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8" windowWidth="14808" windowHeight="8016" tabRatio="848"/>
  </bookViews>
  <sheets>
    <sheet name="content" sheetId="20" r:id="rId1"/>
    <sheet name="conditions" sheetId="4" r:id="rId2"/>
    <sheet name="daily" sheetId="5" r:id="rId3"/>
    <sheet name="Budget" sheetId="9" r:id="rId4"/>
    <sheet name="Budget_wly" sheetId="10" r:id="rId5"/>
    <sheet name="Stock_Plan" sheetId="17" r:id="rId6"/>
    <sheet name="KPI" sheetId="2" r:id="rId7"/>
    <sheet name="structure" sheetId="3" r:id="rId8"/>
    <sheet name="lists" sheetId="13" r:id="rId9"/>
  </sheets>
  <definedNames>
    <definedName name="_xlnm._FilterDatabase" localSheetId="8" hidden="1">lists!$D$9:$G$200</definedName>
  </definedNames>
  <calcPr calcId="162913"/>
</workbook>
</file>

<file path=xl/calcChain.xml><?xml version="1.0" encoding="utf-8"?>
<calcChain xmlns="http://schemas.openxmlformats.org/spreadsheetml/2006/main">
  <c r="D8" i="20" l="1"/>
  <c r="D8" i="13"/>
  <c r="D8" i="3"/>
  <c r="D8" i="2"/>
  <c r="D8" i="17"/>
  <c r="D8" i="10"/>
  <c r="D8" i="9"/>
  <c r="D8" i="5"/>
  <c r="D7" i="4"/>
  <c r="P7" i="5" l="1"/>
  <c r="C7" i="13" l="1"/>
  <c r="C7" i="3"/>
  <c r="C7" i="2"/>
  <c r="C7" i="17"/>
  <c r="C7" i="10"/>
  <c r="C7" i="9"/>
  <c r="C7" i="5"/>
  <c r="C8" i="4"/>
  <c r="C5" i="13"/>
  <c r="C4" i="13"/>
  <c r="C3" i="13"/>
  <c r="C5" i="3"/>
  <c r="C4" i="3"/>
  <c r="C3" i="3"/>
  <c r="C5" i="2"/>
  <c r="C4" i="2"/>
  <c r="C3" i="2"/>
  <c r="C5" i="17"/>
  <c r="C4" i="17"/>
  <c r="C3" i="17"/>
  <c r="C5" i="10"/>
  <c r="C4" i="10"/>
  <c r="C3" i="10"/>
  <c r="C5" i="9"/>
  <c r="C4" i="9"/>
  <c r="C3" i="9"/>
  <c r="C5" i="5"/>
  <c r="C4" i="5"/>
  <c r="C3" i="5"/>
  <c r="C5" i="4"/>
  <c r="C4" i="4"/>
  <c r="C3" i="4"/>
  <c r="F144" i="13"/>
  <c r="F143" i="13"/>
  <c r="F142" i="13"/>
  <c r="F141" i="13"/>
  <c r="F140" i="13"/>
  <c r="F139" i="13"/>
  <c r="F138" i="13"/>
  <c r="F137" i="13"/>
  <c r="F136" i="13"/>
  <c r="C12" i="13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C73" i="13" s="1"/>
  <c r="C74" i="13" s="1"/>
  <c r="C75" i="13" s="1"/>
  <c r="C76" i="13" s="1"/>
  <c r="C77" i="13" s="1"/>
  <c r="C78" i="13" s="1"/>
  <c r="C79" i="13" s="1"/>
  <c r="C80" i="13" s="1"/>
  <c r="C81" i="13" s="1"/>
  <c r="C82" i="13" s="1"/>
  <c r="C83" i="13" s="1"/>
  <c r="C84" i="13" s="1"/>
  <c r="C85" i="13" s="1"/>
  <c r="C86" i="13" s="1"/>
  <c r="C87" i="13" s="1"/>
  <c r="C88" i="13" s="1"/>
  <c r="C89" i="13" s="1"/>
  <c r="C90" i="13" s="1"/>
  <c r="C91" i="13" s="1"/>
  <c r="C92" i="13" s="1"/>
  <c r="C93" i="13" s="1"/>
  <c r="C94" i="13" s="1"/>
  <c r="C95" i="13" s="1"/>
  <c r="C96" i="13" s="1"/>
  <c r="C97" i="13" s="1"/>
  <c r="C98" i="13" s="1"/>
  <c r="C99" i="13" s="1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C155" i="13" s="1"/>
  <c r="C156" i="13" s="1"/>
  <c r="C157" i="13" s="1"/>
  <c r="C158" i="13" s="1"/>
  <c r="C159" i="13" s="1"/>
  <c r="C160" i="13" s="1"/>
  <c r="C161" i="13" s="1"/>
  <c r="C162" i="13" s="1"/>
  <c r="C163" i="13" s="1"/>
  <c r="C164" i="13" s="1"/>
  <c r="C165" i="13" s="1"/>
  <c r="C166" i="13" s="1"/>
  <c r="C167" i="13" s="1"/>
  <c r="C168" i="13" s="1"/>
  <c r="C169" i="13" s="1"/>
  <c r="C170" i="13" s="1"/>
  <c r="C171" i="13" s="1"/>
  <c r="C172" i="13" s="1"/>
  <c r="C173" i="13" s="1"/>
  <c r="C174" i="13" s="1"/>
  <c r="C175" i="13" s="1"/>
  <c r="C176" i="13" s="1"/>
  <c r="C177" i="13" s="1"/>
  <c r="C178" i="13" s="1"/>
  <c r="C179" i="13" s="1"/>
  <c r="C180" i="13" s="1"/>
  <c r="C181" i="13" s="1"/>
  <c r="C182" i="13" s="1"/>
  <c r="C183" i="13" s="1"/>
  <c r="C184" i="13" s="1"/>
  <c r="C185" i="13" s="1"/>
  <c r="C186" i="13" s="1"/>
  <c r="C187" i="13" s="1"/>
  <c r="C188" i="13" s="1"/>
  <c r="C189" i="13" s="1"/>
  <c r="C190" i="13" s="1"/>
  <c r="C191" i="13" s="1"/>
  <c r="C192" i="13" s="1"/>
  <c r="C193" i="13" s="1"/>
  <c r="C194" i="13" s="1"/>
  <c r="C195" i="13" s="1"/>
  <c r="C196" i="13" s="1"/>
  <c r="C197" i="13" s="1"/>
  <c r="C198" i="13" s="1"/>
  <c r="C199" i="13" s="1"/>
  <c r="C200" i="13" s="1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45" i="13"/>
  <c r="F146" i="13"/>
  <c r="F120" i="13"/>
  <c r="F113" i="13"/>
  <c r="F114" i="13"/>
  <c r="F115" i="13"/>
  <c r="F116" i="13"/>
  <c r="F117" i="13"/>
  <c r="F118" i="13"/>
  <c r="F119" i="13"/>
  <c r="F103" i="13"/>
  <c r="F104" i="13"/>
  <c r="F105" i="13"/>
  <c r="F106" i="13"/>
  <c r="F107" i="13"/>
  <c r="F108" i="13"/>
  <c r="F109" i="13"/>
  <c r="F110" i="13"/>
  <c r="F111" i="13"/>
  <c r="F112" i="13"/>
  <c r="F102" i="13"/>
  <c r="F101" i="13"/>
  <c r="F94" i="13"/>
  <c r="F95" i="13"/>
  <c r="F96" i="13"/>
  <c r="F97" i="13"/>
  <c r="F98" i="13"/>
  <c r="F99" i="13"/>
  <c r="F100" i="13"/>
  <c r="F93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62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48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29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15" i="13"/>
  <c r="F12" i="13"/>
  <c r="F13" i="13"/>
  <c r="F14" i="13"/>
  <c r="F11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11" i="13"/>
  <c r="E9" i="13" l="1"/>
  <c r="F9" i="13"/>
  <c r="G130" i="17"/>
  <c r="G129" i="17"/>
  <c r="G128" i="17"/>
  <c r="G127" i="17"/>
  <c r="G126" i="17"/>
  <c r="G125" i="17"/>
  <c r="G51" i="17"/>
  <c r="G50" i="17"/>
  <c r="G49" i="17"/>
  <c r="G48" i="17"/>
  <c r="G47" i="17"/>
  <c r="G46" i="17"/>
  <c r="G91" i="17"/>
  <c r="G90" i="17"/>
  <c r="G89" i="17"/>
  <c r="G88" i="17"/>
  <c r="G87" i="17"/>
  <c r="G86" i="17"/>
  <c r="G119" i="17"/>
  <c r="G118" i="17"/>
  <c r="G117" i="17"/>
  <c r="G116" i="17"/>
  <c r="G115" i="17"/>
  <c r="G114" i="17"/>
  <c r="G107" i="17"/>
  <c r="G106" i="17"/>
  <c r="G105" i="17"/>
  <c r="G104" i="17"/>
  <c r="G103" i="17"/>
  <c r="G102" i="17"/>
  <c r="G22" i="17"/>
  <c r="G21" i="17"/>
  <c r="G20" i="17"/>
  <c r="G19" i="17"/>
  <c r="G18" i="17"/>
  <c r="G17" i="17"/>
  <c r="G80" i="17"/>
  <c r="G79" i="17"/>
  <c r="G78" i="17"/>
  <c r="G77" i="17"/>
  <c r="G76" i="17"/>
  <c r="G75" i="17"/>
  <c r="G63" i="17"/>
  <c r="G70" i="17"/>
  <c r="G69" i="17"/>
  <c r="G68" i="17"/>
  <c r="G67" i="17"/>
  <c r="G66" i="17"/>
  <c r="G65" i="17"/>
  <c r="G61" i="17"/>
  <c r="G60" i="17"/>
  <c r="G59" i="17"/>
  <c r="G58" i="17"/>
  <c r="G57" i="17"/>
  <c r="G56" i="17"/>
  <c r="G42" i="17"/>
  <c r="G41" i="17"/>
  <c r="G40" i="17"/>
  <c r="G39" i="17"/>
  <c r="G38" i="17"/>
  <c r="G37" i="17"/>
  <c r="G141" i="17"/>
  <c r="G140" i="17"/>
  <c r="G139" i="17"/>
  <c r="G138" i="17"/>
  <c r="G137" i="17"/>
  <c r="G134" i="17"/>
  <c r="G133" i="17"/>
  <c r="G132" i="17"/>
  <c r="G123" i="17"/>
  <c r="G122" i="17"/>
  <c r="G121" i="17"/>
  <c r="G111" i="17"/>
  <c r="G110" i="17"/>
  <c r="G109" i="17"/>
  <c r="G99" i="17"/>
  <c r="G98" i="17"/>
  <c r="G97" i="17"/>
  <c r="G96" i="17"/>
  <c r="G95" i="17"/>
  <c r="G94" i="17"/>
  <c r="G83" i="17"/>
  <c r="G73" i="17"/>
  <c r="G54" i="17"/>
  <c r="G44" i="17"/>
  <c r="G35" i="17"/>
  <c r="G33" i="17"/>
  <c r="G32" i="17"/>
  <c r="G31" i="17"/>
  <c r="G30" i="17"/>
  <c r="G29" i="17"/>
  <c r="G26" i="17"/>
  <c r="G25" i="17"/>
  <c r="G24" i="17"/>
  <c r="G15" i="17"/>
  <c r="U14" i="17"/>
  <c r="G14" i="17"/>
  <c r="G13" i="17"/>
  <c r="G11" i="17"/>
  <c r="J11" i="17" s="1"/>
  <c r="J9" i="17"/>
  <c r="G9" i="17"/>
  <c r="R14" i="17" l="1"/>
  <c r="B6" i="4"/>
  <c r="G9" i="10"/>
  <c r="G9" i="9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1" i="2"/>
  <c r="G38" i="10"/>
  <c r="G37" i="10"/>
  <c r="R38" i="10"/>
  <c r="R37" i="10"/>
  <c r="G23" i="10"/>
  <c r="G22" i="10"/>
  <c r="R23" i="10"/>
  <c r="R22" i="10"/>
  <c r="G115" i="10"/>
  <c r="G114" i="10"/>
  <c r="G130" i="10"/>
  <c r="G129" i="10"/>
  <c r="G38" i="9"/>
  <c r="G37" i="9"/>
  <c r="R38" i="9"/>
  <c r="R37" i="9"/>
  <c r="G23" i="9"/>
  <c r="G22" i="9"/>
  <c r="R23" i="9"/>
  <c r="R22" i="9"/>
  <c r="G115" i="9"/>
  <c r="G114" i="9"/>
  <c r="G130" i="9"/>
  <c r="G129" i="9"/>
  <c r="G222" i="5"/>
  <c r="G220" i="5"/>
  <c r="G214" i="5"/>
  <c r="G212" i="5"/>
  <c r="G9" i="2" l="1"/>
  <c r="J6" i="10"/>
  <c r="G132" i="10"/>
  <c r="G131" i="10"/>
  <c r="G128" i="10"/>
  <c r="G127" i="10"/>
  <c r="G126" i="10"/>
  <c r="G125" i="10"/>
  <c r="G124" i="10"/>
  <c r="G123" i="10"/>
  <c r="G122" i="10"/>
  <c r="G121" i="10"/>
  <c r="G120" i="10"/>
  <c r="G119" i="10"/>
  <c r="G118" i="10"/>
  <c r="G113" i="10"/>
  <c r="G112" i="10"/>
  <c r="G111" i="10"/>
  <c r="G110" i="10"/>
  <c r="G109" i="10"/>
  <c r="G108" i="10"/>
  <c r="G107" i="10"/>
  <c r="G106" i="10"/>
  <c r="G105" i="10"/>
  <c r="G103" i="10"/>
  <c r="G100" i="10"/>
  <c r="G99" i="10"/>
  <c r="G98" i="10"/>
  <c r="G95" i="10"/>
  <c r="G94" i="10"/>
  <c r="G91" i="10"/>
  <c r="G88" i="10"/>
  <c r="G87" i="10"/>
  <c r="G86" i="10"/>
  <c r="G85" i="10"/>
  <c r="G84" i="10"/>
  <c r="G83" i="10"/>
  <c r="G82" i="10"/>
  <c r="G81" i="10"/>
  <c r="G80" i="10"/>
  <c r="G78" i="10"/>
  <c r="G77" i="10"/>
  <c r="G76" i="10"/>
  <c r="G73" i="10"/>
  <c r="G72" i="10"/>
  <c r="G71" i="10"/>
  <c r="G70" i="10"/>
  <c r="G69" i="10"/>
  <c r="G68" i="10"/>
  <c r="G65" i="10"/>
  <c r="G63" i="10"/>
  <c r="G59" i="10"/>
  <c r="G57" i="10"/>
  <c r="G56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R40" i="10"/>
  <c r="G40" i="10"/>
  <c r="R39" i="10"/>
  <c r="G39" i="10"/>
  <c r="R36" i="10"/>
  <c r="G36" i="10"/>
  <c r="R35" i="10"/>
  <c r="G35" i="10"/>
  <c r="R34" i="10"/>
  <c r="G34" i="10"/>
  <c r="G33" i="10"/>
  <c r="G32" i="10"/>
  <c r="G31" i="10"/>
  <c r="G30" i="10"/>
  <c r="G29" i="10"/>
  <c r="G28" i="10"/>
  <c r="G27" i="10"/>
  <c r="G26" i="10"/>
  <c r="R21" i="10"/>
  <c r="G21" i="10"/>
  <c r="R20" i="10"/>
  <c r="G20" i="10"/>
  <c r="R19" i="10"/>
  <c r="G19" i="10"/>
  <c r="G18" i="10"/>
  <c r="G17" i="10"/>
  <c r="G16" i="10"/>
  <c r="G15" i="10"/>
  <c r="U14" i="10"/>
  <c r="R14" i="10" s="1"/>
  <c r="G14" i="10"/>
  <c r="G13" i="10"/>
  <c r="G11" i="10"/>
  <c r="J11" i="10" s="1"/>
  <c r="J9" i="10"/>
  <c r="G40" i="9"/>
  <c r="G39" i="9"/>
  <c r="R40" i="9"/>
  <c r="R39" i="9"/>
  <c r="G132" i="9"/>
  <c r="G131" i="9"/>
  <c r="G103" i="9"/>
  <c r="G54" i="9"/>
  <c r="P245" i="5"/>
  <c r="P237" i="5"/>
  <c r="P235" i="5"/>
  <c r="G100" i="9"/>
  <c r="G99" i="9"/>
  <c r="G98" i="9"/>
  <c r="G95" i="9"/>
  <c r="G94" i="9"/>
  <c r="G91" i="9"/>
  <c r="G234" i="5"/>
  <c r="G248" i="5"/>
  <c r="G246" i="5"/>
  <c r="G244" i="5"/>
  <c r="G242" i="5"/>
  <c r="G240" i="5"/>
  <c r="G238" i="5"/>
  <c r="G236" i="5"/>
  <c r="G232" i="5"/>
  <c r="G147" i="4"/>
  <c r="G230" i="5"/>
  <c r="G228" i="5"/>
  <c r="P229" i="5"/>
  <c r="G226" i="5"/>
  <c r="P227" i="5"/>
  <c r="P225" i="5"/>
  <c r="G224" i="5"/>
  <c r="J6" i="17" l="1"/>
  <c r="J7" i="17" s="1"/>
  <c r="J5" i="17" s="1"/>
  <c r="J7" i="10"/>
  <c r="J5" i="10" s="1"/>
  <c r="T147" i="4"/>
  <c r="G88" i="9" l="1"/>
  <c r="G87" i="9"/>
  <c r="G53" i="9"/>
  <c r="G52" i="9"/>
  <c r="G218" i="5"/>
  <c r="G216" i="5"/>
  <c r="G210" i="5"/>
  <c r="G208" i="5"/>
  <c r="P219" i="5"/>
  <c r="P217" i="5"/>
  <c r="P211" i="5"/>
  <c r="P209" i="5"/>
  <c r="G145" i="4"/>
  <c r="T145" i="4" s="1"/>
  <c r="R145" i="4" s="1"/>
  <c r="V143" i="4"/>
  <c r="AD143" i="4"/>
  <c r="G143" i="4"/>
  <c r="G142" i="4"/>
  <c r="T142" i="4" s="1"/>
  <c r="G21" i="9"/>
  <c r="R21" i="9"/>
  <c r="G113" i="9"/>
  <c r="G36" i="9"/>
  <c r="R36" i="9"/>
  <c r="G128" i="9"/>
  <c r="G86" i="9"/>
  <c r="G51" i="9"/>
  <c r="G206" i="5"/>
  <c r="G204" i="5"/>
  <c r="G202" i="5"/>
  <c r="G200" i="5"/>
  <c r="P203" i="5"/>
  <c r="P201" i="5"/>
  <c r="G140" i="4"/>
  <c r="T140" i="4" s="1"/>
  <c r="G139" i="4"/>
  <c r="G138" i="4"/>
  <c r="T138" i="4" s="1"/>
  <c r="V136" i="4"/>
  <c r="V137" i="4" s="1"/>
  <c r="V139" i="4" s="1"/>
  <c r="AD136" i="4"/>
  <c r="AD137" i="4" s="1"/>
  <c r="AD139" i="4" s="1"/>
  <c r="G137" i="4"/>
  <c r="G136" i="4"/>
  <c r="G135" i="4"/>
  <c r="T135" i="4" s="1"/>
  <c r="G134" i="4"/>
  <c r="T134" i="4" s="1"/>
  <c r="G20" i="9"/>
  <c r="R20" i="9"/>
  <c r="G112" i="9"/>
  <c r="G35" i="9"/>
  <c r="R35" i="9"/>
  <c r="G198" i="5"/>
  <c r="G196" i="5"/>
  <c r="G127" i="9"/>
  <c r="G85" i="9"/>
  <c r="G50" i="9"/>
  <c r="G194" i="5"/>
  <c r="G192" i="5"/>
  <c r="G132" i="4"/>
  <c r="T132" i="4" s="1"/>
  <c r="P195" i="5"/>
  <c r="P193" i="5"/>
  <c r="G131" i="4"/>
  <c r="G19" i="9"/>
  <c r="R19" i="9"/>
  <c r="G111" i="9"/>
  <c r="G34" i="9"/>
  <c r="R34" i="9"/>
  <c r="G126" i="9"/>
  <c r="G190" i="5"/>
  <c r="G188" i="5"/>
  <c r="G84" i="9"/>
  <c r="G49" i="9"/>
  <c r="G186" i="5"/>
  <c r="P187" i="5"/>
  <c r="P185" i="5"/>
  <c r="G184" i="5"/>
  <c r="G129" i="4"/>
  <c r="G128" i="4"/>
  <c r="U128" i="4"/>
  <c r="AF128" i="4"/>
  <c r="AE128" i="4"/>
  <c r="AD128" i="4"/>
  <c r="AC128" i="4"/>
  <c r="AB128" i="4"/>
  <c r="AA128" i="4"/>
  <c r="Z128" i="4"/>
  <c r="Y128" i="4"/>
  <c r="X128" i="4"/>
  <c r="W128" i="4"/>
  <c r="V128" i="4"/>
  <c r="G127" i="4"/>
  <c r="G126" i="4"/>
  <c r="G124" i="4"/>
  <c r="G122" i="4"/>
  <c r="G121" i="4"/>
  <c r="G120" i="4"/>
  <c r="G119" i="4"/>
  <c r="G117" i="4"/>
  <c r="G112" i="4"/>
  <c r="G110" i="4"/>
  <c r="G105" i="4"/>
  <c r="V117" i="4"/>
  <c r="V124" i="4"/>
  <c r="AF124" i="4"/>
  <c r="AE124" i="4"/>
  <c r="AD124" i="4"/>
  <c r="AC124" i="4"/>
  <c r="AB124" i="4"/>
  <c r="AA124" i="4"/>
  <c r="Z124" i="4"/>
  <c r="Y124" i="4"/>
  <c r="X124" i="4"/>
  <c r="W124" i="4"/>
  <c r="U124" i="4"/>
  <c r="AF117" i="4"/>
  <c r="AE117" i="4"/>
  <c r="AD117" i="4"/>
  <c r="AC117" i="4"/>
  <c r="AB117" i="4"/>
  <c r="AA117" i="4"/>
  <c r="Z117" i="4"/>
  <c r="Y117" i="4"/>
  <c r="X117" i="4"/>
  <c r="W117" i="4"/>
  <c r="U117" i="4"/>
  <c r="G115" i="4"/>
  <c r="G114" i="4"/>
  <c r="G113" i="4"/>
  <c r="G108" i="4"/>
  <c r="G107" i="4"/>
  <c r="G106" i="4"/>
  <c r="V110" i="4"/>
  <c r="W110" i="4"/>
  <c r="W131" i="4" s="1"/>
  <c r="X110" i="4"/>
  <c r="Y110" i="4"/>
  <c r="Y131" i="4" s="1"/>
  <c r="Z110" i="4"/>
  <c r="Z131" i="4" s="1"/>
  <c r="AA110" i="4"/>
  <c r="AB110" i="4"/>
  <c r="AB131" i="4" s="1"/>
  <c r="AC110" i="4"/>
  <c r="AD110" i="4"/>
  <c r="AD131" i="4" s="1"/>
  <c r="AE110" i="4"/>
  <c r="AE131" i="4" s="1"/>
  <c r="AF110" i="4"/>
  <c r="U110" i="4"/>
  <c r="U131" i="4" s="1"/>
  <c r="V100" i="4"/>
  <c r="W100" i="4"/>
  <c r="X100" i="4"/>
  <c r="Y100" i="4"/>
  <c r="Z100" i="4"/>
  <c r="AA100" i="4"/>
  <c r="AB100" i="4"/>
  <c r="AC100" i="4"/>
  <c r="AD100" i="4"/>
  <c r="AE100" i="4"/>
  <c r="AF100" i="4"/>
  <c r="U100" i="4"/>
  <c r="V95" i="4"/>
  <c r="W95" i="4"/>
  <c r="W143" i="4" s="1"/>
  <c r="X95" i="4"/>
  <c r="X143" i="4" s="1"/>
  <c r="Y95" i="4"/>
  <c r="Y143" i="4" s="1"/>
  <c r="Z95" i="4"/>
  <c r="Z143" i="4" s="1"/>
  <c r="AA95" i="4"/>
  <c r="AA143" i="4" s="1"/>
  <c r="AB95" i="4"/>
  <c r="AB143" i="4" s="1"/>
  <c r="AC95" i="4"/>
  <c r="AC143" i="4" s="1"/>
  <c r="AD95" i="4"/>
  <c r="AE95" i="4"/>
  <c r="AE143" i="4" s="1"/>
  <c r="R143" i="4" s="1"/>
  <c r="AF95" i="4"/>
  <c r="AF143" i="4" s="1"/>
  <c r="U95" i="4"/>
  <c r="U143" i="4" s="1"/>
  <c r="G100" i="4"/>
  <c r="G103" i="4"/>
  <c r="G102" i="4"/>
  <c r="G101" i="4"/>
  <c r="G98" i="4"/>
  <c r="G97" i="4"/>
  <c r="G96" i="4"/>
  <c r="G95" i="4"/>
  <c r="G125" i="9"/>
  <c r="G83" i="9"/>
  <c r="G48" i="9"/>
  <c r="G33" i="9"/>
  <c r="G182" i="5"/>
  <c r="G180" i="5"/>
  <c r="G178" i="5"/>
  <c r="P179" i="5"/>
  <c r="G93" i="4"/>
  <c r="T93" i="4" s="1"/>
  <c r="G92" i="4"/>
  <c r="G91" i="4"/>
  <c r="T91" i="4" s="1"/>
  <c r="G82" i="9"/>
  <c r="G47" i="9"/>
  <c r="G32" i="9"/>
  <c r="G124" i="9"/>
  <c r="G174" i="5"/>
  <c r="G172" i="5"/>
  <c r="G176" i="5"/>
  <c r="P173" i="5"/>
  <c r="G89" i="4"/>
  <c r="T89" i="4" s="1"/>
  <c r="G88" i="4"/>
  <c r="G87" i="4"/>
  <c r="T87" i="4" s="1"/>
  <c r="G63" i="9"/>
  <c r="G57" i="9"/>
  <c r="G56" i="9"/>
  <c r="G123" i="9"/>
  <c r="G81" i="9"/>
  <c r="G80" i="9"/>
  <c r="G31" i="9"/>
  <c r="G46" i="9"/>
  <c r="G170" i="5"/>
  <c r="G168" i="5"/>
  <c r="P167" i="5"/>
  <c r="G166" i="5"/>
  <c r="G85" i="4"/>
  <c r="T85" i="4" s="1"/>
  <c r="G84" i="4"/>
  <c r="G83" i="4"/>
  <c r="T83" i="4" s="1"/>
  <c r="G130" i="5"/>
  <c r="N137" i="5"/>
  <c r="N136" i="5"/>
  <c r="N135" i="5"/>
  <c r="N134" i="5"/>
  <c r="N133" i="5"/>
  <c r="N132" i="5"/>
  <c r="G103" i="5"/>
  <c r="G105" i="5" s="1"/>
  <c r="N110" i="5"/>
  <c r="N109" i="5"/>
  <c r="N108" i="5"/>
  <c r="N107" i="5"/>
  <c r="N106" i="5"/>
  <c r="N105" i="5"/>
  <c r="G76" i="5"/>
  <c r="N83" i="5"/>
  <c r="N82" i="5"/>
  <c r="N81" i="5"/>
  <c r="N80" i="5"/>
  <c r="N79" i="5"/>
  <c r="N78" i="5"/>
  <c r="G118" i="9"/>
  <c r="G105" i="9"/>
  <c r="G65" i="9"/>
  <c r="G122" i="9"/>
  <c r="G121" i="9"/>
  <c r="G120" i="9"/>
  <c r="G119" i="9"/>
  <c r="G110" i="9"/>
  <c r="G109" i="9"/>
  <c r="G108" i="9"/>
  <c r="G107" i="9"/>
  <c r="G106" i="9"/>
  <c r="G78" i="9"/>
  <c r="G77" i="9"/>
  <c r="G76" i="9"/>
  <c r="G70" i="9"/>
  <c r="G69" i="9"/>
  <c r="G73" i="9"/>
  <c r="G72" i="9"/>
  <c r="G71" i="9"/>
  <c r="G68" i="9"/>
  <c r="G59" i="9"/>
  <c r="G45" i="9"/>
  <c r="G44" i="9"/>
  <c r="G43" i="9"/>
  <c r="G30" i="9"/>
  <c r="G29" i="9"/>
  <c r="G28" i="9"/>
  <c r="G27" i="9"/>
  <c r="G26" i="9"/>
  <c r="U14" i="9"/>
  <c r="G81" i="4"/>
  <c r="T81" i="4" s="1"/>
  <c r="G18" i="9"/>
  <c r="G17" i="9"/>
  <c r="G16" i="9"/>
  <c r="G15" i="9"/>
  <c r="G14" i="9"/>
  <c r="G13" i="9"/>
  <c r="G11" i="9"/>
  <c r="J11" i="9" s="1"/>
  <c r="J9" i="9"/>
  <c r="V1" i="9"/>
  <c r="W1" i="9" s="1"/>
  <c r="X1" i="9" s="1"/>
  <c r="Y1" i="9" s="1"/>
  <c r="Z1" i="9" s="1"/>
  <c r="AA1" i="9" s="1"/>
  <c r="AB1" i="9" s="1"/>
  <c r="AC1" i="9" s="1"/>
  <c r="AD1" i="9" s="1"/>
  <c r="AE1" i="9" s="1"/>
  <c r="AF1" i="9" s="1"/>
  <c r="G139" i="5"/>
  <c r="G141" i="5" s="1"/>
  <c r="N146" i="5"/>
  <c r="N145" i="5"/>
  <c r="N144" i="5"/>
  <c r="N143" i="5"/>
  <c r="N142" i="5"/>
  <c r="N141" i="5"/>
  <c r="P140" i="5"/>
  <c r="AF136" i="4" l="1"/>
  <c r="AF137" i="4" s="1"/>
  <c r="AF139" i="4" s="1"/>
  <c r="X136" i="4"/>
  <c r="X137" i="4" s="1"/>
  <c r="X139" i="4" s="1"/>
  <c r="AE136" i="4"/>
  <c r="AE137" i="4" s="1"/>
  <c r="AE139" i="4" s="1"/>
  <c r="W136" i="4"/>
  <c r="W137" i="4" s="1"/>
  <c r="W139" i="4" s="1"/>
  <c r="AC136" i="4"/>
  <c r="AC137" i="4" s="1"/>
  <c r="AC139" i="4" s="1"/>
  <c r="X131" i="4"/>
  <c r="V131" i="4"/>
  <c r="R131" i="4" s="1"/>
  <c r="AB136" i="4"/>
  <c r="AB137" i="4" s="1"/>
  <c r="AB139" i="4" s="1"/>
  <c r="AC131" i="4"/>
  <c r="AA136" i="4"/>
  <c r="AA137" i="4" s="1"/>
  <c r="AA139" i="4" s="1"/>
  <c r="Z136" i="4"/>
  <c r="Z137" i="4" s="1"/>
  <c r="Z139" i="4" s="1"/>
  <c r="AF131" i="4"/>
  <c r="AA131" i="4"/>
  <c r="U136" i="4"/>
  <c r="U137" i="4" s="1"/>
  <c r="U139" i="4" s="1"/>
  <c r="Y136" i="4"/>
  <c r="Y137" i="4" s="1"/>
  <c r="Y139" i="4" s="1"/>
  <c r="R14" i="9"/>
  <c r="R117" i="4"/>
  <c r="R100" i="4"/>
  <c r="R110" i="4"/>
  <c r="R124" i="4"/>
  <c r="G136" i="5"/>
  <c r="G137" i="5"/>
  <c r="G132" i="5"/>
  <c r="G135" i="5"/>
  <c r="G133" i="5"/>
  <c r="G134" i="5"/>
  <c r="G107" i="5"/>
  <c r="G108" i="5"/>
  <c r="G110" i="5"/>
  <c r="G109" i="5"/>
  <c r="G106" i="5"/>
  <c r="G83" i="5"/>
  <c r="G82" i="5"/>
  <c r="G80" i="5"/>
  <c r="G78" i="5"/>
  <c r="G81" i="5"/>
  <c r="G79" i="5"/>
  <c r="G142" i="5"/>
  <c r="G143" i="5"/>
  <c r="G144" i="5"/>
  <c r="G145" i="5"/>
  <c r="G146" i="5"/>
  <c r="G112" i="5"/>
  <c r="G114" i="5" s="1"/>
  <c r="N119" i="5"/>
  <c r="N118" i="5"/>
  <c r="N117" i="5"/>
  <c r="N116" i="5"/>
  <c r="N115" i="5"/>
  <c r="N114" i="5"/>
  <c r="P113" i="5"/>
  <c r="G85" i="5"/>
  <c r="N92" i="5"/>
  <c r="N91" i="5"/>
  <c r="N90" i="5"/>
  <c r="N89" i="5"/>
  <c r="N88" i="5"/>
  <c r="N87" i="5"/>
  <c r="P86" i="5"/>
  <c r="G58" i="5"/>
  <c r="G60" i="5" s="1"/>
  <c r="N65" i="5"/>
  <c r="N64" i="5"/>
  <c r="N63" i="5"/>
  <c r="N62" i="5"/>
  <c r="N61" i="5"/>
  <c r="N60" i="5"/>
  <c r="P59" i="5"/>
  <c r="R139" i="4" l="1"/>
  <c r="G119" i="5"/>
  <c r="G118" i="5"/>
  <c r="G117" i="5"/>
  <c r="G116" i="5"/>
  <c r="G115" i="5"/>
  <c r="G91" i="5"/>
  <c r="G89" i="5"/>
  <c r="G92" i="5"/>
  <c r="G90" i="5"/>
  <c r="G87" i="5"/>
  <c r="G88" i="5"/>
  <c r="G65" i="5"/>
  <c r="G62" i="5"/>
  <c r="G63" i="5"/>
  <c r="G64" i="5"/>
  <c r="G61" i="5"/>
  <c r="G157" i="5"/>
  <c r="N164" i="5"/>
  <c r="N163" i="5"/>
  <c r="N162" i="5"/>
  <c r="N161" i="5"/>
  <c r="N160" i="5"/>
  <c r="N159" i="5"/>
  <c r="P158" i="5"/>
  <c r="G148" i="5"/>
  <c r="N155" i="5"/>
  <c r="N154" i="5"/>
  <c r="N153" i="5"/>
  <c r="N152" i="5"/>
  <c r="N151" i="5"/>
  <c r="N150" i="5"/>
  <c r="P149" i="5"/>
  <c r="G79" i="4"/>
  <c r="G121" i="5"/>
  <c r="N128" i="5"/>
  <c r="N127" i="5"/>
  <c r="N126" i="5"/>
  <c r="N125" i="5"/>
  <c r="N124" i="5"/>
  <c r="N123" i="5"/>
  <c r="P122" i="5"/>
  <c r="G94" i="5"/>
  <c r="N101" i="5"/>
  <c r="N100" i="5"/>
  <c r="N99" i="5"/>
  <c r="N98" i="5"/>
  <c r="N97" i="5"/>
  <c r="N96" i="5"/>
  <c r="P95" i="5"/>
  <c r="G67" i="5"/>
  <c r="N74" i="5"/>
  <c r="N73" i="5"/>
  <c r="N72" i="5"/>
  <c r="N71" i="5"/>
  <c r="N70" i="5"/>
  <c r="N69" i="5"/>
  <c r="P68" i="5"/>
  <c r="G77" i="4"/>
  <c r="T77" i="4" s="1"/>
  <c r="V76" i="4"/>
  <c r="V75" i="4" s="1"/>
  <c r="W76" i="4"/>
  <c r="W75" i="4" s="1"/>
  <c r="X76" i="4"/>
  <c r="X75" i="4" s="1"/>
  <c r="Y76" i="4"/>
  <c r="Y75" i="4" s="1"/>
  <c r="Z76" i="4"/>
  <c r="Z75" i="4" s="1"/>
  <c r="AA76" i="4"/>
  <c r="AA75" i="4" s="1"/>
  <c r="AB76" i="4"/>
  <c r="AB75" i="4" s="1"/>
  <c r="AC76" i="4"/>
  <c r="AC75" i="4" s="1"/>
  <c r="AD76" i="4"/>
  <c r="AD75" i="4" s="1"/>
  <c r="AE76" i="4"/>
  <c r="AE75" i="4" s="1"/>
  <c r="AF76" i="4"/>
  <c r="AF75" i="4" s="1"/>
  <c r="U76" i="4"/>
  <c r="U75" i="4" s="1"/>
  <c r="G76" i="4"/>
  <c r="V68" i="4"/>
  <c r="W68" i="4"/>
  <c r="X68" i="4"/>
  <c r="Y68" i="4"/>
  <c r="Z68" i="4"/>
  <c r="AA68" i="4"/>
  <c r="AB68" i="4"/>
  <c r="AC68" i="4"/>
  <c r="AD68" i="4"/>
  <c r="AE68" i="4"/>
  <c r="AF68" i="4"/>
  <c r="U68" i="4"/>
  <c r="G73" i="4"/>
  <c r="T73" i="4" s="1"/>
  <c r="V72" i="4"/>
  <c r="W72" i="4"/>
  <c r="X72" i="4"/>
  <c r="Y72" i="4"/>
  <c r="Z72" i="4"/>
  <c r="AA72" i="4"/>
  <c r="AB72" i="4"/>
  <c r="AC72" i="4"/>
  <c r="AD72" i="4"/>
  <c r="AE72" i="4"/>
  <c r="AF72" i="4"/>
  <c r="U72" i="4"/>
  <c r="G72" i="4"/>
  <c r="G71" i="4"/>
  <c r="T71" i="4" s="1"/>
  <c r="G70" i="4"/>
  <c r="T70" i="4" s="1"/>
  <c r="G69" i="4"/>
  <c r="G34" i="4"/>
  <c r="T34" i="4" s="1"/>
  <c r="G66" i="4"/>
  <c r="G65" i="4"/>
  <c r="G64" i="4"/>
  <c r="G63" i="4"/>
  <c r="G62" i="4"/>
  <c r="G61" i="4"/>
  <c r="G60" i="4"/>
  <c r="P50" i="5"/>
  <c r="G49" i="5"/>
  <c r="N56" i="5"/>
  <c r="N55" i="5"/>
  <c r="N54" i="5"/>
  <c r="N53" i="5"/>
  <c r="N52" i="5"/>
  <c r="N51" i="5"/>
  <c r="G40" i="5"/>
  <c r="G47" i="5" s="1"/>
  <c r="N47" i="5"/>
  <c r="N46" i="5"/>
  <c r="N45" i="5"/>
  <c r="N44" i="5"/>
  <c r="N43" i="5"/>
  <c r="N42" i="5"/>
  <c r="G58" i="4"/>
  <c r="T58" i="4" s="1"/>
  <c r="G57" i="4"/>
  <c r="T57" i="4" s="1"/>
  <c r="G56" i="4"/>
  <c r="G55" i="4"/>
  <c r="G54" i="4"/>
  <c r="G53" i="4"/>
  <c r="G52" i="4"/>
  <c r="N38" i="5"/>
  <c r="N37" i="5"/>
  <c r="N36" i="5"/>
  <c r="N35" i="5"/>
  <c r="N34" i="5"/>
  <c r="N33" i="5"/>
  <c r="P32" i="5"/>
  <c r="G31" i="5"/>
  <c r="G38" i="5" s="1"/>
  <c r="P23" i="5"/>
  <c r="N29" i="5"/>
  <c r="N28" i="5"/>
  <c r="N27" i="5"/>
  <c r="N26" i="5"/>
  <c r="N25" i="5"/>
  <c r="N24" i="5"/>
  <c r="G22" i="5"/>
  <c r="G26" i="5" s="1"/>
  <c r="P14" i="5"/>
  <c r="N20" i="5"/>
  <c r="N19" i="5"/>
  <c r="N18" i="5"/>
  <c r="N17" i="5"/>
  <c r="N16" i="5"/>
  <c r="N15" i="5"/>
  <c r="G50" i="4"/>
  <c r="T50" i="4" s="1"/>
  <c r="G49" i="4"/>
  <c r="T49" i="4" s="1"/>
  <c r="G48" i="4"/>
  <c r="T48" i="4" s="1"/>
  <c r="G47" i="4"/>
  <c r="G46" i="4"/>
  <c r="G45" i="4"/>
  <c r="G44" i="4"/>
  <c r="G42" i="4"/>
  <c r="G41" i="4"/>
  <c r="T41" i="4" s="1"/>
  <c r="G40" i="4"/>
  <c r="T40" i="4" s="1"/>
  <c r="G39" i="4"/>
  <c r="G38" i="4"/>
  <c r="G37" i="4"/>
  <c r="V42" i="4"/>
  <c r="V36" i="4" s="1"/>
  <c r="W42" i="4"/>
  <c r="W36" i="4" s="1"/>
  <c r="X42" i="4"/>
  <c r="X36" i="4" s="1"/>
  <c r="Y42" i="4"/>
  <c r="Y36" i="4" s="1"/>
  <c r="Z42" i="4"/>
  <c r="Z36" i="4" s="1"/>
  <c r="AA42" i="4"/>
  <c r="AA36" i="4" s="1"/>
  <c r="AB42" i="4"/>
  <c r="AB36" i="4" s="1"/>
  <c r="AC42" i="4"/>
  <c r="AC36" i="4" s="1"/>
  <c r="AD42" i="4"/>
  <c r="AD36" i="4" s="1"/>
  <c r="AE42" i="4"/>
  <c r="AE36" i="4" s="1"/>
  <c r="AF42" i="4"/>
  <c r="AF36" i="4" s="1"/>
  <c r="U42" i="4"/>
  <c r="U36" i="4" s="1"/>
  <c r="G36" i="4"/>
  <c r="N33" i="4"/>
  <c r="G13" i="5"/>
  <c r="G20" i="5" s="1"/>
  <c r="G32" i="4"/>
  <c r="G30" i="4"/>
  <c r="G11" i="5"/>
  <c r="G28" i="4"/>
  <c r="M20" i="4"/>
  <c r="M21" i="4" s="1"/>
  <c r="M22" i="4" s="1"/>
  <c r="M23" i="4" s="1"/>
  <c r="M24" i="4" s="1"/>
  <c r="M25" i="4" s="1"/>
  <c r="M26" i="4" s="1"/>
  <c r="N26" i="4"/>
  <c r="N25" i="4"/>
  <c r="N24" i="4"/>
  <c r="N23" i="4"/>
  <c r="N22" i="4"/>
  <c r="N21" i="4"/>
  <c r="N20" i="4"/>
  <c r="N19" i="4"/>
  <c r="G19" i="4"/>
  <c r="G21" i="4" s="1"/>
  <c r="W16" i="4"/>
  <c r="X16" i="4" s="1"/>
  <c r="Y16" i="4" s="1"/>
  <c r="Z16" i="4" s="1"/>
  <c r="AA16" i="4" s="1"/>
  <c r="AB16" i="4" s="1"/>
  <c r="AC16" i="4" s="1"/>
  <c r="AD16" i="4" s="1"/>
  <c r="AE16" i="4" s="1"/>
  <c r="V16" i="4"/>
  <c r="U17" i="4"/>
  <c r="U16" i="4"/>
  <c r="U14" i="4"/>
  <c r="W12" i="4"/>
  <c r="X12" i="4"/>
  <c r="Y12" i="4"/>
  <c r="Z12" i="4"/>
  <c r="AA12" i="4"/>
  <c r="AB12" i="4"/>
  <c r="AC12" i="4"/>
  <c r="AD12" i="4"/>
  <c r="AE12" i="4"/>
  <c r="AF12" i="4"/>
  <c r="V12" i="4"/>
  <c r="G17" i="4"/>
  <c r="G16" i="4"/>
  <c r="G14" i="4"/>
  <c r="G13" i="4"/>
  <c r="U19" i="4"/>
  <c r="G164" i="5" l="1"/>
  <c r="G163" i="5"/>
  <c r="G162" i="5"/>
  <c r="G159" i="5"/>
  <c r="G161" i="5"/>
  <c r="G160" i="5"/>
  <c r="G155" i="5"/>
  <c r="G154" i="5"/>
  <c r="G153" i="5"/>
  <c r="G151" i="5"/>
  <c r="G152" i="5"/>
  <c r="G150" i="5"/>
  <c r="G125" i="5"/>
  <c r="T79" i="4"/>
  <c r="G124" i="5"/>
  <c r="G123" i="5"/>
  <c r="G127" i="5"/>
  <c r="G128" i="5"/>
  <c r="G126" i="5"/>
  <c r="G96" i="5"/>
  <c r="G97" i="5"/>
  <c r="G101" i="5"/>
  <c r="G98" i="5"/>
  <c r="G100" i="5"/>
  <c r="G99" i="5"/>
  <c r="G74" i="5"/>
  <c r="G71" i="5"/>
  <c r="G72" i="5"/>
  <c r="G73" i="5"/>
  <c r="G69" i="5"/>
  <c r="G70" i="5"/>
  <c r="G25" i="5"/>
  <c r="T69" i="4"/>
  <c r="G33" i="5"/>
  <c r="G34" i="5"/>
  <c r="G24" i="5"/>
  <c r="G35" i="5"/>
  <c r="G27" i="5"/>
  <c r="G36" i="5"/>
  <c r="G28" i="5"/>
  <c r="G37" i="5"/>
  <c r="G29" i="5"/>
  <c r="G15" i="5"/>
  <c r="G16" i="5"/>
  <c r="G17" i="5"/>
  <c r="G18" i="5"/>
  <c r="G19" i="5"/>
  <c r="G55" i="5"/>
  <c r="G56" i="5"/>
  <c r="G54" i="5"/>
  <c r="G53" i="5"/>
  <c r="G51" i="5"/>
  <c r="G52" i="5"/>
  <c r="G42" i="5"/>
  <c r="G43" i="5"/>
  <c r="G45" i="5"/>
  <c r="G44" i="5"/>
  <c r="G46" i="5"/>
  <c r="AF16" i="4"/>
  <c r="G26" i="4"/>
  <c r="G24" i="4"/>
  <c r="G23" i="4"/>
  <c r="G20" i="4"/>
  <c r="G22" i="4"/>
  <c r="G25" i="4"/>
  <c r="V19" i="4" l="1"/>
  <c r="W19" i="4"/>
  <c r="X19" i="4"/>
  <c r="Y19" i="4"/>
  <c r="Z19" i="4"/>
  <c r="AA19" i="4"/>
  <c r="AB19" i="4"/>
  <c r="AC19" i="4"/>
  <c r="AD19" i="4"/>
  <c r="AE19" i="4"/>
  <c r="AF19" i="4"/>
  <c r="L8" i="2" l="1"/>
  <c r="M59" i="2" s="1"/>
  <c r="K12" i="2"/>
  <c r="T129" i="4"/>
  <c r="T127" i="4"/>
  <c r="T126" i="4"/>
  <c r="T122" i="4"/>
  <c r="T121" i="4"/>
  <c r="T120" i="4"/>
  <c r="T114" i="4"/>
  <c r="T113" i="4"/>
  <c r="T108" i="4"/>
  <c r="T107" i="4"/>
  <c r="T106" i="4"/>
  <c r="T103" i="4"/>
  <c r="T102" i="4"/>
  <c r="T101" i="4"/>
  <c r="T98" i="4"/>
  <c r="T97" i="4"/>
  <c r="J13" i="17" l="1"/>
  <c r="M52" i="2"/>
  <c r="M40" i="2"/>
  <c r="M28" i="2"/>
  <c r="M16" i="2"/>
  <c r="M51" i="2"/>
  <c r="M39" i="2"/>
  <c r="M27" i="2"/>
  <c r="M15" i="2"/>
  <c r="M41" i="2"/>
  <c r="M50" i="2"/>
  <c r="M38" i="2"/>
  <c r="M26" i="2"/>
  <c r="M14" i="2"/>
  <c r="M49" i="2"/>
  <c r="M37" i="2"/>
  <c r="M25" i="2"/>
  <c r="M13" i="2"/>
  <c r="M48" i="2"/>
  <c r="M36" i="2"/>
  <c r="M24" i="2"/>
  <c r="M12" i="2"/>
  <c r="M47" i="2"/>
  <c r="M35" i="2"/>
  <c r="M23" i="2"/>
  <c r="M11" i="2"/>
  <c r="M53" i="2"/>
  <c r="M58" i="2"/>
  <c r="M46" i="2"/>
  <c r="M34" i="2"/>
  <c r="M22" i="2"/>
  <c r="M57" i="2"/>
  <c r="M45" i="2"/>
  <c r="M33" i="2"/>
  <c r="M21" i="2"/>
  <c r="M17" i="2"/>
  <c r="M56" i="2"/>
  <c r="M44" i="2"/>
  <c r="M32" i="2"/>
  <c r="M20" i="2"/>
  <c r="M29" i="2"/>
  <c r="M55" i="2"/>
  <c r="M43" i="2"/>
  <c r="M31" i="2"/>
  <c r="M19" i="2"/>
  <c r="M54" i="2"/>
  <c r="M42" i="2"/>
  <c r="M30" i="2"/>
  <c r="M18" i="2"/>
  <c r="J13" i="10"/>
  <c r="K13" i="2"/>
  <c r="J13" i="9"/>
  <c r="T115" i="4"/>
  <c r="T96" i="4"/>
  <c r="J14" i="17" l="1"/>
  <c r="J122" i="17"/>
  <c r="M9" i="2"/>
  <c r="D21" i="20" s="1"/>
  <c r="J106" i="10"/>
  <c r="J14" i="10"/>
  <c r="K14" i="2"/>
  <c r="J106" i="9"/>
  <c r="J14" i="9"/>
  <c r="T56" i="4"/>
  <c r="T55" i="4"/>
  <c r="T54" i="4"/>
  <c r="T53" i="4"/>
  <c r="N9" i="5"/>
  <c r="J123" i="17" l="1"/>
  <c r="J15" i="17"/>
  <c r="J107" i="10"/>
  <c r="J15" i="10"/>
  <c r="K15" i="2"/>
  <c r="J15" i="9"/>
  <c r="J107" i="9"/>
  <c r="T47" i="4"/>
  <c r="T46" i="4"/>
  <c r="T45" i="4"/>
  <c r="T39" i="4"/>
  <c r="T38" i="4"/>
  <c r="T37" i="4"/>
  <c r="J130" i="17" l="1"/>
  <c r="J127" i="17"/>
  <c r="J125" i="17"/>
  <c r="J126" i="17"/>
  <c r="J128" i="17"/>
  <c r="J129" i="17"/>
  <c r="J132" i="17"/>
  <c r="J24" i="17"/>
  <c r="J22" i="17"/>
  <c r="J21" i="17"/>
  <c r="J17" i="17"/>
  <c r="J18" i="17"/>
  <c r="J20" i="17"/>
  <c r="J19" i="17"/>
  <c r="J108" i="10"/>
  <c r="J16" i="10"/>
  <c r="K16" i="2"/>
  <c r="J108" i="9"/>
  <c r="J16" i="9"/>
  <c r="T30" i="4"/>
  <c r="V1" i="4"/>
  <c r="W1" i="4" s="1"/>
  <c r="X1" i="4" s="1"/>
  <c r="Y1" i="4" s="1"/>
  <c r="Z1" i="4" s="1"/>
  <c r="AA1" i="4" s="1"/>
  <c r="AB1" i="4" s="1"/>
  <c r="AC1" i="4" s="1"/>
  <c r="AD1" i="4" s="1"/>
  <c r="AE1" i="4" s="1"/>
  <c r="AF1" i="4" s="1"/>
  <c r="D9" i="5"/>
  <c r="U9" i="5"/>
  <c r="J9" i="5"/>
  <c r="G9" i="5"/>
  <c r="J17" i="4"/>
  <c r="AF17" i="4"/>
  <c r="J16" i="4"/>
  <c r="T14" i="4"/>
  <c r="E12" i="2"/>
  <c r="E13" i="2" s="1"/>
  <c r="E14" i="2" s="1"/>
  <c r="E15" i="2" s="1"/>
  <c r="E16" i="2" s="1"/>
  <c r="E17" i="2" s="1"/>
  <c r="E18" i="2" s="1"/>
  <c r="E19" i="2" s="1"/>
  <c r="T13" i="4"/>
  <c r="J9" i="4"/>
  <c r="G9" i="4"/>
  <c r="J133" i="17" l="1"/>
  <c r="J25" i="17"/>
  <c r="J109" i="10"/>
  <c r="J17" i="10"/>
  <c r="K17" i="2"/>
  <c r="J17" i="9"/>
  <c r="J109" i="9"/>
  <c r="J26" i="4"/>
  <c r="J11" i="5"/>
  <c r="J21" i="4"/>
  <c r="J24" i="4"/>
  <c r="J23" i="4"/>
  <c r="E20" i="2"/>
  <c r="J16" i="5"/>
  <c r="J19" i="5"/>
  <c r="J15" i="5"/>
  <c r="J18" i="5"/>
  <c r="J20" i="5"/>
  <c r="J17" i="5"/>
  <c r="J25" i="4"/>
  <c r="J19" i="4"/>
  <c r="J20" i="4"/>
  <c r="J13" i="5"/>
  <c r="J22" i="4"/>
  <c r="J32" i="4"/>
  <c r="J28" i="4"/>
  <c r="V9" i="5"/>
  <c r="J30" i="4"/>
  <c r="U8" i="5"/>
  <c r="T25" i="4"/>
  <c r="T24" i="4"/>
  <c r="T26" i="4"/>
  <c r="T21" i="4"/>
  <c r="T22" i="4"/>
  <c r="T23" i="4"/>
  <c r="T20" i="4"/>
  <c r="V17" i="4"/>
  <c r="W17" i="4"/>
  <c r="Z17" i="4"/>
  <c r="AA17" i="4"/>
  <c r="AD17" i="4"/>
  <c r="AC17" i="4"/>
  <c r="Y17" i="4"/>
  <c r="AE17" i="4"/>
  <c r="AB17" i="4"/>
  <c r="X17" i="4"/>
  <c r="J14" i="4"/>
  <c r="J13" i="4"/>
  <c r="J26" i="17" l="1"/>
  <c r="J134" i="17"/>
  <c r="J110" i="10"/>
  <c r="J18" i="10"/>
  <c r="E21" i="2"/>
  <c r="J34" i="4" s="1"/>
  <c r="J36" i="4"/>
  <c r="K18" i="2"/>
  <c r="J18" i="9"/>
  <c r="J110" i="9"/>
  <c r="V8" i="5"/>
  <c r="W9" i="5"/>
  <c r="E22" i="2" l="1"/>
  <c r="J44" i="4" s="1"/>
  <c r="J46" i="4" s="1"/>
  <c r="J29" i="17"/>
  <c r="J26" i="10"/>
  <c r="K19" i="2"/>
  <c r="J26" i="9"/>
  <c r="J42" i="4"/>
  <c r="J37" i="4"/>
  <c r="J40" i="4"/>
  <c r="J39" i="4"/>
  <c r="J41" i="4"/>
  <c r="J38" i="4"/>
  <c r="E23" i="2"/>
  <c r="X9" i="5"/>
  <c r="W8" i="5"/>
  <c r="J49" i="4" l="1"/>
  <c r="J50" i="4"/>
  <c r="J48" i="4"/>
  <c r="J45" i="4"/>
  <c r="J47" i="4"/>
  <c r="J30" i="17"/>
  <c r="J138" i="17"/>
  <c r="J119" i="10"/>
  <c r="J27" i="10"/>
  <c r="K20" i="2"/>
  <c r="J27" i="9"/>
  <c r="J119" i="9"/>
  <c r="E24" i="2"/>
  <c r="J69" i="4" s="1"/>
  <c r="J25" i="5"/>
  <c r="J26" i="5"/>
  <c r="J27" i="5"/>
  <c r="J28" i="5"/>
  <c r="J22" i="5"/>
  <c r="J29" i="5"/>
  <c r="J24" i="5"/>
  <c r="Y9" i="5"/>
  <c r="X8" i="5"/>
  <c r="J139" i="17" l="1"/>
  <c r="J31" i="17"/>
  <c r="J120" i="10"/>
  <c r="J28" i="10"/>
  <c r="K21" i="2"/>
  <c r="J28" i="9"/>
  <c r="J120" i="9"/>
  <c r="E25" i="2"/>
  <c r="J70" i="4" s="1"/>
  <c r="Z9" i="5"/>
  <c r="Y8" i="5"/>
  <c r="J32" i="17" l="1"/>
  <c r="J140" i="17"/>
  <c r="J29" i="10"/>
  <c r="J121" i="10"/>
  <c r="K22" i="2"/>
  <c r="J29" i="9"/>
  <c r="J121" i="9"/>
  <c r="E26" i="2"/>
  <c r="AA9" i="5"/>
  <c r="Z8" i="5"/>
  <c r="J141" i="17" l="1"/>
  <c r="J33" i="17"/>
  <c r="J122" i="10"/>
  <c r="J30" i="10"/>
  <c r="K23" i="2"/>
  <c r="J122" i="9"/>
  <c r="J30" i="9"/>
  <c r="E27" i="2"/>
  <c r="AB9" i="5"/>
  <c r="AA8" i="5"/>
  <c r="J35" i="17" l="1"/>
  <c r="J43" i="10"/>
  <c r="K24" i="2"/>
  <c r="J43" i="9"/>
  <c r="E28" i="2"/>
  <c r="J71" i="4" s="1"/>
  <c r="J38" i="5"/>
  <c r="J35" i="5"/>
  <c r="J33" i="5"/>
  <c r="J34" i="5"/>
  <c r="J31" i="5"/>
  <c r="J36" i="5"/>
  <c r="J37" i="5"/>
  <c r="AC9" i="5"/>
  <c r="AB8" i="5"/>
  <c r="J44" i="17" l="1"/>
  <c r="J42" i="17"/>
  <c r="J37" i="17"/>
  <c r="J38" i="17"/>
  <c r="J39" i="17"/>
  <c r="J40" i="17"/>
  <c r="J41" i="17"/>
  <c r="J44" i="10"/>
  <c r="K25" i="2"/>
  <c r="J44" i="9"/>
  <c r="E29" i="2"/>
  <c r="AD9" i="5"/>
  <c r="AC8" i="5"/>
  <c r="J54" i="17" l="1"/>
  <c r="J51" i="17"/>
  <c r="J46" i="17"/>
  <c r="J47" i="17"/>
  <c r="J48" i="17"/>
  <c r="J49" i="17"/>
  <c r="J50" i="17"/>
  <c r="J45" i="10"/>
  <c r="K26" i="2"/>
  <c r="J45" i="9"/>
  <c r="E30" i="2"/>
  <c r="J72" i="4" s="1"/>
  <c r="J52" i="4"/>
  <c r="AE9" i="5"/>
  <c r="AD8" i="5"/>
  <c r="AE182" i="5" l="1"/>
  <c r="J73" i="17"/>
  <c r="J61" i="17"/>
  <c r="J56" i="17"/>
  <c r="J57" i="17"/>
  <c r="J58" i="17"/>
  <c r="J59" i="17"/>
  <c r="J60" i="17"/>
  <c r="J59" i="10"/>
  <c r="K27" i="2"/>
  <c r="J59" i="9"/>
  <c r="J54" i="4"/>
  <c r="J55" i="4"/>
  <c r="J56" i="4"/>
  <c r="J57" i="4"/>
  <c r="J58" i="4"/>
  <c r="J53" i="4"/>
  <c r="E31" i="2"/>
  <c r="AF9" i="5"/>
  <c r="AE8" i="5"/>
  <c r="AF182" i="5" l="1"/>
  <c r="J80" i="17"/>
  <c r="J75" i="17"/>
  <c r="J76" i="17"/>
  <c r="J77" i="17"/>
  <c r="J78" i="17"/>
  <c r="J79" i="17"/>
  <c r="J94" i="17"/>
  <c r="J68" i="10"/>
  <c r="J49" i="5"/>
  <c r="J54" i="5"/>
  <c r="J56" i="5"/>
  <c r="J51" i="5"/>
  <c r="J53" i="5"/>
  <c r="J55" i="5"/>
  <c r="J52" i="5"/>
  <c r="K28" i="2"/>
  <c r="J224" i="5"/>
  <c r="J68" i="9"/>
  <c r="E32" i="2"/>
  <c r="J60" i="4"/>
  <c r="AG9" i="5"/>
  <c r="AF8" i="5"/>
  <c r="AG182" i="5" l="1"/>
  <c r="J95" i="17"/>
  <c r="J91" i="17"/>
  <c r="J90" i="17"/>
  <c r="J89" i="17"/>
  <c r="J88" i="17"/>
  <c r="J87" i="17"/>
  <c r="J86" i="17"/>
  <c r="J102" i="17"/>
  <c r="J107" i="17"/>
  <c r="J104" i="17"/>
  <c r="J105" i="17"/>
  <c r="J106" i="17"/>
  <c r="J103" i="17"/>
  <c r="J69" i="10"/>
  <c r="E33" i="2"/>
  <c r="J47" i="5"/>
  <c r="J40" i="5"/>
  <c r="J44" i="5"/>
  <c r="J42" i="5"/>
  <c r="J45" i="5"/>
  <c r="J46" i="5"/>
  <c r="J43" i="5"/>
  <c r="K29" i="2"/>
  <c r="J69" i="9"/>
  <c r="J63" i="4"/>
  <c r="J64" i="4"/>
  <c r="J66" i="4"/>
  <c r="J65" i="4"/>
  <c r="J61" i="4"/>
  <c r="J62" i="4"/>
  <c r="AH9" i="5"/>
  <c r="AG8" i="5"/>
  <c r="AH182" i="5" l="1"/>
  <c r="E34" i="2"/>
  <c r="J97" i="17"/>
  <c r="J96" i="17"/>
  <c r="J73" i="4"/>
  <c r="J71" i="10"/>
  <c r="J70" i="10"/>
  <c r="J76" i="4"/>
  <c r="J72" i="10"/>
  <c r="K30" i="2"/>
  <c r="J70" i="9"/>
  <c r="E35" i="2"/>
  <c r="AH8" i="5"/>
  <c r="AI9" i="5"/>
  <c r="AI146" i="5" l="1"/>
  <c r="AI144" i="5"/>
  <c r="AI182" i="5"/>
  <c r="AI145" i="5"/>
  <c r="AI142" i="5"/>
  <c r="AI143" i="5"/>
  <c r="AI141" i="5"/>
  <c r="J109" i="17"/>
  <c r="J99" i="17"/>
  <c r="J98" i="17"/>
  <c r="J77" i="4"/>
  <c r="J73" i="10"/>
  <c r="J76" i="10"/>
  <c r="K31" i="2"/>
  <c r="J76" i="9"/>
  <c r="E36" i="2"/>
  <c r="AJ9" i="5"/>
  <c r="AI8" i="5"/>
  <c r="AJ182" i="5" l="1"/>
  <c r="AJ144" i="5"/>
  <c r="AJ146" i="5"/>
  <c r="AJ176" i="5"/>
  <c r="AJ145" i="5"/>
  <c r="AJ142" i="5"/>
  <c r="AJ143" i="5"/>
  <c r="AJ141" i="5"/>
  <c r="AJ61" i="5"/>
  <c r="AJ63" i="5"/>
  <c r="AJ65" i="5"/>
  <c r="AJ62" i="5"/>
  <c r="AJ64" i="5"/>
  <c r="AJ60" i="5"/>
  <c r="J110" i="17"/>
  <c r="J119" i="17"/>
  <c r="J115" i="17"/>
  <c r="J114" i="17"/>
  <c r="J116" i="17"/>
  <c r="J117" i="17"/>
  <c r="J118" i="17"/>
  <c r="J77" i="10"/>
  <c r="J71" i="9"/>
  <c r="J67" i="5"/>
  <c r="J72" i="5"/>
  <c r="J69" i="5"/>
  <c r="J71" i="5"/>
  <c r="J73" i="5"/>
  <c r="J74" i="5"/>
  <c r="J70" i="5"/>
  <c r="K32" i="2"/>
  <c r="J77" i="9"/>
  <c r="E37" i="2"/>
  <c r="AK9" i="5"/>
  <c r="AJ8" i="5"/>
  <c r="AK182" i="5" l="1"/>
  <c r="AK176" i="5"/>
  <c r="AK146" i="5"/>
  <c r="AK145" i="5"/>
  <c r="AK142" i="5"/>
  <c r="AK144" i="5"/>
  <c r="AK143" i="5"/>
  <c r="AK141" i="5"/>
  <c r="AK61" i="5"/>
  <c r="AK63" i="5"/>
  <c r="AK65" i="5"/>
  <c r="AK62" i="5"/>
  <c r="AK64" i="5"/>
  <c r="AK60" i="5"/>
  <c r="J111" i="17"/>
  <c r="J121" i="17"/>
  <c r="J105" i="10"/>
  <c r="J78" i="10"/>
  <c r="J72" i="9"/>
  <c r="J94" i="5"/>
  <c r="J99" i="5"/>
  <c r="J97" i="5"/>
  <c r="J100" i="5"/>
  <c r="J96" i="5"/>
  <c r="J101" i="5"/>
  <c r="J98" i="5"/>
  <c r="K33" i="2"/>
  <c r="J105" i="9"/>
  <c r="E38" i="2"/>
  <c r="AL9" i="5"/>
  <c r="AK8" i="5"/>
  <c r="AL182" i="5" l="1"/>
  <c r="AL176" i="5"/>
  <c r="AL146" i="5"/>
  <c r="AL145" i="5"/>
  <c r="AL142" i="5"/>
  <c r="AL144" i="5"/>
  <c r="AL143" i="5"/>
  <c r="AL141" i="5"/>
  <c r="AL61" i="5"/>
  <c r="AL63" i="5"/>
  <c r="AL65" i="5"/>
  <c r="AL62" i="5"/>
  <c r="AL64" i="5"/>
  <c r="AL60" i="5"/>
  <c r="J137" i="17"/>
  <c r="J118" i="10"/>
  <c r="K34" i="2"/>
  <c r="J118" i="9"/>
  <c r="J73" i="9"/>
  <c r="J121" i="5"/>
  <c r="J125" i="5"/>
  <c r="J123" i="5"/>
  <c r="J128" i="5"/>
  <c r="J124" i="5"/>
  <c r="J126" i="5"/>
  <c r="J127" i="5"/>
  <c r="E39" i="2"/>
  <c r="AL8" i="5"/>
  <c r="AM9" i="5"/>
  <c r="AM182" i="5" l="1"/>
  <c r="AM176" i="5"/>
  <c r="AM146" i="5"/>
  <c r="AM145" i="5"/>
  <c r="AM142" i="5"/>
  <c r="AM144" i="5"/>
  <c r="AM143" i="5"/>
  <c r="AM141" i="5"/>
  <c r="AM63" i="5"/>
  <c r="AM65" i="5"/>
  <c r="AM60" i="5"/>
  <c r="AM62" i="5"/>
  <c r="AM64" i="5"/>
  <c r="AM61" i="5"/>
  <c r="J83" i="17"/>
  <c r="J79" i="4"/>
  <c r="J65" i="10"/>
  <c r="J123" i="10"/>
  <c r="J31" i="10"/>
  <c r="K35" i="2"/>
  <c r="J31" i="9"/>
  <c r="J123" i="9"/>
  <c r="E40" i="2"/>
  <c r="AN9" i="5"/>
  <c r="AM8" i="5"/>
  <c r="AN182" i="5" l="1"/>
  <c r="AN176" i="5"/>
  <c r="AN146" i="5"/>
  <c r="AN145" i="5"/>
  <c r="AN144" i="5"/>
  <c r="AN143" i="5"/>
  <c r="AN141" i="5"/>
  <c r="AN142" i="5"/>
  <c r="AN63" i="5"/>
  <c r="AN65" i="5"/>
  <c r="AN60" i="5"/>
  <c r="AN62" i="5"/>
  <c r="AN64" i="5"/>
  <c r="AN61" i="5"/>
  <c r="J80" i="10"/>
  <c r="J78" i="9"/>
  <c r="J148" i="5"/>
  <c r="J152" i="5"/>
  <c r="J154" i="5"/>
  <c r="J153" i="5"/>
  <c r="J150" i="5"/>
  <c r="J151" i="5"/>
  <c r="J155" i="5"/>
  <c r="K36" i="2"/>
  <c r="J80" i="9"/>
  <c r="E41" i="2"/>
  <c r="AO9" i="5"/>
  <c r="AN8" i="5"/>
  <c r="AO182" i="5" l="1"/>
  <c r="AO176" i="5"/>
  <c r="AO146" i="5"/>
  <c r="AO145" i="5"/>
  <c r="AO144" i="5"/>
  <c r="AO143" i="5"/>
  <c r="AO142" i="5"/>
  <c r="AO141" i="5"/>
  <c r="AO65" i="5"/>
  <c r="AO60" i="5"/>
  <c r="AO62" i="5"/>
  <c r="AO64" i="5"/>
  <c r="AO61" i="5"/>
  <c r="AO63" i="5"/>
  <c r="J56" i="10"/>
  <c r="K37" i="2"/>
  <c r="J56" i="9"/>
  <c r="E42" i="2"/>
  <c r="AO8" i="5"/>
  <c r="AP9" i="5"/>
  <c r="AP182" i="5" l="1"/>
  <c r="AP176" i="5"/>
  <c r="AP145" i="5"/>
  <c r="AP144" i="5"/>
  <c r="AP143" i="5"/>
  <c r="AP142" i="5"/>
  <c r="AP146" i="5"/>
  <c r="AP141" i="5"/>
  <c r="AP65" i="5"/>
  <c r="AP60" i="5"/>
  <c r="AP62" i="5"/>
  <c r="AP64" i="5"/>
  <c r="AP61" i="5"/>
  <c r="AP63" i="5"/>
  <c r="J57" i="10"/>
  <c r="J65" i="9"/>
  <c r="J157" i="5"/>
  <c r="J164" i="5"/>
  <c r="J159" i="5"/>
  <c r="J162" i="5"/>
  <c r="J163" i="5"/>
  <c r="J160" i="5"/>
  <c r="J161" i="5"/>
  <c r="K38" i="2"/>
  <c r="J57" i="9"/>
  <c r="E43" i="2"/>
  <c r="AQ9" i="5"/>
  <c r="AP8" i="5"/>
  <c r="AQ182" i="5" l="1"/>
  <c r="AQ176" i="5"/>
  <c r="AQ145" i="5"/>
  <c r="AQ144" i="5"/>
  <c r="AQ146" i="5"/>
  <c r="AQ143" i="5"/>
  <c r="AQ142" i="5"/>
  <c r="AQ141" i="5"/>
  <c r="AQ60" i="5"/>
  <c r="AQ62" i="5"/>
  <c r="AQ64" i="5"/>
  <c r="AQ61" i="5"/>
  <c r="AQ63" i="5"/>
  <c r="AQ65" i="5"/>
  <c r="J63" i="10"/>
  <c r="J60" i="5"/>
  <c r="J58" i="5"/>
  <c r="J61" i="5"/>
  <c r="J64" i="5"/>
  <c r="J63" i="5"/>
  <c r="J65" i="5"/>
  <c r="J62" i="5"/>
  <c r="K39" i="2"/>
  <c r="J228" i="5"/>
  <c r="J63" i="9"/>
  <c r="E44" i="2"/>
  <c r="AQ8" i="5"/>
  <c r="AR9" i="5"/>
  <c r="AR182" i="5" l="1"/>
  <c r="AR176" i="5"/>
  <c r="AR146" i="5"/>
  <c r="AR144" i="5"/>
  <c r="AR145" i="5"/>
  <c r="AR143" i="5"/>
  <c r="AR142" i="5"/>
  <c r="AR141" i="5"/>
  <c r="AR62" i="5"/>
  <c r="AR64" i="5"/>
  <c r="AR61" i="5"/>
  <c r="AR63" i="5"/>
  <c r="AR65" i="5"/>
  <c r="AR60" i="5"/>
  <c r="J32" i="10"/>
  <c r="J124" i="10"/>
  <c r="J85" i="5"/>
  <c r="J91" i="5"/>
  <c r="J89" i="5"/>
  <c r="J92" i="5"/>
  <c r="J88" i="5"/>
  <c r="J87" i="5"/>
  <c r="J90" i="5"/>
  <c r="K40" i="2"/>
  <c r="J32" i="9"/>
  <c r="J124" i="9"/>
  <c r="E45" i="2"/>
  <c r="AS9" i="5"/>
  <c r="AR8" i="5"/>
  <c r="AS182" i="5" l="1"/>
  <c r="AS176" i="5"/>
  <c r="AS144" i="5"/>
  <c r="AS146" i="5"/>
  <c r="AS145" i="5"/>
  <c r="AS143" i="5"/>
  <c r="AS142" i="5"/>
  <c r="AS141" i="5"/>
  <c r="AS62" i="5"/>
  <c r="AS64" i="5"/>
  <c r="AS61" i="5"/>
  <c r="AS63" i="5"/>
  <c r="AS65" i="5"/>
  <c r="AS60" i="5"/>
  <c r="J33" i="10"/>
  <c r="J125" i="10"/>
  <c r="J114" i="5"/>
  <c r="J112" i="5"/>
  <c r="J118" i="5"/>
  <c r="J119" i="5"/>
  <c r="J115" i="5"/>
  <c r="J116" i="5"/>
  <c r="J117" i="5"/>
  <c r="K41" i="2"/>
  <c r="J125" i="9"/>
  <c r="J33" i="9"/>
  <c r="E46" i="2"/>
  <c r="AS8" i="5"/>
  <c r="AT9" i="5"/>
  <c r="AT182" i="5" l="1"/>
  <c r="AT176" i="5"/>
  <c r="AT146" i="5"/>
  <c r="AT144" i="5"/>
  <c r="AT145" i="5"/>
  <c r="AT143" i="5"/>
  <c r="AT142" i="5"/>
  <c r="AT141" i="5"/>
  <c r="AT64" i="5"/>
  <c r="AT61" i="5"/>
  <c r="AT63" i="5"/>
  <c r="AT65" i="5"/>
  <c r="AT60" i="5"/>
  <c r="AT62" i="5"/>
  <c r="J34" i="10"/>
  <c r="J126" i="10"/>
  <c r="J139" i="5"/>
  <c r="J141" i="5"/>
  <c r="J144" i="5"/>
  <c r="J146" i="5"/>
  <c r="J142" i="5"/>
  <c r="J143" i="5"/>
  <c r="J145" i="5"/>
  <c r="K42" i="2"/>
  <c r="J126" i="9"/>
  <c r="J188" i="5"/>
  <c r="J34" i="9"/>
  <c r="E47" i="2"/>
  <c r="J81" i="4" s="1"/>
  <c r="AT8" i="5"/>
  <c r="AU9" i="5"/>
  <c r="AU176" i="5" l="1"/>
  <c r="AU146" i="5"/>
  <c r="AU182" i="5"/>
  <c r="AU144" i="5"/>
  <c r="AU145" i="5"/>
  <c r="AU142" i="5"/>
  <c r="AU143" i="5"/>
  <c r="AU141" i="5"/>
  <c r="AU64" i="5"/>
  <c r="AU61" i="5"/>
  <c r="AU63" i="5"/>
  <c r="AU65" i="5"/>
  <c r="AU60" i="5"/>
  <c r="AU62" i="5"/>
  <c r="J19" i="10"/>
  <c r="J111" i="10"/>
  <c r="K43" i="2"/>
  <c r="J190" i="5"/>
  <c r="J19" i="9"/>
  <c r="J111" i="9"/>
  <c r="E48" i="2"/>
  <c r="AV9" i="5"/>
  <c r="AU8" i="5"/>
  <c r="AV182" i="5" l="1"/>
  <c r="AV144" i="5"/>
  <c r="AV176" i="5"/>
  <c r="AV145" i="5"/>
  <c r="AV146" i="5"/>
  <c r="AV142" i="5"/>
  <c r="AV143" i="5"/>
  <c r="AV141" i="5"/>
  <c r="AV61" i="5"/>
  <c r="AV63" i="5"/>
  <c r="AV65" i="5"/>
  <c r="AV62" i="5"/>
  <c r="AV64" i="5"/>
  <c r="AV60" i="5"/>
  <c r="J35" i="10"/>
  <c r="J127" i="10"/>
  <c r="J76" i="5"/>
  <c r="J78" i="5"/>
  <c r="J80" i="5"/>
  <c r="J79" i="5"/>
  <c r="J82" i="5"/>
  <c r="J81" i="5"/>
  <c r="J83" i="5"/>
  <c r="K44" i="2"/>
  <c r="J196" i="5"/>
  <c r="J35" i="9"/>
  <c r="J127" i="9"/>
  <c r="E49" i="2"/>
  <c r="AV8" i="5"/>
  <c r="AW9" i="5"/>
  <c r="AW182" i="5" l="1"/>
  <c r="AW176" i="5"/>
  <c r="AW145" i="5"/>
  <c r="AW146" i="5"/>
  <c r="AW144" i="5"/>
  <c r="AW142" i="5"/>
  <c r="AW143" i="5"/>
  <c r="AW141" i="5"/>
  <c r="AW61" i="5"/>
  <c r="AW63" i="5"/>
  <c r="AW65" i="5"/>
  <c r="AW62" i="5"/>
  <c r="AW64" i="5"/>
  <c r="AW60" i="5"/>
  <c r="J46" i="10"/>
  <c r="J20" i="10"/>
  <c r="J112" i="10"/>
  <c r="J103" i="5"/>
  <c r="J105" i="5"/>
  <c r="J108" i="5"/>
  <c r="J107" i="5"/>
  <c r="J110" i="5"/>
  <c r="J106" i="5"/>
  <c r="J109" i="5"/>
  <c r="K45" i="2"/>
  <c r="J198" i="5"/>
  <c r="J112" i="9"/>
  <c r="J20" i="9"/>
  <c r="E50" i="2"/>
  <c r="AX9" i="5"/>
  <c r="AW8" i="5"/>
  <c r="AX182" i="5" l="1"/>
  <c r="AX176" i="5"/>
  <c r="AX146" i="5"/>
  <c r="AX145" i="5"/>
  <c r="AX144" i="5"/>
  <c r="AX142" i="5"/>
  <c r="AX143" i="5"/>
  <c r="AX141" i="5"/>
  <c r="AX61" i="5"/>
  <c r="AX63" i="5"/>
  <c r="AX65" i="5"/>
  <c r="AX62" i="5"/>
  <c r="AX64" i="5"/>
  <c r="AX60" i="5"/>
  <c r="J128" i="10"/>
  <c r="J36" i="10"/>
  <c r="J130" i="5"/>
  <c r="J132" i="5"/>
  <c r="J134" i="5"/>
  <c r="J137" i="5"/>
  <c r="J133" i="5"/>
  <c r="J136" i="5"/>
  <c r="J135" i="5"/>
  <c r="K46" i="2"/>
  <c r="J204" i="5"/>
  <c r="J128" i="9"/>
  <c r="J36" i="9"/>
  <c r="E51" i="2"/>
  <c r="AX8" i="5"/>
  <c r="AY9" i="5"/>
  <c r="AY182" i="5" l="1"/>
  <c r="AY176" i="5"/>
  <c r="AY170" i="5"/>
  <c r="AY146" i="5"/>
  <c r="AY145" i="5"/>
  <c r="AY144" i="5"/>
  <c r="AY142" i="5"/>
  <c r="AY143" i="5"/>
  <c r="AY141" i="5"/>
  <c r="AY63" i="5"/>
  <c r="AY65" i="5"/>
  <c r="AY60" i="5"/>
  <c r="AY62" i="5"/>
  <c r="AY64" i="5"/>
  <c r="AY61" i="5"/>
  <c r="J83" i="4"/>
  <c r="J81" i="10"/>
  <c r="J113" i="10"/>
  <c r="J21" i="10"/>
  <c r="K47" i="2"/>
  <c r="J206" i="5"/>
  <c r="J21" i="9"/>
  <c r="J113" i="9"/>
  <c r="E52" i="2"/>
  <c r="AZ9" i="5"/>
  <c r="AY8" i="5"/>
  <c r="AZ182" i="5" l="1"/>
  <c r="AZ176" i="5"/>
  <c r="AZ146" i="5"/>
  <c r="AZ170" i="5"/>
  <c r="AZ145" i="5"/>
  <c r="AZ143" i="5"/>
  <c r="AZ141" i="5"/>
  <c r="AZ142" i="5"/>
  <c r="AZ144" i="5"/>
  <c r="AZ63" i="5"/>
  <c r="AZ65" i="5"/>
  <c r="AZ60" i="5"/>
  <c r="AZ62" i="5"/>
  <c r="AZ64" i="5"/>
  <c r="AZ61" i="5"/>
  <c r="E53" i="2"/>
  <c r="J84" i="4"/>
  <c r="J166" i="5"/>
  <c r="J46" i="9"/>
  <c r="K48" i="2"/>
  <c r="J226" i="5"/>
  <c r="AZ8" i="5"/>
  <c r="BA9" i="5"/>
  <c r="BA182" i="5" l="1"/>
  <c r="BA176" i="5"/>
  <c r="BA146" i="5"/>
  <c r="BA145" i="5"/>
  <c r="BA170" i="5"/>
  <c r="BA143" i="5"/>
  <c r="BA144" i="5"/>
  <c r="BA142" i="5"/>
  <c r="BA141" i="5"/>
  <c r="BA65" i="5"/>
  <c r="BA60" i="5"/>
  <c r="BA62" i="5"/>
  <c r="BA64" i="5"/>
  <c r="BA61" i="5"/>
  <c r="BA63" i="5"/>
  <c r="K49" i="2"/>
  <c r="J230" i="5"/>
  <c r="E54" i="2"/>
  <c r="J85" i="4"/>
  <c r="BB9" i="5"/>
  <c r="BA8" i="5"/>
  <c r="BB182" i="5" l="1"/>
  <c r="BB170" i="5"/>
  <c r="BB176" i="5"/>
  <c r="BB145" i="5"/>
  <c r="BB146" i="5"/>
  <c r="BB144" i="5"/>
  <c r="BB143" i="5"/>
  <c r="BB142" i="5"/>
  <c r="BB141" i="5"/>
  <c r="BB65" i="5"/>
  <c r="BB60" i="5"/>
  <c r="BB62" i="5"/>
  <c r="BB64" i="5"/>
  <c r="BB61" i="5"/>
  <c r="BB63" i="5"/>
  <c r="K50" i="2"/>
  <c r="J91" i="9"/>
  <c r="J91" i="10"/>
  <c r="J47" i="10"/>
  <c r="E55" i="2"/>
  <c r="J81" i="9"/>
  <c r="J168" i="5"/>
  <c r="BC9" i="5"/>
  <c r="BB8" i="5"/>
  <c r="BC182" i="5" l="1"/>
  <c r="BC170" i="5"/>
  <c r="BC176" i="5"/>
  <c r="BC145" i="5"/>
  <c r="BC146" i="5"/>
  <c r="BC144" i="5"/>
  <c r="BC143" i="5"/>
  <c r="BC142" i="5"/>
  <c r="BC141" i="5"/>
  <c r="BC60" i="5"/>
  <c r="BC62" i="5"/>
  <c r="BC64" i="5"/>
  <c r="BC61" i="5"/>
  <c r="BC63" i="5"/>
  <c r="BC65" i="5"/>
  <c r="K51" i="2"/>
  <c r="J94" i="9"/>
  <c r="J94" i="10"/>
  <c r="J176" i="5"/>
  <c r="J170" i="5"/>
  <c r="E56" i="2"/>
  <c r="BD9" i="5"/>
  <c r="BC8" i="5"/>
  <c r="BD182" i="5" l="1"/>
  <c r="BD170" i="5"/>
  <c r="BD176" i="5"/>
  <c r="BD146" i="5"/>
  <c r="BD144" i="5"/>
  <c r="BD145" i="5"/>
  <c r="BD143" i="5"/>
  <c r="BD142" i="5"/>
  <c r="BD141" i="5"/>
  <c r="BD62" i="5"/>
  <c r="BD64" i="5"/>
  <c r="BD61" i="5"/>
  <c r="BD63" i="5"/>
  <c r="BD65" i="5"/>
  <c r="BD60" i="5"/>
  <c r="J82" i="10"/>
  <c r="K52" i="2"/>
  <c r="J98" i="10"/>
  <c r="J98" i="9"/>
  <c r="J87" i="4"/>
  <c r="E57" i="2"/>
  <c r="BE9" i="5"/>
  <c r="BD8" i="5"/>
  <c r="BE182" i="5" l="1"/>
  <c r="BE176" i="5"/>
  <c r="BE170" i="5"/>
  <c r="BE144" i="5"/>
  <c r="BE146" i="5"/>
  <c r="BE145" i="5"/>
  <c r="BE143" i="5"/>
  <c r="BE142" i="5"/>
  <c r="BE141" i="5"/>
  <c r="BE62" i="5"/>
  <c r="BE64" i="5"/>
  <c r="BE61" i="5"/>
  <c r="BE63" i="5"/>
  <c r="BE65" i="5"/>
  <c r="BE60" i="5"/>
  <c r="K53" i="2"/>
  <c r="J103" i="10"/>
  <c r="J103" i="9"/>
  <c r="J47" i="9"/>
  <c r="J88" i="4"/>
  <c r="J172" i="5"/>
  <c r="E58" i="2"/>
  <c r="BE8" i="5"/>
  <c r="BF9" i="5"/>
  <c r="BF182" i="5" l="1"/>
  <c r="BF176" i="5"/>
  <c r="BF146" i="5"/>
  <c r="BF170" i="5"/>
  <c r="BF144" i="5"/>
  <c r="BF145" i="5"/>
  <c r="BF143" i="5"/>
  <c r="BF142" i="5"/>
  <c r="BF141" i="5"/>
  <c r="BF64" i="5"/>
  <c r="BF61" i="5"/>
  <c r="BF63" i="5"/>
  <c r="BF65" i="5"/>
  <c r="BF60" i="5"/>
  <c r="BF62" i="5"/>
  <c r="K54" i="2"/>
  <c r="J39" i="10"/>
  <c r="J131" i="10"/>
  <c r="J131" i="9"/>
  <c r="J39" i="9"/>
  <c r="J89" i="4"/>
  <c r="E59" i="2"/>
  <c r="BG9" i="5"/>
  <c r="BF8" i="5"/>
  <c r="BG176" i="5" l="1"/>
  <c r="BG146" i="5"/>
  <c r="BG182" i="5"/>
  <c r="BG144" i="5"/>
  <c r="BG145" i="5"/>
  <c r="BG170" i="5"/>
  <c r="BG142" i="5"/>
  <c r="BG143" i="5"/>
  <c r="BG141" i="5"/>
  <c r="BG64" i="5"/>
  <c r="BG61" i="5"/>
  <c r="BG63" i="5"/>
  <c r="BG65" i="5"/>
  <c r="BG60" i="5"/>
  <c r="BG62" i="5"/>
  <c r="J48" i="10"/>
  <c r="K55" i="2"/>
  <c r="J132" i="10"/>
  <c r="J40" i="10"/>
  <c r="J132" i="9"/>
  <c r="J40" i="9"/>
  <c r="J174" i="5"/>
  <c r="J82" i="9"/>
  <c r="E60" i="2"/>
  <c r="E61" i="2" s="1"/>
  <c r="BH9" i="5"/>
  <c r="BG8" i="5"/>
  <c r="BH182" i="5" l="1"/>
  <c r="BH170" i="5"/>
  <c r="BH144" i="5"/>
  <c r="BH176" i="5"/>
  <c r="BH146" i="5"/>
  <c r="BH145" i="5"/>
  <c r="BH142" i="5"/>
  <c r="BH143" i="5"/>
  <c r="BH141" i="5"/>
  <c r="BH61" i="5"/>
  <c r="BH63" i="5"/>
  <c r="BH65" i="5"/>
  <c r="BH62" i="5"/>
  <c r="BH64" i="5"/>
  <c r="BH60" i="5"/>
  <c r="J83" i="10"/>
  <c r="K56" i="2"/>
  <c r="J37" i="10"/>
  <c r="J37" i="9"/>
  <c r="J129" i="10"/>
  <c r="J212" i="5"/>
  <c r="J129" i="9"/>
  <c r="J91" i="4"/>
  <c r="E62" i="2"/>
  <c r="BH8" i="5"/>
  <c r="BI9" i="5"/>
  <c r="BI182" i="5" l="1"/>
  <c r="BI170" i="5"/>
  <c r="BI176" i="5"/>
  <c r="BI146" i="5"/>
  <c r="BI145" i="5"/>
  <c r="BI142" i="5"/>
  <c r="BI144" i="5"/>
  <c r="BI143" i="5"/>
  <c r="BI141" i="5"/>
  <c r="BI61" i="5"/>
  <c r="BI63" i="5"/>
  <c r="BI65" i="5"/>
  <c r="BI62" i="5"/>
  <c r="BI64" i="5"/>
  <c r="BI60" i="5"/>
  <c r="K57" i="2"/>
  <c r="J22" i="9"/>
  <c r="J114" i="10"/>
  <c r="J114" i="9"/>
  <c r="J22" i="10"/>
  <c r="J214" i="5"/>
  <c r="J178" i="5"/>
  <c r="J48" i="9"/>
  <c r="J92" i="4"/>
  <c r="E63" i="2"/>
  <c r="BJ9" i="5"/>
  <c r="BI8" i="5"/>
  <c r="BJ182" i="5" l="1"/>
  <c r="BJ170" i="5"/>
  <c r="BJ176" i="5"/>
  <c r="BJ146" i="5"/>
  <c r="BJ145" i="5"/>
  <c r="BJ142" i="5"/>
  <c r="BJ144" i="5"/>
  <c r="BJ143" i="5"/>
  <c r="BJ141" i="5"/>
  <c r="BJ61" i="5"/>
  <c r="BJ63" i="5"/>
  <c r="BJ65" i="5"/>
  <c r="BJ62" i="5"/>
  <c r="BJ64" i="5"/>
  <c r="BJ60" i="5"/>
  <c r="K58" i="2"/>
  <c r="J130" i="9"/>
  <c r="J130" i="10"/>
  <c r="J38" i="10"/>
  <c r="J38" i="9"/>
  <c r="J220" i="5"/>
  <c r="J93" i="4"/>
  <c r="E64" i="2"/>
  <c r="BJ8" i="5"/>
  <c r="BK9" i="5"/>
  <c r="BK182" i="5" l="1"/>
  <c r="BK176" i="5"/>
  <c r="BK170" i="5"/>
  <c r="BK146" i="5"/>
  <c r="BK145" i="5"/>
  <c r="BK144" i="5"/>
  <c r="BK142" i="5"/>
  <c r="BK143" i="5"/>
  <c r="BK141" i="5"/>
  <c r="BK63" i="5"/>
  <c r="BK65" i="5"/>
  <c r="BK60" i="5"/>
  <c r="BK62" i="5"/>
  <c r="BK64" i="5"/>
  <c r="BK61" i="5"/>
  <c r="K59" i="2"/>
  <c r="J115" i="10"/>
  <c r="J115" i="9"/>
  <c r="J222" i="5"/>
  <c r="J23" i="9"/>
  <c r="J23" i="10"/>
  <c r="J180" i="5"/>
  <c r="J83" i="9"/>
  <c r="E65" i="2"/>
  <c r="BK8" i="5"/>
  <c r="BL9" i="5"/>
  <c r="BL182" i="5" l="1"/>
  <c r="BL176" i="5"/>
  <c r="BL146" i="5"/>
  <c r="BL170" i="5"/>
  <c r="BL145" i="5"/>
  <c r="BL143" i="5"/>
  <c r="BL144" i="5"/>
  <c r="BL141" i="5"/>
  <c r="BL142" i="5"/>
  <c r="BL63" i="5"/>
  <c r="BL65" i="5"/>
  <c r="BL60" i="5"/>
  <c r="BL62" i="5"/>
  <c r="BL64" i="5"/>
  <c r="BL61" i="5"/>
  <c r="K60" i="2"/>
  <c r="K61" i="2" s="1"/>
  <c r="K62" i="2" s="1"/>
  <c r="K63" i="2" s="1"/>
  <c r="K64" i="2" s="1"/>
  <c r="K65" i="2" s="1"/>
  <c r="K66" i="2" s="1"/>
  <c r="K67" i="2" s="1"/>
  <c r="K68" i="2" s="1"/>
  <c r="K69" i="2" s="1"/>
  <c r="K70" i="2" s="1"/>
  <c r="K71" i="2" s="1"/>
  <c r="K72" i="2" s="1"/>
  <c r="K73" i="2" s="1"/>
  <c r="K74" i="2" s="1"/>
  <c r="K75" i="2" s="1"/>
  <c r="K76" i="2" s="1"/>
  <c r="K77" i="2" s="1"/>
  <c r="K78" i="2" s="1"/>
  <c r="K79" i="2" s="1"/>
  <c r="K80" i="2" s="1"/>
  <c r="K81" i="2" s="1"/>
  <c r="K82" i="2" s="1"/>
  <c r="K83" i="2" s="1"/>
  <c r="K84" i="2" s="1"/>
  <c r="K85" i="2" s="1"/>
  <c r="K86" i="2" s="1"/>
  <c r="K87" i="2" s="1"/>
  <c r="K88" i="2" s="1"/>
  <c r="K89" i="2" s="1"/>
  <c r="K90" i="2" s="1"/>
  <c r="K91" i="2" s="1"/>
  <c r="K92" i="2" s="1"/>
  <c r="K93" i="2" s="1"/>
  <c r="K94" i="2" s="1"/>
  <c r="K95" i="2" s="1"/>
  <c r="K96" i="2" s="1"/>
  <c r="K97" i="2" s="1"/>
  <c r="K98" i="2" s="1"/>
  <c r="K99" i="2" s="1"/>
  <c r="K100" i="2" s="1"/>
  <c r="K101" i="2" s="1"/>
  <c r="K102" i="2" s="1"/>
  <c r="K103" i="2" s="1"/>
  <c r="K104" i="2" s="1"/>
  <c r="K105" i="2" s="1"/>
  <c r="K106" i="2" s="1"/>
  <c r="K107" i="2" s="1"/>
  <c r="K108" i="2" s="1"/>
  <c r="K109" i="2" s="1"/>
  <c r="K110" i="2" s="1"/>
  <c r="K111" i="2" s="1"/>
  <c r="K112" i="2" s="1"/>
  <c r="K113" i="2" s="1"/>
  <c r="K114" i="2" s="1"/>
  <c r="K115" i="2" s="1"/>
  <c r="K116" i="2" s="1"/>
  <c r="K117" i="2" s="1"/>
  <c r="K118" i="2" s="1"/>
  <c r="K119" i="2" s="1"/>
  <c r="K120" i="2" s="1"/>
  <c r="K121" i="2" s="1"/>
  <c r="J63" i="17"/>
  <c r="E66" i="2"/>
  <c r="E67" i="2" s="1"/>
  <c r="E68" i="2" s="1"/>
  <c r="J182" i="5"/>
  <c r="E69" i="2"/>
  <c r="BM9" i="5"/>
  <c r="BL8" i="5"/>
  <c r="BM182" i="5" l="1"/>
  <c r="BM176" i="5"/>
  <c r="BM146" i="5"/>
  <c r="BM145" i="5"/>
  <c r="BM170" i="5"/>
  <c r="BM143" i="5"/>
  <c r="BM144" i="5"/>
  <c r="BM142" i="5"/>
  <c r="BM141" i="5"/>
  <c r="BM65" i="5"/>
  <c r="BM60" i="5"/>
  <c r="BM62" i="5"/>
  <c r="BM64" i="5"/>
  <c r="BM61" i="5"/>
  <c r="BM63" i="5"/>
  <c r="J70" i="17"/>
  <c r="J69" i="17"/>
  <c r="J65" i="17"/>
  <c r="J68" i="17"/>
  <c r="J67" i="17"/>
  <c r="J66" i="17"/>
  <c r="E70" i="2"/>
  <c r="BN9" i="5"/>
  <c r="BM8" i="5"/>
  <c r="BN182" i="5" l="1"/>
  <c r="BN170" i="5"/>
  <c r="BN176" i="5"/>
  <c r="BN146" i="5"/>
  <c r="BN145" i="5"/>
  <c r="BN144" i="5"/>
  <c r="BN143" i="5"/>
  <c r="BN142" i="5"/>
  <c r="BN141" i="5"/>
  <c r="BN65" i="5"/>
  <c r="BN60" i="5"/>
  <c r="BN62" i="5"/>
  <c r="BN64" i="5"/>
  <c r="BN61" i="5"/>
  <c r="BN63" i="5"/>
  <c r="E71" i="2"/>
  <c r="BN8" i="5"/>
  <c r="BO9" i="5"/>
  <c r="BO182" i="5" l="1"/>
  <c r="BO170" i="5"/>
  <c r="BO176" i="5"/>
  <c r="BO146" i="5"/>
  <c r="BO145" i="5"/>
  <c r="BO144" i="5"/>
  <c r="BO143" i="5"/>
  <c r="BO142" i="5"/>
  <c r="BO141" i="5"/>
  <c r="BO60" i="5"/>
  <c r="BO62" i="5"/>
  <c r="BO64" i="5"/>
  <c r="BO61" i="5"/>
  <c r="BO63" i="5"/>
  <c r="BO65" i="5"/>
  <c r="J49" i="10"/>
  <c r="E72" i="2"/>
  <c r="BO8" i="5"/>
  <c r="BP9" i="5"/>
  <c r="BP182" i="5" l="1"/>
  <c r="BP170" i="5"/>
  <c r="BP176" i="5"/>
  <c r="BP146" i="5"/>
  <c r="BP144" i="5"/>
  <c r="BP145" i="5"/>
  <c r="BP143" i="5"/>
  <c r="BP142" i="5"/>
  <c r="BP141" i="5"/>
  <c r="BP62" i="5"/>
  <c r="BP64" i="5"/>
  <c r="BP61" i="5"/>
  <c r="BP63" i="5"/>
  <c r="BP65" i="5"/>
  <c r="BP60" i="5"/>
  <c r="E73" i="2"/>
  <c r="BQ9" i="5"/>
  <c r="BP8" i="5"/>
  <c r="BQ182" i="5" l="1"/>
  <c r="BQ176" i="5"/>
  <c r="BQ170" i="5"/>
  <c r="BQ144" i="5"/>
  <c r="BQ145" i="5"/>
  <c r="BQ143" i="5"/>
  <c r="BQ142" i="5"/>
  <c r="BQ146" i="5"/>
  <c r="BQ141" i="5"/>
  <c r="BQ62" i="5"/>
  <c r="BQ64" i="5"/>
  <c r="BQ61" i="5"/>
  <c r="BQ63" i="5"/>
  <c r="BQ65" i="5"/>
  <c r="BQ60" i="5"/>
  <c r="E74" i="2"/>
  <c r="J95" i="4"/>
  <c r="BQ8" i="5"/>
  <c r="BR9" i="5"/>
  <c r="BR182" i="5" l="1"/>
  <c r="BR176" i="5"/>
  <c r="BR146" i="5"/>
  <c r="BR170" i="5"/>
  <c r="BR144" i="5"/>
  <c r="BR145" i="5"/>
  <c r="BR143" i="5"/>
  <c r="BR142" i="5"/>
  <c r="BR141" i="5"/>
  <c r="BR64" i="5"/>
  <c r="BR61" i="5"/>
  <c r="BR63" i="5"/>
  <c r="BR65" i="5"/>
  <c r="BR60" i="5"/>
  <c r="BR62" i="5"/>
  <c r="J184" i="5"/>
  <c r="J49" i="9"/>
  <c r="J96" i="4"/>
  <c r="J97" i="4"/>
  <c r="J98" i="4"/>
  <c r="E75" i="2"/>
  <c r="J100" i="4"/>
  <c r="BS9" i="5"/>
  <c r="BR8" i="5"/>
  <c r="BS176" i="5" l="1"/>
  <c r="BS146" i="5"/>
  <c r="BS182" i="5"/>
  <c r="BS170" i="5"/>
  <c r="BS144" i="5"/>
  <c r="BS145" i="5"/>
  <c r="BS142" i="5"/>
  <c r="BS143" i="5"/>
  <c r="BS141" i="5"/>
  <c r="BS64" i="5"/>
  <c r="BS61" i="5"/>
  <c r="BS63" i="5"/>
  <c r="BS65" i="5"/>
  <c r="BS60" i="5"/>
  <c r="BS62" i="5"/>
  <c r="J103" i="4"/>
  <c r="J102" i="4"/>
  <c r="J101" i="4"/>
  <c r="E76" i="2"/>
  <c r="J105" i="4"/>
  <c r="BT9" i="5"/>
  <c r="BS8" i="5"/>
  <c r="BT182" i="5" l="1"/>
  <c r="BT170" i="5"/>
  <c r="BT144" i="5"/>
  <c r="BT176" i="5"/>
  <c r="BT145" i="5"/>
  <c r="BT146" i="5"/>
  <c r="BT142" i="5"/>
  <c r="BT143" i="5"/>
  <c r="BT141" i="5"/>
  <c r="BT61" i="5"/>
  <c r="BT63" i="5"/>
  <c r="BT65" i="5"/>
  <c r="BT62" i="5"/>
  <c r="BT64" i="5"/>
  <c r="BT60" i="5"/>
  <c r="E77" i="2"/>
  <c r="J110" i="4"/>
  <c r="J107" i="4"/>
  <c r="J106" i="4"/>
  <c r="J108" i="4"/>
  <c r="BT8" i="5"/>
  <c r="BU9" i="5"/>
  <c r="BU182" i="5" l="1"/>
  <c r="BU170" i="5"/>
  <c r="BU176" i="5"/>
  <c r="BU145" i="5"/>
  <c r="BU146" i="5"/>
  <c r="BU142" i="5"/>
  <c r="BU144" i="5"/>
  <c r="BU143" i="5"/>
  <c r="BU141" i="5"/>
  <c r="BU61" i="5"/>
  <c r="BU63" i="5"/>
  <c r="BU65" i="5"/>
  <c r="BU62" i="5"/>
  <c r="BU64" i="5"/>
  <c r="BU60" i="5"/>
  <c r="E78" i="2"/>
  <c r="J112" i="4"/>
  <c r="BV9" i="5"/>
  <c r="BU8" i="5"/>
  <c r="BV182" i="5" l="1"/>
  <c r="BV170" i="5"/>
  <c r="BV176" i="5"/>
  <c r="BV146" i="5"/>
  <c r="BV145" i="5"/>
  <c r="BV142" i="5"/>
  <c r="BV144" i="5"/>
  <c r="BV143" i="5"/>
  <c r="BV141" i="5"/>
  <c r="BV61" i="5"/>
  <c r="BV63" i="5"/>
  <c r="BV65" i="5"/>
  <c r="BV62" i="5"/>
  <c r="BV64" i="5"/>
  <c r="BV60" i="5"/>
  <c r="J115" i="4"/>
  <c r="J114" i="4"/>
  <c r="J113" i="4"/>
  <c r="E79" i="2"/>
  <c r="J117" i="4"/>
  <c r="BV8" i="5"/>
  <c r="BW9" i="5"/>
  <c r="BW182" i="5" l="1"/>
  <c r="BW176" i="5"/>
  <c r="BW170" i="5"/>
  <c r="BW146" i="5"/>
  <c r="BW145" i="5"/>
  <c r="BW144" i="5"/>
  <c r="BW142" i="5"/>
  <c r="BW143" i="5"/>
  <c r="BW141" i="5"/>
  <c r="BW63" i="5"/>
  <c r="BW65" i="5"/>
  <c r="BW60" i="5"/>
  <c r="BW62" i="5"/>
  <c r="BW64" i="5"/>
  <c r="BW61" i="5"/>
  <c r="E80" i="2"/>
  <c r="J119" i="4"/>
  <c r="BW8" i="5"/>
  <c r="BX9" i="5"/>
  <c r="BX182" i="5" l="1"/>
  <c r="BX176" i="5"/>
  <c r="BX146" i="5"/>
  <c r="BX170" i="5"/>
  <c r="BX145" i="5"/>
  <c r="BX144" i="5"/>
  <c r="BX143" i="5"/>
  <c r="BX141" i="5"/>
  <c r="BX142" i="5"/>
  <c r="BX63" i="5"/>
  <c r="BX65" i="5"/>
  <c r="BX60" i="5"/>
  <c r="BX62" i="5"/>
  <c r="BX64" i="5"/>
  <c r="BX61" i="5"/>
  <c r="J120" i="4"/>
  <c r="J122" i="4"/>
  <c r="J121" i="4"/>
  <c r="E81" i="2"/>
  <c r="J124" i="4"/>
  <c r="BX8" i="5"/>
  <c r="BY9" i="5"/>
  <c r="BY182" i="5" l="1"/>
  <c r="BY176" i="5"/>
  <c r="BY146" i="5"/>
  <c r="BY170" i="5"/>
  <c r="BY145" i="5"/>
  <c r="BY144" i="5"/>
  <c r="BY143" i="5"/>
  <c r="BY142" i="5"/>
  <c r="BY141" i="5"/>
  <c r="BY65" i="5"/>
  <c r="BY60" i="5"/>
  <c r="BY62" i="5"/>
  <c r="BY64" i="5"/>
  <c r="BY61" i="5"/>
  <c r="BY63" i="5"/>
  <c r="E82" i="2"/>
  <c r="J126" i="4"/>
  <c r="BZ9" i="5"/>
  <c r="BY8" i="5"/>
  <c r="BZ182" i="5" l="1"/>
  <c r="BZ170" i="5"/>
  <c r="BZ176" i="5"/>
  <c r="BZ145" i="5"/>
  <c r="BZ144" i="5"/>
  <c r="BZ146" i="5"/>
  <c r="BZ143" i="5"/>
  <c r="BZ142" i="5"/>
  <c r="BZ141" i="5"/>
  <c r="BZ65" i="5"/>
  <c r="BZ60" i="5"/>
  <c r="BZ62" i="5"/>
  <c r="BZ64" i="5"/>
  <c r="BZ61" i="5"/>
  <c r="BZ63" i="5"/>
  <c r="J84" i="10"/>
  <c r="E83" i="2"/>
  <c r="J127" i="4"/>
  <c r="CA9" i="5"/>
  <c r="BZ8" i="5"/>
  <c r="CA182" i="5" l="1"/>
  <c r="CA170" i="5"/>
  <c r="CA176" i="5"/>
  <c r="CA145" i="5"/>
  <c r="CA144" i="5"/>
  <c r="CA146" i="5"/>
  <c r="CA143" i="5"/>
  <c r="CA142" i="5"/>
  <c r="CA141" i="5"/>
  <c r="CA60" i="5"/>
  <c r="CA62" i="5"/>
  <c r="CA64" i="5"/>
  <c r="CA61" i="5"/>
  <c r="CA63" i="5"/>
  <c r="CA65" i="5"/>
  <c r="J50" i="10"/>
  <c r="E84" i="2"/>
  <c r="J128" i="4"/>
  <c r="CA8" i="5"/>
  <c r="CB9" i="5"/>
  <c r="CB182" i="5" l="1"/>
  <c r="CB170" i="5"/>
  <c r="CB176" i="5"/>
  <c r="CB146" i="5"/>
  <c r="CB144" i="5"/>
  <c r="CB143" i="5"/>
  <c r="CB142" i="5"/>
  <c r="CB141" i="5"/>
  <c r="CB145" i="5"/>
  <c r="CB62" i="5"/>
  <c r="CB64" i="5"/>
  <c r="CB61" i="5"/>
  <c r="CB63" i="5"/>
  <c r="CB65" i="5"/>
  <c r="CB60" i="5"/>
  <c r="E85" i="2"/>
  <c r="J129" i="4"/>
  <c r="CB8" i="5"/>
  <c r="CC9" i="5"/>
  <c r="CC182" i="5" l="1"/>
  <c r="CC176" i="5"/>
  <c r="CC170" i="5"/>
  <c r="CC144" i="5"/>
  <c r="CC146" i="5"/>
  <c r="CC145" i="5"/>
  <c r="CC143" i="5"/>
  <c r="CC142" i="5"/>
  <c r="CC141" i="5"/>
  <c r="CC62" i="5"/>
  <c r="CC64" i="5"/>
  <c r="CC61" i="5"/>
  <c r="CC63" i="5"/>
  <c r="CC65" i="5"/>
  <c r="CC60" i="5"/>
  <c r="J85" i="10"/>
  <c r="J186" i="5"/>
  <c r="J84" i="9"/>
  <c r="E86" i="2"/>
  <c r="CC8" i="5"/>
  <c r="CD9" i="5"/>
  <c r="CD182" i="5" l="1"/>
  <c r="CD176" i="5"/>
  <c r="CD146" i="5"/>
  <c r="CD170" i="5"/>
  <c r="CD144" i="5"/>
  <c r="CD145" i="5"/>
  <c r="CD143" i="5"/>
  <c r="CD142" i="5"/>
  <c r="CD141" i="5"/>
  <c r="CD64" i="5"/>
  <c r="CD61" i="5"/>
  <c r="CD63" i="5"/>
  <c r="CD65" i="5"/>
  <c r="CD60" i="5"/>
  <c r="CD62" i="5"/>
  <c r="J192" i="5"/>
  <c r="J131" i="4"/>
  <c r="J50" i="9"/>
  <c r="E87" i="2"/>
  <c r="J132" i="4" s="1"/>
  <c r="CE9" i="5"/>
  <c r="CD8" i="5"/>
  <c r="CE176" i="5" l="1"/>
  <c r="CE146" i="5"/>
  <c r="CE182" i="5"/>
  <c r="CE144" i="5"/>
  <c r="CE170" i="5"/>
  <c r="CE145" i="5"/>
  <c r="CE142" i="5"/>
  <c r="CE141" i="5"/>
  <c r="CE143" i="5"/>
  <c r="CE64" i="5"/>
  <c r="CE61" i="5"/>
  <c r="CE63" i="5"/>
  <c r="CE65" i="5"/>
  <c r="CE60" i="5"/>
  <c r="CE62" i="5"/>
  <c r="E88" i="2"/>
  <c r="CE8" i="5"/>
  <c r="CF9" i="5"/>
  <c r="CF182" i="5" l="1"/>
  <c r="CF170" i="5"/>
  <c r="CF144" i="5"/>
  <c r="CF176" i="5"/>
  <c r="CF146" i="5"/>
  <c r="CF145" i="5"/>
  <c r="CF142" i="5"/>
  <c r="CF143" i="5"/>
  <c r="CF141" i="5"/>
  <c r="CF61" i="5"/>
  <c r="CF63" i="5"/>
  <c r="CF65" i="5"/>
  <c r="CF62" i="5"/>
  <c r="CF64" i="5"/>
  <c r="CF60" i="5"/>
  <c r="J194" i="5"/>
  <c r="J85" i="9"/>
  <c r="E89" i="2"/>
  <c r="CF8" i="5"/>
  <c r="CG9" i="5"/>
  <c r="CG182" i="5" l="1"/>
  <c r="CG170" i="5"/>
  <c r="CG176" i="5"/>
  <c r="CG146" i="5"/>
  <c r="CG145" i="5"/>
  <c r="CG144" i="5"/>
  <c r="CG142" i="5"/>
  <c r="CG143" i="5"/>
  <c r="CG141" i="5"/>
  <c r="CG61" i="5"/>
  <c r="CG63" i="5"/>
  <c r="CG65" i="5"/>
  <c r="CG62" i="5"/>
  <c r="CG64" i="5"/>
  <c r="CG60" i="5"/>
  <c r="J134" i="4"/>
  <c r="E90" i="2"/>
  <c r="CG8" i="5"/>
  <c r="CH9" i="5"/>
  <c r="CH182" i="5" l="1"/>
  <c r="CH170" i="5"/>
  <c r="CH176" i="5"/>
  <c r="CH146" i="5"/>
  <c r="CH145" i="5"/>
  <c r="CH144" i="5"/>
  <c r="CH142" i="5"/>
  <c r="CH143" i="5"/>
  <c r="CH141" i="5"/>
  <c r="CH61" i="5"/>
  <c r="CH63" i="5"/>
  <c r="CH65" i="5"/>
  <c r="CH62" i="5"/>
  <c r="CH64" i="5"/>
  <c r="CH60" i="5"/>
  <c r="J135" i="4"/>
  <c r="E91" i="2"/>
  <c r="CH8" i="5"/>
  <c r="CI9" i="5"/>
  <c r="CI182" i="5" l="1"/>
  <c r="CI176" i="5"/>
  <c r="CI170" i="5"/>
  <c r="CI146" i="5"/>
  <c r="CI145" i="5"/>
  <c r="CI144" i="5"/>
  <c r="CI142" i="5"/>
  <c r="CI143" i="5"/>
  <c r="CI141" i="5"/>
  <c r="CI63" i="5"/>
  <c r="CI65" i="5"/>
  <c r="CI60" i="5"/>
  <c r="CI62" i="5"/>
  <c r="CI64" i="5"/>
  <c r="CI61" i="5"/>
  <c r="J136" i="4"/>
  <c r="J51" i="10"/>
  <c r="E92" i="2"/>
  <c r="J137" i="4" s="1"/>
  <c r="CI8" i="5"/>
  <c r="CJ9" i="5"/>
  <c r="CJ182" i="5" l="1"/>
  <c r="CJ176" i="5"/>
  <c r="CJ146" i="5"/>
  <c r="CJ170" i="5"/>
  <c r="CJ145" i="5"/>
  <c r="CJ143" i="5"/>
  <c r="CJ141" i="5"/>
  <c r="CJ142" i="5"/>
  <c r="CJ144" i="5"/>
  <c r="CJ63" i="5"/>
  <c r="CJ65" i="5"/>
  <c r="CJ60" i="5"/>
  <c r="CJ62" i="5"/>
  <c r="CJ64" i="5"/>
  <c r="CJ61" i="5"/>
  <c r="E93" i="2"/>
  <c r="CK9" i="5"/>
  <c r="CJ8" i="5"/>
  <c r="CK182" i="5" l="1"/>
  <c r="CK176" i="5"/>
  <c r="CK146" i="5"/>
  <c r="CK145" i="5"/>
  <c r="CK170" i="5"/>
  <c r="CK143" i="5"/>
  <c r="CK144" i="5"/>
  <c r="CK142" i="5"/>
  <c r="CK141" i="5"/>
  <c r="CK65" i="5"/>
  <c r="CK60" i="5"/>
  <c r="CK62" i="5"/>
  <c r="CK64" i="5"/>
  <c r="CK61" i="5"/>
  <c r="CK63" i="5"/>
  <c r="J86" i="10"/>
  <c r="E94" i="2"/>
  <c r="J138" i="4"/>
  <c r="CL9" i="5"/>
  <c r="CK8" i="5"/>
  <c r="CL182" i="5" l="1"/>
  <c r="CL170" i="5"/>
  <c r="CL176" i="5"/>
  <c r="CL145" i="5"/>
  <c r="CL146" i="5"/>
  <c r="CL144" i="5"/>
  <c r="CL143" i="5"/>
  <c r="CL142" i="5"/>
  <c r="CL141" i="5"/>
  <c r="CL65" i="5"/>
  <c r="CL60" i="5"/>
  <c r="CL62" i="5"/>
  <c r="CL64" i="5"/>
  <c r="CL61" i="5"/>
  <c r="CL63" i="5"/>
  <c r="E95" i="2"/>
  <c r="E96" i="2" s="1"/>
  <c r="J52" i="10"/>
  <c r="J140" i="4"/>
  <c r="J200" i="5"/>
  <c r="J139" i="4"/>
  <c r="J51" i="9"/>
  <c r="CL8" i="5"/>
  <c r="CM9" i="5"/>
  <c r="CM182" i="5" l="1"/>
  <c r="CM170" i="5"/>
  <c r="CM176" i="5"/>
  <c r="CM145" i="5"/>
  <c r="CM146" i="5"/>
  <c r="CM144" i="5"/>
  <c r="CM143" i="5"/>
  <c r="CM142" i="5"/>
  <c r="CM141" i="5"/>
  <c r="CM60" i="5"/>
  <c r="CM62" i="5"/>
  <c r="CM64" i="5"/>
  <c r="CM61" i="5"/>
  <c r="CM63" i="5"/>
  <c r="CM65" i="5"/>
  <c r="J87" i="10"/>
  <c r="J202" i="5"/>
  <c r="J86" i="9"/>
  <c r="E97" i="2"/>
  <c r="CN9" i="5"/>
  <c r="CM8" i="5"/>
  <c r="CN182" i="5" l="1"/>
  <c r="CN170" i="5"/>
  <c r="CN176" i="5"/>
  <c r="CN146" i="5"/>
  <c r="CN144" i="5"/>
  <c r="CN143" i="5"/>
  <c r="CN142" i="5"/>
  <c r="CN145" i="5"/>
  <c r="CN141" i="5"/>
  <c r="CN62" i="5"/>
  <c r="CN64" i="5"/>
  <c r="CN61" i="5"/>
  <c r="CN63" i="5"/>
  <c r="CN65" i="5"/>
  <c r="CN60" i="5"/>
  <c r="J53" i="10"/>
  <c r="J142" i="4"/>
  <c r="E98" i="2"/>
  <c r="CO9" i="5"/>
  <c r="CN8" i="5"/>
  <c r="CO182" i="5" l="1"/>
  <c r="CO176" i="5"/>
  <c r="CO146" i="5"/>
  <c r="CO144" i="5"/>
  <c r="CO170" i="5"/>
  <c r="CO145" i="5"/>
  <c r="CO143" i="5"/>
  <c r="CO142" i="5"/>
  <c r="CO141" i="5"/>
  <c r="CO62" i="5"/>
  <c r="CO64" i="5"/>
  <c r="CO61" i="5"/>
  <c r="CO63" i="5"/>
  <c r="CO65" i="5"/>
  <c r="CO60" i="5"/>
  <c r="J88" i="10"/>
  <c r="E99" i="2"/>
  <c r="J143" i="4"/>
  <c r="J208" i="5"/>
  <c r="J52" i="9"/>
  <c r="CO8" i="5"/>
  <c r="CP9" i="5"/>
  <c r="CP182" i="5" l="1"/>
  <c r="CP176" i="5"/>
  <c r="CP146" i="5"/>
  <c r="CP170" i="5"/>
  <c r="CP144" i="5"/>
  <c r="CP145" i="5"/>
  <c r="CP143" i="5"/>
  <c r="CP142" i="5"/>
  <c r="CP141" i="5"/>
  <c r="CP64" i="5"/>
  <c r="CP61" i="5"/>
  <c r="CP63" i="5"/>
  <c r="CP65" i="5"/>
  <c r="CP60" i="5"/>
  <c r="CP62" i="5"/>
  <c r="E100" i="2"/>
  <c r="J210" i="5"/>
  <c r="J87" i="9"/>
  <c r="CP8" i="5"/>
  <c r="CQ9" i="5"/>
  <c r="CQ176" i="5" l="1"/>
  <c r="CQ146" i="5"/>
  <c r="CQ182" i="5"/>
  <c r="CQ144" i="5"/>
  <c r="CQ170" i="5"/>
  <c r="CQ145" i="5"/>
  <c r="CQ142" i="5"/>
  <c r="CQ141" i="5"/>
  <c r="CQ143" i="5"/>
  <c r="CQ64" i="5"/>
  <c r="CQ61" i="5"/>
  <c r="CQ63" i="5"/>
  <c r="CQ65" i="5"/>
  <c r="CQ60" i="5"/>
  <c r="CQ62" i="5"/>
  <c r="E101" i="2"/>
  <c r="J216" i="5"/>
  <c r="J53" i="9"/>
  <c r="J145" i="4"/>
  <c r="CQ8" i="5"/>
  <c r="CR9" i="5"/>
  <c r="CR182" i="5" l="1"/>
  <c r="CR170" i="5"/>
  <c r="CR176" i="5"/>
  <c r="CR146" i="5"/>
  <c r="CR144" i="5"/>
  <c r="CR145" i="5"/>
  <c r="CR142" i="5"/>
  <c r="CR143" i="5"/>
  <c r="CR141" i="5"/>
  <c r="CR61" i="5"/>
  <c r="CR63" i="5"/>
  <c r="CR65" i="5"/>
  <c r="CR62" i="5"/>
  <c r="CR64" i="5"/>
  <c r="CR60" i="5"/>
  <c r="J95" i="9"/>
  <c r="J95" i="10"/>
  <c r="E102" i="2"/>
  <c r="E103" i="2" s="1"/>
  <c r="J218" i="5"/>
  <c r="J88" i="9"/>
  <c r="CR8" i="5"/>
  <c r="CS9" i="5"/>
  <c r="CS182" i="5" l="1"/>
  <c r="CS170" i="5"/>
  <c r="CS176" i="5"/>
  <c r="CS145" i="5"/>
  <c r="CS142" i="5"/>
  <c r="CS146" i="5"/>
  <c r="CS144" i="5"/>
  <c r="CS143" i="5"/>
  <c r="CS141" i="5"/>
  <c r="CS61" i="5"/>
  <c r="CS63" i="5"/>
  <c r="CS65" i="5"/>
  <c r="CS62" i="5"/>
  <c r="CS64" i="5"/>
  <c r="CS60" i="5"/>
  <c r="E104" i="2"/>
  <c r="E105" i="2" s="1"/>
  <c r="E106" i="2" s="1"/>
  <c r="E107" i="2" s="1"/>
  <c r="E108" i="2" s="1"/>
  <c r="E109" i="2" s="1"/>
  <c r="J99" i="9"/>
  <c r="J99" i="10"/>
  <c r="J147" i="4"/>
  <c r="CS8" i="5"/>
  <c r="CT9" i="5"/>
  <c r="CT182" i="5" l="1"/>
  <c r="CT170" i="5"/>
  <c r="CT176" i="5"/>
  <c r="CT146" i="5"/>
  <c r="CT145" i="5"/>
  <c r="CT142" i="5"/>
  <c r="CT144" i="5"/>
  <c r="CT143" i="5"/>
  <c r="CT141" i="5"/>
  <c r="CT61" i="5"/>
  <c r="CT63" i="5"/>
  <c r="CT65" i="5"/>
  <c r="CT60" i="5"/>
  <c r="CT62" i="5"/>
  <c r="CT64" i="5"/>
  <c r="E110" i="2"/>
  <c r="E111" i="2" s="1"/>
  <c r="J54" i="10"/>
  <c r="J54" i="9"/>
  <c r="J232" i="5"/>
  <c r="CU9" i="5"/>
  <c r="CT8" i="5"/>
  <c r="CU182" i="5" l="1"/>
  <c r="CU176" i="5"/>
  <c r="CU170" i="5"/>
  <c r="CU146" i="5"/>
  <c r="CU145" i="5"/>
  <c r="CU144" i="5"/>
  <c r="CU142" i="5"/>
  <c r="CU143" i="5"/>
  <c r="CU141" i="5"/>
  <c r="CU63" i="5"/>
  <c r="CU65" i="5"/>
  <c r="CU60" i="5"/>
  <c r="CU62" i="5"/>
  <c r="CU64" i="5"/>
  <c r="CU61" i="5"/>
  <c r="E112" i="2"/>
  <c r="E113" i="2" s="1"/>
  <c r="E114" i="2" s="1"/>
  <c r="E115" i="2" s="1"/>
  <c r="E116" i="2" s="1"/>
  <c r="E117" i="2" s="1"/>
  <c r="E118" i="2" s="1"/>
  <c r="E119" i="2" s="1"/>
  <c r="E120" i="2" s="1"/>
  <c r="E121" i="2" s="1"/>
  <c r="J100" i="9"/>
  <c r="J100" i="10"/>
  <c r="J234" i="5"/>
  <c r="CU8" i="5"/>
  <c r="CV9" i="5"/>
  <c r="CV182" i="5" l="1"/>
  <c r="CV176" i="5"/>
  <c r="CV146" i="5"/>
  <c r="CV170" i="5"/>
  <c r="CV145" i="5"/>
  <c r="CV143" i="5"/>
  <c r="CV144" i="5"/>
  <c r="CV142" i="5"/>
  <c r="CV141" i="5"/>
  <c r="CV63" i="5"/>
  <c r="CV65" i="5"/>
  <c r="CV60" i="5"/>
  <c r="CV62" i="5"/>
  <c r="CV64" i="5"/>
  <c r="CV61" i="5"/>
  <c r="J236" i="5"/>
  <c r="CV8" i="5"/>
  <c r="CW9" i="5"/>
  <c r="CW182" i="5" l="1"/>
  <c r="CW176" i="5"/>
  <c r="CW146" i="5"/>
  <c r="CW145" i="5"/>
  <c r="CW170" i="5"/>
  <c r="CW143" i="5"/>
  <c r="CW144" i="5"/>
  <c r="CW142" i="5"/>
  <c r="CW141" i="5"/>
  <c r="CW65" i="5"/>
  <c r="CW60" i="5"/>
  <c r="CW62" i="5"/>
  <c r="CW64" i="5"/>
  <c r="CW61" i="5"/>
  <c r="CW63" i="5"/>
  <c r="J238" i="5"/>
  <c r="CX9" i="5"/>
  <c r="CW8" i="5"/>
  <c r="CX182" i="5" l="1"/>
  <c r="CX170" i="5"/>
  <c r="CX176" i="5"/>
  <c r="CX145" i="5"/>
  <c r="CX144" i="5"/>
  <c r="CX146" i="5"/>
  <c r="CX143" i="5"/>
  <c r="CX142" i="5"/>
  <c r="CX141" i="5"/>
  <c r="CX65" i="5"/>
  <c r="CX60" i="5"/>
  <c r="CX62" i="5"/>
  <c r="CX64" i="5"/>
  <c r="CX61" i="5"/>
  <c r="CX63" i="5"/>
  <c r="J240" i="5"/>
  <c r="CX8" i="5"/>
  <c r="CY9" i="5"/>
  <c r="CY182" i="5" l="1"/>
  <c r="CY170" i="5"/>
  <c r="CY176" i="5"/>
  <c r="CY145" i="5"/>
  <c r="CY144" i="5"/>
  <c r="CY146" i="5"/>
  <c r="CY143" i="5"/>
  <c r="CY142" i="5"/>
  <c r="CY141" i="5"/>
  <c r="CY60" i="5"/>
  <c r="CY62" i="5"/>
  <c r="CY64" i="5"/>
  <c r="CY61" i="5"/>
  <c r="CY63" i="5"/>
  <c r="CY65" i="5"/>
  <c r="J242" i="5"/>
  <c r="CZ9" i="5"/>
  <c r="CY8" i="5"/>
  <c r="CZ182" i="5" l="1"/>
  <c r="CZ170" i="5"/>
  <c r="CZ176" i="5"/>
  <c r="CZ146" i="5"/>
  <c r="CZ144" i="5"/>
  <c r="CZ143" i="5"/>
  <c r="CZ142" i="5"/>
  <c r="CZ145" i="5"/>
  <c r="CZ141" i="5"/>
  <c r="CZ62" i="5"/>
  <c r="CZ64" i="5"/>
  <c r="CZ61" i="5"/>
  <c r="CZ63" i="5"/>
  <c r="CZ65" i="5"/>
  <c r="CZ60" i="5"/>
  <c r="J244" i="5"/>
  <c r="DA9" i="5"/>
  <c r="CZ8" i="5"/>
  <c r="DA182" i="5" l="1"/>
  <c r="DA176" i="5"/>
  <c r="DA144" i="5"/>
  <c r="DA146" i="5"/>
  <c r="DA170" i="5"/>
  <c r="DA145" i="5"/>
  <c r="DA143" i="5"/>
  <c r="DA142" i="5"/>
  <c r="DA141" i="5"/>
  <c r="DA62" i="5"/>
  <c r="DA64" i="5"/>
  <c r="DA61" i="5"/>
  <c r="DA63" i="5"/>
  <c r="DA65" i="5"/>
  <c r="DA60" i="5"/>
  <c r="J246" i="5"/>
  <c r="DA8" i="5"/>
  <c r="DB9" i="5"/>
  <c r="DB182" i="5" l="1"/>
  <c r="DB176" i="5"/>
  <c r="DB146" i="5"/>
  <c r="DB170" i="5"/>
  <c r="DB144" i="5"/>
  <c r="DB145" i="5"/>
  <c r="DB143" i="5"/>
  <c r="DB142" i="5"/>
  <c r="DB141" i="5"/>
  <c r="DB64" i="5"/>
  <c r="DB61" i="5"/>
  <c r="DB63" i="5"/>
  <c r="DB65" i="5"/>
  <c r="DB60" i="5"/>
  <c r="DB62" i="5"/>
  <c r="J248" i="5"/>
  <c r="DB8" i="5"/>
  <c r="DC9" i="5"/>
  <c r="DC176" i="5" l="1"/>
  <c r="DC146" i="5"/>
  <c r="DC182" i="5"/>
  <c r="DC144" i="5"/>
  <c r="DC145" i="5"/>
  <c r="DC170" i="5"/>
  <c r="DC142" i="5"/>
  <c r="DC143" i="5"/>
  <c r="DC141" i="5"/>
  <c r="DC64" i="5"/>
  <c r="DC61" i="5"/>
  <c r="DC63" i="5"/>
  <c r="DC65" i="5"/>
  <c r="DC60" i="5"/>
  <c r="DC62" i="5"/>
  <c r="DC8" i="5"/>
  <c r="DD9" i="5"/>
  <c r="DD182" i="5" l="1"/>
  <c r="DD170" i="5"/>
  <c r="DD144" i="5"/>
  <c r="DD146" i="5"/>
  <c r="DD145" i="5"/>
  <c r="DD176" i="5"/>
  <c r="DD142" i="5"/>
  <c r="DD143" i="5"/>
  <c r="DD141" i="5"/>
  <c r="DD61" i="5"/>
  <c r="DD63" i="5"/>
  <c r="DD65" i="5"/>
  <c r="DD62" i="5"/>
  <c r="DD64" i="5"/>
  <c r="DD60" i="5"/>
  <c r="DE9" i="5"/>
  <c r="DD8" i="5"/>
  <c r="DE176" i="5" l="1"/>
  <c r="DE182" i="5"/>
  <c r="DE170" i="5"/>
  <c r="DE146" i="5"/>
  <c r="DE145" i="5"/>
  <c r="DE142" i="5"/>
  <c r="DE144" i="5"/>
  <c r="DE143" i="5"/>
  <c r="DE141" i="5"/>
  <c r="DE61" i="5"/>
  <c r="DE63" i="5"/>
  <c r="DE65" i="5"/>
  <c r="DE62" i="5"/>
  <c r="DE64" i="5"/>
  <c r="DE60" i="5"/>
  <c r="DF9" i="5"/>
  <c r="DE8" i="5"/>
  <c r="DF182" i="5" l="1"/>
  <c r="DF170" i="5"/>
  <c r="DF176" i="5"/>
  <c r="DF146" i="5"/>
  <c r="DF145" i="5"/>
  <c r="DF142" i="5"/>
  <c r="DF144" i="5"/>
  <c r="DF143" i="5"/>
  <c r="DF141" i="5"/>
  <c r="DF61" i="5"/>
  <c r="DF63" i="5"/>
  <c r="DF65" i="5"/>
  <c r="DF60" i="5"/>
  <c r="DF62" i="5"/>
  <c r="DF64" i="5"/>
  <c r="DG9" i="5"/>
  <c r="DF8" i="5"/>
  <c r="DG176" i="5" l="1"/>
  <c r="DG182" i="5"/>
  <c r="DG170" i="5"/>
  <c r="DG146" i="5"/>
  <c r="DG145" i="5"/>
  <c r="DG144" i="5"/>
  <c r="DG142" i="5"/>
  <c r="DG143" i="5"/>
  <c r="DG141" i="5"/>
  <c r="DG63" i="5"/>
  <c r="DG65" i="5"/>
  <c r="DG60" i="5"/>
  <c r="DG62" i="5"/>
  <c r="DG64" i="5"/>
  <c r="DG61" i="5"/>
  <c r="DG8" i="5"/>
  <c r="DH9" i="5"/>
  <c r="DH182" i="5" l="1"/>
  <c r="DH146" i="5"/>
  <c r="DH176" i="5"/>
  <c r="DH170" i="5"/>
  <c r="DH145" i="5"/>
  <c r="DH144" i="5"/>
  <c r="DH143" i="5"/>
  <c r="DH142" i="5"/>
  <c r="DH141" i="5"/>
  <c r="DH63" i="5"/>
  <c r="DH65" i="5"/>
  <c r="DH60" i="5"/>
  <c r="DH62" i="5"/>
  <c r="DH64" i="5"/>
  <c r="DH61" i="5"/>
  <c r="DH8" i="5"/>
  <c r="DI9" i="5"/>
  <c r="DI182" i="5" l="1"/>
  <c r="DI146" i="5"/>
  <c r="DI176" i="5"/>
  <c r="DI145" i="5"/>
  <c r="DI144" i="5"/>
  <c r="DI170" i="5"/>
  <c r="DI143" i="5"/>
  <c r="DI142" i="5"/>
  <c r="DI141" i="5"/>
  <c r="DI65" i="5"/>
  <c r="DI60" i="5"/>
  <c r="DI62" i="5"/>
  <c r="DI64" i="5"/>
  <c r="DI61" i="5"/>
  <c r="DI63" i="5"/>
  <c r="DI8" i="5"/>
  <c r="DJ9" i="5"/>
  <c r="DJ182" i="5" l="1"/>
  <c r="DJ170" i="5"/>
  <c r="DJ176" i="5"/>
  <c r="DJ145" i="5"/>
  <c r="DJ146" i="5"/>
  <c r="DJ144" i="5"/>
  <c r="DJ143" i="5"/>
  <c r="DJ142" i="5"/>
  <c r="DJ141" i="5"/>
  <c r="DJ65" i="5"/>
  <c r="DJ60" i="5"/>
  <c r="DJ62" i="5"/>
  <c r="DJ64" i="5"/>
  <c r="DJ61" i="5"/>
  <c r="DJ63" i="5"/>
  <c r="DK9" i="5"/>
  <c r="DJ8" i="5"/>
  <c r="DK182" i="5" l="1"/>
  <c r="DK170" i="5"/>
  <c r="DK176" i="5"/>
  <c r="DK145" i="5"/>
  <c r="DK146" i="5"/>
  <c r="DK144" i="5"/>
  <c r="DK143" i="5"/>
  <c r="DK142" i="5"/>
  <c r="DK141" i="5"/>
  <c r="DK65" i="5"/>
  <c r="DK60" i="5"/>
  <c r="DK62" i="5"/>
  <c r="DK64" i="5"/>
  <c r="DK61" i="5"/>
  <c r="DK63" i="5"/>
  <c r="DL9" i="5"/>
  <c r="DK8" i="5"/>
  <c r="DL182" i="5" l="1"/>
  <c r="DL170" i="5"/>
  <c r="DL146" i="5"/>
  <c r="DL176" i="5"/>
  <c r="DL144" i="5"/>
  <c r="DL143" i="5"/>
  <c r="DL142" i="5"/>
  <c r="DL145" i="5"/>
  <c r="DL141" i="5"/>
  <c r="DL62" i="5"/>
  <c r="DL64" i="5"/>
  <c r="DL61" i="5"/>
  <c r="DL63" i="5"/>
  <c r="DL65" i="5"/>
  <c r="DL60" i="5"/>
  <c r="DM9" i="5"/>
  <c r="DL8" i="5"/>
  <c r="DM182" i="5" l="1"/>
  <c r="DM176" i="5"/>
  <c r="DM170" i="5"/>
  <c r="DM146" i="5"/>
  <c r="DM144" i="5"/>
  <c r="DM145" i="5"/>
  <c r="DM143" i="5"/>
  <c r="DM142" i="5"/>
  <c r="DM141" i="5"/>
  <c r="DM65" i="5"/>
  <c r="DM62" i="5"/>
  <c r="DM64" i="5"/>
  <c r="DM61" i="5"/>
  <c r="DM63" i="5"/>
  <c r="DM60" i="5"/>
  <c r="DN9" i="5"/>
  <c r="DM8" i="5"/>
  <c r="DN182" i="5" l="1"/>
  <c r="DN146" i="5"/>
  <c r="DN176" i="5"/>
  <c r="DN170" i="5"/>
  <c r="DN144" i="5"/>
  <c r="DN145" i="5"/>
  <c r="DN143" i="5"/>
  <c r="DN142" i="5"/>
  <c r="DN141" i="5"/>
  <c r="DN64" i="5"/>
  <c r="DN61" i="5"/>
  <c r="DN63" i="5"/>
  <c r="DN60" i="5"/>
  <c r="DN65" i="5"/>
  <c r="DN62" i="5"/>
  <c r="DN8" i="5"/>
  <c r="DO9" i="5"/>
  <c r="DO146" i="5" l="1"/>
  <c r="DO176" i="5"/>
  <c r="DO182" i="5"/>
  <c r="DO170" i="5"/>
  <c r="DO144" i="5"/>
  <c r="DO145" i="5"/>
  <c r="DO142" i="5"/>
  <c r="DO143" i="5"/>
  <c r="DO141" i="5"/>
  <c r="DO64" i="5"/>
  <c r="DO61" i="5"/>
  <c r="DO63" i="5"/>
  <c r="DO60" i="5"/>
  <c r="DO65" i="5"/>
  <c r="DO62" i="5"/>
  <c r="DO8" i="5"/>
  <c r="DP9" i="5"/>
  <c r="DP182" i="5" l="1"/>
  <c r="DP176" i="5"/>
  <c r="DP170" i="5"/>
  <c r="DP144" i="5"/>
  <c r="DP146" i="5"/>
  <c r="DP145" i="5"/>
  <c r="DP142" i="5"/>
  <c r="DP143" i="5"/>
  <c r="DP141" i="5"/>
  <c r="DP61" i="5"/>
  <c r="DP63" i="5"/>
  <c r="DP65" i="5"/>
  <c r="DP62" i="5"/>
  <c r="DP64" i="5"/>
  <c r="DP60" i="5"/>
  <c r="DP8" i="5"/>
  <c r="DQ9" i="5"/>
  <c r="DQ176" i="5" l="1"/>
  <c r="DQ182" i="5"/>
  <c r="DQ170" i="5"/>
  <c r="DQ146" i="5"/>
  <c r="DQ145" i="5"/>
  <c r="DQ144" i="5"/>
  <c r="DQ142" i="5"/>
  <c r="DQ143" i="5"/>
  <c r="DQ141" i="5"/>
  <c r="DQ65" i="5"/>
  <c r="DQ61" i="5"/>
  <c r="DQ63" i="5"/>
  <c r="DQ62" i="5"/>
  <c r="DQ64" i="5"/>
  <c r="DQ60" i="5"/>
  <c r="DR9" i="5"/>
  <c r="DQ8" i="5"/>
  <c r="DR182" i="5" l="1"/>
  <c r="DR176" i="5"/>
  <c r="DR170" i="5"/>
  <c r="DR146" i="5"/>
  <c r="DR145" i="5"/>
  <c r="DR144" i="5"/>
  <c r="DR142" i="5"/>
  <c r="DR143" i="5"/>
  <c r="DR141" i="5"/>
  <c r="DR61" i="5"/>
  <c r="DR63" i="5"/>
  <c r="DR60" i="5"/>
  <c r="DR65" i="5"/>
  <c r="DR62" i="5"/>
  <c r="DR64" i="5"/>
  <c r="DR8" i="5"/>
  <c r="DS9" i="5"/>
  <c r="DS176" i="5" l="1"/>
  <c r="DS182" i="5"/>
  <c r="DS170" i="5"/>
  <c r="DS146" i="5"/>
  <c r="DS145" i="5"/>
  <c r="DS144" i="5"/>
  <c r="DS142" i="5"/>
  <c r="DS143" i="5"/>
  <c r="DS141" i="5"/>
  <c r="DS65" i="5"/>
  <c r="DS63" i="5"/>
  <c r="DS60" i="5"/>
  <c r="DS62" i="5"/>
  <c r="DS64" i="5"/>
  <c r="DS61" i="5"/>
  <c r="DS8" i="5"/>
  <c r="DT9" i="5"/>
  <c r="DT182" i="5" l="1"/>
  <c r="DT146" i="5"/>
  <c r="DT170" i="5"/>
  <c r="DT145" i="5"/>
  <c r="DT176" i="5"/>
  <c r="DT144" i="5"/>
  <c r="DT143" i="5"/>
  <c r="DT142" i="5"/>
  <c r="DT141" i="5"/>
  <c r="DT65" i="5"/>
  <c r="DT63" i="5"/>
  <c r="DT60" i="5"/>
  <c r="DT62" i="5"/>
  <c r="DT64" i="5"/>
  <c r="DT61" i="5"/>
  <c r="DU9" i="5"/>
  <c r="DT8" i="5"/>
  <c r="DU182" i="5" l="1"/>
  <c r="DU146" i="5"/>
  <c r="DU176" i="5"/>
  <c r="DU170" i="5"/>
  <c r="DU145" i="5"/>
  <c r="DU144" i="5"/>
  <c r="DU143" i="5"/>
  <c r="DU142" i="5"/>
  <c r="DU141" i="5"/>
  <c r="DU65" i="5"/>
  <c r="DU60" i="5"/>
  <c r="DU62" i="5"/>
  <c r="DU64" i="5"/>
  <c r="DU61" i="5"/>
  <c r="DU63" i="5"/>
  <c r="DV9" i="5"/>
  <c r="DU8" i="5"/>
  <c r="DV182" i="5" l="1"/>
  <c r="DV170" i="5"/>
  <c r="DV176" i="5"/>
  <c r="DV146" i="5"/>
  <c r="DV145" i="5"/>
  <c r="DV144" i="5"/>
  <c r="DV143" i="5"/>
  <c r="DV142" i="5"/>
  <c r="DV141" i="5"/>
  <c r="DV65" i="5"/>
  <c r="DV60" i="5"/>
  <c r="DV62" i="5"/>
  <c r="DV64" i="5"/>
  <c r="DV61" i="5"/>
  <c r="DV63" i="5"/>
  <c r="DV8" i="5"/>
  <c r="DW9" i="5"/>
  <c r="DW182" i="5" l="1"/>
  <c r="DW170" i="5"/>
  <c r="DW176" i="5"/>
  <c r="DW145" i="5"/>
  <c r="DW144" i="5"/>
  <c r="DW143" i="5"/>
  <c r="DW146" i="5"/>
  <c r="DW142" i="5"/>
  <c r="DW141" i="5"/>
  <c r="DW65" i="5"/>
  <c r="DW60" i="5"/>
  <c r="DW62" i="5"/>
  <c r="DW64" i="5"/>
  <c r="DW61" i="5"/>
  <c r="DW63" i="5"/>
  <c r="DX9" i="5"/>
  <c r="DW8" i="5"/>
  <c r="DX182" i="5" l="1"/>
  <c r="DX170" i="5"/>
  <c r="DX146" i="5"/>
  <c r="DX176" i="5"/>
  <c r="DX144" i="5"/>
  <c r="DX143" i="5"/>
  <c r="DX145" i="5"/>
  <c r="DX142" i="5"/>
  <c r="DX141" i="5"/>
  <c r="DX65" i="5"/>
  <c r="DX62" i="5"/>
  <c r="DX64" i="5"/>
  <c r="DX61" i="5"/>
  <c r="DX63" i="5"/>
  <c r="DX60" i="5"/>
  <c r="DY9" i="5"/>
  <c r="DX8" i="5"/>
  <c r="DY182" i="5" l="1"/>
  <c r="DY176" i="5"/>
  <c r="DY170" i="5"/>
  <c r="DY144" i="5"/>
  <c r="DY146" i="5"/>
  <c r="DY145" i="5"/>
  <c r="DY143" i="5"/>
  <c r="DY142" i="5"/>
  <c r="DY141" i="5"/>
  <c r="DY65" i="5"/>
  <c r="DY62" i="5"/>
  <c r="DY64" i="5"/>
  <c r="DY61" i="5"/>
  <c r="DY63" i="5"/>
  <c r="DY60" i="5"/>
  <c r="DZ9" i="5"/>
  <c r="DY8" i="5"/>
  <c r="DZ182" i="5" l="1"/>
  <c r="DZ146" i="5"/>
  <c r="DZ170" i="5"/>
  <c r="DZ176" i="5"/>
  <c r="DZ144" i="5"/>
  <c r="DZ145" i="5"/>
  <c r="DZ143" i="5"/>
  <c r="DZ142" i="5"/>
  <c r="DZ141" i="5"/>
  <c r="DZ64" i="5"/>
  <c r="DZ61" i="5"/>
  <c r="DZ65" i="5"/>
  <c r="DZ63" i="5"/>
  <c r="DZ60" i="5"/>
  <c r="DZ62" i="5"/>
  <c r="DZ8" i="5"/>
  <c r="EA9" i="5"/>
  <c r="EA146" i="5" l="1"/>
  <c r="EA182" i="5"/>
  <c r="EA176" i="5"/>
  <c r="EA144" i="5"/>
  <c r="EA170" i="5"/>
  <c r="EA145" i="5"/>
  <c r="EA142" i="5"/>
  <c r="EA143" i="5"/>
  <c r="EA141" i="5"/>
  <c r="EA64" i="5"/>
  <c r="EA61" i="5"/>
  <c r="EA65" i="5"/>
  <c r="EA63" i="5"/>
  <c r="EA60" i="5"/>
  <c r="EA62" i="5"/>
  <c r="EA8" i="5"/>
  <c r="EB9" i="5"/>
  <c r="EB176" i="5" l="1"/>
  <c r="EB182" i="5"/>
  <c r="EB170" i="5"/>
  <c r="EB144" i="5"/>
  <c r="EB145" i="5"/>
  <c r="EB146" i="5"/>
  <c r="EB142" i="5"/>
  <c r="EB143" i="5"/>
  <c r="EB141" i="5"/>
  <c r="EB65" i="5"/>
  <c r="EB61" i="5"/>
  <c r="EB63" i="5"/>
  <c r="EB62" i="5"/>
  <c r="EB64" i="5"/>
  <c r="EB60" i="5"/>
  <c r="EC9" i="5"/>
  <c r="EB8" i="5"/>
  <c r="EC176" i="5" l="1"/>
  <c r="EC182" i="5"/>
  <c r="EC170" i="5"/>
  <c r="EC145" i="5"/>
  <c r="EC146" i="5"/>
  <c r="EC142" i="5"/>
  <c r="EC143" i="5"/>
  <c r="EC144" i="5"/>
  <c r="EC141" i="5"/>
  <c r="EC65" i="5"/>
  <c r="EC61" i="5"/>
  <c r="EC63" i="5"/>
  <c r="EC60" i="5"/>
  <c r="EC62" i="5"/>
  <c r="EC64" i="5"/>
  <c r="EC8" i="5"/>
  <c r="ED9" i="5"/>
  <c r="ED176" i="5" l="1"/>
  <c r="ED182" i="5"/>
  <c r="ED170" i="5"/>
  <c r="ED146" i="5"/>
  <c r="ED145" i="5"/>
  <c r="ED142" i="5"/>
  <c r="ED143" i="5"/>
  <c r="ED144" i="5"/>
  <c r="ED141" i="5"/>
  <c r="ED61" i="5"/>
  <c r="ED63" i="5"/>
  <c r="ED65" i="5"/>
  <c r="ED60" i="5"/>
  <c r="ED62" i="5"/>
  <c r="ED64" i="5"/>
  <c r="ED8" i="5"/>
  <c r="EE9" i="5"/>
  <c r="EE176" i="5" l="1"/>
  <c r="EE182" i="5"/>
  <c r="EE170" i="5"/>
  <c r="EE146" i="5"/>
  <c r="EE145" i="5"/>
  <c r="EE144" i="5"/>
  <c r="EE142" i="5"/>
  <c r="EE143" i="5"/>
  <c r="EE141" i="5"/>
  <c r="EE65" i="5"/>
  <c r="EE63" i="5"/>
  <c r="EE60" i="5"/>
  <c r="EE62" i="5"/>
  <c r="EE64" i="5"/>
  <c r="EE61" i="5"/>
  <c r="EE8" i="5"/>
  <c r="EF9" i="5"/>
  <c r="EF182" i="5" l="1"/>
  <c r="EF176" i="5"/>
  <c r="EF146" i="5"/>
  <c r="EF170" i="5"/>
  <c r="EF145" i="5"/>
  <c r="EF143" i="5"/>
  <c r="EF144" i="5"/>
  <c r="EF142" i="5"/>
  <c r="EF141" i="5"/>
  <c r="EF65" i="5"/>
  <c r="EF63" i="5"/>
  <c r="EF60" i="5"/>
  <c r="EF62" i="5"/>
  <c r="EF64" i="5"/>
  <c r="EF61" i="5"/>
  <c r="EG9" i="5"/>
  <c r="EF8" i="5"/>
  <c r="EG182" i="5" l="1"/>
  <c r="EG176" i="5"/>
  <c r="EG146" i="5"/>
  <c r="EG145" i="5"/>
  <c r="EG170" i="5"/>
  <c r="EG144" i="5"/>
  <c r="EG143" i="5"/>
  <c r="EG142" i="5"/>
  <c r="EG141" i="5"/>
  <c r="EG65" i="5"/>
  <c r="EG60" i="5"/>
  <c r="EG62" i="5"/>
  <c r="EG64" i="5"/>
  <c r="EG61" i="5"/>
  <c r="EG63" i="5"/>
  <c r="EH9" i="5"/>
  <c r="EG8" i="5"/>
  <c r="EH182" i="5" l="1"/>
  <c r="EH170" i="5"/>
  <c r="EH176" i="5"/>
  <c r="EH145" i="5"/>
  <c r="EH144" i="5"/>
  <c r="EH146" i="5"/>
  <c r="EH143" i="5"/>
  <c r="EH142" i="5"/>
  <c r="EH141" i="5"/>
  <c r="EH65" i="5"/>
  <c r="EH60" i="5"/>
  <c r="EH62" i="5"/>
  <c r="EH64" i="5"/>
  <c r="EH61" i="5"/>
  <c r="EH63" i="5"/>
  <c r="EH8" i="5"/>
  <c r="EI9" i="5"/>
  <c r="EI182" i="5" l="1"/>
  <c r="EI176" i="5"/>
  <c r="EI170" i="5"/>
  <c r="EI145" i="5"/>
  <c r="EI144" i="5"/>
  <c r="EI146" i="5"/>
  <c r="EI143" i="5"/>
  <c r="EI142" i="5"/>
  <c r="EI141" i="5"/>
  <c r="EI65" i="5"/>
  <c r="EI60" i="5"/>
  <c r="EI62" i="5"/>
  <c r="EI64" i="5"/>
  <c r="EI61" i="5"/>
  <c r="EI63" i="5"/>
  <c r="EJ9" i="5"/>
  <c r="EI8" i="5"/>
  <c r="EJ182" i="5" l="1"/>
  <c r="EJ170" i="5"/>
  <c r="EJ146" i="5"/>
  <c r="EJ144" i="5"/>
  <c r="EJ176" i="5"/>
  <c r="EJ143" i="5"/>
  <c r="EJ145" i="5"/>
  <c r="EJ142" i="5"/>
  <c r="EJ141" i="5"/>
  <c r="EJ65" i="5"/>
  <c r="EJ62" i="5"/>
  <c r="EJ64" i="5"/>
  <c r="EJ61" i="5"/>
  <c r="EJ63" i="5"/>
  <c r="EJ60" i="5"/>
  <c r="EJ8" i="5"/>
  <c r="EK9" i="5"/>
  <c r="EK182" i="5" l="1"/>
  <c r="EK176" i="5"/>
  <c r="EK144" i="5"/>
  <c r="EK146" i="5"/>
  <c r="EK170" i="5"/>
  <c r="EK145" i="5"/>
  <c r="EK143" i="5"/>
  <c r="EK142" i="5"/>
  <c r="EK141" i="5"/>
  <c r="EK65" i="5"/>
  <c r="EK62" i="5"/>
  <c r="EK64" i="5"/>
  <c r="EK61" i="5"/>
  <c r="EK63" i="5"/>
  <c r="EK60" i="5"/>
  <c r="EK8" i="5"/>
  <c r="EL9" i="5"/>
  <c r="EL182" i="5" l="1"/>
  <c r="EL146" i="5"/>
  <c r="EL170" i="5"/>
  <c r="EL176" i="5"/>
  <c r="EL144" i="5"/>
  <c r="EL145" i="5"/>
  <c r="EL143" i="5"/>
  <c r="EL142" i="5"/>
  <c r="EL141" i="5"/>
  <c r="EL65" i="5"/>
  <c r="EL64" i="5"/>
  <c r="EL61" i="5"/>
  <c r="EL63" i="5"/>
  <c r="EL60" i="5"/>
  <c r="EL62" i="5"/>
  <c r="EL8" i="5"/>
  <c r="EM9" i="5"/>
  <c r="EM176" i="5" l="1"/>
  <c r="EM146" i="5"/>
  <c r="EM182" i="5"/>
  <c r="EM144" i="5"/>
  <c r="EM170" i="5"/>
  <c r="EM145" i="5"/>
  <c r="EM142" i="5"/>
  <c r="EM143" i="5"/>
  <c r="EM141" i="5"/>
  <c r="EM64" i="5"/>
  <c r="EM65" i="5"/>
  <c r="EM61" i="5"/>
  <c r="EM63" i="5"/>
  <c r="EM60" i="5"/>
  <c r="EM62" i="5"/>
  <c r="EM8" i="5"/>
  <c r="EN9" i="5"/>
  <c r="EN176" i="5" l="1"/>
  <c r="EN182" i="5"/>
  <c r="EN170" i="5"/>
  <c r="EN144" i="5"/>
  <c r="EN146" i="5"/>
  <c r="EN145" i="5"/>
  <c r="EN142" i="5"/>
  <c r="EN143" i="5"/>
  <c r="EN141" i="5"/>
  <c r="EN65" i="5"/>
  <c r="EN61" i="5"/>
  <c r="EN63" i="5"/>
  <c r="EN62" i="5"/>
  <c r="EN64" i="5"/>
  <c r="EN60" i="5"/>
  <c r="EN8" i="5"/>
  <c r="EO9" i="5"/>
  <c r="EO176" i="5" l="1"/>
  <c r="EO182" i="5"/>
  <c r="EO170" i="5"/>
  <c r="EO146" i="5"/>
  <c r="EO145" i="5"/>
  <c r="EO142" i="5"/>
  <c r="EO144" i="5"/>
  <c r="EO143" i="5"/>
  <c r="EO141" i="5"/>
  <c r="EO65" i="5"/>
  <c r="EO61" i="5"/>
  <c r="EO63" i="5"/>
  <c r="EO60" i="5"/>
  <c r="EO62" i="5"/>
  <c r="EO64" i="5"/>
  <c r="EP9" i="5"/>
  <c r="EO8" i="5"/>
  <c r="EP176" i="5" l="1"/>
  <c r="EP182" i="5"/>
  <c r="EP170" i="5"/>
  <c r="EP146" i="5"/>
  <c r="EP145" i="5"/>
  <c r="EP142" i="5"/>
  <c r="EP144" i="5"/>
  <c r="EP143" i="5"/>
  <c r="EP141" i="5"/>
  <c r="EP61" i="5"/>
  <c r="EP65" i="5"/>
  <c r="EP63" i="5"/>
  <c r="EP60" i="5"/>
  <c r="EP62" i="5"/>
  <c r="EP64" i="5"/>
  <c r="EP8" i="5"/>
  <c r="EQ9" i="5"/>
  <c r="EQ176" i="5" l="1"/>
  <c r="EQ182" i="5"/>
  <c r="EQ170" i="5"/>
  <c r="EQ146" i="5"/>
  <c r="EQ145" i="5"/>
  <c r="EQ144" i="5"/>
  <c r="EQ142" i="5"/>
  <c r="EQ143" i="5"/>
  <c r="EQ141" i="5"/>
  <c r="EQ65" i="5"/>
  <c r="EQ63" i="5"/>
  <c r="EQ60" i="5"/>
  <c r="EQ62" i="5"/>
  <c r="EQ64" i="5"/>
  <c r="EQ61" i="5"/>
  <c r="EQ8" i="5"/>
  <c r="ER9" i="5"/>
  <c r="ER182" i="5" l="1"/>
  <c r="ER146" i="5"/>
  <c r="ER176" i="5"/>
  <c r="ER170" i="5"/>
  <c r="ER145" i="5"/>
  <c r="ER144" i="5"/>
  <c r="ER143" i="5"/>
  <c r="ER142" i="5"/>
  <c r="ER141" i="5"/>
  <c r="ER65" i="5"/>
  <c r="ER63" i="5"/>
  <c r="ER60" i="5"/>
  <c r="ER62" i="5"/>
  <c r="ER64" i="5"/>
  <c r="ER61" i="5"/>
  <c r="ES9" i="5"/>
  <c r="ER8" i="5"/>
  <c r="ES182" i="5" l="1"/>
  <c r="ES146" i="5"/>
  <c r="ES176" i="5"/>
  <c r="ES145" i="5"/>
  <c r="ES144" i="5"/>
  <c r="ES170" i="5"/>
  <c r="ES143" i="5"/>
  <c r="ES142" i="5"/>
  <c r="ES141" i="5"/>
  <c r="ES65" i="5"/>
  <c r="ES60" i="5"/>
  <c r="ES62" i="5"/>
  <c r="ES64" i="5"/>
  <c r="ES61" i="5"/>
  <c r="ES63" i="5"/>
  <c r="ET9" i="5"/>
  <c r="ES8" i="5"/>
  <c r="ET182" i="5" l="1"/>
  <c r="ET176" i="5"/>
  <c r="ET145" i="5"/>
  <c r="ET146" i="5"/>
  <c r="ET144" i="5"/>
  <c r="ET170" i="5"/>
  <c r="ET143" i="5"/>
  <c r="ET142" i="5"/>
  <c r="ET141" i="5"/>
  <c r="ET65" i="5"/>
  <c r="ET60" i="5"/>
  <c r="ET62" i="5"/>
  <c r="ET64" i="5"/>
  <c r="ET61" i="5"/>
  <c r="ET63" i="5"/>
  <c r="EU9" i="5"/>
  <c r="ET8" i="5"/>
  <c r="EU182" i="5" l="1"/>
  <c r="EU170" i="5"/>
  <c r="EU176" i="5"/>
  <c r="EU145" i="5"/>
  <c r="EU146" i="5"/>
  <c r="EU144" i="5"/>
  <c r="EU143" i="5"/>
  <c r="EU142" i="5"/>
  <c r="EU141" i="5"/>
  <c r="EU65" i="5"/>
  <c r="EU60" i="5"/>
  <c r="EU62" i="5"/>
  <c r="EU64" i="5"/>
  <c r="EU61" i="5"/>
  <c r="EU63" i="5"/>
  <c r="EV9" i="5"/>
  <c r="EU8" i="5"/>
  <c r="EV182" i="5" l="1"/>
  <c r="EV170" i="5"/>
  <c r="EV146" i="5"/>
  <c r="EV176" i="5"/>
  <c r="EV144" i="5"/>
  <c r="EV143" i="5"/>
  <c r="EV145" i="5"/>
  <c r="EV142" i="5"/>
  <c r="EV141" i="5"/>
  <c r="EV65" i="5"/>
  <c r="EV62" i="5"/>
  <c r="EV64" i="5"/>
  <c r="EV61" i="5"/>
  <c r="EV63" i="5"/>
  <c r="EV60" i="5"/>
  <c r="EV8" i="5"/>
  <c r="EW9" i="5"/>
  <c r="EW182" i="5" l="1"/>
  <c r="EW176" i="5"/>
  <c r="EW146" i="5"/>
  <c r="EW144" i="5"/>
  <c r="EW170" i="5"/>
  <c r="EW145" i="5"/>
  <c r="EW143" i="5"/>
  <c r="EW142" i="5"/>
  <c r="EW141" i="5"/>
  <c r="EW65" i="5"/>
  <c r="EW62" i="5"/>
  <c r="EW64" i="5"/>
  <c r="EW61" i="5"/>
  <c r="EW63" i="5"/>
  <c r="EW60" i="5"/>
  <c r="EX9" i="5"/>
  <c r="EW8" i="5"/>
  <c r="EX182" i="5" l="1"/>
  <c r="EX176" i="5"/>
  <c r="EX146" i="5"/>
  <c r="EX170" i="5"/>
  <c r="EX144" i="5"/>
  <c r="EX145" i="5"/>
  <c r="EX143" i="5"/>
  <c r="EX142" i="5"/>
  <c r="EX141" i="5"/>
  <c r="EX65" i="5"/>
  <c r="EX64" i="5"/>
  <c r="EX61" i="5"/>
  <c r="EX63" i="5"/>
  <c r="EX60" i="5"/>
  <c r="EX62" i="5"/>
  <c r="EX8" i="5"/>
  <c r="EY9" i="5"/>
  <c r="EY176" i="5" l="1"/>
  <c r="EY182" i="5"/>
  <c r="EY146" i="5"/>
  <c r="EY144" i="5"/>
  <c r="EY145" i="5"/>
  <c r="EY170" i="5"/>
  <c r="EY142" i="5"/>
  <c r="EY143" i="5"/>
  <c r="EY141" i="5"/>
  <c r="EY64" i="5"/>
  <c r="EY65" i="5"/>
  <c r="EY61" i="5"/>
  <c r="EY63" i="5"/>
  <c r="EY60" i="5"/>
  <c r="EY62" i="5"/>
  <c r="EZ9" i="5"/>
  <c r="EY8" i="5"/>
  <c r="EZ176" i="5" l="1"/>
  <c r="EZ182" i="5"/>
  <c r="EZ170" i="5"/>
  <c r="EZ144" i="5"/>
  <c r="EZ145" i="5"/>
  <c r="EZ142" i="5"/>
  <c r="EZ146" i="5"/>
  <c r="EZ143" i="5"/>
  <c r="EZ141" i="5"/>
  <c r="EZ65" i="5"/>
  <c r="EZ61" i="5"/>
  <c r="EZ63" i="5"/>
  <c r="EZ62" i="5"/>
  <c r="EZ64" i="5"/>
  <c r="EZ60" i="5"/>
  <c r="EZ8" i="5"/>
  <c r="FA9" i="5"/>
  <c r="FA176" i="5" l="1"/>
  <c r="FA182" i="5"/>
  <c r="FA170" i="5"/>
  <c r="FA145" i="5"/>
  <c r="FA146" i="5"/>
  <c r="FA142" i="5"/>
  <c r="FA144" i="5"/>
  <c r="FA143" i="5"/>
  <c r="FA141" i="5"/>
  <c r="FA65" i="5"/>
  <c r="FA61" i="5"/>
  <c r="FA63" i="5"/>
  <c r="FA60" i="5"/>
  <c r="FA62" i="5"/>
  <c r="FA64" i="5"/>
  <c r="FA8" i="5"/>
  <c r="FB9" i="5"/>
  <c r="FB176" i="5" l="1"/>
  <c r="FB182" i="5"/>
  <c r="FB170" i="5"/>
  <c r="FB146" i="5"/>
  <c r="FB145" i="5"/>
  <c r="FB142" i="5"/>
  <c r="FB144" i="5"/>
  <c r="FB143" i="5"/>
  <c r="FB141" i="5"/>
  <c r="FB65" i="5"/>
  <c r="FB61" i="5"/>
  <c r="FB63" i="5"/>
  <c r="FB60" i="5"/>
  <c r="FB62" i="5"/>
  <c r="FB64" i="5"/>
  <c r="FB8" i="5"/>
  <c r="FC9" i="5"/>
  <c r="FC176" i="5" l="1"/>
  <c r="FC182" i="5"/>
  <c r="FC170" i="5"/>
  <c r="FC146" i="5"/>
  <c r="FC145" i="5"/>
  <c r="FC144" i="5"/>
  <c r="FC142" i="5"/>
  <c r="FC143" i="5"/>
  <c r="FC141" i="5"/>
  <c r="FC65" i="5"/>
  <c r="FC63" i="5"/>
  <c r="FC60" i="5"/>
  <c r="FC62" i="5"/>
  <c r="FC64" i="5"/>
  <c r="FC61" i="5"/>
  <c r="FC8" i="5"/>
  <c r="FD9" i="5"/>
  <c r="FD182" i="5" l="1"/>
  <c r="FD176" i="5"/>
  <c r="FD146" i="5"/>
  <c r="FD170" i="5"/>
  <c r="FD145" i="5"/>
  <c r="FD144" i="5"/>
  <c r="FD143" i="5"/>
  <c r="FD141" i="5"/>
  <c r="FD142" i="5"/>
  <c r="FD65" i="5"/>
  <c r="FD63" i="5"/>
  <c r="FD60" i="5"/>
  <c r="FD62" i="5"/>
  <c r="FD64" i="5"/>
  <c r="FD61" i="5"/>
  <c r="FE9" i="5"/>
  <c r="FD8" i="5"/>
  <c r="FE182" i="5" l="1"/>
  <c r="FE176" i="5"/>
  <c r="FE146" i="5"/>
  <c r="FE170" i="5"/>
  <c r="FE145" i="5"/>
  <c r="FE144" i="5"/>
  <c r="FE143" i="5"/>
  <c r="FE142" i="5"/>
  <c r="FE141" i="5"/>
  <c r="FE65" i="5"/>
  <c r="FE60" i="5"/>
  <c r="FE62" i="5"/>
  <c r="FE64" i="5"/>
  <c r="FE61" i="5"/>
  <c r="FE63" i="5"/>
  <c r="FF9" i="5"/>
  <c r="FE8" i="5"/>
  <c r="FF182" i="5" l="1"/>
  <c r="FF176" i="5"/>
  <c r="FF170" i="5"/>
  <c r="FF145" i="5"/>
  <c r="FF144" i="5"/>
  <c r="FF146" i="5"/>
  <c r="FF143" i="5"/>
  <c r="FF142" i="5"/>
  <c r="FF141" i="5"/>
  <c r="FF65" i="5"/>
  <c r="FF60" i="5"/>
  <c r="FF62" i="5"/>
  <c r="FF64" i="5"/>
  <c r="FF61" i="5"/>
  <c r="FF63" i="5"/>
  <c r="FF8" i="5"/>
  <c r="FG9" i="5"/>
  <c r="FG182" i="5" l="1"/>
  <c r="FG176" i="5"/>
  <c r="FG170" i="5"/>
  <c r="FG145" i="5"/>
  <c r="FG144" i="5"/>
  <c r="FG146" i="5"/>
  <c r="FG143" i="5"/>
  <c r="FG142" i="5"/>
  <c r="FG141" i="5"/>
  <c r="FG65" i="5"/>
  <c r="FG60" i="5"/>
  <c r="FG62" i="5"/>
  <c r="FG64" i="5"/>
  <c r="FG61" i="5"/>
  <c r="FG63" i="5"/>
  <c r="FH9" i="5"/>
  <c r="FG8" i="5"/>
  <c r="FH182" i="5" l="1"/>
  <c r="FH176" i="5"/>
  <c r="FH170" i="5"/>
  <c r="FH146" i="5"/>
  <c r="FH144" i="5"/>
  <c r="FH143" i="5"/>
  <c r="FH145" i="5"/>
  <c r="FH142" i="5"/>
  <c r="FH141" i="5"/>
  <c r="FH65" i="5"/>
  <c r="FH62" i="5"/>
  <c r="FH64" i="5"/>
  <c r="FH61" i="5"/>
  <c r="FH63" i="5"/>
  <c r="FH60" i="5"/>
  <c r="FI9" i="5"/>
  <c r="FH8" i="5"/>
  <c r="FI182" i="5" l="1"/>
  <c r="FI176" i="5"/>
  <c r="FI170" i="5"/>
  <c r="FI144" i="5"/>
  <c r="FI146" i="5"/>
  <c r="FI145" i="5"/>
  <c r="FI143" i="5"/>
  <c r="FI142" i="5"/>
  <c r="FI141" i="5"/>
  <c r="FI65" i="5"/>
  <c r="FI62" i="5"/>
  <c r="FI64" i="5"/>
  <c r="FI61" i="5"/>
  <c r="FI63" i="5"/>
  <c r="FI60" i="5"/>
  <c r="FI8" i="5"/>
  <c r="FJ9" i="5"/>
  <c r="FJ182" i="5" l="1"/>
  <c r="FJ176" i="5"/>
  <c r="FJ146" i="5"/>
  <c r="FJ170" i="5"/>
  <c r="FJ144" i="5"/>
  <c r="FJ145" i="5"/>
  <c r="FJ143" i="5"/>
  <c r="FJ142" i="5"/>
  <c r="FJ141" i="5"/>
  <c r="FJ65" i="5"/>
  <c r="FJ64" i="5"/>
  <c r="FJ61" i="5"/>
  <c r="FJ63" i="5"/>
  <c r="FJ60" i="5"/>
  <c r="FJ62" i="5"/>
  <c r="FK9" i="5"/>
  <c r="FJ8" i="5"/>
  <c r="FK176" i="5" l="1"/>
  <c r="FK182" i="5"/>
  <c r="FK146" i="5"/>
  <c r="FK144" i="5"/>
  <c r="FK170" i="5"/>
  <c r="FK145" i="5"/>
  <c r="FK142" i="5"/>
  <c r="FK143" i="5"/>
  <c r="FK141" i="5"/>
  <c r="FK64" i="5"/>
  <c r="FK61" i="5"/>
  <c r="FK63" i="5"/>
  <c r="FK60" i="5"/>
  <c r="FK62" i="5"/>
  <c r="FK65" i="5"/>
  <c r="FL9" i="5"/>
  <c r="FK8" i="5"/>
  <c r="FL176" i="5" l="1"/>
  <c r="FL182" i="5"/>
  <c r="FL144" i="5"/>
  <c r="FL170" i="5"/>
  <c r="FL146" i="5"/>
  <c r="FL145" i="5"/>
  <c r="FL142" i="5"/>
  <c r="FL143" i="5"/>
  <c r="FL141" i="5"/>
  <c r="FL65" i="5"/>
  <c r="FL61" i="5"/>
  <c r="FL63" i="5"/>
  <c r="FL62" i="5"/>
  <c r="FL64" i="5"/>
  <c r="FL60" i="5"/>
  <c r="FL8" i="5"/>
  <c r="FM9" i="5"/>
  <c r="FM176" i="5" l="1"/>
  <c r="FM182" i="5"/>
  <c r="FM170" i="5"/>
  <c r="FM146" i="5"/>
  <c r="FM145" i="5"/>
  <c r="FM144" i="5"/>
  <c r="FM142" i="5"/>
  <c r="FM143" i="5"/>
  <c r="FM141" i="5"/>
  <c r="FM65" i="5"/>
  <c r="FM61" i="5"/>
  <c r="FM63" i="5"/>
  <c r="FM60" i="5"/>
  <c r="FM62" i="5"/>
  <c r="FM64" i="5"/>
  <c r="FM8" i="5"/>
  <c r="FN9" i="5"/>
  <c r="FN176" i="5" l="1"/>
  <c r="FN182" i="5"/>
  <c r="FN170" i="5"/>
  <c r="FN146" i="5"/>
  <c r="FN145" i="5"/>
  <c r="FN144" i="5"/>
  <c r="FN142" i="5"/>
  <c r="FN143" i="5"/>
  <c r="FN141" i="5"/>
  <c r="FN65" i="5"/>
  <c r="FN61" i="5"/>
  <c r="FN63" i="5"/>
  <c r="FN60" i="5"/>
  <c r="FN62" i="5"/>
  <c r="FN64" i="5"/>
  <c r="FN8" i="5"/>
  <c r="FO9" i="5"/>
  <c r="FO176" i="5" l="1"/>
  <c r="FO182" i="5"/>
  <c r="FO170" i="5"/>
  <c r="FO146" i="5"/>
  <c r="FO145" i="5"/>
  <c r="FO144" i="5"/>
  <c r="FO142" i="5"/>
  <c r="FO143" i="5"/>
  <c r="FO141" i="5"/>
  <c r="FO65" i="5"/>
  <c r="FO63" i="5"/>
  <c r="FO60" i="5"/>
  <c r="FO62" i="5"/>
  <c r="FO64" i="5"/>
  <c r="FO61" i="5"/>
  <c r="FO8" i="5"/>
  <c r="FP9" i="5"/>
  <c r="FP182" i="5" l="1"/>
  <c r="FP176" i="5"/>
  <c r="FP146" i="5"/>
  <c r="FP170" i="5"/>
  <c r="FP145" i="5"/>
  <c r="FP144" i="5"/>
  <c r="FP143" i="5"/>
  <c r="FP141" i="5"/>
  <c r="FP142" i="5"/>
  <c r="FP65" i="5"/>
  <c r="FP63" i="5"/>
  <c r="FP60" i="5"/>
  <c r="FP62" i="5"/>
  <c r="FP64" i="5"/>
  <c r="FP61" i="5"/>
  <c r="FQ9" i="5"/>
  <c r="FP8" i="5"/>
  <c r="FQ182" i="5" l="1"/>
  <c r="FQ146" i="5"/>
  <c r="FQ145" i="5"/>
  <c r="FQ170" i="5"/>
  <c r="FQ144" i="5"/>
  <c r="FQ176" i="5"/>
  <c r="FQ143" i="5"/>
  <c r="FQ142" i="5"/>
  <c r="FQ141" i="5"/>
  <c r="FQ65" i="5"/>
  <c r="FQ60" i="5"/>
  <c r="FQ62" i="5"/>
  <c r="FQ64" i="5"/>
  <c r="FQ61" i="5"/>
  <c r="FQ63" i="5"/>
  <c r="FR9" i="5"/>
  <c r="FQ8" i="5"/>
  <c r="FR182" i="5" l="1"/>
  <c r="FR176" i="5"/>
  <c r="FR145" i="5"/>
  <c r="FR146" i="5"/>
  <c r="FR170" i="5"/>
  <c r="FR144" i="5"/>
  <c r="FR143" i="5"/>
  <c r="FR142" i="5"/>
  <c r="FR141" i="5"/>
  <c r="FR65" i="5"/>
  <c r="FR60" i="5"/>
  <c r="FR62" i="5"/>
  <c r="FR64" i="5"/>
  <c r="FR61" i="5"/>
  <c r="FR63" i="5"/>
  <c r="FR8" i="5"/>
  <c r="FS9" i="5"/>
  <c r="FS182" i="5" l="1"/>
  <c r="FS170" i="5"/>
  <c r="FS176" i="5"/>
  <c r="FS145" i="5"/>
  <c r="FS146" i="5"/>
  <c r="FS144" i="5"/>
  <c r="FS143" i="5"/>
  <c r="FS142" i="5"/>
  <c r="FS141" i="5"/>
  <c r="FS65" i="5"/>
  <c r="FS60" i="5"/>
  <c r="FS62" i="5"/>
  <c r="FS64" i="5"/>
  <c r="FS61" i="5"/>
  <c r="FS63" i="5"/>
  <c r="FT9" i="5"/>
  <c r="FS8" i="5"/>
  <c r="FT182" i="5" l="1"/>
  <c r="FT176" i="5"/>
  <c r="FT170" i="5"/>
  <c r="FT146" i="5"/>
  <c r="FT144" i="5"/>
  <c r="FT143" i="5"/>
  <c r="FT145" i="5"/>
  <c r="FT142" i="5"/>
  <c r="FT141" i="5"/>
  <c r="FT65" i="5"/>
  <c r="FT62" i="5"/>
  <c r="FT64" i="5"/>
  <c r="FT61" i="5"/>
  <c r="FT63" i="5"/>
  <c r="FT60" i="5"/>
  <c r="FT8" i="5"/>
  <c r="FU9" i="5"/>
  <c r="FU182" i="5" l="1"/>
  <c r="FU176" i="5"/>
  <c r="FU146" i="5"/>
  <c r="FU144" i="5"/>
  <c r="FU170" i="5"/>
  <c r="FU145" i="5"/>
  <c r="FU143" i="5"/>
  <c r="FU142" i="5"/>
  <c r="FU141" i="5"/>
  <c r="FU65" i="5"/>
  <c r="FU62" i="5"/>
  <c r="FU64" i="5"/>
  <c r="FU61" i="5"/>
  <c r="FU63" i="5"/>
  <c r="FU60" i="5"/>
  <c r="FV9" i="5"/>
  <c r="FU8" i="5"/>
  <c r="FV182" i="5" l="1"/>
  <c r="FV176" i="5"/>
  <c r="FV146" i="5"/>
  <c r="FV170" i="5"/>
  <c r="FV144" i="5"/>
  <c r="FV145" i="5"/>
  <c r="FV143" i="5"/>
  <c r="FV142" i="5"/>
  <c r="FV141" i="5"/>
  <c r="FV65" i="5"/>
  <c r="FV64" i="5"/>
  <c r="FV61" i="5"/>
  <c r="FV63" i="5"/>
  <c r="FV60" i="5"/>
  <c r="FV62" i="5"/>
  <c r="FV8" i="5"/>
  <c r="FW9" i="5"/>
  <c r="FW176" i="5" l="1"/>
  <c r="FW146" i="5"/>
  <c r="FW144" i="5"/>
  <c r="FW182" i="5"/>
  <c r="FW170" i="5"/>
  <c r="FW145" i="5"/>
  <c r="FW142" i="5"/>
  <c r="FW143" i="5"/>
  <c r="FW141" i="5"/>
  <c r="FW64" i="5"/>
  <c r="FW61" i="5"/>
  <c r="FW63" i="5"/>
  <c r="FW60" i="5"/>
  <c r="FW65" i="5"/>
  <c r="FW62" i="5"/>
  <c r="FX9" i="5"/>
  <c r="FW8" i="5"/>
  <c r="FX176" i="5" l="1"/>
  <c r="FX182" i="5"/>
  <c r="FX144" i="5"/>
  <c r="FX146" i="5"/>
  <c r="FX145" i="5"/>
  <c r="FX170" i="5"/>
  <c r="FX142" i="5"/>
  <c r="FX143" i="5"/>
  <c r="FX141" i="5"/>
  <c r="FX65" i="5"/>
  <c r="FX61" i="5"/>
  <c r="FX63" i="5"/>
  <c r="FX62" i="5"/>
  <c r="FX64" i="5"/>
  <c r="FX60" i="5"/>
  <c r="FX8" i="5"/>
  <c r="FY9" i="5"/>
  <c r="FY176" i="5" l="1"/>
  <c r="FY182" i="5"/>
  <c r="FY170" i="5"/>
  <c r="FY146" i="5"/>
  <c r="FY145" i="5"/>
  <c r="FY142" i="5"/>
  <c r="FY143" i="5"/>
  <c r="FY144" i="5"/>
  <c r="FY141" i="5"/>
  <c r="FY65" i="5"/>
  <c r="FY61" i="5"/>
  <c r="FY63" i="5"/>
  <c r="FY60" i="5"/>
  <c r="FY62" i="5"/>
  <c r="FY64" i="5"/>
  <c r="FZ9" i="5"/>
  <c r="FY8" i="5"/>
  <c r="FZ176" i="5" l="1"/>
  <c r="FZ182" i="5"/>
  <c r="FZ170" i="5"/>
  <c r="FZ146" i="5"/>
  <c r="FZ145" i="5"/>
  <c r="FZ142" i="5"/>
  <c r="FZ143" i="5"/>
  <c r="FZ144" i="5"/>
  <c r="FZ141" i="5"/>
  <c r="FZ65" i="5"/>
  <c r="FZ61" i="5"/>
  <c r="FZ63" i="5"/>
  <c r="FZ60" i="5"/>
  <c r="FZ62" i="5"/>
  <c r="FZ64" i="5"/>
  <c r="FZ8" i="5"/>
  <c r="GA9" i="5"/>
  <c r="GA176" i="5" l="1"/>
  <c r="GA182" i="5"/>
  <c r="GA170" i="5"/>
  <c r="GA146" i="5"/>
  <c r="GA145" i="5"/>
  <c r="GA144" i="5"/>
  <c r="GA142" i="5"/>
  <c r="GA143" i="5"/>
  <c r="GA141" i="5"/>
  <c r="GA65" i="5"/>
  <c r="GA63" i="5"/>
  <c r="GA60" i="5"/>
  <c r="GA62" i="5"/>
  <c r="GA64" i="5"/>
  <c r="GA61" i="5"/>
  <c r="GB9" i="5"/>
  <c r="GA8" i="5"/>
  <c r="GB182" i="5" l="1"/>
  <c r="GB146" i="5"/>
  <c r="GB176" i="5"/>
  <c r="GB170" i="5"/>
  <c r="GB145" i="5"/>
  <c r="GB143" i="5"/>
  <c r="GB144" i="5"/>
  <c r="GB141" i="5"/>
  <c r="GB142" i="5"/>
  <c r="GB65" i="5"/>
  <c r="GB63" i="5"/>
  <c r="GB60" i="5"/>
  <c r="GB62" i="5"/>
  <c r="GB64" i="5"/>
  <c r="GB61" i="5"/>
  <c r="GC9" i="5"/>
  <c r="GB8" i="5"/>
  <c r="GC182" i="5" l="1"/>
  <c r="GC146" i="5"/>
  <c r="GC176" i="5"/>
  <c r="GC145" i="5"/>
  <c r="GC144" i="5"/>
  <c r="GC170" i="5"/>
  <c r="GC143" i="5"/>
  <c r="GC142" i="5"/>
  <c r="GC141" i="5"/>
  <c r="GC65" i="5"/>
  <c r="GC60" i="5"/>
  <c r="GC62" i="5"/>
  <c r="GC64" i="5"/>
  <c r="GC61" i="5"/>
  <c r="GC63" i="5"/>
  <c r="GD9" i="5"/>
  <c r="GC8" i="5"/>
  <c r="GD182" i="5" l="1"/>
  <c r="GD176" i="5"/>
  <c r="GD145" i="5"/>
  <c r="GD144" i="5"/>
  <c r="GD170" i="5"/>
  <c r="GD143" i="5"/>
  <c r="GD146" i="5"/>
  <c r="GD142" i="5"/>
  <c r="GD141" i="5"/>
  <c r="GD65" i="5"/>
  <c r="GD60" i="5"/>
  <c r="GD62" i="5"/>
  <c r="GD64" i="5"/>
  <c r="GD61" i="5"/>
  <c r="GD63" i="5"/>
  <c r="GD8" i="5"/>
  <c r="GE9" i="5"/>
  <c r="GE182" i="5" l="1"/>
  <c r="GE170" i="5"/>
  <c r="GE176" i="5"/>
  <c r="GE145" i="5"/>
  <c r="GE144" i="5"/>
  <c r="GE146" i="5"/>
  <c r="GE143" i="5"/>
  <c r="GE142" i="5"/>
  <c r="GE141" i="5"/>
  <c r="GE65" i="5"/>
  <c r="GE60" i="5"/>
  <c r="GE62" i="5"/>
  <c r="GE64" i="5"/>
  <c r="GE61" i="5"/>
  <c r="GE63" i="5"/>
  <c r="GE8" i="5"/>
  <c r="GF9" i="5"/>
  <c r="GF182" i="5" l="1"/>
  <c r="GF176" i="5"/>
  <c r="GF170" i="5"/>
  <c r="GF146" i="5"/>
  <c r="GF144" i="5"/>
  <c r="GF145" i="5"/>
  <c r="GF143" i="5"/>
  <c r="GF142" i="5"/>
  <c r="GF141" i="5"/>
  <c r="GF65" i="5"/>
  <c r="GF62" i="5"/>
  <c r="GF64" i="5"/>
  <c r="GF61" i="5"/>
  <c r="GF63" i="5"/>
  <c r="GF60" i="5"/>
  <c r="GG9" i="5"/>
  <c r="GF8" i="5"/>
  <c r="GG182" i="5" l="1"/>
  <c r="GG176" i="5"/>
  <c r="GG170" i="5"/>
  <c r="GG144" i="5"/>
  <c r="GG146" i="5"/>
  <c r="GG145" i="5"/>
  <c r="GG143" i="5"/>
  <c r="GG142" i="5"/>
  <c r="GG141" i="5"/>
  <c r="GG65" i="5"/>
  <c r="GG62" i="5"/>
  <c r="GG64" i="5"/>
  <c r="GG61" i="5"/>
  <c r="GG63" i="5"/>
  <c r="GG60" i="5"/>
  <c r="GH9" i="5"/>
  <c r="GG8" i="5"/>
  <c r="GH182" i="5" l="1"/>
  <c r="GH176" i="5"/>
  <c r="GH146" i="5"/>
  <c r="GH170" i="5"/>
  <c r="GH144" i="5"/>
  <c r="GH145" i="5"/>
  <c r="GH143" i="5"/>
  <c r="GH142" i="5"/>
  <c r="GH141" i="5"/>
  <c r="GH65" i="5"/>
  <c r="GH64" i="5"/>
  <c r="GH61" i="5"/>
  <c r="GH63" i="5"/>
  <c r="GH60" i="5"/>
  <c r="GH62" i="5"/>
  <c r="GH8" i="5"/>
  <c r="GI9" i="5"/>
  <c r="GI176" i="5" l="1"/>
  <c r="GI146" i="5"/>
  <c r="GI182" i="5"/>
  <c r="GI170" i="5"/>
  <c r="GI144" i="5"/>
  <c r="GI145" i="5"/>
  <c r="GI142" i="5"/>
  <c r="GI143" i="5"/>
  <c r="GI141" i="5"/>
  <c r="GI64" i="5"/>
  <c r="GI61" i="5"/>
  <c r="GI63" i="5"/>
  <c r="GI60" i="5"/>
  <c r="GI65" i="5"/>
  <c r="GI62" i="5"/>
  <c r="GI8" i="5"/>
  <c r="GJ9" i="5"/>
  <c r="GJ176" i="5" l="1"/>
  <c r="GJ182" i="5"/>
  <c r="GJ144" i="5"/>
  <c r="GJ170" i="5"/>
  <c r="GJ145" i="5"/>
  <c r="GJ146" i="5"/>
  <c r="GJ142" i="5"/>
  <c r="GJ143" i="5"/>
  <c r="GJ141" i="5"/>
  <c r="GJ65" i="5"/>
  <c r="GJ61" i="5"/>
  <c r="GJ63" i="5"/>
  <c r="GJ62" i="5"/>
  <c r="GJ64" i="5"/>
  <c r="GJ60" i="5"/>
  <c r="GJ8" i="5"/>
  <c r="GK9" i="5"/>
  <c r="GK176" i="5" l="1"/>
  <c r="GK182" i="5"/>
  <c r="GK170" i="5"/>
  <c r="GK145" i="5"/>
  <c r="GK146" i="5"/>
  <c r="GK142" i="5"/>
  <c r="GK144" i="5"/>
  <c r="GK143" i="5"/>
  <c r="GK141" i="5"/>
  <c r="GK65" i="5"/>
  <c r="GK61" i="5"/>
  <c r="GK63" i="5"/>
  <c r="GK60" i="5"/>
  <c r="GK62" i="5"/>
  <c r="GK64" i="5"/>
  <c r="GK8" i="5"/>
  <c r="GL9" i="5"/>
  <c r="GL176" i="5" l="1"/>
  <c r="GL182" i="5"/>
  <c r="GL170" i="5"/>
  <c r="GL146" i="5"/>
  <c r="GL145" i="5"/>
  <c r="GL142" i="5"/>
  <c r="GL144" i="5"/>
  <c r="GL143" i="5"/>
  <c r="GL141" i="5"/>
  <c r="GL65" i="5"/>
  <c r="GL61" i="5"/>
  <c r="GL63" i="5"/>
  <c r="GL60" i="5"/>
  <c r="GL62" i="5"/>
  <c r="GL64" i="5"/>
  <c r="GM9" i="5"/>
  <c r="GL8" i="5"/>
  <c r="GM176" i="5" l="1"/>
  <c r="GM182" i="5"/>
  <c r="GM170" i="5"/>
  <c r="GM146" i="5"/>
  <c r="GM145" i="5"/>
  <c r="GM144" i="5"/>
  <c r="GM142" i="5"/>
  <c r="GM143" i="5"/>
  <c r="GM141" i="5"/>
  <c r="GM65" i="5"/>
  <c r="GM63" i="5"/>
  <c r="GM60" i="5"/>
  <c r="GM62" i="5"/>
  <c r="GM64" i="5"/>
  <c r="GM61" i="5"/>
  <c r="GM8" i="5"/>
  <c r="GN9" i="5"/>
  <c r="GN182" i="5" l="1"/>
  <c r="GN176" i="5"/>
  <c r="GN146" i="5"/>
  <c r="GN170" i="5"/>
  <c r="GN145" i="5"/>
  <c r="GN144" i="5"/>
  <c r="GN143" i="5"/>
  <c r="GN141" i="5"/>
  <c r="GN142" i="5"/>
  <c r="GN65" i="5"/>
  <c r="GN63" i="5"/>
  <c r="GN60" i="5"/>
  <c r="GN62" i="5"/>
  <c r="GN64" i="5"/>
  <c r="GN61" i="5"/>
  <c r="GO9" i="5"/>
  <c r="GN8" i="5"/>
  <c r="GO182" i="5" l="1"/>
  <c r="GO176" i="5"/>
  <c r="GO146" i="5"/>
  <c r="GO145" i="5"/>
  <c r="GO170" i="5"/>
  <c r="GO144" i="5"/>
  <c r="GO143" i="5"/>
  <c r="GO142" i="5"/>
  <c r="GO141" i="5"/>
  <c r="GO65" i="5"/>
  <c r="GO60" i="5"/>
  <c r="GO62" i="5"/>
  <c r="GO64" i="5"/>
  <c r="GO61" i="5"/>
  <c r="GO63" i="5"/>
  <c r="GO8" i="5"/>
  <c r="GP9" i="5"/>
  <c r="GP182" i="5" l="1"/>
  <c r="GP176" i="5"/>
  <c r="GP145" i="5"/>
  <c r="GP170" i="5"/>
  <c r="GP146" i="5"/>
  <c r="GP144" i="5"/>
  <c r="GP143" i="5"/>
  <c r="GP142" i="5"/>
  <c r="GP141" i="5"/>
  <c r="GP65" i="5"/>
  <c r="GP60" i="5"/>
  <c r="GP62" i="5"/>
  <c r="GP64" i="5"/>
  <c r="GP61" i="5"/>
  <c r="GP63" i="5"/>
  <c r="GQ9" i="5"/>
  <c r="GP8" i="5"/>
  <c r="GQ182" i="5" l="1"/>
  <c r="GQ170" i="5"/>
  <c r="GQ176" i="5"/>
  <c r="GQ145" i="5"/>
  <c r="GQ146" i="5"/>
  <c r="GQ144" i="5"/>
  <c r="GQ143" i="5"/>
  <c r="GQ142" i="5"/>
  <c r="GQ141" i="5"/>
  <c r="GQ65" i="5"/>
  <c r="GQ60" i="5"/>
  <c r="GQ62" i="5"/>
  <c r="GQ64" i="5"/>
  <c r="GQ61" i="5"/>
  <c r="GQ63" i="5"/>
  <c r="GQ8" i="5"/>
  <c r="GR9" i="5"/>
  <c r="GR182" i="5" l="1"/>
  <c r="GR176" i="5"/>
  <c r="GR170" i="5"/>
  <c r="GR146" i="5"/>
  <c r="GR144" i="5"/>
  <c r="GR145" i="5"/>
  <c r="GR143" i="5"/>
  <c r="GR142" i="5"/>
  <c r="GR141" i="5"/>
  <c r="GR65" i="5"/>
  <c r="GR62" i="5"/>
  <c r="GR64" i="5"/>
  <c r="GR61" i="5"/>
  <c r="GR63" i="5"/>
  <c r="GR60" i="5"/>
  <c r="GS9" i="5"/>
  <c r="GR8" i="5"/>
  <c r="GS182" i="5" l="1"/>
  <c r="GS176" i="5"/>
  <c r="GS144" i="5"/>
  <c r="GS146" i="5"/>
  <c r="GS170" i="5"/>
  <c r="GS145" i="5"/>
  <c r="GS143" i="5"/>
  <c r="GS142" i="5"/>
  <c r="GS141" i="5"/>
  <c r="GS65" i="5"/>
  <c r="GS62" i="5"/>
  <c r="GS64" i="5"/>
  <c r="GS61" i="5"/>
  <c r="GS63" i="5"/>
  <c r="GS60" i="5"/>
  <c r="GS8" i="5"/>
  <c r="GT9" i="5"/>
  <c r="GT182" i="5" l="1"/>
  <c r="GT176" i="5"/>
  <c r="GT146" i="5"/>
  <c r="GT170" i="5"/>
  <c r="GT144" i="5"/>
  <c r="GT145" i="5"/>
  <c r="GT143" i="5"/>
  <c r="GT142" i="5"/>
  <c r="GT141" i="5"/>
  <c r="GT65" i="5"/>
  <c r="GT64" i="5"/>
  <c r="GT61" i="5"/>
  <c r="GT63" i="5"/>
  <c r="GT60" i="5"/>
  <c r="GT62" i="5"/>
  <c r="GT8" i="5"/>
  <c r="GU9" i="5"/>
  <c r="GU176" i="5" l="1"/>
  <c r="GU146" i="5"/>
  <c r="GU182" i="5"/>
  <c r="GU144" i="5"/>
  <c r="GU170" i="5"/>
  <c r="GU145" i="5"/>
  <c r="GU142" i="5"/>
  <c r="GU143" i="5"/>
  <c r="GU141" i="5"/>
  <c r="GU64" i="5"/>
  <c r="GU61" i="5"/>
  <c r="GU63" i="5"/>
  <c r="GU65" i="5"/>
  <c r="GU60" i="5"/>
  <c r="GU62" i="5"/>
  <c r="GV9" i="5"/>
  <c r="GU8" i="5"/>
  <c r="GV176" i="5" l="1"/>
  <c r="GV182" i="5"/>
  <c r="GV144" i="5"/>
  <c r="GV146" i="5"/>
  <c r="GV170" i="5"/>
  <c r="GV145" i="5"/>
  <c r="GV142" i="5"/>
  <c r="GV143" i="5"/>
  <c r="GV141" i="5"/>
  <c r="GV65" i="5"/>
  <c r="GV61" i="5"/>
  <c r="GV63" i="5"/>
  <c r="GV62" i="5"/>
  <c r="GV64" i="5"/>
  <c r="GV60" i="5"/>
  <c r="GW9" i="5"/>
  <c r="GV8" i="5"/>
  <c r="GW176" i="5" l="1"/>
  <c r="GW182" i="5"/>
  <c r="GW170" i="5"/>
  <c r="GW146" i="5"/>
  <c r="GW145" i="5"/>
  <c r="GW142" i="5"/>
  <c r="GW144" i="5"/>
  <c r="GW143" i="5"/>
  <c r="GW141" i="5"/>
  <c r="GW65" i="5"/>
  <c r="GW61" i="5"/>
  <c r="GW63" i="5"/>
  <c r="GW60" i="5"/>
  <c r="GW62" i="5"/>
  <c r="GW64" i="5"/>
  <c r="GX9" i="5"/>
  <c r="GW8" i="5"/>
  <c r="GX176" i="5" l="1"/>
  <c r="GX182" i="5"/>
  <c r="GX170" i="5"/>
  <c r="GX146" i="5"/>
  <c r="GX145" i="5"/>
  <c r="GX142" i="5"/>
  <c r="GX144" i="5"/>
  <c r="GX143" i="5"/>
  <c r="GX141" i="5"/>
  <c r="GX65" i="5"/>
  <c r="GX61" i="5"/>
  <c r="GX63" i="5"/>
  <c r="GX60" i="5"/>
  <c r="GX62" i="5"/>
  <c r="GX64" i="5"/>
  <c r="GY9" i="5"/>
  <c r="GX8" i="5"/>
  <c r="GY176" i="5" l="1"/>
  <c r="GY182" i="5"/>
  <c r="GY170" i="5"/>
  <c r="GY146" i="5"/>
  <c r="GY145" i="5"/>
  <c r="GY144" i="5"/>
  <c r="GY142" i="5"/>
  <c r="GY143" i="5"/>
  <c r="GY141" i="5"/>
  <c r="GY65" i="5"/>
  <c r="GY63" i="5"/>
  <c r="GY60" i="5"/>
  <c r="GY62" i="5"/>
  <c r="GY64" i="5"/>
  <c r="GY61" i="5"/>
  <c r="GY8" i="5"/>
  <c r="GZ9" i="5"/>
  <c r="GZ182" i="5" l="1"/>
  <c r="GZ176" i="5"/>
  <c r="GZ146" i="5"/>
  <c r="GZ170" i="5"/>
  <c r="GZ145" i="5"/>
  <c r="GZ144" i="5"/>
  <c r="GZ143" i="5"/>
  <c r="GZ141" i="5"/>
  <c r="GZ142" i="5"/>
  <c r="GZ65" i="5"/>
  <c r="GZ63" i="5"/>
  <c r="GZ60" i="5"/>
  <c r="GZ62" i="5"/>
  <c r="GZ64" i="5"/>
  <c r="GZ61" i="5"/>
  <c r="HA9" i="5"/>
  <c r="GZ8" i="5"/>
  <c r="HA182" i="5" l="1"/>
  <c r="HA176" i="5"/>
  <c r="HA146" i="5"/>
  <c r="HA145" i="5"/>
  <c r="HA144" i="5"/>
  <c r="HA170" i="5"/>
  <c r="HA143" i="5"/>
  <c r="HA142" i="5"/>
  <c r="HA141" i="5"/>
  <c r="HA65" i="5"/>
  <c r="HA60" i="5"/>
  <c r="HA62" i="5"/>
  <c r="HA64" i="5"/>
  <c r="HA61" i="5"/>
  <c r="HA63" i="5"/>
  <c r="HB9" i="5"/>
  <c r="HA8" i="5"/>
  <c r="HB182" i="5" l="1"/>
  <c r="HB176" i="5"/>
  <c r="HB146" i="5"/>
  <c r="HB145" i="5"/>
  <c r="HB144" i="5"/>
  <c r="HB170" i="5"/>
  <c r="HB143" i="5"/>
  <c r="HB142" i="5"/>
  <c r="HB141" i="5"/>
  <c r="HB65" i="5"/>
  <c r="HB60" i="5"/>
  <c r="HB62" i="5"/>
  <c r="HB64" i="5"/>
  <c r="HB61" i="5"/>
  <c r="HB63" i="5"/>
  <c r="HB8" i="5"/>
  <c r="HC9" i="5"/>
  <c r="HC182" i="5" l="1"/>
  <c r="HC176" i="5"/>
  <c r="HC170" i="5"/>
  <c r="HC146" i="5"/>
  <c r="HC145" i="5"/>
  <c r="HC144" i="5"/>
  <c r="HC143" i="5"/>
  <c r="HC142" i="5"/>
  <c r="HC141" i="5"/>
  <c r="HC65" i="5"/>
  <c r="HC60" i="5"/>
  <c r="HC62" i="5"/>
  <c r="HC64" i="5"/>
  <c r="HC61" i="5"/>
  <c r="HC63" i="5"/>
  <c r="HC8" i="5"/>
  <c r="HD9" i="5"/>
  <c r="HD182" i="5" l="1"/>
  <c r="HD176" i="5"/>
  <c r="HD170" i="5"/>
  <c r="HD146" i="5"/>
  <c r="HD144" i="5"/>
  <c r="HD145" i="5"/>
  <c r="HD143" i="5"/>
  <c r="HD142" i="5"/>
  <c r="HD141" i="5"/>
  <c r="HD65" i="5"/>
  <c r="HD62" i="5"/>
  <c r="HD64" i="5"/>
  <c r="HD61" i="5"/>
  <c r="HD63" i="5"/>
  <c r="HD60" i="5"/>
  <c r="HE9" i="5"/>
  <c r="HD8" i="5"/>
  <c r="HE182" i="5" l="1"/>
  <c r="HE176" i="5"/>
  <c r="HE144" i="5"/>
  <c r="HE170" i="5"/>
  <c r="HE145" i="5"/>
  <c r="HE143" i="5"/>
  <c r="HE146" i="5"/>
  <c r="HE142" i="5"/>
  <c r="HE141" i="5"/>
  <c r="HE65" i="5"/>
  <c r="HE62" i="5"/>
  <c r="HE64" i="5"/>
  <c r="HE61" i="5"/>
  <c r="HE63" i="5"/>
  <c r="HE60" i="5"/>
  <c r="HE8" i="5"/>
  <c r="HF9" i="5"/>
  <c r="HF182" i="5" l="1"/>
  <c r="HF176" i="5"/>
  <c r="HF146" i="5"/>
  <c r="HF170" i="5"/>
  <c r="HF144" i="5"/>
  <c r="HF145" i="5"/>
  <c r="HF143" i="5"/>
  <c r="HF142" i="5"/>
  <c r="HF141" i="5"/>
  <c r="HF65" i="5"/>
  <c r="HF64" i="5"/>
  <c r="HF61" i="5"/>
  <c r="HF63" i="5"/>
  <c r="HF60" i="5"/>
  <c r="HF62" i="5"/>
  <c r="HG9" i="5"/>
  <c r="HF8" i="5"/>
  <c r="HG176" i="5" l="1"/>
  <c r="HG146" i="5"/>
  <c r="HG182" i="5"/>
  <c r="HG144" i="5"/>
  <c r="HG145" i="5"/>
  <c r="HG142" i="5"/>
  <c r="HG170" i="5"/>
  <c r="HG143" i="5"/>
  <c r="HG141" i="5"/>
  <c r="HG64" i="5"/>
  <c r="HG61" i="5"/>
  <c r="HG63" i="5"/>
  <c r="HG65" i="5"/>
  <c r="HG60" i="5"/>
  <c r="HG62" i="5"/>
  <c r="HG8" i="5"/>
  <c r="HH9" i="5"/>
  <c r="HH176" i="5" l="1"/>
  <c r="HH182" i="5"/>
  <c r="HH170" i="5"/>
  <c r="HH144" i="5"/>
  <c r="HH145" i="5"/>
  <c r="HH146" i="5"/>
  <c r="HH142" i="5"/>
  <c r="HH143" i="5"/>
  <c r="HH141" i="5"/>
  <c r="HH65" i="5"/>
  <c r="HH61" i="5"/>
  <c r="HH63" i="5"/>
  <c r="HH62" i="5"/>
  <c r="HH64" i="5"/>
  <c r="HH60" i="5"/>
  <c r="HI9" i="5"/>
  <c r="HH8" i="5"/>
  <c r="HI176" i="5" l="1"/>
  <c r="HI182" i="5"/>
  <c r="HI170" i="5"/>
  <c r="HI145" i="5"/>
  <c r="HI146" i="5"/>
  <c r="HI144" i="5"/>
  <c r="HI142" i="5"/>
  <c r="HI143" i="5"/>
  <c r="HI141" i="5"/>
  <c r="HI65" i="5"/>
  <c r="HI61" i="5"/>
  <c r="HI63" i="5"/>
  <c r="HI60" i="5"/>
  <c r="HI62" i="5"/>
  <c r="HI64" i="5"/>
  <c r="HI8" i="5"/>
  <c r="HJ9" i="5"/>
  <c r="HJ176" i="5" l="1"/>
  <c r="HJ182" i="5"/>
  <c r="HJ170" i="5"/>
  <c r="HJ146" i="5"/>
  <c r="HJ145" i="5"/>
  <c r="HJ144" i="5"/>
  <c r="HJ142" i="5"/>
  <c r="HJ143" i="5"/>
  <c r="HJ141" i="5"/>
  <c r="HJ65" i="5"/>
  <c r="HJ61" i="5"/>
  <c r="HJ63" i="5"/>
  <c r="HJ60" i="5"/>
  <c r="HJ62" i="5"/>
  <c r="HJ64" i="5"/>
  <c r="HK9" i="5"/>
  <c r="HJ8" i="5"/>
  <c r="HK176" i="5" l="1"/>
  <c r="HK182" i="5"/>
  <c r="HK170" i="5"/>
  <c r="HK146" i="5"/>
  <c r="HK145" i="5"/>
  <c r="HK144" i="5"/>
  <c r="HK142" i="5"/>
  <c r="HK143" i="5"/>
  <c r="HK141" i="5"/>
  <c r="HK65" i="5"/>
  <c r="HK63" i="5"/>
  <c r="HK60" i="5"/>
  <c r="HK62" i="5"/>
  <c r="HK64" i="5"/>
  <c r="HK61" i="5"/>
  <c r="HK8" i="5"/>
  <c r="HL9" i="5"/>
  <c r="HL182" i="5" l="1"/>
  <c r="HL176" i="5"/>
  <c r="HL146" i="5"/>
  <c r="HL170" i="5"/>
  <c r="HL145" i="5"/>
  <c r="HL144" i="5"/>
  <c r="HL143" i="5"/>
  <c r="HL141" i="5"/>
  <c r="HL142" i="5"/>
  <c r="HL65" i="5"/>
  <c r="HL63" i="5"/>
  <c r="HL60" i="5"/>
  <c r="HL62" i="5"/>
  <c r="HL64" i="5"/>
  <c r="HL61" i="5"/>
  <c r="HM9" i="5"/>
  <c r="HL8" i="5"/>
  <c r="HM182" i="5" l="1"/>
  <c r="HM146" i="5"/>
  <c r="HM170" i="5"/>
  <c r="HM145" i="5"/>
  <c r="HM176" i="5"/>
  <c r="HM144" i="5"/>
  <c r="HM143" i="5"/>
  <c r="HM142" i="5"/>
  <c r="HM141" i="5"/>
  <c r="HM65" i="5"/>
  <c r="HM60" i="5"/>
  <c r="HM62" i="5"/>
  <c r="HM64" i="5"/>
  <c r="HM61" i="5"/>
  <c r="HM63" i="5"/>
  <c r="HN9" i="5"/>
  <c r="HM8" i="5"/>
  <c r="HN182" i="5" l="1"/>
  <c r="HN176" i="5"/>
  <c r="HN145" i="5"/>
  <c r="HN170" i="5"/>
  <c r="HN144" i="5"/>
  <c r="HN146" i="5"/>
  <c r="HN143" i="5"/>
  <c r="HN142" i="5"/>
  <c r="HN141" i="5"/>
  <c r="HN65" i="5"/>
  <c r="HN60" i="5"/>
  <c r="HN62" i="5"/>
  <c r="HN64" i="5"/>
  <c r="HN61" i="5"/>
  <c r="HN63" i="5"/>
  <c r="HN8" i="5"/>
  <c r="HO9" i="5"/>
  <c r="HO182" i="5" l="1"/>
  <c r="HO170" i="5"/>
  <c r="HO176" i="5"/>
  <c r="HO145" i="5"/>
  <c r="HO144" i="5"/>
  <c r="HO146" i="5"/>
  <c r="HO143" i="5"/>
  <c r="HO142" i="5"/>
  <c r="HO141" i="5"/>
  <c r="HO65" i="5"/>
  <c r="HO60" i="5"/>
  <c r="HO62" i="5"/>
  <c r="HO64" i="5"/>
  <c r="HO61" i="5"/>
  <c r="HO63" i="5"/>
  <c r="HP9" i="5"/>
  <c r="HO8" i="5"/>
  <c r="HP182" i="5" l="1"/>
  <c r="HP176" i="5"/>
  <c r="HP170" i="5"/>
  <c r="HP146" i="5"/>
  <c r="HP144" i="5"/>
  <c r="HP141" i="5"/>
  <c r="HP143" i="5"/>
  <c r="HP142" i="5"/>
  <c r="HP145" i="5"/>
  <c r="HP65" i="5"/>
  <c r="HP62" i="5"/>
  <c r="HP64" i="5"/>
  <c r="HP61" i="5"/>
  <c r="HP63" i="5"/>
  <c r="HP60" i="5"/>
  <c r="HP8" i="5"/>
  <c r="HQ9" i="5"/>
  <c r="HQ182" i="5" l="1"/>
  <c r="HQ176" i="5"/>
  <c r="HQ170" i="5"/>
  <c r="HQ144" i="5"/>
  <c r="HQ146" i="5"/>
  <c r="HQ145" i="5"/>
  <c r="HQ143" i="5"/>
  <c r="HQ142" i="5"/>
  <c r="HQ141" i="5"/>
  <c r="HQ65" i="5"/>
  <c r="HQ62" i="5"/>
  <c r="HQ64" i="5"/>
  <c r="HQ61" i="5"/>
  <c r="HQ63" i="5"/>
  <c r="HQ60" i="5"/>
  <c r="HQ8" i="5"/>
  <c r="HR9" i="5"/>
  <c r="HR182" i="5" l="1"/>
  <c r="HR176" i="5"/>
  <c r="HR146" i="5"/>
  <c r="HR170" i="5"/>
  <c r="HR144" i="5"/>
  <c r="HR145" i="5"/>
  <c r="HR143" i="5"/>
  <c r="HR142" i="5"/>
  <c r="HR141" i="5"/>
  <c r="HR65" i="5"/>
  <c r="HR64" i="5"/>
  <c r="HR61" i="5"/>
  <c r="HR63" i="5"/>
  <c r="HR60" i="5"/>
  <c r="HR62" i="5"/>
  <c r="HR8" i="5"/>
  <c r="HS9" i="5"/>
  <c r="HS176" i="5" l="1"/>
  <c r="HS146" i="5"/>
  <c r="HS182" i="5"/>
  <c r="HS144" i="5"/>
  <c r="HS170" i="5"/>
  <c r="HS145" i="5"/>
  <c r="HS142" i="5"/>
  <c r="HS141" i="5"/>
  <c r="HS143" i="5"/>
  <c r="HS64" i="5"/>
  <c r="HS61" i="5"/>
  <c r="HS63" i="5"/>
  <c r="HS65" i="5"/>
  <c r="HS60" i="5"/>
  <c r="HS62" i="5"/>
  <c r="HS8" i="5"/>
  <c r="HT9" i="5"/>
  <c r="HT176" i="5" l="1"/>
  <c r="HT182" i="5"/>
  <c r="HT144" i="5"/>
  <c r="HT170" i="5"/>
  <c r="HT146" i="5"/>
  <c r="HT145" i="5"/>
  <c r="HT142" i="5"/>
  <c r="HT143" i="5"/>
  <c r="HT141" i="5"/>
  <c r="HT65" i="5"/>
  <c r="HT61" i="5"/>
  <c r="HT63" i="5"/>
  <c r="HT62" i="5"/>
  <c r="HT64" i="5"/>
  <c r="HT60" i="5"/>
  <c r="HT8" i="5"/>
  <c r="HU9" i="5"/>
  <c r="HU176" i="5" l="1"/>
  <c r="HU182" i="5"/>
  <c r="HU170" i="5"/>
  <c r="HU146" i="5"/>
  <c r="HU145" i="5"/>
  <c r="HU142" i="5"/>
  <c r="HU143" i="5"/>
  <c r="HU144" i="5"/>
  <c r="HU141" i="5"/>
  <c r="HU65" i="5"/>
  <c r="HU61" i="5"/>
  <c r="HU63" i="5"/>
  <c r="HU60" i="5"/>
  <c r="HU62" i="5"/>
  <c r="HU64" i="5"/>
  <c r="HV9" i="5"/>
  <c r="HU8" i="5"/>
  <c r="HV176" i="5" l="1"/>
  <c r="HV182" i="5"/>
  <c r="HV170" i="5"/>
  <c r="HV146" i="5"/>
  <c r="HV145" i="5"/>
  <c r="HV142" i="5"/>
  <c r="HV143" i="5"/>
  <c r="HV144" i="5"/>
  <c r="HV141" i="5"/>
  <c r="HV65" i="5"/>
  <c r="HV61" i="5"/>
  <c r="HV63" i="5"/>
  <c r="HV60" i="5"/>
  <c r="HV62" i="5"/>
  <c r="HV64" i="5"/>
  <c r="HW9" i="5"/>
  <c r="HV8" i="5"/>
  <c r="HW176" i="5" l="1"/>
  <c r="HW182" i="5"/>
  <c r="HW170" i="5"/>
  <c r="HW146" i="5"/>
  <c r="HW145" i="5"/>
  <c r="HW144" i="5"/>
  <c r="HW142" i="5"/>
  <c r="HW143" i="5"/>
  <c r="HW141" i="5"/>
  <c r="HW65" i="5"/>
  <c r="HW63" i="5"/>
  <c r="HW60" i="5"/>
  <c r="HW62" i="5"/>
  <c r="HW64" i="5"/>
  <c r="HW61" i="5"/>
  <c r="HW8" i="5"/>
  <c r="HX9" i="5"/>
  <c r="HX182" i="5" l="1"/>
  <c r="HX146" i="5"/>
  <c r="HX176" i="5"/>
  <c r="HX170" i="5"/>
  <c r="HX145" i="5"/>
  <c r="HX144" i="5"/>
  <c r="HX141" i="5"/>
  <c r="HX143" i="5"/>
  <c r="HX142" i="5"/>
  <c r="HX65" i="5"/>
  <c r="HX63" i="5"/>
  <c r="HX60" i="5"/>
  <c r="HX62" i="5"/>
  <c r="HX64" i="5"/>
  <c r="HX61" i="5"/>
  <c r="HY9" i="5"/>
  <c r="HX8" i="5"/>
  <c r="HY182" i="5" l="1"/>
  <c r="HY146" i="5"/>
  <c r="HY176" i="5"/>
  <c r="HY145" i="5"/>
  <c r="HY170" i="5"/>
  <c r="HY144" i="5"/>
  <c r="HY141" i="5"/>
  <c r="HY143" i="5"/>
  <c r="HY142" i="5"/>
  <c r="HY65" i="5"/>
  <c r="HY60" i="5"/>
  <c r="HY62" i="5"/>
  <c r="HY64" i="5"/>
  <c r="HY61" i="5"/>
  <c r="HY63" i="5"/>
  <c r="HY8" i="5"/>
  <c r="HZ9" i="5"/>
  <c r="HZ182" i="5" l="1"/>
  <c r="HZ176" i="5"/>
  <c r="HZ145" i="5"/>
  <c r="HZ146" i="5"/>
  <c r="HZ144" i="5"/>
  <c r="HZ170" i="5"/>
  <c r="HZ141" i="5"/>
  <c r="HZ143" i="5"/>
  <c r="HZ142" i="5"/>
  <c r="HZ65" i="5"/>
  <c r="HZ60" i="5"/>
  <c r="HZ62" i="5"/>
  <c r="HZ64" i="5"/>
  <c r="HZ61" i="5"/>
  <c r="HZ63" i="5"/>
  <c r="HZ8" i="5"/>
  <c r="IA9" i="5"/>
  <c r="IA182" i="5" l="1"/>
  <c r="IA170" i="5"/>
  <c r="IA176" i="5"/>
  <c r="IA145" i="5"/>
  <c r="IA146" i="5"/>
  <c r="IA144" i="5"/>
  <c r="IA141" i="5"/>
  <c r="IA143" i="5"/>
  <c r="IA142" i="5"/>
  <c r="IA65" i="5"/>
  <c r="IA60" i="5"/>
  <c r="IA62" i="5"/>
  <c r="IA64" i="5"/>
  <c r="IA61" i="5"/>
  <c r="IA63" i="5"/>
  <c r="IA8" i="5"/>
  <c r="IB9" i="5"/>
  <c r="IB182" i="5" l="1"/>
  <c r="IB176" i="5"/>
  <c r="IB170" i="5"/>
  <c r="IB146" i="5"/>
  <c r="IB144" i="5"/>
  <c r="IB141" i="5"/>
  <c r="IB143" i="5"/>
  <c r="IB142" i="5"/>
  <c r="IB145" i="5"/>
  <c r="IB65" i="5"/>
  <c r="IB62" i="5"/>
  <c r="IB64" i="5"/>
  <c r="IB61" i="5"/>
  <c r="IB63" i="5"/>
  <c r="IB60" i="5"/>
  <c r="IB8" i="5"/>
  <c r="IC9" i="5"/>
  <c r="IC182" i="5" l="1"/>
  <c r="IC176" i="5"/>
  <c r="IC146" i="5"/>
  <c r="IC144" i="5"/>
  <c r="IC170" i="5"/>
  <c r="IC145" i="5"/>
  <c r="IC143" i="5"/>
  <c r="IC142" i="5"/>
  <c r="IC141" i="5"/>
  <c r="IC65" i="5"/>
  <c r="IC62" i="5"/>
  <c r="IC64" i="5"/>
  <c r="IC61" i="5"/>
  <c r="IC63" i="5"/>
  <c r="IC60" i="5"/>
  <c r="ID9" i="5"/>
  <c r="IC8" i="5"/>
  <c r="ID182" i="5" l="1"/>
  <c r="ID176" i="5"/>
  <c r="ID146" i="5"/>
  <c r="ID170" i="5"/>
  <c r="ID144" i="5"/>
  <c r="ID145" i="5"/>
  <c r="ID143" i="5"/>
  <c r="ID142" i="5"/>
  <c r="ID141" i="5"/>
  <c r="ID65" i="5"/>
  <c r="ID64" i="5"/>
  <c r="ID61" i="5"/>
  <c r="ID63" i="5"/>
  <c r="ID60" i="5"/>
  <c r="ID62" i="5"/>
  <c r="IE9" i="5"/>
  <c r="ID8" i="5"/>
  <c r="IE176" i="5" l="1"/>
  <c r="IE146" i="5"/>
  <c r="IE182" i="5"/>
  <c r="IE144" i="5"/>
  <c r="IE145" i="5"/>
  <c r="IE170" i="5"/>
  <c r="IE142" i="5"/>
  <c r="IE141" i="5"/>
  <c r="IE143" i="5"/>
  <c r="IE64" i="5"/>
  <c r="IE61" i="5"/>
  <c r="IE65" i="5"/>
  <c r="IE63" i="5"/>
  <c r="IE60" i="5"/>
  <c r="IE62" i="5"/>
  <c r="IF9" i="5"/>
  <c r="IE8" i="5"/>
  <c r="IF176" i="5" l="1"/>
  <c r="IF182" i="5"/>
  <c r="IF146" i="5"/>
  <c r="IF144" i="5"/>
  <c r="IF145" i="5"/>
  <c r="IF170" i="5"/>
  <c r="IF142" i="5"/>
  <c r="IF143" i="5"/>
  <c r="IF141" i="5"/>
  <c r="IF65" i="5"/>
  <c r="IF61" i="5"/>
  <c r="IF63" i="5"/>
  <c r="IF62" i="5"/>
  <c r="IF64" i="5"/>
  <c r="IF60" i="5"/>
  <c r="IF8" i="5"/>
  <c r="IG9" i="5"/>
  <c r="IG176" i="5" l="1"/>
  <c r="IG182" i="5"/>
  <c r="IG170" i="5"/>
  <c r="IG145" i="5"/>
  <c r="IG142" i="5"/>
  <c r="IG146" i="5"/>
  <c r="IG144" i="5"/>
  <c r="IG143" i="5"/>
  <c r="IG141" i="5"/>
  <c r="IG65" i="5"/>
  <c r="IG61" i="5"/>
  <c r="IG63" i="5"/>
  <c r="IG60" i="5"/>
  <c r="IG62" i="5"/>
  <c r="IG64" i="5"/>
  <c r="IG8" i="5"/>
  <c r="IH9" i="5"/>
  <c r="IH176" i="5" l="1"/>
  <c r="IH182" i="5"/>
  <c r="IH170" i="5"/>
  <c r="IH146" i="5"/>
  <c r="IH145" i="5"/>
  <c r="IH142" i="5"/>
  <c r="IH141" i="5"/>
  <c r="IH144" i="5"/>
  <c r="IH143" i="5"/>
  <c r="IH65" i="5"/>
  <c r="IH61" i="5"/>
  <c r="IH63" i="5"/>
  <c r="IH60" i="5"/>
  <c r="IH62" i="5"/>
  <c r="IH64" i="5"/>
  <c r="II9" i="5"/>
  <c r="IH8" i="5"/>
  <c r="II176" i="5" l="1"/>
  <c r="II182" i="5"/>
  <c r="II170" i="5"/>
  <c r="II146" i="5"/>
  <c r="II145" i="5"/>
  <c r="II144" i="5"/>
  <c r="II142" i="5"/>
  <c r="II141" i="5"/>
  <c r="II143" i="5"/>
  <c r="II65" i="5"/>
  <c r="II63" i="5"/>
  <c r="II60" i="5"/>
  <c r="II62" i="5"/>
  <c r="II64" i="5"/>
  <c r="II61" i="5"/>
  <c r="II8" i="5"/>
  <c r="IJ9" i="5"/>
  <c r="IJ182" i="5" l="1"/>
  <c r="IJ176" i="5"/>
  <c r="IJ146" i="5"/>
  <c r="IJ170" i="5"/>
  <c r="IJ145" i="5"/>
  <c r="IJ144" i="5"/>
  <c r="IJ141" i="5"/>
  <c r="IJ143" i="5"/>
  <c r="IJ142" i="5"/>
  <c r="IJ65" i="5"/>
  <c r="IJ63" i="5"/>
  <c r="IJ60" i="5"/>
  <c r="IJ62" i="5"/>
  <c r="IJ64" i="5"/>
  <c r="IJ61" i="5"/>
  <c r="IK9" i="5"/>
  <c r="IJ8" i="5"/>
  <c r="IK182" i="5" l="1"/>
  <c r="IK176" i="5"/>
  <c r="IK146" i="5"/>
  <c r="IK145" i="5"/>
  <c r="IK144" i="5"/>
  <c r="IK141" i="5"/>
  <c r="IK143" i="5"/>
  <c r="IK170" i="5"/>
  <c r="IK142" i="5"/>
  <c r="IK65" i="5"/>
  <c r="IK60" i="5"/>
  <c r="IK62" i="5"/>
  <c r="IK64" i="5"/>
  <c r="IK61" i="5"/>
  <c r="IK63" i="5"/>
  <c r="IK8" i="5"/>
  <c r="IL9" i="5"/>
  <c r="IL182" i="5" l="1"/>
  <c r="IL176" i="5"/>
  <c r="IL170" i="5"/>
  <c r="IL145" i="5"/>
  <c r="IL144" i="5"/>
  <c r="IL146" i="5"/>
  <c r="IL141" i="5"/>
  <c r="IL143" i="5"/>
  <c r="IL142" i="5"/>
  <c r="IL65" i="5"/>
  <c r="IL60" i="5"/>
  <c r="IL62" i="5"/>
  <c r="IL64" i="5"/>
  <c r="IL61" i="5"/>
  <c r="IL63" i="5"/>
  <c r="IL8" i="5"/>
  <c r="IM9" i="5"/>
  <c r="IM182" i="5" l="1"/>
  <c r="IM170" i="5"/>
  <c r="IM176" i="5"/>
  <c r="IM145" i="5"/>
  <c r="IM144" i="5"/>
  <c r="IM146" i="5"/>
  <c r="IM141" i="5"/>
  <c r="IM143" i="5"/>
  <c r="IM142" i="5"/>
  <c r="IM65" i="5"/>
  <c r="IM60" i="5"/>
  <c r="IM62" i="5"/>
  <c r="IM64" i="5"/>
  <c r="IM61" i="5"/>
  <c r="IM63" i="5"/>
  <c r="IM8" i="5"/>
  <c r="IN9" i="5"/>
  <c r="IN182" i="5" l="1"/>
  <c r="IN176" i="5"/>
  <c r="IN170" i="5"/>
  <c r="IN146" i="5"/>
  <c r="IN144" i="5"/>
  <c r="IN141" i="5"/>
  <c r="IN143" i="5"/>
  <c r="IN142" i="5"/>
  <c r="IN145" i="5"/>
  <c r="IN65" i="5"/>
  <c r="IN62" i="5"/>
  <c r="IN64" i="5"/>
  <c r="IN61" i="5"/>
  <c r="IN63" i="5"/>
  <c r="IN60" i="5"/>
  <c r="IO9" i="5"/>
  <c r="IN8" i="5"/>
  <c r="IO182" i="5" l="1"/>
  <c r="IO176" i="5"/>
  <c r="IO170" i="5"/>
  <c r="IO144" i="5"/>
  <c r="IO146" i="5"/>
  <c r="IO145" i="5"/>
  <c r="IO143" i="5"/>
  <c r="IO142" i="5"/>
  <c r="IO141" i="5"/>
  <c r="IO65" i="5"/>
  <c r="IO62" i="5"/>
  <c r="IO64" i="5"/>
  <c r="IO61" i="5"/>
  <c r="IO63" i="5"/>
  <c r="IO60" i="5"/>
  <c r="IO8" i="5"/>
  <c r="IP9" i="5"/>
  <c r="IP182" i="5" l="1"/>
  <c r="IP176" i="5"/>
  <c r="IP146" i="5"/>
  <c r="IP170" i="5"/>
  <c r="IP144" i="5"/>
  <c r="IP145" i="5"/>
  <c r="IP143" i="5"/>
  <c r="IP142" i="5"/>
  <c r="IP141" i="5"/>
  <c r="IP65" i="5"/>
  <c r="IP64" i="5"/>
  <c r="IP61" i="5"/>
  <c r="IP63" i="5"/>
  <c r="IP60" i="5"/>
  <c r="IP62" i="5"/>
  <c r="IQ9" i="5"/>
  <c r="IP8" i="5"/>
  <c r="IQ176" i="5" l="1"/>
  <c r="IQ146" i="5"/>
  <c r="IQ182" i="5"/>
  <c r="IQ144" i="5"/>
  <c r="IQ170" i="5"/>
  <c r="IQ145" i="5"/>
  <c r="IQ142" i="5"/>
  <c r="IQ141" i="5"/>
  <c r="IQ143" i="5"/>
  <c r="IQ64" i="5"/>
  <c r="IQ61" i="5"/>
  <c r="IQ65" i="5"/>
  <c r="IQ63" i="5"/>
  <c r="IQ60" i="5"/>
  <c r="IQ62" i="5"/>
  <c r="IR9" i="5"/>
  <c r="IQ8" i="5"/>
  <c r="IR176" i="5" l="1"/>
  <c r="IR182" i="5"/>
  <c r="IR144" i="5"/>
  <c r="IR170" i="5"/>
  <c r="IR146" i="5"/>
  <c r="IR145" i="5"/>
  <c r="IR142" i="5"/>
  <c r="IR143" i="5"/>
  <c r="IR141" i="5"/>
  <c r="IR65" i="5"/>
  <c r="IR61" i="5"/>
  <c r="IR63" i="5"/>
  <c r="IR62" i="5"/>
  <c r="IR64" i="5"/>
  <c r="IR60" i="5"/>
  <c r="IS9" i="5"/>
  <c r="IR8" i="5"/>
  <c r="IS176" i="5" l="1"/>
  <c r="IS182" i="5"/>
  <c r="IS170" i="5"/>
  <c r="IS146" i="5"/>
  <c r="IS145" i="5"/>
  <c r="IS142" i="5"/>
  <c r="IS144" i="5"/>
  <c r="IS143" i="5"/>
  <c r="IS141" i="5"/>
  <c r="IS65" i="5"/>
  <c r="IS61" i="5"/>
  <c r="IS63" i="5"/>
  <c r="IS60" i="5"/>
  <c r="IS62" i="5"/>
  <c r="IS64" i="5"/>
  <c r="IS8" i="5"/>
  <c r="IT9" i="5"/>
  <c r="IT176" i="5" l="1"/>
  <c r="IT182" i="5"/>
  <c r="IT170" i="5"/>
  <c r="IT146" i="5"/>
  <c r="IT145" i="5"/>
  <c r="IT142" i="5"/>
  <c r="IT144" i="5"/>
  <c r="IT141" i="5"/>
  <c r="IT143" i="5"/>
  <c r="IT65" i="5"/>
  <c r="IT61" i="5"/>
  <c r="IT63" i="5"/>
  <c r="IT60" i="5"/>
  <c r="IT62" i="5"/>
  <c r="IT64" i="5"/>
  <c r="IT8" i="5"/>
  <c r="IU9" i="5"/>
  <c r="IU176" i="5" l="1"/>
  <c r="IU182" i="5"/>
  <c r="IU170" i="5"/>
  <c r="IU146" i="5"/>
  <c r="IU145" i="5"/>
  <c r="IU144" i="5"/>
  <c r="IU142" i="5"/>
  <c r="IU141" i="5"/>
  <c r="IU143" i="5"/>
  <c r="IU65" i="5"/>
  <c r="IU63" i="5"/>
  <c r="IU60" i="5"/>
  <c r="IU62" i="5"/>
  <c r="IU64" i="5"/>
  <c r="IU61" i="5"/>
  <c r="IU8" i="5"/>
  <c r="IV9" i="5"/>
  <c r="IV182" i="5" l="1"/>
  <c r="IV176" i="5"/>
  <c r="IV146" i="5"/>
  <c r="IV170" i="5"/>
  <c r="IV145" i="5"/>
  <c r="IV144" i="5"/>
  <c r="IV141" i="5"/>
  <c r="IV143" i="5"/>
  <c r="IV142" i="5"/>
  <c r="IV65" i="5"/>
  <c r="IV63" i="5"/>
  <c r="IV60" i="5"/>
  <c r="IV62" i="5"/>
  <c r="IV64" i="5"/>
  <c r="IV61" i="5"/>
  <c r="IW9" i="5"/>
  <c r="IV8" i="5"/>
  <c r="IW182" i="5" l="1"/>
  <c r="IW176" i="5"/>
  <c r="IW146" i="5"/>
  <c r="IW145" i="5"/>
  <c r="IW170" i="5"/>
  <c r="IW144" i="5"/>
  <c r="IW141" i="5"/>
  <c r="IW143" i="5"/>
  <c r="IW142" i="5"/>
  <c r="IW65" i="5"/>
  <c r="IW60" i="5"/>
  <c r="IW62" i="5"/>
  <c r="IW64" i="5"/>
  <c r="IW61" i="5"/>
  <c r="IW63" i="5"/>
  <c r="IW8" i="5"/>
  <c r="IX9" i="5"/>
  <c r="IX182" i="5" l="1"/>
  <c r="IX176" i="5"/>
  <c r="IX145" i="5"/>
  <c r="IX170" i="5"/>
  <c r="IX146" i="5"/>
  <c r="IX144" i="5"/>
  <c r="IX141" i="5"/>
  <c r="IX143" i="5"/>
  <c r="IX142" i="5"/>
  <c r="IX65" i="5"/>
  <c r="IX60" i="5"/>
  <c r="IX62" i="5"/>
  <c r="IX64" i="5"/>
  <c r="IX61" i="5"/>
  <c r="IX63" i="5"/>
  <c r="IY9" i="5"/>
  <c r="IX8" i="5"/>
  <c r="IY182" i="5" l="1"/>
  <c r="IY176" i="5"/>
  <c r="IY170" i="5"/>
  <c r="IY145" i="5"/>
  <c r="IY146" i="5"/>
  <c r="IY144" i="5"/>
  <c r="IY141" i="5"/>
  <c r="IY143" i="5"/>
  <c r="IY142" i="5"/>
  <c r="IY65" i="5"/>
  <c r="IY60" i="5"/>
  <c r="IY62" i="5"/>
  <c r="IY64" i="5"/>
  <c r="IY61" i="5"/>
  <c r="IY63" i="5"/>
  <c r="IZ9" i="5"/>
  <c r="IY8" i="5"/>
  <c r="IZ182" i="5" l="1"/>
  <c r="IZ176" i="5"/>
  <c r="IZ170" i="5"/>
  <c r="IZ146" i="5"/>
  <c r="IZ144" i="5"/>
  <c r="IZ141" i="5"/>
  <c r="IZ143" i="5"/>
  <c r="IZ142" i="5"/>
  <c r="IZ145" i="5"/>
  <c r="IZ65" i="5"/>
  <c r="IZ62" i="5"/>
  <c r="IZ64" i="5"/>
  <c r="IZ61" i="5"/>
  <c r="IZ63" i="5"/>
  <c r="IZ60" i="5"/>
  <c r="IZ8" i="5"/>
  <c r="JA9" i="5"/>
  <c r="JA182" i="5" l="1"/>
  <c r="JA176" i="5"/>
  <c r="JA146" i="5"/>
  <c r="JA144" i="5"/>
  <c r="JA170" i="5"/>
  <c r="JA145" i="5"/>
  <c r="JA143" i="5"/>
  <c r="JA142" i="5"/>
  <c r="JA141" i="5"/>
  <c r="JA65" i="5"/>
  <c r="JA62" i="5"/>
  <c r="JA64" i="5"/>
  <c r="JA61" i="5"/>
  <c r="JA63" i="5"/>
  <c r="JA60" i="5"/>
  <c r="JB9" i="5"/>
  <c r="JA8" i="5"/>
  <c r="JB182" i="5" l="1"/>
  <c r="JB176" i="5"/>
  <c r="JB146" i="5"/>
  <c r="JB170" i="5"/>
  <c r="JB144" i="5"/>
  <c r="JB145" i="5"/>
  <c r="JB143" i="5"/>
  <c r="JB142" i="5"/>
  <c r="JB141" i="5"/>
  <c r="JB65" i="5"/>
  <c r="JB64" i="5"/>
  <c r="JB61" i="5"/>
  <c r="JB63" i="5"/>
  <c r="JB60" i="5"/>
  <c r="JB62" i="5"/>
  <c r="JC9" i="5"/>
  <c r="JB8" i="5"/>
  <c r="JC176" i="5" l="1"/>
  <c r="JC146" i="5"/>
  <c r="JC182" i="5"/>
  <c r="JC144" i="5"/>
  <c r="JC170" i="5"/>
  <c r="JC145" i="5"/>
  <c r="JC142" i="5"/>
  <c r="JC141" i="5"/>
  <c r="JC143" i="5"/>
  <c r="JC64" i="5"/>
  <c r="JC65" i="5"/>
  <c r="JC61" i="5"/>
  <c r="JC63" i="5"/>
  <c r="JC60" i="5"/>
  <c r="JC62" i="5"/>
  <c r="JD9" i="5"/>
  <c r="JC8" i="5"/>
  <c r="JD176" i="5" l="1"/>
  <c r="JD182" i="5"/>
  <c r="JD144" i="5"/>
  <c r="JD146" i="5"/>
  <c r="JD145" i="5"/>
  <c r="JD170" i="5"/>
  <c r="JD142" i="5"/>
  <c r="JD143" i="5"/>
  <c r="JD141" i="5"/>
  <c r="JD65" i="5"/>
  <c r="JD61" i="5"/>
  <c r="JD63" i="5"/>
  <c r="JD60" i="5"/>
  <c r="JD62" i="5"/>
  <c r="JD64" i="5"/>
  <c r="JD8" i="5"/>
  <c r="JE9" i="5"/>
  <c r="JE176" i="5" l="1"/>
  <c r="JE182" i="5"/>
  <c r="JE170" i="5"/>
  <c r="JE146" i="5"/>
  <c r="JE145" i="5"/>
  <c r="JE142" i="5"/>
  <c r="JE144" i="5"/>
  <c r="JE141" i="5"/>
  <c r="JE143" i="5"/>
  <c r="JE65" i="5"/>
  <c r="JE61" i="5"/>
  <c r="JE63" i="5"/>
  <c r="JE60" i="5"/>
  <c r="JE62" i="5"/>
  <c r="JE64" i="5"/>
  <c r="JE8" i="5"/>
  <c r="JF9" i="5"/>
  <c r="JF176" i="5" l="1"/>
  <c r="JF182" i="5"/>
  <c r="JF170" i="5"/>
  <c r="JF146" i="5"/>
  <c r="JF145" i="5"/>
  <c r="JF142" i="5"/>
  <c r="JF144" i="5"/>
  <c r="JF141" i="5"/>
  <c r="JF143" i="5"/>
  <c r="JF65" i="5"/>
  <c r="JF61" i="5"/>
  <c r="JF63" i="5"/>
  <c r="JF60" i="5"/>
  <c r="JF62" i="5"/>
  <c r="JF64" i="5"/>
  <c r="JF8" i="5"/>
  <c r="JG9" i="5"/>
  <c r="JG176" i="5" l="1"/>
  <c r="JG182" i="5"/>
  <c r="JG170" i="5"/>
  <c r="JG146" i="5"/>
  <c r="JG145" i="5"/>
  <c r="JG144" i="5"/>
  <c r="JG142" i="5"/>
  <c r="JG141" i="5"/>
  <c r="JG143" i="5"/>
  <c r="JG65" i="5"/>
  <c r="JG63" i="5"/>
  <c r="JG60" i="5"/>
  <c r="JG62" i="5"/>
  <c r="JG64" i="5"/>
  <c r="JG61" i="5"/>
  <c r="JG8" i="5"/>
  <c r="JH9" i="5"/>
  <c r="JH182" i="5" l="1"/>
  <c r="JH176" i="5"/>
  <c r="JH146" i="5"/>
  <c r="JH170" i="5"/>
  <c r="JH145" i="5"/>
  <c r="JH144" i="5"/>
  <c r="JH141" i="5"/>
  <c r="JH143" i="5"/>
  <c r="JH142" i="5"/>
  <c r="JH65" i="5"/>
  <c r="JH63" i="5"/>
  <c r="JH60" i="5"/>
  <c r="JH62" i="5"/>
  <c r="JH64" i="5"/>
  <c r="JH61" i="5"/>
  <c r="JI9" i="5"/>
  <c r="JH8" i="5"/>
  <c r="JI182" i="5" l="1"/>
  <c r="JI146" i="5"/>
  <c r="JI145" i="5"/>
  <c r="JI176" i="5"/>
  <c r="JI144" i="5"/>
  <c r="JI170" i="5"/>
  <c r="JI141" i="5"/>
  <c r="JI143" i="5"/>
  <c r="JI142" i="5"/>
  <c r="JI65" i="5"/>
  <c r="JI60" i="5"/>
  <c r="JI62" i="5"/>
  <c r="JI64" i="5"/>
  <c r="JI61" i="5"/>
  <c r="JI63" i="5"/>
  <c r="JJ9" i="5"/>
  <c r="JI8" i="5"/>
  <c r="JJ182" i="5" l="1"/>
  <c r="JJ176" i="5"/>
  <c r="JJ146" i="5"/>
  <c r="JJ145" i="5"/>
  <c r="JJ144" i="5"/>
  <c r="JJ170" i="5"/>
  <c r="JJ141" i="5"/>
  <c r="JJ143" i="5"/>
  <c r="JJ142" i="5"/>
  <c r="JJ65" i="5"/>
  <c r="JJ60" i="5"/>
  <c r="JJ62" i="5"/>
  <c r="JJ64" i="5"/>
  <c r="JJ61" i="5"/>
  <c r="JJ63" i="5"/>
  <c r="JJ8" i="5"/>
  <c r="JK9" i="5"/>
  <c r="JK182" i="5" l="1"/>
  <c r="JK170" i="5"/>
  <c r="JK176" i="5"/>
  <c r="JK145" i="5"/>
  <c r="JK144" i="5"/>
  <c r="JK141" i="5"/>
  <c r="JK146" i="5"/>
  <c r="JK143" i="5"/>
  <c r="JK142" i="5"/>
  <c r="JK65" i="5"/>
  <c r="JK60" i="5"/>
  <c r="JK62" i="5"/>
  <c r="JK64" i="5"/>
  <c r="JK61" i="5"/>
  <c r="JK63" i="5"/>
  <c r="JL9" i="5"/>
  <c r="JK8" i="5"/>
  <c r="JL182" i="5" l="1"/>
  <c r="JL176" i="5"/>
  <c r="JL170" i="5"/>
  <c r="JL146" i="5"/>
  <c r="JL144" i="5"/>
  <c r="JL141" i="5"/>
  <c r="JL143" i="5"/>
  <c r="JL145" i="5"/>
  <c r="JL142" i="5"/>
  <c r="JL65" i="5"/>
  <c r="JL62" i="5"/>
  <c r="JL64" i="5"/>
  <c r="JL61" i="5"/>
  <c r="JL63" i="5"/>
  <c r="JL60" i="5"/>
  <c r="JL8" i="5"/>
  <c r="JM9" i="5"/>
  <c r="JM182" i="5" l="1"/>
  <c r="JM176" i="5"/>
  <c r="JM144" i="5"/>
  <c r="JM146" i="5"/>
  <c r="JM145" i="5"/>
  <c r="JM143" i="5"/>
  <c r="JM142" i="5"/>
  <c r="JM170" i="5"/>
  <c r="JM141" i="5"/>
  <c r="JM65" i="5"/>
  <c r="JM62" i="5"/>
  <c r="JM64" i="5"/>
  <c r="JM61" i="5"/>
  <c r="JM63" i="5"/>
  <c r="JM60" i="5"/>
  <c r="JM8" i="5"/>
  <c r="JN9" i="5"/>
  <c r="JN182" i="5" l="1"/>
  <c r="JN176" i="5"/>
  <c r="JN146" i="5"/>
  <c r="JN170" i="5"/>
  <c r="JN144" i="5"/>
  <c r="JN145" i="5"/>
  <c r="JN143" i="5"/>
  <c r="JN142" i="5"/>
  <c r="JN141" i="5"/>
  <c r="JN65" i="5"/>
  <c r="JN64" i="5"/>
  <c r="JN61" i="5"/>
  <c r="JN63" i="5"/>
  <c r="JN60" i="5"/>
  <c r="JN62" i="5"/>
  <c r="JN8" i="5"/>
  <c r="JO9" i="5"/>
  <c r="JO176" i="5" l="1"/>
  <c r="JO146" i="5"/>
  <c r="JO182" i="5"/>
  <c r="JO170" i="5"/>
  <c r="JO144" i="5"/>
  <c r="JO145" i="5"/>
  <c r="JO142" i="5"/>
  <c r="JO141" i="5"/>
  <c r="JO143" i="5"/>
  <c r="JO64" i="5"/>
  <c r="JO65" i="5"/>
  <c r="JO61" i="5"/>
  <c r="JO63" i="5"/>
  <c r="JO60" i="5"/>
  <c r="JO62" i="5"/>
  <c r="JP9" i="5"/>
  <c r="JO8" i="5"/>
  <c r="JP176" i="5" l="1"/>
  <c r="JP182" i="5"/>
  <c r="JP144" i="5"/>
  <c r="JP170" i="5"/>
  <c r="JP145" i="5"/>
  <c r="JP146" i="5"/>
  <c r="JP142" i="5"/>
  <c r="JP143" i="5"/>
  <c r="JP141" i="5"/>
  <c r="JP65" i="5"/>
  <c r="JP61" i="5"/>
  <c r="JP63" i="5"/>
  <c r="JP60" i="5"/>
  <c r="JP62" i="5"/>
  <c r="JP64" i="5"/>
  <c r="JP8" i="5"/>
  <c r="JQ9" i="5"/>
  <c r="JQ176" i="5" l="1"/>
  <c r="JQ182" i="5"/>
  <c r="JQ170" i="5"/>
  <c r="JQ145" i="5"/>
  <c r="JQ146" i="5"/>
  <c r="JQ142" i="5"/>
  <c r="JQ144" i="5"/>
  <c r="JQ141" i="5"/>
  <c r="JQ143" i="5"/>
  <c r="JQ65" i="5"/>
  <c r="JQ61" i="5"/>
  <c r="JQ63" i="5"/>
  <c r="JQ60" i="5"/>
  <c r="JQ62" i="5"/>
  <c r="JQ64" i="5"/>
  <c r="JQ8" i="5"/>
  <c r="JR9" i="5"/>
  <c r="JR176" i="5" l="1"/>
  <c r="JR182" i="5"/>
  <c r="JR170" i="5"/>
  <c r="JR146" i="5"/>
  <c r="JR145" i="5"/>
  <c r="JR142" i="5"/>
  <c r="JR144" i="5"/>
  <c r="JR141" i="5"/>
  <c r="JR143" i="5"/>
  <c r="JR65" i="5"/>
  <c r="JR61" i="5"/>
  <c r="JR63" i="5"/>
  <c r="JR60" i="5"/>
  <c r="JR62" i="5"/>
  <c r="JR64" i="5"/>
  <c r="JS9" i="5"/>
  <c r="JR8" i="5"/>
  <c r="JS176" i="5" l="1"/>
  <c r="JS182" i="5"/>
  <c r="JS170" i="5"/>
  <c r="JS146" i="5"/>
  <c r="JS145" i="5"/>
  <c r="JS144" i="5"/>
  <c r="JS142" i="5"/>
  <c r="JS141" i="5"/>
  <c r="JS143" i="5"/>
  <c r="JS65" i="5"/>
  <c r="JS63" i="5"/>
  <c r="JS60" i="5"/>
  <c r="JS62" i="5"/>
  <c r="JS64" i="5"/>
  <c r="JS61" i="5"/>
  <c r="JT9" i="5"/>
  <c r="JS8" i="5"/>
  <c r="JT182" i="5" l="1"/>
  <c r="JT146" i="5"/>
  <c r="JT176" i="5"/>
  <c r="JT170" i="5"/>
  <c r="JT145" i="5"/>
  <c r="JT144" i="5"/>
  <c r="JT141" i="5"/>
  <c r="JT143" i="5"/>
  <c r="JT142" i="5"/>
  <c r="JT65" i="5"/>
  <c r="JT63" i="5"/>
  <c r="JT60" i="5"/>
  <c r="JT62" i="5"/>
  <c r="JT64" i="5"/>
  <c r="JT61" i="5"/>
  <c r="JU9" i="5"/>
  <c r="JT8" i="5"/>
  <c r="JU182" i="5" l="1"/>
  <c r="JU146" i="5"/>
  <c r="JU176" i="5"/>
  <c r="JU170" i="5"/>
  <c r="JU145" i="5"/>
  <c r="JU144" i="5"/>
  <c r="JU141" i="5"/>
  <c r="JU143" i="5"/>
  <c r="JU142" i="5"/>
  <c r="JU65" i="5"/>
  <c r="JU60" i="5"/>
  <c r="JU62" i="5"/>
  <c r="JU64" i="5"/>
  <c r="JU61" i="5"/>
  <c r="JU63" i="5"/>
  <c r="JV9" i="5"/>
  <c r="JU8" i="5"/>
  <c r="JV182" i="5" l="1"/>
  <c r="JV176" i="5"/>
  <c r="JV145" i="5"/>
  <c r="JV170" i="5"/>
  <c r="JV144" i="5"/>
  <c r="JV146" i="5"/>
  <c r="JV141" i="5"/>
  <c r="JV143" i="5"/>
  <c r="JV142" i="5"/>
  <c r="JV65" i="5"/>
  <c r="JV60" i="5"/>
  <c r="JV62" i="5"/>
  <c r="JV64" i="5"/>
  <c r="JV61" i="5"/>
  <c r="JV63" i="5"/>
  <c r="JW9" i="5"/>
  <c r="JV8" i="5"/>
  <c r="JW182" i="5" l="1"/>
  <c r="JW170" i="5"/>
  <c r="JW176" i="5"/>
  <c r="JW145" i="5"/>
  <c r="JW144" i="5"/>
  <c r="JW146" i="5"/>
  <c r="JW141" i="5"/>
  <c r="JW143" i="5"/>
  <c r="JW142" i="5"/>
  <c r="JW65" i="5"/>
  <c r="JW60" i="5"/>
  <c r="JW62" i="5"/>
  <c r="JW64" i="5"/>
  <c r="JW61" i="5"/>
  <c r="JW63" i="5"/>
  <c r="JX9" i="5"/>
  <c r="JW8" i="5"/>
  <c r="JX182" i="5" l="1"/>
  <c r="JX176" i="5"/>
  <c r="JX170" i="5"/>
  <c r="JX146" i="5"/>
  <c r="JX144" i="5"/>
  <c r="JX141" i="5"/>
  <c r="JX143" i="5"/>
  <c r="JX145" i="5"/>
  <c r="JX142" i="5"/>
  <c r="JX65" i="5"/>
  <c r="JX62" i="5"/>
  <c r="JX64" i="5"/>
  <c r="JX61" i="5"/>
  <c r="JX63" i="5"/>
  <c r="JX60" i="5"/>
  <c r="JY9" i="5"/>
  <c r="JX8" i="5"/>
  <c r="JY182" i="5" l="1"/>
  <c r="JY176" i="5"/>
  <c r="JY144" i="5"/>
  <c r="JY170" i="5"/>
  <c r="JY146" i="5"/>
  <c r="JY145" i="5"/>
  <c r="JY143" i="5"/>
  <c r="JY142" i="5"/>
  <c r="JY141" i="5"/>
  <c r="JY65" i="5"/>
  <c r="JY62" i="5"/>
  <c r="JY64" i="5"/>
  <c r="JY61" i="5"/>
  <c r="JY63" i="5"/>
  <c r="JY60" i="5"/>
  <c r="JY8" i="5"/>
  <c r="JZ9" i="5"/>
  <c r="JZ182" i="5" l="1"/>
  <c r="JZ176" i="5"/>
  <c r="JZ146" i="5"/>
  <c r="JZ170" i="5"/>
  <c r="JZ144" i="5"/>
  <c r="JZ145" i="5"/>
  <c r="JZ143" i="5"/>
  <c r="JZ142" i="5"/>
  <c r="JZ141" i="5"/>
  <c r="JZ65" i="5"/>
  <c r="JZ64" i="5"/>
  <c r="JZ61" i="5"/>
  <c r="JZ63" i="5"/>
  <c r="JZ60" i="5"/>
  <c r="JZ62" i="5"/>
  <c r="JZ8" i="5"/>
  <c r="KA9" i="5"/>
  <c r="KA176" i="5" l="1"/>
  <c r="KA146" i="5"/>
  <c r="KA182" i="5"/>
  <c r="KA144" i="5"/>
  <c r="KA170" i="5"/>
  <c r="KA145" i="5"/>
  <c r="KA142" i="5"/>
  <c r="KA141" i="5"/>
  <c r="KA143" i="5"/>
  <c r="KA64" i="5"/>
  <c r="KA65" i="5"/>
  <c r="KA61" i="5"/>
  <c r="KA63" i="5"/>
  <c r="KA60" i="5"/>
  <c r="KA62" i="5"/>
  <c r="KB9" i="5"/>
  <c r="KA8" i="5"/>
  <c r="KB176" i="5" l="1"/>
  <c r="KB182" i="5"/>
  <c r="KB144" i="5"/>
  <c r="KB146" i="5"/>
  <c r="KB170" i="5"/>
  <c r="KB145" i="5"/>
  <c r="KB142" i="5"/>
  <c r="KB143" i="5"/>
  <c r="KB141" i="5"/>
  <c r="KB65" i="5"/>
  <c r="KB61" i="5"/>
  <c r="KB63" i="5"/>
  <c r="KB60" i="5"/>
  <c r="KB62" i="5"/>
  <c r="KB64" i="5"/>
  <c r="KB8" i="5"/>
  <c r="KC9" i="5"/>
  <c r="KC176" i="5" l="1"/>
  <c r="KC182" i="5"/>
  <c r="KC170" i="5"/>
  <c r="KC146" i="5"/>
  <c r="KC145" i="5"/>
  <c r="KC144" i="5"/>
  <c r="KC142" i="5"/>
  <c r="KC141" i="5"/>
  <c r="KC143" i="5"/>
  <c r="KC65" i="5"/>
  <c r="KC61" i="5"/>
  <c r="KC63" i="5"/>
  <c r="KC60" i="5"/>
  <c r="KC62" i="5"/>
  <c r="KC64" i="5"/>
  <c r="KC8" i="5"/>
  <c r="KD9" i="5"/>
  <c r="KD176" i="5" l="1"/>
  <c r="KD182" i="5"/>
  <c r="KD170" i="5"/>
  <c r="KD146" i="5"/>
  <c r="KD145" i="5"/>
  <c r="KD144" i="5"/>
  <c r="KD142" i="5"/>
  <c r="KD141" i="5"/>
  <c r="KD143" i="5"/>
  <c r="KD65" i="5"/>
  <c r="KD61" i="5"/>
  <c r="KD63" i="5"/>
  <c r="KD60" i="5"/>
  <c r="KD62" i="5"/>
  <c r="KD64" i="5"/>
  <c r="KE9" i="5"/>
  <c r="KD8" i="5"/>
  <c r="KE176" i="5" l="1"/>
  <c r="KE182" i="5"/>
  <c r="KE170" i="5"/>
  <c r="KE146" i="5"/>
  <c r="KE145" i="5"/>
  <c r="KE144" i="5"/>
  <c r="KE142" i="5"/>
  <c r="KE141" i="5"/>
  <c r="KE143" i="5"/>
  <c r="KE65" i="5"/>
  <c r="KE63" i="5"/>
  <c r="KE60" i="5"/>
  <c r="KE62" i="5"/>
  <c r="KE64" i="5"/>
  <c r="KE61" i="5"/>
  <c r="KE8" i="5"/>
  <c r="KF9" i="5"/>
  <c r="KF182" i="5" l="1"/>
  <c r="KF176" i="5"/>
  <c r="KF146" i="5"/>
  <c r="KF170" i="5"/>
  <c r="KF145" i="5"/>
  <c r="KF144" i="5"/>
  <c r="KF141" i="5"/>
  <c r="KF143" i="5"/>
  <c r="KF142" i="5"/>
  <c r="KF65" i="5"/>
  <c r="KF63" i="5"/>
  <c r="KF60" i="5"/>
  <c r="KF62" i="5"/>
  <c r="KF64" i="5"/>
  <c r="KF61" i="5"/>
  <c r="KG9" i="5"/>
  <c r="KF8" i="5"/>
  <c r="KG182" i="5" l="1"/>
  <c r="KG176" i="5"/>
  <c r="KG146" i="5"/>
  <c r="KG145" i="5"/>
  <c r="KG170" i="5"/>
  <c r="KG144" i="5"/>
  <c r="KG141" i="5"/>
  <c r="KG143" i="5"/>
  <c r="KG142" i="5"/>
  <c r="KG65" i="5"/>
  <c r="KG60" i="5"/>
  <c r="KG62" i="5"/>
  <c r="KG64" i="5"/>
  <c r="KG61" i="5"/>
  <c r="KG63" i="5"/>
  <c r="KH9" i="5"/>
  <c r="KG8" i="5"/>
  <c r="KH182" i="5" l="1"/>
  <c r="KH176" i="5"/>
  <c r="KH145" i="5"/>
  <c r="KH146" i="5"/>
  <c r="KH144" i="5"/>
  <c r="KH170" i="5"/>
  <c r="KH141" i="5"/>
  <c r="KH143" i="5"/>
  <c r="KH142" i="5"/>
  <c r="KH65" i="5"/>
  <c r="KH60" i="5"/>
  <c r="KH62" i="5"/>
  <c r="KH64" i="5"/>
  <c r="KH61" i="5"/>
  <c r="KH63" i="5"/>
  <c r="KI9" i="5"/>
  <c r="KH8" i="5"/>
  <c r="KI182" i="5" l="1"/>
  <c r="KI170" i="5"/>
  <c r="KI176" i="5"/>
  <c r="KI145" i="5"/>
  <c r="KI146" i="5"/>
  <c r="KI144" i="5"/>
  <c r="KI141" i="5"/>
  <c r="KI143" i="5"/>
  <c r="KI142" i="5"/>
  <c r="KI65" i="5"/>
  <c r="KI60" i="5"/>
  <c r="KI62" i="5"/>
  <c r="KI64" i="5"/>
  <c r="KI61" i="5"/>
  <c r="KI63" i="5"/>
  <c r="KJ9" i="5"/>
  <c r="KI8" i="5"/>
  <c r="KJ182" i="5" l="1"/>
  <c r="KJ176" i="5"/>
  <c r="KJ170" i="5"/>
  <c r="KJ146" i="5"/>
  <c r="KJ144" i="5"/>
  <c r="KJ141" i="5"/>
  <c r="KJ143" i="5"/>
  <c r="KJ145" i="5"/>
  <c r="KJ142" i="5"/>
  <c r="KJ65" i="5"/>
  <c r="KJ62" i="5"/>
  <c r="KJ64" i="5"/>
  <c r="KJ61" i="5"/>
  <c r="KJ63" i="5"/>
  <c r="KJ60" i="5"/>
  <c r="KK9" i="5"/>
  <c r="KJ8" i="5"/>
  <c r="KK182" i="5" l="1"/>
  <c r="KK176" i="5"/>
  <c r="KK146" i="5"/>
  <c r="KK144" i="5"/>
  <c r="KK170" i="5"/>
  <c r="KK145" i="5"/>
  <c r="KK143" i="5"/>
  <c r="KK142" i="5"/>
  <c r="KK141" i="5"/>
  <c r="KK65" i="5"/>
  <c r="KK62" i="5"/>
  <c r="KK64" i="5"/>
  <c r="KK61" i="5"/>
  <c r="KK63" i="5"/>
  <c r="KK60" i="5"/>
  <c r="KK8" i="5"/>
  <c r="KL9" i="5"/>
  <c r="KL182" i="5" l="1"/>
  <c r="KL176" i="5"/>
  <c r="KL146" i="5"/>
  <c r="KL170" i="5"/>
  <c r="KL144" i="5"/>
  <c r="KL145" i="5"/>
  <c r="KL143" i="5"/>
  <c r="KL142" i="5"/>
  <c r="KL141" i="5"/>
  <c r="KL65" i="5"/>
  <c r="KL64" i="5"/>
  <c r="KL61" i="5"/>
  <c r="KL63" i="5"/>
  <c r="KL60" i="5"/>
  <c r="KL62" i="5"/>
  <c r="KM9" i="5"/>
  <c r="KL8" i="5"/>
  <c r="KM176" i="5" l="1"/>
  <c r="KM182" i="5"/>
  <c r="KM146" i="5"/>
  <c r="KM144" i="5"/>
  <c r="KM145" i="5"/>
  <c r="KM170" i="5"/>
  <c r="KM142" i="5"/>
  <c r="KM141" i="5"/>
  <c r="KM143" i="5"/>
  <c r="KM65" i="5"/>
  <c r="KM64" i="5"/>
  <c r="KM61" i="5"/>
  <c r="KM63" i="5"/>
  <c r="KM60" i="5"/>
  <c r="KM62" i="5"/>
  <c r="KM8" i="5"/>
  <c r="KN9" i="5"/>
  <c r="KN176" i="5" l="1"/>
  <c r="KN182" i="5"/>
  <c r="KN144" i="5"/>
  <c r="KN145" i="5"/>
  <c r="KN146" i="5"/>
  <c r="KN142" i="5"/>
  <c r="KN170" i="5"/>
  <c r="KN143" i="5"/>
  <c r="KN141" i="5"/>
  <c r="KN65" i="5"/>
  <c r="KN61" i="5"/>
  <c r="KN63" i="5"/>
  <c r="KN60" i="5"/>
  <c r="KN62" i="5"/>
  <c r="KN64" i="5"/>
  <c r="KN8" i="5"/>
  <c r="KO9" i="5"/>
  <c r="KO176" i="5" l="1"/>
  <c r="KO182" i="5"/>
  <c r="KO170" i="5"/>
  <c r="KO145" i="5"/>
  <c r="KO146" i="5"/>
  <c r="KO142" i="5"/>
  <c r="KO141" i="5"/>
  <c r="KO143" i="5"/>
  <c r="KO144" i="5"/>
  <c r="KO65" i="5"/>
  <c r="KO61" i="5"/>
  <c r="KO63" i="5"/>
  <c r="KO60" i="5"/>
  <c r="KO62" i="5"/>
  <c r="KO64" i="5"/>
  <c r="KP9" i="5"/>
  <c r="KO8" i="5"/>
  <c r="KP176" i="5" l="1"/>
  <c r="KP182" i="5"/>
  <c r="KP170" i="5"/>
  <c r="KP146" i="5"/>
  <c r="KP145" i="5"/>
  <c r="KP144" i="5"/>
  <c r="KP142" i="5"/>
  <c r="KP141" i="5"/>
  <c r="KP143" i="5"/>
  <c r="KP65" i="5"/>
  <c r="KP61" i="5"/>
  <c r="KP63" i="5"/>
  <c r="KP60" i="5"/>
  <c r="KP62" i="5"/>
  <c r="KP64" i="5"/>
  <c r="KP8" i="5"/>
  <c r="KQ9" i="5"/>
  <c r="KQ176" i="5" l="1"/>
  <c r="KQ182" i="5"/>
  <c r="KQ170" i="5"/>
  <c r="KQ146" i="5"/>
  <c r="KQ145" i="5"/>
  <c r="KQ144" i="5"/>
  <c r="KQ142" i="5"/>
  <c r="KQ141" i="5"/>
  <c r="KQ143" i="5"/>
  <c r="KQ65" i="5"/>
  <c r="KQ63" i="5"/>
  <c r="KQ60" i="5"/>
  <c r="KQ62" i="5"/>
  <c r="KQ64" i="5"/>
  <c r="KQ61" i="5"/>
  <c r="KQ8" i="5"/>
  <c r="KR9" i="5"/>
  <c r="KR182" i="5" l="1"/>
  <c r="KR176" i="5"/>
  <c r="KR146" i="5"/>
  <c r="KR170" i="5"/>
  <c r="KR145" i="5"/>
  <c r="KR144" i="5"/>
  <c r="KR141" i="5"/>
  <c r="KR143" i="5"/>
  <c r="KR142" i="5"/>
  <c r="KR65" i="5"/>
  <c r="KR63" i="5"/>
  <c r="KR60" i="5"/>
  <c r="KR62" i="5"/>
  <c r="KR64" i="5"/>
  <c r="KR61" i="5"/>
  <c r="KS9" i="5"/>
  <c r="KR8" i="5"/>
  <c r="KS182" i="5" l="1"/>
  <c r="KS176" i="5"/>
  <c r="KS146" i="5"/>
  <c r="KS170" i="5"/>
  <c r="KS145" i="5"/>
  <c r="KS144" i="5"/>
  <c r="KS141" i="5"/>
  <c r="KS143" i="5"/>
  <c r="KS142" i="5"/>
  <c r="KS65" i="5"/>
  <c r="KS60" i="5"/>
  <c r="KS62" i="5"/>
  <c r="KS64" i="5"/>
  <c r="KS61" i="5"/>
  <c r="KS63" i="5"/>
  <c r="KT9" i="5"/>
  <c r="KS8" i="5"/>
  <c r="KT182" i="5" l="1"/>
  <c r="KT176" i="5"/>
  <c r="KT170" i="5"/>
  <c r="KT145" i="5"/>
  <c r="KT144" i="5"/>
  <c r="KT146" i="5"/>
  <c r="KT141" i="5"/>
  <c r="KT143" i="5"/>
  <c r="KT142" i="5"/>
  <c r="KT65" i="5"/>
  <c r="KT60" i="5"/>
  <c r="KT62" i="5"/>
  <c r="KT64" i="5"/>
  <c r="KT61" i="5"/>
  <c r="KT63" i="5"/>
  <c r="KT8" i="5"/>
  <c r="KU9" i="5"/>
  <c r="KU182" i="5" l="1"/>
  <c r="KU176" i="5"/>
  <c r="KU170" i="5"/>
  <c r="KU145" i="5"/>
  <c r="KU144" i="5"/>
  <c r="KU146" i="5"/>
  <c r="KU141" i="5"/>
  <c r="KU143" i="5"/>
  <c r="KU142" i="5"/>
  <c r="KU65" i="5"/>
  <c r="KU60" i="5"/>
  <c r="KU62" i="5"/>
  <c r="KU64" i="5"/>
  <c r="KU61" i="5"/>
  <c r="KU63" i="5"/>
  <c r="KV9" i="5"/>
  <c r="KU8" i="5"/>
  <c r="KV182" i="5" l="1"/>
  <c r="KV176" i="5"/>
  <c r="KV170" i="5"/>
  <c r="KV146" i="5"/>
  <c r="KV144" i="5"/>
  <c r="KV141" i="5"/>
  <c r="KV143" i="5"/>
  <c r="KV145" i="5"/>
  <c r="KV142" i="5"/>
  <c r="KV65" i="5"/>
  <c r="KV62" i="5"/>
  <c r="KV64" i="5"/>
  <c r="KV61" i="5"/>
  <c r="KV63" i="5"/>
  <c r="KV60" i="5"/>
  <c r="KV8" i="5"/>
  <c r="KW9" i="5"/>
  <c r="KW182" i="5" l="1"/>
  <c r="KW176" i="5"/>
  <c r="KW170" i="5"/>
  <c r="KW144" i="5"/>
  <c r="KW146" i="5"/>
  <c r="KW145" i="5"/>
  <c r="KW143" i="5"/>
  <c r="KW142" i="5"/>
  <c r="KW141" i="5"/>
  <c r="KW65" i="5"/>
  <c r="KW62" i="5"/>
  <c r="KW64" i="5"/>
  <c r="KW61" i="5"/>
  <c r="KW63" i="5"/>
  <c r="KW60" i="5"/>
  <c r="KW8" i="5"/>
  <c r="KX9" i="5"/>
  <c r="KX182" i="5" l="1"/>
  <c r="KX176" i="5"/>
  <c r="KX146" i="5"/>
  <c r="KX170" i="5"/>
  <c r="KX144" i="5"/>
  <c r="KX145" i="5"/>
  <c r="KX143" i="5"/>
  <c r="KX142" i="5"/>
  <c r="KX141" i="5"/>
  <c r="KX65" i="5"/>
  <c r="KX64" i="5"/>
  <c r="KX61" i="5"/>
  <c r="KX63" i="5"/>
  <c r="KX60" i="5"/>
  <c r="KX62" i="5"/>
  <c r="KY9" i="5"/>
  <c r="KX8" i="5"/>
  <c r="KY176" i="5" l="1"/>
  <c r="KY182" i="5"/>
  <c r="KY146" i="5"/>
  <c r="KY144" i="5"/>
  <c r="KY170" i="5"/>
  <c r="KY145" i="5"/>
  <c r="KY142" i="5"/>
  <c r="KY141" i="5"/>
  <c r="KY143" i="5"/>
  <c r="KY65" i="5"/>
  <c r="KY64" i="5"/>
  <c r="KY61" i="5"/>
  <c r="KY63" i="5"/>
  <c r="KY60" i="5"/>
  <c r="KY62" i="5"/>
  <c r="KZ9" i="5"/>
  <c r="KY8" i="5"/>
  <c r="KZ176" i="5" l="1"/>
  <c r="KZ182" i="5"/>
  <c r="KZ144" i="5"/>
  <c r="KZ170" i="5"/>
  <c r="KZ146" i="5"/>
  <c r="KZ145" i="5"/>
  <c r="KZ142" i="5"/>
  <c r="KZ143" i="5"/>
  <c r="KZ141" i="5"/>
  <c r="KZ65" i="5"/>
  <c r="KZ61" i="5"/>
  <c r="KZ63" i="5"/>
  <c r="KZ60" i="5"/>
  <c r="KZ62" i="5"/>
  <c r="KZ64" i="5"/>
  <c r="LA9" i="5"/>
  <c r="KZ8" i="5"/>
  <c r="LA176" i="5" l="1"/>
  <c r="LA182" i="5"/>
  <c r="LA170" i="5"/>
  <c r="LA146" i="5"/>
  <c r="LA145" i="5"/>
  <c r="LA142" i="5"/>
  <c r="LA141" i="5"/>
  <c r="LA143" i="5"/>
  <c r="LA144" i="5"/>
  <c r="LA65" i="5"/>
  <c r="LA61" i="5"/>
  <c r="LA63" i="5"/>
  <c r="LA60" i="5"/>
  <c r="LA62" i="5"/>
  <c r="LA64" i="5"/>
  <c r="LA8" i="5"/>
  <c r="LB9" i="5"/>
  <c r="LB176" i="5" l="1"/>
  <c r="LB182" i="5"/>
  <c r="LB170" i="5"/>
  <c r="LB146" i="5"/>
  <c r="LB145" i="5"/>
  <c r="LB144" i="5"/>
  <c r="LB142" i="5"/>
  <c r="LB141" i="5"/>
  <c r="LB143" i="5"/>
  <c r="LB65" i="5"/>
  <c r="LB61" i="5"/>
  <c r="LB63" i="5"/>
  <c r="LB60" i="5"/>
  <c r="LB62" i="5"/>
  <c r="LB64" i="5"/>
  <c r="LC9" i="5"/>
  <c r="LB8" i="5"/>
  <c r="LC176" i="5" l="1"/>
  <c r="LC182" i="5"/>
  <c r="LC170" i="5"/>
  <c r="LC146" i="5"/>
  <c r="LC145" i="5"/>
  <c r="LC144" i="5"/>
  <c r="LC142" i="5"/>
  <c r="LC141" i="5"/>
  <c r="LC143" i="5"/>
  <c r="LC65" i="5"/>
  <c r="LC63" i="5"/>
  <c r="LC60" i="5"/>
  <c r="LC62" i="5"/>
  <c r="LC64" i="5"/>
  <c r="LC61" i="5"/>
  <c r="LC8" i="5"/>
  <c r="LD9" i="5"/>
  <c r="LD182" i="5" l="1"/>
  <c r="LD176" i="5"/>
  <c r="LD146" i="5"/>
  <c r="LD170" i="5"/>
  <c r="LD145" i="5"/>
  <c r="LD144" i="5"/>
  <c r="LD141" i="5"/>
  <c r="LD143" i="5"/>
  <c r="LD142" i="5"/>
  <c r="LD65" i="5"/>
  <c r="LD63" i="5"/>
  <c r="LD60" i="5"/>
  <c r="LD62" i="5"/>
  <c r="LD64" i="5"/>
  <c r="LD61" i="5"/>
  <c r="LE9" i="5"/>
  <c r="LD8" i="5"/>
  <c r="LE182" i="5" l="1"/>
  <c r="LE176" i="5"/>
  <c r="LE146" i="5"/>
  <c r="LE145" i="5"/>
  <c r="LE170" i="5"/>
  <c r="LE144" i="5"/>
  <c r="LE141" i="5"/>
  <c r="LE143" i="5"/>
  <c r="LE142" i="5"/>
  <c r="LE65" i="5"/>
  <c r="LE60" i="5"/>
  <c r="LE62" i="5"/>
  <c r="LE64" i="5"/>
  <c r="LE61" i="5"/>
  <c r="LE63" i="5"/>
  <c r="LF9" i="5"/>
  <c r="LE8" i="5"/>
  <c r="LF182" i="5" l="1"/>
  <c r="LF176" i="5"/>
  <c r="LF145" i="5"/>
  <c r="LF146" i="5"/>
  <c r="LF170" i="5"/>
  <c r="LF144" i="5"/>
  <c r="LF141" i="5"/>
  <c r="LF143" i="5"/>
  <c r="LF142" i="5"/>
  <c r="LF65" i="5"/>
  <c r="LF60" i="5"/>
  <c r="LF62" i="5"/>
  <c r="LF64" i="5"/>
  <c r="LF61" i="5"/>
  <c r="LF63" i="5"/>
  <c r="LG9" i="5"/>
  <c r="LF8" i="5"/>
  <c r="LG182" i="5" l="1"/>
  <c r="LG176" i="5"/>
  <c r="LG170" i="5"/>
  <c r="LG145" i="5"/>
  <c r="LG146" i="5"/>
  <c r="LG144" i="5"/>
  <c r="LG141" i="5"/>
  <c r="LG143" i="5"/>
  <c r="LG142" i="5"/>
  <c r="LG65" i="5"/>
  <c r="LG60" i="5"/>
  <c r="LG62" i="5"/>
  <c r="LG64" i="5"/>
  <c r="LG61" i="5"/>
  <c r="LG63" i="5"/>
  <c r="LG8" i="5"/>
  <c r="LH9" i="5"/>
  <c r="LH182" i="5" l="1"/>
  <c r="LH176" i="5"/>
  <c r="LH170" i="5"/>
  <c r="LH146" i="5"/>
  <c r="LH144" i="5"/>
  <c r="LH141" i="5"/>
  <c r="LH143" i="5"/>
  <c r="LH145" i="5"/>
  <c r="LH142" i="5"/>
  <c r="LH65" i="5"/>
  <c r="LH62" i="5"/>
  <c r="LH64" i="5"/>
  <c r="LH61" i="5"/>
  <c r="LH63" i="5"/>
  <c r="LH60" i="5"/>
  <c r="LI9" i="5"/>
  <c r="LH8" i="5"/>
  <c r="LI182" i="5" l="1"/>
  <c r="LI176" i="5"/>
  <c r="LI146" i="5"/>
  <c r="LI144" i="5"/>
  <c r="LI170" i="5"/>
  <c r="LI145" i="5"/>
  <c r="LI143" i="5"/>
  <c r="LI142" i="5"/>
  <c r="LI141" i="5"/>
  <c r="LI65" i="5"/>
  <c r="LI62" i="5"/>
  <c r="LI64" i="5"/>
  <c r="LI61" i="5"/>
  <c r="LI63" i="5"/>
  <c r="LI60" i="5"/>
  <c r="LI8" i="5"/>
  <c r="LJ9" i="5"/>
  <c r="LJ182" i="5" l="1"/>
  <c r="LJ176" i="5"/>
  <c r="LJ146" i="5"/>
  <c r="LJ170" i="5"/>
  <c r="LJ144" i="5"/>
  <c r="LJ145" i="5"/>
  <c r="LJ143" i="5"/>
  <c r="LJ142" i="5"/>
  <c r="LJ141" i="5"/>
  <c r="LJ65" i="5"/>
  <c r="LJ64" i="5"/>
  <c r="LJ61" i="5"/>
  <c r="LJ63" i="5"/>
  <c r="LJ60" i="5"/>
  <c r="LJ62" i="5"/>
  <c r="LJ8" i="5"/>
  <c r="LK9" i="5"/>
  <c r="LK176" i="5" l="1"/>
  <c r="LK146" i="5"/>
  <c r="LK144" i="5"/>
  <c r="LK182" i="5"/>
  <c r="LK170" i="5"/>
  <c r="LK145" i="5"/>
  <c r="LK142" i="5"/>
  <c r="LK141" i="5"/>
  <c r="LK143" i="5"/>
  <c r="LK65" i="5"/>
  <c r="LK64" i="5"/>
  <c r="LK61" i="5"/>
  <c r="LK63" i="5"/>
  <c r="LK60" i="5"/>
  <c r="LK62" i="5"/>
  <c r="LL9" i="5"/>
  <c r="LK8" i="5"/>
  <c r="LL176" i="5" l="1"/>
  <c r="LL182" i="5"/>
  <c r="LL144" i="5"/>
  <c r="LL146" i="5"/>
  <c r="LL145" i="5"/>
  <c r="LL170" i="5"/>
  <c r="LL142" i="5"/>
  <c r="LL143" i="5"/>
  <c r="LL141" i="5"/>
  <c r="LL65" i="5"/>
  <c r="LL61" i="5"/>
  <c r="LL63" i="5"/>
  <c r="LL60" i="5"/>
  <c r="LL62" i="5"/>
  <c r="LL64" i="5"/>
  <c r="LL8" i="5"/>
  <c r="LM9" i="5"/>
  <c r="LM176" i="5" l="1"/>
  <c r="LM182" i="5"/>
  <c r="LM170" i="5"/>
  <c r="LM146" i="5"/>
  <c r="LM145" i="5"/>
  <c r="LM142" i="5"/>
  <c r="LM141" i="5"/>
  <c r="LM144" i="5"/>
  <c r="LM143" i="5"/>
  <c r="LM65" i="5"/>
  <c r="LM61" i="5"/>
  <c r="LM63" i="5"/>
  <c r="LM60" i="5"/>
  <c r="LM62" i="5"/>
  <c r="LM64" i="5"/>
  <c r="LN9" i="5"/>
  <c r="LM8" i="5"/>
  <c r="LN176" i="5" l="1"/>
  <c r="LN182" i="5"/>
  <c r="LN170" i="5"/>
  <c r="LN146" i="5"/>
  <c r="LN145" i="5"/>
  <c r="LN144" i="5"/>
  <c r="LN142" i="5"/>
  <c r="LN141" i="5"/>
  <c r="LN143" i="5"/>
  <c r="LN65" i="5"/>
  <c r="LN61" i="5"/>
  <c r="LN63" i="5"/>
  <c r="LN60" i="5"/>
  <c r="LN62" i="5"/>
  <c r="LN64" i="5"/>
  <c r="LO9" i="5"/>
  <c r="LN8" i="5"/>
  <c r="LO176" i="5" l="1"/>
  <c r="LO182" i="5"/>
  <c r="LO170" i="5"/>
  <c r="LO146" i="5"/>
  <c r="LO145" i="5"/>
  <c r="LO144" i="5"/>
  <c r="LO142" i="5"/>
  <c r="LO141" i="5"/>
  <c r="LO143" i="5"/>
  <c r="LO65" i="5"/>
  <c r="LO63" i="5"/>
  <c r="LO60" i="5"/>
  <c r="LO62" i="5"/>
  <c r="LO64" i="5"/>
  <c r="LO61" i="5"/>
  <c r="LO8" i="5"/>
  <c r="LP9" i="5"/>
  <c r="LP182" i="5" l="1"/>
  <c r="LP146" i="5"/>
  <c r="LP170" i="5"/>
  <c r="LP145" i="5"/>
  <c r="LP176" i="5"/>
  <c r="LP144" i="5"/>
  <c r="LP141" i="5"/>
  <c r="LP143" i="5"/>
  <c r="LP142" i="5"/>
  <c r="LP65" i="5"/>
  <c r="LP63" i="5"/>
  <c r="LP60" i="5"/>
  <c r="LP62" i="5"/>
  <c r="LP64" i="5"/>
  <c r="LP61" i="5"/>
  <c r="LP8" i="5"/>
  <c r="LQ9" i="5"/>
  <c r="LQ182" i="5" l="1"/>
  <c r="LQ146" i="5"/>
  <c r="LQ176" i="5"/>
  <c r="LQ145" i="5"/>
  <c r="LQ144" i="5"/>
  <c r="LQ170" i="5"/>
  <c r="LQ141" i="5"/>
  <c r="LQ143" i="5"/>
  <c r="LQ142" i="5"/>
  <c r="LQ65" i="5"/>
  <c r="LQ60" i="5"/>
  <c r="LQ62" i="5"/>
  <c r="LQ64" i="5"/>
  <c r="LQ61" i="5"/>
  <c r="LQ63" i="5"/>
  <c r="LR9" i="5"/>
  <c r="LQ8" i="5"/>
  <c r="LR182" i="5" l="1"/>
  <c r="LR176" i="5"/>
  <c r="LR145" i="5"/>
  <c r="LR144" i="5"/>
  <c r="LR146" i="5"/>
  <c r="LR141" i="5"/>
  <c r="LR143" i="5"/>
  <c r="LR170" i="5"/>
  <c r="LR142" i="5"/>
  <c r="LR65" i="5"/>
  <c r="LR60" i="5"/>
  <c r="LR62" i="5"/>
  <c r="LR64" i="5"/>
  <c r="LR61" i="5"/>
  <c r="LR63" i="5"/>
  <c r="LS9" i="5"/>
  <c r="LR8" i="5"/>
  <c r="LS182" i="5" l="1"/>
  <c r="LS176" i="5"/>
  <c r="LS170" i="5"/>
  <c r="LS145" i="5"/>
  <c r="LS144" i="5"/>
  <c r="LS146" i="5"/>
  <c r="LS141" i="5"/>
  <c r="LS143" i="5"/>
  <c r="LS142" i="5"/>
  <c r="LS65" i="5"/>
  <c r="LS60" i="5"/>
  <c r="LS62" i="5"/>
  <c r="LS64" i="5"/>
  <c r="LS61" i="5"/>
  <c r="LS63" i="5"/>
  <c r="LT9" i="5"/>
  <c r="LS8" i="5"/>
  <c r="LT182" i="5" l="1"/>
  <c r="LT176" i="5"/>
  <c r="LT170" i="5"/>
  <c r="LT146" i="5"/>
  <c r="LT145" i="5"/>
  <c r="LT144" i="5"/>
  <c r="LT141" i="5"/>
  <c r="LT143" i="5"/>
  <c r="LT142" i="5"/>
  <c r="LT65" i="5"/>
  <c r="LT62" i="5"/>
  <c r="LT64" i="5"/>
  <c r="LT61" i="5"/>
  <c r="LT63" i="5"/>
  <c r="LT60" i="5"/>
  <c r="LU9" i="5"/>
  <c r="LT8" i="5"/>
  <c r="LU182" i="5" l="1"/>
  <c r="LU176" i="5"/>
  <c r="LU170" i="5"/>
  <c r="LU144" i="5"/>
  <c r="LU146" i="5"/>
  <c r="LU143" i="5"/>
  <c r="LU145" i="5"/>
  <c r="LU142" i="5"/>
  <c r="LU141" i="5"/>
  <c r="LU65" i="5"/>
  <c r="LU62" i="5"/>
  <c r="LU64" i="5"/>
  <c r="LU61" i="5"/>
  <c r="LU63" i="5"/>
  <c r="LU60" i="5"/>
  <c r="LU8" i="5"/>
  <c r="LV9" i="5"/>
  <c r="LV182" i="5" l="1"/>
  <c r="LV176" i="5"/>
  <c r="LV146" i="5"/>
  <c r="LV170" i="5"/>
  <c r="LV145" i="5"/>
  <c r="LV144" i="5"/>
  <c r="LV143" i="5"/>
  <c r="LV142" i="5"/>
  <c r="LV141" i="5"/>
  <c r="LV65" i="5"/>
  <c r="LV64" i="5"/>
  <c r="LV61" i="5"/>
  <c r="LV63" i="5"/>
  <c r="LV60" i="5"/>
  <c r="LV62" i="5"/>
  <c r="LW9" i="5"/>
  <c r="LV8" i="5"/>
  <c r="LW176" i="5" l="1"/>
  <c r="LW146" i="5"/>
  <c r="LW182" i="5"/>
  <c r="LW170" i="5"/>
  <c r="LW144" i="5"/>
  <c r="LW145" i="5"/>
  <c r="LW142" i="5"/>
  <c r="LW141" i="5"/>
  <c r="LW143" i="5"/>
  <c r="LW65" i="5"/>
  <c r="LW64" i="5"/>
  <c r="LW61" i="5"/>
  <c r="LW63" i="5"/>
  <c r="LW60" i="5"/>
  <c r="LW62" i="5"/>
  <c r="LX9" i="5"/>
  <c r="LW8" i="5"/>
  <c r="LX176" i="5" l="1"/>
  <c r="LX182" i="5"/>
  <c r="LX144" i="5"/>
  <c r="LX170" i="5"/>
  <c r="LX146" i="5"/>
  <c r="LX145" i="5"/>
  <c r="LX142" i="5"/>
  <c r="LX141" i="5"/>
  <c r="LX143" i="5"/>
  <c r="LX65" i="5"/>
  <c r="LX61" i="5"/>
  <c r="LX63" i="5"/>
  <c r="LX60" i="5"/>
  <c r="LX62" i="5"/>
  <c r="LX64" i="5"/>
  <c r="LX8" i="5"/>
  <c r="LY9" i="5"/>
  <c r="LY176" i="5" l="1"/>
  <c r="LY182" i="5"/>
  <c r="LY145" i="5"/>
  <c r="LY170" i="5"/>
  <c r="LY146" i="5"/>
  <c r="LY142" i="5"/>
  <c r="LY141" i="5"/>
  <c r="LY144" i="5"/>
  <c r="LY143" i="5"/>
  <c r="LY65" i="5"/>
  <c r="LY61" i="5"/>
  <c r="LY63" i="5"/>
  <c r="LY60" i="5"/>
  <c r="LY62" i="5"/>
  <c r="LY64" i="5"/>
  <c r="LY8" i="5"/>
  <c r="LZ9" i="5"/>
  <c r="LZ176" i="5" l="1"/>
  <c r="LZ182" i="5"/>
  <c r="LZ170" i="5"/>
  <c r="LZ146" i="5"/>
  <c r="LZ145" i="5"/>
  <c r="LZ144" i="5"/>
  <c r="LZ142" i="5"/>
  <c r="LZ141" i="5"/>
  <c r="LZ143" i="5"/>
  <c r="LZ65" i="5"/>
  <c r="LZ61" i="5"/>
  <c r="LZ63" i="5"/>
  <c r="LZ60" i="5"/>
  <c r="LZ62" i="5"/>
  <c r="LZ64" i="5"/>
  <c r="LZ8" i="5"/>
  <c r="MA9" i="5"/>
  <c r="MA176" i="5" l="1"/>
  <c r="MA182" i="5"/>
  <c r="MA145" i="5"/>
  <c r="MA170" i="5"/>
  <c r="MA146" i="5"/>
  <c r="MA144" i="5"/>
  <c r="MA142" i="5"/>
  <c r="MA141" i="5"/>
  <c r="MA143" i="5"/>
  <c r="MA65" i="5"/>
  <c r="MA63" i="5"/>
  <c r="MA60" i="5"/>
  <c r="MA62" i="5"/>
  <c r="MA64" i="5"/>
  <c r="MA61" i="5"/>
  <c r="MB9" i="5"/>
  <c r="MA8" i="5"/>
  <c r="MB182" i="5" l="1"/>
  <c r="MB145" i="5"/>
  <c r="MB146" i="5"/>
  <c r="MB176" i="5"/>
  <c r="MB170" i="5"/>
  <c r="MB144" i="5"/>
  <c r="MB141" i="5"/>
  <c r="MB143" i="5"/>
  <c r="MB142" i="5"/>
  <c r="MB65" i="5"/>
  <c r="MB63" i="5"/>
  <c r="MB60" i="5"/>
  <c r="MB62" i="5"/>
  <c r="MB64" i="5"/>
  <c r="MB61" i="5"/>
  <c r="MB8" i="5"/>
  <c r="MC9" i="5"/>
  <c r="MC182" i="5" l="1"/>
  <c r="MC146" i="5"/>
  <c r="MC176" i="5"/>
  <c r="MC170" i="5"/>
  <c r="MC145" i="5"/>
  <c r="MC144" i="5"/>
  <c r="MC141" i="5"/>
  <c r="MC143" i="5"/>
  <c r="MC142" i="5"/>
  <c r="MC65" i="5"/>
  <c r="MC60" i="5"/>
  <c r="MC62" i="5"/>
  <c r="MC64" i="5"/>
  <c r="MC61" i="5"/>
  <c r="MC63" i="5"/>
  <c r="MD9" i="5"/>
  <c r="MC8" i="5"/>
  <c r="MD182" i="5" l="1"/>
  <c r="MD176" i="5"/>
  <c r="MD170" i="5"/>
  <c r="MD146" i="5"/>
  <c r="MD145" i="5"/>
  <c r="MD144" i="5"/>
  <c r="MD141" i="5"/>
  <c r="MD143" i="5"/>
  <c r="MD142" i="5"/>
  <c r="MD65" i="5"/>
  <c r="MD60" i="5"/>
  <c r="MD62" i="5"/>
  <c r="MD64" i="5"/>
  <c r="MD61" i="5"/>
  <c r="MD63" i="5"/>
  <c r="MD8" i="5"/>
  <c r="ME9" i="5"/>
  <c r="ME182" i="5" l="1"/>
  <c r="ME176" i="5"/>
  <c r="ME170" i="5"/>
  <c r="ME145" i="5"/>
  <c r="ME146" i="5"/>
  <c r="ME144" i="5"/>
  <c r="ME141" i="5"/>
  <c r="ME143" i="5"/>
  <c r="ME142" i="5"/>
  <c r="ME65" i="5"/>
  <c r="ME60" i="5"/>
  <c r="ME62" i="5"/>
  <c r="ME64" i="5"/>
  <c r="ME61" i="5"/>
  <c r="ME63" i="5"/>
  <c r="ME8" i="5"/>
  <c r="MF9" i="5"/>
  <c r="MF182" i="5" l="1"/>
  <c r="MF176" i="5"/>
  <c r="MF170" i="5"/>
  <c r="MF146" i="5"/>
  <c r="MF145" i="5"/>
  <c r="MF144" i="5"/>
  <c r="MF141" i="5"/>
  <c r="MF143" i="5"/>
  <c r="MF142" i="5"/>
  <c r="MF65" i="5"/>
  <c r="MF62" i="5"/>
  <c r="MF64" i="5"/>
  <c r="MF61" i="5"/>
  <c r="MF63" i="5"/>
  <c r="MF60" i="5"/>
  <c r="MF8" i="5"/>
  <c r="MG9" i="5"/>
  <c r="MG182" i="5" l="1"/>
  <c r="MG176" i="5"/>
  <c r="MG144" i="5"/>
  <c r="MG146" i="5"/>
  <c r="MG170" i="5"/>
  <c r="MG145" i="5"/>
  <c r="MG143" i="5"/>
  <c r="MG142" i="5"/>
  <c r="MG141" i="5"/>
  <c r="MG65" i="5"/>
  <c r="MG62" i="5"/>
  <c r="MG64" i="5"/>
  <c r="MG61" i="5"/>
  <c r="MG63" i="5"/>
  <c r="MG60" i="5"/>
  <c r="MH9" i="5"/>
  <c r="MG8" i="5"/>
  <c r="MH182" i="5" l="1"/>
  <c r="MH176" i="5"/>
  <c r="MH146" i="5"/>
  <c r="MH170" i="5"/>
  <c r="MH145" i="5"/>
  <c r="MH144" i="5"/>
  <c r="MH143" i="5"/>
  <c r="MH142" i="5"/>
  <c r="MH141" i="5"/>
  <c r="MH65" i="5"/>
  <c r="MH64" i="5"/>
  <c r="MH61" i="5"/>
  <c r="MH63" i="5"/>
  <c r="MH60" i="5"/>
  <c r="MH62" i="5"/>
  <c r="MI9" i="5"/>
  <c r="MH8" i="5"/>
  <c r="MI176" i="5" l="1"/>
  <c r="MI146" i="5"/>
  <c r="MI182" i="5"/>
  <c r="MI144" i="5"/>
  <c r="MI145" i="5"/>
  <c r="MI170" i="5"/>
  <c r="MI142" i="5"/>
  <c r="MI141" i="5"/>
  <c r="MI143" i="5"/>
  <c r="MI65" i="5"/>
  <c r="MI64" i="5"/>
  <c r="MI61" i="5"/>
  <c r="MI63" i="5"/>
  <c r="MI60" i="5"/>
  <c r="MI62" i="5"/>
  <c r="MI8" i="5"/>
  <c r="MJ9" i="5"/>
  <c r="MJ176" i="5" l="1"/>
  <c r="MJ182" i="5"/>
  <c r="MJ144" i="5"/>
  <c r="MJ146" i="5"/>
  <c r="MJ145" i="5"/>
  <c r="MJ170" i="5"/>
  <c r="MJ142" i="5"/>
  <c r="MJ141" i="5"/>
  <c r="MJ143" i="5"/>
  <c r="MJ65" i="5"/>
  <c r="MJ61" i="5"/>
  <c r="MJ63" i="5"/>
  <c r="MJ60" i="5"/>
  <c r="MJ62" i="5"/>
  <c r="MJ64" i="5"/>
  <c r="MJ8" i="5"/>
  <c r="MK9" i="5"/>
  <c r="MK176" i="5" l="1"/>
  <c r="MK182" i="5"/>
  <c r="MK145" i="5"/>
  <c r="MK170" i="5"/>
  <c r="MK146" i="5"/>
  <c r="MK142" i="5"/>
  <c r="MK144" i="5"/>
  <c r="MK141" i="5"/>
  <c r="MK143" i="5"/>
  <c r="MK65" i="5"/>
  <c r="MK61" i="5"/>
  <c r="MK63" i="5"/>
  <c r="MK60" i="5"/>
  <c r="MK62" i="5"/>
  <c r="MK64" i="5"/>
  <c r="ML9" i="5"/>
  <c r="MK8" i="5"/>
  <c r="ML176" i="5" l="1"/>
  <c r="ML182" i="5"/>
  <c r="ML170" i="5"/>
  <c r="ML146" i="5"/>
  <c r="ML145" i="5"/>
  <c r="ML144" i="5"/>
  <c r="ML142" i="5"/>
  <c r="ML141" i="5"/>
  <c r="ML143" i="5"/>
  <c r="ML65" i="5"/>
  <c r="ML61" i="5"/>
  <c r="ML63" i="5"/>
  <c r="ML60" i="5"/>
  <c r="ML62" i="5"/>
  <c r="ML64" i="5"/>
  <c r="ML8" i="5"/>
  <c r="MM9" i="5"/>
  <c r="MM176" i="5" l="1"/>
  <c r="MM182" i="5"/>
  <c r="MM145" i="5"/>
  <c r="MM170" i="5"/>
  <c r="MM146" i="5"/>
  <c r="MM144" i="5"/>
  <c r="MM142" i="5"/>
  <c r="MM141" i="5"/>
  <c r="MM143" i="5"/>
  <c r="MM65" i="5"/>
  <c r="MM63" i="5"/>
  <c r="MM60" i="5"/>
  <c r="MM62" i="5"/>
  <c r="MM64" i="5"/>
  <c r="MM61" i="5"/>
  <c r="MM8" i="5"/>
  <c r="MN9" i="5"/>
  <c r="MN182" i="5" l="1"/>
  <c r="MN145" i="5"/>
  <c r="MN176" i="5"/>
  <c r="MN146" i="5"/>
  <c r="MN170" i="5"/>
  <c r="MN144" i="5"/>
  <c r="MN141" i="5"/>
  <c r="MN143" i="5"/>
  <c r="MN142" i="5"/>
  <c r="MN65" i="5"/>
  <c r="MN63" i="5"/>
  <c r="MN60" i="5"/>
  <c r="MN62" i="5"/>
  <c r="MN64" i="5"/>
  <c r="MN61" i="5"/>
  <c r="MN8" i="5"/>
  <c r="MO9" i="5"/>
  <c r="MO182" i="5" l="1"/>
  <c r="MO176" i="5"/>
  <c r="MO146" i="5"/>
  <c r="MO145" i="5"/>
  <c r="MO144" i="5"/>
  <c r="MO170" i="5"/>
  <c r="MO141" i="5"/>
  <c r="MO143" i="5"/>
  <c r="MO142" i="5"/>
  <c r="MO65" i="5"/>
  <c r="MO60" i="5"/>
  <c r="MO62" i="5"/>
  <c r="MO64" i="5"/>
  <c r="MO61" i="5"/>
  <c r="MO63" i="5"/>
  <c r="MO8" i="5"/>
  <c r="MP9" i="5"/>
  <c r="MP182" i="5" l="1"/>
  <c r="MP176" i="5"/>
  <c r="MP145" i="5"/>
  <c r="MP146" i="5"/>
  <c r="MP144" i="5"/>
  <c r="MP170" i="5"/>
  <c r="MP141" i="5"/>
  <c r="MP143" i="5"/>
  <c r="MP142" i="5"/>
  <c r="MP65" i="5"/>
  <c r="MP60" i="5"/>
  <c r="MP62" i="5"/>
  <c r="MP64" i="5"/>
  <c r="MP61" i="5"/>
  <c r="MP63" i="5"/>
  <c r="MQ9" i="5"/>
  <c r="MP8" i="5"/>
  <c r="MQ182" i="5" l="1"/>
  <c r="MQ176" i="5"/>
  <c r="MQ170" i="5"/>
  <c r="MQ145" i="5"/>
  <c r="MQ146" i="5"/>
  <c r="MQ144" i="5"/>
  <c r="MQ141" i="5"/>
  <c r="MQ143" i="5"/>
  <c r="MQ142" i="5"/>
  <c r="MQ65" i="5"/>
  <c r="MQ60" i="5"/>
  <c r="MQ62" i="5"/>
  <c r="MQ64" i="5"/>
  <c r="MQ61" i="5"/>
  <c r="MQ63" i="5"/>
  <c r="MR9" i="5"/>
  <c r="MQ8" i="5"/>
  <c r="MR182" i="5" l="1"/>
  <c r="MR176" i="5"/>
  <c r="MR170" i="5"/>
  <c r="MR146" i="5"/>
  <c r="MR145" i="5"/>
  <c r="MR144" i="5"/>
  <c r="MR141" i="5"/>
  <c r="MR143" i="5"/>
  <c r="MR142" i="5"/>
  <c r="MR65" i="5"/>
  <c r="MR62" i="5"/>
  <c r="MR64" i="5"/>
  <c r="MR61" i="5"/>
  <c r="MR63" i="5"/>
  <c r="MR60" i="5"/>
  <c r="MS9" i="5"/>
  <c r="MR8" i="5"/>
  <c r="MS182" i="5" l="1"/>
  <c r="MS176" i="5"/>
  <c r="MS144" i="5"/>
  <c r="MS170" i="5"/>
  <c r="MS146" i="5"/>
  <c r="MS145" i="5"/>
  <c r="MS143" i="5"/>
  <c r="MS142" i="5"/>
  <c r="MS141" i="5"/>
  <c r="MS65" i="5"/>
  <c r="MS62" i="5"/>
  <c r="MS64" i="5"/>
  <c r="MS61" i="5"/>
  <c r="MS63" i="5"/>
  <c r="MS60" i="5"/>
  <c r="MS8" i="5"/>
  <c r="MT9" i="5"/>
  <c r="MT182" i="5" l="1"/>
  <c r="MT176" i="5"/>
  <c r="MT146" i="5"/>
  <c r="MT170" i="5"/>
  <c r="MT145" i="5"/>
  <c r="MT144" i="5"/>
  <c r="MT143" i="5"/>
  <c r="MT142" i="5"/>
  <c r="MT141" i="5"/>
  <c r="MT65" i="5"/>
  <c r="MT64" i="5"/>
  <c r="MT61" i="5"/>
  <c r="MT63" i="5"/>
  <c r="MT60" i="5"/>
  <c r="MT62" i="5"/>
  <c r="MT8" i="5"/>
  <c r="MU9" i="5"/>
  <c r="MU176" i="5" l="1"/>
  <c r="MU146" i="5"/>
  <c r="MU182" i="5"/>
  <c r="MU144" i="5"/>
  <c r="MU145" i="5"/>
  <c r="MU142" i="5"/>
  <c r="MU141" i="5"/>
  <c r="MU170" i="5"/>
  <c r="MU143" i="5"/>
  <c r="MU65" i="5"/>
  <c r="MU64" i="5"/>
  <c r="MU61" i="5"/>
  <c r="MU63" i="5"/>
  <c r="MU60" i="5"/>
  <c r="MU62" i="5"/>
  <c r="MU8" i="5"/>
  <c r="MV9" i="5"/>
  <c r="MV176" i="5" l="1"/>
  <c r="MV182" i="5"/>
  <c r="MV170" i="5"/>
  <c r="MV144" i="5"/>
  <c r="MV145" i="5"/>
  <c r="MV146" i="5"/>
  <c r="MV142" i="5"/>
  <c r="MV141" i="5"/>
  <c r="MV143" i="5"/>
  <c r="MV65" i="5"/>
  <c r="MV61" i="5"/>
  <c r="MV63" i="5"/>
  <c r="MV60" i="5"/>
  <c r="MV62" i="5"/>
  <c r="MV64" i="5"/>
  <c r="MV8" i="5"/>
  <c r="MW9" i="5"/>
  <c r="MW176" i="5" l="1"/>
  <c r="MW182" i="5"/>
  <c r="MW145" i="5"/>
  <c r="MW170" i="5"/>
  <c r="MW146" i="5"/>
  <c r="MW142" i="5"/>
  <c r="MW144" i="5"/>
  <c r="MW141" i="5"/>
  <c r="MW143" i="5"/>
  <c r="MW65" i="5"/>
  <c r="MW61" i="5"/>
  <c r="MW63" i="5"/>
  <c r="MW60" i="5"/>
  <c r="MW62" i="5"/>
  <c r="MW64" i="5"/>
  <c r="MX9" i="5"/>
  <c r="MW8" i="5"/>
  <c r="MX176" i="5" l="1"/>
  <c r="MX182" i="5"/>
  <c r="MX170" i="5"/>
  <c r="MX146" i="5"/>
  <c r="MX145" i="5"/>
  <c r="MX144" i="5"/>
  <c r="MX142" i="5"/>
  <c r="MX141" i="5"/>
  <c r="MX143" i="5"/>
  <c r="MX65" i="5"/>
  <c r="MX61" i="5"/>
  <c r="MX63" i="5"/>
  <c r="MX60" i="5"/>
  <c r="MX62" i="5"/>
  <c r="MX64" i="5"/>
  <c r="MY9" i="5"/>
  <c r="MX8" i="5"/>
  <c r="MY176" i="5" l="1"/>
  <c r="MY182" i="5"/>
  <c r="MY145" i="5"/>
  <c r="MY170" i="5"/>
  <c r="MY146" i="5"/>
  <c r="MY144" i="5"/>
  <c r="MY142" i="5"/>
  <c r="MY141" i="5"/>
  <c r="MY143" i="5"/>
  <c r="MY65" i="5"/>
  <c r="MY63" i="5"/>
  <c r="MY60" i="5"/>
  <c r="MY62" i="5"/>
  <c r="MY64" i="5"/>
  <c r="MY61" i="5"/>
  <c r="MY8" i="5"/>
  <c r="MZ9" i="5"/>
  <c r="MZ182" i="5" l="1"/>
  <c r="MZ145" i="5"/>
  <c r="MZ176" i="5"/>
  <c r="MZ146" i="5"/>
  <c r="MZ170" i="5"/>
  <c r="MZ144" i="5"/>
  <c r="MZ141" i="5"/>
  <c r="MZ143" i="5"/>
  <c r="MZ142" i="5"/>
  <c r="MZ65" i="5"/>
  <c r="MZ63" i="5"/>
  <c r="MZ60" i="5"/>
  <c r="MZ62" i="5"/>
  <c r="MZ64" i="5"/>
  <c r="MZ61" i="5"/>
  <c r="NA9" i="5"/>
  <c r="MZ8" i="5"/>
  <c r="NA182" i="5" l="1"/>
  <c r="NA176" i="5"/>
  <c r="NA146" i="5"/>
  <c r="NA170" i="5"/>
  <c r="NA145" i="5"/>
  <c r="NA144" i="5"/>
  <c r="NA141" i="5"/>
  <c r="NA143" i="5"/>
  <c r="NA142" i="5"/>
  <c r="NA65" i="5"/>
  <c r="NA60" i="5"/>
  <c r="NA62" i="5"/>
  <c r="NA64" i="5"/>
  <c r="NA61" i="5"/>
  <c r="NA63" i="5"/>
  <c r="NA8" i="5"/>
  <c r="NB9" i="5"/>
  <c r="NB182" i="5" l="1"/>
  <c r="NB176" i="5"/>
  <c r="NB170" i="5"/>
  <c r="NB145" i="5"/>
  <c r="NB144" i="5"/>
  <c r="NB146" i="5"/>
  <c r="NB141" i="5"/>
  <c r="NB143" i="5"/>
  <c r="NB142" i="5"/>
  <c r="NB65" i="5"/>
  <c r="NB60" i="5"/>
  <c r="NB62" i="5"/>
  <c r="NB64" i="5"/>
  <c r="NB61" i="5"/>
  <c r="NB63" i="5"/>
  <c r="NC9" i="5"/>
  <c r="NB8" i="5"/>
  <c r="NC182" i="5" l="1"/>
  <c r="NC176" i="5"/>
  <c r="NC170" i="5"/>
  <c r="NC145" i="5"/>
  <c r="NC144" i="5"/>
  <c r="NC146" i="5"/>
  <c r="NC141" i="5"/>
  <c r="NC143" i="5"/>
  <c r="NC142" i="5"/>
  <c r="NC65" i="5"/>
  <c r="NC60" i="5"/>
  <c r="NC62" i="5"/>
  <c r="NC64" i="5"/>
  <c r="NC61" i="5"/>
  <c r="NC63" i="5"/>
  <c r="NC8" i="5"/>
  <c r="ND9" i="5"/>
  <c r="ND182" i="5" l="1"/>
  <c r="ND176" i="5"/>
  <c r="ND170" i="5"/>
  <c r="ND146" i="5"/>
  <c r="ND145" i="5"/>
  <c r="ND144" i="5"/>
  <c r="ND141" i="5"/>
  <c r="ND143" i="5"/>
  <c r="ND142" i="5"/>
  <c r="ND65" i="5"/>
  <c r="ND62" i="5"/>
  <c r="ND64" i="5"/>
  <c r="ND61" i="5"/>
  <c r="ND63" i="5"/>
  <c r="ND60" i="5"/>
  <c r="ND8" i="5"/>
  <c r="NE9" i="5"/>
  <c r="NE182" i="5" l="1"/>
  <c r="NE176" i="5"/>
  <c r="NE170" i="5"/>
  <c r="NE144" i="5"/>
  <c r="NE145" i="5"/>
  <c r="NE146" i="5"/>
  <c r="NE143" i="5"/>
  <c r="NE142" i="5"/>
  <c r="NE141" i="5"/>
  <c r="NE65" i="5"/>
  <c r="NE62" i="5"/>
  <c r="NE64" i="5"/>
  <c r="NE61" i="5"/>
  <c r="NE63" i="5"/>
  <c r="NE60" i="5"/>
  <c r="NE8" i="5"/>
  <c r="NF9" i="5"/>
  <c r="NF182" i="5" l="1"/>
  <c r="NF176" i="5"/>
  <c r="NF146" i="5"/>
  <c r="NF170" i="5"/>
  <c r="NF145" i="5"/>
  <c r="NF144" i="5"/>
  <c r="NF143" i="5"/>
  <c r="NF142" i="5"/>
  <c r="NF141" i="5"/>
  <c r="NF65" i="5"/>
  <c r="NF64" i="5"/>
  <c r="NF61" i="5"/>
  <c r="NF63" i="5"/>
  <c r="NF60" i="5"/>
  <c r="NF62" i="5"/>
  <c r="NF8" i="5"/>
  <c r="NG9" i="5"/>
  <c r="NG176" i="5" l="1"/>
  <c r="NG146" i="5"/>
  <c r="NG182" i="5"/>
  <c r="NG144" i="5"/>
  <c r="NG170" i="5"/>
  <c r="NG145" i="5"/>
  <c r="NG142" i="5"/>
  <c r="NG141" i="5"/>
  <c r="NG143" i="5"/>
  <c r="NG65" i="5"/>
  <c r="NG64" i="5"/>
  <c r="NG61" i="5"/>
  <c r="NG63" i="5"/>
  <c r="NG60" i="5"/>
  <c r="NG62" i="5"/>
  <c r="NH9" i="5"/>
  <c r="NG8" i="5"/>
  <c r="NH176" i="5" l="1"/>
  <c r="NH182" i="5"/>
  <c r="NH144" i="5"/>
  <c r="NH145" i="5"/>
  <c r="NH170" i="5"/>
  <c r="NH146" i="5"/>
  <c r="NH142" i="5"/>
  <c r="NH141" i="5"/>
  <c r="NH143" i="5"/>
  <c r="NH65" i="5"/>
  <c r="NH61" i="5"/>
  <c r="NH63" i="5"/>
  <c r="NH60" i="5"/>
  <c r="NH62" i="5"/>
  <c r="NH64" i="5"/>
  <c r="NH8" i="5"/>
  <c r="NI9" i="5"/>
  <c r="NI176" i="5" l="1"/>
  <c r="NI182" i="5"/>
  <c r="NI145" i="5"/>
  <c r="NI170" i="5"/>
  <c r="NI146" i="5"/>
  <c r="NI143" i="5"/>
  <c r="NI142" i="5"/>
  <c r="NI144" i="5"/>
  <c r="NI141" i="5"/>
  <c r="NI65" i="5"/>
  <c r="NI61" i="5"/>
  <c r="NI63" i="5"/>
  <c r="NI60" i="5"/>
  <c r="NI62" i="5"/>
  <c r="NI64" i="5"/>
  <c r="NJ9" i="5"/>
  <c r="NI8" i="5"/>
  <c r="NJ176" i="5" l="1"/>
  <c r="NJ182" i="5"/>
  <c r="NJ170" i="5"/>
  <c r="NJ146" i="5"/>
  <c r="NJ145" i="5"/>
  <c r="NJ143" i="5"/>
  <c r="NJ144" i="5"/>
  <c r="NJ142" i="5"/>
  <c r="NJ141" i="5"/>
  <c r="NJ65" i="5"/>
  <c r="NJ61" i="5"/>
  <c r="NJ63" i="5"/>
  <c r="NJ60" i="5"/>
  <c r="NJ62" i="5"/>
  <c r="NJ64" i="5"/>
  <c r="NJ8" i="5"/>
  <c r="NK9" i="5"/>
  <c r="NK176" i="5" l="1"/>
  <c r="NK182" i="5"/>
  <c r="NK145" i="5"/>
  <c r="NK170" i="5"/>
  <c r="NK146" i="5"/>
  <c r="NK143" i="5"/>
  <c r="NK144" i="5"/>
  <c r="NK142" i="5"/>
  <c r="NK141" i="5"/>
  <c r="NK65" i="5"/>
  <c r="NK63" i="5"/>
  <c r="NK60" i="5"/>
  <c r="NK62" i="5"/>
  <c r="NK64" i="5"/>
  <c r="NK61" i="5"/>
  <c r="NK8" i="5"/>
  <c r="NL9" i="5"/>
  <c r="NL182" i="5" l="1"/>
  <c r="NL145" i="5"/>
  <c r="NL176" i="5"/>
  <c r="NL146" i="5"/>
  <c r="NL170" i="5"/>
  <c r="NL143" i="5"/>
  <c r="NL144" i="5"/>
  <c r="NL141" i="5"/>
  <c r="NL142" i="5"/>
  <c r="NL65" i="5"/>
  <c r="NL63" i="5"/>
  <c r="NL60" i="5"/>
  <c r="NL62" i="5"/>
  <c r="NL64" i="5"/>
  <c r="NL61" i="5"/>
  <c r="NM9" i="5"/>
  <c r="NL8" i="5"/>
  <c r="NM182" i="5" l="1"/>
  <c r="NM176" i="5"/>
  <c r="NM146" i="5"/>
  <c r="NM145" i="5"/>
  <c r="NM170" i="5"/>
  <c r="NM144" i="5"/>
  <c r="NM141" i="5"/>
  <c r="NM143" i="5"/>
  <c r="NM142" i="5"/>
  <c r="NM65" i="5"/>
  <c r="NM60" i="5"/>
  <c r="NM62" i="5"/>
  <c r="NM64" i="5"/>
  <c r="NM61" i="5"/>
  <c r="NM63" i="5"/>
  <c r="NN9" i="5"/>
  <c r="NM8" i="5"/>
  <c r="NN182" i="5" l="1"/>
  <c r="NN176" i="5"/>
  <c r="NN145" i="5"/>
  <c r="NN146" i="5"/>
  <c r="NN144" i="5"/>
  <c r="NN170" i="5"/>
  <c r="NN141" i="5"/>
  <c r="NN143" i="5"/>
  <c r="NN142" i="5"/>
  <c r="NN65" i="5"/>
  <c r="NN60" i="5"/>
  <c r="NN62" i="5"/>
  <c r="NN64" i="5"/>
  <c r="NN61" i="5"/>
  <c r="NN63" i="5"/>
  <c r="NN8" i="5"/>
  <c r="NO9" i="5"/>
  <c r="NO182" i="5" l="1"/>
  <c r="NO176" i="5"/>
  <c r="NO170" i="5"/>
  <c r="NO145" i="5"/>
  <c r="NO146" i="5"/>
  <c r="NO144" i="5"/>
  <c r="NO141" i="5"/>
  <c r="NO143" i="5"/>
  <c r="NO142" i="5"/>
  <c r="NO65" i="5"/>
  <c r="NO60" i="5"/>
  <c r="NO62" i="5"/>
  <c r="NO64" i="5"/>
  <c r="NO61" i="5"/>
  <c r="NO63" i="5"/>
  <c r="NO8" i="5"/>
  <c r="NP9" i="5"/>
  <c r="NP182" i="5" l="1"/>
  <c r="NP176" i="5"/>
  <c r="NP170" i="5"/>
  <c r="NP146" i="5"/>
  <c r="NP145" i="5"/>
  <c r="NP144" i="5"/>
  <c r="NP141" i="5"/>
  <c r="NP143" i="5"/>
  <c r="NP142" i="5"/>
  <c r="NP65" i="5"/>
  <c r="NP62" i="5"/>
  <c r="NP64" i="5"/>
  <c r="NP61" i="5"/>
  <c r="NP63" i="5"/>
  <c r="NP60" i="5"/>
  <c r="NP8" i="5"/>
  <c r="NQ9" i="5"/>
  <c r="NQ182" i="5" l="1"/>
  <c r="NQ176" i="5"/>
  <c r="NQ146" i="5"/>
  <c r="NQ144" i="5"/>
  <c r="NQ170" i="5"/>
  <c r="NQ145" i="5"/>
  <c r="NQ143" i="5"/>
  <c r="NQ142" i="5"/>
  <c r="NQ141" i="5"/>
  <c r="NQ65" i="5"/>
  <c r="NQ62" i="5"/>
  <c r="NQ64" i="5"/>
  <c r="NQ61" i="5"/>
  <c r="NQ63" i="5"/>
  <c r="NQ60" i="5"/>
  <c r="NR9" i="5"/>
  <c r="NQ8" i="5"/>
  <c r="NR182" i="5" l="1"/>
  <c r="NR176" i="5"/>
  <c r="NR146" i="5"/>
  <c r="NR170" i="5"/>
  <c r="NR145" i="5"/>
  <c r="NR144" i="5"/>
  <c r="NR143" i="5"/>
  <c r="NR142" i="5"/>
  <c r="NR141" i="5"/>
  <c r="NR65" i="5"/>
  <c r="NR64" i="5"/>
  <c r="NR61" i="5"/>
  <c r="NR63" i="5"/>
  <c r="NR60" i="5"/>
  <c r="NR62" i="5"/>
  <c r="NS9" i="5"/>
  <c r="NR8" i="5"/>
  <c r="NS176" i="5" l="1"/>
  <c r="NS146" i="5"/>
  <c r="NS182" i="5"/>
  <c r="NS144" i="5"/>
  <c r="NS170" i="5"/>
  <c r="NS145" i="5"/>
  <c r="NS143" i="5"/>
  <c r="NS142" i="5"/>
  <c r="NS141" i="5"/>
  <c r="NS65" i="5"/>
  <c r="NS64" i="5"/>
  <c r="NS61" i="5"/>
  <c r="NS63" i="5"/>
  <c r="NS60" i="5"/>
  <c r="NS62" i="5"/>
  <c r="NS8" i="5"/>
  <c r="NT9" i="5"/>
  <c r="NT176" i="5" l="1"/>
  <c r="NT182" i="5"/>
  <c r="NT146" i="5"/>
  <c r="NT144" i="5"/>
  <c r="NT145" i="5"/>
  <c r="NT170" i="5"/>
  <c r="NT143" i="5"/>
  <c r="NT142" i="5"/>
  <c r="NT141" i="5"/>
  <c r="NT65" i="5"/>
  <c r="NT61" i="5"/>
  <c r="NT63" i="5"/>
  <c r="NT60" i="5"/>
  <c r="NT62" i="5"/>
  <c r="NT64" i="5"/>
  <c r="NU9" i="5"/>
  <c r="NT8" i="5"/>
  <c r="NU176" i="5" l="1"/>
  <c r="NU182" i="5"/>
  <c r="NU145" i="5"/>
  <c r="NU170" i="5"/>
  <c r="NU143" i="5"/>
  <c r="NU142" i="5"/>
  <c r="NU144" i="5"/>
  <c r="NU141" i="5"/>
  <c r="NU146" i="5"/>
  <c r="NU65" i="5"/>
  <c r="NU61" i="5"/>
  <c r="NU63" i="5"/>
  <c r="NU60" i="5"/>
  <c r="NU62" i="5"/>
  <c r="NU64" i="5"/>
  <c r="NU8" i="5"/>
  <c r="NV9" i="5"/>
  <c r="NV176" i="5" l="1"/>
  <c r="NV182" i="5"/>
  <c r="NV170" i="5"/>
  <c r="NV146" i="5"/>
  <c r="NV143" i="5"/>
  <c r="NV145" i="5"/>
  <c r="NV144" i="5"/>
  <c r="NV142" i="5"/>
  <c r="NV141" i="5"/>
  <c r="NV65" i="5"/>
  <c r="NV61" i="5"/>
  <c r="NV63" i="5"/>
  <c r="NV60" i="5"/>
  <c r="NV62" i="5"/>
  <c r="NV64" i="5"/>
  <c r="NV8" i="5"/>
  <c r="U8" i="4" l="1"/>
  <c r="G11" i="4"/>
  <c r="D12" i="3"/>
  <c r="D13" i="3" s="1"/>
  <c r="D14" i="3" s="1"/>
  <c r="D15" i="3" s="1"/>
  <c r="D16" i="3" s="1"/>
  <c r="D17" i="3" s="1"/>
  <c r="D18" i="3" s="1"/>
  <c r="D19" i="3" s="1"/>
  <c r="D20" i="3" s="1"/>
  <c r="D21" i="3" s="1"/>
  <c r="D22" i="3" s="1"/>
  <c r="D23" i="3" s="1"/>
  <c r="D24" i="3" s="1"/>
  <c r="D25" i="3" s="1"/>
  <c r="D26" i="3" s="1"/>
  <c r="D27" i="3" s="1"/>
  <c r="D28" i="3" s="1"/>
  <c r="D29" i="3" s="1"/>
  <c r="D30" i="3" s="1"/>
  <c r="D31" i="3" s="1"/>
  <c r="D32" i="3" s="1"/>
  <c r="D33" i="3" s="1"/>
  <c r="D34" i="3" s="1"/>
  <c r="D35" i="3" s="1"/>
  <c r="D36" i="3" s="1"/>
  <c r="D37" i="3" s="1"/>
  <c r="D38" i="3" s="1"/>
  <c r="D39" i="3" s="1"/>
  <c r="D40" i="3" s="1"/>
  <c r="D41" i="3" s="1"/>
  <c r="D42" i="3" s="1"/>
  <c r="D43" i="3" s="1"/>
  <c r="D44" i="3" s="1"/>
  <c r="D45" i="3" s="1"/>
  <c r="D46" i="3" s="1"/>
  <c r="D47" i="3" s="1"/>
  <c r="D48" i="3" s="1"/>
  <c r="D49" i="3" s="1"/>
  <c r="U8" i="17" l="1"/>
  <c r="U9" i="17" s="1"/>
  <c r="U8" i="10"/>
  <c r="U9" i="10" s="1"/>
  <c r="U8" i="9"/>
  <c r="U9" i="4"/>
  <c r="M11" i="4"/>
  <c r="J11" i="4"/>
  <c r="U9" i="9" l="1"/>
  <c r="V8" i="4"/>
  <c r="V8" i="9" l="1"/>
  <c r="V9" i="4"/>
  <c r="V9" i="9" l="1"/>
  <c r="W8" i="4"/>
  <c r="W8" i="9" l="1"/>
  <c r="W9" i="4"/>
  <c r="W9" i="9" l="1"/>
  <c r="X8" i="4"/>
  <c r="X8" i="9" l="1"/>
  <c r="X9" i="4"/>
  <c r="Y8" i="4" l="1"/>
  <c r="Y9" i="4" s="1"/>
  <c r="X9" i="9"/>
  <c r="Y8" i="9" l="1"/>
  <c r="Z8" i="4"/>
  <c r="Z9" i="4" s="1"/>
  <c r="Y9" i="9"/>
  <c r="Z8" i="9" l="1"/>
  <c r="AA8" i="4"/>
  <c r="AA9" i="4" s="1"/>
  <c r="Z9" i="9"/>
  <c r="AA8" i="9" l="1"/>
  <c r="AB8" i="4"/>
  <c r="AB9" i="4" s="1"/>
  <c r="AA9" i="9"/>
  <c r="AB8" i="9" l="1"/>
  <c r="AC8" i="4"/>
  <c r="AC9" i="4" s="1"/>
  <c r="AD8" i="4" s="1"/>
  <c r="AB9" i="9"/>
  <c r="AC8" i="9" l="1"/>
  <c r="AD9" i="4"/>
  <c r="AE8" i="4" s="1"/>
  <c r="AD8" i="9"/>
  <c r="AC9" i="9"/>
  <c r="AE9" i="4" l="1"/>
  <c r="AE8" i="9"/>
  <c r="AD9" i="9"/>
  <c r="AF8" i="4" l="1"/>
  <c r="MC194" i="5"/>
  <c r="KC194" i="5"/>
  <c r="GY194" i="5"/>
  <c r="BE192" i="5"/>
  <c r="KU194" i="5"/>
  <c r="FL192" i="5"/>
  <c r="MK194" i="5"/>
  <c r="LX192" i="5"/>
  <c r="EN192" i="5"/>
  <c r="JA192" i="5"/>
  <c r="LD192" i="5"/>
  <c r="KE192" i="5"/>
  <c r="GW192" i="5"/>
  <c r="HH192" i="5"/>
  <c r="CP192" i="5"/>
  <c r="DX192" i="5"/>
  <c r="HN192" i="5"/>
  <c r="LR194" i="5"/>
  <c r="ID194" i="5"/>
  <c r="IW192" i="5"/>
  <c r="ED194" i="5"/>
  <c r="ID192" i="5"/>
  <c r="CT194" i="5"/>
  <c r="BO192" i="5"/>
  <c r="HP186" i="5"/>
  <c r="EQ194" i="5"/>
  <c r="HQ194" i="5"/>
  <c r="KO194" i="5"/>
  <c r="IU192" i="5"/>
  <c r="MA192" i="5"/>
  <c r="CS192" i="5"/>
  <c r="CI194" i="5"/>
  <c r="MF192" i="5"/>
  <c r="KO192" i="5"/>
  <c r="FO194" i="5"/>
  <c r="JU192" i="5"/>
  <c r="CG192" i="5"/>
  <c r="GR194" i="5"/>
  <c r="LW194" i="5"/>
  <c r="BL192" i="5"/>
  <c r="FA194" i="5"/>
  <c r="EZ194" i="5"/>
  <c r="IZ194" i="5"/>
  <c r="BN194" i="5"/>
  <c r="JR192" i="5"/>
  <c r="GN192" i="5"/>
  <c r="KQ192" i="5"/>
  <c r="DT194" i="5"/>
  <c r="HX192" i="5"/>
  <c r="JF192" i="5"/>
  <c r="GX192" i="5"/>
  <c r="BX192" i="5"/>
  <c r="CC194" i="5"/>
  <c r="BE194" i="5"/>
  <c r="EA192" i="5"/>
  <c r="HB194" i="5"/>
  <c r="LB194" i="5"/>
  <c r="JE192" i="5"/>
  <c r="JV194" i="5"/>
  <c r="KH194" i="5"/>
  <c r="CA194" i="5"/>
  <c r="FU192" i="5"/>
  <c r="DM192" i="5"/>
  <c r="GK194" i="5"/>
  <c r="EF192" i="5"/>
  <c r="HL192" i="5"/>
  <c r="BY192" i="5"/>
  <c r="CY192" i="5"/>
  <c r="ER194" i="5"/>
  <c r="LU192" i="5"/>
  <c r="KS192" i="5"/>
  <c r="DD192" i="5"/>
  <c r="FZ194" i="5"/>
  <c r="BA194" i="5"/>
  <c r="JU194" i="5"/>
  <c r="HG194" i="5"/>
  <c r="DU194" i="5"/>
  <c r="JL194" i="5"/>
  <c r="LS192" i="5"/>
  <c r="LI194" i="5"/>
  <c r="CM194" i="5"/>
  <c r="GJ192" i="5"/>
  <c r="BB192" i="5"/>
  <c r="BA192" i="5"/>
  <c r="LT192" i="5"/>
  <c r="BH192" i="5"/>
  <c r="EX194" i="5"/>
  <c r="IV192" i="5"/>
  <c r="IQ192" i="5"/>
  <c r="LZ192" i="5"/>
  <c r="BR192" i="5"/>
  <c r="JS192" i="5"/>
  <c r="DG192" i="5"/>
  <c r="ET194" i="5"/>
  <c r="KX194" i="5"/>
  <c r="GW194" i="5"/>
  <c r="JA194" i="5"/>
  <c r="LJ194" i="5"/>
  <c r="FJ192" i="5"/>
  <c r="BC192" i="5"/>
  <c r="KI192" i="5"/>
  <c r="KD192" i="5"/>
  <c r="IH192" i="5"/>
  <c r="HV194" i="5"/>
  <c r="IY192" i="5"/>
  <c r="CY194" i="5"/>
  <c r="CJ194" i="5"/>
  <c r="GL194" i="5"/>
  <c r="FC194" i="5"/>
  <c r="DS194" i="5"/>
  <c r="EV192" i="5"/>
  <c r="LL192" i="5"/>
  <c r="LY192" i="5"/>
  <c r="KH192" i="5"/>
  <c r="BZ192" i="5"/>
  <c r="HX194" i="5"/>
  <c r="DW194" i="5"/>
  <c r="KM194" i="5"/>
  <c r="JY194" i="5"/>
  <c r="LP192" i="5"/>
  <c r="LZ194" i="5"/>
  <c r="JX192" i="5"/>
  <c r="JK194" i="5"/>
  <c r="IR192" i="5"/>
  <c r="LC192" i="5"/>
  <c r="EF194" i="5"/>
  <c r="LV192" i="5"/>
  <c r="JI194" i="5"/>
  <c r="GU194" i="5"/>
  <c r="LU194" i="5"/>
  <c r="BK194" i="5"/>
  <c r="GT192" i="5"/>
  <c r="BQ192" i="5"/>
  <c r="KR194" i="5"/>
  <c r="DA192" i="5"/>
  <c r="GA192" i="5"/>
  <c r="JZ192" i="5"/>
  <c r="EZ192" i="5"/>
  <c r="LY194" i="5"/>
  <c r="GH192" i="5"/>
  <c r="DE194" i="5"/>
  <c r="JJ194" i="5"/>
  <c r="GY192" i="5"/>
  <c r="BL194" i="5"/>
  <c r="FO192" i="5"/>
  <c r="KV192" i="5"/>
  <c r="CO192" i="5"/>
  <c r="GT194" i="5"/>
  <c r="MI194" i="5"/>
  <c r="KT194" i="5"/>
  <c r="CH194" i="5"/>
  <c r="KA192" i="5"/>
  <c r="IF194" i="5"/>
  <c r="FU194" i="5"/>
  <c r="IB194" i="5"/>
  <c r="EJ194" i="5"/>
  <c r="FH194" i="5"/>
  <c r="KI194" i="5"/>
  <c r="IM194" i="5"/>
  <c r="IA192" i="5"/>
  <c r="CX192" i="5"/>
  <c r="LG194" i="5"/>
  <c r="JT194" i="5"/>
  <c r="GE194" i="5"/>
  <c r="HV192" i="5"/>
  <c r="KJ192" i="5"/>
  <c r="KP192" i="5"/>
  <c r="IA194" i="5"/>
  <c r="MH194" i="5"/>
  <c r="GQ194" i="5"/>
  <c r="MP192" i="5"/>
  <c r="DB192" i="5"/>
  <c r="CQ192" i="5"/>
  <c r="EQ192" i="5"/>
  <c r="GD194" i="5"/>
  <c r="JW192" i="5"/>
  <c r="ES194" i="5"/>
  <c r="BG192" i="5"/>
  <c r="EE194" i="5"/>
  <c r="HN194" i="5"/>
  <c r="DZ194" i="5"/>
  <c r="EK192" i="5"/>
  <c r="IW194" i="5"/>
  <c r="IQ194" i="5"/>
  <c r="HO194" i="5"/>
  <c r="CB192" i="5"/>
  <c r="ME192" i="5"/>
  <c r="KK192" i="5"/>
  <c r="EI194" i="5"/>
  <c r="EE192" i="5"/>
  <c r="JQ192" i="5"/>
  <c r="JN192" i="5"/>
  <c r="DJ192" i="5"/>
  <c r="JZ194" i="5"/>
  <c r="HE194" i="5"/>
  <c r="IB192" i="5"/>
  <c r="FX192" i="5"/>
  <c r="HT194" i="5"/>
  <c r="CL194" i="5"/>
  <c r="KF194" i="5"/>
  <c r="DV194" i="5"/>
  <c r="FK192" i="5"/>
  <c r="FR194" i="5"/>
  <c r="IT194" i="5"/>
  <c r="HS194" i="5"/>
  <c r="MC192" i="5"/>
  <c r="JP194" i="5"/>
  <c r="HY192" i="5"/>
  <c r="KK194" i="5"/>
  <c r="GM192" i="5"/>
  <c r="EA194" i="5"/>
  <c r="IZ192" i="5"/>
  <c r="DK192" i="5"/>
  <c r="HW192" i="5"/>
  <c r="HR192" i="5"/>
  <c r="IK194" i="5"/>
  <c r="JG192" i="5"/>
  <c r="BG194" i="5"/>
  <c r="IP192" i="5"/>
  <c r="BJ192" i="5"/>
  <c r="DY192" i="5"/>
  <c r="II194" i="5"/>
  <c r="CJ192" i="5"/>
  <c r="BP192" i="5"/>
  <c r="HM192" i="5"/>
  <c r="FD194" i="5"/>
  <c r="EM194" i="5"/>
  <c r="LJ192" i="5"/>
  <c r="EG192" i="5"/>
  <c r="KL192" i="5"/>
  <c r="DU192" i="5"/>
  <c r="EC192" i="5"/>
  <c r="GJ194" i="5"/>
  <c r="CL192" i="5"/>
  <c r="BC194" i="5"/>
  <c r="ET192" i="5"/>
  <c r="IK192" i="5"/>
  <c r="MN192" i="5"/>
  <c r="CZ194" i="5"/>
  <c r="BF194" i="5"/>
  <c r="MM192" i="5"/>
  <c r="GU192" i="5"/>
  <c r="HH194" i="5"/>
  <c r="LC194" i="5"/>
  <c r="BW192" i="5"/>
  <c r="DJ194" i="5"/>
  <c r="FF192" i="5"/>
  <c r="KL194" i="5"/>
  <c r="JB192" i="5"/>
  <c r="FK194" i="5"/>
  <c r="JB194" i="5"/>
  <c r="CA192" i="5"/>
  <c r="FQ194" i="5"/>
  <c r="JV192" i="5"/>
  <c r="FV194" i="5"/>
  <c r="GA194" i="5"/>
  <c r="DI194" i="5"/>
  <c r="FL194" i="5"/>
  <c r="BU194" i="5"/>
  <c r="CC192" i="5"/>
  <c r="HK194" i="5"/>
  <c r="DB194" i="5"/>
  <c r="JP192" i="5"/>
  <c r="BN192" i="5"/>
  <c r="KD194" i="5"/>
  <c r="BK192" i="5"/>
  <c r="CH192" i="5"/>
  <c r="ME194" i="5"/>
  <c r="EY192" i="5"/>
  <c r="LE194" i="5"/>
  <c r="LK192" i="5"/>
  <c r="ML194" i="5"/>
  <c r="JY192" i="5"/>
  <c r="KB194" i="5"/>
  <c r="HJ194" i="5"/>
  <c r="FM194" i="5"/>
  <c r="CX194" i="5"/>
  <c r="DV192" i="5"/>
  <c r="DX194" i="5"/>
  <c r="LO194" i="5"/>
  <c r="EH194" i="5"/>
  <c r="BZ194" i="5"/>
  <c r="BU192" i="5"/>
  <c r="JS194" i="5"/>
  <c r="BD192" i="5"/>
  <c r="EB194" i="5"/>
  <c r="FX194" i="5"/>
  <c r="GI194" i="5"/>
  <c r="IT192" i="5"/>
  <c r="LF192" i="5"/>
  <c r="MD192" i="5"/>
  <c r="KT192" i="5"/>
  <c r="CQ194" i="5"/>
  <c r="EU192" i="5"/>
  <c r="EG194" i="5"/>
  <c r="BO194" i="5"/>
  <c r="MJ192" i="5"/>
  <c r="EV194" i="5"/>
  <c r="BI194" i="5"/>
  <c r="GB194" i="5"/>
  <c r="KR192" i="5"/>
  <c r="CR194" i="5"/>
  <c r="GV194" i="5"/>
  <c r="HF192" i="5"/>
  <c r="FS194" i="5"/>
  <c r="CK194" i="5"/>
  <c r="MI184" i="5"/>
  <c r="LS194" i="5"/>
  <c r="JL192" i="5"/>
  <c r="GR192" i="5"/>
  <c r="CD194" i="5"/>
  <c r="CM192" i="5"/>
  <c r="KG194" i="5"/>
  <c r="DZ192" i="5"/>
  <c r="MJ194" i="5"/>
  <c r="BR194" i="5"/>
  <c r="MD194" i="5"/>
  <c r="EB192" i="5"/>
  <c r="KS194" i="5"/>
  <c r="LQ194" i="5"/>
  <c r="HA194" i="5"/>
  <c r="IR194" i="5"/>
  <c r="LK194" i="5"/>
  <c r="KG192" i="5"/>
  <c r="DO194" i="5"/>
  <c r="MI192" i="5"/>
  <c r="HF194" i="5"/>
  <c r="FR192" i="5"/>
  <c r="GP192" i="5"/>
  <c r="EH192" i="5"/>
  <c r="IC192" i="5"/>
  <c r="GF192" i="5"/>
  <c r="JX194" i="5"/>
  <c r="CV194" i="5"/>
  <c r="HL194" i="5"/>
  <c r="MB194" i="5"/>
  <c r="IV194" i="5"/>
  <c r="FW194" i="5"/>
  <c r="FP194" i="5"/>
  <c r="EU194" i="5"/>
  <c r="IP194" i="5"/>
  <c r="GN194" i="5"/>
  <c r="LO192" i="5"/>
  <c r="IN194" i="5"/>
  <c r="FD192" i="5"/>
  <c r="BF192" i="5"/>
  <c r="FV192" i="5"/>
  <c r="BP194" i="5"/>
  <c r="CP194" i="5"/>
  <c r="LW192" i="5"/>
  <c r="JT192" i="5"/>
  <c r="DF192" i="5"/>
  <c r="BD194" i="5"/>
  <c r="KZ194" i="5"/>
  <c r="FN192" i="5"/>
  <c r="DH192" i="5"/>
  <c r="DM194" i="5"/>
  <c r="JJ192" i="5"/>
  <c r="MH192" i="5"/>
  <c r="KX192" i="5"/>
  <c r="GV192" i="5"/>
  <c r="LG192" i="5"/>
  <c r="LP194" i="5"/>
  <c r="FJ194" i="5"/>
  <c r="MB192" i="5"/>
  <c r="ML192" i="5"/>
  <c r="DC194" i="5"/>
  <c r="HP192" i="5"/>
  <c r="LH194" i="5"/>
  <c r="DT192" i="5"/>
  <c r="LX194" i="5"/>
  <c r="FT192" i="5"/>
  <c r="IO194" i="5"/>
  <c r="FH192" i="5"/>
  <c r="BT194" i="5"/>
  <c r="KF192" i="5"/>
  <c r="HT192" i="5"/>
  <c r="CN194" i="5"/>
  <c r="LD194" i="5"/>
  <c r="CN192" i="5"/>
  <c r="CF192" i="5"/>
  <c r="KM192" i="5"/>
  <c r="GH194" i="5"/>
  <c r="EO192" i="5"/>
  <c r="GB192" i="5"/>
  <c r="DG194" i="5"/>
  <c r="FQ192" i="5"/>
  <c r="KA194" i="5"/>
  <c r="HU194" i="5"/>
  <c r="CU192" i="5"/>
  <c r="IC194" i="5"/>
  <c r="GS194" i="5"/>
  <c r="CU194" i="5"/>
  <c r="JG194" i="5"/>
  <c r="CR192" i="5"/>
  <c r="FT194" i="5"/>
  <c r="HI194" i="5"/>
  <c r="DD194" i="5"/>
  <c r="HQ192" i="5"/>
  <c r="MN194" i="5"/>
  <c r="JM192" i="5"/>
  <c r="CK192" i="5"/>
  <c r="LH192" i="5"/>
  <c r="LN194" i="5"/>
  <c r="GD192" i="5"/>
  <c r="JD194" i="5"/>
  <c r="EP192" i="5"/>
  <c r="CD192" i="5"/>
  <c r="EN194" i="5"/>
  <c r="IX192" i="5"/>
  <c r="HZ192" i="5"/>
  <c r="KU192" i="5"/>
  <c r="BX194" i="5"/>
  <c r="IS192" i="5"/>
  <c r="BW194" i="5"/>
  <c r="EW192" i="5"/>
  <c r="LR192" i="5"/>
  <c r="GG194" i="5"/>
  <c r="CI192" i="5"/>
  <c r="IF192" i="5"/>
  <c r="CE194" i="5"/>
  <c r="IL194" i="5"/>
  <c r="GK192" i="5"/>
  <c r="JD192" i="5"/>
  <c r="MF194" i="5"/>
  <c r="KW192" i="5"/>
  <c r="KZ192" i="5"/>
  <c r="HD194" i="5"/>
  <c r="DN192" i="5"/>
  <c r="IN192" i="5"/>
  <c r="JH192" i="5"/>
  <c r="MO194" i="5"/>
  <c r="KW194" i="5"/>
  <c r="EL192" i="5"/>
  <c r="JW194" i="5"/>
  <c r="GE192" i="5"/>
  <c r="LB192" i="5"/>
  <c r="JN194" i="5"/>
  <c r="HE192" i="5"/>
  <c r="LM194" i="5"/>
  <c r="KJ194" i="5"/>
  <c r="FM192" i="5"/>
  <c r="DO192" i="5"/>
  <c r="GO194" i="5"/>
  <c r="KQ194" i="5"/>
  <c r="MG194" i="5"/>
  <c r="JR194" i="5"/>
  <c r="IU194" i="5"/>
  <c r="LQ192" i="5"/>
  <c r="CF194" i="5"/>
  <c r="ER192" i="5"/>
  <c r="IM192" i="5"/>
  <c r="GP194" i="5"/>
  <c r="DP192" i="5"/>
  <c r="DL194" i="5"/>
  <c r="FF194" i="5"/>
  <c r="KP194" i="5"/>
  <c r="LM192" i="5"/>
  <c r="MG192" i="5"/>
  <c r="FB192" i="5"/>
  <c r="EO194" i="5"/>
  <c r="JQ194" i="5"/>
  <c r="BH194" i="5"/>
  <c r="IL192" i="5"/>
  <c r="DQ194" i="5"/>
  <c r="HB192" i="5"/>
  <c r="DS192" i="5"/>
  <c r="LT194" i="5"/>
  <c r="FI192" i="5"/>
  <c r="EX192" i="5"/>
  <c r="HO192" i="5"/>
  <c r="CG194" i="5"/>
  <c r="GS192" i="5"/>
  <c r="BM194" i="5"/>
  <c r="EK194" i="5"/>
  <c r="JF194" i="5"/>
  <c r="DK194" i="5"/>
  <c r="LA192" i="5"/>
  <c r="KB192" i="5"/>
  <c r="JO192" i="5"/>
  <c r="EW194" i="5"/>
  <c r="MA194" i="5"/>
  <c r="LL194" i="5"/>
  <c r="EI192" i="5"/>
  <c r="HR194" i="5"/>
  <c r="EC194" i="5"/>
  <c r="CS194" i="5"/>
  <c r="HD192" i="5"/>
  <c r="CO194" i="5"/>
  <c r="GI192" i="5"/>
  <c r="JI192" i="5"/>
  <c r="GZ192" i="5"/>
  <c r="KY192" i="5"/>
  <c r="CW194" i="5"/>
  <c r="KC192" i="5"/>
  <c r="LE192" i="5"/>
  <c r="FE192" i="5"/>
  <c r="LI192" i="5"/>
  <c r="FE194" i="5"/>
  <c r="JM194" i="5"/>
  <c r="HC192" i="5"/>
  <c r="IG192" i="5"/>
  <c r="MO192" i="5"/>
  <c r="DA194" i="5"/>
  <c r="HK192" i="5"/>
  <c r="LA194" i="5"/>
  <c r="IH194" i="5"/>
  <c r="KV194" i="5"/>
  <c r="FI194" i="5"/>
  <c r="HW194" i="5"/>
  <c r="FP192" i="5"/>
  <c r="HU192" i="5"/>
  <c r="BQ194" i="5"/>
  <c r="MK192" i="5"/>
  <c r="KN194" i="5"/>
  <c r="DP194" i="5"/>
  <c r="JH194" i="5"/>
  <c r="IO192" i="5"/>
  <c r="HZ194" i="5"/>
  <c r="BI192" i="5"/>
  <c r="GM194" i="5"/>
  <c r="GQ192" i="5"/>
  <c r="JE194" i="5"/>
  <c r="BY194" i="5"/>
  <c r="IY194" i="5"/>
  <c r="FC192" i="5"/>
  <c r="GO192" i="5"/>
  <c r="IX194" i="5"/>
  <c r="LN192" i="5"/>
  <c r="AZ192" i="5"/>
  <c r="DR194" i="5"/>
  <c r="FY194" i="5"/>
  <c r="BT192" i="5"/>
  <c r="FG192" i="5"/>
  <c r="LV194" i="5"/>
  <c r="BS186" i="5"/>
  <c r="AK192" i="5"/>
  <c r="AK194" i="5"/>
  <c r="AJ192" i="5"/>
  <c r="X192" i="5"/>
  <c r="AA192" i="5"/>
  <c r="BF184" i="5"/>
  <c r="BP186" i="5"/>
  <c r="BG184" i="5"/>
  <c r="BJ194" i="5"/>
  <c r="BS192" i="5"/>
  <c r="JJ184" i="5"/>
  <c r="MF186" i="5"/>
  <c r="CK186" i="5"/>
  <c r="JV186" i="5"/>
  <c r="BT184" i="5"/>
  <c r="AB194" i="5"/>
  <c r="AH192" i="5"/>
  <c r="AE194" i="5"/>
  <c r="AP192" i="5"/>
  <c r="AF192" i="5"/>
  <c r="BF186" i="5"/>
  <c r="BX186" i="5"/>
  <c r="BE184" i="5"/>
  <c r="BO186" i="5"/>
  <c r="GX186" i="5"/>
  <c r="DW186" i="5"/>
  <c r="FX186" i="5"/>
  <c r="AD194" i="5"/>
  <c r="AF194" i="5"/>
  <c r="AS194" i="5"/>
  <c r="AG192" i="5"/>
  <c r="AS192" i="5"/>
  <c r="Y192" i="5"/>
  <c r="AU192" i="5"/>
  <c r="AX192" i="5"/>
  <c r="BP184" i="5"/>
  <c r="BR184" i="5"/>
  <c r="DX186" i="5"/>
  <c r="GD186" i="5"/>
  <c r="AT192" i="5"/>
  <c r="AM194" i="5"/>
  <c r="AQ192" i="5"/>
  <c r="AC194" i="5"/>
  <c r="AT194" i="5"/>
  <c r="AC192" i="5"/>
  <c r="BB194" i="5"/>
  <c r="BK184" i="5"/>
  <c r="BN184" i="5"/>
  <c r="BW184" i="5"/>
  <c r="BL186" i="5"/>
  <c r="BT186" i="5"/>
  <c r="GI184" i="5"/>
  <c r="JK184" i="5"/>
  <c r="KY184" i="5"/>
  <c r="FZ186" i="5"/>
  <c r="BU186" i="5"/>
  <c r="AP194" i="5"/>
  <c r="AW194" i="5"/>
  <c r="AW192" i="5"/>
  <c r="AI194" i="5"/>
  <c r="AH194" i="5"/>
  <c r="BB184" i="5"/>
  <c r="BH186" i="5"/>
  <c r="BV184" i="5"/>
  <c r="BZ184" i="5"/>
  <c r="BQ186" i="5"/>
  <c r="GG184" i="5"/>
  <c r="DJ184" i="5"/>
  <c r="GT184" i="5"/>
  <c r="JQ184" i="5"/>
  <c r="LM184" i="5"/>
  <c r="BL184" i="5"/>
  <c r="V194" i="5"/>
  <c r="AL192" i="5"/>
  <c r="W192" i="5"/>
  <c r="AQ194" i="5"/>
  <c r="BS194" i="5"/>
  <c r="BX184" i="5"/>
  <c r="BC186" i="5"/>
  <c r="BY184" i="5"/>
  <c r="BA186" i="5"/>
  <c r="BV186" i="5"/>
  <c r="BZ186" i="5"/>
  <c r="BJ186" i="5"/>
  <c r="FY184" i="5"/>
  <c r="EW184" i="5"/>
  <c r="JR184" i="5"/>
  <c r="BQ184" i="5"/>
  <c r="AY192" i="5"/>
  <c r="AB192" i="5"/>
  <c r="AO192" i="5"/>
  <c r="AR194" i="5"/>
  <c r="ER184" i="5"/>
  <c r="LM186" i="5"/>
  <c r="BW186" i="5"/>
  <c r="U194" i="5"/>
  <c r="AG194" i="5"/>
  <c r="BD186" i="5"/>
  <c r="BM186" i="5"/>
  <c r="BG186" i="5"/>
  <c r="IX184" i="5"/>
  <c r="DS186" i="5"/>
  <c r="FI184" i="5"/>
  <c r="IF186" i="5"/>
  <c r="BN186" i="5"/>
  <c r="AZ186" i="5"/>
  <c r="AV194" i="5"/>
  <c r="AN194" i="5"/>
  <c r="Z194" i="5"/>
  <c r="Y194" i="5"/>
  <c r="AR192" i="5"/>
  <c r="BS184" i="5"/>
  <c r="BJ184" i="5"/>
  <c r="BR186" i="5"/>
  <c r="KE194" i="5"/>
  <c r="CF186" i="5"/>
  <c r="KF186" i="5"/>
  <c r="DA184" i="5"/>
  <c r="FT184" i="5"/>
  <c r="CA184" i="5"/>
  <c r="AN192" i="5"/>
  <c r="AA194" i="5"/>
  <c r="AE192" i="5"/>
  <c r="AO194" i="5"/>
  <c r="BV194" i="5"/>
  <c r="BM192" i="5"/>
  <c r="AV192" i="5"/>
  <c r="BY186" i="5"/>
  <c r="BB186" i="5"/>
  <c r="ES184" i="5"/>
  <c r="BU184" i="5"/>
  <c r="ET184" i="5"/>
  <c r="II184" i="5"/>
  <c r="KV186" i="5"/>
  <c r="V192" i="5"/>
  <c r="AY194" i="5"/>
  <c r="W194" i="5"/>
  <c r="AX194" i="5"/>
  <c r="BV192" i="5"/>
  <c r="BH184" i="5"/>
  <c r="BE186" i="5"/>
  <c r="CA186" i="5"/>
  <c r="FJ186" i="5"/>
  <c r="JT184" i="5"/>
  <c r="HZ184" i="5"/>
  <c r="IU186" i="5"/>
  <c r="BK186" i="5"/>
  <c r="BM184" i="5"/>
  <c r="AJ194" i="5"/>
  <c r="AM192" i="5"/>
  <c r="AU194" i="5"/>
  <c r="AL194" i="5"/>
  <c r="AZ194" i="5"/>
  <c r="X194" i="5"/>
  <c r="U192" i="5"/>
  <c r="AD192" i="5"/>
  <c r="AZ184" i="5"/>
  <c r="KP186" i="5"/>
  <c r="GA186" i="5"/>
  <c r="EM186" i="5"/>
  <c r="CH186" i="5"/>
  <c r="FK186" i="5"/>
  <c r="CB186" i="5"/>
  <c r="GI186" i="5"/>
  <c r="LO184" i="5"/>
  <c r="EP184" i="5"/>
  <c r="CX184" i="5"/>
  <c r="KX186" i="5"/>
  <c r="IW186" i="5"/>
  <c r="EB186" i="5"/>
  <c r="KN184" i="5"/>
  <c r="DO186" i="5"/>
  <c r="FH186" i="5"/>
  <c r="LI186" i="5"/>
  <c r="CK184" i="5"/>
  <c r="DL186" i="5"/>
  <c r="MK186" i="5"/>
  <c r="IH184" i="5"/>
  <c r="DH184" i="5"/>
  <c r="CP184" i="5"/>
  <c r="CY184" i="5"/>
  <c r="HX184" i="5"/>
  <c r="CB184" i="5"/>
  <c r="GW184" i="5"/>
  <c r="KZ184" i="5"/>
  <c r="EX184" i="5"/>
  <c r="EK184" i="5"/>
  <c r="LC184" i="5"/>
  <c r="DX184" i="5"/>
  <c r="HP184" i="5"/>
  <c r="JS184" i="5"/>
  <c r="DE184" i="5"/>
  <c r="JG184" i="5"/>
  <c r="JY186" i="5"/>
  <c r="DF184" i="5"/>
  <c r="FH184" i="5"/>
  <c r="EA184" i="5"/>
  <c r="GF184" i="5"/>
  <c r="IM186" i="5"/>
  <c r="MD184" i="5"/>
  <c r="FC186" i="5"/>
  <c r="JT186" i="5"/>
  <c r="EV184" i="5"/>
  <c r="GL186" i="5"/>
  <c r="DU186" i="5"/>
  <c r="LZ186" i="5"/>
  <c r="LG186" i="5"/>
  <c r="GF186" i="5"/>
  <c r="EV186" i="5"/>
  <c r="GM184" i="5"/>
  <c r="ED184" i="5"/>
  <c r="DO184" i="5"/>
  <c r="CN184" i="5"/>
  <c r="IJ184" i="5"/>
  <c r="FS184" i="5"/>
  <c r="JP184" i="5"/>
  <c r="JY184" i="5"/>
  <c r="CM184" i="5"/>
  <c r="LI184" i="5"/>
  <c r="HJ186" i="5"/>
  <c r="EF184" i="5"/>
  <c r="EC186" i="5"/>
  <c r="GC186" i="5"/>
  <c r="JM184" i="5"/>
  <c r="HM186" i="5"/>
  <c r="FB186" i="5"/>
  <c r="Z192" i="5"/>
  <c r="X184" i="5"/>
  <c r="AN184" i="5"/>
  <c r="AG184" i="5"/>
  <c r="AI184" i="5"/>
  <c r="AS184" i="5"/>
  <c r="BI184" i="5"/>
  <c r="AS186" i="5"/>
  <c r="AQ184" i="5"/>
  <c r="AE186" i="5"/>
  <c r="AJ184" i="5"/>
  <c r="Z186" i="5"/>
  <c r="AR186" i="5"/>
  <c r="AT186" i="5"/>
  <c r="AM186" i="5"/>
  <c r="AV186" i="5"/>
  <c r="U186" i="5"/>
  <c r="AQ186" i="5"/>
  <c r="AH184" i="5"/>
  <c r="AA184" i="5"/>
  <c r="Y186" i="5"/>
  <c r="W186" i="5"/>
  <c r="AP186" i="5"/>
  <c r="BI186" i="5"/>
  <c r="BC184" i="5"/>
  <c r="AN186" i="5"/>
  <c r="AX184" i="5"/>
  <c r="AE184" i="5"/>
  <c r="AK184" i="5"/>
  <c r="AC184" i="5"/>
  <c r="BA184" i="5"/>
  <c r="AX186" i="5"/>
  <c r="AL186" i="5"/>
  <c r="AH186" i="5"/>
  <c r="AU186" i="5"/>
  <c r="AJ186" i="5"/>
  <c r="AT184" i="5"/>
  <c r="U184" i="5"/>
  <c r="AY186" i="5"/>
  <c r="AK186" i="5"/>
  <c r="AP184" i="5"/>
  <c r="AU184" i="5"/>
  <c r="AV184" i="5"/>
  <c r="W184" i="5"/>
  <c r="AL184" i="5"/>
  <c r="AD186" i="5"/>
  <c r="AO186" i="5"/>
  <c r="AD184" i="5"/>
  <c r="AA186" i="5"/>
  <c r="Y184" i="5"/>
  <c r="AI192" i="5"/>
  <c r="AW184" i="5"/>
  <c r="AM184" i="5"/>
  <c r="X186" i="5"/>
  <c r="V186" i="5"/>
  <c r="BO184" i="5"/>
  <c r="AW186" i="5"/>
  <c r="AI186" i="5"/>
  <c r="AF186" i="5"/>
  <c r="AF184" i="5"/>
  <c r="AY184" i="5"/>
  <c r="BD184" i="5"/>
  <c r="AC186" i="5"/>
  <c r="AB186" i="5"/>
  <c r="AG186" i="5"/>
  <c r="AB184" i="5"/>
  <c r="V184" i="5"/>
  <c r="AO184" i="5"/>
  <c r="Z184" i="5"/>
  <c r="AR184" i="5"/>
  <c r="AF8" i="9"/>
  <c r="AE9" i="9"/>
  <c r="AF9" i="4"/>
  <c r="V11" i="5"/>
  <c r="LV11" i="5"/>
  <c r="BF11" i="5"/>
  <c r="AF11" i="5"/>
  <c r="FL11" i="5"/>
  <c r="CW11" i="5"/>
  <c r="KW11" i="5"/>
  <c r="HJ11" i="5"/>
  <c r="IL11" i="5"/>
  <c r="AT11" i="5"/>
  <c r="DG11" i="5"/>
  <c r="EF11" i="5"/>
  <c r="AS11" i="5"/>
  <c r="CT11" i="5"/>
  <c r="HP11" i="5"/>
  <c r="HH11" i="5"/>
  <c r="ES11" i="5"/>
  <c r="BQ11" i="5"/>
  <c r="FA11" i="5"/>
  <c r="HO11" i="5"/>
  <c r="CC11" i="5"/>
  <c r="HU11" i="5"/>
  <c r="JW11" i="5"/>
  <c r="DB11" i="5"/>
  <c r="AA11" i="5"/>
  <c r="LN11" i="5"/>
  <c r="KA11" i="5"/>
  <c r="GN11" i="5"/>
  <c r="DZ11" i="5"/>
  <c r="AY11" i="5"/>
  <c r="LA11" i="5"/>
  <c r="GZ11" i="5"/>
  <c r="EL11" i="5"/>
  <c r="FH11" i="5"/>
  <c r="EZ11" i="5"/>
  <c r="CK11" i="5"/>
  <c r="FT11" i="5"/>
  <c r="KZ11" i="5"/>
  <c r="IK11" i="5"/>
  <c r="AH11" i="5"/>
  <c r="DK11" i="5"/>
  <c r="GH11" i="5"/>
  <c r="IU11" i="5"/>
  <c r="JT11" i="5"/>
  <c r="GG11" i="5"/>
  <c r="IH11" i="5"/>
  <c r="KG11" i="5"/>
  <c r="HE11" i="5"/>
  <c r="DR11" i="5"/>
  <c r="ET11" i="5"/>
  <c r="HQ11" i="5"/>
  <c r="ED11" i="5"/>
  <c r="FF11" i="5"/>
  <c r="IP11" i="5"/>
  <c r="FO11" i="5"/>
  <c r="GW11" i="5"/>
  <c r="MB11" i="5"/>
  <c r="JN11" i="5"/>
  <c r="GM11" i="5"/>
  <c r="AL11" i="5"/>
  <c r="BA11" i="5"/>
  <c r="MA11" i="5"/>
  <c r="EN11" i="5"/>
  <c r="DE11" i="5"/>
  <c r="KV11" i="5"/>
  <c r="KN11" i="5"/>
  <c r="HY11" i="5"/>
  <c r="LH11" i="5"/>
  <c r="AK11" i="5"/>
  <c r="FV11" i="5"/>
  <c r="CU11" i="5"/>
  <c r="IA11" i="5"/>
  <c r="BS11" i="5"/>
  <c r="EI11" i="5"/>
  <c r="HC11" i="5"/>
  <c r="LU11" i="5"/>
  <c r="CY11" i="5"/>
  <c r="BE11" i="5"/>
  <c r="CS11" i="5"/>
  <c r="FG11" i="5"/>
  <c r="JF11" i="5"/>
  <c r="KH11" i="5"/>
  <c r="JR11" i="5"/>
  <c r="KT11" i="5"/>
  <c r="JE11" i="5"/>
  <c r="LC11" i="5"/>
  <c r="DX11" i="5"/>
  <c r="DP11" i="5"/>
  <c r="LG11" i="5"/>
  <c r="BN11" i="5"/>
  <c r="KM11" i="5"/>
  <c r="LI11" i="5"/>
  <c r="Y11" i="5"/>
  <c r="BJ11" i="5"/>
  <c r="BC11" i="5"/>
  <c r="LJ11" i="5"/>
  <c r="II11" i="5"/>
  <c r="DY11" i="5"/>
  <c r="HG11" i="5"/>
  <c r="DT11" i="5"/>
  <c r="EG11" i="5"/>
  <c r="GT11" i="5"/>
  <c r="DS11" i="5"/>
  <c r="GS11" i="5"/>
  <c r="DF11" i="5"/>
  <c r="EH11" i="5"/>
  <c r="CD11" i="5"/>
  <c r="IM11" i="5"/>
  <c r="LQ11" i="5"/>
  <c r="CP11" i="5"/>
  <c r="ME11" i="5"/>
  <c r="GD11" i="5"/>
  <c r="EA11" i="5"/>
  <c r="AN11" i="5"/>
  <c r="JL11" i="5"/>
  <c r="JD11" i="5"/>
  <c r="KJ11" i="5"/>
  <c r="EY11" i="5"/>
  <c r="BL11" i="5"/>
  <c r="EC11" i="5"/>
  <c r="IS11" i="5"/>
  <c r="BM11" i="5"/>
  <c r="LB11" i="5"/>
  <c r="EK11" i="5"/>
  <c r="AX11" i="5"/>
  <c r="BZ11" i="5"/>
  <c r="EW11" i="5"/>
  <c r="GX11" i="5"/>
  <c r="EV11" i="5"/>
  <c r="BG11" i="5"/>
  <c r="BO11" i="5"/>
  <c r="KI11" i="5"/>
  <c r="JH11" i="5"/>
  <c r="DW11" i="5"/>
  <c r="MH11" i="5"/>
  <c r="JG11" i="5"/>
  <c r="MG11" i="5"/>
  <c r="IT11" i="5"/>
  <c r="JV11" i="5"/>
  <c r="HR11" i="5"/>
  <c r="EQ11" i="5"/>
  <c r="FR11" i="5"/>
  <c r="ID11" i="5"/>
  <c r="FC11" i="5"/>
  <c r="KY11" i="5"/>
  <c r="JO11" i="5"/>
  <c r="GB11" i="5"/>
  <c r="BT11" i="5"/>
  <c r="IG11" i="5"/>
  <c r="JY11" i="5"/>
  <c r="GL11" i="5"/>
  <c r="HN11" i="5"/>
  <c r="KK11" i="5"/>
  <c r="ML11" i="5"/>
  <c r="MK11" i="5"/>
  <c r="GU11" i="5"/>
  <c r="DH11" i="5"/>
  <c r="HM11" i="5"/>
  <c r="AV11" i="5"/>
  <c r="EU11" i="5"/>
  <c r="JJ11" i="5"/>
  <c r="CE11" i="5"/>
  <c r="GQ11" i="5"/>
  <c r="BR11" i="5"/>
  <c r="FS11" i="5"/>
  <c r="LS11" i="5"/>
  <c r="DQ11" i="5"/>
  <c r="KE11" i="5"/>
  <c r="GO11" i="5"/>
  <c r="GK11" i="5"/>
  <c r="KQ11" i="5"/>
  <c r="BX11" i="5"/>
  <c r="EO11" i="5"/>
  <c r="LP11" i="5"/>
  <c r="DA11" i="5"/>
  <c r="HL11" i="5"/>
  <c r="JQ11" i="5"/>
  <c r="MN11" i="5"/>
  <c r="EB11" i="5"/>
  <c r="IY11" i="5"/>
  <c r="EM11" i="5"/>
  <c r="LZ11" i="5"/>
  <c r="FJ11" i="5"/>
  <c r="CI11" i="5"/>
  <c r="MI11" i="5"/>
  <c r="IV11" i="5"/>
  <c r="BD11" i="5"/>
  <c r="GJ11" i="5"/>
  <c r="DU11" i="5"/>
  <c r="KC11" i="5"/>
  <c r="HS11" i="5"/>
  <c r="JU11" i="5"/>
  <c r="HF11" i="5"/>
  <c r="EE11" i="5"/>
  <c r="AP11" i="5"/>
  <c r="DC11" i="5"/>
  <c r="JZ11" i="5"/>
  <c r="DO11" i="5"/>
  <c r="AB11" i="5"/>
  <c r="DL11" i="5"/>
  <c r="DD11" i="5"/>
  <c r="AO11" i="5"/>
  <c r="IO11" i="5"/>
  <c r="FB11" i="5"/>
  <c r="EJ11" i="5"/>
  <c r="CX11" i="5"/>
  <c r="KS11" i="5"/>
  <c r="EX11" i="5"/>
  <c r="BW11" i="5"/>
  <c r="CL11" i="5"/>
  <c r="KX11" i="5"/>
  <c r="HW11" i="5"/>
  <c r="AR11" i="5"/>
  <c r="AJ11" i="5"/>
  <c r="CM11" i="5"/>
  <c r="GR11" i="5"/>
  <c r="LX11" i="5"/>
  <c r="JI11" i="5"/>
  <c r="KB11" i="5"/>
  <c r="DV11" i="5"/>
  <c r="JS11" i="5"/>
  <c r="W11" i="5"/>
  <c r="IQ11" i="5"/>
  <c r="FD11" i="5"/>
  <c r="BK11" i="5"/>
  <c r="JC11" i="5"/>
  <c r="FP11" i="5"/>
  <c r="IZ11" i="5"/>
  <c r="IR11" i="5"/>
  <c r="GC11" i="5"/>
  <c r="FM11" i="5"/>
  <c r="KP11" i="5"/>
  <c r="JX11" i="5"/>
  <c r="JP11" i="5"/>
  <c r="HA11" i="5"/>
  <c r="LM11" i="5"/>
  <c r="Z11" i="5"/>
  <c r="GY11" i="5"/>
  <c r="FI11" i="5"/>
  <c r="CB11" i="5"/>
  <c r="KD11" i="5"/>
  <c r="KL11" i="5"/>
  <c r="HK11" i="5"/>
  <c r="HZ11" i="5"/>
  <c r="AU11" i="5"/>
  <c r="GF11" i="5"/>
  <c r="FX11" i="5"/>
  <c r="DI11" i="5"/>
  <c r="MF11" i="5"/>
  <c r="BI11" i="5"/>
  <c r="CA11" i="5"/>
  <c r="BY11" i="5"/>
  <c r="BH11" i="5"/>
  <c r="JM11" i="5"/>
  <c r="CQ11" i="5"/>
  <c r="JK11" i="5"/>
  <c r="MM11" i="5"/>
  <c r="KR11" i="5"/>
  <c r="MP11" i="5"/>
  <c r="CG11" i="5"/>
  <c r="LD11" i="5"/>
  <c r="FY11" i="5"/>
  <c r="AD11" i="5"/>
  <c r="DN11" i="5"/>
  <c r="AM11" i="5"/>
  <c r="HI11" i="5"/>
  <c r="MO11" i="5"/>
  <c r="HX11" i="5"/>
  <c r="BV11" i="5"/>
  <c r="AZ11" i="5"/>
  <c r="AI11" i="5"/>
  <c r="LR11" i="5"/>
  <c r="GI11" i="5"/>
  <c r="CV11" i="5"/>
  <c r="LT11" i="5"/>
  <c r="LL11" i="5"/>
  <c r="IW11" i="5"/>
  <c r="AG11" i="5"/>
  <c r="CH11" i="5"/>
  <c r="DJ11" i="5"/>
  <c r="BP11" i="5"/>
  <c r="GV11" i="5"/>
  <c r="FZ11" i="5"/>
  <c r="IE11" i="5"/>
  <c r="ER11" i="5"/>
  <c r="CN11" i="5"/>
  <c r="CF11" i="5"/>
  <c r="KU11" i="5"/>
  <c r="CZ11" i="5"/>
  <c r="CR11" i="5"/>
  <c r="AC11" i="5"/>
  <c r="CO11" i="5"/>
  <c r="KO11" i="5"/>
  <c r="LF11" i="5"/>
  <c r="JB11" i="5"/>
  <c r="GA11" i="5"/>
  <c r="DM11" i="5"/>
  <c r="BB11" i="5"/>
  <c r="X11" i="5"/>
  <c r="GE11" i="5"/>
  <c r="MD11" i="5"/>
  <c r="FW11" i="5"/>
  <c r="CJ11" i="5"/>
  <c r="FK11" i="5"/>
  <c r="LW11" i="5"/>
  <c r="IJ11" i="5"/>
  <c r="U11" i="5"/>
  <c r="U13" i="5" s="1"/>
  <c r="AW11" i="5"/>
  <c r="AE11" i="5"/>
  <c r="FU11" i="5"/>
  <c r="HV11" i="5"/>
  <c r="IX11" i="5"/>
  <c r="HD11" i="5"/>
  <c r="MJ11" i="5"/>
  <c r="HB11" i="5"/>
  <c r="KF11" i="5"/>
  <c r="IB11" i="5"/>
  <c r="HT11" i="5"/>
  <c r="FE11" i="5"/>
  <c r="IN11" i="5"/>
  <c r="IF11" i="5"/>
  <c r="FQ11" i="5"/>
  <c r="IC11" i="5"/>
  <c r="EP11" i="5"/>
  <c r="MC11" i="5"/>
  <c r="LY11" i="5"/>
  <c r="LO11" i="5"/>
  <c r="JA11" i="5"/>
  <c r="FN11" i="5"/>
  <c r="GP11" i="5"/>
  <c r="LK11" i="5"/>
  <c r="AQ11" i="5"/>
  <c r="BU11" i="5"/>
  <c r="LE11" i="5"/>
  <c r="IP186" i="5" l="1"/>
  <c r="II117" i="5"/>
  <c r="JK114" i="5"/>
  <c r="IQ91" i="5"/>
  <c r="JO92" i="5"/>
  <c r="HR119" i="5"/>
  <c r="ME115" i="5"/>
  <c r="KM89" i="5"/>
  <c r="KB91" i="5"/>
  <c r="JP118" i="5"/>
  <c r="JP89" i="5"/>
  <c r="FO89" i="5"/>
  <c r="HX87" i="5"/>
  <c r="JC119" i="5"/>
  <c r="JX88" i="5"/>
  <c r="KS117" i="5"/>
  <c r="IH91" i="5"/>
  <c r="LZ92" i="5"/>
  <c r="KJ92" i="5"/>
  <c r="JQ92" i="5"/>
  <c r="HB116" i="5"/>
  <c r="MK92" i="5"/>
  <c r="JA118" i="5"/>
  <c r="HZ117" i="5"/>
  <c r="JF89" i="5"/>
  <c r="JY88" i="5"/>
  <c r="IN118" i="5"/>
  <c r="KC118" i="5"/>
  <c r="HT91" i="5"/>
  <c r="JG116" i="5"/>
  <c r="KU89" i="5"/>
  <c r="KC88" i="5"/>
  <c r="JB91" i="5"/>
  <c r="IE114" i="5"/>
  <c r="HK115" i="5"/>
  <c r="HU117" i="5"/>
  <c r="MD88" i="5"/>
  <c r="HA91" i="5"/>
  <c r="JC116" i="5"/>
  <c r="ML116" i="5"/>
  <c r="IJ89" i="5"/>
  <c r="IM114" i="5"/>
  <c r="IQ118" i="5"/>
  <c r="LG117" i="5"/>
  <c r="HZ91" i="5"/>
  <c r="ME90" i="5"/>
  <c r="IR118" i="5"/>
  <c r="LR90" i="5"/>
  <c r="GI88" i="5"/>
  <c r="LB92" i="5"/>
  <c r="LZ88" i="5"/>
  <c r="IU116" i="5"/>
  <c r="JO87" i="5"/>
  <c r="KT116" i="5"/>
  <c r="IN87" i="5"/>
  <c r="JV118" i="5"/>
  <c r="HL119" i="5"/>
  <c r="MH87" i="5"/>
  <c r="LW87" i="5"/>
  <c r="KH91" i="5"/>
  <c r="IT115" i="5"/>
  <c r="IC87" i="5"/>
  <c r="LW116" i="5"/>
  <c r="HQ119" i="5"/>
  <c r="JQ91" i="5"/>
  <c r="LQ87" i="5"/>
  <c r="HY118" i="5"/>
  <c r="LF92" i="5"/>
  <c r="IA88" i="5"/>
  <c r="KB115" i="5"/>
  <c r="FF116" i="5"/>
  <c r="HQ114" i="5"/>
  <c r="JF90" i="5"/>
  <c r="LI90" i="5"/>
  <c r="IL89" i="5"/>
  <c r="FJ115" i="5"/>
  <c r="LQ114" i="5"/>
  <c r="MM114" i="5"/>
  <c r="HQ118" i="5"/>
  <c r="KP90" i="5"/>
  <c r="JV88" i="5"/>
  <c r="MB115" i="5"/>
  <c r="NN88" i="5"/>
  <c r="MW114" i="5"/>
  <c r="CB87" i="5"/>
  <c r="BY115" i="5"/>
  <c r="BG115" i="5"/>
  <c r="BL117" i="5"/>
  <c r="BR115" i="5"/>
  <c r="ET119" i="5"/>
  <c r="DV114" i="5"/>
  <c r="DX89" i="5"/>
  <c r="DX114" i="5"/>
  <c r="NM118" i="5"/>
  <c r="NR91" i="5"/>
  <c r="NM90" i="5"/>
  <c r="BQ115" i="5"/>
  <c r="CC115" i="5"/>
  <c r="ET118" i="5"/>
  <c r="CO117" i="5"/>
  <c r="NF89" i="5"/>
  <c r="NJ115" i="5"/>
  <c r="NG119" i="5"/>
  <c r="BV116" i="5"/>
  <c r="MX116" i="5"/>
  <c r="MW89" i="5"/>
  <c r="NR118" i="5"/>
  <c r="BD114" i="5"/>
  <c r="EC88" i="5"/>
  <c r="DQ116" i="5"/>
  <c r="ES114" i="5"/>
  <c r="ET89" i="5"/>
  <c r="BH89" i="5"/>
  <c r="MS92" i="5"/>
  <c r="NT87" i="5"/>
  <c r="BJ119" i="5"/>
  <c r="BQ119" i="5"/>
  <c r="BQ91" i="5"/>
  <c r="BH117" i="5"/>
  <c r="DD90" i="5"/>
  <c r="EO92" i="5"/>
  <c r="BY88" i="5"/>
  <c r="BA88" i="5"/>
  <c r="CB117" i="5"/>
  <c r="BW117" i="5"/>
  <c r="KO91" i="5"/>
  <c r="FD117" i="5"/>
  <c r="IC114" i="5"/>
  <c r="MN90" i="5"/>
  <c r="GV117" i="5"/>
  <c r="LS115" i="5"/>
  <c r="IL91" i="5"/>
  <c r="ME89" i="5"/>
  <c r="LJ92" i="5"/>
  <c r="JV116" i="5"/>
  <c r="IC89" i="5"/>
  <c r="KR88" i="5"/>
  <c r="KV90" i="5"/>
  <c r="HO87" i="5"/>
  <c r="MK87" i="5"/>
  <c r="IK88" i="5"/>
  <c r="JL114" i="5"/>
  <c r="KZ115" i="5"/>
  <c r="HR87" i="5"/>
  <c r="LZ114" i="5"/>
  <c r="LY88" i="5"/>
  <c r="JA90" i="5"/>
  <c r="IG115" i="5"/>
  <c r="JK92" i="5"/>
  <c r="FZ88" i="5"/>
  <c r="KY115" i="5"/>
  <c r="IX92" i="5"/>
  <c r="EZ92" i="5"/>
  <c r="KN116" i="5"/>
  <c r="IM87" i="5"/>
  <c r="KF90" i="5"/>
  <c r="JL117" i="5"/>
  <c r="MH117" i="5"/>
  <c r="LC117" i="5"/>
  <c r="HV116" i="5"/>
  <c r="KM118" i="5"/>
  <c r="JX118" i="5"/>
  <c r="MI116" i="5"/>
  <c r="IY119" i="5"/>
  <c r="JH88" i="5"/>
  <c r="LK117" i="5"/>
  <c r="IE92" i="5"/>
  <c r="ML115" i="5"/>
  <c r="JZ115" i="5"/>
  <c r="LY91" i="5"/>
  <c r="MD114" i="5"/>
  <c r="IW88" i="5"/>
  <c r="JX87" i="5"/>
  <c r="GE88" i="5"/>
  <c r="LG89" i="5"/>
  <c r="KL119" i="5"/>
  <c r="JT114" i="5"/>
  <c r="IX116" i="5"/>
  <c r="KT91" i="5"/>
  <c r="MD116" i="5"/>
  <c r="JS116" i="5"/>
  <c r="LK114" i="5"/>
  <c r="IZ114" i="5"/>
  <c r="KV116" i="5"/>
  <c r="ML118" i="5"/>
  <c r="KH92" i="5"/>
  <c r="KW118" i="5"/>
  <c r="LB89" i="5"/>
  <c r="KA92" i="5"/>
  <c r="JH115" i="5"/>
  <c r="LL92" i="5"/>
  <c r="ME92" i="5"/>
  <c r="KA87" i="5"/>
  <c r="LH90" i="5"/>
  <c r="HY116" i="5"/>
  <c r="GZ90" i="5"/>
  <c r="GM117" i="5"/>
  <c r="IV115" i="5"/>
  <c r="LQ117" i="5"/>
  <c r="JF117" i="5"/>
  <c r="JO118" i="5"/>
  <c r="LH92" i="5"/>
  <c r="LZ90" i="5"/>
  <c r="HL117" i="5"/>
  <c r="KG91" i="5"/>
  <c r="JP117" i="5"/>
  <c r="HY92" i="5"/>
  <c r="LS88" i="5"/>
  <c r="IM117" i="5"/>
  <c r="ML87" i="5"/>
  <c r="KT87" i="5"/>
  <c r="LZ119" i="5"/>
  <c r="NL88" i="5"/>
  <c r="MP88" i="5"/>
  <c r="BI114" i="5"/>
  <c r="BO91" i="5"/>
  <c r="BA87" i="5"/>
  <c r="BK116" i="5"/>
  <c r="EH89" i="5"/>
  <c r="BO115" i="5"/>
  <c r="EO116" i="5"/>
  <c r="DI88" i="5"/>
  <c r="CV90" i="5"/>
  <c r="NK117" i="5"/>
  <c r="NJ116" i="5"/>
  <c r="BD119" i="5"/>
  <c r="BO118" i="5"/>
  <c r="CE89" i="5"/>
  <c r="CE87" i="5"/>
  <c r="DO91" i="5"/>
  <c r="EH90" i="5"/>
  <c r="CY88" i="5"/>
  <c r="MX91" i="5"/>
  <c r="NB116" i="5"/>
  <c r="NR92" i="5"/>
  <c r="BJ115" i="5"/>
  <c r="BQ88" i="5"/>
  <c r="BH92" i="5"/>
  <c r="BM118" i="5"/>
  <c r="CT87" i="5"/>
  <c r="EO90" i="5"/>
  <c r="MP117" i="5"/>
  <c r="MU114" i="5"/>
  <c r="NL91" i="5"/>
  <c r="BZ119" i="5"/>
  <c r="BU91" i="5"/>
  <c r="MV117" i="5"/>
  <c r="DR89" i="5"/>
  <c r="CL90" i="5"/>
  <c r="DM114" i="5"/>
  <c r="CO116" i="5"/>
  <c r="NM91" i="5"/>
  <c r="BK90" i="5"/>
  <c r="BK115" i="5"/>
  <c r="MU116" i="5"/>
  <c r="MM90" i="5"/>
  <c r="MD118" i="5"/>
  <c r="LF117" i="5"/>
  <c r="NV116" i="5"/>
  <c r="BQ117" i="5"/>
  <c r="BU89" i="5"/>
  <c r="DA116" i="5"/>
  <c r="HO115" i="5"/>
  <c r="HS119" i="5"/>
  <c r="KD118" i="5"/>
  <c r="LT92" i="5"/>
  <c r="JP119" i="5"/>
  <c r="ME88" i="5"/>
  <c r="IX119" i="5"/>
  <c r="MM117" i="5"/>
  <c r="HV89" i="5"/>
  <c r="JM115" i="5"/>
  <c r="LH91" i="5"/>
  <c r="IF115" i="5"/>
  <c r="KA118" i="5"/>
  <c r="KM116" i="5"/>
  <c r="JW89" i="5"/>
  <c r="MF114" i="5"/>
  <c r="HV88" i="5"/>
  <c r="IO88" i="5"/>
  <c r="LI88" i="5"/>
  <c r="IC117" i="5"/>
  <c r="LL91" i="5"/>
  <c r="IF91" i="5"/>
  <c r="JT87" i="5"/>
  <c r="HS115" i="5"/>
  <c r="KF91" i="5"/>
  <c r="KF89" i="5"/>
  <c r="LE115" i="5"/>
  <c r="HY89" i="5"/>
  <c r="KQ88" i="5"/>
  <c r="MG118" i="5"/>
  <c r="JA116" i="5"/>
  <c r="KV92" i="5"/>
  <c r="HR92" i="5"/>
  <c r="IR115" i="5"/>
  <c r="LG88" i="5"/>
  <c r="LE91" i="5"/>
  <c r="HZ119" i="5"/>
  <c r="LO117" i="5"/>
  <c r="IH116" i="5"/>
  <c r="KT119" i="5"/>
  <c r="JJ114" i="5"/>
  <c r="MG119" i="5"/>
  <c r="LM87" i="5"/>
  <c r="HM114" i="5"/>
  <c r="LB114" i="5"/>
  <c r="LA88" i="5"/>
  <c r="HV117" i="5"/>
  <c r="IC115" i="5"/>
  <c r="IC88" i="5"/>
  <c r="IG87" i="5"/>
  <c r="MM119" i="5"/>
  <c r="JG115" i="5"/>
  <c r="JZ92" i="5"/>
  <c r="IV91" i="5"/>
  <c r="LP117" i="5"/>
  <c r="LT114" i="5"/>
  <c r="KX117" i="5"/>
  <c r="MN87" i="5"/>
  <c r="JI88" i="5"/>
  <c r="LA119" i="5"/>
  <c r="LX115" i="5"/>
  <c r="JR92" i="5"/>
  <c r="JE115" i="5"/>
  <c r="JW117" i="5"/>
  <c r="LA92" i="5"/>
  <c r="JC89" i="5"/>
  <c r="KB117" i="5"/>
  <c r="LO114" i="5"/>
  <c r="IH87" i="5"/>
  <c r="MC91" i="5"/>
  <c r="IT89" i="5"/>
  <c r="KG89" i="5"/>
  <c r="JG92" i="5"/>
  <c r="MP116" i="5"/>
  <c r="MV88" i="5"/>
  <c r="MD119" i="5"/>
  <c r="MH119" i="5"/>
  <c r="BY118" i="5"/>
  <c r="CA115" i="5"/>
  <c r="CA88" i="5"/>
  <c r="BD115" i="5"/>
  <c r="DC116" i="5"/>
  <c r="DU90" i="5"/>
  <c r="CH118" i="5"/>
  <c r="CL92" i="5"/>
  <c r="NE92" i="5"/>
  <c r="NC115" i="5"/>
  <c r="CD88" i="5"/>
  <c r="BV117" i="5"/>
  <c r="BX88" i="5"/>
  <c r="CB90" i="5"/>
  <c r="DD89" i="5"/>
  <c r="DY117" i="5"/>
  <c r="EA116" i="5"/>
  <c r="MQ92" i="5"/>
  <c r="LF119" i="5"/>
  <c r="DX117" i="5"/>
  <c r="EZ90" i="5"/>
  <c r="EF116" i="5"/>
  <c r="DS119" i="5"/>
  <c r="NQ88" i="5"/>
  <c r="NE87" i="5"/>
  <c r="BF88" i="5"/>
  <c r="NF118" i="5"/>
  <c r="BE91" i="5"/>
  <c r="DH89" i="5"/>
  <c r="DZ114" i="5"/>
  <c r="NG87" i="5"/>
  <c r="NV115" i="5"/>
  <c r="MT117" i="5"/>
  <c r="NS115" i="5"/>
  <c r="LE92" i="5"/>
  <c r="IA87" i="5"/>
  <c r="JQ115" i="5"/>
  <c r="KQ119" i="5"/>
  <c r="KB92" i="5"/>
  <c r="MM116" i="5"/>
  <c r="JG90" i="5"/>
  <c r="JI115" i="5"/>
  <c r="IS92" i="5"/>
  <c r="GM91" i="5"/>
  <c r="JZ118" i="5"/>
  <c r="IE87" i="5"/>
  <c r="KB90" i="5"/>
  <c r="JI114" i="5"/>
  <c r="IM92" i="5"/>
  <c r="KD117" i="5"/>
  <c r="JT90" i="5"/>
  <c r="MF119" i="5"/>
  <c r="KZ117" i="5"/>
  <c r="KU90" i="5"/>
  <c r="HL116" i="5"/>
  <c r="KY91" i="5"/>
  <c r="JH92" i="5"/>
  <c r="IL116" i="5"/>
  <c r="KH89" i="5"/>
  <c r="HU88" i="5"/>
  <c r="ME116" i="5"/>
  <c r="JF118" i="5"/>
  <c r="LS92" i="5"/>
  <c r="IH114" i="5"/>
  <c r="KV119" i="5"/>
  <c r="HN91" i="5"/>
  <c r="MF91" i="5"/>
  <c r="LJ89" i="5"/>
  <c r="IF87" i="5"/>
  <c r="IC119" i="5"/>
  <c r="LX88" i="5"/>
  <c r="FF114" i="5"/>
  <c r="MU115" i="5"/>
  <c r="IS115" i="5"/>
  <c r="JD118" i="5"/>
  <c r="KO90" i="5"/>
  <c r="LO116" i="5"/>
  <c r="II90" i="5"/>
  <c r="LX89" i="5"/>
  <c r="JI117" i="5"/>
  <c r="JM90" i="5"/>
  <c r="LU117" i="5"/>
  <c r="IO117" i="5"/>
  <c r="ME87" i="5"/>
  <c r="KJ90" i="5"/>
  <c r="JQ117" i="5"/>
  <c r="JY92" i="5"/>
  <c r="IF114" i="5"/>
  <c r="LS90" i="5"/>
  <c r="IM118" i="5"/>
  <c r="FV117" i="5"/>
  <c r="LS116" i="5"/>
  <c r="KS116" i="5"/>
  <c r="IU119" i="5"/>
  <c r="MA115" i="5"/>
  <c r="IA115" i="5"/>
  <c r="LT118" i="5"/>
  <c r="HU89" i="5"/>
  <c r="KR118" i="5"/>
  <c r="JD115" i="5"/>
  <c r="KQ114" i="5"/>
  <c r="KZ89" i="5"/>
  <c r="HS118" i="5"/>
  <c r="KF114" i="5"/>
  <c r="IS91" i="5"/>
  <c r="HL89" i="5"/>
  <c r="JM89" i="5"/>
  <c r="IG89" i="5"/>
  <c r="KE91" i="5"/>
  <c r="JL115" i="5"/>
  <c r="LA89" i="5"/>
  <c r="HU90" i="5"/>
  <c r="IR91" i="5"/>
  <c r="NP91" i="5"/>
  <c r="NP87" i="5"/>
  <c r="LC116" i="5"/>
  <c r="LX87" i="5"/>
  <c r="BA117" i="5"/>
  <c r="NB119" i="5"/>
  <c r="DV115" i="5"/>
  <c r="EN119" i="5"/>
  <c r="MJ117" i="5"/>
  <c r="CC92" i="5"/>
  <c r="CF91" i="5"/>
  <c r="CG114" i="5"/>
  <c r="CT114" i="5"/>
  <c r="NK92" i="5"/>
  <c r="MB118" i="5"/>
  <c r="BI118" i="5"/>
  <c r="CB116" i="5"/>
  <c r="BL116" i="5"/>
  <c r="MZ118" i="5"/>
  <c r="CH116" i="5"/>
  <c r="BT115" i="5"/>
  <c r="DC91" i="5"/>
  <c r="DI91" i="5"/>
  <c r="NI88" i="5"/>
  <c r="MW90" i="5"/>
  <c r="BO89" i="5"/>
  <c r="AY118" i="5"/>
  <c r="DA118" i="5"/>
  <c r="NA115" i="5"/>
  <c r="KJ115" i="5"/>
  <c r="LR118" i="5"/>
  <c r="CE90" i="5"/>
  <c r="CI92" i="5"/>
  <c r="NL116" i="5"/>
  <c r="BL118" i="5"/>
  <c r="CE116" i="5"/>
  <c r="EM117" i="5"/>
  <c r="DR116" i="5"/>
  <c r="NG118" i="5"/>
  <c r="NL115" i="5"/>
  <c r="NN91" i="5"/>
  <c r="CC119" i="5"/>
  <c r="BP115" i="5"/>
  <c r="BC117" i="5"/>
  <c r="CI90" i="5"/>
  <c r="LM90" i="5"/>
  <c r="KR115" i="5"/>
  <c r="JY115" i="5"/>
  <c r="JG118" i="5"/>
  <c r="LB116" i="5"/>
  <c r="HW89" i="5"/>
  <c r="LU115" i="5"/>
  <c r="KI116" i="5"/>
  <c r="JX116" i="5"/>
  <c r="JC114" i="5"/>
  <c r="LQ115" i="5"/>
  <c r="IK119" i="5"/>
  <c r="IP91" i="5"/>
  <c r="KX91" i="5"/>
  <c r="IB91" i="5"/>
  <c r="LY114" i="5"/>
  <c r="KM90" i="5"/>
  <c r="JS87" i="5"/>
  <c r="HL115" i="5"/>
  <c r="KZ92" i="5"/>
  <c r="LG118" i="5"/>
  <c r="IA116" i="5"/>
  <c r="IW92" i="5"/>
  <c r="MN88" i="5"/>
  <c r="JL91" i="5"/>
  <c r="KG116" i="5"/>
  <c r="IS119" i="5"/>
  <c r="KU114" i="5"/>
  <c r="IZ91" i="5"/>
  <c r="HU119" i="5"/>
  <c r="JG119" i="5"/>
  <c r="JD114" i="5"/>
  <c r="KS87" i="5"/>
  <c r="LT90" i="5"/>
  <c r="KG92" i="5"/>
  <c r="JP90" i="5"/>
  <c r="IO89" i="5"/>
  <c r="MO114" i="5"/>
  <c r="IO91" i="5"/>
  <c r="LN87" i="5"/>
  <c r="KO117" i="5"/>
  <c r="HJ116" i="5"/>
  <c r="JA117" i="5"/>
  <c r="KD90" i="5"/>
  <c r="JO90" i="5"/>
  <c r="KW115" i="5"/>
  <c r="IP90" i="5"/>
  <c r="HF90" i="5"/>
  <c r="MB91" i="5"/>
  <c r="IX88" i="5"/>
  <c r="IZ118" i="5"/>
  <c r="KF118" i="5"/>
  <c r="KJ117" i="5"/>
  <c r="HG116" i="5"/>
  <c r="KR92" i="5"/>
  <c r="IK114" i="5"/>
  <c r="LX90" i="5"/>
  <c r="IV116" i="5"/>
  <c r="LH119" i="5"/>
  <c r="MH114" i="5"/>
  <c r="JE116" i="5"/>
  <c r="HV87" i="5"/>
  <c r="JE114" i="5"/>
  <c r="GI89" i="5"/>
  <c r="LQ89" i="5"/>
  <c r="MB119" i="5"/>
  <c r="HZ87" i="5"/>
  <c r="KF115" i="5"/>
  <c r="LV119" i="5"/>
  <c r="IY114" i="5"/>
  <c r="KA88" i="5"/>
  <c r="LU90" i="5"/>
  <c r="LW115" i="5"/>
  <c r="KM119" i="5"/>
  <c r="JV92" i="5"/>
  <c r="FX89" i="5"/>
  <c r="JK87" i="5"/>
  <c r="LY87" i="5"/>
  <c r="LD90" i="5"/>
  <c r="NH116" i="5"/>
  <c r="MX114" i="5"/>
  <c r="NG116" i="5"/>
  <c r="BE119" i="5"/>
  <c r="CE91" i="5"/>
  <c r="BT92" i="5"/>
  <c r="CJ114" i="5"/>
  <c r="EE117" i="5"/>
  <c r="NN92" i="5"/>
  <c r="NV119" i="5"/>
  <c r="BX118" i="5"/>
  <c r="BV92" i="5"/>
  <c r="CM92" i="5"/>
  <c r="CM116" i="5"/>
  <c r="NC92" i="5"/>
  <c r="NV89" i="5"/>
  <c r="AZ115" i="5"/>
  <c r="BU116" i="5"/>
  <c r="BG89" i="5"/>
  <c r="CG115" i="5"/>
  <c r="BA89" i="5"/>
  <c r="MZ92" i="5"/>
  <c r="DC92" i="5"/>
  <c r="CT117" i="5"/>
  <c r="CT118" i="5"/>
  <c r="MT92" i="5"/>
  <c r="NF114" i="5"/>
  <c r="MQ115" i="5"/>
  <c r="NP118" i="5"/>
  <c r="CR114" i="5"/>
  <c r="DC119" i="5"/>
  <c r="DY89" i="5"/>
  <c r="EF119" i="5"/>
  <c r="DE117" i="5"/>
  <c r="NU114" i="5"/>
  <c r="BZ115" i="5"/>
  <c r="IP114" i="5"/>
  <c r="IT118" i="5"/>
  <c r="GX118" i="5"/>
  <c r="LM115" i="5"/>
  <c r="MD89" i="5"/>
  <c r="KE92" i="5"/>
  <c r="IT117" i="5"/>
  <c r="HX89" i="5"/>
  <c r="IP88" i="5"/>
  <c r="JB117" i="5"/>
  <c r="HL91" i="5"/>
  <c r="LL87" i="5"/>
  <c r="IF119" i="5"/>
  <c r="IK115" i="5"/>
  <c r="EZ88" i="5"/>
  <c r="LC89" i="5"/>
  <c r="JN90" i="5"/>
  <c r="FF119" i="5"/>
  <c r="JR115" i="5"/>
  <c r="KP116" i="5"/>
  <c r="JA87" i="5"/>
  <c r="JK88" i="5"/>
  <c r="IE116" i="5"/>
  <c r="KH114" i="5"/>
  <c r="KC92" i="5"/>
  <c r="HT92" i="5"/>
  <c r="MB117" i="5"/>
  <c r="KB116" i="5"/>
  <c r="LR92" i="5"/>
  <c r="KP89" i="5"/>
  <c r="KF87" i="5"/>
  <c r="LE119" i="5"/>
  <c r="IW90" i="5"/>
  <c r="JK117" i="5"/>
  <c r="HN90" i="5"/>
  <c r="ML117" i="5"/>
  <c r="KX90" i="5"/>
  <c r="HV91" i="5"/>
  <c r="GD116" i="5"/>
  <c r="KO118" i="5"/>
  <c r="LF89" i="5"/>
  <c r="HZ115" i="5"/>
  <c r="IY91" i="5"/>
  <c r="JY119" i="5"/>
  <c r="JL118" i="5"/>
  <c r="LU89" i="5"/>
  <c r="MP118" i="5"/>
  <c r="KW91" i="5"/>
  <c r="GN119" i="5"/>
  <c r="KJ114" i="5"/>
  <c r="LA116" i="5"/>
  <c r="MB89" i="5"/>
  <c r="JU116" i="5"/>
  <c r="MM88" i="5"/>
  <c r="JH91" i="5"/>
  <c r="LP114" i="5"/>
  <c r="JF115" i="5"/>
  <c r="JJ88" i="5"/>
  <c r="ID119" i="5"/>
  <c r="KG115" i="5"/>
  <c r="JN116" i="5"/>
  <c r="HT117" i="5"/>
  <c r="LY117" i="5"/>
  <c r="JC118" i="5"/>
  <c r="HU116" i="5"/>
  <c r="KE90" i="5"/>
  <c r="JN88" i="5"/>
  <c r="LV89" i="5"/>
  <c r="LK116" i="5"/>
  <c r="IA119" i="5"/>
  <c r="IJ88" i="5"/>
  <c r="LX118" i="5"/>
  <c r="IA118" i="5"/>
  <c r="IC118" i="5"/>
  <c r="KS114" i="5"/>
  <c r="MI87" i="5"/>
  <c r="HQ115" i="5"/>
  <c r="IT88" i="5"/>
  <c r="JZ114" i="5"/>
  <c r="JM88" i="5"/>
  <c r="KM91" i="5"/>
  <c r="MG117" i="5"/>
  <c r="JA89" i="5"/>
  <c r="MA92" i="5"/>
  <c r="CH117" i="5"/>
  <c r="DB118" i="5"/>
  <c r="EP118" i="5"/>
  <c r="CS119" i="5"/>
  <c r="DU88" i="5"/>
  <c r="NG91" i="5"/>
  <c r="NK89" i="5"/>
  <c r="NF119" i="5"/>
  <c r="BE117" i="5"/>
  <c r="BB92" i="5"/>
  <c r="BK91" i="5"/>
  <c r="BQ89" i="5"/>
  <c r="AZ89" i="5"/>
  <c r="CM87" i="5"/>
  <c r="MT91" i="5"/>
  <c r="NA119" i="5"/>
  <c r="MV87" i="5"/>
  <c r="CH114" i="5"/>
  <c r="BZ118" i="5"/>
  <c r="CB91" i="5"/>
  <c r="CG88" i="5"/>
  <c r="DH87" i="5"/>
  <c r="NS87" i="5"/>
  <c r="BP91" i="5"/>
  <c r="CE115" i="5"/>
  <c r="BZ88" i="5"/>
  <c r="CF114" i="5"/>
  <c r="BU115" i="5"/>
  <c r="DN115" i="5"/>
  <c r="EL88" i="5"/>
  <c r="NI119" i="5"/>
  <c r="NM114" i="5"/>
  <c r="MP119" i="5"/>
  <c r="ND115" i="5"/>
  <c r="NP119" i="5"/>
  <c r="EM114" i="5"/>
  <c r="DX119" i="5"/>
  <c r="MO89" i="5"/>
  <c r="NA89" i="5"/>
  <c r="BO116" i="5"/>
  <c r="BB119" i="5"/>
  <c r="BG117" i="5"/>
  <c r="BW114" i="5"/>
  <c r="DM90" i="5"/>
  <c r="MU90" i="5"/>
  <c r="IX118" i="5"/>
  <c r="MM92" i="5"/>
  <c r="JF119" i="5"/>
  <c r="KY87" i="5"/>
  <c r="HR90" i="5"/>
  <c r="HV115" i="5"/>
  <c r="LJ115" i="5"/>
  <c r="IE91" i="5"/>
  <c r="MK91" i="5"/>
  <c r="MO88" i="5"/>
  <c r="JJ117" i="5"/>
  <c r="KB114" i="5"/>
  <c r="LC90" i="5"/>
  <c r="MD90" i="5"/>
  <c r="IJ119" i="5"/>
  <c r="KI90" i="5"/>
  <c r="LZ116" i="5"/>
  <c r="HS114" i="5"/>
  <c r="MJ118" i="5"/>
  <c r="IK118" i="5"/>
  <c r="KP115" i="5"/>
  <c r="JT88" i="5"/>
  <c r="KK116" i="5"/>
  <c r="JX115" i="5"/>
  <c r="HK89" i="5"/>
  <c r="KB88" i="5"/>
  <c r="ID88" i="5"/>
  <c r="JO119" i="5"/>
  <c r="KY114" i="5"/>
  <c r="HR116" i="5"/>
  <c r="LQ92" i="5"/>
  <c r="KV89" i="5"/>
  <c r="IH92" i="5"/>
  <c r="JF87" i="5"/>
  <c r="KK91" i="5"/>
  <c r="LE89" i="5"/>
  <c r="JC117" i="5"/>
  <c r="LG91" i="5"/>
  <c r="HZ118" i="5"/>
  <c r="LK118" i="5"/>
  <c r="LV114" i="5"/>
  <c r="LA114" i="5"/>
  <c r="HV119" i="5"/>
  <c r="IH118" i="5"/>
  <c r="JG88" i="5"/>
  <c r="JO91" i="5"/>
  <c r="KL115" i="5"/>
  <c r="MC116" i="5"/>
  <c r="HV90" i="5"/>
  <c r="JM87" i="5"/>
  <c r="HR91" i="5"/>
  <c r="JB89" i="5"/>
  <c r="JK89" i="5"/>
  <c r="JR114" i="5"/>
  <c r="LX92" i="5"/>
  <c r="IA117" i="5"/>
  <c r="IP118" i="5"/>
  <c r="KO116" i="5"/>
  <c r="LK89" i="5"/>
  <c r="JY90" i="5"/>
  <c r="KI119" i="5"/>
  <c r="JR117" i="5"/>
  <c r="IV89" i="5"/>
  <c r="LB87" i="5"/>
  <c r="JN91" i="5"/>
  <c r="JZ88" i="5"/>
  <c r="IK91" i="5"/>
  <c r="KD115" i="5"/>
  <c r="IX115" i="5"/>
  <c r="HX115" i="5"/>
  <c r="IK92" i="5"/>
  <c r="LW91" i="5"/>
  <c r="IO90" i="5"/>
  <c r="KC87" i="5"/>
  <c r="JJ116" i="5"/>
  <c r="IS88" i="5"/>
  <c r="KN117" i="5"/>
  <c r="JU88" i="5"/>
  <c r="KU118" i="5"/>
  <c r="HN92" i="5"/>
  <c r="IV90" i="5"/>
  <c r="NO91" i="5"/>
  <c r="BL87" i="5"/>
  <c r="AY89" i="5"/>
  <c r="BZ87" i="5"/>
  <c r="CG117" i="5"/>
  <c r="EP119" i="5"/>
  <c r="CX92" i="5"/>
  <c r="ND117" i="5"/>
  <c r="MY90" i="5"/>
  <c r="NQ114" i="5"/>
  <c r="BF116" i="5"/>
  <c r="BI89" i="5"/>
  <c r="NA90" i="5"/>
  <c r="EI92" i="5"/>
  <c r="CN119" i="5"/>
  <c r="EI89" i="5"/>
  <c r="CZ119" i="5"/>
  <c r="NT91" i="5"/>
  <c r="MQ91" i="5"/>
  <c r="MV115" i="5"/>
  <c r="BF92" i="5"/>
  <c r="CI88" i="5"/>
  <c r="BC89" i="5"/>
  <c r="NL87" i="5"/>
  <c r="NU117" i="5"/>
  <c r="LX117" i="5"/>
  <c r="BE89" i="5"/>
  <c r="BZ89" i="5"/>
  <c r="BS114" i="5"/>
  <c r="BN115" i="5"/>
  <c r="CM89" i="5"/>
  <c r="CP116" i="5"/>
  <c r="ND119" i="5"/>
  <c r="NG92" i="5"/>
  <c r="NF91" i="5"/>
  <c r="AZ91" i="5"/>
  <c r="BL119" i="5"/>
  <c r="BL115" i="5"/>
  <c r="BS88" i="5"/>
  <c r="EC119" i="5"/>
  <c r="NL114" i="5"/>
  <c r="NA92" i="5"/>
  <c r="JJ91" i="5"/>
  <c r="KN119" i="5"/>
  <c r="IZ116" i="5"/>
  <c r="KG119" i="5"/>
  <c r="JR119" i="5"/>
  <c r="LG92" i="5"/>
  <c r="HS89" i="5"/>
  <c r="LU116" i="5"/>
  <c r="KN114" i="5"/>
  <c r="JT119" i="5"/>
  <c r="LU118" i="5"/>
  <c r="IO116" i="5"/>
  <c r="KM114" i="5"/>
  <c r="LK88" i="5"/>
  <c r="ID92" i="5"/>
  <c r="JD116" i="5"/>
  <c r="IX90" i="5"/>
  <c r="KY118" i="5"/>
  <c r="HT90" i="5"/>
  <c r="LI91" i="5"/>
  <c r="LI89" i="5"/>
  <c r="IP115" i="5"/>
  <c r="JI87" i="5"/>
  <c r="HA114" i="5"/>
  <c r="KK119" i="5"/>
  <c r="JT91" i="5"/>
  <c r="MM118" i="5"/>
  <c r="KR91" i="5"/>
  <c r="KW114" i="5"/>
  <c r="HR118" i="5"/>
  <c r="LV117" i="5"/>
  <c r="KZ91" i="5"/>
  <c r="HV114" i="5"/>
  <c r="LS91" i="5"/>
  <c r="KP114" i="5"/>
  <c r="JW92" i="5"/>
  <c r="JE91" i="5"/>
  <c r="LI118" i="5"/>
  <c r="ID89" i="5"/>
  <c r="LY116" i="5"/>
  <c r="IS118" i="5"/>
  <c r="LY89" i="5"/>
  <c r="IT91" i="5"/>
  <c r="KG118" i="5"/>
  <c r="JP91" i="5"/>
  <c r="KV87" i="5"/>
  <c r="HJ92" i="5"/>
  <c r="GG87" i="5"/>
  <c r="JO115" i="5"/>
  <c r="NI118" i="5"/>
  <c r="LV115" i="5"/>
  <c r="IQ90" i="5"/>
  <c r="IB116" i="5"/>
  <c r="KI92" i="5"/>
  <c r="LJ118" i="5"/>
  <c r="FO117" i="5"/>
  <c r="KW116" i="5"/>
  <c r="ML89" i="5"/>
  <c r="KQ91" i="5"/>
  <c r="LM88" i="5"/>
  <c r="IH117" i="5"/>
  <c r="LQ88" i="5"/>
  <c r="IL117" i="5"/>
  <c r="LU87" i="5"/>
  <c r="LF90" i="5"/>
  <c r="KH88" i="5"/>
  <c r="LM116" i="5"/>
  <c r="IC91" i="5"/>
  <c r="JA88" i="5"/>
  <c r="JJ119" i="5"/>
  <c r="MH118" i="5"/>
  <c r="II116" i="5"/>
  <c r="JZ91" i="5"/>
  <c r="HP116" i="5"/>
  <c r="MK115" i="5"/>
  <c r="KL89" i="5"/>
  <c r="LA87" i="5"/>
  <c r="MA90" i="5"/>
  <c r="NH92" i="5"/>
  <c r="MA114" i="5"/>
  <c r="ME118" i="5"/>
  <c r="IY116" i="5"/>
  <c r="JV114" i="5"/>
  <c r="MI90" i="5"/>
  <c r="HO118" i="5"/>
  <c r="KW90" i="5"/>
  <c r="GX90" i="5"/>
  <c r="LJ87" i="5"/>
  <c r="MN118" i="5"/>
  <c r="MR89" i="5"/>
  <c r="BG87" i="5"/>
  <c r="ES116" i="5"/>
  <c r="CY91" i="5"/>
  <c r="ED90" i="5"/>
  <c r="DD119" i="5"/>
  <c r="DV87" i="5"/>
  <c r="MW118" i="5"/>
  <c r="NI89" i="5"/>
  <c r="CD90" i="5"/>
  <c r="CT91" i="5"/>
  <c r="DX90" i="5"/>
  <c r="EI115" i="5"/>
  <c r="KY90" i="5"/>
  <c r="LP92" i="5"/>
  <c r="NP116" i="5"/>
  <c r="NH118" i="5"/>
  <c r="BU92" i="5"/>
  <c r="ES92" i="5"/>
  <c r="CY117" i="5"/>
  <c r="DN114" i="5"/>
  <c r="NE89" i="5"/>
  <c r="MT90" i="5"/>
  <c r="BO87" i="5"/>
  <c r="CW117" i="5"/>
  <c r="EU90" i="5"/>
  <c r="MY118" i="5"/>
  <c r="BF119" i="5"/>
  <c r="CA119" i="5"/>
  <c r="BE87" i="5"/>
  <c r="BI87" i="5"/>
  <c r="CN116" i="5"/>
  <c r="KW88" i="5"/>
  <c r="LP90" i="5"/>
  <c r="LX119" i="5"/>
  <c r="LL117" i="5"/>
  <c r="NP114" i="5"/>
  <c r="BE114" i="5"/>
  <c r="CW90" i="5"/>
  <c r="NQ117" i="5"/>
  <c r="BS118" i="5"/>
  <c r="BX116" i="5"/>
  <c r="KJ88" i="5"/>
  <c r="KV118" i="5"/>
  <c r="LO119" i="5"/>
  <c r="II115" i="5"/>
  <c r="MG91" i="5"/>
  <c r="HX91" i="5"/>
  <c r="LM119" i="5"/>
  <c r="KP87" i="5"/>
  <c r="GT117" i="5"/>
  <c r="KX87" i="5"/>
  <c r="LT88" i="5"/>
  <c r="KF117" i="5"/>
  <c r="KR116" i="5"/>
  <c r="MM89" i="5"/>
  <c r="MX89" i="5"/>
  <c r="MQ116" i="5"/>
  <c r="KE88" i="5"/>
  <c r="LQ116" i="5"/>
  <c r="KM87" i="5"/>
  <c r="JS119" i="5"/>
  <c r="IY90" i="5"/>
  <c r="HO114" i="5"/>
  <c r="IO118" i="5"/>
  <c r="HX117" i="5"/>
  <c r="MO92" i="5"/>
  <c r="JJ115" i="5"/>
  <c r="HZ114" i="5"/>
  <c r="IW118" i="5"/>
  <c r="IY88" i="5"/>
  <c r="KZ118" i="5"/>
  <c r="IO115" i="5"/>
  <c r="HN117" i="5"/>
  <c r="IZ88" i="5"/>
  <c r="HU91" i="5"/>
  <c r="JY114" i="5"/>
  <c r="KL88" i="5"/>
  <c r="MB90" i="5"/>
  <c r="HT119" i="5"/>
  <c r="NP117" i="5"/>
  <c r="MG116" i="5"/>
  <c r="IG91" i="5"/>
  <c r="JE89" i="5"/>
  <c r="KQ118" i="5"/>
  <c r="JZ89" i="5"/>
  <c r="LR88" i="5"/>
  <c r="LI114" i="5"/>
  <c r="ID118" i="5"/>
  <c r="JN119" i="5"/>
  <c r="LR89" i="5"/>
  <c r="NK114" i="5"/>
  <c r="IR114" i="5"/>
  <c r="KW119" i="5"/>
  <c r="HQ116" i="5"/>
  <c r="MJ91" i="5"/>
  <c r="KM88" i="5"/>
  <c r="JV87" i="5"/>
  <c r="HZ90" i="5"/>
  <c r="JJ87" i="5"/>
  <c r="IM90" i="5"/>
  <c r="LB119" i="5"/>
  <c r="MR92" i="5"/>
  <c r="HZ92" i="5"/>
  <c r="KR90" i="5"/>
  <c r="KK118" i="5"/>
  <c r="JV91" i="5"/>
  <c r="HO116" i="5"/>
  <c r="KB89" i="5"/>
  <c r="IN90" i="5"/>
  <c r="IB118" i="5"/>
  <c r="JM116" i="5"/>
  <c r="II118" i="5"/>
  <c r="IF89" i="5"/>
  <c r="MI117" i="5"/>
  <c r="JV90" i="5"/>
  <c r="LW92" i="5"/>
  <c r="JD92" i="5"/>
  <c r="JI91" i="5"/>
  <c r="IG119" i="5"/>
  <c r="JL92" i="5"/>
  <c r="LF88" i="5"/>
  <c r="GB90" i="5"/>
  <c r="LN89" i="5"/>
  <c r="JY87" i="5"/>
  <c r="NE116" i="5"/>
  <c r="NJ88" i="5"/>
  <c r="LG115" i="5"/>
  <c r="NR89" i="5"/>
  <c r="NQ89" i="5"/>
  <c r="BY89" i="5"/>
  <c r="CA90" i="5"/>
  <c r="BM91" i="5"/>
  <c r="CR90" i="5"/>
  <c r="NQ90" i="5"/>
  <c r="BN117" i="5"/>
  <c r="BZ116" i="5"/>
  <c r="MO119" i="5"/>
  <c r="EJ115" i="5"/>
  <c r="DN90" i="5"/>
  <c r="ES118" i="5"/>
  <c r="BK89" i="5"/>
  <c r="BR90" i="5"/>
  <c r="BU87" i="5"/>
  <c r="BD118" i="5"/>
  <c r="EJ119" i="5"/>
  <c r="DT115" i="5"/>
  <c r="NC89" i="5"/>
  <c r="NS91" i="5"/>
  <c r="NH119" i="5"/>
  <c r="BH88" i="5"/>
  <c r="NS90" i="5"/>
  <c r="DU114" i="5"/>
  <c r="CN117" i="5"/>
  <c r="EG119" i="5"/>
  <c r="MF87" i="5"/>
  <c r="LA91" i="5"/>
  <c r="ND92" i="5"/>
  <c r="BU90" i="5"/>
  <c r="AY117" i="5"/>
  <c r="NA117" i="5"/>
  <c r="NF88" i="5"/>
  <c r="NO87" i="5"/>
  <c r="KU116" i="5"/>
  <c r="HT89" i="5"/>
  <c r="MI118" i="5"/>
  <c r="JD90" i="5"/>
  <c r="HW92" i="5"/>
  <c r="LC115" i="5"/>
  <c r="JP116" i="5"/>
  <c r="JH117" i="5"/>
  <c r="LM92" i="5"/>
  <c r="JX119" i="5"/>
  <c r="HX88" i="5"/>
  <c r="LF118" i="5"/>
  <c r="LJ116" i="5"/>
  <c r="IF88" i="5"/>
  <c r="MC114" i="5"/>
  <c r="IV118" i="5"/>
  <c r="JU117" i="5"/>
  <c r="KZ87" i="5"/>
  <c r="HS92" i="5"/>
  <c r="IN117" i="5"/>
  <c r="IQ117" i="5"/>
  <c r="JX91" i="5"/>
  <c r="KC116" i="5"/>
  <c r="LZ89" i="5"/>
  <c r="GZ92" i="5"/>
  <c r="HM90" i="5"/>
  <c r="MO90" i="5"/>
  <c r="IX117" i="5"/>
  <c r="LD115" i="5"/>
  <c r="MN89" i="5"/>
  <c r="IG90" i="5"/>
  <c r="MO117" i="5"/>
  <c r="KU119" i="5"/>
  <c r="HP88" i="5"/>
  <c r="LH117" i="5"/>
  <c r="IA90" i="5"/>
  <c r="KP118" i="5"/>
  <c r="MF92" i="5"/>
  <c r="JB119" i="5"/>
  <c r="KC119" i="5"/>
  <c r="FT117" i="5"/>
  <c r="JR88" i="5"/>
  <c r="KZ116" i="5"/>
  <c r="LK91" i="5"/>
  <c r="IC90" i="5"/>
  <c r="JY89" i="5"/>
  <c r="MN91" i="5"/>
  <c r="MS114" i="5"/>
  <c r="JN118" i="5"/>
  <c r="LK92" i="5"/>
  <c r="IF90" i="5"/>
  <c r="KE115" i="5"/>
  <c r="HU92" i="5"/>
  <c r="IR116" i="5"/>
  <c r="IJ117" i="5"/>
  <c r="KO92" i="5"/>
  <c r="MJ88" i="5"/>
  <c r="JJ90" i="5"/>
  <c r="IA114" i="5"/>
  <c r="JJ89" i="5"/>
  <c r="MR90" i="5"/>
  <c r="HP117" i="5"/>
  <c r="LU119" i="5"/>
  <c r="MP90" i="5"/>
  <c r="MC92" i="5"/>
  <c r="IY87" i="5"/>
  <c r="LH115" i="5"/>
  <c r="LO92" i="5"/>
  <c r="MK88" i="5"/>
  <c r="JB114" i="5"/>
  <c r="KV114" i="5"/>
  <c r="HQ88" i="5"/>
  <c r="KK88" i="5"/>
  <c r="JQ119" i="5"/>
  <c r="IB114" i="5"/>
  <c r="IH119" i="5"/>
  <c r="JW114" i="5"/>
  <c r="IP92" i="5"/>
  <c r="LD117" i="5"/>
  <c r="LP116" i="5"/>
  <c r="KT92" i="5"/>
  <c r="HP87" i="5"/>
  <c r="IZ115" i="5"/>
  <c r="MG90" i="5"/>
  <c r="NI116" i="5"/>
  <c r="KE117" i="5"/>
  <c r="KM117" i="5"/>
  <c r="LN115" i="5"/>
  <c r="LA118" i="5"/>
  <c r="HS87" i="5"/>
  <c r="NB117" i="5"/>
  <c r="NF92" i="5"/>
  <c r="NB89" i="5"/>
  <c r="ML114" i="5"/>
  <c r="BS90" i="5"/>
  <c r="BR117" i="5"/>
  <c r="BC118" i="5"/>
  <c r="BD91" i="5"/>
  <c r="BX117" i="5"/>
  <c r="CK118" i="5"/>
  <c r="LR115" i="5"/>
  <c r="MU92" i="5"/>
  <c r="BO92" i="5"/>
  <c r="EL89" i="5"/>
  <c r="DG115" i="5"/>
  <c r="EA87" i="5"/>
  <c r="DG117" i="5"/>
  <c r="EI87" i="5"/>
  <c r="MS91" i="5"/>
  <c r="MR115" i="5"/>
  <c r="LL119" i="5"/>
  <c r="BY92" i="5"/>
  <c r="NT118" i="5"/>
  <c r="BN89" i="5"/>
  <c r="CQ89" i="5"/>
  <c r="MU89" i="5"/>
  <c r="NK119" i="5"/>
  <c r="NL119" i="5"/>
  <c r="BP89" i="5"/>
  <c r="BB90" i="5"/>
  <c r="BW116" i="5"/>
  <c r="AZ92" i="5"/>
  <c r="CB89" i="5"/>
  <c r="MQ89" i="5"/>
  <c r="DQ89" i="5"/>
  <c r="ES91" i="5"/>
  <c r="DW118" i="5"/>
  <c r="ES117" i="5"/>
  <c r="NO117" i="5"/>
  <c r="BD88" i="5"/>
  <c r="CI91" i="5"/>
  <c r="NU90" i="5"/>
  <c r="MS118" i="5"/>
  <c r="NR117" i="5"/>
  <c r="MV116" i="5"/>
  <c r="BH87" i="5"/>
  <c r="NV92" i="5"/>
  <c r="KD116" i="5"/>
  <c r="MJ114" i="5"/>
  <c r="MH90" i="5"/>
  <c r="KS92" i="5"/>
  <c r="LD119" i="5"/>
  <c r="JT89" i="5"/>
  <c r="LX116" i="5"/>
  <c r="IS89" i="5"/>
  <c r="IU118" i="5"/>
  <c r="IY115" i="5"/>
  <c r="LR117" i="5"/>
  <c r="IX91" i="5"/>
  <c r="MI114" i="5"/>
  <c r="LE88" i="5"/>
  <c r="HW119" i="5"/>
  <c r="IA91" i="5"/>
  <c r="MJ90" i="5"/>
  <c r="IH115" i="5"/>
  <c r="IL88" i="5"/>
  <c r="LW88" i="5"/>
  <c r="KD119" i="5"/>
  <c r="IP116" i="5"/>
  <c r="LA117" i="5"/>
  <c r="IE118" i="5"/>
  <c r="MI115" i="5"/>
  <c r="MP87" i="5"/>
  <c r="JK91" i="5"/>
  <c r="IQ92" i="5"/>
  <c r="KS89" i="5"/>
  <c r="HN116" i="5"/>
  <c r="IW89" i="5"/>
  <c r="KH115" i="5"/>
  <c r="JS89" i="5"/>
  <c r="LE114" i="5"/>
  <c r="LR116" i="5"/>
  <c r="KZ114" i="5"/>
  <c r="JL87" i="5"/>
  <c r="IB89" i="5"/>
  <c r="IY117" i="5"/>
  <c r="JN92" i="5"/>
  <c r="IE88" i="5"/>
  <c r="MH92" i="5"/>
  <c r="JB87" i="5"/>
  <c r="MI91" i="5"/>
  <c r="JZ87" i="5"/>
  <c r="FR118" i="5"/>
  <c r="IL119" i="5"/>
  <c r="JR116" i="5"/>
  <c r="IB87" i="5"/>
  <c r="LP118" i="5"/>
  <c r="HQ91" i="5"/>
  <c r="LO89" i="5"/>
  <c r="JS91" i="5"/>
  <c r="JI119" i="5"/>
  <c r="KS90" i="5"/>
  <c r="IM91" i="5"/>
  <c r="LU114" i="5"/>
  <c r="IP87" i="5"/>
  <c r="LJ91" i="5"/>
  <c r="LL89" i="5"/>
  <c r="KA91" i="5"/>
  <c r="IZ92" i="5"/>
  <c r="KY88" i="5"/>
  <c r="HR117" i="5"/>
  <c r="JL89" i="5"/>
  <c r="KQ116" i="5"/>
  <c r="LK115" i="5"/>
  <c r="IE119" i="5"/>
  <c r="LZ87" i="5"/>
  <c r="KT88" i="5"/>
  <c r="KA115" i="5"/>
  <c r="LO91" i="5"/>
  <c r="IJ92" i="5"/>
  <c r="JG114" i="5"/>
  <c r="JR89" i="5"/>
  <c r="HB119" i="5"/>
  <c r="KI118" i="5"/>
  <c r="JR91" i="5"/>
  <c r="IQ114" i="5"/>
  <c r="MK117" i="5"/>
  <c r="JE92" i="5"/>
  <c r="LP88" i="5"/>
  <c r="FK91" i="5"/>
  <c r="LS114" i="5"/>
  <c r="LW118" i="5"/>
  <c r="KD91" i="5"/>
  <c r="KA119" i="5"/>
  <c r="HZ89" i="5"/>
  <c r="JZ119" i="5"/>
  <c r="KU91" i="5"/>
  <c r="HO90" i="5"/>
  <c r="IM115" i="5"/>
  <c r="JV119" i="5"/>
  <c r="LC88" i="5"/>
  <c r="MO116" i="5"/>
  <c r="LK90" i="5"/>
  <c r="IE115" i="5"/>
  <c r="IW114" i="5"/>
  <c r="JW115" i="5"/>
  <c r="GV118" i="5"/>
  <c r="JQ116" i="5"/>
  <c r="KY92" i="5"/>
  <c r="NT89" i="5"/>
  <c r="NS114" i="5"/>
  <c r="MU87" i="5"/>
  <c r="CI116" i="5"/>
  <c r="BP116" i="5"/>
  <c r="NE90" i="5"/>
  <c r="BQ92" i="5"/>
  <c r="CO90" i="5"/>
  <c r="DF119" i="5"/>
  <c r="EE90" i="5"/>
  <c r="ED92" i="5"/>
  <c r="CG91" i="5"/>
  <c r="DI87" i="5"/>
  <c r="EG88" i="5"/>
  <c r="NU91" i="5"/>
  <c r="MS116" i="5"/>
  <c r="NT119" i="5"/>
  <c r="MR118" i="5"/>
  <c r="BS87" i="5"/>
  <c r="MX92" i="5"/>
  <c r="BD116" i="5"/>
  <c r="BM92" i="5"/>
  <c r="CP90" i="5"/>
  <c r="CO88" i="5"/>
  <c r="CX87" i="5"/>
  <c r="DO89" i="5"/>
  <c r="NL89" i="5"/>
  <c r="NO118" i="5"/>
  <c r="BH114" i="5"/>
  <c r="JT117" i="5"/>
  <c r="IM89" i="5"/>
  <c r="KA114" i="5"/>
  <c r="AY92" i="5"/>
  <c r="MD115" i="5"/>
  <c r="DC90" i="5"/>
  <c r="NE88" i="5"/>
  <c r="DX87" i="5"/>
  <c r="BC119" i="5"/>
  <c r="NS117" i="5"/>
  <c r="CF116" i="5"/>
  <c r="MQ114" i="5"/>
  <c r="NE119" i="5"/>
  <c r="CC89" i="5"/>
  <c r="BE116" i="5"/>
  <c r="CD114" i="5"/>
  <c r="BG119" i="5"/>
  <c r="MV118" i="5"/>
  <c r="DM92" i="5"/>
  <c r="EE115" i="5"/>
  <c r="CS87" i="5"/>
  <c r="NJ87" i="5"/>
  <c r="NM92" i="5"/>
  <c r="BY114" i="5"/>
  <c r="BA116" i="5"/>
  <c r="BT117" i="5"/>
  <c r="BR116" i="5"/>
  <c r="CV115" i="5"/>
  <c r="DQ91" i="5"/>
  <c r="MP115" i="5"/>
  <c r="MY88" i="5"/>
  <c r="NN119" i="5"/>
  <c r="AZ116" i="5"/>
  <c r="BV115" i="5"/>
  <c r="BD117" i="5"/>
  <c r="CQ88" i="5"/>
  <c r="EO115" i="5"/>
  <c r="DB115" i="5"/>
  <c r="NQ91" i="5"/>
  <c r="BW119" i="5"/>
  <c r="BJ114" i="5"/>
  <c r="CG118" i="5"/>
  <c r="BT88" i="5"/>
  <c r="DL116" i="5"/>
  <c r="CV89" i="5"/>
  <c r="CJ90" i="5"/>
  <c r="CX91" i="5"/>
  <c r="EB87" i="5"/>
  <c r="LB90" i="5"/>
  <c r="NB114" i="5"/>
  <c r="NM116" i="5"/>
  <c r="MX117" i="5"/>
  <c r="BO119" i="5"/>
  <c r="BR89" i="5"/>
  <c r="BX119" i="5"/>
  <c r="MS87" i="5"/>
  <c r="NA91" i="5"/>
  <c r="NV117" i="5"/>
  <c r="CD115" i="5"/>
  <c r="BG114" i="5"/>
  <c r="EL117" i="5"/>
  <c r="CT116" i="5"/>
  <c r="EB88" i="5"/>
  <c r="EK88" i="5"/>
  <c r="EP117" i="5"/>
  <c r="DP88" i="5"/>
  <c r="EE118" i="5"/>
  <c r="HF91" i="5"/>
  <c r="FY90" i="5"/>
  <c r="FL88" i="5"/>
  <c r="GE118" i="5"/>
  <c r="GO92" i="5"/>
  <c r="FF92" i="5"/>
  <c r="FN117" i="5"/>
  <c r="GP88" i="5"/>
  <c r="MM87" i="5"/>
  <c r="EO114" i="5"/>
  <c r="EX117" i="5"/>
  <c r="DF117" i="5"/>
  <c r="ED118" i="5"/>
  <c r="ET88" i="5"/>
  <c r="EY92" i="5"/>
  <c r="FW118" i="5"/>
  <c r="FL116" i="5"/>
  <c r="GW116" i="5"/>
  <c r="FR116" i="5"/>
  <c r="GE92" i="5"/>
  <c r="GY87" i="5"/>
  <c r="JS115" i="5"/>
  <c r="EG114" i="5"/>
  <c r="CL115" i="5"/>
  <c r="EJ87" i="5"/>
  <c r="HE91" i="5"/>
  <c r="FS90" i="5"/>
  <c r="GS115" i="5"/>
  <c r="FJ88" i="5"/>
  <c r="FF88" i="5"/>
  <c r="GS116" i="5"/>
  <c r="FC87" i="5"/>
  <c r="FI89" i="5"/>
  <c r="LH88" i="5"/>
  <c r="KK114" i="5"/>
  <c r="DB91" i="5"/>
  <c r="DY118" i="5"/>
  <c r="GY118" i="5"/>
  <c r="FI116" i="5"/>
  <c r="FU87" i="5"/>
  <c r="HJ117" i="5"/>
  <c r="EX119" i="5"/>
  <c r="HL118" i="5"/>
  <c r="KU92" i="5"/>
  <c r="ID117" i="5"/>
  <c r="LI87" i="5"/>
  <c r="JE90" i="5"/>
  <c r="JV89" i="5"/>
  <c r="CQ115" i="5"/>
  <c r="DI116" i="5"/>
  <c r="ER116" i="5"/>
  <c r="GT91" i="5"/>
  <c r="GG116" i="5"/>
  <c r="GI114" i="5"/>
  <c r="GZ91" i="5"/>
  <c r="GH119" i="5"/>
  <c r="GK116" i="5"/>
  <c r="FI88" i="5"/>
  <c r="GA118" i="5"/>
  <c r="JF114" i="5"/>
  <c r="MK89" i="5"/>
  <c r="JW87" i="5"/>
  <c r="IB92" i="5"/>
  <c r="DW92" i="5"/>
  <c r="DZ115" i="5"/>
  <c r="CV87" i="5"/>
  <c r="ED117" i="5"/>
  <c r="HB89" i="5"/>
  <c r="HK91" i="5"/>
  <c r="FL117" i="5"/>
  <c r="GI92" i="5"/>
  <c r="FG114" i="5"/>
  <c r="KG90" i="5"/>
  <c r="ES119" i="5"/>
  <c r="HN114" i="5"/>
  <c r="FW92" i="5"/>
  <c r="GJ90" i="5"/>
  <c r="GW87" i="5"/>
  <c r="FC90" i="5"/>
  <c r="IR90" i="5"/>
  <c r="KL91" i="5"/>
  <c r="KU115" i="5"/>
  <c r="IU89" i="5"/>
  <c r="GB92" i="5"/>
  <c r="JD88" i="5"/>
  <c r="NO90" i="5"/>
  <c r="MY114" i="5"/>
  <c r="DR91" i="5"/>
  <c r="BA90" i="5"/>
  <c r="ND91" i="5"/>
  <c r="EF88" i="5"/>
  <c r="BP119" i="5"/>
  <c r="DW87" i="5"/>
  <c r="CB114" i="5"/>
  <c r="EA90" i="5"/>
  <c r="NB115" i="5"/>
  <c r="NQ115" i="5"/>
  <c r="MV119" i="5"/>
  <c r="EL91" i="5"/>
  <c r="BL89" i="5"/>
  <c r="CF88" i="5"/>
  <c r="BH91" i="5"/>
  <c r="BO117" i="5"/>
  <c r="MY87" i="5"/>
  <c r="DY116" i="5"/>
  <c r="EV117" i="5"/>
  <c r="DJ90" i="5"/>
  <c r="BX92" i="5"/>
  <c r="EF92" i="5"/>
  <c r="DB87" i="5"/>
  <c r="LH118" i="5"/>
  <c r="ML92" i="5"/>
  <c r="BC116" i="5"/>
  <c r="CK91" i="5"/>
  <c r="DY115" i="5"/>
  <c r="EL119" i="5"/>
  <c r="KX118" i="5"/>
  <c r="EE116" i="5"/>
  <c r="EN90" i="5"/>
  <c r="CC118" i="5"/>
  <c r="DN91" i="5"/>
  <c r="BK118" i="5"/>
  <c r="AZ118" i="5"/>
  <c r="DY91" i="5"/>
  <c r="CZ114" i="5"/>
  <c r="EB117" i="5"/>
  <c r="CI119" i="5"/>
  <c r="EF91" i="5"/>
  <c r="CN88" i="5"/>
  <c r="DE116" i="5"/>
  <c r="CR117" i="5"/>
  <c r="GU115" i="5"/>
  <c r="FA89" i="5"/>
  <c r="FK115" i="5"/>
  <c r="GE116" i="5"/>
  <c r="EZ89" i="5"/>
  <c r="HJ91" i="5"/>
  <c r="FD116" i="5"/>
  <c r="IT92" i="5"/>
  <c r="HY115" i="5"/>
  <c r="EA115" i="5"/>
  <c r="BJ91" i="5"/>
  <c r="DT119" i="5"/>
  <c r="DE91" i="5"/>
  <c r="GC91" i="5"/>
  <c r="FO88" i="5"/>
  <c r="GS118" i="5"/>
  <c r="GR88" i="5"/>
  <c r="JZ117" i="5"/>
  <c r="II92" i="5"/>
  <c r="DY92" i="5"/>
  <c r="EQ92" i="5"/>
  <c r="CS92" i="5"/>
  <c r="GJ91" i="5"/>
  <c r="FA92" i="5"/>
  <c r="HI118" i="5"/>
  <c r="KY117" i="5"/>
  <c r="LO115" i="5"/>
  <c r="CO115" i="5"/>
  <c r="GM87" i="5"/>
  <c r="FM114" i="5"/>
  <c r="GT114" i="5"/>
  <c r="HC114" i="5"/>
  <c r="FU90" i="5"/>
  <c r="GC92" i="5"/>
  <c r="JS88" i="5"/>
  <c r="HR88" i="5"/>
  <c r="KX119" i="5"/>
  <c r="JO117" i="5"/>
  <c r="AY114" i="5"/>
  <c r="FI92" i="5"/>
  <c r="GK92" i="5"/>
  <c r="HB114" i="5"/>
  <c r="GB116" i="5"/>
  <c r="EW116" i="5"/>
  <c r="GA114" i="5"/>
  <c r="IT114" i="5"/>
  <c r="KE89" i="5"/>
  <c r="DP89" i="5"/>
  <c r="EU116" i="5"/>
  <c r="BN92" i="5"/>
  <c r="FH117" i="5"/>
  <c r="FC115" i="5"/>
  <c r="FC91" i="5"/>
  <c r="EX90" i="5"/>
  <c r="HF117" i="5"/>
  <c r="EV91" i="5"/>
  <c r="MB92" i="5"/>
  <c r="JE88" i="5"/>
  <c r="MM91" i="5"/>
  <c r="KT89" i="5"/>
  <c r="EK87" i="5"/>
  <c r="DB89" i="5"/>
  <c r="FR115" i="5"/>
  <c r="HA90" i="5"/>
  <c r="IA92" i="5"/>
  <c r="GM88" i="5"/>
  <c r="GN92" i="5"/>
  <c r="IH89" i="5"/>
  <c r="LS118" i="5"/>
  <c r="JQ114" i="5"/>
  <c r="DL87" i="5"/>
  <c r="BM90" i="5"/>
  <c r="NT88" i="5"/>
  <c r="NL90" i="5"/>
  <c r="AY90" i="5"/>
  <c r="EL87" i="5"/>
  <c r="NI90" i="5"/>
  <c r="MQ90" i="5"/>
  <c r="BO114" i="5"/>
  <c r="CQ117" i="5"/>
  <c r="EP90" i="5"/>
  <c r="MJ119" i="5"/>
  <c r="NB87" i="5"/>
  <c r="MZ115" i="5"/>
  <c r="BJ88" i="5"/>
  <c r="MY92" i="5"/>
  <c r="BC88" i="5"/>
  <c r="MQ118" i="5"/>
  <c r="BC114" i="5"/>
  <c r="CS115" i="5"/>
  <c r="ER115" i="5"/>
  <c r="ND116" i="5"/>
  <c r="BS91" i="5"/>
  <c r="BZ117" i="5"/>
  <c r="BF90" i="5"/>
  <c r="EK119" i="5"/>
  <c r="DA89" i="5"/>
  <c r="DC115" i="5"/>
  <c r="CS88" i="5"/>
  <c r="KI115" i="5"/>
  <c r="BG116" i="5"/>
  <c r="BA92" i="5"/>
  <c r="BV91" i="5"/>
  <c r="CC88" i="5"/>
  <c r="NJ117" i="5"/>
  <c r="CF117" i="5"/>
  <c r="DO118" i="5"/>
  <c r="DZ88" i="5"/>
  <c r="NK115" i="5"/>
  <c r="MH88" i="5"/>
  <c r="AY88" i="5"/>
  <c r="CA117" i="5"/>
  <c r="NE91" i="5"/>
  <c r="CH87" i="5"/>
  <c r="ED87" i="5"/>
  <c r="CL114" i="5"/>
  <c r="NK91" i="5"/>
  <c r="NS118" i="5"/>
  <c r="MY91" i="5"/>
  <c r="BS119" i="5"/>
  <c r="MS89" i="5"/>
  <c r="NF117" i="5"/>
  <c r="BM89" i="5"/>
  <c r="NJ119" i="5"/>
  <c r="BA91" i="5"/>
  <c r="CM115" i="5"/>
  <c r="EU117" i="5"/>
  <c r="DN119" i="5"/>
  <c r="CS118" i="5"/>
  <c r="EA91" i="5"/>
  <c r="DA87" i="5"/>
  <c r="CG87" i="5"/>
  <c r="GJ119" i="5"/>
  <c r="FE115" i="5"/>
  <c r="GK118" i="5"/>
  <c r="HF92" i="5"/>
  <c r="FZ89" i="5"/>
  <c r="GY89" i="5"/>
  <c r="GC90" i="5"/>
  <c r="IZ119" i="5"/>
  <c r="CN91" i="5"/>
  <c r="EA114" i="5"/>
  <c r="CR119" i="5"/>
  <c r="CV119" i="5"/>
  <c r="DT116" i="5"/>
  <c r="FZ118" i="5"/>
  <c r="GI118" i="5"/>
  <c r="EX116" i="5"/>
  <c r="ER119" i="5"/>
  <c r="JB115" i="5"/>
  <c r="JN117" i="5"/>
  <c r="ID90" i="5"/>
  <c r="EU88" i="5"/>
  <c r="CW115" i="5"/>
  <c r="DN118" i="5"/>
  <c r="FJ91" i="5"/>
  <c r="GU116" i="5"/>
  <c r="GD88" i="5"/>
  <c r="HA118" i="5"/>
  <c r="HE116" i="5"/>
  <c r="FZ119" i="5"/>
  <c r="HD117" i="5"/>
  <c r="KQ90" i="5"/>
  <c r="HY88" i="5"/>
  <c r="CI87" i="5"/>
  <c r="ET92" i="5"/>
  <c r="DF114" i="5"/>
  <c r="EM119" i="5"/>
  <c r="ES87" i="5"/>
  <c r="FN115" i="5"/>
  <c r="FE117" i="5"/>
  <c r="KF88" i="5"/>
  <c r="LR87" i="5"/>
  <c r="JZ116" i="5"/>
  <c r="DT118" i="5"/>
  <c r="ER118" i="5"/>
  <c r="DN92" i="5"/>
  <c r="GM90" i="5"/>
  <c r="GC89" i="5"/>
  <c r="HB118" i="5"/>
  <c r="HK90" i="5"/>
  <c r="FP91" i="5"/>
  <c r="HD119" i="5"/>
  <c r="IL87" i="5"/>
  <c r="LQ119" i="5"/>
  <c r="MJ92" i="5"/>
  <c r="KT118" i="5"/>
  <c r="DE87" i="5"/>
  <c r="DI117" i="5"/>
  <c r="DK91" i="5"/>
  <c r="GD90" i="5"/>
  <c r="FU88" i="5"/>
  <c r="HE114" i="5"/>
  <c r="HI87" i="5"/>
  <c r="HD92" i="5"/>
  <c r="JS114" i="5"/>
  <c r="KK115" i="5"/>
  <c r="CH92" i="5"/>
  <c r="EC91" i="5"/>
  <c r="CM88" i="5"/>
  <c r="FH118" i="5"/>
  <c r="FI118" i="5"/>
  <c r="FS114" i="5"/>
  <c r="GX115" i="5"/>
  <c r="IM116" i="5"/>
  <c r="LZ91" i="5"/>
  <c r="JT118" i="5"/>
  <c r="CY119" i="5"/>
  <c r="AY115" i="5"/>
  <c r="MS117" i="5"/>
  <c r="MN115" i="5"/>
  <c r="DA92" i="5"/>
  <c r="BA119" i="5"/>
  <c r="NR119" i="5"/>
  <c r="NE115" i="5"/>
  <c r="NO89" i="5"/>
  <c r="CG116" i="5"/>
  <c r="NG88" i="5"/>
  <c r="CB92" i="5"/>
  <c r="DG118" i="5"/>
  <c r="DW119" i="5"/>
  <c r="MT87" i="5"/>
  <c r="DN117" i="5"/>
  <c r="NN87" i="5"/>
  <c r="MA91" i="5"/>
  <c r="KZ119" i="5"/>
  <c r="NV91" i="5"/>
  <c r="MT89" i="5"/>
  <c r="ND88" i="5"/>
  <c r="CH115" i="5"/>
  <c r="CF92" i="5"/>
  <c r="BN91" i="5"/>
  <c r="BT90" i="5"/>
  <c r="DG90" i="5"/>
  <c r="MW91" i="5"/>
  <c r="MV92" i="5"/>
  <c r="CF118" i="5"/>
  <c r="BQ87" i="5"/>
  <c r="EA92" i="5"/>
  <c r="DM116" i="5"/>
  <c r="NS119" i="5"/>
  <c r="NH87" i="5"/>
  <c r="BT119" i="5"/>
  <c r="CI115" i="5"/>
  <c r="BV114" i="5"/>
  <c r="NC116" i="5"/>
  <c r="BE90" i="5"/>
  <c r="BZ90" i="5"/>
  <c r="CE117" i="5"/>
  <c r="CC90" i="5"/>
  <c r="MW116" i="5"/>
  <c r="BG90" i="5"/>
  <c r="CF87" i="5"/>
  <c r="CP119" i="5"/>
  <c r="EK91" i="5"/>
  <c r="EK116" i="5"/>
  <c r="EN92" i="5"/>
  <c r="EJ92" i="5"/>
  <c r="DP116" i="5"/>
  <c r="DM89" i="5"/>
  <c r="HK116" i="5"/>
  <c r="HD115" i="5"/>
  <c r="FK89" i="5"/>
  <c r="LL118" i="5"/>
  <c r="EO88" i="5"/>
  <c r="DQ119" i="5"/>
  <c r="EX114" i="5"/>
  <c r="HA117" i="5"/>
  <c r="GA88" i="5"/>
  <c r="EY89" i="5"/>
  <c r="MB88" i="5"/>
  <c r="HP118" i="5"/>
  <c r="DJ92" i="5"/>
  <c r="EO117" i="5"/>
  <c r="EY91" i="5"/>
  <c r="HJ89" i="5"/>
  <c r="GX92" i="5"/>
  <c r="GV91" i="5"/>
  <c r="FP114" i="5"/>
  <c r="FN91" i="5"/>
  <c r="JN115" i="5"/>
  <c r="KS119" i="5"/>
  <c r="IN116" i="5"/>
  <c r="JJ92" i="5"/>
  <c r="CI117" i="5"/>
  <c r="EK118" i="5"/>
  <c r="CW87" i="5"/>
  <c r="FT89" i="5"/>
  <c r="GZ115" i="5"/>
  <c r="HJ87" i="5"/>
  <c r="FM90" i="5"/>
  <c r="ET87" i="5"/>
  <c r="JB90" i="5"/>
  <c r="DH90" i="5"/>
  <c r="CU91" i="5"/>
  <c r="GG90" i="5"/>
  <c r="FE91" i="5"/>
  <c r="FK116" i="5"/>
  <c r="FI87" i="5"/>
  <c r="GQ88" i="5"/>
  <c r="EF87" i="5"/>
  <c r="FH114" i="5"/>
  <c r="IS116" i="5"/>
  <c r="DT89" i="5"/>
  <c r="CP92" i="5"/>
  <c r="CV88" i="5"/>
  <c r="CZ115" i="5"/>
  <c r="DM87" i="5"/>
  <c r="EY114" i="5"/>
  <c r="DG89" i="5"/>
  <c r="HG115" i="5"/>
  <c r="FJ114" i="5"/>
  <c r="DB117" i="5"/>
  <c r="GW117" i="5"/>
  <c r="EZ116" i="5"/>
  <c r="GS119" i="5"/>
  <c r="GV119" i="5"/>
  <c r="IN88" i="5"/>
  <c r="JJ118" i="5"/>
  <c r="ES88" i="5"/>
  <c r="CJ118" i="5"/>
  <c r="DP119" i="5"/>
  <c r="KU88" i="5"/>
  <c r="LY119" i="5"/>
  <c r="KC115" i="5"/>
  <c r="HU114" i="5"/>
  <c r="KL114" i="5"/>
  <c r="IV88" i="5"/>
  <c r="DZ92" i="5"/>
  <c r="LB91" i="5"/>
  <c r="BF89" i="5"/>
  <c r="BK114" i="5"/>
  <c r="BY117" i="5"/>
  <c r="BI119" i="5"/>
  <c r="CW88" i="5"/>
  <c r="DM91" i="5"/>
  <c r="MX87" i="5"/>
  <c r="BB88" i="5"/>
  <c r="BC91" i="5"/>
  <c r="NM89" i="5"/>
  <c r="EM88" i="5"/>
  <c r="DA115" i="5"/>
  <c r="BJ117" i="5"/>
  <c r="MQ117" i="5"/>
  <c r="BG88" i="5"/>
  <c r="DV92" i="5"/>
  <c r="CX116" i="5"/>
  <c r="CK87" i="5"/>
  <c r="NV114" i="5"/>
  <c r="MT115" i="5"/>
  <c r="NU89" i="5"/>
  <c r="MS88" i="5"/>
  <c r="MN119" i="5"/>
  <c r="BB116" i="5"/>
  <c r="BH116" i="5"/>
  <c r="BR119" i="5"/>
  <c r="AY116" i="5"/>
  <c r="CX89" i="5"/>
  <c r="EW89" i="5"/>
  <c r="FC116" i="5"/>
  <c r="NN116" i="5"/>
  <c r="NQ92" i="5"/>
  <c r="NK118" i="5"/>
  <c r="NP89" i="5"/>
  <c r="NA114" i="5"/>
  <c r="BC115" i="5"/>
  <c r="BQ90" i="5"/>
  <c r="CX88" i="5"/>
  <c r="CU116" i="5"/>
  <c r="DF92" i="5"/>
  <c r="MS115" i="5"/>
  <c r="NL118" i="5"/>
  <c r="BH115" i="5"/>
  <c r="EX118" i="5"/>
  <c r="EE87" i="5"/>
  <c r="DI119" i="5"/>
  <c r="NG90" i="5"/>
  <c r="NQ116" i="5"/>
  <c r="BT116" i="5"/>
  <c r="BV87" i="5"/>
  <c r="BW88" i="5"/>
  <c r="DL115" i="5"/>
  <c r="EI116" i="5"/>
  <c r="EB114" i="5"/>
  <c r="DA117" i="5"/>
  <c r="DF89" i="5"/>
  <c r="DB90" i="5"/>
  <c r="DW116" i="5"/>
  <c r="GZ114" i="5"/>
  <c r="HG90" i="5"/>
  <c r="GW115" i="5"/>
  <c r="GO117" i="5"/>
  <c r="GH90" i="5"/>
  <c r="JP115" i="5"/>
  <c r="LD118" i="5"/>
  <c r="IG88" i="5"/>
  <c r="ES89" i="5"/>
  <c r="EY87" i="5"/>
  <c r="GD117" i="5"/>
  <c r="HE118" i="5"/>
  <c r="GR114" i="5"/>
  <c r="FF115" i="5"/>
  <c r="IK87" i="5"/>
  <c r="IU114" i="5"/>
  <c r="JV115" i="5"/>
  <c r="EE91" i="5"/>
  <c r="AZ117" i="5"/>
  <c r="EP91" i="5"/>
  <c r="DO116" i="5"/>
  <c r="EI117" i="5"/>
  <c r="HD91" i="5"/>
  <c r="FX117" i="5"/>
  <c r="GD87" i="5"/>
  <c r="FT87" i="5"/>
  <c r="FC89" i="5"/>
  <c r="MN114" i="5"/>
  <c r="JR118" i="5"/>
  <c r="EE114" i="5"/>
  <c r="EU118" i="5"/>
  <c r="BX90" i="5"/>
  <c r="CL119" i="5"/>
  <c r="FI114" i="5"/>
  <c r="GM118" i="5"/>
  <c r="HM119" i="5"/>
  <c r="HA119" i="5"/>
  <c r="EX91" i="5"/>
  <c r="FZ115" i="5"/>
  <c r="EX87" i="5"/>
  <c r="IU117" i="5"/>
  <c r="MA116" i="5"/>
  <c r="JE117" i="5"/>
  <c r="MK119" i="5"/>
  <c r="HP92" i="5"/>
  <c r="KU87" i="5"/>
  <c r="EQ115" i="5"/>
  <c r="EJ90" i="5"/>
  <c r="FN89" i="5"/>
  <c r="GN117" i="5"/>
  <c r="FU116" i="5"/>
  <c r="FB92" i="5"/>
  <c r="EZ91" i="5"/>
  <c r="GJ87" i="5"/>
  <c r="GF117" i="5"/>
  <c r="HR115" i="5"/>
  <c r="JI118" i="5"/>
  <c r="DR88" i="5"/>
  <c r="DD115" i="5"/>
  <c r="EU119" i="5"/>
  <c r="GX88" i="5"/>
  <c r="FH91" i="5"/>
  <c r="GN89" i="5"/>
  <c r="GP89" i="5"/>
  <c r="FM91" i="5"/>
  <c r="HO91" i="5"/>
  <c r="IT90" i="5"/>
  <c r="LL114" i="5"/>
  <c r="IX89" i="5"/>
  <c r="MK116" i="5"/>
  <c r="MD92" i="5"/>
  <c r="IV114" i="5"/>
  <c r="NP115" i="5"/>
  <c r="DR119" i="5"/>
  <c r="BX114" i="5"/>
  <c r="BZ91" i="5"/>
  <c r="NG114" i="5"/>
  <c r="NI87" i="5"/>
  <c r="NJ92" i="5"/>
  <c r="MS119" i="5"/>
  <c r="BS117" i="5"/>
  <c r="MR88" i="5"/>
  <c r="EB116" i="5"/>
  <c r="NB91" i="5"/>
  <c r="NM117" i="5"/>
  <c r="CG92" i="5"/>
  <c r="BB91" i="5"/>
  <c r="AZ87" i="5"/>
  <c r="DQ115" i="5"/>
  <c r="NO115" i="5"/>
  <c r="NN89" i="5"/>
  <c r="CD91" i="5"/>
  <c r="BP117" i="5"/>
  <c r="BQ114" i="5"/>
  <c r="MR119" i="5"/>
  <c r="BX89" i="5"/>
  <c r="NN118" i="5"/>
  <c r="DK119" i="5"/>
  <c r="EL115" i="5"/>
  <c r="CE114" i="5"/>
  <c r="DW88" i="5"/>
  <c r="EC92" i="5"/>
  <c r="NF116" i="5"/>
  <c r="NI115" i="5"/>
  <c r="BP92" i="5"/>
  <c r="BJ116" i="5"/>
  <c r="DQ90" i="5"/>
  <c r="CN87" i="5"/>
  <c r="CU92" i="5"/>
  <c r="DP92" i="5"/>
  <c r="ED116" i="5"/>
  <c r="NR114" i="5"/>
  <c r="MO115" i="5"/>
  <c r="NU92" i="5"/>
  <c r="NF115" i="5"/>
  <c r="BK92" i="5"/>
  <c r="BD89" i="5"/>
  <c r="BN119" i="5"/>
  <c r="DU91" i="5"/>
  <c r="CY92" i="5"/>
  <c r="DU117" i="5"/>
  <c r="NS116" i="5"/>
  <c r="KL87" i="5"/>
  <c r="NL117" i="5"/>
  <c r="BW92" i="5"/>
  <c r="BX87" i="5"/>
  <c r="CE92" i="5"/>
  <c r="CJ87" i="5"/>
  <c r="DS91" i="5"/>
  <c r="CT119" i="5"/>
  <c r="DW90" i="5"/>
  <c r="CY118" i="5"/>
  <c r="DM115" i="5"/>
  <c r="CY87" i="5"/>
  <c r="CM114" i="5"/>
  <c r="HO117" i="5"/>
  <c r="GG115" i="5"/>
  <c r="HM116" i="5"/>
  <c r="MO87" i="5"/>
  <c r="LG90" i="5"/>
  <c r="EG116" i="5"/>
  <c r="CU87" i="5"/>
  <c r="CW89" i="5"/>
  <c r="EA89" i="5"/>
  <c r="EH119" i="5"/>
  <c r="HE90" i="5"/>
  <c r="GG119" i="5"/>
  <c r="GL118" i="5"/>
  <c r="GT92" i="5"/>
  <c r="LT91" i="5"/>
  <c r="MQ87" i="5"/>
  <c r="CJ92" i="5"/>
  <c r="DK114" i="5"/>
  <c r="FO115" i="5"/>
  <c r="EZ87" i="5"/>
  <c r="FV91" i="5"/>
  <c r="GI119" i="5"/>
  <c r="FA114" i="5"/>
  <c r="HH118" i="5"/>
  <c r="IW115" i="5"/>
  <c r="MP89" i="5"/>
  <c r="LA115" i="5"/>
  <c r="EC117" i="5"/>
  <c r="EK115" i="5"/>
  <c r="DZ119" i="5"/>
  <c r="BE118" i="5"/>
  <c r="DL89" i="5"/>
  <c r="FE90" i="5"/>
  <c r="HH115" i="5"/>
  <c r="HL114" i="5"/>
  <c r="FU119" i="5"/>
  <c r="HC87" i="5"/>
  <c r="HD114" i="5"/>
  <c r="KX88" i="5"/>
  <c r="MC90" i="5"/>
  <c r="DQ87" i="5"/>
  <c r="CM117" i="5"/>
  <c r="FH116" i="5"/>
  <c r="HH116" i="5"/>
  <c r="HF87" i="5"/>
  <c r="FW87" i="5"/>
  <c r="GG92" i="5"/>
  <c r="JW91" i="5"/>
  <c r="KR89" i="5"/>
  <c r="HV118" i="5"/>
  <c r="EB118" i="5"/>
  <c r="CY90" i="5"/>
  <c r="DY87" i="5"/>
  <c r="EQ89" i="5"/>
  <c r="DJ88" i="5"/>
  <c r="FM119" i="5"/>
  <c r="FB91" i="5"/>
  <c r="GF118" i="5"/>
  <c r="FB114" i="5"/>
  <c r="FV115" i="5"/>
  <c r="ME91" i="5"/>
  <c r="LE87" i="5"/>
  <c r="IQ89" i="5"/>
  <c r="DD114" i="5"/>
  <c r="CT115" i="5"/>
  <c r="JO88" i="5"/>
  <c r="KQ89" i="5"/>
  <c r="MT88" i="5"/>
  <c r="JD87" i="5"/>
  <c r="JU92" i="5"/>
  <c r="IZ90" i="5"/>
  <c r="MG89" i="5"/>
  <c r="BS115" i="5"/>
  <c r="MN92" i="5"/>
  <c r="BW89" i="5"/>
  <c r="CS90" i="5"/>
  <c r="LT117" i="5"/>
  <c r="DL119" i="5"/>
  <c r="BR114" i="5"/>
  <c r="NG115" i="5"/>
  <c r="BL91" i="5"/>
  <c r="ET116" i="5"/>
  <c r="NI92" i="5"/>
  <c r="NC87" i="5"/>
  <c r="NO119" i="5"/>
  <c r="NS92" i="5"/>
  <c r="MV90" i="5"/>
  <c r="ND118" i="5"/>
  <c r="BS116" i="5"/>
  <c r="EW118" i="5"/>
  <c r="BX91" i="5"/>
  <c r="BP114" i="5"/>
  <c r="CA89" i="5"/>
  <c r="BZ92" i="5"/>
  <c r="NM87" i="5"/>
  <c r="NG117" i="5"/>
  <c r="NR90" i="5"/>
  <c r="CI114" i="5"/>
  <c r="EB89" i="5"/>
  <c r="DK89" i="5"/>
  <c r="EH117" i="5"/>
  <c r="CP117" i="5"/>
  <c r="DN116" i="5"/>
  <c r="MF118" i="5"/>
  <c r="NT92" i="5"/>
  <c r="BJ118" i="5"/>
  <c r="CA118" i="5"/>
  <c r="BL88" i="5"/>
  <c r="MT119" i="5"/>
  <c r="CZ117" i="5"/>
  <c r="EB115" i="5"/>
  <c r="DH116" i="5"/>
  <c r="CK90" i="5"/>
  <c r="DG88" i="5"/>
  <c r="LV88" i="5"/>
  <c r="NP88" i="5"/>
  <c r="MY117" i="5"/>
  <c r="BD87" i="5"/>
  <c r="NT117" i="5"/>
  <c r="NT90" i="5"/>
  <c r="DE88" i="5"/>
  <c r="EF117" i="5"/>
  <c r="DL118" i="5"/>
  <c r="CS117" i="5"/>
  <c r="DK115" i="5"/>
  <c r="ER90" i="5"/>
  <c r="KR119" i="5"/>
  <c r="BP87" i="5"/>
  <c r="NH117" i="5"/>
  <c r="BA118" i="5"/>
  <c r="BF114" i="5"/>
  <c r="EP116" i="5"/>
  <c r="CQ114" i="5"/>
  <c r="DH119" i="5"/>
  <c r="DJ89" i="5"/>
  <c r="CK119" i="5"/>
  <c r="FY118" i="5"/>
  <c r="FA118" i="5"/>
  <c r="FX119" i="5"/>
  <c r="MC117" i="5"/>
  <c r="FL87" i="5"/>
  <c r="HP90" i="5"/>
  <c r="IL118" i="5"/>
  <c r="EG118" i="5"/>
  <c r="CL118" i="5"/>
  <c r="CP114" i="5"/>
  <c r="DR115" i="5"/>
  <c r="FR91" i="5"/>
  <c r="GT119" i="5"/>
  <c r="FA88" i="5"/>
  <c r="GP117" i="5"/>
  <c r="HP115" i="5"/>
  <c r="GK88" i="5"/>
  <c r="LD116" i="5"/>
  <c r="LL115" i="5"/>
  <c r="EX88" i="5"/>
  <c r="DP114" i="5"/>
  <c r="FD118" i="5"/>
  <c r="GI90" i="5"/>
  <c r="GW88" i="5"/>
  <c r="HF89" i="5"/>
  <c r="HT115" i="5"/>
  <c r="MG115" i="5"/>
  <c r="KA90" i="5"/>
  <c r="KP92" i="5"/>
  <c r="DH114" i="5"/>
  <c r="DT87" i="5"/>
  <c r="DN87" i="5"/>
  <c r="EA118" i="5"/>
  <c r="DN88" i="5"/>
  <c r="CJ116" i="5"/>
  <c r="GY116" i="5"/>
  <c r="GY91" i="5"/>
  <c r="HY90" i="5"/>
  <c r="JY117" i="5"/>
  <c r="IN115" i="5"/>
  <c r="MP114" i="5"/>
  <c r="EO118" i="5"/>
  <c r="AZ88" i="5"/>
  <c r="EI91" i="5"/>
  <c r="DT114" i="5"/>
  <c r="ER91" i="5"/>
  <c r="EY117" i="5"/>
  <c r="GN114" i="5"/>
  <c r="GW119" i="5"/>
  <c r="FL118" i="5"/>
  <c r="KJ91" i="5"/>
  <c r="EV89" i="5"/>
  <c r="EM87" i="5"/>
  <c r="CH119" i="5"/>
  <c r="DS88" i="5"/>
  <c r="HQ92" i="5"/>
  <c r="GV87" i="5"/>
  <c r="FY114" i="5"/>
  <c r="FQ90" i="5"/>
  <c r="IP89" i="5"/>
  <c r="JK115" i="5"/>
  <c r="KY119" i="5"/>
  <c r="DS90" i="5"/>
  <c r="EO87" i="5"/>
  <c r="DP87" i="5"/>
  <c r="GH118" i="5"/>
  <c r="FY91" i="5"/>
  <c r="HJ90" i="5"/>
  <c r="JQ118" i="5"/>
  <c r="HX118" i="5"/>
  <c r="LG116" i="5"/>
  <c r="IQ119" i="5"/>
  <c r="NH89" i="5"/>
  <c r="EP114" i="5"/>
  <c r="BF118" i="5"/>
  <c r="EW115" i="5"/>
  <c r="BT118" i="5"/>
  <c r="EJ91" i="5"/>
  <c r="BU114" i="5"/>
  <c r="BG92" i="5"/>
  <c r="CA116" i="5"/>
  <c r="NN117" i="5"/>
  <c r="DZ118" i="5"/>
  <c r="MU118" i="5"/>
  <c r="NM88" i="5"/>
  <c r="BF87" i="5"/>
  <c r="BU118" i="5"/>
  <c r="CG89" i="5"/>
  <c r="BM87" i="5"/>
  <c r="NR87" i="5"/>
  <c r="BA114" i="5"/>
  <c r="BR91" i="5"/>
  <c r="NH114" i="5"/>
  <c r="EQ116" i="5"/>
  <c r="CW92" i="5"/>
  <c r="MF117" i="5"/>
  <c r="NU119" i="5"/>
  <c r="BO90" i="5"/>
  <c r="MT118" i="5"/>
  <c r="BT91" i="5"/>
  <c r="BB87" i="5"/>
  <c r="CC91" i="5"/>
  <c r="EO89" i="5"/>
  <c r="DU118" i="5"/>
  <c r="CZ90" i="5"/>
  <c r="DU92" i="5"/>
  <c r="LH87" i="5"/>
  <c r="NN90" i="5"/>
  <c r="BT114" i="5"/>
  <c r="BY119" i="5"/>
  <c r="AY119" i="5"/>
  <c r="MW87" i="5"/>
  <c r="BL114" i="5"/>
  <c r="DO114" i="5"/>
  <c r="CX119" i="5"/>
  <c r="DG114" i="5"/>
  <c r="MD117" i="5"/>
  <c r="MS90" i="5"/>
  <c r="NV118" i="5"/>
  <c r="CE119" i="5"/>
  <c r="NC90" i="5"/>
  <c r="MR114" i="5"/>
  <c r="ET90" i="5"/>
  <c r="DC87" i="5"/>
  <c r="CF90" i="5"/>
  <c r="ND89" i="5"/>
  <c r="NC88" i="5"/>
  <c r="BI92" i="5"/>
  <c r="CC114" i="5"/>
  <c r="BZ114" i="5"/>
  <c r="BM117" i="5"/>
  <c r="EC114" i="5"/>
  <c r="DH88" i="5"/>
  <c r="DL88" i="5"/>
  <c r="EU92" i="5"/>
  <c r="EU114" i="5"/>
  <c r="EN91" i="5"/>
  <c r="FZ117" i="5"/>
  <c r="GR119" i="5"/>
  <c r="FP115" i="5"/>
  <c r="FO91" i="5"/>
  <c r="HG92" i="5"/>
  <c r="IM88" i="5"/>
  <c r="LR114" i="5"/>
  <c r="JU119" i="5"/>
  <c r="DP91" i="5"/>
  <c r="DE92" i="5"/>
  <c r="EF118" i="5"/>
  <c r="CN114" i="5"/>
  <c r="GN90" i="5"/>
  <c r="EZ117" i="5"/>
  <c r="HG87" i="5"/>
  <c r="GD119" i="5"/>
  <c r="FG117" i="5"/>
  <c r="FD90" i="5"/>
  <c r="HU118" i="5"/>
  <c r="LD89" i="5"/>
  <c r="LW114" i="5"/>
  <c r="DO92" i="5"/>
  <c r="DK87" i="5"/>
  <c r="DV117" i="5"/>
  <c r="GE114" i="5"/>
  <c r="FS117" i="5"/>
  <c r="GY114" i="5"/>
  <c r="EZ119" i="5"/>
  <c r="FQ116" i="5"/>
  <c r="GX87" i="5"/>
  <c r="KS88" i="5"/>
  <c r="LY90" i="5"/>
  <c r="JP92" i="5"/>
  <c r="KE119" i="5"/>
  <c r="CK89" i="5"/>
  <c r="DD92" i="5"/>
  <c r="FS89" i="5"/>
  <c r="IQ88" i="5"/>
  <c r="GM114" i="5"/>
  <c r="GE87" i="5"/>
  <c r="GM89" i="5"/>
  <c r="ID114" i="5"/>
  <c r="LN88" i="5"/>
  <c r="JA115" i="5"/>
  <c r="MG92" i="5"/>
  <c r="DF88" i="5"/>
  <c r="DF115" i="5"/>
  <c r="DG87" i="5"/>
  <c r="DK88" i="5"/>
  <c r="EI88" i="5"/>
  <c r="HE88" i="5"/>
  <c r="GE91" i="5"/>
  <c r="GO114" i="5"/>
  <c r="FJ92" i="5"/>
  <c r="II91" i="5"/>
  <c r="JG117" i="5"/>
  <c r="KK89" i="5"/>
  <c r="DV116" i="5"/>
  <c r="BH90" i="5"/>
  <c r="DC117" i="5"/>
  <c r="EC116" i="5"/>
  <c r="DH115" i="5"/>
  <c r="FC118" i="5"/>
  <c r="GL116" i="5"/>
  <c r="GD114" i="5"/>
  <c r="FN116" i="5"/>
  <c r="GZ88" i="5"/>
  <c r="GU89" i="5"/>
  <c r="FM87" i="5"/>
  <c r="LM91" i="5"/>
  <c r="MC88" i="5"/>
  <c r="DG116" i="5"/>
  <c r="DJ118" i="5"/>
  <c r="EP115" i="5"/>
  <c r="JQ88" i="5"/>
  <c r="MX119" i="5"/>
  <c r="LJ90" i="5"/>
  <c r="MC118" i="5"/>
  <c r="LI119" i="5"/>
  <c r="EM118" i="5"/>
  <c r="MY116" i="5"/>
  <c r="MU119" i="5"/>
  <c r="BH119" i="5"/>
  <c r="NN115" i="5"/>
  <c r="MR116" i="5"/>
  <c r="NC117" i="5"/>
  <c r="CE88" i="5"/>
  <c r="BG118" i="5"/>
  <c r="DH117" i="5"/>
  <c r="NU118" i="5"/>
  <c r="NC91" i="5"/>
  <c r="CB119" i="5"/>
  <c r="BB114" i="5"/>
  <c r="BK87" i="5"/>
  <c r="NP92" i="5"/>
  <c r="NT115" i="5"/>
  <c r="NN114" i="5"/>
  <c r="BK117" i="5"/>
  <c r="AY87" i="5"/>
  <c r="CB118" i="5"/>
  <c r="BI117" i="5"/>
  <c r="EV116" i="5"/>
  <c r="MO118" i="5"/>
  <c r="KL116" i="5"/>
  <c r="MN116" i="5"/>
  <c r="BF91" i="5"/>
  <c r="BN87" i="5"/>
  <c r="NL92" i="5"/>
  <c r="BK119" i="5"/>
  <c r="BB118" i="5"/>
  <c r="BW90" i="5"/>
  <c r="DE115" i="5"/>
  <c r="DK92" i="5"/>
  <c r="MX88" i="5"/>
  <c r="LW90" i="5"/>
  <c r="MZ116" i="5"/>
  <c r="BJ92" i="5"/>
  <c r="MR91" i="5"/>
  <c r="BP90" i="5"/>
  <c r="CA91" i="5"/>
  <c r="BR87" i="5"/>
  <c r="EK117" i="5"/>
  <c r="CW119" i="5"/>
  <c r="MW117" i="5"/>
  <c r="KH117" i="5"/>
  <c r="MU88" i="5"/>
  <c r="BY116" i="5"/>
  <c r="BY87" i="5"/>
  <c r="BI116" i="5"/>
  <c r="BW87" i="5"/>
  <c r="CJ115" i="5"/>
  <c r="DJ117" i="5"/>
  <c r="CD87" i="5"/>
  <c r="CS89" i="5"/>
  <c r="DU115" i="5"/>
  <c r="EH92" i="5"/>
  <c r="MW115" i="5"/>
  <c r="AZ114" i="5"/>
  <c r="BE88" i="5"/>
  <c r="BC92" i="5"/>
  <c r="DS114" i="5"/>
  <c r="CH91" i="5"/>
  <c r="EJ88" i="5"/>
  <c r="EE88" i="5"/>
  <c r="EG90" i="5"/>
  <c r="CL116" i="5"/>
  <c r="GI116" i="5"/>
  <c r="FE119" i="5"/>
  <c r="IR89" i="5"/>
  <c r="HS91" i="5"/>
  <c r="CK92" i="5"/>
  <c r="CG119" i="5"/>
  <c r="HE87" i="5"/>
  <c r="FU89" i="5"/>
  <c r="FT115" i="5"/>
  <c r="FV90" i="5"/>
  <c r="LW89" i="5"/>
  <c r="IG114" i="5"/>
  <c r="LN92" i="5"/>
  <c r="DW89" i="5"/>
  <c r="DI115" i="5"/>
  <c r="FW117" i="5"/>
  <c r="GH114" i="5"/>
  <c r="GP90" i="5"/>
  <c r="GU91" i="5"/>
  <c r="GO119" i="5"/>
  <c r="JT115" i="5"/>
  <c r="KG117" i="5"/>
  <c r="LH116" i="5"/>
  <c r="CZ116" i="5"/>
  <c r="EB92" i="5"/>
  <c r="GO88" i="5"/>
  <c r="GC116" i="5"/>
  <c r="GD91" i="5"/>
  <c r="FD114" i="5"/>
  <c r="FW91" i="5"/>
  <c r="IQ115" i="5"/>
  <c r="LW119" i="5"/>
  <c r="EH114" i="5"/>
  <c r="EF115" i="5"/>
  <c r="DB88" i="5"/>
  <c r="DZ116" i="5"/>
  <c r="FN87" i="5"/>
  <c r="FB87" i="5"/>
  <c r="IY118" i="5"/>
  <c r="CO87" i="5"/>
  <c r="CX117" i="5"/>
  <c r="CX90" i="5"/>
  <c r="DY90" i="5"/>
  <c r="FS118" i="5"/>
  <c r="GQ116" i="5"/>
  <c r="FY119" i="5"/>
  <c r="GO87" i="5"/>
  <c r="GY90" i="5"/>
  <c r="HW88" i="5"/>
  <c r="HS116" i="5"/>
  <c r="DE89" i="5"/>
  <c r="DE90" i="5"/>
  <c r="DR87" i="5"/>
  <c r="EQ114" i="5"/>
  <c r="GS89" i="5"/>
  <c r="KH118" i="5"/>
  <c r="IW117" i="5"/>
  <c r="LP115" i="5"/>
  <c r="MH116" i="5"/>
  <c r="MQ88" i="5"/>
  <c r="KH87" i="5"/>
  <c r="IC116" i="5"/>
  <c r="NA88" i="5"/>
  <c r="BI90" i="5"/>
  <c r="NH88" i="5"/>
  <c r="MV114" i="5"/>
  <c r="NK87" i="5"/>
  <c r="BJ89" i="5"/>
  <c r="BN90" i="5"/>
  <c r="CD89" i="5"/>
  <c r="BE115" i="5"/>
  <c r="ND114" i="5"/>
  <c r="CD116" i="5"/>
  <c r="BR118" i="5"/>
  <c r="AY91" i="5"/>
  <c r="AY85" i="5" s="1"/>
  <c r="LN117" i="5"/>
  <c r="LT116" i="5"/>
  <c r="NH91" i="5"/>
  <c r="BN118" i="5"/>
  <c r="AZ119" i="5"/>
  <c r="CA114" i="5"/>
  <c r="MZ87" i="5"/>
  <c r="BP88" i="5"/>
  <c r="EA88" i="5"/>
  <c r="NK88" i="5"/>
  <c r="NO88" i="5"/>
  <c r="LF115" i="5"/>
  <c r="BV89" i="5"/>
  <c r="CB88" i="5"/>
  <c r="NB88" i="5"/>
  <c r="NE118" i="5"/>
  <c r="NJ89" i="5"/>
  <c r="NV87" i="5"/>
  <c r="BI115" i="5"/>
  <c r="BT89" i="5"/>
  <c r="BS92" i="5"/>
  <c r="NT114" i="5"/>
  <c r="BI88" i="5"/>
  <c r="EK92" i="5"/>
  <c r="CU119" i="5"/>
  <c r="EQ91" i="5"/>
  <c r="NQ118" i="5"/>
  <c r="NQ87" i="5"/>
  <c r="NB92" i="5"/>
  <c r="LD92" i="5"/>
  <c r="CC117" i="5"/>
  <c r="NR115" i="5"/>
  <c r="BU117" i="5"/>
  <c r="BR92" i="5"/>
  <c r="BB115" i="5"/>
  <c r="BM119" i="5"/>
  <c r="CO114" i="5"/>
  <c r="CJ89" i="5"/>
  <c r="DV89" i="5"/>
  <c r="CD117" i="5"/>
  <c r="CC116" i="5"/>
  <c r="BI91" i="5"/>
  <c r="CA92" i="5"/>
  <c r="DZ87" i="5"/>
  <c r="DX116" i="5"/>
  <c r="EL118" i="5"/>
  <c r="DX91" i="5"/>
  <c r="EQ119" i="5"/>
  <c r="CU88" i="5"/>
  <c r="FS92" i="5"/>
  <c r="GQ118" i="5"/>
  <c r="HC91" i="5"/>
  <c r="HR89" i="5"/>
  <c r="IM119" i="5"/>
  <c r="ML119" i="5"/>
  <c r="CQ116" i="5"/>
  <c r="EP87" i="5"/>
  <c r="GK90" i="5"/>
  <c r="GU90" i="5"/>
  <c r="GN88" i="5"/>
  <c r="EL114" i="5"/>
  <c r="FJ87" i="5"/>
  <c r="FM118" i="5"/>
  <c r="IF117" i="5"/>
  <c r="KL117" i="5"/>
  <c r="LF91" i="5"/>
  <c r="EU115" i="5"/>
  <c r="EJ116" i="5"/>
  <c r="CR118" i="5"/>
  <c r="GR116" i="5"/>
  <c r="FD92" i="5"/>
  <c r="IL114" i="5"/>
  <c r="FK119" i="5"/>
  <c r="GE115" i="5"/>
  <c r="GA117" i="5"/>
  <c r="GH87" i="5"/>
  <c r="JG89" i="5"/>
  <c r="HI92" i="5"/>
  <c r="HY119" i="5"/>
  <c r="LI117" i="5"/>
  <c r="MB87" i="5"/>
  <c r="CR87" i="5"/>
  <c r="CL87" i="5"/>
  <c r="DS117" i="5"/>
  <c r="FD89" i="5"/>
  <c r="GG117" i="5"/>
  <c r="HD118" i="5"/>
  <c r="FT114" i="5"/>
  <c r="FU91" i="5"/>
  <c r="HI91" i="5"/>
  <c r="IO92" i="5"/>
  <c r="LV90" i="5"/>
  <c r="KC117" i="5"/>
  <c r="LO118" i="5"/>
  <c r="DM117" i="5"/>
  <c r="DS116" i="5"/>
  <c r="CJ91" i="5"/>
  <c r="GN91" i="5"/>
  <c r="GH116" i="5"/>
  <c r="HH119" i="5"/>
  <c r="FJ89" i="5"/>
  <c r="EW92" i="5"/>
  <c r="EY88" i="5"/>
  <c r="HA115" i="5"/>
  <c r="HI89" i="5"/>
  <c r="HX114" i="5"/>
  <c r="LB118" i="5"/>
  <c r="KP91" i="5"/>
  <c r="IJ115" i="5"/>
  <c r="IH88" i="5"/>
  <c r="MZ91" i="5"/>
  <c r="EC118" i="5"/>
  <c r="CF115" i="5"/>
  <c r="DG91" i="5"/>
  <c r="EV118" i="5"/>
  <c r="NO116" i="5"/>
  <c r="BW115" i="5"/>
  <c r="MT114" i="5"/>
  <c r="BC90" i="5"/>
  <c r="BN114" i="5"/>
  <c r="LZ117" i="5"/>
  <c r="NP90" i="5"/>
  <c r="BM114" i="5"/>
  <c r="NK116" i="5"/>
  <c r="BU119" i="5"/>
  <c r="CG90" i="5"/>
  <c r="DR90" i="5"/>
  <c r="DL90" i="5"/>
  <c r="MV89" i="5"/>
  <c r="MR87" i="5"/>
  <c r="KJ89" i="5"/>
  <c r="LD114" i="5"/>
  <c r="BT87" i="5"/>
  <c r="CD118" i="5"/>
  <c r="CL117" i="5"/>
  <c r="DR117" i="5"/>
  <c r="KE114" i="5"/>
  <c r="BU88" i="5"/>
  <c r="CD92" i="5"/>
  <c r="EJ118" i="5"/>
  <c r="CT90" i="5"/>
  <c r="MV91" i="5"/>
  <c r="MZ117" i="5"/>
  <c r="NC118" i="5"/>
  <c r="MW119" i="5"/>
  <c r="NO114" i="5"/>
  <c r="NJ90" i="5"/>
  <c r="BX115" i="5"/>
  <c r="CD119" i="5"/>
  <c r="BB117" i="5"/>
  <c r="BM88" i="5"/>
  <c r="BM116" i="5"/>
  <c r="NG89" i="5"/>
  <c r="NO92" i="5"/>
  <c r="MU91" i="5"/>
  <c r="MQ119" i="5"/>
  <c r="BQ116" i="5"/>
  <c r="BD90" i="5"/>
  <c r="EI90" i="5"/>
  <c r="EO119" i="5"/>
  <c r="DA91" i="5"/>
  <c r="NC119" i="5"/>
  <c r="BV118" i="5"/>
  <c r="ET91" i="5"/>
  <c r="DQ117" i="5"/>
  <c r="DS115" i="5"/>
  <c r="EH115" i="5"/>
  <c r="HF88" i="5"/>
  <c r="HB87" i="5"/>
  <c r="GB88" i="5"/>
  <c r="FW119" i="5"/>
  <c r="HE89" i="5"/>
  <c r="GS114" i="5"/>
  <c r="DR114" i="5"/>
  <c r="EE119" i="5"/>
  <c r="FX91" i="5"/>
  <c r="GC87" i="5"/>
  <c r="FE114" i="5"/>
  <c r="GO89" i="5"/>
  <c r="LC114" i="5"/>
  <c r="IR88" i="5"/>
  <c r="LV91" i="5"/>
  <c r="KX116" i="5"/>
  <c r="CK117" i="5"/>
  <c r="CO92" i="5"/>
  <c r="DX88" i="5"/>
  <c r="FC119" i="5"/>
  <c r="GJ89" i="5"/>
  <c r="HJ114" i="5"/>
  <c r="FY89" i="5"/>
  <c r="FR114" i="5"/>
  <c r="FZ90" i="5"/>
  <c r="IV119" i="5"/>
  <c r="JN87" i="5"/>
  <c r="LS117" i="5"/>
  <c r="ER88" i="5"/>
  <c r="CQ90" i="5"/>
  <c r="GX91" i="5"/>
  <c r="GL119" i="5"/>
  <c r="GE89" i="5"/>
  <c r="FK90" i="5"/>
  <c r="FH90" i="5"/>
  <c r="FM92" i="5"/>
  <c r="LM117" i="5"/>
  <c r="MF89" i="5"/>
  <c r="KP117" i="5"/>
  <c r="HZ88" i="5"/>
  <c r="CN92" i="5"/>
  <c r="GQ92" i="5"/>
  <c r="HD89" i="5"/>
  <c r="KD88" i="5"/>
  <c r="DK90" i="5"/>
  <c r="EN115" i="5"/>
  <c r="DL114" i="5"/>
  <c r="DP117" i="5"/>
  <c r="FW89" i="5"/>
  <c r="FY116" i="5"/>
  <c r="GS91" i="5"/>
  <c r="GI115" i="5"/>
  <c r="JA92" i="5"/>
  <c r="LP87" i="5"/>
  <c r="KX92" i="5"/>
  <c r="KV88" i="5"/>
  <c r="NF90" i="5"/>
  <c r="LK87" i="5"/>
  <c r="CX118" i="5"/>
  <c r="LU92" i="5"/>
  <c r="BH118" i="5"/>
  <c r="NJ114" i="5"/>
  <c r="MG88" i="5"/>
  <c r="NI91" i="5"/>
  <c r="BF117" i="5"/>
  <c r="BF115" i="5"/>
  <c r="BN88" i="5"/>
  <c r="BD92" i="5"/>
  <c r="BJ90" i="5"/>
  <c r="MY115" i="5"/>
  <c r="BY90" i="5"/>
  <c r="BL92" i="5"/>
  <c r="BM115" i="5"/>
  <c r="BW91" i="5"/>
  <c r="DU116" i="5"/>
  <c r="DF91" i="5"/>
  <c r="NA116" i="5"/>
  <c r="MZ89" i="5"/>
  <c r="BE92" i="5"/>
  <c r="BV119" i="5"/>
  <c r="CE118" i="5"/>
  <c r="AZ90" i="5"/>
  <c r="EP89" i="5"/>
  <c r="LJ119" i="5"/>
  <c r="NH90" i="5"/>
  <c r="BQ118" i="5"/>
  <c r="NB118" i="5"/>
  <c r="BK88" i="5"/>
  <c r="CC87" i="5"/>
  <c r="BC87" i="5"/>
  <c r="BW118" i="5"/>
  <c r="DU89" i="5"/>
  <c r="DD116" i="5"/>
  <c r="MZ119" i="5"/>
  <c r="NT116" i="5"/>
  <c r="BO88" i="5"/>
  <c r="BB89" i="5"/>
  <c r="BG91" i="5"/>
  <c r="NJ118" i="5"/>
  <c r="CA87" i="5"/>
  <c r="CF89" i="5"/>
  <c r="EU87" i="5"/>
  <c r="CU114" i="5"/>
  <c r="EF114" i="5"/>
  <c r="MZ90" i="5"/>
  <c r="NE114" i="5"/>
  <c r="NM115" i="5"/>
  <c r="MX115" i="5"/>
  <c r="NR88" i="5"/>
  <c r="BY91" i="5"/>
  <c r="NS88" i="5"/>
  <c r="CB115" i="5"/>
  <c r="DO117" i="5"/>
  <c r="CI118" i="5"/>
  <c r="CX114" i="5"/>
  <c r="DE119" i="5"/>
  <c r="CQ118" i="5"/>
  <c r="CU115" i="5"/>
  <c r="DE114" i="5"/>
  <c r="DJ87" i="5"/>
  <c r="FS116" i="5"/>
  <c r="GR117" i="5"/>
  <c r="FA91" i="5"/>
  <c r="GW92" i="5"/>
  <c r="FQ87" i="5"/>
  <c r="GA116" i="5"/>
  <c r="KG88" i="5"/>
  <c r="IK90" i="5"/>
  <c r="DV119" i="5"/>
  <c r="CZ89" i="5"/>
  <c r="CR91" i="5"/>
  <c r="DJ114" i="5"/>
  <c r="EM90" i="5"/>
  <c r="DU119" i="5"/>
  <c r="FN118" i="5"/>
  <c r="DS89" i="5"/>
  <c r="GF88" i="5"/>
  <c r="EM91" i="5"/>
  <c r="HJ88" i="5"/>
  <c r="GF91" i="5"/>
  <c r="HD90" i="5"/>
  <c r="HI119" i="5"/>
  <c r="HL92" i="5"/>
  <c r="KT115" i="5"/>
  <c r="CH88" i="5"/>
  <c r="EV115" i="5"/>
  <c r="EQ118" i="5"/>
  <c r="CU117" i="5"/>
  <c r="GO118" i="5"/>
  <c r="GR91" i="5"/>
  <c r="EV92" i="5"/>
  <c r="GI117" i="5"/>
  <c r="FR87" i="5"/>
  <c r="FP119" i="5"/>
  <c r="ED119" i="5"/>
  <c r="IJ118" i="5"/>
  <c r="JB116" i="5"/>
  <c r="JX114" i="5"/>
  <c r="KP119" i="5"/>
  <c r="DP115" i="5"/>
  <c r="ED88" i="5"/>
  <c r="EV87" i="5"/>
  <c r="ER92" i="5"/>
  <c r="FM117" i="5"/>
  <c r="GB87" i="5"/>
  <c r="GL114" i="5"/>
  <c r="DO90" i="5"/>
  <c r="HW115" i="5"/>
  <c r="LC119" i="5"/>
  <c r="IN119" i="5"/>
  <c r="KZ88" i="5"/>
  <c r="BV90" i="5"/>
  <c r="IU91" i="5"/>
  <c r="CY115" i="5"/>
  <c r="HI115" i="5"/>
  <c r="CO119" i="5"/>
  <c r="DD87" i="5"/>
  <c r="EG115" i="5"/>
  <c r="HA88" i="5"/>
  <c r="FA119" i="5"/>
  <c r="FB115" i="5"/>
  <c r="GG118" i="5"/>
  <c r="HT87" i="5"/>
  <c r="LB115" i="5"/>
  <c r="JG91" i="5"/>
  <c r="ER117" i="5"/>
  <c r="FW116" i="5"/>
  <c r="GQ119" i="5"/>
  <c r="EB91" i="5"/>
  <c r="FF87" i="5"/>
  <c r="FG116" i="5"/>
  <c r="GL90" i="5"/>
  <c r="HY114" i="5"/>
  <c r="CZ87" i="5"/>
  <c r="FM115" i="5"/>
  <c r="EY90" i="5"/>
  <c r="FW90" i="5"/>
  <c r="FP88" i="5"/>
  <c r="HA116" i="5"/>
  <c r="HB117" i="5"/>
  <c r="HC92" i="5"/>
  <c r="GU88" i="5"/>
  <c r="HB92" i="5"/>
  <c r="JY91" i="5"/>
  <c r="KN87" i="5"/>
  <c r="HY91" i="5"/>
  <c r="IU87" i="5"/>
  <c r="CV117" i="5"/>
  <c r="ED91" i="5"/>
  <c r="CL91" i="5"/>
  <c r="ES90" i="5"/>
  <c r="FQ118" i="5"/>
  <c r="HH89" i="5"/>
  <c r="GA92" i="5"/>
  <c r="JF91" i="5"/>
  <c r="HP119" i="5"/>
  <c r="DJ115" i="5"/>
  <c r="EC89" i="5"/>
  <c r="DT88" i="5"/>
  <c r="DX115" i="5"/>
  <c r="CH89" i="5"/>
  <c r="CU118" i="5"/>
  <c r="GP114" i="5"/>
  <c r="FI117" i="5"/>
  <c r="FY87" i="5"/>
  <c r="GK91" i="5"/>
  <c r="EX115" i="5"/>
  <c r="KX115" i="5"/>
  <c r="JE118" i="5"/>
  <c r="MK118" i="5"/>
  <c r="EH116" i="5"/>
  <c r="EC90" i="5"/>
  <c r="EG89" i="5"/>
  <c r="DD91" i="5"/>
  <c r="FD115" i="5"/>
  <c r="HP91" i="5"/>
  <c r="HI114" i="5"/>
  <c r="MR117" i="5"/>
  <c r="HY87" i="5"/>
  <c r="LI116" i="5"/>
  <c r="KD92" i="5"/>
  <c r="JM92" i="5"/>
  <c r="LP119" i="5"/>
  <c r="IG116" i="5"/>
  <c r="JB118" i="5"/>
  <c r="HL90" i="5"/>
  <c r="KK90" i="5"/>
  <c r="IP119" i="5"/>
  <c r="LS89" i="5"/>
  <c r="LQ118" i="5"/>
  <c r="IK117" i="5"/>
  <c r="IO114" i="5"/>
  <c r="KW117" i="5"/>
  <c r="HQ117" i="5"/>
  <c r="LG87" i="5"/>
  <c r="LY118" i="5"/>
  <c r="IS117" i="5"/>
  <c r="JS117" i="5"/>
  <c r="JA119" i="5"/>
  <c r="KA116" i="5"/>
  <c r="KA89" i="5"/>
  <c r="JH89" i="5"/>
  <c r="MH115" i="5"/>
  <c r="EN88" i="5"/>
  <c r="BR88" i="5"/>
  <c r="DW91" i="5"/>
  <c r="GP92" i="5"/>
  <c r="GM119" i="5"/>
  <c r="JZ90" i="5"/>
  <c r="KT117" i="5"/>
  <c r="HX90" i="5"/>
  <c r="JB88" i="5"/>
  <c r="DC88" i="5"/>
  <c r="EH118" i="5"/>
  <c r="CR88" i="5"/>
  <c r="EH87" i="5"/>
  <c r="FL92" i="5"/>
  <c r="GV115" i="5"/>
  <c r="GH92" i="5"/>
  <c r="GA115" i="5"/>
  <c r="GK87" i="5"/>
  <c r="FG91" i="5"/>
  <c r="DT91" i="5"/>
  <c r="EL116" i="5"/>
  <c r="EN116" i="5"/>
  <c r="CV116" i="5"/>
  <c r="DG92" i="5"/>
  <c r="EQ117" i="5"/>
  <c r="HE117" i="5"/>
  <c r="FP87" i="5"/>
  <c r="FE87" i="5"/>
  <c r="GR90" i="5"/>
  <c r="GS87" i="5"/>
  <c r="FQ115" i="5"/>
  <c r="FQ92" i="5"/>
  <c r="GT87" i="5"/>
  <c r="HT88" i="5"/>
  <c r="KX89" i="5"/>
  <c r="BL90" i="5"/>
  <c r="ER87" i="5"/>
  <c r="DK118" i="5"/>
  <c r="FP89" i="5"/>
  <c r="GX117" i="5"/>
  <c r="GU92" i="5"/>
  <c r="HE119" i="5"/>
  <c r="IE89" i="5"/>
  <c r="II87" i="5"/>
  <c r="LP89" i="5"/>
  <c r="IT119" i="5"/>
  <c r="KO114" i="5"/>
  <c r="DC89" i="5"/>
  <c r="DO87" i="5"/>
  <c r="EN89" i="5"/>
  <c r="FJ119" i="5"/>
  <c r="EZ115" i="5"/>
  <c r="FZ116" i="5"/>
  <c r="GH91" i="5"/>
  <c r="FG89" i="5"/>
  <c r="HD116" i="5"/>
  <c r="HC90" i="5"/>
  <c r="GA87" i="5"/>
  <c r="GT115" i="5"/>
  <c r="HD87" i="5"/>
  <c r="LH89" i="5"/>
  <c r="MC89" i="5"/>
  <c r="JO89" i="5"/>
  <c r="DS92" i="5"/>
  <c r="EH91" i="5"/>
  <c r="DT117" i="5"/>
  <c r="EM116" i="5"/>
  <c r="DV118" i="5"/>
  <c r="FO90" i="5"/>
  <c r="FE89" i="5"/>
  <c r="GD92" i="5"/>
  <c r="FS91" i="5"/>
  <c r="GM116" i="5"/>
  <c r="GF119" i="5"/>
  <c r="HI117" i="5"/>
  <c r="KE116" i="5"/>
  <c r="MY89" i="5"/>
  <c r="LP91" i="5"/>
  <c r="KM92" i="5"/>
  <c r="JV117" i="5"/>
  <c r="IQ87" i="5"/>
  <c r="KH119" i="5"/>
  <c r="LX91" i="5"/>
  <c r="IT87" i="5"/>
  <c r="LN114" i="5"/>
  <c r="KC91" i="5"/>
  <c r="IU92" i="5"/>
  <c r="ME114" i="5"/>
  <c r="GP115" i="5"/>
  <c r="IL92" i="5"/>
  <c r="KV91" i="5"/>
  <c r="HM117" i="5"/>
  <c r="GQ87" i="5"/>
  <c r="KZ90" i="5"/>
  <c r="HX116" i="5"/>
  <c r="KJ119" i="5"/>
  <c r="JO114" i="5"/>
  <c r="LJ114" i="5"/>
  <c r="FS115" i="5"/>
  <c r="HC116" i="5"/>
  <c r="FX118" i="5"/>
  <c r="DO115" i="5"/>
  <c r="GQ91" i="5"/>
  <c r="HC117" i="5"/>
  <c r="GY88" i="5"/>
  <c r="FX88" i="5"/>
  <c r="IY89" i="5"/>
  <c r="HM88" i="5"/>
  <c r="IN91" i="5"/>
  <c r="CW118" i="5"/>
  <c r="CN115" i="5"/>
  <c r="CR115" i="5"/>
  <c r="FF89" i="5"/>
  <c r="FA116" i="5"/>
  <c r="FX114" i="5"/>
  <c r="GT88" i="5"/>
  <c r="GF116" i="5"/>
  <c r="HG119" i="5"/>
  <c r="HC119" i="5"/>
  <c r="FY117" i="5"/>
  <c r="FP92" i="5"/>
  <c r="GB117" i="5"/>
  <c r="JD119" i="5"/>
  <c r="JU115" i="5"/>
  <c r="LY115" i="5"/>
  <c r="EV114" i="5"/>
  <c r="DO88" i="5"/>
  <c r="CW91" i="5"/>
  <c r="GV116" i="5"/>
  <c r="FH88" i="5"/>
  <c r="HJ119" i="5"/>
  <c r="HC88" i="5"/>
  <c r="GL88" i="5"/>
  <c r="GF90" i="5"/>
  <c r="KL92" i="5"/>
  <c r="LN90" i="5"/>
  <c r="DQ88" i="5"/>
  <c r="DA119" i="5"/>
  <c r="CQ91" i="5"/>
  <c r="FV114" i="5"/>
  <c r="HB115" i="5"/>
  <c r="FK92" i="5"/>
  <c r="GQ114" i="5"/>
  <c r="GJ118" i="5"/>
  <c r="JP114" i="5"/>
  <c r="CK88" i="5"/>
  <c r="EW87" i="5"/>
  <c r="DF90" i="5"/>
  <c r="EQ88" i="5"/>
  <c r="IO119" i="5"/>
  <c r="FD87" i="5"/>
  <c r="GV89" i="5"/>
  <c r="FN114" i="5"/>
  <c r="GO91" i="5"/>
  <c r="JN89" i="5"/>
  <c r="KE118" i="5"/>
  <c r="CR116" i="5"/>
  <c r="DJ119" i="5"/>
  <c r="DL117" i="5"/>
  <c r="FI90" i="5"/>
  <c r="FZ91" i="5"/>
  <c r="HA87" i="5"/>
  <c r="FS88" i="5"/>
  <c r="MF116" i="5"/>
  <c r="JM118" i="5"/>
  <c r="IV117" i="5"/>
  <c r="KN92" i="5"/>
  <c r="JU118" i="5"/>
  <c r="KL90" i="5"/>
  <c r="JW88" i="5"/>
  <c r="JM117" i="5"/>
  <c r="IX114" i="5"/>
  <c r="MZ88" i="5"/>
  <c r="MJ116" i="5"/>
  <c r="JH116" i="5"/>
  <c r="IG92" i="5"/>
  <c r="KN90" i="5"/>
  <c r="MD87" i="5"/>
  <c r="MC115" i="5"/>
  <c r="IW116" i="5"/>
  <c r="LO88" i="5"/>
  <c r="IJ116" i="5"/>
  <c r="KR114" i="5"/>
  <c r="JY116" i="5"/>
  <c r="KJ118" i="5"/>
  <c r="DE118" i="5"/>
  <c r="GS90" i="5"/>
  <c r="DY88" i="5"/>
  <c r="JX92" i="5"/>
  <c r="FO87" i="5"/>
  <c r="FU117" i="5"/>
  <c r="JY118" i="5"/>
  <c r="EW119" i="5"/>
  <c r="CO89" i="5"/>
  <c r="EM115" i="5"/>
  <c r="EN114" i="5"/>
  <c r="GB114" i="5"/>
  <c r="DU87" i="5"/>
  <c r="GI91" i="5"/>
  <c r="FQ117" i="5"/>
  <c r="FJ117" i="5"/>
  <c r="IR117" i="5"/>
  <c r="KF119" i="5"/>
  <c r="LN116" i="5"/>
  <c r="DM88" i="5"/>
  <c r="DQ114" i="5"/>
  <c r="DZ117" i="5"/>
  <c r="DF116" i="5"/>
  <c r="GU87" i="5"/>
  <c r="FR90" i="5"/>
  <c r="GK119" i="5"/>
  <c r="GZ87" i="5"/>
  <c r="FA87" i="5"/>
  <c r="FY115" i="5"/>
  <c r="GR87" i="5"/>
  <c r="FG119" i="5"/>
  <c r="IU115" i="5"/>
  <c r="MA119" i="5"/>
  <c r="CQ119" i="5"/>
  <c r="DZ91" i="5"/>
  <c r="CR89" i="5"/>
  <c r="FK88" i="5"/>
  <c r="FY88" i="5"/>
  <c r="GH117" i="5"/>
  <c r="GO90" i="5"/>
  <c r="HO92" i="5"/>
  <c r="HM115" i="5"/>
  <c r="GH89" i="5"/>
  <c r="JM91" i="5"/>
  <c r="KX114" i="5"/>
  <c r="LI115" i="5"/>
  <c r="JC90" i="5"/>
  <c r="DA88" i="5"/>
  <c r="EF89" i="5"/>
  <c r="GU114" i="5"/>
  <c r="FI115" i="5"/>
  <c r="HB88" i="5"/>
  <c r="GN115" i="5"/>
  <c r="GL91" i="5"/>
  <c r="JD91" i="5"/>
  <c r="MK114" i="5"/>
  <c r="KK87" i="5"/>
  <c r="HO89" i="5"/>
  <c r="DK116" i="5"/>
  <c r="CJ88" i="5"/>
  <c r="HJ115" i="5"/>
  <c r="GZ89" i="5"/>
  <c r="FB88" i="5"/>
  <c r="FP116" i="5"/>
  <c r="GS117" i="5"/>
  <c r="GP118" i="5"/>
  <c r="FH115" i="5"/>
  <c r="JC92" i="5"/>
  <c r="KV117" i="5"/>
  <c r="JK118" i="5"/>
  <c r="LS119" i="5"/>
  <c r="IN89" i="5"/>
  <c r="LN118" i="5"/>
  <c r="KM115" i="5"/>
  <c r="JT116" i="5"/>
  <c r="IO87" i="5"/>
  <c r="KA117" i="5"/>
  <c r="ID115" i="5"/>
  <c r="IE90" i="5"/>
  <c r="GT116" i="5"/>
  <c r="CJ119" i="5"/>
  <c r="GD118" i="5"/>
  <c r="JK90" i="5"/>
  <c r="IG118" i="5"/>
  <c r="FF118" i="5"/>
  <c r="HE92" i="5"/>
  <c r="GO115" i="5"/>
  <c r="FH89" i="5"/>
  <c r="HJ118" i="5"/>
  <c r="IH90" i="5"/>
  <c r="EM92" i="5"/>
  <c r="DH91" i="5"/>
  <c r="GQ117" i="5"/>
  <c r="FX92" i="5"/>
  <c r="GO116" i="5"/>
  <c r="FH92" i="5"/>
  <c r="LQ91" i="5"/>
  <c r="ML90" i="5"/>
  <c r="DG119" i="5"/>
  <c r="EW117" i="5"/>
  <c r="FE118" i="5"/>
  <c r="GS92" i="5"/>
  <c r="FT88" i="5"/>
  <c r="GY92" i="5"/>
  <c r="LS87" i="5"/>
  <c r="MG87" i="5"/>
  <c r="KC90" i="5"/>
  <c r="DI118" i="5"/>
  <c r="CM119" i="5"/>
  <c r="FG118" i="5"/>
  <c r="GR118" i="5"/>
  <c r="JW118" i="5"/>
  <c r="LA90" i="5"/>
  <c r="CY114" i="5"/>
  <c r="DF118" i="5"/>
  <c r="EA117" i="5"/>
  <c r="CQ87" i="5"/>
  <c r="DV88" i="5"/>
  <c r="GV114" i="5"/>
  <c r="FO119" i="5"/>
  <c r="HC115" i="5"/>
  <c r="GC118" i="5"/>
  <c r="HM87" i="5"/>
  <c r="FE92" i="5"/>
  <c r="GF87" i="5"/>
  <c r="IU88" i="5"/>
  <c r="EO91" i="5"/>
  <c r="EN87" i="5"/>
  <c r="FT116" i="5"/>
  <c r="HH117" i="5"/>
  <c r="FG92" i="5"/>
  <c r="GA90" i="5"/>
  <c r="FB116" i="5"/>
  <c r="FI91" i="5"/>
  <c r="KI117" i="5"/>
  <c r="JR90" i="5"/>
  <c r="HW87" i="5"/>
  <c r="GF92" i="5"/>
  <c r="JF92" i="5"/>
  <c r="LT115" i="5"/>
  <c r="KY116" i="5"/>
  <c r="IW87" i="5"/>
  <c r="KO88" i="5"/>
  <c r="KS115" i="5"/>
  <c r="HN115" i="5"/>
  <c r="HU87" i="5"/>
  <c r="KW87" i="5"/>
  <c r="KH90" i="5"/>
  <c r="JM119" i="5"/>
  <c r="FB90" i="5"/>
  <c r="ML88" i="5"/>
  <c r="MK90" i="5"/>
  <c r="DR118" i="5"/>
  <c r="ES115" i="5"/>
  <c r="CQ92" i="5"/>
  <c r="GJ88" i="5"/>
  <c r="FX116" i="5"/>
  <c r="HO119" i="5"/>
  <c r="LH114" i="5"/>
  <c r="CP87" i="5"/>
  <c r="CI89" i="5"/>
  <c r="GD115" i="5"/>
  <c r="EV90" i="5"/>
  <c r="IN114" i="5"/>
  <c r="HI88" i="5"/>
  <c r="HT118" i="5"/>
  <c r="MJ115" i="5"/>
  <c r="JX89" i="5"/>
  <c r="KO119" i="5"/>
  <c r="EK114" i="5"/>
  <c r="DI89" i="5"/>
  <c r="EG92" i="5"/>
  <c r="CY116" i="5"/>
  <c r="ET117" i="5"/>
  <c r="DT92" i="5"/>
  <c r="GU117" i="5"/>
  <c r="FA117" i="5"/>
  <c r="FR89" i="5"/>
  <c r="IS90" i="5"/>
  <c r="LE117" i="5"/>
  <c r="HG89" i="5"/>
  <c r="HN118" i="5"/>
  <c r="DB92" i="5"/>
  <c r="CW116" i="5"/>
  <c r="DC114" i="5"/>
  <c r="DF87" i="5"/>
  <c r="FB117" i="5"/>
  <c r="FK114" i="5"/>
  <c r="FK118" i="5"/>
  <c r="HA89" i="5"/>
  <c r="IA89" i="5"/>
  <c r="ID87" i="5"/>
  <c r="IP117" i="5"/>
  <c r="DR92" i="5"/>
  <c r="EQ90" i="5"/>
  <c r="CK115" i="5"/>
  <c r="HF116" i="5"/>
  <c r="FJ90" i="5"/>
  <c r="FR92" i="5"/>
  <c r="FW88" i="5"/>
  <c r="IV87" i="5"/>
  <c r="LZ118" i="5"/>
  <c r="KJ116" i="5"/>
  <c r="JX117" i="5"/>
  <c r="IF92" i="5"/>
  <c r="LM114" i="5"/>
  <c r="BP118" i="5"/>
  <c r="DV90" i="5"/>
  <c r="EW90" i="5"/>
  <c r="EW88" i="5"/>
  <c r="DO119" i="5"/>
  <c r="FD119" i="5"/>
  <c r="IU90" i="5"/>
  <c r="HF114" i="5"/>
  <c r="GT89" i="5"/>
  <c r="HH88" i="5"/>
  <c r="FK87" i="5"/>
  <c r="FA115" i="5"/>
  <c r="FU115" i="5"/>
  <c r="HB91" i="5"/>
  <c r="MF115" i="5"/>
  <c r="DD88" i="5"/>
  <c r="DJ116" i="5"/>
  <c r="EE92" i="5"/>
  <c r="CZ92" i="5"/>
  <c r="IY92" i="5"/>
  <c r="HK88" i="5"/>
  <c r="FY92" i="5"/>
  <c r="FZ87" i="5"/>
  <c r="HE115" i="5"/>
  <c r="NU116" i="5"/>
  <c r="LF114" i="5"/>
  <c r="IZ87" i="5"/>
  <c r="KC114" i="5"/>
  <c r="ET115" i="5"/>
  <c r="EM89" i="5"/>
  <c r="FN119" i="5"/>
  <c r="CL88" i="5"/>
  <c r="DI90" i="5"/>
  <c r="DL92" i="5"/>
  <c r="HD88" i="5"/>
  <c r="FO116" i="5"/>
  <c r="GE117" i="5"/>
  <c r="KO87" i="5"/>
  <c r="GC119" i="5"/>
  <c r="DT90" i="5"/>
  <c r="DY119" i="5"/>
  <c r="CO91" i="5"/>
  <c r="CP91" i="5"/>
  <c r="DP118" i="5"/>
  <c r="GL115" i="5"/>
  <c r="FB118" i="5"/>
  <c r="GB119" i="5"/>
  <c r="FT119" i="5"/>
  <c r="EK90" i="5"/>
  <c r="GY115" i="5"/>
  <c r="HF115" i="5"/>
  <c r="HO88" i="5"/>
  <c r="KT114" i="5"/>
  <c r="IW119" i="5"/>
  <c r="ED115" i="5"/>
  <c r="CM118" i="5"/>
  <c r="CS91" i="5"/>
  <c r="ED114" i="5"/>
  <c r="GZ119" i="5"/>
  <c r="GL89" i="5"/>
  <c r="GC117" i="5"/>
  <c r="FC88" i="5"/>
  <c r="EY115" i="5"/>
  <c r="LD88" i="5"/>
  <c r="EV119" i="5"/>
  <c r="CY89" i="5"/>
  <c r="DL91" i="5"/>
  <c r="FT118" i="5"/>
  <c r="HN88" i="5"/>
  <c r="FC117" i="5"/>
  <c r="II89" i="5"/>
  <c r="GN87" i="5"/>
  <c r="JQ87" i="5"/>
  <c r="KK117" i="5"/>
  <c r="LD87" i="5"/>
  <c r="DM118" i="5"/>
  <c r="EN117" i="5"/>
  <c r="GA89" i="5"/>
  <c r="GU118" i="5"/>
  <c r="GL87" i="5"/>
  <c r="GW118" i="5"/>
  <c r="HG88" i="5"/>
  <c r="FL89" i="5"/>
  <c r="GV90" i="5"/>
  <c r="GZ117" i="5"/>
  <c r="GV92" i="5"/>
  <c r="ID91" i="5"/>
  <c r="JU91" i="5"/>
  <c r="CN118" i="5"/>
  <c r="DV91" i="5"/>
  <c r="EN118" i="5"/>
  <c r="CV92" i="5"/>
  <c r="DK117" i="5"/>
  <c r="EZ118" i="5"/>
  <c r="GG88" i="5"/>
  <c r="HK92" i="5"/>
  <c r="GZ118" i="5"/>
  <c r="IF116" i="5"/>
  <c r="KI88" i="5"/>
  <c r="KQ117" i="5"/>
  <c r="LL90" i="5"/>
  <c r="IL90" i="5"/>
  <c r="IL115" i="5"/>
  <c r="LT89" i="5"/>
  <c r="KW92" i="5"/>
  <c r="MC87" i="5"/>
  <c r="JS118" i="5"/>
  <c r="GJ92" i="5"/>
  <c r="HC89" i="5"/>
  <c r="GB91" i="5"/>
  <c r="KO115" i="5"/>
  <c r="CX115" i="5"/>
  <c r="HI90" i="5"/>
  <c r="FM89" i="5"/>
  <c r="FD91" i="5"/>
  <c r="GT118" i="5"/>
  <c r="GT90" i="5"/>
  <c r="DS87" i="5"/>
  <c r="EU89" i="5"/>
  <c r="DW115" i="5"/>
  <c r="EV88" i="5"/>
  <c r="FH87" i="5"/>
  <c r="GA119" i="5"/>
  <c r="HH87" i="5"/>
  <c r="FR88" i="5"/>
  <c r="GW89" i="5"/>
  <c r="GY117" i="5"/>
  <c r="JT92" i="5"/>
  <c r="KI91" i="5"/>
  <c r="DD117" i="5"/>
  <c r="CH90" i="5"/>
  <c r="BJ87" i="5"/>
  <c r="CM90" i="5"/>
  <c r="FJ118" i="5"/>
  <c r="GR89" i="5"/>
  <c r="FF117" i="5"/>
  <c r="GD89" i="5"/>
  <c r="JI89" i="5"/>
  <c r="CT92" i="5"/>
  <c r="EC115" i="5"/>
  <c r="CN90" i="5"/>
  <c r="EG117" i="5"/>
  <c r="CZ88" i="5"/>
  <c r="DZ89" i="5"/>
  <c r="GC115" i="5"/>
  <c r="FC92" i="5"/>
  <c r="HH92" i="5"/>
  <c r="HX92" i="5"/>
  <c r="JG87" i="5"/>
  <c r="KU117" i="5"/>
  <c r="EJ117" i="5"/>
  <c r="CW114" i="5"/>
  <c r="FO92" i="5"/>
  <c r="HH114" i="5"/>
  <c r="HW117" i="5"/>
  <c r="LC87" i="5"/>
  <c r="IG117" i="5"/>
  <c r="LM118" i="5"/>
  <c r="CR92" i="5"/>
  <c r="EB90" i="5"/>
  <c r="BA115" i="5"/>
  <c r="EI118" i="5"/>
  <c r="DB116" i="5"/>
  <c r="GJ117" i="5"/>
  <c r="GV88" i="5"/>
  <c r="ND87" i="5"/>
  <c r="MA117" i="5"/>
  <c r="HU115" i="5"/>
  <c r="IF118" i="5"/>
  <c r="KQ87" i="5"/>
  <c r="JW119" i="5"/>
  <c r="KG87" i="5"/>
  <c r="LZ115" i="5"/>
  <c r="JI116" i="5"/>
  <c r="KR87" i="5"/>
  <c r="MA118" i="5"/>
  <c r="IS87" i="5"/>
  <c r="JQ90" i="5"/>
  <c r="LE118" i="5"/>
  <c r="HY117" i="5"/>
  <c r="LT87" i="5"/>
  <c r="HG91" i="5"/>
  <c r="JH114" i="5"/>
  <c r="ED89" i="5"/>
  <c r="GJ114" i="5"/>
  <c r="LM89" i="5"/>
  <c r="EW114" i="5"/>
  <c r="FH119" i="5"/>
  <c r="FG115" i="5"/>
  <c r="GK117" i="5"/>
  <c r="JD117" i="5"/>
  <c r="KN91" i="5"/>
  <c r="LJ117" i="5"/>
  <c r="EH88" i="5"/>
  <c r="DI92" i="5"/>
  <c r="EJ114" i="5"/>
  <c r="HM118" i="5"/>
  <c r="FW114" i="5"/>
  <c r="EZ114" i="5"/>
  <c r="FS119" i="5"/>
  <c r="HG117" i="5"/>
  <c r="GP87" i="5"/>
  <c r="GE119" i="5"/>
  <c r="JH119" i="5"/>
  <c r="LN119" i="5"/>
  <c r="MI89" i="5"/>
  <c r="CS114" i="5"/>
  <c r="DJ91" i="5"/>
  <c r="GG114" i="5"/>
  <c r="HK118" i="5"/>
  <c r="FZ114" i="5"/>
  <c r="GX89" i="5"/>
  <c r="FN92" i="5"/>
  <c r="FV89" i="5"/>
  <c r="JS90" i="5"/>
  <c r="KV115" i="5"/>
  <c r="IN92" i="5"/>
  <c r="ER89" i="5"/>
  <c r="CP115" i="5"/>
  <c r="FQ91" i="5"/>
  <c r="GK114" i="5"/>
  <c r="FT91" i="5"/>
  <c r="HG114" i="5"/>
  <c r="FK117" i="5"/>
  <c r="HF119" i="5"/>
  <c r="HI116" i="5"/>
  <c r="GY119" i="5"/>
  <c r="HK119" i="5"/>
  <c r="ID116" i="5"/>
  <c r="JS92" i="5"/>
  <c r="DM119" i="5"/>
  <c r="DB119" i="5"/>
  <c r="CN89" i="5"/>
  <c r="FL90" i="5"/>
  <c r="GP119" i="5"/>
  <c r="FE88" i="5"/>
  <c r="FS87" i="5"/>
  <c r="GJ115" i="5"/>
  <c r="GE90" i="5"/>
  <c r="FX87" i="5"/>
  <c r="LE90" i="5"/>
  <c r="DQ118" i="5"/>
  <c r="CV91" i="5"/>
  <c r="DY114" i="5"/>
  <c r="FJ116" i="5"/>
  <c r="FX115" i="5"/>
  <c r="GS88" i="5"/>
  <c r="GJ116" i="5"/>
  <c r="GK89" i="5"/>
  <c r="ME119" i="5"/>
  <c r="IZ89" i="5"/>
  <c r="MJ87" i="5"/>
  <c r="GH115" i="5"/>
  <c r="IQ116" i="5"/>
  <c r="JH90" i="5"/>
  <c r="LD91" i="5"/>
  <c r="IB119" i="5"/>
  <c r="KN89" i="5"/>
  <c r="LO87" i="5"/>
  <c r="JP87" i="5"/>
  <c r="JC91" i="5"/>
  <c r="MI119" i="5"/>
  <c r="JC115" i="5"/>
  <c r="KQ92" i="5"/>
  <c r="II114" i="5"/>
  <c r="IT116" i="5"/>
  <c r="LJ88" i="5"/>
  <c r="JU87" i="5"/>
  <c r="JN114" i="5"/>
  <c r="CO118" i="5"/>
  <c r="GW90" i="5"/>
  <c r="IC92" i="5"/>
  <c r="DW117" i="5"/>
  <c r="CV118" i="5"/>
  <c r="GL117" i="5"/>
  <c r="GC114" i="5"/>
  <c r="EY116" i="5"/>
  <c r="HM89" i="5"/>
  <c r="GB115" i="5"/>
  <c r="JP88" i="5"/>
  <c r="LV116" i="5"/>
  <c r="EA119" i="5"/>
  <c r="BV88" i="5"/>
  <c r="CU89" i="5"/>
  <c r="CZ91" i="5"/>
  <c r="DZ90" i="5"/>
  <c r="GQ115" i="5"/>
  <c r="FC114" i="5"/>
  <c r="FG90" i="5"/>
  <c r="GX116" i="5"/>
  <c r="FD88" i="5"/>
  <c r="EY119" i="5"/>
  <c r="GA91" i="5"/>
  <c r="GG89" i="5"/>
  <c r="MF88" i="5"/>
  <c r="KG114" i="5"/>
  <c r="DX118" i="5"/>
  <c r="EB119" i="5"/>
  <c r="CT89" i="5"/>
  <c r="EX92" i="5"/>
  <c r="EJ89" i="5"/>
  <c r="HH90" i="5"/>
  <c r="FV118" i="5"/>
  <c r="GU119" i="5"/>
  <c r="FN90" i="5"/>
  <c r="FQ88" i="5"/>
  <c r="FR117" i="5"/>
  <c r="FM88" i="5"/>
  <c r="FL114" i="5"/>
  <c r="KF116" i="5"/>
  <c r="KN115" i="5"/>
  <c r="ET114" i="5"/>
  <c r="DD118" i="5"/>
  <c r="EI119" i="5"/>
  <c r="GG91" i="5"/>
  <c r="GC88" i="5"/>
  <c r="FB89" i="5"/>
  <c r="GZ116" i="5"/>
  <c r="FU92" i="5"/>
  <c r="JR87" i="5"/>
  <c r="HX119" i="5"/>
  <c r="LX114" i="5"/>
  <c r="EU91" i="5"/>
  <c r="CF119" i="5"/>
  <c r="CP89" i="5"/>
  <c r="BN116" i="5"/>
  <c r="GF115" i="5"/>
  <c r="GM115" i="5"/>
  <c r="FV87" i="5"/>
  <c r="FP90" i="5"/>
  <c r="JA114" i="5"/>
  <c r="HP114" i="5"/>
  <c r="CP88" i="5"/>
  <c r="CU90" i="5"/>
  <c r="DH92" i="5"/>
  <c r="CT88" i="5"/>
  <c r="BS89" i="5"/>
  <c r="GR92" i="5"/>
  <c r="GF89" i="5"/>
  <c r="FT92" i="5"/>
  <c r="FZ92" i="5"/>
  <c r="JF88" i="5"/>
  <c r="JL116" i="5"/>
  <c r="LT119" i="5"/>
  <c r="KR117" i="5"/>
  <c r="MH91" i="5"/>
  <c r="JD89" i="5"/>
  <c r="JA91" i="5"/>
  <c r="KW89" i="5"/>
  <c r="KT90" i="5"/>
  <c r="EW91" i="5"/>
  <c r="KD89" i="5"/>
  <c r="JM114" i="5"/>
  <c r="LB88" i="5"/>
  <c r="HR114" i="5"/>
  <c r="HW116" i="5"/>
  <c r="MI92" i="5"/>
  <c r="FN88" i="5"/>
  <c r="EK89" i="5"/>
  <c r="IW91" i="5"/>
  <c r="GL92" i="5"/>
  <c r="FL119" i="5"/>
  <c r="FU118" i="5"/>
  <c r="FR119" i="5"/>
  <c r="ER114" i="5"/>
  <c r="FQ119" i="5"/>
  <c r="LR91" i="5"/>
  <c r="JB92" i="5"/>
  <c r="DP90" i="5"/>
  <c r="CS116" i="5"/>
  <c r="DQ92" i="5"/>
  <c r="HH91" i="5"/>
  <c r="GM92" i="5"/>
  <c r="FV92" i="5"/>
  <c r="LW117" i="5"/>
  <c r="MM115" i="5"/>
  <c r="II119" i="5"/>
  <c r="CK114" i="5"/>
  <c r="DX92" i="5"/>
  <c r="EL90" i="5"/>
  <c r="DH118" i="5"/>
  <c r="FP118" i="5"/>
  <c r="GR115" i="5"/>
  <c r="GI87" i="5"/>
  <c r="HK117" i="5"/>
  <c r="FV119" i="5"/>
  <c r="FF91" i="5"/>
  <c r="FG87" i="5"/>
  <c r="JL119" i="5"/>
  <c r="CZ118" i="5"/>
  <c r="DA114" i="5"/>
  <c r="EL92" i="5"/>
  <c r="IK89" i="5"/>
  <c r="HA92" i="5"/>
  <c r="HG118" i="5"/>
  <c r="GN116" i="5"/>
  <c r="GK115" i="5"/>
  <c r="GP91" i="5"/>
  <c r="KD114" i="5"/>
  <c r="KQ115" i="5"/>
  <c r="FG88" i="5"/>
  <c r="JC87" i="5"/>
  <c r="DB114" i="5"/>
  <c r="CL89" i="5"/>
  <c r="DC118" i="5"/>
  <c r="EI114" i="5"/>
  <c r="HB90" i="5"/>
  <c r="HS88" i="5"/>
  <c r="FP117" i="5"/>
  <c r="EP92" i="5"/>
  <c r="FL115" i="5"/>
  <c r="FO118" i="5"/>
  <c r="KP88" i="5"/>
  <c r="EG87" i="5"/>
  <c r="EP88" i="5"/>
  <c r="CK116" i="5"/>
  <c r="EY118" i="5"/>
  <c r="HF118" i="5"/>
  <c r="GW91" i="5"/>
  <c r="HW91" i="5"/>
  <c r="FU114" i="5"/>
  <c r="FV116" i="5"/>
  <c r="IR119" i="5"/>
  <c r="NK90" i="5"/>
  <c r="KI114" i="5"/>
  <c r="KB119" i="5"/>
  <c r="KB87" i="5"/>
  <c r="II88" i="5"/>
  <c r="JI92" i="5"/>
  <c r="LE116" i="5"/>
  <c r="HT116" i="5"/>
  <c r="LF116" i="5"/>
  <c r="IB88" i="5"/>
  <c r="LN91" i="5"/>
  <c r="IJ114" i="5"/>
  <c r="JK116" i="5"/>
  <c r="HW90" i="5"/>
  <c r="HM92" i="5"/>
  <c r="GB118" i="5"/>
  <c r="KE87" i="5"/>
  <c r="IJ87" i="5"/>
  <c r="CJ117" i="5"/>
  <c r="DA90" i="5"/>
  <c r="GB89" i="5"/>
  <c r="HL88" i="5"/>
  <c r="GP116" i="5"/>
  <c r="HC118" i="5"/>
  <c r="FM116" i="5"/>
  <c r="HW118" i="5"/>
  <c r="GH88" i="5"/>
  <c r="FA90" i="5"/>
  <c r="GN118" i="5"/>
  <c r="FQ89" i="5"/>
  <c r="FO114" i="5"/>
  <c r="GX119" i="5"/>
  <c r="LO90" i="5"/>
  <c r="JX90" i="5"/>
  <c r="DN89" i="5"/>
  <c r="GQ89" i="5"/>
  <c r="HL87" i="5"/>
  <c r="EX89" i="5"/>
  <c r="HK114" i="5"/>
  <c r="KY89" i="5"/>
  <c r="IB117" i="5"/>
  <c r="ML91" i="5"/>
  <c r="DW114" i="5"/>
  <c r="EF90" i="5"/>
  <c r="CP118" i="5"/>
  <c r="DS118" i="5"/>
  <c r="CV114" i="5"/>
  <c r="FW115" i="5"/>
  <c r="GW114" i="5"/>
  <c r="FB119" i="5"/>
  <c r="FL91" i="5"/>
  <c r="GF114" i="5"/>
  <c r="JQ89" i="5"/>
  <c r="KF92" i="5"/>
  <c r="IS114" i="5"/>
  <c r="DI114" i="5"/>
  <c r="EC87" i="5"/>
  <c r="EG91" i="5"/>
  <c r="EE89" i="5"/>
  <c r="FQ114" i="5"/>
  <c r="GQ90" i="5"/>
  <c r="FE116" i="5"/>
  <c r="FX90" i="5"/>
  <c r="GX114" i="5"/>
  <c r="FF90" i="5"/>
  <c r="JL88" i="5"/>
  <c r="HS117" i="5"/>
  <c r="EQ87" i="5"/>
  <c r="CM91" i="5"/>
  <c r="FV88" i="5"/>
  <c r="FI119" i="5"/>
  <c r="HN119" i="5"/>
  <c r="HS90" i="5"/>
  <c r="MJ89" i="5"/>
  <c r="JU90" i="5"/>
  <c r="HV92" i="5"/>
  <c r="IR92" i="5"/>
  <c r="KL118" i="5"/>
  <c r="MP92" i="5"/>
  <c r="JL90" i="5"/>
  <c r="MP91" i="5"/>
  <c r="LI92" i="5"/>
  <c r="KO89" i="5"/>
  <c r="IZ117" i="5"/>
  <c r="LQ90" i="5"/>
  <c r="KD87" i="5"/>
  <c r="JK119" i="5"/>
  <c r="AI117" i="5"/>
  <c r="AU87" i="5"/>
  <c r="AN89" i="5"/>
  <c r="AL117" i="5"/>
  <c r="AJ116" i="5"/>
  <c r="AM114" i="5"/>
  <c r="Y99" i="5"/>
  <c r="AP91" i="5"/>
  <c r="AJ90" i="5"/>
  <c r="AP92" i="5"/>
  <c r="AU118" i="5"/>
  <c r="AI114" i="5"/>
  <c r="AW114" i="5"/>
  <c r="W99" i="5"/>
  <c r="Z99" i="5"/>
  <c r="AL87" i="5"/>
  <c r="AR118" i="5"/>
  <c r="AQ117" i="5"/>
  <c r="AW117" i="5"/>
  <c r="AO114" i="5"/>
  <c r="AT119" i="5"/>
  <c r="AM117" i="5"/>
  <c r="AL114" i="5"/>
  <c r="AU89" i="5"/>
  <c r="AR114" i="5"/>
  <c r="AL116" i="5"/>
  <c r="AJ119" i="5"/>
  <c r="AO119" i="5"/>
  <c r="AK116" i="5"/>
  <c r="AC96" i="5"/>
  <c r="AQ89" i="5"/>
  <c r="U98" i="5"/>
  <c r="AG97" i="5"/>
  <c r="MX118" i="5"/>
  <c r="AI96" i="5"/>
  <c r="AW91" i="5"/>
  <c r="AB99" i="5"/>
  <c r="AD99" i="5"/>
  <c r="AF100" i="5"/>
  <c r="AC97" i="5"/>
  <c r="AK87" i="5"/>
  <c r="AQ90" i="5"/>
  <c r="AS89" i="5"/>
  <c r="AO88" i="5"/>
  <c r="AW116" i="5"/>
  <c r="AD100" i="5"/>
  <c r="AO116" i="5"/>
  <c r="AK118" i="5"/>
  <c r="AN90" i="5"/>
  <c r="AN118" i="5"/>
  <c r="AQ92" i="5"/>
  <c r="AP114" i="5"/>
  <c r="AW119" i="5"/>
  <c r="AP90" i="5"/>
  <c r="AO117" i="5"/>
  <c r="AK92" i="5"/>
  <c r="AG98" i="5"/>
  <c r="KC89" i="5"/>
  <c r="AR119" i="5"/>
  <c r="AE100" i="5"/>
  <c r="AM90" i="5"/>
  <c r="AV117" i="5"/>
  <c r="AP119" i="5"/>
  <c r="AD97" i="5"/>
  <c r="AK91" i="5"/>
  <c r="AO91" i="5"/>
  <c r="AC99" i="5"/>
  <c r="AW87" i="5"/>
  <c r="AF97" i="5"/>
  <c r="AK114" i="5"/>
  <c r="AX117" i="5"/>
  <c r="AK89" i="5"/>
  <c r="AK115" i="5"/>
  <c r="AX89" i="5"/>
  <c r="AW118" i="5"/>
  <c r="AT114" i="5"/>
  <c r="AU92" i="5"/>
  <c r="AL118" i="5"/>
  <c r="AV115" i="5"/>
  <c r="AX88" i="5"/>
  <c r="AJ88" i="5"/>
  <c r="AJ117" i="5"/>
  <c r="AT118" i="5"/>
  <c r="AT91" i="5"/>
  <c r="AP117" i="5"/>
  <c r="AI98" i="5"/>
  <c r="AJ114" i="5"/>
  <c r="AB98" i="5"/>
  <c r="AN91" i="5"/>
  <c r="AR115" i="5"/>
  <c r="AA98" i="5"/>
  <c r="AQ114" i="5"/>
  <c r="AI116" i="5"/>
  <c r="AG100" i="5"/>
  <c r="AD96" i="5"/>
  <c r="AL90" i="5"/>
  <c r="AE99" i="5"/>
  <c r="AS118" i="5"/>
  <c r="AA96" i="5"/>
  <c r="AN87" i="5"/>
  <c r="V100" i="5"/>
  <c r="AL89" i="5"/>
  <c r="AS90" i="5"/>
  <c r="AL91" i="5"/>
  <c r="AR90" i="5"/>
  <c r="AP89" i="5"/>
  <c r="AU117" i="5"/>
  <c r="AH96" i="5"/>
  <c r="Y101" i="5"/>
  <c r="AP87" i="5"/>
  <c r="AU90" i="5"/>
  <c r="W97" i="5"/>
  <c r="AL119" i="5"/>
  <c r="AB101" i="5"/>
  <c r="AX92" i="5"/>
  <c r="AS115" i="5"/>
  <c r="AX118" i="5"/>
  <c r="AA101" i="5"/>
  <c r="AK88" i="5"/>
  <c r="Y98" i="5"/>
  <c r="AV90" i="5"/>
  <c r="AX116" i="5"/>
  <c r="AQ91" i="5"/>
  <c r="AT115" i="5"/>
  <c r="AV114" i="5"/>
  <c r="AN88" i="5"/>
  <c r="U99" i="5"/>
  <c r="AS119" i="5"/>
  <c r="AT92" i="5"/>
  <c r="AE98" i="5"/>
  <c r="AW115" i="5"/>
  <c r="AM115" i="5"/>
  <c r="AO90" i="5"/>
  <c r="AI101" i="5"/>
  <c r="V97" i="5"/>
  <c r="AN92" i="5"/>
  <c r="AH97" i="5"/>
  <c r="AI118" i="5"/>
  <c r="U97" i="5"/>
  <c r="AK117" i="5"/>
  <c r="AL88" i="5"/>
  <c r="W101" i="5"/>
  <c r="AQ88" i="5"/>
  <c r="Y100" i="5"/>
  <c r="W100" i="5"/>
  <c r="AV89" i="5"/>
  <c r="AJ89" i="5"/>
  <c r="AU114" i="5"/>
  <c r="AS92" i="5"/>
  <c r="AM88" i="5"/>
  <c r="W98" i="5"/>
  <c r="AM89" i="5"/>
  <c r="AR117" i="5"/>
  <c r="Z97" i="5"/>
  <c r="AK90" i="5"/>
  <c r="NU87" i="5"/>
  <c r="AG96" i="5"/>
  <c r="AS117" i="5"/>
  <c r="X97" i="5"/>
  <c r="X96" i="5"/>
  <c r="AD98" i="5"/>
  <c r="AX119" i="5"/>
  <c r="AX87" i="5"/>
  <c r="AF101" i="5"/>
  <c r="AT88" i="5"/>
  <c r="AQ119" i="5"/>
  <c r="AI99" i="5"/>
  <c r="AT117" i="5"/>
  <c r="AN116" i="5"/>
  <c r="AF96" i="5"/>
  <c r="AU91" i="5"/>
  <c r="AE96" i="5"/>
  <c r="AO89" i="5"/>
  <c r="AC98" i="5"/>
  <c r="AE97" i="5"/>
  <c r="AG101" i="5"/>
  <c r="X101" i="5"/>
  <c r="AQ116" i="5"/>
  <c r="AW89" i="5"/>
  <c r="Z98" i="5"/>
  <c r="AC101" i="5"/>
  <c r="AT116" i="5"/>
  <c r="U96" i="5"/>
  <c r="AQ87" i="5"/>
  <c r="Z96" i="5"/>
  <c r="AP115" i="5"/>
  <c r="AM91" i="5"/>
  <c r="AN117" i="5"/>
  <c r="AT87" i="5"/>
  <c r="AB100" i="5"/>
  <c r="AM119" i="5"/>
  <c r="AM116" i="5"/>
  <c r="AB96" i="5"/>
  <c r="AX115" i="5"/>
  <c r="AP118" i="5"/>
  <c r="X98" i="5"/>
  <c r="V101" i="5"/>
  <c r="AV87" i="5"/>
  <c r="Y96" i="5"/>
  <c r="AI100" i="5"/>
  <c r="W96" i="5"/>
  <c r="AK119" i="5"/>
  <c r="AH99" i="5"/>
  <c r="AW92" i="5"/>
  <c r="U101" i="5"/>
  <c r="AO87" i="5"/>
  <c r="AQ115" i="5"/>
  <c r="AP116" i="5"/>
  <c r="AA97" i="5"/>
  <c r="AD101" i="5"/>
  <c r="AW88" i="5"/>
  <c r="AJ115" i="5"/>
  <c r="AR87" i="5"/>
  <c r="AO115" i="5"/>
  <c r="AU116" i="5"/>
  <c r="AS116" i="5"/>
  <c r="AE101" i="5"/>
  <c r="AN114" i="5"/>
  <c r="AR92" i="5"/>
  <c r="AH101" i="5"/>
  <c r="AF98" i="5"/>
  <c r="AU119" i="5"/>
  <c r="AN115" i="5"/>
  <c r="V99" i="5"/>
  <c r="AW90" i="5"/>
  <c r="AM87" i="5"/>
  <c r="MD91" i="5"/>
  <c r="AJ87" i="5"/>
  <c r="AP88" i="5"/>
  <c r="AH100" i="5"/>
  <c r="X99" i="5"/>
  <c r="AN119" i="5"/>
  <c r="AV116" i="5"/>
  <c r="AL92" i="5"/>
  <c r="V98" i="5"/>
  <c r="AI115" i="5"/>
  <c r="AM92" i="5"/>
  <c r="AJ118" i="5"/>
  <c r="AR88" i="5"/>
  <c r="Y97" i="5"/>
  <c r="AH98" i="5"/>
  <c r="AV88" i="5"/>
  <c r="AA99" i="5"/>
  <c r="Z100" i="5"/>
  <c r="V96" i="5"/>
  <c r="AR116" i="5"/>
  <c r="AL115" i="5"/>
  <c r="AI119" i="5"/>
  <c r="AS114" i="5"/>
  <c r="AR89" i="5"/>
  <c r="U100" i="5"/>
  <c r="AS91" i="5"/>
  <c r="AU115" i="5"/>
  <c r="JO116" i="5"/>
  <c r="AC100" i="5"/>
  <c r="AX114" i="5"/>
  <c r="AA100" i="5"/>
  <c r="AJ91" i="5"/>
  <c r="X100" i="5"/>
  <c r="AG99" i="5"/>
  <c r="AS87" i="5"/>
  <c r="AV119" i="5"/>
  <c r="AV91" i="5"/>
  <c r="AX90" i="5"/>
  <c r="AO118" i="5"/>
  <c r="AT89" i="5"/>
  <c r="AX91" i="5"/>
  <c r="AS88" i="5"/>
  <c r="AO92" i="5"/>
  <c r="AR91" i="5"/>
  <c r="AJ92" i="5"/>
  <c r="AQ118" i="5"/>
  <c r="AU88" i="5"/>
  <c r="AT90" i="5"/>
  <c r="AI97" i="5"/>
  <c r="AB97" i="5"/>
  <c r="AV92" i="5"/>
  <c r="AF99" i="5"/>
  <c r="AV118" i="5"/>
  <c r="AM118" i="5"/>
  <c r="Z101" i="5"/>
  <c r="V8" i="10"/>
  <c r="V9" i="10" s="1"/>
  <c r="V8" i="17"/>
  <c r="V9" i="17" s="1"/>
  <c r="KN118" i="5"/>
  <c r="JH87" i="5"/>
  <c r="IB115" i="5"/>
  <c r="KI89" i="5"/>
  <c r="HT114" i="5"/>
  <c r="MB114" i="5"/>
  <c r="IX87" i="5"/>
  <c r="IV92" i="5"/>
  <c r="HZ116" i="5"/>
  <c r="JH118" i="5"/>
  <c r="JU89" i="5"/>
  <c r="JU114" i="5"/>
  <c r="HP89" i="5"/>
  <c r="MH89" i="5"/>
  <c r="MC119" i="5"/>
  <c r="LL88" i="5"/>
  <c r="HQ89" i="5"/>
  <c r="LL116" i="5"/>
  <c r="LC118" i="5"/>
  <c r="HM91" i="5"/>
  <c r="NA118" i="5"/>
  <c r="LR119" i="5"/>
  <c r="KS118" i="5"/>
  <c r="LG114" i="5"/>
  <c r="JW90" i="5"/>
  <c r="NF87" i="5"/>
  <c r="KI87" i="5"/>
  <c r="LC92" i="5"/>
  <c r="MA87" i="5"/>
  <c r="NQ119" i="5"/>
  <c r="MW92" i="5"/>
  <c r="KN88" i="5"/>
  <c r="NH115" i="5"/>
  <c r="NV88" i="5"/>
  <c r="NE117" i="5"/>
  <c r="LK119" i="5"/>
  <c r="KB118" i="5"/>
  <c r="MA88" i="5"/>
  <c r="ND90" i="5"/>
  <c r="NJ91" i="5"/>
  <c r="IK116" i="5"/>
  <c r="NA87" i="5"/>
  <c r="MI88" i="5"/>
  <c r="NS89" i="5"/>
  <c r="KS91" i="5"/>
  <c r="JE119" i="5"/>
  <c r="MZ114" i="5"/>
  <c r="MA89" i="5"/>
  <c r="KJ87" i="5"/>
  <c r="NV90" i="5"/>
  <c r="LU88" i="5"/>
  <c r="MB116" i="5"/>
  <c r="LB117" i="5"/>
  <c r="IJ91" i="5"/>
  <c r="MW88" i="5"/>
  <c r="LU91" i="5"/>
  <c r="KK92" i="5"/>
  <c r="LY92" i="5"/>
  <c r="LC91" i="5"/>
  <c r="NI117" i="5"/>
  <c r="NM119" i="5"/>
  <c r="LV92" i="5"/>
  <c r="LG119" i="5"/>
  <c r="LF87" i="5"/>
  <c r="HK87" i="5"/>
  <c r="NC114" i="5"/>
  <c r="HN87" i="5"/>
  <c r="IB90" i="5"/>
  <c r="JF116" i="5"/>
  <c r="NI114" i="5"/>
  <c r="MY119" i="5"/>
  <c r="LV118" i="5"/>
  <c r="JW116" i="5"/>
  <c r="MO91" i="5"/>
  <c r="JE87" i="5"/>
  <c r="ME117" i="5"/>
  <c r="NB90" i="5"/>
  <c r="MT116" i="5"/>
  <c r="HQ90" i="5"/>
  <c r="IJ90" i="5"/>
  <c r="HN89" i="5"/>
  <c r="KH116" i="5"/>
  <c r="HQ87" i="5"/>
  <c r="NU115" i="5"/>
  <c r="HW114" i="5"/>
  <c r="MU117" i="5"/>
  <c r="MX90" i="5"/>
  <c r="JC88" i="5"/>
  <c r="MG114" i="5"/>
  <c r="MN117" i="5"/>
  <c r="NU88" i="5"/>
  <c r="JI90" i="5"/>
  <c r="NR116" i="5"/>
  <c r="FT90" i="5"/>
  <c r="LV87" i="5"/>
  <c r="MF90" i="5"/>
  <c r="IE117" i="5"/>
  <c r="IR87" i="5"/>
  <c r="GG192" i="5"/>
  <c r="IT208" i="5"/>
  <c r="IT210" i="5" s="1"/>
  <c r="JI216" i="5"/>
  <c r="JI218" i="5" s="1"/>
  <c r="JY216" i="5"/>
  <c r="JY218" i="5" s="1"/>
  <c r="GK202" i="5"/>
  <c r="DE216" i="5"/>
  <c r="DE218" i="5" s="1"/>
  <c r="ML202" i="5"/>
  <c r="KP202" i="5"/>
  <c r="EH216" i="5"/>
  <c r="EH218" i="5" s="1"/>
  <c r="LA202" i="5"/>
  <c r="MG202" i="5"/>
  <c r="EM202" i="5"/>
  <c r="DA216" i="5"/>
  <c r="DA218" i="5" s="1"/>
  <c r="NF208" i="5"/>
  <c r="NF210" i="5" s="1"/>
  <c r="DY200" i="5"/>
  <c r="AZ202" i="5"/>
  <c r="DB202" i="5"/>
  <c r="DW200" i="5"/>
  <c r="EX216" i="5"/>
  <c r="EX218" i="5" s="1"/>
  <c r="MA208" i="5"/>
  <c r="MA210" i="5" s="1"/>
  <c r="HV216" i="5"/>
  <c r="HV218" i="5" s="1"/>
  <c r="FJ216" i="5"/>
  <c r="FJ218" i="5" s="1"/>
  <c r="KM208" i="5"/>
  <c r="KM210" i="5" s="1"/>
  <c r="EZ200" i="5"/>
  <c r="CM202" i="5"/>
  <c r="DQ208" i="5"/>
  <c r="DQ210" i="5" s="1"/>
  <c r="GG200" i="5"/>
  <c r="EQ202" i="5"/>
  <c r="FV200" i="5"/>
  <c r="ES216" i="5"/>
  <c r="ES218" i="5" s="1"/>
  <c r="GE202" i="5"/>
  <c r="BZ200" i="5"/>
  <c r="CA216" i="5"/>
  <c r="CA218" i="5" s="1"/>
  <c r="FS208" i="5"/>
  <c r="FS210" i="5" s="1"/>
  <c r="KJ200" i="5"/>
  <c r="GZ208" i="5"/>
  <c r="GZ210" i="5" s="1"/>
  <c r="HF208" i="5"/>
  <c r="HF210" i="5" s="1"/>
  <c r="FL202" i="5"/>
  <c r="KN216" i="5"/>
  <c r="KN218" i="5" s="1"/>
  <c r="JD208" i="5"/>
  <c r="JD210" i="5" s="1"/>
  <c r="DQ200" i="5"/>
  <c r="CW216" i="5"/>
  <c r="CW218" i="5" s="1"/>
  <c r="KR200" i="5"/>
  <c r="LT202" i="5"/>
  <c r="HF200" i="5"/>
  <c r="JO208" i="5"/>
  <c r="JO210" i="5" s="1"/>
  <c r="MN202" i="5"/>
  <c r="JA200" i="5"/>
  <c r="EX202" i="5"/>
  <c r="MM202" i="5"/>
  <c r="LQ202" i="5"/>
  <c r="KA202" i="5"/>
  <c r="CX200" i="5"/>
  <c r="CR216" i="5"/>
  <c r="CR218" i="5" s="1"/>
  <c r="KE216" i="5"/>
  <c r="KE218" i="5" s="1"/>
  <c r="EP216" i="5"/>
  <c r="EP218" i="5" s="1"/>
  <c r="GI202" i="5"/>
  <c r="IU208" i="5"/>
  <c r="IU210" i="5" s="1"/>
  <c r="HP202" i="5"/>
  <c r="LG202" i="5"/>
  <c r="LE202" i="5"/>
  <c r="CG208" i="5"/>
  <c r="CG210" i="5" s="1"/>
  <c r="FH200" i="5"/>
  <c r="JV216" i="5"/>
  <c r="JV218" i="5" s="1"/>
  <c r="KF202" i="5"/>
  <c r="IP200" i="5"/>
  <c r="GB216" i="5"/>
  <c r="GB218" i="5" s="1"/>
  <c r="FI216" i="5"/>
  <c r="FI218" i="5" s="1"/>
  <c r="BG202" i="5"/>
  <c r="ED216" i="5"/>
  <c r="ED218" i="5" s="1"/>
  <c r="BO208" i="5"/>
  <c r="BO210" i="5" s="1"/>
  <c r="FV216" i="5"/>
  <c r="FV218" i="5" s="1"/>
  <c r="HL216" i="5"/>
  <c r="HL218" i="5" s="1"/>
  <c r="GS216" i="5"/>
  <c r="GS218" i="5" s="1"/>
  <c r="GO200" i="5"/>
  <c r="KD200" i="5"/>
  <c r="DL208" i="5"/>
  <c r="DL210" i="5" s="1"/>
  <c r="JE200" i="5"/>
  <c r="KO202" i="5"/>
  <c r="EZ208" i="5"/>
  <c r="EZ210" i="5" s="1"/>
  <c r="KN202" i="5"/>
  <c r="DO208" i="5"/>
  <c r="DO210" i="5" s="1"/>
  <c r="FK208" i="5"/>
  <c r="FK210" i="5" s="1"/>
  <c r="FQ202" i="5"/>
  <c r="AY202" i="5"/>
  <c r="LL200" i="5"/>
  <c r="MF216" i="5"/>
  <c r="MF218" i="5" s="1"/>
  <c r="EJ202" i="5"/>
  <c r="CJ208" i="5"/>
  <c r="CJ210" i="5" s="1"/>
  <c r="LD208" i="5"/>
  <c r="LD210" i="5" s="1"/>
  <c r="BV208" i="5"/>
  <c r="BV210" i="5" s="1"/>
  <c r="DR208" i="5"/>
  <c r="DR210" i="5" s="1"/>
  <c r="FJ208" i="5"/>
  <c r="FJ210" i="5" s="1"/>
  <c r="MF208" i="5"/>
  <c r="MF210" i="5" s="1"/>
  <c r="BL200" i="5"/>
  <c r="HG202" i="5"/>
  <c r="GW216" i="5"/>
  <c r="GW218" i="5" s="1"/>
  <c r="JK208" i="5"/>
  <c r="JK210" i="5" s="1"/>
  <c r="MA202" i="5"/>
  <c r="FJ200" i="5"/>
  <c r="GO208" i="5"/>
  <c r="GO210" i="5" s="1"/>
  <c r="IC208" i="5"/>
  <c r="IC210" i="5" s="1"/>
  <c r="BJ200" i="5"/>
  <c r="NC216" i="5"/>
  <c r="NC218" i="5" s="1"/>
  <c r="JP208" i="5"/>
  <c r="JP210" i="5" s="1"/>
  <c r="GO216" i="5"/>
  <c r="GO218" i="5" s="1"/>
  <c r="DV208" i="5"/>
  <c r="DV210" i="5" s="1"/>
  <c r="GO202" i="5"/>
  <c r="CS208" i="5"/>
  <c r="CS210" i="5" s="1"/>
  <c r="AX202" i="5"/>
  <c r="NG202" i="5"/>
  <c r="FS200" i="5"/>
  <c r="ER208" i="5"/>
  <c r="ER210" i="5" s="1"/>
  <c r="HZ216" i="5"/>
  <c r="HZ218" i="5" s="1"/>
  <c r="HT208" i="5"/>
  <c r="HT210" i="5" s="1"/>
  <c r="LQ200" i="5"/>
  <c r="CD202" i="5"/>
  <c r="KB200" i="5"/>
  <c r="KL216" i="5"/>
  <c r="KL218" i="5" s="1"/>
  <c r="MZ202" i="5"/>
  <c r="NO208" i="5"/>
  <c r="NO210" i="5" s="1"/>
  <c r="LX200" i="5"/>
  <c r="NC208" i="5"/>
  <c r="NC210" i="5" s="1"/>
  <c r="NE208" i="5"/>
  <c r="NE210" i="5" s="1"/>
  <c r="HJ200" i="5"/>
  <c r="KI216" i="5"/>
  <c r="KI218" i="5" s="1"/>
  <c r="IN200" i="5"/>
  <c r="CD208" i="5"/>
  <c r="CD210" i="5" s="1"/>
  <c r="BE202" i="5"/>
  <c r="ED208" i="5"/>
  <c r="ED210" i="5" s="1"/>
  <c r="KA216" i="5"/>
  <c r="KA218" i="5" s="1"/>
  <c r="GX216" i="5"/>
  <c r="GX218" i="5" s="1"/>
  <c r="HH200" i="5"/>
  <c r="GG216" i="5"/>
  <c r="GG218" i="5" s="1"/>
  <c r="KQ202" i="5"/>
  <c r="JW216" i="5"/>
  <c r="JW218" i="5" s="1"/>
  <c r="MW200" i="5"/>
  <c r="FW208" i="5"/>
  <c r="FW210" i="5" s="1"/>
  <c r="BH208" i="5"/>
  <c r="BH210" i="5" s="1"/>
  <c r="JP216" i="5"/>
  <c r="JP218" i="5" s="1"/>
  <c r="MT202" i="5"/>
  <c r="FM200" i="5"/>
  <c r="DV202" i="5"/>
  <c r="BV216" i="5"/>
  <c r="BV218" i="5" s="1"/>
  <c r="KA208" i="5"/>
  <c r="KA210" i="5" s="1"/>
  <c r="MO208" i="5"/>
  <c r="MO210" i="5" s="1"/>
  <c r="GW200" i="5"/>
  <c r="FF202" i="5"/>
  <c r="HD208" i="5"/>
  <c r="HD210" i="5" s="1"/>
  <c r="CW200" i="5"/>
  <c r="FH208" i="5"/>
  <c r="FH210" i="5" s="1"/>
  <c r="LT208" i="5"/>
  <c r="LT210" i="5" s="1"/>
  <c r="MZ200" i="5"/>
  <c r="CY200" i="5"/>
  <c r="CZ200" i="5"/>
  <c r="EV200" i="5"/>
  <c r="IV202" i="5"/>
  <c r="KT216" i="5"/>
  <c r="KT218" i="5" s="1"/>
  <c r="AW200" i="5"/>
  <c r="CK208" i="5"/>
  <c r="CK210" i="5" s="1"/>
  <c r="KE200" i="5"/>
  <c r="LI202" i="5"/>
  <c r="EL208" i="5"/>
  <c r="EL210" i="5" s="1"/>
  <c r="MM216" i="5"/>
  <c r="MM218" i="5" s="1"/>
  <c r="KQ216" i="5"/>
  <c r="KQ218" i="5" s="1"/>
  <c r="GD200" i="5"/>
  <c r="CL216" i="5"/>
  <c r="CL218" i="5" s="1"/>
  <c r="FO216" i="5"/>
  <c r="JL202" i="5"/>
  <c r="HQ200" i="5"/>
  <c r="GA202" i="5"/>
  <c r="EY202" i="5"/>
  <c r="FW216" i="5"/>
  <c r="FW218" i="5" s="1"/>
  <c r="FZ202" i="5"/>
  <c r="IS200" i="5"/>
  <c r="IO200" i="5"/>
  <c r="LF200" i="5"/>
  <c r="BF202" i="5"/>
  <c r="NJ200" i="5"/>
  <c r="MM208" i="5"/>
  <c r="MM210" i="5" s="1"/>
  <c r="JX202" i="5"/>
  <c r="GV208" i="5"/>
  <c r="GV210" i="5" s="1"/>
  <c r="BM208" i="5"/>
  <c r="BM210" i="5" s="1"/>
  <c r="LY202" i="5"/>
  <c r="JK216" i="5"/>
  <c r="JK218" i="5" s="1"/>
  <c r="DE200" i="5"/>
  <c r="GM200" i="5"/>
  <c r="FX202" i="5"/>
  <c r="IH208" i="5"/>
  <c r="IH210" i="5" s="1"/>
  <c r="NA200" i="5"/>
  <c r="EM200" i="5"/>
  <c r="JV200" i="5"/>
  <c r="MJ200" i="5"/>
  <c r="MY208" i="5"/>
  <c r="MY210" i="5" s="1"/>
  <c r="CQ200" i="5"/>
  <c r="GU202" i="5"/>
  <c r="BD216" i="5"/>
  <c r="BD218" i="5" s="1"/>
  <c r="GA208" i="5"/>
  <c r="GA210" i="5" s="1"/>
  <c r="JS200" i="5"/>
  <c r="NK202" i="5"/>
  <c r="MQ216" i="5"/>
  <c r="MQ218" i="5" s="1"/>
  <c r="JH208" i="5"/>
  <c r="JH210" i="5" s="1"/>
  <c r="DN202" i="5"/>
  <c r="GR200" i="5"/>
  <c r="NA208" i="5"/>
  <c r="NA210" i="5" s="1"/>
  <c r="FP200" i="5"/>
  <c r="ET202" i="5"/>
  <c r="HW208" i="5"/>
  <c r="HW210" i="5" s="1"/>
  <c r="JG216" i="5"/>
  <c r="JG218" i="5" s="1"/>
  <c r="LV208" i="5"/>
  <c r="LV210" i="5" s="1"/>
  <c r="MY216" i="5"/>
  <c r="MY218" i="5" s="1"/>
  <c r="IR202" i="5"/>
  <c r="BN208" i="5"/>
  <c r="BN210" i="5" s="1"/>
  <c r="MD216" i="5"/>
  <c r="MD218" i="5" s="1"/>
  <c r="JA216" i="5"/>
  <c r="JA218" i="5" s="1"/>
  <c r="CD216" i="5"/>
  <c r="CD218" i="5" s="1"/>
  <c r="MU216" i="5"/>
  <c r="MU218" i="5" s="1"/>
  <c r="KG208" i="5"/>
  <c r="KG210" i="5" s="1"/>
  <c r="IS208" i="5"/>
  <c r="IS210" i="5" s="1"/>
  <c r="LJ202" i="5"/>
  <c r="MT216" i="5"/>
  <c r="MT218" i="5" s="1"/>
  <c r="DN216" i="5"/>
  <c r="DN218" i="5" s="1"/>
  <c r="FG200" i="5"/>
  <c r="BS208" i="5"/>
  <c r="BS210" i="5" s="1"/>
  <c r="KW202" i="5"/>
  <c r="NV202" i="5"/>
  <c r="ES200" i="5"/>
  <c r="CM216" i="5"/>
  <c r="CM218" i="5" s="1"/>
  <c r="BQ200" i="5"/>
  <c r="HB208" i="5"/>
  <c r="HB210" i="5" s="1"/>
  <c r="NS216" i="5"/>
  <c r="NS218" i="5" s="1"/>
  <c r="LW216" i="5"/>
  <c r="LW218" i="5" s="1"/>
  <c r="KX216" i="5"/>
  <c r="KX218" i="5" s="1"/>
  <c r="EQ216" i="5"/>
  <c r="EQ218" i="5" s="1"/>
  <c r="BS216" i="5"/>
  <c r="BS218" i="5" s="1"/>
  <c r="BV202" i="5"/>
  <c r="KU216" i="5"/>
  <c r="KU218" i="5" s="1"/>
  <c r="HR202" i="5"/>
  <c r="JF202" i="5"/>
  <c r="IM216" i="5"/>
  <c r="IM218" i="5" s="1"/>
  <c r="BR202" i="5"/>
  <c r="HZ208" i="5"/>
  <c r="HZ210" i="5" s="1"/>
  <c r="LJ216" i="5"/>
  <c r="LJ218" i="5" s="1"/>
  <c r="MK200" i="5"/>
  <c r="FE208" i="5"/>
  <c r="FE210" i="5" s="1"/>
  <c r="BP202" i="5"/>
  <c r="CT200" i="5"/>
  <c r="LN208" i="5"/>
  <c r="LN210" i="5" s="1"/>
  <c r="NT216" i="5"/>
  <c r="NT218" i="5" s="1"/>
  <c r="KS216" i="5"/>
  <c r="KS218" i="5" s="1"/>
  <c r="JW200" i="5"/>
  <c r="HH202" i="5"/>
  <c r="EP200" i="5"/>
  <c r="CB216" i="5"/>
  <c r="CP200" i="5"/>
  <c r="JG202" i="5"/>
  <c r="FO200" i="5"/>
  <c r="LQ216" i="5"/>
  <c r="LQ218" i="5" s="1"/>
  <c r="LI200" i="5"/>
  <c r="NR208" i="5"/>
  <c r="NR210" i="5" s="1"/>
  <c r="MW202" i="5"/>
  <c r="EU216" i="5"/>
  <c r="EU218" i="5" s="1"/>
  <c r="FD208" i="5"/>
  <c r="FD210" i="5" s="1"/>
  <c r="LT200" i="5"/>
  <c r="GX208" i="5"/>
  <c r="GX210" i="5" s="1"/>
  <c r="DD216" i="5"/>
  <c r="DD218" i="5" s="1"/>
  <c r="ES202" i="5"/>
  <c r="CE200" i="5"/>
  <c r="DJ208" i="5"/>
  <c r="DJ210" i="5" s="1"/>
  <c r="BH216" i="5"/>
  <c r="BH218" i="5" s="1"/>
  <c r="HJ216" i="5"/>
  <c r="HJ218" i="5" s="1"/>
  <c r="KP208" i="5"/>
  <c r="KP210" i="5" s="1"/>
  <c r="EN200" i="5"/>
  <c r="EV202" i="5"/>
  <c r="GL200" i="5"/>
  <c r="MA200" i="5"/>
  <c r="KP216" i="5"/>
  <c r="KP218" i="5" s="1"/>
  <c r="KH208" i="5"/>
  <c r="HG208" i="5"/>
  <c r="HG210" i="5" s="1"/>
  <c r="LV202" i="5"/>
  <c r="MU208" i="5"/>
  <c r="MU210" i="5" s="1"/>
  <c r="DB216" i="5"/>
  <c r="GJ200" i="5"/>
  <c r="FH202" i="5"/>
  <c r="LF202" i="5"/>
  <c r="BJ208" i="5"/>
  <c r="BJ210" i="5" s="1"/>
  <c r="HE202" i="5"/>
  <c r="IX202" i="5"/>
  <c r="HS200" i="5"/>
  <c r="NN200" i="5"/>
  <c r="NM208" i="5"/>
  <c r="NM210" i="5" s="1"/>
  <c r="DX200" i="5"/>
  <c r="JA208" i="5"/>
  <c r="JA210" i="5" s="1"/>
  <c r="NK208" i="5"/>
  <c r="NK210" i="5" s="1"/>
  <c r="KT202" i="5"/>
  <c r="MD200" i="5"/>
  <c r="MC208" i="5"/>
  <c r="MC210" i="5" s="1"/>
  <c r="GL202" i="5"/>
  <c r="LN202" i="5"/>
  <c r="FL208" i="5"/>
  <c r="FL210" i="5" s="1"/>
  <c r="CE208" i="5"/>
  <c r="CE210" i="5" s="1"/>
  <c r="LZ202" i="5"/>
  <c r="EE200" i="5"/>
  <c r="NL208" i="5"/>
  <c r="NL210" i="5" s="1"/>
  <c r="KX200" i="5"/>
  <c r="AX216" i="5"/>
  <c r="AX218" i="5" s="1"/>
  <c r="DZ216" i="5"/>
  <c r="DZ218" i="5" s="1"/>
  <c r="CJ200" i="5"/>
  <c r="NI200" i="5"/>
  <c r="MP208" i="5"/>
  <c r="MP210" i="5" s="1"/>
  <c r="JL216" i="5"/>
  <c r="JL218" i="5" s="1"/>
  <c r="MC216" i="5"/>
  <c r="MC218" i="5" s="1"/>
  <c r="DM208" i="5"/>
  <c r="DM210" i="5" s="1"/>
  <c r="EF216" i="5"/>
  <c r="EF218" i="5" s="1"/>
  <c r="NT208" i="5"/>
  <c r="NT210" i="5" s="1"/>
  <c r="CK216" i="5"/>
  <c r="CK218" i="5" s="1"/>
  <c r="IW208" i="5"/>
  <c r="IW210" i="5" s="1"/>
  <c r="CA208" i="5"/>
  <c r="CA210" i="5" s="1"/>
  <c r="CF202" i="5"/>
  <c r="EP202" i="5"/>
  <c r="MY200" i="5"/>
  <c r="LA208" i="5"/>
  <c r="LA210" i="5" s="1"/>
  <c r="EW216" i="5"/>
  <c r="EW218" i="5" s="1"/>
  <c r="DZ202" i="5"/>
  <c r="GB202" i="5"/>
  <c r="BC200" i="5"/>
  <c r="NH200" i="5"/>
  <c r="LW202" i="5"/>
  <c r="MG208" i="5"/>
  <c r="MG210" i="5" s="1"/>
  <c r="EC216" i="5"/>
  <c r="EC218" i="5" s="1"/>
  <c r="NG208" i="5"/>
  <c r="NG210" i="5" s="1"/>
  <c r="JM200" i="5"/>
  <c r="CZ216" i="5"/>
  <c r="CZ218" i="5" s="1"/>
  <c r="IY200" i="5"/>
  <c r="DF200" i="5"/>
  <c r="IO208" i="5"/>
  <c r="IO210" i="5" s="1"/>
  <c r="MG200" i="5"/>
  <c r="LS200" i="5"/>
  <c r="JO202" i="5"/>
  <c r="IE216" i="5"/>
  <c r="IE218" i="5" s="1"/>
  <c r="GN202" i="5"/>
  <c r="BQ202" i="5"/>
  <c r="DJ216" i="5"/>
  <c r="DJ218" i="5" s="1"/>
  <c r="IF202" i="5"/>
  <c r="BN200" i="5"/>
  <c r="HX208" i="5"/>
  <c r="HX210" i="5" s="1"/>
  <c r="FY208" i="5"/>
  <c r="FY210" i="5" s="1"/>
  <c r="JG200" i="5"/>
  <c r="CV216" i="5"/>
  <c r="CV218" i="5" s="1"/>
  <c r="DM216" i="5"/>
  <c r="DM218" i="5" s="1"/>
  <c r="FC208" i="5"/>
  <c r="FC210" i="5" s="1"/>
  <c r="CN202" i="5"/>
  <c r="JJ200" i="5"/>
  <c r="EA216" i="5"/>
  <c r="EA218" i="5" s="1"/>
  <c r="FM208" i="5"/>
  <c r="FM210" i="5" s="1"/>
  <c r="LF216" i="5"/>
  <c r="LF218" i="5" s="1"/>
  <c r="LP216" i="5"/>
  <c r="LP218" i="5" s="1"/>
  <c r="KD208" i="5"/>
  <c r="KD210" i="5" s="1"/>
  <c r="ER200" i="5"/>
  <c r="DY216" i="5"/>
  <c r="DY218" i="5" s="1"/>
  <c r="FC216" i="5"/>
  <c r="FC218" i="5" s="1"/>
  <c r="NB208" i="5"/>
  <c r="NB210" i="5" s="1"/>
  <c r="FM202" i="5"/>
  <c r="HK200" i="5"/>
  <c r="GJ216" i="5"/>
  <c r="GJ218" i="5" s="1"/>
  <c r="BA202" i="5"/>
  <c r="MH202" i="5"/>
  <c r="EM208" i="5"/>
  <c r="EM210" i="5" s="1"/>
  <c r="NU216" i="5"/>
  <c r="NU218" i="5" s="1"/>
  <c r="CX208" i="5"/>
  <c r="CX210" i="5" s="1"/>
  <c r="HT216" i="5"/>
  <c r="HT218" i="5" s="1"/>
  <c r="CK202" i="5"/>
  <c r="KX202" i="5"/>
  <c r="HA208" i="5"/>
  <c r="HA210" i="5" s="1"/>
  <c r="FE200" i="5"/>
  <c r="DP202" i="5"/>
  <c r="KQ208" i="5"/>
  <c r="KQ210" i="5" s="1"/>
  <c r="IG202" i="5"/>
  <c r="LH202" i="5"/>
  <c r="JH202" i="5"/>
  <c r="MX202" i="5"/>
  <c r="HA216" i="5"/>
  <c r="HA218" i="5" s="1"/>
  <c r="FP216" i="5"/>
  <c r="FP218" i="5" s="1"/>
  <c r="BP200" i="5"/>
  <c r="EA208" i="5"/>
  <c r="EA210" i="5" s="1"/>
  <c r="FR216" i="5"/>
  <c r="FR218" i="5" s="1"/>
  <c r="DS200" i="5"/>
  <c r="GM202" i="5"/>
  <c r="KY216" i="5"/>
  <c r="KY218" i="5" s="1"/>
  <c r="FR202" i="5"/>
  <c r="FL200" i="5"/>
  <c r="JZ202" i="5"/>
  <c r="IJ216" i="5"/>
  <c r="IJ218" i="5" s="1"/>
  <c r="BO202" i="5"/>
  <c r="GT208" i="5"/>
  <c r="JK200" i="5"/>
  <c r="II216" i="5"/>
  <c r="II218" i="5" s="1"/>
  <c r="DK200" i="5"/>
  <c r="LX208" i="5"/>
  <c r="LX210" i="5" s="1"/>
  <c r="MT200" i="5"/>
  <c r="LR202" i="5"/>
  <c r="MW216" i="5"/>
  <c r="MW218" i="5" s="1"/>
  <c r="MC202" i="5"/>
  <c r="NO202" i="5"/>
  <c r="CO202" i="5"/>
  <c r="IW216" i="5"/>
  <c r="IW218" i="5" s="1"/>
  <c r="EP208" i="5"/>
  <c r="EP210" i="5" s="1"/>
  <c r="GL208" i="5"/>
  <c r="GL210" i="5" s="1"/>
  <c r="CP208" i="5"/>
  <c r="CP210" i="5" s="1"/>
  <c r="FA216" i="5"/>
  <c r="FA218" i="5" s="1"/>
  <c r="BT216" i="5"/>
  <c r="BT218" i="5" s="1"/>
  <c r="GQ200" i="5"/>
  <c r="EW200" i="5"/>
  <c r="GQ208" i="5"/>
  <c r="GQ210" i="5" s="1"/>
  <c r="BX208" i="5"/>
  <c r="BX210" i="5" s="1"/>
  <c r="CG200" i="5"/>
  <c r="FH216" i="5"/>
  <c r="FH218" i="5" s="1"/>
  <c r="BW208" i="5"/>
  <c r="BW210" i="5" s="1"/>
  <c r="GS200" i="5"/>
  <c r="CH200" i="5"/>
  <c r="KR208" i="5"/>
  <c r="KR210" i="5" s="1"/>
  <c r="NO216" i="5"/>
  <c r="NO218" i="5" s="1"/>
  <c r="KK208" i="5"/>
  <c r="KK210" i="5" s="1"/>
  <c r="ND200" i="5"/>
  <c r="KM202" i="5"/>
  <c r="BW200" i="5"/>
  <c r="HL208" i="5"/>
  <c r="HL210" i="5" s="1"/>
  <c r="HO216" i="5"/>
  <c r="HO218" i="5" s="1"/>
  <c r="LZ216" i="5"/>
  <c r="LZ218" i="5" s="1"/>
  <c r="MV208" i="5"/>
  <c r="MV210" i="5" s="1"/>
  <c r="IN208" i="5"/>
  <c r="IN210" i="5" s="1"/>
  <c r="KJ202" i="5"/>
  <c r="BZ202" i="5"/>
  <c r="DP200" i="5"/>
  <c r="BE216" i="5"/>
  <c r="BE218" i="5" s="1"/>
  <c r="IR216" i="5"/>
  <c r="IR218" i="5" s="1"/>
  <c r="DK202" i="5"/>
  <c r="LO216" i="5"/>
  <c r="LO218" i="5" s="1"/>
  <c r="HH216" i="5"/>
  <c r="HH218" i="5" s="1"/>
  <c r="KZ216" i="5"/>
  <c r="KZ218" i="5" s="1"/>
  <c r="IS202" i="5"/>
  <c r="EC200" i="5"/>
  <c r="CL202" i="5"/>
  <c r="DG200" i="5"/>
  <c r="BG216" i="5"/>
  <c r="BG218" i="5" s="1"/>
  <c r="KD216" i="5"/>
  <c r="KD218" i="5" s="1"/>
  <c r="FS216" i="5"/>
  <c r="FS218" i="5" s="1"/>
  <c r="EW202" i="5"/>
  <c r="IX208" i="5"/>
  <c r="IX210" i="5" s="1"/>
  <c r="LR216" i="5"/>
  <c r="LR218" i="5" s="1"/>
  <c r="IQ208" i="5"/>
  <c r="IQ210" i="5" s="1"/>
  <c r="CR208" i="5"/>
  <c r="CR210" i="5" s="1"/>
  <c r="BB200" i="5"/>
  <c r="GG202" i="5"/>
  <c r="BB216" i="5"/>
  <c r="BB218" i="5" s="1"/>
  <c r="KH216" i="5"/>
  <c r="FD200" i="5"/>
  <c r="FT208" i="5"/>
  <c r="FT210" i="5" s="1"/>
  <c r="JR200" i="5"/>
  <c r="DL200" i="5"/>
  <c r="HA202" i="5"/>
  <c r="NH216" i="5"/>
  <c r="NH218" i="5" s="1"/>
  <c r="ID202" i="5"/>
  <c r="FY200" i="5"/>
  <c r="HE216" i="5"/>
  <c r="HE218" i="5" s="1"/>
  <c r="HW216" i="5"/>
  <c r="HW218" i="5" s="1"/>
  <c r="NH202" i="5"/>
  <c r="NN202" i="5"/>
  <c r="CH208" i="5"/>
  <c r="CH210" i="5" s="1"/>
  <c r="HN216" i="5"/>
  <c r="HN218" i="5" s="1"/>
  <c r="FF216" i="5"/>
  <c r="FF218" i="5" s="1"/>
  <c r="JQ200" i="5"/>
  <c r="GL216" i="5"/>
  <c r="GL218" i="5" s="1"/>
  <c r="GT200" i="5"/>
  <c r="CJ216" i="5"/>
  <c r="CJ218" i="5" s="1"/>
  <c r="FY202" i="5"/>
  <c r="DF208" i="5"/>
  <c r="EO200" i="5"/>
  <c r="CM200" i="5"/>
  <c r="JC200" i="5"/>
  <c r="EQ200" i="5"/>
  <c r="JS216" i="5"/>
  <c r="JS218" i="5" s="1"/>
  <c r="NM200" i="5"/>
  <c r="DJ200" i="5"/>
  <c r="IM202" i="5"/>
  <c r="LD216" i="5"/>
  <c r="LD218" i="5" s="1"/>
  <c r="HY208" i="5"/>
  <c r="GS208" i="5"/>
  <c r="GS210" i="5" s="1"/>
  <c r="BW202" i="5"/>
  <c r="LU202" i="5"/>
  <c r="IL200" i="5"/>
  <c r="EU202" i="5"/>
  <c r="IM208" i="5"/>
  <c r="IM210" i="5" s="1"/>
  <c r="FY216" i="5"/>
  <c r="FY218" i="5" s="1"/>
  <c r="AY208" i="5"/>
  <c r="AY210" i="5" s="1"/>
  <c r="KB202" i="5"/>
  <c r="MY202" i="5"/>
  <c r="DX216" i="5"/>
  <c r="DX218" i="5" s="1"/>
  <c r="GU216" i="5"/>
  <c r="GU218" i="5" s="1"/>
  <c r="JD216" i="5"/>
  <c r="JD218" i="5" s="1"/>
  <c r="NA202" i="5"/>
  <c r="LK202" i="5"/>
  <c r="IW200" i="5"/>
  <c r="KU202" i="5"/>
  <c r="BM216" i="5"/>
  <c r="BM218" i="5" s="1"/>
  <c r="FW200" i="5"/>
  <c r="JA202" i="5"/>
  <c r="MX208" i="5"/>
  <c r="MX210" i="5" s="1"/>
  <c r="BX216" i="5"/>
  <c r="BX218" i="5" s="1"/>
  <c r="IO216" i="5"/>
  <c r="IO218" i="5" s="1"/>
  <c r="CI216" i="5"/>
  <c r="CI218" i="5" s="1"/>
  <c r="IY202" i="5"/>
  <c r="CT208" i="5"/>
  <c r="CT210" i="5" s="1"/>
  <c r="FU202" i="5"/>
  <c r="HN200" i="5"/>
  <c r="NN216" i="5"/>
  <c r="NN218" i="5" s="1"/>
  <c r="KL200" i="5"/>
  <c r="JR208" i="5"/>
  <c r="JR210" i="5" s="1"/>
  <c r="CM208" i="5"/>
  <c r="CM210" i="5" s="1"/>
  <c r="LT216" i="5"/>
  <c r="LT218" i="5" s="1"/>
  <c r="IW202" i="5"/>
  <c r="MR208" i="5"/>
  <c r="MR210" i="5" s="1"/>
  <c r="DE202" i="5"/>
  <c r="HB200" i="5"/>
  <c r="HI200" i="5"/>
  <c r="NG216" i="5"/>
  <c r="NG218" i="5" s="1"/>
  <c r="MV216" i="5"/>
  <c r="MV218" i="5" s="1"/>
  <c r="DH200" i="5"/>
  <c r="EF208" i="5"/>
  <c r="EF210" i="5" s="1"/>
  <c r="GI216" i="5"/>
  <c r="GI218" i="5" s="1"/>
  <c r="LI216" i="5"/>
  <c r="LI218" i="5" s="1"/>
  <c r="LU200" i="5"/>
  <c r="EH208" i="5"/>
  <c r="EH210" i="5" s="1"/>
  <c r="GK208" i="5"/>
  <c r="GK210" i="5" s="1"/>
  <c r="MA216" i="5"/>
  <c r="MA218" i="5" s="1"/>
  <c r="BM202" i="5"/>
  <c r="IG200" i="5"/>
  <c r="EZ202" i="5"/>
  <c r="FW202" i="5"/>
  <c r="IG216" i="5"/>
  <c r="IG218" i="5" s="1"/>
  <c r="HK202" i="5"/>
  <c r="BT208" i="5"/>
  <c r="BT210" i="5" s="1"/>
  <c r="LC216" i="5"/>
  <c r="LC218" i="5" s="1"/>
  <c r="FB208" i="5"/>
  <c r="FB210" i="5" s="1"/>
  <c r="DZ208" i="5"/>
  <c r="DZ210" i="5" s="1"/>
  <c r="JE216" i="5"/>
  <c r="JE218" i="5" s="1"/>
  <c r="MJ216" i="5"/>
  <c r="MJ218" i="5" s="1"/>
  <c r="CP202" i="5"/>
  <c r="ER202" i="5"/>
  <c r="FF208" i="5"/>
  <c r="FF210" i="5" s="1"/>
  <c r="GE216" i="5"/>
  <c r="GE218" i="5" s="1"/>
  <c r="MR200" i="5"/>
  <c r="HJ202" i="5"/>
  <c r="JP202" i="5"/>
  <c r="KC200" i="5"/>
  <c r="BR200" i="5"/>
  <c r="FQ216" i="5"/>
  <c r="FQ218" i="5" s="1"/>
  <c r="GZ200" i="5"/>
  <c r="EL200" i="5"/>
  <c r="II202" i="5"/>
  <c r="GG208" i="5"/>
  <c r="GG210" i="5" s="1"/>
  <c r="GX200" i="5"/>
  <c r="DH202" i="5"/>
  <c r="GK200" i="5"/>
  <c r="ID216" i="5"/>
  <c r="ID218" i="5" s="1"/>
  <c r="LS216" i="5"/>
  <c r="LS218" i="5" s="1"/>
  <c r="KC208" i="5"/>
  <c r="KC210" i="5" s="1"/>
  <c r="NK200" i="5"/>
  <c r="KE202" i="5"/>
  <c r="IQ216" i="5"/>
  <c r="IQ218" i="5" s="1"/>
  <c r="EN216" i="5"/>
  <c r="EN218" i="5" s="1"/>
  <c r="NR216" i="5"/>
  <c r="NR218" i="5" s="1"/>
  <c r="LP200" i="5"/>
  <c r="BI200" i="5"/>
  <c r="HU216" i="5"/>
  <c r="HU218" i="5" s="1"/>
  <c r="FK202" i="5"/>
  <c r="HS202" i="5"/>
  <c r="CA202" i="5"/>
  <c r="EC202" i="5"/>
  <c r="GA200" i="5"/>
  <c r="GI200" i="5"/>
  <c r="JJ216" i="5"/>
  <c r="JJ218" i="5" s="1"/>
  <c r="NR202" i="5"/>
  <c r="AZ200" i="5"/>
  <c r="EY200" i="5"/>
  <c r="NT202" i="5"/>
  <c r="LM208" i="5"/>
  <c r="LM210" i="5" s="1"/>
  <c r="LB216" i="5"/>
  <c r="LB218" i="5" s="1"/>
  <c r="GH208" i="5"/>
  <c r="GH210" i="5" s="1"/>
  <c r="GV216" i="5"/>
  <c r="GV218" i="5" s="1"/>
  <c r="HU202" i="5"/>
  <c r="IP202" i="5"/>
  <c r="LH208" i="5"/>
  <c r="LH210" i="5" s="1"/>
  <c r="JR216" i="5"/>
  <c r="JR218" i="5" s="1"/>
  <c r="HR208" i="5"/>
  <c r="HR210" i="5" s="1"/>
  <c r="GS202" i="5"/>
  <c r="CE202" i="5"/>
  <c r="HP216" i="5"/>
  <c r="HP218" i="5" s="1"/>
  <c r="FJ202" i="5"/>
  <c r="JN216" i="5"/>
  <c r="JN218" i="5" s="1"/>
  <c r="HK216" i="5"/>
  <c r="HK218" i="5" s="1"/>
  <c r="JM208" i="5"/>
  <c r="JM210" i="5" s="1"/>
  <c r="NP200" i="5"/>
  <c r="LY208" i="5"/>
  <c r="LY210" i="5" s="1"/>
  <c r="FA202" i="5"/>
  <c r="IJ202" i="5"/>
  <c r="HS208" i="5"/>
  <c r="HS210" i="5" s="1"/>
  <c r="BA216" i="5"/>
  <c r="BA218" i="5" s="1"/>
  <c r="NB200" i="5"/>
  <c r="EU208" i="5"/>
  <c r="EU210" i="5" s="1"/>
  <c r="KC216" i="5"/>
  <c r="KC218" i="5" s="1"/>
  <c r="KV216" i="5"/>
  <c r="KV218" i="5" s="1"/>
  <c r="BQ216" i="5"/>
  <c r="BQ218" i="5" s="1"/>
  <c r="ED200" i="5"/>
  <c r="LE208" i="5"/>
  <c r="LE210" i="5" s="1"/>
  <c r="BC202" i="5"/>
  <c r="JF208" i="5"/>
  <c r="JF210" i="5" s="1"/>
  <c r="ET200" i="5"/>
  <c r="DX202" i="5"/>
  <c r="EF200" i="5"/>
  <c r="DI216" i="5"/>
  <c r="FE216" i="5"/>
  <c r="FE218" i="5" s="1"/>
  <c r="LC208" i="5"/>
  <c r="LC210" i="5" s="1"/>
  <c r="BZ208" i="5"/>
  <c r="BZ210" i="5" s="1"/>
  <c r="FP202" i="5"/>
  <c r="JI208" i="5"/>
  <c r="JI210" i="5" s="1"/>
  <c r="KF208" i="5"/>
  <c r="KF210" i="5" s="1"/>
  <c r="DD202" i="5"/>
  <c r="FU208" i="5"/>
  <c r="FU210" i="5" s="1"/>
  <c r="FD202" i="5"/>
  <c r="NL216" i="5"/>
  <c r="NL218" i="5" s="1"/>
  <c r="NF216" i="5"/>
  <c r="NF218" i="5" s="1"/>
  <c r="KR216" i="5"/>
  <c r="KR218" i="5" s="1"/>
  <c r="HO208" i="5"/>
  <c r="HO210" i="5" s="1"/>
  <c r="EK200" i="5"/>
  <c r="FO208" i="5"/>
  <c r="MB200" i="5"/>
  <c r="LU208" i="5"/>
  <c r="LU210" i="5" s="1"/>
  <c r="FZ200" i="5"/>
  <c r="LC200" i="5"/>
  <c r="JM216" i="5"/>
  <c r="JM218" i="5" s="1"/>
  <c r="BD202" i="5"/>
  <c r="AY216" i="5"/>
  <c r="AY218" i="5" s="1"/>
  <c r="FN208" i="5"/>
  <c r="FN210" i="5" s="1"/>
  <c r="DA202" i="5"/>
  <c r="GC202" i="5"/>
  <c r="KZ200" i="5"/>
  <c r="NF200" i="5"/>
  <c r="ML208" i="5"/>
  <c r="ML210" i="5" s="1"/>
  <c r="FZ216" i="5"/>
  <c r="FZ218" i="5" s="1"/>
  <c r="IH216" i="5"/>
  <c r="IH218" i="5" s="1"/>
  <c r="LR208" i="5"/>
  <c r="LR210" i="5" s="1"/>
  <c r="LN216" i="5"/>
  <c r="LN218" i="5" s="1"/>
  <c r="EI216" i="5"/>
  <c r="EI218" i="5" s="1"/>
  <c r="EZ216" i="5"/>
  <c r="EZ218" i="5" s="1"/>
  <c r="IQ200" i="5"/>
  <c r="NB216" i="5"/>
  <c r="NB218" i="5" s="1"/>
  <c r="MI200" i="5"/>
  <c r="HB202" i="5"/>
  <c r="DT216" i="5"/>
  <c r="DT218" i="5" s="1"/>
  <c r="KO200" i="5"/>
  <c r="LE216" i="5"/>
  <c r="LE218" i="5" s="1"/>
  <c r="EO208" i="5"/>
  <c r="EO210" i="5" s="1"/>
  <c r="ND208" i="5"/>
  <c r="ND210" i="5" s="1"/>
  <c r="CF208" i="5"/>
  <c r="CF210" i="5" s="1"/>
  <c r="DS202" i="5"/>
  <c r="HD200" i="5"/>
  <c r="NH208" i="5"/>
  <c r="NH210" i="5" s="1"/>
  <c r="LJ200" i="5"/>
  <c r="IV216" i="5"/>
  <c r="IV218" i="5" s="1"/>
  <c r="CJ202" i="5"/>
  <c r="DU208" i="5"/>
  <c r="DU210" i="5" s="1"/>
  <c r="CZ202" i="5"/>
  <c r="ME202" i="5"/>
  <c r="BE200" i="5"/>
  <c r="BY202" i="5"/>
  <c r="DE208" i="5"/>
  <c r="DE210" i="5" s="1"/>
  <c r="GP208" i="5"/>
  <c r="GP210" i="5" s="1"/>
  <c r="MO202" i="5"/>
  <c r="MX216" i="5"/>
  <c r="MX218" i="5" s="1"/>
  <c r="KZ208" i="5"/>
  <c r="KZ210" i="5" s="1"/>
  <c r="JC208" i="5"/>
  <c r="LS208" i="5"/>
  <c r="LS210" i="5" s="1"/>
  <c r="KY208" i="5"/>
  <c r="KY210" i="5" s="1"/>
  <c r="FZ208" i="5"/>
  <c r="FZ210" i="5" s="1"/>
  <c r="HO202" i="5"/>
  <c r="LG200" i="5"/>
  <c r="LY216" i="5"/>
  <c r="LY218" i="5" s="1"/>
  <c r="ME200" i="5"/>
  <c r="KG200" i="5"/>
  <c r="MV200" i="5"/>
  <c r="MP200" i="5"/>
  <c r="JQ216" i="5"/>
  <c r="JQ218" i="5" s="1"/>
  <c r="GB200" i="5"/>
  <c r="DQ216" i="5"/>
  <c r="DQ218" i="5" s="1"/>
  <c r="BP216" i="5"/>
  <c r="BP218" i="5" s="1"/>
  <c r="IE200" i="5"/>
  <c r="CN216" i="5"/>
  <c r="CN218" i="5" s="1"/>
  <c r="EQ208" i="5"/>
  <c r="EQ210" i="5" s="1"/>
  <c r="DL202" i="5"/>
  <c r="FB200" i="5"/>
  <c r="HE200" i="5"/>
  <c r="II208" i="5"/>
  <c r="II210" i="5" s="1"/>
  <c r="FA200" i="5"/>
  <c r="BI202" i="5"/>
  <c r="ET216" i="5"/>
  <c r="ET218" i="5" s="1"/>
  <c r="DO202" i="5"/>
  <c r="ME208" i="5"/>
  <c r="ME210" i="5" s="1"/>
  <c r="LD200" i="5"/>
  <c r="IK208" i="5"/>
  <c r="IK210" i="5" s="1"/>
  <c r="HO200" i="5"/>
  <c r="CQ216" i="5"/>
  <c r="CQ218" i="5" s="1"/>
  <c r="KI202" i="5"/>
  <c r="IT202" i="5"/>
  <c r="DM202" i="5"/>
  <c r="HN208" i="5"/>
  <c r="HN210" i="5" s="1"/>
  <c r="GU200" i="5"/>
  <c r="CQ202" i="5"/>
  <c r="AY200" i="5"/>
  <c r="HQ216" i="5"/>
  <c r="HQ218" i="5" s="1"/>
  <c r="JF200" i="5"/>
  <c r="NU202" i="5"/>
  <c r="DQ202" i="5"/>
  <c r="HR216" i="5"/>
  <c r="HR218" i="5" s="1"/>
  <c r="MD202" i="5"/>
  <c r="JM202" i="5"/>
  <c r="NB202" i="5"/>
  <c r="MK208" i="5"/>
  <c r="MK210" i="5" s="1"/>
  <c r="CN200" i="5"/>
  <c r="EL202" i="5"/>
  <c r="IO202" i="5"/>
  <c r="IF200" i="5"/>
  <c r="CR202" i="5"/>
  <c r="EV208" i="5"/>
  <c r="EV210" i="5" s="1"/>
  <c r="GR208" i="5"/>
  <c r="GR210" i="5" s="1"/>
  <c r="BC216" i="5"/>
  <c r="BC218" i="5" s="1"/>
  <c r="KS208" i="5"/>
  <c r="KS210" i="5" s="1"/>
  <c r="LJ208" i="5"/>
  <c r="LJ210" i="5" s="1"/>
  <c r="JO216" i="5"/>
  <c r="JO218" i="5" s="1"/>
  <c r="ID200" i="5"/>
  <c r="DT200" i="5"/>
  <c r="EN208" i="5"/>
  <c r="EN210" i="5" s="1"/>
  <c r="DC216" i="5"/>
  <c r="DC218" i="5" s="1"/>
  <c r="DF202" i="5"/>
  <c r="LO200" i="5"/>
  <c r="IC202" i="5"/>
  <c r="IN216" i="5"/>
  <c r="IN218" i="5" s="1"/>
  <c r="MJ208" i="5"/>
  <c r="MJ210" i="5" s="1"/>
  <c r="DU216" i="5"/>
  <c r="DU218" i="5" s="1"/>
  <c r="JS208" i="5"/>
  <c r="JS210" i="5" s="1"/>
  <c r="GD208" i="5"/>
  <c r="GD210" i="5" s="1"/>
  <c r="FX216" i="5"/>
  <c r="FX218" i="5" s="1"/>
  <c r="IP216" i="5"/>
  <c r="IP218" i="5" s="1"/>
  <c r="DZ200" i="5"/>
  <c r="LW208" i="5"/>
  <c r="LW210" i="5" s="1"/>
  <c r="KW200" i="5"/>
  <c r="NQ202" i="5"/>
  <c r="HV208" i="5"/>
  <c r="HV210" i="5" s="1"/>
  <c r="IA216" i="5"/>
  <c r="IA218" i="5" s="1"/>
  <c r="AW216" i="5"/>
  <c r="FF200" i="5"/>
  <c r="BA200" i="5"/>
  <c r="BS200" i="5"/>
  <c r="BY200" i="5"/>
  <c r="IZ208" i="5"/>
  <c r="IZ210" i="5" s="1"/>
  <c r="MI208" i="5"/>
  <c r="MI210" i="5" s="1"/>
  <c r="CD200" i="5"/>
  <c r="KB208" i="5"/>
  <c r="KB210" i="5" s="1"/>
  <c r="IA200" i="5"/>
  <c r="BU200" i="5"/>
  <c r="DD200" i="5"/>
  <c r="CC216" i="5"/>
  <c r="CC218" i="5" s="1"/>
  <c r="DS208" i="5"/>
  <c r="DS210" i="5" s="1"/>
  <c r="GK216" i="5"/>
  <c r="GK218" i="5" s="1"/>
  <c r="GV200" i="5"/>
  <c r="IU200" i="5"/>
  <c r="JB202" i="5"/>
  <c r="DG202" i="5"/>
  <c r="CF216" i="5"/>
  <c r="CF218" i="5" s="1"/>
  <c r="LO208" i="5"/>
  <c r="LO210" i="5" s="1"/>
  <c r="KN200" i="5"/>
  <c r="IB200" i="5"/>
  <c r="JE208" i="5"/>
  <c r="JE210" i="5" s="1"/>
  <c r="BX202" i="5"/>
  <c r="JS202" i="5"/>
  <c r="MW208" i="5"/>
  <c r="MW210" i="5" s="1"/>
  <c r="BU208" i="5"/>
  <c r="BU210" i="5" s="1"/>
  <c r="FR200" i="5"/>
  <c r="FL216" i="5"/>
  <c r="FL218" i="5" s="1"/>
  <c r="DF216" i="5"/>
  <c r="LQ208" i="5"/>
  <c r="LQ210" i="5" s="1"/>
  <c r="GZ216" i="5"/>
  <c r="GZ218" i="5" s="1"/>
  <c r="GD202" i="5"/>
  <c r="BW216" i="5"/>
  <c r="BW218" i="5" s="1"/>
  <c r="NE216" i="5"/>
  <c r="NE218" i="5" s="1"/>
  <c r="LM202" i="5"/>
  <c r="ND216" i="5"/>
  <c r="ND218" i="5" s="1"/>
  <c r="EE216" i="5"/>
  <c r="EE218" i="5" s="1"/>
  <c r="BQ208" i="5"/>
  <c r="BQ210" i="5" s="1"/>
  <c r="DG216" i="5"/>
  <c r="DG218" i="5" s="1"/>
  <c r="LU216" i="5"/>
  <c r="LU218" i="5" s="1"/>
  <c r="DC208" i="5"/>
  <c r="DC210" i="5" s="1"/>
  <c r="HD216" i="5"/>
  <c r="HD218" i="5" s="1"/>
  <c r="EY216" i="5"/>
  <c r="EY218" i="5" s="1"/>
  <c r="BE208" i="5"/>
  <c r="BE210" i="5" s="1"/>
  <c r="KK200" i="5"/>
  <c r="MK216" i="5"/>
  <c r="MK218" i="5" s="1"/>
  <c r="EG200" i="5"/>
  <c r="GC200" i="5"/>
  <c r="CU200" i="5"/>
  <c r="IC216" i="5"/>
  <c r="IC218" i="5" s="1"/>
  <c r="BL208" i="5"/>
  <c r="BL210" i="5" s="1"/>
  <c r="FB216" i="5"/>
  <c r="FB218" i="5" s="1"/>
  <c r="BN202" i="5"/>
  <c r="IH200" i="5"/>
  <c r="NL200" i="5"/>
  <c r="LF208" i="5"/>
  <c r="LF210" i="5" s="1"/>
  <c r="NM216" i="5"/>
  <c r="NM218" i="5" s="1"/>
  <c r="ME216" i="5"/>
  <c r="ME218" i="5" s="1"/>
  <c r="IV200" i="5"/>
  <c r="BR208" i="5"/>
  <c r="BR210" i="5" s="1"/>
  <c r="GN200" i="5"/>
  <c r="KN208" i="5"/>
  <c r="KN210" i="5" s="1"/>
  <c r="KI208" i="5"/>
  <c r="KI210" i="5" s="1"/>
  <c r="LV200" i="5"/>
  <c r="NF202" i="5"/>
  <c r="NQ208" i="5"/>
  <c r="NQ210" i="5" s="1"/>
  <c r="FM216" i="5"/>
  <c r="FM218" i="5" s="1"/>
  <c r="IA208" i="5"/>
  <c r="IA210" i="5" s="1"/>
  <c r="GB208" i="5"/>
  <c r="GB210" i="5" s="1"/>
  <c r="EF202" i="5"/>
  <c r="MC200" i="5"/>
  <c r="BF208" i="5"/>
  <c r="BF210" i="5" s="1"/>
  <c r="MV202" i="5"/>
  <c r="JW208" i="5"/>
  <c r="JW210" i="5" s="1"/>
  <c r="BP208" i="5"/>
  <c r="BP210" i="5" s="1"/>
  <c r="HT202" i="5"/>
  <c r="HZ200" i="5"/>
  <c r="HH208" i="5"/>
  <c r="HH210" i="5" s="1"/>
  <c r="LD202" i="5"/>
  <c r="KF216" i="5"/>
  <c r="KF218" i="5" s="1"/>
  <c r="EG216" i="5"/>
  <c r="EG218" i="5" s="1"/>
  <c r="LL208" i="5"/>
  <c r="LZ208" i="5"/>
  <c r="LZ210" i="5" s="1"/>
  <c r="BL216" i="5"/>
  <c r="BL218" i="5" s="1"/>
  <c r="IS216" i="5"/>
  <c r="IS218" i="5" s="1"/>
  <c r="CF200" i="5"/>
  <c r="BK216" i="5"/>
  <c r="BK218" i="5" s="1"/>
  <c r="EL216" i="5"/>
  <c r="EL218" i="5" s="1"/>
  <c r="MT208" i="5"/>
  <c r="MT210" i="5" s="1"/>
  <c r="IQ202" i="5"/>
  <c r="MH200" i="5"/>
  <c r="JU208" i="5"/>
  <c r="JU210" i="5" s="1"/>
  <c r="JZ216" i="5"/>
  <c r="JZ218" i="5" s="1"/>
  <c r="MS202" i="5"/>
  <c r="NA216" i="5"/>
  <c r="NA218" i="5" s="1"/>
  <c r="CZ208" i="5"/>
  <c r="CZ210" i="5" s="1"/>
  <c r="FP208" i="5"/>
  <c r="FP210" i="5" s="1"/>
  <c r="EI200" i="5"/>
  <c r="EB202" i="5"/>
  <c r="LX216" i="5"/>
  <c r="LX218" i="5" s="1"/>
  <c r="KO216" i="5"/>
  <c r="KO218" i="5" s="1"/>
  <c r="LH200" i="5"/>
  <c r="KS200" i="5"/>
  <c r="IM200" i="5"/>
  <c r="MR202" i="5"/>
  <c r="EB208" i="5"/>
  <c r="EB210" i="5" s="1"/>
  <c r="MD208" i="5"/>
  <c r="MD210" i="5" s="1"/>
  <c r="FG216" i="5"/>
  <c r="FG218" i="5" s="1"/>
  <c r="JT200" i="5"/>
  <c r="KG202" i="5"/>
  <c r="EX200" i="5"/>
  <c r="MG216" i="5"/>
  <c r="MG218" i="5" s="1"/>
  <c r="JW202" i="5"/>
  <c r="CI202" i="5"/>
  <c r="KD202" i="5"/>
  <c r="MN200" i="5"/>
  <c r="LG208" i="5"/>
  <c r="LG210" i="5" s="1"/>
  <c r="NE202" i="5"/>
  <c r="JJ202" i="5"/>
  <c r="DP208" i="5"/>
  <c r="DP210" i="5" s="1"/>
  <c r="DR202" i="5"/>
  <c r="IY216" i="5"/>
  <c r="IY218" i="5" s="1"/>
  <c r="EC208" i="5"/>
  <c r="EC210" i="5" s="1"/>
  <c r="KU200" i="5"/>
  <c r="DH208" i="5"/>
  <c r="DH210" i="5" s="1"/>
  <c r="HY202" i="5"/>
  <c r="JY202" i="5"/>
  <c r="HC202" i="5"/>
  <c r="HY216" i="5"/>
  <c r="KR202" i="5"/>
  <c r="CU202" i="5"/>
  <c r="BJ202" i="5"/>
  <c r="CN208" i="5"/>
  <c r="CN210" i="5" s="1"/>
  <c r="GY202" i="5"/>
  <c r="BB202" i="5"/>
  <c r="GD216" i="5"/>
  <c r="GD218" i="5" s="1"/>
  <c r="FD216" i="5"/>
  <c r="FD218" i="5" s="1"/>
  <c r="ML216" i="5"/>
  <c r="ML218" i="5" s="1"/>
  <c r="HT200" i="5"/>
  <c r="HC216" i="5"/>
  <c r="HC218" i="5" s="1"/>
  <c r="JB200" i="5"/>
  <c r="LM216" i="5"/>
  <c r="LM218" i="5" s="1"/>
  <c r="FR208" i="5"/>
  <c r="FR210" i="5" s="1"/>
  <c r="DD208" i="5"/>
  <c r="DD210" i="5" s="1"/>
  <c r="FE202" i="5"/>
  <c r="BT202" i="5"/>
  <c r="EG208" i="5"/>
  <c r="EG210" i="5" s="1"/>
  <c r="CH202" i="5"/>
  <c r="NI202" i="5"/>
  <c r="JT208" i="5"/>
  <c r="JT210" i="5" s="1"/>
  <c r="BU202" i="5"/>
  <c r="GP216" i="5"/>
  <c r="GP218" i="5" s="1"/>
  <c r="GJ208" i="5"/>
  <c r="GJ210" i="5" s="1"/>
  <c r="HJ208" i="5"/>
  <c r="HJ210" i="5" s="1"/>
  <c r="LZ200" i="5"/>
  <c r="JL208" i="5"/>
  <c r="JL210" i="5" s="1"/>
  <c r="MH208" i="5"/>
  <c r="MH210" i="5" s="1"/>
  <c r="JX200" i="5"/>
  <c r="BY216" i="5"/>
  <c r="BY218" i="5" s="1"/>
  <c r="IL202" i="5"/>
  <c r="KQ200" i="5"/>
  <c r="MZ216" i="5"/>
  <c r="MZ218" i="5" s="1"/>
  <c r="FK216" i="5"/>
  <c r="FK218" i="5" s="1"/>
  <c r="EX208" i="5"/>
  <c r="EX210" i="5" s="1"/>
  <c r="JU202" i="5"/>
  <c r="KC202" i="5"/>
  <c r="CT216" i="5"/>
  <c r="CT218" i="5" s="1"/>
  <c r="CV208" i="5"/>
  <c r="CV210" i="5" s="1"/>
  <c r="DV200" i="5"/>
  <c r="BH202" i="5"/>
  <c r="DV216" i="5"/>
  <c r="DV218" i="5" s="1"/>
  <c r="AZ208" i="5"/>
  <c r="AZ210" i="5" s="1"/>
  <c r="LW200" i="5"/>
  <c r="CW208" i="5"/>
  <c r="CW210" i="5" s="1"/>
  <c r="MS200" i="5"/>
  <c r="JC202" i="5"/>
  <c r="JD200" i="5"/>
  <c r="FC200" i="5"/>
  <c r="EN202" i="5"/>
  <c r="MO200" i="5"/>
  <c r="BF200" i="5"/>
  <c r="FG208" i="5"/>
  <c r="FG210" i="5" s="1"/>
  <c r="HQ202" i="5"/>
  <c r="LE200" i="5"/>
  <c r="JI202" i="5"/>
  <c r="BB208" i="5"/>
  <c r="BB210" i="5" s="1"/>
  <c r="DN208" i="5"/>
  <c r="DN210" i="5" s="1"/>
  <c r="FX200" i="5"/>
  <c r="NC202" i="5"/>
  <c r="DY202" i="5"/>
  <c r="GR202" i="5"/>
  <c r="HN202" i="5"/>
  <c r="BI208" i="5"/>
  <c r="BI210" i="5" s="1"/>
  <c r="DB208" i="5"/>
  <c r="HI208" i="5"/>
  <c r="HI210" i="5" s="1"/>
  <c r="CI200" i="5"/>
  <c r="HU208" i="5"/>
  <c r="HU210" i="5" s="1"/>
  <c r="IB216" i="5"/>
  <c r="IB218" i="5" s="1"/>
  <c r="IT200" i="5"/>
  <c r="BV200" i="5"/>
  <c r="HE208" i="5"/>
  <c r="HE210" i="5" s="1"/>
  <c r="NQ200" i="5"/>
  <c r="DK216" i="5"/>
  <c r="DK218" i="5" s="1"/>
  <c r="DT208" i="5"/>
  <c r="DT210" i="5" s="1"/>
  <c r="FS202" i="5"/>
  <c r="CS216" i="5"/>
  <c r="CS218" i="5" s="1"/>
  <c r="GY208" i="5"/>
  <c r="GY210" i="5" s="1"/>
  <c r="JJ208" i="5"/>
  <c r="JJ210" i="5" s="1"/>
  <c r="HF202" i="5"/>
  <c r="BG208" i="5"/>
  <c r="BG210" i="5" s="1"/>
  <c r="KB216" i="5"/>
  <c r="KB218" i="5" s="1"/>
  <c r="KE208" i="5"/>
  <c r="KE210" i="5" s="1"/>
  <c r="LC202" i="5"/>
  <c r="BO216" i="5"/>
  <c r="BO218" i="5" s="1"/>
  <c r="JZ200" i="5"/>
  <c r="IE202" i="5"/>
  <c r="EO202" i="5"/>
  <c r="GT202" i="5"/>
  <c r="LA200" i="5"/>
  <c r="BO200" i="5"/>
  <c r="LY200" i="5"/>
  <c r="KV208" i="5"/>
  <c r="KV210" i="5" s="1"/>
  <c r="MK202" i="5"/>
  <c r="NG200" i="5"/>
  <c r="HW200" i="5"/>
  <c r="FI200" i="5"/>
  <c r="AX200" i="5"/>
  <c r="NC200" i="5"/>
  <c r="KY200" i="5"/>
  <c r="GC216" i="5"/>
  <c r="GC218" i="5" s="1"/>
  <c r="DM200" i="5"/>
  <c r="JV202" i="5"/>
  <c r="HF216" i="5"/>
  <c r="HF218" i="5" s="1"/>
  <c r="HM216" i="5"/>
  <c r="HM218" i="5" s="1"/>
  <c r="KP200" i="5"/>
  <c r="MB216" i="5"/>
  <c r="MB218" i="5" s="1"/>
  <c r="CS200" i="5"/>
  <c r="CS202" i="5"/>
  <c r="IV208" i="5"/>
  <c r="IV210" i="5" s="1"/>
  <c r="LK216" i="5"/>
  <c r="LK218" i="5" s="1"/>
  <c r="FI202" i="5"/>
  <c r="NU208" i="5"/>
  <c r="NU210" i="5" s="1"/>
  <c r="BD200" i="5"/>
  <c r="JZ208" i="5"/>
  <c r="JZ210" i="5" s="1"/>
  <c r="NO200" i="5"/>
  <c r="KX208" i="5"/>
  <c r="KX210" i="5" s="1"/>
  <c r="JQ202" i="5"/>
  <c r="FT216" i="5"/>
  <c r="FT218" i="5" s="1"/>
  <c r="EJ216" i="5"/>
  <c r="EJ218" i="5" s="1"/>
  <c r="GR216" i="5"/>
  <c r="GR218" i="5" s="1"/>
  <c r="HC208" i="5"/>
  <c r="HC210" i="5" s="1"/>
  <c r="EO216" i="5"/>
  <c r="EO218" i="5" s="1"/>
  <c r="IU216" i="5"/>
  <c r="IU218" i="5" s="1"/>
  <c r="MB208" i="5"/>
  <c r="MB210" i="5" s="1"/>
  <c r="JQ208" i="5"/>
  <c r="JQ210" i="5" s="1"/>
  <c r="NV200" i="5"/>
  <c r="FI208" i="5"/>
  <c r="FI210" i="5" s="1"/>
  <c r="JE202" i="5"/>
  <c r="DA208" i="5"/>
  <c r="DA210" i="5" s="1"/>
  <c r="ML200" i="5"/>
  <c r="BI216" i="5"/>
  <c r="BI218" i="5" s="1"/>
  <c r="KV202" i="5"/>
  <c r="GM208" i="5"/>
  <c r="GM210" i="5" s="1"/>
  <c r="HG200" i="5"/>
  <c r="ET208" i="5"/>
  <c r="ET210" i="5" s="1"/>
  <c r="FN216" i="5"/>
  <c r="FN218" i="5" s="1"/>
  <c r="KL208" i="5"/>
  <c r="KL210" i="5" s="1"/>
  <c r="BK200" i="5"/>
  <c r="KG216" i="5"/>
  <c r="KG218" i="5" s="1"/>
  <c r="JI200" i="5"/>
  <c r="MN208" i="5"/>
  <c r="MN210" i="5" s="1"/>
  <c r="KH202" i="5"/>
  <c r="IZ202" i="5"/>
  <c r="FG202" i="5"/>
  <c r="DT202" i="5"/>
  <c r="GH202" i="5"/>
  <c r="JN200" i="5"/>
  <c r="DB200" i="5"/>
  <c r="GY200" i="5"/>
  <c r="LL202" i="5"/>
  <c r="IZ216" i="5"/>
  <c r="IZ218" i="5" s="1"/>
  <c r="CV202" i="5"/>
  <c r="KZ202" i="5"/>
  <c r="JN202" i="5"/>
  <c r="JX208" i="5"/>
  <c r="JX210" i="5" s="1"/>
  <c r="EI202" i="5"/>
  <c r="CC200" i="5"/>
  <c r="DW208" i="5"/>
  <c r="DW210" i="5" s="1"/>
  <c r="MQ202" i="5"/>
  <c r="EA200" i="5"/>
  <c r="KL202" i="5"/>
  <c r="HY200" i="5"/>
  <c r="IL216" i="5"/>
  <c r="IL218" i="5" s="1"/>
  <c r="FB202" i="5"/>
  <c r="GY216" i="5"/>
  <c r="GY218" i="5" s="1"/>
  <c r="LX202" i="5"/>
  <c r="GA216" i="5"/>
  <c r="GA218" i="5" s="1"/>
  <c r="CC208" i="5"/>
  <c r="CC210" i="5" s="1"/>
  <c r="LN200" i="5"/>
  <c r="MX200" i="5"/>
  <c r="JT216" i="5"/>
  <c r="JT218" i="5" s="1"/>
  <c r="NR200" i="5"/>
  <c r="MB202" i="5"/>
  <c r="GE208" i="5"/>
  <c r="GE210" i="5" s="1"/>
  <c r="EW208" i="5"/>
  <c r="EW210" i="5" s="1"/>
  <c r="FN200" i="5"/>
  <c r="DL216" i="5"/>
  <c r="DL218" i="5" s="1"/>
  <c r="LP208" i="5"/>
  <c r="LP210" i="5" s="1"/>
  <c r="GP202" i="5"/>
  <c r="CL200" i="5"/>
  <c r="EV216" i="5"/>
  <c r="EV218" i="5" s="1"/>
  <c r="DY208" i="5"/>
  <c r="DY210" i="5" s="1"/>
  <c r="CU208" i="5"/>
  <c r="CC202" i="5"/>
  <c r="HX200" i="5"/>
  <c r="CU216" i="5"/>
  <c r="HV202" i="5"/>
  <c r="NP208" i="5"/>
  <c r="NP210" i="5" s="1"/>
  <c r="FQ208" i="5"/>
  <c r="FQ210" i="5" s="1"/>
  <c r="FC202" i="5"/>
  <c r="EK208" i="5"/>
  <c r="EE202" i="5"/>
  <c r="HZ202" i="5"/>
  <c r="IK202" i="5"/>
  <c r="GQ202" i="5"/>
  <c r="IN202" i="5"/>
  <c r="IL208" i="5"/>
  <c r="IL210" i="5" s="1"/>
  <c r="LA216" i="5"/>
  <c r="LA218" i="5" s="1"/>
  <c r="ER216" i="5"/>
  <c r="ER218" i="5" s="1"/>
  <c r="DA200" i="5"/>
  <c r="EE208" i="5"/>
  <c r="EE210" i="5" s="1"/>
  <c r="KW208" i="5"/>
  <c r="KW210" i="5" s="1"/>
  <c r="MQ200" i="5"/>
  <c r="KK216" i="5"/>
  <c r="KK218" i="5" s="1"/>
  <c r="MQ208" i="5"/>
  <c r="MQ210" i="5" s="1"/>
  <c r="JL200" i="5"/>
  <c r="MJ202" i="5"/>
  <c r="MP202" i="5"/>
  <c r="JP200" i="5"/>
  <c r="EA202" i="5"/>
  <c r="LK208" i="5"/>
  <c r="LK210" i="5" s="1"/>
  <c r="DO200" i="5"/>
  <c r="IB202" i="5"/>
  <c r="KM200" i="5"/>
  <c r="EI208" i="5"/>
  <c r="EI210" i="5" s="1"/>
  <c r="CO200" i="5"/>
  <c r="DK208" i="5"/>
  <c r="DK210" i="5" s="1"/>
  <c r="GH216" i="5"/>
  <c r="GH218" i="5" s="1"/>
  <c r="DU200" i="5"/>
  <c r="IU202" i="5"/>
  <c r="IF208" i="5"/>
  <c r="IF210" i="5" s="1"/>
  <c r="GP200" i="5"/>
  <c r="KK202" i="5"/>
  <c r="NS208" i="5"/>
  <c r="NS210" i="5" s="1"/>
  <c r="CG216" i="5"/>
  <c r="CG218" i="5" s="1"/>
  <c r="CR200" i="5"/>
  <c r="NN208" i="5"/>
  <c r="NN210" i="5" s="1"/>
  <c r="GQ216" i="5"/>
  <c r="GQ218" i="5" s="1"/>
  <c r="JB208" i="5"/>
  <c r="JB210" i="5" s="1"/>
  <c r="CY208" i="5"/>
  <c r="CY210" i="5" s="1"/>
  <c r="BL202" i="5"/>
  <c r="MZ208" i="5"/>
  <c r="MZ210" i="5" s="1"/>
  <c r="NJ216" i="5"/>
  <c r="NJ218" i="5" s="1"/>
  <c r="BR216" i="5"/>
  <c r="BR218" i="5" s="1"/>
  <c r="KJ216" i="5"/>
  <c r="KJ218" i="5" s="1"/>
  <c r="KW216" i="5"/>
  <c r="KW218" i="5" s="1"/>
  <c r="GW202" i="5"/>
  <c r="IF216" i="5"/>
  <c r="IF218" i="5" s="1"/>
  <c r="BJ216" i="5"/>
  <c r="BJ218" i="5" s="1"/>
  <c r="CV200" i="5"/>
  <c r="BU216" i="5"/>
  <c r="BU218" i="5" s="1"/>
  <c r="BX200" i="5"/>
  <c r="NI216" i="5"/>
  <c r="NI218" i="5" s="1"/>
  <c r="EJ208" i="5"/>
  <c r="EJ210" i="5" s="1"/>
  <c r="CK200" i="5"/>
  <c r="GJ202" i="5"/>
  <c r="FV208" i="5"/>
  <c r="FV210" i="5" s="1"/>
  <c r="FX208" i="5"/>
  <c r="FX210" i="5" s="1"/>
  <c r="MN216" i="5"/>
  <c r="MN218" i="5" s="1"/>
  <c r="LP202" i="5"/>
  <c r="AZ216" i="5"/>
  <c r="AZ218" i="5" s="1"/>
  <c r="BD208" i="5"/>
  <c r="BD210" i="5" s="1"/>
  <c r="CL208" i="5"/>
  <c r="CL210" i="5" s="1"/>
  <c r="DU202" i="5"/>
  <c r="KT200" i="5"/>
  <c r="CE216" i="5"/>
  <c r="CE218" i="5" s="1"/>
  <c r="IX216" i="5"/>
  <c r="IX218" i="5" s="1"/>
  <c r="EB216" i="5"/>
  <c r="EB218" i="5" s="1"/>
  <c r="GF202" i="5"/>
  <c r="AE216" i="5"/>
  <c r="AE218" i="5" s="1"/>
  <c r="AQ200" i="5"/>
  <c r="Z208" i="5"/>
  <c r="Z210" i="5" s="1"/>
  <c r="AU200" i="5"/>
  <c r="AR200" i="5"/>
  <c r="AP200" i="5"/>
  <c r="BH200" i="5"/>
  <c r="Y216" i="5"/>
  <c r="Y218" i="5" s="1"/>
  <c r="AI202" i="5"/>
  <c r="BK208" i="5"/>
  <c r="BK210" i="5" s="1"/>
  <c r="AJ216" i="5"/>
  <c r="AJ218" i="5" s="1"/>
  <c r="AP202" i="5"/>
  <c r="AM202" i="5"/>
  <c r="W216" i="5"/>
  <c r="W218" i="5" s="1"/>
  <c r="AH200" i="5"/>
  <c r="AC200" i="5"/>
  <c r="V208" i="5"/>
  <c r="V210" i="5" s="1"/>
  <c r="AA200" i="5"/>
  <c r="NM202" i="5"/>
  <c r="AJ200" i="5"/>
  <c r="AV216" i="5"/>
  <c r="AV218" i="5" s="1"/>
  <c r="AC216" i="5"/>
  <c r="AC218" i="5" s="1"/>
  <c r="AV202" i="5"/>
  <c r="AN208" i="5"/>
  <c r="AN210" i="5" s="1"/>
  <c r="AR208" i="5"/>
  <c r="AR210" i="5" s="1"/>
  <c r="AW202" i="5"/>
  <c r="W208" i="5"/>
  <c r="W210" i="5" s="1"/>
  <c r="BF216" i="5"/>
  <c r="BF218" i="5" s="1"/>
  <c r="AL202" i="5"/>
  <c r="AB200" i="5"/>
  <c r="BN216" i="5"/>
  <c r="BN218" i="5" s="1"/>
  <c r="X216" i="5"/>
  <c r="X218" i="5" s="1"/>
  <c r="KA200" i="5"/>
  <c r="AP216" i="5"/>
  <c r="AP218" i="5" s="1"/>
  <c r="AN216" i="5"/>
  <c r="AN218" i="5" s="1"/>
  <c r="X208" i="5"/>
  <c r="X210" i="5" s="1"/>
  <c r="AB208" i="5"/>
  <c r="AB210" i="5" s="1"/>
  <c r="AQ216" i="5"/>
  <c r="AQ218" i="5" s="1"/>
  <c r="BY208" i="5"/>
  <c r="BY210" i="5" s="1"/>
  <c r="AO200" i="5"/>
  <c r="AX208" i="5"/>
  <c r="AX210" i="5" s="1"/>
  <c r="AM200" i="5"/>
  <c r="AS208" i="5"/>
  <c r="AS210" i="5" s="1"/>
  <c r="AB202" i="5"/>
  <c r="AW208" i="5"/>
  <c r="BT200" i="5"/>
  <c r="AF200" i="5"/>
  <c r="AR202" i="5"/>
  <c r="Y200" i="5"/>
  <c r="AD208" i="5"/>
  <c r="AD210" i="5" s="1"/>
  <c r="AB216" i="5"/>
  <c r="AB218" i="5" s="1"/>
  <c r="AG200" i="5"/>
  <c r="AU216" i="5"/>
  <c r="AU218" i="5" s="1"/>
  <c r="AS200" i="5"/>
  <c r="AS216" i="5"/>
  <c r="AS218" i="5" s="1"/>
  <c r="AC202" i="5"/>
  <c r="AK208" i="5"/>
  <c r="AK210" i="5" s="1"/>
  <c r="BC208" i="5"/>
  <c r="BC210" i="5" s="1"/>
  <c r="BZ216" i="5"/>
  <c r="BZ218" i="5" s="1"/>
  <c r="AU208" i="5"/>
  <c r="AU210" i="5" s="1"/>
  <c r="AP208" i="5"/>
  <c r="AP210" i="5" s="1"/>
  <c r="AT208" i="5"/>
  <c r="AT210" i="5" s="1"/>
  <c r="AM216" i="5"/>
  <c r="AM218" i="5" s="1"/>
  <c r="AH208" i="5"/>
  <c r="AH210" i="5" s="1"/>
  <c r="AI208" i="5"/>
  <c r="AI210" i="5" s="1"/>
  <c r="BG200" i="5"/>
  <c r="V202" i="5"/>
  <c r="AU202" i="5"/>
  <c r="AD202" i="5"/>
  <c r="X200" i="5"/>
  <c r="CA200" i="5"/>
  <c r="MR216" i="5"/>
  <c r="MR218" i="5" s="1"/>
  <c r="W200" i="5"/>
  <c r="U208" i="5"/>
  <c r="AT216" i="5"/>
  <c r="AT218" i="5" s="1"/>
  <c r="U200" i="5"/>
  <c r="Z216" i="5"/>
  <c r="Z218" i="5" s="1"/>
  <c r="Z202" i="5"/>
  <c r="AL200" i="5"/>
  <c r="AV200" i="5"/>
  <c r="AA216" i="5"/>
  <c r="AA218" i="5" s="1"/>
  <c r="AO216" i="5"/>
  <c r="AO218" i="5" s="1"/>
  <c r="AD216" i="5"/>
  <c r="AD218" i="5" s="1"/>
  <c r="BM200" i="5"/>
  <c r="GF216" i="5"/>
  <c r="GF218" i="5" s="1"/>
  <c r="AT202" i="5"/>
  <c r="U202" i="5"/>
  <c r="AN202" i="5"/>
  <c r="AJ208" i="5"/>
  <c r="AJ210" i="5" s="1"/>
  <c r="AI200" i="5"/>
  <c r="AO208" i="5"/>
  <c r="AO210" i="5" s="1"/>
  <c r="Z200" i="5"/>
  <c r="AF202" i="5"/>
  <c r="AK202" i="5"/>
  <c r="AG202" i="5"/>
  <c r="V216" i="5"/>
  <c r="V218" i="5" s="1"/>
  <c r="AE200" i="5"/>
  <c r="AF208" i="5"/>
  <c r="AF210" i="5" s="1"/>
  <c r="AQ202" i="5"/>
  <c r="AK200" i="5"/>
  <c r="AQ208" i="5"/>
  <c r="AQ210" i="5" s="1"/>
  <c r="AM208" i="5"/>
  <c r="AM210" i="5" s="1"/>
  <c r="AR216" i="5"/>
  <c r="AR218" i="5" s="1"/>
  <c r="AG216" i="5"/>
  <c r="AG218" i="5" s="1"/>
  <c r="AE202" i="5"/>
  <c r="AK216" i="5"/>
  <c r="AK218" i="5" s="1"/>
  <c r="JC216" i="5"/>
  <c r="CY202" i="5"/>
  <c r="AC208" i="5"/>
  <c r="AC210" i="5" s="1"/>
  <c r="AH202" i="5"/>
  <c r="AE208" i="5"/>
  <c r="AE210" i="5" s="1"/>
  <c r="AV208" i="5"/>
  <c r="AV210" i="5" s="1"/>
  <c r="AO202" i="5"/>
  <c r="BA208" i="5"/>
  <c r="BA210" i="5" s="1"/>
  <c r="AL208" i="5"/>
  <c r="AL210" i="5" s="1"/>
  <c r="X202" i="5"/>
  <c r="AF216" i="5"/>
  <c r="AF218" i="5" s="1"/>
  <c r="AH216" i="5"/>
  <c r="AH218" i="5" s="1"/>
  <c r="AG208" i="5"/>
  <c r="AG210" i="5" s="1"/>
  <c r="W202" i="5"/>
  <c r="AT200" i="5"/>
  <c r="Y208" i="5"/>
  <c r="Y210" i="5" s="1"/>
  <c r="AN200" i="5"/>
  <c r="AA208" i="5"/>
  <c r="AA210" i="5" s="1"/>
  <c r="MI202" i="5"/>
  <c r="Y202" i="5"/>
  <c r="AS202" i="5"/>
  <c r="AA202" i="5"/>
  <c r="AL216" i="5"/>
  <c r="AL218" i="5" s="1"/>
  <c r="V200" i="5"/>
  <c r="AI216" i="5"/>
  <c r="AI218" i="5" s="1"/>
  <c r="AJ202" i="5"/>
  <c r="BK202" i="5"/>
  <c r="BS202" i="5"/>
  <c r="AD200" i="5"/>
  <c r="U216" i="5"/>
  <c r="MO216" i="5"/>
  <c r="MO218" i="5" s="1"/>
  <c r="NV216" i="5"/>
  <c r="NV218" i="5" s="1"/>
  <c r="MY194" i="5"/>
  <c r="FA208" i="5"/>
  <c r="FA210" i="5" s="1"/>
  <c r="HX202" i="5"/>
  <c r="HM202" i="5"/>
  <c r="GF200" i="5"/>
  <c r="JK202" i="5"/>
  <c r="JT202" i="5"/>
  <c r="EH202" i="5"/>
  <c r="FT202" i="5"/>
  <c r="JU216" i="5"/>
  <c r="JU218" i="5" s="1"/>
  <c r="DS216" i="5"/>
  <c r="DS218" i="5" s="1"/>
  <c r="HL202" i="5"/>
  <c r="MM200" i="5"/>
  <c r="HX216" i="5"/>
  <c r="HX218" i="5" s="1"/>
  <c r="HW202" i="5"/>
  <c r="ED202" i="5"/>
  <c r="CB208" i="5"/>
  <c r="JR202" i="5"/>
  <c r="NP202" i="5"/>
  <c r="HV200" i="5"/>
  <c r="ID208" i="5"/>
  <c r="ID210" i="5" s="1"/>
  <c r="HS216" i="5"/>
  <c r="HS218" i="5" s="1"/>
  <c r="HP200" i="5"/>
  <c r="DO216" i="5"/>
  <c r="DO218" i="5" s="1"/>
  <c r="IZ200" i="5"/>
  <c r="IB208" i="5"/>
  <c r="IB210" i="5" s="1"/>
  <c r="HI202" i="5"/>
  <c r="KJ208" i="5"/>
  <c r="KJ210" i="5" s="1"/>
  <c r="LB202" i="5"/>
  <c r="IY208" i="5"/>
  <c r="IY210" i="5" s="1"/>
  <c r="JH216" i="5"/>
  <c r="JH218" i="5" s="1"/>
  <c r="FN202" i="5"/>
  <c r="FU200" i="5"/>
  <c r="ES208" i="5"/>
  <c r="ES210" i="5" s="1"/>
  <c r="MF202" i="5"/>
  <c r="FV202" i="5"/>
  <c r="NS202" i="5"/>
  <c r="NV208" i="5"/>
  <c r="NV210" i="5" s="1"/>
  <c r="EY208" i="5"/>
  <c r="EY210" i="5" s="1"/>
  <c r="CH216" i="5"/>
  <c r="CH218" i="5" s="1"/>
  <c r="NP216" i="5"/>
  <c r="NP218" i="5" s="1"/>
  <c r="CQ208" i="5"/>
  <c r="CQ210" i="5" s="1"/>
  <c r="CX202" i="5"/>
  <c r="GE200" i="5"/>
  <c r="DN200" i="5"/>
  <c r="KM216" i="5"/>
  <c r="KM218" i="5" s="1"/>
  <c r="GC208" i="5"/>
  <c r="GC210" i="5" s="1"/>
  <c r="IJ208" i="5"/>
  <c r="IJ210" i="5" s="1"/>
  <c r="LL216" i="5"/>
  <c r="LB200" i="5"/>
  <c r="HU200" i="5"/>
  <c r="CX216" i="5"/>
  <c r="CX218" i="5" s="1"/>
  <c r="HM208" i="5"/>
  <c r="HM210" i="5" s="1"/>
  <c r="CG202" i="5"/>
  <c r="EK216" i="5"/>
  <c r="GF208" i="5"/>
  <c r="GF210" i="5" s="1"/>
  <c r="HA200" i="5"/>
  <c r="GT216" i="5"/>
  <c r="II200" i="5"/>
  <c r="GW208" i="5"/>
  <c r="GW210" i="5" s="1"/>
  <c r="LO202" i="5"/>
  <c r="HB216" i="5"/>
  <c r="HB218" i="5" s="1"/>
  <c r="JY208" i="5"/>
  <c r="JY210" i="5" s="1"/>
  <c r="JH200" i="5"/>
  <c r="FU216" i="5"/>
  <c r="FU218" i="5" s="1"/>
  <c r="DR216" i="5"/>
  <c r="DR218" i="5" s="1"/>
  <c r="CY216" i="5"/>
  <c r="CY218" i="5" s="1"/>
  <c r="NK216" i="5"/>
  <c r="NK218" i="5" s="1"/>
  <c r="DW216" i="5"/>
  <c r="DW218" i="5" s="1"/>
  <c r="IG208" i="5"/>
  <c r="IG210" i="5" s="1"/>
  <c r="KY202" i="5"/>
  <c r="KS202" i="5"/>
  <c r="MI216" i="5"/>
  <c r="MI218" i="5" s="1"/>
  <c r="DC200" i="5"/>
  <c r="IA202" i="5"/>
  <c r="LK200" i="5"/>
  <c r="EU200" i="5"/>
  <c r="HP208" i="5"/>
  <c r="HP210" i="5" s="1"/>
  <c r="KT208" i="5"/>
  <c r="KT210" i="5" s="1"/>
  <c r="KU208" i="5"/>
  <c r="KU210" i="5" s="1"/>
  <c r="DC202" i="5"/>
  <c r="CB200" i="5"/>
  <c r="IX200" i="5"/>
  <c r="LS202" i="5"/>
  <c r="JB216" i="5"/>
  <c r="JB218" i="5" s="1"/>
  <c r="JY200" i="5"/>
  <c r="NL202" i="5"/>
  <c r="CB202" i="5"/>
  <c r="NJ202" i="5"/>
  <c r="JU200" i="5"/>
  <c r="NU200" i="5"/>
  <c r="LR200" i="5"/>
  <c r="JO200" i="5"/>
  <c r="MP216" i="5"/>
  <c r="MP218" i="5" s="1"/>
  <c r="GM216" i="5"/>
  <c r="GM218" i="5" s="1"/>
  <c r="GH200" i="5"/>
  <c r="IJ200" i="5"/>
  <c r="DJ202" i="5"/>
  <c r="KV200" i="5"/>
  <c r="JF216" i="5"/>
  <c r="JF218" i="5" s="1"/>
  <c r="LV216" i="5"/>
  <c r="LV218" i="5" s="1"/>
  <c r="IK200" i="5"/>
  <c r="GV202" i="5"/>
  <c r="CT202" i="5"/>
  <c r="MU200" i="5"/>
  <c r="IR200" i="5"/>
  <c r="FQ200" i="5"/>
  <c r="NQ216" i="5"/>
  <c r="NQ218" i="5" s="1"/>
  <c r="JN208" i="5"/>
  <c r="JN210" i="5" s="1"/>
  <c r="EK202" i="5"/>
  <c r="FK200" i="5"/>
  <c r="EH200" i="5"/>
  <c r="FT200" i="5"/>
  <c r="HC200" i="5"/>
  <c r="FO202" i="5"/>
  <c r="CI208" i="5"/>
  <c r="CI210" i="5" s="1"/>
  <c r="HR200" i="5"/>
  <c r="IK216" i="5"/>
  <c r="IK218" i="5" s="1"/>
  <c r="JX216" i="5"/>
  <c r="JX218" i="5" s="1"/>
  <c r="IE208" i="5"/>
  <c r="IE210" i="5" s="1"/>
  <c r="JD202" i="5"/>
  <c r="GZ202" i="5"/>
  <c r="DH216" i="5"/>
  <c r="DH218" i="5" s="1"/>
  <c r="HG216" i="5"/>
  <c r="HG218" i="5" s="1"/>
  <c r="CP216" i="5"/>
  <c r="CP218" i="5" s="1"/>
  <c r="KF200" i="5"/>
  <c r="KH200" i="5"/>
  <c r="DG208" i="5"/>
  <c r="DG210" i="5" s="1"/>
  <c r="NE200" i="5"/>
  <c r="IH202" i="5"/>
  <c r="HI216" i="5"/>
  <c r="HI218" i="5" s="1"/>
  <c r="CO208" i="5"/>
  <c r="CO210" i="5" s="1"/>
  <c r="DX208" i="5"/>
  <c r="DX210" i="5" s="1"/>
  <c r="DW202" i="5"/>
  <c r="LB208" i="5"/>
  <c r="LB210" i="5" s="1"/>
  <c r="IC200" i="5"/>
  <c r="MF200" i="5"/>
  <c r="JV208" i="5"/>
  <c r="JV210" i="5" s="1"/>
  <c r="LG216" i="5"/>
  <c r="LG218" i="5" s="1"/>
  <c r="MU202" i="5"/>
  <c r="HD202" i="5"/>
  <c r="DI202" i="5"/>
  <c r="EG202" i="5"/>
  <c r="HK208" i="5"/>
  <c r="HK210" i="5" s="1"/>
  <c r="NT200" i="5"/>
  <c r="DI200" i="5"/>
  <c r="JG208" i="5"/>
  <c r="JG210" i="5" s="1"/>
  <c r="NS200" i="5"/>
  <c r="NJ208" i="5"/>
  <c r="NJ210" i="5" s="1"/>
  <c r="LI208" i="5"/>
  <c r="LI210" i="5" s="1"/>
  <c r="GI208" i="5"/>
  <c r="GI210" i="5" s="1"/>
  <c r="IR208" i="5"/>
  <c r="IR210" i="5" s="1"/>
  <c r="MH216" i="5"/>
  <c r="MH218" i="5" s="1"/>
  <c r="HQ208" i="5"/>
  <c r="HQ210" i="5" s="1"/>
  <c r="EJ200" i="5"/>
  <c r="EM216" i="5"/>
  <c r="EM218" i="5" s="1"/>
  <c r="EB200" i="5"/>
  <c r="GN208" i="5"/>
  <c r="GN210" i="5" s="1"/>
  <c r="HM200" i="5"/>
  <c r="DR200" i="5"/>
  <c r="MS216" i="5"/>
  <c r="MS218" i="5" s="1"/>
  <c r="KO208" i="5"/>
  <c r="KO210" i="5" s="1"/>
  <c r="DP216" i="5"/>
  <c r="DP218" i="5" s="1"/>
  <c r="LM200" i="5"/>
  <c r="IT216" i="5"/>
  <c r="IT218" i="5" s="1"/>
  <c r="DI208" i="5"/>
  <c r="MS208" i="5"/>
  <c r="MS210" i="5" s="1"/>
  <c r="LH216" i="5"/>
  <c r="LH218" i="5" s="1"/>
  <c r="KI200" i="5"/>
  <c r="NI208" i="5"/>
  <c r="NI210" i="5" s="1"/>
  <c r="GN216" i="5"/>
  <c r="GN218" i="5" s="1"/>
  <c r="GX202" i="5"/>
  <c r="IP208" i="5"/>
  <c r="IP210" i="5" s="1"/>
  <c r="CW202" i="5"/>
  <c r="GU208" i="5"/>
  <c r="GU210" i="5" s="1"/>
  <c r="ND202" i="5"/>
  <c r="CO216" i="5"/>
  <c r="CO218" i="5" s="1"/>
  <c r="HL200" i="5"/>
  <c r="MQ186" i="5"/>
  <c r="MX192" i="5"/>
  <c r="MT192" i="5"/>
  <c r="NI192" i="5"/>
  <c r="NF194" i="5"/>
  <c r="NI194" i="5"/>
  <c r="NJ192" i="5"/>
  <c r="MV192" i="5"/>
  <c r="MU194" i="5"/>
  <c r="MX194" i="5"/>
  <c r="NO192" i="5"/>
  <c r="NV186" i="5"/>
  <c r="NN194" i="5"/>
  <c r="NT186" i="5"/>
  <c r="NK186" i="5"/>
  <c r="NS192" i="5"/>
  <c r="MY192" i="5"/>
  <c r="ND194" i="5"/>
  <c r="U190" i="5"/>
  <c r="U188" i="5"/>
  <c r="V190" i="5"/>
  <c r="V188" i="5"/>
  <c r="W190" i="5"/>
  <c r="W188" i="5"/>
  <c r="X188" i="5"/>
  <c r="X190" i="5"/>
  <c r="Y190" i="5"/>
  <c r="Y188" i="5"/>
  <c r="Z188" i="5"/>
  <c r="Z190" i="5"/>
  <c r="AA188" i="5"/>
  <c r="AA190" i="5"/>
  <c r="AB190" i="5"/>
  <c r="AB188" i="5"/>
  <c r="AC190" i="5"/>
  <c r="AC188" i="5"/>
  <c r="AD188" i="5"/>
  <c r="AD190" i="5"/>
  <c r="AE190" i="5"/>
  <c r="AE188" i="5"/>
  <c r="AF190" i="5"/>
  <c r="AF188" i="5"/>
  <c r="AG188" i="5"/>
  <c r="AG190" i="5"/>
  <c r="AH188" i="5"/>
  <c r="AH190" i="5"/>
  <c r="AI188" i="5"/>
  <c r="AI190" i="5"/>
  <c r="AJ190" i="5"/>
  <c r="AJ188" i="5"/>
  <c r="AK190" i="5"/>
  <c r="AK188" i="5"/>
  <c r="AL190" i="5"/>
  <c r="AL188" i="5"/>
  <c r="AM188" i="5"/>
  <c r="AM190" i="5"/>
  <c r="AN190" i="5"/>
  <c r="AN188" i="5"/>
  <c r="AO190" i="5"/>
  <c r="AO188" i="5"/>
  <c r="AP188" i="5"/>
  <c r="AP190" i="5"/>
  <c r="AQ190" i="5"/>
  <c r="AQ188" i="5"/>
  <c r="AR188" i="5"/>
  <c r="AR190" i="5"/>
  <c r="AS188" i="5"/>
  <c r="AS190" i="5"/>
  <c r="AT190" i="5"/>
  <c r="AT188" i="5"/>
  <c r="AU190" i="5"/>
  <c r="AU188" i="5"/>
  <c r="AV188" i="5"/>
  <c r="AV190" i="5"/>
  <c r="AW188" i="5"/>
  <c r="AW190" i="5"/>
  <c r="AX188" i="5"/>
  <c r="AX190" i="5"/>
  <c r="AY188" i="5"/>
  <c r="AY190" i="5"/>
  <c r="AZ188" i="5"/>
  <c r="AZ190" i="5"/>
  <c r="BA190" i="5"/>
  <c r="BA188" i="5"/>
  <c r="BB188" i="5"/>
  <c r="BB190" i="5"/>
  <c r="BC190" i="5"/>
  <c r="BC188" i="5"/>
  <c r="BD190" i="5"/>
  <c r="BD188" i="5"/>
  <c r="BE190" i="5"/>
  <c r="BE188" i="5"/>
  <c r="BF188" i="5"/>
  <c r="BF190" i="5"/>
  <c r="BG188" i="5"/>
  <c r="BG190" i="5"/>
  <c r="BH188" i="5"/>
  <c r="BH190" i="5"/>
  <c r="BI190" i="5"/>
  <c r="BI188" i="5"/>
  <c r="BJ188" i="5"/>
  <c r="BJ190" i="5"/>
  <c r="BK190" i="5"/>
  <c r="BK188" i="5"/>
  <c r="BL190" i="5"/>
  <c r="BL188" i="5"/>
  <c r="BM190" i="5"/>
  <c r="BM188" i="5"/>
  <c r="BN190" i="5"/>
  <c r="BN188" i="5"/>
  <c r="BO188" i="5"/>
  <c r="BO190" i="5"/>
  <c r="BP190" i="5"/>
  <c r="BP188" i="5"/>
  <c r="BQ188" i="5"/>
  <c r="BQ190" i="5"/>
  <c r="BR190" i="5"/>
  <c r="BR188" i="5"/>
  <c r="BS188" i="5"/>
  <c r="BS190" i="5"/>
  <c r="BT188" i="5"/>
  <c r="BT190" i="5"/>
  <c r="BU188" i="5"/>
  <c r="BU190" i="5"/>
  <c r="BV188" i="5"/>
  <c r="BV190" i="5"/>
  <c r="BW188" i="5"/>
  <c r="BW190" i="5"/>
  <c r="BX190" i="5"/>
  <c r="BX188" i="5"/>
  <c r="BY190" i="5"/>
  <c r="BY188" i="5"/>
  <c r="BZ190" i="5"/>
  <c r="BZ188" i="5"/>
  <c r="CA190" i="5"/>
  <c r="CA188" i="5"/>
  <c r="CB190" i="5"/>
  <c r="CB188" i="5"/>
  <c r="NN186" i="5"/>
  <c r="NG192" i="5"/>
  <c r="MQ194" i="5"/>
  <c r="NT192" i="5"/>
  <c r="NB194" i="5"/>
  <c r="NK192" i="5"/>
  <c r="NJ11" i="5"/>
  <c r="NJ13" i="5" s="1"/>
  <c r="NS186" i="5"/>
  <c r="MS184" i="5"/>
  <c r="NG184" i="5"/>
  <c r="NO194" i="5"/>
  <c r="NK194" i="5"/>
  <c r="NU192" i="5"/>
  <c r="MW194" i="5"/>
  <c r="NQ184" i="5"/>
  <c r="AM198" i="5"/>
  <c r="V196" i="5"/>
  <c r="AS196" i="5"/>
  <c r="BP196" i="5"/>
  <c r="CA196" i="5"/>
  <c r="U198" i="5"/>
  <c r="AF198" i="5"/>
  <c r="AE198" i="5"/>
  <c r="AD198" i="5"/>
  <c r="AN198" i="5"/>
  <c r="BV198" i="5"/>
  <c r="AG196" i="5"/>
  <c r="BD196" i="5"/>
  <c r="BO196" i="5"/>
  <c r="BZ196" i="5"/>
  <c r="AB198" i="5"/>
  <c r="BU196" i="5"/>
  <c r="W196" i="5"/>
  <c r="AK196" i="5"/>
  <c r="BJ198" i="5"/>
  <c r="U196" i="5"/>
  <c r="AR196" i="5"/>
  <c r="BC196" i="5"/>
  <c r="BN196" i="5"/>
  <c r="BY196" i="5"/>
  <c r="BX196" i="5"/>
  <c r="BW196" i="5"/>
  <c r="AY198" i="5"/>
  <c r="BM198" i="5"/>
  <c r="BG196" i="5"/>
  <c r="AX198" i="5"/>
  <c r="BU198" i="5"/>
  <c r="AF196" i="5"/>
  <c r="AQ196" i="5"/>
  <c r="BB196" i="5"/>
  <c r="BM196" i="5"/>
  <c r="BL196" i="5"/>
  <c r="BK196" i="5"/>
  <c r="BV196" i="5"/>
  <c r="AC198" i="5"/>
  <c r="AL198" i="5"/>
  <c r="BI198" i="5"/>
  <c r="AE196" i="5"/>
  <c r="AP196" i="5"/>
  <c r="BA196" i="5"/>
  <c r="AZ196" i="5"/>
  <c r="AY196" i="5"/>
  <c r="BJ196" i="5"/>
  <c r="BT196" i="5"/>
  <c r="AU196" i="5"/>
  <c r="AH196" i="5"/>
  <c r="BE196" i="5"/>
  <c r="AG198" i="5"/>
  <c r="AP198" i="5"/>
  <c r="AZ198" i="5"/>
  <c r="Z198" i="5"/>
  <c r="AW198" i="5"/>
  <c r="BT198" i="5"/>
  <c r="AD196" i="5"/>
  <c r="AO196" i="5"/>
  <c r="AN196" i="5"/>
  <c r="AM196" i="5"/>
  <c r="AX196" i="5"/>
  <c r="BH196" i="5"/>
  <c r="BS196" i="5"/>
  <c r="AK198" i="5"/>
  <c r="BH198" i="5"/>
  <c r="BS198" i="5"/>
  <c r="AC196" i="5"/>
  <c r="AB196" i="5"/>
  <c r="AA196" i="5"/>
  <c r="AL196" i="5"/>
  <c r="AV196" i="5"/>
  <c r="BK198" i="5"/>
  <c r="V198" i="5"/>
  <c r="AQ198" i="5"/>
  <c r="AW196" i="5"/>
  <c r="Y198" i="5"/>
  <c r="AV198" i="5"/>
  <c r="BG198" i="5"/>
  <c r="BR198" i="5"/>
  <c r="Z196" i="5"/>
  <c r="AJ196" i="5"/>
  <c r="BY198" i="5"/>
  <c r="AI196" i="5"/>
  <c r="AR198" i="5"/>
  <c r="AA198" i="5"/>
  <c r="AO198" i="5"/>
  <c r="BR196" i="5"/>
  <c r="AJ198" i="5"/>
  <c r="AU198" i="5"/>
  <c r="BF198" i="5"/>
  <c r="BQ198" i="5"/>
  <c r="CA198" i="5"/>
  <c r="BZ198" i="5"/>
  <c r="X196" i="5"/>
  <c r="BF196" i="5"/>
  <c r="X198" i="5"/>
  <c r="AI198" i="5"/>
  <c r="AT198" i="5"/>
  <c r="BE198" i="5"/>
  <c r="BP198" i="5"/>
  <c r="BO198" i="5"/>
  <c r="BN198" i="5"/>
  <c r="BX198" i="5"/>
  <c r="BI196" i="5"/>
  <c r="AT196" i="5"/>
  <c r="BQ196" i="5"/>
  <c r="W198" i="5"/>
  <c r="AH198" i="5"/>
  <c r="AS198" i="5"/>
  <c r="BD198" i="5"/>
  <c r="BC198" i="5"/>
  <c r="BB198" i="5"/>
  <c r="BL198" i="5"/>
  <c r="BA198" i="5"/>
  <c r="BW198" i="5"/>
  <c r="Y196" i="5"/>
  <c r="NH192" i="5"/>
  <c r="MS192" i="5"/>
  <c r="MW192" i="5"/>
  <c r="NG194" i="5"/>
  <c r="MV194" i="5"/>
  <c r="NE194" i="5"/>
  <c r="NU194" i="5"/>
  <c r="NH194" i="5"/>
  <c r="NV194" i="5"/>
  <c r="NR192" i="5"/>
  <c r="NP186" i="5"/>
  <c r="NT184" i="5"/>
  <c r="NE192" i="5"/>
  <c r="NA192" i="5"/>
  <c r="MQ192" i="5"/>
  <c r="FS192" i="5"/>
  <c r="II192" i="5"/>
  <c r="KJ186" i="5"/>
  <c r="EJ184" i="5"/>
  <c r="IM184" i="5"/>
  <c r="IU184" i="5"/>
  <c r="DC186" i="5"/>
  <c r="EU186" i="5"/>
  <c r="DQ192" i="5"/>
  <c r="FZ192" i="5"/>
  <c r="HJ192" i="5"/>
  <c r="DR192" i="5"/>
  <c r="EI186" i="5"/>
  <c r="MG186" i="5"/>
  <c r="DZ184" i="5"/>
  <c r="LX186" i="5"/>
  <c r="DD184" i="5"/>
  <c r="KS186" i="5"/>
  <c r="FN186" i="5"/>
  <c r="MR184" i="5"/>
  <c r="HD186" i="5"/>
  <c r="JR186" i="5"/>
  <c r="CY186" i="5"/>
  <c r="HA186" i="5"/>
  <c r="HF186" i="5"/>
  <c r="HI184" i="5"/>
  <c r="EO186" i="5"/>
  <c r="CI184" i="5"/>
  <c r="LK184" i="5"/>
  <c r="CP186" i="5"/>
  <c r="DR186" i="5"/>
  <c r="JU184" i="5"/>
  <c r="JI186" i="5"/>
  <c r="JD184" i="5"/>
  <c r="DT184" i="5"/>
  <c r="JO186" i="5"/>
  <c r="JA186" i="5"/>
  <c r="KL186" i="5"/>
  <c r="ET186" i="5"/>
  <c r="GO184" i="5"/>
  <c r="LB184" i="5"/>
  <c r="EJ186" i="5"/>
  <c r="HT186" i="5"/>
  <c r="DU184" i="5"/>
  <c r="MQ184" i="5"/>
  <c r="KP184" i="5"/>
  <c r="LA186" i="5"/>
  <c r="KC184" i="5"/>
  <c r="MR186" i="5"/>
  <c r="JF184" i="5"/>
  <c r="JB186" i="5"/>
  <c r="DY184" i="5"/>
  <c r="GL192" i="5"/>
  <c r="CZ192" i="5"/>
  <c r="KY194" i="5"/>
  <c r="GF194" i="5"/>
  <c r="DQ186" i="5"/>
  <c r="NM186" i="5"/>
  <c r="GX194" i="5"/>
  <c r="FR184" i="5"/>
  <c r="ND186" i="5"/>
  <c r="EI184" i="5"/>
  <c r="DT186" i="5"/>
  <c r="MV186" i="5"/>
  <c r="CQ184" i="5"/>
  <c r="HH186" i="5"/>
  <c r="KT186" i="5"/>
  <c r="LS186" i="5"/>
  <c r="CJ184" i="5"/>
  <c r="HK186" i="5"/>
  <c r="MM186" i="5"/>
  <c r="HS186" i="5"/>
  <c r="EW186" i="5"/>
  <c r="CO184" i="5"/>
  <c r="EG186" i="5"/>
  <c r="LF186" i="5"/>
  <c r="DQ184" i="5"/>
  <c r="MT186" i="5"/>
  <c r="LU186" i="5"/>
  <c r="MS186" i="5"/>
  <c r="IA184" i="5"/>
  <c r="EU184" i="5"/>
  <c r="JC192" i="5"/>
  <c r="IV186" i="5"/>
  <c r="JN184" i="5"/>
  <c r="NJ184" i="5"/>
  <c r="KZ186" i="5"/>
  <c r="DV186" i="5"/>
  <c r="NI186" i="5"/>
  <c r="FD184" i="5"/>
  <c r="ND184" i="5"/>
  <c r="JN186" i="5"/>
  <c r="FQ184" i="5"/>
  <c r="NB184" i="5"/>
  <c r="LH186" i="5"/>
  <c r="ID186" i="5"/>
  <c r="MV184" i="5"/>
  <c r="HZ186" i="5"/>
  <c r="KF184" i="5"/>
  <c r="MF184" i="5"/>
  <c r="FE186" i="5"/>
  <c r="IO186" i="5"/>
  <c r="DN194" i="5"/>
  <c r="DE192" i="5"/>
  <c r="CV192" i="5"/>
  <c r="FA192" i="5"/>
  <c r="IS184" i="5"/>
  <c r="FU184" i="5"/>
  <c r="CR184" i="5"/>
  <c r="NM184" i="5"/>
  <c r="HW184" i="5"/>
  <c r="MJ186" i="5"/>
  <c r="KD186" i="5"/>
  <c r="EE184" i="5"/>
  <c r="HM184" i="5"/>
  <c r="GT186" i="5"/>
  <c r="MU186" i="5"/>
  <c r="IH186" i="5"/>
  <c r="HV186" i="5"/>
  <c r="FM186" i="5"/>
  <c r="DY186" i="5"/>
  <c r="IE184" i="5"/>
  <c r="KR186" i="5"/>
  <c r="DF186" i="5"/>
  <c r="DS184" i="5"/>
  <c r="HK184" i="5"/>
  <c r="DC192" i="5"/>
  <c r="EL186" i="5"/>
  <c r="EN184" i="5"/>
  <c r="HL186" i="5"/>
  <c r="EG184" i="5"/>
  <c r="IB184" i="5"/>
  <c r="II186" i="5"/>
  <c r="LV186" i="5"/>
  <c r="IK184" i="5"/>
  <c r="LQ186" i="5"/>
  <c r="MY184" i="5"/>
  <c r="DR184" i="5"/>
  <c r="LR186" i="5"/>
  <c r="DB184" i="5"/>
  <c r="JJ186" i="5"/>
  <c r="MX184" i="5"/>
  <c r="LL184" i="5"/>
  <c r="JF186" i="5"/>
  <c r="GE186" i="5"/>
  <c r="MZ186" i="5"/>
  <c r="EA186" i="5"/>
  <c r="NI184" i="5"/>
  <c r="CU186" i="5"/>
  <c r="EY194" i="5"/>
  <c r="DF194" i="5"/>
  <c r="IJ194" i="5"/>
  <c r="IP184" i="5"/>
  <c r="GM186" i="5"/>
  <c r="HB184" i="5"/>
  <c r="KJ184" i="5"/>
  <c r="FV184" i="5"/>
  <c r="ES186" i="5"/>
  <c r="GH184" i="5"/>
  <c r="KN186" i="5"/>
  <c r="HB186" i="5"/>
  <c r="KW186" i="5"/>
  <c r="CW186" i="5"/>
  <c r="LC186" i="5"/>
  <c r="KA184" i="5"/>
  <c r="JE184" i="5"/>
  <c r="IQ186" i="5"/>
  <c r="FI186" i="5"/>
  <c r="NC186" i="5"/>
  <c r="CV186" i="5"/>
  <c r="ED186" i="5"/>
  <c r="GS186" i="5"/>
  <c r="NJ186" i="5"/>
  <c r="MP186" i="5"/>
  <c r="NN192" i="5"/>
  <c r="CD186" i="5"/>
  <c r="HR186" i="5"/>
  <c r="KO184" i="5"/>
  <c r="FX184" i="5"/>
  <c r="LW184" i="5"/>
  <c r="CG184" i="5"/>
  <c r="CZ184" i="5"/>
  <c r="NR184" i="5"/>
  <c r="DK184" i="5"/>
  <c r="MA184" i="5"/>
  <c r="HY186" i="5"/>
  <c r="EF186" i="5"/>
  <c r="HI186" i="5"/>
  <c r="MP184" i="5"/>
  <c r="FG186" i="5"/>
  <c r="HG184" i="5"/>
  <c r="JC184" i="5"/>
  <c r="GZ184" i="5"/>
  <c r="FB184" i="5"/>
  <c r="FG194" i="5"/>
  <c r="JK192" i="5"/>
  <c r="NR194" i="5"/>
  <c r="MP194" i="5"/>
  <c r="HA192" i="5"/>
  <c r="EH186" i="5"/>
  <c r="HQ184" i="5"/>
  <c r="DP186" i="5"/>
  <c r="FA186" i="5"/>
  <c r="DH186" i="5"/>
  <c r="FJ184" i="5"/>
  <c r="IN186" i="5"/>
  <c r="EZ184" i="5"/>
  <c r="GK184" i="5"/>
  <c r="FV186" i="5"/>
  <c r="GR184" i="5"/>
  <c r="IR186" i="5"/>
  <c r="ML186" i="5"/>
  <c r="JC186" i="5"/>
  <c r="DM184" i="5"/>
  <c r="NE184" i="5"/>
  <c r="MK184" i="5"/>
  <c r="EC184" i="5"/>
  <c r="LP184" i="5"/>
  <c r="CT184" i="5"/>
  <c r="HF184" i="5"/>
  <c r="NL186" i="5"/>
  <c r="HT184" i="5"/>
  <c r="DZ186" i="5"/>
  <c r="JI184" i="5"/>
  <c r="NO184" i="5"/>
  <c r="IS186" i="5"/>
  <c r="ID184" i="5"/>
  <c r="KV184" i="5"/>
  <c r="NA184" i="5"/>
  <c r="NM192" i="5"/>
  <c r="CG186" i="5"/>
  <c r="FF186" i="5"/>
  <c r="CW184" i="5"/>
  <c r="GP186" i="5"/>
  <c r="KQ184" i="5"/>
  <c r="FW184" i="5"/>
  <c r="DE186" i="5"/>
  <c r="FL186" i="5"/>
  <c r="FB194" i="5"/>
  <c r="EL194" i="5"/>
  <c r="ED192" i="5"/>
  <c r="ES192" i="5"/>
  <c r="DL192" i="5"/>
  <c r="GV186" i="5"/>
  <c r="GD184" i="5"/>
  <c r="MB186" i="5"/>
  <c r="HE184" i="5"/>
  <c r="GG186" i="5"/>
  <c r="LP186" i="5"/>
  <c r="JE186" i="5"/>
  <c r="IX186" i="5"/>
  <c r="LG184" i="5"/>
  <c r="HO186" i="5"/>
  <c r="IK186" i="5"/>
  <c r="ML184" i="5"/>
  <c r="IN184" i="5"/>
  <c r="FN194" i="5"/>
  <c r="HE186" i="5"/>
  <c r="MI186" i="5"/>
  <c r="KG186" i="5"/>
  <c r="JL186" i="5"/>
  <c r="FY186" i="5"/>
  <c r="HO184" i="5"/>
  <c r="FP186" i="5"/>
  <c r="DD186" i="5"/>
  <c r="FM184" i="5"/>
  <c r="CT186" i="5"/>
  <c r="IC186" i="5"/>
  <c r="JX186" i="5"/>
  <c r="IG184" i="5"/>
  <c r="NQ192" i="5"/>
  <c r="KK186" i="5"/>
  <c r="EM192" i="5"/>
  <c r="MN184" i="5"/>
  <c r="HN184" i="5"/>
  <c r="GO186" i="5"/>
  <c r="GL184" i="5"/>
  <c r="KT184" i="5"/>
  <c r="MW184" i="5"/>
  <c r="MG184" i="5"/>
  <c r="LO186" i="5"/>
  <c r="NQ194" i="5"/>
  <c r="NT194" i="5"/>
  <c r="EJ192" i="5"/>
  <c r="LF194" i="5"/>
  <c r="HY194" i="5"/>
  <c r="HP194" i="5"/>
  <c r="FP184" i="5"/>
  <c r="DA186" i="5"/>
  <c r="KL184" i="5"/>
  <c r="CD184" i="5"/>
  <c r="GY186" i="5"/>
  <c r="HW186" i="5"/>
  <c r="LB186" i="5"/>
  <c r="LZ184" i="5"/>
  <c r="GN186" i="5"/>
  <c r="MM184" i="5"/>
  <c r="LN186" i="5"/>
  <c r="LY186" i="5"/>
  <c r="NH184" i="5"/>
  <c r="GQ184" i="5"/>
  <c r="MA186" i="5"/>
  <c r="FW192" i="5"/>
  <c r="IY186" i="5"/>
  <c r="JQ186" i="5"/>
  <c r="CX186" i="5"/>
  <c r="JZ186" i="5"/>
  <c r="GC184" i="5"/>
  <c r="IF184" i="5"/>
  <c r="IZ184" i="5"/>
  <c r="LJ184" i="5"/>
  <c r="FE184" i="5"/>
  <c r="JL184" i="5"/>
  <c r="IB186" i="5"/>
  <c r="GA184" i="5"/>
  <c r="LR184" i="5"/>
  <c r="JB184" i="5"/>
  <c r="NS194" i="5"/>
  <c r="JH184" i="5"/>
  <c r="NB186" i="5"/>
  <c r="HR184" i="5"/>
  <c r="KR184" i="5"/>
  <c r="FF184" i="5"/>
  <c r="KM186" i="5"/>
  <c r="CJ186" i="5"/>
  <c r="IV184" i="5"/>
  <c r="MN186" i="5"/>
  <c r="NU186" i="5"/>
  <c r="MU184" i="5"/>
  <c r="GJ184" i="5"/>
  <c r="CF184" i="5"/>
  <c r="DY194" i="5"/>
  <c r="CB194" i="5"/>
  <c r="HM194" i="5"/>
  <c r="IG194" i="5"/>
  <c r="IJ192" i="5"/>
  <c r="DW192" i="5"/>
  <c r="EE186" i="5"/>
  <c r="KU184" i="5"/>
  <c r="MX186" i="5"/>
  <c r="HL184" i="5"/>
  <c r="ME186" i="5"/>
  <c r="CO186" i="5"/>
  <c r="CZ186" i="5"/>
  <c r="DK186" i="5"/>
  <c r="LE186" i="5"/>
  <c r="KH186" i="5"/>
  <c r="JX184" i="5"/>
  <c r="LQ184" i="5"/>
  <c r="DN186" i="5"/>
  <c r="DI184" i="5"/>
  <c r="IG186" i="5"/>
  <c r="JK186" i="5"/>
  <c r="GB184" i="5"/>
  <c r="FR186" i="5"/>
  <c r="ER186" i="5"/>
  <c r="HA184" i="5"/>
  <c r="HU184" i="5"/>
  <c r="MH184" i="5"/>
  <c r="HU186" i="5"/>
  <c r="IE194" i="5"/>
  <c r="IJ186" i="5"/>
  <c r="IL184" i="5"/>
  <c r="HJ184" i="5"/>
  <c r="ME184" i="5"/>
  <c r="HG186" i="5"/>
  <c r="HV184" i="5"/>
  <c r="CH184" i="5"/>
  <c r="IL186" i="5"/>
  <c r="FL184" i="5"/>
  <c r="LW186" i="5"/>
  <c r="IE192" i="5"/>
  <c r="IT186" i="5"/>
  <c r="KX184" i="5"/>
  <c r="CC184" i="5"/>
  <c r="IZ186" i="5"/>
  <c r="KG184" i="5"/>
  <c r="KB184" i="5"/>
  <c r="CW192" i="5"/>
  <c r="CE192" i="5"/>
  <c r="DI192" i="5"/>
  <c r="HS184" i="5"/>
  <c r="EH184" i="5"/>
  <c r="MT184" i="5"/>
  <c r="CM186" i="5"/>
  <c r="JA184" i="5"/>
  <c r="LT184" i="5"/>
  <c r="GK186" i="5"/>
  <c r="KD184" i="5"/>
  <c r="NR186" i="5"/>
  <c r="FD186" i="5"/>
  <c r="FC184" i="5"/>
  <c r="FN184" i="5"/>
  <c r="NF186" i="5"/>
  <c r="HC186" i="5"/>
  <c r="CU184" i="5"/>
  <c r="GW186" i="5"/>
  <c r="IO184" i="5"/>
  <c r="EL184" i="5"/>
  <c r="FO186" i="5"/>
  <c r="LE184" i="5"/>
  <c r="FG184" i="5"/>
  <c r="DV184" i="5"/>
  <c r="KY186" i="5"/>
  <c r="EZ186" i="5"/>
  <c r="KO186" i="5"/>
  <c r="FZ184" i="5"/>
  <c r="HH184" i="5"/>
  <c r="EO184" i="5"/>
  <c r="IC184" i="5"/>
  <c r="GP184" i="5"/>
  <c r="DJ186" i="5"/>
  <c r="IY184" i="5"/>
  <c r="MH186" i="5"/>
  <c r="GR186" i="5"/>
  <c r="NC184" i="5"/>
  <c r="MO186" i="5"/>
  <c r="IT184" i="5"/>
  <c r="HN186" i="5"/>
  <c r="HS192" i="5"/>
  <c r="JC194" i="5"/>
  <c r="GC192" i="5"/>
  <c r="MM194" i="5"/>
  <c r="KS184" i="5"/>
  <c r="KN192" i="5"/>
  <c r="HX186" i="5"/>
  <c r="LH184" i="5"/>
  <c r="GV184" i="5"/>
  <c r="HC184" i="5"/>
  <c r="MD186" i="5"/>
  <c r="LN184" i="5"/>
  <c r="HD184" i="5"/>
  <c r="NS184" i="5"/>
  <c r="LT186" i="5"/>
  <c r="JD186" i="5"/>
  <c r="DI186" i="5"/>
  <c r="KI186" i="5"/>
  <c r="GN184" i="5"/>
  <c r="JU186" i="5"/>
  <c r="KM184" i="5"/>
  <c r="GQ186" i="5"/>
  <c r="CT192" i="5"/>
  <c r="CC186" i="5"/>
  <c r="EX186" i="5"/>
  <c r="EB184" i="5"/>
  <c r="EQ184" i="5"/>
  <c r="KU186" i="5"/>
  <c r="CV184" i="5"/>
  <c r="NE186" i="5"/>
  <c r="CS184" i="5"/>
  <c r="LJ186" i="5"/>
  <c r="NP184" i="5"/>
  <c r="IW184" i="5"/>
  <c r="JZ184" i="5"/>
  <c r="JS186" i="5"/>
  <c r="EQ186" i="5"/>
  <c r="LV184" i="5"/>
  <c r="GJ186" i="5"/>
  <c r="DG186" i="5"/>
  <c r="CS186" i="5"/>
  <c r="FA184" i="5"/>
  <c r="EN186" i="5"/>
  <c r="KC186" i="5"/>
  <c r="KQ186" i="5"/>
  <c r="GZ194" i="5"/>
  <c r="EP194" i="5"/>
  <c r="FY192" i="5"/>
  <c r="GC194" i="5"/>
  <c r="JO194" i="5"/>
  <c r="FK184" i="5"/>
  <c r="HG192" i="5"/>
  <c r="NF184" i="5"/>
  <c r="LL186" i="5"/>
  <c r="LD186" i="5"/>
  <c r="CQ186" i="5"/>
  <c r="DN184" i="5"/>
  <c r="LF184" i="5"/>
  <c r="GY184" i="5"/>
  <c r="IE186" i="5"/>
  <c r="KK184" i="5"/>
  <c r="LS184" i="5"/>
  <c r="LK186" i="5"/>
  <c r="DG184" i="5"/>
  <c r="GZ186" i="5"/>
  <c r="EM184" i="5"/>
  <c r="LU184" i="5"/>
  <c r="DP184" i="5"/>
  <c r="CE184" i="5"/>
  <c r="FU186" i="5"/>
  <c r="DW184" i="5"/>
  <c r="FQ186" i="5"/>
  <c r="EY184" i="5"/>
  <c r="CL184" i="5"/>
  <c r="JO184" i="5"/>
  <c r="DB186" i="5"/>
  <c r="MB184" i="5"/>
  <c r="CN186" i="5"/>
  <c r="KA186" i="5"/>
  <c r="FW186" i="5"/>
  <c r="GX184" i="5"/>
  <c r="IA186" i="5"/>
  <c r="CL186" i="5"/>
  <c r="FS186" i="5"/>
  <c r="KI184" i="5"/>
  <c r="LA184" i="5"/>
  <c r="LX184" i="5"/>
  <c r="GU186" i="5"/>
  <c r="GS184" i="5"/>
  <c r="NP192" i="5"/>
  <c r="CI186" i="5"/>
  <c r="DH194" i="5"/>
  <c r="HC194" i="5"/>
  <c r="HI192" i="5"/>
  <c r="JH186" i="5"/>
  <c r="EP186" i="5"/>
  <c r="IR184" i="5"/>
  <c r="JP186" i="5"/>
  <c r="KW184" i="5"/>
  <c r="LY184" i="5"/>
  <c r="KB186" i="5"/>
  <c r="MY186" i="5"/>
  <c r="MW186" i="5"/>
  <c r="FT186" i="5"/>
  <c r="CE186" i="5"/>
  <c r="EK186" i="5"/>
  <c r="HQ186" i="5"/>
  <c r="MC184" i="5"/>
  <c r="MO184" i="5"/>
  <c r="CR186" i="5"/>
  <c r="JV184" i="5"/>
  <c r="NV192" i="5"/>
  <c r="JW184" i="5"/>
  <c r="GH186" i="5"/>
  <c r="KE186" i="5"/>
  <c r="DM186" i="5"/>
  <c r="FO184" i="5"/>
  <c r="IS194" i="5"/>
  <c r="GB186" i="5"/>
  <c r="MZ184" i="5"/>
  <c r="JM186" i="5"/>
  <c r="IQ184" i="5"/>
  <c r="KE184" i="5"/>
  <c r="GE184" i="5"/>
  <c r="LD184" i="5"/>
  <c r="MC186" i="5"/>
  <c r="NO186" i="5"/>
  <c r="DC184" i="5"/>
  <c r="GU184" i="5"/>
  <c r="EY186" i="5"/>
  <c r="NG186" i="5"/>
  <c r="JW186" i="5"/>
  <c r="JG186" i="5"/>
  <c r="DL184" i="5"/>
  <c r="MJ184" i="5"/>
  <c r="KH184" i="5"/>
  <c r="NN184" i="5"/>
  <c r="NK184" i="5"/>
  <c r="NQ186" i="5"/>
  <c r="HY184" i="5"/>
  <c r="NV184" i="5"/>
  <c r="NU184" i="5"/>
  <c r="NA186" i="5"/>
  <c r="NL192" i="5"/>
  <c r="NF192" i="5"/>
  <c r="MU192" i="5"/>
  <c r="MR194" i="5"/>
  <c r="NF11" i="5"/>
  <c r="NF13" i="5" s="1"/>
  <c r="NL184" i="5"/>
  <c r="NJ194" i="5"/>
  <c r="MS194" i="5"/>
  <c r="MT194" i="5"/>
  <c r="MZ194" i="5"/>
  <c r="NL194" i="5"/>
  <c r="NH186" i="5"/>
  <c r="NP194" i="5"/>
  <c r="NC194" i="5"/>
  <c r="MR192" i="5"/>
  <c r="NM194" i="5"/>
  <c r="ND192" i="5"/>
  <c r="MZ192" i="5"/>
  <c r="NA194" i="5"/>
  <c r="NC192" i="5"/>
  <c r="NB192" i="5"/>
  <c r="MY11" i="5"/>
  <c r="MY13" i="5" s="1"/>
  <c r="NM11" i="5"/>
  <c r="NM13" i="5" s="1"/>
  <c r="NU11" i="5"/>
  <c r="NU13" i="5" s="1"/>
  <c r="MZ11" i="5"/>
  <c r="MZ13" i="5" s="1"/>
  <c r="MQ11" i="5"/>
  <c r="MQ13" i="5" s="1"/>
  <c r="NO11" i="5"/>
  <c r="NO13" i="5" s="1"/>
  <c r="AF9" i="9"/>
  <c r="AZ85" i="5"/>
  <c r="BB112" i="5"/>
  <c r="BE85" i="5"/>
  <c r="BL112" i="5"/>
  <c r="BA112" i="5"/>
  <c r="BV112" i="5"/>
  <c r="BP112" i="5"/>
  <c r="CA112" i="5"/>
  <c r="AW85" i="5"/>
  <c r="BL85" i="5"/>
  <c r="BK112" i="5"/>
  <c r="BW112" i="5"/>
  <c r="BC112" i="5"/>
  <c r="BY112" i="5"/>
  <c r="CA85" i="5"/>
  <c r="BU85" i="5"/>
  <c r="BT112" i="5"/>
  <c r="BO112" i="5"/>
  <c r="BS85" i="5"/>
  <c r="BA85" i="5"/>
  <c r="AK85" i="5"/>
  <c r="LO13" i="5"/>
  <c r="LO16" i="5" s="1"/>
  <c r="MD97" i="5" s="1"/>
  <c r="KZ58" i="5"/>
  <c r="HB13" i="5"/>
  <c r="GM58" i="5"/>
  <c r="CJ13" i="5"/>
  <c r="BU58" i="5"/>
  <c r="AC13" i="5"/>
  <c r="NO58" i="5"/>
  <c r="CH13" i="5"/>
  <c r="CH15" i="5" s="1"/>
  <c r="BS69" i="5" s="1"/>
  <c r="BS58" i="5"/>
  <c r="HX13" i="5"/>
  <c r="HX19" i="5" s="1"/>
  <c r="HI58" i="5"/>
  <c r="MM13" i="5"/>
  <c r="LX58" i="5"/>
  <c r="AU13" i="5"/>
  <c r="JX13" i="5"/>
  <c r="JI58" i="5"/>
  <c r="JS13" i="5"/>
  <c r="JD58" i="5"/>
  <c r="BW13" i="5"/>
  <c r="JZ13" i="5"/>
  <c r="JK58" i="5"/>
  <c r="MI13" i="5"/>
  <c r="LT58" i="5"/>
  <c r="DA13" i="5"/>
  <c r="DA19" i="5" s="1"/>
  <c r="CL58" i="5"/>
  <c r="GQ13" i="5"/>
  <c r="GB58" i="5"/>
  <c r="GL13" i="5"/>
  <c r="GL178" i="5" s="1"/>
  <c r="FW58" i="5"/>
  <c r="JV13" i="5"/>
  <c r="JG58" i="5"/>
  <c r="EW13" i="5"/>
  <c r="EH58" i="5"/>
  <c r="JL13" i="5"/>
  <c r="IW58" i="5"/>
  <c r="DS13" i="5"/>
  <c r="DS18" i="5" s="1"/>
  <c r="EH99" i="5" s="1"/>
  <c r="DD58" i="5"/>
  <c r="Y13" i="5"/>
  <c r="NK58" i="5"/>
  <c r="JF13" i="5"/>
  <c r="JF178" i="5" s="1"/>
  <c r="IQ58" i="5"/>
  <c r="AK13" i="5"/>
  <c r="JN13" i="5"/>
  <c r="IY58" i="5"/>
  <c r="IH13" i="5"/>
  <c r="IH17" i="5" s="1"/>
  <c r="HS71" i="5" s="1"/>
  <c r="HS58" i="5"/>
  <c r="FH13" i="5"/>
  <c r="FH20" i="5" s="1"/>
  <c r="ES74" i="5" s="1"/>
  <c r="ES58" i="5"/>
  <c r="HU13" i="5"/>
  <c r="HU16" i="5" s="1"/>
  <c r="IJ97" i="5" s="1"/>
  <c r="HF58" i="5"/>
  <c r="AT13" i="5"/>
  <c r="LY13" i="5"/>
  <c r="LJ58" i="5"/>
  <c r="MJ13" i="5"/>
  <c r="LU58" i="5"/>
  <c r="FW13" i="5"/>
  <c r="FW19" i="5" s="1"/>
  <c r="GL100" i="5" s="1"/>
  <c r="FH58" i="5"/>
  <c r="CR13" i="5"/>
  <c r="CC58" i="5"/>
  <c r="AG13" i="5"/>
  <c r="AG20" i="5" s="1"/>
  <c r="NS58" i="5"/>
  <c r="MO13" i="5"/>
  <c r="LZ58" i="5"/>
  <c r="JK13" i="5"/>
  <c r="JK178" i="5" s="1"/>
  <c r="IV58" i="5"/>
  <c r="HZ13" i="5"/>
  <c r="HK58" i="5"/>
  <c r="KP13" i="5"/>
  <c r="KP15" i="5" s="1"/>
  <c r="KA58" i="5"/>
  <c r="DV13" i="5"/>
  <c r="DG58" i="5"/>
  <c r="EX13" i="5"/>
  <c r="EX17" i="5" s="1"/>
  <c r="EI71" i="5" s="1"/>
  <c r="EI58" i="5"/>
  <c r="DC13" i="5"/>
  <c r="CN58" i="5"/>
  <c r="MK58" i="5"/>
  <c r="LP13" i="5"/>
  <c r="LA58" i="5"/>
  <c r="CE13" i="5"/>
  <c r="BP58" i="5"/>
  <c r="JY13" i="5"/>
  <c r="JJ58" i="5"/>
  <c r="IT13" i="5"/>
  <c r="IT16" i="5" s="1"/>
  <c r="IE58" i="5"/>
  <c r="BZ13" i="5"/>
  <c r="BK58" i="5"/>
  <c r="AN13" i="5"/>
  <c r="GT13" i="5"/>
  <c r="GE58" i="5"/>
  <c r="LI13" i="5"/>
  <c r="KT58" i="5"/>
  <c r="FG13" i="5"/>
  <c r="FG16" i="5" s="1"/>
  <c r="ER70" i="5" s="1"/>
  <c r="ER58" i="5"/>
  <c r="LH13" i="5"/>
  <c r="LH15" i="5" s="1"/>
  <c r="LW96" i="5" s="1"/>
  <c r="KS58" i="5"/>
  <c r="MB13" i="5"/>
  <c r="LM58" i="5"/>
  <c r="GG13" i="5"/>
  <c r="FR58" i="5"/>
  <c r="EL13" i="5"/>
  <c r="DW58" i="5"/>
  <c r="CC13" i="5"/>
  <c r="BN58" i="5"/>
  <c r="IL13" i="5"/>
  <c r="IL20" i="5" s="1"/>
  <c r="JA101" i="5" s="1"/>
  <c r="HW58" i="5"/>
  <c r="MC13" i="5"/>
  <c r="MC18" i="5" s="1"/>
  <c r="MR99" i="5" s="1"/>
  <c r="LN58" i="5"/>
  <c r="HD13" i="5"/>
  <c r="GO58" i="5"/>
  <c r="MD13" i="5"/>
  <c r="LO58" i="5"/>
  <c r="CZ13" i="5"/>
  <c r="CK58" i="5"/>
  <c r="IW13" i="5"/>
  <c r="IH58" i="5"/>
  <c r="HI13" i="5"/>
  <c r="HI15" i="5" s="1"/>
  <c r="GT58" i="5"/>
  <c r="CQ13" i="5"/>
  <c r="CQ15" i="5" s="1"/>
  <c r="CB58" i="5"/>
  <c r="HK13" i="5"/>
  <c r="HK18" i="5" s="1"/>
  <c r="HZ99" i="5" s="1"/>
  <c r="GV58" i="5"/>
  <c r="FM13" i="5"/>
  <c r="EX58" i="5"/>
  <c r="KB13" i="5"/>
  <c r="JM58" i="5"/>
  <c r="KS13" i="5"/>
  <c r="KD58" i="5"/>
  <c r="AP13" i="5"/>
  <c r="AP16" i="5" s="1"/>
  <c r="AA70" i="5" s="1"/>
  <c r="CI13" i="5"/>
  <c r="CI16" i="5" s="1"/>
  <c r="BT58" i="5"/>
  <c r="EO13" i="5"/>
  <c r="EO18" i="5" s="1"/>
  <c r="FD99" i="5" s="1"/>
  <c r="DZ58" i="5"/>
  <c r="JJ13" i="5"/>
  <c r="IU58" i="5"/>
  <c r="IG13" i="5"/>
  <c r="HR58" i="5"/>
  <c r="MG13" i="5"/>
  <c r="LR58" i="5"/>
  <c r="AX13" i="5"/>
  <c r="AX18" i="5" s="1"/>
  <c r="BM99" i="5" s="1"/>
  <c r="EA13" i="5"/>
  <c r="EA16" i="5" s="1"/>
  <c r="EP97" i="5" s="1"/>
  <c r="DL58" i="5"/>
  <c r="EG13" i="5"/>
  <c r="DR58" i="5"/>
  <c r="KM13" i="5"/>
  <c r="JX58" i="5"/>
  <c r="CS13" i="5"/>
  <c r="CD58" i="5"/>
  <c r="HY13" i="5"/>
  <c r="HJ58" i="5"/>
  <c r="GW13" i="5"/>
  <c r="GH58" i="5"/>
  <c r="JT13" i="5"/>
  <c r="JT20" i="5" s="1"/>
  <c r="JE74" i="5" s="1"/>
  <c r="JE58" i="5"/>
  <c r="GZ13" i="5"/>
  <c r="GZ19" i="5" s="1"/>
  <c r="HO100" i="5" s="1"/>
  <c r="GK58" i="5"/>
  <c r="HO13" i="5"/>
  <c r="GZ58" i="5"/>
  <c r="HJ13" i="5"/>
  <c r="GU58" i="5"/>
  <c r="EP13" i="5"/>
  <c r="EA58" i="5"/>
  <c r="IX13" i="5"/>
  <c r="II58" i="5"/>
  <c r="GE13" i="5"/>
  <c r="GE19" i="5" s="1"/>
  <c r="FP73" i="5" s="1"/>
  <c r="FP58" i="5"/>
  <c r="KU13" i="5"/>
  <c r="KF58" i="5"/>
  <c r="LL13" i="5"/>
  <c r="KW58" i="5"/>
  <c r="AM13" i="5"/>
  <c r="JM13" i="5"/>
  <c r="JM178" i="5" s="1"/>
  <c r="IX58" i="5"/>
  <c r="KL13" i="5"/>
  <c r="JW58" i="5"/>
  <c r="GC13" i="5"/>
  <c r="GC17" i="5" s="1"/>
  <c r="FN71" i="5" s="1"/>
  <c r="FN58" i="5"/>
  <c r="JI13" i="5"/>
  <c r="IT58" i="5"/>
  <c r="CX13" i="5"/>
  <c r="CX18" i="5" s="1"/>
  <c r="CI58" i="5"/>
  <c r="EE13" i="5"/>
  <c r="DP58" i="5"/>
  <c r="FJ13" i="5"/>
  <c r="EU58" i="5"/>
  <c r="BX13" i="5"/>
  <c r="BI58" i="5"/>
  <c r="EU13" i="5"/>
  <c r="EU20" i="5" s="1"/>
  <c r="EF74" i="5" s="1"/>
  <c r="EF58" i="5"/>
  <c r="BT13" i="5"/>
  <c r="JG13" i="5"/>
  <c r="JG20" i="5" s="1"/>
  <c r="IR74" i="5" s="1"/>
  <c r="IR58" i="5"/>
  <c r="EK13" i="5"/>
  <c r="DV58" i="5"/>
  <c r="GD13" i="5"/>
  <c r="FO58" i="5"/>
  <c r="DT13" i="5"/>
  <c r="DE58" i="5"/>
  <c r="BN13" i="5"/>
  <c r="BE13" i="5"/>
  <c r="KN13" i="5"/>
  <c r="JY58" i="5"/>
  <c r="FO13" i="5"/>
  <c r="EZ58" i="5"/>
  <c r="IU13" i="5"/>
  <c r="IU18" i="5" s="1"/>
  <c r="IF58" i="5"/>
  <c r="LA13" i="5"/>
  <c r="KL58" i="5"/>
  <c r="FA13" i="5"/>
  <c r="EL58" i="5"/>
  <c r="KW13" i="5"/>
  <c r="KH58" i="5"/>
  <c r="IC13" i="5"/>
  <c r="HN58" i="5"/>
  <c r="HV13" i="5"/>
  <c r="HG58" i="5"/>
  <c r="X13" i="5"/>
  <c r="X15" i="5" s="1"/>
  <c r="NJ58" i="5"/>
  <c r="CF13" i="5"/>
  <c r="BQ58" i="5"/>
  <c r="LT13" i="5"/>
  <c r="LE58" i="5"/>
  <c r="DN13" i="5"/>
  <c r="CY58" i="5"/>
  <c r="BH13" i="5"/>
  <c r="BH15" i="5" s="1"/>
  <c r="BW96" i="5" s="1"/>
  <c r="KD13" i="5"/>
  <c r="JO58" i="5"/>
  <c r="IR13" i="5"/>
  <c r="IR19" i="5" s="1"/>
  <c r="JG100" i="5" s="1"/>
  <c r="IC58" i="5"/>
  <c r="LX13" i="5"/>
  <c r="LI58" i="5"/>
  <c r="EJ13" i="5"/>
  <c r="DU58" i="5"/>
  <c r="HF13" i="5"/>
  <c r="GQ58" i="5"/>
  <c r="LZ13" i="5"/>
  <c r="LZ19" i="5" s="1"/>
  <c r="MO100" i="5" s="1"/>
  <c r="LK58" i="5"/>
  <c r="KQ13" i="5"/>
  <c r="KB58" i="5"/>
  <c r="AV13" i="5"/>
  <c r="GB13" i="5"/>
  <c r="FM58" i="5"/>
  <c r="MH13" i="5"/>
  <c r="LS58" i="5"/>
  <c r="LB13" i="5"/>
  <c r="KM58" i="5"/>
  <c r="ME13" i="5"/>
  <c r="LP58" i="5"/>
  <c r="HG13" i="5"/>
  <c r="GR58" i="5"/>
  <c r="LG13" i="5"/>
  <c r="KR58" i="5"/>
  <c r="CY13" i="5"/>
  <c r="CJ58" i="5"/>
  <c r="KV13" i="5"/>
  <c r="KG58" i="5"/>
  <c r="IP13" i="5"/>
  <c r="IP178" i="5" s="1"/>
  <c r="IA58" i="5"/>
  <c r="GH13" i="5"/>
  <c r="FS58" i="5"/>
  <c r="AY13" i="5"/>
  <c r="BQ13" i="5"/>
  <c r="CW13" i="5"/>
  <c r="CH58" i="5"/>
  <c r="LE13" i="5"/>
  <c r="LE15" i="5" s="1"/>
  <c r="LT96" i="5" s="1"/>
  <c r="KP58" i="5"/>
  <c r="FQ13" i="5"/>
  <c r="FB58" i="5"/>
  <c r="FU13" i="5"/>
  <c r="FF58" i="5"/>
  <c r="BB13" i="5"/>
  <c r="CN13" i="5"/>
  <c r="BY58" i="5"/>
  <c r="CV13" i="5"/>
  <c r="CG58" i="5"/>
  <c r="AD13" i="5"/>
  <c r="AD16" i="5" s="1"/>
  <c r="NP58" i="5"/>
  <c r="BY13" i="5"/>
  <c r="BJ58" i="5"/>
  <c r="CB13" i="5"/>
  <c r="BM58" i="5"/>
  <c r="IZ13" i="5"/>
  <c r="IK58" i="5"/>
  <c r="GR13" i="5"/>
  <c r="GC58" i="5"/>
  <c r="FB13" i="5"/>
  <c r="EM58" i="5"/>
  <c r="JU13" i="5"/>
  <c r="JU17" i="5" s="1"/>
  <c r="JF58" i="5"/>
  <c r="EM13" i="5"/>
  <c r="EM178" i="5" s="1"/>
  <c r="DX58" i="5"/>
  <c r="GK13" i="5"/>
  <c r="FV58" i="5"/>
  <c r="HM13" i="5"/>
  <c r="GX58" i="5"/>
  <c r="JO13" i="5"/>
  <c r="IZ58" i="5"/>
  <c r="DW13" i="5"/>
  <c r="DH58" i="5"/>
  <c r="BM13" i="5"/>
  <c r="BM19" i="5" s="1"/>
  <c r="CB100" i="5" s="1"/>
  <c r="CP13" i="5"/>
  <c r="CA58" i="5"/>
  <c r="DY13" i="5"/>
  <c r="DJ58" i="5"/>
  <c r="DP13" i="5"/>
  <c r="DA58" i="5"/>
  <c r="LU13" i="5"/>
  <c r="LF58" i="5"/>
  <c r="DE13" i="5"/>
  <c r="CP58" i="5"/>
  <c r="FF13" i="5"/>
  <c r="FF20" i="5" s="1"/>
  <c r="EQ74" i="5" s="1"/>
  <c r="EQ58" i="5"/>
  <c r="DK13" i="5"/>
  <c r="DK18" i="5" s="1"/>
  <c r="DZ99" i="5" s="1"/>
  <c r="CV58" i="5"/>
  <c r="DZ13" i="5"/>
  <c r="DK58" i="5"/>
  <c r="ES13" i="5"/>
  <c r="ED58" i="5"/>
  <c r="FL13" i="5"/>
  <c r="EW58" i="5"/>
  <c r="BU13" i="5"/>
  <c r="IF13" i="5"/>
  <c r="IF17" i="5" s="1"/>
  <c r="HQ58" i="5"/>
  <c r="AE13" i="5"/>
  <c r="AE15" i="5" s="1"/>
  <c r="NQ58" i="5"/>
  <c r="DM13" i="5"/>
  <c r="CX58" i="5"/>
  <c r="ER13" i="5"/>
  <c r="EC58" i="5"/>
  <c r="GI13" i="5"/>
  <c r="FT58" i="5"/>
  <c r="FY13" i="5"/>
  <c r="FJ58" i="5"/>
  <c r="CA13" i="5"/>
  <c r="CA19" i="5" s="1"/>
  <c r="CP100" i="5" s="1"/>
  <c r="BL58" i="5"/>
  <c r="FI13" i="5"/>
  <c r="ET58" i="5"/>
  <c r="FP13" i="5"/>
  <c r="FA58" i="5"/>
  <c r="CM13" i="5"/>
  <c r="BX58" i="5"/>
  <c r="IO13" i="5"/>
  <c r="HZ58" i="5"/>
  <c r="HS13" i="5"/>
  <c r="HD58" i="5"/>
  <c r="IY13" i="5"/>
  <c r="IY16" i="5" s="1"/>
  <c r="IJ70" i="5" s="1"/>
  <c r="IJ58" i="5"/>
  <c r="GO13" i="5"/>
  <c r="GO20" i="5" s="1"/>
  <c r="FZ58" i="5"/>
  <c r="DH13" i="5"/>
  <c r="CS58" i="5"/>
  <c r="KY13" i="5"/>
  <c r="KJ58" i="5"/>
  <c r="JH13" i="5"/>
  <c r="IS58" i="5"/>
  <c r="IS13" i="5"/>
  <c r="ID58" i="5"/>
  <c r="LQ13" i="5"/>
  <c r="LB58" i="5"/>
  <c r="II13" i="5"/>
  <c r="II20" i="5" s="1"/>
  <c r="IX101" i="5" s="1"/>
  <c r="HT58" i="5"/>
  <c r="DX13" i="5"/>
  <c r="DI58" i="5"/>
  <c r="HC13" i="5"/>
  <c r="GN58" i="5"/>
  <c r="MU58" i="5"/>
  <c r="ED13" i="5"/>
  <c r="DO58" i="5"/>
  <c r="AH13" i="5"/>
  <c r="NT58" i="5"/>
  <c r="GN13" i="5"/>
  <c r="GN20" i="5" s="1"/>
  <c r="FY58" i="5"/>
  <c r="HH13" i="5"/>
  <c r="GS58" i="5"/>
  <c r="AF13" i="5"/>
  <c r="NR58" i="5"/>
  <c r="AQ13" i="5"/>
  <c r="IN13" i="5"/>
  <c r="HY58" i="5"/>
  <c r="AW13" i="5"/>
  <c r="GA13" i="5"/>
  <c r="FL58" i="5"/>
  <c r="IE13" i="5"/>
  <c r="IE20" i="5" s="1"/>
  <c r="IT101" i="5" s="1"/>
  <c r="HP58" i="5"/>
  <c r="LR13" i="5"/>
  <c r="LC58" i="5"/>
  <c r="MQ58" i="5"/>
  <c r="BI13" i="5"/>
  <c r="GY13" i="5"/>
  <c r="GJ58" i="5"/>
  <c r="JC13" i="5"/>
  <c r="IN58" i="5"/>
  <c r="AJ13" i="5"/>
  <c r="AO13" i="5"/>
  <c r="KC13" i="5"/>
  <c r="JN58" i="5"/>
  <c r="EB13" i="5"/>
  <c r="DM58" i="5"/>
  <c r="KE13" i="5"/>
  <c r="JP58" i="5"/>
  <c r="GU13" i="5"/>
  <c r="GF58" i="5"/>
  <c r="FC13" i="5"/>
  <c r="EN58" i="5"/>
  <c r="KI13" i="5"/>
  <c r="KI17" i="5" s="1"/>
  <c r="JT71" i="5" s="1"/>
  <c r="JT58" i="5"/>
  <c r="EC13" i="5"/>
  <c r="DN58" i="5"/>
  <c r="IM13" i="5"/>
  <c r="HX58" i="5"/>
  <c r="LJ13" i="5"/>
  <c r="KU58" i="5"/>
  <c r="LC13" i="5"/>
  <c r="KN58" i="5"/>
  <c r="EI13" i="5"/>
  <c r="DT58" i="5"/>
  <c r="EN13" i="5"/>
  <c r="EN17" i="5" s="1"/>
  <c r="DY71" i="5" s="1"/>
  <c r="DY58" i="5"/>
  <c r="HQ13" i="5"/>
  <c r="HB58" i="5"/>
  <c r="IK13" i="5"/>
  <c r="HV58" i="5"/>
  <c r="KA13" i="5"/>
  <c r="JL58" i="5"/>
  <c r="HP13" i="5"/>
  <c r="HA58" i="5"/>
  <c r="MB58" i="5"/>
  <c r="LK13" i="5"/>
  <c r="LK19" i="5" s="1"/>
  <c r="KV58" i="5"/>
  <c r="FE13" i="5"/>
  <c r="EP58" i="5"/>
  <c r="NG58" i="5"/>
  <c r="NV58" i="5"/>
  <c r="JB13" i="5"/>
  <c r="IM58" i="5"/>
  <c r="FZ13" i="5"/>
  <c r="FK58" i="5"/>
  <c r="MJ58" i="5"/>
  <c r="LD13" i="5"/>
  <c r="KO58" i="5"/>
  <c r="MF13" i="5"/>
  <c r="LQ58" i="5"/>
  <c r="Z13" i="5"/>
  <c r="NL58" i="5"/>
  <c r="BK13" i="5"/>
  <c r="AR13" i="5"/>
  <c r="DD13" i="5"/>
  <c r="CO58" i="5"/>
  <c r="DU13" i="5"/>
  <c r="DF58" i="5"/>
  <c r="MN13" i="5"/>
  <c r="LY58" i="5"/>
  <c r="DQ13" i="5"/>
  <c r="DB58" i="5"/>
  <c r="MK13" i="5"/>
  <c r="LV58" i="5"/>
  <c r="ID13" i="5"/>
  <c r="HO58" i="5"/>
  <c r="BO13" i="5"/>
  <c r="BL13" i="5"/>
  <c r="CD13" i="5"/>
  <c r="CD17" i="5" s="1"/>
  <c r="BO71" i="5" s="1"/>
  <c r="BO58" i="5"/>
  <c r="BC13" i="5"/>
  <c r="JE13" i="5"/>
  <c r="IP58" i="5"/>
  <c r="BS13" i="5"/>
  <c r="MA13" i="5"/>
  <c r="LL58" i="5"/>
  <c r="ET13" i="5"/>
  <c r="EE58" i="5"/>
  <c r="KZ13" i="5"/>
  <c r="KK58" i="5"/>
  <c r="LN13" i="5"/>
  <c r="KY58" i="5"/>
  <c r="CT13" i="5"/>
  <c r="CE58" i="5"/>
  <c r="BF13" i="5"/>
  <c r="GP13" i="5"/>
  <c r="GA58" i="5"/>
  <c r="HT13" i="5"/>
  <c r="HE58" i="5"/>
  <c r="IJ13" i="5"/>
  <c r="HU58" i="5"/>
  <c r="LF13" i="5"/>
  <c r="KQ58" i="5"/>
  <c r="GV13" i="5"/>
  <c r="GG58" i="5"/>
  <c r="AI13" i="5"/>
  <c r="NU58" i="5"/>
  <c r="CG13" i="5"/>
  <c r="BR58" i="5"/>
  <c r="DI13" i="5"/>
  <c r="CT58" i="5"/>
  <c r="LM13" i="5"/>
  <c r="KX58" i="5"/>
  <c r="FD13" i="5"/>
  <c r="EO58" i="5"/>
  <c r="HW13" i="5"/>
  <c r="HH58" i="5"/>
  <c r="DL13" i="5"/>
  <c r="CW58" i="5"/>
  <c r="GJ13" i="5"/>
  <c r="FU58" i="5"/>
  <c r="JQ13" i="5"/>
  <c r="JB58" i="5"/>
  <c r="LS13" i="5"/>
  <c r="LD58" i="5"/>
  <c r="ML13" i="5"/>
  <c r="LW58" i="5"/>
  <c r="FR13" i="5"/>
  <c r="FC58" i="5"/>
  <c r="BG13" i="5"/>
  <c r="EY13" i="5"/>
  <c r="EJ58" i="5"/>
  <c r="EH13" i="5"/>
  <c r="EH19" i="5" s="1"/>
  <c r="DS73" i="5" s="1"/>
  <c r="DS58" i="5"/>
  <c r="BJ13" i="5"/>
  <c r="KT13" i="5"/>
  <c r="KE58" i="5"/>
  <c r="IA13" i="5"/>
  <c r="HL58" i="5"/>
  <c r="BA13" i="5"/>
  <c r="DR13" i="5"/>
  <c r="DC58" i="5"/>
  <c r="FT13" i="5"/>
  <c r="FE58" i="5"/>
  <c r="AA13" i="5"/>
  <c r="NM58" i="5"/>
  <c r="AS13" i="5"/>
  <c r="LV13" i="5"/>
  <c r="LG58" i="5"/>
  <c r="FN13" i="5"/>
  <c r="EY58" i="5"/>
  <c r="IB13" i="5"/>
  <c r="HM58" i="5"/>
  <c r="LW13" i="5"/>
  <c r="LH58" i="5"/>
  <c r="KO13" i="5"/>
  <c r="JZ58" i="5"/>
  <c r="BP13" i="5"/>
  <c r="AZ13" i="5"/>
  <c r="MP13" i="5"/>
  <c r="MA58" i="5"/>
  <c r="FX13" i="5"/>
  <c r="FI58" i="5"/>
  <c r="HA13" i="5"/>
  <c r="GL58" i="5"/>
  <c r="IQ13" i="5"/>
  <c r="IB58" i="5"/>
  <c r="KX13" i="5"/>
  <c r="KI58" i="5"/>
  <c r="AB13" i="5"/>
  <c r="NN58" i="5"/>
  <c r="BD13" i="5"/>
  <c r="HL13" i="5"/>
  <c r="GW58" i="5"/>
  <c r="FS13" i="5"/>
  <c r="FD58" i="5"/>
  <c r="KK13" i="5"/>
  <c r="JV58" i="5"/>
  <c r="EQ13" i="5"/>
  <c r="EB58" i="5"/>
  <c r="EV13" i="5"/>
  <c r="EG58" i="5"/>
  <c r="KJ13" i="5"/>
  <c r="JU58" i="5"/>
  <c r="DF13" i="5"/>
  <c r="CQ58" i="5"/>
  <c r="MZ58" i="5"/>
  <c r="JR13" i="5"/>
  <c r="JC58" i="5"/>
  <c r="CU13" i="5"/>
  <c r="CF58" i="5"/>
  <c r="AL13" i="5"/>
  <c r="HE13" i="5"/>
  <c r="GP58" i="5"/>
  <c r="CK13" i="5"/>
  <c r="BV58" i="5"/>
  <c r="DB13" i="5"/>
  <c r="CM58" i="5"/>
  <c r="EF13" i="5"/>
  <c r="EF18" i="5" s="1"/>
  <c r="EU99" i="5" s="1"/>
  <c r="DQ58" i="5"/>
  <c r="V13" i="5"/>
  <c r="V178" i="5" s="1"/>
  <c r="NH58" i="5"/>
  <c r="JA13" i="5"/>
  <c r="IL58" i="5"/>
  <c r="KF13" i="5"/>
  <c r="JQ58" i="5"/>
  <c r="FK13" i="5"/>
  <c r="EV58" i="5"/>
  <c r="CO13" i="5"/>
  <c r="BZ58" i="5"/>
  <c r="DJ13" i="5"/>
  <c r="CU58" i="5"/>
  <c r="BV13" i="5"/>
  <c r="KR13" i="5"/>
  <c r="KC58" i="5"/>
  <c r="GF13" i="5"/>
  <c r="FQ58" i="5"/>
  <c r="JP13" i="5"/>
  <c r="JA58" i="5"/>
  <c r="W13" i="5"/>
  <c r="NI58" i="5"/>
  <c r="CL13" i="5"/>
  <c r="BW58" i="5"/>
  <c r="DO13" i="5"/>
  <c r="CZ58" i="5"/>
  <c r="IV13" i="5"/>
  <c r="IG58" i="5"/>
  <c r="NF58" i="5"/>
  <c r="BR13" i="5"/>
  <c r="HN13" i="5"/>
  <c r="GY58" i="5"/>
  <c r="HR13" i="5"/>
  <c r="HC58" i="5"/>
  <c r="GX13" i="5"/>
  <c r="GI58" i="5"/>
  <c r="JD13" i="5"/>
  <c r="IO58" i="5"/>
  <c r="GS13" i="5"/>
  <c r="GD58" i="5"/>
  <c r="MX58" i="5"/>
  <c r="KH13" i="5"/>
  <c r="JS58" i="5"/>
  <c r="FV13" i="5"/>
  <c r="FG58" i="5"/>
  <c r="GM13" i="5"/>
  <c r="FX58" i="5"/>
  <c r="KG13" i="5"/>
  <c r="JR58" i="5"/>
  <c r="EZ13" i="5"/>
  <c r="EK58" i="5"/>
  <c r="JW13" i="5"/>
  <c r="JH58" i="5"/>
  <c r="DG13" i="5"/>
  <c r="CR58" i="5"/>
  <c r="MR11" i="5"/>
  <c r="NS11" i="5"/>
  <c r="NN11" i="5"/>
  <c r="NP11" i="5"/>
  <c r="MW11" i="5"/>
  <c r="NQ11" i="5"/>
  <c r="NI11" i="5"/>
  <c r="NR11" i="5"/>
  <c r="MX11" i="5"/>
  <c r="NH11" i="5"/>
  <c r="NE11" i="5"/>
  <c r="NK11" i="5"/>
  <c r="NT11" i="5"/>
  <c r="MS11" i="5"/>
  <c r="NB11" i="5"/>
  <c r="MU11" i="5"/>
  <c r="NL11" i="5"/>
  <c r="MT11" i="5"/>
  <c r="MV11" i="5"/>
  <c r="ND11" i="5"/>
  <c r="NG11" i="5"/>
  <c r="NC11" i="5"/>
  <c r="NA11" i="5"/>
  <c r="NV11" i="5"/>
  <c r="BC85" i="5" l="1"/>
  <c r="AB170" i="5"/>
  <c r="BF112" i="5"/>
  <c r="BH112" i="5"/>
  <c r="BR112" i="5"/>
  <c r="BE112" i="5"/>
  <c r="BN85" i="5"/>
  <c r="BH85" i="5"/>
  <c r="BP85" i="5"/>
  <c r="U126" i="10"/>
  <c r="U111" i="10"/>
  <c r="AJ85" i="5"/>
  <c r="AL85" i="5"/>
  <c r="BX85" i="5"/>
  <c r="U127" i="10"/>
  <c r="BU112" i="5"/>
  <c r="U112" i="10"/>
  <c r="AU112" i="5"/>
  <c r="BB85" i="5"/>
  <c r="BI112" i="5"/>
  <c r="AJ112" i="5"/>
  <c r="V126" i="10"/>
  <c r="V127" i="10"/>
  <c r="V112" i="10"/>
  <c r="V111" i="10"/>
  <c r="AO112" i="5"/>
  <c r="AT85" i="5"/>
  <c r="AT112" i="5"/>
  <c r="AU85" i="5"/>
  <c r="BY85" i="5"/>
  <c r="BQ112" i="5"/>
  <c r="BT85" i="5"/>
  <c r="BF85" i="5"/>
  <c r="AV112" i="5"/>
  <c r="BG85" i="5"/>
  <c r="BI85" i="5"/>
  <c r="AZ112" i="5"/>
  <c r="BJ85" i="5"/>
  <c r="BD85" i="5"/>
  <c r="BS112" i="5"/>
  <c r="BZ85" i="5"/>
  <c r="BK85" i="5"/>
  <c r="BX112" i="5"/>
  <c r="AY112" i="5"/>
  <c r="BO85" i="5"/>
  <c r="BD112" i="5"/>
  <c r="AM112" i="5"/>
  <c r="AX112" i="5"/>
  <c r="AQ85" i="5"/>
  <c r="AQ112" i="5"/>
  <c r="AP85" i="5"/>
  <c r="AO85" i="5"/>
  <c r="AV85" i="5"/>
  <c r="AP112" i="5"/>
  <c r="AK112" i="5"/>
  <c r="AM85" i="5"/>
  <c r="AN85" i="5"/>
  <c r="AR112" i="5"/>
  <c r="AI112" i="5"/>
  <c r="BV85" i="5"/>
  <c r="BR85" i="5"/>
  <c r="BM112" i="5"/>
  <c r="BN112" i="5"/>
  <c r="BZ112" i="5"/>
  <c r="BQ85" i="5"/>
  <c r="BG112" i="5"/>
  <c r="BM85" i="5"/>
  <c r="AN112" i="5"/>
  <c r="AX85" i="5"/>
  <c r="AS85" i="5"/>
  <c r="AL112" i="5"/>
  <c r="AW112" i="5"/>
  <c r="BW85" i="5"/>
  <c r="BJ112" i="5"/>
  <c r="AS112" i="5"/>
  <c r="AR85" i="5"/>
  <c r="IW98" i="5"/>
  <c r="HF70" i="5"/>
  <c r="HP74" i="5"/>
  <c r="BE97" i="5"/>
  <c r="X60" i="5"/>
  <c r="IF72" i="5"/>
  <c r="JJ99" i="5"/>
  <c r="AG65" i="5"/>
  <c r="CL73" i="5"/>
  <c r="DP100" i="5"/>
  <c r="CW96" i="5"/>
  <c r="CS98" i="5"/>
  <c r="JF71" i="5"/>
  <c r="KJ98" i="5"/>
  <c r="AD61" i="5"/>
  <c r="KP69" i="5"/>
  <c r="CV72" i="5"/>
  <c r="BL73" i="5"/>
  <c r="FY74" i="5"/>
  <c r="HC101" i="5"/>
  <c r="FZ74" i="5"/>
  <c r="HD101" i="5"/>
  <c r="AE60" i="5"/>
  <c r="DM99" i="5"/>
  <c r="CI72" i="5"/>
  <c r="JI97" i="5"/>
  <c r="IE70" i="5"/>
  <c r="CB69" i="5"/>
  <c r="DF96" i="5"/>
  <c r="IM100" i="5"/>
  <c r="HI73" i="5"/>
  <c r="AM96" i="5"/>
  <c r="LK73" i="5"/>
  <c r="DZ72" i="5"/>
  <c r="IU98" i="5"/>
  <c r="HQ71" i="5"/>
  <c r="CX97" i="5"/>
  <c r="BT70" i="5"/>
  <c r="AS69" i="5"/>
  <c r="DD72" i="5"/>
  <c r="FW101" i="5"/>
  <c r="FC98" i="5"/>
  <c r="KV73" i="5"/>
  <c r="LZ100" i="5"/>
  <c r="FH73" i="5"/>
  <c r="HT74" i="5"/>
  <c r="GT100" i="5"/>
  <c r="HX96" i="5"/>
  <c r="GT69" i="5"/>
  <c r="LE96" i="5"/>
  <c r="KA69" i="5"/>
  <c r="KZ70" i="5"/>
  <c r="FJ101" i="5"/>
  <c r="GV72" i="5"/>
  <c r="DL70" i="5"/>
  <c r="HW74" i="5"/>
  <c r="FM98" i="5"/>
  <c r="NJ178" i="5"/>
  <c r="FV97" i="5"/>
  <c r="GK73" i="5"/>
  <c r="DQ72" i="5"/>
  <c r="AV101" i="5"/>
  <c r="AI72" i="5"/>
  <c r="KS69" i="5"/>
  <c r="IC73" i="5"/>
  <c r="KX98" i="5"/>
  <c r="MZ178" i="5"/>
  <c r="AX73" i="5"/>
  <c r="AS97" i="5"/>
  <c r="AT96" i="5"/>
  <c r="FU101" i="5"/>
  <c r="EW100" i="5"/>
  <c r="W8" i="17"/>
  <c r="W9" i="17" s="1"/>
  <c r="LN72" i="5"/>
  <c r="JN97" i="5"/>
  <c r="JV101" i="5"/>
  <c r="KI101" i="5"/>
  <c r="GR98" i="5"/>
  <c r="CE16" i="5"/>
  <c r="MY18" i="5"/>
  <c r="AN178" i="5"/>
  <c r="AV18" i="5"/>
  <c r="AV27" i="5" s="1"/>
  <c r="NF178" i="5"/>
  <c r="KU19" i="5"/>
  <c r="AJ15" i="5"/>
  <c r="IC15" i="5"/>
  <c r="KN18" i="5"/>
  <c r="EW16" i="5"/>
  <c r="JZ18" i="5"/>
  <c r="JZ27" i="5" s="1"/>
  <c r="W8" i="10"/>
  <c r="W9" i="10" s="1"/>
  <c r="DI210" i="5"/>
  <c r="CU218" i="5"/>
  <c r="DI218" i="5"/>
  <c r="DB210" i="5"/>
  <c r="CU210" i="5"/>
  <c r="DB218" i="5"/>
  <c r="LL218" i="5"/>
  <c r="DF218" i="5"/>
  <c r="JC210" i="5"/>
  <c r="JC218" i="5"/>
  <c r="DF210" i="5"/>
  <c r="GT218" i="5"/>
  <c r="AW210" i="5"/>
  <c r="HY210" i="5"/>
  <c r="EK218" i="5"/>
  <c r="AW218" i="5"/>
  <c r="LL210" i="5"/>
  <c r="CB210" i="5"/>
  <c r="U218" i="5"/>
  <c r="R216" i="5"/>
  <c r="R217" i="5" s="1"/>
  <c r="HG204" i="5"/>
  <c r="DP204" i="5"/>
  <c r="JD204" i="5"/>
  <c r="AN206" i="5"/>
  <c r="GB206" i="5"/>
  <c r="LP206" i="5"/>
  <c r="CU206" i="5"/>
  <c r="BU204" i="5"/>
  <c r="HI204" i="5"/>
  <c r="MW204" i="5"/>
  <c r="EG206" i="5"/>
  <c r="JU206" i="5"/>
  <c r="KM204" i="5"/>
  <c r="Z204" i="5"/>
  <c r="FN204" i="5"/>
  <c r="LB204" i="5"/>
  <c r="CL206" i="5"/>
  <c r="HZ206" i="5"/>
  <c r="NN206" i="5"/>
  <c r="BL204" i="5"/>
  <c r="GZ204" i="5"/>
  <c r="MN204" i="5"/>
  <c r="EJ206" i="5"/>
  <c r="JX206" i="5"/>
  <c r="EQ204" i="5"/>
  <c r="CK204" i="5"/>
  <c r="HY204" i="5"/>
  <c r="NM204" i="5"/>
  <c r="EW206" i="5"/>
  <c r="KK206" i="5"/>
  <c r="EI206" i="5"/>
  <c r="EH204" i="5"/>
  <c r="JV204" i="5"/>
  <c r="BF206" i="5"/>
  <c r="GT206" i="5"/>
  <c r="MH206" i="5"/>
  <c r="HK204" i="5"/>
  <c r="KI206" i="5"/>
  <c r="EU204" i="5"/>
  <c r="KI204" i="5"/>
  <c r="BS206" i="5"/>
  <c r="HG206" i="5"/>
  <c r="MU206" i="5"/>
  <c r="LO204" i="5"/>
  <c r="DL204" i="5"/>
  <c r="IZ204" i="5"/>
  <c r="AJ206" i="5"/>
  <c r="FX206" i="5"/>
  <c r="LL206" i="5"/>
  <c r="DS204" i="5"/>
  <c r="BQ204" i="5"/>
  <c r="HE204" i="5"/>
  <c r="MS204" i="5"/>
  <c r="EC206" i="5"/>
  <c r="JQ206" i="5"/>
  <c r="FC204" i="5"/>
  <c r="BR204" i="5"/>
  <c r="HF204" i="5"/>
  <c r="MT204" i="5"/>
  <c r="ED206" i="5"/>
  <c r="JR206" i="5"/>
  <c r="CH206" i="5"/>
  <c r="CF204" i="5"/>
  <c r="ED204" i="5"/>
  <c r="CZ206" i="5"/>
  <c r="GA206" i="5"/>
  <c r="FW206" i="5"/>
  <c r="AG204" i="5"/>
  <c r="IH206" i="5"/>
  <c r="BW204" i="5"/>
  <c r="JY206" i="5"/>
  <c r="JW204" i="5"/>
  <c r="KY204" i="5"/>
  <c r="EB204" i="5"/>
  <c r="JP204" i="5"/>
  <c r="AZ206" i="5"/>
  <c r="GN206" i="5"/>
  <c r="MB206" i="5"/>
  <c r="DS206" i="5"/>
  <c r="CG204" i="5"/>
  <c r="HU204" i="5"/>
  <c r="NI204" i="5"/>
  <c r="ES206" i="5"/>
  <c r="KG206" i="5"/>
  <c r="MI204" i="5"/>
  <c r="AL204" i="5"/>
  <c r="FZ204" i="5"/>
  <c r="LN204" i="5"/>
  <c r="CX206" i="5"/>
  <c r="IL206" i="5"/>
  <c r="CE204" i="5"/>
  <c r="BX204" i="5"/>
  <c r="HL204" i="5"/>
  <c r="MZ204" i="5"/>
  <c r="EV206" i="5"/>
  <c r="KJ206" i="5"/>
  <c r="GY204" i="5"/>
  <c r="CW204" i="5"/>
  <c r="IK204" i="5"/>
  <c r="U206" i="5"/>
  <c r="FI206" i="5"/>
  <c r="KW206" i="5"/>
  <c r="HC206" i="5"/>
  <c r="ET204" i="5"/>
  <c r="KH204" i="5"/>
  <c r="BR206" i="5"/>
  <c r="HF206" i="5"/>
  <c r="MT206" i="5"/>
  <c r="JG204" i="5"/>
  <c r="NC206" i="5"/>
  <c r="FG204" i="5"/>
  <c r="KU204" i="5"/>
  <c r="CE206" i="5"/>
  <c r="HS206" i="5"/>
  <c r="NG206" i="5"/>
  <c r="BC206" i="5"/>
  <c r="DX204" i="5"/>
  <c r="JL204" i="5"/>
  <c r="AV206" i="5"/>
  <c r="GJ206" i="5"/>
  <c r="LX206" i="5"/>
  <c r="GA204" i="5"/>
  <c r="CC204" i="5"/>
  <c r="HQ204" i="5"/>
  <c r="NE204" i="5"/>
  <c r="EO206" i="5"/>
  <c r="KC206" i="5"/>
  <c r="HW204" i="5"/>
  <c r="CD204" i="5"/>
  <c r="HR204" i="5"/>
  <c r="NF204" i="5"/>
  <c r="EP206" i="5"/>
  <c r="KD206" i="5"/>
  <c r="FJ204" i="5"/>
  <c r="LK204" i="5"/>
  <c r="IU206" i="5"/>
  <c r="FP204" i="5"/>
  <c r="GO204" i="5"/>
  <c r="LO206" i="5"/>
  <c r="CB204" i="5"/>
  <c r="FU204" i="5"/>
  <c r="CT206" i="5"/>
  <c r="AZ204" i="5"/>
  <c r="JW206" i="5"/>
  <c r="BK206" i="5"/>
  <c r="EN204" i="5"/>
  <c r="KB204" i="5"/>
  <c r="BL206" i="5"/>
  <c r="GZ206" i="5"/>
  <c r="MN206" i="5"/>
  <c r="FC206" i="5"/>
  <c r="CS204" i="5"/>
  <c r="IG204" i="5"/>
  <c r="NU204" i="5"/>
  <c r="FE206" i="5"/>
  <c r="KS206" i="5"/>
  <c r="AM206" i="5"/>
  <c r="AX204" i="5"/>
  <c r="GL204" i="5"/>
  <c r="LZ204" i="5"/>
  <c r="DJ206" i="5"/>
  <c r="IX206" i="5"/>
  <c r="HS204" i="5"/>
  <c r="CJ204" i="5"/>
  <c r="HX204" i="5"/>
  <c r="NL204" i="5"/>
  <c r="FH206" i="5"/>
  <c r="KV206" i="5"/>
  <c r="KE204" i="5"/>
  <c r="DI204" i="5"/>
  <c r="IW204" i="5"/>
  <c r="AG206" i="5"/>
  <c r="FU206" i="5"/>
  <c r="LI206" i="5"/>
  <c r="MQ206" i="5"/>
  <c r="FF204" i="5"/>
  <c r="KT204" i="5"/>
  <c r="CD206" i="5"/>
  <c r="HR206" i="5"/>
  <c r="NF206" i="5"/>
  <c r="KQ204" i="5"/>
  <c r="AE204" i="5"/>
  <c r="FS204" i="5"/>
  <c r="LG204" i="5"/>
  <c r="CQ206" i="5"/>
  <c r="IE206" i="5"/>
  <c r="NS206" i="5"/>
  <c r="EU206" i="5"/>
  <c r="EJ204" i="5"/>
  <c r="JX204" i="5"/>
  <c r="BH206" i="5"/>
  <c r="GV206" i="5"/>
  <c r="MJ206" i="5"/>
  <c r="II204" i="5"/>
  <c r="CO204" i="5"/>
  <c r="IC204" i="5"/>
  <c r="NQ204" i="5"/>
  <c r="FA206" i="5"/>
  <c r="KO206" i="5"/>
  <c r="JS204" i="5"/>
  <c r="CP204" i="5"/>
  <c r="ID204" i="5"/>
  <c r="NR204" i="5"/>
  <c r="FB206" i="5"/>
  <c r="KP206" i="5"/>
  <c r="NJ206" i="5"/>
  <c r="GM206" i="5"/>
  <c r="JR204" i="5"/>
  <c r="R200" i="5"/>
  <c r="R201" i="5" s="1"/>
  <c r="FJ206" i="5"/>
  <c r="IY204" i="5"/>
  <c r="ND204" i="5"/>
  <c r="IG206" i="5"/>
  <c r="DX206" i="5"/>
  <c r="JJ204" i="5"/>
  <c r="MI206" i="5"/>
  <c r="MA206" i="5"/>
  <c r="EZ204" i="5"/>
  <c r="KN204" i="5"/>
  <c r="BX206" i="5"/>
  <c r="HL206" i="5"/>
  <c r="MZ206" i="5"/>
  <c r="GY206" i="5"/>
  <c r="DE204" i="5"/>
  <c r="IS204" i="5"/>
  <c r="AC206" i="5"/>
  <c r="FQ206" i="5"/>
  <c r="LE206" i="5"/>
  <c r="CI206" i="5"/>
  <c r="BJ204" i="5"/>
  <c r="GX204" i="5"/>
  <c r="ML204" i="5"/>
  <c r="DV206" i="5"/>
  <c r="JJ206" i="5"/>
  <c r="NG204" i="5"/>
  <c r="CV204" i="5"/>
  <c r="IJ204" i="5"/>
  <c r="AF206" i="5"/>
  <c r="FT206" i="5"/>
  <c r="LH206" i="5"/>
  <c r="NK204" i="5"/>
  <c r="DU204" i="5"/>
  <c r="JI204" i="5"/>
  <c r="AS206" i="5"/>
  <c r="GG206" i="5"/>
  <c r="LU206" i="5"/>
  <c r="AD204" i="5"/>
  <c r="FR204" i="5"/>
  <c r="LF204" i="5"/>
  <c r="CP206" i="5"/>
  <c r="ID206" i="5"/>
  <c r="NR206" i="5"/>
  <c r="MM204" i="5"/>
  <c r="AQ204" i="5"/>
  <c r="GE204" i="5"/>
  <c r="LS204" i="5"/>
  <c r="DC206" i="5"/>
  <c r="IQ206" i="5"/>
  <c r="DC204" i="5"/>
  <c r="IA206" i="5"/>
  <c r="EV204" i="5"/>
  <c r="KJ204" i="5"/>
  <c r="BT206" i="5"/>
  <c r="HH206" i="5"/>
  <c r="MV206" i="5"/>
  <c r="LC204" i="5"/>
  <c r="DA204" i="5"/>
  <c r="IO204" i="5"/>
  <c r="Y206" i="5"/>
  <c r="FM206" i="5"/>
  <c r="LA206" i="5"/>
  <c r="MY204" i="5"/>
  <c r="DB204" i="5"/>
  <c r="IP204" i="5"/>
  <c r="Z206" i="5"/>
  <c r="FN206" i="5"/>
  <c r="LB206" i="5"/>
  <c r="V204" i="5"/>
  <c r="ER206" i="5"/>
  <c r="BS204" i="5"/>
  <c r="LD204" i="5"/>
  <c r="JA206" i="5"/>
  <c r="IY206" i="5"/>
  <c r="EN206" i="5"/>
  <c r="AH204" i="5"/>
  <c r="GN204" i="5"/>
  <c r="DV204" i="5"/>
  <c r="GU206" i="5"/>
  <c r="X204" i="5"/>
  <c r="FL204" i="5"/>
  <c r="KZ204" i="5"/>
  <c r="CJ206" i="5"/>
  <c r="HX206" i="5"/>
  <c r="NL206" i="5"/>
  <c r="HW206" i="5"/>
  <c r="DQ204" i="5"/>
  <c r="JE204" i="5"/>
  <c r="AO206" i="5"/>
  <c r="GC206" i="5"/>
  <c r="LQ206" i="5"/>
  <c r="DG206" i="5"/>
  <c r="BV204" i="5"/>
  <c r="HJ204" i="5"/>
  <c r="MX204" i="5"/>
  <c r="EH206" i="5"/>
  <c r="JV206" i="5"/>
  <c r="MM206" i="5"/>
  <c r="DH204" i="5"/>
  <c r="IV204" i="5"/>
  <c r="AR206" i="5"/>
  <c r="GF206" i="5"/>
  <c r="LT206" i="5"/>
  <c r="CM206" i="5"/>
  <c r="EG204" i="5"/>
  <c r="JU204" i="5"/>
  <c r="BE206" i="5"/>
  <c r="GS206" i="5"/>
  <c r="MG206" i="5"/>
  <c r="AP204" i="5"/>
  <c r="GD204" i="5"/>
  <c r="LR204" i="5"/>
  <c r="DB206" i="5"/>
  <c r="IP206" i="5"/>
  <c r="AU204" i="5"/>
  <c r="AQ206" i="5"/>
  <c r="BC204" i="5"/>
  <c r="GQ204" i="5"/>
  <c r="ME204" i="5"/>
  <c r="DO206" i="5"/>
  <c r="JC206" i="5"/>
  <c r="GU204" i="5"/>
  <c r="LS206" i="5"/>
  <c r="FH204" i="5"/>
  <c r="KV204" i="5"/>
  <c r="CF206" i="5"/>
  <c r="HT206" i="5"/>
  <c r="NH206" i="5"/>
  <c r="AE206" i="5"/>
  <c r="DM204" i="5"/>
  <c r="JA204" i="5"/>
  <c r="AK206" i="5"/>
  <c r="FY206" i="5"/>
  <c r="LM206" i="5"/>
  <c r="BO206" i="5"/>
  <c r="DN204" i="5"/>
  <c r="JB204" i="5"/>
  <c r="AL206" i="5"/>
  <c r="FZ206" i="5"/>
  <c r="LN206" i="5"/>
  <c r="HV206" i="5"/>
  <c r="KF206" i="5"/>
  <c r="FY204" i="5"/>
  <c r="LM204" i="5"/>
  <c r="BB206" i="5"/>
  <c r="IN206" i="5"/>
  <c r="IL204" i="5"/>
  <c r="LK206" i="5"/>
  <c r="LI204" i="5"/>
  <c r="MB204" i="5"/>
  <c r="GH206" i="5"/>
  <c r="IN204" i="5"/>
  <c r="AJ204" i="5"/>
  <c r="FX204" i="5"/>
  <c r="LL204" i="5"/>
  <c r="CV206" i="5"/>
  <c r="IJ206" i="5"/>
  <c r="W204" i="5"/>
  <c r="JG206" i="5"/>
  <c r="EC204" i="5"/>
  <c r="JQ204" i="5"/>
  <c r="BA206" i="5"/>
  <c r="GO206" i="5"/>
  <c r="MC206" i="5"/>
  <c r="EE206" i="5"/>
  <c r="CH204" i="5"/>
  <c r="HV204" i="5"/>
  <c r="NJ204" i="5"/>
  <c r="ET206" i="5"/>
  <c r="KH206" i="5"/>
  <c r="BK204" i="5"/>
  <c r="DT204" i="5"/>
  <c r="JH204" i="5"/>
  <c r="BD206" i="5"/>
  <c r="GR206" i="5"/>
  <c r="MF206" i="5"/>
  <c r="FS206" i="5"/>
  <c r="ES204" i="5"/>
  <c r="KG204" i="5"/>
  <c r="BQ206" i="5"/>
  <c r="HE206" i="5"/>
  <c r="MS206" i="5"/>
  <c r="BB204" i="5"/>
  <c r="GP204" i="5"/>
  <c r="MD204" i="5"/>
  <c r="DN206" i="5"/>
  <c r="JB206" i="5"/>
  <c r="EY204" i="5"/>
  <c r="CY206" i="5"/>
  <c r="BO204" i="5"/>
  <c r="HC204" i="5"/>
  <c r="MQ204" i="5"/>
  <c r="EA206" i="5"/>
  <c r="JO206" i="5"/>
  <c r="KA204" i="5"/>
  <c r="AF204" i="5"/>
  <c r="FT204" i="5"/>
  <c r="LH204" i="5"/>
  <c r="CR206" i="5"/>
  <c r="IF206" i="5"/>
  <c r="NT206" i="5"/>
  <c r="DK206" i="5"/>
  <c r="DY204" i="5"/>
  <c r="JM204" i="5"/>
  <c r="AW206" i="5"/>
  <c r="GK206" i="5"/>
  <c r="LY206" i="5"/>
  <c r="DW206" i="5"/>
  <c r="DZ204" i="5"/>
  <c r="JN204" i="5"/>
  <c r="AX206" i="5"/>
  <c r="GL206" i="5"/>
  <c r="LZ206" i="5"/>
  <c r="KX204" i="5"/>
  <c r="HT204" i="5"/>
  <c r="IK206" i="5"/>
  <c r="AB204" i="5"/>
  <c r="MC204" i="5"/>
  <c r="KX206" i="5"/>
  <c r="DK204" i="5"/>
  <c r="KB206" i="5"/>
  <c r="NU206" i="5"/>
  <c r="JL206" i="5"/>
  <c r="EE204" i="5"/>
  <c r="IU204" i="5"/>
  <c r="AV204" i="5"/>
  <c r="GJ204" i="5"/>
  <c r="LX204" i="5"/>
  <c r="DH206" i="5"/>
  <c r="IV206" i="5"/>
  <c r="BG204" i="5"/>
  <c r="KE206" i="5"/>
  <c r="EO204" i="5"/>
  <c r="KC204" i="5"/>
  <c r="BM206" i="5"/>
  <c r="HA206" i="5"/>
  <c r="MO206" i="5"/>
  <c r="EQ206" i="5"/>
  <c r="CT204" i="5"/>
  <c r="IH204" i="5"/>
  <c r="NV204" i="5"/>
  <c r="FF206" i="5"/>
  <c r="KT206" i="5"/>
  <c r="GM204" i="5"/>
  <c r="EF204" i="5"/>
  <c r="JT204" i="5"/>
  <c r="BP206" i="5"/>
  <c r="HD206" i="5"/>
  <c r="MR206" i="5"/>
  <c r="LG206" i="5"/>
  <c r="FE204" i="5"/>
  <c r="KS204" i="5"/>
  <c r="CC206" i="5"/>
  <c r="HQ206" i="5"/>
  <c r="NE206" i="5"/>
  <c r="BN204" i="5"/>
  <c r="HB204" i="5"/>
  <c r="MP204" i="5"/>
  <c r="DZ206" i="5"/>
  <c r="JN206" i="5"/>
  <c r="IE204" i="5"/>
  <c r="FG206" i="5"/>
  <c r="CA204" i="5"/>
  <c r="HO204" i="5"/>
  <c r="NC204" i="5"/>
  <c r="EM206" i="5"/>
  <c r="KA206" i="5"/>
  <c r="NS204" i="5"/>
  <c r="AR204" i="5"/>
  <c r="GF204" i="5"/>
  <c r="LT204" i="5"/>
  <c r="DD206" i="5"/>
  <c r="IR206" i="5"/>
  <c r="CQ204" i="5"/>
  <c r="GQ206" i="5"/>
  <c r="EK204" i="5"/>
  <c r="JY204" i="5"/>
  <c r="BI206" i="5"/>
  <c r="GW206" i="5"/>
  <c r="MK206" i="5"/>
  <c r="HO206" i="5"/>
  <c r="EL204" i="5"/>
  <c r="JZ204" i="5"/>
  <c r="BJ206" i="5"/>
  <c r="GX206" i="5"/>
  <c r="ML206" i="5"/>
  <c r="HU206" i="5"/>
  <c r="NH204" i="5"/>
  <c r="CW206" i="5"/>
  <c r="GP206" i="5"/>
  <c r="BA204" i="5"/>
  <c r="V206" i="5"/>
  <c r="AI206" i="5"/>
  <c r="AA206" i="5"/>
  <c r="LJ204" i="5"/>
  <c r="NB206" i="5"/>
  <c r="AT206" i="5"/>
  <c r="BH204" i="5"/>
  <c r="GV204" i="5"/>
  <c r="MJ204" i="5"/>
  <c r="DT206" i="5"/>
  <c r="JH206" i="5"/>
  <c r="FK204" i="5"/>
  <c r="MY206" i="5"/>
  <c r="FA204" i="5"/>
  <c r="KO204" i="5"/>
  <c r="BY206" i="5"/>
  <c r="HM206" i="5"/>
  <c r="NA206" i="5"/>
  <c r="FO206" i="5"/>
  <c r="DF204" i="5"/>
  <c r="IT204" i="5"/>
  <c r="AD206" i="5"/>
  <c r="FR206" i="5"/>
  <c r="LF206" i="5"/>
  <c r="MA204" i="5"/>
  <c r="ER204" i="5"/>
  <c r="KF204" i="5"/>
  <c r="CB206" i="5"/>
  <c r="HP206" i="5"/>
  <c r="ND206" i="5"/>
  <c r="AC204" i="5"/>
  <c r="FQ204" i="5"/>
  <c r="LE204" i="5"/>
  <c r="CO206" i="5"/>
  <c r="IC206" i="5"/>
  <c r="NQ206" i="5"/>
  <c r="BZ204" i="5"/>
  <c r="HN204" i="5"/>
  <c r="NB204" i="5"/>
  <c r="EL206" i="5"/>
  <c r="JZ206" i="5"/>
  <c r="LW204" i="5"/>
  <c r="GE206" i="5"/>
  <c r="CM204" i="5"/>
  <c r="IA204" i="5"/>
  <c r="NO204" i="5"/>
  <c r="EY206" i="5"/>
  <c r="KM206" i="5"/>
  <c r="KQ206" i="5"/>
  <c r="BD204" i="5"/>
  <c r="GR204" i="5"/>
  <c r="MF204" i="5"/>
  <c r="DP206" i="5"/>
  <c r="JD206" i="5"/>
  <c r="GI204" i="5"/>
  <c r="NO206" i="5"/>
  <c r="EW204" i="5"/>
  <c r="KK204" i="5"/>
  <c r="BU206" i="5"/>
  <c r="HI206" i="5"/>
  <c r="MW206" i="5"/>
  <c r="ME206" i="5"/>
  <c r="EX204" i="5"/>
  <c r="KL204" i="5"/>
  <c r="BV206" i="5"/>
  <c r="HJ206" i="5"/>
  <c r="MX206" i="5"/>
  <c r="MD206" i="5"/>
  <c r="CX204" i="5"/>
  <c r="DG204" i="5"/>
  <c r="CS206" i="5"/>
  <c r="BY204" i="5"/>
  <c r="LV206" i="5"/>
  <c r="CZ204" i="5"/>
  <c r="NV206" i="5"/>
  <c r="BT204" i="5"/>
  <c r="HH204" i="5"/>
  <c r="MV204" i="5"/>
  <c r="EF206" i="5"/>
  <c r="JT206" i="5"/>
  <c r="JC204" i="5"/>
  <c r="Y204" i="5"/>
  <c r="FM204" i="5"/>
  <c r="LA204" i="5"/>
  <c r="CK206" i="5"/>
  <c r="HY206" i="5"/>
  <c r="NM206" i="5"/>
  <c r="HK206" i="5"/>
  <c r="DR204" i="5"/>
  <c r="JF204" i="5"/>
  <c r="AP206" i="5"/>
  <c r="GD206" i="5"/>
  <c r="LR206" i="5"/>
  <c r="KU206" i="5"/>
  <c r="FD204" i="5"/>
  <c r="KR204" i="5"/>
  <c r="CN206" i="5"/>
  <c r="IB206" i="5"/>
  <c r="NP206" i="5"/>
  <c r="AO204" i="5"/>
  <c r="GC204" i="5"/>
  <c r="LQ204" i="5"/>
  <c r="DA206" i="5"/>
  <c r="IO206" i="5"/>
  <c r="DO204" i="5"/>
  <c r="CL204" i="5"/>
  <c r="HZ204" i="5"/>
  <c r="NN204" i="5"/>
  <c r="EX206" i="5"/>
  <c r="KL206" i="5"/>
  <c r="BW206" i="5"/>
  <c r="IM206" i="5"/>
  <c r="CY204" i="5"/>
  <c r="IM204" i="5"/>
  <c r="W206" i="5"/>
  <c r="FK206" i="5"/>
  <c r="KY206" i="5"/>
  <c r="AA204" i="5"/>
  <c r="BP204" i="5"/>
  <c r="HD204" i="5"/>
  <c r="MR204" i="5"/>
  <c r="EB206" i="5"/>
  <c r="JP206" i="5"/>
  <c r="JO204" i="5"/>
  <c r="U204" i="5"/>
  <c r="FI204" i="5"/>
  <c r="KW204" i="5"/>
  <c r="CG206" i="5"/>
  <c r="NI206" i="5"/>
  <c r="AK204" i="5"/>
  <c r="DM206" i="5"/>
  <c r="HP204" i="5"/>
  <c r="FV204" i="5"/>
  <c r="HM204" i="5"/>
  <c r="BG206" i="5"/>
  <c r="AI204" i="5"/>
  <c r="CR204" i="5"/>
  <c r="IF204" i="5"/>
  <c r="NT204" i="5"/>
  <c r="FD206" i="5"/>
  <c r="KR206" i="5"/>
  <c r="MU204" i="5"/>
  <c r="AW204" i="5"/>
  <c r="GK204" i="5"/>
  <c r="LY204" i="5"/>
  <c r="DI206" i="5"/>
  <c r="IW206" i="5"/>
  <c r="FW204" i="5"/>
  <c r="JS206" i="5"/>
  <c r="EP204" i="5"/>
  <c r="KD204" i="5"/>
  <c r="BN206" i="5"/>
  <c r="HB206" i="5"/>
  <c r="MP206" i="5"/>
  <c r="AN204" i="5"/>
  <c r="GB204" i="5"/>
  <c r="LP204" i="5"/>
  <c r="DL206" i="5"/>
  <c r="IZ206" i="5"/>
  <c r="II206" i="5"/>
  <c r="BM204" i="5"/>
  <c r="HA204" i="5"/>
  <c r="MO204" i="5"/>
  <c r="DY206" i="5"/>
  <c r="JM206" i="5"/>
  <c r="CU204" i="5"/>
  <c r="DJ204" i="5"/>
  <c r="IX204" i="5"/>
  <c r="AH206" i="5"/>
  <c r="FV206" i="5"/>
  <c r="LJ206" i="5"/>
  <c r="AM204" i="5"/>
  <c r="JK206" i="5"/>
  <c r="DW204" i="5"/>
  <c r="JK204" i="5"/>
  <c r="AU206" i="5"/>
  <c r="GI206" i="5"/>
  <c r="LW206" i="5"/>
  <c r="FO204" i="5"/>
  <c r="CN204" i="5"/>
  <c r="IB204" i="5"/>
  <c r="NP204" i="5"/>
  <c r="EZ206" i="5"/>
  <c r="KN206" i="5"/>
  <c r="LC206" i="5"/>
  <c r="AS204" i="5"/>
  <c r="GG204" i="5"/>
  <c r="LU204" i="5"/>
  <c r="DE206" i="5"/>
  <c r="IS206" i="5"/>
  <c r="EA204" i="5"/>
  <c r="AT204" i="5"/>
  <c r="GH204" i="5"/>
  <c r="LV204" i="5"/>
  <c r="DF206" i="5"/>
  <c r="IT206" i="5"/>
  <c r="EM204" i="5"/>
  <c r="DD204" i="5"/>
  <c r="IR204" i="5"/>
  <c r="AB206" i="5"/>
  <c r="FP206" i="5"/>
  <c r="LD206" i="5"/>
  <c r="AY206" i="5"/>
  <c r="BI204" i="5"/>
  <c r="GW204" i="5"/>
  <c r="MK204" i="5"/>
  <c r="DU206" i="5"/>
  <c r="JI206" i="5"/>
  <c r="IQ204" i="5"/>
  <c r="NK206" i="5"/>
  <c r="FB204" i="5"/>
  <c r="KP204" i="5"/>
  <c r="BZ206" i="5"/>
  <c r="HN206" i="5"/>
  <c r="NA204" i="5"/>
  <c r="EK206" i="5"/>
  <c r="CA206" i="5"/>
  <c r="EI204" i="5"/>
  <c r="GT204" i="5"/>
  <c r="DR206" i="5"/>
  <c r="JF206" i="5"/>
  <c r="BE204" i="5"/>
  <c r="X206" i="5"/>
  <c r="MH204" i="5"/>
  <c r="DQ206" i="5"/>
  <c r="FL206" i="5"/>
  <c r="GS204" i="5"/>
  <c r="KZ206" i="5"/>
  <c r="MG204" i="5"/>
  <c r="JE206" i="5"/>
  <c r="AY204" i="5"/>
  <c r="CI204" i="5"/>
  <c r="BF204" i="5"/>
  <c r="EK210" i="5"/>
  <c r="HY218" i="5"/>
  <c r="KH210" i="5"/>
  <c r="CB218" i="5"/>
  <c r="CB198" i="5"/>
  <c r="R202" i="5"/>
  <c r="CB178" i="5"/>
  <c r="U210" i="5"/>
  <c r="R208" i="5"/>
  <c r="R209" i="5" s="1"/>
  <c r="FO210" i="5"/>
  <c r="KH218" i="5"/>
  <c r="FO218" i="5"/>
  <c r="GT210" i="5"/>
  <c r="AG19" i="5"/>
  <c r="AG28" i="5" s="1"/>
  <c r="AG37" i="5" s="1"/>
  <c r="EM198" i="5"/>
  <c r="CG190" i="5"/>
  <c r="CM190" i="5"/>
  <c r="CS190" i="5"/>
  <c r="CY188" i="5"/>
  <c r="DE188" i="5"/>
  <c r="DK188" i="5"/>
  <c r="DQ190" i="5"/>
  <c r="DW188" i="5"/>
  <c r="EC190" i="5"/>
  <c r="EI188" i="5"/>
  <c r="EO188" i="5"/>
  <c r="EU190" i="5"/>
  <c r="FA190" i="5"/>
  <c r="FG188" i="5"/>
  <c r="FM190" i="5"/>
  <c r="FS190" i="5"/>
  <c r="FY188" i="5"/>
  <c r="GE188" i="5"/>
  <c r="GK190" i="5"/>
  <c r="GQ188" i="5"/>
  <c r="GW190" i="5"/>
  <c r="HC190" i="5"/>
  <c r="HI190" i="5"/>
  <c r="HO188" i="5"/>
  <c r="HU190" i="5"/>
  <c r="IA188" i="5"/>
  <c r="IG188" i="5"/>
  <c r="IM190" i="5"/>
  <c r="IS188" i="5"/>
  <c r="IY188" i="5"/>
  <c r="JE190" i="5"/>
  <c r="JK190" i="5"/>
  <c r="JQ190" i="5"/>
  <c r="JW188" i="5"/>
  <c r="KC188" i="5"/>
  <c r="KI190" i="5"/>
  <c r="KO190" i="5"/>
  <c r="KU190" i="5"/>
  <c r="LA188" i="5"/>
  <c r="LG190" i="5"/>
  <c r="LM190" i="5"/>
  <c r="LS188" i="5"/>
  <c r="LY188" i="5"/>
  <c r="ME188" i="5"/>
  <c r="MK188" i="5"/>
  <c r="MQ188" i="5"/>
  <c r="MW190" i="5"/>
  <c r="NC188" i="5"/>
  <c r="NI190" i="5"/>
  <c r="NO190" i="5"/>
  <c r="NU190" i="5"/>
  <c r="CH188" i="5"/>
  <c r="CN190" i="5"/>
  <c r="CT190" i="5"/>
  <c r="CZ188" i="5"/>
  <c r="DF188" i="5"/>
  <c r="DL188" i="5"/>
  <c r="DR188" i="5"/>
  <c r="DX188" i="5"/>
  <c r="ED188" i="5"/>
  <c r="EJ188" i="5"/>
  <c r="EP188" i="5"/>
  <c r="EV190" i="5"/>
  <c r="FB188" i="5"/>
  <c r="FH190" i="5"/>
  <c r="FN190" i="5"/>
  <c r="FT190" i="5"/>
  <c r="FZ190" i="5"/>
  <c r="GF188" i="5"/>
  <c r="GL188" i="5"/>
  <c r="GR188" i="5"/>
  <c r="GX188" i="5"/>
  <c r="HD190" i="5"/>
  <c r="HJ190" i="5"/>
  <c r="HP190" i="5"/>
  <c r="HV188" i="5"/>
  <c r="IB190" i="5"/>
  <c r="IH190" i="5"/>
  <c r="IN190" i="5"/>
  <c r="IT188" i="5"/>
  <c r="IZ188" i="5"/>
  <c r="JF188" i="5"/>
  <c r="JL190" i="5"/>
  <c r="JR188" i="5"/>
  <c r="JX188" i="5"/>
  <c r="KD188" i="5"/>
  <c r="KJ188" i="5"/>
  <c r="KP188" i="5"/>
  <c r="KV190" i="5"/>
  <c r="LB188" i="5"/>
  <c r="LH188" i="5"/>
  <c r="LN190" i="5"/>
  <c r="LT188" i="5"/>
  <c r="LZ188" i="5"/>
  <c r="MF188" i="5"/>
  <c r="ML188" i="5"/>
  <c r="MR190" i="5"/>
  <c r="MX188" i="5"/>
  <c r="ND190" i="5"/>
  <c r="NJ188" i="5"/>
  <c r="NP190" i="5"/>
  <c r="R184" i="5"/>
  <c r="R185" i="5" s="1"/>
  <c r="CH190" i="5"/>
  <c r="CN188" i="5"/>
  <c r="CT188" i="5"/>
  <c r="CZ190" i="5"/>
  <c r="DF190" i="5"/>
  <c r="DL190" i="5"/>
  <c r="DR190" i="5"/>
  <c r="DX190" i="5"/>
  <c r="ED190" i="5"/>
  <c r="EJ190" i="5"/>
  <c r="EP190" i="5"/>
  <c r="EV188" i="5"/>
  <c r="FB190" i="5"/>
  <c r="FH188" i="5"/>
  <c r="FN188" i="5"/>
  <c r="FT188" i="5"/>
  <c r="FZ188" i="5"/>
  <c r="GF190" i="5"/>
  <c r="GL190" i="5"/>
  <c r="GR190" i="5"/>
  <c r="GX190" i="5"/>
  <c r="HD188" i="5"/>
  <c r="HJ188" i="5"/>
  <c r="HP188" i="5"/>
  <c r="HV190" i="5"/>
  <c r="IB188" i="5"/>
  <c r="IH188" i="5"/>
  <c r="IN188" i="5"/>
  <c r="IT190" i="5"/>
  <c r="IZ190" i="5"/>
  <c r="JF190" i="5"/>
  <c r="JL188" i="5"/>
  <c r="JR190" i="5"/>
  <c r="JX190" i="5"/>
  <c r="KD190" i="5"/>
  <c r="KJ190" i="5"/>
  <c r="KP190" i="5"/>
  <c r="KV188" i="5"/>
  <c r="LB190" i="5"/>
  <c r="LH190" i="5"/>
  <c r="LN188" i="5"/>
  <c r="LT190" i="5"/>
  <c r="LZ190" i="5"/>
  <c r="MF190" i="5"/>
  <c r="ML190" i="5"/>
  <c r="MR188" i="5"/>
  <c r="MX190" i="5"/>
  <c r="ND188" i="5"/>
  <c r="NJ190" i="5"/>
  <c r="NP188" i="5"/>
  <c r="NV188" i="5"/>
  <c r="CC188" i="5"/>
  <c r="CI188" i="5"/>
  <c r="CO188" i="5"/>
  <c r="CU188" i="5"/>
  <c r="DA188" i="5"/>
  <c r="DG190" i="5"/>
  <c r="DM188" i="5"/>
  <c r="DS190" i="5"/>
  <c r="DY190" i="5"/>
  <c r="EE188" i="5"/>
  <c r="EK188" i="5"/>
  <c r="EQ190" i="5"/>
  <c r="EW190" i="5"/>
  <c r="FC190" i="5"/>
  <c r="FI188" i="5"/>
  <c r="FO188" i="5"/>
  <c r="FU190" i="5"/>
  <c r="GA188" i="5"/>
  <c r="GG190" i="5"/>
  <c r="GM190" i="5"/>
  <c r="GS190" i="5"/>
  <c r="GY188" i="5"/>
  <c r="HE188" i="5"/>
  <c r="HK188" i="5"/>
  <c r="HQ188" i="5"/>
  <c r="HW190" i="5"/>
  <c r="IC188" i="5"/>
  <c r="II190" i="5"/>
  <c r="IO190" i="5"/>
  <c r="IU190" i="5"/>
  <c r="JA190" i="5"/>
  <c r="JG188" i="5"/>
  <c r="JM190" i="5"/>
  <c r="JS188" i="5"/>
  <c r="JY190" i="5"/>
  <c r="KE188" i="5"/>
  <c r="KK188" i="5"/>
  <c r="KQ190" i="5"/>
  <c r="KW188" i="5"/>
  <c r="LC190" i="5"/>
  <c r="LI190" i="5"/>
  <c r="LO188" i="5"/>
  <c r="LU190" i="5"/>
  <c r="MA190" i="5"/>
  <c r="MG188" i="5"/>
  <c r="MM190" i="5"/>
  <c r="MS190" i="5"/>
  <c r="MY188" i="5"/>
  <c r="NE190" i="5"/>
  <c r="NK188" i="5"/>
  <c r="NQ188" i="5"/>
  <c r="NV190" i="5"/>
  <c r="CC190" i="5"/>
  <c r="CI190" i="5"/>
  <c r="CO190" i="5"/>
  <c r="CU190" i="5"/>
  <c r="DA190" i="5"/>
  <c r="DG188" i="5"/>
  <c r="DM190" i="5"/>
  <c r="DS188" i="5"/>
  <c r="DY188" i="5"/>
  <c r="EE190" i="5"/>
  <c r="EK190" i="5"/>
  <c r="EQ188" i="5"/>
  <c r="EW188" i="5"/>
  <c r="FC188" i="5"/>
  <c r="FI190" i="5"/>
  <c r="FO190" i="5"/>
  <c r="FU188" i="5"/>
  <c r="GA190" i="5"/>
  <c r="GG188" i="5"/>
  <c r="GM188" i="5"/>
  <c r="GS188" i="5"/>
  <c r="GY190" i="5"/>
  <c r="HE190" i="5"/>
  <c r="HK190" i="5"/>
  <c r="HQ190" i="5"/>
  <c r="HW188" i="5"/>
  <c r="IC190" i="5"/>
  <c r="II188" i="5"/>
  <c r="IO188" i="5"/>
  <c r="IU188" i="5"/>
  <c r="JA188" i="5"/>
  <c r="JG190" i="5"/>
  <c r="JM188" i="5"/>
  <c r="JS190" i="5"/>
  <c r="JY188" i="5"/>
  <c r="KE190" i="5"/>
  <c r="KK190" i="5"/>
  <c r="KQ188" i="5"/>
  <c r="KW190" i="5"/>
  <c r="LC188" i="5"/>
  <c r="LI188" i="5"/>
  <c r="LO190" i="5"/>
  <c r="LU188" i="5"/>
  <c r="MA188" i="5"/>
  <c r="MG190" i="5"/>
  <c r="MM188" i="5"/>
  <c r="MS188" i="5"/>
  <c r="MY190" i="5"/>
  <c r="NE188" i="5"/>
  <c r="NK190" i="5"/>
  <c r="NQ190" i="5"/>
  <c r="CD190" i="5"/>
  <c r="CJ190" i="5"/>
  <c r="CP190" i="5"/>
  <c r="CV190" i="5"/>
  <c r="DB190" i="5"/>
  <c r="DH188" i="5"/>
  <c r="DN188" i="5"/>
  <c r="DT188" i="5"/>
  <c r="DZ188" i="5"/>
  <c r="EF190" i="5"/>
  <c r="EL188" i="5"/>
  <c r="ER190" i="5"/>
  <c r="EX188" i="5"/>
  <c r="FD190" i="5"/>
  <c r="FJ190" i="5"/>
  <c r="FP188" i="5"/>
  <c r="FV188" i="5"/>
  <c r="GB188" i="5"/>
  <c r="GH188" i="5"/>
  <c r="GN190" i="5"/>
  <c r="GT188" i="5"/>
  <c r="GZ190" i="5"/>
  <c r="HF190" i="5"/>
  <c r="HL188" i="5"/>
  <c r="HR190" i="5"/>
  <c r="HX188" i="5"/>
  <c r="ID188" i="5"/>
  <c r="IJ188" i="5"/>
  <c r="IP190" i="5"/>
  <c r="IV188" i="5"/>
  <c r="JB188" i="5"/>
  <c r="JH190" i="5"/>
  <c r="JN188" i="5"/>
  <c r="JT190" i="5"/>
  <c r="JZ188" i="5"/>
  <c r="KF190" i="5"/>
  <c r="KL190" i="5"/>
  <c r="KR188" i="5"/>
  <c r="KX190" i="5"/>
  <c r="LD188" i="5"/>
  <c r="LJ188" i="5"/>
  <c r="LP188" i="5"/>
  <c r="LV188" i="5"/>
  <c r="MB190" i="5"/>
  <c r="MH188" i="5"/>
  <c r="MN190" i="5"/>
  <c r="MT188" i="5"/>
  <c r="MZ190" i="5"/>
  <c r="NF188" i="5"/>
  <c r="NL188" i="5"/>
  <c r="NR190" i="5"/>
  <c r="CD188" i="5"/>
  <c r="CJ188" i="5"/>
  <c r="CP188" i="5"/>
  <c r="CV188" i="5"/>
  <c r="DB188" i="5"/>
  <c r="DH190" i="5"/>
  <c r="DN190" i="5"/>
  <c r="DT190" i="5"/>
  <c r="DZ190" i="5"/>
  <c r="EF188" i="5"/>
  <c r="EL190" i="5"/>
  <c r="ER188" i="5"/>
  <c r="EX190" i="5"/>
  <c r="FD188" i="5"/>
  <c r="FJ188" i="5"/>
  <c r="FP190" i="5"/>
  <c r="FV190" i="5"/>
  <c r="GB190" i="5"/>
  <c r="GH190" i="5"/>
  <c r="GN188" i="5"/>
  <c r="GT190" i="5"/>
  <c r="GZ188" i="5"/>
  <c r="HF188" i="5"/>
  <c r="HL190" i="5"/>
  <c r="HR188" i="5"/>
  <c r="HX190" i="5"/>
  <c r="ID190" i="5"/>
  <c r="IJ190" i="5"/>
  <c r="IP188" i="5"/>
  <c r="IV190" i="5"/>
  <c r="JB190" i="5"/>
  <c r="JH188" i="5"/>
  <c r="JN190" i="5"/>
  <c r="JT188" i="5"/>
  <c r="JZ190" i="5"/>
  <c r="KF188" i="5"/>
  <c r="KL188" i="5"/>
  <c r="KR190" i="5"/>
  <c r="KX188" i="5"/>
  <c r="LD190" i="5"/>
  <c r="LJ190" i="5"/>
  <c r="LP190" i="5"/>
  <c r="LV190" i="5"/>
  <c r="MB188" i="5"/>
  <c r="MH190" i="5"/>
  <c r="MN188" i="5"/>
  <c r="MT190" i="5"/>
  <c r="MZ188" i="5"/>
  <c r="NF190" i="5"/>
  <c r="NL190" i="5"/>
  <c r="NR188" i="5"/>
  <c r="CE188" i="5"/>
  <c r="CK190" i="5"/>
  <c r="CQ188" i="5"/>
  <c r="CW188" i="5"/>
  <c r="DC188" i="5"/>
  <c r="DI190" i="5"/>
  <c r="DO188" i="5"/>
  <c r="DU190" i="5"/>
  <c r="EA190" i="5"/>
  <c r="EG190" i="5"/>
  <c r="EM188" i="5"/>
  <c r="ES188" i="5"/>
  <c r="EY188" i="5"/>
  <c r="FE188" i="5"/>
  <c r="FK188" i="5"/>
  <c r="FQ190" i="5"/>
  <c r="FW188" i="5"/>
  <c r="GC190" i="5"/>
  <c r="GI190" i="5"/>
  <c r="GO190" i="5"/>
  <c r="GU190" i="5"/>
  <c r="HA190" i="5"/>
  <c r="HG190" i="5"/>
  <c r="HM190" i="5"/>
  <c r="HS188" i="5"/>
  <c r="HY188" i="5"/>
  <c r="IE190" i="5"/>
  <c r="IK188" i="5"/>
  <c r="IQ188" i="5"/>
  <c r="IW190" i="5"/>
  <c r="JC188" i="5"/>
  <c r="JI190" i="5"/>
  <c r="JO190" i="5"/>
  <c r="JU190" i="5"/>
  <c r="KA188" i="5"/>
  <c r="KG188" i="5"/>
  <c r="KM188" i="5"/>
  <c r="KS190" i="5"/>
  <c r="KY188" i="5"/>
  <c r="LE190" i="5"/>
  <c r="LK190" i="5"/>
  <c r="LQ188" i="5"/>
  <c r="LW190" i="5"/>
  <c r="MC190" i="5"/>
  <c r="MI190" i="5"/>
  <c r="MO190" i="5"/>
  <c r="MU188" i="5"/>
  <c r="NA188" i="5"/>
  <c r="NG188" i="5"/>
  <c r="NM188" i="5"/>
  <c r="NS190" i="5"/>
  <c r="CE190" i="5"/>
  <c r="CK188" i="5"/>
  <c r="CQ190" i="5"/>
  <c r="CW190" i="5"/>
  <c r="DC190" i="5"/>
  <c r="DI188" i="5"/>
  <c r="DO190" i="5"/>
  <c r="DU188" i="5"/>
  <c r="EA188" i="5"/>
  <c r="EG188" i="5"/>
  <c r="EM190" i="5"/>
  <c r="ES190" i="5"/>
  <c r="EY190" i="5"/>
  <c r="FE190" i="5"/>
  <c r="FK190" i="5"/>
  <c r="FQ188" i="5"/>
  <c r="FW190" i="5"/>
  <c r="GC188" i="5"/>
  <c r="GI188" i="5"/>
  <c r="GO188" i="5"/>
  <c r="GU188" i="5"/>
  <c r="HA188" i="5"/>
  <c r="HG188" i="5"/>
  <c r="HM188" i="5"/>
  <c r="HS190" i="5"/>
  <c r="HY190" i="5"/>
  <c r="IE188" i="5"/>
  <c r="IK190" i="5"/>
  <c r="IQ190" i="5"/>
  <c r="IW188" i="5"/>
  <c r="JC190" i="5"/>
  <c r="JI188" i="5"/>
  <c r="JO188" i="5"/>
  <c r="JU188" i="5"/>
  <c r="KA190" i="5"/>
  <c r="KG190" i="5"/>
  <c r="KM190" i="5"/>
  <c r="KS188" i="5"/>
  <c r="KY190" i="5"/>
  <c r="LE188" i="5"/>
  <c r="LK188" i="5"/>
  <c r="LQ190" i="5"/>
  <c r="LW188" i="5"/>
  <c r="MC188" i="5"/>
  <c r="MI188" i="5"/>
  <c r="MO188" i="5"/>
  <c r="MU190" i="5"/>
  <c r="NA190" i="5"/>
  <c r="NG190" i="5"/>
  <c r="NM190" i="5"/>
  <c r="NS188" i="5"/>
  <c r="CF190" i="5"/>
  <c r="CL188" i="5"/>
  <c r="CR188" i="5"/>
  <c r="CX188" i="5"/>
  <c r="DD188" i="5"/>
  <c r="DJ190" i="5"/>
  <c r="DP190" i="5"/>
  <c r="DV188" i="5"/>
  <c r="EB188" i="5"/>
  <c r="EH188" i="5"/>
  <c r="EN190" i="5"/>
  <c r="ET190" i="5"/>
  <c r="EZ188" i="5"/>
  <c r="FF190" i="5"/>
  <c r="FL190" i="5"/>
  <c r="FR190" i="5"/>
  <c r="FX188" i="5"/>
  <c r="GD190" i="5"/>
  <c r="GJ190" i="5"/>
  <c r="GP190" i="5"/>
  <c r="GV190" i="5"/>
  <c r="HB188" i="5"/>
  <c r="HH188" i="5"/>
  <c r="HN190" i="5"/>
  <c r="HT190" i="5"/>
  <c r="HZ188" i="5"/>
  <c r="IF188" i="5"/>
  <c r="IL190" i="5"/>
  <c r="IR190" i="5"/>
  <c r="IX190" i="5"/>
  <c r="JD190" i="5"/>
  <c r="JJ190" i="5"/>
  <c r="JP188" i="5"/>
  <c r="JV190" i="5"/>
  <c r="KB190" i="5"/>
  <c r="KH190" i="5"/>
  <c r="KN190" i="5"/>
  <c r="KT188" i="5"/>
  <c r="KZ190" i="5"/>
  <c r="LF188" i="5"/>
  <c r="LL188" i="5"/>
  <c r="LR190" i="5"/>
  <c r="LX190" i="5"/>
  <c r="MD188" i="5"/>
  <c r="MJ190" i="5"/>
  <c r="MP188" i="5"/>
  <c r="MV190" i="5"/>
  <c r="NB188" i="5"/>
  <c r="NH190" i="5"/>
  <c r="NN188" i="5"/>
  <c r="NT190" i="5"/>
  <c r="CG188" i="5"/>
  <c r="CM188" i="5"/>
  <c r="CS188" i="5"/>
  <c r="CY190" i="5"/>
  <c r="DE190" i="5"/>
  <c r="DK190" i="5"/>
  <c r="DQ188" i="5"/>
  <c r="DW190" i="5"/>
  <c r="EC188" i="5"/>
  <c r="EI190" i="5"/>
  <c r="EO190" i="5"/>
  <c r="EU188" i="5"/>
  <c r="FA188" i="5"/>
  <c r="FG190" i="5"/>
  <c r="FM188" i="5"/>
  <c r="FS188" i="5"/>
  <c r="FY190" i="5"/>
  <c r="GE190" i="5"/>
  <c r="GK188" i="5"/>
  <c r="GQ190" i="5"/>
  <c r="GW188" i="5"/>
  <c r="HC188" i="5"/>
  <c r="HI188" i="5"/>
  <c r="HO190" i="5"/>
  <c r="HU188" i="5"/>
  <c r="IA190" i="5"/>
  <c r="IG190" i="5"/>
  <c r="IM188" i="5"/>
  <c r="IS190" i="5"/>
  <c r="IY190" i="5"/>
  <c r="JE188" i="5"/>
  <c r="JK188" i="5"/>
  <c r="JQ188" i="5"/>
  <c r="JW190" i="5"/>
  <c r="KC190" i="5"/>
  <c r="KI188" i="5"/>
  <c r="KO188" i="5"/>
  <c r="KU188" i="5"/>
  <c r="LA190" i="5"/>
  <c r="LG188" i="5"/>
  <c r="LM188" i="5"/>
  <c r="LS190" i="5"/>
  <c r="LY190" i="5"/>
  <c r="ME190" i="5"/>
  <c r="MK190" i="5"/>
  <c r="MQ190" i="5"/>
  <c r="MW188" i="5"/>
  <c r="NC190" i="5"/>
  <c r="NI188" i="5"/>
  <c r="NO188" i="5"/>
  <c r="NU188" i="5"/>
  <c r="GZ198" i="5"/>
  <c r="GQ198" i="5"/>
  <c r="DJ196" i="5"/>
  <c r="NP196" i="5"/>
  <c r="IT198" i="5"/>
  <c r="HL198" i="5"/>
  <c r="HC198" i="5"/>
  <c r="DV196" i="5"/>
  <c r="JF198" i="5"/>
  <c r="CJ198" i="5"/>
  <c r="MS198" i="5"/>
  <c r="IZ196" i="5"/>
  <c r="ED198" i="5"/>
  <c r="IU196" i="5"/>
  <c r="FV196" i="5"/>
  <c r="IJ198" i="5"/>
  <c r="IA198" i="5"/>
  <c r="ET196" i="5"/>
  <c r="KD198" i="5"/>
  <c r="GF198" i="5"/>
  <c r="FO196" i="5"/>
  <c r="NQ198" i="5"/>
  <c r="JA196" i="5"/>
  <c r="CG196" i="5"/>
  <c r="GA196" i="5"/>
  <c r="MV198" i="5"/>
  <c r="GW196" i="5"/>
  <c r="DQ198" i="5"/>
  <c r="EF198" i="5"/>
  <c r="MB196" i="5"/>
  <c r="NS198" i="5"/>
  <c r="FY196" i="5"/>
  <c r="KK196" i="5"/>
  <c r="ME196" i="5"/>
  <c r="LD198" i="5"/>
  <c r="CK196" i="5"/>
  <c r="DP198" i="5"/>
  <c r="JD196" i="5"/>
  <c r="IK196" i="5"/>
  <c r="LL190" i="5"/>
  <c r="IR188" i="5"/>
  <c r="FX190" i="5"/>
  <c r="DD190" i="5"/>
  <c r="MN198" i="5"/>
  <c r="ME198" i="5"/>
  <c r="IX196" i="5"/>
  <c r="EZ198" i="5"/>
  <c r="JE196" i="5"/>
  <c r="MZ198" i="5"/>
  <c r="MQ198" i="5"/>
  <c r="JJ196" i="5"/>
  <c r="FL198" i="5"/>
  <c r="EE198" i="5"/>
  <c r="HX198" i="5"/>
  <c r="HO198" i="5"/>
  <c r="EH196" i="5"/>
  <c r="JR198" i="5"/>
  <c r="LS198" i="5"/>
  <c r="CT198" i="5"/>
  <c r="CW198" i="5"/>
  <c r="NO198" i="5"/>
  <c r="KH196" i="5"/>
  <c r="GJ198" i="5"/>
  <c r="MI196" i="5"/>
  <c r="DI196" i="5"/>
  <c r="GJ196" i="5"/>
  <c r="LC196" i="5"/>
  <c r="FF196" i="5"/>
  <c r="LO196" i="5"/>
  <c r="LF196" i="5"/>
  <c r="DY196" i="5"/>
  <c r="JU198" i="5"/>
  <c r="DX198" i="5"/>
  <c r="FH196" i="5"/>
  <c r="NU196" i="5"/>
  <c r="GY196" i="5"/>
  <c r="MD196" i="5"/>
  <c r="CR196" i="5"/>
  <c r="HL196" i="5"/>
  <c r="DO198" i="5"/>
  <c r="GX198" i="5"/>
  <c r="FQ198" i="5"/>
  <c r="EW198" i="5"/>
  <c r="FJ196" i="5"/>
  <c r="LF190" i="5"/>
  <c r="IL188" i="5"/>
  <c r="FR188" i="5"/>
  <c r="CX190" i="5"/>
  <c r="HA198" i="5"/>
  <c r="DT196" i="5"/>
  <c r="KN198" i="5"/>
  <c r="CU198" i="5"/>
  <c r="HM198" i="5"/>
  <c r="EF196" i="5"/>
  <c r="KZ198" i="5"/>
  <c r="GK196" i="5"/>
  <c r="NL198" i="5"/>
  <c r="NC198" i="5"/>
  <c r="JV196" i="5"/>
  <c r="FX198" i="5"/>
  <c r="LY196" i="5"/>
  <c r="IK198" i="5"/>
  <c r="FD196" i="5"/>
  <c r="LX198" i="5"/>
  <c r="LI198" i="5"/>
  <c r="LX196" i="5"/>
  <c r="CY198" i="5"/>
  <c r="HR198" i="5"/>
  <c r="FY198" i="5"/>
  <c r="CP198" i="5"/>
  <c r="JM196" i="5"/>
  <c r="GO198" i="5"/>
  <c r="LJ196" i="5"/>
  <c r="JL198" i="5"/>
  <c r="KV196" i="5"/>
  <c r="FK196" i="5"/>
  <c r="MM196" i="5"/>
  <c r="DN198" i="5"/>
  <c r="DZ196" i="5"/>
  <c r="FD198" i="5"/>
  <c r="MZ196" i="5"/>
  <c r="JC198" i="5"/>
  <c r="ML198" i="5"/>
  <c r="IH196" i="5"/>
  <c r="KK198" i="5"/>
  <c r="LI196" i="5"/>
  <c r="LQ198" i="5"/>
  <c r="FI198" i="5"/>
  <c r="KX196" i="5"/>
  <c r="NT188" i="5"/>
  <c r="KZ188" i="5"/>
  <c r="IF190" i="5"/>
  <c r="FL188" i="5"/>
  <c r="CR190" i="5"/>
  <c r="IQ196" i="5"/>
  <c r="MO198" i="5"/>
  <c r="JH196" i="5"/>
  <c r="FV198" i="5"/>
  <c r="FW196" i="5"/>
  <c r="NA198" i="5"/>
  <c r="JT196" i="5"/>
  <c r="GH198" i="5"/>
  <c r="CC196" i="5"/>
  <c r="JS198" i="5"/>
  <c r="HY198" i="5"/>
  <c r="ER196" i="5"/>
  <c r="LL198" i="5"/>
  <c r="DQ196" i="5"/>
  <c r="IW196" i="5"/>
  <c r="KR196" i="5"/>
  <c r="HF198" i="5"/>
  <c r="DA196" i="5"/>
  <c r="LM196" i="5"/>
  <c r="DH198" i="5"/>
  <c r="IM198" i="5"/>
  <c r="NF198" i="5"/>
  <c r="LM198" i="5"/>
  <c r="GV196" i="5"/>
  <c r="GB196" i="5"/>
  <c r="ID198" i="5"/>
  <c r="GX196" i="5"/>
  <c r="NH198" i="5"/>
  <c r="GA198" i="5"/>
  <c r="JB198" i="5"/>
  <c r="JN196" i="5"/>
  <c r="KR198" i="5"/>
  <c r="JG198" i="5"/>
  <c r="NV196" i="5"/>
  <c r="IG198" i="5"/>
  <c r="IT196" i="5"/>
  <c r="KW198" i="5"/>
  <c r="CH198" i="5"/>
  <c r="NN190" i="5"/>
  <c r="KT190" i="5"/>
  <c r="HZ190" i="5"/>
  <c r="FF188" i="5"/>
  <c r="CL190" i="5"/>
  <c r="R186" i="5"/>
  <c r="ED196" i="5"/>
  <c r="LJ198" i="5"/>
  <c r="HE196" i="5"/>
  <c r="MM198" i="5"/>
  <c r="EP196" i="5"/>
  <c r="LV198" i="5"/>
  <c r="HQ196" i="5"/>
  <c r="DC196" i="5"/>
  <c r="NM198" i="5"/>
  <c r="KF196" i="5"/>
  <c r="GT198" i="5"/>
  <c r="CO196" i="5"/>
  <c r="FU198" i="5"/>
  <c r="FN196" i="5"/>
  <c r="CN198" i="5"/>
  <c r="MT198" i="5"/>
  <c r="IO196" i="5"/>
  <c r="CS196" i="5"/>
  <c r="CM196" i="5"/>
  <c r="IV198" i="5"/>
  <c r="EU196" i="5"/>
  <c r="ID196" i="5"/>
  <c r="MJ196" i="5"/>
  <c r="LP196" i="5"/>
  <c r="NR198" i="5"/>
  <c r="LY198" i="5"/>
  <c r="DG196" i="5"/>
  <c r="NS196" i="5"/>
  <c r="ML196" i="5"/>
  <c r="DM198" i="5"/>
  <c r="EK196" i="5"/>
  <c r="CF196" i="5"/>
  <c r="GZ196" i="5"/>
  <c r="FE198" i="5"/>
  <c r="HM196" i="5"/>
  <c r="LT196" i="5"/>
  <c r="JC196" i="5"/>
  <c r="FF198" i="5"/>
  <c r="HN196" i="5"/>
  <c r="KL196" i="5"/>
  <c r="EX198" i="5"/>
  <c r="NH188" i="5"/>
  <c r="KN188" i="5"/>
  <c r="HT188" i="5"/>
  <c r="EZ190" i="5"/>
  <c r="CF188" i="5"/>
  <c r="JR196" i="5"/>
  <c r="GR198" i="5"/>
  <c r="CY196" i="5"/>
  <c r="MS196" i="5"/>
  <c r="NI196" i="5"/>
  <c r="KD196" i="5"/>
  <c r="HD198" i="5"/>
  <c r="DK196" i="5"/>
  <c r="NE196" i="5"/>
  <c r="GY198" i="5"/>
  <c r="FB196" i="5"/>
  <c r="MH198" i="5"/>
  <c r="IC196" i="5"/>
  <c r="LK196" i="5"/>
  <c r="IL196" i="5"/>
  <c r="HU196" i="5"/>
  <c r="LB196" i="5"/>
  <c r="IB198" i="5"/>
  <c r="EI196" i="5"/>
  <c r="FC198" i="5"/>
  <c r="EY198" i="5"/>
  <c r="DI198" i="5"/>
  <c r="LD196" i="5"/>
  <c r="KI196" i="5"/>
  <c r="NR196" i="5"/>
  <c r="DU198" i="5"/>
  <c r="DL198" i="5"/>
  <c r="FG196" i="5"/>
  <c r="DB196" i="5"/>
  <c r="GE198" i="5"/>
  <c r="CI198" i="5"/>
  <c r="DV198" i="5"/>
  <c r="JA198" i="5"/>
  <c r="JY196" i="5"/>
  <c r="HT196" i="5"/>
  <c r="MN196" i="5"/>
  <c r="GE196" i="5"/>
  <c r="KS198" i="5"/>
  <c r="NA196" i="5"/>
  <c r="DD198" i="5"/>
  <c r="HW196" i="5"/>
  <c r="NB196" i="5"/>
  <c r="LF198" i="5"/>
  <c r="DO196" i="5"/>
  <c r="NB190" i="5"/>
  <c r="KH188" i="5"/>
  <c r="HN188" i="5"/>
  <c r="ET188" i="5"/>
  <c r="R194" i="5"/>
  <c r="CD198" i="5"/>
  <c r="EY196" i="5"/>
  <c r="MF198" i="5"/>
  <c r="IM196" i="5"/>
  <c r="EC198" i="5"/>
  <c r="CE196" i="5"/>
  <c r="MR198" i="5"/>
  <c r="IY196" i="5"/>
  <c r="EO198" i="5"/>
  <c r="KO196" i="5"/>
  <c r="KP196" i="5"/>
  <c r="HP198" i="5"/>
  <c r="DW196" i="5"/>
  <c r="NQ196" i="5"/>
  <c r="HS196" i="5"/>
  <c r="KX198" i="5"/>
  <c r="FO198" i="5"/>
  <c r="CL198" i="5"/>
  <c r="NP198" i="5"/>
  <c r="JW196" i="5"/>
  <c r="FM198" i="5"/>
  <c r="JP196" i="5"/>
  <c r="HP196" i="5"/>
  <c r="CZ198" i="5"/>
  <c r="FB198" i="5"/>
  <c r="JI198" i="5"/>
  <c r="IZ198" i="5"/>
  <c r="CE198" i="5"/>
  <c r="IP196" i="5"/>
  <c r="IE196" i="5"/>
  <c r="NH196" i="5"/>
  <c r="EJ198" i="5"/>
  <c r="IQ198" i="5"/>
  <c r="LW196" i="5"/>
  <c r="CH196" i="5"/>
  <c r="IR198" i="5"/>
  <c r="NK196" i="5"/>
  <c r="HJ198" i="5"/>
  <c r="CU196" i="5"/>
  <c r="MV188" i="5"/>
  <c r="KB188" i="5"/>
  <c r="HH190" i="5"/>
  <c r="EN188" i="5"/>
  <c r="JP198" i="5"/>
  <c r="NN196" i="5"/>
  <c r="CV196" i="5"/>
  <c r="GC198" i="5"/>
  <c r="II198" i="5"/>
  <c r="FU196" i="5"/>
  <c r="JZ198" i="5"/>
  <c r="NL196" i="5"/>
  <c r="CT196" i="5"/>
  <c r="IG196" i="5"/>
  <c r="CG198" i="5"/>
  <c r="GQ196" i="5"/>
  <c r="KJ198" i="5"/>
  <c r="NJ196" i="5"/>
  <c r="MW198" i="5"/>
  <c r="DC198" i="5"/>
  <c r="HA196" i="5"/>
  <c r="JV198" i="5"/>
  <c r="EQ198" i="5"/>
  <c r="DN196" i="5"/>
  <c r="IE198" i="5"/>
  <c r="MC196" i="5"/>
  <c r="NJ198" i="5"/>
  <c r="EB198" i="5"/>
  <c r="HZ196" i="5"/>
  <c r="LG198" i="5"/>
  <c r="LP198" i="5"/>
  <c r="GI196" i="5"/>
  <c r="EL198" i="5"/>
  <c r="HX196" i="5"/>
  <c r="LE198" i="5"/>
  <c r="HW198" i="5"/>
  <c r="KW196" i="5"/>
  <c r="EV198" i="5"/>
  <c r="HV196" i="5"/>
  <c r="CQ196" i="5"/>
  <c r="HI198" i="5"/>
  <c r="LS196" i="5"/>
  <c r="EH198" i="5"/>
  <c r="HI196" i="5"/>
  <c r="MK198" i="5"/>
  <c r="CQ198" i="5"/>
  <c r="GO196" i="5"/>
  <c r="JJ198" i="5"/>
  <c r="KE198" i="5"/>
  <c r="ND196" i="5"/>
  <c r="GK198" i="5"/>
  <c r="KU196" i="5"/>
  <c r="DJ198" i="5"/>
  <c r="MW196" i="5"/>
  <c r="CP196" i="5"/>
  <c r="HG198" i="5"/>
  <c r="LE196" i="5"/>
  <c r="HV198" i="5"/>
  <c r="MR196" i="5"/>
  <c r="CL196" i="5"/>
  <c r="FS198" i="5"/>
  <c r="GB198" i="5"/>
  <c r="DS198" i="5"/>
  <c r="JD198" i="5"/>
  <c r="IS198" i="5"/>
  <c r="NC196" i="5"/>
  <c r="CW196" i="5"/>
  <c r="FR198" i="5"/>
  <c r="KQ198" i="5"/>
  <c r="EX196" i="5"/>
  <c r="JO198" i="5"/>
  <c r="NM196" i="5"/>
  <c r="CI196" i="5"/>
  <c r="DD196" i="5"/>
  <c r="GF196" i="5"/>
  <c r="JY198" i="5"/>
  <c r="MY196" i="5"/>
  <c r="NT196" i="5"/>
  <c r="LZ198" i="5"/>
  <c r="CR198" i="5"/>
  <c r="GP196" i="5"/>
  <c r="JW198" i="5"/>
  <c r="KF198" i="5"/>
  <c r="EA196" i="5"/>
  <c r="HT198" i="5"/>
  <c r="LR196" i="5"/>
  <c r="EG198" i="5"/>
  <c r="LT198" i="5"/>
  <c r="LB198" i="5"/>
  <c r="FR196" i="5"/>
  <c r="IY198" i="5"/>
  <c r="JH198" i="5"/>
  <c r="IU198" i="5"/>
  <c r="MJ198" i="5"/>
  <c r="FP196" i="5"/>
  <c r="IW198" i="5"/>
  <c r="KB198" i="5"/>
  <c r="DE198" i="5"/>
  <c r="HO196" i="5"/>
  <c r="LH198" i="5"/>
  <c r="KM196" i="5"/>
  <c r="NU198" i="5"/>
  <c r="EA198" i="5"/>
  <c r="HY196" i="5"/>
  <c r="KT198" i="5"/>
  <c r="MK196" i="5"/>
  <c r="JZ196" i="5"/>
  <c r="EK198" i="5"/>
  <c r="HK196" i="5"/>
  <c r="IF196" i="5"/>
  <c r="GL198" i="5"/>
  <c r="LH196" i="5"/>
  <c r="EI198" i="5"/>
  <c r="ER198" i="5"/>
  <c r="LN198" i="5"/>
  <c r="CF198" i="5"/>
  <c r="GD196" i="5"/>
  <c r="JK198" i="5"/>
  <c r="JT198" i="5"/>
  <c r="IH198" i="5"/>
  <c r="IV196" i="5"/>
  <c r="FN198" i="5"/>
  <c r="KJ196" i="5"/>
  <c r="DK198" i="5"/>
  <c r="DT198" i="5"/>
  <c r="JO196" i="5"/>
  <c r="GV198" i="5"/>
  <c r="KT196" i="5"/>
  <c r="GG196" i="5"/>
  <c r="KL198" i="5"/>
  <c r="DF196" i="5"/>
  <c r="FM196" i="5"/>
  <c r="CS198" i="5"/>
  <c r="GP198" i="5"/>
  <c r="DU196" i="5"/>
  <c r="JQ198" i="5"/>
  <c r="MU196" i="5"/>
  <c r="HB198" i="5"/>
  <c r="EG196" i="5"/>
  <c r="KC198" i="5"/>
  <c r="LC198" i="5"/>
  <c r="ND198" i="5"/>
  <c r="JK196" i="5"/>
  <c r="FA198" i="5"/>
  <c r="EB196" i="5"/>
  <c r="NO196" i="5"/>
  <c r="HG196" i="5"/>
  <c r="HZ198" i="5"/>
  <c r="FE196" i="5"/>
  <c r="LA198" i="5"/>
  <c r="MB198" i="5"/>
  <c r="MG196" i="5"/>
  <c r="FZ196" i="5"/>
  <c r="IN198" i="5"/>
  <c r="MU198" i="5"/>
  <c r="KP198" i="5"/>
  <c r="HS198" i="5"/>
  <c r="CX196" i="5"/>
  <c r="LO198" i="5"/>
  <c r="GM196" i="5"/>
  <c r="DB198" i="5"/>
  <c r="GW198" i="5"/>
  <c r="ES198" i="5"/>
  <c r="JX198" i="5"/>
  <c r="DE196" i="5"/>
  <c r="ET198" i="5"/>
  <c r="HB196" i="5"/>
  <c r="NG196" i="5"/>
  <c r="FG198" i="5"/>
  <c r="HC196" i="5"/>
  <c r="MX198" i="5"/>
  <c r="II196" i="5"/>
  <c r="KA198" i="5"/>
  <c r="MP190" i="5"/>
  <c r="JV188" i="5"/>
  <c r="HB190" i="5"/>
  <c r="EH190" i="5"/>
  <c r="EC196" i="5"/>
  <c r="MD198" i="5"/>
  <c r="JI196" i="5"/>
  <c r="FK198" i="5"/>
  <c r="MP198" i="5"/>
  <c r="JU196" i="5"/>
  <c r="FW198" i="5"/>
  <c r="KA196" i="5"/>
  <c r="HN198" i="5"/>
  <c r="ES196" i="5"/>
  <c r="KO198" i="5"/>
  <c r="GN198" i="5"/>
  <c r="CB196" i="5"/>
  <c r="NN198" i="5"/>
  <c r="KS196" i="5"/>
  <c r="GU198" i="5"/>
  <c r="CD196" i="5"/>
  <c r="DR196" i="5"/>
  <c r="NV198" i="5"/>
  <c r="LN196" i="5"/>
  <c r="EJ196" i="5"/>
  <c r="R192" i="5"/>
  <c r="R193" i="5" s="1"/>
  <c r="GL196" i="5"/>
  <c r="GC196" i="5"/>
  <c r="NG198" i="5"/>
  <c r="GU196" i="5"/>
  <c r="FJ198" i="5"/>
  <c r="KC196" i="5"/>
  <c r="MA196" i="5"/>
  <c r="IP198" i="5"/>
  <c r="JB196" i="5"/>
  <c r="KG198" i="5"/>
  <c r="FT196" i="5"/>
  <c r="NK198" i="5"/>
  <c r="KH198" i="5"/>
  <c r="MP196" i="5"/>
  <c r="FI196" i="5"/>
  <c r="KU198" i="5"/>
  <c r="MQ196" i="5"/>
  <c r="CK198" i="5"/>
  <c r="MJ188" i="5"/>
  <c r="JP190" i="5"/>
  <c r="GV188" i="5"/>
  <c r="EB190" i="5"/>
  <c r="EN196" i="5"/>
  <c r="DS196" i="5"/>
  <c r="KY198" i="5"/>
  <c r="GH196" i="5"/>
  <c r="EZ196" i="5"/>
  <c r="EE196" i="5"/>
  <c r="LK198" i="5"/>
  <c r="GT196" i="5"/>
  <c r="NB198" i="5"/>
  <c r="KG196" i="5"/>
  <c r="GI198" i="5"/>
  <c r="MC198" i="5"/>
  <c r="EN198" i="5"/>
  <c r="FX196" i="5"/>
  <c r="FC196" i="5"/>
  <c r="CC198" i="5"/>
  <c r="MI198" i="5"/>
  <c r="HR196" i="5"/>
  <c r="GD198" i="5"/>
  <c r="MY198" i="5"/>
  <c r="CX198" i="5"/>
  <c r="FQ196" i="5"/>
  <c r="JX196" i="5"/>
  <c r="FA196" i="5"/>
  <c r="LZ196" i="5"/>
  <c r="LQ196" i="5"/>
  <c r="EV196" i="5"/>
  <c r="DG198" i="5"/>
  <c r="IA196" i="5"/>
  <c r="DW198" i="5"/>
  <c r="MO196" i="5"/>
  <c r="IF198" i="5"/>
  <c r="LA196" i="5"/>
  <c r="DZ198" i="5"/>
  <c r="HU198" i="5"/>
  <c r="IR196" i="5"/>
  <c r="CJ196" i="5"/>
  <c r="MA198" i="5"/>
  <c r="IJ196" i="5"/>
  <c r="HD196" i="5"/>
  <c r="MD190" i="5"/>
  <c r="JJ188" i="5"/>
  <c r="GP188" i="5"/>
  <c r="DV190" i="5"/>
  <c r="KB196" i="5"/>
  <c r="JG196" i="5"/>
  <c r="GG198" i="5"/>
  <c r="CN196" i="5"/>
  <c r="LV196" i="5"/>
  <c r="KN196" i="5"/>
  <c r="JS196" i="5"/>
  <c r="GS198" i="5"/>
  <c r="CZ196" i="5"/>
  <c r="MH196" i="5"/>
  <c r="FL196" i="5"/>
  <c r="EQ196" i="5"/>
  <c r="LW198" i="5"/>
  <c r="HF196" i="5"/>
  <c r="JF196" i="5"/>
  <c r="GS196" i="5"/>
  <c r="LL196" i="5"/>
  <c r="KQ196" i="5"/>
  <c r="HQ198" i="5"/>
  <c r="DX196" i="5"/>
  <c r="NF196" i="5"/>
  <c r="IL198" i="5"/>
  <c r="CO198" i="5"/>
  <c r="HK198" i="5"/>
  <c r="IX198" i="5"/>
  <c r="DA198" i="5"/>
  <c r="IS196" i="5"/>
  <c r="KM198" i="5"/>
  <c r="HH196" i="5"/>
  <c r="FS196" i="5"/>
  <c r="FZ198" i="5"/>
  <c r="HJ196" i="5"/>
  <c r="DY198" i="5"/>
  <c r="NT198" i="5"/>
  <c r="EU198" i="5"/>
  <c r="JN198" i="5"/>
  <c r="NI198" i="5"/>
  <c r="FH198" i="5"/>
  <c r="GR196" i="5"/>
  <c r="JQ196" i="5"/>
  <c r="LX188" i="5"/>
  <c r="JD188" i="5"/>
  <c r="GJ188" i="5"/>
  <c r="DP188" i="5"/>
  <c r="LU198" i="5"/>
  <c r="IB196" i="5"/>
  <c r="DF198" i="5"/>
  <c r="MG198" i="5"/>
  <c r="IN196" i="5"/>
  <c r="DR198" i="5"/>
  <c r="KZ196" i="5"/>
  <c r="KE196" i="5"/>
  <c r="HE198" i="5"/>
  <c r="DL196" i="5"/>
  <c r="MT196" i="5"/>
  <c r="LR198" i="5"/>
  <c r="JE198" i="5"/>
  <c r="CV198" i="5"/>
  <c r="CM198" i="5"/>
  <c r="NE198" i="5"/>
  <c r="JL196" i="5"/>
  <c r="EP198" i="5"/>
  <c r="DH196" i="5"/>
  <c r="EM196" i="5"/>
  <c r="IC198" i="5"/>
  <c r="DM196" i="5"/>
  <c r="KY196" i="5"/>
  <c r="IO198" i="5"/>
  <c r="HH198" i="5"/>
  <c r="GM198" i="5"/>
  <c r="MV196" i="5"/>
  <c r="GN196" i="5"/>
  <c r="LG196" i="5"/>
  <c r="MX196" i="5"/>
  <c r="JM198" i="5"/>
  <c r="EW196" i="5"/>
  <c r="EO196" i="5"/>
  <c r="KI198" i="5"/>
  <c r="EL196" i="5"/>
  <c r="FP198" i="5"/>
  <c r="KV198" i="5"/>
  <c r="MF196" i="5"/>
  <c r="DP196" i="5"/>
  <c r="FT198" i="5"/>
  <c r="LU196" i="5"/>
  <c r="LR188" i="5"/>
  <c r="IX188" i="5"/>
  <c r="GD188" i="5"/>
  <c r="DJ188" i="5"/>
  <c r="LH18" i="5"/>
  <c r="LH27" i="5" s="1"/>
  <c r="LH20" i="5"/>
  <c r="MC20" i="5"/>
  <c r="FH19" i="5"/>
  <c r="JG15" i="5"/>
  <c r="FH17" i="5"/>
  <c r="AJ16" i="5"/>
  <c r="AJ18" i="5"/>
  <c r="FR112" i="5"/>
  <c r="GZ16" i="5"/>
  <c r="LN85" i="5"/>
  <c r="GZ18" i="5"/>
  <c r="GZ27" i="5" s="1"/>
  <c r="KD112" i="5"/>
  <c r="IE112" i="5"/>
  <c r="EX16" i="5"/>
  <c r="KI16" i="5"/>
  <c r="EL85" i="5"/>
  <c r="KI20" i="5"/>
  <c r="EN20" i="5"/>
  <c r="EN29" i="5" s="1"/>
  <c r="DA15" i="5"/>
  <c r="DA20" i="5"/>
  <c r="IR20" i="5"/>
  <c r="AG17" i="5"/>
  <c r="DS19" i="5"/>
  <c r="EX19" i="5"/>
  <c r="EX28" i="5" s="1"/>
  <c r="EX37" i="5" s="1"/>
  <c r="CE18" i="5"/>
  <c r="EX18" i="5"/>
  <c r="EB85" i="5"/>
  <c r="LG112" i="5"/>
  <c r="HF85" i="5"/>
  <c r="IE85" i="5"/>
  <c r="KP112" i="5"/>
  <c r="FK85" i="5"/>
  <c r="IM112" i="5"/>
  <c r="HR112" i="5"/>
  <c r="MB85" i="5"/>
  <c r="KP85" i="5"/>
  <c r="EX20" i="5"/>
  <c r="EO17" i="5"/>
  <c r="IU112" i="5"/>
  <c r="GI85" i="5"/>
  <c r="IR15" i="5"/>
  <c r="KI19" i="5"/>
  <c r="KI28" i="5" s="1"/>
  <c r="JR112" i="5"/>
  <c r="JA85" i="5"/>
  <c r="HH112" i="5"/>
  <c r="ET85" i="5"/>
  <c r="JQ112" i="5"/>
  <c r="CX15" i="5"/>
  <c r="CX24" i="5" s="1"/>
  <c r="CX20" i="5"/>
  <c r="CP112" i="5"/>
  <c r="HG85" i="5"/>
  <c r="HT112" i="5"/>
  <c r="HH85" i="5"/>
  <c r="DG85" i="5"/>
  <c r="LQ85" i="5"/>
  <c r="NF85" i="5"/>
  <c r="HD85" i="5"/>
  <c r="CC112" i="5"/>
  <c r="JI85" i="5"/>
  <c r="CE112" i="5"/>
  <c r="AD15" i="5"/>
  <c r="NQ69" i="5" s="1"/>
  <c r="MW85" i="5"/>
  <c r="JJ85" i="5"/>
  <c r="JW85" i="5"/>
  <c r="IC112" i="5"/>
  <c r="LU112" i="5"/>
  <c r="MK112" i="5"/>
  <c r="CZ85" i="5"/>
  <c r="HC85" i="5"/>
  <c r="CO112" i="5"/>
  <c r="DF112" i="5"/>
  <c r="EF112" i="5"/>
  <c r="LD112" i="5"/>
  <c r="GD85" i="5"/>
  <c r="AX20" i="5"/>
  <c r="GB85" i="5"/>
  <c r="JF85" i="5"/>
  <c r="GC85" i="5"/>
  <c r="KX112" i="5"/>
  <c r="GE112" i="5"/>
  <c r="HN112" i="5"/>
  <c r="CX17" i="5"/>
  <c r="AD19" i="5"/>
  <c r="KS112" i="5"/>
  <c r="DZ112" i="5"/>
  <c r="EN16" i="5"/>
  <c r="LW112" i="5"/>
  <c r="DG112" i="5"/>
  <c r="GL16" i="5"/>
  <c r="LC112" i="5"/>
  <c r="DN112" i="5"/>
  <c r="JF112" i="5"/>
  <c r="ET112" i="5"/>
  <c r="CU112" i="5"/>
  <c r="GL15" i="5"/>
  <c r="IH16" i="5"/>
  <c r="IH25" i="5" s="1"/>
  <c r="IH34" i="5" s="1"/>
  <c r="EO16" i="5"/>
  <c r="EO25" i="5" s="1"/>
  <c r="EO34" i="5" s="1"/>
  <c r="LO85" i="5"/>
  <c r="IO112" i="5"/>
  <c r="EZ85" i="5"/>
  <c r="GS85" i="5"/>
  <c r="DZ85" i="5"/>
  <c r="DE112" i="5"/>
  <c r="JK112" i="5"/>
  <c r="KF112" i="5"/>
  <c r="FV112" i="5"/>
  <c r="KH85" i="5"/>
  <c r="FI85" i="5"/>
  <c r="CD85" i="5"/>
  <c r="KB85" i="5"/>
  <c r="MH85" i="5"/>
  <c r="DJ85" i="5"/>
  <c r="NA112" i="5"/>
  <c r="HI85" i="5"/>
  <c r="GV85" i="5"/>
  <c r="DC112" i="5"/>
  <c r="DH112" i="5"/>
  <c r="CG85" i="5"/>
  <c r="LL85" i="5"/>
  <c r="EE112" i="5"/>
  <c r="FX85" i="5"/>
  <c r="FB85" i="5"/>
  <c r="DL85" i="5"/>
  <c r="GZ85" i="5"/>
  <c r="EU85" i="5"/>
  <c r="JN112" i="5"/>
  <c r="KZ85" i="5"/>
  <c r="MG112" i="5"/>
  <c r="KU85" i="5"/>
  <c r="EC85" i="5"/>
  <c r="JF18" i="5"/>
  <c r="HX15" i="5"/>
  <c r="HX24" i="5" s="1"/>
  <c r="CA15" i="5"/>
  <c r="IN85" i="5"/>
  <c r="HQ85" i="5"/>
  <c r="AE17" i="5"/>
  <c r="GO15" i="5"/>
  <c r="CA20" i="5"/>
  <c r="CA29" i="5" s="1"/>
  <c r="CA38" i="5" s="1"/>
  <c r="JS85" i="5"/>
  <c r="FO85" i="5"/>
  <c r="LM112" i="5"/>
  <c r="HX16" i="5"/>
  <c r="JH85" i="5"/>
  <c r="EE85" i="5"/>
  <c r="KC85" i="5"/>
  <c r="JU15" i="5"/>
  <c r="IY85" i="5"/>
  <c r="CN112" i="5"/>
  <c r="MF85" i="5"/>
  <c r="LK17" i="5"/>
  <c r="JR85" i="5"/>
  <c r="KM112" i="5"/>
  <c r="EI85" i="5"/>
  <c r="GM112" i="5"/>
  <c r="EP85" i="5"/>
  <c r="ND112" i="5"/>
  <c r="HX18" i="5"/>
  <c r="JU16" i="5"/>
  <c r="AP18" i="5"/>
  <c r="IR18" i="5"/>
  <c r="LK16" i="5"/>
  <c r="AV20" i="5"/>
  <c r="AV29" i="5" s="1"/>
  <c r="JU18" i="5"/>
  <c r="DU112" i="5"/>
  <c r="IQ112" i="5"/>
  <c r="MO112" i="5"/>
  <c r="IE15" i="5"/>
  <c r="LK20" i="5"/>
  <c r="LK29" i="5" s="1"/>
  <c r="IF20" i="5"/>
  <c r="LK18" i="5"/>
  <c r="IF18" i="5"/>
  <c r="EX112" i="5"/>
  <c r="GL112" i="5"/>
  <c r="CD112" i="5"/>
  <c r="IB112" i="5"/>
  <c r="HC112" i="5"/>
  <c r="HE85" i="5"/>
  <c r="LA112" i="5"/>
  <c r="JJ112" i="5"/>
  <c r="ES85" i="5"/>
  <c r="JQ85" i="5"/>
  <c r="IH112" i="5"/>
  <c r="MD112" i="5"/>
  <c r="IE18" i="5"/>
  <c r="AE19" i="5"/>
  <c r="BM16" i="5"/>
  <c r="BM25" i="5" s="1"/>
  <c r="BM34" i="5" s="1"/>
  <c r="HA85" i="5"/>
  <c r="JM112" i="5"/>
  <c r="FH85" i="5"/>
  <c r="FA85" i="5"/>
  <c r="HW85" i="5"/>
  <c r="GA112" i="5"/>
  <c r="JE85" i="5"/>
  <c r="II17" i="5"/>
  <c r="MQ85" i="5"/>
  <c r="EW112" i="5"/>
  <c r="FJ85" i="5"/>
  <c r="DD85" i="5"/>
  <c r="FP112" i="5"/>
  <c r="EL112" i="5"/>
  <c r="GV112" i="5"/>
  <c r="KH112" i="5"/>
  <c r="DR85" i="5"/>
  <c r="HP85" i="5"/>
  <c r="GI112" i="5"/>
  <c r="DS85" i="5"/>
  <c r="EV112" i="5"/>
  <c r="GQ85" i="5"/>
  <c r="FN112" i="5"/>
  <c r="GN85" i="5"/>
  <c r="LL112" i="5"/>
  <c r="FU85" i="5"/>
  <c r="JE112" i="5"/>
  <c r="IF85" i="5"/>
  <c r="HV85" i="5"/>
  <c r="FS112" i="5"/>
  <c r="GN112" i="5"/>
  <c r="FY112" i="5"/>
  <c r="LZ85" i="5"/>
  <c r="MK85" i="5"/>
  <c r="JK85" i="5"/>
  <c r="IG112" i="5"/>
  <c r="MW112" i="5"/>
  <c r="GP112" i="5"/>
  <c r="EA85" i="5"/>
  <c r="BM20" i="5"/>
  <c r="LP112" i="5"/>
  <c r="EO85" i="5"/>
  <c r="HX112" i="5"/>
  <c r="ER85" i="5"/>
  <c r="DI85" i="5"/>
  <c r="FY85" i="5"/>
  <c r="II16" i="5"/>
  <c r="MN112" i="5"/>
  <c r="JZ112" i="5"/>
  <c r="FH112" i="5"/>
  <c r="JX85" i="5"/>
  <c r="LN112" i="5"/>
  <c r="FM85" i="5"/>
  <c r="IV112" i="5"/>
  <c r="EY85" i="5"/>
  <c r="IK112" i="5"/>
  <c r="FG85" i="5"/>
  <c r="MS85" i="5"/>
  <c r="GM85" i="5"/>
  <c r="DO85" i="5"/>
  <c r="CS85" i="5"/>
  <c r="DX85" i="5"/>
  <c r="KT112" i="5"/>
  <c r="MZ17" i="5"/>
  <c r="AD18" i="5"/>
  <c r="AE16" i="5"/>
  <c r="AE25" i="5" s="1"/>
  <c r="AE34" i="5" s="1"/>
  <c r="AG16" i="5"/>
  <c r="MY85" i="5"/>
  <c r="DA16" i="5"/>
  <c r="CX19" i="5"/>
  <c r="MZ19" i="5"/>
  <c r="DA17" i="5"/>
  <c r="DA26" i="5" s="1"/>
  <c r="DA35" i="5" s="1"/>
  <c r="AD20" i="5"/>
  <c r="AE18" i="5"/>
  <c r="GL17" i="5"/>
  <c r="FQ112" i="5"/>
  <c r="MZ20" i="5"/>
  <c r="GN17" i="5"/>
  <c r="GN26" i="5" s="1"/>
  <c r="GN35" i="5" s="1"/>
  <c r="AG18" i="5"/>
  <c r="DA18" i="5"/>
  <c r="CA18" i="5"/>
  <c r="IR16" i="5"/>
  <c r="AD17" i="5"/>
  <c r="AE20" i="5"/>
  <c r="AE29" i="5" s="1"/>
  <c r="AE38" i="5" s="1"/>
  <c r="AX17" i="5"/>
  <c r="CE19" i="5"/>
  <c r="IK85" i="5"/>
  <c r="JS112" i="5"/>
  <c r="IR17" i="5"/>
  <c r="EX15" i="5"/>
  <c r="AV15" i="5"/>
  <c r="DS16" i="5"/>
  <c r="ID85" i="5"/>
  <c r="KS85" i="5"/>
  <c r="IA112" i="5"/>
  <c r="IX112" i="5"/>
  <c r="HB85" i="5"/>
  <c r="DW112" i="5"/>
  <c r="LD85" i="5"/>
  <c r="CX85" i="5"/>
  <c r="JB112" i="5"/>
  <c r="LZ112" i="5"/>
  <c r="KL85" i="5"/>
  <c r="HZ112" i="5"/>
  <c r="JX112" i="5"/>
  <c r="LS85" i="5"/>
  <c r="JV85" i="5"/>
  <c r="DH85" i="5"/>
  <c r="GL19" i="5"/>
  <c r="CX16" i="5"/>
  <c r="MZ18" i="5"/>
  <c r="MZ27" i="5" s="1"/>
  <c r="IE17" i="5"/>
  <c r="GC19" i="5"/>
  <c r="LH112" i="5"/>
  <c r="CL112" i="5"/>
  <c r="EG85" i="5"/>
  <c r="CY112" i="5"/>
  <c r="GA85" i="5"/>
  <c r="KA85" i="5"/>
  <c r="KN112" i="5"/>
  <c r="GL18" i="5"/>
  <c r="MZ16" i="5"/>
  <c r="JK19" i="5"/>
  <c r="CH16" i="5"/>
  <c r="MQ112" i="5"/>
  <c r="JV112" i="5"/>
  <c r="KR112" i="5"/>
  <c r="ML112" i="5"/>
  <c r="KB112" i="5"/>
  <c r="KU112" i="5"/>
  <c r="EA112" i="5"/>
  <c r="EZ112" i="5"/>
  <c r="MI112" i="5"/>
  <c r="LT112" i="5"/>
  <c r="JW112" i="5"/>
  <c r="KW85" i="5"/>
  <c r="LT85" i="5"/>
  <c r="GW85" i="5"/>
  <c r="LU85" i="5"/>
  <c r="JA112" i="5"/>
  <c r="GH112" i="5"/>
  <c r="MZ112" i="5"/>
  <c r="FC112" i="5"/>
  <c r="JY112" i="5"/>
  <c r="JU112" i="5"/>
  <c r="JI112" i="5"/>
  <c r="EB112" i="5"/>
  <c r="LO112" i="5"/>
  <c r="GY112" i="5"/>
  <c r="GX85" i="5"/>
  <c r="IU85" i="5"/>
  <c r="JM85" i="5"/>
  <c r="EP112" i="5"/>
  <c r="NE85" i="5"/>
  <c r="NM112" i="5"/>
  <c r="FT112" i="5"/>
  <c r="IQ85" i="5"/>
  <c r="CM112" i="5"/>
  <c r="LY85" i="5"/>
  <c r="HU112" i="5"/>
  <c r="LF85" i="5"/>
  <c r="ME85" i="5"/>
  <c r="KQ112" i="5"/>
  <c r="NN112" i="5"/>
  <c r="MU85" i="5"/>
  <c r="FT85" i="5"/>
  <c r="DV85" i="5"/>
  <c r="MN85" i="5"/>
  <c r="IH85" i="5"/>
  <c r="HY85" i="5"/>
  <c r="MS112" i="5"/>
  <c r="KF85" i="5"/>
  <c r="IB85" i="5"/>
  <c r="LI112" i="5"/>
  <c r="GR112" i="5"/>
  <c r="CR112" i="5"/>
  <c r="NO85" i="5"/>
  <c r="LV85" i="5"/>
  <c r="GZ112" i="5"/>
  <c r="KW112" i="5"/>
  <c r="JD112" i="5"/>
  <c r="GX112" i="5"/>
  <c r="ED112" i="5"/>
  <c r="LJ85" i="5"/>
  <c r="HX85" i="5"/>
  <c r="CN85" i="5"/>
  <c r="DM112" i="5"/>
  <c r="ID112" i="5"/>
  <c r="ES112" i="5"/>
  <c r="LR112" i="5"/>
  <c r="GW112" i="5"/>
  <c r="EU112" i="5"/>
  <c r="FR85" i="5"/>
  <c r="DU85" i="5"/>
  <c r="DB85" i="5"/>
  <c r="FD85" i="5"/>
  <c r="DJ112" i="5"/>
  <c r="GO112" i="5"/>
  <c r="IJ85" i="5"/>
  <c r="GS112" i="5"/>
  <c r="EO112" i="5"/>
  <c r="HY112" i="5"/>
  <c r="CK112" i="5"/>
  <c r="CP85" i="5"/>
  <c r="GG112" i="5"/>
  <c r="LM85" i="5"/>
  <c r="JG85" i="5"/>
  <c r="HJ85" i="5"/>
  <c r="GG85" i="5"/>
  <c r="KM85" i="5"/>
  <c r="FX112" i="5"/>
  <c r="CW85" i="5"/>
  <c r="FP85" i="5"/>
  <c r="FZ85" i="5"/>
  <c r="JZ85" i="5"/>
  <c r="KY85" i="5"/>
  <c r="FC85" i="5"/>
  <c r="CK85" i="5"/>
  <c r="LV112" i="5"/>
  <c r="IV85" i="5"/>
  <c r="JP112" i="5"/>
  <c r="LF112" i="5"/>
  <c r="GK85" i="5"/>
  <c r="FZ112" i="5"/>
  <c r="JO85" i="5"/>
  <c r="FB112" i="5"/>
  <c r="HT85" i="5"/>
  <c r="HJ112" i="5"/>
  <c r="FO112" i="5"/>
  <c r="FA112" i="5"/>
  <c r="HS112" i="5"/>
  <c r="MC112" i="5"/>
  <c r="MH112" i="5"/>
  <c r="CV112" i="5"/>
  <c r="DD112" i="5"/>
  <c r="IP85" i="5"/>
  <c r="FL112" i="5"/>
  <c r="LG85" i="5"/>
  <c r="DQ112" i="5"/>
  <c r="CB112" i="5"/>
  <c r="CV85" i="5"/>
  <c r="KC112" i="5"/>
  <c r="LS112" i="5"/>
  <c r="KK112" i="5"/>
  <c r="ED85" i="5"/>
  <c r="LJ112" i="5"/>
  <c r="KZ112" i="5"/>
  <c r="LK112" i="5"/>
  <c r="DF85" i="5"/>
  <c r="KA112" i="5"/>
  <c r="MD85" i="5"/>
  <c r="EX85" i="5"/>
  <c r="GL85" i="5"/>
  <c r="NC85" i="5"/>
  <c r="IR85" i="5"/>
  <c r="MY112" i="5"/>
  <c r="MP112" i="5"/>
  <c r="HM85" i="5"/>
  <c r="NA85" i="5"/>
  <c r="KR85" i="5"/>
  <c r="JH112" i="5"/>
  <c r="CR85" i="5"/>
  <c r="HA112" i="5"/>
  <c r="KD85" i="5"/>
  <c r="GT112" i="5"/>
  <c r="MU112" i="5"/>
  <c r="CF112" i="5"/>
  <c r="FU112" i="5"/>
  <c r="FG112" i="5"/>
  <c r="HK85" i="5"/>
  <c r="EQ85" i="5"/>
  <c r="CB85" i="5"/>
  <c r="LQ112" i="5"/>
  <c r="FF112" i="5"/>
  <c r="EW85" i="5"/>
  <c r="IM85" i="5"/>
  <c r="FQ85" i="5"/>
  <c r="FS85" i="5"/>
  <c r="DK85" i="5"/>
  <c r="CJ112" i="5"/>
  <c r="FN85" i="5"/>
  <c r="IL112" i="5"/>
  <c r="DI112" i="5"/>
  <c r="EK112" i="5"/>
  <c r="FL85" i="5"/>
  <c r="CI85" i="5"/>
  <c r="HE112" i="5"/>
  <c r="NU85" i="5"/>
  <c r="DB112" i="5"/>
  <c r="EF85" i="5"/>
  <c r="KV112" i="5"/>
  <c r="CH112" i="5"/>
  <c r="KG85" i="5"/>
  <c r="IY112" i="5"/>
  <c r="MV112" i="5"/>
  <c r="LY112" i="5"/>
  <c r="EI112" i="5"/>
  <c r="IT85" i="5"/>
  <c r="IW112" i="5"/>
  <c r="JN85" i="5"/>
  <c r="CM85" i="5"/>
  <c r="EH85" i="5"/>
  <c r="HZ85" i="5"/>
  <c r="NB85" i="5"/>
  <c r="DT85" i="5"/>
  <c r="ME112" i="5"/>
  <c r="KO85" i="5"/>
  <c r="MP85" i="5"/>
  <c r="ER112" i="5"/>
  <c r="GT85" i="5"/>
  <c r="IA85" i="5"/>
  <c r="CH85" i="5"/>
  <c r="MB112" i="5"/>
  <c r="CW112" i="5"/>
  <c r="JL112" i="5"/>
  <c r="KG112" i="5"/>
  <c r="KI85" i="5"/>
  <c r="LP85" i="5"/>
  <c r="KJ112" i="5"/>
  <c r="CY85" i="5"/>
  <c r="JP85" i="5"/>
  <c r="JU85" i="5"/>
  <c r="DO112" i="5"/>
  <c r="CU85" i="5"/>
  <c r="GE85" i="5"/>
  <c r="JT85" i="5"/>
  <c r="LX112" i="5"/>
  <c r="KQ85" i="5"/>
  <c r="MZ85" i="5"/>
  <c r="HN85" i="5"/>
  <c r="NB112" i="5"/>
  <c r="IO85" i="5"/>
  <c r="JC85" i="5"/>
  <c r="GR85" i="5"/>
  <c r="EC112" i="5"/>
  <c r="HR85" i="5"/>
  <c r="IW85" i="5"/>
  <c r="LB85" i="5"/>
  <c r="AP20" i="5"/>
  <c r="LA85" i="5"/>
  <c r="EN85" i="5"/>
  <c r="GJ112" i="5"/>
  <c r="HI17" i="5"/>
  <c r="CH18" i="5"/>
  <c r="IL16" i="5"/>
  <c r="HM112" i="5"/>
  <c r="FI112" i="5"/>
  <c r="DT112" i="5"/>
  <c r="DP85" i="5"/>
  <c r="EV85" i="5"/>
  <c r="MM112" i="5"/>
  <c r="CQ112" i="5"/>
  <c r="EJ112" i="5"/>
  <c r="KT85" i="5"/>
  <c r="FW112" i="5"/>
  <c r="MM85" i="5"/>
  <c r="FF85" i="5"/>
  <c r="HL85" i="5"/>
  <c r="CI112" i="5"/>
  <c r="DC85" i="5"/>
  <c r="LX85" i="5"/>
  <c r="LW85" i="5"/>
  <c r="GF112" i="5"/>
  <c r="EM85" i="5"/>
  <c r="EM112" i="5"/>
  <c r="EY112" i="5"/>
  <c r="MI85" i="5"/>
  <c r="NC112" i="5"/>
  <c r="FE112" i="5"/>
  <c r="KV85" i="5"/>
  <c r="IG85" i="5"/>
  <c r="DS112" i="5"/>
  <c r="II85" i="5"/>
  <c r="HF112" i="5"/>
  <c r="IP112" i="5"/>
  <c r="HO85" i="5"/>
  <c r="JO112" i="5"/>
  <c r="IJ112" i="5"/>
  <c r="CC85" i="5"/>
  <c r="NE112" i="5"/>
  <c r="GY85" i="5"/>
  <c r="GD112" i="5"/>
  <c r="CX112" i="5"/>
  <c r="CO85" i="5"/>
  <c r="IZ112" i="5"/>
  <c r="DX112" i="5"/>
  <c r="DR112" i="5"/>
  <c r="MR112" i="5"/>
  <c r="HQ112" i="5"/>
  <c r="EH112" i="5"/>
  <c r="IC85" i="5"/>
  <c r="IN112" i="5"/>
  <c r="GB112" i="5"/>
  <c r="DE85" i="5"/>
  <c r="FJ112" i="5"/>
  <c r="HI16" i="5"/>
  <c r="HI25" i="5" s="1"/>
  <c r="HL112" i="5"/>
  <c r="IS85" i="5"/>
  <c r="MX85" i="5"/>
  <c r="DQ85" i="5"/>
  <c r="HS85" i="5"/>
  <c r="MR85" i="5"/>
  <c r="GP85" i="5"/>
  <c r="EN112" i="5"/>
  <c r="JT112" i="5"/>
  <c r="FM112" i="5"/>
  <c r="MA85" i="5"/>
  <c r="CS112" i="5"/>
  <c r="FV85" i="5"/>
  <c r="DY112" i="5"/>
  <c r="CZ112" i="5"/>
  <c r="DP112" i="5"/>
  <c r="IL85" i="5"/>
  <c r="EG112" i="5"/>
  <c r="GU85" i="5"/>
  <c r="DA85" i="5"/>
  <c r="DW85" i="5"/>
  <c r="GC112" i="5"/>
  <c r="IH15" i="5"/>
  <c r="IH24" i="5" s="1"/>
  <c r="DN85" i="5"/>
  <c r="FE85" i="5"/>
  <c r="HI112" i="5"/>
  <c r="CH19" i="5"/>
  <c r="CH28" i="5" s="1"/>
  <c r="EU15" i="5"/>
  <c r="IL18" i="5"/>
  <c r="MC85" i="5"/>
  <c r="MT85" i="5"/>
  <c r="MJ112" i="5"/>
  <c r="MT112" i="5"/>
  <c r="JG112" i="5"/>
  <c r="JL85" i="5"/>
  <c r="KE85" i="5"/>
  <c r="LB112" i="5"/>
  <c r="NN85" i="5"/>
  <c r="KO112" i="5"/>
  <c r="HV112" i="5"/>
  <c r="JC112" i="5"/>
  <c r="IX85" i="5"/>
  <c r="GU112" i="5"/>
  <c r="HK112" i="5"/>
  <c r="LH85" i="5"/>
  <c r="HG112" i="5"/>
  <c r="DL112" i="5"/>
  <c r="MF112" i="5"/>
  <c r="DA112" i="5"/>
  <c r="II112" i="5"/>
  <c r="IT112" i="5"/>
  <c r="FW85" i="5"/>
  <c r="EK85" i="5"/>
  <c r="IH20" i="5"/>
  <c r="IH29" i="5" s="1"/>
  <c r="IH38" i="5" s="1"/>
  <c r="NU112" i="5"/>
  <c r="KJ85" i="5"/>
  <c r="LK85" i="5"/>
  <c r="KL112" i="5"/>
  <c r="IF112" i="5"/>
  <c r="LI85" i="5"/>
  <c r="KN85" i="5"/>
  <c r="NT112" i="5"/>
  <c r="DV112" i="5"/>
  <c r="GQ112" i="5"/>
  <c r="JT15" i="5"/>
  <c r="FG17" i="5"/>
  <c r="FG26" i="5" s="1"/>
  <c r="IH18" i="5"/>
  <c r="JT18" i="5"/>
  <c r="KN16" i="5"/>
  <c r="JZ15" i="5"/>
  <c r="KP17" i="5"/>
  <c r="FG20" i="5"/>
  <c r="FG29" i="5" s="1"/>
  <c r="HI18" i="5"/>
  <c r="IC20" i="5"/>
  <c r="EA20" i="5"/>
  <c r="FW17" i="5"/>
  <c r="EU19" i="5"/>
  <c r="IL19" i="5"/>
  <c r="IL28" i="5" s="1"/>
  <c r="HW112" i="5"/>
  <c r="IR112" i="5"/>
  <c r="HD112" i="5"/>
  <c r="GF85" i="5"/>
  <c r="AP17" i="5"/>
  <c r="BH17" i="5"/>
  <c r="BH26" i="5" s="1"/>
  <c r="BH35" i="5" s="1"/>
  <c r="BH18" i="5"/>
  <c r="JT16" i="5"/>
  <c r="BH19" i="5"/>
  <c r="JZ16" i="5"/>
  <c r="IL17" i="5"/>
  <c r="JZ19" i="5"/>
  <c r="JZ28" i="5" s="1"/>
  <c r="KP19" i="5"/>
  <c r="FG18" i="5"/>
  <c r="FW20" i="5"/>
  <c r="MX112" i="5"/>
  <c r="CQ85" i="5"/>
  <c r="MA112" i="5"/>
  <c r="JD85" i="5"/>
  <c r="GO85" i="5"/>
  <c r="DK112" i="5"/>
  <c r="CT112" i="5"/>
  <c r="JY85" i="5"/>
  <c r="HP112" i="5"/>
  <c r="CF85" i="5"/>
  <c r="KY112" i="5"/>
  <c r="KE112" i="5"/>
  <c r="LE112" i="5"/>
  <c r="IL15" i="5"/>
  <c r="LE85" i="5"/>
  <c r="HU85" i="5"/>
  <c r="FG15" i="5"/>
  <c r="JT17" i="5"/>
  <c r="KN15" i="5"/>
  <c r="GC16" i="5"/>
  <c r="JT19" i="5"/>
  <c r="JT28" i="5" s="1"/>
  <c r="JT37" i="5" s="1"/>
  <c r="KN17" i="5"/>
  <c r="GC15" i="5"/>
  <c r="JZ17" i="5"/>
  <c r="KP20" i="5"/>
  <c r="FG19" i="5"/>
  <c r="GE15" i="5"/>
  <c r="KK85" i="5"/>
  <c r="CT85" i="5"/>
  <c r="ML85" i="5"/>
  <c r="HB112" i="5"/>
  <c r="DY85" i="5"/>
  <c r="GH85" i="5"/>
  <c r="ND85" i="5"/>
  <c r="BH16" i="5"/>
  <c r="FK112" i="5"/>
  <c r="GJ85" i="5"/>
  <c r="MG85" i="5"/>
  <c r="IH19" i="5"/>
  <c r="IH28" i="5" s="1"/>
  <c r="IH37" i="5" s="1"/>
  <c r="KP16" i="5"/>
  <c r="HI19" i="5"/>
  <c r="JZ20" i="5"/>
  <c r="KP18" i="5"/>
  <c r="GE18" i="5"/>
  <c r="JB85" i="5"/>
  <c r="EJ85" i="5"/>
  <c r="LR85" i="5"/>
  <c r="MJ85" i="5"/>
  <c r="CG112" i="5"/>
  <c r="CE85" i="5"/>
  <c r="HO112" i="5"/>
  <c r="KX85" i="5"/>
  <c r="HI20" i="5"/>
  <c r="KN19" i="5"/>
  <c r="KN28" i="5" s="1"/>
  <c r="GC18" i="5"/>
  <c r="AP15" i="5"/>
  <c r="CB15" i="5"/>
  <c r="CB24" i="5" s="1"/>
  <c r="KN20" i="5"/>
  <c r="GC20" i="5"/>
  <c r="EQ112" i="5"/>
  <c r="CL85" i="5"/>
  <c r="IS112" i="5"/>
  <c r="CJ85" i="5"/>
  <c r="MV85" i="5"/>
  <c r="IZ85" i="5"/>
  <c r="MO85" i="5"/>
  <c r="DM85" i="5"/>
  <c r="GK112" i="5"/>
  <c r="AP19" i="5"/>
  <c r="AP28" i="5" s="1"/>
  <c r="AP37" i="5" s="1"/>
  <c r="KI112" i="5"/>
  <c r="FD112" i="5"/>
  <c r="LC85" i="5"/>
  <c r="MQ172" i="5"/>
  <c r="MQ178" i="5"/>
  <c r="MQ18" i="5"/>
  <c r="MQ27" i="5" s="1"/>
  <c r="BR172" i="5"/>
  <c r="BR178" i="5"/>
  <c r="BK172" i="5"/>
  <c r="BK178" i="5"/>
  <c r="JV172" i="5"/>
  <c r="JV178" i="5"/>
  <c r="JW172" i="5"/>
  <c r="JW178" i="5"/>
  <c r="NM178" i="5"/>
  <c r="KF172" i="5"/>
  <c r="KF178" i="5"/>
  <c r="HE172" i="5"/>
  <c r="HE178" i="5"/>
  <c r="AB172" i="5"/>
  <c r="AB178" i="5"/>
  <c r="BP172" i="5"/>
  <c r="BP178" i="5"/>
  <c r="JQ172" i="5"/>
  <c r="JQ178" i="5"/>
  <c r="DI172" i="5"/>
  <c r="DI178" i="5"/>
  <c r="HT172" i="5"/>
  <c r="HT178" i="5"/>
  <c r="KA172" i="5"/>
  <c r="KA178" i="5"/>
  <c r="LJ172" i="5"/>
  <c r="LJ178" i="5"/>
  <c r="KE172" i="5"/>
  <c r="KE178" i="5"/>
  <c r="ES172" i="5"/>
  <c r="ES178" i="5"/>
  <c r="DP172" i="5"/>
  <c r="DP178" i="5"/>
  <c r="FU172" i="5"/>
  <c r="FU178" i="5"/>
  <c r="LB172" i="5"/>
  <c r="LB178" i="5"/>
  <c r="LT172" i="5"/>
  <c r="LT178" i="5"/>
  <c r="FA172" i="5"/>
  <c r="FA178" i="5"/>
  <c r="DT172" i="5"/>
  <c r="DT178" i="5"/>
  <c r="EP172" i="5"/>
  <c r="EP178" i="5"/>
  <c r="HY172" i="5"/>
  <c r="HY178" i="5"/>
  <c r="KB172" i="5"/>
  <c r="KB178" i="5"/>
  <c r="CZ172" i="5"/>
  <c r="CZ178" i="5"/>
  <c r="EL172" i="5"/>
  <c r="EL178" i="5"/>
  <c r="GT172" i="5"/>
  <c r="GT178" i="5"/>
  <c r="JS172" i="5"/>
  <c r="JS178" i="5"/>
  <c r="KJ172" i="5"/>
  <c r="KJ178" i="5"/>
  <c r="HM172" i="5"/>
  <c r="HM178" i="5"/>
  <c r="AK172" i="5"/>
  <c r="AK178" i="5"/>
  <c r="GF172" i="5"/>
  <c r="GF178" i="5"/>
  <c r="MA172" i="5"/>
  <c r="MA178" i="5"/>
  <c r="HC172" i="5"/>
  <c r="HC178" i="5"/>
  <c r="GK172" i="5"/>
  <c r="GK178" i="5"/>
  <c r="EJ172" i="5"/>
  <c r="EJ178" i="5"/>
  <c r="IG172" i="5"/>
  <c r="IG178" i="5"/>
  <c r="LY172" i="5"/>
  <c r="LY178" i="5"/>
  <c r="CJ172" i="5"/>
  <c r="CJ178" i="5"/>
  <c r="BJ172" i="5"/>
  <c r="BJ178" i="5"/>
  <c r="IO172" i="5"/>
  <c r="IO178" i="5"/>
  <c r="AC172" i="5"/>
  <c r="AC178" i="5"/>
  <c r="FJ172" i="5"/>
  <c r="FJ178" i="5"/>
  <c r="CB18" i="5"/>
  <c r="EZ172" i="5"/>
  <c r="EZ178" i="5"/>
  <c r="GS172" i="5"/>
  <c r="GS178" i="5"/>
  <c r="JA172" i="5"/>
  <c r="JA178" i="5"/>
  <c r="KX172" i="5"/>
  <c r="KX178" i="5"/>
  <c r="KO172" i="5"/>
  <c r="KO178" i="5"/>
  <c r="GJ172" i="5"/>
  <c r="GJ178" i="5"/>
  <c r="CG172" i="5"/>
  <c r="CG178" i="5"/>
  <c r="GP172" i="5"/>
  <c r="GP178" i="5"/>
  <c r="BS172" i="5"/>
  <c r="BS178" i="5"/>
  <c r="U172" i="5"/>
  <c r="U178" i="5"/>
  <c r="IK172" i="5"/>
  <c r="IK178" i="5"/>
  <c r="IM172" i="5"/>
  <c r="IM178" i="5"/>
  <c r="EB172" i="5"/>
  <c r="EB178" i="5"/>
  <c r="DZ172" i="5"/>
  <c r="DZ178" i="5"/>
  <c r="DY172" i="5"/>
  <c r="DY178" i="5"/>
  <c r="FQ172" i="5"/>
  <c r="FQ178" i="5"/>
  <c r="KV172" i="5"/>
  <c r="KV178" i="5"/>
  <c r="MH172" i="5"/>
  <c r="MH178" i="5"/>
  <c r="CF172" i="5"/>
  <c r="CF178" i="5"/>
  <c r="LA172" i="5"/>
  <c r="LA178" i="5"/>
  <c r="GD172" i="5"/>
  <c r="GD178" i="5"/>
  <c r="AM172" i="5"/>
  <c r="AM178" i="5"/>
  <c r="HJ172" i="5"/>
  <c r="HJ178" i="5"/>
  <c r="CS172" i="5"/>
  <c r="CS178" i="5"/>
  <c r="FM172" i="5"/>
  <c r="FM178" i="5"/>
  <c r="MD172" i="5"/>
  <c r="MD178" i="5"/>
  <c r="GG172" i="5"/>
  <c r="GG178" i="5"/>
  <c r="AT172" i="5"/>
  <c r="AT178" i="5"/>
  <c r="JX172" i="5"/>
  <c r="JX178" i="5"/>
  <c r="JP172" i="5"/>
  <c r="JP178" i="5"/>
  <c r="GI172" i="5"/>
  <c r="GI178" i="5"/>
  <c r="MJ172" i="5"/>
  <c r="MJ178" i="5"/>
  <c r="EV172" i="5"/>
  <c r="EV178" i="5"/>
  <c r="Z172" i="5"/>
  <c r="Z178" i="5"/>
  <c r="ER172" i="5"/>
  <c r="ER178" i="5"/>
  <c r="IV172" i="5"/>
  <c r="IV178" i="5"/>
  <c r="KR172" i="5"/>
  <c r="KR178" i="5"/>
  <c r="CU172" i="5"/>
  <c r="CU178" i="5"/>
  <c r="EQ172" i="5"/>
  <c r="EQ178" i="5"/>
  <c r="FT172" i="5"/>
  <c r="FT178" i="5"/>
  <c r="EY172" i="5"/>
  <c r="EY178" i="5"/>
  <c r="BF172" i="5"/>
  <c r="BF178" i="5"/>
  <c r="DQ172" i="5"/>
  <c r="DQ178" i="5"/>
  <c r="MF172" i="5"/>
  <c r="MF178" i="5"/>
  <c r="LR172" i="5"/>
  <c r="LR178" i="5"/>
  <c r="HH172" i="5"/>
  <c r="HH178" i="5"/>
  <c r="DX172" i="5"/>
  <c r="DX178" i="5"/>
  <c r="DH172" i="5"/>
  <c r="DH178" i="5"/>
  <c r="FP172" i="5"/>
  <c r="FP178" i="5"/>
  <c r="DM172" i="5"/>
  <c r="DM178" i="5"/>
  <c r="BY172" i="5"/>
  <c r="BY178" i="5"/>
  <c r="LX172" i="5"/>
  <c r="LX178" i="5"/>
  <c r="EE172" i="5"/>
  <c r="EE178" i="5"/>
  <c r="JJ172" i="5"/>
  <c r="JJ178" i="5"/>
  <c r="BZ172" i="5"/>
  <c r="BZ178" i="5"/>
  <c r="DC172" i="5"/>
  <c r="DC178" i="5"/>
  <c r="MO172" i="5"/>
  <c r="MO178" i="5"/>
  <c r="Y172" i="5"/>
  <c r="Y178" i="5"/>
  <c r="GQ172" i="5"/>
  <c r="GQ178" i="5"/>
  <c r="AU172" i="5"/>
  <c r="AU178" i="5"/>
  <c r="HB172" i="5"/>
  <c r="HB178" i="5"/>
  <c r="BI172" i="5"/>
  <c r="BI178" i="5"/>
  <c r="MG172" i="5"/>
  <c r="MG178" i="5"/>
  <c r="NU178" i="5"/>
  <c r="AA172" i="5"/>
  <c r="AA178" i="5"/>
  <c r="KY172" i="5"/>
  <c r="KY178" i="5"/>
  <c r="KG172" i="5"/>
  <c r="KG178" i="5"/>
  <c r="JD172" i="5"/>
  <c r="JD178" i="5"/>
  <c r="BV172" i="5"/>
  <c r="BV178" i="5"/>
  <c r="IQ172" i="5"/>
  <c r="IQ178" i="5"/>
  <c r="LW172" i="5"/>
  <c r="LW178" i="5"/>
  <c r="BG172" i="5"/>
  <c r="BG178" i="5"/>
  <c r="DL172" i="5"/>
  <c r="DL178" i="5"/>
  <c r="AI172" i="5"/>
  <c r="AI178" i="5"/>
  <c r="JE172" i="5"/>
  <c r="JE178" i="5"/>
  <c r="FE172" i="5"/>
  <c r="FE178" i="5"/>
  <c r="HQ172" i="5"/>
  <c r="HQ178" i="5"/>
  <c r="EC172" i="5"/>
  <c r="EC178" i="5"/>
  <c r="KC172" i="5"/>
  <c r="KC178" i="5"/>
  <c r="DK172" i="5"/>
  <c r="DK178" i="5"/>
  <c r="CP172" i="5"/>
  <c r="CP178" i="5"/>
  <c r="LE172" i="5"/>
  <c r="LE178" i="5"/>
  <c r="CY172" i="5"/>
  <c r="CY178" i="5"/>
  <c r="GB172" i="5"/>
  <c r="GB178" i="5"/>
  <c r="X172" i="5"/>
  <c r="X178" i="5"/>
  <c r="IU172" i="5"/>
  <c r="IU178" i="5"/>
  <c r="EK172" i="5"/>
  <c r="EK178" i="5"/>
  <c r="LL172" i="5"/>
  <c r="LL178" i="5"/>
  <c r="HO172" i="5"/>
  <c r="HO178" i="5"/>
  <c r="KM172" i="5"/>
  <c r="KM178" i="5"/>
  <c r="HK172" i="5"/>
  <c r="HK178" i="5"/>
  <c r="HD172" i="5"/>
  <c r="HD178" i="5"/>
  <c r="MB172" i="5"/>
  <c r="MB178" i="5"/>
  <c r="HU172" i="5"/>
  <c r="HU178" i="5"/>
  <c r="AS172" i="5"/>
  <c r="AS178" i="5"/>
  <c r="AQ172" i="5"/>
  <c r="AQ178" i="5"/>
  <c r="KL172" i="5"/>
  <c r="KL178" i="5"/>
  <c r="AL172" i="5"/>
  <c r="AL178" i="5"/>
  <c r="MK172" i="5"/>
  <c r="MK178" i="5"/>
  <c r="CM172" i="5"/>
  <c r="CM178" i="5"/>
  <c r="JM17" i="5"/>
  <c r="JM26" i="5" s="1"/>
  <c r="JM35" i="5" s="1"/>
  <c r="DO172" i="5"/>
  <c r="DO178" i="5"/>
  <c r="JR172" i="5"/>
  <c r="JR178" i="5"/>
  <c r="KK172" i="5"/>
  <c r="KK178" i="5"/>
  <c r="DR172" i="5"/>
  <c r="DR178" i="5"/>
  <c r="CT172" i="5"/>
  <c r="CT178" i="5"/>
  <c r="BC172" i="5"/>
  <c r="BC178" i="5"/>
  <c r="MN172" i="5"/>
  <c r="MN178" i="5"/>
  <c r="LD172" i="5"/>
  <c r="LD178" i="5"/>
  <c r="AO172" i="5"/>
  <c r="AO178" i="5"/>
  <c r="IE172" i="5"/>
  <c r="IE178" i="5"/>
  <c r="GN172" i="5"/>
  <c r="GN178" i="5"/>
  <c r="II172" i="5"/>
  <c r="II178" i="5"/>
  <c r="GO172" i="5"/>
  <c r="GO178" i="5"/>
  <c r="FI172" i="5"/>
  <c r="FI178" i="5"/>
  <c r="AE172" i="5"/>
  <c r="AE178" i="5"/>
  <c r="BM172" i="5"/>
  <c r="BM178" i="5"/>
  <c r="JU172" i="5"/>
  <c r="JU178" i="5"/>
  <c r="AD172" i="5"/>
  <c r="AD178" i="5"/>
  <c r="AV172" i="5"/>
  <c r="AV178" i="5"/>
  <c r="IR172" i="5"/>
  <c r="IR178" i="5"/>
  <c r="CX172" i="5"/>
  <c r="CX178" i="5"/>
  <c r="EO172" i="5"/>
  <c r="EO178" i="5"/>
  <c r="IT172" i="5"/>
  <c r="IT178" i="5"/>
  <c r="EX172" i="5"/>
  <c r="EX178" i="5"/>
  <c r="AG172" i="5"/>
  <c r="AG178" i="5"/>
  <c r="DS172" i="5"/>
  <c r="DS178" i="5"/>
  <c r="DA172" i="5"/>
  <c r="DA178" i="5"/>
  <c r="MM172" i="5"/>
  <c r="MM178" i="5"/>
  <c r="LO172" i="5"/>
  <c r="LO178" i="5"/>
  <c r="JB172" i="5"/>
  <c r="JB178" i="5"/>
  <c r="HZ172" i="5"/>
  <c r="HZ178" i="5"/>
  <c r="EH172" i="5"/>
  <c r="EH178" i="5"/>
  <c r="AF172" i="5"/>
  <c r="AF178" i="5"/>
  <c r="GM172" i="5"/>
  <c r="GM178" i="5"/>
  <c r="GX172" i="5"/>
  <c r="GX178" i="5"/>
  <c r="DJ172" i="5"/>
  <c r="DJ178" i="5"/>
  <c r="EF172" i="5"/>
  <c r="EF178" i="5"/>
  <c r="HA172" i="5"/>
  <c r="HA178" i="5"/>
  <c r="IB172" i="5"/>
  <c r="IB178" i="5"/>
  <c r="BA172" i="5"/>
  <c r="BA178" i="5"/>
  <c r="FR172" i="5"/>
  <c r="FR178" i="5"/>
  <c r="HW172" i="5"/>
  <c r="HW178" i="5"/>
  <c r="GV172" i="5"/>
  <c r="GV178" i="5"/>
  <c r="LK172" i="5"/>
  <c r="LK178" i="5"/>
  <c r="EN172" i="5"/>
  <c r="EN178" i="5"/>
  <c r="KI172" i="5"/>
  <c r="KI178" i="5"/>
  <c r="AJ172" i="5"/>
  <c r="AJ178" i="5"/>
  <c r="FF172" i="5"/>
  <c r="FF178" i="5"/>
  <c r="CW172" i="5"/>
  <c r="CW178" i="5"/>
  <c r="LG172" i="5"/>
  <c r="LG178" i="5"/>
  <c r="HV172" i="5"/>
  <c r="HV178" i="5"/>
  <c r="FO172" i="5"/>
  <c r="FO178" i="5"/>
  <c r="JG172" i="5"/>
  <c r="JG178" i="5"/>
  <c r="KU172" i="5"/>
  <c r="KU178" i="5"/>
  <c r="GZ172" i="5"/>
  <c r="GZ178" i="5"/>
  <c r="EG172" i="5"/>
  <c r="EG178" i="5"/>
  <c r="CQ172" i="5"/>
  <c r="CQ178" i="5"/>
  <c r="MC172" i="5"/>
  <c r="MC178" i="5"/>
  <c r="LH172" i="5"/>
  <c r="LH178" i="5"/>
  <c r="FH172" i="5"/>
  <c r="FH178" i="5"/>
  <c r="BX172" i="5"/>
  <c r="BX178" i="5"/>
  <c r="NF18" i="5"/>
  <c r="CL172" i="5"/>
  <c r="CL178" i="5"/>
  <c r="NO19" i="5"/>
  <c r="NO178" i="5"/>
  <c r="FS172" i="5"/>
  <c r="FS178" i="5"/>
  <c r="LN172" i="5"/>
  <c r="LN178" i="5"/>
  <c r="CD172" i="5"/>
  <c r="CD178" i="5"/>
  <c r="DU172" i="5"/>
  <c r="DU178" i="5"/>
  <c r="MY20" i="5"/>
  <c r="MY178" i="5"/>
  <c r="GA172" i="5"/>
  <c r="GA178" i="5"/>
  <c r="AH172" i="5"/>
  <c r="AH178" i="5"/>
  <c r="LQ172" i="5"/>
  <c r="LQ178" i="5"/>
  <c r="IY172" i="5"/>
  <c r="IY178" i="5"/>
  <c r="CA172" i="5"/>
  <c r="CA178" i="5"/>
  <c r="IF172" i="5"/>
  <c r="IF178" i="5"/>
  <c r="DW172" i="5"/>
  <c r="DW178" i="5"/>
  <c r="FB172" i="5"/>
  <c r="FB178" i="5"/>
  <c r="CV172" i="5"/>
  <c r="CV178" i="5"/>
  <c r="BQ172" i="5"/>
  <c r="BQ178" i="5"/>
  <c r="KQ172" i="5"/>
  <c r="KQ178" i="5"/>
  <c r="KD172" i="5"/>
  <c r="KD178" i="5"/>
  <c r="BT172" i="5"/>
  <c r="BT178" i="5"/>
  <c r="JI172" i="5"/>
  <c r="JI178" i="5"/>
  <c r="CI172" i="5"/>
  <c r="CI178" i="5"/>
  <c r="JY172" i="5"/>
  <c r="JY178" i="5"/>
  <c r="DV172" i="5"/>
  <c r="DV178" i="5"/>
  <c r="CR172" i="5"/>
  <c r="CR178" i="5"/>
  <c r="JL172" i="5"/>
  <c r="JL178" i="5"/>
  <c r="MI172" i="5"/>
  <c r="MI178" i="5"/>
  <c r="HX172" i="5"/>
  <c r="HX178" i="5"/>
  <c r="ET172" i="5"/>
  <c r="ET178" i="5"/>
  <c r="IZ172" i="5"/>
  <c r="IZ178" i="5"/>
  <c r="FV172" i="5"/>
  <c r="FV178" i="5"/>
  <c r="HR172" i="5"/>
  <c r="HR178" i="5"/>
  <c r="CO172" i="5"/>
  <c r="CO178" i="5"/>
  <c r="DB172" i="5"/>
  <c r="DB178" i="5"/>
  <c r="FX172" i="5"/>
  <c r="FX178" i="5"/>
  <c r="FN172" i="5"/>
  <c r="FN178" i="5"/>
  <c r="IA172" i="5"/>
  <c r="IA178" i="5"/>
  <c r="ML172" i="5"/>
  <c r="ML178" i="5"/>
  <c r="FD172" i="5"/>
  <c r="FD178" i="5"/>
  <c r="LF172" i="5"/>
  <c r="LF178" i="5"/>
  <c r="BL172" i="5"/>
  <c r="BL178" i="5"/>
  <c r="EI172" i="5"/>
  <c r="EI178" i="5"/>
  <c r="FC172" i="5"/>
  <c r="FC178" i="5"/>
  <c r="JC172" i="5"/>
  <c r="JC178" i="5"/>
  <c r="AW172" i="5"/>
  <c r="AW178" i="5"/>
  <c r="BU172" i="5"/>
  <c r="BU178" i="5"/>
  <c r="DE172" i="5"/>
  <c r="DE178" i="5"/>
  <c r="AY172" i="5"/>
  <c r="AY178" i="5"/>
  <c r="HG172" i="5"/>
  <c r="HG178" i="5"/>
  <c r="BH172" i="5"/>
  <c r="BH178" i="5"/>
  <c r="IC172" i="5"/>
  <c r="IC178" i="5"/>
  <c r="KN172" i="5"/>
  <c r="KN178" i="5"/>
  <c r="GE172" i="5"/>
  <c r="GE178" i="5"/>
  <c r="JT172" i="5"/>
  <c r="JT178" i="5"/>
  <c r="EA172" i="5"/>
  <c r="EA178" i="5"/>
  <c r="AP172" i="5"/>
  <c r="AP178" i="5"/>
  <c r="HI172" i="5"/>
  <c r="HI178" i="5"/>
  <c r="IL172" i="5"/>
  <c r="IL178" i="5"/>
  <c r="FG172" i="5"/>
  <c r="FG178" i="5"/>
  <c r="IH172" i="5"/>
  <c r="IH178" i="5"/>
  <c r="ID172" i="5"/>
  <c r="ID178" i="5"/>
  <c r="HF172" i="5"/>
  <c r="HF178" i="5"/>
  <c r="W172" i="5"/>
  <c r="W178" i="5"/>
  <c r="DF172" i="5"/>
  <c r="DF178" i="5"/>
  <c r="HL172" i="5"/>
  <c r="HL178" i="5"/>
  <c r="KZ172" i="5"/>
  <c r="KZ178" i="5"/>
  <c r="BO172" i="5"/>
  <c r="BO178" i="5"/>
  <c r="DD172" i="5"/>
  <c r="DD178" i="5"/>
  <c r="FZ172" i="5"/>
  <c r="FZ178" i="5"/>
  <c r="ED172" i="5"/>
  <c r="ED178" i="5"/>
  <c r="IS172" i="5"/>
  <c r="IS178" i="5"/>
  <c r="HS172" i="5"/>
  <c r="HS178" i="5"/>
  <c r="FY172" i="5"/>
  <c r="FY178" i="5"/>
  <c r="JO172" i="5"/>
  <c r="JO178" i="5"/>
  <c r="GR172" i="5"/>
  <c r="GR178" i="5"/>
  <c r="CN172" i="5"/>
  <c r="CN178" i="5"/>
  <c r="LZ172" i="5"/>
  <c r="LZ178" i="5"/>
  <c r="BE172" i="5"/>
  <c r="BE178" i="5"/>
  <c r="EU172" i="5"/>
  <c r="EU178" i="5"/>
  <c r="GC172" i="5"/>
  <c r="GC178" i="5"/>
  <c r="AX172" i="5"/>
  <c r="AX178" i="5"/>
  <c r="CE172" i="5"/>
  <c r="CE178" i="5"/>
  <c r="KP172" i="5"/>
  <c r="KP178" i="5"/>
  <c r="FW172" i="5"/>
  <c r="FW178" i="5"/>
  <c r="EW172" i="5"/>
  <c r="EW178" i="5"/>
  <c r="JZ172" i="5"/>
  <c r="JZ178" i="5"/>
  <c r="CH172" i="5"/>
  <c r="CH178" i="5"/>
  <c r="AZ172" i="5"/>
  <c r="AZ178" i="5"/>
  <c r="JH172" i="5"/>
  <c r="JH178" i="5"/>
  <c r="LP172" i="5"/>
  <c r="LP178" i="5"/>
  <c r="DG172" i="5"/>
  <c r="DG178" i="5"/>
  <c r="KH172" i="5"/>
  <c r="KH178" i="5"/>
  <c r="HN172" i="5"/>
  <c r="HN178" i="5"/>
  <c r="FK172" i="5"/>
  <c r="FK178" i="5"/>
  <c r="CK172" i="5"/>
  <c r="CK178" i="5"/>
  <c r="BD172" i="5"/>
  <c r="BD178" i="5"/>
  <c r="MP172" i="5"/>
  <c r="MP178" i="5"/>
  <c r="LV172" i="5"/>
  <c r="LV178" i="5"/>
  <c r="KT172" i="5"/>
  <c r="KT178" i="5"/>
  <c r="LS172" i="5"/>
  <c r="LS178" i="5"/>
  <c r="LM172" i="5"/>
  <c r="LM178" i="5"/>
  <c r="IJ172" i="5"/>
  <c r="IJ178" i="5"/>
  <c r="AR172" i="5"/>
  <c r="AR178" i="5"/>
  <c r="HP172" i="5"/>
  <c r="HP178" i="5"/>
  <c r="LC172" i="5"/>
  <c r="LC178" i="5"/>
  <c r="GU172" i="5"/>
  <c r="GU178" i="5"/>
  <c r="GY172" i="5"/>
  <c r="GY178" i="5"/>
  <c r="IN172" i="5"/>
  <c r="IN178" i="5"/>
  <c r="FL172" i="5"/>
  <c r="FL178" i="5"/>
  <c r="LU172" i="5"/>
  <c r="LU178" i="5"/>
  <c r="BB172" i="5"/>
  <c r="BB178" i="5"/>
  <c r="GH172" i="5"/>
  <c r="GH178" i="5"/>
  <c r="ME172" i="5"/>
  <c r="ME178" i="5"/>
  <c r="DN172" i="5"/>
  <c r="DN178" i="5"/>
  <c r="KW172" i="5"/>
  <c r="KW178" i="5"/>
  <c r="BN172" i="5"/>
  <c r="BN178" i="5"/>
  <c r="IX172" i="5"/>
  <c r="IX178" i="5"/>
  <c r="GW172" i="5"/>
  <c r="GW178" i="5"/>
  <c r="KS172" i="5"/>
  <c r="KS178" i="5"/>
  <c r="IW172" i="5"/>
  <c r="IW178" i="5"/>
  <c r="CC172" i="5"/>
  <c r="CC178" i="5"/>
  <c r="LI172" i="5"/>
  <c r="LI178" i="5"/>
  <c r="JN172" i="5"/>
  <c r="JN178" i="5"/>
  <c r="BW172" i="5"/>
  <c r="BW178" i="5"/>
  <c r="IM15" i="5"/>
  <c r="DU15" i="5"/>
  <c r="MY17" i="5"/>
  <c r="LQ16" i="5"/>
  <c r="AH18" i="5"/>
  <c r="LQ19" i="5"/>
  <c r="LQ28" i="5" s="1"/>
  <c r="LQ37" i="5" s="1"/>
  <c r="IF16" i="5"/>
  <c r="GA16" i="5"/>
  <c r="IY18" i="5"/>
  <c r="FN19" i="5"/>
  <c r="GX15" i="5"/>
  <c r="DK19" i="5"/>
  <c r="MN16" i="5"/>
  <c r="CP17" i="5"/>
  <c r="FN15" i="5"/>
  <c r="KK18" i="5"/>
  <c r="KK27" i="5" s="1"/>
  <c r="FE15" i="5"/>
  <c r="GN15" i="5"/>
  <c r="GN24" i="5" s="1"/>
  <c r="GN33" i="5" s="1"/>
  <c r="II15" i="5"/>
  <c r="GN19" i="5"/>
  <c r="CP19" i="5"/>
  <c r="CP18" i="5"/>
  <c r="GX19" i="5"/>
  <c r="FN18" i="5"/>
  <c r="HA16" i="5"/>
  <c r="HA19" i="5"/>
  <c r="GG20" i="5"/>
  <c r="NJ172" i="5"/>
  <c r="MH20" i="5"/>
  <c r="MH18" i="5"/>
  <c r="NM172" i="5"/>
  <c r="IP18" i="5"/>
  <c r="IP172" i="5"/>
  <c r="NU172" i="5"/>
  <c r="NF172" i="5"/>
  <c r="CB19" i="5"/>
  <c r="CB172" i="5"/>
  <c r="JM16" i="5"/>
  <c r="JM172" i="5"/>
  <c r="AN15" i="5"/>
  <c r="AN172" i="5"/>
  <c r="MZ172" i="5"/>
  <c r="JK17" i="5"/>
  <c r="JK172" i="5"/>
  <c r="JF20" i="5"/>
  <c r="JF172" i="5"/>
  <c r="GL20" i="5"/>
  <c r="GL172" i="5"/>
  <c r="V18" i="5"/>
  <c r="V172" i="5"/>
  <c r="MY172" i="5"/>
  <c r="EM17" i="5"/>
  <c r="EM172" i="5"/>
  <c r="FQ18" i="5"/>
  <c r="NO172" i="5"/>
  <c r="FS15" i="5"/>
  <c r="JM15" i="5"/>
  <c r="MZ15" i="5"/>
  <c r="JF16" i="5"/>
  <c r="JF15" i="5"/>
  <c r="JF17" i="5"/>
  <c r="JF19" i="5"/>
  <c r="IP17" i="5"/>
  <c r="HT16" i="5"/>
  <c r="HT19" i="5"/>
  <c r="LM166" i="5"/>
  <c r="DN166" i="5"/>
  <c r="MZ166" i="5"/>
  <c r="JF166" i="5"/>
  <c r="GL166" i="5"/>
  <c r="LX166" i="5"/>
  <c r="JD166" i="5"/>
  <c r="LW166" i="5"/>
  <c r="EK166" i="5"/>
  <c r="JR166" i="5"/>
  <c r="AO166" i="5"/>
  <c r="AE166" i="5"/>
  <c r="AD166" i="5"/>
  <c r="IR166" i="5"/>
  <c r="CX166" i="5"/>
  <c r="EX166" i="5"/>
  <c r="DA166" i="5"/>
  <c r="JG166" i="5"/>
  <c r="BT166" i="5"/>
  <c r="JI166" i="5"/>
  <c r="CI166" i="5"/>
  <c r="CR166" i="5"/>
  <c r="JL166" i="5"/>
  <c r="MI166" i="5"/>
  <c r="KN166" i="5"/>
  <c r="JT166" i="5"/>
  <c r="AP166" i="5"/>
  <c r="HI166" i="5"/>
  <c r="IL166" i="5"/>
  <c r="FG166" i="5"/>
  <c r="IH166" i="5"/>
  <c r="BE166" i="5"/>
  <c r="GC166" i="5"/>
  <c r="AX166" i="5"/>
  <c r="KP166" i="5"/>
  <c r="EW166" i="5"/>
  <c r="JZ166" i="5"/>
  <c r="DG20" i="5"/>
  <c r="DG166" i="5"/>
  <c r="KH18" i="5"/>
  <c r="KH166" i="5"/>
  <c r="HN20" i="5"/>
  <c r="HN166" i="5"/>
  <c r="FK20" i="5"/>
  <c r="FK166" i="5"/>
  <c r="CK15" i="5"/>
  <c r="CK166" i="5"/>
  <c r="BD18" i="5"/>
  <c r="BD166" i="5"/>
  <c r="MP19" i="5"/>
  <c r="MP166" i="5"/>
  <c r="LV15" i="5"/>
  <c r="LV166" i="5"/>
  <c r="KT19" i="5"/>
  <c r="KT166" i="5"/>
  <c r="LS18" i="5"/>
  <c r="LS166" i="5"/>
  <c r="IJ19" i="5"/>
  <c r="IJ166" i="5"/>
  <c r="AR17" i="5"/>
  <c r="AR166" i="5"/>
  <c r="HP19" i="5"/>
  <c r="HP166" i="5"/>
  <c r="LC20" i="5"/>
  <c r="LC166" i="5"/>
  <c r="GU20" i="5"/>
  <c r="GU166" i="5"/>
  <c r="GY20" i="5"/>
  <c r="GY166" i="5"/>
  <c r="IN20" i="5"/>
  <c r="IN166" i="5"/>
  <c r="FL17" i="5"/>
  <c r="FL166" i="5"/>
  <c r="LU17" i="5"/>
  <c r="LU26" i="5" s="1"/>
  <c r="LU166" i="5"/>
  <c r="BB20" i="5"/>
  <c r="BB166" i="5"/>
  <c r="GH18" i="5"/>
  <c r="GH166" i="5"/>
  <c r="ME16" i="5"/>
  <c r="ME166" i="5"/>
  <c r="KW19" i="5"/>
  <c r="KW166" i="5"/>
  <c r="BN20" i="5"/>
  <c r="BN166" i="5"/>
  <c r="IX19" i="5"/>
  <c r="IX166" i="5"/>
  <c r="GW15" i="5"/>
  <c r="GW166" i="5"/>
  <c r="KS15" i="5"/>
  <c r="KS166" i="5"/>
  <c r="IW15" i="5"/>
  <c r="IW166" i="5"/>
  <c r="CC20" i="5"/>
  <c r="CC166" i="5"/>
  <c r="LI20" i="5"/>
  <c r="LI166" i="5"/>
  <c r="JN17" i="5"/>
  <c r="JN166" i="5"/>
  <c r="BW20" i="5"/>
  <c r="BW166" i="5"/>
  <c r="BR19" i="5"/>
  <c r="BR166" i="5"/>
  <c r="JP20" i="5"/>
  <c r="JP166" i="5"/>
  <c r="KJ16" i="5"/>
  <c r="KJ166" i="5"/>
  <c r="AZ15" i="5"/>
  <c r="AZ166" i="5"/>
  <c r="AS20" i="5"/>
  <c r="AS166" i="5"/>
  <c r="BJ19" i="5"/>
  <c r="BJ166" i="5"/>
  <c r="ET19" i="5"/>
  <c r="ET166" i="5"/>
  <c r="ID20" i="5"/>
  <c r="ID166" i="5"/>
  <c r="BK15" i="5"/>
  <c r="BK166" i="5"/>
  <c r="JB17" i="5"/>
  <c r="JB166" i="5"/>
  <c r="BI19" i="5"/>
  <c r="BI166" i="5"/>
  <c r="AQ15" i="5"/>
  <c r="AQ166" i="5"/>
  <c r="NJ18" i="5"/>
  <c r="NJ166" i="5"/>
  <c r="JH18" i="5"/>
  <c r="JH166" i="5"/>
  <c r="IO20" i="5"/>
  <c r="IO166" i="5"/>
  <c r="GI18" i="5"/>
  <c r="GI166" i="5"/>
  <c r="HM19" i="5"/>
  <c r="HM28" i="5" s="1"/>
  <c r="HM166" i="5"/>
  <c r="IZ19" i="5"/>
  <c r="IZ166" i="5"/>
  <c r="HF17" i="5"/>
  <c r="HF166" i="5"/>
  <c r="BX20" i="5"/>
  <c r="BX166" i="5"/>
  <c r="KL18" i="5"/>
  <c r="KL166" i="5"/>
  <c r="MG20" i="5"/>
  <c r="MG166" i="5"/>
  <c r="LP19" i="5"/>
  <c r="LP166" i="5"/>
  <c r="HZ19" i="5"/>
  <c r="HZ166" i="5"/>
  <c r="MJ19" i="5"/>
  <c r="MJ166" i="5"/>
  <c r="AK20" i="5"/>
  <c r="AK166" i="5"/>
  <c r="JV17" i="5"/>
  <c r="JV166" i="5"/>
  <c r="AC19" i="5"/>
  <c r="AC166" i="5"/>
  <c r="JW16" i="5"/>
  <c r="JW25" i="5" s="1"/>
  <c r="JW166" i="5"/>
  <c r="NM18" i="5"/>
  <c r="NM166" i="5"/>
  <c r="KF17" i="5"/>
  <c r="KF166" i="5"/>
  <c r="HE16" i="5"/>
  <c r="HE166" i="5"/>
  <c r="AB19" i="5"/>
  <c r="AB166" i="5"/>
  <c r="BP20" i="5"/>
  <c r="BP166" i="5"/>
  <c r="JQ20" i="5"/>
  <c r="JQ166" i="5"/>
  <c r="DI15" i="5"/>
  <c r="DI166" i="5"/>
  <c r="HT18" i="5"/>
  <c r="HT166" i="5"/>
  <c r="KA18" i="5"/>
  <c r="KA166" i="5"/>
  <c r="LJ20" i="5"/>
  <c r="LJ166" i="5"/>
  <c r="KE15" i="5"/>
  <c r="KE166" i="5"/>
  <c r="ES15" i="5"/>
  <c r="ES166" i="5"/>
  <c r="DP18" i="5"/>
  <c r="DP166" i="5"/>
  <c r="FU20" i="5"/>
  <c r="FU166" i="5"/>
  <c r="IP20" i="5"/>
  <c r="IP166" i="5"/>
  <c r="LB18" i="5"/>
  <c r="LB166" i="5"/>
  <c r="LT19" i="5"/>
  <c r="LT166" i="5"/>
  <c r="FA20" i="5"/>
  <c r="FA166" i="5"/>
  <c r="DT19" i="5"/>
  <c r="DT166" i="5"/>
  <c r="EP20" i="5"/>
  <c r="EP166" i="5"/>
  <c r="HY17" i="5"/>
  <c r="HY166" i="5"/>
  <c r="KB18" i="5"/>
  <c r="KB166" i="5"/>
  <c r="CZ17" i="5"/>
  <c r="CZ166" i="5"/>
  <c r="EL16" i="5"/>
  <c r="EL166" i="5"/>
  <c r="GT20" i="5"/>
  <c r="GT166" i="5"/>
  <c r="JS20" i="5"/>
  <c r="JS166" i="5"/>
  <c r="NU19" i="5"/>
  <c r="NU166" i="5"/>
  <c r="GF19" i="5"/>
  <c r="GF166" i="5"/>
  <c r="AL15" i="5"/>
  <c r="AL166" i="5"/>
  <c r="EV15" i="5"/>
  <c r="EV166" i="5"/>
  <c r="AA19" i="5"/>
  <c r="AA166" i="5"/>
  <c r="EH18" i="5"/>
  <c r="EH166" i="5"/>
  <c r="MA18" i="5"/>
  <c r="MA166" i="5"/>
  <c r="MK18" i="5"/>
  <c r="MK166" i="5"/>
  <c r="Z20" i="5"/>
  <c r="Z166" i="5"/>
  <c r="NF16" i="5"/>
  <c r="NF25" i="5" s="1"/>
  <c r="NF166" i="5"/>
  <c r="AF20" i="5"/>
  <c r="NS74" i="5" s="1"/>
  <c r="AF166" i="5"/>
  <c r="HC18" i="5"/>
  <c r="HC166" i="5"/>
  <c r="KY18" i="5"/>
  <c r="KY166" i="5"/>
  <c r="CM19" i="5"/>
  <c r="CM166" i="5"/>
  <c r="ER19" i="5"/>
  <c r="ER166" i="5"/>
  <c r="GK17" i="5"/>
  <c r="GK166" i="5"/>
  <c r="CB16" i="5"/>
  <c r="CB166" i="5"/>
  <c r="EJ20" i="5"/>
  <c r="EJ166" i="5"/>
  <c r="FJ17" i="5"/>
  <c r="FJ166" i="5"/>
  <c r="JM19" i="5"/>
  <c r="JM166" i="5"/>
  <c r="IG18" i="5"/>
  <c r="IG166" i="5"/>
  <c r="AN20" i="5"/>
  <c r="AN166" i="5"/>
  <c r="JK18" i="5"/>
  <c r="JK166" i="5"/>
  <c r="LY15" i="5"/>
  <c r="LY166" i="5"/>
  <c r="CJ19" i="5"/>
  <c r="CJ166" i="5"/>
  <c r="EZ17" i="5"/>
  <c r="EZ166" i="5"/>
  <c r="GS18" i="5"/>
  <c r="GS166" i="5"/>
  <c r="JA18" i="5"/>
  <c r="JA166" i="5"/>
  <c r="KX17" i="5"/>
  <c r="KX166" i="5"/>
  <c r="KO18" i="5"/>
  <c r="KO166" i="5"/>
  <c r="GJ17" i="5"/>
  <c r="GJ166" i="5"/>
  <c r="CG16" i="5"/>
  <c r="CG166" i="5"/>
  <c r="GP16" i="5"/>
  <c r="GP166" i="5"/>
  <c r="BS16" i="5"/>
  <c r="BS166" i="5"/>
  <c r="U17" i="5"/>
  <c r="U166" i="5"/>
  <c r="IK19" i="5"/>
  <c r="IK166" i="5"/>
  <c r="IM19" i="5"/>
  <c r="IM166" i="5"/>
  <c r="EB19" i="5"/>
  <c r="EB166" i="5"/>
  <c r="DZ20" i="5"/>
  <c r="DZ166" i="5"/>
  <c r="DY17" i="5"/>
  <c r="DY26" i="5" s="1"/>
  <c r="DY35" i="5" s="1"/>
  <c r="DY166" i="5"/>
  <c r="FQ15" i="5"/>
  <c r="FQ166" i="5"/>
  <c r="KV18" i="5"/>
  <c r="KV166" i="5"/>
  <c r="MH19" i="5"/>
  <c r="MH166" i="5"/>
  <c r="CF19" i="5"/>
  <c r="CF166" i="5"/>
  <c r="LA17" i="5"/>
  <c r="LA166" i="5"/>
  <c r="GD15" i="5"/>
  <c r="GD166" i="5"/>
  <c r="AM16" i="5"/>
  <c r="AM166" i="5"/>
  <c r="HJ18" i="5"/>
  <c r="HJ166" i="5"/>
  <c r="CS16" i="5"/>
  <c r="CS166" i="5"/>
  <c r="FM18" i="5"/>
  <c r="FM166" i="5"/>
  <c r="MD18" i="5"/>
  <c r="MD166" i="5"/>
  <c r="GG17" i="5"/>
  <c r="GG166" i="5"/>
  <c r="AT18" i="5"/>
  <c r="AT166" i="5"/>
  <c r="JX19" i="5"/>
  <c r="JX166" i="5"/>
  <c r="IV18" i="5"/>
  <c r="IV166" i="5"/>
  <c r="KR17" i="5"/>
  <c r="KR166" i="5"/>
  <c r="CU20" i="5"/>
  <c r="CU166" i="5"/>
  <c r="EQ19" i="5"/>
  <c r="EQ166" i="5"/>
  <c r="FT19" i="5"/>
  <c r="FT166" i="5"/>
  <c r="EY16" i="5"/>
  <c r="EY166" i="5"/>
  <c r="BF18" i="5"/>
  <c r="BF166" i="5"/>
  <c r="DQ17" i="5"/>
  <c r="DQ166" i="5"/>
  <c r="MF19" i="5"/>
  <c r="MF166" i="5"/>
  <c r="LR19" i="5"/>
  <c r="LR166" i="5"/>
  <c r="HH20" i="5"/>
  <c r="HH166" i="5"/>
  <c r="DX19" i="5"/>
  <c r="DX166" i="5"/>
  <c r="DH20" i="5"/>
  <c r="DH166" i="5"/>
  <c r="FP16" i="5"/>
  <c r="FP166" i="5"/>
  <c r="DM19" i="5"/>
  <c r="DM166" i="5"/>
  <c r="EM20" i="5"/>
  <c r="EM166" i="5"/>
  <c r="BY20" i="5"/>
  <c r="BY166" i="5"/>
  <c r="EE18" i="5"/>
  <c r="EE166" i="5"/>
  <c r="JJ20" i="5"/>
  <c r="JJ166" i="5"/>
  <c r="BZ20" i="5"/>
  <c r="BZ166" i="5"/>
  <c r="DC17" i="5"/>
  <c r="DC166" i="5"/>
  <c r="MO15" i="5"/>
  <c r="MO166" i="5"/>
  <c r="Y16" i="5"/>
  <c r="Y166" i="5"/>
  <c r="GQ18" i="5"/>
  <c r="GQ166" i="5"/>
  <c r="AU18" i="5"/>
  <c r="AU166" i="5"/>
  <c r="HB18" i="5"/>
  <c r="HB166" i="5"/>
  <c r="KG19" i="5"/>
  <c r="KG166" i="5"/>
  <c r="BV20" i="5"/>
  <c r="BV166" i="5"/>
  <c r="V17" i="5"/>
  <c r="V166" i="5"/>
  <c r="IQ18" i="5"/>
  <c r="IQ166" i="5"/>
  <c r="BG18" i="5"/>
  <c r="BG166" i="5"/>
  <c r="DL16" i="5"/>
  <c r="DL166" i="5"/>
  <c r="AI20" i="5"/>
  <c r="AI166" i="5"/>
  <c r="JE20" i="5"/>
  <c r="JE166" i="5"/>
  <c r="FE19" i="5"/>
  <c r="FE166" i="5"/>
  <c r="HQ19" i="5"/>
  <c r="HQ166" i="5"/>
  <c r="EC20" i="5"/>
  <c r="EC166" i="5"/>
  <c r="KC20" i="5"/>
  <c r="KC166" i="5"/>
  <c r="DK20" i="5"/>
  <c r="DK166" i="5"/>
  <c r="CP20" i="5"/>
  <c r="CP166" i="5"/>
  <c r="LE19" i="5"/>
  <c r="LE166" i="5"/>
  <c r="CY17" i="5"/>
  <c r="CY166" i="5"/>
  <c r="GB20" i="5"/>
  <c r="GB166" i="5"/>
  <c r="X20" i="5"/>
  <c r="X166" i="5"/>
  <c r="IU20" i="5"/>
  <c r="IU166" i="5"/>
  <c r="LL18" i="5"/>
  <c r="LL166" i="5"/>
  <c r="HO15" i="5"/>
  <c r="HO166" i="5"/>
  <c r="KM18" i="5"/>
  <c r="KM166" i="5"/>
  <c r="HK16" i="5"/>
  <c r="HK166" i="5"/>
  <c r="HD19" i="5"/>
  <c r="HD166" i="5"/>
  <c r="MB20" i="5"/>
  <c r="MB166" i="5"/>
  <c r="HU18" i="5"/>
  <c r="HU166" i="5"/>
  <c r="DO16" i="5"/>
  <c r="DO166" i="5"/>
  <c r="KK19" i="5"/>
  <c r="KK166" i="5"/>
  <c r="DR20" i="5"/>
  <c r="DR166" i="5"/>
  <c r="CT18" i="5"/>
  <c r="CT166" i="5"/>
  <c r="BC16" i="5"/>
  <c r="BC166" i="5"/>
  <c r="MN20" i="5"/>
  <c r="MN166" i="5"/>
  <c r="LD16" i="5"/>
  <c r="LD166" i="5"/>
  <c r="IE16" i="5"/>
  <c r="IE166" i="5"/>
  <c r="GN18" i="5"/>
  <c r="GN166" i="5"/>
  <c r="II19" i="5"/>
  <c r="II166" i="5"/>
  <c r="GO19" i="5"/>
  <c r="GO166" i="5"/>
  <c r="FI16" i="5"/>
  <c r="FI166" i="5"/>
  <c r="BM17" i="5"/>
  <c r="BM166" i="5"/>
  <c r="JU19" i="5"/>
  <c r="JU166" i="5"/>
  <c r="AV17" i="5"/>
  <c r="AV166" i="5"/>
  <c r="EO15" i="5"/>
  <c r="EO166" i="5"/>
  <c r="IT18" i="5"/>
  <c r="IT166" i="5"/>
  <c r="AG15" i="5"/>
  <c r="AG166" i="5"/>
  <c r="DS20" i="5"/>
  <c r="DS166" i="5"/>
  <c r="MM20" i="5"/>
  <c r="MM166" i="5"/>
  <c r="LO20" i="5"/>
  <c r="LO166" i="5"/>
  <c r="GM18" i="5"/>
  <c r="GM166" i="5"/>
  <c r="GX20" i="5"/>
  <c r="GX166" i="5"/>
  <c r="DJ17" i="5"/>
  <c r="DJ166" i="5"/>
  <c r="EF19" i="5"/>
  <c r="EF166" i="5"/>
  <c r="HA15" i="5"/>
  <c r="HA166" i="5"/>
  <c r="IB17" i="5"/>
  <c r="IB166" i="5"/>
  <c r="BA16" i="5"/>
  <c r="BA166" i="5"/>
  <c r="FR17" i="5"/>
  <c r="FR166" i="5"/>
  <c r="HW20" i="5"/>
  <c r="HW166" i="5"/>
  <c r="GV16" i="5"/>
  <c r="GV166" i="5"/>
  <c r="LK15" i="5"/>
  <c r="LK166" i="5"/>
  <c r="EN18" i="5"/>
  <c r="EN166" i="5"/>
  <c r="KI18" i="5"/>
  <c r="KI166" i="5"/>
  <c r="AJ20" i="5"/>
  <c r="AJ166" i="5"/>
  <c r="FF19" i="5"/>
  <c r="FF166" i="5"/>
  <c r="CW15" i="5"/>
  <c r="CW166" i="5"/>
  <c r="LG19" i="5"/>
  <c r="LG166" i="5"/>
  <c r="HV18" i="5"/>
  <c r="HV166" i="5"/>
  <c r="FO20" i="5"/>
  <c r="FO166" i="5"/>
  <c r="KU18" i="5"/>
  <c r="KU166" i="5"/>
  <c r="GZ15" i="5"/>
  <c r="GZ166" i="5"/>
  <c r="EG19" i="5"/>
  <c r="EG166" i="5"/>
  <c r="CQ20" i="5"/>
  <c r="CQ166" i="5"/>
  <c r="MC17" i="5"/>
  <c r="MC166" i="5"/>
  <c r="LH17" i="5"/>
  <c r="LH166" i="5"/>
  <c r="FH18" i="5"/>
  <c r="FH166" i="5"/>
  <c r="CL17" i="5"/>
  <c r="CL166" i="5"/>
  <c r="NO16" i="5"/>
  <c r="NO166" i="5"/>
  <c r="FS18" i="5"/>
  <c r="FS166" i="5"/>
  <c r="LN20" i="5"/>
  <c r="LN166" i="5"/>
  <c r="CD19" i="5"/>
  <c r="CD166" i="5"/>
  <c r="DU17" i="5"/>
  <c r="DU166" i="5"/>
  <c r="MY16" i="5"/>
  <c r="MY166" i="5"/>
  <c r="GA17" i="5"/>
  <c r="GA166" i="5"/>
  <c r="AH17" i="5"/>
  <c r="AH166" i="5"/>
  <c r="LQ18" i="5"/>
  <c r="LQ166" i="5"/>
  <c r="IY19" i="5"/>
  <c r="IY166" i="5"/>
  <c r="CA16" i="5"/>
  <c r="CA166" i="5"/>
  <c r="IF19" i="5"/>
  <c r="IF166" i="5"/>
  <c r="DW19" i="5"/>
  <c r="DW166" i="5"/>
  <c r="FB16" i="5"/>
  <c r="FB166" i="5"/>
  <c r="CV17" i="5"/>
  <c r="CV166" i="5"/>
  <c r="BQ20" i="5"/>
  <c r="BQ166" i="5"/>
  <c r="KQ19" i="5"/>
  <c r="KQ166" i="5"/>
  <c r="KD15" i="5"/>
  <c r="KD166" i="5"/>
  <c r="JY18" i="5"/>
  <c r="JY166" i="5"/>
  <c r="DV19" i="5"/>
  <c r="DV166" i="5"/>
  <c r="HX20" i="5"/>
  <c r="HX166" i="5"/>
  <c r="FV18" i="5"/>
  <c r="FV166" i="5"/>
  <c r="HR20" i="5"/>
  <c r="HR166" i="5"/>
  <c r="CO19" i="5"/>
  <c r="CO166" i="5"/>
  <c r="DB18" i="5"/>
  <c r="DB166" i="5"/>
  <c r="FX16" i="5"/>
  <c r="FX166" i="5"/>
  <c r="FN20" i="5"/>
  <c r="FN166" i="5"/>
  <c r="IA20" i="5"/>
  <c r="IA166" i="5"/>
  <c r="ML15" i="5"/>
  <c r="ML166" i="5"/>
  <c r="FD20" i="5"/>
  <c r="FD166" i="5"/>
  <c r="LF19" i="5"/>
  <c r="LF166" i="5"/>
  <c r="BL19" i="5"/>
  <c r="BL166" i="5"/>
  <c r="MQ19" i="5"/>
  <c r="MQ166" i="5"/>
  <c r="EI15" i="5"/>
  <c r="EI166" i="5"/>
  <c r="FC20" i="5"/>
  <c r="FC166" i="5"/>
  <c r="JC16" i="5"/>
  <c r="JC166" i="5"/>
  <c r="AW20" i="5"/>
  <c r="AW166" i="5"/>
  <c r="BU20" i="5"/>
  <c r="BU166" i="5"/>
  <c r="DE20" i="5"/>
  <c r="DE166" i="5"/>
  <c r="AY20" i="5"/>
  <c r="AY166" i="5"/>
  <c r="HG16" i="5"/>
  <c r="HG166" i="5"/>
  <c r="BH20" i="5"/>
  <c r="BH166" i="5"/>
  <c r="IC17" i="5"/>
  <c r="IC166" i="5"/>
  <c r="GE20" i="5"/>
  <c r="GE166" i="5"/>
  <c r="EA17" i="5"/>
  <c r="EA166" i="5"/>
  <c r="W18" i="5"/>
  <c r="W166" i="5"/>
  <c r="DF20" i="5"/>
  <c r="DF166" i="5"/>
  <c r="HL19" i="5"/>
  <c r="HL166" i="5"/>
  <c r="KZ17" i="5"/>
  <c r="KZ166" i="5"/>
  <c r="BO15" i="5"/>
  <c r="BO166" i="5"/>
  <c r="DD20" i="5"/>
  <c r="DD166" i="5"/>
  <c r="FZ20" i="5"/>
  <c r="FZ166" i="5"/>
  <c r="ED19" i="5"/>
  <c r="ED166" i="5"/>
  <c r="IS20" i="5"/>
  <c r="IS166" i="5"/>
  <c r="HS20" i="5"/>
  <c r="HS166" i="5"/>
  <c r="FY17" i="5"/>
  <c r="FY166" i="5"/>
  <c r="JO18" i="5"/>
  <c r="JO166" i="5"/>
  <c r="GR16" i="5"/>
  <c r="GR166" i="5"/>
  <c r="CN19" i="5"/>
  <c r="CN166" i="5"/>
  <c r="LZ20" i="5"/>
  <c r="LZ166" i="5"/>
  <c r="EU17" i="5"/>
  <c r="EU166" i="5"/>
  <c r="CE15" i="5"/>
  <c r="CE166" i="5"/>
  <c r="FW16" i="5"/>
  <c r="FW166" i="5"/>
  <c r="CH20" i="5"/>
  <c r="CH166" i="5"/>
  <c r="FQ16" i="5"/>
  <c r="GD20" i="5"/>
  <c r="GD17" i="5"/>
  <c r="KV20" i="5"/>
  <c r="FQ20" i="5"/>
  <c r="GD19" i="5"/>
  <c r="KV16" i="5"/>
  <c r="AM17" i="5"/>
  <c r="AM26" i="5" s="1"/>
  <c r="DY18" i="5"/>
  <c r="FQ17" i="5"/>
  <c r="KV17" i="5"/>
  <c r="HF19" i="5"/>
  <c r="DY19" i="5"/>
  <c r="FQ19" i="5"/>
  <c r="KV19" i="5"/>
  <c r="MH15" i="5"/>
  <c r="KV15" i="5"/>
  <c r="MH17" i="5"/>
  <c r="JN19" i="5"/>
  <c r="CC19" i="5"/>
  <c r="EH15" i="5"/>
  <c r="V20" i="5"/>
  <c r="NO17" i="5"/>
  <c r="CL18" i="5"/>
  <c r="NO20" i="5"/>
  <c r="BY19" i="5"/>
  <c r="DM18" i="5"/>
  <c r="FT15" i="5"/>
  <c r="EM15" i="5"/>
  <c r="EM19" i="5"/>
  <c r="EM18" i="5"/>
  <c r="MF18" i="5"/>
  <c r="BY17" i="5"/>
  <c r="BY15" i="5"/>
  <c r="BY16" i="5"/>
  <c r="EQ16" i="5"/>
  <c r="DH17" i="5"/>
  <c r="BY18" i="5"/>
  <c r="GO17" i="5"/>
  <c r="FI17" i="5"/>
  <c r="FI19" i="5"/>
  <c r="FE20" i="5"/>
  <c r="IN18" i="5"/>
  <c r="CP15" i="5"/>
  <c r="GP17" i="5"/>
  <c r="AQ17" i="5"/>
  <c r="CP16" i="5"/>
  <c r="EQ17" i="5"/>
  <c r="X16" i="5"/>
  <c r="LE16" i="5"/>
  <c r="EM16" i="5"/>
  <c r="JB18" i="5"/>
  <c r="GW19" i="5"/>
  <c r="X17" i="5"/>
  <c r="LE20" i="5"/>
  <c r="DK15" i="5"/>
  <c r="X18" i="5"/>
  <c r="LE17" i="5"/>
  <c r="LI18" i="5"/>
  <c r="KC16" i="5"/>
  <c r="DK16" i="5"/>
  <c r="X19" i="5"/>
  <c r="LE18" i="5"/>
  <c r="GD16" i="5"/>
  <c r="KC17" i="5"/>
  <c r="DK17" i="5"/>
  <c r="DM17" i="5"/>
  <c r="BN18" i="5"/>
  <c r="KX19" i="5"/>
  <c r="IW20" i="5"/>
  <c r="GD18" i="5"/>
  <c r="IN19" i="5"/>
  <c r="KS20" i="5"/>
  <c r="JS16" i="5"/>
  <c r="ME18" i="5"/>
  <c r="IW17" i="5"/>
  <c r="IJ20" i="5"/>
  <c r="JS15" i="5"/>
  <c r="IW19" i="5"/>
  <c r="ET18" i="5"/>
  <c r="KS17" i="5"/>
  <c r="JS18" i="5"/>
  <c r="IX15" i="5"/>
  <c r="IJ16" i="5"/>
  <c r="KS16" i="5"/>
  <c r="KJ17" i="5"/>
  <c r="KS18" i="5"/>
  <c r="JS17" i="5"/>
  <c r="IX16" i="5"/>
  <c r="KS19" i="5"/>
  <c r="JS19" i="5"/>
  <c r="IX20" i="5"/>
  <c r="LB15" i="5"/>
  <c r="CC15" i="5"/>
  <c r="GW18" i="5"/>
  <c r="JN18" i="5"/>
  <c r="BN19" i="5"/>
  <c r="IN16" i="5"/>
  <c r="BD17" i="5"/>
  <c r="LT20" i="5"/>
  <c r="BP19" i="5"/>
  <c r="IX18" i="5"/>
  <c r="LI15" i="5"/>
  <c r="LB17" i="5"/>
  <c r="CC17" i="5"/>
  <c r="JN20" i="5"/>
  <c r="BN17" i="5"/>
  <c r="ME17" i="5"/>
  <c r="IW18" i="5"/>
  <c r="KJ19" i="5"/>
  <c r="GW17" i="5"/>
  <c r="IN15" i="5"/>
  <c r="BD16" i="5"/>
  <c r="LT18" i="5"/>
  <c r="JN15" i="5"/>
  <c r="BN15" i="5"/>
  <c r="BN24" i="5" s="1"/>
  <c r="BN33" i="5" s="1"/>
  <c r="IX17" i="5"/>
  <c r="LI17" i="5"/>
  <c r="CC16" i="5"/>
  <c r="GW20" i="5"/>
  <c r="ME15" i="5"/>
  <c r="IW16" i="5"/>
  <c r="LI19" i="5"/>
  <c r="IP16" i="5"/>
  <c r="JB16" i="5"/>
  <c r="GW16" i="5"/>
  <c r="IN17" i="5"/>
  <c r="JN16" i="5"/>
  <c r="JN25" i="5" s="1"/>
  <c r="JN34" i="5" s="1"/>
  <c r="BN16" i="5"/>
  <c r="LI16" i="5"/>
  <c r="CC18" i="5"/>
  <c r="IP15" i="5"/>
  <c r="JB19" i="5"/>
  <c r="MQ20" i="5"/>
  <c r="BP17" i="5"/>
  <c r="LB16" i="5"/>
  <c r="JK15" i="5"/>
  <c r="IC18" i="5"/>
  <c r="LB19" i="5"/>
  <c r="LB20" i="5"/>
  <c r="EA15" i="5"/>
  <c r="IG20" i="5"/>
  <c r="HR19" i="5"/>
  <c r="HR18" i="5"/>
  <c r="BL16" i="5"/>
  <c r="JQ16" i="5"/>
  <c r="JM20" i="5"/>
  <c r="LT17" i="5"/>
  <c r="FU18" i="5"/>
  <c r="JK16" i="5"/>
  <c r="GE17" i="5"/>
  <c r="FV15" i="5"/>
  <c r="EA18" i="5"/>
  <c r="FA16" i="5"/>
  <c r="LY19" i="5"/>
  <c r="FJ19" i="5"/>
  <c r="HR16" i="5"/>
  <c r="IP19" i="5"/>
  <c r="BL18" i="5"/>
  <c r="JM18" i="5"/>
  <c r="LT15" i="5"/>
  <c r="FU19" i="5"/>
  <c r="JK20" i="5"/>
  <c r="GE16" i="5"/>
  <c r="FV20" i="5"/>
  <c r="GK16" i="5"/>
  <c r="EA19" i="5"/>
  <c r="FA19" i="5"/>
  <c r="LY20" i="5"/>
  <c r="EJ18" i="5"/>
  <c r="CL15" i="5"/>
  <c r="LT16" i="5"/>
  <c r="FC16" i="5"/>
  <c r="FA18" i="5"/>
  <c r="MQ15" i="5"/>
  <c r="JC19" i="5"/>
  <c r="EH20" i="5"/>
  <c r="GA19" i="5"/>
  <c r="BO16" i="5"/>
  <c r="FT18" i="5"/>
  <c r="KI15" i="5"/>
  <c r="FC15" i="5"/>
  <c r="DU18" i="5"/>
  <c r="BO20" i="5"/>
  <c r="DU19" i="5"/>
  <c r="GP15" i="5"/>
  <c r="JC18" i="5"/>
  <c r="GO16" i="5"/>
  <c r="EN15" i="5"/>
  <c r="FI15" i="5"/>
  <c r="IE19" i="5"/>
  <c r="EF16" i="5"/>
  <c r="II18" i="5"/>
  <c r="GN16" i="5"/>
  <c r="GO18" i="5"/>
  <c r="AH20" i="5"/>
  <c r="EN19" i="5"/>
  <c r="MQ16" i="5"/>
  <c r="FV17" i="5"/>
  <c r="CA17" i="5"/>
  <c r="GA20" i="5"/>
  <c r="DP19" i="5"/>
  <c r="IF15" i="5"/>
  <c r="BM15" i="5"/>
  <c r="JC15" i="5"/>
  <c r="IY20" i="5"/>
  <c r="AH19" i="5"/>
  <c r="HK19" i="5"/>
  <c r="MQ17" i="5"/>
  <c r="BM18" i="5"/>
  <c r="JC20" i="5"/>
  <c r="MA19" i="5"/>
  <c r="LL16" i="5"/>
  <c r="FF15" i="5"/>
  <c r="HU15" i="5"/>
  <c r="GP19" i="5"/>
  <c r="LQ15" i="5"/>
  <c r="FC18" i="5"/>
  <c r="FF18" i="5"/>
  <c r="HU17" i="5"/>
  <c r="LQ20" i="5"/>
  <c r="FC19" i="5"/>
  <c r="AH15" i="5"/>
  <c r="IG16" i="5"/>
  <c r="EI16" i="5"/>
  <c r="FC17" i="5"/>
  <c r="FF17" i="5"/>
  <c r="EY19" i="5"/>
  <c r="GA15" i="5"/>
  <c r="EY20" i="5"/>
  <c r="GA18" i="5"/>
  <c r="BB15" i="5"/>
  <c r="LQ17" i="5"/>
  <c r="IY17" i="5"/>
  <c r="AH16" i="5"/>
  <c r="EI19" i="5"/>
  <c r="EY18" i="5"/>
  <c r="BB17" i="5"/>
  <c r="BB26" i="5" s="1"/>
  <c r="BB35" i="5" s="1"/>
  <c r="KM15" i="5"/>
  <c r="IY15" i="5"/>
  <c r="DB15" i="5"/>
  <c r="HN15" i="5"/>
  <c r="HN19" i="5"/>
  <c r="BC15" i="5"/>
  <c r="GJ19" i="5"/>
  <c r="DG18" i="5"/>
  <c r="EI20" i="5"/>
  <c r="DD17" i="5"/>
  <c r="CG20" i="5"/>
  <c r="LU19" i="5"/>
  <c r="NU16" i="5"/>
  <c r="JH17" i="5"/>
  <c r="IO16" i="5"/>
  <c r="JH20" i="5"/>
  <c r="DJ15" i="5"/>
  <c r="AM20" i="5"/>
  <c r="KA15" i="5"/>
  <c r="HJ17" i="5"/>
  <c r="GG19" i="5"/>
  <c r="CS18" i="5"/>
  <c r="KE19" i="5"/>
  <c r="BQ17" i="5"/>
  <c r="NJ16" i="5"/>
  <c r="CS15" i="5"/>
  <c r="JO15" i="5"/>
  <c r="FL19" i="5"/>
  <c r="LU20" i="5"/>
  <c r="GI20" i="5"/>
  <c r="CT16" i="5"/>
  <c r="AT20" i="5"/>
  <c r="GG16" i="5"/>
  <c r="LU16" i="5"/>
  <c r="GI16" i="5"/>
  <c r="LJ18" i="5"/>
  <c r="CS17" i="5"/>
  <c r="AM15" i="5"/>
  <c r="KE17" i="5"/>
  <c r="JH15" i="5"/>
  <c r="GR19" i="5"/>
  <c r="GG18" i="5"/>
  <c r="LU18" i="5"/>
  <c r="AQ16" i="5"/>
  <c r="CS19" i="5"/>
  <c r="AM19" i="5"/>
  <c r="KE20" i="5"/>
  <c r="JH19" i="5"/>
  <c r="FL16" i="5"/>
  <c r="JO19" i="5"/>
  <c r="BQ15" i="5"/>
  <c r="IO15" i="5"/>
  <c r="HJ20" i="5"/>
  <c r="KA19" i="5"/>
  <c r="BQ16" i="5"/>
  <c r="IO18" i="5"/>
  <c r="FR15" i="5"/>
  <c r="FM17" i="5"/>
  <c r="MK16" i="5"/>
  <c r="MD16" i="5"/>
  <c r="BQ18" i="5"/>
  <c r="NU17" i="5"/>
  <c r="JE15" i="5"/>
  <c r="AQ18" i="5"/>
  <c r="CT19" i="5"/>
  <c r="LG15" i="5"/>
  <c r="KA17" i="5"/>
  <c r="HE17" i="5"/>
  <c r="FL18" i="5"/>
  <c r="JO16" i="5"/>
  <c r="IO19" i="5"/>
  <c r="JE19" i="5"/>
  <c r="KB20" i="5"/>
  <c r="EZ16" i="5"/>
  <c r="FR18" i="5"/>
  <c r="FM15" i="5"/>
  <c r="CN15" i="5"/>
  <c r="AQ20" i="5"/>
  <c r="LG17" i="5"/>
  <c r="MK17" i="5"/>
  <c r="KA16" i="5"/>
  <c r="JO20" i="5"/>
  <c r="MD20" i="5"/>
  <c r="BQ19" i="5"/>
  <c r="DE15" i="5"/>
  <c r="JO17" i="5"/>
  <c r="AQ19" i="5"/>
  <c r="MK20" i="5"/>
  <c r="CJ16" i="5"/>
  <c r="GS19" i="5"/>
  <c r="CS20" i="5"/>
  <c r="NU18" i="5"/>
  <c r="AT15" i="5"/>
  <c r="LJ15" i="5"/>
  <c r="FM19" i="5"/>
  <c r="CN17" i="5"/>
  <c r="CN26" i="5" s="1"/>
  <c r="CN35" i="5" s="1"/>
  <c r="LG16" i="5"/>
  <c r="KA20" i="5"/>
  <c r="HW15" i="5"/>
  <c r="MD17" i="5"/>
  <c r="AT16" i="5"/>
  <c r="EZ20" i="5"/>
  <c r="GI15" i="5"/>
  <c r="LJ16" i="5"/>
  <c r="FM20" i="5"/>
  <c r="CN16" i="5"/>
  <c r="LG20" i="5"/>
  <c r="HW18" i="5"/>
  <c r="HW27" i="5" s="1"/>
  <c r="MD19" i="5"/>
  <c r="CJ15" i="5"/>
  <c r="BI16" i="5"/>
  <c r="AT19" i="5"/>
  <c r="LJ17" i="5"/>
  <c r="LG18" i="5"/>
  <c r="GR15" i="5"/>
  <c r="CJ17" i="5"/>
  <c r="BI18" i="5"/>
  <c r="FM16" i="5"/>
  <c r="FL20" i="5"/>
  <c r="JE18" i="5"/>
  <c r="GI19" i="5"/>
  <c r="CN18" i="5"/>
  <c r="AT17" i="5"/>
  <c r="GG15" i="5"/>
  <c r="LU15" i="5"/>
  <c r="GI17" i="5"/>
  <c r="LJ19" i="5"/>
  <c r="CN20" i="5"/>
  <c r="AM18" i="5"/>
  <c r="KE16" i="5"/>
  <c r="JH16" i="5"/>
  <c r="MO20" i="5"/>
  <c r="MO29" i="5" s="1"/>
  <c r="GR20" i="5"/>
  <c r="CJ20" i="5"/>
  <c r="KE18" i="5"/>
  <c r="GR18" i="5"/>
  <c r="KQ20" i="5"/>
  <c r="FY19" i="5"/>
  <c r="CV20" i="5"/>
  <c r="CV16" i="5"/>
  <c r="DE16" i="5"/>
  <c r="DC19" i="5"/>
  <c r="CV19" i="5"/>
  <c r="IO17" i="5"/>
  <c r="IO26" i="5" s="1"/>
  <c r="IO35" i="5" s="1"/>
  <c r="EI17" i="5"/>
  <c r="DE19" i="5"/>
  <c r="LC16" i="5"/>
  <c r="FY18" i="5"/>
  <c r="CG19" i="5"/>
  <c r="HJ16" i="5"/>
  <c r="FF16" i="5"/>
  <c r="EI18" i="5"/>
  <c r="GF17" i="5"/>
  <c r="BI15" i="5"/>
  <c r="CY16" i="5"/>
  <c r="LC15" i="5"/>
  <c r="EL15" i="5"/>
  <c r="KB16" i="5"/>
  <c r="CY20" i="5"/>
  <c r="HY16" i="5"/>
  <c r="IS17" i="5"/>
  <c r="JC17" i="5"/>
  <c r="HE20" i="5"/>
  <c r="FL15" i="5"/>
  <c r="DR15" i="5"/>
  <c r="GR17" i="5"/>
  <c r="MH16" i="5"/>
  <c r="JU20" i="5"/>
  <c r="CJ18" i="5"/>
  <c r="NJ15" i="5"/>
  <c r="BI20" i="5"/>
  <c r="KD17" i="5"/>
  <c r="KB15" i="5"/>
  <c r="KB17" i="5"/>
  <c r="FK19" i="5"/>
  <c r="HY20" i="5"/>
  <c r="HE19" i="5"/>
  <c r="DR18" i="5"/>
  <c r="NJ17" i="5"/>
  <c r="KF19" i="5"/>
  <c r="EL17" i="5"/>
  <c r="CY18" i="5"/>
  <c r="EL20" i="5"/>
  <c r="KB19" i="5"/>
  <c r="LV16" i="5"/>
  <c r="CY19" i="5"/>
  <c r="NJ20" i="5"/>
  <c r="DE17" i="5"/>
  <c r="CW20" i="5"/>
  <c r="FB17" i="5"/>
  <c r="CZ18" i="5"/>
  <c r="HP16" i="5"/>
  <c r="U16" i="5"/>
  <c r="BC20" i="5"/>
  <c r="IM17" i="5"/>
  <c r="LN16" i="5"/>
  <c r="ES18" i="5"/>
  <c r="HD15" i="5"/>
  <c r="U20" i="5"/>
  <c r="IM20" i="5"/>
  <c r="LN17" i="5"/>
  <c r="ES16" i="5"/>
  <c r="DW16" i="5"/>
  <c r="HD17" i="5"/>
  <c r="DP15" i="5"/>
  <c r="KY19" i="5"/>
  <c r="ES20" i="5"/>
  <c r="HD20" i="5"/>
  <c r="DP16" i="5"/>
  <c r="AU20" i="5"/>
  <c r="KY20" i="5"/>
  <c r="BG17" i="5"/>
  <c r="BB16" i="5"/>
  <c r="DQ16" i="5"/>
  <c r="EB20" i="5"/>
  <c r="LL17" i="5"/>
  <c r="ER20" i="5"/>
  <c r="NF15" i="5"/>
  <c r="EB18" i="5"/>
  <c r="NF17" i="5"/>
  <c r="HM15" i="5"/>
  <c r="DQ19" i="5"/>
  <c r="HC19" i="5"/>
  <c r="NF19" i="5"/>
  <c r="HM20" i="5"/>
  <c r="HB17" i="5"/>
  <c r="HK15" i="5"/>
  <c r="HB19" i="5"/>
  <c r="HY19" i="5"/>
  <c r="GT18" i="5"/>
  <c r="CO15" i="5"/>
  <c r="AZ16" i="5"/>
  <c r="EK19" i="5"/>
  <c r="JD18" i="5"/>
  <c r="U19" i="5"/>
  <c r="LM18" i="5"/>
  <c r="FP20" i="5"/>
  <c r="CB17" i="5"/>
  <c r="MA17" i="5"/>
  <c r="KH16" i="5"/>
  <c r="KH25" i="5" s="1"/>
  <c r="JP19" i="5"/>
  <c r="LM16" i="5"/>
  <c r="GV15" i="5"/>
  <c r="MP18" i="5"/>
  <c r="GV18" i="5"/>
  <c r="BA20" i="5"/>
  <c r="LM20" i="5"/>
  <c r="DJ20" i="5"/>
  <c r="FP17" i="5"/>
  <c r="JW19" i="5"/>
  <c r="LC17" i="5"/>
  <c r="EL19" i="5"/>
  <c r="FY16" i="5"/>
  <c r="CY15" i="5"/>
  <c r="BG15" i="5"/>
  <c r="CV15" i="5"/>
  <c r="HP15" i="5"/>
  <c r="JP15" i="5"/>
  <c r="CZ20" i="5"/>
  <c r="FB15" i="5"/>
  <c r="DW15" i="5"/>
  <c r="EP18" i="5"/>
  <c r="CW18" i="5"/>
  <c r="BA15" i="5"/>
  <c r="GT17" i="5"/>
  <c r="ED18" i="5"/>
  <c r="EL18" i="5"/>
  <c r="FY20" i="5"/>
  <c r="BF15" i="5"/>
  <c r="HY15" i="5"/>
  <c r="CV18" i="5"/>
  <c r="HP17" i="5"/>
  <c r="GU18" i="5"/>
  <c r="JP18" i="5"/>
  <c r="FB19" i="5"/>
  <c r="DW17" i="5"/>
  <c r="CW19" i="5"/>
  <c r="HS15" i="5"/>
  <c r="BF17" i="5"/>
  <c r="HY18" i="5"/>
  <c r="IS16" i="5"/>
  <c r="ID16" i="5"/>
  <c r="BU16" i="5"/>
  <c r="HP20" i="5"/>
  <c r="GU15" i="5"/>
  <c r="FB20" i="5"/>
  <c r="DW20" i="5"/>
  <c r="HS19" i="5"/>
  <c r="IS15" i="5"/>
  <c r="ID19" i="5"/>
  <c r="BU15" i="5"/>
  <c r="HP18" i="5"/>
  <c r="GU17" i="5"/>
  <c r="FB18" i="5"/>
  <c r="DW18" i="5"/>
  <c r="GB16" i="5"/>
  <c r="HS17" i="5"/>
  <c r="BU17" i="5"/>
  <c r="GU19" i="5"/>
  <c r="DL15" i="5"/>
  <c r="GB15" i="5"/>
  <c r="HS18" i="5"/>
  <c r="GY16" i="5"/>
  <c r="AI15" i="5"/>
  <c r="CK20" i="5"/>
  <c r="IS19" i="5"/>
  <c r="BU19" i="5"/>
  <c r="GU16" i="5"/>
  <c r="DL20" i="5"/>
  <c r="GB18" i="5"/>
  <c r="HS16" i="5"/>
  <c r="AC17" i="5"/>
  <c r="GY15" i="5"/>
  <c r="AI18" i="5"/>
  <c r="LC18" i="5"/>
  <c r="BU18" i="5"/>
  <c r="EP16" i="5"/>
  <c r="GB17" i="5"/>
  <c r="AC16" i="5"/>
  <c r="NP70" i="5" s="1"/>
  <c r="GY18" i="5"/>
  <c r="GY27" i="5" s="1"/>
  <c r="GY36" i="5" s="1"/>
  <c r="BS17" i="5"/>
  <c r="JW17" i="5"/>
  <c r="IS18" i="5"/>
  <c r="EP15" i="5"/>
  <c r="GB19" i="5"/>
  <c r="AC15" i="5"/>
  <c r="GY17" i="5"/>
  <c r="DL19" i="5"/>
  <c r="DE18" i="5"/>
  <c r="LC19" i="5"/>
  <c r="EP17" i="5"/>
  <c r="CW16" i="5"/>
  <c r="AC18" i="5"/>
  <c r="GY19" i="5"/>
  <c r="ED15" i="5"/>
  <c r="JW20" i="5"/>
  <c r="BR18" i="5"/>
  <c r="BR20" i="5"/>
  <c r="FY15" i="5"/>
  <c r="CZ15" i="5"/>
  <c r="EP19" i="5"/>
  <c r="CW17" i="5"/>
  <c r="AC20" i="5"/>
  <c r="ED17" i="5"/>
  <c r="BA17" i="5"/>
  <c r="GT16" i="5"/>
  <c r="ED20" i="5"/>
  <c r="JV20" i="5"/>
  <c r="JV19" i="5"/>
  <c r="IB19" i="5"/>
  <c r="KL16" i="5"/>
  <c r="KL17" i="5"/>
  <c r="BW15" i="5"/>
  <c r="FZ18" i="5"/>
  <c r="HZ16" i="5"/>
  <c r="JV18" i="5"/>
  <c r="CF20" i="5"/>
  <c r="DT20" i="5"/>
  <c r="AR16" i="5"/>
  <c r="AR25" i="5" s="1"/>
  <c r="AR34" i="5" s="1"/>
  <c r="HZ15" i="5"/>
  <c r="AR19" i="5"/>
  <c r="HL18" i="5"/>
  <c r="JV15" i="5"/>
  <c r="FZ16" i="5"/>
  <c r="HZ18" i="5"/>
  <c r="JV16" i="5"/>
  <c r="FZ19" i="5"/>
  <c r="KL15" i="5"/>
  <c r="BW16" i="5"/>
  <c r="HZ20" i="5"/>
  <c r="BW18" i="5"/>
  <c r="HZ17" i="5"/>
  <c r="DF15" i="5"/>
  <c r="KL19" i="5"/>
  <c r="AW16" i="5"/>
  <c r="BW17" i="5"/>
  <c r="AK16" i="5"/>
  <c r="MJ17" i="5"/>
  <c r="AW15" i="5"/>
  <c r="BW19" i="5"/>
  <c r="CF16" i="5"/>
  <c r="AK17" i="5"/>
  <c r="DT16" i="5"/>
  <c r="MJ18" i="5"/>
  <c r="LA15" i="5"/>
  <c r="KL20" i="5"/>
  <c r="DF18" i="5"/>
  <c r="AW17" i="5"/>
  <c r="CF15" i="5"/>
  <c r="AK15" i="5"/>
  <c r="DT15" i="5"/>
  <c r="LA19" i="5"/>
  <c r="BX15" i="5"/>
  <c r="DF19" i="5"/>
  <c r="AW19" i="5"/>
  <c r="CF17" i="5"/>
  <c r="AK19" i="5"/>
  <c r="DT18" i="5"/>
  <c r="LA18" i="5"/>
  <c r="BX19" i="5"/>
  <c r="MG15" i="5"/>
  <c r="IB16" i="5"/>
  <c r="AW18" i="5"/>
  <c r="CF18" i="5"/>
  <c r="AK18" i="5"/>
  <c r="DT17" i="5"/>
  <c r="MG18" i="5"/>
  <c r="IB20" i="5"/>
  <c r="KD19" i="5"/>
  <c r="AZ17" i="5"/>
  <c r="MO16" i="5"/>
  <c r="HU19" i="5"/>
  <c r="GX18" i="5"/>
  <c r="CB20" i="5"/>
  <c r="NF20" i="5"/>
  <c r="IJ17" i="5"/>
  <c r="DC16" i="5"/>
  <c r="KD20" i="5"/>
  <c r="U15" i="5"/>
  <c r="LV20" i="5"/>
  <c r="CD15" i="5"/>
  <c r="DM15" i="5"/>
  <c r="FE16" i="5"/>
  <c r="DP17" i="5"/>
  <c r="IM16" i="5"/>
  <c r="IV15" i="5"/>
  <c r="HK17" i="5"/>
  <c r="BB18" i="5"/>
  <c r="AZ20" i="5"/>
  <c r="LH16" i="5"/>
  <c r="MN15" i="5"/>
  <c r="CQ16" i="5"/>
  <c r="JX17" i="5"/>
  <c r="LL15" i="5"/>
  <c r="DH16" i="5"/>
  <c r="MO17" i="5"/>
  <c r="ES17" i="5"/>
  <c r="HM17" i="5"/>
  <c r="KC15" i="5"/>
  <c r="HD16" i="5"/>
  <c r="MC19" i="5"/>
  <c r="GZ17" i="5"/>
  <c r="BZ15" i="5"/>
  <c r="KT15" i="5"/>
  <c r="FP19" i="5"/>
  <c r="HU20" i="5"/>
  <c r="GQ17" i="5"/>
  <c r="IZ17" i="5"/>
  <c r="IZ26" i="5" s="1"/>
  <c r="EV20" i="5"/>
  <c r="LR15" i="5"/>
  <c r="DM16" i="5"/>
  <c r="FE18" i="5"/>
  <c r="AS15" i="5"/>
  <c r="DP20" i="5"/>
  <c r="IM18" i="5"/>
  <c r="IV19" i="5"/>
  <c r="HK20" i="5"/>
  <c r="BB19" i="5"/>
  <c r="LH19" i="5"/>
  <c r="MN19" i="5"/>
  <c r="CQ19" i="5"/>
  <c r="AB17" i="5"/>
  <c r="JX20" i="5"/>
  <c r="LL19" i="5"/>
  <c r="AF15" i="5"/>
  <c r="KM17" i="5"/>
  <c r="DH19" i="5"/>
  <c r="MO19" i="5"/>
  <c r="DZ16" i="5"/>
  <c r="GK15" i="5"/>
  <c r="KC18" i="5"/>
  <c r="HD18" i="5"/>
  <c r="BV16" i="5"/>
  <c r="GZ20" i="5"/>
  <c r="BZ19" i="5"/>
  <c r="LO15" i="5"/>
  <c r="KF15" i="5"/>
  <c r="LV19" i="5"/>
  <c r="JX15" i="5"/>
  <c r="GQ16" i="5"/>
  <c r="EV19" i="5"/>
  <c r="LR16" i="5"/>
  <c r="DX15" i="5"/>
  <c r="DM20" i="5"/>
  <c r="FE17" i="5"/>
  <c r="AS17" i="5"/>
  <c r="MB15" i="5"/>
  <c r="CQ17" i="5"/>
  <c r="KZ15" i="5"/>
  <c r="AB20" i="5"/>
  <c r="JX18" i="5"/>
  <c r="LL20" i="5"/>
  <c r="AF16" i="5"/>
  <c r="IK15" i="5"/>
  <c r="KM19" i="5"/>
  <c r="DZ18" i="5"/>
  <c r="GK19" i="5"/>
  <c r="BV19" i="5"/>
  <c r="GH16" i="5"/>
  <c r="LO18" i="5"/>
  <c r="DC18" i="5"/>
  <c r="AB16" i="5"/>
  <c r="JX16" i="5"/>
  <c r="IZ15" i="5"/>
  <c r="HC15" i="5"/>
  <c r="GQ20" i="5"/>
  <c r="IZ16" i="5"/>
  <c r="FH15" i="5"/>
  <c r="FO16" i="5"/>
  <c r="BJ18" i="5"/>
  <c r="LR18" i="5"/>
  <c r="DX16" i="5"/>
  <c r="EC17" i="5"/>
  <c r="ML16" i="5"/>
  <c r="MB16" i="5"/>
  <c r="CQ18" i="5"/>
  <c r="KZ19" i="5"/>
  <c r="IK16" i="5"/>
  <c r="KM16" i="5"/>
  <c r="MM15" i="5"/>
  <c r="GK18" i="5"/>
  <c r="EG15" i="5"/>
  <c r="EK15" i="5"/>
  <c r="GH15" i="5"/>
  <c r="LO17" i="5"/>
  <c r="AL17" i="5"/>
  <c r="HC17" i="5"/>
  <c r="IZ20" i="5"/>
  <c r="FO15" i="5"/>
  <c r="LR20" i="5"/>
  <c r="DX17" i="5"/>
  <c r="MB17" i="5"/>
  <c r="KZ18" i="5"/>
  <c r="AU16" i="5"/>
  <c r="KU15" i="5"/>
  <c r="HV15" i="5"/>
  <c r="HH16" i="5"/>
  <c r="IK18" i="5"/>
  <c r="KM20" i="5"/>
  <c r="MM16" i="5"/>
  <c r="EG16" i="5"/>
  <c r="EK20" i="5"/>
  <c r="CM15" i="5"/>
  <c r="HO17" i="5"/>
  <c r="GH17" i="5"/>
  <c r="LO19" i="5"/>
  <c r="KD18" i="5"/>
  <c r="ER15" i="5"/>
  <c r="AA16" i="5"/>
  <c r="EC15" i="5"/>
  <c r="ML17" i="5"/>
  <c r="HC16" i="5"/>
  <c r="GQ19" i="5"/>
  <c r="IZ18" i="5"/>
  <c r="FH16" i="5"/>
  <c r="FO17" i="5"/>
  <c r="BJ20" i="5"/>
  <c r="LR17" i="5"/>
  <c r="DX20" i="5"/>
  <c r="ER16" i="5"/>
  <c r="AA15" i="5"/>
  <c r="EC16" i="5"/>
  <c r="ML20" i="5"/>
  <c r="MB18" i="5"/>
  <c r="DO15" i="5"/>
  <c r="FU15" i="5"/>
  <c r="KG16" i="5"/>
  <c r="EB15" i="5"/>
  <c r="AU15" i="5"/>
  <c r="KU17" i="5"/>
  <c r="HV17" i="5"/>
  <c r="HH15" i="5"/>
  <c r="IK17" i="5"/>
  <c r="MM17" i="5"/>
  <c r="AY16" i="5"/>
  <c r="EG18" i="5"/>
  <c r="CM16" i="5"/>
  <c r="HB16" i="5"/>
  <c r="HO16" i="5"/>
  <c r="Y17" i="5"/>
  <c r="GQ15" i="5"/>
  <c r="EV16" i="5"/>
  <c r="DC20" i="5"/>
  <c r="MO18" i="5"/>
  <c r="BJ17" i="5"/>
  <c r="HC20" i="5"/>
  <c r="FO18" i="5"/>
  <c r="DX18" i="5"/>
  <c r="ER17" i="5"/>
  <c r="EC18" i="5"/>
  <c r="LS17" i="5"/>
  <c r="MB19" i="5"/>
  <c r="DO18" i="5"/>
  <c r="FU17" i="5"/>
  <c r="KG17" i="5"/>
  <c r="EB16" i="5"/>
  <c r="AU19" i="5"/>
  <c r="KU16" i="5"/>
  <c r="HV20" i="5"/>
  <c r="HH17" i="5"/>
  <c r="IK20" i="5"/>
  <c r="HG15" i="5"/>
  <c r="MM18" i="5"/>
  <c r="AY15" i="5"/>
  <c r="EG20" i="5"/>
  <c r="MC15" i="5"/>
  <c r="HQ15" i="5"/>
  <c r="CM20" i="5"/>
  <c r="HB15" i="5"/>
  <c r="HO20" i="5"/>
  <c r="Y19" i="5"/>
  <c r="JJ18" i="5"/>
  <c r="KR16" i="5"/>
  <c r="LF18" i="5"/>
  <c r="V16" i="5"/>
  <c r="FO19" i="5"/>
  <c r="DC15" i="5"/>
  <c r="KD16" i="5"/>
  <c r="U18" i="5"/>
  <c r="ER18" i="5"/>
  <c r="EC19" i="5"/>
  <c r="LS16" i="5"/>
  <c r="FU16" i="5"/>
  <c r="EB17" i="5"/>
  <c r="AU17" i="5"/>
  <c r="KU20" i="5"/>
  <c r="HG18" i="5"/>
  <c r="KY15" i="5"/>
  <c r="MM19" i="5"/>
  <c r="AY19" i="5"/>
  <c r="EG17" i="5"/>
  <c r="MC16" i="5"/>
  <c r="HQ16" i="5"/>
  <c r="HB20" i="5"/>
  <c r="HO19" i="5"/>
  <c r="Y20" i="5"/>
  <c r="JJ19" i="5"/>
  <c r="EE19" i="5"/>
  <c r="KY17" i="5"/>
  <c r="KQ15" i="5"/>
  <c r="FD18" i="5"/>
  <c r="HQ18" i="5"/>
  <c r="JD20" i="5"/>
  <c r="JA17" i="5"/>
  <c r="BK17" i="5"/>
  <c r="JA19" i="5"/>
  <c r="IT17" i="5"/>
  <c r="LF16" i="5"/>
  <c r="KT18" i="5"/>
  <c r="LX19" i="5"/>
  <c r="LX18" i="5"/>
  <c r="BX18" i="5"/>
  <c r="Z16" i="5"/>
  <c r="IU16" i="5"/>
  <c r="LP17" i="5"/>
  <c r="IU19" i="5"/>
  <c r="JD17" i="5"/>
  <c r="FJ16" i="5"/>
  <c r="MG16" i="5"/>
  <c r="EE16" i="5"/>
  <c r="EJ17" i="5"/>
  <c r="IT20" i="5"/>
  <c r="EJ15" i="5"/>
  <c r="LX15" i="5"/>
  <c r="NR85" i="5"/>
  <c r="NQ112" i="5"/>
  <c r="IC16" i="5"/>
  <c r="AL20" i="5"/>
  <c r="AV19" i="5"/>
  <c r="LA20" i="5"/>
  <c r="AX16" i="5"/>
  <c r="EU16" i="5"/>
  <c r="LZ15" i="5"/>
  <c r="BK20" i="5"/>
  <c r="LY17" i="5"/>
  <c r="Y15" i="5"/>
  <c r="BZ16" i="5"/>
  <c r="MG19" i="5"/>
  <c r="EO19" i="5"/>
  <c r="EW19" i="5"/>
  <c r="CE17" i="5"/>
  <c r="FJ20" i="5"/>
  <c r="EJ19" i="5"/>
  <c r="NM85" i="5"/>
  <c r="NL112" i="5"/>
  <c r="FJ18" i="5"/>
  <c r="NS85" i="5"/>
  <c r="NR112" i="5"/>
  <c r="AR18" i="5"/>
  <c r="FW15" i="5"/>
  <c r="FA17" i="5"/>
  <c r="AX15" i="5"/>
  <c r="EU18" i="5"/>
  <c r="LZ18" i="5"/>
  <c r="Z19" i="5"/>
  <c r="Y18" i="5"/>
  <c r="BZ18" i="5"/>
  <c r="IG19" i="5"/>
  <c r="EO20" i="5"/>
  <c r="IT15" i="5"/>
  <c r="CE20" i="5"/>
  <c r="LX16" i="5"/>
  <c r="NK85" i="5"/>
  <c r="NJ112" i="5"/>
  <c r="NI85" i="5"/>
  <c r="NH112" i="5"/>
  <c r="IQ15" i="5"/>
  <c r="EK18" i="5"/>
  <c r="KQ18" i="5"/>
  <c r="FW18" i="5"/>
  <c r="FA15" i="5"/>
  <c r="AX19" i="5"/>
  <c r="BZ17" i="5"/>
  <c r="JJ15" i="5"/>
  <c r="MF15" i="5"/>
  <c r="IU15" i="5"/>
  <c r="IT19" i="5"/>
  <c r="LP16" i="5"/>
  <c r="EE17" i="5"/>
  <c r="LX17" i="5"/>
  <c r="NL85" i="5"/>
  <c r="NK112" i="5"/>
  <c r="NJ85" i="5"/>
  <c r="NI112" i="5"/>
  <c r="BX16" i="5"/>
  <c r="DS15" i="5"/>
  <c r="JJ17" i="5"/>
  <c r="IU17" i="5"/>
  <c r="LP20" i="5"/>
  <c r="EE20" i="5"/>
  <c r="LX20" i="5"/>
  <c r="NQ85" i="5"/>
  <c r="NP112" i="5"/>
  <c r="NH85" i="5"/>
  <c r="NG112" i="5"/>
  <c r="AV16" i="5"/>
  <c r="MJ16" i="5"/>
  <c r="LA16" i="5"/>
  <c r="AN16" i="5"/>
  <c r="JG18" i="5"/>
  <c r="BX17" i="5"/>
  <c r="DS17" i="5"/>
  <c r="MG17" i="5"/>
  <c r="JY19" i="5"/>
  <c r="FJ15" i="5"/>
  <c r="EJ16" i="5"/>
  <c r="NG85" i="5"/>
  <c r="NF112" i="5"/>
  <c r="NV85" i="5"/>
  <c r="NV112" i="5"/>
  <c r="AL16" i="5"/>
  <c r="CU15" i="5"/>
  <c r="FX18" i="5"/>
  <c r="MJ20" i="5"/>
  <c r="AN17" i="5"/>
  <c r="BK18" i="5"/>
  <c r="LY16" i="5"/>
  <c r="EW17" i="5"/>
  <c r="NP85" i="5"/>
  <c r="NO112" i="5"/>
  <c r="NT85" i="5"/>
  <c r="NS112" i="5"/>
  <c r="CI15" i="5"/>
  <c r="HF20" i="5"/>
  <c r="IQ20" i="5"/>
  <c r="KW15" i="5"/>
  <c r="CI18" i="5"/>
  <c r="HF18" i="5"/>
  <c r="KW17" i="5"/>
  <c r="JL15" i="5"/>
  <c r="JA20" i="5"/>
  <c r="CI17" i="5"/>
  <c r="DV16" i="5"/>
  <c r="DN15" i="5"/>
  <c r="KO16" i="5"/>
  <c r="KW16" i="5"/>
  <c r="BT16" i="5"/>
  <c r="JL17" i="5"/>
  <c r="LD17" i="5"/>
  <c r="CI19" i="5"/>
  <c r="BE17" i="5"/>
  <c r="DV15" i="5"/>
  <c r="DN16" i="5"/>
  <c r="KO17" i="5"/>
  <c r="CR16" i="5"/>
  <c r="KW20" i="5"/>
  <c r="BT15" i="5"/>
  <c r="JL16" i="5"/>
  <c r="GS17" i="5"/>
  <c r="CI20" i="5"/>
  <c r="MI15" i="5"/>
  <c r="BE15" i="5"/>
  <c r="DV20" i="5"/>
  <c r="DN17" i="5"/>
  <c r="KO20" i="5"/>
  <c r="CR15" i="5"/>
  <c r="AO15" i="5"/>
  <c r="KW18" i="5"/>
  <c r="BT17" i="5"/>
  <c r="JL20" i="5"/>
  <c r="JI15" i="5"/>
  <c r="MI17" i="5"/>
  <c r="BE16" i="5"/>
  <c r="DV18" i="5"/>
  <c r="DN18" i="5"/>
  <c r="CR17" i="5"/>
  <c r="AO16" i="5"/>
  <c r="BT18" i="5"/>
  <c r="JL18" i="5"/>
  <c r="JI18" i="5"/>
  <c r="MI19" i="5"/>
  <c r="BE18" i="5"/>
  <c r="DV17" i="5"/>
  <c r="DN19" i="5"/>
  <c r="CR18" i="5"/>
  <c r="AO17" i="5"/>
  <c r="BT19" i="5"/>
  <c r="JL19" i="5"/>
  <c r="JY15" i="5"/>
  <c r="JI16" i="5"/>
  <c r="MI16" i="5"/>
  <c r="BE20" i="5"/>
  <c r="DN20" i="5"/>
  <c r="CR19" i="5"/>
  <c r="AO18" i="5"/>
  <c r="BT20" i="5"/>
  <c r="JY17" i="5"/>
  <c r="JI20" i="5"/>
  <c r="MI20" i="5"/>
  <c r="BE19" i="5"/>
  <c r="HF15" i="5"/>
  <c r="CR20" i="5"/>
  <c r="AO20" i="5"/>
  <c r="JY16" i="5"/>
  <c r="JI17" i="5"/>
  <c r="KK15" i="5"/>
  <c r="MI18" i="5"/>
  <c r="HF16" i="5"/>
  <c r="AO19" i="5"/>
  <c r="JR15" i="5"/>
  <c r="JY20" i="5"/>
  <c r="JI19" i="5"/>
  <c r="KK16" i="5"/>
  <c r="JR19" i="5"/>
  <c r="DY15" i="5"/>
  <c r="KX15" i="5"/>
  <c r="HH19" i="5"/>
  <c r="ME20" i="5"/>
  <c r="KY16" i="5"/>
  <c r="CZ19" i="5"/>
  <c r="IC19" i="5"/>
  <c r="ES19" i="5"/>
  <c r="GK20" i="5"/>
  <c r="KC19" i="5"/>
  <c r="IQ19" i="5"/>
  <c r="HX17" i="5"/>
  <c r="EK17" i="5"/>
  <c r="AJ17" i="5"/>
  <c r="FX19" i="5"/>
  <c r="CH17" i="5"/>
  <c r="IA17" i="5"/>
  <c r="AN18" i="5"/>
  <c r="JG16" i="5"/>
  <c r="Z18" i="5"/>
  <c r="DJ19" i="5"/>
  <c r="LY18" i="5"/>
  <c r="HO18" i="5"/>
  <c r="GH19" i="5"/>
  <c r="JR18" i="5"/>
  <c r="IG15" i="5"/>
  <c r="NJ19" i="5"/>
  <c r="KT17" i="5"/>
  <c r="EW15" i="5"/>
  <c r="FI18" i="5"/>
  <c r="LD18" i="5"/>
  <c r="LF17" i="5"/>
  <c r="DY16" i="5"/>
  <c r="KX18" i="5"/>
  <c r="HH18" i="5"/>
  <c r="ME19" i="5"/>
  <c r="DZ15" i="5"/>
  <c r="HM16" i="5"/>
  <c r="AY18" i="5"/>
  <c r="EK16" i="5"/>
  <c r="KQ16" i="5"/>
  <c r="AJ19" i="5"/>
  <c r="KR18" i="5"/>
  <c r="HQ17" i="5"/>
  <c r="IA19" i="5"/>
  <c r="AN19" i="5"/>
  <c r="JG17" i="5"/>
  <c r="CM17" i="5"/>
  <c r="CO16" i="5"/>
  <c r="HJ15" i="5"/>
  <c r="GH20" i="5"/>
  <c r="IG17" i="5"/>
  <c r="NM16" i="5"/>
  <c r="EW18" i="5"/>
  <c r="FI20" i="5"/>
  <c r="LD20" i="5"/>
  <c r="LW19" i="5"/>
  <c r="DI16" i="5"/>
  <c r="CO20" i="5"/>
  <c r="NM17" i="5"/>
  <c r="LW16" i="5"/>
  <c r="FT17" i="5"/>
  <c r="DY20" i="5"/>
  <c r="HV16" i="5"/>
  <c r="AF17" i="5"/>
  <c r="HG17" i="5"/>
  <c r="DH15" i="5"/>
  <c r="DZ17" i="5"/>
  <c r="DR19" i="5"/>
  <c r="HM18" i="5"/>
  <c r="DD16" i="5"/>
  <c r="HA18" i="5"/>
  <c r="AY17" i="5"/>
  <c r="CU17" i="5"/>
  <c r="KQ17" i="5"/>
  <c r="FD16" i="5"/>
  <c r="KR19" i="5"/>
  <c r="HQ20" i="5"/>
  <c r="GT15" i="5"/>
  <c r="JG19" i="5"/>
  <c r="LZ16" i="5"/>
  <c r="CM18" i="5"/>
  <c r="DI20" i="5"/>
  <c r="HJ19" i="5"/>
  <c r="NM19" i="5"/>
  <c r="EW20" i="5"/>
  <c r="LP15" i="5"/>
  <c r="FP15" i="5"/>
  <c r="AI16" i="5"/>
  <c r="LW18" i="5"/>
  <c r="DI19" i="5"/>
  <c r="HN18" i="5"/>
  <c r="DB17" i="5"/>
  <c r="FS16" i="5"/>
  <c r="JQ19" i="5"/>
  <c r="GJ15" i="5"/>
  <c r="HV19" i="5"/>
  <c r="AF18" i="5"/>
  <c r="GM15" i="5"/>
  <c r="HG19" i="5"/>
  <c r="DH18" i="5"/>
  <c r="W16" i="5"/>
  <c r="DZ19" i="5"/>
  <c r="DD19" i="5"/>
  <c r="GF15" i="5"/>
  <c r="MD15" i="5"/>
  <c r="KH15" i="5"/>
  <c r="FD19" i="5"/>
  <c r="BV15" i="5"/>
  <c r="MJ15" i="5"/>
  <c r="GT19" i="5"/>
  <c r="LZ17" i="5"/>
  <c r="MP15" i="5"/>
  <c r="ED16" i="5"/>
  <c r="BS15" i="5"/>
  <c r="JJ16" i="5"/>
  <c r="GS20" i="5"/>
  <c r="LP18" i="5"/>
  <c r="EE15" i="5"/>
  <c r="FP18" i="5"/>
  <c r="BI17" i="5"/>
  <c r="KF18" i="5"/>
  <c r="DG15" i="5"/>
  <c r="BR16" i="5"/>
  <c r="FK17" i="5"/>
  <c r="HL16" i="5"/>
  <c r="CK17" i="5"/>
  <c r="GJ18" i="5"/>
  <c r="AF19" i="5"/>
  <c r="GM20" i="5"/>
  <c r="HG20" i="5"/>
  <c r="W20" i="5"/>
  <c r="CZ16" i="5"/>
  <c r="GF18" i="5"/>
  <c r="CG17" i="5"/>
  <c r="ET20" i="5"/>
  <c r="KH19" i="5"/>
  <c r="LM19" i="5"/>
  <c r="MA16" i="5"/>
  <c r="MP17" i="5"/>
  <c r="BS19" i="5"/>
  <c r="MF20" i="5"/>
  <c r="JD15" i="5"/>
  <c r="GV19" i="5"/>
  <c r="NG13" i="5"/>
  <c r="AI170" i="5" s="1"/>
  <c r="MR58" i="5"/>
  <c r="MX13" i="5"/>
  <c r="AA170" i="5" s="1"/>
  <c r="MI58" i="5"/>
  <c r="NO18" i="5"/>
  <c r="KJ18" i="5"/>
  <c r="MY19" i="5"/>
  <c r="JB20" i="5"/>
  <c r="IB18" i="5"/>
  <c r="V19" i="5"/>
  <c r="JW18" i="5"/>
  <c r="EH17" i="5"/>
  <c r="EV18" i="5"/>
  <c r="HN17" i="5"/>
  <c r="NU20" i="5"/>
  <c r="GP18" i="5"/>
  <c r="LV17" i="5"/>
  <c r="DB19" i="5"/>
  <c r="BC18" i="5"/>
  <c r="BL17" i="5"/>
  <c r="EQ18" i="5"/>
  <c r="FS20" i="5"/>
  <c r="BF19" i="5"/>
  <c r="AA17" i="5"/>
  <c r="BO18" i="5"/>
  <c r="ML19" i="5"/>
  <c r="JQ17" i="5"/>
  <c r="AZ18" i="5"/>
  <c r="CT15" i="5"/>
  <c r="FT16" i="5"/>
  <c r="ID15" i="5"/>
  <c r="DQ15" i="5"/>
  <c r="BD15" i="5"/>
  <c r="CL16" i="5"/>
  <c r="BP15" i="5"/>
  <c r="KZ20" i="5"/>
  <c r="GJ20" i="5"/>
  <c r="KX20" i="5"/>
  <c r="HE18" i="5"/>
  <c r="DL18" i="5"/>
  <c r="W19" i="5"/>
  <c r="AL19" i="5"/>
  <c r="AR20" i="5"/>
  <c r="HA20" i="5"/>
  <c r="CG15" i="5"/>
  <c r="BA18" i="5"/>
  <c r="KH20" i="5"/>
  <c r="FD15" i="5"/>
  <c r="FX15" i="5"/>
  <c r="KR20" i="5"/>
  <c r="MA20" i="5"/>
  <c r="BK19" i="5"/>
  <c r="DI18" i="5"/>
  <c r="BS18" i="5"/>
  <c r="NM15" i="5"/>
  <c r="LD19" i="5"/>
  <c r="GV17" i="5"/>
  <c r="LW15" i="5"/>
  <c r="KF20" i="5"/>
  <c r="ND13" i="5"/>
  <c r="MO58" i="5"/>
  <c r="NR13" i="5"/>
  <c r="NC58" i="5"/>
  <c r="MV13" i="5"/>
  <c r="MG58" i="5"/>
  <c r="NI13" i="5"/>
  <c r="MT58" i="5"/>
  <c r="JE16" i="5"/>
  <c r="DF16" i="5"/>
  <c r="GX16" i="5"/>
  <c r="FZ15" i="5"/>
  <c r="IJ15" i="5"/>
  <c r="FN16" i="5"/>
  <c r="DG16" i="5"/>
  <c r="BJ16" i="5"/>
  <c r="EY15" i="5"/>
  <c r="HR15" i="5"/>
  <c r="BR15" i="5"/>
  <c r="HT15" i="5"/>
  <c r="FK15" i="5"/>
  <c r="LV18" i="5"/>
  <c r="DB20" i="5"/>
  <c r="BC19" i="5"/>
  <c r="BL20" i="5"/>
  <c r="EQ20" i="5"/>
  <c r="FS19" i="5"/>
  <c r="BF20" i="5"/>
  <c r="AA20" i="5"/>
  <c r="BO19" i="5"/>
  <c r="ML18" i="5"/>
  <c r="JQ18" i="5"/>
  <c r="AZ19" i="5"/>
  <c r="CT17" i="5"/>
  <c r="FT20" i="5"/>
  <c r="ID17" i="5"/>
  <c r="DQ18" i="5"/>
  <c r="BD20" i="5"/>
  <c r="CL20" i="5"/>
  <c r="BP16" i="5"/>
  <c r="KG15" i="5"/>
  <c r="AB15" i="5"/>
  <c r="GM16" i="5"/>
  <c r="DU16" i="5"/>
  <c r="HW16" i="5"/>
  <c r="JP16" i="5"/>
  <c r="DR16" i="5"/>
  <c r="DD15" i="5"/>
  <c r="HA17" i="5"/>
  <c r="CG18" i="5"/>
  <c r="ET16" i="5"/>
  <c r="BA19" i="5"/>
  <c r="KH17" i="5"/>
  <c r="FD17" i="5"/>
  <c r="FX17" i="5"/>
  <c r="BV18" i="5"/>
  <c r="IA15" i="5"/>
  <c r="DI17" i="5"/>
  <c r="CO17" i="5"/>
  <c r="BS20" i="5"/>
  <c r="NM20" i="5"/>
  <c r="JD16" i="5"/>
  <c r="GV20" i="5"/>
  <c r="LW17" i="5"/>
  <c r="JA15" i="5"/>
  <c r="MT13" i="5"/>
  <c r="ME58" i="5"/>
  <c r="NQ13" i="5"/>
  <c r="NB58" i="5"/>
  <c r="NL13" i="5"/>
  <c r="MW58" i="5"/>
  <c r="MW13" i="5"/>
  <c r="MH58" i="5"/>
  <c r="JE17" i="5"/>
  <c r="DF17" i="5"/>
  <c r="GX17" i="5"/>
  <c r="FZ17" i="5"/>
  <c r="IJ18" i="5"/>
  <c r="FN17" i="5"/>
  <c r="DG17" i="5"/>
  <c r="BJ15" i="5"/>
  <c r="EY17" i="5"/>
  <c r="HR17" i="5"/>
  <c r="BR17" i="5"/>
  <c r="HT17" i="5"/>
  <c r="FK18" i="5"/>
  <c r="EF15" i="5"/>
  <c r="EZ15" i="5"/>
  <c r="CD16" i="5"/>
  <c r="BG16" i="5"/>
  <c r="KK17" i="5"/>
  <c r="HL15" i="5"/>
  <c r="AS16" i="5"/>
  <c r="CK16" i="5"/>
  <c r="FR16" i="5"/>
  <c r="LS15" i="5"/>
  <c r="IV16" i="5"/>
  <c r="CT20" i="5"/>
  <c r="ID18" i="5"/>
  <c r="DQ20" i="5"/>
  <c r="BD19" i="5"/>
  <c r="CL19" i="5"/>
  <c r="BP18" i="5"/>
  <c r="KG18" i="5"/>
  <c r="AB18" i="5"/>
  <c r="GM17" i="5"/>
  <c r="DU20" i="5"/>
  <c r="HW17" i="5"/>
  <c r="JP17" i="5"/>
  <c r="DR17" i="5"/>
  <c r="FV16" i="5"/>
  <c r="DD18" i="5"/>
  <c r="IQ17" i="5"/>
  <c r="ET15" i="5"/>
  <c r="CU16" i="5"/>
  <c r="FX20" i="5"/>
  <c r="BV17" i="5"/>
  <c r="IA16" i="5"/>
  <c r="Z15" i="5"/>
  <c r="CO18" i="5"/>
  <c r="JR16" i="5"/>
  <c r="JD19" i="5"/>
  <c r="AI19" i="5"/>
  <c r="LW20" i="5"/>
  <c r="JA16" i="5"/>
  <c r="MU13" i="5"/>
  <c r="MF58" i="5"/>
  <c r="NP13" i="5"/>
  <c r="AR170" i="5" s="1"/>
  <c r="NA58" i="5"/>
  <c r="NB13" i="5"/>
  <c r="MM58" i="5"/>
  <c r="NN13" i="5"/>
  <c r="AA176" i="5" s="1"/>
  <c r="MY58" i="5"/>
  <c r="DG19" i="5"/>
  <c r="HT20" i="5"/>
  <c r="FK16" i="5"/>
  <c r="EF17" i="5"/>
  <c r="EZ19" i="5"/>
  <c r="CD18" i="5"/>
  <c r="BG19" i="5"/>
  <c r="KK20" i="5"/>
  <c r="HL17" i="5"/>
  <c r="AS18" i="5"/>
  <c r="CK18" i="5"/>
  <c r="FR20" i="5"/>
  <c r="LS20" i="5"/>
  <c r="IV17" i="5"/>
  <c r="LN15" i="5"/>
  <c r="MK15" i="5"/>
  <c r="MN18" i="5"/>
  <c r="DO17" i="5"/>
  <c r="KG20" i="5"/>
  <c r="GM19" i="5"/>
  <c r="HW19" i="5"/>
  <c r="KO15" i="5"/>
  <c r="FV19" i="5"/>
  <c r="IQ16" i="5"/>
  <c r="GF16" i="5"/>
  <c r="ET17" i="5"/>
  <c r="CU18" i="5"/>
  <c r="LM15" i="5"/>
  <c r="IA18" i="5"/>
  <c r="Z17" i="5"/>
  <c r="MP16" i="5"/>
  <c r="DJ16" i="5"/>
  <c r="JR17" i="5"/>
  <c r="MF17" i="5"/>
  <c r="KT16" i="5"/>
  <c r="GS15" i="5"/>
  <c r="AI17" i="5"/>
  <c r="LF15" i="5"/>
  <c r="MS13" i="5"/>
  <c r="MD58" i="5"/>
  <c r="NS13" i="5"/>
  <c r="ND58" i="5"/>
  <c r="NT13" i="5"/>
  <c r="NE58" i="5"/>
  <c r="MR13" i="5"/>
  <c r="U170" i="5" s="1"/>
  <c r="MC58" i="5"/>
  <c r="NO15" i="5"/>
  <c r="KJ15" i="5"/>
  <c r="MY15" i="5"/>
  <c r="JB15" i="5"/>
  <c r="IB15" i="5"/>
  <c r="V15" i="5"/>
  <c r="JW15" i="5"/>
  <c r="EH16" i="5"/>
  <c r="EV17" i="5"/>
  <c r="HN16" i="5"/>
  <c r="NU15" i="5"/>
  <c r="GP20" i="5"/>
  <c r="EF20" i="5"/>
  <c r="EZ18" i="5"/>
  <c r="CD20" i="5"/>
  <c r="BG20" i="5"/>
  <c r="HL20" i="5"/>
  <c r="AS19" i="5"/>
  <c r="CK19" i="5"/>
  <c r="FR19" i="5"/>
  <c r="LS19" i="5"/>
  <c r="IV20" i="5"/>
  <c r="LN19" i="5"/>
  <c r="MK19" i="5"/>
  <c r="MN17" i="5"/>
  <c r="DO19" i="5"/>
  <c r="KZ16" i="5"/>
  <c r="GJ16" i="5"/>
  <c r="KX16" i="5"/>
  <c r="HE15" i="5"/>
  <c r="DL17" i="5"/>
  <c r="W15" i="5"/>
  <c r="NJ69" i="5" s="1"/>
  <c r="KO19" i="5"/>
  <c r="AL18" i="5"/>
  <c r="AR15" i="5"/>
  <c r="GF20" i="5"/>
  <c r="CU19" i="5"/>
  <c r="LM17" i="5"/>
  <c r="KR15" i="5"/>
  <c r="MA15" i="5"/>
  <c r="BK16" i="5"/>
  <c r="MP20" i="5"/>
  <c r="DJ18" i="5"/>
  <c r="JR20" i="5"/>
  <c r="MF16" i="5"/>
  <c r="KT20" i="5"/>
  <c r="GS16" i="5"/>
  <c r="LD15" i="5"/>
  <c r="LF20" i="5"/>
  <c r="KF16" i="5"/>
  <c r="NK13" i="5"/>
  <c r="AM170" i="5" s="1"/>
  <c r="MV58" i="5"/>
  <c r="NA13" i="5"/>
  <c r="AC170" i="5" s="1"/>
  <c r="ML58" i="5"/>
  <c r="NE13" i="5"/>
  <c r="MP58" i="5"/>
  <c r="KJ20" i="5"/>
  <c r="DB16" i="5"/>
  <c r="BC17" i="5"/>
  <c r="BL15" i="5"/>
  <c r="EQ15" i="5"/>
  <c r="FS17" i="5"/>
  <c r="BF16" i="5"/>
  <c r="AA18" i="5"/>
  <c r="BO17" i="5"/>
  <c r="JQ15" i="5"/>
  <c r="LN18" i="5"/>
  <c r="DO20" i="5"/>
  <c r="W17" i="5"/>
  <c r="NC13" i="5"/>
  <c r="MN58" i="5"/>
  <c r="NH13" i="5"/>
  <c r="MS58" i="5"/>
  <c r="NO29" i="5"/>
  <c r="CX27" i="5"/>
  <c r="JB28" i="5"/>
  <c r="IH26" i="5"/>
  <c r="IH35" i="5" s="1"/>
  <c r="JZ25" i="5"/>
  <c r="AE24" i="5"/>
  <c r="AE33" i="5" s="1"/>
  <c r="BN29" i="5"/>
  <c r="BN38" i="5" s="1"/>
  <c r="HI24" i="5"/>
  <c r="GZ28" i="5"/>
  <c r="MF28" i="5"/>
  <c r="GS27" i="5"/>
  <c r="GS36" i="5" s="1"/>
  <c r="CX26" i="5"/>
  <c r="IE29" i="5"/>
  <c r="IE38" i="5" s="1"/>
  <c r="BH24" i="5"/>
  <c r="BH33" i="5" s="1"/>
  <c r="ML24" i="5"/>
  <c r="CZ26" i="5"/>
  <c r="AJ24" i="5"/>
  <c r="ED28" i="5"/>
  <c r="ED37" i="5" s="1"/>
  <c r="LO25" i="5"/>
  <c r="FF29" i="5"/>
  <c r="FF38" i="5" s="1"/>
  <c r="EW25" i="5"/>
  <c r="CA28" i="5"/>
  <c r="CA37" i="5" s="1"/>
  <c r="EH28" i="5"/>
  <c r="EH37" i="5" s="1"/>
  <c r="GC27" i="5"/>
  <c r="GC36" i="5" s="1"/>
  <c r="HK27" i="5"/>
  <c r="HK36" i="5" s="1"/>
  <c r="AZ24" i="5"/>
  <c r="X24" i="5"/>
  <c r="X33" i="5" s="1"/>
  <c r="KU27" i="5"/>
  <c r="HG25" i="5"/>
  <c r="HG34" i="5" s="1"/>
  <c r="GO29" i="5"/>
  <c r="DU26" i="5"/>
  <c r="DZ29" i="5"/>
  <c r="DZ38" i="5" s="1"/>
  <c r="AG26" i="5"/>
  <c r="AG35" i="5" s="1"/>
  <c r="MZ24" i="5"/>
  <c r="GI27" i="5"/>
  <c r="KP24" i="5"/>
  <c r="CQ24" i="5"/>
  <c r="CQ33" i="5" s="1"/>
  <c r="X25" i="5"/>
  <c r="X34" i="5" s="1"/>
  <c r="KG28" i="5"/>
  <c r="BN28" i="5"/>
  <c r="BN37" i="5" s="1"/>
  <c r="KU28" i="5"/>
  <c r="GO28" i="5"/>
  <c r="GO37" i="5" s="1"/>
  <c r="KQ28" i="5"/>
  <c r="DK25" i="5"/>
  <c r="HU25" i="5"/>
  <c r="AP25" i="5"/>
  <c r="AP34" i="5" s="1"/>
  <c r="KS29" i="5"/>
  <c r="GC26" i="5"/>
  <c r="GC35" i="5" s="1"/>
  <c r="BH28" i="5"/>
  <c r="JZ29" i="5"/>
  <c r="IF26" i="5"/>
  <c r="IF35" i="5" s="1"/>
  <c r="GE24" i="5"/>
  <c r="ME24" i="5"/>
  <c r="LI29" i="5"/>
  <c r="CH25" i="5"/>
  <c r="CH34" i="5" s="1"/>
  <c r="AC28" i="5"/>
  <c r="AC37" i="5" s="1"/>
  <c r="IG27" i="5"/>
  <c r="EO27" i="5"/>
  <c r="EO36" i="5" s="1"/>
  <c r="GL26" i="5"/>
  <c r="GL35" i="5" s="1"/>
  <c r="KS25" i="5"/>
  <c r="KN24" i="5"/>
  <c r="DM28" i="5"/>
  <c r="CN28" i="5"/>
  <c r="CN37" i="5" s="1"/>
  <c r="KE24" i="5"/>
  <c r="KE33" i="5" s="1"/>
  <c r="FQ25" i="5"/>
  <c r="AG29" i="5"/>
  <c r="AG38" i="5" s="1"/>
  <c r="CU29" i="5"/>
  <c r="CU38" i="5" s="1"/>
  <c r="EA25" i="5"/>
  <c r="EA34" i="5" s="1"/>
  <c r="DK29" i="5"/>
  <c r="AN29" i="5"/>
  <c r="EU24" i="5"/>
  <c r="JU26" i="5"/>
  <c r="IT25" i="5"/>
  <c r="JT26" i="5"/>
  <c r="JT35" i="5" s="1"/>
  <c r="AP29" i="5"/>
  <c r="AP38" i="5" s="1"/>
  <c r="FH29" i="5"/>
  <c r="FH38" i="5" s="1"/>
  <c r="MZ26" i="5"/>
  <c r="IR28" i="5"/>
  <c r="IR37" i="5" s="1"/>
  <c r="HT28" i="5"/>
  <c r="HT37" i="5" s="1"/>
  <c r="EF27" i="5"/>
  <c r="EF36" i="5" s="1"/>
  <c r="CD26" i="5"/>
  <c r="CD35" i="5" s="1"/>
  <c r="EX24" i="5"/>
  <c r="EX33" i="5" s="1"/>
  <c r="AD25" i="5"/>
  <c r="AD34" i="5" s="1"/>
  <c r="LK28" i="5"/>
  <c r="BD27" i="5"/>
  <c r="BD36" i="5" s="1"/>
  <c r="FG25" i="5"/>
  <c r="DH26" i="5"/>
  <c r="IY25" i="5"/>
  <c r="AL24" i="5"/>
  <c r="AR26" i="5"/>
  <c r="AR35" i="5" s="1"/>
  <c r="MD27" i="5"/>
  <c r="EA29" i="5"/>
  <c r="EA38" i="5" s="1"/>
  <c r="AJ29" i="5"/>
  <c r="CH24" i="5"/>
  <c r="CH33" i="5" s="1"/>
  <c r="DK27" i="5"/>
  <c r="IU27" i="5"/>
  <c r="IU36" i="5" s="1"/>
  <c r="DF29" i="5"/>
  <c r="DF38" i="5" s="1"/>
  <c r="GX29" i="5"/>
  <c r="FH27" i="5"/>
  <c r="FH36" i="5" s="1"/>
  <c r="HR29" i="5"/>
  <c r="HR38" i="5" s="1"/>
  <c r="IR29" i="5"/>
  <c r="IR38" i="5" s="1"/>
  <c r="EX26" i="5"/>
  <c r="EX35" i="5" s="1"/>
  <c r="MB29" i="5"/>
  <c r="II29" i="5"/>
  <c r="KP27" i="5"/>
  <c r="KP36" i="5" s="1"/>
  <c r="LT28" i="5"/>
  <c r="BM29" i="5"/>
  <c r="BM38" i="5" s="1"/>
  <c r="IW27" i="5"/>
  <c r="JF24" i="5"/>
  <c r="HX25" i="5"/>
  <c r="FW28" i="5"/>
  <c r="FW37" i="5" s="1"/>
  <c r="JG29" i="5"/>
  <c r="EU29" i="5"/>
  <c r="EN26" i="5"/>
  <c r="CE25" i="5"/>
  <c r="JT29" i="5"/>
  <c r="JT38" i="5" s="1"/>
  <c r="DA28" i="5"/>
  <c r="DA37" i="5" s="1"/>
  <c r="FH28" i="5"/>
  <c r="FH37" i="5" s="1"/>
  <c r="LK26" i="5"/>
  <c r="JF26" i="5"/>
  <c r="AX27" i="5"/>
  <c r="AX36" i="5" s="1"/>
  <c r="MG29" i="5"/>
  <c r="CI25" i="5"/>
  <c r="CI34" i="5" s="1"/>
  <c r="CA25" i="5"/>
  <c r="CA34" i="5" s="1"/>
  <c r="KN27" i="5"/>
  <c r="EX29" i="5"/>
  <c r="EX38" i="5" s="1"/>
  <c r="LK25" i="5"/>
  <c r="LH24" i="5"/>
  <c r="KI26" i="5"/>
  <c r="DY28" i="5"/>
  <c r="BM28" i="5"/>
  <c r="BM37" i="5" s="1"/>
  <c r="FC29" i="5"/>
  <c r="FC38" i="5" s="1"/>
  <c r="JK28" i="5"/>
  <c r="JK37" i="5" s="1"/>
  <c r="GE28" i="5"/>
  <c r="GN29" i="5"/>
  <c r="GN38" i="5" s="1"/>
  <c r="FW26" i="5"/>
  <c r="FW35" i="5" s="1"/>
  <c r="LZ28" i="5"/>
  <c r="IU29" i="5"/>
  <c r="IU38" i="5" s="1"/>
  <c r="MY27" i="5"/>
  <c r="DC26" i="5"/>
  <c r="DC35" i="5" s="1"/>
  <c r="BC25" i="5"/>
  <c r="BL25" i="5"/>
  <c r="BL34" i="5" s="1"/>
  <c r="ER28" i="5"/>
  <c r="FR26" i="5"/>
  <c r="LH29" i="5"/>
  <c r="LE24" i="5"/>
  <c r="FL26" i="5"/>
  <c r="EM26" i="5"/>
  <c r="MC29" i="5"/>
  <c r="LA26" i="5"/>
  <c r="Z29" i="5"/>
  <c r="DS27" i="5"/>
  <c r="IL29" i="5"/>
  <c r="IT27" i="5"/>
  <c r="AI29" i="5"/>
  <c r="JB26" i="5"/>
  <c r="IE26" i="5"/>
  <c r="GP25" i="5"/>
  <c r="BP29" i="5"/>
  <c r="IC24" i="5"/>
  <c r="FV24" i="5"/>
  <c r="HX28" i="5"/>
  <c r="MC27" i="5"/>
  <c r="NV13" i="5"/>
  <c r="AX170" i="5" s="1"/>
  <c r="AC176" i="5" l="1"/>
  <c r="AI176" i="5"/>
  <c r="V113" i="10"/>
  <c r="X182" i="5"/>
  <c r="AD182" i="5"/>
  <c r="V128" i="10"/>
  <c r="X176" i="5"/>
  <c r="V182" i="5"/>
  <c r="AD170" i="5"/>
  <c r="AP170" i="5"/>
  <c r="U113" i="10"/>
  <c r="U128" i="10"/>
  <c r="X8" i="17"/>
  <c r="X9" i="17" s="1"/>
  <c r="W127" i="10"/>
  <c r="W126" i="10"/>
  <c r="W128" i="10"/>
  <c r="W113" i="10"/>
  <c r="W112" i="10"/>
  <c r="W111" i="10"/>
  <c r="JC74" i="5"/>
  <c r="KG101" i="5"/>
  <c r="EH25" i="5"/>
  <c r="EH34" i="5" s="1"/>
  <c r="DS70" i="5"/>
  <c r="EW97" i="5"/>
  <c r="CZ71" i="5"/>
  <c r="ED98" i="5"/>
  <c r="KK26" i="5"/>
  <c r="JV71" i="5"/>
  <c r="KZ98" i="5"/>
  <c r="HB97" i="5"/>
  <c r="FX70" i="5"/>
  <c r="BR24" i="5"/>
  <c r="BC69" i="5"/>
  <c r="CG96" i="5"/>
  <c r="BA100" i="5"/>
  <c r="W73" i="5"/>
  <c r="DQ100" i="5"/>
  <c r="CM73" i="5"/>
  <c r="HL25" i="5"/>
  <c r="GW70" i="5"/>
  <c r="IA97" i="5"/>
  <c r="LH72" i="5"/>
  <c r="ML99" i="5"/>
  <c r="EH72" i="5"/>
  <c r="FL99" i="5"/>
  <c r="HF25" i="5"/>
  <c r="HF34" i="5" s="1"/>
  <c r="HU97" i="5"/>
  <c r="GQ70" i="5"/>
  <c r="MI26" i="5"/>
  <c r="LT71" i="5"/>
  <c r="MX98" i="5"/>
  <c r="KA98" i="5"/>
  <c r="IW71" i="5"/>
  <c r="DS26" i="5"/>
  <c r="DS35" i="5" s="1"/>
  <c r="DD71" i="5"/>
  <c r="EH98" i="5"/>
  <c r="LZ27" i="5"/>
  <c r="MO99" i="5"/>
  <c r="LK72" i="5"/>
  <c r="FJ25" i="5"/>
  <c r="FJ34" i="5" s="1"/>
  <c r="EU70" i="5"/>
  <c r="FY97" i="5"/>
  <c r="LS25" i="5"/>
  <c r="LS34" i="5" s="1"/>
  <c r="LD70" i="5"/>
  <c r="MH97" i="5"/>
  <c r="HC29" i="5"/>
  <c r="HR101" i="5"/>
  <c r="GN74" i="5"/>
  <c r="EC24" i="5"/>
  <c r="EC33" i="5" s="1"/>
  <c r="DN69" i="5"/>
  <c r="ER96" i="5"/>
  <c r="BA98" i="5"/>
  <c r="W71" i="5"/>
  <c r="LV28" i="5"/>
  <c r="MK100" i="5"/>
  <c r="LG73" i="5"/>
  <c r="DP29" i="5"/>
  <c r="DP38" i="5" s="1"/>
  <c r="DA74" i="5"/>
  <c r="EE101" i="5"/>
  <c r="KD29" i="5"/>
  <c r="JO74" i="5"/>
  <c r="KS101" i="5"/>
  <c r="AZ98" i="5"/>
  <c r="V71" i="5"/>
  <c r="GE70" i="5"/>
  <c r="HI97" i="5"/>
  <c r="FM72" i="5"/>
  <c r="GQ99" i="5"/>
  <c r="JA72" i="5"/>
  <c r="KE99" i="5"/>
  <c r="CQ98" i="5"/>
  <c r="BM71" i="5"/>
  <c r="ES25" i="5"/>
  <c r="FH97" i="5"/>
  <c r="ED70" i="5"/>
  <c r="GC71" i="5"/>
  <c r="HG98" i="5"/>
  <c r="DR100" i="5"/>
  <c r="CN73" i="5"/>
  <c r="BY70" i="5"/>
  <c r="DC97" i="5"/>
  <c r="KD97" i="5"/>
  <c r="IZ70" i="5"/>
  <c r="LF70" i="5"/>
  <c r="MJ97" i="5"/>
  <c r="EX100" i="5"/>
  <c r="DT73" i="5"/>
  <c r="BL71" i="5"/>
  <c r="CP98" i="5"/>
  <c r="FP70" i="5"/>
  <c r="GT97" i="5"/>
  <c r="KC97" i="5"/>
  <c r="IY70" i="5"/>
  <c r="CC96" i="5"/>
  <c r="AY69" i="5"/>
  <c r="FI99" i="5"/>
  <c r="EE72" i="5"/>
  <c r="DE96" i="5"/>
  <c r="CA69" i="5"/>
  <c r="BB98" i="5"/>
  <c r="X71" i="5"/>
  <c r="DK28" i="5"/>
  <c r="CV73" i="5"/>
  <c r="DZ100" i="5"/>
  <c r="JA96" i="5"/>
  <c r="HW69" i="5"/>
  <c r="HS69" i="5"/>
  <c r="IW96" i="5"/>
  <c r="MK73" i="5"/>
  <c r="NO100" i="5"/>
  <c r="ES71" i="5"/>
  <c r="FW98" i="5"/>
  <c r="KY72" i="5"/>
  <c r="MC99" i="5"/>
  <c r="NE178" i="5"/>
  <c r="AH170" i="5"/>
  <c r="DY99" i="5"/>
  <c r="CU72" i="5"/>
  <c r="CW71" i="5"/>
  <c r="EA98" i="5"/>
  <c r="CZ100" i="5"/>
  <c r="BV73" i="5"/>
  <c r="JW24" i="5"/>
  <c r="JW33" i="5" s="1"/>
  <c r="JH69" i="5"/>
  <c r="KL96" i="5"/>
  <c r="AV170" i="5"/>
  <c r="AB182" i="5"/>
  <c r="AG176" i="5"/>
  <c r="IP99" i="5"/>
  <c r="HL72" i="5"/>
  <c r="MN27" i="5"/>
  <c r="NC99" i="5"/>
  <c r="LY72" i="5"/>
  <c r="FO100" i="5"/>
  <c r="EK73" i="5"/>
  <c r="MU178" i="5"/>
  <c r="X170" i="5"/>
  <c r="FI96" i="5"/>
  <c r="EE69" i="5"/>
  <c r="BW73" i="5"/>
  <c r="DA100" i="5"/>
  <c r="BV97" i="5"/>
  <c r="AR70" i="5"/>
  <c r="IY99" i="5"/>
  <c r="HU72" i="5"/>
  <c r="MT178" i="5"/>
  <c r="W170" i="5"/>
  <c r="FS98" i="5"/>
  <c r="EO71" i="5"/>
  <c r="AB60" i="5"/>
  <c r="NN69" i="5"/>
  <c r="AQ96" i="5"/>
  <c r="CD100" i="5"/>
  <c r="AZ73" i="5"/>
  <c r="HR24" i="5"/>
  <c r="IG96" i="5"/>
  <c r="HC69" i="5"/>
  <c r="CT72" i="5"/>
  <c r="DX99" i="5"/>
  <c r="W64" i="5"/>
  <c r="NI73" i="5"/>
  <c r="AL100" i="5"/>
  <c r="DI96" i="5"/>
  <c r="CE69" i="5"/>
  <c r="LV26" i="5"/>
  <c r="MK98" i="5"/>
  <c r="LG71" i="5"/>
  <c r="MZ72" i="5"/>
  <c r="KH28" i="5"/>
  <c r="JS73" i="5"/>
  <c r="KW100" i="5"/>
  <c r="EV71" i="5"/>
  <c r="FZ98" i="5"/>
  <c r="MP24" i="5"/>
  <c r="MA69" i="5"/>
  <c r="NE96" i="5"/>
  <c r="DH27" i="5"/>
  <c r="DW99" i="5"/>
  <c r="CS72" i="5"/>
  <c r="AI61" i="5"/>
  <c r="AX97" i="5"/>
  <c r="NU70" i="5"/>
  <c r="KR28" i="5"/>
  <c r="LG100" i="5"/>
  <c r="KC73" i="5"/>
  <c r="AF62" i="5"/>
  <c r="NR71" i="5"/>
  <c r="AU98" i="5"/>
  <c r="MX70" i="5"/>
  <c r="KQ25" i="5"/>
  <c r="KB70" i="5"/>
  <c r="LF97" i="5"/>
  <c r="EH69" i="5"/>
  <c r="FL96" i="5"/>
  <c r="IA26" i="5"/>
  <c r="IP98" i="5"/>
  <c r="HL71" i="5"/>
  <c r="LN97" i="5"/>
  <c r="KJ70" i="5"/>
  <c r="MX99" i="5"/>
  <c r="LT72" i="5"/>
  <c r="BD99" i="5"/>
  <c r="Z72" i="5"/>
  <c r="DG71" i="5"/>
  <c r="EK98" i="5"/>
  <c r="IT69" i="5"/>
  <c r="JX96" i="5"/>
  <c r="GS26" i="5"/>
  <c r="GS35" i="5" s="1"/>
  <c r="HH98" i="5"/>
  <c r="GD71" i="5"/>
  <c r="BT25" i="5"/>
  <c r="BT34" i="5" s="1"/>
  <c r="BE70" i="5"/>
  <c r="CI97" i="5"/>
  <c r="JF101" i="5"/>
  <c r="IB74" i="5"/>
  <c r="FX27" i="5"/>
  <c r="FX36" i="5" s="1"/>
  <c r="GM99" i="5"/>
  <c r="FI72" i="5"/>
  <c r="CM98" i="5"/>
  <c r="BI71" i="5"/>
  <c r="ME101" i="5"/>
  <c r="LA74" i="5"/>
  <c r="IT28" i="5"/>
  <c r="IT37" i="5" s="1"/>
  <c r="JI100" i="5"/>
  <c r="IE73" i="5"/>
  <c r="EU27" i="5"/>
  <c r="EF72" i="5"/>
  <c r="FJ99" i="5"/>
  <c r="CT98" i="5"/>
  <c r="BP71" i="5"/>
  <c r="BK100" i="5"/>
  <c r="AG73" i="5"/>
  <c r="JD26" i="5"/>
  <c r="JD35" i="5" s="1"/>
  <c r="JS98" i="5"/>
  <c r="IO71" i="5"/>
  <c r="BZ98" i="5"/>
  <c r="AV71" i="5"/>
  <c r="HQ25" i="5"/>
  <c r="HQ34" i="5" s="1"/>
  <c r="IF97" i="5"/>
  <c r="HB70" i="5"/>
  <c r="EC28" i="5"/>
  <c r="EC37" i="5" s="1"/>
  <c r="ER100" i="5"/>
  <c r="DN73" i="5"/>
  <c r="HB24" i="5"/>
  <c r="HQ96" i="5"/>
  <c r="GM69" i="5"/>
  <c r="BJ100" i="5"/>
  <c r="AF73" i="5"/>
  <c r="BY98" i="5"/>
  <c r="AU71" i="5"/>
  <c r="IZ98" i="5"/>
  <c r="HV71" i="5"/>
  <c r="AA60" i="5"/>
  <c r="NM69" i="5"/>
  <c r="AP96" i="5"/>
  <c r="AA61" i="5"/>
  <c r="NM70" i="5"/>
  <c r="AP97" i="5"/>
  <c r="GS70" i="5"/>
  <c r="HW97" i="5"/>
  <c r="LO26" i="5"/>
  <c r="KZ71" i="5"/>
  <c r="MD98" i="5"/>
  <c r="EC26" i="5"/>
  <c r="EC35" i="5" s="1"/>
  <c r="DN71" i="5"/>
  <c r="ER98" i="5"/>
  <c r="DC27" i="5"/>
  <c r="DC36" i="5" s="1"/>
  <c r="CN72" i="5"/>
  <c r="DR99" i="5"/>
  <c r="KZ24" i="5"/>
  <c r="KK69" i="5"/>
  <c r="LO96" i="5"/>
  <c r="KF24" i="5"/>
  <c r="JQ69" i="5"/>
  <c r="KU96" i="5"/>
  <c r="AF60" i="5"/>
  <c r="AU96" i="5"/>
  <c r="NR69" i="5"/>
  <c r="BH96" i="5"/>
  <c r="AD69" i="5"/>
  <c r="MC28" i="5"/>
  <c r="MR100" i="5"/>
  <c r="LN73" i="5"/>
  <c r="BO101" i="5"/>
  <c r="AK74" i="5"/>
  <c r="DC25" i="5"/>
  <c r="DC34" i="5" s="1"/>
  <c r="DR97" i="5"/>
  <c r="CN70" i="5"/>
  <c r="AZ99" i="5"/>
  <c r="V72" i="5"/>
  <c r="CM96" i="5"/>
  <c r="BI69" i="5"/>
  <c r="CU97" i="5"/>
  <c r="BQ70" i="5"/>
  <c r="BH70" i="5"/>
  <c r="CL97" i="5"/>
  <c r="BQ74" i="5"/>
  <c r="CU101" i="5"/>
  <c r="BP98" i="5"/>
  <c r="AL71" i="5"/>
  <c r="AC63" i="5"/>
  <c r="NO72" i="5"/>
  <c r="AR99" i="5"/>
  <c r="CH98" i="5"/>
  <c r="BD71" i="5"/>
  <c r="EA101" i="5"/>
  <c r="CW74" i="5"/>
  <c r="IH98" i="5"/>
  <c r="HD71" i="5"/>
  <c r="GF69" i="5"/>
  <c r="HJ96" i="5"/>
  <c r="HJ99" i="5"/>
  <c r="GF72" i="5"/>
  <c r="EL96" i="5"/>
  <c r="DH69" i="5"/>
  <c r="GE98" i="5"/>
  <c r="FA71" i="5"/>
  <c r="GE101" i="5"/>
  <c r="FA74" i="5"/>
  <c r="GX74" i="5"/>
  <c r="IB101" i="5"/>
  <c r="BB25" i="5"/>
  <c r="BB34" i="5" s="1"/>
  <c r="BQ97" i="5"/>
  <c r="AM70" i="5"/>
  <c r="KY71" i="5"/>
  <c r="MC98" i="5"/>
  <c r="DL101" i="5"/>
  <c r="CH74" i="5"/>
  <c r="GP73" i="5"/>
  <c r="HT100" i="5"/>
  <c r="DC69" i="5"/>
  <c r="EG96" i="5"/>
  <c r="GU98" i="5"/>
  <c r="FQ71" i="5"/>
  <c r="DT97" i="5"/>
  <c r="CP70" i="5"/>
  <c r="BB99" i="5"/>
  <c r="X72" i="5"/>
  <c r="BX99" i="5"/>
  <c r="AT72" i="5"/>
  <c r="FM29" i="5"/>
  <c r="EX74" i="5"/>
  <c r="GB101" i="5"/>
  <c r="AT24" i="5"/>
  <c r="AT33" i="5" s="1"/>
  <c r="BI96" i="5"/>
  <c r="AE69" i="5"/>
  <c r="JL70" i="5"/>
  <c r="KP97" i="5"/>
  <c r="EW72" i="5"/>
  <c r="GA99" i="5"/>
  <c r="GG96" i="5"/>
  <c r="FC69" i="5"/>
  <c r="CD73" i="5"/>
  <c r="DH100" i="5"/>
  <c r="FR70" i="5"/>
  <c r="GV97" i="5"/>
  <c r="FR73" i="5"/>
  <c r="GV100" i="5"/>
  <c r="EX101" i="5"/>
  <c r="DT74" i="5"/>
  <c r="AH61" i="5"/>
  <c r="NT70" i="5"/>
  <c r="AW97" i="5"/>
  <c r="AH60" i="5"/>
  <c r="NT69" i="5"/>
  <c r="AW96" i="5"/>
  <c r="IN74" i="5"/>
  <c r="JR101" i="5"/>
  <c r="FV26" i="5"/>
  <c r="FV35" i="5" s="1"/>
  <c r="GK98" i="5"/>
  <c r="FG71" i="5"/>
  <c r="JC27" i="5"/>
  <c r="JR99" i="5"/>
  <c r="IN72" i="5"/>
  <c r="MB69" i="5"/>
  <c r="NF96" i="5"/>
  <c r="JK29" i="5"/>
  <c r="JK38" i="5" s="1"/>
  <c r="JZ101" i="5"/>
  <c r="IV74" i="5"/>
  <c r="FP71" i="5"/>
  <c r="GT98" i="5"/>
  <c r="LQ100" i="5"/>
  <c r="KM73" i="5"/>
  <c r="HY71" i="5"/>
  <c r="JC98" i="5"/>
  <c r="JN24" i="5"/>
  <c r="KC96" i="5"/>
  <c r="IY69" i="5"/>
  <c r="LX96" i="5"/>
  <c r="KT69" i="5"/>
  <c r="KH100" i="5"/>
  <c r="JD73" i="5"/>
  <c r="IH73" i="5"/>
  <c r="JL100" i="5"/>
  <c r="CX71" i="5"/>
  <c r="EB98" i="5"/>
  <c r="LT101" i="5"/>
  <c r="KP74" i="5"/>
  <c r="JC99" i="5"/>
  <c r="HY72" i="5"/>
  <c r="FB99" i="5"/>
  <c r="DX72" i="5"/>
  <c r="IY73" i="5"/>
  <c r="KC100" i="5"/>
  <c r="KV25" i="5"/>
  <c r="KV34" i="5" s="1"/>
  <c r="LK97" i="5"/>
  <c r="KG70" i="5"/>
  <c r="BP69" i="5"/>
  <c r="CT96" i="5"/>
  <c r="GN98" i="5"/>
  <c r="FJ71" i="5"/>
  <c r="CD96" i="5"/>
  <c r="AZ69" i="5"/>
  <c r="GT101" i="5"/>
  <c r="FP74" i="5"/>
  <c r="BF74" i="5"/>
  <c r="CJ101" i="5"/>
  <c r="CA100" i="5"/>
  <c r="AW73" i="5"/>
  <c r="FI70" i="5"/>
  <c r="GM97" i="5"/>
  <c r="DG73" i="5"/>
  <c r="EK100" i="5"/>
  <c r="FB25" i="5"/>
  <c r="FB34" i="5" s="1"/>
  <c r="EM70" i="5"/>
  <c r="FQ97" i="5"/>
  <c r="AH62" i="5"/>
  <c r="NT71" i="5"/>
  <c r="AW98" i="5"/>
  <c r="GH99" i="5"/>
  <c r="FD72" i="5"/>
  <c r="DF101" i="5"/>
  <c r="CB74" i="5"/>
  <c r="LV100" i="5"/>
  <c r="KR73" i="5"/>
  <c r="KV69" i="5"/>
  <c r="LZ96" i="5"/>
  <c r="HP96" i="5"/>
  <c r="GL69" i="5"/>
  <c r="LX74" i="5"/>
  <c r="NB101" i="5"/>
  <c r="KJ100" i="5"/>
  <c r="JF73" i="5"/>
  <c r="HP70" i="5"/>
  <c r="IT97" i="5"/>
  <c r="JV73" i="5"/>
  <c r="KZ100" i="5"/>
  <c r="JX72" i="5"/>
  <c r="LB99" i="5"/>
  <c r="CY26" i="5"/>
  <c r="DN98" i="5"/>
  <c r="CJ71" i="5"/>
  <c r="HQ28" i="5"/>
  <c r="HQ37" i="5" s="1"/>
  <c r="IF100" i="5"/>
  <c r="HB73" i="5"/>
  <c r="JF99" i="5"/>
  <c r="IB72" i="5"/>
  <c r="GB72" i="5"/>
  <c r="HF99" i="5"/>
  <c r="ET99" i="5"/>
  <c r="DP72" i="5"/>
  <c r="DI73" i="5"/>
  <c r="EM100" i="5"/>
  <c r="EJ70" i="5"/>
  <c r="FN97" i="5"/>
  <c r="KM100" i="5"/>
  <c r="JI73" i="5"/>
  <c r="HJ27" i="5"/>
  <c r="HY99" i="5"/>
  <c r="GU72" i="5"/>
  <c r="KG72" i="5"/>
  <c r="LK99" i="5"/>
  <c r="HV73" i="5"/>
  <c r="IZ100" i="5"/>
  <c r="LD99" i="5"/>
  <c r="JZ72" i="5"/>
  <c r="LJ69" i="5"/>
  <c r="MN96" i="5"/>
  <c r="EY101" i="5"/>
  <c r="DU74" i="5"/>
  <c r="HR99" i="5"/>
  <c r="GN72" i="5"/>
  <c r="DS72" i="5"/>
  <c r="EW99" i="5"/>
  <c r="KH101" i="5"/>
  <c r="JD74" i="5"/>
  <c r="FE101" i="5"/>
  <c r="EA74" i="5"/>
  <c r="FF74" i="5"/>
  <c r="GJ101" i="5"/>
  <c r="II99" i="5"/>
  <c r="HE72" i="5"/>
  <c r="KU98" i="5"/>
  <c r="JQ71" i="5"/>
  <c r="MY100" i="5"/>
  <c r="LU73" i="5"/>
  <c r="HU98" i="5"/>
  <c r="GQ71" i="5"/>
  <c r="MU72" i="5"/>
  <c r="ET28" i="5"/>
  <c r="ET37" i="5" s="1"/>
  <c r="FI100" i="5"/>
  <c r="EE73" i="5"/>
  <c r="BC73" i="5"/>
  <c r="CG100" i="5"/>
  <c r="KD69" i="5"/>
  <c r="LH96" i="5"/>
  <c r="FS72" i="5"/>
  <c r="GW99" i="5"/>
  <c r="GF74" i="5"/>
  <c r="HJ101" i="5"/>
  <c r="KE73" i="5"/>
  <c r="LI100" i="5"/>
  <c r="GY74" i="5"/>
  <c r="IC101" i="5"/>
  <c r="IQ70" i="5"/>
  <c r="JU97" i="5"/>
  <c r="GL29" i="5"/>
  <c r="GL38" i="5" s="1"/>
  <c r="FW74" i="5"/>
  <c r="HA101" i="5"/>
  <c r="GX28" i="5"/>
  <c r="GI73" i="5"/>
  <c r="HM100" i="5"/>
  <c r="GX24" i="5"/>
  <c r="GI69" i="5"/>
  <c r="HM96" i="5"/>
  <c r="KA74" i="5"/>
  <c r="LE101" i="5"/>
  <c r="KO96" i="5"/>
  <c r="JK69" i="5"/>
  <c r="IC70" i="5"/>
  <c r="JG97" i="5"/>
  <c r="CI73" i="5"/>
  <c r="DM100" i="5"/>
  <c r="HP72" i="5"/>
  <c r="IT99" i="5"/>
  <c r="JG99" i="5"/>
  <c r="IC72" i="5"/>
  <c r="AE62" i="5"/>
  <c r="NQ71" i="5"/>
  <c r="AT98" i="5"/>
  <c r="JV96" i="5"/>
  <c r="IR69" i="5"/>
  <c r="LC99" i="5"/>
  <c r="JY72" i="5"/>
  <c r="ED101" i="5"/>
  <c r="CZ74" i="5"/>
  <c r="FC73" i="5"/>
  <c r="GG100" i="5"/>
  <c r="CD27" i="5"/>
  <c r="CD36" i="5" s="1"/>
  <c r="BO72" i="5"/>
  <c r="CS99" i="5"/>
  <c r="BA72" i="5"/>
  <c r="CE99" i="5"/>
  <c r="FI71" i="5"/>
  <c r="GM98" i="5"/>
  <c r="NI178" i="5"/>
  <c r="AL170" i="5"/>
  <c r="W176" i="5"/>
  <c r="FT25" i="5"/>
  <c r="GI97" i="5"/>
  <c r="FE70" i="5"/>
  <c r="KX73" i="5"/>
  <c r="MB100" i="5"/>
  <c r="W61" i="5"/>
  <c r="NI70" i="5"/>
  <c r="AL97" i="5"/>
  <c r="HG26" i="5"/>
  <c r="HV98" i="5"/>
  <c r="GR71" i="5"/>
  <c r="FI27" i="5"/>
  <c r="ET72" i="5"/>
  <c r="FX99" i="5"/>
  <c r="BC99" i="5"/>
  <c r="Y72" i="5"/>
  <c r="BT29" i="5"/>
  <c r="BT38" i="5" s="1"/>
  <c r="BE74" i="5"/>
  <c r="CI101" i="5"/>
  <c r="CI29" i="5"/>
  <c r="CI38" i="5" s="1"/>
  <c r="BT74" i="5"/>
  <c r="CX101" i="5"/>
  <c r="LU74" i="5"/>
  <c r="MY101" i="5"/>
  <c r="ME97" i="5"/>
  <c r="LA70" i="5"/>
  <c r="LP101" i="5"/>
  <c r="KL74" i="5"/>
  <c r="GM74" i="5"/>
  <c r="HQ101" i="5"/>
  <c r="LJ97" i="5"/>
  <c r="KF70" i="5"/>
  <c r="EC25" i="5"/>
  <c r="EC34" i="5" s="1"/>
  <c r="DN70" i="5"/>
  <c r="ER97" i="5"/>
  <c r="IK27" i="5"/>
  <c r="IZ99" i="5"/>
  <c r="HV72" i="5"/>
  <c r="AB61" i="5"/>
  <c r="NN70" i="5"/>
  <c r="AQ97" i="5"/>
  <c r="LB98" i="5"/>
  <c r="JX71" i="5"/>
  <c r="LH25" i="5"/>
  <c r="LW97" i="5"/>
  <c r="KS70" i="5"/>
  <c r="CQ73" i="5"/>
  <c r="DU100" i="5"/>
  <c r="DE74" i="5"/>
  <c r="EI101" i="5"/>
  <c r="JH71" i="5"/>
  <c r="KL98" i="5"/>
  <c r="EM74" i="5"/>
  <c r="FQ101" i="5"/>
  <c r="JH73" i="5"/>
  <c r="KL100" i="5"/>
  <c r="DQ25" i="5"/>
  <c r="DQ34" i="5" s="1"/>
  <c r="EF97" i="5"/>
  <c r="DB70" i="5"/>
  <c r="DC72" i="5"/>
  <c r="EG99" i="5"/>
  <c r="BX96" i="5"/>
  <c r="AT69" i="5"/>
  <c r="EX70" i="5"/>
  <c r="GB97" i="5"/>
  <c r="JO29" i="5"/>
  <c r="JO38" i="5" s="1"/>
  <c r="IZ74" i="5"/>
  <c r="KD101" i="5"/>
  <c r="BB100" i="5"/>
  <c r="X73" i="5"/>
  <c r="DD26" i="5"/>
  <c r="DD35" i="5" s="1"/>
  <c r="CO71" i="5"/>
  <c r="DS98" i="5"/>
  <c r="LL73" i="5"/>
  <c r="MP100" i="5"/>
  <c r="IN73" i="5"/>
  <c r="JR100" i="5"/>
  <c r="KM74" i="5"/>
  <c r="LQ101" i="5"/>
  <c r="KM71" i="5"/>
  <c r="LQ98" i="5"/>
  <c r="AY72" i="5"/>
  <c r="CC99" i="5"/>
  <c r="LQ72" i="5"/>
  <c r="MU99" i="5"/>
  <c r="IQ69" i="5"/>
  <c r="JU96" i="5"/>
  <c r="EY72" i="5"/>
  <c r="GC99" i="5"/>
  <c r="KP26" i="5"/>
  <c r="KP35" i="5" s="1"/>
  <c r="LE98" i="5"/>
  <c r="KA71" i="5"/>
  <c r="AD62" i="5"/>
  <c r="NP71" i="5"/>
  <c r="AS98" i="5"/>
  <c r="AE64" i="5"/>
  <c r="NQ73" i="5"/>
  <c r="AT100" i="5"/>
  <c r="CP24" i="5"/>
  <c r="KF96" i="5"/>
  <c r="JB69" i="5"/>
  <c r="MP29" i="5"/>
  <c r="MA74" i="5"/>
  <c r="NE101" i="5"/>
  <c r="HE24" i="5"/>
  <c r="HT96" i="5"/>
  <c r="GP69" i="5"/>
  <c r="BH100" i="5"/>
  <c r="AD73" i="5"/>
  <c r="V60" i="5"/>
  <c r="NH69" i="5"/>
  <c r="AK96" i="5"/>
  <c r="LM24" i="5"/>
  <c r="LM33" i="5" s="1"/>
  <c r="MB96" i="5"/>
  <c r="KX69" i="5"/>
  <c r="LV69" i="5"/>
  <c r="MZ96" i="5"/>
  <c r="EF26" i="5"/>
  <c r="EF35" i="5" s="1"/>
  <c r="DQ71" i="5"/>
  <c r="EU98" i="5"/>
  <c r="JA25" i="5"/>
  <c r="IL70" i="5"/>
  <c r="JP97" i="5"/>
  <c r="JF98" i="5"/>
  <c r="IB71" i="5"/>
  <c r="BS100" i="5"/>
  <c r="AO73" i="5"/>
  <c r="CD25" i="5"/>
  <c r="CD34" i="5" s="1"/>
  <c r="CS97" i="5"/>
  <c r="BO70" i="5"/>
  <c r="FZ26" i="5"/>
  <c r="GO98" i="5"/>
  <c r="FK71" i="5"/>
  <c r="JA24" i="5"/>
  <c r="IL69" i="5"/>
  <c r="JP96" i="5"/>
  <c r="KH26" i="5"/>
  <c r="KW98" i="5"/>
  <c r="JS71" i="5"/>
  <c r="KV96" i="5"/>
  <c r="JR69" i="5"/>
  <c r="AA65" i="5"/>
  <c r="NM74" i="5"/>
  <c r="AP101" i="5"/>
  <c r="EY24" i="5"/>
  <c r="EY33" i="5" s="1"/>
  <c r="EJ69" i="5"/>
  <c r="FN96" i="5"/>
  <c r="MV178" i="5"/>
  <c r="Y170" i="5"/>
  <c r="BZ100" i="5"/>
  <c r="AV73" i="5"/>
  <c r="DL27" i="5"/>
  <c r="DL36" i="5" s="1"/>
  <c r="CW72" i="5"/>
  <c r="EA99" i="5"/>
  <c r="BO99" i="5"/>
  <c r="AK72" i="5"/>
  <c r="HE99" i="5"/>
  <c r="GA72" i="5"/>
  <c r="EE74" i="5"/>
  <c r="FI101" i="5"/>
  <c r="BC70" i="5"/>
  <c r="CG97" i="5"/>
  <c r="LZ26" i="5"/>
  <c r="LK71" i="5"/>
  <c r="MO98" i="5"/>
  <c r="HV100" i="5"/>
  <c r="GR73" i="5"/>
  <c r="FP24" i="5"/>
  <c r="FA69" i="5"/>
  <c r="GE96" i="5"/>
  <c r="FS97" i="5"/>
  <c r="EO70" i="5"/>
  <c r="HG70" i="5"/>
  <c r="IK97" i="5"/>
  <c r="IV98" i="5"/>
  <c r="HR71" i="5"/>
  <c r="DV70" i="5"/>
  <c r="EZ97" i="5"/>
  <c r="KT26" i="5"/>
  <c r="KT35" i="5" s="1"/>
  <c r="LI98" i="5"/>
  <c r="KE71" i="5"/>
  <c r="CH26" i="5"/>
  <c r="CH35" i="5" s="1"/>
  <c r="CW98" i="5"/>
  <c r="BS71" i="5"/>
  <c r="ME29" i="5"/>
  <c r="ME38" i="5" s="1"/>
  <c r="MT101" i="5"/>
  <c r="LP74" i="5"/>
  <c r="KK24" i="5"/>
  <c r="KK33" i="5" s="1"/>
  <c r="JV69" i="5"/>
  <c r="KZ96" i="5"/>
  <c r="CR28" i="5"/>
  <c r="CR37" i="5" s="1"/>
  <c r="CC73" i="5"/>
  <c r="DG100" i="5"/>
  <c r="BT99" i="5"/>
  <c r="AP72" i="5"/>
  <c r="IW74" i="5"/>
  <c r="KA101" i="5"/>
  <c r="KA97" i="5"/>
  <c r="IW70" i="5"/>
  <c r="KW25" i="5"/>
  <c r="KW34" i="5" s="1"/>
  <c r="LL97" i="5"/>
  <c r="KH70" i="5"/>
  <c r="HF29" i="5"/>
  <c r="HF38" i="5" s="1"/>
  <c r="GQ74" i="5"/>
  <c r="HU101" i="5"/>
  <c r="CU24" i="5"/>
  <c r="CU33" i="5" s="1"/>
  <c r="CF69" i="5"/>
  <c r="DJ96" i="5"/>
  <c r="JG27" i="5"/>
  <c r="IR72" i="5"/>
  <c r="JV99" i="5"/>
  <c r="JJ98" i="5"/>
  <c r="IF71" i="5"/>
  <c r="JJ96" i="5"/>
  <c r="IF69" i="5"/>
  <c r="AI69" i="5"/>
  <c r="BM96" i="5"/>
  <c r="FL100" i="5"/>
  <c r="EH73" i="5"/>
  <c r="BA101" i="5"/>
  <c r="W74" i="5"/>
  <c r="IU28" i="5"/>
  <c r="IU37" i="5" s="1"/>
  <c r="JJ100" i="5"/>
  <c r="IF73" i="5"/>
  <c r="JA26" i="5"/>
  <c r="JA35" i="5" s="1"/>
  <c r="IL71" i="5"/>
  <c r="JP98" i="5"/>
  <c r="LN70" i="5"/>
  <c r="MR97" i="5"/>
  <c r="ER27" i="5"/>
  <c r="EC72" i="5"/>
  <c r="FG99" i="5"/>
  <c r="CM29" i="5"/>
  <c r="CM38" i="5" s="1"/>
  <c r="DB101" i="5"/>
  <c r="BX74" i="5"/>
  <c r="EQ97" i="5"/>
  <c r="DM70" i="5"/>
  <c r="MO27" i="5"/>
  <c r="ND99" i="5"/>
  <c r="LZ72" i="5"/>
  <c r="GS69" i="5"/>
  <c r="HW96" i="5"/>
  <c r="EC70" i="5"/>
  <c r="FG97" i="5"/>
  <c r="EC69" i="5"/>
  <c r="FG96" i="5"/>
  <c r="IK96" i="5"/>
  <c r="HG69" i="5"/>
  <c r="GH24" i="5"/>
  <c r="GH33" i="5" s="1"/>
  <c r="FS69" i="5"/>
  <c r="GW96" i="5"/>
  <c r="DX25" i="5"/>
  <c r="DX34" i="5" s="1"/>
  <c r="DI70" i="5"/>
  <c r="EM97" i="5"/>
  <c r="LO27" i="5"/>
  <c r="KZ72" i="5"/>
  <c r="MD99" i="5"/>
  <c r="DF98" i="5"/>
  <c r="CB71" i="5"/>
  <c r="KZ69" i="5"/>
  <c r="MD96" i="5"/>
  <c r="LL28" i="5"/>
  <c r="KW73" i="5"/>
  <c r="MA100" i="5"/>
  <c r="FT99" i="5"/>
  <c r="EP72" i="5"/>
  <c r="HS97" i="5"/>
  <c r="GO70" i="5"/>
  <c r="BQ99" i="5"/>
  <c r="AM72" i="5"/>
  <c r="IY98" i="5"/>
  <c r="HU71" i="5"/>
  <c r="CF27" i="5"/>
  <c r="BQ72" i="5"/>
  <c r="CU99" i="5"/>
  <c r="KL73" i="5"/>
  <c r="LP100" i="5"/>
  <c r="BW28" i="5"/>
  <c r="BW37" i="5" s="1"/>
  <c r="BH73" i="5"/>
  <c r="CL100" i="5"/>
  <c r="JW69" i="5"/>
  <c r="LA96" i="5"/>
  <c r="KK99" i="5"/>
  <c r="JG72" i="5"/>
  <c r="DO71" i="5"/>
  <c r="ES98" i="5"/>
  <c r="DL97" i="5"/>
  <c r="CH70" i="5"/>
  <c r="HN99" i="5"/>
  <c r="GJ72" i="5"/>
  <c r="GU25" i="5"/>
  <c r="GU34" i="5" s="1"/>
  <c r="HJ97" i="5"/>
  <c r="GF70" i="5"/>
  <c r="GB25" i="5"/>
  <c r="GB34" i="5" s="1"/>
  <c r="GQ97" i="5"/>
  <c r="FM70" i="5"/>
  <c r="HP29" i="5"/>
  <c r="IE101" i="5"/>
  <c r="HA74" i="5"/>
  <c r="HA71" i="5"/>
  <c r="IE98" i="5"/>
  <c r="EM69" i="5"/>
  <c r="FQ96" i="5"/>
  <c r="CU74" i="5"/>
  <c r="DY101" i="5"/>
  <c r="MB99" i="5"/>
  <c r="KX72" i="5"/>
  <c r="MQ73" i="5"/>
  <c r="NU100" i="5"/>
  <c r="BV98" i="5"/>
  <c r="AR71" i="5"/>
  <c r="HX74" i="5"/>
  <c r="JB101" i="5"/>
  <c r="CP71" i="5"/>
  <c r="DT98" i="5"/>
  <c r="HY29" i="5"/>
  <c r="IN101" i="5"/>
  <c r="HJ74" i="5"/>
  <c r="EW69" i="5"/>
  <c r="GA96" i="5"/>
  <c r="EX99" i="5"/>
  <c r="DT72" i="5"/>
  <c r="DK97" i="5"/>
  <c r="CG70" i="5"/>
  <c r="BY74" i="5"/>
  <c r="DC101" i="5"/>
  <c r="CY98" i="5"/>
  <c r="BU71" i="5"/>
  <c r="LY97" i="5"/>
  <c r="KU70" i="5"/>
  <c r="NF72" i="5"/>
  <c r="LV71" i="5"/>
  <c r="MZ98" i="5"/>
  <c r="HT98" i="5"/>
  <c r="GP71" i="5"/>
  <c r="JD99" i="5"/>
  <c r="HZ72" i="5"/>
  <c r="BF97" i="5"/>
  <c r="AB70" i="5"/>
  <c r="BI101" i="5"/>
  <c r="AE74" i="5"/>
  <c r="HY98" i="5"/>
  <c r="GU71" i="5"/>
  <c r="DV99" i="5"/>
  <c r="CR72" i="5"/>
  <c r="IJ71" i="5"/>
  <c r="JN98" i="5"/>
  <c r="EN73" i="5"/>
  <c r="FR100" i="5"/>
  <c r="BM27" i="5"/>
  <c r="CB99" i="5"/>
  <c r="AX72" i="5"/>
  <c r="NF97" i="5"/>
  <c r="MB70" i="5"/>
  <c r="HE96" i="5"/>
  <c r="GA69" i="5"/>
  <c r="FA27" i="5"/>
  <c r="FP99" i="5"/>
  <c r="EL72" i="5"/>
  <c r="GJ100" i="5"/>
  <c r="FF73" i="5"/>
  <c r="JZ97" i="5"/>
  <c r="IV70" i="5"/>
  <c r="IR99" i="5"/>
  <c r="HN72" i="5"/>
  <c r="HL97" i="5"/>
  <c r="GH70" i="5"/>
  <c r="LT27" i="5"/>
  <c r="LE72" i="5"/>
  <c r="MI99" i="5"/>
  <c r="JM99" i="5"/>
  <c r="II72" i="5"/>
  <c r="KS28" i="5"/>
  <c r="LH100" i="5"/>
  <c r="KD73" i="5"/>
  <c r="KH96" i="5"/>
  <c r="JD69" i="5"/>
  <c r="DZ98" i="5"/>
  <c r="CV71" i="5"/>
  <c r="X62" i="5"/>
  <c r="NJ71" i="5"/>
  <c r="AM98" i="5"/>
  <c r="FE29" i="5"/>
  <c r="EP74" i="5"/>
  <c r="FT101" i="5"/>
  <c r="FB100" i="5"/>
  <c r="DX73" i="5"/>
  <c r="MW98" i="5"/>
  <c r="LS71" i="5"/>
  <c r="GS100" i="5"/>
  <c r="FO73" i="5"/>
  <c r="MK69" i="5"/>
  <c r="NO96" i="5"/>
  <c r="CP27" i="5"/>
  <c r="CP36" i="5" s="1"/>
  <c r="CA72" i="5"/>
  <c r="DE99" i="5"/>
  <c r="EY73" i="5"/>
  <c r="GC100" i="5"/>
  <c r="JK71" i="5"/>
  <c r="KO98" i="5"/>
  <c r="FH74" i="5"/>
  <c r="GL101" i="5"/>
  <c r="JY70" i="5"/>
  <c r="LC97" i="5"/>
  <c r="JA97" i="5"/>
  <c r="HW70" i="5"/>
  <c r="BL72" i="5"/>
  <c r="CP99" i="5"/>
  <c r="DA25" i="5"/>
  <c r="DA34" i="5" s="1"/>
  <c r="CL70" i="5"/>
  <c r="DP97" i="5"/>
  <c r="IF27" i="5"/>
  <c r="IF36" i="5" s="1"/>
  <c r="IU99" i="5"/>
  <c r="HQ72" i="5"/>
  <c r="BE99" i="5"/>
  <c r="AA72" i="5"/>
  <c r="BM101" i="5"/>
  <c r="AI74" i="5"/>
  <c r="JT70" i="5"/>
  <c r="KX97" i="5"/>
  <c r="ES73" i="5"/>
  <c r="FW100" i="5"/>
  <c r="R187" i="5"/>
  <c r="IR96" i="5"/>
  <c r="HN69" i="5"/>
  <c r="AZ71" i="5"/>
  <c r="CD98" i="5"/>
  <c r="KY69" i="5"/>
  <c r="MC96" i="5"/>
  <c r="BP100" i="5"/>
  <c r="AL73" i="5"/>
  <c r="DV96" i="5"/>
  <c r="CR69" i="5"/>
  <c r="JI26" i="5"/>
  <c r="IT71" i="5"/>
  <c r="JX98" i="5"/>
  <c r="IU71" i="5"/>
  <c r="JY98" i="5"/>
  <c r="HQ24" i="5"/>
  <c r="HQ33" i="5" s="1"/>
  <c r="IF96" i="5"/>
  <c r="HB69" i="5"/>
  <c r="MB24" i="5"/>
  <c r="LM69" i="5"/>
  <c r="MQ96" i="5"/>
  <c r="BL96" i="5"/>
  <c r="AH69" i="5"/>
  <c r="DK99" i="5"/>
  <c r="CG72" i="5"/>
  <c r="NJ29" i="5"/>
  <c r="MU74" i="5"/>
  <c r="GX96" i="5"/>
  <c r="FT69" i="5"/>
  <c r="JL71" i="5"/>
  <c r="KP98" i="5"/>
  <c r="CF97" i="5"/>
  <c r="BB70" i="5"/>
  <c r="GY100" i="5"/>
  <c r="FU73" i="5"/>
  <c r="LB71" i="5"/>
  <c r="MF98" i="5"/>
  <c r="MF101" i="5"/>
  <c r="LB74" i="5"/>
  <c r="MQ26" i="5"/>
  <c r="MB71" i="5"/>
  <c r="NF98" i="5"/>
  <c r="DY73" i="5"/>
  <c r="FC100" i="5"/>
  <c r="DF73" i="5"/>
  <c r="EJ100" i="5"/>
  <c r="FR97" i="5"/>
  <c r="EN70" i="5"/>
  <c r="LE69" i="5"/>
  <c r="MI96" i="5"/>
  <c r="GJ99" i="5"/>
  <c r="FF72" i="5"/>
  <c r="JZ96" i="5"/>
  <c r="IV69" i="5"/>
  <c r="IM70" i="5"/>
  <c r="JQ97" i="5"/>
  <c r="BS97" i="5"/>
  <c r="AO70" i="5"/>
  <c r="CE100" i="5"/>
  <c r="BA73" i="5"/>
  <c r="JM97" i="5"/>
  <c r="II70" i="5"/>
  <c r="IY101" i="5"/>
  <c r="HU74" i="5"/>
  <c r="KR98" i="5"/>
  <c r="JN71" i="5"/>
  <c r="GH73" i="5"/>
  <c r="HL100" i="5"/>
  <c r="ET73" i="5"/>
  <c r="FX100" i="5"/>
  <c r="DX69" i="5"/>
  <c r="FB96" i="5"/>
  <c r="KG69" i="5"/>
  <c r="LK96" i="5"/>
  <c r="GF101" i="5"/>
  <c r="FB74" i="5"/>
  <c r="EF71" i="5"/>
  <c r="FJ98" i="5"/>
  <c r="HD74" i="5"/>
  <c r="IH101" i="5"/>
  <c r="LO98" i="5"/>
  <c r="KK71" i="5"/>
  <c r="HN71" i="5"/>
  <c r="IR98" i="5"/>
  <c r="BL101" i="5"/>
  <c r="AH74" i="5"/>
  <c r="KQ73" i="5"/>
  <c r="LU100" i="5"/>
  <c r="DQ99" i="5"/>
  <c r="CM72" i="5"/>
  <c r="JJ72" i="5"/>
  <c r="KN99" i="5"/>
  <c r="DH73" i="5"/>
  <c r="EL100" i="5"/>
  <c r="GP98" i="5"/>
  <c r="FL71" i="5"/>
  <c r="MZ70" i="5"/>
  <c r="DR73" i="5"/>
  <c r="EV100" i="5"/>
  <c r="CH69" i="5"/>
  <c r="DL96" i="5"/>
  <c r="HK97" i="5"/>
  <c r="GG70" i="5"/>
  <c r="EU100" i="5"/>
  <c r="DQ73" i="5"/>
  <c r="DD74" i="5"/>
  <c r="EH101" i="5"/>
  <c r="CB98" i="5"/>
  <c r="AX71" i="5"/>
  <c r="KO70" i="5"/>
  <c r="LS97" i="5"/>
  <c r="CZ70" i="5"/>
  <c r="ED97" i="5"/>
  <c r="ID96" i="5"/>
  <c r="GZ69" i="5"/>
  <c r="LT100" i="5"/>
  <c r="KP73" i="5"/>
  <c r="EP73" i="5"/>
  <c r="FT100" i="5"/>
  <c r="V62" i="5"/>
  <c r="NH71" i="5"/>
  <c r="AK98" i="5"/>
  <c r="Y61" i="5"/>
  <c r="NK70" i="5"/>
  <c r="AN97" i="5"/>
  <c r="CN101" i="5"/>
  <c r="BJ74" i="5"/>
  <c r="HW101" i="5"/>
  <c r="GS74" i="5"/>
  <c r="GI100" i="5"/>
  <c r="FE73" i="5"/>
  <c r="BI99" i="5"/>
  <c r="AE72" i="5"/>
  <c r="BB97" i="5"/>
  <c r="X70" i="5"/>
  <c r="GF96" i="5"/>
  <c r="FB69" i="5"/>
  <c r="U62" i="5"/>
  <c r="NV71" i="5"/>
  <c r="AJ98" i="5"/>
  <c r="LM98" i="5"/>
  <c r="KI71" i="5"/>
  <c r="IV72" i="5"/>
  <c r="JZ99" i="5"/>
  <c r="BM70" i="5"/>
  <c r="CQ97" i="5"/>
  <c r="AF65" i="5"/>
  <c r="NR74" i="5"/>
  <c r="AU101" i="5"/>
  <c r="AA64" i="5"/>
  <c r="NM73" i="5"/>
  <c r="AP100" i="5"/>
  <c r="GE74" i="5"/>
  <c r="HI101" i="5"/>
  <c r="DE73" i="5"/>
  <c r="EI100" i="5"/>
  <c r="EE99" i="5"/>
  <c r="DA72" i="5"/>
  <c r="CT69" i="5"/>
  <c r="DX96" i="5"/>
  <c r="MX72" i="5"/>
  <c r="IO100" i="5"/>
  <c r="HK73" i="5"/>
  <c r="JO100" i="5"/>
  <c r="IK73" i="5"/>
  <c r="BF96" i="5"/>
  <c r="AB69" i="5"/>
  <c r="BY100" i="5"/>
  <c r="AU73" i="5"/>
  <c r="BH74" i="5"/>
  <c r="CL101" i="5"/>
  <c r="HL96" i="5"/>
  <c r="GH69" i="5"/>
  <c r="BQ101" i="5"/>
  <c r="AM74" i="5"/>
  <c r="KN74" i="5"/>
  <c r="LR101" i="5"/>
  <c r="MK96" i="5"/>
  <c r="LG69" i="5"/>
  <c r="KW99" i="5"/>
  <c r="JS72" i="5"/>
  <c r="IX69" i="5"/>
  <c r="KB96" i="5"/>
  <c r="JF29" i="5"/>
  <c r="JU101" i="5"/>
  <c r="IQ74" i="5"/>
  <c r="CA73" i="5"/>
  <c r="DE100" i="5"/>
  <c r="JN99" i="5"/>
  <c r="IJ72" i="5"/>
  <c r="FN74" i="5"/>
  <c r="GR101" i="5"/>
  <c r="BW97" i="5"/>
  <c r="AS70" i="5"/>
  <c r="GR96" i="5"/>
  <c r="FN69" i="5"/>
  <c r="ER72" i="5"/>
  <c r="FV99" i="5"/>
  <c r="KI99" i="5"/>
  <c r="JE72" i="5"/>
  <c r="CH27" i="5"/>
  <c r="CH36" i="5" s="1"/>
  <c r="CW99" i="5"/>
  <c r="BS72" i="5"/>
  <c r="EH97" i="5"/>
  <c r="DD70" i="5"/>
  <c r="DP99" i="5"/>
  <c r="CL72" i="5"/>
  <c r="IX98" i="5"/>
  <c r="HT71" i="5"/>
  <c r="LK27" i="5"/>
  <c r="KV72" i="5"/>
  <c r="LZ99" i="5"/>
  <c r="KJ97" i="5"/>
  <c r="JF70" i="5"/>
  <c r="KJ96" i="5"/>
  <c r="JF69" i="5"/>
  <c r="DY70" i="5"/>
  <c r="FC97" i="5"/>
  <c r="EO26" i="5"/>
  <c r="EO35" i="5" s="1"/>
  <c r="FD98" i="5"/>
  <c r="DZ71" i="5"/>
  <c r="FM99" i="5"/>
  <c r="EI72" i="5"/>
  <c r="EX25" i="5"/>
  <c r="EX34" i="5" s="1"/>
  <c r="FM97" i="5"/>
  <c r="EI70" i="5"/>
  <c r="LN74" i="5"/>
  <c r="MR101" i="5"/>
  <c r="AY96" i="5"/>
  <c r="U69" i="5"/>
  <c r="IQ96" i="5"/>
  <c r="HM69" i="5"/>
  <c r="FO96" i="5"/>
  <c r="EK69" i="5"/>
  <c r="HE27" i="5"/>
  <c r="HT99" i="5"/>
  <c r="GP72" i="5"/>
  <c r="KQ26" i="5"/>
  <c r="LF98" i="5"/>
  <c r="KB71" i="5"/>
  <c r="EC101" i="5"/>
  <c r="CY74" i="5"/>
  <c r="BC97" i="5"/>
  <c r="Y70" i="5"/>
  <c r="KV98" i="5"/>
  <c r="JR71" i="5"/>
  <c r="MG99" i="5"/>
  <c r="LC72" i="5"/>
  <c r="DE69" i="5"/>
  <c r="EI96" i="5"/>
  <c r="EL99" i="5"/>
  <c r="DH72" i="5"/>
  <c r="GN73" i="5"/>
  <c r="HR100" i="5"/>
  <c r="EQ70" i="5"/>
  <c r="FU97" i="5"/>
  <c r="DH101" i="5"/>
  <c r="CD74" i="5"/>
  <c r="CE70" i="5"/>
  <c r="DI97" i="5"/>
  <c r="MA24" i="5"/>
  <c r="MA33" i="5" s="1"/>
  <c r="LL69" i="5"/>
  <c r="MP96" i="5"/>
  <c r="BV101" i="5"/>
  <c r="AR74" i="5"/>
  <c r="LF24" i="5"/>
  <c r="LF33" i="5" s="1"/>
  <c r="KQ69" i="5"/>
  <c r="LU96" i="5"/>
  <c r="ET26" i="5"/>
  <c r="ET35" i="5" s="1"/>
  <c r="FI98" i="5"/>
  <c r="EE71" i="5"/>
  <c r="IV26" i="5"/>
  <c r="IV35" i="5" s="1"/>
  <c r="JK98" i="5"/>
  <c r="IG71" i="5"/>
  <c r="HT29" i="5"/>
  <c r="HT38" i="5" s="1"/>
  <c r="II101" i="5"/>
  <c r="HE74" i="5"/>
  <c r="AI64" i="5"/>
  <c r="NU73" i="5"/>
  <c r="AX100" i="5"/>
  <c r="GK97" i="5"/>
  <c r="FG70" i="5"/>
  <c r="ID27" i="5"/>
  <c r="ID36" i="5" s="1"/>
  <c r="IS99" i="5"/>
  <c r="HO72" i="5"/>
  <c r="EF24" i="5"/>
  <c r="EF33" i="5" s="1"/>
  <c r="DQ69" i="5"/>
  <c r="EU96" i="5"/>
  <c r="DF26" i="5"/>
  <c r="DF35" i="5" s="1"/>
  <c r="DU98" i="5"/>
  <c r="CQ71" i="5"/>
  <c r="GV29" i="5"/>
  <c r="HK101" i="5"/>
  <c r="GG74" i="5"/>
  <c r="ET25" i="5"/>
  <c r="ET34" i="5" s="1"/>
  <c r="EE70" i="5"/>
  <c r="FI97" i="5"/>
  <c r="DA101" i="5"/>
  <c r="BW74" i="5"/>
  <c r="FS28" i="5"/>
  <c r="FD73" i="5"/>
  <c r="GH100" i="5"/>
  <c r="DV97" i="5"/>
  <c r="CR70" i="5"/>
  <c r="AU170" i="5"/>
  <c r="AA182" i="5"/>
  <c r="AF176" i="5"/>
  <c r="KR29" i="5"/>
  <c r="KC74" i="5"/>
  <c r="LG101" i="5"/>
  <c r="KX29" i="5"/>
  <c r="KX38" i="5" s="1"/>
  <c r="KI74" i="5"/>
  <c r="LM101" i="5"/>
  <c r="ML28" i="5"/>
  <c r="NA100" i="5"/>
  <c r="LW73" i="5"/>
  <c r="IC98" i="5"/>
  <c r="GY71" i="5"/>
  <c r="GU99" i="5"/>
  <c r="FQ72" i="5"/>
  <c r="JQ72" i="5"/>
  <c r="KU99" i="5"/>
  <c r="MY96" i="5"/>
  <c r="LU69" i="5"/>
  <c r="AF63" i="5"/>
  <c r="NR72" i="5"/>
  <c r="AU99" i="5"/>
  <c r="EH74" i="5"/>
  <c r="FL101" i="5"/>
  <c r="CU26" i="5"/>
  <c r="CU35" i="5" s="1"/>
  <c r="DJ98" i="5"/>
  <c r="CF71" i="5"/>
  <c r="FT26" i="5"/>
  <c r="FE71" i="5"/>
  <c r="GI98" i="5"/>
  <c r="HY96" i="5"/>
  <c r="GU69" i="5"/>
  <c r="HM25" i="5"/>
  <c r="IB97" i="5"/>
  <c r="GX70" i="5"/>
  <c r="IG24" i="5"/>
  <c r="IV96" i="5"/>
  <c r="HR69" i="5"/>
  <c r="AY98" i="5"/>
  <c r="U71" i="5"/>
  <c r="LM96" i="5"/>
  <c r="KI69" i="5"/>
  <c r="JY25" i="5"/>
  <c r="JY34" i="5" s="1"/>
  <c r="KN97" i="5"/>
  <c r="JJ70" i="5"/>
  <c r="BT101" i="5"/>
  <c r="AP74" i="5"/>
  <c r="JX99" i="5"/>
  <c r="IT72" i="5"/>
  <c r="KH72" i="5"/>
  <c r="LL99" i="5"/>
  <c r="KW29" i="5"/>
  <c r="KH74" i="5"/>
  <c r="LL101" i="5"/>
  <c r="EC96" i="5"/>
  <c r="CY69" i="5"/>
  <c r="KL70" i="5"/>
  <c r="LP97" i="5"/>
  <c r="DS24" i="5"/>
  <c r="DS33" i="5" s="1"/>
  <c r="DD69" i="5"/>
  <c r="EH96" i="5"/>
  <c r="JJ24" i="5"/>
  <c r="JY96" i="5"/>
  <c r="IU69" i="5"/>
  <c r="LX25" i="5"/>
  <c r="LX34" i="5" s="1"/>
  <c r="LI70" i="5"/>
  <c r="MM97" i="5"/>
  <c r="FW24" i="5"/>
  <c r="FW33" i="5" s="1"/>
  <c r="GL96" i="5"/>
  <c r="FH69" i="5"/>
  <c r="MG28" i="5"/>
  <c r="MV100" i="5"/>
  <c r="LR73" i="5"/>
  <c r="IU25" i="5"/>
  <c r="IU34" i="5" s="1"/>
  <c r="IF70" i="5"/>
  <c r="JJ97" i="5"/>
  <c r="IF99" i="5"/>
  <c r="HB72" i="5"/>
  <c r="BN100" i="5"/>
  <c r="AJ73" i="5"/>
  <c r="JO70" i="5"/>
  <c r="KS97" i="5"/>
  <c r="MC24" i="5"/>
  <c r="MR96" i="5"/>
  <c r="LN69" i="5"/>
  <c r="FU26" i="5"/>
  <c r="GJ98" i="5"/>
  <c r="FF71" i="5"/>
  <c r="EG70" i="5"/>
  <c r="FK97" i="5"/>
  <c r="KF71" i="5"/>
  <c r="LJ98" i="5"/>
  <c r="MG98" i="5"/>
  <c r="LC71" i="5"/>
  <c r="LO28" i="5"/>
  <c r="MD100" i="5"/>
  <c r="KZ73" i="5"/>
  <c r="BJ97" i="5"/>
  <c r="AF70" i="5"/>
  <c r="EG24" i="5"/>
  <c r="EV96" i="5"/>
  <c r="DR69" i="5"/>
  <c r="BY99" i="5"/>
  <c r="AU72" i="5"/>
  <c r="BG73" i="5"/>
  <c r="CK100" i="5"/>
  <c r="BH98" i="5"/>
  <c r="AD71" i="5"/>
  <c r="GZ29" i="5"/>
  <c r="HO101" i="5"/>
  <c r="GK74" i="5"/>
  <c r="AB62" i="5"/>
  <c r="NN71" i="5"/>
  <c r="AQ98" i="5"/>
  <c r="LR24" i="5"/>
  <c r="LR33" i="5" s="1"/>
  <c r="MG96" i="5"/>
  <c r="LC69" i="5"/>
  <c r="HM26" i="5"/>
  <c r="GX71" i="5"/>
  <c r="IB98" i="5"/>
  <c r="IG69" i="5"/>
  <c r="JK96" i="5"/>
  <c r="BM74" i="5"/>
  <c r="CQ101" i="5"/>
  <c r="IQ97" i="5"/>
  <c r="HM70" i="5"/>
  <c r="AZ96" i="5"/>
  <c r="V69" i="5"/>
  <c r="LU71" i="5"/>
  <c r="MY98" i="5"/>
  <c r="JG70" i="5"/>
  <c r="KK97" i="5"/>
  <c r="GO99" i="5"/>
  <c r="FK72" i="5"/>
  <c r="DL98" i="5"/>
  <c r="CH71" i="5"/>
  <c r="LR100" i="5"/>
  <c r="KN73" i="5"/>
  <c r="FM71" i="5"/>
  <c r="GQ98" i="5"/>
  <c r="ID73" i="5"/>
  <c r="JH100" i="5"/>
  <c r="EM72" i="5"/>
  <c r="FQ99" i="5"/>
  <c r="IS97" i="5"/>
  <c r="HO70" i="5"/>
  <c r="IN96" i="5"/>
  <c r="HJ69" i="5"/>
  <c r="JA69" i="5"/>
  <c r="KE96" i="5"/>
  <c r="BP101" i="5"/>
  <c r="AL74" i="5"/>
  <c r="JS99" i="5"/>
  <c r="IO72" i="5"/>
  <c r="EF100" i="5"/>
  <c r="DB73" i="5"/>
  <c r="AU29" i="5"/>
  <c r="AU38" i="5" s="1"/>
  <c r="BJ101" i="5"/>
  <c r="AF74" i="5"/>
  <c r="GO69" i="5"/>
  <c r="HS96" i="5"/>
  <c r="CJ73" i="5"/>
  <c r="DN100" i="5"/>
  <c r="JM71" i="5"/>
  <c r="KQ98" i="5"/>
  <c r="JC26" i="5"/>
  <c r="JR98" i="5"/>
  <c r="IN71" i="5"/>
  <c r="HY97" i="5"/>
  <c r="GU70" i="5"/>
  <c r="FJ73" i="5"/>
  <c r="GN100" i="5"/>
  <c r="FT71" i="5"/>
  <c r="GX98" i="5"/>
  <c r="LG27" i="5"/>
  <c r="KR72" i="5"/>
  <c r="LV99" i="5"/>
  <c r="EZ29" i="5"/>
  <c r="EZ38" i="5" s="1"/>
  <c r="FO101" i="5"/>
  <c r="EK74" i="5"/>
  <c r="GD73" i="5"/>
  <c r="HH100" i="5"/>
  <c r="BF101" i="5"/>
  <c r="AB74" i="5"/>
  <c r="KR69" i="5"/>
  <c r="LV96" i="5"/>
  <c r="JL73" i="5"/>
  <c r="KP100" i="5"/>
  <c r="FR72" i="5"/>
  <c r="GV99" i="5"/>
  <c r="FT74" i="5"/>
  <c r="GX101" i="5"/>
  <c r="BB101" i="5"/>
  <c r="X74" i="5"/>
  <c r="BR96" i="5"/>
  <c r="AN69" i="5"/>
  <c r="BQ96" i="5"/>
  <c r="AM69" i="5"/>
  <c r="IJ98" i="5"/>
  <c r="HF71" i="5"/>
  <c r="HZ100" i="5"/>
  <c r="GV73" i="5"/>
  <c r="AH65" i="5"/>
  <c r="NT74" i="5"/>
  <c r="AW101" i="5"/>
  <c r="CD101" i="5"/>
  <c r="AZ74" i="5"/>
  <c r="LE70" i="5"/>
  <c r="MI97" i="5"/>
  <c r="KB99" i="5"/>
  <c r="IX72" i="5"/>
  <c r="LE71" i="5"/>
  <c r="MI98" i="5"/>
  <c r="KM70" i="5"/>
  <c r="LQ97" i="5"/>
  <c r="IA70" i="5"/>
  <c r="JE97" i="5"/>
  <c r="HY69" i="5"/>
  <c r="JC96" i="5"/>
  <c r="LE74" i="5"/>
  <c r="MI101" i="5"/>
  <c r="KH98" i="5"/>
  <c r="JD71" i="5"/>
  <c r="IH71" i="5"/>
  <c r="JL98" i="5"/>
  <c r="FO70" i="5"/>
  <c r="GS97" i="5"/>
  <c r="JQ99" i="5"/>
  <c r="IM72" i="5"/>
  <c r="ET71" i="5"/>
  <c r="FX98" i="5"/>
  <c r="FE69" i="5"/>
  <c r="GI96" i="5"/>
  <c r="LS69" i="5"/>
  <c r="MW96" i="5"/>
  <c r="KG74" i="5"/>
  <c r="LK101" i="5"/>
  <c r="FS24" i="5"/>
  <c r="GH96" i="5"/>
  <c r="FD69" i="5"/>
  <c r="IA72" i="5"/>
  <c r="JE99" i="5"/>
  <c r="HC100" i="5"/>
  <c r="FY73" i="5"/>
  <c r="FL70" i="5"/>
  <c r="GP97" i="5"/>
  <c r="JY74" i="5"/>
  <c r="LC101" i="5"/>
  <c r="JY71" i="5"/>
  <c r="LC98" i="5"/>
  <c r="KA73" i="5"/>
  <c r="LE100" i="5"/>
  <c r="IH27" i="5"/>
  <c r="IH36" i="5" s="1"/>
  <c r="HS72" i="5"/>
  <c r="IW99" i="5"/>
  <c r="HX98" i="5"/>
  <c r="GT71" i="5"/>
  <c r="BK96" i="5"/>
  <c r="AG69" i="5"/>
  <c r="AG63" i="5"/>
  <c r="NS72" i="5"/>
  <c r="AV99" i="5"/>
  <c r="AG61" i="5"/>
  <c r="NS70" i="5"/>
  <c r="AV97" i="5"/>
  <c r="HQ74" i="5"/>
  <c r="IU101" i="5"/>
  <c r="HI72" i="5"/>
  <c r="IM99" i="5"/>
  <c r="BL69" i="5"/>
  <c r="CP96" i="5"/>
  <c r="FD97" i="5"/>
  <c r="DZ70" i="5"/>
  <c r="AD60" i="5"/>
  <c r="NP69" i="5"/>
  <c r="AS96" i="5"/>
  <c r="CX29" i="5"/>
  <c r="CI74" i="5"/>
  <c r="DM101" i="5"/>
  <c r="FM101" i="5"/>
  <c r="EI74" i="5"/>
  <c r="BP72" i="5"/>
  <c r="CT99" i="5"/>
  <c r="LW101" i="5"/>
  <c r="KS74" i="5"/>
  <c r="LJ100" i="5"/>
  <c r="KF73" i="5"/>
  <c r="KX25" i="5"/>
  <c r="KX34" i="5" s="1"/>
  <c r="LM97" i="5"/>
  <c r="KI70" i="5"/>
  <c r="CO72" i="5"/>
  <c r="DS99" i="5"/>
  <c r="MA29" i="5"/>
  <c r="MP101" i="5"/>
  <c r="LL74" i="5"/>
  <c r="LA69" i="5"/>
  <c r="ME96" i="5"/>
  <c r="MI28" i="5"/>
  <c r="MI37" i="5" s="1"/>
  <c r="MX100" i="5"/>
  <c r="LT73" i="5"/>
  <c r="FA26" i="5"/>
  <c r="EL71" i="5"/>
  <c r="FP98" i="5"/>
  <c r="U63" i="5"/>
  <c r="AJ99" i="5"/>
  <c r="NV72" i="5"/>
  <c r="EK24" i="5"/>
  <c r="DV69" i="5"/>
  <c r="EZ96" i="5"/>
  <c r="NU101" i="5"/>
  <c r="MQ74" i="5"/>
  <c r="AC61" i="5"/>
  <c r="AR97" i="5"/>
  <c r="NO70" i="5"/>
  <c r="HT101" i="5"/>
  <c r="GP74" i="5"/>
  <c r="GJ25" i="5"/>
  <c r="GY97" i="5"/>
  <c r="FU70" i="5"/>
  <c r="BU97" i="5"/>
  <c r="AQ70" i="5"/>
  <c r="Y176" i="5"/>
  <c r="AN170" i="5"/>
  <c r="KR24" i="5"/>
  <c r="KC69" i="5"/>
  <c r="LG96" i="5"/>
  <c r="KZ25" i="5"/>
  <c r="KZ34" i="5" s="1"/>
  <c r="LO97" i="5"/>
  <c r="KK70" i="5"/>
  <c r="CD29" i="5"/>
  <c r="CD38" i="5" s="1"/>
  <c r="CS101" i="5"/>
  <c r="BO74" i="5"/>
  <c r="MJ69" i="5"/>
  <c r="NN96" i="5"/>
  <c r="AI62" i="5"/>
  <c r="NU71" i="5"/>
  <c r="AX98" i="5"/>
  <c r="GU97" i="5"/>
  <c r="FQ70" i="5"/>
  <c r="LS29" i="5"/>
  <c r="MH101" i="5"/>
  <c r="LD74" i="5"/>
  <c r="CR73" i="5"/>
  <c r="DV100" i="5"/>
  <c r="JS100" i="5"/>
  <c r="IO73" i="5"/>
  <c r="EG98" i="5"/>
  <c r="DC71" i="5"/>
  <c r="CE74" i="5"/>
  <c r="DI101" i="5"/>
  <c r="EV72" i="5"/>
  <c r="FZ99" i="5"/>
  <c r="JT98" i="5"/>
  <c r="IP71" i="5"/>
  <c r="JS97" i="5"/>
  <c r="IO70" i="5"/>
  <c r="BR72" i="5"/>
  <c r="CV99" i="5"/>
  <c r="BS101" i="5"/>
  <c r="AO74" i="5"/>
  <c r="EQ29" i="5"/>
  <c r="EQ38" i="5" s="1"/>
  <c r="EB74" i="5"/>
  <c r="FF101" i="5"/>
  <c r="EY70" i="5"/>
  <c r="GC97" i="5"/>
  <c r="GM96" i="5"/>
  <c r="FI69" i="5"/>
  <c r="GJ29" i="5"/>
  <c r="FU74" i="5"/>
  <c r="GY101" i="5"/>
  <c r="BO27" i="5"/>
  <c r="BO36" i="5" s="1"/>
  <c r="AZ72" i="5"/>
  <c r="CD99" i="5"/>
  <c r="FK99" i="5"/>
  <c r="EG72" i="5"/>
  <c r="AJ170" i="5"/>
  <c r="U176" i="5"/>
  <c r="DO97" i="5"/>
  <c r="CK70" i="5"/>
  <c r="BI26" i="5"/>
  <c r="BI35" i="5" s="1"/>
  <c r="BX98" i="5"/>
  <c r="AT71" i="5"/>
  <c r="BV24" i="5"/>
  <c r="BG69" i="5"/>
  <c r="CK96" i="5"/>
  <c r="IK100" i="5"/>
  <c r="HG73" i="5"/>
  <c r="MX73" i="5"/>
  <c r="AJ71" i="5"/>
  <c r="BN98" i="5"/>
  <c r="LH70" i="5"/>
  <c r="ML97" i="5"/>
  <c r="DD97" i="5"/>
  <c r="BZ70" i="5"/>
  <c r="DZ24" i="5"/>
  <c r="DZ33" i="5" s="1"/>
  <c r="EO96" i="5"/>
  <c r="DK69" i="5"/>
  <c r="KG99" i="5"/>
  <c r="JC72" i="5"/>
  <c r="EK26" i="5"/>
  <c r="DV71" i="5"/>
  <c r="EZ98" i="5"/>
  <c r="DY24" i="5"/>
  <c r="DY33" i="5" s="1"/>
  <c r="DJ69" i="5"/>
  <c r="EN96" i="5"/>
  <c r="BD101" i="5"/>
  <c r="Z74" i="5"/>
  <c r="MX97" i="5"/>
  <c r="LT70" i="5"/>
  <c r="KA99" i="5"/>
  <c r="IW72" i="5"/>
  <c r="BD96" i="5"/>
  <c r="Z69" i="5"/>
  <c r="CR25" i="5"/>
  <c r="CR34" i="5" s="1"/>
  <c r="CC70" i="5"/>
  <c r="DG97" i="5"/>
  <c r="DG70" i="5"/>
  <c r="EK97" i="5"/>
  <c r="MY97" i="5"/>
  <c r="LU70" i="5"/>
  <c r="BI70" i="5"/>
  <c r="CM97" i="5"/>
  <c r="BZ26" i="5"/>
  <c r="BZ35" i="5" s="1"/>
  <c r="BK71" i="5"/>
  <c r="CO98" i="5"/>
  <c r="BP74" i="5"/>
  <c r="CT101" i="5"/>
  <c r="BG99" i="5"/>
  <c r="AC72" i="5"/>
  <c r="BZ25" i="5"/>
  <c r="BZ34" i="5" s="1"/>
  <c r="BK70" i="5"/>
  <c r="CO97" i="5"/>
  <c r="Z61" i="5"/>
  <c r="NL70" i="5"/>
  <c r="AO97" i="5"/>
  <c r="EO72" i="5"/>
  <c r="FS99" i="5"/>
  <c r="NB100" i="5"/>
  <c r="LX73" i="5"/>
  <c r="DC24" i="5"/>
  <c r="DC33" i="5" s="1"/>
  <c r="CN69" i="5"/>
  <c r="DR96" i="5"/>
  <c r="EG29" i="5"/>
  <c r="DR74" i="5"/>
  <c r="EV101" i="5"/>
  <c r="CZ72" i="5"/>
  <c r="ED99" i="5"/>
  <c r="GQ24" i="5"/>
  <c r="GQ33" i="5" s="1"/>
  <c r="GB69" i="5"/>
  <c r="HF96" i="5"/>
  <c r="BJ96" i="5"/>
  <c r="AF69" i="5"/>
  <c r="BY101" i="5"/>
  <c r="AU74" i="5"/>
  <c r="GH26" i="5"/>
  <c r="GH35" i="5" s="1"/>
  <c r="GW98" i="5"/>
  <c r="FS71" i="5"/>
  <c r="KZ27" i="5"/>
  <c r="LO99" i="5"/>
  <c r="KK72" i="5"/>
  <c r="GK27" i="5"/>
  <c r="GK36" i="5" s="1"/>
  <c r="GZ99" i="5"/>
  <c r="FV72" i="5"/>
  <c r="FO25" i="5"/>
  <c r="FO34" i="5" s="1"/>
  <c r="GD97" i="5"/>
  <c r="EZ70" i="5"/>
  <c r="GK28" i="5"/>
  <c r="GK37" i="5" s="1"/>
  <c r="FV73" i="5"/>
  <c r="GZ100" i="5"/>
  <c r="FE26" i="5"/>
  <c r="FT98" i="5"/>
  <c r="EP71" i="5"/>
  <c r="BV25" i="5"/>
  <c r="BV34" i="5" s="1"/>
  <c r="BG70" i="5"/>
  <c r="CK97" i="5"/>
  <c r="CQ28" i="5"/>
  <c r="CQ37" i="5" s="1"/>
  <c r="CB73" i="5"/>
  <c r="DF100" i="5"/>
  <c r="EV29" i="5"/>
  <c r="EV38" i="5" s="1"/>
  <c r="FK101" i="5"/>
  <c r="EG74" i="5"/>
  <c r="ES26" i="5"/>
  <c r="FH98" i="5"/>
  <c r="ED71" i="5"/>
  <c r="IM25" i="5"/>
  <c r="HX70" i="5"/>
  <c r="JB97" i="5"/>
  <c r="GX27" i="5"/>
  <c r="GX36" i="5" s="1"/>
  <c r="GI72" i="5"/>
  <c r="HM99" i="5"/>
  <c r="MV96" i="5"/>
  <c r="LR69" i="5"/>
  <c r="CF24" i="5"/>
  <c r="CF33" i="5" s="1"/>
  <c r="CU96" i="5"/>
  <c r="BQ69" i="5"/>
  <c r="AZ97" i="5"/>
  <c r="V70" i="5"/>
  <c r="HK72" i="5"/>
  <c r="IO99" i="5"/>
  <c r="BW24" i="5"/>
  <c r="BW33" i="5" s="1"/>
  <c r="CL96" i="5"/>
  <c r="BH69" i="5"/>
  <c r="FE100" i="5"/>
  <c r="EA73" i="5"/>
  <c r="DT99" i="5"/>
  <c r="CP72" i="5"/>
  <c r="EA70" i="5"/>
  <c r="FE97" i="5"/>
  <c r="BV74" i="5"/>
  <c r="CZ101" i="5"/>
  <c r="HJ98" i="5"/>
  <c r="GF71" i="5"/>
  <c r="JH97" i="5"/>
  <c r="ID70" i="5"/>
  <c r="AQ69" i="5"/>
  <c r="BU96" i="5"/>
  <c r="IE96" i="5"/>
  <c r="HA69" i="5"/>
  <c r="HK99" i="5"/>
  <c r="GG72" i="5"/>
  <c r="DV73" i="5"/>
  <c r="EZ100" i="5"/>
  <c r="IB96" i="5"/>
  <c r="GX69" i="5"/>
  <c r="EE97" i="5"/>
  <c r="DA70" i="5"/>
  <c r="ES27" i="5"/>
  <c r="ED72" i="5"/>
  <c r="FH99" i="5"/>
  <c r="MK97" i="5"/>
  <c r="LG70" i="5"/>
  <c r="KB24" i="5"/>
  <c r="KB33" i="5" s="1"/>
  <c r="JM69" i="5"/>
  <c r="KQ96" i="5"/>
  <c r="JH98" i="5"/>
  <c r="ID71" i="5"/>
  <c r="BR73" i="5"/>
  <c r="CV100" i="5"/>
  <c r="KB74" i="5"/>
  <c r="LF101" i="5"/>
  <c r="MJ96" i="5"/>
  <c r="LF69" i="5"/>
  <c r="LY98" i="5"/>
  <c r="KU71" i="5"/>
  <c r="BI97" i="5"/>
  <c r="AE70" i="5"/>
  <c r="BU70" i="5"/>
  <c r="CY97" i="5"/>
  <c r="BY69" i="5"/>
  <c r="DC96" i="5"/>
  <c r="DI100" i="5"/>
  <c r="CE73" i="5"/>
  <c r="HY101" i="5"/>
  <c r="GU74" i="5"/>
  <c r="GC73" i="5"/>
  <c r="HG100" i="5"/>
  <c r="MJ101" i="5"/>
  <c r="LF74" i="5"/>
  <c r="DY96" i="5"/>
  <c r="CU69" i="5"/>
  <c r="IC100" i="5"/>
  <c r="GY73" i="5"/>
  <c r="FL72" i="5"/>
  <c r="GP99" i="5"/>
  <c r="EQ72" i="5"/>
  <c r="FU99" i="5"/>
  <c r="AH64" i="5"/>
  <c r="NT73" i="5"/>
  <c r="AW100" i="5"/>
  <c r="FZ72" i="5"/>
  <c r="HD99" i="5"/>
  <c r="EJ99" i="5"/>
  <c r="DF72" i="5"/>
  <c r="DA96" i="5"/>
  <c r="BW69" i="5"/>
  <c r="CA99" i="5"/>
  <c r="AW72" i="5"/>
  <c r="JM29" i="5"/>
  <c r="JM38" i="5" s="1"/>
  <c r="IX74" i="5"/>
  <c r="KB101" i="5"/>
  <c r="CE98" i="5"/>
  <c r="BA71" i="5"/>
  <c r="LX100" i="5"/>
  <c r="KT73" i="5"/>
  <c r="GW26" i="5"/>
  <c r="GH71" i="5"/>
  <c r="HL98" i="5"/>
  <c r="BS98" i="5"/>
  <c r="AO71" i="5"/>
  <c r="KD72" i="5"/>
  <c r="LH99" i="5"/>
  <c r="ME27" i="5"/>
  <c r="ME36" i="5" s="1"/>
  <c r="MT99" i="5"/>
  <c r="LP72" i="5"/>
  <c r="LT99" i="5"/>
  <c r="KP72" i="5"/>
  <c r="EM25" i="5"/>
  <c r="EM34" i="5" s="1"/>
  <c r="DX70" i="5"/>
  <c r="FB97" i="5"/>
  <c r="FZ71" i="5"/>
  <c r="HD98" i="5"/>
  <c r="CX72" i="5"/>
  <c r="EB99" i="5"/>
  <c r="KG73" i="5"/>
  <c r="LK100" i="5"/>
  <c r="GS98" i="5"/>
  <c r="FO71" i="5"/>
  <c r="LK74" i="5"/>
  <c r="MO101" i="5"/>
  <c r="ID74" i="5"/>
  <c r="JH101" i="5"/>
  <c r="HL28" i="5"/>
  <c r="HL37" i="5" s="1"/>
  <c r="IA100" i="5"/>
  <c r="GW73" i="5"/>
  <c r="BW101" i="5"/>
  <c r="AS74" i="5"/>
  <c r="IN70" i="5"/>
  <c r="JR97" i="5"/>
  <c r="EO74" i="5"/>
  <c r="FS101" i="5"/>
  <c r="DD100" i="5"/>
  <c r="BZ73" i="5"/>
  <c r="JO69" i="5"/>
  <c r="KS96" i="5"/>
  <c r="IU100" i="5"/>
  <c r="HQ73" i="5"/>
  <c r="NN97" i="5"/>
  <c r="MJ70" i="5"/>
  <c r="BW71" i="5"/>
  <c r="DA98" i="5"/>
  <c r="GK69" i="5"/>
  <c r="HO96" i="5"/>
  <c r="EQ73" i="5"/>
  <c r="FU100" i="5"/>
  <c r="HW29" i="5"/>
  <c r="IL101" i="5"/>
  <c r="HH74" i="5"/>
  <c r="DY98" i="5"/>
  <c r="CU71" i="5"/>
  <c r="AG60" i="5"/>
  <c r="NS69" i="5"/>
  <c r="AV96" i="5"/>
  <c r="ET70" i="5"/>
  <c r="FX97" i="5"/>
  <c r="LY74" i="5"/>
  <c r="NC101" i="5"/>
  <c r="IJ99" i="5"/>
  <c r="HF72" i="5"/>
  <c r="KW72" i="5"/>
  <c r="MA99" i="5"/>
  <c r="DE101" i="5"/>
  <c r="CA74" i="5"/>
  <c r="IP74" i="5"/>
  <c r="JT101" i="5"/>
  <c r="BG74" i="5"/>
  <c r="CK101" i="5"/>
  <c r="ND96" i="5"/>
  <c r="LZ69" i="5"/>
  <c r="FB101" i="5"/>
  <c r="DX74" i="5"/>
  <c r="MG100" i="5"/>
  <c r="LC73" i="5"/>
  <c r="EQ28" i="5"/>
  <c r="EQ37" i="5" s="1"/>
  <c r="EB73" i="5"/>
  <c r="FF100" i="5"/>
  <c r="FR71" i="5"/>
  <c r="GV98" i="5"/>
  <c r="FO69" i="5"/>
  <c r="GS96" i="5"/>
  <c r="DJ71" i="5"/>
  <c r="EN98" i="5"/>
  <c r="BS25" i="5"/>
  <c r="BS34" i="5" s="1"/>
  <c r="BD70" i="5"/>
  <c r="CH97" i="5"/>
  <c r="IL72" i="5"/>
  <c r="JP99" i="5"/>
  <c r="BC101" i="5"/>
  <c r="Y74" i="5"/>
  <c r="FV71" i="5"/>
  <c r="GZ98" i="5"/>
  <c r="NU97" i="5"/>
  <c r="MQ70" i="5"/>
  <c r="FK96" i="5"/>
  <c r="EG69" i="5"/>
  <c r="FA97" i="5"/>
  <c r="DW70" i="5"/>
  <c r="EL74" i="5"/>
  <c r="FP101" i="5"/>
  <c r="ED69" i="5"/>
  <c r="FH96" i="5"/>
  <c r="KF101" i="5"/>
  <c r="JB74" i="5"/>
  <c r="KL97" i="5"/>
  <c r="JH70" i="5"/>
  <c r="ME100" i="5"/>
  <c r="LA73" i="5"/>
  <c r="GX73" i="5"/>
  <c r="IB100" i="5"/>
  <c r="BX100" i="5"/>
  <c r="AT73" i="5"/>
  <c r="BH101" i="5"/>
  <c r="AD74" i="5"/>
  <c r="KC98" i="5"/>
  <c r="IY71" i="5"/>
  <c r="II73" i="5"/>
  <c r="JM100" i="5"/>
  <c r="MJ98" i="5"/>
  <c r="LF71" i="5"/>
  <c r="IE100" i="5"/>
  <c r="HA73" i="5"/>
  <c r="MP28" i="5"/>
  <c r="MP37" i="5" s="1"/>
  <c r="NE100" i="5"/>
  <c r="MA73" i="5"/>
  <c r="DV101" i="5"/>
  <c r="CR74" i="5"/>
  <c r="IV71" i="5"/>
  <c r="JZ98" i="5"/>
  <c r="II24" i="5"/>
  <c r="IX96" i="5"/>
  <c r="HT69" i="5"/>
  <c r="IF25" i="5"/>
  <c r="IF34" i="5" s="1"/>
  <c r="IU97" i="5"/>
  <c r="HQ70" i="5"/>
  <c r="NO28" i="5"/>
  <c r="MZ73" i="5"/>
  <c r="BE100" i="5"/>
  <c r="AA73" i="5"/>
  <c r="CQ96" i="5"/>
  <c r="BM69" i="5"/>
  <c r="JE73" i="5"/>
  <c r="KI100" i="5"/>
  <c r="JK73" i="5"/>
  <c r="KO100" i="5"/>
  <c r="JA100" i="5"/>
  <c r="HW73" i="5"/>
  <c r="ER71" i="5"/>
  <c r="FV98" i="5"/>
  <c r="IW101" i="5"/>
  <c r="HS74" i="5"/>
  <c r="EI69" i="5"/>
  <c r="FM96" i="5"/>
  <c r="HC98" i="5"/>
  <c r="FY71" i="5"/>
  <c r="AE61" i="5"/>
  <c r="NQ70" i="5"/>
  <c r="AT97" i="5"/>
  <c r="KV74" i="5"/>
  <c r="LZ101" i="5"/>
  <c r="IM96" i="5"/>
  <c r="HI69" i="5"/>
  <c r="IW97" i="5"/>
  <c r="HS70" i="5"/>
  <c r="DM96" i="5"/>
  <c r="CI69" i="5"/>
  <c r="EI73" i="5"/>
  <c r="FM100" i="5"/>
  <c r="LW99" i="5"/>
  <c r="KS72" i="5"/>
  <c r="ML101" i="5"/>
  <c r="LH74" i="5"/>
  <c r="BU101" i="5"/>
  <c r="AQ74" i="5"/>
  <c r="GE73" i="5"/>
  <c r="HI100" i="5"/>
  <c r="FX28" i="5"/>
  <c r="FX37" i="5" s="1"/>
  <c r="FI73" i="5"/>
  <c r="GM100" i="5"/>
  <c r="BA97" i="5"/>
  <c r="W70" i="5"/>
  <c r="EG26" i="5"/>
  <c r="EV98" i="5"/>
  <c r="DR71" i="5"/>
  <c r="KF69" i="5"/>
  <c r="LJ96" i="5"/>
  <c r="HK26" i="5"/>
  <c r="HK35" i="5" s="1"/>
  <c r="HZ98" i="5"/>
  <c r="GV71" i="5"/>
  <c r="AC65" i="5"/>
  <c r="NO74" i="5"/>
  <c r="AR101" i="5"/>
  <c r="U65" i="5"/>
  <c r="NV74" i="5"/>
  <c r="AJ101" i="5"/>
  <c r="AA63" i="5"/>
  <c r="NM72" i="5"/>
  <c r="AP99" i="5"/>
  <c r="JB24" i="5"/>
  <c r="JQ96" i="5"/>
  <c r="IM69" i="5"/>
  <c r="FS26" i="5"/>
  <c r="FS35" i="5" s="1"/>
  <c r="FD71" i="5"/>
  <c r="GH98" i="5"/>
  <c r="KF25" i="5"/>
  <c r="JQ70" i="5"/>
  <c r="KU97" i="5"/>
  <c r="KX71" i="5"/>
  <c r="MB98" i="5"/>
  <c r="DO28" i="5"/>
  <c r="ED100" i="5"/>
  <c r="CZ73" i="5"/>
  <c r="FO99" i="5"/>
  <c r="EK72" i="5"/>
  <c r="KJ24" i="5"/>
  <c r="KJ33" i="5" s="1"/>
  <c r="JU69" i="5"/>
  <c r="KY96" i="5"/>
  <c r="HH96" i="5"/>
  <c r="GD69" i="5"/>
  <c r="JF97" i="5"/>
  <c r="IB70" i="5"/>
  <c r="FC74" i="5"/>
  <c r="GG101" i="5"/>
  <c r="JR25" i="5"/>
  <c r="KG97" i="5"/>
  <c r="JC70" i="5"/>
  <c r="KE98" i="5"/>
  <c r="JA71" i="5"/>
  <c r="IV25" i="5"/>
  <c r="IG70" i="5"/>
  <c r="JK97" i="5"/>
  <c r="HT26" i="5"/>
  <c r="HT35" i="5" s="1"/>
  <c r="II98" i="5"/>
  <c r="HE71" i="5"/>
  <c r="MX74" i="5"/>
  <c r="HP98" i="5"/>
  <c r="GL71" i="5"/>
  <c r="DQ27" i="5"/>
  <c r="DQ36" i="5" s="1"/>
  <c r="DB72" i="5"/>
  <c r="EF99" i="5"/>
  <c r="BL29" i="5"/>
  <c r="BL38" i="5" s="1"/>
  <c r="CA101" i="5"/>
  <c r="AW74" i="5"/>
  <c r="IY96" i="5"/>
  <c r="HU69" i="5"/>
  <c r="ND178" i="5"/>
  <c r="AG170" i="5"/>
  <c r="EO69" i="5"/>
  <c r="FS96" i="5"/>
  <c r="KK74" i="5"/>
  <c r="LO101" i="5"/>
  <c r="AA62" i="5"/>
  <c r="NM71" i="5"/>
  <c r="AP98" i="5"/>
  <c r="EH26" i="5"/>
  <c r="EH35" i="5" s="1"/>
  <c r="EW98" i="5"/>
  <c r="DS71" i="5"/>
  <c r="GV28" i="5"/>
  <c r="GG73" i="5"/>
  <c r="HK100" i="5"/>
  <c r="W65" i="5"/>
  <c r="NI74" i="5"/>
  <c r="AL101" i="5"/>
  <c r="GE99" i="5"/>
  <c r="FA72" i="5"/>
  <c r="FS100" i="5"/>
  <c r="EO73" i="5"/>
  <c r="FU69" i="5"/>
  <c r="GY96" i="5"/>
  <c r="HY100" i="5"/>
  <c r="GU73" i="5"/>
  <c r="HP99" i="5"/>
  <c r="GL72" i="5"/>
  <c r="MX71" i="5"/>
  <c r="CM26" i="5"/>
  <c r="CM35" i="5" s="1"/>
  <c r="DB98" i="5"/>
  <c r="BX71" i="5"/>
  <c r="LP73" i="5"/>
  <c r="MT100" i="5"/>
  <c r="GH28" i="5"/>
  <c r="GH37" i="5" s="1"/>
  <c r="FS73" i="5"/>
  <c r="GW100" i="5"/>
  <c r="HI71" i="5"/>
  <c r="IM98" i="5"/>
  <c r="JC73" i="5"/>
  <c r="KG100" i="5"/>
  <c r="CC74" i="5"/>
  <c r="DG101" i="5"/>
  <c r="JI25" i="5"/>
  <c r="JX97" i="5"/>
  <c r="IT70" i="5"/>
  <c r="BE72" i="5"/>
  <c r="CI99" i="5"/>
  <c r="CR24" i="5"/>
  <c r="CR33" i="5" s="1"/>
  <c r="CC69" i="5"/>
  <c r="DG96" i="5"/>
  <c r="LD98" i="5"/>
  <c r="JZ71" i="5"/>
  <c r="CI26" i="5"/>
  <c r="CI35" i="5" s="1"/>
  <c r="CX98" i="5"/>
  <c r="BT71" i="5"/>
  <c r="BK97" i="5"/>
  <c r="AG70" i="5"/>
  <c r="BM100" i="5"/>
  <c r="AI73" i="5"/>
  <c r="IT24" i="5"/>
  <c r="IT33" i="5" s="1"/>
  <c r="JI96" i="5"/>
  <c r="IE69" i="5"/>
  <c r="Y60" i="5"/>
  <c r="NK69" i="5"/>
  <c r="AN96" i="5"/>
  <c r="LX24" i="5"/>
  <c r="LX33" i="5" s="1"/>
  <c r="MM96" i="5"/>
  <c r="LI69" i="5"/>
  <c r="CM99" i="5"/>
  <c r="BI72" i="5"/>
  <c r="KQ24" i="5"/>
  <c r="KQ33" i="5" s="1"/>
  <c r="KB69" i="5"/>
  <c r="LF96" i="5"/>
  <c r="KY24" i="5"/>
  <c r="KY33" i="5" s="1"/>
  <c r="KJ69" i="5"/>
  <c r="LN96" i="5"/>
  <c r="FO28" i="5"/>
  <c r="FO37" i="5" s="1"/>
  <c r="GD100" i="5"/>
  <c r="EZ73" i="5"/>
  <c r="BN96" i="5"/>
  <c r="AJ69" i="5"/>
  <c r="MB28" i="5"/>
  <c r="MQ100" i="5"/>
  <c r="LM73" i="5"/>
  <c r="Y26" i="5"/>
  <c r="Y35" i="5" s="1"/>
  <c r="Y62" i="5"/>
  <c r="NK71" i="5"/>
  <c r="AN98" i="5"/>
  <c r="EQ96" i="5"/>
  <c r="DM69" i="5"/>
  <c r="FO26" i="5"/>
  <c r="FO35" i="5" s="1"/>
  <c r="EZ71" i="5"/>
  <c r="GD98" i="5"/>
  <c r="GZ71" i="5"/>
  <c r="ID98" i="5"/>
  <c r="MB26" i="5"/>
  <c r="MB35" i="5" s="1"/>
  <c r="LM71" i="5"/>
  <c r="MQ98" i="5"/>
  <c r="MM24" i="5"/>
  <c r="MM33" i="5" s="1"/>
  <c r="NB96" i="5"/>
  <c r="LX69" i="5"/>
  <c r="FH24" i="5"/>
  <c r="ES69" i="5"/>
  <c r="FW96" i="5"/>
  <c r="DZ27" i="5"/>
  <c r="DZ36" i="5" s="1"/>
  <c r="EO99" i="5"/>
  <c r="DK72" i="5"/>
  <c r="DM29" i="5"/>
  <c r="CX74" i="5"/>
  <c r="EB101" i="5"/>
  <c r="HD27" i="5"/>
  <c r="HD36" i="5" s="1"/>
  <c r="HS99" i="5"/>
  <c r="GO72" i="5"/>
  <c r="MN28" i="5"/>
  <c r="LY73" i="5"/>
  <c r="NC100" i="5"/>
  <c r="JO98" i="5"/>
  <c r="IK71" i="5"/>
  <c r="LZ71" i="5"/>
  <c r="ND98" i="5"/>
  <c r="DP26" i="5"/>
  <c r="DP35" i="5" s="1"/>
  <c r="DA71" i="5"/>
  <c r="EE98" i="5"/>
  <c r="HU28" i="5"/>
  <c r="IJ100" i="5"/>
  <c r="HF73" i="5"/>
  <c r="CM100" i="5"/>
  <c r="BI73" i="5"/>
  <c r="BL98" i="5"/>
  <c r="AH71" i="5"/>
  <c r="BH71" i="5"/>
  <c r="CL98" i="5"/>
  <c r="FZ25" i="5"/>
  <c r="FK70" i="5"/>
  <c r="GO97" i="5"/>
  <c r="LA98" i="5"/>
  <c r="JW71" i="5"/>
  <c r="CK69" i="5"/>
  <c r="DO96" i="5"/>
  <c r="CW73" i="5"/>
  <c r="EA100" i="5"/>
  <c r="BF72" i="5"/>
  <c r="CJ99" i="5"/>
  <c r="AI60" i="5"/>
  <c r="NU69" i="5"/>
  <c r="AX96" i="5"/>
  <c r="HA72" i="5"/>
  <c r="IE99" i="5"/>
  <c r="IN99" i="5"/>
  <c r="HJ72" i="5"/>
  <c r="FJ74" i="5"/>
  <c r="GN101" i="5"/>
  <c r="CG69" i="5"/>
  <c r="DK96" i="5"/>
  <c r="NE99" i="5"/>
  <c r="MA72" i="5"/>
  <c r="AZ25" i="5"/>
  <c r="BO97" i="5"/>
  <c r="AK70" i="5"/>
  <c r="MQ71" i="5"/>
  <c r="NU98" i="5"/>
  <c r="GO74" i="5"/>
  <c r="HS101" i="5"/>
  <c r="MC97" i="5"/>
  <c r="KY70" i="5"/>
  <c r="KQ100" i="5"/>
  <c r="JM73" i="5"/>
  <c r="KS98" i="5"/>
  <c r="JO71" i="5"/>
  <c r="IN97" i="5"/>
  <c r="HJ70" i="5"/>
  <c r="FJ72" i="5"/>
  <c r="GN99" i="5"/>
  <c r="HG99" i="5"/>
  <c r="GC72" i="5"/>
  <c r="GV96" i="5"/>
  <c r="FR69" i="5"/>
  <c r="BI100" i="5"/>
  <c r="AE73" i="5"/>
  <c r="LO71" i="5"/>
  <c r="MS98" i="5"/>
  <c r="MZ101" i="5"/>
  <c r="LV74" i="5"/>
  <c r="EX69" i="5"/>
  <c r="GB96" i="5"/>
  <c r="BF99" i="5"/>
  <c r="AB72" i="5"/>
  <c r="JD96" i="5"/>
  <c r="HZ69" i="5"/>
  <c r="IS69" i="5"/>
  <c r="JW96" i="5"/>
  <c r="EW73" i="5"/>
  <c r="GA100" i="5"/>
  <c r="JW101" i="5"/>
  <c r="IS74" i="5"/>
  <c r="IC96" i="5"/>
  <c r="GY69" i="5"/>
  <c r="EJ74" i="5"/>
  <c r="FN101" i="5"/>
  <c r="FR99" i="5"/>
  <c r="EN72" i="5"/>
  <c r="IJ74" i="5"/>
  <c r="JN101" i="5"/>
  <c r="FY70" i="5"/>
  <c r="HC97" i="5"/>
  <c r="EN69" i="5"/>
  <c r="FR96" i="5"/>
  <c r="EY99" i="5"/>
  <c r="DU72" i="5"/>
  <c r="IA73" i="5"/>
  <c r="JE100" i="5"/>
  <c r="JQ25" i="5"/>
  <c r="JQ34" i="5" s="1"/>
  <c r="JB70" i="5"/>
  <c r="KF97" i="5"/>
  <c r="MB74" i="5"/>
  <c r="NF101" i="5"/>
  <c r="JL97" i="5"/>
  <c r="IH70" i="5"/>
  <c r="KY100" i="5"/>
  <c r="JU73" i="5"/>
  <c r="HY70" i="5"/>
  <c r="JC97" i="5"/>
  <c r="KJ26" i="5"/>
  <c r="KJ35" i="5" s="1"/>
  <c r="JU71" i="5"/>
  <c r="KY98" i="5"/>
  <c r="JD70" i="5"/>
  <c r="KH97" i="5"/>
  <c r="X64" i="5"/>
  <c r="NJ73" i="5"/>
  <c r="AM100" i="5"/>
  <c r="KP70" i="5"/>
  <c r="LT97" i="5"/>
  <c r="CN99" i="5"/>
  <c r="BJ72" i="5"/>
  <c r="BY28" i="5"/>
  <c r="BY37" i="5" s="1"/>
  <c r="CN100" i="5"/>
  <c r="BJ73" i="5"/>
  <c r="FQ28" i="5"/>
  <c r="FB73" i="5"/>
  <c r="GF100" i="5"/>
  <c r="FO74" i="5"/>
  <c r="GS101" i="5"/>
  <c r="GF99" i="5"/>
  <c r="FB72" i="5"/>
  <c r="MW99" i="5"/>
  <c r="LS72" i="5"/>
  <c r="FY69" i="5"/>
  <c r="HC96" i="5"/>
  <c r="MF100" i="5"/>
  <c r="LB73" i="5"/>
  <c r="AA69" i="5"/>
  <c r="BE96" i="5"/>
  <c r="FP72" i="5"/>
  <c r="GT99" i="5"/>
  <c r="GC25" i="5"/>
  <c r="GC34" i="5" s="1"/>
  <c r="GR97" i="5"/>
  <c r="FN70" i="5"/>
  <c r="HW71" i="5"/>
  <c r="JA98" i="5"/>
  <c r="EU28" i="5"/>
  <c r="EF73" i="5"/>
  <c r="FJ100" i="5"/>
  <c r="JE69" i="5"/>
  <c r="KI96" i="5"/>
  <c r="HW72" i="5"/>
  <c r="JA99" i="5"/>
  <c r="GC28" i="5"/>
  <c r="GC37" i="5" s="1"/>
  <c r="FN73" i="5"/>
  <c r="GR100" i="5"/>
  <c r="JG98" i="5"/>
  <c r="IC71" i="5"/>
  <c r="MZ29" i="5"/>
  <c r="NO101" i="5"/>
  <c r="MK74" i="5"/>
  <c r="AD63" i="5"/>
  <c r="NP72" i="5"/>
  <c r="AS99" i="5"/>
  <c r="HP69" i="5"/>
  <c r="IT96" i="5"/>
  <c r="JF27" i="5"/>
  <c r="JU99" i="5"/>
  <c r="IQ72" i="5"/>
  <c r="FW69" i="5"/>
  <c r="HA96" i="5"/>
  <c r="AD64" i="5"/>
  <c r="NP73" i="5"/>
  <c r="AS100" i="5"/>
  <c r="EH100" i="5"/>
  <c r="DD73" i="5"/>
  <c r="HO99" i="5"/>
  <c r="GK72" i="5"/>
  <c r="BK99" i="5"/>
  <c r="AG72" i="5"/>
  <c r="AE143" i="5"/>
  <c r="BZ97" i="5"/>
  <c r="AV70" i="5"/>
  <c r="FZ97" i="5"/>
  <c r="EV70" i="5"/>
  <c r="BA70" i="5"/>
  <c r="CE97" i="5"/>
  <c r="BR71" i="5"/>
  <c r="CV98" i="5"/>
  <c r="AY27" i="5"/>
  <c r="AY36" i="5" s="1"/>
  <c r="BN99" i="5"/>
  <c r="AJ72" i="5"/>
  <c r="CX96" i="5"/>
  <c r="BT69" i="5"/>
  <c r="JD29" i="5"/>
  <c r="JD38" i="5" s="1"/>
  <c r="IO74" i="5"/>
  <c r="JS101" i="5"/>
  <c r="DX29" i="5"/>
  <c r="DX38" i="5" s="1"/>
  <c r="EM101" i="5"/>
  <c r="DI74" i="5"/>
  <c r="KC24" i="5"/>
  <c r="KC33" i="5" s="1"/>
  <c r="JN69" i="5"/>
  <c r="KR96" i="5"/>
  <c r="EA71" i="5"/>
  <c r="FE98" i="5"/>
  <c r="KX74" i="5"/>
  <c r="MB101" i="5"/>
  <c r="CV29" i="5"/>
  <c r="CG74" i="5"/>
  <c r="DK101" i="5"/>
  <c r="EQ24" i="5"/>
  <c r="EQ33" i="5" s="1"/>
  <c r="FF96" i="5"/>
  <c r="EB69" i="5"/>
  <c r="LF29" i="5"/>
  <c r="LF38" i="5" s="1"/>
  <c r="LU101" i="5"/>
  <c r="KQ74" i="5"/>
  <c r="CU28" i="5"/>
  <c r="CU37" i="5" s="1"/>
  <c r="CF73" i="5"/>
  <c r="DJ100" i="5"/>
  <c r="MN26" i="5"/>
  <c r="MN35" i="5" s="1"/>
  <c r="LY71" i="5"/>
  <c r="NC98" i="5"/>
  <c r="EF29" i="5"/>
  <c r="EF38" i="5" s="1"/>
  <c r="DQ74" i="5"/>
  <c r="EU101" i="5"/>
  <c r="NO24" i="5"/>
  <c r="MZ69" i="5"/>
  <c r="LI97" i="5"/>
  <c r="KE70" i="5"/>
  <c r="FG73" i="5"/>
  <c r="GK100" i="5"/>
  <c r="CK27" i="5"/>
  <c r="CK36" i="5" s="1"/>
  <c r="BV72" i="5"/>
  <c r="CZ99" i="5"/>
  <c r="AB176" i="5"/>
  <c r="W182" i="5"/>
  <c r="AQ170" i="5"/>
  <c r="CO27" i="5"/>
  <c r="CO36" i="5" s="1"/>
  <c r="BZ72" i="5"/>
  <c r="DD99" i="5"/>
  <c r="HW26" i="5"/>
  <c r="IL98" i="5"/>
  <c r="HH71" i="5"/>
  <c r="LS24" i="5"/>
  <c r="LS33" i="5" s="1"/>
  <c r="MH96" i="5"/>
  <c r="LD69" i="5"/>
  <c r="BR26" i="5"/>
  <c r="BR35" i="5" s="1"/>
  <c r="BC71" i="5"/>
  <c r="CG98" i="5"/>
  <c r="MW178" i="5"/>
  <c r="Z170" i="5"/>
  <c r="BS29" i="5"/>
  <c r="BS38" i="5" s="1"/>
  <c r="CH101" i="5"/>
  <c r="BD74" i="5"/>
  <c r="DD24" i="5"/>
  <c r="CO69" i="5"/>
  <c r="DS96" i="5"/>
  <c r="ID26" i="5"/>
  <c r="ID35" i="5" s="1"/>
  <c r="IS98" i="5"/>
  <c r="HO71" i="5"/>
  <c r="BR100" i="5"/>
  <c r="AN73" i="5"/>
  <c r="FZ24" i="5"/>
  <c r="FK69" i="5"/>
  <c r="GO96" i="5"/>
  <c r="KF29" i="5"/>
  <c r="KU101" i="5"/>
  <c r="JQ74" i="5"/>
  <c r="KH29" i="5"/>
  <c r="JS74" i="5"/>
  <c r="KW101" i="5"/>
  <c r="BP24" i="5"/>
  <c r="BP33" i="5" s="1"/>
  <c r="CE96" i="5"/>
  <c r="BA69" i="5"/>
  <c r="BU100" i="5"/>
  <c r="AQ73" i="5"/>
  <c r="JH72" i="5"/>
  <c r="KL99" i="5"/>
  <c r="JD24" i="5"/>
  <c r="IO69" i="5"/>
  <c r="JS96" i="5"/>
  <c r="HG29" i="5"/>
  <c r="HG38" i="5" s="1"/>
  <c r="HV101" i="5"/>
  <c r="GR74" i="5"/>
  <c r="EE24" i="5"/>
  <c r="EE33" i="5" s="1"/>
  <c r="DP69" i="5"/>
  <c r="ET96" i="5"/>
  <c r="KH24" i="5"/>
  <c r="KW96" i="5"/>
  <c r="JS69" i="5"/>
  <c r="JB73" i="5"/>
  <c r="KF100" i="5"/>
  <c r="DX101" i="5"/>
  <c r="CT74" i="5"/>
  <c r="DD25" i="5"/>
  <c r="DD34" i="5" s="1"/>
  <c r="DS97" i="5"/>
  <c r="CO70" i="5"/>
  <c r="CO29" i="5"/>
  <c r="CO38" i="5" s="1"/>
  <c r="BZ74" i="5"/>
  <c r="DD101" i="5"/>
  <c r="JG26" i="5"/>
  <c r="IR71" i="5"/>
  <c r="JV98" i="5"/>
  <c r="HW99" i="5"/>
  <c r="GS72" i="5"/>
  <c r="ID99" i="5"/>
  <c r="GZ72" i="5"/>
  <c r="IB73" i="5"/>
  <c r="JF100" i="5"/>
  <c r="KZ97" i="5"/>
  <c r="JV70" i="5"/>
  <c r="HF24" i="5"/>
  <c r="HF33" i="5" s="1"/>
  <c r="GQ69" i="5"/>
  <c r="HU96" i="5"/>
  <c r="JJ69" i="5"/>
  <c r="KN96" i="5"/>
  <c r="BD97" i="5"/>
  <c r="Z70" i="5"/>
  <c r="JZ74" i="5"/>
  <c r="LD101" i="5"/>
  <c r="CY70" i="5"/>
  <c r="EC97" i="5"/>
  <c r="JA29" i="5"/>
  <c r="JP101" i="5"/>
  <c r="IL74" i="5"/>
  <c r="FA24" i="5"/>
  <c r="FA33" i="5" s="1"/>
  <c r="EL69" i="5"/>
  <c r="FP96" i="5"/>
  <c r="EO29" i="5"/>
  <c r="EO38" i="5" s="1"/>
  <c r="DZ74" i="5"/>
  <c r="FD101" i="5"/>
  <c r="MN98" i="5"/>
  <c r="LJ71" i="5"/>
  <c r="EJ24" i="5"/>
  <c r="DU69" i="5"/>
  <c r="EY96" i="5"/>
  <c r="MM99" i="5"/>
  <c r="LI72" i="5"/>
  <c r="LN98" i="5"/>
  <c r="KJ71" i="5"/>
  <c r="HV99" i="5"/>
  <c r="GR72" i="5"/>
  <c r="V61" i="5"/>
  <c r="AK97" i="5"/>
  <c r="NH70" i="5"/>
  <c r="MM27" i="5"/>
  <c r="MM36" i="5" s="1"/>
  <c r="NB99" i="5"/>
  <c r="LX72" i="5"/>
  <c r="LS26" i="5"/>
  <c r="LS35" i="5" s="1"/>
  <c r="MH98" i="5"/>
  <c r="LD71" i="5"/>
  <c r="ID97" i="5"/>
  <c r="GZ70" i="5"/>
  <c r="KV97" i="5"/>
  <c r="JR70" i="5"/>
  <c r="FH25" i="5"/>
  <c r="FH34" i="5" s="1"/>
  <c r="ES70" i="5"/>
  <c r="FW97" i="5"/>
  <c r="CM24" i="5"/>
  <c r="CM33" i="5" s="1"/>
  <c r="BX69" i="5"/>
  <c r="DB96" i="5"/>
  <c r="EM98" i="5"/>
  <c r="DI71" i="5"/>
  <c r="LB97" i="5"/>
  <c r="JX70" i="5"/>
  <c r="IZ25" i="5"/>
  <c r="JO97" i="5"/>
  <c r="IK70" i="5"/>
  <c r="KM28" i="5"/>
  <c r="KM37" i="5" s="1"/>
  <c r="LB100" i="5"/>
  <c r="JX73" i="5"/>
  <c r="DX24" i="5"/>
  <c r="DX33" i="5" s="1"/>
  <c r="DI69" i="5"/>
  <c r="EM96" i="5"/>
  <c r="KC27" i="5"/>
  <c r="JN72" i="5"/>
  <c r="KR99" i="5"/>
  <c r="LH28" i="5"/>
  <c r="LH37" i="5" s="1"/>
  <c r="KS73" i="5"/>
  <c r="LW100" i="5"/>
  <c r="GQ26" i="5"/>
  <c r="GQ35" i="5" s="1"/>
  <c r="GB71" i="5"/>
  <c r="HF98" i="5"/>
  <c r="DH25" i="5"/>
  <c r="DW97" i="5"/>
  <c r="CS70" i="5"/>
  <c r="EP70" i="5"/>
  <c r="FT97" i="5"/>
  <c r="LZ70" i="5"/>
  <c r="ND97" i="5"/>
  <c r="KL72" i="5"/>
  <c r="LP99" i="5"/>
  <c r="CQ72" i="5"/>
  <c r="DU99" i="5"/>
  <c r="BL97" i="5"/>
  <c r="AH70" i="5"/>
  <c r="KK96" i="5"/>
  <c r="JG69" i="5"/>
  <c r="JW70" i="5"/>
  <c r="LA97" i="5"/>
  <c r="FJ69" i="5"/>
  <c r="GN96" i="5"/>
  <c r="GJ71" i="5"/>
  <c r="HN98" i="5"/>
  <c r="KN72" i="5"/>
  <c r="LR99" i="5"/>
  <c r="GJ70" i="5"/>
  <c r="HN97" i="5"/>
  <c r="CJ96" i="5"/>
  <c r="BF69" i="5"/>
  <c r="BF26" i="5"/>
  <c r="BF35" i="5" s="1"/>
  <c r="BU98" i="5"/>
  <c r="AQ71" i="5"/>
  <c r="DW72" i="5"/>
  <c r="FA99" i="5"/>
  <c r="BV96" i="5"/>
  <c r="AR69" i="5"/>
  <c r="GG69" i="5"/>
  <c r="HK96" i="5"/>
  <c r="CO24" i="5"/>
  <c r="BZ69" i="5"/>
  <c r="DD96" i="5"/>
  <c r="EQ99" i="5"/>
  <c r="DM72" i="5"/>
  <c r="ES29" i="5"/>
  <c r="ES38" i="5" s="1"/>
  <c r="FH101" i="5"/>
  <c r="ED74" i="5"/>
  <c r="JB98" i="5"/>
  <c r="HX71" i="5"/>
  <c r="DW74" i="5"/>
  <c r="FA101" i="5"/>
  <c r="BX101" i="5"/>
  <c r="AT74" i="5"/>
  <c r="CJ74" i="5"/>
  <c r="DN101" i="5"/>
  <c r="KN70" i="5"/>
  <c r="LR97" i="5"/>
  <c r="JP72" i="5"/>
  <c r="KT99" i="5"/>
  <c r="BI98" i="5"/>
  <c r="AE71" i="5"/>
  <c r="BX97" i="5"/>
  <c r="AT70" i="5"/>
  <c r="HW24" i="5"/>
  <c r="IL96" i="5"/>
  <c r="HH69" i="5"/>
  <c r="BF100" i="5"/>
  <c r="AB73" i="5"/>
  <c r="GG99" i="5"/>
  <c r="FC72" i="5"/>
  <c r="JT96" i="5"/>
  <c r="IP69" i="5"/>
  <c r="BB69" i="5"/>
  <c r="CF96" i="5"/>
  <c r="JP71" i="5"/>
  <c r="KT98" i="5"/>
  <c r="KD96" i="5"/>
  <c r="IZ69" i="5"/>
  <c r="JD97" i="5"/>
  <c r="HZ70" i="5"/>
  <c r="DQ96" i="5"/>
  <c r="CM69" i="5"/>
  <c r="GP96" i="5"/>
  <c r="FL69" i="5"/>
  <c r="MF96" i="5"/>
  <c r="LB69" i="5"/>
  <c r="JR96" i="5"/>
  <c r="IN69" i="5"/>
  <c r="IX99" i="5"/>
  <c r="HT72" i="5"/>
  <c r="JT69" i="5"/>
  <c r="KX96" i="5"/>
  <c r="LY29" i="5"/>
  <c r="LY38" i="5" s="1"/>
  <c r="MN101" i="5"/>
  <c r="LJ74" i="5"/>
  <c r="HC70" i="5"/>
  <c r="IG97" i="5"/>
  <c r="CA97" i="5"/>
  <c r="AW70" i="5"/>
  <c r="JQ100" i="5"/>
  <c r="IM73" i="5"/>
  <c r="MT96" i="5"/>
  <c r="LP69" i="5"/>
  <c r="JL99" i="5"/>
  <c r="IH72" i="5"/>
  <c r="CC100" i="5"/>
  <c r="AY73" i="5"/>
  <c r="KD70" i="5"/>
  <c r="LH97" i="5"/>
  <c r="LH101" i="5"/>
  <c r="KD74" i="5"/>
  <c r="DZ97" i="5"/>
  <c r="CV70" i="5"/>
  <c r="X61" i="5"/>
  <c r="NJ70" i="5"/>
  <c r="AM97" i="5"/>
  <c r="DW98" i="5"/>
  <c r="CS71" i="5"/>
  <c r="MZ74" i="5"/>
  <c r="EN100" i="5"/>
  <c r="DJ73" i="5"/>
  <c r="GF97" i="5"/>
  <c r="FB70" i="5"/>
  <c r="BY73" i="5"/>
  <c r="DC100" i="5"/>
  <c r="DO73" i="5"/>
  <c r="ES100" i="5"/>
  <c r="CQ74" i="5"/>
  <c r="DU101" i="5"/>
  <c r="HV97" i="5"/>
  <c r="GR70" i="5"/>
  <c r="EN74" i="5"/>
  <c r="FR101" i="5"/>
  <c r="LW69" i="5"/>
  <c r="NA96" i="5"/>
  <c r="IG101" i="5"/>
  <c r="HC74" i="5"/>
  <c r="LF100" i="5"/>
  <c r="KB73" i="5"/>
  <c r="CP97" i="5"/>
  <c r="BL70" i="5"/>
  <c r="EJ98" i="5"/>
  <c r="DF71" i="5"/>
  <c r="FW99" i="5"/>
  <c r="ES72" i="5"/>
  <c r="KF72" i="5"/>
  <c r="LJ99" i="5"/>
  <c r="AY101" i="5"/>
  <c r="U74" i="5"/>
  <c r="GG98" i="5"/>
  <c r="FC71" i="5"/>
  <c r="GI74" i="5"/>
  <c r="HM101" i="5"/>
  <c r="JI99" i="5"/>
  <c r="IE72" i="5"/>
  <c r="FZ73" i="5"/>
  <c r="HD100" i="5"/>
  <c r="BR97" i="5"/>
  <c r="AN70" i="5"/>
  <c r="MQ101" i="5"/>
  <c r="LM74" i="5"/>
  <c r="IF74" i="5"/>
  <c r="JJ101" i="5"/>
  <c r="DZ101" i="5"/>
  <c r="CV74" i="5"/>
  <c r="AI65" i="5"/>
  <c r="NU74" i="5"/>
  <c r="AX101" i="5"/>
  <c r="KV100" i="5"/>
  <c r="JR73" i="5"/>
  <c r="CN71" i="5"/>
  <c r="DR98" i="5"/>
  <c r="CX73" i="5"/>
  <c r="EB100" i="5"/>
  <c r="LQ73" i="5"/>
  <c r="MU100" i="5"/>
  <c r="CF74" i="5"/>
  <c r="DJ101" i="5"/>
  <c r="MS99" i="5"/>
  <c r="LO72" i="5"/>
  <c r="KL71" i="5"/>
  <c r="LP98" i="5"/>
  <c r="DK74" i="5"/>
  <c r="EO101" i="5"/>
  <c r="HE97" i="5"/>
  <c r="GA70" i="5"/>
  <c r="HH99" i="5"/>
  <c r="GD72" i="5"/>
  <c r="IV99" i="5"/>
  <c r="HR72" i="5"/>
  <c r="EC73" i="5"/>
  <c r="FG100" i="5"/>
  <c r="Z65" i="5"/>
  <c r="NL74" i="5"/>
  <c r="AO101" i="5"/>
  <c r="BA96" i="5"/>
  <c r="W69" i="5"/>
  <c r="CK71" i="5"/>
  <c r="DO98" i="5"/>
  <c r="LE73" i="5"/>
  <c r="MI100" i="5"/>
  <c r="KT96" i="5"/>
  <c r="JP69" i="5"/>
  <c r="CE101" i="5"/>
  <c r="BA74" i="5"/>
  <c r="AC64" i="5"/>
  <c r="NO73" i="5"/>
  <c r="AR100" i="5"/>
  <c r="LR74" i="5"/>
  <c r="MV101" i="5"/>
  <c r="GX99" i="5"/>
  <c r="FT72" i="5"/>
  <c r="JQ98" i="5"/>
  <c r="IM71" i="5"/>
  <c r="BO96" i="5"/>
  <c r="AK69" i="5"/>
  <c r="LX101" i="5"/>
  <c r="KT74" i="5"/>
  <c r="AY74" i="5"/>
  <c r="CC101" i="5"/>
  <c r="EW71" i="5"/>
  <c r="GA98" i="5"/>
  <c r="BG98" i="5"/>
  <c r="AC71" i="5"/>
  <c r="BS99" i="5"/>
  <c r="AO72" i="5"/>
  <c r="HE73" i="5"/>
  <c r="II100" i="5"/>
  <c r="MW101" i="5"/>
  <c r="LS74" i="5"/>
  <c r="FE24" i="5"/>
  <c r="EP69" i="5"/>
  <c r="FT96" i="5"/>
  <c r="AH63" i="5"/>
  <c r="NT72" i="5"/>
  <c r="AW99" i="5"/>
  <c r="MJ74" i="5"/>
  <c r="NN101" i="5"/>
  <c r="CQ99" i="5"/>
  <c r="BM72" i="5"/>
  <c r="FN72" i="5"/>
  <c r="GR99" i="5"/>
  <c r="LE99" i="5"/>
  <c r="KA72" i="5"/>
  <c r="LC96" i="5"/>
  <c r="JY69" i="5"/>
  <c r="KO97" i="5"/>
  <c r="JK70" i="5"/>
  <c r="GL98" i="5"/>
  <c r="FH71" i="5"/>
  <c r="EF69" i="5"/>
  <c r="FJ96" i="5"/>
  <c r="CW97" i="5"/>
  <c r="BS70" i="5"/>
  <c r="HP71" i="5"/>
  <c r="IT98" i="5"/>
  <c r="NO98" i="5"/>
  <c r="MK71" i="5"/>
  <c r="CB101" i="5"/>
  <c r="AX74" i="5"/>
  <c r="HI70" i="5"/>
  <c r="IM97" i="5"/>
  <c r="CI71" i="5"/>
  <c r="DM98" i="5"/>
  <c r="AG62" i="5"/>
  <c r="NS71" i="5"/>
  <c r="AV98" i="5"/>
  <c r="CU27" i="5"/>
  <c r="CU36" i="5" s="1"/>
  <c r="CF72" i="5"/>
  <c r="DJ99" i="5"/>
  <c r="ML98" i="5"/>
  <c r="LH71" i="5"/>
  <c r="JQ26" i="5"/>
  <c r="JQ35" i="5" s="1"/>
  <c r="JB71" i="5"/>
  <c r="KF98" i="5"/>
  <c r="DJ74" i="5"/>
  <c r="EN101" i="5"/>
  <c r="LD97" i="5"/>
  <c r="JZ70" i="5"/>
  <c r="ME98" i="5"/>
  <c r="LA71" i="5"/>
  <c r="KD27" i="5"/>
  <c r="KD36" i="5" s="1"/>
  <c r="KS99" i="5"/>
  <c r="JO72" i="5"/>
  <c r="DM25" i="5"/>
  <c r="DM34" i="5" s="1"/>
  <c r="CX70" i="5"/>
  <c r="EB97" i="5"/>
  <c r="IO97" i="5"/>
  <c r="HK70" i="5"/>
  <c r="CK74" i="5"/>
  <c r="DO101" i="5"/>
  <c r="LV98" i="5"/>
  <c r="KR71" i="5"/>
  <c r="NH178" i="5"/>
  <c r="AK170" i="5"/>
  <c r="V176" i="5"/>
  <c r="BL24" i="5"/>
  <c r="BL33" i="5" s="1"/>
  <c r="AW69" i="5"/>
  <c r="CA96" i="5"/>
  <c r="LD24" i="5"/>
  <c r="LS96" i="5"/>
  <c r="KO69" i="5"/>
  <c r="GU101" i="5"/>
  <c r="FQ74" i="5"/>
  <c r="MZ100" i="5"/>
  <c r="LV73" i="5"/>
  <c r="GP29" i="5"/>
  <c r="GP38" i="5" s="1"/>
  <c r="GA74" i="5"/>
  <c r="HE101" i="5"/>
  <c r="MF26" i="5"/>
  <c r="MU98" i="5"/>
  <c r="LQ71" i="5"/>
  <c r="KO24" i="5"/>
  <c r="JZ69" i="5"/>
  <c r="LD96" i="5"/>
  <c r="AD72" i="5"/>
  <c r="BH99" i="5"/>
  <c r="Z60" i="5"/>
  <c r="AO96" i="5"/>
  <c r="NL69" i="5"/>
  <c r="EJ101" i="5"/>
  <c r="DF74" i="5"/>
  <c r="GG97" i="5"/>
  <c r="FC70" i="5"/>
  <c r="HR26" i="5"/>
  <c r="HR35" i="5" s="1"/>
  <c r="IG98" i="5"/>
  <c r="HC71" i="5"/>
  <c r="CO26" i="5"/>
  <c r="CO35" i="5" s="1"/>
  <c r="BZ71" i="5"/>
  <c r="DD98" i="5"/>
  <c r="DR25" i="5"/>
  <c r="DR34" i="5" s="1"/>
  <c r="EG97" i="5"/>
  <c r="DC70" i="5"/>
  <c r="FT29" i="5"/>
  <c r="GI101" i="5"/>
  <c r="FE74" i="5"/>
  <c r="DQ101" i="5"/>
  <c r="CM74" i="5"/>
  <c r="HM97" i="5"/>
  <c r="GI70" i="5"/>
  <c r="ML96" i="5"/>
  <c r="LH69" i="5"/>
  <c r="BP99" i="5"/>
  <c r="AL72" i="5"/>
  <c r="BW70" i="5"/>
  <c r="DA97" i="5"/>
  <c r="FS29" i="5"/>
  <c r="FD74" i="5"/>
  <c r="GH101" i="5"/>
  <c r="V64" i="5"/>
  <c r="NH73" i="5"/>
  <c r="AK100" i="5"/>
  <c r="MU101" i="5"/>
  <c r="LQ74" i="5"/>
  <c r="HB101" i="5"/>
  <c r="FX74" i="5"/>
  <c r="LA72" i="5"/>
  <c r="ME99" i="5"/>
  <c r="LO69" i="5"/>
  <c r="MS96" i="5"/>
  <c r="GH97" i="5"/>
  <c r="FD70" i="5"/>
  <c r="CM27" i="5"/>
  <c r="CM36" i="5" s="1"/>
  <c r="DB99" i="5"/>
  <c r="BX72" i="5"/>
  <c r="HM27" i="5"/>
  <c r="IB99" i="5"/>
  <c r="GX72" i="5"/>
  <c r="DI25" i="5"/>
  <c r="DI34" i="5" s="1"/>
  <c r="CT70" i="5"/>
  <c r="DX97" i="5"/>
  <c r="BC100" i="5"/>
  <c r="Y73" i="5"/>
  <c r="KI72" i="5"/>
  <c r="LM99" i="5"/>
  <c r="LY27" i="5"/>
  <c r="LY36" i="5" s="1"/>
  <c r="LJ72" i="5"/>
  <c r="MN99" i="5"/>
  <c r="KC28" i="5"/>
  <c r="JN73" i="5"/>
  <c r="KR100" i="5"/>
  <c r="JI28" i="5"/>
  <c r="JX100" i="5"/>
  <c r="IT73" i="5"/>
  <c r="BT100" i="5"/>
  <c r="AP73" i="5"/>
  <c r="IW73" i="5"/>
  <c r="KA100" i="5"/>
  <c r="DG98" i="5"/>
  <c r="CC71" i="5"/>
  <c r="CY71" i="5"/>
  <c r="EC98" i="5"/>
  <c r="DV24" i="5"/>
  <c r="DV33" i="5" s="1"/>
  <c r="DG69" i="5"/>
  <c r="EK96" i="5"/>
  <c r="IW69" i="5"/>
  <c r="KA96" i="5"/>
  <c r="EH71" i="5"/>
  <c r="FL98" i="5"/>
  <c r="DU70" i="5"/>
  <c r="EY97" i="5"/>
  <c r="FH72" i="5"/>
  <c r="GL99" i="5"/>
  <c r="IV100" i="5"/>
  <c r="HR73" i="5"/>
  <c r="FJ27" i="5"/>
  <c r="FJ36" i="5" s="1"/>
  <c r="FY99" i="5"/>
  <c r="EU72" i="5"/>
  <c r="BK29" i="5"/>
  <c r="BK38" i="5" s="1"/>
  <c r="BZ101" i="5"/>
  <c r="AV74" i="5"/>
  <c r="IE74" i="5"/>
  <c r="JI101" i="5"/>
  <c r="LX28" i="5"/>
  <c r="LX37" i="5" s="1"/>
  <c r="LI73" i="5"/>
  <c r="MM100" i="5"/>
  <c r="EE28" i="5"/>
  <c r="EE37" i="5" s="1"/>
  <c r="DP73" i="5"/>
  <c r="ET100" i="5"/>
  <c r="KF74" i="5"/>
  <c r="LJ101" i="5"/>
  <c r="LF27" i="5"/>
  <c r="LF36" i="5" s="1"/>
  <c r="LU99" i="5"/>
  <c r="KQ72" i="5"/>
  <c r="HG24" i="5"/>
  <c r="HG33" i="5" s="1"/>
  <c r="HV96" i="5"/>
  <c r="GR69" i="5"/>
  <c r="EC27" i="5"/>
  <c r="EC36" i="5" s="1"/>
  <c r="DN72" i="5"/>
  <c r="ER99" i="5"/>
  <c r="HB25" i="5"/>
  <c r="HB34" i="5" s="1"/>
  <c r="HQ97" i="5"/>
  <c r="GM70" i="5"/>
  <c r="FU24" i="5"/>
  <c r="GJ96" i="5"/>
  <c r="FF69" i="5"/>
  <c r="IZ27" i="5"/>
  <c r="JO99" i="5"/>
  <c r="IK72" i="5"/>
  <c r="EK29" i="5"/>
  <c r="EK38" i="5" s="1"/>
  <c r="DV74" i="5"/>
  <c r="EZ101" i="5"/>
  <c r="LR29" i="5"/>
  <c r="LR38" i="5" s="1"/>
  <c r="LC74" i="5"/>
  <c r="MG101" i="5"/>
  <c r="HV70" i="5"/>
  <c r="IZ97" i="5"/>
  <c r="GQ29" i="5"/>
  <c r="GQ38" i="5" s="1"/>
  <c r="GB74" i="5"/>
  <c r="HF101" i="5"/>
  <c r="IK24" i="5"/>
  <c r="IK33" i="5" s="1"/>
  <c r="IZ96" i="5"/>
  <c r="HV69" i="5"/>
  <c r="MG97" i="5"/>
  <c r="LC70" i="5"/>
  <c r="FV69" i="5"/>
  <c r="GZ96" i="5"/>
  <c r="BQ100" i="5"/>
  <c r="AM73" i="5"/>
  <c r="HU29" i="5"/>
  <c r="HU38" i="5" s="1"/>
  <c r="IJ101" i="5"/>
  <c r="HF74" i="5"/>
  <c r="LL24" i="5"/>
  <c r="LL33" i="5" s="1"/>
  <c r="KW69" i="5"/>
  <c r="MA96" i="5"/>
  <c r="DM24" i="5"/>
  <c r="CX69" i="5"/>
  <c r="EB96" i="5"/>
  <c r="BO98" i="5"/>
  <c r="AK71" i="5"/>
  <c r="EI99" i="5"/>
  <c r="DE72" i="5"/>
  <c r="KL29" i="5"/>
  <c r="LA101" i="5"/>
  <c r="JW74" i="5"/>
  <c r="JW73" i="5"/>
  <c r="LA100" i="5"/>
  <c r="GW72" i="5"/>
  <c r="IA99" i="5"/>
  <c r="HM73" i="5"/>
  <c r="IQ100" i="5"/>
  <c r="BR29" i="5"/>
  <c r="BR38" i="5" s="1"/>
  <c r="BC74" i="5"/>
  <c r="CG101" i="5"/>
  <c r="AC60" i="5"/>
  <c r="NO69" i="5"/>
  <c r="AR96" i="5"/>
  <c r="AI63" i="5"/>
  <c r="NU72" i="5"/>
  <c r="AX99" i="5"/>
  <c r="HD72" i="5"/>
  <c r="IH99" i="5"/>
  <c r="HO73" i="5"/>
  <c r="IS100" i="5"/>
  <c r="IH96" i="5"/>
  <c r="HD69" i="5"/>
  <c r="ES99" i="5"/>
  <c r="DO72" i="5"/>
  <c r="CY24" i="5"/>
  <c r="CY33" i="5" s="1"/>
  <c r="CJ69" i="5"/>
  <c r="DN96" i="5"/>
  <c r="LM25" i="5"/>
  <c r="LM34" i="5" s="1"/>
  <c r="MB97" i="5"/>
  <c r="KX70" i="5"/>
  <c r="GE72" i="5"/>
  <c r="HI99" i="5"/>
  <c r="MQ69" i="5"/>
  <c r="NU96" i="5"/>
  <c r="KY28" i="5"/>
  <c r="LN100" i="5"/>
  <c r="KJ73" i="5"/>
  <c r="BR101" i="5"/>
  <c r="AN74" i="5"/>
  <c r="DN99" i="5"/>
  <c r="CJ72" i="5"/>
  <c r="MU69" i="5"/>
  <c r="JM70" i="5"/>
  <c r="KQ97" i="5"/>
  <c r="DE28" i="5"/>
  <c r="DE37" i="5" s="1"/>
  <c r="DT100" i="5"/>
  <c r="CP73" i="5"/>
  <c r="BU74" i="5"/>
  <c r="CY101" i="5"/>
  <c r="DC99" i="5"/>
  <c r="BY72" i="5"/>
  <c r="CY96" i="5"/>
  <c r="BU69" i="5"/>
  <c r="JL74" i="5"/>
  <c r="KP101" i="5"/>
  <c r="KD98" i="5"/>
  <c r="IZ71" i="5"/>
  <c r="EK70" i="5"/>
  <c r="FO97" i="5"/>
  <c r="NU26" i="5"/>
  <c r="NF71" i="5"/>
  <c r="IZ73" i="5"/>
  <c r="KD100" i="5"/>
  <c r="BB96" i="5"/>
  <c r="X69" i="5"/>
  <c r="DH96" i="5"/>
  <c r="CD69" i="5"/>
  <c r="IS71" i="5"/>
  <c r="JW98" i="5"/>
  <c r="IY24" i="5"/>
  <c r="IY33" i="5" s="1"/>
  <c r="JN96" i="5"/>
  <c r="IJ69" i="5"/>
  <c r="EJ73" i="5"/>
  <c r="FN100" i="5"/>
  <c r="GP28" i="5"/>
  <c r="HE100" i="5"/>
  <c r="GA73" i="5"/>
  <c r="AX69" i="5"/>
  <c r="CB96" i="5"/>
  <c r="EF25" i="5"/>
  <c r="EF34" i="5" s="1"/>
  <c r="DQ70" i="5"/>
  <c r="EU97" i="5"/>
  <c r="FE72" i="5"/>
  <c r="GI99" i="5"/>
  <c r="EL73" i="5"/>
  <c r="FP100" i="5"/>
  <c r="FY100" i="5"/>
  <c r="EU73" i="5"/>
  <c r="IG99" i="5"/>
  <c r="HC72" i="5"/>
  <c r="IP24" i="5"/>
  <c r="IP33" i="5" s="1"/>
  <c r="JE96" i="5"/>
  <c r="IA69" i="5"/>
  <c r="HL101" i="5"/>
  <c r="GH74" i="5"/>
  <c r="MT98" i="5"/>
  <c r="LP71" i="5"/>
  <c r="JN27" i="5"/>
  <c r="KC99" i="5"/>
  <c r="IY72" i="5"/>
  <c r="HU70" i="5"/>
  <c r="IY97" i="5"/>
  <c r="JC100" i="5"/>
  <c r="HY73" i="5"/>
  <c r="KC25" i="5"/>
  <c r="KC34" i="5" s="1"/>
  <c r="KR97" i="5"/>
  <c r="JN70" i="5"/>
  <c r="EB71" i="5"/>
  <c r="FF98" i="5"/>
  <c r="EB70" i="5"/>
  <c r="FF97" i="5"/>
  <c r="DA99" i="5"/>
  <c r="BW72" i="5"/>
  <c r="GQ73" i="5"/>
  <c r="HU100" i="5"/>
  <c r="HE70" i="5"/>
  <c r="II97" i="5"/>
  <c r="DX71" i="5"/>
  <c r="FB98" i="5"/>
  <c r="BC96" i="5"/>
  <c r="Y69" i="5"/>
  <c r="KZ99" i="5"/>
  <c r="JV72" i="5"/>
  <c r="LB70" i="5"/>
  <c r="MF97" i="5"/>
  <c r="MQ72" i="5"/>
  <c r="NU99" i="5"/>
  <c r="JY73" i="5"/>
  <c r="LC100" i="5"/>
  <c r="JK74" i="5"/>
  <c r="KO101" i="5"/>
  <c r="JE71" i="5"/>
  <c r="KI98" i="5"/>
  <c r="BW100" i="5"/>
  <c r="AS73" i="5"/>
  <c r="DL74" i="5"/>
  <c r="EP101" i="5"/>
  <c r="BS73" i="5"/>
  <c r="CW100" i="5"/>
  <c r="AA74" i="5"/>
  <c r="BE101" i="5"/>
  <c r="JZ100" i="5"/>
  <c r="IV73" i="5"/>
  <c r="NO99" i="5"/>
  <c r="MK72" i="5"/>
  <c r="HA98" i="5"/>
  <c r="FW71" i="5"/>
  <c r="JG101" i="5"/>
  <c r="IC74" i="5"/>
  <c r="GK70" i="5"/>
  <c r="HO97" i="5"/>
  <c r="MJ72" i="5"/>
  <c r="NN99" i="5"/>
  <c r="MS178" i="5"/>
  <c r="V170" i="5"/>
  <c r="HM98" i="5"/>
  <c r="GI71" i="5"/>
  <c r="NU29" i="5"/>
  <c r="NU38" i="5" s="1"/>
  <c r="NF74" i="5"/>
  <c r="GW101" i="5"/>
  <c r="FS74" i="5"/>
  <c r="CI98" i="5"/>
  <c r="BE71" i="5"/>
  <c r="EO28" i="5"/>
  <c r="EO37" i="5" s="1"/>
  <c r="DZ73" i="5"/>
  <c r="FD100" i="5"/>
  <c r="DC29" i="5"/>
  <c r="DC38" i="5" s="1"/>
  <c r="CN74" i="5"/>
  <c r="DR101" i="5"/>
  <c r="GH25" i="5"/>
  <c r="GH34" i="5" s="1"/>
  <c r="GW97" i="5"/>
  <c r="FS70" i="5"/>
  <c r="BL99" i="5"/>
  <c r="AH72" i="5"/>
  <c r="BU28" i="5"/>
  <c r="BU37" i="5" s="1"/>
  <c r="BF73" i="5"/>
  <c r="CJ100" i="5"/>
  <c r="U64" i="5"/>
  <c r="NV73" i="5"/>
  <c r="AJ100" i="5"/>
  <c r="FZ100" i="5"/>
  <c r="EV73" i="5"/>
  <c r="GC69" i="5"/>
  <c r="HG96" i="5"/>
  <c r="MJ99" i="5"/>
  <c r="LF72" i="5"/>
  <c r="BR98" i="5"/>
  <c r="AN71" i="5"/>
  <c r="GS25" i="5"/>
  <c r="GS34" i="5" s="1"/>
  <c r="GD70" i="5"/>
  <c r="HH97" i="5"/>
  <c r="AR24" i="5"/>
  <c r="AR33" i="5" s="1"/>
  <c r="BG96" i="5"/>
  <c r="AC69" i="5"/>
  <c r="LN28" i="5"/>
  <c r="LN37" i="5" s="1"/>
  <c r="KY73" i="5"/>
  <c r="MC100" i="5"/>
  <c r="NU24" i="5"/>
  <c r="NU33" i="5" s="1"/>
  <c r="NF69" i="5"/>
  <c r="JR26" i="5"/>
  <c r="JR35" i="5" s="1"/>
  <c r="JC71" i="5"/>
  <c r="KG98" i="5"/>
  <c r="HW28" i="5"/>
  <c r="IL100" i="5"/>
  <c r="HH73" i="5"/>
  <c r="HL26" i="5"/>
  <c r="GW71" i="5"/>
  <c r="IA98" i="5"/>
  <c r="NB178" i="5"/>
  <c r="AE170" i="5"/>
  <c r="IA25" i="5"/>
  <c r="HL70" i="5"/>
  <c r="IP97" i="5"/>
  <c r="FX71" i="5"/>
  <c r="HB98" i="5"/>
  <c r="CK25" i="5"/>
  <c r="BV70" i="5"/>
  <c r="CZ97" i="5"/>
  <c r="EY26" i="5"/>
  <c r="EY35" i="5" s="1"/>
  <c r="FN98" i="5"/>
  <c r="EJ71" i="5"/>
  <c r="Z176" i="5"/>
  <c r="U182" i="5"/>
  <c r="AO170" i="5"/>
  <c r="DI26" i="5"/>
  <c r="DI35" i="5" s="1"/>
  <c r="DX98" i="5"/>
  <c r="CT71" i="5"/>
  <c r="JP25" i="5"/>
  <c r="JP34" i="5" s="1"/>
  <c r="KE97" i="5"/>
  <c r="JA70" i="5"/>
  <c r="CT26" i="5"/>
  <c r="CT35" i="5" s="1"/>
  <c r="CE71" i="5"/>
  <c r="DI98" i="5"/>
  <c r="MK99" i="5"/>
  <c r="LG72" i="5"/>
  <c r="CQ70" i="5"/>
  <c r="DU97" i="5"/>
  <c r="GV26" i="5"/>
  <c r="GV35" i="5" s="1"/>
  <c r="HK98" i="5"/>
  <c r="GG71" i="5"/>
  <c r="CG24" i="5"/>
  <c r="CG33" i="5" s="1"/>
  <c r="BR69" i="5"/>
  <c r="CV96" i="5"/>
  <c r="BS96" i="5"/>
  <c r="AO69" i="5"/>
  <c r="EB72" i="5"/>
  <c r="FF99" i="5"/>
  <c r="HM72" i="5"/>
  <c r="IQ99" i="5"/>
  <c r="BS28" i="5"/>
  <c r="BS37" i="5" s="1"/>
  <c r="BD73" i="5"/>
  <c r="CH100" i="5"/>
  <c r="AF64" i="5"/>
  <c r="NR73" i="5"/>
  <c r="AU100" i="5"/>
  <c r="GS29" i="5"/>
  <c r="GS38" i="5" s="1"/>
  <c r="HH101" i="5"/>
  <c r="GD74" i="5"/>
  <c r="FQ69" i="5"/>
  <c r="GU96" i="5"/>
  <c r="DB26" i="5"/>
  <c r="DB35" i="5" s="1"/>
  <c r="DQ98" i="5"/>
  <c r="CM71" i="5"/>
  <c r="LK70" i="5"/>
  <c r="MO97" i="5"/>
  <c r="DC73" i="5"/>
  <c r="EG100" i="5"/>
  <c r="ML100" i="5"/>
  <c r="LH73" i="5"/>
  <c r="IA28" i="5"/>
  <c r="IA37" i="5" s="1"/>
  <c r="HL73" i="5"/>
  <c r="IP100" i="5"/>
  <c r="DJ70" i="5"/>
  <c r="EN97" i="5"/>
  <c r="DJ28" i="5"/>
  <c r="DY100" i="5"/>
  <c r="CU73" i="5"/>
  <c r="GZ101" i="5"/>
  <c r="FV74" i="5"/>
  <c r="JJ74" i="5"/>
  <c r="KN101" i="5"/>
  <c r="MI29" i="5"/>
  <c r="MI38" i="5" s="1"/>
  <c r="LT74" i="5"/>
  <c r="MX101" i="5"/>
  <c r="BT28" i="5"/>
  <c r="BT37" i="5" s="1"/>
  <c r="BE73" i="5"/>
  <c r="CI100" i="5"/>
  <c r="CY72" i="5"/>
  <c r="EC99" i="5"/>
  <c r="DV29" i="5"/>
  <c r="EK101" i="5"/>
  <c r="DG74" i="5"/>
  <c r="BT98" i="5"/>
  <c r="AP71" i="5"/>
  <c r="KW26" i="5"/>
  <c r="KH71" i="5"/>
  <c r="LL98" i="5"/>
  <c r="LY25" i="5"/>
  <c r="LY34" i="5" s="1"/>
  <c r="LJ70" i="5"/>
  <c r="MN97" i="5"/>
  <c r="EU69" i="5"/>
  <c r="FY96" i="5"/>
  <c r="KQ27" i="5"/>
  <c r="KQ36" i="5" s="1"/>
  <c r="LF99" i="5"/>
  <c r="KB72" i="5"/>
  <c r="BZ27" i="5"/>
  <c r="BZ36" i="5" s="1"/>
  <c r="BK72" i="5"/>
  <c r="CO99" i="5"/>
  <c r="LK69" i="5"/>
  <c r="MO96" i="5"/>
  <c r="EJ26" i="5"/>
  <c r="EJ35" i="5" s="1"/>
  <c r="DU71" i="5"/>
  <c r="EY98" i="5"/>
  <c r="KT27" i="5"/>
  <c r="LI99" i="5"/>
  <c r="KE72" i="5"/>
  <c r="JJ28" i="5"/>
  <c r="IU73" i="5"/>
  <c r="JY100" i="5"/>
  <c r="BJ98" i="5"/>
  <c r="AF71" i="5"/>
  <c r="KC70" i="5"/>
  <c r="LG97" i="5"/>
  <c r="HV74" i="5"/>
  <c r="IZ101" i="5"/>
  <c r="ER26" i="5"/>
  <c r="EC71" i="5"/>
  <c r="FG98" i="5"/>
  <c r="CM25" i="5"/>
  <c r="CM34" i="5" s="1"/>
  <c r="DB97" i="5"/>
  <c r="BX70" i="5"/>
  <c r="CZ69" i="5"/>
  <c r="ED96" i="5"/>
  <c r="GQ28" i="5"/>
  <c r="GQ37" i="5" s="1"/>
  <c r="HF100" i="5"/>
  <c r="GB73" i="5"/>
  <c r="EG25" i="5"/>
  <c r="EV97" i="5"/>
  <c r="DR70" i="5"/>
  <c r="EZ69" i="5"/>
  <c r="GD96" i="5"/>
  <c r="KZ28" i="5"/>
  <c r="KZ37" i="5" s="1"/>
  <c r="KK73" i="5"/>
  <c r="LO100" i="5"/>
  <c r="GN69" i="5"/>
  <c r="HR96" i="5"/>
  <c r="AF61" i="5"/>
  <c r="NR70" i="5"/>
  <c r="AU97" i="5"/>
  <c r="EV28" i="5"/>
  <c r="EV37" i="5" s="1"/>
  <c r="EG73" i="5"/>
  <c r="FK100" i="5"/>
  <c r="DZ25" i="5"/>
  <c r="DK70" i="5"/>
  <c r="EO97" i="5"/>
  <c r="HK29" i="5"/>
  <c r="HK38" i="5" s="1"/>
  <c r="HZ101" i="5"/>
  <c r="GV74" i="5"/>
  <c r="FP28" i="5"/>
  <c r="FP37" i="5" s="1"/>
  <c r="FA73" i="5"/>
  <c r="GE100" i="5"/>
  <c r="JX26" i="5"/>
  <c r="JX35" i="5" s="1"/>
  <c r="KM98" i="5"/>
  <c r="JI71" i="5"/>
  <c r="CD24" i="5"/>
  <c r="CD33" i="5" s="1"/>
  <c r="BO69" i="5"/>
  <c r="CS96" i="5"/>
  <c r="KD28" i="5"/>
  <c r="JO73" i="5"/>
  <c r="KS100" i="5"/>
  <c r="AZ100" i="5"/>
  <c r="V73" i="5"/>
  <c r="KL69" i="5"/>
  <c r="LP96" i="5"/>
  <c r="CQ69" i="5"/>
  <c r="DU96" i="5"/>
  <c r="BG100" i="5"/>
  <c r="AC73" i="5"/>
  <c r="JG73" i="5"/>
  <c r="KK100" i="5"/>
  <c r="BC72" i="5"/>
  <c r="CG99" i="5"/>
  <c r="FM73" i="5"/>
  <c r="GQ100" i="5"/>
  <c r="GJ69" i="5"/>
  <c r="HN96" i="5"/>
  <c r="FM69" i="5"/>
  <c r="GQ96" i="5"/>
  <c r="JH96" i="5"/>
  <c r="ID69" i="5"/>
  <c r="DL100" i="5"/>
  <c r="CH73" i="5"/>
  <c r="HI98" i="5"/>
  <c r="GE71" i="5"/>
  <c r="FJ70" i="5"/>
  <c r="GN97" i="5"/>
  <c r="KE100" i="5"/>
  <c r="JA73" i="5"/>
  <c r="HJ73" i="5"/>
  <c r="IN100" i="5"/>
  <c r="FG101" i="5"/>
  <c r="EC74" i="5"/>
  <c r="EE96" i="5"/>
  <c r="DA69" i="5"/>
  <c r="U61" i="5"/>
  <c r="AJ97" i="5"/>
  <c r="NV70" i="5"/>
  <c r="EL26" i="5"/>
  <c r="EL35" i="5" s="1"/>
  <c r="FA98" i="5"/>
  <c r="DW71" i="5"/>
  <c r="CY99" i="5"/>
  <c r="BU72" i="5"/>
  <c r="FA96" i="5"/>
  <c r="DW69" i="5"/>
  <c r="DT71" i="5"/>
  <c r="EX98" i="5"/>
  <c r="HG101" i="5"/>
  <c r="GC74" i="5"/>
  <c r="GX100" i="5"/>
  <c r="FT73" i="5"/>
  <c r="LO73" i="5"/>
  <c r="MS100" i="5"/>
  <c r="KR70" i="5"/>
  <c r="LV97" i="5"/>
  <c r="CP69" i="5"/>
  <c r="DT96" i="5"/>
  <c r="JM74" i="5"/>
  <c r="KQ101" i="5"/>
  <c r="BB72" i="5"/>
  <c r="CF99" i="5"/>
  <c r="GA97" i="5"/>
  <c r="EW70" i="5"/>
  <c r="CD71" i="5"/>
  <c r="DH98" i="5"/>
  <c r="MU70" i="5"/>
  <c r="NF70" i="5"/>
  <c r="LB96" i="5"/>
  <c r="JX69" i="5"/>
  <c r="EQ71" i="5"/>
  <c r="FU98" i="5"/>
  <c r="HF69" i="5"/>
  <c r="IJ96" i="5"/>
  <c r="IU96" i="5"/>
  <c r="HQ69" i="5"/>
  <c r="HP73" i="5"/>
  <c r="IT100" i="5"/>
  <c r="AZ70" i="5"/>
  <c r="CD97" i="5"/>
  <c r="DL73" i="5"/>
  <c r="EP100" i="5"/>
  <c r="LJ73" i="5"/>
  <c r="MN100" i="5"/>
  <c r="IG100" i="5"/>
  <c r="HC73" i="5"/>
  <c r="CR99" i="5"/>
  <c r="BN72" i="5"/>
  <c r="BN70" i="5"/>
  <c r="CR97" i="5"/>
  <c r="CC98" i="5"/>
  <c r="AY71" i="5"/>
  <c r="GH72" i="5"/>
  <c r="HL99" i="5"/>
  <c r="II69" i="5"/>
  <c r="JM96" i="5"/>
  <c r="GS99" i="5"/>
  <c r="FO72" i="5"/>
  <c r="KT72" i="5"/>
  <c r="LX99" i="5"/>
  <c r="CA70" i="5"/>
  <c r="DE97" i="5"/>
  <c r="BJ70" i="5"/>
  <c r="CN97" i="5"/>
  <c r="MZ71" i="5"/>
  <c r="KG71" i="5"/>
  <c r="LK98" i="5"/>
  <c r="CW101" i="5"/>
  <c r="BS74" i="5"/>
  <c r="GC70" i="5"/>
  <c r="HG97" i="5"/>
  <c r="FK74" i="5"/>
  <c r="GO101" i="5"/>
  <c r="W63" i="5"/>
  <c r="NI72" i="5"/>
  <c r="AL99" i="5"/>
  <c r="AJ74" i="5"/>
  <c r="BN101" i="5"/>
  <c r="DT69" i="5"/>
  <c r="EX96" i="5"/>
  <c r="IA29" i="5"/>
  <c r="IA38" i="5" s="1"/>
  <c r="HL74" i="5"/>
  <c r="IP101" i="5"/>
  <c r="GK99" i="5"/>
  <c r="FG72" i="5"/>
  <c r="BB74" i="5"/>
  <c r="CF101" i="5"/>
  <c r="JN100" i="5"/>
  <c r="IJ73" i="5"/>
  <c r="CS100" i="5"/>
  <c r="BO73" i="5"/>
  <c r="KS71" i="5"/>
  <c r="LW98" i="5"/>
  <c r="FO29" i="5"/>
  <c r="GD101" i="5"/>
  <c r="EZ74" i="5"/>
  <c r="KX99" i="5"/>
  <c r="JT72" i="5"/>
  <c r="BP97" i="5"/>
  <c r="AL70" i="5"/>
  <c r="FX72" i="5"/>
  <c r="HB99" i="5"/>
  <c r="EO24" i="5"/>
  <c r="EO33" i="5" s="1"/>
  <c r="DZ69" i="5"/>
  <c r="FD96" i="5"/>
  <c r="II28" i="5"/>
  <c r="II37" i="5" s="1"/>
  <c r="HT73" i="5"/>
  <c r="IX100" i="5"/>
  <c r="CT27" i="5"/>
  <c r="CT36" i="5" s="1"/>
  <c r="CE72" i="5"/>
  <c r="DI99" i="5"/>
  <c r="HD28" i="5"/>
  <c r="HD37" i="5" s="1"/>
  <c r="GO73" i="5"/>
  <c r="HS100" i="5"/>
  <c r="X65" i="5"/>
  <c r="NJ74" i="5"/>
  <c r="AM101" i="5"/>
  <c r="JN74" i="5"/>
  <c r="KR101" i="5"/>
  <c r="CW70" i="5"/>
  <c r="EA97" i="5"/>
  <c r="HQ99" i="5"/>
  <c r="GM72" i="5"/>
  <c r="BK74" i="5"/>
  <c r="CO101" i="5"/>
  <c r="FP25" i="5"/>
  <c r="FP34" i="5" s="1"/>
  <c r="GE97" i="5"/>
  <c r="FA70" i="5"/>
  <c r="DQ26" i="5"/>
  <c r="DQ35" i="5" s="1"/>
  <c r="EF98" i="5"/>
  <c r="DB71" i="5"/>
  <c r="LG98" i="5"/>
  <c r="KC71" i="5"/>
  <c r="GB99" i="5"/>
  <c r="EX72" i="5"/>
  <c r="CF28" i="5"/>
  <c r="CF37" i="5" s="1"/>
  <c r="CU100" i="5"/>
  <c r="BQ73" i="5"/>
  <c r="DM73" i="5"/>
  <c r="EQ100" i="5"/>
  <c r="BR70" i="5"/>
  <c r="CV97" i="5"/>
  <c r="EZ26" i="5"/>
  <c r="EZ35" i="5" s="1"/>
  <c r="FO98" i="5"/>
  <c r="EK71" i="5"/>
  <c r="JM28" i="5"/>
  <c r="JM37" i="5" s="1"/>
  <c r="IX73" i="5"/>
  <c r="KB100" i="5"/>
  <c r="DB100" i="5"/>
  <c r="BX73" i="5"/>
  <c r="MZ99" i="5"/>
  <c r="LV72" i="5"/>
  <c r="FQ73" i="5"/>
  <c r="GU100" i="5"/>
  <c r="KQ99" i="5"/>
  <c r="JM72" i="5"/>
  <c r="KM72" i="5"/>
  <c r="LQ99" i="5"/>
  <c r="LJ29" i="5"/>
  <c r="LJ38" i="5" s="1"/>
  <c r="KU74" i="5"/>
  <c r="LY101" i="5"/>
  <c r="AB64" i="5"/>
  <c r="NN73" i="5"/>
  <c r="AQ100" i="5"/>
  <c r="JG71" i="5"/>
  <c r="KK98" i="5"/>
  <c r="KL27" i="5"/>
  <c r="KL36" i="5" s="1"/>
  <c r="JW72" i="5"/>
  <c r="LA99" i="5"/>
  <c r="HZ74" i="5"/>
  <c r="JD101" i="5"/>
  <c r="BK24" i="5"/>
  <c r="BK33" i="5" s="1"/>
  <c r="BZ96" i="5"/>
  <c r="AV69" i="5"/>
  <c r="KY97" i="5"/>
  <c r="JU70" i="5"/>
  <c r="CC29" i="5"/>
  <c r="CC38" i="5" s="1"/>
  <c r="BN74" i="5"/>
  <c r="CR101" i="5"/>
  <c r="KH73" i="5"/>
  <c r="LL100" i="5"/>
  <c r="IN29" i="5"/>
  <c r="IN38" i="5" s="1"/>
  <c r="HY74" i="5"/>
  <c r="JC101" i="5"/>
  <c r="HU73" i="5"/>
  <c r="IY100" i="5"/>
  <c r="CK24" i="5"/>
  <c r="CZ96" i="5"/>
  <c r="BV69" i="5"/>
  <c r="IP26" i="5"/>
  <c r="IA71" i="5"/>
  <c r="JE98" i="5"/>
  <c r="FR74" i="5"/>
  <c r="GV101" i="5"/>
  <c r="FN24" i="5"/>
  <c r="FN33" i="5" s="1"/>
  <c r="EY69" i="5"/>
  <c r="GC96" i="5"/>
  <c r="NN98" i="5"/>
  <c r="MJ71" i="5"/>
  <c r="HX101" i="5"/>
  <c r="GT74" i="5"/>
  <c r="HX100" i="5"/>
  <c r="GT73" i="5"/>
  <c r="ER69" i="5"/>
  <c r="FV96" i="5"/>
  <c r="JE70" i="5"/>
  <c r="KI97" i="5"/>
  <c r="HN74" i="5"/>
  <c r="IR101" i="5"/>
  <c r="MZ25" i="5"/>
  <c r="MZ34" i="5" s="1"/>
  <c r="NO97" i="5"/>
  <c r="MK70" i="5"/>
  <c r="CX25" i="5"/>
  <c r="CX34" i="5" s="1"/>
  <c r="CI70" i="5"/>
  <c r="DM97" i="5"/>
  <c r="CT100" i="5"/>
  <c r="BP73" i="5"/>
  <c r="AE63" i="5"/>
  <c r="NQ72" i="5"/>
  <c r="AT99" i="5"/>
  <c r="CL74" i="5"/>
  <c r="DP101" i="5"/>
  <c r="BP70" i="5"/>
  <c r="CT97" i="5"/>
  <c r="MU73" i="5"/>
  <c r="BE69" i="5"/>
  <c r="CI96" i="5"/>
  <c r="HN70" i="5"/>
  <c r="IR97" i="5"/>
  <c r="IK98" i="5"/>
  <c r="HG71" i="5"/>
  <c r="JX29" i="5"/>
  <c r="JX38" i="5" s="1"/>
  <c r="KM101" i="5"/>
  <c r="JI74" i="5"/>
  <c r="GO100" i="5"/>
  <c r="FK73" i="5"/>
  <c r="BF70" i="5"/>
  <c r="CJ97" i="5"/>
  <c r="KJ74" i="5"/>
  <c r="LN101" i="5"/>
  <c r="KU73" i="5"/>
  <c r="LY100" i="5"/>
  <c r="KP96" i="5"/>
  <c r="JL69" i="5"/>
  <c r="AC143" i="5"/>
  <c r="NC178" i="5"/>
  <c r="AF170" i="5"/>
  <c r="DB25" i="5"/>
  <c r="DB34" i="5" s="1"/>
  <c r="DQ97" i="5"/>
  <c r="CM70" i="5"/>
  <c r="LI101" i="5"/>
  <c r="KE74" i="5"/>
  <c r="BA99" i="5"/>
  <c r="W72" i="5"/>
  <c r="IV29" i="5"/>
  <c r="JK101" i="5"/>
  <c r="IG74" i="5"/>
  <c r="HN25" i="5"/>
  <c r="HN34" i="5" s="1"/>
  <c r="IC97" i="5"/>
  <c r="GY70" i="5"/>
  <c r="DY97" i="5"/>
  <c r="CU70" i="5"/>
  <c r="FX73" i="5"/>
  <c r="HB100" i="5"/>
  <c r="KZ101" i="5"/>
  <c r="JV74" i="5"/>
  <c r="BV26" i="5"/>
  <c r="BV35" i="5" s="1"/>
  <c r="CK98" i="5"/>
  <c r="BG71" i="5"/>
  <c r="AB63" i="5"/>
  <c r="NN72" i="5"/>
  <c r="AQ99" i="5"/>
  <c r="BH97" i="5"/>
  <c r="AD70" i="5"/>
  <c r="BY96" i="5"/>
  <c r="AU69" i="5"/>
  <c r="IA24" i="5"/>
  <c r="HL69" i="5"/>
  <c r="IP96" i="5"/>
  <c r="IL97" i="5"/>
  <c r="HH70" i="5"/>
  <c r="BO100" i="5"/>
  <c r="AK73" i="5"/>
  <c r="FZ96" i="5"/>
  <c r="EV69" i="5"/>
  <c r="JT97" i="5"/>
  <c r="IP70" i="5"/>
  <c r="LD28" i="5"/>
  <c r="LD37" i="5" s="1"/>
  <c r="KO73" i="5"/>
  <c r="LS100" i="5"/>
  <c r="GL74" i="5"/>
  <c r="HP101" i="5"/>
  <c r="DQ24" i="5"/>
  <c r="DB69" i="5"/>
  <c r="EF96" i="5"/>
  <c r="AW71" i="5"/>
  <c r="CA98" i="5"/>
  <c r="IM74" i="5"/>
  <c r="JQ101" i="5"/>
  <c r="NE98" i="5"/>
  <c r="MA71" i="5"/>
  <c r="GJ27" i="5"/>
  <c r="GJ36" i="5" s="1"/>
  <c r="GY99" i="5"/>
  <c r="FU72" i="5"/>
  <c r="JJ25" i="5"/>
  <c r="IU70" i="5"/>
  <c r="JY97" i="5"/>
  <c r="CO73" i="5"/>
  <c r="DS100" i="5"/>
  <c r="IC99" i="5"/>
  <c r="GY72" i="5"/>
  <c r="JG28" i="5"/>
  <c r="JG37" i="5" s="1"/>
  <c r="JV100" i="5"/>
  <c r="IR73" i="5"/>
  <c r="EO98" i="5"/>
  <c r="DK71" i="5"/>
  <c r="LD29" i="5"/>
  <c r="LD38" i="5" s="1"/>
  <c r="KO74" i="5"/>
  <c r="LS101" i="5"/>
  <c r="HQ26" i="5"/>
  <c r="HQ35" i="5" s="1"/>
  <c r="IF98" i="5"/>
  <c r="HB71" i="5"/>
  <c r="LU98" i="5"/>
  <c r="KQ71" i="5"/>
  <c r="Z63" i="5"/>
  <c r="NL72" i="5"/>
  <c r="AO99" i="5"/>
  <c r="ES28" i="5"/>
  <c r="ES37" i="5" s="1"/>
  <c r="ED73" i="5"/>
  <c r="FH100" i="5"/>
  <c r="KG96" i="5"/>
  <c r="JC69" i="5"/>
  <c r="IT74" i="5"/>
  <c r="JX101" i="5"/>
  <c r="BD98" i="5"/>
  <c r="Z71" i="5"/>
  <c r="DV27" i="5"/>
  <c r="DV36" i="5" s="1"/>
  <c r="EK99" i="5"/>
  <c r="DG72" i="5"/>
  <c r="BT96" i="5"/>
  <c r="AP69" i="5"/>
  <c r="CI28" i="5"/>
  <c r="CI37" i="5" s="1"/>
  <c r="BT73" i="5"/>
  <c r="CX100" i="5"/>
  <c r="HU99" i="5"/>
  <c r="GQ72" i="5"/>
  <c r="BK27" i="5"/>
  <c r="BZ99" i="5"/>
  <c r="AV72" i="5"/>
  <c r="KN100" i="5"/>
  <c r="JJ73" i="5"/>
  <c r="LX26" i="5"/>
  <c r="LX35" i="5" s="1"/>
  <c r="LI71" i="5"/>
  <c r="MM98" i="5"/>
  <c r="DV72" i="5"/>
  <c r="EZ99" i="5"/>
  <c r="Y63" i="5"/>
  <c r="AN99" i="5"/>
  <c r="NK72" i="5"/>
  <c r="EU25" i="5"/>
  <c r="FJ97" i="5"/>
  <c r="EF70" i="5"/>
  <c r="EE25" i="5"/>
  <c r="EE34" i="5" s="1"/>
  <c r="DP70" i="5"/>
  <c r="ET97" i="5"/>
  <c r="LF25" i="5"/>
  <c r="LF34" i="5" s="1"/>
  <c r="KQ70" i="5"/>
  <c r="LU97" i="5"/>
  <c r="Y65" i="5"/>
  <c r="NK74" i="5"/>
  <c r="AN101" i="5"/>
  <c r="EQ98" i="5"/>
  <c r="DM71" i="5"/>
  <c r="JY99" i="5"/>
  <c r="IU72" i="5"/>
  <c r="HW98" i="5"/>
  <c r="GS71" i="5"/>
  <c r="DX27" i="5"/>
  <c r="DX36" i="5" s="1"/>
  <c r="DI72" i="5"/>
  <c r="EM99" i="5"/>
  <c r="EG27" i="5"/>
  <c r="EG36" i="5" s="1"/>
  <c r="EV99" i="5"/>
  <c r="DR72" i="5"/>
  <c r="MQ99" i="5"/>
  <c r="LM72" i="5"/>
  <c r="HC25" i="5"/>
  <c r="HC34" i="5" s="1"/>
  <c r="HR97" i="5"/>
  <c r="GN70" i="5"/>
  <c r="MM25" i="5"/>
  <c r="MM34" i="5" s="1"/>
  <c r="NB97" i="5"/>
  <c r="LX70" i="5"/>
  <c r="IZ29" i="5"/>
  <c r="IZ38" i="5" s="1"/>
  <c r="JO101" i="5"/>
  <c r="IK74" i="5"/>
  <c r="DF99" i="5"/>
  <c r="CB72" i="5"/>
  <c r="IK69" i="5"/>
  <c r="JO96" i="5"/>
  <c r="KW74" i="5"/>
  <c r="MA101" i="5"/>
  <c r="GQ25" i="5"/>
  <c r="HF97" i="5"/>
  <c r="GB70" i="5"/>
  <c r="MO28" i="5"/>
  <c r="ND100" i="5"/>
  <c r="LZ73" i="5"/>
  <c r="IV28" i="5"/>
  <c r="JK100" i="5"/>
  <c r="IG73" i="5"/>
  <c r="KE69" i="5"/>
  <c r="LI96" i="5"/>
  <c r="CQ25" i="5"/>
  <c r="CQ34" i="5" s="1"/>
  <c r="DF97" i="5"/>
  <c r="CB70" i="5"/>
  <c r="LV29" i="5"/>
  <c r="LV38" i="5" s="1"/>
  <c r="MK101" i="5"/>
  <c r="LG74" i="5"/>
  <c r="IQ101" i="5"/>
  <c r="HM74" i="5"/>
  <c r="BQ71" i="5"/>
  <c r="CU98" i="5"/>
  <c r="LU72" i="5"/>
  <c r="MY99" i="5"/>
  <c r="HK71" i="5"/>
  <c r="IO98" i="5"/>
  <c r="IO96" i="5"/>
  <c r="HK69" i="5"/>
  <c r="KK101" i="5"/>
  <c r="JG74" i="5"/>
  <c r="JH74" i="5"/>
  <c r="KL101" i="5"/>
  <c r="FE96" i="5"/>
  <c r="EA69" i="5"/>
  <c r="AC62" i="5"/>
  <c r="NO71" i="5"/>
  <c r="AR98" i="5"/>
  <c r="CW69" i="5"/>
  <c r="EA96" i="5"/>
  <c r="IH100" i="5"/>
  <c r="HD73" i="5"/>
  <c r="DW26" i="5"/>
  <c r="DW35" i="5" s="1"/>
  <c r="EL98" i="5"/>
  <c r="DH71" i="5"/>
  <c r="BP96" i="5"/>
  <c r="AL69" i="5"/>
  <c r="FA100" i="5"/>
  <c r="DW73" i="5"/>
  <c r="JS70" i="5"/>
  <c r="KW97" i="5"/>
  <c r="HB28" i="5"/>
  <c r="HB37" i="5" s="1"/>
  <c r="GM73" i="5"/>
  <c r="HQ100" i="5"/>
  <c r="KW71" i="5"/>
  <c r="MA98" i="5"/>
  <c r="HS98" i="5"/>
  <c r="GO71" i="5"/>
  <c r="HP25" i="5"/>
  <c r="HP34" i="5" s="1"/>
  <c r="HA70" i="5"/>
  <c r="IE97" i="5"/>
  <c r="KU100" i="5"/>
  <c r="JQ73" i="5"/>
  <c r="KJ101" i="5"/>
  <c r="JF74" i="5"/>
  <c r="KN69" i="5"/>
  <c r="LR96" i="5"/>
  <c r="JD98" i="5"/>
  <c r="HZ71" i="5"/>
  <c r="LZ74" i="5"/>
  <c r="ND101" i="5"/>
  <c r="JT99" i="5"/>
  <c r="IP72" i="5"/>
  <c r="HH72" i="5"/>
  <c r="IL99" i="5"/>
  <c r="BY71" i="5"/>
  <c r="DC98" i="5"/>
  <c r="BB73" i="5"/>
  <c r="CF100" i="5"/>
  <c r="JT100" i="5"/>
  <c r="IP73" i="5"/>
  <c r="MS97" i="5"/>
  <c r="LO70" i="5"/>
  <c r="JH28" i="5"/>
  <c r="JH37" i="5" s="1"/>
  <c r="IS73" i="5"/>
  <c r="JW100" i="5"/>
  <c r="LJ27" i="5"/>
  <c r="LJ36" i="5" s="1"/>
  <c r="LY99" i="5"/>
  <c r="KU72" i="5"/>
  <c r="BB71" i="5"/>
  <c r="CF98" i="5"/>
  <c r="LF73" i="5"/>
  <c r="MJ100" i="5"/>
  <c r="BQ98" i="5"/>
  <c r="AM71" i="5"/>
  <c r="EN71" i="5"/>
  <c r="FR98" i="5"/>
  <c r="FF24" i="5"/>
  <c r="FF33" i="5" s="1"/>
  <c r="EQ69" i="5"/>
  <c r="FU96" i="5"/>
  <c r="DP28" i="5"/>
  <c r="DP37" i="5" s="1"/>
  <c r="EE100" i="5"/>
  <c r="DA73" i="5"/>
  <c r="ET69" i="5"/>
  <c r="FX96" i="5"/>
  <c r="GP100" i="5"/>
  <c r="FL73" i="5"/>
  <c r="GK25" i="5"/>
  <c r="GK34" i="5" s="1"/>
  <c r="GZ97" i="5"/>
  <c r="FV70" i="5"/>
  <c r="FP97" i="5"/>
  <c r="EL70" i="5"/>
  <c r="IG29" i="5"/>
  <c r="IG38" i="5" s="1"/>
  <c r="HR74" i="5"/>
  <c r="IV101" i="5"/>
  <c r="LX97" i="5"/>
  <c r="KT70" i="5"/>
  <c r="LX98" i="5"/>
  <c r="KT71" i="5"/>
  <c r="KC101" i="5"/>
  <c r="IY74" i="5"/>
  <c r="BN69" i="5"/>
  <c r="CR96" i="5"/>
  <c r="KH99" i="5"/>
  <c r="JD72" i="5"/>
  <c r="IH74" i="5"/>
  <c r="JL101" i="5"/>
  <c r="LT98" i="5"/>
  <c r="KP71" i="5"/>
  <c r="BF98" i="5"/>
  <c r="AB71" i="5"/>
  <c r="CN96" i="5"/>
  <c r="BJ69" i="5"/>
  <c r="V65" i="5"/>
  <c r="AK101" i="5"/>
  <c r="NH74" i="5"/>
  <c r="FB71" i="5"/>
  <c r="GF98" i="5"/>
  <c r="JF28" i="5"/>
  <c r="JF37" i="5" s="1"/>
  <c r="IQ73" i="5"/>
  <c r="JU100" i="5"/>
  <c r="KB97" i="5"/>
  <c r="IX70" i="5"/>
  <c r="HA28" i="5"/>
  <c r="HA37" i="5" s="1"/>
  <c r="GL73" i="5"/>
  <c r="HP100" i="5"/>
  <c r="DE98" i="5"/>
  <c r="CA71" i="5"/>
  <c r="DU24" i="5"/>
  <c r="DU33" i="5" s="1"/>
  <c r="DF69" i="5"/>
  <c r="EJ96" i="5"/>
  <c r="KP25" i="5"/>
  <c r="KP34" i="5" s="1"/>
  <c r="LE97" i="5"/>
  <c r="KA70" i="5"/>
  <c r="BW99" i="5"/>
  <c r="AS72" i="5"/>
  <c r="HI27" i="5"/>
  <c r="HX99" i="5"/>
  <c r="GT72" i="5"/>
  <c r="GL27" i="5"/>
  <c r="GL36" i="5" s="1"/>
  <c r="FW72" i="5"/>
  <c r="HA99" i="5"/>
  <c r="GL28" i="5"/>
  <c r="GL37" i="5" s="1"/>
  <c r="FW73" i="5"/>
  <c r="HA100" i="5"/>
  <c r="BM98" i="5"/>
  <c r="AI71" i="5"/>
  <c r="AD29" i="5"/>
  <c r="AD38" i="5" s="1"/>
  <c r="AD65" i="5"/>
  <c r="NP74" i="5"/>
  <c r="AS101" i="5"/>
  <c r="JU27" i="5"/>
  <c r="JU36" i="5" s="1"/>
  <c r="KJ99" i="5"/>
  <c r="JF72" i="5"/>
  <c r="DA24" i="5"/>
  <c r="DA33" i="5" s="1"/>
  <c r="DP96" i="5"/>
  <c r="CL69" i="5"/>
  <c r="AJ27" i="5"/>
  <c r="AJ36" i="5" s="1"/>
  <c r="AY99" i="5"/>
  <c r="U72" i="5"/>
  <c r="HL29" i="5"/>
  <c r="IA101" i="5"/>
  <c r="GW74" i="5"/>
  <c r="DQ29" i="5"/>
  <c r="DQ38" i="5" s="1"/>
  <c r="EF101" i="5"/>
  <c r="DB74" i="5"/>
  <c r="BY97" i="5"/>
  <c r="AU70" i="5"/>
  <c r="FX69" i="5"/>
  <c r="HB96" i="5"/>
  <c r="HW100" i="5"/>
  <c r="GS73" i="5"/>
  <c r="MF24" i="5"/>
  <c r="LQ69" i="5"/>
  <c r="MU96" i="5"/>
  <c r="BZ28" i="5"/>
  <c r="BZ37" i="5" s="1"/>
  <c r="CO100" i="5"/>
  <c r="BK73" i="5"/>
  <c r="LQ26" i="5"/>
  <c r="LQ35" i="5" s="1"/>
  <c r="W146" i="5"/>
  <c r="AC145" i="5"/>
  <c r="AH146" i="5"/>
  <c r="IL24" i="5"/>
  <c r="IL33" i="5" s="1"/>
  <c r="W62" i="5"/>
  <c r="NI71" i="5"/>
  <c r="AL98" i="5"/>
  <c r="KJ29" i="5"/>
  <c r="KY101" i="5"/>
  <c r="JU74" i="5"/>
  <c r="LQ70" i="5"/>
  <c r="MU97" i="5"/>
  <c r="LD100" i="5"/>
  <c r="JZ73" i="5"/>
  <c r="MH100" i="5"/>
  <c r="LD73" i="5"/>
  <c r="EG71" i="5"/>
  <c r="FK98" i="5"/>
  <c r="AC182" i="5"/>
  <c r="AW170" i="5"/>
  <c r="AH176" i="5"/>
  <c r="MP25" i="5"/>
  <c r="MP34" i="5" s="1"/>
  <c r="MA70" i="5"/>
  <c r="NE97" i="5"/>
  <c r="KV101" i="5"/>
  <c r="JR74" i="5"/>
  <c r="BV100" i="5"/>
  <c r="AR73" i="5"/>
  <c r="Y182" i="5"/>
  <c r="AD176" i="5"/>
  <c r="AS170" i="5"/>
  <c r="FI74" i="5"/>
  <c r="GM101" i="5"/>
  <c r="JR72" i="5"/>
  <c r="KV99" i="5"/>
  <c r="HL24" i="5"/>
  <c r="HL33" i="5" s="1"/>
  <c r="GW69" i="5"/>
  <c r="IA96" i="5"/>
  <c r="CR71" i="5"/>
  <c r="DV98" i="5"/>
  <c r="AE176" i="5"/>
  <c r="AT170" i="5"/>
  <c r="Z182" i="5"/>
  <c r="BV27" i="5"/>
  <c r="CK99" i="5"/>
  <c r="BG72" i="5"/>
  <c r="EJ97" i="5"/>
  <c r="DF70" i="5"/>
  <c r="JB72" i="5"/>
  <c r="KF99" i="5"/>
  <c r="II96" i="5"/>
  <c r="HE69" i="5"/>
  <c r="MX69" i="5"/>
  <c r="BG101" i="5"/>
  <c r="AC74" i="5"/>
  <c r="ID24" i="5"/>
  <c r="ID33" i="5" s="1"/>
  <c r="IS96" i="5"/>
  <c r="HO69" i="5"/>
  <c r="BR99" i="5"/>
  <c r="AN72" i="5"/>
  <c r="NN100" i="5"/>
  <c r="MJ73" i="5"/>
  <c r="MP97" i="5"/>
  <c r="LL70" i="5"/>
  <c r="CK26" i="5"/>
  <c r="CK35" i="5" s="1"/>
  <c r="CZ98" i="5"/>
  <c r="BV71" i="5"/>
  <c r="BD69" i="5"/>
  <c r="CH96" i="5"/>
  <c r="EO100" i="5"/>
  <c r="DK73" i="5"/>
  <c r="DI28" i="5"/>
  <c r="DX100" i="5"/>
  <c r="CT73" i="5"/>
  <c r="GE69" i="5"/>
  <c r="HI96" i="5"/>
  <c r="DH24" i="5"/>
  <c r="CS69" i="5"/>
  <c r="DW96" i="5"/>
  <c r="ET74" i="5"/>
  <c r="FX101" i="5"/>
  <c r="LG99" i="5"/>
  <c r="KC72" i="5"/>
  <c r="LD27" i="5"/>
  <c r="LD36" i="5" s="1"/>
  <c r="LS99" i="5"/>
  <c r="KO72" i="5"/>
  <c r="JG25" i="5"/>
  <c r="JG34" i="5" s="1"/>
  <c r="JV97" i="5"/>
  <c r="IR70" i="5"/>
  <c r="IR100" i="5"/>
  <c r="HN73" i="5"/>
  <c r="BD100" i="5"/>
  <c r="Z73" i="5"/>
  <c r="KN98" i="5"/>
  <c r="JJ71" i="5"/>
  <c r="CR27" i="5"/>
  <c r="DG99" i="5"/>
  <c r="CC72" i="5"/>
  <c r="BT97" i="5"/>
  <c r="AP70" i="5"/>
  <c r="MX96" i="5"/>
  <c r="LT69" i="5"/>
  <c r="LS98" i="5"/>
  <c r="KO71" i="5"/>
  <c r="BT72" i="5"/>
  <c r="CX99" i="5"/>
  <c r="Y71" i="5"/>
  <c r="BC98" i="5"/>
  <c r="MV98" i="5"/>
  <c r="LR71" i="5"/>
  <c r="MM101" i="5"/>
  <c r="LI74" i="5"/>
  <c r="EE26" i="5"/>
  <c r="EE35" i="5" s="1"/>
  <c r="DP71" i="5"/>
  <c r="ET98" i="5"/>
  <c r="JF96" i="5"/>
  <c r="IB69" i="5"/>
  <c r="Z64" i="5"/>
  <c r="NL73" i="5"/>
  <c r="AO100" i="5"/>
  <c r="EJ28" i="5"/>
  <c r="EJ37" i="5" s="1"/>
  <c r="DU73" i="5"/>
  <c r="EY100" i="5"/>
  <c r="AI70" i="5"/>
  <c r="BM97" i="5"/>
  <c r="MG25" i="5"/>
  <c r="MG34" i="5" s="1"/>
  <c r="LR70" i="5"/>
  <c r="MV97" i="5"/>
  <c r="IT26" i="5"/>
  <c r="IT35" i="5" s="1"/>
  <c r="IE71" i="5"/>
  <c r="JI98" i="5"/>
  <c r="ID100" i="5"/>
  <c r="GZ73" i="5"/>
  <c r="GJ97" i="5"/>
  <c r="FF70" i="5"/>
  <c r="Y64" i="5"/>
  <c r="NK73" i="5"/>
  <c r="AN100" i="5"/>
  <c r="IK101" i="5"/>
  <c r="HG74" i="5"/>
  <c r="FO27" i="5"/>
  <c r="FO36" i="5" s="1"/>
  <c r="GD99" i="5"/>
  <c r="EZ72" i="5"/>
  <c r="BN97" i="5"/>
  <c r="AJ70" i="5"/>
  <c r="NA101" i="5"/>
  <c r="LW74" i="5"/>
  <c r="NA98" i="5"/>
  <c r="LW71" i="5"/>
  <c r="JX74" i="5"/>
  <c r="LB101" i="5"/>
  <c r="HC26" i="5"/>
  <c r="HC35" i="5" s="1"/>
  <c r="HR98" i="5"/>
  <c r="GN71" i="5"/>
  <c r="MB25" i="5"/>
  <c r="MQ97" i="5"/>
  <c r="LM70" i="5"/>
  <c r="JX25" i="5"/>
  <c r="JX34" i="5" s="1"/>
  <c r="JI70" i="5"/>
  <c r="KM97" i="5"/>
  <c r="JI72" i="5"/>
  <c r="KM99" i="5"/>
  <c r="JX24" i="5"/>
  <c r="JX33" i="5" s="1"/>
  <c r="JI69" i="5"/>
  <c r="KM96" i="5"/>
  <c r="DH28" i="5"/>
  <c r="DH37" i="5" s="1"/>
  <c r="CS73" i="5"/>
  <c r="DW100" i="5"/>
  <c r="IM27" i="5"/>
  <c r="IM36" i="5" s="1"/>
  <c r="HX72" i="5"/>
  <c r="JB99" i="5"/>
  <c r="BZ24" i="5"/>
  <c r="BK69" i="5"/>
  <c r="CO96" i="5"/>
  <c r="MN24" i="5"/>
  <c r="MN33" i="5" s="1"/>
  <c r="LY69" i="5"/>
  <c r="NC96" i="5"/>
  <c r="U60" i="5"/>
  <c r="NV69" i="5"/>
  <c r="AJ96" i="5"/>
  <c r="MV99" i="5"/>
  <c r="LR72" i="5"/>
  <c r="AW28" i="5"/>
  <c r="AW37" i="5" s="1"/>
  <c r="BL100" i="5"/>
  <c r="AH73" i="5"/>
  <c r="EI97" i="5"/>
  <c r="DE70" i="5"/>
  <c r="CL99" i="5"/>
  <c r="BH72" i="5"/>
  <c r="BG97" i="5"/>
  <c r="AC70" i="5"/>
  <c r="ES101" i="5"/>
  <c r="DO74" i="5"/>
  <c r="ES96" i="5"/>
  <c r="DO69" i="5"/>
  <c r="JH99" i="5"/>
  <c r="ID72" i="5"/>
  <c r="HD70" i="5"/>
  <c r="IH97" i="5"/>
  <c r="GF73" i="5"/>
  <c r="HJ100" i="5"/>
  <c r="DW29" i="5"/>
  <c r="EL101" i="5"/>
  <c r="DH74" i="5"/>
  <c r="EM73" i="5"/>
  <c r="FQ100" i="5"/>
  <c r="CH72" i="5"/>
  <c r="DL99" i="5"/>
  <c r="KN71" i="5"/>
  <c r="LR98" i="5"/>
  <c r="MA26" i="5"/>
  <c r="MA35" i="5" s="1"/>
  <c r="MP98" i="5"/>
  <c r="LL71" i="5"/>
  <c r="GV69" i="5"/>
  <c r="HZ96" i="5"/>
  <c r="DM74" i="5"/>
  <c r="EQ101" i="5"/>
  <c r="EL97" i="5"/>
  <c r="DH70" i="5"/>
  <c r="CK72" i="5"/>
  <c r="DO99" i="5"/>
  <c r="MU71" i="5"/>
  <c r="LS70" i="5"/>
  <c r="MW97" i="5"/>
  <c r="DN97" i="5"/>
  <c r="CJ70" i="5"/>
  <c r="DK100" i="5"/>
  <c r="CG73" i="5"/>
  <c r="JW97" i="5"/>
  <c r="IS70" i="5"/>
  <c r="EW74" i="5"/>
  <c r="GA101" i="5"/>
  <c r="KR74" i="5"/>
  <c r="LV101" i="5"/>
  <c r="EX73" i="5"/>
  <c r="GB100" i="5"/>
  <c r="LO74" i="5"/>
  <c r="MS101" i="5"/>
  <c r="JD100" i="5"/>
  <c r="HZ73" i="5"/>
  <c r="LV70" i="5"/>
  <c r="MZ97" i="5"/>
  <c r="KT101" i="5"/>
  <c r="JP74" i="5"/>
  <c r="GX97" i="5"/>
  <c r="FT70" i="5"/>
  <c r="KT100" i="5"/>
  <c r="JP73" i="5"/>
  <c r="BR74" i="5"/>
  <c r="CV101" i="5"/>
  <c r="EJ72" i="5"/>
  <c r="FN99" i="5"/>
  <c r="EX97" i="5"/>
  <c r="DT70" i="5"/>
  <c r="KW70" i="5"/>
  <c r="MA97" i="5"/>
  <c r="FL74" i="5"/>
  <c r="GP101" i="5"/>
  <c r="FC96" i="5"/>
  <c r="DY69" i="5"/>
  <c r="EH29" i="5"/>
  <c r="EH38" i="5" s="1"/>
  <c r="DS74" i="5"/>
  <c r="EW101" i="5"/>
  <c r="GK101" i="5"/>
  <c r="FG74" i="5"/>
  <c r="EP99" i="5"/>
  <c r="DL72" i="5"/>
  <c r="DL69" i="5"/>
  <c r="EP96" i="5"/>
  <c r="BN25" i="5"/>
  <c r="CC97" i="5"/>
  <c r="AY70" i="5"/>
  <c r="JM98" i="5"/>
  <c r="II71" i="5"/>
  <c r="BN71" i="5"/>
  <c r="CR98" i="5"/>
  <c r="LQ96" i="5"/>
  <c r="KM69" i="5"/>
  <c r="KS26" i="5"/>
  <c r="LH98" i="5"/>
  <c r="KD71" i="5"/>
  <c r="LM100" i="5"/>
  <c r="KI73" i="5"/>
  <c r="X63" i="5"/>
  <c r="NJ72" i="5"/>
  <c r="AM99" i="5"/>
  <c r="GA71" i="5"/>
  <c r="HE98" i="5"/>
  <c r="BJ71" i="5"/>
  <c r="CN98" i="5"/>
  <c r="DS69" i="5"/>
  <c r="EW96" i="5"/>
  <c r="DY27" i="5"/>
  <c r="DY36" i="5" s="1"/>
  <c r="DJ72" i="5"/>
  <c r="EN99" i="5"/>
  <c r="GL97" i="5"/>
  <c r="FH70" i="5"/>
  <c r="JO27" i="5"/>
  <c r="JO36" i="5" s="1"/>
  <c r="IZ72" i="5"/>
  <c r="KD99" i="5"/>
  <c r="CO74" i="5"/>
  <c r="DS101" i="5"/>
  <c r="EA26" i="5"/>
  <c r="EA35" i="5" s="1"/>
  <c r="DL71" i="5"/>
  <c r="EP98" i="5"/>
  <c r="DE29" i="5"/>
  <c r="DE38" i="5" s="1"/>
  <c r="CP74" i="5"/>
  <c r="DT101" i="5"/>
  <c r="NF100" i="5"/>
  <c r="MB73" i="5"/>
  <c r="GC101" i="5"/>
  <c r="EY74" i="5"/>
  <c r="IM101" i="5"/>
  <c r="HI74" i="5"/>
  <c r="CG71" i="5"/>
  <c r="DK98" i="5"/>
  <c r="LB72" i="5"/>
  <c r="MF99" i="5"/>
  <c r="MC101" i="5"/>
  <c r="KY74" i="5"/>
  <c r="MR98" i="5"/>
  <c r="LN71" i="5"/>
  <c r="IK99" i="5"/>
  <c r="HG72" i="5"/>
  <c r="DY72" i="5"/>
  <c r="FC99" i="5"/>
  <c r="HM71" i="5"/>
  <c r="IQ98" i="5"/>
  <c r="LO29" i="5"/>
  <c r="LO38" i="5" s="1"/>
  <c r="KZ74" i="5"/>
  <c r="MD101" i="5"/>
  <c r="BK98" i="5"/>
  <c r="AG71" i="5"/>
  <c r="FY72" i="5"/>
  <c r="HC99" i="5"/>
  <c r="DC74" i="5"/>
  <c r="EG101" i="5"/>
  <c r="GV70" i="5"/>
  <c r="HZ97" i="5"/>
  <c r="FM74" i="5"/>
  <c r="GQ101" i="5"/>
  <c r="ER101" i="5"/>
  <c r="DN74" i="5"/>
  <c r="BV99" i="5"/>
  <c r="AR72" i="5"/>
  <c r="BJ99" i="5"/>
  <c r="AF72" i="5"/>
  <c r="JY101" i="5"/>
  <c r="IU74" i="5"/>
  <c r="DW101" i="5"/>
  <c r="CS74" i="5"/>
  <c r="BU99" i="5"/>
  <c r="AQ72" i="5"/>
  <c r="IV27" i="5"/>
  <c r="IV36" i="5" s="1"/>
  <c r="JK99" i="5"/>
  <c r="IG72" i="5"/>
  <c r="DH97" i="5"/>
  <c r="CD70" i="5"/>
  <c r="LS73" i="5"/>
  <c r="MW100" i="5"/>
  <c r="IM28" i="5"/>
  <c r="IM37" i="5" s="1"/>
  <c r="JB100" i="5"/>
  <c r="HX73" i="5"/>
  <c r="GY98" i="5"/>
  <c r="FU71" i="5"/>
  <c r="CJ28" i="5"/>
  <c r="CJ37" i="5" s="1"/>
  <c r="CY100" i="5"/>
  <c r="BU73" i="5"/>
  <c r="EU71" i="5"/>
  <c r="FY98" i="5"/>
  <c r="LN99" i="5"/>
  <c r="KJ72" i="5"/>
  <c r="MA27" i="5"/>
  <c r="MP99" i="5"/>
  <c r="LL72" i="5"/>
  <c r="NF73" i="5"/>
  <c r="IN98" i="5"/>
  <c r="HJ71" i="5"/>
  <c r="IA74" i="5"/>
  <c r="JE101" i="5"/>
  <c r="KA27" i="5"/>
  <c r="KA36" i="5" s="1"/>
  <c r="KP99" i="5"/>
  <c r="JL72" i="5"/>
  <c r="HT97" i="5"/>
  <c r="GP70" i="5"/>
  <c r="AZ101" i="5"/>
  <c r="V74" i="5"/>
  <c r="BI74" i="5"/>
  <c r="CM101" i="5"/>
  <c r="JW99" i="5"/>
  <c r="IS72" i="5"/>
  <c r="ID29" i="5"/>
  <c r="ID38" i="5" s="1"/>
  <c r="IS101" i="5"/>
  <c r="HO74" i="5"/>
  <c r="JP29" i="5"/>
  <c r="JP38" i="5" s="1"/>
  <c r="JA74" i="5"/>
  <c r="KE101" i="5"/>
  <c r="IH69" i="5"/>
  <c r="JL96" i="5"/>
  <c r="LP70" i="5"/>
  <c r="MT97" i="5"/>
  <c r="HN101" i="5"/>
  <c r="GJ74" i="5"/>
  <c r="LD72" i="5"/>
  <c r="MH99" i="5"/>
  <c r="FZ101" i="5"/>
  <c r="EV74" i="5"/>
  <c r="JU98" i="5"/>
  <c r="IQ71" i="5"/>
  <c r="V63" i="5"/>
  <c r="AK99" i="5"/>
  <c r="NH72" i="5"/>
  <c r="GL70" i="5"/>
  <c r="HP97" i="5"/>
  <c r="NC97" i="5"/>
  <c r="LY70" i="5"/>
  <c r="HX69" i="5"/>
  <c r="JB96" i="5"/>
  <c r="KB98" i="5"/>
  <c r="IX71" i="5"/>
  <c r="MB72" i="5"/>
  <c r="NF99" i="5"/>
  <c r="IW100" i="5"/>
  <c r="HS73" i="5"/>
  <c r="FP69" i="5"/>
  <c r="GT96" i="5"/>
  <c r="AS71" i="5"/>
  <c r="BW98" i="5"/>
  <c r="ER74" i="5"/>
  <c r="FV101" i="5"/>
  <c r="GT70" i="5"/>
  <c r="HX97" i="5"/>
  <c r="AE65" i="5"/>
  <c r="NQ74" i="5"/>
  <c r="AT101" i="5"/>
  <c r="DP98" i="5"/>
  <c r="CL71" i="5"/>
  <c r="CB97" i="5"/>
  <c r="AX70" i="5"/>
  <c r="BK101" i="5"/>
  <c r="AG74" i="5"/>
  <c r="KV71" i="5"/>
  <c r="LZ98" i="5"/>
  <c r="BL74" i="5"/>
  <c r="CP101" i="5"/>
  <c r="JT73" i="5"/>
  <c r="KX100" i="5"/>
  <c r="FC101" i="5"/>
  <c r="DY74" i="5"/>
  <c r="AY97" i="5"/>
  <c r="U70" i="5"/>
  <c r="AG64" i="5"/>
  <c r="AV100" i="5"/>
  <c r="NS73" i="5"/>
  <c r="JK72" i="5"/>
  <c r="KO99" i="5"/>
  <c r="W60" i="5"/>
  <c r="NI69" i="5"/>
  <c r="AL96" i="5"/>
  <c r="Z62" i="5"/>
  <c r="NL71" i="5"/>
  <c r="AO98" i="5"/>
  <c r="CU25" i="5"/>
  <c r="CU34" i="5" s="1"/>
  <c r="DJ97" i="5"/>
  <c r="CF70" i="5"/>
  <c r="FN26" i="5"/>
  <c r="GC98" i="5"/>
  <c r="EY71" i="5"/>
  <c r="ML27" i="5"/>
  <c r="LW72" i="5"/>
  <c r="NA99" i="5"/>
  <c r="BD72" i="5"/>
  <c r="CH99" i="5"/>
  <c r="JU72" i="5"/>
  <c r="KY99" i="5"/>
  <c r="ES97" i="5"/>
  <c r="DO70" i="5"/>
  <c r="HB74" i="5"/>
  <c r="IF101" i="5"/>
  <c r="AY100" i="5"/>
  <c r="U73" i="5"/>
  <c r="DO100" i="5"/>
  <c r="CK73" i="5"/>
  <c r="EC100" i="5"/>
  <c r="CY73" i="5"/>
  <c r="KW24" i="5"/>
  <c r="KW33" i="5" s="1"/>
  <c r="KH69" i="5"/>
  <c r="LL96" i="5"/>
  <c r="EE29" i="5"/>
  <c r="EE38" i="5" s="1"/>
  <c r="DP74" i="5"/>
  <c r="ET101" i="5"/>
  <c r="EU74" i="5"/>
  <c r="FY101" i="5"/>
  <c r="JA28" i="5"/>
  <c r="JA37" i="5" s="1"/>
  <c r="IL73" i="5"/>
  <c r="JP100" i="5"/>
  <c r="ID101" i="5"/>
  <c r="GZ74" i="5"/>
  <c r="NB98" i="5"/>
  <c r="LX71" i="5"/>
  <c r="ML25" i="5"/>
  <c r="ML34" i="5" s="1"/>
  <c r="LW70" i="5"/>
  <c r="NA97" i="5"/>
  <c r="AB65" i="5"/>
  <c r="AQ101" i="5"/>
  <c r="NN74" i="5"/>
  <c r="GZ26" i="5"/>
  <c r="GZ35" i="5" s="1"/>
  <c r="HO98" i="5"/>
  <c r="GK71" i="5"/>
  <c r="EI98" i="5"/>
  <c r="DE71" i="5"/>
  <c r="IO101" i="5"/>
  <c r="HK74" i="5"/>
  <c r="HN100" i="5"/>
  <c r="GJ73" i="5"/>
  <c r="BF71" i="5"/>
  <c r="CJ98" i="5"/>
  <c r="EA72" i="5"/>
  <c r="FE99" i="5"/>
  <c r="HQ98" i="5"/>
  <c r="GM71" i="5"/>
  <c r="EM71" i="5"/>
  <c r="FQ98" i="5"/>
  <c r="JP70" i="5"/>
  <c r="KT97" i="5"/>
  <c r="LY96" i="5"/>
  <c r="KU69" i="5"/>
  <c r="EX71" i="5"/>
  <c r="GB98" i="5"/>
  <c r="CD72" i="5"/>
  <c r="DH99" i="5"/>
  <c r="IV97" i="5"/>
  <c r="HR70" i="5"/>
  <c r="HD97" i="5"/>
  <c r="FZ70" i="5"/>
  <c r="GK96" i="5"/>
  <c r="FG69" i="5"/>
  <c r="JM101" i="5"/>
  <c r="II74" i="5"/>
  <c r="DK24" i="5"/>
  <c r="DK33" i="5" s="1"/>
  <c r="CV69" i="5"/>
  <c r="DZ96" i="5"/>
  <c r="BN73" i="5"/>
  <c r="CR100" i="5"/>
  <c r="CB28" i="5"/>
  <c r="CB37" i="5" s="1"/>
  <c r="BM73" i="5"/>
  <c r="CQ100" i="5"/>
  <c r="ER73" i="5"/>
  <c r="FV100" i="5"/>
  <c r="BE98" i="5"/>
  <c r="AA71" i="5"/>
  <c r="II25" i="5"/>
  <c r="II34" i="5" s="1"/>
  <c r="HT70" i="5"/>
  <c r="IX97" i="5"/>
  <c r="LZ97" i="5"/>
  <c r="KV70" i="5"/>
  <c r="FZ69" i="5"/>
  <c r="HD96" i="5"/>
  <c r="HA97" i="5"/>
  <c r="FW70" i="5"/>
  <c r="IC69" i="5"/>
  <c r="JG96" i="5"/>
  <c r="KX101" i="5"/>
  <c r="JT74" i="5"/>
  <c r="EH70" i="5"/>
  <c r="FL97" i="5"/>
  <c r="AX26" i="5"/>
  <c r="AX35" i="5" s="1"/>
  <c r="BC34" i="5"/>
  <c r="AJ33" i="5"/>
  <c r="MK24" i="5"/>
  <c r="MK33" i="5" s="1"/>
  <c r="FD25" i="5"/>
  <c r="FD34" i="5" s="1"/>
  <c r="HV25" i="5"/>
  <c r="HV34" i="5" s="1"/>
  <c r="AV36" i="5"/>
  <c r="FK25" i="5"/>
  <c r="LW26" i="5"/>
  <c r="BJ25" i="5"/>
  <c r="DG24" i="5"/>
  <c r="GT28" i="5"/>
  <c r="GM24" i="5"/>
  <c r="GM33" i="5" s="1"/>
  <c r="LP24" i="5"/>
  <c r="LP33" i="5" s="1"/>
  <c r="HH28" i="5"/>
  <c r="HH37" i="5" s="1"/>
  <c r="DN29" i="5"/>
  <c r="CE26" i="5"/>
  <c r="CE35" i="5" s="1"/>
  <c r="NF29" i="5"/>
  <c r="NF38" i="5" s="1"/>
  <c r="EB27" i="5"/>
  <c r="BQ24" i="5"/>
  <c r="BQ33" i="5" s="1"/>
  <c r="KN25" i="5"/>
  <c r="KU36" i="5"/>
  <c r="EW34" i="5"/>
  <c r="CL29" i="5"/>
  <c r="CL38" i="5" s="1"/>
  <c r="DG25" i="5"/>
  <c r="EW29" i="5"/>
  <c r="BX26" i="5"/>
  <c r="LP25" i="5"/>
  <c r="EW28" i="5"/>
  <c r="NF24" i="5"/>
  <c r="NF33" i="5" s="1"/>
  <c r="LI28" i="5"/>
  <c r="LI37" i="5" s="1"/>
  <c r="CE34" i="5"/>
  <c r="MY24" i="5"/>
  <c r="MY33" i="5" s="1"/>
  <c r="DG28" i="5"/>
  <c r="JE26" i="5"/>
  <c r="CZ25" i="5"/>
  <c r="HV28" i="5"/>
  <c r="KG25" i="5"/>
  <c r="KG34" i="5" s="1"/>
  <c r="CZ35" i="5"/>
  <c r="IQ25" i="5"/>
  <c r="FR29" i="5"/>
  <c r="FR38" i="5" s="1"/>
  <c r="HA26" i="5"/>
  <c r="IJ24" i="5"/>
  <c r="FD24" i="5"/>
  <c r="FD33" i="5" s="1"/>
  <c r="FD28" i="5"/>
  <c r="FD37" i="5" s="1"/>
  <c r="HA27" i="5"/>
  <c r="NM26" i="5"/>
  <c r="NM35" i="5" s="1"/>
  <c r="FD27" i="5"/>
  <c r="FD36" i="5" s="1"/>
  <c r="HH26" i="5"/>
  <c r="HH35" i="5" s="1"/>
  <c r="EP24" i="5"/>
  <c r="BQ26" i="5"/>
  <c r="AI38" i="5"/>
  <c r="HH27" i="5"/>
  <c r="HH36" i="5" s="1"/>
  <c r="HO27" i="5"/>
  <c r="HO36" i="5" s="1"/>
  <c r="IC25" i="5"/>
  <c r="LP26" i="5"/>
  <c r="HV29" i="5"/>
  <c r="CZ27" i="5"/>
  <c r="CL27" i="5"/>
  <c r="CL36" i="5" s="1"/>
  <c r="GF29" i="5"/>
  <c r="GF38" i="5" s="1"/>
  <c r="MK28" i="5"/>
  <c r="MK37" i="5" s="1"/>
  <c r="DU29" i="5"/>
  <c r="DU38" i="5" s="1"/>
  <c r="FR25" i="5"/>
  <c r="FR34" i="5" s="1"/>
  <c r="CL25" i="5"/>
  <c r="CL34" i="5" s="1"/>
  <c r="GM29" i="5"/>
  <c r="DN26" i="5"/>
  <c r="JL24" i="5"/>
  <c r="KU25" i="5"/>
  <c r="BJ29" i="5"/>
  <c r="EP27" i="5"/>
  <c r="EP36" i="5" s="1"/>
  <c r="AM28" i="5"/>
  <c r="LI27" i="5"/>
  <c r="LI36" i="5" s="1"/>
  <c r="EI24" i="5"/>
  <c r="EI33" i="5" s="1"/>
  <c r="EB28" i="5"/>
  <c r="GF28" i="5"/>
  <c r="GF37" i="5" s="1"/>
  <c r="AN38" i="5"/>
  <c r="IC33" i="5"/>
  <c r="AL33" i="5"/>
  <c r="MR178" i="5"/>
  <c r="GF24" i="5"/>
  <c r="GF33" i="5" s="1"/>
  <c r="DN27" i="5"/>
  <c r="AM27" i="5"/>
  <c r="CS28" i="5"/>
  <c r="AJ38" i="5"/>
  <c r="KU37" i="5"/>
  <c r="GM28" i="5"/>
  <c r="BJ24" i="5"/>
  <c r="FK24" i="5"/>
  <c r="JE25" i="5"/>
  <c r="LP29" i="5"/>
  <c r="BX27" i="5"/>
  <c r="HO29" i="5"/>
  <c r="HO38" i="5" s="1"/>
  <c r="MK26" i="5"/>
  <c r="MK35" i="5" s="1"/>
  <c r="HV27" i="5"/>
  <c r="CS25" i="5"/>
  <c r="FK29" i="5"/>
  <c r="IC29" i="5"/>
  <c r="CE28" i="5"/>
  <c r="AV38" i="5"/>
  <c r="KG29" i="5"/>
  <c r="KG38" i="5" s="1"/>
  <c r="DU25" i="5"/>
  <c r="DU34" i="5" s="1"/>
  <c r="MY28" i="5"/>
  <c r="MY37" i="5" s="1"/>
  <c r="GT24" i="5"/>
  <c r="IC28" i="5"/>
  <c r="HV24" i="5"/>
  <c r="HV33" i="5" s="1"/>
  <c r="BQ25" i="5"/>
  <c r="LB29" i="5"/>
  <c r="LB38" i="5" s="1"/>
  <c r="GM25" i="5"/>
  <c r="LW27" i="5"/>
  <c r="EW27" i="5"/>
  <c r="CZ28" i="5"/>
  <c r="DN28" i="5"/>
  <c r="EB26" i="5"/>
  <c r="EB25" i="5"/>
  <c r="EB34" i="5" s="1"/>
  <c r="HH24" i="5"/>
  <c r="HH33" i="5" s="1"/>
  <c r="KU24" i="5"/>
  <c r="AM29" i="5"/>
  <c r="LB28" i="5"/>
  <c r="CL28" i="5"/>
  <c r="CL37" i="5" s="1"/>
  <c r="EW24" i="5"/>
  <c r="EW33" i="5" s="1"/>
  <c r="HV26" i="5"/>
  <c r="KG24" i="5"/>
  <c r="KG33" i="5" s="1"/>
  <c r="KU26" i="5"/>
  <c r="KU35" i="5" s="1"/>
  <c r="HO26" i="5"/>
  <c r="HO35" i="5" s="1"/>
  <c r="IJ26" i="5"/>
  <c r="IJ35" i="5" s="1"/>
  <c r="BX28" i="5"/>
  <c r="CZ24" i="5"/>
  <c r="MK29" i="5"/>
  <c r="MK38" i="5" s="1"/>
  <c r="FI25" i="5"/>
  <c r="FI34" i="5" s="1"/>
  <c r="JE29" i="5"/>
  <c r="HY24" i="5"/>
  <c r="EL25" i="5"/>
  <c r="EL34" i="5" s="1"/>
  <c r="LZ29" i="5"/>
  <c r="LZ38" i="5" s="1"/>
  <c r="IX28" i="5"/>
  <c r="IX37" i="5" s="1"/>
  <c r="JA27" i="5"/>
  <c r="LP28" i="5"/>
  <c r="LP37" i="5" s="1"/>
  <c r="KD24" i="5"/>
  <c r="KD33" i="5" s="1"/>
  <c r="DG29" i="5"/>
  <c r="AS29" i="5"/>
  <c r="AS38" i="5" s="1"/>
  <c r="GN28" i="5"/>
  <c r="GN37" i="5" s="1"/>
  <c r="GA25" i="5"/>
  <c r="GA34" i="5" s="1"/>
  <c r="DJ26" i="5"/>
  <c r="DJ35" i="5" s="1"/>
  <c r="EV24" i="5"/>
  <c r="EV33" i="5" s="1"/>
  <c r="GZ24" i="5"/>
  <c r="GZ33" i="5" s="1"/>
  <c r="FA29" i="5"/>
  <c r="FA38" i="5" s="1"/>
  <c r="GK24" i="5"/>
  <c r="GK33" i="5" s="1"/>
  <c r="GG26" i="5"/>
  <c r="GG35" i="5" s="1"/>
  <c r="LL27" i="5"/>
  <c r="LL36" i="5" s="1"/>
  <c r="ES24" i="5"/>
  <c r="EM29" i="5"/>
  <c r="EM38" i="5" s="1"/>
  <c r="FH26" i="5"/>
  <c r="FH35" i="5" s="1"/>
  <c r="FB27" i="5"/>
  <c r="FB36" i="5" s="1"/>
  <c r="LV24" i="5"/>
  <c r="LV33" i="5" s="1"/>
  <c r="BJ28" i="5"/>
  <c r="AJ25" i="5"/>
  <c r="CX28" i="5"/>
  <c r="CX22" i="5" s="1"/>
  <c r="AE26" i="5"/>
  <c r="AE35" i="5" s="1"/>
  <c r="IR27" i="5"/>
  <c r="IR36" i="5" s="1"/>
  <c r="KP29" i="5"/>
  <c r="KP38" i="5" s="1"/>
  <c r="IY27" i="5"/>
  <c r="IY36" i="5" s="1"/>
  <c r="IE27" i="5"/>
  <c r="IE36" i="5" s="1"/>
  <c r="JZ24" i="5"/>
  <c r="JZ33" i="5" s="1"/>
  <c r="IR25" i="5"/>
  <c r="IR34" i="5" s="1"/>
  <c r="DS25" i="5"/>
  <c r="DS34" i="5" s="1"/>
  <c r="EX27" i="5"/>
  <c r="EX36" i="5" s="1"/>
  <c r="DA27" i="5"/>
  <c r="DA36" i="5" s="1"/>
  <c r="GC29" i="5"/>
  <c r="GC38" i="5" s="1"/>
  <c r="JU25" i="5"/>
  <c r="JU34" i="5" s="1"/>
  <c r="FG27" i="5"/>
  <c r="FG36" i="5" s="1"/>
  <c r="II26" i="5"/>
  <c r="II35" i="5" s="1"/>
  <c r="JU24" i="5"/>
  <c r="JU33" i="5" s="1"/>
  <c r="GC24" i="5"/>
  <c r="GC33" i="5" s="1"/>
  <c r="R203" i="5"/>
  <c r="JT27" i="5"/>
  <c r="JT36" i="5" s="1"/>
  <c r="JG24" i="5"/>
  <c r="EN25" i="5"/>
  <c r="EN34" i="5" s="1"/>
  <c r="BH25" i="5"/>
  <c r="BH34" i="5" s="1"/>
  <c r="NV222" i="5"/>
  <c r="X8" i="10"/>
  <c r="X9" i="10" s="1"/>
  <c r="EY220" i="5"/>
  <c r="DP220" i="5"/>
  <c r="JD220" i="5"/>
  <c r="AN222" i="5"/>
  <c r="GB222" i="5"/>
  <c r="LP222" i="5"/>
  <c r="HW222" i="5"/>
  <c r="EC220" i="5"/>
  <c r="JQ220" i="5"/>
  <c r="BA222" i="5"/>
  <c r="GO222" i="5"/>
  <c r="MC222" i="5"/>
  <c r="BV220" i="5"/>
  <c r="HJ220" i="5"/>
  <c r="MX220" i="5"/>
  <c r="EH222" i="5"/>
  <c r="JV222" i="5"/>
  <c r="LK220" i="5"/>
  <c r="DG220" i="5"/>
  <c r="IU220" i="5"/>
  <c r="AQ222" i="5"/>
  <c r="GE222" i="5"/>
  <c r="LS222" i="5"/>
  <c r="AB220" i="5"/>
  <c r="FP220" i="5"/>
  <c r="LD220" i="5"/>
  <c r="CZ222" i="5"/>
  <c r="IN222" i="5"/>
  <c r="AC220" i="5"/>
  <c r="FQ220" i="5"/>
  <c r="LE220" i="5"/>
  <c r="CO222" i="5"/>
  <c r="IC222" i="5"/>
  <c r="NQ222" i="5"/>
  <c r="FF220" i="5"/>
  <c r="KT220" i="5"/>
  <c r="CD222" i="5"/>
  <c r="HR222" i="5"/>
  <c r="NF222" i="5"/>
  <c r="BO220" i="5"/>
  <c r="HC220" i="5"/>
  <c r="MQ220" i="5"/>
  <c r="EA222" i="5"/>
  <c r="JO222" i="5"/>
  <c r="FW220" i="5"/>
  <c r="CB220" i="5"/>
  <c r="HP220" i="5"/>
  <c r="ND220" i="5"/>
  <c r="EN222" i="5"/>
  <c r="KB222" i="5"/>
  <c r="BW222" i="5"/>
  <c r="DY220" i="5"/>
  <c r="JM220" i="5"/>
  <c r="AW222" i="5"/>
  <c r="GK222" i="5"/>
  <c r="LY222" i="5"/>
  <c r="AT220" i="5"/>
  <c r="GH220" i="5"/>
  <c r="LV220" i="5"/>
  <c r="DF222" i="5"/>
  <c r="IT222" i="5"/>
  <c r="KY220" i="5"/>
  <c r="EB220" i="5"/>
  <c r="JP220" i="5"/>
  <c r="AZ222" i="5"/>
  <c r="GN222" i="5"/>
  <c r="MB222" i="5"/>
  <c r="JG222" i="5"/>
  <c r="EO220" i="5"/>
  <c r="KC220" i="5"/>
  <c r="BM222" i="5"/>
  <c r="HA222" i="5"/>
  <c r="MO222" i="5"/>
  <c r="CH220" i="5"/>
  <c r="HV220" i="5"/>
  <c r="NJ220" i="5"/>
  <c r="ET222" i="5"/>
  <c r="KH222" i="5"/>
  <c r="NS220" i="5"/>
  <c r="DS220" i="5"/>
  <c r="JG220" i="5"/>
  <c r="BC222" i="5"/>
  <c r="GQ222" i="5"/>
  <c r="ME222" i="5"/>
  <c r="AN220" i="5"/>
  <c r="GB220" i="5"/>
  <c r="LP220" i="5"/>
  <c r="DL222" i="5"/>
  <c r="IZ222" i="5"/>
  <c r="AO220" i="5"/>
  <c r="GC220" i="5"/>
  <c r="LQ220" i="5"/>
  <c r="DA222" i="5"/>
  <c r="IO222" i="5"/>
  <c r="AD220" i="5"/>
  <c r="FR220" i="5"/>
  <c r="LF220" i="5"/>
  <c r="CP222" i="5"/>
  <c r="ID222" i="5"/>
  <c r="NR222" i="5"/>
  <c r="CA220" i="5"/>
  <c r="HO220" i="5"/>
  <c r="NC220" i="5"/>
  <c r="EM222" i="5"/>
  <c r="KA222" i="5"/>
  <c r="HG220" i="5"/>
  <c r="CN220" i="5"/>
  <c r="IB220" i="5"/>
  <c r="NP220" i="5"/>
  <c r="EZ222" i="5"/>
  <c r="KN222" i="5"/>
  <c r="GA222" i="5"/>
  <c r="EK220" i="5"/>
  <c r="JY220" i="5"/>
  <c r="BI222" i="5"/>
  <c r="GW222" i="5"/>
  <c r="MK222" i="5"/>
  <c r="BF220" i="5"/>
  <c r="GT220" i="5"/>
  <c r="MH220" i="5"/>
  <c r="DR222" i="5"/>
  <c r="JF222" i="5"/>
  <c r="EE222" i="5"/>
  <c r="EN220" i="5"/>
  <c r="KB220" i="5"/>
  <c r="BL222" i="5"/>
  <c r="GZ222" i="5"/>
  <c r="MN222" i="5"/>
  <c r="KQ222" i="5"/>
  <c r="FA220" i="5"/>
  <c r="KO220" i="5"/>
  <c r="BY222" i="5"/>
  <c r="HM222" i="5"/>
  <c r="NA222" i="5"/>
  <c r="CT220" i="5"/>
  <c r="IH220" i="5"/>
  <c r="NV220" i="5"/>
  <c r="FF222" i="5"/>
  <c r="KT222" i="5"/>
  <c r="CU222" i="5"/>
  <c r="EE220" i="5"/>
  <c r="JS220" i="5"/>
  <c r="BO222" i="5"/>
  <c r="HC222" i="5"/>
  <c r="MQ222" i="5"/>
  <c r="AZ220" i="5"/>
  <c r="GN220" i="5"/>
  <c r="MB220" i="5"/>
  <c r="DX222" i="5"/>
  <c r="JL222" i="5"/>
  <c r="BA220" i="5"/>
  <c r="GO220" i="5"/>
  <c r="MC220" i="5"/>
  <c r="DM222" i="5"/>
  <c r="JA222" i="5"/>
  <c r="AP220" i="5"/>
  <c r="GD220" i="5"/>
  <c r="LR220" i="5"/>
  <c r="DB222" i="5"/>
  <c r="IP222" i="5"/>
  <c r="AU220" i="5"/>
  <c r="CM220" i="5"/>
  <c r="IA220" i="5"/>
  <c r="NO220" i="5"/>
  <c r="EY222" i="5"/>
  <c r="KM222" i="5"/>
  <c r="KM220" i="5"/>
  <c r="CZ220" i="5"/>
  <c r="IN220" i="5"/>
  <c r="X222" i="5"/>
  <c r="FL222" i="5"/>
  <c r="KZ222" i="5"/>
  <c r="MM222" i="5"/>
  <c r="EW220" i="5"/>
  <c r="KK220" i="5"/>
  <c r="BU222" i="5"/>
  <c r="HI222" i="5"/>
  <c r="MW222" i="5"/>
  <c r="BR220" i="5"/>
  <c r="HF220" i="5"/>
  <c r="MT220" i="5"/>
  <c r="ED222" i="5"/>
  <c r="JR222" i="5"/>
  <c r="NK222" i="5"/>
  <c r="EZ220" i="5"/>
  <c r="KN220" i="5"/>
  <c r="BX222" i="5"/>
  <c r="HL222" i="5"/>
  <c r="MZ222" i="5"/>
  <c r="Y220" i="5"/>
  <c r="FM220" i="5"/>
  <c r="LA220" i="5"/>
  <c r="CK222" i="5"/>
  <c r="HY222" i="5"/>
  <c r="NM222" i="5"/>
  <c r="DF220" i="5"/>
  <c r="IT220" i="5"/>
  <c r="AD222" i="5"/>
  <c r="FR222" i="5"/>
  <c r="LF222" i="5"/>
  <c r="EQ222" i="5"/>
  <c r="EQ220" i="5"/>
  <c r="KE220" i="5"/>
  <c r="CA222" i="5"/>
  <c r="HO222" i="5"/>
  <c r="NC222" i="5"/>
  <c r="BL220" i="5"/>
  <c r="GZ220" i="5"/>
  <c r="MN220" i="5"/>
  <c r="EJ222" i="5"/>
  <c r="JX222" i="5"/>
  <c r="BM220" i="5"/>
  <c r="HA220" i="5"/>
  <c r="MO220" i="5"/>
  <c r="DY222" i="5"/>
  <c r="JM222" i="5"/>
  <c r="BB220" i="5"/>
  <c r="GP220" i="5"/>
  <c r="MD220" i="5"/>
  <c r="DN222" i="5"/>
  <c r="JB222" i="5"/>
  <c r="FK220" i="5"/>
  <c r="CY220" i="5"/>
  <c r="IM220" i="5"/>
  <c r="W222" i="5"/>
  <c r="FK222" i="5"/>
  <c r="KY222" i="5"/>
  <c r="NG220" i="5"/>
  <c r="DL220" i="5"/>
  <c r="IZ220" i="5"/>
  <c r="AJ222" i="5"/>
  <c r="FX222" i="5"/>
  <c r="LL222" i="5"/>
  <c r="U220" i="5"/>
  <c r="FI220" i="5"/>
  <c r="KW220" i="5"/>
  <c r="CG222" i="5"/>
  <c r="HU222" i="5"/>
  <c r="NI222" i="5"/>
  <c r="CD220" i="5"/>
  <c r="HR220" i="5"/>
  <c r="NF220" i="5"/>
  <c r="EP222" i="5"/>
  <c r="KD222" i="5"/>
  <c r="X220" i="5"/>
  <c r="FL220" i="5"/>
  <c r="KZ220" i="5"/>
  <c r="CJ222" i="5"/>
  <c r="HX222" i="5"/>
  <c r="NL222" i="5"/>
  <c r="AK220" i="5"/>
  <c r="FY220" i="5"/>
  <c r="LM220" i="5"/>
  <c r="CW222" i="5"/>
  <c r="IK222" i="5"/>
  <c r="BS220" i="5"/>
  <c r="DR220" i="5"/>
  <c r="JF220" i="5"/>
  <c r="AP222" i="5"/>
  <c r="GD222" i="5"/>
  <c r="LR222" i="5"/>
  <c r="II222" i="5"/>
  <c r="FC220" i="5"/>
  <c r="KQ220" i="5"/>
  <c r="CM222" i="5"/>
  <c r="IA222" i="5"/>
  <c r="NO222" i="5"/>
  <c r="BX220" i="5"/>
  <c r="HL220" i="5"/>
  <c r="MZ220" i="5"/>
  <c r="EV222" i="5"/>
  <c r="KJ222" i="5"/>
  <c r="BY220" i="5"/>
  <c r="HM220" i="5"/>
  <c r="NA220" i="5"/>
  <c r="EK222" i="5"/>
  <c r="JY222" i="5"/>
  <c r="BN220" i="5"/>
  <c r="HB220" i="5"/>
  <c r="MP220" i="5"/>
  <c r="DZ222" i="5"/>
  <c r="JN222" i="5"/>
  <c r="IQ220" i="5"/>
  <c r="DK220" i="5"/>
  <c r="IY220" i="5"/>
  <c r="AI222" i="5"/>
  <c r="W115" i="10" s="1"/>
  <c r="FW222" i="5"/>
  <c r="LK222" i="5"/>
  <c r="CI222" i="5"/>
  <c r="DX220" i="5"/>
  <c r="JL220" i="5"/>
  <c r="AV222" i="5"/>
  <c r="GJ222" i="5"/>
  <c r="LX222" i="5"/>
  <c r="AG220" i="5"/>
  <c r="FU220" i="5"/>
  <c r="LI220" i="5"/>
  <c r="CS222" i="5"/>
  <c r="IG222" i="5"/>
  <c r="NU222" i="5"/>
  <c r="CP220" i="5"/>
  <c r="ID220" i="5"/>
  <c r="NR220" i="5"/>
  <c r="FB222" i="5"/>
  <c r="KP222" i="5"/>
  <c r="AJ220" i="5"/>
  <c r="FX220" i="5"/>
  <c r="LL220" i="5"/>
  <c r="CV222" i="5"/>
  <c r="IJ222" i="5"/>
  <c r="BG220" i="5"/>
  <c r="AW220" i="5"/>
  <c r="GK220" i="5"/>
  <c r="LY220" i="5"/>
  <c r="DI222" i="5"/>
  <c r="IW222" i="5"/>
  <c r="JC220" i="5"/>
  <c r="ED220" i="5"/>
  <c r="JR220" i="5"/>
  <c r="BB222" i="5"/>
  <c r="GP222" i="5"/>
  <c r="MD222" i="5"/>
  <c r="IU222" i="5"/>
  <c r="FO220" i="5"/>
  <c r="LC220" i="5"/>
  <c r="CY222" i="5"/>
  <c r="IM222" i="5"/>
  <c r="DO220" i="5"/>
  <c r="CJ220" i="5"/>
  <c r="HX220" i="5"/>
  <c r="NL220" i="5"/>
  <c r="FH222" i="5"/>
  <c r="KV222" i="5"/>
  <c r="CK220" i="5"/>
  <c r="HY220" i="5"/>
  <c r="NM220" i="5"/>
  <c r="EW222" i="5"/>
  <c r="KK222" i="5"/>
  <c r="BZ220" i="5"/>
  <c r="HN220" i="5"/>
  <c r="NB220" i="5"/>
  <c r="EL222" i="5"/>
  <c r="JZ222" i="5"/>
  <c r="MI220" i="5"/>
  <c r="DW220" i="5"/>
  <c r="JK220" i="5"/>
  <c r="AU222" i="5"/>
  <c r="GI222" i="5"/>
  <c r="LW222" i="5"/>
  <c r="GM222" i="5"/>
  <c r="EJ220" i="5"/>
  <c r="JX220" i="5"/>
  <c r="BH222" i="5"/>
  <c r="GV222" i="5"/>
  <c r="MJ222" i="5"/>
  <c r="AS220" i="5"/>
  <c r="GG220" i="5"/>
  <c r="LU220" i="5"/>
  <c r="DE222" i="5"/>
  <c r="IS222" i="5"/>
  <c r="CE220" i="5"/>
  <c r="DB220" i="5"/>
  <c r="IP220" i="5"/>
  <c r="Z222" i="5"/>
  <c r="FN222" i="5"/>
  <c r="LB222" i="5"/>
  <c r="AV220" i="5"/>
  <c r="GJ220" i="5"/>
  <c r="LX220" i="5"/>
  <c r="DH222" i="5"/>
  <c r="IV222" i="5"/>
  <c r="EA220" i="5"/>
  <c r="BI220" i="5"/>
  <c r="GW220" i="5"/>
  <c r="MK220" i="5"/>
  <c r="DU222" i="5"/>
  <c r="JI222" i="5"/>
  <c r="AM222" i="5"/>
  <c r="EP220" i="5"/>
  <c r="KD220" i="5"/>
  <c r="BN222" i="5"/>
  <c r="HB222" i="5"/>
  <c r="MP222" i="5"/>
  <c r="KE222" i="5"/>
  <c r="GA220" i="5"/>
  <c r="LO220" i="5"/>
  <c r="DK222" i="5"/>
  <c r="IY222" i="5"/>
  <c r="JO220" i="5"/>
  <c r="CV220" i="5"/>
  <c r="IJ220" i="5"/>
  <c r="AF222" i="5"/>
  <c r="FT222" i="5"/>
  <c r="LH222" i="5"/>
  <c r="CW220" i="5"/>
  <c r="IK220" i="5"/>
  <c r="U222" i="5"/>
  <c r="FI222" i="5"/>
  <c r="KW222" i="5"/>
  <c r="CL220" i="5"/>
  <c r="HZ220" i="5"/>
  <c r="NN220" i="5"/>
  <c r="EX222" i="5"/>
  <c r="KL222" i="5"/>
  <c r="DG222" i="5"/>
  <c r="EI220" i="5"/>
  <c r="JW220" i="5"/>
  <c r="BG222" i="5"/>
  <c r="GU222" i="5"/>
  <c r="MI222" i="5"/>
  <c r="LC222" i="5"/>
  <c r="EV220" i="5"/>
  <c r="KJ220" i="5"/>
  <c r="BT222" i="5"/>
  <c r="HH222" i="5"/>
  <c r="MV222" i="5"/>
  <c r="BE220" i="5"/>
  <c r="GS220" i="5"/>
  <c r="MG220" i="5"/>
  <c r="DQ222" i="5"/>
  <c r="JE222" i="5"/>
  <c r="IE220" i="5"/>
  <c r="DN220" i="5"/>
  <c r="JB220" i="5"/>
  <c r="AL222" i="5"/>
  <c r="FZ222" i="5"/>
  <c r="LN222" i="5"/>
  <c r="NV214" i="5"/>
  <c r="BH220" i="5"/>
  <c r="GV220" i="5"/>
  <c r="MJ220" i="5"/>
  <c r="DT222" i="5"/>
  <c r="JH222" i="5"/>
  <c r="GI220" i="5"/>
  <c r="BU220" i="5"/>
  <c r="HI220" i="5"/>
  <c r="MW220" i="5"/>
  <c r="EG222" i="5"/>
  <c r="JU222" i="5"/>
  <c r="FC222" i="5"/>
  <c r="FB220" i="5"/>
  <c r="KP220" i="5"/>
  <c r="BZ222" i="5"/>
  <c r="HN222" i="5"/>
  <c r="NB222" i="5"/>
  <c r="AA220" i="5"/>
  <c r="GM220" i="5"/>
  <c r="MA220" i="5"/>
  <c r="DW222" i="5"/>
  <c r="JK222" i="5"/>
  <c r="AY222" i="5"/>
  <c r="DH220" i="5"/>
  <c r="IV220" i="5"/>
  <c r="AR222" i="5"/>
  <c r="GF222" i="5"/>
  <c r="LT222" i="5"/>
  <c r="DI220" i="5"/>
  <c r="IW220" i="5"/>
  <c r="AG222" i="5"/>
  <c r="FU222" i="5"/>
  <c r="LI222" i="5"/>
  <c r="CX220" i="5"/>
  <c r="IL220" i="5"/>
  <c r="V222" i="5"/>
  <c r="FJ222" i="5"/>
  <c r="KX222" i="5"/>
  <c r="GY222" i="5"/>
  <c r="EU220" i="5"/>
  <c r="KI220" i="5"/>
  <c r="BS222" i="5"/>
  <c r="HG222" i="5"/>
  <c r="MU222" i="5"/>
  <c r="Z220" i="5"/>
  <c r="FH220" i="5"/>
  <c r="KV220" i="5"/>
  <c r="CF222" i="5"/>
  <c r="HT222" i="5"/>
  <c r="NH222" i="5"/>
  <c r="BQ220" i="5"/>
  <c r="HE220" i="5"/>
  <c r="MS220" i="5"/>
  <c r="EC222" i="5"/>
  <c r="JQ222" i="5"/>
  <c r="AA222" i="5"/>
  <c r="DZ220" i="5"/>
  <c r="JN220" i="5"/>
  <c r="AX222" i="5"/>
  <c r="GL222" i="5"/>
  <c r="LZ222" i="5"/>
  <c r="BT220" i="5"/>
  <c r="HH220" i="5"/>
  <c r="MV220" i="5"/>
  <c r="EF222" i="5"/>
  <c r="JT222" i="5"/>
  <c r="KA220" i="5"/>
  <c r="CG220" i="5"/>
  <c r="HU220" i="5"/>
  <c r="NI220" i="5"/>
  <c r="ES222" i="5"/>
  <c r="KG222" i="5"/>
  <c r="JS222" i="5"/>
  <c r="FN220" i="5"/>
  <c r="LB220" i="5"/>
  <c r="CL222" i="5"/>
  <c r="HZ222" i="5"/>
  <c r="NN222" i="5"/>
  <c r="AY220" i="5"/>
  <c r="GY220" i="5"/>
  <c r="MM220" i="5"/>
  <c r="EI222" i="5"/>
  <c r="JW222" i="5"/>
  <c r="HK222" i="5"/>
  <c r="DT220" i="5"/>
  <c r="JH220" i="5"/>
  <c r="BD222" i="5"/>
  <c r="GR222" i="5"/>
  <c r="MF222" i="5"/>
  <c r="DU220" i="5"/>
  <c r="JI220" i="5"/>
  <c r="AS222" i="5"/>
  <c r="GG222" i="5"/>
  <c r="LU222" i="5"/>
  <c r="DJ220" i="5"/>
  <c r="IX220" i="5"/>
  <c r="AH222" i="5"/>
  <c r="FV222" i="5"/>
  <c r="LJ222" i="5"/>
  <c r="LO222" i="5"/>
  <c r="FG220" i="5"/>
  <c r="KU220" i="5"/>
  <c r="CE222" i="5"/>
  <c r="HS222" i="5"/>
  <c r="NG222" i="5"/>
  <c r="AF220" i="5"/>
  <c r="FT220" i="5"/>
  <c r="LH220" i="5"/>
  <c r="CR222" i="5"/>
  <c r="IF222" i="5"/>
  <c r="NT222" i="5"/>
  <c r="CC220" i="5"/>
  <c r="HQ220" i="5"/>
  <c r="NE220" i="5"/>
  <c r="EO222" i="5"/>
  <c r="KC222" i="5"/>
  <c r="FO222" i="5"/>
  <c r="EL220" i="5"/>
  <c r="JZ220" i="5"/>
  <c r="BJ222" i="5"/>
  <c r="GX222" i="5"/>
  <c r="ML222" i="5"/>
  <c r="CF220" i="5"/>
  <c r="HT220" i="5"/>
  <c r="NH220" i="5"/>
  <c r="ER222" i="5"/>
  <c r="KF222" i="5"/>
  <c r="MU220" i="5"/>
  <c r="CS220" i="5"/>
  <c r="IG220" i="5"/>
  <c r="NU220" i="5"/>
  <c r="FE222" i="5"/>
  <c r="KS222" i="5"/>
  <c r="AL220" i="5"/>
  <c r="FZ220" i="5"/>
  <c r="LN220" i="5"/>
  <c r="CX222" i="5"/>
  <c r="IL222" i="5"/>
  <c r="W220" i="5"/>
  <c r="BK220" i="5"/>
  <c r="HK220" i="5"/>
  <c r="MY220" i="5"/>
  <c r="EU222" i="5"/>
  <c r="KI222" i="5"/>
  <c r="MA222" i="5"/>
  <c r="EF220" i="5"/>
  <c r="JT220" i="5"/>
  <c r="BP222" i="5"/>
  <c r="HD222" i="5"/>
  <c r="MR222" i="5"/>
  <c r="EG220" i="5"/>
  <c r="JU220" i="5"/>
  <c r="BE222" i="5"/>
  <c r="GS222" i="5"/>
  <c r="MG222" i="5"/>
  <c r="DV220" i="5"/>
  <c r="JJ220" i="5"/>
  <c r="AT222" i="5"/>
  <c r="GH222" i="5"/>
  <c r="LV222" i="5"/>
  <c r="AE220" i="5"/>
  <c r="FS220" i="5"/>
  <c r="LG220" i="5"/>
  <c r="CQ222" i="5"/>
  <c r="IE222" i="5"/>
  <c r="NS222" i="5"/>
  <c r="AR220" i="5"/>
  <c r="GF220" i="5"/>
  <c r="LT220" i="5"/>
  <c r="DD222" i="5"/>
  <c r="IR222" i="5"/>
  <c r="DC220" i="5"/>
  <c r="CO220" i="5"/>
  <c r="IC220" i="5"/>
  <c r="NQ220" i="5"/>
  <c r="FA222" i="5"/>
  <c r="KO222" i="5"/>
  <c r="MY222" i="5"/>
  <c r="EX220" i="5"/>
  <c r="KL220" i="5"/>
  <c r="BV222" i="5"/>
  <c r="HJ222" i="5"/>
  <c r="MX222" i="5"/>
  <c r="CR220" i="5"/>
  <c r="IF220" i="5"/>
  <c r="NT220" i="5"/>
  <c r="FD222" i="5"/>
  <c r="KR222" i="5"/>
  <c r="BK222" i="5"/>
  <c r="DE220" i="5"/>
  <c r="IS220" i="5"/>
  <c r="AC222" i="5"/>
  <c r="FQ222" i="5"/>
  <c r="LE222" i="5"/>
  <c r="AX220" i="5"/>
  <c r="GL220" i="5"/>
  <c r="LZ220" i="5"/>
  <c r="DJ222" i="5"/>
  <c r="IX222" i="5"/>
  <c r="EM220" i="5"/>
  <c r="CI220" i="5"/>
  <c r="HW220" i="5"/>
  <c r="NK220" i="5"/>
  <c r="FG222" i="5"/>
  <c r="KU222" i="5"/>
  <c r="AM220" i="5"/>
  <c r="ER220" i="5"/>
  <c r="KF220" i="5"/>
  <c r="CB222" i="5"/>
  <c r="HP222" i="5"/>
  <c r="ND222" i="5"/>
  <c r="ES220" i="5"/>
  <c r="KG220" i="5"/>
  <c r="BQ222" i="5"/>
  <c r="HE222" i="5"/>
  <c r="MS222" i="5"/>
  <c r="EH220" i="5"/>
  <c r="JV220" i="5"/>
  <c r="BF222" i="5"/>
  <c r="GT222" i="5"/>
  <c r="MH222" i="5"/>
  <c r="AQ220" i="5"/>
  <c r="GE220" i="5"/>
  <c r="LS220" i="5"/>
  <c r="DC222" i="5"/>
  <c r="IQ222" i="5"/>
  <c r="AI220" i="5"/>
  <c r="BD220" i="5"/>
  <c r="GR220" i="5"/>
  <c r="MF220" i="5"/>
  <c r="DP222" i="5"/>
  <c r="JD222" i="5"/>
  <c r="GU220" i="5"/>
  <c r="DA220" i="5"/>
  <c r="IO220" i="5"/>
  <c r="Y222" i="5"/>
  <c r="FM222" i="5"/>
  <c r="LA222" i="5"/>
  <c r="V220" i="5"/>
  <c r="FJ220" i="5"/>
  <c r="KX220" i="5"/>
  <c r="CH222" i="5"/>
  <c r="HV222" i="5"/>
  <c r="NJ222" i="5"/>
  <c r="DD220" i="5"/>
  <c r="IR220" i="5"/>
  <c r="AB222" i="5"/>
  <c r="V115" i="10" s="1"/>
  <c r="FP222" i="5"/>
  <c r="LD222" i="5"/>
  <c r="DS222" i="5"/>
  <c r="DQ220" i="5"/>
  <c r="JE220" i="5"/>
  <c r="AO222" i="5"/>
  <c r="GC222" i="5"/>
  <c r="LQ222" i="5"/>
  <c r="BJ220" i="5"/>
  <c r="GX220" i="5"/>
  <c r="ML220" i="5"/>
  <c r="DV222" i="5"/>
  <c r="JJ222" i="5"/>
  <c r="HS220" i="5"/>
  <c r="CU220" i="5"/>
  <c r="II220" i="5"/>
  <c r="AE222" i="5"/>
  <c r="FS222" i="5"/>
  <c r="LG222" i="5"/>
  <c r="BW220" i="5"/>
  <c r="FD220" i="5"/>
  <c r="KR220" i="5"/>
  <c r="CN222" i="5"/>
  <c r="IB222" i="5"/>
  <c r="NP222" i="5"/>
  <c r="FE220" i="5"/>
  <c r="KS220" i="5"/>
  <c r="CC222" i="5"/>
  <c r="HQ222" i="5"/>
  <c r="NE222" i="5"/>
  <c r="ET220" i="5"/>
  <c r="KH220" i="5"/>
  <c r="BR222" i="5"/>
  <c r="HF222" i="5"/>
  <c r="MT222" i="5"/>
  <c r="BC220" i="5"/>
  <c r="GQ220" i="5"/>
  <c r="ME220" i="5"/>
  <c r="DO222" i="5"/>
  <c r="JC222" i="5"/>
  <c r="CQ220" i="5"/>
  <c r="BP220" i="5"/>
  <c r="HD220" i="5"/>
  <c r="MR220" i="5"/>
  <c r="EB222" i="5"/>
  <c r="JP222" i="5"/>
  <c r="LW220" i="5"/>
  <c r="DM220" i="5"/>
  <c r="JA220" i="5"/>
  <c r="AK222" i="5"/>
  <c r="FY222" i="5"/>
  <c r="LM222" i="5"/>
  <c r="AH220" i="5"/>
  <c r="FV220" i="5"/>
  <c r="LJ220" i="5"/>
  <c r="CT222" i="5"/>
  <c r="IH222" i="5"/>
  <c r="CQ212" i="5"/>
  <c r="IV214" i="5"/>
  <c r="EO212" i="5"/>
  <c r="KC212" i="5"/>
  <c r="BM214" i="5"/>
  <c r="HA214" i="5"/>
  <c r="MO214" i="5"/>
  <c r="GN214" i="5"/>
  <c r="ED212" i="5"/>
  <c r="JR212" i="5"/>
  <c r="BB214" i="5"/>
  <c r="GP214" i="5"/>
  <c r="MD214" i="5"/>
  <c r="AY212" i="5"/>
  <c r="HK212" i="5"/>
  <c r="MY212" i="5"/>
  <c r="EU214" i="5"/>
  <c r="KI214" i="5"/>
  <c r="KA212" i="5"/>
  <c r="CV212" i="5"/>
  <c r="IJ212" i="5"/>
  <c r="AF214" i="5"/>
  <c r="FT214" i="5"/>
  <c r="LH214" i="5"/>
  <c r="EF214" i="5"/>
  <c r="EG212" i="5"/>
  <c r="JU212" i="5"/>
  <c r="BE214" i="5"/>
  <c r="GS214" i="5"/>
  <c r="MG214" i="5"/>
  <c r="GJ212" i="5"/>
  <c r="BZ212" i="5"/>
  <c r="HN212" i="5"/>
  <c r="NB212" i="5"/>
  <c r="EL214" i="5"/>
  <c r="JZ214" i="5"/>
  <c r="LW212" i="5"/>
  <c r="AQ212" i="5"/>
  <c r="GE212" i="5"/>
  <c r="LS212" i="5"/>
  <c r="DC214" i="5"/>
  <c r="IQ214" i="5"/>
  <c r="BS212" i="5"/>
  <c r="AZ214" i="5"/>
  <c r="DL212" i="5"/>
  <c r="IZ212" i="5"/>
  <c r="AJ214" i="5"/>
  <c r="FX214" i="5"/>
  <c r="LL214" i="5"/>
  <c r="LO214" i="5"/>
  <c r="BQ212" i="5"/>
  <c r="HE212" i="5"/>
  <c r="MS212" i="5"/>
  <c r="EC214" i="5"/>
  <c r="JQ214" i="5"/>
  <c r="GU212" i="5"/>
  <c r="AT212" i="5"/>
  <c r="GH212" i="5"/>
  <c r="LV212" i="5"/>
  <c r="DF214" i="5"/>
  <c r="IT214" i="5"/>
  <c r="JO212" i="5"/>
  <c r="MZ214" i="5"/>
  <c r="FA212" i="5"/>
  <c r="KO212" i="5"/>
  <c r="BY214" i="5"/>
  <c r="HM214" i="5"/>
  <c r="NA214" i="5"/>
  <c r="IJ214" i="5"/>
  <c r="EP212" i="5"/>
  <c r="KD212" i="5"/>
  <c r="BN214" i="5"/>
  <c r="HB214" i="5"/>
  <c r="MP214" i="5"/>
  <c r="CI212" i="5"/>
  <c r="HW212" i="5"/>
  <c r="NK212" i="5"/>
  <c r="FG214" i="5"/>
  <c r="KU214" i="5"/>
  <c r="MI212" i="5"/>
  <c r="DH212" i="5"/>
  <c r="IV212" i="5"/>
  <c r="AR214" i="5"/>
  <c r="GF214" i="5"/>
  <c r="LT214" i="5"/>
  <c r="LD214" i="5"/>
  <c r="ES212" i="5"/>
  <c r="KG212" i="5"/>
  <c r="BQ214" i="5"/>
  <c r="HE214" i="5"/>
  <c r="MS214" i="5"/>
  <c r="KB212" i="5"/>
  <c r="CL212" i="5"/>
  <c r="HZ212" i="5"/>
  <c r="NN212" i="5"/>
  <c r="EX214" i="5"/>
  <c r="KL214" i="5"/>
  <c r="NS212" i="5"/>
  <c r="BC212" i="5"/>
  <c r="GQ212" i="5"/>
  <c r="ME212" i="5"/>
  <c r="DO214" i="5"/>
  <c r="JC214" i="5"/>
  <c r="EM212" i="5"/>
  <c r="ER214" i="5"/>
  <c r="DX212" i="5"/>
  <c r="JL212" i="5"/>
  <c r="AV214" i="5"/>
  <c r="GJ214" i="5"/>
  <c r="LX214" i="5"/>
  <c r="DP212" i="5"/>
  <c r="CC212" i="5"/>
  <c r="HQ212" i="5"/>
  <c r="NE212" i="5"/>
  <c r="EO214" i="5"/>
  <c r="KC214" i="5"/>
  <c r="LK212" i="5"/>
  <c r="BF212" i="5"/>
  <c r="GT212" i="5"/>
  <c r="MH212" i="5"/>
  <c r="DR214" i="5"/>
  <c r="JF214" i="5"/>
  <c r="BK214" i="5"/>
  <c r="Y212" i="5"/>
  <c r="FM212" i="5"/>
  <c r="LA212" i="5"/>
  <c r="CK214" i="5"/>
  <c r="HY214" i="5"/>
  <c r="NM214" i="5"/>
  <c r="NL214" i="5"/>
  <c r="FB212" i="5"/>
  <c r="KP212" i="5"/>
  <c r="BZ214" i="5"/>
  <c r="HN214" i="5"/>
  <c r="NB214" i="5"/>
  <c r="CU212" i="5"/>
  <c r="II212" i="5"/>
  <c r="AE214" i="5"/>
  <c r="FS214" i="5"/>
  <c r="LG214" i="5"/>
  <c r="BW214" i="5"/>
  <c r="DT212" i="5"/>
  <c r="JH212" i="5"/>
  <c r="BD214" i="5"/>
  <c r="GR214" i="5"/>
  <c r="MF214" i="5"/>
  <c r="CJ212" i="5"/>
  <c r="FE212" i="5"/>
  <c r="KS212" i="5"/>
  <c r="CC214" i="5"/>
  <c r="HQ214" i="5"/>
  <c r="NE214" i="5"/>
  <c r="AB214" i="5"/>
  <c r="CX212" i="5"/>
  <c r="IL212" i="5"/>
  <c r="V214" i="5"/>
  <c r="FJ214" i="5"/>
  <c r="KX214" i="5"/>
  <c r="DG214" i="5"/>
  <c r="BO212" i="5"/>
  <c r="HC212" i="5"/>
  <c r="MQ212" i="5"/>
  <c r="EA214" i="5"/>
  <c r="JO214" i="5"/>
  <c r="HG212" i="5"/>
  <c r="JH214" i="5"/>
  <c r="EJ212" i="5"/>
  <c r="JX212" i="5"/>
  <c r="BH214" i="5"/>
  <c r="GV214" i="5"/>
  <c r="MJ214" i="5"/>
  <c r="IR212" i="5"/>
  <c r="CO212" i="5"/>
  <c r="IC212" i="5"/>
  <c r="NQ212" i="5"/>
  <c r="FA214" i="5"/>
  <c r="KO214" i="5"/>
  <c r="AY214" i="5"/>
  <c r="BR212" i="5"/>
  <c r="HF212" i="5"/>
  <c r="MT212" i="5"/>
  <c r="ED214" i="5"/>
  <c r="JR214" i="5"/>
  <c r="GA214" i="5"/>
  <c r="AK212" i="5"/>
  <c r="FY212" i="5"/>
  <c r="LM212" i="5"/>
  <c r="CW214" i="5"/>
  <c r="IK214" i="5"/>
  <c r="EA212" i="5"/>
  <c r="Z212" i="5"/>
  <c r="FN212" i="5"/>
  <c r="LB212" i="5"/>
  <c r="CL214" i="5"/>
  <c r="HZ214" i="5"/>
  <c r="NN214" i="5"/>
  <c r="DG212" i="5"/>
  <c r="IU212" i="5"/>
  <c r="AQ214" i="5"/>
  <c r="GE214" i="5"/>
  <c r="LS214" i="5"/>
  <c r="GY214" i="5"/>
  <c r="EF212" i="5"/>
  <c r="JT212" i="5"/>
  <c r="BP214" i="5"/>
  <c r="HD214" i="5"/>
  <c r="MR214" i="5"/>
  <c r="AC212" i="5"/>
  <c r="FQ212" i="5"/>
  <c r="LE212" i="5"/>
  <c r="CO214" i="5"/>
  <c r="IC214" i="5"/>
  <c r="NQ214" i="5"/>
  <c r="CJ214" i="5"/>
  <c r="DJ212" i="5"/>
  <c r="IX212" i="5"/>
  <c r="AH214" i="5"/>
  <c r="FV214" i="5"/>
  <c r="LJ214" i="5"/>
  <c r="HW214" i="5"/>
  <c r="CA212" i="5"/>
  <c r="HO212" i="5"/>
  <c r="NC212" i="5"/>
  <c r="EM214" i="5"/>
  <c r="KA214" i="5"/>
  <c r="KY212" i="5"/>
  <c r="BK212" i="5"/>
  <c r="EV212" i="5"/>
  <c r="KJ212" i="5"/>
  <c r="BT214" i="5"/>
  <c r="HH214" i="5"/>
  <c r="MV214" i="5"/>
  <c r="AN214" i="5"/>
  <c r="DA212" i="5"/>
  <c r="IO212" i="5"/>
  <c r="Y214" i="5"/>
  <c r="FM214" i="5"/>
  <c r="LA214" i="5"/>
  <c r="DS214" i="5"/>
  <c r="CD212" i="5"/>
  <c r="HR212" i="5"/>
  <c r="NF212" i="5"/>
  <c r="EP214" i="5"/>
  <c r="KD214" i="5"/>
  <c r="MM214" i="5"/>
  <c r="AW212" i="5"/>
  <c r="GK212" i="5"/>
  <c r="LY212" i="5"/>
  <c r="DI214" i="5"/>
  <c r="IW214" i="5"/>
  <c r="IQ212" i="5"/>
  <c r="AL212" i="5"/>
  <c r="FZ212" i="5"/>
  <c r="LN212" i="5"/>
  <c r="CX214" i="5"/>
  <c r="IL214" i="5"/>
  <c r="MA214" i="5"/>
  <c r="DS212" i="5"/>
  <c r="JG212" i="5"/>
  <c r="BC214" i="5"/>
  <c r="GQ214" i="5"/>
  <c r="ME214" i="5"/>
  <c r="JS214" i="5"/>
  <c r="ER212" i="5"/>
  <c r="KF212" i="5"/>
  <c r="CB214" i="5"/>
  <c r="HP214" i="5"/>
  <c r="ND214" i="5"/>
  <c r="AO212" i="5"/>
  <c r="GC212" i="5"/>
  <c r="LQ212" i="5"/>
  <c r="DA214" i="5"/>
  <c r="IO214" i="5"/>
  <c r="CE212" i="5"/>
  <c r="GZ214" i="5"/>
  <c r="DV212" i="5"/>
  <c r="JJ212" i="5"/>
  <c r="AT214" i="5"/>
  <c r="GH214" i="5"/>
  <c r="LV214" i="5"/>
  <c r="KQ214" i="5"/>
  <c r="CM212" i="5"/>
  <c r="IA212" i="5"/>
  <c r="NO212" i="5"/>
  <c r="EY214" i="5"/>
  <c r="KM214" i="5"/>
  <c r="MU212" i="5"/>
  <c r="AN212" i="5"/>
  <c r="FH212" i="5"/>
  <c r="KV212" i="5"/>
  <c r="CF214" i="5"/>
  <c r="HT214" i="5"/>
  <c r="NH214" i="5"/>
  <c r="GB214" i="5"/>
  <c r="DM212" i="5"/>
  <c r="JA212" i="5"/>
  <c r="AK214" i="5"/>
  <c r="FY214" i="5"/>
  <c r="LM214" i="5"/>
  <c r="GM214" i="5"/>
  <c r="CP212" i="5"/>
  <c r="ID212" i="5"/>
  <c r="NR212" i="5"/>
  <c r="FB214" i="5"/>
  <c r="KP214" i="5"/>
  <c r="CR212" i="5"/>
  <c r="BI212" i="5"/>
  <c r="GW212" i="5"/>
  <c r="MK212" i="5"/>
  <c r="DU214" i="5"/>
  <c r="JI214" i="5"/>
  <c r="NG212" i="5"/>
  <c r="AX212" i="5"/>
  <c r="GL212" i="5"/>
  <c r="LZ212" i="5"/>
  <c r="DJ214" i="5"/>
  <c r="IX214" i="5"/>
  <c r="CF212" i="5"/>
  <c r="EE212" i="5"/>
  <c r="JS212" i="5"/>
  <c r="BO214" i="5"/>
  <c r="HC214" i="5"/>
  <c r="MQ214" i="5"/>
  <c r="BH212" i="5"/>
  <c r="FD212" i="5"/>
  <c r="KR212" i="5"/>
  <c r="CN214" i="5"/>
  <c r="IB214" i="5"/>
  <c r="NP214" i="5"/>
  <c r="BA212" i="5"/>
  <c r="GO212" i="5"/>
  <c r="MC212" i="5"/>
  <c r="DM214" i="5"/>
  <c r="JA214" i="5"/>
  <c r="GI212" i="5"/>
  <c r="JT214" i="5"/>
  <c r="EH212" i="5"/>
  <c r="JV212" i="5"/>
  <c r="BF214" i="5"/>
  <c r="GT214" i="5"/>
  <c r="MH214" i="5"/>
  <c r="X212" i="5"/>
  <c r="CY212" i="5"/>
  <c r="IM212" i="5"/>
  <c r="W214" i="5"/>
  <c r="FK214" i="5"/>
  <c r="KY214" i="5"/>
  <c r="CU214" i="5"/>
  <c r="AF212" i="5"/>
  <c r="FT212" i="5"/>
  <c r="LH212" i="5"/>
  <c r="CR214" i="5"/>
  <c r="IF214" i="5"/>
  <c r="NT214" i="5"/>
  <c r="KR214" i="5"/>
  <c r="DY212" i="5"/>
  <c r="JM212" i="5"/>
  <c r="AW214" i="5"/>
  <c r="GK214" i="5"/>
  <c r="LY214" i="5"/>
  <c r="JG214" i="5"/>
  <c r="DB212" i="5"/>
  <c r="IP212" i="5"/>
  <c r="Z214" i="5"/>
  <c r="FN214" i="5"/>
  <c r="LB214" i="5"/>
  <c r="FX212" i="5"/>
  <c r="BU212" i="5"/>
  <c r="HI212" i="5"/>
  <c r="MW212" i="5"/>
  <c r="EG214" i="5"/>
  <c r="JU214" i="5"/>
  <c r="FC214" i="5"/>
  <c r="BJ212" i="5"/>
  <c r="GX212" i="5"/>
  <c r="ML212" i="5"/>
  <c r="DV214" i="5"/>
  <c r="JJ214" i="5"/>
  <c r="FL212" i="5"/>
  <c r="EQ212" i="5"/>
  <c r="KE212" i="5"/>
  <c r="CA214" i="5"/>
  <c r="HO214" i="5"/>
  <c r="NC214" i="5"/>
  <c r="HH212" i="5"/>
  <c r="FP212" i="5"/>
  <c r="LD212" i="5"/>
  <c r="CZ214" i="5"/>
  <c r="IN214" i="5"/>
  <c r="CI214" i="5"/>
  <c r="BM212" i="5"/>
  <c r="HA212" i="5"/>
  <c r="MO212" i="5"/>
  <c r="DY214" i="5"/>
  <c r="JM214" i="5"/>
  <c r="KM212" i="5"/>
  <c r="BW212" i="5"/>
  <c r="ET212" i="5"/>
  <c r="KH212" i="5"/>
  <c r="BR214" i="5"/>
  <c r="HF214" i="5"/>
  <c r="MT214" i="5"/>
  <c r="EZ212" i="5"/>
  <c r="DK212" i="5"/>
  <c r="IY212" i="5"/>
  <c r="AI214" i="5"/>
  <c r="FW214" i="5"/>
  <c r="LK214" i="5"/>
  <c r="II214" i="5"/>
  <c r="AR212" i="5"/>
  <c r="GF212" i="5"/>
  <c r="LT212" i="5"/>
  <c r="DD214" i="5"/>
  <c r="IR214" i="5"/>
  <c r="AU212" i="5"/>
  <c r="AA212" i="5"/>
  <c r="EK212" i="5"/>
  <c r="JY212" i="5"/>
  <c r="BI214" i="5"/>
  <c r="GW214" i="5"/>
  <c r="MK214" i="5"/>
  <c r="EN212" i="5"/>
  <c r="DN212" i="5"/>
  <c r="JB212" i="5"/>
  <c r="AL214" i="5"/>
  <c r="FZ214" i="5"/>
  <c r="LN214" i="5"/>
  <c r="JD212" i="5"/>
  <c r="CG212" i="5"/>
  <c r="HU212" i="5"/>
  <c r="NI212" i="5"/>
  <c r="ES214" i="5"/>
  <c r="KG214" i="5"/>
  <c r="LC214" i="5"/>
  <c r="BV212" i="5"/>
  <c r="HJ212" i="5"/>
  <c r="MX212" i="5"/>
  <c r="EH214" i="5"/>
  <c r="JV214" i="5"/>
  <c r="JP212" i="5"/>
  <c r="FC212" i="5"/>
  <c r="KQ212" i="5"/>
  <c r="CM214" i="5"/>
  <c r="IA214" i="5"/>
  <c r="NO214" i="5"/>
  <c r="NH212" i="5"/>
  <c r="GB212" i="5"/>
  <c r="LP212" i="5"/>
  <c r="DL214" i="5"/>
  <c r="IZ214" i="5"/>
  <c r="FO214" i="5"/>
  <c r="BY212" i="5"/>
  <c r="HM212" i="5"/>
  <c r="NA212" i="5"/>
  <c r="EK214" i="5"/>
  <c r="JY214" i="5"/>
  <c r="AM214" i="5"/>
  <c r="BX212" i="5"/>
  <c r="FF212" i="5"/>
  <c r="KT212" i="5"/>
  <c r="CD214" i="5"/>
  <c r="HR214" i="5"/>
  <c r="NF214" i="5"/>
  <c r="KZ212" i="5"/>
  <c r="DW212" i="5"/>
  <c r="JK212" i="5"/>
  <c r="AU214" i="5"/>
  <c r="GI214" i="5"/>
  <c r="LW214" i="5"/>
  <c r="MY214" i="5"/>
  <c r="BD212" i="5"/>
  <c r="GR212" i="5"/>
  <c r="MF212" i="5"/>
  <c r="DP214" i="5"/>
  <c r="JD214" i="5"/>
  <c r="FK212" i="5"/>
  <c r="AB212" i="5"/>
  <c r="EW212" i="5"/>
  <c r="KK212" i="5"/>
  <c r="BU214" i="5"/>
  <c r="HI214" i="5"/>
  <c r="MW214" i="5"/>
  <c r="LX212" i="5"/>
  <c r="DZ212" i="5"/>
  <c r="JN212" i="5"/>
  <c r="AX214" i="5"/>
  <c r="GL214" i="5"/>
  <c r="LZ214" i="5"/>
  <c r="LL212" i="5"/>
  <c r="CS212" i="5"/>
  <c r="IG212" i="5"/>
  <c r="NU212" i="5"/>
  <c r="FE214" i="5"/>
  <c r="KS214" i="5"/>
  <c r="BT212" i="5"/>
  <c r="CH212" i="5"/>
  <c r="HV212" i="5"/>
  <c r="NJ212" i="5"/>
  <c r="ET214" i="5"/>
  <c r="KH214" i="5"/>
  <c r="NT212" i="5"/>
  <c r="FO212" i="5"/>
  <c r="LC212" i="5"/>
  <c r="CY214" i="5"/>
  <c r="IM214" i="5"/>
  <c r="AI212" i="5"/>
  <c r="FP214" i="5"/>
  <c r="GN212" i="5"/>
  <c r="MB212" i="5"/>
  <c r="DX214" i="5"/>
  <c r="JL214" i="5"/>
  <c r="KE214" i="5"/>
  <c r="CK212" i="5"/>
  <c r="HY212" i="5"/>
  <c r="NM212" i="5"/>
  <c r="EW214" i="5"/>
  <c r="KK214" i="5"/>
  <c r="EQ214" i="5"/>
  <c r="AD212" i="5"/>
  <c r="FR212" i="5"/>
  <c r="LF212" i="5"/>
  <c r="CP214" i="5"/>
  <c r="ID214" i="5"/>
  <c r="NR214" i="5"/>
  <c r="DH214" i="5"/>
  <c r="EI212" i="5"/>
  <c r="JW212" i="5"/>
  <c r="BG214" i="5"/>
  <c r="GU214" i="5"/>
  <c r="MI214" i="5"/>
  <c r="AJ212" i="5"/>
  <c r="BP212" i="5"/>
  <c r="HD212" i="5"/>
  <c r="MR212" i="5"/>
  <c r="EB214" i="5"/>
  <c r="JP214" i="5"/>
  <c r="JC212" i="5"/>
  <c r="U212" i="5"/>
  <c r="U129" i="10" s="1"/>
  <c r="FI212" i="5"/>
  <c r="KW212" i="5"/>
  <c r="CG214" i="5"/>
  <c r="HU214" i="5"/>
  <c r="NI214" i="5"/>
  <c r="DT214" i="5"/>
  <c r="EL212" i="5"/>
  <c r="JZ212" i="5"/>
  <c r="BJ214" i="5"/>
  <c r="GX214" i="5"/>
  <c r="ML214" i="5"/>
  <c r="BL214" i="5"/>
  <c r="DE212" i="5"/>
  <c r="IS212" i="5"/>
  <c r="AC214" i="5"/>
  <c r="FQ214" i="5"/>
  <c r="LE214" i="5"/>
  <c r="HT212" i="5"/>
  <c r="CT212" i="5"/>
  <c r="IH212" i="5"/>
  <c r="NV212" i="5"/>
  <c r="FF214" i="5"/>
  <c r="KT214" i="5"/>
  <c r="CV214" i="5"/>
  <c r="GA212" i="5"/>
  <c r="LO212" i="5"/>
  <c r="DK214" i="5"/>
  <c r="IY214" i="5"/>
  <c r="DC212" i="5"/>
  <c r="MN214" i="5"/>
  <c r="GZ212" i="5"/>
  <c r="MN212" i="5"/>
  <c r="EJ214" i="5"/>
  <c r="JX214" i="5"/>
  <c r="AV212" i="5"/>
  <c r="CW212" i="5"/>
  <c r="IK212" i="5"/>
  <c r="U214" i="5"/>
  <c r="U114" i="10" s="1"/>
  <c r="FI214" i="5"/>
  <c r="KW214" i="5"/>
  <c r="IU214" i="5"/>
  <c r="AP212" i="5"/>
  <c r="GD212" i="5"/>
  <c r="LR212" i="5"/>
  <c r="DB214" i="5"/>
  <c r="IP214" i="5"/>
  <c r="BG212" i="5"/>
  <c r="KF214" i="5"/>
  <c r="EU212" i="5"/>
  <c r="KI212" i="5"/>
  <c r="BS214" i="5"/>
  <c r="HG214" i="5"/>
  <c r="MU214" i="5"/>
  <c r="EB212" i="5"/>
  <c r="CB212" i="5"/>
  <c r="HP212" i="5"/>
  <c r="ND212" i="5"/>
  <c r="EN214" i="5"/>
  <c r="KB214" i="5"/>
  <c r="AA214" i="5"/>
  <c r="AG212" i="5"/>
  <c r="FU212" i="5"/>
  <c r="LI212" i="5"/>
  <c r="CS214" i="5"/>
  <c r="IG214" i="5"/>
  <c r="NU214" i="5"/>
  <c r="MB214" i="5"/>
  <c r="EX212" i="5"/>
  <c r="KL212" i="5"/>
  <c r="BV214" i="5"/>
  <c r="HJ214" i="5"/>
  <c r="MX214" i="5"/>
  <c r="FD214" i="5"/>
  <c r="DQ212" i="5"/>
  <c r="JE212" i="5"/>
  <c r="AO214" i="5"/>
  <c r="GC214" i="5"/>
  <c r="LQ214" i="5"/>
  <c r="MJ212" i="5"/>
  <c r="DF212" i="5"/>
  <c r="IT212" i="5"/>
  <c r="AD214" i="5"/>
  <c r="FR214" i="5"/>
  <c r="LF214" i="5"/>
  <c r="HL214" i="5"/>
  <c r="GM212" i="5"/>
  <c r="MA212" i="5"/>
  <c r="DW214" i="5"/>
  <c r="JK214" i="5"/>
  <c r="FW212" i="5"/>
  <c r="AZ212" i="5"/>
  <c r="HL212" i="5"/>
  <c r="MZ212" i="5"/>
  <c r="EV214" i="5"/>
  <c r="KJ214" i="5"/>
  <c r="GV212" i="5"/>
  <c r="DI212" i="5"/>
  <c r="IW212" i="5"/>
  <c r="AG214" i="5"/>
  <c r="FU214" i="5"/>
  <c r="LI214" i="5"/>
  <c r="NK214" i="5"/>
  <c r="BB212" i="5"/>
  <c r="GP212" i="5"/>
  <c r="MD212" i="5"/>
  <c r="DN214" i="5"/>
  <c r="JB214" i="5"/>
  <c r="EY212" i="5"/>
  <c r="AM212" i="5"/>
  <c r="FG212" i="5"/>
  <c r="KU212" i="5"/>
  <c r="CE214" i="5"/>
  <c r="HS214" i="5"/>
  <c r="NG214" i="5"/>
  <c r="IF212" i="5"/>
  <c r="CN212" i="5"/>
  <c r="IB212" i="5"/>
  <c r="NP212" i="5"/>
  <c r="EZ214" i="5"/>
  <c r="KN214" i="5"/>
  <c r="EE214" i="5"/>
  <c r="AS212" i="5"/>
  <c r="GG212" i="5"/>
  <c r="LU212" i="5"/>
  <c r="DE214" i="5"/>
  <c r="IS214" i="5"/>
  <c r="W212" i="5"/>
  <c r="V212" i="5"/>
  <c r="FJ212" i="5"/>
  <c r="KX212" i="5"/>
  <c r="CH214" i="5"/>
  <c r="HV214" i="5"/>
  <c r="NJ214" i="5"/>
  <c r="HX214" i="5"/>
  <c r="EC212" i="5"/>
  <c r="JQ212" i="5"/>
  <c r="BA214" i="5"/>
  <c r="GO214" i="5"/>
  <c r="MC214" i="5"/>
  <c r="BX214" i="5"/>
  <c r="DR212" i="5"/>
  <c r="JF212" i="5"/>
  <c r="AP214" i="5"/>
  <c r="GD214" i="5"/>
  <c r="LR214" i="5"/>
  <c r="LP214" i="5"/>
  <c r="GY212" i="5"/>
  <c r="MM212" i="5"/>
  <c r="EI214" i="5"/>
  <c r="JW214" i="5"/>
  <c r="HS212" i="5"/>
  <c r="BL212" i="5"/>
  <c r="HX212" i="5"/>
  <c r="NL212" i="5"/>
  <c r="FH214" i="5"/>
  <c r="KV214" i="5"/>
  <c r="MV212" i="5"/>
  <c r="DU212" i="5"/>
  <c r="JI212" i="5"/>
  <c r="AS214" i="5"/>
  <c r="GG214" i="5"/>
  <c r="LU214" i="5"/>
  <c r="DD212" i="5"/>
  <c r="BN212" i="5"/>
  <c r="HB212" i="5"/>
  <c r="MP212" i="5"/>
  <c r="DZ214" i="5"/>
  <c r="JN214" i="5"/>
  <c r="IE212" i="5"/>
  <c r="AE212" i="5"/>
  <c r="FS212" i="5"/>
  <c r="LG212" i="5"/>
  <c r="CQ214" i="5"/>
  <c r="IE214" i="5"/>
  <c r="NS214" i="5"/>
  <c r="KN212" i="5"/>
  <c r="CZ212" i="5"/>
  <c r="IN212" i="5"/>
  <c r="X214" i="5"/>
  <c r="FL214" i="5"/>
  <c r="KZ214" i="5"/>
  <c r="HK214" i="5"/>
  <c r="BE212" i="5"/>
  <c r="GS212" i="5"/>
  <c r="MG212" i="5"/>
  <c r="DQ214" i="5"/>
  <c r="JE214" i="5"/>
  <c r="DO212" i="5"/>
  <c r="AH212" i="5"/>
  <c r="FV212" i="5"/>
  <c r="LJ212" i="5"/>
  <c r="CT214" i="5"/>
  <c r="IH214" i="5"/>
  <c r="BX24" i="5"/>
  <c r="LQ25" i="5"/>
  <c r="LQ34" i="5" s="1"/>
  <c r="CB27" i="5"/>
  <c r="CB36" i="5" s="1"/>
  <c r="DW24" i="5"/>
  <c r="DW33" i="5" s="1"/>
  <c r="DS28" i="5"/>
  <c r="DS37" i="5" s="1"/>
  <c r="GU27" i="5"/>
  <c r="GU36" i="5" s="1"/>
  <c r="EA28" i="5"/>
  <c r="EA37" i="5" s="1"/>
  <c r="EY29" i="5"/>
  <c r="EY38" i="5" s="1"/>
  <c r="LC27" i="5"/>
  <c r="LC36" i="5" s="1"/>
  <c r="LT24" i="5"/>
  <c r="LT33" i="5" s="1"/>
  <c r="JH29" i="5"/>
  <c r="JH38" i="5" s="1"/>
  <c r="CC28" i="5"/>
  <c r="CC37" i="5" s="1"/>
  <c r="ET27" i="5"/>
  <c r="ET36" i="5" s="1"/>
  <c r="JV25" i="5"/>
  <c r="JV34" i="5" s="1"/>
  <c r="IX29" i="5"/>
  <c r="MF27" i="5"/>
  <c r="MF36" i="5" s="1"/>
  <c r="LB26" i="5"/>
  <c r="LB35" i="5" s="1"/>
  <c r="CS29" i="5"/>
  <c r="BA29" i="5"/>
  <c r="BA38" i="5" s="1"/>
  <c r="EN28" i="5"/>
  <c r="EN37" i="5" s="1"/>
  <c r="CB26" i="5"/>
  <c r="CB35" i="5" s="1"/>
  <c r="BN27" i="5"/>
  <c r="BN36" i="5" s="1"/>
  <c r="EP29" i="5"/>
  <c r="IG25" i="5"/>
  <c r="IG34" i="5" s="1"/>
  <c r="CA26" i="5"/>
  <c r="CA35" i="5" s="1"/>
  <c r="CS27" i="5"/>
  <c r="BA26" i="5"/>
  <c r="BA35" i="5" s="1"/>
  <c r="KE25" i="5"/>
  <c r="KE34" i="5" s="1"/>
  <c r="LY28" i="5"/>
  <c r="LY37" i="5" s="1"/>
  <c r="DC28" i="5"/>
  <c r="DC37" i="5" s="1"/>
  <c r="FM25" i="5"/>
  <c r="FM34" i="5" s="1"/>
  <c r="BI24" i="5"/>
  <c r="BI33" i="5" s="1"/>
  <c r="BS26" i="5"/>
  <c r="BS35" i="5" s="1"/>
  <c r="FB26" i="5"/>
  <c r="FB35" i="5" s="1"/>
  <c r="FM26" i="5"/>
  <c r="FM35" i="5" s="1"/>
  <c r="GO25" i="5"/>
  <c r="GO34" i="5" s="1"/>
  <c r="BW25" i="5"/>
  <c r="BW34" i="5" s="1"/>
  <c r="LU25" i="5"/>
  <c r="LU34" i="5" s="1"/>
  <c r="LJ24" i="5"/>
  <c r="LJ33" i="5" s="1"/>
  <c r="EI28" i="5"/>
  <c r="EI37" i="5" s="1"/>
  <c r="CP26" i="5"/>
  <c r="CP35" i="5" s="1"/>
  <c r="AC27" i="5"/>
  <c r="AC36" i="5" s="1"/>
  <c r="HB26" i="5"/>
  <c r="HB35" i="5" s="1"/>
  <c r="GR26" i="5"/>
  <c r="GR35" i="5" s="1"/>
  <c r="GU24" i="5"/>
  <c r="GU33" i="5" s="1"/>
  <c r="MA28" i="5"/>
  <c r="MA37" i="5" s="1"/>
  <c r="CN25" i="5"/>
  <c r="CN34" i="5" s="1"/>
  <c r="CF25" i="5"/>
  <c r="CF34" i="5" s="1"/>
  <c r="HS26" i="5"/>
  <c r="HS35" i="5" s="1"/>
  <c r="FP26" i="5"/>
  <c r="FP35" i="5" s="1"/>
  <c r="DL29" i="5"/>
  <c r="DL38" i="5" s="1"/>
  <c r="DR27" i="5"/>
  <c r="DR36" i="5" s="1"/>
  <c r="JO25" i="5"/>
  <c r="JO34" i="5" s="1"/>
  <c r="AK27" i="5"/>
  <c r="CF29" i="5"/>
  <c r="CF38" i="5" s="1"/>
  <c r="R210" i="5"/>
  <c r="R211" i="5" s="1"/>
  <c r="R218" i="5"/>
  <c r="R219" i="5" s="1"/>
  <c r="GN27" i="5"/>
  <c r="GN36" i="5" s="1"/>
  <c r="GY29" i="5"/>
  <c r="GY38" i="5" s="1"/>
  <c r="GB29" i="5"/>
  <c r="GB38" i="5" s="1"/>
  <c r="LS27" i="5"/>
  <c r="LS36" i="5" s="1"/>
  <c r="EC29" i="5"/>
  <c r="AV26" i="5"/>
  <c r="IB26" i="5"/>
  <c r="IB35" i="5" s="1"/>
  <c r="HY26" i="5"/>
  <c r="ME25" i="5"/>
  <c r="ME34" i="5" s="1"/>
  <c r="FN29" i="5"/>
  <c r="FN38" i="5" s="1"/>
  <c r="DH29" i="5"/>
  <c r="DH38" i="5" s="1"/>
  <c r="HE25" i="5"/>
  <c r="HE34" i="5" s="1"/>
  <c r="KS27" i="5"/>
  <c r="KS36" i="5" s="1"/>
  <c r="FD29" i="5"/>
  <c r="FD38" i="5" s="1"/>
  <c r="MY25" i="5"/>
  <c r="DM27" i="5"/>
  <c r="AW25" i="5"/>
  <c r="AW34" i="5" s="1"/>
  <c r="IX25" i="5"/>
  <c r="IX34" i="5" s="1"/>
  <c r="GR27" i="5"/>
  <c r="GR36" i="5" s="1"/>
  <c r="FU27" i="5"/>
  <c r="FU36" i="5" s="1"/>
  <c r="LL29" i="5"/>
  <c r="LL38" i="5" s="1"/>
  <c r="FC24" i="5"/>
  <c r="FC33" i="5" s="1"/>
  <c r="FC25" i="5"/>
  <c r="FC34" i="5" s="1"/>
  <c r="FC27" i="5"/>
  <c r="FC36" i="5" s="1"/>
  <c r="EM24" i="5"/>
  <c r="EM33" i="5" s="1"/>
  <c r="BU24" i="5"/>
  <c r="BU33" i="5" s="1"/>
  <c r="GY26" i="5"/>
  <c r="GY35" i="5" s="1"/>
  <c r="AQ27" i="5"/>
  <c r="AQ36" i="5" s="1"/>
  <c r="FY27" i="5"/>
  <c r="EL27" i="5"/>
  <c r="EL36" i="5" s="1"/>
  <c r="HY25" i="5"/>
  <c r="KL25" i="5"/>
  <c r="KL34" i="5" s="1"/>
  <c r="CB25" i="5"/>
  <c r="CB34" i="5" s="1"/>
  <c r="HO24" i="5"/>
  <c r="HO33" i="5" s="1"/>
  <c r="HN24" i="5"/>
  <c r="HN33" i="5" s="1"/>
  <c r="JV24" i="5"/>
  <c r="JV33" i="5" s="1"/>
  <c r="BG24" i="5"/>
  <c r="BG33" i="5" s="1"/>
  <c r="GV25" i="5"/>
  <c r="GV34" i="5" s="1"/>
  <c r="GV24" i="5"/>
  <c r="GV33" i="5" s="1"/>
  <c r="KD26" i="5"/>
  <c r="KD35" i="5" s="1"/>
  <c r="FY24" i="5"/>
  <c r="LN25" i="5"/>
  <c r="LN34" i="5" s="1"/>
  <c r="MD26" i="5"/>
  <c r="IY29" i="5"/>
  <c r="IY38" i="5" s="1"/>
  <c r="JH24" i="5"/>
  <c r="JH33" i="5" s="1"/>
  <c r="GN25" i="5"/>
  <c r="GN34" i="5" s="1"/>
  <c r="HD29" i="5"/>
  <c r="HD38" i="5" s="1"/>
  <c r="DF27" i="5"/>
  <c r="DF36" i="5" s="1"/>
  <c r="NF26" i="5"/>
  <c r="IO24" i="5"/>
  <c r="IO33" i="5" s="1"/>
  <c r="FL28" i="5"/>
  <c r="FL37" i="5" s="1"/>
  <c r="GG24" i="5"/>
  <c r="GG33" i="5" s="1"/>
  <c r="FM24" i="5"/>
  <c r="FM33" i="5" s="1"/>
  <c r="BY29" i="5"/>
  <c r="BY38" i="5" s="1"/>
  <c r="GY25" i="5"/>
  <c r="GY34" i="5" s="1"/>
  <c r="KB28" i="5"/>
  <c r="KB37" i="5" s="1"/>
  <c r="AT28" i="5"/>
  <c r="AT37" i="5" s="1"/>
  <c r="FT28" i="5"/>
  <c r="FT37" i="5" s="1"/>
  <c r="HH25" i="5"/>
  <c r="HH34" i="5" s="1"/>
  <c r="AB25" i="5"/>
  <c r="AB34" i="5" s="1"/>
  <c r="BH29" i="5"/>
  <c r="BH38" i="5" s="1"/>
  <c r="JP28" i="5"/>
  <c r="JP37" i="5" s="1"/>
  <c r="BO25" i="5"/>
  <c r="BO34" i="5" s="1"/>
  <c r="KI25" i="5"/>
  <c r="KI34" i="5" s="1"/>
  <c r="HU24" i="5"/>
  <c r="HU33" i="5" s="1"/>
  <c r="MD28" i="5"/>
  <c r="MD37" i="5" s="1"/>
  <c r="DP24" i="5"/>
  <c r="DP33" i="5" s="1"/>
  <c r="BQ27" i="5"/>
  <c r="LG25" i="5"/>
  <c r="LG34" i="5" s="1"/>
  <c r="FF26" i="5"/>
  <c r="FF35" i="5" s="1"/>
  <c r="CA27" i="5"/>
  <c r="CA36" i="5" s="1"/>
  <c r="NU25" i="5"/>
  <c r="NU34" i="5" s="1"/>
  <c r="NJ25" i="5"/>
  <c r="NJ34" i="5" s="1"/>
  <c r="HY28" i="5"/>
  <c r="LE25" i="5"/>
  <c r="LE34" i="5" s="1"/>
  <c r="HZ24" i="5"/>
  <c r="HZ33" i="5" s="1"/>
  <c r="KJ28" i="5"/>
  <c r="KJ37" i="5" s="1"/>
  <c r="IW25" i="5"/>
  <c r="IW34" i="5" s="1"/>
  <c r="R195" i="5"/>
  <c r="MH26" i="5"/>
  <c r="MH35" i="5" s="1"/>
  <c r="JX27" i="5"/>
  <c r="JX36" i="5" s="1"/>
  <c r="GW25" i="5"/>
  <c r="GW34" i="5" s="1"/>
  <c r="EM28" i="5"/>
  <c r="EM37" i="5" s="1"/>
  <c r="DK26" i="5"/>
  <c r="LV25" i="5"/>
  <c r="LV34" i="5" s="1"/>
  <c r="GO27" i="5"/>
  <c r="GO36" i="5" s="1"/>
  <c r="HJ29" i="5"/>
  <c r="HJ38" i="5" s="1"/>
  <c r="FG28" i="5"/>
  <c r="FG37" i="5" s="1"/>
  <c r="GO24" i="5"/>
  <c r="GO33" i="5" s="1"/>
  <c r="KI29" i="5"/>
  <c r="KI38" i="5" s="1"/>
  <c r="GZ25" i="5"/>
  <c r="IR24" i="5"/>
  <c r="IR33" i="5" s="1"/>
  <c r="KM26" i="5"/>
  <c r="KM35" i="5" s="1"/>
  <c r="AD26" i="5"/>
  <c r="AD35" i="5" s="1"/>
  <c r="AP26" i="5"/>
  <c r="AP35" i="5" s="1"/>
  <c r="MZ28" i="5"/>
  <c r="GL25" i="5"/>
  <c r="GL34" i="5" s="1"/>
  <c r="JM27" i="5"/>
  <c r="JM36" i="5" s="1"/>
  <c r="KT24" i="5"/>
  <c r="KT33" i="5" s="1"/>
  <c r="BJ27" i="5"/>
  <c r="DL28" i="5"/>
  <c r="DL37" i="5" s="1"/>
  <c r="LU24" i="5"/>
  <c r="LU33" i="5" s="1"/>
  <c r="GD28" i="5"/>
  <c r="GD37" i="5" s="1"/>
  <c r="LU29" i="5"/>
  <c r="LU38" i="5" s="1"/>
  <c r="DP25" i="5"/>
  <c r="DP34" i="5" s="1"/>
  <c r="JS24" i="5"/>
  <c r="JS33" i="5" s="1"/>
  <c r="BH27" i="5"/>
  <c r="BH36" i="5" s="1"/>
  <c r="X26" i="5"/>
  <c r="X35" i="5" s="1"/>
  <c r="IX27" i="5"/>
  <c r="IX36" i="5" s="1"/>
  <c r="JK25" i="5"/>
  <c r="JK34" i="5" s="1"/>
  <c r="HY27" i="5"/>
  <c r="KL26" i="5"/>
  <c r="KL35" i="5" s="1"/>
  <c r="KQ29" i="5"/>
  <c r="KQ22" i="5" s="1"/>
  <c r="FF27" i="5"/>
  <c r="FF36" i="5" s="1"/>
  <c r="DU27" i="5"/>
  <c r="IK25" i="5"/>
  <c r="IK34" i="5" s="1"/>
  <c r="AT25" i="5"/>
  <c r="AT34" i="5" s="1"/>
  <c r="DJ24" i="5"/>
  <c r="DJ33" i="5" s="1"/>
  <c r="AI24" i="5"/>
  <c r="GR28" i="5"/>
  <c r="GR37" i="5" s="1"/>
  <c r="IC27" i="5"/>
  <c r="CN24" i="5"/>
  <c r="CN33" i="5" s="1"/>
  <c r="CG28" i="5"/>
  <c r="CG37" i="5" s="1"/>
  <c r="LJ26" i="5"/>
  <c r="LJ35" i="5" s="1"/>
  <c r="IS26" i="5"/>
  <c r="IS35" i="5" s="1"/>
  <c r="MP27" i="5"/>
  <c r="MP36" i="5" s="1"/>
  <c r="BW26" i="5"/>
  <c r="BW35" i="5" s="1"/>
  <c r="AH28" i="5"/>
  <c r="HM24" i="5"/>
  <c r="HM33" i="5" s="1"/>
  <c r="HN28" i="5"/>
  <c r="HN37" i="5" s="1"/>
  <c r="CT28" i="5"/>
  <c r="CT37" i="5" s="1"/>
  <c r="GA27" i="5"/>
  <c r="GA36" i="5" s="1"/>
  <c r="CJ25" i="5"/>
  <c r="CJ34" i="5" s="1"/>
  <c r="HP27" i="5"/>
  <c r="HP36" i="5" s="1"/>
  <c r="FU28" i="5"/>
  <c r="FU37" i="5" s="1"/>
  <c r="DX28" i="5"/>
  <c r="DX37" i="5" s="1"/>
  <c r="FN28" i="5"/>
  <c r="FN37" i="5" s="1"/>
  <c r="FG24" i="5"/>
  <c r="FG33" i="5" s="1"/>
  <c r="NJ27" i="5"/>
  <c r="NJ36" i="5" s="1"/>
  <c r="DA29" i="5"/>
  <c r="DA38" i="5" s="1"/>
  <c r="JT25" i="5"/>
  <c r="JT34" i="5" s="1"/>
  <c r="HI29" i="5"/>
  <c r="HI28" i="5"/>
  <c r="HI37" i="5" s="1"/>
  <c r="LY24" i="5"/>
  <c r="LY33" i="5" s="1"/>
  <c r="IE25" i="5"/>
  <c r="IE34" i="5" s="1"/>
  <c r="FU29" i="5"/>
  <c r="FU38" i="5" s="1"/>
  <c r="AE27" i="5"/>
  <c r="AE36" i="5" s="1"/>
  <c r="BR28" i="5"/>
  <c r="BR37" i="5" s="1"/>
  <c r="FY26" i="5"/>
  <c r="MG24" i="5"/>
  <c r="MG33" i="5" s="1"/>
  <c r="CE27" i="5"/>
  <c r="HI26" i="5"/>
  <c r="HI35" i="5" s="1"/>
  <c r="IF29" i="5"/>
  <c r="IF38" i="5" s="1"/>
  <c r="HX27" i="5"/>
  <c r="HX36" i="5" s="1"/>
  <c r="JK26" i="5"/>
  <c r="JK35" i="5" s="1"/>
  <c r="CA24" i="5"/>
  <c r="CA33" i="5" s="1"/>
  <c r="KP28" i="5"/>
  <c r="KP37" i="5" s="1"/>
  <c r="AD24" i="5"/>
  <c r="AD33" i="5" s="1"/>
  <c r="GL24" i="5"/>
  <c r="GL33" i="5" s="1"/>
  <c r="AG25" i="5"/>
  <c r="AG34" i="5" s="1"/>
  <c r="NF27" i="5"/>
  <c r="NF36" i="5" s="1"/>
  <c r="KN26" i="5"/>
  <c r="IM24" i="5"/>
  <c r="IM33" i="5" s="1"/>
  <c r="AD28" i="5"/>
  <c r="AD37" i="5" s="1"/>
  <c r="HA25" i="5"/>
  <c r="AG27" i="5"/>
  <c r="AG36" i="5" s="1"/>
  <c r="KM25" i="5"/>
  <c r="KM34" i="5" s="1"/>
  <c r="LA28" i="5"/>
  <c r="LA37" i="5" s="1"/>
  <c r="JN29" i="5"/>
  <c r="JN38" i="5" s="1"/>
  <c r="FW29" i="5"/>
  <c r="FW38" i="5" s="1"/>
  <c r="MC26" i="5"/>
  <c r="MC35" i="5" s="1"/>
  <c r="BG27" i="5"/>
  <c r="BG36" i="5" s="1"/>
  <c r="EN24" i="5"/>
  <c r="EN33" i="5" s="1"/>
  <c r="AX29" i="5"/>
  <c r="AX38" i="5" s="1"/>
  <c r="IL25" i="5"/>
  <c r="IL34" i="5" s="1"/>
  <c r="EH24" i="5"/>
  <c r="EH33" i="5" s="1"/>
  <c r="MH28" i="5"/>
  <c r="MH37" i="5" s="1"/>
  <c r="HK25" i="5"/>
  <c r="HK34" i="5" s="1"/>
  <c r="AH27" i="5"/>
  <c r="AP27" i="5"/>
  <c r="AP36" i="5" s="1"/>
  <c r="HZ29" i="5"/>
  <c r="HZ38" i="5" s="1"/>
  <c r="DT29" i="5"/>
  <c r="DT38" i="5" s="1"/>
  <c r="FO24" i="5"/>
  <c r="FO33" i="5" s="1"/>
  <c r="LR25" i="5"/>
  <c r="LR34" i="5" s="1"/>
  <c r="LB24" i="5"/>
  <c r="LB33" i="5" s="1"/>
  <c r="FL24" i="5"/>
  <c r="FL33" i="5" s="1"/>
  <c r="LJ25" i="5"/>
  <c r="LJ34" i="5" s="1"/>
  <c r="DE26" i="5"/>
  <c r="DE35" i="5" s="1"/>
  <c r="MQ25" i="5"/>
  <c r="MQ34" i="5" s="1"/>
  <c r="CV26" i="5"/>
  <c r="CV35" i="5" s="1"/>
  <c r="IX26" i="5"/>
  <c r="MH29" i="5"/>
  <c r="MH38" i="5" s="1"/>
  <c r="JP27" i="5"/>
  <c r="JP36" i="5" s="1"/>
  <c r="JD27" i="5"/>
  <c r="JD36" i="5" s="1"/>
  <c r="AK26" i="5"/>
  <c r="FB29" i="5"/>
  <c r="FB38" i="5" s="1"/>
  <c r="AE28" i="5"/>
  <c r="AE37" i="5" s="1"/>
  <c r="FQ27" i="5"/>
  <c r="FQ36" i="5" s="1"/>
  <c r="EY27" i="5"/>
  <c r="EY36" i="5" s="1"/>
  <c r="FL29" i="5"/>
  <c r="FL38" i="5" s="1"/>
  <c r="GB27" i="5"/>
  <c r="GB36" i="5" s="1"/>
  <c r="CY25" i="5"/>
  <c r="CY34" i="5" s="1"/>
  <c r="NJ26" i="5"/>
  <c r="NJ35" i="5" s="1"/>
  <c r="KM29" i="5"/>
  <c r="KM38" i="5" s="1"/>
  <c r="HR27" i="5"/>
  <c r="HR36" i="5" s="1"/>
  <c r="GT25" i="5"/>
  <c r="MH25" i="5"/>
  <c r="MH34" i="5" s="1"/>
  <c r="FJ28" i="5"/>
  <c r="FJ37" i="5" s="1"/>
  <c r="HT25" i="5"/>
  <c r="HT34" i="5" s="1"/>
  <c r="LG29" i="5"/>
  <c r="IN28" i="5"/>
  <c r="IN37" i="5" s="1"/>
  <c r="LL25" i="5"/>
  <c r="LL34" i="5" s="1"/>
  <c r="JW28" i="5"/>
  <c r="JW37" i="5" s="1"/>
  <c r="CG29" i="5"/>
  <c r="CG38" i="5" s="1"/>
  <c r="KE29" i="5"/>
  <c r="KE38" i="5" s="1"/>
  <c r="FM28" i="5"/>
  <c r="FM37" i="5" s="1"/>
  <c r="DF28" i="5"/>
  <c r="DF37" i="5" s="1"/>
  <c r="FA28" i="5"/>
  <c r="GI25" i="5"/>
  <c r="GI34" i="5" s="1"/>
  <c r="EI25" i="5"/>
  <c r="EI34" i="5" s="1"/>
  <c r="DT26" i="5"/>
  <c r="DT35" i="5" s="1"/>
  <c r="CV28" i="5"/>
  <c r="CV37" i="5" s="1"/>
  <c r="MK25" i="5"/>
  <c r="MD29" i="5"/>
  <c r="JH25" i="5"/>
  <c r="JH34" i="5" s="1"/>
  <c r="BU26" i="5"/>
  <c r="BU35" i="5" s="1"/>
  <c r="JW26" i="5"/>
  <c r="JW35" i="5" s="1"/>
  <c r="GA29" i="5"/>
  <c r="GA38" i="5" s="1"/>
  <c r="GY28" i="5"/>
  <c r="GY37" i="5" s="1"/>
  <c r="IO28" i="5"/>
  <c r="IO37" i="5" s="1"/>
  <c r="KE28" i="5"/>
  <c r="KE37" i="5" s="1"/>
  <c r="IP27" i="5"/>
  <c r="IP36" i="5" s="1"/>
  <c r="JM25" i="5"/>
  <c r="JM34" i="5" s="1"/>
  <c r="FN27" i="5"/>
  <c r="FN36" i="5" s="1"/>
  <c r="BB28" i="5"/>
  <c r="BB37" i="5" s="1"/>
  <c r="II27" i="5"/>
  <c r="EE27" i="5"/>
  <c r="EE36" i="5" s="1"/>
  <c r="HK28" i="5"/>
  <c r="HK37" i="5" s="1"/>
  <c r="BU29" i="5"/>
  <c r="BU38" i="5" s="1"/>
  <c r="KF26" i="5"/>
  <c r="KF35" i="5" s="1"/>
  <c r="MY26" i="5"/>
  <c r="IW28" i="5"/>
  <c r="IW37" i="5" s="1"/>
  <c r="GH27" i="5"/>
  <c r="GH36" i="5" s="1"/>
  <c r="HF26" i="5"/>
  <c r="HF35" i="5" s="1"/>
  <c r="KN29" i="5"/>
  <c r="CQ29" i="5"/>
  <c r="CQ38" i="5" s="1"/>
  <c r="JF25" i="5"/>
  <c r="JF34" i="5" s="1"/>
  <c r="BF24" i="5"/>
  <c r="BF33" i="5" s="1"/>
  <c r="HN29" i="5"/>
  <c r="HN38" i="5" s="1"/>
  <c r="IQ27" i="5"/>
  <c r="KS24" i="5"/>
  <c r="KS33" i="5" s="1"/>
  <c r="U24" i="5"/>
  <c r="MM29" i="5"/>
  <c r="MM38" i="5" s="1"/>
  <c r="IN26" i="5"/>
  <c r="IN35" i="5" s="1"/>
  <c r="EY25" i="5"/>
  <c r="EY34" i="5" s="1"/>
  <c r="HU26" i="5"/>
  <c r="HU35" i="5" s="1"/>
  <c r="MJ28" i="5"/>
  <c r="MJ37" i="5" s="1"/>
  <c r="JS29" i="5"/>
  <c r="DM26" i="5"/>
  <c r="DM35" i="5" s="1"/>
  <c r="HD24" i="5"/>
  <c r="HD33" i="5" s="1"/>
  <c r="GQ27" i="5"/>
  <c r="GQ36" i="5" s="1"/>
  <c r="FX25" i="5"/>
  <c r="FX34" i="5" s="1"/>
  <c r="EH27" i="5"/>
  <c r="EH36" i="5" s="1"/>
  <c r="HT27" i="5"/>
  <c r="HT36" i="5" s="1"/>
  <c r="DV28" i="5"/>
  <c r="DV37" i="5" s="1"/>
  <c r="GU29" i="5"/>
  <c r="GU38" i="5" s="1"/>
  <c r="EJ29" i="5"/>
  <c r="EJ38" i="5" s="1"/>
  <c r="FS27" i="5"/>
  <c r="FS36" i="5" s="1"/>
  <c r="JN28" i="5"/>
  <c r="JN37" i="5" s="1"/>
  <c r="HA24" i="5"/>
  <c r="CY28" i="5"/>
  <c r="CY37" i="5" s="1"/>
  <c r="LI24" i="5"/>
  <c r="HC27" i="5"/>
  <c r="HC36" i="5" s="1"/>
  <c r="KT28" i="5"/>
  <c r="KT37" i="5" s="1"/>
  <c r="BC24" i="5"/>
  <c r="LR26" i="5"/>
  <c r="LR35" i="5" s="1"/>
  <c r="EM27" i="5"/>
  <c r="EM36" i="5" s="1"/>
  <c r="LK24" i="5"/>
  <c r="LK33" i="5" s="1"/>
  <c r="HJ25" i="5"/>
  <c r="HJ34" i="5" s="1"/>
  <c r="KO27" i="5"/>
  <c r="KO36" i="5" s="1"/>
  <c r="AV24" i="5"/>
  <c r="BL28" i="5"/>
  <c r="BL37" i="5" s="1"/>
  <c r="LE29" i="5"/>
  <c r="LE38" i="5" s="1"/>
  <c r="GG29" i="5"/>
  <c r="GG38" i="5" s="1"/>
  <c r="KA28" i="5"/>
  <c r="KA37" i="5" s="1"/>
  <c r="IN27" i="5"/>
  <c r="IN36" i="5" s="1"/>
  <c r="EP28" i="5"/>
  <c r="JS28" i="5"/>
  <c r="BO24" i="5"/>
  <c r="BO33" i="5" s="1"/>
  <c r="KB26" i="5"/>
  <c r="KB35" i="5" s="1"/>
  <c r="JX28" i="5"/>
  <c r="JX37" i="5" s="1"/>
  <c r="KK28" i="5"/>
  <c r="KK37" i="5" s="1"/>
  <c r="CE24" i="5"/>
  <c r="JU28" i="5"/>
  <c r="JU37" i="5" s="1"/>
  <c r="IK28" i="5"/>
  <c r="IK37" i="5" s="1"/>
  <c r="FE25" i="5"/>
  <c r="FE34" i="5" s="1"/>
  <c r="KV27" i="5"/>
  <c r="KV36" i="5" s="1"/>
  <c r="KM27" i="5"/>
  <c r="KM36" i="5" s="1"/>
  <c r="GE29" i="5"/>
  <c r="GE38" i="5" s="1"/>
  <c r="AH26" i="5"/>
  <c r="LG28" i="5"/>
  <c r="LG37" i="5" s="1"/>
  <c r="GP24" i="5"/>
  <c r="GP33" i="5" s="1"/>
  <c r="DG27" i="5"/>
  <c r="CN29" i="5"/>
  <c r="CN38" i="5" s="1"/>
  <c r="NU27" i="5"/>
  <c r="NU36" i="5" s="1"/>
  <c r="CJ26" i="5"/>
  <c r="CJ35" i="5" s="1"/>
  <c r="AQ25" i="5"/>
  <c r="AQ34" i="5" s="1"/>
  <c r="AP58" i="5"/>
  <c r="X27" i="5"/>
  <c r="X36" i="5" s="1"/>
  <c r="IM29" i="5"/>
  <c r="IM38" i="5" s="1"/>
  <c r="NF28" i="5"/>
  <c r="NF37" i="5" s="1"/>
  <c r="FC28" i="5"/>
  <c r="FC37" i="5" s="1"/>
  <c r="AT29" i="5"/>
  <c r="AT38" i="5" s="1"/>
  <c r="HJ26" i="5"/>
  <c r="HJ35" i="5" s="1"/>
  <c r="BG26" i="5"/>
  <c r="BG35" i="5" s="1"/>
  <c r="EA27" i="5"/>
  <c r="EA36" i="5" s="1"/>
  <c r="CV25" i="5"/>
  <c r="CV34" i="5" s="1"/>
  <c r="HE26" i="5"/>
  <c r="HE35" i="5" s="1"/>
  <c r="IO27" i="5"/>
  <c r="IO36" i="5" s="1"/>
  <c r="EI27" i="5"/>
  <c r="IY26" i="5"/>
  <c r="IY35" i="5" s="1"/>
  <c r="JL27" i="5"/>
  <c r="FV29" i="5"/>
  <c r="FV38" i="5" s="1"/>
  <c r="KX26" i="5"/>
  <c r="KX35" i="5" s="1"/>
  <c r="KC26" i="5"/>
  <c r="KC35" i="5" s="1"/>
  <c r="DP27" i="5"/>
  <c r="DP36" i="5" s="1"/>
  <c r="BW29" i="5"/>
  <c r="BW38" i="5" s="1"/>
  <c r="IO25" i="5"/>
  <c r="IO34" i="5" s="1"/>
  <c r="DB24" i="5"/>
  <c r="DB33" i="5" s="1"/>
  <c r="DW28" i="5"/>
  <c r="DW37" i="5" s="1"/>
  <c r="JK27" i="5"/>
  <c r="BR27" i="5"/>
  <c r="BR36" i="5" s="1"/>
  <c r="LF28" i="5"/>
  <c r="LF37" i="5" s="1"/>
  <c r="IL26" i="5"/>
  <c r="IL35" i="5" s="1"/>
  <c r="IL27" i="5"/>
  <c r="IL36" i="5" s="1"/>
  <c r="IE24" i="5"/>
  <c r="IE33" i="5" s="1"/>
  <c r="BI29" i="5"/>
  <c r="BI38" i="5" s="1"/>
  <c r="GW24" i="5"/>
  <c r="GW33" i="5" s="1"/>
  <c r="CW28" i="5"/>
  <c r="CW37" i="5" s="1"/>
  <c r="BB29" i="5"/>
  <c r="BB38" i="5" s="1"/>
  <c r="AA28" i="5"/>
  <c r="LE28" i="5"/>
  <c r="LE37" i="5" s="1"/>
  <c r="DI24" i="5"/>
  <c r="DI33" i="5" s="1"/>
  <c r="FQ24" i="5"/>
  <c r="FQ33" i="5" s="1"/>
  <c r="JM24" i="5"/>
  <c r="JM33" i="5" s="1"/>
  <c r="FE28" i="5"/>
  <c r="FE37" i="5" s="1"/>
  <c r="JC24" i="5"/>
  <c r="JC33" i="5" s="1"/>
  <c r="GA24" i="5"/>
  <c r="GA33" i="5" s="1"/>
  <c r="U26" i="5"/>
  <c r="IR26" i="5"/>
  <c r="IR35" i="5" s="1"/>
  <c r="JT24" i="5"/>
  <c r="JT33" i="5" s="1"/>
  <c r="BP28" i="5"/>
  <c r="BP37" i="5" s="1"/>
  <c r="LD25" i="5"/>
  <c r="LD34" i="5" s="1"/>
  <c r="LT25" i="5"/>
  <c r="LT34" i="5" s="1"/>
  <c r="IZ28" i="5"/>
  <c r="AW29" i="5"/>
  <c r="AW38" i="5" s="1"/>
  <c r="DT28" i="5"/>
  <c r="DT37" i="5" s="1"/>
  <c r="AM25" i="5"/>
  <c r="AF29" i="5"/>
  <c r="AF38" i="5" s="1"/>
  <c r="KI24" i="5"/>
  <c r="KI33" i="5" s="1"/>
  <c r="KZ26" i="5"/>
  <c r="KZ35" i="5" s="1"/>
  <c r="GA26" i="5"/>
  <c r="GA35" i="5" s="1"/>
  <c r="BM26" i="5"/>
  <c r="BM35" i="5" s="1"/>
  <c r="AQ24" i="5"/>
  <c r="AQ33" i="5" s="1"/>
  <c r="FI28" i="5"/>
  <c r="FI37" i="5" s="1"/>
  <c r="DS29" i="5"/>
  <c r="DS38" i="5" s="1"/>
  <c r="LC25" i="5"/>
  <c r="LC34" i="5" s="1"/>
  <c r="AD27" i="5"/>
  <c r="AD36" i="5" s="1"/>
  <c r="HS29" i="5"/>
  <c r="HS38" i="5" s="1"/>
  <c r="IC26" i="5"/>
  <c r="DO25" i="5"/>
  <c r="DO34" i="5" s="1"/>
  <c r="LQ24" i="5"/>
  <c r="LQ33" i="5" s="1"/>
  <c r="AP24" i="5"/>
  <c r="AP33" i="5" s="1"/>
  <c r="GY24" i="5"/>
  <c r="GY33" i="5" s="1"/>
  <c r="Y25" i="5"/>
  <c r="Y34" i="5" s="1"/>
  <c r="AT27" i="5"/>
  <c r="AT36" i="5" s="1"/>
  <c r="KV24" i="5"/>
  <c r="KV33" i="5" s="1"/>
  <c r="EU26" i="5"/>
  <c r="EU35" i="5" s="1"/>
  <c r="BD25" i="5"/>
  <c r="BD34" i="5" s="1"/>
  <c r="DB27" i="5"/>
  <c r="DB36" i="5" s="1"/>
  <c r="EF28" i="5"/>
  <c r="EF37" i="5" s="1"/>
  <c r="MN25" i="5"/>
  <c r="MN34" i="5" s="1"/>
  <c r="JB25" i="5"/>
  <c r="JB34" i="5" s="1"/>
  <c r="EG28" i="5"/>
  <c r="HH29" i="5"/>
  <c r="LT26" i="5"/>
  <c r="LT35" i="5" s="1"/>
  <c r="V26" i="5"/>
  <c r="V35" i="5" s="1"/>
  <c r="NO25" i="5"/>
  <c r="NO34" i="5" s="1"/>
  <c r="GW28" i="5"/>
  <c r="GW37" i="5" s="1"/>
  <c r="FQ29" i="5"/>
  <c r="FQ38" i="5" s="1"/>
  <c r="CW24" i="5"/>
  <c r="CW33" i="5" s="1"/>
  <c r="LC29" i="5"/>
  <c r="LC38" i="5" s="1"/>
  <c r="JO24" i="5"/>
  <c r="JO33" i="5" s="1"/>
  <c r="GE27" i="5"/>
  <c r="GE36" i="5" s="1"/>
  <c r="IJ29" i="5"/>
  <c r="KH27" i="5"/>
  <c r="FR27" i="5"/>
  <c r="GT29" i="5"/>
  <c r="LO24" i="5"/>
  <c r="JK24" i="5"/>
  <c r="JK33" i="5" s="1"/>
  <c r="NM27" i="5"/>
  <c r="NM36" i="5" s="1"/>
  <c r="JY27" i="5"/>
  <c r="JY36" i="5" s="1"/>
  <c r="HZ28" i="5"/>
  <c r="HZ37" i="5" s="1"/>
  <c r="AR28" i="5"/>
  <c r="AR37" i="5" s="1"/>
  <c r="IS24" i="5"/>
  <c r="IS33" i="5" s="1"/>
  <c r="AK28" i="5"/>
  <c r="CP28" i="5"/>
  <c r="CP37" i="5" s="1"/>
  <c r="LA24" i="5"/>
  <c r="LA33" i="5" s="1"/>
  <c r="JV28" i="5"/>
  <c r="JV37" i="5" s="1"/>
  <c r="GB28" i="5"/>
  <c r="GB37" i="5" s="1"/>
  <c r="GB24" i="5"/>
  <c r="GB33" i="5" s="1"/>
  <c r="GT26" i="5"/>
  <c r="MH27" i="5"/>
  <c r="MH36" i="5" s="1"/>
  <c r="FY25" i="5"/>
  <c r="BH58" i="5"/>
  <c r="DF24" i="5"/>
  <c r="DF33" i="5" s="1"/>
  <c r="MO24" i="5"/>
  <c r="MO33" i="5" s="1"/>
  <c r="JN26" i="5"/>
  <c r="JN35" i="5" s="1"/>
  <c r="CL26" i="5"/>
  <c r="CL35" i="5" s="1"/>
  <c r="KM24" i="5"/>
  <c r="KM33" i="5" s="1"/>
  <c r="MN29" i="5"/>
  <c r="MN38" i="5" s="1"/>
  <c r="CO28" i="5"/>
  <c r="CO37" i="5" s="1"/>
  <c r="HU27" i="5"/>
  <c r="HU36" i="5" s="1"/>
  <c r="IB25" i="5"/>
  <c r="IB34" i="5" s="1"/>
  <c r="LR28" i="5"/>
  <c r="LR37" i="5" s="1"/>
  <c r="JQ29" i="5"/>
  <c r="JQ38" i="5" s="1"/>
  <c r="EJ27" i="5"/>
  <c r="EJ36" i="5" s="1"/>
  <c r="JZ26" i="5"/>
  <c r="JZ35" i="5" s="1"/>
  <c r="BD26" i="5"/>
  <c r="BD35" i="5" s="1"/>
  <c r="AG24" i="5"/>
  <c r="AG33" i="5" s="1"/>
  <c r="IF28" i="5"/>
  <c r="IF37" i="5" s="1"/>
  <c r="FF28" i="5"/>
  <c r="FF37" i="5" s="1"/>
  <c r="CP29" i="5"/>
  <c r="CP38" i="5" s="1"/>
  <c r="BV29" i="5"/>
  <c r="BV38" i="5" s="1"/>
  <c r="ID25" i="5"/>
  <c r="ID34" i="5" s="1"/>
  <c r="CJ27" i="5"/>
  <c r="CJ36" i="5" s="1"/>
  <c r="GD24" i="5"/>
  <c r="GD33" i="5" s="1"/>
  <c r="GK26" i="5"/>
  <c r="GK35" i="5" s="1"/>
  <c r="KB29" i="5"/>
  <c r="KB38" i="5" s="1"/>
  <c r="IP28" i="5"/>
  <c r="IP37" i="5" s="1"/>
  <c r="JC25" i="5"/>
  <c r="JC34" i="5" s="1"/>
  <c r="IS29" i="5"/>
  <c r="IS38" i="5" s="1"/>
  <c r="JP24" i="5"/>
  <c r="JP33" i="5" s="1"/>
  <c r="ER29" i="5"/>
  <c r="ER38" i="5" s="1"/>
  <c r="FU25" i="5"/>
  <c r="FU34" i="5" s="1"/>
  <c r="EL24" i="5"/>
  <c r="EL33" i="5" s="1"/>
  <c r="FL25" i="5"/>
  <c r="FL34" i="5" s="1"/>
  <c r="KV28" i="5"/>
  <c r="KV37" i="5" s="1"/>
  <c r="U25" i="5"/>
  <c r="IE28" i="5"/>
  <c r="IE37" i="5" s="1"/>
  <c r="HP28" i="5"/>
  <c r="HP37" i="5" s="1"/>
  <c r="BI28" i="5"/>
  <c r="BI37" i="5" s="1"/>
  <c r="GD26" i="5"/>
  <c r="GD35" i="5" s="1"/>
  <c r="IS28" i="5"/>
  <c r="IS37" i="5" s="1"/>
  <c r="EI26" i="5"/>
  <c r="EI35" i="5" s="1"/>
  <c r="GI28" i="5"/>
  <c r="GI37" i="5" s="1"/>
  <c r="GO26" i="5"/>
  <c r="GO35" i="5" s="1"/>
  <c r="CW26" i="5"/>
  <c r="CW35" i="5" s="1"/>
  <c r="LE27" i="5"/>
  <c r="LE36" i="5" s="1"/>
  <c r="IZ24" i="5"/>
  <c r="IZ33" i="5" s="1"/>
  <c r="BP26" i="5"/>
  <c r="BP35" i="5" s="1"/>
  <c r="FZ27" i="5"/>
  <c r="FZ36" i="5" s="1"/>
  <c r="MJ26" i="5"/>
  <c r="MJ35" i="5" s="1"/>
  <c r="GR29" i="5"/>
  <c r="GR38" i="5" s="1"/>
  <c r="MY29" i="5"/>
  <c r="AN24" i="5"/>
  <c r="AN33" i="5" s="1"/>
  <c r="NR178" i="5"/>
  <c r="NK15" i="5"/>
  <c r="W114" i="5" s="1"/>
  <c r="NK178" i="5"/>
  <c r="NG19" i="5"/>
  <c r="NG178" i="5"/>
  <c r="MX18" i="5"/>
  <c r="MX178" i="5"/>
  <c r="NN178" i="5"/>
  <c r="NL178" i="5"/>
  <c r="NT178" i="5"/>
  <c r="NP178" i="5"/>
  <c r="NQ178" i="5"/>
  <c r="NV172" i="5"/>
  <c r="NV178" i="5"/>
  <c r="NS178" i="5"/>
  <c r="NA15" i="5"/>
  <c r="NA178" i="5"/>
  <c r="AF24" i="5"/>
  <c r="AF33" i="5" s="1"/>
  <c r="HZ27" i="5"/>
  <c r="HZ36" i="5" s="1"/>
  <c r="MD25" i="5"/>
  <c r="KF28" i="5"/>
  <c r="KF37" i="5" s="1"/>
  <c r="BQ28" i="5"/>
  <c r="CK29" i="5"/>
  <c r="CK38" i="5" s="1"/>
  <c r="MM28" i="5"/>
  <c r="MM37" i="5" s="1"/>
  <c r="AS26" i="5"/>
  <c r="AS35" i="5" s="1"/>
  <c r="DE27" i="5"/>
  <c r="DE36" i="5" s="1"/>
  <c r="DL25" i="5"/>
  <c r="DL34" i="5" s="1"/>
  <c r="X28" i="5"/>
  <c r="X37" i="5" s="1"/>
  <c r="HR25" i="5"/>
  <c r="HR34" i="5" s="1"/>
  <c r="GA28" i="5"/>
  <c r="GA37" i="5" s="1"/>
  <c r="GV27" i="5"/>
  <c r="GD29" i="5"/>
  <c r="GD38" i="5" s="1"/>
  <c r="BV28" i="5"/>
  <c r="BV37" i="5" s="1"/>
  <c r="LC24" i="5"/>
  <c r="LC33" i="5" s="1"/>
  <c r="BY27" i="5"/>
  <c r="BY36" i="5" s="1"/>
  <c r="EP25" i="5"/>
  <c r="HP24" i="5"/>
  <c r="HP33" i="5" s="1"/>
  <c r="NO26" i="5"/>
  <c r="NO35" i="5" s="1"/>
  <c r="HD26" i="5"/>
  <c r="HD35" i="5" s="1"/>
  <c r="KV26" i="5"/>
  <c r="KV35" i="5" s="1"/>
  <c r="CD28" i="5"/>
  <c r="CD22" i="5" s="1"/>
  <c r="BN26" i="5"/>
  <c r="BN35" i="5" s="1"/>
  <c r="V27" i="5"/>
  <c r="V36" i="5" s="1"/>
  <c r="AK25" i="5"/>
  <c r="FC26" i="5"/>
  <c r="FC35" i="5" s="1"/>
  <c r="CG25" i="5"/>
  <c r="CG34" i="5" s="1"/>
  <c r="IN25" i="5"/>
  <c r="IN34" i="5" s="1"/>
  <c r="JU29" i="5"/>
  <c r="JU38" i="5" s="1"/>
  <c r="GU26" i="5"/>
  <c r="GU35" i="5" s="1"/>
  <c r="IX24" i="5"/>
  <c r="LL26" i="5"/>
  <c r="LL35" i="5" s="1"/>
  <c r="LU28" i="5"/>
  <c r="MQ29" i="5"/>
  <c r="MQ38" i="5" s="1"/>
  <c r="LM27" i="5"/>
  <c r="LM36" i="5" s="1"/>
  <c r="JE27" i="5"/>
  <c r="JS25" i="5"/>
  <c r="FI24" i="5"/>
  <c r="FI33" i="5" s="1"/>
  <c r="JE28" i="5"/>
  <c r="AZ26" i="5"/>
  <c r="AZ35" i="5" s="1"/>
  <c r="IS25" i="5"/>
  <c r="IS34" i="5" s="1"/>
  <c r="NK16" i="5"/>
  <c r="W115" i="5" s="1"/>
  <c r="NA18" i="5"/>
  <c r="JR28" i="5"/>
  <c r="JR37" i="5" s="1"/>
  <c r="MX16" i="5"/>
  <c r="MX25" i="5" s="1"/>
  <c r="MX34" i="5" s="1"/>
  <c r="AR27" i="5"/>
  <c r="AR36" i="5" s="1"/>
  <c r="JR27" i="5"/>
  <c r="JR36" i="5" s="1"/>
  <c r="AO29" i="5"/>
  <c r="NK19" i="5"/>
  <c r="W118" i="5" s="1"/>
  <c r="CG27" i="5"/>
  <c r="CG36" i="5" s="1"/>
  <c r="FJ24" i="5"/>
  <c r="FJ33" i="5" s="1"/>
  <c r="W29" i="5"/>
  <c r="W38" i="5" s="1"/>
  <c r="HX26" i="5"/>
  <c r="HX35" i="5" s="1"/>
  <c r="ME28" i="5"/>
  <c r="ME37" i="5" s="1"/>
  <c r="DZ26" i="5"/>
  <c r="DZ35" i="5" s="1"/>
  <c r="HB29" i="5"/>
  <c r="HB38" i="5" s="1"/>
  <c r="NA20" i="5"/>
  <c r="AX24" i="5"/>
  <c r="AX33" i="5" s="1"/>
  <c r="NT172" i="5"/>
  <c r="NP172" i="5"/>
  <c r="NQ172" i="5"/>
  <c r="NI172" i="5"/>
  <c r="NC18" i="5"/>
  <c r="NC172" i="5"/>
  <c r="NJ28" i="5"/>
  <c r="NJ37" i="5" s="1"/>
  <c r="MX19" i="5"/>
  <c r="NE172" i="5"/>
  <c r="NS172" i="5"/>
  <c r="MU172" i="5"/>
  <c r="MT172" i="5"/>
  <c r="BP25" i="5"/>
  <c r="BP34" i="5" s="1"/>
  <c r="MV172" i="5"/>
  <c r="NR172" i="5"/>
  <c r="NL172" i="5"/>
  <c r="BT24" i="5"/>
  <c r="BT33" i="5" s="1"/>
  <c r="MR172" i="5"/>
  <c r="NB172" i="5"/>
  <c r="NA172" i="5"/>
  <c r="NK172" i="5"/>
  <c r="NG172" i="5"/>
  <c r="ND172" i="5"/>
  <c r="NN172" i="5"/>
  <c r="MW172" i="5"/>
  <c r="MS172" i="5"/>
  <c r="MX172" i="5"/>
  <c r="NH172" i="5"/>
  <c r="AX28" i="5"/>
  <c r="AX37" i="5" s="1"/>
  <c r="MX15" i="5"/>
  <c r="MX24" i="5" s="1"/>
  <c r="MX33" i="5" s="1"/>
  <c r="HF27" i="5"/>
  <c r="HF36" i="5" s="1"/>
  <c r="LN24" i="5"/>
  <c r="LN33" i="5" s="1"/>
  <c r="HW25" i="5"/>
  <c r="HW34" i="5" s="1"/>
  <c r="MK27" i="5"/>
  <c r="KR26" i="5"/>
  <c r="KR35" i="5" s="1"/>
  <c r="BZ29" i="5"/>
  <c r="BZ38" i="5" s="1"/>
  <c r="GM27" i="5"/>
  <c r="FM27" i="5"/>
  <c r="FM36" i="5" s="1"/>
  <c r="LH26" i="5"/>
  <c r="LH35" i="5" s="1"/>
  <c r="BA25" i="5"/>
  <c r="BA34" i="5" s="1"/>
  <c r="FR24" i="5"/>
  <c r="LB27" i="5"/>
  <c r="AB28" i="5"/>
  <c r="AB37" i="5" s="1"/>
  <c r="KJ25" i="5"/>
  <c r="KJ34" i="5" s="1"/>
  <c r="FE27" i="5"/>
  <c r="CH29" i="5"/>
  <c r="CH38" i="5" s="1"/>
  <c r="FZ29" i="5"/>
  <c r="FZ38" i="5" s="1"/>
  <c r="AH24" i="5"/>
  <c r="KW28" i="5"/>
  <c r="KW37" i="5" s="1"/>
  <c r="KF27" i="5"/>
  <c r="IJ28" i="5"/>
  <c r="IO29" i="5"/>
  <c r="X29" i="5"/>
  <c r="X38" i="5" s="1"/>
  <c r="CC25" i="5"/>
  <c r="CC34" i="5" s="1"/>
  <c r="GD27" i="5"/>
  <c r="GD36" i="5" s="1"/>
  <c r="KI27" i="5"/>
  <c r="KI36" i="5" s="1"/>
  <c r="IY28" i="5"/>
  <c r="HB27" i="5"/>
  <c r="GR25" i="5"/>
  <c r="GR34" i="5" s="1"/>
  <c r="BQ29" i="5"/>
  <c r="KC29" i="5"/>
  <c r="KC38" i="5" s="1"/>
  <c r="AF25" i="5"/>
  <c r="AF34" i="5" s="1"/>
  <c r="BY25" i="5"/>
  <c r="BY34" i="5" s="1"/>
  <c r="KB27" i="5"/>
  <c r="KB36" i="5" s="1"/>
  <c r="FV27" i="5"/>
  <c r="FV36" i="5" s="1"/>
  <c r="GW27" i="5"/>
  <c r="GW36" i="5" s="1"/>
  <c r="CM28" i="5"/>
  <c r="CM37" i="5" s="1"/>
  <c r="AY29" i="5"/>
  <c r="AY38" i="5" s="1"/>
  <c r="JC29" i="5"/>
  <c r="JC38" i="5" s="1"/>
  <c r="W27" i="5"/>
  <c r="W36" i="5" s="1"/>
  <c r="JV26" i="5"/>
  <c r="JV35" i="5" s="1"/>
  <c r="CP25" i="5"/>
  <c r="CC27" i="5"/>
  <c r="CC36" i="5" s="1"/>
  <c r="DT27" i="5"/>
  <c r="DT36" i="5" s="1"/>
  <c r="BB27" i="5"/>
  <c r="BB36" i="5" s="1"/>
  <c r="NA16" i="5"/>
  <c r="MX20" i="5"/>
  <c r="BA28" i="5"/>
  <c r="BA37" i="5" s="1"/>
  <c r="MX17" i="5"/>
  <c r="BT26" i="5"/>
  <c r="BT35" i="5" s="1"/>
  <c r="NA19" i="5"/>
  <c r="DY29" i="5"/>
  <c r="DY38" i="5" s="1"/>
  <c r="NA17" i="5"/>
  <c r="KZ29" i="5"/>
  <c r="KZ38" i="5" s="1"/>
  <c r="DT24" i="5"/>
  <c r="DT33" i="5" s="1"/>
  <c r="LW29" i="5"/>
  <c r="KD25" i="5"/>
  <c r="KD34" i="5" s="1"/>
  <c r="IU26" i="5"/>
  <c r="IU35" i="5" s="1"/>
  <c r="BM24" i="5"/>
  <c r="BM33" i="5" s="1"/>
  <c r="AB26" i="5"/>
  <c r="AB35" i="5" s="1"/>
  <c r="AW24" i="5"/>
  <c r="AW33" i="5" s="1"/>
  <c r="FT27" i="5"/>
  <c r="FT36" i="5" s="1"/>
  <c r="CS24" i="5"/>
  <c r="AM24" i="5"/>
  <c r="CG26" i="5"/>
  <c r="CG35" i="5" s="1"/>
  <c r="IV24" i="5"/>
  <c r="IV33" i="5" s="1"/>
  <c r="CJ24" i="5"/>
  <c r="CJ33" i="5" s="1"/>
  <c r="JO28" i="5"/>
  <c r="JO37" i="5" s="1"/>
  <c r="CJ29" i="5"/>
  <c r="CJ38" i="5" s="1"/>
  <c r="KV29" i="5"/>
  <c r="KV38" i="5" s="1"/>
  <c r="GH29" i="5"/>
  <c r="GH38" i="5" s="1"/>
  <c r="EY28" i="5"/>
  <c r="EY37" i="5" s="1"/>
  <c r="LT29" i="5"/>
  <c r="LT38" i="5" s="1"/>
  <c r="CV27" i="5"/>
  <c r="CV36" i="5" s="1"/>
  <c r="EP26" i="5"/>
  <c r="BC29" i="5"/>
  <c r="JO26" i="5"/>
  <c r="JO35" i="5" s="1"/>
  <c r="KB25" i="5"/>
  <c r="KB34" i="5" s="1"/>
  <c r="DW27" i="5"/>
  <c r="DW36" i="5" s="1"/>
  <c r="FP29" i="5"/>
  <c r="FP38" i="5" s="1"/>
  <c r="AC29" i="5"/>
  <c r="AC38" i="5" s="1"/>
  <c r="IW26" i="5"/>
  <c r="IW35" i="5" s="1"/>
  <c r="NJ24" i="5"/>
  <c r="FZ28" i="5"/>
  <c r="EZ25" i="5"/>
  <c r="EZ34" i="5" s="1"/>
  <c r="CY27" i="5"/>
  <c r="CY36" i="5" s="1"/>
  <c r="BU25" i="5"/>
  <c r="BU34" i="5" s="1"/>
  <c r="JH26" i="5"/>
  <c r="JH35" i="5" s="1"/>
  <c r="CN27" i="5"/>
  <c r="CN36" i="5" s="1"/>
  <c r="CZ29" i="5"/>
  <c r="KA29" i="5"/>
  <c r="KA38" i="5" s="1"/>
  <c r="CL24" i="5"/>
  <c r="JS26" i="5"/>
  <c r="LM29" i="5"/>
  <c r="LM38" i="5" s="1"/>
  <c r="MH24" i="5"/>
  <c r="MH33" i="5" s="1"/>
  <c r="AC25" i="5"/>
  <c r="AC34" i="5" s="1"/>
  <c r="LA25" i="5"/>
  <c r="LA34" i="5" s="1"/>
  <c r="HC24" i="5"/>
  <c r="HC33" i="5" s="1"/>
  <c r="HZ25" i="5"/>
  <c r="HZ34" i="5" s="1"/>
  <c r="JB27" i="5"/>
  <c r="JB36" i="5" s="1"/>
  <c r="BL27" i="5"/>
  <c r="BL36" i="5" s="1"/>
  <c r="FI26" i="5"/>
  <c r="FI35" i="5" s="1"/>
  <c r="IP25" i="5"/>
  <c r="IP34" i="5" s="1"/>
  <c r="IN24" i="5"/>
  <c r="IN33" i="5" s="1"/>
  <c r="CQ27" i="5"/>
  <c r="CQ36" i="5" s="1"/>
  <c r="LB25" i="5"/>
  <c r="GD25" i="5"/>
  <c r="GD34" i="5" s="1"/>
  <c r="AW27" i="5"/>
  <c r="AW36" i="5" s="1"/>
  <c r="MG26" i="5"/>
  <c r="MG35" i="5" s="1"/>
  <c r="IF24" i="5"/>
  <c r="IF33" i="5" s="1"/>
  <c r="FT24" i="5"/>
  <c r="EK28" i="5"/>
  <c r="EK37" i="5" s="1"/>
  <c r="CS26" i="5"/>
  <c r="GB26" i="5"/>
  <c r="GB35" i="5" s="1"/>
  <c r="LC28" i="5"/>
  <c r="LC37" i="5" s="1"/>
  <c r="BK25" i="5"/>
  <c r="BK34" i="5" s="1"/>
  <c r="DE24" i="5"/>
  <c r="DE33" i="5" s="1"/>
  <c r="AK24" i="5"/>
  <c r="NL15" i="5"/>
  <c r="NL24" i="5" s="1"/>
  <c r="NL33" i="5" s="1"/>
  <c r="NC15" i="5"/>
  <c r="BA24" i="5"/>
  <c r="BA33" i="5" s="1"/>
  <c r="MO26" i="5"/>
  <c r="MO35" i="5" s="1"/>
  <c r="AH29" i="5"/>
  <c r="GG27" i="5"/>
  <c r="GG36" i="5" s="1"/>
  <c r="IP29" i="5"/>
  <c r="IP38" i="5" s="1"/>
  <c r="CW27" i="5"/>
  <c r="CW36" i="5" s="1"/>
  <c r="BF27" i="5"/>
  <c r="BF36" i="5" s="1"/>
  <c r="DD29" i="5"/>
  <c r="DD38" i="5" s="1"/>
  <c r="CI24" i="5"/>
  <c r="CI33" i="5" s="1"/>
  <c r="HJ28" i="5"/>
  <c r="HJ37" i="5" s="1"/>
  <c r="LG24" i="5"/>
  <c r="LG33" i="5" s="1"/>
  <c r="BW27" i="5"/>
  <c r="BW36" i="5" s="1"/>
  <c r="GJ26" i="5"/>
  <c r="GJ35" i="5" s="1"/>
  <c r="JH27" i="5"/>
  <c r="GE26" i="5"/>
  <c r="GE35" i="5" s="1"/>
  <c r="KY27" i="5"/>
  <c r="KY36" i="5" s="1"/>
  <c r="AK29" i="5"/>
  <c r="GS28" i="5"/>
  <c r="GS37" i="5" s="1"/>
  <c r="MQ28" i="5"/>
  <c r="MQ37" i="5" s="1"/>
  <c r="LN29" i="5"/>
  <c r="LN38" i="5" s="1"/>
  <c r="HX29" i="5"/>
  <c r="HX38" i="5" s="1"/>
  <c r="FJ26" i="5"/>
  <c r="FJ35" i="5" s="1"/>
  <c r="NU28" i="5"/>
  <c r="EN27" i="5"/>
  <c r="EN36" i="5" s="1"/>
  <c r="GT27" i="5"/>
  <c r="JJ29" i="5"/>
  <c r="JJ38" i="5" s="1"/>
  <c r="GI29" i="5"/>
  <c r="GI38" i="5" s="1"/>
  <c r="BX29" i="5"/>
  <c r="IW24" i="5"/>
  <c r="IW33" i="5" s="1"/>
  <c r="JI27" i="5"/>
  <c r="JI36" i="5" s="1"/>
  <c r="ED29" i="5"/>
  <c r="ED38" i="5" s="1"/>
  <c r="CC26" i="5"/>
  <c r="CC35" i="5" s="1"/>
  <c r="AQ29" i="5"/>
  <c r="AQ38" i="5" s="1"/>
  <c r="BO29" i="5"/>
  <c r="BO38" i="5" s="1"/>
  <c r="GP26" i="5"/>
  <c r="GP35" i="5" s="1"/>
  <c r="NL18" i="5"/>
  <c r="ED24" i="5"/>
  <c r="ED33" i="5" s="1"/>
  <c r="BB24" i="5"/>
  <c r="BB33" i="5" s="1"/>
  <c r="DQ28" i="5"/>
  <c r="DQ37" i="5" s="1"/>
  <c r="BY26" i="5"/>
  <c r="BY35" i="5" s="1"/>
  <c r="AB29" i="5"/>
  <c r="AB38" i="5" s="1"/>
  <c r="NL19" i="5"/>
  <c r="GU28" i="5"/>
  <c r="GU37" i="5" s="1"/>
  <c r="MG27" i="5"/>
  <c r="MG36" i="5" s="1"/>
  <c r="AF28" i="5"/>
  <c r="AF37" i="5" s="1"/>
  <c r="MQ24" i="5"/>
  <c r="MQ33" i="5" s="1"/>
  <c r="DT25" i="5"/>
  <c r="DT34" i="5" s="1"/>
  <c r="KX28" i="5"/>
  <c r="KX37" i="5" s="1"/>
  <c r="IS27" i="5"/>
  <c r="IS36" i="5" s="1"/>
  <c r="AU27" i="5"/>
  <c r="AU36" i="5" s="1"/>
  <c r="LQ27" i="5"/>
  <c r="LQ36" i="5" s="1"/>
  <c r="DR29" i="5"/>
  <c r="DR38" i="5" s="1"/>
  <c r="IK26" i="5"/>
  <c r="IK35" i="5" s="1"/>
  <c r="FY28" i="5"/>
  <c r="FW25" i="5"/>
  <c r="FW34" i="5" s="1"/>
  <c r="FB28" i="5"/>
  <c r="FB37" i="5" s="1"/>
  <c r="HS25" i="5"/>
  <c r="HS34" i="5" s="1"/>
  <c r="GI26" i="5"/>
  <c r="GI35" i="5" s="1"/>
  <c r="LC26" i="5"/>
  <c r="AC26" i="5"/>
  <c r="AC35" i="5" s="1"/>
  <c r="LI25" i="5"/>
  <c r="HZ26" i="5"/>
  <c r="HE29" i="5"/>
  <c r="HE38" i="5" s="1"/>
  <c r="BY24" i="5"/>
  <c r="BY33" i="5" s="1"/>
  <c r="FF25" i="5"/>
  <c r="FF34" i="5" s="1"/>
  <c r="NC20" i="5"/>
  <c r="LJ28" i="5"/>
  <c r="LJ37" i="5" s="1"/>
  <c r="IW29" i="5"/>
  <c r="U28" i="5"/>
  <c r="LG26" i="5"/>
  <c r="LG35" i="5" s="1"/>
  <c r="MJ27" i="5"/>
  <c r="MJ36" i="5" s="1"/>
  <c r="CC24" i="5"/>
  <c r="CC33" i="5" s="1"/>
  <c r="NC17" i="5"/>
  <c r="LF26" i="5"/>
  <c r="LF35" i="5" s="1"/>
  <c r="FQ26" i="5"/>
  <c r="FQ35" i="5" s="1"/>
  <c r="LU27" i="5"/>
  <c r="LU36" i="5" s="1"/>
  <c r="FK28" i="5"/>
  <c r="DL24" i="5"/>
  <c r="DL33" i="5" s="1"/>
  <c r="DU28" i="5"/>
  <c r="LI26" i="5"/>
  <c r="AA24" i="5"/>
  <c r="HC28" i="5"/>
  <c r="HC37" i="5" s="1"/>
  <c r="NC16" i="5"/>
  <c r="CF26" i="5"/>
  <c r="CF35" i="5" s="1"/>
  <c r="LQ29" i="5"/>
  <c r="LQ38" i="5" s="1"/>
  <c r="KT29" i="5"/>
  <c r="KT38" i="5" s="1"/>
  <c r="AQ26" i="5"/>
  <c r="AQ35" i="5" s="1"/>
  <c r="GI24" i="5"/>
  <c r="GI33" i="5" s="1"/>
  <c r="U29" i="5"/>
  <c r="MC25" i="5"/>
  <c r="MC34" i="5" s="1"/>
  <c r="GJ28" i="5"/>
  <c r="GJ37" i="5" s="1"/>
  <c r="JC28" i="5"/>
  <c r="GR24" i="5"/>
  <c r="GR33" i="5" s="1"/>
  <c r="KA26" i="5"/>
  <c r="KA35" i="5" s="1"/>
  <c r="JV29" i="5"/>
  <c r="JV38" i="5" s="1"/>
  <c r="EL28" i="5"/>
  <c r="EL37" i="5" s="1"/>
  <c r="KA24" i="5"/>
  <c r="KA33" i="5" s="1"/>
  <c r="KY29" i="5"/>
  <c r="KY38" i="5" s="1"/>
  <c r="V29" i="5"/>
  <c r="V38" i="5" s="1"/>
  <c r="IB29" i="5"/>
  <c r="IB38" i="5" s="1"/>
  <c r="LE26" i="5"/>
  <c r="JS27" i="5"/>
  <c r="GE25" i="5"/>
  <c r="GE34" i="5" s="1"/>
  <c r="CT25" i="5"/>
  <c r="CT34" i="5" s="1"/>
  <c r="EA24" i="5"/>
  <c r="EA33" i="5" s="1"/>
  <c r="HS28" i="5"/>
  <c r="HS37" i="5" s="1"/>
  <c r="JY28" i="5"/>
  <c r="JY37" i="5" s="1"/>
  <c r="FP27" i="5"/>
  <c r="FP36" i="5" s="1"/>
  <c r="EK27" i="5"/>
  <c r="EK36" i="5" s="1"/>
  <c r="MV166" i="5"/>
  <c r="NA166" i="5"/>
  <c r="MS166" i="5"/>
  <c r="MX166" i="5"/>
  <c r="NR166" i="5"/>
  <c r="ND166" i="5"/>
  <c r="NN166" i="5"/>
  <c r="MW166" i="5"/>
  <c r="NV166" i="5"/>
  <c r="MR166" i="5"/>
  <c r="NB166" i="5"/>
  <c r="NT166" i="5"/>
  <c r="NP166" i="5"/>
  <c r="NI166" i="5"/>
  <c r="NS166" i="5"/>
  <c r="MU166" i="5"/>
  <c r="NQ19" i="5"/>
  <c r="NQ166" i="5"/>
  <c r="NE19" i="5"/>
  <c r="NE166" i="5"/>
  <c r="MT15" i="5"/>
  <c r="MT166" i="5"/>
  <c r="NK18" i="5"/>
  <c r="X90" i="5" s="1"/>
  <c r="NK166" i="5"/>
  <c r="NG16" i="5"/>
  <c r="NG166" i="5"/>
  <c r="NH20" i="5"/>
  <c r="NH166" i="5"/>
  <c r="NL16" i="5"/>
  <c r="NL166" i="5"/>
  <c r="NC19" i="5"/>
  <c r="NC166" i="5"/>
  <c r="IB24" i="5"/>
  <c r="IB33" i="5" s="1"/>
  <c r="AF27" i="5"/>
  <c r="AF36" i="5" s="1"/>
  <c r="GF27" i="5"/>
  <c r="EZ24" i="5"/>
  <c r="EZ33" i="5" s="1"/>
  <c r="DR24" i="5"/>
  <c r="DR33" i="5" s="1"/>
  <c r="GG25" i="5"/>
  <c r="GG34" i="5" s="1"/>
  <c r="IB28" i="5"/>
  <c r="IB37" i="5" s="1"/>
  <c r="IJ25" i="5"/>
  <c r="EQ26" i="5"/>
  <c r="EQ35" i="5" s="1"/>
  <c r="HS24" i="5"/>
  <c r="HS33" i="5" s="1"/>
  <c r="HD25" i="5"/>
  <c r="HD34" i="5" s="1"/>
  <c r="IT29" i="5"/>
  <c r="IT38" i="5" s="1"/>
  <c r="HF28" i="5"/>
  <c r="HF37" i="5" s="1"/>
  <c r="HM29" i="5"/>
  <c r="ED27" i="5"/>
  <c r="ED36" i="5" s="1"/>
  <c r="HL27" i="5"/>
  <c r="HL36" i="5" s="1"/>
  <c r="HS27" i="5"/>
  <c r="HS36" i="5" s="1"/>
  <c r="KA25" i="5"/>
  <c r="KA34" i="5" s="1"/>
  <c r="EQ25" i="5"/>
  <c r="EQ34" i="5" s="1"/>
  <c r="AI27" i="5"/>
  <c r="BI27" i="5"/>
  <c r="BI36" i="5" s="1"/>
  <c r="ME26" i="5"/>
  <c r="ME35" i="5" s="1"/>
  <c r="ID28" i="5"/>
  <c r="ID37" i="5" s="1"/>
  <c r="FL27" i="5"/>
  <c r="FL36" i="5" s="1"/>
  <c r="HE28" i="5"/>
  <c r="HE37" i="5" s="1"/>
  <c r="AC24" i="5"/>
  <c r="AC33" i="5" s="1"/>
  <c r="KL28" i="5"/>
  <c r="KL37" i="5" s="1"/>
  <c r="AO26" i="5"/>
  <c r="JR24" i="5"/>
  <c r="JR33" i="5" s="1"/>
  <c r="AH25" i="5"/>
  <c r="EI29" i="5"/>
  <c r="FA25" i="5"/>
  <c r="FA34" i="5" s="1"/>
  <c r="GG28" i="5"/>
  <c r="GG37" i="5" s="1"/>
  <c r="LN26" i="5"/>
  <c r="LN35" i="5" s="1"/>
  <c r="HR28" i="5"/>
  <c r="HR37" i="5" s="1"/>
  <c r="DE25" i="5"/>
  <c r="DE34" i="5" s="1"/>
  <c r="GF26" i="5"/>
  <c r="GW29" i="5"/>
  <c r="AZ29" i="5"/>
  <c r="AZ38" i="5" s="1"/>
  <c r="CQ26" i="5"/>
  <c r="CQ35" i="5" s="1"/>
  <c r="DJ25" i="5"/>
  <c r="DJ34" i="5" s="1"/>
  <c r="CW29" i="5"/>
  <c r="AO28" i="5"/>
  <c r="MI24" i="5"/>
  <c r="MI33" i="5" s="1"/>
  <c r="Z28" i="5"/>
  <c r="Z37" i="5" s="1"/>
  <c r="BS24" i="5"/>
  <c r="BS33" i="5" s="1"/>
  <c r="CI27" i="5"/>
  <c r="EV25" i="5"/>
  <c r="EV34" i="5" s="1"/>
  <c r="BE25" i="5"/>
  <c r="BE34" i="5" s="1"/>
  <c r="LY26" i="5"/>
  <c r="LM26" i="5"/>
  <c r="LM35" i="5" s="1"/>
  <c r="LX27" i="5"/>
  <c r="LX36" i="5" s="1"/>
  <c r="IQ24" i="5"/>
  <c r="AA27" i="5"/>
  <c r="BF29" i="5"/>
  <c r="BF38" i="5" s="1"/>
  <c r="AN26" i="5"/>
  <c r="AY25" i="5"/>
  <c r="AY34" i="5" s="1"/>
  <c r="AT26" i="5"/>
  <c r="AT35" i="5" s="1"/>
  <c r="AQ58" i="5"/>
  <c r="BC28" i="5"/>
  <c r="BF28" i="5"/>
  <c r="BF37" i="5" s="1"/>
  <c r="AO25" i="5"/>
  <c r="AL26" i="5"/>
  <c r="AS27" i="5"/>
  <c r="AS36" i="5" s="1"/>
  <c r="BA27" i="5"/>
  <c r="BA36" i="5" s="1"/>
  <c r="AN28" i="5"/>
  <c r="BE28" i="5"/>
  <c r="BE37" i="5" s="1"/>
  <c r="AV28" i="5"/>
  <c r="AK58" i="5"/>
  <c r="Z27" i="5"/>
  <c r="Z36" i="5" s="1"/>
  <c r="BC26" i="5"/>
  <c r="BD24" i="5"/>
  <c r="BD33" i="5" s="1"/>
  <c r="BE26" i="5"/>
  <c r="BE35" i="5" s="1"/>
  <c r="AL25" i="5"/>
  <c r="AN25" i="5"/>
  <c r="AL29" i="5"/>
  <c r="AL27" i="5"/>
  <c r="AS25" i="5"/>
  <c r="AS34" i="5" s="1"/>
  <c r="AZ28" i="5"/>
  <c r="AZ37" i="5" s="1"/>
  <c r="BE24" i="5"/>
  <c r="BE33" i="5" s="1"/>
  <c r="AR29" i="5"/>
  <c r="AR38" i="5" s="1"/>
  <c r="AU28" i="5"/>
  <c r="AU37" i="5" s="1"/>
  <c r="AL28" i="5"/>
  <c r="AJ28" i="5"/>
  <c r="AN27" i="5"/>
  <c r="BB58" i="5"/>
  <c r="AS24" i="5"/>
  <c r="AS33" i="5" s="1"/>
  <c r="BD28" i="5"/>
  <c r="BD37" i="5" s="1"/>
  <c r="AZ27" i="5"/>
  <c r="BE27" i="5"/>
  <c r="BE36" i="5" s="1"/>
  <c r="AV25" i="5"/>
  <c r="AU25" i="5"/>
  <c r="AU34" i="5" s="1"/>
  <c r="BG29" i="5"/>
  <c r="BG38" i="5" s="1"/>
  <c r="AJ26" i="5"/>
  <c r="AX25" i="5"/>
  <c r="AX34" i="5" s="1"/>
  <c r="AY26" i="5"/>
  <c r="AY35" i="5" s="1"/>
  <c r="AO24" i="5"/>
  <c r="NM29" i="5"/>
  <c r="LR27" i="5"/>
  <c r="LR36" i="5" s="1"/>
  <c r="LA27" i="5"/>
  <c r="LA36" i="5" s="1"/>
  <c r="ML29" i="5"/>
  <c r="ML38" i="5" s="1"/>
  <c r="V25" i="5"/>
  <c r="V34" i="5" s="1"/>
  <c r="NH19" i="5"/>
  <c r="AY24" i="5"/>
  <c r="AY33" i="5" s="1"/>
  <c r="MF29" i="5"/>
  <c r="MF38" i="5" s="1"/>
  <c r="JI29" i="5"/>
  <c r="JI38" i="5" s="1"/>
  <c r="KK29" i="5"/>
  <c r="KK38" i="5" s="1"/>
  <c r="CR26" i="5"/>
  <c r="CR35" i="5" s="1"/>
  <c r="EB24" i="5"/>
  <c r="KX27" i="5"/>
  <c r="KX36" i="5" s="1"/>
  <c r="NH17" i="5"/>
  <c r="AY28" i="5"/>
  <c r="AY37" i="5" s="1"/>
  <c r="NH15" i="5"/>
  <c r="KT25" i="5"/>
  <c r="KT34" i="5" s="1"/>
  <c r="KK25" i="5"/>
  <c r="KK34" i="5" s="1"/>
  <c r="ER24" i="5"/>
  <c r="ER33" i="5" s="1"/>
  <c r="JD28" i="5"/>
  <c r="JD37" i="5" s="1"/>
  <c r="JQ28" i="5"/>
  <c r="JQ37" i="5" s="1"/>
  <c r="NM28" i="5"/>
  <c r="AI26" i="5"/>
  <c r="NK17" i="5"/>
  <c r="X89" i="5" s="1"/>
  <c r="NG15" i="5"/>
  <c r="NK20" i="5"/>
  <c r="W119" i="5" s="1"/>
  <c r="KO26" i="5"/>
  <c r="KO35" i="5" s="1"/>
  <c r="DV26" i="5"/>
  <c r="DV35" i="5" s="1"/>
  <c r="BI25" i="5"/>
  <c r="BI34" i="5" s="1"/>
  <c r="NE20" i="5"/>
  <c r="AO27" i="5"/>
  <c r="FB24" i="5"/>
  <c r="FB33" i="5" s="1"/>
  <c r="JE24" i="5"/>
  <c r="CY29" i="5"/>
  <c r="CY38" i="5" s="1"/>
  <c r="KE26" i="5"/>
  <c r="KE35" i="5" s="1"/>
  <c r="ED26" i="5"/>
  <c r="ED35" i="5" s="1"/>
  <c r="AB24" i="5"/>
  <c r="AB33" i="5" s="1"/>
  <c r="KE27" i="5"/>
  <c r="KE36" i="5" s="1"/>
  <c r="HP26" i="5"/>
  <c r="EL29" i="5"/>
  <c r="GF25" i="5"/>
  <c r="AQ28" i="5"/>
  <c r="AQ37" i="5" s="1"/>
  <c r="JV27" i="5"/>
  <c r="JV36" i="5" s="1"/>
  <c r="U27" i="5"/>
  <c r="GJ24" i="5"/>
  <c r="GJ33" i="5" s="1"/>
  <c r="NM25" i="5"/>
  <c r="KL24" i="5"/>
  <c r="MO25" i="5"/>
  <c r="DJ27" i="5"/>
  <c r="DJ36" i="5" s="1"/>
  <c r="CW25" i="5"/>
  <c r="CW34" i="5" s="1"/>
  <c r="IM26" i="5"/>
  <c r="IM35" i="5" s="1"/>
  <c r="DJ29" i="5"/>
  <c r="DJ38" i="5" s="1"/>
  <c r="FD26" i="5"/>
  <c r="AA26" i="5"/>
  <c r="LW24" i="5"/>
  <c r="NH16" i="5"/>
  <c r="FV28" i="5"/>
  <c r="FV37" i="5" s="1"/>
  <c r="LP27" i="5"/>
  <c r="DI29" i="5"/>
  <c r="DI38" i="5" s="1"/>
  <c r="Z24" i="5"/>
  <c r="Z33" i="5" s="1"/>
  <c r="GX25" i="5"/>
  <c r="GX34" i="5" s="1"/>
  <c r="JW29" i="5"/>
  <c r="JW38" i="5" s="1"/>
  <c r="NH18" i="5"/>
  <c r="Y28" i="5"/>
  <c r="Y37" i="5" s="1"/>
  <c r="MD24" i="5"/>
  <c r="CK28" i="5"/>
  <c r="FR28" i="5"/>
  <c r="BG25" i="5"/>
  <c r="BG34" i="5" s="1"/>
  <c r="BE29" i="5"/>
  <c r="BE38" i="5" s="1"/>
  <c r="EZ28" i="5"/>
  <c r="EZ37" i="5" s="1"/>
  <c r="NE18" i="5"/>
  <c r="NE15" i="5"/>
  <c r="AF26" i="5"/>
  <c r="AF35" i="5" s="1"/>
  <c r="NE16" i="5"/>
  <c r="Z25" i="5"/>
  <c r="Z34" i="5" s="1"/>
  <c r="KX24" i="5"/>
  <c r="KX33" i="5" s="1"/>
  <c r="FK26" i="5"/>
  <c r="NE17" i="5"/>
  <c r="EW26" i="5"/>
  <c r="LX29" i="5"/>
  <c r="LX38" i="5" s="1"/>
  <c r="DI27" i="5"/>
  <c r="W28" i="5"/>
  <c r="W37" i="5" s="1"/>
  <c r="MI27" i="5"/>
  <c r="MI36" i="5" s="1"/>
  <c r="MJ24" i="5"/>
  <c r="MJ33" i="5" s="1"/>
  <c r="AI28" i="5"/>
  <c r="BO28" i="5"/>
  <c r="BO37" i="5" s="1"/>
  <c r="AI25" i="5"/>
  <c r="IJ27" i="5"/>
  <c r="AU24" i="5"/>
  <c r="AU33" i="5" s="1"/>
  <c r="JR29" i="5"/>
  <c r="JR38" i="5" s="1"/>
  <c r="DO26" i="5"/>
  <c r="DO35" i="5" s="1"/>
  <c r="DO24" i="5"/>
  <c r="DO33" i="5" s="1"/>
  <c r="CB29" i="5"/>
  <c r="CB38" i="5" s="1"/>
  <c r="BU27" i="5"/>
  <c r="BU36" i="5" s="1"/>
  <c r="DX26" i="5"/>
  <c r="DX35" i="5" s="1"/>
  <c r="AW26" i="5"/>
  <c r="AW35" i="5" s="1"/>
  <c r="DW25" i="5"/>
  <c r="DW34" i="5" s="1"/>
  <c r="JI24" i="5"/>
  <c r="JI33" i="5" s="1"/>
  <c r="FY29" i="5"/>
  <c r="ED25" i="5"/>
  <c r="ED34" i="5" s="1"/>
  <c r="EB29" i="5"/>
  <c r="HK24" i="5"/>
  <c r="CV24" i="5"/>
  <c r="HQ29" i="5"/>
  <c r="HQ38" i="5" s="1"/>
  <c r="MA25" i="5"/>
  <c r="MA34" i="5" s="1"/>
  <c r="CT24" i="5"/>
  <c r="CT33" i="5" s="1"/>
  <c r="LW25" i="5"/>
  <c r="CT29" i="5"/>
  <c r="CT38" i="5" s="1"/>
  <c r="LV27" i="5"/>
  <c r="LV36" i="5" s="1"/>
  <c r="NL17" i="5"/>
  <c r="DF25" i="5"/>
  <c r="DF34" i="5" s="1"/>
  <c r="Y27" i="5"/>
  <c r="Y36" i="5" s="1"/>
  <c r="ER25" i="5"/>
  <c r="ER34" i="5" s="1"/>
  <c r="DZ28" i="5"/>
  <c r="DZ37" i="5" s="1"/>
  <c r="KR27" i="5"/>
  <c r="JY26" i="5"/>
  <c r="JY35" i="5" s="1"/>
  <c r="LD26" i="5"/>
  <c r="LD35" i="5" s="1"/>
  <c r="Y24" i="5"/>
  <c r="Y33" i="5" s="1"/>
  <c r="NM24" i="5"/>
  <c r="MM26" i="5"/>
  <c r="MM35" i="5" s="1"/>
  <c r="HQ27" i="5"/>
  <c r="HQ36" i="5" s="1"/>
  <c r="BF25" i="5"/>
  <c r="BF34" i="5" s="1"/>
  <c r="DR26" i="5"/>
  <c r="DR35" i="5" s="1"/>
  <c r="FK27" i="5"/>
  <c r="JD25" i="5"/>
  <c r="JD34" i="5" s="1"/>
  <c r="BD29" i="5"/>
  <c r="BD38" i="5" s="1"/>
  <c r="FN25" i="5"/>
  <c r="CO25" i="5"/>
  <c r="CO34" i="5" s="1"/>
  <c r="MJ29" i="5"/>
  <c r="MJ38" i="5" s="1"/>
  <c r="IU24" i="5"/>
  <c r="IU33" i="5" s="1"/>
  <c r="FJ29" i="5"/>
  <c r="FJ38" i="5" s="1"/>
  <c r="LA29" i="5"/>
  <c r="LA38" i="5" s="1"/>
  <c r="MB27" i="5"/>
  <c r="AA25" i="5"/>
  <c r="AS28" i="5"/>
  <c r="AS37" i="5" s="1"/>
  <c r="HO28" i="5"/>
  <c r="KO25" i="5"/>
  <c r="KO34" i="5" s="1"/>
  <c r="IG26" i="5"/>
  <c r="IG35" i="5" s="1"/>
  <c r="EK25" i="5"/>
  <c r="JL29" i="5"/>
  <c r="GX26" i="5"/>
  <c r="GX35" i="5" s="1"/>
  <c r="V24" i="5"/>
  <c r="V33" i="5" s="1"/>
  <c r="ET29" i="5"/>
  <c r="ET38" i="5" s="1"/>
  <c r="JL25" i="5"/>
  <c r="HN26" i="5"/>
  <c r="HN35" i="5" s="1"/>
  <c r="FX26" i="5"/>
  <c r="FX35" i="5" s="1"/>
  <c r="JL26" i="5"/>
  <c r="Z26" i="5"/>
  <c r="Z35" i="5" s="1"/>
  <c r="DB28" i="5"/>
  <c r="DB37" i="5" s="1"/>
  <c r="Y29" i="5"/>
  <c r="Y38" i="5" s="1"/>
  <c r="DO29" i="5"/>
  <c r="DO38" i="5" s="1"/>
  <c r="W25" i="5"/>
  <c r="W34" i="5" s="1"/>
  <c r="W24" i="5"/>
  <c r="W33" i="5" s="1"/>
  <c r="EQ27" i="5"/>
  <c r="EQ36" i="5" s="1"/>
  <c r="IB27" i="5"/>
  <c r="IB36" i="5" s="1"/>
  <c r="AB27" i="5"/>
  <c r="AB36" i="5" s="1"/>
  <c r="DV25" i="5"/>
  <c r="DV34" i="5" s="1"/>
  <c r="IQ29" i="5"/>
  <c r="AA29" i="5"/>
  <c r="BK28" i="5"/>
  <c r="BK37" i="5" s="1"/>
  <c r="BR25" i="5"/>
  <c r="BR34" i="5" s="1"/>
  <c r="KY26" i="5"/>
  <c r="KY35" i="5" s="1"/>
  <c r="KR25" i="5"/>
  <c r="KR34" i="5" s="1"/>
  <c r="IK29" i="5"/>
  <c r="IK38" i="5" s="1"/>
  <c r="BK26" i="5"/>
  <c r="BK35" i="5" s="1"/>
  <c r="GP27" i="5"/>
  <c r="GP36" i="5" s="1"/>
  <c r="HO25" i="5"/>
  <c r="BO26" i="5"/>
  <c r="BO35" i="5" s="1"/>
  <c r="AU26" i="5"/>
  <c r="AU35" i="5" s="1"/>
  <c r="ML26" i="5"/>
  <c r="ML35" i="5" s="1"/>
  <c r="IQ28" i="5"/>
  <c r="JY24" i="5"/>
  <c r="JY33" i="5" s="1"/>
  <c r="DN25" i="5"/>
  <c r="FI29" i="5"/>
  <c r="FI38" i="5" s="1"/>
  <c r="NQ18" i="5"/>
  <c r="JB29" i="5"/>
  <c r="HN27" i="5"/>
  <c r="HN36" i="5" s="1"/>
  <c r="MT18" i="5"/>
  <c r="LN27" i="5"/>
  <c r="JR34" i="5"/>
  <c r="NG17" i="5"/>
  <c r="CR29" i="5"/>
  <c r="CR38" i="5" s="1"/>
  <c r="MI25" i="5"/>
  <c r="MI34" i="5" s="1"/>
  <c r="MJ25" i="5"/>
  <c r="MJ34" i="5" s="1"/>
  <c r="DB29" i="5"/>
  <c r="DB38" i="5" s="1"/>
  <c r="MT17" i="5"/>
  <c r="MT16" i="5"/>
  <c r="LS28" i="5"/>
  <c r="MF25" i="5"/>
  <c r="MF34" i="5" s="1"/>
  <c r="JL28" i="5"/>
  <c r="FW27" i="5"/>
  <c r="FW36" i="5" s="1"/>
  <c r="HA29" i="5"/>
  <c r="BG28" i="5"/>
  <c r="LZ25" i="5"/>
  <c r="LZ34" i="5" s="1"/>
  <c r="DY25" i="5"/>
  <c r="DY34" i="5" s="1"/>
  <c r="EJ25" i="5"/>
  <c r="EJ34" i="5" s="1"/>
  <c r="KG27" i="5"/>
  <c r="NQ20" i="5"/>
  <c r="LW28" i="5"/>
  <c r="LM28" i="5"/>
  <c r="LM37" i="5" s="1"/>
  <c r="IG28" i="5"/>
  <c r="IG37" i="5" s="1"/>
  <c r="EV26" i="5"/>
  <c r="EV35" i="5" s="1"/>
  <c r="KG26" i="5"/>
  <c r="BL26" i="5"/>
  <c r="BL35" i="5" s="1"/>
  <c r="KJ27" i="5"/>
  <c r="KJ36" i="5" s="1"/>
  <c r="BX25" i="5"/>
  <c r="FX29" i="5"/>
  <c r="FX38" i="5" s="1"/>
  <c r="NQ16" i="5"/>
  <c r="KO28" i="5"/>
  <c r="KO37" i="5" s="1"/>
  <c r="DL26" i="5"/>
  <c r="DL35" i="5" s="1"/>
  <c r="JY29" i="5"/>
  <c r="JY38" i="5" s="1"/>
  <c r="HT24" i="5"/>
  <c r="HT33" i="5" s="1"/>
  <c r="BS27" i="5"/>
  <c r="BS36" i="5" s="1"/>
  <c r="IA27" i="5"/>
  <c r="IA36" i="5" s="1"/>
  <c r="NQ17" i="5"/>
  <c r="NG20" i="5"/>
  <c r="MP26" i="5"/>
  <c r="DO27" i="5"/>
  <c r="DO36" i="5" s="1"/>
  <c r="BJ26" i="5"/>
  <c r="GK29" i="5"/>
  <c r="GK38" i="5" s="1"/>
  <c r="JQ27" i="5"/>
  <c r="JQ36" i="5" s="1"/>
  <c r="DD28" i="5"/>
  <c r="DD37" i="5" s="1"/>
  <c r="KY25" i="5"/>
  <c r="KY34" i="5" s="1"/>
  <c r="BC27" i="5"/>
  <c r="JW27" i="5"/>
  <c r="JW36" i="5" s="1"/>
  <c r="NO27" i="5"/>
  <c r="NO36" i="5" s="1"/>
  <c r="CE29" i="5"/>
  <c r="BT27" i="5"/>
  <c r="BT36" i="5" s="1"/>
  <c r="KW27" i="5"/>
  <c r="KW36" i="5" s="1"/>
  <c r="ET24" i="5"/>
  <c r="ET33" i="5" s="1"/>
  <c r="IQ26" i="5"/>
  <c r="FV25" i="5"/>
  <c r="FV34" i="5" s="1"/>
  <c r="HG27" i="5"/>
  <c r="HG36" i="5" s="1"/>
  <c r="BP27" i="5"/>
  <c r="BP36" i="5" s="1"/>
  <c r="DN24" i="5"/>
  <c r="FS25" i="5"/>
  <c r="NQ15" i="5"/>
  <c r="JJ26" i="5"/>
  <c r="JJ35" i="5" s="1"/>
  <c r="EZ27" i="5"/>
  <c r="EZ36" i="5" s="1"/>
  <c r="GS24" i="5"/>
  <c r="GS33" i="5" s="1"/>
  <c r="FX24" i="5"/>
  <c r="FX33" i="5" s="1"/>
  <c r="JJ27" i="5"/>
  <c r="JJ36" i="5" s="1"/>
  <c r="HJ24" i="5"/>
  <c r="HJ33" i="5" s="1"/>
  <c r="LZ24" i="5"/>
  <c r="W26" i="5"/>
  <c r="W35" i="5" s="1"/>
  <c r="KO29" i="5"/>
  <c r="KO38" i="5" s="1"/>
  <c r="DG26" i="5"/>
  <c r="DR28" i="5"/>
  <c r="HG28" i="5"/>
  <c r="HG37" i="5" s="1"/>
  <c r="KU29" i="5"/>
  <c r="JQ24" i="5"/>
  <c r="JQ33" i="5" s="1"/>
  <c r="EV27" i="5"/>
  <c r="EV36" i="5" s="1"/>
  <c r="V28" i="5"/>
  <c r="V37" i="5" s="1"/>
  <c r="DD27" i="5"/>
  <c r="DD36" i="5" s="1"/>
  <c r="JP26" i="5"/>
  <c r="JP35" i="5" s="1"/>
  <c r="GM26" i="5"/>
  <c r="MU18" i="5"/>
  <c r="MU20" i="5"/>
  <c r="MU16" i="5"/>
  <c r="MU19" i="5"/>
  <c r="MU17" i="5"/>
  <c r="MU15" i="5"/>
  <c r="MW15" i="5"/>
  <c r="MW16" i="5"/>
  <c r="MW18" i="5"/>
  <c r="MW20" i="5"/>
  <c r="MW19" i="5"/>
  <c r="MW17" i="5"/>
  <c r="NL20" i="5"/>
  <c r="NI15" i="5"/>
  <c r="NI16" i="5"/>
  <c r="NI18" i="5"/>
  <c r="NI20" i="5"/>
  <c r="NI17" i="5"/>
  <c r="NI19" i="5"/>
  <c r="NN17" i="5"/>
  <c r="Z116" i="5" s="1"/>
  <c r="NN20" i="5"/>
  <c r="Z119" i="5" s="1"/>
  <c r="NN18" i="5"/>
  <c r="AA90" i="5" s="1"/>
  <c r="NN16" i="5"/>
  <c r="AA88" i="5" s="1"/>
  <c r="NN15" i="5"/>
  <c r="Z114" i="5" s="1"/>
  <c r="NN19" i="5"/>
  <c r="AA91" i="5" s="1"/>
  <c r="MR20" i="5"/>
  <c r="MR17" i="5"/>
  <c r="MR15" i="5"/>
  <c r="MR19" i="5"/>
  <c r="MR18" i="5"/>
  <c r="MR16" i="5"/>
  <c r="MV18" i="5"/>
  <c r="MV20" i="5"/>
  <c r="MV19" i="5"/>
  <c r="MV17" i="5"/>
  <c r="MV16" i="5"/>
  <c r="MV15" i="5"/>
  <c r="NB18" i="5"/>
  <c r="NB16" i="5"/>
  <c r="NB15" i="5"/>
  <c r="NB19" i="5"/>
  <c r="NB17" i="5"/>
  <c r="NB20" i="5"/>
  <c r="NT18" i="5"/>
  <c r="NT20" i="5"/>
  <c r="NT19" i="5"/>
  <c r="NT17" i="5"/>
  <c r="NT16" i="5"/>
  <c r="NT15" i="5"/>
  <c r="MT19" i="5"/>
  <c r="MT20" i="5"/>
  <c r="NR18" i="5"/>
  <c r="NR20" i="5"/>
  <c r="NR17" i="5"/>
  <c r="NR19" i="5"/>
  <c r="NR16" i="5"/>
  <c r="NR15" i="5"/>
  <c r="NS18" i="5"/>
  <c r="NS20" i="5"/>
  <c r="NS16" i="5"/>
  <c r="NS17" i="5"/>
  <c r="NS19" i="5"/>
  <c r="NS15" i="5"/>
  <c r="NP19" i="5"/>
  <c r="AB118" i="5" s="1"/>
  <c r="NP18" i="5"/>
  <c r="AC90" i="5" s="1"/>
  <c r="NP20" i="5"/>
  <c r="AB119" i="5" s="1"/>
  <c r="NP16" i="5"/>
  <c r="AB115" i="5" s="1"/>
  <c r="NP17" i="5"/>
  <c r="AC89" i="5" s="1"/>
  <c r="NP15" i="5"/>
  <c r="AB114" i="5" s="1"/>
  <c r="ND17" i="5"/>
  <c r="ND15" i="5"/>
  <c r="ND19" i="5"/>
  <c r="ND18" i="5"/>
  <c r="ND16" i="5"/>
  <c r="ND20" i="5"/>
  <c r="MS19" i="5"/>
  <c r="MS18" i="5"/>
  <c r="MS20" i="5"/>
  <c r="MS16" i="5"/>
  <c r="MS17" i="5"/>
  <c r="MS15" i="5"/>
  <c r="NG18" i="5"/>
  <c r="ME33" i="5"/>
  <c r="FP33" i="5"/>
  <c r="HR33" i="5"/>
  <c r="KO33" i="5"/>
  <c r="BR33" i="5"/>
  <c r="FH33" i="5"/>
  <c r="JN33" i="5"/>
  <c r="JD33" i="5"/>
  <c r="DQ33" i="5"/>
  <c r="KP33" i="5"/>
  <c r="CO33" i="5"/>
  <c r="EJ33" i="5"/>
  <c r="BN34" i="5"/>
  <c r="IE35" i="5"/>
  <c r="DY37" i="5"/>
  <c r="CZ33" i="5"/>
  <c r="CR36" i="5"/>
  <c r="BZ33" i="5"/>
  <c r="BP38" i="5"/>
  <c r="KJ38" i="5"/>
  <c r="Z38" i="5"/>
  <c r="BK36" i="5"/>
  <c r="HG35" i="5"/>
  <c r="IH33" i="5"/>
  <c r="CF36" i="5"/>
  <c r="AM35" i="5"/>
  <c r="BV33" i="5"/>
  <c r="JN36" i="5"/>
  <c r="IP35" i="5"/>
  <c r="DD33" i="5"/>
  <c r="LD33" i="5"/>
  <c r="MI35" i="5"/>
  <c r="GQ34" i="5"/>
  <c r="FI36" i="5"/>
  <c r="MA38" i="5"/>
  <c r="DO37" i="5"/>
  <c r="JW34" i="5"/>
  <c r="KT36" i="5"/>
  <c r="BM36" i="5"/>
  <c r="BV36" i="5"/>
  <c r="EM35" i="5"/>
  <c r="LS38" i="5"/>
  <c r="DS36" i="5"/>
  <c r="CH37" i="5"/>
  <c r="FM38" i="5"/>
  <c r="DZ34" i="5"/>
  <c r="HJ36" i="5"/>
  <c r="FV33" i="5"/>
  <c r="FO38" i="5"/>
  <c r="NK24" i="5"/>
  <c r="NK33" i="5" s="1"/>
  <c r="NV20" i="5"/>
  <c r="NV19" i="5"/>
  <c r="NV100" i="5" s="1"/>
  <c r="NV17" i="5"/>
  <c r="NV98" i="5" s="1"/>
  <c r="NV15" i="5"/>
  <c r="NV96" i="5" s="1"/>
  <c r="NV16" i="5"/>
  <c r="NV97" i="5" s="1"/>
  <c r="NV18" i="5"/>
  <c r="NV99" i="5" s="1"/>
  <c r="EK33" i="5"/>
  <c r="DM37" i="5"/>
  <c r="KC36" i="5"/>
  <c r="FT38" i="5"/>
  <c r="FA36" i="5"/>
  <c r="FT35" i="5"/>
  <c r="MB34" i="5"/>
  <c r="IY34" i="5"/>
  <c r="EN35" i="5"/>
  <c r="GI36" i="5"/>
  <c r="IZ34" i="5"/>
  <c r="JA33" i="5"/>
  <c r="EN38" i="5"/>
  <c r="MB38" i="5"/>
  <c r="FL35" i="5"/>
  <c r="MB33" i="5"/>
  <c r="II33" i="5"/>
  <c r="EK35" i="5"/>
  <c r="DM33" i="5"/>
  <c r="FU33" i="5"/>
  <c r="FA35" i="5"/>
  <c r="JA34" i="5"/>
  <c r="II38" i="5"/>
  <c r="KC37" i="5"/>
  <c r="FU35" i="5"/>
  <c r="JA38" i="5"/>
  <c r="KK35" i="5"/>
  <c r="DM38" i="5"/>
  <c r="HE36" i="5"/>
  <c r="HE33" i="5"/>
  <c r="FT34" i="5"/>
  <c r="IZ36" i="5"/>
  <c r="KK36" i="5"/>
  <c r="IZ35" i="5"/>
  <c r="MY36" i="5"/>
  <c r="KR38" i="5"/>
  <c r="MC33" i="5"/>
  <c r="MG38" i="5"/>
  <c r="KQ37" i="5"/>
  <c r="KQ35" i="5"/>
  <c r="MG37" i="5"/>
  <c r="LA35" i="5"/>
  <c r="KZ36" i="5"/>
  <c r="MC37" i="5"/>
  <c r="KR37" i="5"/>
  <c r="KZ33" i="5"/>
  <c r="LG36" i="5"/>
  <c r="MO36" i="5"/>
  <c r="KR33" i="5"/>
  <c r="KW35" i="5"/>
  <c r="MO38" i="5"/>
  <c r="KW38" i="5"/>
  <c r="KI35" i="5"/>
  <c r="LV37" i="5"/>
  <c r="KQ34" i="5"/>
  <c r="LI38" i="5"/>
  <c r="MC38" i="5"/>
  <c r="KL38" i="5"/>
  <c r="MO37" i="5"/>
  <c r="LV35" i="5"/>
  <c r="MC36" i="5"/>
  <c r="BH37" i="5"/>
  <c r="MA36" i="5"/>
  <c r="MB37" i="5"/>
  <c r="DH36" i="5"/>
  <c r="MZ36" i="5"/>
  <c r="IA35" i="5"/>
  <c r="CK34" i="5"/>
  <c r="KN33" i="5"/>
  <c r="KS35" i="5"/>
  <c r="GP37" i="5"/>
  <c r="MN36" i="5"/>
  <c r="MF35" i="5"/>
  <c r="FQ34" i="5"/>
  <c r="HP38" i="5"/>
  <c r="JZ37" i="5"/>
  <c r="EG34" i="5"/>
  <c r="EU38" i="5"/>
  <c r="ER37" i="5"/>
  <c r="IK36" i="5"/>
  <c r="LZ36" i="5"/>
  <c r="JC35" i="5"/>
  <c r="IG36" i="5"/>
  <c r="ER36" i="5"/>
  <c r="KN34" i="5"/>
  <c r="LZ35" i="5"/>
  <c r="MN37" i="5"/>
  <c r="MF37" i="5"/>
  <c r="MD36" i="5"/>
  <c r="DU35" i="5"/>
  <c r="DK34" i="5"/>
  <c r="JZ38" i="5"/>
  <c r="KS37" i="5"/>
  <c r="EG35" i="5"/>
  <c r="KN36" i="5"/>
  <c r="LZ37" i="5"/>
  <c r="JC36" i="5"/>
  <c r="HU34" i="5"/>
  <c r="NU35" i="5"/>
  <c r="KS34" i="5"/>
  <c r="IJ33" i="5"/>
  <c r="MQ35" i="5"/>
  <c r="KS38" i="5"/>
  <c r="KN37" i="5"/>
  <c r="JB33" i="5"/>
  <c r="FE33" i="5"/>
  <c r="HC38" i="5"/>
  <c r="EG33" i="5"/>
  <c r="MP38" i="5"/>
  <c r="FQ37" i="5"/>
  <c r="MQ36" i="5"/>
  <c r="FS33" i="5"/>
  <c r="JI34" i="5"/>
  <c r="IT34" i="5"/>
  <c r="HB33" i="5"/>
  <c r="KI37" i="5"/>
  <c r="JF35" i="5"/>
  <c r="EU36" i="5"/>
  <c r="DK36" i="5"/>
  <c r="EG38" i="5"/>
  <c r="CY35" i="5"/>
  <c r="JI35" i="5"/>
  <c r="KY37" i="5"/>
  <c r="HL34" i="5"/>
  <c r="JB37" i="5"/>
  <c r="FE35" i="5"/>
  <c r="CV38" i="5"/>
  <c r="FZ33" i="5"/>
  <c r="GZ36" i="5"/>
  <c r="DK37" i="5"/>
  <c r="JL33" i="5"/>
  <c r="HL35" i="5"/>
  <c r="IL37" i="5"/>
  <c r="LO35" i="5"/>
  <c r="DI37" i="5"/>
  <c r="GJ38" i="5"/>
  <c r="FZ34" i="5"/>
  <c r="IG33" i="5"/>
  <c r="CB33" i="5"/>
  <c r="GZ37" i="5"/>
  <c r="LK34" i="5"/>
  <c r="DK38" i="5"/>
  <c r="FS37" i="5"/>
  <c r="JI37" i="5"/>
  <c r="HI33" i="5"/>
  <c r="IT36" i="5"/>
  <c r="DH33" i="5"/>
  <c r="HU37" i="5"/>
  <c r="IL38" i="5"/>
  <c r="LO36" i="5"/>
  <c r="AZ33" i="5"/>
  <c r="ML36" i="5"/>
  <c r="HW36" i="5"/>
  <c r="ER35" i="5"/>
  <c r="LK35" i="5"/>
  <c r="GJ34" i="5"/>
  <c r="HI34" i="5"/>
  <c r="JF33" i="5"/>
  <c r="DH34" i="5"/>
  <c r="EU33" i="5"/>
  <c r="FE38" i="5"/>
  <c r="MP33" i="5"/>
  <c r="LO37" i="5"/>
  <c r="AZ34" i="5"/>
  <c r="ML37" i="5"/>
  <c r="HW37" i="5"/>
  <c r="LL37" i="5"/>
  <c r="IA34" i="5"/>
  <c r="FR35" i="5"/>
  <c r="HI36" i="5"/>
  <c r="JZ36" i="5"/>
  <c r="FZ35" i="5"/>
  <c r="IW36" i="5"/>
  <c r="IM34" i="5"/>
  <c r="GZ38" i="5"/>
  <c r="HL38" i="5"/>
  <c r="JB35" i="5"/>
  <c r="GP34" i="5"/>
  <c r="HW38" i="5"/>
  <c r="JJ37" i="5"/>
  <c r="MZ33" i="5"/>
  <c r="KG37" i="5"/>
  <c r="JG35" i="5"/>
  <c r="GX37" i="5"/>
  <c r="KF33" i="5"/>
  <c r="LH36" i="5"/>
  <c r="LK38" i="5"/>
  <c r="JF36" i="5"/>
  <c r="EU37" i="5"/>
  <c r="LB37" i="5"/>
  <c r="LK36" i="5"/>
  <c r="FS38" i="5"/>
  <c r="DW38" i="5"/>
  <c r="DJ37" i="5"/>
  <c r="MF33" i="5"/>
  <c r="LK37" i="5"/>
  <c r="JZ34" i="5"/>
  <c r="DV38" i="5"/>
  <c r="JF38" i="5"/>
  <c r="DH35" i="5"/>
  <c r="NJ38" i="5"/>
  <c r="GE37" i="5"/>
  <c r="JG33" i="5"/>
  <c r="HX33" i="5"/>
  <c r="CP33" i="5"/>
  <c r="GO38" i="5"/>
  <c r="FN35" i="5"/>
  <c r="LE33" i="5"/>
  <c r="HX34" i="5"/>
  <c r="CX33" i="5"/>
  <c r="MZ35" i="5"/>
  <c r="IA33" i="5"/>
  <c r="CK33" i="5"/>
  <c r="JG36" i="5"/>
  <c r="NO37" i="5"/>
  <c r="ES34" i="5"/>
  <c r="KD37" i="5"/>
  <c r="KF34" i="5"/>
  <c r="LH34" i="5"/>
  <c r="ES35" i="5"/>
  <c r="KD38" i="5"/>
  <c r="CX35" i="5"/>
  <c r="FG34" i="5"/>
  <c r="JG38" i="5"/>
  <c r="NO38" i="5"/>
  <c r="ES36" i="5"/>
  <c r="IV34" i="5"/>
  <c r="HX37" i="5"/>
  <c r="CX36" i="5"/>
  <c r="MZ38" i="5"/>
  <c r="LH33" i="5"/>
  <c r="GE33" i="5"/>
  <c r="GV37" i="5"/>
  <c r="KF38" i="5"/>
  <c r="CX38" i="5"/>
  <c r="FG35" i="5"/>
  <c r="ML33" i="5"/>
  <c r="HW33" i="5"/>
  <c r="GV38" i="5"/>
  <c r="LT36" i="5"/>
  <c r="NF34" i="5"/>
  <c r="HM34" i="5"/>
  <c r="IV37" i="5"/>
  <c r="LH38" i="5"/>
  <c r="LT37" i="5"/>
  <c r="HM35" i="5"/>
  <c r="GX33" i="5"/>
  <c r="GW35" i="5"/>
  <c r="LU35" i="5"/>
  <c r="LO34" i="5"/>
  <c r="JJ33" i="5"/>
  <c r="HM36" i="5"/>
  <c r="IV38" i="5"/>
  <c r="FG38" i="5"/>
  <c r="HW35" i="5"/>
  <c r="JJ34" i="5"/>
  <c r="JU35" i="5"/>
  <c r="HM37" i="5"/>
  <c r="GX38" i="5"/>
  <c r="NO33" i="5"/>
  <c r="AB116" i="5" l="1"/>
  <c r="AI87" i="5"/>
  <c r="AH116" i="5"/>
  <c r="AA89" i="5"/>
  <c r="AA92" i="5"/>
  <c r="Z118" i="5"/>
  <c r="Z117" i="5"/>
  <c r="NG71" i="5"/>
  <c r="V129" i="10"/>
  <c r="NV101" i="5"/>
  <c r="X88" i="5"/>
  <c r="NG70" i="5"/>
  <c r="AH114" i="5"/>
  <c r="AI89" i="5"/>
  <c r="AH118" i="5"/>
  <c r="AA87" i="5"/>
  <c r="AC88" i="5"/>
  <c r="X92" i="5"/>
  <c r="AB117" i="5"/>
  <c r="AI91" i="5"/>
  <c r="AI92" i="5"/>
  <c r="AC92" i="5"/>
  <c r="NG74" i="5"/>
  <c r="AI90" i="5"/>
  <c r="W117" i="5"/>
  <c r="Z115" i="5"/>
  <c r="U115" i="10"/>
  <c r="NG69" i="5"/>
  <c r="AH119" i="5"/>
  <c r="X87" i="5"/>
  <c r="AH117" i="5"/>
  <c r="X91" i="5"/>
  <c r="AC87" i="5"/>
  <c r="AC91" i="5"/>
  <c r="W116" i="5"/>
  <c r="AI88" i="5"/>
  <c r="NG72" i="5"/>
  <c r="AH115" i="5"/>
  <c r="NG73" i="5"/>
  <c r="EU22" i="5"/>
  <c r="U130" i="10"/>
  <c r="EO31" i="5"/>
  <c r="MZ22" i="5"/>
  <c r="EC22" i="5"/>
  <c r="EU34" i="5"/>
  <c r="W130" i="10"/>
  <c r="MB22" i="5"/>
  <c r="ES22" i="5"/>
  <c r="W129" i="10"/>
  <c r="V130" i="10"/>
  <c r="LS22" i="5"/>
  <c r="LO22" i="5"/>
  <c r="W114" i="10"/>
  <c r="EO22" i="5"/>
  <c r="V114" i="10"/>
  <c r="KH22" i="5"/>
  <c r="EX31" i="5"/>
  <c r="Y8" i="17"/>
  <c r="Y9" i="17" s="1"/>
  <c r="X128" i="10"/>
  <c r="X127" i="10"/>
  <c r="X126" i="10"/>
  <c r="X130" i="10"/>
  <c r="X129" i="10"/>
  <c r="X111" i="10"/>
  <c r="X115" i="10"/>
  <c r="X114" i="10"/>
  <c r="X113" i="10"/>
  <c r="X112" i="10"/>
  <c r="KQ38" i="5"/>
  <c r="EG22" i="5"/>
  <c r="EE31" i="5"/>
  <c r="JA22" i="5"/>
  <c r="CU31" i="5"/>
  <c r="DK22" i="5"/>
  <c r="EX22" i="5"/>
  <c r="CK22" i="5"/>
  <c r="ES33" i="5"/>
  <c r="DQ22" i="5"/>
  <c r="DC31" i="5"/>
  <c r="CX37" i="5"/>
  <c r="CX31" i="5" s="1"/>
  <c r="LK22" i="5"/>
  <c r="HK22" i="5"/>
  <c r="JG22" i="5"/>
  <c r="CU22" i="5"/>
  <c r="EG37" i="5"/>
  <c r="IH22" i="5"/>
  <c r="DH22" i="5"/>
  <c r="JA36" i="5"/>
  <c r="JA31" i="5" s="1"/>
  <c r="HL22" i="5"/>
  <c r="DC22" i="5"/>
  <c r="EM22" i="5"/>
  <c r="Y144" i="5"/>
  <c r="AF142" i="5"/>
  <c r="NE69" i="5"/>
  <c r="AH87" i="5"/>
  <c r="AG114" i="5"/>
  <c r="MW74" i="5"/>
  <c r="Z92" i="5"/>
  <c r="Y119" i="5"/>
  <c r="ND70" i="5"/>
  <c r="AG88" i="5"/>
  <c r="AF115" i="5"/>
  <c r="MY69" i="5"/>
  <c r="AA114" i="5"/>
  <c r="AB87" i="5"/>
  <c r="X146" i="5"/>
  <c r="NS96" i="5"/>
  <c r="MO69" i="5"/>
  <c r="NE71" i="5"/>
  <c r="AH89" i="5"/>
  <c r="AG116" i="5"/>
  <c r="MY70" i="5"/>
  <c r="AB88" i="5"/>
  <c r="AA115" i="5"/>
  <c r="MR72" i="5"/>
  <c r="U90" i="5"/>
  <c r="NS98" i="5"/>
  <c r="MO71" i="5"/>
  <c r="ND72" i="5"/>
  <c r="AF117" i="5"/>
  <c r="AG90" i="5"/>
  <c r="AG118" i="5"/>
  <c r="NE73" i="5"/>
  <c r="AH91" i="5"/>
  <c r="MG73" i="5"/>
  <c r="NK100" i="5"/>
  <c r="AA117" i="5"/>
  <c r="MY72" i="5"/>
  <c r="AB90" i="5"/>
  <c r="MH74" i="5"/>
  <c r="NL101" i="5"/>
  <c r="AF144" i="5"/>
  <c r="NL26" i="5"/>
  <c r="NL35" i="5" s="1"/>
  <c r="Y116" i="5"/>
  <c r="MW71" i="5"/>
  <c r="Z89" i="5"/>
  <c r="U117" i="5"/>
  <c r="V90" i="5"/>
  <c r="MS72" i="5"/>
  <c r="NR98" i="5"/>
  <c r="MN71" i="5"/>
  <c r="MI71" i="5"/>
  <c r="NM98" i="5"/>
  <c r="CM31" i="5"/>
  <c r="AA142" i="5"/>
  <c r="W142" i="5"/>
  <c r="AD142" i="5"/>
  <c r="V144" i="5"/>
  <c r="AE142" i="5"/>
  <c r="Z144" i="5"/>
  <c r="Z143" i="5"/>
  <c r="NA69" i="5"/>
  <c r="AD87" i="5"/>
  <c r="AC114" i="5"/>
  <c r="NC69" i="5"/>
  <c r="AF87" i="5"/>
  <c r="AE114" i="5"/>
  <c r="MG74" i="5"/>
  <c r="NK101" i="5"/>
  <c r="MY74" i="5"/>
  <c r="AB92" i="5"/>
  <c r="AA119" i="5"/>
  <c r="NL99" i="5"/>
  <c r="MH72" i="5"/>
  <c r="EF31" i="5"/>
  <c r="AE145" i="5"/>
  <c r="NH96" i="5"/>
  <c r="MD69" i="5"/>
  <c r="NE74" i="5"/>
  <c r="AG119" i="5"/>
  <c r="AH92" i="5"/>
  <c r="MV74" i="5"/>
  <c r="Y92" i="5"/>
  <c r="X119" i="5"/>
  <c r="MS71" i="5"/>
  <c r="V89" i="5"/>
  <c r="U116" i="5"/>
  <c r="MV72" i="5"/>
  <c r="X117" i="5"/>
  <c r="Y90" i="5"/>
  <c r="NL27" i="5"/>
  <c r="NL36" i="5" s="1"/>
  <c r="MW72" i="5"/>
  <c r="Z90" i="5"/>
  <c r="Y117" i="5"/>
  <c r="X145" i="5"/>
  <c r="AA141" i="5"/>
  <c r="NH98" i="5"/>
  <c r="MD71" i="5"/>
  <c r="NA71" i="5"/>
  <c r="AC116" i="5"/>
  <c r="AD89" i="5"/>
  <c r="NC70" i="5"/>
  <c r="AE115" i="5"/>
  <c r="AF88" i="5"/>
  <c r="NE72" i="5"/>
  <c r="AG117" i="5"/>
  <c r="AH90" i="5"/>
  <c r="NK99" i="5"/>
  <c r="MG72" i="5"/>
  <c r="MY71" i="5"/>
  <c r="AB89" i="5"/>
  <c r="AA116" i="5"/>
  <c r="NL97" i="5"/>
  <c r="MH70" i="5"/>
  <c r="MR74" i="5"/>
  <c r="U92" i="5"/>
  <c r="V143" i="5"/>
  <c r="MR69" i="5"/>
  <c r="U87" i="5"/>
  <c r="NR97" i="5"/>
  <c r="MN70" i="5"/>
  <c r="MW69" i="5"/>
  <c r="Y114" i="5"/>
  <c r="Z87" i="5"/>
  <c r="MI74" i="5"/>
  <c r="NM101" i="5"/>
  <c r="NC27" i="5"/>
  <c r="NC36" i="5" s="1"/>
  <c r="NR99" i="5"/>
  <c r="MN72" i="5"/>
  <c r="AD144" i="5"/>
  <c r="II22" i="5"/>
  <c r="AG143" i="5"/>
  <c r="DA31" i="5"/>
  <c r="AC146" i="5"/>
  <c r="AB143" i="5"/>
  <c r="AH143" i="5"/>
  <c r="Y142" i="5"/>
  <c r="MI69" i="5"/>
  <c r="NM96" i="5"/>
  <c r="MD70" i="5"/>
  <c r="NH97" i="5"/>
  <c r="NA70" i="5"/>
  <c r="AC115" i="5"/>
  <c r="AD88" i="5"/>
  <c r="NC73" i="5"/>
  <c r="AE118" i="5"/>
  <c r="AF91" i="5"/>
  <c r="NQ101" i="5"/>
  <c r="MM74" i="5"/>
  <c r="NG97" i="5"/>
  <c r="MC70" i="5"/>
  <c r="MT73" i="5"/>
  <c r="V118" i="5"/>
  <c r="W91" i="5"/>
  <c r="NL96" i="5"/>
  <c r="MH69" i="5"/>
  <c r="NB71" i="5"/>
  <c r="AD116" i="5"/>
  <c r="AE89" i="5"/>
  <c r="V146" i="5"/>
  <c r="MP69" i="5"/>
  <c r="NT96" i="5"/>
  <c r="MV71" i="5"/>
  <c r="X116" i="5"/>
  <c r="Y89" i="5"/>
  <c r="NI96" i="5"/>
  <c r="ME69" i="5"/>
  <c r="NP97" i="5"/>
  <c r="ML70" i="5"/>
  <c r="Y141" i="5"/>
  <c r="AA145" i="5"/>
  <c r="GZ22" i="5"/>
  <c r="AC142" i="5"/>
  <c r="AF143" i="5"/>
  <c r="NG26" i="5"/>
  <c r="U89" i="5"/>
  <c r="MR71" i="5"/>
  <c r="MP70" i="5"/>
  <c r="NT97" i="5"/>
  <c r="MN69" i="5"/>
  <c r="NR96" i="5"/>
  <c r="FO22" i="5"/>
  <c r="Z146" i="5"/>
  <c r="KP22" i="5"/>
  <c r="MD74" i="5"/>
  <c r="NH101" i="5"/>
  <c r="NA74" i="5"/>
  <c r="AD92" i="5"/>
  <c r="AC119" i="5"/>
  <c r="NC71" i="5"/>
  <c r="AF89" i="5"/>
  <c r="AE116" i="5"/>
  <c r="NQ98" i="5"/>
  <c r="MM71" i="5"/>
  <c r="MC72" i="5"/>
  <c r="NG99" i="5"/>
  <c r="MT71" i="5"/>
  <c r="W89" i="5"/>
  <c r="V116" i="5"/>
  <c r="MF69" i="5"/>
  <c r="NJ96" i="5"/>
  <c r="NI99" i="5"/>
  <c r="ME72" i="5"/>
  <c r="NT99" i="5"/>
  <c r="MP72" i="5"/>
  <c r="AG142" i="5"/>
  <c r="AG141" i="5"/>
  <c r="MV73" i="5"/>
  <c r="Y91" i="5"/>
  <c r="X118" i="5"/>
  <c r="AG145" i="5"/>
  <c r="W141" i="5"/>
  <c r="AF141" i="5"/>
  <c r="AH141" i="5"/>
  <c r="MD72" i="5"/>
  <c r="NH99" i="5"/>
  <c r="NA72" i="5"/>
  <c r="AC117" i="5"/>
  <c r="AD90" i="5"/>
  <c r="NC74" i="5"/>
  <c r="AE119" i="5"/>
  <c r="AF92" i="5"/>
  <c r="MM73" i="5"/>
  <c r="NQ100" i="5"/>
  <c r="MC73" i="5"/>
  <c r="NG100" i="5"/>
  <c r="V119" i="5"/>
  <c r="W92" i="5"/>
  <c r="MT74" i="5"/>
  <c r="NJ98" i="5"/>
  <c r="MF71" i="5"/>
  <c r="NB69" i="5"/>
  <c r="AE87" i="5"/>
  <c r="AD114" i="5"/>
  <c r="V141" i="5"/>
  <c r="AA146" i="5"/>
  <c r="MN73" i="5"/>
  <c r="NR100" i="5"/>
  <c r="NT100" i="5"/>
  <c r="MP73" i="5"/>
  <c r="V142" i="5"/>
  <c r="AF146" i="5"/>
  <c r="AD141" i="5"/>
  <c r="X142" i="5"/>
  <c r="AE146" i="5"/>
  <c r="AA143" i="5"/>
  <c r="IH31" i="5"/>
  <c r="MD73" i="5"/>
  <c r="NH100" i="5"/>
  <c r="NA73" i="5"/>
  <c r="AC118" i="5"/>
  <c r="AD91" i="5"/>
  <c r="NC72" i="5"/>
  <c r="AF90" i="5"/>
  <c r="AE117" i="5"/>
  <c r="MM69" i="5"/>
  <c r="NQ96" i="5"/>
  <c r="MC69" i="5"/>
  <c r="NG96" i="5"/>
  <c r="MT72" i="5"/>
  <c r="W90" i="5"/>
  <c r="V117" i="5"/>
  <c r="MF73" i="5"/>
  <c r="NJ100" i="5"/>
  <c r="MI72" i="5"/>
  <c r="NM99" i="5"/>
  <c r="MO74" i="5"/>
  <c r="NS101" i="5"/>
  <c r="AG87" i="5"/>
  <c r="AF114" i="5"/>
  <c r="ND69" i="5"/>
  <c r="NI101" i="5"/>
  <c r="ME74" i="5"/>
  <c r="NQ97" i="5"/>
  <c r="MM70" i="5"/>
  <c r="MC71" i="5"/>
  <c r="NG98" i="5"/>
  <c r="MT70" i="5"/>
  <c r="W88" i="5"/>
  <c r="V115" i="5"/>
  <c r="NJ97" i="5"/>
  <c r="MF70" i="5"/>
  <c r="ME70" i="5"/>
  <c r="NI97" i="5"/>
  <c r="NB72" i="5"/>
  <c r="AE90" i="5"/>
  <c r="AD117" i="5"/>
  <c r="NH25" i="5"/>
  <c r="NH34" i="5" s="1"/>
  <c r="MS70" i="5"/>
  <c r="V88" i="5"/>
  <c r="U115" i="5"/>
  <c r="MW70" i="5"/>
  <c r="Z88" i="5"/>
  <c r="Y115" i="5"/>
  <c r="NB73" i="5"/>
  <c r="AD118" i="5"/>
  <c r="AE91" i="5"/>
  <c r="NC29" i="5"/>
  <c r="NC38" i="5" s="1"/>
  <c r="MN74" i="5"/>
  <c r="NR101" i="5"/>
  <c r="NL28" i="5"/>
  <c r="NL37" i="5" s="1"/>
  <c r="MW73" i="5"/>
  <c r="Z91" i="5"/>
  <c r="Y118" i="5"/>
  <c r="Y145" i="5"/>
  <c r="AC144" i="5"/>
  <c r="W145" i="5"/>
  <c r="AE144" i="5"/>
  <c r="Z141" i="5"/>
  <c r="Z142" i="5"/>
  <c r="NS97" i="5"/>
  <c r="MO70" i="5"/>
  <c r="ND73" i="5"/>
  <c r="AF118" i="5"/>
  <c r="AG91" i="5"/>
  <c r="NI100" i="5"/>
  <c r="ME73" i="5"/>
  <c r="NQ99" i="5"/>
  <c r="MM72" i="5"/>
  <c r="NG101" i="5"/>
  <c r="MC74" i="5"/>
  <c r="MT69" i="5"/>
  <c r="V114" i="5"/>
  <c r="W87" i="5"/>
  <c r="MF74" i="5"/>
  <c r="NJ101" i="5"/>
  <c r="AF145" i="5"/>
  <c r="AE92" i="5"/>
  <c r="AD119" i="5"/>
  <c r="NB74" i="5"/>
  <c r="NI98" i="5"/>
  <c r="ME71" i="5"/>
  <c r="NP98" i="5"/>
  <c r="ML71" i="5"/>
  <c r="NP101" i="5"/>
  <c r="ML74" i="5"/>
  <c r="NM97" i="5"/>
  <c r="MI70" i="5"/>
  <c r="NP96" i="5"/>
  <c r="ML69" i="5"/>
  <c r="MR73" i="5"/>
  <c r="U91" i="5"/>
  <c r="Y143" i="5"/>
  <c r="AE141" i="5"/>
  <c r="X143" i="5"/>
  <c r="ND71" i="5"/>
  <c r="AG89" i="5"/>
  <c r="AF116" i="5"/>
  <c r="MY73" i="5"/>
  <c r="AB91" i="5"/>
  <c r="AA118" i="5"/>
  <c r="MF72" i="5"/>
  <c r="NJ99" i="5"/>
  <c r="AD146" i="5"/>
  <c r="AD145" i="5"/>
  <c r="NT98" i="5"/>
  <c r="MP71" i="5"/>
  <c r="NT101" i="5"/>
  <c r="MP74" i="5"/>
  <c r="MS73" i="5"/>
  <c r="U118" i="5"/>
  <c r="V91" i="5"/>
  <c r="U119" i="5"/>
  <c r="MS74" i="5"/>
  <c r="V92" i="5"/>
  <c r="AH145" i="5"/>
  <c r="W143" i="5"/>
  <c r="AB141" i="5"/>
  <c r="KP31" i="5"/>
  <c r="NE70" i="5"/>
  <c r="AH88" i="5"/>
  <c r="AG115" i="5"/>
  <c r="MH71" i="5"/>
  <c r="NL98" i="5"/>
  <c r="NP100" i="5"/>
  <c r="ML73" i="5"/>
  <c r="ML72" i="5"/>
  <c r="NP99" i="5"/>
  <c r="AG144" i="5"/>
  <c r="MV69" i="5"/>
  <c r="X114" i="5"/>
  <c r="Y87" i="5"/>
  <c r="AH144" i="5"/>
  <c r="W144" i="5"/>
  <c r="MO72" i="5"/>
  <c r="NS99" i="5"/>
  <c r="MG69" i="5"/>
  <c r="NK96" i="5"/>
  <c r="NS100" i="5"/>
  <c r="MO73" i="5"/>
  <c r="NK97" i="5"/>
  <c r="MG70" i="5"/>
  <c r="NB70" i="5"/>
  <c r="AD115" i="5"/>
  <c r="AE88" i="5"/>
  <c r="ND74" i="5"/>
  <c r="AG92" i="5"/>
  <c r="AF119" i="5"/>
  <c r="MG71" i="5"/>
  <c r="NK98" i="5"/>
  <c r="MH73" i="5"/>
  <c r="NL100" i="5"/>
  <c r="AH142" i="5"/>
  <c r="MS69" i="5"/>
  <c r="V87" i="5"/>
  <c r="U114" i="5"/>
  <c r="MR70" i="5"/>
  <c r="U88" i="5"/>
  <c r="AA144" i="5"/>
  <c r="X144" i="5"/>
  <c r="MX28" i="5"/>
  <c r="MX37" i="5" s="1"/>
  <c r="MI73" i="5"/>
  <c r="NM100" i="5"/>
  <c r="MV70" i="5"/>
  <c r="X115" i="5"/>
  <c r="Y88" i="5"/>
  <c r="V145" i="5"/>
  <c r="AG146" i="5"/>
  <c r="AC141" i="5"/>
  <c r="AD143" i="5"/>
  <c r="FH22" i="5"/>
  <c r="FH31" i="5"/>
  <c r="JT22" i="5"/>
  <c r="KN22" i="5"/>
  <c r="HV22" i="5"/>
  <c r="GN31" i="5"/>
  <c r="BW31" i="5"/>
  <c r="DA22" i="5"/>
  <c r="KN38" i="5"/>
  <c r="JZ22" i="5"/>
  <c r="NU22" i="5"/>
  <c r="FS22" i="5"/>
  <c r="GC31" i="5"/>
  <c r="LF22" i="5"/>
  <c r="DK35" i="5"/>
  <c r="DK31" i="5" s="1"/>
  <c r="GN22" i="5"/>
  <c r="JM31" i="5"/>
  <c r="GC22" i="5"/>
  <c r="DG35" i="5"/>
  <c r="KU38" i="5"/>
  <c r="BJ35" i="5"/>
  <c r="IQ38" i="5"/>
  <c r="EB33" i="5"/>
  <c r="AJ37" i="5"/>
  <c r="AL34" i="5"/>
  <c r="AN35" i="5"/>
  <c r="GT36" i="5"/>
  <c r="EP35" i="5"/>
  <c r="LB36" i="5"/>
  <c r="AO38" i="5"/>
  <c r="IC35" i="5"/>
  <c r="DU36" i="5"/>
  <c r="MD35" i="5"/>
  <c r="CS38" i="5"/>
  <c r="HA36" i="5"/>
  <c r="LP34" i="5"/>
  <c r="BC36" i="5"/>
  <c r="DN34" i="5"/>
  <c r="LW34" i="5"/>
  <c r="AO37" i="5"/>
  <c r="IJ34" i="5"/>
  <c r="JS35" i="5"/>
  <c r="FR33" i="5"/>
  <c r="JS34" i="5"/>
  <c r="EP34" i="5"/>
  <c r="HH38" i="5"/>
  <c r="HH31" i="5" s="1"/>
  <c r="BC33" i="5"/>
  <c r="DG38" i="5"/>
  <c r="EB35" i="5"/>
  <c r="BQ34" i="5"/>
  <c r="CE37" i="5"/>
  <c r="FK38" i="5"/>
  <c r="KU34" i="5"/>
  <c r="DG37" i="5"/>
  <c r="FK34" i="5"/>
  <c r="DN33" i="5"/>
  <c r="HA38" i="5"/>
  <c r="EW35" i="5"/>
  <c r="JE33" i="5"/>
  <c r="AO33" i="5"/>
  <c r="AL37" i="5"/>
  <c r="AO34" i="5"/>
  <c r="JS36" i="5"/>
  <c r="CL22" i="5"/>
  <c r="JE36" i="5"/>
  <c r="FY34" i="5"/>
  <c r="AA37" i="5"/>
  <c r="JS38" i="5"/>
  <c r="MY35" i="5"/>
  <c r="AH36" i="5"/>
  <c r="HA34" i="5"/>
  <c r="BQ36" i="5"/>
  <c r="BJ37" i="5"/>
  <c r="GM34" i="5"/>
  <c r="DN36" i="5"/>
  <c r="BX35" i="5"/>
  <c r="FY38" i="5"/>
  <c r="LW33" i="5"/>
  <c r="AI36" i="5"/>
  <c r="AA33" i="5"/>
  <c r="IJ37" i="5"/>
  <c r="BQ37" i="5"/>
  <c r="CE33" i="5"/>
  <c r="JS37" i="5"/>
  <c r="FY33" i="5"/>
  <c r="CS36" i="5"/>
  <c r="BX37" i="5"/>
  <c r="AM37" i="5"/>
  <c r="DG34" i="5"/>
  <c r="GT37" i="5"/>
  <c r="JL37" i="5"/>
  <c r="AA38" i="5"/>
  <c r="AI37" i="5"/>
  <c r="LP36" i="5"/>
  <c r="AA35" i="5"/>
  <c r="AO36" i="5"/>
  <c r="AN37" i="5"/>
  <c r="AH34" i="5"/>
  <c r="U38" i="5"/>
  <c r="LI35" i="5"/>
  <c r="CZ38" i="5"/>
  <c r="JE34" i="5"/>
  <c r="HV38" i="5"/>
  <c r="IQ34" i="5"/>
  <c r="KG36" i="5"/>
  <c r="DU37" i="5"/>
  <c r="BX38" i="5"/>
  <c r="AK38" i="5"/>
  <c r="CS35" i="5"/>
  <c r="LB34" i="5"/>
  <c r="AH33" i="5"/>
  <c r="AM34" i="5"/>
  <c r="LI33" i="5"/>
  <c r="AH37" i="5"/>
  <c r="IC36" i="5"/>
  <c r="DG33" i="5"/>
  <c r="GM35" i="5"/>
  <c r="BX34" i="5"/>
  <c r="IQ37" i="5"/>
  <c r="JL38" i="5"/>
  <c r="AA34" i="5"/>
  <c r="FK35" i="5"/>
  <c r="AV34" i="5"/>
  <c r="BC37" i="5"/>
  <c r="AA36" i="5"/>
  <c r="AK33" i="5"/>
  <c r="LW38" i="5"/>
  <c r="MD34" i="5"/>
  <c r="DG36" i="5"/>
  <c r="AH35" i="5"/>
  <c r="AV33" i="5"/>
  <c r="FY35" i="5"/>
  <c r="FK33" i="5"/>
  <c r="GM38" i="5"/>
  <c r="LP35" i="5"/>
  <c r="HV37" i="5"/>
  <c r="EB36" i="5"/>
  <c r="AO35" i="5"/>
  <c r="GT38" i="5"/>
  <c r="EP38" i="5"/>
  <c r="BX33" i="5"/>
  <c r="JE38" i="5"/>
  <c r="HV35" i="5"/>
  <c r="KU33" i="5"/>
  <c r="EW36" i="5"/>
  <c r="IC37" i="5"/>
  <c r="IC38" i="5"/>
  <c r="CS34" i="5"/>
  <c r="CS37" i="5"/>
  <c r="DN35" i="5"/>
  <c r="DN38" i="5"/>
  <c r="BJ34" i="5"/>
  <c r="AI34" i="5"/>
  <c r="NM34" i="5"/>
  <c r="AJ35" i="5"/>
  <c r="AL38" i="5"/>
  <c r="FK37" i="5"/>
  <c r="AH38" i="5"/>
  <c r="BQ38" i="5"/>
  <c r="GT35" i="5"/>
  <c r="AK37" i="5"/>
  <c r="JL36" i="5"/>
  <c r="EP37" i="5"/>
  <c r="U33" i="5"/>
  <c r="IQ36" i="5"/>
  <c r="MD38" i="5"/>
  <c r="CE36" i="5"/>
  <c r="AI33" i="5"/>
  <c r="BJ36" i="5"/>
  <c r="MY34" i="5"/>
  <c r="AK36" i="5"/>
  <c r="BX36" i="5"/>
  <c r="BJ33" i="5"/>
  <c r="IC34" i="5"/>
  <c r="BQ35" i="5"/>
  <c r="CZ34" i="5"/>
  <c r="FK36" i="5"/>
  <c r="FD22" i="5"/>
  <c r="FY37" i="5"/>
  <c r="AM33" i="5"/>
  <c r="GM36" i="5"/>
  <c r="AK34" i="5"/>
  <c r="MY38" i="5"/>
  <c r="FR36" i="5"/>
  <c r="AK35" i="5"/>
  <c r="IX35" i="5"/>
  <c r="DN37" i="5"/>
  <c r="LW36" i="5"/>
  <c r="GT33" i="5"/>
  <c r="EP33" i="5"/>
  <c r="LW35" i="5"/>
  <c r="CE38" i="5"/>
  <c r="EB38" i="5"/>
  <c r="AN36" i="5"/>
  <c r="AL36" i="5"/>
  <c r="AN34" i="5"/>
  <c r="BC35" i="5"/>
  <c r="AL35" i="5"/>
  <c r="GF35" i="5"/>
  <c r="BC38" i="5"/>
  <c r="CS33" i="5"/>
  <c r="MK36" i="5"/>
  <c r="JE37" i="5"/>
  <c r="IX33" i="5"/>
  <c r="HA33" i="5"/>
  <c r="FY36" i="5"/>
  <c r="AV35" i="5"/>
  <c r="LP38" i="5"/>
  <c r="GM37" i="5"/>
  <c r="HA35" i="5"/>
  <c r="JE35" i="5"/>
  <c r="EW37" i="5"/>
  <c r="JL35" i="5"/>
  <c r="HO37" i="5"/>
  <c r="NM33" i="5"/>
  <c r="NM38" i="5"/>
  <c r="AV37" i="5"/>
  <c r="IQ33" i="5"/>
  <c r="IJ38" i="5"/>
  <c r="EI36" i="5"/>
  <c r="MK34" i="5"/>
  <c r="GT34" i="5"/>
  <c r="KN35" i="5"/>
  <c r="IX38" i="5"/>
  <c r="AJ34" i="5"/>
  <c r="AM38" i="5"/>
  <c r="CZ37" i="5"/>
  <c r="HV36" i="5"/>
  <c r="AM36" i="5"/>
  <c r="EB37" i="5"/>
  <c r="BJ38" i="5"/>
  <c r="CZ36" i="5"/>
  <c r="EW38" i="5"/>
  <c r="NF22" i="5"/>
  <c r="GY22" i="5"/>
  <c r="NU37" i="5"/>
  <c r="NU31" i="5" s="1"/>
  <c r="NF35" i="5"/>
  <c r="MX27" i="5"/>
  <c r="MX36" i="5" s="1"/>
  <c r="GY31" i="5"/>
  <c r="II36" i="5"/>
  <c r="BN22" i="5"/>
  <c r="GL31" i="5"/>
  <c r="GK31" i="5"/>
  <c r="GZ34" i="5"/>
  <c r="CD37" i="5"/>
  <c r="GQ22" i="5"/>
  <c r="EH31" i="5"/>
  <c r="GL22" i="5"/>
  <c r="EC38" i="5"/>
  <c r="GQ31" i="5"/>
  <c r="KD22" i="5"/>
  <c r="NJ22" i="5"/>
  <c r="MX29" i="5"/>
  <c r="MX38" i="5" s="1"/>
  <c r="IR22" i="5"/>
  <c r="NK28" i="5"/>
  <c r="NK37" i="5" s="1"/>
  <c r="MG22" i="5"/>
  <c r="IY22" i="5"/>
  <c r="BH22" i="5"/>
  <c r="LH22" i="5"/>
  <c r="IO22" i="5"/>
  <c r="DQ31" i="5"/>
  <c r="HY22" i="5"/>
  <c r="CM22" i="5"/>
  <c r="DM22" i="5"/>
  <c r="NJ33" i="5"/>
  <c r="NA25" i="5"/>
  <c r="NA34" i="5" s="1"/>
  <c r="EH22" i="5"/>
  <c r="DM36" i="5"/>
  <c r="IR31" i="5"/>
  <c r="EF22" i="5"/>
  <c r="GO22" i="5"/>
  <c r="NA24" i="5"/>
  <c r="NA33" i="5" s="1"/>
  <c r="FN22" i="5"/>
  <c r="KF22" i="5"/>
  <c r="Y8" i="10"/>
  <c r="Y9" i="10" s="1"/>
  <c r="LG22" i="5"/>
  <c r="CL33" i="5"/>
  <c r="CL31" i="5" s="1"/>
  <c r="IY37" i="5"/>
  <c r="IY31" i="5" s="1"/>
  <c r="FM22" i="5"/>
  <c r="EE22" i="5"/>
  <c r="MX26" i="5"/>
  <c r="MX35" i="5" s="1"/>
  <c r="CI22" i="5"/>
  <c r="IF22" i="5"/>
  <c r="LG38" i="5"/>
  <c r="IO38" i="5"/>
  <c r="NC25" i="5"/>
  <c r="NC34" i="5" s="1"/>
  <c r="CA31" i="5"/>
  <c r="ID31" i="5"/>
  <c r="GH31" i="5"/>
  <c r="EN22" i="5"/>
  <c r="MY22" i="5"/>
  <c r="JX31" i="5"/>
  <c r="X31" i="5"/>
  <c r="GV22" i="5"/>
  <c r="LT22" i="5"/>
  <c r="EA31" i="5"/>
  <c r="FA22" i="5"/>
  <c r="CS22" i="5"/>
  <c r="FT22" i="5"/>
  <c r="JF22" i="5"/>
  <c r="FA37" i="5"/>
  <c r="BZ31" i="5"/>
  <c r="CH31" i="5"/>
  <c r="DP31" i="5"/>
  <c r="KM31" i="5"/>
  <c r="IT22" i="5"/>
  <c r="LJ22" i="5"/>
  <c r="LN22" i="5"/>
  <c r="FP22" i="5"/>
  <c r="GU22" i="5"/>
  <c r="KC22" i="5"/>
  <c r="NL25" i="5"/>
  <c r="NL34" i="5" s="1"/>
  <c r="AE31" i="5"/>
  <c r="JX22" i="5"/>
  <c r="FC31" i="5"/>
  <c r="LO33" i="5"/>
  <c r="LO31" i="5" s="1"/>
  <c r="FC22" i="5"/>
  <c r="HP22" i="5"/>
  <c r="FG22" i="5"/>
  <c r="MZ37" i="5"/>
  <c r="NC28" i="5"/>
  <c r="NC37" i="5" s="1"/>
  <c r="AP22" i="5"/>
  <c r="NK29" i="5"/>
  <c r="NK38" i="5" s="1"/>
  <c r="AE22" i="5"/>
  <c r="DS22" i="5"/>
  <c r="AD58" i="5"/>
  <c r="JH22" i="5"/>
  <c r="IJ22" i="5"/>
  <c r="IZ22" i="5"/>
  <c r="AP31" i="5"/>
  <c r="IZ37" i="5"/>
  <c r="FZ22" i="5"/>
  <c r="KS22" i="5"/>
  <c r="IN22" i="5"/>
  <c r="EY31" i="5"/>
  <c r="JC22" i="5"/>
  <c r="CP22" i="5"/>
  <c r="IL22" i="5"/>
  <c r="AH22" i="5"/>
  <c r="AE58" i="5"/>
  <c r="CA22" i="5"/>
  <c r="DP22" i="5"/>
  <c r="MH31" i="5"/>
  <c r="HI22" i="5"/>
  <c r="FU22" i="5"/>
  <c r="FZ37" i="5"/>
  <c r="HI38" i="5"/>
  <c r="HI31" i="5" s="1"/>
  <c r="AD22" i="5"/>
  <c r="JM22" i="5"/>
  <c r="LD22" i="5"/>
  <c r="HU22" i="5"/>
  <c r="LV22" i="5"/>
  <c r="BQ22" i="5"/>
  <c r="NQ28" i="5"/>
  <c r="NQ37" i="5" s="1"/>
  <c r="BZ22" i="5"/>
  <c r="GH22" i="5"/>
  <c r="GV36" i="5"/>
  <c r="GV31" i="5" s="1"/>
  <c r="FO31" i="5"/>
  <c r="CP34" i="5"/>
  <c r="EA22" i="5"/>
  <c r="IC22" i="5"/>
  <c r="X22" i="5"/>
  <c r="FP31" i="5"/>
  <c r="JC37" i="5"/>
  <c r="CH22" i="5"/>
  <c r="ID22" i="5"/>
  <c r="NK25" i="5"/>
  <c r="NK34" i="5" s="1"/>
  <c r="AH58" i="5"/>
  <c r="JK22" i="5"/>
  <c r="HK33" i="5"/>
  <c r="FE22" i="5"/>
  <c r="IV22" i="5"/>
  <c r="AR31" i="5"/>
  <c r="JK36" i="5"/>
  <c r="JK31" i="5" s="1"/>
  <c r="KB22" i="5"/>
  <c r="MM31" i="5"/>
  <c r="HM22" i="5"/>
  <c r="CJ22" i="5"/>
  <c r="NA27" i="5"/>
  <c r="EY22" i="5"/>
  <c r="GR31" i="5"/>
  <c r="FK22" i="5"/>
  <c r="MD22" i="5"/>
  <c r="KL22" i="5"/>
  <c r="KZ22" i="5"/>
  <c r="LU22" i="5"/>
  <c r="MN22" i="5"/>
  <c r="LY22" i="5"/>
  <c r="LL22" i="5"/>
  <c r="DX22" i="5"/>
  <c r="BN31" i="5"/>
  <c r="IF31" i="5"/>
  <c r="JH36" i="5"/>
  <c r="JH31" i="5" s="1"/>
  <c r="GG31" i="5"/>
  <c r="NC24" i="5"/>
  <c r="NC33" i="5" s="1"/>
  <c r="LR31" i="5"/>
  <c r="LC22" i="5"/>
  <c r="MC22" i="5"/>
  <c r="FE36" i="5"/>
  <c r="LU37" i="5"/>
  <c r="LU31" i="5" s="1"/>
  <c r="NG28" i="5"/>
  <c r="NG37" i="5" s="1"/>
  <c r="GB22" i="5"/>
  <c r="IE31" i="5"/>
  <c r="MO22" i="5"/>
  <c r="AQ31" i="5"/>
  <c r="HP35" i="5"/>
  <c r="CG22" i="5"/>
  <c r="HB22" i="5"/>
  <c r="JU22" i="5"/>
  <c r="DU22" i="5"/>
  <c r="LQ22" i="5"/>
  <c r="MA22" i="5"/>
  <c r="FD35" i="5"/>
  <c r="FD31" i="5" s="1"/>
  <c r="LQ31" i="5"/>
  <c r="EL22" i="5"/>
  <c r="GA31" i="5"/>
  <c r="NE25" i="5"/>
  <c r="NE34" i="5" s="1"/>
  <c r="JE22" i="5"/>
  <c r="IX22" i="5"/>
  <c r="HB36" i="5"/>
  <c r="HB31" i="5" s="1"/>
  <c r="HW22" i="5"/>
  <c r="BB22" i="5"/>
  <c r="AO22" i="5"/>
  <c r="GD22" i="5"/>
  <c r="CN22" i="5"/>
  <c r="IE22" i="5"/>
  <c r="MK22" i="5"/>
  <c r="NA28" i="5"/>
  <c r="NA37" i="5" s="1"/>
  <c r="HR31" i="5"/>
  <c r="AG22" i="5"/>
  <c r="GI22" i="5"/>
  <c r="BV22" i="5"/>
  <c r="AT22" i="5"/>
  <c r="JN22" i="5"/>
  <c r="BM22" i="5"/>
  <c r="MQ22" i="5"/>
  <c r="HH22" i="5"/>
  <c r="HR22" i="5"/>
  <c r="BM31" i="5"/>
  <c r="GA22" i="5"/>
  <c r="KV22" i="5"/>
  <c r="FQ22" i="5"/>
  <c r="AG58" i="5"/>
  <c r="IW22" i="5"/>
  <c r="EI22" i="5"/>
  <c r="FR22" i="5"/>
  <c r="HX22" i="5"/>
  <c r="KI22" i="5"/>
  <c r="GE22" i="5"/>
  <c r="LE22" i="5"/>
  <c r="KA22" i="5"/>
  <c r="FT33" i="5"/>
  <c r="GB31" i="5"/>
  <c r="ME22" i="5"/>
  <c r="AB31" i="5"/>
  <c r="KV31" i="5"/>
  <c r="IW38" i="5"/>
  <c r="AM22" i="5"/>
  <c r="BW22" i="5"/>
  <c r="CR22" i="5"/>
  <c r="IU31" i="5"/>
  <c r="EB22" i="5"/>
  <c r="GT22" i="5"/>
  <c r="EQ22" i="5"/>
  <c r="JO22" i="5"/>
  <c r="NK27" i="5"/>
  <c r="NK36" i="5" s="1"/>
  <c r="NA29" i="5"/>
  <c r="NA38" i="5" s="1"/>
  <c r="DT22" i="5"/>
  <c r="KF36" i="5"/>
  <c r="FF22" i="5"/>
  <c r="IJ36" i="5"/>
  <c r="EP22" i="5"/>
  <c r="FF31" i="5"/>
  <c r="CY22" i="5"/>
  <c r="GG22" i="5"/>
  <c r="HD22" i="5"/>
  <c r="ME31" i="5"/>
  <c r="BA22" i="5"/>
  <c r="IU22" i="5"/>
  <c r="BR22" i="5"/>
  <c r="CZ22" i="5"/>
  <c r="KM22" i="5"/>
  <c r="R178" i="5"/>
  <c r="DI22" i="5"/>
  <c r="NE26" i="5"/>
  <c r="NE35" i="5" s="1"/>
  <c r="BR31" i="5"/>
  <c r="DZ22" i="5"/>
  <c r="FN34" i="5"/>
  <c r="EL38" i="5"/>
  <c r="MB36" i="5"/>
  <c r="KA31" i="5"/>
  <c r="FW31" i="5"/>
  <c r="IK22" i="5"/>
  <c r="HZ22" i="5"/>
  <c r="IP31" i="5"/>
  <c r="AX22" i="5"/>
  <c r="LN36" i="5"/>
  <c r="EQ31" i="5"/>
  <c r="DI36" i="5"/>
  <c r="DI31" i="5" s="1"/>
  <c r="MH22" i="5"/>
  <c r="FY22" i="5"/>
  <c r="GF22" i="5"/>
  <c r="NG24" i="5"/>
  <c r="NG33" i="5" s="1"/>
  <c r="AB22" i="5"/>
  <c r="U22" i="5"/>
  <c r="NH28" i="5"/>
  <c r="NH37" i="5" s="1"/>
  <c r="AQ22" i="5"/>
  <c r="CQ31" i="5"/>
  <c r="EI38" i="5"/>
  <c r="LB22" i="5"/>
  <c r="GW22" i="5"/>
  <c r="DE31" i="5"/>
  <c r="LC35" i="5"/>
  <c r="HC22" i="5"/>
  <c r="NA26" i="5"/>
  <c r="NA35" i="5" s="1"/>
  <c r="HF31" i="5"/>
  <c r="CK37" i="5"/>
  <c r="NE29" i="5"/>
  <c r="NE38" i="5" s="1"/>
  <c r="LR22" i="5"/>
  <c r="HM38" i="5"/>
  <c r="CQ22" i="5"/>
  <c r="BU22" i="5"/>
  <c r="CC31" i="5"/>
  <c r="IP22" i="5"/>
  <c r="X58" i="5"/>
  <c r="R172" i="5"/>
  <c r="CV22" i="5"/>
  <c r="HE22" i="5"/>
  <c r="MT24" i="5"/>
  <c r="MT33" i="5" s="1"/>
  <c r="EZ31" i="5"/>
  <c r="NQ27" i="5"/>
  <c r="NQ36" i="5" s="1"/>
  <c r="AZ22" i="5"/>
  <c r="CW22" i="5"/>
  <c r="JO31" i="5"/>
  <c r="HO22" i="5"/>
  <c r="BF31" i="5"/>
  <c r="BY31" i="5"/>
  <c r="NH24" i="5"/>
  <c r="NH33" i="5" s="1"/>
  <c r="AC22" i="5"/>
  <c r="IB22" i="5"/>
  <c r="CW38" i="5"/>
  <c r="AR22" i="5"/>
  <c r="HZ35" i="5"/>
  <c r="LY35" i="5"/>
  <c r="CN31" i="5"/>
  <c r="GJ22" i="5"/>
  <c r="GW38" i="5"/>
  <c r="NK26" i="5"/>
  <c r="NK35" i="5" s="1"/>
  <c r="ML22" i="5"/>
  <c r="BY22" i="5"/>
  <c r="DE22" i="5"/>
  <c r="CV33" i="5"/>
  <c r="HF22" i="5"/>
  <c r="NE28" i="5"/>
  <c r="NE37" i="5" s="1"/>
  <c r="LE35" i="5"/>
  <c r="JS22" i="5"/>
  <c r="KT22" i="5"/>
  <c r="AC58" i="5"/>
  <c r="FJ31" i="5"/>
  <c r="BI31" i="5"/>
  <c r="CC22" i="5"/>
  <c r="DL31" i="5"/>
  <c r="AZ36" i="5"/>
  <c r="AZ31" i="5" s="1"/>
  <c r="EK22" i="5"/>
  <c r="NG25" i="5"/>
  <c r="AK22" i="5"/>
  <c r="IS22" i="5"/>
  <c r="AN22" i="5"/>
  <c r="LI22" i="5"/>
  <c r="DJ22" i="5"/>
  <c r="MO34" i="5"/>
  <c r="CF22" i="5"/>
  <c r="GR22" i="5"/>
  <c r="HO34" i="5"/>
  <c r="JI22" i="5"/>
  <c r="LI34" i="5"/>
  <c r="FL22" i="5"/>
  <c r="CI36" i="5"/>
  <c r="AL22" i="5"/>
  <c r="FR37" i="5"/>
  <c r="NC26" i="5"/>
  <c r="NC35" i="5" s="1"/>
  <c r="BE22" i="5"/>
  <c r="GF34" i="5"/>
  <c r="NH27" i="5"/>
  <c r="NH36" i="5" s="1"/>
  <c r="MJ22" i="5"/>
  <c r="NH26" i="5"/>
  <c r="NH35" i="5" s="1"/>
  <c r="AJ22" i="5"/>
  <c r="HS22" i="5"/>
  <c r="JR22" i="5"/>
  <c r="CF31" i="5"/>
  <c r="AS31" i="5"/>
  <c r="NH29" i="5"/>
  <c r="NH38" i="5" s="1"/>
  <c r="AT58" i="5"/>
  <c r="R166" i="5"/>
  <c r="LM31" i="5"/>
  <c r="DL22" i="5"/>
  <c r="AI22" i="5"/>
  <c r="AY31" i="5"/>
  <c r="AV22" i="5"/>
  <c r="JV22" i="5"/>
  <c r="KE22" i="5"/>
  <c r="AI35" i="5"/>
  <c r="BI22" i="5"/>
  <c r="JY31" i="5"/>
  <c r="ER22" i="5"/>
  <c r="KX31" i="5"/>
  <c r="AS22" i="5"/>
  <c r="AY22" i="5"/>
  <c r="AO58" i="5"/>
  <c r="BD31" i="5"/>
  <c r="AX58" i="5"/>
  <c r="BF58" i="5"/>
  <c r="AJ58" i="5"/>
  <c r="BC58" i="5"/>
  <c r="BG58" i="5"/>
  <c r="AR58" i="5"/>
  <c r="CT22" i="5"/>
  <c r="ED22" i="5"/>
  <c r="DX31" i="5"/>
  <c r="AM58" i="5"/>
  <c r="AW58" i="5"/>
  <c r="AS58" i="5"/>
  <c r="AU58" i="5"/>
  <c r="AZ58" i="5"/>
  <c r="AN58" i="5"/>
  <c r="AL58" i="5"/>
  <c r="BE58" i="5"/>
  <c r="AY58" i="5"/>
  <c r="AV58" i="5"/>
  <c r="BA58" i="5"/>
  <c r="BD58" i="5"/>
  <c r="MF22" i="5"/>
  <c r="KK22" i="5"/>
  <c r="KW22" i="5"/>
  <c r="NM22" i="5"/>
  <c r="HA22" i="5"/>
  <c r="DW22" i="5"/>
  <c r="Z22" i="5"/>
  <c r="NM37" i="5"/>
  <c r="MI31" i="5"/>
  <c r="KE31" i="5"/>
  <c r="LP22" i="5"/>
  <c r="IM22" i="5"/>
  <c r="MI22" i="5"/>
  <c r="FB31" i="5"/>
  <c r="NE27" i="5"/>
  <c r="NE36" i="5" s="1"/>
  <c r="FB22" i="5"/>
  <c r="JY22" i="5"/>
  <c r="KR22" i="5"/>
  <c r="MD33" i="5"/>
  <c r="DV22" i="5"/>
  <c r="KR36" i="5"/>
  <c r="DF22" i="5"/>
  <c r="CO22" i="5"/>
  <c r="DF31" i="5"/>
  <c r="BF22" i="5"/>
  <c r="KL33" i="5"/>
  <c r="GP22" i="5"/>
  <c r="KG22" i="5"/>
  <c r="KJ31" i="5"/>
  <c r="JD22" i="5"/>
  <c r="CT31" i="5"/>
  <c r="BT22" i="5"/>
  <c r="KX22" i="5"/>
  <c r="JD31" i="5"/>
  <c r="EK34" i="5"/>
  <c r="AW22" i="5"/>
  <c r="KJ22" i="5"/>
  <c r="FJ22" i="5"/>
  <c r="LX22" i="5"/>
  <c r="AF22" i="5"/>
  <c r="JR31" i="5"/>
  <c r="HQ31" i="5"/>
  <c r="U58" i="5"/>
  <c r="BO31" i="5"/>
  <c r="EJ31" i="5"/>
  <c r="IG22" i="5"/>
  <c r="BO22" i="5"/>
  <c r="KG35" i="5"/>
  <c r="BD22" i="5"/>
  <c r="LS37" i="5"/>
  <c r="FI22" i="5"/>
  <c r="HQ22" i="5"/>
  <c r="EJ22" i="5"/>
  <c r="NE24" i="5"/>
  <c r="NE33" i="5" s="1"/>
  <c r="LA22" i="5"/>
  <c r="BC22" i="5"/>
  <c r="EW22" i="5"/>
  <c r="AU22" i="5"/>
  <c r="CB22" i="5"/>
  <c r="AU31" i="5"/>
  <c r="AA22" i="5"/>
  <c r="MM22" i="5"/>
  <c r="FS34" i="5"/>
  <c r="W31" i="5"/>
  <c r="KU22" i="5"/>
  <c r="MT27" i="5"/>
  <c r="MT36" i="5" s="1"/>
  <c r="AG31" i="5"/>
  <c r="Z31" i="5"/>
  <c r="AC31" i="5"/>
  <c r="AF31" i="5"/>
  <c r="LM22" i="5"/>
  <c r="DY31" i="5"/>
  <c r="BS31" i="5"/>
  <c r="BS22" i="5"/>
  <c r="DY22" i="5"/>
  <c r="ET31" i="5"/>
  <c r="V22" i="5"/>
  <c r="Y31" i="5"/>
  <c r="JB22" i="5"/>
  <c r="JB38" i="5"/>
  <c r="GS31" i="5"/>
  <c r="ET22" i="5"/>
  <c r="NO22" i="5"/>
  <c r="IQ35" i="5"/>
  <c r="IQ22" i="5"/>
  <c r="BG37" i="5"/>
  <c r="BG22" i="5"/>
  <c r="DR22" i="5"/>
  <c r="DR37" i="5"/>
  <c r="BK22" i="5"/>
  <c r="GK22" i="5"/>
  <c r="MP35" i="5"/>
  <c r="MP22" i="5"/>
  <c r="LW37" i="5"/>
  <c r="LW22" i="5"/>
  <c r="CO31" i="5"/>
  <c r="Y22" i="5"/>
  <c r="JL22" i="5"/>
  <c r="HN22" i="5"/>
  <c r="JL34" i="5"/>
  <c r="GX22" i="5"/>
  <c r="DB22" i="5"/>
  <c r="JP31" i="5"/>
  <c r="FV22" i="5"/>
  <c r="HT31" i="5"/>
  <c r="HT22" i="5"/>
  <c r="FX22" i="5"/>
  <c r="FX31" i="5"/>
  <c r="FV31" i="5"/>
  <c r="LZ22" i="5"/>
  <c r="IA22" i="5"/>
  <c r="JW31" i="5"/>
  <c r="HJ31" i="5"/>
  <c r="DG22" i="5"/>
  <c r="BP22" i="5"/>
  <c r="W22" i="5"/>
  <c r="HJ22" i="5"/>
  <c r="DO22" i="5"/>
  <c r="DN22" i="5"/>
  <c r="LZ33" i="5"/>
  <c r="KY22" i="5"/>
  <c r="HG22" i="5"/>
  <c r="AB58" i="5"/>
  <c r="EZ22" i="5"/>
  <c r="JQ31" i="5"/>
  <c r="FI31" i="5"/>
  <c r="DB31" i="5"/>
  <c r="DD22" i="5"/>
  <c r="BK31" i="5"/>
  <c r="R61" i="5"/>
  <c r="EV31" i="5"/>
  <c r="KO31" i="5"/>
  <c r="JN31" i="5"/>
  <c r="CR31" i="5"/>
  <c r="JQ22" i="5"/>
  <c r="ED31" i="5"/>
  <c r="W58" i="5"/>
  <c r="V31" i="5"/>
  <c r="NG35" i="5"/>
  <c r="R65" i="5"/>
  <c r="NQ29" i="5"/>
  <c r="NQ38" i="5" s="1"/>
  <c r="MT25" i="5"/>
  <c r="MT34" i="5" s="1"/>
  <c r="JW22" i="5"/>
  <c r="JP22" i="5"/>
  <c r="GM22" i="5"/>
  <c r="HG31" i="5"/>
  <c r="NQ24" i="5"/>
  <c r="NQ33" i="5" s="1"/>
  <c r="EV22" i="5"/>
  <c r="KO22" i="5"/>
  <c r="BL31" i="5"/>
  <c r="BJ22" i="5"/>
  <c r="MT26" i="5"/>
  <c r="MT35" i="5" s="1"/>
  <c r="NQ26" i="5"/>
  <c r="NQ35" i="5" s="1"/>
  <c r="BX22" i="5"/>
  <c r="FW22" i="5"/>
  <c r="BL22" i="5"/>
  <c r="NQ25" i="5"/>
  <c r="NQ34" i="5" s="1"/>
  <c r="NG29" i="5"/>
  <c r="NG38" i="5" s="1"/>
  <c r="GS22" i="5"/>
  <c r="JJ22" i="5"/>
  <c r="CE22" i="5"/>
  <c r="AA58" i="5"/>
  <c r="R64" i="5"/>
  <c r="AF58" i="5"/>
  <c r="AD31" i="5"/>
  <c r="AI58" i="5"/>
  <c r="Y58" i="5"/>
  <c r="R63" i="5"/>
  <c r="V58" i="5"/>
  <c r="R60" i="5"/>
  <c r="Z58" i="5"/>
  <c r="R62" i="5"/>
  <c r="BB31" i="5"/>
  <c r="KB31" i="5"/>
  <c r="NG27" i="5"/>
  <c r="NG36" i="5" s="1"/>
  <c r="NS28" i="5"/>
  <c r="NS37" i="5" s="1"/>
  <c r="MT29" i="5"/>
  <c r="MT38" i="5" s="1"/>
  <c r="NB28" i="5"/>
  <c r="NB37" i="5" s="1"/>
  <c r="MR27" i="5"/>
  <c r="NN26" i="5"/>
  <c r="NN35" i="5" s="1"/>
  <c r="MW29" i="5"/>
  <c r="MW38" i="5" s="1"/>
  <c r="ND24" i="5"/>
  <c r="NS26" i="5"/>
  <c r="NS35" i="5" s="1"/>
  <c r="MT28" i="5"/>
  <c r="NB24" i="5"/>
  <c r="MR28" i="5"/>
  <c r="NI28" i="5"/>
  <c r="NI37" i="5" s="1"/>
  <c r="MW27" i="5"/>
  <c r="MW36" i="5" s="1"/>
  <c r="MS24" i="5"/>
  <c r="ND26" i="5"/>
  <c r="ND35" i="5" s="1"/>
  <c r="NS25" i="5"/>
  <c r="NS34" i="5" s="1"/>
  <c r="NT24" i="5"/>
  <c r="NB25" i="5"/>
  <c r="NB34" i="5" s="1"/>
  <c r="MR24" i="5"/>
  <c r="NI26" i="5"/>
  <c r="NI35" i="5" s="1"/>
  <c r="MS26" i="5"/>
  <c r="MS35" i="5" s="1"/>
  <c r="NS29" i="5"/>
  <c r="NS38" i="5" s="1"/>
  <c r="NT25" i="5"/>
  <c r="NB27" i="5"/>
  <c r="NB36" i="5" s="1"/>
  <c r="MR26" i="5"/>
  <c r="NI29" i="5"/>
  <c r="NI38" i="5" s="1"/>
  <c r="MW25" i="5"/>
  <c r="MW34" i="5" s="1"/>
  <c r="MS25" i="5"/>
  <c r="MS34" i="5" s="1"/>
  <c r="NP24" i="5"/>
  <c r="NS27" i="5"/>
  <c r="NS36" i="5" s="1"/>
  <c r="NT26" i="5"/>
  <c r="MV24" i="5"/>
  <c r="MW24" i="5"/>
  <c r="MS29" i="5"/>
  <c r="MS38" i="5" s="1"/>
  <c r="NP26" i="5"/>
  <c r="NP35" i="5" s="1"/>
  <c r="NT28" i="5"/>
  <c r="MR29" i="5"/>
  <c r="NI27" i="5"/>
  <c r="NI36" i="5" s="1"/>
  <c r="MU24" i="5"/>
  <c r="DS31" i="5"/>
  <c r="BE31" i="5"/>
  <c r="MS27" i="5"/>
  <c r="MS36" i="5" s="1"/>
  <c r="NP25" i="5"/>
  <c r="NP34" i="5" s="1"/>
  <c r="NR24" i="5"/>
  <c r="NT29" i="5"/>
  <c r="MV25" i="5"/>
  <c r="MV34" i="5" s="1"/>
  <c r="NN28" i="5"/>
  <c r="NN37" i="5" s="1"/>
  <c r="NI25" i="5"/>
  <c r="NI34" i="5" s="1"/>
  <c r="MU26" i="5"/>
  <c r="MU35" i="5" s="1"/>
  <c r="MS28" i="5"/>
  <c r="MS37" i="5" s="1"/>
  <c r="NP29" i="5"/>
  <c r="NP38" i="5" s="1"/>
  <c r="NR25" i="5"/>
  <c r="NR34" i="5" s="1"/>
  <c r="NT27" i="5"/>
  <c r="MV26" i="5"/>
  <c r="MV35" i="5" s="1"/>
  <c r="NI24" i="5"/>
  <c r="MU28" i="5"/>
  <c r="MU37" i="5" s="1"/>
  <c r="ND29" i="5"/>
  <c r="ND38" i="5" s="1"/>
  <c r="NP27" i="5"/>
  <c r="NP36" i="5" s="1"/>
  <c r="NR28" i="5"/>
  <c r="NR37" i="5" s="1"/>
  <c r="MV28" i="5"/>
  <c r="MV37" i="5" s="1"/>
  <c r="NN24" i="5"/>
  <c r="NL29" i="5"/>
  <c r="NL38" i="5" s="1"/>
  <c r="MU25" i="5"/>
  <c r="MU34" i="5" s="1"/>
  <c r="ND25" i="5"/>
  <c r="ND34" i="5" s="1"/>
  <c r="NP28" i="5"/>
  <c r="NP37" i="5" s="1"/>
  <c r="NR26" i="5"/>
  <c r="NR35" i="5" s="1"/>
  <c r="NB29" i="5"/>
  <c r="NB38" i="5" s="1"/>
  <c r="MV29" i="5"/>
  <c r="MV38" i="5" s="1"/>
  <c r="NN25" i="5"/>
  <c r="NN34" i="5" s="1"/>
  <c r="MU29" i="5"/>
  <c r="MU38" i="5" s="1"/>
  <c r="ND27" i="5"/>
  <c r="ND36" i="5" s="1"/>
  <c r="NR29" i="5"/>
  <c r="NR38" i="5" s="1"/>
  <c r="MV27" i="5"/>
  <c r="MV36" i="5" s="1"/>
  <c r="NN27" i="5"/>
  <c r="NN36" i="5" s="1"/>
  <c r="MW26" i="5"/>
  <c r="MW35" i="5" s="1"/>
  <c r="MU27" i="5"/>
  <c r="MU36" i="5" s="1"/>
  <c r="ND28" i="5"/>
  <c r="ND37" i="5" s="1"/>
  <c r="NS24" i="5"/>
  <c r="NR27" i="5"/>
  <c r="NR36" i="5" s="1"/>
  <c r="NB26" i="5"/>
  <c r="NB35" i="5" s="1"/>
  <c r="MR25" i="5"/>
  <c r="NN29" i="5"/>
  <c r="NN38" i="5" s="1"/>
  <c r="MW28" i="5"/>
  <c r="MW37" i="5" s="1"/>
  <c r="FM31" i="5"/>
  <c r="AX31" i="5"/>
  <c r="DZ31" i="5"/>
  <c r="EM31" i="5"/>
  <c r="AW31" i="5"/>
  <c r="BV31" i="5"/>
  <c r="BP31" i="5"/>
  <c r="BU31" i="5"/>
  <c r="KT31" i="5"/>
  <c r="DO31" i="5"/>
  <c r="BT31" i="5"/>
  <c r="LD31" i="5"/>
  <c r="AT31" i="5"/>
  <c r="NV26" i="5"/>
  <c r="NV28" i="5"/>
  <c r="NV29" i="5"/>
  <c r="NV27" i="5"/>
  <c r="NV25" i="5"/>
  <c r="NV34" i="5" s="1"/>
  <c r="NV24" i="5"/>
  <c r="R15" i="5"/>
  <c r="MA31" i="5"/>
  <c r="JT31" i="5"/>
  <c r="GU31" i="5"/>
  <c r="KQ31" i="5"/>
  <c r="IK31" i="5"/>
  <c r="CJ31" i="5"/>
  <c r="JG31" i="5"/>
  <c r="CG31" i="5"/>
  <c r="DD31" i="5"/>
  <c r="BH31" i="5"/>
  <c r="IL31" i="5"/>
  <c r="JF31" i="5"/>
  <c r="MG31" i="5"/>
  <c r="HS31" i="5"/>
  <c r="HN31" i="5"/>
  <c r="KZ31" i="5"/>
  <c r="EN31" i="5"/>
  <c r="LX31" i="5"/>
  <c r="IV31" i="5"/>
  <c r="DT31" i="5"/>
  <c r="ML31" i="5"/>
  <c r="LA31" i="5"/>
  <c r="GO31" i="5"/>
  <c r="DW31" i="5"/>
  <c r="KW31" i="5"/>
  <c r="KI31" i="5"/>
  <c r="EU31" i="5"/>
  <c r="CB31" i="5"/>
  <c r="DV31" i="5"/>
  <c r="KK31" i="5"/>
  <c r="BA31" i="5"/>
  <c r="GI31" i="5"/>
  <c r="GE31" i="5"/>
  <c r="GX31" i="5"/>
  <c r="IA31" i="5"/>
  <c r="JZ31" i="5"/>
  <c r="IS31" i="5"/>
  <c r="LV31" i="5"/>
  <c r="MC31" i="5"/>
  <c r="HE31" i="5"/>
  <c r="LF31" i="5"/>
  <c r="KS31" i="5"/>
  <c r="MF31" i="5"/>
  <c r="DJ31" i="5"/>
  <c r="LL31" i="5"/>
  <c r="MQ31" i="5"/>
  <c r="NO31" i="5"/>
  <c r="FG31" i="5"/>
  <c r="LT31" i="5"/>
  <c r="FQ31" i="5"/>
  <c r="HC31" i="5"/>
  <c r="JV31" i="5"/>
  <c r="EG31" i="5"/>
  <c r="KY31" i="5"/>
  <c r="IB31" i="5"/>
  <c r="FU31" i="5"/>
  <c r="JU31" i="5"/>
  <c r="JJ31" i="5"/>
  <c r="LH31" i="5"/>
  <c r="MN31" i="5"/>
  <c r="ER31" i="5"/>
  <c r="LK31" i="5"/>
  <c r="CY31" i="5"/>
  <c r="IG31" i="5"/>
  <c r="IM31" i="5"/>
  <c r="JI31" i="5"/>
  <c r="HL31" i="5"/>
  <c r="HX31" i="5"/>
  <c r="MJ31" i="5"/>
  <c r="ES31" i="5"/>
  <c r="KC31" i="5"/>
  <c r="IN31" i="5"/>
  <c r="HD31" i="5"/>
  <c r="GD31" i="5"/>
  <c r="DH31" i="5"/>
  <c r="GJ31" i="5"/>
  <c r="KD31" i="5"/>
  <c r="HW31" i="5"/>
  <c r="GP31" i="5"/>
  <c r="IT31" i="5"/>
  <c r="HU31" i="5"/>
  <c r="LJ31" i="5"/>
  <c r="FL31" i="5"/>
  <c r="GF36" i="5"/>
  <c r="HY35" i="5"/>
  <c r="KH37" i="5"/>
  <c r="HY36" i="5"/>
  <c r="HY37" i="5"/>
  <c r="KH35" i="5"/>
  <c r="U35" i="5"/>
  <c r="KH36" i="5"/>
  <c r="KH38" i="5"/>
  <c r="U34" i="5"/>
  <c r="HY38" i="5"/>
  <c r="HY34" i="5"/>
  <c r="U37" i="5"/>
  <c r="KH33" i="5"/>
  <c r="KH34" i="5"/>
  <c r="HY33" i="5"/>
  <c r="U36" i="5"/>
  <c r="MK31" i="5" l="1"/>
  <c r="Z8" i="17"/>
  <c r="Z9" i="17" s="1"/>
  <c r="Y129" i="10"/>
  <c r="Y128" i="10"/>
  <c r="Y127" i="10"/>
  <c r="Y126" i="10"/>
  <c r="Y130" i="10"/>
  <c r="Y114" i="10"/>
  <c r="Y115" i="10"/>
  <c r="Y112" i="10"/>
  <c r="Y111" i="10"/>
  <c r="Y113" i="10"/>
  <c r="Z145" i="5"/>
  <c r="BQ31" i="5"/>
  <c r="EO47" i="5"/>
  <c r="AQ47" i="5"/>
  <c r="HY47" i="5"/>
  <c r="KN31" i="5"/>
  <c r="JD46" i="5"/>
  <c r="HA31" i="5"/>
  <c r="GL42" i="5"/>
  <c r="FY31" i="5"/>
  <c r="BF46" i="5"/>
  <c r="U46" i="5"/>
  <c r="U21" i="17" s="1"/>
  <c r="GF45" i="5"/>
  <c r="FL43" i="5"/>
  <c r="DA42" i="5"/>
  <c r="IX31" i="5"/>
  <c r="EU46" i="5"/>
  <c r="BC43" i="5"/>
  <c r="IN43" i="5"/>
  <c r="Z42" i="5"/>
  <c r="DO45" i="5"/>
  <c r="BM44" i="5"/>
  <c r="U43" i="5"/>
  <c r="U18" i="17" s="1"/>
  <c r="CE31" i="5"/>
  <c r="IG44" i="5"/>
  <c r="HU47" i="5"/>
  <c r="W46" i="5"/>
  <c r="FO42" i="5"/>
  <c r="CY44" i="5"/>
  <c r="DH45" i="5"/>
  <c r="JF46" i="5"/>
  <c r="ES43" i="5"/>
  <c r="IB44" i="5"/>
  <c r="DW43" i="5"/>
  <c r="GO43" i="5"/>
  <c r="GV44" i="5"/>
  <c r="AL44" i="5"/>
  <c r="IT44" i="5"/>
  <c r="IB43" i="5"/>
  <c r="DM44" i="5"/>
  <c r="AJ42" i="5"/>
  <c r="AF46" i="5"/>
  <c r="IS43" i="5"/>
  <c r="GN46" i="5"/>
  <c r="FX43" i="5"/>
  <c r="DB46" i="5"/>
  <c r="AN47" i="5"/>
  <c r="JA44" i="5"/>
  <c r="GP47" i="5"/>
  <c r="BZ46" i="5"/>
  <c r="ES47" i="5"/>
  <c r="GH46" i="5"/>
  <c r="AZ44" i="5"/>
  <c r="BF42" i="5"/>
  <c r="CL46" i="5"/>
  <c r="DW45" i="5"/>
  <c r="Y45" i="5"/>
  <c r="CX47" i="5"/>
  <c r="DB43" i="5"/>
  <c r="FR47" i="5"/>
  <c r="JC45" i="5"/>
  <c r="IE43" i="5"/>
  <c r="CX43" i="5"/>
  <c r="DI42" i="5"/>
  <c r="GD44" i="5"/>
  <c r="ED46" i="5"/>
  <c r="EH47" i="5"/>
  <c r="DK45" i="5"/>
  <c r="FL45" i="5"/>
  <c r="BR45" i="5"/>
  <c r="HU46" i="5"/>
  <c r="FJ47" i="5"/>
  <c r="EL44" i="5"/>
  <c r="GU47" i="5"/>
  <c r="IA45" i="5"/>
  <c r="JB46" i="5"/>
  <c r="EG45" i="5"/>
  <c r="GQ44" i="5"/>
  <c r="CR43" i="5"/>
  <c r="BA46" i="5"/>
  <c r="BW44" i="5"/>
  <c r="HW46" i="5"/>
  <c r="CX42" i="5"/>
  <c r="GC43" i="5"/>
  <c r="DM46" i="5"/>
  <c r="DI47" i="5"/>
  <c r="EY44" i="5"/>
  <c r="HK47" i="5"/>
  <c r="CW45" i="5"/>
  <c r="IH42" i="5"/>
  <c r="GD47" i="5"/>
  <c r="AG43" i="5"/>
  <c r="DK43" i="5"/>
  <c r="Z47" i="5"/>
  <c r="U44" i="5"/>
  <c r="U19" i="17" s="1"/>
  <c r="FN46" i="5"/>
  <c r="GW43" i="5"/>
  <c r="CI42" i="5"/>
  <c r="AT46" i="5"/>
  <c r="GW42" i="5"/>
  <c r="DV47" i="5"/>
  <c r="BG45" i="5"/>
  <c r="FB46" i="5"/>
  <c r="EU45" i="5"/>
  <c r="EQ42" i="5"/>
  <c r="CA44" i="5"/>
  <c r="DU44" i="5"/>
  <c r="HY44" i="5"/>
  <c r="DR46" i="5"/>
  <c r="HB45" i="5"/>
  <c r="ID45" i="5"/>
  <c r="HS45" i="5"/>
  <c r="IR42" i="5"/>
  <c r="CD47" i="5"/>
  <c r="FS44" i="5"/>
  <c r="DU31" i="5"/>
  <c r="AT45" i="5"/>
  <c r="FU46" i="5"/>
  <c r="AR42" i="5"/>
  <c r="IN46" i="5"/>
  <c r="BW47" i="5"/>
  <c r="Y44" i="5"/>
  <c r="CD42" i="5"/>
  <c r="JA42" i="5"/>
  <c r="AZ42" i="5"/>
  <c r="DQ42" i="5"/>
  <c r="JB43" i="5"/>
  <c r="BZ43" i="5"/>
  <c r="CU46" i="5"/>
  <c r="HS44" i="5"/>
  <c r="HR43" i="5"/>
  <c r="FS43" i="5"/>
  <c r="HN43" i="5"/>
  <c r="HL44" i="5"/>
  <c r="HC42" i="5"/>
  <c r="HA46" i="5"/>
  <c r="EH42" i="5"/>
  <c r="JC47" i="5"/>
  <c r="AC44" i="5"/>
  <c r="BW43" i="5"/>
  <c r="DS46" i="5"/>
  <c r="BL46" i="5"/>
  <c r="AE45" i="5"/>
  <c r="ES44" i="5"/>
  <c r="HF47" i="5"/>
  <c r="CR47" i="5"/>
  <c r="CH43" i="5"/>
  <c r="EL47" i="5"/>
  <c r="JF45" i="5"/>
  <c r="GV45" i="5"/>
  <c r="IM47" i="5"/>
  <c r="AJ43" i="5"/>
  <c r="CM42" i="5"/>
  <c r="IP45" i="5"/>
  <c r="BU42" i="5"/>
  <c r="DA45" i="5"/>
  <c r="GH44" i="5"/>
  <c r="IF46" i="5"/>
  <c r="GY47" i="5"/>
  <c r="EL43" i="5"/>
  <c r="BD44" i="5"/>
  <c r="HY42" i="5"/>
  <c r="HY45" i="5"/>
  <c r="MP31" i="5"/>
  <c r="JB31" i="5"/>
  <c r="JB47" i="5"/>
  <c r="NM31" i="5"/>
  <c r="LE31" i="5"/>
  <c r="HZ31" i="5"/>
  <c r="HZ44" i="5"/>
  <c r="IJ45" i="5"/>
  <c r="FE45" i="5"/>
  <c r="BJ47" i="5"/>
  <c r="IJ47" i="5"/>
  <c r="AV44" i="5"/>
  <c r="AL31" i="5"/>
  <c r="AL45" i="5"/>
  <c r="MY31" i="5"/>
  <c r="AK45" i="5"/>
  <c r="BQ47" i="5"/>
  <c r="IC47" i="5"/>
  <c r="LP31" i="5"/>
  <c r="AV31" i="5"/>
  <c r="AV43" i="5"/>
  <c r="AH31" i="5"/>
  <c r="AH42" i="5"/>
  <c r="U47" i="5"/>
  <c r="U22" i="17" s="1"/>
  <c r="BX46" i="5"/>
  <c r="DN31" i="5"/>
  <c r="DN45" i="5"/>
  <c r="JS31" i="5"/>
  <c r="CE46" i="5"/>
  <c r="GT45" i="5"/>
  <c r="GS45" i="5"/>
  <c r="DK44" i="5"/>
  <c r="IN47" i="5"/>
  <c r="EM47" i="5"/>
  <c r="CT46" i="5"/>
  <c r="JC42" i="5"/>
  <c r="Y46" i="5"/>
  <c r="HM44" i="5"/>
  <c r="DS44" i="5"/>
  <c r="BI44" i="5"/>
  <c r="BS46" i="5"/>
  <c r="GA45" i="5"/>
  <c r="FC46" i="5"/>
  <c r="AQ44" i="5"/>
  <c r="FU44" i="5"/>
  <c r="IV45" i="5"/>
  <c r="IH45" i="5"/>
  <c r="CI43" i="5"/>
  <c r="FB44" i="5"/>
  <c r="AP42" i="5"/>
  <c r="FD46" i="5"/>
  <c r="EF44" i="5"/>
  <c r="BW42" i="5"/>
  <c r="BK47" i="5"/>
  <c r="BH43" i="5"/>
  <c r="FU47" i="5"/>
  <c r="DP45" i="5"/>
  <c r="AU43" i="5"/>
  <c r="FE42" i="5"/>
  <c r="ES42" i="5"/>
  <c r="DY44" i="5"/>
  <c r="HR47" i="5"/>
  <c r="HJ43" i="5"/>
  <c r="ID43" i="5"/>
  <c r="GB44" i="5"/>
  <c r="BG47" i="5"/>
  <c r="DO47" i="5"/>
  <c r="FB43" i="5"/>
  <c r="ET45" i="5"/>
  <c r="BB47" i="5"/>
  <c r="BN44" i="5"/>
  <c r="BF45" i="5"/>
  <c r="Z45" i="5"/>
  <c r="IK47" i="5"/>
  <c r="DU47" i="5"/>
  <c r="JF47" i="5"/>
  <c r="FQ43" i="5"/>
  <c r="CK42" i="5"/>
  <c r="EF45" i="5"/>
  <c r="EE43" i="5"/>
  <c r="DB42" i="5"/>
  <c r="FM45" i="5"/>
  <c r="CY47" i="5"/>
  <c r="HN45" i="5"/>
  <c r="EI46" i="5"/>
  <c r="FW46" i="5"/>
  <c r="CQ43" i="5"/>
  <c r="BA44" i="5"/>
  <c r="FQ45" i="5"/>
  <c r="EV43" i="5"/>
  <c r="V42" i="5"/>
  <c r="FA44" i="5"/>
  <c r="DJ46" i="5"/>
  <c r="EJ42" i="5"/>
  <c r="HM45" i="5"/>
  <c r="EF43" i="5"/>
  <c r="CW42" i="5"/>
  <c r="HC46" i="5"/>
  <c r="IB45" i="5"/>
  <c r="FP45" i="5"/>
  <c r="HK44" i="5"/>
  <c r="AD45" i="5"/>
  <c r="AC42" i="5"/>
  <c r="FL47" i="5"/>
  <c r="HL46" i="5"/>
  <c r="CX46" i="5"/>
  <c r="BZ44" i="5"/>
  <c r="CX44" i="5"/>
  <c r="HQ43" i="5"/>
  <c r="DY45" i="5"/>
  <c r="CF47" i="5"/>
  <c r="HK43" i="5"/>
  <c r="GD45" i="5"/>
  <c r="IS45" i="5"/>
  <c r="BF43" i="5"/>
  <c r="II47" i="5"/>
  <c r="HB44" i="5"/>
  <c r="DZ44" i="5"/>
  <c r="DA46" i="5"/>
  <c r="MD31" i="5"/>
  <c r="AI31" i="5"/>
  <c r="AI44" i="5"/>
  <c r="CI31" i="5"/>
  <c r="CI45" i="5"/>
  <c r="IY46" i="5"/>
  <c r="EB46" i="5"/>
  <c r="IQ42" i="5"/>
  <c r="FY45" i="5"/>
  <c r="AN45" i="5"/>
  <c r="AK43" i="5"/>
  <c r="AH47" i="5"/>
  <c r="AG47" i="5"/>
  <c r="IC46" i="5"/>
  <c r="GM47" i="5"/>
  <c r="FK44" i="5"/>
  <c r="AH43" i="5"/>
  <c r="U144" i="5"/>
  <c r="CS45" i="5"/>
  <c r="GM43" i="5"/>
  <c r="AO43" i="5"/>
  <c r="BQ43" i="5"/>
  <c r="DN43" i="5"/>
  <c r="AN44" i="5"/>
  <c r="IR46" i="5"/>
  <c r="AF47" i="5"/>
  <c r="CY45" i="5"/>
  <c r="DR42" i="5"/>
  <c r="GP46" i="5"/>
  <c r="HH44" i="5"/>
  <c r="FQ46" i="5"/>
  <c r="BV42" i="5"/>
  <c r="AE42" i="5"/>
  <c r="GQ46" i="5"/>
  <c r="CB44" i="5"/>
  <c r="GG43" i="5"/>
  <c r="IZ45" i="5"/>
  <c r="CZ42" i="5"/>
  <c r="EC46" i="5"/>
  <c r="AP46" i="5"/>
  <c r="HR45" i="5"/>
  <c r="CP47" i="5"/>
  <c r="JB45" i="5"/>
  <c r="AQ46" i="5"/>
  <c r="FW44" i="5"/>
  <c r="EO46" i="5"/>
  <c r="AD42" i="5"/>
  <c r="CG44" i="5"/>
  <c r="AY42" i="5"/>
  <c r="CO42" i="5"/>
  <c r="FS42" i="5"/>
  <c r="IO43" i="5"/>
  <c r="CR46" i="5"/>
  <c r="ID47" i="5"/>
  <c r="HJ47" i="5"/>
  <c r="GS46" i="5"/>
  <c r="BR42" i="5"/>
  <c r="EO42" i="5"/>
  <c r="BP46" i="5"/>
  <c r="AU46" i="5"/>
  <c r="HH45" i="5"/>
  <c r="CL47" i="5"/>
  <c r="IO44" i="5"/>
  <c r="GO42" i="5"/>
  <c r="AF43" i="5"/>
  <c r="CT43" i="5"/>
  <c r="FL46" i="5"/>
  <c r="HL43" i="5"/>
  <c r="BW46" i="5"/>
  <c r="GC45" i="5"/>
  <c r="CA43" i="5"/>
  <c r="CQ47" i="5"/>
  <c r="BD42" i="5"/>
  <c r="EQ45" i="5"/>
  <c r="IZ42" i="5"/>
  <c r="EU44" i="5"/>
  <c r="CC42" i="5"/>
  <c r="FD47" i="5"/>
  <c r="DD44" i="5"/>
  <c r="CM43" i="5"/>
  <c r="DR45" i="5"/>
  <c r="EY45" i="5"/>
  <c r="FW45" i="5"/>
  <c r="CL43" i="5"/>
  <c r="HS47" i="5"/>
  <c r="AZ47" i="5"/>
  <c r="DW42" i="5"/>
  <c r="HO44" i="5"/>
  <c r="DX45" i="5"/>
  <c r="HI44" i="5"/>
  <c r="DB45" i="5"/>
  <c r="AB45" i="5"/>
  <c r="HQ46" i="5"/>
  <c r="EQ46" i="5"/>
  <c r="HN44" i="5"/>
  <c r="DC43" i="5"/>
  <c r="GQ42" i="5"/>
  <c r="FN47" i="5"/>
  <c r="CY43" i="5"/>
  <c r="GE45" i="5"/>
  <c r="CM46" i="5"/>
  <c r="AY46" i="5"/>
  <c r="FX44" i="5"/>
  <c r="DM47" i="5"/>
  <c r="IY43" i="5"/>
  <c r="IX45" i="5"/>
  <c r="Y146" i="5"/>
  <c r="CW47" i="5"/>
  <c r="CK31" i="5"/>
  <c r="CK46" i="5"/>
  <c r="KF31" i="5"/>
  <c r="IW31" i="5"/>
  <c r="IW47" i="5"/>
  <c r="FA31" i="5"/>
  <c r="FA46" i="5"/>
  <c r="CL42" i="5"/>
  <c r="NJ31" i="5"/>
  <c r="AM45" i="5"/>
  <c r="AV46" i="5"/>
  <c r="HA42" i="5"/>
  <c r="EB47" i="5"/>
  <c r="DZ47" i="5"/>
  <c r="EA47" i="5"/>
  <c r="GM45" i="5"/>
  <c r="BJ45" i="5"/>
  <c r="FK46" i="5"/>
  <c r="EW45" i="5"/>
  <c r="FK42" i="5"/>
  <c r="AA43" i="5"/>
  <c r="U143" i="5"/>
  <c r="CS44" i="5"/>
  <c r="AN46" i="5"/>
  <c r="FY42" i="5"/>
  <c r="BJ46" i="5"/>
  <c r="AL46" i="5"/>
  <c r="EB44" i="5"/>
  <c r="BC45" i="5"/>
  <c r="AL43" i="5"/>
  <c r="GK45" i="5"/>
  <c r="GL46" i="5"/>
  <c r="HI46" i="5"/>
  <c r="DO43" i="5"/>
  <c r="ED43" i="5"/>
  <c r="EG44" i="5"/>
  <c r="HW43" i="5"/>
  <c r="GK47" i="5"/>
  <c r="EM44" i="5"/>
  <c r="FX45" i="5"/>
  <c r="BL47" i="5"/>
  <c r="BS44" i="5"/>
  <c r="CA42" i="5"/>
  <c r="IE42" i="5"/>
  <c r="DE45" i="5"/>
  <c r="DX47" i="5"/>
  <c r="GN45" i="5"/>
  <c r="DF46" i="5"/>
  <c r="FU43" i="5"/>
  <c r="EK46" i="5"/>
  <c r="IB46" i="5"/>
  <c r="W44" i="5"/>
  <c r="CV44" i="5"/>
  <c r="ET43" i="5"/>
  <c r="EH44" i="5"/>
  <c r="IF44" i="5"/>
  <c r="FM44" i="5"/>
  <c r="FW47" i="5"/>
  <c r="IR44" i="5"/>
  <c r="X46" i="5"/>
  <c r="ER42" i="5"/>
  <c r="DU43" i="5"/>
  <c r="HG43" i="5"/>
  <c r="CG46" i="5"/>
  <c r="BG44" i="5"/>
  <c r="AQ42" i="5"/>
  <c r="CI47" i="5"/>
  <c r="DA44" i="5"/>
  <c r="ED47" i="5"/>
  <c r="HT42" i="5"/>
  <c r="GS47" i="5"/>
  <c r="IW42" i="5"/>
  <c r="IA42" i="5"/>
  <c r="HU43" i="5"/>
  <c r="JD44" i="5"/>
  <c r="AP47" i="5"/>
  <c r="JA46" i="5"/>
  <c r="DL46" i="5"/>
  <c r="DT45" i="5"/>
  <c r="EZ46" i="5"/>
  <c r="IG46" i="5"/>
  <c r="GJ47" i="5"/>
  <c r="CK45" i="5"/>
  <c r="BM46" i="5"/>
  <c r="HG42" i="5"/>
  <c r="AW46" i="5"/>
  <c r="DL47" i="5"/>
  <c r="HX47" i="5"/>
  <c r="AY44" i="5"/>
  <c r="GP45" i="5"/>
  <c r="HL42" i="5"/>
  <c r="CP42" i="5"/>
  <c r="GQ45" i="5"/>
  <c r="EL46" i="5"/>
  <c r="FO47" i="5"/>
  <c r="EU47" i="5"/>
  <c r="EX42" i="5"/>
  <c r="EJ45" i="5"/>
  <c r="HS46" i="5"/>
  <c r="ED44" i="5"/>
  <c r="FA45" i="5"/>
  <c r="FZ43" i="5"/>
  <c r="IV43" i="5"/>
  <c r="FZ47" i="5"/>
  <c r="FS47" i="5"/>
  <c r="GL45" i="5"/>
  <c r="AD46" i="5"/>
  <c r="BO44" i="5"/>
  <c r="CY42" i="5"/>
  <c r="GZ47" i="5"/>
  <c r="GQ43" i="5"/>
  <c r="DK47" i="5"/>
  <c r="DQ45" i="5"/>
  <c r="DP46" i="5"/>
  <c r="V46" i="5"/>
  <c r="CX45" i="5"/>
  <c r="EE46" i="5"/>
  <c r="CU43" i="5"/>
  <c r="FC42" i="5"/>
  <c r="DI43" i="5"/>
  <c r="GI47" i="5"/>
  <c r="IH43" i="5"/>
  <c r="X141" i="5"/>
  <c r="CV42" i="5"/>
  <c r="II31" i="5"/>
  <c r="II45" i="5"/>
  <c r="HV45" i="5"/>
  <c r="IX42" i="5"/>
  <c r="CE47" i="5"/>
  <c r="AM42" i="5"/>
  <c r="AI42" i="5"/>
  <c r="AL47" i="5"/>
  <c r="FY44" i="5"/>
  <c r="AK47" i="5"/>
  <c r="AO45" i="5"/>
  <c r="BQ45" i="5"/>
  <c r="AO42" i="5"/>
  <c r="DG47" i="5"/>
  <c r="DF47" i="5"/>
  <c r="AJ46" i="5"/>
  <c r="BV43" i="5"/>
  <c r="EY47" i="5"/>
  <c r="DF43" i="5"/>
  <c r="IT42" i="5"/>
  <c r="GE44" i="5"/>
  <c r="EK42" i="5"/>
  <c r="EC44" i="5"/>
  <c r="CM44" i="5"/>
  <c r="BL43" i="5"/>
  <c r="GU42" i="5"/>
  <c r="GA42" i="5"/>
  <c r="EE42" i="5"/>
  <c r="EM42" i="5"/>
  <c r="GO44" i="5"/>
  <c r="GG45" i="5"/>
  <c r="EQ43" i="5"/>
  <c r="IU43" i="5"/>
  <c r="FO44" i="5"/>
  <c r="CN43" i="5"/>
  <c r="DT47" i="5"/>
  <c r="GA44" i="5"/>
  <c r="CN45" i="5"/>
  <c r="EB43" i="5"/>
  <c r="FR43" i="5"/>
  <c r="EG46" i="5"/>
  <c r="FB42" i="5"/>
  <c r="AW47" i="5"/>
  <c r="AC46" i="5"/>
  <c r="GK43" i="5"/>
  <c r="FJ46" i="5"/>
  <c r="GU46" i="5"/>
  <c r="DI46" i="5"/>
  <c r="GV43" i="5"/>
  <c r="EG42" i="5"/>
  <c r="EQ47" i="5"/>
  <c r="DM43" i="5"/>
  <c r="FD45" i="5"/>
  <c r="EN42" i="5"/>
  <c r="FI46" i="5"/>
  <c r="BS45" i="5"/>
  <c r="DF42" i="5"/>
  <c r="JA45" i="5"/>
  <c r="HZ47" i="5"/>
  <c r="HT47" i="5"/>
  <c r="DE46" i="5"/>
  <c r="BY47" i="5"/>
  <c r="CR44" i="5"/>
  <c r="GZ44" i="5"/>
  <c r="DS43" i="5"/>
  <c r="X45" i="5"/>
  <c r="JA43" i="5"/>
  <c r="IE47" i="5"/>
  <c r="CF42" i="5"/>
  <c r="BN47" i="5"/>
  <c r="GR45" i="5"/>
  <c r="BB46" i="5"/>
  <c r="IU44" i="5"/>
  <c r="EN47" i="5"/>
  <c r="DH42" i="5"/>
  <c r="CW43" i="5"/>
  <c r="HB43" i="5"/>
  <c r="AT42" i="5"/>
  <c r="DP44" i="5"/>
  <c r="CP44" i="5"/>
  <c r="BT42" i="5"/>
  <c r="HE44" i="5"/>
  <c r="FL44" i="5"/>
  <c r="HI45" i="5"/>
  <c r="EF47" i="5"/>
  <c r="BB43" i="5"/>
  <c r="HO42" i="5"/>
  <c r="CG47" i="5"/>
  <c r="AG42" i="5"/>
  <c r="IM44" i="5"/>
  <c r="IL45" i="5"/>
  <c r="FN44" i="5"/>
  <c r="II46" i="5"/>
  <c r="FR44" i="5"/>
  <c r="FQ44" i="5"/>
  <c r="IY44" i="5"/>
  <c r="GY42" i="5"/>
  <c r="HY43" i="5"/>
  <c r="JL31" i="5"/>
  <c r="AZ45" i="5"/>
  <c r="CP43" i="5"/>
  <c r="HI47" i="5"/>
  <c r="AB145" i="5"/>
  <c r="CZ46" i="5"/>
  <c r="JE46" i="5"/>
  <c r="FY46" i="5"/>
  <c r="CE45" i="5"/>
  <c r="AJ31" i="5"/>
  <c r="AJ44" i="5"/>
  <c r="HV44" i="5"/>
  <c r="AV42" i="5"/>
  <c r="IQ46" i="5"/>
  <c r="BX47" i="5"/>
  <c r="AA44" i="5"/>
  <c r="CE42" i="5"/>
  <c r="HA43" i="5"/>
  <c r="JE42" i="5"/>
  <c r="BC42" i="5"/>
  <c r="HA45" i="5"/>
  <c r="EB42" i="5"/>
  <c r="IU45" i="5"/>
  <c r="EN46" i="5"/>
  <c r="CP46" i="5"/>
  <c r="IF42" i="5"/>
  <c r="DJ43" i="5"/>
  <c r="GF42" i="5"/>
  <c r="HL47" i="5"/>
  <c r="IU47" i="5"/>
  <c r="CI44" i="5"/>
  <c r="FC45" i="5"/>
  <c r="AP45" i="5"/>
  <c r="EN44" i="5"/>
  <c r="BG42" i="5"/>
  <c r="GY46" i="5"/>
  <c r="DL43" i="5"/>
  <c r="BF47" i="5"/>
  <c r="CJ46" i="5"/>
  <c r="JD45" i="5"/>
  <c r="BL45" i="5"/>
  <c r="DO44" i="5"/>
  <c r="DL44" i="5"/>
  <c r="FZ42" i="5"/>
  <c r="DH46" i="5"/>
  <c r="FH46" i="5"/>
  <c r="CW46" i="5"/>
  <c r="HG44" i="5"/>
  <c r="DX43" i="5"/>
  <c r="IR47" i="5"/>
  <c r="AD47" i="5"/>
  <c r="FW43" i="5"/>
  <c r="GJ42" i="5"/>
  <c r="IT43" i="5"/>
  <c r="EO45" i="5"/>
  <c r="DZ42" i="5"/>
  <c r="CO44" i="5"/>
  <c r="AE46" i="5"/>
  <c r="FP47" i="5"/>
  <c r="BU45" i="5"/>
  <c r="FD43" i="5"/>
  <c r="IW45" i="5"/>
  <c r="IW43" i="5"/>
  <c r="CJ44" i="5"/>
  <c r="CL44" i="5"/>
  <c r="CC46" i="5"/>
  <c r="HX43" i="5"/>
  <c r="GU43" i="5"/>
  <c r="IF43" i="5"/>
  <c r="GY43" i="5"/>
  <c r="JF43" i="5"/>
  <c r="HP46" i="5"/>
  <c r="HE43" i="5"/>
  <c r="HO47" i="5"/>
  <c r="FG44" i="5"/>
  <c r="W47" i="5"/>
  <c r="IG43" i="5"/>
  <c r="EX43" i="5"/>
  <c r="DE44" i="5"/>
  <c r="AR46" i="5"/>
  <c r="X47" i="5"/>
  <c r="GP44" i="5"/>
  <c r="AB42" i="5"/>
  <c r="BL44" i="5"/>
  <c r="HR42" i="5"/>
  <c r="IF47" i="5"/>
  <c r="GW44" i="5"/>
  <c r="AI47" i="5"/>
  <c r="BN43" i="5"/>
  <c r="FG42" i="5"/>
  <c r="ET46" i="5"/>
  <c r="FX46" i="5"/>
  <c r="GN43" i="5"/>
  <c r="BU44" i="5"/>
  <c r="IS47" i="5"/>
  <c r="IE44" i="5"/>
  <c r="HP45" i="5"/>
  <c r="V47" i="5"/>
  <c r="HO31" i="5"/>
  <c r="HO43" i="5"/>
  <c r="MB31" i="5"/>
  <c r="HP44" i="5"/>
  <c r="HK31" i="5"/>
  <c r="HK42" i="5"/>
  <c r="FZ31" i="5"/>
  <c r="FZ46" i="5"/>
  <c r="AM47" i="5"/>
  <c r="HO46" i="5"/>
  <c r="EP42" i="5"/>
  <c r="JE47" i="5"/>
  <c r="AH44" i="5"/>
  <c r="AG44" i="5"/>
  <c r="BX43" i="5"/>
  <c r="DU46" i="5"/>
  <c r="BQ46" i="5"/>
  <c r="AH45" i="5"/>
  <c r="EW44" i="5"/>
  <c r="HH47" i="5"/>
  <c r="U146" i="5"/>
  <c r="CS47" i="5"/>
  <c r="IQ47" i="5"/>
  <c r="DP47" i="5"/>
  <c r="BR44" i="5"/>
  <c r="CU47" i="5"/>
  <c r="BI42" i="5"/>
  <c r="BA45" i="5"/>
  <c r="DR44" i="5"/>
  <c r="AN42" i="5"/>
  <c r="EG47" i="5"/>
  <c r="AS43" i="5"/>
  <c r="GJ45" i="5"/>
  <c r="HO45" i="5"/>
  <c r="CD43" i="5"/>
  <c r="FO46" i="5"/>
  <c r="BT47" i="5"/>
  <c r="BH47" i="5"/>
  <c r="HD44" i="5"/>
  <c r="BY44" i="5"/>
  <c r="BE46" i="5"/>
  <c r="ER43" i="5"/>
  <c r="BY46" i="5"/>
  <c r="DQ47" i="5"/>
  <c r="IO46" i="5"/>
  <c r="GB46" i="5"/>
  <c r="IP47" i="5"/>
  <c r="DZ46" i="5"/>
  <c r="DD46" i="5"/>
  <c r="EO44" i="5"/>
  <c r="AR45" i="5"/>
  <c r="IN44" i="5"/>
  <c r="CP45" i="5"/>
  <c r="DZ45" i="5"/>
  <c r="CA46" i="5"/>
  <c r="AQ45" i="5"/>
  <c r="HF44" i="5"/>
  <c r="CC45" i="5"/>
  <c r="FV46" i="5"/>
  <c r="DZ43" i="5"/>
  <c r="EI42" i="5"/>
  <c r="ER44" i="5"/>
  <c r="CL45" i="5"/>
  <c r="GZ45" i="5"/>
  <c r="EC43" i="5"/>
  <c r="GQ47" i="5"/>
  <c r="AJ47" i="5"/>
  <c r="HT43" i="5"/>
  <c r="GW46" i="5"/>
  <c r="IN42" i="5"/>
  <c r="CT42" i="5"/>
  <c r="AX46" i="5"/>
  <c r="IY45" i="5"/>
  <c r="FZ45" i="5"/>
  <c r="IP42" i="5"/>
  <c r="DW46" i="5"/>
  <c r="BY43" i="5"/>
  <c r="HS43" i="5"/>
  <c r="EV44" i="5"/>
  <c r="AM44" i="5"/>
  <c r="DK46" i="5"/>
  <c r="HZ42" i="5"/>
  <c r="IS42" i="5"/>
  <c r="DU42" i="5"/>
  <c r="IP44" i="5"/>
  <c r="DA43" i="5"/>
  <c r="DP42" i="5"/>
  <c r="IB42" i="5"/>
  <c r="EZ45" i="5"/>
  <c r="JA47" i="5"/>
  <c r="IT46" i="5"/>
  <c r="DF44" i="5"/>
  <c r="GH43" i="5"/>
  <c r="EA44" i="5"/>
  <c r="FU45" i="5"/>
  <c r="FV45" i="5"/>
  <c r="DT43" i="5"/>
  <c r="DJ45" i="5"/>
  <c r="JD42" i="5"/>
  <c r="FE43" i="5"/>
  <c r="EE45" i="5"/>
  <c r="BH46" i="5"/>
  <c r="FT43" i="5"/>
  <c r="CM47" i="5"/>
  <c r="AT43" i="5"/>
  <c r="BP43" i="5"/>
  <c r="CT45" i="5"/>
  <c r="FT46" i="5"/>
  <c r="HK46" i="5"/>
  <c r="IS46" i="5"/>
  <c r="AW42" i="5"/>
  <c r="EK45" i="5"/>
  <c r="CB46" i="5"/>
  <c r="FC43" i="5"/>
  <c r="JC43" i="5"/>
  <c r="IO31" i="5"/>
  <c r="IO47" i="5"/>
  <c r="EC31" i="5"/>
  <c r="EC47" i="5"/>
  <c r="U141" i="5"/>
  <c r="CS42" i="5"/>
  <c r="CQ42" i="5"/>
  <c r="GT42" i="5"/>
  <c r="FK45" i="5"/>
  <c r="IQ45" i="5"/>
  <c r="AI43" i="5"/>
  <c r="BX42" i="5"/>
  <c r="DG45" i="5"/>
  <c r="GM44" i="5"/>
  <c r="GL44" i="5"/>
  <c r="AI46" i="5"/>
  <c r="IJ46" i="5"/>
  <c r="HA47" i="5"/>
  <c r="EP43" i="5"/>
  <c r="EO43" i="5"/>
  <c r="BJ44" i="5"/>
  <c r="BH44" i="5"/>
  <c r="IH46" i="5"/>
  <c r="IH44" i="5"/>
  <c r="FO45" i="5"/>
  <c r="GR44" i="5"/>
  <c r="AS46" i="5"/>
  <c r="BK45" i="5"/>
  <c r="GZ46" i="5"/>
  <c r="BE45" i="5"/>
  <c r="HP43" i="5"/>
  <c r="DL45" i="5"/>
  <c r="EE47" i="5"/>
  <c r="DF45" i="5"/>
  <c r="CH42" i="5"/>
  <c r="DV46" i="5"/>
  <c r="DR47" i="5"/>
  <c r="AZ46" i="5"/>
  <c r="JD43" i="5"/>
  <c r="FD42" i="5"/>
  <c r="IO42" i="5"/>
  <c r="IW46" i="5"/>
  <c r="CO46" i="5"/>
  <c r="AB47" i="5"/>
  <c r="BD47" i="5"/>
  <c r="FM47" i="5"/>
  <c r="FS46" i="5"/>
  <c r="EC42" i="5"/>
  <c r="AD43" i="5"/>
  <c r="BR47" i="5"/>
  <c r="AX42" i="5"/>
  <c r="EQ44" i="5"/>
  <c r="GZ42" i="5"/>
  <c r="BS47" i="5"/>
  <c r="GG42" i="5"/>
  <c r="HU44" i="5"/>
  <c r="CJ45" i="5"/>
  <c r="DT42" i="5"/>
  <c r="GJ46" i="5"/>
  <c r="BE47" i="5"/>
  <c r="EL45" i="5"/>
  <c r="DV45" i="5"/>
  <c r="HI42" i="5"/>
  <c r="DQ43" i="5"/>
  <c r="GK46" i="5"/>
  <c r="DC47" i="5"/>
  <c r="DT44" i="5"/>
  <c r="BK43" i="5"/>
  <c r="BZ42" i="5"/>
  <c r="HX42" i="5"/>
  <c r="DQ44" i="5"/>
  <c r="BB45" i="5"/>
  <c r="GR42" i="5"/>
  <c r="CR42" i="5"/>
  <c r="EE44" i="5"/>
  <c r="CY46" i="5"/>
  <c r="HJ46" i="5"/>
  <c r="HF46" i="5"/>
  <c r="HQ45" i="5"/>
  <c r="HH46" i="5"/>
  <c r="IP46" i="5"/>
  <c r="GX43" i="5"/>
  <c r="FQ47" i="5"/>
  <c r="CV46" i="5"/>
  <c r="HC45" i="5"/>
  <c r="DV43" i="5"/>
  <c r="EG43" i="5"/>
  <c r="IM46" i="5"/>
  <c r="HQ42" i="5"/>
  <c r="GU45" i="5"/>
  <c r="JB42" i="5"/>
  <c r="HD45" i="5"/>
  <c r="FF44" i="5"/>
  <c r="EZ43" i="5"/>
  <c r="EZ42" i="5"/>
  <c r="ET42" i="5"/>
  <c r="GM42" i="5"/>
  <c r="IA47" i="5"/>
  <c r="V43" i="5"/>
  <c r="HV43" i="5"/>
  <c r="GE46" i="5"/>
  <c r="EM45" i="5"/>
  <c r="GC42" i="5"/>
  <c r="FT42" i="5"/>
  <c r="IX47" i="5"/>
  <c r="EW46" i="5"/>
  <c r="BC47" i="5"/>
  <c r="AB142" i="5"/>
  <c r="CZ43" i="5"/>
  <c r="U42" i="5"/>
  <c r="U17" i="17" s="1"/>
  <c r="BJ43" i="5"/>
  <c r="EP47" i="5"/>
  <c r="DG42" i="5"/>
  <c r="IQ43" i="5"/>
  <c r="AA47" i="5"/>
  <c r="AA42" i="5"/>
  <c r="DN42" i="5"/>
  <c r="DU45" i="5"/>
  <c r="FJ45" i="5"/>
  <c r="DE47" i="5"/>
  <c r="HD47" i="5"/>
  <c r="AS44" i="5"/>
  <c r="BB42" i="5"/>
  <c r="FI45" i="5"/>
  <c r="FE47" i="5"/>
  <c r="FB47" i="5"/>
  <c r="DO46" i="5"/>
  <c r="ET44" i="5"/>
  <c r="BP42" i="5"/>
  <c r="AV45" i="5"/>
  <c r="FM46" i="5"/>
  <c r="HB46" i="5"/>
  <c r="DI44" i="5"/>
  <c r="AE43" i="5"/>
  <c r="EJ44" i="5"/>
  <c r="CE43" i="5"/>
  <c r="GL43" i="5"/>
  <c r="BO42" i="5"/>
  <c r="BY42" i="5"/>
  <c r="HN42" i="5"/>
  <c r="EX44" i="5"/>
  <c r="FH47" i="5"/>
  <c r="BV47" i="5"/>
  <c r="IK44" i="5"/>
  <c r="BP45" i="5"/>
  <c r="IM45" i="5"/>
  <c r="DC45" i="5"/>
  <c r="BM47" i="5"/>
  <c r="CF43" i="5"/>
  <c r="BZ47" i="5"/>
  <c r="BI45" i="5"/>
  <c r="HF42" i="5"/>
  <c r="FG46" i="5"/>
  <c r="FS45" i="5"/>
  <c r="CJ42" i="5"/>
  <c r="GE43" i="5"/>
  <c r="CB47" i="5"/>
  <c r="IZ43" i="5"/>
  <c r="IV46" i="5"/>
  <c r="HI43" i="5"/>
  <c r="EY42" i="5"/>
  <c r="EV47" i="5"/>
  <c r="DD47" i="5"/>
  <c r="HD43" i="5"/>
  <c r="CF45" i="5"/>
  <c r="ES45" i="5"/>
  <c r="FJ43" i="5"/>
  <c r="CC47" i="5"/>
  <c r="FF45" i="5"/>
  <c r="DS47" i="5"/>
  <c r="EA42" i="5"/>
  <c r="BM45" i="5"/>
  <c r="CK43" i="5"/>
  <c r="IT45" i="5"/>
  <c r="AB44" i="5"/>
  <c r="BO46" i="5"/>
  <c r="HB42" i="5"/>
  <c r="DJ42" i="5"/>
  <c r="AJ45" i="5"/>
  <c r="X20" i="17" s="1"/>
  <c r="GD46" i="5"/>
  <c r="BV46" i="5"/>
  <c r="FJ44" i="5"/>
  <c r="HE46" i="5"/>
  <c r="AW44" i="5"/>
  <c r="IM43" i="5"/>
  <c r="CC43" i="5"/>
  <c r="AU44" i="5"/>
  <c r="HW42" i="5"/>
  <c r="FW42" i="5"/>
  <c r="BZ45" i="5"/>
  <c r="BI46" i="5"/>
  <c r="AF44" i="5"/>
  <c r="BT45" i="5"/>
  <c r="BP47" i="5"/>
  <c r="FE44" i="5"/>
  <c r="FX42" i="5"/>
  <c r="GJ43" i="5"/>
  <c r="CH45" i="5"/>
  <c r="EC45" i="5"/>
  <c r="DC46" i="5"/>
  <c r="FN45" i="5"/>
  <c r="IC42" i="5"/>
  <c r="HL45" i="5"/>
  <c r="Z43" i="5"/>
  <c r="EW42" i="5"/>
  <c r="IW44" i="5"/>
  <c r="BI43" i="5"/>
  <c r="II42" i="5"/>
  <c r="CK44" i="5"/>
  <c r="HE45" i="5"/>
  <c r="HE47" i="5"/>
  <c r="GI43" i="5"/>
  <c r="FN31" i="5"/>
  <c r="FN43" i="5"/>
  <c r="MZ31" i="5"/>
  <c r="LG31" i="5"/>
  <c r="NF31" i="5"/>
  <c r="LZ31" i="5"/>
  <c r="IQ31" i="5"/>
  <c r="IQ44" i="5"/>
  <c r="KG31" i="5"/>
  <c r="GF43" i="5"/>
  <c r="MO31" i="5"/>
  <c r="GW31" i="5"/>
  <c r="GW47" i="5"/>
  <c r="DI45" i="5"/>
  <c r="IZ31" i="5"/>
  <c r="IZ46" i="5"/>
  <c r="JE44" i="5"/>
  <c r="GF44" i="5"/>
  <c r="DN46" i="5"/>
  <c r="BQ44" i="5"/>
  <c r="EP46" i="5"/>
  <c r="DN47" i="5"/>
  <c r="GT47" i="5"/>
  <c r="IC45" i="5"/>
  <c r="HV47" i="5"/>
  <c r="AI45" i="5"/>
  <c r="AA46" i="5"/>
  <c r="FK43" i="5"/>
  <c r="FR42" i="5"/>
  <c r="IC44" i="5"/>
  <c r="DG44" i="5"/>
  <c r="CD45" i="5"/>
  <c r="CA45" i="5"/>
  <c r="BU47" i="5"/>
  <c r="HP42" i="5"/>
  <c r="AY47" i="5"/>
  <c r="AU45" i="5"/>
  <c r="DY43" i="5"/>
  <c r="EL42" i="5"/>
  <c r="HG45" i="5"/>
  <c r="II44" i="5"/>
  <c r="FH43" i="5"/>
  <c r="HH42" i="5"/>
  <c r="AB43" i="5"/>
  <c r="GA47" i="5"/>
  <c r="FF46" i="5"/>
  <c r="GX46" i="5"/>
  <c r="HM42" i="5"/>
  <c r="GH42" i="5"/>
  <c r="DY42" i="5"/>
  <c r="FP46" i="5"/>
  <c r="CJ43" i="5"/>
  <c r="AT47" i="5"/>
  <c r="HB47" i="5"/>
  <c r="DV42" i="5"/>
  <c r="DC42" i="5"/>
  <c r="CO45" i="5"/>
  <c r="GO45" i="5"/>
  <c r="CW44" i="5"/>
  <c r="FF43" i="5"/>
  <c r="Y47" i="5"/>
  <c r="GI45" i="5"/>
  <c r="ER46" i="5"/>
  <c r="HC43" i="5"/>
  <c r="BO45" i="5"/>
  <c r="CG42" i="5"/>
  <c r="GB47" i="5"/>
  <c r="Y43" i="5"/>
  <c r="GG46" i="5"/>
  <c r="BG43" i="5"/>
  <c r="ES46" i="5"/>
  <c r="DX42" i="5"/>
  <c r="EW43" i="5"/>
  <c r="HS42" i="5"/>
  <c r="II43" i="5"/>
  <c r="FZ44" i="5"/>
  <c r="AZ43" i="5"/>
  <c r="IL46" i="5"/>
  <c r="CD44" i="5"/>
  <c r="IH47" i="5"/>
  <c r="FP44" i="5"/>
  <c r="GD42" i="5"/>
  <c r="ID46" i="5"/>
  <c r="HG46" i="5"/>
  <c r="DD42" i="5"/>
  <c r="IV44" i="5"/>
  <c r="BN46" i="5"/>
  <c r="CJ47" i="5"/>
  <c r="IT47" i="5"/>
  <c r="DS45" i="5"/>
  <c r="HP47" i="5"/>
  <c r="IX43" i="5"/>
  <c r="FG45" i="5"/>
  <c r="AC43" i="5"/>
  <c r="W18" i="17" s="1"/>
  <c r="DC44" i="5"/>
  <c r="AQ43" i="5"/>
  <c r="FC44" i="5"/>
  <c r="BO47" i="5"/>
  <c r="BE43" i="5"/>
  <c r="CT47" i="5"/>
  <c r="EK44" i="5"/>
  <c r="EZ44" i="5"/>
  <c r="CZ44" i="5"/>
  <c r="HD42" i="5"/>
  <c r="GR47" i="5"/>
  <c r="BM42" i="5"/>
  <c r="GS42" i="5"/>
  <c r="AX44" i="5"/>
  <c r="DW44" i="5"/>
  <c r="GX45" i="5"/>
  <c r="ED45" i="5"/>
  <c r="EK47" i="5"/>
  <c r="IU46" i="5"/>
  <c r="GC46" i="5"/>
  <c r="IE45" i="5"/>
  <c r="AD44" i="5"/>
  <c r="IN45" i="5"/>
  <c r="CQ44" i="5"/>
  <c r="DD45" i="5"/>
  <c r="HV42" i="5"/>
  <c r="EU42" i="5"/>
  <c r="HH43" i="5"/>
  <c r="BL42" i="5"/>
  <c r="FG43" i="5"/>
  <c r="AU42" i="5"/>
  <c r="IA46" i="5"/>
  <c r="IK46" i="5"/>
  <c r="AR43" i="5"/>
  <c r="X43" i="5"/>
  <c r="CK47" i="5"/>
  <c r="EK43" i="5"/>
  <c r="GT43" i="5"/>
  <c r="HA44" i="5"/>
  <c r="IX44" i="5"/>
  <c r="IC43" i="5"/>
  <c r="DN44" i="5"/>
  <c r="AO44" i="5"/>
  <c r="AK42" i="5"/>
  <c r="AH46" i="5"/>
  <c r="AG46" i="5"/>
  <c r="JE43" i="5"/>
  <c r="GT46" i="5"/>
  <c r="FY43" i="5"/>
  <c r="DG46" i="5"/>
  <c r="AO47" i="5"/>
  <c r="DS42" i="5"/>
  <c r="DB44" i="5"/>
  <c r="EM46" i="5"/>
  <c r="GU44" i="5"/>
  <c r="BT44" i="5"/>
  <c r="HJ42" i="5"/>
  <c r="DK42" i="5"/>
  <c r="BK46" i="5"/>
  <c r="IY47" i="5"/>
  <c r="CU45" i="5"/>
  <c r="AS47" i="5"/>
  <c r="NU43" i="5"/>
  <c r="NV43" i="5" s="1"/>
  <c r="NW43" i="5" s="1"/>
  <c r="ER47" i="5"/>
  <c r="BU43" i="5"/>
  <c r="FU42" i="5"/>
  <c r="CU44" i="5"/>
  <c r="HD46" i="5"/>
  <c r="FB45" i="5"/>
  <c r="CH47" i="5"/>
  <c r="GI42" i="5"/>
  <c r="JB44" i="5"/>
  <c r="CO47" i="5"/>
  <c r="GR43" i="5"/>
  <c r="FA43" i="5"/>
  <c r="DM42" i="5"/>
  <c r="GL47" i="5"/>
  <c r="EM43" i="5"/>
  <c r="GY44" i="5"/>
  <c r="GH45" i="5"/>
  <c r="V44" i="5"/>
  <c r="V19" i="17" s="1"/>
  <c r="IV42" i="5"/>
  <c r="Z46" i="5"/>
  <c r="EH43" i="5"/>
  <c r="GY45" i="5"/>
  <c r="FH42" i="5"/>
  <c r="FA47" i="5"/>
  <c r="IX46" i="5"/>
  <c r="GP43" i="5"/>
  <c r="HW44" i="5"/>
  <c r="AW43" i="5"/>
  <c r="BP44" i="5"/>
  <c r="HR46" i="5"/>
  <c r="GX44" i="5"/>
  <c r="IA44" i="5"/>
  <c r="X42" i="5"/>
  <c r="AC47" i="5"/>
  <c r="W22" i="17" s="1"/>
  <c r="DX44" i="5"/>
  <c r="HJ45" i="5"/>
  <c r="JC44" i="5"/>
  <c r="JF42" i="5"/>
  <c r="DH43" i="5"/>
  <c r="BT43" i="5"/>
  <c r="BF44" i="5"/>
  <c r="IO45" i="5"/>
  <c r="FI42" i="5"/>
  <c r="IG45" i="5"/>
  <c r="DP43" i="5"/>
  <c r="EY46" i="5"/>
  <c r="IK43" i="5"/>
  <c r="GG47" i="5"/>
  <c r="GH47" i="5"/>
  <c r="CT44" i="5"/>
  <c r="EV45" i="5"/>
  <c r="FF42" i="5"/>
  <c r="IG42" i="5"/>
  <c r="BY45" i="5"/>
  <c r="AS42" i="5"/>
  <c r="CB42" i="5"/>
  <c r="AC45" i="5"/>
  <c r="DT46" i="5"/>
  <c r="GB43" i="5"/>
  <c r="JD47" i="5"/>
  <c r="HQ44" i="5"/>
  <c r="EA46" i="5"/>
  <c r="HN46" i="5"/>
  <c r="HX44" i="5"/>
  <c r="BA42" i="5"/>
  <c r="BU46" i="5"/>
  <c r="GE47" i="5"/>
  <c r="GX47" i="5"/>
  <c r="CE44" i="5"/>
  <c r="JF44" i="5"/>
  <c r="Z44" i="5"/>
  <c r="GX42" i="5"/>
  <c r="HW45" i="5"/>
  <c r="EA43" i="5"/>
  <c r="AP43" i="5"/>
  <c r="LW31" i="5"/>
  <c r="EI47" i="5"/>
  <c r="LN31" i="5"/>
  <c r="FD44" i="5"/>
  <c r="CD31" i="5"/>
  <c r="CD46" i="5"/>
  <c r="EW31" i="5"/>
  <c r="EW47" i="5"/>
  <c r="GM31" i="5"/>
  <c r="GM46" i="5"/>
  <c r="BC44" i="5"/>
  <c r="BB44" i="5"/>
  <c r="AK44" i="5"/>
  <c r="BJ42" i="5"/>
  <c r="AK46" i="5"/>
  <c r="U145" i="5"/>
  <c r="CS46" i="5"/>
  <c r="EB31" i="5"/>
  <c r="EB45" i="5"/>
  <c r="AA31" i="5"/>
  <c r="AA45" i="5"/>
  <c r="AB146" i="5"/>
  <c r="CZ47" i="5"/>
  <c r="DG31" i="5"/>
  <c r="DG43" i="5"/>
  <c r="FY47" i="5"/>
  <c r="JE31" i="5"/>
  <c r="JE45" i="5"/>
  <c r="KU31" i="5"/>
  <c r="IJ43" i="5"/>
  <c r="LB31" i="5"/>
  <c r="AP44" i="5"/>
  <c r="EH45" i="5"/>
  <c r="FT45" i="5"/>
  <c r="DV44" i="5"/>
  <c r="FA42" i="5"/>
  <c r="EJ43" i="5"/>
  <c r="FH44" i="5"/>
  <c r="X44" i="5"/>
  <c r="HT45" i="5"/>
  <c r="GI46" i="5"/>
  <c r="HZ43" i="5"/>
  <c r="DY46" i="5"/>
  <c r="GV46" i="5"/>
  <c r="IK45" i="5"/>
  <c r="CF46" i="5"/>
  <c r="EN43" i="5"/>
  <c r="BI47" i="5"/>
  <c r="W45" i="5"/>
  <c r="IB47" i="5"/>
  <c r="BR43" i="5"/>
  <c r="FO43" i="5"/>
  <c r="GA43" i="5"/>
  <c r="GP42" i="5"/>
  <c r="FI47" i="5"/>
  <c r="IY42" i="5"/>
  <c r="HM43" i="5"/>
  <c r="EX46" i="5"/>
  <c r="FP43" i="5"/>
  <c r="GV42" i="5"/>
  <c r="EY43" i="5"/>
  <c r="GB42" i="5"/>
  <c r="DL42" i="5"/>
  <c r="AY43" i="5"/>
  <c r="DO42" i="5"/>
  <c r="HF43" i="5"/>
  <c r="CM45" i="5"/>
  <c r="EV42" i="5"/>
  <c r="DX46" i="5"/>
  <c r="CN47" i="5"/>
  <c r="AF42" i="5"/>
  <c r="IP43" i="5"/>
  <c r="BS42" i="5"/>
  <c r="CO43" i="5"/>
  <c r="HC47" i="5"/>
  <c r="EH46" i="5"/>
  <c r="FM42" i="5"/>
  <c r="CV43" i="5"/>
  <c r="HZ45" i="5"/>
  <c r="CC44" i="5"/>
  <c r="AX43" i="5"/>
  <c r="W42" i="5"/>
  <c r="CH44" i="5"/>
  <c r="CN44" i="5"/>
  <c r="AE44" i="5"/>
  <c r="AX47" i="5"/>
  <c r="GK44" i="5"/>
  <c r="CQ45" i="5"/>
  <c r="DE43" i="5"/>
  <c r="Y42" i="5"/>
  <c r="FT47" i="5"/>
  <c r="EI43" i="5"/>
  <c r="IJ44" i="5"/>
  <c r="GF46" i="5"/>
  <c r="GK42" i="5"/>
  <c r="IM42" i="5"/>
  <c r="CG45" i="5"/>
  <c r="GI44" i="5"/>
  <c r="BE44" i="5"/>
  <c r="IK42" i="5"/>
  <c r="EN45" i="5"/>
  <c r="FT44" i="5"/>
  <c r="AV47" i="5"/>
  <c r="DA47" i="5"/>
  <c r="CG43" i="5"/>
  <c r="CH46" i="5"/>
  <c r="GW45" i="5"/>
  <c r="IL47" i="5"/>
  <c r="BM43" i="5"/>
  <c r="GS43" i="5"/>
  <c r="EF46" i="5"/>
  <c r="IA43" i="5"/>
  <c r="IF45" i="5"/>
  <c r="ID44" i="5"/>
  <c r="ID42" i="5"/>
  <c r="BA47" i="5"/>
  <c r="HX45" i="5"/>
  <c r="IL44" i="5"/>
  <c r="HF45" i="5"/>
  <c r="GJ44" i="5"/>
  <c r="AS45" i="5"/>
  <c r="IJ42" i="5"/>
  <c r="HC44" i="5"/>
  <c r="FX47" i="5"/>
  <c r="FI43" i="5"/>
  <c r="CV47" i="5"/>
  <c r="GV47" i="5"/>
  <c r="DH47" i="5"/>
  <c r="BG31" i="5"/>
  <c r="BG46" i="5"/>
  <c r="LS31" i="5"/>
  <c r="KL31" i="5"/>
  <c r="LC31" i="5"/>
  <c r="U45" i="5"/>
  <c r="U20" i="17" s="1"/>
  <c r="HY46" i="5"/>
  <c r="NL31" i="5"/>
  <c r="KR31" i="5"/>
  <c r="FR46" i="5"/>
  <c r="LY31" i="5"/>
  <c r="HM31" i="5"/>
  <c r="HM47" i="5"/>
  <c r="JC31" i="5"/>
  <c r="JC46" i="5"/>
  <c r="DM31" i="5"/>
  <c r="DM45" i="5"/>
  <c r="GZ31" i="5"/>
  <c r="GZ43" i="5"/>
  <c r="AB144" i="5"/>
  <c r="CZ45" i="5"/>
  <c r="EI45" i="5"/>
  <c r="AN31" i="5"/>
  <c r="AN43" i="5"/>
  <c r="FR45" i="5"/>
  <c r="BX45" i="5"/>
  <c r="GT31" i="5"/>
  <c r="GT44" i="5"/>
  <c r="U142" i="5"/>
  <c r="CS43" i="5"/>
  <c r="HV31" i="5"/>
  <c r="HV46" i="5"/>
  <c r="BC46" i="5"/>
  <c r="AM31" i="5"/>
  <c r="AM43" i="5"/>
  <c r="AM46" i="5"/>
  <c r="BX31" i="5"/>
  <c r="BX44" i="5"/>
  <c r="FK31" i="5"/>
  <c r="FK47" i="5"/>
  <c r="AO31" i="5"/>
  <c r="AO46" i="5"/>
  <c r="EP31" i="5"/>
  <c r="EP44" i="5"/>
  <c r="BT46" i="5"/>
  <c r="AL42" i="5"/>
  <c r="BH45" i="5"/>
  <c r="FV47" i="5"/>
  <c r="CV45" i="5"/>
  <c r="DJ47" i="5"/>
  <c r="GE42" i="5"/>
  <c r="GC44" i="5"/>
  <c r="IR43" i="5"/>
  <c r="GR46" i="5"/>
  <c r="DQ46" i="5"/>
  <c r="BQ42" i="5"/>
  <c r="IV47" i="5"/>
  <c r="AU47" i="5"/>
  <c r="HT44" i="5"/>
  <c r="BK42" i="5"/>
  <c r="BN45" i="5"/>
  <c r="DY47" i="5"/>
  <c r="DB47" i="5"/>
  <c r="CQ46" i="5"/>
  <c r="HR44" i="5"/>
  <c r="EX45" i="5"/>
  <c r="CN42" i="5"/>
  <c r="HJ44" i="5"/>
  <c r="BE42" i="5"/>
  <c r="HE42" i="5"/>
  <c r="EI44" i="5"/>
  <c r="EU43" i="5"/>
  <c r="EJ46" i="5"/>
  <c r="BO43" i="5"/>
  <c r="EJ47" i="5"/>
  <c r="HU45" i="5"/>
  <c r="FI44" i="5"/>
  <c r="AR47" i="5"/>
  <c r="HQ47" i="5"/>
  <c r="GS44" i="5"/>
  <c r="EV46" i="5"/>
  <c r="GC47" i="5"/>
  <c r="BR46" i="5"/>
  <c r="EA45" i="5"/>
  <c r="GA46" i="5"/>
  <c r="AT44" i="5"/>
  <c r="W43" i="5"/>
  <c r="CR45" i="5"/>
  <c r="IZ44" i="5"/>
  <c r="DW47" i="5"/>
  <c r="DH44" i="5"/>
  <c r="EF42" i="5"/>
  <c r="AY45" i="5"/>
  <c r="BV44" i="5"/>
  <c r="HU42" i="5"/>
  <c r="V45" i="5"/>
  <c r="V20" i="17" s="1"/>
  <c r="BK44" i="5"/>
  <c r="EP45" i="5"/>
  <c r="HM46" i="5"/>
  <c r="CU42" i="5"/>
  <c r="BS43" i="5"/>
  <c r="CB45" i="5"/>
  <c r="FL42" i="5"/>
  <c r="IE46" i="5"/>
  <c r="DE42" i="5"/>
  <c r="IU42" i="5"/>
  <c r="DR43" i="5"/>
  <c r="IL42" i="5"/>
  <c r="HW47" i="5"/>
  <c r="BW45" i="5"/>
  <c r="IR45" i="5"/>
  <c r="IL43" i="5"/>
  <c r="BD43" i="5"/>
  <c r="BA43" i="5"/>
  <c r="ET47" i="5"/>
  <c r="FP42" i="5"/>
  <c r="GO47" i="5"/>
  <c r="HN47" i="5"/>
  <c r="CF44" i="5"/>
  <c r="HZ46" i="5"/>
  <c r="CI46" i="5"/>
  <c r="GG44" i="5"/>
  <c r="FQ42" i="5"/>
  <c r="FJ42" i="5"/>
  <c r="GD43" i="5"/>
  <c r="AF45" i="5"/>
  <c r="FV42" i="5"/>
  <c r="ER45" i="5"/>
  <c r="DJ44" i="5"/>
  <c r="HX46" i="5"/>
  <c r="AW45" i="5"/>
  <c r="FV44" i="5"/>
  <c r="CB43" i="5"/>
  <c r="GF47" i="5"/>
  <c r="FG47" i="5"/>
  <c r="EZ47" i="5"/>
  <c r="HK45" i="5"/>
  <c r="HG47" i="5"/>
  <c r="FM43" i="5"/>
  <c r="AG45" i="5"/>
  <c r="FE46" i="5"/>
  <c r="AB46" i="5"/>
  <c r="ED42" i="5"/>
  <c r="BD46" i="5"/>
  <c r="IZ47" i="5"/>
  <c r="IS44" i="5"/>
  <c r="BV45" i="5"/>
  <c r="FN42" i="5"/>
  <c r="FV43" i="5"/>
  <c r="IG47" i="5"/>
  <c r="DD43" i="5"/>
  <c r="GB45" i="5"/>
  <c r="EI31" i="5"/>
  <c r="BC31" i="5"/>
  <c r="AK31" i="5"/>
  <c r="CZ31" i="5"/>
  <c r="IJ31" i="5"/>
  <c r="BJ31" i="5"/>
  <c r="LI31" i="5"/>
  <c r="MR38" i="5"/>
  <c r="NT37" i="5"/>
  <c r="CS31" i="5"/>
  <c r="MR35" i="5"/>
  <c r="JP44" i="5" s="1"/>
  <c r="NG34" i="5"/>
  <c r="NT34" i="5"/>
  <c r="NT43" i="5" s="1"/>
  <c r="MR37" i="5"/>
  <c r="IC31" i="5"/>
  <c r="NT35" i="5"/>
  <c r="MR34" i="5"/>
  <c r="NT36" i="5"/>
  <c r="MR36" i="5"/>
  <c r="NA36" i="5"/>
  <c r="NT38" i="5"/>
  <c r="MX22" i="5"/>
  <c r="MX31" i="5"/>
  <c r="Z8" i="10"/>
  <c r="HP31" i="5"/>
  <c r="NK31" i="5"/>
  <c r="CP31" i="5"/>
  <c r="FE31" i="5"/>
  <c r="NC31" i="5"/>
  <c r="FT31" i="5"/>
  <c r="NH31" i="5"/>
  <c r="EL31" i="5"/>
  <c r="CW31" i="5"/>
  <c r="CV31" i="5"/>
  <c r="NH22" i="5"/>
  <c r="NA22" i="5"/>
  <c r="NK22" i="5"/>
  <c r="FR31" i="5"/>
  <c r="EK31" i="5"/>
  <c r="NC22" i="5"/>
  <c r="DR31" i="5"/>
  <c r="NE31" i="5"/>
  <c r="NE22" i="5"/>
  <c r="FS31" i="5"/>
  <c r="NQ31" i="5"/>
  <c r="AY139" i="5"/>
  <c r="CH139" i="5"/>
  <c r="CN139" i="5"/>
  <c r="DB139" i="5"/>
  <c r="BL139" i="5"/>
  <c r="BB139" i="5"/>
  <c r="AO139" i="5"/>
  <c r="CP139" i="5"/>
  <c r="BY139" i="5"/>
  <c r="CV139" i="5"/>
  <c r="DG139" i="5"/>
  <c r="BI139" i="5"/>
  <c r="BG139" i="5"/>
  <c r="CR139" i="5"/>
  <c r="DD139" i="5"/>
  <c r="BR139" i="5"/>
  <c r="BO139" i="5"/>
  <c r="BT139" i="5"/>
  <c r="AM139" i="5"/>
  <c r="CY139" i="5"/>
  <c r="DE139" i="5"/>
  <c r="AW139" i="5"/>
  <c r="BW139" i="5"/>
  <c r="CQ139" i="5"/>
  <c r="CW139" i="5"/>
  <c r="BM139" i="5"/>
  <c r="CT139" i="5"/>
  <c r="AQ139" i="5"/>
  <c r="CK139" i="5"/>
  <c r="CU139" i="5"/>
  <c r="AT139" i="5"/>
  <c r="CZ139" i="5"/>
  <c r="EQ139" i="5"/>
  <c r="AN139" i="5"/>
  <c r="BA139" i="5"/>
  <c r="AI139" i="5"/>
  <c r="CA139" i="5"/>
  <c r="CM139" i="5"/>
  <c r="CI139" i="5"/>
  <c r="CO139" i="5"/>
  <c r="AV139" i="5"/>
  <c r="DC139" i="5"/>
  <c r="EZ139" i="5"/>
  <c r="AS139" i="5"/>
  <c r="BU139" i="5"/>
  <c r="CB139" i="5"/>
  <c r="AR139" i="5"/>
  <c r="AZ139" i="5"/>
  <c r="BN139" i="5"/>
  <c r="BK139" i="5"/>
  <c r="DH139" i="5"/>
  <c r="CG139" i="5"/>
  <c r="BS139" i="5"/>
  <c r="CL139" i="5"/>
  <c r="BH139" i="5"/>
  <c r="CF139" i="5"/>
  <c r="CC139" i="5"/>
  <c r="CS139" i="5"/>
  <c r="BV139" i="5"/>
  <c r="BP139" i="5"/>
  <c r="BQ139" i="5"/>
  <c r="AJ139" i="5"/>
  <c r="AK139" i="5"/>
  <c r="DA139" i="5"/>
  <c r="NG22" i="5"/>
  <c r="NQ22" i="5"/>
  <c r="R58" i="5"/>
  <c r="NL22" i="5"/>
  <c r="NN22" i="5"/>
  <c r="NN33" i="5"/>
  <c r="NR33" i="5"/>
  <c r="NR22" i="5"/>
  <c r="MU22" i="5"/>
  <c r="MU33" i="5"/>
  <c r="MW22" i="5"/>
  <c r="MW33" i="5"/>
  <c r="NT22" i="5"/>
  <c r="NT33" i="5"/>
  <c r="MS33" i="5"/>
  <c r="MS22" i="5"/>
  <c r="ND22" i="5"/>
  <c r="ND33" i="5"/>
  <c r="NS33" i="5"/>
  <c r="NS22" i="5"/>
  <c r="MV33" i="5"/>
  <c r="MV22" i="5"/>
  <c r="NB22" i="5"/>
  <c r="NB33" i="5"/>
  <c r="NP22" i="5"/>
  <c r="NP33" i="5"/>
  <c r="MT37" i="5"/>
  <c r="MT22" i="5"/>
  <c r="NI33" i="5"/>
  <c r="NI22" i="5"/>
  <c r="MR22" i="5"/>
  <c r="MR33" i="5"/>
  <c r="NV35" i="5"/>
  <c r="NV38" i="5"/>
  <c r="NV37" i="5"/>
  <c r="NV36" i="5"/>
  <c r="NV22" i="5"/>
  <c r="NV33" i="5"/>
  <c r="GF31" i="5"/>
  <c r="U31" i="5"/>
  <c r="HY31" i="5"/>
  <c r="KH31" i="5"/>
  <c r="V18" i="17" l="1"/>
  <c r="W17" i="17"/>
  <c r="NM44" i="5"/>
  <c r="NT45" i="5"/>
  <c r="Y17" i="17"/>
  <c r="Y20" i="17"/>
  <c r="X19" i="17"/>
  <c r="X22" i="17"/>
  <c r="X18" i="17"/>
  <c r="W19" i="17"/>
  <c r="W21" i="17"/>
  <c r="Y18" i="17"/>
  <c r="X17" i="17"/>
  <c r="Y22" i="17"/>
  <c r="W20" i="17"/>
  <c r="Y19" i="17"/>
  <c r="V22" i="17"/>
  <c r="X21" i="17"/>
  <c r="Y21" i="17"/>
  <c r="V17" i="17"/>
  <c r="V21" i="17"/>
  <c r="MV47" i="5"/>
  <c r="NK46" i="5"/>
  <c r="Z19" i="17"/>
  <c r="Z21" i="17"/>
  <c r="Z18" i="17"/>
  <c r="Z17" i="17"/>
  <c r="Z22" i="17"/>
  <c r="AA8" i="17"/>
  <c r="AA9" i="17" s="1"/>
  <c r="NI42" i="5"/>
  <c r="LJ47" i="5"/>
  <c r="LB43" i="5"/>
  <c r="MT46" i="5"/>
  <c r="NT44" i="5"/>
  <c r="LR45" i="5"/>
  <c r="MY42" i="5"/>
  <c r="MS43" i="5"/>
  <c r="LT47" i="5"/>
  <c r="JM47" i="5"/>
  <c r="MT42" i="5"/>
  <c r="NQ47" i="5"/>
  <c r="KX42" i="5"/>
  <c r="JQ42" i="5"/>
  <c r="MT47" i="5"/>
  <c r="MS45" i="5"/>
  <c r="NC42" i="5"/>
  <c r="NL42" i="5"/>
  <c r="JS45" i="5"/>
  <c r="KG46" i="5"/>
  <c r="JQ43" i="5"/>
  <c r="MX42" i="5"/>
  <c r="NT42" i="5"/>
  <c r="KM46" i="5"/>
  <c r="HT46" i="5"/>
  <c r="GO46" i="5"/>
  <c r="CN46" i="5"/>
  <c r="LQ46" i="5"/>
  <c r="NA31" i="5"/>
  <c r="MG45" i="5"/>
  <c r="GN44" i="5"/>
  <c r="NU44" i="5"/>
  <c r="NV44" i="5" s="1"/>
  <c r="NW44" i="5" s="1"/>
  <c r="JT44" i="5"/>
  <c r="AR44" i="5"/>
  <c r="MV31" i="5"/>
  <c r="MV42" i="5"/>
  <c r="MR44" i="5"/>
  <c r="MQ44" i="5"/>
  <c r="MZ42" i="5"/>
  <c r="JN43" i="5"/>
  <c r="KT45" i="5"/>
  <c r="KC45" i="5"/>
  <c r="KK43" i="5"/>
  <c r="NE44" i="5"/>
  <c r="KH44" i="5"/>
  <c r="LS43" i="5"/>
  <c r="JM45" i="5"/>
  <c r="KT47" i="5"/>
  <c r="NQ46" i="5"/>
  <c r="KD45" i="5"/>
  <c r="JY45" i="5"/>
  <c r="KO45" i="5"/>
  <c r="LG47" i="5"/>
  <c r="JW46" i="5"/>
  <c r="NO45" i="5"/>
  <c r="MD45" i="5"/>
  <c r="NH43" i="5"/>
  <c r="KM42" i="5"/>
  <c r="JS47" i="5"/>
  <c r="JT43" i="5"/>
  <c r="MJ45" i="5"/>
  <c r="MD44" i="5"/>
  <c r="MA47" i="5"/>
  <c r="KL45" i="5"/>
  <c r="LF46" i="5"/>
  <c r="LE46" i="5"/>
  <c r="LD46" i="5"/>
  <c r="KM43" i="5"/>
  <c r="JJ46" i="5"/>
  <c r="JK47" i="5"/>
  <c r="JR42" i="5"/>
  <c r="NL43" i="5"/>
  <c r="LA44" i="5"/>
  <c r="LD43" i="5"/>
  <c r="KF45" i="5"/>
  <c r="ND45" i="5"/>
  <c r="KR43" i="5"/>
  <c r="KH46" i="5"/>
  <c r="KV45" i="5"/>
  <c r="NR44" i="5"/>
  <c r="KI42" i="5"/>
  <c r="KB42" i="5"/>
  <c r="LH44" i="5"/>
  <c r="KW45" i="5"/>
  <c r="NN45" i="5"/>
  <c r="KD47" i="5"/>
  <c r="LH45" i="5"/>
  <c r="NF42" i="5"/>
  <c r="LN45" i="5"/>
  <c r="ND43" i="5"/>
  <c r="MF44" i="5"/>
  <c r="NC47" i="5"/>
  <c r="KE42" i="5"/>
  <c r="LY47" i="5"/>
  <c r="JO42" i="5"/>
  <c r="LV45" i="5"/>
  <c r="KU46" i="5"/>
  <c r="KL44" i="5"/>
  <c r="KP42" i="5"/>
  <c r="KG44" i="5"/>
  <c r="MH44" i="5"/>
  <c r="LR46" i="5"/>
  <c r="KI45" i="5"/>
  <c r="KW44" i="5"/>
  <c r="LK43" i="5"/>
  <c r="JJ47" i="5"/>
  <c r="NC46" i="5"/>
  <c r="JI42" i="5"/>
  <c r="MK45" i="5"/>
  <c r="NH42" i="5"/>
  <c r="KQ43" i="5"/>
  <c r="JI46" i="5"/>
  <c r="KJ44" i="5"/>
  <c r="JT47" i="5"/>
  <c r="NM47" i="5"/>
  <c r="JJ42" i="5"/>
  <c r="JM46" i="5"/>
  <c r="JK44" i="5"/>
  <c r="JL47" i="5"/>
  <c r="ML44" i="5"/>
  <c r="MJ43" i="5"/>
  <c r="MW46" i="5"/>
  <c r="LL46" i="5"/>
  <c r="LT42" i="5"/>
  <c r="JG45" i="5"/>
  <c r="KS47" i="5"/>
  <c r="LX42" i="5"/>
  <c r="LN43" i="5"/>
  <c r="LW43" i="5"/>
  <c r="LP44" i="5"/>
  <c r="MP44" i="5"/>
  <c r="MB47" i="5"/>
  <c r="KB45" i="5"/>
  <c r="LK42" i="5"/>
  <c r="KO43" i="5"/>
  <c r="LP42" i="5"/>
  <c r="NS42" i="5"/>
  <c r="NR42" i="5"/>
  <c r="NT47" i="5"/>
  <c r="NT46" i="5"/>
  <c r="LC46" i="5"/>
  <c r="NH47" i="5"/>
  <c r="KS45" i="5"/>
  <c r="KZ42" i="5"/>
  <c r="JZ45" i="5"/>
  <c r="LB45" i="5"/>
  <c r="LI42" i="5"/>
  <c r="KJ47" i="5"/>
  <c r="KF44" i="5"/>
  <c r="NS43" i="5"/>
  <c r="JU42" i="5"/>
  <c r="MZ46" i="5"/>
  <c r="LL47" i="5"/>
  <c r="LA43" i="5"/>
  <c r="KD43" i="5"/>
  <c r="JM43" i="5"/>
  <c r="KB46" i="5"/>
  <c r="KN43" i="5"/>
  <c r="LA42" i="5"/>
  <c r="KJ43" i="5"/>
  <c r="NP43" i="5"/>
  <c r="JW47" i="5"/>
  <c r="LN46" i="5"/>
  <c r="KV42" i="5"/>
  <c r="LS47" i="5"/>
  <c r="JR43" i="5"/>
  <c r="KQ44" i="5"/>
  <c r="JP43" i="5"/>
  <c r="KO44" i="5"/>
  <c r="KH43" i="5"/>
  <c r="KS43" i="5"/>
  <c r="JL42" i="5"/>
  <c r="JS42" i="5"/>
  <c r="MF43" i="5"/>
  <c r="JX46" i="5"/>
  <c r="JH47" i="5"/>
  <c r="KN46" i="5"/>
  <c r="NP45" i="5"/>
  <c r="ME45" i="5"/>
  <c r="MH43" i="5"/>
  <c r="LT46" i="5"/>
  <c r="LC42" i="5"/>
  <c r="MR42" i="5"/>
  <c r="MH42" i="5"/>
  <c r="MI42" i="5"/>
  <c r="MN42" i="5"/>
  <c r="MQ42" i="5"/>
  <c r="MG42" i="5"/>
  <c r="MP42" i="5"/>
  <c r="ME42" i="5"/>
  <c r="MJ42" i="5"/>
  <c r="MK42" i="5"/>
  <c r="MM42" i="5"/>
  <c r="MF42" i="5"/>
  <c r="ML42" i="5"/>
  <c r="MO42" i="5"/>
  <c r="MA44" i="5"/>
  <c r="ND31" i="5"/>
  <c r="ND42" i="5"/>
  <c r="NN42" i="5"/>
  <c r="NA45" i="5"/>
  <c r="MY45" i="5"/>
  <c r="MZ45" i="5"/>
  <c r="MR47" i="5"/>
  <c r="MJ47" i="5"/>
  <c r="MI47" i="5"/>
  <c r="ML47" i="5"/>
  <c r="MM47" i="5"/>
  <c r="MH47" i="5"/>
  <c r="ME47" i="5"/>
  <c r="MQ47" i="5"/>
  <c r="MN47" i="5"/>
  <c r="MK47" i="5"/>
  <c r="MO47" i="5"/>
  <c r="MG47" i="5"/>
  <c r="MP47" i="5"/>
  <c r="MF47" i="5"/>
  <c r="KK42" i="5"/>
  <c r="KZ45" i="5"/>
  <c r="KR45" i="5"/>
  <c r="NG47" i="5"/>
  <c r="MB43" i="5"/>
  <c r="KF42" i="5"/>
  <c r="JG42" i="5"/>
  <c r="JH45" i="5"/>
  <c r="JU43" i="5"/>
  <c r="LN47" i="5"/>
  <c r="KS42" i="5"/>
  <c r="NB43" i="5"/>
  <c r="LK47" i="5"/>
  <c r="JZ46" i="5"/>
  <c r="LE47" i="5"/>
  <c r="JK46" i="5"/>
  <c r="KN44" i="5"/>
  <c r="KT46" i="5"/>
  <c r="MB44" i="5"/>
  <c r="LU43" i="5"/>
  <c r="JW44" i="5"/>
  <c r="NU46" i="5"/>
  <c r="NV46" i="5" s="1"/>
  <c r="NW46" i="5" s="1"/>
  <c r="LE42" i="5"/>
  <c r="LB44" i="5"/>
  <c r="MH45" i="5"/>
  <c r="LH43" i="5"/>
  <c r="KM47" i="5"/>
  <c r="JP42" i="5"/>
  <c r="NB44" i="5"/>
  <c r="LL42" i="5"/>
  <c r="LN44" i="5"/>
  <c r="MO44" i="5"/>
  <c r="KA42" i="5"/>
  <c r="KM44" i="5"/>
  <c r="KV47" i="5"/>
  <c r="MG43" i="5"/>
  <c r="NA47" i="5"/>
  <c r="JR44" i="5"/>
  <c r="LG42" i="5"/>
  <c r="KB47" i="5"/>
  <c r="JN42" i="5"/>
  <c r="JO46" i="5"/>
  <c r="KU45" i="5"/>
  <c r="LA46" i="5"/>
  <c r="KU42" i="5"/>
  <c r="LI43" i="5"/>
  <c r="JN44" i="5"/>
  <c r="JQ44" i="5"/>
  <c r="JZ43" i="5"/>
  <c r="MI44" i="5"/>
  <c r="KY46" i="5"/>
  <c r="MD42" i="5"/>
  <c r="LA47" i="5"/>
  <c r="LI47" i="5"/>
  <c r="MT44" i="5"/>
  <c r="KR47" i="5"/>
  <c r="LY45" i="5"/>
  <c r="KE43" i="5"/>
  <c r="KN45" i="5"/>
  <c r="NO47" i="5"/>
  <c r="MR45" i="5"/>
  <c r="MM45" i="5"/>
  <c r="MP45" i="5"/>
  <c r="MO45" i="5"/>
  <c r="MQ45" i="5"/>
  <c r="MN45" i="5"/>
  <c r="ML45" i="5"/>
  <c r="LO47" i="5"/>
  <c r="LX44" i="5"/>
  <c r="LB47" i="5"/>
  <c r="NP47" i="5"/>
  <c r="NI44" i="5"/>
  <c r="KQ42" i="5"/>
  <c r="JY46" i="5"/>
  <c r="KQ47" i="5"/>
  <c r="MK43" i="5"/>
  <c r="NC44" i="5"/>
  <c r="NB47" i="5"/>
  <c r="KS46" i="5"/>
  <c r="JY44" i="5"/>
  <c r="KH47" i="5"/>
  <c r="MC45" i="5"/>
  <c r="MC44" i="5"/>
  <c r="KW47" i="5"/>
  <c r="LU45" i="5"/>
  <c r="JL46" i="5"/>
  <c r="NA46" i="5"/>
  <c r="JY43" i="5"/>
  <c r="JR46" i="5"/>
  <c r="NA42" i="5"/>
  <c r="LV44" i="5"/>
  <c r="JX43" i="5"/>
  <c r="KE47" i="5"/>
  <c r="MY44" i="5"/>
  <c r="KW43" i="5"/>
  <c r="KC42" i="5"/>
  <c r="KQ45" i="5"/>
  <c r="LQ42" i="5"/>
  <c r="LN42" i="5"/>
  <c r="LP45" i="5"/>
  <c r="NC43" i="5"/>
  <c r="NH44" i="5"/>
  <c r="KE44" i="5"/>
  <c r="LI45" i="5"/>
  <c r="KY45" i="5"/>
  <c r="KL47" i="5"/>
  <c r="NG42" i="5"/>
  <c r="JV46" i="5"/>
  <c r="NS47" i="5"/>
  <c r="JR45" i="5"/>
  <c r="MN44" i="5"/>
  <c r="JT45" i="5"/>
  <c r="MX47" i="5"/>
  <c r="JG46" i="5"/>
  <c r="KX45" i="5"/>
  <c r="KW42" i="5"/>
  <c r="KJ46" i="5"/>
  <c r="LE43" i="5"/>
  <c r="JQ45" i="5"/>
  <c r="NQ45" i="5"/>
  <c r="NS46" i="5"/>
  <c r="JO43" i="5"/>
  <c r="NF46" i="5"/>
  <c r="NM45" i="5"/>
  <c r="NO46" i="5"/>
  <c r="LO42" i="5"/>
  <c r="MW44" i="5"/>
  <c r="MV43" i="5"/>
  <c r="LC43" i="5"/>
  <c r="KC43" i="5"/>
  <c r="JV44" i="5"/>
  <c r="KU43" i="5"/>
  <c r="LW46" i="5"/>
  <c r="KN42" i="5"/>
  <c r="JN46" i="5"/>
  <c r="ME44" i="5"/>
  <c r="NR45" i="5"/>
  <c r="LZ42" i="5"/>
  <c r="JH46" i="5"/>
  <c r="KV46" i="5"/>
  <c r="MD43" i="5"/>
  <c r="LO45" i="5"/>
  <c r="LD42" i="5"/>
  <c r="LQ43" i="5"/>
  <c r="JV42" i="5"/>
  <c r="NE45" i="5"/>
  <c r="KC47" i="5"/>
  <c r="KL43" i="5"/>
  <c r="NA44" i="5"/>
  <c r="JX45" i="5"/>
  <c r="LC47" i="5"/>
  <c r="JU46" i="5"/>
  <c r="LY43" i="5"/>
  <c r="LP43" i="5"/>
  <c r="KH42" i="5"/>
  <c r="NC45" i="5"/>
  <c r="LR43" i="5"/>
  <c r="NJ42" i="5"/>
  <c r="KA44" i="5"/>
  <c r="LM46" i="5"/>
  <c r="KO46" i="5"/>
  <c r="NA43" i="5"/>
  <c r="NG44" i="5"/>
  <c r="LB46" i="5"/>
  <c r="JO45" i="5"/>
  <c r="MW45" i="5"/>
  <c r="JR47" i="5"/>
  <c r="LV46" i="5"/>
  <c r="ML43" i="5"/>
  <c r="LF47" i="5"/>
  <c r="MS31" i="5"/>
  <c r="MS42" i="5"/>
  <c r="MR43" i="5"/>
  <c r="MQ43" i="5"/>
  <c r="MP43" i="5"/>
  <c r="JH43" i="5"/>
  <c r="NL44" i="5"/>
  <c r="MM44" i="5"/>
  <c r="JV43" i="5"/>
  <c r="KP44" i="5"/>
  <c r="NQ44" i="5"/>
  <c r="NR43" i="5"/>
  <c r="JG47" i="5"/>
  <c r="LD45" i="5"/>
  <c r="NJ47" i="5"/>
  <c r="LX45" i="5"/>
  <c r="MK44" i="5"/>
  <c r="KA47" i="5"/>
  <c r="KC44" i="5"/>
  <c r="LP46" i="5"/>
  <c r="MX45" i="5"/>
  <c r="KY43" i="5"/>
  <c r="NK43" i="5"/>
  <c r="LL45" i="5"/>
  <c r="LT45" i="5"/>
  <c r="NH45" i="5"/>
  <c r="KS44" i="5"/>
  <c r="LL44" i="5"/>
  <c r="NQ42" i="5"/>
  <c r="MC42" i="5"/>
  <c r="JK42" i="5"/>
  <c r="JN45" i="5"/>
  <c r="LQ45" i="5"/>
  <c r="LW44" i="5"/>
  <c r="JX42" i="5"/>
  <c r="JW43" i="5"/>
  <c r="KR42" i="5"/>
  <c r="JO44" i="5"/>
  <c r="KP43" i="5"/>
  <c r="LK46" i="5"/>
  <c r="KX44" i="5"/>
  <c r="JZ42" i="5"/>
  <c r="NG45" i="5"/>
  <c r="KP47" i="5"/>
  <c r="MY47" i="5"/>
  <c r="MU44" i="5"/>
  <c r="LZ43" i="5"/>
  <c r="LQ44" i="5"/>
  <c r="JU44" i="5"/>
  <c r="JU47" i="5"/>
  <c r="NO43" i="5"/>
  <c r="LI44" i="5"/>
  <c r="LC44" i="5"/>
  <c r="ME43" i="5"/>
  <c r="KB43" i="5"/>
  <c r="JK43" i="5"/>
  <c r="MT43" i="5"/>
  <c r="JZ47" i="5"/>
  <c r="KK46" i="5"/>
  <c r="JL45" i="5"/>
  <c r="NN47" i="5"/>
  <c r="LZ44" i="5"/>
  <c r="LL43" i="5"/>
  <c r="KO47" i="5"/>
  <c r="LM43" i="5"/>
  <c r="LW47" i="5"/>
  <c r="NN44" i="5"/>
  <c r="NK44" i="5"/>
  <c r="KY42" i="5"/>
  <c r="JM42" i="5"/>
  <c r="JW42" i="5"/>
  <c r="MW47" i="5"/>
  <c r="KF47" i="5"/>
  <c r="KG45" i="5"/>
  <c r="JL44" i="5"/>
  <c r="KA43" i="5"/>
  <c r="NK42" i="5"/>
  <c r="KI44" i="5"/>
  <c r="MU46" i="5"/>
  <c r="KE45" i="5"/>
  <c r="LD47" i="5"/>
  <c r="KX47" i="5"/>
  <c r="LS45" i="5"/>
  <c r="JL43" i="5"/>
  <c r="JP47" i="5"/>
  <c r="JQ46" i="5"/>
  <c r="KG47" i="5"/>
  <c r="NE42" i="5"/>
  <c r="KI46" i="5"/>
  <c r="LS44" i="5"/>
  <c r="LM45" i="5"/>
  <c r="LK45" i="5"/>
  <c r="JK45" i="5"/>
  <c r="NI46" i="5"/>
  <c r="LF43" i="5"/>
  <c r="LE44" i="5"/>
  <c r="MV45" i="5"/>
  <c r="KV43" i="5"/>
  <c r="JM44" i="5"/>
  <c r="LR44" i="5"/>
  <c r="LU46" i="5"/>
  <c r="NI47" i="5"/>
  <c r="JY42" i="5"/>
  <c r="JX47" i="5"/>
  <c r="KX43" i="5"/>
  <c r="NB46" i="5"/>
  <c r="NJ45" i="5"/>
  <c r="LJ44" i="5"/>
  <c r="JS44" i="5"/>
  <c r="LG46" i="5"/>
  <c r="JJ44" i="5"/>
  <c r="NP46" i="5"/>
  <c r="NQ43" i="5"/>
  <c r="NF45" i="5"/>
  <c r="KZ46" i="5"/>
  <c r="KQ46" i="5"/>
  <c r="KA45" i="5"/>
  <c r="KT43" i="5"/>
  <c r="KU47" i="5"/>
  <c r="MV44" i="5"/>
  <c r="LT43" i="5"/>
  <c r="LV43" i="5"/>
  <c r="KD46" i="5"/>
  <c r="NF44" i="5"/>
  <c r="MA45" i="5"/>
  <c r="LM47" i="5"/>
  <c r="LF45" i="5"/>
  <c r="KF43" i="5"/>
  <c r="MU47" i="5"/>
  <c r="KX46" i="5"/>
  <c r="LS42" i="5"/>
  <c r="KR46" i="5"/>
  <c r="NM42" i="5"/>
  <c r="LM42" i="5"/>
  <c r="JV45" i="5"/>
  <c r="MT45" i="5"/>
  <c r="KJ42" i="5"/>
  <c r="LJ42" i="5"/>
  <c r="NH46" i="5"/>
  <c r="NB45" i="5"/>
  <c r="LA45" i="5"/>
  <c r="KD42" i="5"/>
  <c r="JH44" i="5"/>
  <c r="KP46" i="5"/>
  <c r="LJ43" i="5"/>
  <c r="MX43" i="5"/>
  <c r="NJ43" i="5"/>
  <c r="LR42" i="5"/>
  <c r="LF44" i="5"/>
  <c r="LU44" i="5"/>
  <c r="FH45" i="5"/>
  <c r="BD45" i="5"/>
  <c r="NU45" i="5"/>
  <c r="NV45" i="5" s="1"/>
  <c r="NW45" i="5" s="1"/>
  <c r="AX45" i="5"/>
  <c r="Z20" i="17" s="1"/>
  <c r="NB31" i="5"/>
  <c r="NB42" i="5"/>
  <c r="MW31" i="5"/>
  <c r="MW42" i="5"/>
  <c r="MR46" i="5"/>
  <c r="LZ46" i="5"/>
  <c r="MO46" i="5"/>
  <c r="LX46" i="5"/>
  <c r="ML46" i="5"/>
  <c r="MF46" i="5"/>
  <c r="MJ46" i="5"/>
  <c r="MK46" i="5"/>
  <c r="MB46" i="5"/>
  <c r="MM46" i="5"/>
  <c r="MG46" i="5"/>
  <c r="MD46" i="5"/>
  <c r="LY46" i="5"/>
  <c r="MI46" i="5"/>
  <c r="MC46" i="5"/>
  <c r="MH46" i="5"/>
  <c r="MP46" i="5"/>
  <c r="MQ46" i="5"/>
  <c r="MN46" i="5"/>
  <c r="MA46" i="5"/>
  <c r="ME46" i="5"/>
  <c r="JI43" i="5"/>
  <c r="LP47" i="5"/>
  <c r="NI45" i="5"/>
  <c r="KL42" i="5"/>
  <c r="KY47" i="5"/>
  <c r="MX44" i="5"/>
  <c r="ND44" i="5"/>
  <c r="MC47" i="5"/>
  <c r="KM45" i="5"/>
  <c r="JV47" i="5"/>
  <c r="KG42" i="5"/>
  <c r="JQ47" i="5"/>
  <c r="KA46" i="5"/>
  <c r="MI45" i="5"/>
  <c r="KZ47" i="5"/>
  <c r="ND46" i="5"/>
  <c r="NS45" i="5"/>
  <c r="NE43" i="5"/>
  <c r="LG45" i="5"/>
  <c r="KF46" i="5"/>
  <c r="LU42" i="5"/>
  <c r="NL46" i="5"/>
  <c r="KN47" i="5"/>
  <c r="JZ44" i="5"/>
  <c r="MJ44" i="5"/>
  <c r="JG43" i="5"/>
  <c r="MS44" i="5"/>
  <c r="KW46" i="5"/>
  <c r="LH46" i="5"/>
  <c r="JI45" i="5"/>
  <c r="JT46" i="5"/>
  <c r="NP44" i="5"/>
  <c r="LV47" i="5"/>
  <c r="NE47" i="5"/>
  <c r="NI43" i="5"/>
  <c r="JH42" i="5"/>
  <c r="KZ43" i="5"/>
  <c r="KI43" i="5"/>
  <c r="LX43" i="5"/>
  <c r="JX44" i="5"/>
  <c r="LC45" i="5"/>
  <c r="NM46" i="5"/>
  <c r="KI47" i="5"/>
  <c r="JI47" i="5"/>
  <c r="LH47" i="5"/>
  <c r="LY42" i="5"/>
  <c r="KK44" i="5"/>
  <c r="KK47" i="5"/>
  <c r="KZ44" i="5"/>
  <c r="MS46" i="5"/>
  <c r="LK44" i="5"/>
  <c r="NJ46" i="5"/>
  <c r="JJ43" i="5"/>
  <c r="JO47" i="5"/>
  <c r="NG46" i="5"/>
  <c r="MW43" i="5"/>
  <c r="LZ47" i="5"/>
  <c r="JU45" i="5"/>
  <c r="MB42" i="5"/>
  <c r="LU47" i="5"/>
  <c r="KG43" i="5"/>
  <c r="MA43" i="5"/>
  <c r="KR44" i="5"/>
  <c r="MO43" i="5"/>
  <c r="NS44" i="5"/>
  <c r="LD44" i="5"/>
  <c r="MA42" i="5"/>
  <c r="JS43" i="5"/>
  <c r="KU44" i="5"/>
  <c r="MZ44" i="5"/>
  <c r="NM43" i="5"/>
  <c r="NK45" i="5"/>
  <c r="LB42" i="5"/>
  <c r="LT44" i="5"/>
  <c r="NO44" i="5"/>
  <c r="MX46" i="5"/>
  <c r="ND47" i="5"/>
  <c r="KL46" i="5"/>
  <c r="KV44" i="5"/>
  <c r="JS46" i="5"/>
  <c r="KC46" i="5"/>
  <c r="LM44" i="5"/>
  <c r="LE45" i="5"/>
  <c r="NN46" i="5"/>
  <c r="KP45" i="5"/>
  <c r="NE46" i="5"/>
  <c r="MV46" i="5"/>
  <c r="LV42" i="5"/>
  <c r="KJ45" i="5"/>
  <c r="JP45" i="5"/>
  <c r="JI44" i="5"/>
  <c r="KO42" i="5"/>
  <c r="LJ45" i="5"/>
  <c r="NU42" i="5"/>
  <c r="NV42" i="5" s="1"/>
  <c r="NW42" i="5" s="1"/>
  <c r="GN42" i="5"/>
  <c r="BH42" i="5"/>
  <c r="BN42" i="5"/>
  <c r="NP42" i="5"/>
  <c r="NO42" i="5"/>
  <c r="LG44" i="5"/>
  <c r="AE47" i="5"/>
  <c r="NU47" i="5"/>
  <c r="NV47" i="5" s="1"/>
  <c r="NW47" i="5" s="1"/>
  <c r="FF47" i="5"/>
  <c r="GN47" i="5"/>
  <c r="FC47" i="5"/>
  <c r="EX47" i="5"/>
  <c r="CA47" i="5"/>
  <c r="MU31" i="5"/>
  <c r="MU42" i="5"/>
  <c r="NG31" i="5"/>
  <c r="NG43" i="5"/>
  <c r="NF43" i="5"/>
  <c r="MC43" i="5"/>
  <c r="JN47" i="5"/>
  <c r="LR47" i="5"/>
  <c r="LY44" i="5"/>
  <c r="NL47" i="5"/>
  <c r="LS46" i="5"/>
  <c r="LZ45" i="5"/>
  <c r="MU43" i="5"/>
  <c r="MZ47" i="5"/>
  <c r="LX47" i="5"/>
  <c r="KB44" i="5"/>
  <c r="KD44" i="5"/>
  <c r="LW42" i="5"/>
  <c r="MG44" i="5"/>
  <c r="LF42" i="5"/>
  <c r="KE46" i="5"/>
  <c r="JG44" i="5"/>
  <c r="KH45" i="5"/>
  <c r="MS47" i="5"/>
  <c r="JJ45" i="5"/>
  <c r="LO46" i="5"/>
  <c r="JY47" i="5"/>
  <c r="JP46" i="5"/>
  <c r="MI43" i="5"/>
  <c r="LW45" i="5"/>
  <c r="KT42" i="5"/>
  <c r="LO43" i="5"/>
  <c r="JT42" i="5"/>
  <c r="MM43" i="5"/>
  <c r="LJ46" i="5"/>
  <c r="LO44" i="5"/>
  <c r="MD47" i="5"/>
  <c r="MB45" i="5"/>
  <c r="LI46" i="5"/>
  <c r="JW45" i="5"/>
  <c r="NK47" i="5"/>
  <c r="NN43" i="5"/>
  <c r="LQ47" i="5"/>
  <c r="NL45" i="5"/>
  <c r="LH42" i="5"/>
  <c r="MF45" i="5"/>
  <c r="MZ43" i="5"/>
  <c r="NR46" i="5"/>
  <c r="MY43" i="5"/>
  <c r="NR47" i="5"/>
  <c r="MN43" i="5"/>
  <c r="KT44" i="5"/>
  <c r="KK45" i="5"/>
  <c r="MU45" i="5"/>
  <c r="KY44" i="5"/>
  <c r="LG43" i="5"/>
  <c r="NJ44" i="5"/>
  <c r="NF47" i="5"/>
  <c r="MY46" i="5"/>
  <c r="EP139" i="5"/>
  <c r="JS139" i="5"/>
  <c r="GM139" i="5"/>
  <c r="EI139" i="5"/>
  <c r="HO139" i="5"/>
  <c r="DU139" i="5"/>
  <c r="DN139" i="5"/>
  <c r="U29" i="10"/>
  <c r="R29" i="10" s="1"/>
  <c r="U32" i="17"/>
  <c r="BJ139" i="5"/>
  <c r="FD139" i="5"/>
  <c r="CE139" i="5"/>
  <c r="BX139" i="5"/>
  <c r="EW139" i="5"/>
  <c r="AX139" i="5"/>
  <c r="Z9" i="10"/>
  <c r="NS31" i="5"/>
  <c r="NP31" i="5"/>
  <c r="NI31" i="5"/>
  <c r="NR31" i="5"/>
  <c r="NN31" i="5"/>
  <c r="NT31" i="5"/>
  <c r="R59" i="5"/>
  <c r="U29" i="9"/>
  <c r="R29" i="9" s="1"/>
  <c r="FT139" i="5"/>
  <c r="EU139" i="5"/>
  <c r="IC139" i="5"/>
  <c r="JK139" i="5"/>
  <c r="GT139" i="5"/>
  <c r="JN139" i="5"/>
  <c r="DM139" i="5"/>
  <c r="EF139" i="5"/>
  <c r="GH139" i="5"/>
  <c r="FR139" i="5"/>
  <c r="DV139" i="5"/>
  <c r="GA139" i="5"/>
  <c r="IX139" i="5"/>
  <c r="EH139" i="5"/>
  <c r="GZ139" i="5"/>
  <c r="GB139" i="5"/>
  <c r="JH139" i="5"/>
  <c r="GV139" i="5"/>
  <c r="KJ139" i="5"/>
  <c r="HS139" i="5"/>
  <c r="IS139" i="5"/>
  <c r="HH139" i="5"/>
  <c r="BC139" i="5"/>
  <c r="DX139" i="5"/>
  <c r="IJ139" i="5"/>
  <c r="EJ139" i="5"/>
  <c r="IV139" i="5"/>
  <c r="EX139" i="5"/>
  <c r="HE139" i="5"/>
  <c r="FL139" i="5"/>
  <c r="JF139" i="5"/>
  <c r="IO139" i="5"/>
  <c r="JV139" i="5"/>
  <c r="GO139" i="5"/>
  <c r="JL139" i="5"/>
  <c r="GQ139" i="5"/>
  <c r="IN139" i="5"/>
  <c r="FC139" i="5"/>
  <c r="EL139" i="5"/>
  <c r="HP139" i="5"/>
  <c r="KI139" i="5"/>
  <c r="JP139" i="5"/>
  <c r="GI139" i="5"/>
  <c r="HV139" i="5"/>
  <c r="FX139" i="5"/>
  <c r="HT139" i="5"/>
  <c r="FG139" i="5"/>
  <c r="HQ139" i="5"/>
  <c r="ID139" i="5"/>
  <c r="HZ139" i="5"/>
  <c r="IP139" i="5"/>
  <c r="DP139" i="5"/>
  <c r="DK139" i="5"/>
  <c r="IE139" i="5"/>
  <c r="IG139" i="5"/>
  <c r="HJ139" i="5"/>
  <c r="DL139" i="5"/>
  <c r="IT139" i="5"/>
  <c r="HY139" i="5"/>
  <c r="GW139" i="5"/>
  <c r="EB139" i="5"/>
  <c r="FS139" i="5"/>
  <c r="IQ139" i="5"/>
  <c r="IB139" i="5"/>
  <c r="FV139" i="5"/>
  <c r="IH139" i="5"/>
  <c r="JQ139" i="5"/>
  <c r="JE139" i="5"/>
  <c r="IM139" i="5"/>
  <c r="EE139" i="5"/>
  <c r="BD139" i="5"/>
  <c r="DJ139" i="5"/>
  <c r="JJ139" i="5"/>
  <c r="FF139" i="5"/>
  <c r="GN139" i="5"/>
  <c r="GF139" i="5"/>
  <c r="IU139" i="5"/>
  <c r="IY139" i="5"/>
  <c r="KB139" i="5"/>
  <c r="II139" i="5"/>
  <c r="HC139" i="5"/>
  <c r="JB139" i="5"/>
  <c r="EN139" i="5"/>
  <c r="GG139" i="5"/>
  <c r="GL139" i="5"/>
  <c r="JU139" i="5"/>
  <c r="HN139" i="5"/>
  <c r="HK139" i="5"/>
  <c r="FE139" i="5"/>
  <c r="FH139" i="5"/>
  <c r="FY139" i="5"/>
  <c r="KD139" i="5"/>
  <c r="JC139" i="5"/>
  <c r="IK139" i="5"/>
  <c r="GC139" i="5"/>
  <c r="FK139" i="5"/>
  <c r="HA139" i="5"/>
  <c r="GX139" i="5"/>
  <c r="IL139" i="5"/>
  <c r="FZ139" i="5"/>
  <c r="FO139" i="5"/>
  <c r="JO139" i="5"/>
  <c r="JT139" i="5"/>
  <c r="FM139" i="5"/>
  <c r="KG139" i="5"/>
  <c r="JZ139" i="5"/>
  <c r="JG139" i="5"/>
  <c r="HL139" i="5"/>
  <c r="HD139" i="5"/>
  <c r="HI139" i="5"/>
  <c r="EA139" i="5"/>
  <c r="GK139" i="5"/>
  <c r="IZ139" i="5"/>
  <c r="JR139" i="5"/>
  <c r="JM139" i="5"/>
  <c r="JY139" i="5"/>
  <c r="FQ139" i="5"/>
  <c r="KQ139" i="5"/>
  <c r="FN139" i="5"/>
  <c r="JA139" i="5"/>
  <c r="MT31" i="5"/>
  <c r="MR31" i="5"/>
  <c r="NV31" i="5"/>
  <c r="AA19" i="17" l="1"/>
  <c r="AA20" i="17"/>
  <c r="AA18" i="17"/>
  <c r="AA17" i="17"/>
  <c r="AA22" i="17"/>
  <c r="AA21" i="17"/>
  <c r="AB8" i="17"/>
  <c r="AB9" i="17" s="1"/>
  <c r="Z130" i="10"/>
  <c r="Z129" i="10"/>
  <c r="Z128" i="10"/>
  <c r="Z127" i="10"/>
  <c r="Z126" i="10"/>
  <c r="Z111" i="10"/>
  <c r="Z112" i="10"/>
  <c r="Z115" i="10"/>
  <c r="Z114" i="10"/>
  <c r="Z113" i="10"/>
  <c r="KU139" i="5"/>
  <c r="KN139" i="5"/>
  <c r="NT139" i="5"/>
  <c r="NF139" i="5"/>
  <c r="R32" i="17"/>
  <c r="LI139" i="5"/>
  <c r="MR139" i="5"/>
  <c r="LB139" i="5"/>
  <c r="MK139" i="5"/>
  <c r="AA8" i="10"/>
  <c r="GY139" i="5"/>
  <c r="LG139" i="5"/>
  <c r="LW139" i="5"/>
  <c r="MZ139" i="5"/>
  <c r="NK139" i="5"/>
  <c r="GJ139" i="5"/>
  <c r="JD139" i="5"/>
  <c r="MJ139" i="5"/>
  <c r="MH139" i="5"/>
  <c r="LV139" i="5"/>
  <c r="KY139" i="5"/>
  <c r="NC139" i="5"/>
  <c r="MY139" i="5"/>
  <c r="LT139" i="5"/>
  <c r="FB139" i="5"/>
  <c r="ME139" i="5"/>
  <c r="MD139" i="5"/>
  <c r="MO139" i="5"/>
  <c r="LO139" i="5"/>
  <c r="KC139" i="5"/>
  <c r="LY139" i="5"/>
  <c r="KX139" i="5"/>
  <c r="NN139" i="5"/>
  <c r="NJ139" i="5"/>
  <c r="LM139" i="5"/>
  <c r="LS139" i="5"/>
  <c r="LC139" i="5"/>
  <c r="DI139" i="5"/>
  <c r="NO139" i="5"/>
  <c r="MX139" i="5"/>
  <c r="LP139" i="5"/>
  <c r="LA139" i="5"/>
  <c r="KW139" i="5"/>
  <c r="KR139" i="5"/>
  <c r="LQ139" i="5"/>
  <c r="ML139" i="5"/>
  <c r="LJ139" i="5"/>
  <c r="NB139" i="5"/>
  <c r="NE139" i="5"/>
  <c r="NM139" i="5"/>
  <c r="MN139" i="5"/>
  <c r="NH139" i="5"/>
  <c r="MS139" i="5"/>
  <c r="MW139" i="5"/>
  <c r="KZ139" i="5"/>
  <c r="HM139" i="5"/>
  <c r="NS139" i="5"/>
  <c r="FW139" i="5"/>
  <c r="HG139" i="5"/>
  <c r="GU139" i="5"/>
  <c r="LN139" i="5"/>
  <c r="HX139" i="5"/>
  <c r="AB20" i="17" l="1"/>
  <c r="AB19" i="17"/>
  <c r="AB18" i="17"/>
  <c r="AB21" i="17"/>
  <c r="AB17" i="17"/>
  <c r="AB22" i="17"/>
  <c r="AC8" i="17"/>
  <c r="AC9" i="17" s="1"/>
  <c r="AA9" i="10"/>
  <c r="NV139" i="5"/>
  <c r="FP139" i="5"/>
  <c r="R11" i="5"/>
  <c r="AC22" i="17" l="1"/>
  <c r="AC20" i="17"/>
  <c r="AC19" i="17"/>
  <c r="AC18" i="17"/>
  <c r="AC17" i="17"/>
  <c r="AC21" i="17"/>
  <c r="AD8" i="17"/>
  <c r="AD9" i="17" s="1"/>
  <c r="AA130" i="10"/>
  <c r="AA129" i="10"/>
  <c r="AA128" i="10"/>
  <c r="AA127" i="10"/>
  <c r="AA126" i="10"/>
  <c r="AA115" i="10"/>
  <c r="AA111" i="10"/>
  <c r="AA112" i="10"/>
  <c r="AA113" i="10"/>
  <c r="AA114" i="10"/>
  <c r="AB8" i="10"/>
  <c r="AD21" i="17" l="1"/>
  <c r="AD20" i="17"/>
  <c r="AD19" i="17"/>
  <c r="AD18" i="17"/>
  <c r="AD22" i="17"/>
  <c r="AD17" i="17"/>
  <c r="AE8" i="17"/>
  <c r="AE9" i="17" s="1"/>
  <c r="AB9" i="10"/>
  <c r="R13" i="5"/>
  <c r="AE21" i="17" l="1"/>
  <c r="AE22" i="17"/>
  <c r="AE20" i="17"/>
  <c r="AE19" i="17"/>
  <c r="AE18" i="17"/>
  <c r="AE17" i="17"/>
  <c r="AF8" i="17"/>
  <c r="AF9" i="17" s="1"/>
  <c r="AB130" i="10"/>
  <c r="AB129" i="10"/>
  <c r="AB128" i="10"/>
  <c r="AB127" i="10"/>
  <c r="AB126" i="10"/>
  <c r="AB112" i="10"/>
  <c r="AB115" i="10"/>
  <c r="AB111" i="10"/>
  <c r="AB114" i="10"/>
  <c r="AB113" i="10"/>
  <c r="AC8" i="10"/>
  <c r="R16" i="5"/>
  <c r="R20" i="5"/>
  <c r="R17" i="5"/>
  <c r="R19" i="5"/>
  <c r="R18" i="5"/>
  <c r="AF22" i="17" l="1"/>
  <c r="AF21" i="17"/>
  <c r="AF20" i="17"/>
  <c r="AF17" i="17"/>
  <c r="AF19" i="17"/>
  <c r="AF18" i="17"/>
  <c r="AG8" i="17"/>
  <c r="AG9" i="17" s="1"/>
  <c r="AC9" i="10"/>
  <c r="R14" i="5"/>
  <c r="R38" i="5"/>
  <c r="R29" i="5"/>
  <c r="R24" i="5"/>
  <c r="R36" i="5"/>
  <c r="R27" i="5"/>
  <c r="R35" i="5"/>
  <c r="R26" i="5"/>
  <c r="R37" i="5"/>
  <c r="R28" i="5"/>
  <c r="R34" i="5"/>
  <c r="R25" i="5"/>
  <c r="AG17" i="17" l="1"/>
  <c r="AG22" i="17"/>
  <c r="AG18" i="17"/>
  <c r="AG21" i="17"/>
  <c r="AG20" i="17"/>
  <c r="AG19" i="17"/>
  <c r="AH8" i="17"/>
  <c r="AH9" i="17" s="1"/>
  <c r="AC130" i="10"/>
  <c r="AC129" i="10"/>
  <c r="AC128" i="10"/>
  <c r="AC127" i="10"/>
  <c r="AC126" i="10"/>
  <c r="AC112" i="10"/>
  <c r="AC111" i="10"/>
  <c r="AC114" i="10"/>
  <c r="AC113" i="10"/>
  <c r="AC115" i="10"/>
  <c r="AD8" i="10"/>
  <c r="R33" i="5"/>
  <c r="R22" i="5"/>
  <c r="AH17" i="17" l="1"/>
  <c r="AH18" i="17"/>
  <c r="AH22" i="17"/>
  <c r="AH21" i="17"/>
  <c r="AH20" i="17"/>
  <c r="AH19" i="17"/>
  <c r="AI8" i="17"/>
  <c r="AI9" i="17" s="1"/>
  <c r="AD9" i="10"/>
  <c r="R23" i="5"/>
  <c r="R31" i="5"/>
  <c r="R32" i="5" s="1"/>
  <c r="AI22" i="17" l="1"/>
  <c r="AI17" i="17"/>
  <c r="AI20" i="17"/>
  <c r="AI19" i="17"/>
  <c r="AI21" i="17"/>
  <c r="AI18" i="17"/>
  <c r="AJ8" i="17"/>
  <c r="AJ9" i="17" s="1"/>
  <c r="AD130" i="10"/>
  <c r="AD129" i="10"/>
  <c r="AD128" i="10"/>
  <c r="AD127" i="10"/>
  <c r="AD126" i="10"/>
  <c r="AD113" i="10"/>
  <c r="AD112" i="10"/>
  <c r="AD115" i="10"/>
  <c r="AD111" i="10"/>
  <c r="AD114" i="10"/>
  <c r="AE8" i="10"/>
  <c r="AJ18" i="17" l="1"/>
  <c r="AJ19" i="17"/>
  <c r="AJ21" i="17"/>
  <c r="AJ20" i="17"/>
  <c r="AJ17" i="17"/>
  <c r="AJ22" i="17"/>
  <c r="AK8" i="17"/>
  <c r="AK9" i="17" s="1"/>
  <c r="AE9" i="10"/>
  <c r="AK19" i="17" l="1"/>
  <c r="AK18" i="17"/>
  <c r="AK17" i="17"/>
  <c r="AK21" i="17"/>
  <c r="AK20" i="17"/>
  <c r="AK22" i="17"/>
  <c r="AL8" i="17"/>
  <c r="AL9" i="17" s="1"/>
  <c r="AE130" i="10"/>
  <c r="AE129" i="10"/>
  <c r="AE128" i="10"/>
  <c r="AE126" i="10"/>
  <c r="AE127" i="10"/>
  <c r="AE113" i="10"/>
  <c r="AE112" i="10"/>
  <c r="AE111" i="10"/>
  <c r="AE115" i="10"/>
  <c r="AE114" i="10"/>
  <c r="AF8" i="10"/>
  <c r="AL19" i="17" l="1"/>
  <c r="AL22" i="17"/>
  <c r="AL18" i="17"/>
  <c r="AL21" i="17"/>
  <c r="AL20" i="17"/>
  <c r="AL17" i="17"/>
  <c r="AM8" i="17"/>
  <c r="AM9" i="17" s="1"/>
  <c r="AF9" i="10"/>
  <c r="AM19" i="17" l="1"/>
  <c r="AM22" i="17"/>
  <c r="AM21" i="17"/>
  <c r="AM20" i="17"/>
  <c r="AM18" i="17"/>
  <c r="AM17" i="17"/>
  <c r="AN8" i="17"/>
  <c r="AN9" i="17" s="1"/>
  <c r="AF127" i="10"/>
  <c r="AF130" i="10"/>
  <c r="AF129" i="10"/>
  <c r="AF126" i="10"/>
  <c r="AF128" i="10"/>
  <c r="AF114" i="10"/>
  <c r="AF113" i="10"/>
  <c r="AF112" i="10"/>
  <c r="AF111" i="10"/>
  <c r="AF115" i="10"/>
  <c r="AG8" i="10"/>
  <c r="AN20" i="17" l="1"/>
  <c r="AN21" i="17"/>
  <c r="AN19" i="17"/>
  <c r="AN18" i="17"/>
  <c r="AN22" i="17"/>
  <c r="AN17" i="17"/>
  <c r="AO8" i="17"/>
  <c r="AO9" i="17" s="1"/>
  <c r="AG9" i="10"/>
  <c r="AO21" i="17" l="1"/>
  <c r="AO20" i="17"/>
  <c r="AO19" i="17"/>
  <c r="AO22" i="17"/>
  <c r="AO18" i="17"/>
  <c r="AO17" i="17"/>
  <c r="AP8" i="17"/>
  <c r="AP9" i="17" s="1"/>
  <c r="AG127" i="10"/>
  <c r="AG126" i="10"/>
  <c r="AG130" i="10"/>
  <c r="AG128" i="10"/>
  <c r="AG129" i="10"/>
  <c r="AG114" i="10"/>
  <c r="AG113" i="10"/>
  <c r="AG112" i="10"/>
  <c r="AG115" i="10"/>
  <c r="AG111" i="10"/>
  <c r="AH8" i="10"/>
  <c r="AP21" i="17" l="1"/>
  <c r="AP20" i="17"/>
  <c r="AP22" i="17"/>
  <c r="AP19" i="17"/>
  <c r="AP18" i="17"/>
  <c r="AP17" i="17"/>
  <c r="AQ8" i="17"/>
  <c r="AQ9" i="17" s="1"/>
  <c r="AH9" i="10"/>
  <c r="AQ21" i="17" l="1"/>
  <c r="AQ20" i="17"/>
  <c r="AQ19" i="17"/>
  <c r="AQ22" i="17"/>
  <c r="AQ18" i="17"/>
  <c r="AQ17" i="17"/>
  <c r="AR8" i="17"/>
  <c r="AR9" i="17" s="1"/>
  <c r="AH126" i="10"/>
  <c r="AH128" i="10"/>
  <c r="AH127" i="10"/>
  <c r="AH130" i="10"/>
  <c r="AH129" i="10"/>
  <c r="AH115" i="10"/>
  <c r="AH114" i="10"/>
  <c r="AH113" i="10"/>
  <c r="AH112" i="10"/>
  <c r="AH111" i="10"/>
  <c r="AI8" i="10"/>
  <c r="AR22" i="17" l="1"/>
  <c r="AR21" i="17"/>
  <c r="AR20" i="17"/>
  <c r="AR19" i="17"/>
  <c r="AR18" i="17"/>
  <c r="AR17" i="17"/>
  <c r="AS8" i="17"/>
  <c r="AS9" i="17" s="1"/>
  <c r="AI9" i="10"/>
  <c r="AS22" i="17" l="1"/>
  <c r="AS21" i="17"/>
  <c r="AS18" i="17"/>
  <c r="AS20" i="17"/>
  <c r="AS19" i="17"/>
  <c r="AS17" i="17"/>
  <c r="AT8" i="17"/>
  <c r="AT9" i="17" s="1"/>
  <c r="AI127" i="10"/>
  <c r="AI126" i="10"/>
  <c r="AI128" i="10"/>
  <c r="AI129" i="10"/>
  <c r="AI130" i="10"/>
  <c r="AI115" i="10"/>
  <c r="AI114" i="10"/>
  <c r="AI113" i="10"/>
  <c r="AI112" i="10"/>
  <c r="AI111" i="10"/>
  <c r="AJ8" i="10"/>
  <c r="AT17" i="17" l="1"/>
  <c r="AT22" i="17"/>
  <c r="AT21" i="17"/>
  <c r="AT20" i="17"/>
  <c r="AT18" i="17"/>
  <c r="AT19" i="17"/>
  <c r="AU8" i="17"/>
  <c r="AU9" i="17" s="1"/>
  <c r="AJ9" i="10"/>
  <c r="AU17" i="17" l="1"/>
  <c r="AU18" i="17"/>
  <c r="AU22" i="17"/>
  <c r="AU21" i="17"/>
  <c r="AU20" i="17"/>
  <c r="AU19" i="17"/>
  <c r="AV8" i="17"/>
  <c r="AV9" i="17" s="1"/>
  <c r="AJ128" i="10"/>
  <c r="AJ129" i="10"/>
  <c r="AJ127" i="10"/>
  <c r="AJ126" i="10"/>
  <c r="AJ130" i="10"/>
  <c r="AJ115" i="10"/>
  <c r="AJ114" i="10"/>
  <c r="AJ113" i="10"/>
  <c r="AJ112" i="10"/>
  <c r="AJ111" i="10"/>
  <c r="AK8" i="10"/>
  <c r="AV18" i="17" l="1"/>
  <c r="AV17" i="17"/>
  <c r="AV20" i="17"/>
  <c r="AV22" i="17"/>
  <c r="AV21" i="17"/>
  <c r="AV19" i="17"/>
  <c r="AW8" i="17"/>
  <c r="AW9" i="17" s="1"/>
  <c r="AK9" i="10"/>
  <c r="AW21" i="17" l="1"/>
  <c r="AW18" i="17"/>
  <c r="AW20" i="17"/>
  <c r="AW17" i="17"/>
  <c r="AW22" i="17"/>
  <c r="AW19" i="17"/>
  <c r="AX8" i="17"/>
  <c r="AX9" i="17" s="1"/>
  <c r="AK129" i="10"/>
  <c r="AK128" i="10"/>
  <c r="AK127" i="10"/>
  <c r="AK130" i="10"/>
  <c r="AK126" i="10"/>
  <c r="AK115" i="10"/>
  <c r="AK112" i="10"/>
  <c r="AK114" i="10"/>
  <c r="AK111" i="10"/>
  <c r="AK113" i="10"/>
  <c r="AL8" i="10"/>
  <c r="AX19" i="17" l="1"/>
  <c r="AX18" i="17"/>
  <c r="AX20" i="17"/>
  <c r="AX22" i="17"/>
  <c r="AX17" i="17"/>
  <c r="AX21" i="17"/>
  <c r="AY8" i="17"/>
  <c r="AY9" i="17" s="1"/>
  <c r="AL9" i="10"/>
  <c r="AY19" i="17" l="1"/>
  <c r="AY18" i="17"/>
  <c r="AY22" i="17"/>
  <c r="AY20" i="17"/>
  <c r="AY17" i="17"/>
  <c r="AY21" i="17"/>
  <c r="AZ8" i="17"/>
  <c r="AZ9" i="17" s="1"/>
  <c r="AL130" i="10"/>
  <c r="AL129" i="10"/>
  <c r="AL128" i="10"/>
  <c r="AL127" i="10"/>
  <c r="AL126" i="10"/>
  <c r="AL111" i="10"/>
  <c r="AL112" i="10"/>
  <c r="AL115" i="10"/>
  <c r="AL114" i="10"/>
  <c r="AL113" i="10"/>
  <c r="AM8" i="10"/>
  <c r="AZ20" i="17" l="1"/>
  <c r="AZ19" i="17"/>
  <c r="AZ22" i="17"/>
  <c r="AZ18" i="17"/>
  <c r="AZ17" i="17"/>
  <c r="AZ21" i="17"/>
  <c r="BA8" i="17"/>
  <c r="BA9" i="17" s="1"/>
  <c r="AM9" i="10"/>
  <c r="BA20" i="17" l="1"/>
  <c r="BA22" i="17"/>
  <c r="BA19" i="17"/>
  <c r="BA18" i="17"/>
  <c r="BA17" i="17"/>
  <c r="BA21" i="17"/>
  <c r="BB8" i="17"/>
  <c r="BB9" i="17" s="1"/>
  <c r="AM130" i="10"/>
  <c r="AM129" i="10"/>
  <c r="AM128" i="10"/>
  <c r="AM127" i="10"/>
  <c r="AM126" i="10"/>
  <c r="AM111" i="10"/>
  <c r="AM115" i="10"/>
  <c r="AM114" i="10"/>
  <c r="AM113" i="10"/>
  <c r="AM112" i="10"/>
  <c r="AN8" i="10"/>
  <c r="BB21" i="17" l="1"/>
  <c r="BB22" i="17"/>
  <c r="BB20" i="17"/>
  <c r="BB19" i="17"/>
  <c r="BB18" i="17"/>
  <c r="BB17" i="17"/>
  <c r="BC8" i="17"/>
  <c r="BC9" i="17" s="1"/>
  <c r="AN9" i="10"/>
  <c r="BC17" i="17" l="1"/>
  <c r="BC21" i="17"/>
  <c r="BC20" i="17"/>
  <c r="BC22" i="17"/>
  <c r="BC19" i="17"/>
  <c r="BC18" i="17"/>
  <c r="BD8" i="17"/>
  <c r="BD9" i="17" s="1"/>
  <c r="AN130" i="10"/>
  <c r="AN129" i="10"/>
  <c r="AN128" i="10"/>
  <c r="AN127" i="10"/>
  <c r="AN126" i="10"/>
  <c r="AN112" i="10"/>
  <c r="AN115" i="10"/>
  <c r="AN111" i="10"/>
  <c r="AN114" i="10"/>
  <c r="AN113" i="10"/>
  <c r="AO8" i="10"/>
  <c r="BD22" i="17" l="1"/>
  <c r="BD17" i="17"/>
  <c r="BD21" i="17"/>
  <c r="BD20" i="17"/>
  <c r="BD19" i="17"/>
  <c r="BD18" i="17"/>
  <c r="BE8" i="17"/>
  <c r="BE9" i="17" s="1"/>
  <c r="AO9" i="10"/>
  <c r="BE22" i="17" l="1"/>
  <c r="BE21" i="17"/>
  <c r="BE18" i="17"/>
  <c r="BE20" i="17"/>
  <c r="BE17" i="17"/>
  <c r="BE19" i="17"/>
  <c r="BF8" i="17"/>
  <c r="BF9" i="17" s="1"/>
  <c r="AO130" i="10"/>
  <c r="AO129" i="10"/>
  <c r="AO128" i="10"/>
  <c r="AO127" i="10"/>
  <c r="AO126" i="10"/>
  <c r="AO112" i="10"/>
  <c r="AO114" i="10"/>
  <c r="AO111" i="10"/>
  <c r="AO113" i="10"/>
  <c r="AO115" i="10"/>
  <c r="AP8" i="10"/>
  <c r="BF17" i="17" l="1"/>
  <c r="BF22" i="17"/>
  <c r="BF21" i="17"/>
  <c r="BF20" i="17"/>
  <c r="BF18" i="17"/>
  <c r="BF19" i="17"/>
  <c r="BG8" i="17"/>
  <c r="BG9" i="17" s="1"/>
  <c r="AP9" i="10"/>
  <c r="BG17" i="17" l="1"/>
  <c r="BG22" i="17"/>
  <c r="BG20" i="17"/>
  <c r="BG21" i="17"/>
  <c r="BG18" i="17"/>
  <c r="BG19" i="17"/>
  <c r="BH8" i="17"/>
  <c r="BH9" i="17" s="1"/>
  <c r="AP130" i="10"/>
  <c r="AP129" i="10"/>
  <c r="AP128" i="10"/>
  <c r="AP127" i="10"/>
  <c r="AP126" i="10"/>
  <c r="AP113" i="10"/>
  <c r="AP114" i="10"/>
  <c r="AP112" i="10"/>
  <c r="AP111" i="10"/>
  <c r="AP115" i="10"/>
  <c r="AQ8" i="10"/>
  <c r="BH18" i="17" l="1"/>
  <c r="BH21" i="17"/>
  <c r="BH17" i="17"/>
  <c r="BH22" i="17"/>
  <c r="BH20" i="17"/>
  <c r="BH19" i="17"/>
  <c r="BI8" i="17"/>
  <c r="BI9" i="17" s="1"/>
  <c r="AQ9" i="10"/>
  <c r="BI18" i="17" l="1"/>
  <c r="BI21" i="17"/>
  <c r="BI22" i="17"/>
  <c r="BI17" i="17"/>
  <c r="BI19" i="17"/>
  <c r="BI20" i="17"/>
  <c r="BJ8" i="17"/>
  <c r="BJ9" i="17" s="1"/>
  <c r="AQ126" i="10"/>
  <c r="AQ130" i="10"/>
  <c r="AQ129" i="10"/>
  <c r="AQ128" i="10"/>
  <c r="AQ127" i="10"/>
  <c r="AQ113" i="10"/>
  <c r="AQ112" i="10"/>
  <c r="AQ115" i="10"/>
  <c r="AQ111" i="10"/>
  <c r="AQ114" i="10"/>
  <c r="AR8" i="10"/>
  <c r="BJ19" i="17" l="1"/>
  <c r="BJ18" i="17"/>
  <c r="BJ17" i="17"/>
  <c r="BJ22" i="17"/>
  <c r="BJ21" i="17"/>
  <c r="BJ20" i="17"/>
  <c r="BK8" i="17"/>
  <c r="BK9" i="17" s="1"/>
  <c r="AR9" i="10"/>
  <c r="BK19" i="17" l="1"/>
  <c r="BK18" i="17"/>
  <c r="BK22" i="17"/>
  <c r="BK17" i="17"/>
  <c r="BK20" i="17"/>
  <c r="BK21" i="17"/>
  <c r="BL8" i="17"/>
  <c r="BL9" i="17" s="1"/>
  <c r="AR126" i="10"/>
  <c r="AR130" i="10"/>
  <c r="AR127" i="10"/>
  <c r="AR129" i="10"/>
  <c r="AR128" i="10"/>
  <c r="AR114" i="10"/>
  <c r="AR113" i="10"/>
  <c r="AR112" i="10"/>
  <c r="AR115" i="10"/>
  <c r="AR111" i="10"/>
  <c r="AS8" i="10"/>
  <c r="BL20" i="17" l="1"/>
  <c r="BL19" i="17"/>
  <c r="BL21" i="17"/>
  <c r="BL18" i="17"/>
  <c r="BL22" i="17"/>
  <c r="BL17" i="17"/>
  <c r="BM8" i="17"/>
  <c r="BM9" i="17" s="1"/>
  <c r="AS9" i="10"/>
  <c r="BM20" i="17" l="1"/>
  <c r="BM21" i="17"/>
  <c r="BM19" i="17"/>
  <c r="BM18" i="17"/>
  <c r="BM17" i="17"/>
  <c r="BM22" i="17"/>
  <c r="BN8" i="17"/>
  <c r="BN9" i="17" s="1"/>
  <c r="AS128" i="10"/>
  <c r="AS130" i="10"/>
  <c r="AS127" i="10"/>
  <c r="AS126" i="10"/>
  <c r="AS129" i="10"/>
  <c r="AS114" i="10"/>
  <c r="AS113" i="10"/>
  <c r="AS115" i="10"/>
  <c r="AS112" i="10"/>
  <c r="AS111" i="10"/>
  <c r="AT8" i="10"/>
  <c r="BN21" i="17" l="1"/>
  <c r="BN20" i="17"/>
  <c r="BN19" i="17"/>
  <c r="BN18" i="17"/>
  <c r="BN22" i="17"/>
  <c r="BN17" i="17"/>
  <c r="BO8" i="17"/>
  <c r="BO9" i="17" s="1"/>
  <c r="AT9" i="10"/>
  <c r="BO21" i="17" l="1"/>
  <c r="BO20" i="17"/>
  <c r="BO19" i="17"/>
  <c r="BO22" i="17"/>
  <c r="BO18" i="17"/>
  <c r="BO17" i="17"/>
  <c r="BP8" i="17"/>
  <c r="BP9" i="17" s="1"/>
  <c r="AT126" i="10"/>
  <c r="AT128" i="10"/>
  <c r="AT127" i="10"/>
  <c r="AT130" i="10"/>
  <c r="AT129" i="10"/>
  <c r="AT115" i="10"/>
  <c r="AT114" i="10"/>
  <c r="AT113" i="10"/>
  <c r="AT112" i="10"/>
  <c r="AT111" i="10"/>
  <c r="AU8" i="10"/>
  <c r="BP22" i="17" l="1"/>
  <c r="BP19" i="17"/>
  <c r="BP21" i="17"/>
  <c r="BP20" i="17"/>
  <c r="BP18" i="17"/>
  <c r="BP17" i="17"/>
  <c r="BQ8" i="17"/>
  <c r="BQ9" i="17" s="1"/>
  <c r="AU9" i="10"/>
  <c r="BQ22" i="17" l="1"/>
  <c r="BQ21" i="17"/>
  <c r="BQ17" i="17"/>
  <c r="BQ20" i="17"/>
  <c r="BQ19" i="17"/>
  <c r="BQ18" i="17"/>
  <c r="BR8" i="17"/>
  <c r="BR9" i="17" s="1"/>
  <c r="AU127" i="10"/>
  <c r="AU126" i="10"/>
  <c r="AU129" i="10"/>
  <c r="AU130" i="10"/>
  <c r="AU128" i="10"/>
  <c r="AU115" i="10"/>
  <c r="AU113" i="10"/>
  <c r="AU111" i="10"/>
  <c r="AU114" i="10"/>
  <c r="AU112" i="10"/>
  <c r="AV8" i="10"/>
  <c r="BR17" i="17" l="1"/>
  <c r="BR22" i="17"/>
  <c r="BR18" i="17"/>
  <c r="BR20" i="17"/>
  <c r="BR21" i="17"/>
  <c r="BR19" i="17"/>
  <c r="BS8" i="17"/>
  <c r="BS9" i="17" s="1"/>
  <c r="AV9" i="10"/>
  <c r="BS19" i="17" l="1"/>
  <c r="BS17" i="17"/>
  <c r="BS22" i="17"/>
  <c r="BS21" i="17"/>
  <c r="BS20" i="17"/>
  <c r="BS18" i="17"/>
  <c r="BT8" i="17"/>
  <c r="BT9" i="17" s="1"/>
  <c r="AV128" i="10"/>
  <c r="AV127" i="10"/>
  <c r="AV126" i="10"/>
  <c r="AV130" i="10"/>
  <c r="AV129" i="10"/>
  <c r="AV115" i="10"/>
  <c r="AV111" i="10"/>
  <c r="AV114" i="10"/>
  <c r="AV113" i="10"/>
  <c r="AV112" i="10"/>
  <c r="AW8" i="10"/>
  <c r="BT18" i="17" l="1"/>
  <c r="BT17" i="17"/>
  <c r="BT21" i="17"/>
  <c r="BT22" i="17"/>
  <c r="BT20" i="17"/>
  <c r="BT19" i="17"/>
  <c r="BU8" i="17"/>
  <c r="BU9" i="17" s="1"/>
  <c r="AW9" i="10"/>
  <c r="BU18" i="17" l="1"/>
  <c r="BU17" i="17"/>
  <c r="BU22" i="17"/>
  <c r="BU20" i="17"/>
  <c r="BU21" i="17"/>
  <c r="BU19" i="17"/>
  <c r="BV8" i="17"/>
  <c r="BV9" i="17" s="1"/>
  <c r="AW129" i="10"/>
  <c r="AW128" i="10"/>
  <c r="AW127" i="10"/>
  <c r="AW126" i="10"/>
  <c r="AW130" i="10"/>
  <c r="AW115" i="10"/>
  <c r="AW111" i="10"/>
  <c r="AW114" i="10"/>
  <c r="AW113" i="10"/>
  <c r="AW112" i="10"/>
  <c r="AX8" i="10"/>
  <c r="BW8" i="17" l="1"/>
  <c r="BW9" i="17" s="1"/>
  <c r="AX9" i="10"/>
  <c r="BX8" i="17" l="1"/>
  <c r="BX9" i="17" s="1"/>
  <c r="AX130" i="10"/>
  <c r="AX129" i="10"/>
  <c r="AX128" i="10"/>
  <c r="AX127" i="10"/>
  <c r="AX126" i="10"/>
  <c r="AX111" i="10"/>
  <c r="AX115" i="10"/>
  <c r="AX113" i="10"/>
  <c r="AX112" i="10"/>
  <c r="AX114" i="10"/>
  <c r="AY8" i="10"/>
  <c r="BY8" i="17" l="1"/>
  <c r="BY9" i="17" s="1"/>
  <c r="AY9" i="10"/>
  <c r="BZ8" i="17" l="1"/>
  <c r="BZ9" i="17" s="1"/>
  <c r="AY130" i="10"/>
  <c r="AY129" i="10"/>
  <c r="AY128" i="10"/>
  <c r="AY127" i="10"/>
  <c r="AY126" i="10"/>
  <c r="AY112" i="10"/>
  <c r="AY111" i="10"/>
  <c r="AY115" i="10"/>
  <c r="AY113" i="10"/>
  <c r="AY114" i="10"/>
  <c r="AZ8" i="10"/>
  <c r="CA8" i="17" l="1"/>
  <c r="CA9" i="17" s="1"/>
  <c r="AZ9" i="10"/>
  <c r="AZ130" i="10" l="1"/>
  <c r="AZ129" i="10"/>
  <c r="AZ128" i="10"/>
  <c r="AZ127" i="10"/>
  <c r="AZ126" i="10"/>
  <c r="AZ112" i="10"/>
  <c r="AZ111" i="10"/>
  <c r="AZ113" i="10"/>
  <c r="AZ115" i="10"/>
  <c r="AZ114" i="10"/>
  <c r="BA8" i="10"/>
  <c r="BA9" i="10" l="1"/>
  <c r="BA130" i="10" l="1"/>
  <c r="BA129" i="10"/>
  <c r="BA128" i="10"/>
  <c r="BA127" i="10"/>
  <c r="BA126" i="10"/>
  <c r="BA112" i="10"/>
  <c r="BA111" i="10"/>
  <c r="BA115" i="10"/>
  <c r="BA114" i="10"/>
  <c r="BA113" i="10"/>
  <c r="BB8" i="10"/>
  <c r="BB9" i="10" l="1"/>
  <c r="BB130" i="10" l="1"/>
  <c r="BB129" i="10"/>
  <c r="BB128" i="10"/>
  <c r="BB127" i="10"/>
  <c r="BB126" i="10"/>
  <c r="BB113" i="10"/>
  <c r="BB115" i="10"/>
  <c r="BB112" i="10"/>
  <c r="BB111" i="10"/>
  <c r="BB114" i="10"/>
  <c r="BC8" i="10"/>
  <c r="BC9" i="10" l="1"/>
  <c r="BC130" i="10" l="1"/>
  <c r="BC129" i="10"/>
  <c r="BC128" i="10"/>
  <c r="BC127" i="10"/>
  <c r="BC126" i="10"/>
  <c r="BC115" i="10"/>
  <c r="BC113" i="10"/>
  <c r="BC112" i="10"/>
  <c r="BC114" i="10"/>
  <c r="BC111" i="10"/>
  <c r="BD8" i="10"/>
  <c r="BD9" i="10" l="1"/>
  <c r="BD127" i="10" l="1"/>
  <c r="BD126" i="10"/>
  <c r="BD130" i="10"/>
  <c r="BD129" i="10"/>
  <c r="BD128" i="10"/>
  <c r="BD114" i="10"/>
  <c r="BD113" i="10"/>
  <c r="BD115" i="10"/>
  <c r="BD112" i="10"/>
  <c r="BD111" i="10"/>
  <c r="BE8" i="10"/>
  <c r="BE9" i="10" l="1"/>
  <c r="BE129" i="10" l="1"/>
  <c r="BE130" i="10"/>
  <c r="BE127" i="10"/>
  <c r="BE128" i="10"/>
  <c r="BE126" i="10"/>
  <c r="BE114" i="10"/>
  <c r="BE113" i="10"/>
  <c r="BE112" i="10"/>
  <c r="BE111" i="10"/>
  <c r="BE115" i="10"/>
  <c r="BF8" i="10"/>
  <c r="BF9" i="10" l="1"/>
  <c r="BF126" i="10" l="1"/>
  <c r="BF130" i="10"/>
  <c r="BF129" i="10"/>
  <c r="BF127" i="10"/>
  <c r="BF128" i="10"/>
  <c r="BF115" i="10"/>
  <c r="BF114" i="10"/>
  <c r="BF113" i="10"/>
  <c r="BF112" i="10"/>
  <c r="BF111" i="10"/>
  <c r="BG8" i="10"/>
  <c r="BG9" i="10" l="1"/>
  <c r="BG127" i="10" l="1"/>
  <c r="BG130" i="10"/>
  <c r="BG126" i="10"/>
  <c r="BG128" i="10"/>
  <c r="BG129" i="10"/>
  <c r="BG115" i="10"/>
  <c r="BG114" i="10"/>
  <c r="BG113" i="10"/>
  <c r="BG111" i="10"/>
  <c r="BG112" i="10"/>
  <c r="BH8" i="10"/>
  <c r="BH9" i="10" l="1"/>
  <c r="BH128" i="10" l="1"/>
  <c r="BH130" i="10"/>
  <c r="BH127" i="10"/>
  <c r="BH126" i="10"/>
  <c r="BH129" i="10"/>
  <c r="BH115" i="10"/>
  <c r="BH114" i="10"/>
  <c r="BH113" i="10"/>
  <c r="BH111" i="10"/>
  <c r="BH112" i="10"/>
  <c r="BI8" i="10"/>
  <c r="BI9" i="10" l="1"/>
  <c r="BI129" i="10" l="1"/>
  <c r="BI128" i="10"/>
  <c r="BI130" i="10"/>
  <c r="BI127" i="10"/>
  <c r="BI126" i="10"/>
  <c r="BI115" i="10"/>
  <c r="BI114" i="10"/>
  <c r="BI112" i="10"/>
  <c r="BI113" i="10"/>
  <c r="BI111" i="10"/>
  <c r="BJ8" i="10"/>
  <c r="BJ9" i="10" l="1"/>
  <c r="BJ130" i="10" l="1"/>
  <c r="BJ129" i="10"/>
  <c r="BJ128" i="10"/>
  <c r="BJ127" i="10"/>
  <c r="BJ126" i="10"/>
  <c r="BJ111" i="10"/>
  <c r="BJ115" i="10"/>
  <c r="BJ112" i="10"/>
  <c r="BJ114" i="10"/>
  <c r="BJ113" i="10"/>
  <c r="BK8" i="10"/>
  <c r="BK9" i="10" l="1"/>
  <c r="BK130" i="10" l="1"/>
  <c r="BK129" i="10"/>
  <c r="BK128" i="10"/>
  <c r="BK127" i="10"/>
  <c r="BK126" i="10"/>
  <c r="BK111" i="10"/>
  <c r="BK113" i="10"/>
  <c r="BK112" i="10"/>
  <c r="BK115" i="10"/>
  <c r="BK114" i="10"/>
  <c r="BL8" i="10"/>
  <c r="BL9" i="10" l="1"/>
  <c r="BL130" i="10" l="1"/>
  <c r="BL129" i="10"/>
  <c r="BL128" i="10"/>
  <c r="BL127" i="10"/>
  <c r="BL126" i="10"/>
  <c r="BL112" i="10"/>
  <c r="BL111" i="10"/>
  <c r="BL115" i="10"/>
  <c r="BL113" i="10"/>
  <c r="BL114" i="10"/>
  <c r="BM8" i="10"/>
  <c r="BM9" i="10" l="1"/>
  <c r="BM130" i="10" l="1"/>
  <c r="BM129" i="10"/>
  <c r="BM128" i="10"/>
  <c r="BM127" i="10"/>
  <c r="BM126" i="10"/>
  <c r="BM115" i="10"/>
  <c r="BM112" i="10"/>
  <c r="BM113" i="10"/>
  <c r="BM111" i="10"/>
  <c r="BM114" i="10"/>
  <c r="BN8" i="10"/>
  <c r="BN9" i="10" l="1"/>
  <c r="BN130" i="10" l="1"/>
  <c r="BN129" i="10"/>
  <c r="BN128" i="10"/>
  <c r="BN127" i="10"/>
  <c r="BN126" i="10"/>
  <c r="BN113" i="10"/>
  <c r="BN114" i="10"/>
  <c r="BN112" i="10"/>
  <c r="BN115" i="10"/>
  <c r="BN111" i="10"/>
  <c r="BO8" i="10"/>
  <c r="BO9" i="10" l="1"/>
  <c r="BO130" i="10" l="1"/>
  <c r="BO126" i="10"/>
  <c r="BO129" i="10"/>
  <c r="BO128" i="10"/>
  <c r="BO127" i="10"/>
  <c r="BO113" i="10"/>
  <c r="BO112" i="10"/>
  <c r="BO111" i="10"/>
  <c r="BO115" i="10"/>
  <c r="BO114" i="10"/>
  <c r="BP8" i="10"/>
  <c r="BP9" i="10" l="1"/>
  <c r="BP127" i="10" l="1"/>
  <c r="BP130" i="10"/>
  <c r="BP126" i="10"/>
  <c r="BP129" i="10"/>
  <c r="BP128" i="10"/>
  <c r="BP114" i="10"/>
  <c r="BP113" i="10"/>
  <c r="BP112" i="10"/>
  <c r="BP111" i="10"/>
  <c r="BP115" i="10"/>
  <c r="BQ8" i="10"/>
  <c r="BQ9" i="10" l="1"/>
  <c r="BQ129" i="10" l="1"/>
  <c r="BQ127" i="10"/>
  <c r="BQ128" i="10"/>
  <c r="BQ130" i="10"/>
  <c r="BQ126" i="10"/>
  <c r="BQ114" i="10"/>
  <c r="BQ115" i="10"/>
  <c r="BQ113" i="10"/>
  <c r="BQ112" i="10"/>
  <c r="BQ111" i="10"/>
  <c r="BR8" i="10"/>
  <c r="BR9" i="10" l="1"/>
  <c r="BR126" i="10" l="1"/>
  <c r="BR129" i="10"/>
  <c r="BR128" i="10"/>
  <c r="BR127" i="10"/>
  <c r="BR130" i="10"/>
  <c r="BR115" i="10"/>
  <c r="BR114" i="10"/>
  <c r="BR113" i="10"/>
  <c r="BR112" i="10"/>
  <c r="BR111" i="10"/>
  <c r="BS8" i="10"/>
  <c r="BS9" i="10" l="1"/>
  <c r="BS127" i="10" l="1"/>
  <c r="BS126" i="10"/>
  <c r="BS128" i="10"/>
  <c r="BS130" i="10"/>
  <c r="BS129" i="10"/>
  <c r="BS115" i="10"/>
  <c r="BS114" i="10"/>
  <c r="BS111" i="10"/>
  <c r="BS113" i="10"/>
  <c r="BS112" i="10"/>
  <c r="BT8" i="10"/>
  <c r="BT9" i="10" l="1"/>
  <c r="BT128" i="10" l="1"/>
  <c r="BT127" i="10"/>
  <c r="BT126" i="10"/>
  <c r="BT130" i="10"/>
  <c r="BT129" i="10"/>
  <c r="BT115" i="10"/>
  <c r="BT111" i="10"/>
  <c r="BT114" i="10"/>
  <c r="BT113" i="10"/>
  <c r="BT112" i="10"/>
  <c r="BU8" i="10"/>
  <c r="BU9" i="10" l="1"/>
  <c r="BU129" i="10" l="1"/>
  <c r="BU128" i="10"/>
  <c r="BU127" i="10"/>
  <c r="BU126" i="10"/>
  <c r="BU130" i="10"/>
  <c r="BU115" i="10"/>
  <c r="BU114" i="10"/>
  <c r="BU113" i="10"/>
  <c r="BU112" i="10"/>
  <c r="BU111" i="10"/>
  <c r="BV8" i="10"/>
  <c r="BV9" i="10" l="1"/>
  <c r="BV130" i="10" l="1"/>
  <c r="BV129" i="10"/>
  <c r="BV128" i="10"/>
  <c r="BV127" i="10"/>
  <c r="BV126" i="10"/>
  <c r="BV111" i="10"/>
  <c r="BV112" i="10"/>
  <c r="BV113" i="10"/>
  <c r="BV115" i="10"/>
  <c r="BV114" i="10"/>
  <c r="BW8" i="10"/>
  <c r="BW9" i="10" l="1"/>
  <c r="BW130" i="10" l="1"/>
  <c r="BW129" i="10"/>
  <c r="BW128" i="10"/>
  <c r="BW127" i="10"/>
  <c r="BW126" i="10"/>
  <c r="BW113" i="10"/>
  <c r="BW111" i="10"/>
  <c r="BW115" i="10"/>
  <c r="BW112" i="10"/>
  <c r="BW114" i="10"/>
  <c r="BX8" i="10"/>
  <c r="BX9" i="10" l="1"/>
  <c r="BX130" i="10" l="1"/>
  <c r="BX129" i="10"/>
  <c r="BX128" i="10"/>
  <c r="BX127" i="10"/>
  <c r="BX126" i="10"/>
  <c r="BX112" i="10"/>
  <c r="BX114" i="10"/>
  <c r="BX111" i="10"/>
  <c r="BX115" i="10"/>
  <c r="BX113" i="10"/>
  <c r="BY8" i="10"/>
  <c r="BY9" i="10" l="1"/>
  <c r="BY130" i="10" l="1"/>
  <c r="BY129" i="10"/>
  <c r="BY128" i="10"/>
  <c r="BY127" i="10"/>
  <c r="BY126" i="10"/>
  <c r="BY112" i="10"/>
  <c r="BY113" i="10"/>
  <c r="BY115" i="10"/>
  <c r="BY111" i="10"/>
  <c r="BY114" i="10"/>
  <c r="BZ8" i="10"/>
  <c r="BZ9" i="10" l="1"/>
  <c r="BZ130" i="10" l="1"/>
  <c r="BZ129" i="10"/>
  <c r="BZ128" i="10"/>
  <c r="BZ127" i="10"/>
  <c r="BZ126" i="10"/>
  <c r="BZ113" i="10"/>
  <c r="BZ112" i="10"/>
  <c r="BZ114" i="10"/>
  <c r="BZ111" i="10"/>
  <c r="BZ115" i="10"/>
  <c r="CA8" i="10"/>
  <c r="CA9" i="10" l="1"/>
  <c r="CA126" i="10" l="1"/>
  <c r="CA130" i="10"/>
  <c r="CA129" i="10"/>
  <c r="CA128" i="10"/>
  <c r="CA127" i="10"/>
  <c r="CA114" i="10"/>
  <c r="CA113" i="10"/>
  <c r="CA112" i="10"/>
  <c r="CA115" i="10"/>
  <c r="CA111" i="10"/>
  <c r="LL139" i="5"/>
  <c r="MQ139" i="5"/>
  <c r="NR139" i="5"/>
  <c r="KM139" i="5"/>
  <c r="NP139" i="5"/>
  <c r="MC139" i="5"/>
  <c r="NU139" i="5"/>
  <c r="LE139" i="5"/>
  <c r="LZ139" i="5"/>
  <c r="KH139" i="5"/>
  <c r="ED139" i="5"/>
  <c r="NL139" i="5"/>
  <c r="LH139" i="5"/>
  <c r="MU139" i="5"/>
  <c r="LK139" i="5"/>
  <c r="HF139" i="5"/>
  <c r="MG139" i="5"/>
  <c r="LR139" i="5"/>
  <c r="NA139" i="5"/>
  <c r="LX139" i="5"/>
  <c r="MT139" i="5"/>
  <c r="MA139" i="5"/>
  <c r="NQ139" i="5"/>
  <c r="NG139" i="5"/>
  <c r="LF139" i="5"/>
  <c r="LU139" i="5"/>
  <c r="MI139" i="5"/>
  <c r="MB139" i="5"/>
  <c r="MV139" i="5"/>
  <c r="HW139" i="5"/>
  <c r="MP139" i="5"/>
  <c r="LD139" i="5"/>
  <c r="MF139" i="5"/>
  <c r="DO139" i="5"/>
  <c r="NI139" i="5"/>
  <c r="IF139" i="5"/>
  <c r="KT139" i="5"/>
  <c r="MM139" i="5"/>
  <c r="KE139" i="5"/>
  <c r="FU139" i="5"/>
  <c r="DQ139" i="5"/>
  <c r="ES139" i="5"/>
  <c r="ER139" i="5"/>
  <c r="JX139" i="5"/>
  <c r="EY139" i="5"/>
  <c r="DS139" i="5"/>
  <c r="ET139" i="5"/>
  <c r="KO139" i="5"/>
  <c r="GP139" i="5"/>
  <c r="KF139" i="5"/>
  <c r="KS139" i="5"/>
  <c r="KA139" i="5"/>
  <c r="FJ139" i="5"/>
  <c r="EK139" i="5"/>
  <c r="DT139" i="5"/>
  <c r="GD139" i="5"/>
  <c r="EM139" i="5"/>
  <c r="HB139" i="5"/>
  <c r="DW139" i="5"/>
  <c r="KL139" i="5"/>
  <c r="FA139" i="5"/>
  <c r="IW139" i="5"/>
  <c r="KK139" i="5"/>
  <c r="DF139" i="5"/>
  <c r="FI139" i="5"/>
  <c r="ND139" i="5"/>
  <c r="DR139" i="5"/>
  <c r="HR139" i="5"/>
  <c r="HU139" i="5"/>
  <c r="IR139" i="5"/>
  <c r="JW139" i="5"/>
  <c r="AL139" i="5"/>
  <c r="KV139" i="5"/>
  <c r="KP139" i="5"/>
  <c r="IA139" i="5"/>
  <c r="BZ139" i="5"/>
  <c r="CJ139" i="5"/>
  <c r="AP139" i="5"/>
  <c r="AU139" i="5"/>
  <c r="DZ139" i="5"/>
  <c r="EG139" i="5"/>
  <c r="DY139" i="5"/>
  <c r="JI139" i="5"/>
  <c r="EV139" i="5"/>
  <c r="GE139" i="5"/>
  <c r="GS139" i="5"/>
  <c r="EC139" i="5"/>
  <c r="CD139" i="5"/>
  <c r="GR139" i="5"/>
  <c r="BE139" i="5"/>
  <c r="EO139" i="5"/>
  <c r="CX139" i="5"/>
  <c r="BF139" i="5"/>
  <c r="AR46" i="10"/>
  <c r="AJ45" i="10" l="1"/>
  <c r="BA46" i="10"/>
  <c r="AB77" i="10"/>
  <c r="AT46" i="10"/>
  <c r="BZ128" i="5"/>
  <c r="NC126" i="5"/>
  <c r="EM124" i="5"/>
  <c r="HJ127" i="5"/>
  <c r="CK174" i="5"/>
  <c r="GH126" i="5"/>
  <c r="HK180" i="5"/>
  <c r="MV174" i="5"/>
  <c r="HX125" i="5"/>
  <c r="GZ124" i="5"/>
  <c r="MS124" i="5"/>
  <c r="NS124" i="5"/>
  <c r="MK180" i="5"/>
  <c r="IA124" i="5"/>
  <c r="FH128" i="5"/>
  <c r="EB180" i="5"/>
  <c r="FS174" i="5"/>
  <c r="IS124" i="5"/>
  <c r="LK126" i="5"/>
  <c r="DW126" i="5"/>
  <c r="EL180" i="5"/>
  <c r="DR125" i="5"/>
  <c r="MT128" i="5"/>
  <c r="NV168" i="5"/>
  <c r="NR180" i="5"/>
  <c r="NT126" i="5"/>
  <c r="JY126" i="5"/>
  <c r="MT174" i="5"/>
  <c r="JI124" i="5"/>
  <c r="CZ124" i="5"/>
  <c r="LE125" i="5"/>
  <c r="JF124" i="5"/>
  <c r="BN125" i="5"/>
  <c r="AI127" i="5"/>
  <c r="HG125" i="5"/>
  <c r="DX126" i="5"/>
  <c r="DR127" i="5"/>
  <c r="BN174" i="5"/>
  <c r="IY126" i="5"/>
  <c r="NQ125" i="5"/>
  <c r="FS128" i="5"/>
  <c r="EP128" i="5"/>
  <c r="JJ125" i="5"/>
  <c r="NQ128" i="5"/>
  <c r="LO128" i="5"/>
  <c r="NU128" i="5"/>
  <c r="JR125" i="5"/>
  <c r="JQ180" i="5"/>
  <c r="NL127" i="5"/>
  <c r="AD44" i="4"/>
  <c r="IA174" i="5"/>
  <c r="IJ128" i="5"/>
  <c r="FM180" i="5"/>
  <c r="KD126" i="5"/>
  <c r="EC125" i="5"/>
  <c r="EB127" i="5"/>
  <c r="EQ168" i="5"/>
  <c r="IP168" i="5"/>
  <c r="FP180" i="5"/>
  <c r="DR168" i="5"/>
  <c r="NS174" i="5"/>
  <c r="NA127" i="5"/>
  <c r="NJ125" i="5"/>
  <c r="V48" i="9"/>
  <c r="Z44" i="9"/>
  <c r="MZ128" i="5"/>
  <c r="CK168" i="5"/>
  <c r="JF180" i="5"/>
  <c r="EU128" i="5"/>
  <c r="FM127" i="5"/>
  <c r="JQ124" i="5"/>
  <c r="CX125" i="5"/>
  <c r="IB125" i="5"/>
  <c r="GS126" i="5"/>
  <c r="IJ174" i="5"/>
  <c r="IB126" i="5"/>
  <c r="DF125" i="5"/>
  <c r="NI127" i="5"/>
  <c r="JB128" i="5"/>
  <c r="NF126" i="5"/>
  <c r="MN125" i="5"/>
  <c r="DU124" i="5"/>
  <c r="NK127" i="5"/>
  <c r="KY168" i="5"/>
  <c r="CW128" i="5"/>
  <c r="HE127" i="5"/>
  <c r="BA174" i="5"/>
  <c r="FD126" i="5"/>
  <c r="IE124" i="5"/>
  <c r="FN127" i="5"/>
  <c r="NR126" i="5"/>
  <c r="EF126" i="5"/>
  <c r="BE125" i="5"/>
  <c r="NF128" i="5"/>
  <c r="AA44" i="9"/>
  <c r="HO126" i="5"/>
  <c r="AD44" i="9"/>
  <c r="ME126" i="5"/>
  <c r="DE124" i="5"/>
  <c r="DN124" i="5"/>
  <c r="BK168" i="5"/>
  <c r="BB168" i="5"/>
  <c r="BI127" i="5"/>
  <c r="NI174" i="5"/>
  <c r="AV125" i="5"/>
  <c r="DV126" i="5"/>
  <c r="EV125" i="5"/>
  <c r="AD88" i="9"/>
  <c r="JA127" i="5"/>
  <c r="HV125" i="5"/>
  <c r="MK124" i="5"/>
  <c r="DR126" i="5"/>
  <c r="EP174" i="5"/>
  <c r="GU124" i="5"/>
  <c r="BL180" i="5"/>
  <c r="X87" i="9"/>
  <c r="GT127" i="5"/>
  <c r="HF126" i="5"/>
  <c r="FJ174" i="5"/>
  <c r="FW128" i="5"/>
  <c r="NI126" i="5"/>
  <c r="HG128" i="5"/>
  <c r="MK125" i="5"/>
  <c r="JX125" i="5"/>
  <c r="DE168" i="5"/>
  <c r="CM124" i="5"/>
  <c r="DA128" i="5"/>
  <c r="CB174" i="5"/>
  <c r="NP127" i="5"/>
  <c r="HE128" i="5"/>
  <c r="JG127" i="5"/>
  <c r="AC44" i="4"/>
  <c r="ET125" i="5"/>
  <c r="NV125" i="5"/>
  <c r="MK126" i="5"/>
  <c r="BY128" i="5"/>
  <c r="NR128" i="5"/>
  <c r="LF128" i="5"/>
  <c r="BV128" i="5"/>
  <c r="U44" i="4"/>
  <c r="IR125" i="5"/>
  <c r="KG168" i="5"/>
  <c r="HO174" i="5"/>
  <c r="MT124" i="5"/>
  <c r="JA126" i="5"/>
  <c r="AS125" i="5"/>
  <c r="IC128" i="5"/>
  <c r="MC126" i="5"/>
  <c r="CC127" i="5"/>
  <c r="LR126" i="5"/>
  <c r="CT180" i="5"/>
  <c r="KU180" i="5"/>
  <c r="FP125" i="5"/>
  <c r="BL125" i="5"/>
  <c r="NP174" i="5"/>
  <c r="GU128" i="5"/>
  <c r="LE174" i="5"/>
  <c r="MN174" i="5"/>
  <c r="NU180" i="5"/>
  <c r="FX126" i="5"/>
  <c r="NC124" i="5"/>
  <c r="LM180" i="5"/>
  <c r="GO180" i="5"/>
  <c r="NV126" i="5"/>
  <c r="HE126" i="5"/>
  <c r="DN127" i="5"/>
  <c r="NU125" i="5"/>
  <c r="FH125" i="5"/>
  <c r="AF44" i="4"/>
  <c r="NQ124" i="5"/>
  <c r="IS180" i="5"/>
  <c r="JS125" i="5"/>
  <c r="NR174" i="5"/>
  <c r="IV174" i="5"/>
  <c r="EV124" i="5"/>
  <c r="JE180" i="5"/>
  <c r="DA124" i="5"/>
  <c r="BC127" i="5"/>
  <c r="KB124" i="5"/>
  <c r="JH127" i="5"/>
  <c r="MP125" i="5"/>
  <c r="DX127" i="5"/>
  <c r="NB180" i="5"/>
  <c r="NR125" i="5"/>
  <c r="AZ125" i="5"/>
  <c r="FJ127" i="5"/>
  <c r="NN124" i="5"/>
  <c r="HB126" i="5"/>
  <c r="IW180" i="5"/>
  <c r="GA128" i="5"/>
  <c r="CD124" i="5"/>
  <c r="EY127" i="5"/>
  <c r="BT174" i="5"/>
  <c r="LZ128" i="5"/>
  <c r="JZ128" i="5"/>
  <c r="FJ128" i="5"/>
  <c r="FF124" i="5"/>
  <c r="Z28" i="4"/>
  <c r="DW180" i="5"/>
  <c r="NQ126" i="5"/>
  <c r="BK125" i="5"/>
  <c r="NA126" i="5"/>
  <c r="HS180" i="5"/>
  <c r="X28" i="4"/>
  <c r="CY126" i="5"/>
  <c r="EU124" i="5"/>
  <c r="FS168" i="5"/>
  <c r="BX127" i="5"/>
  <c r="DZ126" i="5"/>
  <c r="LC174" i="5"/>
  <c r="DQ126" i="5"/>
  <c r="NL174" i="5"/>
  <c r="Y28" i="4"/>
  <c r="W28" i="4"/>
  <c r="EM126" i="5"/>
  <c r="NT174" i="5"/>
  <c r="GJ180" i="5"/>
  <c r="JF174" i="5"/>
  <c r="GY126" i="5"/>
  <c r="BA125" i="5"/>
  <c r="IM125" i="5"/>
  <c r="KP127" i="5"/>
  <c r="JO127" i="5"/>
  <c r="NJ174" i="5"/>
  <c r="DO124" i="5"/>
  <c r="EC128" i="5"/>
  <c r="LX124" i="5"/>
  <c r="HD125" i="5"/>
  <c r="BY180" i="5"/>
  <c r="HD180" i="5"/>
  <c r="EE124" i="5"/>
  <c r="GL180" i="5"/>
  <c r="MP124" i="5"/>
  <c r="CR127" i="5"/>
  <c r="EQ126" i="5"/>
  <c r="IU180" i="5"/>
  <c r="DF124" i="5"/>
  <c r="IU127" i="5"/>
  <c r="LG126" i="5"/>
  <c r="BT180" i="5"/>
  <c r="AB44" i="9"/>
  <c r="KH174" i="5"/>
  <c r="IQ124" i="5"/>
  <c r="AE28" i="4"/>
  <c r="W88" i="9"/>
  <c r="NH174" i="5"/>
  <c r="AA28" i="4"/>
  <c r="IT127" i="5"/>
  <c r="HH125" i="5"/>
  <c r="LU126" i="5"/>
  <c r="CF128" i="5"/>
  <c r="KN180" i="5"/>
  <c r="DA125" i="5"/>
  <c r="FJ126" i="5"/>
  <c r="BK128" i="5"/>
  <c r="JU126" i="5"/>
  <c r="MJ126" i="5"/>
  <c r="JP126" i="5"/>
  <c r="CL124" i="5"/>
  <c r="BN128" i="5"/>
  <c r="GC126" i="5"/>
  <c r="FF127" i="5"/>
  <c r="AX125" i="5"/>
  <c r="NV174" i="5"/>
  <c r="NO126" i="5"/>
  <c r="BX126" i="5"/>
  <c r="FQ128" i="5"/>
  <c r="AT128" i="5"/>
  <c r="AX127" i="5"/>
  <c r="EW168" i="5"/>
  <c r="AE44" i="9"/>
  <c r="DT125" i="5"/>
  <c r="AO174" i="5"/>
  <c r="W48" i="9"/>
  <c r="LF168" i="5"/>
  <c r="FF128" i="5"/>
  <c r="BE180" i="5"/>
  <c r="NU126" i="5"/>
  <c r="HW127" i="5"/>
  <c r="KG174" i="5"/>
  <c r="NK174" i="5"/>
  <c r="BB174" i="5"/>
  <c r="BG125" i="5"/>
  <c r="DS180" i="5"/>
  <c r="GS124" i="5"/>
  <c r="JL174" i="5"/>
  <c r="NM174" i="5"/>
  <c r="HI168" i="5"/>
  <c r="EF125" i="5"/>
  <c r="NU124" i="5"/>
  <c r="JV124" i="5"/>
  <c r="KR124" i="5"/>
  <c r="NQ174" i="5"/>
  <c r="GE127" i="5"/>
  <c r="EI124" i="5"/>
  <c r="NK128" i="5"/>
  <c r="EK124" i="5"/>
  <c r="HE174" i="5"/>
  <c r="HL180" i="5"/>
  <c r="GG125" i="5"/>
  <c r="KR127" i="5"/>
  <c r="CY127" i="5"/>
  <c r="FD125" i="5"/>
  <c r="LL127" i="5"/>
  <c r="CN125" i="5"/>
  <c r="Y44" i="4"/>
  <c r="KW128" i="5"/>
  <c r="KC174" i="5"/>
  <c r="JY128" i="5"/>
  <c r="KV125" i="5"/>
  <c r="LT174" i="5"/>
  <c r="GC127" i="5"/>
  <c r="HZ128" i="5"/>
  <c r="FB124" i="5"/>
  <c r="BM126" i="5"/>
  <c r="JA174" i="5"/>
  <c r="DZ180" i="5"/>
  <c r="NH128" i="5"/>
  <c r="BC125" i="5"/>
  <c r="LK168" i="5"/>
  <c r="AF47" i="9"/>
  <c r="HE180" i="5"/>
  <c r="GG174" i="5"/>
  <c r="AX174" i="5"/>
  <c r="HA125" i="5"/>
  <c r="KU128" i="5"/>
  <c r="Y44" i="9"/>
  <c r="DM124" i="5"/>
  <c r="NR168" i="5"/>
  <c r="AC44" i="9"/>
  <c r="KF126" i="5"/>
  <c r="NV127" i="5"/>
  <c r="JQ174" i="5"/>
  <c r="MH180" i="5"/>
  <c r="IO128" i="5"/>
  <c r="MS174" i="5"/>
  <c r="W44" i="4"/>
  <c r="DY168" i="5"/>
  <c r="NJ124" i="5"/>
  <c r="EQ125" i="5"/>
  <c r="JW126" i="5"/>
  <c r="BX128" i="5"/>
  <c r="GT128" i="5"/>
  <c r="FS124" i="5"/>
  <c r="ME174" i="5"/>
  <c r="FV174" i="5"/>
  <c r="IM174" i="5"/>
  <c r="DC124" i="5"/>
  <c r="HT126" i="5"/>
  <c r="MM126" i="5"/>
  <c r="HQ124" i="5"/>
  <c r="JH126" i="5"/>
  <c r="NK126" i="5"/>
  <c r="EN128" i="5"/>
  <c r="KQ126" i="5"/>
  <c r="MR180" i="5"/>
  <c r="MZ125" i="5"/>
  <c r="LH180" i="5"/>
  <c r="ED125" i="5"/>
  <c r="NL128" i="5"/>
  <c r="GZ127" i="5"/>
  <c r="GN174" i="5"/>
  <c r="BC126" i="5"/>
  <c r="LS126" i="5"/>
  <c r="HY125" i="5"/>
  <c r="EL124" i="5"/>
  <c r="FP174" i="5"/>
  <c r="NP124" i="5"/>
  <c r="FE127" i="5"/>
  <c r="DM127" i="5"/>
  <c r="IH126" i="5"/>
  <c r="ES124" i="5"/>
  <c r="CE168" i="5"/>
  <c r="BY126" i="5"/>
  <c r="EE127" i="5"/>
  <c r="FO168" i="5"/>
  <c r="LH174" i="5"/>
  <c r="KR126" i="5"/>
  <c r="V28" i="4"/>
  <c r="FN126" i="5"/>
  <c r="DU127" i="5"/>
  <c r="EL125" i="5"/>
  <c r="BX124" i="5"/>
  <c r="LP125" i="5"/>
  <c r="NR124" i="5"/>
  <c r="NH127" i="5"/>
  <c r="DU126" i="5"/>
  <c r="IM128" i="5"/>
  <c r="DE174" i="5"/>
  <c r="LJ124" i="5"/>
  <c r="AZ128" i="5"/>
  <c r="IY180" i="5"/>
  <c r="Z88" i="9"/>
  <c r="HL124" i="5"/>
  <c r="FI126" i="5"/>
  <c r="AM180" i="5"/>
  <c r="FG174" i="5"/>
  <c r="FR125" i="5"/>
  <c r="KC128" i="5"/>
  <c r="NV180" i="5"/>
  <c r="AA44" i="4"/>
  <c r="DI127" i="5"/>
  <c r="NQ180" i="5"/>
  <c r="NF124" i="5"/>
  <c r="MN168" i="5"/>
  <c r="MG124" i="5"/>
  <c r="CO125" i="5"/>
  <c r="MW125" i="5"/>
  <c r="FS125" i="5"/>
  <c r="GO168" i="5"/>
  <c r="CH128" i="5"/>
  <c r="DG125" i="5"/>
  <c r="KF168" i="5"/>
  <c r="KP180" i="5"/>
  <c r="MY125" i="5"/>
  <c r="MH126" i="5"/>
  <c r="ML127" i="5"/>
  <c r="X44" i="9"/>
  <c r="KM127" i="5"/>
  <c r="JA124" i="5"/>
  <c r="BL124" i="5"/>
  <c r="DV124" i="5"/>
  <c r="DV125" i="5"/>
  <c r="EB128" i="5"/>
  <c r="CU124" i="5"/>
  <c r="LN126" i="5"/>
  <c r="BD125" i="5"/>
  <c r="NG127" i="5"/>
  <c r="AT125" i="5"/>
  <c r="FG125" i="5"/>
  <c r="FH124" i="5"/>
  <c r="KC125" i="5"/>
  <c r="BJ125" i="5"/>
  <c r="KP126" i="5"/>
  <c r="JS126" i="5"/>
  <c r="LM127" i="5"/>
  <c r="ML124" i="5"/>
  <c r="BT124" i="5"/>
  <c r="NL126" i="5"/>
  <c r="MX124" i="5"/>
  <c r="MY180" i="5"/>
  <c r="GU168" i="5"/>
  <c r="DC174" i="5"/>
  <c r="MX125" i="5"/>
  <c r="IM180" i="5"/>
  <c r="BF126" i="5"/>
  <c r="MM124" i="5"/>
  <c r="AB28" i="4"/>
  <c r="NR127" i="5"/>
  <c r="NI128" i="5"/>
  <c r="MP126" i="5"/>
  <c r="CV125" i="5"/>
  <c r="GO125" i="5"/>
  <c r="KZ126" i="5"/>
  <c r="GF128" i="5"/>
  <c r="AT126" i="5"/>
  <c r="EB125" i="5"/>
  <c r="HJ124" i="5"/>
  <c r="GY125" i="5"/>
  <c r="HG180" i="5"/>
  <c r="BY125" i="5"/>
  <c r="II127" i="5"/>
  <c r="Z48" i="9"/>
  <c r="HM126" i="5"/>
  <c r="MD124" i="5"/>
  <c r="GY124" i="5"/>
  <c r="HQ180" i="5"/>
  <c r="CG126" i="5"/>
  <c r="MO128" i="5"/>
  <c r="EM128" i="5"/>
  <c r="AB87" i="9"/>
  <c r="LO124" i="5"/>
  <c r="IV127" i="5"/>
  <c r="FF126" i="5"/>
  <c r="EG125" i="5"/>
  <c r="HQ125" i="5"/>
  <c r="EY124" i="5"/>
  <c r="IG124" i="5"/>
  <c r="BM125" i="5"/>
  <c r="GY128" i="5"/>
  <c r="KE168" i="5"/>
  <c r="LM124" i="5"/>
  <c r="AO128" i="5"/>
  <c r="DB174" i="5"/>
  <c r="IW127" i="5"/>
  <c r="JS124" i="5"/>
  <c r="CL168" i="5"/>
  <c r="FR127" i="5"/>
  <c r="IX125" i="5"/>
  <c r="KI126" i="5"/>
  <c r="ID128" i="5"/>
  <c r="JZ126" i="5"/>
  <c r="GH125" i="5"/>
  <c r="BM174" i="5"/>
  <c r="LO126" i="5"/>
  <c r="DD128" i="5"/>
  <c r="AS127" i="5"/>
  <c r="LD180" i="5"/>
  <c r="CD126" i="5"/>
  <c r="W87" i="9"/>
  <c r="KB125" i="5"/>
  <c r="V44" i="9"/>
  <c r="EZ124" i="5"/>
  <c r="BH125" i="5"/>
  <c r="BO126" i="5"/>
  <c r="FZ128" i="5"/>
  <c r="MO174" i="5"/>
  <c r="JN180" i="5"/>
  <c r="KT174" i="5"/>
  <c r="MA126" i="5"/>
  <c r="AS128" i="5"/>
  <c r="EA128" i="5"/>
  <c r="MU127" i="5"/>
  <c r="GX128" i="5"/>
  <c r="FF168" i="5"/>
  <c r="NS127" i="5"/>
  <c r="LV180" i="5"/>
  <c r="BN168" i="5"/>
  <c r="EM168" i="5"/>
  <c r="CE124" i="5"/>
  <c r="LQ124" i="5"/>
  <c r="KT126" i="5"/>
  <c r="HJ180" i="5"/>
  <c r="DL168" i="5"/>
  <c r="MY127" i="5"/>
  <c r="JJ126" i="5"/>
  <c r="GV168" i="5"/>
  <c r="HM174" i="5"/>
  <c r="IY128" i="5"/>
  <c r="LZ124" i="5"/>
  <c r="IA125" i="5"/>
  <c r="BJ174" i="5"/>
  <c r="BW124" i="5"/>
  <c r="AC88" i="9"/>
  <c r="MK128" i="5"/>
  <c r="BR125" i="5"/>
  <c r="CO174" i="5"/>
  <c r="BU174" i="5"/>
  <c r="NP180" i="5"/>
  <c r="CY180" i="5"/>
  <c r="DD168" i="5"/>
  <c r="FN174" i="5"/>
  <c r="KY126" i="5"/>
  <c r="LC124" i="5"/>
  <c r="MJ124" i="5"/>
  <c r="LB168" i="5"/>
  <c r="HF180" i="5"/>
  <c r="FW125" i="5"/>
  <c r="HH128" i="5"/>
  <c r="BN127" i="5"/>
  <c r="CM127" i="5"/>
  <c r="MV128" i="5"/>
  <c r="IU128" i="5"/>
  <c r="IW126" i="5"/>
  <c r="LH125" i="5"/>
  <c r="GP126" i="5"/>
  <c r="BU128" i="5"/>
  <c r="DP125" i="5"/>
  <c r="CL128" i="5"/>
  <c r="FY126" i="5"/>
  <c r="DQ128" i="5"/>
  <c r="LN125" i="5"/>
  <c r="EW125" i="5"/>
  <c r="ID127" i="5"/>
  <c r="JD124" i="5"/>
  <c r="GI124" i="5"/>
  <c r="CI180" i="5"/>
  <c r="AE180" i="5"/>
  <c r="LW125" i="5"/>
  <c r="NJ128" i="5"/>
  <c r="GO127" i="5"/>
  <c r="MV125" i="5"/>
  <c r="LX174" i="5"/>
  <c r="DN180" i="5"/>
  <c r="KA180" i="5"/>
  <c r="BF127" i="5"/>
  <c r="LA124" i="5"/>
  <c r="KM126" i="5"/>
  <c r="CZ174" i="5"/>
  <c r="JL180" i="5"/>
  <c r="Z44" i="4"/>
  <c r="DE127" i="5"/>
  <c r="ED168" i="5"/>
  <c r="GD126" i="5"/>
  <c r="NV124" i="5"/>
  <c r="MF174" i="5"/>
  <c r="GI125" i="5"/>
  <c r="EA125" i="5"/>
  <c r="CG180" i="5"/>
  <c r="CJ125" i="5"/>
  <c r="AY168" i="5"/>
  <c r="GV126" i="5"/>
  <c r="MP127" i="5"/>
  <c r="CT125" i="5"/>
  <c r="GH168" i="5"/>
  <c r="AL124" i="5"/>
  <c r="BD168" i="5"/>
  <c r="GL126" i="5"/>
  <c r="GT125" i="5"/>
  <c r="NB124" i="5"/>
  <c r="NL124" i="5"/>
  <c r="LV127" i="5"/>
  <c r="EA174" i="5"/>
  <c r="IK125" i="5"/>
  <c r="FJ125" i="5"/>
  <c r="NS125" i="5"/>
  <c r="LD168" i="5"/>
  <c r="EY180" i="5"/>
  <c r="GM128" i="5"/>
  <c r="LK124" i="5"/>
  <c r="EW124" i="5"/>
  <c r="CE128" i="5"/>
  <c r="GR180" i="5"/>
  <c r="BE124" i="5"/>
  <c r="EJ125" i="5"/>
  <c r="AJ126" i="5"/>
  <c r="ES125" i="5"/>
  <c r="NJ126" i="5"/>
  <c r="GV127" i="5"/>
  <c r="NL125" i="5"/>
  <c r="NG128" i="5"/>
  <c r="CJ124" i="5"/>
  <c r="CZ125" i="5"/>
  <c r="IE168" i="5"/>
  <c r="MZ168" i="5"/>
  <c r="FE126" i="5"/>
  <c r="JL125" i="5"/>
  <c r="LL174" i="5"/>
  <c r="FA174" i="5"/>
  <c r="KD128" i="5"/>
  <c r="BM128" i="5"/>
  <c r="LC125" i="5"/>
  <c r="GS168" i="5"/>
  <c r="BG128" i="5"/>
  <c r="JZ124" i="5"/>
  <c r="GP127" i="5"/>
  <c r="W47" i="9"/>
  <c r="CU128" i="5"/>
  <c r="BI126" i="5"/>
  <c r="JX126" i="5"/>
  <c r="CE180" i="5"/>
  <c r="GB124" i="5"/>
  <c r="AW124" i="5"/>
  <c r="HN126" i="5"/>
  <c r="CN124" i="5"/>
  <c r="JX127" i="5"/>
  <c r="KY127" i="5"/>
  <c r="NK124" i="5"/>
  <c r="GD124" i="5"/>
  <c r="JC127" i="5"/>
  <c r="BA127" i="5"/>
  <c r="KE127" i="5"/>
  <c r="GJ126" i="5"/>
  <c r="MA174" i="5"/>
  <c r="NF168" i="5"/>
  <c r="KF124" i="5"/>
  <c r="HT128" i="5"/>
  <c r="ME127" i="5"/>
  <c r="DQ125" i="5"/>
  <c r="IY125" i="5"/>
  <c r="NV128" i="5"/>
  <c r="FX124" i="5"/>
  <c r="DI180" i="5"/>
  <c r="KS180" i="5"/>
  <c r="DH127" i="5"/>
  <c r="KA127" i="5"/>
  <c r="AE47" i="9"/>
  <c r="BU127" i="5"/>
  <c r="AI124" i="5"/>
  <c r="GL168" i="5"/>
  <c r="FK125" i="5"/>
  <c r="V47" i="9"/>
  <c r="IX180" i="5"/>
  <c r="MZ127" i="5"/>
  <c r="MD128" i="5"/>
  <c r="MJ127" i="5"/>
  <c r="IK180" i="5"/>
  <c r="KN125" i="5"/>
  <c r="GE180" i="5"/>
  <c r="KX126" i="5"/>
  <c r="Y87" i="9"/>
  <c r="FL180" i="5"/>
  <c r="BH174" i="5"/>
  <c r="DD180" i="5"/>
  <c r="JO180" i="5"/>
  <c r="EF124" i="5"/>
  <c r="LE180" i="5"/>
  <c r="EQ124" i="5"/>
  <c r="FQ125" i="5"/>
  <c r="LI125" i="5"/>
  <c r="HP126" i="5"/>
  <c r="GV174" i="5"/>
  <c r="W44" i="9"/>
  <c r="GB174" i="5"/>
  <c r="AQ127" i="5"/>
  <c r="JF125" i="5"/>
  <c r="NH180" i="5"/>
  <c r="NU127" i="5"/>
  <c r="JO124" i="5"/>
  <c r="FL124" i="5"/>
  <c r="LM125" i="5"/>
  <c r="LA180" i="5"/>
  <c r="HY174" i="5"/>
  <c r="MG174" i="5"/>
  <c r="Y88" i="9"/>
  <c r="LE127" i="5"/>
  <c r="MD125" i="5"/>
  <c r="AQ124" i="5"/>
  <c r="CI127" i="5"/>
  <c r="LF124" i="5"/>
  <c r="DQ168" i="5"/>
  <c r="DB125" i="5"/>
  <c r="DW174" i="5"/>
  <c r="MQ124" i="5"/>
  <c r="HW125" i="5"/>
  <c r="JO128" i="5"/>
  <c r="HS126" i="5"/>
  <c r="W70" i="9"/>
  <c r="AF43" i="9"/>
  <c r="LS125" i="5"/>
  <c r="CU126" i="5"/>
  <c r="NE127" i="5"/>
  <c r="LT124" i="5"/>
  <c r="MZ180" i="5"/>
  <c r="JO174" i="5"/>
  <c r="GZ168" i="5"/>
  <c r="CO124" i="5"/>
  <c r="JR124" i="5"/>
  <c r="NS126" i="5"/>
  <c r="LV168" i="5"/>
  <c r="IP174" i="5"/>
  <c r="HU127" i="5"/>
  <c r="AF86" i="9"/>
  <c r="AP174" i="5"/>
  <c r="JX174" i="5"/>
  <c r="BY124" i="5"/>
  <c r="EN174" i="5"/>
  <c r="IF124" i="5"/>
  <c r="KU126" i="5"/>
  <c r="FY127" i="5"/>
  <c r="FM126" i="5"/>
  <c r="CF180" i="5"/>
  <c r="KT124" i="5"/>
  <c r="AX180" i="5"/>
  <c r="CP174" i="5"/>
  <c r="HP174" i="5"/>
  <c r="BB126" i="5"/>
  <c r="JJ127" i="5"/>
  <c r="GR128" i="5"/>
  <c r="MD168" i="5"/>
  <c r="EB174" i="5"/>
  <c r="LB124" i="5"/>
  <c r="GA180" i="5"/>
  <c r="EG174" i="5"/>
  <c r="BR128" i="5"/>
  <c r="CP126" i="5"/>
  <c r="JN126" i="5"/>
  <c r="HH168" i="5"/>
  <c r="CT128" i="5"/>
  <c r="GL125" i="5"/>
  <c r="KF174" i="5"/>
  <c r="NG124" i="5"/>
  <c r="X48" i="9"/>
  <c r="GB168" i="5"/>
  <c r="NI125" i="5"/>
  <c r="LM168" i="5"/>
  <c r="AD47" i="9"/>
  <c r="AY127" i="5"/>
  <c r="MP174" i="5"/>
  <c r="V87" i="9"/>
  <c r="IL174" i="5"/>
  <c r="BH128" i="5"/>
  <c r="FZ127" i="5"/>
  <c r="MI174" i="5"/>
  <c r="EB126" i="5"/>
  <c r="CY174" i="5"/>
  <c r="BS125" i="5"/>
  <c r="IG125" i="5"/>
  <c r="BO174" i="5"/>
  <c r="HD168" i="5"/>
  <c r="JO168" i="5"/>
  <c r="FA127" i="5"/>
  <c r="IN168" i="5"/>
  <c r="FR128" i="5"/>
  <c r="IP128" i="5"/>
  <c r="HH126" i="5"/>
  <c r="HT124" i="5"/>
  <c r="LI180" i="5"/>
  <c r="FC128" i="5"/>
  <c r="EH128" i="5"/>
  <c r="LU180" i="5"/>
  <c r="KT180" i="5"/>
  <c r="EY125" i="5"/>
  <c r="FP124" i="5"/>
  <c r="DH128" i="5"/>
  <c r="NG126" i="5"/>
  <c r="HO125" i="5"/>
  <c r="FR126" i="5"/>
  <c r="EI125" i="5"/>
  <c r="BH124" i="5"/>
  <c r="LL128" i="5"/>
  <c r="HQ168" i="5"/>
  <c r="AY180" i="5"/>
  <c r="BA124" i="5"/>
  <c r="NH125" i="5"/>
  <c r="LL124" i="5"/>
  <c r="GJ127" i="5"/>
  <c r="GF124" i="5"/>
  <c r="JE126" i="5"/>
  <c r="NH124" i="5"/>
  <c r="DC127" i="5"/>
  <c r="AZ124" i="5"/>
  <c r="MA168" i="5"/>
  <c r="HN124" i="5"/>
  <c r="HP124" i="5"/>
  <c r="NF125" i="5"/>
  <c r="HC174" i="5"/>
  <c r="HN174" i="5"/>
  <c r="AC70" i="9"/>
  <c r="FB127" i="5"/>
  <c r="X70" i="9"/>
  <c r="GJ128" i="5"/>
  <c r="JT125" i="5"/>
  <c r="MY174" i="5"/>
  <c r="DL127" i="5"/>
  <c r="LF180" i="5"/>
  <c r="NB125" i="5"/>
  <c r="NO124" i="5"/>
  <c r="CW126" i="5"/>
  <c r="IO126" i="5"/>
  <c r="DM168" i="5"/>
  <c r="IF174" i="5"/>
  <c r="EI126" i="5"/>
  <c r="JO125" i="5"/>
  <c r="CD125" i="5"/>
  <c r="LD174" i="5"/>
  <c r="KV168" i="5"/>
  <c r="JK125" i="5"/>
  <c r="JE127" i="5"/>
  <c r="IX126" i="5"/>
  <c r="CQ128" i="5"/>
  <c r="NH126" i="5"/>
  <c r="JM168" i="5"/>
  <c r="FK127" i="5"/>
  <c r="AU124" i="5"/>
  <c r="BT127" i="5"/>
  <c r="AN125" i="5"/>
  <c r="EU168" i="5"/>
  <c r="IJ125" i="5"/>
  <c r="NJ127" i="5"/>
  <c r="CN128" i="5"/>
  <c r="JN168" i="5"/>
  <c r="LN174" i="5"/>
  <c r="KA124" i="5"/>
  <c r="EP168" i="5"/>
  <c r="DX125" i="5"/>
  <c r="MA124" i="5"/>
  <c r="FV124" i="5"/>
  <c r="IE128" i="5"/>
  <c r="JX180" i="5"/>
  <c r="EJ128" i="5"/>
  <c r="AE44" i="4"/>
  <c r="MU125" i="5"/>
  <c r="ME124" i="5"/>
  <c r="EJ124" i="5"/>
  <c r="DV168" i="5"/>
  <c r="BW168" i="5"/>
  <c r="LI174" i="5"/>
  <c r="ND168" i="5"/>
  <c r="JT174" i="5"/>
  <c r="CH125" i="5"/>
  <c r="JN174" i="5"/>
  <c r="AF48" i="9"/>
  <c r="MB125" i="5"/>
  <c r="HK174" i="5"/>
  <c r="KM180" i="5"/>
  <c r="GT174" i="5"/>
  <c r="NK180" i="5"/>
  <c r="BI128" i="5"/>
  <c r="KQ127" i="5"/>
  <c r="JR168" i="5"/>
  <c r="AX124" i="5"/>
  <c r="JW125" i="5"/>
  <c r="FO180" i="5"/>
  <c r="MC168" i="5"/>
  <c r="LG168" i="5"/>
  <c r="BP127" i="5"/>
  <c r="HJ128" i="5"/>
  <c r="NB126" i="5"/>
  <c r="DJ174" i="5"/>
  <c r="EO125" i="5"/>
  <c r="EO180" i="5"/>
  <c r="LP128" i="5"/>
  <c r="JE125" i="5"/>
  <c r="CE174" i="5"/>
  <c r="DD124" i="5"/>
  <c r="KQ168" i="5"/>
  <c r="HV127" i="5"/>
  <c r="BE174" i="5"/>
  <c r="GK180" i="5"/>
  <c r="LJ125" i="5"/>
  <c r="DX174" i="5"/>
  <c r="KE125" i="5"/>
  <c r="EH174" i="5"/>
  <c r="HH127" i="5"/>
  <c r="MZ124" i="5"/>
  <c r="NQ127" i="5"/>
  <c r="FM124" i="5"/>
  <c r="BS126" i="5"/>
  <c r="GO174" i="5"/>
  <c r="FG124" i="5"/>
  <c r="HX174" i="5"/>
  <c r="MS128" i="5"/>
  <c r="IF168" i="5"/>
  <c r="HP125" i="5"/>
  <c r="ET128" i="5"/>
  <c r="MW124" i="5"/>
  <c r="NI124" i="5"/>
  <c r="LR124" i="5"/>
  <c r="FO125" i="5"/>
  <c r="LK174" i="5"/>
  <c r="EF128" i="5"/>
  <c r="FD174" i="5"/>
  <c r="JV126" i="5"/>
  <c r="BP180" i="5"/>
  <c r="BF180" i="5"/>
  <c r="MW126" i="5"/>
  <c r="CX128" i="5"/>
  <c r="BE126" i="5"/>
  <c r="LN168" i="5"/>
  <c r="GX180" i="5"/>
  <c r="NK125" i="5"/>
  <c r="FA125" i="5"/>
  <c r="MU124" i="5"/>
  <c r="MO168" i="5"/>
  <c r="HN128" i="5"/>
  <c r="V44" i="4"/>
  <c r="IQ168" i="5"/>
  <c r="IJ180" i="5"/>
  <c r="EZ125" i="5"/>
  <c r="FD128" i="5"/>
  <c r="AL174" i="5"/>
  <c r="FZ174" i="5"/>
  <c r="DO174" i="5"/>
  <c r="AF44" i="9"/>
  <c r="IR128" i="5"/>
  <c r="MB124" i="5"/>
  <c r="KD180" i="5"/>
  <c r="FT180" i="5"/>
  <c r="HI174" i="5"/>
  <c r="JZ125" i="5"/>
  <c r="KV128" i="5"/>
  <c r="NC127" i="5"/>
  <c r="AG180" i="5"/>
  <c r="CP125" i="5"/>
  <c r="LZ127" i="5"/>
  <c r="LQ125" i="5"/>
  <c r="BU126" i="5"/>
  <c r="DZ174" i="5"/>
  <c r="IC127" i="5"/>
  <c r="MS125" i="5"/>
  <c r="BJ127" i="5"/>
  <c r="DC126" i="5"/>
  <c r="EY126" i="5"/>
  <c r="KB180" i="5"/>
  <c r="DG127" i="5"/>
  <c r="GL127" i="5"/>
  <c r="DQ124" i="5"/>
  <c r="HR126" i="5"/>
  <c r="FT126" i="5"/>
  <c r="NF127" i="5"/>
  <c r="CC126" i="5"/>
  <c r="KC126" i="5"/>
  <c r="DX124" i="5"/>
  <c r="GD128" i="5"/>
  <c r="LA128" i="5"/>
  <c r="KZ180" i="5"/>
  <c r="CA174" i="5"/>
  <c r="NO180" i="5"/>
  <c r="X44" i="4"/>
  <c r="IE125" i="5"/>
  <c r="GP174" i="5"/>
  <c r="EI127" i="5"/>
  <c r="MO127" i="5"/>
  <c r="KA174" i="5"/>
  <c r="MH168" i="5"/>
  <c r="HE125" i="5"/>
  <c r="CK127" i="5"/>
  <c r="ML174" i="5"/>
  <c r="LT128" i="5"/>
  <c r="HU174" i="5"/>
  <c r="MS127" i="5"/>
  <c r="HX180" i="5"/>
  <c r="CM128" i="5"/>
  <c r="IL128" i="5"/>
  <c r="NS128" i="5"/>
  <c r="LA126" i="5"/>
  <c r="DS128" i="5"/>
  <c r="NO127" i="5"/>
  <c r="CU168" i="5"/>
  <c r="CZ128" i="5"/>
  <c r="BS128" i="5"/>
  <c r="AM174" i="5"/>
  <c r="BN126" i="5"/>
  <c r="BP126" i="5"/>
  <c r="LI128" i="5"/>
  <c r="JC128" i="5"/>
  <c r="GY127" i="5"/>
  <c r="FM168" i="5"/>
  <c r="EX127" i="5"/>
  <c r="AF70" i="9"/>
  <c r="IG180" i="5"/>
  <c r="FH180" i="5"/>
  <c r="NN168" i="5"/>
  <c r="LE126" i="5"/>
  <c r="GO126" i="5"/>
  <c r="KC124" i="5"/>
  <c r="ED174" i="5"/>
  <c r="DS174" i="5"/>
  <c r="IU125" i="5"/>
  <c r="FL126" i="5"/>
  <c r="CD168" i="5"/>
  <c r="AW127" i="5"/>
  <c r="JW127" i="5"/>
  <c r="KP174" i="5"/>
  <c r="MH174" i="5"/>
  <c r="FQ126" i="5"/>
  <c r="LE128" i="5"/>
  <c r="IE126" i="5"/>
  <c r="IT180" i="5"/>
  <c r="NC125" i="5"/>
  <c r="DO180" i="5"/>
  <c r="MM180" i="5"/>
  <c r="GM168" i="5"/>
  <c r="KW124" i="5"/>
  <c r="CV128" i="5"/>
  <c r="NI180" i="5"/>
  <c r="FX125" i="5"/>
  <c r="V88" i="9"/>
  <c r="EP126" i="5"/>
  <c r="KN174" i="5"/>
  <c r="KC180" i="5"/>
  <c r="Y47" i="9"/>
  <c r="KO180" i="5"/>
  <c r="JE128" i="5"/>
  <c r="DQ174" i="5"/>
  <c r="IG127" i="5"/>
  <c r="EC126" i="5"/>
  <c r="ND127" i="5"/>
  <c r="GC128" i="5"/>
  <c r="DQ180" i="5"/>
  <c r="LP126" i="5"/>
  <c r="KC127" i="5"/>
  <c r="AV174" i="5"/>
  <c r="MC180" i="5"/>
  <c r="EL174" i="5"/>
  <c r="AE87" i="9"/>
  <c r="LN128" i="5"/>
  <c r="DA180" i="5"/>
  <c r="II128" i="5"/>
  <c r="AP124" i="5"/>
  <c r="KZ124" i="5"/>
  <c r="BQ125" i="5"/>
  <c r="BL127" i="5"/>
  <c r="ID126" i="5"/>
  <c r="DV128" i="5"/>
  <c r="CU127" i="5"/>
  <c r="DS124" i="5"/>
  <c r="FX174" i="5"/>
  <c r="KF180" i="5"/>
  <c r="FS180" i="5"/>
  <c r="AA128" i="5"/>
  <c r="IN127" i="5"/>
  <c r="KQ124" i="5"/>
  <c r="BP174" i="5"/>
  <c r="AH180" i="5"/>
  <c r="BA180" i="5"/>
  <c r="HF127" i="5"/>
  <c r="KS174" i="5"/>
  <c r="ER125" i="5"/>
  <c r="BL128" i="5"/>
  <c r="HP180" i="5"/>
  <c r="JN128" i="5"/>
  <c r="EK174" i="5"/>
  <c r="EJ168" i="5"/>
  <c r="BJ124" i="5"/>
  <c r="HK128" i="5"/>
  <c r="AW128" i="5"/>
  <c r="FM174" i="5"/>
  <c r="BM168" i="5"/>
  <c r="MQ174" i="5"/>
  <c r="MW168" i="5"/>
  <c r="GV125" i="5"/>
  <c r="GW174" i="5"/>
  <c r="HW128" i="5"/>
  <c r="HL125" i="5"/>
  <c r="AC28" i="4"/>
  <c r="DP180" i="5"/>
  <c r="JK124" i="5"/>
  <c r="NM124" i="5"/>
  <c r="BQ180" i="5"/>
  <c r="KG124" i="5"/>
  <c r="BO128" i="5"/>
  <c r="IY174" i="5"/>
  <c r="IK174" i="5"/>
  <c r="EG124" i="5"/>
  <c r="II124" i="5"/>
  <c r="JV180" i="5"/>
  <c r="ID174" i="5"/>
  <c r="EY174" i="5"/>
  <c r="MA128" i="5"/>
  <c r="NB128" i="5"/>
  <c r="AG151" i="5"/>
  <c r="GS128" i="5"/>
  <c r="NL180" i="5"/>
  <c r="CK126" i="5"/>
  <c r="HG168" i="5"/>
  <c r="JJ174" i="5"/>
  <c r="HQ174" i="5"/>
  <c r="BG127" i="5"/>
  <c r="LY174" i="5"/>
  <c r="BE127" i="5"/>
  <c r="CT126" i="5"/>
  <c r="NB127" i="5"/>
  <c r="FC174" i="5"/>
  <c r="EP124" i="5"/>
  <c r="KS125" i="5"/>
  <c r="LA127" i="5"/>
  <c r="LW126" i="5"/>
  <c r="FP126" i="5"/>
  <c r="DI125" i="5"/>
  <c r="LG128" i="5"/>
  <c r="MZ126" i="5"/>
  <c r="Y48" i="9"/>
  <c r="CJ174" i="5"/>
  <c r="X49" i="9"/>
  <c r="KO168" i="5"/>
  <c r="EB168" i="5"/>
  <c r="MG125" i="5"/>
  <c r="AM125" i="5"/>
  <c r="DX180" i="5"/>
  <c r="KU125" i="5"/>
  <c r="BV126" i="5"/>
  <c r="MM128" i="5"/>
  <c r="JT124" i="5"/>
  <c r="HS128" i="5"/>
  <c r="BS180" i="5"/>
  <c r="HV126" i="5"/>
  <c r="FT127" i="5"/>
  <c r="EA124" i="5"/>
  <c r="LR128" i="5"/>
  <c r="HC125" i="5"/>
  <c r="KT125" i="5"/>
  <c r="DH125" i="5"/>
  <c r="EJ174" i="5"/>
  <c r="HF125" i="5"/>
  <c r="ER174" i="5"/>
  <c r="FG128" i="5"/>
  <c r="CQ124" i="5"/>
  <c r="NO168" i="5"/>
  <c r="NE174" i="5"/>
  <c r="ES174" i="5"/>
  <c r="MO180" i="5"/>
  <c r="IU124" i="5"/>
  <c r="AD53" i="9"/>
  <c r="FJ180" i="5"/>
  <c r="BZ125" i="5"/>
  <c r="GK128" i="5"/>
  <c r="NP125" i="5"/>
  <c r="DJ180" i="5"/>
  <c r="CI125" i="5"/>
  <c r="NA168" i="5"/>
  <c r="IN180" i="5"/>
  <c r="LV125" i="5"/>
  <c r="DJ124" i="5"/>
  <c r="GC180" i="5"/>
  <c r="CL125" i="5"/>
  <c r="GF180" i="5"/>
  <c r="IT174" i="5"/>
  <c r="DI126" i="5"/>
  <c r="V70" i="9"/>
  <c r="LF127" i="5"/>
  <c r="DV127" i="5"/>
  <c r="CX127" i="5"/>
  <c r="CQ125" i="5"/>
  <c r="GF127" i="5"/>
  <c r="KL128" i="5"/>
  <c r="NT128" i="5"/>
  <c r="JG126" i="5"/>
  <c r="MB168" i="5"/>
  <c r="EQ180" i="5"/>
  <c r="MX127" i="5"/>
  <c r="V151" i="5"/>
  <c r="FS126" i="5"/>
  <c r="KB168" i="5"/>
  <c r="IK124" i="5"/>
  <c r="LS174" i="5"/>
  <c r="BI180" i="5"/>
  <c r="CP124" i="5"/>
  <c r="DT180" i="5"/>
  <c r="JA180" i="5"/>
  <c r="JD125" i="5"/>
  <c r="IF125" i="5"/>
  <c r="AR180" i="5"/>
  <c r="EP180" i="5"/>
  <c r="CP128" i="5"/>
  <c r="DG168" i="5"/>
  <c r="HC180" i="5"/>
  <c r="ER126" i="5"/>
  <c r="DF180" i="5"/>
  <c r="LR180" i="5"/>
  <c r="EN168" i="5"/>
  <c r="LD125" i="5"/>
  <c r="X88" i="9"/>
  <c r="KY125" i="5"/>
  <c r="AA50" i="9"/>
  <c r="AV126" i="5"/>
  <c r="IK128" i="5"/>
  <c r="HA127" i="5"/>
  <c r="HY127" i="5"/>
  <c r="LA168" i="5"/>
  <c r="KA126" i="5"/>
  <c r="JV125" i="5"/>
  <c r="FD124" i="5"/>
  <c r="MO126" i="5"/>
  <c r="DK128" i="5"/>
  <c r="DT124" i="5"/>
  <c r="JM125" i="5"/>
  <c r="IX127" i="5"/>
  <c r="CB168" i="5"/>
  <c r="EF168" i="5"/>
  <c r="KJ180" i="5"/>
  <c r="NO128" i="5"/>
  <c r="GP128" i="5"/>
  <c r="GX168" i="5"/>
  <c r="GG180" i="5"/>
  <c r="LU128" i="5"/>
  <c r="GM127" i="5"/>
  <c r="ER124" i="5"/>
  <c r="JH128" i="5"/>
  <c r="GS174" i="5"/>
  <c r="CK180" i="5"/>
  <c r="AO127" i="5"/>
  <c r="KE126" i="5"/>
  <c r="NG125" i="5"/>
  <c r="CF126" i="5"/>
  <c r="IJ126" i="5"/>
  <c r="FF125" i="5"/>
  <c r="MD126" i="5"/>
  <c r="CZ127" i="5"/>
  <c r="BX168" i="5"/>
  <c r="DL128" i="5"/>
  <c r="NP126" i="5"/>
  <c r="EC127" i="5"/>
  <c r="GA174" i="5"/>
  <c r="GB125" i="5"/>
  <c r="GU125" i="5"/>
  <c r="MQ168" i="5"/>
  <c r="BQ127" i="5"/>
  <c r="HZ126" i="5"/>
  <c r="LI126" i="5"/>
  <c r="BW126" i="5"/>
  <c r="KR180" i="5"/>
  <c r="NT127" i="5"/>
  <c r="CV180" i="5"/>
  <c r="NT125" i="5"/>
  <c r="AL128" i="5"/>
  <c r="EH180" i="5"/>
  <c r="KO124" i="5"/>
  <c r="KG127" i="5"/>
  <c r="IB174" i="5"/>
  <c r="KR174" i="5"/>
  <c r="HJ168" i="5"/>
  <c r="BZ124" i="5"/>
  <c r="CM174" i="5"/>
  <c r="AD153" i="5"/>
  <c r="EK180" i="5"/>
  <c r="AP180" i="5"/>
  <c r="AB47" i="9"/>
  <c r="MC174" i="5"/>
  <c r="HV174" i="5"/>
  <c r="EA180" i="5"/>
  <c r="GL174" i="5"/>
  <c r="LU124" i="5"/>
  <c r="HA124" i="5"/>
  <c r="JY124" i="5"/>
  <c r="LI124" i="5"/>
  <c r="BA168" i="5"/>
  <c r="II174" i="5"/>
  <c r="HO127" i="5"/>
  <c r="JJ124" i="5"/>
  <c r="AU125" i="5"/>
  <c r="BC180" i="5"/>
  <c r="LD128" i="5"/>
  <c r="BB124" i="5"/>
  <c r="IQ174" i="5"/>
  <c r="IR168" i="5"/>
  <c r="MQ180" i="5"/>
  <c r="KV180" i="5"/>
  <c r="KH127" i="5"/>
  <c r="JJ180" i="5"/>
  <c r="HR125" i="5"/>
  <c r="AW174" i="5"/>
  <c r="JE174" i="5"/>
  <c r="JR128" i="5"/>
  <c r="CU125" i="5"/>
  <c r="HY124" i="5"/>
  <c r="EX125" i="5"/>
  <c r="GT180" i="5"/>
  <c r="NM127" i="5"/>
  <c r="DM126" i="5"/>
  <c r="JC124" i="5"/>
  <c r="KV174" i="5"/>
  <c r="LL125" i="5"/>
  <c r="JA125" i="5"/>
  <c r="GK124" i="5"/>
  <c r="MV124" i="5"/>
  <c r="NE124" i="5"/>
  <c r="DT174" i="5"/>
  <c r="KD125" i="5"/>
  <c r="GX126" i="5"/>
  <c r="CI168" i="5"/>
  <c r="GN168" i="5"/>
  <c r="GR174" i="5"/>
  <c r="BH126" i="5"/>
  <c r="AP125" i="5"/>
  <c r="NE125" i="5"/>
  <c r="HF174" i="5"/>
  <c r="AA48" i="9"/>
  <c r="ND124" i="5"/>
  <c r="IJ127" i="5"/>
  <c r="MH124" i="5"/>
  <c r="HX124" i="5"/>
  <c r="HZ174" i="5"/>
  <c r="KK126" i="5"/>
  <c r="JH174" i="5"/>
  <c r="LZ180" i="5"/>
  <c r="MB128" i="5"/>
  <c r="CO128" i="5"/>
  <c r="KY128" i="5"/>
  <c r="DX128" i="5"/>
  <c r="HG127" i="5"/>
  <c r="IV180" i="5"/>
  <c r="DJ125" i="5"/>
  <c r="HX127" i="5"/>
  <c r="AS124" i="5"/>
  <c r="NI168" i="5"/>
  <c r="KN124" i="5"/>
  <c r="BV168" i="5"/>
  <c r="EE125" i="5"/>
  <c r="FZ126" i="5"/>
  <c r="FV180" i="5"/>
  <c r="MY128" i="5"/>
  <c r="AE48" i="9"/>
  <c r="IB124" i="5"/>
  <c r="AB48" i="9"/>
  <c r="HI127" i="5"/>
  <c r="EC174" i="5"/>
  <c r="FK174" i="5"/>
  <c r="KM128" i="5"/>
  <c r="GY174" i="5"/>
  <c r="IW174" i="5"/>
  <c r="MR174" i="5"/>
  <c r="DY174" i="5"/>
  <c r="AU174" i="5"/>
  <c r="BA126" i="5"/>
  <c r="JY174" i="5"/>
  <c r="CN180" i="5"/>
  <c r="EB124" i="5"/>
  <c r="KK180" i="5"/>
  <c r="KT128" i="5"/>
  <c r="JI125" i="5"/>
  <c r="AQ174" i="5"/>
  <c r="DM174" i="5"/>
  <c r="MV126" i="5"/>
  <c r="DU180" i="5"/>
  <c r="LK128" i="5"/>
  <c r="BW174" i="5"/>
  <c r="V154" i="5"/>
  <c r="LB126" i="5"/>
  <c r="EV128" i="5"/>
  <c r="IZ124" i="5"/>
  <c r="ML126" i="5"/>
  <c r="DG128" i="5"/>
  <c r="GT168" i="5"/>
  <c r="GK174" i="5"/>
  <c r="EL127" i="5"/>
  <c r="LY168" i="5"/>
  <c r="BO127" i="5"/>
  <c r="GF174" i="5"/>
  <c r="ES127" i="5"/>
  <c r="IA126" i="5"/>
  <c r="BP124" i="5"/>
  <c r="NN125" i="5"/>
  <c r="AA151" i="5"/>
  <c r="DQ127" i="5"/>
  <c r="HH174" i="5"/>
  <c r="BP128" i="5"/>
  <c r="AJ180" i="5"/>
  <c r="FP127" i="5"/>
  <c r="CV174" i="5"/>
  <c r="MG168" i="5"/>
  <c r="EK127" i="5"/>
  <c r="DK180" i="5"/>
  <c r="NF174" i="5"/>
  <c r="KO126" i="5"/>
  <c r="DJ128" i="5"/>
  <c r="LR174" i="5"/>
  <c r="BR127" i="5"/>
  <c r="LY180" i="5"/>
  <c r="EK128" i="5"/>
  <c r="GJ124" i="5"/>
  <c r="JK128" i="5"/>
  <c r="CP180" i="5"/>
  <c r="JG174" i="5"/>
  <c r="EG168" i="5"/>
  <c r="LF125" i="5"/>
  <c r="ET127" i="5"/>
  <c r="JD174" i="5"/>
  <c r="BP168" i="5"/>
  <c r="JL126" i="5"/>
  <c r="EK168" i="5"/>
  <c r="CC180" i="5"/>
  <c r="HF124" i="5"/>
  <c r="IM124" i="5"/>
  <c r="JV127" i="5"/>
  <c r="EX126" i="5"/>
  <c r="BI125" i="5"/>
  <c r="LX180" i="5"/>
  <c r="MX174" i="5"/>
  <c r="HV168" i="5"/>
  <c r="FH127" i="5"/>
  <c r="DU125" i="5"/>
  <c r="FG127" i="5"/>
  <c r="NE128" i="5"/>
  <c r="AI126" i="5"/>
  <c r="JF128" i="5"/>
  <c r="JN125" i="5"/>
  <c r="HM125" i="5"/>
  <c r="BE128" i="5"/>
  <c r="BO124" i="5"/>
  <c r="CP168" i="5"/>
  <c r="JT126" i="5"/>
  <c r="IO127" i="5"/>
  <c r="LY124" i="5"/>
  <c r="BY168" i="5"/>
  <c r="NG180" i="5"/>
  <c r="AA43" i="9"/>
  <c r="KY124" i="5"/>
  <c r="DP124" i="5"/>
  <c r="LV126" i="5"/>
  <c r="MQ125" i="5"/>
  <c r="HK126" i="5"/>
  <c r="JG168" i="5"/>
  <c r="EO174" i="5"/>
  <c r="GA124" i="5"/>
  <c r="HP127" i="5"/>
  <c r="IW124" i="5"/>
  <c r="FH126" i="5"/>
  <c r="FC125" i="5"/>
  <c r="HP128" i="5"/>
  <c r="FC124" i="5"/>
  <c r="EZ128" i="5"/>
  <c r="ID124" i="5"/>
  <c r="NA128" i="5"/>
  <c r="CF174" i="5"/>
  <c r="DG124" i="5"/>
  <c r="FY180" i="5"/>
  <c r="HN125" i="5"/>
  <c r="MX168" i="5"/>
  <c r="CE127" i="5"/>
  <c r="KI180" i="5"/>
  <c r="AV128" i="5"/>
  <c r="NO125" i="5"/>
  <c r="MQ127" i="5"/>
  <c r="NE168" i="5"/>
  <c r="DT126" i="5"/>
  <c r="CS128" i="5"/>
  <c r="JS174" i="5"/>
  <c r="CX174" i="5"/>
  <c r="CS174" i="5"/>
  <c r="CG125" i="5"/>
  <c r="AF151" i="5"/>
  <c r="KE180" i="5"/>
  <c r="JU125" i="5"/>
  <c r="DW127" i="5"/>
  <c r="FC168" i="5"/>
  <c r="FD180" i="5"/>
  <c r="DH168" i="5"/>
  <c r="DM125" i="5"/>
  <c r="AC87" i="9"/>
  <c r="KZ128" i="5"/>
  <c r="CO180" i="5"/>
  <c r="GP124" i="5"/>
  <c r="MF128" i="5"/>
  <c r="JP180" i="5"/>
  <c r="ET124" i="5"/>
  <c r="CE125" i="5"/>
  <c r="IH128" i="5"/>
  <c r="AV127" i="5"/>
  <c r="IO125" i="5"/>
  <c r="JL128" i="5"/>
  <c r="AA127" i="5"/>
  <c r="MY124" i="5"/>
  <c r="IT126" i="5"/>
  <c r="FI124" i="5"/>
  <c r="CH127" i="5"/>
  <c r="MV180" i="5"/>
  <c r="KA128" i="5"/>
  <c r="BQ126" i="5"/>
  <c r="BR180" i="5"/>
  <c r="GU174" i="5"/>
  <c r="LX128" i="5"/>
  <c r="CG128" i="5"/>
  <c r="BM180" i="5"/>
  <c r="EQ174" i="5"/>
  <c r="MC127" i="5"/>
  <c r="CW125" i="5"/>
  <c r="GM125" i="5"/>
  <c r="LK125" i="5"/>
  <c r="GQ128" i="5"/>
  <c r="HI125" i="5"/>
  <c r="JR180" i="5"/>
  <c r="CR128" i="5"/>
  <c r="KP125" i="5"/>
  <c r="AJ128" i="5"/>
  <c r="LH126" i="5"/>
  <c r="HB174" i="5"/>
  <c r="Z180" i="5"/>
  <c r="EK125" i="5"/>
  <c r="KH168" i="5"/>
  <c r="ID180" i="5"/>
  <c r="GG127" i="5"/>
  <c r="MM127" i="5"/>
  <c r="NC174" i="5"/>
  <c r="CS127" i="5"/>
  <c r="IH125" i="5"/>
  <c r="IE127" i="5"/>
  <c r="EV168" i="5"/>
  <c r="DR180" i="5"/>
  <c r="DB128" i="5"/>
  <c r="IC125" i="5"/>
  <c r="HM168" i="5"/>
  <c r="CS168" i="5"/>
  <c r="DH180" i="5"/>
  <c r="GN124" i="5"/>
  <c r="BG124" i="5"/>
  <c r="BY174" i="5"/>
  <c r="LH124" i="5"/>
  <c r="DC128" i="5"/>
  <c r="CD127" i="5"/>
  <c r="AP126" i="5"/>
  <c r="CQ180" i="5"/>
  <c r="CK128" i="5"/>
  <c r="KW126" i="5"/>
  <c r="LN127" i="5"/>
  <c r="BK180" i="5"/>
  <c r="BT125" i="5"/>
  <c r="HK124" i="5"/>
  <c r="EX174" i="5"/>
  <c r="LZ126" i="5"/>
  <c r="MG128" i="5"/>
  <c r="DF126" i="5"/>
  <c r="DE180" i="5"/>
  <c r="EN180" i="5"/>
  <c r="NC128" i="5"/>
  <c r="GX125" i="5"/>
  <c r="EF127" i="5"/>
  <c r="AJ174" i="5"/>
  <c r="CF168" i="5"/>
  <c r="KS126" i="5"/>
  <c r="JP174" i="5"/>
  <c r="IZ126" i="5"/>
  <c r="MW128" i="5"/>
  <c r="CW174" i="5"/>
  <c r="HT180" i="5"/>
  <c r="AB44" i="4"/>
  <c r="HW174" i="5"/>
  <c r="MI124" i="5"/>
  <c r="GI127" i="5"/>
  <c r="IA180" i="5"/>
  <c r="BO180" i="5"/>
  <c r="MJ174" i="5"/>
  <c r="DS127" i="5"/>
  <c r="JC180" i="5"/>
  <c r="LW124" i="5"/>
  <c r="HY180" i="5"/>
  <c r="GB180" i="5"/>
  <c r="HR128" i="5"/>
  <c r="Z87" i="9"/>
  <c r="CO126" i="5"/>
  <c r="DD174" i="5"/>
  <c r="AU180" i="5"/>
  <c r="HQ127" i="5"/>
  <c r="FO174" i="5"/>
  <c r="FB174" i="5"/>
  <c r="KN126" i="5"/>
  <c r="HH124" i="5"/>
  <c r="MF127" i="5"/>
  <c r="FD127" i="5"/>
  <c r="GM124" i="5"/>
  <c r="LL180" i="5"/>
  <c r="GM126" i="5"/>
  <c r="DC125" i="5"/>
  <c r="KG126" i="5"/>
  <c r="JG180" i="5"/>
  <c r="FW126" i="5"/>
  <c r="IC180" i="5"/>
  <c r="IX124" i="5"/>
  <c r="GW180" i="5"/>
  <c r="ML128" i="5"/>
  <c r="AV124" i="5"/>
  <c r="KV124" i="5"/>
  <c r="NB174" i="5"/>
  <c r="JZ127" i="5"/>
  <c r="IM126" i="5"/>
  <c r="V124" i="5"/>
  <c r="AD50" i="9"/>
  <c r="EN124" i="5"/>
  <c r="FE124" i="5"/>
  <c r="BX174" i="5"/>
  <c r="GA125" i="5"/>
  <c r="AF84" i="9"/>
  <c r="EW174" i="5"/>
  <c r="KZ125" i="5"/>
  <c r="MD180" i="5"/>
  <c r="FQ174" i="5"/>
  <c r="AF128" i="5"/>
  <c r="AQ180" i="5"/>
  <c r="HW124" i="5"/>
  <c r="GS180" i="5"/>
  <c r="CA180" i="5"/>
  <c r="KX127" i="5"/>
  <c r="HD128" i="5"/>
  <c r="GZ174" i="5"/>
  <c r="GI180" i="5"/>
  <c r="ML168" i="5"/>
  <c r="GE125" i="5"/>
  <c r="LO174" i="5"/>
  <c r="BH180" i="5"/>
  <c r="AK180" i="5"/>
  <c r="X127" i="5"/>
  <c r="KL125" i="5"/>
  <c r="AB152" i="5"/>
  <c r="GF126" i="5"/>
  <c r="LC180" i="5"/>
  <c r="DG126" i="5"/>
  <c r="HY126" i="5"/>
  <c r="GX124" i="5"/>
  <c r="HU128" i="5"/>
  <c r="EH125" i="5"/>
  <c r="V52" i="9"/>
  <c r="HX168" i="5"/>
  <c r="AH124" i="5"/>
  <c r="EU174" i="5"/>
  <c r="IG126" i="5"/>
  <c r="EE180" i="5"/>
  <c r="AD48" i="9"/>
  <c r="LR125" i="5"/>
  <c r="EZ127" i="5"/>
  <c r="GB126" i="5"/>
  <c r="FO126" i="5"/>
  <c r="JV174" i="5"/>
  <c r="HN180" i="5"/>
  <c r="AJ124" i="5"/>
  <c r="FX128" i="5"/>
  <c r="LM128" i="5"/>
  <c r="IN128" i="5"/>
  <c r="GA126" i="5"/>
  <c r="X51" i="9"/>
  <c r="KI127" i="5"/>
  <c r="AE88" i="9"/>
  <c r="AU126" i="5"/>
  <c r="DI174" i="5"/>
  <c r="JM124" i="5"/>
  <c r="JW124" i="5"/>
  <c r="FX127" i="5"/>
  <c r="V126" i="5"/>
  <c r="EX180" i="5"/>
  <c r="BK124" i="5"/>
  <c r="KD127" i="5"/>
  <c r="CL180" i="5"/>
  <c r="FE128" i="5"/>
  <c r="AF28" i="4"/>
  <c r="FA126" i="5"/>
  <c r="BU180" i="5"/>
  <c r="CF125" i="5"/>
  <c r="AD28" i="4"/>
  <c r="MM174" i="5"/>
  <c r="BT168" i="5"/>
  <c r="FD168" i="5"/>
  <c r="LA174" i="5"/>
  <c r="EJ180" i="5"/>
  <c r="EE128" i="5"/>
  <c r="GD168" i="5"/>
  <c r="AF124" i="5"/>
  <c r="LC126" i="5"/>
  <c r="IT128" i="5"/>
  <c r="IV128" i="5"/>
  <c r="GX127" i="5"/>
  <c r="FT174" i="5"/>
  <c r="BQ174" i="5"/>
  <c r="ET180" i="5"/>
  <c r="IH168" i="5"/>
  <c r="GM174" i="5"/>
  <c r="CD174" i="5"/>
  <c r="BW128" i="5"/>
  <c r="AK126" i="5"/>
  <c r="LP168" i="5"/>
  <c r="FB125" i="5"/>
  <c r="FV125" i="5"/>
  <c r="IS174" i="5"/>
  <c r="GV128" i="5"/>
  <c r="BL168" i="5"/>
  <c r="IB127" i="5"/>
  <c r="IF127" i="5"/>
  <c r="KB126" i="5"/>
  <c r="FL174" i="5"/>
  <c r="HM180" i="5"/>
  <c r="JO126" i="5"/>
  <c r="NA180" i="5"/>
  <c r="KJ125" i="5"/>
  <c r="NA124" i="5"/>
  <c r="GY180" i="5"/>
  <c r="ND125" i="5"/>
  <c r="JU180" i="5"/>
  <c r="BC128" i="5"/>
  <c r="BU125" i="5"/>
  <c r="HJ174" i="5"/>
  <c r="EP127" i="5"/>
  <c r="AV180" i="5"/>
  <c r="JR126" i="5"/>
  <c r="LZ174" i="5"/>
  <c r="GK126" i="5"/>
  <c r="CO168" i="5"/>
  <c r="FQ180" i="5"/>
  <c r="IN174" i="5"/>
  <c r="GC125" i="5"/>
  <c r="MT180" i="5"/>
  <c r="MW174" i="5"/>
  <c r="KX125" i="5"/>
  <c r="IG174" i="5"/>
  <c r="AN174" i="5"/>
  <c r="JP168" i="5"/>
  <c r="LW127" i="5"/>
  <c r="HM127" i="5"/>
  <c r="AH126" i="5"/>
  <c r="AA47" i="9"/>
  <c r="IA127" i="5"/>
  <c r="DF174" i="5"/>
  <c r="HZ125" i="5"/>
  <c r="JT180" i="5"/>
  <c r="LM174" i="5"/>
  <c r="LY126" i="5"/>
  <c r="AE151" i="5"/>
  <c r="KR125" i="5"/>
  <c r="DD127" i="5"/>
  <c r="LL168" i="5"/>
  <c r="EV180" i="5"/>
  <c r="MC128" i="5"/>
  <c r="MT127" i="5"/>
  <c r="AD87" i="9"/>
  <c r="HC126" i="5"/>
  <c r="CB180" i="5"/>
  <c r="IN125" i="5"/>
  <c r="FI125" i="5"/>
  <c r="MO125" i="5"/>
  <c r="KS168" i="5"/>
  <c r="BK174" i="5"/>
  <c r="JI180" i="5"/>
  <c r="DA127" i="5"/>
  <c r="JS168" i="5"/>
  <c r="CD128" i="5"/>
  <c r="LW180" i="5"/>
  <c r="X125" i="5"/>
  <c r="IR180" i="5"/>
  <c r="ML180" i="5"/>
  <c r="LQ127" i="5"/>
  <c r="GX174" i="5"/>
  <c r="FS127" i="5"/>
  <c r="BJ180" i="5"/>
  <c r="CT174" i="5"/>
  <c r="MR127" i="5"/>
  <c r="X155" i="5"/>
  <c r="FB180" i="5"/>
  <c r="DZ168" i="5"/>
  <c r="FE125" i="5"/>
  <c r="IO174" i="5"/>
  <c r="FA128" i="5"/>
  <c r="DZ125" i="5"/>
  <c r="JT168" i="5"/>
  <c r="NM125" i="5"/>
  <c r="LV128" i="5"/>
  <c r="AD124" i="5"/>
  <c r="BW125" i="5"/>
  <c r="EI128" i="5"/>
  <c r="BT126" i="5"/>
  <c r="JD127" i="5"/>
  <c r="GI126" i="5"/>
  <c r="MB126" i="5"/>
  <c r="FF174" i="5"/>
  <c r="HW180" i="5"/>
  <c r="MR168" i="5"/>
  <c r="EH124" i="5"/>
  <c r="KQ128" i="5"/>
  <c r="FY124" i="5"/>
  <c r="AE124" i="5"/>
  <c r="JI168" i="5"/>
  <c r="FY174" i="5"/>
  <c r="JT128" i="5"/>
  <c r="KM174" i="5"/>
  <c r="CY168" i="5"/>
  <c r="HM128" i="5"/>
  <c r="CU174" i="5"/>
  <c r="LP174" i="5"/>
  <c r="BK126" i="5"/>
  <c r="KV127" i="5"/>
  <c r="LT180" i="5"/>
  <c r="CZ180" i="5"/>
  <c r="DN125" i="5"/>
  <c r="MY168" i="5"/>
  <c r="MP168" i="5"/>
  <c r="GR126" i="5"/>
  <c r="AW126" i="5"/>
  <c r="FK180" i="5"/>
  <c r="EM180" i="5"/>
  <c r="KI128" i="5"/>
  <c r="FW124" i="5"/>
  <c r="AN180" i="5"/>
  <c r="JJ128" i="5"/>
  <c r="EQ128" i="5"/>
  <c r="HQ128" i="5"/>
  <c r="DC180" i="5"/>
  <c r="LP180" i="5"/>
  <c r="AC125" i="5"/>
  <c r="LT126" i="5"/>
  <c r="IP124" i="5"/>
  <c r="HR127" i="5"/>
  <c r="EO126" i="5"/>
  <c r="LF174" i="5"/>
  <c r="KQ174" i="5"/>
  <c r="KI174" i="5"/>
  <c r="GR124" i="5"/>
  <c r="AR174" i="5"/>
  <c r="ED180" i="5"/>
  <c r="BB125" i="5"/>
  <c r="MK174" i="5"/>
  <c r="KP124" i="5"/>
  <c r="FX180" i="5"/>
  <c r="HR124" i="5"/>
  <c r="CA128" i="5"/>
  <c r="AK125" i="5"/>
  <c r="CQ174" i="5"/>
  <c r="DN126" i="5"/>
  <c r="NU168" i="5"/>
  <c r="ER168" i="5"/>
  <c r="JT127" i="5"/>
  <c r="GU126" i="5"/>
  <c r="GU180" i="5"/>
  <c r="AP128" i="5"/>
  <c r="II168" i="5"/>
  <c r="FT128" i="5"/>
  <c r="LH127" i="5"/>
  <c r="BA128" i="5"/>
  <c r="KB174" i="5"/>
  <c r="LX125" i="5"/>
  <c r="HI180" i="5"/>
  <c r="Y168" i="5"/>
  <c r="BD126" i="5"/>
  <c r="HB168" i="5"/>
  <c r="GH124" i="5"/>
  <c r="X53" i="9"/>
  <c r="EO168" i="5"/>
  <c r="DF127" i="5"/>
  <c r="KR128" i="5"/>
  <c r="CH174" i="5"/>
  <c r="IK127" i="5"/>
  <c r="NF180" i="5"/>
  <c r="DJ126" i="5"/>
  <c r="EJ126" i="5"/>
  <c r="EG127" i="5"/>
  <c r="IC124" i="5"/>
  <c r="HW126" i="5"/>
  <c r="EI180" i="5"/>
  <c r="DK124" i="5"/>
  <c r="JP128" i="5"/>
  <c r="ED127" i="5"/>
  <c r="AE53" i="9"/>
  <c r="FT124" i="5"/>
  <c r="IF180" i="5"/>
  <c r="LC128" i="5"/>
  <c r="GI174" i="5"/>
  <c r="KL174" i="5"/>
  <c r="MF126" i="5"/>
  <c r="KJ126" i="5"/>
  <c r="FX168" i="5"/>
  <c r="CG127" i="5"/>
  <c r="ER128" i="5"/>
  <c r="JK127" i="5"/>
  <c r="BW180" i="5"/>
  <c r="IS127" i="5"/>
  <c r="KX124" i="5"/>
  <c r="EA127" i="5"/>
  <c r="BR168" i="5"/>
  <c r="JR127" i="5"/>
  <c r="HV180" i="5"/>
  <c r="Y51" i="9"/>
  <c r="BJ128" i="5"/>
  <c r="ME168" i="5"/>
  <c r="EL126" i="5"/>
  <c r="BH127" i="5"/>
  <c r="LG125" i="5"/>
  <c r="DO168" i="5"/>
  <c r="IB128" i="5"/>
  <c r="HR180" i="5"/>
  <c r="FB128" i="5"/>
  <c r="BX125" i="5"/>
  <c r="GR125" i="5"/>
  <c r="MN124" i="5"/>
  <c r="X151" i="5"/>
  <c r="FQ127" i="5"/>
  <c r="MP128" i="5"/>
  <c r="HA128" i="5"/>
  <c r="FE174" i="5"/>
  <c r="MM125" i="5"/>
  <c r="JM126" i="5"/>
  <c r="FU125" i="5"/>
  <c r="HL174" i="5"/>
  <c r="MU126" i="5"/>
  <c r="BM127" i="5"/>
  <c r="GG128" i="5"/>
  <c r="LK127" i="5"/>
  <c r="GE124" i="5"/>
  <c r="BT128" i="5"/>
  <c r="EF180" i="5"/>
  <c r="IY127" i="5"/>
  <c r="BV127" i="5"/>
  <c r="DV180" i="5"/>
  <c r="IO168" i="5"/>
  <c r="GR127" i="5"/>
  <c r="AJ125" i="5"/>
  <c r="CA168" i="5"/>
  <c r="EH168" i="5"/>
  <c r="AY126" i="5"/>
  <c r="AA180" i="5"/>
  <c r="DA174" i="5"/>
  <c r="GA127" i="5"/>
  <c r="KT168" i="5"/>
  <c r="LJ127" i="5"/>
  <c r="AI125" i="5"/>
  <c r="JU174" i="5"/>
  <c r="GA168" i="5"/>
  <c r="AA124" i="5"/>
  <c r="DZ128" i="5"/>
  <c r="GW128" i="5"/>
  <c r="IR124" i="5"/>
  <c r="CM168" i="5"/>
  <c r="KI124" i="5"/>
  <c r="FV127" i="5"/>
  <c r="AW168" i="5"/>
  <c r="KX128" i="5"/>
  <c r="HV128" i="5"/>
  <c r="HV124" i="5"/>
  <c r="II180" i="5"/>
  <c r="DD125" i="5"/>
  <c r="BZ180" i="5"/>
  <c r="IB180" i="5"/>
  <c r="CH180" i="5"/>
  <c r="IP127" i="5"/>
  <c r="LU168" i="5"/>
  <c r="LI168" i="5"/>
  <c r="LB125" i="5"/>
  <c r="Z124" i="5"/>
  <c r="FN125" i="5"/>
  <c r="LB174" i="5"/>
  <c r="KS124" i="5"/>
  <c r="BK127" i="5"/>
  <c r="HK125" i="5"/>
  <c r="BF128" i="5"/>
  <c r="CR174" i="5"/>
  <c r="KW174" i="5"/>
  <c r="JG125" i="5"/>
  <c r="GI128" i="5"/>
  <c r="MF125" i="5"/>
  <c r="NG168" i="5"/>
  <c r="LN124" i="5"/>
  <c r="GQ124" i="5"/>
  <c r="KG128" i="5"/>
  <c r="FV128" i="5"/>
  <c r="HD127" i="5"/>
  <c r="AH127" i="5"/>
  <c r="BP125" i="5"/>
  <c r="KF125" i="5"/>
  <c r="NC180" i="5"/>
  <c r="GJ125" i="5"/>
  <c r="AE126" i="5"/>
  <c r="EP125" i="5"/>
  <c r="W43" i="9"/>
  <c r="AN124" i="5"/>
  <c r="AT174" i="5"/>
  <c r="HU125" i="5"/>
  <c r="EX124" i="5"/>
  <c r="BR174" i="5"/>
  <c r="AZ180" i="5"/>
  <c r="HB180" i="5"/>
  <c r="BE168" i="5"/>
  <c r="FT125" i="5"/>
  <c r="MH125" i="5"/>
  <c r="JK168" i="5"/>
  <c r="BS127" i="5"/>
  <c r="FK126" i="5"/>
  <c r="DZ127" i="5"/>
  <c r="GN126" i="5"/>
  <c r="LB128" i="5"/>
  <c r="BD128" i="5"/>
  <c r="AH153" i="5"/>
  <c r="W127" i="5"/>
  <c r="DN168" i="5"/>
  <c r="KS127" i="5"/>
  <c r="NG174" i="5"/>
  <c r="GB128" i="5"/>
  <c r="AR124" i="5"/>
  <c r="NM126" i="5"/>
  <c r="CC124" i="5"/>
  <c r="HZ127" i="5"/>
  <c r="BV125" i="5"/>
  <c r="IS168" i="5"/>
  <c r="KZ168" i="5"/>
  <c r="KM125" i="5"/>
  <c r="KX180" i="5"/>
  <c r="FJ124" i="5"/>
  <c r="GT126" i="5"/>
  <c r="MJ125" i="5"/>
  <c r="AG153" i="5"/>
  <c r="DP128" i="5"/>
  <c r="NJ180" i="5"/>
  <c r="Z47" i="9"/>
  <c r="NM180" i="5"/>
  <c r="JS127" i="5"/>
  <c r="X47" i="9"/>
  <c r="NQ168" i="5"/>
  <c r="IV126" i="5"/>
  <c r="AF154" i="5"/>
  <c r="IP125" i="5"/>
  <c r="DA126" i="5"/>
  <c r="DU174" i="5"/>
  <c r="HF128" i="5"/>
  <c r="HO124" i="5"/>
  <c r="HC168" i="5"/>
  <c r="GM180" i="5"/>
  <c r="JN127" i="5"/>
  <c r="LK180" i="5"/>
  <c r="LM126" i="5"/>
  <c r="MG126" i="5"/>
  <c r="MR128" i="5"/>
  <c r="IQ127" i="5"/>
  <c r="HO180" i="5"/>
  <c r="BZ174" i="5"/>
  <c r="KF127" i="5"/>
  <c r="CZ126" i="5"/>
  <c r="MJ180" i="5"/>
  <c r="FI180" i="5"/>
  <c r="CN126" i="5"/>
  <c r="AE70" i="9"/>
  <c r="AR126" i="5"/>
  <c r="ES126" i="5"/>
  <c r="KH126" i="5"/>
  <c r="GZ128" i="5"/>
  <c r="AR128" i="5"/>
  <c r="DU128" i="5"/>
  <c r="AZ126" i="5"/>
  <c r="AY125" i="5"/>
  <c r="DO126" i="5"/>
  <c r="MG127" i="5"/>
  <c r="KF128" i="5"/>
  <c r="JU124" i="5"/>
  <c r="LJ174" i="5"/>
  <c r="BI124" i="5"/>
  <c r="BV174" i="5"/>
  <c r="MT168" i="5"/>
  <c r="KQ125" i="5"/>
  <c r="EV126" i="5"/>
  <c r="ID125" i="5"/>
  <c r="MX126" i="5"/>
  <c r="BY127" i="5"/>
  <c r="IW168" i="5"/>
  <c r="EN126" i="5"/>
  <c r="HC128" i="5"/>
  <c r="GH180" i="5"/>
  <c r="JC125" i="5"/>
  <c r="EE126" i="5"/>
  <c r="MU168" i="5"/>
  <c r="Z154" i="5"/>
  <c r="ME125" i="5"/>
  <c r="V50" i="9"/>
  <c r="BD180" i="5"/>
  <c r="NN126" i="5"/>
  <c r="AF125" i="5"/>
  <c r="LA125" i="5"/>
  <c r="MK127" i="5"/>
  <c r="FY128" i="5"/>
  <c r="HI124" i="5"/>
  <c r="AC53" i="9"/>
  <c r="AF51" i="9"/>
  <c r="MD174" i="5"/>
  <c r="ES128" i="5"/>
  <c r="W84" i="9"/>
  <c r="AG168" i="5"/>
  <c r="MI125" i="5"/>
  <c r="BI174" i="5"/>
  <c r="MX180" i="5"/>
  <c r="JY125" i="5"/>
  <c r="KK124" i="5"/>
  <c r="IC168" i="5"/>
  <c r="DY127" i="5"/>
  <c r="AS180" i="5"/>
  <c r="AA85" i="9"/>
  <c r="JB125" i="5"/>
  <c r="DW124" i="5"/>
  <c r="IE180" i="5"/>
  <c r="JE124" i="5"/>
  <c r="V168" i="5"/>
  <c r="MN126" i="5"/>
  <c r="GU127" i="5"/>
  <c r="JW128" i="5"/>
  <c r="FM128" i="5"/>
  <c r="KO125" i="5"/>
  <c r="EZ180" i="5"/>
  <c r="HH180" i="5"/>
  <c r="LG127" i="5"/>
  <c r="CQ126" i="5"/>
  <c r="AO126" i="5"/>
  <c r="CJ126" i="5"/>
  <c r="Z70" i="9"/>
  <c r="KW168" i="5"/>
  <c r="NM168" i="5"/>
  <c r="FF180" i="5"/>
  <c r="EZ174" i="5"/>
  <c r="IZ127" i="5"/>
  <c r="GN128" i="5"/>
  <c r="ME180" i="5"/>
  <c r="BS174" i="5"/>
  <c r="EE174" i="5"/>
  <c r="AA153" i="5"/>
  <c r="DK127" i="5"/>
  <c r="CS180" i="5"/>
  <c r="IS126" i="5"/>
  <c r="DP174" i="5"/>
  <c r="LJ126" i="5"/>
  <c r="HR174" i="5"/>
  <c r="HA168" i="5"/>
  <c r="LU125" i="5"/>
  <c r="DI124" i="5"/>
  <c r="DL125" i="5"/>
  <c r="CA127" i="5"/>
  <c r="ND174" i="5"/>
  <c r="AD84" i="9"/>
  <c r="CL127" i="5"/>
  <c r="IN124" i="5"/>
  <c r="KH180" i="5"/>
  <c r="HJ125" i="5"/>
  <c r="MI180" i="5"/>
  <c r="JD180" i="5"/>
  <c r="KK174" i="5"/>
  <c r="IP126" i="5"/>
  <c r="DW128" i="5"/>
  <c r="JH180" i="5"/>
  <c r="CQ127" i="5"/>
  <c r="HL128" i="5"/>
  <c r="BQ128" i="5"/>
  <c r="EG128" i="5"/>
  <c r="AA88" i="9"/>
  <c r="X43" i="9"/>
  <c r="FO124" i="5"/>
  <c r="FL127" i="5"/>
  <c r="MH128" i="5"/>
  <c r="LF126" i="5"/>
  <c r="IR126" i="5"/>
  <c r="FW174" i="5"/>
  <c r="CR168" i="5"/>
  <c r="DW125" i="5"/>
  <c r="IO180" i="5"/>
  <c r="HY168" i="5"/>
  <c r="FY168" i="5"/>
  <c r="AB84" i="9"/>
  <c r="EW128" i="5"/>
  <c r="BN124" i="5"/>
  <c r="V128" i="5"/>
  <c r="AF174" i="5"/>
  <c r="EJ127" i="5"/>
  <c r="GQ126" i="5"/>
  <c r="AT124" i="5"/>
  <c r="EL168" i="5"/>
  <c r="EO127" i="5"/>
  <c r="LD127" i="5"/>
  <c r="AB174" i="5"/>
  <c r="EM127" i="5"/>
  <c r="AE128" i="5"/>
  <c r="GP180" i="5"/>
  <c r="JV128" i="5"/>
  <c r="Y180" i="5"/>
  <c r="Z53" i="9"/>
  <c r="AP127" i="5"/>
  <c r="HO128" i="5"/>
  <c r="EA168" i="5"/>
  <c r="HU126" i="5"/>
  <c r="GS125" i="5"/>
  <c r="IV168" i="5"/>
  <c r="HS127" i="5"/>
  <c r="DP127" i="5"/>
  <c r="HL127" i="5"/>
  <c r="FK128" i="5"/>
  <c r="HU124" i="5"/>
  <c r="AC154" i="5"/>
  <c r="ES168" i="5"/>
  <c r="MV168" i="5"/>
  <c r="GQ180" i="5"/>
  <c r="AH154" i="5"/>
  <c r="NT168" i="5"/>
  <c r="GG124" i="5"/>
  <c r="IP180" i="5"/>
  <c r="V85" i="9"/>
  <c r="NJ168" i="5"/>
  <c r="KD124" i="5"/>
  <c r="IQ128" i="5"/>
  <c r="AC49" i="9"/>
  <c r="AF50" i="9"/>
  <c r="FU127" i="5"/>
  <c r="AW180" i="5"/>
  <c r="DL124" i="5"/>
  <c r="X126" i="5"/>
  <c r="EH127" i="5"/>
  <c r="DB127" i="5"/>
  <c r="MG180" i="5"/>
  <c r="V49" i="9"/>
  <c r="EW180" i="5"/>
  <c r="Z52" i="9"/>
  <c r="KJ128" i="5"/>
  <c r="DS126" i="5"/>
  <c r="DE125" i="5"/>
  <c r="AA53" i="9"/>
  <c r="KU174" i="5"/>
  <c r="KS128" i="5"/>
  <c r="BR126" i="5"/>
  <c r="AE49" i="9"/>
  <c r="BC174" i="5"/>
  <c r="KK125" i="5"/>
  <c r="IX174" i="5"/>
  <c r="AC52" i="9"/>
  <c r="DM180" i="5"/>
  <c r="GZ126" i="5"/>
  <c r="GQ174" i="5"/>
  <c r="BZ126" i="5"/>
  <c r="LX168" i="5"/>
  <c r="CB125" i="5"/>
  <c r="AF49" i="9"/>
  <c r="AE84" i="9"/>
  <c r="JI127" i="5"/>
  <c r="X153" i="5"/>
  <c r="IJ168" i="5"/>
  <c r="CH168" i="5"/>
  <c r="MI128" i="5"/>
  <c r="LS128" i="5"/>
  <c r="KM124" i="5"/>
  <c r="GW124" i="5"/>
  <c r="BV124" i="5"/>
  <c r="KH128" i="5"/>
  <c r="FY125" i="5"/>
  <c r="KA125" i="5"/>
  <c r="DB168" i="5"/>
  <c r="HA126" i="5"/>
  <c r="AD154" i="5"/>
  <c r="IT124" i="5"/>
  <c r="GW125" i="5"/>
  <c r="JX124" i="5"/>
  <c r="HJ126" i="5"/>
  <c r="JQ168" i="5"/>
  <c r="IU174" i="5"/>
  <c r="AQ128" i="5"/>
  <c r="NA125" i="5"/>
  <c r="CR124" i="5"/>
  <c r="Y50" i="9"/>
  <c r="MT125" i="5"/>
  <c r="HB128" i="5"/>
  <c r="NM128" i="5"/>
  <c r="V153" i="5"/>
  <c r="MF168" i="5"/>
  <c r="X180" i="5"/>
  <c r="LZ168" i="5"/>
  <c r="BZ168" i="5"/>
  <c r="DO127" i="5"/>
  <c r="MW180" i="5"/>
  <c r="JB124" i="5"/>
  <c r="EU127" i="5"/>
  <c r="Y70" i="9"/>
  <c r="FQ168" i="5"/>
  <c r="CM126" i="5"/>
  <c r="GG126" i="5"/>
  <c r="Z127" i="5"/>
  <c r="Z163" i="5" s="1"/>
  <c r="DP168" i="5"/>
  <c r="ID168" i="5"/>
  <c r="AF52" i="9"/>
  <c r="KZ127" i="5"/>
  <c r="BS124" i="5"/>
  <c r="HI126" i="5"/>
  <c r="AN168" i="5"/>
  <c r="IX128" i="5"/>
  <c r="Z174" i="5"/>
  <c r="AX168" i="5"/>
  <c r="FR124" i="5"/>
  <c r="W52" i="9"/>
  <c r="GW127" i="5"/>
  <c r="LC127" i="5"/>
  <c r="BH168" i="5"/>
  <c r="FP128" i="5"/>
  <c r="BI168" i="5"/>
  <c r="ER127" i="5"/>
  <c r="JX168" i="5"/>
  <c r="JR174" i="5"/>
  <c r="ML125" i="5"/>
  <c r="MB127" i="5"/>
  <c r="LQ174" i="5"/>
  <c r="GY168" i="5"/>
  <c r="HU180" i="5"/>
  <c r="LO168" i="5"/>
  <c r="CW180" i="5"/>
  <c r="AM128" i="5"/>
  <c r="AB43" i="9"/>
  <c r="KR168" i="5"/>
  <c r="IB168" i="5"/>
  <c r="AG154" i="5"/>
  <c r="JA128" i="5"/>
  <c r="CS125" i="5"/>
  <c r="JL124" i="5"/>
  <c r="EH126" i="5"/>
  <c r="LE124" i="5"/>
  <c r="V125" i="5"/>
  <c r="GJ168" i="5"/>
  <c r="AB128" i="5"/>
  <c r="EC168" i="5"/>
  <c r="EG126" i="5"/>
  <c r="AD180" i="5"/>
  <c r="CO127" i="5"/>
  <c r="AS126" i="5"/>
  <c r="FI127" i="5"/>
  <c r="DA168" i="5"/>
  <c r="FH174" i="5"/>
  <c r="Z50" i="9"/>
  <c r="HN168" i="5"/>
  <c r="CX168" i="5"/>
  <c r="MV127" i="5"/>
  <c r="FV168" i="5"/>
  <c r="MF180" i="5"/>
  <c r="KW127" i="5"/>
  <c r="GH174" i="5"/>
  <c r="AB154" i="5"/>
  <c r="GP125" i="5"/>
  <c r="EM174" i="5"/>
  <c r="AY124" i="5"/>
  <c r="CX124" i="5"/>
  <c r="LT127" i="5"/>
  <c r="NA174" i="5"/>
  <c r="FR174" i="5"/>
  <c r="GO124" i="5"/>
  <c r="MA127" i="5"/>
  <c r="X86" i="9"/>
  <c r="AE85" i="9"/>
  <c r="EU126" i="5"/>
  <c r="LI127" i="5"/>
  <c r="KL124" i="5"/>
  <c r="MZ174" i="5"/>
  <c r="JI174" i="5"/>
  <c r="JU127" i="5"/>
  <c r="EA126" i="5"/>
  <c r="KC168" i="5"/>
  <c r="Z85" i="9"/>
  <c r="JZ174" i="5"/>
  <c r="LN180" i="5"/>
  <c r="LB127" i="5"/>
  <c r="AC48" i="9"/>
  <c r="HS174" i="5"/>
  <c r="CC168" i="5"/>
  <c r="KE174" i="5"/>
  <c r="CG124" i="5"/>
  <c r="DB124" i="5"/>
  <c r="KO127" i="5"/>
  <c r="FZ125" i="5"/>
  <c r="JV168" i="5"/>
  <c r="IH124" i="5"/>
  <c r="AF152" i="5"/>
  <c r="AF161" i="5" s="1"/>
  <c r="FB126" i="5"/>
  <c r="NT180" i="5"/>
  <c r="MU128" i="5"/>
  <c r="ED128" i="5"/>
  <c r="DG180" i="5"/>
  <c r="V155" i="5"/>
  <c r="KX174" i="5"/>
  <c r="CX126" i="5"/>
  <c r="AE153" i="5"/>
  <c r="JK174" i="5"/>
  <c r="HE124" i="5"/>
  <c r="JY180" i="5"/>
  <c r="JB180" i="5"/>
  <c r="EI174" i="5"/>
  <c r="JM128" i="5"/>
  <c r="CI128" i="5"/>
  <c r="AB155" i="5"/>
  <c r="AB164" i="5" s="1"/>
  <c r="X52" i="9"/>
  <c r="GE168" i="5"/>
  <c r="JW174" i="5"/>
  <c r="BX180" i="5"/>
  <c r="IQ125" i="5"/>
  <c r="AH151" i="5"/>
  <c r="CJ180" i="5"/>
  <c r="BZ127" i="5"/>
  <c r="LO180" i="5"/>
  <c r="DW168" i="5"/>
  <c r="JS180" i="5"/>
  <c r="CH124" i="5"/>
  <c r="X154" i="5"/>
  <c r="KE128" i="5"/>
  <c r="EI168" i="5"/>
  <c r="EX128" i="5"/>
  <c r="LQ180" i="5"/>
  <c r="FH168" i="5"/>
  <c r="IS125" i="5"/>
  <c r="KX168" i="5"/>
  <c r="HP168" i="5"/>
  <c r="AD49" i="9"/>
  <c r="BS168" i="5"/>
  <c r="AB127" i="5"/>
  <c r="LS124" i="5"/>
  <c r="V53" i="9"/>
  <c r="AF168" i="5"/>
  <c r="AM127" i="5"/>
  <c r="KJ127" i="5"/>
  <c r="Y127" i="5"/>
  <c r="W126" i="5"/>
  <c r="GD174" i="5"/>
  <c r="LJ128" i="5"/>
  <c r="W180" i="5"/>
  <c r="IZ125" i="5"/>
  <c r="GK168" i="5"/>
  <c r="LL126" i="5"/>
  <c r="MD127" i="5"/>
  <c r="AA152" i="5"/>
  <c r="AN128" i="5"/>
  <c r="KD174" i="5"/>
  <c r="BD174" i="5"/>
  <c r="HD174" i="5"/>
  <c r="JM180" i="5"/>
  <c r="BF168" i="5"/>
  <c r="EF174" i="5"/>
  <c r="EU125" i="5"/>
  <c r="CC125" i="5"/>
  <c r="EN127" i="5"/>
  <c r="V84" i="9"/>
  <c r="IF128" i="5"/>
  <c r="LE168" i="5"/>
  <c r="V86" i="9"/>
  <c r="HZ124" i="5"/>
  <c r="AE86" i="9"/>
  <c r="DG174" i="5"/>
  <c r="FW127" i="5"/>
  <c r="ND128" i="5"/>
  <c r="LU127" i="5"/>
  <c r="EC180" i="5"/>
  <c r="LP127" i="5"/>
  <c r="DH174" i="5"/>
  <c r="DI168" i="5"/>
  <c r="DJ168" i="5"/>
  <c r="FG180" i="5"/>
  <c r="MN180" i="5"/>
  <c r="JK126" i="5"/>
  <c r="CM180" i="5"/>
  <c r="EM125" i="5"/>
  <c r="GL128" i="5"/>
  <c r="IW125" i="5"/>
  <c r="AH128" i="5"/>
  <c r="BN180" i="5"/>
  <c r="CI124" i="5"/>
  <c r="CR126" i="5"/>
  <c r="IL127" i="5"/>
  <c r="MW127" i="5"/>
  <c r="MB174" i="5"/>
  <c r="EW126" i="5"/>
  <c r="CB126" i="5"/>
  <c r="DR124" i="5"/>
  <c r="JU168" i="5"/>
  <c r="BG174" i="5"/>
  <c r="LR168" i="5"/>
  <c r="CR180" i="5"/>
  <c r="JX128" i="5"/>
  <c r="KW125" i="5"/>
  <c r="ND126" i="5"/>
  <c r="MF124" i="5"/>
  <c r="FN168" i="5"/>
  <c r="GE174" i="5"/>
  <c r="DF128" i="5"/>
  <c r="AD125" i="5"/>
  <c r="JN124" i="5"/>
  <c r="CV168" i="5"/>
  <c r="AT180" i="5"/>
  <c r="AB86" i="9"/>
  <c r="FQ124" i="5"/>
  <c r="AO125" i="5"/>
  <c r="DK168" i="5"/>
  <c r="JG124" i="5"/>
  <c r="KN127" i="5"/>
  <c r="KH124" i="5"/>
  <c r="GN180" i="5"/>
  <c r="AH155" i="5"/>
  <c r="BO168" i="5"/>
  <c r="AG127" i="5"/>
  <c r="DL180" i="5"/>
  <c r="AC128" i="5"/>
  <c r="FA124" i="5"/>
  <c r="NO174" i="5"/>
  <c r="GJ174" i="5"/>
  <c r="JB126" i="5"/>
  <c r="IZ174" i="5"/>
  <c r="MQ128" i="5"/>
  <c r="AZ174" i="5"/>
  <c r="AA84" i="9"/>
  <c r="LY128" i="5"/>
  <c r="GC124" i="5"/>
  <c r="MY126" i="5"/>
  <c r="AK174" i="5"/>
  <c r="JB127" i="5"/>
  <c r="W154" i="5"/>
  <c r="CA124" i="5"/>
  <c r="AA87" i="9"/>
  <c r="JH124" i="5"/>
  <c r="AF127" i="5"/>
  <c r="HX126" i="5"/>
  <c r="KV126" i="5"/>
  <c r="JB174" i="5"/>
  <c r="GN125" i="5"/>
  <c r="LW174" i="5"/>
  <c r="FO128" i="5"/>
  <c r="AA168" i="5"/>
  <c r="JS128" i="5"/>
  <c r="IL126" i="5"/>
  <c r="GR168" i="5"/>
  <c r="LJ168" i="5"/>
  <c r="AH168" i="5"/>
  <c r="LV124" i="5"/>
  <c r="BU124" i="5"/>
  <c r="EG180" i="5"/>
  <c r="CY128" i="5"/>
  <c r="HO168" i="5"/>
  <c r="JL127" i="5"/>
  <c r="JC126" i="5"/>
  <c r="BG180" i="5"/>
  <c r="HT174" i="5"/>
  <c r="AQ125" i="5"/>
  <c r="Z152" i="5"/>
  <c r="KP128" i="5"/>
  <c r="DE126" i="5"/>
  <c r="V152" i="5"/>
  <c r="JD168" i="5"/>
  <c r="AF88" i="9"/>
  <c r="BB127" i="5"/>
  <c r="CU180" i="5"/>
  <c r="GK127" i="5"/>
  <c r="BD127" i="5"/>
  <c r="LP124" i="5"/>
  <c r="CL126" i="5"/>
  <c r="BG168" i="5"/>
  <c r="AK168" i="5"/>
  <c r="NN174" i="5"/>
  <c r="GS127" i="5"/>
  <c r="CG174" i="5"/>
  <c r="DF168" i="5"/>
  <c r="AC151" i="5"/>
  <c r="AG174" i="5"/>
  <c r="IH180" i="5"/>
  <c r="HQ126" i="5"/>
  <c r="CH126" i="5"/>
  <c r="FI174" i="5"/>
  <c r="ET168" i="5"/>
  <c r="KL126" i="5"/>
  <c r="GL124" i="5"/>
  <c r="ME128" i="5"/>
  <c r="BO125" i="5"/>
  <c r="II126" i="5"/>
  <c r="MU180" i="5"/>
  <c r="ED126" i="5"/>
  <c r="AA51" i="9"/>
  <c r="MS168" i="5"/>
  <c r="HX128" i="5"/>
  <c r="CS126" i="5"/>
  <c r="IH174" i="5"/>
  <c r="LT168" i="5"/>
  <c r="AC152" i="5"/>
  <c r="CM125" i="5"/>
  <c r="MA180" i="5"/>
  <c r="AL168" i="5"/>
  <c r="LR127" i="5"/>
  <c r="GI168" i="5"/>
  <c r="Y43" i="9"/>
  <c r="IS128" i="5"/>
  <c r="KE124" i="5"/>
  <c r="AB85" i="9"/>
  <c r="MN128" i="5"/>
  <c r="AQ126" i="5"/>
  <c r="Z51" i="9"/>
  <c r="JP124" i="5"/>
  <c r="IK126" i="5"/>
  <c r="JB168" i="5"/>
  <c r="MK168" i="5"/>
  <c r="LD124" i="5"/>
  <c r="BL103" i="17" s="1"/>
  <c r="IC126" i="5"/>
  <c r="MQ126" i="5"/>
  <c r="AC174" i="5"/>
  <c r="FM125" i="5"/>
  <c r="CB127" i="5"/>
  <c r="FU174" i="5"/>
  <c r="HG174" i="5"/>
  <c r="AA70" i="9"/>
  <c r="BV180" i="5"/>
  <c r="MC124" i="5"/>
  <c r="AM168" i="5"/>
  <c r="GD180" i="5"/>
  <c r="HL126" i="5"/>
  <c r="KL127" i="5"/>
  <c r="Z84" i="9"/>
  <c r="AO180" i="5"/>
  <c r="AC153" i="5"/>
  <c r="CT127" i="5"/>
  <c r="AA154" i="5"/>
  <c r="CA126" i="5"/>
  <c r="EV174" i="5"/>
  <c r="KN128" i="5"/>
  <c r="AC43" i="9"/>
  <c r="EN125" i="5"/>
  <c r="AM104" i="17" s="1"/>
  <c r="CI174" i="5"/>
  <c r="GV180" i="5"/>
  <c r="KU168" i="5"/>
  <c r="AH125" i="5"/>
  <c r="MM168" i="5"/>
  <c r="GQ168" i="5"/>
  <c r="FW168" i="5"/>
  <c r="IM168" i="5"/>
  <c r="KZ174" i="5"/>
  <c r="EO124" i="5"/>
  <c r="KL180" i="5"/>
  <c r="MB180" i="5"/>
  <c r="FC126" i="5"/>
  <c r="IA128" i="5"/>
  <c r="ER180" i="5"/>
  <c r="MJ128" i="5"/>
  <c r="AD126" i="5"/>
  <c r="GO128" i="5"/>
  <c r="Y155" i="5"/>
  <c r="HR168" i="5"/>
  <c r="NK168" i="5"/>
  <c r="AE152" i="5"/>
  <c r="LX126" i="5"/>
  <c r="JD128" i="5"/>
  <c r="AG128" i="5"/>
  <c r="KA168" i="5"/>
  <c r="Y49" i="9"/>
  <c r="FA180" i="5"/>
  <c r="AI128" i="5"/>
  <c r="IG128" i="5"/>
  <c r="NN180" i="5"/>
  <c r="HY128" i="5"/>
  <c r="CD180" i="5"/>
  <c r="HA174" i="5"/>
  <c r="LB180" i="5"/>
  <c r="AS174" i="5"/>
  <c r="JP125" i="5"/>
  <c r="CA125" i="5"/>
  <c r="DY128" i="5"/>
  <c r="AD85" i="9"/>
  <c r="CX180" i="5"/>
  <c r="JM174" i="5"/>
  <c r="LT125" i="5"/>
  <c r="FV126" i="5"/>
  <c r="AE168" i="5"/>
  <c r="CF124" i="5"/>
  <c r="LQ126" i="5"/>
  <c r="AG126" i="5"/>
  <c r="AG162" i="5" s="1"/>
  <c r="AO124" i="5"/>
  <c r="NH168" i="5"/>
  <c r="AL180" i="5"/>
  <c r="DR128" i="5"/>
  <c r="FU180" i="5"/>
  <c r="CT124" i="5"/>
  <c r="MP180" i="5"/>
  <c r="CI126" i="5"/>
  <c r="JW168" i="5"/>
  <c r="JH168" i="5"/>
  <c r="NT124" i="5"/>
  <c r="DK174" i="5"/>
  <c r="BG126" i="5"/>
  <c r="AY174" i="5"/>
  <c r="ET174" i="5"/>
  <c r="AE125" i="5"/>
  <c r="DT127" i="5"/>
  <c r="CS124" i="5"/>
  <c r="CJ168" i="5"/>
  <c r="LJ180" i="5"/>
  <c r="HD124" i="5"/>
  <c r="Z155" i="5"/>
  <c r="HM124" i="5"/>
  <c r="AX126" i="5"/>
  <c r="Z105" i="17" s="1"/>
  <c r="AC126" i="5"/>
  <c r="W85" i="9"/>
  <c r="HF168" i="5"/>
  <c r="CY125" i="5"/>
  <c r="FE180" i="5"/>
  <c r="MX128" i="5"/>
  <c r="CE126" i="5"/>
  <c r="Z126" i="5"/>
  <c r="KJ168" i="5"/>
  <c r="KJ174" i="5"/>
  <c r="JJ168" i="5"/>
  <c r="EE168" i="5"/>
  <c r="Z125" i="5"/>
  <c r="GG168" i="5"/>
  <c r="AD43" i="9"/>
  <c r="CT168" i="5"/>
  <c r="NS180" i="5"/>
  <c r="IV125" i="5"/>
  <c r="X128" i="5"/>
  <c r="LG180" i="5"/>
  <c r="GC168" i="5"/>
  <c r="AG155" i="5"/>
  <c r="AD168" i="5"/>
  <c r="IL168" i="5"/>
  <c r="BL126" i="5"/>
  <c r="HN127" i="5"/>
  <c r="AB124" i="5"/>
  <c r="DD126" i="5"/>
  <c r="CW168" i="5"/>
  <c r="KD168" i="5"/>
  <c r="W125" i="5"/>
  <c r="AA86" i="9"/>
  <c r="Z86" i="9"/>
  <c r="FB168" i="5"/>
  <c r="X168" i="5"/>
  <c r="IO124" i="5"/>
  <c r="DY180" i="5"/>
  <c r="AD127" i="5"/>
  <c r="X152" i="5"/>
  <c r="AC180" i="5"/>
  <c r="FC180" i="5"/>
  <c r="V127" i="5"/>
  <c r="BJ126" i="5"/>
  <c r="NP168" i="5"/>
  <c r="FU124" i="5"/>
  <c r="GE128" i="5"/>
  <c r="NS168" i="5"/>
  <c r="KH125" i="5"/>
  <c r="HE168" i="5"/>
  <c r="HU168" i="5"/>
  <c r="IZ168" i="5"/>
  <c r="AU127" i="5"/>
  <c r="FR168" i="5"/>
  <c r="HK168" i="5"/>
  <c r="AB50" i="9"/>
  <c r="FL125" i="5"/>
  <c r="JK180" i="5"/>
  <c r="GD125" i="5"/>
  <c r="CN127" i="5"/>
  <c r="AR127" i="5"/>
  <c r="LW128" i="5"/>
  <c r="FN180" i="5"/>
  <c r="HT125" i="5"/>
  <c r="MA125" i="5"/>
  <c r="X124" i="5"/>
  <c r="IY168" i="5"/>
  <c r="DH126" i="5"/>
  <c r="KP168" i="5"/>
  <c r="DX168" i="5"/>
  <c r="Y84" i="9"/>
  <c r="AP168" i="5"/>
  <c r="IL124" i="5"/>
  <c r="DP126" i="5"/>
  <c r="AE43" i="9"/>
  <c r="LS168" i="5"/>
  <c r="KG125" i="5"/>
  <c r="AD86" i="9"/>
  <c r="EZ168" i="5"/>
  <c r="CG168" i="5"/>
  <c r="BR124" i="5"/>
  <c r="CK124" i="5"/>
  <c r="IW128" i="5"/>
  <c r="FE168" i="5"/>
  <c r="HD126" i="5"/>
  <c r="JP127" i="5"/>
  <c r="AZ127" i="5"/>
  <c r="AB168" i="5"/>
  <c r="GE126" i="5"/>
  <c r="EZ126" i="5"/>
  <c r="EW127" i="5"/>
  <c r="V180" i="5"/>
  <c r="DU168" i="5"/>
  <c r="IX168" i="5"/>
  <c r="BD124" i="5"/>
  <c r="JC174" i="5"/>
  <c r="AF153" i="5"/>
  <c r="DK125" i="5"/>
  <c r="GP168" i="5"/>
  <c r="GW126" i="5"/>
  <c r="GV124" i="5"/>
  <c r="AF180" i="5"/>
  <c r="KY174" i="5"/>
  <c r="GH128" i="5"/>
  <c r="FZ180" i="5"/>
  <c r="AG124" i="5"/>
  <c r="II125" i="5"/>
  <c r="BL174" i="5"/>
  <c r="DS168" i="5"/>
  <c r="AA49" i="9"/>
  <c r="JZ168" i="5"/>
  <c r="AG152" i="5"/>
  <c r="AB52" i="9"/>
  <c r="MH127" i="5"/>
  <c r="AC51" i="9"/>
  <c r="IZ180" i="5"/>
  <c r="AI168" i="5"/>
  <c r="JF168" i="5"/>
  <c r="KQ180" i="5"/>
  <c r="FG168" i="5"/>
  <c r="DO128" i="5"/>
  <c r="Z168" i="5"/>
  <c r="MJ168" i="5"/>
  <c r="FI128" i="5"/>
  <c r="IV124" i="5"/>
  <c r="NC168" i="5"/>
  <c r="BC124" i="5"/>
  <c r="KT127" i="5"/>
  <c r="IT125" i="5"/>
  <c r="FN128" i="5"/>
  <c r="DS125" i="5"/>
  <c r="BJ168" i="5"/>
  <c r="DK126" i="5"/>
  <c r="AI105" i="17" s="1"/>
  <c r="MO124" i="5"/>
  <c r="AM126" i="5"/>
  <c r="AI180" i="5"/>
  <c r="AC50" i="9"/>
  <c r="Y86" i="9"/>
  <c r="AT127" i="5"/>
  <c r="HB127" i="5"/>
  <c r="DZ124" i="5"/>
  <c r="NN128" i="5"/>
  <c r="DV174" i="5"/>
  <c r="BF124" i="5"/>
  <c r="DT168" i="5"/>
  <c r="EU180" i="5"/>
  <c r="IR127" i="5"/>
  <c r="GN127" i="5"/>
  <c r="KW180" i="5"/>
  <c r="JQ125" i="5"/>
  <c r="Y52" i="9"/>
  <c r="Z151" i="5"/>
  <c r="AR168" i="5"/>
  <c r="W128" i="5"/>
  <c r="AJ168" i="5"/>
  <c r="W151" i="5"/>
  <c r="AI174" i="5"/>
  <c r="Y125" i="5"/>
  <c r="CN174" i="5"/>
  <c r="ED124" i="5"/>
  <c r="ND180" i="5"/>
  <c r="CV127" i="5"/>
  <c r="AU128" i="5"/>
  <c r="BC168" i="5"/>
  <c r="CY124" i="5"/>
  <c r="NN127" i="5"/>
  <c r="AK124" i="5"/>
  <c r="IJ124" i="5"/>
  <c r="AR125" i="5"/>
  <c r="AA104" i="17" s="1"/>
  <c r="NE126" i="5"/>
  <c r="FP168" i="5"/>
  <c r="Y154" i="5"/>
  <c r="CW127" i="5"/>
  <c r="LO127" i="5"/>
  <c r="AH174" i="5"/>
  <c r="LH128" i="5"/>
  <c r="GB127" i="5"/>
  <c r="AB51" i="9"/>
  <c r="AL127" i="5"/>
  <c r="LU174" i="5"/>
  <c r="FI168" i="5"/>
  <c r="HG126" i="5"/>
  <c r="JF127" i="5"/>
  <c r="KN168" i="5"/>
  <c r="FL168" i="5"/>
  <c r="JU128" i="5"/>
  <c r="AB180" i="5"/>
  <c r="W50" i="9"/>
  <c r="AK127" i="5"/>
  <c r="EC124" i="5"/>
  <c r="AC47" i="9"/>
  <c r="CV126" i="5"/>
  <c r="JW180" i="5"/>
  <c r="IZ128" i="5"/>
  <c r="Z43" i="9"/>
  <c r="CB124" i="5"/>
  <c r="AE50" i="9"/>
  <c r="JA168" i="5"/>
  <c r="LY125" i="5"/>
  <c r="AL126" i="5"/>
  <c r="Z49" i="9"/>
  <c r="ET126" i="5"/>
  <c r="AJ127" i="5"/>
  <c r="AB88" i="9"/>
  <c r="BQ124" i="5"/>
  <c r="AS168" i="5"/>
  <c r="IK168" i="5"/>
  <c r="AF126" i="5"/>
  <c r="BB180" i="5"/>
  <c r="DT128" i="5"/>
  <c r="KY180" i="5"/>
  <c r="MS126" i="5"/>
  <c r="AX128" i="5"/>
  <c r="DL174" i="5"/>
  <c r="HC124" i="5"/>
  <c r="DR174" i="5"/>
  <c r="GQ125" i="5"/>
  <c r="AU104" i="17" s="1"/>
  <c r="IF126" i="5"/>
  <c r="LC168" i="5"/>
  <c r="V51" i="9"/>
  <c r="Y174" i="5"/>
  <c r="EQ127" i="5"/>
  <c r="CJ127" i="5"/>
  <c r="IE174" i="5"/>
  <c r="EV127" i="5"/>
  <c r="MI126" i="5"/>
  <c r="CC174" i="5"/>
  <c r="NL168" i="5"/>
  <c r="JE168" i="5"/>
  <c r="DH124" i="5"/>
  <c r="DB126" i="5"/>
  <c r="DY124" i="5"/>
  <c r="AD70" i="9"/>
  <c r="HA180" i="5"/>
  <c r="DE128" i="5"/>
  <c r="MR126" i="5"/>
  <c r="AA174" i="5"/>
  <c r="GT124" i="5"/>
  <c r="CB128" i="5"/>
  <c r="Y128" i="5"/>
  <c r="Y164" i="5" s="1"/>
  <c r="HS124" i="5"/>
  <c r="LO125" i="5"/>
  <c r="W153" i="5"/>
  <c r="AC86" i="9"/>
  <c r="HK127" i="5"/>
  <c r="JQ128" i="5"/>
  <c r="FW180" i="5"/>
  <c r="MS180" i="5"/>
  <c r="FO127" i="5"/>
  <c r="KK168" i="5"/>
  <c r="W49" i="9"/>
  <c r="NU174" i="5"/>
  <c r="AC155" i="5"/>
  <c r="AU168" i="5"/>
  <c r="X85" i="9"/>
  <c r="EY168" i="5"/>
  <c r="DL126" i="5"/>
  <c r="NB168" i="5"/>
  <c r="IQ180" i="5"/>
  <c r="JY168" i="5"/>
  <c r="KO128" i="5"/>
  <c r="AQ168" i="5"/>
  <c r="Y152" i="5"/>
  <c r="HT168" i="5"/>
  <c r="W51" i="9"/>
  <c r="JQ126" i="5"/>
  <c r="KM168" i="5"/>
  <c r="IA168" i="5"/>
  <c r="GF125" i="5"/>
  <c r="AA125" i="5"/>
  <c r="EX168" i="5"/>
  <c r="FG126" i="5"/>
  <c r="HT127" i="5"/>
  <c r="AB70" i="9"/>
  <c r="AV168" i="5"/>
  <c r="JG128" i="5"/>
  <c r="JQ127" i="5"/>
  <c r="DN174" i="5"/>
  <c r="JZ180" i="5"/>
  <c r="JH125" i="5"/>
  <c r="KU127" i="5"/>
  <c r="X50" i="9"/>
  <c r="BB128" i="5"/>
  <c r="AB53" i="9"/>
  <c r="BF125" i="5"/>
  <c r="IM127" i="5"/>
  <c r="BQ168" i="5"/>
  <c r="HS168" i="5"/>
  <c r="IQ126" i="5"/>
  <c r="AE52" i="9"/>
  <c r="DI128" i="5"/>
  <c r="MT126" i="5"/>
  <c r="DJ127" i="5"/>
  <c r="JD126" i="5"/>
  <c r="BU168" i="5"/>
  <c r="CK125" i="5"/>
  <c r="FA168" i="5"/>
  <c r="AF155" i="5"/>
  <c r="FN124" i="5"/>
  <c r="Y85" i="9"/>
  <c r="CN168" i="5"/>
  <c r="LZ125" i="5"/>
  <c r="W174" i="5"/>
  <c r="AA126" i="5"/>
  <c r="GD127" i="5"/>
  <c r="JI128" i="5"/>
  <c r="DM128" i="5"/>
  <c r="GQ127" i="5"/>
  <c r="CR125" i="5"/>
  <c r="KU124" i="5"/>
  <c r="AO168" i="5"/>
  <c r="AH152" i="5"/>
  <c r="NP128" i="5"/>
  <c r="BU107" i="17" s="1"/>
  <c r="GC174" i="5"/>
  <c r="W152" i="5"/>
  <c r="AB125" i="5"/>
  <c r="AB161" i="5" s="1"/>
  <c r="CQ168" i="5"/>
  <c r="FJ168" i="5"/>
  <c r="LG174" i="5"/>
  <c r="LG124" i="5"/>
  <c r="GK125" i="5"/>
  <c r="CZ168" i="5"/>
  <c r="IL125" i="5"/>
  <c r="LQ168" i="5"/>
  <c r="AB153" i="5"/>
  <c r="HS125" i="5"/>
  <c r="BM124" i="5"/>
  <c r="AT168" i="5"/>
  <c r="GF168" i="5"/>
  <c r="W53" i="9"/>
  <c r="EO128" i="5"/>
  <c r="KI168" i="5"/>
  <c r="LS127" i="5"/>
  <c r="FK124" i="5"/>
  <c r="EY128" i="5"/>
  <c r="CF127" i="5"/>
  <c r="AD106" i="17" s="1"/>
  <c r="AC84" i="9"/>
  <c r="FK168" i="5"/>
  <c r="FL128" i="5"/>
  <c r="AD151" i="5"/>
  <c r="AC85" i="9"/>
  <c r="AE174" i="5"/>
  <c r="HZ180" i="5"/>
  <c r="IT168" i="5"/>
  <c r="FZ168" i="5"/>
  <c r="AA155" i="5"/>
  <c r="DY125" i="5"/>
  <c r="AE127" i="5"/>
  <c r="HB124" i="5"/>
  <c r="JI126" i="5"/>
  <c r="DY126" i="5"/>
  <c r="FR180" i="5"/>
  <c r="AZ168" i="5"/>
  <c r="EL128" i="5"/>
  <c r="W155" i="5"/>
  <c r="FU126" i="5"/>
  <c r="JL168" i="5"/>
  <c r="AM124" i="5"/>
  <c r="Y126" i="5"/>
  <c r="JY127" i="5"/>
  <c r="DB180" i="5"/>
  <c r="AM83" i="10" s="1"/>
  <c r="MR124" i="5"/>
  <c r="DC168" i="5"/>
  <c r="X84" i="9"/>
  <c r="AC168" i="5"/>
  <c r="GZ125" i="5"/>
  <c r="KO174" i="5"/>
  <c r="KG180" i="5"/>
  <c r="AF87" i="9"/>
  <c r="CV124" i="5"/>
  <c r="AC127" i="5"/>
  <c r="JC168" i="5"/>
  <c r="AB151" i="5"/>
  <c r="MR125" i="5"/>
  <c r="ES180" i="5"/>
  <c r="FU168" i="5"/>
  <c r="JF126" i="5"/>
  <c r="KB128" i="5"/>
  <c r="KB127" i="5"/>
  <c r="LY127" i="5"/>
  <c r="Y151" i="5"/>
  <c r="AB49" i="9"/>
  <c r="AA52" i="9"/>
  <c r="DN128" i="5"/>
  <c r="IY124" i="5"/>
  <c r="CL174" i="5"/>
  <c r="V43" i="9"/>
  <c r="HW168" i="5"/>
  <c r="W86" i="9"/>
  <c r="AF53" i="9"/>
  <c r="AG125" i="5"/>
  <c r="AW125" i="5"/>
  <c r="IL180" i="5"/>
  <c r="LX127" i="5"/>
  <c r="AE155" i="5"/>
  <c r="IG168" i="5"/>
  <c r="AZ81" i="10" s="1"/>
  <c r="KK128" i="5"/>
  <c r="GW168" i="5"/>
  <c r="HC127" i="5"/>
  <c r="IN126" i="5"/>
  <c r="AD52" i="9"/>
  <c r="FC127" i="5"/>
  <c r="Y124" i="5"/>
  <c r="AL125" i="5"/>
  <c r="AD152" i="5"/>
  <c r="AD174" i="5"/>
  <c r="V53" i="10"/>
  <c r="Z87" i="10"/>
  <c r="LV174" i="5"/>
  <c r="W124" i="5"/>
  <c r="CJ128" i="5"/>
  <c r="AE51" i="9"/>
  <c r="IU168" i="5"/>
  <c r="NE180" i="5"/>
  <c r="V44" i="10"/>
  <c r="X43" i="10"/>
  <c r="AA87" i="10"/>
  <c r="EK126" i="5"/>
  <c r="IU126" i="5"/>
  <c r="FZ124" i="5"/>
  <c r="AR103" i="17" s="1"/>
  <c r="MI127" i="5"/>
  <c r="JM127" i="5"/>
  <c r="X174" i="5"/>
  <c r="GZ180" i="5"/>
  <c r="HG124" i="5"/>
  <c r="AE154" i="5"/>
  <c r="MN127" i="5"/>
  <c r="HZ168" i="5"/>
  <c r="IR174" i="5"/>
  <c r="BF85" i="10"/>
  <c r="AH86" i="10"/>
  <c r="AN126" i="5"/>
  <c r="LS180" i="5"/>
  <c r="V174" i="5"/>
  <c r="CP127" i="5"/>
  <c r="Z153" i="5"/>
  <c r="HI128" i="5"/>
  <c r="AF85" i="9"/>
  <c r="AY128" i="5"/>
  <c r="AD51" i="9"/>
  <c r="KJ124" i="5"/>
  <c r="FU128" i="5"/>
  <c r="MU174" i="5"/>
  <c r="IC174" i="5"/>
  <c r="LD126" i="5"/>
  <c r="BL105" i="17" s="1"/>
  <c r="KL168" i="5"/>
  <c r="HL168" i="5"/>
  <c r="KI125" i="5"/>
  <c r="BF174" i="5"/>
  <c r="Z82" i="10" s="1"/>
  <c r="FT168" i="5"/>
  <c r="AK128" i="5"/>
  <c r="Y153" i="5"/>
  <c r="AC124" i="5"/>
  <c r="DO125" i="5"/>
  <c r="X48" i="10"/>
  <c r="KK127" i="5"/>
  <c r="LH168" i="5"/>
  <c r="AD155" i="5"/>
  <c r="CC128" i="5"/>
  <c r="IH127" i="5"/>
  <c r="W168" i="5"/>
  <c r="Z128" i="5"/>
  <c r="MC125" i="5"/>
  <c r="Y53" i="9"/>
  <c r="GH127" i="5"/>
  <c r="AN127" i="5"/>
  <c r="LW168" i="5"/>
  <c r="HB125" i="5"/>
  <c r="CW124" i="5"/>
  <c r="AB126" i="5"/>
  <c r="AD128" i="5"/>
  <c r="MI168" i="5"/>
  <c r="AD85" i="10"/>
  <c r="AN87" i="10"/>
  <c r="BQ87" i="10"/>
  <c r="BV84" i="10"/>
  <c r="AY48" i="10"/>
  <c r="X85" i="10"/>
  <c r="BL52" i="10"/>
  <c r="BO44" i="10"/>
  <c r="AB47" i="10"/>
  <c r="BI50" i="10"/>
  <c r="BK48" i="10"/>
  <c r="AU48" i="10"/>
  <c r="AC123" i="5"/>
  <c r="BK52" i="10"/>
  <c r="CA53" i="10"/>
  <c r="BW127" i="5"/>
  <c r="AJ85" i="10"/>
  <c r="BI86" i="10"/>
  <c r="BR53" i="10"/>
  <c r="AN51" i="10"/>
  <c r="AW85" i="10"/>
  <c r="AS53" i="10"/>
  <c r="BH88" i="10"/>
  <c r="BR70" i="10"/>
  <c r="AH84" i="10"/>
  <c r="BR47" i="10"/>
  <c r="BV49" i="10"/>
  <c r="AL94" i="5"/>
  <c r="BH70" i="10"/>
  <c r="LA94" i="5"/>
  <c r="AK54" i="17"/>
  <c r="BL84" i="10"/>
  <c r="BV87" i="10"/>
  <c r="BY86" i="10"/>
  <c r="BT84" i="10"/>
  <c r="BA48" i="10"/>
  <c r="AX48" i="10"/>
  <c r="BK49" i="10"/>
  <c r="W50" i="10"/>
  <c r="CA48" i="10"/>
  <c r="Y84" i="10"/>
  <c r="BA43" i="10"/>
  <c r="BJ84" i="10"/>
  <c r="BB47" i="10"/>
  <c r="BE44" i="10"/>
  <c r="BX53" i="10"/>
  <c r="AD53" i="10"/>
  <c r="AZ52" i="10"/>
  <c r="LO123" i="5"/>
  <c r="AB88" i="10"/>
  <c r="AC86" i="10"/>
  <c r="AQ88" i="10"/>
  <c r="AU51" i="10"/>
  <c r="BJ53" i="10"/>
  <c r="LQ128" i="5"/>
  <c r="BS51" i="10"/>
  <c r="BM84" i="10"/>
  <c r="BF51" i="10"/>
  <c r="BY49" i="10"/>
  <c r="BK88" i="10"/>
  <c r="BN87" i="10"/>
  <c r="BO88" i="10"/>
  <c r="AG50" i="10"/>
  <c r="AD47" i="10"/>
  <c r="BK44" i="10"/>
  <c r="AB130" i="9"/>
  <c r="AC38" i="9" s="1"/>
  <c r="BR48" i="10"/>
  <c r="BJ50" i="10"/>
  <c r="BC86" i="10"/>
  <c r="Y48" i="10"/>
  <c r="AU44" i="10"/>
  <c r="AV48" i="10"/>
  <c r="AD150" i="5"/>
  <c r="BI84" i="10"/>
  <c r="BE47" i="10"/>
  <c r="AC88" i="10"/>
  <c r="BD85" i="10"/>
  <c r="AB127" i="9"/>
  <c r="AC35" i="9" s="1"/>
  <c r="DZ123" i="5"/>
  <c r="AU84" i="10"/>
  <c r="AY51" i="10"/>
  <c r="BV85" i="10"/>
  <c r="BR88" i="10"/>
  <c r="BY50" i="10"/>
  <c r="Y150" i="5"/>
  <c r="BG86" i="10"/>
  <c r="AP50" i="10"/>
  <c r="BM44" i="10"/>
  <c r="BJ85" i="10"/>
  <c r="EH123" i="5"/>
  <c r="LF94" i="5"/>
  <c r="AE49" i="10"/>
  <c r="BL85" i="10"/>
  <c r="BU51" i="10"/>
  <c r="AH50" i="10"/>
  <c r="AW51" i="10"/>
  <c r="BB51" i="10"/>
  <c r="AU83" i="10"/>
  <c r="BC87" i="10"/>
  <c r="CA47" i="10"/>
  <c r="BB54" i="17"/>
  <c r="AA53" i="10"/>
  <c r="BK87" i="10"/>
  <c r="AH150" i="5"/>
  <c r="AC112" i="9"/>
  <c r="AD20" i="9" s="1"/>
  <c r="MU123" i="5"/>
  <c r="MU121" i="5" s="1"/>
  <c r="W139" i="5"/>
  <c r="BO52" i="10"/>
  <c r="AL88" i="10"/>
  <c r="BF84" i="10"/>
  <c r="AV84" i="10"/>
  <c r="BJ87" i="10"/>
  <c r="BA50" i="10"/>
  <c r="V43" i="10"/>
  <c r="BU85" i="10"/>
  <c r="NJ123" i="5"/>
  <c r="NJ121" i="5" s="1"/>
  <c r="BP86" i="10"/>
  <c r="BT87" i="10"/>
  <c r="BE70" i="10"/>
  <c r="AL51" i="10"/>
  <c r="BG44" i="10"/>
  <c r="BX43" i="10"/>
  <c r="BV82" i="10"/>
  <c r="X52" i="10"/>
  <c r="BI70" i="10"/>
  <c r="BZ70" i="10"/>
  <c r="BE53" i="10"/>
  <c r="AR47" i="10"/>
  <c r="BS88" i="10"/>
  <c r="AA112" i="5"/>
  <c r="X84" i="10"/>
  <c r="DZ94" i="5"/>
  <c r="GQ94" i="5"/>
  <c r="AV85" i="10"/>
  <c r="AI47" i="10"/>
  <c r="AB51" i="10"/>
  <c r="BP51" i="10"/>
  <c r="BC47" i="10"/>
  <c r="BN53" i="10"/>
  <c r="BD44" i="10"/>
  <c r="BT85" i="10"/>
  <c r="Y87" i="10"/>
  <c r="BW50" i="10"/>
  <c r="BI51" i="10"/>
  <c r="V162" i="5"/>
  <c r="Z86" i="10"/>
  <c r="EG53" i="5"/>
  <c r="EU152" i="5" s="1"/>
  <c r="BT50" i="10"/>
  <c r="AO88" i="10"/>
  <c r="Z85" i="10"/>
  <c r="W47" i="10"/>
  <c r="V88" i="10"/>
  <c r="AF150" i="5"/>
  <c r="BD86" i="10"/>
  <c r="BP52" i="10"/>
  <c r="Y54" i="17"/>
  <c r="AB43" i="10"/>
  <c r="BF50" i="10"/>
  <c r="BA53" i="10"/>
  <c r="AF87" i="10"/>
  <c r="GG94" i="5"/>
  <c r="AU70" i="10"/>
  <c r="AC53" i="10"/>
  <c r="Y85" i="10"/>
  <c r="AY84" i="10"/>
  <c r="AM49" i="10"/>
  <c r="AR50" i="10"/>
  <c r="U125" i="5"/>
  <c r="BP84" i="10"/>
  <c r="AR43" i="10"/>
  <c r="CU123" i="5"/>
  <c r="CU121" i="5" s="1"/>
  <c r="AY88" i="10"/>
  <c r="BH85" i="10"/>
  <c r="BM51" i="10"/>
  <c r="AJ44" i="10"/>
  <c r="AN49" i="10"/>
  <c r="AS52" i="10"/>
  <c r="BC44" i="10"/>
  <c r="AW43" i="10"/>
  <c r="AR85" i="10"/>
  <c r="FP53" i="5"/>
  <c r="BD88" i="10"/>
  <c r="AX50" i="10"/>
  <c r="Y88" i="10"/>
  <c r="EL123" i="5"/>
  <c r="DC123" i="5"/>
  <c r="BY43" i="10"/>
  <c r="AI48" i="10"/>
  <c r="AN43" i="10"/>
  <c r="AV44" i="10"/>
  <c r="BN51" i="10"/>
  <c r="AM51" i="10"/>
  <c r="AB50" i="10"/>
  <c r="BL51" i="10"/>
  <c r="AV50" i="10"/>
  <c r="AE70" i="10"/>
  <c r="AO70" i="10"/>
  <c r="AB52" i="10"/>
  <c r="AR44" i="10"/>
  <c r="AU88" i="10"/>
  <c r="V54" i="17"/>
  <c r="AP84" i="10"/>
  <c r="BR87" i="10"/>
  <c r="AM53" i="10"/>
  <c r="CV55" i="5"/>
  <c r="DJ154" i="5" s="1"/>
  <c r="BO49" i="10"/>
  <c r="BP57" i="17"/>
  <c r="AX86" i="10"/>
  <c r="X49" i="10"/>
  <c r="Z84" i="10"/>
  <c r="CK123" i="5"/>
  <c r="CK121" i="5" s="1"/>
  <c r="AZ88" i="10"/>
  <c r="AG70" i="10"/>
  <c r="BC88" i="10"/>
  <c r="BF123" i="5"/>
  <c r="BZ48" i="10"/>
  <c r="AC48" i="10"/>
  <c r="AM84" i="10"/>
  <c r="BG84" i="10"/>
  <c r="AA126" i="9"/>
  <c r="AB34" i="9" s="1"/>
  <c r="BL70" i="10"/>
  <c r="BW47" i="10"/>
  <c r="AE114" i="9"/>
  <c r="AF22" i="9" s="1"/>
  <c r="AA150" i="5"/>
  <c r="AO86" i="10"/>
  <c r="BB84" i="10"/>
  <c r="BI53" i="10"/>
  <c r="KQ55" i="5"/>
  <c r="LE154" i="5" s="1"/>
  <c r="AN54" i="17"/>
  <c r="BQ48" i="10"/>
  <c r="AJ88" i="10"/>
  <c r="AH70" i="10"/>
  <c r="AP86" i="10"/>
  <c r="AZ94" i="5"/>
  <c r="NT123" i="5"/>
  <c r="AF70" i="10"/>
  <c r="AS86" i="10"/>
  <c r="AY52" i="10"/>
  <c r="X127" i="9"/>
  <c r="Y35" i="9" s="1"/>
  <c r="AG49" i="10"/>
  <c r="BV54" i="17"/>
  <c r="NU123" i="5"/>
  <c r="NU121" i="5" s="1"/>
  <c r="BC85" i="10"/>
  <c r="AJ48" i="10"/>
  <c r="BO87" i="10"/>
  <c r="BH51" i="10"/>
  <c r="BY59" i="17"/>
  <c r="AV43" i="10"/>
  <c r="AY123" i="5"/>
  <c r="AD88" i="10"/>
  <c r="BJ70" i="10"/>
  <c r="DY123" i="5"/>
  <c r="AX53" i="10"/>
  <c r="IF123" i="5"/>
  <c r="IF121" i="5" s="1"/>
  <c r="BZ84" i="10"/>
  <c r="BD84" i="10"/>
  <c r="BA70" i="10"/>
  <c r="BG53" i="10"/>
  <c r="AA70" i="10"/>
  <c r="AA86" i="10"/>
  <c r="BN49" i="10"/>
  <c r="AX49" i="10"/>
  <c r="AS70" i="10"/>
  <c r="V85" i="10"/>
  <c r="CA84" i="10"/>
  <c r="AT44" i="10"/>
  <c r="AO52" i="10"/>
  <c r="AK88" i="10"/>
  <c r="BX54" i="17"/>
  <c r="MS53" i="5"/>
  <c r="NG152" i="5" s="1"/>
  <c r="AU47" i="10"/>
  <c r="BU52" i="10"/>
  <c r="AH85" i="10"/>
  <c r="BZ44" i="10"/>
  <c r="GG53" i="5"/>
  <c r="GU152" i="5" s="1"/>
  <c r="BD52" i="10"/>
  <c r="AI88" i="10"/>
  <c r="BY51" i="10"/>
  <c r="AL43" i="10"/>
  <c r="BK53" i="10"/>
  <c r="AD49" i="10"/>
  <c r="BF88" i="10"/>
  <c r="AK56" i="17"/>
  <c r="BR44" i="10"/>
  <c r="BP50" i="10"/>
  <c r="AM43" i="10"/>
  <c r="AI52" i="10"/>
  <c r="BA52" i="10"/>
  <c r="AF126" i="9"/>
  <c r="R126" i="9" s="1"/>
  <c r="R126" i="10" s="1"/>
  <c r="BY87" i="10"/>
  <c r="MF94" i="5"/>
  <c r="AW49" i="10"/>
  <c r="AR49" i="10"/>
  <c r="AJ70" i="10"/>
  <c r="AW48" i="10"/>
  <c r="AZ84" i="10"/>
  <c r="BO43" i="10"/>
  <c r="BH44" i="10"/>
  <c r="BG70" i="10"/>
  <c r="AE87" i="10"/>
  <c r="BT52" i="10"/>
  <c r="BH52" i="10"/>
  <c r="NM94" i="5"/>
  <c r="AK49" i="10"/>
  <c r="AF112" i="5"/>
  <c r="BQ49" i="10"/>
  <c r="GP52" i="5"/>
  <c r="HD151" i="5" s="1"/>
  <c r="GI94" i="5"/>
  <c r="AE48" i="10"/>
  <c r="CA87" i="10"/>
  <c r="AF114" i="9"/>
  <c r="R114" i="9" s="1"/>
  <c r="R114" i="10" s="1"/>
  <c r="AE47" i="10"/>
  <c r="KI94" i="5"/>
  <c r="BZ53" i="10"/>
  <c r="BX49" i="10"/>
  <c r="AX87" i="10"/>
  <c r="BG47" i="10"/>
  <c r="AG43" i="10"/>
  <c r="Z44" i="10"/>
  <c r="AZ44" i="10"/>
  <c r="BG54" i="17"/>
  <c r="BI44" i="10"/>
  <c r="AW70" i="10"/>
  <c r="BD48" i="10"/>
  <c r="BF86" i="10"/>
  <c r="AB49" i="10"/>
  <c r="DD56" i="5"/>
  <c r="DR155" i="5" s="1"/>
  <c r="MB94" i="5"/>
  <c r="BJ86" i="10"/>
  <c r="BE86" i="10"/>
  <c r="Y51" i="10"/>
  <c r="Y58" i="17"/>
  <c r="Y112" i="9"/>
  <c r="Z20" i="9" s="1"/>
  <c r="GI52" i="5"/>
  <c r="GW151" i="5" s="1"/>
  <c r="GW160" i="5" s="1"/>
  <c r="AN44" i="10"/>
  <c r="AC44" i="10"/>
  <c r="AM86" i="10"/>
  <c r="AE94" i="5"/>
  <c r="DH55" i="5"/>
  <c r="DV154" i="5" s="1"/>
  <c r="KE123" i="5"/>
  <c r="BH87" i="10"/>
  <c r="AF44" i="17"/>
  <c r="AE85" i="10"/>
  <c r="BP88" i="10"/>
  <c r="AX84" i="10"/>
  <c r="AQ53" i="10"/>
  <c r="AZ86" i="10"/>
  <c r="HK123" i="5"/>
  <c r="AX54" i="17"/>
  <c r="BG50" i="10"/>
  <c r="JU94" i="5"/>
  <c r="BN52" i="10"/>
  <c r="BC53" i="10"/>
  <c r="AY47" i="10"/>
  <c r="KN123" i="5"/>
  <c r="AU96" i="17"/>
  <c r="AK52" i="10"/>
  <c r="BG52" i="10"/>
  <c r="AQ84" i="10"/>
  <c r="BH47" i="10"/>
  <c r="MH123" i="5"/>
  <c r="Z94" i="5"/>
  <c r="AI70" i="10"/>
  <c r="BB44" i="17"/>
  <c r="KM123" i="5"/>
  <c r="X111" i="9"/>
  <c r="Y19" i="9" s="1"/>
  <c r="AF113" i="9"/>
  <c r="R113" i="9" s="1"/>
  <c r="R113" i="10" s="1"/>
  <c r="AU87" i="10"/>
  <c r="BJ52" i="10"/>
  <c r="AZ50" i="10"/>
  <c r="AG160" i="5"/>
  <c r="LG123" i="5"/>
  <c r="LG121" i="5" s="1"/>
  <c r="AZ43" i="10"/>
  <c r="AL52" i="10"/>
  <c r="BK44" i="17"/>
  <c r="X130" i="9"/>
  <c r="Y38" i="9" s="1"/>
  <c r="AQ48" i="10"/>
  <c r="LJ123" i="5"/>
  <c r="U40" i="5"/>
  <c r="BC96" i="17"/>
  <c r="CA50" i="10"/>
  <c r="AZ70" i="10"/>
  <c r="BW70" i="10"/>
  <c r="V84" i="10"/>
  <c r="AQ43" i="10"/>
  <c r="HM94" i="5"/>
  <c r="BJ44" i="10"/>
  <c r="AQ51" i="10"/>
  <c r="BX51" i="10"/>
  <c r="GC94" i="5"/>
  <c r="CT94" i="5"/>
  <c r="AQ86" i="10"/>
  <c r="BI47" i="10"/>
  <c r="BR86" i="10"/>
  <c r="BD123" i="5"/>
  <c r="BD121" i="5" s="1"/>
  <c r="BC52" i="10"/>
  <c r="BC48" i="10"/>
  <c r="AT59" i="17"/>
  <c r="AG88" i="10"/>
  <c r="BZ52" i="10"/>
  <c r="ED123" i="5"/>
  <c r="FC123" i="5"/>
  <c r="AE88" i="10"/>
  <c r="IQ123" i="5"/>
  <c r="AM52" i="5"/>
  <c r="BA151" i="5" s="1"/>
  <c r="BD57" i="17"/>
  <c r="BD96" i="17"/>
  <c r="EI123" i="5"/>
  <c r="JO54" i="5"/>
  <c r="KC153" i="5" s="1"/>
  <c r="BG88" i="10"/>
  <c r="KH94" i="5"/>
  <c r="Z53" i="10"/>
  <c r="BX84" i="10"/>
  <c r="AO44" i="10"/>
  <c r="BA86" i="10"/>
  <c r="BM85" i="10"/>
  <c r="BT57" i="17"/>
  <c r="AP51" i="10"/>
  <c r="CM123" i="5"/>
  <c r="CM121" i="5" s="1"/>
  <c r="BM48" i="10"/>
  <c r="CB123" i="5"/>
  <c r="AW44" i="10"/>
  <c r="AR88" i="10"/>
  <c r="BF43" i="10"/>
  <c r="BV55" i="5"/>
  <c r="CJ154" i="5" s="1"/>
  <c r="BX48" i="10"/>
  <c r="KP123" i="5"/>
  <c r="KP121" i="5" s="1"/>
  <c r="BE88" i="10"/>
  <c r="LH94" i="5"/>
  <c r="NO94" i="5"/>
  <c r="DV94" i="5"/>
  <c r="LF53" i="5"/>
  <c r="LT152" i="5" s="1"/>
  <c r="BO84" i="10"/>
  <c r="NC123" i="5"/>
  <c r="AG85" i="5"/>
  <c r="BC49" i="10"/>
  <c r="MG94" i="5"/>
  <c r="AM47" i="10"/>
  <c r="CA59" i="17"/>
  <c r="BE84" i="10"/>
  <c r="AH88" i="10"/>
  <c r="BG43" i="10"/>
  <c r="HE123" i="5"/>
  <c r="BZ51" i="10"/>
  <c r="Z70" i="10"/>
  <c r="BK50" i="10"/>
  <c r="AO54" i="17"/>
  <c r="CA44" i="17"/>
  <c r="V126" i="9"/>
  <c r="W34" i="9" s="1"/>
  <c r="AN84" i="10"/>
  <c r="AW54" i="17"/>
  <c r="AV88" i="10"/>
  <c r="X150" i="5"/>
  <c r="BQ70" i="10"/>
  <c r="AK47" i="10"/>
  <c r="BY70" i="10"/>
  <c r="BQ94" i="5"/>
  <c r="MM123" i="5"/>
  <c r="AT85" i="10"/>
  <c r="EX123" i="5"/>
  <c r="EX121" i="5" s="1"/>
  <c r="BD70" i="10"/>
  <c r="AO49" i="10"/>
  <c r="BW87" i="10"/>
  <c r="DT123" i="5"/>
  <c r="BJ48" i="10"/>
  <c r="W49" i="10"/>
  <c r="AL50" i="10"/>
  <c r="BQ44" i="10"/>
  <c r="BJ49" i="10"/>
  <c r="IG123" i="5"/>
  <c r="IG121" i="5" s="1"/>
  <c r="BD51" i="10"/>
  <c r="BI54" i="17"/>
  <c r="JL123" i="5"/>
  <c r="AH96" i="17"/>
  <c r="CY123" i="5"/>
  <c r="W84" i="10"/>
  <c r="AQ123" i="5"/>
  <c r="AH43" i="10"/>
  <c r="BB48" i="10"/>
  <c r="BE51" i="10"/>
  <c r="BS52" i="10"/>
  <c r="BY47" i="10"/>
  <c r="KX123" i="5"/>
  <c r="KI123" i="5"/>
  <c r="AF85" i="10"/>
  <c r="AX47" i="10"/>
  <c r="W128" i="9"/>
  <c r="X36" i="9" s="1"/>
  <c r="JQ123" i="5"/>
  <c r="AO84" i="10"/>
  <c r="AV49" i="10"/>
  <c r="MT123" i="5"/>
  <c r="AA50" i="10"/>
  <c r="AN48" i="10"/>
  <c r="Y86" i="10"/>
  <c r="BU86" i="10"/>
  <c r="AH54" i="17"/>
  <c r="AD85" i="5"/>
  <c r="BB86" i="10"/>
  <c r="AA85" i="10"/>
  <c r="BK43" i="10"/>
  <c r="DD94" i="5"/>
  <c r="AS54" i="17"/>
  <c r="BG48" i="10"/>
  <c r="BL87" i="10"/>
  <c r="BX56" i="17"/>
  <c r="BW123" i="5"/>
  <c r="AN52" i="10"/>
  <c r="CA51" i="10"/>
  <c r="AL47" i="10"/>
  <c r="AG84" i="10"/>
  <c r="AK43" i="10"/>
  <c r="BD50" i="10"/>
  <c r="BL96" i="17"/>
  <c r="AM50" i="10"/>
  <c r="BC50" i="10"/>
  <c r="AU53" i="10"/>
  <c r="BV48" i="10"/>
  <c r="LX123" i="5"/>
  <c r="X54" i="17"/>
  <c r="AW88" i="10"/>
  <c r="AL85" i="10"/>
  <c r="MZ54" i="5"/>
  <c r="NN153" i="5" s="1"/>
  <c r="NN162" i="5" s="1"/>
  <c r="CG123" i="5"/>
  <c r="AT87" i="10"/>
  <c r="AO53" i="10"/>
  <c r="KY123" i="5"/>
  <c r="BS49" i="10"/>
  <c r="MC94" i="5"/>
  <c r="AK53" i="10"/>
  <c r="BE43" i="10"/>
  <c r="BQ50" i="10"/>
  <c r="BR60" i="17"/>
  <c r="W123" i="5"/>
  <c r="LN123" i="5"/>
  <c r="CU94" i="5"/>
  <c r="V161" i="5"/>
  <c r="ME123" i="5"/>
  <c r="BN44" i="17"/>
  <c r="HG123" i="5"/>
  <c r="AO87" i="10"/>
  <c r="AR123" i="5"/>
  <c r="LL94" i="5"/>
  <c r="AR48" i="10"/>
  <c r="BQ56" i="17"/>
  <c r="AW44" i="17"/>
  <c r="KX94" i="5"/>
  <c r="BT48" i="10"/>
  <c r="AA84" i="10"/>
  <c r="KC94" i="5"/>
  <c r="AN85" i="10"/>
  <c r="DN123" i="5"/>
  <c r="AF123" i="5"/>
  <c r="FV123" i="5"/>
  <c r="NI123" i="5"/>
  <c r="BM57" i="17"/>
  <c r="FF94" i="5"/>
  <c r="AL54" i="17"/>
  <c r="V57" i="17"/>
  <c r="X50" i="10"/>
  <c r="BO54" i="17"/>
  <c r="AA49" i="10"/>
  <c r="X94" i="5"/>
  <c r="AR51" i="10"/>
  <c r="AW52" i="10"/>
  <c r="ES94" i="5"/>
  <c r="BJ123" i="5"/>
  <c r="BJ121" i="5" s="1"/>
  <c r="V115" i="9"/>
  <c r="W23" i="9" s="1"/>
  <c r="EN123" i="5"/>
  <c r="JB123" i="5"/>
  <c r="NO123" i="5"/>
  <c r="NO121" i="5" s="1"/>
  <c r="BL88" i="10"/>
  <c r="AV123" i="5"/>
  <c r="AV121" i="5" s="1"/>
  <c r="BT94" i="5"/>
  <c r="NR56" i="5"/>
  <c r="IH123" i="5"/>
  <c r="IH121" i="5" s="1"/>
  <c r="HC94" i="5"/>
  <c r="NQ94" i="5"/>
  <c r="BG96" i="17"/>
  <c r="GD56" i="5"/>
  <c r="GR155" i="5" s="1"/>
  <c r="AS88" i="10"/>
  <c r="DK56" i="5"/>
  <c r="DY155" i="5" s="1"/>
  <c r="X160" i="5"/>
  <c r="BV94" i="5"/>
  <c r="LE94" i="5"/>
  <c r="FL123" i="5"/>
  <c r="Y115" i="9"/>
  <c r="Z23" i="9" s="1"/>
  <c r="AU123" i="5"/>
  <c r="BZ86" i="10"/>
  <c r="LA123" i="5"/>
  <c r="AF84" i="10"/>
  <c r="BV44" i="17"/>
  <c r="EB123" i="5"/>
  <c r="CN123" i="5"/>
  <c r="Y47" i="10"/>
  <c r="AZ49" i="10"/>
  <c r="BM53" i="10"/>
  <c r="AA112" i="9"/>
  <c r="AB20" i="9" s="1"/>
  <c r="AO60" i="17"/>
  <c r="BM43" i="10"/>
  <c r="IK94" i="5"/>
  <c r="CJ123" i="5"/>
  <c r="FH123" i="5"/>
  <c r="DA123" i="5"/>
  <c r="DA121" i="5" s="1"/>
  <c r="DS55" i="5"/>
  <c r="EG154" i="5" s="1"/>
  <c r="X32" i="4"/>
  <c r="AP52" i="5"/>
  <c r="BD151" i="5" s="1"/>
  <c r="BM88" i="10"/>
  <c r="AB70" i="10"/>
  <c r="GR53" i="5"/>
  <c r="HF152" i="5" s="1"/>
  <c r="Y112" i="5"/>
  <c r="FR123" i="5"/>
  <c r="Y60" i="17"/>
  <c r="EG123" i="5"/>
  <c r="ID123" i="5"/>
  <c r="AC44" i="17"/>
  <c r="AJ53" i="10"/>
  <c r="KJ94" i="5"/>
  <c r="IU94" i="5"/>
  <c r="Y123" i="5"/>
  <c r="JH123" i="5"/>
  <c r="BL43" i="10"/>
  <c r="BW57" i="17"/>
  <c r="Z54" i="17"/>
  <c r="X128" i="9"/>
  <c r="Y36" i="9" s="1"/>
  <c r="JW94" i="5"/>
  <c r="IK123" i="5"/>
  <c r="W32" i="4"/>
  <c r="BS54" i="17"/>
  <c r="NB123" i="5"/>
  <c r="CD123" i="5"/>
  <c r="MS123" i="5"/>
  <c r="CZ94" i="5"/>
  <c r="GQ123" i="5"/>
  <c r="AN59" i="17"/>
  <c r="KX54" i="5"/>
  <c r="LL153" i="5" s="1"/>
  <c r="V94" i="5"/>
  <c r="BZ54" i="17"/>
  <c r="AP53" i="10"/>
  <c r="AH44" i="17"/>
  <c r="BD44" i="17"/>
  <c r="Z112" i="5"/>
  <c r="LL123" i="5"/>
  <c r="AJ50" i="10"/>
  <c r="FS123" i="5"/>
  <c r="AT88" i="10"/>
  <c r="AZ47" i="10"/>
  <c r="LY123" i="5"/>
  <c r="NG123" i="5"/>
  <c r="AT51" i="10"/>
  <c r="KJ123" i="5"/>
  <c r="KL94" i="5"/>
  <c r="CA82" i="10"/>
  <c r="KF123" i="5"/>
  <c r="BD49" i="10"/>
  <c r="KT123" i="5"/>
  <c r="KT121" i="5" s="1"/>
  <c r="Y163" i="5"/>
  <c r="ET123" i="5"/>
  <c r="ET121" i="5" s="1"/>
  <c r="BF70" i="10"/>
  <c r="GL123" i="5"/>
  <c r="GL121" i="5" s="1"/>
  <c r="LT123" i="5"/>
  <c r="LT121" i="5" s="1"/>
  <c r="BU94" i="5"/>
  <c r="DI94" i="5"/>
  <c r="KO123" i="5"/>
  <c r="KO121" i="5" s="1"/>
  <c r="W115" i="9"/>
  <c r="X23" i="9" s="1"/>
  <c r="Z32" i="4"/>
  <c r="Z130" i="9"/>
  <c r="AA38" i="9" s="1"/>
  <c r="JY94" i="5"/>
  <c r="BX88" i="10"/>
  <c r="FJ94" i="5"/>
  <c r="ID94" i="5"/>
  <c r="AB126" i="9"/>
  <c r="AC34" i="9" s="1"/>
  <c r="AI85" i="10"/>
  <c r="AF85" i="5"/>
  <c r="IL94" i="5"/>
  <c r="KQ123" i="5"/>
  <c r="CS123" i="5"/>
  <c r="AB59" i="17"/>
  <c r="BK54" i="17"/>
  <c r="AM88" i="10"/>
  <c r="CA96" i="17"/>
  <c r="U48" i="9"/>
  <c r="GG123" i="5"/>
  <c r="GG121" i="5" s="1"/>
  <c r="JS123" i="5"/>
  <c r="NE123" i="5"/>
  <c r="NE121" i="5" s="1"/>
  <c r="FT54" i="5"/>
  <c r="GH153" i="5" s="1"/>
  <c r="JM123" i="5"/>
  <c r="AE127" i="9"/>
  <c r="AF35" i="9" s="1"/>
  <c r="LI56" i="5"/>
  <c r="LW155" i="5" s="1"/>
  <c r="BT60" i="17"/>
  <c r="EM94" i="5"/>
  <c r="CA54" i="17"/>
  <c r="AD51" i="10"/>
  <c r="AS51" i="10"/>
  <c r="AX96" i="17"/>
  <c r="AK58" i="17"/>
  <c r="HN123" i="5"/>
  <c r="GE94" i="5"/>
  <c r="AP88" i="10"/>
  <c r="AD70" i="10"/>
  <c r="X115" i="9"/>
  <c r="Y23" i="9" s="1"/>
  <c r="EG94" i="5"/>
  <c r="BX87" i="10"/>
  <c r="AD112" i="9"/>
  <c r="AE20" i="9" s="1"/>
  <c r="AS59" i="17"/>
  <c r="AQ87" i="10"/>
  <c r="LR123" i="5"/>
  <c r="DP54" i="5"/>
  <c r="ED153" i="5" s="1"/>
  <c r="BO47" i="10"/>
  <c r="AA54" i="17"/>
  <c r="V45" i="9"/>
  <c r="EJ56" i="5"/>
  <c r="EX155" i="5" s="1"/>
  <c r="AP52" i="10"/>
  <c r="X53" i="10"/>
  <c r="HB123" i="5"/>
  <c r="IL123" i="5"/>
  <c r="AD123" i="5"/>
  <c r="AD121" i="5" s="1"/>
  <c r="BC123" i="5"/>
  <c r="V59" i="17"/>
  <c r="MQ123" i="5"/>
  <c r="MQ121" i="5" s="1"/>
  <c r="AK59" i="17"/>
  <c r="BS84" i="10"/>
  <c r="AF59" i="17"/>
  <c r="NN123" i="5"/>
  <c r="NN121" i="5" s="1"/>
  <c r="BO123" i="5"/>
  <c r="BO121" i="5" s="1"/>
  <c r="FX123" i="5"/>
  <c r="FX121" i="5" s="1"/>
  <c r="GU54" i="5"/>
  <c r="HI153" i="5" s="1"/>
  <c r="AK94" i="5"/>
  <c r="AC115" i="9"/>
  <c r="AD23" i="9" s="1"/>
  <c r="W130" i="9"/>
  <c r="X38" i="9" s="1"/>
  <c r="LC123" i="5"/>
  <c r="AM57" i="17"/>
  <c r="U129" i="9"/>
  <c r="V37" i="9" s="1"/>
  <c r="LI123" i="5"/>
  <c r="DH123" i="5"/>
  <c r="DH121" i="5" s="1"/>
  <c r="AA56" i="5"/>
  <c r="AO155" i="5" s="1"/>
  <c r="DC94" i="5"/>
  <c r="X129" i="9"/>
  <c r="Y37" i="9" s="1"/>
  <c r="HL123" i="5"/>
  <c r="AA44" i="10"/>
  <c r="AL70" i="10"/>
  <c r="AS49" i="10"/>
  <c r="U174" i="5"/>
  <c r="JB94" i="5"/>
  <c r="CA58" i="17"/>
  <c r="GC123" i="5"/>
  <c r="AN61" i="17"/>
  <c r="AI85" i="5"/>
  <c r="X69" i="10" s="1"/>
  <c r="BO86" i="10"/>
  <c r="V47" i="10"/>
  <c r="AQ56" i="17"/>
  <c r="AC96" i="17"/>
  <c r="FT123" i="5"/>
  <c r="AF45" i="9"/>
  <c r="AR86" i="10"/>
  <c r="HA123" i="5"/>
  <c r="HA121" i="5" s="1"/>
  <c r="FB123" i="5"/>
  <c r="X88" i="10"/>
  <c r="AQ60" i="17"/>
  <c r="AJ54" i="17"/>
  <c r="AG61" i="17"/>
  <c r="Y45" i="9"/>
  <c r="HD123" i="5"/>
  <c r="BA123" i="5"/>
  <c r="BA121" i="5" s="1"/>
  <c r="W111" i="9"/>
  <c r="X19" i="9" s="1"/>
  <c r="MQ94" i="5"/>
  <c r="LX54" i="5"/>
  <c r="ML153" i="5" s="1"/>
  <c r="ML162" i="5" s="1"/>
  <c r="AV61" i="17"/>
  <c r="LF123" i="5"/>
  <c r="AG54" i="17"/>
  <c r="AA88" i="10"/>
  <c r="FZ94" i="5"/>
  <c r="BC51" i="10"/>
  <c r="BM60" i="17"/>
  <c r="BT49" i="10"/>
  <c r="JP123" i="5"/>
  <c r="FW123" i="5"/>
  <c r="AY57" i="17"/>
  <c r="BO59" i="17"/>
  <c r="AS96" i="17"/>
  <c r="BO44" i="17"/>
  <c r="AY54" i="17"/>
  <c r="BA56" i="17"/>
  <c r="AE61" i="17"/>
  <c r="BY85" i="10"/>
  <c r="MY123" i="5"/>
  <c r="GV123" i="5"/>
  <c r="FU123" i="5"/>
  <c r="BM56" i="17"/>
  <c r="CT123" i="5"/>
  <c r="BJ96" i="17"/>
  <c r="HQ123" i="5"/>
  <c r="LB94" i="5"/>
  <c r="AL96" i="17"/>
  <c r="CA44" i="10"/>
  <c r="AA163" i="5"/>
  <c r="AY58" i="17"/>
  <c r="BT96" i="17"/>
  <c r="AV87" i="10"/>
  <c r="AC60" i="17"/>
  <c r="Z47" i="10"/>
  <c r="FU55" i="5"/>
  <c r="GI154" i="5" s="1"/>
  <c r="W126" i="9"/>
  <c r="X34" i="9" s="1"/>
  <c r="AF49" i="10"/>
  <c r="JQ94" i="5"/>
  <c r="AQ85" i="10"/>
  <c r="AE53" i="10"/>
  <c r="BR123" i="5"/>
  <c r="MO53" i="5"/>
  <c r="NC152" i="5" s="1"/>
  <c r="HV123" i="5"/>
  <c r="EY123" i="5"/>
  <c r="EY121" i="5" s="1"/>
  <c r="GF123" i="5"/>
  <c r="BM86" i="10"/>
  <c r="AR61" i="17"/>
  <c r="JK52" i="5"/>
  <c r="JY151" i="5" s="1"/>
  <c r="AE57" i="17"/>
  <c r="V60" i="17"/>
  <c r="BR44" i="17"/>
  <c r="BP56" i="17"/>
  <c r="BU50" i="10"/>
  <c r="V128" i="9"/>
  <c r="W36" i="9" s="1"/>
  <c r="AB115" i="9"/>
  <c r="AC23" i="9" s="1"/>
  <c r="BT123" i="5"/>
  <c r="BZ57" i="17"/>
  <c r="HJ123" i="5"/>
  <c r="BA58" i="17"/>
  <c r="U86" i="9"/>
  <c r="DG123" i="5"/>
  <c r="DG121" i="5" s="1"/>
  <c r="AZ51" i="10"/>
  <c r="AB52" i="5"/>
  <c r="AP151" i="5" s="1"/>
  <c r="AN57" i="17"/>
  <c r="W52" i="10"/>
  <c r="BV61" i="17"/>
  <c r="HL94" i="5"/>
  <c r="Z77" i="9"/>
  <c r="U115" i="9"/>
  <c r="V23" i="9" s="1"/>
  <c r="EA123" i="5"/>
  <c r="JD123" i="5"/>
  <c r="DQ94" i="5"/>
  <c r="AA96" i="17"/>
  <c r="FR56" i="5"/>
  <c r="GF155" i="5" s="1"/>
  <c r="ES123" i="5"/>
  <c r="AL123" i="5"/>
  <c r="V58" i="17"/>
  <c r="EE123" i="5"/>
  <c r="EE121" i="5" s="1"/>
  <c r="CH123" i="5"/>
  <c r="AF54" i="17"/>
  <c r="BL57" i="17"/>
  <c r="BH96" i="17"/>
  <c r="AY59" i="17"/>
  <c r="Y129" i="9"/>
  <c r="Z37" i="9" s="1"/>
  <c r="FZ123" i="5"/>
  <c r="NK54" i="5"/>
  <c r="IF94" i="5"/>
  <c r="DS94" i="5"/>
  <c r="AN58" i="17"/>
  <c r="BA88" i="10"/>
  <c r="BX94" i="5"/>
  <c r="EM123" i="5"/>
  <c r="EM121" i="5" s="1"/>
  <c r="BY60" i="17"/>
  <c r="KL123" i="5"/>
  <c r="AC61" i="17"/>
  <c r="KU94" i="5"/>
  <c r="AX70" i="10"/>
  <c r="X60" i="17"/>
  <c r="BL58" i="17"/>
  <c r="BP44" i="17"/>
  <c r="AQ58" i="17"/>
  <c r="JR123" i="5"/>
  <c r="AI96" i="17"/>
  <c r="Y46" i="9"/>
  <c r="AB44" i="17"/>
  <c r="AQ61" i="17"/>
  <c r="BI88" i="10"/>
  <c r="AX58" i="17"/>
  <c r="AH123" i="5"/>
  <c r="AJ84" i="10"/>
  <c r="AC59" i="17"/>
  <c r="AC150" i="5"/>
  <c r="BS70" i="10"/>
  <c r="BC43" i="10"/>
  <c r="AC129" i="9"/>
  <c r="AD37" i="9" s="1"/>
  <c r="BT86" i="10"/>
  <c r="AU50" i="10"/>
  <c r="BU43" i="10"/>
  <c r="NV123" i="5"/>
  <c r="AN123" i="5"/>
  <c r="JY123" i="5"/>
  <c r="AC77" i="9"/>
  <c r="AE50" i="10"/>
  <c r="LE123" i="5"/>
  <c r="LG94" i="5"/>
  <c r="AD58" i="17"/>
  <c r="JW123" i="5"/>
  <c r="MZ94" i="5"/>
  <c r="BJ47" i="10"/>
  <c r="BF44" i="17"/>
  <c r="GR123" i="5"/>
  <c r="CL94" i="5"/>
  <c r="AS50" i="10"/>
  <c r="AD44" i="10"/>
  <c r="MV123" i="5"/>
  <c r="AE150" i="5"/>
  <c r="BL86" i="10"/>
  <c r="BZ58" i="17"/>
  <c r="HT94" i="5"/>
  <c r="AB54" i="17"/>
  <c r="W163" i="5"/>
  <c r="DU123" i="5"/>
  <c r="DU121" i="5" s="1"/>
  <c r="EL94" i="5"/>
  <c r="U84" i="9"/>
  <c r="CQ123" i="5"/>
  <c r="Z96" i="17"/>
  <c r="NI94" i="5"/>
  <c r="BQ58" i="17"/>
  <c r="IE94" i="5"/>
  <c r="KA54" i="5"/>
  <c r="KO153" i="5" s="1"/>
  <c r="GH55" i="5"/>
  <c r="GV154" i="5" s="1"/>
  <c r="GV163" i="5" s="1"/>
  <c r="W53" i="10"/>
  <c r="JT123" i="5"/>
  <c r="JT121" i="5" s="1"/>
  <c r="GT123" i="5"/>
  <c r="GT121" i="5" s="1"/>
  <c r="Z61" i="17"/>
  <c r="AW56" i="17"/>
  <c r="AD96" i="17"/>
  <c r="BL44" i="17"/>
  <c r="AP85" i="10"/>
  <c r="AF129" i="9"/>
  <c r="R129" i="9" s="1"/>
  <c r="R129" i="10" s="1"/>
  <c r="FK94" i="5"/>
  <c r="Y94" i="5"/>
  <c r="DL123" i="5"/>
  <c r="W150" i="5"/>
  <c r="BX60" i="17"/>
  <c r="BH60" i="17"/>
  <c r="AN96" i="17"/>
  <c r="CT53" i="5"/>
  <c r="DH152" i="5" s="1"/>
  <c r="KH123" i="5"/>
  <c r="AI84" i="10"/>
  <c r="AB84" i="10"/>
  <c r="FR94" i="5"/>
  <c r="NF94" i="5"/>
  <c r="AD77" i="9"/>
  <c r="BE96" i="17"/>
  <c r="GA123" i="5"/>
  <c r="AS44" i="10"/>
  <c r="U85" i="9"/>
  <c r="NP94" i="5"/>
  <c r="HF94" i="5"/>
  <c r="V123" i="5"/>
  <c r="U130" i="9"/>
  <c r="V38" i="9" s="1"/>
  <c r="EU123" i="5"/>
  <c r="Z115" i="9"/>
  <c r="AA23" i="9" s="1"/>
  <c r="AA94" i="5"/>
  <c r="CF123" i="5"/>
  <c r="EK123" i="5"/>
  <c r="AC45" i="9"/>
  <c r="AE113" i="9"/>
  <c r="AF21" i="9" s="1"/>
  <c r="JJ123" i="5"/>
  <c r="JJ121" i="5" s="1"/>
  <c r="JO94" i="5"/>
  <c r="IZ94" i="5"/>
  <c r="AF46" i="9"/>
  <c r="AQ57" i="17"/>
  <c r="Y61" i="17"/>
  <c r="BB96" i="17"/>
  <c r="AS61" i="17"/>
  <c r="BN56" i="17"/>
  <c r="LD94" i="5"/>
  <c r="AE32" i="4"/>
  <c r="AF60" i="17"/>
  <c r="AC47" i="10"/>
  <c r="BC54" i="17"/>
  <c r="HD55" i="5"/>
  <c r="HR154" i="5" s="1"/>
  <c r="BG59" i="17"/>
  <c r="AB57" i="17"/>
  <c r="AB94" i="5"/>
  <c r="BP59" i="17"/>
  <c r="CA57" i="17"/>
  <c r="BE85" i="10"/>
  <c r="BQ86" i="10"/>
  <c r="AP123" i="5"/>
  <c r="AG85" i="10"/>
  <c r="BY88" i="10"/>
  <c r="BX52" i="10"/>
  <c r="Y126" i="9"/>
  <c r="Z34" i="9" s="1"/>
  <c r="AE60" i="17"/>
  <c r="BW56" i="17"/>
  <c r="AB150" i="5"/>
  <c r="AA57" i="17"/>
  <c r="AM52" i="10"/>
  <c r="LM123" i="5"/>
  <c r="BQ44" i="17"/>
  <c r="AD61" i="17"/>
  <c r="DP123" i="5"/>
  <c r="AE77" i="9"/>
  <c r="EO94" i="5"/>
  <c r="GH56" i="5"/>
  <c r="GV155" i="5" s="1"/>
  <c r="BB123" i="5"/>
  <c r="HC123" i="5"/>
  <c r="HC121" i="5" s="1"/>
  <c r="X46" i="9"/>
  <c r="IY94" i="5"/>
  <c r="W61" i="17"/>
  <c r="MO123" i="5"/>
  <c r="MO121" i="5" s="1"/>
  <c r="BW44" i="17"/>
  <c r="BY52" i="10"/>
  <c r="BM54" i="17"/>
  <c r="AA56" i="17"/>
  <c r="LW94" i="5"/>
  <c r="X59" i="17"/>
  <c r="AV58" i="17"/>
  <c r="BT44" i="10"/>
  <c r="AX44" i="17"/>
  <c r="X85" i="5"/>
  <c r="AZ61" i="17"/>
  <c r="AR53" i="10"/>
  <c r="X87" i="10"/>
  <c r="BI52" i="10"/>
  <c r="X161" i="5"/>
  <c r="HW123" i="5"/>
  <c r="HW121" i="5" s="1"/>
  <c r="AM85" i="10"/>
  <c r="NB94" i="5"/>
  <c r="BV50" i="10"/>
  <c r="AL61" i="17"/>
  <c r="X96" i="17"/>
  <c r="BK86" i="10"/>
  <c r="Y130" i="9"/>
  <c r="Z38" i="9" s="1"/>
  <c r="BE44" i="17"/>
  <c r="MK123" i="5"/>
  <c r="MK121" i="5" s="1"/>
  <c r="BI85" i="10"/>
  <c r="AA45" i="9"/>
  <c r="BO48" i="10"/>
  <c r="BH49" i="10"/>
  <c r="Y43" i="10"/>
  <c r="AS43" i="10"/>
  <c r="BU57" i="17"/>
  <c r="BT43" i="10"/>
  <c r="BO60" i="17"/>
  <c r="BM61" i="17"/>
  <c r="BS44" i="17"/>
  <c r="DA94" i="5"/>
  <c r="AA58" i="17"/>
  <c r="AB48" i="10"/>
  <c r="BA51" i="10"/>
  <c r="BZ52" i="5"/>
  <c r="CN151" i="5" s="1"/>
  <c r="CN160" i="5" s="1"/>
  <c r="BI96" i="17"/>
  <c r="DB94" i="5"/>
  <c r="BM59" i="17"/>
  <c r="AU85" i="10"/>
  <c r="AF77" i="9"/>
  <c r="V56" i="17"/>
  <c r="Y32" i="4"/>
  <c r="V87" i="10"/>
  <c r="AC85" i="10"/>
  <c r="BF48" i="10"/>
  <c r="AW53" i="10"/>
  <c r="CA83" i="10"/>
  <c r="BZ85" i="10"/>
  <c r="JO123" i="5"/>
  <c r="AF86" i="10"/>
  <c r="V32" i="4"/>
  <c r="BD56" i="17"/>
  <c r="AW47" i="10"/>
  <c r="AR94" i="5"/>
  <c r="BW52" i="10"/>
  <c r="AE45" i="9"/>
  <c r="AB58" i="17"/>
  <c r="DW123" i="5"/>
  <c r="W161" i="5"/>
  <c r="AB32" i="4"/>
  <c r="Z88" i="10"/>
  <c r="BG51" i="10"/>
  <c r="CR123" i="5"/>
  <c r="BT70" i="10"/>
  <c r="BE60" i="17"/>
  <c r="AU44" i="17"/>
  <c r="AI43" i="10"/>
  <c r="BZ56" i="17"/>
  <c r="NS123" i="5"/>
  <c r="NP56" i="5"/>
  <c r="U128" i="5"/>
  <c r="BP43" i="10"/>
  <c r="KW123" i="5"/>
  <c r="HQ56" i="5"/>
  <c r="IE155" i="5" s="1"/>
  <c r="IE164" i="5" s="1"/>
  <c r="X112" i="9"/>
  <c r="Y20" i="9" s="1"/>
  <c r="X45" i="9"/>
  <c r="U28" i="4"/>
  <c r="BE52" i="10"/>
  <c r="BP47" i="10"/>
  <c r="Z69" i="9"/>
  <c r="CH54" i="5"/>
  <c r="CV153" i="5" s="1"/>
  <c r="HX123" i="5"/>
  <c r="AG47" i="10"/>
  <c r="AU45" i="10"/>
  <c r="V61" i="17"/>
  <c r="Z164" i="5"/>
  <c r="EK52" i="5"/>
  <c r="EY151" i="5" s="1"/>
  <c r="BG49" i="10"/>
  <c r="W127" i="9"/>
  <c r="X35" i="9" s="1"/>
  <c r="AE46" i="9"/>
  <c r="AB77" i="9"/>
  <c r="KV94" i="5"/>
  <c r="BL59" i="17"/>
  <c r="BS44" i="10"/>
  <c r="BW86" i="10"/>
  <c r="BZ123" i="5"/>
  <c r="BZ121" i="5" s="1"/>
  <c r="BS85" i="10"/>
  <c r="AF32" i="4"/>
  <c r="AB87" i="10"/>
  <c r="BZ47" i="10"/>
  <c r="Y111" i="9"/>
  <c r="Z19" i="9" s="1"/>
  <c r="AP44" i="10"/>
  <c r="AT57" i="17"/>
  <c r="GY123" i="5"/>
  <c r="GY121" i="5" s="1"/>
  <c r="BW43" i="10"/>
  <c r="AC32" i="4"/>
  <c r="BV86" i="10"/>
  <c r="DB123" i="5"/>
  <c r="DB121" i="5" s="1"/>
  <c r="BL123" i="5"/>
  <c r="BH53" i="10"/>
  <c r="FO55" i="5"/>
  <c r="GC154" i="5" s="1"/>
  <c r="BN50" i="10"/>
  <c r="AD48" i="10"/>
  <c r="BG123" i="5"/>
  <c r="AJ87" i="10"/>
  <c r="AD32" i="4"/>
  <c r="BO50" i="10"/>
  <c r="AD45" i="9"/>
  <c r="BQ88" i="10"/>
  <c r="AD115" i="9"/>
  <c r="AE23" i="9" s="1"/>
  <c r="CI94" i="5"/>
  <c r="BE87" i="10"/>
  <c r="AY43" i="10"/>
  <c r="AS56" i="17"/>
  <c r="AY50" i="10"/>
  <c r="AD87" i="10"/>
  <c r="AP44" i="17"/>
  <c r="BR85" i="10"/>
  <c r="AF48" i="10"/>
  <c r="DU94" i="5"/>
  <c r="HD94" i="5"/>
  <c r="AF111" i="9"/>
  <c r="R111" i="9" s="1"/>
  <c r="R111" i="10" s="1"/>
  <c r="DL94" i="5"/>
  <c r="Y114" i="9"/>
  <c r="Z22" i="9" s="1"/>
  <c r="Y52" i="10"/>
  <c r="BO85" i="10"/>
  <c r="LD123" i="5"/>
  <c r="AC46" i="9"/>
  <c r="BP94" i="5"/>
  <c r="KU123" i="5"/>
  <c r="NF123" i="5"/>
  <c r="CW55" i="5"/>
  <c r="DK154" i="5" s="1"/>
  <c r="AP54" i="17"/>
  <c r="AP61" i="17"/>
  <c r="BX58" i="17"/>
  <c r="AZ59" i="17"/>
  <c r="AH52" i="10"/>
  <c r="V130" i="9"/>
  <c r="W38" i="9" s="1"/>
  <c r="Y53" i="10"/>
  <c r="BI44" i="17"/>
  <c r="BU44" i="10"/>
  <c r="W43" i="10"/>
  <c r="BN70" i="10"/>
  <c r="CA88" i="10"/>
  <c r="AF56" i="17"/>
  <c r="AD46" i="9"/>
  <c r="AH44" i="10"/>
  <c r="V86" i="10"/>
  <c r="AT48" i="10"/>
  <c r="BK60" i="17"/>
  <c r="U151" i="5"/>
  <c r="AT96" i="17"/>
  <c r="AB123" i="5"/>
  <c r="AX60" i="17"/>
  <c r="JK94" i="5"/>
  <c r="AB53" i="10"/>
  <c r="AW50" i="10"/>
  <c r="BY61" i="17"/>
  <c r="BP44" i="10"/>
  <c r="AB45" i="9"/>
  <c r="U84" i="10"/>
  <c r="V46" i="9"/>
  <c r="BR52" i="10"/>
  <c r="AN44" i="17"/>
  <c r="BA44" i="17"/>
  <c r="HZ123" i="5"/>
  <c r="HZ121" i="5" s="1"/>
  <c r="AR58" i="17"/>
  <c r="U126" i="9"/>
  <c r="V34" i="9" s="1"/>
  <c r="W69" i="9"/>
  <c r="Y70" i="10"/>
  <c r="V114" i="9"/>
  <c r="W22" i="9" s="1"/>
  <c r="FN123" i="5"/>
  <c r="GO123" i="5"/>
  <c r="AY56" i="17"/>
  <c r="CP94" i="5"/>
  <c r="AX59" i="17"/>
  <c r="BL49" i="10"/>
  <c r="AT44" i="17"/>
  <c r="BU48" i="10"/>
  <c r="X77" i="10"/>
  <c r="IJ123" i="5"/>
  <c r="BV53" i="10"/>
  <c r="BK85" i="10"/>
  <c r="AA77" i="9"/>
  <c r="U52" i="10"/>
  <c r="AO61" i="17"/>
  <c r="BT51" i="10"/>
  <c r="AJ86" i="10"/>
  <c r="CA86" i="10"/>
  <c r="AQ50" i="10"/>
  <c r="CH94" i="5"/>
  <c r="V112" i="5"/>
  <c r="AE53" i="5"/>
  <c r="AS152" i="5" s="1"/>
  <c r="AC83" i="10"/>
  <c r="BQ85" i="10"/>
  <c r="AZ48" i="10"/>
  <c r="AG86" i="10"/>
  <c r="BB88" i="10"/>
  <c r="BX45" i="10"/>
  <c r="X69" i="9"/>
  <c r="AR52" i="10"/>
  <c r="AZ57" i="17"/>
  <c r="AA52" i="10"/>
  <c r="AC43" i="10"/>
  <c r="BP45" i="10"/>
  <c r="AL48" i="10"/>
  <c r="AK48" i="10"/>
  <c r="AY45" i="10"/>
  <c r="CN94" i="5"/>
  <c r="GK123" i="5"/>
  <c r="V77" i="9"/>
  <c r="AE44" i="10"/>
  <c r="BS43" i="10"/>
  <c r="AU43" i="10"/>
  <c r="BW44" i="10"/>
  <c r="AA51" i="10"/>
  <c r="BL50" i="10"/>
  <c r="KN54" i="5"/>
  <c r="LB153" i="5" s="1"/>
  <c r="W77" i="9"/>
  <c r="BF49" i="10"/>
  <c r="AV70" i="10"/>
  <c r="AG48" i="10"/>
  <c r="V49" i="10"/>
  <c r="AG58" i="17"/>
  <c r="AH58" i="17"/>
  <c r="BU88" i="10"/>
  <c r="AT49" i="10"/>
  <c r="AE51" i="10"/>
  <c r="AK44" i="10"/>
  <c r="HE56" i="5"/>
  <c r="HS155" i="5" s="1"/>
  <c r="BU87" i="10"/>
  <c r="W88" i="10"/>
  <c r="AY49" i="10"/>
  <c r="BT88" i="10"/>
  <c r="Z45" i="9"/>
  <c r="BE83" i="10"/>
  <c r="BN86" i="10"/>
  <c r="BB85" i="10"/>
  <c r="BB50" i="10"/>
  <c r="AH57" i="17"/>
  <c r="BK51" i="10"/>
  <c r="BB49" i="10"/>
  <c r="BC84" i="10"/>
  <c r="KZ52" i="5"/>
  <c r="LN151" i="5" s="1"/>
  <c r="LN160" i="5" s="1"/>
  <c r="AY87" i="10"/>
  <c r="AV53" i="10"/>
  <c r="EB94" i="5"/>
  <c r="AV57" i="17"/>
  <c r="AE84" i="10"/>
  <c r="BX44" i="10"/>
  <c r="AX88" i="10"/>
  <c r="BB44" i="10"/>
  <c r="BW84" i="10"/>
  <c r="BP48" i="10"/>
  <c r="BF44" i="10"/>
  <c r="BJ45" i="10"/>
  <c r="AO85" i="10"/>
  <c r="BR50" i="10"/>
  <c r="W87" i="10"/>
  <c r="W48" i="10"/>
  <c r="BA44" i="10"/>
  <c r="Y49" i="10"/>
  <c r="Z114" i="9"/>
  <c r="AA22" i="9" s="1"/>
  <c r="BO57" i="17"/>
  <c r="AR84" i="10"/>
  <c r="V50" i="10"/>
  <c r="X47" i="10"/>
  <c r="AC70" i="10"/>
  <c r="BV54" i="5"/>
  <c r="CJ153" i="5" s="1"/>
  <c r="BL77" i="10"/>
  <c r="AW84" i="10"/>
  <c r="GU52" i="5"/>
  <c r="HI151" i="5" s="1"/>
  <c r="BF47" i="10"/>
  <c r="Y77" i="9"/>
  <c r="BF61" i="17"/>
  <c r="BW51" i="10"/>
  <c r="AE129" i="9"/>
  <c r="AF37" i="9" s="1"/>
  <c r="AH49" i="10"/>
  <c r="BF53" i="10"/>
  <c r="AB69" i="9"/>
  <c r="AR87" i="10"/>
  <c r="AI49" i="10"/>
  <c r="BV44" i="10"/>
  <c r="EF123" i="5"/>
  <c r="BI43" i="10"/>
  <c r="X70" i="10"/>
  <c r="LK54" i="5"/>
  <c r="LY153" i="5" s="1"/>
  <c r="BA54" i="17"/>
  <c r="BX85" i="10"/>
  <c r="AB85" i="10"/>
  <c r="AX52" i="10"/>
  <c r="AE69" i="9"/>
  <c r="MY53" i="5"/>
  <c r="AP47" i="10"/>
  <c r="AR70" i="10"/>
  <c r="BJ60" i="17"/>
  <c r="V51" i="10"/>
  <c r="BH54" i="17"/>
  <c r="BM70" i="10"/>
  <c r="HJ55" i="5"/>
  <c r="HX154" i="5" s="1"/>
  <c r="BB43" i="10"/>
  <c r="BY48" i="10"/>
  <c r="BW88" i="10"/>
  <c r="AQ52" i="10"/>
  <c r="AX44" i="10"/>
  <c r="AD83" i="10"/>
  <c r="CA70" i="10"/>
  <c r="BS86" i="10"/>
  <c r="AZ87" i="10"/>
  <c r="AN70" i="10"/>
  <c r="BS50" i="10"/>
  <c r="BB70" i="10"/>
  <c r="AI51" i="10"/>
  <c r="X77" i="9"/>
  <c r="AB46" i="9"/>
  <c r="AF47" i="10"/>
  <c r="AY70" i="10"/>
  <c r="BM52" i="10"/>
  <c r="X86" i="10"/>
  <c r="LC55" i="5"/>
  <c r="LQ154" i="5" s="1"/>
  <c r="BH86" i="10"/>
  <c r="AP70" i="10"/>
  <c r="AV47" i="10"/>
  <c r="EM52" i="5"/>
  <c r="FA151" i="5" s="1"/>
  <c r="Z48" i="10"/>
  <c r="BQ47" i="10"/>
  <c r="CY94" i="5"/>
  <c r="AN47" i="10"/>
  <c r="BU70" i="10"/>
  <c r="Y85" i="5"/>
  <c r="AC49" i="10"/>
  <c r="AY53" i="10"/>
  <c r="BV51" i="10"/>
  <c r="BP70" i="10"/>
  <c r="BV70" i="10"/>
  <c r="BR84" i="10"/>
  <c r="AP87" i="10"/>
  <c r="GB53" i="5"/>
  <c r="GP152" i="5" s="1"/>
  <c r="JG55" i="5"/>
  <c r="JU154" i="5" s="1"/>
  <c r="Z150" i="5"/>
  <c r="AE44" i="17"/>
  <c r="HV56" i="5"/>
  <c r="IJ155" i="5" s="1"/>
  <c r="BW48" i="10"/>
  <c r="BN44" i="10"/>
  <c r="AK50" i="10"/>
  <c r="BD60" i="17"/>
  <c r="BZ43" i="10"/>
  <c r="AK87" i="10"/>
  <c r="AD52" i="10"/>
  <c r="AK70" i="10"/>
  <c r="BI45" i="10"/>
  <c r="AY94" i="5"/>
  <c r="AF128" i="9"/>
  <c r="R128" i="9" s="1"/>
  <c r="R128" i="10" s="1"/>
  <c r="BF60" i="17"/>
  <c r="AM48" i="10"/>
  <c r="W86" i="10"/>
  <c r="CV94" i="5"/>
  <c r="CA49" i="10"/>
  <c r="AH53" i="10"/>
  <c r="BO51" i="10"/>
  <c r="AL84" i="10"/>
  <c r="AL86" i="10"/>
  <c r="BQ43" i="10"/>
  <c r="GI55" i="5"/>
  <c r="GW154" i="5" s="1"/>
  <c r="JG52" i="5"/>
  <c r="JU151" i="5" s="1"/>
  <c r="BI48" i="10"/>
  <c r="AL87" i="10"/>
  <c r="AA46" i="9"/>
  <c r="BY44" i="10"/>
  <c r="Z44" i="17"/>
  <c r="BJ43" i="10"/>
  <c r="BZ87" i="10"/>
  <c r="BV96" i="17"/>
  <c r="AS84" i="10"/>
  <c r="AE86" i="10"/>
  <c r="BB52" i="10"/>
  <c r="BV52" i="10"/>
  <c r="DT94" i="5"/>
  <c r="BX83" i="10"/>
  <c r="BA87" i="10"/>
  <c r="BX57" i="17"/>
  <c r="AK51" i="10"/>
  <c r="BG87" i="10"/>
  <c r="BY84" i="10"/>
  <c r="U44" i="9"/>
  <c r="KO56" i="5"/>
  <c r="LC155" i="5" s="1"/>
  <c r="V69" i="9"/>
  <c r="NO53" i="5"/>
  <c r="AY86" i="10"/>
  <c r="W85" i="10"/>
  <c r="AP49" i="10"/>
  <c r="LX94" i="5"/>
  <c r="BI82" i="10"/>
  <c r="KA123" i="5"/>
  <c r="KA121" i="5" s="1"/>
  <c r="W46" i="9"/>
  <c r="AF130" i="9"/>
  <c r="R130" i="9" s="1"/>
  <c r="R130" i="10" s="1"/>
  <c r="BA84" i="10"/>
  <c r="AZ53" i="10"/>
  <c r="AP43" i="10"/>
  <c r="Z52" i="10"/>
  <c r="EZ55" i="5"/>
  <c r="FN154" i="5" s="1"/>
  <c r="AD84" i="10"/>
  <c r="AV86" i="10"/>
  <c r="AC162" i="5"/>
  <c r="AF51" i="10"/>
  <c r="IV54" i="5"/>
  <c r="JJ153" i="5" s="1"/>
  <c r="AG44" i="10"/>
  <c r="KZ94" i="5"/>
  <c r="AU52" i="10"/>
  <c r="Z43" i="10"/>
  <c r="AG52" i="10"/>
  <c r="BS53" i="10"/>
  <c r="AT70" i="10"/>
  <c r="CO94" i="5"/>
  <c r="IR94" i="5"/>
  <c r="GW55" i="5"/>
  <c r="HK154" i="5" s="1"/>
  <c r="CC123" i="5"/>
  <c r="AI86" i="10"/>
  <c r="JX123" i="5"/>
  <c r="AN88" i="10"/>
  <c r="MO94" i="5"/>
  <c r="BL47" i="10"/>
  <c r="DS54" i="5"/>
  <c r="EG153" i="5" s="1"/>
  <c r="FV53" i="5"/>
  <c r="GJ152" i="5" s="1"/>
  <c r="FS94" i="5"/>
  <c r="BN45" i="10"/>
  <c r="AI50" i="10"/>
  <c r="AT84" i="10"/>
  <c r="BG81" i="10"/>
  <c r="BU49" i="10"/>
  <c r="AB86" i="10"/>
  <c r="JA123" i="5"/>
  <c r="JA121" i="5" s="1"/>
  <c r="NK53" i="5"/>
  <c r="BM50" i="10"/>
  <c r="Y69" i="9"/>
  <c r="CM52" i="5"/>
  <c r="DA151" i="5" s="1"/>
  <c r="GZ123" i="5"/>
  <c r="AW59" i="17"/>
  <c r="AA161" i="5"/>
  <c r="V150" i="5"/>
  <c r="BS48" i="10"/>
  <c r="CA85" i="10"/>
  <c r="BI49" i="10"/>
  <c r="AN45" i="10"/>
  <c r="AR54" i="17"/>
  <c r="IT123" i="5"/>
  <c r="AG87" i="10"/>
  <c r="AA43" i="10"/>
  <c r="BI87" i="10"/>
  <c r="ML94" i="5"/>
  <c r="BR49" i="10"/>
  <c r="BP54" i="5"/>
  <c r="CD153" i="5" s="1"/>
  <c r="CD162" i="5" s="1"/>
  <c r="BS87" i="10"/>
  <c r="IA123" i="5"/>
  <c r="BF94" i="5"/>
  <c r="JB56" i="5"/>
  <c r="JP155" i="5" s="1"/>
  <c r="IP54" i="5"/>
  <c r="JD153" i="5" s="1"/>
  <c r="U126" i="5"/>
  <c r="AA48" i="10"/>
  <c r="BX47" i="10"/>
  <c r="BH84" i="10"/>
  <c r="DV123" i="5"/>
  <c r="DV121" i="5" s="1"/>
  <c r="AW55" i="5"/>
  <c r="BK154" i="5" s="1"/>
  <c r="BP87" i="10"/>
  <c r="BL53" i="10"/>
  <c r="R142" i="5"/>
  <c r="LP123" i="5"/>
  <c r="AA69" i="9"/>
  <c r="IW56" i="5"/>
  <c r="JK155" i="5" s="1"/>
  <c r="JK164" i="5" s="1"/>
  <c r="AN86" i="10"/>
  <c r="BY94" i="5"/>
  <c r="NR94" i="5"/>
  <c r="AG163" i="5"/>
  <c r="NB54" i="5"/>
  <c r="NP153" i="5" s="1"/>
  <c r="AA60" i="17"/>
  <c r="X51" i="10"/>
  <c r="BU83" i="10"/>
  <c r="BT53" i="10"/>
  <c r="BN43" i="10"/>
  <c r="CL123" i="5"/>
  <c r="CL121" i="5" s="1"/>
  <c r="BX52" i="5"/>
  <c r="EN94" i="5"/>
  <c r="BL54" i="17"/>
  <c r="Y44" i="10"/>
  <c r="W45" i="9"/>
  <c r="MA123" i="5"/>
  <c r="MA121" i="5" s="1"/>
  <c r="BN48" i="10"/>
  <c r="AX51" i="10"/>
  <c r="AO43" i="10"/>
  <c r="AQ70" i="10"/>
  <c r="Y50" i="10"/>
  <c r="HP123" i="5"/>
  <c r="BK84" i="10"/>
  <c r="BJ88" i="10"/>
  <c r="KH53" i="5"/>
  <c r="AJ52" i="10"/>
  <c r="IK55" i="5"/>
  <c r="IY154" i="5" s="1"/>
  <c r="LP53" i="5"/>
  <c r="MD152" i="5" s="1"/>
  <c r="MD161" i="5" s="1"/>
  <c r="AT47" i="10"/>
  <c r="AD43" i="10"/>
  <c r="CQ55" i="5"/>
  <c r="DE154" i="5" s="1"/>
  <c r="NK55" i="5"/>
  <c r="BX70" i="10"/>
  <c r="EQ123" i="5"/>
  <c r="IB56" i="5"/>
  <c r="IP155" i="5" s="1"/>
  <c r="AH51" i="10"/>
  <c r="BD53" i="10"/>
  <c r="AE43" i="10"/>
  <c r="BA47" i="10"/>
  <c r="BW58" i="17"/>
  <c r="NL123" i="5"/>
  <c r="AS48" i="10"/>
  <c r="AZ54" i="5"/>
  <c r="BN153" i="5" s="1"/>
  <c r="EU55" i="5"/>
  <c r="FI154" i="5" s="1"/>
  <c r="BK70" i="10"/>
  <c r="MC123" i="5"/>
  <c r="BD87" i="10"/>
  <c r="KI55" i="5"/>
  <c r="KW154" i="5" s="1"/>
  <c r="BO53" i="10"/>
  <c r="AB139" i="5"/>
  <c r="BM47" i="10"/>
  <c r="BU84" i="10"/>
  <c r="AQ44" i="10"/>
  <c r="HL52" i="5"/>
  <c r="HZ151" i="5" s="1"/>
  <c r="Z51" i="10"/>
  <c r="BW85" i="10"/>
  <c r="AK86" i="10"/>
  <c r="AK84" i="10"/>
  <c r="W44" i="10"/>
  <c r="BV88" i="10"/>
  <c r="FD56" i="5"/>
  <c r="FR155" i="5" s="1"/>
  <c r="FR164" i="5" s="1"/>
  <c r="AC77" i="10"/>
  <c r="AW86" i="10"/>
  <c r="BH43" i="10"/>
  <c r="AC50" i="10"/>
  <c r="AV52" i="10"/>
  <c r="BO96" i="17"/>
  <c r="CX123" i="5"/>
  <c r="LN53" i="5"/>
  <c r="MB152" i="5" s="1"/>
  <c r="MB123" i="5"/>
  <c r="BL44" i="10"/>
  <c r="HY123" i="5"/>
  <c r="AF50" i="10"/>
  <c r="AC51" i="10"/>
  <c r="EU56" i="5"/>
  <c r="FI155" i="5" s="1"/>
  <c r="AA47" i="10"/>
  <c r="AW87" i="10"/>
  <c r="BV110" i="17"/>
  <c r="FH54" i="5"/>
  <c r="FV153" i="5" s="1"/>
  <c r="AO47" i="10"/>
  <c r="AN50" i="10"/>
  <c r="Y45" i="10"/>
  <c r="CK55" i="5"/>
  <c r="CY154" i="5" s="1"/>
  <c r="Z56" i="17"/>
  <c r="BO70" i="10"/>
  <c r="AQ54" i="17"/>
  <c r="HS123" i="5"/>
  <c r="AK52" i="5"/>
  <c r="AY151" i="5" s="1"/>
  <c r="Z46" i="9"/>
  <c r="AF53" i="10"/>
  <c r="BN88" i="10"/>
  <c r="JU123" i="5"/>
  <c r="JU121" i="5" s="1"/>
  <c r="KN52" i="5"/>
  <c r="LB151" i="5" s="1"/>
  <c r="AO51" i="10"/>
  <c r="BH50" i="10"/>
  <c r="LS94" i="5"/>
  <c r="AZ85" i="10"/>
  <c r="GW123" i="5"/>
  <c r="EA94" i="5"/>
  <c r="AF45" i="10"/>
  <c r="DO56" i="5"/>
  <c r="EC155" i="5" s="1"/>
  <c r="MY94" i="5"/>
  <c r="IG56" i="5"/>
  <c r="IU155" i="5" s="1"/>
  <c r="MX94" i="5"/>
  <c r="FG56" i="5"/>
  <c r="FU155" i="5" s="1"/>
  <c r="HM123" i="5"/>
  <c r="BE48" i="10"/>
  <c r="AE112" i="5"/>
  <c r="BT47" i="10"/>
  <c r="AH47" i="10"/>
  <c r="MG123" i="5"/>
  <c r="KF94" i="5"/>
  <c r="NJ94" i="5"/>
  <c r="CA110" i="17"/>
  <c r="BX50" i="10"/>
  <c r="BA85" i="10"/>
  <c r="BB87" i="10"/>
  <c r="AC45" i="10"/>
  <c r="AB113" i="9"/>
  <c r="AC21" i="9" s="1"/>
  <c r="MB53" i="5"/>
  <c r="MP152" i="5" s="1"/>
  <c r="FN94" i="5"/>
  <c r="FA55" i="5"/>
  <c r="FO154" i="5" s="1"/>
  <c r="MH94" i="5"/>
  <c r="AT123" i="5"/>
  <c r="AB56" i="17"/>
  <c r="BY53" i="10"/>
  <c r="KC54" i="5"/>
  <c r="KQ153" i="5" s="1"/>
  <c r="MJ55" i="5"/>
  <c r="MX154" i="5" s="1"/>
  <c r="BZ49" i="10"/>
  <c r="AT52" i="10"/>
  <c r="CM54" i="5"/>
  <c r="DA153" i="5" s="1"/>
  <c r="AH87" i="10"/>
  <c r="BZ82" i="10"/>
  <c r="AT82" i="10"/>
  <c r="KR123" i="5"/>
  <c r="U112" i="9"/>
  <c r="V20" i="9" s="1"/>
  <c r="HF54" i="5"/>
  <c r="HT153" i="5" s="1"/>
  <c r="BQ84" i="10"/>
  <c r="MC52" i="5"/>
  <c r="MQ151" i="5" s="1"/>
  <c r="MV53" i="5"/>
  <c r="NJ152" i="5" s="1"/>
  <c r="EI94" i="5"/>
  <c r="BY77" i="10"/>
  <c r="FJ123" i="5"/>
  <c r="AA61" i="17"/>
  <c r="AP94" i="5"/>
  <c r="AD139" i="5"/>
  <c r="DD123" i="5"/>
  <c r="HH123" i="5"/>
  <c r="HH121" i="5" s="1"/>
  <c r="BP123" i="5"/>
  <c r="BP121" i="5" s="1"/>
  <c r="AD111" i="9"/>
  <c r="AE19" i="9" s="1"/>
  <c r="AU54" i="17"/>
  <c r="AO50" i="10"/>
  <c r="DR123" i="5"/>
  <c r="LT54" i="5"/>
  <c r="MH153" i="5" s="1"/>
  <c r="X139" i="5"/>
  <c r="AA128" i="9"/>
  <c r="AB36" i="9" s="1"/>
  <c r="LK94" i="5"/>
  <c r="NB56" i="5"/>
  <c r="NP155" i="5" s="1"/>
  <c r="X162" i="5"/>
  <c r="AM70" i="10"/>
  <c r="FZ55" i="5"/>
  <c r="GN154" i="5" s="1"/>
  <c r="GN163" i="5" s="1"/>
  <c r="BQ51" i="10"/>
  <c r="AC84" i="10"/>
  <c r="EY94" i="5"/>
  <c r="MI94" i="5"/>
  <c r="V127" i="9"/>
  <c r="W35" i="9" s="1"/>
  <c r="MN94" i="5"/>
  <c r="EZ52" i="5"/>
  <c r="FN151" i="5" s="1"/>
  <c r="FG123" i="5"/>
  <c r="FG121" i="5" s="1"/>
  <c r="AY85" i="10"/>
  <c r="AO123" i="5"/>
  <c r="NQ54" i="5"/>
  <c r="BS47" i="10"/>
  <c r="AA110" i="17"/>
  <c r="W51" i="10"/>
  <c r="AV54" i="17"/>
  <c r="AA59" i="17"/>
  <c r="AL53" i="10"/>
  <c r="V52" i="10"/>
  <c r="AI44" i="10"/>
  <c r="IB123" i="5"/>
  <c r="IB121" i="5" s="1"/>
  <c r="U127" i="5"/>
  <c r="BR43" i="10"/>
  <c r="BR53" i="5"/>
  <c r="CF152" i="5" s="1"/>
  <c r="AE139" i="5"/>
  <c r="AH163" i="5"/>
  <c r="CE94" i="5"/>
  <c r="AJ94" i="5"/>
  <c r="AB111" i="9"/>
  <c r="AC19" i="9" s="1"/>
  <c r="HE52" i="5"/>
  <c r="HS151" i="5" s="1"/>
  <c r="AT50" i="10"/>
  <c r="AW56" i="5"/>
  <c r="BK155" i="5" s="1"/>
  <c r="AC112" i="5"/>
  <c r="GU123" i="5"/>
  <c r="GU121" i="5" s="1"/>
  <c r="AA54" i="5"/>
  <c r="LY52" i="5"/>
  <c r="MM151" i="5" s="1"/>
  <c r="MM160" i="5" s="1"/>
  <c r="AA123" i="5"/>
  <c r="AA121" i="5" s="1"/>
  <c r="AR77" i="10"/>
  <c r="MN123" i="5"/>
  <c r="MN121" i="5" s="1"/>
  <c r="NK123" i="5"/>
  <c r="EU94" i="5"/>
  <c r="AF127" i="9"/>
  <c r="R127" i="9" s="1"/>
  <c r="R127" i="10" s="1"/>
  <c r="IL54" i="5"/>
  <c r="IZ153" i="5" s="1"/>
  <c r="AP48" i="10"/>
  <c r="BR94" i="5"/>
  <c r="BX86" i="10"/>
  <c r="AW53" i="5"/>
  <c r="BK152" i="5" s="1"/>
  <c r="BK161" i="5" s="1"/>
  <c r="AF115" i="9"/>
  <c r="R115" i="9" s="1"/>
  <c r="R115" i="10" s="1"/>
  <c r="JO52" i="5"/>
  <c r="KC151" i="5" s="1"/>
  <c r="AQ47" i="10"/>
  <c r="HT54" i="5"/>
  <c r="IH153" i="5" s="1"/>
  <c r="AS47" i="10"/>
  <c r="BD58" i="17"/>
  <c r="FH53" i="5"/>
  <c r="FV152" i="5" s="1"/>
  <c r="KP94" i="5"/>
  <c r="W54" i="17"/>
  <c r="AJ51" i="10"/>
  <c r="AG94" i="5"/>
  <c r="AD57" i="17"/>
  <c r="GS52" i="5"/>
  <c r="HG151" i="5" s="1"/>
  <c r="FT53" i="5"/>
  <c r="GH152" i="5" s="1"/>
  <c r="MU55" i="5"/>
  <c r="NI154" i="5" s="1"/>
  <c r="JD56" i="5"/>
  <c r="JR155" i="5" s="1"/>
  <c r="JR164" i="5" s="1"/>
  <c r="LQ123" i="5"/>
  <c r="KD53" i="5"/>
  <c r="KR152" i="5" s="1"/>
  <c r="LI94" i="5"/>
  <c r="AG150" i="5"/>
  <c r="AG148" i="5" s="1"/>
  <c r="AB44" i="10"/>
  <c r="BH123" i="5"/>
  <c r="ES52" i="5"/>
  <c r="FG151" i="5" s="1"/>
  <c r="FI123" i="5"/>
  <c r="FI121" i="5" s="1"/>
  <c r="BQ54" i="17"/>
  <c r="DR94" i="5"/>
  <c r="BN85" i="10"/>
  <c r="AM44" i="10"/>
  <c r="AL49" i="10"/>
  <c r="BD43" i="10"/>
  <c r="FC94" i="5"/>
  <c r="AF112" i="9"/>
  <c r="R112" i="9" s="1"/>
  <c r="R112" i="10" s="1"/>
  <c r="EW123" i="5"/>
  <c r="JV94" i="5"/>
  <c r="IK53" i="5"/>
  <c r="IY152" i="5" s="1"/>
  <c r="AX94" i="5"/>
  <c r="HT123" i="5"/>
  <c r="BG85" i="10"/>
  <c r="BT54" i="17"/>
  <c r="W112" i="5"/>
  <c r="LV94" i="5"/>
  <c r="EA52" i="5"/>
  <c r="EO151" i="5" s="1"/>
  <c r="GD53" i="5"/>
  <c r="GR152" i="5" s="1"/>
  <c r="ED54" i="5"/>
  <c r="ER153" i="5" s="1"/>
  <c r="KW94" i="5"/>
  <c r="HN94" i="5"/>
  <c r="BA49" i="10"/>
  <c r="BP85" i="10"/>
  <c r="BW49" i="10"/>
  <c r="BT61" i="17"/>
  <c r="GD123" i="5"/>
  <c r="NH123" i="5"/>
  <c r="BD47" i="10"/>
  <c r="JV53" i="5"/>
  <c r="KJ152" i="5" s="1"/>
  <c r="KJ161" i="5" s="1"/>
  <c r="AP56" i="5"/>
  <c r="BD155" i="5" s="1"/>
  <c r="BW53" i="10"/>
  <c r="JO55" i="5"/>
  <c r="KC154" i="5" s="1"/>
  <c r="CD94" i="5"/>
  <c r="KH52" i="5"/>
  <c r="NB53" i="5"/>
  <c r="NP152" i="5" s="1"/>
  <c r="BU52" i="5"/>
  <c r="CI151" i="5" s="1"/>
  <c r="AG139" i="5"/>
  <c r="BU47" i="10"/>
  <c r="EX53" i="5"/>
  <c r="FL152" i="5" s="1"/>
  <c r="GE123" i="5"/>
  <c r="GE121" i="5" s="1"/>
  <c r="AF88" i="10"/>
  <c r="BG44" i="17"/>
  <c r="IN56" i="5"/>
  <c r="JB155" i="5" s="1"/>
  <c r="AJ43" i="10"/>
  <c r="AG53" i="10"/>
  <c r="AU86" i="10"/>
  <c r="AJ49" i="10"/>
  <c r="AI87" i="10"/>
  <c r="HG55" i="5"/>
  <c r="HU154" i="5" s="1"/>
  <c r="DJ94" i="5"/>
  <c r="BL48" i="10"/>
  <c r="AY44" i="10"/>
  <c r="HH94" i="5"/>
  <c r="IU123" i="5"/>
  <c r="IU121" i="5" s="1"/>
  <c r="X44" i="10"/>
  <c r="U53" i="9"/>
  <c r="NM123" i="5"/>
  <c r="LV56" i="5"/>
  <c r="MJ155" i="5" s="1"/>
  <c r="BF54" i="17"/>
  <c r="MW123" i="5"/>
  <c r="AA130" i="9"/>
  <c r="AB38" i="9" s="1"/>
  <c r="MI56" i="5"/>
  <c r="MW155" i="5" s="1"/>
  <c r="JA94" i="5"/>
  <c r="AA85" i="5"/>
  <c r="HX94" i="5"/>
  <c r="AC127" i="9"/>
  <c r="AD35" i="9" s="1"/>
  <c r="AC58" i="17"/>
  <c r="AS123" i="5"/>
  <c r="AS121" i="5" s="1"/>
  <c r="DL52" i="5"/>
  <c r="DZ151" i="5" s="1"/>
  <c r="NT94" i="5"/>
  <c r="EP94" i="5"/>
  <c r="GP94" i="5"/>
  <c r="BH44" i="17"/>
  <c r="X113" i="9"/>
  <c r="Y21" i="9" s="1"/>
  <c r="CP123" i="5"/>
  <c r="CP121" i="5" s="1"/>
  <c r="U57" i="17"/>
  <c r="AQ49" i="10"/>
  <c r="AS87" i="10"/>
  <c r="HR94" i="5"/>
  <c r="DR53" i="5"/>
  <c r="EF152" i="5" s="1"/>
  <c r="BV47" i="10"/>
  <c r="BW54" i="17"/>
  <c r="AD86" i="10"/>
  <c r="GW94" i="5"/>
  <c r="AT86" i="10"/>
  <c r="DJ123" i="5"/>
  <c r="DJ121" i="5" s="1"/>
  <c r="BE54" i="17"/>
  <c r="FO123" i="5"/>
  <c r="JK123" i="5"/>
  <c r="BN123" i="5"/>
  <c r="FQ94" i="5"/>
  <c r="BK123" i="5"/>
  <c r="EQ94" i="5"/>
  <c r="HR123" i="5"/>
  <c r="BK56" i="5"/>
  <c r="BY155" i="5" s="1"/>
  <c r="BK47" i="10"/>
  <c r="AG123" i="5"/>
  <c r="AW52" i="5"/>
  <c r="BK151" i="5" s="1"/>
  <c r="FA123" i="5"/>
  <c r="FA121" i="5" s="1"/>
  <c r="DS123" i="5"/>
  <c r="IH55" i="5"/>
  <c r="IV154" i="5" s="1"/>
  <c r="FF123" i="5"/>
  <c r="FF121" i="5" s="1"/>
  <c r="BB56" i="5"/>
  <c r="BP155" i="5" s="1"/>
  <c r="CX52" i="5"/>
  <c r="DL151" i="5" s="1"/>
  <c r="AX61" i="17"/>
  <c r="AJ35" i="17"/>
  <c r="AT43" i="10"/>
  <c r="BK94" i="5"/>
  <c r="CQ94" i="5"/>
  <c r="AG164" i="5"/>
  <c r="BE49" i="10"/>
  <c r="CW123" i="5"/>
  <c r="AE54" i="17"/>
  <c r="BI58" i="17"/>
  <c r="KO54" i="5"/>
  <c r="LC153" i="5" s="1"/>
  <c r="AW60" i="17"/>
  <c r="BO56" i="5"/>
  <c r="CC155" i="5" s="1"/>
  <c r="MI123" i="5"/>
  <c r="DX94" i="5"/>
  <c r="U49" i="9"/>
  <c r="CO123" i="5"/>
  <c r="CO121" i="5" s="1"/>
  <c r="MV54" i="5"/>
  <c r="NJ153" i="5" s="1"/>
  <c r="BQ53" i="10"/>
  <c r="BM94" i="5"/>
  <c r="AV38" i="17"/>
  <c r="CX94" i="5"/>
  <c r="AV96" i="17"/>
  <c r="KR56" i="5"/>
  <c r="LF155" i="5" s="1"/>
  <c r="BN54" i="17"/>
  <c r="AB112" i="5"/>
  <c r="W56" i="17"/>
  <c r="IP94" i="5"/>
  <c r="AH94" i="5"/>
  <c r="BZ59" i="17"/>
  <c r="II94" i="5"/>
  <c r="DO94" i="5"/>
  <c r="AV51" i="10"/>
  <c r="Z123" i="5"/>
  <c r="DH94" i="5"/>
  <c r="U87" i="9"/>
  <c r="GH123" i="5"/>
  <c r="BA60" i="17"/>
  <c r="IW94" i="5"/>
  <c r="MR123" i="5"/>
  <c r="BV123" i="5"/>
  <c r="BV121" i="5" s="1"/>
  <c r="EO54" i="5"/>
  <c r="FC153" i="5" s="1"/>
  <c r="DT52" i="5"/>
  <c r="EH151" i="5" s="1"/>
  <c r="LZ52" i="5"/>
  <c r="MN151" i="5" s="1"/>
  <c r="DG94" i="5"/>
  <c r="ET94" i="5"/>
  <c r="HF56" i="5"/>
  <c r="HT155" i="5" s="1"/>
  <c r="BS94" i="5"/>
  <c r="MM94" i="5"/>
  <c r="FJ52" i="5"/>
  <c r="FX151" i="5" s="1"/>
  <c r="U114" i="9"/>
  <c r="V22" i="9" s="1"/>
  <c r="AK123" i="5"/>
  <c r="AK121" i="5" s="1"/>
  <c r="AD54" i="17"/>
  <c r="AY41" i="17"/>
  <c r="BV43" i="10"/>
  <c r="DY52" i="5"/>
  <c r="EM151" i="5" s="1"/>
  <c r="AE128" i="9"/>
  <c r="AF36" i="9" s="1"/>
  <c r="DO123" i="5"/>
  <c r="X56" i="5"/>
  <c r="AL155" i="5" s="1"/>
  <c r="AL164" i="5" s="1"/>
  <c r="LU54" i="5"/>
  <c r="MI153" i="5" s="1"/>
  <c r="AS60" i="17"/>
  <c r="BZ96" i="17"/>
  <c r="BP53" i="10"/>
  <c r="AB40" i="17"/>
  <c r="BM87" i="10"/>
  <c r="Y162" i="5"/>
  <c r="AH60" i="17"/>
  <c r="BB53" i="10"/>
  <c r="BN47" i="10"/>
  <c r="BQ123" i="5"/>
  <c r="DU52" i="5"/>
  <c r="FM94" i="5"/>
  <c r="DA53" i="5"/>
  <c r="DO152" i="5" s="1"/>
  <c r="U60" i="17"/>
  <c r="EZ53" i="5"/>
  <c r="FN152" i="5" s="1"/>
  <c r="AR60" i="17"/>
  <c r="AT54" i="17"/>
  <c r="AA127" i="9"/>
  <c r="AB35" i="9" s="1"/>
  <c r="KZ123" i="5"/>
  <c r="KZ121" i="5" s="1"/>
  <c r="BH48" i="10"/>
  <c r="HI123" i="5"/>
  <c r="IH54" i="5"/>
  <c r="IV153" i="5" s="1"/>
  <c r="FM53" i="5"/>
  <c r="GA152" i="5" s="1"/>
  <c r="NQ123" i="5"/>
  <c r="DW56" i="5"/>
  <c r="EK155" i="5" s="1"/>
  <c r="EK164" i="5" s="1"/>
  <c r="LT94" i="5"/>
  <c r="U52" i="9"/>
  <c r="AP55" i="5"/>
  <c r="BD154" i="5" s="1"/>
  <c r="AE123" i="5"/>
  <c r="AE121" i="5" s="1"/>
  <c r="KS94" i="5"/>
  <c r="GB56" i="5"/>
  <c r="GP155" i="5" s="1"/>
  <c r="BF87" i="10"/>
  <c r="IM94" i="5"/>
  <c r="AQ82" i="10"/>
  <c r="JC94" i="5"/>
  <c r="AC113" i="9"/>
  <c r="AD21" i="9" s="1"/>
  <c r="LK123" i="5"/>
  <c r="LG53" i="5"/>
  <c r="LU152" i="5" s="1"/>
  <c r="EJ94" i="5"/>
  <c r="HB94" i="5"/>
  <c r="JV123" i="5"/>
  <c r="AE52" i="10"/>
  <c r="Y44" i="17"/>
  <c r="FE123" i="5"/>
  <c r="BH39" i="17"/>
  <c r="FQ123" i="5"/>
  <c r="FQ121" i="5" s="1"/>
  <c r="CB94" i="5"/>
  <c r="AU58" i="17"/>
  <c r="NP123" i="5"/>
  <c r="X114" i="9"/>
  <c r="Y22" i="9" s="1"/>
  <c r="GS123" i="5"/>
  <c r="GS121" i="5" s="1"/>
  <c r="FN56" i="5"/>
  <c r="GB155" i="5" s="1"/>
  <c r="BF52" i="10"/>
  <c r="Z139" i="5"/>
  <c r="BY56" i="17"/>
  <c r="X54" i="5"/>
  <c r="AL153" i="5" s="1"/>
  <c r="MK94" i="5"/>
  <c r="IY123" i="5"/>
  <c r="DF94" i="5"/>
  <c r="BZ50" i="10"/>
  <c r="AU94" i="5"/>
  <c r="BX61" i="17"/>
  <c r="AF44" i="10"/>
  <c r="JE54" i="5"/>
  <c r="JS153" i="5" s="1"/>
  <c r="Y161" i="5"/>
  <c r="BE50" i="10"/>
  <c r="BV60" i="17"/>
  <c r="EO123" i="5"/>
  <c r="EX94" i="5"/>
  <c r="MZ123" i="5"/>
  <c r="MZ121" i="5" s="1"/>
  <c r="AA44" i="17"/>
  <c r="KS123" i="5"/>
  <c r="BD35" i="17"/>
  <c r="EH53" i="5"/>
  <c r="EV152" i="5" s="1"/>
  <c r="AZ96" i="17"/>
  <c r="AZ54" i="17"/>
  <c r="AM123" i="5"/>
  <c r="AM121" i="5" s="1"/>
  <c r="EH94" i="5"/>
  <c r="Z110" i="17"/>
  <c r="AZ35" i="17"/>
  <c r="FY123" i="5"/>
  <c r="BJ44" i="17"/>
  <c r="HI56" i="5"/>
  <c r="HW155" i="5" s="1"/>
  <c r="HW164" i="5" s="1"/>
  <c r="AX56" i="17"/>
  <c r="JE94" i="5"/>
  <c r="CA60" i="17"/>
  <c r="AX43" i="10"/>
  <c r="AN53" i="10"/>
  <c r="AO48" i="10"/>
  <c r="BC70" i="10"/>
  <c r="NV94" i="5"/>
  <c r="BU123" i="5"/>
  <c r="W114" i="9"/>
  <c r="X22" i="9" s="1"/>
  <c r="GQ55" i="5"/>
  <c r="HE154" i="5" s="1"/>
  <c r="LB123" i="5"/>
  <c r="DK123" i="5"/>
  <c r="HM52" i="5"/>
  <c r="IA151" i="5" s="1"/>
  <c r="BU40" i="17"/>
  <c r="AJ123" i="5"/>
  <c r="AJ121" i="5" s="1"/>
  <c r="JG54" i="5"/>
  <c r="JU153" i="5" s="1"/>
  <c r="AB39" i="17"/>
  <c r="BJ54" i="17"/>
  <c r="GW53" i="5"/>
  <c r="HK152" i="5" s="1"/>
  <c r="IA54" i="5"/>
  <c r="IO153" i="5" s="1"/>
  <c r="W94" i="5"/>
  <c r="FA56" i="5"/>
  <c r="FO155" i="5" s="1"/>
  <c r="ND123" i="5"/>
  <c r="ND121" i="5" s="1"/>
  <c r="LC94" i="5"/>
  <c r="JZ123" i="5"/>
  <c r="JZ121" i="5" s="1"/>
  <c r="X61" i="17"/>
  <c r="BA94" i="5"/>
  <c r="AL59" i="17"/>
  <c r="AD163" i="5"/>
  <c r="AD60" i="17"/>
  <c r="CI123" i="5"/>
  <c r="CI121" i="5" s="1"/>
  <c r="BA59" i="17"/>
  <c r="FK55" i="5"/>
  <c r="FY154" i="5" s="1"/>
  <c r="BT59" i="17"/>
  <c r="HF123" i="5"/>
  <c r="W58" i="17"/>
  <c r="AS44" i="17"/>
  <c r="AD35" i="17"/>
  <c r="CC94" i="5"/>
  <c r="KK123" i="5"/>
  <c r="CA61" i="17"/>
  <c r="JD94" i="5"/>
  <c r="BY96" i="17"/>
  <c r="W129" i="9"/>
  <c r="X37" i="9" s="1"/>
  <c r="IC52" i="5"/>
  <c r="IQ151" i="5" s="1"/>
  <c r="IQ160" i="5" s="1"/>
  <c r="AH48" i="10"/>
  <c r="Z58" i="17"/>
  <c r="AK57" i="17"/>
  <c r="Z60" i="17"/>
  <c r="BO61" i="17"/>
  <c r="GX123" i="5"/>
  <c r="DS56" i="5"/>
  <c r="EG155" i="5" s="1"/>
  <c r="KA94" i="5"/>
  <c r="AD127" i="9"/>
  <c r="AE35" i="9" s="1"/>
  <c r="BP96" i="17"/>
  <c r="HU123" i="5"/>
  <c r="HU121" i="5" s="1"/>
  <c r="AQ96" i="17"/>
  <c r="BG61" i="17"/>
  <c r="AI53" i="10"/>
  <c r="GJ123" i="5"/>
  <c r="JH55" i="5"/>
  <c r="JV154" i="5" s="1"/>
  <c r="DI123" i="5"/>
  <c r="AF52" i="10"/>
  <c r="AR40" i="17"/>
  <c r="Y128" i="9"/>
  <c r="Z36" i="9" s="1"/>
  <c r="IJ94" i="5"/>
  <c r="AF96" i="17"/>
  <c r="AQ39" i="17"/>
  <c r="BN59" i="17"/>
  <c r="MW94" i="5"/>
  <c r="BK58" i="17"/>
  <c r="Z49" i="10"/>
  <c r="BT56" i="5"/>
  <c r="CH155" i="5" s="1"/>
  <c r="GY94" i="5"/>
  <c r="BZ88" i="10"/>
  <c r="FD123" i="5"/>
  <c r="FD121" i="5" s="1"/>
  <c r="MT94" i="5"/>
  <c r="KB52" i="5"/>
  <c r="KP151" i="5" s="1"/>
  <c r="ND94" i="5"/>
  <c r="Z59" i="17"/>
  <c r="BN84" i="10"/>
  <c r="AE40" i="17"/>
  <c r="U51" i="9"/>
  <c r="CZ123" i="5"/>
  <c r="BO58" i="17"/>
  <c r="AE59" i="17"/>
  <c r="BJ61" i="17"/>
  <c r="AE35" i="17"/>
  <c r="BO41" i="17"/>
  <c r="AB129" i="9"/>
  <c r="AC37" i="9" s="1"/>
  <c r="AH61" i="17"/>
  <c r="BB60" i="17"/>
  <c r="Z160" i="5"/>
  <c r="BA96" i="17"/>
  <c r="AJ39" i="17"/>
  <c r="Z127" i="9"/>
  <c r="AA35" i="9" s="1"/>
  <c r="BY54" i="17"/>
  <c r="AC130" i="9"/>
  <c r="AD38" i="9" s="1"/>
  <c r="DE56" i="5"/>
  <c r="DS155" i="5" s="1"/>
  <c r="IY54" i="5"/>
  <c r="JM153" i="5" s="1"/>
  <c r="KV123" i="5"/>
  <c r="KV121" i="5" s="1"/>
  <c r="BR61" i="17"/>
  <c r="EP123" i="5"/>
  <c r="AW94" i="5"/>
  <c r="AD126" i="9"/>
  <c r="AE34" i="9" s="1"/>
  <c r="AS85" i="10"/>
  <c r="AD52" i="5"/>
  <c r="AR151" i="5" s="1"/>
  <c r="BZ56" i="5"/>
  <c r="CN155" i="5" s="1"/>
  <c r="MH53" i="5"/>
  <c r="MV152" i="5" s="1"/>
  <c r="KG123" i="5"/>
  <c r="AJ44" i="17"/>
  <c r="AG59" i="17"/>
  <c r="KE94" i="5"/>
  <c r="BB59" i="17"/>
  <c r="AU40" i="17"/>
  <c r="IZ123" i="5"/>
  <c r="IZ121" i="5" s="1"/>
  <c r="AT61" i="17"/>
  <c r="IE123" i="5"/>
  <c r="IE121" i="5" s="1"/>
  <c r="CE123" i="5"/>
  <c r="KD94" i="5"/>
  <c r="LC52" i="5"/>
  <c r="LQ151" i="5" s="1"/>
  <c r="BZ60" i="17"/>
  <c r="AI123" i="5"/>
  <c r="AE130" i="9"/>
  <c r="AF38" i="9" s="1"/>
  <c r="BG38" i="17"/>
  <c r="BV40" i="17"/>
  <c r="AX53" i="5"/>
  <c r="BL152" i="5" s="1"/>
  <c r="W44" i="17"/>
  <c r="KB123" i="5"/>
  <c r="V129" i="9"/>
  <c r="W37" i="9" s="1"/>
  <c r="AT58" i="17"/>
  <c r="R146" i="5"/>
  <c r="AG60" i="17"/>
  <c r="DM123" i="5"/>
  <c r="CF55" i="5"/>
  <c r="CT154" i="5" s="1"/>
  <c r="GP123" i="5"/>
  <c r="DO53" i="5"/>
  <c r="EC152" i="5" s="1"/>
  <c r="U58" i="17"/>
  <c r="BP60" i="17"/>
  <c r="GM94" i="5"/>
  <c r="BF59" i="17"/>
  <c r="AX123" i="5"/>
  <c r="AC128" i="9"/>
  <c r="AD36" i="9" s="1"/>
  <c r="BH61" i="17"/>
  <c r="U88" i="9"/>
  <c r="GN94" i="5"/>
  <c r="X56" i="17"/>
  <c r="X57" i="17"/>
  <c r="DH161" i="5"/>
  <c r="GD94" i="5"/>
  <c r="BQ52" i="10"/>
  <c r="IR123" i="5"/>
  <c r="IR121" i="5" s="1"/>
  <c r="BF96" i="17"/>
  <c r="BY81" i="10"/>
  <c r="BS96" i="17"/>
  <c r="BE123" i="5"/>
  <c r="BE121" i="5" s="1"/>
  <c r="AC114" i="9"/>
  <c r="AD22" i="9" s="1"/>
  <c r="BN54" i="5"/>
  <c r="CB153" i="5" s="1"/>
  <c r="AG56" i="17"/>
  <c r="CE52" i="5"/>
  <c r="AV94" i="5"/>
  <c r="DI53" i="5"/>
  <c r="BR51" i="10"/>
  <c r="U43" i="9"/>
  <c r="AM61" i="17"/>
  <c r="AD114" i="9"/>
  <c r="AE22" i="9" s="1"/>
  <c r="AB53" i="5"/>
  <c r="AP152" i="5" s="1"/>
  <c r="BS40" i="17"/>
  <c r="AE164" i="5"/>
  <c r="BP54" i="17"/>
  <c r="HO123" i="5"/>
  <c r="AD113" i="9"/>
  <c r="AE21" i="9" s="1"/>
  <c r="Y113" i="9"/>
  <c r="Z21" i="9" s="1"/>
  <c r="AX85" i="10"/>
  <c r="AQ94" i="5"/>
  <c r="FK123" i="5"/>
  <c r="FK121" i="5" s="1"/>
  <c r="KQ94" i="5"/>
  <c r="AM44" i="17"/>
  <c r="AL44" i="10"/>
  <c r="KD54" i="5"/>
  <c r="KR153" i="5" s="1"/>
  <c r="IQ94" i="5"/>
  <c r="AE111" i="9"/>
  <c r="AF19" i="9" s="1"/>
  <c r="BW39" i="17"/>
  <c r="AU59" i="17"/>
  <c r="BU54" i="17"/>
  <c r="GB94" i="5"/>
  <c r="BY44" i="17"/>
  <c r="BN57" i="17"/>
  <c r="BX123" i="5"/>
  <c r="BX121" i="5" s="1"/>
  <c r="AP96" i="17"/>
  <c r="JC123" i="5"/>
  <c r="AW39" i="17"/>
  <c r="EZ123" i="5"/>
  <c r="EZ121" i="5" s="1"/>
  <c r="V48" i="10"/>
  <c r="DY55" i="5"/>
  <c r="EM154" i="5" s="1"/>
  <c r="MJ123" i="5"/>
  <c r="AE126" i="9"/>
  <c r="AF34" i="9" s="1"/>
  <c r="Y55" i="5"/>
  <c r="AM154" i="5" s="1"/>
  <c r="MP54" i="5"/>
  <c r="ND153" i="5" s="1"/>
  <c r="Z111" i="9"/>
  <c r="AA19" i="9" s="1"/>
  <c r="GL52" i="5"/>
  <c r="GZ151" i="5" s="1"/>
  <c r="V111" i="9"/>
  <c r="W19" i="9" s="1"/>
  <c r="CA56" i="17"/>
  <c r="AI58" i="17"/>
  <c r="BM44" i="17"/>
  <c r="LU123" i="5"/>
  <c r="LU121" i="5" s="1"/>
  <c r="FP94" i="5"/>
  <c r="IO94" i="5"/>
  <c r="U59" i="17"/>
  <c r="AV39" i="17"/>
  <c r="AT94" i="5"/>
  <c r="BF57" i="17"/>
  <c r="BR37" i="17"/>
  <c r="CF94" i="5"/>
  <c r="CA52" i="10"/>
  <c r="AM59" i="17"/>
  <c r="EJ123" i="5"/>
  <c r="IP123" i="5"/>
  <c r="IP121" i="5" s="1"/>
  <c r="KC123" i="5"/>
  <c r="AD112" i="5"/>
  <c r="AB38" i="17"/>
  <c r="NR54" i="5"/>
  <c r="LZ123" i="5"/>
  <c r="MN56" i="5"/>
  <c r="NB155" i="5" s="1"/>
  <c r="IB94" i="5"/>
  <c r="AR96" i="17"/>
  <c r="BI123" i="5"/>
  <c r="BI121" i="5" s="1"/>
  <c r="EK94" i="5"/>
  <c r="AI54" i="17"/>
  <c r="CN54" i="5"/>
  <c r="DB153" i="5" s="1"/>
  <c r="AY35" i="17"/>
  <c r="AG57" i="17"/>
  <c r="W113" i="9"/>
  <c r="X21" i="9" s="1"/>
  <c r="AI37" i="17"/>
  <c r="BH56" i="17"/>
  <c r="CV123" i="5"/>
  <c r="FG94" i="5"/>
  <c r="AF57" i="17"/>
  <c r="AL41" i="17"/>
  <c r="ND56" i="5"/>
  <c r="NR155" i="5" s="1"/>
  <c r="BH55" i="5"/>
  <c r="BV154" i="5" s="1"/>
  <c r="BY58" i="17"/>
  <c r="BP49" i="10"/>
  <c r="AD56" i="17"/>
  <c r="AM94" i="5"/>
  <c r="AM87" i="10"/>
  <c r="AW123" i="5"/>
  <c r="AD54" i="5"/>
  <c r="AR153" i="5" s="1"/>
  <c r="AP60" i="17"/>
  <c r="AV56" i="17"/>
  <c r="CC54" i="5"/>
  <c r="CQ153" i="5" s="1"/>
  <c r="DY94" i="5"/>
  <c r="AY60" i="17"/>
  <c r="BS123" i="5"/>
  <c r="X123" i="5"/>
  <c r="X121" i="5" s="1"/>
  <c r="BV59" i="17"/>
  <c r="BX42" i="17"/>
  <c r="AM35" i="17"/>
  <c r="EC123" i="5"/>
  <c r="BJ110" i="17"/>
  <c r="AG51" i="10"/>
  <c r="AK61" i="17"/>
  <c r="KN94" i="5"/>
  <c r="BU77" i="10"/>
  <c r="EF54" i="5"/>
  <c r="ET153" i="5" s="1"/>
  <c r="ET162" i="5" s="1"/>
  <c r="AA114" i="9"/>
  <c r="AB22" i="9" s="1"/>
  <c r="BL94" i="5"/>
  <c r="IS94" i="5"/>
  <c r="MX123" i="5"/>
  <c r="BI56" i="17"/>
  <c r="NE94" i="5"/>
  <c r="AX35" i="17"/>
  <c r="CA52" i="5"/>
  <c r="CO151" i="5" s="1"/>
  <c r="BU61" i="17"/>
  <c r="BI61" i="17"/>
  <c r="BE39" i="17"/>
  <c r="AE85" i="5"/>
  <c r="BD94" i="5"/>
  <c r="FY94" i="5"/>
  <c r="AH38" i="17"/>
  <c r="AN60" i="17"/>
  <c r="IA94" i="5"/>
  <c r="DV54" i="5"/>
  <c r="EJ153" i="5" s="1"/>
  <c r="FU54" i="5"/>
  <c r="GI153" i="5" s="1"/>
  <c r="IR53" i="5"/>
  <c r="JF152" i="5" s="1"/>
  <c r="JF161" i="5" s="1"/>
  <c r="AW57" i="17"/>
  <c r="AO35" i="17"/>
  <c r="AL44" i="17"/>
  <c r="DL54" i="5"/>
  <c r="DZ153" i="5" s="1"/>
  <c r="AA42" i="17"/>
  <c r="BV35" i="17"/>
  <c r="BU96" i="17"/>
  <c r="AA37" i="17"/>
  <c r="Y41" i="17"/>
  <c r="IH94" i="5"/>
  <c r="AA113" i="9"/>
  <c r="AB21" i="9" s="1"/>
  <c r="Z112" i="9"/>
  <c r="AA20" i="9" s="1"/>
  <c r="BZ39" i="17"/>
  <c r="AW61" i="17"/>
  <c r="AH52" i="5"/>
  <c r="AV151" i="5" s="1"/>
  <c r="AV160" i="5" s="1"/>
  <c r="BW59" i="17"/>
  <c r="BO56" i="17"/>
  <c r="R119" i="5"/>
  <c r="HG94" i="5"/>
  <c r="V85" i="5"/>
  <c r="AL40" i="17"/>
  <c r="AE115" i="9"/>
  <c r="AF23" i="9" s="1"/>
  <c r="ER123" i="5"/>
  <c r="ER121" i="5" s="1"/>
  <c r="BP61" i="17"/>
  <c r="BT44" i="17"/>
  <c r="BP58" i="17"/>
  <c r="AG42" i="17"/>
  <c r="AU56" i="17"/>
  <c r="AC39" i="17"/>
  <c r="AB128" i="9"/>
  <c r="AC36" i="9" s="1"/>
  <c r="BH94" i="5"/>
  <c r="AU39" i="17"/>
  <c r="BG35" i="17"/>
  <c r="LQ94" i="5"/>
  <c r="DT54" i="5"/>
  <c r="EH153" i="5" s="1"/>
  <c r="BW37" i="17"/>
  <c r="LH123" i="5"/>
  <c r="BT56" i="17"/>
  <c r="AR44" i="17"/>
  <c r="AO41" i="17"/>
  <c r="AT53" i="10"/>
  <c r="BO94" i="5"/>
  <c r="X44" i="17"/>
  <c r="AG96" i="17"/>
  <c r="IM123" i="5"/>
  <c r="AC85" i="5"/>
  <c r="HN52" i="5"/>
  <c r="IB151" i="5" s="1"/>
  <c r="AA129" i="9"/>
  <c r="AB37" i="9" s="1"/>
  <c r="DE123" i="5"/>
  <c r="IW123" i="5"/>
  <c r="BD54" i="17"/>
  <c r="AP58" i="17"/>
  <c r="IC123" i="5"/>
  <c r="MZ55" i="5"/>
  <c r="NN154" i="5" s="1"/>
  <c r="BF58" i="17"/>
  <c r="HT55" i="5"/>
  <c r="IH154" i="5" s="1"/>
  <c r="AD41" i="17"/>
  <c r="AH41" i="17"/>
  <c r="BX59" i="17"/>
  <c r="AN56" i="17"/>
  <c r="AF39" i="17"/>
  <c r="JZ94" i="5"/>
  <c r="FV94" i="5"/>
  <c r="AY37" i="17"/>
  <c r="FP123" i="5"/>
  <c r="AU55" i="5"/>
  <c r="BI154" i="5" s="1"/>
  <c r="HZ94" i="5"/>
  <c r="DI55" i="5"/>
  <c r="HW94" i="5"/>
  <c r="AW58" i="17"/>
  <c r="AF61" i="17"/>
  <c r="BH37" i="17"/>
  <c r="EA53" i="5"/>
  <c r="EO152" i="5" s="1"/>
  <c r="GA94" i="5"/>
  <c r="NL94" i="5"/>
  <c r="AZ56" i="17"/>
  <c r="ME94" i="5"/>
  <c r="AJ57" i="17"/>
  <c r="BG37" i="17"/>
  <c r="BZ44" i="17"/>
  <c r="AM54" i="17"/>
  <c r="U113" i="9"/>
  <c r="V21" i="9" s="1"/>
  <c r="BI52" i="5"/>
  <c r="BW151" i="5" s="1"/>
  <c r="BW160" i="5" s="1"/>
  <c r="KG94" i="5"/>
  <c r="AB35" i="17"/>
  <c r="AO40" i="17"/>
  <c r="GN123" i="5"/>
  <c r="JL94" i="5"/>
  <c r="AG112" i="5"/>
  <c r="GV94" i="5"/>
  <c r="BE61" i="17"/>
  <c r="BV58" i="17"/>
  <c r="BA61" i="17"/>
  <c r="Z113" i="9"/>
  <c r="AA21" i="9" s="1"/>
  <c r="NO52" i="5"/>
  <c r="X126" i="9"/>
  <c r="Y34" i="9" s="1"/>
  <c r="AU37" i="17"/>
  <c r="AL35" i="17"/>
  <c r="AQ52" i="5"/>
  <c r="BE151" i="5" s="1"/>
  <c r="BB40" i="17"/>
  <c r="AG38" i="17"/>
  <c r="AD59" i="17"/>
  <c r="AT60" i="17"/>
  <c r="CR55" i="5"/>
  <c r="DF154" i="5" s="1"/>
  <c r="BK59" i="17"/>
  <c r="BG45" i="10"/>
  <c r="EE55" i="5"/>
  <c r="ES154" i="5" s="1"/>
  <c r="NA123" i="5"/>
  <c r="BD59" i="17"/>
  <c r="CA123" i="5"/>
  <c r="AT56" i="17"/>
  <c r="EV123" i="5"/>
  <c r="EV121" i="5" s="1"/>
  <c r="BJ39" i="17"/>
  <c r="EK55" i="5"/>
  <c r="BJ58" i="17"/>
  <c r="BS58" i="17"/>
  <c r="BE53" i="5"/>
  <c r="BS152" i="5" s="1"/>
  <c r="BS161" i="5" s="1"/>
  <c r="BG39" i="17"/>
  <c r="GF94" i="5"/>
  <c r="BL35" i="17"/>
  <c r="GB123" i="5"/>
  <c r="AO59" i="17"/>
  <c r="BU44" i="17"/>
  <c r="BZ42" i="17"/>
  <c r="BN58" i="17"/>
  <c r="Y96" i="17"/>
  <c r="BX40" i="17"/>
  <c r="IN94" i="5"/>
  <c r="BC57" i="17"/>
  <c r="AU61" i="17"/>
  <c r="IR52" i="5"/>
  <c r="JF151" i="5" s="1"/>
  <c r="KD123" i="5"/>
  <c r="KD121" i="5" s="1"/>
  <c r="BW60" i="17"/>
  <c r="BZ38" i="17"/>
  <c r="BS60" i="17"/>
  <c r="JM94" i="5"/>
  <c r="FT94" i="5"/>
  <c r="Y54" i="5"/>
  <c r="AM153" i="5" s="1"/>
  <c r="AB114" i="9"/>
  <c r="AC22" i="9" s="1"/>
  <c r="MJ52" i="5"/>
  <c r="MX151" i="5" s="1"/>
  <c r="BM40" i="17"/>
  <c r="AB85" i="5"/>
  <c r="AI44" i="17"/>
  <c r="FQ53" i="5"/>
  <c r="GE152" i="5" s="1"/>
  <c r="GE161" i="5" s="1"/>
  <c r="BK38" i="17"/>
  <c r="BL61" i="17"/>
  <c r="BJ53" i="5"/>
  <c r="AZ41" i="17"/>
  <c r="AB96" i="17"/>
  <c r="AA115" i="9"/>
  <c r="AB23" i="9" s="1"/>
  <c r="BK96" i="17"/>
  <c r="BS59" i="17"/>
  <c r="BI59" i="17"/>
  <c r="CU56" i="5"/>
  <c r="DI155" i="5" s="1"/>
  <c r="AO44" i="17"/>
  <c r="CF56" i="5"/>
  <c r="CT155" i="5" s="1"/>
  <c r="EH52" i="5"/>
  <c r="EV151" i="5" s="1"/>
  <c r="AS39" i="17"/>
  <c r="AC111" i="9"/>
  <c r="AD19" i="9" s="1"/>
  <c r="AQ44" i="17"/>
  <c r="GJ52" i="5"/>
  <c r="GX151" i="5" s="1"/>
  <c r="BG57" i="17"/>
  <c r="HY54" i="5"/>
  <c r="BV37" i="17"/>
  <c r="AF42" i="17"/>
  <c r="MF123" i="5"/>
  <c r="MF121" i="5" s="1"/>
  <c r="AO57" i="17"/>
  <c r="GM123" i="5"/>
  <c r="GM121" i="5" s="1"/>
  <c r="AL37" i="17"/>
  <c r="BB94" i="5"/>
  <c r="AE56" i="17"/>
  <c r="AD130" i="9"/>
  <c r="AE38" i="9" s="1"/>
  <c r="U111" i="9"/>
  <c r="V19" i="9" s="1"/>
  <c r="BM49" i="10"/>
  <c r="AC87" i="10"/>
  <c r="KF54" i="5"/>
  <c r="KT153" i="5" s="1"/>
  <c r="KT162" i="5" s="1"/>
  <c r="DS53" i="5"/>
  <c r="EG152" i="5" s="1"/>
  <c r="LG54" i="5"/>
  <c r="LU153" i="5" s="1"/>
  <c r="ML123" i="5"/>
  <c r="ML121" i="5" s="1"/>
  <c r="FX94" i="5"/>
  <c r="BJ51" i="10"/>
  <c r="AV44" i="17"/>
  <c r="X58" i="17"/>
  <c r="JN123" i="5"/>
  <c r="JN121" i="5" s="1"/>
  <c r="DQ123" i="5"/>
  <c r="W85" i="5"/>
  <c r="BE42" i="17"/>
  <c r="AA38" i="17"/>
  <c r="BB38" i="17"/>
  <c r="AC56" i="17"/>
  <c r="IN123" i="5"/>
  <c r="AV59" i="17"/>
  <c r="AC57" i="17"/>
  <c r="BX96" i="17"/>
  <c r="AJ58" i="17"/>
  <c r="BA39" i="17"/>
  <c r="IW55" i="5"/>
  <c r="JK154" i="5" s="1"/>
  <c r="AE39" i="17"/>
  <c r="GN54" i="5"/>
  <c r="HB153" i="5" s="1"/>
  <c r="AV42" i="17"/>
  <c r="KP56" i="5"/>
  <c r="LD155" i="5" s="1"/>
  <c r="BH57" i="17"/>
  <c r="JU52" i="5"/>
  <c r="KI151" i="5" s="1"/>
  <c r="AD161" i="5"/>
  <c r="AZ60" i="17"/>
  <c r="FE94" i="5"/>
  <c r="BE57" i="17"/>
  <c r="BG58" i="17"/>
  <c r="AF38" i="17"/>
  <c r="CS94" i="5"/>
  <c r="BJ59" i="17"/>
  <c r="U47" i="9"/>
  <c r="AZ37" i="17"/>
  <c r="MD123" i="5"/>
  <c r="MD121" i="5" s="1"/>
  <c r="IX123" i="5"/>
  <c r="GI54" i="5"/>
  <c r="GW153" i="5" s="1"/>
  <c r="BS61" i="17"/>
  <c r="JE123" i="5"/>
  <c r="JE121" i="5" s="1"/>
  <c r="AB112" i="9"/>
  <c r="AC20" i="9" s="1"/>
  <c r="AI57" i="17"/>
  <c r="AO96" i="17"/>
  <c r="AK85" i="10"/>
  <c r="BR58" i="17"/>
  <c r="AK60" i="17"/>
  <c r="AZ40" i="17"/>
  <c r="R117" i="5"/>
  <c r="AH162" i="5"/>
  <c r="AO58" i="17"/>
  <c r="AG56" i="5"/>
  <c r="AU155" i="5" s="1"/>
  <c r="IO123" i="5"/>
  <c r="EH56" i="5"/>
  <c r="EV155" i="5" s="1"/>
  <c r="EV164" i="5" s="1"/>
  <c r="EF56" i="5"/>
  <c r="ET155" i="5" s="1"/>
  <c r="ET164" i="5" s="1"/>
  <c r="BC60" i="17"/>
  <c r="AF58" i="17"/>
  <c r="AD129" i="9"/>
  <c r="AE37" i="9" s="1"/>
  <c r="BR57" i="17"/>
  <c r="Z128" i="9"/>
  <c r="AA36" i="9" s="1"/>
  <c r="AY44" i="17"/>
  <c r="MF54" i="5"/>
  <c r="MT153" i="5" s="1"/>
  <c r="LW123" i="5"/>
  <c r="BC37" i="17"/>
  <c r="JP94" i="5"/>
  <c r="LS123" i="5"/>
  <c r="DF123" i="5"/>
  <c r="DF121" i="5" s="1"/>
  <c r="AP40" i="17"/>
  <c r="IG94" i="5"/>
  <c r="Z35" i="17"/>
  <c r="AU35" i="17"/>
  <c r="AF43" i="10"/>
  <c r="LY94" i="5"/>
  <c r="AM60" i="17"/>
  <c r="AP57" i="17"/>
  <c r="V113" i="9"/>
  <c r="W21" i="9" s="1"/>
  <c r="JI123" i="5"/>
  <c r="AL56" i="17"/>
  <c r="AD44" i="17"/>
  <c r="BE37" i="17"/>
  <c r="IX94" i="5"/>
  <c r="AJ56" i="17"/>
  <c r="AG35" i="17"/>
  <c r="Y56" i="17"/>
  <c r="U127" i="9"/>
  <c r="V35" i="9" s="1"/>
  <c r="AR59" i="17"/>
  <c r="IS123" i="5"/>
  <c r="HV94" i="5"/>
  <c r="AL57" i="17"/>
  <c r="BQ37" i="17"/>
  <c r="LW52" i="5"/>
  <c r="MK151" i="5" s="1"/>
  <c r="MK160" i="5" s="1"/>
  <c r="AB61" i="17"/>
  <c r="JJ94" i="5"/>
  <c r="DZ56" i="5"/>
  <c r="EN155" i="5" s="1"/>
  <c r="LI53" i="5"/>
  <c r="LW152" i="5" s="1"/>
  <c r="LW161" i="5" s="1"/>
  <c r="BC39" i="17"/>
  <c r="BU59" i="17"/>
  <c r="MV55" i="5"/>
  <c r="NJ154" i="5" s="1"/>
  <c r="FM123" i="5"/>
  <c r="AV60" i="17"/>
  <c r="BR54" i="5"/>
  <c r="CF153" i="5" s="1"/>
  <c r="AB37" i="17"/>
  <c r="JJ56" i="5"/>
  <c r="JX155" i="5" s="1"/>
  <c r="MH52" i="5"/>
  <c r="MV151" i="5" s="1"/>
  <c r="GA55" i="5"/>
  <c r="GO154" i="5" s="1"/>
  <c r="NC53" i="5"/>
  <c r="NQ152" i="5" s="1"/>
  <c r="ME52" i="5"/>
  <c r="MS151" i="5" s="1"/>
  <c r="MS160" i="5" s="1"/>
  <c r="GZ55" i="5"/>
  <c r="HN154" i="5" s="1"/>
  <c r="HN163" i="5" s="1"/>
  <c r="MP56" i="5"/>
  <c r="ND155" i="5" s="1"/>
  <c r="BO55" i="5"/>
  <c r="CC154" i="5" s="1"/>
  <c r="FH94" i="5"/>
  <c r="FA53" i="5"/>
  <c r="FO152" i="5" s="1"/>
  <c r="AP59" i="17"/>
  <c r="BR56" i="17"/>
  <c r="BF56" i="5"/>
  <c r="BT155" i="5" s="1"/>
  <c r="BO40" i="17"/>
  <c r="AJ40" i="17"/>
  <c r="MR54" i="5"/>
  <c r="NF153" i="5" s="1"/>
  <c r="GR94" i="5"/>
  <c r="BQ42" i="17"/>
  <c r="BR54" i="17"/>
  <c r="AJ61" i="17"/>
  <c r="BR59" i="17"/>
  <c r="IB55" i="5"/>
  <c r="IP154" i="5" s="1"/>
  <c r="BU53" i="10"/>
  <c r="BQ59" i="17"/>
  <c r="BK37" i="17"/>
  <c r="IW54" i="5"/>
  <c r="JK153" i="5" s="1"/>
  <c r="AE58" i="17"/>
  <c r="BY40" i="17"/>
  <c r="JF94" i="5"/>
  <c r="CS52" i="5"/>
  <c r="DG151" i="5" s="1"/>
  <c r="DG160" i="5" s="1"/>
  <c r="HH53" i="5"/>
  <c r="HV152" i="5" s="1"/>
  <c r="BG41" i="17"/>
  <c r="BB55" i="5"/>
  <c r="BP154" i="5" s="1"/>
  <c r="BC56" i="17"/>
  <c r="U180" i="5"/>
  <c r="Z126" i="9"/>
  <c r="AA34" i="9" s="1"/>
  <c r="MP123" i="5"/>
  <c r="MP121" i="5" s="1"/>
  <c r="Y57" i="17"/>
  <c r="AN94" i="5"/>
  <c r="BY57" i="17"/>
  <c r="AJ60" i="17"/>
  <c r="BG40" i="17"/>
  <c r="NR123" i="5"/>
  <c r="NR121" i="5" s="1"/>
  <c r="DC53" i="5"/>
  <c r="DQ152" i="5" s="1"/>
  <c r="DQ161" i="5" s="1"/>
  <c r="KM53" i="5"/>
  <c r="LA152" i="5" s="1"/>
  <c r="AT41" i="17"/>
  <c r="AN38" i="17"/>
  <c r="FW94" i="5"/>
  <c r="BO53" i="5"/>
  <c r="CC152" i="5" s="1"/>
  <c r="AP56" i="17"/>
  <c r="AK35" i="17"/>
  <c r="AA111" i="9"/>
  <c r="AB19" i="9" s="1"/>
  <c r="CO55" i="5"/>
  <c r="DC154" i="5" s="1"/>
  <c r="HW54" i="5"/>
  <c r="IK153" i="5" s="1"/>
  <c r="BS41" i="17"/>
  <c r="CF53" i="5"/>
  <c r="CT152" i="5" s="1"/>
  <c r="AL58" i="17"/>
  <c r="FC52" i="5"/>
  <c r="FQ151" i="5" s="1"/>
  <c r="HD54" i="5"/>
  <c r="HR153" i="5" s="1"/>
  <c r="BT37" i="17"/>
  <c r="AN37" i="17"/>
  <c r="MV52" i="5"/>
  <c r="NJ151" i="5" s="1"/>
  <c r="Z129" i="9"/>
  <c r="AA37" i="9" s="1"/>
  <c r="MA54" i="5"/>
  <c r="MO153" i="5" s="1"/>
  <c r="Y127" i="9"/>
  <c r="Z35" i="9" s="1"/>
  <c r="AZ38" i="17"/>
  <c r="AZ58" i="17"/>
  <c r="JC54" i="5"/>
  <c r="AM55" i="5"/>
  <c r="BA154" i="5" s="1"/>
  <c r="AM56" i="17"/>
  <c r="AG44" i="17"/>
  <c r="AR56" i="17"/>
  <c r="EB53" i="5"/>
  <c r="AO37" i="17"/>
  <c r="HU94" i="5"/>
  <c r="U61" i="17"/>
  <c r="AS41" i="17"/>
  <c r="FQ52" i="5"/>
  <c r="GE151" i="5" s="1"/>
  <c r="GE160" i="5" s="1"/>
  <c r="AE41" i="17"/>
  <c r="NN55" i="5"/>
  <c r="MJ94" i="5"/>
  <c r="BC59" i="17"/>
  <c r="GV54" i="5"/>
  <c r="HJ153" i="5" s="1"/>
  <c r="BE38" i="17"/>
  <c r="FN54" i="5"/>
  <c r="GB153" i="5" s="1"/>
  <c r="BR96" i="17"/>
  <c r="AM58" i="17"/>
  <c r="GD54" i="5"/>
  <c r="GR153" i="5" s="1"/>
  <c r="GR162" i="5" s="1"/>
  <c r="BV38" i="17"/>
  <c r="BB57" i="17"/>
  <c r="AP42" i="17"/>
  <c r="AE112" i="9"/>
  <c r="AF20" i="9" s="1"/>
  <c r="BZ94" i="5"/>
  <c r="BO35" i="17"/>
  <c r="BG56" i="17"/>
  <c r="AA35" i="17"/>
  <c r="AK44" i="17"/>
  <c r="EW94" i="5"/>
  <c r="AZ42" i="17"/>
  <c r="GW52" i="5"/>
  <c r="HK151" i="5" s="1"/>
  <c r="JG123" i="5"/>
  <c r="JG121" i="5" s="1"/>
  <c r="BM123" i="5"/>
  <c r="BM121" i="5" s="1"/>
  <c r="II123" i="5"/>
  <c r="II121" i="5" s="1"/>
  <c r="BW94" i="5"/>
  <c r="CH56" i="5"/>
  <c r="CV155" i="5" s="1"/>
  <c r="BD61" i="17"/>
  <c r="BU60" i="17"/>
  <c r="V44" i="17"/>
  <c r="LU94" i="5"/>
  <c r="BX39" i="17"/>
  <c r="NU94" i="5"/>
  <c r="BH58" i="17"/>
  <c r="BA52" i="5"/>
  <c r="BO151" i="5" s="1"/>
  <c r="AP160" i="5"/>
  <c r="BW96" i="17"/>
  <c r="FL94" i="5"/>
  <c r="U124" i="5"/>
  <c r="BK61" i="17"/>
  <c r="AI56" i="5"/>
  <c r="BV42" i="17"/>
  <c r="AI41" i="17"/>
  <c r="Y39" i="17"/>
  <c r="Z57" i="17"/>
  <c r="AN40" i="17"/>
  <c r="LR53" i="5"/>
  <c r="MF152" i="5" s="1"/>
  <c r="KV52" i="5"/>
  <c r="LJ151" i="5" s="1"/>
  <c r="IV52" i="5"/>
  <c r="JJ151" i="5" s="1"/>
  <c r="JJ160" i="5" s="1"/>
  <c r="W57" i="17"/>
  <c r="AD56" i="5"/>
  <c r="AR155" i="5" s="1"/>
  <c r="AQ35" i="17"/>
  <c r="HF52" i="5"/>
  <c r="HT151" i="5" s="1"/>
  <c r="AZ123" i="5"/>
  <c r="W112" i="9"/>
  <c r="X20" i="9" s="1"/>
  <c r="AD38" i="17"/>
  <c r="AO56" i="17"/>
  <c r="EP55" i="5"/>
  <c r="BC44" i="17"/>
  <c r="W60" i="17"/>
  <c r="AI60" i="17"/>
  <c r="V112" i="9"/>
  <c r="W20" i="9" s="1"/>
  <c r="BB61" i="17"/>
  <c r="BX35" i="17"/>
  <c r="BN61" i="17"/>
  <c r="AE96" i="17"/>
  <c r="U50" i="9"/>
  <c r="BN35" i="17"/>
  <c r="AR35" i="17"/>
  <c r="AI54" i="5"/>
  <c r="AW153" i="5" s="1"/>
  <c r="BJ57" i="17"/>
  <c r="BW35" i="17"/>
  <c r="AN41" i="17"/>
  <c r="MQ55" i="5"/>
  <c r="AS57" i="17"/>
  <c r="AO94" i="5"/>
  <c r="BO42" i="17"/>
  <c r="BM42" i="17"/>
  <c r="AL60" i="17"/>
  <c r="BG94" i="5"/>
  <c r="AU57" i="17"/>
  <c r="BB56" i="17"/>
  <c r="GI123" i="5"/>
  <c r="AG39" i="17"/>
  <c r="AJ96" i="17"/>
  <c r="BL56" i="17"/>
  <c r="HH52" i="5"/>
  <c r="AU60" i="17"/>
  <c r="AX40" i="17"/>
  <c r="W59" i="17"/>
  <c r="JZ52" i="5"/>
  <c r="JX94" i="5"/>
  <c r="CK94" i="5"/>
  <c r="EK56" i="5"/>
  <c r="HY56" i="5"/>
  <c r="BU56" i="17"/>
  <c r="GY56" i="5"/>
  <c r="HM155" i="5" s="1"/>
  <c r="BK56" i="17"/>
  <c r="FC53" i="5"/>
  <c r="FQ152" i="5" s="1"/>
  <c r="HI162" i="5"/>
  <c r="BT39" i="17"/>
  <c r="AH42" i="17"/>
  <c r="BV56" i="17"/>
  <c r="BY35" i="17"/>
  <c r="AZ44" i="17"/>
  <c r="EE94" i="5"/>
  <c r="CA43" i="10"/>
  <c r="AH85" i="5"/>
  <c r="AS58" i="17"/>
  <c r="ES54" i="5"/>
  <c r="FG153" i="5" s="1"/>
  <c r="JH94" i="5"/>
  <c r="AI40" i="17"/>
  <c r="AD128" i="9"/>
  <c r="AE36" i="9" s="1"/>
  <c r="BZ61" i="17"/>
  <c r="AR37" i="17"/>
  <c r="BF38" i="17"/>
  <c r="NJ52" i="5"/>
  <c r="BA35" i="17"/>
  <c r="BQ61" i="17"/>
  <c r="AM96" i="17"/>
  <c r="AO38" i="17"/>
  <c r="AC54" i="17"/>
  <c r="AQ40" i="17"/>
  <c r="IV123" i="5"/>
  <c r="IB54" i="5"/>
  <c r="IP153" i="5" s="1"/>
  <c r="BM58" i="17"/>
  <c r="DX123" i="5"/>
  <c r="DX121" i="5" s="1"/>
  <c r="AC126" i="9"/>
  <c r="AD34" i="9" s="1"/>
  <c r="AU38" i="17"/>
  <c r="AC42" i="17"/>
  <c r="HS94" i="5"/>
  <c r="BY123" i="5"/>
  <c r="BY121" i="5" s="1"/>
  <c r="BU58" i="17"/>
  <c r="MO52" i="5"/>
  <c r="NC151" i="5" s="1"/>
  <c r="NC160" i="5" s="1"/>
  <c r="IR54" i="5"/>
  <c r="JF153" i="5" s="1"/>
  <c r="JF162" i="5" s="1"/>
  <c r="AT52" i="5"/>
  <c r="BH151" i="5" s="1"/>
  <c r="LK55" i="5"/>
  <c r="LY154" i="5" s="1"/>
  <c r="BB58" i="17"/>
  <c r="LT56" i="5"/>
  <c r="MH155" i="5" s="1"/>
  <c r="MD55" i="5"/>
  <c r="MR154" i="5" s="1"/>
  <c r="BS56" i="17"/>
  <c r="IZ55" i="5"/>
  <c r="JN154" i="5" s="1"/>
  <c r="AR57" i="17"/>
  <c r="HD160" i="5"/>
  <c r="IT55" i="5"/>
  <c r="JH154" i="5" s="1"/>
  <c r="JP53" i="5"/>
  <c r="KD152" i="5" s="1"/>
  <c r="HC56" i="5"/>
  <c r="HQ155" i="5" s="1"/>
  <c r="EO53" i="5"/>
  <c r="FC152" i="5" s="1"/>
  <c r="BI41" i="17"/>
  <c r="BQ56" i="5"/>
  <c r="CE155" i="5" s="1"/>
  <c r="CE164" i="5" s="1"/>
  <c r="BL41" i="17"/>
  <c r="NK94" i="5"/>
  <c r="AY55" i="5"/>
  <c r="BA37" i="17"/>
  <c r="IT94" i="5"/>
  <c r="BU38" i="17"/>
  <c r="BE59" i="17"/>
  <c r="DA52" i="5"/>
  <c r="DO151" i="5" s="1"/>
  <c r="FL55" i="5"/>
  <c r="FZ154" i="5" s="1"/>
  <c r="AW96" i="17"/>
  <c r="AB60" i="17"/>
  <c r="IH56" i="5"/>
  <c r="IV155" i="5" s="1"/>
  <c r="AL53" i="5"/>
  <c r="U54" i="5"/>
  <c r="AW38" i="17"/>
  <c r="KU54" i="5"/>
  <c r="BT41" i="17"/>
  <c r="ES163" i="5"/>
  <c r="MA56" i="5"/>
  <c r="MO155" i="5" s="1"/>
  <c r="GE56" i="5"/>
  <c r="GS155" i="5" s="1"/>
  <c r="FW53" i="5"/>
  <c r="GK152" i="5" s="1"/>
  <c r="IA53" i="5"/>
  <c r="IO152" i="5" s="1"/>
  <c r="BY37" i="17"/>
  <c r="KE55" i="5"/>
  <c r="KS154" i="5" s="1"/>
  <c r="BN38" i="17"/>
  <c r="U128" i="9"/>
  <c r="V36" i="9" s="1"/>
  <c r="LV123" i="5"/>
  <c r="LV121" i="5" s="1"/>
  <c r="JR52" i="5"/>
  <c r="KF151" i="5" s="1"/>
  <c r="Y105" i="17"/>
  <c r="JF123" i="5"/>
  <c r="BP38" i="17"/>
  <c r="AU49" i="10"/>
  <c r="FV55" i="5"/>
  <c r="GJ154" i="5" s="1"/>
  <c r="R143" i="5"/>
  <c r="BI56" i="5"/>
  <c r="BW155" i="5" s="1"/>
  <c r="BV53" i="5"/>
  <c r="CJ152" i="5" s="1"/>
  <c r="BV39" i="17"/>
  <c r="HN56" i="5"/>
  <c r="IB155" i="5" s="1"/>
  <c r="IB164" i="5" s="1"/>
  <c r="AX57" i="17"/>
  <c r="AX52" i="5"/>
  <c r="BL151" i="5" s="1"/>
  <c r="AM39" i="17"/>
  <c r="MR94" i="5"/>
  <c r="BA104" i="17"/>
  <c r="HO52" i="5"/>
  <c r="IC151" i="5" s="1"/>
  <c r="BU42" i="17"/>
  <c r="BR38" i="17"/>
  <c r="ID55" i="5"/>
  <c r="IR154" i="5" s="1"/>
  <c r="EB52" i="5"/>
  <c r="EP151" i="5" s="1"/>
  <c r="EP160" i="5" s="1"/>
  <c r="BF56" i="17"/>
  <c r="AJ37" i="17"/>
  <c r="W106" i="17"/>
  <c r="BI37" i="17"/>
  <c r="GG52" i="5"/>
  <c r="GU151" i="5" s="1"/>
  <c r="BM39" i="17"/>
  <c r="EK53" i="5"/>
  <c r="HA55" i="5"/>
  <c r="LQ55" i="5"/>
  <c r="ME154" i="5" s="1"/>
  <c r="LD52" i="5"/>
  <c r="LR151" i="5" s="1"/>
  <c r="KH54" i="5"/>
  <c r="JR54" i="5"/>
  <c r="KF153" i="5" s="1"/>
  <c r="AA40" i="17"/>
  <c r="MQ52" i="5"/>
  <c r="FW52" i="5"/>
  <c r="GK151" i="5" s="1"/>
  <c r="BD52" i="5"/>
  <c r="BR151" i="5" s="1"/>
  <c r="BE40" i="17"/>
  <c r="MG56" i="5"/>
  <c r="MU155" i="5" s="1"/>
  <c r="AV41" i="17"/>
  <c r="AW41" i="17"/>
  <c r="HG54" i="5"/>
  <c r="HU153" i="5" s="1"/>
  <c r="JT94" i="5"/>
  <c r="DC54" i="5"/>
  <c r="DQ153" i="5" s="1"/>
  <c r="DQ162" i="5" s="1"/>
  <c r="BQ96" i="17"/>
  <c r="GX55" i="5"/>
  <c r="HL154" i="5" s="1"/>
  <c r="ES56" i="5"/>
  <c r="FG155" i="5" s="1"/>
  <c r="BQ35" i="17"/>
  <c r="NL56" i="5"/>
  <c r="AW54" i="5"/>
  <c r="BK153" i="5" s="1"/>
  <c r="AS94" i="5"/>
  <c r="BI42" i="17"/>
  <c r="AN42" i="17"/>
  <c r="BN37" i="17"/>
  <c r="BJ37" i="17"/>
  <c r="BK57" i="17"/>
  <c r="DR164" i="5"/>
  <c r="EV53" i="5"/>
  <c r="FJ152" i="5" s="1"/>
  <c r="EA56" i="5"/>
  <c r="EO155" i="5" s="1"/>
  <c r="JS53" i="5"/>
  <c r="KG152" i="5" s="1"/>
  <c r="KG161" i="5" s="1"/>
  <c r="FI55" i="5"/>
  <c r="FW154" i="5" s="1"/>
  <c r="BX44" i="17"/>
  <c r="GI53" i="5"/>
  <c r="GW152" i="5" s="1"/>
  <c r="DJ52" i="5"/>
  <c r="DX151" i="5" s="1"/>
  <c r="AC105" i="17"/>
  <c r="BS57" i="17"/>
  <c r="DP94" i="5"/>
  <c r="Y42" i="17"/>
  <c r="HE94" i="5"/>
  <c r="BD41" i="17"/>
  <c r="BH59" i="17"/>
  <c r="BI40" i="17"/>
  <c r="AI59" i="17"/>
  <c r="AP35" i="17"/>
  <c r="U168" i="5"/>
  <c r="AB54" i="5"/>
  <c r="AP153" i="5" s="1"/>
  <c r="EQ56" i="5"/>
  <c r="FE155" i="5" s="1"/>
  <c r="EA55" i="5"/>
  <c r="EO154" i="5" s="1"/>
  <c r="BI60" i="17"/>
  <c r="CF161" i="5"/>
  <c r="BN60" i="17"/>
  <c r="II55" i="5"/>
  <c r="IW154" i="5" s="1"/>
  <c r="AG41" i="17"/>
  <c r="DN94" i="5"/>
  <c r="FN161" i="5"/>
  <c r="CX56" i="5"/>
  <c r="DL155" i="5" s="1"/>
  <c r="BT58" i="17"/>
  <c r="AH56" i="17"/>
  <c r="DW54" i="5"/>
  <c r="EK153" i="5" s="1"/>
  <c r="EK162" i="5" s="1"/>
  <c r="AX41" i="17"/>
  <c r="BS55" i="5"/>
  <c r="CG154" i="5" s="1"/>
  <c r="AA164" i="5"/>
  <c r="JQ55" i="5"/>
  <c r="KE154" i="5" s="1"/>
  <c r="KE163" i="5" s="1"/>
  <c r="AQ37" i="17"/>
  <c r="GO53" i="5"/>
  <c r="HC152" i="5" s="1"/>
  <c r="FY56" i="5"/>
  <c r="GM155" i="5" s="1"/>
  <c r="AG40" i="17"/>
  <c r="LS52" i="5"/>
  <c r="MG151" i="5" s="1"/>
  <c r="AQ42" i="17"/>
  <c r="IZ56" i="5"/>
  <c r="JN155" i="5" s="1"/>
  <c r="JN164" i="5" s="1"/>
  <c r="AK37" i="17"/>
  <c r="LX53" i="5"/>
  <c r="ML152" i="5" s="1"/>
  <c r="KO94" i="5"/>
  <c r="BD164" i="5"/>
  <c r="JK54" i="5"/>
  <c r="JY153" i="5" s="1"/>
  <c r="JY162" i="5" s="1"/>
  <c r="BT40" i="17"/>
  <c r="JK53" i="5"/>
  <c r="JY152" i="5" s="1"/>
  <c r="LP94" i="5"/>
  <c r="EN56" i="5"/>
  <c r="FB155" i="5" s="1"/>
  <c r="AM37" i="17"/>
  <c r="BC56" i="5"/>
  <c r="BQ155" i="5" s="1"/>
  <c r="BN96" i="17"/>
  <c r="CH53" i="5"/>
  <c r="CV152" i="5" s="1"/>
  <c r="DD53" i="5"/>
  <c r="DR152" i="5" s="1"/>
  <c r="DM52" i="5"/>
  <c r="EA151" i="5" s="1"/>
  <c r="DZ54" i="5"/>
  <c r="EN153" i="5" s="1"/>
  <c r="BM38" i="17"/>
  <c r="BS37" i="17"/>
  <c r="BC58" i="17"/>
  <c r="FX54" i="5"/>
  <c r="GL153" i="5" s="1"/>
  <c r="BL56" i="5"/>
  <c r="BZ155" i="5" s="1"/>
  <c r="KO53" i="5"/>
  <c r="LC152" i="5" s="1"/>
  <c r="GA52" i="5"/>
  <c r="GO151" i="5" s="1"/>
  <c r="HK55" i="5"/>
  <c r="HY154" i="5" s="1"/>
  <c r="AD40" i="17"/>
  <c r="Y52" i="5"/>
  <c r="AM151" i="5" s="1"/>
  <c r="AM160" i="5" s="1"/>
  <c r="AF41" i="17"/>
  <c r="CA55" i="5"/>
  <c r="CO154" i="5" s="1"/>
  <c r="EG54" i="5"/>
  <c r="EU153" i="5" s="1"/>
  <c r="AK96" i="17"/>
  <c r="CS55" i="5"/>
  <c r="KC52" i="5"/>
  <c r="KQ151" i="5" s="1"/>
  <c r="AT38" i="17"/>
  <c r="DT56" i="5"/>
  <c r="EH155" i="5" s="1"/>
  <c r="AW42" i="17"/>
  <c r="AM54" i="5"/>
  <c r="BA153" i="5" s="1"/>
  <c r="FD94" i="5"/>
  <c r="DT53" i="5"/>
  <c r="EH152" i="5" s="1"/>
  <c r="FJ56" i="5"/>
  <c r="FX155" i="5" s="1"/>
  <c r="MM55" i="5"/>
  <c r="NA154" i="5" s="1"/>
  <c r="BC61" i="17"/>
  <c r="MK56" i="5"/>
  <c r="MY155" i="5" s="1"/>
  <c r="KM55" i="5"/>
  <c r="LA154" i="5" s="1"/>
  <c r="ME53" i="5"/>
  <c r="MS152" i="5" s="1"/>
  <c r="MS161" i="5" s="1"/>
  <c r="LR56" i="5"/>
  <c r="MF155" i="5" s="1"/>
  <c r="CU54" i="5"/>
  <c r="DI153" i="5" s="1"/>
  <c r="ED52" i="5"/>
  <c r="ER151" i="5" s="1"/>
  <c r="AY42" i="17"/>
  <c r="AE81" i="10"/>
  <c r="BK42" i="17"/>
  <c r="BG42" i="17"/>
  <c r="W37" i="17"/>
  <c r="BL40" i="17"/>
  <c r="AK40" i="17"/>
  <c r="JW53" i="5"/>
  <c r="KK152" i="5" s="1"/>
  <c r="GV56" i="5"/>
  <c r="HJ155" i="5" s="1"/>
  <c r="NS54" i="5"/>
  <c r="IX53" i="5"/>
  <c r="JL152" i="5" s="1"/>
  <c r="BE56" i="17"/>
  <c r="NG53" i="5"/>
  <c r="NU152" i="5" s="1"/>
  <c r="BZ35" i="17"/>
  <c r="EY56" i="5"/>
  <c r="FM155" i="5" s="1"/>
  <c r="AF55" i="5"/>
  <c r="AT154" i="5" s="1"/>
  <c r="BC35" i="17"/>
  <c r="Z40" i="17"/>
  <c r="AX38" i="17"/>
  <c r="BW40" i="17"/>
  <c r="IT54" i="5"/>
  <c r="JH153" i="5" s="1"/>
  <c r="AA139" i="5"/>
  <c r="FG55" i="5"/>
  <c r="FU154" i="5" s="1"/>
  <c r="HW52" i="5"/>
  <c r="IK151" i="5" s="1"/>
  <c r="AU56" i="5"/>
  <c r="BI155" i="5" s="1"/>
  <c r="BJ35" i="17"/>
  <c r="IR55" i="5"/>
  <c r="JF154" i="5" s="1"/>
  <c r="HB54" i="5"/>
  <c r="HP153" i="5" s="1"/>
  <c r="GK54" i="5"/>
  <c r="GY153" i="5" s="1"/>
  <c r="NP53" i="5"/>
  <c r="LC53" i="5"/>
  <c r="LQ152" i="5" s="1"/>
  <c r="BL39" i="17"/>
  <c r="HY52" i="5"/>
  <c r="BD39" i="17"/>
  <c r="BR40" i="17"/>
  <c r="NC161" i="5"/>
  <c r="AL42" i="17"/>
  <c r="BI55" i="5"/>
  <c r="BW154" i="5" s="1"/>
  <c r="HZ52" i="5"/>
  <c r="IN151" i="5" s="1"/>
  <c r="AI38" i="17"/>
  <c r="AK41" i="17"/>
  <c r="MC54" i="5"/>
  <c r="MQ153" i="5" s="1"/>
  <c r="GE54" i="5"/>
  <c r="GS153" i="5" s="1"/>
  <c r="EI54" i="5"/>
  <c r="Z41" i="17"/>
  <c r="DF54" i="5"/>
  <c r="DT153" i="5" s="1"/>
  <c r="HT52" i="5"/>
  <c r="IH151" i="5" s="1"/>
  <c r="KS52" i="5"/>
  <c r="LG151" i="5" s="1"/>
  <c r="AI35" i="17"/>
  <c r="MT53" i="5"/>
  <c r="NH152" i="5" s="1"/>
  <c r="BF41" i="17"/>
  <c r="AH39" i="17"/>
  <c r="AX39" i="17"/>
  <c r="BP52" i="5"/>
  <c r="CD151" i="5" s="1"/>
  <c r="MW54" i="5"/>
  <c r="NK153" i="5" s="1"/>
  <c r="NK162" i="5" s="1"/>
  <c r="AH164" i="5"/>
  <c r="BL42" i="17"/>
  <c r="IU164" i="5"/>
  <c r="GZ94" i="5"/>
  <c r="NB52" i="5"/>
  <c r="NP151" i="5" s="1"/>
  <c r="EC53" i="5"/>
  <c r="EQ152" i="5" s="1"/>
  <c r="BJ40" i="17"/>
  <c r="CG55" i="5"/>
  <c r="CU154" i="5" s="1"/>
  <c r="JR56" i="5"/>
  <c r="KF155" i="5" s="1"/>
  <c r="GH162" i="5"/>
  <c r="KR55" i="5"/>
  <c r="LF154" i="5" s="1"/>
  <c r="BU37" i="17"/>
  <c r="GS55" i="5"/>
  <c r="HG154" i="5" s="1"/>
  <c r="JU54" i="5"/>
  <c r="KI153" i="5" s="1"/>
  <c r="BD40" i="17"/>
  <c r="AR39" i="17"/>
  <c r="AH59" i="17"/>
  <c r="BR41" i="17"/>
  <c r="AT39" i="17"/>
  <c r="CP54" i="5"/>
  <c r="DD153" i="5" s="1"/>
  <c r="BI35" i="17"/>
  <c r="DV55" i="5"/>
  <c r="EJ154" i="5" s="1"/>
  <c r="GI56" i="5"/>
  <c r="GW155" i="5" s="1"/>
  <c r="AW37" i="17"/>
  <c r="BQ57" i="17"/>
  <c r="AP37" i="17"/>
  <c r="HO94" i="5"/>
  <c r="FB54" i="5"/>
  <c r="FP153" i="5" s="1"/>
  <c r="AA32" i="4"/>
  <c r="MW52" i="5"/>
  <c r="NK151" i="5" s="1"/>
  <c r="ER55" i="5"/>
  <c r="FF154" i="5" s="1"/>
  <c r="BX37" i="17"/>
  <c r="BQ38" i="17"/>
  <c r="FY52" i="5"/>
  <c r="GM151" i="5" s="1"/>
  <c r="HE53" i="5"/>
  <c r="HS152" i="5" s="1"/>
  <c r="JN56" i="5"/>
  <c r="KB155" i="5" s="1"/>
  <c r="BS54" i="5"/>
  <c r="CG153" i="5" s="1"/>
  <c r="FE56" i="5"/>
  <c r="FS155" i="5" s="1"/>
  <c r="AJ42" i="17"/>
  <c r="CY54" i="5"/>
  <c r="DM153" i="5" s="1"/>
  <c r="GY54" i="5"/>
  <c r="HM153" i="5" s="1"/>
  <c r="AY39" i="17"/>
  <c r="IP56" i="5"/>
  <c r="JD155" i="5" s="1"/>
  <c r="BV57" i="17"/>
  <c r="GL55" i="5"/>
  <c r="GZ154" i="5" s="1"/>
  <c r="Y38" i="17"/>
  <c r="DH56" i="5"/>
  <c r="DV155" i="5" s="1"/>
  <c r="Z55" i="5"/>
  <c r="AN154" i="5" s="1"/>
  <c r="EN52" i="5"/>
  <c r="FB151" i="5" s="1"/>
  <c r="JX54" i="5"/>
  <c r="KL153" i="5" s="1"/>
  <c r="IL55" i="5"/>
  <c r="IZ154" i="5" s="1"/>
  <c r="IZ163" i="5" s="1"/>
  <c r="HS53" i="5"/>
  <c r="IG152" i="5" s="1"/>
  <c r="BP39" i="17"/>
  <c r="BM96" i="17"/>
  <c r="AY40" i="17"/>
  <c r="BI54" i="5"/>
  <c r="BW153" i="5" s="1"/>
  <c r="IE53" i="5"/>
  <c r="IS152" i="5" s="1"/>
  <c r="AI55" i="5"/>
  <c r="AW154" i="5" s="1"/>
  <c r="AB41" i="17"/>
  <c r="CS54" i="5"/>
  <c r="DG153" i="5" s="1"/>
  <c r="HI94" i="5"/>
  <c r="BB35" i="17"/>
  <c r="MS52" i="5"/>
  <c r="NG151" i="5" s="1"/>
  <c r="Y59" i="17"/>
  <c r="BI39" i="17"/>
  <c r="AU42" i="17"/>
  <c r="Z37" i="17"/>
  <c r="Y35" i="17"/>
  <c r="BY42" i="17"/>
  <c r="CJ53" i="5"/>
  <c r="CX152" i="5" s="1"/>
  <c r="HP52" i="5"/>
  <c r="ID151" i="5" s="1"/>
  <c r="AU41" i="17"/>
  <c r="AI56" i="17"/>
  <c r="BS42" i="17"/>
  <c r="JG53" i="5"/>
  <c r="JU152" i="5" s="1"/>
  <c r="CA37" i="17"/>
  <c r="CR53" i="5"/>
  <c r="DF152" i="5" s="1"/>
  <c r="U53" i="10"/>
  <c r="AH40" i="17"/>
  <c r="ML52" i="5"/>
  <c r="MZ151" i="5" s="1"/>
  <c r="IC56" i="5"/>
  <c r="IQ155" i="5" s="1"/>
  <c r="AV37" i="17"/>
  <c r="MY52" i="5"/>
  <c r="NM151" i="5" s="1"/>
  <c r="BY41" i="17"/>
  <c r="AO42" i="17"/>
  <c r="KO55" i="5"/>
  <c r="LC154" i="5" s="1"/>
  <c r="BS39" i="17"/>
  <c r="W42" i="17"/>
  <c r="BB37" i="17"/>
  <c r="BW61" i="17"/>
  <c r="LJ56" i="5"/>
  <c r="V38" i="17"/>
  <c r="AK42" i="17"/>
  <c r="AR42" i="17"/>
  <c r="U54" i="17"/>
  <c r="BE35" i="17"/>
  <c r="CA42" i="17"/>
  <c r="IV53" i="5"/>
  <c r="JJ152" i="5" s="1"/>
  <c r="BD54" i="5"/>
  <c r="BR153" i="5" s="1"/>
  <c r="X38" i="17"/>
  <c r="ER53" i="5"/>
  <c r="FF152" i="5" s="1"/>
  <c r="HK56" i="5"/>
  <c r="HY155" i="5" s="1"/>
  <c r="X110" i="17"/>
  <c r="BP35" i="17"/>
  <c r="LY54" i="5"/>
  <c r="MM153" i="5" s="1"/>
  <c r="JH56" i="5"/>
  <c r="JV155" i="5" s="1"/>
  <c r="GU55" i="5"/>
  <c r="HI154" i="5" s="1"/>
  <c r="BH42" i="17"/>
  <c r="HM55" i="5"/>
  <c r="IA154" i="5" s="1"/>
  <c r="BI57" i="17"/>
  <c r="AH139" i="5"/>
  <c r="BC40" i="17"/>
  <c r="MF55" i="5"/>
  <c r="MT154" i="5" s="1"/>
  <c r="DQ54" i="5"/>
  <c r="EE153" i="5" s="1"/>
  <c r="CI52" i="5"/>
  <c r="CW151" i="5" s="1"/>
  <c r="FR53" i="5"/>
  <c r="LU52" i="5"/>
  <c r="MI151" i="5" s="1"/>
  <c r="X104" i="17"/>
  <c r="BW38" i="17"/>
  <c r="AE37" i="17"/>
  <c r="BK81" i="10"/>
  <c r="BH35" i="17"/>
  <c r="AQ53" i="5"/>
  <c r="BE152" i="5" s="1"/>
  <c r="AJ47" i="10"/>
  <c r="AM38" i="17"/>
  <c r="BZ45" i="10"/>
  <c r="AI39" i="17"/>
  <c r="AK38" i="17"/>
  <c r="AF40" i="17"/>
  <c r="FQ55" i="5"/>
  <c r="GE154" i="5" s="1"/>
  <c r="JM55" i="5"/>
  <c r="KA154" i="5" s="1"/>
  <c r="BY39" i="17"/>
  <c r="KZ54" i="5"/>
  <c r="LN153" i="5" s="1"/>
  <c r="AJ59" i="17"/>
  <c r="BF35" i="17"/>
  <c r="BB39" i="17"/>
  <c r="BV45" i="10"/>
  <c r="IO55" i="5"/>
  <c r="JC154" i="5" s="1"/>
  <c r="IO53" i="5"/>
  <c r="JC152" i="5" s="1"/>
  <c r="AF139" i="5"/>
  <c r="NL54" i="5"/>
  <c r="NS55" i="5"/>
  <c r="MK55" i="5"/>
  <c r="MY154" i="5" s="1"/>
  <c r="AC37" i="17"/>
  <c r="ET52" i="5"/>
  <c r="FH151" i="5" s="1"/>
  <c r="CC56" i="5"/>
  <c r="CQ155" i="5" s="1"/>
  <c r="AW35" i="17"/>
  <c r="KF52" i="5"/>
  <c r="KT151" i="5" s="1"/>
  <c r="II54" i="5"/>
  <c r="IW153" i="5" s="1"/>
  <c r="CC53" i="5"/>
  <c r="CQ152" i="5" s="1"/>
  <c r="BP37" i="17"/>
  <c r="BQ60" i="17"/>
  <c r="AM41" i="17"/>
  <c r="R118" i="5"/>
  <c r="U136" i="5" s="1"/>
  <c r="AY96" i="17"/>
  <c r="MG54" i="5"/>
  <c r="MU153" i="5" s="1"/>
  <c r="AW40" i="17"/>
  <c r="BE58" i="17"/>
  <c r="CD55" i="5"/>
  <c r="AD39" i="17"/>
  <c r="HN53" i="5"/>
  <c r="IB152" i="5" s="1"/>
  <c r="BU104" i="17"/>
  <c r="BU35" i="17"/>
  <c r="GQ52" i="5"/>
  <c r="HE151" i="5" s="1"/>
  <c r="HE160" i="5" s="1"/>
  <c r="NR52" i="5"/>
  <c r="AE42" i="17"/>
  <c r="BQ81" i="10"/>
  <c r="BQ45" i="10"/>
  <c r="LH55" i="5"/>
  <c r="LV154" i="5" s="1"/>
  <c r="AN39" i="17"/>
  <c r="BK35" i="17"/>
  <c r="U155" i="5"/>
  <c r="AW81" i="10"/>
  <c r="Z81" i="10"/>
  <c r="BA57" i="17"/>
  <c r="NO55" i="5"/>
  <c r="FH56" i="5"/>
  <c r="FV155" i="5" s="1"/>
  <c r="Z39" i="17"/>
  <c r="MK54" i="5"/>
  <c r="BK40" i="17"/>
  <c r="EX55" i="5"/>
  <c r="FL154" i="5" s="1"/>
  <c r="LA52" i="5"/>
  <c r="LO151" i="5" s="1"/>
  <c r="U48" i="10"/>
  <c r="AK45" i="10"/>
  <c r="AS37" i="17"/>
  <c r="AS38" i="17"/>
  <c r="LF56" i="5"/>
  <c r="LT155" i="5" s="1"/>
  <c r="BI81" i="10"/>
  <c r="BJ41" i="17"/>
  <c r="DM53" i="5"/>
  <c r="EA152" i="5" s="1"/>
  <c r="JC53" i="5"/>
  <c r="GD52" i="5"/>
  <c r="GR151" i="5" s="1"/>
  <c r="BQ41" i="17"/>
  <c r="BN41" i="17"/>
  <c r="W38" i="17"/>
  <c r="FV56" i="5"/>
  <c r="GJ155" i="5" s="1"/>
  <c r="AD69" i="9"/>
  <c r="AT45" i="10"/>
  <c r="IB53" i="5"/>
  <c r="IP152" i="5" s="1"/>
  <c r="BW55" i="5"/>
  <c r="CK154" i="5" s="1"/>
  <c r="BW41" i="17"/>
  <c r="JY55" i="5"/>
  <c r="KM154" i="5" s="1"/>
  <c r="KA53" i="5"/>
  <c r="KO152" i="5" s="1"/>
  <c r="V35" i="17"/>
  <c r="BD45" i="10"/>
  <c r="AI61" i="17"/>
  <c r="LO56" i="5"/>
  <c r="MC155" i="5" s="1"/>
  <c r="KQ52" i="5"/>
  <c r="LE151" i="5" s="1"/>
  <c r="ND54" i="5"/>
  <c r="NR153" i="5" s="1"/>
  <c r="R145" i="5"/>
  <c r="AN35" i="17"/>
  <c r="AJ38" i="17"/>
  <c r="AT37" i="17"/>
  <c r="U56" i="17"/>
  <c r="KG55" i="5"/>
  <c r="KU154" i="5" s="1"/>
  <c r="BF42" i="17"/>
  <c r="IL52" i="5"/>
  <c r="IZ151" i="5" s="1"/>
  <c r="CA81" i="10"/>
  <c r="CK54" i="5"/>
  <c r="CY153" i="5" s="1"/>
  <c r="AZ39" i="17"/>
  <c r="AT42" i="17"/>
  <c r="JD52" i="5"/>
  <c r="JR151" i="5" s="1"/>
  <c r="BQ40" i="17"/>
  <c r="JP54" i="5"/>
  <c r="KD153" i="5" s="1"/>
  <c r="LO55" i="5"/>
  <c r="MC154" i="5" s="1"/>
  <c r="BR35" i="17"/>
  <c r="CA39" i="17"/>
  <c r="BN42" i="17"/>
  <c r="BA38" i="17"/>
  <c r="BR45" i="10"/>
  <c r="GA54" i="5"/>
  <c r="GO153" i="5" s="1"/>
  <c r="EG55" i="5"/>
  <c r="EU154" i="5" s="1"/>
  <c r="NJ56" i="5"/>
  <c r="BF40" i="17"/>
  <c r="U51" i="10"/>
  <c r="AY38" i="17"/>
  <c r="BB81" i="10"/>
  <c r="JS55" i="5"/>
  <c r="KG154" i="5" s="1"/>
  <c r="BL38" i="17"/>
  <c r="NE55" i="5"/>
  <c r="NS154" i="5" s="1"/>
  <c r="U43" i="10"/>
  <c r="V37" i="17"/>
  <c r="GO94" i="5"/>
  <c r="GY52" i="5"/>
  <c r="HM151" i="5" s="1"/>
  <c r="FC55" i="5"/>
  <c r="FQ154" i="5" s="1"/>
  <c r="KT52" i="5"/>
  <c r="LH151" i="5" s="1"/>
  <c r="BG60" i="17"/>
  <c r="AA39" i="17"/>
  <c r="AC38" i="17"/>
  <c r="BH45" i="10"/>
  <c r="AQ38" i="17"/>
  <c r="AQ41" i="17"/>
  <c r="LE55" i="5"/>
  <c r="LS154" i="5" s="1"/>
  <c r="BH40" i="17"/>
  <c r="X45" i="10"/>
  <c r="LR54" i="5"/>
  <c r="MF153" i="5" s="1"/>
  <c r="KP54" i="5"/>
  <c r="LD153" i="5" s="1"/>
  <c r="KU55" i="5"/>
  <c r="LI154" i="5" s="1"/>
  <c r="IK56" i="5"/>
  <c r="IY155" i="5" s="1"/>
  <c r="MQ56" i="5"/>
  <c r="MD56" i="5"/>
  <c r="MR155" i="5" s="1"/>
  <c r="U88" i="10"/>
  <c r="JZ55" i="5"/>
  <c r="FF52" i="5"/>
  <c r="FT151" i="5" s="1"/>
  <c r="LT55" i="5"/>
  <c r="MH154" i="5" s="1"/>
  <c r="IG52" i="5"/>
  <c r="IU151" i="5" s="1"/>
  <c r="LU53" i="5"/>
  <c r="MI152" i="5" s="1"/>
  <c r="FQ54" i="5"/>
  <c r="GE153" i="5" s="1"/>
  <c r="NG52" i="5"/>
  <c r="NU151" i="5" s="1"/>
  <c r="Y37" i="17"/>
  <c r="BA40" i="17"/>
  <c r="BC81" i="10"/>
  <c r="DI54" i="5"/>
  <c r="HX53" i="5"/>
  <c r="IL152" i="5" s="1"/>
  <c r="EP54" i="5"/>
  <c r="FD153" i="5" s="1"/>
  <c r="FD162" i="5" s="1"/>
  <c r="AD45" i="10"/>
  <c r="AG37" i="17"/>
  <c r="AF35" i="17"/>
  <c r="GL54" i="5"/>
  <c r="GZ153" i="5" s="1"/>
  <c r="MV56" i="5"/>
  <c r="NJ155" i="5" s="1"/>
  <c r="NJ164" i="5" s="1"/>
  <c r="BO38" i="17"/>
  <c r="DM55" i="5"/>
  <c r="EA154" i="5" s="1"/>
  <c r="AI42" i="17"/>
  <c r="U50" i="10"/>
  <c r="BV105" i="17"/>
  <c r="BV41" i="17"/>
  <c r="KB55" i="5"/>
  <c r="KP154" i="5" s="1"/>
  <c r="NQ161" i="5"/>
  <c r="U56" i="5"/>
  <c r="U87" i="10"/>
  <c r="JN53" i="5"/>
  <c r="KB152" i="5" s="1"/>
  <c r="BL37" i="17"/>
  <c r="MG55" i="5"/>
  <c r="MU154" i="5" s="1"/>
  <c r="AQ81" i="10"/>
  <c r="AC41" i="17"/>
  <c r="IF55" i="5"/>
  <c r="IT154" i="5" s="1"/>
  <c r="KW53" i="5"/>
  <c r="LK152" i="5" s="1"/>
  <c r="HP55" i="5"/>
  <c r="ID154" i="5" s="1"/>
  <c r="AE38" i="17"/>
  <c r="KA56" i="5"/>
  <c r="KO155" i="5" s="1"/>
  <c r="U44" i="10"/>
  <c r="JH52" i="5"/>
  <c r="JV151" i="5" s="1"/>
  <c r="AB42" i="17"/>
  <c r="ND164" i="5"/>
  <c r="BN40" i="17"/>
  <c r="BM55" i="5"/>
  <c r="CA154" i="5" s="1"/>
  <c r="BR39" i="17"/>
  <c r="LB54" i="5"/>
  <c r="LP153" i="5" s="1"/>
  <c r="HX55" i="5"/>
  <c r="IL154" i="5" s="1"/>
  <c r="AV40" i="17"/>
  <c r="CP52" i="5"/>
  <c r="DD151" i="5" s="1"/>
  <c r="NE53" i="5"/>
  <c r="NS152" i="5" s="1"/>
  <c r="AP38" i="17"/>
  <c r="CA41" i="17"/>
  <c r="U49" i="10"/>
  <c r="CA35" i="17"/>
  <c r="BI105" i="17"/>
  <c r="AP41" i="17"/>
  <c r="AT35" i="17"/>
  <c r="AA41" i="17"/>
  <c r="BA41" i="17"/>
  <c r="AT54" i="5"/>
  <c r="BH153" i="5" s="1"/>
  <c r="Y139" i="5"/>
  <c r="NS53" i="5"/>
  <c r="U44" i="17"/>
  <c r="BH38" i="17"/>
  <c r="AM42" i="17"/>
  <c r="BY106" i="17"/>
  <c r="BD42" i="17"/>
  <c r="IS52" i="5"/>
  <c r="JG151" i="5" s="1"/>
  <c r="LB162" i="5"/>
  <c r="BJ42" i="17"/>
  <c r="BB42" i="17"/>
  <c r="AJ41" i="17"/>
  <c r="W104" i="17"/>
  <c r="EZ54" i="5"/>
  <c r="FN153" i="5" s="1"/>
  <c r="AI45" i="10"/>
  <c r="BP40" i="17"/>
  <c r="U53" i="5"/>
  <c r="KX55" i="5"/>
  <c r="LL154" i="5" s="1"/>
  <c r="ES55" i="5"/>
  <c r="FG154" i="5" s="1"/>
  <c r="Y81" i="10"/>
  <c r="BX41" i="17"/>
  <c r="CR56" i="5"/>
  <c r="DF155" i="5" s="1"/>
  <c r="AT40" i="17"/>
  <c r="U41" i="17"/>
  <c r="EP52" i="5"/>
  <c r="BH41" i="17"/>
  <c r="BO39" i="17"/>
  <c r="U154" i="5"/>
  <c r="BE54" i="5"/>
  <c r="BS153" i="5" s="1"/>
  <c r="U47" i="10"/>
  <c r="Z50" i="10"/>
  <c r="AH77" i="10"/>
  <c r="AD37" i="17"/>
  <c r="AP39" i="17"/>
  <c r="W45" i="10"/>
  <c r="EV54" i="5"/>
  <c r="FJ153" i="5" s="1"/>
  <c r="U35" i="17"/>
  <c r="MC53" i="5"/>
  <c r="MQ152" i="5" s="1"/>
  <c r="BV104" i="17"/>
  <c r="CA103" i="17"/>
  <c r="AY61" i="17"/>
  <c r="W40" i="17"/>
  <c r="BK41" i="17"/>
  <c r="BT35" i="17"/>
  <c r="HU54" i="5"/>
  <c r="II153" i="5" s="1"/>
  <c r="GO54" i="5"/>
  <c r="HC153" i="5" s="1"/>
  <c r="KZ55" i="5"/>
  <c r="LN154" i="5" s="1"/>
  <c r="FY53" i="5"/>
  <c r="GM152" i="5" s="1"/>
  <c r="BO105" i="17"/>
  <c r="AK103" i="17"/>
  <c r="AD42" i="17"/>
  <c r="GO56" i="5"/>
  <c r="HC155" i="5" s="1"/>
  <c r="AQ59" i="17"/>
  <c r="BL106" i="17"/>
  <c r="BV106" i="17"/>
  <c r="CY55" i="5"/>
  <c r="DM154" i="5" s="1"/>
  <c r="BU39" i="17"/>
  <c r="BJ38" i="17"/>
  <c r="BM41" i="17"/>
  <c r="GS53" i="5"/>
  <c r="HG152" i="5" s="1"/>
  <c r="BF39" i="17"/>
  <c r="BS38" i="17"/>
  <c r="BD37" i="17"/>
  <c r="BL54" i="5"/>
  <c r="BZ153" i="5" s="1"/>
  <c r="AN52" i="5"/>
  <c r="W39" i="17"/>
  <c r="BS35" i="17"/>
  <c r="BE104" i="17"/>
  <c r="BP42" i="17"/>
  <c r="R88" i="5"/>
  <c r="Z77" i="10"/>
  <c r="BL60" i="17"/>
  <c r="V42" i="17"/>
  <c r="LO54" i="5"/>
  <c r="MC153" i="5" s="1"/>
  <c r="BT53" i="5"/>
  <c r="CH152" i="5" s="1"/>
  <c r="MX56" i="5"/>
  <c r="NL155" i="5" s="1"/>
  <c r="AO164" i="5"/>
  <c r="MM53" i="5"/>
  <c r="NA152" i="5" s="1"/>
  <c r="JE55" i="5"/>
  <c r="JS154" i="5" s="1"/>
  <c r="BE41" i="17"/>
  <c r="BW42" i="17"/>
  <c r="AV35" i="17"/>
  <c r="BN95" i="17"/>
  <c r="AL38" i="17"/>
  <c r="AE45" i="10"/>
  <c r="LQ161" i="5"/>
  <c r="BC42" i="17"/>
  <c r="HI53" i="5"/>
  <c r="HW152" i="5" s="1"/>
  <c r="LA56" i="5"/>
  <c r="LO155" i="5" s="1"/>
  <c r="AL39" i="17"/>
  <c r="BA42" i="17"/>
  <c r="CA40" i="17"/>
  <c r="U152" i="5"/>
  <c r="U116" i="17" s="1"/>
  <c r="AC110" i="17"/>
  <c r="AQ77" i="10"/>
  <c r="BN39" i="17"/>
  <c r="AX42" i="17"/>
  <c r="BB41" i="17"/>
  <c r="BJ56" i="17"/>
  <c r="AN107" i="17"/>
  <c r="Z42" i="17"/>
  <c r="IL56" i="5"/>
  <c r="IZ155" i="5" s="1"/>
  <c r="Y40" i="17"/>
  <c r="BQ39" i="17"/>
  <c r="BC106" i="17"/>
  <c r="CA104" i="17"/>
  <c r="BD106" i="17"/>
  <c r="BY38" i="17"/>
  <c r="BJ104" i="17"/>
  <c r="AT110" i="17"/>
  <c r="BM37" i="17"/>
  <c r="BT38" i="17"/>
  <c r="BT42" i="17"/>
  <c r="BX77" i="10"/>
  <c r="X37" i="17"/>
  <c r="JN163" i="5"/>
  <c r="BB107" i="17"/>
  <c r="AX37" i="17"/>
  <c r="U52" i="5"/>
  <c r="U32" i="4"/>
  <c r="AH35" i="17"/>
  <c r="AH37" i="17"/>
  <c r="AS40" i="17"/>
  <c r="AC35" i="17"/>
  <c r="X39" i="17"/>
  <c r="AF37" i="17"/>
  <c r="AD50" i="10"/>
  <c r="BD105" i="17"/>
  <c r="AH45" i="10"/>
  <c r="BZ104" i="17"/>
  <c r="BZ40" i="17"/>
  <c r="U40" i="17"/>
  <c r="U123" i="5"/>
  <c r="BI104" i="17"/>
  <c r="V41" i="17"/>
  <c r="X42" i="17"/>
  <c r="BB104" i="17"/>
  <c r="AC107" i="17"/>
  <c r="CA38" i="17"/>
  <c r="AD110" i="17"/>
  <c r="AD107" i="17"/>
  <c r="U85" i="10"/>
  <c r="NC55" i="5"/>
  <c r="NQ154" i="5" s="1"/>
  <c r="U55" i="5"/>
  <c r="BI38" i="17"/>
  <c r="AS95" i="17"/>
  <c r="AL104" i="17"/>
  <c r="MM54" i="5"/>
  <c r="NA153" i="5" s="1"/>
  <c r="IC160" i="5"/>
  <c r="AK39" i="17"/>
  <c r="AS42" i="17"/>
  <c r="IY52" i="5"/>
  <c r="JM151" i="5" s="1"/>
  <c r="BJ106" i="17"/>
  <c r="MP53" i="5"/>
  <c r="ND152" i="5" s="1"/>
  <c r="FL52" i="5"/>
  <c r="FZ151" i="5" s="1"/>
  <c r="BX38" i="17"/>
  <c r="BP41" i="17"/>
  <c r="BG95" i="17"/>
  <c r="BU41" i="17"/>
  <c r="AN103" i="17"/>
  <c r="U37" i="17"/>
  <c r="AO103" i="17"/>
  <c r="R116" i="5"/>
  <c r="U134" i="5" s="1"/>
  <c r="V134" i="5" s="1"/>
  <c r="W134" i="5" s="1"/>
  <c r="X134" i="5" s="1"/>
  <c r="Y134" i="5" s="1"/>
  <c r="Z134" i="5" s="1"/>
  <c r="AA134" i="5" s="1"/>
  <c r="AB134" i="5" s="1"/>
  <c r="AC134" i="5" s="1"/>
  <c r="AD134" i="5" s="1"/>
  <c r="AE134" i="5" s="1"/>
  <c r="AF134" i="5" s="1"/>
  <c r="AG134" i="5" s="1"/>
  <c r="AH134" i="5" s="1"/>
  <c r="AI134" i="5" s="1"/>
  <c r="AJ134" i="5" s="1"/>
  <c r="AK134" i="5" s="1"/>
  <c r="AL134" i="5" s="1"/>
  <c r="AM134" i="5" s="1"/>
  <c r="AN134" i="5" s="1"/>
  <c r="AO134" i="5" s="1"/>
  <c r="AP134" i="5" s="1"/>
  <c r="AQ134" i="5" s="1"/>
  <c r="AM107" i="17"/>
  <c r="AA95" i="17"/>
  <c r="BY110" i="17"/>
  <c r="AW95" i="17"/>
  <c r="AY95" i="17"/>
  <c r="BD95" i="17"/>
  <c r="AP95" i="17"/>
  <c r="BQ77" i="10"/>
  <c r="BD38" i="17"/>
  <c r="AT77" i="10"/>
  <c r="Y95" i="17"/>
  <c r="AR41" i="17"/>
  <c r="AM40" i="17"/>
  <c r="AE95" i="17"/>
  <c r="BC77" i="10"/>
  <c r="AD81" i="10"/>
  <c r="BK39" i="17"/>
  <c r="Z38" i="17"/>
  <c r="BZ41" i="17"/>
  <c r="Z95" i="17"/>
  <c r="BO69" i="10"/>
  <c r="U39" i="17"/>
  <c r="W95" i="17"/>
  <c r="U86" i="10"/>
  <c r="BZ110" i="17"/>
  <c r="BR42" i="17"/>
  <c r="AO39" i="17"/>
  <c r="AS35" i="17"/>
  <c r="AM95" i="17"/>
  <c r="X107" i="17"/>
  <c r="R115" i="5"/>
  <c r="AJ106" i="17"/>
  <c r="BP95" i="17"/>
  <c r="BI77" i="10"/>
  <c r="BX110" i="17"/>
  <c r="U42" i="17"/>
  <c r="W35" i="17"/>
  <c r="AD105" i="17"/>
  <c r="AF77" i="10"/>
  <c r="BC38" i="17"/>
  <c r="AO77" i="10"/>
  <c r="AC40" i="17"/>
  <c r="BK110" i="17"/>
  <c r="AC52" i="10"/>
  <c r="BM35" i="17"/>
  <c r="AV110" i="17"/>
  <c r="X35" i="17"/>
  <c r="AF69" i="9"/>
  <c r="AR95" i="17"/>
  <c r="AI110" i="17"/>
  <c r="CA106" i="17"/>
  <c r="BF95" i="17"/>
  <c r="AK104" i="17"/>
  <c r="BH95" i="17"/>
  <c r="AI95" i="17"/>
  <c r="BI95" i="17"/>
  <c r="BZ77" i="10"/>
  <c r="CA77" i="10"/>
  <c r="U150" i="5"/>
  <c r="BA95" i="17"/>
  <c r="AU103" i="17"/>
  <c r="AV77" i="10"/>
  <c r="BF37" i="17"/>
  <c r="BO104" i="17"/>
  <c r="AU95" i="17"/>
  <c r="BG77" i="10"/>
  <c r="NF162" i="5"/>
  <c r="BS104" i="17"/>
  <c r="BS77" i="10"/>
  <c r="BB77" i="10"/>
  <c r="BO37" i="17"/>
  <c r="W41" i="17"/>
  <c r="AJ95" i="17"/>
  <c r="Z45" i="10"/>
  <c r="BR110" i="17"/>
  <c r="AP107" i="17"/>
  <c r="BZ105" i="17"/>
  <c r="BA107" i="17"/>
  <c r="BK95" i="17"/>
  <c r="BO110" i="17"/>
  <c r="AA77" i="10"/>
  <c r="BR95" i="17"/>
  <c r="BB110" i="17"/>
  <c r="KK54" i="5"/>
  <c r="KY153" i="5" s="1"/>
  <c r="V40" i="17"/>
  <c r="BP103" i="17"/>
  <c r="AI77" i="10"/>
  <c r="BZ69" i="10"/>
  <c r="AF110" i="17"/>
  <c r="BQ110" i="17"/>
  <c r="BI110" i="17"/>
  <c r="Y77" i="10"/>
  <c r="BC95" i="17"/>
  <c r="BG110" i="17"/>
  <c r="R91" i="5"/>
  <c r="AH69" i="10"/>
  <c r="AU110" i="17"/>
  <c r="BM69" i="10"/>
  <c r="BZ37" i="17"/>
  <c r="BV69" i="10"/>
  <c r="AN77" i="10"/>
  <c r="BT69" i="10"/>
  <c r="AM69" i="10"/>
  <c r="V39" i="17"/>
  <c r="BH110" i="17"/>
  <c r="BO95" i="17"/>
  <c r="BZ106" i="17"/>
  <c r="AG77" i="10"/>
  <c r="BH77" i="10"/>
  <c r="AF69" i="10"/>
  <c r="AJ77" i="10"/>
  <c r="AZ95" i="17"/>
  <c r="BN110" i="17"/>
  <c r="BT95" i="17"/>
  <c r="BI69" i="10"/>
  <c r="AK95" i="17"/>
  <c r="BN77" i="10"/>
  <c r="AQ110" i="17"/>
  <c r="AO95" i="17"/>
  <c r="AT95" i="17"/>
  <c r="BF77" i="10"/>
  <c r="BU95" i="17"/>
  <c r="BC41" i="17"/>
  <c r="AY110" i="17"/>
  <c r="AW69" i="10"/>
  <c r="AN95" i="17"/>
  <c r="BW77" i="10"/>
  <c r="AL95" i="17"/>
  <c r="BC105" i="17"/>
  <c r="BA77" i="10"/>
  <c r="JF56" i="5"/>
  <c r="JT155" i="5" s="1"/>
  <c r="BV107" i="17"/>
  <c r="BL110" i="17"/>
  <c r="BU69" i="10"/>
  <c r="AK77" i="10"/>
  <c r="BS110" i="17"/>
  <c r="AK69" i="10"/>
  <c r="AC95" i="17"/>
  <c r="AE110" i="17"/>
  <c r="AV69" i="10"/>
  <c r="AE77" i="10"/>
  <c r="AX69" i="10"/>
  <c r="BM77" i="10"/>
  <c r="AD77" i="10"/>
  <c r="BR77" i="10"/>
  <c r="BZ95" i="17"/>
  <c r="AU77" i="10"/>
  <c r="AI69" i="10"/>
  <c r="AQ95" i="17"/>
  <c r="AJ110" i="17"/>
  <c r="U38" i="17"/>
  <c r="BR69" i="10"/>
  <c r="BS95" i="17"/>
  <c r="X41" i="17"/>
  <c r="AW77" i="10"/>
  <c r="CA95" i="17"/>
  <c r="BT77" i="10"/>
  <c r="AG110" i="17"/>
  <c r="BT110" i="17"/>
  <c r="U106" i="17"/>
  <c r="BV81" i="10"/>
  <c r="AA69" i="10"/>
  <c r="AF95" i="17"/>
  <c r="AM110" i="17"/>
  <c r="AZ69" i="10"/>
  <c r="AH110" i="17"/>
  <c r="AA46" i="10"/>
  <c r="BC110" i="17"/>
  <c r="Z46" i="10"/>
  <c r="AY69" i="10"/>
  <c r="BP77" i="10"/>
  <c r="AC69" i="10"/>
  <c r="AN104" i="17"/>
  <c r="AY77" i="10"/>
  <c r="BH69" i="10"/>
  <c r="BX69" i="10"/>
  <c r="U153" i="5"/>
  <c r="BK77" i="10"/>
  <c r="BA69" i="10"/>
  <c r="CA69" i="10"/>
  <c r="BK69" i="10"/>
  <c r="AD95" i="17"/>
  <c r="BE110" i="17"/>
  <c r="BF104" i="17"/>
  <c r="BC69" i="10"/>
  <c r="AZ77" i="10"/>
  <c r="AL110" i="17"/>
  <c r="AM77" i="10"/>
  <c r="BE95" i="17"/>
  <c r="W46" i="10"/>
  <c r="BB69" i="10"/>
  <c r="AS77" i="10"/>
  <c r="AH107" i="17"/>
  <c r="AR110" i="17"/>
  <c r="AN110" i="17"/>
  <c r="AE69" i="10"/>
  <c r="AS107" i="17"/>
  <c r="AN69" i="10"/>
  <c r="AO69" i="10"/>
  <c r="BF110" i="17"/>
  <c r="AP77" i="10"/>
  <c r="AW105" i="17"/>
  <c r="BP110" i="17"/>
  <c r="BW69" i="10"/>
  <c r="AQ69" i="10"/>
  <c r="BM95" i="17"/>
  <c r="AL77" i="10"/>
  <c r="Y46" i="10"/>
  <c r="AZ110" i="17"/>
  <c r="Z69" i="10"/>
  <c r="BU110" i="17"/>
  <c r="AR38" i="17"/>
  <c r="BW110" i="17"/>
  <c r="AV95" i="17"/>
  <c r="AX110" i="17"/>
  <c r="AP69" i="10"/>
  <c r="X40" i="17"/>
  <c r="BE69" i="10"/>
  <c r="BA110" i="17"/>
  <c r="AH95" i="17"/>
  <c r="AR69" i="10"/>
  <c r="BF69" i="10"/>
  <c r="BB95" i="17"/>
  <c r="BL95" i="17"/>
  <c r="BP69" i="10"/>
  <c r="AX95" i="17"/>
  <c r="BY95" i="17"/>
  <c r="BV77" i="10"/>
  <c r="AW104" i="17"/>
  <c r="AD69" i="10"/>
  <c r="AO110" i="17"/>
  <c r="BS69" i="10"/>
  <c r="BE77" i="10"/>
  <c r="BL69" i="10"/>
  <c r="R92" i="5"/>
  <c r="U110" i="5" s="1"/>
  <c r="V110" i="5" s="1"/>
  <c r="W110" i="5" s="1"/>
  <c r="X110" i="5" s="1"/>
  <c r="Y110" i="5" s="1"/>
  <c r="Z110" i="5" s="1"/>
  <c r="AA110" i="5" s="1"/>
  <c r="AB110" i="5" s="1"/>
  <c r="LI163" i="5"/>
  <c r="AW46" i="10"/>
  <c r="U46" i="9"/>
  <c r="AM45" i="10"/>
  <c r="BA45" i="10"/>
  <c r="AB46" i="10"/>
  <c r="AB45" i="10"/>
  <c r="BW95" i="17"/>
  <c r="AT69" i="10"/>
  <c r="AJ104" i="17"/>
  <c r="AB95" i="17"/>
  <c r="AB102" i="17"/>
  <c r="BO77" i="10"/>
  <c r="BD77" i="10"/>
  <c r="BD110" i="17"/>
  <c r="BN69" i="10"/>
  <c r="BM110" i="17"/>
  <c r="AC46" i="10"/>
  <c r="BG46" i="10"/>
  <c r="AP110" i="17"/>
  <c r="BS45" i="10"/>
  <c r="AC102" i="17"/>
  <c r="AX45" i="10"/>
  <c r="AU69" i="10"/>
  <c r="AX77" i="10"/>
  <c r="Y69" i="10"/>
  <c r="AJ69" i="10"/>
  <c r="AG95" i="17"/>
  <c r="AA45" i="10"/>
  <c r="X46" i="10"/>
  <c r="CA46" i="10"/>
  <c r="BJ95" i="17"/>
  <c r="W69" i="10"/>
  <c r="AL46" i="10"/>
  <c r="U46" i="10"/>
  <c r="BD69" i="10"/>
  <c r="AI46" i="10"/>
  <c r="V46" i="10"/>
  <c r="AS69" i="10"/>
  <c r="AB110" i="17"/>
  <c r="BW45" i="10"/>
  <c r="V45" i="10"/>
  <c r="U45" i="9"/>
  <c r="AF46" i="10"/>
  <c r="AB69" i="10"/>
  <c r="BX95" i="17"/>
  <c r="BJ77" i="10"/>
  <c r="BG69" i="10"/>
  <c r="BH46" i="10"/>
  <c r="Y110" i="17"/>
  <c r="BT46" i="10"/>
  <c r="BZ102" i="17"/>
  <c r="BE46" i="10"/>
  <c r="AS45" i="10"/>
  <c r="AP45" i="10"/>
  <c r="R170" i="5"/>
  <c r="R176" i="5"/>
  <c r="BO45" i="10"/>
  <c r="AP46" i="10"/>
  <c r="BV95" i="17"/>
  <c r="AL45" i="10"/>
  <c r="AL69" i="10"/>
  <c r="AW110" i="17"/>
  <c r="BW46" i="10"/>
  <c r="R89" i="5"/>
  <c r="U107" i="5" s="1"/>
  <c r="V107" i="5" s="1"/>
  <c r="W107" i="5" s="1"/>
  <c r="X107" i="5" s="1"/>
  <c r="Y107" i="5" s="1"/>
  <c r="Z107" i="5" s="1"/>
  <c r="AA107" i="5" s="1"/>
  <c r="AB107" i="5" s="1"/>
  <c r="AC107" i="5" s="1"/>
  <c r="AD107" i="5" s="1"/>
  <c r="AE107" i="5" s="1"/>
  <c r="AF107" i="5" s="1"/>
  <c r="AG107" i="5" s="1"/>
  <c r="AH107" i="5" s="1"/>
  <c r="AI107" i="5" s="1"/>
  <c r="BC45" i="10"/>
  <c r="AH46" i="10"/>
  <c r="BT45" i="10"/>
  <c r="AY46" i="10"/>
  <c r="AR45" i="10"/>
  <c r="AQ45" i="10"/>
  <c r="BL45" i="10"/>
  <c r="AG46" i="10"/>
  <c r="BQ69" i="10"/>
  <c r="AV45" i="10"/>
  <c r="BV46" i="10"/>
  <c r="AV46" i="10"/>
  <c r="AQ46" i="10"/>
  <c r="BJ69" i="10"/>
  <c r="BZ46" i="10"/>
  <c r="AS110" i="17"/>
  <c r="AG69" i="10"/>
  <c r="AC69" i="9"/>
  <c r="BI46" i="10"/>
  <c r="AJ46" i="10"/>
  <c r="AH106" i="17"/>
  <c r="AE46" i="10"/>
  <c r="BL46" i="10"/>
  <c r="BQ46" i="10"/>
  <c r="BN46" i="10"/>
  <c r="AW45" i="10"/>
  <c r="BC46" i="10"/>
  <c r="BB45" i="10"/>
  <c r="BK46" i="10"/>
  <c r="R182" i="5"/>
  <c r="BY69" i="10"/>
  <c r="BU45" i="10"/>
  <c r="BM45" i="10"/>
  <c r="AD46" i="10"/>
  <c r="BK45" i="10"/>
  <c r="AK46" i="10"/>
  <c r="AN46" i="10"/>
  <c r="CA45" i="10"/>
  <c r="BS46" i="10"/>
  <c r="AO45" i="10"/>
  <c r="BU46" i="10"/>
  <c r="BF45" i="10"/>
  <c r="BY45" i="10"/>
  <c r="AZ45" i="10"/>
  <c r="BB46" i="10"/>
  <c r="BJ46" i="10"/>
  <c r="AK110" i="17"/>
  <c r="BX46" i="10"/>
  <c r="AG45" i="10"/>
  <c r="BY46" i="10"/>
  <c r="U45" i="10"/>
  <c r="BF46" i="10"/>
  <c r="AO46" i="10"/>
  <c r="BQ95" i="17"/>
  <c r="AZ46" i="10"/>
  <c r="BD46" i="10"/>
  <c r="AM46" i="10"/>
  <c r="AU46" i="10"/>
  <c r="BR46" i="10"/>
  <c r="BP46" i="10"/>
  <c r="BO46" i="10"/>
  <c r="AS46" i="10"/>
  <c r="BM46" i="10"/>
  <c r="AX46" i="10"/>
  <c r="BE45" i="10"/>
  <c r="AV107" i="17" l="1"/>
  <c r="AY82" i="10"/>
  <c r="BT103" i="17"/>
  <c r="BY104" i="17"/>
  <c r="BY103" i="17"/>
  <c r="Z106" i="17"/>
  <c r="AB162" i="5"/>
  <c r="AK81" i="10"/>
  <c r="Y106" i="17"/>
  <c r="AL81" i="10"/>
  <c r="AN82" i="10"/>
  <c r="BW81" i="10"/>
  <c r="BZ81" i="10"/>
  <c r="BY82" i="10"/>
  <c r="BN81" i="10"/>
  <c r="BH104" i="17"/>
  <c r="BN107" i="17"/>
  <c r="AP82" i="10"/>
  <c r="AB103" i="17"/>
  <c r="AB83" i="10"/>
  <c r="BA106" i="17"/>
  <c r="AC103" i="17"/>
  <c r="Z83" i="10"/>
  <c r="AX82" i="10"/>
  <c r="BG105" i="17"/>
  <c r="HG121" i="5"/>
  <c r="AG83" i="10"/>
  <c r="AF83" i="10"/>
  <c r="U118" i="17"/>
  <c r="AJ81" i="10"/>
  <c r="HJ162" i="5"/>
  <c r="W81" i="10"/>
  <c r="AL107" i="17"/>
  <c r="BF81" i="10"/>
  <c r="AG104" i="17"/>
  <c r="AS106" i="17"/>
  <c r="AZ83" i="10"/>
  <c r="BR83" i="10"/>
  <c r="AT103" i="17"/>
  <c r="AD104" i="17"/>
  <c r="BS81" i="10"/>
  <c r="AY105" i="17"/>
  <c r="W83" i="10"/>
  <c r="BQ107" i="17"/>
  <c r="BT106" i="17"/>
  <c r="BE107" i="17"/>
  <c r="AV82" i="10"/>
  <c r="X103" i="17"/>
  <c r="AI81" i="10"/>
  <c r="AF104" i="17"/>
  <c r="AP105" i="17"/>
  <c r="BQ83" i="10"/>
  <c r="BG82" i="10"/>
  <c r="AA107" i="17"/>
  <c r="AK105" i="17"/>
  <c r="X83" i="10"/>
  <c r="CR121" i="5"/>
  <c r="AV103" i="17"/>
  <c r="AP81" i="10"/>
  <c r="BE106" i="17"/>
  <c r="Z104" i="17"/>
  <c r="BJ103" i="17"/>
  <c r="AR81" i="10"/>
  <c r="AB81" i="10"/>
  <c r="AY107" i="17"/>
  <c r="AQ83" i="10"/>
  <c r="AA83" i="10"/>
  <c r="AH82" i="10"/>
  <c r="AL106" i="17"/>
  <c r="BL104" i="17"/>
  <c r="AR83" i="10"/>
  <c r="BJ82" i="10"/>
  <c r="BO82" i="10"/>
  <c r="AS104" i="17"/>
  <c r="AG106" i="17"/>
  <c r="BR107" i="17"/>
  <c r="AE107" i="17"/>
  <c r="AU105" i="17"/>
  <c r="BQ106" i="17"/>
  <c r="AP104" i="17"/>
  <c r="AM103" i="17"/>
  <c r="BR82" i="10"/>
  <c r="AG82" i="10"/>
  <c r="BK103" i="17"/>
  <c r="BP82" i="10"/>
  <c r="BM103" i="17"/>
  <c r="AT83" i="10"/>
  <c r="AB104" i="17"/>
  <c r="AK107" i="17"/>
  <c r="BB106" i="17"/>
  <c r="BT105" i="17"/>
  <c r="BP83" i="10"/>
  <c r="KU121" i="5"/>
  <c r="KJ121" i="5"/>
  <c r="W160" i="5"/>
  <c r="AG81" i="10"/>
  <c r="AE106" i="17"/>
  <c r="Y83" i="10"/>
  <c r="AB163" i="5"/>
  <c r="AE162" i="5"/>
  <c r="DL121" i="5"/>
  <c r="FL121" i="5"/>
  <c r="FV121" i="5"/>
  <c r="ME121" i="5"/>
  <c r="AE83" i="10"/>
  <c r="AP83" i="10"/>
  <c r="BK82" i="10"/>
  <c r="AS105" i="17"/>
  <c r="BQ104" i="17"/>
  <c r="AX104" i="17"/>
  <c r="BL81" i="10"/>
  <c r="BD83" i="10"/>
  <c r="AC82" i="10"/>
  <c r="BD103" i="17"/>
  <c r="BQ82" i="10"/>
  <c r="BT83" i="10"/>
  <c r="BF83" i="10"/>
  <c r="AY106" i="17"/>
  <c r="HJ121" i="5"/>
  <c r="AV104" i="17"/>
  <c r="AE163" i="5"/>
  <c r="BU82" i="10"/>
  <c r="BT81" i="10"/>
  <c r="AA82" i="10"/>
  <c r="AO81" i="10"/>
  <c r="AI83" i="10"/>
  <c r="AZ104" i="17"/>
  <c r="AO107" i="17"/>
  <c r="BH105" i="17"/>
  <c r="AR107" i="17"/>
  <c r="BX81" i="10"/>
  <c r="W82" i="10"/>
  <c r="AL83" i="10"/>
  <c r="U137" i="5"/>
  <c r="V137" i="5" s="1"/>
  <c r="W137" i="5" s="1"/>
  <c r="X137" i="5" s="1"/>
  <c r="HS121" i="5"/>
  <c r="BW82" i="10"/>
  <c r="BI103" i="17"/>
  <c r="BA82" i="10"/>
  <c r="AK106" i="17"/>
  <c r="BC82" i="10"/>
  <c r="AQ106" i="17"/>
  <c r="AM105" i="17"/>
  <c r="BD104" i="17"/>
  <c r="BX82" i="10"/>
  <c r="V105" i="17"/>
  <c r="AM82" i="10"/>
  <c r="BW83" i="10"/>
  <c r="BO103" i="17"/>
  <c r="AU81" i="10"/>
  <c r="BE105" i="17"/>
  <c r="AX121" i="5"/>
  <c r="LO121" i="5"/>
  <c r="BK102" i="17"/>
  <c r="AP106" i="17"/>
  <c r="BZ103" i="17"/>
  <c r="CW121" i="5"/>
  <c r="BM82" i="10"/>
  <c r="BM83" i="10"/>
  <c r="BZ107" i="17"/>
  <c r="AT107" i="17"/>
  <c r="AE104" i="17"/>
  <c r="BW106" i="17"/>
  <c r="U135" i="5"/>
  <c r="V135" i="5" s="1"/>
  <c r="AI82" i="10"/>
  <c r="AX105" i="17"/>
  <c r="BS106" i="17"/>
  <c r="AQ103" i="17"/>
  <c r="BS82" i="10"/>
  <c r="BM106" i="17"/>
  <c r="AS81" i="10"/>
  <c r="AD82" i="10"/>
  <c r="GW121" i="5"/>
  <c r="BD81" i="10"/>
  <c r="BN82" i="10"/>
  <c r="Z103" i="17"/>
  <c r="BD82" i="10"/>
  <c r="BE81" i="10"/>
  <c r="BI83" i="10"/>
  <c r="AX81" i="10"/>
  <c r="BR105" i="17"/>
  <c r="AT81" i="10"/>
  <c r="Y103" i="17"/>
  <c r="AL105" i="17"/>
  <c r="AV81" i="10"/>
  <c r="BO81" i="10"/>
  <c r="BG103" i="17"/>
  <c r="BM107" i="17"/>
  <c r="AK82" i="10"/>
  <c r="AF105" i="17"/>
  <c r="FU121" i="5"/>
  <c r="AR121" i="5"/>
  <c r="Y81" i="9"/>
  <c r="BF107" i="17"/>
  <c r="HS160" i="5"/>
  <c r="W103" i="17"/>
  <c r="Y82" i="10"/>
  <c r="AN81" i="10"/>
  <c r="FO121" i="5"/>
  <c r="GK121" i="5"/>
  <c r="HV121" i="5"/>
  <c r="AF81" i="10"/>
  <c r="AH104" i="17"/>
  <c r="BN83" i="10"/>
  <c r="AT106" i="17"/>
  <c r="AY104" i="17"/>
  <c r="KK121" i="5"/>
  <c r="Y104" i="17"/>
  <c r="BM105" i="17"/>
  <c r="JQ121" i="5"/>
  <c r="BG83" i="10"/>
  <c r="AZ106" i="17"/>
  <c r="AB82" i="10"/>
  <c r="BR81" i="10"/>
  <c r="BR80" i="10" s="1"/>
  <c r="AQ104" i="17"/>
  <c r="U15" i="10"/>
  <c r="U15" i="17"/>
  <c r="AW83" i="10"/>
  <c r="W105" i="17"/>
  <c r="AR106" i="17"/>
  <c r="AR134" i="5"/>
  <c r="AS134" i="5" s="1"/>
  <c r="AT134" i="5" s="1"/>
  <c r="AU134" i="5" s="1"/>
  <c r="AV134" i="5" s="1"/>
  <c r="AW134" i="5" s="1"/>
  <c r="AX134" i="5" s="1"/>
  <c r="AY134" i="5" s="1"/>
  <c r="AZ134" i="5" s="1"/>
  <c r="BA134" i="5" s="1"/>
  <c r="BM104" i="17"/>
  <c r="AQ105" i="17"/>
  <c r="DK121" i="5"/>
  <c r="KS121" i="5"/>
  <c r="MI121" i="5"/>
  <c r="R86" i="9"/>
  <c r="AD102" i="17"/>
  <c r="R51" i="9"/>
  <c r="AO121" i="5"/>
  <c r="JD121" i="5"/>
  <c r="EN121" i="5"/>
  <c r="JL121" i="5"/>
  <c r="KM121" i="5"/>
  <c r="EJ162" i="5"/>
  <c r="LC161" i="5"/>
  <c r="AG161" i="5"/>
  <c r="R50" i="9"/>
  <c r="GB121" i="5"/>
  <c r="FP121" i="5"/>
  <c r="GX121" i="5"/>
  <c r="AM81" i="10"/>
  <c r="Y98" i="17"/>
  <c r="CX121" i="5"/>
  <c r="GZ121" i="5"/>
  <c r="GO121" i="5"/>
  <c r="NF121" i="5"/>
  <c r="NG121" i="5"/>
  <c r="DT121" i="5"/>
  <c r="LB160" i="5"/>
  <c r="AZ121" i="5"/>
  <c r="EJ121" i="5"/>
  <c r="HO121" i="5"/>
  <c r="CZ121" i="5"/>
  <c r="BU121" i="5"/>
  <c r="NP121" i="5"/>
  <c r="R52" i="9"/>
  <c r="CC121" i="5"/>
  <c r="FN121" i="5"/>
  <c r="CQ121" i="5"/>
  <c r="JY121" i="5"/>
  <c r="BR121" i="5"/>
  <c r="CA121" i="5"/>
  <c r="GJ121" i="5"/>
  <c r="FY121" i="5"/>
  <c r="IT121" i="5"/>
  <c r="EF121" i="5"/>
  <c r="BL121" i="5"/>
  <c r="AN121" i="5"/>
  <c r="AH121" i="5"/>
  <c r="FC121" i="5"/>
  <c r="BH82" i="10"/>
  <c r="X81" i="10"/>
  <c r="U115" i="17"/>
  <c r="NV121" i="5"/>
  <c r="HB121" i="5"/>
  <c r="GQ121" i="5"/>
  <c r="LX121" i="5"/>
  <c r="KX121" i="5"/>
  <c r="BB82" i="10"/>
  <c r="U119" i="17"/>
  <c r="FM121" i="5"/>
  <c r="DQ121" i="5"/>
  <c r="Y137" i="5"/>
  <c r="Z137" i="5" s="1"/>
  <c r="AA137" i="5" s="1"/>
  <c r="AB137" i="5" s="1"/>
  <c r="AC137" i="5" s="1"/>
  <c r="AD137" i="5" s="1"/>
  <c r="AE137" i="5" s="1"/>
  <c r="AF137" i="5" s="1"/>
  <c r="AG137" i="5" s="1"/>
  <c r="AH137" i="5" s="1"/>
  <c r="AI137" i="5" s="1"/>
  <c r="AJ137" i="5" s="1"/>
  <c r="AK137" i="5" s="1"/>
  <c r="AL137" i="5" s="1"/>
  <c r="AM137" i="5" s="1"/>
  <c r="AN137" i="5" s="1"/>
  <c r="AO137" i="5" s="1"/>
  <c r="AP137" i="5" s="1"/>
  <c r="AQ137" i="5" s="1"/>
  <c r="AR137" i="5" s="1"/>
  <c r="AS137" i="5" s="1"/>
  <c r="AT137" i="5" s="1"/>
  <c r="AU137" i="5" s="1"/>
  <c r="AV137" i="5" s="1"/>
  <c r="AW137" i="5" s="1"/>
  <c r="AX137" i="5" s="1"/>
  <c r="AY137" i="5" s="1"/>
  <c r="AW121" i="5"/>
  <c r="CV121" i="5"/>
  <c r="EP121" i="5"/>
  <c r="NQ121" i="5"/>
  <c r="Z121" i="5"/>
  <c r="HM121" i="5"/>
  <c r="IJ121" i="5"/>
  <c r="AU121" i="5"/>
  <c r="BW121" i="5"/>
  <c r="DC121" i="5"/>
  <c r="AC81" i="10"/>
  <c r="AC80" i="10" s="1"/>
  <c r="GI121" i="5"/>
  <c r="MX121" i="5"/>
  <c r="AP121" i="5"/>
  <c r="HQ121" i="5"/>
  <c r="FB121" i="5"/>
  <c r="MS121" i="5"/>
  <c r="Y121" i="5"/>
  <c r="KE121" i="5"/>
  <c r="AY83" i="10"/>
  <c r="JF121" i="5"/>
  <c r="LZ121" i="5"/>
  <c r="R88" i="9"/>
  <c r="NL121" i="5"/>
  <c r="EA121" i="5"/>
  <c r="AU82" i="10"/>
  <c r="AU80" i="10" s="1"/>
  <c r="AI121" i="5"/>
  <c r="NM121" i="5"/>
  <c r="BH121" i="5"/>
  <c r="JO121" i="5"/>
  <c r="BK104" i="17"/>
  <c r="AA81" i="10"/>
  <c r="AA80" i="10" s="1"/>
  <c r="FN162" i="5"/>
  <c r="IM121" i="5"/>
  <c r="HF121" i="5"/>
  <c r="MH121" i="5"/>
  <c r="BN121" i="5"/>
  <c r="JX121" i="5"/>
  <c r="JR121" i="5"/>
  <c r="CH121" i="5"/>
  <c r="HN121" i="5"/>
  <c r="CN121" i="5"/>
  <c r="LN121" i="5"/>
  <c r="LB121" i="5"/>
  <c r="AY160" i="5"/>
  <c r="AB121" i="5"/>
  <c r="AH161" i="5"/>
  <c r="DW121" i="5"/>
  <c r="LE121" i="5"/>
  <c r="ID121" i="5"/>
  <c r="EB121" i="5"/>
  <c r="X82" i="10"/>
  <c r="Y160" i="5"/>
  <c r="V106" i="17"/>
  <c r="V118" i="17"/>
  <c r="AG121" i="5"/>
  <c r="EW121" i="5"/>
  <c r="EU121" i="5"/>
  <c r="V104" i="17"/>
  <c r="IV121" i="5"/>
  <c r="BC121" i="5"/>
  <c r="W121" i="5"/>
  <c r="AY121" i="5"/>
  <c r="JC121" i="5"/>
  <c r="KH121" i="5"/>
  <c r="V136" i="5"/>
  <c r="W136" i="5" s="1"/>
  <c r="X136" i="5" s="1"/>
  <c r="Y136" i="5" s="1"/>
  <c r="Z136" i="5" s="1"/>
  <c r="AA136" i="5" s="1"/>
  <c r="AB136" i="5" s="1"/>
  <c r="AC136" i="5" s="1"/>
  <c r="AD136" i="5" s="1"/>
  <c r="AE136" i="5" s="1"/>
  <c r="AF136" i="5" s="1"/>
  <c r="AG136" i="5" s="1"/>
  <c r="AH136" i="5" s="1"/>
  <c r="AI136" i="5" s="1"/>
  <c r="AJ136" i="5" s="1"/>
  <c r="AK136" i="5" s="1"/>
  <c r="AL136" i="5" s="1"/>
  <c r="AM136" i="5" s="1"/>
  <c r="AN136" i="5" s="1"/>
  <c r="AO136" i="5" s="1"/>
  <c r="AP136" i="5" s="1"/>
  <c r="AQ136" i="5" s="1"/>
  <c r="AR136" i="5" s="1"/>
  <c r="AS136" i="5" s="1"/>
  <c r="AT136" i="5" s="1"/>
  <c r="AU136" i="5" s="1"/>
  <c r="AV136" i="5" s="1"/>
  <c r="AW136" i="5" s="1"/>
  <c r="AX136" i="5" s="1"/>
  <c r="AY136" i="5" s="1"/>
  <c r="AZ136" i="5" s="1"/>
  <c r="BA136" i="5" s="1"/>
  <c r="BB136" i="5" s="1"/>
  <c r="BC136" i="5" s="1"/>
  <c r="BD136" i="5" s="1"/>
  <c r="BE136" i="5" s="1"/>
  <c r="BF136" i="5" s="1"/>
  <c r="BG136" i="5" s="1"/>
  <c r="BH136" i="5" s="1"/>
  <c r="BI136" i="5" s="1"/>
  <c r="BJ136" i="5" s="1"/>
  <c r="BK136" i="5" s="1"/>
  <c r="BL136" i="5" s="1"/>
  <c r="BM136" i="5" s="1"/>
  <c r="BN136" i="5" s="1"/>
  <c r="BO136" i="5" s="1"/>
  <c r="BP136" i="5" s="1"/>
  <c r="BQ136" i="5" s="1"/>
  <c r="BR136" i="5" s="1"/>
  <c r="BS136" i="5" s="1"/>
  <c r="BT136" i="5" s="1"/>
  <c r="BU136" i="5" s="1"/>
  <c r="BV136" i="5" s="1"/>
  <c r="BW136" i="5" s="1"/>
  <c r="BX136" i="5" s="1"/>
  <c r="BY136" i="5" s="1"/>
  <c r="BZ136" i="5" s="1"/>
  <c r="CA136" i="5" s="1"/>
  <c r="CB136" i="5" s="1"/>
  <c r="CC136" i="5" s="1"/>
  <c r="CD136" i="5" s="1"/>
  <c r="CE136" i="5" s="1"/>
  <c r="CF136" i="5" s="1"/>
  <c r="CG136" i="5" s="1"/>
  <c r="CH136" i="5" s="1"/>
  <c r="CI136" i="5" s="1"/>
  <c r="CJ136" i="5" s="1"/>
  <c r="CK136" i="5" s="1"/>
  <c r="CL136" i="5" s="1"/>
  <c r="CM136" i="5" s="1"/>
  <c r="CN136" i="5" s="1"/>
  <c r="CO136" i="5" s="1"/>
  <c r="CP136" i="5" s="1"/>
  <c r="CQ136" i="5" s="1"/>
  <c r="CR136" i="5" s="1"/>
  <c r="CS136" i="5" s="1"/>
  <c r="CT136" i="5" s="1"/>
  <c r="CU136" i="5" s="1"/>
  <c r="CV136" i="5" s="1"/>
  <c r="CW136" i="5" s="1"/>
  <c r="CX136" i="5" s="1"/>
  <c r="CY136" i="5" s="1"/>
  <c r="CZ136" i="5" s="1"/>
  <c r="DA136" i="5" s="1"/>
  <c r="DB136" i="5" s="1"/>
  <c r="DC136" i="5" s="1"/>
  <c r="DD136" i="5" s="1"/>
  <c r="DE136" i="5" s="1"/>
  <c r="DF136" i="5" s="1"/>
  <c r="DG136" i="5" s="1"/>
  <c r="DH136" i="5" s="1"/>
  <c r="DI136" i="5" s="1"/>
  <c r="DJ136" i="5" s="1"/>
  <c r="DK136" i="5" s="1"/>
  <c r="DL136" i="5" s="1"/>
  <c r="DM136" i="5" s="1"/>
  <c r="DN136" i="5" s="1"/>
  <c r="DO136" i="5" s="1"/>
  <c r="DP136" i="5" s="1"/>
  <c r="DQ136" i="5" s="1"/>
  <c r="DR136" i="5" s="1"/>
  <c r="DS136" i="5" s="1"/>
  <c r="DT136" i="5" s="1"/>
  <c r="DU136" i="5" s="1"/>
  <c r="DV136" i="5" s="1"/>
  <c r="DW136" i="5" s="1"/>
  <c r="DX136" i="5" s="1"/>
  <c r="DY136" i="5" s="1"/>
  <c r="DZ136" i="5" s="1"/>
  <c r="EA136" i="5" s="1"/>
  <c r="EB136" i="5" s="1"/>
  <c r="EC136" i="5" s="1"/>
  <c r="ED136" i="5" s="1"/>
  <c r="EE136" i="5" s="1"/>
  <c r="EF136" i="5" s="1"/>
  <c r="EG136" i="5" s="1"/>
  <c r="EH136" i="5" s="1"/>
  <c r="EI136" i="5" s="1"/>
  <c r="EJ136" i="5" s="1"/>
  <c r="EK136" i="5" s="1"/>
  <c r="EL136" i="5" s="1"/>
  <c r="EM136" i="5" s="1"/>
  <c r="EN136" i="5" s="1"/>
  <c r="EO136" i="5" s="1"/>
  <c r="EP136" i="5" s="1"/>
  <c r="EQ136" i="5" s="1"/>
  <c r="ER136" i="5" s="1"/>
  <c r="ES136" i="5" s="1"/>
  <c r="ET136" i="5" s="1"/>
  <c r="EU136" i="5" s="1"/>
  <c r="EV136" i="5" s="1"/>
  <c r="EW136" i="5" s="1"/>
  <c r="EX136" i="5" s="1"/>
  <c r="EY136" i="5" s="1"/>
  <c r="EZ136" i="5" s="1"/>
  <c r="FA136" i="5" s="1"/>
  <c r="FB136" i="5" s="1"/>
  <c r="FC136" i="5" s="1"/>
  <c r="FD136" i="5" s="1"/>
  <c r="FE136" i="5" s="1"/>
  <c r="FF136" i="5" s="1"/>
  <c r="FG136" i="5" s="1"/>
  <c r="FH136" i="5" s="1"/>
  <c r="FI136" i="5" s="1"/>
  <c r="FJ136" i="5" s="1"/>
  <c r="FK136" i="5" s="1"/>
  <c r="FL136" i="5" s="1"/>
  <c r="FM136" i="5" s="1"/>
  <c r="FN136" i="5" s="1"/>
  <c r="FO136" i="5" s="1"/>
  <c r="FP136" i="5" s="1"/>
  <c r="FQ136" i="5" s="1"/>
  <c r="FR136" i="5" s="1"/>
  <c r="FS136" i="5" s="1"/>
  <c r="FT136" i="5" s="1"/>
  <c r="FU136" i="5" s="1"/>
  <c r="FV136" i="5" s="1"/>
  <c r="FW136" i="5" s="1"/>
  <c r="FX136" i="5" s="1"/>
  <c r="FY136" i="5" s="1"/>
  <c r="FZ136" i="5" s="1"/>
  <c r="GA136" i="5" s="1"/>
  <c r="GB136" i="5" s="1"/>
  <c r="GC136" i="5" s="1"/>
  <c r="GD136" i="5" s="1"/>
  <c r="GE136" i="5" s="1"/>
  <c r="GF136" i="5" s="1"/>
  <c r="GG136" i="5" s="1"/>
  <c r="GH136" i="5" s="1"/>
  <c r="GI136" i="5" s="1"/>
  <c r="GJ136" i="5" s="1"/>
  <c r="GK136" i="5" s="1"/>
  <c r="GL136" i="5" s="1"/>
  <c r="GM136" i="5" s="1"/>
  <c r="GN136" i="5" s="1"/>
  <c r="GO136" i="5" s="1"/>
  <c r="GP136" i="5" s="1"/>
  <c r="GQ136" i="5" s="1"/>
  <c r="GR136" i="5" s="1"/>
  <c r="GS136" i="5" s="1"/>
  <c r="GT136" i="5" s="1"/>
  <c r="GU136" i="5" s="1"/>
  <c r="GV136" i="5" s="1"/>
  <c r="GW136" i="5" s="1"/>
  <c r="GX136" i="5" s="1"/>
  <c r="GY136" i="5" s="1"/>
  <c r="GZ136" i="5" s="1"/>
  <c r="HA136" i="5" s="1"/>
  <c r="HB136" i="5" s="1"/>
  <c r="HC136" i="5" s="1"/>
  <c r="HD136" i="5" s="1"/>
  <c r="HE136" i="5" s="1"/>
  <c r="HF136" i="5" s="1"/>
  <c r="HG136" i="5" s="1"/>
  <c r="HH136" i="5" s="1"/>
  <c r="HI136" i="5" s="1"/>
  <c r="HJ136" i="5" s="1"/>
  <c r="HK136" i="5" s="1"/>
  <c r="HL136" i="5" s="1"/>
  <c r="HM136" i="5" s="1"/>
  <c r="HN136" i="5" s="1"/>
  <c r="HO136" i="5" s="1"/>
  <c r="HP136" i="5" s="1"/>
  <c r="HQ136" i="5" s="1"/>
  <c r="HR136" i="5" s="1"/>
  <c r="HS136" i="5" s="1"/>
  <c r="HT136" i="5" s="1"/>
  <c r="HU136" i="5" s="1"/>
  <c r="HV136" i="5" s="1"/>
  <c r="HW136" i="5" s="1"/>
  <c r="HX136" i="5" s="1"/>
  <c r="HY136" i="5" s="1"/>
  <c r="HZ136" i="5" s="1"/>
  <c r="IA136" i="5" s="1"/>
  <c r="IB136" i="5" s="1"/>
  <c r="IC136" i="5" s="1"/>
  <c r="ID136" i="5" s="1"/>
  <c r="IE136" i="5" s="1"/>
  <c r="IF136" i="5" s="1"/>
  <c r="IG136" i="5" s="1"/>
  <c r="IH136" i="5" s="1"/>
  <c r="II136" i="5" s="1"/>
  <c r="IJ136" i="5" s="1"/>
  <c r="IK136" i="5" s="1"/>
  <c r="IL136" i="5" s="1"/>
  <c r="IM136" i="5" s="1"/>
  <c r="IN136" i="5" s="1"/>
  <c r="IO136" i="5" s="1"/>
  <c r="IP136" i="5" s="1"/>
  <c r="IQ136" i="5" s="1"/>
  <c r="IR136" i="5" s="1"/>
  <c r="IS136" i="5" s="1"/>
  <c r="IT136" i="5" s="1"/>
  <c r="IU136" i="5" s="1"/>
  <c r="IV136" i="5" s="1"/>
  <c r="IW136" i="5" s="1"/>
  <c r="IX136" i="5" s="1"/>
  <c r="IY136" i="5" s="1"/>
  <c r="IZ136" i="5" s="1"/>
  <c r="JA136" i="5" s="1"/>
  <c r="JB136" i="5" s="1"/>
  <c r="JC136" i="5" s="1"/>
  <c r="JD136" i="5" s="1"/>
  <c r="JE136" i="5" s="1"/>
  <c r="JF136" i="5" s="1"/>
  <c r="JG136" i="5" s="1"/>
  <c r="JH136" i="5" s="1"/>
  <c r="JI136" i="5" s="1"/>
  <c r="JJ136" i="5" s="1"/>
  <c r="JK136" i="5" s="1"/>
  <c r="JL136" i="5" s="1"/>
  <c r="JM136" i="5" s="1"/>
  <c r="JN136" i="5" s="1"/>
  <c r="JO136" i="5" s="1"/>
  <c r="JP136" i="5" s="1"/>
  <c r="JQ136" i="5" s="1"/>
  <c r="JR136" i="5" s="1"/>
  <c r="JS136" i="5" s="1"/>
  <c r="JT136" i="5" s="1"/>
  <c r="JU136" i="5" s="1"/>
  <c r="JV136" i="5" s="1"/>
  <c r="JW136" i="5" s="1"/>
  <c r="JX136" i="5" s="1"/>
  <c r="JY136" i="5" s="1"/>
  <c r="JZ136" i="5" s="1"/>
  <c r="KA136" i="5" s="1"/>
  <c r="KB136" i="5" s="1"/>
  <c r="KC136" i="5" s="1"/>
  <c r="KD136" i="5" s="1"/>
  <c r="KE136" i="5" s="1"/>
  <c r="KF136" i="5" s="1"/>
  <c r="KG136" i="5" s="1"/>
  <c r="KH136" i="5" s="1"/>
  <c r="KI136" i="5" s="1"/>
  <c r="KJ136" i="5" s="1"/>
  <c r="KK136" i="5" s="1"/>
  <c r="KL136" i="5" s="1"/>
  <c r="KM136" i="5" s="1"/>
  <c r="KN136" i="5" s="1"/>
  <c r="KO136" i="5" s="1"/>
  <c r="KP136" i="5" s="1"/>
  <c r="KQ136" i="5" s="1"/>
  <c r="KR136" i="5" s="1"/>
  <c r="KS136" i="5" s="1"/>
  <c r="KT136" i="5" s="1"/>
  <c r="KU136" i="5" s="1"/>
  <c r="KV136" i="5" s="1"/>
  <c r="KW136" i="5" s="1"/>
  <c r="KX136" i="5" s="1"/>
  <c r="KY136" i="5" s="1"/>
  <c r="KZ136" i="5" s="1"/>
  <c r="LA136" i="5" s="1"/>
  <c r="LB136" i="5" s="1"/>
  <c r="LC136" i="5" s="1"/>
  <c r="LD136" i="5" s="1"/>
  <c r="LE136" i="5" s="1"/>
  <c r="LF136" i="5" s="1"/>
  <c r="LG136" i="5" s="1"/>
  <c r="LH136" i="5" s="1"/>
  <c r="LI136" i="5" s="1"/>
  <c r="LJ136" i="5" s="1"/>
  <c r="LK136" i="5" s="1"/>
  <c r="LL136" i="5" s="1"/>
  <c r="LM136" i="5" s="1"/>
  <c r="LN136" i="5" s="1"/>
  <c r="LO136" i="5" s="1"/>
  <c r="LP136" i="5" s="1"/>
  <c r="LQ136" i="5" s="1"/>
  <c r="LR136" i="5" s="1"/>
  <c r="LS136" i="5" s="1"/>
  <c r="LT136" i="5" s="1"/>
  <c r="LU136" i="5" s="1"/>
  <c r="LV136" i="5" s="1"/>
  <c r="LW136" i="5" s="1"/>
  <c r="LX136" i="5" s="1"/>
  <c r="LY136" i="5" s="1"/>
  <c r="LZ136" i="5" s="1"/>
  <c r="MA136" i="5" s="1"/>
  <c r="MB136" i="5" s="1"/>
  <c r="MC136" i="5" s="1"/>
  <c r="MD136" i="5" s="1"/>
  <c r="ME136" i="5" s="1"/>
  <c r="MF136" i="5" s="1"/>
  <c r="MG136" i="5" s="1"/>
  <c r="MH136" i="5" s="1"/>
  <c r="MI136" i="5" s="1"/>
  <c r="MJ136" i="5" s="1"/>
  <c r="MK136" i="5" s="1"/>
  <c r="ML136" i="5" s="1"/>
  <c r="MM136" i="5" s="1"/>
  <c r="MN136" i="5" s="1"/>
  <c r="MO136" i="5" s="1"/>
  <c r="MP136" i="5" s="1"/>
  <c r="MQ136" i="5" s="1"/>
  <c r="MR136" i="5" s="1"/>
  <c r="MS136" i="5" s="1"/>
  <c r="MT136" i="5" s="1"/>
  <c r="MU136" i="5" s="1"/>
  <c r="MV136" i="5" s="1"/>
  <c r="MW136" i="5" s="1"/>
  <c r="MX136" i="5" s="1"/>
  <c r="MY136" i="5" s="1"/>
  <c r="MZ136" i="5" s="1"/>
  <c r="NA136" i="5" s="1"/>
  <c r="NB136" i="5" s="1"/>
  <c r="NC136" i="5" s="1"/>
  <c r="ND136" i="5" s="1"/>
  <c r="NE136" i="5" s="1"/>
  <c r="NF136" i="5" s="1"/>
  <c r="NG136" i="5" s="1"/>
  <c r="NH136" i="5" s="1"/>
  <c r="NI136" i="5" s="1"/>
  <c r="NJ136" i="5" s="1"/>
  <c r="NK136" i="5" s="1"/>
  <c r="NL136" i="5" s="1"/>
  <c r="NM136" i="5" s="1"/>
  <c r="NN136" i="5" s="1"/>
  <c r="NO136" i="5" s="1"/>
  <c r="NP136" i="5" s="1"/>
  <c r="NQ136" i="5" s="1"/>
  <c r="NR136" i="5" s="1"/>
  <c r="NS136" i="5" s="1"/>
  <c r="NT136" i="5" s="1"/>
  <c r="NU136" i="5" s="1"/>
  <c r="NV136" i="5" s="1"/>
  <c r="W135" i="5"/>
  <c r="X135" i="5" s="1"/>
  <c r="Y135" i="5" s="1"/>
  <c r="Z135" i="5" s="1"/>
  <c r="AA135" i="5" s="1"/>
  <c r="AB135" i="5" s="1"/>
  <c r="AC135" i="5" s="1"/>
  <c r="AD135" i="5" s="1"/>
  <c r="AE135" i="5" s="1"/>
  <c r="AF135" i="5" s="1"/>
  <c r="AG135" i="5" s="1"/>
  <c r="AH135" i="5" s="1"/>
  <c r="AI135" i="5" s="1"/>
  <c r="AJ135" i="5" s="1"/>
  <c r="AK135" i="5" s="1"/>
  <c r="AF163" i="5"/>
  <c r="FJ121" i="5"/>
  <c r="KW121" i="5"/>
  <c r="AT121" i="5"/>
  <c r="LY121" i="5"/>
  <c r="KI121" i="5"/>
  <c r="U133" i="5"/>
  <c r="V133" i="5" s="1"/>
  <c r="W133" i="5" s="1"/>
  <c r="X133" i="5" s="1"/>
  <c r="Y133" i="5" s="1"/>
  <c r="Z133" i="5" s="1"/>
  <c r="AA133" i="5" s="1"/>
  <c r="AB133" i="5" s="1"/>
  <c r="AC133" i="5" s="1"/>
  <c r="AD133" i="5" s="1"/>
  <c r="AE133" i="5" s="1"/>
  <c r="AF133" i="5" s="1"/>
  <c r="AG133" i="5" s="1"/>
  <c r="AH133" i="5" s="1"/>
  <c r="AI133" i="5" s="1"/>
  <c r="AJ133" i="5" s="1"/>
  <c r="AK133" i="5" s="1"/>
  <c r="AL133" i="5" s="1"/>
  <c r="AM133" i="5" s="1"/>
  <c r="AN133" i="5" s="1"/>
  <c r="AO133" i="5" s="1"/>
  <c r="AP133" i="5" s="1"/>
  <c r="AQ133" i="5" s="1"/>
  <c r="AR133" i="5" s="1"/>
  <c r="AS133" i="5" s="1"/>
  <c r="AT133" i="5" s="1"/>
  <c r="AU133" i="5" s="1"/>
  <c r="AV133" i="5" s="1"/>
  <c r="AW133" i="5" s="1"/>
  <c r="AX133" i="5" s="1"/>
  <c r="AY133" i="5" s="1"/>
  <c r="AZ133" i="5" s="1"/>
  <c r="BA133" i="5" s="1"/>
  <c r="BB133" i="5" s="1"/>
  <c r="BC133" i="5" s="1"/>
  <c r="BD133" i="5" s="1"/>
  <c r="BE133" i="5" s="1"/>
  <c r="BF133" i="5" s="1"/>
  <c r="BG133" i="5" s="1"/>
  <c r="BH133" i="5" s="1"/>
  <c r="BI133" i="5" s="1"/>
  <c r="BJ133" i="5" s="1"/>
  <c r="BK133" i="5" s="1"/>
  <c r="BL133" i="5" s="1"/>
  <c r="BM133" i="5" s="1"/>
  <c r="BN133" i="5" s="1"/>
  <c r="BO133" i="5" s="1"/>
  <c r="BP133" i="5" s="1"/>
  <c r="BQ133" i="5" s="1"/>
  <c r="BR133" i="5" s="1"/>
  <c r="BS133" i="5" s="1"/>
  <c r="BT133" i="5" s="1"/>
  <c r="BU133" i="5" s="1"/>
  <c r="BV133" i="5" s="1"/>
  <c r="BW133" i="5" s="1"/>
  <c r="BX133" i="5" s="1"/>
  <c r="BY133" i="5" s="1"/>
  <c r="BZ133" i="5" s="1"/>
  <c r="CA133" i="5" s="1"/>
  <c r="CB133" i="5" s="1"/>
  <c r="CC133" i="5" s="1"/>
  <c r="CD133" i="5" s="1"/>
  <c r="CE133" i="5" s="1"/>
  <c r="CF133" i="5" s="1"/>
  <c r="CG133" i="5" s="1"/>
  <c r="CH133" i="5" s="1"/>
  <c r="CI133" i="5" s="1"/>
  <c r="CJ133" i="5" s="1"/>
  <c r="CK133" i="5" s="1"/>
  <c r="CL133" i="5" s="1"/>
  <c r="CM133" i="5" s="1"/>
  <c r="CN133" i="5" s="1"/>
  <c r="CO133" i="5" s="1"/>
  <c r="CP133" i="5" s="1"/>
  <c r="CQ133" i="5" s="1"/>
  <c r="CR133" i="5" s="1"/>
  <c r="CS133" i="5" s="1"/>
  <c r="CT133" i="5" s="1"/>
  <c r="CU133" i="5" s="1"/>
  <c r="CV133" i="5" s="1"/>
  <c r="CW133" i="5" s="1"/>
  <c r="CX133" i="5" s="1"/>
  <c r="CY133" i="5" s="1"/>
  <c r="CZ133" i="5" s="1"/>
  <c r="DA133" i="5" s="1"/>
  <c r="DB133" i="5" s="1"/>
  <c r="DC133" i="5" s="1"/>
  <c r="DD133" i="5" s="1"/>
  <c r="DE133" i="5" s="1"/>
  <c r="DF133" i="5" s="1"/>
  <c r="DG133" i="5" s="1"/>
  <c r="DH133" i="5" s="1"/>
  <c r="DI133" i="5" s="1"/>
  <c r="DJ133" i="5" s="1"/>
  <c r="DK133" i="5" s="1"/>
  <c r="DL133" i="5" s="1"/>
  <c r="DM133" i="5" s="1"/>
  <c r="DN133" i="5" s="1"/>
  <c r="DO133" i="5" s="1"/>
  <c r="DP133" i="5" s="1"/>
  <c r="DQ133" i="5" s="1"/>
  <c r="DR133" i="5" s="1"/>
  <c r="DS133" i="5" s="1"/>
  <c r="DT133" i="5" s="1"/>
  <c r="DU133" i="5" s="1"/>
  <c r="DV133" i="5" s="1"/>
  <c r="DW133" i="5" s="1"/>
  <c r="DX133" i="5" s="1"/>
  <c r="DY133" i="5" s="1"/>
  <c r="DZ133" i="5" s="1"/>
  <c r="EA133" i="5" s="1"/>
  <c r="EB133" i="5" s="1"/>
  <c r="EC133" i="5" s="1"/>
  <c r="ED133" i="5" s="1"/>
  <c r="EE133" i="5" s="1"/>
  <c r="EF133" i="5" s="1"/>
  <c r="EG133" i="5" s="1"/>
  <c r="EH133" i="5" s="1"/>
  <c r="EI133" i="5" s="1"/>
  <c r="EJ133" i="5" s="1"/>
  <c r="EK133" i="5" s="1"/>
  <c r="EL133" i="5" s="1"/>
  <c r="EM133" i="5" s="1"/>
  <c r="EN133" i="5" s="1"/>
  <c r="EO133" i="5" s="1"/>
  <c r="EP133" i="5" s="1"/>
  <c r="EQ133" i="5" s="1"/>
  <c r="ER133" i="5" s="1"/>
  <c r="ES133" i="5" s="1"/>
  <c r="ET133" i="5" s="1"/>
  <c r="EU133" i="5" s="1"/>
  <c r="EV133" i="5" s="1"/>
  <c r="EW133" i="5" s="1"/>
  <c r="EX133" i="5" s="1"/>
  <c r="EY133" i="5" s="1"/>
  <c r="EZ133" i="5" s="1"/>
  <c r="FA133" i="5" s="1"/>
  <c r="FB133" i="5" s="1"/>
  <c r="FC133" i="5" s="1"/>
  <c r="FD133" i="5" s="1"/>
  <c r="FE133" i="5" s="1"/>
  <c r="FF133" i="5" s="1"/>
  <c r="FG133" i="5" s="1"/>
  <c r="FH133" i="5" s="1"/>
  <c r="FI133" i="5" s="1"/>
  <c r="FJ133" i="5" s="1"/>
  <c r="FK133" i="5" s="1"/>
  <c r="FL133" i="5" s="1"/>
  <c r="FM133" i="5" s="1"/>
  <c r="FN133" i="5" s="1"/>
  <c r="FO133" i="5" s="1"/>
  <c r="FP133" i="5" s="1"/>
  <c r="FQ133" i="5" s="1"/>
  <c r="FR133" i="5" s="1"/>
  <c r="FS133" i="5" s="1"/>
  <c r="FT133" i="5" s="1"/>
  <c r="FU133" i="5" s="1"/>
  <c r="FV133" i="5" s="1"/>
  <c r="FW133" i="5" s="1"/>
  <c r="FX133" i="5" s="1"/>
  <c r="FY133" i="5" s="1"/>
  <c r="FZ133" i="5" s="1"/>
  <c r="GA133" i="5" s="1"/>
  <c r="GB133" i="5" s="1"/>
  <c r="GC133" i="5" s="1"/>
  <c r="GD133" i="5" s="1"/>
  <c r="GE133" i="5" s="1"/>
  <c r="GF133" i="5" s="1"/>
  <c r="GG133" i="5" s="1"/>
  <c r="GH133" i="5" s="1"/>
  <c r="GI133" i="5" s="1"/>
  <c r="GJ133" i="5" s="1"/>
  <c r="GK133" i="5" s="1"/>
  <c r="GL133" i="5" s="1"/>
  <c r="GM133" i="5" s="1"/>
  <c r="GN133" i="5" s="1"/>
  <c r="GO133" i="5" s="1"/>
  <c r="GP133" i="5" s="1"/>
  <c r="GQ133" i="5" s="1"/>
  <c r="GR133" i="5" s="1"/>
  <c r="GS133" i="5" s="1"/>
  <c r="GT133" i="5" s="1"/>
  <c r="GU133" i="5" s="1"/>
  <c r="GV133" i="5" s="1"/>
  <c r="GW133" i="5" s="1"/>
  <c r="GX133" i="5" s="1"/>
  <c r="GY133" i="5" s="1"/>
  <c r="GZ133" i="5" s="1"/>
  <c r="HA133" i="5" s="1"/>
  <c r="HB133" i="5" s="1"/>
  <c r="HC133" i="5" s="1"/>
  <c r="HD133" i="5" s="1"/>
  <c r="HE133" i="5" s="1"/>
  <c r="HF133" i="5" s="1"/>
  <c r="HG133" i="5" s="1"/>
  <c r="HH133" i="5" s="1"/>
  <c r="HI133" i="5" s="1"/>
  <c r="HJ133" i="5" s="1"/>
  <c r="HK133" i="5" s="1"/>
  <c r="HL133" i="5" s="1"/>
  <c r="HM133" i="5" s="1"/>
  <c r="HN133" i="5" s="1"/>
  <c r="HO133" i="5" s="1"/>
  <c r="HP133" i="5" s="1"/>
  <c r="HQ133" i="5" s="1"/>
  <c r="HR133" i="5" s="1"/>
  <c r="HS133" i="5" s="1"/>
  <c r="HT133" i="5" s="1"/>
  <c r="HU133" i="5" s="1"/>
  <c r="HV133" i="5" s="1"/>
  <c r="HW133" i="5" s="1"/>
  <c r="HX133" i="5" s="1"/>
  <c r="HY133" i="5" s="1"/>
  <c r="HZ133" i="5" s="1"/>
  <c r="IA133" i="5" s="1"/>
  <c r="IB133" i="5" s="1"/>
  <c r="IC133" i="5" s="1"/>
  <c r="ID133" i="5" s="1"/>
  <c r="IE133" i="5" s="1"/>
  <c r="IF133" i="5" s="1"/>
  <c r="IG133" i="5" s="1"/>
  <c r="IH133" i="5" s="1"/>
  <c r="II133" i="5" s="1"/>
  <c r="IJ133" i="5" s="1"/>
  <c r="IK133" i="5" s="1"/>
  <c r="IL133" i="5" s="1"/>
  <c r="IM133" i="5" s="1"/>
  <c r="IN133" i="5" s="1"/>
  <c r="IO133" i="5" s="1"/>
  <c r="IP133" i="5" s="1"/>
  <c r="IQ133" i="5" s="1"/>
  <c r="IR133" i="5" s="1"/>
  <c r="IS133" i="5" s="1"/>
  <c r="IT133" i="5" s="1"/>
  <c r="IU133" i="5" s="1"/>
  <c r="IV133" i="5" s="1"/>
  <c r="IW133" i="5" s="1"/>
  <c r="IX133" i="5" s="1"/>
  <c r="IY133" i="5" s="1"/>
  <c r="IZ133" i="5" s="1"/>
  <c r="JA133" i="5" s="1"/>
  <c r="JB133" i="5" s="1"/>
  <c r="JC133" i="5" s="1"/>
  <c r="JD133" i="5" s="1"/>
  <c r="JE133" i="5" s="1"/>
  <c r="JF133" i="5" s="1"/>
  <c r="JG133" i="5" s="1"/>
  <c r="JH133" i="5" s="1"/>
  <c r="JI133" i="5" s="1"/>
  <c r="JJ133" i="5" s="1"/>
  <c r="JK133" i="5" s="1"/>
  <c r="JL133" i="5" s="1"/>
  <c r="JM133" i="5" s="1"/>
  <c r="JN133" i="5" s="1"/>
  <c r="JO133" i="5" s="1"/>
  <c r="JP133" i="5" s="1"/>
  <c r="JQ133" i="5" s="1"/>
  <c r="JR133" i="5" s="1"/>
  <c r="JS133" i="5" s="1"/>
  <c r="JT133" i="5" s="1"/>
  <c r="JU133" i="5" s="1"/>
  <c r="JV133" i="5" s="1"/>
  <c r="JW133" i="5" s="1"/>
  <c r="JX133" i="5" s="1"/>
  <c r="JY133" i="5" s="1"/>
  <c r="JZ133" i="5" s="1"/>
  <c r="KA133" i="5" s="1"/>
  <c r="KB133" i="5" s="1"/>
  <c r="KC133" i="5" s="1"/>
  <c r="KD133" i="5" s="1"/>
  <c r="KE133" i="5" s="1"/>
  <c r="KF133" i="5" s="1"/>
  <c r="KG133" i="5" s="1"/>
  <c r="KH133" i="5" s="1"/>
  <c r="KI133" i="5" s="1"/>
  <c r="KJ133" i="5" s="1"/>
  <c r="KK133" i="5" s="1"/>
  <c r="KL133" i="5" s="1"/>
  <c r="KM133" i="5" s="1"/>
  <c r="KN133" i="5" s="1"/>
  <c r="KO133" i="5" s="1"/>
  <c r="KP133" i="5" s="1"/>
  <c r="KQ133" i="5" s="1"/>
  <c r="KR133" i="5" s="1"/>
  <c r="KS133" i="5" s="1"/>
  <c r="KT133" i="5" s="1"/>
  <c r="KU133" i="5" s="1"/>
  <c r="KV133" i="5" s="1"/>
  <c r="KW133" i="5" s="1"/>
  <c r="KX133" i="5" s="1"/>
  <c r="KY133" i="5" s="1"/>
  <c r="KZ133" i="5" s="1"/>
  <c r="LA133" i="5" s="1"/>
  <c r="LB133" i="5" s="1"/>
  <c r="LC133" i="5" s="1"/>
  <c r="LD133" i="5" s="1"/>
  <c r="LE133" i="5" s="1"/>
  <c r="LF133" i="5" s="1"/>
  <c r="LG133" i="5" s="1"/>
  <c r="LH133" i="5" s="1"/>
  <c r="LI133" i="5" s="1"/>
  <c r="LJ133" i="5" s="1"/>
  <c r="LK133" i="5" s="1"/>
  <c r="LL133" i="5" s="1"/>
  <c r="LM133" i="5" s="1"/>
  <c r="LN133" i="5" s="1"/>
  <c r="LO133" i="5" s="1"/>
  <c r="LP133" i="5" s="1"/>
  <c r="LQ133" i="5" s="1"/>
  <c r="LR133" i="5" s="1"/>
  <c r="LS133" i="5" s="1"/>
  <c r="LT133" i="5" s="1"/>
  <c r="LU133" i="5" s="1"/>
  <c r="LV133" i="5" s="1"/>
  <c r="LW133" i="5" s="1"/>
  <c r="LX133" i="5" s="1"/>
  <c r="LY133" i="5" s="1"/>
  <c r="LZ133" i="5" s="1"/>
  <c r="MA133" i="5" s="1"/>
  <c r="MB133" i="5" s="1"/>
  <c r="MC133" i="5" s="1"/>
  <c r="MD133" i="5" s="1"/>
  <c r="ME133" i="5" s="1"/>
  <c r="MF133" i="5" s="1"/>
  <c r="MG133" i="5" s="1"/>
  <c r="MH133" i="5" s="1"/>
  <c r="MI133" i="5" s="1"/>
  <c r="MJ133" i="5" s="1"/>
  <c r="MK133" i="5" s="1"/>
  <c r="ML133" i="5" s="1"/>
  <c r="MM133" i="5" s="1"/>
  <c r="MN133" i="5" s="1"/>
  <c r="MO133" i="5" s="1"/>
  <c r="MP133" i="5" s="1"/>
  <c r="MQ133" i="5" s="1"/>
  <c r="MR133" i="5" s="1"/>
  <c r="MS133" i="5" s="1"/>
  <c r="MT133" i="5" s="1"/>
  <c r="MU133" i="5" s="1"/>
  <c r="MV133" i="5" s="1"/>
  <c r="MW133" i="5" s="1"/>
  <c r="MX133" i="5" s="1"/>
  <c r="MY133" i="5" s="1"/>
  <c r="MZ133" i="5" s="1"/>
  <c r="NA133" i="5" s="1"/>
  <c r="NB133" i="5" s="1"/>
  <c r="NC133" i="5" s="1"/>
  <c r="ND133" i="5" s="1"/>
  <c r="NE133" i="5" s="1"/>
  <c r="NF133" i="5" s="1"/>
  <c r="NG133" i="5" s="1"/>
  <c r="NH133" i="5" s="1"/>
  <c r="NI133" i="5" s="1"/>
  <c r="NJ133" i="5" s="1"/>
  <c r="NK133" i="5" s="1"/>
  <c r="NL133" i="5" s="1"/>
  <c r="NM133" i="5" s="1"/>
  <c r="NN133" i="5" s="1"/>
  <c r="NO133" i="5" s="1"/>
  <c r="NP133" i="5" s="1"/>
  <c r="NQ133" i="5" s="1"/>
  <c r="NR133" i="5" s="1"/>
  <c r="NS133" i="5" s="1"/>
  <c r="NT133" i="5" s="1"/>
  <c r="NU133" i="5" s="1"/>
  <c r="NV133" i="5" s="1"/>
  <c r="KL121" i="5"/>
  <c r="ED121" i="5"/>
  <c r="JK121" i="5"/>
  <c r="CS121" i="5"/>
  <c r="JH121" i="5"/>
  <c r="IS121" i="5"/>
  <c r="KB121" i="5"/>
  <c r="CB121" i="5"/>
  <c r="X95" i="17"/>
  <c r="V83" i="10"/>
  <c r="V117" i="17"/>
  <c r="V89" i="17" s="1"/>
  <c r="BM81" i="10"/>
  <c r="BM80" i="10" s="1"/>
  <c r="Y83" i="9"/>
  <c r="Z81" i="9"/>
  <c r="V81" i="10"/>
  <c r="BB83" i="10"/>
  <c r="AV83" i="10"/>
  <c r="AV80" i="10" s="1"/>
  <c r="AZ82" i="10"/>
  <c r="AZ80" i="10" s="1"/>
  <c r="BE82" i="10"/>
  <c r="AD81" i="9"/>
  <c r="BH83" i="10"/>
  <c r="BH81" i="10"/>
  <c r="BV83" i="10"/>
  <c r="AB81" i="9"/>
  <c r="AO83" i="10"/>
  <c r="BO83" i="10"/>
  <c r="BS83" i="10"/>
  <c r="BS80" i="10" s="1"/>
  <c r="BJ83" i="10"/>
  <c r="BY83" i="10"/>
  <c r="BY80" i="10" s="1"/>
  <c r="AO82" i="10"/>
  <c r="BJ81" i="10"/>
  <c r="V116" i="17"/>
  <c r="AN83" i="10"/>
  <c r="BZ83" i="10"/>
  <c r="BZ80" i="10" s="1"/>
  <c r="V119" i="17"/>
  <c r="Y82" i="9"/>
  <c r="Y80" i="9" s="1"/>
  <c r="AJ82" i="10"/>
  <c r="AH81" i="10"/>
  <c r="BA83" i="10"/>
  <c r="AJ83" i="10"/>
  <c r="BA81" i="10"/>
  <c r="AW82" i="10"/>
  <c r="V82" i="10"/>
  <c r="BL82" i="10"/>
  <c r="AF81" i="9"/>
  <c r="BP81" i="10"/>
  <c r="AE82" i="10"/>
  <c r="AH83" i="10"/>
  <c r="BT82" i="10"/>
  <c r="BT80" i="10" s="1"/>
  <c r="AK83" i="10"/>
  <c r="AK80" i="10" s="1"/>
  <c r="BC83" i="10"/>
  <c r="BC80" i="10" s="1"/>
  <c r="W81" i="9"/>
  <c r="AX83" i="10"/>
  <c r="AX80" i="10" s="1"/>
  <c r="AL82" i="10"/>
  <c r="AL80" i="10" s="1"/>
  <c r="BL83" i="10"/>
  <c r="X81" i="9"/>
  <c r="V115" i="17"/>
  <c r="AR82" i="10"/>
  <c r="BK83" i="10"/>
  <c r="ER162" i="5"/>
  <c r="X164" i="5"/>
  <c r="KO162" i="5"/>
  <c r="EO160" i="5"/>
  <c r="AW162" i="5"/>
  <c r="CC163" i="5"/>
  <c r="BY164" i="5"/>
  <c r="AE160" i="5"/>
  <c r="AC148" i="5"/>
  <c r="AC163" i="5"/>
  <c r="NJ162" i="5"/>
  <c r="FJ161" i="5"/>
  <c r="JY161" i="5"/>
  <c r="AF162" i="5"/>
  <c r="FY163" i="5"/>
  <c r="AM162" i="5"/>
  <c r="FG160" i="5"/>
  <c r="MX163" i="5"/>
  <c r="V164" i="5"/>
  <c r="Z148" i="5"/>
  <c r="Z226" i="5" s="1"/>
  <c r="Z161" i="5"/>
  <c r="JS162" i="5"/>
  <c r="EU162" i="5"/>
  <c r="KR161" i="5"/>
  <c r="DS164" i="5"/>
  <c r="W148" i="5"/>
  <c r="W226" i="5" s="1"/>
  <c r="HS164" i="5"/>
  <c r="HM164" i="5"/>
  <c r="W164" i="5"/>
  <c r="EX164" i="5"/>
  <c r="IH163" i="5"/>
  <c r="DC163" i="5"/>
  <c r="AM163" i="5"/>
  <c r="GW163" i="5"/>
  <c r="NJ163" i="5"/>
  <c r="MY163" i="5"/>
  <c r="HY163" i="5"/>
  <c r="DK163" i="5"/>
  <c r="FP162" i="5"/>
  <c r="LY162" i="5"/>
  <c r="GB162" i="5"/>
  <c r="BE161" i="5"/>
  <c r="HT160" i="5"/>
  <c r="AB160" i="5"/>
  <c r="AB148" i="5"/>
  <c r="AB226" i="5" s="1"/>
  <c r="BL160" i="5"/>
  <c r="MV160" i="5"/>
  <c r="MI160" i="5"/>
  <c r="MX160" i="5"/>
  <c r="HZ160" i="5"/>
  <c r="LJ160" i="5"/>
  <c r="GM160" i="5"/>
  <c r="MY164" i="5"/>
  <c r="MI162" i="5"/>
  <c r="GV164" i="5"/>
  <c r="GH161" i="5"/>
  <c r="KI56" i="5"/>
  <c r="KW155" i="5" s="1"/>
  <c r="IC121" i="5"/>
  <c r="FS56" i="5"/>
  <c r="GG155" i="5" s="1"/>
  <c r="GG164" i="5" s="1"/>
  <c r="AR52" i="5"/>
  <c r="BF151" i="5" s="1"/>
  <c r="BF160" i="5" s="1"/>
  <c r="CP53" i="5"/>
  <c r="DD152" i="5" s="1"/>
  <c r="DD161" i="5" s="1"/>
  <c r="DP52" i="5"/>
  <c r="ED151" i="5" s="1"/>
  <c r="ED160" i="5" s="1"/>
  <c r="MF161" i="5"/>
  <c r="GP121" i="5"/>
  <c r="GZ163" i="5"/>
  <c r="KF53" i="5"/>
  <c r="KT152" i="5" s="1"/>
  <c r="KT161" i="5" s="1"/>
  <c r="HE55" i="5"/>
  <c r="HS154" i="5" s="1"/>
  <c r="GN121" i="5"/>
  <c r="AC160" i="5"/>
  <c r="KC121" i="5"/>
  <c r="JD164" i="5"/>
  <c r="MR164" i="5"/>
  <c r="AU54" i="5"/>
  <c r="BI153" i="5" s="1"/>
  <c r="BI162" i="5" s="1"/>
  <c r="GO160" i="5"/>
  <c r="EA54" i="5"/>
  <c r="EO153" i="5" s="1"/>
  <c r="EO162" i="5" s="1"/>
  <c r="EH55" i="5"/>
  <c r="EV154" i="5" s="1"/>
  <c r="ME163" i="5"/>
  <c r="GI162" i="5"/>
  <c r="JI53" i="5"/>
  <c r="JW152" i="5" s="1"/>
  <c r="JW161" i="5" s="1"/>
  <c r="IV164" i="5"/>
  <c r="FG164" i="5"/>
  <c r="FQ161" i="5"/>
  <c r="KT56" i="5"/>
  <c r="LH155" i="5" s="1"/>
  <c r="JI55" i="5"/>
  <c r="JW154" i="5" s="1"/>
  <c r="JW163" i="5" s="1"/>
  <c r="DG162" i="5"/>
  <c r="NM54" i="5"/>
  <c r="CG52" i="5"/>
  <c r="CU151" i="5" s="1"/>
  <c r="LG160" i="5"/>
  <c r="LW164" i="5"/>
  <c r="FD53" i="5"/>
  <c r="FR152" i="5" s="1"/>
  <c r="FR161" i="5" s="1"/>
  <c r="IO121" i="5"/>
  <c r="BB134" i="5"/>
  <c r="BC134" i="5" s="1"/>
  <c r="BD134" i="5" s="1"/>
  <c r="BE134" i="5" s="1"/>
  <c r="BF134" i="5" s="1"/>
  <c r="BG134" i="5" s="1"/>
  <c r="BH134" i="5" s="1"/>
  <c r="BI134" i="5" s="1"/>
  <c r="BJ134" i="5" s="1"/>
  <c r="BK134" i="5" s="1"/>
  <c r="BL134" i="5" s="1"/>
  <c r="BM134" i="5" s="1"/>
  <c r="BN134" i="5" s="1"/>
  <c r="BO134" i="5" s="1"/>
  <c r="BP134" i="5" s="1"/>
  <c r="BQ134" i="5" s="1"/>
  <c r="BR134" i="5" s="1"/>
  <c r="BS134" i="5" s="1"/>
  <c r="BT134" i="5" s="1"/>
  <c r="BU134" i="5" s="1"/>
  <c r="BV134" i="5" s="1"/>
  <c r="BW134" i="5" s="1"/>
  <c r="BX134" i="5" s="1"/>
  <c r="BY134" i="5" s="1"/>
  <c r="BZ134" i="5" s="1"/>
  <c r="CA134" i="5" s="1"/>
  <c r="CB134" i="5" s="1"/>
  <c r="CC134" i="5" s="1"/>
  <c r="CD134" i="5" s="1"/>
  <c r="CE134" i="5" s="1"/>
  <c r="CF134" i="5" s="1"/>
  <c r="CG134" i="5" s="1"/>
  <c r="CH134" i="5" s="1"/>
  <c r="CI134" i="5" s="1"/>
  <c r="CJ134" i="5" s="1"/>
  <c r="CK134" i="5" s="1"/>
  <c r="CL134" i="5" s="1"/>
  <c r="CM134" i="5" s="1"/>
  <c r="CN134" i="5" s="1"/>
  <c r="CO134" i="5" s="1"/>
  <c r="CP134" i="5" s="1"/>
  <c r="CQ134" i="5" s="1"/>
  <c r="CR134" i="5" s="1"/>
  <c r="CS134" i="5" s="1"/>
  <c r="CT134" i="5" s="1"/>
  <c r="CU134" i="5" s="1"/>
  <c r="CV134" i="5" s="1"/>
  <c r="CW134" i="5" s="1"/>
  <c r="CX134" i="5" s="1"/>
  <c r="CY134" i="5" s="1"/>
  <c r="CZ134" i="5" s="1"/>
  <c r="DA134" i="5" s="1"/>
  <c r="DB134" i="5" s="1"/>
  <c r="DC134" i="5" s="1"/>
  <c r="DD134" i="5" s="1"/>
  <c r="DE134" i="5" s="1"/>
  <c r="DF134" i="5" s="1"/>
  <c r="DG134" i="5" s="1"/>
  <c r="DH134" i="5" s="1"/>
  <c r="DI134" i="5" s="1"/>
  <c r="DJ134" i="5" s="1"/>
  <c r="DK134" i="5" s="1"/>
  <c r="DL134" i="5" s="1"/>
  <c r="DM134" i="5" s="1"/>
  <c r="DN134" i="5" s="1"/>
  <c r="DO134" i="5" s="1"/>
  <c r="DP134" i="5" s="1"/>
  <c r="DQ134" i="5" s="1"/>
  <c r="DR134" i="5" s="1"/>
  <c r="DS134" i="5" s="1"/>
  <c r="DT134" i="5" s="1"/>
  <c r="DU134" i="5" s="1"/>
  <c r="DV134" i="5" s="1"/>
  <c r="DW134" i="5" s="1"/>
  <c r="DX134" i="5" s="1"/>
  <c r="DY134" i="5" s="1"/>
  <c r="DZ134" i="5" s="1"/>
  <c r="EA134" i="5" s="1"/>
  <c r="EB134" i="5" s="1"/>
  <c r="EC134" i="5" s="1"/>
  <c r="ED134" i="5" s="1"/>
  <c r="EE134" i="5" s="1"/>
  <c r="EF134" i="5" s="1"/>
  <c r="EG134" i="5" s="1"/>
  <c r="EH134" i="5" s="1"/>
  <c r="EI134" i="5" s="1"/>
  <c r="EJ134" i="5" s="1"/>
  <c r="EK134" i="5" s="1"/>
  <c r="EL134" i="5" s="1"/>
  <c r="EM134" i="5" s="1"/>
  <c r="EN134" i="5" s="1"/>
  <c r="EO134" i="5" s="1"/>
  <c r="EP134" i="5" s="1"/>
  <c r="EQ134" i="5" s="1"/>
  <c r="ER134" i="5" s="1"/>
  <c r="ES134" i="5" s="1"/>
  <c r="ET134" i="5" s="1"/>
  <c r="EU134" i="5" s="1"/>
  <c r="EV134" i="5" s="1"/>
  <c r="EW134" i="5" s="1"/>
  <c r="EX134" i="5" s="1"/>
  <c r="EY134" i="5" s="1"/>
  <c r="EZ134" i="5" s="1"/>
  <c r="FA134" i="5" s="1"/>
  <c r="FB134" i="5" s="1"/>
  <c r="FC134" i="5" s="1"/>
  <c r="FD134" i="5" s="1"/>
  <c r="FE134" i="5" s="1"/>
  <c r="FF134" i="5" s="1"/>
  <c r="FG134" i="5" s="1"/>
  <c r="FH134" i="5" s="1"/>
  <c r="FI134" i="5" s="1"/>
  <c r="FJ134" i="5" s="1"/>
  <c r="FK134" i="5" s="1"/>
  <c r="FL134" i="5" s="1"/>
  <c r="FM134" i="5" s="1"/>
  <c r="FN134" i="5" s="1"/>
  <c r="FO134" i="5" s="1"/>
  <c r="FP134" i="5" s="1"/>
  <c r="FQ134" i="5" s="1"/>
  <c r="FR134" i="5" s="1"/>
  <c r="FS134" i="5" s="1"/>
  <c r="FT134" i="5" s="1"/>
  <c r="FU134" i="5" s="1"/>
  <c r="FV134" i="5" s="1"/>
  <c r="FW134" i="5" s="1"/>
  <c r="FX134" i="5" s="1"/>
  <c r="FY134" i="5" s="1"/>
  <c r="FZ134" i="5" s="1"/>
  <c r="GA134" i="5" s="1"/>
  <c r="GB134" i="5" s="1"/>
  <c r="GC134" i="5" s="1"/>
  <c r="GD134" i="5" s="1"/>
  <c r="GE134" i="5" s="1"/>
  <c r="GF134" i="5" s="1"/>
  <c r="GG134" i="5" s="1"/>
  <c r="GH134" i="5" s="1"/>
  <c r="GI134" i="5" s="1"/>
  <c r="GJ134" i="5" s="1"/>
  <c r="GK134" i="5" s="1"/>
  <c r="GL134" i="5" s="1"/>
  <c r="GM134" i="5" s="1"/>
  <c r="GN134" i="5" s="1"/>
  <c r="GO134" i="5" s="1"/>
  <c r="GP134" i="5" s="1"/>
  <c r="GQ134" i="5" s="1"/>
  <c r="GR134" i="5" s="1"/>
  <c r="GS134" i="5" s="1"/>
  <c r="GT134" i="5" s="1"/>
  <c r="GU134" i="5" s="1"/>
  <c r="GV134" i="5" s="1"/>
  <c r="GW134" i="5" s="1"/>
  <c r="GX134" i="5" s="1"/>
  <c r="GY134" i="5" s="1"/>
  <c r="GZ134" i="5" s="1"/>
  <c r="HA134" i="5" s="1"/>
  <c r="HB134" i="5" s="1"/>
  <c r="HC134" i="5" s="1"/>
  <c r="HD134" i="5" s="1"/>
  <c r="HE134" i="5" s="1"/>
  <c r="HF134" i="5" s="1"/>
  <c r="HG134" i="5" s="1"/>
  <c r="HH134" i="5" s="1"/>
  <c r="HI134" i="5" s="1"/>
  <c r="HJ134" i="5" s="1"/>
  <c r="HK134" i="5" s="1"/>
  <c r="HL134" i="5" s="1"/>
  <c r="HM134" i="5" s="1"/>
  <c r="HN134" i="5" s="1"/>
  <c r="HO134" i="5" s="1"/>
  <c r="HP134" i="5" s="1"/>
  <c r="HQ134" i="5" s="1"/>
  <c r="HR134" i="5" s="1"/>
  <c r="HS134" i="5" s="1"/>
  <c r="HT134" i="5" s="1"/>
  <c r="HU134" i="5" s="1"/>
  <c r="HV134" i="5" s="1"/>
  <c r="HW134" i="5" s="1"/>
  <c r="HX134" i="5" s="1"/>
  <c r="HY134" i="5" s="1"/>
  <c r="HZ134" i="5" s="1"/>
  <c r="IA134" i="5" s="1"/>
  <c r="IB134" i="5" s="1"/>
  <c r="IC134" i="5" s="1"/>
  <c r="ID134" i="5" s="1"/>
  <c r="IE134" i="5" s="1"/>
  <c r="IF134" i="5" s="1"/>
  <c r="IG134" i="5" s="1"/>
  <c r="IH134" i="5" s="1"/>
  <c r="II134" i="5" s="1"/>
  <c r="IJ134" i="5" s="1"/>
  <c r="IK134" i="5" s="1"/>
  <c r="IL134" i="5" s="1"/>
  <c r="IM134" i="5" s="1"/>
  <c r="IN134" i="5" s="1"/>
  <c r="IO134" i="5" s="1"/>
  <c r="IP134" i="5" s="1"/>
  <c r="IQ134" i="5" s="1"/>
  <c r="IR134" i="5" s="1"/>
  <c r="IS134" i="5" s="1"/>
  <c r="IT134" i="5" s="1"/>
  <c r="IU134" i="5" s="1"/>
  <c r="IV134" i="5" s="1"/>
  <c r="IW134" i="5" s="1"/>
  <c r="IX134" i="5" s="1"/>
  <c r="IY134" i="5" s="1"/>
  <c r="IZ134" i="5" s="1"/>
  <c r="JA134" i="5" s="1"/>
  <c r="JB134" i="5" s="1"/>
  <c r="JC134" i="5" s="1"/>
  <c r="JD134" i="5" s="1"/>
  <c r="JE134" i="5" s="1"/>
  <c r="JF134" i="5" s="1"/>
  <c r="JG134" i="5" s="1"/>
  <c r="JH134" i="5" s="1"/>
  <c r="JI134" i="5" s="1"/>
  <c r="JJ134" i="5" s="1"/>
  <c r="JK134" i="5" s="1"/>
  <c r="JL134" i="5" s="1"/>
  <c r="JM134" i="5" s="1"/>
  <c r="JN134" i="5" s="1"/>
  <c r="JO134" i="5" s="1"/>
  <c r="JP134" i="5" s="1"/>
  <c r="JQ134" i="5" s="1"/>
  <c r="JR134" i="5" s="1"/>
  <c r="JS134" i="5" s="1"/>
  <c r="JT134" i="5" s="1"/>
  <c r="JU134" i="5" s="1"/>
  <c r="JV134" i="5" s="1"/>
  <c r="JW134" i="5" s="1"/>
  <c r="JX134" i="5" s="1"/>
  <c r="JY134" i="5" s="1"/>
  <c r="JZ134" i="5" s="1"/>
  <c r="KA134" i="5" s="1"/>
  <c r="KB134" i="5" s="1"/>
  <c r="KC134" i="5" s="1"/>
  <c r="KD134" i="5" s="1"/>
  <c r="KE134" i="5" s="1"/>
  <c r="KF134" i="5" s="1"/>
  <c r="KG134" i="5" s="1"/>
  <c r="KH134" i="5" s="1"/>
  <c r="KI134" i="5" s="1"/>
  <c r="KJ134" i="5" s="1"/>
  <c r="KK134" i="5" s="1"/>
  <c r="KL134" i="5" s="1"/>
  <c r="KM134" i="5" s="1"/>
  <c r="KN134" i="5" s="1"/>
  <c r="KO134" i="5" s="1"/>
  <c r="KP134" i="5" s="1"/>
  <c r="KQ134" i="5" s="1"/>
  <c r="KR134" i="5" s="1"/>
  <c r="KS134" i="5" s="1"/>
  <c r="KT134" i="5" s="1"/>
  <c r="KU134" i="5" s="1"/>
  <c r="KV134" i="5" s="1"/>
  <c r="KW134" i="5" s="1"/>
  <c r="KX134" i="5" s="1"/>
  <c r="KY134" i="5" s="1"/>
  <c r="KZ134" i="5" s="1"/>
  <c r="LA134" i="5" s="1"/>
  <c r="LB134" i="5" s="1"/>
  <c r="LC134" i="5" s="1"/>
  <c r="LD134" i="5" s="1"/>
  <c r="LE134" i="5" s="1"/>
  <c r="LF134" i="5" s="1"/>
  <c r="LG134" i="5" s="1"/>
  <c r="LH134" i="5" s="1"/>
  <c r="LI134" i="5" s="1"/>
  <c r="LJ134" i="5" s="1"/>
  <c r="LK134" i="5" s="1"/>
  <c r="LL134" i="5" s="1"/>
  <c r="LM134" i="5" s="1"/>
  <c r="LN134" i="5" s="1"/>
  <c r="LO134" i="5" s="1"/>
  <c r="LP134" i="5" s="1"/>
  <c r="LQ134" i="5" s="1"/>
  <c r="LR134" i="5" s="1"/>
  <c r="LS134" i="5" s="1"/>
  <c r="LT134" i="5" s="1"/>
  <c r="LU134" i="5" s="1"/>
  <c r="LV134" i="5" s="1"/>
  <c r="LW134" i="5" s="1"/>
  <c r="LX134" i="5" s="1"/>
  <c r="LY134" i="5" s="1"/>
  <c r="LZ134" i="5" s="1"/>
  <c r="MA134" i="5" s="1"/>
  <c r="MB134" i="5" s="1"/>
  <c r="MC134" i="5" s="1"/>
  <c r="MD134" i="5" s="1"/>
  <c r="ME134" i="5" s="1"/>
  <c r="MF134" i="5" s="1"/>
  <c r="MG134" i="5" s="1"/>
  <c r="MH134" i="5" s="1"/>
  <c r="MI134" i="5" s="1"/>
  <c r="MJ134" i="5" s="1"/>
  <c r="MK134" i="5" s="1"/>
  <c r="ML134" i="5" s="1"/>
  <c r="MM134" i="5" s="1"/>
  <c r="MN134" i="5" s="1"/>
  <c r="MO134" i="5" s="1"/>
  <c r="MP134" i="5" s="1"/>
  <c r="MQ134" i="5" s="1"/>
  <c r="MR134" i="5" s="1"/>
  <c r="MS134" i="5" s="1"/>
  <c r="MT134" i="5" s="1"/>
  <c r="MU134" i="5" s="1"/>
  <c r="MV134" i="5" s="1"/>
  <c r="MW134" i="5" s="1"/>
  <c r="MX134" i="5" s="1"/>
  <c r="MY134" i="5" s="1"/>
  <c r="MZ134" i="5" s="1"/>
  <c r="NA134" i="5" s="1"/>
  <c r="NB134" i="5" s="1"/>
  <c r="NC134" i="5" s="1"/>
  <c r="ND134" i="5" s="1"/>
  <c r="NE134" i="5" s="1"/>
  <c r="NF134" i="5" s="1"/>
  <c r="NG134" i="5" s="1"/>
  <c r="NH134" i="5" s="1"/>
  <c r="NI134" i="5" s="1"/>
  <c r="NJ134" i="5" s="1"/>
  <c r="NK134" i="5" s="1"/>
  <c r="NL134" i="5" s="1"/>
  <c r="NM134" i="5" s="1"/>
  <c r="NN134" i="5" s="1"/>
  <c r="NO134" i="5" s="1"/>
  <c r="NP134" i="5" s="1"/>
  <c r="NQ134" i="5" s="1"/>
  <c r="NR134" i="5" s="1"/>
  <c r="NS134" i="5" s="1"/>
  <c r="NT134" i="5" s="1"/>
  <c r="NU134" i="5" s="1"/>
  <c r="NV134" i="5" s="1"/>
  <c r="HJ164" i="5"/>
  <c r="BQ164" i="5"/>
  <c r="HU52" i="5"/>
  <c r="II151" i="5" s="1"/>
  <c r="II160" i="5" s="1"/>
  <c r="AN163" i="5"/>
  <c r="LA161" i="5"/>
  <c r="NI56" i="5"/>
  <c r="GU160" i="5"/>
  <c r="HR162" i="5"/>
  <c r="CA54" i="5"/>
  <c r="CO153" i="5" s="1"/>
  <c r="CO162" i="5" s="1"/>
  <c r="BW56" i="5"/>
  <c r="CK155" i="5" s="1"/>
  <c r="CK164" i="5" s="1"/>
  <c r="CO160" i="5"/>
  <c r="DQ52" i="5"/>
  <c r="EE151" i="5" s="1"/>
  <c r="EE160" i="5" s="1"/>
  <c r="KY56" i="5"/>
  <c r="LM155" i="5" s="1"/>
  <c r="LM164" i="5" s="1"/>
  <c r="DE121" i="5"/>
  <c r="DK55" i="5"/>
  <c r="DY154" i="5" s="1"/>
  <c r="DY163" i="5" s="1"/>
  <c r="R43" i="9"/>
  <c r="AF54" i="5"/>
  <c r="AT153" i="5" s="1"/>
  <c r="AT162" i="5" s="1"/>
  <c r="AJ107" i="5"/>
  <c r="AK107" i="5" s="1"/>
  <c r="AL107" i="5" s="1"/>
  <c r="AM107" i="5" s="1"/>
  <c r="AN107" i="5" s="1"/>
  <c r="AO107" i="5" s="1"/>
  <c r="AP107" i="5" s="1"/>
  <c r="AQ107" i="5" s="1"/>
  <c r="AR107" i="5" s="1"/>
  <c r="AS107" i="5" s="1"/>
  <c r="AT107" i="5" s="1"/>
  <c r="AU107" i="5" s="1"/>
  <c r="AV107" i="5" s="1"/>
  <c r="AW107" i="5" s="1"/>
  <c r="AX107" i="5" s="1"/>
  <c r="AY107" i="5" s="1"/>
  <c r="AZ107" i="5" s="1"/>
  <c r="BA107" i="5" s="1"/>
  <c r="BB107" i="5" s="1"/>
  <c r="BC107" i="5" s="1"/>
  <c r="BD107" i="5" s="1"/>
  <c r="BE107" i="5" s="1"/>
  <c r="BF107" i="5" s="1"/>
  <c r="BG107" i="5" s="1"/>
  <c r="BH107" i="5" s="1"/>
  <c r="BI107" i="5" s="1"/>
  <c r="BJ107" i="5" s="1"/>
  <c r="BK107" i="5" s="1"/>
  <c r="BL107" i="5" s="1"/>
  <c r="BM107" i="5" s="1"/>
  <c r="BN107" i="5" s="1"/>
  <c r="BO107" i="5" s="1"/>
  <c r="BP107" i="5" s="1"/>
  <c r="BQ107" i="5" s="1"/>
  <c r="BR107" i="5" s="1"/>
  <c r="BS107" i="5" s="1"/>
  <c r="BT107" i="5" s="1"/>
  <c r="BU107" i="5" s="1"/>
  <c r="BV107" i="5" s="1"/>
  <c r="BW107" i="5" s="1"/>
  <c r="BX107" i="5" s="1"/>
  <c r="BY107" i="5" s="1"/>
  <c r="BZ107" i="5" s="1"/>
  <c r="CA107" i="5" s="1"/>
  <c r="CB107" i="5" s="1"/>
  <c r="CC107" i="5" s="1"/>
  <c r="CD107" i="5" s="1"/>
  <c r="CE107" i="5" s="1"/>
  <c r="CF107" i="5" s="1"/>
  <c r="CG107" i="5" s="1"/>
  <c r="CH107" i="5" s="1"/>
  <c r="CI107" i="5" s="1"/>
  <c r="CJ107" i="5" s="1"/>
  <c r="CK107" i="5" s="1"/>
  <c r="CL107" i="5" s="1"/>
  <c r="CM107" i="5" s="1"/>
  <c r="CN107" i="5" s="1"/>
  <c r="CO107" i="5" s="1"/>
  <c r="CP107" i="5" s="1"/>
  <c r="CQ107" i="5" s="1"/>
  <c r="CR107" i="5" s="1"/>
  <c r="CS107" i="5" s="1"/>
  <c r="CT107" i="5" s="1"/>
  <c r="CU107" i="5" s="1"/>
  <c r="CV107" i="5" s="1"/>
  <c r="CW107" i="5" s="1"/>
  <c r="CX107" i="5" s="1"/>
  <c r="CY107" i="5" s="1"/>
  <c r="CZ107" i="5" s="1"/>
  <c r="DA107" i="5" s="1"/>
  <c r="DB107" i="5" s="1"/>
  <c r="DC107" i="5" s="1"/>
  <c r="DD107" i="5" s="1"/>
  <c r="DE107" i="5" s="1"/>
  <c r="DF107" i="5" s="1"/>
  <c r="DG107" i="5" s="1"/>
  <c r="DH107" i="5" s="1"/>
  <c r="DI107" i="5" s="1"/>
  <c r="DJ107" i="5" s="1"/>
  <c r="DK107" i="5" s="1"/>
  <c r="DL107" i="5" s="1"/>
  <c r="DM107" i="5" s="1"/>
  <c r="DN107" i="5" s="1"/>
  <c r="DO107" i="5" s="1"/>
  <c r="DP107" i="5" s="1"/>
  <c r="DQ107" i="5" s="1"/>
  <c r="DR107" i="5" s="1"/>
  <c r="DS107" i="5" s="1"/>
  <c r="DT107" i="5" s="1"/>
  <c r="DU107" i="5" s="1"/>
  <c r="DV107" i="5" s="1"/>
  <c r="DW107" i="5" s="1"/>
  <c r="DX107" i="5" s="1"/>
  <c r="DY107" i="5" s="1"/>
  <c r="DZ107" i="5" s="1"/>
  <c r="EA107" i="5" s="1"/>
  <c r="EB107" i="5" s="1"/>
  <c r="EC107" i="5" s="1"/>
  <c r="ED107" i="5" s="1"/>
  <c r="EE107" i="5" s="1"/>
  <c r="EF107" i="5" s="1"/>
  <c r="EG107" i="5" s="1"/>
  <c r="EH107" i="5" s="1"/>
  <c r="EI107" i="5" s="1"/>
  <c r="EJ107" i="5" s="1"/>
  <c r="EK107" i="5" s="1"/>
  <c r="EL107" i="5" s="1"/>
  <c r="EM107" i="5" s="1"/>
  <c r="EN107" i="5" s="1"/>
  <c r="EO107" i="5" s="1"/>
  <c r="EP107" i="5" s="1"/>
  <c r="EQ107" i="5" s="1"/>
  <c r="ER107" i="5" s="1"/>
  <c r="ES107" i="5" s="1"/>
  <c r="ET107" i="5" s="1"/>
  <c r="EU107" i="5" s="1"/>
  <c r="EV107" i="5" s="1"/>
  <c r="EW107" i="5" s="1"/>
  <c r="EX107" i="5" s="1"/>
  <c r="EY107" i="5" s="1"/>
  <c r="EZ107" i="5" s="1"/>
  <c r="FA107" i="5" s="1"/>
  <c r="FB107" i="5" s="1"/>
  <c r="FC107" i="5" s="1"/>
  <c r="FD107" i="5" s="1"/>
  <c r="FE107" i="5" s="1"/>
  <c r="FF107" i="5" s="1"/>
  <c r="FG107" i="5" s="1"/>
  <c r="FH107" i="5" s="1"/>
  <c r="FI107" i="5" s="1"/>
  <c r="FJ107" i="5" s="1"/>
  <c r="FK107" i="5" s="1"/>
  <c r="FL107" i="5" s="1"/>
  <c r="FM107" i="5" s="1"/>
  <c r="FN107" i="5" s="1"/>
  <c r="FO107" i="5" s="1"/>
  <c r="FP107" i="5" s="1"/>
  <c r="FQ107" i="5" s="1"/>
  <c r="FR107" i="5" s="1"/>
  <c r="FS107" i="5" s="1"/>
  <c r="FT107" i="5" s="1"/>
  <c r="FU107" i="5" s="1"/>
  <c r="FV107" i="5" s="1"/>
  <c r="FW107" i="5" s="1"/>
  <c r="FX107" i="5" s="1"/>
  <c r="FY107" i="5" s="1"/>
  <c r="FZ107" i="5" s="1"/>
  <c r="GA107" i="5" s="1"/>
  <c r="GB107" i="5" s="1"/>
  <c r="GC107" i="5" s="1"/>
  <c r="GD107" i="5" s="1"/>
  <c r="GE107" i="5" s="1"/>
  <c r="GF107" i="5" s="1"/>
  <c r="GG107" i="5" s="1"/>
  <c r="GH107" i="5" s="1"/>
  <c r="GI107" i="5" s="1"/>
  <c r="GJ107" i="5" s="1"/>
  <c r="GK107" i="5" s="1"/>
  <c r="GL107" i="5" s="1"/>
  <c r="GM107" i="5" s="1"/>
  <c r="GN107" i="5" s="1"/>
  <c r="GO107" i="5" s="1"/>
  <c r="GP107" i="5" s="1"/>
  <c r="GQ107" i="5" s="1"/>
  <c r="GR107" i="5" s="1"/>
  <c r="GS107" i="5" s="1"/>
  <c r="GT107" i="5" s="1"/>
  <c r="GU107" i="5" s="1"/>
  <c r="GV107" i="5" s="1"/>
  <c r="GW107" i="5" s="1"/>
  <c r="GX107" i="5" s="1"/>
  <c r="GY107" i="5" s="1"/>
  <c r="GZ107" i="5" s="1"/>
  <c r="HA107" i="5" s="1"/>
  <c r="HB107" i="5" s="1"/>
  <c r="HC107" i="5" s="1"/>
  <c r="HD107" i="5" s="1"/>
  <c r="HE107" i="5" s="1"/>
  <c r="HF107" i="5" s="1"/>
  <c r="HG107" i="5" s="1"/>
  <c r="HH107" i="5" s="1"/>
  <c r="HI107" i="5" s="1"/>
  <c r="HJ107" i="5" s="1"/>
  <c r="HK107" i="5" s="1"/>
  <c r="HL107" i="5" s="1"/>
  <c r="HM107" i="5" s="1"/>
  <c r="HN107" i="5" s="1"/>
  <c r="HO107" i="5" s="1"/>
  <c r="HP107" i="5" s="1"/>
  <c r="HQ107" i="5" s="1"/>
  <c r="HR107" i="5" s="1"/>
  <c r="HS107" i="5" s="1"/>
  <c r="HT107" i="5" s="1"/>
  <c r="HU107" i="5" s="1"/>
  <c r="HV107" i="5" s="1"/>
  <c r="HW107" i="5" s="1"/>
  <c r="HX107" i="5" s="1"/>
  <c r="HY107" i="5" s="1"/>
  <c r="HZ107" i="5" s="1"/>
  <c r="IA107" i="5" s="1"/>
  <c r="IB107" i="5" s="1"/>
  <c r="IC107" i="5" s="1"/>
  <c r="ID107" i="5" s="1"/>
  <c r="IE107" i="5" s="1"/>
  <c r="IF107" i="5" s="1"/>
  <c r="IG107" i="5" s="1"/>
  <c r="IH107" i="5" s="1"/>
  <c r="II107" i="5" s="1"/>
  <c r="IJ107" i="5" s="1"/>
  <c r="IK107" i="5" s="1"/>
  <c r="IL107" i="5" s="1"/>
  <c r="IM107" i="5" s="1"/>
  <c r="IN107" i="5" s="1"/>
  <c r="IO107" i="5" s="1"/>
  <c r="IP107" i="5" s="1"/>
  <c r="IQ107" i="5" s="1"/>
  <c r="IR107" i="5" s="1"/>
  <c r="IS107" i="5" s="1"/>
  <c r="IT107" i="5" s="1"/>
  <c r="IU107" i="5" s="1"/>
  <c r="IV107" i="5" s="1"/>
  <c r="IW107" i="5" s="1"/>
  <c r="IX107" i="5" s="1"/>
  <c r="IY107" i="5" s="1"/>
  <c r="IZ107" i="5" s="1"/>
  <c r="JA107" i="5" s="1"/>
  <c r="JB107" i="5" s="1"/>
  <c r="JC107" i="5" s="1"/>
  <c r="JD107" i="5" s="1"/>
  <c r="JE107" i="5" s="1"/>
  <c r="JF107" i="5" s="1"/>
  <c r="JG107" i="5" s="1"/>
  <c r="JH107" i="5" s="1"/>
  <c r="JI107" i="5" s="1"/>
  <c r="JJ107" i="5" s="1"/>
  <c r="JK107" i="5" s="1"/>
  <c r="JL107" i="5" s="1"/>
  <c r="JM107" i="5" s="1"/>
  <c r="JN107" i="5" s="1"/>
  <c r="JO107" i="5" s="1"/>
  <c r="JP107" i="5" s="1"/>
  <c r="JQ107" i="5" s="1"/>
  <c r="JR107" i="5" s="1"/>
  <c r="JS107" i="5" s="1"/>
  <c r="JT107" i="5" s="1"/>
  <c r="JU107" i="5" s="1"/>
  <c r="JV107" i="5" s="1"/>
  <c r="JW107" i="5" s="1"/>
  <c r="JX107" i="5" s="1"/>
  <c r="JY107" i="5" s="1"/>
  <c r="JZ107" i="5" s="1"/>
  <c r="KA107" i="5" s="1"/>
  <c r="KB107" i="5" s="1"/>
  <c r="KC107" i="5" s="1"/>
  <c r="KD107" i="5" s="1"/>
  <c r="KE107" i="5" s="1"/>
  <c r="KF107" i="5" s="1"/>
  <c r="KG107" i="5" s="1"/>
  <c r="KH107" i="5" s="1"/>
  <c r="KI107" i="5" s="1"/>
  <c r="KJ107" i="5" s="1"/>
  <c r="KK107" i="5" s="1"/>
  <c r="KL107" i="5" s="1"/>
  <c r="KM107" i="5" s="1"/>
  <c r="KN107" i="5" s="1"/>
  <c r="KO107" i="5" s="1"/>
  <c r="KP107" i="5" s="1"/>
  <c r="KQ107" i="5" s="1"/>
  <c r="KR107" i="5" s="1"/>
  <c r="KS107" i="5" s="1"/>
  <c r="KT107" i="5" s="1"/>
  <c r="KU107" i="5" s="1"/>
  <c r="KV107" i="5" s="1"/>
  <c r="KW107" i="5" s="1"/>
  <c r="KX107" i="5" s="1"/>
  <c r="KY107" i="5" s="1"/>
  <c r="KZ107" i="5" s="1"/>
  <c r="LA107" i="5" s="1"/>
  <c r="LB107" i="5" s="1"/>
  <c r="LC107" i="5" s="1"/>
  <c r="LD107" i="5" s="1"/>
  <c r="LE107" i="5" s="1"/>
  <c r="LF107" i="5" s="1"/>
  <c r="LG107" i="5" s="1"/>
  <c r="LH107" i="5" s="1"/>
  <c r="LI107" i="5" s="1"/>
  <c r="LJ107" i="5" s="1"/>
  <c r="LK107" i="5" s="1"/>
  <c r="LL107" i="5" s="1"/>
  <c r="LM107" i="5" s="1"/>
  <c r="LN107" i="5" s="1"/>
  <c r="LO107" i="5" s="1"/>
  <c r="LP107" i="5" s="1"/>
  <c r="LQ107" i="5" s="1"/>
  <c r="LR107" i="5" s="1"/>
  <c r="LS107" i="5" s="1"/>
  <c r="LT107" i="5" s="1"/>
  <c r="LU107" i="5" s="1"/>
  <c r="LV107" i="5" s="1"/>
  <c r="LW107" i="5" s="1"/>
  <c r="LX107" i="5" s="1"/>
  <c r="LY107" i="5" s="1"/>
  <c r="LZ107" i="5" s="1"/>
  <c r="MA107" i="5" s="1"/>
  <c r="MB107" i="5" s="1"/>
  <c r="MC107" i="5" s="1"/>
  <c r="MD107" i="5" s="1"/>
  <c r="ME107" i="5" s="1"/>
  <c r="MF107" i="5" s="1"/>
  <c r="MG107" i="5" s="1"/>
  <c r="MH107" i="5" s="1"/>
  <c r="MI107" i="5" s="1"/>
  <c r="MJ107" i="5" s="1"/>
  <c r="MK107" i="5" s="1"/>
  <c r="ML107" i="5" s="1"/>
  <c r="MM107" i="5" s="1"/>
  <c r="MN107" i="5" s="1"/>
  <c r="MO107" i="5" s="1"/>
  <c r="MP107" i="5" s="1"/>
  <c r="MQ107" i="5" s="1"/>
  <c r="MR107" i="5" s="1"/>
  <c r="MS107" i="5" s="1"/>
  <c r="MT107" i="5" s="1"/>
  <c r="MU107" i="5" s="1"/>
  <c r="MV107" i="5" s="1"/>
  <c r="MW107" i="5" s="1"/>
  <c r="MX107" i="5" s="1"/>
  <c r="MY107" i="5" s="1"/>
  <c r="MZ107" i="5" s="1"/>
  <c r="NA107" i="5" s="1"/>
  <c r="NB107" i="5" s="1"/>
  <c r="NC107" i="5" s="1"/>
  <c r="ND107" i="5" s="1"/>
  <c r="NE107" i="5" s="1"/>
  <c r="NF107" i="5" s="1"/>
  <c r="NG107" i="5" s="1"/>
  <c r="NH107" i="5" s="1"/>
  <c r="NI107" i="5" s="1"/>
  <c r="NJ107" i="5" s="1"/>
  <c r="NK107" i="5" s="1"/>
  <c r="NL107" i="5" s="1"/>
  <c r="NM107" i="5" s="1"/>
  <c r="NN107" i="5" s="1"/>
  <c r="NO107" i="5" s="1"/>
  <c r="NP107" i="5" s="1"/>
  <c r="NQ107" i="5" s="1"/>
  <c r="NR107" i="5" s="1"/>
  <c r="NS107" i="5" s="1"/>
  <c r="NT107" i="5" s="1"/>
  <c r="NU107" i="5" s="1"/>
  <c r="NV107" i="5" s="1"/>
  <c r="AL162" i="5"/>
  <c r="KJ56" i="5"/>
  <c r="KX155" i="5" s="1"/>
  <c r="MX54" i="5"/>
  <c r="NL153" i="5" s="1"/>
  <c r="NL162" i="5" s="1"/>
  <c r="CU163" i="5"/>
  <c r="NM56" i="5"/>
  <c r="DD52" i="5"/>
  <c r="DR151" i="5" s="1"/>
  <c r="DR160" i="5" s="1"/>
  <c r="CJ161" i="5"/>
  <c r="AY52" i="5"/>
  <c r="LR55" i="5"/>
  <c r="MF154" i="5" s="1"/>
  <c r="MF163" i="5" s="1"/>
  <c r="BW164" i="5"/>
  <c r="GW162" i="5"/>
  <c r="KF56" i="5"/>
  <c r="KT155" i="5" s="1"/>
  <c r="HV55" i="5"/>
  <c r="IJ154" i="5" s="1"/>
  <c r="IJ163" i="5" s="1"/>
  <c r="DX160" i="5"/>
  <c r="AK56" i="5"/>
  <c r="AY155" i="5" s="1"/>
  <c r="AY164" i="5" s="1"/>
  <c r="IX121" i="5"/>
  <c r="JP56" i="5"/>
  <c r="KD155" i="5" s="1"/>
  <c r="KD164" i="5" s="1"/>
  <c r="JV52" i="5"/>
  <c r="KJ151" i="5" s="1"/>
  <c r="AC110" i="5"/>
  <c r="AD110" i="5" s="1"/>
  <c r="AE110" i="5" s="1"/>
  <c r="AF110" i="5" s="1"/>
  <c r="AG110" i="5" s="1"/>
  <c r="AH110" i="5" s="1"/>
  <c r="AI110" i="5" s="1"/>
  <c r="AJ110" i="5" s="1"/>
  <c r="AK110" i="5" s="1"/>
  <c r="AL110" i="5" s="1"/>
  <c r="AM110" i="5" s="1"/>
  <c r="AN110" i="5" s="1"/>
  <c r="AO110" i="5" s="1"/>
  <c r="AP110" i="5" s="1"/>
  <c r="AQ110" i="5" s="1"/>
  <c r="AR110" i="5" s="1"/>
  <c r="AS110" i="5" s="1"/>
  <c r="AT110" i="5" s="1"/>
  <c r="AU110" i="5" s="1"/>
  <c r="AV110" i="5" s="1"/>
  <c r="AW110" i="5" s="1"/>
  <c r="AX110" i="5" s="1"/>
  <c r="AY110" i="5" s="1"/>
  <c r="AZ110" i="5" s="1"/>
  <c r="BA110" i="5" s="1"/>
  <c r="BB110" i="5" s="1"/>
  <c r="BC110" i="5" s="1"/>
  <c r="BD110" i="5" s="1"/>
  <c r="BE110" i="5" s="1"/>
  <c r="BF110" i="5" s="1"/>
  <c r="BG110" i="5" s="1"/>
  <c r="BH110" i="5" s="1"/>
  <c r="BI110" i="5" s="1"/>
  <c r="BJ110" i="5" s="1"/>
  <c r="BK110" i="5" s="1"/>
  <c r="BL110" i="5" s="1"/>
  <c r="BM110" i="5" s="1"/>
  <c r="BN110" i="5" s="1"/>
  <c r="BO110" i="5" s="1"/>
  <c r="BP110" i="5" s="1"/>
  <c r="BQ110" i="5" s="1"/>
  <c r="BR110" i="5" s="1"/>
  <c r="BS110" i="5" s="1"/>
  <c r="BT110" i="5" s="1"/>
  <c r="BU110" i="5" s="1"/>
  <c r="BV110" i="5" s="1"/>
  <c r="BW110" i="5" s="1"/>
  <c r="BX110" i="5" s="1"/>
  <c r="BY110" i="5" s="1"/>
  <c r="BZ110" i="5" s="1"/>
  <c r="CA110" i="5" s="1"/>
  <c r="CB110" i="5" s="1"/>
  <c r="CC110" i="5" s="1"/>
  <c r="CD110" i="5" s="1"/>
  <c r="CE110" i="5" s="1"/>
  <c r="CF110" i="5" s="1"/>
  <c r="CG110" i="5" s="1"/>
  <c r="CH110" i="5" s="1"/>
  <c r="CI110" i="5" s="1"/>
  <c r="CJ110" i="5" s="1"/>
  <c r="CK110" i="5" s="1"/>
  <c r="CL110" i="5" s="1"/>
  <c r="CM110" i="5" s="1"/>
  <c r="CN110" i="5" s="1"/>
  <c r="CO110" i="5" s="1"/>
  <c r="CP110" i="5" s="1"/>
  <c r="CQ110" i="5" s="1"/>
  <c r="CR110" i="5" s="1"/>
  <c r="CS110" i="5" s="1"/>
  <c r="CT110" i="5" s="1"/>
  <c r="CU110" i="5" s="1"/>
  <c r="CV110" i="5" s="1"/>
  <c r="CW110" i="5" s="1"/>
  <c r="CX110" i="5" s="1"/>
  <c r="CY110" i="5" s="1"/>
  <c r="CZ110" i="5" s="1"/>
  <c r="DA110" i="5" s="1"/>
  <c r="DB110" i="5" s="1"/>
  <c r="DC110" i="5" s="1"/>
  <c r="DD110" i="5" s="1"/>
  <c r="DE110" i="5" s="1"/>
  <c r="DF110" i="5" s="1"/>
  <c r="DG110" i="5" s="1"/>
  <c r="DH110" i="5" s="1"/>
  <c r="DI110" i="5" s="1"/>
  <c r="DJ110" i="5" s="1"/>
  <c r="DK110" i="5" s="1"/>
  <c r="DL110" i="5" s="1"/>
  <c r="DM110" i="5" s="1"/>
  <c r="DN110" i="5" s="1"/>
  <c r="DO110" i="5" s="1"/>
  <c r="DP110" i="5" s="1"/>
  <c r="DQ110" i="5" s="1"/>
  <c r="DR110" i="5" s="1"/>
  <c r="DS110" i="5" s="1"/>
  <c r="DT110" i="5" s="1"/>
  <c r="DU110" i="5" s="1"/>
  <c r="DV110" i="5" s="1"/>
  <c r="DW110" i="5" s="1"/>
  <c r="DX110" i="5" s="1"/>
  <c r="DY110" i="5" s="1"/>
  <c r="DZ110" i="5" s="1"/>
  <c r="EA110" i="5" s="1"/>
  <c r="EB110" i="5" s="1"/>
  <c r="EC110" i="5" s="1"/>
  <c r="ED110" i="5" s="1"/>
  <c r="EE110" i="5" s="1"/>
  <c r="EF110" i="5" s="1"/>
  <c r="EG110" i="5" s="1"/>
  <c r="EH110" i="5" s="1"/>
  <c r="EI110" i="5" s="1"/>
  <c r="EJ110" i="5" s="1"/>
  <c r="EK110" i="5" s="1"/>
  <c r="EL110" i="5" s="1"/>
  <c r="EM110" i="5" s="1"/>
  <c r="EN110" i="5" s="1"/>
  <c r="EO110" i="5" s="1"/>
  <c r="EP110" i="5" s="1"/>
  <c r="EQ110" i="5" s="1"/>
  <c r="ER110" i="5" s="1"/>
  <c r="ES110" i="5" s="1"/>
  <c r="ET110" i="5" s="1"/>
  <c r="EU110" i="5" s="1"/>
  <c r="EV110" i="5" s="1"/>
  <c r="EW110" i="5" s="1"/>
  <c r="EX110" i="5" s="1"/>
  <c r="EY110" i="5" s="1"/>
  <c r="EZ110" i="5" s="1"/>
  <c r="FA110" i="5" s="1"/>
  <c r="FB110" i="5" s="1"/>
  <c r="FC110" i="5" s="1"/>
  <c r="FD110" i="5" s="1"/>
  <c r="FE110" i="5" s="1"/>
  <c r="FF110" i="5" s="1"/>
  <c r="FG110" i="5" s="1"/>
  <c r="FH110" i="5" s="1"/>
  <c r="FI110" i="5" s="1"/>
  <c r="FJ110" i="5" s="1"/>
  <c r="FK110" i="5" s="1"/>
  <c r="FL110" i="5" s="1"/>
  <c r="FM110" i="5" s="1"/>
  <c r="FN110" i="5" s="1"/>
  <c r="FO110" i="5" s="1"/>
  <c r="FP110" i="5" s="1"/>
  <c r="FQ110" i="5" s="1"/>
  <c r="FR110" i="5" s="1"/>
  <c r="FS110" i="5" s="1"/>
  <c r="FT110" i="5" s="1"/>
  <c r="FU110" i="5" s="1"/>
  <c r="FV110" i="5" s="1"/>
  <c r="FW110" i="5" s="1"/>
  <c r="FX110" i="5" s="1"/>
  <c r="FY110" i="5" s="1"/>
  <c r="FZ110" i="5" s="1"/>
  <c r="GA110" i="5" s="1"/>
  <c r="GB110" i="5" s="1"/>
  <c r="GC110" i="5" s="1"/>
  <c r="GD110" i="5" s="1"/>
  <c r="GE110" i="5" s="1"/>
  <c r="GF110" i="5" s="1"/>
  <c r="GG110" i="5" s="1"/>
  <c r="GH110" i="5" s="1"/>
  <c r="GI110" i="5" s="1"/>
  <c r="GJ110" i="5" s="1"/>
  <c r="GK110" i="5" s="1"/>
  <c r="GL110" i="5" s="1"/>
  <c r="GM110" i="5" s="1"/>
  <c r="GN110" i="5" s="1"/>
  <c r="GO110" i="5" s="1"/>
  <c r="GP110" i="5" s="1"/>
  <c r="GQ110" i="5" s="1"/>
  <c r="GR110" i="5" s="1"/>
  <c r="GS110" i="5" s="1"/>
  <c r="GT110" i="5" s="1"/>
  <c r="GU110" i="5" s="1"/>
  <c r="GV110" i="5" s="1"/>
  <c r="GW110" i="5" s="1"/>
  <c r="GX110" i="5" s="1"/>
  <c r="GY110" i="5" s="1"/>
  <c r="GZ110" i="5" s="1"/>
  <c r="HA110" i="5" s="1"/>
  <c r="HB110" i="5" s="1"/>
  <c r="HC110" i="5" s="1"/>
  <c r="HD110" i="5" s="1"/>
  <c r="HE110" i="5" s="1"/>
  <c r="HF110" i="5" s="1"/>
  <c r="HG110" i="5" s="1"/>
  <c r="HH110" i="5" s="1"/>
  <c r="HI110" i="5" s="1"/>
  <c r="HJ110" i="5" s="1"/>
  <c r="HK110" i="5" s="1"/>
  <c r="HL110" i="5" s="1"/>
  <c r="HM110" i="5" s="1"/>
  <c r="HN110" i="5" s="1"/>
  <c r="HO110" i="5" s="1"/>
  <c r="HP110" i="5" s="1"/>
  <c r="HQ110" i="5" s="1"/>
  <c r="HR110" i="5" s="1"/>
  <c r="HS110" i="5" s="1"/>
  <c r="HT110" i="5" s="1"/>
  <c r="HU110" i="5" s="1"/>
  <c r="HV110" i="5" s="1"/>
  <c r="HW110" i="5" s="1"/>
  <c r="HX110" i="5" s="1"/>
  <c r="HY110" i="5" s="1"/>
  <c r="HZ110" i="5" s="1"/>
  <c r="IA110" i="5" s="1"/>
  <c r="IB110" i="5" s="1"/>
  <c r="IC110" i="5" s="1"/>
  <c r="ID110" i="5" s="1"/>
  <c r="IE110" i="5" s="1"/>
  <c r="IF110" i="5" s="1"/>
  <c r="IG110" i="5" s="1"/>
  <c r="IH110" i="5" s="1"/>
  <c r="II110" i="5" s="1"/>
  <c r="IJ110" i="5" s="1"/>
  <c r="IK110" i="5" s="1"/>
  <c r="IL110" i="5" s="1"/>
  <c r="IM110" i="5" s="1"/>
  <c r="IN110" i="5" s="1"/>
  <c r="IO110" i="5" s="1"/>
  <c r="IP110" i="5" s="1"/>
  <c r="IQ110" i="5" s="1"/>
  <c r="IR110" i="5" s="1"/>
  <c r="IS110" i="5" s="1"/>
  <c r="IT110" i="5" s="1"/>
  <c r="IU110" i="5" s="1"/>
  <c r="IV110" i="5" s="1"/>
  <c r="IW110" i="5" s="1"/>
  <c r="IX110" i="5" s="1"/>
  <c r="IY110" i="5" s="1"/>
  <c r="IZ110" i="5" s="1"/>
  <c r="JA110" i="5" s="1"/>
  <c r="JB110" i="5" s="1"/>
  <c r="JC110" i="5" s="1"/>
  <c r="JD110" i="5" s="1"/>
  <c r="JE110" i="5" s="1"/>
  <c r="JF110" i="5" s="1"/>
  <c r="JG110" i="5" s="1"/>
  <c r="JH110" i="5" s="1"/>
  <c r="JI110" i="5" s="1"/>
  <c r="JJ110" i="5" s="1"/>
  <c r="JK110" i="5" s="1"/>
  <c r="JL110" i="5" s="1"/>
  <c r="JM110" i="5" s="1"/>
  <c r="JN110" i="5" s="1"/>
  <c r="JO110" i="5" s="1"/>
  <c r="JP110" i="5" s="1"/>
  <c r="JQ110" i="5" s="1"/>
  <c r="JR110" i="5" s="1"/>
  <c r="JS110" i="5" s="1"/>
  <c r="JT110" i="5" s="1"/>
  <c r="JU110" i="5" s="1"/>
  <c r="JV110" i="5" s="1"/>
  <c r="JW110" i="5" s="1"/>
  <c r="JX110" i="5" s="1"/>
  <c r="JY110" i="5" s="1"/>
  <c r="JZ110" i="5" s="1"/>
  <c r="KA110" i="5" s="1"/>
  <c r="KB110" i="5" s="1"/>
  <c r="KC110" i="5" s="1"/>
  <c r="KD110" i="5" s="1"/>
  <c r="KE110" i="5" s="1"/>
  <c r="KF110" i="5" s="1"/>
  <c r="KG110" i="5" s="1"/>
  <c r="KH110" i="5" s="1"/>
  <c r="KI110" i="5" s="1"/>
  <c r="KJ110" i="5" s="1"/>
  <c r="KK110" i="5" s="1"/>
  <c r="KL110" i="5" s="1"/>
  <c r="KM110" i="5" s="1"/>
  <c r="KN110" i="5" s="1"/>
  <c r="KO110" i="5" s="1"/>
  <c r="KP110" i="5" s="1"/>
  <c r="KQ110" i="5" s="1"/>
  <c r="KR110" i="5" s="1"/>
  <c r="KS110" i="5" s="1"/>
  <c r="KT110" i="5" s="1"/>
  <c r="KU110" i="5" s="1"/>
  <c r="KV110" i="5" s="1"/>
  <c r="KW110" i="5" s="1"/>
  <c r="KX110" i="5" s="1"/>
  <c r="KY110" i="5" s="1"/>
  <c r="KZ110" i="5" s="1"/>
  <c r="LA110" i="5" s="1"/>
  <c r="LB110" i="5" s="1"/>
  <c r="LC110" i="5" s="1"/>
  <c r="LD110" i="5" s="1"/>
  <c r="LE110" i="5" s="1"/>
  <c r="LF110" i="5" s="1"/>
  <c r="LG110" i="5" s="1"/>
  <c r="LH110" i="5" s="1"/>
  <c r="LI110" i="5" s="1"/>
  <c r="LJ110" i="5" s="1"/>
  <c r="LK110" i="5" s="1"/>
  <c r="LL110" i="5" s="1"/>
  <c r="LM110" i="5" s="1"/>
  <c r="LN110" i="5" s="1"/>
  <c r="LO110" i="5" s="1"/>
  <c r="LP110" i="5" s="1"/>
  <c r="LQ110" i="5" s="1"/>
  <c r="LR110" i="5" s="1"/>
  <c r="LS110" i="5" s="1"/>
  <c r="LT110" i="5" s="1"/>
  <c r="LU110" i="5" s="1"/>
  <c r="LV110" i="5" s="1"/>
  <c r="LW110" i="5" s="1"/>
  <c r="LX110" i="5" s="1"/>
  <c r="LY110" i="5" s="1"/>
  <c r="LZ110" i="5" s="1"/>
  <c r="MA110" i="5" s="1"/>
  <c r="MB110" i="5" s="1"/>
  <c r="MC110" i="5" s="1"/>
  <c r="MD110" i="5" s="1"/>
  <c r="ME110" i="5" s="1"/>
  <c r="MF110" i="5" s="1"/>
  <c r="MG110" i="5" s="1"/>
  <c r="MH110" i="5" s="1"/>
  <c r="MI110" i="5" s="1"/>
  <c r="MJ110" i="5" s="1"/>
  <c r="MK110" i="5" s="1"/>
  <c r="ML110" i="5" s="1"/>
  <c r="MM110" i="5" s="1"/>
  <c r="MN110" i="5" s="1"/>
  <c r="MO110" i="5" s="1"/>
  <c r="MP110" i="5" s="1"/>
  <c r="MQ110" i="5" s="1"/>
  <c r="MR110" i="5" s="1"/>
  <c r="MS110" i="5" s="1"/>
  <c r="MT110" i="5" s="1"/>
  <c r="MU110" i="5" s="1"/>
  <c r="MV110" i="5" s="1"/>
  <c r="MW110" i="5" s="1"/>
  <c r="MX110" i="5" s="1"/>
  <c r="MY110" i="5" s="1"/>
  <c r="MZ110" i="5" s="1"/>
  <c r="NA110" i="5" s="1"/>
  <c r="NB110" i="5" s="1"/>
  <c r="NC110" i="5" s="1"/>
  <c r="ND110" i="5" s="1"/>
  <c r="NE110" i="5" s="1"/>
  <c r="NF110" i="5" s="1"/>
  <c r="NG110" i="5" s="1"/>
  <c r="NH110" i="5" s="1"/>
  <c r="NI110" i="5" s="1"/>
  <c r="NJ110" i="5" s="1"/>
  <c r="NK110" i="5" s="1"/>
  <c r="NL110" i="5" s="1"/>
  <c r="NM110" i="5" s="1"/>
  <c r="NN110" i="5" s="1"/>
  <c r="NO110" i="5" s="1"/>
  <c r="NP110" i="5" s="1"/>
  <c r="NQ110" i="5" s="1"/>
  <c r="NR110" i="5" s="1"/>
  <c r="NS110" i="5" s="1"/>
  <c r="NT110" i="5" s="1"/>
  <c r="NU110" i="5" s="1"/>
  <c r="NV110" i="5" s="1"/>
  <c r="U109" i="5"/>
  <c r="V109" i="5" s="1"/>
  <c r="W109" i="5" s="1"/>
  <c r="X109" i="5" s="1"/>
  <c r="Y109" i="5" s="1"/>
  <c r="Z109" i="5" s="1"/>
  <c r="AA109" i="5" s="1"/>
  <c r="AB109" i="5" s="1"/>
  <c r="AC109" i="5" s="1"/>
  <c r="AD109" i="5" s="1"/>
  <c r="AE109" i="5" s="1"/>
  <c r="AF109" i="5" s="1"/>
  <c r="AG109" i="5" s="1"/>
  <c r="AH109" i="5" s="1"/>
  <c r="AI109" i="5" s="1"/>
  <c r="AJ109" i="5" s="1"/>
  <c r="AK109" i="5" s="1"/>
  <c r="AL109" i="5" s="1"/>
  <c r="AM109" i="5" s="1"/>
  <c r="AN109" i="5" s="1"/>
  <c r="AO109" i="5" s="1"/>
  <c r="AP109" i="5" s="1"/>
  <c r="AQ109" i="5" s="1"/>
  <c r="AR109" i="5" s="1"/>
  <c r="AS109" i="5" s="1"/>
  <c r="AT109" i="5" s="1"/>
  <c r="AU109" i="5" s="1"/>
  <c r="AV109" i="5" s="1"/>
  <c r="AW109" i="5" s="1"/>
  <c r="AX109" i="5" s="1"/>
  <c r="AY109" i="5" s="1"/>
  <c r="AZ109" i="5" s="1"/>
  <c r="BA109" i="5" s="1"/>
  <c r="BB109" i="5" s="1"/>
  <c r="BC109" i="5" s="1"/>
  <c r="BD109" i="5" s="1"/>
  <c r="BE109" i="5" s="1"/>
  <c r="BF109" i="5" s="1"/>
  <c r="BG109" i="5" s="1"/>
  <c r="BH109" i="5" s="1"/>
  <c r="BI109" i="5" s="1"/>
  <c r="BJ109" i="5" s="1"/>
  <c r="BK109" i="5" s="1"/>
  <c r="BL109" i="5" s="1"/>
  <c r="BM109" i="5" s="1"/>
  <c r="BN109" i="5" s="1"/>
  <c r="BO109" i="5" s="1"/>
  <c r="BP109" i="5" s="1"/>
  <c r="BQ109" i="5" s="1"/>
  <c r="BR109" i="5" s="1"/>
  <c r="BS109" i="5" s="1"/>
  <c r="BT109" i="5" s="1"/>
  <c r="BU109" i="5" s="1"/>
  <c r="BV109" i="5" s="1"/>
  <c r="BW109" i="5" s="1"/>
  <c r="BX109" i="5" s="1"/>
  <c r="BY109" i="5" s="1"/>
  <c r="BZ109" i="5" s="1"/>
  <c r="CA109" i="5" s="1"/>
  <c r="CB109" i="5" s="1"/>
  <c r="CC109" i="5" s="1"/>
  <c r="CD109" i="5" s="1"/>
  <c r="CE109" i="5" s="1"/>
  <c r="CF109" i="5" s="1"/>
  <c r="CG109" i="5" s="1"/>
  <c r="CH109" i="5" s="1"/>
  <c r="CI109" i="5" s="1"/>
  <c r="CJ109" i="5" s="1"/>
  <c r="CK109" i="5" s="1"/>
  <c r="CL109" i="5" s="1"/>
  <c r="CM109" i="5" s="1"/>
  <c r="CN109" i="5" s="1"/>
  <c r="CO109" i="5" s="1"/>
  <c r="CP109" i="5" s="1"/>
  <c r="CQ109" i="5" s="1"/>
  <c r="CR109" i="5" s="1"/>
  <c r="CS109" i="5" s="1"/>
  <c r="CT109" i="5" s="1"/>
  <c r="CU109" i="5" s="1"/>
  <c r="CV109" i="5" s="1"/>
  <c r="CW109" i="5" s="1"/>
  <c r="CX109" i="5" s="1"/>
  <c r="CY109" i="5" s="1"/>
  <c r="CZ109" i="5" s="1"/>
  <c r="DA109" i="5" s="1"/>
  <c r="DB109" i="5" s="1"/>
  <c r="DC109" i="5" s="1"/>
  <c r="DD109" i="5" s="1"/>
  <c r="DE109" i="5" s="1"/>
  <c r="DF109" i="5" s="1"/>
  <c r="DG109" i="5" s="1"/>
  <c r="DH109" i="5" s="1"/>
  <c r="DI109" i="5" s="1"/>
  <c r="DJ109" i="5" s="1"/>
  <c r="DK109" i="5" s="1"/>
  <c r="DL109" i="5" s="1"/>
  <c r="DM109" i="5" s="1"/>
  <c r="DN109" i="5" s="1"/>
  <c r="DO109" i="5" s="1"/>
  <c r="DP109" i="5" s="1"/>
  <c r="DQ109" i="5" s="1"/>
  <c r="DR109" i="5" s="1"/>
  <c r="DS109" i="5" s="1"/>
  <c r="DT109" i="5" s="1"/>
  <c r="DU109" i="5" s="1"/>
  <c r="DV109" i="5" s="1"/>
  <c r="DW109" i="5" s="1"/>
  <c r="DX109" i="5" s="1"/>
  <c r="DY109" i="5" s="1"/>
  <c r="DZ109" i="5" s="1"/>
  <c r="EA109" i="5" s="1"/>
  <c r="EB109" i="5" s="1"/>
  <c r="EC109" i="5" s="1"/>
  <c r="ED109" i="5" s="1"/>
  <c r="EE109" i="5" s="1"/>
  <c r="EF109" i="5" s="1"/>
  <c r="EG109" i="5" s="1"/>
  <c r="EH109" i="5" s="1"/>
  <c r="EI109" i="5" s="1"/>
  <c r="EJ109" i="5" s="1"/>
  <c r="EK109" i="5" s="1"/>
  <c r="EL109" i="5" s="1"/>
  <c r="EM109" i="5" s="1"/>
  <c r="EN109" i="5" s="1"/>
  <c r="EO109" i="5" s="1"/>
  <c r="EP109" i="5" s="1"/>
  <c r="EQ109" i="5" s="1"/>
  <c r="ER109" i="5" s="1"/>
  <c r="ES109" i="5" s="1"/>
  <c r="ET109" i="5" s="1"/>
  <c r="EU109" i="5" s="1"/>
  <c r="EV109" i="5" s="1"/>
  <c r="EW109" i="5" s="1"/>
  <c r="EX109" i="5" s="1"/>
  <c r="EY109" i="5" s="1"/>
  <c r="EZ109" i="5" s="1"/>
  <c r="FA109" i="5" s="1"/>
  <c r="FB109" i="5" s="1"/>
  <c r="FC109" i="5" s="1"/>
  <c r="FD109" i="5" s="1"/>
  <c r="FE109" i="5" s="1"/>
  <c r="FF109" i="5" s="1"/>
  <c r="FG109" i="5" s="1"/>
  <c r="FH109" i="5" s="1"/>
  <c r="FI109" i="5" s="1"/>
  <c r="FJ109" i="5" s="1"/>
  <c r="FK109" i="5" s="1"/>
  <c r="FL109" i="5" s="1"/>
  <c r="FM109" i="5" s="1"/>
  <c r="FN109" i="5" s="1"/>
  <c r="FO109" i="5" s="1"/>
  <c r="FP109" i="5" s="1"/>
  <c r="FQ109" i="5" s="1"/>
  <c r="FR109" i="5" s="1"/>
  <c r="FS109" i="5" s="1"/>
  <c r="FT109" i="5" s="1"/>
  <c r="FU109" i="5" s="1"/>
  <c r="FV109" i="5" s="1"/>
  <c r="FW109" i="5" s="1"/>
  <c r="FX109" i="5" s="1"/>
  <c r="FY109" i="5" s="1"/>
  <c r="FZ109" i="5" s="1"/>
  <c r="GA109" i="5" s="1"/>
  <c r="GB109" i="5" s="1"/>
  <c r="GC109" i="5" s="1"/>
  <c r="GD109" i="5" s="1"/>
  <c r="GE109" i="5" s="1"/>
  <c r="GF109" i="5" s="1"/>
  <c r="GG109" i="5" s="1"/>
  <c r="GH109" i="5" s="1"/>
  <c r="GI109" i="5" s="1"/>
  <c r="GJ109" i="5" s="1"/>
  <c r="GK109" i="5" s="1"/>
  <c r="GL109" i="5" s="1"/>
  <c r="GM109" i="5" s="1"/>
  <c r="GN109" i="5" s="1"/>
  <c r="GO109" i="5" s="1"/>
  <c r="GP109" i="5" s="1"/>
  <c r="GQ109" i="5" s="1"/>
  <c r="GR109" i="5" s="1"/>
  <c r="GS109" i="5" s="1"/>
  <c r="GT109" i="5" s="1"/>
  <c r="GU109" i="5" s="1"/>
  <c r="GV109" i="5" s="1"/>
  <c r="GW109" i="5" s="1"/>
  <c r="GX109" i="5" s="1"/>
  <c r="GY109" i="5" s="1"/>
  <c r="GZ109" i="5" s="1"/>
  <c r="HA109" i="5" s="1"/>
  <c r="HB109" i="5" s="1"/>
  <c r="HC109" i="5" s="1"/>
  <c r="HD109" i="5" s="1"/>
  <c r="HE109" i="5" s="1"/>
  <c r="HF109" i="5" s="1"/>
  <c r="HG109" i="5" s="1"/>
  <c r="HH109" i="5" s="1"/>
  <c r="HI109" i="5" s="1"/>
  <c r="HJ109" i="5" s="1"/>
  <c r="HK109" i="5" s="1"/>
  <c r="HL109" i="5" s="1"/>
  <c r="HM109" i="5" s="1"/>
  <c r="HN109" i="5" s="1"/>
  <c r="HO109" i="5" s="1"/>
  <c r="HP109" i="5" s="1"/>
  <c r="HQ109" i="5" s="1"/>
  <c r="HR109" i="5" s="1"/>
  <c r="HS109" i="5" s="1"/>
  <c r="HT109" i="5" s="1"/>
  <c r="HU109" i="5" s="1"/>
  <c r="HV109" i="5" s="1"/>
  <c r="HW109" i="5" s="1"/>
  <c r="HX109" i="5" s="1"/>
  <c r="HY109" i="5" s="1"/>
  <c r="HZ109" i="5" s="1"/>
  <c r="IA109" i="5" s="1"/>
  <c r="IB109" i="5" s="1"/>
  <c r="IC109" i="5" s="1"/>
  <c r="ID109" i="5" s="1"/>
  <c r="IE109" i="5" s="1"/>
  <c r="IF109" i="5" s="1"/>
  <c r="IG109" i="5" s="1"/>
  <c r="IH109" i="5" s="1"/>
  <c r="II109" i="5" s="1"/>
  <c r="IJ109" i="5" s="1"/>
  <c r="IK109" i="5" s="1"/>
  <c r="IL109" i="5" s="1"/>
  <c r="IM109" i="5" s="1"/>
  <c r="IN109" i="5" s="1"/>
  <c r="IO109" i="5" s="1"/>
  <c r="IP109" i="5" s="1"/>
  <c r="IQ109" i="5" s="1"/>
  <c r="IR109" i="5" s="1"/>
  <c r="IS109" i="5" s="1"/>
  <c r="IT109" i="5" s="1"/>
  <c r="IU109" i="5" s="1"/>
  <c r="IV109" i="5" s="1"/>
  <c r="IW109" i="5" s="1"/>
  <c r="IX109" i="5" s="1"/>
  <c r="IY109" i="5" s="1"/>
  <c r="IZ109" i="5" s="1"/>
  <c r="JA109" i="5" s="1"/>
  <c r="JB109" i="5" s="1"/>
  <c r="JC109" i="5" s="1"/>
  <c r="JD109" i="5" s="1"/>
  <c r="JE109" i="5" s="1"/>
  <c r="JF109" i="5" s="1"/>
  <c r="JG109" i="5" s="1"/>
  <c r="JH109" i="5" s="1"/>
  <c r="JI109" i="5" s="1"/>
  <c r="JJ109" i="5" s="1"/>
  <c r="JK109" i="5" s="1"/>
  <c r="JL109" i="5" s="1"/>
  <c r="JM109" i="5" s="1"/>
  <c r="JN109" i="5" s="1"/>
  <c r="JO109" i="5" s="1"/>
  <c r="JP109" i="5" s="1"/>
  <c r="JQ109" i="5" s="1"/>
  <c r="JR109" i="5" s="1"/>
  <c r="JS109" i="5" s="1"/>
  <c r="JT109" i="5" s="1"/>
  <c r="JU109" i="5" s="1"/>
  <c r="JV109" i="5" s="1"/>
  <c r="JW109" i="5" s="1"/>
  <c r="JX109" i="5" s="1"/>
  <c r="JY109" i="5" s="1"/>
  <c r="JZ109" i="5" s="1"/>
  <c r="KA109" i="5" s="1"/>
  <c r="KB109" i="5" s="1"/>
  <c r="KC109" i="5" s="1"/>
  <c r="KD109" i="5" s="1"/>
  <c r="KE109" i="5" s="1"/>
  <c r="KF109" i="5" s="1"/>
  <c r="KG109" i="5" s="1"/>
  <c r="KH109" i="5" s="1"/>
  <c r="KI109" i="5" s="1"/>
  <c r="KJ109" i="5" s="1"/>
  <c r="KK109" i="5" s="1"/>
  <c r="KL109" i="5" s="1"/>
  <c r="KM109" i="5" s="1"/>
  <c r="KN109" i="5" s="1"/>
  <c r="KO109" i="5" s="1"/>
  <c r="KP109" i="5" s="1"/>
  <c r="KQ109" i="5" s="1"/>
  <c r="KR109" i="5" s="1"/>
  <c r="KS109" i="5" s="1"/>
  <c r="KT109" i="5" s="1"/>
  <c r="KU109" i="5" s="1"/>
  <c r="KV109" i="5" s="1"/>
  <c r="KW109" i="5" s="1"/>
  <c r="KX109" i="5" s="1"/>
  <c r="KY109" i="5" s="1"/>
  <c r="KZ109" i="5" s="1"/>
  <c r="LA109" i="5" s="1"/>
  <c r="LB109" i="5" s="1"/>
  <c r="LC109" i="5" s="1"/>
  <c r="LD109" i="5" s="1"/>
  <c r="LE109" i="5" s="1"/>
  <c r="LF109" i="5" s="1"/>
  <c r="LG109" i="5" s="1"/>
  <c r="LH109" i="5" s="1"/>
  <c r="LI109" i="5" s="1"/>
  <c r="LJ109" i="5" s="1"/>
  <c r="LK109" i="5" s="1"/>
  <c r="LL109" i="5" s="1"/>
  <c r="LM109" i="5" s="1"/>
  <c r="LN109" i="5" s="1"/>
  <c r="LO109" i="5" s="1"/>
  <c r="LP109" i="5" s="1"/>
  <c r="LQ109" i="5" s="1"/>
  <c r="LR109" i="5" s="1"/>
  <c r="LS109" i="5" s="1"/>
  <c r="LT109" i="5" s="1"/>
  <c r="LU109" i="5" s="1"/>
  <c r="LV109" i="5" s="1"/>
  <c r="LW109" i="5" s="1"/>
  <c r="LX109" i="5" s="1"/>
  <c r="LY109" i="5" s="1"/>
  <c r="LZ109" i="5" s="1"/>
  <c r="MA109" i="5" s="1"/>
  <c r="MB109" i="5" s="1"/>
  <c r="MC109" i="5" s="1"/>
  <c r="MD109" i="5" s="1"/>
  <c r="ME109" i="5" s="1"/>
  <c r="MF109" i="5" s="1"/>
  <c r="MG109" i="5" s="1"/>
  <c r="MH109" i="5" s="1"/>
  <c r="MI109" i="5" s="1"/>
  <c r="MJ109" i="5" s="1"/>
  <c r="MK109" i="5" s="1"/>
  <c r="ML109" i="5" s="1"/>
  <c r="MM109" i="5" s="1"/>
  <c r="MN109" i="5" s="1"/>
  <c r="MO109" i="5" s="1"/>
  <c r="MP109" i="5" s="1"/>
  <c r="MQ109" i="5" s="1"/>
  <c r="MR109" i="5" s="1"/>
  <c r="MS109" i="5" s="1"/>
  <c r="MT109" i="5" s="1"/>
  <c r="MU109" i="5" s="1"/>
  <c r="MV109" i="5" s="1"/>
  <c r="MW109" i="5" s="1"/>
  <c r="MX109" i="5" s="1"/>
  <c r="MY109" i="5" s="1"/>
  <c r="MZ109" i="5" s="1"/>
  <c r="NA109" i="5" s="1"/>
  <c r="NB109" i="5" s="1"/>
  <c r="NC109" i="5" s="1"/>
  <c r="ND109" i="5" s="1"/>
  <c r="NE109" i="5" s="1"/>
  <c r="NF109" i="5" s="1"/>
  <c r="NG109" i="5" s="1"/>
  <c r="NH109" i="5" s="1"/>
  <c r="NI109" i="5" s="1"/>
  <c r="NJ109" i="5" s="1"/>
  <c r="NK109" i="5" s="1"/>
  <c r="NL109" i="5" s="1"/>
  <c r="NM109" i="5" s="1"/>
  <c r="NN109" i="5" s="1"/>
  <c r="NO109" i="5" s="1"/>
  <c r="NP109" i="5" s="1"/>
  <c r="NQ109" i="5" s="1"/>
  <c r="NR109" i="5" s="1"/>
  <c r="NS109" i="5" s="1"/>
  <c r="NT109" i="5" s="1"/>
  <c r="NU109" i="5" s="1"/>
  <c r="NV109" i="5" s="1"/>
  <c r="MN54" i="5"/>
  <c r="NB153" i="5" s="1"/>
  <c r="NB162" i="5" s="1"/>
  <c r="IQ164" i="5"/>
  <c r="BK52" i="5"/>
  <c r="BY151" i="5" s="1"/>
  <c r="BY160" i="5" s="1"/>
  <c r="KM163" i="5"/>
  <c r="JK56" i="5"/>
  <c r="JY155" i="5" s="1"/>
  <c r="JY164" i="5" s="1"/>
  <c r="FB160" i="5"/>
  <c r="JV55" i="5"/>
  <c r="KJ154" i="5" s="1"/>
  <c r="KJ163" i="5" s="1"/>
  <c r="FC161" i="5"/>
  <c r="KU53" i="5"/>
  <c r="LI152" i="5" s="1"/>
  <c r="LI161" i="5" s="1"/>
  <c r="NK52" i="5"/>
  <c r="DD54" i="5"/>
  <c r="DR153" i="5" s="1"/>
  <c r="DR162" i="5" s="1"/>
  <c r="FU163" i="5"/>
  <c r="U106" i="5"/>
  <c r="V106" i="5" s="1"/>
  <c r="W106" i="5" s="1"/>
  <c r="X106" i="5" s="1"/>
  <c r="Y106" i="5" s="1"/>
  <c r="Z106" i="5" s="1"/>
  <c r="AA106" i="5" s="1"/>
  <c r="AB106" i="5" s="1"/>
  <c r="AC106" i="5" s="1"/>
  <c r="AD106" i="5" s="1"/>
  <c r="AE106" i="5" s="1"/>
  <c r="AF106" i="5" s="1"/>
  <c r="AG106" i="5" s="1"/>
  <c r="AH106" i="5" s="1"/>
  <c r="AI106" i="5" s="1"/>
  <c r="AJ106" i="5" s="1"/>
  <c r="AK106" i="5" s="1"/>
  <c r="AL106" i="5" s="1"/>
  <c r="AM106" i="5" s="1"/>
  <c r="AN106" i="5" s="1"/>
  <c r="AO106" i="5" s="1"/>
  <c r="AP106" i="5" s="1"/>
  <c r="AQ106" i="5" s="1"/>
  <c r="AR106" i="5" s="1"/>
  <c r="AS106" i="5" s="1"/>
  <c r="AT106" i="5" s="1"/>
  <c r="AU106" i="5" s="1"/>
  <c r="AV106" i="5" s="1"/>
  <c r="AW106" i="5" s="1"/>
  <c r="AX106" i="5" s="1"/>
  <c r="AY106" i="5" s="1"/>
  <c r="AZ106" i="5" s="1"/>
  <c r="BA106" i="5" s="1"/>
  <c r="BB106" i="5" s="1"/>
  <c r="BC106" i="5" s="1"/>
  <c r="BD106" i="5" s="1"/>
  <c r="BE106" i="5" s="1"/>
  <c r="BF106" i="5" s="1"/>
  <c r="BG106" i="5" s="1"/>
  <c r="BH106" i="5" s="1"/>
  <c r="BI106" i="5" s="1"/>
  <c r="BJ106" i="5" s="1"/>
  <c r="BK106" i="5" s="1"/>
  <c r="BL106" i="5" s="1"/>
  <c r="BM106" i="5" s="1"/>
  <c r="BN106" i="5" s="1"/>
  <c r="BO106" i="5" s="1"/>
  <c r="BP106" i="5" s="1"/>
  <c r="BQ106" i="5" s="1"/>
  <c r="BR106" i="5" s="1"/>
  <c r="BS106" i="5" s="1"/>
  <c r="BT106" i="5" s="1"/>
  <c r="BU106" i="5" s="1"/>
  <c r="BV106" i="5" s="1"/>
  <c r="BW106" i="5" s="1"/>
  <c r="BX106" i="5" s="1"/>
  <c r="BY106" i="5" s="1"/>
  <c r="BZ106" i="5" s="1"/>
  <c r="CA106" i="5" s="1"/>
  <c r="CB106" i="5" s="1"/>
  <c r="CC106" i="5" s="1"/>
  <c r="CD106" i="5" s="1"/>
  <c r="CE106" i="5" s="1"/>
  <c r="CF106" i="5" s="1"/>
  <c r="CG106" i="5" s="1"/>
  <c r="CH106" i="5" s="1"/>
  <c r="CI106" i="5" s="1"/>
  <c r="CJ106" i="5" s="1"/>
  <c r="CK106" i="5" s="1"/>
  <c r="CL106" i="5" s="1"/>
  <c r="CM106" i="5" s="1"/>
  <c r="CN106" i="5" s="1"/>
  <c r="CO106" i="5" s="1"/>
  <c r="CP106" i="5" s="1"/>
  <c r="CQ106" i="5" s="1"/>
  <c r="CR106" i="5" s="1"/>
  <c r="CS106" i="5" s="1"/>
  <c r="CT106" i="5" s="1"/>
  <c r="CU106" i="5" s="1"/>
  <c r="CV106" i="5" s="1"/>
  <c r="CW106" i="5" s="1"/>
  <c r="CX106" i="5" s="1"/>
  <c r="CY106" i="5" s="1"/>
  <c r="CZ106" i="5" s="1"/>
  <c r="DA106" i="5" s="1"/>
  <c r="DB106" i="5" s="1"/>
  <c r="DC106" i="5" s="1"/>
  <c r="DD106" i="5" s="1"/>
  <c r="DE106" i="5" s="1"/>
  <c r="DF106" i="5" s="1"/>
  <c r="DG106" i="5" s="1"/>
  <c r="DH106" i="5" s="1"/>
  <c r="DI106" i="5" s="1"/>
  <c r="DJ106" i="5" s="1"/>
  <c r="DK106" i="5" s="1"/>
  <c r="DL106" i="5" s="1"/>
  <c r="DM106" i="5" s="1"/>
  <c r="DN106" i="5" s="1"/>
  <c r="DO106" i="5" s="1"/>
  <c r="DP106" i="5" s="1"/>
  <c r="DQ106" i="5" s="1"/>
  <c r="DR106" i="5" s="1"/>
  <c r="DS106" i="5" s="1"/>
  <c r="DT106" i="5" s="1"/>
  <c r="DU106" i="5" s="1"/>
  <c r="DV106" i="5" s="1"/>
  <c r="DW106" i="5" s="1"/>
  <c r="DX106" i="5" s="1"/>
  <c r="DY106" i="5" s="1"/>
  <c r="DZ106" i="5" s="1"/>
  <c r="EA106" i="5" s="1"/>
  <c r="EB106" i="5" s="1"/>
  <c r="EC106" i="5" s="1"/>
  <c r="ED106" i="5" s="1"/>
  <c r="EE106" i="5" s="1"/>
  <c r="EF106" i="5" s="1"/>
  <c r="EG106" i="5" s="1"/>
  <c r="EH106" i="5" s="1"/>
  <c r="EI106" i="5" s="1"/>
  <c r="EJ106" i="5" s="1"/>
  <c r="EK106" i="5" s="1"/>
  <c r="EL106" i="5" s="1"/>
  <c r="EM106" i="5" s="1"/>
  <c r="EN106" i="5" s="1"/>
  <c r="EO106" i="5" s="1"/>
  <c r="EP106" i="5" s="1"/>
  <c r="EQ106" i="5" s="1"/>
  <c r="ER106" i="5" s="1"/>
  <c r="ES106" i="5" s="1"/>
  <c r="ET106" i="5" s="1"/>
  <c r="EU106" i="5" s="1"/>
  <c r="EV106" i="5" s="1"/>
  <c r="EW106" i="5" s="1"/>
  <c r="EX106" i="5" s="1"/>
  <c r="EY106" i="5" s="1"/>
  <c r="EZ106" i="5" s="1"/>
  <c r="FA106" i="5" s="1"/>
  <c r="FB106" i="5" s="1"/>
  <c r="FC106" i="5" s="1"/>
  <c r="FD106" i="5" s="1"/>
  <c r="FE106" i="5" s="1"/>
  <c r="FF106" i="5" s="1"/>
  <c r="FG106" i="5" s="1"/>
  <c r="FH106" i="5" s="1"/>
  <c r="FI106" i="5" s="1"/>
  <c r="FJ106" i="5" s="1"/>
  <c r="FK106" i="5" s="1"/>
  <c r="FL106" i="5" s="1"/>
  <c r="FM106" i="5" s="1"/>
  <c r="FN106" i="5" s="1"/>
  <c r="FO106" i="5" s="1"/>
  <c r="FP106" i="5" s="1"/>
  <c r="FQ106" i="5" s="1"/>
  <c r="FR106" i="5" s="1"/>
  <c r="FS106" i="5" s="1"/>
  <c r="FT106" i="5" s="1"/>
  <c r="FU106" i="5" s="1"/>
  <c r="FV106" i="5" s="1"/>
  <c r="FW106" i="5" s="1"/>
  <c r="FX106" i="5" s="1"/>
  <c r="FY106" i="5" s="1"/>
  <c r="FZ106" i="5" s="1"/>
  <c r="GA106" i="5" s="1"/>
  <c r="GB106" i="5" s="1"/>
  <c r="GC106" i="5" s="1"/>
  <c r="GD106" i="5" s="1"/>
  <c r="GE106" i="5" s="1"/>
  <c r="GF106" i="5" s="1"/>
  <c r="GG106" i="5" s="1"/>
  <c r="GH106" i="5" s="1"/>
  <c r="GI106" i="5" s="1"/>
  <c r="GJ106" i="5" s="1"/>
  <c r="GK106" i="5" s="1"/>
  <c r="GL106" i="5" s="1"/>
  <c r="GM106" i="5" s="1"/>
  <c r="GN106" i="5" s="1"/>
  <c r="GO106" i="5" s="1"/>
  <c r="GP106" i="5" s="1"/>
  <c r="GQ106" i="5" s="1"/>
  <c r="GR106" i="5" s="1"/>
  <c r="GS106" i="5" s="1"/>
  <c r="GT106" i="5" s="1"/>
  <c r="GU106" i="5" s="1"/>
  <c r="GV106" i="5" s="1"/>
  <c r="GW106" i="5" s="1"/>
  <c r="GX106" i="5" s="1"/>
  <c r="GY106" i="5" s="1"/>
  <c r="GZ106" i="5" s="1"/>
  <c r="HA106" i="5" s="1"/>
  <c r="HB106" i="5" s="1"/>
  <c r="HC106" i="5" s="1"/>
  <c r="HD106" i="5" s="1"/>
  <c r="HE106" i="5" s="1"/>
  <c r="HF106" i="5" s="1"/>
  <c r="HG106" i="5" s="1"/>
  <c r="HH106" i="5" s="1"/>
  <c r="HI106" i="5" s="1"/>
  <c r="HJ106" i="5" s="1"/>
  <c r="HK106" i="5" s="1"/>
  <c r="HL106" i="5" s="1"/>
  <c r="HM106" i="5" s="1"/>
  <c r="HN106" i="5" s="1"/>
  <c r="HO106" i="5" s="1"/>
  <c r="HP106" i="5" s="1"/>
  <c r="HQ106" i="5" s="1"/>
  <c r="HR106" i="5" s="1"/>
  <c r="HS106" i="5" s="1"/>
  <c r="HT106" i="5" s="1"/>
  <c r="HU106" i="5" s="1"/>
  <c r="HV106" i="5" s="1"/>
  <c r="HW106" i="5" s="1"/>
  <c r="HX106" i="5" s="1"/>
  <c r="HY106" i="5" s="1"/>
  <c r="HZ106" i="5" s="1"/>
  <c r="IA106" i="5" s="1"/>
  <c r="IB106" i="5" s="1"/>
  <c r="IC106" i="5" s="1"/>
  <c r="ID106" i="5" s="1"/>
  <c r="IE106" i="5" s="1"/>
  <c r="IF106" i="5" s="1"/>
  <c r="IG106" i="5" s="1"/>
  <c r="IH106" i="5" s="1"/>
  <c r="II106" i="5" s="1"/>
  <c r="IJ106" i="5" s="1"/>
  <c r="IK106" i="5" s="1"/>
  <c r="IL106" i="5" s="1"/>
  <c r="IM106" i="5" s="1"/>
  <c r="IN106" i="5" s="1"/>
  <c r="IO106" i="5" s="1"/>
  <c r="IP106" i="5" s="1"/>
  <c r="IQ106" i="5" s="1"/>
  <c r="IR106" i="5" s="1"/>
  <c r="IS106" i="5" s="1"/>
  <c r="IT106" i="5" s="1"/>
  <c r="IU106" i="5" s="1"/>
  <c r="IV106" i="5" s="1"/>
  <c r="IW106" i="5" s="1"/>
  <c r="IX106" i="5" s="1"/>
  <c r="IY106" i="5" s="1"/>
  <c r="IZ106" i="5" s="1"/>
  <c r="JA106" i="5" s="1"/>
  <c r="JB106" i="5" s="1"/>
  <c r="JC106" i="5" s="1"/>
  <c r="JD106" i="5" s="1"/>
  <c r="JE106" i="5" s="1"/>
  <c r="JF106" i="5" s="1"/>
  <c r="JG106" i="5" s="1"/>
  <c r="JH106" i="5" s="1"/>
  <c r="JI106" i="5" s="1"/>
  <c r="JJ106" i="5" s="1"/>
  <c r="JK106" i="5" s="1"/>
  <c r="JL106" i="5" s="1"/>
  <c r="JM106" i="5" s="1"/>
  <c r="JN106" i="5" s="1"/>
  <c r="JO106" i="5" s="1"/>
  <c r="JP106" i="5" s="1"/>
  <c r="JQ106" i="5" s="1"/>
  <c r="JR106" i="5" s="1"/>
  <c r="JS106" i="5" s="1"/>
  <c r="JT106" i="5" s="1"/>
  <c r="JU106" i="5" s="1"/>
  <c r="JV106" i="5" s="1"/>
  <c r="JW106" i="5" s="1"/>
  <c r="JX106" i="5" s="1"/>
  <c r="JY106" i="5" s="1"/>
  <c r="JZ106" i="5" s="1"/>
  <c r="KA106" i="5" s="1"/>
  <c r="KB106" i="5" s="1"/>
  <c r="KC106" i="5" s="1"/>
  <c r="KD106" i="5" s="1"/>
  <c r="KE106" i="5" s="1"/>
  <c r="KF106" i="5" s="1"/>
  <c r="KG106" i="5" s="1"/>
  <c r="KH106" i="5" s="1"/>
  <c r="KI106" i="5" s="1"/>
  <c r="KJ106" i="5" s="1"/>
  <c r="KK106" i="5" s="1"/>
  <c r="KL106" i="5" s="1"/>
  <c r="KM106" i="5" s="1"/>
  <c r="KN106" i="5" s="1"/>
  <c r="KO106" i="5" s="1"/>
  <c r="KP106" i="5" s="1"/>
  <c r="KQ106" i="5" s="1"/>
  <c r="KR106" i="5" s="1"/>
  <c r="KS106" i="5" s="1"/>
  <c r="KT106" i="5" s="1"/>
  <c r="KU106" i="5" s="1"/>
  <c r="KV106" i="5" s="1"/>
  <c r="KW106" i="5" s="1"/>
  <c r="KX106" i="5" s="1"/>
  <c r="KY106" i="5" s="1"/>
  <c r="KZ106" i="5" s="1"/>
  <c r="LA106" i="5" s="1"/>
  <c r="LB106" i="5" s="1"/>
  <c r="LC106" i="5" s="1"/>
  <c r="LD106" i="5" s="1"/>
  <c r="LE106" i="5" s="1"/>
  <c r="LF106" i="5" s="1"/>
  <c r="LG106" i="5" s="1"/>
  <c r="LH106" i="5" s="1"/>
  <c r="LI106" i="5" s="1"/>
  <c r="LJ106" i="5" s="1"/>
  <c r="LK106" i="5" s="1"/>
  <c r="LL106" i="5" s="1"/>
  <c r="LM106" i="5" s="1"/>
  <c r="LN106" i="5" s="1"/>
  <c r="LO106" i="5" s="1"/>
  <c r="LP106" i="5" s="1"/>
  <c r="LQ106" i="5" s="1"/>
  <c r="LR106" i="5" s="1"/>
  <c r="LS106" i="5" s="1"/>
  <c r="LT106" i="5" s="1"/>
  <c r="LU106" i="5" s="1"/>
  <c r="LV106" i="5" s="1"/>
  <c r="LW106" i="5" s="1"/>
  <c r="LX106" i="5" s="1"/>
  <c r="LY106" i="5" s="1"/>
  <c r="LZ106" i="5" s="1"/>
  <c r="MA106" i="5" s="1"/>
  <c r="MB106" i="5" s="1"/>
  <c r="MC106" i="5" s="1"/>
  <c r="MD106" i="5" s="1"/>
  <c r="ME106" i="5" s="1"/>
  <c r="MF106" i="5" s="1"/>
  <c r="MG106" i="5" s="1"/>
  <c r="MH106" i="5" s="1"/>
  <c r="MI106" i="5" s="1"/>
  <c r="MJ106" i="5" s="1"/>
  <c r="MK106" i="5" s="1"/>
  <c r="ML106" i="5" s="1"/>
  <c r="MM106" i="5" s="1"/>
  <c r="MN106" i="5" s="1"/>
  <c r="MO106" i="5" s="1"/>
  <c r="MP106" i="5" s="1"/>
  <c r="MQ106" i="5" s="1"/>
  <c r="MR106" i="5" s="1"/>
  <c r="MS106" i="5" s="1"/>
  <c r="MT106" i="5" s="1"/>
  <c r="MU106" i="5" s="1"/>
  <c r="MV106" i="5" s="1"/>
  <c r="MW106" i="5" s="1"/>
  <c r="MX106" i="5" s="1"/>
  <c r="MY106" i="5" s="1"/>
  <c r="MZ106" i="5" s="1"/>
  <c r="NA106" i="5" s="1"/>
  <c r="NB106" i="5" s="1"/>
  <c r="NC106" i="5" s="1"/>
  <c r="ND106" i="5" s="1"/>
  <c r="NE106" i="5" s="1"/>
  <c r="NF106" i="5" s="1"/>
  <c r="NG106" i="5" s="1"/>
  <c r="NH106" i="5" s="1"/>
  <c r="NI106" i="5" s="1"/>
  <c r="NJ106" i="5" s="1"/>
  <c r="NK106" i="5" s="1"/>
  <c r="NL106" i="5" s="1"/>
  <c r="NM106" i="5" s="1"/>
  <c r="NN106" i="5" s="1"/>
  <c r="NO106" i="5" s="1"/>
  <c r="NP106" i="5" s="1"/>
  <c r="NQ106" i="5" s="1"/>
  <c r="NR106" i="5" s="1"/>
  <c r="NS106" i="5" s="1"/>
  <c r="NT106" i="5" s="1"/>
  <c r="NU106" i="5" s="1"/>
  <c r="NV106" i="5" s="1"/>
  <c r="FF53" i="5"/>
  <c r="FT152" i="5" s="1"/>
  <c r="FT161" i="5" s="1"/>
  <c r="KD161" i="5"/>
  <c r="CV53" i="5"/>
  <c r="DJ152" i="5" s="1"/>
  <c r="DJ161" i="5" s="1"/>
  <c r="NQ52" i="5"/>
  <c r="R124" i="5"/>
  <c r="EL55" i="5"/>
  <c r="EZ154" i="5" s="1"/>
  <c r="EZ163" i="5" s="1"/>
  <c r="DM54" i="5"/>
  <c r="EA153" i="5" s="1"/>
  <c r="EA162" i="5" s="1"/>
  <c r="BE160" i="5"/>
  <c r="IO161" i="5"/>
  <c r="GM164" i="5"/>
  <c r="GF164" i="5"/>
  <c r="MH164" i="5"/>
  <c r="FG162" i="5"/>
  <c r="DM56" i="5"/>
  <c r="EA155" i="5" s="1"/>
  <c r="EA164" i="5" s="1"/>
  <c r="R47" i="9"/>
  <c r="W53" i="5"/>
  <c r="AK152" i="5" s="1"/>
  <c r="JV121" i="5"/>
  <c r="LI121" i="5"/>
  <c r="NG56" i="5"/>
  <c r="NU155" i="5" s="1"/>
  <c r="NU164" i="5" s="1"/>
  <c r="DO121" i="5"/>
  <c r="KR121" i="5"/>
  <c r="MM121" i="5"/>
  <c r="AD148" i="5"/>
  <c r="AD226" i="5" s="1"/>
  <c r="LE52" i="5"/>
  <c r="LS151" i="5" s="1"/>
  <c r="HB162" i="5"/>
  <c r="DF55" i="5"/>
  <c r="DT154" i="5" s="1"/>
  <c r="DT163" i="5" s="1"/>
  <c r="AZ137" i="5"/>
  <c r="BA137" i="5" s="1"/>
  <c r="BB137" i="5" s="1"/>
  <c r="BC137" i="5" s="1"/>
  <c r="BD137" i="5" s="1"/>
  <c r="BE137" i="5" s="1"/>
  <c r="BF137" i="5" s="1"/>
  <c r="BG137" i="5" s="1"/>
  <c r="BH137" i="5" s="1"/>
  <c r="BI137" i="5" s="1"/>
  <c r="BJ137" i="5" s="1"/>
  <c r="BK137" i="5" s="1"/>
  <c r="BL137" i="5" s="1"/>
  <c r="BM137" i="5" s="1"/>
  <c r="BN137" i="5" s="1"/>
  <c r="BO137" i="5" s="1"/>
  <c r="BP137" i="5" s="1"/>
  <c r="BQ137" i="5" s="1"/>
  <c r="BR137" i="5" s="1"/>
  <c r="BS137" i="5" s="1"/>
  <c r="BT137" i="5" s="1"/>
  <c r="BU137" i="5" s="1"/>
  <c r="BV137" i="5" s="1"/>
  <c r="BW137" i="5" s="1"/>
  <c r="BX137" i="5" s="1"/>
  <c r="BY137" i="5" s="1"/>
  <c r="BZ137" i="5" s="1"/>
  <c r="CA137" i="5" s="1"/>
  <c r="CB137" i="5" s="1"/>
  <c r="CC137" i="5" s="1"/>
  <c r="CD137" i="5" s="1"/>
  <c r="CE137" i="5" s="1"/>
  <c r="CF137" i="5" s="1"/>
  <c r="CG137" i="5" s="1"/>
  <c r="CH137" i="5" s="1"/>
  <c r="CI137" i="5" s="1"/>
  <c r="CJ137" i="5" s="1"/>
  <c r="CK137" i="5" s="1"/>
  <c r="CL137" i="5" s="1"/>
  <c r="CM137" i="5" s="1"/>
  <c r="CN137" i="5" s="1"/>
  <c r="CO137" i="5" s="1"/>
  <c r="CP137" i="5" s="1"/>
  <c r="CQ137" i="5" s="1"/>
  <c r="CR137" i="5" s="1"/>
  <c r="CS137" i="5" s="1"/>
  <c r="CT137" i="5" s="1"/>
  <c r="CU137" i="5" s="1"/>
  <c r="CV137" i="5" s="1"/>
  <c r="CW137" i="5" s="1"/>
  <c r="CX137" i="5" s="1"/>
  <c r="CY137" i="5" s="1"/>
  <c r="CZ137" i="5" s="1"/>
  <c r="DA137" i="5" s="1"/>
  <c r="DB137" i="5" s="1"/>
  <c r="DC137" i="5" s="1"/>
  <c r="DD137" i="5" s="1"/>
  <c r="DE137" i="5" s="1"/>
  <c r="DF137" i="5" s="1"/>
  <c r="DG137" i="5" s="1"/>
  <c r="DH137" i="5" s="1"/>
  <c r="DI137" i="5" s="1"/>
  <c r="DJ137" i="5" s="1"/>
  <c r="DK137" i="5" s="1"/>
  <c r="DL137" i="5" s="1"/>
  <c r="DM137" i="5" s="1"/>
  <c r="DN137" i="5" s="1"/>
  <c r="DO137" i="5" s="1"/>
  <c r="DP137" i="5" s="1"/>
  <c r="DQ137" i="5" s="1"/>
  <c r="DR137" i="5" s="1"/>
  <c r="DS137" i="5" s="1"/>
  <c r="DT137" i="5" s="1"/>
  <c r="DU137" i="5" s="1"/>
  <c r="DV137" i="5" s="1"/>
  <c r="DW137" i="5" s="1"/>
  <c r="DX137" i="5" s="1"/>
  <c r="DY137" i="5" s="1"/>
  <c r="DZ137" i="5" s="1"/>
  <c r="EA137" i="5" s="1"/>
  <c r="EB137" i="5" s="1"/>
  <c r="EC137" i="5" s="1"/>
  <c r="ED137" i="5" s="1"/>
  <c r="EE137" i="5" s="1"/>
  <c r="EF137" i="5" s="1"/>
  <c r="EG137" i="5" s="1"/>
  <c r="EH137" i="5" s="1"/>
  <c r="EI137" i="5" s="1"/>
  <c r="EJ137" i="5" s="1"/>
  <c r="EK137" i="5" s="1"/>
  <c r="EL137" i="5" s="1"/>
  <c r="EM137" i="5" s="1"/>
  <c r="EN137" i="5" s="1"/>
  <c r="EO137" i="5" s="1"/>
  <c r="EP137" i="5" s="1"/>
  <c r="EQ137" i="5" s="1"/>
  <c r="ER137" i="5" s="1"/>
  <c r="ES137" i="5" s="1"/>
  <c r="ET137" i="5" s="1"/>
  <c r="EU137" i="5" s="1"/>
  <c r="EV137" i="5" s="1"/>
  <c r="EW137" i="5" s="1"/>
  <c r="EX137" i="5" s="1"/>
  <c r="EY137" i="5" s="1"/>
  <c r="EZ137" i="5" s="1"/>
  <c r="FA137" i="5" s="1"/>
  <c r="FB137" i="5" s="1"/>
  <c r="FC137" i="5" s="1"/>
  <c r="FD137" i="5" s="1"/>
  <c r="FE137" i="5" s="1"/>
  <c r="FF137" i="5" s="1"/>
  <c r="FG137" i="5" s="1"/>
  <c r="FH137" i="5" s="1"/>
  <c r="FI137" i="5" s="1"/>
  <c r="FJ137" i="5" s="1"/>
  <c r="FK137" i="5" s="1"/>
  <c r="FL137" i="5" s="1"/>
  <c r="FM137" i="5" s="1"/>
  <c r="FN137" i="5" s="1"/>
  <c r="FO137" i="5" s="1"/>
  <c r="FP137" i="5" s="1"/>
  <c r="FQ137" i="5" s="1"/>
  <c r="FR137" i="5" s="1"/>
  <c r="FS137" i="5" s="1"/>
  <c r="FT137" i="5" s="1"/>
  <c r="FU137" i="5" s="1"/>
  <c r="FV137" i="5" s="1"/>
  <c r="FW137" i="5" s="1"/>
  <c r="FX137" i="5" s="1"/>
  <c r="FY137" i="5" s="1"/>
  <c r="FZ137" i="5" s="1"/>
  <c r="GA137" i="5" s="1"/>
  <c r="GB137" i="5" s="1"/>
  <c r="GC137" i="5" s="1"/>
  <c r="GD137" i="5" s="1"/>
  <c r="GE137" i="5" s="1"/>
  <c r="GF137" i="5" s="1"/>
  <c r="GG137" i="5" s="1"/>
  <c r="GH137" i="5" s="1"/>
  <c r="GI137" i="5" s="1"/>
  <c r="GJ137" i="5" s="1"/>
  <c r="GK137" i="5" s="1"/>
  <c r="GL137" i="5" s="1"/>
  <c r="GM137" i="5" s="1"/>
  <c r="GN137" i="5" s="1"/>
  <c r="GO137" i="5" s="1"/>
  <c r="GP137" i="5" s="1"/>
  <c r="GQ137" i="5" s="1"/>
  <c r="GR137" i="5" s="1"/>
  <c r="GS137" i="5" s="1"/>
  <c r="GT137" i="5" s="1"/>
  <c r="GU137" i="5" s="1"/>
  <c r="GV137" i="5" s="1"/>
  <c r="GW137" i="5" s="1"/>
  <c r="GX137" i="5" s="1"/>
  <c r="GY137" i="5" s="1"/>
  <c r="GZ137" i="5" s="1"/>
  <c r="HA137" i="5" s="1"/>
  <c r="HB137" i="5" s="1"/>
  <c r="HC137" i="5" s="1"/>
  <c r="HD137" i="5" s="1"/>
  <c r="HE137" i="5" s="1"/>
  <c r="HF137" i="5" s="1"/>
  <c r="HG137" i="5" s="1"/>
  <c r="HH137" i="5" s="1"/>
  <c r="HI137" i="5" s="1"/>
  <c r="HJ137" i="5" s="1"/>
  <c r="HK137" i="5" s="1"/>
  <c r="HL137" i="5" s="1"/>
  <c r="HM137" i="5" s="1"/>
  <c r="HN137" i="5" s="1"/>
  <c r="HO137" i="5" s="1"/>
  <c r="HP137" i="5" s="1"/>
  <c r="HQ137" i="5" s="1"/>
  <c r="HR137" i="5" s="1"/>
  <c r="HS137" i="5" s="1"/>
  <c r="HT137" i="5" s="1"/>
  <c r="HU137" i="5" s="1"/>
  <c r="HV137" i="5" s="1"/>
  <c r="HW137" i="5" s="1"/>
  <c r="HX137" i="5" s="1"/>
  <c r="HY137" i="5" s="1"/>
  <c r="HZ137" i="5" s="1"/>
  <c r="IA137" i="5" s="1"/>
  <c r="IB137" i="5" s="1"/>
  <c r="IC137" i="5" s="1"/>
  <c r="ID137" i="5" s="1"/>
  <c r="IE137" i="5" s="1"/>
  <c r="IF137" i="5" s="1"/>
  <c r="IG137" i="5" s="1"/>
  <c r="IH137" i="5" s="1"/>
  <c r="II137" i="5" s="1"/>
  <c r="IJ137" i="5" s="1"/>
  <c r="IK137" i="5" s="1"/>
  <c r="IL137" i="5" s="1"/>
  <c r="IM137" i="5" s="1"/>
  <c r="IN137" i="5" s="1"/>
  <c r="IO137" i="5" s="1"/>
  <c r="IP137" i="5" s="1"/>
  <c r="IQ137" i="5" s="1"/>
  <c r="IR137" i="5" s="1"/>
  <c r="IS137" i="5" s="1"/>
  <c r="IT137" i="5" s="1"/>
  <c r="IU137" i="5" s="1"/>
  <c r="IV137" i="5" s="1"/>
  <c r="IW137" i="5" s="1"/>
  <c r="IX137" i="5" s="1"/>
  <c r="IY137" i="5" s="1"/>
  <c r="IZ137" i="5" s="1"/>
  <c r="JA137" i="5" s="1"/>
  <c r="JB137" i="5" s="1"/>
  <c r="JC137" i="5" s="1"/>
  <c r="JD137" i="5" s="1"/>
  <c r="JE137" i="5" s="1"/>
  <c r="JF137" i="5" s="1"/>
  <c r="JG137" i="5" s="1"/>
  <c r="JH137" i="5" s="1"/>
  <c r="JI137" i="5" s="1"/>
  <c r="JJ137" i="5" s="1"/>
  <c r="JK137" i="5" s="1"/>
  <c r="JL137" i="5" s="1"/>
  <c r="JM137" i="5" s="1"/>
  <c r="JN137" i="5" s="1"/>
  <c r="JO137" i="5" s="1"/>
  <c r="JP137" i="5" s="1"/>
  <c r="JQ137" i="5" s="1"/>
  <c r="JR137" i="5" s="1"/>
  <c r="JS137" i="5" s="1"/>
  <c r="JT137" i="5" s="1"/>
  <c r="JU137" i="5" s="1"/>
  <c r="JV137" i="5" s="1"/>
  <c r="JW137" i="5" s="1"/>
  <c r="JX137" i="5" s="1"/>
  <c r="JY137" i="5" s="1"/>
  <c r="JZ137" i="5" s="1"/>
  <c r="KA137" i="5" s="1"/>
  <c r="KB137" i="5" s="1"/>
  <c r="KC137" i="5" s="1"/>
  <c r="KD137" i="5" s="1"/>
  <c r="KE137" i="5" s="1"/>
  <c r="KF137" i="5" s="1"/>
  <c r="KG137" i="5" s="1"/>
  <c r="KH137" i="5" s="1"/>
  <c r="KI137" i="5" s="1"/>
  <c r="KJ137" i="5" s="1"/>
  <c r="KK137" i="5" s="1"/>
  <c r="KL137" i="5" s="1"/>
  <c r="KM137" i="5" s="1"/>
  <c r="KN137" i="5" s="1"/>
  <c r="KO137" i="5" s="1"/>
  <c r="KP137" i="5" s="1"/>
  <c r="KQ137" i="5" s="1"/>
  <c r="KR137" i="5" s="1"/>
  <c r="KS137" i="5" s="1"/>
  <c r="KT137" i="5" s="1"/>
  <c r="KU137" i="5" s="1"/>
  <c r="KV137" i="5" s="1"/>
  <c r="KW137" i="5" s="1"/>
  <c r="KX137" i="5" s="1"/>
  <c r="KY137" i="5" s="1"/>
  <c r="KZ137" i="5" s="1"/>
  <c r="LA137" i="5" s="1"/>
  <c r="LB137" i="5" s="1"/>
  <c r="LC137" i="5" s="1"/>
  <c r="LD137" i="5" s="1"/>
  <c r="LE137" i="5" s="1"/>
  <c r="LF137" i="5" s="1"/>
  <c r="LG137" i="5" s="1"/>
  <c r="LH137" i="5" s="1"/>
  <c r="LI137" i="5" s="1"/>
  <c r="LJ137" i="5" s="1"/>
  <c r="LK137" i="5" s="1"/>
  <c r="LL137" i="5" s="1"/>
  <c r="LM137" i="5" s="1"/>
  <c r="LN137" i="5" s="1"/>
  <c r="LO137" i="5" s="1"/>
  <c r="LP137" i="5" s="1"/>
  <c r="LQ137" i="5" s="1"/>
  <c r="LR137" i="5" s="1"/>
  <c r="LS137" i="5" s="1"/>
  <c r="LT137" i="5" s="1"/>
  <c r="LU137" i="5" s="1"/>
  <c r="LV137" i="5" s="1"/>
  <c r="LW137" i="5" s="1"/>
  <c r="LX137" i="5" s="1"/>
  <c r="LY137" i="5" s="1"/>
  <c r="LZ137" i="5" s="1"/>
  <c r="MA137" i="5" s="1"/>
  <c r="MB137" i="5" s="1"/>
  <c r="MC137" i="5" s="1"/>
  <c r="MD137" i="5" s="1"/>
  <c r="ME137" i="5" s="1"/>
  <c r="MF137" i="5" s="1"/>
  <c r="MG137" i="5" s="1"/>
  <c r="MH137" i="5" s="1"/>
  <c r="MI137" i="5" s="1"/>
  <c r="MJ137" i="5" s="1"/>
  <c r="MK137" i="5" s="1"/>
  <c r="ML137" i="5" s="1"/>
  <c r="MM137" i="5" s="1"/>
  <c r="MN137" i="5" s="1"/>
  <c r="MO137" i="5" s="1"/>
  <c r="MP137" i="5" s="1"/>
  <c r="MQ137" i="5" s="1"/>
  <c r="MR137" i="5" s="1"/>
  <c r="MS137" i="5" s="1"/>
  <c r="MT137" i="5" s="1"/>
  <c r="MU137" i="5" s="1"/>
  <c r="MV137" i="5" s="1"/>
  <c r="MW137" i="5" s="1"/>
  <c r="MX137" i="5" s="1"/>
  <c r="MY137" i="5" s="1"/>
  <c r="MZ137" i="5" s="1"/>
  <c r="NA137" i="5" s="1"/>
  <c r="NB137" i="5" s="1"/>
  <c r="NC137" i="5" s="1"/>
  <c r="ND137" i="5" s="1"/>
  <c r="NE137" i="5" s="1"/>
  <c r="NF137" i="5" s="1"/>
  <c r="NG137" i="5" s="1"/>
  <c r="NH137" i="5" s="1"/>
  <c r="NI137" i="5" s="1"/>
  <c r="NJ137" i="5" s="1"/>
  <c r="NK137" i="5" s="1"/>
  <c r="NL137" i="5" s="1"/>
  <c r="NM137" i="5" s="1"/>
  <c r="NN137" i="5" s="1"/>
  <c r="NO137" i="5" s="1"/>
  <c r="NP137" i="5" s="1"/>
  <c r="NQ137" i="5" s="1"/>
  <c r="NR137" i="5" s="1"/>
  <c r="NS137" i="5" s="1"/>
  <c r="NT137" i="5" s="1"/>
  <c r="NU137" i="5" s="1"/>
  <c r="NV137" i="5" s="1"/>
  <c r="DM121" i="5"/>
  <c r="CR54" i="5"/>
  <c r="DF153" i="5" s="1"/>
  <c r="DF162" i="5" s="1"/>
  <c r="AD164" i="5"/>
  <c r="DD121" i="5"/>
  <c r="CN55" i="5"/>
  <c r="DB154" i="5" s="1"/>
  <c r="DB163" i="5" s="1"/>
  <c r="EC121" i="5"/>
  <c r="FE121" i="5"/>
  <c r="LD56" i="5"/>
  <c r="LR155" i="5" s="1"/>
  <c r="LR164" i="5" s="1"/>
  <c r="FN55" i="5"/>
  <c r="GB154" i="5" s="1"/>
  <c r="GB163" i="5" s="1"/>
  <c r="BC53" i="5"/>
  <c r="BQ152" i="5" s="1"/>
  <c r="BQ161" i="5" s="1"/>
  <c r="BK121" i="5"/>
  <c r="AD55" i="5"/>
  <c r="AR154" i="5" s="1"/>
  <c r="AR163" i="5" s="1"/>
  <c r="CG54" i="5"/>
  <c r="CU153" i="5" s="1"/>
  <c r="NI55" i="5"/>
  <c r="KC163" i="5"/>
  <c r="FJ54" i="5"/>
  <c r="FX153" i="5" s="1"/>
  <c r="AQ55" i="5"/>
  <c r="BE154" i="5" s="1"/>
  <c r="BE163" i="5" s="1"/>
  <c r="CJ56" i="5"/>
  <c r="CX155" i="5" s="1"/>
  <c r="AA162" i="5"/>
  <c r="BN52" i="5"/>
  <c r="CB151" i="5" s="1"/>
  <c r="CB160" i="5" s="1"/>
  <c r="CI54" i="5"/>
  <c r="CW153" i="5" s="1"/>
  <c r="HJ52" i="5"/>
  <c r="HX151" i="5" s="1"/>
  <c r="HX160" i="5" s="1"/>
  <c r="AE148" i="5"/>
  <c r="AE226" i="5" s="1"/>
  <c r="NI121" i="5"/>
  <c r="KY121" i="5"/>
  <c r="LQ56" i="5"/>
  <c r="ME155" i="5" s="1"/>
  <c r="ME164" i="5" s="1"/>
  <c r="GK55" i="5"/>
  <c r="GY154" i="5" s="1"/>
  <c r="GY163" i="5" s="1"/>
  <c r="EO55" i="5"/>
  <c r="FC154" i="5" s="1"/>
  <c r="FC163" i="5" s="1"/>
  <c r="IU56" i="5"/>
  <c r="JI155" i="5" s="1"/>
  <c r="JI164" i="5" s="1"/>
  <c r="NA121" i="5"/>
  <c r="GO55" i="5"/>
  <c r="HC154" i="5" s="1"/>
  <c r="HC163" i="5" s="1"/>
  <c r="MW164" i="5"/>
  <c r="DS121" i="5"/>
  <c r="NK121" i="5"/>
  <c r="NI52" i="5"/>
  <c r="KW56" i="5"/>
  <c r="LK155" i="5" s="1"/>
  <c r="LK164" i="5" s="1"/>
  <c r="GC121" i="5"/>
  <c r="LK121" i="5"/>
  <c r="HI121" i="5"/>
  <c r="BQ121" i="5"/>
  <c r="AS55" i="5"/>
  <c r="BG154" i="5" s="1"/>
  <c r="BG163" i="5" s="1"/>
  <c r="EK121" i="5"/>
  <c r="GR54" i="5"/>
  <c r="HF153" i="5" s="1"/>
  <c r="HF162" i="5" s="1"/>
  <c r="ES121" i="5"/>
  <c r="MB55" i="5"/>
  <c r="MP154" i="5" s="1"/>
  <c r="AH148" i="5"/>
  <c r="LF121" i="5"/>
  <c r="BS121" i="5"/>
  <c r="BS53" i="5"/>
  <c r="CG152" i="5" s="1"/>
  <c r="CG161" i="5" s="1"/>
  <c r="CE121" i="5"/>
  <c r="CZ52" i="5"/>
  <c r="DN151" i="5" s="1"/>
  <c r="DN160" i="5" s="1"/>
  <c r="FP56" i="5"/>
  <c r="NL55" i="5"/>
  <c r="JD162" i="5"/>
  <c r="JA53" i="5"/>
  <c r="JO152" i="5" s="1"/>
  <c r="GS54" i="5"/>
  <c r="HG153" i="5" s="1"/>
  <c r="HG162" i="5" s="1"/>
  <c r="V102" i="17"/>
  <c r="GY162" i="5"/>
  <c r="BA105" i="17"/>
  <c r="MC56" i="5"/>
  <c r="MQ155" i="5" s="1"/>
  <c r="MQ164" i="5" s="1"/>
  <c r="GZ53" i="5"/>
  <c r="HN152" i="5" s="1"/>
  <c r="BA102" i="17"/>
  <c r="BL102" i="17"/>
  <c r="BJ107" i="17"/>
  <c r="CA163" i="5"/>
  <c r="HG56" i="5"/>
  <c r="HU155" i="5" s="1"/>
  <c r="DF56" i="5"/>
  <c r="DT155" i="5" s="1"/>
  <c r="DT164" i="5" s="1"/>
  <c r="BR106" i="17"/>
  <c r="IJ164" i="5"/>
  <c r="BG107" i="17"/>
  <c r="BK107" i="17"/>
  <c r="II53" i="5"/>
  <c r="IW152" i="5" s="1"/>
  <c r="IW161" i="5" s="1"/>
  <c r="AF164" i="5"/>
  <c r="V107" i="17"/>
  <c r="AS102" i="17"/>
  <c r="BU103" i="17"/>
  <c r="FB164" i="5"/>
  <c r="CK56" i="5"/>
  <c r="CY155" i="5" s="1"/>
  <c r="U103" i="17"/>
  <c r="DM162" i="5"/>
  <c r="NA163" i="5"/>
  <c r="BB54" i="5"/>
  <c r="BP153" i="5" s="1"/>
  <c r="BP162" i="5" s="1"/>
  <c r="DB55" i="5"/>
  <c r="DP154" i="5" s="1"/>
  <c r="GL53" i="5"/>
  <c r="GZ152" i="5" s="1"/>
  <c r="GZ161" i="5" s="1"/>
  <c r="BU81" i="10"/>
  <c r="BU80" i="10" s="1"/>
  <c r="AE81" i="9"/>
  <c r="IC54" i="5"/>
  <c r="KF160" i="5"/>
  <c r="AI107" i="17"/>
  <c r="MG160" i="5"/>
  <c r="FU94" i="5"/>
  <c r="AR98" i="17" s="1"/>
  <c r="GE55" i="5"/>
  <c r="GS154" i="5" s="1"/>
  <c r="GS163" i="5" s="1"/>
  <c r="AJ54" i="5"/>
  <c r="MA52" i="5"/>
  <c r="MO151" i="5" s="1"/>
  <c r="MO160" i="5" s="1"/>
  <c r="KE56" i="5"/>
  <c r="KS155" i="5" s="1"/>
  <c r="KS164" i="5" s="1"/>
  <c r="GR56" i="5"/>
  <c r="HF155" i="5" s="1"/>
  <c r="HF164" i="5" s="1"/>
  <c r="AL135" i="5"/>
  <c r="AM135" i="5" s="1"/>
  <c r="AN135" i="5" s="1"/>
  <c r="AO135" i="5" s="1"/>
  <c r="AP135" i="5" s="1"/>
  <c r="AQ135" i="5" s="1"/>
  <c r="AR135" i="5" s="1"/>
  <c r="AS135" i="5" s="1"/>
  <c r="AT135" i="5" s="1"/>
  <c r="AU135" i="5" s="1"/>
  <c r="AV135" i="5" s="1"/>
  <c r="AW135" i="5" s="1"/>
  <c r="AX135" i="5" s="1"/>
  <c r="AY135" i="5" s="1"/>
  <c r="AZ135" i="5" s="1"/>
  <c r="BA135" i="5" s="1"/>
  <c r="BB135" i="5" s="1"/>
  <c r="BC135" i="5" s="1"/>
  <c r="BD135" i="5" s="1"/>
  <c r="BE135" i="5" s="1"/>
  <c r="BF135" i="5" s="1"/>
  <c r="BG135" i="5" s="1"/>
  <c r="BH135" i="5" s="1"/>
  <c r="BI135" i="5" s="1"/>
  <c r="BJ135" i="5" s="1"/>
  <c r="BK135" i="5" s="1"/>
  <c r="BL135" i="5" s="1"/>
  <c r="BM135" i="5" s="1"/>
  <c r="BN135" i="5" s="1"/>
  <c r="BO135" i="5" s="1"/>
  <c r="BP135" i="5" s="1"/>
  <c r="BQ135" i="5" s="1"/>
  <c r="BR135" i="5" s="1"/>
  <c r="BS135" i="5" s="1"/>
  <c r="BT135" i="5" s="1"/>
  <c r="BU135" i="5" s="1"/>
  <c r="BV135" i="5" s="1"/>
  <c r="BW135" i="5" s="1"/>
  <c r="BX135" i="5" s="1"/>
  <c r="BY135" i="5" s="1"/>
  <c r="BZ135" i="5" s="1"/>
  <c r="CA135" i="5" s="1"/>
  <c r="CB135" i="5" s="1"/>
  <c r="CC135" i="5" s="1"/>
  <c r="CD135" i="5" s="1"/>
  <c r="CE135" i="5" s="1"/>
  <c r="CF135" i="5" s="1"/>
  <c r="CG135" i="5" s="1"/>
  <c r="CH135" i="5" s="1"/>
  <c r="CI135" i="5" s="1"/>
  <c r="CJ135" i="5" s="1"/>
  <c r="CK135" i="5" s="1"/>
  <c r="CL135" i="5" s="1"/>
  <c r="CM135" i="5" s="1"/>
  <c r="CN135" i="5" s="1"/>
  <c r="CO135" i="5" s="1"/>
  <c r="CP135" i="5" s="1"/>
  <c r="CQ135" i="5" s="1"/>
  <c r="CR135" i="5" s="1"/>
  <c r="CS135" i="5" s="1"/>
  <c r="CT135" i="5" s="1"/>
  <c r="CU135" i="5" s="1"/>
  <c r="CV135" i="5" s="1"/>
  <c r="CW135" i="5" s="1"/>
  <c r="CX135" i="5" s="1"/>
  <c r="CY135" i="5" s="1"/>
  <c r="CZ135" i="5" s="1"/>
  <c r="DA135" i="5" s="1"/>
  <c r="DB135" i="5" s="1"/>
  <c r="DC135" i="5" s="1"/>
  <c r="DD135" i="5" s="1"/>
  <c r="DE135" i="5" s="1"/>
  <c r="DF135" i="5" s="1"/>
  <c r="DG135" i="5" s="1"/>
  <c r="DH135" i="5" s="1"/>
  <c r="DI135" i="5" s="1"/>
  <c r="DJ135" i="5" s="1"/>
  <c r="DK135" i="5" s="1"/>
  <c r="DL135" i="5" s="1"/>
  <c r="DM135" i="5" s="1"/>
  <c r="DN135" i="5" s="1"/>
  <c r="DO135" i="5" s="1"/>
  <c r="DP135" i="5" s="1"/>
  <c r="DQ135" i="5" s="1"/>
  <c r="DR135" i="5" s="1"/>
  <c r="DS135" i="5" s="1"/>
  <c r="DT135" i="5" s="1"/>
  <c r="DU135" i="5" s="1"/>
  <c r="DV135" i="5" s="1"/>
  <c r="DW135" i="5" s="1"/>
  <c r="DX135" i="5" s="1"/>
  <c r="DY135" i="5" s="1"/>
  <c r="DZ135" i="5" s="1"/>
  <c r="EA135" i="5" s="1"/>
  <c r="EB135" i="5" s="1"/>
  <c r="EC135" i="5" s="1"/>
  <c r="ED135" i="5" s="1"/>
  <c r="EE135" i="5" s="1"/>
  <c r="EF135" i="5" s="1"/>
  <c r="EG135" i="5" s="1"/>
  <c r="EH135" i="5" s="1"/>
  <c r="EI135" i="5" s="1"/>
  <c r="EJ135" i="5" s="1"/>
  <c r="EK135" i="5" s="1"/>
  <c r="EL135" i="5" s="1"/>
  <c r="EM135" i="5" s="1"/>
  <c r="EN135" i="5" s="1"/>
  <c r="EO135" i="5" s="1"/>
  <c r="EP135" i="5" s="1"/>
  <c r="EQ135" i="5" s="1"/>
  <c r="ER135" i="5" s="1"/>
  <c r="ES135" i="5" s="1"/>
  <c r="ET135" i="5" s="1"/>
  <c r="EU135" i="5" s="1"/>
  <c r="EV135" i="5" s="1"/>
  <c r="EW135" i="5" s="1"/>
  <c r="EX135" i="5" s="1"/>
  <c r="EY135" i="5" s="1"/>
  <c r="EZ135" i="5" s="1"/>
  <c r="FA135" i="5" s="1"/>
  <c r="FB135" i="5" s="1"/>
  <c r="FC135" i="5" s="1"/>
  <c r="FD135" i="5" s="1"/>
  <c r="FE135" i="5" s="1"/>
  <c r="FF135" i="5" s="1"/>
  <c r="FG135" i="5" s="1"/>
  <c r="FH135" i="5" s="1"/>
  <c r="FI135" i="5" s="1"/>
  <c r="FJ135" i="5" s="1"/>
  <c r="FK135" i="5" s="1"/>
  <c r="FL135" i="5" s="1"/>
  <c r="FM135" i="5" s="1"/>
  <c r="FN135" i="5" s="1"/>
  <c r="FO135" i="5" s="1"/>
  <c r="FP135" i="5" s="1"/>
  <c r="FQ135" i="5" s="1"/>
  <c r="FR135" i="5" s="1"/>
  <c r="FS135" i="5" s="1"/>
  <c r="FT135" i="5" s="1"/>
  <c r="FU135" i="5" s="1"/>
  <c r="FV135" i="5" s="1"/>
  <c r="FW135" i="5" s="1"/>
  <c r="FX135" i="5" s="1"/>
  <c r="FY135" i="5" s="1"/>
  <c r="FZ135" i="5" s="1"/>
  <c r="GA135" i="5" s="1"/>
  <c r="GB135" i="5" s="1"/>
  <c r="GC135" i="5" s="1"/>
  <c r="GD135" i="5" s="1"/>
  <c r="GE135" i="5" s="1"/>
  <c r="GF135" i="5" s="1"/>
  <c r="GG135" i="5" s="1"/>
  <c r="GH135" i="5" s="1"/>
  <c r="GI135" i="5" s="1"/>
  <c r="GJ135" i="5" s="1"/>
  <c r="GK135" i="5" s="1"/>
  <c r="GL135" i="5" s="1"/>
  <c r="GM135" i="5" s="1"/>
  <c r="GN135" i="5" s="1"/>
  <c r="GO135" i="5" s="1"/>
  <c r="GP135" i="5" s="1"/>
  <c r="GQ135" i="5" s="1"/>
  <c r="GR135" i="5" s="1"/>
  <c r="GS135" i="5" s="1"/>
  <c r="GT135" i="5" s="1"/>
  <c r="GU135" i="5" s="1"/>
  <c r="GV135" i="5" s="1"/>
  <c r="GW135" i="5" s="1"/>
  <c r="GX135" i="5" s="1"/>
  <c r="GY135" i="5" s="1"/>
  <c r="GZ135" i="5" s="1"/>
  <c r="HA135" i="5" s="1"/>
  <c r="HB135" i="5" s="1"/>
  <c r="HC135" i="5" s="1"/>
  <c r="HD135" i="5" s="1"/>
  <c r="HE135" i="5" s="1"/>
  <c r="HF135" i="5" s="1"/>
  <c r="HG135" i="5" s="1"/>
  <c r="HH135" i="5" s="1"/>
  <c r="HI135" i="5" s="1"/>
  <c r="HJ135" i="5" s="1"/>
  <c r="HK135" i="5" s="1"/>
  <c r="HL135" i="5" s="1"/>
  <c r="HM135" i="5" s="1"/>
  <c r="HN135" i="5" s="1"/>
  <c r="HO135" i="5" s="1"/>
  <c r="HP135" i="5" s="1"/>
  <c r="HQ135" i="5" s="1"/>
  <c r="HR135" i="5" s="1"/>
  <c r="HS135" i="5" s="1"/>
  <c r="HT135" i="5" s="1"/>
  <c r="HU135" i="5" s="1"/>
  <c r="HV135" i="5" s="1"/>
  <c r="HW135" i="5" s="1"/>
  <c r="HX135" i="5" s="1"/>
  <c r="HY135" i="5" s="1"/>
  <c r="HZ135" i="5" s="1"/>
  <c r="IA135" i="5" s="1"/>
  <c r="IB135" i="5" s="1"/>
  <c r="IC135" i="5" s="1"/>
  <c r="ID135" i="5" s="1"/>
  <c r="IE135" i="5" s="1"/>
  <c r="IF135" i="5" s="1"/>
  <c r="IG135" i="5" s="1"/>
  <c r="IH135" i="5" s="1"/>
  <c r="II135" i="5" s="1"/>
  <c r="IJ135" i="5" s="1"/>
  <c r="IK135" i="5" s="1"/>
  <c r="IL135" i="5" s="1"/>
  <c r="IM135" i="5" s="1"/>
  <c r="IN135" i="5" s="1"/>
  <c r="IO135" i="5" s="1"/>
  <c r="IP135" i="5" s="1"/>
  <c r="IQ135" i="5" s="1"/>
  <c r="IR135" i="5" s="1"/>
  <c r="IS135" i="5" s="1"/>
  <c r="IT135" i="5" s="1"/>
  <c r="IU135" i="5" s="1"/>
  <c r="IV135" i="5" s="1"/>
  <c r="IW135" i="5" s="1"/>
  <c r="IX135" i="5" s="1"/>
  <c r="IY135" i="5" s="1"/>
  <c r="IZ135" i="5" s="1"/>
  <c r="JA135" i="5" s="1"/>
  <c r="JB135" i="5" s="1"/>
  <c r="JC135" i="5" s="1"/>
  <c r="JD135" i="5" s="1"/>
  <c r="JE135" i="5" s="1"/>
  <c r="JF135" i="5" s="1"/>
  <c r="JG135" i="5" s="1"/>
  <c r="JH135" i="5" s="1"/>
  <c r="JI135" i="5" s="1"/>
  <c r="JJ135" i="5" s="1"/>
  <c r="JK135" i="5" s="1"/>
  <c r="JL135" i="5" s="1"/>
  <c r="JM135" i="5" s="1"/>
  <c r="JN135" i="5" s="1"/>
  <c r="JO135" i="5" s="1"/>
  <c r="JP135" i="5" s="1"/>
  <c r="JQ135" i="5" s="1"/>
  <c r="JR135" i="5" s="1"/>
  <c r="JS135" i="5" s="1"/>
  <c r="JT135" i="5" s="1"/>
  <c r="JU135" i="5" s="1"/>
  <c r="JV135" i="5" s="1"/>
  <c r="JW135" i="5" s="1"/>
  <c r="JX135" i="5" s="1"/>
  <c r="JY135" i="5" s="1"/>
  <c r="JZ135" i="5" s="1"/>
  <c r="KA135" i="5" s="1"/>
  <c r="KB135" i="5" s="1"/>
  <c r="KC135" i="5" s="1"/>
  <c r="KD135" i="5" s="1"/>
  <c r="KE135" i="5" s="1"/>
  <c r="KF135" i="5" s="1"/>
  <c r="KG135" i="5" s="1"/>
  <c r="KH135" i="5" s="1"/>
  <c r="KI135" i="5" s="1"/>
  <c r="KJ135" i="5" s="1"/>
  <c r="KK135" i="5" s="1"/>
  <c r="KL135" i="5" s="1"/>
  <c r="KM135" i="5" s="1"/>
  <c r="KN135" i="5" s="1"/>
  <c r="KO135" i="5" s="1"/>
  <c r="KP135" i="5" s="1"/>
  <c r="KQ135" i="5" s="1"/>
  <c r="KR135" i="5" s="1"/>
  <c r="KS135" i="5" s="1"/>
  <c r="KT135" i="5" s="1"/>
  <c r="KU135" i="5" s="1"/>
  <c r="KV135" i="5" s="1"/>
  <c r="KW135" i="5" s="1"/>
  <c r="KX135" i="5" s="1"/>
  <c r="KY135" i="5" s="1"/>
  <c r="KZ135" i="5" s="1"/>
  <c r="LA135" i="5" s="1"/>
  <c r="LB135" i="5" s="1"/>
  <c r="LC135" i="5" s="1"/>
  <c r="LD135" i="5" s="1"/>
  <c r="LE135" i="5" s="1"/>
  <c r="LF135" i="5" s="1"/>
  <c r="LG135" i="5" s="1"/>
  <c r="LH135" i="5" s="1"/>
  <c r="LI135" i="5" s="1"/>
  <c r="LJ135" i="5" s="1"/>
  <c r="LK135" i="5" s="1"/>
  <c r="LL135" i="5" s="1"/>
  <c r="LM135" i="5" s="1"/>
  <c r="LN135" i="5" s="1"/>
  <c r="LO135" i="5" s="1"/>
  <c r="LP135" i="5" s="1"/>
  <c r="LQ135" i="5" s="1"/>
  <c r="LR135" i="5" s="1"/>
  <c r="LS135" i="5" s="1"/>
  <c r="LT135" i="5" s="1"/>
  <c r="LU135" i="5" s="1"/>
  <c r="LV135" i="5" s="1"/>
  <c r="LW135" i="5" s="1"/>
  <c r="LX135" i="5" s="1"/>
  <c r="LY135" i="5" s="1"/>
  <c r="LZ135" i="5" s="1"/>
  <c r="MA135" i="5" s="1"/>
  <c r="MB135" i="5" s="1"/>
  <c r="MC135" i="5" s="1"/>
  <c r="MD135" i="5" s="1"/>
  <c r="ME135" i="5" s="1"/>
  <c r="MF135" i="5" s="1"/>
  <c r="MG135" i="5" s="1"/>
  <c r="MH135" i="5" s="1"/>
  <c r="MI135" i="5" s="1"/>
  <c r="MJ135" i="5" s="1"/>
  <c r="MK135" i="5" s="1"/>
  <c r="ML135" i="5" s="1"/>
  <c r="MM135" i="5" s="1"/>
  <c r="MN135" i="5" s="1"/>
  <c r="MO135" i="5" s="1"/>
  <c r="MP135" i="5" s="1"/>
  <c r="MQ135" i="5" s="1"/>
  <c r="MR135" i="5" s="1"/>
  <c r="MS135" i="5" s="1"/>
  <c r="MT135" i="5" s="1"/>
  <c r="MU135" i="5" s="1"/>
  <c r="MV135" i="5" s="1"/>
  <c r="MW135" i="5" s="1"/>
  <c r="MX135" i="5" s="1"/>
  <c r="MY135" i="5" s="1"/>
  <c r="MZ135" i="5" s="1"/>
  <c r="NA135" i="5" s="1"/>
  <c r="NB135" i="5" s="1"/>
  <c r="NC135" i="5" s="1"/>
  <c r="ND135" i="5" s="1"/>
  <c r="NE135" i="5" s="1"/>
  <c r="NF135" i="5" s="1"/>
  <c r="NG135" i="5" s="1"/>
  <c r="NH135" i="5" s="1"/>
  <c r="NI135" i="5" s="1"/>
  <c r="NJ135" i="5" s="1"/>
  <c r="NK135" i="5" s="1"/>
  <c r="NL135" i="5" s="1"/>
  <c r="NM135" i="5" s="1"/>
  <c r="NN135" i="5" s="1"/>
  <c r="NO135" i="5" s="1"/>
  <c r="NP135" i="5" s="1"/>
  <c r="NQ135" i="5" s="1"/>
  <c r="NR135" i="5" s="1"/>
  <c r="NS135" i="5" s="1"/>
  <c r="NT135" i="5" s="1"/>
  <c r="NU135" i="5" s="1"/>
  <c r="NV135" i="5" s="1"/>
  <c r="BP56" i="5"/>
  <c r="CD155" i="5" s="1"/>
  <c r="CD164" i="5" s="1"/>
  <c r="CN164" i="5"/>
  <c r="FB56" i="5"/>
  <c r="FP155" i="5" s="1"/>
  <c r="FP164" i="5" s="1"/>
  <c r="KK52" i="5"/>
  <c r="KY151" i="5" s="1"/>
  <c r="KY160" i="5" s="1"/>
  <c r="R98" i="5"/>
  <c r="HT164" i="5"/>
  <c r="NM55" i="5"/>
  <c r="DO52" i="5"/>
  <c r="EC151" i="5" s="1"/>
  <c r="HK94" i="5"/>
  <c r="MB121" i="5"/>
  <c r="HP121" i="5"/>
  <c r="AC81" i="9"/>
  <c r="AA81" i="9"/>
  <c r="AH112" i="5"/>
  <c r="NN53" i="5"/>
  <c r="LL121" i="5"/>
  <c r="EG121" i="5"/>
  <c r="AF121" i="5"/>
  <c r="EI121" i="5"/>
  <c r="LJ121" i="5"/>
  <c r="ME54" i="5"/>
  <c r="MS153" i="5" s="1"/>
  <c r="MS162" i="5" s="1"/>
  <c r="LE53" i="5"/>
  <c r="LS152" i="5" s="1"/>
  <c r="R97" i="5"/>
  <c r="KB94" i="5"/>
  <c r="BG72" i="10" s="1"/>
  <c r="AB82" i="9"/>
  <c r="AD82" i="9"/>
  <c r="IO52" i="5"/>
  <c r="JC151" i="5" s="1"/>
  <c r="LG52" i="5"/>
  <c r="LU151" i="5" s="1"/>
  <c r="LU160" i="5" s="1"/>
  <c r="CJ162" i="5"/>
  <c r="R101" i="5"/>
  <c r="BQ55" i="5"/>
  <c r="CE154" i="5" s="1"/>
  <c r="KP52" i="5"/>
  <c r="LD151" i="5" s="1"/>
  <c r="LD160" i="5" s="1"/>
  <c r="KJ52" i="5"/>
  <c r="KX151" i="5" s="1"/>
  <c r="KX160" i="5" s="1"/>
  <c r="DR121" i="5"/>
  <c r="GV52" i="5"/>
  <c r="HJ151" i="5" s="1"/>
  <c r="R85" i="9"/>
  <c r="CJ94" i="5"/>
  <c r="MV121" i="5"/>
  <c r="CA94" i="5"/>
  <c r="FZ121" i="5"/>
  <c r="AL121" i="5"/>
  <c r="CW94" i="5"/>
  <c r="JM121" i="5"/>
  <c r="KQ121" i="5"/>
  <c r="KM94" i="5"/>
  <c r="LA121" i="5"/>
  <c r="IQ121" i="5"/>
  <c r="V139" i="5"/>
  <c r="AF148" i="5"/>
  <c r="AF226" i="5" s="1"/>
  <c r="HP53" i="5"/>
  <c r="ID152" i="5" s="1"/>
  <c r="ID161" i="5" s="1"/>
  <c r="KR162" i="5"/>
  <c r="CZ56" i="5"/>
  <c r="DN155" i="5" s="1"/>
  <c r="DN164" i="5" s="1"/>
  <c r="JV163" i="5"/>
  <c r="EV94" i="5"/>
  <c r="KR94" i="5"/>
  <c r="DB54" i="5"/>
  <c r="DP153" i="5" s="1"/>
  <c r="DP162" i="5" s="1"/>
  <c r="GH121" i="5"/>
  <c r="AI94" i="5"/>
  <c r="JP52" i="5"/>
  <c r="KD151" i="5" s="1"/>
  <c r="MG121" i="5"/>
  <c r="V148" i="5"/>
  <c r="LD121" i="5"/>
  <c r="CF121" i="5"/>
  <c r="GL94" i="5"/>
  <c r="BG55" i="5"/>
  <c r="BU154" i="5" s="1"/>
  <c r="LC121" i="5"/>
  <c r="R48" i="9"/>
  <c r="BS52" i="5"/>
  <c r="CG151" i="5" s="1"/>
  <c r="CG160" i="5" s="1"/>
  <c r="X163" i="5"/>
  <c r="AC139" i="5"/>
  <c r="V110" i="17" s="1"/>
  <c r="DK94" i="5"/>
  <c r="AH98" i="17" s="1"/>
  <c r="CG121" i="5"/>
  <c r="V160" i="5"/>
  <c r="BH52" i="5"/>
  <c r="BV151" i="5" s="1"/>
  <c r="EF94" i="5"/>
  <c r="GH53" i="5"/>
  <c r="GV152" i="5" s="1"/>
  <c r="GV161" i="5" s="1"/>
  <c r="ED94" i="5"/>
  <c r="HR56" i="5"/>
  <c r="IF155" i="5" s="1"/>
  <c r="DD55" i="5"/>
  <c r="DR154" i="5" s="1"/>
  <c r="DR163" i="5" s="1"/>
  <c r="BW54" i="5"/>
  <c r="CK153" i="5" s="1"/>
  <c r="CK162" i="5" s="1"/>
  <c r="LW121" i="5"/>
  <c r="AR160" i="5"/>
  <c r="KT94" i="5"/>
  <c r="JR94" i="5"/>
  <c r="CX53" i="5"/>
  <c r="DL152" i="5" s="1"/>
  <c r="DL161" i="5" s="1"/>
  <c r="FN53" i="5"/>
  <c r="GB152" i="5" s="1"/>
  <c r="GB161" i="5" s="1"/>
  <c r="LC162" i="5"/>
  <c r="IN54" i="5"/>
  <c r="JB153" i="5" s="1"/>
  <c r="MW121" i="5"/>
  <c r="NH121" i="5"/>
  <c r="LL54" i="5"/>
  <c r="LZ153" i="5" s="1"/>
  <c r="CM53" i="5"/>
  <c r="DA152" i="5" s="1"/>
  <c r="DA161" i="5" s="1"/>
  <c r="MC121" i="5"/>
  <c r="AY81" i="10"/>
  <c r="IA121" i="5"/>
  <c r="Z85" i="5"/>
  <c r="V69" i="10" s="1"/>
  <c r="JS94" i="5"/>
  <c r="HJ94" i="5"/>
  <c r="AC164" i="5"/>
  <c r="CT121" i="5"/>
  <c r="JP121" i="5"/>
  <c r="V81" i="9"/>
  <c r="HL121" i="5"/>
  <c r="AQ121" i="5"/>
  <c r="FA94" i="5"/>
  <c r="BN94" i="5"/>
  <c r="AB72" i="10" s="1"/>
  <c r="AA148" i="5"/>
  <c r="ML161" i="5"/>
  <c r="HI54" i="5"/>
  <c r="HW153" i="5" s="1"/>
  <c r="HW162" i="5" s="1"/>
  <c r="MS54" i="5"/>
  <c r="NG153" i="5" s="1"/>
  <c r="GN56" i="5"/>
  <c r="HB155" i="5" s="1"/>
  <c r="HB164" i="5" s="1"/>
  <c r="FJ53" i="5"/>
  <c r="FX152" i="5" s="1"/>
  <c r="FX161" i="5" s="1"/>
  <c r="JN94" i="5"/>
  <c r="LN52" i="5"/>
  <c r="MB151" i="5" s="1"/>
  <c r="MB160" i="5" s="1"/>
  <c r="R168" i="5"/>
  <c r="KS53" i="5"/>
  <c r="LG152" i="5" s="1"/>
  <c r="LG161" i="5" s="1"/>
  <c r="JK162" i="5"/>
  <c r="IP163" i="5"/>
  <c r="AN55" i="5"/>
  <c r="EO161" i="5"/>
  <c r="GS94" i="5"/>
  <c r="V163" i="5"/>
  <c r="BH53" i="5"/>
  <c r="BV152" i="5" s="1"/>
  <c r="BV161" i="5" s="1"/>
  <c r="AF56" i="5"/>
  <c r="AT155" i="5" s="1"/>
  <c r="AT164" i="5" s="1"/>
  <c r="LJ94" i="5"/>
  <c r="IC94" i="5"/>
  <c r="NA94" i="5"/>
  <c r="CG94" i="5"/>
  <c r="AD98" i="17" s="1"/>
  <c r="GD121" i="5"/>
  <c r="LQ121" i="5"/>
  <c r="AH160" i="5"/>
  <c r="NN94" i="5"/>
  <c r="BI94" i="5"/>
  <c r="R128" i="5"/>
  <c r="DE94" i="5"/>
  <c r="AG98" i="17" s="1"/>
  <c r="BC94" i="5"/>
  <c r="GU94" i="5"/>
  <c r="FT121" i="5"/>
  <c r="MV94" i="5"/>
  <c r="IL121" i="5"/>
  <c r="NS94" i="5"/>
  <c r="FR121" i="5"/>
  <c r="MA94" i="5"/>
  <c r="AC94" i="5"/>
  <c r="DN121" i="5"/>
  <c r="HE121" i="5"/>
  <c r="KN121" i="5"/>
  <c r="HK121" i="5"/>
  <c r="AF82" i="10"/>
  <c r="AE82" i="9"/>
  <c r="NU160" i="5"/>
  <c r="AL103" i="17"/>
  <c r="MF53" i="5"/>
  <c r="MT152" i="5" s="1"/>
  <c r="MT161" i="5" s="1"/>
  <c r="KK53" i="5"/>
  <c r="KY152" i="5" s="1"/>
  <c r="KY161" i="5" s="1"/>
  <c r="CX161" i="5"/>
  <c r="FK52" i="5"/>
  <c r="FY151" i="5" s="1"/>
  <c r="FY160" i="5" s="1"/>
  <c r="GS164" i="5"/>
  <c r="JF163" i="5"/>
  <c r="BP104" i="17"/>
  <c r="HA94" i="5"/>
  <c r="GR55" i="5"/>
  <c r="HF154" i="5" s="1"/>
  <c r="HF163" i="5" s="1"/>
  <c r="LL52" i="5"/>
  <c r="LZ151" i="5" s="1"/>
  <c r="LZ160" i="5" s="1"/>
  <c r="IG53" i="5"/>
  <c r="IU152" i="5" s="1"/>
  <c r="IU161" i="5" s="1"/>
  <c r="KY54" i="5"/>
  <c r="LM153" i="5" s="1"/>
  <c r="LM162" i="5" s="1"/>
  <c r="FI164" i="5"/>
  <c r="AK55" i="5"/>
  <c r="FF54" i="5"/>
  <c r="FT153" i="5" s="1"/>
  <c r="FT162" i="5" s="1"/>
  <c r="DY53" i="5"/>
  <c r="EM152" i="5" s="1"/>
  <c r="EM161" i="5" s="1"/>
  <c r="MS94" i="5"/>
  <c r="DW94" i="5"/>
  <c r="AN53" i="5"/>
  <c r="R49" i="9"/>
  <c r="HR121" i="5"/>
  <c r="LN94" i="5"/>
  <c r="MM56" i="5"/>
  <c r="NA155" i="5" s="1"/>
  <c r="NA164" i="5" s="1"/>
  <c r="LR94" i="5"/>
  <c r="EW52" i="5"/>
  <c r="FK151" i="5" s="1"/>
  <c r="FK160" i="5" s="1"/>
  <c r="EX54" i="5"/>
  <c r="FL153" i="5" s="1"/>
  <c r="FL162" i="5" s="1"/>
  <c r="GT94" i="5"/>
  <c r="IV94" i="5"/>
  <c r="EQ121" i="5"/>
  <c r="X55" i="5"/>
  <c r="AL154" i="5" s="1"/>
  <c r="R100" i="5"/>
  <c r="DP121" i="5"/>
  <c r="AA160" i="5"/>
  <c r="GA121" i="5"/>
  <c r="R84" i="9"/>
  <c r="GR121" i="5"/>
  <c r="AZ73" i="10" s="1"/>
  <c r="GF121" i="5"/>
  <c r="KJ54" i="5"/>
  <c r="KX153" i="5" s="1"/>
  <c r="KX162" i="5" s="1"/>
  <c r="HD121" i="5"/>
  <c r="LR121" i="5"/>
  <c r="NA53" i="5"/>
  <c r="NO152" i="5" s="1"/>
  <c r="KF121" i="5"/>
  <c r="IK121" i="5"/>
  <c r="MA53" i="5"/>
  <c r="MO152" i="5" s="1"/>
  <c r="GU56" i="5"/>
  <c r="HI155" i="5" s="1"/>
  <c r="HI164" i="5" s="1"/>
  <c r="LB53" i="5"/>
  <c r="LP152" i="5" s="1"/>
  <c r="LP161" i="5" s="1"/>
  <c r="ER54" i="5"/>
  <c r="FF153" i="5" s="1"/>
  <c r="FF162" i="5" s="1"/>
  <c r="AF83" i="9"/>
  <c r="LU55" i="5"/>
  <c r="MI154" i="5" s="1"/>
  <c r="AO104" i="17"/>
  <c r="BH162" i="5"/>
  <c r="HV161" i="5"/>
  <c r="LG56" i="5"/>
  <c r="LU155" i="5" s="1"/>
  <c r="LU164" i="5" s="1"/>
  <c r="NL52" i="5"/>
  <c r="EV56" i="5"/>
  <c r="FJ155" i="5" s="1"/>
  <c r="FJ164" i="5" s="1"/>
  <c r="EJ54" i="5"/>
  <c r="EX153" i="5" s="1"/>
  <c r="AZ105" i="17"/>
  <c r="KU56" i="5"/>
  <c r="LI155" i="5" s="1"/>
  <c r="CT161" i="5"/>
  <c r="AG107" i="17"/>
  <c r="BX105" i="17"/>
  <c r="AU106" i="17"/>
  <c r="JL161" i="5"/>
  <c r="AY56" i="5"/>
  <c r="BM155" i="5" s="1"/>
  <c r="BM164" i="5" s="1"/>
  <c r="HR163" i="5"/>
  <c r="BR103" i="17"/>
  <c r="LL162" i="5"/>
  <c r="IR163" i="5"/>
  <c r="BH160" i="5"/>
  <c r="HK160" i="5"/>
  <c r="BD55" i="5"/>
  <c r="BR154" i="5" s="1"/>
  <c r="BR163" i="5" s="1"/>
  <c r="IP164" i="5"/>
  <c r="EH162" i="5"/>
  <c r="JI121" i="5"/>
  <c r="BJ99" i="17" s="1"/>
  <c r="NH94" i="5"/>
  <c r="IY163" i="5"/>
  <c r="CT164" i="5"/>
  <c r="AG53" i="5"/>
  <c r="AU152" i="5" s="1"/>
  <c r="AU161" i="5" s="1"/>
  <c r="EG162" i="5"/>
  <c r="JA54" i="5"/>
  <c r="JO153" i="5" s="1"/>
  <c r="JO162" i="5" s="1"/>
  <c r="DI121" i="5"/>
  <c r="AN73" i="10" s="1"/>
  <c r="IY121" i="5"/>
  <c r="KX52" i="5"/>
  <c r="LL151" i="5" s="1"/>
  <c r="LL160" i="5" s="1"/>
  <c r="FB52" i="5"/>
  <c r="FP151" i="5" s="1"/>
  <c r="FP160" i="5" s="1"/>
  <c r="Z162" i="5"/>
  <c r="DQ56" i="5"/>
  <c r="EE155" i="5" s="1"/>
  <c r="EE164" i="5" s="1"/>
  <c r="R87" i="9"/>
  <c r="LM56" i="5"/>
  <c r="MA155" i="5" s="1"/>
  <c r="MA164" i="5" s="1"/>
  <c r="AE161" i="5"/>
  <c r="KJ55" i="5"/>
  <c r="KX154" i="5" s="1"/>
  <c r="FI54" i="5"/>
  <c r="FW153" i="5" s="1"/>
  <c r="FW162" i="5" s="1"/>
  <c r="HY121" i="5"/>
  <c r="LO94" i="5"/>
  <c r="IB52" i="5"/>
  <c r="IP151" i="5" s="1"/>
  <c r="IP160" i="5" s="1"/>
  <c r="EM54" i="5"/>
  <c r="FA153" i="5" s="1"/>
  <c r="FA162" i="5" s="1"/>
  <c r="R44" i="9"/>
  <c r="DT55" i="5"/>
  <c r="EH154" i="5" s="1"/>
  <c r="EH163" i="5" s="1"/>
  <c r="CW56" i="5"/>
  <c r="DK155" i="5" s="1"/>
  <c r="R28" i="4"/>
  <c r="NS121" i="5"/>
  <c r="GX94" i="5"/>
  <c r="DQ53" i="5"/>
  <c r="EE152" i="5" s="1"/>
  <c r="EE161" i="5" s="1"/>
  <c r="EZ94" i="5"/>
  <c r="MD94" i="5"/>
  <c r="BU72" i="10" s="1"/>
  <c r="NC121" i="5"/>
  <c r="LK53" i="5"/>
  <c r="LY152" i="5" s="1"/>
  <c r="LY161" i="5" s="1"/>
  <c r="EL121" i="5"/>
  <c r="AS83" i="10"/>
  <c r="HL53" i="5"/>
  <c r="HZ152" i="5" s="1"/>
  <c r="HZ161" i="5" s="1"/>
  <c r="HY94" i="5"/>
  <c r="HT121" i="5"/>
  <c r="GV121" i="5"/>
  <c r="GJ94" i="5"/>
  <c r="FI94" i="5"/>
  <c r="CM94" i="5"/>
  <c r="ER94" i="5"/>
  <c r="CD121" i="5"/>
  <c r="CY121" i="5"/>
  <c r="X148" i="5"/>
  <c r="X226" i="5" s="1"/>
  <c r="AC161" i="5"/>
  <c r="BF121" i="5"/>
  <c r="EH121" i="5"/>
  <c r="BB105" i="17"/>
  <c r="MR163" i="5"/>
  <c r="GX52" i="5"/>
  <c r="HL151" i="5" s="1"/>
  <c r="MN55" i="5"/>
  <c r="NB154" i="5" s="1"/>
  <c r="NB163" i="5" s="1"/>
  <c r="DF163" i="5"/>
  <c r="FW163" i="5"/>
  <c r="V103" i="17"/>
  <c r="KC160" i="5"/>
  <c r="CQ162" i="5"/>
  <c r="KP160" i="5"/>
  <c r="NN163" i="5"/>
  <c r="JQ53" i="5"/>
  <c r="KE152" i="5" s="1"/>
  <c r="KE161" i="5" s="1"/>
  <c r="JB55" i="5"/>
  <c r="JP154" i="5" s="1"/>
  <c r="JP163" i="5" s="1"/>
  <c r="JI94" i="5"/>
  <c r="IW121" i="5"/>
  <c r="LH121" i="5"/>
  <c r="CN52" i="5"/>
  <c r="DB151" i="5" s="1"/>
  <c r="DB160" i="5" s="1"/>
  <c r="R144" i="5"/>
  <c r="GH94" i="5"/>
  <c r="KG121" i="5"/>
  <c r="BH73" i="10" s="1"/>
  <c r="FB94" i="5"/>
  <c r="EO121" i="5"/>
  <c r="MP94" i="5"/>
  <c r="BV98" i="17" s="1"/>
  <c r="BJ94" i="5"/>
  <c r="JG94" i="5"/>
  <c r="IM53" i="5"/>
  <c r="JA152" i="5" s="1"/>
  <c r="JA161" i="5" s="1"/>
  <c r="HG53" i="5"/>
  <c r="HU152" i="5" s="1"/>
  <c r="HU161" i="5" s="1"/>
  <c r="LE54" i="5"/>
  <c r="LS153" i="5" s="1"/>
  <c r="LS162" i="5" s="1"/>
  <c r="LP121" i="5"/>
  <c r="LM121" i="5"/>
  <c r="V121" i="5"/>
  <c r="MY121" i="5"/>
  <c r="R174" i="5"/>
  <c r="EC94" i="5"/>
  <c r="FS121" i="5"/>
  <c r="FH121" i="5"/>
  <c r="AO99" i="17" s="1"/>
  <c r="MT121" i="5"/>
  <c r="X112" i="5"/>
  <c r="DM94" i="5"/>
  <c r="FO94" i="5"/>
  <c r="DZ121" i="5"/>
  <c r="AC82" i="9"/>
  <c r="AQ56" i="5"/>
  <c r="BE155" i="5" s="1"/>
  <c r="BE164" i="5" s="1"/>
  <c r="R180" i="5"/>
  <c r="JT56" i="5"/>
  <c r="KH155" i="5" s="1"/>
  <c r="R90" i="5"/>
  <c r="U108" i="5" s="1"/>
  <c r="V108" i="5" s="1"/>
  <c r="W108" i="5" s="1"/>
  <c r="X108" i="5" s="1"/>
  <c r="Y108" i="5" s="1"/>
  <c r="Z108" i="5" s="1"/>
  <c r="AA108" i="5" s="1"/>
  <c r="AB108" i="5" s="1"/>
  <c r="AC108" i="5" s="1"/>
  <c r="AD108" i="5" s="1"/>
  <c r="AE108" i="5" s="1"/>
  <c r="AF108" i="5" s="1"/>
  <c r="AG108" i="5" s="1"/>
  <c r="AH108" i="5" s="1"/>
  <c r="AI108" i="5" s="1"/>
  <c r="AJ108" i="5" s="1"/>
  <c r="AK108" i="5" s="1"/>
  <c r="AL108" i="5" s="1"/>
  <c r="AM108" i="5" s="1"/>
  <c r="AN108" i="5" s="1"/>
  <c r="AO108" i="5" s="1"/>
  <c r="AP108" i="5" s="1"/>
  <c r="AQ108" i="5" s="1"/>
  <c r="AR108" i="5" s="1"/>
  <c r="AS108" i="5" s="1"/>
  <c r="AT108" i="5" s="1"/>
  <c r="AU108" i="5" s="1"/>
  <c r="AV108" i="5" s="1"/>
  <c r="AW108" i="5" s="1"/>
  <c r="AX108" i="5" s="1"/>
  <c r="AY108" i="5" s="1"/>
  <c r="AZ108" i="5" s="1"/>
  <c r="BA108" i="5" s="1"/>
  <c r="BB108" i="5" s="1"/>
  <c r="BC108" i="5" s="1"/>
  <c r="BD108" i="5" s="1"/>
  <c r="BE108" i="5" s="1"/>
  <c r="BF108" i="5" s="1"/>
  <c r="BG108" i="5" s="1"/>
  <c r="BH108" i="5" s="1"/>
  <c r="BI108" i="5" s="1"/>
  <c r="BJ108" i="5" s="1"/>
  <c r="BK108" i="5" s="1"/>
  <c r="BL108" i="5" s="1"/>
  <c r="BM108" i="5" s="1"/>
  <c r="BN108" i="5" s="1"/>
  <c r="BO108" i="5" s="1"/>
  <c r="BP108" i="5" s="1"/>
  <c r="BQ108" i="5" s="1"/>
  <c r="BR108" i="5" s="1"/>
  <c r="BS108" i="5" s="1"/>
  <c r="BT108" i="5" s="1"/>
  <c r="BU108" i="5" s="1"/>
  <c r="BV108" i="5" s="1"/>
  <c r="BW108" i="5" s="1"/>
  <c r="BX108" i="5" s="1"/>
  <c r="BY108" i="5" s="1"/>
  <c r="BZ108" i="5" s="1"/>
  <c r="CA108" i="5" s="1"/>
  <c r="CB108" i="5" s="1"/>
  <c r="CC108" i="5" s="1"/>
  <c r="CD108" i="5" s="1"/>
  <c r="CE108" i="5" s="1"/>
  <c r="CF108" i="5" s="1"/>
  <c r="CG108" i="5" s="1"/>
  <c r="CH108" i="5" s="1"/>
  <c r="CI108" i="5" s="1"/>
  <c r="CJ108" i="5" s="1"/>
  <c r="CK108" i="5" s="1"/>
  <c r="CL108" i="5" s="1"/>
  <c r="CM108" i="5" s="1"/>
  <c r="CN108" i="5" s="1"/>
  <c r="CO108" i="5" s="1"/>
  <c r="CP108" i="5" s="1"/>
  <c r="CQ108" i="5" s="1"/>
  <c r="CR108" i="5" s="1"/>
  <c r="CS108" i="5" s="1"/>
  <c r="CT108" i="5" s="1"/>
  <c r="CU108" i="5" s="1"/>
  <c r="CV108" i="5" s="1"/>
  <c r="CW108" i="5" s="1"/>
  <c r="CX108" i="5" s="1"/>
  <c r="CY108" i="5" s="1"/>
  <c r="CZ108" i="5" s="1"/>
  <c r="DA108" i="5" s="1"/>
  <c r="DB108" i="5" s="1"/>
  <c r="DC108" i="5" s="1"/>
  <c r="DD108" i="5" s="1"/>
  <c r="DE108" i="5" s="1"/>
  <c r="DF108" i="5" s="1"/>
  <c r="DG108" i="5" s="1"/>
  <c r="DH108" i="5" s="1"/>
  <c r="DI108" i="5" s="1"/>
  <c r="DJ108" i="5" s="1"/>
  <c r="DK108" i="5" s="1"/>
  <c r="DL108" i="5" s="1"/>
  <c r="DM108" i="5" s="1"/>
  <c r="DN108" i="5" s="1"/>
  <c r="DO108" i="5" s="1"/>
  <c r="DP108" i="5" s="1"/>
  <c r="DQ108" i="5" s="1"/>
  <c r="DR108" i="5" s="1"/>
  <c r="DS108" i="5" s="1"/>
  <c r="DT108" i="5" s="1"/>
  <c r="DU108" i="5" s="1"/>
  <c r="DV108" i="5" s="1"/>
  <c r="DW108" i="5" s="1"/>
  <c r="DX108" i="5" s="1"/>
  <c r="DY108" i="5" s="1"/>
  <c r="DZ108" i="5" s="1"/>
  <c r="EA108" i="5" s="1"/>
  <c r="EB108" i="5" s="1"/>
  <c r="EC108" i="5" s="1"/>
  <c r="ED108" i="5" s="1"/>
  <c r="EE108" i="5" s="1"/>
  <c r="EF108" i="5" s="1"/>
  <c r="EG108" i="5" s="1"/>
  <c r="EH108" i="5" s="1"/>
  <c r="EI108" i="5" s="1"/>
  <c r="EJ108" i="5" s="1"/>
  <c r="EK108" i="5" s="1"/>
  <c r="EL108" i="5" s="1"/>
  <c r="EM108" i="5" s="1"/>
  <c r="EN108" i="5" s="1"/>
  <c r="EO108" i="5" s="1"/>
  <c r="EP108" i="5" s="1"/>
  <c r="EQ108" i="5" s="1"/>
  <c r="ER108" i="5" s="1"/>
  <c r="ES108" i="5" s="1"/>
  <c r="ET108" i="5" s="1"/>
  <c r="EU108" i="5" s="1"/>
  <c r="EV108" i="5" s="1"/>
  <c r="EW108" i="5" s="1"/>
  <c r="EX108" i="5" s="1"/>
  <c r="EY108" i="5" s="1"/>
  <c r="EZ108" i="5" s="1"/>
  <c r="FA108" i="5" s="1"/>
  <c r="FB108" i="5" s="1"/>
  <c r="FC108" i="5" s="1"/>
  <c r="FD108" i="5" s="1"/>
  <c r="FE108" i="5" s="1"/>
  <c r="FF108" i="5" s="1"/>
  <c r="FG108" i="5" s="1"/>
  <c r="FH108" i="5" s="1"/>
  <c r="FI108" i="5" s="1"/>
  <c r="FJ108" i="5" s="1"/>
  <c r="FK108" i="5" s="1"/>
  <c r="FL108" i="5" s="1"/>
  <c r="FM108" i="5" s="1"/>
  <c r="FN108" i="5" s="1"/>
  <c r="FO108" i="5" s="1"/>
  <c r="FP108" i="5" s="1"/>
  <c r="FQ108" i="5" s="1"/>
  <c r="FR108" i="5" s="1"/>
  <c r="FS108" i="5" s="1"/>
  <c r="FT108" i="5" s="1"/>
  <c r="FU108" i="5" s="1"/>
  <c r="FV108" i="5" s="1"/>
  <c r="FW108" i="5" s="1"/>
  <c r="FX108" i="5" s="1"/>
  <c r="FY108" i="5" s="1"/>
  <c r="FZ108" i="5" s="1"/>
  <c r="GA108" i="5" s="1"/>
  <c r="GB108" i="5" s="1"/>
  <c r="GC108" i="5" s="1"/>
  <c r="GD108" i="5" s="1"/>
  <c r="GE108" i="5" s="1"/>
  <c r="GF108" i="5" s="1"/>
  <c r="GG108" i="5" s="1"/>
  <c r="GH108" i="5" s="1"/>
  <c r="GI108" i="5" s="1"/>
  <c r="GJ108" i="5" s="1"/>
  <c r="GK108" i="5" s="1"/>
  <c r="GL108" i="5" s="1"/>
  <c r="GM108" i="5" s="1"/>
  <c r="GN108" i="5" s="1"/>
  <c r="GO108" i="5" s="1"/>
  <c r="GP108" i="5" s="1"/>
  <c r="GQ108" i="5" s="1"/>
  <c r="GR108" i="5" s="1"/>
  <c r="GS108" i="5" s="1"/>
  <c r="GT108" i="5" s="1"/>
  <c r="GU108" i="5" s="1"/>
  <c r="GV108" i="5" s="1"/>
  <c r="GW108" i="5" s="1"/>
  <c r="GX108" i="5" s="1"/>
  <c r="GY108" i="5" s="1"/>
  <c r="GZ108" i="5" s="1"/>
  <c r="HA108" i="5" s="1"/>
  <c r="HB108" i="5" s="1"/>
  <c r="HC108" i="5" s="1"/>
  <c r="HD108" i="5" s="1"/>
  <c r="HE108" i="5" s="1"/>
  <c r="HF108" i="5" s="1"/>
  <c r="HG108" i="5" s="1"/>
  <c r="HH108" i="5" s="1"/>
  <c r="HI108" i="5" s="1"/>
  <c r="HJ108" i="5" s="1"/>
  <c r="HK108" i="5" s="1"/>
  <c r="HL108" i="5" s="1"/>
  <c r="HM108" i="5" s="1"/>
  <c r="HN108" i="5" s="1"/>
  <c r="HO108" i="5" s="1"/>
  <c r="HP108" i="5" s="1"/>
  <c r="HQ108" i="5" s="1"/>
  <c r="HR108" i="5" s="1"/>
  <c r="HS108" i="5" s="1"/>
  <c r="HT108" i="5" s="1"/>
  <c r="HU108" i="5" s="1"/>
  <c r="HV108" i="5" s="1"/>
  <c r="HW108" i="5" s="1"/>
  <c r="HX108" i="5" s="1"/>
  <c r="HY108" i="5" s="1"/>
  <c r="HZ108" i="5" s="1"/>
  <c r="IA108" i="5" s="1"/>
  <c r="IB108" i="5" s="1"/>
  <c r="IC108" i="5" s="1"/>
  <c r="ID108" i="5" s="1"/>
  <c r="IE108" i="5" s="1"/>
  <c r="IF108" i="5" s="1"/>
  <c r="IG108" i="5" s="1"/>
  <c r="IH108" i="5" s="1"/>
  <c r="II108" i="5" s="1"/>
  <c r="IJ108" i="5" s="1"/>
  <c r="IK108" i="5" s="1"/>
  <c r="IL108" i="5" s="1"/>
  <c r="IM108" i="5" s="1"/>
  <c r="IN108" i="5" s="1"/>
  <c r="IO108" i="5" s="1"/>
  <c r="IP108" i="5" s="1"/>
  <c r="IQ108" i="5" s="1"/>
  <c r="IR108" i="5" s="1"/>
  <c r="IS108" i="5" s="1"/>
  <c r="IT108" i="5" s="1"/>
  <c r="IU108" i="5" s="1"/>
  <c r="IV108" i="5" s="1"/>
  <c r="IW108" i="5" s="1"/>
  <c r="IX108" i="5" s="1"/>
  <c r="IY108" i="5" s="1"/>
  <c r="IZ108" i="5" s="1"/>
  <c r="JA108" i="5" s="1"/>
  <c r="JB108" i="5" s="1"/>
  <c r="JC108" i="5" s="1"/>
  <c r="JD108" i="5" s="1"/>
  <c r="JE108" i="5" s="1"/>
  <c r="JF108" i="5" s="1"/>
  <c r="JG108" i="5" s="1"/>
  <c r="JH108" i="5" s="1"/>
  <c r="JI108" i="5" s="1"/>
  <c r="JJ108" i="5" s="1"/>
  <c r="JK108" i="5" s="1"/>
  <c r="JL108" i="5" s="1"/>
  <c r="JM108" i="5" s="1"/>
  <c r="JN108" i="5" s="1"/>
  <c r="JO108" i="5" s="1"/>
  <c r="JP108" i="5" s="1"/>
  <c r="JQ108" i="5" s="1"/>
  <c r="JR108" i="5" s="1"/>
  <c r="JS108" i="5" s="1"/>
  <c r="JT108" i="5" s="1"/>
  <c r="JU108" i="5" s="1"/>
  <c r="JV108" i="5" s="1"/>
  <c r="JW108" i="5" s="1"/>
  <c r="JX108" i="5" s="1"/>
  <c r="JY108" i="5" s="1"/>
  <c r="JZ108" i="5" s="1"/>
  <c r="KA108" i="5" s="1"/>
  <c r="KB108" i="5" s="1"/>
  <c r="KC108" i="5" s="1"/>
  <c r="KD108" i="5" s="1"/>
  <c r="KE108" i="5" s="1"/>
  <c r="KF108" i="5" s="1"/>
  <c r="KG108" i="5" s="1"/>
  <c r="KH108" i="5" s="1"/>
  <c r="KI108" i="5" s="1"/>
  <c r="KJ108" i="5" s="1"/>
  <c r="KK108" i="5" s="1"/>
  <c r="KL108" i="5" s="1"/>
  <c r="KM108" i="5" s="1"/>
  <c r="KN108" i="5" s="1"/>
  <c r="KO108" i="5" s="1"/>
  <c r="KP108" i="5" s="1"/>
  <c r="KQ108" i="5" s="1"/>
  <c r="KR108" i="5" s="1"/>
  <c r="KS108" i="5" s="1"/>
  <c r="KT108" i="5" s="1"/>
  <c r="KU108" i="5" s="1"/>
  <c r="KV108" i="5" s="1"/>
  <c r="KW108" i="5" s="1"/>
  <c r="KX108" i="5" s="1"/>
  <c r="KY108" i="5" s="1"/>
  <c r="KZ108" i="5" s="1"/>
  <c r="LA108" i="5" s="1"/>
  <c r="LB108" i="5" s="1"/>
  <c r="LC108" i="5" s="1"/>
  <c r="LD108" i="5" s="1"/>
  <c r="LE108" i="5" s="1"/>
  <c r="LF108" i="5" s="1"/>
  <c r="LG108" i="5" s="1"/>
  <c r="LH108" i="5" s="1"/>
  <c r="LI108" i="5" s="1"/>
  <c r="LJ108" i="5" s="1"/>
  <c r="LK108" i="5" s="1"/>
  <c r="LL108" i="5" s="1"/>
  <c r="LM108" i="5" s="1"/>
  <c r="LN108" i="5" s="1"/>
  <c r="LO108" i="5" s="1"/>
  <c r="LP108" i="5" s="1"/>
  <c r="LQ108" i="5" s="1"/>
  <c r="LR108" i="5" s="1"/>
  <c r="LS108" i="5" s="1"/>
  <c r="LT108" i="5" s="1"/>
  <c r="LU108" i="5" s="1"/>
  <c r="LV108" i="5" s="1"/>
  <c r="LW108" i="5" s="1"/>
  <c r="LX108" i="5" s="1"/>
  <c r="LY108" i="5" s="1"/>
  <c r="LZ108" i="5" s="1"/>
  <c r="MA108" i="5" s="1"/>
  <c r="MB108" i="5" s="1"/>
  <c r="MC108" i="5" s="1"/>
  <c r="MD108" i="5" s="1"/>
  <c r="ME108" i="5" s="1"/>
  <c r="MF108" i="5" s="1"/>
  <c r="MG108" i="5" s="1"/>
  <c r="MH108" i="5" s="1"/>
  <c r="MI108" i="5" s="1"/>
  <c r="MJ108" i="5" s="1"/>
  <c r="MK108" i="5" s="1"/>
  <c r="ML108" i="5" s="1"/>
  <c r="MM108" i="5" s="1"/>
  <c r="MN108" i="5" s="1"/>
  <c r="MO108" i="5" s="1"/>
  <c r="MP108" i="5" s="1"/>
  <c r="MQ108" i="5" s="1"/>
  <c r="MR108" i="5" s="1"/>
  <c r="MS108" i="5" s="1"/>
  <c r="MT108" i="5" s="1"/>
  <c r="MU108" i="5" s="1"/>
  <c r="MV108" i="5" s="1"/>
  <c r="MW108" i="5" s="1"/>
  <c r="MX108" i="5" s="1"/>
  <c r="MY108" i="5" s="1"/>
  <c r="MZ108" i="5" s="1"/>
  <c r="NA108" i="5" s="1"/>
  <c r="NB108" i="5" s="1"/>
  <c r="NC108" i="5" s="1"/>
  <c r="ND108" i="5" s="1"/>
  <c r="NE108" i="5" s="1"/>
  <c r="NF108" i="5" s="1"/>
  <c r="NG108" i="5" s="1"/>
  <c r="NH108" i="5" s="1"/>
  <c r="NI108" i="5" s="1"/>
  <c r="NJ108" i="5" s="1"/>
  <c r="NK108" i="5" s="1"/>
  <c r="NL108" i="5" s="1"/>
  <c r="NM108" i="5" s="1"/>
  <c r="NN108" i="5" s="1"/>
  <c r="NO108" i="5" s="1"/>
  <c r="NP108" i="5" s="1"/>
  <c r="NQ108" i="5" s="1"/>
  <c r="NR108" i="5" s="1"/>
  <c r="NS108" i="5" s="1"/>
  <c r="NT108" i="5" s="1"/>
  <c r="NU108" i="5" s="1"/>
  <c r="NV108" i="5" s="1"/>
  <c r="MJ121" i="5"/>
  <c r="AF94" i="5"/>
  <c r="MR121" i="5"/>
  <c r="HW56" i="5"/>
  <c r="IK155" i="5" s="1"/>
  <c r="IK164" i="5" s="1"/>
  <c r="R53" i="9"/>
  <c r="AA53" i="5"/>
  <c r="AO152" i="5" s="1"/>
  <c r="AO161" i="5" s="1"/>
  <c r="AF53" i="5"/>
  <c r="AT152" i="5" s="1"/>
  <c r="AT161" i="5" s="1"/>
  <c r="R127" i="5"/>
  <c r="CD52" i="5"/>
  <c r="AF160" i="5"/>
  <c r="AD160" i="5"/>
  <c r="DX52" i="5"/>
  <c r="EL151" i="5" s="1"/>
  <c r="EL160" i="5" s="1"/>
  <c r="BG121" i="5"/>
  <c r="GK94" i="5"/>
  <c r="AS98" i="17" s="1"/>
  <c r="LZ94" i="5"/>
  <c r="BT121" i="5"/>
  <c r="MU94" i="5"/>
  <c r="EJ53" i="5"/>
  <c r="EX152" i="5" s="1"/>
  <c r="AS82" i="10"/>
  <c r="JS121" i="5"/>
  <c r="AD94" i="5"/>
  <c r="BE94" i="5"/>
  <c r="NB121" i="5"/>
  <c r="CJ121" i="5"/>
  <c r="NH54" i="5"/>
  <c r="NT121" i="5"/>
  <c r="CR94" i="5"/>
  <c r="BX104" i="17"/>
  <c r="HL54" i="5"/>
  <c r="HZ153" i="5" s="1"/>
  <c r="HZ162" i="5" s="1"/>
  <c r="HA53" i="5"/>
  <c r="HO152" i="5" s="1"/>
  <c r="HO161" i="5" s="1"/>
  <c r="JY53" i="5"/>
  <c r="KM152" i="5" s="1"/>
  <c r="KM161" i="5" s="1"/>
  <c r="LH164" i="5"/>
  <c r="JW56" i="5"/>
  <c r="KK155" i="5" s="1"/>
  <c r="KK164" i="5" s="1"/>
  <c r="GL56" i="5"/>
  <c r="GZ155" i="5" s="1"/>
  <c r="GZ164" i="5" s="1"/>
  <c r="IP52" i="5"/>
  <c r="JD151" i="5" s="1"/>
  <c r="JD160" i="5" s="1"/>
  <c r="IW52" i="5"/>
  <c r="JK151" i="5" s="1"/>
  <c r="JK160" i="5" s="1"/>
  <c r="BP163" i="5"/>
  <c r="JK163" i="5"/>
  <c r="HH55" i="5"/>
  <c r="CC164" i="5"/>
  <c r="HO54" i="5"/>
  <c r="IC153" i="5" s="1"/>
  <c r="IC162" i="5" s="1"/>
  <c r="BJ52" i="5"/>
  <c r="BX151" i="5" s="1"/>
  <c r="BX160" i="5" s="1"/>
  <c r="JL52" i="5"/>
  <c r="LS121" i="5"/>
  <c r="IN121" i="5"/>
  <c r="BZ53" i="5"/>
  <c r="CN152" i="5" s="1"/>
  <c r="CN161" i="5" s="1"/>
  <c r="BX53" i="5"/>
  <c r="CL152" i="5" s="1"/>
  <c r="CL161" i="5" s="1"/>
  <c r="Y56" i="5"/>
  <c r="AM155" i="5" s="1"/>
  <c r="KK94" i="5"/>
  <c r="AD162" i="5"/>
  <c r="II52" i="5"/>
  <c r="IW151" i="5" s="1"/>
  <c r="IW160" i="5" s="1"/>
  <c r="GC52" i="5"/>
  <c r="GQ151" i="5" s="1"/>
  <c r="GQ160" i="5" s="1"/>
  <c r="DG52" i="5"/>
  <c r="DU151" i="5" s="1"/>
  <c r="DU160" i="5" s="1"/>
  <c r="HP94" i="5"/>
  <c r="LM94" i="5"/>
  <c r="R126" i="5"/>
  <c r="NC94" i="5"/>
  <c r="HX121" i="5"/>
  <c r="HQ94" i="5"/>
  <c r="BB121" i="5"/>
  <c r="JW121" i="5"/>
  <c r="NG94" i="5"/>
  <c r="FW121" i="5"/>
  <c r="JB121" i="5"/>
  <c r="AB83" i="9"/>
  <c r="BP102" i="17"/>
  <c r="BY102" i="17"/>
  <c r="BZ162" i="5"/>
  <c r="BK105" i="17"/>
  <c r="LF163" i="5"/>
  <c r="EI52" i="5"/>
  <c r="EW151" i="5" s="1"/>
  <c r="EW160" i="5" s="1"/>
  <c r="CL56" i="5"/>
  <c r="CZ155" i="5" s="1"/>
  <c r="CZ164" i="5" s="1"/>
  <c r="CC161" i="5"/>
  <c r="BP53" i="5"/>
  <c r="CD152" i="5" s="1"/>
  <c r="CD161" i="5" s="1"/>
  <c r="NP161" i="5"/>
  <c r="BG54" i="5"/>
  <c r="BU153" i="5" s="1"/>
  <c r="BU162" i="5" s="1"/>
  <c r="HS54" i="5"/>
  <c r="IG153" i="5" s="1"/>
  <c r="KS54" i="5"/>
  <c r="LG153" i="5" s="1"/>
  <c r="LG162" i="5" s="1"/>
  <c r="LO53" i="5"/>
  <c r="MC152" i="5" s="1"/>
  <c r="AE83" i="9"/>
  <c r="AF102" i="17"/>
  <c r="BU102" i="17"/>
  <c r="BY107" i="17"/>
  <c r="LC163" i="5"/>
  <c r="KA163" i="5"/>
  <c r="GW161" i="5"/>
  <c r="CF162" i="5"/>
  <c r="BK53" i="5"/>
  <c r="BY152" i="5" s="1"/>
  <c r="BY161" i="5" s="1"/>
  <c r="CU53" i="5"/>
  <c r="DI152" i="5" s="1"/>
  <c r="MN52" i="5"/>
  <c r="NB151" i="5" s="1"/>
  <c r="NB160" i="5" s="1"/>
  <c r="BU54" i="5"/>
  <c r="CI153" i="5" s="1"/>
  <c r="AX103" i="17"/>
  <c r="GM161" i="5"/>
  <c r="AU107" i="17"/>
  <c r="JY56" i="5"/>
  <c r="KM155" i="5" s="1"/>
  <c r="KM164" i="5" s="1"/>
  <c r="BP73" i="10"/>
  <c r="AC56" i="5"/>
  <c r="AQ155" i="5" s="1"/>
  <c r="LZ53" i="5"/>
  <c r="MN152" i="5" s="1"/>
  <c r="MN161" i="5" s="1"/>
  <c r="FF55" i="5"/>
  <c r="FT154" i="5" s="1"/>
  <c r="AA83" i="9"/>
  <c r="Z83" i="9"/>
  <c r="BY105" i="17"/>
  <c r="AZ102" i="17"/>
  <c r="LP162" i="5"/>
  <c r="BQ105" i="17"/>
  <c r="KF164" i="5"/>
  <c r="HR55" i="5"/>
  <c r="IF154" i="5" s="1"/>
  <c r="IF163" i="5" s="1"/>
  <c r="LN162" i="5"/>
  <c r="JG160" i="5"/>
  <c r="AR53" i="5"/>
  <c r="BF152" i="5" s="1"/>
  <c r="BF161" i="5" s="1"/>
  <c r="LA163" i="5"/>
  <c r="CH55" i="5"/>
  <c r="CV154" i="5" s="1"/>
  <c r="CV163" i="5" s="1"/>
  <c r="AB106" i="17"/>
  <c r="IK162" i="5"/>
  <c r="IP162" i="5"/>
  <c r="ND52" i="5"/>
  <c r="NR151" i="5" s="1"/>
  <c r="NR160" i="5" s="1"/>
  <c r="CT52" i="5"/>
  <c r="DH151" i="5" s="1"/>
  <c r="DH160" i="5" s="1"/>
  <c r="CG56" i="5"/>
  <c r="CU155" i="5" s="1"/>
  <c r="CU164" i="5" s="1"/>
  <c r="AQ54" i="5"/>
  <c r="BE153" i="5" s="1"/>
  <c r="BE162" i="5" s="1"/>
  <c r="FO52" i="5"/>
  <c r="GC151" i="5" s="1"/>
  <c r="GC160" i="5" s="1"/>
  <c r="DL160" i="5"/>
  <c r="KQ162" i="5"/>
  <c r="DK53" i="5"/>
  <c r="DY152" i="5" s="1"/>
  <c r="BA54" i="5"/>
  <c r="BO153" i="5" s="1"/>
  <c r="BO162" i="5" s="1"/>
  <c r="EE53" i="5"/>
  <c r="ES152" i="5" s="1"/>
  <c r="ES161" i="5" s="1"/>
  <c r="HK53" i="5"/>
  <c r="HY152" i="5" s="1"/>
  <c r="HY161" i="5" s="1"/>
  <c r="DQ55" i="5"/>
  <c r="EE154" i="5" s="1"/>
  <c r="EE163" i="5" s="1"/>
  <c r="HN54" i="5"/>
  <c r="IB153" i="5" s="1"/>
  <c r="IB162" i="5" s="1"/>
  <c r="KJ53" i="5"/>
  <c r="KX152" i="5" s="1"/>
  <c r="KX161" i="5" s="1"/>
  <c r="EC54" i="5"/>
  <c r="EQ153" i="5" s="1"/>
  <c r="EQ162" i="5" s="1"/>
  <c r="W162" i="5"/>
  <c r="AW102" i="17"/>
  <c r="BG104" i="17"/>
  <c r="IY53" i="5"/>
  <c r="JM152" i="5" s="1"/>
  <c r="JM161" i="5" s="1"/>
  <c r="CV161" i="5"/>
  <c r="BN103" i="17"/>
  <c r="AH53" i="5"/>
  <c r="AV152" i="5" s="1"/>
  <c r="AV161" i="5" s="1"/>
  <c r="FP55" i="5"/>
  <c r="GD154" i="5" s="1"/>
  <c r="V82" i="9"/>
  <c r="AL102" i="17"/>
  <c r="FT160" i="5"/>
  <c r="KV53" i="5"/>
  <c r="LJ152" i="5" s="1"/>
  <c r="LJ161" i="5" s="1"/>
  <c r="JH162" i="5"/>
  <c r="NG54" i="5"/>
  <c r="NU153" i="5" s="1"/>
  <c r="NU162" i="5" s="1"/>
  <c r="AA82" i="9"/>
  <c r="AC83" i="9"/>
  <c r="BE102" i="17"/>
  <c r="FQ163" i="5"/>
  <c r="FG52" i="5"/>
  <c r="FU151" i="5" s="1"/>
  <c r="FU160" i="5" s="1"/>
  <c r="CI53" i="5"/>
  <c r="CW152" i="5" s="1"/>
  <c r="CW161" i="5" s="1"/>
  <c r="JC55" i="5"/>
  <c r="AB98" i="17"/>
  <c r="LQ52" i="5"/>
  <c r="ME151" i="5" s="1"/>
  <c r="ME160" i="5" s="1"/>
  <c r="JJ54" i="5"/>
  <c r="JX153" i="5" s="1"/>
  <c r="JX162" i="5" s="1"/>
  <c r="IF56" i="5"/>
  <c r="IT155" i="5" s="1"/>
  <c r="X82" i="9"/>
  <c r="AD83" i="9"/>
  <c r="Z82" i="9"/>
  <c r="BQ102" i="17"/>
  <c r="CQ164" i="5"/>
  <c r="FZ163" i="5"/>
  <c r="KI162" i="5"/>
  <c r="MR52" i="5"/>
  <c r="NF151" i="5" s="1"/>
  <c r="NF160" i="5" s="1"/>
  <c r="EG161" i="5"/>
  <c r="W83" i="9"/>
  <c r="AY102" i="17"/>
  <c r="AV105" i="17"/>
  <c r="NS163" i="5"/>
  <c r="AE52" i="5"/>
  <c r="AS151" i="5" s="1"/>
  <c r="AS160" i="5" s="1"/>
  <c r="BV56" i="5"/>
  <c r="CJ155" i="5" s="1"/>
  <c r="CJ164" i="5" s="1"/>
  <c r="JT52" i="5"/>
  <c r="KH151" i="5" s="1"/>
  <c r="KH160" i="5" s="1"/>
  <c r="AC121" i="5"/>
  <c r="W82" i="9"/>
  <c r="X83" i="9"/>
  <c r="AJ102" i="17"/>
  <c r="AI102" i="17"/>
  <c r="BR102" i="17"/>
  <c r="BX102" i="17"/>
  <c r="BF102" i="17"/>
  <c r="BX103" i="17"/>
  <c r="AZ107" i="17"/>
  <c r="BW104" i="17"/>
  <c r="KJ160" i="5"/>
  <c r="CD56" i="5"/>
  <c r="CR155" i="5" s="1"/>
  <c r="CR164" i="5" s="1"/>
  <c r="BR160" i="5"/>
  <c r="EB56" i="5"/>
  <c r="EP155" i="5" s="1"/>
  <c r="EP164" i="5" s="1"/>
  <c r="AB107" i="17"/>
  <c r="GK160" i="5"/>
  <c r="KP53" i="5"/>
  <c r="LD152" i="5" s="1"/>
  <c r="LD161" i="5" s="1"/>
  <c r="DD162" i="5"/>
  <c r="IR56" i="5"/>
  <c r="JF155" i="5" s="1"/>
  <c r="JF164" i="5" s="1"/>
  <c r="KI160" i="5"/>
  <c r="AT53" i="5"/>
  <c r="BH152" i="5" s="1"/>
  <c r="BH161" i="5" s="1"/>
  <c r="BY55" i="5"/>
  <c r="CM154" i="5" s="1"/>
  <c r="CM163" i="5" s="1"/>
  <c r="MN160" i="5"/>
  <c r="EM160" i="5"/>
  <c r="LW56" i="5"/>
  <c r="BV52" i="5"/>
  <c r="CJ151" i="5" s="1"/>
  <c r="CJ160" i="5" s="1"/>
  <c r="DP56" i="5"/>
  <c r="ED155" i="5" s="1"/>
  <c r="ED164" i="5" s="1"/>
  <c r="KD160" i="5"/>
  <c r="AK53" i="5"/>
  <c r="AY152" i="5" s="1"/>
  <c r="AY161" i="5" s="1"/>
  <c r="IE52" i="5"/>
  <c r="IS151" i="5" s="1"/>
  <c r="CY163" i="5"/>
  <c r="BB53" i="5"/>
  <c r="BP152" i="5" s="1"/>
  <c r="BP161" i="5" s="1"/>
  <c r="FT52" i="5"/>
  <c r="GH151" i="5" s="1"/>
  <c r="IY55" i="5"/>
  <c r="JM154" i="5" s="1"/>
  <c r="JM163" i="5" s="1"/>
  <c r="GC54" i="5"/>
  <c r="GQ153" i="5" s="1"/>
  <c r="GQ162" i="5" s="1"/>
  <c r="MC55" i="5"/>
  <c r="MQ154" i="5" s="1"/>
  <c r="MQ163" i="5" s="1"/>
  <c r="AF82" i="9"/>
  <c r="BF82" i="10"/>
  <c r="V83" i="9"/>
  <c r="LG67" i="5"/>
  <c r="LG224" i="5" s="1"/>
  <c r="GY67" i="5"/>
  <c r="GY224" i="5" s="1"/>
  <c r="NK67" i="5"/>
  <c r="ES67" i="5"/>
  <c r="BV67" i="5"/>
  <c r="BV224" i="5" s="1"/>
  <c r="BO65" i="17"/>
  <c r="BO46" i="17"/>
  <c r="KV40" i="5"/>
  <c r="KU51" i="5"/>
  <c r="AQ19" i="10"/>
  <c r="BM63" i="17"/>
  <c r="AO67" i="17"/>
  <c r="AO48" i="17"/>
  <c r="BZ69" i="17"/>
  <c r="BZ50" i="17"/>
  <c r="BX66" i="17"/>
  <c r="BX47" i="17"/>
  <c r="KQ40" i="5"/>
  <c r="KP51" i="5"/>
  <c r="BI66" i="17"/>
  <c r="BI47" i="17"/>
  <c r="R85" i="10"/>
  <c r="BT19" i="10"/>
  <c r="IC40" i="5"/>
  <c r="IB51" i="5"/>
  <c r="AH65" i="17"/>
  <c r="AH46" i="17"/>
  <c r="AH63" i="17"/>
  <c r="BT70" i="17"/>
  <c r="BT51" i="17"/>
  <c r="NO40" i="5"/>
  <c r="NN51" i="5"/>
  <c r="IA40" i="5"/>
  <c r="HZ51" i="5"/>
  <c r="IJ40" i="5"/>
  <c r="II51" i="5"/>
  <c r="JB40" i="5"/>
  <c r="JA51" i="5"/>
  <c r="JR40" i="5"/>
  <c r="JQ51" i="5"/>
  <c r="BW80" i="10"/>
  <c r="BU105" i="17"/>
  <c r="BK37" i="10"/>
  <c r="AZ23" i="10"/>
  <c r="HG40" i="5"/>
  <c r="HF51" i="5"/>
  <c r="AA20" i="10"/>
  <c r="CA20" i="10"/>
  <c r="AX19" i="10"/>
  <c r="JJ40" i="5"/>
  <c r="JI51" i="5"/>
  <c r="AD70" i="17"/>
  <c r="AD51" i="17"/>
  <c r="BX22" i="10"/>
  <c r="AX40" i="5"/>
  <c r="AW51" i="5"/>
  <c r="KH40" i="5"/>
  <c r="KG51" i="5"/>
  <c r="BP35" i="10"/>
  <c r="BO19" i="10"/>
  <c r="FD151" i="5"/>
  <c r="EL40" i="5"/>
  <c r="EK51" i="5"/>
  <c r="MB40" i="5"/>
  <c r="MA51" i="5"/>
  <c r="U82" i="9"/>
  <c r="R44" i="17"/>
  <c r="AP69" i="17"/>
  <c r="AP50" i="17"/>
  <c r="AI155" i="5"/>
  <c r="R50" i="10"/>
  <c r="AC36" i="10"/>
  <c r="KX40" i="5"/>
  <c r="KW51" i="5"/>
  <c r="ML40" i="5"/>
  <c r="MK51" i="5"/>
  <c r="EQ40" i="5"/>
  <c r="EP51" i="5"/>
  <c r="BL66" i="17"/>
  <c r="BL47" i="17"/>
  <c r="BX36" i="10"/>
  <c r="JU40" i="5"/>
  <c r="JT51" i="5"/>
  <c r="GI40" i="5"/>
  <c r="GH51" i="5"/>
  <c r="MX40" i="5"/>
  <c r="MW51" i="5"/>
  <c r="AN63" i="17"/>
  <c r="AD38" i="10"/>
  <c r="Z67" i="17"/>
  <c r="Z48" i="17"/>
  <c r="Z80" i="10"/>
  <c r="AQ21" i="10"/>
  <c r="MQ40" i="5"/>
  <c r="MP51" i="5"/>
  <c r="AD67" i="17"/>
  <c r="AD48" i="17"/>
  <c r="BP65" i="17"/>
  <c r="BP46" i="17"/>
  <c r="AK66" i="17"/>
  <c r="AK47" i="17"/>
  <c r="AE65" i="17"/>
  <c r="AE46" i="17"/>
  <c r="BC23" i="10"/>
  <c r="JE40" i="5"/>
  <c r="JD51" i="5"/>
  <c r="BG40" i="5"/>
  <c r="BF51" i="5"/>
  <c r="BE63" i="17"/>
  <c r="KR40" i="5"/>
  <c r="KQ51" i="5"/>
  <c r="AH68" i="17"/>
  <c r="AH49" i="17"/>
  <c r="BS70" i="17"/>
  <c r="BS51" i="17"/>
  <c r="BH40" i="5"/>
  <c r="BG51" i="5"/>
  <c r="HY55" i="5"/>
  <c r="AW20" i="10"/>
  <c r="NE40" i="5"/>
  <c r="ND51" i="5"/>
  <c r="GZ162" i="5"/>
  <c r="ID54" i="5"/>
  <c r="IR153" i="5" s="1"/>
  <c r="IR162" i="5" s="1"/>
  <c r="DV164" i="5"/>
  <c r="BJ105" i="17"/>
  <c r="DW55" i="5"/>
  <c r="EK154" i="5" s="1"/>
  <c r="EK163" i="5" s="1"/>
  <c r="IZ160" i="5"/>
  <c r="BL52" i="5"/>
  <c r="KT160" i="5"/>
  <c r="AU66" i="17"/>
  <c r="AU47" i="17"/>
  <c r="BF66" i="17"/>
  <c r="BF47" i="17"/>
  <c r="NE154" i="5"/>
  <c r="NE163" i="5" s="1"/>
  <c r="BX63" i="17"/>
  <c r="R61" i="17"/>
  <c r="AL56" i="5"/>
  <c r="GT53" i="5"/>
  <c r="BE65" i="17"/>
  <c r="BE46" i="17"/>
  <c r="BL53" i="5"/>
  <c r="BZ152" i="5" s="1"/>
  <c r="BZ161" i="5" s="1"/>
  <c r="DF53" i="5"/>
  <c r="DT152" i="5" s="1"/>
  <c r="DT161" i="5" s="1"/>
  <c r="BE70" i="17"/>
  <c r="BE51" i="17"/>
  <c r="DV53" i="5"/>
  <c r="EJ152" i="5" s="1"/>
  <c r="EJ161" i="5" s="1"/>
  <c r="HB53" i="5"/>
  <c r="HP152" i="5" s="1"/>
  <c r="HP161" i="5" s="1"/>
  <c r="BR104" i="17"/>
  <c r="KW164" i="5"/>
  <c r="IH160" i="5"/>
  <c r="CG162" i="5"/>
  <c r="IS56" i="5"/>
  <c r="JG155" i="5" s="1"/>
  <c r="W34" i="10"/>
  <c r="AR56" i="5"/>
  <c r="BF155" i="5" s="1"/>
  <c r="AL69" i="17"/>
  <c r="AL50" i="17"/>
  <c r="W36" i="10"/>
  <c r="CY56" i="5"/>
  <c r="DM155" i="5" s="1"/>
  <c r="DM164" i="5" s="1"/>
  <c r="LH52" i="5"/>
  <c r="LV151" i="5" s="1"/>
  <c r="LV160" i="5" s="1"/>
  <c r="BH72" i="10"/>
  <c r="BG66" i="17"/>
  <c r="BG47" i="17"/>
  <c r="W37" i="10"/>
  <c r="AJ67" i="17"/>
  <c r="AJ48" i="17"/>
  <c r="AE63" i="17"/>
  <c r="HE163" i="5"/>
  <c r="AJ53" i="5"/>
  <c r="JR55" i="5"/>
  <c r="KF154" i="5" s="1"/>
  <c r="KF163" i="5" s="1"/>
  <c r="GK52" i="5"/>
  <c r="GY151" i="5" s="1"/>
  <c r="NJ160" i="5"/>
  <c r="Z20" i="10"/>
  <c r="GZ54" i="5"/>
  <c r="HN153" i="5" s="1"/>
  <c r="HN162" i="5" s="1"/>
  <c r="W56" i="5"/>
  <c r="AK155" i="5" s="1"/>
  <c r="BD163" i="5"/>
  <c r="CY53" i="5"/>
  <c r="DM152" i="5" s="1"/>
  <c r="AQ22" i="10"/>
  <c r="AO20" i="10"/>
  <c r="W52" i="5"/>
  <c r="AK151" i="5" s="1"/>
  <c r="AX37" i="10"/>
  <c r="DB56" i="5"/>
  <c r="DP155" i="5" s="1"/>
  <c r="FY54" i="5"/>
  <c r="JH54" i="5"/>
  <c r="JV153" i="5" s="1"/>
  <c r="JV162" i="5" s="1"/>
  <c r="HE67" i="5"/>
  <c r="JF67" i="5"/>
  <c r="MK67" i="5"/>
  <c r="EL67" i="5"/>
  <c r="BR67" i="5"/>
  <c r="DB67" i="5"/>
  <c r="DB224" i="5" s="1"/>
  <c r="EA67" i="5"/>
  <c r="EA224" i="5" s="1"/>
  <c r="JY67" i="5"/>
  <c r="JY224" i="5" s="1"/>
  <c r="U90" i="17"/>
  <c r="KN67" i="5"/>
  <c r="JV67" i="5"/>
  <c r="EJ67" i="5"/>
  <c r="EJ224" i="5" s="1"/>
  <c r="IA67" i="5"/>
  <c r="IJ67" i="5"/>
  <c r="BG67" i="5"/>
  <c r="IF67" i="5"/>
  <c r="IF224" i="5" s="1"/>
  <c r="Z159" i="5"/>
  <c r="Z67" i="5"/>
  <c r="R74" i="5"/>
  <c r="U164" i="5"/>
  <c r="U83" i="5"/>
  <c r="V83" i="5" s="1"/>
  <c r="W83" i="5" s="1"/>
  <c r="X83" i="5" s="1"/>
  <c r="Y83" i="5" s="1"/>
  <c r="Z83" i="5" s="1"/>
  <c r="AA83" i="5" s="1"/>
  <c r="AB83" i="5" s="1"/>
  <c r="AC83" i="5" s="1"/>
  <c r="AD83" i="5" s="1"/>
  <c r="AE83" i="5" s="1"/>
  <c r="AF83" i="5" s="1"/>
  <c r="AG83" i="5" s="1"/>
  <c r="AH83" i="5" s="1"/>
  <c r="AI83" i="5" s="1"/>
  <c r="AJ83" i="5" s="1"/>
  <c r="AK83" i="5" s="1"/>
  <c r="AL83" i="5" s="1"/>
  <c r="AM83" i="5" s="1"/>
  <c r="AN83" i="5" s="1"/>
  <c r="AO83" i="5" s="1"/>
  <c r="AP83" i="5" s="1"/>
  <c r="AQ83" i="5" s="1"/>
  <c r="AR83" i="5" s="1"/>
  <c r="AS83" i="5" s="1"/>
  <c r="AT83" i="5" s="1"/>
  <c r="AU83" i="5" s="1"/>
  <c r="AV83" i="5" s="1"/>
  <c r="AW83" i="5" s="1"/>
  <c r="AX83" i="5" s="1"/>
  <c r="AY83" i="5" s="1"/>
  <c r="AZ83" i="5" s="1"/>
  <c r="BA83" i="5" s="1"/>
  <c r="BB83" i="5" s="1"/>
  <c r="BC83" i="5" s="1"/>
  <c r="BD83" i="5" s="1"/>
  <c r="BE83" i="5" s="1"/>
  <c r="BF83" i="5" s="1"/>
  <c r="BG83" i="5" s="1"/>
  <c r="BH83" i="5" s="1"/>
  <c r="BI83" i="5" s="1"/>
  <c r="BJ83" i="5" s="1"/>
  <c r="BK83" i="5" s="1"/>
  <c r="BL83" i="5" s="1"/>
  <c r="BM83" i="5" s="1"/>
  <c r="BN83" i="5" s="1"/>
  <c r="BO83" i="5" s="1"/>
  <c r="BP83" i="5" s="1"/>
  <c r="BQ83" i="5" s="1"/>
  <c r="BR83" i="5" s="1"/>
  <c r="BS83" i="5" s="1"/>
  <c r="BT83" i="5" s="1"/>
  <c r="BU83" i="5" s="1"/>
  <c r="BV83" i="5" s="1"/>
  <c r="BW83" i="5" s="1"/>
  <c r="BX83" i="5" s="1"/>
  <c r="BY83" i="5" s="1"/>
  <c r="BZ83" i="5" s="1"/>
  <c r="CA83" i="5" s="1"/>
  <c r="CB83" i="5" s="1"/>
  <c r="CC83" i="5" s="1"/>
  <c r="CD83" i="5" s="1"/>
  <c r="CE83" i="5" s="1"/>
  <c r="CF83" i="5" s="1"/>
  <c r="CG83" i="5" s="1"/>
  <c r="CH83" i="5" s="1"/>
  <c r="CI83" i="5" s="1"/>
  <c r="CJ83" i="5" s="1"/>
  <c r="CK83" i="5" s="1"/>
  <c r="CL83" i="5" s="1"/>
  <c r="CM83" i="5" s="1"/>
  <c r="CN83" i="5" s="1"/>
  <c r="CO83" i="5" s="1"/>
  <c r="CP83" i="5" s="1"/>
  <c r="CQ83" i="5" s="1"/>
  <c r="CR83" i="5" s="1"/>
  <c r="CS83" i="5" s="1"/>
  <c r="CT83" i="5" s="1"/>
  <c r="CU83" i="5" s="1"/>
  <c r="CV83" i="5" s="1"/>
  <c r="CW83" i="5" s="1"/>
  <c r="CX83" i="5" s="1"/>
  <c r="CY83" i="5" s="1"/>
  <c r="CZ83" i="5" s="1"/>
  <c r="DA83" i="5" s="1"/>
  <c r="DB83" i="5" s="1"/>
  <c r="DC83" i="5" s="1"/>
  <c r="DD83" i="5" s="1"/>
  <c r="DE83" i="5" s="1"/>
  <c r="DF83" i="5" s="1"/>
  <c r="DG83" i="5" s="1"/>
  <c r="DH83" i="5" s="1"/>
  <c r="DI83" i="5" s="1"/>
  <c r="DJ83" i="5" s="1"/>
  <c r="DK83" i="5" s="1"/>
  <c r="DL83" i="5" s="1"/>
  <c r="DM83" i="5" s="1"/>
  <c r="DN83" i="5" s="1"/>
  <c r="DO83" i="5" s="1"/>
  <c r="DP83" i="5" s="1"/>
  <c r="DQ83" i="5" s="1"/>
  <c r="DR83" i="5" s="1"/>
  <c r="DS83" i="5" s="1"/>
  <c r="DT83" i="5" s="1"/>
  <c r="DU83" i="5" s="1"/>
  <c r="DV83" i="5" s="1"/>
  <c r="DW83" i="5" s="1"/>
  <c r="DX83" i="5" s="1"/>
  <c r="DY83" i="5" s="1"/>
  <c r="DZ83" i="5" s="1"/>
  <c r="EA83" i="5" s="1"/>
  <c r="EB83" i="5" s="1"/>
  <c r="EC83" i="5" s="1"/>
  <c r="ED83" i="5" s="1"/>
  <c r="EE83" i="5" s="1"/>
  <c r="EF83" i="5" s="1"/>
  <c r="EG83" i="5" s="1"/>
  <c r="EH83" i="5" s="1"/>
  <c r="EI83" i="5" s="1"/>
  <c r="EJ83" i="5" s="1"/>
  <c r="EK83" i="5" s="1"/>
  <c r="EL83" i="5" s="1"/>
  <c r="EM83" i="5" s="1"/>
  <c r="EN83" i="5" s="1"/>
  <c r="EO83" i="5" s="1"/>
  <c r="EP83" i="5" s="1"/>
  <c r="EQ83" i="5" s="1"/>
  <c r="ER83" i="5" s="1"/>
  <c r="ES83" i="5" s="1"/>
  <c r="ET83" i="5" s="1"/>
  <c r="EU83" i="5" s="1"/>
  <c r="EV83" i="5" s="1"/>
  <c r="EW83" i="5" s="1"/>
  <c r="EX83" i="5" s="1"/>
  <c r="EY83" i="5" s="1"/>
  <c r="EZ83" i="5" s="1"/>
  <c r="FA83" i="5" s="1"/>
  <c r="FB83" i="5" s="1"/>
  <c r="FC83" i="5" s="1"/>
  <c r="FD83" i="5" s="1"/>
  <c r="FE83" i="5" s="1"/>
  <c r="FF83" i="5" s="1"/>
  <c r="FG83" i="5" s="1"/>
  <c r="FH83" i="5" s="1"/>
  <c r="FI83" i="5" s="1"/>
  <c r="FJ83" i="5" s="1"/>
  <c r="FK83" i="5" s="1"/>
  <c r="FL83" i="5" s="1"/>
  <c r="FM83" i="5" s="1"/>
  <c r="FN83" i="5" s="1"/>
  <c r="FO83" i="5" s="1"/>
  <c r="FP83" i="5" s="1"/>
  <c r="FQ83" i="5" s="1"/>
  <c r="FR83" i="5" s="1"/>
  <c r="FS83" i="5" s="1"/>
  <c r="FT83" i="5" s="1"/>
  <c r="FU83" i="5" s="1"/>
  <c r="FV83" i="5" s="1"/>
  <c r="FW83" i="5" s="1"/>
  <c r="FX83" i="5" s="1"/>
  <c r="FY83" i="5" s="1"/>
  <c r="FZ83" i="5" s="1"/>
  <c r="GA83" i="5" s="1"/>
  <c r="GB83" i="5" s="1"/>
  <c r="GC83" i="5" s="1"/>
  <c r="GD83" i="5" s="1"/>
  <c r="GE83" i="5" s="1"/>
  <c r="GF83" i="5" s="1"/>
  <c r="GG83" i="5" s="1"/>
  <c r="GH83" i="5" s="1"/>
  <c r="GI83" i="5" s="1"/>
  <c r="GJ83" i="5" s="1"/>
  <c r="GK83" i="5" s="1"/>
  <c r="GL83" i="5" s="1"/>
  <c r="GM83" i="5" s="1"/>
  <c r="GN83" i="5" s="1"/>
  <c r="GO83" i="5" s="1"/>
  <c r="GP83" i="5" s="1"/>
  <c r="GQ83" i="5" s="1"/>
  <c r="GR83" i="5" s="1"/>
  <c r="GS83" i="5" s="1"/>
  <c r="GT83" i="5" s="1"/>
  <c r="GU83" i="5" s="1"/>
  <c r="GV83" i="5" s="1"/>
  <c r="GW83" i="5" s="1"/>
  <c r="GX83" i="5" s="1"/>
  <c r="GY83" i="5" s="1"/>
  <c r="GZ83" i="5" s="1"/>
  <c r="HA83" i="5" s="1"/>
  <c r="HB83" i="5" s="1"/>
  <c r="HC83" i="5" s="1"/>
  <c r="HD83" i="5" s="1"/>
  <c r="HE83" i="5" s="1"/>
  <c r="HF83" i="5" s="1"/>
  <c r="HG83" i="5" s="1"/>
  <c r="HH83" i="5" s="1"/>
  <c r="HI83" i="5" s="1"/>
  <c r="HJ83" i="5" s="1"/>
  <c r="HK83" i="5" s="1"/>
  <c r="HL83" i="5" s="1"/>
  <c r="HM83" i="5" s="1"/>
  <c r="HN83" i="5" s="1"/>
  <c r="HO83" i="5" s="1"/>
  <c r="HP83" i="5" s="1"/>
  <c r="HQ83" i="5" s="1"/>
  <c r="HR83" i="5" s="1"/>
  <c r="HS83" i="5" s="1"/>
  <c r="HT83" i="5" s="1"/>
  <c r="HU83" i="5" s="1"/>
  <c r="HV83" i="5" s="1"/>
  <c r="HW83" i="5" s="1"/>
  <c r="HX83" i="5" s="1"/>
  <c r="HY83" i="5" s="1"/>
  <c r="HZ83" i="5" s="1"/>
  <c r="IA83" i="5" s="1"/>
  <c r="IB83" i="5" s="1"/>
  <c r="IC83" i="5" s="1"/>
  <c r="ID83" i="5" s="1"/>
  <c r="IE83" i="5" s="1"/>
  <c r="IF83" i="5" s="1"/>
  <c r="IG83" i="5" s="1"/>
  <c r="IH83" i="5" s="1"/>
  <c r="II83" i="5" s="1"/>
  <c r="IJ83" i="5" s="1"/>
  <c r="IK83" i="5" s="1"/>
  <c r="IL83" i="5" s="1"/>
  <c r="IM83" i="5" s="1"/>
  <c r="IN83" i="5" s="1"/>
  <c r="IO83" i="5" s="1"/>
  <c r="IP83" i="5" s="1"/>
  <c r="IQ83" i="5" s="1"/>
  <c r="IR83" i="5" s="1"/>
  <c r="IS83" i="5" s="1"/>
  <c r="IT83" i="5" s="1"/>
  <c r="IU83" i="5" s="1"/>
  <c r="IV83" i="5" s="1"/>
  <c r="IW83" i="5" s="1"/>
  <c r="IX83" i="5" s="1"/>
  <c r="IY83" i="5" s="1"/>
  <c r="IZ83" i="5" s="1"/>
  <c r="JA83" i="5" s="1"/>
  <c r="JB83" i="5" s="1"/>
  <c r="JC83" i="5" s="1"/>
  <c r="JD83" i="5" s="1"/>
  <c r="JE83" i="5" s="1"/>
  <c r="JF83" i="5" s="1"/>
  <c r="JG83" i="5" s="1"/>
  <c r="JH83" i="5" s="1"/>
  <c r="JI83" i="5" s="1"/>
  <c r="JJ83" i="5" s="1"/>
  <c r="JK83" i="5" s="1"/>
  <c r="JL83" i="5" s="1"/>
  <c r="JM83" i="5" s="1"/>
  <c r="JN83" i="5" s="1"/>
  <c r="JO83" i="5" s="1"/>
  <c r="JP83" i="5" s="1"/>
  <c r="JQ83" i="5" s="1"/>
  <c r="JR83" i="5" s="1"/>
  <c r="JS83" i="5" s="1"/>
  <c r="JT83" i="5" s="1"/>
  <c r="JU83" i="5" s="1"/>
  <c r="JV83" i="5" s="1"/>
  <c r="JW83" i="5" s="1"/>
  <c r="JX83" i="5" s="1"/>
  <c r="JY83" i="5" s="1"/>
  <c r="JZ83" i="5" s="1"/>
  <c r="KA83" i="5" s="1"/>
  <c r="KB83" i="5" s="1"/>
  <c r="KC83" i="5" s="1"/>
  <c r="KD83" i="5" s="1"/>
  <c r="KE83" i="5" s="1"/>
  <c r="KF83" i="5" s="1"/>
  <c r="KG83" i="5" s="1"/>
  <c r="KH83" i="5" s="1"/>
  <c r="KI83" i="5" s="1"/>
  <c r="KJ83" i="5" s="1"/>
  <c r="KK83" i="5" s="1"/>
  <c r="KL83" i="5" s="1"/>
  <c r="KM83" i="5" s="1"/>
  <c r="KN83" i="5" s="1"/>
  <c r="KO83" i="5" s="1"/>
  <c r="KP83" i="5" s="1"/>
  <c r="KQ83" i="5" s="1"/>
  <c r="KR83" i="5" s="1"/>
  <c r="KS83" i="5" s="1"/>
  <c r="KT83" i="5" s="1"/>
  <c r="KU83" i="5" s="1"/>
  <c r="KV83" i="5" s="1"/>
  <c r="KW83" i="5" s="1"/>
  <c r="KX83" i="5" s="1"/>
  <c r="KY83" i="5" s="1"/>
  <c r="KZ83" i="5" s="1"/>
  <c r="LA83" i="5" s="1"/>
  <c r="LB83" i="5" s="1"/>
  <c r="LC83" i="5" s="1"/>
  <c r="LD83" i="5" s="1"/>
  <c r="LE83" i="5" s="1"/>
  <c r="LF83" i="5" s="1"/>
  <c r="LG83" i="5" s="1"/>
  <c r="LH83" i="5" s="1"/>
  <c r="LI83" i="5" s="1"/>
  <c r="LJ83" i="5" s="1"/>
  <c r="LK83" i="5" s="1"/>
  <c r="LL83" i="5" s="1"/>
  <c r="LM83" i="5" s="1"/>
  <c r="LN83" i="5" s="1"/>
  <c r="LO83" i="5" s="1"/>
  <c r="LP83" i="5" s="1"/>
  <c r="LQ83" i="5" s="1"/>
  <c r="LR83" i="5" s="1"/>
  <c r="LS83" i="5" s="1"/>
  <c r="LT83" i="5" s="1"/>
  <c r="LU83" i="5" s="1"/>
  <c r="LV83" i="5" s="1"/>
  <c r="LW83" i="5" s="1"/>
  <c r="LX83" i="5" s="1"/>
  <c r="LY83" i="5" s="1"/>
  <c r="LZ83" i="5" s="1"/>
  <c r="MA83" i="5" s="1"/>
  <c r="MB83" i="5" s="1"/>
  <c r="MC83" i="5" s="1"/>
  <c r="MD83" i="5" s="1"/>
  <c r="ME83" i="5" s="1"/>
  <c r="MF83" i="5" s="1"/>
  <c r="MG83" i="5" s="1"/>
  <c r="MH83" i="5" s="1"/>
  <c r="MI83" i="5" s="1"/>
  <c r="MJ83" i="5" s="1"/>
  <c r="MK83" i="5" s="1"/>
  <c r="ML83" i="5" s="1"/>
  <c r="MM83" i="5" s="1"/>
  <c r="MN83" i="5" s="1"/>
  <c r="MO83" i="5" s="1"/>
  <c r="MP83" i="5" s="1"/>
  <c r="MQ83" i="5" s="1"/>
  <c r="MR83" i="5" s="1"/>
  <c r="MS83" i="5" s="1"/>
  <c r="MT83" i="5" s="1"/>
  <c r="MU83" i="5" s="1"/>
  <c r="MV83" i="5" s="1"/>
  <c r="MW83" i="5" s="1"/>
  <c r="MX83" i="5" s="1"/>
  <c r="MY83" i="5" s="1"/>
  <c r="MZ83" i="5" s="1"/>
  <c r="NA83" i="5" s="1"/>
  <c r="NB83" i="5" s="1"/>
  <c r="NC83" i="5" s="1"/>
  <c r="ND83" i="5" s="1"/>
  <c r="NE83" i="5" s="1"/>
  <c r="NF83" i="5" s="1"/>
  <c r="NG83" i="5" s="1"/>
  <c r="NH83" i="5" s="1"/>
  <c r="NI83" i="5" s="1"/>
  <c r="NJ83" i="5" s="1"/>
  <c r="NK83" i="5" s="1"/>
  <c r="NL83" i="5" s="1"/>
  <c r="NM83" i="5" s="1"/>
  <c r="NN83" i="5" s="1"/>
  <c r="NO83" i="5" s="1"/>
  <c r="NP83" i="5" s="1"/>
  <c r="NQ83" i="5" s="1"/>
  <c r="NR83" i="5" s="1"/>
  <c r="NS83" i="5" s="1"/>
  <c r="NT83" i="5" s="1"/>
  <c r="NU83" i="5" s="1"/>
  <c r="NV83" i="5" s="1"/>
  <c r="BP34" i="10"/>
  <c r="MD40" i="5"/>
  <c r="MC51" i="5"/>
  <c r="KP40" i="5"/>
  <c r="KO51" i="5"/>
  <c r="AP40" i="5"/>
  <c r="AO51" i="5"/>
  <c r="BE37" i="10"/>
  <c r="U107" i="17"/>
  <c r="Z66" i="17"/>
  <c r="Z47" i="17"/>
  <c r="MU40" i="5"/>
  <c r="MT51" i="5"/>
  <c r="AP80" i="10"/>
  <c r="BR34" i="10"/>
  <c r="R32" i="4"/>
  <c r="R33" i="4" s="1"/>
  <c r="D11" i="20" s="1"/>
  <c r="U92" i="4"/>
  <c r="U84" i="4"/>
  <c r="U88" i="4"/>
  <c r="HJ51" i="5"/>
  <c r="HK40" i="5"/>
  <c r="ES40" i="5"/>
  <c r="ER51" i="5"/>
  <c r="LR40" i="5"/>
  <c r="LQ51" i="5"/>
  <c r="BQ67" i="17"/>
  <c r="BQ48" i="17"/>
  <c r="AN23" i="10"/>
  <c r="AE35" i="10"/>
  <c r="BX34" i="10"/>
  <c r="AV23" i="10"/>
  <c r="JX40" i="5"/>
  <c r="JW51" i="5"/>
  <c r="DC40" i="5"/>
  <c r="DB51" i="5"/>
  <c r="BW38" i="10"/>
  <c r="HV40" i="5"/>
  <c r="HU51" i="5"/>
  <c r="BU67" i="17"/>
  <c r="BU48" i="17"/>
  <c r="BR23" i="10"/>
  <c r="MW40" i="5"/>
  <c r="MV51" i="5"/>
  <c r="BT63" i="17"/>
  <c r="BE22" i="10"/>
  <c r="AX36" i="10"/>
  <c r="MC40" i="5"/>
  <c r="MB51" i="5"/>
  <c r="BV19" i="10"/>
  <c r="BS23" i="10"/>
  <c r="Y34" i="10"/>
  <c r="AN21" i="10"/>
  <c r="BF36" i="10"/>
  <c r="AU37" i="10"/>
  <c r="AB38" i="10"/>
  <c r="Z37" i="10"/>
  <c r="LM40" i="5"/>
  <c r="LL51" i="5"/>
  <c r="AE66" i="17"/>
  <c r="AE47" i="17"/>
  <c r="KE40" i="5"/>
  <c r="KD51" i="5"/>
  <c r="AW36" i="10"/>
  <c r="AI70" i="17"/>
  <c r="AI51" i="17"/>
  <c r="MC163" i="5"/>
  <c r="NC40" i="5"/>
  <c r="NB51" i="5"/>
  <c r="AV22" i="10"/>
  <c r="DW153" i="5"/>
  <c r="BA68" i="17"/>
  <c r="BA49" i="17"/>
  <c r="BG19" i="10"/>
  <c r="BL36" i="10"/>
  <c r="BP36" i="10"/>
  <c r="NE155" i="5"/>
  <c r="NE164" i="5" s="1"/>
  <c r="MQ53" i="5"/>
  <c r="R51" i="10"/>
  <c r="BF21" i="10"/>
  <c r="BW22" i="10"/>
  <c r="BK22" i="10"/>
  <c r="IR40" i="5"/>
  <c r="IQ51" i="5"/>
  <c r="HW40" i="5"/>
  <c r="HV51" i="5"/>
  <c r="HQ40" i="5"/>
  <c r="HP51" i="5"/>
  <c r="BD80" i="10"/>
  <c r="KJ40" i="5"/>
  <c r="KI51" i="5"/>
  <c r="FS40" i="5"/>
  <c r="FR51" i="5"/>
  <c r="JM40" i="5"/>
  <c r="JL51" i="5"/>
  <c r="FZ40" i="5"/>
  <c r="FY51" i="5"/>
  <c r="NK160" i="5"/>
  <c r="DW51" i="5"/>
  <c r="DX40" i="5"/>
  <c r="AC40" i="5"/>
  <c r="AB51" i="5"/>
  <c r="AG23" i="10"/>
  <c r="AB21" i="10"/>
  <c r="AM66" i="17"/>
  <c r="AM47" i="17"/>
  <c r="KU163" i="5"/>
  <c r="ME40" i="5"/>
  <c r="MD51" i="5"/>
  <c r="X66" i="17"/>
  <c r="X47" i="17"/>
  <c r="LS163" i="5"/>
  <c r="GR40" i="5"/>
  <c r="GQ51" i="5"/>
  <c r="ND40" i="5"/>
  <c r="NC51" i="5"/>
  <c r="IK40" i="5"/>
  <c r="IJ51" i="5"/>
  <c r="R53" i="10"/>
  <c r="HI40" i="5"/>
  <c r="HH51" i="5"/>
  <c r="AZ19" i="10"/>
  <c r="AO35" i="10"/>
  <c r="FN40" i="5"/>
  <c r="FM51" i="5"/>
  <c r="MZ40" i="5"/>
  <c r="MY51" i="5"/>
  <c r="V22" i="10"/>
  <c r="BL70" i="17"/>
  <c r="BL51" i="17"/>
  <c r="AX67" i="17"/>
  <c r="AX48" i="17"/>
  <c r="AI63" i="17"/>
  <c r="LH160" i="5"/>
  <c r="EE67" i="5"/>
  <c r="EE224" i="5" s="1"/>
  <c r="BR68" i="17"/>
  <c r="BR49" i="17"/>
  <c r="BH35" i="10"/>
  <c r="Z68" i="17"/>
  <c r="Z49" i="17"/>
  <c r="IL161" i="5"/>
  <c r="DI40" i="5"/>
  <c r="DH51" i="5"/>
  <c r="NM40" i="5"/>
  <c r="NL51" i="5"/>
  <c r="AD68" i="17"/>
  <c r="AD49" i="17"/>
  <c r="CM40" i="5"/>
  <c r="CL51" i="5"/>
  <c r="BM40" i="5"/>
  <c r="BL51" i="5"/>
  <c r="CG163" i="5"/>
  <c r="EH54" i="5"/>
  <c r="EV153" i="5" s="1"/>
  <c r="EV162" i="5" s="1"/>
  <c r="AP63" i="17"/>
  <c r="HN55" i="5"/>
  <c r="IB154" i="5" s="1"/>
  <c r="IB163" i="5" s="1"/>
  <c r="KD40" i="5"/>
  <c r="KC51" i="5"/>
  <c r="IB161" i="5"/>
  <c r="HC164" i="5"/>
  <c r="DO51" i="5"/>
  <c r="DP40" i="5"/>
  <c r="BT69" i="17"/>
  <c r="BT50" i="17"/>
  <c r="AZ152" i="5"/>
  <c r="AZ161" i="5" s="1"/>
  <c r="CU160" i="5"/>
  <c r="GP54" i="5"/>
  <c r="HD153" i="5" s="1"/>
  <c r="HD162" i="5" s="1"/>
  <c r="IA163" i="5"/>
  <c r="AQ68" i="17"/>
  <c r="AQ49" i="17"/>
  <c r="BY63" i="17"/>
  <c r="IM155" i="5"/>
  <c r="IM164" i="5" s="1"/>
  <c r="HV151" i="5"/>
  <c r="HV160" i="5" s="1"/>
  <c r="AR63" i="17"/>
  <c r="BT55" i="5"/>
  <c r="CH154" i="5" s="1"/>
  <c r="CH163" i="5" s="1"/>
  <c r="W22" i="10"/>
  <c r="AA55" i="5"/>
  <c r="AP70" i="17"/>
  <c r="AP51" i="17"/>
  <c r="GX40" i="5"/>
  <c r="GW51" i="5"/>
  <c r="V35" i="10"/>
  <c r="AP162" i="5"/>
  <c r="CO163" i="5"/>
  <c r="BT164" i="5"/>
  <c r="CS56" i="5"/>
  <c r="BK40" i="5"/>
  <c r="BJ51" i="5"/>
  <c r="EF52" i="5"/>
  <c r="ET151" i="5" s="1"/>
  <c r="ET160" i="5" s="1"/>
  <c r="JH53" i="5"/>
  <c r="JV152" i="5" s="1"/>
  <c r="JV161" i="5" s="1"/>
  <c r="FD52" i="5"/>
  <c r="BG67" i="17"/>
  <c r="BG48" i="17"/>
  <c r="BJ67" i="17"/>
  <c r="BJ48" i="17"/>
  <c r="AL63" i="17"/>
  <c r="BC55" i="5"/>
  <c r="AA106" i="17"/>
  <c r="KY94" i="5"/>
  <c r="BV63" i="17"/>
  <c r="AS53" i="5"/>
  <c r="BG152" i="5" s="1"/>
  <c r="BG161" i="5" s="1"/>
  <c r="V56" i="5"/>
  <c r="AY63" i="17"/>
  <c r="FX56" i="5"/>
  <c r="GL155" i="5" s="1"/>
  <c r="GX160" i="5"/>
  <c r="AB67" i="17"/>
  <c r="AB48" i="17"/>
  <c r="NN54" i="5"/>
  <c r="GB55" i="5"/>
  <c r="GP154" i="5" s="1"/>
  <c r="GP163" i="5" s="1"/>
  <c r="ME56" i="5"/>
  <c r="MS155" i="5" s="1"/>
  <c r="MS164" i="5" s="1"/>
  <c r="LD164" i="5"/>
  <c r="AB36" i="10"/>
  <c r="NO54" i="5"/>
  <c r="GY55" i="5"/>
  <c r="HM154" i="5" s="1"/>
  <c r="HM163" i="5" s="1"/>
  <c r="AJ63" i="17"/>
  <c r="AS36" i="10"/>
  <c r="MZ52" i="5"/>
  <c r="BY19" i="10"/>
  <c r="Y72" i="10"/>
  <c r="BD19" i="10"/>
  <c r="AD36" i="10"/>
  <c r="AT35" i="10"/>
  <c r="CB52" i="5"/>
  <c r="CP151" i="5" s="1"/>
  <c r="ID52" i="5"/>
  <c r="BG23" i="10"/>
  <c r="AR72" i="10"/>
  <c r="HP54" i="5"/>
  <c r="BX56" i="5"/>
  <c r="BW21" i="10"/>
  <c r="CK52" i="5"/>
  <c r="CY151" i="5" s="1"/>
  <c r="CY160" i="5" s="1"/>
  <c r="AU35" i="10"/>
  <c r="DU67" i="5"/>
  <c r="IL67" i="5"/>
  <c r="CQ67" i="5"/>
  <c r="CQ224" i="5" s="1"/>
  <c r="U85" i="5"/>
  <c r="R87" i="5"/>
  <c r="U105" i="5" s="1"/>
  <c r="LM67" i="5"/>
  <c r="II67" i="5"/>
  <c r="II224" i="5" s="1"/>
  <c r="CT67" i="5"/>
  <c r="JG67" i="5"/>
  <c r="AU67" i="5"/>
  <c r="FM67" i="5"/>
  <c r="FM224" i="5" s="1"/>
  <c r="KI67" i="5"/>
  <c r="KI224" i="5" s="1"/>
  <c r="IZ67" i="5"/>
  <c r="IZ224" i="5" s="1"/>
  <c r="CA67" i="5"/>
  <c r="AI67" i="5"/>
  <c r="IQ67" i="5"/>
  <c r="IP67" i="5"/>
  <c r="IP224" i="5" s="1"/>
  <c r="DT67" i="5"/>
  <c r="DT224" i="5" s="1"/>
  <c r="GS67" i="5"/>
  <c r="MN67" i="5"/>
  <c r="MN224" i="5" s="1"/>
  <c r="GP67" i="5"/>
  <c r="GP224" i="5" s="1"/>
  <c r="GX67" i="5"/>
  <c r="EI67" i="5"/>
  <c r="CL67" i="5"/>
  <c r="EB67" i="5"/>
  <c r="MG67" i="5"/>
  <c r="NG67" i="5"/>
  <c r="MS67" i="5"/>
  <c r="NN67" i="5"/>
  <c r="KZ67" i="5"/>
  <c r="KZ224" i="5" s="1"/>
  <c r="LE67" i="5"/>
  <c r="LE224" i="5" s="1"/>
  <c r="CN67" i="5"/>
  <c r="CN224" i="5" s="1"/>
  <c r="HT67" i="5"/>
  <c r="MW67" i="5"/>
  <c r="EU67" i="5"/>
  <c r="EU224" i="5" s="1"/>
  <c r="CZ67" i="5"/>
  <c r="CF67" i="5"/>
  <c r="CR67" i="5"/>
  <c r="BN67" i="5"/>
  <c r="BN224" i="5" s="1"/>
  <c r="MI67" i="5"/>
  <c r="ER67" i="5"/>
  <c r="R46" i="9"/>
  <c r="BQ67" i="5"/>
  <c r="U102" i="17"/>
  <c r="CP40" i="5"/>
  <c r="CO51" i="5"/>
  <c r="R73" i="5"/>
  <c r="U82" i="5"/>
  <c r="V82" i="5" s="1"/>
  <c r="W82" i="5" s="1"/>
  <c r="X82" i="5" s="1"/>
  <c r="Y82" i="5" s="1"/>
  <c r="Z82" i="5" s="1"/>
  <c r="AA82" i="5" s="1"/>
  <c r="AB82" i="5" s="1"/>
  <c r="AC82" i="5" s="1"/>
  <c r="AD82" i="5" s="1"/>
  <c r="AE82" i="5" s="1"/>
  <c r="AF82" i="5" s="1"/>
  <c r="AG82" i="5" s="1"/>
  <c r="AH82" i="5" s="1"/>
  <c r="AI82" i="5" s="1"/>
  <c r="AJ82" i="5" s="1"/>
  <c r="AK82" i="5" s="1"/>
  <c r="AL82" i="5" s="1"/>
  <c r="AM82" i="5" s="1"/>
  <c r="AN82" i="5" s="1"/>
  <c r="AO82" i="5" s="1"/>
  <c r="AP82" i="5" s="1"/>
  <c r="AQ82" i="5" s="1"/>
  <c r="AR82" i="5" s="1"/>
  <c r="AS82" i="5" s="1"/>
  <c r="AT82" i="5" s="1"/>
  <c r="AU82" i="5" s="1"/>
  <c r="AV82" i="5" s="1"/>
  <c r="AW82" i="5" s="1"/>
  <c r="AX82" i="5" s="1"/>
  <c r="AY82" i="5" s="1"/>
  <c r="AZ82" i="5" s="1"/>
  <c r="BA82" i="5" s="1"/>
  <c r="BB82" i="5" s="1"/>
  <c r="BC82" i="5" s="1"/>
  <c r="BD82" i="5" s="1"/>
  <c r="BE82" i="5" s="1"/>
  <c r="BF82" i="5" s="1"/>
  <c r="BG82" i="5" s="1"/>
  <c r="BH82" i="5" s="1"/>
  <c r="BI82" i="5" s="1"/>
  <c r="BJ82" i="5" s="1"/>
  <c r="BK82" i="5" s="1"/>
  <c r="BL82" i="5" s="1"/>
  <c r="BM82" i="5" s="1"/>
  <c r="BN82" i="5" s="1"/>
  <c r="BO82" i="5" s="1"/>
  <c r="BP82" i="5" s="1"/>
  <c r="BQ82" i="5" s="1"/>
  <c r="BR82" i="5" s="1"/>
  <c r="BS82" i="5" s="1"/>
  <c r="BT82" i="5" s="1"/>
  <c r="BU82" i="5" s="1"/>
  <c r="BV82" i="5" s="1"/>
  <c r="BW82" i="5" s="1"/>
  <c r="BX82" i="5" s="1"/>
  <c r="BY82" i="5" s="1"/>
  <c r="BZ82" i="5" s="1"/>
  <c r="CA82" i="5" s="1"/>
  <c r="CB82" i="5" s="1"/>
  <c r="CC82" i="5" s="1"/>
  <c r="CD82" i="5" s="1"/>
  <c r="CE82" i="5" s="1"/>
  <c r="CF82" i="5" s="1"/>
  <c r="CG82" i="5" s="1"/>
  <c r="CH82" i="5" s="1"/>
  <c r="CI82" i="5" s="1"/>
  <c r="CJ82" i="5" s="1"/>
  <c r="CK82" i="5" s="1"/>
  <c r="CL82" i="5" s="1"/>
  <c r="CM82" i="5" s="1"/>
  <c r="CN82" i="5" s="1"/>
  <c r="CO82" i="5" s="1"/>
  <c r="CP82" i="5" s="1"/>
  <c r="CQ82" i="5" s="1"/>
  <c r="CR82" i="5" s="1"/>
  <c r="CS82" i="5" s="1"/>
  <c r="CT82" i="5" s="1"/>
  <c r="CU82" i="5" s="1"/>
  <c r="CV82" i="5" s="1"/>
  <c r="CW82" i="5" s="1"/>
  <c r="CX82" i="5" s="1"/>
  <c r="CY82" i="5" s="1"/>
  <c r="CZ82" i="5" s="1"/>
  <c r="DA82" i="5" s="1"/>
  <c r="DB82" i="5" s="1"/>
  <c r="DC82" i="5" s="1"/>
  <c r="DD82" i="5" s="1"/>
  <c r="DE82" i="5" s="1"/>
  <c r="DF82" i="5" s="1"/>
  <c r="DG82" i="5" s="1"/>
  <c r="DH82" i="5" s="1"/>
  <c r="DI82" i="5" s="1"/>
  <c r="DJ82" i="5" s="1"/>
  <c r="DK82" i="5" s="1"/>
  <c r="DL82" i="5" s="1"/>
  <c r="DM82" i="5" s="1"/>
  <c r="DN82" i="5" s="1"/>
  <c r="DO82" i="5" s="1"/>
  <c r="DP82" i="5" s="1"/>
  <c r="DQ82" i="5" s="1"/>
  <c r="DR82" i="5" s="1"/>
  <c r="DS82" i="5" s="1"/>
  <c r="DT82" i="5" s="1"/>
  <c r="DU82" i="5" s="1"/>
  <c r="DV82" i="5" s="1"/>
  <c r="DW82" i="5" s="1"/>
  <c r="DX82" i="5" s="1"/>
  <c r="DY82" i="5" s="1"/>
  <c r="DZ82" i="5" s="1"/>
  <c r="EA82" i="5" s="1"/>
  <c r="EB82" i="5" s="1"/>
  <c r="EC82" i="5" s="1"/>
  <c r="ED82" i="5" s="1"/>
  <c r="EE82" i="5" s="1"/>
  <c r="EF82" i="5" s="1"/>
  <c r="EG82" i="5" s="1"/>
  <c r="EH82" i="5" s="1"/>
  <c r="EI82" i="5" s="1"/>
  <c r="EJ82" i="5" s="1"/>
  <c r="EK82" i="5" s="1"/>
  <c r="EL82" i="5" s="1"/>
  <c r="EM82" i="5" s="1"/>
  <c r="EN82" i="5" s="1"/>
  <c r="EO82" i="5" s="1"/>
  <c r="EP82" i="5" s="1"/>
  <c r="EQ82" i="5" s="1"/>
  <c r="ER82" i="5" s="1"/>
  <c r="ES82" i="5" s="1"/>
  <c r="ET82" i="5" s="1"/>
  <c r="EU82" i="5" s="1"/>
  <c r="EV82" i="5" s="1"/>
  <c r="EW82" i="5" s="1"/>
  <c r="EX82" i="5" s="1"/>
  <c r="EY82" i="5" s="1"/>
  <c r="EZ82" i="5" s="1"/>
  <c r="FA82" i="5" s="1"/>
  <c r="FB82" i="5" s="1"/>
  <c r="FC82" i="5" s="1"/>
  <c r="FD82" i="5" s="1"/>
  <c r="FE82" i="5" s="1"/>
  <c r="FF82" i="5" s="1"/>
  <c r="FG82" i="5" s="1"/>
  <c r="FH82" i="5" s="1"/>
  <c r="FI82" i="5" s="1"/>
  <c r="FJ82" i="5" s="1"/>
  <c r="FK82" i="5" s="1"/>
  <c r="FL82" i="5" s="1"/>
  <c r="FM82" i="5" s="1"/>
  <c r="FN82" i="5" s="1"/>
  <c r="FO82" i="5" s="1"/>
  <c r="FP82" i="5" s="1"/>
  <c r="FQ82" i="5" s="1"/>
  <c r="FR82" i="5" s="1"/>
  <c r="FS82" i="5" s="1"/>
  <c r="FT82" i="5" s="1"/>
  <c r="FU82" i="5" s="1"/>
  <c r="FV82" i="5" s="1"/>
  <c r="FW82" i="5" s="1"/>
  <c r="FX82" i="5" s="1"/>
  <c r="FY82" i="5" s="1"/>
  <c r="FZ82" i="5" s="1"/>
  <c r="GA82" i="5" s="1"/>
  <c r="GB82" i="5" s="1"/>
  <c r="GC82" i="5" s="1"/>
  <c r="GD82" i="5" s="1"/>
  <c r="GE82" i="5" s="1"/>
  <c r="GF82" i="5" s="1"/>
  <c r="GG82" i="5" s="1"/>
  <c r="GH82" i="5" s="1"/>
  <c r="GI82" i="5" s="1"/>
  <c r="GJ82" i="5" s="1"/>
  <c r="GK82" i="5" s="1"/>
  <c r="GL82" i="5" s="1"/>
  <c r="GM82" i="5" s="1"/>
  <c r="GN82" i="5" s="1"/>
  <c r="GO82" i="5" s="1"/>
  <c r="GP82" i="5" s="1"/>
  <c r="GQ82" i="5" s="1"/>
  <c r="GR82" i="5" s="1"/>
  <c r="GS82" i="5" s="1"/>
  <c r="GT82" i="5" s="1"/>
  <c r="GU82" i="5" s="1"/>
  <c r="GV82" i="5" s="1"/>
  <c r="GW82" i="5" s="1"/>
  <c r="GX82" i="5" s="1"/>
  <c r="GY82" i="5" s="1"/>
  <c r="GZ82" i="5" s="1"/>
  <c r="HA82" i="5" s="1"/>
  <c r="HB82" i="5" s="1"/>
  <c r="HC82" i="5" s="1"/>
  <c r="HD82" i="5" s="1"/>
  <c r="HE82" i="5" s="1"/>
  <c r="HF82" i="5" s="1"/>
  <c r="HG82" i="5" s="1"/>
  <c r="HH82" i="5" s="1"/>
  <c r="HI82" i="5" s="1"/>
  <c r="HJ82" i="5" s="1"/>
  <c r="HK82" i="5" s="1"/>
  <c r="HL82" i="5" s="1"/>
  <c r="HM82" i="5" s="1"/>
  <c r="HN82" i="5" s="1"/>
  <c r="HO82" i="5" s="1"/>
  <c r="HP82" i="5" s="1"/>
  <c r="HQ82" i="5" s="1"/>
  <c r="HR82" i="5" s="1"/>
  <c r="HS82" i="5" s="1"/>
  <c r="HT82" i="5" s="1"/>
  <c r="HU82" i="5" s="1"/>
  <c r="HV82" i="5" s="1"/>
  <c r="HW82" i="5" s="1"/>
  <c r="HX82" i="5" s="1"/>
  <c r="HY82" i="5" s="1"/>
  <c r="HZ82" i="5" s="1"/>
  <c r="IA82" i="5" s="1"/>
  <c r="IB82" i="5" s="1"/>
  <c r="IC82" i="5" s="1"/>
  <c r="ID82" i="5" s="1"/>
  <c r="IE82" i="5" s="1"/>
  <c r="IF82" i="5" s="1"/>
  <c r="IG82" i="5" s="1"/>
  <c r="IH82" i="5" s="1"/>
  <c r="II82" i="5" s="1"/>
  <c r="IJ82" i="5" s="1"/>
  <c r="IK82" i="5" s="1"/>
  <c r="IL82" i="5" s="1"/>
  <c r="IM82" i="5" s="1"/>
  <c r="IN82" i="5" s="1"/>
  <c r="IO82" i="5" s="1"/>
  <c r="IP82" i="5" s="1"/>
  <c r="IQ82" i="5" s="1"/>
  <c r="IR82" i="5" s="1"/>
  <c r="IS82" i="5" s="1"/>
  <c r="IT82" i="5" s="1"/>
  <c r="IU82" i="5" s="1"/>
  <c r="IV82" i="5" s="1"/>
  <c r="IW82" i="5" s="1"/>
  <c r="IX82" i="5" s="1"/>
  <c r="IY82" i="5" s="1"/>
  <c r="IZ82" i="5" s="1"/>
  <c r="JA82" i="5" s="1"/>
  <c r="JB82" i="5" s="1"/>
  <c r="JC82" i="5" s="1"/>
  <c r="JD82" i="5" s="1"/>
  <c r="JE82" i="5" s="1"/>
  <c r="JF82" i="5" s="1"/>
  <c r="JG82" i="5" s="1"/>
  <c r="JH82" i="5" s="1"/>
  <c r="JI82" i="5" s="1"/>
  <c r="JJ82" i="5" s="1"/>
  <c r="JK82" i="5" s="1"/>
  <c r="JL82" i="5" s="1"/>
  <c r="JM82" i="5" s="1"/>
  <c r="JN82" i="5" s="1"/>
  <c r="JO82" i="5" s="1"/>
  <c r="JP82" i="5" s="1"/>
  <c r="JQ82" i="5" s="1"/>
  <c r="JR82" i="5" s="1"/>
  <c r="JS82" i="5" s="1"/>
  <c r="JT82" i="5" s="1"/>
  <c r="JU82" i="5" s="1"/>
  <c r="JV82" i="5" s="1"/>
  <c r="JW82" i="5" s="1"/>
  <c r="JX82" i="5" s="1"/>
  <c r="JY82" i="5" s="1"/>
  <c r="JZ82" i="5" s="1"/>
  <c r="KA82" i="5" s="1"/>
  <c r="KB82" i="5" s="1"/>
  <c r="KC82" i="5" s="1"/>
  <c r="KD82" i="5" s="1"/>
  <c r="KE82" i="5" s="1"/>
  <c r="KF82" i="5" s="1"/>
  <c r="KG82" i="5" s="1"/>
  <c r="KH82" i="5" s="1"/>
  <c r="KI82" i="5" s="1"/>
  <c r="KJ82" i="5" s="1"/>
  <c r="KK82" i="5" s="1"/>
  <c r="KL82" i="5" s="1"/>
  <c r="KM82" i="5" s="1"/>
  <c r="KN82" i="5" s="1"/>
  <c r="KO82" i="5" s="1"/>
  <c r="KP82" i="5" s="1"/>
  <c r="KQ82" i="5" s="1"/>
  <c r="KR82" i="5" s="1"/>
  <c r="KS82" i="5" s="1"/>
  <c r="KT82" i="5" s="1"/>
  <c r="KU82" i="5" s="1"/>
  <c r="KV82" i="5" s="1"/>
  <c r="KW82" i="5" s="1"/>
  <c r="KX82" i="5" s="1"/>
  <c r="KY82" i="5" s="1"/>
  <c r="KZ82" i="5" s="1"/>
  <c r="LA82" i="5" s="1"/>
  <c r="LB82" i="5" s="1"/>
  <c r="LC82" i="5" s="1"/>
  <c r="LD82" i="5" s="1"/>
  <c r="LE82" i="5" s="1"/>
  <c r="LF82" i="5" s="1"/>
  <c r="LG82" i="5" s="1"/>
  <c r="LH82" i="5" s="1"/>
  <c r="LI82" i="5" s="1"/>
  <c r="LJ82" i="5" s="1"/>
  <c r="LK82" i="5" s="1"/>
  <c r="LL82" i="5" s="1"/>
  <c r="LM82" i="5" s="1"/>
  <c r="LN82" i="5" s="1"/>
  <c r="LO82" i="5" s="1"/>
  <c r="LP82" i="5" s="1"/>
  <c r="LQ82" i="5" s="1"/>
  <c r="LR82" i="5" s="1"/>
  <c r="LS82" i="5" s="1"/>
  <c r="LT82" i="5" s="1"/>
  <c r="LU82" i="5" s="1"/>
  <c r="LV82" i="5" s="1"/>
  <c r="LW82" i="5" s="1"/>
  <c r="LX82" i="5" s="1"/>
  <c r="LY82" i="5" s="1"/>
  <c r="LZ82" i="5" s="1"/>
  <c r="MA82" i="5" s="1"/>
  <c r="MB82" i="5" s="1"/>
  <c r="MC82" i="5" s="1"/>
  <c r="MD82" i="5" s="1"/>
  <c r="ME82" i="5" s="1"/>
  <c r="MF82" i="5" s="1"/>
  <c r="MG82" i="5" s="1"/>
  <c r="MH82" i="5" s="1"/>
  <c r="MI82" i="5" s="1"/>
  <c r="MJ82" i="5" s="1"/>
  <c r="MK82" i="5" s="1"/>
  <c r="ML82" i="5" s="1"/>
  <c r="MM82" i="5" s="1"/>
  <c r="MN82" i="5" s="1"/>
  <c r="MO82" i="5" s="1"/>
  <c r="MP82" i="5" s="1"/>
  <c r="MQ82" i="5" s="1"/>
  <c r="MR82" i="5" s="1"/>
  <c r="MS82" i="5" s="1"/>
  <c r="MT82" i="5" s="1"/>
  <c r="MU82" i="5" s="1"/>
  <c r="MV82" i="5" s="1"/>
  <c r="MW82" i="5" s="1"/>
  <c r="MX82" i="5" s="1"/>
  <c r="MY82" i="5" s="1"/>
  <c r="MZ82" i="5" s="1"/>
  <c r="NA82" i="5" s="1"/>
  <c r="NB82" i="5" s="1"/>
  <c r="NC82" i="5" s="1"/>
  <c r="ND82" i="5" s="1"/>
  <c r="NE82" i="5" s="1"/>
  <c r="NF82" i="5" s="1"/>
  <c r="NG82" i="5" s="1"/>
  <c r="NH82" i="5" s="1"/>
  <c r="NI82" i="5" s="1"/>
  <c r="NJ82" i="5" s="1"/>
  <c r="NK82" i="5" s="1"/>
  <c r="NL82" i="5" s="1"/>
  <c r="NM82" i="5" s="1"/>
  <c r="NN82" i="5" s="1"/>
  <c r="NO82" i="5" s="1"/>
  <c r="NP82" i="5" s="1"/>
  <c r="NQ82" i="5" s="1"/>
  <c r="NR82" i="5" s="1"/>
  <c r="NS82" i="5" s="1"/>
  <c r="NT82" i="5" s="1"/>
  <c r="NU82" i="5" s="1"/>
  <c r="NV82" i="5" s="1"/>
  <c r="U163" i="5"/>
  <c r="AH159" i="5"/>
  <c r="AH67" i="5"/>
  <c r="V67" i="17"/>
  <c r="V48" i="17"/>
  <c r="AJ67" i="5"/>
  <c r="U83" i="10"/>
  <c r="BF65" i="17"/>
  <c r="BF46" i="17"/>
  <c r="BB19" i="10"/>
  <c r="BC66" i="17"/>
  <c r="BC47" i="17"/>
  <c r="U65" i="17"/>
  <c r="R37" i="17"/>
  <c r="U46" i="17"/>
  <c r="AS70" i="17"/>
  <c r="AS51" i="17"/>
  <c r="AE19" i="10"/>
  <c r="AS40" i="5"/>
  <c r="AR51" i="5"/>
  <c r="X70" i="17"/>
  <c r="X51" i="17"/>
  <c r="BH103" i="17"/>
  <c r="AL36" i="10"/>
  <c r="AI151" i="5"/>
  <c r="JC40" i="5"/>
  <c r="JB51" i="5"/>
  <c r="FH40" i="5"/>
  <c r="FG51" i="5"/>
  <c r="AU38" i="10"/>
  <c r="AK40" i="5"/>
  <c r="AJ51" i="5"/>
  <c r="EI40" i="5"/>
  <c r="EH51" i="5"/>
  <c r="V70" i="17"/>
  <c r="V51" i="17"/>
  <c r="LO164" i="5"/>
  <c r="EJ40" i="5"/>
  <c r="EI51" i="5"/>
  <c r="BC103" i="17"/>
  <c r="AR80" i="10"/>
  <c r="BB151" i="5"/>
  <c r="BB160" i="5" s="1"/>
  <c r="BS66" i="17"/>
  <c r="BS47" i="17"/>
  <c r="BG102" i="17"/>
  <c r="BJ36" i="10"/>
  <c r="AC34" i="10"/>
  <c r="BK69" i="17"/>
  <c r="BK50" i="17"/>
  <c r="AG35" i="10"/>
  <c r="JI40" i="5"/>
  <c r="JH51" i="5"/>
  <c r="DH40" i="5"/>
  <c r="DG51" i="5"/>
  <c r="MY40" i="5"/>
  <c r="MX51" i="5"/>
  <c r="BW107" i="17"/>
  <c r="AJ69" i="17"/>
  <c r="AJ50" i="17"/>
  <c r="BJ70" i="17"/>
  <c r="BJ51" i="17"/>
  <c r="AN34" i="10"/>
  <c r="AM70" i="17"/>
  <c r="AM51" i="17"/>
  <c r="U83" i="9"/>
  <c r="AF21" i="10"/>
  <c r="AA38" i="10"/>
  <c r="BE34" i="10"/>
  <c r="BN37" i="10"/>
  <c r="BB23" i="10"/>
  <c r="AV20" i="10"/>
  <c r="AH40" i="5"/>
  <c r="AG51" i="5"/>
  <c r="AI35" i="10"/>
  <c r="FT40" i="5"/>
  <c r="FS51" i="5"/>
  <c r="BO34" i="10"/>
  <c r="FB40" i="5"/>
  <c r="FA51" i="5"/>
  <c r="IE40" i="5"/>
  <c r="ID51" i="5"/>
  <c r="KF40" i="5"/>
  <c r="KE51" i="5"/>
  <c r="BE35" i="10"/>
  <c r="FR54" i="5"/>
  <c r="AC66" i="17"/>
  <c r="AC47" i="17"/>
  <c r="V65" i="17"/>
  <c r="V46" i="17"/>
  <c r="MN40" i="5"/>
  <c r="MM51" i="5"/>
  <c r="AT70" i="17"/>
  <c r="AT51" i="17"/>
  <c r="CA80" i="10"/>
  <c r="LD40" i="5"/>
  <c r="LC51" i="5"/>
  <c r="BU23" i="10"/>
  <c r="CH161" i="5"/>
  <c r="CA22" i="10"/>
  <c r="DG40" i="5"/>
  <c r="DF51" i="5"/>
  <c r="BK68" i="17"/>
  <c r="BK49" i="17"/>
  <c r="AM20" i="10"/>
  <c r="CG40" i="5"/>
  <c r="CF51" i="5"/>
  <c r="R22" i="17"/>
  <c r="AC46" i="17"/>
  <c r="AC65" i="17"/>
  <c r="BY67" i="17"/>
  <c r="BY48" i="17"/>
  <c r="BI22" i="10"/>
  <c r="BI164" i="5"/>
  <c r="JA52" i="5"/>
  <c r="JO151" i="5" s="1"/>
  <c r="JO160" i="5" s="1"/>
  <c r="LM51" i="5"/>
  <c r="LN40" i="5"/>
  <c r="R54" i="17"/>
  <c r="AU40" i="5"/>
  <c r="AT51" i="5"/>
  <c r="CO40" i="5"/>
  <c r="CN51" i="5"/>
  <c r="IL40" i="5"/>
  <c r="IK51" i="5"/>
  <c r="Y63" i="17"/>
  <c r="BI67" i="17"/>
  <c r="BI48" i="17"/>
  <c r="DM163" i="5"/>
  <c r="AA92" i="4"/>
  <c r="AA88" i="4"/>
  <c r="AA84" i="4"/>
  <c r="LK40" i="5"/>
  <c r="LJ51" i="5"/>
  <c r="AT67" i="17"/>
  <c r="AT48" i="17"/>
  <c r="EA161" i="5"/>
  <c r="Z69" i="17"/>
  <c r="Z50" i="17"/>
  <c r="DG54" i="5"/>
  <c r="BD67" i="17"/>
  <c r="BD48" i="17"/>
  <c r="BC63" i="17"/>
  <c r="FX51" i="5"/>
  <c r="FY40" i="5"/>
  <c r="BA40" i="5"/>
  <c r="AZ51" i="5"/>
  <c r="NT55" i="5"/>
  <c r="EZ40" i="5"/>
  <c r="EY51" i="5"/>
  <c r="AW70" i="17"/>
  <c r="AW51" i="17"/>
  <c r="NU161" i="5"/>
  <c r="FD40" i="5"/>
  <c r="FC51" i="5"/>
  <c r="AQ70" i="17"/>
  <c r="AQ51" i="17"/>
  <c r="LJ40" i="5"/>
  <c r="LI51" i="5"/>
  <c r="AZ40" i="5"/>
  <c r="AY51" i="5"/>
  <c r="EN162" i="5"/>
  <c r="EN40" i="5"/>
  <c r="EM51" i="5"/>
  <c r="BD69" i="17"/>
  <c r="BD50" i="17"/>
  <c r="V19" i="10"/>
  <c r="BJ65" i="17"/>
  <c r="BJ46" i="17"/>
  <c r="DI162" i="5"/>
  <c r="KB164" i="5"/>
  <c r="GD40" i="5"/>
  <c r="GC51" i="5"/>
  <c r="HY164" i="5"/>
  <c r="JM51" i="5"/>
  <c r="JN40" i="5"/>
  <c r="EE162" i="5"/>
  <c r="BN66" i="17"/>
  <c r="BN47" i="17"/>
  <c r="DL40" i="5"/>
  <c r="DK51" i="5"/>
  <c r="GE163" i="5"/>
  <c r="FK53" i="5"/>
  <c r="KB161" i="5"/>
  <c r="ES53" i="5"/>
  <c r="FG152" i="5" s="1"/>
  <c r="FG161" i="5" s="1"/>
  <c r="AR65" i="17"/>
  <c r="AR46" i="17"/>
  <c r="AQ40" i="5"/>
  <c r="AP51" i="5"/>
  <c r="AN69" i="17"/>
  <c r="AN50" i="17"/>
  <c r="EV163" i="5"/>
  <c r="V38" i="10"/>
  <c r="NQ163" i="5"/>
  <c r="DU53" i="5"/>
  <c r="EH161" i="5"/>
  <c r="AO46" i="17"/>
  <c r="AO65" i="17"/>
  <c r="AZ66" i="17"/>
  <c r="AZ47" i="17"/>
  <c r="BW162" i="5"/>
  <c r="ID56" i="5"/>
  <c r="JT55" i="5"/>
  <c r="AC98" i="17"/>
  <c r="LY163" i="5"/>
  <c r="BQ70" i="17"/>
  <c r="BQ51" i="17"/>
  <c r="AB46" i="17"/>
  <c r="AB65" i="17"/>
  <c r="FJ162" i="5"/>
  <c r="V54" i="5"/>
  <c r="BP106" i="17"/>
  <c r="EN164" i="5"/>
  <c r="BK66" i="17"/>
  <c r="BK47" i="17"/>
  <c r="BN104" i="17"/>
  <c r="BH65" i="17"/>
  <c r="BH46" i="17"/>
  <c r="AY65" i="17"/>
  <c r="AY46" i="17"/>
  <c r="AH69" i="17"/>
  <c r="AH50" i="17"/>
  <c r="JS54" i="5"/>
  <c r="BZ67" i="17"/>
  <c r="BZ48" i="17"/>
  <c r="BG106" i="17"/>
  <c r="BW34" i="10"/>
  <c r="X22" i="10"/>
  <c r="DW152" i="5"/>
  <c r="DW161" i="5" s="1"/>
  <c r="AU68" i="17"/>
  <c r="AU49" i="17"/>
  <c r="BY53" i="5"/>
  <c r="CM152" i="5" s="1"/>
  <c r="CM161" i="5" s="1"/>
  <c r="AQ67" i="17"/>
  <c r="AQ48" i="17"/>
  <c r="CQ161" i="5"/>
  <c r="MW55" i="5"/>
  <c r="NK154" i="5" s="1"/>
  <c r="NK163" i="5" s="1"/>
  <c r="FV54" i="5"/>
  <c r="GJ153" i="5" s="1"/>
  <c r="EL56" i="5"/>
  <c r="EZ155" i="5" s="1"/>
  <c r="BC21" i="10"/>
  <c r="MX52" i="5"/>
  <c r="NL151" i="5" s="1"/>
  <c r="NL160" i="5" s="1"/>
  <c r="MQ54" i="5"/>
  <c r="CA34" i="10"/>
  <c r="DR52" i="5"/>
  <c r="EF151" i="5" s="1"/>
  <c r="EF160" i="5" s="1"/>
  <c r="AM80" i="10"/>
  <c r="HB52" i="5"/>
  <c r="HP151" i="5" s="1"/>
  <c r="HP160" i="5" s="1"/>
  <c r="W98" i="17"/>
  <c r="CH164" i="5"/>
  <c r="R57" i="17"/>
  <c r="GM56" i="5"/>
  <c r="CY164" i="5"/>
  <c r="BI36" i="10"/>
  <c r="HC53" i="5"/>
  <c r="HQ152" i="5" s="1"/>
  <c r="HQ161" i="5" s="1"/>
  <c r="DN52" i="5"/>
  <c r="V55" i="5"/>
  <c r="BD56" i="5"/>
  <c r="FY67" i="5"/>
  <c r="MH67" i="5"/>
  <c r="MH224" i="5" s="1"/>
  <c r="R114" i="5"/>
  <c r="U132" i="5" s="1"/>
  <c r="U112" i="5"/>
  <c r="MP67" i="5"/>
  <c r="DW67" i="5"/>
  <c r="MT67" i="5"/>
  <c r="JB67" i="5"/>
  <c r="JI67" i="5"/>
  <c r="FU67" i="5"/>
  <c r="FJ67" i="5"/>
  <c r="FJ224" i="5" s="1"/>
  <c r="KG67" i="5"/>
  <c r="FI67" i="5"/>
  <c r="JZ67" i="5"/>
  <c r="DV67" i="5"/>
  <c r="DV224" i="5" s="1"/>
  <c r="FC67" i="5"/>
  <c r="FC224" i="5" s="1"/>
  <c r="KK67" i="5"/>
  <c r="R141" i="5"/>
  <c r="U139" i="5"/>
  <c r="HQ67" i="5"/>
  <c r="ID67" i="5"/>
  <c r="DL67" i="5"/>
  <c r="DL224" i="5" s="1"/>
  <c r="BJ67" i="5"/>
  <c r="NB67" i="5"/>
  <c r="DS67" i="5"/>
  <c r="AY67" i="5"/>
  <c r="KQ67" i="5"/>
  <c r="NE67" i="5"/>
  <c r="NE224" i="5" s="1"/>
  <c r="FE67" i="5"/>
  <c r="AP67" i="5"/>
  <c r="IU67" i="5"/>
  <c r="IU224" i="5" s="1"/>
  <c r="AX67" i="5"/>
  <c r="AX224" i="5" s="1"/>
  <c r="IX67" i="5"/>
  <c r="X159" i="5"/>
  <c r="X67" i="5"/>
  <c r="MA67" i="5"/>
  <c r="ET67" i="5"/>
  <c r="ET224" i="5" s="1"/>
  <c r="CY67" i="5"/>
  <c r="GA67" i="5"/>
  <c r="HF67" i="5"/>
  <c r="HF224" i="5" s="1"/>
  <c r="AT67" i="5"/>
  <c r="KN40" i="5"/>
  <c r="KM51" i="5"/>
  <c r="U66" i="17"/>
  <c r="U47" i="17"/>
  <c r="R38" i="17"/>
  <c r="U114" i="17"/>
  <c r="AF159" i="5"/>
  <c r="AF67" i="5"/>
  <c r="EC40" i="5"/>
  <c r="EB51" i="5"/>
  <c r="BP37" i="10"/>
  <c r="U82" i="10"/>
  <c r="KK40" i="5"/>
  <c r="KJ51" i="5"/>
  <c r="AI104" i="17"/>
  <c r="R86" i="10"/>
  <c r="AM102" i="17"/>
  <c r="BK106" i="17"/>
  <c r="BO37" i="10"/>
  <c r="CA66" i="17"/>
  <c r="CA47" i="17"/>
  <c r="Z36" i="10"/>
  <c r="BZ68" i="17"/>
  <c r="BZ49" i="17"/>
  <c r="BY23" i="10"/>
  <c r="DR40" i="5"/>
  <c r="DQ51" i="5"/>
  <c r="AK102" i="17"/>
  <c r="LI40" i="5"/>
  <c r="LH51" i="5"/>
  <c r="Y68" i="17"/>
  <c r="Y49" i="17"/>
  <c r="BZ37" i="10"/>
  <c r="AX51" i="17"/>
  <c r="AX70" i="17"/>
  <c r="AR102" i="17"/>
  <c r="BE40" i="5"/>
  <c r="BD51" i="5"/>
  <c r="BQ40" i="5"/>
  <c r="BP51" i="5"/>
  <c r="AJ38" i="10"/>
  <c r="BS63" i="17"/>
  <c r="NT56" i="5"/>
  <c r="AT23" i="10"/>
  <c r="BP40" i="5"/>
  <c r="BO51" i="5"/>
  <c r="IH40" i="5"/>
  <c r="IG51" i="5"/>
  <c r="AJ36" i="10"/>
  <c r="AK38" i="10"/>
  <c r="BR37" i="10"/>
  <c r="BW35" i="10"/>
  <c r="BM35" i="10"/>
  <c r="BU19" i="10"/>
  <c r="R21" i="17"/>
  <c r="AH34" i="10"/>
  <c r="AK23" i="10"/>
  <c r="IY40" i="5"/>
  <c r="IX51" i="5"/>
  <c r="DB40" i="5"/>
  <c r="DA51" i="5"/>
  <c r="BR36" i="10"/>
  <c r="CY40" i="5"/>
  <c r="CX51" i="5"/>
  <c r="BH66" i="17"/>
  <c r="BH47" i="17"/>
  <c r="BV37" i="10"/>
  <c r="GE40" i="5"/>
  <c r="GD51" i="5"/>
  <c r="MJ51" i="5"/>
  <c r="MK40" i="5"/>
  <c r="NR40" i="5"/>
  <c r="NQ51" i="5"/>
  <c r="AL22" i="10"/>
  <c r="BX80" i="10"/>
  <c r="W40" i="5"/>
  <c r="V51" i="5"/>
  <c r="FO40" i="5"/>
  <c r="FN51" i="5"/>
  <c r="MC162" i="5"/>
  <c r="BM34" i="10"/>
  <c r="IB40" i="5"/>
  <c r="IA51" i="5"/>
  <c r="AJ40" i="5"/>
  <c r="AI51" i="5"/>
  <c r="LV55" i="5"/>
  <c r="MJ154" i="5" s="1"/>
  <c r="MJ163" i="5" s="1"/>
  <c r="R43" i="10"/>
  <c r="IV40" i="5"/>
  <c r="IU51" i="5"/>
  <c r="AN22" i="10"/>
  <c r="BR21" i="10"/>
  <c r="AZ48" i="17"/>
  <c r="AZ67" i="17"/>
  <c r="DV40" i="5"/>
  <c r="DU51" i="5"/>
  <c r="FW40" i="5"/>
  <c r="FV51" i="5"/>
  <c r="AC38" i="10"/>
  <c r="BI80" i="10"/>
  <c r="DJ40" i="5"/>
  <c r="DI51" i="5"/>
  <c r="DW40" i="5"/>
  <c r="DV51" i="5"/>
  <c r="AM69" i="17"/>
  <c r="AM50" i="17"/>
  <c r="AZ35" i="10"/>
  <c r="BW66" i="17"/>
  <c r="BW47" i="17"/>
  <c r="GM40" i="5"/>
  <c r="GL51" i="5"/>
  <c r="BA20" i="10"/>
  <c r="W70" i="17"/>
  <c r="W51" i="17"/>
  <c r="BY69" i="17"/>
  <c r="BY50" i="17"/>
  <c r="Z65" i="17"/>
  <c r="Z46" i="17"/>
  <c r="Y66" i="17"/>
  <c r="Y47" i="17"/>
  <c r="FL163" i="5"/>
  <c r="BX65" i="17"/>
  <c r="BX46" i="17"/>
  <c r="JB52" i="5"/>
  <c r="JP151" i="5" s="1"/>
  <c r="JP160" i="5" s="1"/>
  <c r="BR69" i="17"/>
  <c r="BR50" i="17"/>
  <c r="AL23" i="10"/>
  <c r="AK69" i="17"/>
  <c r="AK50" i="17"/>
  <c r="JD40" i="5"/>
  <c r="JC51" i="5"/>
  <c r="NS40" i="5"/>
  <c r="NR51" i="5"/>
  <c r="JL53" i="5"/>
  <c r="BL68" i="17"/>
  <c r="BL49" i="17"/>
  <c r="DE53" i="5"/>
  <c r="DS152" i="5" s="1"/>
  <c r="DS161" i="5" s="1"/>
  <c r="GU40" i="5"/>
  <c r="GT51" i="5"/>
  <c r="BT68" i="17"/>
  <c r="BT49" i="17"/>
  <c r="EH164" i="5"/>
  <c r="GB40" i="5"/>
  <c r="GA51" i="5"/>
  <c r="BT40" i="5"/>
  <c r="BS51" i="5"/>
  <c r="AS103" i="17"/>
  <c r="FE164" i="5"/>
  <c r="GJ163" i="5"/>
  <c r="IW40" i="5"/>
  <c r="IV51" i="5"/>
  <c r="AA68" i="17"/>
  <c r="AA49" i="17"/>
  <c r="GY40" i="5"/>
  <c r="GX51" i="5"/>
  <c r="BS162" i="5"/>
  <c r="AA51" i="5"/>
  <c r="AB40" i="5"/>
  <c r="BP66" i="17"/>
  <c r="BP47" i="17"/>
  <c r="JH163" i="5"/>
  <c r="MU163" i="5"/>
  <c r="EO40" i="5"/>
  <c r="EN51" i="5"/>
  <c r="BA65" i="17"/>
  <c r="BA46" i="17"/>
  <c r="IE55" i="5"/>
  <c r="IS154" i="5" s="1"/>
  <c r="IS163" i="5" s="1"/>
  <c r="HH54" i="5"/>
  <c r="MM162" i="5"/>
  <c r="KZ56" i="5"/>
  <c r="LN155" i="5" s="1"/>
  <c r="LN164" i="5" s="1"/>
  <c r="EY155" i="5"/>
  <c r="BW63" i="17"/>
  <c r="BN63" i="17"/>
  <c r="AD66" i="17"/>
  <c r="AD47" i="17"/>
  <c r="AB105" i="17"/>
  <c r="HS163" i="5"/>
  <c r="BV47" i="17"/>
  <c r="BV66" i="17"/>
  <c r="EP152" i="5"/>
  <c r="IT52" i="5"/>
  <c r="JH151" i="5" s="1"/>
  <c r="JH160" i="5" s="1"/>
  <c r="ET54" i="5"/>
  <c r="FH153" i="5" s="1"/>
  <c r="FH162" i="5" s="1"/>
  <c r="BM56" i="5"/>
  <c r="CA155" i="5" s="1"/>
  <c r="CA164" i="5" s="1"/>
  <c r="BC65" i="17"/>
  <c r="BC46" i="17"/>
  <c r="AZ65" i="17"/>
  <c r="AZ46" i="17"/>
  <c r="DL164" i="5"/>
  <c r="BY54" i="5"/>
  <c r="CM153" i="5" s="1"/>
  <c r="CM162" i="5" s="1"/>
  <c r="CV164" i="5"/>
  <c r="CB55" i="5"/>
  <c r="CP154" i="5" s="1"/>
  <c r="CP163" i="5" s="1"/>
  <c r="DA56" i="5"/>
  <c r="AA70" i="17"/>
  <c r="AA51" i="17"/>
  <c r="DE55" i="5"/>
  <c r="DS154" i="5" s="1"/>
  <c r="DS163" i="5" s="1"/>
  <c r="AP54" i="5"/>
  <c r="BD153" i="5" s="1"/>
  <c r="BD162" i="5" s="1"/>
  <c r="AH35" i="10"/>
  <c r="R18" i="17"/>
  <c r="AU52" i="5"/>
  <c r="BI151" i="5" s="1"/>
  <c r="BI160" i="5" s="1"/>
  <c r="BX55" i="5"/>
  <c r="BH19" i="10"/>
  <c r="CL40" i="5"/>
  <c r="CK51" i="5"/>
  <c r="BS35" i="10"/>
  <c r="EA160" i="5"/>
  <c r="NF53" i="5"/>
  <c r="W21" i="10"/>
  <c r="DZ55" i="5"/>
  <c r="EN154" i="5" s="1"/>
  <c r="EN163" i="5" s="1"/>
  <c r="AA36" i="10"/>
  <c r="EQ161" i="5"/>
  <c r="HS55" i="5"/>
  <c r="IG154" i="5" s="1"/>
  <c r="IG163" i="5" s="1"/>
  <c r="AV66" i="17"/>
  <c r="AV47" i="17"/>
  <c r="GD155" i="5"/>
  <c r="GD164" i="5" s="1"/>
  <c r="CT55" i="5"/>
  <c r="DH154" i="5" s="1"/>
  <c r="AG226" i="5"/>
  <c r="FR52" i="5"/>
  <c r="BL22" i="10"/>
  <c r="BJ54" i="5"/>
  <c r="JD55" i="5"/>
  <c r="JR154" i="5" s="1"/>
  <c r="JR163" i="5" s="1"/>
  <c r="BK35" i="10"/>
  <c r="LC164" i="5"/>
  <c r="IY161" i="5"/>
  <c r="BJ21" i="10"/>
  <c r="AG99" i="17"/>
  <c r="U32" i="9"/>
  <c r="U32" i="10"/>
  <c r="LP67" i="5"/>
  <c r="GQ67" i="5"/>
  <c r="GQ224" i="5" s="1"/>
  <c r="LS67" i="5"/>
  <c r="LS224" i="5" s="1"/>
  <c r="JW67" i="5"/>
  <c r="NT67" i="5"/>
  <c r="AO67" i="5"/>
  <c r="FV67" i="5"/>
  <c r="FV224" i="5" s="1"/>
  <c r="NI67" i="5"/>
  <c r="EN67" i="5"/>
  <c r="EN224" i="5" s="1"/>
  <c r="FT67" i="5"/>
  <c r="KW67" i="5"/>
  <c r="KW224" i="5" s="1"/>
  <c r="EM67" i="5"/>
  <c r="EM224" i="5" s="1"/>
  <c r="DG67" i="5"/>
  <c r="NA67" i="5"/>
  <c r="GU67" i="5"/>
  <c r="HG67" i="5"/>
  <c r="HG224" i="5" s="1"/>
  <c r="CJ67" i="5"/>
  <c r="FB67" i="5"/>
  <c r="KB67" i="5"/>
  <c r="CC67" i="5"/>
  <c r="CC224" i="5" s="1"/>
  <c r="HY67" i="5"/>
  <c r="LL67" i="5"/>
  <c r="LL224" i="5" s="1"/>
  <c r="GI67" i="5"/>
  <c r="GI224" i="5" s="1"/>
  <c r="DA67" i="5"/>
  <c r="DA224" i="5" s="1"/>
  <c r="CB67" i="5"/>
  <c r="CB224" i="5" s="1"/>
  <c r="BD67" i="5"/>
  <c r="BD224" i="5" s="1"/>
  <c r="BF67" i="5"/>
  <c r="AQ67" i="5"/>
  <c r="AE103" i="17"/>
  <c r="R72" i="5"/>
  <c r="U81" i="5"/>
  <c r="V81" i="5" s="1"/>
  <c r="W81" i="5" s="1"/>
  <c r="X81" i="5" s="1"/>
  <c r="Y81" i="5" s="1"/>
  <c r="Z81" i="5" s="1"/>
  <c r="AA81" i="5" s="1"/>
  <c r="AB81" i="5" s="1"/>
  <c r="AC81" i="5" s="1"/>
  <c r="AD81" i="5" s="1"/>
  <c r="AE81" i="5" s="1"/>
  <c r="AF81" i="5" s="1"/>
  <c r="AG81" i="5" s="1"/>
  <c r="AH81" i="5" s="1"/>
  <c r="AI81" i="5" s="1"/>
  <c r="AJ81" i="5" s="1"/>
  <c r="AK81" i="5" s="1"/>
  <c r="AL81" i="5" s="1"/>
  <c r="AM81" i="5" s="1"/>
  <c r="AN81" i="5" s="1"/>
  <c r="AO81" i="5" s="1"/>
  <c r="AP81" i="5" s="1"/>
  <c r="AQ81" i="5" s="1"/>
  <c r="AR81" i="5" s="1"/>
  <c r="AS81" i="5" s="1"/>
  <c r="AT81" i="5" s="1"/>
  <c r="AU81" i="5" s="1"/>
  <c r="AV81" i="5" s="1"/>
  <c r="AW81" i="5" s="1"/>
  <c r="AX81" i="5" s="1"/>
  <c r="AY81" i="5" s="1"/>
  <c r="AZ81" i="5" s="1"/>
  <c r="BA81" i="5" s="1"/>
  <c r="BB81" i="5" s="1"/>
  <c r="BC81" i="5" s="1"/>
  <c r="BD81" i="5" s="1"/>
  <c r="BE81" i="5" s="1"/>
  <c r="BF81" i="5" s="1"/>
  <c r="BG81" i="5" s="1"/>
  <c r="BH81" i="5" s="1"/>
  <c r="BI81" i="5" s="1"/>
  <c r="BJ81" i="5" s="1"/>
  <c r="BK81" i="5" s="1"/>
  <c r="BL81" i="5" s="1"/>
  <c r="BM81" i="5" s="1"/>
  <c r="BN81" i="5" s="1"/>
  <c r="BO81" i="5" s="1"/>
  <c r="BP81" i="5" s="1"/>
  <c r="BQ81" i="5" s="1"/>
  <c r="BR81" i="5" s="1"/>
  <c r="BS81" i="5" s="1"/>
  <c r="BT81" i="5" s="1"/>
  <c r="BU81" i="5" s="1"/>
  <c r="BV81" i="5" s="1"/>
  <c r="BW81" i="5" s="1"/>
  <c r="BX81" i="5" s="1"/>
  <c r="BY81" i="5" s="1"/>
  <c r="BZ81" i="5" s="1"/>
  <c r="CA81" i="5" s="1"/>
  <c r="CB81" i="5" s="1"/>
  <c r="CC81" i="5" s="1"/>
  <c r="CD81" i="5" s="1"/>
  <c r="CE81" i="5" s="1"/>
  <c r="CF81" i="5" s="1"/>
  <c r="CG81" i="5" s="1"/>
  <c r="CH81" i="5" s="1"/>
  <c r="CI81" i="5" s="1"/>
  <c r="CJ81" i="5" s="1"/>
  <c r="CK81" i="5" s="1"/>
  <c r="CL81" i="5" s="1"/>
  <c r="CM81" i="5" s="1"/>
  <c r="CN81" i="5" s="1"/>
  <c r="CO81" i="5" s="1"/>
  <c r="CP81" i="5" s="1"/>
  <c r="CQ81" i="5" s="1"/>
  <c r="CR81" i="5" s="1"/>
  <c r="CS81" i="5" s="1"/>
  <c r="CT81" i="5" s="1"/>
  <c r="CU81" i="5" s="1"/>
  <c r="CV81" i="5" s="1"/>
  <c r="CW81" i="5" s="1"/>
  <c r="CX81" i="5" s="1"/>
  <c r="CY81" i="5" s="1"/>
  <c r="CZ81" i="5" s="1"/>
  <c r="DA81" i="5" s="1"/>
  <c r="DB81" i="5" s="1"/>
  <c r="DC81" i="5" s="1"/>
  <c r="DD81" i="5" s="1"/>
  <c r="DE81" i="5" s="1"/>
  <c r="DF81" i="5" s="1"/>
  <c r="DG81" i="5" s="1"/>
  <c r="DH81" i="5" s="1"/>
  <c r="DI81" i="5" s="1"/>
  <c r="DJ81" i="5" s="1"/>
  <c r="DK81" i="5" s="1"/>
  <c r="DL81" i="5" s="1"/>
  <c r="DM81" i="5" s="1"/>
  <c r="DN81" i="5" s="1"/>
  <c r="DO81" i="5" s="1"/>
  <c r="DP81" i="5" s="1"/>
  <c r="DQ81" i="5" s="1"/>
  <c r="DR81" i="5" s="1"/>
  <c r="DS81" i="5" s="1"/>
  <c r="DT81" i="5" s="1"/>
  <c r="DU81" i="5" s="1"/>
  <c r="DV81" i="5" s="1"/>
  <c r="DW81" i="5" s="1"/>
  <c r="DX81" i="5" s="1"/>
  <c r="DY81" i="5" s="1"/>
  <c r="DZ81" i="5" s="1"/>
  <c r="EA81" i="5" s="1"/>
  <c r="EB81" i="5" s="1"/>
  <c r="EC81" i="5" s="1"/>
  <c r="ED81" i="5" s="1"/>
  <c r="EE81" i="5" s="1"/>
  <c r="EF81" i="5" s="1"/>
  <c r="EG81" i="5" s="1"/>
  <c r="EH81" i="5" s="1"/>
  <c r="EI81" i="5" s="1"/>
  <c r="EJ81" i="5" s="1"/>
  <c r="EK81" i="5" s="1"/>
  <c r="EL81" i="5" s="1"/>
  <c r="EM81" i="5" s="1"/>
  <c r="EN81" i="5" s="1"/>
  <c r="EO81" i="5" s="1"/>
  <c r="EP81" i="5" s="1"/>
  <c r="EQ81" i="5" s="1"/>
  <c r="ER81" i="5" s="1"/>
  <c r="ES81" i="5" s="1"/>
  <c r="ET81" i="5" s="1"/>
  <c r="EU81" i="5" s="1"/>
  <c r="EV81" i="5" s="1"/>
  <c r="EW81" i="5" s="1"/>
  <c r="EX81" i="5" s="1"/>
  <c r="EY81" i="5" s="1"/>
  <c r="EZ81" i="5" s="1"/>
  <c r="FA81" i="5" s="1"/>
  <c r="FB81" i="5" s="1"/>
  <c r="FC81" i="5" s="1"/>
  <c r="FD81" i="5" s="1"/>
  <c r="FE81" i="5" s="1"/>
  <c r="FF81" i="5" s="1"/>
  <c r="FG81" i="5" s="1"/>
  <c r="FH81" i="5" s="1"/>
  <c r="FI81" i="5" s="1"/>
  <c r="FJ81" i="5" s="1"/>
  <c r="FK81" i="5" s="1"/>
  <c r="FL81" i="5" s="1"/>
  <c r="FM81" i="5" s="1"/>
  <c r="FN81" i="5" s="1"/>
  <c r="FO81" i="5" s="1"/>
  <c r="FP81" i="5" s="1"/>
  <c r="FQ81" i="5" s="1"/>
  <c r="FR81" i="5" s="1"/>
  <c r="FS81" i="5" s="1"/>
  <c r="FT81" i="5" s="1"/>
  <c r="FU81" i="5" s="1"/>
  <c r="FV81" i="5" s="1"/>
  <c r="FW81" i="5" s="1"/>
  <c r="FX81" i="5" s="1"/>
  <c r="FY81" i="5" s="1"/>
  <c r="FZ81" i="5" s="1"/>
  <c r="GA81" i="5" s="1"/>
  <c r="GB81" i="5" s="1"/>
  <c r="GC81" i="5" s="1"/>
  <c r="GD81" i="5" s="1"/>
  <c r="GE81" i="5" s="1"/>
  <c r="GF81" i="5" s="1"/>
  <c r="GG81" i="5" s="1"/>
  <c r="GH81" i="5" s="1"/>
  <c r="GI81" i="5" s="1"/>
  <c r="GJ81" i="5" s="1"/>
  <c r="GK81" i="5" s="1"/>
  <c r="GL81" i="5" s="1"/>
  <c r="GM81" i="5" s="1"/>
  <c r="GN81" i="5" s="1"/>
  <c r="GO81" i="5" s="1"/>
  <c r="GP81" i="5" s="1"/>
  <c r="GQ81" i="5" s="1"/>
  <c r="GR81" i="5" s="1"/>
  <c r="GS81" i="5" s="1"/>
  <c r="GT81" i="5" s="1"/>
  <c r="GU81" i="5" s="1"/>
  <c r="GV81" i="5" s="1"/>
  <c r="GW81" i="5" s="1"/>
  <c r="GX81" i="5" s="1"/>
  <c r="GY81" i="5" s="1"/>
  <c r="GZ81" i="5" s="1"/>
  <c r="HA81" i="5" s="1"/>
  <c r="HB81" i="5" s="1"/>
  <c r="HC81" i="5" s="1"/>
  <c r="HD81" i="5" s="1"/>
  <c r="HE81" i="5" s="1"/>
  <c r="HF81" i="5" s="1"/>
  <c r="HG81" i="5" s="1"/>
  <c r="HH81" i="5" s="1"/>
  <c r="HI81" i="5" s="1"/>
  <c r="HJ81" i="5" s="1"/>
  <c r="HK81" i="5" s="1"/>
  <c r="HL81" i="5" s="1"/>
  <c r="HM81" i="5" s="1"/>
  <c r="HN81" i="5" s="1"/>
  <c r="HO81" i="5" s="1"/>
  <c r="HP81" i="5" s="1"/>
  <c r="HQ81" i="5" s="1"/>
  <c r="HR81" i="5" s="1"/>
  <c r="HS81" i="5" s="1"/>
  <c r="HT81" i="5" s="1"/>
  <c r="HU81" i="5" s="1"/>
  <c r="HV81" i="5" s="1"/>
  <c r="HW81" i="5" s="1"/>
  <c r="HX81" i="5" s="1"/>
  <c r="HY81" i="5" s="1"/>
  <c r="HZ81" i="5" s="1"/>
  <c r="IA81" i="5" s="1"/>
  <c r="IB81" i="5" s="1"/>
  <c r="IC81" i="5" s="1"/>
  <c r="ID81" i="5" s="1"/>
  <c r="IE81" i="5" s="1"/>
  <c r="IF81" i="5" s="1"/>
  <c r="IG81" i="5" s="1"/>
  <c r="IH81" i="5" s="1"/>
  <c r="II81" i="5" s="1"/>
  <c r="IJ81" i="5" s="1"/>
  <c r="IK81" i="5" s="1"/>
  <c r="IL81" i="5" s="1"/>
  <c r="IM81" i="5" s="1"/>
  <c r="IN81" i="5" s="1"/>
  <c r="IO81" i="5" s="1"/>
  <c r="IP81" i="5" s="1"/>
  <c r="IQ81" i="5" s="1"/>
  <c r="IR81" i="5" s="1"/>
  <c r="IS81" i="5" s="1"/>
  <c r="IT81" i="5" s="1"/>
  <c r="IU81" i="5" s="1"/>
  <c r="IV81" i="5" s="1"/>
  <c r="IW81" i="5" s="1"/>
  <c r="IX81" i="5" s="1"/>
  <c r="IY81" i="5" s="1"/>
  <c r="IZ81" i="5" s="1"/>
  <c r="JA81" i="5" s="1"/>
  <c r="JB81" i="5" s="1"/>
  <c r="JC81" i="5" s="1"/>
  <c r="JD81" i="5" s="1"/>
  <c r="JE81" i="5" s="1"/>
  <c r="JF81" i="5" s="1"/>
  <c r="JG81" i="5" s="1"/>
  <c r="JH81" i="5" s="1"/>
  <c r="JI81" i="5" s="1"/>
  <c r="JJ81" i="5" s="1"/>
  <c r="JK81" i="5" s="1"/>
  <c r="JL81" i="5" s="1"/>
  <c r="JM81" i="5" s="1"/>
  <c r="JN81" i="5" s="1"/>
  <c r="JO81" i="5" s="1"/>
  <c r="JP81" i="5" s="1"/>
  <c r="JQ81" i="5" s="1"/>
  <c r="JR81" i="5" s="1"/>
  <c r="JS81" i="5" s="1"/>
  <c r="JT81" i="5" s="1"/>
  <c r="JU81" i="5" s="1"/>
  <c r="JV81" i="5" s="1"/>
  <c r="JW81" i="5" s="1"/>
  <c r="JX81" i="5" s="1"/>
  <c r="JY81" i="5" s="1"/>
  <c r="JZ81" i="5" s="1"/>
  <c r="KA81" i="5" s="1"/>
  <c r="KB81" i="5" s="1"/>
  <c r="KC81" i="5" s="1"/>
  <c r="KD81" i="5" s="1"/>
  <c r="KE81" i="5" s="1"/>
  <c r="KF81" i="5" s="1"/>
  <c r="KG81" i="5" s="1"/>
  <c r="KH81" i="5" s="1"/>
  <c r="KI81" i="5" s="1"/>
  <c r="KJ81" i="5" s="1"/>
  <c r="KK81" i="5" s="1"/>
  <c r="KL81" i="5" s="1"/>
  <c r="KM81" i="5" s="1"/>
  <c r="KN81" i="5" s="1"/>
  <c r="KO81" i="5" s="1"/>
  <c r="KP81" i="5" s="1"/>
  <c r="KQ81" i="5" s="1"/>
  <c r="KR81" i="5" s="1"/>
  <c r="KS81" i="5" s="1"/>
  <c r="KT81" i="5" s="1"/>
  <c r="KU81" i="5" s="1"/>
  <c r="KV81" i="5" s="1"/>
  <c r="KW81" i="5" s="1"/>
  <c r="KX81" i="5" s="1"/>
  <c r="KY81" i="5" s="1"/>
  <c r="KZ81" i="5" s="1"/>
  <c r="LA81" i="5" s="1"/>
  <c r="LB81" i="5" s="1"/>
  <c r="LC81" i="5" s="1"/>
  <c r="LD81" i="5" s="1"/>
  <c r="LE81" i="5" s="1"/>
  <c r="LF81" i="5" s="1"/>
  <c r="LG81" i="5" s="1"/>
  <c r="LH81" i="5" s="1"/>
  <c r="LI81" i="5" s="1"/>
  <c r="LJ81" i="5" s="1"/>
  <c r="LK81" i="5" s="1"/>
  <c r="LL81" i="5" s="1"/>
  <c r="LM81" i="5" s="1"/>
  <c r="LN81" i="5" s="1"/>
  <c r="LO81" i="5" s="1"/>
  <c r="LP81" i="5" s="1"/>
  <c r="LQ81" i="5" s="1"/>
  <c r="LR81" i="5" s="1"/>
  <c r="LS81" i="5" s="1"/>
  <c r="LT81" i="5" s="1"/>
  <c r="LU81" i="5" s="1"/>
  <c r="LV81" i="5" s="1"/>
  <c r="LW81" i="5" s="1"/>
  <c r="LX81" i="5" s="1"/>
  <c r="LY81" i="5" s="1"/>
  <c r="LZ81" i="5" s="1"/>
  <c r="MA81" i="5" s="1"/>
  <c r="MB81" i="5" s="1"/>
  <c r="MC81" i="5" s="1"/>
  <c r="MD81" i="5" s="1"/>
  <c r="ME81" i="5" s="1"/>
  <c r="MF81" i="5" s="1"/>
  <c r="MG81" i="5" s="1"/>
  <c r="MH81" i="5" s="1"/>
  <c r="MI81" i="5" s="1"/>
  <c r="MJ81" i="5" s="1"/>
  <c r="MK81" i="5" s="1"/>
  <c r="ML81" i="5" s="1"/>
  <c r="MM81" i="5" s="1"/>
  <c r="MN81" i="5" s="1"/>
  <c r="MO81" i="5" s="1"/>
  <c r="MP81" i="5" s="1"/>
  <c r="MQ81" i="5" s="1"/>
  <c r="MR81" i="5" s="1"/>
  <c r="MS81" i="5" s="1"/>
  <c r="MT81" i="5" s="1"/>
  <c r="MU81" i="5" s="1"/>
  <c r="MV81" i="5" s="1"/>
  <c r="MW81" i="5" s="1"/>
  <c r="MX81" i="5" s="1"/>
  <c r="MY81" i="5" s="1"/>
  <c r="MZ81" i="5" s="1"/>
  <c r="NA81" i="5" s="1"/>
  <c r="NB81" i="5" s="1"/>
  <c r="NC81" i="5" s="1"/>
  <c r="ND81" i="5" s="1"/>
  <c r="NE81" i="5" s="1"/>
  <c r="NF81" i="5" s="1"/>
  <c r="NG81" i="5" s="1"/>
  <c r="NH81" i="5" s="1"/>
  <c r="NI81" i="5" s="1"/>
  <c r="NJ81" i="5" s="1"/>
  <c r="NK81" i="5" s="1"/>
  <c r="NL81" i="5" s="1"/>
  <c r="NM81" i="5" s="1"/>
  <c r="NN81" i="5" s="1"/>
  <c r="NO81" i="5" s="1"/>
  <c r="NP81" i="5" s="1"/>
  <c r="NQ81" i="5" s="1"/>
  <c r="NR81" i="5" s="1"/>
  <c r="NS81" i="5" s="1"/>
  <c r="NT81" i="5" s="1"/>
  <c r="NU81" i="5" s="1"/>
  <c r="NV81" i="5" s="1"/>
  <c r="U162" i="5"/>
  <c r="W159" i="5"/>
  <c r="W67" i="5"/>
  <c r="AV67" i="5"/>
  <c r="BE20" i="10"/>
  <c r="U81" i="10"/>
  <c r="JT40" i="5"/>
  <c r="JS51" i="5"/>
  <c r="LW40" i="5"/>
  <c r="LV51" i="5"/>
  <c r="BL38" i="10"/>
  <c r="U67" i="17"/>
  <c r="R39" i="17"/>
  <c r="U48" i="17"/>
  <c r="MM40" i="5"/>
  <c r="ML51" i="5"/>
  <c r="BD66" i="17"/>
  <c r="BD47" i="17"/>
  <c r="LU40" i="5"/>
  <c r="LT51" i="5"/>
  <c r="BI40" i="5"/>
  <c r="BH51" i="5"/>
  <c r="FR40" i="5"/>
  <c r="FQ51" i="5"/>
  <c r="V69" i="17"/>
  <c r="V50" i="17"/>
  <c r="BJ22" i="10"/>
  <c r="BN22" i="10"/>
  <c r="AJ103" i="17"/>
  <c r="AG22" i="10"/>
  <c r="BJ38" i="10"/>
  <c r="BU38" i="10"/>
  <c r="AV63" i="17"/>
  <c r="BZ38" i="10"/>
  <c r="NP40" i="5"/>
  <c r="NO51" i="5"/>
  <c r="AE37" i="10"/>
  <c r="Y40" i="5"/>
  <c r="X51" i="5"/>
  <c r="AP19" i="10"/>
  <c r="BF67" i="17"/>
  <c r="BF48" i="17"/>
  <c r="AW21" i="10"/>
  <c r="BO102" i="17"/>
  <c r="BO67" i="17"/>
  <c r="BO48" i="17"/>
  <c r="U69" i="17"/>
  <c r="R41" i="17"/>
  <c r="U50" i="17"/>
  <c r="AI152" i="5"/>
  <c r="BC20" i="10"/>
  <c r="MQ161" i="5"/>
  <c r="BV34" i="10"/>
  <c r="JV40" i="5"/>
  <c r="JU51" i="5"/>
  <c r="BD21" i="10"/>
  <c r="CH40" i="5"/>
  <c r="CG51" i="5"/>
  <c r="Z34" i="10"/>
  <c r="BI20" i="10"/>
  <c r="R17" i="17"/>
  <c r="CV40" i="5"/>
  <c r="CU51" i="5"/>
  <c r="BO66" i="17"/>
  <c r="BO47" i="17"/>
  <c r="JL40" i="5"/>
  <c r="JK51" i="5"/>
  <c r="BB40" i="5"/>
  <c r="BA51" i="5"/>
  <c r="LG40" i="5"/>
  <c r="LF51" i="5"/>
  <c r="DF164" i="5"/>
  <c r="MU162" i="5"/>
  <c r="NG40" i="5"/>
  <c r="NF51" i="5"/>
  <c r="BH49" i="17"/>
  <c r="BH68" i="17"/>
  <c r="AA67" i="17"/>
  <c r="AA48" i="17"/>
  <c r="BV20" i="10"/>
  <c r="EO51" i="5"/>
  <c r="EP40" i="5"/>
  <c r="BF49" i="17"/>
  <c r="BF68" i="17"/>
  <c r="IZ52" i="5"/>
  <c r="JN151" i="5" s="1"/>
  <c r="JN160" i="5" s="1"/>
  <c r="BN51" i="17"/>
  <c r="BN70" i="17"/>
  <c r="BF23" i="10"/>
  <c r="BX19" i="10"/>
  <c r="AR22" i="10"/>
  <c r="R48" i="10"/>
  <c r="BM36" i="10"/>
  <c r="LE160" i="5"/>
  <c r="BX21" i="10"/>
  <c r="BV40" i="5"/>
  <c r="BU51" i="5"/>
  <c r="BG34" i="10"/>
  <c r="AE36" i="10"/>
  <c r="LX40" i="5"/>
  <c r="LW51" i="5"/>
  <c r="IP161" i="5"/>
  <c r="AM23" i="10"/>
  <c r="BX38" i="10"/>
  <c r="LC40" i="5"/>
  <c r="LB51" i="5"/>
  <c r="AT40" i="5"/>
  <c r="AS51" i="5"/>
  <c r="AY67" i="17"/>
  <c r="AY48" i="17"/>
  <c r="AW65" i="17"/>
  <c r="AW46" i="17"/>
  <c r="BU65" i="17"/>
  <c r="BU46" i="17"/>
  <c r="BN40" i="5"/>
  <c r="BM51" i="5"/>
  <c r="EW153" i="5"/>
  <c r="AI66" i="17"/>
  <c r="AI47" i="17"/>
  <c r="AG80" i="10"/>
  <c r="BK70" i="17"/>
  <c r="BK51" i="17"/>
  <c r="MQ162" i="5"/>
  <c r="GQ40" i="5"/>
  <c r="GP51" i="5"/>
  <c r="AT66" i="17"/>
  <c r="AT47" i="17"/>
  <c r="MO67" i="5"/>
  <c r="MO224" i="5" s="1"/>
  <c r="GW164" i="5"/>
  <c r="JU161" i="5"/>
  <c r="LT164" i="5"/>
  <c r="CM56" i="5"/>
  <c r="DA155" i="5" s="1"/>
  <c r="DA164" i="5" s="1"/>
  <c r="BC40" i="5"/>
  <c r="BB51" i="5"/>
  <c r="BX54" i="5"/>
  <c r="CP51" i="5"/>
  <c r="CQ40" i="5"/>
  <c r="BN65" i="17"/>
  <c r="BN46" i="17"/>
  <c r="BE68" i="17"/>
  <c r="BE49" i="17"/>
  <c r="BO160" i="5"/>
  <c r="EY152" i="5"/>
  <c r="EY161" i="5" s="1"/>
  <c r="CJ40" i="5"/>
  <c r="CI51" i="5"/>
  <c r="BR66" i="17"/>
  <c r="BR47" i="17"/>
  <c r="HZ55" i="5"/>
  <c r="IN154" i="5" s="1"/>
  <c r="IN163" i="5" s="1"/>
  <c r="DU40" i="5"/>
  <c r="DT51" i="5"/>
  <c r="JI52" i="5"/>
  <c r="JW151" i="5" s="1"/>
  <c r="JW160" i="5" s="1"/>
  <c r="BW103" i="17"/>
  <c r="AW107" i="17"/>
  <c r="JX52" i="5"/>
  <c r="KL151" i="5" s="1"/>
  <c r="KL160" i="5" s="1"/>
  <c r="BI69" i="17"/>
  <c r="BI50" i="17"/>
  <c r="Z23" i="10"/>
  <c r="GF54" i="5"/>
  <c r="BM51" i="17"/>
  <c r="BM70" i="17"/>
  <c r="Y67" i="17"/>
  <c r="Y48" i="17"/>
  <c r="HG163" i="5"/>
  <c r="AA63" i="17"/>
  <c r="NP55" i="5"/>
  <c r="CA40" i="5"/>
  <c r="BZ51" i="5"/>
  <c r="AR164" i="5"/>
  <c r="AJ55" i="5"/>
  <c r="BK65" i="17"/>
  <c r="BK46" i="17"/>
  <c r="AH105" i="17"/>
  <c r="X19" i="10"/>
  <c r="AS52" i="5"/>
  <c r="BG151" i="5" s="1"/>
  <c r="BG160" i="5" s="1"/>
  <c r="AU63" i="17"/>
  <c r="BJ55" i="5"/>
  <c r="AV51" i="17"/>
  <c r="AV70" i="17"/>
  <c r="HC162" i="5"/>
  <c r="AL65" i="17"/>
  <c r="AL46" i="17"/>
  <c r="AZ56" i="5"/>
  <c r="BN155" i="5" s="1"/>
  <c r="BN164" i="5" s="1"/>
  <c r="AZ103" i="17"/>
  <c r="AU65" i="17"/>
  <c r="AU46" i="17"/>
  <c r="CQ52" i="5"/>
  <c r="DE151" i="5" s="1"/>
  <c r="DE160" i="5" s="1"/>
  <c r="AD69" i="17"/>
  <c r="AD50" i="17"/>
  <c r="LR160" i="5"/>
  <c r="AC67" i="17"/>
  <c r="AC48" i="17"/>
  <c r="AX63" i="17"/>
  <c r="KQ160" i="5"/>
  <c r="BR162" i="5"/>
  <c r="AG55" i="5"/>
  <c r="AU154" i="5" s="1"/>
  <c r="AU163" i="5" s="1"/>
  <c r="AZ55" i="5"/>
  <c r="BN154" i="5" s="1"/>
  <c r="BN163" i="5" s="1"/>
  <c r="EM55" i="5"/>
  <c r="FA154" i="5" s="1"/>
  <c r="FA163" i="5" s="1"/>
  <c r="CK53" i="5"/>
  <c r="CY152" i="5" s="1"/>
  <c r="CY161" i="5" s="1"/>
  <c r="R60" i="17"/>
  <c r="EI151" i="5"/>
  <c r="EI160" i="5" s="1"/>
  <c r="BD38" i="10"/>
  <c r="HK161" i="5"/>
  <c r="BQ52" i="5"/>
  <c r="DJ53" i="5"/>
  <c r="DX152" i="5" s="1"/>
  <c r="DX161" i="5" s="1"/>
  <c r="GF52" i="5"/>
  <c r="FC162" i="5"/>
  <c r="CO52" i="5"/>
  <c r="DC151" i="5" s="1"/>
  <c r="DC160" i="5" s="1"/>
  <c r="KR67" i="5"/>
  <c r="JQ67" i="5"/>
  <c r="HZ67" i="5"/>
  <c r="HZ224" i="5" s="1"/>
  <c r="GN67" i="5"/>
  <c r="GN224" i="5" s="1"/>
  <c r="KX67" i="5"/>
  <c r="KX224" i="5" s="1"/>
  <c r="BL67" i="5"/>
  <c r="BL224" i="5" s="1"/>
  <c r="AN67" i="5"/>
  <c r="AW67" i="5"/>
  <c r="AW224" i="5" s="1"/>
  <c r="GZ67" i="5"/>
  <c r="GO67" i="5"/>
  <c r="GO224" i="5" s="1"/>
  <c r="NV67" i="5"/>
  <c r="NV224" i="5" s="1"/>
  <c r="EV67" i="5"/>
  <c r="HW67" i="5"/>
  <c r="HW224" i="5" s="1"/>
  <c r="V40" i="5"/>
  <c r="U51" i="5"/>
  <c r="KF67" i="5"/>
  <c r="KF224" i="5" s="1"/>
  <c r="KL67" i="5"/>
  <c r="KL224" i="5" s="1"/>
  <c r="GV67" i="5"/>
  <c r="GV224" i="5" s="1"/>
  <c r="GK67" i="5"/>
  <c r="EO67" i="5"/>
  <c r="GG67" i="5"/>
  <c r="GG224" i="5" s="1"/>
  <c r="DO67" i="5"/>
  <c r="DO224" i="5" s="1"/>
  <c r="LI67" i="5"/>
  <c r="GB67" i="5"/>
  <c r="GB224" i="5" s="1"/>
  <c r="DD67" i="5"/>
  <c r="DD224" i="5" s="1"/>
  <c r="MF67" i="5"/>
  <c r="MF224" i="5" s="1"/>
  <c r="JH67" i="5"/>
  <c r="HN67" i="5"/>
  <c r="HN224" i="5" s="1"/>
  <c r="V159" i="5"/>
  <c r="V67" i="5"/>
  <c r="IR67" i="5"/>
  <c r="IR224" i="5" s="1"/>
  <c r="LY67" i="5"/>
  <c r="LY224" i="5" s="1"/>
  <c r="BP67" i="5"/>
  <c r="BP224" i="5" s="1"/>
  <c r="KP67" i="5"/>
  <c r="KP224" i="5" s="1"/>
  <c r="BM67" i="5"/>
  <c r="BM224" i="5" s="1"/>
  <c r="LO67" i="5"/>
  <c r="FQ67" i="5"/>
  <c r="FQ224" i="5" s="1"/>
  <c r="DR67" i="5"/>
  <c r="DR224" i="5" s="1"/>
  <c r="MR67" i="5"/>
  <c r="LK67" i="5"/>
  <c r="DI67" i="5"/>
  <c r="MD67" i="5"/>
  <c r="FX67" i="5"/>
  <c r="FX224" i="5" s="1"/>
  <c r="KU67" i="5"/>
  <c r="GL67" i="5"/>
  <c r="GL224" i="5" s="1"/>
  <c r="GD67" i="5"/>
  <c r="CW67" i="5"/>
  <c r="KT67" i="5"/>
  <c r="IG67" i="5"/>
  <c r="IG224" i="5" s="1"/>
  <c r="EK67" i="5"/>
  <c r="DM67" i="5"/>
  <c r="CX67" i="5"/>
  <c r="CX224" i="5" s="1"/>
  <c r="JP67" i="5"/>
  <c r="JP224" i="5" s="1"/>
  <c r="MB67" i="5"/>
  <c r="MM67" i="5"/>
  <c r="BZ67" i="5"/>
  <c r="BZ224" i="5" s="1"/>
  <c r="FK67" i="5"/>
  <c r="AA159" i="5"/>
  <c r="AA67" i="5"/>
  <c r="GS40" i="5"/>
  <c r="GR51" i="5"/>
  <c r="BV103" i="17"/>
  <c r="LB40" i="5"/>
  <c r="LA51" i="5"/>
  <c r="CA107" i="17"/>
  <c r="JP40" i="5"/>
  <c r="JO51" i="5"/>
  <c r="EF40" i="5"/>
  <c r="EE51" i="5"/>
  <c r="W69" i="17"/>
  <c r="W50" i="17"/>
  <c r="FK40" i="5"/>
  <c r="FJ51" i="5"/>
  <c r="AY22" i="10"/>
  <c r="BC38" i="10"/>
  <c r="W63" i="17"/>
  <c r="AB159" i="5"/>
  <c r="AB157" i="5" s="1"/>
  <c r="AB67" i="5"/>
  <c r="AB224" i="5" s="1"/>
  <c r="AM49" i="17"/>
  <c r="AM68" i="17"/>
  <c r="LP40" i="5"/>
  <c r="LO51" i="5"/>
  <c r="BU69" i="17"/>
  <c r="BU50" i="17"/>
  <c r="AH103" i="17"/>
  <c r="AK67" i="17"/>
  <c r="AK48" i="17"/>
  <c r="II40" i="5"/>
  <c r="IH51" i="5"/>
  <c r="AV35" i="10"/>
  <c r="AW23" i="10"/>
  <c r="U68" i="17"/>
  <c r="U49" i="17"/>
  <c r="R40" i="17"/>
  <c r="X65" i="17"/>
  <c r="X46" i="17"/>
  <c r="AI106" i="17"/>
  <c r="BS20" i="10"/>
  <c r="BN67" i="17"/>
  <c r="BN48" i="17"/>
  <c r="CZ40" i="5"/>
  <c r="CY51" i="5"/>
  <c r="Y38" i="10"/>
  <c r="CA37" i="10"/>
  <c r="NK40" i="5"/>
  <c r="NJ51" i="5"/>
  <c r="AA40" i="5"/>
  <c r="Z51" i="5"/>
  <c r="BM102" i="17"/>
  <c r="JG40" i="5"/>
  <c r="JF51" i="5"/>
  <c r="BE19" i="10"/>
  <c r="BA21" i="10"/>
  <c r="AW106" i="17"/>
  <c r="W68" i="17"/>
  <c r="W49" i="17"/>
  <c r="AX20" i="10"/>
  <c r="AT21" i="10"/>
  <c r="GP40" i="5"/>
  <c r="GO51" i="5"/>
  <c r="AT68" i="17"/>
  <c r="AT49" i="17"/>
  <c r="BH34" i="10"/>
  <c r="DA40" i="5"/>
  <c r="CZ51" i="5"/>
  <c r="MH163" i="5"/>
  <c r="HW161" i="5"/>
  <c r="BI35" i="10"/>
  <c r="HE40" i="5"/>
  <c r="HD51" i="5"/>
  <c r="AW19" i="10"/>
  <c r="X36" i="10"/>
  <c r="HX40" i="5"/>
  <c r="HW51" i="5"/>
  <c r="BD36" i="10"/>
  <c r="ID40" i="5"/>
  <c r="IC51" i="5"/>
  <c r="EX40" i="5"/>
  <c r="EW51" i="5"/>
  <c r="BF40" i="5"/>
  <c r="BE51" i="5"/>
  <c r="BT36" i="10"/>
  <c r="GK51" i="5"/>
  <c r="GL40" i="5"/>
  <c r="AO37" i="10"/>
  <c r="BQ49" i="17"/>
  <c r="BQ68" i="17"/>
  <c r="FM52" i="5"/>
  <c r="EQ51" i="5"/>
  <c r="ER40" i="5"/>
  <c r="BF105" i="17"/>
  <c r="CU40" i="5"/>
  <c r="CT51" i="5"/>
  <c r="BQ69" i="17"/>
  <c r="BQ50" i="17"/>
  <c r="AI34" i="10"/>
  <c r="AS38" i="10"/>
  <c r="CR154" i="5"/>
  <c r="CR163" i="5" s="1"/>
  <c r="HS40" i="5"/>
  <c r="HR51" i="5"/>
  <c r="BT35" i="10"/>
  <c r="HT53" i="5"/>
  <c r="IH152" i="5" s="1"/>
  <c r="IH161" i="5" s="1"/>
  <c r="BB67" i="17"/>
  <c r="BB48" i="17"/>
  <c r="CT40" i="5"/>
  <c r="CS51" i="5"/>
  <c r="LK161" i="5"/>
  <c r="GF152" i="5"/>
  <c r="GF161" i="5" s="1"/>
  <c r="BP63" i="17"/>
  <c r="BS67" i="17"/>
  <c r="BS48" i="17"/>
  <c r="CA65" i="17"/>
  <c r="CA46" i="17"/>
  <c r="MV40" i="5"/>
  <c r="MU51" i="5"/>
  <c r="AY20" i="10"/>
  <c r="AJ21" i="10"/>
  <c r="CI40" i="5"/>
  <c r="CH51" i="5"/>
  <c r="HS161" i="5"/>
  <c r="X20" i="10"/>
  <c r="LF55" i="5"/>
  <c r="LT154" i="5" s="1"/>
  <c r="LT163" i="5" s="1"/>
  <c r="FS164" i="5"/>
  <c r="MF162" i="5"/>
  <c r="KB40" i="5"/>
  <c r="KA51" i="5"/>
  <c r="IG161" i="5"/>
  <c r="BI21" i="10"/>
  <c r="BZ40" i="5"/>
  <c r="BY51" i="5"/>
  <c r="NN40" i="5"/>
  <c r="NM51" i="5"/>
  <c r="CN40" i="5"/>
  <c r="CM51" i="5"/>
  <c r="JX56" i="5"/>
  <c r="KL155" i="5" s="1"/>
  <c r="KL164" i="5" s="1"/>
  <c r="BS46" i="17"/>
  <c r="BS65" i="17"/>
  <c r="X37" i="10"/>
  <c r="FM164" i="5"/>
  <c r="AN70" i="17"/>
  <c r="AN51" i="17"/>
  <c r="BA103" i="17"/>
  <c r="LO52" i="5"/>
  <c r="MC151" i="5" s="1"/>
  <c r="MC160" i="5" s="1"/>
  <c r="EK54" i="5"/>
  <c r="BS107" i="17"/>
  <c r="BW163" i="5"/>
  <c r="LI153" i="5"/>
  <c r="LI162" i="5" s="1"/>
  <c r="IK160" i="5"/>
  <c r="BM154" i="5"/>
  <c r="BM163" i="5" s="1"/>
  <c r="HQ164" i="5"/>
  <c r="GK40" i="5"/>
  <c r="GJ51" i="5"/>
  <c r="FZ56" i="5"/>
  <c r="AH70" i="17"/>
  <c r="AH51" i="17"/>
  <c r="AG67" i="17"/>
  <c r="AG48" i="17"/>
  <c r="BO70" i="17"/>
  <c r="BO51" i="17"/>
  <c r="EU40" i="5"/>
  <c r="ET51" i="5"/>
  <c r="GA40" i="5"/>
  <c r="FZ51" i="5"/>
  <c r="JR160" i="5"/>
  <c r="EO164" i="5"/>
  <c r="HG52" i="5"/>
  <c r="HU151" i="5" s="1"/>
  <c r="HU160" i="5" s="1"/>
  <c r="GM55" i="5"/>
  <c r="DD160" i="5"/>
  <c r="AR105" i="17"/>
  <c r="Z63" i="17"/>
  <c r="AF70" i="17"/>
  <c r="AF51" i="17"/>
  <c r="AS67" i="17"/>
  <c r="AS48" i="17"/>
  <c r="KX53" i="5"/>
  <c r="BI106" i="17"/>
  <c r="BZ70" i="17"/>
  <c r="BZ51" i="17"/>
  <c r="BO106" i="17"/>
  <c r="V20" i="10"/>
  <c r="X38" i="10"/>
  <c r="JJ55" i="5"/>
  <c r="JX154" i="5" s="1"/>
  <c r="JX163" i="5" s="1"/>
  <c r="BW65" i="17"/>
  <c r="BW46" i="17"/>
  <c r="FA40" i="5"/>
  <c r="EZ51" i="5"/>
  <c r="AV67" i="17"/>
  <c r="AV48" i="17"/>
  <c r="BS68" i="17"/>
  <c r="BS49" i="17"/>
  <c r="FX53" i="5"/>
  <c r="GL152" i="5" s="1"/>
  <c r="GL161" i="5" s="1"/>
  <c r="AJ107" i="17"/>
  <c r="R58" i="17"/>
  <c r="CF52" i="5"/>
  <c r="CT151" i="5" s="1"/>
  <c r="CT160" i="5" s="1"/>
  <c r="AW103" i="17"/>
  <c r="AA103" i="17"/>
  <c r="BG98" i="17"/>
  <c r="W19" i="10"/>
  <c r="AU53" i="5"/>
  <c r="BI152" i="5" s="1"/>
  <c r="BI161" i="5" s="1"/>
  <c r="AH55" i="5"/>
  <c r="NQ53" i="5"/>
  <c r="BS36" i="10"/>
  <c r="HO55" i="5"/>
  <c r="AS56" i="5"/>
  <c r="BG155" i="5" s="1"/>
  <c r="BG164" i="5" s="1"/>
  <c r="DL53" i="5"/>
  <c r="DZ152" i="5" s="1"/>
  <c r="DZ161" i="5" s="1"/>
  <c r="BU56" i="5"/>
  <c r="CI155" i="5" s="1"/>
  <c r="CI164" i="5" s="1"/>
  <c r="BY21" i="10"/>
  <c r="BX23" i="10"/>
  <c r="BT98" i="17"/>
  <c r="LR67" i="5"/>
  <c r="DQ67" i="5"/>
  <c r="DQ224" i="5" s="1"/>
  <c r="DP67" i="5"/>
  <c r="DP224" i="5" s="1"/>
  <c r="R45" i="10"/>
  <c r="FL67" i="5"/>
  <c r="FL224" i="5" s="1"/>
  <c r="JN67" i="5"/>
  <c r="NH67" i="5"/>
  <c r="CV67" i="5"/>
  <c r="JR67" i="5"/>
  <c r="NL67" i="5"/>
  <c r="NL224" i="5" s="1"/>
  <c r="BX67" i="5"/>
  <c r="HI67" i="5"/>
  <c r="U31" i="10"/>
  <c r="U31" i="9"/>
  <c r="JA67" i="5"/>
  <c r="JA224" i="5" s="1"/>
  <c r="IE67" i="5"/>
  <c r="IE224" i="5" s="1"/>
  <c r="CK67" i="5"/>
  <c r="CK224" i="5" s="1"/>
  <c r="NO67" i="5"/>
  <c r="NO224" i="5" s="1"/>
  <c r="FG67" i="5"/>
  <c r="FG224" i="5" s="1"/>
  <c r="NJ67" i="5"/>
  <c r="NJ224" i="5" s="1"/>
  <c r="FA67" i="5"/>
  <c r="JT67" i="5"/>
  <c r="JT224" i="5" s="1"/>
  <c r="KD67" i="5"/>
  <c r="KD224" i="5" s="1"/>
  <c r="IW67" i="5"/>
  <c r="IW224" i="5" s="1"/>
  <c r="IM67" i="5"/>
  <c r="IM224" i="5" s="1"/>
  <c r="NS67" i="5"/>
  <c r="CS67" i="5"/>
  <c r="EG67" i="5"/>
  <c r="AR66" i="17"/>
  <c r="AR47" i="17"/>
  <c r="BW67" i="5"/>
  <c r="AK67" i="5"/>
  <c r="LO40" i="5"/>
  <c r="LN51" i="5"/>
  <c r="GH40" i="5"/>
  <c r="GG51" i="5"/>
  <c r="U148" i="5"/>
  <c r="BJ40" i="5"/>
  <c r="BI51" i="5"/>
  <c r="AG103" i="17"/>
  <c r="AC68" i="17"/>
  <c r="AC49" i="17"/>
  <c r="JZ40" i="5"/>
  <c r="JY51" i="5"/>
  <c r="BR70" i="17"/>
  <c r="BR51" i="17"/>
  <c r="BK67" i="17"/>
  <c r="BK48" i="17"/>
  <c r="AQ102" i="17"/>
  <c r="X67" i="17"/>
  <c r="X48" i="17"/>
  <c r="BI102" i="17"/>
  <c r="FE40" i="5"/>
  <c r="FD51" i="5"/>
  <c r="MR40" i="5"/>
  <c r="MQ51" i="5"/>
  <c r="BM65" i="17"/>
  <c r="BM46" i="17"/>
  <c r="AW22" i="10"/>
  <c r="AA23" i="10"/>
  <c r="AX102" i="17"/>
  <c r="AL66" i="17"/>
  <c r="AL47" i="17"/>
  <c r="BW70" i="17"/>
  <c r="BW51" i="17"/>
  <c r="AK37" i="10"/>
  <c r="HC40" i="5"/>
  <c r="HB51" i="5"/>
  <c r="JS163" i="5"/>
  <c r="EE40" i="5"/>
  <c r="ED51" i="5"/>
  <c r="AK36" i="10"/>
  <c r="U63" i="17"/>
  <c r="R35" i="17"/>
  <c r="AO19" i="10"/>
  <c r="BY35" i="10"/>
  <c r="AB20" i="10"/>
  <c r="BG21" i="10"/>
  <c r="BB70" i="17"/>
  <c r="BB51" i="17"/>
  <c r="BD70" i="17"/>
  <c r="BD51" i="17"/>
  <c r="U81" i="9"/>
  <c r="AD23" i="10"/>
  <c r="HT40" i="5"/>
  <c r="HS51" i="5"/>
  <c r="CA69" i="17"/>
  <c r="CA50" i="17"/>
  <c r="BT21" i="10"/>
  <c r="AB70" i="17"/>
  <c r="AB51" i="17"/>
  <c r="AI37" i="10"/>
  <c r="BL65" i="17"/>
  <c r="BL46" i="17"/>
  <c r="AF63" i="17"/>
  <c r="KU40" i="5"/>
  <c r="KT51" i="5"/>
  <c r="Y65" i="17"/>
  <c r="Y46" i="17"/>
  <c r="NH40" i="5"/>
  <c r="NG51" i="5"/>
  <c r="AU34" i="10"/>
  <c r="AI38" i="10"/>
  <c r="MF40" i="5"/>
  <c r="ME51" i="5"/>
  <c r="AQ69" i="17"/>
  <c r="AQ50" i="17"/>
  <c r="BS34" i="10"/>
  <c r="BA35" i="10"/>
  <c r="KC40" i="5"/>
  <c r="KB51" i="5"/>
  <c r="BL40" i="5"/>
  <c r="BK51" i="5"/>
  <c r="NA51" i="5"/>
  <c r="NB40" i="5"/>
  <c r="CA67" i="17"/>
  <c r="CA48" i="17"/>
  <c r="NJ40" i="5"/>
  <c r="NI51" i="5"/>
  <c r="MJ40" i="5"/>
  <c r="MI51" i="5"/>
  <c r="JQ40" i="5"/>
  <c r="JP51" i="5"/>
  <c r="JK40" i="5"/>
  <c r="JJ51" i="5"/>
  <c r="JW40" i="5"/>
  <c r="JV51" i="5"/>
  <c r="EH40" i="5"/>
  <c r="EG51" i="5"/>
  <c r="HQ55" i="5"/>
  <c r="IE154" i="5" s="1"/>
  <c r="IE163" i="5" s="1"/>
  <c r="BY38" i="10"/>
  <c r="AI40" i="5"/>
  <c r="AH51" i="5"/>
  <c r="DO40" i="5"/>
  <c r="DN51" i="5"/>
  <c r="KQ54" i="5"/>
  <c r="AI67" i="17"/>
  <c r="AI48" i="17"/>
  <c r="KK56" i="5"/>
  <c r="KY155" i="5" s="1"/>
  <c r="KY164" i="5" s="1"/>
  <c r="MP40" i="5"/>
  <c r="MO51" i="5"/>
  <c r="MI40" i="5"/>
  <c r="MH51" i="5"/>
  <c r="CB51" i="5"/>
  <c r="CC40" i="5"/>
  <c r="AR70" i="17"/>
  <c r="AR51" i="17"/>
  <c r="R19" i="17"/>
  <c r="AI22" i="10"/>
  <c r="AV65" i="17"/>
  <c r="AV46" i="17"/>
  <c r="ND55" i="5"/>
  <c r="NR154" i="5" s="1"/>
  <c r="NR163" i="5" s="1"/>
  <c r="AU69" i="17"/>
  <c r="AU50" i="17"/>
  <c r="AU70" i="17"/>
  <c r="AU51" i="17"/>
  <c r="AV36" i="10"/>
  <c r="FL40" i="5"/>
  <c r="FK51" i="5"/>
  <c r="JV160" i="5"/>
  <c r="LQ40" i="5"/>
  <c r="LP51" i="5"/>
  <c r="BO20" i="10"/>
  <c r="AR67" i="17"/>
  <c r="AR48" i="17"/>
  <c r="JJ161" i="5"/>
  <c r="DT162" i="5"/>
  <c r="AH67" i="17"/>
  <c r="AH48" i="17"/>
  <c r="NS161" i="5"/>
  <c r="BQ103" i="17"/>
  <c r="DI56" i="5"/>
  <c r="IN40" i="5"/>
  <c r="IM51" i="5"/>
  <c r="HD40" i="5"/>
  <c r="HC51" i="5"/>
  <c r="W65" i="17"/>
  <c r="W46" i="17"/>
  <c r="AE80" i="10"/>
  <c r="AQ107" i="17"/>
  <c r="BM66" i="17"/>
  <c r="BM47" i="17"/>
  <c r="BH106" i="17"/>
  <c r="LD162" i="5"/>
  <c r="AQ65" i="17"/>
  <c r="AQ46" i="17"/>
  <c r="AO72" i="10"/>
  <c r="AO98" i="17"/>
  <c r="NA161" i="5"/>
  <c r="BI70" i="17"/>
  <c r="BI51" i="17"/>
  <c r="IT40" i="5"/>
  <c r="IS51" i="5"/>
  <c r="KV153" i="5"/>
  <c r="KV162" i="5" s="1"/>
  <c r="BM67" i="17"/>
  <c r="BM48" i="17"/>
  <c r="EA163" i="5"/>
  <c r="BU70" i="17"/>
  <c r="BU51" i="17"/>
  <c r="BV67" i="17"/>
  <c r="BV48" i="17"/>
  <c r="LO160" i="5"/>
  <c r="AJ56" i="5"/>
  <c r="AO66" i="17"/>
  <c r="AO47" i="17"/>
  <c r="BT67" i="17"/>
  <c r="BT48" i="17"/>
  <c r="AD40" i="5"/>
  <c r="AC51" i="5"/>
  <c r="JD53" i="5"/>
  <c r="JR152" i="5" s="1"/>
  <c r="JR161" i="5" s="1"/>
  <c r="AM56" i="5"/>
  <c r="BO63" i="17"/>
  <c r="BF103" i="17"/>
  <c r="MT52" i="5"/>
  <c r="FV164" i="5"/>
  <c r="AK63" i="17"/>
  <c r="AK54" i="5"/>
  <c r="AE23" i="10"/>
  <c r="HM162" i="5"/>
  <c r="AG63" i="17"/>
  <c r="AA37" i="10"/>
  <c r="AE67" i="17"/>
  <c r="AE48" i="17"/>
  <c r="DU56" i="5"/>
  <c r="BV65" i="17"/>
  <c r="BV46" i="17"/>
  <c r="AG105" i="17"/>
  <c r="BZ66" i="17"/>
  <c r="BZ47" i="17"/>
  <c r="FQ160" i="5"/>
  <c r="AN106" i="17"/>
  <c r="BP22" i="10"/>
  <c r="JK55" i="5"/>
  <c r="JY154" i="5" s="1"/>
  <c r="JY163" i="5" s="1"/>
  <c r="R59" i="17"/>
  <c r="CS151" i="5"/>
  <c r="CS160" i="5" s="1"/>
  <c r="BZ55" i="5"/>
  <c r="CN154" i="5" s="1"/>
  <c r="CN163" i="5" s="1"/>
  <c r="LP52" i="5"/>
  <c r="R20" i="17"/>
  <c r="CD53" i="5"/>
  <c r="NS52" i="5"/>
  <c r="BM38" i="10"/>
  <c r="FO54" i="5"/>
  <c r="GC153" i="5" s="1"/>
  <c r="GC162" i="5" s="1"/>
  <c r="AI53" i="5"/>
  <c r="BH67" i="17"/>
  <c r="BH48" i="17"/>
  <c r="AQ34" i="10"/>
  <c r="DJ55" i="5"/>
  <c r="DX154" i="5" s="1"/>
  <c r="DX163" i="5" s="1"/>
  <c r="AK20" i="10"/>
  <c r="AC104" i="17"/>
  <c r="W80" i="10"/>
  <c r="AV106" i="17"/>
  <c r="BU20" i="10"/>
  <c r="GN55" i="5"/>
  <c r="HB154" i="5" s="1"/>
  <c r="HB163" i="5" s="1"/>
  <c r="AV72" i="10"/>
  <c r="IV67" i="5"/>
  <c r="HH67" i="5"/>
  <c r="HC67" i="5"/>
  <c r="HC224" i="5" s="1"/>
  <c r="HA67" i="5"/>
  <c r="CH67" i="5"/>
  <c r="CH224" i="5" s="1"/>
  <c r="EC67" i="5"/>
  <c r="BH67" i="5"/>
  <c r="BH224" i="5" s="1"/>
  <c r="GE67" i="5"/>
  <c r="GE224" i="5" s="1"/>
  <c r="DE67" i="5"/>
  <c r="HJ67" i="5"/>
  <c r="KA67" i="5"/>
  <c r="KA224" i="5" s="1"/>
  <c r="BC69" i="17"/>
  <c r="BC50" i="17"/>
  <c r="IB67" i="5"/>
  <c r="IB224" i="5" s="1"/>
  <c r="FN67" i="5"/>
  <c r="FN224" i="5" s="1"/>
  <c r="FH67" i="5"/>
  <c r="FH224" i="5" s="1"/>
  <c r="JK67" i="5"/>
  <c r="JK224" i="5" s="1"/>
  <c r="JE67" i="5"/>
  <c r="LF67" i="5"/>
  <c r="LF224" i="5" s="1"/>
  <c r="CI67" i="5"/>
  <c r="CI224" i="5" s="1"/>
  <c r="DY67" i="5"/>
  <c r="JX67" i="5"/>
  <c r="CM67" i="5"/>
  <c r="CM224" i="5" s="1"/>
  <c r="JD67" i="5"/>
  <c r="JD224" i="5" s="1"/>
  <c r="HR67" i="5"/>
  <c r="IY67" i="5"/>
  <c r="IY224" i="5" s="1"/>
  <c r="DZ67" i="5"/>
  <c r="DZ224" i="5" s="1"/>
  <c r="EW67" i="5"/>
  <c r="HV67" i="5"/>
  <c r="IT67" i="5"/>
  <c r="IT224" i="5" s="1"/>
  <c r="ME67" i="5"/>
  <c r="ME224" i="5" s="1"/>
  <c r="KC67" i="5"/>
  <c r="KC224" i="5" s="1"/>
  <c r="CE67" i="5"/>
  <c r="BU67" i="5"/>
  <c r="BU224" i="5" s="1"/>
  <c r="AU102" i="17"/>
  <c r="KJ67" i="5"/>
  <c r="KJ224" i="5" s="1"/>
  <c r="LD67" i="5"/>
  <c r="LD224" i="5" s="1"/>
  <c r="MJ67" i="5"/>
  <c r="JL67" i="5"/>
  <c r="EH67" i="5"/>
  <c r="EH224" i="5" s="1"/>
  <c r="U33" i="9"/>
  <c r="U33" i="10"/>
  <c r="BO67" i="5"/>
  <c r="BO224" i="5" s="1"/>
  <c r="LH67" i="5"/>
  <c r="LH224" i="5" s="1"/>
  <c r="IK67" i="5"/>
  <c r="IK224" i="5" s="1"/>
  <c r="FO67" i="5"/>
  <c r="HP67" i="5"/>
  <c r="NR67" i="5"/>
  <c r="NR224" i="5" s="1"/>
  <c r="HU67" i="5"/>
  <c r="HU224" i="5" s="1"/>
  <c r="DH67" i="5"/>
  <c r="DH224" i="5" s="1"/>
  <c r="FZ67" i="5"/>
  <c r="FZ224" i="5" s="1"/>
  <c r="LN67" i="5"/>
  <c r="HS67" i="5"/>
  <c r="HS224" i="5" s="1"/>
  <c r="ML67" i="5"/>
  <c r="ML224" i="5" s="1"/>
  <c r="DX67" i="5"/>
  <c r="DX224" i="5" s="1"/>
  <c r="EZ67" i="5"/>
  <c r="CU67" i="5"/>
  <c r="CU224" i="5" s="1"/>
  <c r="R46" i="10"/>
  <c r="DJ67" i="5"/>
  <c r="DJ224" i="5" s="1"/>
  <c r="MQ67" i="5"/>
  <c r="HB67" i="5"/>
  <c r="HB224" i="5" s="1"/>
  <c r="KM67" i="5"/>
  <c r="CG67" i="5"/>
  <c r="BS67" i="5"/>
  <c r="BS224" i="5" s="1"/>
  <c r="X68" i="17"/>
  <c r="X49" i="17"/>
  <c r="FR67" i="5"/>
  <c r="GW67" i="5"/>
  <c r="GW224" i="5" s="1"/>
  <c r="R71" i="5"/>
  <c r="U161" i="5"/>
  <c r="U80" i="5"/>
  <c r="V80" i="5" s="1"/>
  <c r="W80" i="5" s="1"/>
  <c r="X80" i="5" s="1"/>
  <c r="Y80" i="5" s="1"/>
  <c r="Z80" i="5" s="1"/>
  <c r="AA80" i="5" s="1"/>
  <c r="AB80" i="5" s="1"/>
  <c r="AC80" i="5" s="1"/>
  <c r="AD80" i="5" s="1"/>
  <c r="AE80" i="5" s="1"/>
  <c r="AF80" i="5" s="1"/>
  <c r="AG80" i="5" s="1"/>
  <c r="AH80" i="5" s="1"/>
  <c r="AI80" i="5" s="1"/>
  <c r="AJ80" i="5" s="1"/>
  <c r="AK80" i="5" s="1"/>
  <c r="AL80" i="5" s="1"/>
  <c r="AM80" i="5" s="1"/>
  <c r="AN80" i="5" s="1"/>
  <c r="AO80" i="5" s="1"/>
  <c r="AP80" i="5" s="1"/>
  <c r="AQ80" i="5" s="1"/>
  <c r="AR80" i="5" s="1"/>
  <c r="AS80" i="5" s="1"/>
  <c r="AT80" i="5" s="1"/>
  <c r="AU80" i="5" s="1"/>
  <c r="AV80" i="5" s="1"/>
  <c r="AW80" i="5" s="1"/>
  <c r="AX80" i="5" s="1"/>
  <c r="AY80" i="5" s="1"/>
  <c r="AZ80" i="5" s="1"/>
  <c r="BA80" i="5" s="1"/>
  <c r="BB80" i="5" s="1"/>
  <c r="BC80" i="5" s="1"/>
  <c r="BD80" i="5" s="1"/>
  <c r="BE80" i="5" s="1"/>
  <c r="BF80" i="5" s="1"/>
  <c r="BG80" i="5" s="1"/>
  <c r="BH80" i="5" s="1"/>
  <c r="BI80" i="5" s="1"/>
  <c r="BJ80" i="5" s="1"/>
  <c r="BK80" i="5" s="1"/>
  <c r="BL80" i="5" s="1"/>
  <c r="BM80" i="5" s="1"/>
  <c r="BN80" i="5" s="1"/>
  <c r="BO80" i="5" s="1"/>
  <c r="BP80" i="5" s="1"/>
  <c r="BQ80" i="5" s="1"/>
  <c r="BR80" i="5" s="1"/>
  <c r="BS80" i="5" s="1"/>
  <c r="BT80" i="5" s="1"/>
  <c r="BU80" i="5" s="1"/>
  <c r="BV80" i="5" s="1"/>
  <c r="BW80" i="5" s="1"/>
  <c r="BX80" i="5" s="1"/>
  <c r="BY80" i="5" s="1"/>
  <c r="BZ80" i="5" s="1"/>
  <c r="CA80" i="5" s="1"/>
  <c r="CB80" i="5" s="1"/>
  <c r="CC80" i="5" s="1"/>
  <c r="CD80" i="5" s="1"/>
  <c r="CE80" i="5" s="1"/>
  <c r="CF80" i="5" s="1"/>
  <c r="CG80" i="5" s="1"/>
  <c r="CH80" i="5" s="1"/>
  <c r="CI80" i="5" s="1"/>
  <c r="CJ80" i="5" s="1"/>
  <c r="CK80" i="5" s="1"/>
  <c r="CL80" i="5" s="1"/>
  <c r="CM80" i="5" s="1"/>
  <c r="CN80" i="5" s="1"/>
  <c r="CO80" i="5" s="1"/>
  <c r="CP80" i="5" s="1"/>
  <c r="CQ80" i="5" s="1"/>
  <c r="CR80" i="5" s="1"/>
  <c r="CS80" i="5" s="1"/>
  <c r="CT80" i="5" s="1"/>
  <c r="CU80" i="5" s="1"/>
  <c r="CV80" i="5" s="1"/>
  <c r="CW80" i="5" s="1"/>
  <c r="CX80" i="5" s="1"/>
  <c r="CY80" i="5" s="1"/>
  <c r="CZ80" i="5" s="1"/>
  <c r="DA80" i="5" s="1"/>
  <c r="DB80" i="5" s="1"/>
  <c r="DC80" i="5" s="1"/>
  <c r="DD80" i="5" s="1"/>
  <c r="DE80" i="5" s="1"/>
  <c r="DF80" i="5" s="1"/>
  <c r="DG80" i="5" s="1"/>
  <c r="DH80" i="5" s="1"/>
  <c r="DI80" i="5" s="1"/>
  <c r="DJ80" i="5" s="1"/>
  <c r="DK80" i="5" s="1"/>
  <c r="DL80" i="5" s="1"/>
  <c r="DM80" i="5" s="1"/>
  <c r="DN80" i="5" s="1"/>
  <c r="DO80" i="5" s="1"/>
  <c r="DP80" i="5" s="1"/>
  <c r="DQ80" i="5" s="1"/>
  <c r="DR80" i="5" s="1"/>
  <c r="DS80" i="5" s="1"/>
  <c r="DT80" i="5" s="1"/>
  <c r="DU80" i="5" s="1"/>
  <c r="DV80" i="5" s="1"/>
  <c r="DW80" i="5" s="1"/>
  <c r="DX80" i="5" s="1"/>
  <c r="DY80" i="5" s="1"/>
  <c r="DZ80" i="5" s="1"/>
  <c r="EA80" i="5" s="1"/>
  <c r="EB80" i="5" s="1"/>
  <c r="EC80" i="5" s="1"/>
  <c r="ED80" i="5" s="1"/>
  <c r="EE80" i="5" s="1"/>
  <c r="EF80" i="5" s="1"/>
  <c r="EG80" i="5" s="1"/>
  <c r="EH80" i="5" s="1"/>
  <c r="EI80" i="5" s="1"/>
  <c r="EJ80" i="5" s="1"/>
  <c r="EK80" i="5" s="1"/>
  <c r="EL80" i="5" s="1"/>
  <c r="EM80" i="5" s="1"/>
  <c r="EN80" i="5" s="1"/>
  <c r="EO80" i="5" s="1"/>
  <c r="EP80" i="5" s="1"/>
  <c r="EQ80" i="5" s="1"/>
  <c r="ER80" i="5" s="1"/>
  <c r="ES80" i="5" s="1"/>
  <c r="ET80" i="5" s="1"/>
  <c r="EU80" i="5" s="1"/>
  <c r="EV80" i="5" s="1"/>
  <c r="EW80" i="5" s="1"/>
  <c r="EX80" i="5" s="1"/>
  <c r="EY80" i="5" s="1"/>
  <c r="EZ80" i="5" s="1"/>
  <c r="FA80" i="5" s="1"/>
  <c r="FB80" i="5" s="1"/>
  <c r="FC80" i="5" s="1"/>
  <c r="FD80" i="5" s="1"/>
  <c r="FE80" i="5" s="1"/>
  <c r="FF80" i="5" s="1"/>
  <c r="FG80" i="5" s="1"/>
  <c r="FH80" i="5" s="1"/>
  <c r="FI80" i="5" s="1"/>
  <c r="FJ80" i="5" s="1"/>
  <c r="FK80" i="5" s="1"/>
  <c r="FL80" i="5" s="1"/>
  <c r="FM80" i="5" s="1"/>
  <c r="FN80" i="5" s="1"/>
  <c r="FO80" i="5" s="1"/>
  <c r="FP80" i="5" s="1"/>
  <c r="FQ80" i="5" s="1"/>
  <c r="FR80" i="5" s="1"/>
  <c r="FS80" i="5" s="1"/>
  <c r="FT80" i="5" s="1"/>
  <c r="FU80" i="5" s="1"/>
  <c r="FV80" i="5" s="1"/>
  <c r="FW80" i="5" s="1"/>
  <c r="FX80" i="5" s="1"/>
  <c r="FY80" i="5" s="1"/>
  <c r="FZ80" i="5" s="1"/>
  <c r="GA80" i="5" s="1"/>
  <c r="GB80" i="5" s="1"/>
  <c r="GC80" i="5" s="1"/>
  <c r="GD80" i="5" s="1"/>
  <c r="GE80" i="5" s="1"/>
  <c r="GF80" i="5" s="1"/>
  <c r="GG80" i="5" s="1"/>
  <c r="GH80" i="5" s="1"/>
  <c r="GI80" i="5" s="1"/>
  <c r="GJ80" i="5" s="1"/>
  <c r="GK80" i="5" s="1"/>
  <c r="GL80" i="5" s="1"/>
  <c r="GM80" i="5" s="1"/>
  <c r="GN80" i="5" s="1"/>
  <c r="GO80" i="5" s="1"/>
  <c r="GP80" i="5" s="1"/>
  <c r="GQ80" i="5" s="1"/>
  <c r="GR80" i="5" s="1"/>
  <c r="GS80" i="5" s="1"/>
  <c r="GT80" i="5" s="1"/>
  <c r="GU80" i="5" s="1"/>
  <c r="GV80" i="5" s="1"/>
  <c r="GW80" i="5" s="1"/>
  <c r="GX80" i="5" s="1"/>
  <c r="GY80" i="5" s="1"/>
  <c r="GZ80" i="5" s="1"/>
  <c r="HA80" i="5" s="1"/>
  <c r="HB80" i="5" s="1"/>
  <c r="HC80" i="5" s="1"/>
  <c r="HD80" i="5" s="1"/>
  <c r="HE80" i="5" s="1"/>
  <c r="HF80" i="5" s="1"/>
  <c r="HG80" i="5" s="1"/>
  <c r="HH80" i="5" s="1"/>
  <c r="HI80" i="5" s="1"/>
  <c r="HJ80" i="5" s="1"/>
  <c r="HK80" i="5" s="1"/>
  <c r="HL80" i="5" s="1"/>
  <c r="HM80" i="5" s="1"/>
  <c r="HN80" i="5" s="1"/>
  <c r="HO80" i="5" s="1"/>
  <c r="HP80" i="5" s="1"/>
  <c r="HQ80" i="5" s="1"/>
  <c r="HR80" i="5" s="1"/>
  <c r="HS80" i="5" s="1"/>
  <c r="HT80" i="5" s="1"/>
  <c r="HU80" i="5" s="1"/>
  <c r="HV80" i="5" s="1"/>
  <c r="HW80" i="5" s="1"/>
  <c r="HX80" i="5" s="1"/>
  <c r="HY80" i="5" s="1"/>
  <c r="HZ80" i="5" s="1"/>
  <c r="IA80" i="5" s="1"/>
  <c r="IB80" i="5" s="1"/>
  <c r="IC80" i="5" s="1"/>
  <c r="ID80" i="5" s="1"/>
  <c r="IE80" i="5" s="1"/>
  <c r="IF80" i="5" s="1"/>
  <c r="IG80" i="5" s="1"/>
  <c r="IH80" i="5" s="1"/>
  <c r="II80" i="5" s="1"/>
  <c r="IJ80" i="5" s="1"/>
  <c r="IK80" i="5" s="1"/>
  <c r="IL80" i="5" s="1"/>
  <c r="IM80" i="5" s="1"/>
  <c r="IN80" i="5" s="1"/>
  <c r="IO80" i="5" s="1"/>
  <c r="IP80" i="5" s="1"/>
  <c r="IQ80" i="5" s="1"/>
  <c r="IR80" i="5" s="1"/>
  <c r="IS80" i="5" s="1"/>
  <c r="IT80" i="5" s="1"/>
  <c r="IU80" i="5" s="1"/>
  <c r="IV80" i="5" s="1"/>
  <c r="IW80" i="5" s="1"/>
  <c r="IX80" i="5" s="1"/>
  <c r="IY80" i="5" s="1"/>
  <c r="IZ80" i="5" s="1"/>
  <c r="JA80" i="5" s="1"/>
  <c r="JB80" i="5" s="1"/>
  <c r="JC80" i="5" s="1"/>
  <c r="JD80" i="5" s="1"/>
  <c r="JE80" i="5" s="1"/>
  <c r="JF80" i="5" s="1"/>
  <c r="JG80" i="5" s="1"/>
  <c r="JH80" i="5" s="1"/>
  <c r="JI80" i="5" s="1"/>
  <c r="JJ80" i="5" s="1"/>
  <c r="JK80" i="5" s="1"/>
  <c r="JL80" i="5" s="1"/>
  <c r="JM80" i="5" s="1"/>
  <c r="JN80" i="5" s="1"/>
  <c r="JO80" i="5" s="1"/>
  <c r="JP80" i="5" s="1"/>
  <c r="JQ80" i="5" s="1"/>
  <c r="JR80" i="5" s="1"/>
  <c r="JS80" i="5" s="1"/>
  <c r="JT80" i="5" s="1"/>
  <c r="JU80" i="5" s="1"/>
  <c r="JV80" i="5" s="1"/>
  <c r="JW80" i="5" s="1"/>
  <c r="JX80" i="5" s="1"/>
  <c r="JY80" i="5" s="1"/>
  <c r="JZ80" i="5" s="1"/>
  <c r="KA80" i="5" s="1"/>
  <c r="KB80" i="5" s="1"/>
  <c r="KC80" i="5" s="1"/>
  <c r="KD80" i="5" s="1"/>
  <c r="KE80" i="5" s="1"/>
  <c r="KF80" i="5" s="1"/>
  <c r="KG80" i="5" s="1"/>
  <c r="KH80" i="5" s="1"/>
  <c r="KI80" i="5" s="1"/>
  <c r="KJ80" i="5" s="1"/>
  <c r="KK80" i="5" s="1"/>
  <c r="KL80" i="5" s="1"/>
  <c r="KM80" i="5" s="1"/>
  <c r="KN80" i="5" s="1"/>
  <c r="KO80" i="5" s="1"/>
  <c r="KP80" i="5" s="1"/>
  <c r="KQ80" i="5" s="1"/>
  <c r="KR80" i="5" s="1"/>
  <c r="KS80" i="5" s="1"/>
  <c r="KT80" i="5" s="1"/>
  <c r="KU80" i="5" s="1"/>
  <c r="KV80" i="5" s="1"/>
  <c r="KW80" i="5" s="1"/>
  <c r="KX80" i="5" s="1"/>
  <c r="KY80" i="5" s="1"/>
  <c r="KZ80" i="5" s="1"/>
  <c r="LA80" i="5" s="1"/>
  <c r="LB80" i="5" s="1"/>
  <c r="LC80" i="5" s="1"/>
  <c r="LD80" i="5" s="1"/>
  <c r="LE80" i="5" s="1"/>
  <c r="LF80" i="5" s="1"/>
  <c r="LG80" i="5" s="1"/>
  <c r="LH80" i="5" s="1"/>
  <c r="LI80" i="5" s="1"/>
  <c r="LJ80" i="5" s="1"/>
  <c r="LK80" i="5" s="1"/>
  <c r="LL80" i="5" s="1"/>
  <c r="LM80" i="5" s="1"/>
  <c r="LN80" i="5" s="1"/>
  <c r="LO80" i="5" s="1"/>
  <c r="LP80" i="5" s="1"/>
  <c r="LQ80" i="5" s="1"/>
  <c r="LR80" i="5" s="1"/>
  <c r="LS80" i="5" s="1"/>
  <c r="LT80" i="5" s="1"/>
  <c r="LU80" i="5" s="1"/>
  <c r="LV80" i="5" s="1"/>
  <c r="LW80" i="5" s="1"/>
  <c r="LX80" i="5" s="1"/>
  <c r="LY80" i="5" s="1"/>
  <c r="LZ80" i="5" s="1"/>
  <c r="MA80" i="5" s="1"/>
  <c r="MB80" i="5" s="1"/>
  <c r="MC80" i="5" s="1"/>
  <c r="MD80" i="5" s="1"/>
  <c r="ME80" i="5" s="1"/>
  <c r="MF80" i="5" s="1"/>
  <c r="MG80" i="5" s="1"/>
  <c r="MH80" i="5" s="1"/>
  <c r="MI80" i="5" s="1"/>
  <c r="MJ80" i="5" s="1"/>
  <c r="MK80" i="5" s="1"/>
  <c r="ML80" i="5" s="1"/>
  <c r="MM80" i="5" s="1"/>
  <c r="MN80" i="5" s="1"/>
  <c r="MO80" i="5" s="1"/>
  <c r="MP80" i="5" s="1"/>
  <c r="MQ80" i="5" s="1"/>
  <c r="MR80" i="5" s="1"/>
  <c r="MS80" i="5" s="1"/>
  <c r="MT80" i="5" s="1"/>
  <c r="MU80" i="5" s="1"/>
  <c r="MV80" i="5" s="1"/>
  <c r="MW80" i="5" s="1"/>
  <c r="MX80" i="5" s="1"/>
  <c r="MY80" i="5" s="1"/>
  <c r="MZ80" i="5" s="1"/>
  <c r="NA80" i="5" s="1"/>
  <c r="NB80" i="5" s="1"/>
  <c r="NC80" i="5" s="1"/>
  <c r="ND80" i="5" s="1"/>
  <c r="NE80" i="5" s="1"/>
  <c r="NF80" i="5" s="1"/>
  <c r="NG80" i="5" s="1"/>
  <c r="NH80" i="5" s="1"/>
  <c r="NI80" i="5" s="1"/>
  <c r="NJ80" i="5" s="1"/>
  <c r="NK80" i="5" s="1"/>
  <c r="NL80" i="5" s="1"/>
  <c r="NM80" i="5" s="1"/>
  <c r="NN80" i="5" s="1"/>
  <c r="NO80" i="5" s="1"/>
  <c r="NP80" i="5" s="1"/>
  <c r="NQ80" i="5" s="1"/>
  <c r="NR80" i="5" s="1"/>
  <c r="NS80" i="5" s="1"/>
  <c r="NT80" i="5" s="1"/>
  <c r="NU80" i="5" s="1"/>
  <c r="NV80" i="5" s="1"/>
  <c r="AI21" i="10"/>
  <c r="Y159" i="5"/>
  <c r="Y157" i="5" s="1"/>
  <c r="Y67" i="5"/>
  <c r="Y224" i="5" s="1"/>
  <c r="EA40" i="5"/>
  <c r="DZ51" i="5"/>
  <c r="AP23" i="10"/>
  <c r="BO107" i="17"/>
  <c r="HM160" i="5"/>
  <c r="HM67" i="5"/>
  <c r="HM224" i="5" s="1"/>
  <c r="Z102" i="17"/>
  <c r="AR69" i="17"/>
  <c r="AR50" i="17"/>
  <c r="AL37" i="10"/>
  <c r="CA102" i="17"/>
  <c r="BN102" i="17"/>
  <c r="BT66" i="17"/>
  <c r="BT47" i="17"/>
  <c r="BY47" i="17"/>
  <c r="BY66" i="17"/>
  <c r="W102" i="17"/>
  <c r="AN40" i="5"/>
  <c r="AM51" i="5"/>
  <c r="CA68" i="17"/>
  <c r="CA49" i="17"/>
  <c r="BA70" i="17"/>
  <c r="BA51" i="17"/>
  <c r="AQ35" i="10"/>
  <c r="BE69" i="17"/>
  <c r="BE50" i="17"/>
  <c r="BU22" i="10"/>
  <c r="AP35" i="10"/>
  <c r="AW40" i="5"/>
  <c r="AV51" i="5"/>
  <c r="HL40" i="5"/>
  <c r="HK51" i="5"/>
  <c r="LV40" i="5"/>
  <c r="LU51" i="5"/>
  <c r="AD65" i="17"/>
  <c r="AD46" i="17"/>
  <c r="AN35" i="10"/>
  <c r="BS40" i="5"/>
  <c r="BR51" i="5"/>
  <c r="AH102" i="17"/>
  <c r="BA36" i="10"/>
  <c r="AD35" i="10"/>
  <c r="CA63" i="17"/>
  <c r="BD20" i="10"/>
  <c r="GZ40" i="5"/>
  <c r="GY51" i="5"/>
  <c r="BN68" i="17"/>
  <c r="BN49" i="17"/>
  <c r="AQ20" i="10"/>
  <c r="AP21" i="10"/>
  <c r="AO102" i="17"/>
  <c r="AM40" i="5"/>
  <c r="AL51" i="5"/>
  <c r="AZ37" i="10"/>
  <c r="KN154" i="5"/>
  <c r="KN163" i="5" s="1"/>
  <c r="AQ66" i="17"/>
  <c r="AQ47" i="17"/>
  <c r="BT20" i="10"/>
  <c r="AA22" i="10"/>
  <c r="KO161" i="5"/>
  <c r="BH37" i="10"/>
  <c r="MR56" i="5"/>
  <c r="LH40" i="5"/>
  <c r="LG51" i="5"/>
  <c r="JM160" i="5"/>
  <c r="V63" i="17"/>
  <c r="AX22" i="10"/>
  <c r="AT80" i="10"/>
  <c r="MO40" i="5"/>
  <c r="MN51" i="5"/>
  <c r="BN34" i="10"/>
  <c r="BX40" i="5"/>
  <c r="BW51" i="5"/>
  <c r="AS66" i="17"/>
  <c r="AS47" i="17"/>
  <c r="CX40" i="5"/>
  <c r="CW51" i="5"/>
  <c r="KO164" i="5"/>
  <c r="AG19" i="10"/>
  <c r="HN40" i="5"/>
  <c r="HM51" i="5"/>
  <c r="BU63" i="17"/>
  <c r="FG163" i="5"/>
  <c r="AO40" i="5"/>
  <c r="AN51" i="5"/>
  <c r="BF63" i="17"/>
  <c r="AA21" i="10"/>
  <c r="NL40" i="5"/>
  <c r="NK51" i="5"/>
  <c r="BC68" i="17"/>
  <c r="BC49" i="17"/>
  <c r="AI20" i="10"/>
  <c r="FZ160" i="5"/>
  <c r="LN163" i="5"/>
  <c r="AK70" i="17"/>
  <c r="AK51" i="17"/>
  <c r="IW163" i="5"/>
  <c r="AT20" i="10"/>
  <c r="HL56" i="5"/>
  <c r="HZ155" i="5" s="1"/>
  <c r="HZ164" i="5" s="1"/>
  <c r="GM51" i="5"/>
  <c r="GN40" i="5"/>
  <c r="AB50" i="17"/>
  <c r="AB69" i="17"/>
  <c r="FR55" i="5"/>
  <c r="EJ163" i="5"/>
  <c r="BN105" i="17"/>
  <c r="AS19" i="10"/>
  <c r="IS40" i="5"/>
  <c r="IR51" i="5"/>
  <c r="NG160" i="5"/>
  <c r="BD68" i="17"/>
  <c r="BD49" i="17"/>
  <c r="BJ49" i="17"/>
  <c r="BJ68" i="17"/>
  <c r="BW40" i="5"/>
  <c r="BV51" i="5"/>
  <c r="BF50" i="17"/>
  <c r="BF69" i="17"/>
  <c r="AL70" i="17"/>
  <c r="AL51" i="17"/>
  <c r="BZ63" i="17"/>
  <c r="AB35" i="10"/>
  <c r="BG70" i="17"/>
  <c r="BG51" i="17"/>
  <c r="AY70" i="17"/>
  <c r="AY51" i="17"/>
  <c r="MH54" i="5"/>
  <c r="MV153" i="5" s="1"/>
  <c r="MV162" i="5" s="1"/>
  <c r="DG154" i="5"/>
  <c r="DG163" i="5" s="1"/>
  <c r="AR36" i="10"/>
  <c r="AM65" i="17"/>
  <c r="AM46" i="17"/>
  <c r="MT163" i="5"/>
  <c r="AG69" i="17"/>
  <c r="AG50" i="17"/>
  <c r="Y70" i="17"/>
  <c r="Y51" i="17"/>
  <c r="CJ52" i="5"/>
  <c r="CX151" i="5" s="1"/>
  <c r="CX160" i="5" s="1"/>
  <c r="IJ54" i="5"/>
  <c r="FO161" i="5"/>
  <c r="HW55" i="5"/>
  <c r="GL162" i="5"/>
  <c r="CK40" i="5"/>
  <c r="CJ51" i="5"/>
  <c r="NT53" i="5"/>
  <c r="LL163" i="5"/>
  <c r="JC161" i="5"/>
  <c r="HV154" i="5"/>
  <c r="HV163" i="5" s="1"/>
  <c r="NC52" i="5"/>
  <c r="NQ151" i="5" s="1"/>
  <c r="NQ160" i="5" s="1"/>
  <c r="FM40" i="5"/>
  <c r="FL51" i="5"/>
  <c r="FH160" i="5"/>
  <c r="IE54" i="5"/>
  <c r="IS153" i="5" s="1"/>
  <c r="IS162" i="5" s="1"/>
  <c r="KS163" i="5"/>
  <c r="DK40" i="5"/>
  <c r="DJ51" i="5"/>
  <c r="DO160" i="5"/>
  <c r="IT163" i="5"/>
  <c r="BG49" i="17"/>
  <c r="BG68" i="17"/>
  <c r="AG54" i="5"/>
  <c r="AU153" i="5" s="1"/>
  <c r="AU162" i="5" s="1"/>
  <c r="EU163" i="5"/>
  <c r="BK162" i="5"/>
  <c r="HU162" i="5"/>
  <c r="EO163" i="5"/>
  <c r="V21" i="10"/>
  <c r="AE40" i="5"/>
  <c r="AD51" i="5"/>
  <c r="AO68" i="17"/>
  <c r="AO49" i="17"/>
  <c r="GK161" i="5"/>
  <c r="AF67" i="17"/>
  <c r="AF48" i="17"/>
  <c r="AM36" i="10"/>
  <c r="HN161" i="5"/>
  <c r="KL162" i="5"/>
  <c r="Y69" i="17"/>
  <c r="Y50" i="17"/>
  <c r="AH66" i="17"/>
  <c r="AH47" i="17"/>
  <c r="AB66" i="17"/>
  <c r="AB47" i="17"/>
  <c r="AE68" i="17"/>
  <c r="AE49" i="17"/>
  <c r="DB52" i="5"/>
  <c r="BC104" i="17"/>
  <c r="DN55" i="5"/>
  <c r="AZ63" i="17"/>
  <c r="BD63" i="17"/>
  <c r="AJ19" i="10"/>
  <c r="X53" i="5"/>
  <c r="AL152" i="5" s="1"/>
  <c r="MI54" i="5"/>
  <c r="MW153" i="5" s="1"/>
  <c r="MW162" i="5" s="1"/>
  <c r="AT73" i="10"/>
  <c r="LA55" i="5"/>
  <c r="LO154" i="5" s="1"/>
  <c r="LO163" i="5" s="1"/>
  <c r="BT37" i="10"/>
  <c r="BN19" i="10"/>
  <c r="KF55" i="5"/>
  <c r="KT154" i="5" s="1"/>
  <c r="KT163" i="5" s="1"/>
  <c r="AM38" i="10"/>
  <c r="BK19" i="10"/>
  <c r="AL54" i="5"/>
  <c r="LH54" i="5"/>
  <c r="LV153" i="5" s="1"/>
  <c r="LV162" i="5" s="1"/>
  <c r="BA98" i="17"/>
  <c r="AQ37" i="10"/>
  <c r="BW23" i="10"/>
  <c r="LJ67" i="5"/>
  <c r="LV67" i="5"/>
  <c r="LV224" i="5" s="1"/>
  <c r="HD67" i="5"/>
  <c r="BE67" i="5"/>
  <c r="LQ67" i="5"/>
  <c r="LQ224" i="5" s="1"/>
  <c r="R45" i="9"/>
  <c r="AZ67" i="5"/>
  <c r="AZ224" i="5" s="1"/>
  <c r="LC67" i="5"/>
  <c r="LC224" i="5" s="1"/>
  <c r="GF67" i="5"/>
  <c r="LT67" i="5"/>
  <c r="LT224" i="5" s="1"/>
  <c r="MU67" i="5"/>
  <c r="CO67" i="5"/>
  <c r="CO224" i="5" s="1"/>
  <c r="DF67" i="5"/>
  <c r="DF224" i="5" s="1"/>
  <c r="BY67" i="5"/>
  <c r="BY224" i="5" s="1"/>
  <c r="AE159" i="5"/>
  <c r="AE67" i="5"/>
  <c r="AE224" i="5" s="1"/>
  <c r="HY40" i="5"/>
  <c r="HX51" i="5"/>
  <c r="BY40" i="5"/>
  <c r="BX51" i="5"/>
  <c r="CS40" i="5"/>
  <c r="CR51" i="5"/>
  <c r="AG34" i="10"/>
  <c r="R96" i="5"/>
  <c r="U94" i="5"/>
  <c r="X102" i="17"/>
  <c r="BS102" i="17"/>
  <c r="KA40" i="5"/>
  <c r="JZ51" i="5"/>
  <c r="AP22" i="10"/>
  <c r="U105" i="17"/>
  <c r="R123" i="5"/>
  <c r="U121" i="5"/>
  <c r="AC63" i="17"/>
  <c r="AX46" i="17"/>
  <c r="AX65" i="17"/>
  <c r="AP102" i="17"/>
  <c r="AT102" i="17"/>
  <c r="JA40" i="5"/>
  <c r="IZ51" i="5"/>
  <c r="BM21" i="10"/>
  <c r="ET40" i="5"/>
  <c r="ES51" i="5"/>
  <c r="Y35" i="10"/>
  <c r="JH40" i="5"/>
  <c r="JG51" i="5"/>
  <c r="KI40" i="5"/>
  <c r="KH51" i="5"/>
  <c r="GG40" i="5"/>
  <c r="GF51" i="5"/>
  <c r="IF40" i="5"/>
  <c r="IE51" i="5"/>
  <c r="LV53" i="5"/>
  <c r="MJ152" i="5" s="1"/>
  <c r="MJ161" i="5" s="1"/>
  <c r="BK36" i="10"/>
  <c r="AD20" i="10"/>
  <c r="AT19" i="10"/>
  <c r="AL19" i="10"/>
  <c r="HF40" i="5"/>
  <c r="HE51" i="5"/>
  <c r="AM22" i="10"/>
  <c r="DE40" i="5"/>
  <c r="DD51" i="5"/>
  <c r="BA50" i="17"/>
  <c r="BA69" i="17"/>
  <c r="BT22" i="10"/>
  <c r="HU40" i="5"/>
  <c r="HT51" i="5"/>
  <c r="BR67" i="17"/>
  <c r="BR48" i="17"/>
  <c r="AN80" i="10"/>
  <c r="R44" i="10"/>
  <c r="EX162" i="5"/>
  <c r="BE21" i="10"/>
  <c r="AV40" i="5"/>
  <c r="AU51" i="5"/>
  <c r="AO38" i="10"/>
  <c r="R88" i="10"/>
  <c r="NL164" i="5"/>
  <c r="BU106" i="17"/>
  <c r="AY66" i="17"/>
  <c r="AY47" i="17"/>
  <c r="HA40" i="5"/>
  <c r="GZ51" i="5"/>
  <c r="BA66" i="17"/>
  <c r="BA47" i="17"/>
  <c r="AC35" i="10"/>
  <c r="BZ20" i="10"/>
  <c r="IU40" i="5"/>
  <c r="IT51" i="5"/>
  <c r="R56" i="17"/>
  <c r="GW40" i="5"/>
  <c r="GV51" i="5"/>
  <c r="AU36" i="10"/>
  <c r="W66" i="17"/>
  <c r="W47" i="17"/>
  <c r="EB40" i="5"/>
  <c r="EA51" i="5"/>
  <c r="HB40" i="5"/>
  <c r="HA51" i="5"/>
  <c r="MY153" i="5"/>
  <c r="MY162" i="5" s="1"/>
  <c r="AL40" i="5"/>
  <c r="AK51" i="5"/>
  <c r="AE105" i="17"/>
  <c r="MI161" i="5"/>
  <c r="AW68" i="17"/>
  <c r="AW49" i="17"/>
  <c r="MT40" i="5"/>
  <c r="MS51" i="5"/>
  <c r="BV35" i="10"/>
  <c r="MZ160" i="5"/>
  <c r="AG21" i="10"/>
  <c r="AB34" i="10"/>
  <c r="NM160" i="5"/>
  <c r="BH70" i="17"/>
  <c r="BH51" i="17"/>
  <c r="JW52" i="5"/>
  <c r="KK151" i="5" s="1"/>
  <c r="KK160" i="5" s="1"/>
  <c r="AJ23" i="10"/>
  <c r="IQ40" i="5"/>
  <c r="IP51" i="5"/>
  <c r="KP163" i="5"/>
  <c r="MS40" i="5"/>
  <c r="MR51" i="5"/>
  <c r="EV40" i="5"/>
  <c r="EU51" i="5"/>
  <c r="AY68" i="17"/>
  <c r="AY49" i="17"/>
  <c r="BM151" i="5"/>
  <c r="BM160" i="5" s="1"/>
  <c r="EJ51" i="5"/>
  <c r="EK40" i="5"/>
  <c r="CR40" i="5"/>
  <c r="CQ51" i="5"/>
  <c r="W107" i="17"/>
  <c r="IS161" i="5"/>
  <c r="JV164" i="5"/>
  <c r="LY40" i="5"/>
  <c r="LX51" i="5"/>
  <c r="IM151" i="5"/>
  <c r="IM160" i="5" s="1"/>
  <c r="JN51" i="5"/>
  <c r="JO40" i="5"/>
  <c r="BC107" i="17"/>
  <c r="JW55" i="5"/>
  <c r="KK154" i="5" s="1"/>
  <c r="KK163" i="5" s="1"/>
  <c r="KT53" i="5"/>
  <c r="LH152" i="5" s="1"/>
  <c r="LH161" i="5" s="1"/>
  <c r="AK49" i="17"/>
  <c r="AK68" i="17"/>
  <c r="FC40" i="5"/>
  <c r="FB51" i="5"/>
  <c r="IP40" i="5"/>
  <c r="IO51" i="5"/>
  <c r="X105" i="17"/>
  <c r="NG162" i="5"/>
  <c r="EC51" i="5"/>
  <c r="ED40" i="5"/>
  <c r="CD160" i="5"/>
  <c r="NH53" i="5"/>
  <c r="AK65" i="17"/>
  <c r="AK46" i="17"/>
  <c r="AG68" i="17"/>
  <c r="AG49" i="17"/>
  <c r="AX69" i="17"/>
  <c r="AX50" i="17"/>
  <c r="JM53" i="5"/>
  <c r="KA152" i="5" s="1"/>
  <c r="KA161" i="5" s="1"/>
  <c r="AF107" i="17"/>
  <c r="LW55" i="5"/>
  <c r="BQ63" i="17"/>
  <c r="AW69" i="17"/>
  <c r="AW50" i="17"/>
  <c r="BP105" i="17"/>
  <c r="KX164" i="5"/>
  <c r="FP51" i="5"/>
  <c r="FQ40" i="5"/>
  <c r="HQ52" i="5"/>
  <c r="IW162" i="5"/>
  <c r="FX40" i="5"/>
  <c r="FW51" i="5"/>
  <c r="NT54" i="5"/>
  <c r="MF164" i="5"/>
  <c r="CK163" i="5"/>
  <c r="JQ154" i="5"/>
  <c r="JQ163" i="5" s="1"/>
  <c r="KN151" i="5"/>
  <c r="KN160" i="5" s="1"/>
  <c r="W20" i="10"/>
  <c r="BQ51" i="5"/>
  <c r="BR40" i="5"/>
  <c r="GJ53" i="5"/>
  <c r="GX152" i="5" s="1"/>
  <c r="GX161" i="5" s="1"/>
  <c r="AI69" i="17"/>
  <c r="AI50" i="17"/>
  <c r="HI163" i="5"/>
  <c r="JX164" i="5"/>
  <c r="AT105" i="17"/>
  <c r="EP53" i="5"/>
  <c r="NH161" i="5"/>
  <c r="AE69" i="17"/>
  <c r="AE50" i="17"/>
  <c r="AN65" i="17"/>
  <c r="AN46" i="17"/>
  <c r="AJ105" i="17"/>
  <c r="AF103" i="17"/>
  <c r="X106" i="17"/>
  <c r="JZ151" i="5"/>
  <c r="JZ160" i="5" s="1"/>
  <c r="JC163" i="5"/>
  <c r="AZ68" i="17"/>
  <c r="AZ49" i="17"/>
  <c r="AL98" i="17"/>
  <c r="AL72" i="10"/>
  <c r="BF106" i="17"/>
  <c r="AX54" i="5"/>
  <c r="BL153" i="5" s="1"/>
  <c r="BL162" i="5" s="1"/>
  <c r="IL163" i="5"/>
  <c r="BM68" i="17"/>
  <c r="BM49" i="17"/>
  <c r="AU164" i="5"/>
  <c r="AG66" i="17"/>
  <c r="AG47" i="17"/>
  <c r="AR162" i="5"/>
  <c r="BG56" i="5"/>
  <c r="BU155" i="5" s="1"/>
  <c r="BU164" i="5" s="1"/>
  <c r="BU98" i="17"/>
  <c r="DW154" i="5"/>
  <c r="DW163" i="5" s="1"/>
  <c r="CZ55" i="5"/>
  <c r="KF162" i="5"/>
  <c r="AO63" i="17"/>
  <c r="AR54" i="5"/>
  <c r="BF153" i="5" s="1"/>
  <c r="BF162" i="5" s="1"/>
  <c r="AO53" i="5"/>
  <c r="BW105" i="17"/>
  <c r="MD53" i="5"/>
  <c r="BH56" i="5"/>
  <c r="BV155" i="5" s="1"/>
  <c r="JV54" i="5"/>
  <c r="KJ153" i="5" s="1"/>
  <c r="KJ162" i="5" s="1"/>
  <c r="Z22" i="10"/>
  <c r="BL107" i="17"/>
  <c r="AF106" i="17"/>
  <c r="BH36" i="10"/>
  <c r="V73" i="10"/>
  <c r="IB160" i="5"/>
  <c r="V52" i="5"/>
  <c r="MV67" i="5"/>
  <c r="MV224" i="5" s="1"/>
  <c r="ED67" i="5"/>
  <c r="HX67" i="5"/>
  <c r="HO67" i="5"/>
  <c r="JM67" i="5"/>
  <c r="JM224" i="5" s="1"/>
  <c r="EP67" i="5"/>
  <c r="BT67" i="5"/>
  <c r="NC67" i="5"/>
  <c r="GH67" i="5"/>
  <c r="EY67" i="5"/>
  <c r="EY224" i="5" s="1"/>
  <c r="JC67" i="5"/>
  <c r="FF67" i="5"/>
  <c r="FF224" i="5" s="1"/>
  <c r="KS67" i="5"/>
  <c r="KS224" i="5" s="1"/>
  <c r="MY67" i="5"/>
  <c r="LA67" i="5"/>
  <c r="LA224" i="5" s="1"/>
  <c r="LB67" i="5"/>
  <c r="LW67" i="5"/>
  <c r="NU67" i="5"/>
  <c r="NU224" i="5" s="1"/>
  <c r="AM67" i="5"/>
  <c r="ND67" i="5"/>
  <c r="ND224" i="5" s="1"/>
  <c r="IO67" i="5"/>
  <c r="IO224" i="5" s="1"/>
  <c r="BB67" i="5"/>
  <c r="HL67" i="5"/>
  <c r="FD67" i="5"/>
  <c r="HJ40" i="5"/>
  <c r="HI51" i="5"/>
  <c r="FW67" i="5"/>
  <c r="FW224" i="5" s="1"/>
  <c r="AG159" i="5"/>
  <c r="AG157" i="5" s="1"/>
  <c r="AG67" i="5"/>
  <c r="AU23" i="10"/>
  <c r="AS67" i="5"/>
  <c r="AS224" i="5" s="1"/>
  <c r="BZ65" i="17"/>
  <c r="BZ46" i="17"/>
  <c r="CB40" i="5"/>
  <c r="CA51" i="5"/>
  <c r="V68" i="17"/>
  <c r="V49" i="17"/>
  <c r="AC159" i="5"/>
  <c r="AC67" i="5"/>
  <c r="U70" i="17"/>
  <c r="U51" i="17"/>
  <c r="R42" i="17"/>
  <c r="AL21" i="10"/>
  <c r="EW40" i="5"/>
  <c r="EV51" i="5"/>
  <c r="AF34" i="10"/>
  <c r="BP69" i="17"/>
  <c r="BP50" i="17"/>
  <c r="BP23" i="10"/>
  <c r="FG40" i="5"/>
  <c r="FF51" i="5"/>
  <c r="BG38" i="10"/>
  <c r="BC102" i="17"/>
  <c r="U117" i="17"/>
  <c r="AN105" i="17"/>
  <c r="AS68" i="17"/>
  <c r="AS49" i="17"/>
  <c r="BV23" i="10"/>
  <c r="JY40" i="5"/>
  <c r="JX51" i="5"/>
  <c r="BH22" i="10"/>
  <c r="BX37" i="10"/>
  <c r="BB69" i="17"/>
  <c r="BB50" i="17"/>
  <c r="BC70" i="17"/>
  <c r="BC51" i="17"/>
  <c r="Z19" i="10"/>
  <c r="LA40" i="5"/>
  <c r="KZ51" i="5"/>
  <c r="BN23" i="10"/>
  <c r="AT104" i="17"/>
  <c r="AR34" i="10"/>
  <c r="BN20" i="10"/>
  <c r="BY37" i="10"/>
  <c r="W67" i="17"/>
  <c r="W48" i="17"/>
  <c r="BU35" i="10"/>
  <c r="BM69" i="17"/>
  <c r="BM50" i="17"/>
  <c r="BE103" i="17"/>
  <c r="BH69" i="17"/>
  <c r="BH50" i="17"/>
  <c r="BX69" i="17"/>
  <c r="BX50" i="17"/>
  <c r="GT40" i="5"/>
  <c r="GS51" i="5"/>
  <c r="AY38" i="10"/>
  <c r="AP66" i="17"/>
  <c r="AP47" i="17"/>
  <c r="AC37" i="10"/>
  <c r="R87" i="10"/>
  <c r="BV69" i="17"/>
  <c r="BV50" i="17"/>
  <c r="AG65" i="17"/>
  <c r="AG46" i="17"/>
  <c r="II162" i="5"/>
  <c r="FF161" i="5"/>
  <c r="BC22" i="10"/>
  <c r="AI36" i="10"/>
  <c r="CY162" i="5"/>
  <c r="AS37" i="10"/>
  <c r="JU160" i="5"/>
  <c r="JU67" i="5"/>
  <c r="JU224" i="5" s="1"/>
  <c r="AG37" i="10"/>
  <c r="IQ153" i="5"/>
  <c r="IQ162" i="5" s="1"/>
  <c r="BW19" i="10"/>
  <c r="DN40" i="5"/>
  <c r="DM51" i="5"/>
  <c r="AI80" i="10"/>
  <c r="GP56" i="5"/>
  <c r="HD155" i="5" s="1"/>
  <c r="HD164" i="5" s="1"/>
  <c r="AT65" i="17"/>
  <c r="AT46" i="17"/>
  <c r="AC21" i="10"/>
  <c r="IO40" i="5"/>
  <c r="IN51" i="5"/>
  <c r="NR162" i="5"/>
  <c r="AJ22" i="10"/>
  <c r="GF40" i="5"/>
  <c r="GE51" i="5"/>
  <c r="BJ69" i="17"/>
  <c r="BJ50" i="17"/>
  <c r="AS46" i="17"/>
  <c r="AS65" i="17"/>
  <c r="AA105" i="17"/>
  <c r="HO40" i="5"/>
  <c r="HN51" i="5"/>
  <c r="BK23" i="10"/>
  <c r="AB19" i="10"/>
  <c r="BK63" i="17"/>
  <c r="KY40" i="5"/>
  <c r="KX51" i="5"/>
  <c r="KG40" i="5"/>
  <c r="KF51" i="5"/>
  <c r="AN38" i="10"/>
  <c r="BH63" i="17"/>
  <c r="KD162" i="5"/>
  <c r="FU40" i="5"/>
  <c r="FT51" i="5"/>
  <c r="V66" i="17"/>
  <c r="V47" i="17"/>
  <c r="BB65" i="17"/>
  <c r="BB46" i="17"/>
  <c r="AQ51" i="5"/>
  <c r="AR40" i="5"/>
  <c r="BO36" i="10"/>
  <c r="BQ66" i="17"/>
  <c r="BQ47" i="17"/>
  <c r="EC56" i="5"/>
  <c r="EQ155" i="5" s="1"/>
  <c r="EQ164" i="5" s="1"/>
  <c r="KL40" i="5"/>
  <c r="KK51" i="5"/>
  <c r="MC164" i="5"/>
  <c r="KM40" i="5"/>
  <c r="KL51" i="5"/>
  <c r="BJ63" i="17"/>
  <c r="BW68" i="17"/>
  <c r="BW49" i="17"/>
  <c r="LV163" i="5"/>
  <c r="HU164" i="5"/>
  <c r="ID160" i="5"/>
  <c r="AX106" i="17"/>
  <c r="DF40" i="5"/>
  <c r="DE51" i="5"/>
  <c r="HL163" i="5"/>
  <c r="CW160" i="5"/>
  <c r="V36" i="10"/>
  <c r="AX107" i="17"/>
  <c r="BI68" i="17"/>
  <c r="BI49" i="17"/>
  <c r="AI103" i="17"/>
  <c r="FF163" i="5"/>
  <c r="EY40" i="5"/>
  <c r="EX51" i="5"/>
  <c r="FC54" i="5"/>
  <c r="FQ153" i="5" s="1"/>
  <c r="FQ162" i="5" s="1"/>
  <c r="KL56" i="5"/>
  <c r="KZ155" i="5" s="1"/>
  <c r="KZ164" i="5" s="1"/>
  <c r="AM67" i="17"/>
  <c r="AM48" i="17"/>
  <c r="IP53" i="5"/>
  <c r="JD152" i="5" s="1"/>
  <c r="JD161" i="5" s="1"/>
  <c r="BY65" i="17"/>
  <c r="BY46" i="17"/>
  <c r="AW66" i="17"/>
  <c r="AW47" i="17"/>
  <c r="KS55" i="5"/>
  <c r="LG154" i="5" s="1"/>
  <c r="LG163" i="5" s="1"/>
  <c r="CC51" i="5"/>
  <c r="CD40" i="5"/>
  <c r="IN160" i="5"/>
  <c r="AI68" i="17"/>
  <c r="AI49" i="17"/>
  <c r="ER160" i="5"/>
  <c r="HH40" i="5"/>
  <c r="HG51" i="5"/>
  <c r="LK56" i="5"/>
  <c r="LY155" i="5" s="1"/>
  <c r="LY164" i="5" s="1"/>
  <c r="Z52" i="5"/>
  <c r="AN151" i="5" s="1"/>
  <c r="BV70" i="17"/>
  <c r="BV51" i="17"/>
  <c r="BX67" i="17"/>
  <c r="BX48" i="17"/>
  <c r="AZ70" i="17"/>
  <c r="AZ51" i="17"/>
  <c r="KK161" i="5"/>
  <c r="EE52" i="5"/>
  <c r="ES151" i="5" s="1"/>
  <c r="ES160" i="5" s="1"/>
  <c r="AP103" i="17"/>
  <c r="AT69" i="17"/>
  <c r="AT50" i="17"/>
  <c r="MO162" i="5"/>
  <c r="GZ56" i="5"/>
  <c r="HN155" i="5" s="1"/>
  <c r="HN164" i="5" s="1"/>
  <c r="AJ68" i="17"/>
  <c r="AJ49" i="17"/>
  <c r="JR53" i="5"/>
  <c r="KF152" i="5" s="1"/>
  <c r="KF161" i="5" s="1"/>
  <c r="HA52" i="5"/>
  <c r="BJ73" i="10"/>
  <c r="AF66" i="17"/>
  <c r="AF47" i="17"/>
  <c r="BB66" i="17"/>
  <c r="BB47" i="17"/>
  <c r="AZ69" i="17"/>
  <c r="AZ50" i="17"/>
  <c r="BX107" i="17"/>
  <c r="X34" i="10"/>
  <c r="FX52" i="5"/>
  <c r="GL151" i="5" s="1"/>
  <c r="GL160" i="5" s="1"/>
  <c r="AB63" i="17"/>
  <c r="BD107" i="17"/>
  <c r="V114" i="17"/>
  <c r="BZ36" i="10"/>
  <c r="X35" i="10"/>
  <c r="AA65" i="17"/>
  <c r="AA46" i="17"/>
  <c r="AF72" i="10"/>
  <c r="BO69" i="17"/>
  <c r="BO50" i="17"/>
  <c r="AR68" i="17"/>
  <c r="AR49" i="17"/>
  <c r="DZ162" i="5"/>
  <c r="NE52" i="5"/>
  <c r="NS151" i="5" s="1"/>
  <c r="NS160" i="5" s="1"/>
  <c r="MF52" i="5"/>
  <c r="MT151" i="5" s="1"/>
  <c r="MT160" i="5" s="1"/>
  <c r="EV160" i="5"/>
  <c r="LV52" i="5"/>
  <c r="MJ151" i="5" s="1"/>
  <c r="MJ160" i="5" s="1"/>
  <c r="CT56" i="5"/>
  <c r="DH155" i="5" s="1"/>
  <c r="DH164" i="5" s="1"/>
  <c r="NR164" i="5"/>
  <c r="AS54" i="5"/>
  <c r="BG153" i="5" s="1"/>
  <c r="BG162" i="5" s="1"/>
  <c r="CD54" i="5"/>
  <c r="DC52" i="5"/>
  <c r="DQ151" i="5" s="1"/>
  <c r="DQ160" i="5" s="1"/>
  <c r="BZ54" i="5"/>
  <c r="CN153" i="5" s="1"/>
  <c r="CN162" i="5" s="1"/>
  <c r="AN98" i="17"/>
  <c r="AN72" i="10"/>
  <c r="BE52" i="5"/>
  <c r="BS151" i="5" s="1"/>
  <c r="BS160" i="5" s="1"/>
  <c r="CN56" i="5"/>
  <c r="DB155" i="5" s="1"/>
  <c r="DB164" i="5" s="1"/>
  <c r="CA98" i="17"/>
  <c r="CA72" i="10"/>
  <c r="JQ54" i="5"/>
  <c r="KE153" i="5" s="1"/>
  <c r="KE162" i="5" s="1"/>
  <c r="BB38" i="10"/>
  <c r="KV151" i="5"/>
  <c r="KV160" i="5" s="1"/>
  <c r="BX106" i="17"/>
  <c r="DJ54" i="5"/>
  <c r="DX153" i="5" s="1"/>
  <c r="DX162" i="5" s="1"/>
  <c r="AF52" i="5"/>
  <c r="CR151" i="5"/>
  <c r="CR160" i="5" s="1"/>
  <c r="BM53" i="5"/>
  <c r="CA152" i="5" s="1"/>
  <c r="CA161" i="5" s="1"/>
  <c r="MV161" i="5"/>
  <c r="AR38" i="10"/>
  <c r="BC99" i="17"/>
  <c r="BP21" i="10"/>
  <c r="BZ164" i="5"/>
  <c r="DE52" i="5"/>
  <c r="DS151" i="5" s="1"/>
  <c r="DS160" i="5" s="1"/>
  <c r="MX67" i="5"/>
  <c r="MX224" i="5" s="1"/>
  <c r="CD67" i="5"/>
  <c r="GR67" i="5"/>
  <c r="LX67" i="5"/>
  <c r="LX224" i="5" s="1"/>
  <c r="MC67" i="5"/>
  <c r="DK67" i="5"/>
  <c r="KO67" i="5"/>
  <c r="KO224" i="5" s="1"/>
  <c r="JS67" i="5"/>
  <c r="NM67" i="5"/>
  <c r="DC67" i="5"/>
  <c r="DC224" i="5" s="1"/>
  <c r="AL67" i="5"/>
  <c r="CP67" i="5"/>
  <c r="CP224" i="5" s="1"/>
  <c r="IN67" i="5"/>
  <c r="IN224" i="5" s="1"/>
  <c r="JJ67" i="5"/>
  <c r="JJ224" i="5" s="1"/>
  <c r="KH67" i="5"/>
  <c r="BA67" i="5"/>
  <c r="BA224" i="5" s="1"/>
  <c r="AE102" i="17"/>
  <c r="AD159" i="5"/>
  <c r="AD67" i="5"/>
  <c r="AR67" i="5"/>
  <c r="AR224" i="5" s="1"/>
  <c r="BV80" i="10"/>
  <c r="NU40" i="5"/>
  <c r="NT51" i="5"/>
  <c r="BV102" i="17"/>
  <c r="AA102" i="17"/>
  <c r="FJ40" i="5"/>
  <c r="FI51" i="5"/>
  <c r="BC34" i="10"/>
  <c r="AW35" i="10"/>
  <c r="X63" i="17"/>
  <c r="AS63" i="17"/>
  <c r="AD80" i="10"/>
  <c r="IM40" i="5"/>
  <c r="IL51" i="5"/>
  <c r="AI154" i="5"/>
  <c r="CW40" i="5"/>
  <c r="CV51" i="5"/>
  <c r="LL40" i="5"/>
  <c r="LK51" i="5"/>
  <c r="BI107" i="17"/>
  <c r="AR21" i="10"/>
  <c r="AM106" i="17"/>
  <c r="DM40" i="5"/>
  <c r="DL51" i="5"/>
  <c r="AL67" i="17"/>
  <c r="AL48" i="17"/>
  <c r="FD160" i="5"/>
  <c r="BQ37" i="10"/>
  <c r="BJ37" i="10"/>
  <c r="BB103" i="17"/>
  <c r="DS40" i="5"/>
  <c r="DR51" i="5"/>
  <c r="BP70" i="17"/>
  <c r="BP51" i="17"/>
  <c r="Y102" i="17"/>
  <c r="BD102" i="17"/>
  <c r="AW34" i="10"/>
  <c r="BJ20" i="10"/>
  <c r="BD34" i="10"/>
  <c r="JT164" i="5"/>
  <c r="BB22" i="10"/>
  <c r="R47" i="10"/>
  <c r="AD34" i="10"/>
  <c r="LZ51" i="5"/>
  <c r="MA40" i="5"/>
  <c r="BQ36" i="10"/>
  <c r="BP68" i="17"/>
  <c r="BP49" i="17"/>
  <c r="BO40" i="5"/>
  <c r="BN51" i="5"/>
  <c r="BQ35" i="10"/>
  <c r="AA69" i="17"/>
  <c r="AA50" i="17"/>
  <c r="JS40" i="5"/>
  <c r="JR51" i="5"/>
  <c r="HZ40" i="5"/>
  <c r="HY51" i="5"/>
  <c r="BW102" i="17"/>
  <c r="AY34" i="10"/>
  <c r="AC69" i="17"/>
  <c r="AC50" i="17"/>
  <c r="AP34" i="10"/>
  <c r="HR40" i="5"/>
  <c r="HQ51" i="5"/>
  <c r="AY19" i="10"/>
  <c r="AV102" i="17"/>
  <c r="BE23" i="10"/>
  <c r="AR20" i="10"/>
  <c r="NA40" i="5"/>
  <c r="MZ51" i="5"/>
  <c r="EG40" i="5"/>
  <c r="EF51" i="5"/>
  <c r="KT40" i="5"/>
  <c r="KS51" i="5"/>
  <c r="NF40" i="5"/>
  <c r="NE51" i="5"/>
  <c r="GO162" i="5"/>
  <c r="BF35" i="10"/>
  <c r="BS37" i="10"/>
  <c r="BR63" i="17"/>
  <c r="HP40" i="5"/>
  <c r="HO51" i="5"/>
  <c r="AV34" i="10"/>
  <c r="BF70" i="17"/>
  <c r="BF51" i="17"/>
  <c r="Z40" i="5"/>
  <c r="Y51" i="5"/>
  <c r="HG161" i="5"/>
  <c r="BW69" i="17"/>
  <c r="BW50" i="17"/>
  <c r="BN69" i="17"/>
  <c r="BN50" i="17"/>
  <c r="BU37" i="10"/>
  <c r="AN48" i="17"/>
  <c r="AN67" i="17"/>
  <c r="BQ80" i="10"/>
  <c r="AB80" i="10"/>
  <c r="AW63" i="17"/>
  <c r="EW56" i="5"/>
  <c r="NI40" i="5"/>
  <c r="NH51" i="5"/>
  <c r="BK80" i="10"/>
  <c r="GZ52" i="5"/>
  <c r="HN151" i="5" s="1"/>
  <c r="HN160" i="5" s="1"/>
  <c r="BL20" i="10"/>
  <c r="AL38" i="10"/>
  <c r="CA70" i="17"/>
  <c r="CA51" i="17"/>
  <c r="LX155" i="5"/>
  <c r="IZ40" i="5"/>
  <c r="IY51" i="5"/>
  <c r="FH51" i="5"/>
  <c r="FI40" i="5"/>
  <c r="BT102" i="17"/>
  <c r="BB63" i="17"/>
  <c r="KY162" i="5"/>
  <c r="AP65" i="17"/>
  <c r="AP46" i="17"/>
  <c r="CF40" i="5"/>
  <c r="CE51" i="5"/>
  <c r="KB56" i="5"/>
  <c r="KP155" i="5" s="1"/>
  <c r="KP164" i="5" s="1"/>
  <c r="BL67" i="17"/>
  <c r="BL48" i="17"/>
  <c r="BU40" i="5"/>
  <c r="BT51" i="5"/>
  <c r="AX66" i="17"/>
  <c r="AX47" i="17"/>
  <c r="LZ40" i="5"/>
  <c r="LY51" i="5"/>
  <c r="LT40" i="5"/>
  <c r="LS51" i="5"/>
  <c r="GJ164" i="5"/>
  <c r="AF50" i="17"/>
  <c r="AF69" i="17"/>
  <c r="IQ56" i="5"/>
  <c r="ND161" i="5"/>
  <c r="IM52" i="5"/>
  <c r="JA151" i="5" s="1"/>
  <c r="JA160" i="5" s="1"/>
  <c r="LS160" i="5"/>
  <c r="X21" i="10"/>
  <c r="LF40" i="5"/>
  <c r="LE51" i="5"/>
  <c r="IW53" i="5"/>
  <c r="JK152" i="5" s="1"/>
  <c r="JK161" i="5" s="1"/>
  <c r="DQ40" i="5"/>
  <c r="DP51" i="5"/>
  <c r="NE151" i="5"/>
  <c r="NE160" i="5" s="1"/>
  <c r="X23" i="10"/>
  <c r="NT52" i="5"/>
  <c r="HP162" i="5"/>
  <c r="AI153" i="5"/>
  <c r="JT53" i="5"/>
  <c r="BU66" i="17"/>
  <c r="BU47" i="17"/>
  <c r="BL69" i="17"/>
  <c r="BL50" i="17"/>
  <c r="FX164" i="5"/>
  <c r="CE40" i="5"/>
  <c r="CD51" i="5"/>
  <c r="BP107" i="17"/>
  <c r="BA63" i="17"/>
  <c r="Z107" i="17"/>
  <c r="DF161" i="5"/>
  <c r="AD103" i="17"/>
  <c r="AQ63" i="17"/>
  <c r="AN68" i="17"/>
  <c r="AN49" i="17"/>
  <c r="GC40" i="5"/>
  <c r="GB51" i="5"/>
  <c r="AO106" i="17"/>
  <c r="AN54" i="5"/>
  <c r="BE66" i="17"/>
  <c r="BE47" i="17"/>
  <c r="AS69" i="17"/>
  <c r="AS50" i="17"/>
  <c r="BT65" i="17"/>
  <c r="BT46" i="17"/>
  <c r="AN66" i="17"/>
  <c r="AN47" i="17"/>
  <c r="GE162" i="5"/>
  <c r="GR160" i="5"/>
  <c r="NS51" i="5"/>
  <c r="NT40" i="5"/>
  <c r="BY68" i="17"/>
  <c r="BY49" i="17"/>
  <c r="JX53" i="5"/>
  <c r="KL152" i="5" s="1"/>
  <c r="KL161" i="5" s="1"/>
  <c r="AA34" i="10"/>
  <c r="AP68" i="17"/>
  <c r="AP49" i="17"/>
  <c r="FX162" i="5"/>
  <c r="FW55" i="5"/>
  <c r="GK154" i="5" s="1"/>
  <c r="GK163" i="5" s="1"/>
  <c r="IF164" i="5"/>
  <c r="AA66" i="17"/>
  <c r="AA47" i="17"/>
  <c r="IU160" i="5"/>
  <c r="IM153" i="5"/>
  <c r="IM162" i="5" s="1"/>
  <c r="BX152" i="5"/>
  <c r="BL63" i="17"/>
  <c r="HL160" i="5"/>
  <c r="CA105" i="17"/>
  <c r="BG63" i="17"/>
  <c r="FW56" i="5"/>
  <c r="GK155" i="5" s="1"/>
  <c r="GK164" i="5" s="1"/>
  <c r="AM63" i="17"/>
  <c r="JC160" i="5"/>
  <c r="NP52" i="5"/>
  <c r="AW67" i="17"/>
  <c r="AW48" i="17"/>
  <c r="BW48" i="17"/>
  <c r="BW67" i="17"/>
  <c r="AF23" i="10"/>
  <c r="V23" i="10"/>
  <c r="CA53" i="5"/>
  <c r="CO152" i="5" s="1"/>
  <c r="CO161" i="5" s="1"/>
  <c r="JU55" i="5"/>
  <c r="KI154" i="5" s="1"/>
  <c r="KI163" i="5" s="1"/>
  <c r="BZ35" i="10"/>
  <c r="Y107" i="17"/>
  <c r="AC106" i="17"/>
  <c r="MK155" i="5"/>
  <c r="LC54" i="5"/>
  <c r="AY69" i="17"/>
  <c r="AY50" i="17"/>
  <c r="IP55" i="5"/>
  <c r="JD154" i="5" s="1"/>
  <c r="JD163" i="5" s="1"/>
  <c r="EO52" i="5"/>
  <c r="FC151" i="5" s="1"/>
  <c r="FC160" i="5" s="1"/>
  <c r="EU52" i="5"/>
  <c r="FI151" i="5" s="1"/>
  <c r="FI160" i="5" s="1"/>
  <c r="GB52" i="5"/>
  <c r="GP151" i="5" s="1"/>
  <c r="GP160" i="5" s="1"/>
  <c r="BT107" i="17"/>
  <c r="AH38" i="10"/>
  <c r="IM55" i="5"/>
  <c r="JA154" i="5" s="1"/>
  <c r="JA163" i="5" s="1"/>
  <c r="V98" i="17"/>
  <c r="GM67" i="5"/>
  <c r="BC67" i="5"/>
  <c r="JO67" i="5"/>
  <c r="JO224" i="5" s="1"/>
  <c r="LU67" i="5"/>
  <c r="LU224" i="5" s="1"/>
  <c r="NQ67" i="5"/>
  <c r="NQ224" i="5" s="1"/>
  <c r="FS67" i="5"/>
  <c r="FS224" i="5" s="1"/>
  <c r="NP67" i="5"/>
  <c r="NP224" i="5" s="1"/>
  <c r="IH67" i="5"/>
  <c r="IH224" i="5" s="1"/>
  <c r="GJ67" i="5"/>
  <c r="GJ224" i="5" s="1"/>
  <c r="NF67" i="5"/>
  <c r="FP67" i="5"/>
  <c r="BI67" i="5"/>
  <c r="IC67" i="5"/>
  <c r="R70" i="5"/>
  <c r="U160" i="5"/>
  <c r="U79" i="5"/>
  <c r="V79" i="5" s="1"/>
  <c r="W79" i="5" s="1"/>
  <c r="X79" i="5" s="1"/>
  <c r="Y79" i="5" s="1"/>
  <c r="Z79" i="5" s="1"/>
  <c r="AA79" i="5" s="1"/>
  <c r="AB79" i="5" s="1"/>
  <c r="AC79" i="5" s="1"/>
  <c r="AD79" i="5" s="1"/>
  <c r="AE79" i="5" s="1"/>
  <c r="AF79" i="5" s="1"/>
  <c r="AG79" i="5" s="1"/>
  <c r="AH79" i="5" s="1"/>
  <c r="AI79" i="5" s="1"/>
  <c r="AJ79" i="5" s="1"/>
  <c r="AK79" i="5" s="1"/>
  <c r="AL79" i="5" s="1"/>
  <c r="AM79" i="5" s="1"/>
  <c r="AN79" i="5" s="1"/>
  <c r="AO79" i="5" s="1"/>
  <c r="AP79" i="5" s="1"/>
  <c r="AQ79" i="5" s="1"/>
  <c r="AR79" i="5" s="1"/>
  <c r="AS79" i="5" s="1"/>
  <c r="AT79" i="5" s="1"/>
  <c r="AU79" i="5" s="1"/>
  <c r="AV79" i="5" s="1"/>
  <c r="AW79" i="5" s="1"/>
  <c r="AX79" i="5" s="1"/>
  <c r="AY79" i="5" s="1"/>
  <c r="AZ79" i="5" s="1"/>
  <c r="BA79" i="5" s="1"/>
  <c r="BB79" i="5" s="1"/>
  <c r="BC79" i="5" s="1"/>
  <c r="BD79" i="5" s="1"/>
  <c r="BE79" i="5" s="1"/>
  <c r="BF79" i="5" s="1"/>
  <c r="BG79" i="5" s="1"/>
  <c r="BH79" i="5" s="1"/>
  <c r="BI79" i="5" s="1"/>
  <c r="BJ79" i="5" s="1"/>
  <c r="BK79" i="5" s="1"/>
  <c r="BL79" i="5" s="1"/>
  <c r="BM79" i="5" s="1"/>
  <c r="BN79" i="5" s="1"/>
  <c r="BO79" i="5" s="1"/>
  <c r="BP79" i="5" s="1"/>
  <c r="BQ79" i="5" s="1"/>
  <c r="BR79" i="5" s="1"/>
  <c r="BS79" i="5" s="1"/>
  <c r="BT79" i="5" s="1"/>
  <c r="BU79" i="5" s="1"/>
  <c r="BV79" i="5" s="1"/>
  <c r="BW79" i="5" s="1"/>
  <c r="BX79" i="5" s="1"/>
  <c r="BY79" i="5" s="1"/>
  <c r="BZ79" i="5" s="1"/>
  <c r="CA79" i="5" s="1"/>
  <c r="CB79" i="5" s="1"/>
  <c r="CC79" i="5" s="1"/>
  <c r="CD79" i="5" s="1"/>
  <c r="CE79" i="5" s="1"/>
  <c r="CF79" i="5" s="1"/>
  <c r="CG79" i="5" s="1"/>
  <c r="CH79" i="5" s="1"/>
  <c r="CI79" i="5" s="1"/>
  <c r="CJ79" i="5" s="1"/>
  <c r="CK79" i="5" s="1"/>
  <c r="CL79" i="5" s="1"/>
  <c r="CM79" i="5" s="1"/>
  <c r="CN79" i="5" s="1"/>
  <c r="CO79" i="5" s="1"/>
  <c r="CP79" i="5" s="1"/>
  <c r="CQ79" i="5" s="1"/>
  <c r="CR79" i="5" s="1"/>
  <c r="CS79" i="5" s="1"/>
  <c r="CT79" i="5" s="1"/>
  <c r="CU79" i="5" s="1"/>
  <c r="CV79" i="5" s="1"/>
  <c r="CW79" i="5" s="1"/>
  <c r="CX79" i="5" s="1"/>
  <c r="CY79" i="5" s="1"/>
  <c r="CZ79" i="5" s="1"/>
  <c r="DA79" i="5" s="1"/>
  <c r="DB79" i="5" s="1"/>
  <c r="DC79" i="5" s="1"/>
  <c r="DD79" i="5" s="1"/>
  <c r="DE79" i="5" s="1"/>
  <c r="DF79" i="5" s="1"/>
  <c r="DG79" i="5" s="1"/>
  <c r="DH79" i="5" s="1"/>
  <c r="DI79" i="5" s="1"/>
  <c r="DJ79" i="5" s="1"/>
  <c r="DK79" i="5" s="1"/>
  <c r="DL79" i="5" s="1"/>
  <c r="DM79" i="5" s="1"/>
  <c r="DN79" i="5" s="1"/>
  <c r="DO79" i="5" s="1"/>
  <c r="DP79" i="5" s="1"/>
  <c r="DQ79" i="5" s="1"/>
  <c r="DR79" i="5" s="1"/>
  <c r="DS79" i="5" s="1"/>
  <c r="DT79" i="5" s="1"/>
  <c r="DU79" i="5" s="1"/>
  <c r="DV79" i="5" s="1"/>
  <c r="DW79" i="5" s="1"/>
  <c r="DX79" i="5" s="1"/>
  <c r="DY79" i="5" s="1"/>
  <c r="DZ79" i="5" s="1"/>
  <c r="EA79" i="5" s="1"/>
  <c r="EB79" i="5" s="1"/>
  <c r="EC79" i="5" s="1"/>
  <c r="ED79" i="5" s="1"/>
  <c r="EE79" i="5" s="1"/>
  <c r="EF79" i="5" s="1"/>
  <c r="EG79" i="5" s="1"/>
  <c r="EH79" i="5" s="1"/>
  <c r="EI79" i="5" s="1"/>
  <c r="EJ79" i="5" s="1"/>
  <c r="EK79" i="5" s="1"/>
  <c r="EL79" i="5" s="1"/>
  <c r="EM79" i="5" s="1"/>
  <c r="EN79" i="5" s="1"/>
  <c r="EO79" i="5" s="1"/>
  <c r="EP79" i="5" s="1"/>
  <c r="EQ79" i="5" s="1"/>
  <c r="ER79" i="5" s="1"/>
  <c r="ES79" i="5" s="1"/>
  <c r="ET79" i="5" s="1"/>
  <c r="EU79" i="5" s="1"/>
  <c r="EV79" i="5" s="1"/>
  <c r="EW79" i="5" s="1"/>
  <c r="EX79" i="5" s="1"/>
  <c r="EY79" i="5" s="1"/>
  <c r="EZ79" i="5" s="1"/>
  <c r="FA79" i="5" s="1"/>
  <c r="FB79" i="5" s="1"/>
  <c r="FC79" i="5" s="1"/>
  <c r="FD79" i="5" s="1"/>
  <c r="FE79" i="5" s="1"/>
  <c r="FF79" i="5" s="1"/>
  <c r="FG79" i="5" s="1"/>
  <c r="FH79" i="5" s="1"/>
  <c r="FI79" i="5" s="1"/>
  <c r="FJ79" i="5" s="1"/>
  <c r="FK79" i="5" s="1"/>
  <c r="FL79" i="5" s="1"/>
  <c r="FM79" i="5" s="1"/>
  <c r="FN79" i="5" s="1"/>
  <c r="FO79" i="5" s="1"/>
  <c r="FP79" i="5" s="1"/>
  <c r="FQ79" i="5" s="1"/>
  <c r="FR79" i="5" s="1"/>
  <c r="FS79" i="5" s="1"/>
  <c r="FT79" i="5" s="1"/>
  <c r="FU79" i="5" s="1"/>
  <c r="FV79" i="5" s="1"/>
  <c r="FW79" i="5" s="1"/>
  <c r="FX79" i="5" s="1"/>
  <c r="FY79" i="5" s="1"/>
  <c r="FZ79" i="5" s="1"/>
  <c r="GA79" i="5" s="1"/>
  <c r="GB79" i="5" s="1"/>
  <c r="GC79" i="5" s="1"/>
  <c r="GD79" i="5" s="1"/>
  <c r="GE79" i="5" s="1"/>
  <c r="GF79" i="5" s="1"/>
  <c r="GG79" i="5" s="1"/>
  <c r="GH79" i="5" s="1"/>
  <c r="GI79" i="5" s="1"/>
  <c r="GJ79" i="5" s="1"/>
  <c r="GK79" i="5" s="1"/>
  <c r="GL79" i="5" s="1"/>
  <c r="GM79" i="5" s="1"/>
  <c r="GN79" i="5" s="1"/>
  <c r="GO79" i="5" s="1"/>
  <c r="GP79" i="5" s="1"/>
  <c r="GQ79" i="5" s="1"/>
  <c r="GR79" i="5" s="1"/>
  <c r="GS79" i="5" s="1"/>
  <c r="GT79" i="5" s="1"/>
  <c r="GU79" i="5" s="1"/>
  <c r="GV79" i="5" s="1"/>
  <c r="GW79" i="5" s="1"/>
  <c r="GX79" i="5" s="1"/>
  <c r="GY79" i="5" s="1"/>
  <c r="GZ79" i="5" s="1"/>
  <c r="HA79" i="5" s="1"/>
  <c r="HB79" i="5" s="1"/>
  <c r="HC79" i="5" s="1"/>
  <c r="HD79" i="5" s="1"/>
  <c r="HE79" i="5" s="1"/>
  <c r="HF79" i="5" s="1"/>
  <c r="HG79" i="5" s="1"/>
  <c r="HH79" i="5" s="1"/>
  <c r="HI79" i="5" s="1"/>
  <c r="HJ79" i="5" s="1"/>
  <c r="HK79" i="5" s="1"/>
  <c r="HL79" i="5" s="1"/>
  <c r="HM79" i="5" s="1"/>
  <c r="HN79" i="5" s="1"/>
  <c r="HO79" i="5" s="1"/>
  <c r="HP79" i="5" s="1"/>
  <c r="HQ79" i="5" s="1"/>
  <c r="HR79" i="5" s="1"/>
  <c r="HS79" i="5" s="1"/>
  <c r="HT79" i="5" s="1"/>
  <c r="HU79" i="5" s="1"/>
  <c r="HV79" i="5" s="1"/>
  <c r="HW79" i="5" s="1"/>
  <c r="HX79" i="5" s="1"/>
  <c r="HY79" i="5" s="1"/>
  <c r="HZ79" i="5" s="1"/>
  <c r="IA79" i="5" s="1"/>
  <c r="IB79" i="5" s="1"/>
  <c r="IC79" i="5" s="1"/>
  <c r="ID79" i="5" s="1"/>
  <c r="IE79" i="5" s="1"/>
  <c r="IF79" i="5" s="1"/>
  <c r="IG79" i="5" s="1"/>
  <c r="IH79" i="5" s="1"/>
  <c r="II79" i="5" s="1"/>
  <c r="IJ79" i="5" s="1"/>
  <c r="IK79" i="5" s="1"/>
  <c r="IL79" i="5" s="1"/>
  <c r="IM79" i="5" s="1"/>
  <c r="IN79" i="5" s="1"/>
  <c r="IO79" i="5" s="1"/>
  <c r="IP79" i="5" s="1"/>
  <c r="IQ79" i="5" s="1"/>
  <c r="IR79" i="5" s="1"/>
  <c r="IS79" i="5" s="1"/>
  <c r="IT79" i="5" s="1"/>
  <c r="IU79" i="5" s="1"/>
  <c r="IV79" i="5" s="1"/>
  <c r="IW79" i="5" s="1"/>
  <c r="IX79" i="5" s="1"/>
  <c r="IY79" i="5" s="1"/>
  <c r="IZ79" i="5" s="1"/>
  <c r="JA79" i="5" s="1"/>
  <c r="JB79" i="5" s="1"/>
  <c r="JC79" i="5" s="1"/>
  <c r="JD79" i="5" s="1"/>
  <c r="JE79" i="5" s="1"/>
  <c r="JF79" i="5" s="1"/>
  <c r="JG79" i="5" s="1"/>
  <c r="JH79" i="5" s="1"/>
  <c r="JI79" i="5" s="1"/>
  <c r="JJ79" i="5" s="1"/>
  <c r="JK79" i="5" s="1"/>
  <c r="JL79" i="5" s="1"/>
  <c r="JM79" i="5" s="1"/>
  <c r="JN79" i="5" s="1"/>
  <c r="JO79" i="5" s="1"/>
  <c r="JP79" i="5" s="1"/>
  <c r="JQ79" i="5" s="1"/>
  <c r="JR79" i="5" s="1"/>
  <c r="JS79" i="5" s="1"/>
  <c r="JT79" i="5" s="1"/>
  <c r="JU79" i="5" s="1"/>
  <c r="JV79" i="5" s="1"/>
  <c r="JW79" i="5" s="1"/>
  <c r="JX79" i="5" s="1"/>
  <c r="JY79" i="5" s="1"/>
  <c r="JZ79" i="5" s="1"/>
  <c r="KA79" i="5" s="1"/>
  <c r="KB79" i="5" s="1"/>
  <c r="KC79" i="5" s="1"/>
  <c r="KD79" i="5" s="1"/>
  <c r="KE79" i="5" s="1"/>
  <c r="KF79" i="5" s="1"/>
  <c r="KG79" i="5" s="1"/>
  <c r="KH79" i="5" s="1"/>
  <c r="KI79" i="5" s="1"/>
  <c r="KJ79" i="5" s="1"/>
  <c r="KK79" i="5" s="1"/>
  <c r="KL79" i="5" s="1"/>
  <c r="KM79" i="5" s="1"/>
  <c r="KN79" i="5" s="1"/>
  <c r="KO79" i="5" s="1"/>
  <c r="KP79" i="5" s="1"/>
  <c r="KQ79" i="5" s="1"/>
  <c r="KR79" i="5" s="1"/>
  <c r="KS79" i="5" s="1"/>
  <c r="KT79" i="5" s="1"/>
  <c r="KU79" i="5" s="1"/>
  <c r="KV79" i="5" s="1"/>
  <c r="KW79" i="5" s="1"/>
  <c r="KX79" i="5" s="1"/>
  <c r="KY79" i="5" s="1"/>
  <c r="KZ79" i="5" s="1"/>
  <c r="LA79" i="5" s="1"/>
  <c r="LB79" i="5" s="1"/>
  <c r="LC79" i="5" s="1"/>
  <c r="LD79" i="5" s="1"/>
  <c r="LE79" i="5" s="1"/>
  <c r="LF79" i="5" s="1"/>
  <c r="LG79" i="5" s="1"/>
  <c r="LH79" i="5" s="1"/>
  <c r="LI79" i="5" s="1"/>
  <c r="LJ79" i="5" s="1"/>
  <c r="LK79" i="5" s="1"/>
  <c r="LL79" i="5" s="1"/>
  <c r="LM79" i="5" s="1"/>
  <c r="LN79" i="5" s="1"/>
  <c r="LO79" i="5" s="1"/>
  <c r="LP79" i="5" s="1"/>
  <c r="LQ79" i="5" s="1"/>
  <c r="LR79" i="5" s="1"/>
  <c r="LS79" i="5" s="1"/>
  <c r="LT79" i="5" s="1"/>
  <c r="LU79" i="5" s="1"/>
  <c r="LV79" i="5" s="1"/>
  <c r="LW79" i="5" s="1"/>
  <c r="LX79" i="5" s="1"/>
  <c r="LY79" i="5" s="1"/>
  <c r="LZ79" i="5" s="1"/>
  <c r="MA79" i="5" s="1"/>
  <c r="MB79" i="5" s="1"/>
  <c r="MC79" i="5" s="1"/>
  <c r="MD79" i="5" s="1"/>
  <c r="ME79" i="5" s="1"/>
  <c r="MF79" i="5" s="1"/>
  <c r="MG79" i="5" s="1"/>
  <c r="MH79" i="5" s="1"/>
  <c r="MI79" i="5" s="1"/>
  <c r="MJ79" i="5" s="1"/>
  <c r="MK79" i="5" s="1"/>
  <c r="ML79" i="5" s="1"/>
  <c r="MM79" i="5" s="1"/>
  <c r="MN79" i="5" s="1"/>
  <c r="MO79" i="5" s="1"/>
  <c r="MP79" i="5" s="1"/>
  <c r="MQ79" i="5" s="1"/>
  <c r="MR79" i="5" s="1"/>
  <c r="MS79" i="5" s="1"/>
  <c r="MT79" i="5" s="1"/>
  <c r="MU79" i="5" s="1"/>
  <c r="MV79" i="5" s="1"/>
  <c r="MW79" i="5" s="1"/>
  <c r="MX79" i="5" s="1"/>
  <c r="MY79" i="5" s="1"/>
  <c r="MZ79" i="5" s="1"/>
  <c r="NA79" i="5" s="1"/>
  <c r="NB79" i="5" s="1"/>
  <c r="NC79" i="5" s="1"/>
  <c r="ND79" i="5" s="1"/>
  <c r="NE79" i="5" s="1"/>
  <c r="NF79" i="5" s="1"/>
  <c r="NG79" i="5" s="1"/>
  <c r="NH79" i="5" s="1"/>
  <c r="NI79" i="5" s="1"/>
  <c r="NJ79" i="5" s="1"/>
  <c r="NK79" i="5" s="1"/>
  <c r="NL79" i="5" s="1"/>
  <c r="NM79" i="5" s="1"/>
  <c r="NN79" i="5" s="1"/>
  <c r="NO79" i="5" s="1"/>
  <c r="NP79" i="5" s="1"/>
  <c r="NQ79" i="5" s="1"/>
  <c r="NR79" i="5" s="1"/>
  <c r="NS79" i="5" s="1"/>
  <c r="NT79" i="5" s="1"/>
  <c r="NU79" i="5" s="1"/>
  <c r="NV79" i="5" s="1"/>
  <c r="BB102" i="17"/>
  <c r="BK67" i="5"/>
  <c r="BK224" i="5" s="1"/>
  <c r="X69" i="17"/>
  <c r="X50" i="17"/>
  <c r="AG102" i="17"/>
  <c r="KS40" i="5"/>
  <c r="KR51" i="5"/>
  <c r="DT40" i="5"/>
  <c r="DS51" i="5"/>
  <c r="AN102" i="17"/>
  <c r="U104" i="17"/>
  <c r="AO105" i="17"/>
  <c r="LS40" i="5"/>
  <c r="LR51" i="5"/>
  <c r="AF65" i="17"/>
  <c r="AF46" i="17"/>
  <c r="FV40" i="5"/>
  <c r="FU51" i="5"/>
  <c r="AR104" i="17"/>
  <c r="BJ102" i="17"/>
  <c r="Z70" i="17"/>
  <c r="Z51" i="17"/>
  <c r="AK19" i="10"/>
  <c r="KW40" i="5"/>
  <c r="KV51" i="5"/>
  <c r="BL19" i="10"/>
  <c r="BW36" i="10"/>
  <c r="AE34" i="10"/>
  <c r="KG163" i="5"/>
  <c r="BN106" i="17"/>
  <c r="BD65" i="17"/>
  <c r="BD46" i="17"/>
  <c r="BJ66" i="17"/>
  <c r="BJ47" i="17"/>
  <c r="CA35" i="10"/>
  <c r="BD37" i="10"/>
  <c r="FF40" i="5"/>
  <c r="FE51" i="5"/>
  <c r="HM40" i="5"/>
  <c r="HL51" i="5"/>
  <c r="AE21" i="10"/>
  <c r="AP67" i="17"/>
  <c r="AP48" i="17"/>
  <c r="BR38" i="10"/>
  <c r="AD22" i="10"/>
  <c r="Y80" i="10"/>
  <c r="AY36" i="10"/>
  <c r="AH37" i="10"/>
  <c r="AT63" i="17"/>
  <c r="R49" i="10"/>
  <c r="AV68" i="17"/>
  <c r="AV49" i="17"/>
  <c r="BA22" i="10"/>
  <c r="AQ80" i="10"/>
  <c r="AF19" i="10"/>
  <c r="AK35" i="10"/>
  <c r="BC37" i="10"/>
  <c r="AS22" i="10"/>
  <c r="AE22" i="10"/>
  <c r="LE40" i="5"/>
  <c r="LD51" i="5"/>
  <c r="IX40" i="5"/>
  <c r="IW51" i="5"/>
  <c r="DZ40" i="5"/>
  <c r="DY51" i="5"/>
  <c r="NA162" i="5"/>
  <c r="KZ40" i="5"/>
  <c r="KY51" i="5"/>
  <c r="AJ66" i="17"/>
  <c r="AJ47" i="17"/>
  <c r="BL35" i="10"/>
  <c r="JQ152" i="5"/>
  <c r="JQ161" i="5" s="1"/>
  <c r="BD40" i="5"/>
  <c r="BC51" i="5"/>
  <c r="MG40" i="5"/>
  <c r="MF51" i="5"/>
  <c r="BV21" i="10"/>
  <c r="AE51" i="17"/>
  <c r="AE70" i="17"/>
  <c r="BE38" i="10"/>
  <c r="IG40" i="5"/>
  <c r="IF51" i="5"/>
  <c r="AF68" i="17"/>
  <c r="AF49" i="17"/>
  <c r="MH40" i="5"/>
  <c r="MG51" i="5"/>
  <c r="KO40" i="5"/>
  <c r="KN51" i="5"/>
  <c r="BF37" i="10"/>
  <c r="AY40" i="5"/>
  <c r="AX51" i="5"/>
  <c r="DD40" i="5"/>
  <c r="DC51" i="5"/>
  <c r="BT104" i="17"/>
  <c r="V37" i="10"/>
  <c r="AO70" i="17"/>
  <c r="AO51" i="17"/>
  <c r="IY164" i="5"/>
  <c r="BY70" i="17"/>
  <c r="BY51" i="17"/>
  <c r="BP67" i="17"/>
  <c r="BP48" i="17"/>
  <c r="BH102" i="17"/>
  <c r="AJ70" i="17"/>
  <c r="AJ51" i="17"/>
  <c r="DY40" i="5"/>
  <c r="DX51" i="5"/>
  <c r="BI19" i="10"/>
  <c r="BI63" i="17"/>
  <c r="ID163" i="5"/>
  <c r="AO22" i="10"/>
  <c r="GV40" i="5"/>
  <c r="GU51" i="5"/>
  <c r="X40" i="5"/>
  <c r="W51" i="5"/>
  <c r="AD19" i="10"/>
  <c r="LB56" i="5"/>
  <c r="AF40" i="5"/>
  <c r="AE51" i="5"/>
  <c r="GJ40" i="5"/>
  <c r="GI51" i="5"/>
  <c r="JF40" i="5"/>
  <c r="JE51" i="5"/>
  <c r="HC161" i="5"/>
  <c r="BS103" i="17"/>
  <c r="KY55" i="5"/>
  <c r="LM154" i="5" s="1"/>
  <c r="LM163" i="5" s="1"/>
  <c r="FO51" i="5"/>
  <c r="FP40" i="5"/>
  <c r="AV69" i="17"/>
  <c r="AV50" i="17"/>
  <c r="NP160" i="5"/>
  <c r="HO154" i="5"/>
  <c r="HO163" i="5" s="1"/>
  <c r="BI65" i="17"/>
  <c r="BI46" i="17"/>
  <c r="AJ65" i="17"/>
  <c r="AJ46" i="17"/>
  <c r="JE52" i="5"/>
  <c r="GS162" i="5"/>
  <c r="CZ54" i="5"/>
  <c r="GO40" i="5"/>
  <c r="GN51" i="5"/>
  <c r="AC70" i="17"/>
  <c r="AC51" i="17"/>
  <c r="EM40" i="5"/>
  <c r="EL51" i="5"/>
  <c r="AX68" i="17"/>
  <c r="AX49" i="17"/>
  <c r="MO164" i="5"/>
  <c r="FD154" i="5"/>
  <c r="FD163" i="5" s="1"/>
  <c r="AW155" i="5"/>
  <c r="AW164" i="5" s="1"/>
  <c r="LM52" i="5"/>
  <c r="KT164" i="5"/>
  <c r="JQ153" i="5"/>
  <c r="JQ162" i="5" s="1"/>
  <c r="MU164" i="5"/>
  <c r="BS69" i="17"/>
  <c r="BS50" i="17"/>
  <c r="GF56" i="5"/>
  <c r="BG69" i="17"/>
  <c r="BG50" i="17"/>
  <c r="BO68" i="17"/>
  <c r="BO49" i="17"/>
  <c r="AG40" i="5"/>
  <c r="AF51" i="5"/>
  <c r="BC67" i="17"/>
  <c r="BC48" i="17"/>
  <c r="BQ65" i="17"/>
  <c r="BQ46" i="17"/>
  <c r="AY103" i="17"/>
  <c r="W38" i="10"/>
  <c r="BA67" i="17"/>
  <c r="BA48" i="17"/>
  <c r="W23" i="10"/>
  <c r="BX68" i="17"/>
  <c r="BX49" i="17"/>
  <c r="DR161" i="5"/>
  <c r="EY154" i="5"/>
  <c r="EY163" i="5" s="1"/>
  <c r="BB68" i="17"/>
  <c r="BB49" i="17"/>
  <c r="BH107" i="17"/>
  <c r="BG65" i="17"/>
  <c r="BG46" i="17"/>
  <c r="AO54" i="5"/>
  <c r="AO69" i="17"/>
  <c r="AO50" i="17"/>
  <c r="AU67" i="17"/>
  <c r="AU48" i="17"/>
  <c r="AG70" i="17"/>
  <c r="AG51" i="17"/>
  <c r="AL68" i="17"/>
  <c r="AL49" i="17"/>
  <c r="GF55" i="5"/>
  <c r="BE67" i="17"/>
  <c r="BE48" i="17"/>
  <c r="BX51" i="17"/>
  <c r="BX70" i="17"/>
  <c r="BR65" i="17"/>
  <c r="BR46" i="17"/>
  <c r="BS105" i="17"/>
  <c r="BR56" i="5"/>
  <c r="BV68" i="17"/>
  <c r="BV49" i="17"/>
  <c r="GG54" i="5"/>
  <c r="GU153" i="5" s="1"/>
  <c r="GU162" i="5" s="1"/>
  <c r="NQ40" i="5"/>
  <c r="NP51" i="5"/>
  <c r="GE52" i="5"/>
  <c r="GS151" i="5" s="1"/>
  <c r="GS160" i="5" s="1"/>
  <c r="V34" i="10"/>
  <c r="AD63" i="17"/>
  <c r="BU68" i="17"/>
  <c r="BU49" i="17"/>
  <c r="HU53" i="5"/>
  <c r="II152" i="5" s="1"/>
  <c r="II161" i="5" s="1"/>
  <c r="BB52" i="5"/>
  <c r="BP151" i="5" s="1"/>
  <c r="AY53" i="5"/>
  <c r="GM53" i="5"/>
  <c r="AH19" i="10"/>
  <c r="X72" i="10"/>
  <c r="X98" i="17"/>
  <c r="BW53" i="5"/>
  <c r="CK152" i="5" s="1"/>
  <c r="CK161" i="5" s="1"/>
  <c r="IC53" i="5"/>
  <c r="BP38" i="10"/>
  <c r="AE20" i="10"/>
  <c r="GA161" i="5"/>
  <c r="EY53" i="5"/>
  <c r="FM152" i="5" s="1"/>
  <c r="FM161" i="5" s="1"/>
  <c r="AO153" i="5"/>
  <c r="NM52" i="5"/>
  <c r="AB22" i="10"/>
  <c r="AR55" i="5"/>
  <c r="BF154" i="5" s="1"/>
  <c r="BF163" i="5" s="1"/>
  <c r="BP55" i="5"/>
  <c r="BZ19" i="10"/>
  <c r="KL54" i="5"/>
  <c r="KZ153" i="5" s="1"/>
  <c r="KZ162" i="5" s="1"/>
  <c r="MG53" i="5"/>
  <c r="MU152" i="5" s="1"/>
  <c r="MU161" i="5" s="1"/>
  <c r="CA21" i="10"/>
  <c r="BC36" i="10"/>
  <c r="JD54" i="5"/>
  <c r="JR153" i="5" s="1"/>
  <c r="JR162" i="5" s="1"/>
  <c r="AT55" i="5"/>
  <c r="BH154" i="5" s="1"/>
  <c r="BH163" i="5" s="1"/>
  <c r="AP72" i="10"/>
  <c r="IH162" i="5"/>
  <c r="JB54" i="5"/>
  <c r="JP153" i="5" s="1"/>
  <c r="JP162" i="5" s="1"/>
  <c r="BJ19" i="10"/>
  <c r="BB21" i="10"/>
  <c r="Y37" i="10"/>
  <c r="AU20" i="10"/>
  <c r="EO56" i="5"/>
  <c r="FC155" i="5" s="1"/>
  <c r="FC164" i="5" s="1"/>
  <c r="MB54" i="5"/>
  <c r="MP153" i="5" s="1"/>
  <c r="MP162" i="5" s="1"/>
  <c r="HS56" i="5"/>
  <c r="IG155" i="5" s="1"/>
  <c r="IG164" i="5" s="1"/>
  <c r="LT52" i="5"/>
  <c r="MH151" i="5" s="1"/>
  <c r="MH160" i="5" s="1"/>
  <c r="AZ34" i="10"/>
  <c r="AM37" i="10"/>
  <c r="BL23" i="10"/>
  <c r="BJ23" i="10"/>
  <c r="AJ20" i="10"/>
  <c r="HQ54" i="5"/>
  <c r="IE153" i="5" s="1"/>
  <c r="IE162" i="5" s="1"/>
  <c r="BT38" i="10"/>
  <c r="AC80" i="9"/>
  <c r="AO36" i="10"/>
  <c r="CP56" i="5"/>
  <c r="DD155" i="5" s="1"/>
  <c r="DD164" i="5" s="1"/>
  <c r="AP37" i="10"/>
  <c r="MK52" i="5"/>
  <c r="KQ56" i="5"/>
  <c r="LE155" i="5" s="1"/>
  <c r="LE164" i="5" s="1"/>
  <c r="MI53" i="5"/>
  <c r="MW152" i="5" s="1"/>
  <c r="MW161" i="5" s="1"/>
  <c r="NF55" i="5"/>
  <c r="FN160" i="5"/>
  <c r="JG56" i="5"/>
  <c r="JU155" i="5" s="1"/>
  <c r="JU164" i="5" s="1"/>
  <c r="BX20" i="10"/>
  <c r="JV56" i="5"/>
  <c r="KJ155" i="5" s="1"/>
  <c r="KJ164" i="5" s="1"/>
  <c r="NK56" i="5"/>
  <c r="DB162" i="5"/>
  <c r="BR55" i="5"/>
  <c r="CF154" i="5" s="1"/>
  <c r="CF163" i="5" s="1"/>
  <c r="AB55" i="5"/>
  <c r="AP154" i="5" s="1"/>
  <c r="AP163" i="5" s="1"/>
  <c r="BF52" i="5"/>
  <c r="BT151" i="5" s="1"/>
  <c r="BT160" i="5" s="1"/>
  <c r="BA162" i="5"/>
  <c r="GZ160" i="5"/>
  <c r="ET55" i="5"/>
  <c r="FH154" i="5" s="1"/>
  <c r="FH163" i="5" s="1"/>
  <c r="HM56" i="5"/>
  <c r="IA155" i="5" s="1"/>
  <c r="IA164" i="5" s="1"/>
  <c r="IX55" i="5"/>
  <c r="X92" i="4"/>
  <c r="X84" i="4"/>
  <c r="X88" i="4"/>
  <c r="DK52" i="5"/>
  <c r="DY151" i="5" s="1"/>
  <c r="DY160" i="5" s="1"/>
  <c r="HJ56" i="5"/>
  <c r="HX155" i="5" s="1"/>
  <c r="HX164" i="5" s="1"/>
  <c r="KC53" i="5"/>
  <c r="KQ152" i="5" s="1"/>
  <c r="KQ161" i="5" s="1"/>
  <c r="BJ56" i="5"/>
  <c r="HX56" i="5"/>
  <c r="GY160" i="5"/>
  <c r="CV52" i="5"/>
  <c r="DJ151" i="5" s="1"/>
  <c r="DJ160" i="5" s="1"/>
  <c r="LN54" i="5"/>
  <c r="MB153" i="5" s="1"/>
  <c r="MB162" i="5" s="1"/>
  <c r="FZ53" i="5"/>
  <c r="DH53" i="5"/>
  <c r="DV152" i="5" s="1"/>
  <c r="DV161" i="5" s="1"/>
  <c r="FT163" i="5"/>
  <c r="KI52" i="5"/>
  <c r="KW151" i="5" s="1"/>
  <c r="KW160" i="5" s="1"/>
  <c r="KC162" i="5"/>
  <c r="NQ55" i="5"/>
  <c r="DS52" i="5"/>
  <c r="EG151" i="5" s="1"/>
  <c r="EG160" i="5" s="1"/>
  <c r="NG161" i="5"/>
  <c r="KV55" i="5"/>
  <c r="DP163" i="5"/>
  <c r="GV53" i="5"/>
  <c r="HJ152" i="5" s="1"/>
  <c r="HJ161" i="5" s="1"/>
  <c r="GO163" i="5"/>
  <c r="GJ55" i="5"/>
  <c r="GX154" i="5" s="1"/>
  <c r="GX163" i="5" s="1"/>
  <c r="IV55" i="5"/>
  <c r="JJ154" i="5" s="1"/>
  <c r="JJ163" i="5" s="1"/>
  <c r="FU164" i="5"/>
  <c r="NP164" i="5"/>
  <c r="GD152" i="5"/>
  <c r="GD161" i="5" s="1"/>
  <c r="KV152" i="5"/>
  <c r="KV161" i="5" s="1"/>
  <c r="BA37" i="10"/>
  <c r="BS22" i="10"/>
  <c r="BB37" i="10"/>
  <c r="AP36" i="10"/>
  <c r="FW54" i="5"/>
  <c r="GK153" i="5" s="1"/>
  <c r="GK162" i="5" s="1"/>
  <c r="GW54" i="5"/>
  <c r="HK153" i="5" s="1"/>
  <c r="HK162" i="5" s="1"/>
  <c r="BH23" i="10"/>
  <c r="FT56" i="5"/>
  <c r="BO35" i="10"/>
  <c r="AX38" i="10"/>
  <c r="KU52" i="5"/>
  <c r="FK56" i="5"/>
  <c r="HL55" i="5"/>
  <c r="HZ154" i="5" s="1"/>
  <c r="HZ163" i="5" s="1"/>
  <c r="GU53" i="5"/>
  <c r="HI152" i="5" s="1"/>
  <c r="HI161" i="5" s="1"/>
  <c r="BB36" i="10"/>
  <c r="AR37" i="10"/>
  <c r="AT38" i="10"/>
  <c r="NA52" i="5"/>
  <c r="NO151" i="5" s="1"/>
  <c r="NO160" i="5" s="1"/>
  <c r="AN19" i="10"/>
  <c r="JX55" i="5"/>
  <c r="KL154" i="5" s="1"/>
  <c r="KL163" i="5" s="1"/>
  <c r="AB92" i="4"/>
  <c r="AB88" i="4"/>
  <c r="AB84" i="4"/>
  <c r="AM19" i="10"/>
  <c r="BA160" i="5"/>
  <c r="AW163" i="5"/>
  <c r="DI161" i="5"/>
  <c r="CJ163" i="5"/>
  <c r="FB55" i="5"/>
  <c r="FP154" i="5" s="1"/>
  <c r="FP163" i="5" s="1"/>
  <c r="EP56" i="5"/>
  <c r="GL164" i="5"/>
  <c r="CB162" i="5"/>
  <c r="HQ53" i="5"/>
  <c r="IE152" i="5" s="1"/>
  <c r="IE161" i="5" s="1"/>
  <c r="FI56" i="5"/>
  <c r="FW155" i="5" s="1"/>
  <c r="FW164" i="5" s="1"/>
  <c r="KV54" i="5"/>
  <c r="LJ153" i="5" s="1"/>
  <c r="LJ162" i="5" s="1"/>
  <c r="FG53" i="5"/>
  <c r="FU152" i="5" s="1"/>
  <c r="FU161" i="5" s="1"/>
  <c r="JU162" i="5"/>
  <c r="DZ52" i="5"/>
  <c r="EN151" i="5" s="1"/>
  <c r="EN160" i="5" s="1"/>
  <c r="NN52" i="5"/>
  <c r="JL55" i="5"/>
  <c r="LT161" i="5"/>
  <c r="NA56" i="5"/>
  <c r="NO155" i="5" s="1"/>
  <c r="NO164" i="5" s="1"/>
  <c r="CJ55" i="5"/>
  <c r="CX154" i="5" s="1"/>
  <c r="CX163" i="5" s="1"/>
  <c r="BM54" i="5"/>
  <c r="CA153" i="5" s="1"/>
  <c r="CA162" i="5" s="1"/>
  <c r="KD52" i="5"/>
  <c r="KR151" i="5" s="1"/>
  <c r="KR160" i="5" s="1"/>
  <c r="GT52" i="5"/>
  <c r="BC52" i="5"/>
  <c r="HD56" i="5"/>
  <c r="HR155" i="5" s="1"/>
  <c r="HR164" i="5" s="1"/>
  <c r="EG164" i="5"/>
  <c r="LB55" i="5"/>
  <c r="JI56" i="5"/>
  <c r="JW155" i="5" s="1"/>
  <c r="JW164" i="5" s="1"/>
  <c r="HC54" i="5"/>
  <c r="HQ153" i="5" s="1"/>
  <c r="HQ162" i="5" s="1"/>
  <c r="GM54" i="5"/>
  <c r="IV162" i="5"/>
  <c r="EH160" i="5"/>
  <c r="DR54" i="5"/>
  <c r="EF153" i="5" s="1"/>
  <c r="EF162" i="5" s="1"/>
  <c r="MP55" i="5"/>
  <c r="ND154" i="5" s="1"/>
  <c r="ND163" i="5" s="1"/>
  <c r="DO54" i="5"/>
  <c r="EC153" i="5" s="1"/>
  <c r="EC162" i="5" s="1"/>
  <c r="LU161" i="5"/>
  <c r="V53" i="5"/>
  <c r="GT55" i="5"/>
  <c r="KE54" i="5"/>
  <c r="KS153" i="5" s="1"/>
  <c r="KS162" i="5" s="1"/>
  <c r="GK56" i="5"/>
  <c r="GY155" i="5" s="1"/>
  <c r="GY164" i="5" s="1"/>
  <c r="LJ53" i="5"/>
  <c r="DN67" i="5"/>
  <c r="KV67" i="5"/>
  <c r="KV224" i="5" s="1"/>
  <c r="AF35" i="10"/>
  <c r="AQ38" i="10"/>
  <c r="IJ53" i="5"/>
  <c r="BM19" i="10"/>
  <c r="NN56" i="5"/>
  <c r="BU34" i="10"/>
  <c r="BS19" i="10"/>
  <c r="EX52" i="5"/>
  <c r="FL151" i="5" s="1"/>
  <c r="FL160" i="5" s="1"/>
  <c r="DH52" i="5"/>
  <c r="DV151" i="5" s="1"/>
  <c r="DV160" i="5" s="1"/>
  <c r="AF37" i="10"/>
  <c r="MC161" i="5"/>
  <c r="AX34" i="10"/>
  <c r="BF19" i="10"/>
  <c r="DL55" i="5"/>
  <c r="DZ154" i="5" s="1"/>
  <c r="DZ163" i="5" s="1"/>
  <c r="BC35" i="10"/>
  <c r="NJ161" i="5"/>
  <c r="NR53" i="5"/>
  <c r="BQ23" i="10"/>
  <c r="AN56" i="5"/>
  <c r="DN53" i="5"/>
  <c r="IN52" i="5"/>
  <c r="JB151" i="5" s="1"/>
  <c r="JB160" i="5" s="1"/>
  <c r="LL55" i="5"/>
  <c r="LZ154" i="5" s="1"/>
  <c r="LZ163" i="5" s="1"/>
  <c r="BI37" i="10"/>
  <c r="AW38" i="10"/>
  <c r="AF38" i="10"/>
  <c r="CA23" i="10"/>
  <c r="AX21" i="10"/>
  <c r="KO52" i="5"/>
  <c r="MJ53" i="5"/>
  <c r="MX152" i="5" s="1"/>
  <c r="MX161" i="5" s="1"/>
  <c r="BR20" i="10"/>
  <c r="BA38" i="10"/>
  <c r="BA72" i="10"/>
  <c r="BW37" i="10"/>
  <c r="AS35" i="10"/>
  <c r="MT162" i="5"/>
  <c r="HU55" i="5"/>
  <c r="II154" i="5" s="1"/>
  <c r="II163" i="5" s="1"/>
  <c r="IZ162" i="5"/>
  <c r="HU56" i="5"/>
  <c r="II155" i="5" s="1"/>
  <c r="II164" i="5" s="1"/>
  <c r="BK164" i="5"/>
  <c r="AK72" i="10"/>
  <c r="CQ54" i="5"/>
  <c r="DE153" i="5" s="1"/>
  <c r="DE162" i="5" s="1"/>
  <c r="BP19" i="10"/>
  <c r="AN99" i="17"/>
  <c r="AZ38" i="10"/>
  <c r="EY164" i="5"/>
  <c r="EF55" i="5"/>
  <c r="ET154" i="5" s="1"/>
  <c r="ET163" i="5" s="1"/>
  <c r="LQ160" i="5"/>
  <c r="BK55" i="5"/>
  <c r="BY154" i="5" s="1"/>
  <c r="BY163" i="5" s="1"/>
  <c r="GC53" i="5"/>
  <c r="GQ152" i="5" s="1"/>
  <c r="GQ161" i="5" s="1"/>
  <c r="IN55" i="5"/>
  <c r="JB154" i="5" s="1"/>
  <c r="JB163" i="5" s="1"/>
  <c r="ML53" i="5"/>
  <c r="MZ152" i="5" s="1"/>
  <c r="MZ161" i="5" s="1"/>
  <c r="ED56" i="5"/>
  <c r="ER155" i="5" s="1"/>
  <c r="ER164" i="5" s="1"/>
  <c r="AG73" i="10"/>
  <c r="HZ56" i="5"/>
  <c r="IN155" i="5" s="1"/>
  <c r="IN164" i="5" s="1"/>
  <c r="BN55" i="5"/>
  <c r="CB154" i="5" s="1"/>
  <c r="CB163" i="5" s="1"/>
  <c r="MM52" i="5"/>
  <c r="NA151" i="5" s="1"/>
  <c r="NA160" i="5" s="1"/>
  <c r="AC53" i="5"/>
  <c r="AQ152" i="5" s="1"/>
  <c r="AQ161" i="5" s="1"/>
  <c r="JN55" i="5"/>
  <c r="KB154" i="5" s="1"/>
  <c r="KB163" i="5" s="1"/>
  <c r="FP52" i="5"/>
  <c r="LZ55" i="5"/>
  <c r="MN154" i="5" s="1"/>
  <c r="MN163" i="5" s="1"/>
  <c r="BT54" i="5"/>
  <c r="CH153" i="5" s="1"/>
  <c r="CH162" i="5" s="1"/>
  <c r="CB54" i="5"/>
  <c r="CP153" i="5" s="1"/>
  <c r="CP162" i="5" s="1"/>
  <c r="HR54" i="5"/>
  <c r="IF153" i="5" s="1"/>
  <c r="IF162" i="5" s="1"/>
  <c r="FB53" i="5"/>
  <c r="FP152" i="5" s="1"/>
  <c r="FP161" i="5" s="1"/>
  <c r="IJ52" i="5"/>
  <c r="DO161" i="5"/>
  <c r="CG53" i="5"/>
  <c r="CU152" i="5" s="1"/>
  <c r="CU161" i="5" s="1"/>
  <c r="DI52" i="5"/>
  <c r="EI56" i="5"/>
  <c r="CW52" i="5"/>
  <c r="DK151" i="5" s="1"/>
  <c r="DK160" i="5" s="1"/>
  <c r="FM54" i="5"/>
  <c r="GA153" i="5" s="1"/>
  <c r="GA162" i="5" s="1"/>
  <c r="DX55" i="5"/>
  <c r="EL154" i="5" s="1"/>
  <c r="EL163" i="5" s="1"/>
  <c r="NB55" i="5"/>
  <c r="NP154" i="5" s="1"/>
  <c r="NP163" i="5" s="1"/>
  <c r="EG56" i="5"/>
  <c r="EU155" i="5" s="1"/>
  <c r="EU164" i="5" s="1"/>
  <c r="CE55" i="5"/>
  <c r="MB52" i="5"/>
  <c r="MP151" i="5" s="1"/>
  <c r="MP160" i="5" s="1"/>
  <c r="HI55" i="5"/>
  <c r="HW154" i="5" s="1"/>
  <c r="HW163" i="5" s="1"/>
  <c r="GT56" i="5"/>
  <c r="FD55" i="5"/>
  <c r="CF54" i="5"/>
  <c r="CT153" i="5" s="1"/>
  <c r="CT162" i="5" s="1"/>
  <c r="BA55" i="5"/>
  <c r="BO154" i="5" s="1"/>
  <c r="BO163" i="5" s="1"/>
  <c r="GN52" i="5"/>
  <c r="HB151" i="5" s="1"/>
  <c r="HB160" i="5" s="1"/>
  <c r="GQ53" i="5"/>
  <c r="HE152" i="5" s="1"/>
  <c r="HE161" i="5" s="1"/>
  <c r="BK163" i="5"/>
  <c r="GI163" i="5"/>
  <c r="FG54" i="5"/>
  <c r="FU153" i="5" s="1"/>
  <c r="FU162" i="5" s="1"/>
  <c r="FY55" i="5"/>
  <c r="ER52" i="5"/>
  <c r="FF151" i="5" s="1"/>
  <c r="FF160" i="5" s="1"/>
  <c r="AP53" i="5"/>
  <c r="BD152" i="5" s="1"/>
  <c r="BD161" i="5" s="1"/>
  <c r="R125" i="5"/>
  <c r="LJ55" i="5"/>
  <c r="LX154" i="5" s="1"/>
  <c r="LX163" i="5" s="1"/>
  <c r="BV160" i="5"/>
  <c r="BN162" i="5"/>
  <c r="MR53" i="5"/>
  <c r="MA55" i="5"/>
  <c r="MO154" i="5" s="1"/>
  <c r="MO163" i="5" s="1"/>
  <c r="LF54" i="5"/>
  <c r="LT153" i="5" s="1"/>
  <c r="LT162" i="5" s="1"/>
  <c r="BU163" i="5"/>
  <c r="KL53" i="5"/>
  <c r="KZ152" i="5" s="1"/>
  <c r="KZ161" i="5" s="1"/>
  <c r="KP55" i="5"/>
  <c r="LD154" i="5" s="1"/>
  <c r="LD163" i="5" s="1"/>
  <c r="FV52" i="5"/>
  <c r="GJ151" i="5" s="1"/>
  <c r="GJ160" i="5" s="1"/>
  <c r="DW52" i="5"/>
  <c r="EK151" i="5" s="1"/>
  <c r="EK160" i="5" s="1"/>
  <c r="IJ56" i="5"/>
  <c r="CE56" i="5"/>
  <c r="EF53" i="5"/>
  <c r="ET152" i="5" s="1"/>
  <c r="ET161" i="5" s="1"/>
  <c r="MU53" i="5"/>
  <c r="NI152" i="5" s="1"/>
  <c r="NI161" i="5" s="1"/>
  <c r="NM152" i="5"/>
  <c r="NM161" i="5" s="1"/>
  <c r="MZ67" i="5"/>
  <c r="MZ224" i="5" s="1"/>
  <c r="EQ67" i="5"/>
  <c r="AZ53" i="5"/>
  <c r="BN152" i="5" s="1"/>
  <c r="BN161" i="5" s="1"/>
  <c r="CH52" i="5"/>
  <c r="CV151" i="5" s="1"/>
  <c r="CV160" i="5" s="1"/>
  <c r="KN55" i="5"/>
  <c r="AU21" i="10"/>
  <c r="BQ21" i="10"/>
  <c r="NA55" i="5"/>
  <c r="NO154" i="5" s="1"/>
  <c r="NO163" i="5" s="1"/>
  <c r="JL54" i="5"/>
  <c r="JQ52" i="5"/>
  <c r="KE151" i="5" s="1"/>
  <c r="KE160" i="5" s="1"/>
  <c r="MD52" i="5"/>
  <c r="EB55" i="5"/>
  <c r="HY53" i="5"/>
  <c r="FZ52" i="5"/>
  <c r="BR35" i="10"/>
  <c r="CR52" i="5"/>
  <c r="DF151" i="5" s="1"/>
  <c r="DF160" i="5" s="1"/>
  <c r="MI52" i="5"/>
  <c r="MW151" i="5" s="1"/>
  <c r="MW160" i="5" s="1"/>
  <c r="IV163" i="5"/>
  <c r="AM35" i="10"/>
  <c r="BH20" i="10"/>
  <c r="AY35" i="10"/>
  <c r="AZ20" i="10"/>
  <c r="KL52" i="5"/>
  <c r="KZ151" i="5" s="1"/>
  <c r="KZ160" i="5" s="1"/>
  <c r="BI34" i="10"/>
  <c r="BE56" i="5"/>
  <c r="BS155" i="5" s="1"/>
  <c r="BS164" i="5" s="1"/>
  <c r="EZ56" i="5"/>
  <c r="FN155" i="5" s="1"/>
  <c r="FN164" i="5" s="1"/>
  <c r="AF84" i="4"/>
  <c r="AF92" i="4"/>
  <c r="AF88" i="4"/>
  <c r="CL53" i="5"/>
  <c r="HZ53" i="5"/>
  <c r="IN152" i="5" s="1"/>
  <c r="IN161" i="5" s="1"/>
  <c r="FU52" i="5"/>
  <c r="GI151" i="5" s="1"/>
  <c r="GI160" i="5" s="1"/>
  <c r="V99" i="17"/>
  <c r="IM54" i="5"/>
  <c r="JA153" i="5" s="1"/>
  <c r="JA162" i="5" s="1"/>
  <c r="Y53" i="5"/>
  <c r="AM152" i="5" s="1"/>
  <c r="AV54" i="5"/>
  <c r="DJ163" i="5"/>
  <c r="JF53" i="5"/>
  <c r="JT152" i="5" s="1"/>
  <c r="JT161" i="5" s="1"/>
  <c r="CE54" i="5"/>
  <c r="AO55" i="5"/>
  <c r="CB56" i="5"/>
  <c r="CP155" i="5" s="1"/>
  <c r="CP164" i="5" s="1"/>
  <c r="NG55" i="5"/>
  <c r="NU154" i="5" s="1"/>
  <c r="NU163" i="5" s="1"/>
  <c r="NJ53" i="5"/>
  <c r="HT162" i="5"/>
  <c r="HF55" i="5"/>
  <c r="HT154" i="5" s="1"/>
  <c r="HT163" i="5" s="1"/>
  <c r="LE56" i="5"/>
  <c r="LS155" i="5" s="1"/>
  <c r="LS164" i="5" s="1"/>
  <c r="CS53" i="5"/>
  <c r="BH54" i="5"/>
  <c r="BV153" i="5" s="1"/>
  <c r="BV162" i="5" s="1"/>
  <c r="IO56" i="5"/>
  <c r="JC155" i="5" s="1"/>
  <c r="JC164" i="5" s="1"/>
  <c r="AE56" i="5"/>
  <c r="AS155" i="5" s="1"/>
  <c r="AS164" i="5" s="1"/>
  <c r="JM52" i="5"/>
  <c r="KA151" i="5" s="1"/>
  <c r="KA160" i="5" s="1"/>
  <c r="HE54" i="5"/>
  <c r="HS153" i="5" s="1"/>
  <c r="HS162" i="5" s="1"/>
  <c r="HC55" i="5"/>
  <c r="HQ154" i="5" s="1"/>
  <c r="HQ163" i="5" s="1"/>
  <c r="AV55" i="5"/>
  <c r="FQ56" i="5"/>
  <c r="GE155" i="5" s="1"/>
  <c r="GE164" i="5" s="1"/>
  <c r="MU52" i="5"/>
  <c r="NI151" i="5" s="1"/>
  <c r="NI160" i="5" s="1"/>
  <c r="IA55" i="5"/>
  <c r="IO154" i="5" s="1"/>
  <c r="IO163" i="5" s="1"/>
  <c r="JF55" i="5"/>
  <c r="DX54" i="5"/>
  <c r="EL153" i="5" s="1"/>
  <c r="EL162" i="5" s="1"/>
  <c r="Z56" i="5"/>
  <c r="AN155" i="5" s="1"/>
  <c r="DY54" i="5"/>
  <c r="EM153" i="5" s="1"/>
  <c r="EM162" i="5" s="1"/>
  <c r="IQ53" i="5"/>
  <c r="IO162" i="5"/>
  <c r="MD54" i="5"/>
  <c r="CP55" i="5"/>
  <c r="DD154" i="5" s="1"/>
  <c r="DD163" i="5" s="1"/>
  <c r="JN54" i="5"/>
  <c r="KB153" i="5" s="1"/>
  <c r="KB162" i="5" s="1"/>
  <c r="HU163" i="5"/>
  <c r="CQ56" i="5"/>
  <c r="DE155" i="5" s="1"/>
  <c r="DE164" i="5" s="1"/>
  <c r="GT54" i="5"/>
  <c r="JU53" i="5"/>
  <c r="KI152" i="5" s="1"/>
  <c r="KI161" i="5" s="1"/>
  <c r="NS56" i="5"/>
  <c r="DK54" i="5"/>
  <c r="DY153" i="5" s="1"/>
  <c r="DY162" i="5" s="1"/>
  <c r="MP161" i="5"/>
  <c r="MG52" i="5"/>
  <c r="MU151" i="5" s="1"/>
  <c r="MU160" i="5" s="1"/>
  <c r="GX54" i="5"/>
  <c r="HL153" i="5" s="1"/>
  <c r="HL162" i="5" s="1"/>
  <c r="EF67" i="5"/>
  <c r="AH23" i="10"/>
  <c r="JP164" i="5"/>
  <c r="BM20" i="10"/>
  <c r="FX55" i="5"/>
  <c r="GL154" i="5" s="1"/>
  <c r="GL163" i="5" s="1"/>
  <c r="BX35" i="10"/>
  <c r="MY56" i="5"/>
  <c r="AM21" i="10"/>
  <c r="HA56" i="5"/>
  <c r="AT36" i="10"/>
  <c r="BO38" i="10"/>
  <c r="BG35" i="10"/>
  <c r="BS38" i="10"/>
  <c r="JB162" i="5"/>
  <c r="ED53" i="5"/>
  <c r="ER152" i="5" s="1"/>
  <c r="ER161" i="5" s="1"/>
  <c r="AT22" i="10"/>
  <c r="BO52" i="5"/>
  <c r="IS160" i="5"/>
  <c r="BO23" i="10"/>
  <c r="AJ34" i="10"/>
  <c r="AL20" i="10"/>
  <c r="BY56" i="5"/>
  <c r="CM155" i="5" s="1"/>
  <c r="CM164" i="5" s="1"/>
  <c r="BJ35" i="10"/>
  <c r="IL53" i="5"/>
  <c r="IZ152" i="5" s="1"/>
  <c r="IZ161" i="5" s="1"/>
  <c r="DY161" i="5"/>
  <c r="BQ20" i="10"/>
  <c r="DH163" i="5"/>
  <c r="CA19" i="10"/>
  <c r="DZ53" i="5"/>
  <c r="EN152" i="5" s="1"/>
  <c r="EN161" i="5" s="1"/>
  <c r="EE54" i="5"/>
  <c r="ES153" i="5" s="1"/>
  <c r="ES162" i="5" s="1"/>
  <c r="MK53" i="5"/>
  <c r="BI23" i="10"/>
  <c r="LM54" i="5"/>
  <c r="AC23" i="10"/>
  <c r="BL34" i="10"/>
  <c r="BT34" i="10"/>
  <c r="BP20" i="10"/>
  <c r="ML54" i="5"/>
  <c r="MZ153" i="5" s="1"/>
  <c r="MZ162" i="5" s="1"/>
  <c r="LM55" i="5"/>
  <c r="HZ54" i="5"/>
  <c r="IN153" i="5" s="1"/>
  <c r="IN162" i="5" s="1"/>
  <c r="DE163" i="5"/>
  <c r="AD84" i="4"/>
  <c r="AD92" i="4"/>
  <c r="AD88" i="4"/>
  <c r="DE54" i="5"/>
  <c r="DS153" i="5" s="1"/>
  <c r="DS162" i="5" s="1"/>
  <c r="KX163" i="5"/>
  <c r="BN53" i="5"/>
  <c r="CB152" i="5" s="1"/>
  <c r="CB161" i="5" s="1"/>
  <c r="JO53" i="5"/>
  <c r="KC152" i="5" s="1"/>
  <c r="KC161" i="5" s="1"/>
  <c r="AV56" i="5"/>
  <c r="JC52" i="5"/>
  <c r="BT72" i="10"/>
  <c r="IX56" i="5"/>
  <c r="FA54" i="5"/>
  <c r="FO153" i="5" s="1"/>
  <c r="FO162" i="5" s="1"/>
  <c r="AZ52" i="5"/>
  <c r="BN151" i="5" s="1"/>
  <c r="BN160" i="5" s="1"/>
  <c r="HB56" i="5"/>
  <c r="HP155" i="5" s="1"/>
  <c r="HP164" i="5" s="1"/>
  <c r="KB53" i="5"/>
  <c r="KP152" i="5" s="1"/>
  <c r="KP161" i="5" s="1"/>
  <c r="GM52" i="5"/>
  <c r="DL56" i="5"/>
  <c r="DZ155" i="5" s="1"/>
  <c r="DZ164" i="5" s="1"/>
  <c r="GR164" i="5"/>
  <c r="FX160" i="5"/>
  <c r="IN53" i="5"/>
  <c r="JB152" i="5" s="1"/>
  <c r="JB161" i="5" s="1"/>
  <c r="EX56" i="5"/>
  <c r="FL155" i="5" s="1"/>
  <c r="FL164" i="5" s="1"/>
  <c r="DW162" i="5"/>
  <c r="GP55" i="5"/>
  <c r="HD154" i="5" s="1"/>
  <c r="HD163" i="5" s="1"/>
  <c r="MQ160" i="5"/>
  <c r="EJ52" i="5"/>
  <c r="EX151" i="5" s="1"/>
  <c r="EX160" i="5" s="1"/>
  <c r="IV56" i="5"/>
  <c r="JJ155" i="5" s="1"/>
  <c r="JJ164" i="5" s="1"/>
  <c r="HH56" i="5"/>
  <c r="EJ55" i="5"/>
  <c r="EX154" i="5" s="1"/>
  <c r="EX163" i="5" s="1"/>
  <c r="NP54" i="5"/>
  <c r="EW53" i="5"/>
  <c r="EG163" i="5"/>
  <c r="KR53" i="5"/>
  <c r="LF152" i="5" s="1"/>
  <c r="LF161" i="5" s="1"/>
  <c r="GQ56" i="5"/>
  <c r="HE155" i="5" s="1"/>
  <c r="HE164" i="5" s="1"/>
  <c r="DC55" i="5"/>
  <c r="DQ154" i="5" s="1"/>
  <c r="DQ163" i="5" s="1"/>
  <c r="IH52" i="5"/>
  <c r="IV151" i="5" s="1"/>
  <c r="IV160" i="5" s="1"/>
  <c r="EI53" i="5"/>
  <c r="HF161" i="5"/>
  <c r="CO54" i="5"/>
  <c r="DC153" i="5" s="1"/>
  <c r="DC162" i="5" s="1"/>
  <c r="KN56" i="5"/>
  <c r="JN52" i="5"/>
  <c r="KB151" i="5" s="1"/>
  <c r="KB160" i="5" s="1"/>
  <c r="AV53" i="5"/>
  <c r="LQ54" i="5"/>
  <c r="ME153" i="5" s="1"/>
  <c r="ME162" i="5" s="1"/>
  <c r="CU55" i="5"/>
  <c r="DI154" i="5" s="1"/>
  <c r="DI163" i="5" s="1"/>
  <c r="IG54" i="5"/>
  <c r="IU153" i="5" s="1"/>
  <c r="IU162" i="5" s="1"/>
  <c r="LP56" i="5"/>
  <c r="BG52" i="5"/>
  <c r="BU151" i="5" s="1"/>
  <c r="BU160" i="5" s="1"/>
  <c r="IS54" i="5"/>
  <c r="JG153" i="5" s="1"/>
  <c r="JG162" i="5" s="1"/>
  <c r="MF56" i="5"/>
  <c r="MT155" i="5" s="1"/>
  <c r="MT164" i="5" s="1"/>
  <c r="KM52" i="5"/>
  <c r="LA151" i="5" s="1"/>
  <c r="LA160" i="5" s="1"/>
  <c r="JZ53" i="5"/>
  <c r="NB164" i="5"/>
  <c r="IS67" i="5"/>
  <c r="IS224" i="5" s="1"/>
  <c r="HK67" i="5"/>
  <c r="NP162" i="5"/>
  <c r="W35" i="10"/>
  <c r="AI46" i="17"/>
  <c r="AI65" i="17"/>
  <c r="BU53" i="5"/>
  <c r="CI152" i="5" s="1"/>
  <c r="CI161" i="5" s="1"/>
  <c r="BD22" i="10"/>
  <c r="AL34" i="10"/>
  <c r="AU19" i="10"/>
  <c r="ME55" i="5"/>
  <c r="MS56" i="5"/>
  <c r="NG155" i="5" s="1"/>
  <c r="NG164" i="5" s="1"/>
  <c r="KW163" i="5"/>
  <c r="AB68" i="17"/>
  <c r="AB49" i="17"/>
  <c r="CO56" i="5"/>
  <c r="DC155" i="5" s="1"/>
  <c r="DC164" i="5" s="1"/>
  <c r="CY52" i="5"/>
  <c r="DM151" i="5" s="1"/>
  <c r="DM160" i="5" s="1"/>
  <c r="CI55" i="5"/>
  <c r="CW154" i="5" s="1"/>
  <c r="CW163" i="5" s="1"/>
  <c r="GW56" i="5"/>
  <c r="HK155" i="5" s="1"/>
  <c r="HK164" i="5" s="1"/>
  <c r="JE53" i="5"/>
  <c r="BG37" i="10"/>
  <c r="MH162" i="5"/>
  <c r="FI53" i="5"/>
  <c r="FW152" i="5" s="1"/>
  <c r="FW161" i="5" s="1"/>
  <c r="FN52" i="5"/>
  <c r="GB151" i="5" s="1"/>
  <c r="GB160" i="5" s="1"/>
  <c r="BF54" i="5"/>
  <c r="BT153" i="5" s="1"/>
  <c r="BT162" i="5" s="1"/>
  <c r="AH21" i="10"/>
  <c r="DA162" i="5"/>
  <c r="LR52" i="5"/>
  <c r="MF151" i="5" s="1"/>
  <c r="MF160" i="5" s="1"/>
  <c r="CI56" i="5"/>
  <c r="CW155" i="5" s="1"/>
  <c r="CW164" i="5" s="1"/>
  <c r="Y22" i="10"/>
  <c r="BW20" i="10"/>
  <c r="BC19" i="10"/>
  <c r="BU36" i="10"/>
  <c r="IF53" i="5"/>
  <c r="IT152" i="5" s="1"/>
  <c r="IT161" i="5" s="1"/>
  <c r="MJ56" i="5"/>
  <c r="MX155" i="5" s="1"/>
  <c r="MX164" i="5" s="1"/>
  <c r="AQ23" i="10"/>
  <c r="CI160" i="5"/>
  <c r="BQ34" i="10"/>
  <c r="MZ56" i="5"/>
  <c r="NN155" i="5" s="1"/>
  <c r="NN164" i="5" s="1"/>
  <c r="BA53" i="5"/>
  <c r="BO152" i="5" s="1"/>
  <c r="BO161" i="5" s="1"/>
  <c r="AO23" i="10"/>
  <c r="EV55" i="5"/>
  <c r="FJ154" i="5" s="1"/>
  <c r="FJ163" i="5" s="1"/>
  <c r="AD37" i="10"/>
  <c r="AT34" i="10"/>
  <c r="BA23" i="10"/>
  <c r="FA52" i="5"/>
  <c r="FO151" i="5" s="1"/>
  <c r="FO160" i="5" s="1"/>
  <c r="GH160" i="5"/>
  <c r="AZ22" i="10"/>
  <c r="JS52" i="5"/>
  <c r="KK55" i="5"/>
  <c r="KY154" i="5" s="1"/>
  <c r="KY163" i="5" s="1"/>
  <c r="AY37" i="10"/>
  <c r="Y21" i="10"/>
  <c r="MB161" i="5"/>
  <c r="AE38" i="10"/>
  <c r="Y20" i="10"/>
  <c r="IH53" i="5"/>
  <c r="IV152" i="5" s="1"/>
  <c r="IV161" i="5" s="1"/>
  <c r="BB34" i="10"/>
  <c r="BB20" i="10"/>
  <c r="BY36" i="10"/>
  <c r="AB23" i="10"/>
  <c r="BQ38" i="10"/>
  <c r="BN35" i="10"/>
  <c r="BQ19" i="10"/>
  <c r="BY20" i="10"/>
  <c r="CT54" i="5"/>
  <c r="HM54" i="5"/>
  <c r="IA153" i="5" s="1"/>
  <c r="IA162" i="5" s="1"/>
  <c r="BO21" i="10"/>
  <c r="GA56" i="5"/>
  <c r="GO155" i="5" s="1"/>
  <c r="GO164" i="5" s="1"/>
  <c r="BV22" i="10"/>
  <c r="GC163" i="5"/>
  <c r="IG162" i="5"/>
  <c r="MH55" i="5"/>
  <c r="MV154" i="5" s="1"/>
  <c r="MV163" i="5" s="1"/>
  <c r="EX161" i="5"/>
  <c r="HI52" i="5"/>
  <c r="HW151" i="5" s="1"/>
  <c r="HW160" i="5" s="1"/>
  <c r="BQ54" i="5"/>
  <c r="JI54" i="5"/>
  <c r="JW153" i="5" s="1"/>
  <c r="JW162" i="5" s="1"/>
  <c r="JC56" i="5"/>
  <c r="IE56" i="5"/>
  <c r="IS155" i="5" s="1"/>
  <c r="IS164" i="5" s="1"/>
  <c r="AB56" i="5"/>
  <c r="HA54" i="5"/>
  <c r="NC54" i="5"/>
  <c r="NQ153" i="5" s="1"/>
  <c r="NQ162" i="5" s="1"/>
  <c r="FL161" i="5"/>
  <c r="CM55" i="5"/>
  <c r="DA154" i="5" s="1"/>
  <c r="DA163" i="5" s="1"/>
  <c r="GJ161" i="5"/>
  <c r="KD56" i="5"/>
  <c r="KR155" i="5" s="1"/>
  <c r="KR164" i="5" s="1"/>
  <c r="AX56" i="5"/>
  <c r="BL155" i="5" s="1"/>
  <c r="BL164" i="5" s="1"/>
  <c r="NI54" i="5"/>
  <c r="IZ53" i="5"/>
  <c r="MO54" i="5"/>
  <c r="NC153" i="5" s="1"/>
  <c r="NC162" i="5" s="1"/>
  <c r="BW52" i="5"/>
  <c r="CK151" i="5" s="1"/>
  <c r="CK160" i="5" s="1"/>
  <c r="KN53" i="5"/>
  <c r="HP56" i="5"/>
  <c r="ID155" i="5" s="1"/>
  <c r="ID164" i="5" s="1"/>
  <c r="AT163" i="5"/>
  <c r="GV55" i="5"/>
  <c r="HJ154" i="5" s="1"/>
  <c r="HJ163" i="5" s="1"/>
  <c r="JM56" i="5"/>
  <c r="KA155" i="5" s="1"/>
  <c r="KA164" i="5" s="1"/>
  <c r="LQ53" i="5"/>
  <c r="FE55" i="5"/>
  <c r="FS154" i="5" s="1"/>
  <c r="FS163" i="5" s="1"/>
  <c r="BC54" i="5"/>
  <c r="LI55" i="5"/>
  <c r="JO161" i="5"/>
  <c r="IF54" i="5"/>
  <c r="IT153" i="5" s="1"/>
  <c r="IT162" i="5" s="1"/>
  <c r="JF52" i="5"/>
  <c r="JT151" i="5" s="1"/>
  <c r="JT160" i="5" s="1"/>
  <c r="MP163" i="5"/>
  <c r="FF56" i="5"/>
  <c r="MT56" i="5"/>
  <c r="NH155" i="5" s="1"/>
  <c r="NH164" i="5" s="1"/>
  <c r="LP55" i="5"/>
  <c r="DB53" i="5"/>
  <c r="DP152" i="5" s="1"/>
  <c r="DP161" i="5" s="1"/>
  <c r="KE53" i="5"/>
  <c r="KS152" i="5" s="1"/>
  <c r="KS161" i="5" s="1"/>
  <c r="EU53" i="5"/>
  <c r="FI152" i="5" s="1"/>
  <c r="FI161" i="5" s="1"/>
  <c r="DY121" i="5"/>
  <c r="AP73" i="10" s="1"/>
  <c r="HK54" i="5"/>
  <c r="HY153" i="5" s="1"/>
  <c r="HY162" i="5" s="1"/>
  <c r="JA55" i="5"/>
  <c r="JO154" i="5" s="1"/>
  <c r="JO163" i="5" s="1"/>
  <c r="CB53" i="5"/>
  <c r="CP152" i="5" s="1"/>
  <c r="CP161" i="5" s="1"/>
  <c r="EY55" i="5"/>
  <c r="FM154" i="5" s="1"/>
  <c r="FM163" i="5" s="1"/>
  <c r="FI163" i="5"/>
  <c r="JJ162" i="5"/>
  <c r="DH54" i="5"/>
  <c r="DV153" i="5" s="1"/>
  <c r="DV162" i="5" s="1"/>
  <c r="ML55" i="5"/>
  <c r="ER56" i="5"/>
  <c r="FF155" i="5" s="1"/>
  <c r="FF164" i="5" s="1"/>
  <c r="CX164" i="5"/>
  <c r="CO53" i="5"/>
  <c r="DC152" i="5" s="1"/>
  <c r="DC161" i="5" s="1"/>
  <c r="FO163" i="5"/>
  <c r="CL54" i="5"/>
  <c r="GR52" i="5"/>
  <c r="HF151" i="5" s="1"/>
  <c r="HF160" i="5" s="1"/>
  <c r="LX55" i="5"/>
  <c r="ML154" i="5" s="1"/>
  <c r="ML163" i="5" s="1"/>
  <c r="BL37" i="10"/>
  <c r="NI163" i="5"/>
  <c r="FS52" i="5"/>
  <c r="GG151" i="5" s="1"/>
  <c r="GG160" i="5" s="1"/>
  <c r="BZ34" i="10"/>
  <c r="KW52" i="5"/>
  <c r="LK151" i="5" s="1"/>
  <c r="LK160" i="5" s="1"/>
  <c r="BA34" i="10"/>
  <c r="LP54" i="5"/>
  <c r="HR52" i="5"/>
  <c r="IF151" i="5" s="1"/>
  <c r="IF160" i="5" s="1"/>
  <c r="AO34" i="10"/>
  <c r="AH54" i="5"/>
  <c r="BG20" i="10"/>
  <c r="AH20" i="10"/>
  <c r="X52" i="5"/>
  <c r="AL151" i="5" s="1"/>
  <c r="BD23" i="10"/>
  <c r="AZ21" i="10"/>
  <c r="FK54" i="5"/>
  <c r="BR19" i="10"/>
  <c r="FZ54" i="5"/>
  <c r="GN153" i="5" s="1"/>
  <c r="GN162" i="5" s="1"/>
  <c r="BG22" i="10"/>
  <c r="BN21" i="10"/>
  <c r="BF38" i="10"/>
  <c r="LS55" i="5"/>
  <c r="MG154" i="5" s="1"/>
  <c r="MG163" i="5" s="1"/>
  <c r="FN163" i="5"/>
  <c r="BV36" i="10"/>
  <c r="BG80" i="10"/>
  <c r="BA19" i="10"/>
  <c r="LX52" i="5"/>
  <c r="AP38" i="10"/>
  <c r="AK21" i="10"/>
  <c r="FV161" i="5"/>
  <c r="CV162" i="5"/>
  <c r="HO56" i="5"/>
  <c r="LF164" i="5"/>
  <c r="IK54" i="5"/>
  <c r="IY153" i="5" s="1"/>
  <c r="IY162" i="5" s="1"/>
  <c r="MY55" i="5"/>
  <c r="AY21" i="10"/>
  <c r="EF161" i="5"/>
  <c r="KC55" i="5"/>
  <c r="KQ154" i="5" s="1"/>
  <c r="KQ163" i="5" s="1"/>
  <c r="BF20" i="10"/>
  <c r="AW37" i="10"/>
  <c r="BQ22" i="10"/>
  <c r="BZ21" i="10"/>
  <c r="BK34" i="10"/>
  <c r="BO54" i="5"/>
  <c r="FC56" i="5"/>
  <c r="FQ155" i="5" s="1"/>
  <c r="FQ164" i="5" s="1"/>
  <c r="BH21" i="10"/>
  <c r="MJ54" i="5"/>
  <c r="MX153" i="5" s="1"/>
  <c r="MX162" i="5" s="1"/>
  <c r="AB37" i="10"/>
  <c r="BV38" i="10"/>
  <c r="KZ53" i="5"/>
  <c r="LN152" i="5" s="1"/>
  <c r="LN161" i="5" s="1"/>
  <c r="AF36" i="10"/>
  <c r="KM54" i="5"/>
  <c r="LA153" i="5" s="1"/>
  <c r="LA162" i="5" s="1"/>
  <c r="JY52" i="5"/>
  <c r="KM151" i="5" s="1"/>
  <c r="KM160" i="5" s="1"/>
  <c r="EY54" i="5"/>
  <c r="FM153" i="5" s="1"/>
  <c r="FM162" i="5" s="1"/>
  <c r="IX54" i="5"/>
  <c r="EE56" i="5"/>
  <c r="ES155" i="5" s="1"/>
  <c r="ES164" i="5" s="1"/>
  <c r="BV163" i="5"/>
  <c r="DU54" i="5"/>
  <c r="HV54" i="5"/>
  <c r="FM55" i="5"/>
  <c r="GB54" i="5"/>
  <c r="GP153" i="5" s="1"/>
  <c r="GP162" i="5" s="1"/>
  <c r="NH52" i="5"/>
  <c r="HR53" i="5"/>
  <c r="IF152" i="5" s="1"/>
  <c r="IF161" i="5" s="1"/>
  <c r="DY56" i="5"/>
  <c r="EM155" i="5" s="1"/>
  <c r="EM164" i="5" s="1"/>
  <c r="AH56" i="5"/>
  <c r="KG54" i="5"/>
  <c r="KR54" i="5"/>
  <c r="LF153" i="5" s="1"/>
  <c r="LF162" i="5" s="1"/>
  <c r="HX52" i="5"/>
  <c r="IL151" i="5" s="1"/>
  <c r="IL160" i="5" s="1"/>
  <c r="IQ55" i="5"/>
  <c r="JZ54" i="5"/>
  <c r="NJ54" i="5"/>
  <c r="LD53" i="5"/>
  <c r="MZ53" i="5"/>
  <c r="NN152" i="5" s="1"/>
  <c r="NN161" i="5" s="1"/>
  <c r="DA55" i="5"/>
  <c r="DO154" i="5" s="1"/>
  <c r="DO163" i="5" s="1"/>
  <c r="JB53" i="5"/>
  <c r="JP152" i="5" s="1"/>
  <c r="JP161" i="5" s="1"/>
  <c r="EB54" i="5"/>
  <c r="GD55" i="5"/>
  <c r="GR154" i="5" s="1"/>
  <c r="GR163" i="5" s="1"/>
  <c r="EV52" i="5"/>
  <c r="FJ151" i="5" s="1"/>
  <c r="FJ160" i="5" s="1"/>
  <c r="NM53" i="5"/>
  <c r="IX52" i="5"/>
  <c r="IQ52" i="5"/>
  <c r="NQ56" i="5"/>
  <c r="NF54" i="5"/>
  <c r="IK52" i="5"/>
  <c r="IY151" i="5" s="1"/>
  <c r="IY160" i="5" s="1"/>
  <c r="MY54" i="5"/>
  <c r="DR55" i="5"/>
  <c r="EF154" i="5" s="1"/>
  <c r="EF163" i="5" s="1"/>
  <c r="EY52" i="5"/>
  <c r="FM151" i="5" s="1"/>
  <c r="FM160" i="5" s="1"/>
  <c r="LA54" i="5"/>
  <c r="LO153" i="5" s="1"/>
  <c r="LO162" i="5" s="1"/>
  <c r="NH55" i="5"/>
  <c r="KE67" i="5"/>
  <c r="KE224" i="5" s="1"/>
  <c r="GT67" i="5"/>
  <c r="AE54" i="5"/>
  <c r="AS153" i="5" s="1"/>
  <c r="AS162" i="5" s="1"/>
  <c r="CN53" i="5"/>
  <c r="DB152" i="5" s="1"/>
  <c r="DB161" i="5" s="1"/>
  <c r="HI160" i="5"/>
  <c r="BF53" i="5"/>
  <c r="BT152" i="5" s="1"/>
  <c r="BT161" i="5" s="1"/>
  <c r="HJ160" i="5"/>
  <c r="LC56" i="5"/>
  <c r="LQ155" i="5" s="1"/>
  <c r="LQ164" i="5" s="1"/>
  <c r="LN56" i="5"/>
  <c r="MB155" i="5" s="1"/>
  <c r="MB164" i="5" s="1"/>
  <c r="CP160" i="5"/>
  <c r="DR56" i="5"/>
  <c r="EF155" i="5" s="1"/>
  <c r="EF164" i="5" s="1"/>
  <c r="CC52" i="5"/>
  <c r="CQ151" i="5" s="1"/>
  <c r="CQ160" i="5" s="1"/>
  <c r="CZ53" i="5"/>
  <c r="AK22" i="10"/>
  <c r="CU52" i="5"/>
  <c r="AV19" i="10"/>
  <c r="CT163" i="5"/>
  <c r="II56" i="5"/>
  <c r="IW155" i="5" s="1"/>
  <c r="IW164" i="5" s="1"/>
  <c r="IT53" i="5"/>
  <c r="JH152" i="5" s="1"/>
  <c r="JH161" i="5" s="1"/>
  <c r="AC19" i="10"/>
  <c r="DF52" i="5"/>
  <c r="DT151" i="5" s="1"/>
  <c r="DT160" i="5" s="1"/>
  <c r="Y36" i="10"/>
  <c r="AC22" i="10"/>
  <c r="Y23" i="10"/>
  <c r="AP161" i="5"/>
  <c r="AV38" i="10"/>
  <c r="AJ37" i="10"/>
  <c r="IA52" i="5"/>
  <c r="IO151" i="5" s="1"/>
  <c r="IO160" i="5" s="1"/>
  <c r="CW53" i="5"/>
  <c r="DK152" i="5" s="1"/>
  <c r="DK161" i="5" s="1"/>
  <c r="AV21" i="10"/>
  <c r="JS56" i="5"/>
  <c r="MO55" i="5"/>
  <c r="NC154" i="5" s="1"/>
  <c r="NC163" i="5" s="1"/>
  <c r="MW53" i="5"/>
  <c r="NK152" i="5" s="1"/>
  <c r="NK161" i="5" s="1"/>
  <c r="BM52" i="5"/>
  <c r="CA151" i="5" s="1"/>
  <c r="CA160" i="5" s="1"/>
  <c r="HF53" i="5"/>
  <c r="HT152" i="5" s="1"/>
  <c r="HT161" i="5" s="1"/>
  <c r="FA160" i="5"/>
  <c r="LU162" i="5"/>
  <c r="BU21" i="10"/>
  <c r="LY55" i="5"/>
  <c r="MM154" i="5" s="1"/>
  <c r="MM163" i="5" s="1"/>
  <c r="BR22" i="10"/>
  <c r="LD54" i="5"/>
  <c r="LR153" i="5" s="1"/>
  <c r="LR162" i="5" s="1"/>
  <c r="AG20" i="10"/>
  <c r="EW54" i="5"/>
  <c r="AN36" i="10"/>
  <c r="R84" i="10"/>
  <c r="BG53" i="5"/>
  <c r="BU152" i="5" s="1"/>
  <c r="BU161" i="5" s="1"/>
  <c r="IZ54" i="5"/>
  <c r="JN153" i="5" s="1"/>
  <c r="JN162" i="5" s="1"/>
  <c r="Y84" i="4"/>
  <c r="Y88" i="4"/>
  <c r="Y92" i="4"/>
  <c r="BA163" i="5"/>
  <c r="DW53" i="5"/>
  <c r="EK152" i="5" s="1"/>
  <c r="EK161" i="5" s="1"/>
  <c r="AE55" i="5"/>
  <c r="AS154" i="5" s="1"/>
  <c r="AS163" i="5" s="1"/>
  <c r="IA160" i="5"/>
  <c r="JJ52" i="5"/>
  <c r="JX151" i="5" s="1"/>
  <c r="JX160" i="5" s="1"/>
  <c r="IS55" i="5"/>
  <c r="JG154" i="5" s="1"/>
  <c r="JG163" i="5" s="1"/>
  <c r="BL55" i="5"/>
  <c r="BZ154" i="5" s="1"/>
  <c r="BZ163" i="5" s="1"/>
  <c r="AD53" i="5"/>
  <c r="AR152" i="5" s="1"/>
  <c r="AR161" i="5" s="1"/>
  <c r="IA56" i="5"/>
  <c r="IO155" i="5" s="1"/>
  <c r="IO164" i="5" s="1"/>
  <c r="KD55" i="5"/>
  <c r="KR154" i="5" s="1"/>
  <c r="KR163" i="5" s="1"/>
  <c r="IY56" i="5"/>
  <c r="JM155" i="5" s="1"/>
  <c r="JM164" i="5" s="1"/>
  <c r="LS56" i="5"/>
  <c r="MG155" i="5" s="1"/>
  <c r="MG164" i="5" s="1"/>
  <c r="EC55" i="5"/>
  <c r="EQ154" i="5" s="1"/>
  <c r="EQ163" i="5" s="1"/>
  <c r="LW54" i="5"/>
  <c r="LL53" i="5"/>
  <c r="LZ152" i="5" s="1"/>
  <c r="LZ161" i="5" s="1"/>
  <c r="MX53" i="5"/>
  <c r="NL152" i="5" s="1"/>
  <c r="NL161" i="5" s="1"/>
  <c r="BI163" i="5"/>
  <c r="KH56" i="5"/>
  <c r="LE163" i="5"/>
  <c r="AX55" i="5"/>
  <c r="BL154" i="5" s="1"/>
  <c r="BL163" i="5" s="1"/>
  <c r="FU53" i="5"/>
  <c r="GI152" i="5" s="1"/>
  <c r="GI161" i="5" s="1"/>
  <c r="DG56" i="5"/>
  <c r="LZ56" i="5"/>
  <c r="MN155" i="5" s="1"/>
  <c r="MN164" i="5" s="1"/>
  <c r="FT55" i="5"/>
  <c r="GH154" i="5" s="1"/>
  <c r="GH163" i="5" s="1"/>
  <c r="EQ52" i="5"/>
  <c r="FE151" i="5" s="1"/>
  <c r="FE160" i="5" s="1"/>
  <c r="JW54" i="5"/>
  <c r="KK153" i="5" s="1"/>
  <c r="KK162" i="5" s="1"/>
  <c r="KT54" i="5"/>
  <c r="LH153" i="5" s="1"/>
  <c r="LH162" i="5" s="1"/>
  <c r="LZ54" i="5"/>
  <c r="MN153" i="5" s="1"/>
  <c r="MN162" i="5" s="1"/>
  <c r="FE53" i="5"/>
  <c r="JO56" i="5"/>
  <c r="KC155" i="5" s="1"/>
  <c r="KC164" i="5" s="1"/>
  <c r="R99" i="5"/>
  <c r="KH55" i="5"/>
  <c r="DI164" i="5"/>
  <c r="LA53" i="5"/>
  <c r="LO152" i="5" s="1"/>
  <c r="LO161" i="5" s="1"/>
  <c r="KY52" i="5"/>
  <c r="LM151" i="5" s="1"/>
  <c r="LM160" i="5" s="1"/>
  <c r="LU56" i="5"/>
  <c r="MI155" i="5" s="1"/>
  <c r="MI164" i="5" s="1"/>
  <c r="DM161" i="5"/>
  <c r="GP164" i="5"/>
  <c r="NA54" i="5"/>
  <c r="NO153" i="5" s="1"/>
  <c r="NO162" i="5" s="1"/>
  <c r="MT55" i="5"/>
  <c r="NH154" i="5" s="1"/>
  <c r="NH163" i="5" s="1"/>
  <c r="IU54" i="5"/>
  <c r="JI153" i="5" s="1"/>
  <c r="JI162" i="5" s="1"/>
  <c r="DY164" i="5"/>
  <c r="BN56" i="5"/>
  <c r="CB155" i="5" s="1"/>
  <c r="CB164" i="5" s="1"/>
  <c r="LD55" i="5"/>
  <c r="LR154" i="5" s="1"/>
  <c r="LR163" i="5" s="1"/>
  <c r="BS56" i="5"/>
  <c r="CG155" i="5" s="1"/>
  <c r="CG164" i="5" s="1"/>
  <c r="FV162" i="5"/>
  <c r="NH56" i="5"/>
  <c r="GH52" i="5"/>
  <c r="GV151" i="5" s="1"/>
  <c r="GV160" i="5" s="1"/>
  <c r="LK52" i="5"/>
  <c r="LY151" i="5" s="1"/>
  <c r="LY160" i="5" s="1"/>
  <c r="R69" i="5"/>
  <c r="U159" i="5"/>
  <c r="U78" i="5"/>
  <c r="U67" i="5"/>
  <c r="AM53" i="5"/>
  <c r="AS21" i="10"/>
  <c r="BH38" i="10"/>
  <c r="EM53" i="5"/>
  <c r="FA152" i="5" s="1"/>
  <c r="FA161" i="5" s="1"/>
  <c r="EV161" i="5"/>
  <c r="BP80" i="10"/>
  <c r="AL55" i="5"/>
  <c r="AI52" i="5"/>
  <c r="BF34" i="10"/>
  <c r="LH53" i="5"/>
  <c r="LV152" i="5" s="1"/>
  <c r="LV161" i="5" s="1"/>
  <c r="AN37" i="10"/>
  <c r="GB164" i="5"/>
  <c r="DP55" i="5"/>
  <c r="ED154" i="5" s="1"/>
  <c r="ED163" i="5" s="1"/>
  <c r="NE54" i="5"/>
  <c r="NS153" i="5" s="1"/>
  <c r="NS162" i="5" s="1"/>
  <c r="LZ162" i="5"/>
  <c r="DV56" i="5"/>
  <c r="EJ155" i="5" s="1"/>
  <c r="EJ164" i="5" s="1"/>
  <c r="AN20" i="10"/>
  <c r="HC52" i="5"/>
  <c r="HQ151" i="5" s="1"/>
  <c r="HQ160" i="5" s="1"/>
  <c r="JM162" i="5"/>
  <c r="BK160" i="5"/>
  <c r="CW162" i="5"/>
  <c r="LL56" i="5"/>
  <c r="LZ155" i="5" s="1"/>
  <c r="LZ164" i="5" s="1"/>
  <c r="AI23" i="10"/>
  <c r="CA56" i="5"/>
  <c r="CO155" i="5" s="1"/>
  <c r="CO164" i="5" s="1"/>
  <c r="AG38" i="10"/>
  <c r="Z35" i="10"/>
  <c r="AR23" i="10"/>
  <c r="BM37" i="10"/>
  <c r="DN54" i="5"/>
  <c r="JY54" i="5"/>
  <c r="KM153" i="5" s="1"/>
  <c r="KM162" i="5" s="1"/>
  <c r="AH36" i="10"/>
  <c r="EY160" i="5"/>
  <c r="BG36" i="10"/>
  <c r="AS23" i="10"/>
  <c r="NE56" i="5"/>
  <c r="NS155" i="5" s="1"/>
  <c r="NS164" i="5" s="1"/>
  <c r="AS34" i="10"/>
  <c r="AF20" i="10"/>
  <c r="JB164" i="5"/>
  <c r="AK34" i="10"/>
  <c r="JP55" i="5"/>
  <c r="KD154" i="5" s="1"/>
  <c r="KD163" i="5" s="1"/>
  <c r="DV52" i="5"/>
  <c r="EJ151" i="5" s="1"/>
  <c r="EJ160" i="5" s="1"/>
  <c r="GD163" i="5"/>
  <c r="AQ36" i="10"/>
  <c r="NF52" i="5"/>
  <c r="EL52" i="5"/>
  <c r="EZ151" i="5" s="1"/>
  <c r="EZ160" i="5" s="1"/>
  <c r="GX53" i="5"/>
  <c r="HL152" i="5" s="1"/>
  <c r="HL161" i="5" s="1"/>
  <c r="JA56" i="5"/>
  <c r="JO155" i="5" s="1"/>
  <c r="JO164" i="5" s="1"/>
  <c r="AG36" i="10"/>
  <c r="HB55" i="5"/>
  <c r="HP154" i="5" s="1"/>
  <c r="HP163" i="5" s="1"/>
  <c r="BP164" i="5"/>
  <c r="Z88" i="4"/>
  <c r="Z84" i="4"/>
  <c r="Z92" i="4"/>
  <c r="W88" i="4"/>
  <c r="W84" i="4"/>
  <c r="W92" i="4"/>
  <c r="FE54" i="5"/>
  <c r="FS153" i="5" s="1"/>
  <c r="FS162" i="5" s="1"/>
  <c r="DP164" i="5"/>
  <c r="DN56" i="5"/>
  <c r="FI52" i="5"/>
  <c r="FW151" i="5" s="1"/>
  <c r="FW160" i="5" s="1"/>
  <c r="AY54" i="5"/>
  <c r="BE55" i="5"/>
  <c r="BS154" i="5" s="1"/>
  <c r="BS163" i="5" s="1"/>
  <c r="LS53" i="5"/>
  <c r="MG152" i="5" s="1"/>
  <c r="MG161" i="5" s="1"/>
  <c r="BR52" i="5"/>
  <c r="CF151" i="5" s="1"/>
  <c r="CF160" i="5" s="1"/>
  <c r="AC54" i="5"/>
  <c r="AQ153" i="5" s="1"/>
  <c r="AQ162" i="5" s="1"/>
  <c r="EC52" i="5"/>
  <c r="CU162" i="5"/>
  <c r="CV56" i="5"/>
  <c r="DJ155" i="5" s="1"/>
  <c r="DJ164" i="5" s="1"/>
  <c r="ET53" i="5"/>
  <c r="FH152" i="5" s="1"/>
  <c r="FH161" i="5" s="1"/>
  <c r="GP53" i="5"/>
  <c r="HD152" i="5" s="1"/>
  <c r="HD161" i="5" s="1"/>
  <c r="MN53" i="5"/>
  <c r="NB152" i="5" s="1"/>
  <c r="NB161" i="5" s="1"/>
  <c r="CC55" i="5"/>
  <c r="CQ154" i="5" s="1"/>
  <c r="CQ163" i="5" s="1"/>
  <c r="IU55" i="5"/>
  <c r="JI154" i="5" s="1"/>
  <c r="JI163" i="5" s="1"/>
  <c r="JY160" i="5"/>
  <c r="W54" i="5"/>
  <c r="AK153" i="5" s="1"/>
  <c r="BT52" i="5"/>
  <c r="CH151" i="5" s="1"/>
  <c r="CH160" i="5" s="1"/>
  <c r="EN53" i="5"/>
  <c r="FB152" i="5" s="1"/>
  <c r="FB161" i="5" s="1"/>
  <c r="KA55" i="5"/>
  <c r="KO154" i="5" s="1"/>
  <c r="KO163" i="5" s="1"/>
  <c r="GF53" i="5"/>
  <c r="GA53" i="5"/>
  <c r="GO152" i="5" s="1"/>
  <c r="GO161" i="5" s="1"/>
  <c r="MB56" i="5"/>
  <c r="MP155" i="5" s="1"/>
  <c r="MP164" i="5" s="1"/>
  <c r="AC55" i="5"/>
  <c r="AQ154" i="5" s="1"/>
  <c r="AQ163" i="5" s="1"/>
  <c r="GO52" i="5"/>
  <c r="HC151" i="5" s="1"/>
  <c r="HC160" i="5" s="1"/>
  <c r="DG55" i="5"/>
  <c r="ND162" i="5"/>
  <c r="ND53" i="5"/>
  <c r="NR152" i="5" s="1"/>
  <c r="NR161" i="5" s="1"/>
  <c r="NR55" i="5"/>
  <c r="EC160" i="5"/>
  <c r="LM53" i="5"/>
  <c r="KR52" i="5"/>
  <c r="LF151" i="5" s="1"/>
  <c r="LF160" i="5" s="1"/>
  <c r="IG55" i="5"/>
  <c r="IU154" i="5" s="1"/>
  <c r="IU163" i="5" s="1"/>
  <c r="DP53" i="5"/>
  <c r="ED152" i="5" s="1"/>
  <c r="ED161" i="5" s="1"/>
  <c r="MI163" i="5"/>
  <c r="KL55" i="5"/>
  <c r="KZ154" i="5" s="1"/>
  <c r="KZ163" i="5" s="1"/>
  <c r="EL53" i="5"/>
  <c r="EZ152" i="5" s="1"/>
  <c r="EZ161" i="5" s="1"/>
  <c r="BN36" i="10"/>
  <c r="NC56" i="5"/>
  <c r="NQ155" i="5" s="1"/>
  <c r="NQ164" i="5" s="1"/>
  <c r="DA54" i="5"/>
  <c r="DO153" i="5" s="1"/>
  <c r="DO162" i="5" s="1"/>
  <c r="BK21" i="10"/>
  <c r="AR19" i="10"/>
  <c r="EN55" i="5"/>
  <c r="FB154" i="5" s="1"/>
  <c r="FB163" i="5" s="1"/>
  <c r="MW56" i="5"/>
  <c r="NK155" i="5" s="1"/>
  <c r="NK164" i="5" s="1"/>
  <c r="FJ55" i="5"/>
  <c r="FX154" i="5" s="1"/>
  <c r="FX163" i="5" s="1"/>
  <c r="MR55" i="5"/>
  <c r="MT54" i="5"/>
  <c r="FO56" i="5"/>
  <c r="GC155" i="5" s="1"/>
  <c r="GC164" i="5" s="1"/>
  <c r="AD21" i="10"/>
  <c r="AL35" i="10"/>
  <c r="BY22" i="10"/>
  <c r="BF22" i="10"/>
  <c r="JU56" i="5"/>
  <c r="KI155" i="5" s="1"/>
  <c r="KI164" i="5" s="1"/>
  <c r="KH164" i="5"/>
  <c r="Y19" i="10"/>
  <c r="BQ53" i="5"/>
  <c r="CV54" i="5"/>
  <c r="DJ153" i="5" s="1"/>
  <c r="DJ162" i="5" s="1"/>
  <c r="KQ53" i="5"/>
  <c r="LE152" i="5" s="1"/>
  <c r="LE161" i="5" s="1"/>
  <c r="EN54" i="5"/>
  <c r="FB153" i="5" s="1"/>
  <c r="FB162" i="5" s="1"/>
  <c r="EQ55" i="5"/>
  <c r="FE154" i="5" s="1"/>
  <c r="FE163" i="5" s="1"/>
  <c r="JL56" i="5"/>
  <c r="HX54" i="5"/>
  <c r="IL153" i="5" s="1"/>
  <c r="IL162" i="5" s="1"/>
  <c r="FH52" i="5"/>
  <c r="FV151" i="5" s="1"/>
  <c r="FV160" i="5" s="1"/>
  <c r="BI53" i="5"/>
  <c r="BW152" i="5" s="1"/>
  <c r="BW161" i="5" s="1"/>
  <c r="BE36" i="10"/>
  <c r="DG53" i="5"/>
  <c r="AO56" i="5"/>
  <c r="KG56" i="5"/>
  <c r="BY52" i="5"/>
  <c r="CM151" i="5" s="1"/>
  <c r="CM160" i="5" s="1"/>
  <c r="GQ54" i="5"/>
  <c r="HE153" i="5" s="1"/>
  <c r="HE162" i="5" s="1"/>
  <c r="LX56" i="5"/>
  <c r="ML155" i="5" s="1"/>
  <c r="ML164" i="5" s="1"/>
  <c r="HV53" i="5"/>
  <c r="BF164" i="5"/>
  <c r="NJ55" i="5"/>
  <c r="IJ55" i="5"/>
  <c r="HK52" i="5"/>
  <c r="HY151" i="5" s="1"/>
  <c r="HY160" i="5" s="1"/>
  <c r="FP54" i="5"/>
  <c r="MP52" i="5"/>
  <c r="ND151" i="5" s="1"/>
  <c r="ND160" i="5" s="1"/>
  <c r="IM56" i="5"/>
  <c r="JA155" i="5" s="1"/>
  <c r="JA164" i="5" s="1"/>
  <c r="CW54" i="5"/>
  <c r="DK153" i="5" s="1"/>
  <c r="DK162" i="5" s="1"/>
  <c r="HM53" i="5"/>
  <c r="IA152" i="5" s="1"/>
  <c r="IA161" i="5" s="1"/>
  <c r="EC164" i="5"/>
  <c r="GG55" i="5"/>
  <c r="GU154" i="5" s="1"/>
  <c r="GU163" i="5" s="1"/>
  <c r="GG56" i="5"/>
  <c r="GU155" i="5" s="1"/>
  <c r="GU164" i="5" s="1"/>
  <c r="EQ54" i="5"/>
  <c r="DK164" i="5"/>
  <c r="ID53" i="5"/>
  <c r="IR152" i="5" s="1"/>
  <c r="IR161" i="5" s="1"/>
  <c r="CJ54" i="5"/>
  <c r="CX153" i="5" s="1"/>
  <c r="CX162" i="5" s="1"/>
  <c r="AL52" i="5"/>
  <c r="KG52" i="5"/>
  <c r="ET56" i="5"/>
  <c r="FH155" i="5" s="1"/>
  <c r="FH164" i="5" s="1"/>
  <c r="KS56" i="5"/>
  <c r="LG155" i="5" s="1"/>
  <c r="LG164" i="5" s="1"/>
  <c r="LN55" i="5"/>
  <c r="MB154" i="5" s="1"/>
  <c r="MB163" i="5" s="1"/>
  <c r="MJ164" i="5"/>
  <c r="FE52" i="5"/>
  <c r="FS151" i="5" s="1"/>
  <c r="FS160" i="5" s="1"/>
  <c r="IO54" i="5"/>
  <c r="JC153" i="5" s="1"/>
  <c r="JC162" i="5" s="1"/>
  <c r="CL151" i="5"/>
  <c r="GC67" i="5"/>
  <c r="GC224" i="5" s="1"/>
  <c r="KY67" i="5"/>
  <c r="KY224" i="5" s="1"/>
  <c r="DZ160" i="5"/>
  <c r="AG52" i="5"/>
  <c r="AU151" i="5" s="1"/>
  <c r="AU160" i="5" s="1"/>
  <c r="MH56" i="5"/>
  <c r="MV155" i="5" s="1"/>
  <c r="MV164" i="5" s="1"/>
  <c r="AH22" i="10"/>
  <c r="LI52" i="5"/>
  <c r="FS55" i="5"/>
  <c r="GG154" i="5" s="1"/>
  <c r="GG163" i="5" s="1"/>
  <c r="AZ36" i="10"/>
  <c r="DO55" i="5"/>
  <c r="EC154" i="5" s="1"/>
  <c r="EC163" i="5" s="1"/>
  <c r="BK38" i="10"/>
  <c r="AY23" i="10"/>
  <c r="LF52" i="5"/>
  <c r="LT151" i="5" s="1"/>
  <c r="LT160" i="5" s="1"/>
  <c r="AA19" i="10"/>
  <c r="EM163" i="5"/>
  <c r="AV37" i="10"/>
  <c r="AT37" i="10"/>
  <c r="CA38" i="10"/>
  <c r="DX56" i="5"/>
  <c r="EL155" i="5" s="1"/>
  <c r="EL164" i="5" s="1"/>
  <c r="DA160" i="5"/>
  <c r="CQ53" i="5"/>
  <c r="DE152" i="5" s="1"/>
  <c r="DE161" i="5" s="1"/>
  <c r="GJ56" i="5"/>
  <c r="GX155" i="5" s="1"/>
  <c r="GX164" i="5" s="1"/>
  <c r="AR35" i="10"/>
  <c r="HT56" i="5"/>
  <c r="IH155" i="5" s="1"/>
  <c r="IH164" i="5" s="1"/>
  <c r="AC20" i="10"/>
  <c r="GP161" i="5"/>
  <c r="HX163" i="5"/>
  <c r="HJ53" i="5"/>
  <c r="BY34" i="10"/>
  <c r="FD54" i="5"/>
  <c r="EM56" i="5"/>
  <c r="FA155" i="5" s="1"/>
  <c r="FA164" i="5" s="1"/>
  <c r="IS53" i="5"/>
  <c r="JG152" i="5" s="1"/>
  <c r="JG161" i="5" s="1"/>
  <c r="BS21" i="10"/>
  <c r="AX35" i="10"/>
  <c r="AP20" i="10"/>
  <c r="KY53" i="5"/>
  <c r="LM152" i="5" s="1"/>
  <c r="LM161" i="5" s="1"/>
  <c r="FH55" i="5"/>
  <c r="FV154" i="5" s="1"/>
  <c r="FV163" i="5" s="1"/>
  <c r="GE53" i="5"/>
  <c r="GS152" i="5" s="1"/>
  <c r="GS161" i="5" s="1"/>
  <c r="AX23" i="10"/>
  <c r="BD35" i="10"/>
  <c r="BK20" i="10"/>
  <c r="BZ22" i="10"/>
  <c r="MS55" i="5"/>
  <c r="NG154" i="5" s="1"/>
  <c r="NG163" i="5" s="1"/>
  <c r="GN53" i="5"/>
  <c r="HB152" i="5" s="1"/>
  <c r="HB161" i="5" s="1"/>
  <c r="KA52" i="5"/>
  <c r="KO151" i="5" s="1"/>
  <c r="KO160" i="5" s="1"/>
  <c r="JF54" i="5"/>
  <c r="BI38" i="10"/>
  <c r="Z21" i="10"/>
  <c r="R52" i="10"/>
  <c r="BK54" i="5"/>
  <c r="BY153" i="5" s="1"/>
  <c r="BY162" i="5" s="1"/>
  <c r="AC88" i="4"/>
  <c r="AC84" i="4"/>
  <c r="AC92" i="4"/>
  <c r="KI53" i="5"/>
  <c r="KW152" i="5" s="1"/>
  <c r="KW161" i="5" s="1"/>
  <c r="GJ162" i="5"/>
  <c r="V84" i="4"/>
  <c r="V92" i="4"/>
  <c r="V88" i="4"/>
  <c r="LV54" i="5"/>
  <c r="MJ153" i="5" s="1"/>
  <c r="MJ162" i="5" s="1"/>
  <c r="JF160" i="5"/>
  <c r="EI55" i="5"/>
  <c r="IC55" i="5"/>
  <c r="BD160" i="5"/>
  <c r="AQ164" i="5"/>
  <c r="GX56" i="5"/>
  <c r="HL155" i="5" s="1"/>
  <c r="HL164" i="5" s="1"/>
  <c r="BA56" i="5"/>
  <c r="BO155" i="5" s="1"/>
  <c r="BO164" i="5" s="1"/>
  <c r="HG160" i="5"/>
  <c r="CA36" i="10"/>
  <c r="KM56" i="5"/>
  <c r="LA155" i="5" s="1"/>
  <c r="LA164" i="5" s="1"/>
  <c r="AJ52" i="5"/>
  <c r="HV52" i="5"/>
  <c r="W55" i="5"/>
  <c r="AK154" i="5" s="1"/>
  <c r="EW55" i="5"/>
  <c r="KT55" i="5"/>
  <c r="LH154" i="5" s="1"/>
  <c r="LH163" i="5" s="1"/>
  <c r="LJ54" i="5"/>
  <c r="LX153" i="5" s="1"/>
  <c r="LX162" i="5" s="1"/>
  <c r="LY56" i="5"/>
  <c r="MM155" i="5" s="1"/>
  <c r="MM164" i="5" s="1"/>
  <c r="FL53" i="5"/>
  <c r="FZ152" i="5" s="1"/>
  <c r="FZ161" i="5" s="1"/>
  <c r="BF55" i="5"/>
  <c r="BT154" i="5" s="1"/>
  <c r="BT163" i="5" s="1"/>
  <c r="HO53" i="5"/>
  <c r="DX53" i="5"/>
  <c r="EL152" i="5" s="1"/>
  <c r="EL161" i="5" s="1"/>
  <c r="DU55" i="5"/>
  <c r="KI54" i="5"/>
  <c r="KW153" i="5" s="1"/>
  <c r="KW162" i="5" s="1"/>
  <c r="MO161" i="5"/>
  <c r="JG164" i="5"/>
  <c r="IF52" i="5"/>
  <c r="IT151" i="5" s="1"/>
  <c r="IT160" i="5" s="1"/>
  <c r="CX54" i="5"/>
  <c r="DL153" i="5" s="1"/>
  <c r="DL162" i="5" s="1"/>
  <c r="GC56" i="5"/>
  <c r="GQ155" i="5" s="1"/>
  <c r="GQ164" i="5" s="1"/>
  <c r="FU56" i="5"/>
  <c r="GI155" i="5" s="1"/>
  <c r="GI164" i="5" s="1"/>
  <c r="FO164" i="5"/>
  <c r="CX55" i="5"/>
  <c r="DL154" i="5" s="1"/>
  <c r="DL163" i="5" s="1"/>
  <c r="GU161" i="5"/>
  <c r="CI162" i="5"/>
  <c r="DC56" i="5"/>
  <c r="DQ155" i="5" s="1"/>
  <c r="DQ164" i="5" s="1"/>
  <c r="KB54" i="5"/>
  <c r="KP153" i="5" s="1"/>
  <c r="KP162" i="5" s="1"/>
  <c r="AT56" i="5"/>
  <c r="BH155" i="5" s="1"/>
  <c r="BH164" i="5" s="1"/>
  <c r="HD53" i="5"/>
  <c r="HR152" i="5" s="1"/>
  <c r="HR161" i="5" s="1"/>
  <c r="JT54" i="5"/>
  <c r="KH153" i="5" s="1"/>
  <c r="KH162" i="5" s="1"/>
  <c r="KV56" i="5"/>
  <c r="LJ155" i="5" s="1"/>
  <c r="LJ164" i="5" s="1"/>
  <c r="NF56" i="5"/>
  <c r="FO53" i="5"/>
  <c r="GC152" i="5" s="1"/>
  <c r="GC161" i="5" s="1"/>
  <c r="EZ164" i="5"/>
  <c r="HD52" i="5"/>
  <c r="HR151" i="5" s="1"/>
  <c r="HR160" i="5" s="1"/>
  <c r="HS52" i="5"/>
  <c r="IG151" i="5" s="1"/>
  <c r="IG160" i="5" s="1"/>
  <c r="Y148" i="5"/>
  <c r="Y226" i="5" s="1"/>
  <c r="MI55" i="5"/>
  <c r="MW154" i="5" s="1"/>
  <c r="MW163" i="5" s="1"/>
  <c r="GY53" i="5"/>
  <c r="HM152" i="5" s="1"/>
  <c r="HM161" i="5" s="1"/>
  <c r="ED55" i="5"/>
  <c r="ER154" i="5" s="1"/>
  <c r="ER163" i="5" s="1"/>
  <c r="BU55" i="5"/>
  <c r="CI154" i="5" s="1"/>
  <c r="CI163" i="5" s="1"/>
  <c r="LG55" i="5"/>
  <c r="LU154" i="5" s="1"/>
  <c r="LU163" i="5" s="1"/>
  <c r="BD53" i="5"/>
  <c r="LZ67" i="5"/>
  <c r="LZ224" i="5" s="1"/>
  <c r="MX55" i="5"/>
  <c r="NL154" i="5" s="1"/>
  <c r="NL163" i="5" s="1"/>
  <c r="JM54" i="5"/>
  <c r="KA153" i="5" s="1"/>
  <c r="KA162" i="5" s="1"/>
  <c r="AU22" i="10"/>
  <c r="BL21" i="10"/>
  <c r="HK163" i="5"/>
  <c r="GH54" i="5"/>
  <c r="GV153" i="5" s="1"/>
  <c r="GV162" i="5" s="1"/>
  <c r="FL56" i="5"/>
  <c r="FZ155" i="5" s="1"/>
  <c r="FZ164" i="5" s="1"/>
  <c r="AS161" i="5"/>
  <c r="AS20" i="10"/>
  <c r="AF22" i="10"/>
  <c r="LI54" i="5"/>
  <c r="NL53" i="5"/>
  <c r="BO22" i="10"/>
  <c r="LJ52" i="5"/>
  <c r="LX151" i="5" s="1"/>
  <c r="LX160" i="5" s="1"/>
  <c r="BM22" i="10"/>
  <c r="AV52" i="5"/>
  <c r="ML56" i="5"/>
  <c r="AM34" i="10"/>
  <c r="BZ23" i="10"/>
  <c r="GJ54" i="5"/>
  <c r="GX153" i="5" s="1"/>
  <c r="GX162" i="5" s="1"/>
  <c r="GS56" i="5"/>
  <c r="HG155" i="5" s="1"/>
  <c r="HG164" i="5" s="1"/>
  <c r="JZ56" i="5"/>
  <c r="BT23" i="10"/>
  <c r="BL161" i="5"/>
  <c r="IT56" i="5"/>
  <c r="JH155" i="5" s="1"/>
  <c r="JH164" i="5" s="1"/>
  <c r="AI19" i="10"/>
  <c r="BB35" i="10"/>
  <c r="AJ35" i="10"/>
  <c r="BJ34" i="10"/>
  <c r="AA35" i="10"/>
  <c r="EL54" i="5"/>
  <c r="EZ153" i="5" s="1"/>
  <c r="EZ162" i="5" s="1"/>
  <c r="BM23" i="10"/>
  <c r="EC161" i="5"/>
  <c r="NI53" i="5"/>
  <c r="EG52" i="5"/>
  <c r="EU151" i="5" s="1"/>
  <c r="EU160" i="5" s="1"/>
  <c r="JQ56" i="5"/>
  <c r="KE155" i="5" s="1"/>
  <c r="KE164" i="5" s="1"/>
  <c r="Z38" i="10"/>
  <c r="CL55" i="5"/>
  <c r="BN38" i="10"/>
  <c r="AO21" i="10"/>
  <c r="FM56" i="5"/>
  <c r="GA155" i="5" s="1"/>
  <c r="GA164" i="5" s="1"/>
  <c r="AE84" i="4"/>
  <c r="AE92" i="4"/>
  <c r="AE88" i="4"/>
  <c r="BV164" i="5"/>
  <c r="LB52" i="5"/>
  <c r="GK53" i="5"/>
  <c r="GY152" i="5" s="1"/>
  <c r="GY161" i="5" s="1"/>
  <c r="EU54" i="5"/>
  <c r="FI153" i="5" s="1"/>
  <c r="FI162" i="5" s="1"/>
  <c r="CL52" i="5"/>
  <c r="LW53" i="5"/>
  <c r="MO56" i="5"/>
  <c r="NC155" i="5" s="1"/>
  <c r="NC164" i="5" s="1"/>
  <c r="FL54" i="5"/>
  <c r="FZ153" i="5" s="1"/>
  <c r="FZ162" i="5" s="1"/>
  <c r="IU52" i="5"/>
  <c r="JI151" i="5" s="1"/>
  <c r="JI160" i="5" s="1"/>
  <c r="IU53" i="5"/>
  <c r="JI152" i="5" s="1"/>
  <c r="JI161" i="5" s="1"/>
  <c r="IT164" i="5"/>
  <c r="EQ53" i="5"/>
  <c r="FE152" i="5" s="1"/>
  <c r="FE161" i="5" s="1"/>
  <c r="KE52" i="5"/>
  <c r="KS151" i="5" s="1"/>
  <c r="KS160" i="5" s="1"/>
  <c r="DV163" i="5"/>
  <c r="GC55" i="5"/>
  <c r="GQ154" i="5" s="1"/>
  <c r="GQ163" i="5" s="1"/>
  <c r="AA52" i="5"/>
  <c r="KC56" i="5"/>
  <c r="KQ155" i="5" s="1"/>
  <c r="KQ164" i="5" s="1"/>
  <c r="HJ54" i="5"/>
  <c r="HX153" i="5" s="1"/>
  <c r="HX162" i="5" s="1"/>
  <c r="JE56" i="5"/>
  <c r="LY53" i="5"/>
  <c r="MM152" i="5" s="1"/>
  <c r="MM161" i="5" s="1"/>
  <c r="EU161" i="5"/>
  <c r="FS54" i="5"/>
  <c r="GG153" i="5" s="1"/>
  <c r="GG162" i="5" s="1"/>
  <c r="CE53" i="5"/>
  <c r="KG53" i="5"/>
  <c r="DJ56" i="5"/>
  <c r="DX155" i="5" s="1"/>
  <c r="DX164" i="5" s="1"/>
  <c r="LT53" i="5"/>
  <c r="MH152" i="5" s="1"/>
  <c r="MH161" i="5" s="1"/>
  <c r="JJ53" i="5"/>
  <c r="JX152" i="5" s="1"/>
  <c r="JX161" i="5" s="1"/>
  <c r="IZ164" i="5"/>
  <c r="NO161" i="5"/>
  <c r="KW55" i="5"/>
  <c r="LK154" i="5" s="1"/>
  <c r="LK163" i="5" s="1"/>
  <c r="HW53" i="5"/>
  <c r="IK152" i="5" s="1"/>
  <c r="IK161" i="5" s="1"/>
  <c r="NO56" i="5"/>
  <c r="FS53" i="5"/>
  <c r="GG152" i="5" s="1"/>
  <c r="GG161" i="5" s="1"/>
  <c r="LQ163" i="5"/>
  <c r="AO52" i="5"/>
  <c r="LH56" i="5"/>
  <c r="LV155" i="5" s="1"/>
  <c r="LV164" i="5" s="1"/>
  <c r="AC52" i="5"/>
  <c r="AQ151" i="5" s="1"/>
  <c r="AQ160" i="5" s="1"/>
  <c r="ED162" i="5"/>
  <c r="MU54" i="5"/>
  <c r="NI153" i="5" s="1"/>
  <c r="NI162" i="5" s="1"/>
  <c r="GR161" i="5"/>
  <c r="LS161" i="5"/>
  <c r="Z53" i="5"/>
  <c r="AN152" i="5" s="1"/>
  <c r="KW54" i="5"/>
  <c r="LK153" i="5" s="1"/>
  <c r="LK162" i="5" s="1"/>
  <c r="IQ54" i="5"/>
  <c r="KX56" i="5"/>
  <c r="LL155" i="5" s="1"/>
  <c r="LL164" i="5" s="1"/>
  <c r="Z54" i="5"/>
  <c r="AN153" i="5" s="1"/>
  <c r="JU163" i="5"/>
  <c r="MU56" i="5"/>
  <c r="NI155" i="5" s="1"/>
  <c r="NI164" i="5" s="1"/>
  <c r="LS54" i="5"/>
  <c r="MG153" i="5" s="1"/>
  <c r="MG162" i="5" s="1"/>
  <c r="EX67" i="5"/>
  <c r="EX224" i="5" s="1"/>
  <c r="AH157" i="5" l="1"/>
  <c r="BZ98" i="17"/>
  <c r="BZ99" i="17"/>
  <c r="BV99" i="17"/>
  <c r="V70" i="10"/>
  <c r="BB99" i="17"/>
  <c r="BP99" i="17"/>
  <c r="BB72" i="10"/>
  <c r="BI98" i="17"/>
  <c r="AB99" i="17"/>
  <c r="BL98" i="17"/>
  <c r="BO80" i="10"/>
  <c r="MA224" i="5"/>
  <c r="BB73" i="10"/>
  <c r="AS73" i="10"/>
  <c r="AG72" i="10"/>
  <c r="DK224" i="5"/>
  <c r="HL224" i="5"/>
  <c r="NI224" i="5"/>
  <c r="BP98" i="17"/>
  <c r="Z99" i="17"/>
  <c r="AK98" i="17"/>
  <c r="AA98" i="17"/>
  <c r="V226" i="5"/>
  <c r="AE98" i="17"/>
  <c r="BM73" i="10"/>
  <c r="AW80" i="10"/>
  <c r="AH99" i="17"/>
  <c r="AH72" i="10"/>
  <c r="BI72" i="10"/>
  <c r="AS72" i="10"/>
  <c r="AB73" i="10"/>
  <c r="BE98" i="17"/>
  <c r="AF80" i="9"/>
  <c r="BN99" i="17"/>
  <c r="BS72" i="10"/>
  <c r="AX73" i="10"/>
  <c r="AZ98" i="17"/>
  <c r="BL72" i="10"/>
  <c r="CY224" i="5"/>
  <c r="IA224" i="5"/>
  <c r="BR99" i="17"/>
  <c r="Z72" i="10"/>
  <c r="GH224" i="5"/>
  <c r="W224" i="5"/>
  <c r="HK224" i="5"/>
  <c r="AD224" i="5"/>
  <c r="EC224" i="5"/>
  <c r="CW224" i="5"/>
  <c r="AZ99" i="17"/>
  <c r="BS98" i="17"/>
  <c r="U87" i="17"/>
  <c r="AQ73" i="10"/>
  <c r="BN80" i="10"/>
  <c r="AW72" i="10"/>
  <c r="ID224" i="5"/>
  <c r="BE80" i="10"/>
  <c r="GR224" i="5"/>
  <c r="CV224" i="5"/>
  <c r="AQ98" i="17"/>
  <c r="AC157" i="5"/>
  <c r="AP224" i="5"/>
  <c r="BR224" i="5"/>
  <c r="BC72" i="10"/>
  <c r="AB80" i="9"/>
  <c r="AE80" i="9"/>
  <c r="BG99" i="17"/>
  <c r="W80" i="9"/>
  <c r="AW98" i="17"/>
  <c r="JX224" i="5"/>
  <c r="AH73" i="10"/>
  <c r="MI224" i="5"/>
  <c r="AX15" i="17"/>
  <c r="AX15" i="10"/>
  <c r="IV224" i="5"/>
  <c r="BW224" i="5"/>
  <c r="AS15" i="17"/>
  <c r="AS15" i="10"/>
  <c r="AK73" i="10"/>
  <c r="AC76" i="17"/>
  <c r="AI15" i="17"/>
  <c r="AI15" i="10"/>
  <c r="BG15" i="17"/>
  <c r="BG15" i="10"/>
  <c r="AD99" i="17"/>
  <c r="AV15" i="17"/>
  <c r="AV15" i="10"/>
  <c r="AM15" i="17"/>
  <c r="AM15" i="10"/>
  <c r="AN15" i="17"/>
  <c r="AN15" i="10"/>
  <c r="AC73" i="10"/>
  <c r="BD15" i="17"/>
  <c r="BD15" i="10"/>
  <c r="AL15" i="17"/>
  <c r="AL15" i="10"/>
  <c r="BH15" i="17"/>
  <c r="BH15" i="10"/>
  <c r="V157" i="5"/>
  <c r="FB224" i="5"/>
  <c r="AR15" i="17"/>
  <c r="AR15" i="10"/>
  <c r="AV99" i="17"/>
  <c r="BK98" i="17"/>
  <c r="FO224" i="5"/>
  <c r="AK15" i="17"/>
  <c r="AK15" i="10"/>
  <c r="X224" i="5"/>
  <c r="X228" i="5" s="1"/>
  <c r="BB15" i="17"/>
  <c r="BB15" i="10"/>
  <c r="Z15" i="17"/>
  <c r="Z15" i="10"/>
  <c r="BU15" i="17"/>
  <c r="BU15" i="10"/>
  <c r="W72" i="10"/>
  <c r="BF72" i="10"/>
  <c r="BF98" i="17"/>
  <c r="JH224" i="5"/>
  <c r="JF224" i="5"/>
  <c r="AB15" i="17"/>
  <c r="AB15" i="10"/>
  <c r="BT15" i="17"/>
  <c r="BT15" i="10"/>
  <c r="AP15" i="17"/>
  <c r="AP15" i="10"/>
  <c r="AQ15" i="17"/>
  <c r="AQ15" i="10"/>
  <c r="BE15" i="17"/>
  <c r="BE15" i="10"/>
  <c r="V15" i="10"/>
  <c r="V15" i="17"/>
  <c r="JQ224" i="5"/>
  <c r="AJ15" i="17"/>
  <c r="AJ15" i="10"/>
  <c r="W15" i="10"/>
  <c r="W15" i="17"/>
  <c r="BJ15" i="17"/>
  <c r="BJ15" i="10"/>
  <c r="BS15" i="17"/>
  <c r="BS15" i="10"/>
  <c r="BT224" i="5"/>
  <c r="LR224" i="5"/>
  <c r="AF15" i="17"/>
  <c r="AF15" i="10"/>
  <c r="AZ15" i="17"/>
  <c r="AZ15" i="10"/>
  <c r="BM15" i="17"/>
  <c r="BM15" i="10"/>
  <c r="BL15" i="17"/>
  <c r="BL15" i="10"/>
  <c r="BL73" i="10"/>
  <c r="BF99" i="17"/>
  <c r="BK15" i="17"/>
  <c r="BK15" i="10"/>
  <c r="BN73" i="10"/>
  <c r="BO15" i="17"/>
  <c r="BO15" i="10"/>
  <c r="AY15" i="17"/>
  <c r="AY15" i="10"/>
  <c r="AY99" i="17"/>
  <c r="BM72" i="10"/>
  <c r="W77" i="10"/>
  <c r="AG224" i="5"/>
  <c r="AG228" i="5" s="1"/>
  <c r="AT15" i="17"/>
  <c r="AT15" i="10"/>
  <c r="AA15" i="17"/>
  <c r="AA15" i="10"/>
  <c r="AE15" i="17"/>
  <c r="AE15" i="10"/>
  <c r="W99" i="17"/>
  <c r="BK73" i="10"/>
  <c r="W110" i="17"/>
  <c r="X80" i="17"/>
  <c r="AU15" i="17"/>
  <c r="AU15" i="10"/>
  <c r="X15" i="10"/>
  <c r="X15" i="17"/>
  <c r="AH15" i="17"/>
  <c r="AH15" i="10"/>
  <c r="BA15" i="17"/>
  <c r="BA15" i="10"/>
  <c r="BN15" i="17"/>
  <c r="BN15" i="10"/>
  <c r="V96" i="17"/>
  <c r="AK99" i="17"/>
  <c r="BP15" i="17"/>
  <c r="BP15" i="10"/>
  <c r="AO15" i="17"/>
  <c r="AO15" i="10"/>
  <c r="BC15" i="17"/>
  <c r="BC15" i="10"/>
  <c r="AW15" i="17"/>
  <c r="AW15" i="10"/>
  <c r="AD15" i="17"/>
  <c r="AD15" i="10"/>
  <c r="GZ224" i="5"/>
  <c r="AE72" i="10"/>
  <c r="BQ15" i="17"/>
  <c r="BQ15" i="10"/>
  <c r="FT224" i="5"/>
  <c r="AT99" i="17"/>
  <c r="AC99" i="17"/>
  <c r="Y99" i="17"/>
  <c r="AC15" i="17"/>
  <c r="AC15" i="10"/>
  <c r="BR15" i="17"/>
  <c r="BR15" i="10"/>
  <c r="BI15" i="17"/>
  <c r="BI15" i="10"/>
  <c r="AG15" i="17"/>
  <c r="AG15" i="10"/>
  <c r="BQ73" i="10"/>
  <c r="BK72" i="10"/>
  <c r="Y15" i="17"/>
  <c r="Y15" i="10"/>
  <c r="BF15" i="17"/>
  <c r="BF15" i="10"/>
  <c r="AX98" i="17"/>
  <c r="AV98" i="17"/>
  <c r="AI72" i="10"/>
  <c r="BG73" i="10"/>
  <c r="BS99" i="17"/>
  <c r="X80" i="10"/>
  <c r="V80" i="10"/>
  <c r="AC116" i="17"/>
  <c r="AC88" i="17" s="1"/>
  <c r="V90" i="17"/>
  <c r="BB80" i="10"/>
  <c r="V78" i="10"/>
  <c r="LJ224" i="5"/>
  <c r="AT224" i="5"/>
  <c r="BF73" i="10"/>
  <c r="BP160" i="5"/>
  <c r="AC72" i="10"/>
  <c r="W77" i="17"/>
  <c r="W127" i="17" s="1"/>
  <c r="AU72" i="10"/>
  <c r="CD154" i="5"/>
  <c r="CD163" i="5" s="1"/>
  <c r="AB79" i="17"/>
  <c r="AB129" i="17" s="1"/>
  <c r="BM98" i="17"/>
  <c r="GA224" i="5"/>
  <c r="AA77" i="17"/>
  <c r="BQ72" i="10"/>
  <c r="Z76" i="17"/>
  <c r="Z126" i="17" s="1"/>
  <c r="AD73" i="10"/>
  <c r="AC73" i="9"/>
  <c r="AT151" i="5"/>
  <c r="AT160" i="5" s="1"/>
  <c r="W76" i="17"/>
  <c r="W126" i="17" s="1"/>
  <c r="AQ224" i="5"/>
  <c r="BQ98" i="17"/>
  <c r="BA99" i="17"/>
  <c r="BM99" i="17"/>
  <c r="AP98" i="17"/>
  <c r="AD72" i="10"/>
  <c r="IL224" i="5"/>
  <c r="BL99" i="17"/>
  <c r="BJ72" i="10"/>
  <c r="AM72" i="10"/>
  <c r="AX72" i="10"/>
  <c r="X78" i="17"/>
  <c r="X128" i="17" s="1"/>
  <c r="Z80" i="17"/>
  <c r="Z130" i="17" s="1"/>
  <c r="AE99" i="17"/>
  <c r="Z73" i="10"/>
  <c r="Y73" i="10"/>
  <c r="BE72" i="10"/>
  <c r="BH98" i="17"/>
  <c r="LK224" i="5"/>
  <c r="AA72" i="10"/>
  <c r="X99" i="17"/>
  <c r="CG224" i="5"/>
  <c r="X73" i="10"/>
  <c r="AU224" i="5"/>
  <c r="X79" i="17"/>
  <c r="X129" i="17" s="1"/>
  <c r="V95" i="17"/>
  <c r="LN224" i="5"/>
  <c r="JR224" i="5"/>
  <c r="AV73" i="10"/>
  <c r="JV224" i="5"/>
  <c r="AY80" i="10"/>
  <c r="Z98" i="17"/>
  <c r="CC153" i="5"/>
  <c r="CC162" i="5" s="1"/>
  <c r="AB78" i="17"/>
  <c r="AB128" i="17" s="1"/>
  <c r="CC151" i="5"/>
  <c r="CC160" i="5" s="1"/>
  <c r="AB76" i="17"/>
  <c r="AB126" i="17" s="1"/>
  <c r="BD98" i="17"/>
  <c r="HD224" i="5"/>
  <c r="JN224" i="5"/>
  <c r="KT224" i="5"/>
  <c r="AI99" i="17"/>
  <c r="W73" i="10"/>
  <c r="HX224" i="5"/>
  <c r="KB224" i="5"/>
  <c r="Z77" i="17"/>
  <c r="Z127" i="17" s="1"/>
  <c r="GK224" i="5"/>
  <c r="CJ224" i="5"/>
  <c r="Y72" i="9"/>
  <c r="BO72" i="10"/>
  <c r="BK99" i="17"/>
  <c r="AR73" i="10"/>
  <c r="JW224" i="5"/>
  <c r="MJ224" i="5"/>
  <c r="DS224" i="5"/>
  <c r="MG224" i="5"/>
  <c r="NB224" i="5"/>
  <c r="AF73" i="10"/>
  <c r="AU73" i="10"/>
  <c r="V88" i="17"/>
  <c r="BU73" i="10"/>
  <c r="AJ98" i="17"/>
  <c r="EZ224" i="5"/>
  <c r="HR224" i="5"/>
  <c r="BH99" i="17"/>
  <c r="BC73" i="10"/>
  <c r="BD72" i="10"/>
  <c r="Z72" i="9"/>
  <c r="BX73" i="10"/>
  <c r="BR98" i="17"/>
  <c r="AX99" i="17"/>
  <c r="AY73" i="10"/>
  <c r="AD72" i="9"/>
  <c r="AA72" i="9"/>
  <c r="AB72" i="9"/>
  <c r="BP72" i="10"/>
  <c r="BW99" i="17"/>
  <c r="BD99" i="17"/>
  <c r="BW72" i="10"/>
  <c r="AD73" i="9"/>
  <c r="AQ72" i="10"/>
  <c r="AJ73" i="10"/>
  <c r="BX99" i="17"/>
  <c r="BR72" i="10"/>
  <c r="FA224" i="5"/>
  <c r="AF224" i="5"/>
  <c r="AF228" i="5" s="1"/>
  <c r="FE224" i="5"/>
  <c r="BU99" i="17"/>
  <c r="HI224" i="5"/>
  <c r="NS224" i="5"/>
  <c r="V224" i="5"/>
  <c r="HP224" i="5"/>
  <c r="BN98" i="17"/>
  <c r="BY73" i="10"/>
  <c r="AB73" i="9"/>
  <c r="AM73" i="10"/>
  <c r="X157" i="5"/>
  <c r="BN72" i="10"/>
  <c r="AU99" i="17"/>
  <c r="AQ99" i="17"/>
  <c r="Z73" i="9"/>
  <c r="AO73" i="10"/>
  <c r="AI73" i="10"/>
  <c r="AE157" i="5"/>
  <c r="GD224" i="5"/>
  <c r="LO224" i="5"/>
  <c r="AT98" i="17"/>
  <c r="BD73" i="10"/>
  <c r="BB224" i="5"/>
  <c r="X72" i="9"/>
  <c r="AE73" i="10"/>
  <c r="MS224" i="5"/>
  <c r="BO99" i="17"/>
  <c r="AF73" i="9"/>
  <c r="AF72" i="9"/>
  <c r="V72" i="9"/>
  <c r="AS99" i="17"/>
  <c r="BW98" i="17"/>
  <c r="BW73" i="10"/>
  <c r="MM224" i="5"/>
  <c r="AI98" i="17"/>
  <c r="AE73" i="9"/>
  <c r="BY99" i="17"/>
  <c r="DE224" i="5"/>
  <c r="Y73" i="9"/>
  <c r="AA73" i="9"/>
  <c r="FU224" i="5"/>
  <c r="CF224" i="5"/>
  <c r="EQ224" i="5"/>
  <c r="BV73" i="10"/>
  <c r="NH224" i="5"/>
  <c r="AM98" i="17"/>
  <c r="NK224" i="5"/>
  <c r="BO73" i="10"/>
  <c r="MT224" i="5"/>
  <c r="AJ72" i="10"/>
  <c r="BI73" i="10"/>
  <c r="AC72" i="9"/>
  <c r="AM99" i="17"/>
  <c r="HT224" i="5"/>
  <c r="CA224" i="5"/>
  <c r="EF224" i="5"/>
  <c r="BJ98" i="17"/>
  <c r="AJ99" i="17"/>
  <c r="BY72" i="10"/>
  <c r="AE72" i="9"/>
  <c r="BX72" i="10"/>
  <c r="KR224" i="5"/>
  <c r="BJ80" i="10"/>
  <c r="V91" i="17"/>
  <c r="AJ80" i="10"/>
  <c r="AH80" i="10"/>
  <c r="AO80" i="10"/>
  <c r="BL80" i="10"/>
  <c r="BA80" i="10"/>
  <c r="BH80" i="10"/>
  <c r="AS80" i="10"/>
  <c r="V87" i="17"/>
  <c r="BX98" i="17"/>
  <c r="FI224" i="5"/>
  <c r="BE73" i="10"/>
  <c r="DM224" i="5"/>
  <c r="BO98" i="17"/>
  <c r="BR73" i="10"/>
  <c r="GU224" i="5"/>
  <c r="Z157" i="5"/>
  <c r="BZ73" i="10"/>
  <c r="CR224" i="5"/>
  <c r="AI161" i="5"/>
  <c r="BC98" i="17"/>
  <c r="W157" i="5"/>
  <c r="KQ224" i="5"/>
  <c r="AR99" i="17"/>
  <c r="BZ72" i="10"/>
  <c r="W72" i="9"/>
  <c r="BS73" i="10"/>
  <c r="AU98" i="17"/>
  <c r="AY72" i="10"/>
  <c r="AL99" i="17"/>
  <c r="BY98" i="17"/>
  <c r="W73" i="9"/>
  <c r="AF157" i="5"/>
  <c r="BB98" i="17"/>
  <c r="AC226" i="5"/>
  <c r="V73" i="9"/>
  <c r="AW99" i="17"/>
  <c r="AF99" i="17"/>
  <c r="BV72" i="10"/>
  <c r="AL73" i="10"/>
  <c r="BA73" i="10"/>
  <c r="V77" i="10"/>
  <c r="JI224" i="5"/>
  <c r="EL224" i="5"/>
  <c r="HQ224" i="5"/>
  <c r="AZ72" i="10"/>
  <c r="ES224" i="5"/>
  <c r="AW73" i="10"/>
  <c r="V111" i="17"/>
  <c r="V109" i="17" s="1"/>
  <c r="AH226" i="5"/>
  <c r="AY98" i="17"/>
  <c r="BQ99" i="17"/>
  <c r="AT72" i="10"/>
  <c r="Z80" i="9"/>
  <c r="V80" i="9"/>
  <c r="AD80" i="9"/>
  <c r="X80" i="9"/>
  <c r="AA80" i="9"/>
  <c r="AA157" i="5"/>
  <c r="AD157" i="5"/>
  <c r="ED224" i="5"/>
  <c r="AC224" i="5"/>
  <c r="NN224" i="5"/>
  <c r="BI224" i="5"/>
  <c r="NC224" i="5"/>
  <c r="DW224" i="5"/>
  <c r="MP224" i="5"/>
  <c r="JG224" i="5"/>
  <c r="HJ224" i="5"/>
  <c r="GS224" i="5"/>
  <c r="EV224" i="5"/>
  <c r="AK164" i="5"/>
  <c r="AB228" i="5"/>
  <c r="AI164" i="5"/>
  <c r="AE228" i="5"/>
  <c r="AL161" i="5"/>
  <c r="BE224" i="5"/>
  <c r="MB224" i="5"/>
  <c r="NG224" i="5"/>
  <c r="AK161" i="5"/>
  <c r="AK160" i="5"/>
  <c r="AD228" i="5"/>
  <c r="MU224" i="5"/>
  <c r="KM224" i="5"/>
  <c r="KK224" i="5"/>
  <c r="HE224" i="5"/>
  <c r="AA226" i="5"/>
  <c r="EG224" i="5"/>
  <c r="MW224" i="5"/>
  <c r="MC224" i="5"/>
  <c r="GX224" i="5"/>
  <c r="CT224" i="5"/>
  <c r="Z224" i="5"/>
  <c r="Z228" i="5" s="1"/>
  <c r="ER224" i="5"/>
  <c r="EO224" i="5"/>
  <c r="BF224" i="5"/>
  <c r="NA224" i="5"/>
  <c r="CA99" i="17"/>
  <c r="CA73" i="10"/>
  <c r="V72" i="10"/>
  <c r="BB152" i="5"/>
  <c r="BB161" i="5" s="1"/>
  <c r="AC77" i="17"/>
  <c r="AC127" i="17" s="1"/>
  <c r="AX153" i="5"/>
  <c r="AX162" i="5" s="1"/>
  <c r="Y78" i="17"/>
  <c r="Y128" i="17" s="1"/>
  <c r="AF98" i="17"/>
  <c r="AL163" i="5"/>
  <c r="BE99" i="17"/>
  <c r="BT73" i="10"/>
  <c r="BT99" i="17"/>
  <c r="JB224" i="5"/>
  <c r="R83" i="9"/>
  <c r="AF80" i="10"/>
  <c r="AM164" i="5"/>
  <c r="W70" i="10"/>
  <c r="W96" i="17"/>
  <c r="BG224" i="5"/>
  <c r="R82" i="9"/>
  <c r="AY154" i="5"/>
  <c r="AY163" i="5" s="1"/>
  <c r="Z79" i="17"/>
  <c r="Z129" i="17" s="1"/>
  <c r="AG77" i="17"/>
  <c r="BB154" i="5"/>
  <c r="BB163" i="5" s="1"/>
  <c r="AC79" i="17"/>
  <c r="AA73" i="10"/>
  <c r="AA99" i="17"/>
  <c r="BI99" i="17"/>
  <c r="BF80" i="10"/>
  <c r="AC65" i="4"/>
  <c r="BZ78" i="17"/>
  <c r="BM76" i="17"/>
  <c r="W65" i="4"/>
  <c r="AM161" i="5"/>
  <c r="NS49" i="5"/>
  <c r="AR78" i="17"/>
  <c r="AK162" i="5"/>
  <c r="NP49" i="5"/>
  <c r="AS79" i="17"/>
  <c r="BS78" i="17"/>
  <c r="MD153" i="5"/>
  <c r="AO151" i="5"/>
  <c r="V76" i="17"/>
  <c r="BQ76" i="17"/>
  <c r="BQ126" i="17" s="1"/>
  <c r="LP151" i="5"/>
  <c r="LW153" i="5"/>
  <c r="BR78" i="17"/>
  <c r="FE153" i="5"/>
  <c r="AS78" i="17"/>
  <c r="NH153" i="5"/>
  <c r="BW78" i="17"/>
  <c r="U157" i="5"/>
  <c r="DN152" i="5"/>
  <c r="AM77" i="17"/>
  <c r="LR152" i="5"/>
  <c r="BQ77" i="17"/>
  <c r="W80" i="17"/>
  <c r="AV155" i="5"/>
  <c r="LW154" i="5"/>
  <c r="BR79" i="17"/>
  <c r="BL76" i="17"/>
  <c r="KG151" i="5"/>
  <c r="BX80" i="17"/>
  <c r="NM155" i="5"/>
  <c r="LC151" i="5"/>
  <c r="BO76" i="17"/>
  <c r="AZ78" i="17"/>
  <c r="HA153" i="5"/>
  <c r="LJ154" i="5"/>
  <c r="BP79" i="17"/>
  <c r="JL154" i="5"/>
  <c r="BI79" i="17"/>
  <c r="MF49" i="5"/>
  <c r="MT150" i="5"/>
  <c r="KR49" i="5"/>
  <c r="LF150" i="5"/>
  <c r="U64" i="4"/>
  <c r="BR80" i="17"/>
  <c r="NH49" i="5"/>
  <c r="HO49" i="5"/>
  <c r="IC150" i="5"/>
  <c r="BD75" i="17"/>
  <c r="BD125" i="17" s="1"/>
  <c r="AD62" i="4"/>
  <c r="JX49" i="5"/>
  <c r="KL150" i="5"/>
  <c r="JC224" i="5"/>
  <c r="AC71" i="9"/>
  <c r="HO224" i="5"/>
  <c r="BD71" i="10"/>
  <c r="BD97" i="17"/>
  <c r="MS49" i="5"/>
  <c r="NG150" i="5"/>
  <c r="KH49" i="5"/>
  <c r="AD61" i="4"/>
  <c r="KV150" i="5"/>
  <c r="R121" i="5"/>
  <c r="R122" i="5" s="1"/>
  <c r="U73" i="9"/>
  <c r="U73" i="10"/>
  <c r="U99" i="17"/>
  <c r="GF224" i="5"/>
  <c r="AY71" i="10"/>
  <c r="AY97" i="17"/>
  <c r="AO79" i="17"/>
  <c r="EB154" i="5"/>
  <c r="HM49" i="5"/>
  <c r="IA150" i="5"/>
  <c r="HK49" i="5"/>
  <c r="HY150" i="5"/>
  <c r="DZ49" i="5"/>
  <c r="EN150" i="5"/>
  <c r="Y228" i="5"/>
  <c r="DY224" i="5"/>
  <c r="AJ76" i="17"/>
  <c r="NH151" i="5"/>
  <c r="BW76" i="17"/>
  <c r="AX155" i="5"/>
  <c r="AX164" i="5" s="1"/>
  <c r="Y80" i="17"/>
  <c r="R63" i="17"/>
  <c r="R36" i="17"/>
  <c r="BY49" i="5"/>
  <c r="CM150" i="5"/>
  <c r="Z49" i="5"/>
  <c r="AN150" i="5"/>
  <c r="FJ49" i="5"/>
  <c r="FX150" i="5"/>
  <c r="GT151" i="5"/>
  <c r="AY76" i="17"/>
  <c r="AN160" i="5"/>
  <c r="HY224" i="5"/>
  <c r="AB71" i="9"/>
  <c r="AB68" i="9" s="1"/>
  <c r="DG224" i="5"/>
  <c r="AN71" i="10"/>
  <c r="AN97" i="17"/>
  <c r="AO224" i="5"/>
  <c r="AD71" i="10"/>
  <c r="AD97" i="17"/>
  <c r="R32" i="10"/>
  <c r="U124" i="10"/>
  <c r="DO155" i="5"/>
  <c r="AM80" i="17"/>
  <c r="JZ152" i="5"/>
  <c r="BK77" i="17"/>
  <c r="AI162" i="5"/>
  <c r="MJ49" i="5"/>
  <c r="MX150" i="5"/>
  <c r="CX49" i="5"/>
  <c r="DL150" i="5"/>
  <c r="IG49" i="5"/>
  <c r="IU150" i="5"/>
  <c r="R47" i="17"/>
  <c r="FY224" i="5"/>
  <c r="AX97" i="17"/>
  <c r="AX71" i="10"/>
  <c r="AO76" i="17"/>
  <c r="EB151" i="5"/>
  <c r="AP49" i="5"/>
  <c r="BD150" i="5"/>
  <c r="ID49" i="5"/>
  <c r="IR150" i="5"/>
  <c r="MX49" i="5"/>
  <c r="NL150" i="5"/>
  <c r="R65" i="17"/>
  <c r="R102" i="17"/>
  <c r="U86" i="17"/>
  <c r="BC76" i="17"/>
  <c r="DO49" i="5"/>
  <c r="EC150" i="5"/>
  <c r="DH49" i="5"/>
  <c r="DV150" i="5"/>
  <c r="JL49" i="5"/>
  <c r="BK75" i="17"/>
  <c r="JZ150" i="5"/>
  <c r="KD49" i="5"/>
  <c r="KR150" i="5"/>
  <c r="DB49" i="5"/>
  <c r="DP150" i="5"/>
  <c r="MT49" i="5"/>
  <c r="NH150" i="5"/>
  <c r="AI76" i="17"/>
  <c r="JQ49" i="5"/>
  <c r="KE150" i="5"/>
  <c r="KP49" i="5"/>
  <c r="LD150" i="5"/>
  <c r="V86" i="17"/>
  <c r="BC224" i="5"/>
  <c r="AF71" i="10"/>
  <c r="AF97" i="17"/>
  <c r="CD49" i="5"/>
  <c r="W61" i="4"/>
  <c r="CR150" i="5"/>
  <c r="LY49" i="5"/>
  <c r="MM150" i="5"/>
  <c r="AQ49" i="5"/>
  <c r="BE150" i="5"/>
  <c r="HN49" i="5"/>
  <c r="IB150" i="5"/>
  <c r="FF49" i="5"/>
  <c r="FT150" i="5"/>
  <c r="EV49" i="5"/>
  <c r="FJ150" i="5"/>
  <c r="BC152" i="5"/>
  <c r="AD77" i="17"/>
  <c r="EC49" i="5"/>
  <c r="EQ150" i="5"/>
  <c r="V62" i="4"/>
  <c r="AK49" i="5"/>
  <c r="Z75" i="17"/>
  <c r="AY150" i="5"/>
  <c r="JZ49" i="5"/>
  <c r="KN150" i="5"/>
  <c r="BM75" i="17"/>
  <c r="CJ49" i="5"/>
  <c r="CX150" i="5"/>
  <c r="GF154" i="5"/>
  <c r="AW79" i="17"/>
  <c r="FR224" i="5"/>
  <c r="AW71" i="10"/>
  <c r="AW97" i="17"/>
  <c r="JL224" i="5"/>
  <c r="BK97" i="17"/>
  <c r="BK71" i="10"/>
  <c r="EW224" i="5"/>
  <c r="AT71" i="10"/>
  <c r="AT97" i="17"/>
  <c r="HH224" i="5"/>
  <c r="BC97" i="17"/>
  <c r="BC71" i="10"/>
  <c r="EG49" i="5"/>
  <c r="EU150" i="5"/>
  <c r="NI49" i="5"/>
  <c r="U78" i="10"/>
  <c r="U111" i="17"/>
  <c r="GA151" i="5"/>
  <c r="AV76" i="17"/>
  <c r="GK49" i="5"/>
  <c r="GY150" i="5"/>
  <c r="IC49" i="5"/>
  <c r="IQ150" i="5"/>
  <c r="BF75" i="17"/>
  <c r="CZ49" i="5"/>
  <c r="AM75" i="17"/>
  <c r="DN150" i="5"/>
  <c r="R68" i="17"/>
  <c r="V228" i="5"/>
  <c r="AN224" i="5"/>
  <c r="AC71" i="10"/>
  <c r="AC97" i="17"/>
  <c r="AE66" i="4"/>
  <c r="GT153" i="5"/>
  <c r="AY78" i="17"/>
  <c r="W228" i="5"/>
  <c r="R32" i="9"/>
  <c r="U124" i="9"/>
  <c r="V32" i="9" s="1"/>
  <c r="V124" i="9" s="1"/>
  <c r="W32" i="9" s="1"/>
  <c r="W124" i="9" s="1"/>
  <c r="X32" i="9" s="1"/>
  <c r="X124" i="9" s="1"/>
  <c r="Y32" i="9" s="1"/>
  <c r="Y124" i="9" s="1"/>
  <c r="Z32" i="9" s="1"/>
  <c r="Z124" i="9" s="1"/>
  <c r="AA32" i="9" s="1"/>
  <c r="AA124" i="9" s="1"/>
  <c r="AB32" i="9" s="1"/>
  <c r="AB124" i="9" s="1"/>
  <c r="AC32" i="9" s="1"/>
  <c r="AC124" i="9" s="1"/>
  <c r="AD32" i="9" s="1"/>
  <c r="AD124" i="9" s="1"/>
  <c r="AE32" i="9" s="1"/>
  <c r="AE124" i="9" s="1"/>
  <c r="AF32" i="9" s="1"/>
  <c r="AF124" i="9" s="1"/>
  <c r="R124" i="9" s="1"/>
  <c r="R124" i="10" s="1"/>
  <c r="HV153" i="5"/>
  <c r="BC78" i="17"/>
  <c r="DI49" i="5"/>
  <c r="DW150" i="5"/>
  <c r="X61" i="4"/>
  <c r="IA49" i="5"/>
  <c r="IO150" i="5"/>
  <c r="V49" i="5"/>
  <c r="AJ150" i="5"/>
  <c r="GD49" i="5"/>
  <c r="GR150" i="5"/>
  <c r="EI152" i="5"/>
  <c r="AP77" i="17"/>
  <c r="DK49" i="5"/>
  <c r="DY150" i="5"/>
  <c r="EY49" i="5"/>
  <c r="FM150" i="5"/>
  <c r="IK49" i="5"/>
  <c r="IY150" i="5"/>
  <c r="LM49" i="5"/>
  <c r="AE61" i="4"/>
  <c r="MA150" i="5"/>
  <c r="AR49" i="5"/>
  <c r="BF150" i="5"/>
  <c r="BQ224" i="5"/>
  <c r="AH97" i="17"/>
  <c r="AH71" i="10"/>
  <c r="AI224" i="5"/>
  <c r="X97" i="17"/>
  <c r="X71" i="10"/>
  <c r="LM224" i="5"/>
  <c r="AE71" i="9"/>
  <c r="HV49" i="5"/>
  <c r="IJ150" i="5"/>
  <c r="BE75" i="17"/>
  <c r="X64" i="4"/>
  <c r="HJ49" i="5"/>
  <c r="HX150" i="5"/>
  <c r="MK224" i="5"/>
  <c r="BV71" i="10"/>
  <c r="BV97" i="17"/>
  <c r="EP49" i="5"/>
  <c r="AS75" i="17"/>
  <c r="FD150" i="5"/>
  <c r="EK49" i="5"/>
  <c r="Y61" i="4"/>
  <c r="EY150" i="5"/>
  <c r="R103" i="17"/>
  <c r="LB152" i="5"/>
  <c r="BO77" i="17"/>
  <c r="MR151" i="5"/>
  <c r="IX155" i="5"/>
  <c r="BG80" i="17"/>
  <c r="IX151" i="5"/>
  <c r="BG76" i="17"/>
  <c r="BC153" i="5"/>
  <c r="AD78" i="17"/>
  <c r="KV49" i="5"/>
  <c r="LJ150" i="5"/>
  <c r="DS49" i="5"/>
  <c r="EG150" i="5"/>
  <c r="IY49" i="5"/>
  <c r="JM150" i="5"/>
  <c r="MK152" i="5"/>
  <c r="BT77" i="17"/>
  <c r="JL151" i="5"/>
  <c r="BI76" i="17"/>
  <c r="BQ153" i="5"/>
  <c r="AF78" i="17"/>
  <c r="GM154" i="5"/>
  <c r="AX79" i="17"/>
  <c r="AA66" i="4"/>
  <c r="HH155" i="5"/>
  <c r="BA80" i="17"/>
  <c r="BP76" i="17"/>
  <c r="LI151" i="5"/>
  <c r="GN152" i="5"/>
  <c r="AX77" i="17"/>
  <c r="IQ152" i="5"/>
  <c r="BF77" i="17"/>
  <c r="EL49" i="5"/>
  <c r="EZ150" i="5"/>
  <c r="W49" i="5"/>
  <c r="AK150" i="5"/>
  <c r="BC49" i="5"/>
  <c r="AF75" i="17"/>
  <c r="BQ150" i="5"/>
  <c r="FP224" i="5"/>
  <c r="Z71" i="9"/>
  <c r="FK155" i="5"/>
  <c r="AT80" i="17"/>
  <c r="NM224" i="5"/>
  <c r="BZ97" i="17"/>
  <c r="BZ71" i="10"/>
  <c r="CC49" i="5"/>
  <c r="CQ150" i="5"/>
  <c r="BF78" i="17"/>
  <c r="HI49" i="5"/>
  <c r="HW150" i="5"/>
  <c r="LW224" i="5"/>
  <c r="BT97" i="17"/>
  <c r="BT71" i="10"/>
  <c r="IE151" i="5"/>
  <c r="BD76" i="17"/>
  <c r="CR49" i="5"/>
  <c r="DF150" i="5"/>
  <c r="BC79" i="17"/>
  <c r="AL49" i="5"/>
  <c r="AZ150" i="5"/>
  <c r="AA75" i="17"/>
  <c r="AV49" i="5"/>
  <c r="AE75" i="17"/>
  <c r="BJ150" i="5"/>
  <c r="CB49" i="5"/>
  <c r="CP150" i="5"/>
  <c r="LE153" i="5"/>
  <c r="BO78" i="17"/>
  <c r="R31" i="9"/>
  <c r="U123" i="9"/>
  <c r="V31" i="9" s="1"/>
  <c r="V123" i="9" s="1"/>
  <c r="W31" i="9" s="1"/>
  <c r="W123" i="9" s="1"/>
  <c r="X31" i="9" s="1"/>
  <c r="X123" i="9" s="1"/>
  <c r="Y31" i="9" s="1"/>
  <c r="Y123" i="9" s="1"/>
  <c r="Z31" i="9" s="1"/>
  <c r="Z123" i="9" s="1"/>
  <c r="AA31" i="9" s="1"/>
  <c r="AA123" i="9" s="1"/>
  <c r="AB31" i="9" s="1"/>
  <c r="AB123" i="9" s="1"/>
  <c r="AC31" i="9" s="1"/>
  <c r="AC123" i="9" s="1"/>
  <c r="AD31" i="9" s="1"/>
  <c r="AD123" i="9" s="1"/>
  <c r="AE31" i="9" s="1"/>
  <c r="AE123" i="9" s="1"/>
  <c r="AF31" i="9" s="1"/>
  <c r="AF123" i="9" s="1"/>
  <c r="R123" i="9" s="1"/>
  <c r="R123" i="10" s="1"/>
  <c r="EZ49" i="5"/>
  <c r="FN150" i="5"/>
  <c r="V65" i="4"/>
  <c r="CS49" i="5"/>
  <c r="AL75" i="17"/>
  <c r="DG150" i="5"/>
  <c r="NJ49" i="5"/>
  <c r="R49" i="17"/>
  <c r="DT49" i="5"/>
  <c r="EH150" i="5"/>
  <c r="CU49" i="5"/>
  <c r="DI150" i="5"/>
  <c r="CG49" i="5"/>
  <c r="CU150" i="5"/>
  <c r="R81" i="10"/>
  <c r="U80" i="10"/>
  <c r="NT224" i="5"/>
  <c r="CA97" i="17"/>
  <c r="CA71" i="10"/>
  <c r="Z66" i="4"/>
  <c r="AQ77" i="17"/>
  <c r="AA49" i="5"/>
  <c r="V75" i="17"/>
  <c r="V125" i="17" s="1"/>
  <c r="AO150" i="5"/>
  <c r="AN164" i="5"/>
  <c r="BO49" i="5"/>
  <c r="CC150" i="5"/>
  <c r="IX224" i="5"/>
  <c r="BI97" i="17"/>
  <c r="BI71" i="10"/>
  <c r="BJ224" i="5"/>
  <c r="AG71" i="10"/>
  <c r="AG97" i="17"/>
  <c r="FA49" i="5"/>
  <c r="FO150" i="5"/>
  <c r="DG49" i="5"/>
  <c r="AN75" i="17"/>
  <c r="DU150" i="5"/>
  <c r="JB49" i="5"/>
  <c r="JP150" i="5"/>
  <c r="R83" i="10"/>
  <c r="AL160" i="5"/>
  <c r="BQ154" i="5"/>
  <c r="AB118" i="17" s="1"/>
  <c r="AB90" i="17" s="1"/>
  <c r="AF79" i="17"/>
  <c r="BL49" i="5"/>
  <c r="BZ150" i="5"/>
  <c r="HH49" i="5"/>
  <c r="HV150" i="5"/>
  <c r="BC75" i="17"/>
  <c r="FR49" i="5"/>
  <c r="AW75" i="17"/>
  <c r="GF150" i="5"/>
  <c r="AX78" i="17"/>
  <c r="GM153" i="5"/>
  <c r="AA63" i="4"/>
  <c r="HH152" i="5"/>
  <c r="BA77" i="17"/>
  <c r="BZ151" i="5"/>
  <c r="AC115" i="17" s="1"/>
  <c r="AC87" i="17" s="1"/>
  <c r="AG76" i="17"/>
  <c r="BG49" i="5"/>
  <c r="BU150" i="5"/>
  <c r="BF49" i="5"/>
  <c r="BT150" i="5"/>
  <c r="KG49" i="5"/>
  <c r="KU150" i="5"/>
  <c r="BN75" i="17"/>
  <c r="JA49" i="5"/>
  <c r="JO150" i="5"/>
  <c r="DX49" i="5"/>
  <c r="EL150" i="5"/>
  <c r="HA152" i="5"/>
  <c r="AZ77" i="17"/>
  <c r="BT49" i="5"/>
  <c r="CH150" i="5"/>
  <c r="AL224" i="5"/>
  <c r="AA71" i="10"/>
  <c r="AA97" i="17"/>
  <c r="KU153" i="5"/>
  <c r="BN78" i="17"/>
  <c r="IJ153" i="5"/>
  <c r="BE78" i="17"/>
  <c r="JE153" i="5"/>
  <c r="BH78" i="17"/>
  <c r="AD65" i="4"/>
  <c r="KV154" i="5"/>
  <c r="BN79" i="17"/>
  <c r="MK153" i="5"/>
  <c r="BT78" i="17"/>
  <c r="CE152" i="5"/>
  <c r="AD116" i="17" s="1"/>
  <c r="AH77" i="17"/>
  <c r="BW79" i="17"/>
  <c r="NF154" i="5"/>
  <c r="KG155" i="5"/>
  <c r="BL80" i="17"/>
  <c r="EI153" i="5"/>
  <c r="AP78" i="17"/>
  <c r="CZ153" i="5"/>
  <c r="AK78" i="17"/>
  <c r="BN77" i="17"/>
  <c r="BN127" i="17" s="1"/>
  <c r="KU152" i="5"/>
  <c r="MZ155" i="5"/>
  <c r="BV80" i="17"/>
  <c r="Y76" i="17"/>
  <c r="AX151" i="5"/>
  <c r="AX160" i="5" s="1"/>
  <c r="FR153" i="5"/>
  <c r="AU78" i="17"/>
  <c r="IX154" i="5"/>
  <c r="BG79" i="17"/>
  <c r="BZ77" i="17"/>
  <c r="KN153" i="5"/>
  <c r="BM78" i="17"/>
  <c r="FT155" i="5"/>
  <c r="AU80" i="17"/>
  <c r="MD155" i="5"/>
  <c r="BS80" i="17"/>
  <c r="AE65" i="4"/>
  <c r="MA154" i="5"/>
  <c r="MA163" i="5" s="1"/>
  <c r="BJ153" i="5"/>
  <c r="AE78" i="17"/>
  <c r="BZ80" i="17"/>
  <c r="AJ152" i="5"/>
  <c r="W116" i="17" s="1"/>
  <c r="W88" i="17" s="1"/>
  <c r="U77" i="17"/>
  <c r="LP154" i="5"/>
  <c r="BQ79" i="17"/>
  <c r="JZ154" i="5"/>
  <c r="BK79" i="17"/>
  <c r="BZ76" i="17"/>
  <c r="GT155" i="5"/>
  <c r="AY80" i="17"/>
  <c r="AE62" i="4"/>
  <c r="MA151" i="5"/>
  <c r="MA160" i="5" s="1"/>
  <c r="JE49" i="5"/>
  <c r="JS150" i="5"/>
  <c r="BJ75" i="17"/>
  <c r="KN49" i="5"/>
  <c r="BO75" i="17"/>
  <c r="LB150" i="5"/>
  <c r="GM224" i="5"/>
  <c r="AZ97" i="17"/>
  <c r="AZ71" i="10"/>
  <c r="LQ153" i="5"/>
  <c r="BQ78" i="17"/>
  <c r="DP49" i="5"/>
  <c r="ED150" i="5"/>
  <c r="Y49" i="5"/>
  <c r="AM150" i="5"/>
  <c r="NE49" i="5"/>
  <c r="NS150" i="5"/>
  <c r="LZ49" i="5"/>
  <c r="MN150" i="5"/>
  <c r="IL49" i="5"/>
  <c r="IZ150" i="5"/>
  <c r="W62" i="4"/>
  <c r="DE49" i="5"/>
  <c r="DS150" i="5"/>
  <c r="KL49" i="5"/>
  <c r="KZ150" i="5"/>
  <c r="AH79" i="17"/>
  <c r="IP49" i="5"/>
  <c r="JD150" i="5"/>
  <c r="BV78" i="17"/>
  <c r="DD49" i="5"/>
  <c r="DR150" i="5"/>
  <c r="JG49" i="5"/>
  <c r="JU150" i="5"/>
  <c r="DJ49" i="5"/>
  <c r="DX150" i="5"/>
  <c r="AN49" i="5"/>
  <c r="BB150" i="5"/>
  <c r="AC75" i="17"/>
  <c r="BW49" i="5"/>
  <c r="CK150" i="5"/>
  <c r="AM49" i="5"/>
  <c r="BA150" i="5"/>
  <c r="AB75" i="17"/>
  <c r="MH49" i="5"/>
  <c r="MV150" i="5"/>
  <c r="DN49" i="5"/>
  <c r="AO75" i="17"/>
  <c r="EB150" i="5"/>
  <c r="GG49" i="5"/>
  <c r="GU150" i="5"/>
  <c r="R31" i="10"/>
  <c r="U123" i="10"/>
  <c r="U66" i="4"/>
  <c r="FK224" i="5"/>
  <c r="AV71" i="10"/>
  <c r="AV97" i="17"/>
  <c r="KU224" i="5"/>
  <c r="BP97" i="17"/>
  <c r="BP71" i="10"/>
  <c r="MR224" i="5"/>
  <c r="BW71" i="10"/>
  <c r="BW97" i="17"/>
  <c r="BM49" i="5"/>
  <c r="CA150" i="5"/>
  <c r="GT49" i="5"/>
  <c r="BA75" i="17"/>
  <c r="AA61" i="4"/>
  <c r="HH150" i="5"/>
  <c r="KJ49" i="5"/>
  <c r="KX150" i="5"/>
  <c r="GC49" i="5"/>
  <c r="GQ150" i="5"/>
  <c r="NV55" i="5"/>
  <c r="NV154" i="5" s="1"/>
  <c r="NV163" i="5" s="1"/>
  <c r="NU55" i="5"/>
  <c r="EH49" i="5"/>
  <c r="EV150" i="5"/>
  <c r="CZ224" i="5"/>
  <c r="AM97" i="17"/>
  <c r="AM71" i="10"/>
  <c r="EB224" i="5"/>
  <c r="AQ97" i="17"/>
  <c r="AQ71" i="10"/>
  <c r="AB66" i="4"/>
  <c r="IQ49" i="5"/>
  <c r="JE150" i="5"/>
  <c r="BH75" i="17"/>
  <c r="JW49" i="5"/>
  <c r="KK150" i="5"/>
  <c r="R88" i="4"/>
  <c r="R173" i="5" s="1"/>
  <c r="AC126" i="17"/>
  <c r="AO49" i="5"/>
  <c r="BC150" i="5"/>
  <c r="AD75" i="17"/>
  <c r="AK80" i="17"/>
  <c r="GH49" i="5"/>
  <c r="GV150" i="5"/>
  <c r="MK49" i="5"/>
  <c r="BV75" i="17"/>
  <c r="MY150" i="5"/>
  <c r="AU115" i="17"/>
  <c r="EW162" i="5"/>
  <c r="GT152" i="5"/>
  <c r="AY77" i="17"/>
  <c r="NT151" i="5"/>
  <c r="BY76" i="17"/>
  <c r="AZ154" i="5"/>
  <c r="AZ163" i="5" s="1"/>
  <c r="AA79" i="17"/>
  <c r="CE153" i="5"/>
  <c r="AH78" i="17"/>
  <c r="DH153" i="5"/>
  <c r="AL78" i="17"/>
  <c r="IJ151" i="5"/>
  <c r="BE76" i="17"/>
  <c r="DU154" i="5"/>
  <c r="AN79" i="17"/>
  <c r="FR154" i="5"/>
  <c r="AU79" i="17"/>
  <c r="BJ151" i="5"/>
  <c r="AA115" i="17" s="1"/>
  <c r="AA87" i="17" s="1"/>
  <c r="AE76" i="17"/>
  <c r="FY153" i="5"/>
  <c r="AV78" i="17"/>
  <c r="NF224" i="5"/>
  <c r="BY71" i="10"/>
  <c r="BY97" i="17"/>
  <c r="BT80" i="17"/>
  <c r="FI49" i="5"/>
  <c r="FW150" i="5"/>
  <c r="KH224" i="5"/>
  <c r="AD71" i="9"/>
  <c r="CR153" i="5"/>
  <c r="CR162" i="5" s="1"/>
  <c r="W64" i="4"/>
  <c r="GS49" i="5"/>
  <c r="HG150" i="5"/>
  <c r="FD224" i="5"/>
  <c r="AU97" i="17"/>
  <c r="AU71" i="10"/>
  <c r="EP224" i="5"/>
  <c r="AS97" i="17"/>
  <c r="AS71" i="10"/>
  <c r="FP49" i="5"/>
  <c r="Z61" i="4"/>
  <c r="GD150" i="5"/>
  <c r="IO49" i="5"/>
  <c r="JC150" i="5"/>
  <c r="AU49" i="5"/>
  <c r="BI150" i="5"/>
  <c r="BX49" i="5"/>
  <c r="CL150" i="5"/>
  <c r="AI75" i="17"/>
  <c r="DP151" i="5"/>
  <c r="AM76" i="17"/>
  <c r="AK163" i="5"/>
  <c r="IK154" i="5"/>
  <c r="BE79" i="17"/>
  <c r="LG49" i="5"/>
  <c r="LU150" i="5"/>
  <c r="MQ224" i="5"/>
  <c r="AF71" i="9"/>
  <c r="AF68" i="9" s="1"/>
  <c r="EI155" i="5"/>
  <c r="AP80" i="17"/>
  <c r="HC49" i="5"/>
  <c r="HQ150" i="5"/>
  <c r="LP49" i="5"/>
  <c r="BS75" i="17"/>
  <c r="MD150" i="5"/>
  <c r="NG49" i="5"/>
  <c r="NU150" i="5"/>
  <c r="AI163" i="5"/>
  <c r="JY49" i="5"/>
  <c r="KM150" i="5"/>
  <c r="BX224" i="5"/>
  <c r="AI97" i="17"/>
  <c r="AI71" i="10"/>
  <c r="MU49" i="5"/>
  <c r="NI150" i="5"/>
  <c r="BE49" i="5"/>
  <c r="BS150" i="5"/>
  <c r="HD49" i="5"/>
  <c r="HR150" i="5"/>
  <c r="AH76" i="17"/>
  <c r="CE151" i="5"/>
  <c r="AG79" i="17"/>
  <c r="BX154" i="5"/>
  <c r="LF49" i="5"/>
  <c r="LT150" i="5"/>
  <c r="BX153" i="5"/>
  <c r="AC117" i="17" s="1"/>
  <c r="AC89" i="17" s="1"/>
  <c r="AG78" i="17"/>
  <c r="NR49" i="5"/>
  <c r="FV49" i="5"/>
  <c r="GJ150" i="5"/>
  <c r="EB49" i="5"/>
  <c r="AQ75" i="17"/>
  <c r="AQ125" i="17" s="1"/>
  <c r="EP150" i="5"/>
  <c r="JH49" i="5"/>
  <c r="JV150" i="5"/>
  <c r="IR151" i="5"/>
  <c r="BF76" i="17"/>
  <c r="FR151" i="5"/>
  <c r="AU76" i="17"/>
  <c r="V79" i="17"/>
  <c r="AO154" i="5"/>
  <c r="CL49" i="5"/>
  <c r="AK75" i="17"/>
  <c r="CZ150" i="5"/>
  <c r="AB49" i="5"/>
  <c r="AP150" i="5"/>
  <c r="KI49" i="5"/>
  <c r="KW150" i="5"/>
  <c r="NE152" i="5"/>
  <c r="NE161" i="5" s="1"/>
  <c r="NB49" i="5"/>
  <c r="NP150" i="5"/>
  <c r="R84" i="4"/>
  <c r="R167" i="5" s="1"/>
  <c r="KN224" i="5"/>
  <c r="BO97" i="17"/>
  <c r="BO71" i="10"/>
  <c r="AZ155" i="5"/>
  <c r="AZ164" i="5" s="1"/>
  <c r="AA80" i="17"/>
  <c r="JD49" i="5"/>
  <c r="JR150" i="5"/>
  <c r="MP49" i="5"/>
  <c r="ND150" i="5"/>
  <c r="AS76" i="17"/>
  <c r="AW49" i="5"/>
  <c r="BK150" i="5"/>
  <c r="GA154" i="5"/>
  <c r="AV79" i="17"/>
  <c r="FT49" i="5"/>
  <c r="GH150" i="5"/>
  <c r="U76" i="5"/>
  <c r="V78" i="5"/>
  <c r="JE151" i="5"/>
  <c r="BH76" i="17"/>
  <c r="DN153" i="5"/>
  <c r="AM78" i="17"/>
  <c r="IF49" i="5"/>
  <c r="IT150" i="5"/>
  <c r="AJ77" i="17"/>
  <c r="CS152" i="5"/>
  <c r="CZ151" i="5"/>
  <c r="AL115" i="17" s="1"/>
  <c r="AK76" i="17"/>
  <c r="JE154" i="5"/>
  <c r="BD118" i="17" s="1"/>
  <c r="BH79" i="17"/>
  <c r="NT154" i="5"/>
  <c r="BY79" i="17"/>
  <c r="JT153" i="5"/>
  <c r="BJ78" i="17"/>
  <c r="BN80" i="17"/>
  <c r="KU155" i="5"/>
  <c r="JZ155" i="5"/>
  <c r="BK80" i="17"/>
  <c r="EQ151" i="5"/>
  <c r="AQ76" i="17"/>
  <c r="KV155" i="5"/>
  <c r="KV164" i="5" s="1"/>
  <c r="AD66" i="4"/>
  <c r="BX79" i="17"/>
  <c r="NM154" i="5"/>
  <c r="ML151" i="5"/>
  <c r="BT76" i="17"/>
  <c r="W78" i="17"/>
  <c r="AV153" i="5"/>
  <c r="HO153" i="5"/>
  <c r="BB78" i="17"/>
  <c r="JS152" i="5"/>
  <c r="BJ77" i="17"/>
  <c r="BJ154" i="5"/>
  <c r="AA118" i="17" s="1"/>
  <c r="AA90" i="17" s="1"/>
  <c r="AE79" i="17"/>
  <c r="DW151" i="5"/>
  <c r="DW160" i="5" s="1"/>
  <c r="X62" i="4"/>
  <c r="Z62" i="4"/>
  <c r="GD151" i="5"/>
  <c r="GD160" i="5" s="1"/>
  <c r="JS151" i="5"/>
  <c r="BJ76" i="17"/>
  <c r="MG49" i="5"/>
  <c r="MU150" i="5"/>
  <c r="HL49" i="5"/>
  <c r="HZ150" i="5"/>
  <c r="Z63" i="4"/>
  <c r="BV119" i="17"/>
  <c r="AI116" i="17"/>
  <c r="JE155" i="5"/>
  <c r="BH80" i="17"/>
  <c r="BH130" i="17" s="1"/>
  <c r="KS49" i="5"/>
  <c r="LG150" i="5"/>
  <c r="HG49" i="5"/>
  <c r="HU150" i="5"/>
  <c r="AA15" i="9"/>
  <c r="MR152" i="5"/>
  <c r="HA49" i="5"/>
  <c r="BB75" i="17"/>
  <c r="HO150" i="5"/>
  <c r="GV49" i="5"/>
  <c r="HJ150" i="5"/>
  <c r="R94" i="5"/>
  <c r="R95" i="5" s="1"/>
  <c r="U98" i="17"/>
  <c r="U72" i="10"/>
  <c r="U72" i="9"/>
  <c r="AL79" i="17"/>
  <c r="BA155" i="5"/>
  <c r="BA164" i="5" s="1"/>
  <c r="AB80" i="17"/>
  <c r="JV49" i="5"/>
  <c r="KJ150" i="5"/>
  <c r="AN76" i="17"/>
  <c r="BP78" i="17"/>
  <c r="CT49" i="5"/>
  <c r="DH150" i="5"/>
  <c r="GR49" i="5"/>
  <c r="HF150" i="5"/>
  <c r="AA224" i="5"/>
  <c r="AA228" i="5" s="1"/>
  <c r="V71" i="10"/>
  <c r="V97" i="17"/>
  <c r="U49" i="5"/>
  <c r="U61" i="4"/>
  <c r="U75" i="17"/>
  <c r="AI150" i="5"/>
  <c r="Y79" i="17"/>
  <c r="AX154" i="5"/>
  <c r="AX163" i="5" s="1"/>
  <c r="LW49" i="5"/>
  <c r="BT75" i="17"/>
  <c r="MK150" i="5"/>
  <c r="BU49" i="5"/>
  <c r="CI150" i="5"/>
  <c r="LV49" i="5"/>
  <c r="MJ150" i="5"/>
  <c r="AP99" i="17"/>
  <c r="BY77" i="17"/>
  <c r="NT152" i="5"/>
  <c r="CL154" i="5"/>
  <c r="AI79" i="17"/>
  <c r="BS49" i="5"/>
  <c r="CG150" i="5"/>
  <c r="R82" i="10"/>
  <c r="X63" i="4"/>
  <c r="EM49" i="5"/>
  <c r="FA150" i="5"/>
  <c r="AZ49" i="5"/>
  <c r="BN150" i="5"/>
  <c r="EI49" i="5"/>
  <c r="AR75" i="17"/>
  <c r="EW150" i="5"/>
  <c r="AJ49" i="5"/>
  <c r="AX150" i="5"/>
  <c r="Y75" i="17"/>
  <c r="AJ224" i="5"/>
  <c r="Y97" i="17"/>
  <c r="Y71" i="10"/>
  <c r="CO49" i="5"/>
  <c r="DC150" i="5"/>
  <c r="CL224" i="5"/>
  <c r="AK71" i="10"/>
  <c r="AK97" i="17"/>
  <c r="U103" i="5"/>
  <c r="V105" i="5"/>
  <c r="NN151" i="5"/>
  <c r="BX76" i="17"/>
  <c r="AJ155" i="5"/>
  <c r="W119" i="17" s="1"/>
  <c r="W91" i="17" s="1"/>
  <c r="U80" i="17"/>
  <c r="KC49" i="5"/>
  <c r="KQ150" i="5"/>
  <c r="HU49" i="5"/>
  <c r="II150" i="5"/>
  <c r="R92" i="4"/>
  <c r="R179" i="5" s="1"/>
  <c r="KO49" i="5"/>
  <c r="LC150" i="5"/>
  <c r="JT49" i="5"/>
  <c r="KH150" i="5"/>
  <c r="EP154" i="5"/>
  <c r="AQ79" i="17"/>
  <c r="AJ80" i="17"/>
  <c r="CS155" i="5"/>
  <c r="AC63" i="4"/>
  <c r="LD49" i="5"/>
  <c r="LR150" i="5"/>
  <c r="FU49" i="5"/>
  <c r="GI150" i="5"/>
  <c r="IC152" i="5"/>
  <c r="BD77" i="17"/>
  <c r="KH152" i="5"/>
  <c r="BL77" i="17"/>
  <c r="AM224" i="5"/>
  <c r="AB71" i="10"/>
  <c r="AB97" i="17"/>
  <c r="FK153" i="5"/>
  <c r="AT78" i="17"/>
  <c r="AV80" i="17"/>
  <c r="FY155" i="5"/>
  <c r="AE64" i="4"/>
  <c r="MA153" i="5"/>
  <c r="MA162" i="5" s="1"/>
  <c r="GN151" i="5"/>
  <c r="AT115" i="17" s="1"/>
  <c r="AX76" i="17"/>
  <c r="EW155" i="5"/>
  <c r="AR80" i="17"/>
  <c r="KN155" i="5"/>
  <c r="BM80" i="17"/>
  <c r="HX152" i="5"/>
  <c r="AY116" i="17" s="1"/>
  <c r="BC77" i="17"/>
  <c r="BN76" i="17"/>
  <c r="KU151" i="5"/>
  <c r="BM153" i="5"/>
  <c r="BM162" i="5" s="1"/>
  <c r="V64" i="4"/>
  <c r="EP153" i="5"/>
  <c r="AQ78" i="17"/>
  <c r="FK152" i="5"/>
  <c r="AT77" i="17"/>
  <c r="MR153" i="5"/>
  <c r="DG152" i="5"/>
  <c r="AL77" i="17"/>
  <c r="BZ116" i="17"/>
  <c r="CS154" i="5"/>
  <c r="AJ79" i="17"/>
  <c r="EB152" i="5"/>
  <c r="AO77" i="17"/>
  <c r="DN224" i="5"/>
  <c r="AO97" i="17"/>
  <c r="AO71" i="10"/>
  <c r="BQ151" i="5"/>
  <c r="AB115" i="17" s="1"/>
  <c r="AB87" i="17" s="1"/>
  <c r="AF76" i="17"/>
  <c r="AN162" i="5"/>
  <c r="IW49" i="5"/>
  <c r="JK150" i="5"/>
  <c r="LR49" i="5"/>
  <c r="MF150" i="5"/>
  <c r="NU52" i="5"/>
  <c r="NV52" i="5"/>
  <c r="NV151" i="5" s="1"/>
  <c r="NV160" i="5" s="1"/>
  <c r="LE49" i="5"/>
  <c r="LS150" i="5"/>
  <c r="HY49" i="5"/>
  <c r="AB61" i="4"/>
  <c r="IM150" i="5"/>
  <c r="JS224" i="5"/>
  <c r="BL97" i="17"/>
  <c r="BL71" i="10"/>
  <c r="IN49" i="5"/>
  <c r="JB150" i="5"/>
  <c r="CA49" i="5"/>
  <c r="CO150" i="5"/>
  <c r="LB224" i="5"/>
  <c r="BQ71" i="10"/>
  <c r="BQ97" i="17"/>
  <c r="MY224" i="5"/>
  <c r="BX97" i="17"/>
  <c r="BX71" i="10"/>
  <c r="BM115" i="17"/>
  <c r="GZ49" i="5"/>
  <c r="HN150" i="5"/>
  <c r="U89" i="17"/>
  <c r="R105" i="17"/>
  <c r="GM49" i="5"/>
  <c r="AZ75" i="17"/>
  <c r="HA150" i="5"/>
  <c r="NK49" i="5"/>
  <c r="NF155" i="5"/>
  <c r="BW80" i="17"/>
  <c r="GY49" i="5"/>
  <c r="HM150" i="5"/>
  <c r="LU49" i="5"/>
  <c r="MI150" i="5"/>
  <c r="CR152" i="5"/>
  <c r="CR161" i="5" s="1"/>
  <c r="W63" i="4"/>
  <c r="AR76" i="17"/>
  <c r="AD64" i="4"/>
  <c r="IM49" i="5"/>
  <c r="JA150" i="5"/>
  <c r="MO49" i="5"/>
  <c r="NC150" i="5"/>
  <c r="MQ49" i="5"/>
  <c r="NE150" i="5"/>
  <c r="CS224" i="5"/>
  <c r="AL97" i="17"/>
  <c r="AL71" i="10"/>
  <c r="FZ49" i="5"/>
  <c r="GN150" i="5"/>
  <c r="JF49" i="5"/>
  <c r="JT150" i="5"/>
  <c r="LA49" i="5"/>
  <c r="LO150" i="5"/>
  <c r="AS49" i="5"/>
  <c r="BG150" i="5"/>
  <c r="EO49" i="5"/>
  <c r="FC150" i="5"/>
  <c r="NF49" i="5"/>
  <c r="BY75" i="17"/>
  <c r="NT150" i="5"/>
  <c r="BA49" i="5"/>
  <c r="BO150" i="5"/>
  <c r="U63" i="4"/>
  <c r="NO49" i="5"/>
  <c r="FQ49" i="5"/>
  <c r="GE150" i="5"/>
  <c r="ML49" i="5"/>
  <c r="MZ150" i="5"/>
  <c r="EN49" i="5"/>
  <c r="FB150" i="5"/>
  <c r="GX49" i="5"/>
  <c r="HL150" i="5"/>
  <c r="GL49" i="5"/>
  <c r="GZ150" i="5"/>
  <c r="DA49" i="5"/>
  <c r="DO150" i="5"/>
  <c r="NU56" i="5"/>
  <c r="CA80" i="17" s="1"/>
  <c r="NV56" i="5"/>
  <c r="NV155" i="5" s="1"/>
  <c r="NV164" i="5" s="1"/>
  <c r="BP49" i="5"/>
  <c r="CD150" i="5"/>
  <c r="KM49" i="5"/>
  <c r="LA150" i="5"/>
  <c r="JZ224" i="5"/>
  <c r="BM71" i="10"/>
  <c r="BM97" i="17"/>
  <c r="HA155" i="5"/>
  <c r="AZ80" i="17"/>
  <c r="FC49" i="5"/>
  <c r="FQ150" i="5"/>
  <c r="CN49" i="5"/>
  <c r="DB150" i="5"/>
  <c r="LC49" i="5"/>
  <c r="LQ150" i="5"/>
  <c r="AN161" i="5"/>
  <c r="FS49" i="5"/>
  <c r="GG150" i="5"/>
  <c r="R85" i="5"/>
  <c r="U69" i="10"/>
  <c r="U95" i="17"/>
  <c r="U69" i="9"/>
  <c r="MY49" i="5"/>
  <c r="BX75" i="17"/>
  <c r="NM150" i="5"/>
  <c r="IJ49" i="5"/>
  <c r="BG75" i="17"/>
  <c r="IX150" i="5"/>
  <c r="MD49" i="5"/>
  <c r="MR150" i="5"/>
  <c r="MB49" i="5"/>
  <c r="MP150" i="5"/>
  <c r="MV49" i="5"/>
  <c r="NJ150" i="5"/>
  <c r="LQ49" i="5"/>
  <c r="ME150" i="5"/>
  <c r="AX152" i="5"/>
  <c r="AX161" i="5" s="1"/>
  <c r="Y77" i="17"/>
  <c r="ND49" i="5"/>
  <c r="NR150" i="5"/>
  <c r="II49" i="5"/>
  <c r="IW150" i="5"/>
  <c r="KN152" i="5"/>
  <c r="BM77" i="17"/>
  <c r="Y65" i="4"/>
  <c r="R67" i="5"/>
  <c r="R68" i="5" s="1"/>
  <c r="U224" i="5"/>
  <c r="U71" i="9"/>
  <c r="U97" i="17"/>
  <c r="U71" i="10"/>
  <c r="AJ151" i="5"/>
  <c r="W115" i="17" s="1"/>
  <c r="W87" i="17" s="1"/>
  <c r="U76" i="17"/>
  <c r="BC151" i="5"/>
  <c r="Z115" i="17" s="1"/>
  <c r="Z87" i="17" s="1"/>
  <c r="AD76" i="17"/>
  <c r="MD154" i="5"/>
  <c r="BO118" i="17" s="1"/>
  <c r="BS79" i="17"/>
  <c r="JN152" i="5"/>
  <c r="BI77" i="17"/>
  <c r="BP80" i="17"/>
  <c r="LW151" i="5"/>
  <c r="BR76" i="17"/>
  <c r="FS152" i="5"/>
  <c r="AU77" i="17"/>
  <c r="JL155" i="5"/>
  <c r="BI80" i="17"/>
  <c r="V78" i="17"/>
  <c r="GU49" i="5"/>
  <c r="HI150" i="5"/>
  <c r="EW154" i="5"/>
  <c r="AR79" i="17"/>
  <c r="AE63" i="4"/>
  <c r="MA152" i="5"/>
  <c r="MA161" i="5" s="1"/>
  <c r="AP155" i="5"/>
  <c r="V80" i="17"/>
  <c r="BR152" i="5"/>
  <c r="AF77" i="17"/>
  <c r="EI154" i="5"/>
  <c r="AP79" i="17"/>
  <c r="AZ151" i="5"/>
  <c r="AZ160" i="5" s="1"/>
  <c r="AA76" i="17"/>
  <c r="EB153" i="5"/>
  <c r="AO78" i="17"/>
  <c r="BA152" i="5"/>
  <c r="BA161" i="5" s="1"/>
  <c r="AB77" i="17"/>
  <c r="NM153" i="5"/>
  <c r="BX78" i="17"/>
  <c r="JL153" i="5"/>
  <c r="BI78" i="17"/>
  <c r="MZ154" i="5"/>
  <c r="BV79" i="17"/>
  <c r="MS154" i="5"/>
  <c r="BU79" i="17"/>
  <c r="Y62" i="4"/>
  <c r="EW152" i="5"/>
  <c r="AS116" i="17" s="1"/>
  <c r="AR77" i="17"/>
  <c r="MY152" i="5"/>
  <c r="BV77" i="17"/>
  <c r="BC154" i="5"/>
  <c r="AD79" i="17"/>
  <c r="AB63" i="4"/>
  <c r="IM152" i="5"/>
  <c r="IM161" i="5" s="1"/>
  <c r="LB154" i="5"/>
  <c r="BO79" i="17"/>
  <c r="NF152" i="5"/>
  <c r="BW77" i="17"/>
  <c r="BG77" i="17"/>
  <c r="IX152" i="5"/>
  <c r="HH151" i="5"/>
  <c r="AA62" i="4"/>
  <c r="BA76" i="17"/>
  <c r="GH155" i="5"/>
  <c r="AS119" i="17" s="1"/>
  <c r="AW80" i="17"/>
  <c r="CF155" i="5"/>
  <c r="AH80" i="17"/>
  <c r="AF49" i="5"/>
  <c r="AT150" i="5"/>
  <c r="GI49" i="5"/>
  <c r="GW150" i="5"/>
  <c r="AB64" i="4"/>
  <c r="BB153" i="5"/>
  <c r="BB162" i="5" s="1"/>
  <c r="AC78" i="17"/>
  <c r="CE49" i="5"/>
  <c r="AJ75" i="17"/>
  <c r="CS150" i="5"/>
  <c r="EF49" i="5"/>
  <c r="ET150" i="5"/>
  <c r="HQ49" i="5"/>
  <c r="IE150" i="5"/>
  <c r="BN49" i="5"/>
  <c r="CB150" i="5"/>
  <c r="LK49" i="5"/>
  <c r="LY150" i="5"/>
  <c r="KK49" i="5"/>
  <c r="KY150" i="5"/>
  <c r="DM49" i="5"/>
  <c r="EA150" i="5"/>
  <c r="AO162" i="5"/>
  <c r="R70" i="17"/>
  <c r="BK76" i="17"/>
  <c r="BQ49" i="5"/>
  <c r="AH75" i="17"/>
  <c r="CE150" i="5"/>
  <c r="NU54" i="5"/>
  <c r="AF64" i="4" s="1"/>
  <c r="NV54" i="5"/>
  <c r="NV153" i="5" s="1"/>
  <c r="NV162" i="5" s="1"/>
  <c r="MK154" i="5"/>
  <c r="BT79" i="17"/>
  <c r="JN49" i="5"/>
  <c r="KB150" i="5"/>
  <c r="EU49" i="5"/>
  <c r="FI150" i="5"/>
  <c r="IZ49" i="5"/>
  <c r="JN150" i="5"/>
  <c r="IR49" i="5"/>
  <c r="JF150" i="5"/>
  <c r="CW49" i="5"/>
  <c r="DK150" i="5"/>
  <c r="MN49" i="5"/>
  <c r="NB150" i="5"/>
  <c r="AY153" i="5"/>
  <c r="AY162" i="5" s="1"/>
  <c r="Z78" i="17"/>
  <c r="JJ49" i="5"/>
  <c r="JX150" i="5"/>
  <c r="NA49" i="5"/>
  <c r="NO150" i="5"/>
  <c r="HS49" i="5"/>
  <c r="IG150" i="5"/>
  <c r="HB49" i="5"/>
  <c r="HP150" i="5"/>
  <c r="LL152" i="5"/>
  <c r="BP77" i="17"/>
  <c r="KA49" i="5"/>
  <c r="KO150" i="5"/>
  <c r="CH49" i="5"/>
  <c r="CV150" i="5"/>
  <c r="EE49" i="5"/>
  <c r="ES150" i="5"/>
  <c r="MD224" i="5"/>
  <c r="BU71" i="10"/>
  <c r="BU97" i="17"/>
  <c r="BZ49" i="5"/>
  <c r="CN150" i="5"/>
  <c r="AW76" i="17"/>
  <c r="GF151" i="5"/>
  <c r="Y66" i="4"/>
  <c r="JC49" i="5"/>
  <c r="AC61" i="4"/>
  <c r="JQ150" i="5"/>
  <c r="DQ49" i="5"/>
  <c r="EE150" i="5"/>
  <c r="AT76" i="17"/>
  <c r="KG153" i="5"/>
  <c r="BH117" i="17" s="1"/>
  <c r="BL78" i="17"/>
  <c r="GF153" i="5"/>
  <c r="AW78" i="17"/>
  <c r="EI224" i="5"/>
  <c r="AR97" i="17"/>
  <c r="AR71" i="10"/>
  <c r="IQ224" i="5"/>
  <c r="BH97" i="17"/>
  <c r="BH71" i="10"/>
  <c r="BJ49" i="5"/>
  <c r="BX150" i="5"/>
  <c r="AG75" i="17"/>
  <c r="AI160" i="5"/>
  <c r="DW49" i="5"/>
  <c r="EK150" i="5"/>
  <c r="LL49" i="5"/>
  <c r="LZ150" i="5"/>
  <c r="MC49" i="5"/>
  <c r="MQ150" i="5"/>
  <c r="KW49" i="5"/>
  <c r="LK150" i="5"/>
  <c r="MA49" i="5"/>
  <c r="MO150" i="5"/>
  <c r="JS155" i="5"/>
  <c r="BJ80" i="17"/>
  <c r="HA151" i="5"/>
  <c r="AV115" i="17" s="1"/>
  <c r="AZ76" i="17"/>
  <c r="AE80" i="17"/>
  <c r="BJ155" i="5"/>
  <c r="AA119" i="17" s="1"/>
  <c r="AA91" i="17" s="1"/>
  <c r="FD155" i="5"/>
  <c r="AS80" i="17"/>
  <c r="FE49" i="5"/>
  <c r="FS150" i="5"/>
  <c r="GT224" i="5"/>
  <c r="AA71" i="9"/>
  <c r="BA97" i="17"/>
  <c r="BA71" i="10"/>
  <c r="IL155" i="5"/>
  <c r="BE80" i="17"/>
  <c r="FO49" i="5"/>
  <c r="GC150" i="5"/>
  <c r="GD153" i="5"/>
  <c r="GD162" i="5" s="1"/>
  <c r="Z64" i="4"/>
  <c r="DU155" i="5"/>
  <c r="AN80" i="17"/>
  <c r="CZ154" i="5"/>
  <c r="AK79" i="17"/>
  <c r="DU152" i="5"/>
  <c r="AN77" i="17"/>
  <c r="Z65" i="4"/>
  <c r="JT154" i="5"/>
  <c r="BJ79" i="17"/>
  <c r="JZ153" i="5"/>
  <c r="BK78" i="17"/>
  <c r="HH154" i="5"/>
  <c r="AA65" i="4"/>
  <c r="BA79" i="17"/>
  <c r="BB79" i="17"/>
  <c r="IQ154" i="5"/>
  <c r="BF79" i="17"/>
  <c r="ME152" i="5"/>
  <c r="BS77" i="17"/>
  <c r="NT155" i="5"/>
  <c r="BY80" i="17"/>
  <c r="FK154" i="5"/>
  <c r="AT79" i="17"/>
  <c r="EB155" i="5"/>
  <c r="AO80" i="17"/>
  <c r="AW151" i="5"/>
  <c r="X76" i="17"/>
  <c r="DI151" i="5"/>
  <c r="AL76" i="17"/>
  <c r="IC155" i="5"/>
  <c r="BD80" i="17"/>
  <c r="JQ155" i="5"/>
  <c r="JQ164" i="5" s="1"/>
  <c r="AC66" i="4"/>
  <c r="AE77" i="17"/>
  <c r="BJ152" i="5"/>
  <c r="AC62" i="4"/>
  <c r="JQ151" i="5"/>
  <c r="JQ160" i="5" s="1"/>
  <c r="JE152" i="5"/>
  <c r="BD116" i="17" s="1"/>
  <c r="BH77" i="17"/>
  <c r="CS153" i="5"/>
  <c r="AJ78" i="17"/>
  <c r="CZ152" i="5"/>
  <c r="AK77" i="17"/>
  <c r="AC80" i="17"/>
  <c r="BB155" i="5"/>
  <c r="BB164" i="5" s="1"/>
  <c r="LX152" i="5"/>
  <c r="BR77" i="17"/>
  <c r="GT154" i="5"/>
  <c r="AY79" i="17"/>
  <c r="KY49" i="5"/>
  <c r="LM150" i="5"/>
  <c r="IC224" i="5"/>
  <c r="BF71" i="10"/>
  <c r="BF97" i="17"/>
  <c r="AD63" i="4"/>
  <c r="JR49" i="5"/>
  <c r="KF150" i="5"/>
  <c r="DR49" i="5"/>
  <c r="EF150" i="5"/>
  <c r="NV40" i="5"/>
  <c r="NV51" i="5"/>
  <c r="NU51" i="5"/>
  <c r="CA75" i="17" s="1"/>
  <c r="CD224" i="5"/>
  <c r="W71" i="9"/>
  <c r="EX49" i="5"/>
  <c r="FL150" i="5"/>
  <c r="BX77" i="17"/>
  <c r="DN154" i="5"/>
  <c r="AM79" i="17"/>
  <c r="FD152" i="5"/>
  <c r="AS77" i="17"/>
  <c r="AB62" i="4"/>
  <c r="CQ49" i="5"/>
  <c r="DE150" i="5"/>
  <c r="EA49" i="5"/>
  <c r="EO150" i="5"/>
  <c r="HT49" i="5"/>
  <c r="IH150" i="5"/>
  <c r="IE49" i="5"/>
  <c r="IS150" i="5"/>
  <c r="HX49" i="5"/>
  <c r="IL150" i="5"/>
  <c r="BG78" i="17"/>
  <c r="IX153" i="5"/>
  <c r="JE224" i="5"/>
  <c r="BJ71" i="10"/>
  <c r="BJ97" i="17"/>
  <c r="X66" i="4"/>
  <c r="DW155" i="5"/>
  <c r="DW164" i="5" s="1"/>
  <c r="BK49" i="5"/>
  <c r="BY150" i="5"/>
  <c r="FD49" i="5"/>
  <c r="AU75" i="17"/>
  <c r="FR150" i="5"/>
  <c r="GN155" i="5"/>
  <c r="AX80" i="17"/>
  <c r="CM49" i="5"/>
  <c r="DA150" i="5"/>
  <c r="AP76" i="17"/>
  <c r="CI49" i="5"/>
  <c r="CW150" i="5"/>
  <c r="CP49" i="5"/>
  <c r="DD150" i="5"/>
  <c r="JK49" i="5"/>
  <c r="JY150" i="5"/>
  <c r="JU49" i="5"/>
  <c r="KI150" i="5"/>
  <c r="BH49" i="5"/>
  <c r="BV150" i="5"/>
  <c r="GA49" i="5"/>
  <c r="GO150" i="5"/>
  <c r="IX49" i="5"/>
  <c r="JL150" i="5"/>
  <c r="BI75" i="17"/>
  <c r="BD49" i="5"/>
  <c r="BR150" i="5"/>
  <c r="LH49" i="5"/>
  <c r="LV150" i="5"/>
  <c r="AY224" i="5"/>
  <c r="V71" i="9"/>
  <c r="R112" i="5"/>
  <c r="U70" i="9"/>
  <c r="R70" i="9" s="1"/>
  <c r="U70" i="10"/>
  <c r="U96" i="17"/>
  <c r="NE153" i="5"/>
  <c r="NE162" i="5" s="1"/>
  <c r="FY152" i="5"/>
  <c r="AV77" i="17"/>
  <c r="DU153" i="5"/>
  <c r="AN78" i="17"/>
  <c r="AT49" i="5"/>
  <c r="BH150" i="5"/>
  <c r="FM49" i="5"/>
  <c r="GA150" i="5"/>
  <c r="NC49" i="5"/>
  <c r="NQ150" i="5"/>
  <c r="CL160" i="5"/>
  <c r="U91" i="17"/>
  <c r="R107" i="17"/>
  <c r="HF49" i="5"/>
  <c r="HT150" i="5"/>
  <c r="NN49" i="5"/>
  <c r="GB49" i="5"/>
  <c r="GP150" i="5"/>
  <c r="FH49" i="5"/>
  <c r="FV150" i="5"/>
  <c r="MZ49" i="5"/>
  <c r="NN150" i="5"/>
  <c r="CV49" i="5"/>
  <c r="DJ150" i="5"/>
  <c r="U65" i="4"/>
  <c r="NT49" i="5"/>
  <c r="KF49" i="5"/>
  <c r="KT150" i="5"/>
  <c r="R51" i="17"/>
  <c r="X65" i="4"/>
  <c r="FW49" i="5"/>
  <c r="GK150" i="5"/>
  <c r="FB49" i="5"/>
  <c r="FP150" i="5"/>
  <c r="MR49" i="5"/>
  <c r="BW75" i="17"/>
  <c r="NF150" i="5"/>
  <c r="IT49" i="5"/>
  <c r="JH150" i="5"/>
  <c r="HE49" i="5"/>
  <c r="HS150" i="5"/>
  <c r="V66" i="4"/>
  <c r="BM79" i="17"/>
  <c r="R33" i="10"/>
  <c r="U125" i="10"/>
  <c r="HA224" i="5"/>
  <c r="BB97" i="17"/>
  <c r="BB71" i="10"/>
  <c r="IS49" i="5"/>
  <c r="JG150" i="5"/>
  <c r="JP49" i="5"/>
  <c r="KD150" i="5"/>
  <c r="ME49" i="5"/>
  <c r="MS150" i="5"/>
  <c r="KT49" i="5"/>
  <c r="LH150" i="5"/>
  <c r="AK224" i="5"/>
  <c r="Z97" i="17"/>
  <c r="Z71" i="10"/>
  <c r="AV154" i="5"/>
  <c r="W79" i="17"/>
  <c r="ET49" i="5"/>
  <c r="FH150" i="5"/>
  <c r="GJ49" i="5"/>
  <c r="GX150" i="5"/>
  <c r="Y64" i="4"/>
  <c r="EY153" i="5"/>
  <c r="EY162" i="5" s="1"/>
  <c r="EQ49" i="5"/>
  <c r="FE150" i="5"/>
  <c r="IH49" i="5"/>
  <c r="IV150" i="5"/>
  <c r="LO49" i="5"/>
  <c r="MC150" i="5"/>
  <c r="JO49" i="5"/>
  <c r="KC150" i="5"/>
  <c r="LI224" i="5"/>
  <c r="BR71" i="10"/>
  <c r="BR97" i="17"/>
  <c r="AR115" i="17"/>
  <c r="CL153" i="5"/>
  <c r="AI78" i="17"/>
  <c r="GP49" i="5"/>
  <c r="HD150" i="5"/>
  <c r="LB49" i="5"/>
  <c r="BQ75" i="17"/>
  <c r="LP150" i="5"/>
  <c r="AQ80" i="17"/>
  <c r="R50" i="17"/>
  <c r="CK49" i="5"/>
  <c r="CY150" i="5"/>
  <c r="NQ49" i="5"/>
  <c r="U130" i="5"/>
  <c r="V132" i="5"/>
  <c r="BR155" i="5"/>
  <c r="AB119" i="17" s="1"/>
  <c r="AB91" i="17" s="1"/>
  <c r="AF80" i="17"/>
  <c r="KH154" i="5"/>
  <c r="BL79" i="17"/>
  <c r="AY49" i="5"/>
  <c r="BM150" i="5"/>
  <c r="V61" i="4"/>
  <c r="FX49" i="5"/>
  <c r="GL150" i="5"/>
  <c r="LJ49" i="5"/>
  <c r="LX150" i="5"/>
  <c r="CF49" i="5"/>
  <c r="CT150" i="5"/>
  <c r="MM49" i="5"/>
  <c r="NA150" i="5"/>
  <c r="BW119" i="17"/>
  <c r="X73" i="9"/>
  <c r="DG155" i="5"/>
  <c r="AM119" i="17" s="1"/>
  <c r="AL80" i="17"/>
  <c r="LX164" i="5"/>
  <c r="AA127" i="17"/>
  <c r="LI164" i="5"/>
  <c r="KU49" i="5"/>
  <c r="LI150" i="5"/>
  <c r="BP75" i="17"/>
  <c r="HO155" i="5"/>
  <c r="BB80" i="17"/>
  <c r="AE49" i="5"/>
  <c r="AS150" i="5"/>
  <c r="DC49" i="5"/>
  <c r="DQ150" i="5"/>
  <c r="BE77" i="17"/>
  <c r="IJ152" i="5"/>
  <c r="BC155" i="5"/>
  <c r="AD80" i="17"/>
  <c r="MY151" i="5"/>
  <c r="BV76" i="17"/>
  <c r="LX49" i="5"/>
  <c r="ML150" i="5"/>
  <c r="GF49" i="5"/>
  <c r="AY75" i="17"/>
  <c r="GT150" i="5"/>
  <c r="ES49" i="5"/>
  <c r="FG150" i="5"/>
  <c r="AD49" i="5"/>
  <c r="AR150" i="5"/>
  <c r="BV49" i="5"/>
  <c r="CJ150" i="5"/>
  <c r="R33" i="9"/>
  <c r="U125" i="9"/>
  <c r="V33" i="9" s="1"/>
  <c r="V125" i="9" s="1"/>
  <c r="W33" i="9" s="1"/>
  <c r="W125" i="9" s="1"/>
  <c r="X33" i="9" s="1"/>
  <c r="X125" i="9" s="1"/>
  <c r="Y33" i="9" s="1"/>
  <c r="Y125" i="9" s="1"/>
  <c r="Z33" i="9" s="1"/>
  <c r="Z125" i="9" s="1"/>
  <c r="AA33" i="9" s="1"/>
  <c r="AA125" i="9" s="1"/>
  <c r="AB33" i="9" s="1"/>
  <c r="AB125" i="9" s="1"/>
  <c r="AC33" i="9" s="1"/>
  <c r="AC125" i="9" s="1"/>
  <c r="AD33" i="9" s="1"/>
  <c r="AD125" i="9" s="1"/>
  <c r="AE33" i="9" s="1"/>
  <c r="AE125" i="9" s="1"/>
  <c r="AF33" i="9" s="1"/>
  <c r="AF125" i="9" s="1"/>
  <c r="R125" i="9" s="1"/>
  <c r="R125" i="10" s="1"/>
  <c r="AW152" i="5"/>
  <c r="AW161" i="5" s="1"/>
  <c r="X77" i="17"/>
  <c r="MD151" i="5"/>
  <c r="BO115" i="17" s="1"/>
  <c r="BS76" i="17"/>
  <c r="AC49" i="5"/>
  <c r="AQ150" i="5"/>
  <c r="FK49" i="5"/>
  <c r="AV75" i="17"/>
  <c r="FY150" i="5"/>
  <c r="AH49" i="5"/>
  <c r="W75" i="17"/>
  <c r="AV150" i="5"/>
  <c r="NM49" i="5"/>
  <c r="BZ75" i="17"/>
  <c r="HW49" i="5"/>
  <c r="IK150" i="5"/>
  <c r="GO49" i="5"/>
  <c r="HC150" i="5"/>
  <c r="CY49" i="5"/>
  <c r="DM150" i="5"/>
  <c r="AI77" i="17"/>
  <c r="BZ79" i="17"/>
  <c r="BB49" i="5"/>
  <c r="BP150" i="5"/>
  <c r="R69" i="17"/>
  <c r="X49" i="5"/>
  <c r="AL150" i="5"/>
  <c r="R48" i="17"/>
  <c r="JS49" i="5"/>
  <c r="KG150" i="5"/>
  <c r="BL75" i="17"/>
  <c r="LP224" i="5"/>
  <c r="BS97" i="17"/>
  <c r="BS71" i="10"/>
  <c r="BB77" i="17"/>
  <c r="DU49" i="5"/>
  <c r="AP75" i="17"/>
  <c r="EI150" i="5"/>
  <c r="U226" i="5"/>
  <c r="R139" i="5"/>
  <c r="U77" i="10"/>
  <c r="U110" i="17"/>
  <c r="U77" i="9"/>
  <c r="KG224" i="5"/>
  <c r="BN97" i="17"/>
  <c r="BN71" i="10"/>
  <c r="AJ154" i="5"/>
  <c r="W118" i="17" s="1"/>
  <c r="W90" i="17" s="1"/>
  <c r="U79" i="17"/>
  <c r="AJ153" i="5"/>
  <c r="W117" i="17" s="1"/>
  <c r="W89" i="17" s="1"/>
  <c r="U78" i="17"/>
  <c r="JM49" i="5"/>
  <c r="KA150" i="5"/>
  <c r="KE49" i="5"/>
  <c r="KS150" i="5"/>
  <c r="AG49" i="5"/>
  <c r="AU150" i="5"/>
  <c r="R46" i="17"/>
  <c r="AH224" i="5"/>
  <c r="AH228" i="5" s="1"/>
  <c r="W97" i="17"/>
  <c r="W71" i="10"/>
  <c r="CL155" i="5"/>
  <c r="AI80" i="17"/>
  <c r="NL49" i="5"/>
  <c r="GQ49" i="5"/>
  <c r="HE150" i="5"/>
  <c r="FY49" i="5"/>
  <c r="GM150" i="5"/>
  <c r="AX75" i="17"/>
  <c r="ER49" i="5"/>
  <c r="FF150" i="5"/>
  <c r="BX161" i="5"/>
  <c r="AB65" i="4"/>
  <c r="IM154" i="5"/>
  <c r="IM163" i="5" s="1"/>
  <c r="KQ49" i="5"/>
  <c r="LE150" i="5"/>
  <c r="HZ49" i="5"/>
  <c r="IN150" i="5"/>
  <c r="IB49" i="5"/>
  <c r="IP150" i="5"/>
  <c r="HV155" i="5"/>
  <c r="BC80" i="17"/>
  <c r="AC64" i="4"/>
  <c r="NT153" i="5"/>
  <c r="BY78" i="17"/>
  <c r="LB155" i="5"/>
  <c r="BO80" i="17"/>
  <c r="BA78" i="17"/>
  <c r="HH153" i="5"/>
  <c r="AA64" i="4"/>
  <c r="AG80" i="17"/>
  <c r="BX155" i="5"/>
  <c r="AC119" i="17" s="1"/>
  <c r="AC91" i="17" s="1"/>
  <c r="BM152" i="5"/>
  <c r="BM161" i="5" s="1"/>
  <c r="V63" i="4"/>
  <c r="GN49" i="5"/>
  <c r="HB150" i="5"/>
  <c r="BQ80" i="17"/>
  <c r="LP155" i="5"/>
  <c r="AX49" i="5"/>
  <c r="BL150" i="5"/>
  <c r="DY49" i="5"/>
  <c r="EM150" i="5"/>
  <c r="U88" i="17"/>
  <c r="R104" i="17"/>
  <c r="LS49" i="5"/>
  <c r="MG150" i="5"/>
  <c r="DL49" i="5"/>
  <c r="DZ150" i="5"/>
  <c r="HO151" i="5"/>
  <c r="BB76" i="17"/>
  <c r="KX49" i="5"/>
  <c r="LL150" i="5"/>
  <c r="GE49" i="5"/>
  <c r="GS150" i="5"/>
  <c r="KZ49" i="5"/>
  <c r="LN150" i="5"/>
  <c r="MK164" i="5"/>
  <c r="EJ49" i="5"/>
  <c r="EX150" i="5"/>
  <c r="AA78" i="17"/>
  <c r="AZ153" i="5"/>
  <c r="AZ162" i="5" s="1"/>
  <c r="FL49" i="5"/>
  <c r="FZ150" i="5"/>
  <c r="NV53" i="5"/>
  <c r="NV152" i="5" s="1"/>
  <c r="NV161" i="5" s="1"/>
  <c r="NU53" i="5"/>
  <c r="BU77" i="17" s="1"/>
  <c r="BR49" i="5"/>
  <c r="CF150" i="5"/>
  <c r="CE224" i="5"/>
  <c r="AJ71" i="10"/>
  <c r="AJ97" i="17"/>
  <c r="HV224" i="5"/>
  <c r="BE97" i="17"/>
  <c r="BE71" i="10"/>
  <c r="MI49" i="5"/>
  <c r="MW150" i="5"/>
  <c r="KB49" i="5"/>
  <c r="KP150" i="5"/>
  <c r="CE163" i="5"/>
  <c r="R81" i="9"/>
  <c r="U80" i="9"/>
  <c r="ED49" i="5"/>
  <c r="ER150" i="5"/>
  <c r="BI49" i="5"/>
  <c r="BW150" i="5"/>
  <c r="LN49" i="5"/>
  <c r="MB150" i="5"/>
  <c r="BD79" i="17"/>
  <c r="IC154" i="5"/>
  <c r="HA154" i="5"/>
  <c r="AZ79" i="17"/>
  <c r="AW77" i="17"/>
  <c r="HR49" i="5"/>
  <c r="IF150" i="5"/>
  <c r="EW49" i="5"/>
  <c r="AT75" i="17"/>
  <c r="FK150" i="5"/>
  <c r="EK224" i="5"/>
  <c r="Y71" i="9"/>
  <c r="DI224" i="5"/>
  <c r="X71" i="9"/>
  <c r="Y63" i="4"/>
  <c r="W66" i="4"/>
  <c r="EP161" i="5"/>
  <c r="LT49" i="5"/>
  <c r="MH150" i="5"/>
  <c r="R67" i="17"/>
  <c r="AV224" i="5"/>
  <c r="AE71" i="10"/>
  <c r="AE97" i="17"/>
  <c r="V77" i="17"/>
  <c r="IV49" i="5"/>
  <c r="JJ150" i="5"/>
  <c r="DV49" i="5"/>
  <c r="EJ150" i="5"/>
  <c r="IU49" i="5"/>
  <c r="JI150" i="5"/>
  <c r="AI49" i="5"/>
  <c r="AW150" i="5"/>
  <c r="X75" i="17"/>
  <c r="FN49" i="5"/>
  <c r="GB150" i="5"/>
  <c r="R66" i="17"/>
  <c r="IR155" i="5"/>
  <c r="BF80" i="17"/>
  <c r="LI49" i="5"/>
  <c r="LW150" i="5"/>
  <c r="BR75" i="17"/>
  <c r="R55" i="17"/>
  <c r="DF49" i="5"/>
  <c r="DT150" i="5"/>
  <c r="FG49" i="5"/>
  <c r="FU150" i="5"/>
  <c r="U62" i="4"/>
  <c r="DU224" i="5"/>
  <c r="AP71" i="10"/>
  <c r="AP97" i="17"/>
  <c r="ID153" i="5"/>
  <c r="BD78" i="17"/>
  <c r="GW49" i="5"/>
  <c r="HK150" i="5"/>
  <c r="HP49" i="5"/>
  <c r="ID150" i="5"/>
  <c r="IJ224" i="5"/>
  <c r="BG97" i="17"/>
  <c r="BG71" i="10"/>
  <c r="R106" i="17"/>
  <c r="MW49" i="5"/>
  <c r="NK150" i="5"/>
  <c r="JI49" i="5"/>
  <c r="JW150" i="5"/>
  <c r="X130" i="17"/>
  <c r="BR119" i="17" l="1"/>
  <c r="X116" i="17"/>
  <c r="X88" i="17" s="1"/>
  <c r="AU118" i="17"/>
  <c r="CA76" i="17"/>
  <c r="BT119" i="17"/>
  <c r="AD117" i="17"/>
  <c r="AC68" i="9"/>
  <c r="BE118" i="17"/>
  <c r="AK116" i="17"/>
  <c r="AE68" i="9"/>
  <c r="AN118" i="17"/>
  <c r="CA79" i="17"/>
  <c r="AJ118" i="17"/>
  <c r="AF65" i="4"/>
  <c r="BR117" i="17"/>
  <c r="AA68" i="9"/>
  <c r="AC118" i="17"/>
  <c r="AC90" i="17" s="1"/>
  <c r="BE115" i="17"/>
  <c r="R72" i="9"/>
  <c r="AD68" i="9"/>
  <c r="W68" i="9"/>
  <c r="R80" i="9"/>
  <c r="Z68" i="9"/>
  <c r="AC228" i="5"/>
  <c r="AB116" i="17"/>
  <c r="AB88" i="17" s="1"/>
  <c r="X115" i="17"/>
  <c r="X87" i="17" s="1"/>
  <c r="Y68" i="9"/>
  <c r="X119" i="17"/>
  <c r="X91" i="17" s="1"/>
  <c r="X118" i="17"/>
  <c r="X90" i="17" s="1"/>
  <c r="V76" i="10"/>
  <c r="X117" i="17"/>
  <c r="X89" i="17" s="1"/>
  <c r="AK115" i="17"/>
  <c r="AB117" i="17"/>
  <c r="AB89" i="17" s="1"/>
  <c r="V68" i="9"/>
  <c r="AA116" i="17"/>
  <c r="AA88" i="17" s="1"/>
  <c r="AA117" i="17"/>
  <c r="AA89" i="17" s="1"/>
  <c r="BU78" i="17"/>
  <c r="BU128" i="17" s="1"/>
  <c r="BV20" i="17" s="1"/>
  <c r="BV128" i="17" s="1"/>
  <c r="BW20" i="17" s="1"/>
  <c r="BW128" i="17" s="1"/>
  <c r="BX20" i="17" s="1"/>
  <c r="BX128" i="17" s="1"/>
  <c r="BY20" i="17" s="1"/>
  <c r="BY128" i="17" s="1"/>
  <c r="BZ20" i="17" s="1"/>
  <c r="BZ128" i="17" s="1"/>
  <c r="CA20" i="17" s="1"/>
  <c r="AF66" i="4"/>
  <c r="R66" i="4" s="1"/>
  <c r="Z119" i="17"/>
  <c r="Z91" i="17" s="1"/>
  <c r="Z117" i="17"/>
  <c r="Z89" i="17" s="1"/>
  <c r="BU75" i="17"/>
  <c r="BU125" i="17" s="1"/>
  <c r="BV17" i="17" s="1"/>
  <c r="BV125" i="17" s="1"/>
  <c r="BW17" i="17" s="1"/>
  <c r="BW125" i="17" s="1"/>
  <c r="BX17" i="17" s="1"/>
  <c r="BX125" i="17" s="1"/>
  <c r="BY17" i="17" s="1"/>
  <c r="BY125" i="17" s="1"/>
  <c r="BZ17" i="17" s="1"/>
  <c r="BZ125" i="17" s="1"/>
  <c r="CA17" i="17" s="1"/>
  <c r="CA125" i="17" s="1"/>
  <c r="BU76" i="17"/>
  <c r="R76" i="17" s="1"/>
  <c r="Z118" i="17"/>
  <c r="Z90" i="17" s="1"/>
  <c r="Z116" i="17"/>
  <c r="Z88" i="17" s="1"/>
  <c r="W114" i="17"/>
  <c r="W86" i="17" s="1"/>
  <c r="BU80" i="17"/>
  <c r="BU130" i="17" s="1"/>
  <c r="BV22" i="17" s="1"/>
  <c r="BV130" i="17" s="1"/>
  <c r="BW22" i="17" s="1"/>
  <c r="BW130" i="17" s="1"/>
  <c r="BX22" i="17" s="1"/>
  <c r="BX130" i="17" s="1"/>
  <c r="BY22" i="17" s="1"/>
  <c r="BY130" i="17" s="1"/>
  <c r="BZ22" i="17" s="1"/>
  <c r="BZ130" i="17" s="1"/>
  <c r="CA22" i="17" s="1"/>
  <c r="CA130" i="17" s="1"/>
  <c r="AF62" i="4"/>
  <c r="R62" i="4" s="1"/>
  <c r="AP115" i="17"/>
  <c r="AP87" i="17" s="1"/>
  <c r="R52" i="5"/>
  <c r="AB16" i="17"/>
  <c r="X15" i="9"/>
  <c r="BO16" i="17"/>
  <c r="BC16" i="17"/>
  <c r="BM16" i="17"/>
  <c r="AL16" i="17"/>
  <c r="AB15" i="9"/>
  <c r="Z15" i="9"/>
  <c r="R55" i="5"/>
  <c r="V15" i="9"/>
  <c r="BN16" i="17"/>
  <c r="AE16" i="17"/>
  <c r="AR16" i="17"/>
  <c r="AJ16" i="17"/>
  <c r="W15" i="9"/>
  <c r="BR16" i="17"/>
  <c r="AH16" i="17"/>
  <c r="AN16" i="17"/>
  <c r="AG16" i="17"/>
  <c r="Z16" i="17"/>
  <c r="AC16" i="17"/>
  <c r="AT16" i="17"/>
  <c r="Y15" i="9"/>
  <c r="AU16" i="17"/>
  <c r="AS16" i="17"/>
  <c r="AP16" i="17"/>
  <c r="AV16" i="17"/>
  <c r="AY16" i="17"/>
  <c r="AD15" i="9"/>
  <c r="U15" i="9"/>
  <c r="R15" i="9" s="1"/>
  <c r="BQ16" i="17"/>
  <c r="BI16" i="17"/>
  <c r="BT16" i="17"/>
  <c r="AQ16" i="17"/>
  <c r="AE15" i="9"/>
  <c r="AC15" i="9"/>
  <c r="AF15" i="9"/>
  <c r="BU16" i="17"/>
  <c r="BD16" i="17"/>
  <c r="AZ16" i="17"/>
  <c r="AW16" i="17"/>
  <c r="AS129" i="17"/>
  <c r="AC129" i="17"/>
  <c r="V60" i="4"/>
  <c r="R56" i="5"/>
  <c r="R154" i="5"/>
  <c r="V126" i="17"/>
  <c r="Z125" i="17"/>
  <c r="AG127" i="17"/>
  <c r="BE125" i="17"/>
  <c r="R51" i="5"/>
  <c r="R54" i="5"/>
  <c r="AA125" i="17"/>
  <c r="BT91" i="17"/>
  <c r="AA129" i="17"/>
  <c r="AM127" i="17"/>
  <c r="BE126" i="17"/>
  <c r="AT130" i="17"/>
  <c r="AH127" i="17"/>
  <c r="AX128" i="17"/>
  <c r="BG125" i="17"/>
  <c r="AF125" i="17"/>
  <c r="BG130" i="17"/>
  <c r="BM126" i="17"/>
  <c r="BN125" i="17"/>
  <c r="BC128" i="17"/>
  <c r="BR129" i="17"/>
  <c r="AE128" i="17"/>
  <c r="AW129" i="17"/>
  <c r="BL127" i="17"/>
  <c r="AS128" i="17"/>
  <c r="Y129" i="17"/>
  <c r="BS128" i="17"/>
  <c r="BR130" i="17"/>
  <c r="BK127" i="17"/>
  <c r="AR126" i="17"/>
  <c r="BG129" i="17"/>
  <c r="BK125" i="17"/>
  <c r="AP130" i="17"/>
  <c r="BO125" i="17"/>
  <c r="Z128" i="17"/>
  <c r="BI130" i="17"/>
  <c r="AG126" i="17"/>
  <c r="AL128" i="17"/>
  <c r="BF128" i="17"/>
  <c r="BH129" i="17"/>
  <c r="BP128" i="17"/>
  <c r="AW125" i="17"/>
  <c r="AL125" i="17"/>
  <c r="BF125" i="17"/>
  <c r="AO126" i="17"/>
  <c r="BB125" i="17"/>
  <c r="BD126" i="17"/>
  <c r="BK130" i="17"/>
  <c r="AY126" i="17"/>
  <c r="AM125" i="17"/>
  <c r="AJ126" i="17"/>
  <c r="BB129" i="17"/>
  <c r="BA127" i="17"/>
  <c r="BN126" i="17"/>
  <c r="AN129" i="17"/>
  <c r="AA130" i="17"/>
  <c r="AH128" i="17"/>
  <c r="BP130" i="17"/>
  <c r="AR128" i="17"/>
  <c r="BP127" i="17"/>
  <c r="AZ128" i="17"/>
  <c r="AK126" i="17"/>
  <c r="BH126" i="17"/>
  <c r="AX126" i="17"/>
  <c r="AE126" i="17"/>
  <c r="AO125" i="17"/>
  <c r="AW126" i="17"/>
  <c r="CA78" i="17"/>
  <c r="R78" i="17" s="1"/>
  <c r="BD127" i="17"/>
  <c r="BU127" i="17"/>
  <c r="BV19" i="17" s="1"/>
  <c r="BV127" i="17" s="1"/>
  <c r="BW19" i="17" s="1"/>
  <c r="BW127" i="17" s="1"/>
  <c r="BX19" i="17" s="1"/>
  <c r="BX127" i="17" s="1"/>
  <c r="BY19" i="17" s="1"/>
  <c r="BY127" i="17" s="1"/>
  <c r="BZ19" i="17" s="1"/>
  <c r="BZ127" i="17" s="1"/>
  <c r="CA19" i="17" s="1"/>
  <c r="R53" i="5"/>
  <c r="V127" i="17"/>
  <c r="BO128" i="17"/>
  <c r="AP127" i="17"/>
  <c r="AL130" i="17"/>
  <c r="AK127" i="17"/>
  <c r="BQ125" i="17"/>
  <c r="BI128" i="17"/>
  <c r="BJ129" i="17"/>
  <c r="AN126" i="17"/>
  <c r="BG128" i="17"/>
  <c r="AG125" i="17"/>
  <c r="BH127" i="17"/>
  <c r="AH125" i="17"/>
  <c r="AE130" i="17"/>
  <c r="BH119" i="17"/>
  <c r="IR164" i="5"/>
  <c r="EX148" i="5"/>
  <c r="EX226" i="5" s="1"/>
  <c r="EX228" i="5" s="1"/>
  <c r="EX159" i="5"/>
  <c r="EX157" i="5" s="1"/>
  <c r="BG68" i="10"/>
  <c r="FK148" i="5"/>
  <c r="AV114" i="17"/>
  <c r="FK159" i="5"/>
  <c r="CF148" i="5"/>
  <c r="CF226" i="5" s="1"/>
  <c r="CF228" i="5" s="1"/>
  <c r="CF159" i="5"/>
  <c r="U128" i="17"/>
  <c r="JW148" i="5"/>
  <c r="JW226" i="5" s="1"/>
  <c r="JW228" i="5" s="1"/>
  <c r="JW159" i="5"/>
  <c r="JW157" i="5" s="1"/>
  <c r="BG94" i="17"/>
  <c r="X16" i="17"/>
  <c r="BO87" i="17"/>
  <c r="R77" i="10"/>
  <c r="U76" i="10"/>
  <c r="BL59" i="10"/>
  <c r="BL73" i="17"/>
  <c r="BL123" i="17" s="1"/>
  <c r="BZ59" i="10"/>
  <c r="BZ73" i="17"/>
  <c r="DQ148" i="5"/>
  <c r="DQ226" i="5" s="1"/>
  <c r="DQ228" i="5" s="1"/>
  <c r="DQ159" i="5"/>
  <c r="DQ157" i="5" s="1"/>
  <c r="BM129" i="17"/>
  <c r="AF130" i="17"/>
  <c r="LH148" i="5"/>
  <c r="LH226" i="5" s="1"/>
  <c r="LH228" i="5" s="1"/>
  <c r="LH159" i="5"/>
  <c r="LH157" i="5" s="1"/>
  <c r="AX130" i="17"/>
  <c r="DE148" i="5"/>
  <c r="DE226" i="5" s="1"/>
  <c r="DE228" i="5" s="1"/>
  <c r="DE159" i="5"/>
  <c r="DE157" i="5" s="1"/>
  <c r="NV49" i="5"/>
  <c r="NV150" i="5"/>
  <c r="R150" i="5" s="1"/>
  <c r="LM148" i="5"/>
  <c r="LM159" i="5"/>
  <c r="LM157" i="5" s="1"/>
  <c r="BT116" i="17"/>
  <c r="LX161" i="5"/>
  <c r="AV118" i="17"/>
  <c r="FK163" i="5"/>
  <c r="BM117" i="17"/>
  <c r="JZ162" i="5"/>
  <c r="AR94" i="17"/>
  <c r="AY117" i="17"/>
  <c r="GF162" i="5"/>
  <c r="JQ148" i="5"/>
  <c r="JQ226" i="5" s="1"/>
  <c r="JQ228" i="5" s="1"/>
  <c r="JQ159" i="5"/>
  <c r="JQ157" i="5" s="1"/>
  <c r="DK148" i="5"/>
  <c r="DK226" i="5" s="1"/>
  <c r="DK228" i="5" s="1"/>
  <c r="DK159" i="5"/>
  <c r="DK157" i="5" s="1"/>
  <c r="BI125" i="17"/>
  <c r="AQ117" i="17"/>
  <c r="EB162" i="5"/>
  <c r="BT115" i="17"/>
  <c r="LW160" i="5"/>
  <c r="NJ148" i="5"/>
  <c r="NJ226" i="5" s="1"/>
  <c r="NJ228" i="5" s="1"/>
  <c r="NJ159" i="5"/>
  <c r="NJ157" i="5" s="1"/>
  <c r="GG148" i="5"/>
  <c r="GG226" i="5" s="1"/>
  <c r="GG228" i="5" s="1"/>
  <c r="GG159" i="5"/>
  <c r="GG157" i="5" s="1"/>
  <c r="HL148" i="5"/>
  <c r="HL226" i="5" s="1"/>
  <c r="HL228" i="5" s="1"/>
  <c r="HL159" i="5"/>
  <c r="HL157" i="5" s="1"/>
  <c r="BR89" i="17"/>
  <c r="MI148" i="5"/>
  <c r="MI226" i="5" s="1"/>
  <c r="MI228" i="5" s="1"/>
  <c r="MI159" i="5"/>
  <c r="MI157" i="5" s="1"/>
  <c r="BQ68" i="10"/>
  <c r="IM148" i="5"/>
  <c r="IM226" i="5" s="1"/>
  <c r="IM228" i="5" s="1"/>
  <c r="IM159" i="5"/>
  <c r="IM157" i="5" s="1"/>
  <c r="AL127" i="17"/>
  <c r="GI148" i="5"/>
  <c r="GI226" i="5" s="1"/>
  <c r="GI228" i="5" s="1"/>
  <c r="GI159" i="5"/>
  <c r="GI157" i="5" s="1"/>
  <c r="II148" i="5"/>
  <c r="II226" i="5" s="1"/>
  <c r="II228" i="5" s="1"/>
  <c r="II159" i="5"/>
  <c r="II157" i="5" s="1"/>
  <c r="DC148" i="5"/>
  <c r="DC226" i="5" s="1"/>
  <c r="DC228" i="5" s="1"/>
  <c r="DC159" i="5"/>
  <c r="DC157" i="5" s="1"/>
  <c r="Y73" i="17"/>
  <c r="Y59" i="10"/>
  <c r="MJ148" i="5"/>
  <c r="MJ226" i="5" s="1"/>
  <c r="MJ228" i="5" s="1"/>
  <c r="MJ159" i="5"/>
  <c r="MJ157" i="5" s="1"/>
  <c r="AV130" i="17"/>
  <c r="BJ127" i="17"/>
  <c r="AQ126" i="17"/>
  <c r="CA118" i="17"/>
  <c r="NT163" i="5"/>
  <c r="AO117" i="17"/>
  <c r="DN162" i="5"/>
  <c r="AN127" i="17"/>
  <c r="HR148" i="5"/>
  <c r="HR226" i="5" s="1"/>
  <c r="HR228" i="5" s="1"/>
  <c r="HR159" i="5"/>
  <c r="HR157" i="5" s="1"/>
  <c r="HQ148" i="5"/>
  <c r="HQ226" i="5" s="1"/>
  <c r="HQ228" i="5" s="1"/>
  <c r="HQ159" i="5"/>
  <c r="HQ157" i="5" s="1"/>
  <c r="AX117" i="17"/>
  <c r="FY162" i="5"/>
  <c r="Y127" i="17"/>
  <c r="AV68" i="10"/>
  <c r="AZ129" i="17"/>
  <c r="IZ148" i="5"/>
  <c r="IZ226" i="5" s="1"/>
  <c r="IZ228" i="5" s="1"/>
  <c r="IZ159" i="5"/>
  <c r="IZ157" i="5" s="1"/>
  <c r="ED148" i="5"/>
  <c r="ED226" i="5" s="1"/>
  <c r="ED228" i="5" s="1"/>
  <c r="ED159" i="5"/>
  <c r="ED157" i="5" s="1"/>
  <c r="BN129" i="17"/>
  <c r="AA68" i="10"/>
  <c r="EL148" i="5"/>
  <c r="EL226" i="5" s="1"/>
  <c r="EL228" i="5" s="1"/>
  <c r="EL159" i="5"/>
  <c r="EL157" i="5" s="1"/>
  <c r="BC116" i="17"/>
  <c r="HH161" i="5"/>
  <c r="GF148" i="5"/>
  <c r="AY114" i="17"/>
  <c r="GF159" i="5"/>
  <c r="AU128" i="17"/>
  <c r="BO90" i="17"/>
  <c r="AZ148" i="5"/>
  <c r="AZ226" i="5" s="1"/>
  <c r="AZ228" i="5" s="1"/>
  <c r="AZ159" i="5"/>
  <c r="AZ157" i="5" s="1"/>
  <c r="AZ118" i="17"/>
  <c r="GM163" i="5"/>
  <c r="BE127" i="17"/>
  <c r="BE59" i="10"/>
  <c r="BE73" i="17"/>
  <c r="X94" i="17"/>
  <c r="DY148" i="5"/>
  <c r="DY226" i="5" s="1"/>
  <c r="DY228" i="5" s="1"/>
  <c r="DY159" i="5"/>
  <c r="DY157" i="5" s="1"/>
  <c r="AD126" i="17"/>
  <c r="AC68" i="10"/>
  <c r="IQ148" i="5"/>
  <c r="BH114" i="17"/>
  <c r="IQ159" i="5"/>
  <c r="AI126" i="17"/>
  <c r="AX68" i="10"/>
  <c r="AN68" i="10"/>
  <c r="BY115" i="17"/>
  <c r="NH160" i="5"/>
  <c r="BA129" i="17"/>
  <c r="BI129" i="17"/>
  <c r="BN115" i="17"/>
  <c r="KG160" i="5"/>
  <c r="AK88" i="17"/>
  <c r="R77" i="9"/>
  <c r="BD115" i="17"/>
  <c r="HO160" i="5"/>
  <c r="R110" i="17"/>
  <c r="U109" i="17"/>
  <c r="AY125" i="17"/>
  <c r="AP68" i="10"/>
  <c r="FU148" i="5"/>
  <c r="FU226" i="5" s="1"/>
  <c r="FU228" i="5" s="1"/>
  <c r="FU159" i="5"/>
  <c r="FU157" i="5" s="1"/>
  <c r="BF118" i="17"/>
  <c r="IC163" i="5"/>
  <c r="BE94" i="17"/>
  <c r="Y117" i="17"/>
  <c r="AJ162" i="5"/>
  <c r="AY59" i="10"/>
  <c r="AY73" i="17"/>
  <c r="LX148" i="5"/>
  <c r="LX226" i="5" s="1"/>
  <c r="LX228" i="5" s="1"/>
  <c r="LX159" i="5"/>
  <c r="AR87" i="17"/>
  <c r="NN148" i="5"/>
  <c r="NN226" i="5" s="1"/>
  <c r="NN228" i="5" s="1"/>
  <c r="NN159" i="5"/>
  <c r="AX116" i="17"/>
  <c r="FY161" i="5"/>
  <c r="R113" i="5"/>
  <c r="U18" i="9"/>
  <c r="R18" i="9" s="1"/>
  <c r="U26" i="17"/>
  <c r="U18" i="10"/>
  <c r="BR148" i="5"/>
  <c r="BR226" i="5" s="1"/>
  <c r="BR228" i="5" s="1"/>
  <c r="BR159" i="5"/>
  <c r="AF16" i="17"/>
  <c r="X68" i="9"/>
  <c r="AT73" i="17"/>
  <c r="AT59" i="10"/>
  <c r="BD129" i="17"/>
  <c r="EM148" i="5"/>
  <c r="EM226" i="5" s="1"/>
  <c r="EM228" i="5" s="1"/>
  <c r="EM159" i="5"/>
  <c r="EM157" i="5" s="1"/>
  <c r="R140" i="5"/>
  <c r="U30" i="9"/>
  <c r="U33" i="17"/>
  <c r="U30" i="10"/>
  <c r="EI148" i="5"/>
  <c r="AR114" i="17"/>
  <c r="EI159" i="5"/>
  <c r="BP148" i="5"/>
  <c r="BP226" i="5" s="1"/>
  <c r="BP228" i="5" s="1"/>
  <c r="BP159" i="5"/>
  <c r="BP157" i="5" s="1"/>
  <c r="DM148" i="5"/>
  <c r="DM226" i="5" s="1"/>
  <c r="DM228" i="5" s="1"/>
  <c r="DM159" i="5"/>
  <c r="DM157" i="5" s="1"/>
  <c r="AQ148" i="5"/>
  <c r="AQ226" i="5" s="1"/>
  <c r="AQ228" i="5" s="1"/>
  <c r="AQ159" i="5"/>
  <c r="AQ157" i="5" s="1"/>
  <c r="AR148" i="5"/>
  <c r="AR226" i="5" s="1"/>
  <c r="AR228" i="5" s="1"/>
  <c r="AR159" i="5"/>
  <c r="AR157" i="5" s="1"/>
  <c r="AH119" i="17"/>
  <c r="BR164" i="5"/>
  <c r="BQ59" i="10"/>
  <c r="BQ73" i="17"/>
  <c r="MC148" i="5"/>
  <c r="MC226" i="5" s="1"/>
  <c r="MC228" i="5" s="1"/>
  <c r="MC159" i="5"/>
  <c r="MC157" i="5" s="1"/>
  <c r="HS148" i="5"/>
  <c r="HS226" i="5" s="1"/>
  <c r="HS228" i="5" s="1"/>
  <c r="HS159" i="5"/>
  <c r="HS157" i="5" s="1"/>
  <c r="BW91" i="17"/>
  <c r="JY148" i="5"/>
  <c r="JY226" i="5" s="1"/>
  <c r="JY228" i="5" s="1"/>
  <c r="JY159" i="5"/>
  <c r="JY157" i="5" s="1"/>
  <c r="AZ119" i="17"/>
  <c r="GN164" i="5"/>
  <c r="AU73" i="17"/>
  <c r="AU59" i="10"/>
  <c r="IL148" i="5"/>
  <c r="IL226" i="5" s="1"/>
  <c r="IL228" i="5" s="1"/>
  <c r="IL159" i="5"/>
  <c r="GC148" i="5"/>
  <c r="GC226" i="5" s="1"/>
  <c r="GC228" i="5" s="1"/>
  <c r="GC159" i="5"/>
  <c r="GC157" i="5" s="1"/>
  <c r="AC60" i="4"/>
  <c r="KO148" i="5"/>
  <c r="KO226" i="5" s="1"/>
  <c r="KO228" i="5" s="1"/>
  <c r="KO159" i="5"/>
  <c r="KO157" i="5" s="1"/>
  <c r="HP148" i="5"/>
  <c r="HP226" i="5" s="1"/>
  <c r="HP228" i="5" s="1"/>
  <c r="HP159" i="5"/>
  <c r="HP157" i="5" s="1"/>
  <c r="ET148" i="5"/>
  <c r="ET226" i="5" s="1"/>
  <c r="ET228" i="5" s="1"/>
  <c r="ET159" i="5"/>
  <c r="ET157" i="5" s="1"/>
  <c r="AC128" i="17"/>
  <c r="BY116" i="17"/>
  <c r="NF161" i="5"/>
  <c r="AR129" i="17"/>
  <c r="BX73" i="17"/>
  <c r="BX59" i="10"/>
  <c r="BY59" i="10"/>
  <c r="BY73" i="17"/>
  <c r="LO148" i="5"/>
  <c r="LO226" i="5" s="1"/>
  <c r="LO228" i="5" s="1"/>
  <c r="LO159" i="5"/>
  <c r="LO157" i="5" s="1"/>
  <c r="GN148" i="5"/>
  <c r="GN226" i="5" s="1"/>
  <c r="GN228" i="5" s="1"/>
  <c r="GN159" i="5"/>
  <c r="NE148" i="5"/>
  <c r="NE226" i="5" s="1"/>
  <c r="NE228" i="5" s="1"/>
  <c r="NE159" i="5"/>
  <c r="NE157" i="5" s="1"/>
  <c r="HN148" i="5"/>
  <c r="HN226" i="5" s="1"/>
  <c r="HN228" i="5" s="1"/>
  <c r="HN159" i="5"/>
  <c r="HN157" i="5" s="1"/>
  <c r="AB60" i="4"/>
  <c r="AN116" i="17"/>
  <c r="DG161" i="5"/>
  <c r="BE116" i="17"/>
  <c r="HX161" i="5"/>
  <c r="KH148" i="5"/>
  <c r="KH159" i="5"/>
  <c r="EW148" i="5"/>
  <c r="AT114" i="17"/>
  <c r="EW159" i="5"/>
  <c r="BT73" i="17"/>
  <c r="BT59" i="10"/>
  <c r="AI148" i="5"/>
  <c r="X114" i="17"/>
  <c r="AI159" i="5"/>
  <c r="BF130" i="17"/>
  <c r="BV91" i="17"/>
  <c r="MU148" i="5"/>
  <c r="MU226" i="5" s="1"/>
  <c r="MU228" i="5" s="1"/>
  <c r="MU159" i="5"/>
  <c r="MU157" i="5" s="1"/>
  <c r="BL116" i="17"/>
  <c r="JS161" i="5"/>
  <c r="AS115" i="17"/>
  <c r="EQ160" i="5"/>
  <c r="BU129" i="17"/>
  <c r="BV21" i="17" s="1"/>
  <c r="BF126" i="17"/>
  <c r="EP148" i="5"/>
  <c r="AS114" i="17"/>
  <c r="EP159" i="5"/>
  <c r="AI117" i="17"/>
  <c r="BX162" i="5"/>
  <c r="JC148" i="5"/>
  <c r="JC159" i="5"/>
  <c r="JC157" i="5" s="1"/>
  <c r="BV73" i="17"/>
  <c r="BV59" i="10"/>
  <c r="HH148" i="5"/>
  <c r="BC114" i="17"/>
  <c r="HH159" i="5"/>
  <c r="JU148" i="5"/>
  <c r="JU226" i="5" s="1"/>
  <c r="JU228" i="5" s="1"/>
  <c r="JU159" i="5"/>
  <c r="JU157" i="5" s="1"/>
  <c r="BO73" i="17"/>
  <c r="BO59" i="10"/>
  <c r="BI118" i="17"/>
  <c r="IX163" i="5"/>
  <c r="AR117" i="17"/>
  <c r="EI162" i="5"/>
  <c r="BP118" i="17"/>
  <c r="KV163" i="5"/>
  <c r="KU148" i="5"/>
  <c r="BP114" i="17"/>
  <c r="KU159" i="5"/>
  <c r="V59" i="10"/>
  <c r="V73" i="17"/>
  <c r="FN148" i="5"/>
  <c r="FN226" i="5" s="1"/>
  <c r="FN228" i="5" s="1"/>
  <c r="FN159" i="5"/>
  <c r="FN157" i="5" s="1"/>
  <c r="AA73" i="17"/>
  <c r="AA59" i="10"/>
  <c r="DF148" i="5"/>
  <c r="DF226" i="5" s="1"/>
  <c r="DF228" i="5" s="1"/>
  <c r="DF159" i="5"/>
  <c r="DF157" i="5" s="1"/>
  <c r="BF115" i="17"/>
  <c r="IE160" i="5"/>
  <c r="JM148" i="5"/>
  <c r="JM226" i="5" s="1"/>
  <c r="JM228" i="5" s="1"/>
  <c r="JM159" i="5"/>
  <c r="JM157" i="5" s="1"/>
  <c r="BG126" i="17"/>
  <c r="BV94" i="17"/>
  <c r="BF59" i="10"/>
  <c r="BF73" i="17"/>
  <c r="AL87" i="17"/>
  <c r="BM125" i="17"/>
  <c r="IB148" i="5"/>
  <c r="IB226" i="5" s="1"/>
  <c r="IB228" i="5" s="1"/>
  <c r="IB159" i="5"/>
  <c r="IB157" i="5" s="1"/>
  <c r="CR148" i="5"/>
  <c r="CR226" i="5" s="1"/>
  <c r="CR228" i="5" s="1"/>
  <c r="CR159" i="5"/>
  <c r="CR157" i="5" s="1"/>
  <c r="AX94" i="17"/>
  <c r="IU148" i="5"/>
  <c r="IU226" i="5" s="1"/>
  <c r="IU228" i="5" s="1"/>
  <c r="IU159" i="5"/>
  <c r="IU157" i="5" s="1"/>
  <c r="AS126" i="17"/>
  <c r="BM127" i="17"/>
  <c r="KL148" i="5"/>
  <c r="KL226" i="5" s="1"/>
  <c r="KL228" i="5" s="1"/>
  <c r="KL159" i="5"/>
  <c r="KL157" i="5" s="1"/>
  <c r="BK118" i="17"/>
  <c r="JL163" i="5"/>
  <c r="BL126" i="17"/>
  <c r="EJ148" i="5"/>
  <c r="EJ226" i="5" s="1"/>
  <c r="EJ228" i="5" s="1"/>
  <c r="EJ159" i="5"/>
  <c r="EJ157" i="5" s="1"/>
  <c r="AE68" i="10"/>
  <c r="LW148" i="5"/>
  <c r="BT114" i="17"/>
  <c r="LW159" i="5"/>
  <c r="BD88" i="17"/>
  <c r="IF148" i="5"/>
  <c r="IF226" i="5" s="1"/>
  <c r="IF228" i="5" s="1"/>
  <c r="IF159" i="5"/>
  <c r="IF157" i="5" s="1"/>
  <c r="ER148" i="5"/>
  <c r="ER226" i="5" s="1"/>
  <c r="ER228" i="5" s="1"/>
  <c r="ER159" i="5"/>
  <c r="ER157" i="5" s="1"/>
  <c r="AJ94" i="17"/>
  <c r="BC117" i="17"/>
  <c r="HH162" i="5"/>
  <c r="AT125" i="17"/>
  <c r="LE148" i="5"/>
  <c r="LE226" i="5" s="1"/>
  <c r="LE228" i="5" s="1"/>
  <c r="LE159" i="5"/>
  <c r="AS148" i="5"/>
  <c r="AS226" i="5" s="1"/>
  <c r="AS228" i="5" s="1"/>
  <c r="AS159" i="5"/>
  <c r="AS157" i="5" s="1"/>
  <c r="AN119" i="17"/>
  <c r="DG164" i="5"/>
  <c r="V130" i="5"/>
  <c r="W132" i="5"/>
  <c r="MS148" i="5"/>
  <c r="MS226" i="5" s="1"/>
  <c r="MS228" i="5" s="1"/>
  <c r="MS159" i="5"/>
  <c r="GK148" i="5"/>
  <c r="GK226" i="5" s="1"/>
  <c r="GK228" i="5" s="1"/>
  <c r="GK159" i="5"/>
  <c r="GK157" i="5" s="1"/>
  <c r="BB130" i="17"/>
  <c r="BY148" i="5"/>
  <c r="BY226" i="5" s="1"/>
  <c r="BY228" i="5" s="1"/>
  <c r="BY159" i="5"/>
  <c r="BY157" i="5" s="1"/>
  <c r="BB126" i="17"/>
  <c r="FL148" i="5"/>
  <c r="FL226" i="5" s="1"/>
  <c r="FL228" i="5" s="1"/>
  <c r="FL159" i="5"/>
  <c r="FL157" i="5" s="1"/>
  <c r="CA119" i="17"/>
  <c r="NT164" i="5"/>
  <c r="BL118" i="17"/>
  <c r="JT163" i="5"/>
  <c r="MQ148" i="5"/>
  <c r="MQ159" i="5"/>
  <c r="MQ157" i="5" s="1"/>
  <c r="BX148" i="5"/>
  <c r="AI114" i="17"/>
  <c r="BX159" i="5"/>
  <c r="AC59" i="9"/>
  <c r="AC107" i="9" s="1"/>
  <c r="JF148" i="5"/>
  <c r="JF226" i="5" s="1"/>
  <c r="JF228" i="5" s="1"/>
  <c r="JF159" i="5"/>
  <c r="JF157" i="5" s="1"/>
  <c r="BW118" i="17"/>
  <c r="MS163" i="5"/>
  <c r="AT118" i="17"/>
  <c r="EW163" i="5"/>
  <c r="R71" i="10"/>
  <c r="MP148" i="5"/>
  <c r="MP226" i="5" s="1"/>
  <c r="MP228" i="5" s="1"/>
  <c r="MP159" i="5"/>
  <c r="MP157" i="5" s="1"/>
  <c r="BB119" i="17"/>
  <c r="HA164" i="5"/>
  <c r="CD148" i="5"/>
  <c r="CD159" i="5"/>
  <c r="CD157" i="5" s="1"/>
  <c r="FB148" i="5"/>
  <c r="FB226" i="5" s="1"/>
  <c r="FB228" i="5" s="1"/>
  <c r="FB159" i="5"/>
  <c r="FB157" i="5" s="1"/>
  <c r="FC148" i="5"/>
  <c r="FC226" i="5" s="1"/>
  <c r="FC228" i="5" s="1"/>
  <c r="FC159" i="5"/>
  <c r="FC157" i="5" s="1"/>
  <c r="AF61" i="4"/>
  <c r="R61" i="4" s="1"/>
  <c r="JA148" i="5"/>
  <c r="JA226" i="5" s="1"/>
  <c r="JA228" i="5" s="1"/>
  <c r="JA159" i="5"/>
  <c r="JA157" i="5" s="1"/>
  <c r="HM148" i="5"/>
  <c r="HM226" i="5" s="1"/>
  <c r="HM228" i="5" s="1"/>
  <c r="HM159" i="5"/>
  <c r="HM157" i="5" s="1"/>
  <c r="BR125" i="17"/>
  <c r="AB59" i="9"/>
  <c r="AB107" i="9" s="1"/>
  <c r="AF126" i="17"/>
  <c r="BM130" i="17"/>
  <c r="AV117" i="17"/>
  <c r="FK162" i="5"/>
  <c r="LR148" i="5"/>
  <c r="LR226" i="5" s="1"/>
  <c r="LR228" i="5" s="1"/>
  <c r="LR159" i="5"/>
  <c r="KQ148" i="5"/>
  <c r="KQ226" i="5" s="1"/>
  <c r="KQ228" i="5" s="1"/>
  <c r="KQ159" i="5"/>
  <c r="KQ157" i="5" s="1"/>
  <c r="Y68" i="10"/>
  <c r="AR125" i="17"/>
  <c r="AU125" i="17"/>
  <c r="W129" i="17"/>
  <c r="U125" i="17"/>
  <c r="V94" i="17"/>
  <c r="BB128" i="17"/>
  <c r="BJ115" i="17"/>
  <c r="JE160" i="5"/>
  <c r="AC130" i="17"/>
  <c r="X125" i="17"/>
  <c r="CZ148" i="5"/>
  <c r="AM114" i="17"/>
  <c r="CZ159" i="5"/>
  <c r="BH115" i="17"/>
  <c r="IR160" i="5"/>
  <c r="AI118" i="17"/>
  <c r="BX163" i="5"/>
  <c r="BS148" i="5"/>
  <c r="BS226" i="5" s="1"/>
  <c r="BS228" i="5" s="1"/>
  <c r="BS159" i="5"/>
  <c r="BS157" i="5" s="1"/>
  <c r="KM148" i="5"/>
  <c r="KM226" i="5" s="1"/>
  <c r="KM228" i="5" s="1"/>
  <c r="KM159" i="5"/>
  <c r="KM157" i="5" s="1"/>
  <c r="BE129" i="17"/>
  <c r="BY94" i="17"/>
  <c r="AG115" i="17"/>
  <c r="BJ160" i="5"/>
  <c r="CA115" i="17"/>
  <c r="NT160" i="5"/>
  <c r="GV148" i="5"/>
  <c r="GV226" i="5" s="1"/>
  <c r="GV228" i="5" s="1"/>
  <c r="GV159" i="5"/>
  <c r="GV157" i="5" s="1"/>
  <c r="AA60" i="4"/>
  <c r="BB148" i="5"/>
  <c r="BB226" i="5" s="1"/>
  <c r="BB228" i="5" s="1"/>
  <c r="BB159" i="5"/>
  <c r="BB157" i="5" s="1"/>
  <c r="AO130" i="17"/>
  <c r="MN148" i="5"/>
  <c r="MN226" i="5" s="1"/>
  <c r="MN228" i="5" s="1"/>
  <c r="MN159" i="5"/>
  <c r="MN157" i="5" s="1"/>
  <c r="BA119" i="17"/>
  <c r="GT164" i="5"/>
  <c r="AG117" i="17"/>
  <c r="BJ162" i="5"/>
  <c r="BL130" i="17"/>
  <c r="BN73" i="17"/>
  <c r="BN59" i="10"/>
  <c r="AZ117" i="17"/>
  <c r="GM162" i="5"/>
  <c r="AW59" i="10"/>
  <c r="AW73" i="17"/>
  <c r="AG94" i="17"/>
  <c r="AQ127" i="17"/>
  <c r="CU148" i="5"/>
  <c r="CU226" i="5" s="1"/>
  <c r="CU228" i="5" s="1"/>
  <c r="CU159" i="5"/>
  <c r="CU157" i="5" s="1"/>
  <c r="BF127" i="17"/>
  <c r="BI115" i="17"/>
  <c r="IX160" i="5"/>
  <c r="EY148" i="5"/>
  <c r="EY226" i="5" s="1"/>
  <c r="EY228" i="5" s="1"/>
  <c r="EY159" i="5"/>
  <c r="EY157" i="5" s="1"/>
  <c r="BV68" i="10"/>
  <c r="GR148" i="5"/>
  <c r="GR226" i="5" s="1"/>
  <c r="GR228" i="5" s="1"/>
  <c r="GR159" i="5"/>
  <c r="GR157" i="5" s="1"/>
  <c r="GY148" i="5"/>
  <c r="GY226" i="5" s="1"/>
  <c r="GY228" i="5" s="1"/>
  <c r="GY159" i="5"/>
  <c r="GY157" i="5" s="1"/>
  <c r="BC68" i="10"/>
  <c r="KN148" i="5"/>
  <c r="BO114" i="17"/>
  <c r="KN159" i="5"/>
  <c r="W60" i="4"/>
  <c r="LD148" i="5"/>
  <c r="LD226" i="5" s="1"/>
  <c r="LD228" i="5" s="1"/>
  <c r="LD159" i="5"/>
  <c r="LD157" i="5" s="1"/>
  <c r="AP128" i="17"/>
  <c r="DV148" i="5"/>
  <c r="DV226" i="5" s="1"/>
  <c r="DV228" i="5" s="1"/>
  <c r="DV159" i="5"/>
  <c r="DV157" i="5" s="1"/>
  <c r="BM116" i="17"/>
  <c r="JZ161" i="5"/>
  <c r="AN148" i="5"/>
  <c r="AC114" i="17"/>
  <c r="AN159" i="5"/>
  <c r="AN157" i="5" s="1"/>
  <c r="IA148" i="5"/>
  <c r="IA226" i="5" s="1"/>
  <c r="IA228" i="5" s="1"/>
  <c r="IA159" i="5"/>
  <c r="IA157" i="5" s="1"/>
  <c r="R99" i="17"/>
  <c r="NG148" i="5"/>
  <c r="NG226" i="5" s="1"/>
  <c r="NG228" i="5" s="1"/>
  <c r="NG159" i="5"/>
  <c r="NG157" i="5" s="1"/>
  <c r="BP129" i="17"/>
  <c r="BY117" i="17"/>
  <c r="NH162" i="5"/>
  <c r="ID148" i="5"/>
  <c r="ID226" i="5" s="1"/>
  <c r="ID228" i="5" s="1"/>
  <c r="ID159" i="5"/>
  <c r="GB148" i="5"/>
  <c r="GB226" i="5" s="1"/>
  <c r="GB228" i="5" s="1"/>
  <c r="GB159" i="5"/>
  <c r="GB157" i="5" s="1"/>
  <c r="MH148" i="5"/>
  <c r="MH226" i="5" s="1"/>
  <c r="MH228" i="5" s="1"/>
  <c r="MH159" i="5"/>
  <c r="MH157" i="5" s="1"/>
  <c r="MB148" i="5"/>
  <c r="MB226" i="5" s="1"/>
  <c r="MB228" i="5" s="1"/>
  <c r="MB159" i="5"/>
  <c r="MB157" i="5" s="1"/>
  <c r="AA128" i="17"/>
  <c r="BL148" i="5"/>
  <c r="BL226" i="5" s="1"/>
  <c r="BL228" i="5" s="1"/>
  <c r="BL159" i="5"/>
  <c r="BL157" i="5" s="1"/>
  <c r="FF148" i="5"/>
  <c r="FF226" i="5" s="1"/>
  <c r="FF228" i="5" s="1"/>
  <c r="FF159" i="5"/>
  <c r="FF157" i="5" s="1"/>
  <c r="AU148" i="5"/>
  <c r="AU226" i="5" s="1"/>
  <c r="AU228" i="5" s="1"/>
  <c r="AU159" i="5"/>
  <c r="AU157" i="5" s="1"/>
  <c r="R79" i="17"/>
  <c r="AP73" i="17"/>
  <c r="AP59" i="10"/>
  <c r="AK16" i="17"/>
  <c r="AV148" i="5"/>
  <c r="AE114" i="17"/>
  <c r="AV159" i="5"/>
  <c r="BS126" i="17"/>
  <c r="IV148" i="5"/>
  <c r="IV226" i="5" s="1"/>
  <c r="IV228" i="5" s="1"/>
  <c r="IV159" i="5"/>
  <c r="IV157" i="5" s="1"/>
  <c r="JH148" i="5"/>
  <c r="JH226" i="5" s="1"/>
  <c r="JH228" i="5" s="1"/>
  <c r="JH159" i="5"/>
  <c r="JH157" i="5" s="1"/>
  <c r="BH148" i="5"/>
  <c r="BH226" i="5" s="1"/>
  <c r="BH228" i="5" s="1"/>
  <c r="BH159" i="5"/>
  <c r="BH157" i="5" s="1"/>
  <c r="JL148" i="5"/>
  <c r="BK114" i="17"/>
  <c r="JL159" i="5"/>
  <c r="AP126" i="17"/>
  <c r="EF148" i="5"/>
  <c r="EF226" i="5" s="1"/>
  <c r="EF228" i="5" s="1"/>
  <c r="EF159" i="5"/>
  <c r="EF157" i="5" s="1"/>
  <c r="BD130" i="17"/>
  <c r="AS130" i="17"/>
  <c r="AG73" i="17"/>
  <c r="AG59" i="10"/>
  <c r="IG148" i="5"/>
  <c r="IG226" i="5" s="1"/>
  <c r="IG228" i="5" s="1"/>
  <c r="IG159" i="5"/>
  <c r="IG157" i="5" s="1"/>
  <c r="BT129" i="17"/>
  <c r="AH130" i="17"/>
  <c r="BQ118" i="17"/>
  <c r="LB163" i="5"/>
  <c r="BV129" i="17"/>
  <c r="BW21" i="17" s="1"/>
  <c r="BW129" i="17" s="1"/>
  <c r="BX21" i="17" s="1"/>
  <c r="BX129" i="17" s="1"/>
  <c r="BY21" i="17" s="1"/>
  <c r="BY129" i="17" s="1"/>
  <c r="BZ21" i="17" s="1"/>
  <c r="BZ129" i="17" s="1"/>
  <c r="CA21" i="17" s="1"/>
  <c r="CA129" i="17" s="1"/>
  <c r="AP129" i="17"/>
  <c r="HI148" i="5"/>
  <c r="HI226" i="5" s="1"/>
  <c r="HI228" i="5" s="1"/>
  <c r="HI159" i="5"/>
  <c r="HI157" i="5" s="1"/>
  <c r="R97" i="17"/>
  <c r="BO129" i="17"/>
  <c r="LQ148" i="5"/>
  <c r="LQ226" i="5" s="1"/>
  <c r="LQ228" i="5" s="1"/>
  <c r="LQ159" i="5"/>
  <c r="MZ148" i="5"/>
  <c r="MZ226" i="5" s="1"/>
  <c r="MZ228" i="5" s="1"/>
  <c r="MZ159" i="5"/>
  <c r="BM87" i="17"/>
  <c r="CO148" i="5"/>
  <c r="CO226" i="5" s="1"/>
  <c r="CO228" i="5" s="1"/>
  <c r="CO159" i="5"/>
  <c r="CO157" i="5" s="1"/>
  <c r="BL68" i="10"/>
  <c r="AH115" i="17"/>
  <c r="BQ160" i="5"/>
  <c r="BW117" i="17"/>
  <c r="MR162" i="5"/>
  <c r="BO119" i="17"/>
  <c r="KN164" i="5"/>
  <c r="AB94" i="17"/>
  <c r="Y94" i="17"/>
  <c r="AR73" i="17"/>
  <c r="AR59" i="10"/>
  <c r="AW128" i="17"/>
  <c r="U60" i="4"/>
  <c r="V68" i="10"/>
  <c r="KJ148" i="5"/>
  <c r="KJ226" i="5" s="1"/>
  <c r="KJ228" i="5" s="1"/>
  <c r="KJ159" i="5"/>
  <c r="KJ157" i="5" s="1"/>
  <c r="AL129" i="17"/>
  <c r="HJ148" i="5"/>
  <c r="HJ226" i="5" s="1"/>
  <c r="HJ228" i="5" s="1"/>
  <c r="HJ159" i="5"/>
  <c r="HJ157" i="5" s="1"/>
  <c r="BD117" i="17"/>
  <c r="HO162" i="5"/>
  <c r="BM119" i="17"/>
  <c r="JZ164" i="5"/>
  <c r="BJ118" i="17"/>
  <c r="JE163" i="5"/>
  <c r="V76" i="5"/>
  <c r="W78" i="5"/>
  <c r="NP148" i="5"/>
  <c r="NP226" i="5" s="1"/>
  <c r="NP228" i="5" s="1"/>
  <c r="NP159" i="5"/>
  <c r="NP157" i="5" s="1"/>
  <c r="AK125" i="17"/>
  <c r="AQ73" i="17"/>
  <c r="AQ59" i="10"/>
  <c r="BG118" i="17"/>
  <c r="IK163" i="5"/>
  <c r="CL148" i="5"/>
  <c r="AK114" i="17"/>
  <c r="CL159" i="5"/>
  <c r="AU68" i="10"/>
  <c r="BY68" i="10"/>
  <c r="AY127" i="17"/>
  <c r="EV148" i="5"/>
  <c r="EV226" i="5" s="1"/>
  <c r="EV228" i="5" s="1"/>
  <c r="EV159" i="5"/>
  <c r="EV157" i="5" s="1"/>
  <c r="BA125" i="17"/>
  <c r="V31" i="10"/>
  <c r="EB148" i="5"/>
  <c r="AQ114" i="17"/>
  <c r="EB159" i="5"/>
  <c r="AC73" i="17"/>
  <c r="AC59" i="10"/>
  <c r="AZ130" i="17"/>
  <c r="KZ148" i="5"/>
  <c r="KZ226" i="5" s="1"/>
  <c r="KZ228" i="5" s="1"/>
  <c r="KZ159" i="5"/>
  <c r="KZ157" i="5" s="1"/>
  <c r="AW117" i="17"/>
  <c r="FR162" i="5"/>
  <c r="BN119" i="17"/>
  <c r="KG164" i="5"/>
  <c r="BH128" i="17"/>
  <c r="W128" i="17"/>
  <c r="AB125" i="17"/>
  <c r="JP148" i="5"/>
  <c r="JP226" i="5" s="1"/>
  <c r="JP228" i="5" s="1"/>
  <c r="JP159" i="5"/>
  <c r="JP157" i="5" s="1"/>
  <c r="AG68" i="10"/>
  <c r="DG148" i="5"/>
  <c r="AN114" i="17"/>
  <c r="DG159" i="5"/>
  <c r="AV119" i="17"/>
  <c r="FK164" i="5"/>
  <c r="BH116" i="17"/>
  <c r="IQ161" i="5"/>
  <c r="AH117" i="17"/>
  <c r="BQ162" i="5"/>
  <c r="Y60" i="4"/>
  <c r="MA148" i="5"/>
  <c r="MA226" i="5" s="1"/>
  <c r="MA228" i="5" s="1"/>
  <c r="MA159" i="5"/>
  <c r="MA157" i="5" s="1"/>
  <c r="AR116" i="17"/>
  <c r="EI161" i="5"/>
  <c r="BE117" i="17"/>
  <c r="HV162" i="5"/>
  <c r="AY128" i="17"/>
  <c r="BC94" i="17"/>
  <c r="BM73" i="17"/>
  <c r="BM59" i="10"/>
  <c r="W59" i="9"/>
  <c r="NH148" i="5"/>
  <c r="NH226" i="5" s="1"/>
  <c r="NH228" i="5" s="1"/>
  <c r="NH159" i="5"/>
  <c r="AM130" i="17"/>
  <c r="R73" i="10"/>
  <c r="BE87" i="17"/>
  <c r="BD90" i="17"/>
  <c r="BR118" i="17"/>
  <c r="LJ163" i="5"/>
  <c r="BT118" i="17"/>
  <c r="LW163" i="5"/>
  <c r="BU117" i="17"/>
  <c r="MD162" i="5"/>
  <c r="NK148" i="5"/>
  <c r="NK226" i="5" s="1"/>
  <c r="NK228" i="5" s="1"/>
  <c r="NK159" i="5"/>
  <c r="NK157" i="5" s="1"/>
  <c r="W16" i="17"/>
  <c r="BR73" i="17"/>
  <c r="BR59" i="10"/>
  <c r="AJ68" i="10"/>
  <c r="MG148" i="5"/>
  <c r="MG226" i="5" s="1"/>
  <c r="MG228" i="5" s="1"/>
  <c r="MG159" i="5"/>
  <c r="MG157" i="5" s="1"/>
  <c r="BA128" i="17"/>
  <c r="GS148" i="5"/>
  <c r="GS226" i="5" s="1"/>
  <c r="GS228" i="5" s="1"/>
  <c r="GS159" i="5"/>
  <c r="GS157" i="5" s="1"/>
  <c r="Y118" i="17"/>
  <c r="AJ163" i="5"/>
  <c r="BB127" i="17"/>
  <c r="AD88" i="17"/>
  <c r="BU115" i="17"/>
  <c r="MD160" i="5"/>
  <c r="GL148" i="5"/>
  <c r="GL226" i="5" s="1"/>
  <c r="GL228" i="5" s="1"/>
  <c r="GL159" i="5"/>
  <c r="GL157" i="5" s="1"/>
  <c r="CY148" i="5"/>
  <c r="CY226" i="5" s="1"/>
  <c r="CY228" i="5" s="1"/>
  <c r="CY159" i="5"/>
  <c r="CY157" i="5" s="1"/>
  <c r="HD148" i="5"/>
  <c r="HD226" i="5" s="1"/>
  <c r="HD228" i="5" s="1"/>
  <c r="HD159" i="5"/>
  <c r="HD157" i="5" s="1"/>
  <c r="BR94" i="17"/>
  <c r="KD148" i="5"/>
  <c r="KD226" i="5" s="1"/>
  <c r="KD228" i="5" s="1"/>
  <c r="KD159" i="5"/>
  <c r="KD157" i="5" s="1"/>
  <c r="BB68" i="10"/>
  <c r="FV148" i="5"/>
  <c r="FV226" i="5" s="1"/>
  <c r="FV228" i="5" s="1"/>
  <c r="FV159" i="5"/>
  <c r="FV157" i="5" s="1"/>
  <c r="BI59" i="10"/>
  <c r="BI73" i="17"/>
  <c r="AY129" i="17"/>
  <c r="IS148" i="5"/>
  <c r="IS226" i="5" s="1"/>
  <c r="IS228" i="5" s="1"/>
  <c r="IS159" i="5"/>
  <c r="IS157" i="5" s="1"/>
  <c r="AS127" i="17"/>
  <c r="AU90" i="17"/>
  <c r="AM116" i="17"/>
  <c r="CZ161" i="5"/>
  <c r="BF119" i="17"/>
  <c r="IC164" i="5"/>
  <c r="BU116" i="17"/>
  <c r="ME161" i="5"/>
  <c r="AU119" i="17"/>
  <c r="FD164" i="5"/>
  <c r="LZ148" i="5"/>
  <c r="LZ226" i="5" s="1"/>
  <c r="LZ228" i="5" s="1"/>
  <c r="LZ159" i="5"/>
  <c r="LZ157" i="5" s="1"/>
  <c r="R153" i="5"/>
  <c r="AY115" i="17"/>
  <c r="GF160" i="5"/>
  <c r="JN148" i="5"/>
  <c r="JN226" i="5" s="1"/>
  <c r="JN228" i="5" s="1"/>
  <c r="JN159" i="5"/>
  <c r="BV118" i="17"/>
  <c r="MK163" i="5"/>
  <c r="AR127" i="17"/>
  <c r="AJ119" i="17"/>
  <c r="CF164" i="5"/>
  <c r="BX118" i="17"/>
  <c r="MZ163" i="5"/>
  <c r="AR118" i="17"/>
  <c r="EI163" i="5"/>
  <c r="R71" i="9"/>
  <c r="R69" i="9"/>
  <c r="U68" i="9"/>
  <c r="BM94" i="17"/>
  <c r="BL129" i="17"/>
  <c r="BL128" i="17"/>
  <c r="BL94" i="17"/>
  <c r="AO68" i="10"/>
  <c r="AT127" i="17"/>
  <c r="AR130" i="17"/>
  <c r="AB68" i="10"/>
  <c r="CG148" i="5"/>
  <c r="CG226" i="5" s="1"/>
  <c r="CG228" i="5" s="1"/>
  <c r="CG159" i="5"/>
  <c r="CG157" i="5" s="1"/>
  <c r="U59" i="10"/>
  <c r="U73" i="17"/>
  <c r="U59" i="9"/>
  <c r="BC127" i="17"/>
  <c r="LG148" i="5"/>
  <c r="LG226" i="5" s="1"/>
  <c r="LG228" i="5" s="1"/>
  <c r="LG159" i="5"/>
  <c r="LG157" i="5" s="1"/>
  <c r="AE117" i="17"/>
  <c r="AV162" i="5"/>
  <c r="BP119" i="17"/>
  <c r="KU164" i="5"/>
  <c r="BK148" i="5"/>
  <c r="BK226" i="5" s="1"/>
  <c r="BK228" i="5" s="1"/>
  <c r="BK159" i="5"/>
  <c r="BK157" i="5" s="1"/>
  <c r="AK59" i="10"/>
  <c r="AK73" i="17"/>
  <c r="NI148" i="5"/>
  <c r="NI226" i="5" s="1"/>
  <c r="NI228" i="5" s="1"/>
  <c r="NI159" i="5"/>
  <c r="NI157" i="5" s="1"/>
  <c r="AI59" i="10"/>
  <c r="AI73" i="17"/>
  <c r="AU94" i="17"/>
  <c r="BA116" i="17"/>
  <c r="GT161" i="5"/>
  <c r="BA59" i="10"/>
  <c r="AA59" i="9"/>
  <c r="AA107" i="9" s="1"/>
  <c r="BA73" i="17"/>
  <c r="BA148" i="5"/>
  <c r="BA226" i="5" s="1"/>
  <c r="BA228" i="5" s="1"/>
  <c r="BA159" i="5"/>
  <c r="BA157" i="5" s="1"/>
  <c r="DR148" i="5"/>
  <c r="DR226" i="5" s="1"/>
  <c r="DR228" i="5" s="1"/>
  <c r="DR159" i="5"/>
  <c r="DR157" i="5" s="1"/>
  <c r="NS148" i="5"/>
  <c r="NS226" i="5" s="1"/>
  <c r="NS228" i="5" s="1"/>
  <c r="NS159" i="5"/>
  <c r="NS157" i="5" s="1"/>
  <c r="BQ128" i="17"/>
  <c r="BY118" i="17"/>
  <c r="NF163" i="5"/>
  <c r="BJ117" i="17"/>
  <c r="JE162" i="5"/>
  <c r="CH148" i="5"/>
  <c r="CH226" i="5" s="1"/>
  <c r="CH228" i="5" s="1"/>
  <c r="CH159" i="5"/>
  <c r="CH157" i="5" s="1"/>
  <c r="Y125" i="17"/>
  <c r="BT148" i="5"/>
  <c r="BT226" i="5" s="1"/>
  <c r="BT228" i="5" s="1"/>
  <c r="BT159" i="5"/>
  <c r="BT157" i="5" s="1"/>
  <c r="CC148" i="5"/>
  <c r="CC226" i="5" s="1"/>
  <c r="CC228" i="5" s="1"/>
  <c r="CC159" i="5"/>
  <c r="CC157" i="5" s="1"/>
  <c r="CA68" i="10"/>
  <c r="DI148" i="5"/>
  <c r="DI159" i="5"/>
  <c r="AU127" i="17"/>
  <c r="BC129" i="17"/>
  <c r="BR91" i="17"/>
  <c r="AX127" i="17"/>
  <c r="BI126" i="17"/>
  <c r="BI119" i="17"/>
  <c r="IX164" i="5"/>
  <c r="Y59" i="9"/>
  <c r="AE60" i="4"/>
  <c r="AJ148" i="5"/>
  <c r="Y114" i="17"/>
  <c r="AJ159" i="5"/>
  <c r="BA117" i="17"/>
  <c r="GT162" i="5"/>
  <c r="AV126" i="17"/>
  <c r="AY130" i="17"/>
  <c r="AW94" i="17"/>
  <c r="AC125" i="17"/>
  <c r="AD127" i="17"/>
  <c r="KE148" i="5"/>
  <c r="KE226" i="5" s="1"/>
  <c r="KE228" i="5" s="1"/>
  <c r="KE159" i="5"/>
  <c r="KE157" i="5" s="1"/>
  <c r="DL148" i="5"/>
  <c r="DL226" i="5" s="1"/>
  <c r="DL228" i="5" s="1"/>
  <c r="DL159" i="5"/>
  <c r="DL157" i="5" s="1"/>
  <c r="AO119" i="17"/>
  <c r="DO164" i="5"/>
  <c r="AY88" i="17"/>
  <c r="R73" i="9"/>
  <c r="BB117" i="17"/>
  <c r="HA162" i="5"/>
  <c r="AE119" i="17"/>
  <c r="AV164" i="5"/>
  <c r="AU117" i="17"/>
  <c r="FE162" i="5"/>
  <c r="IP148" i="5"/>
  <c r="IP226" i="5" s="1"/>
  <c r="IP228" i="5" s="1"/>
  <c r="IP159" i="5"/>
  <c r="IP157" i="5" s="1"/>
  <c r="KS148" i="5"/>
  <c r="KS226" i="5" s="1"/>
  <c r="KS228" i="5" s="1"/>
  <c r="KS159" i="5"/>
  <c r="KS157" i="5" s="1"/>
  <c r="BS68" i="10"/>
  <c r="W73" i="17"/>
  <c r="W59" i="10"/>
  <c r="NA148" i="5"/>
  <c r="NA226" i="5" s="1"/>
  <c r="NA228" i="5" s="1"/>
  <c r="NA159" i="5"/>
  <c r="NA157" i="5" s="1"/>
  <c r="BR68" i="10"/>
  <c r="FE148" i="5"/>
  <c r="FE226" i="5" s="1"/>
  <c r="FE228" i="5" s="1"/>
  <c r="FE159" i="5"/>
  <c r="BB94" i="17"/>
  <c r="KT148" i="5"/>
  <c r="KT226" i="5" s="1"/>
  <c r="KT228" i="5" s="1"/>
  <c r="KT159" i="5"/>
  <c r="KT157" i="5" s="1"/>
  <c r="R65" i="4"/>
  <c r="AE116" i="17"/>
  <c r="BJ94" i="17"/>
  <c r="AU116" i="17"/>
  <c r="FD161" i="5"/>
  <c r="KF148" i="5"/>
  <c r="KF226" i="5" s="1"/>
  <c r="KF228" i="5" s="1"/>
  <c r="KF159" i="5"/>
  <c r="KF157" i="5" s="1"/>
  <c r="AL126" i="17"/>
  <c r="AP116" i="17"/>
  <c r="DU161" i="5"/>
  <c r="AG119" i="17"/>
  <c r="BJ164" i="5"/>
  <c r="MO148" i="5"/>
  <c r="MO226" i="5" s="1"/>
  <c r="MO228" i="5" s="1"/>
  <c r="MO159" i="5"/>
  <c r="MO157" i="5" s="1"/>
  <c r="BU94" i="17"/>
  <c r="NO148" i="5"/>
  <c r="NO226" i="5" s="1"/>
  <c r="NO228" i="5" s="1"/>
  <c r="NO159" i="5"/>
  <c r="NO157" i="5" s="1"/>
  <c r="LY148" i="5"/>
  <c r="LY226" i="5" s="1"/>
  <c r="LY228" i="5" s="1"/>
  <c r="LY159" i="5"/>
  <c r="LY157" i="5" s="1"/>
  <c r="GW148" i="5"/>
  <c r="GW226" i="5" s="1"/>
  <c r="GW228" i="5" s="1"/>
  <c r="GW159" i="5"/>
  <c r="GW157" i="5" s="1"/>
  <c r="AW130" i="17"/>
  <c r="V128" i="17"/>
  <c r="BK116" i="17"/>
  <c r="JN161" i="5"/>
  <c r="R224" i="5"/>
  <c r="U228" i="5"/>
  <c r="MR148" i="5"/>
  <c r="BW114" i="17"/>
  <c r="MR159" i="5"/>
  <c r="R95" i="17"/>
  <c r="U94" i="17"/>
  <c r="BM68" i="10"/>
  <c r="GE148" i="5"/>
  <c r="GE226" i="5" s="1"/>
  <c r="GE228" i="5" s="1"/>
  <c r="GE159" i="5"/>
  <c r="GE157" i="5" s="1"/>
  <c r="BG148" i="5"/>
  <c r="BG226" i="5" s="1"/>
  <c r="BG228" i="5" s="1"/>
  <c r="BG159" i="5"/>
  <c r="BG157" i="5" s="1"/>
  <c r="LS148" i="5"/>
  <c r="LS226" i="5" s="1"/>
  <c r="LS228" i="5" s="1"/>
  <c r="LS159" i="5"/>
  <c r="LS157" i="5" s="1"/>
  <c r="AO94" i="17"/>
  <c r="AV116" i="17"/>
  <c r="FK161" i="5"/>
  <c r="AT119" i="17"/>
  <c r="EW164" i="5"/>
  <c r="AL119" i="17"/>
  <c r="CS164" i="5"/>
  <c r="BJ16" i="17"/>
  <c r="AK94" i="17"/>
  <c r="HF148" i="5"/>
  <c r="HF226" i="5" s="1"/>
  <c r="HF228" i="5" s="1"/>
  <c r="HF159" i="5"/>
  <c r="HF157" i="5" s="1"/>
  <c r="HO148" i="5"/>
  <c r="BD114" i="17"/>
  <c r="HO159" i="5"/>
  <c r="BW116" i="17"/>
  <c r="MR161" i="5"/>
  <c r="HU148" i="5"/>
  <c r="HU226" i="5" s="1"/>
  <c r="HU228" i="5" s="1"/>
  <c r="HU159" i="5"/>
  <c r="HU157" i="5" s="1"/>
  <c r="AD89" i="17"/>
  <c r="BN130" i="17"/>
  <c r="AM115" i="17"/>
  <c r="CZ160" i="5"/>
  <c r="AX118" i="17"/>
  <c r="GA163" i="5"/>
  <c r="AF63" i="4"/>
  <c r="R63" i="4" s="1"/>
  <c r="AR119" i="17"/>
  <c r="EI164" i="5"/>
  <c r="LU148" i="5"/>
  <c r="LU226" i="5" s="1"/>
  <c r="LU228" i="5" s="1"/>
  <c r="LU159" i="5"/>
  <c r="LU157" i="5" s="1"/>
  <c r="AG128" i="17"/>
  <c r="BI148" i="5"/>
  <c r="BI226" i="5" s="1"/>
  <c r="BI228" i="5" s="1"/>
  <c r="BI159" i="5"/>
  <c r="BI157" i="5" s="1"/>
  <c r="GD148" i="5"/>
  <c r="GD226" i="5" s="1"/>
  <c r="GD228" i="5" s="1"/>
  <c r="GD159" i="5"/>
  <c r="GD157" i="5" s="1"/>
  <c r="AU129" i="17"/>
  <c r="BI127" i="17"/>
  <c r="AQ68" i="10"/>
  <c r="CA148" i="5"/>
  <c r="CA226" i="5" s="1"/>
  <c r="CA228" i="5" s="1"/>
  <c r="CA159" i="5"/>
  <c r="CA157" i="5" s="1"/>
  <c r="BW94" i="17"/>
  <c r="AO73" i="17"/>
  <c r="AO59" i="10"/>
  <c r="AB73" i="17"/>
  <c r="AB59" i="10"/>
  <c r="AH129" i="17"/>
  <c r="DS148" i="5"/>
  <c r="DS226" i="5" s="1"/>
  <c r="DS228" i="5" s="1"/>
  <c r="DS159" i="5"/>
  <c r="DS157" i="5" s="1"/>
  <c r="BS117" i="17"/>
  <c r="LQ162" i="5"/>
  <c r="BS130" i="17"/>
  <c r="Y126" i="17"/>
  <c r="BE128" i="17"/>
  <c r="BK126" i="17"/>
  <c r="BC125" i="17"/>
  <c r="DU148" i="5"/>
  <c r="AP114" i="17"/>
  <c r="DU159" i="5"/>
  <c r="CA94" i="17"/>
  <c r="AL73" i="17"/>
  <c r="AL59" i="10"/>
  <c r="AF128" i="17"/>
  <c r="BQ148" i="5"/>
  <c r="AH114" i="17"/>
  <c r="BQ159" i="5"/>
  <c r="AZ116" i="17"/>
  <c r="GN161" i="5"/>
  <c r="BK115" i="17"/>
  <c r="JL160" i="5"/>
  <c r="EG148" i="5"/>
  <c r="EG226" i="5" s="1"/>
  <c r="EG228" i="5" s="1"/>
  <c r="EG159" i="5"/>
  <c r="EG157" i="5" s="1"/>
  <c r="AT128" i="17"/>
  <c r="AE59" i="9"/>
  <c r="V129" i="17"/>
  <c r="AX115" i="17"/>
  <c r="GA160" i="5"/>
  <c r="AW68" i="10"/>
  <c r="AF116" i="17"/>
  <c r="BC161" i="5"/>
  <c r="BE148" i="5"/>
  <c r="BE226" i="5" s="1"/>
  <c r="BE228" i="5" s="1"/>
  <c r="BE159" i="5"/>
  <c r="BE157" i="5" s="1"/>
  <c r="DP148" i="5"/>
  <c r="DP226" i="5" s="1"/>
  <c r="DP228" i="5" s="1"/>
  <c r="DP159" i="5"/>
  <c r="BD148" i="5"/>
  <c r="BD226" i="5" s="1"/>
  <c r="BD228" i="5" s="1"/>
  <c r="BD159" i="5"/>
  <c r="BD157" i="5" s="1"/>
  <c r="V32" i="10"/>
  <c r="AA126" i="17"/>
  <c r="IC148" i="5"/>
  <c r="BF114" i="17"/>
  <c r="IC159" i="5"/>
  <c r="W130" i="17"/>
  <c r="BR128" i="17"/>
  <c r="BQ130" i="17"/>
  <c r="AX125" i="17"/>
  <c r="BD119" i="17"/>
  <c r="HO164" i="5"/>
  <c r="AI128" i="17"/>
  <c r="AE118" i="17"/>
  <c r="AV163" i="5"/>
  <c r="DJ148" i="5"/>
  <c r="DJ226" i="5" s="1"/>
  <c r="DJ228" i="5" s="1"/>
  <c r="DJ159" i="5"/>
  <c r="DJ157" i="5" s="1"/>
  <c r="AS91" i="17"/>
  <c r="X127" i="17"/>
  <c r="BJ68" i="10"/>
  <c r="IH148" i="5"/>
  <c r="IH226" i="5" s="1"/>
  <c r="IH228" i="5" s="1"/>
  <c r="IH159" i="5"/>
  <c r="IH157" i="5" s="1"/>
  <c r="AM129" i="17"/>
  <c r="BF94" i="17"/>
  <c r="BA118" i="17"/>
  <c r="GT163" i="5"/>
  <c r="AL117" i="17"/>
  <c r="CS162" i="5"/>
  <c r="AN115" i="17"/>
  <c r="DI160" i="5"/>
  <c r="BH118" i="17"/>
  <c r="IQ163" i="5"/>
  <c r="BG119" i="17"/>
  <c r="IL164" i="5"/>
  <c r="BN117" i="17"/>
  <c r="KG162" i="5"/>
  <c r="BU68" i="10"/>
  <c r="BC130" i="17"/>
  <c r="BR116" i="17"/>
  <c r="LL161" i="5"/>
  <c r="AY119" i="17"/>
  <c r="GH164" i="5"/>
  <c r="AD129" i="17"/>
  <c r="BK117" i="17"/>
  <c r="JL162" i="5"/>
  <c r="AH116" i="17"/>
  <c r="BR161" i="5"/>
  <c r="IW148" i="5"/>
  <c r="IW226" i="5" s="1"/>
  <c r="IW228" i="5" s="1"/>
  <c r="IW159" i="5"/>
  <c r="IW157" i="5" s="1"/>
  <c r="R69" i="10"/>
  <c r="U68" i="10"/>
  <c r="DO148" i="5"/>
  <c r="DO226" i="5" s="1"/>
  <c r="DO228" i="5" s="1"/>
  <c r="DO159" i="5"/>
  <c r="BS129" i="17"/>
  <c r="AQ128" i="17"/>
  <c r="AK68" i="10"/>
  <c r="AT87" i="17"/>
  <c r="R72" i="10"/>
  <c r="BL115" i="17"/>
  <c r="JS160" i="5"/>
  <c r="AL116" i="17"/>
  <c r="CS161" i="5"/>
  <c r="GH148" i="5"/>
  <c r="GH226" i="5" s="1"/>
  <c r="GH228" i="5" s="1"/>
  <c r="GH159" i="5"/>
  <c r="GJ148" i="5"/>
  <c r="GJ226" i="5" s="1"/>
  <c r="GJ228" i="5" s="1"/>
  <c r="GJ159" i="5"/>
  <c r="GJ157" i="5" s="1"/>
  <c r="AJ115" i="17"/>
  <c r="CE160" i="5"/>
  <c r="AN90" i="17"/>
  <c r="Z60" i="4"/>
  <c r="AW118" i="17"/>
  <c r="FR163" i="5"/>
  <c r="AN117" i="17"/>
  <c r="DH162" i="5"/>
  <c r="AK130" i="17"/>
  <c r="KK148" i="5"/>
  <c r="KK226" i="5" s="1"/>
  <c r="KK228" i="5" s="1"/>
  <c r="KK159" i="5"/>
  <c r="KK157" i="5" s="1"/>
  <c r="AQ94" i="17"/>
  <c r="KX148" i="5"/>
  <c r="KX226" i="5" s="1"/>
  <c r="KX228" i="5" s="1"/>
  <c r="KX159" i="5"/>
  <c r="KX157" i="5" s="1"/>
  <c r="BW68" i="10"/>
  <c r="GU148" i="5"/>
  <c r="GU226" i="5" s="1"/>
  <c r="GU228" i="5" s="1"/>
  <c r="GU159" i="5"/>
  <c r="GU157" i="5" s="1"/>
  <c r="MV148" i="5"/>
  <c r="MV226" i="5" s="1"/>
  <c r="MV228" i="5" s="1"/>
  <c r="MV159" i="5"/>
  <c r="MV157" i="5" s="1"/>
  <c r="BE90" i="17"/>
  <c r="BT126" i="17"/>
  <c r="AM148" i="5"/>
  <c r="AB114" i="17"/>
  <c r="AM159" i="5"/>
  <c r="AM157" i="5" s="1"/>
  <c r="AZ68" i="10"/>
  <c r="BJ125" i="17"/>
  <c r="BK129" i="17"/>
  <c r="BU119" i="17"/>
  <c r="MD164" i="5"/>
  <c r="BG117" i="17"/>
  <c r="IJ162" i="5"/>
  <c r="BU148" i="5"/>
  <c r="BU226" i="5" s="1"/>
  <c r="BU228" i="5" s="1"/>
  <c r="BU159" i="5"/>
  <c r="BU157" i="5" s="1"/>
  <c r="HV148" i="5"/>
  <c r="BE114" i="17"/>
  <c r="HV159" i="5"/>
  <c r="BI68" i="10"/>
  <c r="AJ130" i="17"/>
  <c r="AH126" i="17"/>
  <c r="BQ117" i="17"/>
  <c r="LE162" i="5"/>
  <c r="BJ148" i="5"/>
  <c r="AG114" i="17"/>
  <c r="BJ159" i="5"/>
  <c r="BZ68" i="10"/>
  <c r="BR115" i="17"/>
  <c r="LI160" i="5"/>
  <c r="BW115" i="17"/>
  <c r="MR160" i="5"/>
  <c r="R45" i="17"/>
  <c r="HX148" i="5"/>
  <c r="HX226" i="5" s="1"/>
  <c r="HX228" i="5" s="1"/>
  <c r="HX159" i="5"/>
  <c r="AH68" i="10"/>
  <c r="IY148" i="5"/>
  <c r="IY226" i="5" s="1"/>
  <c r="IY228" i="5" s="1"/>
  <c r="IY159" i="5"/>
  <c r="IY157" i="5" s="1"/>
  <c r="IO148" i="5"/>
  <c r="IO226" i="5" s="1"/>
  <c r="IO228" i="5" s="1"/>
  <c r="IO159" i="5"/>
  <c r="IO157" i="5" s="1"/>
  <c r="V16" i="17"/>
  <c r="EU148" i="5"/>
  <c r="EU226" i="5" s="1"/>
  <c r="EU228" i="5" s="1"/>
  <c r="EU159" i="5"/>
  <c r="EU157" i="5" s="1"/>
  <c r="AT94" i="17"/>
  <c r="AY148" i="5"/>
  <c r="AY159" i="5"/>
  <c r="AY157" i="5" s="1"/>
  <c r="EC148" i="5"/>
  <c r="EC226" i="5" s="1"/>
  <c r="EC228" i="5" s="1"/>
  <c r="EC159" i="5"/>
  <c r="EC157" i="5" s="1"/>
  <c r="MX148" i="5"/>
  <c r="MX226" i="5" s="1"/>
  <c r="MX228" i="5" s="1"/>
  <c r="MX159" i="5"/>
  <c r="MX157" i="5" s="1"/>
  <c r="CA77" i="17"/>
  <c r="R77" i="17" s="1"/>
  <c r="BD94" i="17"/>
  <c r="BD59" i="10"/>
  <c r="BD73" i="17"/>
  <c r="LF148" i="5"/>
  <c r="LF226" i="5" s="1"/>
  <c r="LF228" i="5" s="1"/>
  <c r="LF159" i="5"/>
  <c r="LF157" i="5" s="1"/>
  <c r="BO126" i="17"/>
  <c r="BQ127" i="17"/>
  <c r="BT117" i="17"/>
  <c r="LW162" i="5"/>
  <c r="LL148" i="5"/>
  <c r="LL226" i="5" s="1"/>
  <c r="LL228" i="5" s="1"/>
  <c r="LL159" i="5"/>
  <c r="FY148" i="5"/>
  <c r="AX114" i="17"/>
  <c r="FY159" i="5"/>
  <c r="JJ148" i="5"/>
  <c r="JJ226" i="5" s="1"/>
  <c r="JJ228" i="5" s="1"/>
  <c r="JJ159" i="5"/>
  <c r="JJ157" i="5" s="1"/>
  <c r="AM16" i="17"/>
  <c r="KP148" i="5"/>
  <c r="KP226" i="5" s="1"/>
  <c r="KP228" i="5" s="1"/>
  <c r="KP159" i="5"/>
  <c r="KP157" i="5" s="1"/>
  <c r="HB148" i="5"/>
  <c r="HB226" i="5" s="1"/>
  <c r="HB228" i="5" s="1"/>
  <c r="HB159" i="5"/>
  <c r="HB157" i="5" s="1"/>
  <c r="IN148" i="5"/>
  <c r="IN226" i="5" s="1"/>
  <c r="IN228" i="5" s="1"/>
  <c r="IN159" i="5"/>
  <c r="IN157" i="5" s="1"/>
  <c r="GM148" i="5"/>
  <c r="AZ114" i="17"/>
  <c r="GM159" i="5"/>
  <c r="AK119" i="17"/>
  <c r="CL164" i="5"/>
  <c r="BN68" i="10"/>
  <c r="AL148" i="5"/>
  <c r="AA114" i="17"/>
  <c r="AL159" i="5"/>
  <c r="AL157" i="5" s="1"/>
  <c r="HC148" i="5"/>
  <c r="HC226" i="5" s="1"/>
  <c r="HC228" i="5" s="1"/>
  <c r="HC159" i="5"/>
  <c r="HC157" i="5" s="1"/>
  <c r="BX115" i="17"/>
  <c r="MY160" i="5"/>
  <c r="BM148" i="5"/>
  <c r="BM226" i="5" s="1"/>
  <c r="BM228" i="5" s="1"/>
  <c r="BM159" i="5"/>
  <c r="BM157" i="5" s="1"/>
  <c r="AK117" i="17"/>
  <c r="CL162" i="5"/>
  <c r="NF148" i="5"/>
  <c r="BY114" i="17"/>
  <c r="NF159" i="5"/>
  <c r="AO118" i="17"/>
  <c r="DN163" i="5"/>
  <c r="BF68" i="10"/>
  <c r="X126" i="17"/>
  <c r="AK129" i="17"/>
  <c r="BA68" i="10"/>
  <c r="AZ126" i="17"/>
  <c r="BH68" i="10"/>
  <c r="AT126" i="17"/>
  <c r="JX148" i="5"/>
  <c r="JX226" i="5" s="1"/>
  <c r="JX228" i="5" s="1"/>
  <c r="JX159" i="5"/>
  <c r="JX157" i="5" s="1"/>
  <c r="CE148" i="5"/>
  <c r="AJ114" i="17"/>
  <c r="CE159" i="5"/>
  <c r="EA148" i="5"/>
  <c r="EA226" i="5" s="1"/>
  <c r="EA228" i="5" s="1"/>
  <c r="EA159" i="5"/>
  <c r="EA157" i="5" s="1"/>
  <c r="AF118" i="17"/>
  <c r="BC163" i="5"/>
  <c r="BU118" i="17"/>
  <c r="MD163" i="5"/>
  <c r="R86" i="5"/>
  <c r="U25" i="17"/>
  <c r="U17" i="9"/>
  <c r="U17" i="10"/>
  <c r="DB148" i="5"/>
  <c r="DB226" i="5" s="1"/>
  <c r="DB228" i="5" s="1"/>
  <c r="DB159" i="5"/>
  <c r="DB157" i="5" s="1"/>
  <c r="BY119" i="17"/>
  <c r="NF164" i="5"/>
  <c r="AJ125" i="17"/>
  <c r="MF148" i="5"/>
  <c r="MF226" i="5" s="1"/>
  <c r="MF228" i="5" s="1"/>
  <c r="MF159" i="5"/>
  <c r="MF157" i="5" s="1"/>
  <c r="AO127" i="17"/>
  <c r="AS117" i="17"/>
  <c r="EP162" i="5"/>
  <c r="AZ115" i="17"/>
  <c r="GN160" i="5"/>
  <c r="AQ129" i="17"/>
  <c r="AJ128" i="17"/>
  <c r="AB130" i="17"/>
  <c r="R98" i="17"/>
  <c r="BB73" i="17"/>
  <c r="BB59" i="10"/>
  <c r="BV115" i="17"/>
  <c r="ML160" i="5"/>
  <c r="BL117" i="17"/>
  <c r="JT162" i="5"/>
  <c r="AJ127" i="17"/>
  <c r="BT125" i="17"/>
  <c r="KW148" i="5"/>
  <c r="KW226" i="5" s="1"/>
  <c r="KW228" i="5" s="1"/>
  <c r="KW159" i="5"/>
  <c r="KW157" i="5" s="1"/>
  <c r="AD118" i="17"/>
  <c r="AO163" i="5"/>
  <c r="NU148" i="5"/>
  <c r="NU226" i="5" s="1"/>
  <c r="NU228" i="5" s="1"/>
  <c r="NU159" i="5"/>
  <c r="NU157" i="5" s="1"/>
  <c r="AM126" i="17"/>
  <c r="BX117" i="17"/>
  <c r="Z59" i="9"/>
  <c r="Z107" i="9" s="1"/>
  <c r="AS88" i="17"/>
  <c r="AF127" i="17"/>
  <c r="DX148" i="5"/>
  <c r="DX226" i="5" s="1"/>
  <c r="DX228" i="5" s="1"/>
  <c r="DX159" i="5"/>
  <c r="DX157" i="5" s="1"/>
  <c r="AZ94" i="17"/>
  <c r="JS148" i="5"/>
  <c r="BL114" i="17"/>
  <c r="JS159" i="5"/>
  <c r="BM118" i="17"/>
  <c r="JZ163" i="5"/>
  <c r="AU130" i="17"/>
  <c r="BX119" i="17"/>
  <c r="MZ164" i="5"/>
  <c r="AJ116" i="17"/>
  <c r="CE161" i="5"/>
  <c r="BN128" i="17"/>
  <c r="BC73" i="17"/>
  <c r="BC59" i="10"/>
  <c r="AN73" i="17"/>
  <c r="AN59" i="10"/>
  <c r="BI94" i="17"/>
  <c r="CP148" i="5"/>
  <c r="CP226" i="5" s="1"/>
  <c r="CP228" i="5" s="1"/>
  <c r="CP159" i="5"/>
  <c r="CP157" i="5" s="1"/>
  <c r="AE125" i="17"/>
  <c r="BT68" i="10"/>
  <c r="BZ94" i="17"/>
  <c r="AF73" i="17"/>
  <c r="AF59" i="10"/>
  <c r="BP126" i="17"/>
  <c r="BT127" i="17"/>
  <c r="LJ148" i="5"/>
  <c r="LJ226" i="5" s="1"/>
  <c r="LJ228" i="5" s="1"/>
  <c r="LJ159" i="5"/>
  <c r="FD148" i="5"/>
  <c r="AU114" i="17"/>
  <c r="FD159" i="5"/>
  <c r="AH94" i="17"/>
  <c r="AT68" i="10"/>
  <c r="FJ148" i="5"/>
  <c r="FJ226" i="5" s="1"/>
  <c r="FJ228" i="5" s="1"/>
  <c r="FJ159" i="5"/>
  <c r="FJ157" i="5" s="1"/>
  <c r="KR148" i="5"/>
  <c r="KR226" i="5" s="1"/>
  <c r="KR228" i="5" s="1"/>
  <c r="KR159" i="5"/>
  <c r="KR157" i="5" s="1"/>
  <c r="NL148" i="5"/>
  <c r="NL226" i="5" s="1"/>
  <c r="NL228" i="5" s="1"/>
  <c r="NL159" i="5"/>
  <c r="NL157" i="5" s="1"/>
  <c r="CM148" i="5"/>
  <c r="CM226" i="5" s="1"/>
  <c r="CM228" i="5" s="1"/>
  <c r="CM159" i="5"/>
  <c r="CM157" i="5" s="1"/>
  <c r="EN148" i="5"/>
  <c r="EN226" i="5" s="1"/>
  <c r="EN228" i="5" s="1"/>
  <c r="EN159" i="5"/>
  <c r="EN157" i="5" s="1"/>
  <c r="AQ118" i="17"/>
  <c r="EB163" i="5"/>
  <c r="BD68" i="10"/>
  <c r="BQ115" i="17"/>
  <c r="LC160" i="5"/>
  <c r="BS116" i="17"/>
  <c r="LR161" i="5"/>
  <c r="BS115" i="17"/>
  <c r="LP160" i="5"/>
  <c r="BO130" i="17"/>
  <c r="BQ119" i="17"/>
  <c r="LB164" i="5"/>
  <c r="BS94" i="17"/>
  <c r="HK148" i="5"/>
  <c r="HK226" i="5" s="1"/>
  <c r="HK228" i="5" s="1"/>
  <c r="HK159" i="5"/>
  <c r="HK157" i="5" s="1"/>
  <c r="X73" i="17"/>
  <c r="X59" i="10"/>
  <c r="JI148" i="5"/>
  <c r="JI226" i="5" s="1"/>
  <c r="JI228" i="5" s="1"/>
  <c r="JI159" i="5"/>
  <c r="JI157" i="5" s="1"/>
  <c r="BE119" i="17"/>
  <c r="HV164" i="5"/>
  <c r="AX73" i="17"/>
  <c r="AX59" i="10"/>
  <c r="W68" i="10"/>
  <c r="KA148" i="5"/>
  <c r="KA226" i="5" s="1"/>
  <c r="KA228" i="5" s="1"/>
  <c r="KA159" i="5"/>
  <c r="KA157" i="5" s="1"/>
  <c r="BN94" i="17"/>
  <c r="AI127" i="17"/>
  <c r="AV73" i="17"/>
  <c r="AV59" i="10"/>
  <c r="FG148" i="5"/>
  <c r="FG226" i="5" s="1"/>
  <c r="FG228" i="5" s="1"/>
  <c r="FG159" i="5"/>
  <c r="FG157" i="5" s="1"/>
  <c r="ML148" i="5"/>
  <c r="ML226" i="5" s="1"/>
  <c r="ML228" i="5" s="1"/>
  <c r="ML159" i="5"/>
  <c r="AD130" i="17"/>
  <c r="BP125" i="17"/>
  <c r="CT148" i="5"/>
  <c r="CT226" i="5" s="1"/>
  <c r="CT228" i="5" s="1"/>
  <c r="CT159" i="5"/>
  <c r="CT157" i="5" s="1"/>
  <c r="V59" i="9"/>
  <c r="V107" i="9" s="1"/>
  <c r="BK16" i="17"/>
  <c r="NQ148" i="5"/>
  <c r="NQ226" i="5" s="1"/>
  <c r="NQ228" i="5" s="1"/>
  <c r="NQ159" i="5"/>
  <c r="NQ157" i="5" s="1"/>
  <c r="AP117" i="17"/>
  <c r="DU162" i="5"/>
  <c r="AV87" i="17"/>
  <c r="BV148" i="5"/>
  <c r="BV226" i="5" s="1"/>
  <c r="BV228" i="5" s="1"/>
  <c r="BV159" i="5"/>
  <c r="BV157" i="5" s="1"/>
  <c r="DA148" i="5"/>
  <c r="DA226" i="5" s="1"/>
  <c r="DA228" i="5" s="1"/>
  <c r="DA159" i="5"/>
  <c r="DA157" i="5" s="1"/>
  <c r="AV125" i="17"/>
  <c r="BI117" i="17"/>
  <c r="IX162" i="5"/>
  <c r="BJ116" i="17"/>
  <c r="JE161" i="5"/>
  <c r="AE115" i="17"/>
  <c r="AW160" i="5"/>
  <c r="AM118" i="17"/>
  <c r="CZ163" i="5"/>
  <c r="BA94" i="17"/>
  <c r="BB115" i="17"/>
  <c r="HA160" i="5"/>
  <c r="LK148" i="5"/>
  <c r="LK226" i="5" s="1"/>
  <c r="LK228" i="5" s="1"/>
  <c r="LK159" i="5"/>
  <c r="LK157" i="5" s="1"/>
  <c r="EK148" i="5"/>
  <c r="EK159" i="5"/>
  <c r="EK157" i="5" s="1"/>
  <c r="BH94" i="17"/>
  <c r="BZ117" i="17"/>
  <c r="NM162" i="5"/>
  <c r="BK119" i="17"/>
  <c r="JL164" i="5"/>
  <c r="BE130" i="17"/>
  <c r="ME148" i="5"/>
  <c r="ME226" i="5" s="1"/>
  <c r="ME228" i="5" s="1"/>
  <c r="ME159" i="5"/>
  <c r="IX148" i="5"/>
  <c r="BI114" i="17"/>
  <c r="IX159" i="5"/>
  <c r="AP125" i="17"/>
  <c r="JT148" i="5"/>
  <c r="JT226" i="5" s="1"/>
  <c r="JT228" i="5" s="1"/>
  <c r="JT159" i="5"/>
  <c r="AT129" i="17"/>
  <c r="BX68" i="10"/>
  <c r="AQ116" i="17"/>
  <c r="EB161" i="5"/>
  <c r="AS118" i="17"/>
  <c r="EP163" i="5"/>
  <c r="Y119" i="17"/>
  <c r="AJ164" i="5"/>
  <c r="R155" i="5"/>
  <c r="BN148" i="5"/>
  <c r="BN226" i="5" s="1"/>
  <c r="BN228" i="5" s="1"/>
  <c r="BN159" i="5"/>
  <c r="BN157" i="5" s="1"/>
  <c r="AK118" i="17"/>
  <c r="CL163" i="5"/>
  <c r="BJ126" i="17"/>
  <c r="BZ118" i="17"/>
  <c r="NM163" i="5"/>
  <c r="ND148" i="5"/>
  <c r="ND226" i="5" s="1"/>
  <c r="ND228" i="5" s="1"/>
  <c r="ND159" i="5"/>
  <c r="ND157" i="5" s="1"/>
  <c r="BO68" i="10"/>
  <c r="JV148" i="5"/>
  <c r="JV226" i="5" s="1"/>
  <c r="JV228" i="5" s="1"/>
  <c r="JV159" i="5"/>
  <c r="JV157" i="5" s="1"/>
  <c r="AI16" i="17"/>
  <c r="AO115" i="17"/>
  <c r="DP160" i="5"/>
  <c r="AJ90" i="17"/>
  <c r="FW148" i="5"/>
  <c r="FW226" i="5" s="1"/>
  <c r="FW228" i="5" s="1"/>
  <c r="FW159" i="5"/>
  <c r="FW157" i="5" s="1"/>
  <c r="AJ117" i="17"/>
  <c r="CE162" i="5"/>
  <c r="BH125" i="17"/>
  <c r="BP68" i="10"/>
  <c r="BJ73" i="17"/>
  <c r="BJ59" i="10"/>
  <c r="BQ129" i="17"/>
  <c r="AW119" i="17"/>
  <c r="FT164" i="5"/>
  <c r="BP116" i="17"/>
  <c r="KU161" i="5"/>
  <c r="BP117" i="17"/>
  <c r="KU162" i="5"/>
  <c r="AZ127" i="17"/>
  <c r="BZ148" i="5"/>
  <c r="BZ226" i="5" s="1"/>
  <c r="BZ228" i="5" s="1"/>
  <c r="BZ159" i="5"/>
  <c r="AE73" i="17"/>
  <c r="AE59" i="10"/>
  <c r="BT94" i="17"/>
  <c r="AK148" i="5"/>
  <c r="Z114" i="17"/>
  <c r="AK159" i="5"/>
  <c r="AK157" i="5" s="1"/>
  <c r="BA130" i="17"/>
  <c r="BV116" i="17"/>
  <c r="MK161" i="5"/>
  <c r="AS125" i="17"/>
  <c r="FM148" i="5"/>
  <c r="FM226" i="5" s="1"/>
  <c r="FM228" i="5" s="1"/>
  <c r="FM159" i="5"/>
  <c r="FM157" i="5" s="1"/>
  <c r="X60" i="4"/>
  <c r="DN148" i="5"/>
  <c r="AO114" i="17"/>
  <c r="DN159" i="5"/>
  <c r="AY118" i="17"/>
  <c r="GF163" i="5"/>
  <c r="Z59" i="10"/>
  <c r="Z73" i="17"/>
  <c r="AF94" i="17"/>
  <c r="BC126" i="17"/>
  <c r="AD94" i="17"/>
  <c r="BA115" i="17"/>
  <c r="GT160" i="5"/>
  <c r="AO129" i="17"/>
  <c r="KV148" i="5"/>
  <c r="KV226" i="5" s="1"/>
  <c r="KV228" i="5" s="1"/>
  <c r="KV159" i="5"/>
  <c r="BZ119" i="17"/>
  <c r="NM164" i="5"/>
  <c r="BW148" i="5"/>
  <c r="BW226" i="5" s="1"/>
  <c r="BW228" i="5" s="1"/>
  <c r="BW159" i="5"/>
  <c r="BW157" i="5" s="1"/>
  <c r="AW148" i="5"/>
  <c r="AW226" i="5" s="1"/>
  <c r="AW228" i="5" s="1"/>
  <c r="AW159" i="5"/>
  <c r="AI130" i="17"/>
  <c r="BF16" i="17"/>
  <c r="BD128" i="17"/>
  <c r="BB118" i="17"/>
  <c r="HA163" i="5"/>
  <c r="MW148" i="5"/>
  <c r="MW226" i="5" s="1"/>
  <c r="MW228" i="5" s="1"/>
  <c r="MW159" i="5"/>
  <c r="MW157" i="5" s="1"/>
  <c r="DZ148" i="5"/>
  <c r="DZ226" i="5" s="1"/>
  <c r="DZ228" i="5" s="1"/>
  <c r="DZ159" i="5"/>
  <c r="DZ157" i="5" s="1"/>
  <c r="CA117" i="17"/>
  <c r="NT162" i="5"/>
  <c r="HE148" i="5"/>
  <c r="HE226" i="5" s="1"/>
  <c r="HE228" i="5" s="1"/>
  <c r="HE159" i="5"/>
  <c r="HE157" i="5" s="1"/>
  <c r="W94" i="17"/>
  <c r="BS16" i="17"/>
  <c r="IK148" i="5"/>
  <c r="IK226" i="5" s="1"/>
  <c r="IK228" i="5" s="1"/>
  <c r="IK159" i="5"/>
  <c r="IK157" i="5" s="1"/>
  <c r="CJ148" i="5"/>
  <c r="CJ226" i="5" s="1"/>
  <c r="CJ228" i="5" s="1"/>
  <c r="CJ159" i="5"/>
  <c r="CJ157" i="5" s="1"/>
  <c r="AF119" i="17"/>
  <c r="BC164" i="5"/>
  <c r="LI148" i="5"/>
  <c r="BR114" i="17"/>
  <c r="LI159" i="5"/>
  <c r="GX148" i="5"/>
  <c r="GX226" i="5" s="1"/>
  <c r="GX228" i="5" s="1"/>
  <c r="GX159" i="5"/>
  <c r="GX157" i="5" s="1"/>
  <c r="Z68" i="10"/>
  <c r="V33" i="10"/>
  <c r="BW73" i="17"/>
  <c r="BW59" i="10"/>
  <c r="R96" i="17"/>
  <c r="AN128" i="17"/>
  <c r="DD148" i="5"/>
  <c r="DD226" i="5" s="1"/>
  <c r="DD228" i="5" s="1"/>
  <c r="DD159" i="5"/>
  <c r="DD157" i="5" s="1"/>
  <c r="BJ130" i="17"/>
  <c r="BS127" i="17"/>
  <c r="FI148" i="5"/>
  <c r="FI226" i="5" s="1"/>
  <c r="FI228" i="5" s="1"/>
  <c r="FI159" i="5"/>
  <c r="FI157" i="5" s="1"/>
  <c r="AH73" i="17"/>
  <c r="AH59" i="10"/>
  <c r="KY148" i="5"/>
  <c r="KY226" i="5" s="1"/>
  <c r="KY228" i="5" s="1"/>
  <c r="KY159" i="5"/>
  <c r="KY157" i="5" s="1"/>
  <c r="CB148" i="5"/>
  <c r="CB226" i="5" s="1"/>
  <c r="CB228" i="5" s="1"/>
  <c r="CB159" i="5"/>
  <c r="CB157" i="5" s="1"/>
  <c r="CS148" i="5"/>
  <c r="AL114" i="17"/>
  <c r="CS159" i="5"/>
  <c r="BC115" i="17"/>
  <c r="HH160" i="5"/>
  <c r="BX116" i="17"/>
  <c r="MY161" i="5"/>
  <c r="AB127" i="17"/>
  <c r="V130" i="17"/>
  <c r="AF115" i="17"/>
  <c r="BC160" i="5"/>
  <c r="BO148" i="5"/>
  <c r="BO226" i="5" s="1"/>
  <c r="BO228" i="5" s="1"/>
  <c r="BO159" i="5"/>
  <c r="BO157" i="5" s="1"/>
  <c r="HA148" i="5"/>
  <c r="BB114" i="17"/>
  <c r="HA159" i="5"/>
  <c r="BX94" i="17"/>
  <c r="W125" i="17"/>
  <c r="JK148" i="5"/>
  <c r="JK226" i="5" s="1"/>
  <c r="JK228" i="5" s="1"/>
  <c r="JK159" i="5"/>
  <c r="JK157" i="5" s="1"/>
  <c r="AJ129" i="17"/>
  <c r="BN116" i="17"/>
  <c r="KH161" i="5"/>
  <c r="BL125" i="17"/>
  <c r="LC148" i="5"/>
  <c r="LC226" i="5" s="1"/>
  <c r="LC228" i="5" s="1"/>
  <c r="LC159" i="5"/>
  <c r="CA116" i="17"/>
  <c r="NT161" i="5"/>
  <c r="CI148" i="5"/>
  <c r="CI226" i="5" s="1"/>
  <c r="CI228" i="5" s="1"/>
  <c r="CI159" i="5"/>
  <c r="CI157" i="5" s="1"/>
  <c r="DH148" i="5"/>
  <c r="DH226" i="5" s="1"/>
  <c r="DH228" i="5" s="1"/>
  <c r="DH159" i="5"/>
  <c r="HZ148" i="5"/>
  <c r="HZ226" i="5" s="1"/>
  <c r="HZ228" i="5" s="1"/>
  <c r="HZ159" i="5"/>
  <c r="HZ157" i="5" s="1"/>
  <c r="IT148" i="5"/>
  <c r="IT226" i="5" s="1"/>
  <c r="IT228" i="5" s="1"/>
  <c r="IT159" i="5"/>
  <c r="IT157" i="5" s="1"/>
  <c r="BO94" i="17"/>
  <c r="AP148" i="5"/>
  <c r="AP226" i="5" s="1"/>
  <c r="AP228" i="5" s="1"/>
  <c r="AP159" i="5"/>
  <c r="AU126" i="17"/>
  <c r="LT148" i="5"/>
  <c r="LT226" i="5" s="1"/>
  <c r="LT228" i="5" s="1"/>
  <c r="LT159" i="5"/>
  <c r="LT157" i="5" s="1"/>
  <c r="AI68" i="10"/>
  <c r="MD148" i="5"/>
  <c r="BU114" i="17"/>
  <c r="MD159" i="5"/>
  <c r="AD16" i="17"/>
  <c r="BS125" i="17"/>
  <c r="AP118" i="17"/>
  <c r="DU163" i="5"/>
  <c r="AD125" i="17"/>
  <c r="JE148" i="5"/>
  <c r="BJ114" i="17"/>
  <c r="JE159" i="5"/>
  <c r="AM68" i="10"/>
  <c r="GQ148" i="5"/>
  <c r="GQ226" i="5" s="1"/>
  <c r="GQ228" i="5" s="1"/>
  <c r="GQ159" i="5"/>
  <c r="GQ157" i="5" s="1"/>
  <c r="BP94" i="17"/>
  <c r="JD148" i="5"/>
  <c r="JD226" i="5" s="1"/>
  <c r="JD228" i="5" s="1"/>
  <c r="JD159" i="5"/>
  <c r="JD157" i="5" s="1"/>
  <c r="BS118" i="17"/>
  <c r="LP163" i="5"/>
  <c r="BM128" i="17"/>
  <c r="BB116" i="17"/>
  <c r="HA161" i="5"/>
  <c r="AI115" i="17"/>
  <c r="BZ160" i="5"/>
  <c r="AT117" i="17"/>
  <c r="AG130" i="17"/>
  <c r="BC119" i="17"/>
  <c r="HH164" i="5"/>
  <c r="AD128" i="17"/>
  <c r="BO127" i="17"/>
  <c r="AS73" i="17"/>
  <c r="AS59" i="10"/>
  <c r="BF148" i="5"/>
  <c r="BF226" i="5" s="1"/>
  <c r="BF228" i="5" s="1"/>
  <c r="BF159" i="5"/>
  <c r="BF157" i="5" s="1"/>
  <c r="DW148" i="5"/>
  <c r="DW226" i="5" s="1"/>
  <c r="DW228" i="5" s="1"/>
  <c r="DW159" i="5"/>
  <c r="DW157" i="5" s="1"/>
  <c r="FT148" i="5"/>
  <c r="FT226" i="5" s="1"/>
  <c r="FT228" i="5" s="1"/>
  <c r="FT159" i="5"/>
  <c r="AF68" i="10"/>
  <c r="AG129" i="17"/>
  <c r="JZ148" i="5"/>
  <c r="BM114" i="17"/>
  <c r="JZ159" i="5"/>
  <c r="IR148" i="5"/>
  <c r="IR226" i="5" s="1"/>
  <c r="IR228" i="5" s="1"/>
  <c r="IR159" i="5"/>
  <c r="AE127" i="17"/>
  <c r="AD68" i="10"/>
  <c r="AI125" i="17"/>
  <c r="FX148" i="5"/>
  <c r="FX226" i="5" s="1"/>
  <c r="FX228" i="5" s="1"/>
  <c r="FX159" i="5"/>
  <c r="FX157" i="5" s="1"/>
  <c r="Y130" i="17"/>
  <c r="AK128" i="17"/>
  <c r="AD60" i="4"/>
  <c r="R64" i="4"/>
  <c r="U130" i="17"/>
  <c r="BS119" i="17"/>
  <c r="LP164" i="5"/>
  <c r="BF117" i="17"/>
  <c r="ID162" i="5"/>
  <c r="FZ148" i="5"/>
  <c r="FZ226" i="5" s="1"/>
  <c r="FZ228" i="5" s="1"/>
  <c r="FZ159" i="5"/>
  <c r="FZ157" i="5" s="1"/>
  <c r="GT148" i="5"/>
  <c r="BA114" i="17"/>
  <c r="GT159" i="5"/>
  <c r="BG116" i="17"/>
  <c r="IJ161" i="5"/>
  <c r="BP73" i="17"/>
  <c r="BP59" i="10"/>
  <c r="Z94" i="17"/>
  <c r="JG148" i="5"/>
  <c r="JG226" i="5" s="1"/>
  <c r="JG228" i="5" s="1"/>
  <c r="JG159" i="5"/>
  <c r="JG157" i="5" s="1"/>
  <c r="FP148" i="5"/>
  <c r="FP159" i="5"/>
  <c r="FP157" i="5" s="1"/>
  <c r="BL16" i="17"/>
  <c r="GP148" i="5"/>
  <c r="GP226" i="5" s="1"/>
  <c r="GP228" i="5" s="1"/>
  <c r="GP159" i="5"/>
  <c r="GP157" i="5" s="1"/>
  <c r="GA148" i="5"/>
  <c r="GA226" i="5" s="1"/>
  <c r="GA228" i="5" s="1"/>
  <c r="GA159" i="5"/>
  <c r="AX16" i="17"/>
  <c r="R70" i="10"/>
  <c r="LV148" i="5"/>
  <c r="LV226" i="5" s="1"/>
  <c r="LV228" i="5" s="1"/>
  <c r="LV159" i="5"/>
  <c r="LV157" i="5" s="1"/>
  <c r="GO148" i="5"/>
  <c r="GO226" i="5" s="1"/>
  <c r="GO228" i="5" s="1"/>
  <c r="GO159" i="5"/>
  <c r="GO157" i="5" s="1"/>
  <c r="EO148" i="5"/>
  <c r="EO226" i="5" s="1"/>
  <c r="EO228" i="5" s="1"/>
  <c r="EO159" i="5"/>
  <c r="EO157" i="5" s="1"/>
  <c r="AO16" i="17"/>
  <c r="AQ119" i="17"/>
  <c r="EB164" i="5"/>
  <c r="BC118" i="17"/>
  <c r="HH163" i="5"/>
  <c r="AP119" i="17"/>
  <c r="DU164" i="5"/>
  <c r="BL119" i="17"/>
  <c r="JS164" i="5"/>
  <c r="EE148" i="5"/>
  <c r="EE226" i="5" s="1"/>
  <c r="EE228" i="5" s="1"/>
  <c r="EE159" i="5"/>
  <c r="EE157" i="5" s="1"/>
  <c r="CN148" i="5"/>
  <c r="CN226" i="5" s="1"/>
  <c r="CN228" i="5" s="1"/>
  <c r="CN159" i="5"/>
  <c r="CN157" i="5" s="1"/>
  <c r="NB148" i="5"/>
  <c r="NB226" i="5" s="1"/>
  <c r="NB228" i="5" s="1"/>
  <c r="NB159" i="5"/>
  <c r="NB157" i="5" s="1"/>
  <c r="BI116" i="17"/>
  <c r="IX161" i="5"/>
  <c r="AP164" i="5"/>
  <c r="AD119" i="17"/>
  <c r="AW116" i="17"/>
  <c r="FS161" i="5"/>
  <c r="U126" i="17"/>
  <c r="BG73" i="17"/>
  <c r="BG59" i="10"/>
  <c r="LA148" i="5"/>
  <c r="LA226" i="5" s="1"/>
  <c r="LA228" i="5" s="1"/>
  <c r="LA159" i="5"/>
  <c r="LA157" i="5" s="1"/>
  <c r="GZ148" i="5"/>
  <c r="GZ226" i="5" s="1"/>
  <c r="GZ228" i="5" s="1"/>
  <c r="GZ159" i="5"/>
  <c r="GZ157" i="5" s="1"/>
  <c r="AL68" i="10"/>
  <c r="NC148" i="5"/>
  <c r="NC226" i="5" s="1"/>
  <c r="NC228" i="5" s="1"/>
  <c r="NC159" i="5"/>
  <c r="NC157" i="5" s="1"/>
  <c r="AZ125" i="17"/>
  <c r="JB148" i="5"/>
  <c r="JB226" i="5" s="1"/>
  <c r="JB228" i="5" s="1"/>
  <c r="JB159" i="5"/>
  <c r="JB157" i="5" s="1"/>
  <c r="AL118" i="17"/>
  <c r="CS163" i="5"/>
  <c r="BP115" i="17"/>
  <c r="KU160" i="5"/>
  <c r="AK87" i="17"/>
  <c r="BZ115" i="17"/>
  <c r="NN160" i="5"/>
  <c r="FA148" i="5"/>
  <c r="FA226" i="5" s="1"/>
  <c r="FA228" i="5" s="1"/>
  <c r="FA159" i="5"/>
  <c r="FA157" i="5" s="1"/>
  <c r="BJ128" i="17"/>
  <c r="AE129" i="17"/>
  <c r="JR148" i="5"/>
  <c r="JR226" i="5" s="1"/>
  <c r="JR228" i="5" s="1"/>
  <c r="JR159" i="5"/>
  <c r="JR157" i="5" s="1"/>
  <c r="AW115" i="17"/>
  <c r="FR160" i="5"/>
  <c r="AI94" i="17"/>
  <c r="AV129" i="17"/>
  <c r="AS68" i="10"/>
  <c r="HG148" i="5"/>
  <c r="HG226" i="5" s="1"/>
  <c r="HG228" i="5" s="1"/>
  <c r="HG159" i="5"/>
  <c r="HG157" i="5" s="1"/>
  <c r="BT130" i="17"/>
  <c r="AU87" i="17"/>
  <c r="BC148" i="5"/>
  <c r="AF114" i="17"/>
  <c r="BC159" i="5"/>
  <c r="BH73" i="17"/>
  <c r="BH59" i="10"/>
  <c r="AM94" i="17"/>
  <c r="AI129" i="17"/>
  <c r="AN130" i="17"/>
  <c r="U127" i="17"/>
  <c r="BO117" i="17"/>
  <c r="KN162" i="5"/>
  <c r="BT128" i="17"/>
  <c r="JO148" i="5"/>
  <c r="JO226" i="5" s="1"/>
  <c r="JO228" i="5" s="1"/>
  <c r="JO159" i="5"/>
  <c r="JO157" i="5" s="1"/>
  <c r="AM91" i="17"/>
  <c r="AF129" i="17"/>
  <c r="FO148" i="5"/>
  <c r="FO226" i="5" s="1"/>
  <c r="FO228" i="5" s="1"/>
  <c r="FO159" i="5"/>
  <c r="FO157" i="5" s="1"/>
  <c r="AI88" i="17"/>
  <c r="EH148" i="5"/>
  <c r="EH226" i="5" s="1"/>
  <c r="EH228" i="5" s="1"/>
  <c r="EH159" i="5"/>
  <c r="EH157" i="5" s="1"/>
  <c r="AN125" i="17"/>
  <c r="EZ148" i="5"/>
  <c r="EZ226" i="5" s="1"/>
  <c r="EZ228" i="5" s="1"/>
  <c r="EZ159" i="5"/>
  <c r="EZ157" i="5" s="1"/>
  <c r="AF117" i="17"/>
  <c r="BC162" i="5"/>
  <c r="BQ116" i="17"/>
  <c r="LB161" i="5"/>
  <c r="X59" i="9"/>
  <c r="AM73" i="17"/>
  <c r="AM59" i="10"/>
  <c r="BK68" i="10"/>
  <c r="EQ148" i="5"/>
  <c r="EQ226" i="5" s="1"/>
  <c r="EQ228" i="5" s="1"/>
  <c r="EQ159" i="5"/>
  <c r="EQ157" i="5" s="1"/>
  <c r="MM148" i="5"/>
  <c r="MM226" i="5" s="1"/>
  <c r="MM228" i="5" s="1"/>
  <c r="MM159" i="5"/>
  <c r="MM157" i="5" s="1"/>
  <c r="AQ115" i="17"/>
  <c r="EB160" i="5"/>
  <c r="HY148" i="5"/>
  <c r="HY159" i="5"/>
  <c r="HY157" i="5" s="1"/>
  <c r="AY94" i="17"/>
  <c r="AD59" i="9"/>
  <c r="MT148" i="5"/>
  <c r="MT226" i="5" s="1"/>
  <c r="MT228" i="5" s="1"/>
  <c r="MT159" i="5"/>
  <c r="MT157" i="5" s="1"/>
  <c r="AO116" i="17"/>
  <c r="DN161" i="5"/>
  <c r="AD115" i="17"/>
  <c r="AO160" i="5"/>
  <c r="DT148" i="5"/>
  <c r="DT226" i="5" s="1"/>
  <c r="DT228" i="5" s="1"/>
  <c r="DT159" i="5"/>
  <c r="DT157" i="5" s="1"/>
  <c r="AE94" i="17"/>
  <c r="LN148" i="5"/>
  <c r="LN226" i="5" s="1"/>
  <c r="LN228" i="5" s="1"/>
  <c r="LN159" i="5"/>
  <c r="LN157" i="5" s="1"/>
  <c r="AP94" i="17"/>
  <c r="BE68" i="10"/>
  <c r="AI119" i="17"/>
  <c r="BX164" i="5"/>
  <c r="KG148" i="5"/>
  <c r="BN114" i="17"/>
  <c r="KG159" i="5"/>
  <c r="BP16" i="17"/>
  <c r="BN118" i="17"/>
  <c r="KH163" i="5"/>
  <c r="LP148" i="5"/>
  <c r="BS114" i="17"/>
  <c r="LP159" i="5"/>
  <c r="KC148" i="5"/>
  <c r="KC226" i="5" s="1"/>
  <c r="KC228" i="5" s="1"/>
  <c r="KC159" i="5"/>
  <c r="KC157" i="5" s="1"/>
  <c r="FH148" i="5"/>
  <c r="FH226" i="5" s="1"/>
  <c r="FH228" i="5" s="1"/>
  <c r="FH159" i="5"/>
  <c r="FH157" i="5" s="1"/>
  <c r="HT148" i="5"/>
  <c r="HT226" i="5" s="1"/>
  <c r="HT228" i="5" s="1"/>
  <c r="HT159" i="5"/>
  <c r="HT157" i="5" s="1"/>
  <c r="KI148" i="5"/>
  <c r="KI226" i="5" s="1"/>
  <c r="KI228" i="5" s="1"/>
  <c r="KI159" i="5"/>
  <c r="KI157" i="5" s="1"/>
  <c r="CW148" i="5"/>
  <c r="CW226" i="5" s="1"/>
  <c r="CW228" i="5" s="1"/>
  <c r="CW159" i="5"/>
  <c r="CW157" i="5" s="1"/>
  <c r="FR148" i="5"/>
  <c r="AW114" i="17"/>
  <c r="FR159" i="5"/>
  <c r="NU49" i="5"/>
  <c r="CA59" i="10" s="1"/>
  <c r="AW127" i="17"/>
  <c r="BR127" i="17"/>
  <c r="AG116" i="17"/>
  <c r="BJ161" i="5"/>
  <c r="BK128" i="17"/>
  <c r="FS148" i="5"/>
  <c r="FS226" i="5" s="1"/>
  <c r="FS228" i="5" s="1"/>
  <c r="FS159" i="5"/>
  <c r="AR68" i="10"/>
  <c r="ES148" i="5"/>
  <c r="ES226" i="5" s="1"/>
  <c r="ES228" i="5" s="1"/>
  <c r="ES159" i="5"/>
  <c r="ES157" i="5" s="1"/>
  <c r="CV148" i="5"/>
  <c r="CV226" i="5" s="1"/>
  <c r="CV228" i="5" s="1"/>
  <c r="CV159" i="5"/>
  <c r="CV157" i="5" s="1"/>
  <c r="KB148" i="5"/>
  <c r="KB226" i="5" s="1"/>
  <c r="KB228" i="5" s="1"/>
  <c r="KB159" i="5"/>
  <c r="KB157" i="5" s="1"/>
  <c r="IE148" i="5"/>
  <c r="IE226" i="5" s="1"/>
  <c r="IE228" i="5" s="1"/>
  <c r="IE159" i="5"/>
  <c r="AJ73" i="17"/>
  <c r="AJ59" i="10"/>
  <c r="AT148" i="5"/>
  <c r="AT226" i="5" s="1"/>
  <c r="AT228" i="5" s="1"/>
  <c r="AT159" i="5"/>
  <c r="AT157" i="5" s="1"/>
  <c r="BG127" i="17"/>
  <c r="AT116" i="17"/>
  <c r="EW161" i="5"/>
  <c r="AO128" i="17"/>
  <c r="BR126" i="17"/>
  <c r="Y115" i="17"/>
  <c r="AJ160" i="5"/>
  <c r="R151" i="5"/>
  <c r="BO116" i="17"/>
  <c r="KN161" i="5"/>
  <c r="NR148" i="5"/>
  <c r="NR226" i="5" s="1"/>
  <c r="NR228" i="5" s="1"/>
  <c r="NR159" i="5"/>
  <c r="NR157" i="5" s="1"/>
  <c r="NM148" i="5"/>
  <c r="BZ114" i="17"/>
  <c r="NM159" i="5"/>
  <c r="BF129" i="17"/>
  <c r="FQ148" i="5"/>
  <c r="FQ226" i="5" s="1"/>
  <c r="FQ228" i="5" s="1"/>
  <c r="FQ159" i="5"/>
  <c r="FQ157" i="5" s="1"/>
  <c r="NT148" i="5"/>
  <c r="CA114" i="17"/>
  <c r="NT159" i="5"/>
  <c r="AL94" i="17"/>
  <c r="AZ73" i="17"/>
  <c r="AZ59" i="10"/>
  <c r="BQ94" i="17"/>
  <c r="BZ88" i="17"/>
  <c r="AX119" i="17"/>
  <c r="FY164" i="5"/>
  <c r="BF116" i="17"/>
  <c r="IC161" i="5"/>
  <c r="V103" i="5"/>
  <c r="W105" i="5"/>
  <c r="AX148" i="5"/>
  <c r="AX226" i="5" s="1"/>
  <c r="AX228" i="5" s="1"/>
  <c r="AX159" i="5"/>
  <c r="AX157" i="5" s="1"/>
  <c r="AQ130" i="17"/>
  <c r="MK148" i="5"/>
  <c r="BV114" i="17"/>
  <c r="MK159" i="5"/>
  <c r="AV127" i="17"/>
  <c r="BJ119" i="17"/>
  <c r="JE164" i="5"/>
  <c r="AG118" i="17"/>
  <c r="BJ163" i="5"/>
  <c r="AM128" i="17"/>
  <c r="BS59" i="10"/>
  <c r="BS73" i="17"/>
  <c r="BA126" i="17"/>
  <c r="AS94" i="17"/>
  <c r="BG115" i="17"/>
  <c r="IJ160" i="5"/>
  <c r="MY148" i="5"/>
  <c r="BX114" i="17"/>
  <c r="MY159" i="5"/>
  <c r="AD73" i="17"/>
  <c r="AD59" i="10"/>
  <c r="AV94" i="17"/>
  <c r="CK148" i="5"/>
  <c r="CK226" i="5" s="1"/>
  <c r="CK228" i="5" s="1"/>
  <c r="CK159" i="5"/>
  <c r="CK157" i="5" s="1"/>
  <c r="BH89" i="17"/>
  <c r="LB148" i="5"/>
  <c r="BQ114" i="17"/>
  <c r="LB159" i="5"/>
  <c r="Y116" i="17"/>
  <c r="R152" i="5"/>
  <c r="AJ161" i="5"/>
  <c r="AM117" i="17"/>
  <c r="CZ162" i="5"/>
  <c r="BV117" i="17"/>
  <c r="MK162" i="5"/>
  <c r="AA94" i="17"/>
  <c r="AH118" i="17"/>
  <c r="BQ163" i="5"/>
  <c r="AO148" i="5"/>
  <c r="AD114" i="17"/>
  <c r="AO159" i="5"/>
  <c r="R80" i="10"/>
  <c r="HW148" i="5"/>
  <c r="HW226" i="5" s="1"/>
  <c r="HW228" i="5" s="1"/>
  <c r="HW159" i="5"/>
  <c r="HW157" i="5" s="1"/>
  <c r="CQ148" i="5"/>
  <c r="CQ226" i="5" s="1"/>
  <c r="CQ228" i="5" s="1"/>
  <c r="CQ159" i="5"/>
  <c r="CQ157" i="5" s="1"/>
  <c r="AX129" i="17"/>
  <c r="IJ148" i="5"/>
  <c r="BG114" i="17"/>
  <c r="IJ159" i="5"/>
  <c r="X68" i="10"/>
  <c r="AV128" i="17"/>
  <c r="AC94" i="17"/>
  <c r="BK94" i="17"/>
  <c r="CX148" i="5"/>
  <c r="CX226" i="5" s="1"/>
  <c r="CX228" i="5" s="1"/>
  <c r="CX159" i="5"/>
  <c r="CX157" i="5" s="1"/>
  <c r="BK59" i="10"/>
  <c r="BK73" i="17"/>
  <c r="AN94" i="17"/>
  <c r="AY68" i="10"/>
  <c r="U129" i="17"/>
  <c r="AE107" i="9" l="1"/>
  <c r="Y107" i="9"/>
  <c r="HX157" i="5"/>
  <c r="BU126" i="17"/>
  <c r="BV18" i="17" s="1"/>
  <c r="BV126" i="17" s="1"/>
  <c r="BW18" i="17" s="1"/>
  <c r="BW126" i="17" s="1"/>
  <c r="BX18" i="17" s="1"/>
  <c r="BX126" i="17" s="1"/>
  <c r="BY18" i="17" s="1"/>
  <c r="BY126" i="17" s="1"/>
  <c r="BZ18" i="17" s="1"/>
  <c r="BZ126" i="17" s="1"/>
  <c r="CA18" i="17" s="1"/>
  <c r="CA126" i="17" s="1"/>
  <c r="R126" i="17" s="1"/>
  <c r="R80" i="17"/>
  <c r="DH157" i="5"/>
  <c r="R75" i="17"/>
  <c r="FD157" i="5"/>
  <c r="IE157" i="5"/>
  <c r="BU59" i="10"/>
  <c r="R59" i="10" s="1"/>
  <c r="W78" i="10"/>
  <c r="W76" i="10" s="1"/>
  <c r="W65" i="10" s="1"/>
  <c r="W111" i="17"/>
  <c r="W109" i="17" s="1"/>
  <c r="W83" i="17" s="1"/>
  <c r="BU73" i="17"/>
  <c r="BU123" i="17" s="1"/>
  <c r="BV15" i="17" s="1"/>
  <c r="BV16" i="17" s="1"/>
  <c r="W107" i="9"/>
  <c r="IR157" i="5"/>
  <c r="AA107" i="10"/>
  <c r="KV157" i="5"/>
  <c r="X107" i="9"/>
  <c r="BE16" i="17"/>
  <c r="BE123" i="17"/>
  <c r="BE124" i="17" s="1"/>
  <c r="AI107" i="10"/>
  <c r="Y16" i="17"/>
  <c r="BH16" i="17"/>
  <c r="Y123" i="17"/>
  <c r="Y124" i="17" s="1"/>
  <c r="BA16" i="17"/>
  <c r="AA16" i="17"/>
  <c r="BI123" i="17"/>
  <c r="BI124" i="17" s="1"/>
  <c r="FR157" i="5"/>
  <c r="LB157" i="5"/>
  <c r="ME157" i="5"/>
  <c r="LJ157" i="5"/>
  <c r="ML157" i="5"/>
  <c r="LX157" i="5"/>
  <c r="LI157" i="5"/>
  <c r="KG157" i="5"/>
  <c r="AD107" i="9"/>
  <c r="R15" i="17"/>
  <c r="U16" i="17"/>
  <c r="R15" i="10"/>
  <c r="BB16" i="17"/>
  <c r="BG16" i="17"/>
  <c r="JT157" i="5"/>
  <c r="LC157" i="5"/>
  <c r="GM157" i="5"/>
  <c r="NH157" i="5"/>
  <c r="JZ157" i="5"/>
  <c r="LP157" i="5"/>
  <c r="NT157" i="5"/>
  <c r="LL157" i="5"/>
  <c r="GA157" i="5"/>
  <c r="BN107" i="10"/>
  <c r="BQ107" i="10"/>
  <c r="BO123" i="17"/>
  <c r="BO124" i="17" s="1"/>
  <c r="BO107" i="10"/>
  <c r="BA107" i="10"/>
  <c r="AO107" i="10"/>
  <c r="AU123" i="17"/>
  <c r="AU124" i="17" s="1"/>
  <c r="BE107" i="10"/>
  <c r="AQ123" i="17"/>
  <c r="AQ124" i="17" s="1"/>
  <c r="BR107" i="10"/>
  <c r="AP107" i="10"/>
  <c r="BF107" i="10"/>
  <c r="V123" i="17"/>
  <c r="V124" i="17" s="1"/>
  <c r="BN123" i="17"/>
  <c r="AN107" i="10"/>
  <c r="AO123" i="17"/>
  <c r="AO124" i="17" s="1"/>
  <c r="AL123" i="17"/>
  <c r="AL124" i="17" s="1"/>
  <c r="BI107" i="10"/>
  <c r="V107" i="10"/>
  <c r="AL107" i="10"/>
  <c r="AB123" i="17"/>
  <c r="AB124" i="17" s="1"/>
  <c r="AY123" i="17"/>
  <c r="AY124" i="17" s="1"/>
  <c r="AI123" i="17"/>
  <c r="AI124" i="17" s="1"/>
  <c r="AA123" i="17"/>
  <c r="AA124" i="17" s="1"/>
  <c r="AC107" i="10"/>
  <c r="BM123" i="17"/>
  <c r="BM124" i="17" s="1"/>
  <c r="BL107" i="10"/>
  <c r="BM107" i="10"/>
  <c r="AB107" i="10"/>
  <c r="AP123" i="17"/>
  <c r="BC107" i="10"/>
  <c r="BF123" i="17"/>
  <c r="BF124" i="17" s="1"/>
  <c r="AR107" i="10"/>
  <c r="AT107" i="10"/>
  <c r="AX123" i="17"/>
  <c r="Z107" i="10"/>
  <c r="AY107" i="10"/>
  <c r="AW107" i="10"/>
  <c r="AR123" i="17"/>
  <c r="AR124" i="17" s="1"/>
  <c r="AW123" i="17"/>
  <c r="AW124" i="17" s="1"/>
  <c r="BA123" i="17"/>
  <c r="BA124" i="17" s="1"/>
  <c r="Y107" i="10"/>
  <c r="BQ123" i="17"/>
  <c r="BQ124" i="17" s="1"/>
  <c r="FS157" i="5"/>
  <c r="DO157" i="5"/>
  <c r="R163" i="5"/>
  <c r="BD123" i="17"/>
  <c r="MR157" i="5"/>
  <c r="BT107" i="10"/>
  <c r="AW157" i="5"/>
  <c r="AT123" i="17"/>
  <c r="AT124" i="17" s="1"/>
  <c r="R160" i="5"/>
  <c r="AG107" i="10"/>
  <c r="AO157" i="5"/>
  <c r="NM157" i="5"/>
  <c r="MD157" i="5"/>
  <c r="GH157" i="5"/>
  <c r="AG123" i="17"/>
  <c r="AG124" i="17" s="1"/>
  <c r="BD107" i="10"/>
  <c r="DG157" i="5"/>
  <c r="MS157" i="5"/>
  <c r="CA128" i="17"/>
  <c r="CS157" i="5"/>
  <c r="AX107" i="10"/>
  <c r="BB107" i="10"/>
  <c r="BB123" i="17"/>
  <c r="BB124" i="17" s="1"/>
  <c r="BR123" i="17"/>
  <c r="BR124" i="17" s="1"/>
  <c r="AD123" i="17"/>
  <c r="BT123" i="17"/>
  <c r="AQ107" i="10"/>
  <c r="AC123" i="17"/>
  <c r="AC124" i="17" s="1"/>
  <c r="NT226" i="5"/>
  <c r="NT228" i="5" s="1"/>
  <c r="AI87" i="17"/>
  <c r="AW91" i="17"/>
  <c r="Y91" i="17"/>
  <c r="R119" i="17"/>
  <c r="BZ89" i="17"/>
  <c r="BB87" i="17"/>
  <c r="BQ87" i="17"/>
  <c r="AU86" i="17"/>
  <c r="BM90" i="17"/>
  <c r="AO90" i="17"/>
  <c r="AZ86" i="17"/>
  <c r="AJ123" i="17"/>
  <c r="BQ89" i="17"/>
  <c r="BG89" i="17"/>
  <c r="BK89" i="17"/>
  <c r="AZ107" i="10"/>
  <c r="BQ226" i="5"/>
  <c r="BQ228" i="5" s="1"/>
  <c r="AH78" i="10"/>
  <c r="AH111" i="17"/>
  <c r="DU226" i="5"/>
  <c r="DU228" i="5" s="1"/>
  <c r="AP78" i="10"/>
  <c r="AP111" i="17"/>
  <c r="AU89" i="17"/>
  <c r="DI226" i="5"/>
  <c r="DI228" i="5" s="1"/>
  <c r="X78" i="9"/>
  <c r="X76" i="9" s="1"/>
  <c r="X65" i="9" s="1"/>
  <c r="X63" i="9" s="1"/>
  <c r="BJ89" i="17"/>
  <c r="AE89" i="17"/>
  <c r="BU89" i="17"/>
  <c r="BH88" i="17"/>
  <c r="AQ86" i="17"/>
  <c r="BM91" i="17"/>
  <c r="BH87" i="17"/>
  <c r="V83" i="17"/>
  <c r="LE157" i="5"/>
  <c r="AF107" i="10"/>
  <c r="X107" i="10"/>
  <c r="KU157" i="5"/>
  <c r="EP157" i="5"/>
  <c r="EW157" i="5"/>
  <c r="BG86" i="17"/>
  <c r="BM86" i="17"/>
  <c r="BV88" i="17"/>
  <c r="BO89" i="17"/>
  <c r="JZ226" i="5"/>
  <c r="JZ228" i="5" s="1"/>
  <c r="BM111" i="17"/>
  <c r="BM78" i="10"/>
  <c r="BU86" i="17"/>
  <c r="BX88" i="17"/>
  <c r="AO86" i="17"/>
  <c r="FD226" i="5"/>
  <c r="FD228" i="5" s="1"/>
  <c r="AU78" i="10"/>
  <c r="AU111" i="17"/>
  <c r="JS157" i="5"/>
  <c r="AD90" i="17"/>
  <c r="BU90" i="17"/>
  <c r="GM226" i="5"/>
  <c r="GM228" i="5" s="1"/>
  <c r="AZ111" i="17"/>
  <c r="AZ78" i="10"/>
  <c r="FY157" i="5"/>
  <c r="BA90" i="17"/>
  <c r="BJ123" i="17"/>
  <c r="AP88" i="17"/>
  <c r="BI91" i="17"/>
  <c r="AJ91" i="17"/>
  <c r="AU91" i="17"/>
  <c r="EB226" i="5"/>
  <c r="EB228" i="5" s="1"/>
  <c r="AQ78" i="10"/>
  <c r="AQ111" i="17"/>
  <c r="AH87" i="17"/>
  <c r="BM88" i="17"/>
  <c r="AZ89" i="17"/>
  <c r="CZ157" i="5"/>
  <c r="LR157" i="5"/>
  <c r="BB91" i="17"/>
  <c r="BP86" i="17"/>
  <c r="AS86" i="17"/>
  <c r="AT86" i="17"/>
  <c r="EI157" i="5"/>
  <c r="BF90" i="17"/>
  <c r="BD87" i="17"/>
  <c r="IQ157" i="5"/>
  <c r="FK157" i="5"/>
  <c r="BS86" i="17"/>
  <c r="AO88" i="17"/>
  <c r="AO226" i="5"/>
  <c r="AO228" i="5" s="1"/>
  <c r="AD78" i="10"/>
  <c r="AD111" i="17"/>
  <c r="AG88" i="17"/>
  <c r="MD226" i="5"/>
  <c r="MD228" i="5" s="1"/>
  <c r="BU111" i="17"/>
  <c r="BU78" i="10"/>
  <c r="DN226" i="5"/>
  <c r="DN228" i="5" s="1"/>
  <c r="AO78" i="10"/>
  <c r="AO111" i="17"/>
  <c r="AS90" i="17"/>
  <c r="BE91" i="17"/>
  <c r="BL86" i="17"/>
  <c r="NF157" i="5"/>
  <c r="AX86" i="17"/>
  <c r="AY226" i="5"/>
  <c r="AY228" i="5" s="1"/>
  <c r="V78" i="9"/>
  <c r="V76" i="9" s="1"/>
  <c r="V65" i="9" s="1"/>
  <c r="V63" i="9" s="1"/>
  <c r="BU91" i="17"/>
  <c r="AJ87" i="17"/>
  <c r="V124" i="10"/>
  <c r="AJ107" i="10"/>
  <c r="AR91" i="17"/>
  <c r="BW86" i="17"/>
  <c r="AE91" i="17"/>
  <c r="BY90" i="17"/>
  <c r="BJ107" i="10"/>
  <c r="BT90" i="17"/>
  <c r="BE89" i="17"/>
  <c r="AV91" i="17"/>
  <c r="V123" i="10"/>
  <c r="R125" i="17"/>
  <c r="BD89" i="17"/>
  <c r="AM86" i="17"/>
  <c r="BL90" i="17"/>
  <c r="BK90" i="17"/>
  <c r="KU226" i="5"/>
  <c r="KU228" i="5" s="1"/>
  <c r="BP78" i="10"/>
  <c r="BP111" i="17"/>
  <c r="EP226" i="5"/>
  <c r="EP228" i="5" s="1"/>
  <c r="AS78" i="10"/>
  <c r="AS111" i="17"/>
  <c r="EW226" i="5"/>
  <c r="EW228" i="5" s="1"/>
  <c r="AT111" i="17"/>
  <c r="AT78" i="10"/>
  <c r="AR86" i="17"/>
  <c r="BR157" i="5"/>
  <c r="BY87" i="17"/>
  <c r="BH86" i="17"/>
  <c r="GF157" i="5"/>
  <c r="AV86" i="17"/>
  <c r="AF91" i="17"/>
  <c r="DN157" i="5"/>
  <c r="IJ226" i="5"/>
  <c r="IJ228" i="5" s="1"/>
  <c r="BG111" i="17"/>
  <c r="BG78" i="10"/>
  <c r="R161" i="5"/>
  <c r="LP226" i="5"/>
  <c r="LP228" i="5" s="1"/>
  <c r="BS111" i="17"/>
  <c r="BS78" i="10"/>
  <c r="AQ87" i="17"/>
  <c r="BL91" i="17"/>
  <c r="Y88" i="17"/>
  <c r="R116" i="17"/>
  <c r="MK226" i="5"/>
  <c r="MK228" i="5" s="1"/>
  <c r="BV78" i="10"/>
  <c r="BV111" i="17"/>
  <c r="BN90" i="17"/>
  <c r="BF89" i="17"/>
  <c r="BB88" i="17"/>
  <c r="AP90" i="17"/>
  <c r="CA88" i="17"/>
  <c r="Z123" i="17"/>
  <c r="BC87" i="17"/>
  <c r="BZ157" i="5"/>
  <c r="AJ89" i="17"/>
  <c r="IX157" i="5"/>
  <c r="AM107" i="10"/>
  <c r="JS226" i="5"/>
  <c r="JS228" i="5" s="1"/>
  <c r="BL78" i="10"/>
  <c r="BL111" i="17"/>
  <c r="BY91" i="17"/>
  <c r="AF90" i="17"/>
  <c r="BY86" i="17"/>
  <c r="FY226" i="5"/>
  <c r="FY228" i="5" s="1"/>
  <c r="AX111" i="17"/>
  <c r="AX78" i="10"/>
  <c r="BN89" i="17"/>
  <c r="MR226" i="5"/>
  <c r="MR228" i="5" s="1"/>
  <c r="BW111" i="17"/>
  <c r="BW78" i="10"/>
  <c r="BA88" i="17"/>
  <c r="BU88" i="17"/>
  <c r="BN91" i="17"/>
  <c r="CZ226" i="5"/>
  <c r="CZ228" i="5" s="1"/>
  <c r="AM111" i="17"/>
  <c r="AM78" i="10"/>
  <c r="AF60" i="4"/>
  <c r="R60" i="4" s="1"/>
  <c r="W130" i="5"/>
  <c r="X132" i="5"/>
  <c r="R129" i="17"/>
  <c r="BF87" i="17"/>
  <c r="HH157" i="5"/>
  <c r="KH157" i="5"/>
  <c r="GN157" i="5"/>
  <c r="AZ91" i="17"/>
  <c r="EI226" i="5"/>
  <c r="EI228" i="5" s="1"/>
  <c r="AR78" i="10"/>
  <c r="AR111" i="17"/>
  <c r="IQ226" i="5"/>
  <c r="IQ228" i="5" s="1"/>
  <c r="BH111" i="17"/>
  <c r="BH78" i="10"/>
  <c r="AY86" i="17"/>
  <c r="BM89" i="17"/>
  <c r="X123" i="17"/>
  <c r="FK226" i="5"/>
  <c r="FK228" i="5" s="1"/>
  <c r="AV111" i="17"/>
  <c r="AV78" i="10"/>
  <c r="AX91" i="17"/>
  <c r="AD86" i="17"/>
  <c r="BV86" i="17"/>
  <c r="BP87" i="17"/>
  <c r="Z86" i="17"/>
  <c r="AQ88" i="17"/>
  <c r="BI86" i="17"/>
  <c r="AM90" i="17"/>
  <c r="BQ91" i="17"/>
  <c r="NF226" i="5"/>
  <c r="NF228" i="5" s="1"/>
  <c r="BY111" i="17"/>
  <c r="BY78" i="10"/>
  <c r="AA86" i="17"/>
  <c r="R68" i="10"/>
  <c r="U65" i="10"/>
  <c r="AY91" i="17"/>
  <c r="AF88" i="17"/>
  <c r="U230" i="5"/>
  <c r="BB89" i="17"/>
  <c r="BV90" i="17"/>
  <c r="BR90" i="17"/>
  <c r="AR88" i="17"/>
  <c r="AN86" i="17"/>
  <c r="CL157" i="5"/>
  <c r="AV89" i="17"/>
  <c r="CA91" i="17"/>
  <c r="BC89" i="17"/>
  <c r="BC86" i="17"/>
  <c r="AE123" i="17"/>
  <c r="KH226" i="5"/>
  <c r="KH228" i="5" s="1"/>
  <c r="AD78" i="9"/>
  <c r="AD76" i="9" s="1"/>
  <c r="AD65" i="9" s="1"/>
  <c r="AD63" i="9" s="1"/>
  <c r="AH107" i="10"/>
  <c r="AH91" i="17"/>
  <c r="U28" i="10"/>
  <c r="R30" i="10"/>
  <c r="U122" i="10"/>
  <c r="R18" i="10"/>
  <c r="AV107" i="10"/>
  <c r="GF226" i="5"/>
  <c r="GF228" i="5" s="1"/>
  <c r="AY78" i="10"/>
  <c r="AY111" i="17"/>
  <c r="IJ157" i="5"/>
  <c r="HA226" i="5"/>
  <c r="HA228" i="5" s="1"/>
  <c r="BB78" i="10"/>
  <c r="BB111" i="17"/>
  <c r="MK157" i="5"/>
  <c r="AH90" i="17"/>
  <c r="MY157" i="5"/>
  <c r="BG88" i="17"/>
  <c r="CA89" i="17"/>
  <c r="BQ86" i="17"/>
  <c r="BX86" i="17"/>
  <c r="NM226" i="5"/>
  <c r="NM228" i="5" s="1"/>
  <c r="BZ78" i="10"/>
  <c r="BZ111" i="17"/>
  <c r="BP123" i="17"/>
  <c r="BQ88" i="17"/>
  <c r="BC157" i="5"/>
  <c r="AD107" i="10"/>
  <c r="AP91" i="17"/>
  <c r="BL124" i="17"/>
  <c r="GT157" i="5"/>
  <c r="BS91" i="17"/>
  <c r="FT157" i="5"/>
  <c r="BH123" i="17"/>
  <c r="AL86" i="17"/>
  <c r="BS123" i="17"/>
  <c r="AK226" i="5"/>
  <c r="AK228" i="5" s="1"/>
  <c r="Z111" i="17"/>
  <c r="Z78" i="10"/>
  <c r="AS107" i="10"/>
  <c r="BC123" i="17"/>
  <c r="IX226" i="5"/>
  <c r="IX228" i="5" s="1"/>
  <c r="BI111" i="17"/>
  <c r="BI78" i="10"/>
  <c r="BX89" i="17"/>
  <c r="AL226" i="5"/>
  <c r="AL228" i="5" s="1"/>
  <c r="AA111" i="17"/>
  <c r="AA78" i="10"/>
  <c r="BG91" i="17"/>
  <c r="BW88" i="17"/>
  <c r="AL91" i="17"/>
  <c r="R68" i="9"/>
  <c r="R225" i="5" s="1"/>
  <c r="JN157" i="5"/>
  <c r="BF91" i="17"/>
  <c r="Y90" i="17"/>
  <c r="R118" i="17"/>
  <c r="DG226" i="5"/>
  <c r="DG228" i="5" s="1"/>
  <c r="AN78" i="10"/>
  <c r="AN111" i="17"/>
  <c r="AW89" i="17"/>
  <c r="AK86" i="17"/>
  <c r="BX157" i="5"/>
  <c r="BP90" i="17"/>
  <c r="HH226" i="5"/>
  <c r="HH228" i="5" s="1"/>
  <c r="BC78" i="10"/>
  <c r="BC111" i="17"/>
  <c r="BY88" i="17"/>
  <c r="AU107" i="10"/>
  <c r="R33" i="17"/>
  <c r="U31" i="17"/>
  <c r="U141" i="17"/>
  <c r="R26" i="17"/>
  <c r="AV90" i="17"/>
  <c r="AI91" i="17"/>
  <c r="BZ87" i="17"/>
  <c r="V125" i="10"/>
  <c r="Y87" i="17"/>
  <c r="R115" i="17"/>
  <c r="BZ86" i="17"/>
  <c r="LB226" i="5"/>
  <c r="LB228" i="5" s="1"/>
  <c r="BQ78" i="10"/>
  <c r="BQ111" i="17"/>
  <c r="MY226" i="5"/>
  <c r="MY228" i="5" s="1"/>
  <c r="BX78" i="10"/>
  <c r="BX111" i="17"/>
  <c r="AG90" i="17"/>
  <c r="AF86" i="17"/>
  <c r="AL90" i="17"/>
  <c r="BA86" i="17"/>
  <c r="CS226" i="5"/>
  <c r="CS228" i="5" s="1"/>
  <c r="AL111" i="17"/>
  <c r="AL78" i="10"/>
  <c r="BK107" i="10"/>
  <c r="AE87" i="17"/>
  <c r="AQ90" i="17"/>
  <c r="AJ88" i="17"/>
  <c r="AS123" i="17"/>
  <c r="AZ87" i="17"/>
  <c r="U16" i="10"/>
  <c r="R17" i="10"/>
  <c r="CE157" i="5"/>
  <c r="AZ123" i="17"/>
  <c r="AK89" i="17"/>
  <c r="CA127" i="17"/>
  <c r="HV157" i="5"/>
  <c r="BR88" i="17"/>
  <c r="BD91" i="17"/>
  <c r="HO157" i="5"/>
  <c r="FE157" i="5"/>
  <c r="BA89" i="17"/>
  <c r="U107" i="9"/>
  <c r="W123" i="17"/>
  <c r="CL226" i="5"/>
  <c r="CL228" i="5" s="1"/>
  <c r="AK78" i="10"/>
  <c r="AK111" i="17"/>
  <c r="JL157" i="5"/>
  <c r="AI86" i="17"/>
  <c r="AN91" i="17"/>
  <c r="LW157" i="5"/>
  <c r="BE88" i="17"/>
  <c r="U28" i="9"/>
  <c r="R28" i="9" s="1"/>
  <c r="R30" i="9"/>
  <c r="AF123" i="17"/>
  <c r="BC88" i="17"/>
  <c r="AO89" i="17"/>
  <c r="BC90" i="17"/>
  <c r="GT226" i="5"/>
  <c r="GT228" i="5" s="1"/>
  <c r="AA78" i="9"/>
  <c r="AA76" i="9" s="1"/>
  <c r="AA65" i="9" s="1"/>
  <c r="AA63" i="9" s="1"/>
  <c r="BA78" i="10"/>
  <c r="BA111" i="17"/>
  <c r="BS90" i="17"/>
  <c r="AK90" i="17"/>
  <c r="R17" i="9"/>
  <c r="U16" i="9"/>
  <c r="AJ86" i="17"/>
  <c r="BT89" i="17"/>
  <c r="BE86" i="17"/>
  <c r="AN89" i="17"/>
  <c r="BH90" i="17"/>
  <c r="IC157" i="5"/>
  <c r="BK87" i="17"/>
  <c r="AX90" i="17"/>
  <c r="BD86" i="17"/>
  <c r="BK88" i="17"/>
  <c r="AU88" i="17"/>
  <c r="AJ157" i="5"/>
  <c r="U123" i="17"/>
  <c r="AM88" i="17"/>
  <c r="W76" i="5"/>
  <c r="X78" i="5"/>
  <c r="BK86" i="17"/>
  <c r="AG89" i="17"/>
  <c r="CA87" i="17"/>
  <c r="BJ87" i="17"/>
  <c r="AT90" i="17"/>
  <c r="BX226" i="5"/>
  <c r="BX228" i="5" s="1"/>
  <c r="AI78" i="10"/>
  <c r="AI111" i="17"/>
  <c r="BT86" i="17"/>
  <c r="AR89" i="17"/>
  <c r="AS87" i="17"/>
  <c r="AI157" i="5"/>
  <c r="BP107" i="10"/>
  <c r="AH123" i="17"/>
  <c r="BT88" i="17"/>
  <c r="AF89" i="17"/>
  <c r="BC226" i="5"/>
  <c r="BC228" i="5" s="1"/>
  <c r="AF78" i="10"/>
  <c r="AF111" i="17"/>
  <c r="BC91" i="17"/>
  <c r="BG87" i="17"/>
  <c r="BJ91" i="17"/>
  <c r="AW86" i="17"/>
  <c r="BN86" i="17"/>
  <c r="AD91" i="17"/>
  <c r="FP226" i="5"/>
  <c r="FP228" i="5" s="1"/>
  <c r="Z78" i="9"/>
  <c r="Z76" i="9" s="1"/>
  <c r="Z65" i="9" s="1"/>
  <c r="Z63" i="9" s="1"/>
  <c r="BP89" i="17"/>
  <c r="EK226" i="5"/>
  <c r="EK228" i="5" s="1"/>
  <c r="Y78" i="9"/>
  <c r="Y76" i="9" s="1"/>
  <c r="Y65" i="9" s="1"/>
  <c r="Y63" i="9" s="1"/>
  <c r="BJ88" i="17"/>
  <c r="AP89" i="17"/>
  <c r="BS87" i="17"/>
  <c r="BX91" i="17"/>
  <c r="AS89" i="17"/>
  <c r="R25" i="17"/>
  <c r="U24" i="17"/>
  <c r="CE226" i="5"/>
  <c r="CE228" i="5" s="1"/>
  <c r="AJ111" i="17"/>
  <c r="AJ78" i="10"/>
  <c r="AM123" i="17"/>
  <c r="BJ157" i="5"/>
  <c r="HV226" i="5"/>
  <c r="HV228" i="5" s="1"/>
  <c r="BE111" i="17"/>
  <c r="BE78" i="10"/>
  <c r="AL88" i="17"/>
  <c r="BF86" i="17"/>
  <c r="DP157" i="5"/>
  <c r="AX87" i="17"/>
  <c r="HO226" i="5"/>
  <c r="HO228" i="5" s="1"/>
  <c r="BD78" i="10"/>
  <c r="BD111" i="17"/>
  <c r="AT91" i="17"/>
  <c r="Y86" i="17"/>
  <c r="U107" i="10"/>
  <c r="AY87" i="17"/>
  <c r="CA73" i="17"/>
  <c r="BG90" i="17"/>
  <c r="AF59" i="9"/>
  <c r="AF107" i="9" s="1"/>
  <c r="R107" i="9" s="1"/>
  <c r="JL226" i="5"/>
  <c r="JL228" i="5" s="1"/>
  <c r="BK78" i="10"/>
  <c r="BK111" i="17"/>
  <c r="AV157" i="5"/>
  <c r="ID157" i="5"/>
  <c r="LW226" i="5"/>
  <c r="LW228" i="5" s="1"/>
  <c r="BT78" i="10"/>
  <c r="BT111" i="17"/>
  <c r="R114" i="17"/>
  <c r="X86" i="17"/>
  <c r="AN88" i="17"/>
  <c r="R162" i="5"/>
  <c r="BN87" i="17"/>
  <c r="AN123" i="17"/>
  <c r="AZ90" i="17"/>
  <c r="CA90" i="17"/>
  <c r="BT87" i="17"/>
  <c r="W103" i="5"/>
  <c r="X105" i="5"/>
  <c r="AW88" i="17"/>
  <c r="AF87" i="17"/>
  <c r="BV89" i="17"/>
  <c r="AT88" i="17"/>
  <c r="FR226" i="5"/>
  <c r="FR228" i="5" s="1"/>
  <c r="AW78" i="10"/>
  <c r="AW111" i="17"/>
  <c r="KG226" i="5"/>
  <c r="KG228" i="5" s="1"/>
  <c r="BN111" i="17"/>
  <c r="BN78" i="10"/>
  <c r="HY226" i="5"/>
  <c r="HY228" i="5" s="1"/>
  <c r="AB78" i="9"/>
  <c r="AB76" i="9" s="1"/>
  <c r="AB65" i="9" s="1"/>
  <c r="AB63" i="9" s="1"/>
  <c r="AQ91" i="17"/>
  <c r="BS107" i="10"/>
  <c r="JE157" i="5"/>
  <c r="AP157" i="5"/>
  <c r="BR86" i="17"/>
  <c r="BA87" i="17"/>
  <c r="BH107" i="10"/>
  <c r="BL89" i="17"/>
  <c r="BW87" i="17"/>
  <c r="AG86" i="17"/>
  <c r="AW90" i="17"/>
  <c r="AN87" i="17"/>
  <c r="IC226" i="5"/>
  <c r="IC228" i="5" s="1"/>
  <c r="BF78" i="10"/>
  <c r="BF111" i="17"/>
  <c r="AZ88" i="17"/>
  <c r="AM87" i="17"/>
  <c r="AJ226" i="5"/>
  <c r="AJ228" i="5" s="1"/>
  <c r="Y78" i="10"/>
  <c r="Y111" i="17"/>
  <c r="R49" i="5"/>
  <c r="R50" i="5" s="1"/>
  <c r="AR90" i="17"/>
  <c r="V65" i="10"/>
  <c r="BO91" i="17"/>
  <c r="MZ157" i="5"/>
  <c r="BG107" i="10"/>
  <c r="AE86" i="17"/>
  <c r="AC86" i="17"/>
  <c r="KN157" i="5"/>
  <c r="BA91" i="17"/>
  <c r="AG87" i="17"/>
  <c r="BW90" i="17"/>
  <c r="MQ226" i="5"/>
  <c r="MQ228" i="5" s="1"/>
  <c r="AF78" i="9"/>
  <c r="AF76" i="9" s="1"/>
  <c r="AF65" i="9" s="1"/>
  <c r="AF63" i="9" s="1"/>
  <c r="AK107" i="10"/>
  <c r="W107" i="10"/>
  <c r="BI90" i="17"/>
  <c r="JC226" i="5"/>
  <c r="JC228" i="5" s="1"/>
  <c r="AC78" i="9"/>
  <c r="AC76" i="9" s="1"/>
  <c r="AC65" i="9" s="1"/>
  <c r="AC63" i="9" s="1"/>
  <c r="BL88" i="17"/>
  <c r="AI226" i="5"/>
  <c r="X111" i="17"/>
  <c r="X78" i="10"/>
  <c r="U78" i="9"/>
  <c r="AX88" i="17"/>
  <c r="Y89" i="17"/>
  <c r="R117" i="17"/>
  <c r="LM226" i="5"/>
  <c r="LM228" i="5" s="1"/>
  <c r="AE78" i="9"/>
  <c r="AE76" i="9" s="1"/>
  <c r="AE65" i="9" s="1"/>
  <c r="AE63" i="9" s="1"/>
  <c r="BH91" i="17"/>
  <c r="AM89" i="17"/>
  <c r="BF88" i="17"/>
  <c r="CA86" i="17"/>
  <c r="AT89" i="17"/>
  <c r="BJ86" i="17"/>
  <c r="BN88" i="17"/>
  <c r="HA157" i="5"/>
  <c r="LI226" i="5"/>
  <c r="LI228" i="5" s="1"/>
  <c r="BR78" i="10"/>
  <c r="BR111" i="17"/>
  <c r="BB90" i="17"/>
  <c r="AY90" i="17"/>
  <c r="BP88" i="17"/>
  <c r="BK91" i="17"/>
  <c r="BS88" i="17"/>
  <c r="BX87" i="17"/>
  <c r="AK91" i="17"/>
  <c r="BJ226" i="5"/>
  <c r="BJ228" i="5" s="1"/>
  <c r="AG111" i="17"/>
  <c r="AG78" i="10"/>
  <c r="AB86" i="17"/>
  <c r="BL87" i="17"/>
  <c r="AH88" i="17"/>
  <c r="BQ157" i="5"/>
  <c r="DU157" i="5"/>
  <c r="AV88" i="17"/>
  <c r="R94" i="17"/>
  <c r="U83" i="17"/>
  <c r="AE88" i="17"/>
  <c r="BP91" i="17"/>
  <c r="AH89" i="17"/>
  <c r="BJ90" i="17"/>
  <c r="AV226" i="5"/>
  <c r="AV228" i="5" s="1"/>
  <c r="AE78" i="10"/>
  <c r="AE111" i="17"/>
  <c r="AN226" i="5"/>
  <c r="AN228" i="5" s="1"/>
  <c r="AC78" i="10"/>
  <c r="AC111" i="17"/>
  <c r="BO86" i="17"/>
  <c r="AI90" i="17"/>
  <c r="R130" i="17"/>
  <c r="BG123" i="17"/>
  <c r="IL157" i="5"/>
  <c r="NN157" i="5"/>
  <c r="AX89" i="17"/>
  <c r="AQ89" i="17"/>
  <c r="NV148" i="5"/>
  <c r="NV226" i="5" s="1"/>
  <c r="NV228" i="5" s="1"/>
  <c r="NV159" i="5"/>
  <c r="NV157" i="5" s="1"/>
  <c r="BO88" i="17"/>
  <c r="AD87" i="17"/>
  <c r="AW87" i="17"/>
  <c r="BI88" i="17"/>
  <c r="JE226" i="5"/>
  <c r="JE228" i="5" s="1"/>
  <c r="BJ111" i="17"/>
  <c r="BJ78" i="10"/>
  <c r="BB86" i="17"/>
  <c r="BZ91" i="17"/>
  <c r="AO87" i="17"/>
  <c r="BZ90" i="17"/>
  <c r="R164" i="5"/>
  <c r="BI89" i="17"/>
  <c r="BK123" i="17"/>
  <c r="BV87" i="17"/>
  <c r="BR87" i="17"/>
  <c r="AM226" i="5"/>
  <c r="AM228" i="5" s="1"/>
  <c r="AB111" i="17"/>
  <c r="AB78" i="10"/>
  <c r="AL89" i="17"/>
  <c r="AE90" i="17"/>
  <c r="AH86" i="17"/>
  <c r="AP86" i="17"/>
  <c r="BS89" i="17"/>
  <c r="AG91" i="17"/>
  <c r="AO91" i="17"/>
  <c r="DI157" i="5"/>
  <c r="BX90" i="17"/>
  <c r="BU87" i="17"/>
  <c r="EB157" i="5"/>
  <c r="BW89" i="17"/>
  <c r="LQ157" i="5"/>
  <c r="BQ90" i="17"/>
  <c r="AK123" i="17"/>
  <c r="BY89" i="17"/>
  <c r="KN226" i="5"/>
  <c r="KN228" i="5" s="1"/>
  <c r="BO78" i="10"/>
  <c r="BO111" i="17"/>
  <c r="BI87" i="17"/>
  <c r="AE107" i="10"/>
  <c r="CD226" i="5"/>
  <c r="CD228" i="5" s="1"/>
  <c r="W78" i="9"/>
  <c r="W76" i="9" s="1"/>
  <c r="W65" i="9" s="1"/>
  <c r="W63" i="9" s="1"/>
  <c r="AV123" i="17"/>
  <c r="AI89" i="17"/>
  <c r="AY89" i="17"/>
  <c r="CF157" i="5"/>
  <c r="CA111" i="17" l="1"/>
  <c r="R111" i="17" s="1"/>
  <c r="CA78" i="10"/>
  <c r="R78" i="10" s="1"/>
  <c r="BV123" i="17"/>
  <c r="BV124" i="17"/>
  <c r="BW15" i="17"/>
  <c r="BU107" i="10"/>
  <c r="BV15" i="10" s="1"/>
  <c r="BV107" i="10" s="1"/>
  <c r="BW15" i="10" s="1"/>
  <c r="BW107" i="10" s="1"/>
  <c r="BX15" i="10" s="1"/>
  <c r="BX107" i="10" s="1"/>
  <c r="BY15" i="10" s="1"/>
  <c r="BY107" i="10" s="1"/>
  <c r="BZ15" i="10" s="1"/>
  <c r="BZ107" i="10" s="1"/>
  <c r="CA15" i="10" s="1"/>
  <c r="CA107" i="10" s="1"/>
  <c r="R73" i="17"/>
  <c r="R74" i="17" s="1"/>
  <c r="AD124" i="17"/>
  <c r="AP124" i="17"/>
  <c r="BD124" i="17"/>
  <c r="BN124" i="17"/>
  <c r="BT124" i="17"/>
  <c r="AX124" i="17"/>
  <c r="R128" i="17"/>
  <c r="R159" i="5"/>
  <c r="BK124" i="17"/>
  <c r="AC76" i="10"/>
  <c r="BT109" i="17"/>
  <c r="AK76" i="10"/>
  <c r="AZ124" i="17"/>
  <c r="BQ76" i="10"/>
  <c r="R90" i="17"/>
  <c r="BC124" i="17"/>
  <c r="AM76" i="10"/>
  <c r="AD76" i="10"/>
  <c r="BM109" i="17"/>
  <c r="AB76" i="10"/>
  <c r="AK124" i="17"/>
  <c r="BJ76" i="10"/>
  <c r="BO109" i="17"/>
  <c r="BJ109" i="17"/>
  <c r="BG124" i="17"/>
  <c r="AE109" i="17"/>
  <c r="X76" i="10"/>
  <c r="BF109" i="17"/>
  <c r="BT76" i="10"/>
  <c r="BK109" i="17"/>
  <c r="R16" i="9"/>
  <c r="U13" i="9"/>
  <c r="AL76" i="10"/>
  <c r="R31" i="17"/>
  <c r="BS124" i="17"/>
  <c r="BP124" i="17"/>
  <c r="R28" i="10"/>
  <c r="U63" i="10"/>
  <c r="AM109" i="17"/>
  <c r="AN124" i="17"/>
  <c r="BO76" i="10"/>
  <c r="X109" i="17"/>
  <c r="BK76" i="10"/>
  <c r="AL109" i="17"/>
  <c r="AY109" i="17"/>
  <c r="W31" i="10"/>
  <c r="AP109" i="17"/>
  <c r="R148" i="5"/>
  <c r="R149" i="5" s="1"/>
  <c r="X103" i="5"/>
  <c r="Y105" i="5"/>
  <c r="AE76" i="10"/>
  <c r="BF76" i="10"/>
  <c r="AV124" i="17"/>
  <c r="R226" i="5"/>
  <c r="AI228" i="5"/>
  <c r="AH124" i="17"/>
  <c r="R16" i="10"/>
  <c r="U13" i="10"/>
  <c r="AY76" i="10"/>
  <c r="AT76" i="10"/>
  <c r="AO109" i="17"/>
  <c r="AP76" i="10"/>
  <c r="R91" i="17"/>
  <c r="R107" i="10"/>
  <c r="R123" i="17"/>
  <c r="AJ76" i="10"/>
  <c r="AF109" i="17"/>
  <c r="X76" i="5"/>
  <c r="Y78" i="5"/>
  <c r="AA76" i="10"/>
  <c r="BZ109" i="17"/>
  <c r="BV109" i="17"/>
  <c r="BS76" i="10"/>
  <c r="AT109" i="17"/>
  <c r="AO76" i="10"/>
  <c r="AU109" i="17"/>
  <c r="BE76" i="10"/>
  <c r="AJ109" i="17"/>
  <c r="AF76" i="10"/>
  <c r="R87" i="17"/>
  <c r="AA109" i="17"/>
  <c r="BZ76" i="10"/>
  <c r="BW76" i="10"/>
  <c r="BV76" i="10"/>
  <c r="BS109" i="17"/>
  <c r="AU76" i="10"/>
  <c r="AH109" i="17"/>
  <c r="AJ124" i="17"/>
  <c r="CA109" i="17"/>
  <c r="BN76" i="10"/>
  <c r="BE109" i="17"/>
  <c r="U124" i="17"/>
  <c r="W124" i="17"/>
  <c r="AN109" i="17"/>
  <c r="Z76" i="10"/>
  <c r="BH124" i="17"/>
  <c r="BY76" i="10"/>
  <c r="BW109" i="17"/>
  <c r="AX76" i="10"/>
  <c r="AS109" i="17"/>
  <c r="AZ76" i="10"/>
  <c r="AH76" i="10"/>
  <c r="V63" i="10"/>
  <c r="BN109" i="17"/>
  <c r="BD109" i="17"/>
  <c r="R24" i="17"/>
  <c r="U13" i="17"/>
  <c r="AI109" i="17"/>
  <c r="AF124" i="17"/>
  <c r="AS124" i="17"/>
  <c r="W33" i="10"/>
  <c r="AN76" i="10"/>
  <c r="Z109" i="17"/>
  <c r="V230" i="5"/>
  <c r="W230" i="5" s="1"/>
  <c r="X230" i="5" s="1"/>
  <c r="Y230" i="5" s="1"/>
  <c r="Z230" i="5" s="1"/>
  <c r="AA230" i="5" s="1"/>
  <c r="AB230" i="5" s="1"/>
  <c r="AC230" i="5" s="1"/>
  <c r="AD230" i="5" s="1"/>
  <c r="AE230" i="5" s="1"/>
  <c r="AF230" i="5" s="1"/>
  <c r="AG230" i="5" s="1"/>
  <c r="AH230" i="5" s="1"/>
  <c r="U234" i="5"/>
  <c r="U242" i="5" s="1"/>
  <c r="BY109" i="17"/>
  <c r="AV76" i="10"/>
  <c r="AR109" i="17"/>
  <c r="X130" i="5"/>
  <c r="Y132" i="5"/>
  <c r="AX109" i="17"/>
  <c r="BL109" i="17"/>
  <c r="AS76" i="10"/>
  <c r="AZ109" i="17"/>
  <c r="AB109" i="17"/>
  <c r="BR109" i="17"/>
  <c r="BD76" i="10"/>
  <c r="AI76" i="10"/>
  <c r="R127" i="17"/>
  <c r="BX109" i="17"/>
  <c r="BC109" i="17"/>
  <c r="AV109" i="17"/>
  <c r="AR76" i="10"/>
  <c r="BL76" i="10"/>
  <c r="R88" i="17"/>
  <c r="W32" i="10"/>
  <c r="BU76" i="10"/>
  <c r="AG76" i="10"/>
  <c r="BR76" i="10"/>
  <c r="AW109" i="17"/>
  <c r="R86" i="17"/>
  <c r="BA109" i="17"/>
  <c r="BX76" i="10"/>
  <c r="BC76" i="10"/>
  <c r="BI76" i="10"/>
  <c r="BB109" i="17"/>
  <c r="BU124" i="17"/>
  <c r="AE124" i="17"/>
  <c r="BH76" i="10"/>
  <c r="Z124" i="17"/>
  <c r="BP109" i="17"/>
  <c r="BU109" i="17"/>
  <c r="AQ109" i="17"/>
  <c r="R101" i="17"/>
  <c r="AC109" i="17"/>
  <c r="AG109" i="17"/>
  <c r="Y109" i="17"/>
  <c r="W63" i="10"/>
  <c r="AW76" i="10"/>
  <c r="R157" i="5"/>
  <c r="BA76" i="10"/>
  <c r="R59" i="9"/>
  <c r="BI109" i="17"/>
  <c r="BB76" i="10"/>
  <c r="V30" i="10"/>
  <c r="X124" i="17"/>
  <c r="BH109" i="17"/>
  <c r="BG76" i="10"/>
  <c r="BP76" i="10"/>
  <c r="AQ76" i="10"/>
  <c r="BJ124" i="17"/>
  <c r="U122" i="17"/>
  <c r="R89" i="17"/>
  <c r="R78" i="9"/>
  <c r="U76" i="9"/>
  <c r="Y76" i="10"/>
  <c r="AM124" i="17"/>
  <c r="AK109" i="17"/>
  <c r="BQ109" i="17"/>
  <c r="V33" i="17"/>
  <c r="BG109" i="17"/>
  <c r="AD109" i="17"/>
  <c r="BM76" i="10"/>
  <c r="CA76" i="10" l="1"/>
  <c r="BW16" i="17"/>
  <c r="BW123" i="17"/>
  <c r="R158" i="5"/>
  <c r="AI230" i="5"/>
  <c r="AJ230" i="5" s="1"/>
  <c r="AK230" i="5" s="1"/>
  <c r="AL230" i="5" s="1"/>
  <c r="AM230" i="5" s="1"/>
  <c r="AN230" i="5" s="1"/>
  <c r="AO230" i="5" s="1"/>
  <c r="AP230" i="5" s="1"/>
  <c r="AQ230" i="5" s="1"/>
  <c r="AR230" i="5" s="1"/>
  <c r="AS230" i="5" s="1"/>
  <c r="AT230" i="5" s="1"/>
  <c r="AU230" i="5" s="1"/>
  <c r="AV230" i="5" s="1"/>
  <c r="AW230" i="5" s="1"/>
  <c r="AX230" i="5" s="1"/>
  <c r="AY230" i="5" s="1"/>
  <c r="AZ230" i="5" s="1"/>
  <c r="BA230" i="5" s="1"/>
  <c r="BB230" i="5" s="1"/>
  <c r="BC230" i="5" s="1"/>
  <c r="BD230" i="5" s="1"/>
  <c r="BE230" i="5" s="1"/>
  <c r="BF230" i="5" s="1"/>
  <c r="BG230" i="5" s="1"/>
  <c r="BH230" i="5" s="1"/>
  <c r="BI230" i="5" s="1"/>
  <c r="BJ230" i="5" s="1"/>
  <c r="BK230" i="5" s="1"/>
  <c r="BL230" i="5" s="1"/>
  <c r="BM230" i="5" s="1"/>
  <c r="BN230" i="5" s="1"/>
  <c r="BO230" i="5" s="1"/>
  <c r="BP230" i="5" s="1"/>
  <c r="BQ230" i="5" s="1"/>
  <c r="BR230" i="5" s="1"/>
  <c r="BS230" i="5" s="1"/>
  <c r="BT230" i="5" s="1"/>
  <c r="BU230" i="5" s="1"/>
  <c r="BV230" i="5" s="1"/>
  <c r="BW230" i="5" s="1"/>
  <c r="BX230" i="5" s="1"/>
  <c r="BY230" i="5" s="1"/>
  <c r="BZ230" i="5" s="1"/>
  <c r="CA230" i="5" s="1"/>
  <c r="CB230" i="5" s="1"/>
  <c r="CC230" i="5" s="1"/>
  <c r="CD230" i="5" s="1"/>
  <c r="CE230" i="5" s="1"/>
  <c r="CF230" i="5" s="1"/>
  <c r="CG230" i="5" s="1"/>
  <c r="CH230" i="5" s="1"/>
  <c r="CI230" i="5" s="1"/>
  <c r="CJ230" i="5" s="1"/>
  <c r="CK230" i="5" s="1"/>
  <c r="CL230" i="5" s="1"/>
  <c r="CM230" i="5" s="1"/>
  <c r="CN230" i="5" s="1"/>
  <c r="CO230" i="5" s="1"/>
  <c r="CP230" i="5" s="1"/>
  <c r="CQ230" i="5" s="1"/>
  <c r="CR230" i="5" s="1"/>
  <c r="CS230" i="5" s="1"/>
  <c r="CT230" i="5" s="1"/>
  <c r="CU230" i="5" s="1"/>
  <c r="CV230" i="5" s="1"/>
  <c r="CW230" i="5" s="1"/>
  <c r="CX230" i="5" s="1"/>
  <c r="CY230" i="5" s="1"/>
  <c r="CZ230" i="5" s="1"/>
  <c r="DA230" i="5" s="1"/>
  <c r="DB230" i="5" s="1"/>
  <c r="DC230" i="5" s="1"/>
  <c r="DD230" i="5" s="1"/>
  <c r="DE230" i="5" s="1"/>
  <c r="DF230" i="5" s="1"/>
  <c r="DG230" i="5" s="1"/>
  <c r="DH230" i="5" s="1"/>
  <c r="DI230" i="5" s="1"/>
  <c r="DJ230" i="5" s="1"/>
  <c r="DK230" i="5" s="1"/>
  <c r="DL230" i="5" s="1"/>
  <c r="DM230" i="5" s="1"/>
  <c r="DN230" i="5" s="1"/>
  <c r="DO230" i="5" s="1"/>
  <c r="DP230" i="5" s="1"/>
  <c r="DQ230" i="5" s="1"/>
  <c r="DR230" i="5" s="1"/>
  <c r="DS230" i="5" s="1"/>
  <c r="DT230" i="5" s="1"/>
  <c r="DU230" i="5" s="1"/>
  <c r="DV230" i="5" s="1"/>
  <c r="DW230" i="5" s="1"/>
  <c r="DX230" i="5" s="1"/>
  <c r="DY230" i="5" s="1"/>
  <c r="DZ230" i="5" s="1"/>
  <c r="EA230" i="5" s="1"/>
  <c r="EB230" i="5" s="1"/>
  <c r="EC230" i="5" s="1"/>
  <c r="ED230" i="5" s="1"/>
  <c r="EE230" i="5" s="1"/>
  <c r="EF230" i="5" s="1"/>
  <c r="EG230" i="5" s="1"/>
  <c r="EH230" i="5" s="1"/>
  <c r="EI230" i="5" s="1"/>
  <c r="EJ230" i="5" s="1"/>
  <c r="EK230" i="5" s="1"/>
  <c r="EL230" i="5" s="1"/>
  <c r="EM230" i="5" s="1"/>
  <c r="EN230" i="5" s="1"/>
  <c r="EO230" i="5" s="1"/>
  <c r="EP230" i="5" s="1"/>
  <c r="EQ230" i="5" s="1"/>
  <c r="ER230" i="5" s="1"/>
  <c r="ES230" i="5" s="1"/>
  <c r="ET230" i="5" s="1"/>
  <c r="EU230" i="5" s="1"/>
  <c r="EV230" i="5" s="1"/>
  <c r="EW230" i="5" s="1"/>
  <c r="EX230" i="5" s="1"/>
  <c r="EY230" i="5" s="1"/>
  <c r="EZ230" i="5" s="1"/>
  <c r="FA230" i="5" s="1"/>
  <c r="FB230" i="5" s="1"/>
  <c r="FC230" i="5" s="1"/>
  <c r="FD230" i="5" s="1"/>
  <c r="FE230" i="5" s="1"/>
  <c r="FF230" i="5" s="1"/>
  <c r="FG230" i="5" s="1"/>
  <c r="FH230" i="5" s="1"/>
  <c r="FI230" i="5" s="1"/>
  <c r="FJ230" i="5" s="1"/>
  <c r="FK230" i="5" s="1"/>
  <c r="FL230" i="5" s="1"/>
  <c r="FM230" i="5" s="1"/>
  <c r="FN230" i="5" s="1"/>
  <c r="FO230" i="5" s="1"/>
  <c r="FP230" i="5" s="1"/>
  <c r="FQ230" i="5" s="1"/>
  <c r="FR230" i="5" s="1"/>
  <c r="FS230" i="5" s="1"/>
  <c r="FT230" i="5" s="1"/>
  <c r="FU230" i="5" s="1"/>
  <c r="FV230" i="5" s="1"/>
  <c r="FW230" i="5" s="1"/>
  <c r="FX230" i="5" s="1"/>
  <c r="FY230" i="5" s="1"/>
  <c r="FZ230" i="5" s="1"/>
  <c r="GA230" i="5" s="1"/>
  <c r="GB230" i="5" s="1"/>
  <c r="GC230" i="5" s="1"/>
  <c r="GD230" i="5" s="1"/>
  <c r="GE230" i="5" s="1"/>
  <c r="GF230" i="5" s="1"/>
  <c r="GG230" i="5" s="1"/>
  <c r="GH230" i="5" s="1"/>
  <c r="GI230" i="5" s="1"/>
  <c r="GJ230" i="5" s="1"/>
  <c r="GK230" i="5" s="1"/>
  <c r="GL230" i="5" s="1"/>
  <c r="GM230" i="5" s="1"/>
  <c r="GN230" i="5" s="1"/>
  <c r="GO230" i="5" s="1"/>
  <c r="GP230" i="5" s="1"/>
  <c r="GQ230" i="5" s="1"/>
  <c r="GR230" i="5" s="1"/>
  <c r="GS230" i="5" s="1"/>
  <c r="GT230" i="5" s="1"/>
  <c r="GU230" i="5" s="1"/>
  <c r="GV230" i="5" s="1"/>
  <c r="GW230" i="5" s="1"/>
  <c r="GX230" i="5" s="1"/>
  <c r="GY230" i="5" s="1"/>
  <c r="GZ230" i="5" s="1"/>
  <c r="HA230" i="5" s="1"/>
  <c r="HB230" i="5" s="1"/>
  <c r="HC230" i="5" s="1"/>
  <c r="HD230" i="5" s="1"/>
  <c r="HE230" i="5" s="1"/>
  <c r="HF230" i="5" s="1"/>
  <c r="HG230" i="5" s="1"/>
  <c r="HH230" i="5" s="1"/>
  <c r="HI230" i="5" s="1"/>
  <c r="HJ230" i="5" s="1"/>
  <c r="HK230" i="5" s="1"/>
  <c r="HL230" i="5" s="1"/>
  <c r="HM230" i="5" s="1"/>
  <c r="HN230" i="5" s="1"/>
  <c r="HO230" i="5" s="1"/>
  <c r="HP230" i="5" s="1"/>
  <c r="HQ230" i="5" s="1"/>
  <c r="HR230" i="5" s="1"/>
  <c r="HS230" i="5" s="1"/>
  <c r="HT230" i="5" s="1"/>
  <c r="HU230" i="5" s="1"/>
  <c r="HV230" i="5" s="1"/>
  <c r="HW230" i="5" s="1"/>
  <c r="HX230" i="5" s="1"/>
  <c r="HY230" i="5" s="1"/>
  <c r="HZ230" i="5" s="1"/>
  <c r="IA230" i="5" s="1"/>
  <c r="IB230" i="5" s="1"/>
  <c r="IC230" i="5" s="1"/>
  <c r="ID230" i="5" s="1"/>
  <c r="IE230" i="5" s="1"/>
  <c r="IF230" i="5" s="1"/>
  <c r="IG230" i="5" s="1"/>
  <c r="IH230" i="5" s="1"/>
  <c r="II230" i="5" s="1"/>
  <c r="IJ230" i="5" s="1"/>
  <c r="IK230" i="5" s="1"/>
  <c r="IL230" i="5" s="1"/>
  <c r="IM230" i="5" s="1"/>
  <c r="IN230" i="5" s="1"/>
  <c r="IO230" i="5" s="1"/>
  <c r="IP230" i="5" s="1"/>
  <c r="IQ230" i="5" s="1"/>
  <c r="IR230" i="5" s="1"/>
  <c r="IS230" i="5" s="1"/>
  <c r="IT230" i="5" s="1"/>
  <c r="IU230" i="5" s="1"/>
  <c r="IV230" i="5" s="1"/>
  <c r="IW230" i="5" s="1"/>
  <c r="IX230" i="5" s="1"/>
  <c r="IY230" i="5" s="1"/>
  <c r="IZ230" i="5" s="1"/>
  <c r="JA230" i="5" s="1"/>
  <c r="JB230" i="5" s="1"/>
  <c r="JC230" i="5" s="1"/>
  <c r="JD230" i="5" s="1"/>
  <c r="JE230" i="5" s="1"/>
  <c r="JF230" i="5" s="1"/>
  <c r="JG230" i="5" s="1"/>
  <c r="JH230" i="5" s="1"/>
  <c r="JI230" i="5" s="1"/>
  <c r="JJ230" i="5" s="1"/>
  <c r="JK230" i="5" s="1"/>
  <c r="JL230" i="5" s="1"/>
  <c r="JM230" i="5" s="1"/>
  <c r="JN230" i="5" s="1"/>
  <c r="JO230" i="5" s="1"/>
  <c r="JP230" i="5" s="1"/>
  <c r="JQ230" i="5" s="1"/>
  <c r="JR230" i="5" s="1"/>
  <c r="JS230" i="5" s="1"/>
  <c r="JT230" i="5" s="1"/>
  <c r="JU230" i="5" s="1"/>
  <c r="JV230" i="5" s="1"/>
  <c r="JW230" i="5" s="1"/>
  <c r="JX230" i="5" s="1"/>
  <c r="JY230" i="5" s="1"/>
  <c r="JZ230" i="5" s="1"/>
  <c r="KA230" i="5" s="1"/>
  <c r="KB230" i="5" s="1"/>
  <c r="KC230" i="5" s="1"/>
  <c r="KD230" i="5" s="1"/>
  <c r="KE230" i="5" s="1"/>
  <c r="KF230" i="5" s="1"/>
  <c r="KG230" i="5" s="1"/>
  <c r="KH230" i="5" s="1"/>
  <c r="KI230" i="5" s="1"/>
  <c r="KJ230" i="5" s="1"/>
  <c r="KK230" i="5" s="1"/>
  <c r="KL230" i="5" s="1"/>
  <c r="KM230" i="5" s="1"/>
  <c r="KN230" i="5" s="1"/>
  <c r="KO230" i="5" s="1"/>
  <c r="KP230" i="5" s="1"/>
  <c r="KQ230" i="5" s="1"/>
  <c r="KR230" i="5" s="1"/>
  <c r="KS230" i="5" s="1"/>
  <c r="KT230" i="5" s="1"/>
  <c r="KU230" i="5" s="1"/>
  <c r="KV230" i="5" s="1"/>
  <c r="KW230" i="5" s="1"/>
  <c r="KX230" i="5" s="1"/>
  <c r="KY230" i="5" s="1"/>
  <c r="KZ230" i="5" s="1"/>
  <c r="LA230" i="5" s="1"/>
  <c r="LB230" i="5" s="1"/>
  <c r="LC230" i="5" s="1"/>
  <c r="LD230" i="5" s="1"/>
  <c r="LE230" i="5" s="1"/>
  <c r="LF230" i="5" s="1"/>
  <c r="LG230" i="5" s="1"/>
  <c r="LH230" i="5" s="1"/>
  <c r="LI230" i="5" s="1"/>
  <c r="LJ230" i="5" s="1"/>
  <c r="LK230" i="5" s="1"/>
  <c r="LL230" i="5" s="1"/>
  <c r="LM230" i="5" s="1"/>
  <c r="LN230" i="5" s="1"/>
  <c r="LO230" i="5" s="1"/>
  <c r="LP230" i="5" s="1"/>
  <c r="LQ230" i="5" s="1"/>
  <c r="LR230" i="5" s="1"/>
  <c r="LS230" i="5" s="1"/>
  <c r="LT230" i="5" s="1"/>
  <c r="LU230" i="5" s="1"/>
  <c r="LV230" i="5" s="1"/>
  <c r="LW230" i="5" s="1"/>
  <c r="LX230" i="5" s="1"/>
  <c r="LY230" i="5" s="1"/>
  <c r="LZ230" i="5" s="1"/>
  <c r="MA230" i="5" s="1"/>
  <c r="MB230" i="5" s="1"/>
  <c r="MC230" i="5" s="1"/>
  <c r="MD230" i="5" s="1"/>
  <c r="ME230" i="5" s="1"/>
  <c r="MF230" i="5" s="1"/>
  <c r="MG230" i="5" s="1"/>
  <c r="MH230" i="5" s="1"/>
  <c r="MI230" i="5" s="1"/>
  <c r="MJ230" i="5" s="1"/>
  <c r="MK230" i="5" s="1"/>
  <c r="ML230" i="5" s="1"/>
  <c r="MM230" i="5" s="1"/>
  <c r="MN230" i="5" s="1"/>
  <c r="MO230" i="5" s="1"/>
  <c r="MP230" i="5" s="1"/>
  <c r="MQ230" i="5" s="1"/>
  <c r="MR230" i="5" s="1"/>
  <c r="MS230" i="5" s="1"/>
  <c r="MT230" i="5" s="1"/>
  <c r="MU230" i="5" s="1"/>
  <c r="MV230" i="5" s="1"/>
  <c r="MW230" i="5" s="1"/>
  <c r="MX230" i="5" s="1"/>
  <c r="MY230" i="5" s="1"/>
  <c r="MZ230" i="5" s="1"/>
  <c r="NA230" i="5" s="1"/>
  <c r="NB230" i="5" s="1"/>
  <c r="NC230" i="5" s="1"/>
  <c r="ND230" i="5" s="1"/>
  <c r="NE230" i="5" s="1"/>
  <c r="NF230" i="5" s="1"/>
  <c r="NG230" i="5" s="1"/>
  <c r="NH230" i="5" s="1"/>
  <c r="NI230" i="5" s="1"/>
  <c r="NJ230" i="5" s="1"/>
  <c r="NK230" i="5" s="1"/>
  <c r="NL230" i="5" s="1"/>
  <c r="NM230" i="5" s="1"/>
  <c r="NN230" i="5" s="1"/>
  <c r="NO230" i="5" s="1"/>
  <c r="NP230" i="5" s="1"/>
  <c r="NQ230" i="5" s="1"/>
  <c r="NR230" i="5" s="1"/>
  <c r="NS230" i="5" s="1"/>
  <c r="NT230" i="5" s="1"/>
  <c r="NU230" i="5" s="1"/>
  <c r="NV230" i="5" s="1"/>
  <c r="V14" i="17"/>
  <c r="V141" i="17"/>
  <c r="BG65" i="10"/>
  <c r="Y83" i="17"/>
  <c r="AW83" i="17"/>
  <c r="AX83" i="17"/>
  <c r="U238" i="5"/>
  <c r="AN83" i="17"/>
  <c r="BE83" i="17"/>
  <c r="CA83" i="17"/>
  <c r="AF83" i="17"/>
  <c r="AP65" i="10"/>
  <c r="R13" i="10"/>
  <c r="U27" i="10"/>
  <c r="R109" i="17"/>
  <c r="X83" i="17"/>
  <c r="W124" i="10"/>
  <c r="AR65" i="10"/>
  <c r="BN83" i="17"/>
  <c r="AZ65" i="10"/>
  <c r="AL83" i="17"/>
  <c r="BK83" i="17"/>
  <c r="AI65" i="10"/>
  <c r="BY65" i="10"/>
  <c r="BN65" i="10"/>
  <c r="BS83" i="17"/>
  <c r="AF65" i="10"/>
  <c r="AU83" i="17"/>
  <c r="Y103" i="5"/>
  <c r="Z105" i="5"/>
  <c r="BJ83" i="17"/>
  <c r="AB65" i="10"/>
  <c r="BT83" i="17"/>
  <c r="AV83" i="17"/>
  <c r="AS83" i="17"/>
  <c r="AJ65" i="10"/>
  <c r="R228" i="5"/>
  <c r="AP83" i="17"/>
  <c r="BT65" i="10"/>
  <c r="BH83" i="17"/>
  <c r="AQ83" i="17"/>
  <c r="BB83" i="17"/>
  <c r="BA83" i="17"/>
  <c r="R76" i="9"/>
  <c r="R227" i="5" s="1"/>
  <c r="U122" i="9"/>
  <c r="V30" i="9" s="1"/>
  <c r="V122" i="9" s="1"/>
  <c r="W30" i="9" s="1"/>
  <c r="W122" i="9" s="1"/>
  <c r="X30" i="9" s="1"/>
  <c r="X122" i="9" s="1"/>
  <c r="Y30" i="9" s="1"/>
  <c r="Y122" i="9" s="1"/>
  <c r="Z30" i="9" s="1"/>
  <c r="Z122" i="9" s="1"/>
  <c r="AA30" i="9" s="1"/>
  <c r="AA122" i="9" s="1"/>
  <c r="AB30" i="9" s="1"/>
  <c r="AB122" i="9" s="1"/>
  <c r="AC30" i="9" s="1"/>
  <c r="AC122" i="9" s="1"/>
  <c r="AD30" i="9" s="1"/>
  <c r="AD122" i="9" s="1"/>
  <c r="AE30" i="9" s="1"/>
  <c r="AE122" i="9" s="1"/>
  <c r="AF30" i="9" s="1"/>
  <c r="AF122" i="9" s="1"/>
  <c r="R122" i="9" s="1"/>
  <c r="U65" i="9"/>
  <c r="AQ65" i="10"/>
  <c r="AG83" i="17"/>
  <c r="BU83" i="17"/>
  <c r="BI65" i="10"/>
  <c r="BR65" i="10"/>
  <c r="BD65" i="10"/>
  <c r="Y130" i="5"/>
  <c r="Z132" i="5"/>
  <c r="Z83" i="17"/>
  <c r="AI83" i="17"/>
  <c r="BV65" i="10"/>
  <c r="AO65" i="10"/>
  <c r="BZ83" i="17"/>
  <c r="AO83" i="17"/>
  <c r="BK65" i="10"/>
  <c r="BO65" i="10"/>
  <c r="AM83" i="17"/>
  <c r="BO83" i="17"/>
  <c r="BM83" i="17"/>
  <c r="AC65" i="10"/>
  <c r="Y65" i="10"/>
  <c r="BG83" i="17"/>
  <c r="BF65" i="10"/>
  <c r="W123" i="10"/>
  <c r="BF83" i="17"/>
  <c r="BQ83" i="17"/>
  <c r="BA65" i="10"/>
  <c r="BM65" i="10"/>
  <c r="AK83" i="17"/>
  <c r="V122" i="10"/>
  <c r="AC83" i="17"/>
  <c r="BH65" i="10"/>
  <c r="BC65" i="10"/>
  <c r="AG65" i="10"/>
  <c r="BC83" i="17"/>
  <c r="AZ83" i="17"/>
  <c r="AR83" i="17"/>
  <c r="AN65" i="10"/>
  <c r="R13" i="17"/>
  <c r="U30" i="17"/>
  <c r="AH83" i="17"/>
  <c r="BW65" i="10"/>
  <c r="AJ83" i="17"/>
  <c r="AT83" i="17"/>
  <c r="AA65" i="10"/>
  <c r="AT65" i="10"/>
  <c r="AD65" i="10"/>
  <c r="BQ65" i="10"/>
  <c r="CA65" i="10"/>
  <c r="AL65" i="10"/>
  <c r="BP65" i="10"/>
  <c r="BB65" i="10"/>
  <c r="AW65" i="10"/>
  <c r="BP83" i="17"/>
  <c r="BX83" i="17"/>
  <c r="BR83" i="17"/>
  <c r="AS65" i="10"/>
  <c r="AV65" i="10"/>
  <c r="W125" i="10"/>
  <c r="Z65" i="10"/>
  <c r="AU65" i="10"/>
  <c r="BZ65" i="10"/>
  <c r="BE65" i="10"/>
  <c r="BS65" i="10"/>
  <c r="Y76" i="5"/>
  <c r="Z78" i="5"/>
  <c r="AY65" i="10"/>
  <c r="AE65" i="10"/>
  <c r="X65" i="10"/>
  <c r="R76" i="10"/>
  <c r="BJ65" i="10"/>
  <c r="BL65" i="10"/>
  <c r="AH65" i="10"/>
  <c r="AX65" i="10"/>
  <c r="AD83" i="17"/>
  <c r="BI83" i="17"/>
  <c r="BX65" i="10"/>
  <c r="BU65" i="10"/>
  <c r="AB83" i="17"/>
  <c r="BL83" i="17"/>
  <c r="BY83" i="17"/>
  <c r="AA83" i="17"/>
  <c r="BV83" i="17"/>
  <c r="AE83" i="17"/>
  <c r="AM65" i="10"/>
  <c r="AK65" i="10"/>
  <c r="BD83" i="17"/>
  <c r="BW83" i="17"/>
  <c r="AY83" i="17"/>
  <c r="R13" i="9"/>
  <c r="U27" i="9"/>
  <c r="BX15" i="17" l="1"/>
  <c r="BW124" i="17"/>
  <c r="Z76" i="5"/>
  <c r="AA78" i="5"/>
  <c r="X33" i="10"/>
  <c r="CA63" i="10"/>
  <c r="BU63" i="10"/>
  <c r="BC63" i="10"/>
  <c r="BA63" i="10"/>
  <c r="AO63" i="10"/>
  <c r="Z130" i="5"/>
  <c r="AA132" i="5"/>
  <c r="AJ63" i="10"/>
  <c r="AB63" i="10"/>
  <c r="BN63" i="10"/>
  <c r="AM63" i="10"/>
  <c r="AP63" i="10"/>
  <c r="BL63" i="10"/>
  <c r="BS63" i="10"/>
  <c r="AV63" i="10"/>
  <c r="AW63" i="10"/>
  <c r="BQ63" i="10"/>
  <c r="BX63" i="10"/>
  <c r="AX63" i="10"/>
  <c r="BJ63" i="10"/>
  <c r="AN63" i="10"/>
  <c r="BH63" i="10"/>
  <c r="BV63" i="10"/>
  <c r="BD63" i="10"/>
  <c r="AQ63" i="10"/>
  <c r="BG63" i="10"/>
  <c r="BE63" i="10"/>
  <c r="AS63" i="10"/>
  <c r="BB63" i="10"/>
  <c r="AD63" i="10"/>
  <c r="BO63" i="10"/>
  <c r="U240" i="5"/>
  <c r="U246" i="5"/>
  <c r="AE63" i="10"/>
  <c r="AU63" i="10"/>
  <c r="AY63" i="10"/>
  <c r="Z63" i="10"/>
  <c r="R27" i="9"/>
  <c r="U26" i="9"/>
  <c r="AK63" i="10"/>
  <c r="AH63" i="10"/>
  <c r="BW63" i="10"/>
  <c r="BR63" i="10"/>
  <c r="R65" i="9"/>
  <c r="U63" i="9"/>
  <c r="Z103" i="5"/>
  <c r="AA105" i="5"/>
  <c r="BY63" i="10"/>
  <c r="AZ63" i="10"/>
  <c r="R83" i="17"/>
  <c r="U248" i="5"/>
  <c r="W33" i="17"/>
  <c r="X63" i="10"/>
  <c r="R65" i="10"/>
  <c r="BZ63" i="10"/>
  <c r="BP63" i="10"/>
  <c r="Y63" i="10"/>
  <c r="BK63" i="10"/>
  <c r="R141" i="17"/>
  <c r="R122" i="10"/>
  <c r="BT63" i="10"/>
  <c r="R113" i="17"/>
  <c r="W30" i="10"/>
  <c r="X31" i="10"/>
  <c r="BI63" i="10"/>
  <c r="AI63" i="10"/>
  <c r="AL63" i="10"/>
  <c r="AC63" i="10"/>
  <c r="AT63" i="10"/>
  <c r="BF63" i="10"/>
  <c r="AF63" i="10"/>
  <c r="AR63" i="10"/>
  <c r="V122" i="17"/>
  <c r="R27" i="10"/>
  <c r="U26" i="10"/>
  <c r="AA63" i="10"/>
  <c r="U29" i="17"/>
  <c r="R30" i="17"/>
  <c r="U138" i="17"/>
  <c r="AG63" i="10"/>
  <c r="BM63" i="10"/>
  <c r="X32" i="10"/>
  <c r="U133" i="17" l="1"/>
  <c r="BX16" i="17"/>
  <c r="BX123" i="17"/>
  <c r="W122" i="10"/>
  <c r="R85" i="17"/>
  <c r="R26" i="10"/>
  <c r="U11" i="10"/>
  <c r="X125" i="10"/>
  <c r="V234" i="5"/>
  <c r="V242" i="5" s="1"/>
  <c r="W14" i="17"/>
  <c r="R29" i="17"/>
  <c r="U11" i="17"/>
  <c r="R63" i="10"/>
  <c r="AA103" i="5"/>
  <c r="U109" i="10" s="1"/>
  <c r="AB105" i="5"/>
  <c r="V232" i="5"/>
  <c r="AA76" i="5"/>
  <c r="U140" i="17" s="1"/>
  <c r="AB78" i="5"/>
  <c r="V30" i="17"/>
  <c r="R26" i="9"/>
  <c r="U11" i="9"/>
  <c r="R63" i="9"/>
  <c r="R229" i="5" s="1"/>
  <c r="W141" i="17"/>
  <c r="X124" i="10"/>
  <c r="X123" i="10"/>
  <c r="AA130" i="5"/>
  <c r="U134" i="17" s="1"/>
  <c r="AB132" i="5"/>
  <c r="U121" i="10" l="1"/>
  <c r="U110" i="10"/>
  <c r="BY15" i="17"/>
  <c r="BX124" i="17"/>
  <c r="Y31" i="10"/>
  <c r="Y32" i="10"/>
  <c r="V138" i="17"/>
  <c r="V244" i="5"/>
  <c r="V248" i="5" s="1"/>
  <c r="Y33" i="10"/>
  <c r="AB103" i="5"/>
  <c r="AC105" i="5"/>
  <c r="X30" i="10"/>
  <c r="AB76" i="5"/>
  <c r="AC78" i="5"/>
  <c r="X33" i="17"/>
  <c r="AB130" i="5"/>
  <c r="AC132" i="5"/>
  <c r="W122" i="17"/>
  <c r="BY16" i="17" l="1"/>
  <c r="BY123" i="17"/>
  <c r="AC130" i="5"/>
  <c r="AD132" i="5"/>
  <c r="V236" i="5"/>
  <c r="W30" i="17"/>
  <c r="Y125" i="10"/>
  <c r="X122" i="10"/>
  <c r="Y124" i="10"/>
  <c r="X141" i="17"/>
  <c r="AC103" i="5"/>
  <c r="AD105" i="5"/>
  <c r="Y123" i="10"/>
  <c r="X14" i="17"/>
  <c r="AC76" i="5"/>
  <c r="AD78" i="5"/>
  <c r="BY124" i="17" l="1"/>
  <c r="BZ15" i="17"/>
  <c r="W138" i="17"/>
  <c r="Z31" i="10"/>
  <c r="Y30" i="10"/>
  <c r="X122" i="17"/>
  <c r="V238" i="5"/>
  <c r="Z32" i="10"/>
  <c r="AD103" i="5"/>
  <c r="AE105" i="5"/>
  <c r="Y33" i="17"/>
  <c r="AD130" i="5"/>
  <c r="AE132" i="5"/>
  <c r="AD76" i="5"/>
  <c r="AE78" i="5"/>
  <c r="Z33" i="10"/>
  <c r="BZ16" i="17" l="1"/>
  <c r="BZ123" i="17"/>
  <c r="AE76" i="5"/>
  <c r="AF78" i="5"/>
  <c r="Y14" i="17"/>
  <c r="Z125" i="10"/>
  <c r="Y122" i="10"/>
  <c r="AE103" i="5"/>
  <c r="AF105" i="5"/>
  <c r="Z123" i="10"/>
  <c r="Y141" i="17"/>
  <c r="X30" i="17"/>
  <c r="Z124" i="10"/>
  <c r="V246" i="5"/>
  <c r="V240" i="5"/>
  <c r="AE130" i="5"/>
  <c r="AF132" i="5"/>
  <c r="CA15" i="17" l="1"/>
  <c r="BZ124" i="17"/>
  <c r="X138" i="17"/>
  <c r="AA33" i="10"/>
  <c r="Z33" i="17"/>
  <c r="Y122" i="17"/>
  <c r="AF130" i="5"/>
  <c r="AG132" i="5"/>
  <c r="AA31" i="10"/>
  <c r="W232" i="5"/>
  <c r="W234" i="5"/>
  <c r="W242" i="5" s="1"/>
  <c r="AF103" i="5"/>
  <c r="AG105" i="5"/>
  <c r="AA32" i="10"/>
  <c r="AF76" i="5"/>
  <c r="AG78" i="5"/>
  <c r="Z30" i="10"/>
  <c r="CA16" i="17" l="1"/>
  <c r="R16" i="17" s="1"/>
  <c r="CA123" i="17"/>
  <c r="CA124" i="17" s="1"/>
  <c r="R124" i="17" s="1"/>
  <c r="Z14" i="17"/>
  <c r="AA124" i="10"/>
  <c r="AA123" i="10"/>
  <c r="Z122" i="10"/>
  <c r="Z141" i="17"/>
  <c r="AG76" i="5"/>
  <c r="AH78" i="5"/>
  <c r="AA125" i="10"/>
  <c r="Y30" i="17"/>
  <c r="AG103" i="5"/>
  <c r="AH105" i="5"/>
  <c r="AG130" i="5"/>
  <c r="AH132" i="5"/>
  <c r="V121" i="10" l="1"/>
  <c r="V140" i="17"/>
  <c r="V110" i="10"/>
  <c r="V134" i="17"/>
  <c r="AB31" i="10"/>
  <c r="AH76" i="5"/>
  <c r="AI78" i="5"/>
  <c r="AB32" i="10"/>
  <c r="AH130" i="5"/>
  <c r="AI132" i="5"/>
  <c r="AA33" i="17"/>
  <c r="Z122" i="17"/>
  <c r="W244" i="5"/>
  <c r="W248" i="5" s="1"/>
  <c r="AH103" i="5"/>
  <c r="V109" i="10" s="1"/>
  <c r="AI105" i="5"/>
  <c r="Y138" i="17"/>
  <c r="AB33" i="10"/>
  <c r="AA30" i="10"/>
  <c r="V133" i="17" l="1"/>
  <c r="AI130" i="5"/>
  <c r="AJ132" i="5"/>
  <c r="AI103" i="5"/>
  <c r="AJ105" i="5"/>
  <c r="AA122" i="10"/>
  <c r="AB124" i="10"/>
  <c r="AA14" i="17"/>
  <c r="AI76" i="5"/>
  <c r="AJ78" i="5"/>
  <c r="AB125" i="10"/>
  <c r="Z30" i="17"/>
  <c r="AA141" i="17"/>
  <c r="AB123" i="10"/>
  <c r="W236" i="5"/>
  <c r="AC32" i="10" l="1"/>
  <c r="W238" i="5"/>
  <c r="AJ130" i="5"/>
  <c r="AK132" i="5"/>
  <c r="AC31" i="10"/>
  <c r="AC33" i="10"/>
  <c r="AJ103" i="5"/>
  <c r="AK105" i="5"/>
  <c r="AB30" i="10"/>
  <c r="AB33" i="17"/>
  <c r="Z138" i="17"/>
  <c r="AJ76" i="5"/>
  <c r="AK78" i="5"/>
  <c r="AA122" i="17"/>
  <c r="AB141" i="17" l="1"/>
  <c r="AC125" i="10"/>
  <c r="AB122" i="10"/>
  <c r="AC123" i="10"/>
  <c r="AA30" i="17"/>
  <c r="AK103" i="5"/>
  <c r="AL105" i="5"/>
  <c r="W246" i="5"/>
  <c r="W240" i="5"/>
  <c r="AB14" i="17"/>
  <c r="AK76" i="5"/>
  <c r="AL78" i="5"/>
  <c r="AK130" i="5"/>
  <c r="AL132" i="5"/>
  <c r="AC124" i="10"/>
  <c r="AD31" i="10" l="1"/>
  <c r="AD33" i="10"/>
  <c r="AD32" i="10"/>
  <c r="X234" i="5"/>
  <c r="X242" i="5" s="1"/>
  <c r="AC33" i="17"/>
  <c r="X232" i="5"/>
  <c r="AL103" i="5"/>
  <c r="AM105" i="5"/>
  <c r="AC30" i="10"/>
  <c r="AB122" i="17"/>
  <c r="AA138" i="17"/>
  <c r="AL130" i="5"/>
  <c r="AM132" i="5"/>
  <c r="AL76" i="5"/>
  <c r="AM78" i="5"/>
  <c r="AC14" i="17" l="1"/>
  <c r="AM130" i="5"/>
  <c r="AN132" i="5"/>
  <c r="AM103" i="5"/>
  <c r="AN105" i="5"/>
  <c r="AD124" i="10"/>
  <c r="AD125" i="10"/>
  <c r="AM76" i="5"/>
  <c r="AN78" i="5"/>
  <c r="AC122" i="10"/>
  <c r="AB30" i="17"/>
  <c r="X244" i="5"/>
  <c r="X248" i="5" s="1"/>
  <c r="AC141" i="17"/>
  <c r="AD123" i="10"/>
  <c r="X236" i="5" l="1"/>
  <c r="AN130" i="5"/>
  <c r="AO132" i="5"/>
  <c r="AD30" i="10"/>
  <c r="AN76" i="5"/>
  <c r="AO78" i="5"/>
  <c r="AE33" i="10"/>
  <c r="AC122" i="17"/>
  <c r="AE31" i="10"/>
  <c r="AE32" i="10"/>
  <c r="AD33" i="17"/>
  <c r="AB138" i="17"/>
  <c r="AN103" i="5"/>
  <c r="AO105" i="5"/>
  <c r="W110" i="10" l="1"/>
  <c r="W134" i="17"/>
  <c r="W121" i="10"/>
  <c r="W140" i="17"/>
  <c r="W133" i="17"/>
  <c r="W109" i="10"/>
  <c r="AE125" i="10"/>
  <c r="AD141" i="17"/>
  <c r="AD122" i="10"/>
  <c r="AC30" i="17"/>
  <c r="AO103" i="5"/>
  <c r="AP105" i="5"/>
  <c r="AE124" i="10"/>
  <c r="AD14" i="17"/>
  <c r="AO130" i="5"/>
  <c r="AP132" i="5"/>
  <c r="AO76" i="5"/>
  <c r="AP78" i="5"/>
  <c r="AE123" i="10"/>
  <c r="X238" i="5"/>
  <c r="AP130" i="5" l="1"/>
  <c r="AQ132" i="5"/>
  <c r="AE30" i="10"/>
  <c r="AD122" i="17"/>
  <c r="AF31" i="10"/>
  <c r="AE33" i="17"/>
  <c r="X246" i="5"/>
  <c r="X240" i="5"/>
  <c r="AF32" i="10"/>
  <c r="AP103" i="5"/>
  <c r="AQ105" i="5"/>
  <c r="AC138" i="17"/>
  <c r="AF33" i="10"/>
  <c r="AP76" i="5"/>
  <c r="AQ78" i="5"/>
  <c r="Y232" i="5" l="1"/>
  <c r="AQ103" i="5"/>
  <c r="AR105" i="5"/>
  <c r="Y234" i="5"/>
  <c r="Y242" i="5" s="1"/>
  <c r="AE14" i="17"/>
  <c r="AE141" i="17"/>
  <c r="AF123" i="10"/>
  <c r="AE122" i="10"/>
  <c r="AQ130" i="5"/>
  <c r="AR132" i="5"/>
  <c r="AQ76" i="5"/>
  <c r="AR78" i="5"/>
  <c r="AF125" i="10"/>
  <c r="AD30" i="17"/>
  <c r="AF124" i="10"/>
  <c r="AD138" i="17" l="1"/>
  <c r="AG31" i="10"/>
  <c r="AR76" i="5"/>
  <c r="AS78" i="5"/>
  <c r="AF33" i="17"/>
  <c r="AR103" i="5"/>
  <c r="AS105" i="5"/>
  <c r="AR130" i="5"/>
  <c r="AS132" i="5"/>
  <c r="AG32" i="10"/>
  <c r="AG33" i="10"/>
  <c r="AF30" i="10"/>
  <c r="AE122" i="17"/>
  <c r="Y244" i="5" l="1"/>
  <c r="AF141" i="17"/>
  <c r="AS76" i="5"/>
  <c r="AT78" i="5"/>
  <c r="AS103" i="5"/>
  <c r="AT105" i="5"/>
  <c r="AG124" i="10"/>
  <c r="AS130" i="5"/>
  <c r="AT132" i="5"/>
  <c r="AF122" i="10"/>
  <c r="AG125" i="10"/>
  <c r="AG123" i="10"/>
  <c r="AF14" i="17"/>
  <c r="AE30" i="17"/>
  <c r="AT76" i="5" l="1"/>
  <c r="AU78" i="5"/>
  <c r="AG33" i="17"/>
  <c r="AE138" i="17"/>
  <c r="AH33" i="10"/>
  <c r="Y236" i="5"/>
  <c r="AT130" i="5"/>
  <c r="AU132" i="5"/>
  <c r="AG30" i="10"/>
  <c r="AF122" i="17"/>
  <c r="AH31" i="10"/>
  <c r="AH32" i="10"/>
  <c r="AT103" i="5"/>
  <c r="AU105" i="5"/>
  <c r="Y248" i="5"/>
  <c r="AH125" i="10" l="1"/>
  <c r="AG122" i="10"/>
  <c r="AF30" i="17"/>
  <c r="AU103" i="5"/>
  <c r="AV105" i="5"/>
  <c r="AG141" i="17"/>
  <c r="AU130" i="5"/>
  <c r="AV132" i="5"/>
  <c r="AH124" i="10"/>
  <c r="AH123" i="10"/>
  <c r="AU76" i="5"/>
  <c r="AV78" i="5"/>
  <c r="AG14" i="17"/>
  <c r="Y238" i="5"/>
  <c r="X134" i="17" l="1"/>
  <c r="X110" i="10"/>
  <c r="X133" i="17"/>
  <c r="X109" i="10"/>
  <c r="X140" i="17"/>
  <c r="X121" i="10"/>
  <c r="AG122" i="17"/>
  <c r="AV103" i="5"/>
  <c r="AW105" i="5"/>
  <c r="AV76" i="5"/>
  <c r="AW78" i="5"/>
  <c r="AF138" i="17"/>
  <c r="AV130" i="5"/>
  <c r="AW132" i="5"/>
  <c r="AH33" i="17"/>
  <c r="AI31" i="10"/>
  <c r="Y246" i="5"/>
  <c r="Y240" i="5"/>
  <c r="AI32" i="10"/>
  <c r="AH30" i="10"/>
  <c r="AI33" i="10"/>
  <c r="AW76" i="5" l="1"/>
  <c r="AX78" i="5"/>
  <c r="AH141" i="17"/>
  <c r="AW103" i="5"/>
  <c r="AX105" i="5"/>
  <c r="AW130" i="5"/>
  <c r="AX132" i="5"/>
  <c r="AI125" i="10"/>
  <c r="AI124" i="10"/>
  <c r="AH14" i="17"/>
  <c r="AI123" i="10"/>
  <c r="AG30" i="17"/>
  <c r="AH122" i="10"/>
  <c r="Z232" i="5"/>
  <c r="Z234" i="5"/>
  <c r="Z242" i="5" s="1"/>
  <c r="AX103" i="5" l="1"/>
  <c r="AY105" i="5"/>
  <c r="AJ33" i="10"/>
  <c r="AJ31" i="10"/>
  <c r="AH122" i="17"/>
  <c r="Z244" i="5"/>
  <c r="Z248" i="5" s="1"/>
  <c r="AI30" i="10"/>
  <c r="AJ32" i="10"/>
  <c r="AI33" i="17"/>
  <c r="AX76" i="5"/>
  <c r="AY78" i="5"/>
  <c r="AG138" i="17"/>
  <c r="AX130" i="5"/>
  <c r="AY132" i="5"/>
  <c r="AI122" i="10" l="1"/>
  <c r="AH30" i="17"/>
  <c r="Z236" i="5"/>
  <c r="AJ124" i="10"/>
  <c r="AY76" i="5"/>
  <c r="AZ78" i="5"/>
  <c r="AY130" i="5"/>
  <c r="AZ132" i="5"/>
  <c r="AI141" i="17"/>
  <c r="AI14" i="17"/>
  <c r="AJ125" i="10"/>
  <c r="AY103" i="5"/>
  <c r="AZ105" i="5"/>
  <c r="AJ123" i="10"/>
  <c r="Z238" i="5" l="1"/>
  <c r="AJ33" i="17"/>
  <c r="AH138" i="17"/>
  <c r="AZ103" i="5"/>
  <c r="BA105" i="5"/>
  <c r="AZ130" i="5"/>
  <c r="BA132" i="5"/>
  <c r="AK33" i="10"/>
  <c r="AJ30" i="10"/>
  <c r="AZ76" i="5"/>
  <c r="BA78" i="5"/>
  <c r="AK31" i="10"/>
  <c r="AI122" i="17"/>
  <c r="AK32" i="10"/>
  <c r="AK124" i="10" l="1"/>
  <c r="AJ14" i="17"/>
  <c r="AJ122" i="10"/>
  <c r="BA103" i="5"/>
  <c r="BB105" i="5"/>
  <c r="BA130" i="5"/>
  <c r="BB132" i="5"/>
  <c r="AK123" i="10"/>
  <c r="AI30" i="17"/>
  <c r="BA76" i="5"/>
  <c r="BB78" i="5"/>
  <c r="AJ141" i="17"/>
  <c r="Z246" i="5"/>
  <c r="Z240" i="5"/>
  <c r="AK125" i="10"/>
  <c r="BB76" i="5" l="1"/>
  <c r="BC78" i="5"/>
  <c r="AA234" i="5"/>
  <c r="AA242" i="5" s="1"/>
  <c r="AI138" i="17"/>
  <c r="AL33" i="10"/>
  <c r="AK30" i="10"/>
  <c r="AL31" i="10"/>
  <c r="AJ122" i="17"/>
  <c r="AA232" i="5"/>
  <c r="AL32" i="10"/>
  <c r="BB130" i="5"/>
  <c r="BC132" i="5"/>
  <c r="AK33" i="17"/>
  <c r="BB103" i="5"/>
  <c r="BC105" i="5"/>
  <c r="Y133" i="17" l="1"/>
  <c r="Y109" i="10"/>
  <c r="Y134" i="17"/>
  <c r="Y110" i="10"/>
  <c r="Y140" i="17"/>
  <c r="Y121" i="10"/>
  <c r="AK122" i="10"/>
  <c r="AJ30" i="17"/>
  <c r="BC130" i="5"/>
  <c r="BD132" i="5"/>
  <c r="AL124" i="10"/>
  <c r="AL125" i="10"/>
  <c r="AA244" i="5"/>
  <c r="AA248" i="5" s="1"/>
  <c r="U132" i="10" s="1"/>
  <c r="AK14" i="17"/>
  <c r="BC103" i="5"/>
  <c r="BD105" i="5"/>
  <c r="AK141" i="17"/>
  <c r="AL123" i="10"/>
  <c r="BC76" i="5"/>
  <c r="BD78" i="5"/>
  <c r="AM31" i="10" l="1"/>
  <c r="AM32" i="10"/>
  <c r="AL33" i="17"/>
  <c r="AA236" i="5"/>
  <c r="BD130" i="5"/>
  <c r="BE132" i="5"/>
  <c r="AJ138" i="17"/>
  <c r="BD103" i="5"/>
  <c r="BE105" i="5"/>
  <c r="BD76" i="5"/>
  <c r="BE78" i="5"/>
  <c r="AL30" i="10"/>
  <c r="AK122" i="17"/>
  <c r="AM33" i="10"/>
  <c r="BE130" i="5" l="1"/>
  <c r="BF132" i="5"/>
  <c r="BE103" i="5"/>
  <c r="BF105" i="5"/>
  <c r="AA238" i="5"/>
  <c r="AL122" i="10"/>
  <c r="AL141" i="17"/>
  <c r="AM125" i="10"/>
  <c r="AM124" i="10"/>
  <c r="AK30" i="17"/>
  <c r="AL14" i="17"/>
  <c r="BE76" i="5"/>
  <c r="BF78" i="5"/>
  <c r="AM123" i="10"/>
  <c r="AN31" i="10" l="1"/>
  <c r="AN32" i="10"/>
  <c r="AM30" i="10"/>
  <c r="AK138" i="17"/>
  <c r="BF76" i="5"/>
  <c r="BG78" i="5"/>
  <c r="AA246" i="5"/>
  <c r="AA240" i="5"/>
  <c r="U131" i="10" s="1"/>
  <c r="AL122" i="17"/>
  <c r="AN33" i="10"/>
  <c r="BF103" i="5"/>
  <c r="BG105" i="5"/>
  <c r="BF130" i="5"/>
  <c r="BG132" i="5"/>
  <c r="AM33" i="17"/>
  <c r="BG76" i="5" l="1"/>
  <c r="BH78" i="5"/>
  <c r="BG130" i="5"/>
  <c r="BH132" i="5"/>
  <c r="AB234" i="5"/>
  <c r="AB242" i="5" s="1"/>
  <c r="AM14" i="17"/>
  <c r="AL30" i="17"/>
  <c r="BG103" i="5"/>
  <c r="BH105" i="5"/>
  <c r="AN125" i="10"/>
  <c r="AM122" i="10"/>
  <c r="AM141" i="17"/>
  <c r="AB232" i="5"/>
  <c r="AN124" i="10"/>
  <c r="AN123" i="10"/>
  <c r="AM122" i="17" l="1"/>
  <c r="AO31" i="10"/>
  <c r="AO33" i="10"/>
  <c r="AN33" i="17"/>
  <c r="AN30" i="10"/>
  <c r="AO32" i="10"/>
  <c r="BH130" i="5"/>
  <c r="BI132" i="5"/>
  <c r="BH76" i="5"/>
  <c r="BI78" i="5"/>
  <c r="BH103" i="5"/>
  <c r="BI105" i="5"/>
  <c r="AL138" i="17"/>
  <c r="AO125" i="10" l="1"/>
  <c r="AN141" i="17"/>
  <c r="BI76" i="5"/>
  <c r="BJ78" i="5"/>
  <c r="BI130" i="5"/>
  <c r="BJ132" i="5"/>
  <c r="AO124" i="10"/>
  <c r="AB244" i="5"/>
  <c r="AM30" i="17"/>
  <c r="AN122" i="10"/>
  <c r="AO123" i="10"/>
  <c r="AN14" i="17"/>
  <c r="BI103" i="5"/>
  <c r="BJ105" i="5"/>
  <c r="Z133" i="17" l="1"/>
  <c r="Z109" i="10"/>
  <c r="Z140" i="17"/>
  <c r="Z121" i="10"/>
  <c r="Z110" i="10"/>
  <c r="Z134" i="17"/>
  <c r="BJ130" i="5"/>
  <c r="BK132" i="5"/>
  <c r="AN122" i="17"/>
  <c r="AP31" i="10"/>
  <c r="AO30" i="10"/>
  <c r="AM138" i="17"/>
  <c r="BJ76" i="5"/>
  <c r="BK78" i="5"/>
  <c r="AB236" i="5"/>
  <c r="AP32" i="10"/>
  <c r="BJ103" i="5"/>
  <c r="BK105" i="5"/>
  <c r="AB248" i="5"/>
  <c r="AO33" i="17"/>
  <c r="AP33" i="10"/>
  <c r="AP124" i="10" l="1"/>
  <c r="AO122" i="10"/>
  <c r="AP123" i="10"/>
  <c r="AP125" i="10"/>
  <c r="AO141" i="17"/>
  <c r="AB238" i="5"/>
  <c r="AO14" i="17"/>
  <c r="BK76" i="5"/>
  <c r="BL78" i="5"/>
  <c r="BK103" i="5"/>
  <c r="BL105" i="5"/>
  <c r="AN30" i="17"/>
  <c r="BK130" i="5"/>
  <c r="BL132" i="5"/>
  <c r="AO122" i="17" l="1"/>
  <c r="AP33" i="17"/>
  <c r="AQ33" i="10"/>
  <c r="AQ31" i="10"/>
  <c r="AN138" i="17"/>
  <c r="AP30" i="10"/>
  <c r="AQ32" i="10"/>
  <c r="BL76" i="5"/>
  <c r="BM78" i="5"/>
  <c r="AB246" i="5"/>
  <c r="AB240" i="5"/>
  <c r="BL103" i="5"/>
  <c r="BM105" i="5"/>
  <c r="BM132" i="5"/>
  <c r="BL130" i="5"/>
  <c r="AQ123" i="10" l="1"/>
  <c r="BM103" i="5"/>
  <c r="BN105" i="5"/>
  <c r="AQ125" i="10"/>
  <c r="BM76" i="5"/>
  <c r="BN78" i="5"/>
  <c r="AP122" i="10"/>
  <c r="AP141" i="17"/>
  <c r="BM130" i="5"/>
  <c r="BN132" i="5"/>
  <c r="AO30" i="17"/>
  <c r="AP14" i="17"/>
  <c r="AQ124" i="10"/>
  <c r="AC232" i="5"/>
  <c r="AC234" i="5"/>
  <c r="AC242" i="5" s="1"/>
  <c r="AR33" i="10" l="1"/>
  <c r="BN103" i="5"/>
  <c r="BO105" i="5"/>
  <c r="AO138" i="17"/>
  <c r="BN130" i="5"/>
  <c r="BO132" i="5"/>
  <c r="AQ33" i="17"/>
  <c r="AR32" i="10"/>
  <c r="AQ30" i="10"/>
  <c r="AP122" i="17"/>
  <c r="BN76" i="5"/>
  <c r="BO78" i="5"/>
  <c r="AR31" i="10"/>
  <c r="BO130" i="5" l="1"/>
  <c r="BP132" i="5"/>
  <c r="AQ122" i="10"/>
  <c r="AP30" i="17"/>
  <c r="BO103" i="5"/>
  <c r="BP105" i="5"/>
  <c r="AC244" i="5"/>
  <c r="AC248" i="5" s="1"/>
  <c r="AR124" i="10"/>
  <c r="BO76" i="5"/>
  <c r="BP78" i="5"/>
  <c r="AQ141" i="17"/>
  <c r="AQ14" i="17"/>
  <c r="AR125" i="10"/>
  <c r="AR123" i="10"/>
  <c r="AR33" i="17" l="1"/>
  <c r="AP138" i="17"/>
  <c r="BP76" i="5"/>
  <c r="BQ78" i="5"/>
  <c r="AR30" i="10"/>
  <c r="AS32" i="10"/>
  <c r="AS31" i="10"/>
  <c r="AS33" i="10"/>
  <c r="BP130" i="5"/>
  <c r="BQ132" i="5"/>
  <c r="AQ122" i="17"/>
  <c r="AC236" i="5"/>
  <c r="BP103" i="5"/>
  <c r="BQ105" i="5"/>
  <c r="AA133" i="17" l="1"/>
  <c r="AA109" i="10"/>
  <c r="AA140" i="17"/>
  <c r="AA121" i="10"/>
  <c r="AA110" i="10"/>
  <c r="AA134" i="17"/>
  <c r="AS123" i="10"/>
  <c r="AS124" i="10"/>
  <c r="AC238" i="5"/>
  <c r="AR122" i="10"/>
  <c r="BQ76" i="5"/>
  <c r="BR78" i="5"/>
  <c r="AR14" i="17"/>
  <c r="BQ130" i="5"/>
  <c r="BR132" i="5"/>
  <c r="AQ30" i="17"/>
  <c r="BQ103" i="5"/>
  <c r="BR105" i="5"/>
  <c r="AS125" i="10"/>
  <c r="AR141" i="17"/>
  <c r="BR130" i="5" l="1"/>
  <c r="BS132" i="5"/>
  <c r="AS30" i="10"/>
  <c r="BR76" i="5"/>
  <c r="BS78" i="5"/>
  <c r="AR122" i="17"/>
  <c r="AS33" i="17"/>
  <c r="AC246" i="5"/>
  <c r="AC240" i="5"/>
  <c r="BR103" i="5"/>
  <c r="BS105" i="5"/>
  <c r="AQ138" i="17"/>
  <c r="AT33" i="10"/>
  <c r="AT32" i="10"/>
  <c r="AT31" i="10"/>
  <c r="AD234" i="5" l="1"/>
  <c r="AD242" i="5" s="1"/>
  <c r="AS141" i="17"/>
  <c r="AS14" i="17"/>
  <c r="AT125" i="10"/>
  <c r="BS76" i="5"/>
  <c r="BT78" i="5"/>
  <c r="AR30" i="17"/>
  <c r="AT123" i="10"/>
  <c r="AS122" i="10"/>
  <c r="BS103" i="5"/>
  <c r="BT105" i="5"/>
  <c r="BS130" i="5"/>
  <c r="BT132" i="5"/>
  <c r="AT124" i="10"/>
  <c r="AD232" i="5"/>
  <c r="AR138" i="17" l="1"/>
  <c r="BT76" i="5"/>
  <c r="BU78" i="5"/>
  <c r="AT33" i="17"/>
  <c r="BT130" i="5"/>
  <c r="BU132" i="5"/>
  <c r="BT103" i="5"/>
  <c r="BU105" i="5"/>
  <c r="AU33" i="10"/>
  <c r="AT30" i="10"/>
  <c r="AS122" i="17"/>
  <c r="AD244" i="5"/>
  <c r="AD248" i="5" s="1"/>
  <c r="AU32" i="10"/>
  <c r="AU31" i="10"/>
  <c r="BU130" i="5" l="1"/>
  <c r="BV132" i="5"/>
  <c r="AT122" i="10"/>
  <c r="AU123" i="10"/>
  <c r="AT141" i="17"/>
  <c r="BU76" i="5"/>
  <c r="BV78" i="5"/>
  <c r="BU103" i="5"/>
  <c r="BV105" i="5"/>
  <c r="AU125" i="10"/>
  <c r="AU124" i="10"/>
  <c r="AD236" i="5"/>
  <c r="AS30" i="17"/>
  <c r="AT14" i="17"/>
  <c r="BV76" i="5" l="1"/>
  <c r="BW78" i="5"/>
  <c r="BV103" i="5"/>
  <c r="BW105" i="5"/>
  <c r="AS138" i="17"/>
  <c r="AU33" i="17"/>
  <c r="AV31" i="10"/>
  <c r="AD238" i="5"/>
  <c r="AV32" i="10"/>
  <c r="AU30" i="10"/>
  <c r="AT122" i="17"/>
  <c r="AV33" i="10"/>
  <c r="BV130" i="5"/>
  <c r="BW132" i="5"/>
  <c r="AV123" i="10" l="1"/>
  <c r="BW130" i="5"/>
  <c r="BX132" i="5"/>
  <c r="AU14" i="17"/>
  <c r="AU141" i="17"/>
  <c r="AU122" i="10"/>
  <c r="AT30" i="17"/>
  <c r="AV124" i="10"/>
  <c r="AD246" i="5"/>
  <c r="AD240" i="5"/>
  <c r="BW103" i="5"/>
  <c r="BX105" i="5"/>
  <c r="AV125" i="10"/>
  <c r="BW76" i="5"/>
  <c r="BX78" i="5"/>
  <c r="AB140" i="17" l="1"/>
  <c r="AB121" i="10"/>
  <c r="AB133" i="17"/>
  <c r="AB109" i="10"/>
  <c r="AB134" i="17"/>
  <c r="AB110" i="10"/>
  <c r="AV33" i="17"/>
  <c r="AU122" i="17"/>
  <c r="BX103" i="5"/>
  <c r="BY105" i="5"/>
  <c r="AV30" i="10"/>
  <c r="AE232" i="5"/>
  <c r="AE234" i="5"/>
  <c r="AE242" i="5" s="1"/>
  <c r="AW32" i="10"/>
  <c r="AW33" i="10"/>
  <c r="BX130" i="5"/>
  <c r="BY132" i="5"/>
  <c r="BX76" i="5"/>
  <c r="BY78" i="5"/>
  <c r="AT138" i="17"/>
  <c r="AW31" i="10"/>
  <c r="AE244" i="5" l="1"/>
  <c r="AE236" i="5" s="1"/>
  <c r="AE238" i="5" s="1"/>
  <c r="AE246" i="5" s="1"/>
  <c r="BY103" i="5"/>
  <c r="BZ105" i="5"/>
  <c r="BY130" i="5"/>
  <c r="BZ132" i="5"/>
  <c r="AW123" i="10"/>
  <c r="AW125" i="10"/>
  <c r="AV14" i="17"/>
  <c r="AV141" i="17"/>
  <c r="AW124" i="10"/>
  <c r="AU30" i="17"/>
  <c r="BY76" i="5"/>
  <c r="BZ78" i="5"/>
  <c r="AV122" i="10"/>
  <c r="AE240" i="5" l="1"/>
  <c r="AX32" i="10"/>
  <c r="AX33" i="10"/>
  <c r="AX31" i="10"/>
  <c r="BZ130" i="5"/>
  <c r="CA132" i="5"/>
  <c r="BZ76" i="5"/>
  <c r="CA78" i="5"/>
  <c r="AF234" i="5"/>
  <c r="AU138" i="17"/>
  <c r="BZ103" i="5"/>
  <c r="CA105" i="5"/>
  <c r="AW33" i="17"/>
  <c r="AE248" i="5"/>
  <c r="AW30" i="10"/>
  <c r="AV122" i="17"/>
  <c r="AF232" i="5" l="1"/>
  <c r="AF242" i="5"/>
  <c r="AF244" i="5" s="1"/>
  <c r="AF236" i="5" s="1"/>
  <c r="AF238" i="5" s="1"/>
  <c r="AF246" i="5" s="1"/>
  <c r="CA103" i="5"/>
  <c r="CB105" i="5"/>
  <c r="AW14" i="17"/>
  <c r="CA130" i="5"/>
  <c r="CB132" i="5"/>
  <c r="AV30" i="17"/>
  <c r="AW122" i="10"/>
  <c r="AX123" i="10"/>
  <c r="AW141" i="17"/>
  <c r="CA76" i="5"/>
  <c r="CB78" i="5"/>
  <c r="AX125" i="10"/>
  <c r="AX124" i="10"/>
  <c r="CB130" i="5" l="1"/>
  <c r="CC132" i="5"/>
  <c r="AX30" i="10"/>
  <c r="AW122" i="17"/>
  <c r="AV138" i="17"/>
  <c r="AF240" i="5"/>
  <c r="AY32" i="10"/>
  <c r="AY33" i="10"/>
  <c r="CB103" i="5"/>
  <c r="CC105" i="5"/>
  <c r="AG234" i="5"/>
  <c r="AF248" i="5"/>
  <c r="CB76" i="5"/>
  <c r="CC78" i="5"/>
  <c r="AX33" i="17"/>
  <c r="AY31" i="10"/>
  <c r="AG242" i="5" l="1"/>
  <c r="AY123" i="10"/>
  <c r="AX14" i="17"/>
  <c r="AY125" i="10"/>
  <c r="AX141" i="17"/>
  <c r="CC103" i="5"/>
  <c r="CD105" i="5"/>
  <c r="AX122" i="10"/>
  <c r="CC130" i="5"/>
  <c r="CD132" i="5"/>
  <c r="AY124" i="10"/>
  <c r="CC76" i="5"/>
  <c r="CD78" i="5"/>
  <c r="AW30" i="17"/>
  <c r="AG232" i="5"/>
  <c r="CD103" i="5" l="1"/>
  <c r="CE105" i="5"/>
  <c r="CD76" i="5"/>
  <c r="CE78" i="5"/>
  <c r="AY33" i="17"/>
  <c r="AZ33" i="10"/>
  <c r="AX122" i="17"/>
  <c r="AG244" i="5"/>
  <c r="AG236" i="5" s="1"/>
  <c r="AG238" i="5" s="1"/>
  <c r="AG246" i="5" s="1"/>
  <c r="CD130" i="5"/>
  <c r="CE132" i="5"/>
  <c r="AW138" i="17"/>
  <c r="AZ32" i="10"/>
  <c r="AY30" i="10"/>
  <c r="AZ31" i="10"/>
  <c r="AC140" i="17" l="1"/>
  <c r="AC121" i="10"/>
  <c r="AC134" i="17"/>
  <c r="AC110" i="10"/>
  <c r="AC133" i="17"/>
  <c r="AC109" i="10"/>
  <c r="AG240" i="5"/>
  <c r="AZ124" i="10"/>
  <c r="AZ125" i="10"/>
  <c r="AX30" i="17"/>
  <c r="AY141" i="17"/>
  <c r="AZ123" i="10"/>
  <c r="CE76" i="5"/>
  <c r="CF78" i="5"/>
  <c r="AG248" i="5"/>
  <c r="AH232" i="5"/>
  <c r="AH234" i="5"/>
  <c r="CE130" i="5"/>
  <c r="CF132" i="5"/>
  <c r="AY122" i="10"/>
  <c r="AY14" i="17"/>
  <c r="CE103" i="5"/>
  <c r="CF105" i="5"/>
  <c r="AH242" i="5" l="1"/>
  <c r="CF130" i="5"/>
  <c r="CG132" i="5"/>
  <c r="AY122" i="17"/>
  <c r="BA31" i="10"/>
  <c r="AZ33" i="17"/>
  <c r="AX138" i="17"/>
  <c r="BA33" i="10"/>
  <c r="AZ30" i="10"/>
  <c r="CF76" i="5"/>
  <c r="CG78" i="5"/>
  <c r="BA32" i="10"/>
  <c r="CF103" i="5"/>
  <c r="CG105" i="5"/>
  <c r="AY30" i="17" l="1"/>
  <c r="AZ122" i="10"/>
  <c r="BA125" i="10"/>
  <c r="BA123" i="10"/>
  <c r="BA124" i="10"/>
  <c r="AH244" i="5"/>
  <c r="AH248" i="5" s="1"/>
  <c r="V132" i="10" s="1"/>
  <c r="AZ14" i="17"/>
  <c r="CH105" i="5"/>
  <c r="CG103" i="5"/>
  <c r="CG76" i="5"/>
  <c r="CH78" i="5"/>
  <c r="CG130" i="5"/>
  <c r="CH132" i="5"/>
  <c r="AZ141" i="17"/>
  <c r="BB33" i="10" l="1"/>
  <c r="BA30" i="10"/>
  <c r="CH103" i="5"/>
  <c r="CI105" i="5"/>
  <c r="AY138" i="17"/>
  <c r="CH76" i="5"/>
  <c r="CI78" i="5"/>
  <c r="BA33" i="17"/>
  <c r="AZ122" i="17"/>
  <c r="AH236" i="5"/>
  <c r="BB32" i="10"/>
  <c r="CH130" i="5"/>
  <c r="CI132" i="5"/>
  <c r="BB31" i="10"/>
  <c r="BB123" i="10" l="1"/>
  <c r="BA141" i="17"/>
  <c r="CI76" i="5"/>
  <c r="CJ78" i="5"/>
  <c r="BA122" i="10"/>
  <c r="AZ30" i="17"/>
  <c r="BB124" i="10"/>
  <c r="CI130" i="5"/>
  <c r="CJ132" i="5"/>
  <c r="BB125" i="10"/>
  <c r="CI103" i="5"/>
  <c r="CJ105" i="5"/>
  <c r="AH238" i="5"/>
  <c r="BA14" i="17"/>
  <c r="BC33" i="10" l="1"/>
  <c r="BB30" i="10"/>
  <c r="CJ76" i="5"/>
  <c r="CK78" i="5"/>
  <c r="BB33" i="17"/>
  <c r="CJ130" i="5"/>
  <c r="CK132" i="5"/>
  <c r="BA122" i="17"/>
  <c r="BC31" i="10"/>
  <c r="AH246" i="5"/>
  <c r="AH240" i="5"/>
  <c r="V131" i="10" s="1"/>
  <c r="BC32" i="10"/>
  <c r="CJ103" i="5"/>
  <c r="CK105" i="5"/>
  <c r="AZ138" i="17"/>
  <c r="CK130" i="5" l="1"/>
  <c r="CL132" i="5"/>
  <c r="BB141" i="17"/>
  <c r="CK76" i="5"/>
  <c r="CL78" i="5"/>
  <c r="AI232" i="5"/>
  <c r="AI234" i="5"/>
  <c r="BC123" i="10"/>
  <c r="BA30" i="17"/>
  <c r="BB14" i="17"/>
  <c r="BB122" i="10"/>
  <c r="BC125" i="10"/>
  <c r="CK103" i="5"/>
  <c r="CL105" i="5"/>
  <c r="BC124" i="10"/>
  <c r="AD133" i="17" l="1"/>
  <c r="AD109" i="10"/>
  <c r="AD140" i="17"/>
  <c r="AD121" i="10"/>
  <c r="AD134" i="17"/>
  <c r="AD110" i="10"/>
  <c r="AI242" i="5"/>
  <c r="BD33" i="10"/>
  <c r="BC30" i="10"/>
  <c r="BB122" i="17"/>
  <c r="CL76" i="5"/>
  <c r="CM78" i="5"/>
  <c r="BD32" i="10"/>
  <c r="BA138" i="17"/>
  <c r="BC33" i="17"/>
  <c r="CL130" i="5"/>
  <c r="CM132" i="5"/>
  <c r="CL103" i="5"/>
  <c r="CM105" i="5"/>
  <c r="BD31" i="10"/>
  <c r="BC122" i="10" l="1"/>
  <c r="BD125" i="10"/>
  <c r="BD123" i="10"/>
  <c r="CM103" i="5"/>
  <c r="CN105" i="5"/>
  <c r="CM76" i="5"/>
  <c r="CN78" i="5"/>
  <c r="BD124" i="10"/>
  <c r="CM130" i="5"/>
  <c r="CN132" i="5"/>
  <c r="AI244" i="5"/>
  <c r="BC141" i="17"/>
  <c r="BC14" i="17"/>
  <c r="BB30" i="17"/>
  <c r="BD33" i="17" l="1"/>
  <c r="BE31" i="10"/>
  <c r="BE32" i="10"/>
  <c r="BB138" i="17"/>
  <c r="BE33" i="10"/>
  <c r="CN76" i="5"/>
  <c r="CO78" i="5"/>
  <c r="AI236" i="5"/>
  <c r="AI248" i="5"/>
  <c r="CN103" i="5"/>
  <c r="CO105" i="5"/>
  <c r="BC122" i="17"/>
  <c r="CN130" i="5"/>
  <c r="CO132" i="5"/>
  <c r="BD30" i="10"/>
  <c r="BD122" i="10" l="1"/>
  <c r="BE125" i="10"/>
  <c r="BC30" i="17"/>
  <c r="BD14" i="17"/>
  <c r="CO103" i="5"/>
  <c r="CP105" i="5"/>
  <c r="CO130" i="5"/>
  <c r="CP132" i="5"/>
  <c r="BE124" i="10"/>
  <c r="BE123" i="10"/>
  <c r="AI238" i="5"/>
  <c r="BD141" i="17"/>
  <c r="CO76" i="5"/>
  <c r="CP78" i="5"/>
  <c r="BD122" i="17" l="1"/>
  <c r="BC138" i="17"/>
  <c r="CP76" i="5"/>
  <c r="CQ78" i="5"/>
  <c r="BF32" i="10"/>
  <c r="BE33" i="17"/>
  <c r="AI246" i="5"/>
  <c r="AI240" i="5"/>
  <c r="CP130" i="5"/>
  <c r="CQ132" i="5"/>
  <c r="BF33" i="10"/>
  <c r="BF31" i="10"/>
  <c r="CP103" i="5"/>
  <c r="CQ105" i="5"/>
  <c r="BE30" i="10"/>
  <c r="CQ76" i="5" l="1"/>
  <c r="CR78" i="5"/>
  <c r="BF125" i="10"/>
  <c r="BD30" i="17"/>
  <c r="CQ130" i="5"/>
  <c r="CR132" i="5"/>
  <c r="BE122" i="10"/>
  <c r="AJ232" i="5"/>
  <c r="AJ234" i="5"/>
  <c r="CQ103" i="5"/>
  <c r="CR105" i="5"/>
  <c r="BE141" i="17"/>
  <c r="BF123" i="10"/>
  <c r="BF124" i="10"/>
  <c r="BE14" i="17"/>
  <c r="AJ242" i="5" l="1"/>
  <c r="AJ244" i="5" s="1"/>
  <c r="CR103" i="5"/>
  <c r="CS105" i="5"/>
  <c r="BE122" i="17"/>
  <c r="CR130" i="5"/>
  <c r="CS132" i="5"/>
  <c r="BD138" i="17"/>
  <c r="BG33" i="10"/>
  <c r="CR76" i="5"/>
  <c r="CS78" i="5"/>
  <c r="BF30" i="10"/>
  <c r="BG32" i="10"/>
  <c r="BG31" i="10"/>
  <c r="BF33" i="17"/>
  <c r="AE140" i="17" l="1"/>
  <c r="AE121" i="10"/>
  <c r="AE134" i="17"/>
  <c r="AE110" i="10"/>
  <c r="AE133" i="17"/>
  <c r="AE109" i="10"/>
  <c r="AJ248" i="5"/>
  <c r="CS76" i="5"/>
  <c r="CT78" i="5"/>
  <c r="CS130" i="5"/>
  <c r="CT132" i="5"/>
  <c r="BF141" i="17"/>
  <c r="BG125" i="10"/>
  <c r="BF14" i="17"/>
  <c r="BE30" i="17"/>
  <c r="CS103" i="5"/>
  <c r="CT105" i="5"/>
  <c r="BG124" i="10"/>
  <c r="BG123" i="10"/>
  <c r="BF122" i="10"/>
  <c r="AJ236" i="5"/>
  <c r="BH31" i="10" l="1"/>
  <c r="BG33" i="17"/>
  <c r="BF122" i="17"/>
  <c r="BH32" i="10"/>
  <c r="CT130" i="5"/>
  <c r="CU132" i="5"/>
  <c r="CT103" i="5"/>
  <c r="CU105" i="5"/>
  <c r="CT76" i="5"/>
  <c r="CU78" i="5"/>
  <c r="AJ238" i="5"/>
  <c r="BG30" i="10"/>
  <c r="BE138" i="17"/>
  <c r="BH33" i="10"/>
  <c r="CU130" i="5" l="1"/>
  <c r="CV132" i="5"/>
  <c r="BG141" i="17"/>
  <c r="CU76" i="5"/>
  <c r="CV78" i="5"/>
  <c r="BH124" i="10"/>
  <c r="BH123" i="10"/>
  <c r="AJ246" i="5"/>
  <c r="AJ240" i="5"/>
  <c r="BH125" i="10"/>
  <c r="CU103" i="5"/>
  <c r="CV105" i="5"/>
  <c r="BG14" i="17"/>
  <c r="BF30" i="17"/>
  <c r="BG122" i="10"/>
  <c r="BI31" i="10" l="1"/>
  <c r="BI32" i="10"/>
  <c r="BH30" i="10"/>
  <c r="CV76" i="5"/>
  <c r="CW78" i="5"/>
  <c r="BF138" i="17"/>
  <c r="BI33" i="10"/>
  <c r="BH33" i="17"/>
  <c r="CV103" i="5"/>
  <c r="CW105" i="5"/>
  <c r="CV130" i="5"/>
  <c r="CW132" i="5"/>
  <c r="BG122" i="17"/>
  <c r="AK232" i="5"/>
  <c r="AK234" i="5"/>
  <c r="AK242" i="5" l="1"/>
  <c r="BG30" i="17"/>
  <c r="CW130" i="5"/>
  <c r="CX132" i="5"/>
  <c r="CW76" i="5"/>
  <c r="CX78" i="5"/>
  <c r="BH122" i="10"/>
  <c r="CW103" i="5"/>
  <c r="CX105" i="5"/>
  <c r="BI124" i="10"/>
  <c r="BH14" i="17"/>
  <c r="BH141" i="17"/>
  <c r="BI123" i="10"/>
  <c r="BI125" i="10"/>
  <c r="CX103" i="5" l="1"/>
  <c r="CY105" i="5"/>
  <c r="BI33" i="17"/>
  <c r="BJ33" i="10"/>
  <c r="BJ32" i="10"/>
  <c r="AK244" i="5"/>
  <c r="CX130" i="5"/>
  <c r="CY132" i="5"/>
  <c r="BH122" i="17"/>
  <c r="BJ31" i="10"/>
  <c r="BI30" i="10"/>
  <c r="BG138" i="17"/>
  <c r="CX76" i="5"/>
  <c r="CY78" i="5"/>
  <c r="BJ123" i="10" l="1"/>
  <c r="BJ125" i="10"/>
  <c r="BI14" i="17"/>
  <c r="CY76" i="5"/>
  <c r="CZ78" i="5"/>
  <c r="AK236" i="5"/>
  <c r="CY130" i="5"/>
  <c r="CZ132" i="5"/>
  <c r="BH30" i="17"/>
  <c r="AK248" i="5"/>
  <c r="BI141" i="17"/>
  <c r="BI122" i="10"/>
  <c r="CY103" i="5"/>
  <c r="CZ105" i="5"/>
  <c r="BJ124" i="10"/>
  <c r="AF134" i="17" l="1"/>
  <c r="AF110" i="10"/>
  <c r="AF133" i="17"/>
  <c r="AF109" i="10"/>
  <c r="AF140" i="17"/>
  <c r="AF121" i="10"/>
  <c r="BJ33" i="17"/>
  <c r="CZ76" i="5"/>
  <c r="DA78" i="5"/>
  <c r="BH138" i="17"/>
  <c r="BI122" i="17"/>
  <c r="BK33" i="10"/>
  <c r="BK32" i="10"/>
  <c r="CZ103" i="5"/>
  <c r="DA105" i="5"/>
  <c r="CZ130" i="5"/>
  <c r="DA132" i="5"/>
  <c r="BK31" i="10"/>
  <c r="BJ30" i="10"/>
  <c r="AK238" i="5"/>
  <c r="BI30" i="17" l="1"/>
  <c r="DA103" i="5"/>
  <c r="DB105" i="5"/>
  <c r="BJ122" i="10"/>
  <c r="BK123" i="10"/>
  <c r="BK125" i="10"/>
  <c r="DA76" i="5"/>
  <c r="DB78" i="5"/>
  <c r="BJ14" i="17"/>
  <c r="BJ141" i="17"/>
  <c r="BK124" i="10"/>
  <c r="AK246" i="5"/>
  <c r="AK240" i="5"/>
  <c r="DA130" i="5"/>
  <c r="DB132" i="5"/>
  <c r="BL32" i="10" l="1"/>
  <c r="BK33" i="17"/>
  <c r="DB103" i="5"/>
  <c r="DC105" i="5"/>
  <c r="DB76" i="5"/>
  <c r="DC78" i="5"/>
  <c r="BI138" i="17"/>
  <c r="BJ122" i="17"/>
  <c r="BL33" i="10"/>
  <c r="BL31" i="10"/>
  <c r="DB130" i="5"/>
  <c r="DC132" i="5"/>
  <c r="AL232" i="5"/>
  <c r="AL234" i="5"/>
  <c r="BK30" i="10"/>
  <c r="AL242" i="5" l="1"/>
  <c r="AL244" i="5" s="1"/>
  <c r="AL248" i="5" s="1"/>
  <c r="DC103" i="5"/>
  <c r="DD105" i="5"/>
  <c r="BK14" i="17"/>
  <c r="BL123" i="10"/>
  <c r="DC130" i="5"/>
  <c r="DD132" i="5"/>
  <c r="BL125" i="10"/>
  <c r="BK122" i="10"/>
  <c r="BJ30" i="17"/>
  <c r="BK141" i="17"/>
  <c r="BL124" i="10"/>
  <c r="DC76" i="5"/>
  <c r="DD78" i="5"/>
  <c r="BL33" i="17" l="1"/>
  <c r="BJ138" i="17"/>
  <c r="BL30" i="10"/>
  <c r="BM31" i="10"/>
  <c r="DD103" i="5"/>
  <c r="DE105" i="5"/>
  <c r="DD76" i="5"/>
  <c r="DE78" i="5"/>
  <c r="BM33" i="10"/>
  <c r="BK122" i="17"/>
  <c r="BM32" i="10"/>
  <c r="DD130" i="5"/>
  <c r="DE132" i="5"/>
  <c r="AL236" i="5"/>
  <c r="DE76" i="5" l="1"/>
  <c r="DF78" i="5"/>
  <c r="AL238" i="5"/>
  <c r="BL122" i="10"/>
  <c r="DE130" i="5"/>
  <c r="DF132" i="5"/>
  <c r="BK30" i="17"/>
  <c r="DE103" i="5"/>
  <c r="DF105" i="5"/>
  <c r="BL14" i="17"/>
  <c r="BM124" i="10"/>
  <c r="BL141" i="17"/>
  <c r="BM125" i="10"/>
  <c r="BM123" i="10"/>
  <c r="BK138" i="17" l="1"/>
  <c r="DF130" i="5"/>
  <c r="DG132" i="5"/>
  <c r="BM30" i="10"/>
  <c r="BM33" i="17"/>
  <c r="AL246" i="5"/>
  <c r="AL240" i="5"/>
  <c r="BN32" i="10"/>
  <c r="DF76" i="5"/>
  <c r="DG78" i="5"/>
  <c r="BN31" i="10"/>
  <c r="BL122" i="17"/>
  <c r="BN33" i="10"/>
  <c r="DF103" i="5"/>
  <c r="DG105" i="5"/>
  <c r="AG133" i="17" l="1"/>
  <c r="AG109" i="10"/>
  <c r="AG134" i="17"/>
  <c r="AG110" i="10"/>
  <c r="AG140" i="17"/>
  <c r="AG121" i="10"/>
  <c r="BN125" i="10"/>
  <c r="AM234" i="5"/>
  <c r="BM141" i="17"/>
  <c r="AM232" i="5"/>
  <c r="BM14" i="17"/>
  <c r="BN123" i="10"/>
  <c r="BM122" i="10"/>
  <c r="DG130" i="5"/>
  <c r="DH132" i="5"/>
  <c r="DG76" i="5"/>
  <c r="DH78" i="5"/>
  <c r="DG103" i="5"/>
  <c r="DH105" i="5"/>
  <c r="BN124" i="10"/>
  <c r="BL30" i="17"/>
  <c r="AM242" i="5" l="1"/>
  <c r="AM244" i="5" s="1"/>
  <c r="BM122" i="17"/>
  <c r="BL138" i="17"/>
  <c r="DH76" i="5"/>
  <c r="DI78" i="5"/>
  <c r="BO32" i="10"/>
  <c r="DH130" i="5"/>
  <c r="DI132" i="5"/>
  <c r="BN33" i="17"/>
  <c r="BN30" i="10"/>
  <c r="DH103" i="5"/>
  <c r="DI105" i="5"/>
  <c r="BO31" i="10"/>
  <c r="BO33" i="10"/>
  <c r="AM248" i="5" l="1"/>
  <c r="BO125" i="10"/>
  <c r="BN122" i="10"/>
  <c r="AM236" i="5"/>
  <c r="BO124" i="10"/>
  <c r="BM30" i="17"/>
  <c r="BN141" i="17"/>
  <c r="BO123" i="10"/>
  <c r="DI130" i="5"/>
  <c r="DJ132" i="5"/>
  <c r="BN14" i="17"/>
  <c r="DI76" i="5"/>
  <c r="DJ78" i="5"/>
  <c r="DI103" i="5"/>
  <c r="DJ105" i="5"/>
  <c r="DJ130" i="5" l="1"/>
  <c r="DK132" i="5"/>
  <c r="AM238" i="5"/>
  <c r="DJ103" i="5"/>
  <c r="DK105" i="5"/>
  <c r="BP31" i="10"/>
  <c r="BO30" i="10"/>
  <c r="BP33" i="10"/>
  <c r="BO33" i="17"/>
  <c r="DJ76" i="5"/>
  <c r="DK78" i="5"/>
  <c r="BP32" i="10"/>
  <c r="BN122" i="17"/>
  <c r="BM138" i="17"/>
  <c r="BN30" i="17" l="1"/>
  <c r="BO122" i="10"/>
  <c r="BP123" i="10"/>
  <c r="DK103" i="5"/>
  <c r="DL105" i="5"/>
  <c r="DK76" i="5"/>
  <c r="DL78" i="5"/>
  <c r="BO14" i="17"/>
  <c r="BO141" i="17"/>
  <c r="AM246" i="5"/>
  <c r="AM240" i="5"/>
  <c r="BP125" i="10"/>
  <c r="DK130" i="5"/>
  <c r="DL132" i="5"/>
  <c r="BP124" i="10"/>
  <c r="AN232" i="5" l="1"/>
  <c r="AN234" i="5"/>
  <c r="W95" i="10" s="1"/>
  <c r="W94" i="10" s="1"/>
  <c r="BQ31" i="10"/>
  <c r="BP30" i="10"/>
  <c r="BQ32" i="10"/>
  <c r="DL130" i="5"/>
  <c r="DM132" i="5"/>
  <c r="BO122" i="17"/>
  <c r="BN138" i="17"/>
  <c r="BQ33" i="10"/>
  <c r="DL76" i="5"/>
  <c r="DM78" i="5"/>
  <c r="BP33" i="17"/>
  <c r="DL103" i="5"/>
  <c r="DM105" i="5"/>
  <c r="AN242" i="5" l="1"/>
  <c r="DM130" i="5"/>
  <c r="DN132" i="5"/>
  <c r="BQ125" i="10"/>
  <c r="DM103" i="5"/>
  <c r="DN105" i="5"/>
  <c r="BO30" i="17"/>
  <c r="BP122" i="10"/>
  <c r="BQ123" i="10"/>
  <c r="BP14" i="17"/>
  <c r="BP141" i="17"/>
  <c r="DM76" i="5"/>
  <c r="DN78" i="5"/>
  <c r="BQ124" i="10"/>
  <c r="AH133" i="17" l="1"/>
  <c r="AH109" i="10"/>
  <c r="AH140" i="17"/>
  <c r="AH121" i="10"/>
  <c r="AH134" i="17"/>
  <c r="AH110" i="10"/>
  <c r="BQ30" i="10"/>
  <c r="BO138" i="17"/>
  <c r="DN76" i="5"/>
  <c r="DO78" i="5"/>
  <c r="BP122" i="17"/>
  <c r="DN103" i="5"/>
  <c r="DO105" i="5"/>
  <c r="AN244" i="5"/>
  <c r="BR32" i="10"/>
  <c r="BQ33" i="17"/>
  <c r="BR33" i="10"/>
  <c r="DN130" i="5"/>
  <c r="DO132" i="5"/>
  <c r="BR31" i="10"/>
  <c r="AN248" i="5" l="1"/>
  <c r="W132" i="10" s="1"/>
  <c r="DO76" i="5"/>
  <c r="DP78" i="5"/>
  <c r="BR123" i="10"/>
  <c r="DO130" i="5"/>
  <c r="DP132" i="5"/>
  <c r="AN236" i="5"/>
  <c r="BP30" i="17"/>
  <c r="BR124" i="10"/>
  <c r="DO103" i="5"/>
  <c r="DP105" i="5"/>
  <c r="BQ122" i="10"/>
  <c r="BR125" i="10"/>
  <c r="BQ14" i="17"/>
  <c r="BQ141" i="17"/>
  <c r="DP130" i="5" l="1"/>
  <c r="DQ132" i="5"/>
  <c r="BS31" i="10"/>
  <c r="BR33" i="17"/>
  <c r="DP76" i="5"/>
  <c r="DQ78" i="5"/>
  <c r="BQ122" i="17"/>
  <c r="BP138" i="17"/>
  <c r="BS32" i="10"/>
  <c r="DP103" i="5"/>
  <c r="DQ105" i="5"/>
  <c r="BR30" i="10"/>
  <c r="BS33" i="10"/>
  <c r="AN238" i="5"/>
  <c r="DQ103" i="5" l="1"/>
  <c r="DR105" i="5"/>
  <c r="BR141" i="17"/>
  <c r="BS124" i="10"/>
  <c r="BQ30" i="17"/>
  <c r="BR122" i="10"/>
  <c r="BS125" i="10"/>
  <c r="BR14" i="17"/>
  <c r="BS123" i="10"/>
  <c r="AN246" i="5"/>
  <c r="AN240" i="5"/>
  <c r="W131" i="10" s="1"/>
  <c r="DQ130" i="5"/>
  <c r="DR132" i="5"/>
  <c r="DQ76" i="5"/>
  <c r="DR78" i="5"/>
  <c r="DR130" i="5" l="1"/>
  <c r="DS132" i="5"/>
  <c r="BT33" i="10"/>
  <c r="BT32" i="10"/>
  <c r="BS33" i="17"/>
  <c r="DR76" i="5"/>
  <c r="DS78" i="5"/>
  <c r="AO234" i="5"/>
  <c r="BT31" i="10"/>
  <c r="BR122" i="17"/>
  <c r="DR103" i="5"/>
  <c r="DS105" i="5"/>
  <c r="AO232" i="5"/>
  <c r="BS30" i="10"/>
  <c r="BQ138" i="17"/>
  <c r="AO242" i="5" l="1"/>
  <c r="BT125" i="10"/>
  <c r="BR30" i="17"/>
  <c r="DS130" i="5"/>
  <c r="DT132" i="5"/>
  <c r="BS122" i="10"/>
  <c r="BT123" i="10"/>
  <c r="DS76" i="5"/>
  <c r="DT78" i="5"/>
  <c r="BS141" i="17"/>
  <c r="BS14" i="17"/>
  <c r="DS103" i="5"/>
  <c r="DT105" i="5"/>
  <c r="BT124" i="10"/>
  <c r="AO244" i="5" l="1"/>
  <c r="DT76" i="5"/>
  <c r="DU78" i="5"/>
  <c r="BT30" i="10"/>
  <c r="DT103" i="5"/>
  <c r="DU105" i="5"/>
  <c r="DT130" i="5"/>
  <c r="DU132" i="5"/>
  <c r="BS122" i="17"/>
  <c r="BU31" i="10"/>
  <c r="BR138" i="17"/>
  <c r="BU32" i="10"/>
  <c r="BT33" i="17"/>
  <c r="BU33" i="10"/>
  <c r="AI134" i="17" l="1"/>
  <c r="AI110" i="10"/>
  <c r="AI133" i="17"/>
  <c r="AI109" i="10"/>
  <c r="AI140" i="17"/>
  <c r="AI121" i="10"/>
  <c r="AO248" i="5"/>
  <c r="BT141" i="17"/>
  <c r="DU103" i="5"/>
  <c r="DV105" i="5"/>
  <c r="BT14" i="17"/>
  <c r="BU124" i="10"/>
  <c r="BS30" i="17"/>
  <c r="BT122" i="10"/>
  <c r="DU76" i="5"/>
  <c r="DV78" i="5"/>
  <c r="BU125" i="10"/>
  <c r="BU123" i="10"/>
  <c r="AO236" i="5"/>
  <c r="DU130" i="5"/>
  <c r="DV132" i="5"/>
  <c r="DV76" i="5" l="1"/>
  <c r="DW78" i="5"/>
  <c r="BT122" i="17"/>
  <c r="DV130" i="5"/>
  <c r="DW132" i="5"/>
  <c r="BU30" i="10"/>
  <c r="DV103" i="5"/>
  <c r="DW105" i="5"/>
  <c r="AO238" i="5"/>
  <c r="BS138" i="17"/>
  <c r="BV32" i="10"/>
  <c r="BU33" i="17"/>
  <c r="BV31" i="10"/>
  <c r="BV33" i="10"/>
  <c r="BU122" i="10" l="1"/>
  <c r="DW130" i="5"/>
  <c r="DX132" i="5"/>
  <c r="BU141" i="17"/>
  <c r="BT30" i="17"/>
  <c r="BU14" i="17"/>
  <c r="BV125" i="10"/>
  <c r="BV124" i="10"/>
  <c r="AO246" i="5"/>
  <c r="AO240" i="5"/>
  <c r="DW76" i="5"/>
  <c r="DX78" i="5"/>
  <c r="BV123" i="10"/>
  <c r="DW103" i="5"/>
  <c r="DX105" i="5"/>
  <c r="BV33" i="17" l="1"/>
  <c r="DX130" i="5"/>
  <c r="DY132" i="5"/>
  <c r="BV30" i="10"/>
  <c r="DX76" i="5"/>
  <c r="DY78" i="5"/>
  <c r="BT138" i="17"/>
  <c r="AP232" i="5"/>
  <c r="BW31" i="10"/>
  <c r="BU122" i="17"/>
  <c r="AP234" i="5"/>
  <c r="BW32" i="10"/>
  <c r="DX103" i="5"/>
  <c r="DY105" i="5"/>
  <c r="BW33" i="10"/>
  <c r="AP242" i="5" l="1"/>
  <c r="AP244" i="5" s="1"/>
  <c r="BW124" i="10"/>
  <c r="BU30" i="17"/>
  <c r="DY76" i="5"/>
  <c r="DZ78" i="5"/>
  <c r="DY103" i="5"/>
  <c r="DZ105" i="5"/>
  <c r="BW123" i="10"/>
  <c r="BV122" i="10"/>
  <c r="BV14" i="17"/>
  <c r="DY130" i="5"/>
  <c r="DZ132" i="5"/>
  <c r="BV141" i="17"/>
  <c r="BW125" i="10"/>
  <c r="AP248" i="5" l="1"/>
  <c r="DZ76" i="5"/>
  <c r="EA78" i="5"/>
  <c r="BW33" i="17"/>
  <c r="BX31" i="10"/>
  <c r="BV122" i="17"/>
  <c r="BX33" i="10"/>
  <c r="BW30" i="10"/>
  <c r="BU138" i="17"/>
  <c r="BX32" i="10"/>
  <c r="DZ103" i="5"/>
  <c r="EA105" i="5"/>
  <c r="DZ130" i="5"/>
  <c r="EA132" i="5"/>
  <c r="AP236" i="5"/>
  <c r="BW122" i="10" l="1"/>
  <c r="EA103" i="5"/>
  <c r="EB105" i="5"/>
  <c r="BW14" i="17"/>
  <c r="EA130" i="5"/>
  <c r="EB132" i="5"/>
  <c r="BX124" i="10"/>
  <c r="BV30" i="17"/>
  <c r="BX123" i="10"/>
  <c r="AP238" i="5"/>
  <c r="BW141" i="17"/>
  <c r="EA76" i="5"/>
  <c r="EB78" i="5"/>
  <c r="BX125" i="10"/>
  <c r="AJ140" i="17" l="1"/>
  <c r="AJ121" i="10"/>
  <c r="AJ134" i="17"/>
  <c r="AJ110" i="10"/>
  <c r="AJ133" i="17"/>
  <c r="AJ109" i="10"/>
  <c r="BX33" i="17"/>
  <c r="BY32" i="10"/>
  <c r="BW122" i="17"/>
  <c r="AP246" i="5"/>
  <c r="AP240" i="5"/>
  <c r="EB103" i="5"/>
  <c r="EC105" i="5"/>
  <c r="BY31" i="10"/>
  <c r="BV138" i="17"/>
  <c r="BY33" i="10"/>
  <c r="BX30" i="10"/>
  <c r="EB76" i="5"/>
  <c r="EC78" i="5"/>
  <c r="EB130" i="5"/>
  <c r="EC132" i="5"/>
  <c r="EC76" i="5" l="1"/>
  <c r="ED78" i="5"/>
  <c r="ED105" i="5"/>
  <c r="EC103" i="5"/>
  <c r="BX122" i="10"/>
  <c r="AQ232" i="5"/>
  <c r="BY125" i="10"/>
  <c r="AQ234" i="5"/>
  <c r="BX14" i="17"/>
  <c r="EC130" i="5"/>
  <c r="ED132" i="5"/>
  <c r="BW30" i="17"/>
  <c r="BY124" i="10"/>
  <c r="BX141" i="17"/>
  <c r="BY123" i="10"/>
  <c r="AQ242" i="5" l="1"/>
  <c r="AQ244" i="5" s="1"/>
  <c r="ED130" i="5"/>
  <c r="EE132" i="5"/>
  <c r="BY30" i="10"/>
  <c r="BX122" i="17"/>
  <c r="ED103" i="5"/>
  <c r="EE105" i="5"/>
  <c r="BZ31" i="10"/>
  <c r="BZ32" i="10"/>
  <c r="BW138" i="17"/>
  <c r="BY33" i="17"/>
  <c r="BZ33" i="10"/>
  <c r="ED76" i="5"/>
  <c r="EE78" i="5"/>
  <c r="AQ248" i="5" l="1"/>
  <c r="EE76" i="5"/>
  <c r="EF78" i="5"/>
  <c r="BZ125" i="10"/>
  <c r="BY141" i="17"/>
  <c r="BZ123" i="10"/>
  <c r="BY122" i="10"/>
  <c r="AQ236" i="5"/>
  <c r="BX30" i="17"/>
  <c r="EE103" i="5"/>
  <c r="EF105" i="5"/>
  <c r="BZ124" i="10"/>
  <c r="BY14" i="17"/>
  <c r="EE130" i="5"/>
  <c r="EF132" i="5"/>
  <c r="BZ33" i="17" l="1"/>
  <c r="CA32" i="10"/>
  <c r="BX138" i="17"/>
  <c r="EF130" i="5"/>
  <c r="EG132" i="5"/>
  <c r="BY122" i="17"/>
  <c r="AQ238" i="5"/>
  <c r="BZ30" i="10"/>
  <c r="CA33" i="10"/>
  <c r="EF76" i="5"/>
  <c r="EG78" i="5"/>
  <c r="EF103" i="5"/>
  <c r="EG105" i="5"/>
  <c r="CA31" i="10"/>
  <c r="CA125" i="10" l="1"/>
  <c r="EG76" i="5"/>
  <c r="EH78" i="5"/>
  <c r="BZ122" i="10"/>
  <c r="AQ246" i="5"/>
  <c r="AQ240" i="5"/>
  <c r="BY30" i="17"/>
  <c r="CA123" i="10"/>
  <c r="BZ14" i="17"/>
  <c r="CA124" i="10"/>
  <c r="EG103" i="5"/>
  <c r="EH105" i="5"/>
  <c r="EG130" i="5"/>
  <c r="EH132" i="5"/>
  <c r="BZ141" i="17"/>
  <c r="CA30" i="10" l="1"/>
  <c r="BZ122" i="17"/>
  <c r="BY138" i="17"/>
  <c r="CA33" i="17"/>
  <c r="EH76" i="5"/>
  <c r="EI78" i="5"/>
  <c r="EH130" i="5"/>
  <c r="EI132" i="5"/>
  <c r="EH103" i="5"/>
  <c r="EI105" i="5"/>
  <c r="AR232" i="5"/>
  <c r="AR234" i="5"/>
  <c r="AR242" i="5" s="1"/>
  <c r="AK134" i="17" l="1"/>
  <c r="AK110" i="10"/>
  <c r="AK140" i="17"/>
  <c r="AK121" i="10"/>
  <c r="AK133" i="17"/>
  <c r="AK109" i="10"/>
  <c r="AR244" i="5"/>
  <c r="AR248" i="5" s="1"/>
  <c r="CA141" i="17"/>
  <c r="BZ30" i="17"/>
  <c r="EI103" i="5"/>
  <c r="EJ105" i="5"/>
  <c r="EI130" i="5"/>
  <c r="EJ132" i="5"/>
  <c r="CA14" i="17"/>
  <c r="EI76" i="5"/>
  <c r="EJ78" i="5"/>
  <c r="CA122" i="10"/>
  <c r="EJ130" i="5" l="1"/>
  <c r="EK132" i="5"/>
  <c r="BZ138" i="17"/>
  <c r="EJ76" i="5"/>
  <c r="EK78" i="5"/>
  <c r="CA122" i="17"/>
  <c r="EJ103" i="5"/>
  <c r="EK105" i="5"/>
  <c r="AR236" i="5"/>
  <c r="AR238" i="5" l="1"/>
  <c r="CA30" i="17"/>
  <c r="EK76" i="5"/>
  <c r="EL78" i="5"/>
  <c r="EK130" i="5"/>
  <c r="EL132" i="5"/>
  <c r="EK103" i="5"/>
  <c r="EL105" i="5"/>
  <c r="CA138" i="17" l="1"/>
  <c r="EL130" i="5"/>
  <c r="EM132" i="5"/>
  <c r="EL103" i="5"/>
  <c r="EM105" i="5"/>
  <c r="AR246" i="5"/>
  <c r="AR240" i="5"/>
  <c r="EL76" i="5"/>
  <c r="EM78" i="5"/>
  <c r="AS232" i="5" l="1"/>
  <c r="AS234" i="5"/>
  <c r="AS242" i="5" s="1"/>
  <c r="EM103" i="5"/>
  <c r="EN105" i="5"/>
  <c r="EM130" i="5"/>
  <c r="EN132" i="5"/>
  <c r="EM76" i="5"/>
  <c r="EN78" i="5"/>
  <c r="EN76" i="5" l="1"/>
  <c r="EO78" i="5"/>
  <c r="EN103" i="5"/>
  <c r="EO105" i="5"/>
  <c r="EN130" i="5"/>
  <c r="EO132" i="5"/>
  <c r="AS244" i="5" l="1"/>
  <c r="AS236" i="5" s="1"/>
  <c r="AS238" i="5" s="1"/>
  <c r="EO130" i="5"/>
  <c r="EP132" i="5"/>
  <c r="EO76" i="5"/>
  <c r="EP78" i="5"/>
  <c r="EO103" i="5"/>
  <c r="EP105" i="5"/>
  <c r="AL133" i="17" l="1"/>
  <c r="AL109" i="10"/>
  <c r="AL140" i="17"/>
  <c r="AL121" i="10"/>
  <c r="AL134" i="17"/>
  <c r="AL110" i="10"/>
  <c r="EP103" i="5"/>
  <c r="EQ105" i="5"/>
  <c r="EP76" i="5"/>
  <c r="EQ78" i="5"/>
  <c r="EP130" i="5"/>
  <c r="EQ132" i="5"/>
  <c r="AS248" i="5"/>
  <c r="AS246" i="5"/>
  <c r="AS240" i="5"/>
  <c r="EQ130" i="5" l="1"/>
  <c r="ER132" i="5"/>
  <c r="EQ76" i="5"/>
  <c r="ER78" i="5"/>
  <c r="AT232" i="5"/>
  <c r="EQ103" i="5"/>
  <c r="ER105" i="5"/>
  <c r="AT234" i="5"/>
  <c r="AT242" i="5" l="1"/>
  <c r="ER76" i="5"/>
  <c r="ES78" i="5"/>
  <c r="ER103" i="5"/>
  <c r="ES105" i="5"/>
  <c r="ER130" i="5"/>
  <c r="ES132" i="5"/>
  <c r="ES103" i="5" l="1"/>
  <c r="ET105" i="5"/>
  <c r="ES130" i="5"/>
  <c r="ET132" i="5"/>
  <c r="ES76" i="5"/>
  <c r="ET78" i="5"/>
  <c r="AT244" i="5"/>
  <c r="AT236" i="5" l="1"/>
  <c r="AT248" i="5"/>
  <c r="ET76" i="5"/>
  <c r="EU78" i="5"/>
  <c r="ET130" i="5"/>
  <c r="EU132" i="5"/>
  <c r="ET103" i="5"/>
  <c r="EU105" i="5"/>
  <c r="AT238" i="5" l="1"/>
  <c r="EU103" i="5"/>
  <c r="EV105" i="5"/>
  <c r="EU76" i="5"/>
  <c r="EV78" i="5"/>
  <c r="EU130" i="5"/>
  <c r="EV132" i="5"/>
  <c r="AT246" i="5" l="1"/>
  <c r="AU234" i="5" s="1"/>
  <c r="AT240" i="5"/>
  <c r="AU232" i="5" s="1"/>
  <c r="EV130" i="5"/>
  <c r="EW132" i="5"/>
  <c r="EV103" i="5"/>
  <c r="EW105" i="5"/>
  <c r="EV76" i="5"/>
  <c r="EW78" i="5"/>
  <c r="AM140" i="17" l="1"/>
  <c r="AM121" i="10"/>
  <c r="AM133" i="17"/>
  <c r="AM109" i="10"/>
  <c r="AM134" i="17"/>
  <c r="AM110" i="10"/>
  <c r="AU242" i="5"/>
  <c r="AU244" i="5" s="1"/>
  <c r="EW76" i="5"/>
  <c r="EX78" i="5"/>
  <c r="EW103" i="5"/>
  <c r="EX105" i="5"/>
  <c r="EW130" i="5"/>
  <c r="EX132" i="5"/>
  <c r="AU236" i="5" l="1"/>
  <c r="AU248" i="5"/>
  <c r="X132" i="10" s="1"/>
  <c r="EX103" i="5"/>
  <c r="EY105" i="5"/>
  <c r="EX130" i="5"/>
  <c r="EY132" i="5"/>
  <c r="EX76" i="5"/>
  <c r="EY78" i="5"/>
  <c r="AU238" i="5" l="1"/>
  <c r="EY103" i="5"/>
  <c r="EZ105" i="5"/>
  <c r="EY76" i="5"/>
  <c r="EZ78" i="5"/>
  <c r="EY130" i="5"/>
  <c r="EZ132" i="5"/>
  <c r="AU246" i="5" l="1"/>
  <c r="AV234" i="5" s="1"/>
  <c r="AU240" i="5"/>
  <c r="EZ130" i="5"/>
  <c r="FA132" i="5"/>
  <c r="EZ103" i="5"/>
  <c r="FA105" i="5"/>
  <c r="EZ76" i="5"/>
  <c r="FA78" i="5"/>
  <c r="AV232" i="5" l="1"/>
  <c r="X131" i="10"/>
  <c r="AV242" i="5"/>
  <c r="AV244" i="5" s="1"/>
  <c r="FA76" i="5"/>
  <c r="FB78" i="5"/>
  <c r="FA130" i="5"/>
  <c r="FB132" i="5"/>
  <c r="FA103" i="5"/>
  <c r="FB105" i="5"/>
  <c r="AV236" i="5" l="1"/>
  <c r="FB103" i="5"/>
  <c r="FC105" i="5"/>
  <c r="FB130" i="5"/>
  <c r="FC132" i="5"/>
  <c r="FB76" i="5"/>
  <c r="FC78" i="5"/>
  <c r="AV248" i="5"/>
  <c r="FC103" i="5" l="1"/>
  <c r="FD105" i="5"/>
  <c r="FC76" i="5"/>
  <c r="FD78" i="5"/>
  <c r="FC130" i="5"/>
  <c r="FD132" i="5"/>
  <c r="AV238" i="5"/>
  <c r="AN134" i="17" l="1"/>
  <c r="AN110" i="10"/>
  <c r="AN140" i="17"/>
  <c r="AN121" i="10"/>
  <c r="AN133" i="17"/>
  <c r="AN109" i="10"/>
  <c r="AV246" i="5"/>
  <c r="AV240" i="5"/>
  <c r="FD130" i="5"/>
  <c r="FE132" i="5"/>
  <c r="FD103" i="5"/>
  <c r="FE105" i="5"/>
  <c r="FD76" i="5"/>
  <c r="FE78" i="5"/>
  <c r="FE76" i="5" l="1"/>
  <c r="FF78" i="5"/>
  <c r="FE103" i="5"/>
  <c r="FF105" i="5"/>
  <c r="FE130" i="5"/>
  <c r="FF132" i="5"/>
  <c r="AW232" i="5"/>
  <c r="AW234" i="5"/>
  <c r="AW242" i="5" l="1"/>
  <c r="FF130" i="5"/>
  <c r="FG132" i="5"/>
  <c r="FF103" i="5"/>
  <c r="FG105" i="5"/>
  <c r="FF76" i="5"/>
  <c r="FG78" i="5"/>
  <c r="FG76" i="5" l="1"/>
  <c r="FH78" i="5"/>
  <c r="FG103" i="5"/>
  <c r="FH105" i="5"/>
  <c r="FG130" i="5"/>
  <c r="FH132" i="5"/>
  <c r="AW244" i="5"/>
  <c r="AW248" i="5" l="1"/>
  <c r="FH130" i="5"/>
  <c r="FI132" i="5"/>
  <c r="AW236" i="5"/>
  <c r="FH103" i="5"/>
  <c r="FI105" i="5"/>
  <c r="FH76" i="5"/>
  <c r="FI78" i="5"/>
  <c r="FI76" i="5" l="1"/>
  <c r="FJ78" i="5"/>
  <c r="FI103" i="5"/>
  <c r="FJ105" i="5"/>
  <c r="FI130" i="5"/>
  <c r="FJ132" i="5"/>
  <c r="AW238" i="5"/>
  <c r="AW246" i="5" l="1"/>
  <c r="AW240" i="5"/>
  <c r="FJ130" i="5"/>
  <c r="FK132" i="5"/>
  <c r="FJ76" i="5"/>
  <c r="FK78" i="5"/>
  <c r="FJ103" i="5"/>
  <c r="FK105" i="5"/>
  <c r="AO133" i="17" l="1"/>
  <c r="AO109" i="10"/>
  <c r="AO140" i="17"/>
  <c r="AO121" i="10"/>
  <c r="AO134" i="17"/>
  <c r="AO110" i="10"/>
  <c r="FK103" i="5"/>
  <c r="FL105" i="5"/>
  <c r="FK76" i="5"/>
  <c r="FL78" i="5"/>
  <c r="AX232" i="5"/>
  <c r="FK130" i="5"/>
  <c r="FL132" i="5"/>
  <c r="AX234" i="5"/>
  <c r="AX242" i="5" l="1"/>
  <c r="AX244" i="5" s="1"/>
  <c r="FL130" i="5"/>
  <c r="FM132" i="5"/>
  <c r="FL76" i="5"/>
  <c r="FM78" i="5"/>
  <c r="FL103" i="5"/>
  <c r="FM105" i="5"/>
  <c r="FM103" i="5" l="1"/>
  <c r="FN105" i="5"/>
  <c r="AX236" i="5"/>
  <c r="AX248" i="5"/>
  <c r="FM130" i="5"/>
  <c r="FN132" i="5"/>
  <c r="FM76" i="5"/>
  <c r="FN78" i="5"/>
  <c r="FN130" i="5" l="1"/>
  <c r="FO132" i="5"/>
  <c r="AX238" i="5"/>
  <c r="FN103" i="5"/>
  <c r="FO105" i="5"/>
  <c r="FN76" i="5"/>
  <c r="FO78" i="5"/>
  <c r="FO76" i="5" l="1"/>
  <c r="FP78" i="5"/>
  <c r="FO103" i="5"/>
  <c r="FP105" i="5"/>
  <c r="AX246" i="5"/>
  <c r="AX240" i="5"/>
  <c r="FO130" i="5"/>
  <c r="FP132" i="5"/>
  <c r="FP130" i="5" l="1"/>
  <c r="FQ132" i="5"/>
  <c r="AY232" i="5"/>
  <c r="AY234" i="5"/>
  <c r="AY242" i="5" s="1"/>
  <c r="FP103" i="5"/>
  <c r="FQ105" i="5"/>
  <c r="FP76" i="5"/>
  <c r="FQ78" i="5"/>
  <c r="FQ103" i="5" l="1"/>
  <c r="FR105" i="5"/>
  <c r="FQ76" i="5"/>
  <c r="FR78" i="5"/>
  <c r="FQ130" i="5"/>
  <c r="FR132" i="5"/>
  <c r="AP134" i="17" l="1"/>
  <c r="AP110" i="10"/>
  <c r="AP140" i="17"/>
  <c r="AP121" i="10"/>
  <c r="AP133" i="17"/>
  <c r="AP109" i="10"/>
  <c r="AY244" i="5"/>
  <c r="AY248" i="5" s="1"/>
  <c r="FR76" i="5"/>
  <c r="FS78" i="5"/>
  <c r="FR103" i="5"/>
  <c r="FS105" i="5"/>
  <c r="FR130" i="5"/>
  <c r="FS132" i="5"/>
  <c r="FS103" i="5" l="1"/>
  <c r="FT105" i="5"/>
  <c r="FS76" i="5"/>
  <c r="FT78" i="5"/>
  <c r="FS130" i="5"/>
  <c r="FT132" i="5"/>
  <c r="AY236" i="5"/>
  <c r="FT76" i="5" l="1"/>
  <c r="FU78" i="5"/>
  <c r="AY238" i="5"/>
  <c r="FT130" i="5"/>
  <c r="FU132" i="5"/>
  <c r="FT103" i="5"/>
  <c r="FU105" i="5"/>
  <c r="FU103" i="5" l="1"/>
  <c r="FV105" i="5"/>
  <c r="FU130" i="5"/>
  <c r="FV132" i="5"/>
  <c r="AY246" i="5"/>
  <c r="AY240" i="5"/>
  <c r="FU76" i="5"/>
  <c r="FV78" i="5"/>
  <c r="FV76" i="5" l="1"/>
  <c r="FW78" i="5"/>
  <c r="AZ232" i="5"/>
  <c r="AZ234" i="5"/>
  <c r="AZ242" i="5" s="1"/>
  <c r="FV103" i="5"/>
  <c r="FW105" i="5"/>
  <c r="FV130" i="5"/>
  <c r="FW132" i="5"/>
  <c r="FX132" i="5" l="1"/>
  <c r="FW130" i="5"/>
  <c r="FW103" i="5"/>
  <c r="FX105" i="5"/>
  <c r="FW76" i="5"/>
  <c r="FX78" i="5"/>
  <c r="FX76" i="5" l="1"/>
  <c r="FY78" i="5"/>
  <c r="AZ244" i="5"/>
  <c r="AZ248" i="5" s="1"/>
  <c r="FX103" i="5"/>
  <c r="FY105" i="5"/>
  <c r="FX130" i="5"/>
  <c r="FY132" i="5"/>
  <c r="AQ134" i="17" l="1"/>
  <c r="AQ110" i="10"/>
  <c r="AQ133" i="17"/>
  <c r="AQ109" i="10"/>
  <c r="AQ140" i="17"/>
  <c r="AQ121" i="10"/>
  <c r="FY103" i="5"/>
  <c r="FZ105" i="5"/>
  <c r="FY130" i="5"/>
  <c r="FZ132" i="5"/>
  <c r="FY76" i="5"/>
  <c r="FZ78" i="5"/>
  <c r="AZ236" i="5"/>
  <c r="FZ76" i="5" l="1"/>
  <c r="GA78" i="5"/>
  <c r="AZ238" i="5"/>
  <c r="FZ130" i="5"/>
  <c r="GA132" i="5"/>
  <c r="FZ103" i="5"/>
  <c r="GA105" i="5"/>
  <c r="AZ246" i="5" l="1"/>
  <c r="AZ240" i="5"/>
  <c r="GA76" i="5"/>
  <c r="GB78" i="5"/>
  <c r="GA103" i="5"/>
  <c r="GB105" i="5"/>
  <c r="GA130" i="5"/>
  <c r="GB132" i="5"/>
  <c r="GB103" i="5" l="1"/>
  <c r="GC105" i="5"/>
  <c r="GB130" i="5"/>
  <c r="GC132" i="5"/>
  <c r="GB76" i="5"/>
  <c r="GC78" i="5"/>
  <c r="BA232" i="5"/>
  <c r="BA234" i="5"/>
  <c r="BA242" i="5" l="1"/>
  <c r="GC76" i="5"/>
  <c r="GD78" i="5"/>
  <c r="GC103" i="5"/>
  <c r="GD105" i="5"/>
  <c r="GC130" i="5"/>
  <c r="GD132" i="5"/>
  <c r="GD130" i="5" l="1"/>
  <c r="GE132" i="5"/>
  <c r="GD76" i="5"/>
  <c r="GE78" i="5"/>
  <c r="GD103" i="5"/>
  <c r="GE105" i="5"/>
  <c r="BA244" i="5"/>
  <c r="BA236" i="5" l="1"/>
  <c r="BA248" i="5"/>
  <c r="GE76" i="5"/>
  <c r="GF78" i="5"/>
  <c r="GE103" i="5"/>
  <c r="GF105" i="5"/>
  <c r="GE130" i="5"/>
  <c r="GF132" i="5"/>
  <c r="AR140" i="17" l="1"/>
  <c r="AR121" i="10"/>
  <c r="AR134" i="17"/>
  <c r="AR110" i="10"/>
  <c r="AR133" i="17"/>
  <c r="AR109" i="10"/>
  <c r="GF130" i="5"/>
  <c r="GG132" i="5"/>
  <c r="GF103" i="5"/>
  <c r="GG105" i="5"/>
  <c r="GF76" i="5"/>
  <c r="GG78" i="5"/>
  <c r="BA238" i="5"/>
  <c r="BA246" i="5" l="1"/>
  <c r="BA240" i="5"/>
  <c r="GG76" i="5"/>
  <c r="GH78" i="5"/>
  <c r="GG103" i="5"/>
  <c r="GH105" i="5"/>
  <c r="GG130" i="5"/>
  <c r="GH132" i="5"/>
  <c r="GH76" i="5" l="1"/>
  <c r="GI78" i="5"/>
  <c r="GH103" i="5"/>
  <c r="GI105" i="5"/>
  <c r="GH130" i="5"/>
  <c r="GI132" i="5"/>
  <c r="BB232" i="5"/>
  <c r="BB234" i="5"/>
  <c r="BB242" i="5" l="1"/>
  <c r="BB244" i="5" s="1"/>
  <c r="GI103" i="5"/>
  <c r="GJ105" i="5"/>
  <c r="GI130" i="5"/>
  <c r="GJ132" i="5"/>
  <c r="GI76" i="5"/>
  <c r="GJ78" i="5"/>
  <c r="BB248" i="5" l="1"/>
  <c r="Y132" i="10" s="1"/>
  <c r="GJ103" i="5"/>
  <c r="GK105" i="5"/>
  <c r="GJ130" i="5"/>
  <c r="GK132" i="5"/>
  <c r="GJ76" i="5"/>
  <c r="GK78" i="5"/>
  <c r="BB236" i="5"/>
  <c r="BB238" i="5" l="1"/>
  <c r="GK130" i="5"/>
  <c r="GL132" i="5"/>
  <c r="GK103" i="5"/>
  <c r="GL105" i="5"/>
  <c r="GK76" i="5"/>
  <c r="GL78" i="5"/>
  <c r="GL76" i="5" l="1"/>
  <c r="GM78" i="5"/>
  <c r="GL103" i="5"/>
  <c r="GM105" i="5"/>
  <c r="GL130" i="5"/>
  <c r="GM132" i="5"/>
  <c r="BB246" i="5"/>
  <c r="BB240" i="5"/>
  <c r="Y131" i="10" s="1"/>
  <c r="AS134" i="17" l="1"/>
  <c r="AS110" i="10"/>
  <c r="AS133" i="17"/>
  <c r="AS109" i="10"/>
  <c r="AS140" i="17"/>
  <c r="AS121" i="10"/>
  <c r="GM130" i="5"/>
  <c r="GN132" i="5"/>
  <c r="BC232" i="5"/>
  <c r="BC234" i="5"/>
  <c r="GM76" i="5"/>
  <c r="GN78" i="5"/>
  <c r="GM103" i="5"/>
  <c r="GN105" i="5"/>
  <c r="BC242" i="5" l="1"/>
  <c r="GN76" i="5"/>
  <c r="GO78" i="5"/>
  <c r="GN130" i="5"/>
  <c r="GO132" i="5"/>
  <c r="GN103" i="5"/>
  <c r="GO105" i="5"/>
  <c r="GO103" i="5" l="1"/>
  <c r="GP105" i="5"/>
  <c r="GO130" i="5"/>
  <c r="GP132" i="5"/>
  <c r="GO76" i="5"/>
  <c r="GP78" i="5"/>
  <c r="BC244" i="5"/>
  <c r="BC236" i="5" l="1"/>
  <c r="GP130" i="5"/>
  <c r="GQ132" i="5"/>
  <c r="BC248" i="5"/>
  <c r="GP103" i="5"/>
  <c r="GQ105" i="5"/>
  <c r="GP76" i="5"/>
  <c r="GQ78" i="5"/>
  <c r="GQ103" i="5" l="1"/>
  <c r="GR105" i="5"/>
  <c r="GQ76" i="5"/>
  <c r="GR78" i="5"/>
  <c r="GQ130" i="5"/>
  <c r="GR132" i="5"/>
  <c r="BC238" i="5"/>
  <c r="BC246" i="5" l="1"/>
  <c r="BC240" i="5"/>
  <c r="GR130" i="5"/>
  <c r="GS132" i="5"/>
  <c r="GR76" i="5"/>
  <c r="GS78" i="5"/>
  <c r="GR103" i="5"/>
  <c r="GS105" i="5"/>
  <c r="GS103" i="5" l="1"/>
  <c r="GT105" i="5"/>
  <c r="GS76" i="5"/>
  <c r="GT78" i="5"/>
  <c r="GS130" i="5"/>
  <c r="GT132" i="5"/>
  <c r="BD232" i="5"/>
  <c r="BD234" i="5"/>
  <c r="AT134" i="17" l="1"/>
  <c r="AT110" i="10"/>
  <c r="AT140" i="17"/>
  <c r="AT121" i="10"/>
  <c r="AT133" i="17"/>
  <c r="AT109" i="10"/>
  <c r="BD242" i="5"/>
  <c r="GT130" i="5"/>
  <c r="GU132" i="5"/>
  <c r="GT103" i="5"/>
  <c r="GU105" i="5"/>
  <c r="GT76" i="5"/>
  <c r="GU78" i="5"/>
  <c r="GU103" i="5" l="1"/>
  <c r="GV105" i="5"/>
  <c r="BD244" i="5"/>
  <c r="GU130" i="5"/>
  <c r="GV132" i="5"/>
  <c r="GU76" i="5"/>
  <c r="GV78" i="5"/>
  <c r="BD236" i="5" l="1"/>
  <c r="GV130" i="5"/>
  <c r="GW132" i="5"/>
  <c r="GV103" i="5"/>
  <c r="GW105" i="5"/>
  <c r="GV76" i="5"/>
  <c r="GW78" i="5"/>
  <c r="BD248" i="5"/>
  <c r="GW103" i="5" l="1"/>
  <c r="GX105" i="5"/>
  <c r="GW130" i="5"/>
  <c r="GX132" i="5"/>
  <c r="GW76" i="5"/>
  <c r="GX78" i="5"/>
  <c r="BD238" i="5"/>
  <c r="BD246" i="5" l="1"/>
  <c r="BD240" i="5"/>
  <c r="GX76" i="5"/>
  <c r="GY78" i="5"/>
  <c r="GX130" i="5"/>
  <c r="GY132" i="5"/>
  <c r="GX103" i="5"/>
  <c r="GY105" i="5"/>
  <c r="GZ105" i="5" l="1"/>
  <c r="GY103" i="5"/>
  <c r="GY130" i="5"/>
  <c r="GZ132" i="5"/>
  <c r="GY76" i="5"/>
  <c r="GZ78" i="5"/>
  <c r="BE232" i="5"/>
  <c r="BE234" i="5"/>
  <c r="BE242" i="5" l="1"/>
  <c r="GZ76" i="5"/>
  <c r="HA78" i="5"/>
  <c r="GZ130" i="5"/>
  <c r="HA132" i="5"/>
  <c r="GZ103" i="5"/>
  <c r="HA105" i="5"/>
  <c r="AU133" i="17" l="1"/>
  <c r="AU109" i="10"/>
  <c r="AU134" i="17"/>
  <c r="AU110" i="10"/>
  <c r="AU140" i="17"/>
  <c r="AU121" i="10"/>
  <c r="HA103" i="5"/>
  <c r="HB105" i="5"/>
  <c r="HA130" i="5"/>
  <c r="HB132" i="5"/>
  <c r="BE244" i="5"/>
  <c r="BE248" i="5" s="1"/>
  <c r="HA76" i="5"/>
  <c r="HB78" i="5"/>
  <c r="HB76" i="5" l="1"/>
  <c r="HC78" i="5"/>
  <c r="BE236" i="5"/>
  <c r="HB130" i="5"/>
  <c r="HC132" i="5"/>
  <c r="HB103" i="5"/>
  <c r="HC105" i="5"/>
  <c r="HC130" i="5" l="1"/>
  <c r="HD132" i="5"/>
  <c r="HC103" i="5"/>
  <c r="HD105" i="5"/>
  <c r="BE238" i="5"/>
  <c r="HC76" i="5"/>
  <c r="HD78" i="5"/>
  <c r="BE246" i="5" l="1"/>
  <c r="BE240" i="5"/>
  <c r="HD103" i="5"/>
  <c r="HE105" i="5"/>
  <c r="HD76" i="5"/>
  <c r="HE78" i="5"/>
  <c r="HD130" i="5"/>
  <c r="HE132" i="5"/>
  <c r="HE130" i="5" l="1"/>
  <c r="HF132" i="5"/>
  <c r="HE76" i="5"/>
  <c r="HF78" i="5"/>
  <c r="HE103" i="5"/>
  <c r="HF105" i="5"/>
  <c r="BF232" i="5"/>
  <c r="BF234" i="5"/>
  <c r="BF242" i="5" s="1"/>
  <c r="HF103" i="5" l="1"/>
  <c r="HG105" i="5"/>
  <c r="HF76" i="5"/>
  <c r="HG78" i="5"/>
  <c r="HF130" i="5"/>
  <c r="HG132" i="5"/>
  <c r="HG130" i="5" l="1"/>
  <c r="HH132" i="5"/>
  <c r="HG76" i="5"/>
  <c r="HH78" i="5"/>
  <c r="HG103" i="5"/>
  <c r="HH105" i="5"/>
  <c r="BF244" i="5"/>
  <c r="BF248" i="5" s="1"/>
  <c r="AV133" i="17" l="1"/>
  <c r="AV109" i="10"/>
  <c r="AV140" i="17"/>
  <c r="AV121" i="10"/>
  <c r="AV134" i="17"/>
  <c r="AV110" i="10"/>
  <c r="BF236" i="5"/>
  <c r="HH76" i="5"/>
  <c r="HI78" i="5"/>
  <c r="HH130" i="5"/>
  <c r="HI132" i="5"/>
  <c r="HH103" i="5"/>
  <c r="HI105" i="5"/>
  <c r="HI103" i="5" l="1"/>
  <c r="HJ105" i="5"/>
  <c r="HI130" i="5"/>
  <c r="HJ132" i="5"/>
  <c r="HI76" i="5"/>
  <c r="HJ78" i="5"/>
  <c r="BF238" i="5"/>
  <c r="HJ130" i="5" l="1"/>
  <c r="HK132" i="5"/>
  <c r="HJ76" i="5"/>
  <c r="HK78" i="5"/>
  <c r="HJ103" i="5"/>
  <c r="HK105" i="5"/>
  <c r="BF246" i="5"/>
  <c r="BF240" i="5"/>
  <c r="HK103" i="5" l="1"/>
  <c r="HL105" i="5"/>
  <c r="HK76" i="5"/>
  <c r="HL78" i="5"/>
  <c r="HK130" i="5"/>
  <c r="HL132" i="5"/>
  <c r="BG232" i="5"/>
  <c r="BG234" i="5"/>
  <c r="BG242" i="5" s="1"/>
  <c r="BG244" i="5" l="1"/>
  <c r="BG236" i="5" s="1"/>
  <c r="BG238" i="5" s="1"/>
  <c r="HL130" i="5"/>
  <c r="HM132" i="5"/>
  <c r="HL103" i="5"/>
  <c r="HM105" i="5"/>
  <c r="HL76" i="5"/>
  <c r="HM78" i="5"/>
  <c r="BG246" i="5" l="1"/>
  <c r="BG240" i="5"/>
  <c r="HM76" i="5"/>
  <c r="HN78" i="5"/>
  <c r="HM103" i="5"/>
  <c r="HN105" i="5"/>
  <c r="HM130" i="5"/>
  <c r="HN132" i="5"/>
  <c r="BG248" i="5"/>
  <c r="HN130" i="5" l="1"/>
  <c r="HO132" i="5"/>
  <c r="HN76" i="5"/>
  <c r="HO78" i="5"/>
  <c r="BH232" i="5"/>
  <c r="HN103" i="5"/>
  <c r="HO105" i="5"/>
  <c r="BH234" i="5"/>
  <c r="AW133" i="17" l="1"/>
  <c r="AW109" i="10"/>
  <c r="AW140" i="17"/>
  <c r="AW121" i="10"/>
  <c r="AW134" i="17"/>
  <c r="AW110" i="10"/>
  <c r="BH242" i="5"/>
  <c r="HO103" i="5"/>
  <c r="HP105" i="5"/>
  <c r="HO130" i="5"/>
  <c r="HP132" i="5"/>
  <c r="HO76" i="5"/>
  <c r="HP78" i="5"/>
  <c r="HP76" i="5" l="1"/>
  <c r="HQ78" i="5"/>
  <c r="HP130" i="5"/>
  <c r="HQ132" i="5"/>
  <c r="HP103" i="5"/>
  <c r="HQ105" i="5"/>
  <c r="BH244" i="5"/>
  <c r="BH236" i="5" l="1"/>
  <c r="BH248" i="5"/>
  <c r="HQ103" i="5"/>
  <c r="HR105" i="5"/>
  <c r="HQ130" i="5"/>
  <c r="HR132" i="5"/>
  <c r="HQ76" i="5"/>
  <c r="HR78" i="5"/>
  <c r="BH238" i="5" l="1"/>
  <c r="HR103" i="5"/>
  <c r="HS105" i="5"/>
  <c r="HR130" i="5"/>
  <c r="HS132" i="5"/>
  <c r="HR76" i="5"/>
  <c r="HS78" i="5"/>
  <c r="BH246" i="5" l="1"/>
  <c r="BI234" i="5" s="1"/>
  <c r="BH240" i="5"/>
  <c r="BI232" i="5" s="1"/>
  <c r="HS103" i="5"/>
  <c r="HT105" i="5"/>
  <c r="HS130" i="5"/>
  <c r="HT132" i="5"/>
  <c r="HS76" i="5"/>
  <c r="HT78" i="5"/>
  <c r="BI242" i="5" l="1"/>
  <c r="BI244" i="5" s="1"/>
  <c r="HT76" i="5"/>
  <c r="HU78" i="5"/>
  <c r="HT130" i="5"/>
  <c r="HU132" i="5"/>
  <c r="HU105" i="5"/>
  <c r="HT103" i="5"/>
  <c r="BI236" i="5" l="1"/>
  <c r="HU130" i="5"/>
  <c r="HV132" i="5"/>
  <c r="HU76" i="5"/>
  <c r="HV78" i="5"/>
  <c r="HU103" i="5"/>
  <c r="HV105" i="5"/>
  <c r="BI248" i="5"/>
  <c r="Z132" i="10" s="1"/>
  <c r="AX134" i="17" l="1"/>
  <c r="AX110" i="10"/>
  <c r="AX133" i="17"/>
  <c r="AX109" i="10"/>
  <c r="AX140" i="17"/>
  <c r="AX121" i="10"/>
  <c r="BI238" i="5"/>
  <c r="HV103" i="5"/>
  <c r="HW105" i="5"/>
  <c r="HV130" i="5"/>
  <c r="HW132" i="5"/>
  <c r="HV76" i="5"/>
  <c r="HW78" i="5"/>
  <c r="BI246" i="5" l="1"/>
  <c r="BJ234" i="5" s="1"/>
  <c r="BI240" i="5"/>
  <c r="HW103" i="5"/>
  <c r="HX105" i="5"/>
  <c r="HW76" i="5"/>
  <c r="HX78" i="5"/>
  <c r="HW130" i="5"/>
  <c r="HX132" i="5"/>
  <c r="BJ232" i="5" l="1"/>
  <c r="Z131" i="10"/>
  <c r="BJ242" i="5"/>
  <c r="BJ244" i="5" s="1"/>
  <c r="HX130" i="5"/>
  <c r="HY132" i="5"/>
  <c r="HX76" i="5"/>
  <c r="HY78" i="5"/>
  <c r="HX103" i="5"/>
  <c r="HY105" i="5"/>
  <c r="BJ248" i="5" l="1"/>
  <c r="BJ236" i="5"/>
  <c r="HY130" i="5"/>
  <c r="HZ132" i="5"/>
  <c r="HY103" i="5"/>
  <c r="HZ105" i="5"/>
  <c r="HY76" i="5"/>
  <c r="HZ78" i="5"/>
  <c r="HZ130" i="5" l="1"/>
  <c r="IA132" i="5"/>
  <c r="HZ103" i="5"/>
  <c r="IA105" i="5"/>
  <c r="HZ76" i="5"/>
  <c r="IA78" i="5"/>
  <c r="BJ238" i="5"/>
  <c r="IA76" i="5" l="1"/>
  <c r="IB78" i="5"/>
  <c r="BJ246" i="5"/>
  <c r="BJ240" i="5"/>
  <c r="IA103" i="5"/>
  <c r="IB105" i="5"/>
  <c r="IA130" i="5"/>
  <c r="IB132" i="5"/>
  <c r="IB130" i="5" l="1"/>
  <c r="IC132" i="5"/>
  <c r="IB76" i="5"/>
  <c r="IC78" i="5"/>
  <c r="IB103" i="5"/>
  <c r="IC105" i="5"/>
  <c r="BK232" i="5"/>
  <c r="BK234" i="5"/>
  <c r="AY109" i="10" l="1"/>
  <c r="AY133" i="17"/>
  <c r="AY140" i="17"/>
  <c r="AY121" i="10"/>
  <c r="AY134" i="17"/>
  <c r="AY110" i="10"/>
  <c r="BK242" i="5"/>
  <c r="IC103" i="5"/>
  <c r="ID105" i="5"/>
  <c r="IC130" i="5"/>
  <c r="ID132" i="5"/>
  <c r="IC76" i="5"/>
  <c r="ID78" i="5"/>
  <c r="ID76" i="5" l="1"/>
  <c r="IE78" i="5"/>
  <c r="ID130" i="5"/>
  <c r="IE132" i="5"/>
  <c r="ID103" i="5"/>
  <c r="IE105" i="5"/>
  <c r="BK244" i="5"/>
  <c r="BK236" i="5" l="1"/>
  <c r="BK248" i="5"/>
  <c r="IE130" i="5"/>
  <c r="IF132" i="5"/>
  <c r="IE76" i="5"/>
  <c r="IF78" i="5"/>
  <c r="IE103" i="5"/>
  <c r="IF105" i="5"/>
  <c r="IF130" i="5" l="1"/>
  <c r="IG132" i="5"/>
  <c r="IF103" i="5"/>
  <c r="IG105" i="5"/>
  <c r="BK238" i="5"/>
  <c r="IF76" i="5"/>
  <c r="IG78" i="5"/>
  <c r="IG76" i="5" l="1"/>
  <c r="IH78" i="5"/>
  <c r="BK246" i="5"/>
  <c r="BK240" i="5"/>
  <c r="IG103" i="5"/>
  <c r="IH105" i="5"/>
  <c r="IG130" i="5"/>
  <c r="IH132" i="5"/>
  <c r="IH130" i="5" l="1"/>
  <c r="II132" i="5"/>
  <c r="IH103" i="5"/>
  <c r="II105" i="5"/>
  <c r="BL232" i="5"/>
  <c r="BL234" i="5"/>
  <c r="IH76" i="5"/>
  <c r="II78" i="5"/>
  <c r="BL242" i="5" l="1"/>
  <c r="II76" i="5"/>
  <c r="IJ78" i="5"/>
  <c r="II130" i="5"/>
  <c r="IJ132" i="5"/>
  <c r="II103" i="5"/>
  <c r="IJ105" i="5"/>
  <c r="AZ133" i="17" l="1"/>
  <c r="AZ109" i="10"/>
  <c r="AZ134" i="17"/>
  <c r="AZ110" i="10"/>
  <c r="AZ140" i="17"/>
  <c r="AZ121" i="10"/>
  <c r="IJ130" i="5"/>
  <c r="IK132" i="5"/>
  <c r="IJ103" i="5"/>
  <c r="IK105" i="5"/>
  <c r="BL244" i="5"/>
  <c r="BL248" i="5" s="1"/>
  <c r="IJ76" i="5"/>
  <c r="IK78" i="5"/>
  <c r="BL236" i="5" l="1"/>
  <c r="IK103" i="5"/>
  <c r="IL105" i="5"/>
  <c r="IK130" i="5"/>
  <c r="IL132" i="5"/>
  <c r="IK76" i="5"/>
  <c r="IL78" i="5"/>
  <c r="IL103" i="5" l="1"/>
  <c r="IM105" i="5"/>
  <c r="IL76" i="5"/>
  <c r="IM78" i="5"/>
  <c r="IL130" i="5"/>
  <c r="IM132" i="5"/>
  <c r="BL238" i="5"/>
  <c r="IM130" i="5" l="1"/>
  <c r="IN132" i="5"/>
  <c r="IM103" i="5"/>
  <c r="IN105" i="5"/>
  <c r="IM76" i="5"/>
  <c r="IN78" i="5"/>
  <c r="BL246" i="5"/>
  <c r="BL240" i="5"/>
  <c r="BM234" i="5" l="1"/>
  <c r="BM242" i="5" s="1"/>
  <c r="BM232" i="5"/>
  <c r="IN103" i="5"/>
  <c r="IO105" i="5"/>
  <c r="IN130" i="5"/>
  <c r="IO132" i="5"/>
  <c r="IN76" i="5"/>
  <c r="IO78" i="5"/>
  <c r="IO76" i="5" l="1"/>
  <c r="IP78" i="5"/>
  <c r="IO130" i="5"/>
  <c r="IP132" i="5"/>
  <c r="BM244" i="5"/>
  <c r="BM248" i="5" s="1"/>
  <c r="IO103" i="5"/>
  <c r="IP105" i="5"/>
  <c r="IP103" i="5" l="1"/>
  <c r="IQ105" i="5"/>
  <c r="IP130" i="5"/>
  <c r="IQ132" i="5"/>
  <c r="BM236" i="5"/>
  <c r="IP76" i="5"/>
  <c r="IQ78" i="5"/>
  <c r="BA140" i="17" l="1"/>
  <c r="BA121" i="10"/>
  <c r="BA134" i="17"/>
  <c r="BA110" i="10"/>
  <c r="BA133" i="17"/>
  <c r="BA109" i="10"/>
  <c r="IQ76" i="5"/>
  <c r="IR78" i="5"/>
  <c r="BM238" i="5"/>
  <c r="IQ103" i="5"/>
  <c r="IR105" i="5"/>
  <c r="IQ130" i="5"/>
  <c r="IR132" i="5"/>
  <c r="IR130" i="5" l="1"/>
  <c r="IS132" i="5"/>
  <c r="IR103" i="5"/>
  <c r="IS105" i="5"/>
  <c r="BM246" i="5"/>
  <c r="BM240" i="5"/>
  <c r="IR76" i="5"/>
  <c r="IS78" i="5"/>
  <c r="IS103" i="5" l="1"/>
  <c r="IT105" i="5"/>
  <c r="BN232" i="5"/>
  <c r="IS130" i="5"/>
  <c r="IT132" i="5"/>
  <c r="BN234" i="5"/>
  <c r="BN242" i="5" s="1"/>
  <c r="IS76" i="5"/>
  <c r="IT78" i="5"/>
  <c r="IU78" i="5" l="1"/>
  <c r="IT76" i="5"/>
  <c r="IT130" i="5"/>
  <c r="IU132" i="5"/>
  <c r="IT103" i="5"/>
  <c r="IU105" i="5"/>
  <c r="IU103" i="5" l="1"/>
  <c r="IV105" i="5"/>
  <c r="BN244" i="5"/>
  <c r="BN236" i="5" s="1"/>
  <c r="BN238" i="5" s="1"/>
  <c r="IU130" i="5"/>
  <c r="IV132" i="5"/>
  <c r="IU76" i="5"/>
  <c r="IV78" i="5"/>
  <c r="IV130" i="5" l="1"/>
  <c r="IW132" i="5"/>
  <c r="IV76" i="5"/>
  <c r="IW78" i="5"/>
  <c r="BN248" i="5"/>
  <c r="IV103" i="5"/>
  <c r="IW105" i="5"/>
  <c r="BN246" i="5"/>
  <c r="BN240" i="5"/>
  <c r="BO232" i="5" l="1"/>
  <c r="IW103" i="5"/>
  <c r="IX105" i="5"/>
  <c r="BO234" i="5"/>
  <c r="IW130" i="5"/>
  <c r="IX132" i="5"/>
  <c r="IW76" i="5"/>
  <c r="IX78" i="5"/>
  <c r="BB140" i="17" l="1"/>
  <c r="BB121" i="10"/>
  <c r="BB134" i="17"/>
  <c r="BB110" i="10"/>
  <c r="BB133" i="17"/>
  <c r="BB109" i="10"/>
  <c r="BO242" i="5"/>
  <c r="IX76" i="5"/>
  <c r="IY78" i="5"/>
  <c r="IX130" i="5"/>
  <c r="IY132" i="5"/>
  <c r="IX103" i="5"/>
  <c r="IY105" i="5"/>
  <c r="IY130" i="5" l="1"/>
  <c r="IZ132" i="5"/>
  <c r="BO244" i="5"/>
  <c r="IY76" i="5"/>
  <c r="IZ78" i="5"/>
  <c r="IY103" i="5"/>
  <c r="IZ105" i="5"/>
  <c r="BO236" i="5" l="1"/>
  <c r="IZ76" i="5"/>
  <c r="JA78" i="5"/>
  <c r="BO248" i="5"/>
  <c r="IZ103" i="5"/>
  <c r="JA105" i="5"/>
  <c r="IZ130" i="5"/>
  <c r="JA132" i="5"/>
  <c r="BO238" i="5" l="1"/>
  <c r="JA76" i="5"/>
  <c r="JB78" i="5"/>
  <c r="JA130" i="5"/>
  <c r="JB132" i="5"/>
  <c r="JA103" i="5"/>
  <c r="JB105" i="5"/>
  <c r="BO246" i="5" l="1"/>
  <c r="BP234" i="5" s="1"/>
  <c r="BO240" i="5"/>
  <c r="BP232" i="5" s="1"/>
  <c r="JB76" i="5"/>
  <c r="JC78" i="5"/>
  <c r="JB130" i="5"/>
  <c r="JC132" i="5"/>
  <c r="JB103" i="5"/>
  <c r="JC105" i="5"/>
  <c r="BP242" i="5" l="1"/>
  <c r="JC103" i="5"/>
  <c r="JD105" i="5"/>
  <c r="JC130" i="5"/>
  <c r="JD132" i="5"/>
  <c r="JC76" i="5"/>
  <c r="JD78" i="5"/>
  <c r="BP244" i="5" l="1"/>
  <c r="JD103" i="5"/>
  <c r="JE105" i="5"/>
  <c r="JD130" i="5"/>
  <c r="JE132" i="5"/>
  <c r="JD76" i="5"/>
  <c r="JE78" i="5"/>
  <c r="BC140" i="17" l="1"/>
  <c r="BC121" i="10"/>
  <c r="BC134" i="17"/>
  <c r="BC110" i="10"/>
  <c r="BC133" i="17"/>
  <c r="BC109" i="10"/>
  <c r="BP236" i="5"/>
  <c r="BP248" i="5"/>
  <c r="AA132" i="10" s="1"/>
  <c r="JE76" i="5"/>
  <c r="JF78" i="5"/>
  <c r="JE103" i="5"/>
  <c r="JF105" i="5"/>
  <c r="JE130" i="5"/>
  <c r="JF132" i="5"/>
  <c r="BP238" i="5" l="1"/>
  <c r="JF130" i="5"/>
  <c r="JG132" i="5"/>
  <c r="JF103" i="5"/>
  <c r="JG105" i="5"/>
  <c r="JG78" i="5"/>
  <c r="JF76" i="5"/>
  <c r="BP246" i="5" l="1"/>
  <c r="BQ234" i="5" s="1"/>
  <c r="BP240" i="5"/>
  <c r="JG76" i="5"/>
  <c r="JH78" i="5"/>
  <c r="JG103" i="5"/>
  <c r="JH105" i="5"/>
  <c r="JG130" i="5"/>
  <c r="JH132" i="5"/>
  <c r="BQ232" i="5" l="1"/>
  <c r="AA131" i="10"/>
  <c r="BQ242" i="5"/>
  <c r="JH130" i="5"/>
  <c r="JI132" i="5"/>
  <c r="JH103" i="5"/>
  <c r="JI105" i="5"/>
  <c r="JI78" i="5"/>
  <c r="JH76" i="5"/>
  <c r="BQ244" i="5" l="1"/>
  <c r="JI76" i="5"/>
  <c r="JJ78" i="5"/>
  <c r="JI103" i="5"/>
  <c r="JJ105" i="5"/>
  <c r="JI130" i="5"/>
  <c r="JJ132" i="5"/>
  <c r="BQ248" i="5" l="1"/>
  <c r="BQ236" i="5"/>
  <c r="JJ130" i="5"/>
  <c r="JK132" i="5"/>
  <c r="JJ103" i="5"/>
  <c r="JK105" i="5"/>
  <c r="JJ76" i="5"/>
  <c r="JK78" i="5"/>
  <c r="BQ238" i="5" l="1"/>
  <c r="JK76" i="5"/>
  <c r="JL78" i="5"/>
  <c r="JK130" i="5"/>
  <c r="JL132" i="5"/>
  <c r="JK103" i="5"/>
  <c r="JL105" i="5"/>
  <c r="BD133" i="17" l="1"/>
  <c r="BD109" i="10"/>
  <c r="BD134" i="17"/>
  <c r="BD110" i="10"/>
  <c r="BD140" i="17"/>
  <c r="BD121" i="10"/>
  <c r="BQ246" i="5"/>
  <c r="BR234" i="5" s="1"/>
  <c r="BQ240" i="5"/>
  <c r="BR232" i="5" s="1"/>
  <c r="JL130" i="5"/>
  <c r="JM132" i="5"/>
  <c r="JL76" i="5"/>
  <c r="JM78" i="5"/>
  <c r="JL103" i="5"/>
  <c r="JM105" i="5"/>
  <c r="BR242" i="5" l="1"/>
  <c r="JM103" i="5"/>
  <c r="JN105" i="5"/>
  <c r="JM76" i="5"/>
  <c r="JN78" i="5"/>
  <c r="JM130" i="5"/>
  <c r="JN132" i="5"/>
  <c r="BR244" i="5" l="1"/>
  <c r="JN103" i="5"/>
  <c r="JO105" i="5"/>
  <c r="JN76" i="5"/>
  <c r="JO78" i="5"/>
  <c r="JN130" i="5"/>
  <c r="JO132" i="5"/>
  <c r="BR248" i="5" l="1"/>
  <c r="BR236" i="5"/>
  <c r="JO76" i="5"/>
  <c r="JP78" i="5"/>
  <c r="JO103" i="5"/>
  <c r="JP105" i="5"/>
  <c r="JO130" i="5"/>
  <c r="JP132" i="5"/>
  <c r="BR238" i="5" l="1"/>
  <c r="JP130" i="5"/>
  <c r="JQ132" i="5"/>
  <c r="JP103" i="5"/>
  <c r="JQ105" i="5"/>
  <c r="JP76" i="5"/>
  <c r="JQ78" i="5"/>
  <c r="BR246" i="5" l="1"/>
  <c r="BS234" i="5" s="1"/>
  <c r="BR240" i="5"/>
  <c r="JR78" i="5"/>
  <c r="JQ76" i="5"/>
  <c r="JQ130" i="5"/>
  <c r="JR132" i="5"/>
  <c r="JQ103" i="5"/>
  <c r="JR105" i="5"/>
  <c r="BS232" i="5" l="1"/>
  <c r="BS242" i="5"/>
  <c r="BS244" i="5" s="1"/>
  <c r="JR103" i="5"/>
  <c r="JS105" i="5"/>
  <c r="JR130" i="5"/>
  <c r="JS132" i="5"/>
  <c r="JS78" i="5"/>
  <c r="JR76" i="5"/>
  <c r="BE134" i="17" l="1"/>
  <c r="BE110" i="10"/>
  <c r="BE133" i="17"/>
  <c r="BE109" i="10"/>
  <c r="BE140" i="17"/>
  <c r="BE121" i="10"/>
  <c r="BS248" i="5"/>
  <c r="JS76" i="5"/>
  <c r="JT78" i="5"/>
  <c r="JS130" i="5"/>
  <c r="JT132" i="5"/>
  <c r="JS103" i="5"/>
  <c r="JT105" i="5"/>
  <c r="BS236" i="5"/>
  <c r="BS238" i="5" l="1"/>
  <c r="JT103" i="5"/>
  <c r="JU105" i="5"/>
  <c r="JT76" i="5"/>
  <c r="JU78" i="5"/>
  <c r="JT130" i="5"/>
  <c r="JU132" i="5"/>
  <c r="JU76" i="5" l="1"/>
  <c r="JV78" i="5"/>
  <c r="JU103" i="5"/>
  <c r="JV105" i="5"/>
  <c r="BS246" i="5"/>
  <c r="BS240" i="5"/>
  <c r="JU130" i="5"/>
  <c r="JV132" i="5"/>
  <c r="BT232" i="5" l="1"/>
  <c r="BT234" i="5"/>
  <c r="BT242" i="5" s="1"/>
  <c r="JV103" i="5"/>
  <c r="JW105" i="5"/>
  <c r="JV76" i="5"/>
  <c r="JW78" i="5"/>
  <c r="JV130" i="5"/>
  <c r="JW132" i="5"/>
  <c r="JW76" i="5" l="1"/>
  <c r="JX78" i="5"/>
  <c r="JW103" i="5"/>
  <c r="JX105" i="5"/>
  <c r="JW130" i="5"/>
  <c r="JX132" i="5"/>
  <c r="BT244" i="5" l="1"/>
  <c r="JX130" i="5"/>
  <c r="JY132" i="5"/>
  <c r="JX76" i="5"/>
  <c r="JY78" i="5"/>
  <c r="JX103" i="5"/>
  <c r="JY105" i="5"/>
  <c r="JY130" i="5" l="1"/>
  <c r="JZ132" i="5"/>
  <c r="JY76" i="5"/>
  <c r="JZ78" i="5"/>
  <c r="BT236" i="5"/>
  <c r="JY103" i="5"/>
  <c r="JZ105" i="5"/>
  <c r="BT248" i="5"/>
  <c r="BF133" i="17" l="1"/>
  <c r="BF109" i="10"/>
  <c r="BF140" i="17"/>
  <c r="BF121" i="10"/>
  <c r="BF134" i="17"/>
  <c r="BF110" i="10"/>
  <c r="JZ103" i="5"/>
  <c r="KA105" i="5"/>
  <c r="BT238" i="5"/>
  <c r="JZ130" i="5"/>
  <c r="KA132" i="5"/>
  <c r="JZ76" i="5"/>
  <c r="KA78" i="5"/>
  <c r="KA76" i="5" l="1"/>
  <c r="KB78" i="5"/>
  <c r="KA130" i="5"/>
  <c r="KB132" i="5"/>
  <c r="BT246" i="5"/>
  <c r="BT240" i="5"/>
  <c r="KA103" i="5"/>
  <c r="KB105" i="5"/>
  <c r="KB130" i="5" l="1"/>
  <c r="KC132" i="5"/>
  <c r="KB103" i="5"/>
  <c r="KC105" i="5"/>
  <c r="BU232" i="5"/>
  <c r="BU234" i="5"/>
  <c r="BU242" i="5" s="1"/>
  <c r="KB76" i="5"/>
  <c r="KC78" i="5"/>
  <c r="KC103" i="5" l="1"/>
  <c r="KD105" i="5"/>
  <c r="KC76" i="5"/>
  <c r="KD78" i="5"/>
  <c r="KC130" i="5"/>
  <c r="KD132" i="5"/>
  <c r="KD76" i="5" l="1"/>
  <c r="KE78" i="5"/>
  <c r="BU244" i="5"/>
  <c r="BU236" i="5" s="1"/>
  <c r="BU238" i="5" s="1"/>
  <c r="KD103" i="5"/>
  <c r="KE105" i="5"/>
  <c r="KD130" i="5"/>
  <c r="KE132" i="5"/>
  <c r="KE103" i="5" l="1"/>
  <c r="KF105" i="5"/>
  <c r="KE130" i="5"/>
  <c r="KF132" i="5"/>
  <c r="BU248" i="5"/>
  <c r="BU246" i="5"/>
  <c r="BU240" i="5"/>
  <c r="KE76" i="5"/>
  <c r="KF78" i="5"/>
  <c r="KF76" i="5" l="1"/>
  <c r="KG78" i="5"/>
  <c r="BV232" i="5"/>
  <c r="BV234" i="5"/>
  <c r="KF103" i="5"/>
  <c r="KG105" i="5"/>
  <c r="KF130" i="5"/>
  <c r="KG132" i="5"/>
  <c r="BG134" i="17" l="1"/>
  <c r="BG110" i="10"/>
  <c r="BG133" i="17"/>
  <c r="BG109" i="10"/>
  <c r="BG140" i="17"/>
  <c r="BG121" i="10"/>
  <c r="BV242" i="5"/>
  <c r="KG130" i="5"/>
  <c r="KH132" i="5"/>
  <c r="KG103" i="5"/>
  <c r="KH105" i="5"/>
  <c r="KG76" i="5"/>
  <c r="KH78" i="5"/>
  <c r="KH76" i="5" l="1"/>
  <c r="KI78" i="5"/>
  <c r="BV244" i="5"/>
  <c r="KH103" i="5"/>
  <c r="KI105" i="5"/>
  <c r="KH130" i="5"/>
  <c r="KI132" i="5"/>
  <c r="BV236" i="5" l="1"/>
  <c r="KI103" i="5"/>
  <c r="KJ105" i="5"/>
  <c r="BV248" i="5"/>
  <c r="KI130" i="5"/>
  <c r="KJ132" i="5"/>
  <c r="KI76" i="5"/>
  <c r="KJ78" i="5"/>
  <c r="BV238" i="5" l="1"/>
  <c r="KJ130" i="5"/>
  <c r="KK132" i="5"/>
  <c r="KJ76" i="5"/>
  <c r="KK78" i="5"/>
  <c r="KJ103" i="5"/>
  <c r="KK105" i="5"/>
  <c r="BV246" i="5" l="1"/>
  <c r="BW234" i="5" s="1"/>
  <c r="BV240" i="5"/>
  <c r="BW232" i="5" s="1"/>
  <c r="KK76" i="5"/>
  <c r="KL78" i="5"/>
  <c r="KK130" i="5"/>
  <c r="KL132" i="5"/>
  <c r="KK103" i="5"/>
  <c r="KL105" i="5"/>
  <c r="BW242" i="5" l="1"/>
  <c r="BW244" i="5" s="1"/>
  <c r="KL103" i="5"/>
  <c r="KM105" i="5"/>
  <c r="KL130" i="5"/>
  <c r="KM132" i="5"/>
  <c r="KL76" i="5"/>
  <c r="KM78" i="5"/>
  <c r="BW236" i="5" l="1"/>
  <c r="BW248" i="5"/>
  <c r="AB132" i="10" s="1"/>
  <c r="KM76" i="5"/>
  <c r="KN78" i="5"/>
  <c r="KM103" i="5"/>
  <c r="KN105" i="5"/>
  <c r="KM130" i="5"/>
  <c r="KN132" i="5"/>
  <c r="BH134" i="17" l="1"/>
  <c r="BH110" i="10"/>
  <c r="BH133" i="17"/>
  <c r="BH109" i="10"/>
  <c r="BH140" i="17"/>
  <c r="BH121" i="10"/>
  <c r="BW238" i="5"/>
  <c r="KN130" i="5"/>
  <c r="KO132" i="5"/>
  <c r="KN103" i="5"/>
  <c r="KO105" i="5"/>
  <c r="KN76" i="5"/>
  <c r="KO78" i="5"/>
  <c r="BW240" i="5" l="1"/>
  <c r="BW246" i="5"/>
  <c r="BX234" i="5" s="1"/>
  <c r="KO76" i="5"/>
  <c r="KP78" i="5"/>
  <c r="KO103" i="5"/>
  <c r="KP105" i="5"/>
  <c r="KO130" i="5"/>
  <c r="KP132" i="5"/>
  <c r="BX232" i="5" l="1"/>
  <c r="AB131" i="10"/>
  <c r="BX242" i="5"/>
  <c r="KP130" i="5"/>
  <c r="KQ132" i="5"/>
  <c r="KP76" i="5"/>
  <c r="KQ78" i="5"/>
  <c r="KP103" i="5"/>
  <c r="KQ105" i="5"/>
  <c r="BX244" i="5" l="1"/>
  <c r="KQ103" i="5"/>
  <c r="KR105" i="5"/>
  <c r="KQ76" i="5"/>
  <c r="KR78" i="5"/>
  <c r="KQ130" i="5"/>
  <c r="KR132" i="5"/>
  <c r="BX248" i="5" l="1"/>
  <c r="BX236" i="5"/>
  <c r="KR130" i="5"/>
  <c r="KS132" i="5"/>
  <c r="KR103" i="5"/>
  <c r="KS105" i="5"/>
  <c r="KR76" i="5"/>
  <c r="KS78" i="5"/>
  <c r="BX238" i="5" l="1"/>
  <c r="KS76" i="5"/>
  <c r="KT78" i="5"/>
  <c r="KS103" i="5"/>
  <c r="KT105" i="5"/>
  <c r="KS130" i="5"/>
  <c r="KT132" i="5"/>
  <c r="BX240" i="5" l="1"/>
  <c r="BY232" i="5" s="1"/>
  <c r="BX246" i="5"/>
  <c r="BY234" i="5" s="1"/>
  <c r="KT103" i="5"/>
  <c r="KU105" i="5"/>
  <c r="KT76" i="5"/>
  <c r="KU78" i="5"/>
  <c r="KT130" i="5"/>
  <c r="KU132" i="5"/>
  <c r="BI134" i="17" l="1"/>
  <c r="BI110" i="10"/>
  <c r="BI121" i="10"/>
  <c r="BI140" i="17"/>
  <c r="BI133" i="17"/>
  <c r="BI109" i="10"/>
  <c r="BY242" i="5"/>
  <c r="BY244" i="5" s="1"/>
  <c r="KU130" i="5"/>
  <c r="KV132" i="5"/>
  <c r="KU103" i="5"/>
  <c r="KV105" i="5"/>
  <c r="KU76" i="5"/>
  <c r="KV78" i="5"/>
  <c r="BY248" i="5" l="1"/>
  <c r="KV103" i="5"/>
  <c r="KW105" i="5"/>
  <c r="KV76" i="5"/>
  <c r="KW78" i="5"/>
  <c r="KV130" i="5"/>
  <c r="KW132" i="5"/>
  <c r="BY236" i="5"/>
  <c r="KW103" i="5" l="1"/>
  <c r="KX105" i="5"/>
  <c r="KW76" i="5"/>
  <c r="KX78" i="5"/>
  <c r="KW130" i="5"/>
  <c r="KX132" i="5"/>
  <c r="BY238" i="5"/>
  <c r="BY246" i="5" l="1"/>
  <c r="BY240" i="5"/>
  <c r="KX76" i="5"/>
  <c r="KY78" i="5"/>
  <c r="KX130" i="5"/>
  <c r="KY132" i="5"/>
  <c r="KX103" i="5"/>
  <c r="KY105" i="5"/>
  <c r="KY76" i="5" l="1"/>
  <c r="KZ78" i="5"/>
  <c r="KY103" i="5"/>
  <c r="KZ105" i="5"/>
  <c r="BZ232" i="5"/>
  <c r="KY130" i="5"/>
  <c r="KZ132" i="5"/>
  <c r="BZ234" i="5"/>
  <c r="BZ242" i="5" l="1"/>
  <c r="KZ103" i="5"/>
  <c r="LA105" i="5"/>
  <c r="KZ76" i="5"/>
  <c r="LA78" i="5"/>
  <c r="KZ130" i="5"/>
  <c r="LA132" i="5"/>
  <c r="BZ244" i="5" l="1"/>
  <c r="LA76" i="5"/>
  <c r="LB78" i="5"/>
  <c r="LA130" i="5"/>
  <c r="LB132" i="5"/>
  <c r="LA103" i="5"/>
  <c r="LB105" i="5"/>
  <c r="BJ133" i="17" l="1"/>
  <c r="BJ109" i="10"/>
  <c r="BJ134" i="17"/>
  <c r="BJ110" i="10"/>
  <c r="BJ140" i="17"/>
  <c r="BJ121" i="10"/>
  <c r="BZ248" i="5"/>
  <c r="LB103" i="5"/>
  <c r="LC105" i="5"/>
  <c r="LB130" i="5"/>
  <c r="LC132" i="5"/>
  <c r="LB76" i="5"/>
  <c r="LC78" i="5"/>
  <c r="BZ236" i="5"/>
  <c r="LC76" i="5" l="1"/>
  <c r="LD78" i="5"/>
  <c r="LC130" i="5"/>
  <c r="LD132" i="5"/>
  <c r="LC103" i="5"/>
  <c r="LD105" i="5"/>
  <c r="BZ238" i="5"/>
  <c r="BZ246" i="5" l="1"/>
  <c r="BZ240" i="5"/>
  <c r="LD130" i="5"/>
  <c r="LE132" i="5"/>
  <c r="LD103" i="5"/>
  <c r="LE105" i="5"/>
  <c r="LD76" i="5"/>
  <c r="LE78" i="5"/>
  <c r="LE103" i="5" l="1"/>
  <c r="LF105" i="5"/>
  <c r="LE76" i="5"/>
  <c r="LF78" i="5"/>
  <c r="LE130" i="5"/>
  <c r="LF132" i="5"/>
  <c r="CA232" i="5"/>
  <c r="CA234" i="5"/>
  <c r="CA242" i="5" s="1"/>
  <c r="LF130" i="5" l="1"/>
  <c r="LG132" i="5"/>
  <c r="CA244" i="5"/>
  <c r="CA248" i="5" s="1"/>
  <c r="LF103" i="5"/>
  <c r="LG105" i="5"/>
  <c r="LF76" i="5"/>
  <c r="LG78" i="5"/>
  <c r="LG103" i="5" l="1"/>
  <c r="LH105" i="5"/>
  <c r="LG76" i="5"/>
  <c r="LH78" i="5"/>
  <c r="LG130" i="5"/>
  <c r="LH132" i="5"/>
  <c r="CA236" i="5"/>
  <c r="LH130" i="5" l="1"/>
  <c r="LI132" i="5"/>
  <c r="LH76" i="5"/>
  <c r="LI78" i="5"/>
  <c r="CA238" i="5"/>
  <c r="LH103" i="5"/>
  <c r="LI105" i="5"/>
  <c r="BK133" i="17" l="1"/>
  <c r="BK109" i="10"/>
  <c r="BK140" i="17"/>
  <c r="BK121" i="10"/>
  <c r="BK134" i="17"/>
  <c r="BK110" i="10"/>
  <c r="LI103" i="5"/>
  <c r="LJ105" i="5"/>
  <c r="CA246" i="5"/>
  <c r="CA240" i="5"/>
  <c r="LI130" i="5"/>
  <c r="LJ132" i="5"/>
  <c r="LI76" i="5"/>
  <c r="LJ78" i="5"/>
  <c r="LJ76" i="5" l="1"/>
  <c r="LK78" i="5"/>
  <c r="CB234" i="5"/>
  <c r="CB242" i="5" s="1"/>
  <c r="LJ103" i="5"/>
  <c r="LK105" i="5"/>
  <c r="LK132" i="5"/>
  <c r="LJ130" i="5"/>
  <c r="CB232" i="5"/>
  <c r="LK103" i="5" l="1"/>
  <c r="LL105" i="5"/>
  <c r="LK130" i="5"/>
  <c r="LL132" i="5"/>
  <c r="LK76" i="5"/>
  <c r="LL78" i="5"/>
  <c r="LL130" i="5" l="1"/>
  <c r="LM132" i="5"/>
  <c r="LL76" i="5"/>
  <c r="LM78" i="5"/>
  <c r="LL103" i="5"/>
  <c r="LM105" i="5"/>
  <c r="CB244" i="5"/>
  <c r="CB236" i="5" s="1"/>
  <c r="CB238" i="5" s="1"/>
  <c r="CB248" i="5" l="1"/>
  <c r="CB246" i="5"/>
  <c r="CB240" i="5"/>
  <c r="LM103" i="5"/>
  <c r="LN105" i="5"/>
  <c r="LM76" i="5"/>
  <c r="LN78" i="5"/>
  <c r="LM130" i="5"/>
  <c r="LN132" i="5"/>
  <c r="LN76" i="5" l="1"/>
  <c r="LO78" i="5"/>
  <c r="LN130" i="5"/>
  <c r="LO132" i="5"/>
  <c r="CC232" i="5"/>
  <c r="LN103" i="5"/>
  <c r="LO105" i="5"/>
  <c r="CC234" i="5"/>
  <c r="CC242" i="5" s="1"/>
  <c r="CC244" i="5" l="1"/>
  <c r="CC236" i="5" s="1"/>
  <c r="CC238" i="5" s="1"/>
  <c r="LO103" i="5"/>
  <c r="LP105" i="5"/>
  <c r="LO76" i="5"/>
  <c r="LP78" i="5"/>
  <c r="LO130" i="5"/>
  <c r="LP132" i="5"/>
  <c r="BL134" i="17" l="1"/>
  <c r="BL110" i="10"/>
  <c r="BL140" i="17"/>
  <c r="BL121" i="10"/>
  <c r="BL133" i="17"/>
  <c r="BL109" i="10"/>
  <c r="CC246" i="5"/>
  <c r="CC240" i="5"/>
  <c r="LP76" i="5"/>
  <c r="LQ78" i="5"/>
  <c r="LP103" i="5"/>
  <c r="LQ105" i="5"/>
  <c r="LP130" i="5"/>
  <c r="LQ132" i="5"/>
  <c r="CC248" i="5"/>
  <c r="LQ103" i="5" l="1"/>
  <c r="LR105" i="5"/>
  <c r="LR132" i="5"/>
  <c r="LQ130" i="5"/>
  <c r="LQ76" i="5"/>
  <c r="LR78" i="5"/>
  <c r="CD232" i="5"/>
  <c r="CD234" i="5"/>
  <c r="CD242" i="5" s="1"/>
  <c r="LR130" i="5" l="1"/>
  <c r="LS132" i="5"/>
  <c r="LR103" i="5"/>
  <c r="LS105" i="5"/>
  <c r="LR76" i="5"/>
  <c r="LS78" i="5"/>
  <c r="LS76" i="5" l="1"/>
  <c r="LT78" i="5"/>
  <c r="LS103" i="5"/>
  <c r="LT105" i="5"/>
  <c r="LS130" i="5"/>
  <c r="LT132" i="5"/>
  <c r="CD244" i="5"/>
  <c r="CD236" i="5" l="1"/>
  <c r="LT130" i="5"/>
  <c r="LU132" i="5"/>
  <c r="LT103" i="5"/>
  <c r="LU105" i="5"/>
  <c r="LT76" i="5"/>
  <c r="LU78" i="5"/>
  <c r="CD248" i="5"/>
  <c r="AC132" i="10" s="1"/>
  <c r="LU76" i="5" l="1"/>
  <c r="LV78" i="5"/>
  <c r="LU130" i="5"/>
  <c r="LV132" i="5"/>
  <c r="LU103" i="5"/>
  <c r="LV105" i="5"/>
  <c r="CD238" i="5"/>
  <c r="LV103" i="5" l="1"/>
  <c r="LW105" i="5"/>
  <c r="CD246" i="5"/>
  <c r="CD240" i="5"/>
  <c r="AC131" i="10" s="1"/>
  <c r="LV130" i="5"/>
  <c r="LW132" i="5"/>
  <c r="LV76" i="5"/>
  <c r="LW78" i="5"/>
  <c r="BM140" i="17" l="1"/>
  <c r="BM121" i="10"/>
  <c r="BM134" i="17"/>
  <c r="BM110" i="10"/>
  <c r="BM133" i="17"/>
  <c r="BM109" i="10"/>
  <c r="LW76" i="5"/>
  <c r="LX78" i="5"/>
  <c r="LW130" i="5"/>
  <c r="LX132" i="5"/>
  <c r="LW103" i="5"/>
  <c r="LX105" i="5"/>
  <c r="CE232" i="5"/>
  <c r="CE234" i="5"/>
  <c r="CE242" i="5" s="1"/>
  <c r="LX103" i="5" l="1"/>
  <c r="LY105" i="5"/>
  <c r="LY132" i="5"/>
  <c r="LX130" i="5"/>
  <c r="LX76" i="5"/>
  <c r="LY78" i="5"/>
  <c r="LY103" i="5" l="1"/>
  <c r="LZ105" i="5"/>
  <c r="LZ78" i="5"/>
  <c r="LY76" i="5"/>
  <c r="LY130" i="5"/>
  <c r="LZ132" i="5"/>
  <c r="CE244" i="5"/>
  <c r="LZ130" i="5" l="1"/>
  <c r="MA132" i="5"/>
  <c r="LZ76" i="5"/>
  <c r="MA78" i="5"/>
  <c r="CE236" i="5"/>
  <c r="LZ103" i="5"/>
  <c r="MA105" i="5"/>
  <c r="CE248" i="5"/>
  <c r="CE238" i="5" l="1"/>
  <c r="MB78" i="5"/>
  <c r="MA76" i="5"/>
  <c r="MA130" i="5"/>
  <c r="MB132" i="5"/>
  <c r="MA103" i="5"/>
  <c r="MB105" i="5"/>
  <c r="MB103" i="5" l="1"/>
  <c r="MC105" i="5"/>
  <c r="MC132" i="5"/>
  <c r="MB130" i="5"/>
  <c r="MB76" i="5"/>
  <c r="MC78" i="5"/>
  <c r="CE246" i="5"/>
  <c r="CE240" i="5"/>
  <c r="CF234" i="5" l="1"/>
  <c r="CF242" i="5" s="1"/>
  <c r="CF232" i="5"/>
  <c r="MC76" i="5"/>
  <c r="MD78" i="5"/>
  <c r="MC103" i="5"/>
  <c r="MD105" i="5"/>
  <c r="MD132" i="5"/>
  <c r="MC130" i="5"/>
  <c r="BN134" i="17" l="1"/>
  <c r="BN110" i="10"/>
  <c r="BN133" i="17"/>
  <c r="BN109" i="10"/>
  <c r="BN140" i="17"/>
  <c r="BN121" i="10"/>
  <c r="MD130" i="5"/>
  <c r="ME132" i="5"/>
  <c r="MD103" i="5"/>
  <c r="ME105" i="5"/>
  <c r="MD76" i="5"/>
  <c r="ME78" i="5"/>
  <c r="CF244" i="5"/>
  <c r="CF248" i="5" s="1"/>
  <c r="ME76" i="5" l="1"/>
  <c r="MF78" i="5"/>
  <c r="ME103" i="5"/>
  <c r="MF105" i="5"/>
  <c r="ME130" i="5"/>
  <c r="MF132" i="5"/>
  <c r="CF236" i="5"/>
  <c r="MF103" i="5" l="1"/>
  <c r="MG105" i="5"/>
  <c r="CF238" i="5"/>
  <c r="MF130" i="5"/>
  <c r="MG132" i="5"/>
  <c r="MF76" i="5"/>
  <c r="MG78" i="5"/>
  <c r="MG130" i="5" l="1"/>
  <c r="MH132" i="5"/>
  <c r="MG76" i="5"/>
  <c r="MH78" i="5"/>
  <c r="CF246" i="5"/>
  <c r="CF240" i="5"/>
  <c r="MG103" i="5"/>
  <c r="MH105" i="5"/>
  <c r="MH103" i="5" l="1"/>
  <c r="MI105" i="5"/>
  <c r="CG232" i="5"/>
  <c r="CG234" i="5"/>
  <c r="CG242" i="5" s="1"/>
  <c r="MH130" i="5"/>
  <c r="MI132" i="5"/>
  <c r="MH76" i="5"/>
  <c r="MI78" i="5"/>
  <c r="MI76" i="5" l="1"/>
  <c r="MJ78" i="5"/>
  <c r="MI130" i="5"/>
  <c r="MJ132" i="5"/>
  <c r="MI103" i="5"/>
  <c r="MJ105" i="5"/>
  <c r="MJ103" i="5" l="1"/>
  <c r="MK105" i="5"/>
  <c r="CG244" i="5"/>
  <c r="CG248" i="5" s="1"/>
  <c r="MJ130" i="5"/>
  <c r="MK132" i="5"/>
  <c r="MJ76" i="5"/>
  <c r="MK78" i="5"/>
  <c r="BO140" i="17" l="1"/>
  <c r="BO121" i="10"/>
  <c r="BO134" i="17"/>
  <c r="BO110" i="10"/>
  <c r="BO133" i="17"/>
  <c r="BO109" i="10"/>
  <c r="MK130" i="5"/>
  <c r="ML132" i="5"/>
  <c r="MK76" i="5"/>
  <c r="ML78" i="5"/>
  <c r="MK103" i="5"/>
  <c r="ML105" i="5"/>
  <c r="CG236" i="5"/>
  <c r="ML103" i="5" l="1"/>
  <c r="MM105" i="5"/>
  <c r="CG238" i="5"/>
  <c r="MM78" i="5"/>
  <c r="ML76" i="5"/>
  <c r="ML130" i="5"/>
  <c r="MM132" i="5"/>
  <c r="MM130" i="5" l="1"/>
  <c r="MN132" i="5"/>
  <c r="CG246" i="5"/>
  <c r="CG240" i="5"/>
  <c r="MM103" i="5"/>
  <c r="MN105" i="5"/>
  <c r="MM76" i="5"/>
  <c r="MN78" i="5"/>
  <c r="CH232" i="5" l="1"/>
  <c r="CH234" i="5"/>
  <c r="CH242" i="5" s="1"/>
  <c r="MN76" i="5"/>
  <c r="MO78" i="5"/>
  <c r="MO132" i="5"/>
  <c r="MN130" i="5"/>
  <c r="MN103" i="5"/>
  <c r="MO105" i="5"/>
  <c r="MO130" i="5" l="1"/>
  <c r="MP132" i="5"/>
  <c r="MO76" i="5"/>
  <c r="MP78" i="5"/>
  <c r="MO103" i="5"/>
  <c r="MP105" i="5"/>
  <c r="MP103" i="5" l="1"/>
  <c r="MQ105" i="5"/>
  <c r="MP76" i="5"/>
  <c r="MQ78" i="5"/>
  <c r="CH244" i="5"/>
  <c r="CH248" i="5" s="1"/>
  <c r="MP130" i="5"/>
  <c r="MQ132" i="5"/>
  <c r="MQ130" i="5" l="1"/>
  <c r="MR132" i="5"/>
  <c r="CH236" i="5"/>
  <c r="MR78" i="5"/>
  <c r="MQ76" i="5"/>
  <c r="MQ103" i="5"/>
  <c r="MR105" i="5"/>
  <c r="BP133" i="17" l="1"/>
  <c r="BP109" i="10"/>
  <c r="BP140" i="17"/>
  <c r="BP121" i="10"/>
  <c r="BP134" i="17"/>
  <c r="BP110" i="10"/>
  <c r="MR103" i="5"/>
  <c r="MS105" i="5"/>
  <c r="MR76" i="5"/>
  <c r="MS78" i="5"/>
  <c r="MR130" i="5"/>
  <c r="MS132" i="5"/>
  <c r="CH238" i="5"/>
  <c r="MS130" i="5" l="1"/>
  <c r="MT132" i="5"/>
  <c r="MS76" i="5"/>
  <c r="MT78" i="5"/>
  <c r="MS103" i="5"/>
  <c r="MT105" i="5"/>
  <c r="CH246" i="5"/>
  <c r="CH240" i="5"/>
  <c r="MT76" i="5" l="1"/>
  <c r="MU78" i="5"/>
  <c r="MT103" i="5"/>
  <c r="MU105" i="5"/>
  <c r="CI232" i="5"/>
  <c r="CI234" i="5"/>
  <c r="CI242" i="5" s="1"/>
  <c r="MT130" i="5"/>
  <c r="MU132" i="5"/>
  <c r="MU130" i="5" l="1"/>
  <c r="MV132" i="5"/>
  <c r="MU103" i="5"/>
  <c r="MV105" i="5"/>
  <c r="MU76" i="5"/>
  <c r="MV78" i="5"/>
  <c r="MW78" i="5" l="1"/>
  <c r="MV76" i="5"/>
  <c r="MV103" i="5"/>
  <c r="MW105" i="5"/>
  <c r="MV130" i="5"/>
  <c r="MW132" i="5"/>
  <c r="CI244" i="5"/>
  <c r="CI236" i="5" s="1"/>
  <c r="CI238" i="5" s="1"/>
  <c r="CI246" i="5" l="1"/>
  <c r="CI240" i="5"/>
  <c r="CI248" i="5"/>
  <c r="MW130" i="5"/>
  <c r="MX132" i="5"/>
  <c r="MW103" i="5"/>
  <c r="MX105" i="5"/>
  <c r="MW76" i="5"/>
  <c r="MX78" i="5"/>
  <c r="MX130" i="5" l="1"/>
  <c r="MY132" i="5"/>
  <c r="MX76" i="5"/>
  <c r="MY78" i="5"/>
  <c r="MX103" i="5"/>
  <c r="MY105" i="5"/>
  <c r="CJ232" i="5"/>
  <c r="CJ234" i="5"/>
  <c r="CJ242" i="5" s="1"/>
  <c r="BQ133" i="17" l="1"/>
  <c r="BQ109" i="10"/>
  <c r="BQ140" i="17"/>
  <c r="BQ121" i="10"/>
  <c r="BQ134" i="17"/>
  <c r="BQ110" i="10"/>
  <c r="MY103" i="5"/>
  <c r="MZ105" i="5"/>
  <c r="MY130" i="5"/>
  <c r="MZ132" i="5"/>
  <c r="MY76" i="5"/>
  <c r="MZ78" i="5"/>
  <c r="MZ76" i="5" l="1"/>
  <c r="NA78" i="5"/>
  <c r="MZ130" i="5"/>
  <c r="NA132" i="5"/>
  <c r="CJ244" i="5"/>
  <c r="CJ236" i="5" s="1"/>
  <c r="CJ238" i="5" s="1"/>
  <c r="MZ103" i="5"/>
  <c r="NA105" i="5"/>
  <c r="CJ246" i="5" l="1"/>
  <c r="CJ240" i="5"/>
  <c r="NB132" i="5"/>
  <c r="NA130" i="5"/>
  <c r="CJ248" i="5"/>
  <c r="NA103" i="5"/>
  <c r="NB105" i="5"/>
  <c r="NA76" i="5"/>
  <c r="NB78" i="5"/>
  <c r="NB103" i="5" l="1"/>
  <c r="NC105" i="5"/>
  <c r="NB130" i="5"/>
  <c r="NC132" i="5"/>
  <c r="NB76" i="5"/>
  <c r="NC78" i="5"/>
  <c r="CK232" i="5"/>
  <c r="CK234" i="5"/>
  <c r="CK242" i="5" s="1"/>
  <c r="NC76" i="5" l="1"/>
  <c r="ND78" i="5"/>
  <c r="NC130" i="5"/>
  <c r="ND132" i="5"/>
  <c r="NC103" i="5"/>
  <c r="ND105" i="5"/>
  <c r="CK244" i="5" l="1"/>
  <c r="CK236" i="5" s="1"/>
  <c r="CK238" i="5" s="1"/>
  <c r="ND130" i="5"/>
  <c r="NE132" i="5"/>
  <c r="ND103" i="5"/>
  <c r="NE105" i="5"/>
  <c r="ND76" i="5"/>
  <c r="NE78" i="5"/>
  <c r="NE76" i="5" l="1"/>
  <c r="NF78" i="5"/>
  <c r="NE130" i="5"/>
  <c r="NF132" i="5"/>
  <c r="CK248" i="5"/>
  <c r="AD132" i="10" s="1"/>
  <c r="NE103" i="5"/>
  <c r="NF105" i="5"/>
  <c r="CK246" i="5"/>
  <c r="CK240" i="5"/>
  <c r="AD131" i="10" s="1"/>
  <c r="BR133" i="17" l="1"/>
  <c r="BR109" i="10"/>
  <c r="BR134" i="17"/>
  <c r="BR110" i="10"/>
  <c r="BR140" i="17"/>
  <c r="BR121" i="10"/>
  <c r="CL232" i="5"/>
  <c r="CL234" i="5"/>
  <c r="CL242" i="5" s="1"/>
  <c r="NF103" i="5"/>
  <c r="NG105" i="5"/>
  <c r="NF76" i="5"/>
  <c r="NG78" i="5"/>
  <c r="NF130" i="5"/>
  <c r="NG132" i="5"/>
  <c r="NG103" i="5" l="1"/>
  <c r="NH105" i="5"/>
  <c r="NG130" i="5"/>
  <c r="NH132" i="5"/>
  <c r="NG76" i="5"/>
  <c r="NH78" i="5"/>
  <c r="NH76" i="5" l="1"/>
  <c r="NI78" i="5"/>
  <c r="NH130" i="5"/>
  <c r="NI132" i="5"/>
  <c r="NH103" i="5"/>
  <c r="NI105" i="5"/>
  <c r="CL244" i="5"/>
  <c r="CL248" i="5" s="1"/>
  <c r="NI103" i="5" l="1"/>
  <c r="NJ105" i="5"/>
  <c r="NI130" i="5"/>
  <c r="NJ132" i="5"/>
  <c r="CL236" i="5"/>
  <c r="NI76" i="5"/>
  <c r="NJ78" i="5"/>
  <c r="NJ76" i="5" l="1"/>
  <c r="NK78" i="5"/>
  <c r="CL238" i="5"/>
  <c r="NJ130" i="5"/>
  <c r="NK132" i="5"/>
  <c r="NJ103" i="5"/>
  <c r="NK105" i="5"/>
  <c r="NK130" i="5" l="1"/>
  <c r="NL132" i="5"/>
  <c r="NK103" i="5"/>
  <c r="NL105" i="5"/>
  <c r="CL246" i="5"/>
  <c r="CL240" i="5"/>
  <c r="NK76" i="5"/>
  <c r="NL78" i="5"/>
  <c r="NL76" i="5" l="1"/>
  <c r="NM78" i="5"/>
  <c r="CM232" i="5"/>
  <c r="CM234" i="5"/>
  <c r="CM242" i="5" s="1"/>
  <c r="NL103" i="5"/>
  <c r="NM105" i="5"/>
  <c r="NL130" i="5"/>
  <c r="NM132" i="5"/>
  <c r="BS134" i="17" l="1"/>
  <c r="BS110" i="10"/>
  <c r="BS133" i="17"/>
  <c r="BS109" i="10"/>
  <c r="BS140" i="17"/>
  <c r="BS121" i="10"/>
  <c r="NM130" i="5"/>
  <c r="NN132" i="5"/>
  <c r="NM103" i="5"/>
  <c r="NN105" i="5"/>
  <c r="NM76" i="5"/>
  <c r="NN78" i="5"/>
  <c r="NN76" i="5" l="1"/>
  <c r="NO78" i="5"/>
  <c r="NN103" i="5"/>
  <c r="NO105" i="5"/>
  <c r="NN130" i="5"/>
  <c r="NO132" i="5"/>
  <c r="CM244" i="5"/>
  <c r="CM248" i="5" s="1"/>
  <c r="NP105" i="5" l="1"/>
  <c r="NO103" i="5"/>
  <c r="NO76" i="5"/>
  <c r="NP78" i="5"/>
  <c r="CM236" i="5"/>
  <c r="NO130" i="5"/>
  <c r="NP132" i="5"/>
  <c r="NP130" i="5" l="1"/>
  <c r="NQ132" i="5"/>
  <c r="CM238" i="5"/>
  <c r="NP76" i="5"/>
  <c r="NQ78" i="5"/>
  <c r="NP103" i="5"/>
  <c r="NQ105" i="5"/>
  <c r="NQ103" i="5" l="1"/>
  <c r="NR105" i="5"/>
  <c r="NQ76" i="5"/>
  <c r="NR78" i="5"/>
  <c r="CM246" i="5"/>
  <c r="CM240" i="5"/>
  <c r="NQ130" i="5"/>
  <c r="NR132" i="5"/>
  <c r="CN232" i="5" l="1"/>
  <c r="NR76" i="5"/>
  <c r="NS78" i="5"/>
  <c r="NR130" i="5"/>
  <c r="NS132" i="5"/>
  <c r="CN234" i="5"/>
  <c r="CN242" i="5" s="1"/>
  <c r="NR103" i="5"/>
  <c r="NS105" i="5"/>
  <c r="NS103" i="5" l="1"/>
  <c r="NT105" i="5"/>
  <c r="NS130" i="5"/>
  <c r="NT132" i="5"/>
  <c r="NT78" i="5"/>
  <c r="NS76" i="5"/>
  <c r="BT140" i="17" l="1"/>
  <c r="BT121" i="10"/>
  <c r="BT134" i="17"/>
  <c r="BT110" i="10"/>
  <c r="BT133" i="17"/>
  <c r="BT109" i="10"/>
  <c r="NT76" i="5"/>
  <c r="NU78" i="5"/>
  <c r="NT130" i="5"/>
  <c r="NU132" i="5"/>
  <c r="CN244" i="5"/>
  <c r="CN248" i="5" s="1"/>
  <c r="NU105" i="5"/>
  <c r="NT103" i="5"/>
  <c r="NU103" i="5" l="1"/>
  <c r="NV105" i="5"/>
  <c r="NV103" i="5" s="1"/>
  <c r="CN236" i="5"/>
  <c r="NU130" i="5"/>
  <c r="NV132" i="5"/>
  <c r="NV130" i="5" s="1"/>
  <c r="NU76" i="5"/>
  <c r="NV78" i="5"/>
  <c r="NV76" i="5" s="1"/>
  <c r="BU140" i="17" l="1"/>
  <c r="BV140" i="17" s="1"/>
  <c r="BW140" i="17" s="1"/>
  <c r="BX140" i="17" s="1"/>
  <c r="BY140" i="17" s="1"/>
  <c r="BZ140" i="17" s="1"/>
  <c r="CA140" i="17" s="1"/>
  <c r="BU121" i="10"/>
  <c r="BV121" i="10" s="1"/>
  <c r="BW121" i="10" s="1"/>
  <c r="BX121" i="10" s="1"/>
  <c r="BY121" i="10" s="1"/>
  <c r="BU134" i="17"/>
  <c r="BV134" i="17" s="1"/>
  <c r="BW134" i="17" s="1"/>
  <c r="BX134" i="17" s="1"/>
  <c r="BY134" i="17" s="1"/>
  <c r="BU110" i="10"/>
  <c r="BV110" i="10" s="1"/>
  <c r="BW110" i="10" s="1"/>
  <c r="BX110" i="10" s="1"/>
  <c r="BY110" i="10" s="1"/>
  <c r="BU133" i="17"/>
  <c r="BV133" i="17" s="1"/>
  <c r="BW133" i="17" s="1"/>
  <c r="BX133" i="17" s="1"/>
  <c r="BY133" i="17" s="1"/>
  <c r="BZ133" i="17" s="1"/>
  <c r="CA133" i="17" s="1"/>
  <c r="BU109" i="10"/>
  <c r="BV109" i="10" s="1"/>
  <c r="BW109" i="10" s="1"/>
  <c r="BX109" i="10" s="1"/>
  <c r="BY109" i="10" s="1"/>
  <c r="BZ109" i="10" s="1"/>
  <c r="CA109" i="10" s="1"/>
  <c r="V18" i="10"/>
  <c r="W18" i="10"/>
  <c r="W26" i="17"/>
  <c r="X26" i="17"/>
  <c r="X18" i="10"/>
  <c r="Z18" i="10"/>
  <c r="Z26" i="17"/>
  <c r="Y18" i="10"/>
  <c r="Y26" i="17"/>
  <c r="AA26" i="17"/>
  <c r="AA18" i="10"/>
  <c r="AB26" i="17"/>
  <c r="AB18" i="10"/>
  <c r="AD18" i="10"/>
  <c r="AC18" i="10"/>
  <c r="AD26" i="17"/>
  <c r="AC26" i="17"/>
  <c r="AE18" i="10"/>
  <c r="AE26" i="17"/>
  <c r="U110" i="9"/>
  <c r="V18" i="9" s="1"/>
  <c r="AF18" i="10"/>
  <c r="AF26" i="17"/>
  <c r="AG18" i="10"/>
  <c r="AG26" i="17"/>
  <c r="AH26" i="17"/>
  <c r="AH18" i="10"/>
  <c r="AI26" i="17"/>
  <c r="AI18" i="10"/>
  <c r="V110" i="9"/>
  <c r="W18" i="9" s="1"/>
  <c r="AJ26" i="17"/>
  <c r="AJ18" i="10"/>
  <c r="AK18" i="10"/>
  <c r="AK26" i="17"/>
  <c r="AL18" i="10"/>
  <c r="AL26" i="17"/>
  <c r="AM18" i="10"/>
  <c r="AM26" i="17"/>
  <c r="AN18" i="10"/>
  <c r="AN26" i="17"/>
  <c r="W110" i="9"/>
  <c r="X18" i="9" s="1"/>
  <c r="AO26" i="17"/>
  <c r="AO18" i="10"/>
  <c r="AP18" i="10"/>
  <c r="AP26" i="17"/>
  <c r="AQ26" i="17"/>
  <c r="AQ18" i="10"/>
  <c r="X110" i="9"/>
  <c r="Y18" i="9" s="1"/>
  <c r="AR18" i="10"/>
  <c r="AR26" i="17"/>
  <c r="AS18" i="10"/>
  <c r="AS26" i="17"/>
  <c r="AT18" i="10"/>
  <c r="AT26" i="17"/>
  <c r="AU26" i="17"/>
  <c r="AU18" i="10"/>
  <c r="AV18" i="10"/>
  <c r="AV26" i="17"/>
  <c r="Y110" i="9"/>
  <c r="Z18" i="9" s="1"/>
  <c r="AW18" i="10"/>
  <c r="AW26" i="17"/>
  <c r="AX18" i="10"/>
  <c r="AX26" i="17"/>
  <c r="AY18" i="10"/>
  <c r="AY26" i="17"/>
  <c r="AZ26" i="17"/>
  <c r="AZ18" i="10"/>
  <c r="Z110" i="9"/>
  <c r="AA18" i="9" s="1"/>
  <c r="BA18" i="10"/>
  <c r="BA26" i="17"/>
  <c r="BB18" i="10"/>
  <c r="BB26" i="17"/>
  <c r="BC18" i="10"/>
  <c r="BC26" i="17"/>
  <c r="BD18" i="10"/>
  <c r="BD26" i="17"/>
  <c r="AA110" i="9"/>
  <c r="AB18" i="9" s="1"/>
  <c r="BE26" i="17"/>
  <c r="BE18" i="10"/>
  <c r="BF18" i="10"/>
  <c r="BF26" i="17"/>
  <c r="BG18" i="10"/>
  <c r="BG26" i="17"/>
  <c r="BH26" i="17"/>
  <c r="BH18" i="10"/>
  <c r="BI26" i="17"/>
  <c r="BI18" i="10"/>
  <c r="AB110" i="9"/>
  <c r="AC18" i="9" s="1"/>
  <c r="BJ18" i="10"/>
  <c r="BJ26" i="17"/>
  <c r="BK18" i="10"/>
  <c r="BK26" i="17"/>
  <c r="BL26" i="17"/>
  <c r="BL18" i="10"/>
  <c r="BM18" i="10"/>
  <c r="BM26" i="17"/>
  <c r="AC110" i="9"/>
  <c r="AD18" i="9" s="1"/>
  <c r="BN18" i="10"/>
  <c r="BN26" i="17"/>
  <c r="BO18" i="10"/>
  <c r="BO26" i="17"/>
  <c r="BP18" i="10"/>
  <c r="BP26" i="17"/>
  <c r="BQ18" i="10"/>
  <c r="BQ26" i="17"/>
  <c r="BR18" i="10"/>
  <c r="BR26" i="17"/>
  <c r="AD110" i="9"/>
  <c r="AE18" i="9" s="1"/>
  <c r="BS18" i="10"/>
  <c r="BS26" i="17"/>
  <c r="BT18" i="10"/>
  <c r="BT26" i="17"/>
  <c r="BU18" i="10"/>
  <c r="BU26" i="17"/>
  <c r="AE110" i="9"/>
  <c r="AF18" i="9" s="1"/>
  <c r="U109" i="9"/>
  <c r="V109" i="9"/>
  <c r="W109" i="9"/>
  <c r="X109" i="9"/>
  <c r="Y109" i="9"/>
  <c r="Z109" i="9"/>
  <c r="AA109" i="9"/>
  <c r="AB109" i="9"/>
  <c r="AC109" i="9"/>
  <c r="AD109" i="9"/>
  <c r="AE109" i="9"/>
  <c r="U121" i="9"/>
  <c r="V121" i="9"/>
  <c r="AL29" i="10"/>
  <c r="AM29" i="10"/>
  <c r="W121" i="9"/>
  <c r="X29" i="9" s="1"/>
  <c r="AN29" i="10"/>
  <c r="AO29" i="10"/>
  <c r="AP29" i="10"/>
  <c r="AQ29" i="10"/>
  <c r="X121" i="9"/>
  <c r="Y29" i="9" s="1"/>
  <c r="AR29" i="10"/>
  <c r="AS29" i="10"/>
  <c r="AT29" i="10"/>
  <c r="AU29" i="10"/>
  <c r="AV29" i="10"/>
  <c r="Y121" i="9"/>
  <c r="Z29" i="9" s="1"/>
  <c r="AW29" i="10"/>
  <c r="AX29" i="10"/>
  <c r="AY29" i="10"/>
  <c r="AZ29" i="10"/>
  <c r="BA29" i="10"/>
  <c r="Z121" i="9"/>
  <c r="AA29" i="9" s="1"/>
  <c r="BB29" i="10"/>
  <c r="BC29" i="10"/>
  <c r="BD29" i="10"/>
  <c r="AA121" i="9"/>
  <c r="AB29" i="9" s="1"/>
  <c r="BE29" i="10"/>
  <c r="BF29" i="10"/>
  <c r="BG29" i="10"/>
  <c r="BH29" i="10"/>
  <c r="BI29" i="10"/>
  <c r="AB121" i="9"/>
  <c r="AC29" i="9" s="1"/>
  <c r="BJ29" i="10"/>
  <c r="BK29" i="10"/>
  <c r="BL29" i="10"/>
  <c r="BM29" i="10"/>
  <c r="AC121" i="9"/>
  <c r="AD29" i="9" s="1"/>
  <c r="BN29" i="10"/>
  <c r="BO29" i="10"/>
  <c r="BP29" i="10"/>
  <c r="BQ29" i="10"/>
  <c r="BR29" i="10"/>
  <c r="AD121" i="9"/>
  <c r="AE29" i="9" s="1"/>
  <c r="BS29" i="10"/>
  <c r="BT29" i="10"/>
  <c r="BU29" i="10"/>
  <c r="AE121" i="9"/>
  <c r="AF29" i="9" s="1"/>
  <c r="AF110" i="9"/>
  <c r="R110" i="9" s="1"/>
  <c r="CN238" i="5"/>
  <c r="AF121" i="9"/>
  <c r="AF109" i="9"/>
  <c r="BX26" i="17" l="1"/>
  <c r="BW29" i="10"/>
  <c r="BW26" i="17"/>
  <c r="BV29" i="10"/>
  <c r="BV26" i="17"/>
  <c r="BV18" i="10"/>
  <c r="BX18" i="10"/>
  <c r="BX29" i="10"/>
  <c r="BW18" i="10"/>
  <c r="BZ25" i="17"/>
  <c r="BZ32" i="17"/>
  <c r="BZ31" i="17" s="1"/>
  <c r="BZ29" i="17" s="1"/>
  <c r="BY29" i="10"/>
  <c r="BY139" i="17"/>
  <c r="BY137" i="17" s="1"/>
  <c r="BY108" i="10"/>
  <c r="BZ17" i="10"/>
  <c r="BY132" i="17"/>
  <c r="BY121" i="17" s="1"/>
  <c r="BY18" i="10"/>
  <c r="BY26" i="17"/>
  <c r="BZ110" i="10"/>
  <c r="BZ108" i="10" s="1"/>
  <c r="BZ18" i="10"/>
  <c r="BZ134" i="17"/>
  <c r="BZ132" i="17" s="1"/>
  <c r="BZ121" i="17" s="1"/>
  <c r="BZ26" i="17"/>
  <c r="BZ24" i="17" s="1"/>
  <c r="BZ13" i="17" s="1"/>
  <c r="BZ11" i="17" s="1"/>
  <c r="BZ121" i="10"/>
  <c r="BZ29" i="10"/>
  <c r="V26" i="17"/>
  <c r="BG25" i="17"/>
  <c r="BG24" i="17" s="1"/>
  <c r="BG13" i="17" s="1"/>
  <c r="BF132" i="17"/>
  <c r="BF121" i="17" s="1"/>
  <c r="Y108" i="10"/>
  <c r="Z17" i="10"/>
  <c r="Z16" i="10" s="1"/>
  <c r="AE108" i="9"/>
  <c r="AF17" i="9"/>
  <c r="AF16" i="9" s="1"/>
  <c r="BP108" i="10"/>
  <c r="BQ17" i="10"/>
  <c r="BQ16" i="10" s="1"/>
  <c r="BL25" i="17"/>
  <c r="BL24" i="17" s="1"/>
  <c r="BL13" i="17" s="1"/>
  <c r="BK132" i="17"/>
  <c r="BK121" i="17" s="1"/>
  <c r="BF25" i="17"/>
  <c r="BF24" i="17" s="1"/>
  <c r="BF13" i="17" s="1"/>
  <c r="BE132" i="17"/>
  <c r="BE121" i="17" s="1"/>
  <c r="BA25" i="17"/>
  <c r="BA24" i="17" s="1"/>
  <c r="BA13" i="17" s="1"/>
  <c r="AZ132" i="17"/>
  <c r="AZ121" i="17" s="1"/>
  <c r="AU132" i="17"/>
  <c r="AU121" i="17" s="1"/>
  <c r="AV25" i="17"/>
  <c r="AV24" i="17" s="1"/>
  <c r="AV13" i="17" s="1"/>
  <c r="AO132" i="17"/>
  <c r="AO121" i="17" s="1"/>
  <c r="AP25" i="17"/>
  <c r="AP24" i="17" s="1"/>
  <c r="AP13" i="17" s="1"/>
  <c r="AJ108" i="10"/>
  <c r="AK17" i="10"/>
  <c r="AK16" i="10" s="1"/>
  <c r="V17" i="9"/>
  <c r="V16" i="9" s="1"/>
  <c r="U108" i="9"/>
  <c r="AA17" i="10"/>
  <c r="AA16" i="10" s="1"/>
  <c r="Z108" i="10"/>
  <c r="BU108" i="10"/>
  <c r="BV17" i="10"/>
  <c r="BV16" i="10" s="1"/>
  <c r="BQ25" i="17"/>
  <c r="BQ24" i="17" s="1"/>
  <c r="BQ13" i="17" s="1"/>
  <c r="BP132" i="17"/>
  <c r="BP121" i="17" s="1"/>
  <c r="BJ108" i="10"/>
  <c r="BK17" i="10"/>
  <c r="BK16" i="10" s="1"/>
  <c r="BF17" i="10"/>
  <c r="BF16" i="10" s="1"/>
  <c r="BE108" i="10"/>
  <c r="BA17" i="10"/>
  <c r="BA16" i="10" s="1"/>
  <c r="AZ108" i="10"/>
  <c r="AT132" i="17"/>
  <c r="AT121" i="17" s="1"/>
  <c r="AU25" i="17"/>
  <c r="AU24" i="17" s="1"/>
  <c r="AU13" i="17" s="1"/>
  <c r="AO108" i="10"/>
  <c r="AP17" i="10"/>
  <c r="AP16" i="10" s="1"/>
  <c r="AJ25" i="17"/>
  <c r="AJ24" i="17" s="1"/>
  <c r="AJ13" i="17" s="1"/>
  <c r="AI132" i="17"/>
  <c r="AI121" i="17" s="1"/>
  <c r="AD132" i="17"/>
  <c r="AD121" i="17" s="1"/>
  <c r="AE25" i="17"/>
  <c r="AE24" i="17" s="1"/>
  <c r="AE13" i="17" s="1"/>
  <c r="X132" i="17"/>
  <c r="X121" i="17" s="1"/>
  <c r="Y25" i="17"/>
  <c r="Y24" i="17" s="1"/>
  <c r="Y13" i="17" s="1"/>
  <c r="AE108" i="10"/>
  <c r="AF17" i="10"/>
  <c r="AF16" i="10" s="1"/>
  <c r="BV25" i="17"/>
  <c r="BV24" i="17" s="1"/>
  <c r="BV13" i="17" s="1"/>
  <c r="BU132" i="17"/>
  <c r="BU121" i="17" s="1"/>
  <c r="BO108" i="10"/>
  <c r="BP17" i="10"/>
  <c r="BP16" i="10" s="1"/>
  <c r="BJ132" i="17"/>
  <c r="BJ121" i="17" s="1"/>
  <c r="BK25" i="17"/>
  <c r="BK24" i="17" s="1"/>
  <c r="BK13" i="17" s="1"/>
  <c r="BE17" i="10"/>
  <c r="BE16" i="10" s="1"/>
  <c r="BD108" i="10"/>
  <c r="AZ25" i="17"/>
  <c r="AZ24" i="17" s="1"/>
  <c r="AZ13" i="17" s="1"/>
  <c r="AY132" i="17"/>
  <c r="AY121" i="17" s="1"/>
  <c r="AT108" i="10"/>
  <c r="AU17" i="10"/>
  <c r="AU16" i="10" s="1"/>
  <c r="AN108" i="10"/>
  <c r="AO17" i="10"/>
  <c r="AO16" i="10" s="1"/>
  <c r="AI108" i="10"/>
  <c r="AJ17" i="10"/>
  <c r="AJ16" i="10" s="1"/>
  <c r="AD108" i="10"/>
  <c r="AE17" i="10"/>
  <c r="AE16" i="10" s="1"/>
  <c r="Z25" i="17"/>
  <c r="Z24" i="17" s="1"/>
  <c r="Z13" i="17" s="1"/>
  <c r="Y132" i="17"/>
  <c r="Y121" i="17" s="1"/>
  <c r="AK25" i="17"/>
  <c r="AK24" i="17" s="1"/>
  <c r="AK13" i="17" s="1"/>
  <c r="AJ132" i="17"/>
  <c r="AJ121" i="17" s="1"/>
  <c r="BU25" i="17"/>
  <c r="BU24" i="17" s="1"/>
  <c r="BU13" i="17" s="1"/>
  <c r="BT132" i="17"/>
  <c r="BT121" i="17" s="1"/>
  <c r="BO132" i="17"/>
  <c r="BO121" i="17" s="1"/>
  <c r="BP25" i="17"/>
  <c r="BP24" i="17" s="1"/>
  <c r="BP13" i="17" s="1"/>
  <c r="BI108" i="10"/>
  <c r="BJ17" i="10"/>
  <c r="BJ16" i="10" s="1"/>
  <c r="BE25" i="17"/>
  <c r="BE24" i="17" s="1"/>
  <c r="BE13" i="17" s="1"/>
  <c r="BD132" i="17"/>
  <c r="BD121" i="17" s="1"/>
  <c r="AZ17" i="10"/>
  <c r="AZ16" i="10" s="1"/>
  <c r="AY108" i="10"/>
  <c r="AT17" i="10"/>
  <c r="AT16" i="10" s="1"/>
  <c r="AS108" i="10"/>
  <c r="AN132" i="17"/>
  <c r="AN121" i="17" s="1"/>
  <c r="AO25" i="17"/>
  <c r="AO24" i="17" s="1"/>
  <c r="AO13" i="17" s="1"/>
  <c r="W17" i="9"/>
  <c r="W16" i="9" s="1"/>
  <c r="V108" i="9"/>
  <c r="AD25" i="17"/>
  <c r="AD24" i="17" s="1"/>
  <c r="AD13" i="17" s="1"/>
  <c r="AC132" i="17"/>
  <c r="AC121" i="17" s="1"/>
  <c r="X25" i="17"/>
  <c r="X24" i="17" s="1"/>
  <c r="X13" i="17" s="1"/>
  <c r="W132" i="17"/>
  <c r="W121" i="17" s="1"/>
  <c r="AQ25" i="17"/>
  <c r="AQ24" i="17" s="1"/>
  <c r="AQ13" i="17" s="1"/>
  <c r="AP132" i="17"/>
  <c r="AP121" i="17" s="1"/>
  <c r="BT108" i="10"/>
  <c r="BU17" i="10"/>
  <c r="BU16" i="10" s="1"/>
  <c r="BO25" i="17"/>
  <c r="BO24" i="17" s="1"/>
  <c r="BO13" i="17" s="1"/>
  <c r="BN132" i="17"/>
  <c r="BN121" i="17" s="1"/>
  <c r="BI132" i="17"/>
  <c r="BI121" i="17" s="1"/>
  <c r="BJ25" i="17"/>
  <c r="BJ24" i="17" s="1"/>
  <c r="BJ13" i="17" s="1"/>
  <c r="AA108" i="9"/>
  <c r="AB17" i="9"/>
  <c r="AB16" i="9" s="1"/>
  <c r="AY17" i="10"/>
  <c r="AY16" i="10" s="1"/>
  <c r="AX108" i="10"/>
  <c r="AS132" i="17"/>
  <c r="AS121" i="17" s="1"/>
  <c r="AT25" i="17"/>
  <c r="AT24" i="17" s="1"/>
  <c r="AT13" i="17" s="1"/>
  <c r="W108" i="9"/>
  <c r="X17" i="9"/>
  <c r="X16" i="9" s="1"/>
  <c r="AH108" i="10"/>
  <c r="AI17" i="10"/>
  <c r="AI16" i="10" s="1"/>
  <c r="AC108" i="10"/>
  <c r="AD17" i="10"/>
  <c r="AD16" i="10" s="1"/>
  <c r="W108" i="10"/>
  <c r="X17" i="10"/>
  <c r="X16" i="10" s="1"/>
  <c r="AV17" i="10"/>
  <c r="AV16" i="10" s="1"/>
  <c r="AU108" i="10"/>
  <c r="BS132" i="17"/>
  <c r="BS121" i="17" s="1"/>
  <c r="BT25" i="17"/>
  <c r="BT24" i="17" s="1"/>
  <c r="BT13" i="17" s="1"/>
  <c r="BN108" i="10"/>
  <c r="BO17" i="10"/>
  <c r="BO16" i="10" s="1"/>
  <c r="AB108" i="9"/>
  <c r="AC17" i="9"/>
  <c r="AC16" i="9" s="1"/>
  <c r="BC132" i="17"/>
  <c r="BC121" i="17" s="1"/>
  <c r="BD25" i="17"/>
  <c r="BD24" i="17" s="1"/>
  <c r="BD13" i="17" s="1"/>
  <c r="AY25" i="17"/>
  <c r="AY24" i="17" s="1"/>
  <c r="AY13" i="17" s="1"/>
  <c r="AX132" i="17"/>
  <c r="AX121" i="17" s="1"/>
  <c r="AS17" i="10"/>
  <c r="AS16" i="10" s="1"/>
  <c r="AR108" i="10"/>
  <c r="AN25" i="17"/>
  <c r="AN24" i="17" s="1"/>
  <c r="AN13" i="17" s="1"/>
  <c r="AM132" i="17"/>
  <c r="AM121" i="17" s="1"/>
  <c r="AH132" i="17"/>
  <c r="AH121" i="17" s="1"/>
  <c r="AI25" i="17"/>
  <c r="AI24" i="17" s="1"/>
  <c r="AI13" i="17" s="1"/>
  <c r="AB108" i="10"/>
  <c r="AC17" i="10"/>
  <c r="AC16" i="10" s="1"/>
  <c r="W25" i="17"/>
  <c r="W24" i="17" s="1"/>
  <c r="W13" i="17" s="1"/>
  <c r="V132" i="17"/>
  <c r="V121" i="17" s="1"/>
  <c r="BY25" i="17"/>
  <c r="BX132" i="17"/>
  <c r="BX121" i="17" s="1"/>
  <c r="BS108" i="10"/>
  <c r="BT17" i="10"/>
  <c r="BT16" i="10" s="1"/>
  <c r="BN17" i="10"/>
  <c r="BN16" i="10" s="1"/>
  <c r="BM108" i="10"/>
  <c r="BH108" i="10"/>
  <c r="BI17" i="10"/>
  <c r="BI16" i="10" s="1"/>
  <c r="BC108" i="10"/>
  <c r="BD17" i="10"/>
  <c r="BD16" i="10" s="1"/>
  <c r="AX17" i="10"/>
  <c r="AX16" i="10" s="1"/>
  <c r="AW108" i="10"/>
  <c r="AR132" i="17"/>
  <c r="AR121" i="17" s="1"/>
  <c r="AS25" i="17"/>
  <c r="AS24" i="17" s="1"/>
  <c r="AS13" i="17" s="1"/>
  <c r="AM108" i="10"/>
  <c r="AN17" i="10"/>
  <c r="AN16" i="10" s="1"/>
  <c r="AH17" i="10"/>
  <c r="AH16" i="10" s="1"/>
  <c r="AG108" i="10"/>
  <c r="AA108" i="10"/>
  <c r="AB17" i="10"/>
  <c r="AB16" i="10" s="1"/>
  <c r="V108" i="10"/>
  <c r="W17" i="10"/>
  <c r="W16" i="10" s="1"/>
  <c r="BQ132" i="17"/>
  <c r="BQ121" i="17" s="1"/>
  <c r="BR25" i="17"/>
  <c r="BR24" i="17" s="1"/>
  <c r="BR13" i="17" s="1"/>
  <c r="BX108" i="10"/>
  <c r="BY17" i="10"/>
  <c r="BY16" i="10" s="1"/>
  <c r="BS25" i="17"/>
  <c r="BS24" i="17" s="1"/>
  <c r="BS13" i="17" s="1"/>
  <c r="BR132" i="17"/>
  <c r="BR121" i="17" s="1"/>
  <c r="BN25" i="17"/>
  <c r="BN24" i="17" s="1"/>
  <c r="BN13" i="17" s="1"/>
  <c r="BM132" i="17"/>
  <c r="BM121" i="17" s="1"/>
  <c r="BI25" i="17"/>
  <c r="BI24" i="17" s="1"/>
  <c r="BI13" i="17" s="1"/>
  <c r="BH132" i="17"/>
  <c r="BH121" i="17" s="1"/>
  <c r="BC25" i="17"/>
  <c r="BC24" i="17" s="1"/>
  <c r="BC13" i="17" s="1"/>
  <c r="BB132" i="17"/>
  <c r="BB121" i="17" s="1"/>
  <c r="AW132" i="17"/>
  <c r="AW121" i="17" s="1"/>
  <c r="AX25" i="17"/>
  <c r="AX24" i="17" s="1"/>
  <c r="AX13" i="17" s="1"/>
  <c r="AR17" i="10"/>
  <c r="AR16" i="10" s="1"/>
  <c r="AQ108" i="10"/>
  <c r="AM17" i="10"/>
  <c r="AM16" i="10" s="1"/>
  <c r="AL108" i="10"/>
  <c r="AG132" i="17"/>
  <c r="AG121" i="17" s="1"/>
  <c r="AH25" i="17"/>
  <c r="AH24" i="17" s="1"/>
  <c r="AH13" i="17" s="1"/>
  <c r="AB132" i="17"/>
  <c r="AB121" i="17" s="1"/>
  <c r="AC25" i="17"/>
  <c r="AC24" i="17" s="1"/>
  <c r="AC13" i="17" s="1"/>
  <c r="U132" i="17"/>
  <c r="V25" i="17"/>
  <c r="BK108" i="10"/>
  <c r="BL17" i="10"/>
  <c r="BL16" i="10" s="1"/>
  <c r="BW132" i="17"/>
  <c r="BW121" i="17" s="1"/>
  <c r="BX25" i="17"/>
  <c r="BX24" i="17" s="1"/>
  <c r="BX13" i="17" s="1"/>
  <c r="BS17" i="10"/>
  <c r="BS16" i="10" s="1"/>
  <c r="BR108" i="10"/>
  <c r="AD17" i="9"/>
  <c r="AD16" i="9" s="1"/>
  <c r="AC108" i="9"/>
  <c r="BG108" i="10"/>
  <c r="BH17" i="10"/>
  <c r="BH16" i="10" s="1"/>
  <c r="BC17" i="10"/>
  <c r="BC16" i="10" s="1"/>
  <c r="BB108" i="10"/>
  <c r="AW17" i="10"/>
  <c r="AW16" i="10" s="1"/>
  <c r="AV108" i="10"/>
  <c r="AR25" i="17"/>
  <c r="AR24" i="17" s="1"/>
  <c r="AR13" i="17" s="1"/>
  <c r="AQ132" i="17"/>
  <c r="AQ121" i="17" s="1"/>
  <c r="AM25" i="17"/>
  <c r="AM24" i="17" s="1"/>
  <c r="AM13" i="17" s="1"/>
  <c r="AL132" i="17"/>
  <c r="AL121" i="17" s="1"/>
  <c r="AF108" i="10"/>
  <c r="AG17" i="10"/>
  <c r="AG16" i="10" s="1"/>
  <c r="AB25" i="17"/>
  <c r="AB24" i="17" s="1"/>
  <c r="AB13" i="17" s="1"/>
  <c r="AA132" i="17"/>
  <c r="AA121" i="17" s="1"/>
  <c r="V17" i="10"/>
  <c r="U108" i="10"/>
  <c r="Z108" i="9"/>
  <c r="AA17" i="9"/>
  <c r="AA16" i="9" s="1"/>
  <c r="BW108" i="10"/>
  <c r="BX17" i="10"/>
  <c r="BX16" i="10" s="1"/>
  <c r="AE17" i="9"/>
  <c r="AE16" i="9" s="1"/>
  <c r="AD108" i="9"/>
  <c r="BM17" i="10"/>
  <c r="BM16" i="10" s="1"/>
  <c r="BL108" i="10"/>
  <c r="BG132" i="17"/>
  <c r="BG121" i="17" s="1"/>
  <c r="BH25" i="17"/>
  <c r="BH24" i="17" s="1"/>
  <c r="BH13" i="17" s="1"/>
  <c r="BA108" i="10"/>
  <c r="BB17" i="10"/>
  <c r="BB16" i="10" s="1"/>
  <c r="AW25" i="17"/>
  <c r="AW24" i="17" s="1"/>
  <c r="AW13" i="17" s="1"/>
  <c r="AV132" i="17"/>
  <c r="AV121" i="17" s="1"/>
  <c r="X108" i="9"/>
  <c r="Y17" i="9"/>
  <c r="Y16" i="9" s="1"/>
  <c r="AK132" i="17"/>
  <c r="AK121" i="17" s="1"/>
  <c r="AL25" i="17"/>
  <c r="AL24" i="17" s="1"/>
  <c r="AL13" i="17" s="1"/>
  <c r="AF132" i="17"/>
  <c r="AF121" i="17" s="1"/>
  <c r="AG25" i="17"/>
  <c r="AG24" i="17" s="1"/>
  <c r="AG13" i="17" s="1"/>
  <c r="AA25" i="17"/>
  <c r="AA24" i="17" s="1"/>
  <c r="AA13" i="17" s="1"/>
  <c r="Z132" i="17"/>
  <c r="Z121" i="17" s="1"/>
  <c r="CA25" i="17"/>
  <c r="BW25" i="17"/>
  <c r="BW24" i="17" s="1"/>
  <c r="BW13" i="17" s="1"/>
  <c r="BV132" i="17"/>
  <c r="BV121" i="17" s="1"/>
  <c r="BV108" i="10"/>
  <c r="BW17" i="10"/>
  <c r="BW16" i="10" s="1"/>
  <c r="BR17" i="10"/>
  <c r="BR16" i="10" s="1"/>
  <c r="BQ108" i="10"/>
  <c r="BM25" i="17"/>
  <c r="BM24" i="17" s="1"/>
  <c r="BM13" i="17" s="1"/>
  <c r="BL132" i="17"/>
  <c r="BL121" i="17" s="1"/>
  <c r="BG17" i="10"/>
  <c r="BG16" i="10" s="1"/>
  <c r="BF108" i="10"/>
  <c r="BB25" i="17"/>
  <c r="BB24" i="17" s="1"/>
  <c r="BB13" i="17" s="1"/>
  <c r="BA132" i="17"/>
  <c r="BA121" i="17" s="1"/>
  <c r="Y108" i="9"/>
  <c r="Z17" i="9"/>
  <c r="Z16" i="9" s="1"/>
  <c r="AP108" i="10"/>
  <c r="AQ17" i="10"/>
  <c r="AQ16" i="10" s="1"/>
  <c r="AL17" i="10"/>
  <c r="AL16" i="10" s="1"/>
  <c r="AK108" i="10"/>
  <c r="AF25" i="17"/>
  <c r="AF24" i="17" s="1"/>
  <c r="AF13" i="17" s="1"/>
  <c r="AE132" i="17"/>
  <c r="AE121" i="17" s="1"/>
  <c r="X108" i="10"/>
  <c r="Y17" i="10"/>
  <c r="Y16" i="10" s="1"/>
  <c r="CA17" i="10"/>
  <c r="BB32" i="17"/>
  <c r="BB31" i="17" s="1"/>
  <c r="BB29" i="17" s="1"/>
  <c r="BA139" i="17"/>
  <c r="BA137" i="17" s="1"/>
  <c r="AF139" i="17"/>
  <c r="AF137" i="17" s="1"/>
  <c r="AG32" i="17"/>
  <c r="AG31" i="17" s="1"/>
  <c r="AG29" i="17" s="1"/>
  <c r="AA32" i="17"/>
  <c r="AA31" i="17" s="1"/>
  <c r="AA29" i="17" s="1"/>
  <c r="Z139" i="17"/>
  <c r="Z137" i="17" s="1"/>
  <c r="BQ139" i="17"/>
  <c r="BQ137" i="17" s="1"/>
  <c r="BR32" i="17"/>
  <c r="BR31" i="17" s="1"/>
  <c r="BR29" i="17" s="1"/>
  <c r="BL139" i="17"/>
  <c r="BL137" i="17" s="1"/>
  <c r="BM32" i="17"/>
  <c r="BM31" i="17" s="1"/>
  <c r="BM29" i="17" s="1"/>
  <c r="BG32" i="17"/>
  <c r="BG31" i="17" s="1"/>
  <c r="BG29" i="17" s="1"/>
  <c r="BF139" i="17"/>
  <c r="BF137" i="17" s="1"/>
  <c r="AK139" i="17"/>
  <c r="AK137" i="17" s="1"/>
  <c r="AL32" i="17"/>
  <c r="AL31" i="17" s="1"/>
  <c r="AL29" i="17" s="1"/>
  <c r="AE139" i="17"/>
  <c r="AE137" i="17" s="1"/>
  <c r="AF32" i="17"/>
  <c r="AF31" i="17" s="1"/>
  <c r="AF29" i="17" s="1"/>
  <c r="X139" i="17"/>
  <c r="X137" i="17" s="1"/>
  <c r="Y32" i="17"/>
  <c r="Y31" i="17" s="1"/>
  <c r="Y29" i="17" s="1"/>
  <c r="BW32" i="17"/>
  <c r="BW31" i="17" s="1"/>
  <c r="BW29" i="17" s="1"/>
  <c r="BV139" i="17"/>
  <c r="BV137" i="17" s="1"/>
  <c r="BL32" i="17"/>
  <c r="BL31" i="17" s="1"/>
  <c r="BL29" i="17" s="1"/>
  <c r="BK139" i="17"/>
  <c r="BK137" i="17" s="1"/>
  <c r="BA32" i="17"/>
  <c r="BA31" i="17" s="1"/>
  <c r="BA29" i="17" s="1"/>
  <c r="AZ139" i="17"/>
  <c r="AZ137" i="17" s="1"/>
  <c r="AP139" i="17"/>
  <c r="AP137" i="17" s="1"/>
  <c r="AQ32" i="17"/>
  <c r="AQ31" i="17" s="1"/>
  <c r="AQ29" i="17" s="1"/>
  <c r="AK29" i="10"/>
  <c r="AF29" i="10"/>
  <c r="AA29" i="10"/>
  <c r="BE139" i="17"/>
  <c r="BE137" i="17" s="1"/>
  <c r="BF32" i="17"/>
  <c r="BF31" i="17" s="1"/>
  <c r="BF29" i="17" s="1"/>
  <c r="AU139" i="17"/>
  <c r="AU137" i="17" s="1"/>
  <c r="AV32" i="17"/>
  <c r="AV31" i="17" s="1"/>
  <c r="AV29" i="17" s="1"/>
  <c r="AJ139" i="17"/>
  <c r="AJ137" i="17" s="1"/>
  <c r="AK32" i="17"/>
  <c r="AK31" i="17" s="1"/>
  <c r="AK29" i="17" s="1"/>
  <c r="V29" i="9"/>
  <c r="Y139" i="17"/>
  <c r="Y137" i="17" s="1"/>
  <c r="Z32" i="17"/>
  <c r="Z31" i="17" s="1"/>
  <c r="Z29" i="17" s="1"/>
  <c r="BP139" i="17"/>
  <c r="BP137" i="17" s="1"/>
  <c r="BQ32" i="17"/>
  <c r="BQ31" i="17" s="1"/>
  <c r="BQ29" i="17" s="1"/>
  <c r="AT139" i="17"/>
  <c r="AT137" i="17" s="1"/>
  <c r="AU32" i="17"/>
  <c r="AU31" i="17" s="1"/>
  <c r="AU29" i="17" s="1"/>
  <c r="AO139" i="17"/>
  <c r="AO137" i="17" s="1"/>
  <c r="AP32" i="17"/>
  <c r="AP31" i="17" s="1"/>
  <c r="AP29" i="17" s="1"/>
  <c r="AI139" i="17"/>
  <c r="AI137" i="17" s="1"/>
  <c r="AJ32" i="17"/>
  <c r="AJ31" i="17" s="1"/>
  <c r="AJ29" i="17" s="1"/>
  <c r="AE32" i="17"/>
  <c r="AE31" i="17" s="1"/>
  <c r="AE29" i="17" s="1"/>
  <c r="AD139" i="17"/>
  <c r="AD137" i="17" s="1"/>
  <c r="Z29" i="10"/>
  <c r="BU139" i="17"/>
  <c r="BU137" i="17" s="1"/>
  <c r="BV32" i="17"/>
  <c r="BV31" i="17" s="1"/>
  <c r="BV29" i="17" s="1"/>
  <c r="BO139" i="17"/>
  <c r="BO137" i="17" s="1"/>
  <c r="BP32" i="17"/>
  <c r="BP31" i="17" s="1"/>
  <c r="BP29" i="17" s="1"/>
  <c r="BJ139" i="17"/>
  <c r="BJ137" i="17" s="1"/>
  <c r="BK32" i="17"/>
  <c r="BK31" i="17" s="1"/>
  <c r="BK29" i="17" s="1"/>
  <c r="W29" i="9"/>
  <c r="AE29" i="10"/>
  <c r="Y29" i="10"/>
  <c r="BE32" i="17"/>
  <c r="BE31" i="17" s="1"/>
  <c r="BE29" i="17" s="1"/>
  <c r="BD139" i="17"/>
  <c r="BD137" i="17" s="1"/>
  <c r="AY139" i="17"/>
  <c r="AY137" i="17" s="1"/>
  <c r="AZ32" i="17"/>
  <c r="AZ31" i="17" s="1"/>
  <c r="AZ29" i="17" s="1"/>
  <c r="AS139" i="17"/>
  <c r="AS137" i="17" s="1"/>
  <c r="AT32" i="17"/>
  <c r="AT31" i="17" s="1"/>
  <c r="AT29" i="17" s="1"/>
  <c r="AN139" i="17"/>
  <c r="AN137" i="17" s="1"/>
  <c r="AO32" i="17"/>
  <c r="AO31" i="17" s="1"/>
  <c r="AO29" i="17" s="1"/>
  <c r="AJ29" i="10"/>
  <c r="AD29" i="10"/>
  <c r="X29" i="10"/>
  <c r="BU32" i="17"/>
  <c r="BU31" i="17" s="1"/>
  <c r="BU29" i="17" s="1"/>
  <c r="BT139" i="17"/>
  <c r="BT137" i="17" s="1"/>
  <c r="BI139" i="17"/>
  <c r="BI137" i="17" s="1"/>
  <c r="BJ32" i="17"/>
  <c r="BJ31" i="17" s="1"/>
  <c r="BJ29" i="17" s="1"/>
  <c r="AY32" i="17"/>
  <c r="AY31" i="17" s="1"/>
  <c r="AY29" i="17" s="1"/>
  <c r="AX139" i="17"/>
  <c r="AX137" i="17" s="1"/>
  <c r="AI29" i="10"/>
  <c r="AC29" i="10"/>
  <c r="X32" i="17"/>
  <c r="X31" i="17" s="1"/>
  <c r="X29" i="17" s="1"/>
  <c r="W139" i="17"/>
  <c r="W137" i="17" s="1"/>
  <c r="BZ139" i="17"/>
  <c r="BZ137" i="17" s="1"/>
  <c r="CA32" i="17"/>
  <c r="CA31" i="17" s="1"/>
  <c r="CA29" i="17" s="1"/>
  <c r="BT32" i="17"/>
  <c r="BT31" i="17" s="1"/>
  <c r="BT29" i="17" s="1"/>
  <c r="BS139" i="17"/>
  <c r="BS137" i="17" s="1"/>
  <c r="BN139" i="17"/>
  <c r="BN137" i="17" s="1"/>
  <c r="BO32" i="17"/>
  <c r="BO31" i="17" s="1"/>
  <c r="BO29" i="17" s="1"/>
  <c r="BC139" i="17"/>
  <c r="BC137" i="17" s="1"/>
  <c r="BD32" i="17"/>
  <c r="BD31" i="17" s="1"/>
  <c r="BD29" i="17" s="1"/>
  <c r="AS32" i="17"/>
  <c r="AS31" i="17" s="1"/>
  <c r="AS29" i="17" s="1"/>
  <c r="AR139" i="17"/>
  <c r="AR137" i="17" s="1"/>
  <c r="AH139" i="17"/>
  <c r="AH137" i="17" s="1"/>
  <c r="AI32" i="17"/>
  <c r="AI31" i="17" s="1"/>
  <c r="AI29" i="17" s="1"/>
  <c r="AC139" i="17"/>
  <c r="AC137" i="17" s="1"/>
  <c r="AD32" i="17"/>
  <c r="AD31" i="17" s="1"/>
  <c r="W32" i="17"/>
  <c r="W31" i="17" s="1"/>
  <c r="W29" i="17" s="1"/>
  <c r="V139" i="17"/>
  <c r="V137" i="17" s="1"/>
  <c r="BY32" i="17"/>
  <c r="BY31" i="17" s="1"/>
  <c r="BY29" i="17" s="1"/>
  <c r="BX139" i="17"/>
  <c r="BX137" i="17" s="1"/>
  <c r="BM139" i="17"/>
  <c r="BM137" i="17" s="1"/>
  <c r="BN32" i="17"/>
  <c r="BN31" i="17" s="1"/>
  <c r="BN29" i="17" s="1"/>
  <c r="AN32" i="17"/>
  <c r="AN31" i="17" s="1"/>
  <c r="AN29" i="17" s="1"/>
  <c r="AM139" i="17"/>
  <c r="AM137" i="17" s="1"/>
  <c r="AH32" i="17"/>
  <c r="AH31" i="17" s="1"/>
  <c r="AH29" i="17" s="1"/>
  <c r="AG139" i="17"/>
  <c r="AG137" i="17" s="1"/>
  <c r="AB29" i="10"/>
  <c r="W29" i="10"/>
  <c r="BI32" i="17"/>
  <c r="BI31" i="17" s="1"/>
  <c r="BI29" i="17" s="1"/>
  <c r="BH139" i="17"/>
  <c r="BH137" i="17" s="1"/>
  <c r="BC32" i="17"/>
  <c r="BC31" i="17" s="1"/>
  <c r="BC29" i="17" s="1"/>
  <c r="BB139" i="17"/>
  <c r="BB137" i="17" s="1"/>
  <c r="AX32" i="17"/>
  <c r="AX31" i="17" s="1"/>
  <c r="AX29" i="17" s="1"/>
  <c r="AW139" i="17"/>
  <c r="AW137" i="17" s="1"/>
  <c r="AQ139" i="17"/>
  <c r="AQ137" i="17" s="1"/>
  <c r="AR32" i="17"/>
  <c r="AR31" i="17" s="1"/>
  <c r="AR29" i="17" s="1"/>
  <c r="AL139" i="17"/>
  <c r="AL137" i="17" s="1"/>
  <c r="AM32" i="17"/>
  <c r="AM31" i="17" s="1"/>
  <c r="AM29" i="17" s="1"/>
  <c r="AH29" i="10"/>
  <c r="AB139" i="17"/>
  <c r="AB137" i="17" s="1"/>
  <c r="AC32" i="17"/>
  <c r="AC31" i="17" s="1"/>
  <c r="V29" i="10"/>
  <c r="BX32" i="17"/>
  <c r="BX31" i="17" s="1"/>
  <c r="BX29" i="17" s="1"/>
  <c r="BW139" i="17"/>
  <c r="BW137" i="17" s="1"/>
  <c r="BS32" i="17"/>
  <c r="BS31" i="17" s="1"/>
  <c r="BS29" i="17" s="1"/>
  <c r="BR139" i="17"/>
  <c r="BR137" i="17" s="1"/>
  <c r="BH32" i="17"/>
  <c r="BH31" i="17" s="1"/>
  <c r="BH29" i="17" s="1"/>
  <c r="BG139" i="17"/>
  <c r="BG137" i="17" s="1"/>
  <c r="AV139" i="17"/>
  <c r="AV137" i="17" s="1"/>
  <c r="AW32" i="17"/>
  <c r="AW31" i="17" s="1"/>
  <c r="AW29" i="17" s="1"/>
  <c r="AG29" i="10"/>
  <c r="AB32" i="17"/>
  <c r="AB31" i="17" s="1"/>
  <c r="AB29" i="17" s="1"/>
  <c r="AA139" i="17"/>
  <c r="AA137" i="17" s="1"/>
  <c r="V32" i="17"/>
  <c r="U139" i="17"/>
  <c r="U137" i="17" s="1"/>
  <c r="CN246" i="5"/>
  <c r="CN240" i="5"/>
  <c r="CA139" i="17"/>
  <c r="R109" i="9"/>
  <c r="AF108" i="9"/>
  <c r="R108" i="9" s="1"/>
  <c r="R121" i="9"/>
  <c r="R134" i="17"/>
  <c r="R110" i="10"/>
  <c r="BY24" i="17" l="1"/>
  <c r="BY13" i="17" s="1"/>
  <c r="BZ16" i="10"/>
  <c r="CA121" i="10"/>
  <c r="CA29" i="10"/>
  <c r="CA134" i="17"/>
  <c r="CA132" i="17" s="1"/>
  <c r="CA121" i="17" s="1"/>
  <c r="CA26" i="17"/>
  <c r="CA24" i="17"/>
  <c r="CA13" i="17" s="1"/>
  <c r="CA11" i="17" s="1"/>
  <c r="CA110" i="10"/>
  <c r="CA108" i="10" s="1"/>
  <c r="CA18" i="10"/>
  <c r="CA16" i="10" s="1"/>
  <c r="AA11" i="17"/>
  <c r="BH11" i="17"/>
  <c r="AH11" i="17"/>
  <c r="BT11" i="17"/>
  <c r="AT11" i="17"/>
  <c r="AE11" i="17"/>
  <c r="AP11" i="17"/>
  <c r="AD29" i="17"/>
  <c r="AD11" i="17" s="1"/>
  <c r="AB11" i="17"/>
  <c r="BN11" i="17"/>
  <c r="AN11" i="17"/>
  <c r="AQ11" i="17"/>
  <c r="Z11" i="17"/>
  <c r="AG11" i="17"/>
  <c r="BK11" i="17"/>
  <c r="AV11" i="17"/>
  <c r="AF11" i="17"/>
  <c r="BM11" i="17"/>
  <c r="BS11" i="17"/>
  <c r="X11" i="17"/>
  <c r="BE11" i="17"/>
  <c r="AJ11" i="17"/>
  <c r="BQ11" i="17"/>
  <c r="AL11" i="17"/>
  <c r="AS11" i="17"/>
  <c r="AM11" i="17"/>
  <c r="BY11" i="17"/>
  <c r="AY11" i="17"/>
  <c r="BA11" i="17"/>
  <c r="BG11" i="17"/>
  <c r="BX11" i="17"/>
  <c r="AX11" i="17"/>
  <c r="BR11" i="17"/>
  <c r="BD11" i="17"/>
  <c r="BJ11" i="17"/>
  <c r="BP11" i="17"/>
  <c r="AU11" i="17"/>
  <c r="AR11" i="17"/>
  <c r="W11" i="17"/>
  <c r="BV11" i="17"/>
  <c r="BF11" i="17"/>
  <c r="AC29" i="17"/>
  <c r="AO11" i="17"/>
  <c r="BW11" i="17"/>
  <c r="AW11" i="17"/>
  <c r="BC11" i="17"/>
  <c r="BO11" i="17"/>
  <c r="BU11" i="17"/>
  <c r="BL11" i="17"/>
  <c r="AI11" i="17"/>
  <c r="Y11" i="17"/>
  <c r="BB11" i="17"/>
  <c r="BI11" i="17"/>
  <c r="AK11" i="17"/>
  <c r="AZ11" i="17"/>
  <c r="V24" i="17"/>
  <c r="U121" i="17"/>
  <c r="V16" i="10"/>
  <c r="V31" i="17"/>
  <c r="R108" i="10"/>
  <c r="R132" i="17"/>
  <c r="R133" i="17"/>
  <c r="R109" i="10"/>
  <c r="CA137" i="17"/>
  <c r="CO232" i="5"/>
  <c r="CO234" i="5"/>
  <c r="CO242" i="5" s="1"/>
  <c r="R121" i="10"/>
  <c r="R140" i="17"/>
  <c r="V29" i="17" l="1"/>
  <c r="AC11" i="17"/>
  <c r="V13" i="17"/>
  <c r="V11" i="17" l="1"/>
  <c r="R11" i="17" s="1"/>
  <c r="CO244" i="5"/>
  <c r="CO248" i="5" s="1"/>
  <c r="D19" i="20" l="1"/>
  <c r="CO236" i="5"/>
  <c r="CO238" i="5" l="1"/>
  <c r="CO246" i="5" l="1"/>
  <c r="CO240" i="5"/>
  <c r="CP232" i="5" l="1"/>
  <c r="CP234" i="5"/>
  <c r="CP242" i="5" s="1"/>
  <c r="CP244" i="5" l="1"/>
  <c r="CP236" i="5" s="1"/>
  <c r="CP238" i="5" s="1"/>
  <c r="CP248" i="5" l="1"/>
  <c r="CP246" i="5"/>
  <c r="CP240" i="5"/>
  <c r="CQ232" i="5" l="1"/>
  <c r="CQ234" i="5"/>
  <c r="CQ242" i="5" s="1"/>
  <c r="CQ244" i="5" l="1"/>
  <c r="CQ236" i="5" s="1"/>
  <c r="CQ238" i="5" s="1"/>
  <c r="CQ248" i="5" l="1"/>
  <c r="CQ246" i="5"/>
  <c r="CQ240" i="5"/>
  <c r="CR232" i="5" l="1"/>
  <c r="CR234" i="5"/>
  <c r="CR242" i="5" s="1"/>
  <c r="CR244" i="5" l="1"/>
  <c r="CR236" i="5" s="1"/>
  <c r="CR238" i="5" s="1"/>
  <c r="CR248" i="5" l="1"/>
  <c r="AE132" i="10" s="1"/>
  <c r="CR246" i="5"/>
  <c r="CR240" i="5"/>
  <c r="AE131" i="10" s="1"/>
  <c r="CS232" i="5" l="1"/>
  <c r="CS234" i="5"/>
  <c r="CS242" i="5" s="1"/>
  <c r="CS244" i="5" l="1"/>
  <c r="CS248" i="5" s="1"/>
  <c r="CS236" i="5" l="1"/>
  <c r="CS238" i="5" l="1"/>
  <c r="CS246" i="5" l="1"/>
  <c r="CS240" i="5"/>
  <c r="CT232" i="5" l="1"/>
  <c r="CT234" i="5"/>
  <c r="CT242" i="5" s="1"/>
  <c r="CT244" i="5" l="1"/>
  <c r="CT248" i="5" s="1"/>
  <c r="CT236" i="5" l="1"/>
  <c r="CT238" i="5" l="1"/>
  <c r="CT246" i="5" l="1"/>
  <c r="CT240" i="5"/>
  <c r="CU232" i="5" l="1"/>
  <c r="CU234" i="5"/>
  <c r="CU242" i="5" s="1"/>
  <c r="CU244" i="5" l="1"/>
  <c r="CU248" i="5" s="1"/>
  <c r="CU236" i="5" l="1"/>
  <c r="CU238" i="5" l="1"/>
  <c r="CU246" i="5" l="1"/>
  <c r="CU240" i="5"/>
  <c r="CV232" i="5" l="1"/>
  <c r="CV234" i="5"/>
  <c r="CV242" i="5" s="1"/>
  <c r="CV244" i="5" l="1"/>
  <c r="CV248" i="5" s="1"/>
  <c r="CV236" i="5" l="1"/>
  <c r="CV238" i="5" l="1"/>
  <c r="CV246" i="5" l="1"/>
  <c r="CV240" i="5"/>
  <c r="CW232" i="5" l="1"/>
  <c r="CW234" i="5"/>
  <c r="CW242" i="5" s="1"/>
  <c r="CW244" i="5" l="1"/>
  <c r="CW236" i="5" s="1"/>
  <c r="CW238" i="5" s="1"/>
  <c r="CW248" i="5" l="1"/>
  <c r="CW246" i="5"/>
  <c r="CW240" i="5"/>
  <c r="CX232" i="5" l="1"/>
  <c r="CX234" i="5"/>
  <c r="CX242" i="5" s="1"/>
  <c r="CX244" i="5" l="1"/>
  <c r="CX236" i="5" s="1"/>
  <c r="CX238" i="5" s="1"/>
  <c r="CX248" i="5" l="1"/>
  <c r="CX246" i="5"/>
  <c r="CX240" i="5"/>
  <c r="CY232" i="5" l="1"/>
  <c r="CY234" i="5"/>
  <c r="CY242" i="5" s="1"/>
  <c r="CY244" i="5" l="1"/>
  <c r="CY236" i="5" s="1"/>
  <c r="CY238" i="5" s="1"/>
  <c r="CY248" i="5" l="1"/>
  <c r="AF132" i="10" s="1"/>
  <c r="CY246" i="5"/>
  <c r="CY240" i="5"/>
  <c r="AF131" i="10" s="1"/>
  <c r="CZ232" i="5" l="1"/>
  <c r="CZ234" i="5"/>
  <c r="CZ242" i="5" s="1"/>
  <c r="CZ244" i="5" l="1"/>
  <c r="CZ248" i="5" s="1"/>
  <c r="CZ236" i="5" l="1"/>
  <c r="CZ238" i="5" l="1"/>
  <c r="CZ246" i="5" l="1"/>
  <c r="CZ240" i="5"/>
  <c r="DA232" i="5" l="1"/>
  <c r="DA234" i="5"/>
  <c r="DA242" i="5" s="1"/>
  <c r="DA244" i="5" l="1"/>
  <c r="DA248" i="5" s="1"/>
  <c r="DA236" i="5" l="1"/>
  <c r="DA238" i="5" l="1"/>
  <c r="DA246" i="5" l="1"/>
  <c r="DA240" i="5"/>
  <c r="DB232" i="5" l="1"/>
  <c r="DB234" i="5"/>
  <c r="DB242" i="5" s="1"/>
  <c r="DB244" i="5" l="1"/>
  <c r="DB248" i="5" s="1"/>
  <c r="DB236" i="5" l="1"/>
  <c r="DB238" i="5" l="1"/>
  <c r="DB246" i="5" l="1"/>
  <c r="DB240" i="5"/>
  <c r="DC232" i="5" l="1"/>
  <c r="DC234" i="5"/>
  <c r="DC242" i="5" s="1"/>
  <c r="DC244" i="5" l="1"/>
  <c r="DC248" i="5" s="1"/>
  <c r="DC236" i="5" l="1"/>
  <c r="DC238" i="5" l="1"/>
  <c r="DC246" i="5" l="1"/>
  <c r="DC240" i="5"/>
  <c r="DD232" i="5" l="1"/>
  <c r="DD234" i="5"/>
  <c r="DD242" i="5" s="1"/>
  <c r="DD244" i="5" l="1"/>
  <c r="DD236" i="5" s="1"/>
  <c r="DD238" i="5" s="1"/>
  <c r="DD248" i="5" l="1"/>
  <c r="DD246" i="5"/>
  <c r="DD240" i="5"/>
  <c r="DE232" i="5" l="1"/>
  <c r="DE234" i="5"/>
  <c r="DE242" i="5" s="1"/>
  <c r="DE244" i="5" l="1"/>
  <c r="DE236" i="5" s="1"/>
  <c r="DE238" i="5" s="1"/>
  <c r="DE248" i="5" l="1"/>
  <c r="DE246" i="5"/>
  <c r="DE240" i="5"/>
  <c r="DF232" i="5" l="1"/>
  <c r="DF234" i="5"/>
  <c r="DF242" i="5" s="1"/>
  <c r="DF244" i="5" l="1"/>
  <c r="DF236" i="5" s="1"/>
  <c r="DF238" i="5" s="1"/>
  <c r="DF248" i="5" l="1"/>
  <c r="AG132" i="10" s="1"/>
  <c r="DF246" i="5"/>
  <c r="DF240" i="5"/>
  <c r="AG131" i="10" s="1"/>
  <c r="DG232" i="5" l="1"/>
  <c r="DG234" i="5"/>
  <c r="DG242" i="5" s="1"/>
  <c r="DG244" i="5" l="1"/>
  <c r="DG248" i="5" s="1"/>
  <c r="DG236" i="5" l="1"/>
  <c r="DG238" i="5" l="1"/>
  <c r="DG246" i="5" l="1"/>
  <c r="DG240" i="5"/>
  <c r="DH232" i="5" l="1"/>
  <c r="DH234" i="5"/>
  <c r="DH242" i="5" s="1"/>
  <c r="DH244" i="5" l="1"/>
  <c r="DH248" i="5" s="1"/>
  <c r="DH236" i="5" l="1"/>
  <c r="DH238" i="5" l="1"/>
  <c r="DH246" i="5" l="1"/>
  <c r="DH240" i="5"/>
  <c r="DI232" i="5" l="1"/>
  <c r="DI234" i="5"/>
  <c r="DI242" i="5" s="1"/>
  <c r="DI244" i="5" l="1"/>
  <c r="DI248" i="5" s="1"/>
  <c r="DI236" i="5" l="1"/>
  <c r="DI238" i="5" l="1"/>
  <c r="DI246" i="5" l="1"/>
  <c r="DI240" i="5"/>
  <c r="DJ232" i="5" l="1"/>
  <c r="DJ234" i="5"/>
  <c r="DJ242" i="5" s="1"/>
  <c r="DJ244" i="5" l="1"/>
  <c r="DJ248" i="5" s="1"/>
  <c r="DJ236" i="5" l="1"/>
  <c r="DJ238" i="5" l="1"/>
  <c r="DJ246" i="5" l="1"/>
  <c r="DJ240" i="5"/>
  <c r="DK232" i="5" l="1"/>
  <c r="DK234" i="5"/>
  <c r="DK242" i="5" s="1"/>
  <c r="DK244" i="5" l="1"/>
  <c r="DK248" i="5" s="1"/>
  <c r="DK236" i="5" l="1"/>
  <c r="DK238" i="5" l="1"/>
  <c r="DK246" i="5" l="1"/>
  <c r="DK240" i="5"/>
  <c r="DL232" i="5" l="1"/>
  <c r="DL234" i="5"/>
  <c r="DL242" i="5" s="1"/>
  <c r="DL244" i="5" l="1"/>
  <c r="DL248" i="5" s="1"/>
  <c r="DL236" i="5" l="1"/>
  <c r="DL238" i="5" l="1"/>
  <c r="DL246" i="5" l="1"/>
  <c r="DL240" i="5"/>
  <c r="DM232" i="5" l="1"/>
  <c r="DM234" i="5"/>
  <c r="DM242" i="5" s="1"/>
  <c r="DM244" i="5" l="1"/>
  <c r="DM236" i="5" s="1"/>
  <c r="DM238" i="5" s="1"/>
  <c r="DM248" i="5" l="1"/>
  <c r="AH132" i="10" s="1"/>
  <c r="DM246" i="5"/>
  <c r="DM240" i="5"/>
  <c r="AH131" i="10" s="1"/>
  <c r="DN232" i="5" l="1"/>
  <c r="DN234" i="5"/>
  <c r="DN242" i="5" s="1"/>
  <c r="DN244" i="5" l="1"/>
  <c r="DN248" i="5" s="1"/>
  <c r="DN236" i="5" l="1"/>
  <c r="DN238" i="5" l="1"/>
  <c r="DN246" i="5" l="1"/>
  <c r="DN240" i="5"/>
  <c r="DO232" i="5" l="1"/>
  <c r="DO234" i="5"/>
  <c r="DO242" i="5" s="1"/>
  <c r="DO244" i="5" l="1"/>
  <c r="DO248" i="5" s="1"/>
  <c r="DO236" i="5" l="1"/>
  <c r="DO238" i="5" l="1"/>
  <c r="DO246" i="5" l="1"/>
  <c r="DO240" i="5"/>
  <c r="DP232" i="5" l="1"/>
  <c r="DP234" i="5"/>
  <c r="DP242" i="5" s="1"/>
  <c r="DP244" i="5" l="1"/>
  <c r="DP248" i="5" s="1"/>
  <c r="DP236" i="5" l="1"/>
  <c r="DP238" i="5" l="1"/>
  <c r="DP246" i="5" l="1"/>
  <c r="DP240" i="5"/>
  <c r="DQ232" i="5" l="1"/>
  <c r="DQ234" i="5"/>
  <c r="DQ242" i="5" s="1"/>
  <c r="DQ244" i="5" l="1"/>
  <c r="DQ248" i="5" s="1"/>
  <c r="DQ236" i="5" l="1"/>
  <c r="DQ238" i="5" l="1"/>
  <c r="DQ246" i="5" l="1"/>
  <c r="DQ240" i="5"/>
  <c r="DR232" i="5" l="1"/>
  <c r="DR234" i="5"/>
  <c r="DR242" i="5" s="1"/>
  <c r="DR244" i="5" l="1"/>
  <c r="DR236" i="5" s="1"/>
  <c r="DR238" i="5" s="1"/>
  <c r="DR248" i="5" l="1"/>
  <c r="DR246" i="5"/>
  <c r="DR240" i="5"/>
  <c r="DS232" i="5" l="1"/>
  <c r="DS234" i="5"/>
  <c r="DS242" i="5" s="1"/>
  <c r="DS244" i="5" l="1"/>
  <c r="DS236" i="5" s="1"/>
  <c r="DS238" i="5" s="1"/>
  <c r="DS248" i="5" l="1"/>
  <c r="DS246" i="5"/>
  <c r="DS240" i="5"/>
  <c r="DT232" i="5" l="1"/>
  <c r="DT234" i="5"/>
  <c r="DT242" i="5" s="1"/>
  <c r="DT244" i="5" l="1"/>
  <c r="DT236" i="5" s="1"/>
  <c r="DT238" i="5" s="1"/>
  <c r="DT248" i="5" l="1"/>
  <c r="AI132" i="10" s="1"/>
  <c r="DT246" i="5"/>
  <c r="DT240" i="5"/>
  <c r="AI131" i="10" s="1"/>
  <c r="DU232" i="5" l="1"/>
  <c r="DU234" i="5"/>
  <c r="DU242" i="5" s="1"/>
  <c r="DU244" i="5" l="1"/>
  <c r="DU248" i="5" s="1"/>
  <c r="DU236" i="5" l="1"/>
  <c r="DU238" i="5" l="1"/>
  <c r="DU246" i="5" l="1"/>
  <c r="DU240" i="5"/>
  <c r="DV232" i="5" l="1"/>
  <c r="DV234" i="5"/>
  <c r="DV242" i="5" s="1"/>
  <c r="DV244" i="5" l="1"/>
  <c r="DV248" i="5" s="1"/>
  <c r="DV236" i="5" l="1"/>
  <c r="DV238" i="5" l="1"/>
  <c r="DV246" i="5" l="1"/>
  <c r="DV240" i="5"/>
  <c r="DW232" i="5" l="1"/>
  <c r="DW234" i="5"/>
  <c r="DW242" i="5" s="1"/>
  <c r="DW244" i="5" l="1"/>
  <c r="DW248" i="5" s="1"/>
  <c r="DW236" i="5" l="1"/>
  <c r="DW238" i="5" l="1"/>
  <c r="DW246" i="5" l="1"/>
  <c r="DW240" i="5"/>
  <c r="DX232" i="5" l="1"/>
  <c r="DX234" i="5"/>
  <c r="DX242" i="5" s="1"/>
  <c r="DX244" i="5" l="1"/>
  <c r="DX248" i="5" s="1"/>
  <c r="DX236" i="5" l="1"/>
  <c r="DX238" i="5" l="1"/>
  <c r="DX246" i="5" l="1"/>
  <c r="DX240" i="5"/>
  <c r="DY232" i="5" l="1"/>
  <c r="DY234" i="5"/>
  <c r="DY242" i="5" s="1"/>
  <c r="DY244" i="5" l="1"/>
  <c r="DY236" i="5" s="1"/>
  <c r="DY238" i="5" s="1"/>
  <c r="DY248" i="5" l="1"/>
  <c r="DY246" i="5"/>
  <c r="DY240" i="5"/>
  <c r="DZ232" i="5" l="1"/>
  <c r="DZ234" i="5"/>
  <c r="DZ242" i="5" s="1"/>
  <c r="DZ244" i="5" l="1"/>
  <c r="DZ236" i="5" s="1"/>
  <c r="DZ238" i="5" s="1"/>
  <c r="DZ248" i="5" l="1"/>
  <c r="DZ246" i="5"/>
  <c r="DZ240" i="5"/>
  <c r="EA232" i="5" l="1"/>
  <c r="EA234" i="5"/>
  <c r="EA242" i="5" s="1"/>
  <c r="EA244" i="5" l="1"/>
  <c r="EA236" i="5" s="1"/>
  <c r="EA238" i="5" s="1"/>
  <c r="EA248" i="5" l="1"/>
  <c r="AJ132" i="10" s="1"/>
  <c r="EA246" i="5"/>
  <c r="EA240" i="5"/>
  <c r="AJ131" i="10" s="1"/>
  <c r="EB232" i="5" l="1"/>
  <c r="EB234" i="5"/>
  <c r="EB242" i="5" s="1"/>
  <c r="EB244" i="5" l="1"/>
  <c r="EB248" i="5" s="1"/>
  <c r="EB236" i="5" l="1"/>
  <c r="EB238" i="5" l="1"/>
  <c r="EB246" i="5" l="1"/>
  <c r="EB240" i="5"/>
  <c r="EC232" i="5" l="1"/>
  <c r="EC234" i="5"/>
  <c r="EC242" i="5" s="1"/>
  <c r="EC244" i="5" l="1"/>
  <c r="EC248" i="5" s="1"/>
  <c r="EC236" i="5" l="1"/>
  <c r="EC238" i="5" l="1"/>
  <c r="EC246" i="5" l="1"/>
  <c r="EC240" i="5"/>
  <c r="ED232" i="5" l="1"/>
  <c r="ED234" i="5"/>
  <c r="ED242" i="5" s="1"/>
  <c r="ED244" i="5" l="1"/>
  <c r="ED248" i="5" s="1"/>
  <c r="ED236" i="5" l="1"/>
  <c r="ED238" i="5" l="1"/>
  <c r="ED246" i="5" l="1"/>
  <c r="ED240" i="5"/>
  <c r="EE232" i="5" l="1"/>
  <c r="EE234" i="5"/>
  <c r="EE242" i="5" s="1"/>
  <c r="EE244" i="5" l="1"/>
  <c r="EE248" i="5" s="1"/>
  <c r="EE236" i="5" l="1"/>
  <c r="EE238" i="5" l="1"/>
  <c r="EE246" i="5" l="1"/>
  <c r="EE240" i="5"/>
  <c r="EF232" i="5" l="1"/>
  <c r="EF234" i="5"/>
  <c r="EF242" i="5" s="1"/>
  <c r="EF244" i="5" l="1"/>
  <c r="EF236" i="5" s="1"/>
  <c r="EF238" i="5" s="1"/>
  <c r="EF248" i="5" l="1"/>
  <c r="EF246" i="5"/>
  <c r="EF240" i="5"/>
  <c r="EG232" i="5" l="1"/>
  <c r="EG234" i="5"/>
  <c r="EG242" i="5" s="1"/>
  <c r="EG244" i="5" l="1"/>
  <c r="EG236" i="5" s="1"/>
  <c r="EG238" i="5" s="1"/>
  <c r="EG248" i="5" l="1"/>
  <c r="EG246" i="5"/>
  <c r="EG240" i="5"/>
  <c r="EH232" i="5" l="1"/>
  <c r="EH234" i="5"/>
  <c r="EH242" i="5" s="1"/>
  <c r="EH244" i="5" l="1"/>
  <c r="EH236" i="5" s="1"/>
  <c r="EH238" i="5" s="1"/>
  <c r="EH248" i="5" l="1"/>
  <c r="AK132" i="10" s="1"/>
  <c r="EH246" i="5"/>
  <c r="EH240" i="5"/>
  <c r="AK131" i="10" s="1"/>
  <c r="EI232" i="5" l="1"/>
  <c r="EI234" i="5"/>
  <c r="EI242" i="5" s="1"/>
  <c r="EI244" i="5" l="1"/>
  <c r="EI248" i="5" s="1"/>
  <c r="EI236" i="5" l="1"/>
  <c r="EI238" i="5" l="1"/>
  <c r="EI246" i="5" l="1"/>
  <c r="EI240" i="5"/>
  <c r="EJ232" i="5" l="1"/>
  <c r="EJ234" i="5"/>
  <c r="EJ242" i="5" s="1"/>
  <c r="EJ244" i="5" l="1"/>
  <c r="EJ248" i="5" s="1"/>
  <c r="EJ236" i="5" l="1"/>
  <c r="EJ238" i="5" l="1"/>
  <c r="EJ246" i="5" l="1"/>
  <c r="EJ240" i="5"/>
  <c r="EK232" i="5" l="1"/>
  <c r="EK234" i="5"/>
  <c r="EK242" i="5" s="1"/>
  <c r="EK244" i="5" l="1"/>
  <c r="EK248" i="5" s="1"/>
  <c r="EK236" i="5" l="1"/>
  <c r="EK238" i="5" l="1"/>
  <c r="EK246" i="5" l="1"/>
  <c r="EK240" i="5"/>
  <c r="EL232" i="5" l="1"/>
  <c r="EL234" i="5"/>
  <c r="EL242" i="5" s="1"/>
  <c r="EL244" i="5" l="1"/>
  <c r="EL248" i="5" s="1"/>
  <c r="EL236" i="5" l="1"/>
  <c r="EL238" i="5" l="1"/>
  <c r="EL246" i="5" l="1"/>
  <c r="EL240" i="5"/>
  <c r="EM232" i="5" l="1"/>
  <c r="EM234" i="5"/>
  <c r="EM242" i="5" s="1"/>
  <c r="EM244" i="5" l="1"/>
  <c r="EM248" i="5" s="1"/>
  <c r="EM236" i="5" l="1"/>
  <c r="EM238" i="5" l="1"/>
  <c r="EM246" i="5" l="1"/>
  <c r="EM240" i="5"/>
  <c r="EN232" i="5" l="1"/>
  <c r="EN234" i="5"/>
  <c r="EN242" i="5" s="1"/>
  <c r="EN244" i="5" l="1"/>
  <c r="EN248" i="5" s="1"/>
  <c r="EN236" i="5" l="1"/>
  <c r="EN238" i="5" l="1"/>
  <c r="EN246" i="5" l="1"/>
  <c r="EN240" i="5"/>
  <c r="EO232" i="5" l="1"/>
  <c r="EO234" i="5"/>
  <c r="EO242" i="5" s="1"/>
  <c r="EO244" i="5" l="1"/>
  <c r="EO236" i="5" s="1"/>
  <c r="EO238" i="5" s="1"/>
  <c r="EO248" i="5" l="1"/>
  <c r="AL132" i="10" s="1"/>
  <c r="EO246" i="5"/>
  <c r="EO240" i="5"/>
  <c r="AL131" i="10" s="1"/>
  <c r="EP232" i="5" l="1"/>
  <c r="EP234" i="5"/>
  <c r="EP242" i="5" s="1"/>
  <c r="EP244" i="5" l="1"/>
  <c r="EP248" i="5" s="1"/>
  <c r="EP236" i="5" l="1"/>
  <c r="EP238" i="5" l="1"/>
  <c r="EP246" i="5" l="1"/>
  <c r="EP240" i="5"/>
  <c r="EQ232" i="5" l="1"/>
  <c r="EQ234" i="5"/>
  <c r="EQ242" i="5" s="1"/>
  <c r="EQ244" i="5" l="1"/>
  <c r="EQ248" i="5" s="1"/>
  <c r="EQ236" i="5" l="1"/>
  <c r="EQ238" i="5" l="1"/>
  <c r="EQ246" i="5" l="1"/>
  <c r="EQ240" i="5"/>
  <c r="ER232" i="5" l="1"/>
  <c r="ER234" i="5"/>
  <c r="ER242" i="5" s="1"/>
  <c r="ER244" i="5" l="1"/>
  <c r="ER248" i="5" s="1"/>
  <c r="ER236" i="5" l="1"/>
  <c r="ER238" i="5" l="1"/>
  <c r="ER246" i="5" l="1"/>
  <c r="ER240" i="5"/>
  <c r="ES232" i="5" l="1"/>
  <c r="ES234" i="5"/>
  <c r="ES242" i="5" s="1"/>
  <c r="ES244" i="5" l="1"/>
  <c r="ES248" i="5" s="1"/>
  <c r="ES236" i="5" l="1"/>
  <c r="ES238" i="5" l="1"/>
  <c r="ES246" i="5" l="1"/>
  <c r="ES240" i="5"/>
  <c r="ET232" i="5" l="1"/>
  <c r="ET234" i="5"/>
  <c r="ET242" i="5" s="1"/>
  <c r="ET244" i="5" l="1"/>
  <c r="ET236" i="5" s="1"/>
  <c r="ET238" i="5" s="1"/>
  <c r="ET248" i="5" l="1"/>
  <c r="ET246" i="5"/>
  <c r="ET240" i="5"/>
  <c r="EU232" i="5" l="1"/>
  <c r="EU234" i="5"/>
  <c r="EU242" i="5" s="1"/>
  <c r="EU244" i="5" l="1"/>
  <c r="EU236" i="5" s="1"/>
  <c r="EU238" i="5" s="1"/>
  <c r="EU248" i="5" l="1"/>
  <c r="EU246" i="5"/>
  <c r="EU240" i="5"/>
  <c r="EV232" i="5" l="1"/>
  <c r="EV234" i="5"/>
  <c r="EV242" i="5" s="1"/>
  <c r="EV244" i="5" l="1"/>
  <c r="EV236" i="5" s="1"/>
  <c r="EV238" i="5" s="1"/>
  <c r="EV248" i="5" l="1"/>
  <c r="AM132" i="10" s="1"/>
  <c r="EV246" i="5"/>
  <c r="EV240" i="5"/>
  <c r="AM131" i="10" s="1"/>
  <c r="EW232" i="5" l="1"/>
  <c r="EW234" i="5"/>
  <c r="EW242" i="5" s="1"/>
  <c r="EW244" i="5" l="1"/>
  <c r="EW248" i="5" s="1"/>
  <c r="EW236" i="5" l="1"/>
  <c r="EW238" i="5" l="1"/>
  <c r="EW246" i="5" l="1"/>
  <c r="EW240" i="5"/>
  <c r="EX232" i="5" l="1"/>
  <c r="EX234" i="5"/>
  <c r="EX242" i="5" s="1"/>
  <c r="EX244" i="5" l="1"/>
  <c r="EX248" i="5" s="1"/>
  <c r="EX236" i="5" l="1"/>
  <c r="EX238" i="5" l="1"/>
  <c r="EX246" i="5" l="1"/>
  <c r="EX240" i="5"/>
  <c r="EY232" i="5" l="1"/>
  <c r="EY234" i="5"/>
  <c r="EY242" i="5" s="1"/>
  <c r="EY244" i="5" l="1"/>
  <c r="EY248" i="5" s="1"/>
  <c r="EY236" i="5" l="1"/>
  <c r="EY238" i="5" l="1"/>
  <c r="EY246" i="5" l="1"/>
  <c r="EY240" i="5"/>
  <c r="EZ232" i="5" l="1"/>
  <c r="EZ234" i="5"/>
  <c r="EZ242" i="5" s="1"/>
  <c r="EZ244" i="5" l="1"/>
  <c r="EZ248" i="5" s="1"/>
  <c r="EZ236" i="5" l="1"/>
  <c r="EZ238" i="5" l="1"/>
  <c r="EZ246" i="5" l="1"/>
  <c r="EZ240" i="5"/>
  <c r="FA232" i="5" l="1"/>
  <c r="FA234" i="5"/>
  <c r="FA242" i="5" s="1"/>
  <c r="FA244" i="5" l="1"/>
  <c r="FA236" i="5" s="1"/>
  <c r="FA238" i="5" s="1"/>
  <c r="FA248" i="5" l="1"/>
  <c r="FA246" i="5"/>
  <c r="FA240" i="5"/>
  <c r="FB232" i="5" l="1"/>
  <c r="FB234" i="5"/>
  <c r="FB242" i="5" s="1"/>
  <c r="FB244" i="5" l="1"/>
  <c r="FB236" i="5" s="1"/>
  <c r="FB238" i="5" s="1"/>
  <c r="FB248" i="5" l="1"/>
  <c r="FB246" i="5"/>
  <c r="FB240" i="5"/>
  <c r="FC232" i="5" l="1"/>
  <c r="FC234" i="5"/>
  <c r="FC242" i="5" s="1"/>
  <c r="FC244" i="5" l="1"/>
  <c r="FC236" i="5" s="1"/>
  <c r="FC238" i="5" s="1"/>
  <c r="FC248" i="5" l="1"/>
  <c r="AN132" i="10" s="1"/>
  <c r="FC246" i="5"/>
  <c r="FC240" i="5"/>
  <c r="AN131" i="10" s="1"/>
  <c r="FD232" i="5" l="1"/>
  <c r="FD234" i="5"/>
  <c r="FD242" i="5" s="1"/>
  <c r="FD244" i="5" l="1"/>
  <c r="FD248" i="5" s="1"/>
  <c r="FD236" i="5" l="1"/>
  <c r="FD238" i="5" l="1"/>
  <c r="FD246" i="5" l="1"/>
  <c r="FD240" i="5"/>
  <c r="FE232" i="5" l="1"/>
  <c r="FE234" i="5"/>
  <c r="FE242" i="5" s="1"/>
  <c r="FE244" i="5" l="1"/>
  <c r="FE248" i="5" s="1"/>
  <c r="FE236" i="5" l="1"/>
  <c r="FE238" i="5" l="1"/>
  <c r="FE246" i="5" l="1"/>
  <c r="FE240" i="5"/>
  <c r="FF232" i="5" l="1"/>
  <c r="FF234" i="5"/>
  <c r="FF242" i="5" s="1"/>
  <c r="FF244" i="5" l="1"/>
  <c r="FF248" i="5" s="1"/>
  <c r="FF236" i="5" l="1"/>
  <c r="FF238" i="5" l="1"/>
  <c r="FF246" i="5" l="1"/>
  <c r="FF240" i="5"/>
  <c r="FG232" i="5" l="1"/>
  <c r="FG234" i="5"/>
  <c r="FG242" i="5" s="1"/>
  <c r="FG244" i="5" l="1"/>
  <c r="FG248" i="5" s="1"/>
  <c r="FG236" i="5" l="1"/>
  <c r="FG238" i="5" l="1"/>
  <c r="FG246" i="5" l="1"/>
  <c r="FG240" i="5"/>
  <c r="FH232" i="5" l="1"/>
  <c r="FH234" i="5"/>
  <c r="FH242" i="5" s="1"/>
  <c r="FH244" i="5" l="1"/>
  <c r="FH236" i="5" s="1"/>
  <c r="FH238" i="5" s="1"/>
  <c r="FH248" i="5" l="1"/>
  <c r="FH246" i="5"/>
  <c r="FH240" i="5"/>
  <c r="FI232" i="5" l="1"/>
  <c r="FI234" i="5"/>
  <c r="FI242" i="5" s="1"/>
  <c r="FI244" i="5" l="1"/>
  <c r="FI236" i="5" s="1"/>
  <c r="FI238" i="5" s="1"/>
  <c r="FI248" i="5" l="1"/>
  <c r="FI246" i="5"/>
  <c r="FI240" i="5"/>
  <c r="FJ232" i="5" l="1"/>
  <c r="FJ234" i="5"/>
  <c r="FJ242" i="5" s="1"/>
  <c r="FJ244" i="5" l="1"/>
  <c r="FJ236" i="5" s="1"/>
  <c r="FJ238" i="5" s="1"/>
  <c r="FJ248" i="5" l="1"/>
  <c r="AO132" i="10" s="1"/>
  <c r="FJ246" i="5"/>
  <c r="FJ240" i="5"/>
  <c r="AO131" i="10" s="1"/>
  <c r="FK232" i="5" l="1"/>
  <c r="FK234" i="5"/>
  <c r="FK242" i="5" s="1"/>
  <c r="FK244" i="5" l="1"/>
  <c r="FK248" i="5" s="1"/>
  <c r="FK236" i="5" l="1"/>
  <c r="FK238" i="5" l="1"/>
  <c r="FK246" i="5" l="1"/>
  <c r="FK240" i="5"/>
  <c r="FL232" i="5" l="1"/>
  <c r="FL234" i="5"/>
  <c r="FL242" i="5" s="1"/>
  <c r="FL244" i="5" l="1"/>
  <c r="FL248" i="5" s="1"/>
  <c r="FL236" i="5" l="1"/>
  <c r="FL238" i="5" l="1"/>
  <c r="FL246" i="5" l="1"/>
  <c r="FL240" i="5"/>
  <c r="FM232" i="5" l="1"/>
  <c r="FM234" i="5"/>
  <c r="FM242" i="5" s="1"/>
  <c r="FM244" i="5" l="1"/>
  <c r="FM248" i="5" s="1"/>
  <c r="FM236" i="5" l="1"/>
  <c r="FM238" i="5" l="1"/>
  <c r="FM246" i="5" l="1"/>
  <c r="FM240" i="5"/>
  <c r="FN232" i="5" l="1"/>
  <c r="FN234" i="5"/>
  <c r="FN242" i="5" s="1"/>
  <c r="FN244" i="5" l="1"/>
  <c r="FN248" i="5" s="1"/>
  <c r="FN236" i="5" l="1"/>
  <c r="FN238" i="5" l="1"/>
  <c r="FN246" i="5" l="1"/>
  <c r="FN240" i="5"/>
  <c r="FO232" i="5" l="1"/>
  <c r="FO234" i="5"/>
  <c r="FO242" i="5" s="1"/>
  <c r="FO244" i="5" l="1"/>
  <c r="FO236" i="5" s="1"/>
  <c r="FO238" i="5" s="1"/>
  <c r="FO248" i="5" l="1"/>
  <c r="FO246" i="5"/>
  <c r="FO240" i="5"/>
  <c r="FP232" i="5" l="1"/>
  <c r="FP234" i="5"/>
  <c r="FP242" i="5" s="1"/>
  <c r="FP244" i="5" l="1"/>
  <c r="FP248" i="5" s="1"/>
  <c r="FP236" i="5" l="1"/>
  <c r="FP238" i="5" l="1"/>
  <c r="FP246" i="5" l="1"/>
  <c r="FP240" i="5"/>
  <c r="FQ232" i="5" l="1"/>
  <c r="FQ234" i="5"/>
  <c r="FQ242" i="5" s="1"/>
  <c r="FQ244" i="5" l="1"/>
  <c r="FQ248" i="5" s="1"/>
  <c r="AP132" i="10" s="1"/>
  <c r="FQ236" i="5" l="1"/>
  <c r="FQ238" i="5" l="1"/>
  <c r="FQ246" i="5" l="1"/>
  <c r="FQ240" i="5"/>
  <c r="AP131" i="10" s="1"/>
  <c r="FR232" i="5" l="1"/>
  <c r="FR234" i="5"/>
  <c r="FR242" i="5" s="1"/>
  <c r="FR244" i="5" l="1"/>
  <c r="FR248" i="5" s="1"/>
  <c r="FR236" i="5" l="1"/>
  <c r="FR238" i="5" l="1"/>
  <c r="FR246" i="5" l="1"/>
  <c r="FR240" i="5"/>
  <c r="FS232" i="5" l="1"/>
  <c r="FS234" i="5"/>
  <c r="FS242" i="5" s="1"/>
  <c r="FS244" i="5" l="1"/>
  <c r="FS248" i="5" s="1"/>
  <c r="FS236" i="5" l="1"/>
  <c r="FS238" i="5" l="1"/>
  <c r="FS246" i="5" l="1"/>
  <c r="FS240" i="5"/>
  <c r="FT232" i="5" l="1"/>
  <c r="FT234" i="5"/>
  <c r="FT242" i="5" s="1"/>
  <c r="FT244" i="5" l="1"/>
  <c r="FT248" i="5" s="1"/>
  <c r="FT236" i="5" l="1"/>
  <c r="FT238" i="5" l="1"/>
  <c r="FT246" i="5" l="1"/>
  <c r="FT240" i="5"/>
  <c r="FU232" i="5" l="1"/>
  <c r="FU234" i="5"/>
  <c r="FU242" i="5" s="1"/>
  <c r="FU244" i="5" l="1"/>
  <c r="FU248" i="5" s="1"/>
  <c r="FU236" i="5" l="1"/>
  <c r="FU238" i="5" l="1"/>
  <c r="FU246" i="5" l="1"/>
  <c r="FU240" i="5"/>
  <c r="FV232" i="5" l="1"/>
  <c r="FV234" i="5"/>
  <c r="FV242" i="5" s="1"/>
  <c r="FV244" i="5" l="1"/>
  <c r="FV236" i="5" s="1"/>
  <c r="FV238" i="5" s="1"/>
  <c r="FV248" i="5" l="1"/>
  <c r="FV246" i="5"/>
  <c r="FV240" i="5"/>
  <c r="FW232" i="5" l="1"/>
  <c r="FW234" i="5"/>
  <c r="FW242" i="5" s="1"/>
  <c r="FW244" i="5" l="1"/>
  <c r="FW236" i="5" s="1"/>
  <c r="FW238" i="5" s="1"/>
  <c r="FW248" i="5" l="1"/>
  <c r="FW246" i="5"/>
  <c r="FW240" i="5"/>
  <c r="FX232" i="5" l="1"/>
  <c r="FX234" i="5"/>
  <c r="FX242" i="5" s="1"/>
  <c r="FX244" i="5" l="1"/>
  <c r="FX236" i="5" s="1"/>
  <c r="FX238" i="5" s="1"/>
  <c r="FX248" i="5" l="1"/>
  <c r="AQ132" i="10" s="1"/>
  <c r="FX246" i="5"/>
  <c r="FX240" i="5"/>
  <c r="AQ131" i="10" s="1"/>
  <c r="FY232" i="5" l="1"/>
  <c r="FY234" i="5"/>
  <c r="FY242" i="5" s="1"/>
  <c r="FY244" i="5" l="1"/>
  <c r="FY248" i="5" s="1"/>
  <c r="FY236" i="5" l="1"/>
  <c r="FY238" i="5" l="1"/>
  <c r="FY246" i="5" l="1"/>
  <c r="FY240" i="5"/>
  <c r="FZ232" i="5" l="1"/>
  <c r="FZ234" i="5"/>
  <c r="FZ242" i="5" s="1"/>
  <c r="FZ244" i="5" l="1"/>
  <c r="FZ248" i="5" s="1"/>
  <c r="FZ236" i="5" l="1"/>
  <c r="FZ238" i="5" l="1"/>
  <c r="FZ246" i="5" l="1"/>
  <c r="FZ240" i="5"/>
  <c r="GA232" i="5" l="1"/>
  <c r="GA234" i="5"/>
  <c r="GA242" i="5" s="1"/>
  <c r="GA244" i="5" l="1"/>
  <c r="GA248" i="5" s="1"/>
  <c r="GA236" i="5" l="1"/>
  <c r="GA238" i="5" l="1"/>
  <c r="GA246" i="5" l="1"/>
  <c r="GA240" i="5"/>
  <c r="GB232" i="5" l="1"/>
  <c r="GB234" i="5"/>
  <c r="GB242" i="5" s="1"/>
  <c r="GB244" i="5" l="1"/>
  <c r="GB248" i="5" s="1"/>
  <c r="GB236" i="5" l="1"/>
  <c r="GB238" i="5" l="1"/>
  <c r="GB246" i="5" l="1"/>
  <c r="GB240" i="5"/>
  <c r="GC232" i="5" l="1"/>
  <c r="GC234" i="5"/>
  <c r="GC242" i="5" s="1"/>
  <c r="GC244" i="5" l="1"/>
  <c r="GC236" i="5" s="1"/>
  <c r="GC238" i="5" s="1"/>
  <c r="GC248" i="5" l="1"/>
  <c r="GC246" i="5"/>
  <c r="GC240" i="5"/>
  <c r="GD232" i="5" l="1"/>
  <c r="GD234" i="5"/>
  <c r="GD242" i="5" s="1"/>
  <c r="GD244" i="5" l="1"/>
  <c r="GD236" i="5" s="1"/>
  <c r="GD238" i="5" s="1"/>
  <c r="GD248" i="5" l="1"/>
  <c r="GD246" i="5"/>
  <c r="GD240" i="5"/>
  <c r="GE232" i="5" l="1"/>
  <c r="GE234" i="5"/>
  <c r="GE242" i="5" s="1"/>
  <c r="GE244" i="5" l="1"/>
  <c r="GE236" i="5" s="1"/>
  <c r="GE238" i="5" s="1"/>
  <c r="GE248" i="5" l="1"/>
  <c r="AR132" i="10" s="1"/>
  <c r="GE246" i="5"/>
  <c r="GE240" i="5"/>
  <c r="AR131" i="10" s="1"/>
  <c r="GF232" i="5" l="1"/>
  <c r="GF234" i="5"/>
  <c r="GF242" i="5" s="1"/>
  <c r="GF244" i="5" l="1"/>
  <c r="GF248" i="5" s="1"/>
  <c r="GF236" i="5" l="1"/>
  <c r="GF238" i="5" l="1"/>
  <c r="GF246" i="5" l="1"/>
  <c r="GF240" i="5"/>
  <c r="GG232" i="5" l="1"/>
  <c r="GG234" i="5"/>
  <c r="GG242" i="5" s="1"/>
  <c r="GG244" i="5" l="1"/>
  <c r="GG248" i="5" s="1"/>
  <c r="GG236" i="5" l="1"/>
  <c r="GG238" i="5" l="1"/>
  <c r="GG246" i="5" l="1"/>
  <c r="GG240" i="5"/>
  <c r="GH232" i="5" l="1"/>
  <c r="GH234" i="5"/>
  <c r="GH242" i="5" s="1"/>
  <c r="GH244" i="5" l="1"/>
  <c r="GH248" i="5" s="1"/>
  <c r="GH236" i="5" l="1"/>
  <c r="GH238" i="5" l="1"/>
  <c r="GH246" i="5" l="1"/>
  <c r="GH240" i="5"/>
  <c r="GI232" i="5" l="1"/>
  <c r="GI234" i="5"/>
  <c r="GI242" i="5" s="1"/>
  <c r="GI244" i="5" l="1"/>
  <c r="GI248" i="5" s="1"/>
  <c r="GI236" i="5" l="1"/>
  <c r="GI238" i="5" l="1"/>
  <c r="GI246" i="5" l="1"/>
  <c r="GI240" i="5"/>
  <c r="GJ232" i="5" l="1"/>
  <c r="GJ234" i="5"/>
  <c r="GJ242" i="5" s="1"/>
  <c r="GJ244" i="5" l="1"/>
  <c r="GJ236" i="5" s="1"/>
  <c r="GJ238" i="5" s="1"/>
  <c r="GJ248" i="5" l="1"/>
  <c r="GJ246" i="5"/>
  <c r="GJ240" i="5"/>
  <c r="GK232" i="5" l="1"/>
  <c r="GK234" i="5"/>
  <c r="GK242" i="5" s="1"/>
  <c r="GK244" i="5" l="1"/>
  <c r="GK236" i="5" s="1"/>
  <c r="GK238" i="5" s="1"/>
  <c r="GK248" i="5" l="1"/>
  <c r="GK246" i="5"/>
  <c r="GK240" i="5"/>
  <c r="GL232" i="5" l="1"/>
  <c r="GL234" i="5"/>
  <c r="GL242" i="5" s="1"/>
  <c r="GL244" i="5" l="1"/>
  <c r="GL236" i="5" s="1"/>
  <c r="GL238" i="5" s="1"/>
  <c r="GL248" i="5" l="1"/>
  <c r="AS132" i="10" s="1"/>
  <c r="GL246" i="5"/>
  <c r="GL240" i="5"/>
  <c r="AS131" i="10" s="1"/>
  <c r="GM232" i="5" l="1"/>
  <c r="GM234" i="5"/>
  <c r="GM242" i="5" s="1"/>
  <c r="GM244" i="5" l="1"/>
  <c r="GM248" i="5" s="1"/>
  <c r="GM236" i="5" l="1"/>
  <c r="GM238" i="5" l="1"/>
  <c r="GM246" i="5" l="1"/>
  <c r="GM240" i="5"/>
  <c r="GN232" i="5" l="1"/>
  <c r="GN234" i="5"/>
  <c r="GN242" i="5" s="1"/>
  <c r="GN244" i="5" l="1"/>
  <c r="GN248" i="5" s="1"/>
  <c r="GN236" i="5" l="1"/>
  <c r="GN238" i="5" l="1"/>
  <c r="GN246" i="5" l="1"/>
  <c r="GN240" i="5"/>
  <c r="GO232" i="5" l="1"/>
  <c r="GO234" i="5"/>
  <c r="GO242" i="5" s="1"/>
  <c r="GO244" i="5" l="1"/>
  <c r="GO248" i="5" s="1"/>
  <c r="GO236" i="5" l="1"/>
  <c r="GO238" i="5" l="1"/>
  <c r="GO246" i="5" l="1"/>
  <c r="GO240" i="5"/>
  <c r="GP232" i="5" l="1"/>
  <c r="GP234" i="5"/>
  <c r="GP242" i="5" s="1"/>
  <c r="GP244" i="5" l="1"/>
  <c r="GP248" i="5" s="1"/>
  <c r="GP236" i="5" l="1"/>
  <c r="GP238" i="5" l="1"/>
  <c r="GP246" i="5" l="1"/>
  <c r="GP240" i="5"/>
  <c r="GQ232" i="5" l="1"/>
  <c r="GQ234" i="5"/>
  <c r="GQ242" i="5" s="1"/>
  <c r="GQ244" i="5" l="1"/>
  <c r="GQ236" i="5" s="1"/>
  <c r="GQ238" i="5" s="1"/>
  <c r="GQ246" i="5" l="1"/>
  <c r="GQ240" i="5"/>
  <c r="GQ248" i="5"/>
  <c r="GR232" i="5" l="1"/>
  <c r="GR234" i="5"/>
  <c r="GR242" i="5" s="1"/>
  <c r="GR244" i="5" l="1"/>
  <c r="GR236" i="5" s="1"/>
  <c r="GR238" i="5" s="1"/>
  <c r="GR248" i="5" l="1"/>
  <c r="GR246" i="5"/>
  <c r="GR240" i="5"/>
  <c r="GS232" i="5" l="1"/>
  <c r="GS234" i="5"/>
  <c r="GS242" i="5" s="1"/>
  <c r="GS244" i="5" l="1"/>
  <c r="GS236" i="5" s="1"/>
  <c r="GS238" i="5" s="1"/>
  <c r="GS248" i="5" l="1"/>
  <c r="AT132" i="10" s="1"/>
  <c r="GS246" i="5"/>
  <c r="GS240" i="5"/>
  <c r="AT131" i="10" s="1"/>
  <c r="GT232" i="5" l="1"/>
  <c r="GT234" i="5"/>
  <c r="GT242" i="5" s="1"/>
  <c r="GT244" i="5" l="1"/>
  <c r="GT248" i="5" s="1"/>
  <c r="GT236" i="5" l="1"/>
  <c r="GT238" i="5" l="1"/>
  <c r="GT246" i="5" l="1"/>
  <c r="GT240" i="5"/>
  <c r="GU232" i="5" l="1"/>
  <c r="GU234" i="5"/>
  <c r="GU242" i="5" s="1"/>
  <c r="GU244" i="5" l="1"/>
  <c r="GU248" i="5" s="1"/>
  <c r="GU236" i="5" l="1"/>
  <c r="GU238" i="5" l="1"/>
  <c r="GU246" i="5" l="1"/>
  <c r="GU240" i="5"/>
  <c r="GV232" i="5" l="1"/>
  <c r="GV234" i="5"/>
  <c r="GV242" i="5" s="1"/>
  <c r="GV244" i="5" l="1"/>
  <c r="GV248" i="5" s="1"/>
  <c r="GV236" i="5" l="1"/>
  <c r="GV238" i="5" l="1"/>
  <c r="GV246" i="5" l="1"/>
  <c r="GV240" i="5"/>
  <c r="GW232" i="5" l="1"/>
  <c r="GW234" i="5"/>
  <c r="GW242" i="5" s="1"/>
  <c r="GW244" i="5" l="1"/>
  <c r="GW248" i="5" s="1"/>
  <c r="GW236" i="5" l="1"/>
  <c r="GW238" i="5" l="1"/>
  <c r="GW246" i="5" l="1"/>
  <c r="GW240" i="5"/>
  <c r="GX232" i="5" l="1"/>
  <c r="GX234" i="5"/>
  <c r="GX242" i="5" s="1"/>
  <c r="GX244" i="5" l="1"/>
  <c r="GX236" i="5" s="1"/>
  <c r="GX238" i="5" s="1"/>
  <c r="GX248" i="5" l="1"/>
  <c r="GX246" i="5"/>
  <c r="GX240" i="5"/>
  <c r="GY232" i="5" l="1"/>
  <c r="GY234" i="5"/>
  <c r="GY242" i="5" s="1"/>
  <c r="GY244" i="5" l="1"/>
  <c r="GY236" i="5" s="1"/>
  <c r="GY238" i="5" s="1"/>
  <c r="GY248" i="5" l="1"/>
  <c r="GY246" i="5"/>
  <c r="GY240" i="5"/>
  <c r="GZ232" i="5" l="1"/>
  <c r="GZ234" i="5"/>
  <c r="GZ242" i="5" s="1"/>
  <c r="GZ244" i="5" l="1"/>
  <c r="GZ236" i="5" s="1"/>
  <c r="GZ238" i="5" s="1"/>
  <c r="GZ248" i="5" l="1"/>
  <c r="AU132" i="10" s="1"/>
  <c r="GZ246" i="5"/>
  <c r="GZ240" i="5"/>
  <c r="AU131" i="10" s="1"/>
  <c r="HA232" i="5" l="1"/>
  <c r="HA234" i="5"/>
  <c r="HA242" i="5" s="1"/>
  <c r="HA244" i="5" l="1"/>
  <c r="HA248" i="5" s="1"/>
  <c r="HA236" i="5" l="1"/>
  <c r="HA238" i="5" l="1"/>
  <c r="HA246" i="5" l="1"/>
  <c r="HA240" i="5"/>
  <c r="HB232" i="5" l="1"/>
  <c r="HB234" i="5"/>
  <c r="HB242" i="5" s="1"/>
  <c r="HB244" i="5" l="1"/>
  <c r="HB248" i="5" s="1"/>
  <c r="HB236" i="5" l="1"/>
  <c r="HB238" i="5" l="1"/>
  <c r="HB246" i="5" l="1"/>
  <c r="HB240" i="5"/>
  <c r="HC232" i="5" l="1"/>
  <c r="HC234" i="5"/>
  <c r="HC242" i="5" s="1"/>
  <c r="HC244" i="5" l="1"/>
  <c r="HC248" i="5" s="1"/>
  <c r="HC236" i="5" l="1"/>
  <c r="HC238" i="5" l="1"/>
  <c r="HC246" i="5" l="1"/>
  <c r="HC240" i="5"/>
  <c r="HD232" i="5" l="1"/>
  <c r="HD234" i="5"/>
  <c r="HD242" i="5" s="1"/>
  <c r="HD244" i="5" l="1"/>
  <c r="HD248" i="5" s="1"/>
  <c r="HD236" i="5" l="1"/>
  <c r="HD238" i="5" l="1"/>
  <c r="HD246" i="5" l="1"/>
  <c r="HD240" i="5"/>
  <c r="HE232" i="5" l="1"/>
  <c r="HE234" i="5"/>
  <c r="HE242" i="5" s="1"/>
  <c r="HE244" i="5" l="1"/>
  <c r="HE236" i="5" s="1"/>
  <c r="HE238" i="5" s="1"/>
  <c r="HE248" i="5" l="1"/>
  <c r="HE246" i="5"/>
  <c r="HE240" i="5"/>
  <c r="HF232" i="5" l="1"/>
  <c r="HF234" i="5"/>
  <c r="HF242" i="5" s="1"/>
  <c r="HF244" i="5" l="1"/>
  <c r="HF236" i="5" s="1"/>
  <c r="HF238" i="5" s="1"/>
  <c r="HF248" i="5" l="1"/>
  <c r="HF246" i="5"/>
  <c r="HF240" i="5"/>
  <c r="HG232" i="5" l="1"/>
  <c r="HG234" i="5"/>
  <c r="HG242" i="5" s="1"/>
  <c r="HG244" i="5" l="1"/>
  <c r="HG236" i="5" s="1"/>
  <c r="HG238" i="5" s="1"/>
  <c r="HG248" i="5" l="1"/>
  <c r="AV132" i="10" s="1"/>
  <c r="HG246" i="5"/>
  <c r="HG240" i="5"/>
  <c r="AV131" i="10" s="1"/>
  <c r="HH232" i="5" l="1"/>
  <c r="HH234" i="5"/>
  <c r="HH242" i="5" s="1"/>
  <c r="HH244" i="5" l="1"/>
  <c r="HH248" i="5" s="1"/>
  <c r="HH236" i="5" l="1"/>
  <c r="HH238" i="5" l="1"/>
  <c r="HH246" i="5" l="1"/>
  <c r="HH240" i="5"/>
  <c r="HI232" i="5" l="1"/>
  <c r="HI234" i="5"/>
  <c r="HI242" i="5" s="1"/>
  <c r="HI244" i="5" l="1"/>
  <c r="HI248" i="5" s="1"/>
  <c r="HI236" i="5" l="1"/>
  <c r="HI238" i="5" l="1"/>
  <c r="HI246" i="5" l="1"/>
  <c r="HI240" i="5"/>
  <c r="HJ232" i="5" l="1"/>
  <c r="HJ234" i="5"/>
  <c r="HJ242" i="5" s="1"/>
  <c r="HJ244" i="5" l="1"/>
  <c r="HJ248" i="5" s="1"/>
  <c r="HJ236" i="5" l="1"/>
  <c r="HJ238" i="5" l="1"/>
  <c r="HJ246" i="5" l="1"/>
  <c r="HJ240" i="5"/>
  <c r="HK232" i="5" l="1"/>
  <c r="HK234" i="5"/>
  <c r="HK242" i="5" s="1"/>
  <c r="HK244" i="5" l="1"/>
  <c r="HK248" i="5" s="1"/>
  <c r="HK236" i="5" l="1"/>
  <c r="HK238" i="5" l="1"/>
  <c r="HK246" i="5" l="1"/>
  <c r="HK240" i="5"/>
  <c r="HL232" i="5" l="1"/>
  <c r="HL234" i="5"/>
  <c r="HL242" i="5" s="1"/>
  <c r="HL244" i="5" l="1"/>
  <c r="HL236" i="5" s="1"/>
  <c r="HL238" i="5" s="1"/>
  <c r="HL248" i="5" l="1"/>
  <c r="HL246" i="5"/>
  <c r="HL240" i="5"/>
  <c r="HM232" i="5" l="1"/>
  <c r="HM234" i="5"/>
  <c r="HM242" i="5" s="1"/>
  <c r="HM244" i="5" l="1"/>
  <c r="HM236" i="5" s="1"/>
  <c r="HM238" i="5" s="1"/>
  <c r="HM248" i="5" l="1"/>
  <c r="HM246" i="5"/>
  <c r="HM240" i="5"/>
  <c r="HN232" i="5" l="1"/>
  <c r="HN234" i="5"/>
  <c r="HN242" i="5" s="1"/>
  <c r="HN244" i="5" l="1"/>
  <c r="HN236" i="5" s="1"/>
  <c r="HN238" i="5" s="1"/>
  <c r="HN248" i="5" l="1"/>
  <c r="AW132" i="10" s="1"/>
  <c r="HN246" i="5"/>
  <c r="HN240" i="5"/>
  <c r="AW131" i="10" s="1"/>
  <c r="HO232" i="5" l="1"/>
  <c r="HO234" i="5"/>
  <c r="HO242" i="5" s="1"/>
  <c r="HO244" i="5" l="1"/>
  <c r="HO248" i="5" s="1"/>
  <c r="HO236" i="5" l="1"/>
  <c r="HO238" i="5" l="1"/>
  <c r="HO246" i="5" l="1"/>
  <c r="HO240" i="5"/>
  <c r="HP232" i="5" l="1"/>
  <c r="HP234" i="5"/>
  <c r="HP242" i="5" s="1"/>
  <c r="HP244" i="5" l="1"/>
  <c r="HP248" i="5" s="1"/>
  <c r="HP236" i="5" l="1"/>
  <c r="HP238" i="5" l="1"/>
  <c r="HP246" i="5" l="1"/>
  <c r="HP240" i="5"/>
  <c r="HQ232" i="5" l="1"/>
  <c r="HQ234" i="5"/>
  <c r="HQ242" i="5" s="1"/>
  <c r="HQ244" i="5" l="1"/>
  <c r="HQ248" i="5" s="1"/>
  <c r="HQ236" i="5" l="1"/>
  <c r="HQ238" i="5" l="1"/>
  <c r="HQ246" i="5" l="1"/>
  <c r="HQ240" i="5"/>
  <c r="HR232" i="5" l="1"/>
  <c r="HR234" i="5"/>
  <c r="HR242" i="5" s="1"/>
  <c r="HR244" i="5" l="1"/>
  <c r="HR248" i="5" s="1"/>
  <c r="HR236" i="5" l="1"/>
  <c r="HR238" i="5" l="1"/>
  <c r="HR246" i="5" l="1"/>
  <c r="HR240" i="5"/>
  <c r="HS232" i="5" l="1"/>
  <c r="HS234" i="5"/>
  <c r="HS242" i="5" s="1"/>
  <c r="HS244" i="5" l="1"/>
  <c r="HS236" i="5" s="1"/>
  <c r="HS238" i="5" s="1"/>
  <c r="HS248" i="5" l="1"/>
  <c r="HS246" i="5"/>
  <c r="HS240" i="5"/>
  <c r="HT232" i="5" l="1"/>
  <c r="HT234" i="5"/>
  <c r="HT242" i="5" s="1"/>
  <c r="HT244" i="5" l="1"/>
  <c r="HT236" i="5" s="1"/>
  <c r="HT238" i="5" s="1"/>
  <c r="HT248" i="5" l="1"/>
  <c r="HT246" i="5"/>
  <c r="HT240" i="5"/>
  <c r="HU232" i="5" l="1"/>
  <c r="HU234" i="5"/>
  <c r="HU242" i="5" s="1"/>
  <c r="HU244" i="5" l="1"/>
  <c r="HU236" i="5" s="1"/>
  <c r="HU238" i="5" s="1"/>
  <c r="HU248" i="5" l="1"/>
  <c r="AX132" i="10" s="1"/>
  <c r="HU246" i="5"/>
  <c r="HU240" i="5"/>
  <c r="AX131" i="10" s="1"/>
  <c r="HV232" i="5" l="1"/>
  <c r="HV234" i="5"/>
  <c r="HV242" i="5" s="1"/>
  <c r="HV244" i="5" l="1"/>
  <c r="HV248" i="5" s="1"/>
  <c r="HV236" i="5" l="1"/>
  <c r="HV238" i="5" l="1"/>
  <c r="HV246" i="5" l="1"/>
  <c r="HV240" i="5"/>
  <c r="HW232" i="5" l="1"/>
  <c r="HW234" i="5"/>
  <c r="HW242" i="5" s="1"/>
  <c r="HW244" i="5" l="1"/>
  <c r="HW248" i="5" s="1"/>
  <c r="HW236" i="5" l="1"/>
  <c r="HW238" i="5" l="1"/>
  <c r="HW246" i="5" l="1"/>
  <c r="HW240" i="5"/>
  <c r="HX232" i="5" l="1"/>
  <c r="HX234" i="5"/>
  <c r="HX242" i="5" s="1"/>
  <c r="HX244" i="5" l="1"/>
  <c r="HX248" i="5" s="1"/>
  <c r="HX236" i="5" l="1"/>
  <c r="HX238" i="5" l="1"/>
  <c r="HX246" i="5" l="1"/>
  <c r="HX240" i="5"/>
  <c r="HY232" i="5" l="1"/>
  <c r="HY234" i="5"/>
  <c r="HY242" i="5" s="1"/>
  <c r="HY244" i="5" l="1"/>
  <c r="HY248" i="5" s="1"/>
  <c r="HY236" i="5" l="1"/>
  <c r="HY238" i="5" l="1"/>
  <c r="HY246" i="5" l="1"/>
  <c r="HY240" i="5"/>
  <c r="HZ232" i="5" l="1"/>
  <c r="HZ234" i="5"/>
  <c r="HZ242" i="5" s="1"/>
  <c r="HZ244" i="5" l="1"/>
  <c r="HZ248" i="5" s="1"/>
  <c r="HZ236" i="5" l="1"/>
  <c r="HZ238" i="5" l="1"/>
  <c r="HZ246" i="5" l="1"/>
  <c r="HZ240" i="5"/>
  <c r="IA232" i="5" l="1"/>
  <c r="IA234" i="5"/>
  <c r="IA242" i="5" s="1"/>
  <c r="IA244" i="5" l="1"/>
  <c r="IA248" i="5" s="1"/>
  <c r="IA236" i="5" l="1"/>
  <c r="IA238" i="5" l="1"/>
  <c r="IA246" i="5" l="1"/>
  <c r="IA240" i="5"/>
  <c r="IB232" i="5" l="1"/>
  <c r="IB234" i="5"/>
  <c r="IB242" i="5" s="1"/>
  <c r="IB244" i="5" l="1"/>
  <c r="IB248" i="5" s="1"/>
  <c r="AY132" i="10" s="1"/>
  <c r="IB236" i="5" l="1"/>
  <c r="IB238" i="5" l="1"/>
  <c r="IB246" i="5" l="1"/>
  <c r="IB240" i="5"/>
  <c r="AY131" i="10" s="1"/>
  <c r="IC232" i="5" l="1"/>
  <c r="IC234" i="5"/>
  <c r="IC242" i="5" s="1"/>
  <c r="IC244" i="5" l="1"/>
  <c r="IC248" i="5" s="1"/>
  <c r="IC236" i="5" l="1"/>
  <c r="IC238" i="5" l="1"/>
  <c r="IC246" i="5" l="1"/>
  <c r="IC240" i="5"/>
  <c r="ID232" i="5" l="1"/>
  <c r="ID234" i="5"/>
  <c r="ID242" i="5" s="1"/>
  <c r="ID244" i="5" l="1"/>
  <c r="ID248" i="5" s="1"/>
  <c r="ID236" i="5" l="1"/>
  <c r="ID238" i="5" l="1"/>
  <c r="ID246" i="5" l="1"/>
  <c r="ID240" i="5"/>
  <c r="IE232" i="5" l="1"/>
  <c r="IE234" i="5"/>
  <c r="IE242" i="5" s="1"/>
  <c r="IE244" i="5" l="1"/>
  <c r="IE248" i="5" s="1"/>
  <c r="IE236" i="5" l="1"/>
  <c r="IE238" i="5" l="1"/>
  <c r="IE246" i="5" l="1"/>
  <c r="IE240" i="5"/>
  <c r="IF232" i="5" l="1"/>
  <c r="IF234" i="5"/>
  <c r="IF242" i="5" s="1"/>
  <c r="IF244" i="5" l="1"/>
  <c r="IF248" i="5" s="1"/>
  <c r="IF236" i="5" l="1"/>
  <c r="IF238" i="5" l="1"/>
  <c r="IF246" i="5" l="1"/>
  <c r="IF240" i="5"/>
  <c r="IG232" i="5" l="1"/>
  <c r="IG234" i="5"/>
  <c r="IG242" i="5" s="1"/>
  <c r="IG244" i="5" l="1"/>
  <c r="IG236" i="5" s="1"/>
  <c r="IG238" i="5" s="1"/>
  <c r="IG248" i="5" l="1"/>
  <c r="IG246" i="5"/>
  <c r="IG240" i="5"/>
  <c r="IH232" i="5" l="1"/>
  <c r="IH234" i="5"/>
  <c r="IH242" i="5" s="1"/>
  <c r="IH244" i="5" l="1"/>
  <c r="IH236" i="5" s="1"/>
  <c r="IH238" i="5" s="1"/>
  <c r="IH248" i="5" l="1"/>
  <c r="IH246" i="5"/>
  <c r="IH240" i="5"/>
  <c r="II232" i="5" l="1"/>
  <c r="II234" i="5"/>
  <c r="II242" i="5" s="1"/>
  <c r="II244" i="5" l="1"/>
  <c r="II236" i="5" s="1"/>
  <c r="II238" i="5" s="1"/>
  <c r="II248" i="5" l="1"/>
  <c r="AZ132" i="10" s="1"/>
  <c r="II246" i="5"/>
  <c r="II240" i="5"/>
  <c r="AZ131" i="10" s="1"/>
  <c r="IJ232" i="5" l="1"/>
  <c r="IJ234" i="5"/>
  <c r="IJ242" i="5" s="1"/>
  <c r="IJ244" i="5" l="1"/>
  <c r="IJ248" i="5" s="1"/>
  <c r="IJ236" i="5" l="1"/>
  <c r="IJ238" i="5" l="1"/>
  <c r="IJ246" i="5" l="1"/>
  <c r="IJ240" i="5"/>
  <c r="IK232" i="5" l="1"/>
  <c r="IK234" i="5"/>
  <c r="IK242" i="5" s="1"/>
  <c r="IK244" i="5" l="1"/>
  <c r="IK248" i="5" s="1"/>
  <c r="IK236" i="5" l="1"/>
  <c r="IK238" i="5" l="1"/>
  <c r="IK246" i="5" l="1"/>
  <c r="IK240" i="5"/>
  <c r="IL232" i="5" l="1"/>
  <c r="IL234" i="5"/>
  <c r="IL242" i="5" s="1"/>
  <c r="IL244" i="5" l="1"/>
  <c r="IL248" i="5" s="1"/>
  <c r="IL236" i="5" l="1"/>
  <c r="IL238" i="5" l="1"/>
  <c r="IL246" i="5" l="1"/>
  <c r="IL240" i="5"/>
  <c r="IM232" i="5" l="1"/>
  <c r="IM234" i="5"/>
  <c r="IM242" i="5" s="1"/>
  <c r="IM244" i="5" l="1"/>
  <c r="IM248" i="5" s="1"/>
  <c r="IM236" i="5" l="1"/>
  <c r="IM238" i="5" l="1"/>
  <c r="IM246" i="5" l="1"/>
  <c r="IM240" i="5"/>
  <c r="IN232" i="5" l="1"/>
  <c r="IN234" i="5"/>
  <c r="IN242" i="5" s="1"/>
  <c r="IN244" i="5" l="1"/>
  <c r="IN236" i="5" s="1"/>
  <c r="IN238" i="5" s="1"/>
  <c r="IN248" i="5" l="1"/>
  <c r="IN246" i="5"/>
  <c r="IN240" i="5"/>
  <c r="IO232" i="5" l="1"/>
  <c r="IO234" i="5"/>
  <c r="IO242" i="5" s="1"/>
  <c r="IO244" i="5" l="1"/>
  <c r="IO236" i="5" s="1"/>
  <c r="IO238" i="5" s="1"/>
  <c r="IO248" i="5" l="1"/>
  <c r="IO246" i="5"/>
  <c r="IO240" i="5"/>
  <c r="IP232" i="5" l="1"/>
  <c r="IP234" i="5"/>
  <c r="IP242" i="5" s="1"/>
  <c r="IP244" i="5" l="1"/>
  <c r="IP236" i="5" s="1"/>
  <c r="IP238" i="5" s="1"/>
  <c r="IP248" i="5" l="1"/>
  <c r="BA132" i="10" s="1"/>
  <c r="IP246" i="5"/>
  <c r="IP240" i="5"/>
  <c r="BA131" i="10" s="1"/>
  <c r="IQ232" i="5" l="1"/>
  <c r="IQ234" i="5"/>
  <c r="IQ242" i="5" s="1"/>
  <c r="IQ244" i="5" l="1"/>
  <c r="IQ248" i="5" s="1"/>
  <c r="IQ236" i="5" l="1"/>
  <c r="IQ238" i="5" l="1"/>
  <c r="IQ246" i="5" l="1"/>
  <c r="IQ240" i="5"/>
  <c r="IR232" i="5" l="1"/>
  <c r="IR234" i="5"/>
  <c r="IR242" i="5" s="1"/>
  <c r="IR244" i="5" l="1"/>
  <c r="IR248" i="5" s="1"/>
  <c r="IR236" i="5" l="1"/>
  <c r="IR238" i="5" l="1"/>
  <c r="IR246" i="5" l="1"/>
  <c r="IR240" i="5"/>
  <c r="IS232" i="5" l="1"/>
  <c r="IS234" i="5"/>
  <c r="IS242" i="5" s="1"/>
  <c r="IS244" i="5" l="1"/>
  <c r="IS248" i="5" s="1"/>
  <c r="IS236" i="5" l="1"/>
  <c r="IS238" i="5" l="1"/>
  <c r="IS246" i="5" l="1"/>
  <c r="IS240" i="5"/>
  <c r="IT232" i="5" l="1"/>
  <c r="IT234" i="5"/>
  <c r="IT242" i="5" s="1"/>
  <c r="IT244" i="5" l="1"/>
  <c r="IT248" i="5" s="1"/>
  <c r="IT236" i="5" l="1"/>
  <c r="IT238" i="5" l="1"/>
  <c r="IT246" i="5" l="1"/>
  <c r="IT240" i="5"/>
  <c r="IU232" i="5" l="1"/>
  <c r="IU234" i="5"/>
  <c r="IU242" i="5" s="1"/>
  <c r="IU244" i="5" l="1"/>
  <c r="IU236" i="5" s="1"/>
  <c r="IU238" i="5" s="1"/>
  <c r="IU248" i="5" l="1"/>
  <c r="IU246" i="5"/>
  <c r="IU240" i="5"/>
  <c r="IV232" i="5" l="1"/>
  <c r="IV234" i="5"/>
  <c r="IV242" i="5" s="1"/>
  <c r="IV244" i="5" l="1"/>
  <c r="IV236" i="5" s="1"/>
  <c r="IV238" i="5" s="1"/>
  <c r="IV248" i="5" l="1"/>
  <c r="IV246" i="5"/>
  <c r="IV240" i="5"/>
  <c r="IW232" i="5" l="1"/>
  <c r="IW234" i="5"/>
  <c r="IW242" i="5" s="1"/>
  <c r="IW244" i="5" l="1"/>
  <c r="IW236" i="5" s="1"/>
  <c r="IW238" i="5" s="1"/>
  <c r="IW248" i="5" l="1"/>
  <c r="BB132" i="10" s="1"/>
  <c r="IW246" i="5"/>
  <c r="IW240" i="5"/>
  <c r="BB131" i="10" s="1"/>
  <c r="IX232" i="5" l="1"/>
  <c r="IX234" i="5"/>
  <c r="IX242" i="5" s="1"/>
  <c r="IX244" i="5" l="1"/>
  <c r="IX248" i="5" s="1"/>
  <c r="IX236" i="5" l="1"/>
  <c r="IX238" i="5" l="1"/>
  <c r="IX246" i="5" l="1"/>
  <c r="IX240" i="5"/>
  <c r="IY232" i="5" l="1"/>
  <c r="IY234" i="5"/>
  <c r="IY242" i="5" s="1"/>
  <c r="IY244" i="5" l="1"/>
  <c r="IY248" i="5" s="1"/>
  <c r="IY236" i="5" l="1"/>
  <c r="IY238" i="5" l="1"/>
  <c r="IY246" i="5" l="1"/>
  <c r="IY240" i="5"/>
  <c r="IZ232" i="5" l="1"/>
  <c r="IZ234" i="5"/>
  <c r="IZ242" i="5" s="1"/>
  <c r="IZ244" i="5" l="1"/>
  <c r="IZ248" i="5" s="1"/>
  <c r="IZ236" i="5" l="1"/>
  <c r="IZ238" i="5" l="1"/>
  <c r="IZ246" i="5" l="1"/>
  <c r="IZ240" i="5"/>
  <c r="JA232" i="5" l="1"/>
  <c r="JA234" i="5"/>
  <c r="JA242" i="5" s="1"/>
  <c r="JA244" i="5" l="1"/>
  <c r="JA248" i="5" s="1"/>
  <c r="JA236" i="5" l="1"/>
  <c r="JA238" i="5" l="1"/>
  <c r="JA246" i="5" l="1"/>
  <c r="JA240" i="5"/>
  <c r="JB232" i="5" l="1"/>
  <c r="JB234" i="5"/>
  <c r="JB242" i="5" s="1"/>
  <c r="JB244" i="5" l="1"/>
  <c r="JB236" i="5" s="1"/>
  <c r="JB238" i="5" s="1"/>
  <c r="JB248" i="5" l="1"/>
  <c r="JB246" i="5"/>
  <c r="JB240" i="5"/>
  <c r="JC232" i="5" l="1"/>
  <c r="JC234" i="5"/>
  <c r="JC242" i="5" s="1"/>
  <c r="JC244" i="5" l="1"/>
  <c r="JC248" i="5" s="1"/>
  <c r="JC236" i="5" l="1"/>
  <c r="JC238" i="5" l="1"/>
  <c r="JC246" i="5" l="1"/>
  <c r="JC240" i="5"/>
  <c r="JD232" i="5" l="1"/>
  <c r="JD234" i="5"/>
  <c r="JD242" i="5" s="1"/>
  <c r="JD244" i="5" l="1"/>
  <c r="JD248" i="5" s="1"/>
  <c r="BC132" i="10" s="1"/>
  <c r="JD236" i="5" l="1"/>
  <c r="JD238" i="5" l="1"/>
  <c r="JD246" i="5" l="1"/>
  <c r="JD240" i="5"/>
  <c r="BC131" i="10" s="1"/>
  <c r="JE232" i="5" l="1"/>
  <c r="JE234" i="5"/>
  <c r="JE242" i="5" s="1"/>
  <c r="JE244" i="5" l="1"/>
  <c r="JE248" i="5" s="1"/>
  <c r="JE236" i="5" l="1"/>
  <c r="JE238" i="5" l="1"/>
  <c r="JE246" i="5" l="1"/>
  <c r="JE240" i="5"/>
  <c r="JF232" i="5" l="1"/>
  <c r="JF234" i="5"/>
  <c r="JF242" i="5" s="1"/>
  <c r="JF244" i="5" l="1"/>
  <c r="JF248" i="5" s="1"/>
  <c r="JF236" i="5" l="1"/>
  <c r="JF238" i="5" l="1"/>
  <c r="JF246" i="5" l="1"/>
  <c r="JF240" i="5"/>
  <c r="JG232" i="5" l="1"/>
  <c r="JG234" i="5"/>
  <c r="JG242" i="5" s="1"/>
  <c r="JG244" i="5" l="1"/>
  <c r="JG248" i="5" s="1"/>
  <c r="JG236" i="5" l="1"/>
  <c r="JG238" i="5" l="1"/>
  <c r="JG246" i="5" l="1"/>
  <c r="JG240" i="5"/>
  <c r="JH232" i="5" l="1"/>
  <c r="JH234" i="5"/>
  <c r="JH242" i="5" s="1"/>
  <c r="JH244" i="5" l="1"/>
  <c r="JH248" i="5" s="1"/>
  <c r="JH236" i="5" l="1"/>
  <c r="JH238" i="5" l="1"/>
  <c r="JH246" i="5" l="1"/>
  <c r="JH240" i="5"/>
  <c r="JI232" i="5" l="1"/>
  <c r="JI234" i="5"/>
  <c r="JI242" i="5" s="1"/>
  <c r="JI244" i="5" l="1"/>
  <c r="JI236" i="5" s="1"/>
  <c r="JI238" i="5" s="1"/>
  <c r="JI248" i="5" l="1"/>
  <c r="JI246" i="5"/>
  <c r="JI240" i="5"/>
  <c r="JJ232" i="5" l="1"/>
  <c r="JJ234" i="5"/>
  <c r="JJ242" i="5" s="1"/>
  <c r="JJ244" i="5" l="1"/>
  <c r="JJ236" i="5" s="1"/>
  <c r="JJ238" i="5" s="1"/>
  <c r="JJ248" i="5" l="1"/>
  <c r="JJ246" i="5"/>
  <c r="JJ240" i="5"/>
  <c r="JK232" i="5" l="1"/>
  <c r="JK234" i="5"/>
  <c r="JK242" i="5" s="1"/>
  <c r="JK244" i="5" l="1"/>
  <c r="JK236" i="5" s="1"/>
  <c r="JK238" i="5" s="1"/>
  <c r="JK248" i="5" l="1"/>
  <c r="BD132" i="10" s="1"/>
  <c r="JK246" i="5"/>
  <c r="JK240" i="5"/>
  <c r="BD131" i="10" s="1"/>
  <c r="JL232" i="5" l="1"/>
  <c r="JL234" i="5"/>
  <c r="JL242" i="5" s="1"/>
  <c r="JL244" i="5" l="1"/>
  <c r="JL248" i="5" s="1"/>
  <c r="JL236" i="5" l="1"/>
  <c r="JL238" i="5" l="1"/>
  <c r="JL246" i="5" l="1"/>
  <c r="JL240" i="5"/>
  <c r="JM232" i="5" l="1"/>
  <c r="JM234" i="5"/>
  <c r="JM242" i="5" s="1"/>
  <c r="JM244" i="5" l="1"/>
  <c r="JM248" i="5" s="1"/>
  <c r="JM236" i="5" l="1"/>
  <c r="JM238" i="5" l="1"/>
  <c r="JM246" i="5" l="1"/>
  <c r="JM240" i="5"/>
  <c r="JN232" i="5" l="1"/>
  <c r="JN234" i="5"/>
  <c r="JN242" i="5" s="1"/>
  <c r="JN244" i="5" l="1"/>
  <c r="JN248" i="5" s="1"/>
  <c r="JN236" i="5" l="1"/>
  <c r="JN238" i="5" l="1"/>
  <c r="JN246" i="5" l="1"/>
  <c r="JN240" i="5"/>
  <c r="JO232" i="5" l="1"/>
  <c r="JO234" i="5"/>
  <c r="JO242" i="5" s="1"/>
  <c r="JO244" i="5" l="1"/>
  <c r="JO248" i="5" s="1"/>
  <c r="JO236" i="5" l="1"/>
  <c r="JO238" i="5" l="1"/>
  <c r="JO246" i="5" l="1"/>
  <c r="JO240" i="5"/>
  <c r="JP232" i="5" l="1"/>
  <c r="JP234" i="5"/>
  <c r="JP242" i="5" s="1"/>
  <c r="JP244" i="5" l="1"/>
  <c r="JP236" i="5" s="1"/>
  <c r="JP238" i="5" s="1"/>
  <c r="JP248" i="5" l="1"/>
  <c r="JP246" i="5"/>
  <c r="JP240" i="5"/>
  <c r="JQ232" i="5" l="1"/>
  <c r="JQ234" i="5"/>
  <c r="JQ242" i="5" s="1"/>
  <c r="JQ244" i="5" l="1"/>
  <c r="JQ236" i="5" s="1"/>
  <c r="JQ238" i="5" s="1"/>
  <c r="JQ248" i="5" l="1"/>
  <c r="JQ246" i="5"/>
  <c r="JQ240" i="5"/>
  <c r="JR232" i="5" l="1"/>
  <c r="JR234" i="5"/>
  <c r="JR242" i="5" s="1"/>
  <c r="JR244" i="5" l="1"/>
  <c r="JR236" i="5" s="1"/>
  <c r="JR238" i="5" s="1"/>
  <c r="JR248" i="5" l="1"/>
  <c r="BE132" i="10" s="1"/>
  <c r="JR246" i="5"/>
  <c r="JR240" i="5"/>
  <c r="BE131" i="10" s="1"/>
  <c r="JS232" i="5" l="1"/>
  <c r="JS234" i="5"/>
  <c r="JS242" i="5" s="1"/>
  <c r="JS244" i="5" l="1"/>
  <c r="JS248" i="5" s="1"/>
  <c r="JS236" i="5" l="1"/>
  <c r="JS238" i="5" l="1"/>
  <c r="JS246" i="5" l="1"/>
  <c r="JS240" i="5"/>
  <c r="JT232" i="5" l="1"/>
  <c r="JT234" i="5"/>
  <c r="JT242" i="5" s="1"/>
  <c r="JT244" i="5" l="1"/>
  <c r="JT248" i="5" s="1"/>
  <c r="JT236" i="5" l="1"/>
  <c r="JT238" i="5" l="1"/>
  <c r="JT246" i="5" l="1"/>
  <c r="JT240" i="5"/>
  <c r="JU232" i="5" l="1"/>
  <c r="JU234" i="5"/>
  <c r="JU242" i="5" s="1"/>
  <c r="JU244" i="5" l="1"/>
  <c r="JU248" i="5" s="1"/>
  <c r="JU236" i="5" l="1"/>
  <c r="JU238" i="5" l="1"/>
  <c r="JU246" i="5" l="1"/>
  <c r="JU240" i="5"/>
  <c r="JV232" i="5" l="1"/>
  <c r="JV234" i="5"/>
  <c r="JV242" i="5" s="1"/>
  <c r="JV244" i="5" l="1"/>
  <c r="JV248" i="5" s="1"/>
  <c r="JV236" i="5" l="1"/>
  <c r="JV238" i="5" l="1"/>
  <c r="JV246" i="5" l="1"/>
  <c r="JV240" i="5"/>
  <c r="JW232" i="5" l="1"/>
  <c r="JW234" i="5"/>
  <c r="JW242" i="5" s="1"/>
  <c r="JW244" i="5" l="1"/>
  <c r="JW236" i="5" s="1"/>
  <c r="JW238" i="5" s="1"/>
  <c r="JW248" i="5" l="1"/>
  <c r="JW246" i="5"/>
  <c r="JW240" i="5"/>
  <c r="JX232" i="5" l="1"/>
  <c r="JX234" i="5"/>
  <c r="JX242" i="5" s="1"/>
  <c r="JX244" i="5" l="1"/>
  <c r="JX236" i="5" s="1"/>
  <c r="JX238" i="5" s="1"/>
  <c r="JX248" i="5" l="1"/>
  <c r="JX246" i="5"/>
  <c r="JX240" i="5"/>
  <c r="JY232" i="5" l="1"/>
  <c r="JY234" i="5"/>
  <c r="JY242" i="5" s="1"/>
  <c r="JY244" i="5" l="1"/>
  <c r="JY236" i="5" s="1"/>
  <c r="JY238" i="5" s="1"/>
  <c r="JY248" i="5" l="1"/>
  <c r="BF132" i="10" s="1"/>
  <c r="JY246" i="5"/>
  <c r="JY240" i="5"/>
  <c r="BF131" i="10" s="1"/>
  <c r="JZ232" i="5" l="1"/>
  <c r="JZ234" i="5"/>
  <c r="JZ242" i="5" s="1"/>
  <c r="JZ244" i="5" l="1"/>
  <c r="JZ248" i="5" s="1"/>
  <c r="JZ236" i="5" l="1"/>
  <c r="JZ238" i="5" l="1"/>
  <c r="JZ246" i="5" l="1"/>
  <c r="JZ240" i="5"/>
  <c r="KA232" i="5" l="1"/>
  <c r="KA234" i="5"/>
  <c r="KA242" i="5" s="1"/>
  <c r="KA244" i="5" l="1"/>
  <c r="KA248" i="5" s="1"/>
  <c r="KA236" i="5" l="1"/>
  <c r="KA238" i="5" l="1"/>
  <c r="KA246" i="5" l="1"/>
  <c r="KA240" i="5"/>
  <c r="KB232" i="5" l="1"/>
  <c r="KB234" i="5"/>
  <c r="KB242" i="5" s="1"/>
  <c r="KB244" i="5" l="1"/>
  <c r="KB248" i="5" s="1"/>
  <c r="KB236" i="5" l="1"/>
  <c r="KB238" i="5" l="1"/>
  <c r="KB246" i="5" l="1"/>
  <c r="KB240" i="5"/>
  <c r="KC232" i="5" l="1"/>
  <c r="KC234" i="5"/>
  <c r="KC242" i="5" s="1"/>
  <c r="KC244" i="5" l="1"/>
  <c r="KC248" i="5" s="1"/>
  <c r="KC236" i="5" l="1"/>
  <c r="KC238" i="5" l="1"/>
  <c r="KC246" i="5" l="1"/>
  <c r="KC240" i="5"/>
  <c r="KD232" i="5" l="1"/>
  <c r="KD234" i="5"/>
  <c r="KD242" i="5" s="1"/>
  <c r="KD244" i="5" l="1"/>
  <c r="KD236" i="5" s="1"/>
  <c r="KD238" i="5" s="1"/>
  <c r="KD248" i="5" l="1"/>
  <c r="KD246" i="5"/>
  <c r="KD240" i="5"/>
  <c r="KE232" i="5" l="1"/>
  <c r="KE234" i="5"/>
  <c r="KE242" i="5" s="1"/>
  <c r="KE244" i="5" l="1"/>
  <c r="KE236" i="5" s="1"/>
  <c r="KE238" i="5" s="1"/>
  <c r="KE248" i="5" l="1"/>
  <c r="KE246" i="5"/>
  <c r="KE240" i="5"/>
  <c r="KF232" i="5" l="1"/>
  <c r="KF234" i="5"/>
  <c r="KF242" i="5" s="1"/>
  <c r="KF244" i="5" l="1"/>
  <c r="KF236" i="5" s="1"/>
  <c r="KF238" i="5" s="1"/>
  <c r="KF248" i="5" l="1"/>
  <c r="BG132" i="10" s="1"/>
  <c r="KF246" i="5"/>
  <c r="KF240" i="5"/>
  <c r="BG131" i="10" s="1"/>
  <c r="KG232" i="5" l="1"/>
  <c r="KG234" i="5"/>
  <c r="KG242" i="5" s="1"/>
  <c r="KG244" i="5" l="1"/>
  <c r="KG248" i="5" s="1"/>
  <c r="KG236" i="5" l="1"/>
  <c r="KG238" i="5" l="1"/>
  <c r="KG246" i="5" l="1"/>
  <c r="KG240" i="5"/>
  <c r="KH232" i="5" l="1"/>
  <c r="KH234" i="5"/>
  <c r="KH242" i="5" s="1"/>
  <c r="KH244" i="5" l="1"/>
  <c r="KH248" i="5" s="1"/>
  <c r="KH236" i="5" l="1"/>
  <c r="KH238" i="5" l="1"/>
  <c r="KH246" i="5" l="1"/>
  <c r="KH240" i="5"/>
  <c r="KI232" i="5" l="1"/>
  <c r="KI234" i="5"/>
  <c r="KI242" i="5" s="1"/>
  <c r="KI244" i="5" l="1"/>
  <c r="KI248" i="5" s="1"/>
  <c r="KI236" i="5" l="1"/>
  <c r="KI238" i="5" l="1"/>
  <c r="KI246" i="5" l="1"/>
  <c r="KI240" i="5"/>
  <c r="KJ232" i="5" l="1"/>
  <c r="KJ234" i="5"/>
  <c r="KJ242" i="5" s="1"/>
  <c r="KJ244" i="5" l="1"/>
  <c r="KJ248" i="5" s="1"/>
  <c r="KJ236" i="5" l="1"/>
  <c r="KJ238" i="5" l="1"/>
  <c r="KJ246" i="5" l="1"/>
  <c r="KJ240" i="5"/>
  <c r="KK232" i="5" l="1"/>
  <c r="KK234" i="5"/>
  <c r="KK242" i="5" s="1"/>
  <c r="KK244" i="5" l="1"/>
  <c r="KK248" i="5" s="1"/>
  <c r="KK236" i="5" l="1"/>
  <c r="KK238" i="5" l="1"/>
  <c r="KK246" i="5" l="1"/>
  <c r="KK240" i="5"/>
  <c r="KL232" i="5" l="1"/>
  <c r="KL234" i="5"/>
  <c r="KL242" i="5" s="1"/>
  <c r="KL244" i="5" l="1"/>
  <c r="KL236" i="5" s="1"/>
  <c r="KL238" i="5" s="1"/>
  <c r="KL248" i="5" l="1"/>
  <c r="KL246" i="5"/>
  <c r="KL240" i="5"/>
  <c r="KM232" i="5" l="1"/>
  <c r="KM234" i="5"/>
  <c r="KM242" i="5" s="1"/>
  <c r="KM244" i="5" l="1"/>
  <c r="KM236" i="5" s="1"/>
  <c r="KM238" i="5" s="1"/>
  <c r="KM248" i="5" l="1"/>
  <c r="BH132" i="10" s="1"/>
  <c r="KM246" i="5"/>
  <c r="KM240" i="5"/>
  <c r="BH131" i="10" s="1"/>
  <c r="KN232" i="5" l="1"/>
  <c r="KN234" i="5"/>
  <c r="KN242" i="5" s="1"/>
  <c r="KN244" i="5" l="1"/>
  <c r="KN248" i="5" s="1"/>
  <c r="KN236" i="5" l="1"/>
  <c r="KN238" i="5" l="1"/>
  <c r="KN246" i="5" l="1"/>
  <c r="KN240" i="5"/>
  <c r="KO232" i="5" l="1"/>
  <c r="KO234" i="5"/>
  <c r="KO242" i="5" s="1"/>
  <c r="KO244" i="5" l="1"/>
  <c r="KO248" i="5" s="1"/>
  <c r="KO236" i="5" l="1"/>
  <c r="KO238" i="5" l="1"/>
  <c r="KO246" i="5" l="1"/>
  <c r="KO240" i="5"/>
  <c r="KP232" i="5" l="1"/>
  <c r="KP234" i="5"/>
  <c r="KP242" i="5" s="1"/>
  <c r="KP244" i="5" l="1"/>
  <c r="KP248" i="5" s="1"/>
  <c r="KP236" i="5" l="1"/>
  <c r="KP238" i="5" l="1"/>
  <c r="KP246" i="5" l="1"/>
  <c r="KP240" i="5"/>
  <c r="KQ232" i="5" l="1"/>
  <c r="KQ234" i="5"/>
  <c r="KQ242" i="5" s="1"/>
  <c r="KQ244" i="5" l="1"/>
  <c r="KQ248" i="5" s="1"/>
  <c r="KQ236" i="5" l="1"/>
  <c r="KQ238" i="5" l="1"/>
  <c r="KQ246" i="5" l="1"/>
  <c r="KQ240" i="5"/>
  <c r="KR232" i="5" l="1"/>
  <c r="KR234" i="5"/>
  <c r="KR242" i="5" s="1"/>
  <c r="KR244" i="5" l="1"/>
  <c r="KR236" i="5" s="1"/>
  <c r="KR238" i="5" s="1"/>
  <c r="KR248" i="5" l="1"/>
  <c r="KR246" i="5"/>
  <c r="KR240" i="5"/>
  <c r="KS232" i="5" l="1"/>
  <c r="KS234" i="5"/>
  <c r="KS242" i="5" s="1"/>
  <c r="KS244" i="5" l="1"/>
  <c r="KS236" i="5" s="1"/>
  <c r="KS238" i="5" s="1"/>
  <c r="KS248" i="5" l="1"/>
  <c r="KS246" i="5"/>
  <c r="KS240" i="5"/>
  <c r="KT232" i="5" l="1"/>
  <c r="KT234" i="5"/>
  <c r="KT242" i="5" s="1"/>
  <c r="KT244" i="5" l="1"/>
  <c r="KT236" i="5" s="1"/>
  <c r="KT238" i="5" s="1"/>
  <c r="KT248" i="5" l="1"/>
  <c r="BI132" i="10" s="1"/>
  <c r="KT246" i="5"/>
  <c r="KT240" i="5"/>
  <c r="BI131" i="10" s="1"/>
  <c r="KU232" i="5" l="1"/>
  <c r="KU234" i="5"/>
  <c r="KU242" i="5" s="1"/>
  <c r="KU244" i="5" l="1"/>
  <c r="KU248" i="5" s="1"/>
  <c r="KU236" i="5" l="1"/>
  <c r="KU238" i="5" l="1"/>
  <c r="KU246" i="5" l="1"/>
  <c r="KU240" i="5"/>
  <c r="KV232" i="5" l="1"/>
  <c r="KV234" i="5"/>
  <c r="KV242" i="5" s="1"/>
  <c r="KV244" i="5" l="1"/>
  <c r="KV248" i="5" s="1"/>
  <c r="KV236" i="5" l="1"/>
  <c r="KV238" i="5" l="1"/>
  <c r="KV246" i="5" l="1"/>
  <c r="KV240" i="5"/>
  <c r="KW232" i="5" l="1"/>
  <c r="KW234" i="5"/>
  <c r="KW242" i="5" s="1"/>
  <c r="KW244" i="5" l="1"/>
  <c r="KW248" i="5" s="1"/>
  <c r="KW236" i="5" l="1"/>
  <c r="KW238" i="5" l="1"/>
  <c r="KW246" i="5" l="1"/>
  <c r="KW240" i="5"/>
  <c r="KX232" i="5" l="1"/>
  <c r="KX234" i="5"/>
  <c r="KX242" i="5" s="1"/>
  <c r="KX244" i="5" l="1"/>
  <c r="KX248" i="5" s="1"/>
  <c r="KX236" i="5" l="1"/>
  <c r="KX238" i="5" l="1"/>
  <c r="KX246" i="5" l="1"/>
  <c r="KX240" i="5"/>
  <c r="KY232" i="5" l="1"/>
  <c r="KY234" i="5"/>
  <c r="KY242" i="5" s="1"/>
  <c r="KY244" i="5" l="1"/>
  <c r="KY236" i="5" s="1"/>
  <c r="KY238" i="5" s="1"/>
  <c r="KY248" i="5" l="1"/>
  <c r="KY246" i="5"/>
  <c r="KY240" i="5"/>
  <c r="KZ232" i="5" l="1"/>
  <c r="KZ234" i="5"/>
  <c r="KZ242" i="5" s="1"/>
  <c r="KZ244" i="5" l="1"/>
  <c r="KZ236" i="5" s="1"/>
  <c r="KZ238" i="5" s="1"/>
  <c r="KZ248" i="5" l="1"/>
  <c r="KZ246" i="5"/>
  <c r="KZ240" i="5"/>
  <c r="LA232" i="5" l="1"/>
  <c r="LA234" i="5"/>
  <c r="LA242" i="5" s="1"/>
  <c r="LA244" i="5" l="1"/>
  <c r="LA236" i="5" s="1"/>
  <c r="LA238" i="5" s="1"/>
  <c r="LA248" i="5" l="1"/>
  <c r="BJ132" i="10" s="1"/>
  <c r="LA246" i="5"/>
  <c r="LA240" i="5"/>
  <c r="BJ131" i="10" s="1"/>
  <c r="LB232" i="5" l="1"/>
  <c r="LB234" i="5"/>
  <c r="LB242" i="5" s="1"/>
  <c r="LB244" i="5" l="1"/>
  <c r="LB248" i="5" s="1"/>
  <c r="LB236" i="5" l="1"/>
  <c r="LB238" i="5" l="1"/>
  <c r="LB246" i="5" l="1"/>
  <c r="LB240" i="5"/>
  <c r="LC232" i="5" l="1"/>
  <c r="LC234" i="5"/>
  <c r="LC242" i="5" s="1"/>
  <c r="LC244" i="5" l="1"/>
  <c r="LC248" i="5" s="1"/>
  <c r="LC236" i="5" l="1"/>
  <c r="LC238" i="5" l="1"/>
  <c r="LC246" i="5" l="1"/>
  <c r="LC240" i="5"/>
  <c r="LD232" i="5" l="1"/>
  <c r="LD234" i="5"/>
  <c r="LD242" i="5" s="1"/>
  <c r="LD244" i="5" l="1"/>
  <c r="LD248" i="5" s="1"/>
  <c r="LD236" i="5" l="1"/>
  <c r="LD238" i="5" l="1"/>
  <c r="LD246" i="5" l="1"/>
  <c r="LD240" i="5"/>
  <c r="LE232" i="5" l="1"/>
  <c r="LE234" i="5"/>
  <c r="LE242" i="5" s="1"/>
  <c r="LE244" i="5" l="1"/>
  <c r="LE248" i="5" s="1"/>
  <c r="LE236" i="5" l="1"/>
  <c r="LE238" i="5" l="1"/>
  <c r="LE246" i="5" l="1"/>
  <c r="LE240" i="5"/>
  <c r="LF232" i="5" l="1"/>
  <c r="LF234" i="5"/>
  <c r="LF242" i="5" s="1"/>
  <c r="LF244" i="5" l="1"/>
  <c r="LF236" i="5" s="1"/>
  <c r="LF248" i="5" l="1"/>
  <c r="LF238" i="5"/>
  <c r="LF246" i="5" l="1"/>
  <c r="LF240" i="5"/>
  <c r="LG232" i="5" l="1"/>
  <c r="LG234" i="5"/>
  <c r="LG242" i="5" s="1"/>
  <c r="LG244" i="5" l="1"/>
  <c r="LG236" i="5" s="1"/>
  <c r="LG238" i="5" s="1"/>
  <c r="LG248" i="5" l="1"/>
  <c r="LG246" i="5"/>
  <c r="LG240" i="5"/>
  <c r="LH232" i="5" l="1"/>
  <c r="LH234" i="5"/>
  <c r="LH242" i="5" s="1"/>
  <c r="LH244" i="5" l="1"/>
  <c r="LH236" i="5" s="1"/>
  <c r="LH238" i="5" s="1"/>
  <c r="LH248" i="5" l="1"/>
  <c r="BK132" i="10" s="1"/>
  <c r="LH246" i="5"/>
  <c r="LH240" i="5"/>
  <c r="BK131" i="10" s="1"/>
  <c r="LI232" i="5" l="1"/>
  <c r="LI234" i="5"/>
  <c r="LI242" i="5" s="1"/>
  <c r="LI244" i="5" l="1"/>
  <c r="LI248" i="5" s="1"/>
  <c r="LI236" i="5" l="1"/>
  <c r="LI238" i="5" l="1"/>
  <c r="LI246" i="5" l="1"/>
  <c r="LI240" i="5"/>
  <c r="LJ232" i="5" l="1"/>
  <c r="LJ234" i="5"/>
  <c r="LJ242" i="5" s="1"/>
  <c r="LJ244" i="5" l="1"/>
  <c r="LJ248" i="5" s="1"/>
  <c r="LJ236" i="5" l="1"/>
  <c r="LJ238" i="5" l="1"/>
  <c r="LJ246" i="5" l="1"/>
  <c r="LJ240" i="5"/>
  <c r="LK232" i="5" l="1"/>
  <c r="LK234" i="5"/>
  <c r="LK242" i="5" s="1"/>
  <c r="LK244" i="5" l="1"/>
  <c r="LK248" i="5" s="1"/>
  <c r="LK236" i="5" l="1"/>
  <c r="LK238" i="5" l="1"/>
  <c r="LK246" i="5" l="1"/>
  <c r="LK240" i="5"/>
  <c r="LL232" i="5" l="1"/>
  <c r="LL234" i="5"/>
  <c r="LL242" i="5" s="1"/>
  <c r="LL244" i="5" l="1"/>
  <c r="LL248" i="5" s="1"/>
  <c r="LL236" i="5" l="1"/>
  <c r="LL238" i="5" l="1"/>
  <c r="LL246" i="5" l="1"/>
  <c r="LL240" i="5"/>
  <c r="LM232" i="5" l="1"/>
  <c r="LM234" i="5"/>
  <c r="LM242" i="5" s="1"/>
  <c r="LM244" i="5" l="1"/>
  <c r="LM248" i="5" s="1"/>
  <c r="LM236" i="5" l="1"/>
  <c r="LM238" i="5" l="1"/>
  <c r="LM246" i="5" l="1"/>
  <c r="LM240" i="5"/>
  <c r="LN232" i="5" l="1"/>
  <c r="LN234" i="5"/>
  <c r="LN242" i="5" s="1"/>
  <c r="LN244" i="5" l="1"/>
  <c r="LN248" i="5" s="1"/>
  <c r="LN236" i="5" l="1"/>
  <c r="LN238" i="5" l="1"/>
  <c r="LN246" i="5" l="1"/>
  <c r="LN240" i="5"/>
  <c r="LO232" i="5" l="1"/>
  <c r="LO234" i="5"/>
  <c r="LO242" i="5" s="1"/>
  <c r="LO244" i="5" l="1"/>
  <c r="LO248" i="5" s="1"/>
  <c r="BL132" i="10" s="1"/>
  <c r="LO236" i="5" l="1"/>
  <c r="LO238" i="5" l="1"/>
  <c r="LO246" i="5" l="1"/>
  <c r="LO240" i="5"/>
  <c r="BL131" i="10" s="1"/>
  <c r="LP232" i="5" l="1"/>
  <c r="LP234" i="5"/>
  <c r="LP242" i="5" s="1"/>
  <c r="LP244" i="5" l="1"/>
  <c r="LP248" i="5" s="1"/>
  <c r="LP236" i="5" l="1"/>
  <c r="LP238" i="5" l="1"/>
  <c r="LP246" i="5" l="1"/>
  <c r="LP240" i="5"/>
  <c r="LQ232" i="5" l="1"/>
  <c r="LQ234" i="5"/>
  <c r="LQ242" i="5" s="1"/>
  <c r="LQ244" i="5" l="1"/>
  <c r="LQ248" i="5" s="1"/>
  <c r="LQ236" i="5" l="1"/>
  <c r="LQ238" i="5" l="1"/>
  <c r="LQ246" i="5" l="1"/>
  <c r="LQ240" i="5"/>
  <c r="LR232" i="5" l="1"/>
  <c r="LR234" i="5"/>
  <c r="LR242" i="5" s="1"/>
  <c r="LR244" i="5" l="1"/>
  <c r="LR248" i="5" s="1"/>
  <c r="LR236" i="5" l="1"/>
  <c r="LR238" i="5" l="1"/>
  <c r="LR246" i="5" l="1"/>
  <c r="LR240" i="5"/>
  <c r="LS232" i="5" l="1"/>
  <c r="LS234" i="5"/>
  <c r="LS242" i="5" s="1"/>
  <c r="LS244" i="5" l="1"/>
  <c r="LS248" i="5" s="1"/>
  <c r="LS236" i="5" l="1"/>
  <c r="LS238" i="5" l="1"/>
  <c r="LS246" i="5" l="1"/>
  <c r="LS240" i="5"/>
  <c r="LT232" i="5" l="1"/>
  <c r="LT234" i="5"/>
  <c r="LT242" i="5" s="1"/>
  <c r="LT244" i="5" l="1"/>
  <c r="LT236" i="5" s="1"/>
  <c r="LT238" i="5" s="1"/>
  <c r="LT248" i="5" l="1"/>
  <c r="LT246" i="5"/>
  <c r="LT240" i="5"/>
  <c r="LU232" i="5" l="1"/>
  <c r="LU234" i="5"/>
  <c r="LU242" i="5" s="1"/>
  <c r="LU244" i="5" l="1"/>
  <c r="LU236" i="5" s="1"/>
  <c r="LU238" i="5" s="1"/>
  <c r="LU248" i="5" l="1"/>
  <c r="LU246" i="5"/>
  <c r="LU240" i="5"/>
  <c r="LV232" i="5" l="1"/>
  <c r="LV234" i="5"/>
  <c r="LV242" i="5" s="1"/>
  <c r="LV244" i="5" l="1"/>
  <c r="LV236" i="5" s="1"/>
  <c r="LV238" i="5" s="1"/>
  <c r="LV248" i="5" l="1"/>
  <c r="BM132" i="10" s="1"/>
  <c r="LV246" i="5"/>
  <c r="LV240" i="5"/>
  <c r="BM131" i="10" s="1"/>
  <c r="LW232" i="5" l="1"/>
  <c r="LW234" i="5"/>
  <c r="LW242" i="5" s="1"/>
  <c r="LW244" i="5" l="1"/>
  <c r="LW248" i="5" s="1"/>
  <c r="LW236" i="5" l="1"/>
  <c r="LW238" i="5" l="1"/>
  <c r="LW246" i="5" l="1"/>
  <c r="LW240" i="5"/>
  <c r="LX232" i="5" l="1"/>
  <c r="LX234" i="5"/>
  <c r="LX242" i="5" s="1"/>
  <c r="LX244" i="5" l="1"/>
  <c r="LX248" i="5" s="1"/>
  <c r="LX236" i="5" l="1"/>
  <c r="LX238" i="5" l="1"/>
  <c r="LX246" i="5" l="1"/>
  <c r="LX240" i="5"/>
  <c r="LY232" i="5" l="1"/>
  <c r="LY234" i="5"/>
  <c r="LY242" i="5" s="1"/>
  <c r="LY244" i="5" l="1"/>
  <c r="LY248" i="5" s="1"/>
  <c r="LY236" i="5" l="1"/>
  <c r="LY238" i="5" l="1"/>
  <c r="LY246" i="5" l="1"/>
  <c r="LY240" i="5"/>
  <c r="LZ232" i="5" l="1"/>
  <c r="LZ234" i="5"/>
  <c r="LZ242" i="5" s="1"/>
  <c r="LZ244" i="5" l="1"/>
  <c r="LZ248" i="5" s="1"/>
  <c r="LZ236" i="5" l="1"/>
  <c r="LZ238" i="5" l="1"/>
  <c r="LZ246" i="5" l="1"/>
  <c r="LZ240" i="5"/>
  <c r="MA232" i="5" l="1"/>
  <c r="MA234" i="5"/>
  <c r="MA242" i="5" s="1"/>
  <c r="MA244" i="5" l="1"/>
  <c r="MA236" i="5" s="1"/>
  <c r="MA238" i="5" s="1"/>
  <c r="MA248" i="5" l="1"/>
  <c r="MA246" i="5"/>
  <c r="MA240" i="5"/>
  <c r="MB232" i="5" l="1"/>
  <c r="MB234" i="5"/>
  <c r="MB242" i="5" s="1"/>
  <c r="MB244" i="5" l="1"/>
  <c r="MB236" i="5" s="1"/>
  <c r="MB238" i="5" s="1"/>
  <c r="MB248" i="5" l="1"/>
  <c r="MB246" i="5"/>
  <c r="MB240" i="5"/>
  <c r="MC232" i="5" l="1"/>
  <c r="MC234" i="5"/>
  <c r="MC242" i="5" s="1"/>
  <c r="MC244" i="5" l="1"/>
  <c r="MC236" i="5" s="1"/>
  <c r="MC238" i="5" s="1"/>
  <c r="MC248" i="5" l="1"/>
  <c r="BN132" i="10" s="1"/>
  <c r="MC246" i="5"/>
  <c r="MC240" i="5"/>
  <c r="BN131" i="10" s="1"/>
  <c r="MD232" i="5" l="1"/>
  <c r="MD234" i="5"/>
  <c r="MD242" i="5" s="1"/>
  <c r="MD244" i="5" l="1"/>
  <c r="MD248" i="5" s="1"/>
  <c r="MD236" i="5" l="1"/>
  <c r="MD238" i="5" l="1"/>
  <c r="MD246" i="5" l="1"/>
  <c r="MD240" i="5"/>
  <c r="ME232" i="5" l="1"/>
  <c r="ME234" i="5"/>
  <c r="ME242" i="5" s="1"/>
  <c r="ME244" i="5" l="1"/>
  <c r="ME248" i="5" s="1"/>
  <c r="ME236" i="5" l="1"/>
  <c r="ME238" i="5" l="1"/>
  <c r="ME246" i="5" l="1"/>
  <c r="ME240" i="5"/>
  <c r="MF232" i="5" l="1"/>
  <c r="MF234" i="5"/>
  <c r="MF242" i="5" s="1"/>
  <c r="MF244" i="5" l="1"/>
  <c r="MF248" i="5" s="1"/>
  <c r="MF236" i="5" l="1"/>
  <c r="MF238" i="5" l="1"/>
  <c r="MF246" i="5" l="1"/>
  <c r="MF240" i="5"/>
  <c r="MG232" i="5" l="1"/>
  <c r="MG234" i="5"/>
  <c r="MG242" i="5" s="1"/>
  <c r="MG244" i="5" l="1"/>
  <c r="MG248" i="5" s="1"/>
  <c r="MG236" i="5" l="1"/>
  <c r="MG238" i="5" l="1"/>
  <c r="MG246" i="5" l="1"/>
  <c r="MG240" i="5"/>
  <c r="MH232" i="5" l="1"/>
  <c r="MH234" i="5"/>
  <c r="MH242" i="5" s="1"/>
  <c r="MH244" i="5" l="1"/>
  <c r="MH236" i="5" s="1"/>
  <c r="MH238" i="5" s="1"/>
  <c r="MH248" i="5" l="1"/>
  <c r="MH246" i="5"/>
  <c r="MH240" i="5"/>
  <c r="MI232" i="5" l="1"/>
  <c r="MI234" i="5"/>
  <c r="MI242" i="5" s="1"/>
  <c r="MI244" i="5" l="1"/>
  <c r="MI236" i="5" s="1"/>
  <c r="MI238" i="5" s="1"/>
  <c r="MI248" i="5" l="1"/>
  <c r="MI246" i="5"/>
  <c r="MI240" i="5"/>
  <c r="MJ232" i="5" l="1"/>
  <c r="MJ234" i="5"/>
  <c r="MJ242" i="5" s="1"/>
  <c r="MJ244" i="5" l="1"/>
  <c r="MJ236" i="5" s="1"/>
  <c r="MJ238" i="5" s="1"/>
  <c r="MJ248" i="5" l="1"/>
  <c r="BO132" i="10" s="1"/>
  <c r="MJ246" i="5"/>
  <c r="MJ240" i="5"/>
  <c r="BO131" i="10" s="1"/>
  <c r="MK232" i="5" l="1"/>
  <c r="MK234" i="5"/>
  <c r="MK242" i="5" s="1"/>
  <c r="MK244" i="5" l="1"/>
  <c r="MK248" i="5" s="1"/>
  <c r="MK236" i="5" l="1"/>
  <c r="MK238" i="5" l="1"/>
  <c r="MK246" i="5" l="1"/>
  <c r="MK240" i="5"/>
  <c r="ML232" i="5" l="1"/>
  <c r="ML234" i="5"/>
  <c r="ML242" i="5" s="1"/>
  <c r="ML244" i="5" l="1"/>
  <c r="ML248" i="5" s="1"/>
  <c r="ML236" i="5" l="1"/>
  <c r="ML238" i="5" l="1"/>
  <c r="ML246" i="5" l="1"/>
  <c r="ML240" i="5"/>
  <c r="MM232" i="5" l="1"/>
  <c r="MM234" i="5"/>
  <c r="MM242" i="5" s="1"/>
  <c r="MM244" i="5" l="1"/>
  <c r="MM248" i="5" s="1"/>
  <c r="MM236" i="5" l="1"/>
  <c r="MM238" i="5" l="1"/>
  <c r="MM246" i="5" l="1"/>
  <c r="MM240" i="5"/>
  <c r="MN232" i="5" l="1"/>
  <c r="MN234" i="5"/>
  <c r="MN242" i="5" s="1"/>
  <c r="MN244" i="5" l="1"/>
  <c r="MN248" i="5" s="1"/>
  <c r="MN236" i="5" l="1"/>
  <c r="MN238" i="5" l="1"/>
  <c r="MN246" i="5" l="1"/>
  <c r="MN240" i="5"/>
  <c r="MO232" i="5" l="1"/>
  <c r="MO234" i="5"/>
  <c r="MO242" i="5" s="1"/>
  <c r="MO244" i="5" l="1"/>
  <c r="MO236" i="5" s="1"/>
  <c r="MO238" i="5" s="1"/>
  <c r="MO248" i="5" l="1"/>
  <c r="MO246" i="5"/>
  <c r="MO240" i="5"/>
  <c r="MP232" i="5" l="1"/>
  <c r="MP234" i="5"/>
  <c r="MP242" i="5" s="1"/>
  <c r="MP244" i="5" l="1"/>
  <c r="MP236" i="5" s="1"/>
  <c r="MP238" i="5" s="1"/>
  <c r="MP248" i="5" l="1"/>
  <c r="MP246" i="5"/>
  <c r="MP240" i="5"/>
  <c r="MQ232" i="5" l="1"/>
  <c r="MQ234" i="5"/>
  <c r="MQ242" i="5" s="1"/>
  <c r="MQ244" i="5" l="1"/>
  <c r="MQ248" i="5" s="1"/>
  <c r="BP132" i="10" s="1"/>
  <c r="MQ236" i="5" l="1"/>
  <c r="MQ238" i="5" l="1"/>
  <c r="MQ246" i="5" l="1"/>
  <c r="MQ240" i="5"/>
  <c r="BP131" i="10" s="1"/>
  <c r="MR232" i="5" l="1"/>
  <c r="MR234" i="5"/>
  <c r="MR242" i="5" s="1"/>
  <c r="MR244" i="5" l="1"/>
  <c r="MR248" i="5" s="1"/>
  <c r="MR236" i="5" l="1"/>
  <c r="MR238" i="5" l="1"/>
  <c r="MR246" i="5" l="1"/>
  <c r="MR240" i="5"/>
  <c r="MS232" i="5" l="1"/>
  <c r="MS234" i="5"/>
  <c r="MS242" i="5" s="1"/>
  <c r="MS244" i="5" l="1"/>
  <c r="MS248" i="5" s="1"/>
  <c r="MS236" i="5" l="1"/>
  <c r="MS238" i="5" l="1"/>
  <c r="MS246" i="5" l="1"/>
  <c r="MS240" i="5"/>
  <c r="MT232" i="5" l="1"/>
  <c r="MT234" i="5"/>
  <c r="MT242" i="5" s="1"/>
  <c r="MT244" i="5" l="1"/>
  <c r="MT248" i="5" s="1"/>
  <c r="MT236" i="5" l="1"/>
  <c r="MT238" i="5" l="1"/>
  <c r="MT246" i="5" l="1"/>
  <c r="MT240" i="5"/>
  <c r="MU232" i="5" l="1"/>
  <c r="MU234" i="5"/>
  <c r="MU242" i="5" s="1"/>
  <c r="MU244" i="5" l="1"/>
  <c r="MU248" i="5" s="1"/>
  <c r="MU236" i="5" l="1"/>
  <c r="MU238" i="5" l="1"/>
  <c r="MU246" i="5" l="1"/>
  <c r="MU240" i="5"/>
  <c r="MV232" i="5" l="1"/>
  <c r="MV234" i="5"/>
  <c r="MV242" i="5" s="1"/>
  <c r="MV244" i="5" l="1"/>
  <c r="MV236" i="5" s="1"/>
  <c r="MV238" i="5" s="1"/>
  <c r="MV248" i="5" l="1"/>
  <c r="MV246" i="5"/>
  <c r="MV240" i="5"/>
  <c r="MW232" i="5" l="1"/>
  <c r="MW234" i="5"/>
  <c r="MW242" i="5" s="1"/>
  <c r="MW244" i="5" l="1"/>
  <c r="MW236" i="5" s="1"/>
  <c r="MW238" i="5" s="1"/>
  <c r="MW248" i="5" l="1"/>
  <c r="MW246" i="5"/>
  <c r="MW240" i="5"/>
  <c r="MX232" i="5" l="1"/>
  <c r="MX234" i="5"/>
  <c r="MX242" i="5" s="1"/>
  <c r="MX244" i="5" l="1"/>
  <c r="MX236" i="5" s="1"/>
  <c r="MX238" i="5" s="1"/>
  <c r="MX248" i="5" l="1"/>
  <c r="BQ132" i="10" s="1"/>
  <c r="MX246" i="5"/>
  <c r="MX240" i="5"/>
  <c r="BQ131" i="10" s="1"/>
  <c r="MY232" i="5" l="1"/>
  <c r="MY234" i="5"/>
  <c r="MY242" i="5" s="1"/>
  <c r="MY244" i="5" l="1"/>
  <c r="MY248" i="5" s="1"/>
  <c r="MY236" i="5" l="1"/>
  <c r="MY238" i="5" l="1"/>
  <c r="MY246" i="5" l="1"/>
  <c r="MY240" i="5"/>
  <c r="MZ232" i="5" l="1"/>
  <c r="MZ234" i="5"/>
  <c r="MZ242" i="5" s="1"/>
  <c r="MZ244" i="5" l="1"/>
  <c r="MZ248" i="5" s="1"/>
  <c r="MZ236" i="5" l="1"/>
  <c r="MZ238" i="5" l="1"/>
  <c r="MZ246" i="5" l="1"/>
  <c r="MZ240" i="5"/>
  <c r="NA232" i="5" l="1"/>
  <c r="NA234" i="5"/>
  <c r="NA242" i="5" s="1"/>
  <c r="NA244" i="5" l="1"/>
  <c r="NA248" i="5" s="1"/>
  <c r="NA236" i="5" l="1"/>
  <c r="NA238" i="5" l="1"/>
  <c r="NA246" i="5" l="1"/>
  <c r="NA240" i="5"/>
  <c r="NB232" i="5" l="1"/>
  <c r="NB234" i="5"/>
  <c r="NB242" i="5" s="1"/>
  <c r="NB244" i="5" l="1"/>
  <c r="NB248" i="5" s="1"/>
  <c r="NB236" i="5" l="1"/>
  <c r="NB238" i="5" l="1"/>
  <c r="NB246" i="5" l="1"/>
  <c r="NB240" i="5"/>
  <c r="NC232" i="5" l="1"/>
  <c r="NC234" i="5"/>
  <c r="NC242" i="5" s="1"/>
  <c r="NC244" i="5" l="1"/>
  <c r="NC236" i="5" s="1"/>
  <c r="NC238" i="5" s="1"/>
  <c r="NC248" i="5" l="1"/>
  <c r="NC246" i="5"/>
  <c r="NC240" i="5"/>
  <c r="ND232" i="5" l="1"/>
  <c r="ND234" i="5"/>
  <c r="ND242" i="5" s="1"/>
  <c r="ND244" i="5" l="1"/>
  <c r="ND236" i="5" s="1"/>
  <c r="ND238" i="5" s="1"/>
  <c r="ND248" i="5" l="1"/>
  <c r="ND246" i="5"/>
  <c r="ND240" i="5"/>
  <c r="NE232" i="5" l="1"/>
  <c r="NE234" i="5"/>
  <c r="NE242" i="5" s="1"/>
  <c r="NE244" i="5" l="1"/>
  <c r="NE236" i="5" s="1"/>
  <c r="NE238" i="5" s="1"/>
  <c r="NE248" i="5" l="1"/>
  <c r="BR132" i="10" s="1"/>
  <c r="NE246" i="5"/>
  <c r="NE240" i="5"/>
  <c r="BR131" i="10" s="1"/>
  <c r="NF232" i="5" l="1"/>
  <c r="NF234" i="5"/>
  <c r="NF242" i="5" s="1"/>
  <c r="NF244" i="5" l="1"/>
  <c r="NF248" i="5" s="1"/>
  <c r="NF236" i="5" l="1"/>
  <c r="NF238" i="5" l="1"/>
  <c r="NF246" i="5" l="1"/>
  <c r="NF240" i="5"/>
  <c r="NG232" i="5" l="1"/>
  <c r="NG234" i="5"/>
  <c r="NG242" i="5" s="1"/>
  <c r="NG244" i="5" l="1"/>
  <c r="NG248" i="5" s="1"/>
  <c r="NG236" i="5" l="1"/>
  <c r="NG238" i="5" l="1"/>
  <c r="NG246" i="5" l="1"/>
  <c r="NG240" i="5"/>
  <c r="NH232" i="5" l="1"/>
  <c r="NH234" i="5"/>
  <c r="NH242" i="5" s="1"/>
  <c r="NH244" i="5" l="1"/>
  <c r="NH248" i="5" s="1"/>
  <c r="NH236" i="5" l="1"/>
  <c r="NH238" i="5" l="1"/>
  <c r="NH246" i="5" l="1"/>
  <c r="NH240" i="5"/>
  <c r="NI232" i="5" l="1"/>
  <c r="NI234" i="5"/>
  <c r="NI242" i="5" s="1"/>
  <c r="NI244" i="5" l="1"/>
  <c r="NI248" i="5" s="1"/>
  <c r="NI236" i="5" l="1"/>
  <c r="NI238" i="5" l="1"/>
  <c r="NI246" i="5" l="1"/>
  <c r="NI240" i="5"/>
  <c r="NJ232" i="5" l="1"/>
  <c r="NJ234" i="5"/>
  <c r="NJ242" i="5" s="1"/>
  <c r="NJ244" i="5" l="1"/>
  <c r="NJ236" i="5" s="1"/>
  <c r="NJ238" i="5" s="1"/>
  <c r="NJ248" i="5" l="1"/>
  <c r="NJ246" i="5"/>
  <c r="NJ240" i="5"/>
  <c r="NK232" i="5" l="1"/>
  <c r="NK234" i="5"/>
  <c r="NK242" i="5" s="1"/>
  <c r="NK244" i="5" l="1"/>
  <c r="NK236" i="5" s="1"/>
  <c r="NK238" i="5" s="1"/>
  <c r="NK248" i="5" l="1"/>
  <c r="NK246" i="5"/>
  <c r="NK240" i="5"/>
  <c r="NL232" i="5" l="1"/>
  <c r="NL234" i="5"/>
  <c r="NL242" i="5" s="1"/>
  <c r="NL244" i="5" l="1"/>
  <c r="NL236" i="5" s="1"/>
  <c r="NL238" i="5" s="1"/>
  <c r="NL248" i="5" l="1"/>
  <c r="BS132" i="10" s="1"/>
  <c r="NL246" i="5"/>
  <c r="NL240" i="5"/>
  <c r="BS131" i="10" s="1"/>
  <c r="NM232" i="5" l="1"/>
  <c r="NM234" i="5"/>
  <c r="NM242" i="5" s="1"/>
  <c r="NM244" i="5" l="1"/>
  <c r="NM248" i="5" s="1"/>
  <c r="NM236" i="5" l="1"/>
  <c r="NM238" i="5" l="1"/>
  <c r="NM246" i="5" l="1"/>
  <c r="NM240" i="5"/>
  <c r="NN232" i="5" l="1"/>
  <c r="NN234" i="5"/>
  <c r="NN242" i="5" s="1"/>
  <c r="NN244" i="5" l="1"/>
  <c r="NN248" i="5" s="1"/>
  <c r="NN236" i="5" l="1"/>
  <c r="NN238" i="5" l="1"/>
  <c r="NN246" i="5" l="1"/>
  <c r="NN240" i="5"/>
  <c r="NO232" i="5" l="1"/>
  <c r="NO234" i="5"/>
  <c r="NO242" i="5" s="1"/>
  <c r="NO244" i="5" l="1"/>
  <c r="NO248" i="5" s="1"/>
  <c r="NO236" i="5" l="1"/>
  <c r="NO238" i="5" l="1"/>
  <c r="NO246" i="5" l="1"/>
  <c r="NO240" i="5"/>
  <c r="NP232" i="5" l="1"/>
  <c r="NP234" i="5"/>
  <c r="NP242" i="5" s="1"/>
  <c r="NP244" i="5" l="1"/>
  <c r="NP248" i="5" s="1"/>
  <c r="NP236" i="5" l="1"/>
  <c r="NP238" i="5" l="1"/>
  <c r="NP246" i="5" l="1"/>
  <c r="NP240" i="5"/>
  <c r="NQ232" i="5" l="1"/>
  <c r="NQ234" i="5"/>
  <c r="NQ242" i="5" s="1"/>
  <c r="NQ244" i="5" l="1"/>
  <c r="NQ236" i="5" s="1"/>
  <c r="NQ238" i="5" s="1"/>
  <c r="NQ248" i="5" l="1"/>
  <c r="NQ246" i="5"/>
  <c r="NQ240" i="5"/>
  <c r="NR232" i="5" l="1"/>
  <c r="NR234" i="5"/>
  <c r="NR242" i="5" s="1"/>
  <c r="NR244" i="5" l="1"/>
  <c r="NR236" i="5" s="1"/>
  <c r="NR238" i="5" s="1"/>
  <c r="NR248" i="5" l="1"/>
  <c r="NR246" i="5"/>
  <c r="NR240" i="5"/>
  <c r="NS232" i="5" l="1"/>
  <c r="NS234" i="5"/>
  <c r="NS242" i="5" s="1"/>
  <c r="NS244" i="5" l="1"/>
  <c r="NS236" i="5" s="1"/>
  <c r="NS238" i="5" s="1"/>
  <c r="NS248" i="5" l="1"/>
  <c r="BT132" i="10" s="1"/>
  <c r="NS246" i="5"/>
  <c r="NS240" i="5"/>
  <c r="BT131" i="10" s="1"/>
  <c r="NT232" i="5" l="1"/>
  <c r="NT234" i="5"/>
  <c r="NT242" i="5" s="1"/>
  <c r="NT244" i="5" l="1"/>
  <c r="NT248" i="5" s="1"/>
  <c r="NT236" i="5" l="1"/>
  <c r="NT238" i="5" l="1"/>
  <c r="NT246" i="5" l="1"/>
  <c r="NT240" i="5"/>
  <c r="NU232" i="5" l="1"/>
  <c r="NU234" i="5"/>
  <c r="NU242" i="5" s="1"/>
  <c r="NU244" i="5" l="1"/>
  <c r="NU248" i="5" s="1"/>
  <c r="BU132" i="10" s="1"/>
  <c r="BV132" i="10" s="1"/>
  <c r="BW132" i="10" s="1"/>
  <c r="BX132" i="10" s="1"/>
  <c r="BY132" i="10" s="1"/>
  <c r="BZ132" i="10" s="1"/>
  <c r="NU236" i="5" l="1"/>
  <c r="NU238" i="5" l="1"/>
  <c r="NU246" i="5" l="1"/>
  <c r="NU240" i="5"/>
  <c r="BU131" i="10" s="1"/>
  <c r="BV131" i="10" s="1"/>
  <c r="BW131" i="10" s="1"/>
  <c r="BX131" i="10" s="1"/>
  <c r="BY131" i="10" s="1"/>
  <c r="BZ131" i="10" s="1"/>
  <c r="NV232" i="5" l="1"/>
  <c r="NV234" i="5"/>
  <c r="CA95" i="10" s="1"/>
  <c r="CA94" i="10" s="1"/>
  <c r="NV242" i="5" l="1"/>
  <c r="CA54" i="10" s="1"/>
  <c r="CA56" i="10" s="1"/>
  <c r="CA57" i="10" s="1"/>
  <c r="X95" i="10"/>
  <c r="X94" i="10" s="1"/>
  <c r="Y95" i="10"/>
  <c r="Y94" i="10" s="1"/>
  <c r="Z95" i="10"/>
  <c r="Z94" i="10" s="1"/>
  <c r="AA95" i="10"/>
  <c r="AA94" i="10" s="1"/>
  <c r="AB95" i="10"/>
  <c r="AB94" i="10" s="1"/>
  <c r="AC95" i="10"/>
  <c r="AC94" i="10" s="1"/>
  <c r="U95" i="9"/>
  <c r="U95" i="10"/>
  <c r="R234" i="5"/>
  <c r="V95" i="10"/>
  <c r="AD95" i="10"/>
  <c r="AE95" i="10"/>
  <c r="V95" i="9"/>
  <c r="V94" i="9" s="1"/>
  <c r="AF95" i="10"/>
  <c r="AG95" i="10"/>
  <c r="AH95" i="10"/>
  <c r="AI95" i="10"/>
  <c r="W95" i="9"/>
  <c r="W94" i="9" s="1"/>
  <c r="AJ95" i="10"/>
  <c r="AK95" i="10"/>
  <c r="AL95" i="10"/>
  <c r="AM95" i="10"/>
  <c r="AN95" i="10"/>
  <c r="X95" i="9"/>
  <c r="X94" i="9" s="1"/>
  <c r="AO95" i="10"/>
  <c r="AP95" i="10"/>
  <c r="AQ95" i="10"/>
  <c r="AR95" i="10"/>
  <c r="Y95" i="9"/>
  <c r="Y94" i="9" s="1"/>
  <c r="AS95" i="10"/>
  <c r="AT95" i="10"/>
  <c r="AU95" i="10"/>
  <c r="AV95" i="10"/>
  <c r="Z95" i="9"/>
  <c r="Z94" i="9" s="1"/>
  <c r="AW95" i="10"/>
  <c r="AX95" i="10"/>
  <c r="AY95" i="10"/>
  <c r="AZ95" i="10"/>
  <c r="AA95" i="9"/>
  <c r="AA94" i="9" s="1"/>
  <c r="BA95" i="10"/>
  <c r="BB95" i="10"/>
  <c r="BC95" i="10"/>
  <c r="BD95" i="10"/>
  <c r="BE95" i="10"/>
  <c r="AB95" i="9"/>
  <c r="AB94" i="9" s="1"/>
  <c r="BF95" i="10"/>
  <c r="BG95" i="10"/>
  <c r="BH95" i="10"/>
  <c r="BI95" i="10"/>
  <c r="AC95" i="9"/>
  <c r="AC94" i="9" s="1"/>
  <c r="BJ95" i="10"/>
  <c r="BK95" i="10"/>
  <c r="BL95" i="10"/>
  <c r="BM95" i="10"/>
  <c r="BN95" i="10"/>
  <c r="AD95" i="9"/>
  <c r="AD94" i="9" s="1"/>
  <c r="BO95" i="10"/>
  <c r="BP95" i="10"/>
  <c r="BQ95" i="10"/>
  <c r="BR95" i="10"/>
  <c r="AE95" i="9"/>
  <c r="AE94" i="9" s="1"/>
  <c r="BS95" i="10"/>
  <c r="BT95" i="10"/>
  <c r="BU95" i="10"/>
  <c r="BV95" i="10"/>
  <c r="AF95" i="9"/>
  <c r="AF94" i="9" s="1"/>
  <c r="BW95" i="10"/>
  <c r="BX95" i="10"/>
  <c r="BY95" i="10"/>
  <c r="BZ95" i="10"/>
  <c r="W54" i="10" l="1"/>
  <c r="W56" i="10" s="1"/>
  <c r="W57" i="10" s="1"/>
  <c r="X54" i="10"/>
  <c r="X56" i="10" s="1"/>
  <c r="X57" i="10" s="1"/>
  <c r="Y54" i="10"/>
  <c r="Y56" i="10" s="1"/>
  <c r="Y57" i="10" s="1"/>
  <c r="Z54" i="10"/>
  <c r="Z56" i="10" s="1"/>
  <c r="Z57" i="10" s="1"/>
  <c r="AA54" i="10"/>
  <c r="AA56" i="10" s="1"/>
  <c r="AA57" i="10" s="1"/>
  <c r="AB54" i="10"/>
  <c r="AB56" i="10" s="1"/>
  <c r="AB57" i="10" s="1"/>
  <c r="AC54" i="10"/>
  <c r="AC56" i="10" s="1"/>
  <c r="AC57" i="10" s="1"/>
  <c r="BU94" i="10"/>
  <c r="BK94" i="10"/>
  <c r="BA94" i="10"/>
  <c r="AR94" i="10"/>
  <c r="AH94" i="10"/>
  <c r="BT94" i="10"/>
  <c r="BJ94" i="10"/>
  <c r="AQ94" i="10"/>
  <c r="AG94" i="10"/>
  <c r="AI94" i="10"/>
  <c r="U54" i="9"/>
  <c r="NV244" i="5"/>
  <c r="CA100" i="10" s="1"/>
  <c r="U54" i="10"/>
  <c r="R242" i="5"/>
  <c r="V54" i="10"/>
  <c r="AD54" i="10"/>
  <c r="AE54" i="10"/>
  <c r="V54" i="9"/>
  <c r="V56" i="9" s="1"/>
  <c r="V57" i="9" s="1"/>
  <c r="AF54" i="10"/>
  <c r="AG54" i="10"/>
  <c r="AH54" i="10"/>
  <c r="AI54" i="10"/>
  <c r="W54" i="9"/>
  <c r="W56" i="9" s="1"/>
  <c r="W57" i="9" s="1"/>
  <c r="AJ54" i="10"/>
  <c r="AK54" i="10"/>
  <c r="AL54" i="10"/>
  <c r="AM54" i="10"/>
  <c r="AN54" i="10"/>
  <c r="X54" i="9"/>
  <c r="X56" i="9" s="1"/>
  <c r="X57" i="9" s="1"/>
  <c r="AO54" i="10"/>
  <c r="AP54" i="10"/>
  <c r="AQ54" i="10"/>
  <c r="AR54" i="10"/>
  <c r="Y54" i="9"/>
  <c r="Y56" i="9" s="1"/>
  <c r="Y57" i="9" s="1"/>
  <c r="AS54" i="10"/>
  <c r="AT54" i="10"/>
  <c r="AU54" i="10"/>
  <c r="AV54" i="10"/>
  <c r="Z54" i="9"/>
  <c r="Z56" i="9" s="1"/>
  <c r="Z57" i="9" s="1"/>
  <c r="AW54" i="10"/>
  <c r="AX54" i="10"/>
  <c r="AY54" i="10"/>
  <c r="AZ54" i="10"/>
  <c r="AA54" i="9"/>
  <c r="AA56" i="9" s="1"/>
  <c r="AA57" i="9" s="1"/>
  <c r="BA54" i="10"/>
  <c r="BB54" i="10"/>
  <c r="BC54" i="10"/>
  <c r="BD54" i="10"/>
  <c r="BE54" i="10"/>
  <c r="AB54" i="9"/>
  <c r="AB56" i="9" s="1"/>
  <c r="AB57" i="9" s="1"/>
  <c r="BF54" i="10"/>
  <c r="BG54" i="10"/>
  <c r="BH54" i="10"/>
  <c r="BI54" i="10"/>
  <c r="AC54" i="9"/>
  <c r="AC56" i="9" s="1"/>
  <c r="AC57" i="9" s="1"/>
  <c r="BJ54" i="10"/>
  <c r="BK54" i="10"/>
  <c r="BL54" i="10"/>
  <c r="BM54" i="10"/>
  <c r="BN54" i="10"/>
  <c r="AD54" i="9"/>
  <c r="AD56" i="9" s="1"/>
  <c r="AD57" i="9" s="1"/>
  <c r="BO54" i="10"/>
  <c r="BP54" i="10"/>
  <c r="BQ54" i="10"/>
  <c r="BR54" i="10"/>
  <c r="AE54" i="9"/>
  <c r="AE56" i="9" s="1"/>
  <c r="AE57" i="9" s="1"/>
  <c r="BS54" i="10"/>
  <c r="BT54" i="10"/>
  <c r="BU54" i="10"/>
  <c r="BV54" i="10"/>
  <c r="AF54" i="9"/>
  <c r="AF56" i="9" s="1"/>
  <c r="AF57" i="9" s="1"/>
  <c r="BW54" i="10"/>
  <c r="BX54" i="10"/>
  <c r="BY54" i="10"/>
  <c r="BZ54" i="10"/>
  <c r="BS94" i="10"/>
  <c r="AZ94" i="10"/>
  <c r="AP94" i="10"/>
  <c r="AF94" i="10"/>
  <c r="BV94" i="10"/>
  <c r="BI94" i="10"/>
  <c r="AY94" i="10"/>
  <c r="AO94" i="10"/>
  <c r="BB94" i="10"/>
  <c r="BR94" i="10"/>
  <c r="BH94" i="10"/>
  <c r="AX94" i="10"/>
  <c r="AE94" i="10"/>
  <c r="BL94" i="10"/>
  <c r="BQ94" i="10"/>
  <c r="BG94" i="10"/>
  <c r="AW94" i="10"/>
  <c r="AN94" i="10"/>
  <c r="AD94" i="10"/>
  <c r="BZ94" i="10"/>
  <c r="BF94" i="10"/>
  <c r="AM94" i="10"/>
  <c r="V94" i="10"/>
  <c r="BP94" i="10"/>
  <c r="BY94" i="10"/>
  <c r="BO94" i="10"/>
  <c r="AV94" i="10"/>
  <c r="AL94" i="10"/>
  <c r="BX94" i="10"/>
  <c r="BE94" i="10"/>
  <c r="AU94" i="10"/>
  <c r="AK94" i="10"/>
  <c r="U94" i="10"/>
  <c r="R95" i="10"/>
  <c r="BN94" i="10"/>
  <c r="BD94" i="10"/>
  <c r="AT94" i="10"/>
  <c r="AJ94" i="10"/>
  <c r="R95" i="9"/>
  <c r="R235" i="5" s="1"/>
  <c r="U94" i="9"/>
  <c r="BW94" i="10"/>
  <c r="BM94" i="10"/>
  <c r="BC94" i="10"/>
  <c r="AS94" i="10"/>
  <c r="W100" i="10" l="1"/>
  <c r="X100" i="10"/>
  <c r="Y100" i="10"/>
  <c r="Z100" i="10"/>
  <c r="AA100" i="10"/>
  <c r="AB100" i="10"/>
  <c r="AC100" i="10"/>
  <c r="BL56" i="10"/>
  <c r="BB56" i="10"/>
  <c r="AI56" i="10"/>
  <c r="R54" i="9"/>
  <c r="U56" i="9"/>
  <c r="BM56" i="10"/>
  <c r="BV56" i="10"/>
  <c r="BU56" i="10"/>
  <c r="BK56" i="10"/>
  <c r="BA56" i="10"/>
  <c r="AR56" i="10"/>
  <c r="AH56" i="10"/>
  <c r="NV236" i="5"/>
  <c r="CA99" i="10" s="1"/>
  <c r="CA98" i="10" s="1"/>
  <c r="CA91" i="10" s="1"/>
  <c r="CA103" i="10" s="1"/>
  <c r="U100" i="9"/>
  <c r="U100" i="10"/>
  <c r="R244" i="5"/>
  <c r="V100" i="10"/>
  <c r="AD100" i="10"/>
  <c r="AE100" i="10"/>
  <c r="V100" i="9"/>
  <c r="AF100" i="10"/>
  <c r="AG100" i="10"/>
  <c r="AH100" i="10"/>
  <c r="AI100" i="10"/>
  <c r="W100" i="9"/>
  <c r="AJ100" i="10"/>
  <c r="AK100" i="10"/>
  <c r="AL100" i="10"/>
  <c r="AM100" i="10"/>
  <c r="AN100" i="10"/>
  <c r="X100" i="9"/>
  <c r="AO100" i="10"/>
  <c r="AP100" i="10"/>
  <c r="AQ100" i="10"/>
  <c r="AR100" i="10"/>
  <c r="Y100" i="9"/>
  <c r="AS100" i="10"/>
  <c r="AT100" i="10"/>
  <c r="AU100" i="10"/>
  <c r="AV100" i="10"/>
  <c r="Z100" i="9"/>
  <c r="AW100" i="10"/>
  <c r="AX100" i="10"/>
  <c r="AY100" i="10"/>
  <c r="AZ100" i="10"/>
  <c r="BA100" i="10"/>
  <c r="AA100" i="9"/>
  <c r="BB100" i="10"/>
  <c r="BC100" i="10"/>
  <c r="BD100" i="10"/>
  <c r="BE100" i="10"/>
  <c r="AB100" i="9"/>
  <c r="BF100" i="10"/>
  <c r="BG100" i="10"/>
  <c r="BH100" i="10"/>
  <c r="BI100" i="10"/>
  <c r="AC100" i="9"/>
  <c r="BJ100" i="10"/>
  <c r="BK100" i="10"/>
  <c r="BL100" i="10"/>
  <c r="BM100" i="10"/>
  <c r="BN100" i="10"/>
  <c r="AD100" i="9"/>
  <c r="BO100" i="10"/>
  <c r="BP100" i="10"/>
  <c r="BQ100" i="10"/>
  <c r="BR100" i="10"/>
  <c r="AE100" i="9"/>
  <c r="BS100" i="10"/>
  <c r="BT100" i="10"/>
  <c r="BU100" i="10"/>
  <c r="BV100" i="10"/>
  <c r="AF100" i="9"/>
  <c r="BW100" i="10"/>
  <c r="BX100" i="10"/>
  <c r="BY100" i="10"/>
  <c r="BZ100" i="10"/>
  <c r="BT56" i="10"/>
  <c r="BJ56" i="10"/>
  <c r="AQ56" i="10"/>
  <c r="AG56" i="10"/>
  <c r="R94" i="10"/>
  <c r="BS56" i="10"/>
  <c r="AZ56" i="10"/>
  <c r="AP56" i="10"/>
  <c r="AF56" i="10"/>
  <c r="AS56" i="10"/>
  <c r="R94" i="9"/>
  <c r="BI56" i="10"/>
  <c r="AY56" i="10"/>
  <c r="AO56" i="10"/>
  <c r="BR56" i="10"/>
  <c r="BH56" i="10"/>
  <c r="AX56" i="10"/>
  <c r="AE56" i="10"/>
  <c r="BQ56" i="10"/>
  <c r="BG56" i="10"/>
  <c r="AW56" i="10"/>
  <c r="AN56" i="10"/>
  <c r="AD56" i="10"/>
  <c r="BZ56" i="10"/>
  <c r="BP56" i="10"/>
  <c r="BF56" i="10"/>
  <c r="AM56" i="10"/>
  <c r="V56" i="10"/>
  <c r="BC56" i="10"/>
  <c r="BY56" i="10"/>
  <c r="BO56" i="10"/>
  <c r="AV56" i="10"/>
  <c r="AL56" i="10"/>
  <c r="BX56" i="10"/>
  <c r="BE56" i="10"/>
  <c r="AU56" i="10"/>
  <c r="AK56" i="10"/>
  <c r="NV248" i="5"/>
  <c r="CA132" i="10" s="1"/>
  <c r="BW56" i="10"/>
  <c r="BN56" i="10"/>
  <c r="BD56" i="10"/>
  <c r="AT56" i="10"/>
  <c r="AJ56" i="10"/>
  <c r="R54" i="10"/>
  <c r="U56" i="10"/>
  <c r="W99" i="10" l="1"/>
  <c r="W98" i="10" s="1"/>
  <c r="W91" i="10" s="1"/>
  <c r="W103" i="10" s="1"/>
  <c r="X99" i="10"/>
  <c r="X98" i="10" s="1"/>
  <c r="X91" i="10" s="1"/>
  <c r="X103" i="10" s="1"/>
  <c r="Y99" i="10"/>
  <c r="Y98" i="10" s="1"/>
  <c r="Y91" i="10" s="1"/>
  <c r="Y103" i="10" s="1"/>
  <c r="Z99" i="10"/>
  <c r="Z98" i="10" s="1"/>
  <c r="Z91" i="10" s="1"/>
  <c r="Z103" i="10" s="1"/>
  <c r="AA99" i="10"/>
  <c r="AA98" i="10" s="1"/>
  <c r="AA91" i="10" s="1"/>
  <c r="AA103" i="10" s="1"/>
  <c r="AB99" i="10"/>
  <c r="AB98" i="10" s="1"/>
  <c r="AB91" i="10" s="1"/>
  <c r="AB103" i="10" s="1"/>
  <c r="AC99" i="10"/>
  <c r="AC98" i="10" s="1"/>
  <c r="AC91" i="10" s="1"/>
  <c r="AC103" i="10" s="1"/>
  <c r="W40" i="10"/>
  <c r="X40" i="10"/>
  <c r="Y40" i="10"/>
  <c r="Z40" i="10"/>
  <c r="AA40" i="10"/>
  <c r="AB40" i="10"/>
  <c r="AC40" i="10"/>
  <c r="AD40" i="10"/>
  <c r="AE40" i="10"/>
  <c r="U132" i="9"/>
  <c r="V40" i="9" s="1"/>
  <c r="AF40" i="10"/>
  <c r="AG40" i="10"/>
  <c r="AH40" i="10"/>
  <c r="AI40" i="10"/>
  <c r="V132" i="9"/>
  <c r="W40" i="9" s="1"/>
  <c r="AJ40" i="10"/>
  <c r="AK40" i="10"/>
  <c r="AL40" i="10"/>
  <c r="AM40" i="10"/>
  <c r="AN40" i="10"/>
  <c r="W132" i="9"/>
  <c r="X40" i="9" s="1"/>
  <c r="AO40" i="10"/>
  <c r="AP40" i="10"/>
  <c r="AQ40" i="10"/>
  <c r="AR40" i="10"/>
  <c r="X132" i="9"/>
  <c r="Y40" i="9" s="1"/>
  <c r="AS40" i="10"/>
  <c r="AT40" i="10"/>
  <c r="AU40" i="10"/>
  <c r="AV40" i="10"/>
  <c r="Y132" i="9"/>
  <c r="Z40" i="9" s="1"/>
  <c r="AW40" i="10"/>
  <c r="AX40" i="10"/>
  <c r="AY40" i="10"/>
  <c r="AZ40" i="10"/>
  <c r="Z132" i="9"/>
  <c r="AA40" i="9" s="1"/>
  <c r="BA40" i="10"/>
  <c r="BB40" i="10"/>
  <c r="BC40" i="10"/>
  <c r="BD40" i="10"/>
  <c r="BE40" i="10"/>
  <c r="AA132" i="9"/>
  <c r="AB40" i="9" s="1"/>
  <c r="BF40" i="10"/>
  <c r="BG40" i="10"/>
  <c r="BH40" i="10"/>
  <c r="BI40" i="10"/>
  <c r="AB132" i="9"/>
  <c r="AC40" i="9" s="1"/>
  <c r="BJ40" i="10"/>
  <c r="BK40" i="10"/>
  <c r="BL40" i="10"/>
  <c r="BM40" i="10"/>
  <c r="BN40" i="10"/>
  <c r="AC132" i="9"/>
  <c r="AD40" i="9" s="1"/>
  <c r="BO40" i="10"/>
  <c r="BP40" i="10"/>
  <c r="BQ40" i="10"/>
  <c r="BR40" i="10"/>
  <c r="AD132" i="9"/>
  <c r="AE40" i="9" s="1"/>
  <c r="BS40" i="10"/>
  <c r="BT40" i="10"/>
  <c r="BU40" i="10"/>
  <c r="BV40" i="10"/>
  <c r="AE132" i="9"/>
  <c r="AF40" i="9" s="1"/>
  <c r="BW40" i="10"/>
  <c r="BX40" i="10"/>
  <c r="BY40" i="10"/>
  <c r="BZ40" i="10"/>
  <c r="CA40" i="10"/>
  <c r="AF132" i="9"/>
  <c r="R132" i="9" s="1"/>
  <c r="R132" i="10" s="1"/>
  <c r="BN57" i="10"/>
  <c r="BT57" i="10"/>
  <c r="BU57" i="10"/>
  <c r="BV57" i="10"/>
  <c r="AK57" i="10"/>
  <c r="AL57" i="10"/>
  <c r="BC57" i="10"/>
  <c r="BZ57" i="10"/>
  <c r="BQ57" i="10"/>
  <c r="AO57" i="10"/>
  <c r="AS57" i="10"/>
  <c r="BS57" i="10"/>
  <c r="BM57" i="10"/>
  <c r="BG57" i="10"/>
  <c r="R56" i="10"/>
  <c r="U57" i="10"/>
  <c r="AU57" i="10"/>
  <c r="AV57" i="10"/>
  <c r="AY57" i="10"/>
  <c r="AH57" i="10"/>
  <c r="R56" i="9"/>
  <c r="U57" i="9"/>
  <c r="BW57" i="10"/>
  <c r="BE57" i="10"/>
  <c r="BO57" i="10"/>
  <c r="V57" i="10"/>
  <c r="AD57" i="10"/>
  <c r="AE57" i="10"/>
  <c r="BI57" i="10"/>
  <c r="AR57" i="10"/>
  <c r="AI57" i="10"/>
  <c r="AG57" i="10"/>
  <c r="R100" i="10"/>
  <c r="AJ57" i="10"/>
  <c r="R100" i="9"/>
  <c r="R245" i="5" s="1"/>
  <c r="BA57" i="10"/>
  <c r="BB57" i="10"/>
  <c r="BX57" i="10"/>
  <c r="BY57" i="10"/>
  <c r="AM57" i="10"/>
  <c r="AN57" i="10"/>
  <c r="AX57" i="10"/>
  <c r="AQ57" i="10"/>
  <c r="U99" i="9"/>
  <c r="U99" i="10"/>
  <c r="R236" i="5"/>
  <c r="V99" i="10"/>
  <c r="AD99" i="10"/>
  <c r="AE99" i="10"/>
  <c r="V99" i="9"/>
  <c r="V98" i="9" s="1"/>
  <c r="V91" i="9" s="1"/>
  <c r="V103" i="9" s="1"/>
  <c r="AF99" i="10"/>
  <c r="AG99" i="10"/>
  <c r="AH99" i="10"/>
  <c r="AI99" i="10"/>
  <c r="W99" i="9"/>
  <c r="W98" i="9" s="1"/>
  <c r="W91" i="9" s="1"/>
  <c r="W103" i="9" s="1"/>
  <c r="AJ99" i="10"/>
  <c r="AK99" i="10"/>
  <c r="AL99" i="10"/>
  <c r="AM99" i="10"/>
  <c r="AN99" i="10"/>
  <c r="X99" i="9"/>
  <c r="X98" i="9" s="1"/>
  <c r="X91" i="9" s="1"/>
  <c r="X103" i="9" s="1"/>
  <c r="AO99" i="10"/>
  <c r="AP99" i="10"/>
  <c r="AQ99" i="10"/>
  <c r="AR99" i="10"/>
  <c r="Y99" i="9"/>
  <c r="Y98" i="9" s="1"/>
  <c r="Y91" i="9" s="1"/>
  <c r="Y103" i="9" s="1"/>
  <c r="AS99" i="10"/>
  <c r="AT99" i="10"/>
  <c r="AU99" i="10"/>
  <c r="AV99" i="10"/>
  <c r="Z99" i="9"/>
  <c r="Z98" i="9" s="1"/>
  <c r="Z91" i="9" s="1"/>
  <c r="Z103" i="9" s="1"/>
  <c r="AW99" i="10"/>
  <c r="AX99" i="10"/>
  <c r="AY99" i="10"/>
  <c r="AZ99" i="10"/>
  <c r="AA99" i="9"/>
  <c r="AA98" i="9" s="1"/>
  <c r="AA91" i="9" s="1"/>
  <c r="AA103" i="9" s="1"/>
  <c r="BA99" i="10"/>
  <c r="BB99" i="10"/>
  <c r="BC99" i="10"/>
  <c r="BD99" i="10"/>
  <c r="BE99" i="10"/>
  <c r="AB99" i="9"/>
  <c r="AB98" i="9" s="1"/>
  <c r="AB91" i="9" s="1"/>
  <c r="AB103" i="9" s="1"/>
  <c r="BF99" i="10"/>
  <c r="BG99" i="10"/>
  <c r="BH99" i="10"/>
  <c r="BI99" i="10"/>
  <c r="AC99" i="9"/>
  <c r="AC98" i="9" s="1"/>
  <c r="AC91" i="9" s="1"/>
  <c r="AC103" i="9" s="1"/>
  <c r="BJ99" i="10"/>
  <c r="BK99" i="10"/>
  <c r="BL99" i="10"/>
  <c r="BM99" i="10"/>
  <c r="BN99" i="10"/>
  <c r="AD99" i="9"/>
  <c r="AD98" i="9" s="1"/>
  <c r="AD91" i="9" s="1"/>
  <c r="AD103" i="9" s="1"/>
  <c r="BO99" i="10"/>
  <c r="BP99" i="10"/>
  <c r="BQ99" i="10"/>
  <c r="BR99" i="10"/>
  <c r="AE99" i="9"/>
  <c r="AE98" i="9" s="1"/>
  <c r="AE91" i="9" s="1"/>
  <c r="AE103" i="9" s="1"/>
  <c r="BS99" i="10"/>
  <c r="BT99" i="10"/>
  <c r="BU99" i="10"/>
  <c r="BV99" i="10"/>
  <c r="AF99" i="9"/>
  <c r="AF98" i="9" s="1"/>
  <c r="AF91" i="9" s="1"/>
  <c r="AF103" i="9" s="1"/>
  <c r="BW99" i="10"/>
  <c r="BX99" i="10"/>
  <c r="BY99" i="10"/>
  <c r="BZ99" i="10"/>
  <c r="NV238" i="5"/>
  <c r="BP57" i="10"/>
  <c r="BR57" i="10"/>
  <c r="AZ57" i="10"/>
  <c r="AF57" i="10"/>
  <c r="AT57" i="10"/>
  <c r="BF57" i="10"/>
  <c r="AW57" i="10"/>
  <c r="BH57" i="10"/>
  <c r="AP57" i="10"/>
  <c r="BK57" i="10"/>
  <c r="BL57" i="10"/>
  <c r="BD57" i="10"/>
  <c r="BJ57" i="10"/>
  <c r="V40" i="10" l="1"/>
  <c r="R7" i="5"/>
  <c r="D13" i="20" s="1"/>
  <c r="AT98" i="10"/>
  <c r="BM98" i="10"/>
  <c r="BC98" i="10"/>
  <c r="AS98" i="10"/>
  <c r="BD98" i="10"/>
  <c r="BV98" i="10"/>
  <c r="BL98" i="10"/>
  <c r="BB98" i="10"/>
  <c r="AI98" i="10"/>
  <c r="BN98" i="10"/>
  <c r="BU98" i="10"/>
  <c r="BK98" i="10"/>
  <c r="BA98" i="10"/>
  <c r="AR98" i="10"/>
  <c r="AH98" i="10"/>
  <c r="R99" i="9"/>
  <c r="U98" i="9"/>
  <c r="BT98" i="10"/>
  <c r="BJ98" i="10"/>
  <c r="AQ98" i="10"/>
  <c r="AG98" i="10"/>
  <c r="AJ98" i="10"/>
  <c r="BS98" i="10"/>
  <c r="AZ98" i="10"/>
  <c r="AP98" i="10"/>
  <c r="AF98" i="10"/>
  <c r="R57" i="10"/>
  <c r="U119" i="10"/>
  <c r="BI98" i="10"/>
  <c r="AY98" i="10"/>
  <c r="AO98" i="10"/>
  <c r="BW98" i="10"/>
  <c r="BR98" i="10"/>
  <c r="BH98" i="10"/>
  <c r="AX98" i="10"/>
  <c r="AE98" i="10"/>
  <c r="R57" i="9"/>
  <c r="U119" i="9"/>
  <c r="R238" i="5"/>
  <c r="NV246" i="5"/>
  <c r="NV240" i="5"/>
  <c r="CA131" i="10" s="1"/>
  <c r="BQ98" i="10"/>
  <c r="BG98" i="10"/>
  <c r="AW98" i="10"/>
  <c r="AN98" i="10"/>
  <c r="AD98" i="10"/>
  <c r="BP98" i="10"/>
  <c r="BF98" i="10"/>
  <c r="AM98" i="10"/>
  <c r="V98" i="10"/>
  <c r="BZ98" i="10"/>
  <c r="BY98" i="10"/>
  <c r="BO98" i="10"/>
  <c r="AV98" i="10"/>
  <c r="AL98" i="10"/>
  <c r="R237" i="5"/>
  <c r="BX98" i="10"/>
  <c r="BE98" i="10"/>
  <c r="AU98" i="10"/>
  <c r="AK98" i="10"/>
  <c r="R99" i="10"/>
  <c r="U98" i="10"/>
  <c r="U131" i="9" l="1"/>
  <c r="V131" i="9"/>
  <c r="W131" i="9"/>
  <c r="X131" i="9"/>
  <c r="Y131" i="9"/>
  <c r="Z131" i="9"/>
  <c r="AA131" i="9"/>
  <c r="AB131" i="9"/>
  <c r="AC131" i="9"/>
  <c r="AD131" i="9"/>
  <c r="AE131" i="9"/>
  <c r="CA120" i="10"/>
  <c r="AF131" i="9"/>
  <c r="AU91" i="10"/>
  <c r="BY91" i="10"/>
  <c r="AD91" i="10"/>
  <c r="V27" i="9"/>
  <c r="AP91" i="10"/>
  <c r="BJ91" i="10"/>
  <c r="AN91" i="10"/>
  <c r="AO91" i="10"/>
  <c r="BT91" i="10"/>
  <c r="BU91" i="10"/>
  <c r="BD91" i="10"/>
  <c r="BP91" i="10"/>
  <c r="AE91" i="10"/>
  <c r="AY91" i="10"/>
  <c r="AZ91" i="10"/>
  <c r="BV91" i="10"/>
  <c r="BE91" i="10"/>
  <c r="AW91" i="10"/>
  <c r="BZ91" i="10"/>
  <c r="BX91" i="10"/>
  <c r="R98" i="9"/>
  <c r="U91" i="9"/>
  <c r="V91" i="10"/>
  <c r="AX91" i="10"/>
  <c r="BI91" i="10"/>
  <c r="BS91" i="10"/>
  <c r="BN91" i="10"/>
  <c r="AS91" i="10"/>
  <c r="BW91" i="10"/>
  <c r="BK91" i="10"/>
  <c r="AL91" i="10"/>
  <c r="BG91" i="10"/>
  <c r="AH91" i="10"/>
  <c r="BC91" i="10"/>
  <c r="R98" i="10"/>
  <c r="U91" i="10"/>
  <c r="AM91" i="10"/>
  <c r="BH91" i="10"/>
  <c r="V27" i="10"/>
  <c r="AJ91" i="10"/>
  <c r="AI91" i="10"/>
  <c r="AV91" i="10"/>
  <c r="BF91" i="10"/>
  <c r="BQ91" i="10"/>
  <c r="AG91" i="10"/>
  <c r="AR91" i="10"/>
  <c r="BB91" i="10"/>
  <c r="BM91" i="10"/>
  <c r="AK91" i="10"/>
  <c r="BO91" i="10"/>
  <c r="BR91" i="10"/>
  <c r="AF91" i="10"/>
  <c r="AQ91" i="10"/>
  <c r="BA91" i="10"/>
  <c r="BL91" i="10"/>
  <c r="AT91" i="10"/>
  <c r="BV39" i="10" l="1"/>
  <c r="BV28" i="10" s="1"/>
  <c r="BU120" i="10"/>
  <c r="BL39" i="10"/>
  <c r="BL28" i="10" s="1"/>
  <c r="BK120" i="10"/>
  <c r="BB39" i="10"/>
  <c r="BB28" i="10" s="1"/>
  <c r="BA120" i="10"/>
  <c r="Y39" i="9"/>
  <c r="Y28" i="9" s="1"/>
  <c r="X120" i="9"/>
  <c r="AI39" i="10"/>
  <c r="AI28" i="10" s="1"/>
  <c r="AH120" i="10"/>
  <c r="X39" i="10"/>
  <c r="X28" i="10" s="1"/>
  <c r="W120" i="10"/>
  <c r="BU39" i="10"/>
  <c r="BU28" i="10" s="1"/>
  <c r="BT120" i="10"/>
  <c r="BK39" i="10"/>
  <c r="BK28" i="10" s="1"/>
  <c r="BJ120" i="10"/>
  <c r="BA39" i="10"/>
  <c r="BA28" i="10" s="1"/>
  <c r="AZ120" i="10"/>
  <c r="AR39" i="10"/>
  <c r="AR28" i="10" s="1"/>
  <c r="AQ120" i="10"/>
  <c r="AH39" i="10"/>
  <c r="AH28" i="10" s="1"/>
  <c r="AG120" i="10"/>
  <c r="W39" i="10"/>
  <c r="W28" i="10" s="1"/>
  <c r="V120" i="10"/>
  <c r="BT39" i="10"/>
  <c r="BT28" i="10" s="1"/>
  <c r="BS120" i="10"/>
  <c r="BJ39" i="10"/>
  <c r="BJ28" i="10" s="1"/>
  <c r="BI120" i="10"/>
  <c r="AA39" i="9"/>
  <c r="AA28" i="9" s="1"/>
  <c r="Z120" i="9"/>
  <c r="AQ39" i="10"/>
  <c r="AQ28" i="10" s="1"/>
  <c r="AP120" i="10"/>
  <c r="AG39" i="10"/>
  <c r="AG28" i="10" s="1"/>
  <c r="AF120" i="10"/>
  <c r="V39" i="10"/>
  <c r="U120" i="10"/>
  <c r="BS39" i="10"/>
  <c r="BS28" i="10" s="1"/>
  <c r="BR120" i="10"/>
  <c r="AC39" i="9"/>
  <c r="AC28" i="9" s="1"/>
  <c r="AB120" i="9"/>
  <c r="AZ39" i="10"/>
  <c r="AZ28" i="10" s="1"/>
  <c r="AY120" i="10"/>
  <c r="AP39" i="10"/>
  <c r="AP28" i="10" s="1"/>
  <c r="AO120" i="10"/>
  <c r="AF39" i="10"/>
  <c r="AF28" i="10" s="1"/>
  <c r="AE120" i="10"/>
  <c r="R131" i="9"/>
  <c r="R131" i="10" s="1"/>
  <c r="AF120" i="9"/>
  <c r="R120" i="9" s="1"/>
  <c r="AE39" i="9"/>
  <c r="AE28" i="9" s="1"/>
  <c r="AD120" i="9"/>
  <c r="BI39" i="10"/>
  <c r="BI28" i="10" s="1"/>
  <c r="BH120" i="10"/>
  <c r="AY39" i="10"/>
  <c r="AY28" i="10" s="1"/>
  <c r="AX120" i="10"/>
  <c r="AO39" i="10"/>
  <c r="AO28" i="10" s="1"/>
  <c r="AN120" i="10"/>
  <c r="V39" i="9"/>
  <c r="V28" i="9" s="1"/>
  <c r="U120" i="9"/>
  <c r="U118" i="9" s="1"/>
  <c r="BR39" i="10"/>
  <c r="BR28" i="10" s="1"/>
  <c r="BQ120" i="10"/>
  <c r="BH39" i="10"/>
  <c r="BH28" i="10" s="1"/>
  <c r="BG120" i="10"/>
  <c r="AX39" i="10"/>
  <c r="AX28" i="10" s="1"/>
  <c r="AW120" i="10"/>
  <c r="X39" i="9"/>
  <c r="X28" i="9" s="1"/>
  <c r="W120" i="9"/>
  <c r="AE39" i="10"/>
  <c r="AE28" i="10" s="1"/>
  <c r="AD120" i="10"/>
  <c r="CA39" i="10"/>
  <c r="CA28" i="10" s="1"/>
  <c r="BZ120" i="10"/>
  <c r="BQ39" i="10"/>
  <c r="BQ28" i="10" s="1"/>
  <c r="BP120" i="10"/>
  <c r="BG39" i="10"/>
  <c r="BG28" i="10" s="1"/>
  <c r="BF120" i="10"/>
  <c r="AW39" i="10"/>
  <c r="AW28" i="10" s="1"/>
  <c r="AV120" i="10"/>
  <c r="AN39" i="10"/>
  <c r="AN28" i="10" s="1"/>
  <c r="AM120" i="10"/>
  <c r="AD39" i="10"/>
  <c r="AD28" i="10" s="1"/>
  <c r="AC120" i="10"/>
  <c r="BZ39" i="10"/>
  <c r="BZ28" i="10" s="1"/>
  <c r="BY120" i="10"/>
  <c r="BP39" i="10"/>
  <c r="BP28" i="10" s="1"/>
  <c r="BO120" i="10"/>
  <c r="BF39" i="10"/>
  <c r="BF28" i="10" s="1"/>
  <c r="BE120" i="10"/>
  <c r="Z39" i="9"/>
  <c r="Z28" i="9" s="1"/>
  <c r="Y120" i="9"/>
  <c r="AM39" i="10"/>
  <c r="AM28" i="10" s="1"/>
  <c r="AL120" i="10"/>
  <c r="AC39" i="10"/>
  <c r="AC28" i="10" s="1"/>
  <c r="AB120" i="10"/>
  <c r="BY39" i="10"/>
  <c r="BY28" i="10" s="1"/>
  <c r="BX120" i="10"/>
  <c r="BO39" i="10"/>
  <c r="BO28" i="10" s="1"/>
  <c r="BN120" i="10"/>
  <c r="AB39" i="9"/>
  <c r="AB28" i="9" s="1"/>
  <c r="AA120" i="9"/>
  <c r="AV39" i="10"/>
  <c r="AV28" i="10" s="1"/>
  <c r="AU120" i="10"/>
  <c r="AL39" i="10"/>
  <c r="AL28" i="10" s="1"/>
  <c r="AK120" i="10"/>
  <c r="AB39" i="10"/>
  <c r="AB28" i="10" s="1"/>
  <c r="AA120" i="10"/>
  <c r="BX39" i="10"/>
  <c r="BX28" i="10" s="1"/>
  <c r="BW120" i="10"/>
  <c r="AD39" i="9"/>
  <c r="AD28" i="9" s="1"/>
  <c r="AC120" i="9"/>
  <c r="BE39" i="10"/>
  <c r="BE28" i="10" s="1"/>
  <c r="BD120" i="10"/>
  <c r="AU39" i="10"/>
  <c r="AU28" i="10" s="1"/>
  <c r="AT120" i="10"/>
  <c r="AK39" i="10"/>
  <c r="AK28" i="10" s="1"/>
  <c r="AJ120" i="10"/>
  <c r="AA39" i="10"/>
  <c r="AA28" i="10" s="1"/>
  <c r="Z120" i="10"/>
  <c r="BW39" i="10"/>
  <c r="BW28" i="10" s="1"/>
  <c r="BV120" i="10"/>
  <c r="BN39" i="10"/>
  <c r="BN28" i="10" s="1"/>
  <c r="BM120" i="10"/>
  <c r="BD39" i="10"/>
  <c r="BD28" i="10" s="1"/>
  <c r="BC120" i="10"/>
  <c r="AT39" i="10"/>
  <c r="AT28" i="10" s="1"/>
  <c r="AS120" i="10"/>
  <c r="AJ39" i="10"/>
  <c r="AJ28" i="10" s="1"/>
  <c r="AI120" i="10"/>
  <c r="Z39" i="10"/>
  <c r="Z28" i="10" s="1"/>
  <c r="Y120" i="10"/>
  <c r="AF39" i="9"/>
  <c r="AF28" i="9" s="1"/>
  <c r="AE120" i="9"/>
  <c r="BM39" i="10"/>
  <c r="BM28" i="10" s="1"/>
  <c r="BL120" i="10"/>
  <c r="BC39" i="10"/>
  <c r="BC28" i="10" s="1"/>
  <c r="BB120" i="10"/>
  <c r="AS39" i="10"/>
  <c r="AS28" i="10" s="1"/>
  <c r="AR120" i="10"/>
  <c r="W39" i="9"/>
  <c r="W28" i="9" s="1"/>
  <c r="V120" i="9"/>
  <c r="Y39" i="10"/>
  <c r="Y28" i="10" s="1"/>
  <c r="X120" i="10"/>
  <c r="BH103" i="10"/>
  <c r="BL103" i="10"/>
  <c r="AK103" i="10"/>
  <c r="BF103" i="10"/>
  <c r="AL103" i="10"/>
  <c r="BI103" i="10"/>
  <c r="AW103" i="10"/>
  <c r="BP103" i="10"/>
  <c r="BJ103" i="10"/>
  <c r="R91" i="10"/>
  <c r="U103" i="10"/>
  <c r="AQ103" i="10"/>
  <c r="BB103" i="10"/>
  <c r="AI103" i="10"/>
  <c r="BW103" i="10"/>
  <c r="V103" i="10"/>
  <c r="BV103" i="10"/>
  <c r="BU103" i="10"/>
  <c r="V26" i="9"/>
  <c r="V119" i="9"/>
  <c r="AM103" i="10"/>
  <c r="BM103" i="10"/>
  <c r="AV103" i="10"/>
  <c r="BK103" i="10"/>
  <c r="BE103" i="10"/>
  <c r="AP103" i="10"/>
  <c r="BA103" i="10"/>
  <c r="AF103" i="10"/>
  <c r="AR103" i="10"/>
  <c r="AJ103" i="10"/>
  <c r="BC103" i="10"/>
  <c r="AS103" i="10"/>
  <c r="R91" i="9"/>
  <c r="U103" i="9"/>
  <c r="AZ103" i="10"/>
  <c r="BT103" i="10"/>
  <c r="AD103" i="10"/>
  <c r="AX103" i="10"/>
  <c r="BD103" i="10"/>
  <c r="BR103" i="10"/>
  <c r="AG103" i="10"/>
  <c r="V119" i="10"/>
  <c r="AH103" i="10"/>
  <c r="BN103" i="10"/>
  <c r="BX103" i="10"/>
  <c r="AY103" i="10"/>
  <c r="AO103" i="10"/>
  <c r="BY103" i="10"/>
  <c r="AT103" i="10"/>
  <c r="BO103" i="10"/>
  <c r="BQ103" i="10"/>
  <c r="BG103" i="10"/>
  <c r="BS103" i="10"/>
  <c r="BZ103" i="10"/>
  <c r="AE103" i="10"/>
  <c r="AN103" i="10"/>
  <c r="AU103" i="10"/>
  <c r="R120" i="10" l="1"/>
  <c r="R139" i="17"/>
  <c r="V28" i="10"/>
  <c r="U118" i="10"/>
  <c r="R103" i="10"/>
  <c r="U106" i="10"/>
  <c r="V118" i="10"/>
  <c r="W27" i="10"/>
  <c r="R103" i="9"/>
  <c r="U106" i="9"/>
  <c r="V118" i="9"/>
  <c r="W27" i="9"/>
  <c r="V26" i="10" l="1"/>
  <c r="W26" i="9"/>
  <c r="W119" i="9"/>
  <c r="U105" i="9"/>
  <c r="V14" i="9"/>
  <c r="W26" i="10"/>
  <c r="W119" i="10"/>
  <c r="U105" i="10"/>
  <c r="V14" i="10"/>
  <c r="V13" i="10" l="1"/>
  <c r="V106" i="10"/>
  <c r="V13" i="9"/>
  <c r="V11" i="9" s="1"/>
  <c r="V106" i="9"/>
  <c r="W118" i="9"/>
  <c r="X27" i="9"/>
  <c r="W118" i="10"/>
  <c r="X27" i="10"/>
  <c r="X26" i="10" l="1"/>
  <c r="X119" i="10"/>
  <c r="X26" i="9"/>
  <c r="X119" i="9"/>
  <c r="V105" i="9"/>
  <c r="W14" i="9"/>
  <c r="V105" i="10"/>
  <c r="W14" i="10"/>
  <c r="V11" i="10"/>
  <c r="W13" i="10" l="1"/>
  <c r="W106" i="10"/>
  <c r="W13" i="9"/>
  <c r="W11" i="9" s="1"/>
  <c r="W106" i="9"/>
  <c r="X118" i="9"/>
  <c r="Y27" i="9"/>
  <c r="X118" i="10"/>
  <c r="Y27" i="10"/>
  <c r="Y119" i="9" l="1"/>
  <c r="Y26" i="9"/>
  <c r="W11" i="10"/>
  <c r="W105" i="9"/>
  <c r="X14" i="9"/>
  <c r="W105" i="10"/>
  <c r="X14" i="10"/>
  <c r="Y26" i="10"/>
  <c r="Y119" i="10"/>
  <c r="X13" i="10" l="1"/>
  <c r="X106" i="10"/>
  <c r="X13" i="9"/>
  <c r="X11" i="9" s="1"/>
  <c r="X106" i="9"/>
  <c r="Y118" i="9"/>
  <c r="Z27" i="9"/>
  <c r="Y118" i="10"/>
  <c r="Z27" i="10"/>
  <c r="Z26" i="9" l="1"/>
  <c r="Z119" i="9"/>
  <c r="Z26" i="10"/>
  <c r="Z119" i="10"/>
  <c r="X105" i="10"/>
  <c r="Y14" i="10"/>
  <c r="X105" i="9"/>
  <c r="Y14" i="9"/>
  <c r="X11" i="10"/>
  <c r="Y106" i="9" l="1"/>
  <c r="Y13" i="9"/>
  <c r="Y11" i="9" s="1"/>
  <c r="Y13" i="10"/>
  <c r="Y106" i="10"/>
  <c r="Z118" i="9"/>
  <c r="AA27" i="9"/>
  <c r="Z118" i="10"/>
  <c r="AA27" i="10"/>
  <c r="AA26" i="10" l="1"/>
  <c r="AA119" i="10"/>
  <c r="AA26" i="9"/>
  <c r="AA119" i="9"/>
  <c r="Y105" i="10"/>
  <c r="Z14" i="10"/>
  <c r="Y11" i="10"/>
  <c r="Y105" i="9"/>
  <c r="Z14" i="9"/>
  <c r="Z13" i="9" l="1"/>
  <c r="Z11" i="9" s="1"/>
  <c r="Z106" i="9"/>
  <c r="Z13" i="10"/>
  <c r="Z106" i="10"/>
  <c r="AA118" i="9"/>
  <c r="AB27" i="9"/>
  <c r="AA118" i="10"/>
  <c r="AB27" i="10"/>
  <c r="AB26" i="10" l="1"/>
  <c r="AB119" i="10"/>
  <c r="AB26" i="9"/>
  <c r="AB119" i="9"/>
  <c r="Z105" i="10"/>
  <c r="AA14" i="10"/>
  <c r="Z11" i="10"/>
  <c r="Z105" i="9"/>
  <c r="AA14" i="9"/>
  <c r="AA13" i="9" l="1"/>
  <c r="AA11" i="9" s="1"/>
  <c r="AA106" i="9"/>
  <c r="AA13" i="10"/>
  <c r="AA106" i="10"/>
  <c r="AB118" i="9"/>
  <c r="AC27" i="9"/>
  <c r="AB118" i="10"/>
  <c r="AC27" i="10"/>
  <c r="AC26" i="10" l="1"/>
  <c r="AC119" i="10"/>
  <c r="AC26" i="9"/>
  <c r="AC119" i="9"/>
  <c r="AA11" i="10"/>
  <c r="AA105" i="9"/>
  <c r="AB14" i="9"/>
  <c r="AA105" i="10"/>
  <c r="AB14" i="10"/>
  <c r="AB13" i="10" l="1"/>
  <c r="AB106" i="10"/>
  <c r="AB13" i="9"/>
  <c r="AB11" i="9" s="1"/>
  <c r="AB106" i="9"/>
  <c r="AD27" i="9"/>
  <c r="AC118" i="9"/>
  <c r="AC118" i="10"/>
  <c r="AD27" i="10"/>
  <c r="AD26" i="9" l="1"/>
  <c r="AD119" i="9"/>
  <c r="AB105" i="9"/>
  <c r="AC14" i="9"/>
  <c r="AB105" i="10"/>
  <c r="AC14" i="10"/>
  <c r="AD26" i="10"/>
  <c r="AD119" i="10"/>
  <c r="AB11" i="10"/>
  <c r="AC13" i="10" l="1"/>
  <c r="AC106" i="10"/>
  <c r="AD118" i="10"/>
  <c r="AE27" i="10"/>
  <c r="AC13" i="9"/>
  <c r="AC11" i="9" s="1"/>
  <c r="AC106" i="9"/>
  <c r="AD118" i="9"/>
  <c r="AE27" i="9"/>
  <c r="AE26" i="9" l="1"/>
  <c r="AE119" i="9"/>
  <c r="AC105" i="9"/>
  <c r="AD14" i="9"/>
  <c r="AE26" i="10"/>
  <c r="AE119" i="10"/>
  <c r="AC11" i="10"/>
  <c r="AC105" i="10"/>
  <c r="AD14" i="10"/>
  <c r="AD13" i="10" l="1"/>
  <c r="AD106" i="10"/>
  <c r="AE118" i="10"/>
  <c r="AF27" i="10"/>
  <c r="AE118" i="9"/>
  <c r="AF27" i="9"/>
  <c r="AD13" i="9"/>
  <c r="AD11" i="9" s="1"/>
  <c r="AD106" i="9"/>
  <c r="AD105" i="9" l="1"/>
  <c r="AE14" i="9"/>
  <c r="AF26" i="10"/>
  <c r="AF119" i="10"/>
  <c r="AD105" i="10"/>
  <c r="AE14" i="10"/>
  <c r="AF26" i="9"/>
  <c r="AF119" i="9"/>
  <c r="AD11" i="10"/>
  <c r="R119" i="9" l="1"/>
  <c r="AF118" i="9"/>
  <c r="R118" i="9" s="1"/>
  <c r="AE13" i="10"/>
  <c r="AE106" i="10"/>
  <c r="AF118" i="10"/>
  <c r="AG27" i="10"/>
  <c r="AE13" i="9"/>
  <c r="AE11" i="9" s="1"/>
  <c r="AE106" i="9"/>
  <c r="AE105" i="9" l="1"/>
  <c r="AF14" i="9"/>
  <c r="AG26" i="10"/>
  <c r="AG119" i="10"/>
  <c r="AE105" i="10"/>
  <c r="AF14" i="10"/>
  <c r="AE11" i="10"/>
  <c r="R137" i="17"/>
  <c r="R118" i="10"/>
  <c r="R138" i="17"/>
  <c r="R119" i="10"/>
  <c r="AF13" i="10" l="1"/>
  <c r="AF106" i="10"/>
  <c r="AG118" i="10"/>
  <c r="AH27" i="10"/>
  <c r="AF106" i="9"/>
  <c r="AF13" i="9"/>
  <c r="AF11" i="9" s="1"/>
  <c r="R11" i="9" s="1"/>
  <c r="D15" i="20" s="1"/>
  <c r="R106" i="9" l="1"/>
  <c r="AF105" i="9"/>
  <c r="R105" i="9" s="1"/>
  <c r="AH26" i="10"/>
  <c r="AH119" i="10"/>
  <c r="AF11" i="10"/>
  <c r="AF105" i="10"/>
  <c r="AG14" i="10"/>
  <c r="AG13" i="10" l="1"/>
  <c r="AG106" i="10"/>
  <c r="AH118" i="10"/>
  <c r="AI27" i="10"/>
  <c r="R105" i="10"/>
  <c r="R121" i="17"/>
  <c r="R122" i="17"/>
  <c r="R106" i="10"/>
  <c r="AI26" i="10" l="1"/>
  <c r="AI119" i="10"/>
  <c r="AG105" i="10"/>
  <c r="AH14" i="10"/>
  <c r="AG11" i="10"/>
  <c r="AH13" i="10" l="1"/>
  <c r="AH106" i="10"/>
  <c r="AI118" i="10"/>
  <c r="AJ27" i="10"/>
  <c r="AH105" i="10" l="1"/>
  <c r="AI14" i="10"/>
  <c r="AJ26" i="10"/>
  <c r="AJ119" i="10"/>
  <c r="AH11" i="10"/>
  <c r="AJ118" i="10" l="1"/>
  <c r="AK27" i="10"/>
  <c r="AI13" i="10"/>
  <c r="AI106" i="10"/>
  <c r="AI105" i="10" l="1"/>
  <c r="AJ14" i="10"/>
  <c r="AI11" i="10"/>
  <c r="AK26" i="10"/>
  <c r="AK119" i="10"/>
  <c r="AK118" i="10" l="1"/>
  <c r="AL27" i="10"/>
  <c r="AJ13" i="10"/>
  <c r="AJ106" i="10"/>
  <c r="AJ105" i="10" l="1"/>
  <c r="AK14" i="10"/>
  <c r="AJ11" i="10"/>
  <c r="AL26" i="10"/>
  <c r="AL119" i="10"/>
  <c r="AL118" i="10" l="1"/>
  <c r="AM27" i="10"/>
  <c r="AK13" i="10"/>
  <c r="AK106" i="10"/>
  <c r="AK105" i="10" l="1"/>
  <c r="AL14" i="10"/>
  <c r="AK11" i="10"/>
  <c r="AM26" i="10"/>
  <c r="AM119" i="10"/>
  <c r="AM118" i="10" l="1"/>
  <c r="AN27" i="10"/>
  <c r="AL13" i="10"/>
  <c r="AL106" i="10"/>
  <c r="AL105" i="10" l="1"/>
  <c r="AM14" i="10"/>
  <c r="AL11" i="10"/>
  <c r="AN119" i="10"/>
  <c r="AN26" i="10"/>
  <c r="AN118" i="10" l="1"/>
  <c r="AO27" i="10"/>
  <c r="AM13" i="10"/>
  <c r="AM106" i="10"/>
  <c r="AM105" i="10" l="1"/>
  <c r="AN14" i="10"/>
  <c r="AM11" i="10"/>
  <c r="AO26" i="10"/>
  <c r="AO119" i="10"/>
  <c r="AO118" i="10" l="1"/>
  <c r="AP27" i="10"/>
  <c r="AN13" i="10"/>
  <c r="AN106" i="10"/>
  <c r="AN105" i="10" l="1"/>
  <c r="AO14" i="10"/>
  <c r="AN11" i="10"/>
  <c r="AP26" i="10"/>
  <c r="AP119" i="10"/>
  <c r="AP118" i="10" l="1"/>
  <c r="AQ27" i="10"/>
  <c r="AO13" i="10"/>
  <c r="AO106" i="10"/>
  <c r="AO105" i="10" l="1"/>
  <c r="AP14" i="10"/>
  <c r="AO11" i="10"/>
  <c r="AQ26" i="10"/>
  <c r="AQ119" i="10"/>
  <c r="AR27" i="10" l="1"/>
  <c r="AQ118" i="10"/>
  <c r="AP13" i="10"/>
  <c r="AP106" i="10"/>
  <c r="AP105" i="10" l="1"/>
  <c r="AQ14" i="10"/>
  <c r="AP11" i="10"/>
  <c r="AR26" i="10"/>
  <c r="AR119" i="10"/>
  <c r="AR118" i="10" l="1"/>
  <c r="AS27" i="10"/>
  <c r="AQ13" i="10"/>
  <c r="AQ106" i="10"/>
  <c r="AQ105" i="10" l="1"/>
  <c r="AR14" i="10"/>
  <c r="AQ11" i="10"/>
  <c r="AS26" i="10"/>
  <c r="AS119" i="10"/>
  <c r="AS118" i="10" l="1"/>
  <c r="AT27" i="10"/>
  <c r="AR13" i="10"/>
  <c r="AR106" i="10"/>
  <c r="AR105" i="10" l="1"/>
  <c r="AS14" i="10"/>
  <c r="AR11" i="10"/>
  <c r="AT26" i="10"/>
  <c r="AT119" i="10"/>
  <c r="AT118" i="10" l="1"/>
  <c r="AU27" i="10"/>
  <c r="AS13" i="10"/>
  <c r="AS106" i="10"/>
  <c r="AS105" i="10" l="1"/>
  <c r="AT14" i="10"/>
  <c r="AS11" i="10"/>
  <c r="AU26" i="10"/>
  <c r="AU119" i="10"/>
  <c r="AV27" i="10" l="1"/>
  <c r="AU118" i="10"/>
  <c r="AT13" i="10"/>
  <c r="AT106" i="10"/>
  <c r="AT105" i="10" l="1"/>
  <c r="AU14" i="10"/>
  <c r="AT11" i="10"/>
  <c r="AV26" i="10"/>
  <c r="AV119" i="10"/>
  <c r="AV118" i="10" l="1"/>
  <c r="AW27" i="10"/>
  <c r="AU13" i="10"/>
  <c r="AU106" i="10"/>
  <c r="AU105" i="10" l="1"/>
  <c r="AV14" i="10"/>
  <c r="AU11" i="10"/>
  <c r="AW26" i="10"/>
  <c r="AW119" i="10"/>
  <c r="AW118" i="10" l="1"/>
  <c r="AX27" i="10"/>
  <c r="AV13" i="10"/>
  <c r="AV106" i="10"/>
  <c r="AV105" i="10" l="1"/>
  <c r="AW14" i="10"/>
  <c r="AV11" i="10"/>
  <c r="AX26" i="10"/>
  <c r="AX119" i="10"/>
  <c r="AX118" i="10" l="1"/>
  <c r="AY27" i="10"/>
  <c r="AW13" i="10"/>
  <c r="AW106" i="10"/>
  <c r="AW105" i="10" l="1"/>
  <c r="AX14" i="10"/>
  <c r="AW11" i="10"/>
  <c r="AY26" i="10"/>
  <c r="AY119" i="10"/>
  <c r="AY118" i="10" l="1"/>
  <c r="AZ27" i="10"/>
  <c r="AX106" i="10"/>
  <c r="AX13" i="10"/>
  <c r="AX11" i="10" l="1"/>
  <c r="AX105" i="10"/>
  <c r="AY14" i="10"/>
  <c r="AZ26" i="10"/>
  <c r="AZ119" i="10"/>
  <c r="AZ118" i="10" l="1"/>
  <c r="BA27" i="10"/>
  <c r="AY13" i="10"/>
  <c r="AY106" i="10"/>
  <c r="AY105" i="10" l="1"/>
  <c r="AZ14" i="10"/>
  <c r="AY11" i="10"/>
  <c r="BA119" i="10"/>
  <c r="BA26" i="10"/>
  <c r="BA118" i="10" l="1"/>
  <c r="BB27" i="10"/>
  <c r="AZ13" i="10"/>
  <c r="AZ106" i="10"/>
  <c r="AZ11" i="10" l="1"/>
  <c r="AZ105" i="10"/>
  <c r="BA14" i="10"/>
  <c r="BB26" i="10"/>
  <c r="BB119" i="10"/>
  <c r="BB118" i="10" l="1"/>
  <c r="BC27" i="10"/>
  <c r="BA13" i="10"/>
  <c r="BA106" i="10"/>
  <c r="BA105" i="10" l="1"/>
  <c r="BB14" i="10"/>
  <c r="BA11" i="10"/>
  <c r="BC26" i="10"/>
  <c r="BC119" i="10"/>
  <c r="BC118" i="10" l="1"/>
  <c r="BD27" i="10"/>
  <c r="BB13" i="10"/>
  <c r="BB106" i="10"/>
  <c r="BB105" i="10" l="1"/>
  <c r="BC14" i="10"/>
  <c r="BB11" i="10"/>
  <c r="BD26" i="10"/>
  <c r="BD119" i="10"/>
  <c r="BD118" i="10" l="1"/>
  <c r="BE27" i="10"/>
  <c r="BC13" i="10"/>
  <c r="BC106" i="10"/>
  <c r="BC105" i="10" l="1"/>
  <c r="BD14" i="10"/>
  <c r="BC11" i="10"/>
  <c r="BE26" i="10"/>
  <c r="BE119" i="10"/>
  <c r="BE118" i="10" l="1"/>
  <c r="BF27" i="10"/>
  <c r="BD106" i="10"/>
  <c r="BD13" i="10"/>
  <c r="BD11" i="10" l="1"/>
  <c r="BD105" i="10"/>
  <c r="BE14" i="10"/>
  <c r="BF26" i="10"/>
  <c r="BF119" i="10"/>
  <c r="BF118" i="10" l="1"/>
  <c r="BG27" i="10"/>
  <c r="BE13" i="10"/>
  <c r="BE106" i="10"/>
  <c r="BE105" i="10" l="1"/>
  <c r="BF14" i="10"/>
  <c r="BE11" i="10"/>
  <c r="BG26" i="10"/>
  <c r="BG119" i="10"/>
  <c r="BG118" i="10" l="1"/>
  <c r="BH27" i="10"/>
  <c r="BF13" i="10"/>
  <c r="BF106" i="10"/>
  <c r="BF105" i="10" l="1"/>
  <c r="BG14" i="10"/>
  <c r="BF11" i="10"/>
  <c r="BH26" i="10"/>
  <c r="BH119" i="10"/>
  <c r="BH118" i="10" l="1"/>
  <c r="BI27" i="10"/>
  <c r="BG13" i="10"/>
  <c r="BG106" i="10"/>
  <c r="BG105" i="10" l="1"/>
  <c r="BH14" i="10"/>
  <c r="BG11" i="10"/>
  <c r="BI119" i="10"/>
  <c r="BI26" i="10"/>
  <c r="BI118" i="10" l="1"/>
  <c r="BJ27" i="10"/>
  <c r="BH13" i="10"/>
  <c r="BH106" i="10"/>
  <c r="BH105" i="10" l="1"/>
  <c r="BI14" i="10"/>
  <c r="BH11" i="10"/>
  <c r="BJ26" i="10"/>
  <c r="BJ119" i="10"/>
  <c r="BJ118" i="10" l="1"/>
  <c r="BK27" i="10"/>
  <c r="BI106" i="10"/>
  <c r="BI13" i="10"/>
  <c r="BI11" i="10" l="1"/>
  <c r="BI105" i="10"/>
  <c r="BJ14" i="10"/>
  <c r="BK26" i="10"/>
  <c r="BK119" i="10"/>
  <c r="BK118" i="10" l="1"/>
  <c r="BL27" i="10"/>
  <c r="BJ13" i="10"/>
  <c r="BJ106" i="10"/>
  <c r="BJ105" i="10" l="1"/>
  <c r="BK14" i="10"/>
  <c r="BJ11" i="10"/>
  <c r="BL26" i="10"/>
  <c r="BL119" i="10"/>
  <c r="BL118" i="10" l="1"/>
  <c r="BM27" i="10"/>
  <c r="BK13" i="10"/>
  <c r="BK106" i="10"/>
  <c r="BK105" i="10" l="1"/>
  <c r="BL14" i="10"/>
  <c r="BK11" i="10"/>
  <c r="BM26" i="10"/>
  <c r="BM119" i="10"/>
  <c r="BM118" i="10" l="1"/>
  <c r="BN27" i="10"/>
  <c r="BL13" i="10"/>
  <c r="BL106" i="10"/>
  <c r="BL105" i="10" l="1"/>
  <c r="BM14" i="10"/>
  <c r="BL11" i="10"/>
  <c r="BN26" i="10"/>
  <c r="BN119" i="10"/>
  <c r="BN118" i="10" l="1"/>
  <c r="BO27" i="10"/>
  <c r="BM13" i="10"/>
  <c r="BM106" i="10"/>
  <c r="BM105" i="10" l="1"/>
  <c r="BN14" i="10"/>
  <c r="BM11" i="10"/>
  <c r="BO26" i="10"/>
  <c r="BO119" i="10"/>
  <c r="BO118" i="10" l="1"/>
  <c r="BP27" i="10"/>
  <c r="BN13" i="10"/>
  <c r="BN106" i="10"/>
  <c r="BN105" i="10" l="1"/>
  <c r="BO14" i="10"/>
  <c r="BN11" i="10"/>
  <c r="BP26" i="10"/>
  <c r="BP119" i="10"/>
  <c r="BP118" i="10" l="1"/>
  <c r="BQ27" i="10"/>
  <c r="BO13" i="10"/>
  <c r="BO106" i="10"/>
  <c r="BO105" i="10" l="1"/>
  <c r="BP14" i="10"/>
  <c r="BO11" i="10"/>
  <c r="BQ26" i="10"/>
  <c r="BQ119" i="10"/>
  <c r="BR27" i="10" l="1"/>
  <c r="BQ118" i="10"/>
  <c r="BP13" i="10"/>
  <c r="BP106" i="10"/>
  <c r="BP105" i="10" l="1"/>
  <c r="BQ14" i="10"/>
  <c r="BP11" i="10"/>
  <c r="BR26" i="10"/>
  <c r="BR119" i="10"/>
  <c r="BR118" i="10" l="1"/>
  <c r="BS27" i="10"/>
  <c r="BQ106" i="10"/>
  <c r="BQ13" i="10"/>
  <c r="BQ11" i="10" l="1"/>
  <c r="BQ105" i="10"/>
  <c r="BR14" i="10"/>
  <c r="BS26" i="10"/>
  <c r="BS119" i="10"/>
  <c r="BT27" i="10" l="1"/>
  <c r="BS118" i="10"/>
  <c r="BR106" i="10"/>
  <c r="BR13" i="10"/>
  <c r="BR11" i="10" l="1"/>
  <c r="BR105" i="10"/>
  <c r="BS14" i="10"/>
  <c r="BT26" i="10"/>
  <c r="BT119" i="10"/>
  <c r="BT118" i="10" l="1"/>
  <c r="BU27" i="10"/>
  <c r="BS13" i="10"/>
  <c r="BS106" i="10"/>
  <c r="BS105" i="10" l="1"/>
  <c r="BT14" i="10"/>
  <c r="BS11" i="10"/>
  <c r="BU26" i="10"/>
  <c r="BU119" i="10"/>
  <c r="BU118" i="10" l="1"/>
  <c r="BV27" i="10"/>
  <c r="BT13" i="10"/>
  <c r="BT106" i="10"/>
  <c r="BT105" i="10" l="1"/>
  <c r="BU14" i="10"/>
  <c r="BT11" i="10"/>
  <c r="BV26" i="10"/>
  <c r="BV119" i="10"/>
  <c r="BV118" i="10" l="1"/>
  <c r="BW27" i="10"/>
  <c r="BU13" i="10"/>
  <c r="BU106" i="10"/>
  <c r="BV14" i="10" l="1"/>
  <c r="BU105" i="10"/>
  <c r="BU11" i="10"/>
  <c r="BW119" i="10"/>
  <c r="BW26" i="10"/>
  <c r="BW118" i="10" l="1"/>
  <c r="BX27" i="10"/>
  <c r="BV106" i="10"/>
  <c r="BV13" i="10"/>
  <c r="BV11" i="10" l="1"/>
  <c r="BV105" i="10"/>
  <c r="BW14" i="10"/>
  <c r="BX26" i="10"/>
  <c r="BX119" i="10"/>
  <c r="BY27" i="10" l="1"/>
  <c r="BX118" i="10"/>
  <c r="BW106" i="10"/>
  <c r="BW13" i="10"/>
  <c r="BW11" i="10" l="1"/>
  <c r="BX14" i="10"/>
  <c r="BW105" i="10"/>
  <c r="BY26" i="10"/>
  <c r="BY119" i="10"/>
  <c r="BY118" i="10" l="1"/>
  <c r="BZ27" i="10"/>
  <c r="BX13" i="10"/>
  <c r="BX106" i="10"/>
  <c r="BX11" i="10" l="1"/>
  <c r="BX105" i="10"/>
  <c r="BY14" i="10"/>
  <c r="BZ26" i="10"/>
  <c r="BZ119" i="10"/>
  <c r="BZ118" i="10" l="1"/>
  <c r="CA27" i="10"/>
  <c r="BY13" i="10"/>
  <c r="BY106" i="10"/>
  <c r="BY105" i="10" l="1"/>
  <c r="BZ14" i="10"/>
  <c r="BY11" i="10"/>
  <c r="CA119" i="10"/>
  <c r="CA26" i="10"/>
  <c r="CA118" i="10" l="1"/>
  <c r="BZ106" i="10"/>
  <c r="BZ13" i="10"/>
  <c r="BZ11" i="10" l="1"/>
  <c r="BZ105" i="10"/>
  <c r="CA14" i="10"/>
  <c r="CA13" i="10" l="1"/>
  <c r="CA106" i="10"/>
  <c r="CA105" i="10" l="1"/>
  <c r="CA11" i="10"/>
  <c r="R11" i="10" s="1"/>
  <c r="D17" i="20" l="1"/>
  <c r="D9" i="20" s="1"/>
  <c r="C8" i="2" s="1"/>
  <c r="C8" i="5" l="1"/>
  <c r="C7" i="4"/>
  <c r="C8" i="10"/>
  <c r="C8" i="9"/>
  <c r="C8" i="17"/>
  <c r="C8" i="3"/>
  <c r="C8" i="13"/>
</calcChain>
</file>

<file path=xl/sharedStrings.xml><?xml version="1.0" encoding="utf-8"?>
<sst xmlns="http://schemas.openxmlformats.org/spreadsheetml/2006/main" count="549" uniqueCount="359">
  <si>
    <t>комментарии</t>
  </si>
  <si>
    <t>ед.изм.</t>
  </si>
  <si>
    <t>показатель (KPI)</t>
  </si>
  <si>
    <t>начало периода</t>
  </si>
  <si>
    <t>дата</t>
  </si>
  <si>
    <t>^</t>
  </si>
  <si>
    <t>коммуникация</t>
  </si>
  <si>
    <t>Ошибка!</t>
  </si>
  <si>
    <t>%</t>
  </si>
  <si>
    <t>мес/мес</t>
  </si>
  <si>
    <t>коэф</t>
  </si>
  <si>
    <t>дни недели</t>
  </si>
  <si>
    <t>пн</t>
  </si>
  <si>
    <t>вт</t>
  </si>
  <si>
    <t>ср</t>
  </si>
  <si>
    <t>чт</t>
  </si>
  <si>
    <t>пт</t>
  </si>
  <si>
    <t>сб</t>
  </si>
  <si>
    <t>вс</t>
  </si>
  <si>
    <t>итого</t>
  </si>
  <si>
    <t>кол-во</t>
  </si>
  <si>
    <t>руб.</t>
  </si>
  <si>
    <t>тыс.руб.</t>
  </si>
  <si>
    <t>контроль</t>
  </si>
  <si>
    <t>прибыль от продаж товаров</t>
  </si>
  <si>
    <t>себестоимость продаж товаров</t>
  </si>
  <si>
    <t>дни</t>
  </si>
  <si>
    <t>товарные запасы на начало периода</t>
  </si>
  <si>
    <t>расходы входящей логистики</t>
  </si>
  <si>
    <t>кв.м.</t>
  </si>
  <si>
    <t>бюджет закупок товаров</t>
  </si>
  <si>
    <t>маркетинговые расходы</t>
  </si>
  <si>
    <t>количество сотрудников</t>
  </si>
  <si>
    <t>чел</t>
  </si>
  <si>
    <t>штатное расписание</t>
  </si>
  <si>
    <t>ставка ПФР</t>
  </si>
  <si>
    <t>ежемесячные отчисления в ПФР</t>
  </si>
  <si>
    <t>ставка ФСС</t>
  </si>
  <si>
    <t>ежемесячные отчисления в ФСС</t>
  </si>
  <si>
    <t>ставка ФФОМС</t>
  </si>
  <si>
    <t>ежемесячные отчисления в ФФОМС</t>
  </si>
  <si>
    <t>отчеты финмодели</t>
  </si>
  <si>
    <t>Выручка</t>
  </si>
  <si>
    <t>Себестоимость</t>
  </si>
  <si>
    <t>Валовая прибыль</t>
  </si>
  <si>
    <t>Номенклатура KPI модели</t>
  </si>
  <si>
    <t>Ежедневная детализация - Расчеты</t>
  </si>
  <si>
    <t>среднее ежедневное кол-во продаж/поставок</t>
  </si>
  <si>
    <t>прирост среднего ежедневного кол-ва продаж/поставок</t>
  </si>
  <si>
    <t>распределение продаж/поставок по дням недели</t>
  </si>
  <si>
    <t>кол-во продаж/поставок</t>
  </si>
  <si>
    <t>целевой средний чек одной продажи/поставки</t>
  </si>
  <si>
    <t>товарные категории</t>
  </si>
  <si>
    <t>доля товарной категории в среднем чеке</t>
  </si>
  <si>
    <t>маржинальность продаж товарных категорий</t>
  </si>
  <si>
    <t>средняя закупочная цена одной пары перчаток</t>
  </si>
  <si>
    <t>норматив запасов в количестве дней продаж</t>
  </si>
  <si>
    <t>бюджет продаж товаров</t>
  </si>
  <si>
    <t>доля продаж с предоплатой от заказчиков</t>
  </si>
  <si>
    <t>процент предоплаты от заказчиков</t>
  </si>
  <si>
    <t>процент доплаты от заказчиков</t>
  </si>
  <si>
    <t>срок предоплаты от заказчиков</t>
  </si>
  <si>
    <t>срок доплаты от заказчиков</t>
  </si>
  <si>
    <t>доля продаж с отсрочкой платежа от заказчиков</t>
  </si>
  <si>
    <t>количество дней отсрочки платежа от заказчиков</t>
  </si>
  <si>
    <t>предоплаты от заказчиков</t>
  </si>
  <si>
    <t>доплаты от заказчиков</t>
  </si>
  <si>
    <t>оплаты от заказчиков с отсрочкой</t>
  </si>
  <si>
    <t>отсрочка платежа поставщикам товаров</t>
  </si>
  <si>
    <t>оплаты поставщикам</t>
  </si>
  <si>
    <t>средний прирост продаж год к году</t>
  </si>
  <si>
    <t>авансы полученные от заказчиков на начало бюдж. года</t>
  </si>
  <si>
    <t>деб. задолж-ть заказчиков по доплатам на нач. бюдж. года</t>
  </si>
  <si>
    <t>деб. задолж-ть заказчиков по оплатам на нач. бюдж. года</t>
  </si>
  <si>
    <t>кред. задолж-ть по опл. перед пост-ми на нач. бюдж. года</t>
  </si>
  <si>
    <t>Условия для формирования бюджета модели</t>
  </si>
  <si>
    <t>Бюджет</t>
  </si>
  <si>
    <t>Бюджетные показатели - KPI</t>
  </si>
  <si>
    <t>Денежные средства</t>
  </si>
  <si>
    <t>Активы на начало периода</t>
  </si>
  <si>
    <t>Товарные запасы</t>
  </si>
  <si>
    <t>Дебиторская задолженность</t>
  </si>
  <si>
    <t>денежные средства на начало бюджетного года</t>
  </si>
  <si>
    <t>Задолженность заказчиков по доплатам</t>
  </si>
  <si>
    <t>Задолженность заказчиков по оплатам</t>
  </si>
  <si>
    <t>Пассивы на начало периода</t>
  </si>
  <si>
    <t>Кредиторская задолженность</t>
  </si>
  <si>
    <t>Собственный капитал</t>
  </si>
  <si>
    <t>Авансы полученные от заказчиков</t>
  </si>
  <si>
    <t>Задолженность перед поставщиками</t>
  </si>
  <si>
    <t>Баланс-контроль (А-П)</t>
  </si>
  <si>
    <t>Закупка товара</t>
  </si>
  <si>
    <t>Поступления ДС от продажи товаров</t>
  </si>
  <si>
    <t>оплата ДЗ по доплатам на начало бюдж. года</t>
  </si>
  <si>
    <t>оплата ДЗ по оплатам на начало бюдж. года</t>
  </si>
  <si>
    <t>оплата КЗ перед пост-ми на начало бюдж. года</t>
  </si>
  <si>
    <t>Оплата ДС поставщикам за товары</t>
  </si>
  <si>
    <t>Активы на конец периода</t>
  </si>
  <si>
    <t>Пассивы на конец периода</t>
  </si>
  <si>
    <t>авансы полученные от заказчиков на конец периода</t>
  </si>
  <si>
    <t>деб. задолж-ть заказчиков по доплатам на конец периода</t>
  </si>
  <si>
    <t>деб. задолж-ть заказчиков по оплатам на конец периода</t>
  </si>
  <si>
    <t>Balance</t>
  </si>
  <si>
    <t>P&amp;L</t>
  </si>
  <si>
    <t>Stock</t>
  </si>
  <si>
    <t>доля маркетинговых расходов от продаж</t>
  </si>
  <si>
    <t>оплата маркетинговых расходов</t>
  </si>
  <si>
    <t>отсрочка оплаты маркетинговых расходов</t>
  </si>
  <si>
    <t>кред. задолж-ть по опл. марк. расх. на нач. бюдж. года</t>
  </si>
  <si>
    <t>Оплата ДС прочее</t>
  </si>
  <si>
    <t>Расходы итого</t>
  </si>
  <si>
    <t>Операционная прибыль</t>
  </si>
  <si>
    <t>Финансовый поток по операционной деят-ти</t>
  </si>
  <si>
    <t>КЗ по оплате маркетинговых расходов</t>
  </si>
  <si>
    <t>финансовый поток по движению товаров</t>
  </si>
  <si>
    <t>доля расходов логистики от продаж</t>
  </si>
  <si>
    <t>расходы логистики</t>
  </si>
  <si>
    <t>отсрочка оплаты расходов логистики</t>
  </si>
  <si>
    <t>оплата расходов логистики</t>
  </si>
  <si>
    <t>кред. задолж-ть по опл. лог. расх. на нач. бюдж. года</t>
  </si>
  <si>
    <t>КЗ по оплате расходов логистики</t>
  </si>
  <si>
    <t>прочие переменные расходы</t>
  </si>
  <si>
    <t>доля прочих переменных расходов от продаж</t>
  </si>
  <si>
    <t>отсрочка оплаты прочих переменных  расходов</t>
  </si>
  <si>
    <t>оплата прочих переменных расходов</t>
  </si>
  <si>
    <t>кред. задолж-ть по опл. пр. перем. расх. на нач. бюдж. года</t>
  </si>
  <si>
    <t>КЗ по оплате прочих переменных расходов</t>
  </si>
  <si>
    <t>директора</t>
  </si>
  <si>
    <t>менеджеры по продажам</t>
  </si>
  <si>
    <t>прочие специалисты</t>
  </si>
  <si>
    <t>начисление ФОТ персонала</t>
  </si>
  <si>
    <t>процент аванса по ФОТ</t>
  </si>
  <si>
    <t>процент доплаты по ФОТ</t>
  </si>
  <si>
    <t>оплата ФОТ</t>
  </si>
  <si>
    <t>день месяца выплаты аванса по ФОТ</t>
  </si>
  <si>
    <t>день</t>
  </si>
  <si>
    <t>день месяца доплаты по ФОТ</t>
  </si>
  <si>
    <t>КЗ по оплате ФОТ</t>
  </si>
  <si>
    <t>Авансы по ФОТ</t>
  </si>
  <si>
    <t>начисление взносов в соц. фонды</t>
  </si>
  <si>
    <t>оплата взносов в соц. фонды</t>
  </si>
  <si>
    <t>Авансы в соц. фонды</t>
  </si>
  <si>
    <t>КЗ перед соц. фондами</t>
  </si>
  <si>
    <t>begin</t>
  </si>
  <si>
    <t>end</t>
  </si>
  <si>
    <t>площадь склада</t>
  </si>
  <si>
    <t>площадь офиса на одного сотрудника</t>
  </si>
  <si>
    <t>площадь офиса</t>
  </si>
  <si>
    <t>арендуемые площади</t>
  </si>
  <si>
    <t>стоимость 1-ого кв.м. аренды в месяц</t>
  </si>
  <si>
    <t>день месяца выплаты взносов в соц. фонды</t>
  </si>
  <si>
    <t>день месяца оплаты аренды помещений</t>
  </si>
  <si>
    <t>расходы на аренду помещений</t>
  </si>
  <si>
    <t>оплата аренды помещений</t>
  </si>
  <si>
    <t>КЗ по аренде помещений</t>
  </si>
  <si>
    <t>Авансы по аренде помещений</t>
  </si>
  <si>
    <t>расходы на персонал на одного сотрудника</t>
  </si>
  <si>
    <t>расходы на персонал</t>
  </si>
  <si>
    <t>оплата расходов на персонал</t>
  </si>
  <si>
    <t>прочие постоянные расходы</t>
  </si>
  <si>
    <t>оплата прочих постоянных расходов</t>
  </si>
  <si>
    <t>Отток ДС по операционной деятельности</t>
  </si>
  <si>
    <t>Остаток ДС на конец периода по операц. деят-ти</t>
  </si>
  <si>
    <t>Кредитный портфель на начало периода</t>
  </si>
  <si>
    <t>Объем поступлений кредитных средств</t>
  </si>
  <si>
    <t>Объем возвратов кредитных средств</t>
  </si>
  <si>
    <t>Кредитный поток</t>
  </si>
  <si>
    <t>Кредитный портфель на конец периода</t>
  </si>
  <si>
    <t>Начислено процентов по овердрафту за период</t>
  </si>
  <si>
    <t>Оплата процентов по овердрафту</t>
  </si>
  <si>
    <t>Остаток ДС с учетом овердрафта на конец периода</t>
  </si>
  <si>
    <t>Начислено процентов по овердрафту на конец периода</t>
  </si>
  <si>
    <t>%г по овердрафту на пополнение оборотных средств</t>
  </si>
  <si>
    <t>%г</t>
  </si>
  <si>
    <t>Credit</t>
  </si>
  <si>
    <t>Финансовый поток по финансовой деят-ти</t>
  </si>
  <si>
    <t>Поступления ДС по финансовой деятельности</t>
  </si>
  <si>
    <t>Оплата ДС по финансовой деятельности</t>
  </si>
  <si>
    <t>Финансовый поток - итого</t>
  </si>
  <si>
    <t>КЗ по кредитам и займам</t>
  </si>
  <si>
    <t>КЗ по %-там по кредитам и займам</t>
  </si>
  <si>
    <t>CF-fin</t>
  </si>
  <si>
    <t>CF-total</t>
  </si>
  <si>
    <t>текущая дата:</t>
  </si>
  <si>
    <t>Клиенты-покупатели: юр/лица</t>
  </si>
  <si>
    <t>КЗ по расходам на персонал</t>
  </si>
  <si>
    <t>Авансы по расходам на персонал</t>
  </si>
  <si>
    <t>КЗ по прочим постоянным расходам</t>
  </si>
  <si>
    <t>Авансы по прочим постоянным расходам</t>
  </si>
  <si>
    <t>Stock - Sales</t>
  </si>
  <si>
    <t>Некоторые структурные характеристики модели</t>
  </si>
  <si>
    <t>Справочники для 1С</t>
  </si>
  <si>
    <t>Cash Flow</t>
  </si>
  <si>
    <t>oper</t>
  </si>
  <si>
    <t>Бюджет - еженедельный с разбивкой текущей недели по дням</t>
  </si>
  <si>
    <t>- поля для заполнения</t>
  </si>
  <si>
    <t>CF-oper</t>
  </si>
  <si>
    <t>Маржа</t>
  </si>
  <si>
    <t>Stock Out</t>
  </si>
  <si>
    <t>Stock In</t>
  </si>
  <si>
    <t>Stock Flow</t>
  </si>
  <si>
    <t>Бюджет в разрезе движ-я товаров еженед. с разбивкой текущей недели по дням</t>
  </si>
  <si>
    <t>CFIn</t>
  </si>
  <si>
    <t>CFOut</t>
  </si>
  <si>
    <t>товарная номенклатура</t>
  </si>
  <si>
    <t>СОДЕРЖАНИЕ</t>
  </si>
  <si>
    <t>conditions</t>
  </si>
  <si>
    <t>daily</t>
  </si>
  <si>
    <t>Budget</t>
  </si>
  <si>
    <t>Budget_wly</t>
  </si>
  <si>
    <t>Stock_Plan</t>
  </si>
  <si>
    <t>KPI</t>
  </si>
  <si>
    <t>structure</t>
  </si>
  <si>
    <t>lists</t>
  </si>
  <si>
    <t>content</t>
  </si>
  <si>
    <t>Торговля оптовая: товарные категории</t>
  </si>
  <si>
    <t>товарная категория 1</t>
  </si>
  <si>
    <t>товарная категория 2</t>
  </si>
  <si>
    <t>товарная категория 3</t>
  </si>
  <si>
    <t>товарная категория 4</t>
  </si>
  <si>
    <t>товарная категория 5</t>
  </si>
  <si>
    <t>прочие товарные категории</t>
  </si>
  <si>
    <t>товар1</t>
  </si>
  <si>
    <t>товар2</t>
  </si>
  <si>
    <t>товар3</t>
  </si>
  <si>
    <t>товар4</t>
  </si>
  <si>
    <t>товар5</t>
  </si>
  <si>
    <t>товар6</t>
  </si>
  <si>
    <t>товар7</t>
  </si>
  <si>
    <t>товар8</t>
  </si>
  <si>
    <t>товар9</t>
  </si>
  <si>
    <t>товар10</t>
  </si>
  <si>
    <t>товар11</t>
  </si>
  <si>
    <t>товар12</t>
  </si>
  <si>
    <t>товар13</t>
  </si>
  <si>
    <t>товар14</t>
  </si>
  <si>
    <t>товар15</t>
  </si>
  <si>
    <t>товар16</t>
  </si>
  <si>
    <t>товар17</t>
  </si>
  <si>
    <t>товар18</t>
  </si>
  <si>
    <t>товар19</t>
  </si>
  <si>
    <t>товар20</t>
  </si>
  <si>
    <t>товар21</t>
  </si>
  <si>
    <t>товар22</t>
  </si>
  <si>
    <t>товар23</t>
  </si>
  <si>
    <t>товар24</t>
  </si>
  <si>
    <t>товар25</t>
  </si>
  <si>
    <t>товар26</t>
  </si>
  <si>
    <t>товар27</t>
  </si>
  <si>
    <t>товар28</t>
  </si>
  <si>
    <t>товар29</t>
  </si>
  <si>
    <t>товар30</t>
  </si>
  <si>
    <t>товар31</t>
  </si>
  <si>
    <t>товар32</t>
  </si>
  <si>
    <t>товар33</t>
  </si>
  <si>
    <t>товар34</t>
  </si>
  <si>
    <t>товар35</t>
  </si>
  <si>
    <t>товар36</t>
  </si>
  <si>
    <t>товар37</t>
  </si>
  <si>
    <t>товар38</t>
  </si>
  <si>
    <t>товар39</t>
  </si>
  <si>
    <t>товар40</t>
  </si>
  <si>
    <t>товар41</t>
  </si>
  <si>
    <t>товар42</t>
  </si>
  <si>
    <t>товар43</t>
  </si>
  <si>
    <t>товар44</t>
  </si>
  <si>
    <t>товар45</t>
  </si>
  <si>
    <t>товар46</t>
  </si>
  <si>
    <t>товар47</t>
  </si>
  <si>
    <t>товар48</t>
  </si>
  <si>
    <t>товар49</t>
  </si>
  <si>
    <t>товар50</t>
  </si>
  <si>
    <t>товар51</t>
  </si>
  <si>
    <t>товар52</t>
  </si>
  <si>
    <t>товар53</t>
  </si>
  <si>
    <t>товар54</t>
  </si>
  <si>
    <t>товар55</t>
  </si>
  <si>
    <t>товар56</t>
  </si>
  <si>
    <t>товар57</t>
  </si>
  <si>
    <t>товар58</t>
  </si>
  <si>
    <t>товар59</t>
  </si>
  <si>
    <t>товар60</t>
  </si>
  <si>
    <t>товар61</t>
  </si>
  <si>
    <t>товар62</t>
  </si>
  <si>
    <t>товар63</t>
  </si>
  <si>
    <t>товар64</t>
  </si>
  <si>
    <t>товар65</t>
  </si>
  <si>
    <t>товар66</t>
  </si>
  <si>
    <t>товар67</t>
  </si>
  <si>
    <t>товар68</t>
  </si>
  <si>
    <t>товар69</t>
  </si>
  <si>
    <t>товар70</t>
  </si>
  <si>
    <t>товар71</t>
  </si>
  <si>
    <t>товар72</t>
  </si>
  <si>
    <t>товар73</t>
  </si>
  <si>
    <t>товар74</t>
  </si>
  <si>
    <t>товар75</t>
  </si>
  <si>
    <t>товар76</t>
  </si>
  <si>
    <t>товар77</t>
  </si>
  <si>
    <t>товар78</t>
  </si>
  <si>
    <t>товар79</t>
  </si>
  <si>
    <t>товар80</t>
  </si>
  <si>
    <t>товар81</t>
  </si>
  <si>
    <t>товар82</t>
  </si>
  <si>
    <t>товар83</t>
  </si>
  <si>
    <t>товар84</t>
  </si>
  <si>
    <t>товар85</t>
  </si>
  <si>
    <t>товар86</t>
  </si>
  <si>
    <t>товар87</t>
  </si>
  <si>
    <t>товар88</t>
  </si>
  <si>
    <t>товар89</t>
  </si>
  <si>
    <t>товар90</t>
  </si>
  <si>
    <t>товар91</t>
  </si>
  <si>
    <t>товар92</t>
  </si>
  <si>
    <t>товар93</t>
  </si>
  <si>
    <t>товар94</t>
  </si>
  <si>
    <t>товар95</t>
  </si>
  <si>
    <t>товар96</t>
  </si>
  <si>
    <t>товар97</t>
  </si>
  <si>
    <t>товар98</t>
  </si>
  <si>
    <t>товар99</t>
  </si>
  <si>
    <t>товар100</t>
  </si>
  <si>
    <t>товар101</t>
  </si>
  <si>
    <t>товар102</t>
  </si>
  <si>
    <t>товар103</t>
  </si>
  <si>
    <t>товар104</t>
  </si>
  <si>
    <t>товар105</t>
  </si>
  <si>
    <t>товар106</t>
  </si>
  <si>
    <t>товар107</t>
  </si>
  <si>
    <t>товар108</t>
  </si>
  <si>
    <t>товар109</t>
  </si>
  <si>
    <t>товар110</t>
  </si>
  <si>
    <t>товар111</t>
  </si>
  <si>
    <t>товар112</t>
  </si>
  <si>
    <t>товар113</t>
  </si>
  <si>
    <t>товар114</t>
  </si>
  <si>
    <t>товар115</t>
  </si>
  <si>
    <t>товар116</t>
  </si>
  <si>
    <t>товар117</t>
  </si>
  <si>
    <t>товар118</t>
  </si>
  <si>
    <t>товар119</t>
  </si>
  <si>
    <t>товар120</t>
  </si>
  <si>
    <t>товар121</t>
  </si>
  <si>
    <t>товар122</t>
  </si>
  <si>
    <t>товар123</t>
  </si>
  <si>
    <t>товар124</t>
  </si>
  <si>
    <t>товар125</t>
  </si>
  <si>
    <t>товар126</t>
  </si>
  <si>
    <t>товар127</t>
  </si>
  <si>
    <t>товар128</t>
  </si>
  <si>
    <t>товар129</t>
  </si>
  <si>
    <t>товар130</t>
  </si>
  <si>
    <t>товар131</t>
  </si>
  <si>
    <t>товар132</t>
  </si>
  <si>
    <t>товар133</t>
  </si>
  <si>
    <t>товар134</t>
  </si>
  <si>
    <t>товар135</t>
  </si>
  <si>
    <t>товар136</t>
  </si>
  <si>
    <t>Финмодель: Бюджет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</si>
</sst>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;@"/>
    <numFmt numFmtId="165" formatCode="0.0%"/>
    <numFmt numFmtId="166" formatCode="#,##0.0"/>
  </numFmts>
  <fonts count="55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theme="9" tint="-0.499984740745262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rgb="FFC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sz val="9"/>
      <color theme="0" tint="-0.499984740745262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9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rgb="FFC00000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5"/>
      <color theme="1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sz val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scheme val="minor"/>
    </font>
    <font>
      <sz val="5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charset val="204"/>
      <scheme val="minor"/>
    </font>
    <font>
      <sz val="8"/>
      <color theme="0" tint="-0.34998626667073579"/>
      <name val="Calibri"/>
      <family val="2"/>
      <charset val="204"/>
      <scheme val="minor"/>
    </font>
    <font>
      <b/>
      <sz val="9"/>
      <color theme="1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8"/>
      <color theme="0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b/>
      <sz val="8"/>
      <color rgb="FFFF0000"/>
      <name val="Calibri"/>
      <family val="2"/>
      <scheme val="minor"/>
    </font>
    <font>
      <b/>
      <i/>
      <sz val="9"/>
      <color rgb="FFC0000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b/>
      <sz val="9"/>
      <color theme="0" tint="-0.34998626667073579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sz val="7"/>
      <color rgb="FFC00000"/>
      <name val="Calibri"/>
      <family val="2"/>
      <scheme val="minor"/>
    </font>
    <font>
      <b/>
      <sz val="7"/>
      <color rgb="FFC00000"/>
      <name val="Calibri"/>
      <family val="2"/>
      <scheme val="minor"/>
    </font>
    <font>
      <sz val="5"/>
      <color rgb="FFC00000"/>
      <name val="Calibri"/>
      <family val="2"/>
      <scheme val="minor"/>
    </font>
    <font>
      <b/>
      <sz val="5"/>
      <color rgb="FFC00000"/>
      <name val="Calibri"/>
      <family val="2"/>
      <scheme val="minor"/>
    </font>
    <font>
      <i/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14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 style="thin">
        <color auto="1"/>
      </top>
      <bottom/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 tint="0.34998626667073579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2" fillId="0" borderId="0" applyNumberFormat="0" applyFill="0" applyBorder="0" applyAlignment="0" applyProtection="0"/>
  </cellStyleXfs>
  <cellXfs count="196">
    <xf numFmtId="0" fontId="0" fillId="0" borderId="0" xfId="0"/>
    <xf numFmtId="0" fontId="1" fillId="2" borderId="0" xfId="0" applyFont="1" applyFill="1"/>
    <xf numFmtId="0" fontId="1" fillId="0" borderId="0" xfId="0" applyFont="1"/>
    <xf numFmtId="14" fontId="1" fillId="2" borderId="0" xfId="0" applyNumberFormat="1" applyFont="1" applyFill="1"/>
    <xf numFmtId="0" fontId="1" fillId="2" borderId="1" xfId="0" applyFont="1" applyFill="1" applyBorder="1"/>
    <xf numFmtId="0" fontId="2" fillId="2" borderId="0" xfId="0" applyFont="1" applyFill="1"/>
    <xf numFmtId="0" fontId="2" fillId="2" borderId="1" xfId="0" applyFont="1" applyFill="1" applyBorder="1"/>
    <xf numFmtId="0" fontId="2" fillId="0" borderId="0" xfId="0" applyFont="1"/>
    <xf numFmtId="0" fontId="1" fillId="2" borderId="1" xfId="0" applyFont="1" applyFill="1" applyBorder="1" applyAlignment="1">
      <alignment horizontal="right"/>
    </xf>
    <xf numFmtId="164" fontId="1" fillId="2" borderId="1" xfId="0" applyNumberFormat="1" applyFont="1" applyFill="1" applyBorder="1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2" fillId="2" borderId="2" xfId="0" applyNumberFormat="1" applyFont="1" applyFill="1" applyBorder="1"/>
    <xf numFmtId="164" fontId="1" fillId="3" borderId="3" xfId="0" applyNumberFormat="1" applyFont="1" applyFill="1" applyBorder="1"/>
    <xf numFmtId="164" fontId="1" fillId="3" borderId="4" xfId="0" applyNumberFormat="1" applyFont="1" applyFill="1" applyBorder="1"/>
    <xf numFmtId="164" fontId="1" fillId="3" borderId="5" xfId="0" applyNumberFormat="1" applyFont="1" applyFill="1" applyBorder="1"/>
    <xf numFmtId="0" fontId="5" fillId="2" borderId="0" xfId="0" applyFont="1" applyFill="1"/>
    <xf numFmtId="3" fontId="1" fillId="2" borderId="1" xfId="0" applyNumberFormat="1" applyFont="1" applyFill="1" applyBorder="1"/>
    <xf numFmtId="0" fontId="6" fillId="2" borderId="0" xfId="0" applyFont="1" applyFill="1"/>
    <xf numFmtId="0" fontId="6" fillId="0" borderId="0" xfId="0" applyFont="1"/>
    <xf numFmtId="0" fontId="7" fillId="2" borderId="0" xfId="0" applyFont="1" applyFill="1"/>
    <xf numFmtId="0" fontId="8" fillId="2" borderId="0" xfId="0" applyFont="1" applyFill="1"/>
    <xf numFmtId="165" fontId="1" fillId="2" borderId="1" xfId="0" applyNumberFormat="1" applyFont="1" applyFill="1" applyBorder="1"/>
    <xf numFmtId="165" fontId="1" fillId="2" borderId="0" xfId="0" applyNumberFormat="1" applyFont="1" applyFill="1"/>
    <xf numFmtId="0" fontId="5" fillId="4" borderId="0" xfId="0" applyFont="1" applyFill="1"/>
    <xf numFmtId="0" fontId="1" fillId="4" borderId="0" xfId="0" applyFont="1" applyFill="1"/>
    <xf numFmtId="166" fontId="1" fillId="2" borderId="1" xfId="0" applyNumberFormat="1" applyFont="1" applyFill="1" applyBorder="1"/>
    <xf numFmtId="3" fontId="2" fillId="2" borderId="0" xfId="0" applyNumberFormat="1" applyFont="1" applyFill="1"/>
    <xf numFmtId="0" fontId="1" fillId="2" borderId="0" xfId="0" applyFont="1" applyFill="1" applyAlignment="1">
      <alignment horizontal="right"/>
    </xf>
    <xf numFmtId="3" fontId="2" fillId="2" borderId="1" xfId="0" applyNumberFormat="1" applyFont="1" applyFill="1" applyBorder="1"/>
    <xf numFmtId="0" fontId="9" fillId="2" borderId="0" xfId="0" applyFont="1" applyFill="1"/>
    <xf numFmtId="0" fontId="10" fillId="2" borderId="0" xfId="0" applyFont="1" applyFill="1"/>
    <xf numFmtId="0" fontId="9" fillId="0" borderId="0" xfId="0" applyFont="1"/>
    <xf numFmtId="0" fontId="11" fillId="2" borderId="0" xfId="0" applyFont="1" applyFill="1"/>
    <xf numFmtId="0" fontId="12" fillId="2" borderId="0" xfId="0" applyFont="1" applyFill="1"/>
    <xf numFmtId="0" fontId="11" fillId="0" borderId="0" xfId="0" applyFont="1"/>
    <xf numFmtId="3" fontId="11" fillId="2" borderId="0" xfId="0" applyNumberFormat="1" applyFont="1" applyFill="1"/>
    <xf numFmtId="3" fontId="10" fillId="2" borderId="0" xfId="0" applyNumberFormat="1" applyFont="1" applyFill="1"/>
    <xf numFmtId="0" fontId="10" fillId="0" borderId="0" xfId="0" applyFont="1"/>
    <xf numFmtId="165" fontId="13" fillId="2" borderId="0" xfId="0" applyNumberFormat="1" applyFont="1" applyFill="1"/>
    <xf numFmtId="3" fontId="13" fillId="2" borderId="0" xfId="0" applyNumberFormat="1" applyFont="1" applyFill="1"/>
    <xf numFmtId="0" fontId="14" fillId="2" borderId="0" xfId="0" applyFont="1" applyFill="1" applyAlignment="1">
      <alignment horizontal="center" vertical="center"/>
    </xf>
    <xf numFmtId="3" fontId="9" fillId="2" borderId="1" xfId="0" applyNumberFormat="1" applyFont="1" applyFill="1" applyBorder="1"/>
    <xf numFmtId="3" fontId="1" fillId="2" borderId="0" xfId="0" applyNumberFormat="1" applyFont="1" applyFill="1"/>
    <xf numFmtId="0" fontId="2" fillId="2" borderId="0" xfId="0" applyFont="1" applyFill="1" applyAlignment="1">
      <alignment horizontal="right"/>
    </xf>
    <xf numFmtId="165" fontId="9" fillId="2" borderId="1" xfId="0" applyNumberFormat="1" applyFont="1" applyFill="1" applyBorder="1"/>
    <xf numFmtId="3" fontId="9" fillId="2" borderId="0" xfId="0" applyNumberFormat="1" applyFont="1" applyFill="1"/>
    <xf numFmtId="0" fontId="2" fillId="2" borderId="7" xfId="0" applyFont="1" applyFill="1" applyBorder="1"/>
    <xf numFmtId="0" fontId="17" fillId="5" borderId="0" xfId="0" applyFont="1" applyFill="1"/>
    <xf numFmtId="0" fontId="15" fillId="5" borderId="0" xfId="0" applyFont="1" applyFill="1" applyAlignment="1">
      <alignment horizontal="left"/>
    </xf>
    <xf numFmtId="0" fontId="16" fillId="5" borderId="0" xfId="0" applyFont="1" applyFill="1"/>
    <xf numFmtId="0" fontId="15" fillId="5" borderId="0" xfId="0" applyFont="1" applyFill="1"/>
    <xf numFmtId="0" fontId="1" fillId="5" borderId="0" xfId="0" applyFont="1" applyFill="1"/>
    <xf numFmtId="0" fontId="18" fillId="5" borderId="0" xfId="0" applyFont="1" applyFill="1"/>
    <xf numFmtId="165" fontId="2" fillId="2" borderId="1" xfId="0" applyNumberFormat="1" applyFont="1" applyFill="1" applyBorder="1"/>
    <xf numFmtId="0" fontId="19" fillId="2" borderId="0" xfId="0" applyFont="1" applyFill="1"/>
    <xf numFmtId="3" fontId="19" fillId="2" borderId="0" xfId="0" applyNumberFormat="1" applyFont="1" applyFill="1"/>
    <xf numFmtId="0" fontId="19" fillId="0" borderId="0" xfId="0" applyFont="1"/>
    <xf numFmtId="3" fontId="4" fillId="2" borderId="0" xfId="0" applyNumberFormat="1" applyFont="1" applyFill="1"/>
    <xf numFmtId="165" fontId="1" fillId="2" borderId="8" xfId="0" applyNumberFormat="1" applyFont="1" applyFill="1" applyBorder="1"/>
    <xf numFmtId="165" fontId="2" fillId="2" borderId="7" xfId="0" applyNumberFormat="1" applyFont="1" applyFill="1" applyBorder="1"/>
    <xf numFmtId="164" fontId="11" fillId="2" borderId="0" xfId="0" applyNumberFormat="1" applyFont="1" applyFill="1"/>
    <xf numFmtId="0" fontId="2" fillId="2" borderId="6" xfId="0" applyFont="1" applyFill="1" applyBorder="1"/>
    <xf numFmtId="0" fontId="1" fillId="2" borderId="9" xfId="0" applyFont="1" applyFill="1" applyBorder="1"/>
    <xf numFmtId="0" fontId="7" fillId="2" borderId="6" xfId="0" applyFont="1" applyFill="1" applyBorder="1"/>
    <xf numFmtId="0" fontId="6" fillId="2" borderId="9" xfId="0" applyFont="1" applyFill="1" applyBorder="1"/>
    <xf numFmtId="0" fontId="2" fillId="2" borderId="9" xfId="0" applyFont="1" applyFill="1" applyBorder="1"/>
    <xf numFmtId="0" fontId="20" fillId="2" borderId="0" xfId="0" applyFont="1" applyFill="1"/>
    <xf numFmtId="0" fontId="21" fillId="2" borderId="0" xfId="0" applyFont="1" applyFill="1"/>
    <xf numFmtId="0" fontId="5" fillId="0" borderId="0" xfId="0" applyFont="1"/>
    <xf numFmtId="0" fontId="22" fillId="2" borderId="0" xfId="0" applyFont="1" applyFill="1"/>
    <xf numFmtId="0" fontId="22" fillId="0" borderId="0" xfId="0" applyFont="1"/>
    <xf numFmtId="3" fontId="5" fillId="2" borderId="0" xfId="0" applyNumberFormat="1" applyFont="1" applyFill="1"/>
    <xf numFmtId="3" fontId="22" fillId="2" borderId="0" xfId="0" applyNumberFormat="1" applyFont="1" applyFill="1"/>
    <xf numFmtId="3" fontId="23" fillId="2" borderId="0" xfId="0" applyNumberFormat="1" applyFont="1" applyFill="1"/>
    <xf numFmtId="3" fontId="2" fillId="4" borderId="0" xfId="0" applyNumberFormat="1" applyFont="1" applyFill="1"/>
    <xf numFmtId="3" fontId="1" fillId="4" borderId="0" xfId="0" applyNumberFormat="1" applyFont="1" applyFill="1"/>
    <xf numFmtId="0" fontId="22" fillId="4" borderId="0" xfId="0" applyFont="1" applyFill="1"/>
    <xf numFmtId="3" fontId="23" fillId="4" borderId="0" xfId="0" applyNumberFormat="1" applyFont="1" applyFill="1"/>
    <xf numFmtId="3" fontId="22" fillId="4" borderId="0" xfId="0" applyNumberFormat="1" applyFont="1" applyFill="1"/>
    <xf numFmtId="0" fontId="6" fillId="4" borderId="0" xfId="0" applyFont="1" applyFill="1"/>
    <xf numFmtId="0" fontId="27" fillId="0" borderId="0" xfId="0" applyFont="1"/>
    <xf numFmtId="0" fontId="28" fillId="0" borderId="0" xfId="0" applyFont="1"/>
    <xf numFmtId="0" fontId="13" fillId="2" borderId="0" xfId="0" applyFont="1" applyFill="1"/>
    <xf numFmtId="0" fontId="24" fillId="2" borderId="0" xfId="0" applyFont="1" applyFill="1"/>
    <xf numFmtId="0" fontId="25" fillId="2" borderId="0" xfId="0" applyFont="1" applyFill="1"/>
    <xf numFmtId="0" fontId="26" fillId="2" borderId="0" xfId="0" applyFont="1" applyFill="1"/>
    <xf numFmtId="0" fontId="2" fillId="6" borderId="0" xfId="0" applyFont="1" applyFill="1"/>
    <xf numFmtId="0" fontId="13" fillId="6" borderId="0" xfId="0" applyFont="1" applyFill="1"/>
    <xf numFmtId="0" fontId="24" fillId="6" borderId="0" xfId="0" applyFont="1" applyFill="1"/>
    <xf numFmtId="3" fontId="2" fillId="6" borderId="0" xfId="0" applyNumberFormat="1" applyFont="1" applyFill="1"/>
    <xf numFmtId="3" fontId="13" fillId="6" borderId="0" xfId="0" applyNumberFormat="1" applyFont="1" applyFill="1"/>
    <xf numFmtId="0" fontId="2" fillId="7" borderId="0" xfId="0" applyFont="1" applyFill="1"/>
    <xf numFmtId="0" fontId="13" fillId="7" borderId="0" xfId="0" applyFont="1" applyFill="1"/>
    <xf numFmtId="0" fontId="24" fillId="7" borderId="0" xfId="0" applyFont="1" applyFill="1"/>
    <xf numFmtId="3" fontId="2" fillId="7" borderId="0" xfId="0" applyNumberFormat="1" applyFont="1" applyFill="1"/>
    <xf numFmtId="3" fontId="13" fillId="7" borderId="0" xfId="0" applyNumberFormat="1" applyFont="1" applyFill="1"/>
    <xf numFmtId="0" fontId="29" fillId="0" borderId="0" xfId="0" applyFont="1"/>
    <xf numFmtId="3" fontId="31" fillId="2" borderId="0" xfId="0" applyNumberFormat="1" applyFont="1" applyFill="1"/>
    <xf numFmtId="0" fontId="32" fillId="2" borderId="0" xfId="0" applyFont="1" applyFill="1"/>
    <xf numFmtId="0" fontId="33" fillId="2" borderId="0" xfId="0" applyFont="1" applyFill="1"/>
    <xf numFmtId="0" fontId="32" fillId="5" borderId="0" xfId="0" applyFont="1" applyFill="1"/>
    <xf numFmtId="0" fontId="33" fillId="6" borderId="0" xfId="0" applyFont="1" applyFill="1"/>
    <xf numFmtId="0" fontId="33" fillId="7" borderId="0" xfId="0" applyFont="1" applyFill="1"/>
    <xf numFmtId="0" fontId="32" fillId="0" borderId="0" xfId="0" applyFont="1"/>
    <xf numFmtId="0" fontId="27" fillId="4" borderId="0" xfId="0" applyFont="1" applyFill="1"/>
    <xf numFmtId="0" fontId="32" fillId="4" borderId="0" xfId="0" applyFont="1" applyFill="1"/>
    <xf numFmtId="3" fontId="27" fillId="4" borderId="0" xfId="0" applyNumberFormat="1" applyFont="1" applyFill="1"/>
    <xf numFmtId="0" fontId="2" fillId="4" borderId="0" xfId="0" applyFont="1" applyFill="1"/>
    <xf numFmtId="0" fontId="33" fillId="4" borderId="0" xfId="0" applyFont="1" applyFill="1"/>
    <xf numFmtId="0" fontId="13" fillId="4" borderId="0" xfId="0" applyFont="1" applyFill="1" applyAlignment="1">
      <alignment horizontal="left" indent="1"/>
    </xf>
    <xf numFmtId="0" fontId="13" fillId="4" borderId="0" xfId="0" applyFont="1" applyFill="1"/>
    <xf numFmtId="0" fontId="24" fillId="4" borderId="0" xfId="0" applyFont="1" applyFill="1"/>
    <xf numFmtId="3" fontId="13" fillId="4" borderId="0" xfId="0" applyNumberFormat="1" applyFont="1" applyFill="1"/>
    <xf numFmtId="0" fontId="9" fillId="4" borderId="0" xfId="0" applyFont="1" applyFill="1"/>
    <xf numFmtId="0" fontId="25" fillId="4" borderId="0" xfId="0" applyFont="1" applyFill="1"/>
    <xf numFmtId="0" fontId="26" fillId="4" borderId="0" xfId="0" applyFont="1" applyFill="1"/>
    <xf numFmtId="3" fontId="9" fillId="4" borderId="0" xfId="0" applyNumberFormat="1" applyFont="1" applyFill="1"/>
    <xf numFmtId="0" fontId="28" fillId="4" borderId="0" xfId="0" applyFont="1" applyFill="1"/>
    <xf numFmtId="3" fontId="28" fillId="4" borderId="0" xfId="0" applyNumberFormat="1" applyFont="1" applyFill="1"/>
    <xf numFmtId="0" fontId="25" fillId="4" borderId="0" xfId="0" applyFont="1" applyFill="1" applyAlignment="1">
      <alignment horizontal="left" indent="1"/>
    </xf>
    <xf numFmtId="3" fontId="25" fillId="4" borderId="0" xfId="0" applyNumberFormat="1" applyFont="1" applyFill="1"/>
    <xf numFmtId="0" fontId="34" fillId="2" borderId="0" xfId="0" applyFont="1" applyFill="1"/>
    <xf numFmtId="0" fontId="29" fillId="4" borderId="0" xfId="0" applyFont="1" applyFill="1"/>
    <xf numFmtId="0" fontId="35" fillId="4" borderId="0" xfId="0" applyFont="1" applyFill="1"/>
    <xf numFmtId="0" fontId="30" fillId="4" borderId="0" xfId="0" applyFont="1" applyFill="1" applyAlignment="1">
      <alignment horizontal="left" indent="1"/>
    </xf>
    <xf numFmtId="0" fontId="30" fillId="4" borderId="0" xfId="0" applyFont="1" applyFill="1"/>
    <xf numFmtId="3" fontId="29" fillId="4" borderId="0" xfId="0" applyNumberFormat="1" applyFont="1" applyFill="1"/>
    <xf numFmtId="0" fontId="10" fillId="4" borderId="0" xfId="0" applyFont="1" applyFill="1"/>
    <xf numFmtId="0" fontId="36" fillId="4" borderId="0" xfId="0" applyFont="1" applyFill="1"/>
    <xf numFmtId="0" fontId="26" fillId="4" borderId="0" xfId="0" applyFont="1" applyFill="1" applyAlignment="1">
      <alignment horizontal="left" indent="2"/>
    </xf>
    <xf numFmtId="3" fontId="10" fillId="4" borderId="0" xfId="0" applyNumberFormat="1" applyFont="1" applyFill="1"/>
    <xf numFmtId="0" fontId="36" fillId="2" borderId="0" xfId="0" applyFont="1" applyFill="1"/>
    <xf numFmtId="0" fontId="10" fillId="2" borderId="0" xfId="0" applyFont="1" applyFill="1" applyAlignment="1">
      <alignment horizontal="left" indent="1"/>
    </xf>
    <xf numFmtId="0" fontId="34" fillId="4" borderId="0" xfId="0" applyFont="1" applyFill="1"/>
    <xf numFmtId="3" fontId="14" fillId="2" borderId="0" xfId="0" applyNumberFormat="1" applyFont="1" applyFill="1" applyBorder="1" applyAlignment="1">
      <alignment horizontal="center" vertical="center"/>
    </xf>
    <xf numFmtId="3" fontId="1" fillId="2" borderId="8" xfId="0" applyNumberFormat="1" applyFont="1" applyFill="1" applyBorder="1"/>
    <xf numFmtId="3" fontId="4" fillId="2" borderId="0" xfId="0" applyNumberFormat="1" applyFont="1" applyFill="1" applyBorder="1" applyAlignment="1">
      <alignment horizontal="center" vertical="center"/>
    </xf>
    <xf numFmtId="3" fontId="2" fillId="2" borderId="0" xfId="0" applyNumberFormat="1" applyFont="1" applyFill="1" applyBorder="1"/>
    <xf numFmtId="0" fontId="37" fillId="2" borderId="0" xfId="0" applyFont="1" applyFill="1"/>
    <xf numFmtId="0" fontId="38" fillId="2" borderId="0" xfId="0" applyFont="1" applyFill="1"/>
    <xf numFmtId="3" fontId="37" fillId="2" borderId="0" xfId="0" applyNumberFormat="1" applyFont="1" applyFill="1"/>
    <xf numFmtId="14" fontId="39" fillId="8" borderId="0" xfId="0" applyNumberFormat="1" applyFont="1" applyFill="1"/>
    <xf numFmtId="164" fontId="1" fillId="3" borderId="0" xfId="0" applyNumberFormat="1" applyFont="1" applyFill="1" applyBorder="1"/>
    <xf numFmtId="164" fontId="39" fillId="2" borderId="0" xfId="0" applyNumberFormat="1" applyFont="1" applyFill="1"/>
    <xf numFmtId="164" fontId="40" fillId="2" borderId="0" xfId="0" applyNumberFormat="1" applyFont="1" applyFill="1"/>
    <xf numFmtId="0" fontId="41" fillId="2" borderId="0" xfId="0" applyFont="1" applyFill="1"/>
    <xf numFmtId="0" fontId="12" fillId="0" borderId="0" xfId="0" applyFont="1"/>
    <xf numFmtId="0" fontId="2" fillId="5" borderId="10" xfId="0" applyFont="1" applyFill="1" applyBorder="1"/>
    <xf numFmtId="0" fontId="2" fillId="5" borderId="11" xfId="0" applyFont="1" applyFill="1" applyBorder="1"/>
    <xf numFmtId="0" fontId="42" fillId="2" borderId="0" xfId="0" quotePrefix="1" applyFont="1" applyFill="1"/>
    <xf numFmtId="0" fontId="42" fillId="2" borderId="0" xfId="0" applyFont="1" applyFill="1"/>
    <xf numFmtId="0" fontId="44" fillId="4" borderId="0" xfId="0" applyFont="1" applyFill="1"/>
    <xf numFmtId="0" fontId="25" fillId="0" borderId="0" xfId="0" applyFont="1"/>
    <xf numFmtId="0" fontId="45" fillId="4" borderId="0" xfId="0" applyFont="1" applyFill="1"/>
    <xf numFmtId="3" fontId="46" fillId="2" borderId="0" xfId="0" applyNumberFormat="1" applyFont="1" applyFill="1"/>
    <xf numFmtId="3" fontId="6" fillId="2" borderId="0" xfId="0" applyNumberFormat="1" applyFont="1" applyFill="1"/>
    <xf numFmtId="0" fontId="47" fillId="2" borderId="0" xfId="0" applyFont="1" applyFill="1"/>
    <xf numFmtId="3" fontId="48" fillId="2" borderId="0" xfId="0" applyNumberFormat="1" applyFont="1" applyFill="1"/>
    <xf numFmtId="3" fontId="47" fillId="2" borderId="0" xfId="0" applyNumberFormat="1" applyFont="1" applyFill="1"/>
    <xf numFmtId="0" fontId="47" fillId="0" borderId="0" xfId="0" applyFont="1"/>
    <xf numFmtId="165" fontId="2" fillId="2" borderId="0" xfId="0" applyNumberFormat="1" applyFont="1" applyFill="1"/>
    <xf numFmtId="165" fontId="46" fillId="2" borderId="0" xfId="0" applyNumberFormat="1" applyFont="1" applyFill="1"/>
    <xf numFmtId="165" fontId="6" fillId="2" borderId="0" xfId="0" applyNumberFormat="1" applyFont="1" applyFill="1"/>
    <xf numFmtId="0" fontId="49" fillId="2" borderId="0" xfId="0" applyFont="1" applyFill="1"/>
    <xf numFmtId="165" fontId="50" fillId="2" borderId="0" xfId="0" applyNumberFormat="1" applyFont="1" applyFill="1"/>
    <xf numFmtId="165" fontId="49" fillId="2" borderId="0" xfId="0" applyNumberFormat="1" applyFont="1" applyFill="1"/>
    <xf numFmtId="0" fontId="49" fillId="0" borderId="0" xfId="0" applyFont="1"/>
    <xf numFmtId="0" fontId="47" fillId="4" borderId="0" xfId="0" applyFont="1" applyFill="1"/>
    <xf numFmtId="3" fontId="48" fillId="4" borderId="0" xfId="0" applyNumberFormat="1" applyFont="1" applyFill="1"/>
    <xf numFmtId="3" fontId="47" fillId="4" borderId="0" xfId="0" applyNumberFormat="1" applyFont="1" applyFill="1"/>
    <xf numFmtId="3" fontId="46" fillId="4" borderId="0" xfId="0" applyNumberFormat="1" applyFont="1" applyFill="1"/>
    <xf numFmtId="3" fontId="6" fillId="4" borderId="0" xfId="0" applyNumberFormat="1" applyFont="1" applyFill="1"/>
    <xf numFmtId="0" fontId="46" fillId="2" borderId="0" xfId="0" applyFont="1" applyFill="1"/>
    <xf numFmtId="0" fontId="51" fillId="5" borderId="0" xfId="0" applyFont="1" applyFill="1"/>
    <xf numFmtId="0" fontId="6" fillId="5" borderId="0" xfId="0" applyFont="1" applyFill="1"/>
    <xf numFmtId="0" fontId="46" fillId="2" borderId="1" xfId="0" applyFont="1" applyFill="1" applyBorder="1"/>
    <xf numFmtId="0" fontId="46" fillId="2" borderId="12" xfId="0" applyFont="1" applyFill="1" applyBorder="1"/>
    <xf numFmtId="0" fontId="6" fillId="2" borderId="1" xfId="0" applyFont="1" applyFill="1" applyBorder="1"/>
    <xf numFmtId="0" fontId="6" fillId="2" borderId="13" xfId="0" applyFont="1" applyFill="1" applyBorder="1"/>
    <xf numFmtId="3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3" fontId="12" fillId="2" borderId="0" xfId="0" applyNumberFormat="1" applyFont="1" applyFill="1"/>
    <xf numFmtId="3" fontId="12" fillId="2" borderId="0" xfId="0" applyNumberFormat="1" applyFont="1" applyFill="1" applyAlignment="1">
      <alignment horizontal="right"/>
    </xf>
    <xf numFmtId="3" fontId="41" fillId="2" borderId="0" xfId="0" applyNumberFormat="1" applyFont="1" applyFill="1" applyAlignment="1">
      <alignment horizontal="center" vertical="center"/>
    </xf>
    <xf numFmtId="3" fontId="12" fillId="2" borderId="0" xfId="0" applyNumberFormat="1" applyFont="1" applyFill="1" applyAlignment="1">
      <alignment horizontal="center" vertical="center"/>
    </xf>
    <xf numFmtId="3" fontId="12" fillId="0" borderId="0" xfId="0" applyNumberFormat="1" applyFont="1"/>
    <xf numFmtId="0" fontId="53" fillId="2" borderId="0" xfId="1" applyFont="1" applyFill="1"/>
    <xf numFmtId="0" fontId="2" fillId="2" borderId="0" xfId="0" applyFont="1" applyFill="1" applyAlignment="1">
      <alignment horizontal="center" vertical="center"/>
    </xf>
    <xf numFmtId="0" fontId="43" fillId="9" borderId="0" xfId="1" applyFont="1" applyFill="1" applyAlignment="1">
      <alignment horizontal="center" vertical="center"/>
    </xf>
    <xf numFmtId="0" fontId="13" fillId="10" borderId="0" xfId="1" applyFont="1" applyFill="1" applyAlignment="1">
      <alignment horizontal="center" vertical="center"/>
    </xf>
    <xf numFmtId="0" fontId="43" fillId="8" borderId="0" xfId="1" applyFont="1" applyFill="1" applyAlignment="1">
      <alignment horizontal="center" vertical="center"/>
    </xf>
    <xf numFmtId="0" fontId="43" fillId="11" borderId="0" xfId="1" applyFont="1" applyFill="1" applyAlignment="1">
      <alignment horizontal="center" vertical="center"/>
    </xf>
    <xf numFmtId="0" fontId="13" fillId="12" borderId="0" xfId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4" fillId="12" borderId="0" xfId="1" applyFont="1" applyFill="1" applyAlignment="1">
      <alignment horizontal="left" indent="1"/>
    </xf>
  </cellXfs>
  <cellStyles count="2">
    <cellStyle name="Гиперссылка" xfId="1" builtinId="8"/>
    <cellStyle name="Обычный" xfId="0" builtinId="0"/>
  </cellStyles>
  <dxfs count="844"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6" tint="0.39994506668294322"/>
        </patternFill>
      </fill>
    </dxf>
    <dxf>
      <font>
        <color theme="0"/>
      </font>
      <fill>
        <patternFill>
          <bgColor theme="4" tint="-0.499984740745262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/>
      </font>
      <fill>
        <patternFill>
          <bgColor theme="0" tint="-4.9989318521683403E-2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6" tint="0.39994506668294322"/>
        </patternFill>
      </fill>
    </dxf>
    <dxf>
      <font>
        <color theme="0"/>
      </font>
      <fill>
        <patternFill>
          <bgColor theme="4" tint="-0.499984740745262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  <fill>
        <patternFill>
          <bgColor theme="0" tint="-4.9989318521683403E-2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9</xdr:row>
      <xdr:rowOff>57150</xdr:rowOff>
    </xdr:from>
    <xdr:to>
      <xdr:col>5</xdr:col>
      <xdr:colOff>104775</xdr:colOff>
      <xdr:row>37</xdr:row>
      <xdr:rowOff>95250</xdr:rowOff>
    </xdr:to>
    <xdr:sp macro="" textlink="">
      <xdr:nvSpPr>
        <xdr:cNvPr id="2" name="Прямоугольник 1"/>
        <xdr:cNvSpPr/>
      </xdr:nvSpPr>
      <xdr:spPr>
        <a:xfrm>
          <a:off x="28575" y="1438275"/>
          <a:ext cx="1371600" cy="4343400"/>
        </a:xfrm>
        <a:prstGeom prst="rect">
          <a:avLst/>
        </a:prstGeom>
        <a:solidFill>
          <a:schemeClr val="bg1">
            <a:lumMod val="85000"/>
          </a:schemeClr>
        </a:solidFill>
        <a:ln w="6350">
          <a:solidFill>
            <a:schemeClr val="bg1">
              <a:lumMod val="50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solidFill>
                <a:schemeClr val="accent6">
                  <a:lumMod val="50000"/>
                </a:schemeClr>
              </a:solidFill>
            </a:rPr>
            <a:t>Бюджетирование продаж:</a:t>
          </a:r>
        </a:p>
        <a:p>
          <a:pPr algn="ctr"/>
          <a:endParaRPr lang="ru-RU" sz="800" b="0">
            <a:solidFill>
              <a:schemeClr val="accent6">
                <a:lumMod val="50000"/>
              </a:schemeClr>
            </a:solidFill>
          </a:endParaRPr>
        </a:p>
        <a:p>
          <a:pPr algn="ctr"/>
          <a:r>
            <a:rPr lang="ru-RU" sz="800" b="0">
              <a:solidFill>
                <a:schemeClr val="accent6">
                  <a:lumMod val="50000"/>
                </a:schemeClr>
              </a:solidFill>
            </a:rPr>
            <a:t>-задается среднее кол-во единичных</a:t>
          </a:r>
          <a:r>
            <a:rPr lang="ru-RU" sz="800" b="0" baseline="0">
              <a:solidFill>
                <a:schemeClr val="accent6">
                  <a:lumMod val="50000"/>
                </a:schemeClr>
              </a:solidFill>
            </a:rPr>
            <a:t> продаж за один день, либо вручную, либо через прирост мес/мес в %;</a:t>
          </a:r>
        </a:p>
        <a:p>
          <a:pPr algn="ctr"/>
          <a:endParaRPr lang="ru-RU" sz="800" b="0" baseline="0">
            <a:solidFill>
              <a:schemeClr val="accent6">
                <a:lumMod val="50000"/>
              </a:schemeClr>
            </a:solidFill>
          </a:endParaRPr>
        </a:p>
        <a:p>
          <a:pPr algn="ctr"/>
          <a:r>
            <a:rPr lang="ru-RU" sz="800" b="0" baseline="0">
              <a:solidFill>
                <a:schemeClr val="accent6">
                  <a:lumMod val="50000"/>
                </a:schemeClr>
              </a:solidFill>
            </a:rPr>
            <a:t>- далее задается распределение ежедневных отгрузок по дням недели через коэффициент дня недели (если везде стоят единицы, то распределение равномерное);</a:t>
          </a:r>
        </a:p>
        <a:p>
          <a:pPr algn="ctr"/>
          <a:endParaRPr lang="ru-RU" sz="800" b="0" baseline="0">
            <a:solidFill>
              <a:schemeClr val="accent6">
                <a:lumMod val="50000"/>
              </a:schemeClr>
            </a:solidFill>
          </a:endParaRPr>
        </a:p>
        <a:p>
          <a:pPr algn="ctr"/>
          <a:r>
            <a:rPr lang="ru-RU" sz="800" b="0" baseline="0">
              <a:solidFill>
                <a:schemeClr val="accent6">
                  <a:lumMod val="50000"/>
                </a:schemeClr>
              </a:solidFill>
            </a:rPr>
            <a:t>- кол-во продаж за месяц считается через вкладку "</a:t>
          </a:r>
          <a:r>
            <a:rPr lang="en-US" sz="800" b="0" baseline="0">
              <a:solidFill>
                <a:schemeClr val="accent6">
                  <a:lumMod val="50000"/>
                </a:schemeClr>
              </a:solidFill>
            </a:rPr>
            <a:t>daily</a:t>
          </a:r>
          <a:r>
            <a:rPr lang="ru-RU" sz="800" b="0" baseline="0">
              <a:solidFill>
                <a:schemeClr val="accent6">
                  <a:lumMod val="50000"/>
                </a:schemeClr>
              </a:solidFill>
            </a:rPr>
            <a:t>", как сумма по дням месяца кол-ва продаж каждого дня, которое равно произведению среднего кол-ва продаж на заданный коэффициент дня недели</a:t>
          </a:r>
        </a:p>
        <a:p>
          <a:pPr algn="ctr"/>
          <a:endParaRPr lang="ru-RU" sz="800" b="0" baseline="0">
            <a:solidFill>
              <a:schemeClr val="accent6">
                <a:lumMod val="50000"/>
              </a:schemeClr>
            </a:solidFill>
          </a:endParaRPr>
        </a:p>
        <a:p>
          <a:pPr algn="ctr"/>
          <a:r>
            <a:rPr lang="ru-RU" sz="800" b="0" baseline="0">
              <a:solidFill>
                <a:schemeClr val="accent6">
                  <a:lumMod val="50000"/>
                </a:schemeClr>
              </a:solidFill>
            </a:rPr>
            <a:t>- объем продаж в деньгах рассчитывается путем задания средней стоимости одной продажи, которая умножается на кол-во продаж</a:t>
          </a:r>
          <a:endParaRPr lang="ru-RU" sz="800" b="0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6</xdr:col>
      <xdr:colOff>857251</xdr:colOff>
      <xdr:row>9</xdr:row>
      <xdr:rowOff>142876</xdr:rowOff>
    </xdr:from>
    <xdr:to>
      <xdr:col>9</xdr:col>
      <xdr:colOff>1</xdr:colOff>
      <xdr:row>11</xdr:row>
      <xdr:rowOff>28576</xdr:rowOff>
    </xdr:to>
    <xdr:sp macro="" textlink="">
      <xdr:nvSpPr>
        <xdr:cNvPr id="3" name="Прямоугольник 2"/>
        <xdr:cNvSpPr/>
      </xdr:nvSpPr>
      <xdr:spPr>
        <a:xfrm>
          <a:off x="2266951" y="1524001"/>
          <a:ext cx="2533650" cy="190500"/>
        </a:xfrm>
        <a:prstGeom prst="rect">
          <a:avLst/>
        </a:prstGeom>
        <a:solidFill>
          <a:schemeClr val="bg1">
            <a:lumMod val="85000"/>
          </a:schemeClr>
        </a:solidFill>
        <a:ln w="6350">
          <a:solidFill>
            <a:schemeClr val="bg1">
              <a:lumMod val="50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0">
              <a:solidFill>
                <a:schemeClr val="accent6">
                  <a:lumMod val="50000"/>
                </a:schemeClr>
              </a:solidFill>
            </a:rPr>
            <a:t>Дата начала бюджетного </a:t>
          </a:r>
          <a:r>
            <a:rPr lang="ru-RU" sz="800" b="0" baseline="0">
              <a:solidFill>
                <a:schemeClr val="accent6">
                  <a:lumMod val="50000"/>
                </a:schemeClr>
              </a:solidFill>
            </a:rPr>
            <a:t>года выбирается из </a:t>
          </a:r>
          <a:r>
            <a:rPr lang="ru-RU" sz="800" b="1" baseline="0">
              <a:solidFill>
                <a:schemeClr val="accent6">
                  <a:lumMod val="50000"/>
                </a:schemeClr>
              </a:solidFill>
            </a:rPr>
            <a:t>списка</a:t>
          </a:r>
          <a:r>
            <a:rPr lang="ru-RU" sz="800" b="1">
              <a:solidFill>
                <a:schemeClr val="accent6">
                  <a:lumMod val="50000"/>
                </a:schemeClr>
              </a:solidFill>
            </a:rPr>
            <a:t>:</a:t>
          </a:r>
        </a:p>
      </xdr:txBody>
    </xdr:sp>
    <xdr:clientData/>
  </xdr:twoCellAnchor>
  <xdr:twoCellAnchor>
    <xdr:from>
      <xdr:col>0</xdr:col>
      <xdr:colOff>28575</xdr:colOff>
      <xdr:row>38</xdr:row>
      <xdr:rowOff>28575</xdr:rowOff>
    </xdr:from>
    <xdr:to>
      <xdr:col>5</xdr:col>
      <xdr:colOff>76200</xdr:colOff>
      <xdr:row>42</xdr:row>
      <xdr:rowOff>47625</xdr:rowOff>
    </xdr:to>
    <xdr:sp macro="" textlink="">
      <xdr:nvSpPr>
        <xdr:cNvPr id="4" name="Прямоугольник 3"/>
        <xdr:cNvSpPr/>
      </xdr:nvSpPr>
      <xdr:spPr>
        <a:xfrm>
          <a:off x="28575" y="5867400"/>
          <a:ext cx="1343025" cy="628650"/>
        </a:xfrm>
        <a:prstGeom prst="rect">
          <a:avLst/>
        </a:prstGeom>
        <a:solidFill>
          <a:schemeClr val="bg1">
            <a:lumMod val="85000"/>
          </a:schemeClr>
        </a:solidFill>
        <a:ln w="6350">
          <a:solidFill>
            <a:schemeClr val="bg1">
              <a:lumMod val="50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0">
              <a:solidFill>
                <a:schemeClr val="accent6">
                  <a:lumMod val="50000"/>
                </a:schemeClr>
              </a:solidFill>
            </a:rPr>
            <a:t>Дальнейшие комментарии только после</a:t>
          </a:r>
          <a:r>
            <a:rPr lang="ru-RU" sz="800" b="0" baseline="0">
              <a:solidFill>
                <a:schemeClr val="accent6">
                  <a:lumMod val="50000"/>
                </a:schemeClr>
              </a:solidFill>
            </a:rPr>
            <a:t> </a:t>
          </a:r>
          <a:r>
            <a:rPr lang="ru-RU" sz="800" b="1" baseline="0">
              <a:solidFill>
                <a:schemeClr val="accent6">
                  <a:lumMod val="50000"/>
                </a:schemeClr>
              </a:solidFill>
            </a:rPr>
            <a:t>оплаты</a:t>
          </a:r>
          <a:r>
            <a:rPr lang="ru-RU" sz="800" b="1">
              <a:solidFill>
                <a:schemeClr val="accent6">
                  <a:lumMod val="50000"/>
                </a:schemeClr>
              </a:solidFill>
            </a:rPr>
            <a:t>:</a:t>
          </a:r>
        </a:p>
        <a:p>
          <a:pPr algn="ctr"/>
          <a:r>
            <a:rPr lang="ru-RU" sz="800" b="1">
              <a:solidFill>
                <a:schemeClr val="accent6">
                  <a:lumMod val="50000"/>
                </a:schemeClr>
              </a:solidFill>
            </a:rPr>
            <a:t>См. вкладку "</a:t>
          </a:r>
          <a:r>
            <a:rPr lang="en-US" sz="800" b="1">
              <a:solidFill>
                <a:schemeClr val="accent6">
                  <a:lumMod val="50000"/>
                </a:schemeClr>
              </a:solidFill>
            </a:rPr>
            <a:t>method</a:t>
          </a:r>
          <a:r>
            <a:rPr lang="ru-RU" sz="800" b="1">
              <a:solidFill>
                <a:schemeClr val="accent6">
                  <a:lumMod val="50000"/>
                </a:schemeClr>
              </a:solidFill>
            </a:rPr>
            <a:t>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L38"/>
  <sheetViews>
    <sheetView tabSelected="1" workbookViewId="0">
      <pane ySplit="9" topLeftCell="A10" activePane="bottomLeft" state="frozen"/>
      <selection pane="bottomLeft" activeCell="B6" sqref="B6"/>
    </sheetView>
  </sheetViews>
  <sheetFormatPr defaultColWidth="9.109375" defaultRowHeight="12" x14ac:dyDescent="0.25"/>
  <cols>
    <col min="1" max="3" width="1.6640625" style="2" customWidth="1"/>
    <col min="4" max="4" width="2.6640625" style="186" customWidth="1"/>
    <col min="5" max="5" width="2.6640625" style="2" customWidth="1"/>
    <col min="6" max="6" width="65.44140625" style="7" bestFit="1" customWidth="1"/>
    <col min="7" max="7" width="2.6640625" style="32" customWidth="1"/>
    <col min="8" max="8" width="14.109375" style="194" customWidth="1"/>
    <col min="9" max="9" width="2.6640625" style="2" customWidth="1"/>
    <col min="10" max="10" width="5.6640625" style="2" customWidth="1"/>
    <col min="11" max="12" width="2.6640625" style="2" customWidth="1"/>
    <col min="13" max="16384" width="9.109375" style="2"/>
  </cols>
  <sheetData>
    <row r="1" spans="1:12" x14ac:dyDescent="0.25">
      <c r="A1" s="1"/>
      <c r="B1" s="1"/>
      <c r="C1" s="1"/>
      <c r="D1" s="182"/>
      <c r="E1" s="1"/>
      <c r="F1" s="5"/>
      <c r="G1" s="30"/>
      <c r="H1" s="188"/>
      <c r="I1" s="1"/>
      <c r="J1" s="1"/>
      <c r="K1" s="1"/>
      <c r="L1" s="1"/>
    </row>
    <row r="2" spans="1:12" x14ac:dyDescent="0.25">
      <c r="A2" s="1"/>
      <c r="B2" s="1"/>
      <c r="C2" s="1"/>
      <c r="D2" s="182"/>
      <c r="E2" s="1"/>
      <c r="F2" s="5"/>
      <c r="G2" s="30"/>
      <c r="H2" s="188"/>
      <c r="I2" s="1"/>
      <c r="J2" s="1"/>
      <c r="K2" s="1"/>
      <c r="L2" s="1"/>
    </row>
    <row r="3" spans="1:12" x14ac:dyDescent="0.25">
      <c r="A3" s="1"/>
      <c r="B3" s="1"/>
      <c r="C3" s="5" t="s">
        <v>358</v>
      </c>
      <c r="D3" s="182"/>
      <c r="E3" s="1"/>
      <c r="F3" s="5"/>
      <c r="G3" s="30"/>
      <c r="H3" s="188"/>
      <c r="I3" s="1"/>
      <c r="J3" s="1"/>
      <c r="K3" s="1"/>
      <c r="L3" s="1"/>
    </row>
    <row r="4" spans="1:12" x14ac:dyDescent="0.25">
      <c r="A4" s="1"/>
      <c r="B4" s="1"/>
      <c r="C4" s="5" t="s">
        <v>215</v>
      </c>
      <c r="D4" s="182"/>
      <c r="E4" s="1"/>
      <c r="F4" s="5"/>
      <c r="G4" s="30"/>
      <c r="H4" s="188"/>
      <c r="I4" s="1"/>
      <c r="J4" s="1"/>
      <c r="K4" s="1"/>
      <c r="L4" s="1"/>
    </row>
    <row r="5" spans="1:12" x14ac:dyDescent="0.25">
      <c r="A5" s="1"/>
      <c r="B5" s="1"/>
      <c r="C5" s="5" t="s">
        <v>184</v>
      </c>
      <c r="D5" s="182"/>
      <c r="E5" s="1"/>
      <c r="F5" s="5"/>
      <c r="G5" s="30"/>
      <c r="H5" s="188"/>
      <c r="I5" s="1"/>
      <c r="J5" s="1"/>
      <c r="K5" s="1"/>
      <c r="L5" s="1"/>
    </row>
    <row r="6" spans="1:12" x14ac:dyDescent="0.25">
      <c r="A6" s="1"/>
      <c r="B6" s="1"/>
      <c r="C6" s="1"/>
      <c r="D6" s="182"/>
      <c r="E6" s="1"/>
      <c r="F6" s="5"/>
      <c r="G6" s="30"/>
      <c r="H6" s="188"/>
      <c r="I6" s="1"/>
      <c r="J6" s="1"/>
      <c r="K6" s="1"/>
      <c r="L6" s="1"/>
    </row>
    <row r="7" spans="1:12" x14ac:dyDescent="0.25">
      <c r="A7" s="1"/>
      <c r="B7" s="1"/>
      <c r="C7" s="5" t="s">
        <v>205</v>
      </c>
      <c r="D7" s="182"/>
      <c r="E7" s="1"/>
      <c r="F7" s="5"/>
      <c r="G7" s="30"/>
      <c r="H7" s="188"/>
      <c r="I7" s="1"/>
      <c r="J7" s="1"/>
      <c r="K7" s="1"/>
      <c r="L7" s="1"/>
    </row>
    <row r="8" spans="1:12" x14ac:dyDescent="0.25">
      <c r="A8" s="1"/>
      <c r="B8" s="1"/>
      <c r="C8" s="1"/>
      <c r="D8" s="183" t="str">
        <f>structure!$S$13</f>
        <v>контроль</v>
      </c>
      <c r="E8" s="1"/>
      <c r="F8" s="5"/>
      <c r="G8" s="30"/>
      <c r="H8" s="188"/>
      <c r="I8" s="1"/>
      <c r="J8" s="1"/>
      <c r="K8" s="1"/>
      <c r="L8" s="1"/>
    </row>
    <row r="9" spans="1:12" x14ac:dyDescent="0.25">
      <c r="A9" s="1"/>
      <c r="B9" s="1"/>
      <c r="C9" s="1"/>
      <c r="D9" s="184">
        <f ca="1">SUM(D10:D99984)</f>
        <v>-8.304823495564051E-11</v>
      </c>
      <c r="E9" s="1"/>
      <c r="F9" s="5"/>
      <c r="G9" s="30"/>
      <c r="H9" s="188"/>
      <c r="I9" s="1"/>
      <c r="J9" s="1"/>
      <c r="K9" s="1"/>
      <c r="L9" s="1"/>
    </row>
    <row r="10" spans="1:12" x14ac:dyDescent="0.25">
      <c r="A10" s="1"/>
      <c r="B10" s="1"/>
      <c r="C10" s="1"/>
      <c r="D10" s="185"/>
      <c r="E10" s="1"/>
      <c r="F10" s="5"/>
      <c r="G10" s="30"/>
      <c r="H10" s="188"/>
      <c r="I10" s="1"/>
      <c r="J10" s="1"/>
      <c r="K10" s="1"/>
      <c r="L10" s="1"/>
    </row>
    <row r="11" spans="1:12" x14ac:dyDescent="0.25">
      <c r="A11" s="1"/>
      <c r="B11" s="1"/>
      <c r="C11" s="1"/>
      <c r="D11" s="185">
        <f>conditions!R33</f>
        <v>0</v>
      </c>
      <c r="E11" s="1"/>
      <c r="F11" s="187" t="s">
        <v>75</v>
      </c>
      <c r="G11" s="187"/>
      <c r="H11" s="189" t="s">
        <v>206</v>
      </c>
      <c r="I11" s="1"/>
      <c r="J11" s="1"/>
      <c r="K11" s="1"/>
      <c r="L11" s="1"/>
    </row>
    <row r="12" spans="1:12" x14ac:dyDescent="0.25">
      <c r="A12" s="1"/>
      <c r="B12" s="1"/>
      <c r="C12" s="1"/>
      <c r="D12" s="185"/>
      <c r="E12" s="1"/>
      <c r="F12" s="5"/>
      <c r="G12" s="30"/>
      <c r="H12" s="188"/>
      <c r="I12" s="1"/>
      <c r="J12" s="1"/>
      <c r="K12" s="1"/>
      <c r="L12" s="1"/>
    </row>
    <row r="13" spans="1:12" x14ac:dyDescent="0.25">
      <c r="A13" s="1"/>
      <c r="B13" s="1"/>
      <c r="C13" s="1"/>
      <c r="D13" s="185">
        <f>daily!R7</f>
        <v>2.0634161046473309E-11</v>
      </c>
      <c r="E13" s="1"/>
      <c r="F13" s="187" t="s">
        <v>46</v>
      </c>
      <c r="G13" s="187"/>
      <c r="H13" s="190" t="s">
        <v>207</v>
      </c>
      <c r="I13" s="1"/>
      <c r="J13" s="1"/>
      <c r="K13" s="1"/>
      <c r="L13" s="1"/>
    </row>
    <row r="14" spans="1:12" x14ac:dyDescent="0.25">
      <c r="A14" s="1"/>
      <c r="B14" s="1"/>
      <c r="C14" s="1"/>
      <c r="D14" s="185"/>
      <c r="E14" s="1"/>
      <c r="F14" s="5"/>
      <c r="G14" s="30"/>
      <c r="H14" s="188"/>
      <c r="I14" s="1"/>
      <c r="J14" s="1"/>
      <c r="K14" s="1"/>
      <c r="L14" s="1"/>
    </row>
    <row r="15" spans="1:12" x14ac:dyDescent="0.25">
      <c r="A15" s="1"/>
      <c r="B15" s="1"/>
      <c r="C15" s="1"/>
      <c r="D15" s="185">
        <f>Budget!R11</f>
        <v>-5.8207660913467407E-11</v>
      </c>
      <c r="E15" s="1"/>
      <c r="F15" s="187" t="s">
        <v>76</v>
      </c>
      <c r="G15" s="187"/>
      <c r="H15" s="191" t="s">
        <v>208</v>
      </c>
      <c r="I15" s="1"/>
      <c r="J15" s="1"/>
      <c r="K15" s="1"/>
      <c r="L15" s="1"/>
    </row>
    <row r="16" spans="1:12" x14ac:dyDescent="0.25">
      <c r="A16" s="1"/>
      <c r="B16" s="1"/>
      <c r="C16" s="1"/>
      <c r="D16" s="185"/>
      <c r="E16" s="1"/>
      <c r="F16" s="5"/>
      <c r="G16" s="30"/>
      <c r="H16" s="188"/>
      <c r="I16" s="1"/>
      <c r="J16" s="1"/>
      <c r="K16" s="1"/>
      <c r="L16" s="1"/>
    </row>
    <row r="17" spans="1:12" x14ac:dyDescent="0.25">
      <c r="A17" s="1"/>
      <c r="B17" s="1"/>
      <c r="C17" s="1"/>
      <c r="D17" s="185">
        <f ca="1">Budget_wly!R11</f>
        <v>-4.5474735088646412E-11</v>
      </c>
      <c r="E17" s="1"/>
      <c r="F17" s="187" t="s">
        <v>194</v>
      </c>
      <c r="G17" s="187"/>
      <c r="H17" s="191" t="s">
        <v>209</v>
      </c>
      <c r="I17" s="1"/>
      <c r="J17" s="1"/>
      <c r="K17" s="1"/>
      <c r="L17" s="1"/>
    </row>
    <row r="18" spans="1:12" x14ac:dyDescent="0.25">
      <c r="A18" s="1"/>
      <c r="B18" s="1"/>
      <c r="C18" s="1"/>
      <c r="D18" s="185"/>
      <c r="E18" s="1"/>
      <c r="F18" s="5"/>
      <c r="G18" s="30"/>
      <c r="H18" s="188"/>
      <c r="I18" s="1"/>
      <c r="J18" s="1"/>
      <c r="K18" s="1"/>
      <c r="L18" s="1"/>
    </row>
    <row r="19" spans="1:12" x14ac:dyDescent="0.25">
      <c r="A19" s="1"/>
      <c r="B19" s="1"/>
      <c r="C19" s="1"/>
      <c r="D19" s="185">
        <f ca="1">Stock_Plan!R11</f>
        <v>0</v>
      </c>
      <c r="E19" s="1"/>
      <c r="F19" s="187" t="s">
        <v>201</v>
      </c>
      <c r="G19" s="187"/>
      <c r="H19" s="192" t="s">
        <v>210</v>
      </c>
      <c r="I19" s="1"/>
      <c r="J19" s="1"/>
      <c r="K19" s="1"/>
      <c r="L19" s="1"/>
    </row>
    <row r="20" spans="1:12" x14ac:dyDescent="0.25">
      <c r="A20" s="1"/>
      <c r="B20" s="1"/>
      <c r="C20" s="1"/>
      <c r="D20" s="185"/>
      <c r="E20" s="1"/>
      <c r="F20" s="5"/>
      <c r="G20" s="30"/>
      <c r="H20" s="188"/>
      <c r="I20" s="1"/>
      <c r="J20" s="1"/>
      <c r="K20" s="1"/>
      <c r="L20" s="1"/>
    </row>
    <row r="21" spans="1:12" x14ac:dyDescent="0.25">
      <c r="A21" s="1"/>
      <c r="B21" s="1"/>
      <c r="C21" s="1"/>
      <c r="D21" s="185">
        <f>KPI!G9+KPI!M9</f>
        <v>0</v>
      </c>
      <c r="E21" s="1"/>
      <c r="F21" s="187" t="s">
        <v>45</v>
      </c>
      <c r="G21" s="187"/>
      <c r="H21" s="193" t="s">
        <v>211</v>
      </c>
      <c r="I21" s="1"/>
      <c r="J21" s="1"/>
      <c r="K21" s="1"/>
      <c r="L21" s="1"/>
    </row>
    <row r="22" spans="1:12" x14ac:dyDescent="0.25">
      <c r="A22" s="1"/>
      <c r="B22" s="1"/>
      <c r="C22" s="1"/>
      <c r="D22" s="185"/>
      <c r="E22" s="1"/>
      <c r="F22" s="5"/>
      <c r="G22" s="30"/>
      <c r="H22" s="188"/>
      <c r="I22" s="1"/>
      <c r="J22" s="1"/>
      <c r="K22" s="1"/>
      <c r="L22" s="1"/>
    </row>
    <row r="23" spans="1:12" x14ac:dyDescent="0.25">
      <c r="A23" s="1"/>
      <c r="B23" s="1"/>
      <c r="C23" s="1"/>
      <c r="D23" s="185"/>
      <c r="E23" s="1"/>
      <c r="F23" s="187" t="s">
        <v>190</v>
      </c>
      <c r="G23" s="187"/>
      <c r="H23" s="193" t="s">
        <v>212</v>
      </c>
      <c r="I23" s="1"/>
      <c r="J23" s="1"/>
      <c r="K23" s="1"/>
      <c r="L23" s="1"/>
    </row>
    <row r="24" spans="1:12" x14ac:dyDescent="0.25">
      <c r="A24" s="1"/>
      <c r="B24" s="1"/>
      <c r="C24" s="1"/>
      <c r="D24" s="185"/>
      <c r="E24" s="1"/>
      <c r="F24" s="5"/>
      <c r="G24" s="30"/>
      <c r="H24" s="188"/>
      <c r="I24" s="1"/>
      <c r="J24" s="1"/>
      <c r="K24" s="1"/>
      <c r="L24" s="1"/>
    </row>
    <row r="25" spans="1:12" x14ac:dyDescent="0.25">
      <c r="A25" s="1"/>
      <c r="B25" s="1"/>
      <c r="C25" s="1"/>
      <c r="D25" s="185"/>
      <c r="E25" s="1"/>
      <c r="F25" s="187" t="s">
        <v>191</v>
      </c>
      <c r="G25" s="187"/>
      <c r="H25" s="193" t="s">
        <v>213</v>
      </c>
      <c r="I25" s="1"/>
      <c r="J25" s="1"/>
      <c r="K25" s="1"/>
      <c r="L25" s="1"/>
    </row>
    <row r="26" spans="1:12" x14ac:dyDescent="0.25">
      <c r="A26" s="1"/>
      <c r="B26" s="1"/>
      <c r="C26" s="1"/>
      <c r="D26" s="185"/>
      <c r="E26" s="1"/>
      <c r="F26" s="5"/>
      <c r="G26" s="30"/>
      <c r="H26" s="188"/>
      <c r="I26" s="1"/>
      <c r="J26" s="1"/>
      <c r="K26" s="1"/>
      <c r="L26" s="1"/>
    </row>
    <row r="27" spans="1:12" x14ac:dyDescent="0.25">
      <c r="A27" s="1"/>
      <c r="B27" s="1"/>
      <c r="C27" s="1"/>
      <c r="D27" s="185"/>
      <c r="E27" s="1"/>
      <c r="F27" s="5"/>
      <c r="G27" s="30"/>
      <c r="H27" s="188"/>
      <c r="I27" s="1"/>
      <c r="J27" s="1"/>
      <c r="K27" s="1"/>
      <c r="L27" s="1"/>
    </row>
    <row r="28" spans="1:12" x14ac:dyDescent="0.25">
      <c r="A28" s="1"/>
      <c r="B28" s="1"/>
      <c r="C28" s="1"/>
      <c r="D28" s="182"/>
      <c r="E28" s="1"/>
      <c r="F28" s="5"/>
      <c r="G28" s="30"/>
      <c r="H28" s="188"/>
      <c r="I28" s="1"/>
      <c r="J28" s="1"/>
      <c r="K28" s="1"/>
      <c r="L28" s="1"/>
    </row>
    <row r="29" spans="1:12" x14ac:dyDescent="0.25">
      <c r="A29" s="1"/>
      <c r="B29" s="1"/>
      <c r="C29" s="1"/>
      <c r="D29" s="182"/>
      <c r="E29" s="1"/>
      <c r="F29" s="5"/>
      <c r="G29" s="30"/>
      <c r="H29" s="188"/>
      <c r="I29" s="1"/>
      <c r="J29" s="1"/>
      <c r="K29" s="1"/>
      <c r="L29" s="1"/>
    </row>
    <row r="30" spans="1:12" x14ac:dyDescent="0.25">
      <c r="A30" s="1"/>
      <c r="B30" s="1"/>
      <c r="C30" s="1"/>
      <c r="D30" s="182"/>
      <c r="E30" s="1"/>
      <c r="F30" s="5"/>
      <c r="G30" s="30"/>
      <c r="H30" s="188"/>
      <c r="I30" s="1"/>
      <c r="J30" s="1"/>
      <c r="K30" s="1"/>
      <c r="L30" s="1"/>
    </row>
    <row r="31" spans="1:12" x14ac:dyDescent="0.25">
      <c r="A31" s="1"/>
      <c r="B31" s="1"/>
      <c r="C31" s="1"/>
      <c r="D31" s="182"/>
      <c r="E31" s="1"/>
      <c r="F31" s="5"/>
      <c r="G31" s="30"/>
      <c r="H31" s="188"/>
      <c r="I31" s="1"/>
      <c r="J31" s="1"/>
      <c r="K31" s="1"/>
      <c r="L31" s="1"/>
    </row>
    <row r="32" spans="1:12" x14ac:dyDescent="0.25">
      <c r="A32" s="1"/>
      <c r="B32" s="1"/>
      <c r="C32" s="1"/>
      <c r="D32" s="182"/>
      <c r="E32" s="1"/>
      <c r="F32" s="5"/>
      <c r="G32" s="30"/>
      <c r="H32" s="188"/>
      <c r="I32" s="1"/>
      <c r="J32" s="1"/>
      <c r="K32" s="1"/>
      <c r="L32" s="1"/>
    </row>
    <row r="33" spans="1:12" x14ac:dyDescent="0.25">
      <c r="A33" s="1"/>
      <c r="B33" s="1"/>
      <c r="C33" s="1"/>
      <c r="D33" s="182"/>
      <c r="E33" s="1"/>
      <c r="F33" s="5"/>
      <c r="G33" s="30"/>
      <c r="H33" s="188"/>
      <c r="I33" s="1"/>
      <c r="J33" s="1"/>
      <c r="K33" s="1"/>
      <c r="L33" s="1"/>
    </row>
    <row r="34" spans="1:12" x14ac:dyDescent="0.25">
      <c r="A34" s="1"/>
      <c r="B34" s="1"/>
      <c r="C34" s="1"/>
      <c r="D34" s="182"/>
      <c r="E34" s="1"/>
      <c r="F34" s="5"/>
      <c r="G34" s="30"/>
      <c r="H34" s="188"/>
      <c r="I34" s="1"/>
      <c r="J34" s="1"/>
      <c r="K34" s="1"/>
      <c r="L34" s="1"/>
    </row>
    <row r="35" spans="1:12" x14ac:dyDescent="0.25">
      <c r="A35" s="1"/>
      <c r="B35" s="1"/>
      <c r="C35" s="1"/>
      <c r="D35" s="182"/>
      <c r="E35" s="1"/>
      <c r="F35" s="5"/>
      <c r="G35" s="30"/>
      <c r="H35" s="188"/>
      <c r="I35" s="1"/>
      <c r="J35" s="1"/>
      <c r="K35" s="1"/>
      <c r="L35" s="1"/>
    </row>
    <row r="36" spans="1:12" x14ac:dyDescent="0.25">
      <c r="A36" s="1"/>
      <c r="B36" s="1"/>
      <c r="C36" s="1"/>
      <c r="D36" s="182"/>
      <c r="E36" s="1"/>
      <c r="F36" s="5"/>
      <c r="G36" s="30"/>
      <c r="H36" s="188"/>
      <c r="I36" s="1"/>
      <c r="J36" s="1"/>
      <c r="K36" s="1"/>
      <c r="L36" s="1"/>
    </row>
    <row r="37" spans="1:12" x14ac:dyDescent="0.25">
      <c r="A37" s="1"/>
      <c r="B37" s="1"/>
      <c r="C37" s="1"/>
      <c r="D37" s="182"/>
      <c r="E37" s="1"/>
      <c r="F37" s="5"/>
      <c r="G37" s="30"/>
      <c r="H37" s="188"/>
      <c r="I37" s="1"/>
      <c r="J37" s="1"/>
      <c r="K37" s="1"/>
      <c r="L37" s="1"/>
    </row>
    <row r="38" spans="1:12" x14ac:dyDescent="0.25">
      <c r="A38" s="1"/>
      <c r="B38" s="1"/>
      <c r="C38" s="1"/>
      <c r="D38" s="182"/>
      <c r="E38" s="1"/>
      <c r="F38" s="5"/>
      <c r="G38" s="30"/>
      <c r="H38" s="188"/>
      <c r="I38" s="1"/>
      <c r="J38" s="1"/>
      <c r="K38" s="1"/>
      <c r="L38" s="1"/>
    </row>
  </sheetData>
  <conditionalFormatting sqref="C3:C5">
    <cfRule type="cellIs" dxfId="843" priority="1" operator="equal">
      <formula>0</formula>
    </cfRule>
  </conditionalFormatting>
  <hyperlinks>
    <hyperlink ref="F11:H11" location="conditions!A1" tooltip="задать начальные данные модели" display="Условия для формирования бюджета модели"/>
    <hyperlink ref="F13:H13" location="daily!A1" tooltip="ежедневные расчеты" display="Ежедневная детализация - Расчеты"/>
    <hyperlink ref="F15:H15" location="Budget!A1" tooltip="бюджет ежемесячный" display="Бюджет"/>
    <hyperlink ref="F17:H17" location="Budget_wly!A1" tooltip="бюджет еженедельный" display="Бюджет - еженедельный с разбивкой текущей недели по дням"/>
    <hyperlink ref="F19:H19" location="Stock_Plan!A1" tooltip="движение товарных категорий" display="Бюджет в разрезе движ-я товаров еженед. с разбивкой текущей недели по дням"/>
    <hyperlink ref="F21:H21" location="KPI!A1" tooltip="система KPI" display="Номенклатура KPI модели"/>
    <hyperlink ref="F23:H23" location="structure!A1" tooltip="структура" display="Некоторые структурные характеристики модели"/>
    <hyperlink ref="F25:H25" location="lists!A1" tooltip="справочники" display="Справочники для 1С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AH161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A7" sqref="A7"/>
    </sheetView>
  </sheetViews>
  <sheetFormatPr defaultColWidth="9.109375" defaultRowHeight="12" x14ac:dyDescent="0.25"/>
  <cols>
    <col min="1" max="2" width="1.6640625" style="2" customWidth="1"/>
    <col min="3" max="3" width="2.6640625" style="2" customWidth="1"/>
    <col min="4" max="4" width="11.5546875" style="2" bestFit="1" customWidth="1"/>
    <col min="5" max="6" width="1.6640625" style="2" customWidth="1"/>
    <col min="7" max="7" width="47.44140625" style="2" bestFit="1" customWidth="1"/>
    <col min="8" max="9" width="1.6640625" style="2" customWidth="1"/>
    <col min="10" max="10" width="9.5546875" style="19" bestFit="1" customWidth="1"/>
    <col min="11" max="12" width="1.6640625" style="2" customWidth="1"/>
    <col min="13" max="13" width="2.6640625" style="2" customWidth="1"/>
    <col min="14" max="14" width="15.6640625" style="2" bestFit="1" customWidth="1"/>
    <col min="15" max="15" width="2.6640625" style="2" customWidth="1"/>
    <col min="16" max="17" width="1.6640625" style="2" customWidth="1"/>
    <col min="18" max="18" width="9.109375" style="7"/>
    <col min="19" max="20" width="1.6640625" style="2" customWidth="1"/>
    <col min="21" max="32" width="9.109375" style="2"/>
    <col min="33" max="34" width="1.6640625" style="2" customWidth="1"/>
    <col min="35" max="16384" width="9.109375" style="2"/>
  </cols>
  <sheetData>
    <row r="1" spans="1:34" ht="13.8" x14ac:dyDescent="0.3">
      <c r="A1" s="195" t="s">
        <v>214</v>
      </c>
      <c r="B1" s="195"/>
      <c r="C1" s="195"/>
      <c r="D1" s="195"/>
      <c r="E1" s="1"/>
      <c r="F1" s="1"/>
      <c r="G1" s="1"/>
      <c r="H1" s="1"/>
      <c r="I1" s="1"/>
      <c r="J1" s="18"/>
      <c r="K1" s="1"/>
      <c r="L1" s="1"/>
      <c r="M1" s="1"/>
      <c r="N1" s="1"/>
      <c r="O1" s="1"/>
      <c r="P1" s="1"/>
      <c r="Q1" s="1"/>
      <c r="R1" s="5"/>
      <c r="S1" s="1"/>
      <c r="T1" s="1"/>
      <c r="U1" s="1">
        <v>1</v>
      </c>
      <c r="V1" s="1">
        <f>U1+1</f>
        <v>2</v>
      </c>
      <c r="W1" s="1">
        <f t="shared" ref="W1:AF1" si="0">V1+1</f>
        <v>3</v>
      </c>
      <c r="X1" s="1">
        <f t="shared" si="0"/>
        <v>4</v>
      </c>
      <c r="Y1" s="1">
        <f t="shared" si="0"/>
        <v>5</v>
      </c>
      <c r="Z1" s="1">
        <f t="shared" si="0"/>
        <v>6</v>
      </c>
      <c r="AA1" s="1">
        <f t="shared" si="0"/>
        <v>7</v>
      </c>
      <c r="AB1" s="1">
        <f t="shared" si="0"/>
        <v>8</v>
      </c>
      <c r="AC1" s="1">
        <f t="shared" si="0"/>
        <v>9</v>
      </c>
      <c r="AD1" s="1">
        <f t="shared" si="0"/>
        <v>10</v>
      </c>
      <c r="AE1" s="1">
        <f t="shared" si="0"/>
        <v>11</v>
      </c>
      <c r="AF1" s="1">
        <f t="shared" si="0"/>
        <v>12</v>
      </c>
      <c r="AG1" s="1"/>
      <c r="AH1" s="1"/>
    </row>
    <row r="2" spans="1:34" s="7" customFormat="1" x14ac:dyDescent="0.25">
      <c r="A2" s="5"/>
      <c r="B2" s="5"/>
      <c r="C2" s="5"/>
      <c r="D2" s="5"/>
      <c r="E2" s="5"/>
      <c r="F2" s="5"/>
      <c r="G2" s="5"/>
      <c r="H2" s="5"/>
      <c r="I2" s="5"/>
      <c r="J2" s="20"/>
      <c r="K2" s="5"/>
      <c r="L2" s="5"/>
      <c r="M2" s="5"/>
      <c r="N2" s="5"/>
      <c r="O2" s="5"/>
      <c r="P2" s="5"/>
      <c r="Q2" s="5"/>
      <c r="R2" s="27"/>
      <c r="S2" s="5"/>
      <c r="T2" s="5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5"/>
      <c r="AH2" s="5"/>
    </row>
    <row r="3" spans="1:34" s="7" customFormat="1" x14ac:dyDescent="0.25">
      <c r="A3" s="5"/>
      <c r="B3" s="5"/>
      <c r="C3" s="5" t="str">
        <f>content!$C$3</f>
        <v>Финмодель: Бюджет</v>
      </c>
      <c r="D3" s="5"/>
      <c r="E3" s="5"/>
      <c r="F3" s="5"/>
      <c r="G3" s="5"/>
      <c r="H3" s="5"/>
      <c r="I3" s="5"/>
      <c r="J3" s="20"/>
      <c r="K3" s="5"/>
      <c r="L3" s="5"/>
      <c r="M3" s="5"/>
      <c r="N3" s="5"/>
      <c r="O3" s="5"/>
      <c r="P3" s="5"/>
      <c r="Q3" s="5"/>
      <c r="R3" s="27"/>
      <c r="S3" s="5"/>
      <c r="T3" s="5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5"/>
      <c r="AH3" s="5"/>
    </row>
    <row r="4" spans="1:34" s="7" customFormat="1" x14ac:dyDescent="0.25">
      <c r="A4" s="5"/>
      <c r="B4" s="5"/>
      <c r="C4" s="5" t="str">
        <f>content!$C$4</f>
        <v>Торговля оптовая: товарные категории</v>
      </c>
      <c r="D4" s="5"/>
      <c r="E4" s="5"/>
      <c r="F4" s="5"/>
      <c r="G4" s="5"/>
      <c r="H4" s="5"/>
      <c r="I4" s="5"/>
      <c r="J4" s="20"/>
      <c r="K4" s="5"/>
      <c r="L4" s="5"/>
      <c r="M4" s="5"/>
      <c r="N4" s="5"/>
      <c r="O4" s="5"/>
      <c r="P4" s="5"/>
      <c r="Q4" s="5"/>
      <c r="R4" s="27"/>
      <c r="S4" s="5"/>
      <c r="T4" s="5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5"/>
      <c r="AH4" s="5"/>
    </row>
    <row r="5" spans="1:34" s="7" customFormat="1" x14ac:dyDescent="0.25">
      <c r="A5" s="5"/>
      <c r="B5" s="5"/>
      <c r="C5" s="5" t="str">
        <f>content!$C$5</f>
        <v>Клиенты-покупатели: юр/лица</v>
      </c>
      <c r="D5" s="5"/>
      <c r="E5" s="5"/>
      <c r="F5" s="5"/>
      <c r="G5" s="5"/>
      <c r="H5" s="5"/>
      <c r="I5" s="5"/>
      <c r="J5" s="20"/>
      <c r="K5" s="5"/>
      <c r="L5" s="5"/>
      <c r="M5" s="5"/>
      <c r="N5" s="5"/>
      <c r="O5" s="5"/>
      <c r="P5" s="5"/>
      <c r="Q5" s="5"/>
      <c r="R5" s="27"/>
      <c r="S5" s="5"/>
      <c r="T5" s="5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5"/>
      <c r="AH5" s="5"/>
    </row>
    <row r="6" spans="1:34" s="7" customFormat="1" x14ac:dyDescent="0.25">
      <c r="A6" s="5"/>
      <c r="B6" s="11" t="str">
        <f>"*"</f>
        <v>*</v>
      </c>
      <c r="C6" s="148"/>
      <c r="D6" s="149"/>
      <c r="E6" s="150" t="s">
        <v>195</v>
      </c>
      <c r="F6" s="151"/>
      <c r="G6" s="151"/>
      <c r="H6" s="5"/>
      <c r="I6" s="5"/>
      <c r="J6" s="20"/>
      <c r="K6" s="5"/>
      <c r="L6" s="5"/>
      <c r="M6" s="5"/>
      <c r="N6" s="5"/>
      <c r="O6" s="5"/>
      <c r="P6" s="5"/>
      <c r="Q6" s="5"/>
      <c r="R6" s="27"/>
      <c r="S6" s="5"/>
      <c r="T6" s="5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5"/>
      <c r="AH6" s="5"/>
    </row>
    <row r="7" spans="1:34" x14ac:dyDescent="0.25">
      <c r="A7" s="1"/>
      <c r="B7" s="11"/>
      <c r="C7" s="180">
        <f ca="1">content!$D$9</f>
        <v>-8.304823495564051E-11</v>
      </c>
      <c r="D7" s="11" t="str">
        <f>structure!$S$13</f>
        <v>контроль</v>
      </c>
      <c r="E7" s="11"/>
      <c r="F7" s="11"/>
      <c r="G7" s="11"/>
      <c r="H7" s="1"/>
      <c r="I7" s="1"/>
      <c r="J7" s="18"/>
      <c r="K7" s="1"/>
      <c r="L7" s="1"/>
      <c r="M7" s="1"/>
      <c r="N7" s="1"/>
      <c r="O7" s="1"/>
      <c r="P7" s="1"/>
      <c r="Q7" s="1"/>
      <c r="R7" s="5"/>
      <c r="S7" s="1"/>
      <c r="T7" s="1"/>
      <c r="U7" s="16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 x14ac:dyDescent="0.25">
      <c r="A8" s="1"/>
      <c r="B8" s="1"/>
      <c r="C8" s="53" t="str">
        <f>content!$F$11</f>
        <v>Условия для формирования бюджета модели</v>
      </c>
      <c r="D8" s="52"/>
      <c r="E8" s="52"/>
      <c r="F8" s="52"/>
      <c r="G8" s="52"/>
      <c r="H8" s="1"/>
      <c r="I8" s="1"/>
      <c r="J8" s="18"/>
      <c r="K8" s="1"/>
      <c r="L8" s="1"/>
      <c r="M8" s="1"/>
      <c r="N8" s="1"/>
      <c r="O8" s="1"/>
      <c r="P8" s="1"/>
      <c r="Q8" s="1"/>
      <c r="R8" s="5"/>
      <c r="S8" s="1"/>
      <c r="T8" s="1"/>
      <c r="U8" s="13">
        <f>IF($N$11="","",$N$11)</f>
        <v>43647</v>
      </c>
      <c r="V8" s="14">
        <f>IF(U9="","",U9+1)</f>
        <v>43678</v>
      </c>
      <c r="W8" s="14">
        <f t="shared" ref="W8:AF8" si="1">IF(V9="","",V9+1)</f>
        <v>43709</v>
      </c>
      <c r="X8" s="14">
        <f t="shared" si="1"/>
        <v>43739</v>
      </c>
      <c r="Y8" s="14">
        <f t="shared" si="1"/>
        <v>43770</v>
      </c>
      <c r="Z8" s="14">
        <f t="shared" si="1"/>
        <v>43800</v>
      </c>
      <c r="AA8" s="14">
        <f t="shared" si="1"/>
        <v>43831</v>
      </c>
      <c r="AB8" s="14">
        <f t="shared" si="1"/>
        <v>43862</v>
      </c>
      <c r="AC8" s="14">
        <f t="shared" si="1"/>
        <v>43891</v>
      </c>
      <c r="AD8" s="14">
        <f t="shared" si="1"/>
        <v>43922</v>
      </c>
      <c r="AE8" s="14">
        <f t="shared" si="1"/>
        <v>43952</v>
      </c>
      <c r="AF8" s="15">
        <f t="shared" si="1"/>
        <v>43983</v>
      </c>
      <c r="AG8" s="1"/>
      <c r="AH8" s="1"/>
    </row>
    <row r="9" spans="1:34" x14ac:dyDescent="0.25">
      <c r="A9" s="1"/>
      <c r="B9" s="1"/>
      <c r="C9" s="1"/>
      <c r="D9" s="62" t="s">
        <v>0</v>
      </c>
      <c r="E9" s="5"/>
      <c r="F9" s="5"/>
      <c r="G9" s="62" t="str">
        <f>KPI!$F$9</f>
        <v>показатель (KPI)</v>
      </c>
      <c r="H9" s="5"/>
      <c r="I9" s="5"/>
      <c r="J9" s="64" t="str">
        <f>KPI!$H$9</f>
        <v>ед.изм.</v>
      </c>
      <c r="K9" s="5"/>
      <c r="L9" s="5"/>
      <c r="M9" s="5"/>
      <c r="N9" s="5"/>
      <c r="O9" s="5"/>
      <c r="P9" s="5"/>
      <c r="Q9" s="5"/>
      <c r="R9" s="62" t="s">
        <v>19</v>
      </c>
      <c r="S9" s="1"/>
      <c r="T9" s="1"/>
      <c r="U9" s="13">
        <f>IF(U8="","",EOMONTH(U8,0))</f>
        <v>43677</v>
      </c>
      <c r="V9" s="14">
        <f t="shared" ref="V9:AF9" si="2">IF(V8="","",EOMONTH(V8,0))</f>
        <v>43708</v>
      </c>
      <c r="W9" s="14">
        <f t="shared" si="2"/>
        <v>43738</v>
      </c>
      <c r="X9" s="14">
        <f t="shared" si="2"/>
        <v>43769</v>
      </c>
      <c r="Y9" s="14">
        <f t="shared" si="2"/>
        <v>43799</v>
      </c>
      <c r="Z9" s="14">
        <f t="shared" si="2"/>
        <v>43830</v>
      </c>
      <c r="AA9" s="14">
        <f t="shared" si="2"/>
        <v>43861</v>
      </c>
      <c r="AB9" s="14">
        <f t="shared" si="2"/>
        <v>43890</v>
      </c>
      <c r="AC9" s="14">
        <f t="shared" si="2"/>
        <v>43921</v>
      </c>
      <c r="AD9" s="14">
        <f t="shared" si="2"/>
        <v>43951</v>
      </c>
      <c r="AE9" s="14">
        <f t="shared" si="2"/>
        <v>43982</v>
      </c>
      <c r="AF9" s="15">
        <f t="shared" si="2"/>
        <v>44012</v>
      </c>
      <c r="AG9" s="1"/>
      <c r="AH9" s="1"/>
    </row>
    <row r="10" spans="1:34" x14ac:dyDescent="0.25">
      <c r="A10" s="1"/>
      <c r="B10" s="1"/>
      <c r="C10" s="1"/>
      <c r="D10" s="63"/>
      <c r="E10" s="1"/>
      <c r="F10" s="1"/>
      <c r="G10" s="63"/>
      <c r="H10" s="1"/>
      <c r="I10" s="1"/>
      <c r="J10" s="65"/>
      <c r="K10" s="1"/>
      <c r="L10" s="1"/>
      <c r="M10" s="1"/>
      <c r="N10" s="1"/>
      <c r="O10" s="1"/>
      <c r="P10" s="1"/>
      <c r="Q10" s="1"/>
      <c r="R10" s="66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</row>
    <row r="11" spans="1:34" s="7" customFormat="1" x14ac:dyDescent="0.25">
      <c r="A11" s="5"/>
      <c r="B11" s="5"/>
      <c r="C11" s="5"/>
      <c r="D11" s="5"/>
      <c r="E11" s="5"/>
      <c r="F11" s="5"/>
      <c r="G11" s="5" t="str">
        <f>structure!$D$9</f>
        <v>начало периода</v>
      </c>
      <c r="H11" s="5"/>
      <c r="I11" s="5"/>
      <c r="J11" s="20" t="str">
        <f>IF($G11="","",structure!$D$10)</f>
        <v>дата</v>
      </c>
      <c r="K11" s="5"/>
      <c r="L11" s="5"/>
      <c r="M11" s="11" t="str">
        <f>IF($G11="","","*")</f>
        <v>*</v>
      </c>
      <c r="N11" s="12">
        <v>43647</v>
      </c>
      <c r="O11" s="10" t="s">
        <v>5</v>
      </c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8"/>
      <c r="K12" s="1"/>
      <c r="L12" s="1"/>
      <c r="M12" s="1"/>
      <c r="N12" s="1"/>
      <c r="O12" s="1"/>
      <c r="P12" s="1"/>
      <c r="Q12" s="1"/>
      <c r="R12" s="5"/>
      <c r="S12" s="1"/>
      <c r="T12" s="1"/>
      <c r="U12" s="1"/>
      <c r="V12" s="24" t="str">
        <f>IF(AND(V13&lt;&gt;"",V14&lt;&gt;""),structure!$S$11,"")</f>
        <v/>
      </c>
      <c r="W12" s="24" t="str">
        <f>IF(AND(W13&lt;&gt;"",W14&lt;&gt;""),structure!$S$11,"")</f>
        <v/>
      </c>
      <c r="X12" s="24" t="str">
        <f>IF(AND(X13&lt;&gt;"",X14&lt;&gt;""),structure!$S$11,"")</f>
        <v/>
      </c>
      <c r="Y12" s="24" t="str">
        <f>IF(AND(Y13&lt;&gt;"",Y14&lt;&gt;""),structure!$S$11,"")</f>
        <v/>
      </c>
      <c r="Z12" s="24" t="str">
        <f>IF(AND(Z13&lt;&gt;"",Z14&lt;&gt;""),structure!$S$11,"")</f>
        <v/>
      </c>
      <c r="AA12" s="24" t="str">
        <f>IF(AND(AA13&lt;&gt;"",AA14&lt;&gt;""),structure!$S$11,"")</f>
        <v/>
      </c>
      <c r="AB12" s="24" t="str">
        <f>IF(AND(AB13&lt;&gt;"",AB14&lt;&gt;""),structure!$S$11,"")</f>
        <v/>
      </c>
      <c r="AC12" s="24" t="str">
        <f>IF(AND(AC13&lt;&gt;"",AC14&lt;&gt;""),structure!$S$11,"")</f>
        <v/>
      </c>
      <c r="AD12" s="24" t="str">
        <f>IF(AND(AD13&lt;&gt;"",AD14&lt;&gt;""),structure!$S$11,"")</f>
        <v/>
      </c>
      <c r="AE12" s="24" t="str">
        <f>IF(AND(AE13&lt;&gt;"",AE14&lt;&gt;""),structure!$S$11,"")</f>
        <v/>
      </c>
      <c r="AF12" s="24" t="str">
        <f>IF(AND(AF13&lt;&gt;"",AF14&lt;&gt;""),structure!$S$11,"")</f>
        <v/>
      </c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 t="str">
        <f>KPI!$F$11</f>
        <v>среднее ежедневное кол-во продаж/поставок</v>
      </c>
      <c r="H13" s="1"/>
      <c r="I13" s="1"/>
      <c r="J13" s="18" t="str">
        <f>IF($G13="","",INDEX(KPI!$H$11:$H$121,SUMIFS(KPI!$E$11:$E$121,KPI!$F$11:$F$121,$G13)))</f>
        <v>кол-во</v>
      </c>
      <c r="K13" s="1"/>
      <c r="L13" s="1"/>
      <c r="M13" s="1"/>
      <c r="N13" s="1"/>
      <c r="O13" s="1"/>
      <c r="P13" s="1"/>
      <c r="Q13" s="1"/>
      <c r="R13" s="5"/>
      <c r="S13" s="1"/>
      <c r="T13" s="11" t="str">
        <f t="shared" ref="T13:T14" si="3">IF($G13="","","*")</f>
        <v>*</v>
      </c>
      <c r="U13" s="17">
        <v>12</v>
      </c>
      <c r="V13" s="17">
        <v>15</v>
      </c>
      <c r="W13" s="17">
        <v>10</v>
      </c>
      <c r="X13" s="17"/>
      <c r="Y13" s="17"/>
      <c r="Z13" s="17"/>
      <c r="AA13" s="17"/>
      <c r="AB13" s="17"/>
      <c r="AC13" s="17"/>
      <c r="AD13" s="17"/>
      <c r="AE13" s="17"/>
      <c r="AF13" s="17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 t="str">
        <f>KPI!$F$12</f>
        <v>прирост среднего ежедневного кол-ва продаж/поставок</v>
      </c>
      <c r="H14" s="1"/>
      <c r="I14" s="1"/>
      <c r="J14" s="18" t="str">
        <f>IF($G14="","",INDEX(KPI!$H$11:$H$121,SUMIFS(KPI!$E$11:$E$121,KPI!$F$11:$F$121,$G14)))</f>
        <v>%</v>
      </c>
      <c r="K14" s="1"/>
      <c r="L14" s="1"/>
      <c r="M14" s="1"/>
      <c r="N14" s="1"/>
      <c r="O14" s="1"/>
      <c r="P14" s="1"/>
      <c r="Q14" s="1"/>
      <c r="R14" s="5"/>
      <c r="S14" s="1"/>
      <c r="T14" s="11" t="str">
        <f t="shared" si="3"/>
        <v>*</v>
      </c>
      <c r="U14" s="25" t="str">
        <f>structure!$S$12</f>
        <v>мес/мес</v>
      </c>
      <c r="V14" s="22"/>
      <c r="W14" s="22"/>
      <c r="X14" s="22">
        <v>0.1</v>
      </c>
      <c r="Y14" s="22">
        <v>0.2</v>
      </c>
      <c r="Z14" s="22">
        <v>0.05</v>
      </c>
      <c r="AA14" s="22">
        <v>-0.05</v>
      </c>
      <c r="AB14" s="22">
        <v>-0.08</v>
      </c>
      <c r="AC14" s="22">
        <v>0.03</v>
      </c>
      <c r="AD14" s="22">
        <v>0.1</v>
      </c>
      <c r="AE14" s="22">
        <v>0.3</v>
      </c>
      <c r="AF14" s="22">
        <v>0.2</v>
      </c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8"/>
      <c r="K15" s="1"/>
      <c r="L15" s="1"/>
      <c r="M15" s="1"/>
      <c r="N15" s="1"/>
      <c r="O15" s="1"/>
      <c r="P15" s="1"/>
      <c r="Q15" s="1"/>
      <c r="R15" s="5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 s="7" customFormat="1" x14ac:dyDescent="0.25">
      <c r="A16" s="5"/>
      <c r="B16" s="5"/>
      <c r="C16" s="5"/>
      <c r="D16" s="5"/>
      <c r="E16" s="5"/>
      <c r="F16" s="5"/>
      <c r="G16" s="5" t="str">
        <f>KPI!$F$11</f>
        <v>среднее ежедневное кол-во продаж/поставок</v>
      </c>
      <c r="H16" s="5"/>
      <c r="I16" s="5"/>
      <c r="J16" s="20" t="str">
        <f>IF($G16="","",INDEX(KPI!$H$11:$H$121,SUMIFS(KPI!$E$11:$E$121,KPI!$F$11:$F$121,$G16)))</f>
        <v>кол-во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27">
        <f>U13</f>
        <v>12</v>
      </c>
      <c r="V16" s="27">
        <f>IF(V13&lt;&gt;"",V13,U16*(1+V14))</f>
        <v>15</v>
      </c>
      <c r="W16" s="27">
        <f t="shared" ref="W16:AE16" si="4">IF(W13&lt;&gt;"",W13,V16*(1+W14))</f>
        <v>10</v>
      </c>
      <c r="X16" s="27">
        <f t="shared" si="4"/>
        <v>11</v>
      </c>
      <c r="Y16" s="27">
        <f t="shared" si="4"/>
        <v>13.2</v>
      </c>
      <c r="Z16" s="27">
        <f t="shared" si="4"/>
        <v>13.86</v>
      </c>
      <c r="AA16" s="27">
        <f t="shared" si="4"/>
        <v>13.166999999999998</v>
      </c>
      <c r="AB16" s="27">
        <f t="shared" si="4"/>
        <v>12.113639999999998</v>
      </c>
      <c r="AC16" s="27">
        <f t="shared" si="4"/>
        <v>12.477049199999998</v>
      </c>
      <c r="AD16" s="27">
        <f t="shared" si="4"/>
        <v>13.724754119999998</v>
      </c>
      <c r="AE16" s="27">
        <f t="shared" si="4"/>
        <v>17.842180356</v>
      </c>
      <c r="AF16" s="27">
        <f>IF(AF13&lt;&gt;"",AF13,AE16*(1+AF14))</f>
        <v>21.410616427200001</v>
      </c>
      <c r="AG16" s="5"/>
      <c r="AH16" s="5"/>
    </row>
    <row r="17" spans="1:34" x14ac:dyDescent="0.25">
      <c r="A17" s="1"/>
      <c r="B17" s="1"/>
      <c r="C17" s="1"/>
      <c r="D17" s="1"/>
      <c r="E17" s="1"/>
      <c r="F17" s="1"/>
      <c r="G17" s="1" t="str">
        <f>KPI!$F$12</f>
        <v>прирост среднего ежедневного кол-ва продаж/поставок</v>
      </c>
      <c r="H17" s="1"/>
      <c r="I17" s="1"/>
      <c r="J17" s="18" t="str">
        <f>IF($G17="","",INDEX(KPI!$H$11:$H$121,SUMIFS(KPI!$E$11:$E$121,KPI!$F$11:$F$121,$G17)))</f>
        <v>%</v>
      </c>
      <c r="K17" s="1"/>
      <c r="L17" s="1"/>
      <c r="M17" s="1"/>
      <c r="N17" s="1"/>
      <c r="O17" s="1"/>
      <c r="P17" s="1"/>
      <c r="Q17" s="1"/>
      <c r="R17" s="5"/>
      <c r="S17" s="1"/>
      <c r="T17" s="1"/>
      <c r="U17" s="25" t="str">
        <f>structure!$S$12</f>
        <v>мес/мес</v>
      </c>
      <c r="V17" s="23">
        <f>IF(U16=0,0,(V16-U16)/U16)</f>
        <v>0.25</v>
      </c>
      <c r="W17" s="23">
        <f t="shared" ref="W17:AF17" si="5">IF(V16=0,0,(W16-V16)/V16)</f>
        <v>-0.33333333333333331</v>
      </c>
      <c r="X17" s="23">
        <f t="shared" si="5"/>
        <v>0.1</v>
      </c>
      <c r="Y17" s="23">
        <f t="shared" si="5"/>
        <v>0.19999999999999993</v>
      </c>
      <c r="Z17" s="23">
        <f t="shared" si="5"/>
        <v>5.0000000000000017E-2</v>
      </c>
      <c r="AA17" s="23">
        <f t="shared" si="5"/>
        <v>-5.00000000000001E-2</v>
      </c>
      <c r="AB17" s="23">
        <f t="shared" si="5"/>
        <v>-7.9999999999999988E-2</v>
      </c>
      <c r="AC17" s="23">
        <f t="shared" si="5"/>
        <v>2.9999999999999968E-2</v>
      </c>
      <c r="AD17" s="23">
        <f t="shared" si="5"/>
        <v>0.10000000000000005</v>
      </c>
      <c r="AE17" s="23">
        <f t="shared" si="5"/>
        <v>0.30000000000000016</v>
      </c>
      <c r="AF17" s="23">
        <f t="shared" si="5"/>
        <v>0.20000000000000004</v>
      </c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8"/>
      <c r="K18" s="1"/>
      <c r="L18" s="1"/>
      <c r="M18" s="1"/>
      <c r="N18" s="1"/>
      <c r="O18" s="1"/>
      <c r="P18" s="1"/>
      <c r="Q18" s="1"/>
      <c r="R18" s="5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</row>
    <row r="19" spans="1:34" s="7" customFormat="1" x14ac:dyDescent="0.25">
      <c r="A19" s="5"/>
      <c r="B19" s="5"/>
      <c r="C19" s="5"/>
      <c r="D19" s="5"/>
      <c r="E19" s="5"/>
      <c r="F19" s="5"/>
      <c r="G19" s="5" t="str">
        <f>KPI!$F$13</f>
        <v>распределение продаж/поставок по дням недели</v>
      </c>
      <c r="H19" s="5"/>
      <c r="I19" s="5"/>
      <c r="J19" s="20" t="str">
        <f>IF($G19="","",INDEX(KPI!$H$11:$H$121,SUMIFS(KPI!$E$11:$E$121,KPI!$F$11:$F$121,$G19)))</f>
        <v>коэф</v>
      </c>
      <c r="K19" s="5"/>
      <c r="L19" s="5"/>
      <c r="M19" s="5"/>
      <c r="N19" s="5" t="str">
        <f>structure!$J$9</f>
        <v>дни недели</v>
      </c>
      <c r="O19" s="5"/>
      <c r="P19" s="5"/>
      <c r="Q19" s="5"/>
      <c r="R19" s="5"/>
      <c r="S19" s="5"/>
      <c r="T19" s="5"/>
      <c r="U19" s="24" t="str">
        <f>IF(SUM(U20:U26)&lt;&gt;COUNTIF(U20:U26,"&lt;&gt;"&amp;0),structure!$S$11,"")</f>
        <v/>
      </c>
      <c r="V19" s="24" t="str">
        <f>IF(SUM(V20:V26)&lt;&gt;COUNTIF(V20:V26,"&lt;&gt;"&amp;0),structure!$S$11,"")</f>
        <v/>
      </c>
      <c r="W19" s="24" t="str">
        <f>IF(SUM(W20:W26)&lt;&gt;COUNTIF(W20:W26,"&lt;&gt;"&amp;0),structure!$S$11,"")</f>
        <v/>
      </c>
      <c r="X19" s="24" t="str">
        <f>IF(SUM(X20:X26)&lt;&gt;COUNTIF(X20:X26,"&lt;&gt;"&amp;0),structure!$S$11,"")</f>
        <v/>
      </c>
      <c r="Y19" s="24" t="str">
        <f>IF(SUM(Y20:Y26)&lt;&gt;COUNTIF(Y20:Y26,"&lt;&gt;"&amp;0),structure!$S$11,"")</f>
        <v/>
      </c>
      <c r="Z19" s="24" t="str">
        <f>IF(SUM(Z20:Z26)&lt;&gt;COUNTIF(Z20:Z26,"&lt;&gt;"&amp;0),structure!$S$11,"")</f>
        <v/>
      </c>
      <c r="AA19" s="24" t="str">
        <f>IF(SUM(AA20:AA26)&lt;&gt;COUNTIF(AA20:AA26,"&lt;&gt;"&amp;0),structure!$S$11,"")</f>
        <v/>
      </c>
      <c r="AB19" s="24" t="str">
        <f>IF(SUM(AB20:AB26)&lt;&gt;COUNTIF(AB20:AB26,"&lt;&gt;"&amp;0),structure!$S$11,"")</f>
        <v/>
      </c>
      <c r="AC19" s="24" t="str">
        <f>IF(SUM(AC20:AC26)&lt;&gt;COUNTIF(AC20:AC26,"&lt;&gt;"&amp;0),structure!$S$11,"")</f>
        <v/>
      </c>
      <c r="AD19" s="24" t="str">
        <f>IF(SUM(AD20:AD26)&lt;&gt;COUNTIF(AD20:AD26,"&lt;&gt;"&amp;0),structure!$S$11,"")</f>
        <v/>
      </c>
      <c r="AE19" s="24" t="str">
        <f>IF(SUM(AE20:AE26)&lt;&gt;COUNTIF(AE20:AE26,"&lt;&gt;"&amp;0),structure!$S$11,"")</f>
        <v/>
      </c>
      <c r="AF19" s="24" t="str">
        <f>IF(SUM(AF20:AF26)&lt;&gt;COUNTIF(AF20:AF26,"&lt;&gt;"&amp;0),structure!$S$11,"")</f>
        <v/>
      </c>
      <c r="AG19" s="5"/>
      <c r="AH19" s="5"/>
    </row>
    <row r="20" spans="1:34" x14ac:dyDescent="0.25">
      <c r="A20" s="1"/>
      <c r="B20" s="1"/>
      <c r="C20" s="1"/>
      <c r="D20" s="1"/>
      <c r="E20" s="1"/>
      <c r="F20" s="1"/>
      <c r="G20" s="1" t="str">
        <f>$G$19</f>
        <v>распределение продаж/поставок по дням недели</v>
      </c>
      <c r="H20" s="1"/>
      <c r="I20" s="1"/>
      <c r="J20" s="18" t="str">
        <f>IF($G20="","",INDEX(KPI!$H$11:$H$121,SUMIFS(KPI!$E$11:$E$121,KPI!$F$11:$F$121,$G20)))</f>
        <v>коэф</v>
      </c>
      <c r="K20" s="1"/>
      <c r="L20" s="1"/>
      <c r="M20" s="21">
        <f>1</f>
        <v>1</v>
      </c>
      <c r="N20" s="1" t="str">
        <f>structure!$J$11</f>
        <v>пн</v>
      </c>
      <c r="O20" s="1"/>
      <c r="P20" s="1"/>
      <c r="Q20" s="1"/>
      <c r="R20" s="5"/>
      <c r="S20" s="1"/>
      <c r="T20" s="11" t="str">
        <f>IF($G20="","","*")</f>
        <v>*</v>
      </c>
      <c r="U20" s="26">
        <v>1</v>
      </c>
      <c r="V20" s="26">
        <v>1</v>
      </c>
      <c r="W20" s="26">
        <v>1</v>
      </c>
      <c r="X20" s="26">
        <v>1</v>
      </c>
      <c r="Y20" s="26">
        <v>1</v>
      </c>
      <c r="Z20" s="26">
        <v>1</v>
      </c>
      <c r="AA20" s="26">
        <v>1</v>
      </c>
      <c r="AB20" s="26">
        <v>1</v>
      </c>
      <c r="AC20" s="26">
        <v>1</v>
      </c>
      <c r="AD20" s="26">
        <v>1</v>
      </c>
      <c r="AE20" s="26">
        <v>1</v>
      </c>
      <c r="AF20" s="26">
        <v>1</v>
      </c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 t="str">
        <f t="shared" ref="G21:G26" si="6">$G$19</f>
        <v>распределение продаж/поставок по дням недели</v>
      </c>
      <c r="H21" s="1"/>
      <c r="I21" s="1"/>
      <c r="J21" s="18" t="str">
        <f>IF($G21="","",INDEX(KPI!$H$11:$H$121,SUMIFS(KPI!$E$11:$E$121,KPI!$F$11:$F$121,$G21)))</f>
        <v>коэф</v>
      </c>
      <c r="K21" s="1"/>
      <c r="L21" s="1"/>
      <c r="M21" s="21">
        <f>M20+1</f>
        <v>2</v>
      </c>
      <c r="N21" s="1" t="str">
        <f>structure!$J$12</f>
        <v>вт</v>
      </c>
      <c r="O21" s="1"/>
      <c r="P21" s="1"/>
      <c r="Q21" s="1"/>
      <c r="R21" s="5"/>
      <c r="S21" s="1"/>
      <c r="T21" s="11" t="str">
        <f t="shared" ref="T21:T26" si="7">IF($G21="","","*")</f>
        <v>*</v>
      </c>
      <c r="U21" s="26">
        <v>1</v>
      </c>
      <c r="V21" s="26">
        <v>1</v>
      </c>
      <c r="W21" s="26">
        <v>1</v>
      </c>
      <c r="X21" s="26">
        <v>1</v>
      </c>
      <c r="Y21" s="26">
        <v>1</v>
      </c>
      <c r="Z21" s="26">
        <v>1</v>
      </c>
      <c r="AA21" s="26">
        <v>1</v>
      </c>
      <c r="AB21" s="26">
        <v>1</v>
      </c>
      <c r="AC21" s="26">
        <v>1</v>
      </c>
      <c r="AD21" s="26">
        <v>1</v>
      </c>
      <c r="AE21" s="26">
        <v>1</v>
      </c>
      <c r="AF21" s="26">
        <v>1</v>
      </c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 t="str">
        <f t="shared" si="6"/>
        <v>распределение продаж/поставок по дням недели</v>
      </c>
      <c r="H22" s="1"/>
      <c r="I22" s="1"/>
      <c r="J22" s="18" t="str">
        <f>IF($G22="","",INDEX(KPI!$H$11:$H$121,SUMIFS(KPI!$E$11:$E$121,KPI!$F$11:$F$121,$G22)))</f>
        <v>коэф</v>
      </c>
      <c r="K22" s="1"/>
      <c r="L22" s="1"/>
      <c r="M22" s="21">
        <f t="shared" ref="M22:M26" si="8">M21+1</f>
        <v>3</v>
      </c>
      <c r="N22" s="1" t="str">
        <f>structure!$J$13</f>
        <v>ср</v>
      </c>
      <c r="O22" s="1"/>
      <c r="P22" s="1"/>
      <c r="Q22" s="1"/>
      <c r="R22" s="5"/>
      <c r="S22" s="1"/>
      <c r="T22" s="11" t="str">
        <f>IF($G22="","","*")</f>
        <v>*</v>
      </c>
      <c r="U22" s="26">
        <v>1</v>
      </c>
      <c r="V22" s="26">
        <v>1</v>
      </c>
      <c r="W22" s="26">
        <v>1</v>
      </c>
      <c r="X22" s="26">
        <v>1</v>
      </c>
      <c r="Y22" s="26">
        <v>1</v>
      </c>
      <c r="Z22" s="26">
        <v>1</v>
      </c>
      <c r="AA22" s="26">
        <v>1</v>
      </c>
      <c r="AB22" s="26">
        <v>1</v>
      </c>
      <c r="AC22" s="26">
        <v>1</v>
      </c>
      <c r="AD22" s="26">
        <v>1</v>
      </c>
      <c r="AE22" s="26">
        <v>1</v>
      </c>
      <c r="AF22" s="26">
        <v>1</v>
      </c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 t="str">
        <f t="shared" si="6"/>
        <v>распределение продаж/поставок по дням недели</v>
      </c>
      <c r="H23" s="1"/>
      <c r="I23" s="1"/>
      <c r="J23" s="18" t="str">
        <f>IF($G23="","",INDEX(KPI!$H$11:$H$121,SUMIFS(KPI!$E$11:$E$121,KPI!$F$11:$F$121,$G23)))</f>
        <v>коэф</v>
      </c>
      <c r="K23" s="1"/>
      <c r="L23" s="1"/>
      <c r="M23" s="21">
        <f t="shared" si="8"/>
        <v>4</v>
      </c>
      <c r="N23" s="1" t="str">
        <f>structure!$J$14</f>
        <v>чт</v>
      </c>
      <c r="O23" s="1"/>
      <c r="P23" s="1"/>
      <c r="Q23" s="1"/>
      <c r="R23" s="5"/>
      <c r="S23" s="1"/>
      <c r="T23" s="11" t="str">
        <f t="shared" si="7"/>
        <v>*</v>
      </c>
      <c r="U23" s="26">
        <v>1</v>
      </c>
      <c r="V23" s="26">
        <v>1</v>
      </c>
      <c r="W23" s="26">
        <v>1</v>
      </c>
      <c r="X23" s="26">
        <v>1</v>
      </c>
      <c r="Y23" s="26">
        <v>1</v>
      </c>
      <c r="Z23" s="26">
        <v>1</v>
      </c>
      <c r="AA23" s="26">
        <v>1</v>
      </c>
      <c r="AB23" s="26">
        <v>1</v>
      </c>
      <c r="AC23" s="26">
        <v>1</v>
      </c>
      <c r="AD23" s="26">
        <v>1</v>
      </c>
      <c r="AE23" s="26">
        <v>1</v>
      </c>
      <c r="AF23" s="26">
        <v>1</v>
      </c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 t="str">
        <f t="shared" si="6"/>
        <v>распределение продаж/поставок по дням недели</v>
      </c>
      <c r="H24" s="1"/>
      <c r="I24" s="1"/>
      <c r="J24" s="18" t="str">
        <f>IF($G24="","",INDEX(KPI!$H$11:$H$121,SUMIFS(KPI!$E$11:$E$121,KPI!$F$11:$F$121,$G24)))</f>
        <v>коэф</v>
      </c>
      <c r="K24" s="1"/>
      <c r="L24" s="1"/>
      <c r="M24" s="21">
        <f t="shared" si="8"/>
        <v>5</v>
      </c>
      <c r="N24" s="1" t="str">
        <f>structure!$J$15</f>
        <v>пт</v>
      </c>
      <c r="O24" s="1"/>
      <c r="P24" s="1"/>
      <c r="Q24" s="1"/>
      <c r="R24" s="5"/>
      <c r="S24" s="1"/>
      <c r="T24" s="11" t="str">
        <f t="shared" si="7"/>
        <v>*</v>
      </c>
      <c r="U24" s="26">
        <v>1</v>
      </c>
      <c r="V24" s="26">
        <v>1</v>
      </c>
      <c r="W24" s="26">
        <v>1</v>
      </c>
      <c r="X24" s="26">
        <v>1</v>
      </c>
      <c r="Y24" s="26">
        <v>1</v>
      </c>
      <c r="Z24" s="26">
        <v>1</v>
      </c>
      <c r="AA24" s="26">
        <v>1</v>
      </c>
      <c r="AB24" s="26">
        <v>1</v>
      </c>
      <c r="AC24" s="26">
        <v>1</v>
      </c>
      <c r="AD24" s="26">
        <v>1</v>
      </c>
      <c r="AE24" s="26">
        <v>1</v>
      </c>
      <c r="AF24" s="26">
        <v>1</v>
      </c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 t="str">
        <f t="shared" si="6"/>
        <v>распределение продаж/поставок по дням недели</v>
      </c>
      <c r="H25" s="1"/>
      <c r="I25" s="1"/>
      <c r="J25" s="18" t="str">
        <f>IF($G25="","",INDEX(KPI!$H$11:$H$121,SUMIFS(KPI!$E$11:$E$121,KPI!$F$11:$F$121,$G25)))</f>
        <v>коэф</v>
      </c>
      <c r="K25" s="1"/>
      <c r="L25" s="1"/>
      <c r="M25" s="21">
        <f t="shared" si="8"/>
        <v>6</v>
      </c>
      <c r="N25" s="1" t="str">
        <f>structure!$J$16</f>
        <v>сб</v>
      </c>
      <c r="O25" s="1"/>
      <c r="P25" s="1"/>
      <c r="Q25" s="1"/>
      <c r="R25" s="5"/>
      <c r="S25" s="1"/>
      <c r="T25" s="11" t="str">
        <f t="shared" si="7"/>
        <v>*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 t="str">
        <f t="shared" si="6"/>
        <v>распределение продаж/поставок по дням недели</v>
      </c>
      <c r="H26" s="1"/>
      <c r="I26" s="1"/>
      <c r="J26" s="18" t="str">
        <f>IF($G26="","",INDEX(KPI!$H$11:$H$121,SUMIFS(KPI!$E$11:$E$121,KPI!$F$11:$F$121,$G26)))</f>
        <v>коэф</v>
      </c>
      <c r="K26" s="1"/>
      <c r="L26" s="1"/>
      <c r="M26" s="21">
        <f t="shared" si="8"/>
        <v>7</v>
      </c>
      <c r="N26" s="1" t="str">
        <f>structure!$J$17</f>
        <v>вс</v>
      </c>
      <c r="O26" s="1"/>
      <c r="P26" s="1"/>
      <c r="Q26" s="1"/>
      <c r="R26" s="5"/>
      <c r="S26" s="1"/>
      <c r="T26" s="11" t="str">
        <f t="shared" si="7"/>
        <v>*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8"/>
      <c r="K27" s="1"/>
      <c r="L27" s="1"/>
      <c r="M27" s="1"/>
      <c r="N27" s="1"/>
      <c r="O27" s="1"/>
      <c r="P27" s="1"/>
      <c r="Q27" s="1"/>
      <c r="R27" s="5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pans="1:34" s="7" customFormat="1" x14ac:dyDescent="0.25">
      <c r="A28" s="5"/>
      <c r="B28" s="5"/>
      <c r="C28" s="5"/>
      <c r="D28" s="5"/>
      <c r="E28" s="5"/>
      <c r="F28" s="5"/>
      <c r="G28" s="5" t="str">
        <f>KPI!$F$14</f>
        <v>кол-во продаж/поставок</v>
      </c>
      <c r="H28" s="5"/>
      <c r="I28" s="5"/>
      <c r="J28" s="20" t="str">
        <f>IF($G28="","",INDEX(KPI!$H$11:$H$121,SUMIFS(KPI!$E$11:$E$121,KPI!$F$11:$F$121,$G28)))</f>
        <v>кол-во</v>
      </c>
      <c r="K28" s="5"/>
      <c r="L28" s="5"/>
      <c r="M28" s="5"/>
      <c r="N28" s="5"/>
      <c r="O28" s="5"/>
      <c r="P28" s="5"/>
      <c r="Q28" s="5"/>
      <c r="R28" s="27">
        <f>SUM(T28:AG28)</f>
        <v>3618.3928219144004</v>
      </c>
      <c r="S28" s="5"/>
      <c r="T28" s="5"/>
      <c r="U28" s="27">
        <f>SUMIFS(daily!$11:$11,daily!$9:$9,"&gt;="&amp;U$8,daily!$9:$9,"&lt;="&amp;U$9)</f>
        <v>276</v>
      </c>
      <c r="V28" s="27">
        <f>SUMIFS(daily!$11:$11,daily!$9:$9,"&gt;="&amp;V$8,daily!$9:$9,"&lt;="&amp;V$9)</f>
        <v>330</v>
      </c>
      <c r="W28" s="27">
        <f>SUMIFS(daily!$11:$11,daily!$9:$9,"&gt;="&amp;W$8,daily!$9:$9,"&lt;="&amp;W$9)</f>
        <v>210</v>
      </c>
      <c r="X28" s="27">
        <f>SUMIFS(daily!$11:$11,daily!$9:$9,"&gt;="&amp;X$8,daily!$9:$9,"&lt;="&amp;X$9)</f>
        <v>253</v>
      </c>
      <c r="Y28" s="27">
        <f>SUMIFS(daily!$11:$11,daily!$9:$9,"&gt;="&amp;Y$8,daily!$9:$9,"&lt;="&amp;Y$9)</f>
        <v>277.19999999999987</v>
      </c>
      <c r="Z28" s="27">
        <f>SUMIFS(daily!$11:$11,daily!$9:$9,"&gt;="&amp;Z$8,daily!$9:$9,"&lt;="&amp;Z$9)</f>
        <v>304.92000000000013</v>
      </c>
      <c r="AA28" s="27">
        <f>SUMIFS(daily!$11:$11,daily!$9:$9,"&gt;="&amp;AA$8,daily!$9:$9,"&lt;="&amp;AA$9)</f>
        <v>302.84099999999989</v>
      </c>
      <c r="AB28" s="27">
        <f>SUMIFS(daily!$11:$11,daily!$9:$9,"&gt;="&amp;AB$8,daily!$9:$9,"&lt;="&amp;AB$9)</f>
        <v>242.27280000000005</v>
      </c>
      <c r="AC28" s="27">
        <f>SUMIFS(daily!$11:$11,daily!$9:$9,"&gt;="&amp;AC$8,daily!$9:$9,"&lt;="&amp;AC$9)</f>
        <v>274.49508240000006</v>
      </c>
      <c r="AD28" s="27">
        <f>SUMIFS(daily!$11:$11,daily!$9:$9,"&gt;="&amp;AD$8,daily!$9:$9,"&lt;="&amp;AD$9)</f>
        <v>301.94459063999994</v>
      </c>
      <c r="AE28" s="27">
        <f>SUMIFS(daily!$11:$11,daily!$9:$9,"&gt;="&amp;AE$8,daily!$9:$9,"&lt;="&amp;AE$9)</f>
        <v>374.68578747599986</v>
      </c>
      <c r="AF28" s="27">
        <f>SUMIFS(daily!$11:$11,daily!$9:$9,"&gt;="&amp;AF$8,daily!$9:$9,"&lt;="&amp;AF$9)</f>
        <v>471.0335613984002</v>
      </c>
      <c r="AG28" s="5"/>
      <c r="AH28" s="5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8"/>
      <c r="K29" s="1"/>
      <c r="L29" s="1"/>
      <c r="M29" s="1"/>
      <c r="N29" s="1"/>
      <c r="O29" s="1"/>
      <c r="P29" s="1"/>
      <c r="Q29" s="1"/>
      <c r="R29" s="5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s="7" customFormat="1" x14ac:dyDescent="0.25">
      <c r="A30" s="5"/>
      <c r="B30" s="5"/>
      <c r="C30" s="5"/>
      <c r="D30" s="5"/>
      <c r="E30" s="5"/>
      <c r="F30" s="5"/>
      <c r="G30" s="5" t="str">
        <f>KPI!$F$15</f>
        <v>целевой средний чек одной продажи/поставки</v>
      </c>
      <c r="H30" s="5"/>
      <c r="I30" s="5"/>
      <c r="J30" s="20" t="str">
        <f>IF($G30="","",INDEX(KPI!$H$11:$H$121,SUMIFS(KPI!$E$11:$E$121,KPI!$F$11:$F$121,$G30)))</f>
        <v>руб.</v>
      </c>
      <c r="K30" s="5"/>
      <c r="L30" s="5"/>
      <c r="M30" s="1"/>
      <c r="N30" s="1"/>
      <c r="O30" s="5"/>
      <c r="P30" s="5"/>
      <c r="Q30" s="5"/>
      <c r="R30" s="5"/>
      <c r="S30" s="5"/>
      <c r="T30" s="11" t="str">
        <f>IF($G30="","","*")</f>
        <v>*</v>
      </c>
      <c r="U30" s="29">
        <v>20000</v>
      </c>
      <c r="V30" s="29">
        <v>20000</v>
      </c>
      <c r="W30" s="29">
        <v>20000</v>
      </c>
      <c r="X30" s="29">
        <v>18000</v>
      </c>
      <c r="Y30" s="29">
        <v>18000</v>
      </c>
      <c r="Z30" s="29">
        <v>18000</v>
      </c>
      <c r="AA30" s="29">
        <v>21000</v>
      </c>
      <c r="AB30" s="29">
        <v>21000</v>
      </c>
      <c r="AC30" s="29">
        <v>21000</v>
      </c>
      <c r="AD30" s="29">
        <v>25000</v>
      </c>
      <c r="AE30" s="29">
        <v>25000</v>
      </c>
      <c r="AF30" s="29">
        <v>25000</v>
      </c>
      <c r="AG30" s="5"/>
      <c r="AH30" s="5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8"/>
      <c r="K31" s="1"/>
      <c r="L31" s="1"/>
      <c r="M31" s="1"/>
      <c r="N31" s="1"/>
      <c r="O31" s="1"/>
      <c r="P31" s="1"/>
      <c r="Q31" s="1"/>
      <c r="R31" s="5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</row>
    <row r="32" spans="1:34" s="57" customFormat="1" ht="14.4" x14ac:dyDescent="0.3">
      <c r="A32" s="55"/>
      <c r="B32" s="55"/>
      <c r="C32" s="55"/>
      <c r="D32" s="55"/>
      <c r="E32" s="55"/>
      <c r="F32" s="55"/>
      <c r="G32" s="55" t="str">
        <f>KPI!$F$16</f>
        <v>бюджет продаж товаров</v>
      </c>
      <c r="H32" s="55"/>
      <c r="I32" s="55"/>
      <c r="J32" s="55" t="str">
        <f>IF($G32="","",INDEX(KPI!$H$11:$H$121,SUMIFS(KPI!$E$11:$E$121,KPI!$F$11:$F$121,$G32)))</f>
        <v>тыс.руб.</v>
      </c>
      <c r="K32" s="55"/>
      <c r="L32" s="55"/>
      <c r="M32" s="55"/>
      <c r="N32" s="55"/>
      <c r="O32" s="55"/>
      <c r="P32" s="55"/>
      <c r="Q32" s="55"/>
      <c r="R32" s="56">
        <f>SUM(T32:AG32)</f>
        <v>77255.545018259989</v>
      </c>
      <c r="S32" s="55"/>
      <c r="T32" s="55"/>
      <c r="U32" s="56">
        <f>SUMIFS(daily!$13:$13,daily!$9:$9,"&gt;="&amp;U$8,daily!$9:$9,"&lt;="&amp;U$9)</f>
        <v>5520</v>
      </c>
      <c r="V32" s="56">
        <f>SUMIFS(daily!$13:$13,daily!$9:$9,"&gt;="&amp;V$8,daily!$9:$9,"&lt;="&amp;V$9)</f>
        <v>6600</v>
      </c>
      <c r="W32" s="56">
        <f>SUMIFS(daily!$13:$13,daily!$9:$9,"&gt;="&amp;W$8,daily!$9:$9,"&lt;="&amp;W$9)</f>
        <v>4200</v>
      </c>
      <c r="X32" s="56">
        <f>SUMIFS(daily!$13:$13,daily!$9:$9,"&gt;="&amp;X$8,daily!$9:$9,"&lt;="&amp;X$9)</f>
        <v>4554</v>
      </c>
      <c r="Y32" s="56">
        <f>SUMIFS(daily!$13:$13,daily!$9:$9,"&gt;="&amp;Y$8,daily!$9:$9,"&lt;="&amp;Y$9)</f>
        <v>4989.6000000000004</v>
      </c>
      <c r="Z32" s="56">
        <f>SUMIFS(daily!$13:$13,daily!$9:$9,"&gt;="&amp;Z$8,daily!$9:$9,"&lt;="&amp;Z$9)</f>
        <v>5488.5599999999977</v>
      </c>
      <c r="AA32" s="56">
        <f>SUMIFS(daily!$13:$13,daily!$9:$9,"&gt;="&amp;AA$8,daily!$9:$9,"&lt;="&amp;AA$9)</f>
        <v>6359.6609999999973</v>
      </c>
      <c r="AB32" s="56">
        <f>SUMIFS(daily!$13:$13,daily!$9:$9,"&gt;="&amp;AB$8,daily!$9:$9,"&lt;="&amp;AB$9)</f>
        <v>5087.728799999999</v>
      </c>
      <c r="AC32" s="56">
        <f>SUMIFS(daily!$13:$13,daily!$9:$9,"&gt;="&amp;AC$8,daily!$9:$9,"&lt;="&amp;AC$9)</f>
        <v>5764.3967303999989</v>
      </c>
      <c r="AD32" s="56">
        <f>SUMIFS(daily!$13:$13,daily!$9:$9,"&gt;="&amp;AD$8,daily!$9:$9,"&lt;="&amp;AD$9)</f>
        <v>7548.6147659999988</v>
      </c>
      <c r="AE32" s="56">
        <f>SUMIFS(daily!$13:$13,daily!$9:$9,"&gt;="&amp;AE$8,daily!$9:$9,"&lt;="&amp;AE$9)</f>
        <v>9367.144686900001</v>
      </c>
      <c r="AF32" s="56">
        <f>SUMIFS(daily!$13:$13,daily!$9:$9,"&gt;="&amp;AF$8,daily!$9:$9,"&lt;="&amp;AF$9)</f>
        <v>11775.839034959999</v>
      </c>
      <c r="AG32" s="55"/>
      <c r="AH32" s="55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8"/>
      <c r="K33" s="1"/>
      <c r="L33" s="1"/>
      <c r="M33" s="1"/>
      <c r="N33" s="16" t="str">
        <f>structure!$S$13</f>
        <v>контроль</v>
      </c>
      <c r="O33" s="1"/>
      <c r="P33" s="1"/>
      <c r="Q33" s="1"/>
      <c r="R33" s="58">
        <f>R32-SUMPRODUCT(U28:AF28,U30:AF30)/1000</f>
        <v>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</row>
    <row r="34" spans="1:34" s="7" customFormat="1" x14ac:dyDescent="0.25">
      <c r="A34" s="5"/>
      <c r="B34" s="5"/>
      <c r="C34" s="5"/>
      <c r="D34" s="5"/>
      <c r="E34" s="5"/>
      <c r="F34" s="5"/>
      <c r="G34" s="5" t="str">
        <f>KPI!$F$18</f>
        <v>средний прирост продаж год к году</v>
      </c>
      <c r="H34" s="5"/>
      <c r="I34" s="5"/>
      <c r="J34" s="20" t="str">
        <f>IF($G34="","",INDEX(KPI!$H$11:$H$121,SUMIFS(KPI!$E$11:$E$121,KPI!$F$11:$F$121,$G34)))</f>
        <v>%</v>
      </c>
      <c r="K34" s="5"/>
      <c r="L34" s="5"/>
      <c r="M34" s="1"/>
      <c r="N34" s="1"/>
      <c r="O34" s="5"/>
      <c r="P34" s="5"/>
      <c r="Q34" s="5"/>
      <c r="R34" s="5"/>
      <c r="S34" s="5"/>
      <c r="T34" s="11" t="str">
        <f>IF($G34="","","*")</f>
        <v>*</v>
      </c>
      <c r="U34" s="54">
        <v>0.1</v>
      </c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5"/>
      <c r="AH34" s="5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8"/>
      <c r="K35" s="1"/>
      <c r="L35" s="1"/>
      <c r="M35" s="1"/>
      <c r="N35" s="1"/>
      <c r="O35" s="1"/>
      <c r="P35" s="1"/>
      <c r="Q35" s="1"/>
      <c r="R35" s="5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5" t="str">
        <f>KPI!$F$17</f>
        <v>доля товарной категории в среднем чеке</v>
      </c>
      <c r="H36" s="1"/>
      <c r="I36" s="1"/>
      <c r="J36" s="18" t="str">
        <f>IF($G36="","",INDEX(KPI!$H$11:$H$121,SUMIFS(KPI!$E$11:$E$121,KPI!$F$11:$F$121,$G36)))</f>
        <v>%</v>
      </c>
      <c r="K36" s="1"/>
      <c r="L36" s="1"/>
      <c r="M36" s="1"/>
      <c r="N36" s="1"/>
      <c r="O36" s="1"/>
      <c r="P36" s="1"/>
      <c r="Q36" s="1"/>
      <c r="R36" s="5"/>
      <c r="S36" s="1"/>
      <c r="T36" s="1"/>
      <c r="U36" s="24" t="str">
        <f>IF(U42&lt;0%,structure!$S$11,"")</f>
        <v/>
      </c>
      <c r="V36" s="24" t="str">
        <f>IF(V42&lt;0%,structure!$S$11,"")</f>
        <v/>
      </c>
      <c r="W36" s="24" t="str">
        <f>IF(W42&lt;0%,structure!$S$11,"")</f>
        <v/>
      </c>
      <c r="X36" s="24" t="str">
        <f>IF(X42&lt;0%,structure!$S$11,"")</f>
        <v/>
      </c>
      <c r="Y36" s="24" t="str">
        <f>IF(Y42&lt;0%,structure!$S$11,"")</f>
        <v/>
      </c>
      <c r="Z36" s="24" t="str">
        <f>IF(Z42&lt;0%,structure!$S$11,"")</f>
        <v/>
      </c>
      <c r="AA36" s="24" t="str">
        <f>IF(AA42&lt;0%,structure!$S$11,"")</f>
        <v/>
      </c>
      <c r="AB36" s="24" t="str">
        <f>IF(AB42&lt;0%,structure!$S$11,"")</f>
        <v/>
      </c>
      <c r="AC36" s="24" t="str">
        <f>IF(AC42&lt;0%,structure!$S$11,"")</f>
        <v/>
      </c>
      <c r="AD36" s="24" t="str">
        <f>IF(AD42&lt;0%,structure!$S$11,"")</f>
        <v/>
      </c>
      <c r="AE36" s="24" t="str">
        <f>IF(AE42&lt;0%,structure!$S$11,"")</f>
        <v/>
      </c>
      <c r="AF36" s="24" t="str">
        <f>IF(AF42&lt;0%,structure!$S$11,"")</f>
        <v/>
      </c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 t="str">
        <f>structure!$G$11</f>
        <v>товарная категория 1</v>
      </c>
      <c r="H37" s="1"/>
      <c r="I37" s="1"/>
      <c r="J37" s="18" t="str">
        <f>$J$36</f>
        <v>%</v>
      </c>
      <c r="K37" s="1"/>
      <c r="L37" s="1"/>
      <c r="M37" s="1"/>
      <c r="N37" s="1"/>
      <c r="O37" s="1"/>
      <c r="P37" s="1"/>
      <c r="Q37" s="1"/>
      <c r="R37" s="5"/>
      <c r="S37" s="1"/>
      <c r="T37" s="11" t="str">
        <f t="shared" ref="T37:T41" si="9">IF($G37="","","*")</f>
        <v>*</v>
      </c>
      <c r="U37" s="22">
        <v>0.3</v>
      </c>
      <c r="V37" s="22">
        <v>0.3</v>
      </c>
      <c r="W37" s="22">
        <v>0.3</v>
      </c>
      <c r="X37" s="22">
        <v>0.3</v>
      </c>
      <c r="Y37" s="22">
        <v>0.3</v>
      </c>
      <c r="Z37" s="22">
        <v>0.3</v>
      </c>
      <c r="AA37" s="22">
        <v>0.3</v>
      </c>
      <c r="AB37" s="22">
        <v>0.3</v>
      </c>
      <c r="AC37" s="22">
        <v>0.3</v>
      </c>
      <c r="AD37" s="22">
        <v>0.3</v>
      </c>
      <c r="AE37" s="22">
        <v>0.3</v>
      </c>
      <c r="AF37" s="22">
        <v>0.3</v>
      </c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 t="str">
        <f>structure!$G$12</f>
        <v>товарная категория 2</v>
      </c>
      <c r="H38" s="1"/>
      <c r="I38" s="1"/>
      <c r="J38" s="18" t="str">
        <f t="shared" ref="J38:J42" si="10">$J$36</f>
        <v>%</v>
      </c>
      <c r="K38" s="1"/>
      <c r="L38" s="1"/>
      <c r="M38" s="1"/>
      <c r="N38" s="1"/>
      <c r="O38" s="1"/>
      <c r="P38" s="1"/>
      <c r="Q38" s="1"/>
      <c r="R38" s="5"/>
      <c r="S38" s="1"/>
      <c r="T38" s="11" t="str">
        <f t="shared" si="9"/>
        <v>*</v>
      </c>
      <c r="U38" s="22">
        <v>0.25</v>
      </c>
      <c r="V38" s="22">
        <v>0.25</v>
      </c>
      <c r="W38" s="22">
        <v>0.25</v>
      </c>
      <c r="X38" s="22">
        <v>0.25</v>
      </c>
      <c r="Y38" s="22">
        <v>0.25</v>
      </c>
      <c r="Z38" s="22">
        <v>0.25</v>
      </c>
      <c r="AA38" s="22">
        <v>0.25</v>
      </c>
      <c r="AB38" s="22">
        <v>0.25</v>
      </c>
      <c r="AC38" s="22">
        <v>0.25</v>
      </c>
      <c r="AD38" s="22">
        <v>0.25</v>
      </c>
      <c r="AE38" s="22">
        <v>0.25</v>
      </c>
      <c r="AF38" s="22">
        <v>0.25</v>
      </c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 t="str">
        <f>structure!$G$13</f>
        <v>товарная категория 3</v>
      </c>
      <c r="H39" s="1"/>
      <c r="I39" s="1"/>
      <c r="J39" s="18" t="str">
        <f t="shared" si="10"/>
        <v>%</v>
      </c>
      <c r="K39" s="1"/>
      <c r="L39" s="1"/>
      <c r="M39" s="1"/>
      <c r="N39" s="1"/>
      <c r="O39" s="1"/>
      <c r="P39" s="1"/>
      <c r="Q39" s="1"/>
      <c r="R39" s="5"/>
      <c r="S39" s="1"/>
      <c r="T39" s="11" t="str">
        <f t="shared" si="9"/>
        <v>*</v>
      </c>
      <c r="U39" s="22">
        <v>0.2</v>
      </c>
      <c r="V39" s="22">
        <v>0.2</v>
      </c>
      <c r="W39" s="22">
        <v>0.2</v>
      </c>
      <c r="X39" s="22">
        <v>0.2</v>
      </c>
      <c r="Y39" s="22">
        <v>0.2</v>
      </c>
      <c r="Z39" s="22">
        <v>0.2</v>
      </c>
      <c r="AA39" s="22">
        <v>0.2</v>
      </c>
      <c r="AB39" s="22">
        <v>0.2</v>
      </c>
      <c r="AC39" s="22">
        <v>0.2</v>
      </c>
      <c r="AD39" s="22">
        <v>0.2</v>
      </c>
      <c r="AE39" s="22">
        <v>0.2</v>
      </c>
      <c r="AF39" s="22">
        <v>0.2</v>
      </c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 t="str">
        <f>structure!$G$14</f>
        <v>товарная категория 4</v>
      </c>
      <c r="H40" s="1"/>
      <c r="I40" s="1"/>
      <c r="J40" s="18" t="str">
        <f t="shared" si="10"/>
        <v>%</v>
      </c>
      <c r="K40" s="1"/>
      <c r="L40" s="1"/>
      <c r="M40" s="1"/>
      <c r="N40" s="1"/>
      <c r="O40" s="1"/>
      <c r="P40" s="1"/>
      <c r="Q40" s="1"/>
      <c r="R40" s="5"/>
      <c r="S40" s="1"/>
      <c r="T40" s="11" t="str">
        <f t="shared" si="9"/>
        <v>*</v>
      </c>
      <c r="U40" s="22">
        <v>0.15</v>
      </c>
      <c r="V40" s="22">
        <v>0.15</v>
      </c>
      <c r="W40" s="22">
        <v>0.15</v>
      </c>
      <c r="X40" s="22">
        <v>0.15</v>
      </c>
      <c r="Y40" s="22">
        <v>0.15</v>
      </c>
      <c r="Z40" s="22">
        <v>0.15</v>
      </c>
      <c r="AA40" s="22">
        <v>0.15</v>
      </c>
      <c r="AB40" s="22">
        <v>0.15</v>
      </c>
      <c r="AC40" s="22">
        <v>0.15</v>
      </c>
      <c r="AD40" s="22">
        <v>0.15</v>
      </c>
      <c r="AE40" s="22">
        <v>0.15</v>
      </c>
      <c r="AF40" s="22">
        <v>0.15</v>
      </c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 t="str">
        <f>structure!$G$15</f>
        <v>товарная категория 5</v>
      </c>
      <c r="H41" s="1"/>
      <c r="I41" s="1"/>
      <c r="J41" s="18" t="str">
        <f t="shared" si="10"/>
        <v>%</v>
      </c>
      <c r="K41" s="1"/>
      <c r="L41" s="1"/>
      <c r="M41" s="1"/>
      <c r="N41" s="1"/>
      <c r="O41" s="1"/>
      <c r="P41" s="1"/>
      <c r="Q41" s="1"/>
      <c r="R41" s="5"/>
      <c r="S41" s="1"/>
      <c r="T41" s="11" t="str">
        <f t="shared" si="9"/>
        <v>*</v>
      </c>
      <c r="U41" s="22">
        <v>7.0000000000000007E-2</v>
      </c>
      <c r="V41" s="22">
        <v>7.0000000000000007E-2</v>
      </c>
      <c r="W41" s="22">
        <v>7.0000000000000007E-2</v>
      </c>
      <c r="X41" s="22">
        <v>7.0000000000000007E-2</v>
      </c>
      <c r="Y41" s="22">
        <v>7.0000000000000007E-2</v>
      </c>
      <c r="Z41" s="22">
        <v>7.0000000000000007E-2</v>
      </c>
      <c r="AA41" s="22">
        <v>7.0000000000000007E-2</v>
      </c>
      <c r="AB41" s="22">
        <v>7.0000000000000007E-2</v>
      </c>
      <c r="AC41" s="22">
        <v>7.0000000000000007E-2</v>
      </c>
      <c r="AD41" s="22">
        <v>7.0000000000000007E-2</v>
      </c>
      <c r="AE41" s="22">
        <v>7.0000000000000007E-2</v>
      </c>
      <c r="AF41" s="22">
        <v>7.0000000000000007E-2</v>
      </c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 t="str">
        <f>structure!$G$16</f>
        <v>прочие товарные категории</v>
      </c>
      <c r="H42" s="1"/>
      <c r="I42" s="1"/>
      <c r="J42" s="18" t="str">
        <f t="shared" si="10"/>
        <v>%</v>
      </c>
      <c r="K42" s="1"/>
      <c r="L42" s="1"/>
      <c r="M42" s="1"/>
      <c r="N42" s="1"/>
      <c r="O42" s="1"/>
      <c r="P42" s="1"/>
      <c r="Q42" s="1"/>
      <c r="R42" s="5"/>
      <c r="S42" s="1"/>
      <c r="T42" s="11"/>
      <c r="U42" s="59">
        <f>100%-SUM(U37:U41)</f>
        <v>3.0000000000000027E-2</v>
      </c>
      <c r="V42" s="59">
        <f t="shared" ref="V42:AF42" si="11">100%-SUM(V37:V41)</f>
        <v>3.0000000000000027E-2</v>
      </c>
      <c r="W42" s="59">
        <f t="shared" si="11"/>
        <v>3.0000000000000027E-2</v>
      </c>
      <c r="X42" s="59">
        <f t="shared" si="11"/>
        <v>3.0000000000000027E-2</v>
      </c>
      <c r="Y42" s="59">
        <f t="shared" si="11"/>
        <v>3.0000000000000027E-2</v>
      </c>
      <c r="Z42" s="59">
        <f t="shared" si="11"/>
        <v>3.0000000000000027E-2</v>
      </c>
      <c r="AA42" s="59">
        <f t="shared" si="11"/>
        <v>3.0000000000000027E-2</v>
      </c>
      <c r="AB42" s="59">
        <f t="shared" si="11"/>
        <v>3.0000000000000027E-2</v>
      </c>
      <c r="AC42" s="59">
        <f t="shared" si="11"/>
        <v>3.0000000000000027E-2</v>
      </c>
      <c r="AD42" s="59">
        <f t="shared" si="11"/>
        <v>3.0000000000000027E-2</v>
      </c>
      <c r="AE42" s="59">
        <f t="shared" si="11"/>
        <v>3.0000000000000027E-2</v>
      </c>
      <c r="AF42" s="59">
        <f t="shared" si="11"/>
        <v>3.0000000000000027E-2</v>
      </c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8"/>
      <c r="K43" s="1"/>
      <c r="L43" s="1"/>
      <c r="M43" s="1"/>
      <c r="N43" s="1"/>
      <c r="O43" s="1"/>
      <c r="P43" s="1"/>
      <c r="Q43" s="1"/>
      <c r="R43" s="5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s="7" customFormat="1" x14ac:dyDescent="0.25">
      <c r="A44" s="5"/>
      <c r="B44" s="5"/>
      <c r="C44" s="5"/>
      <c r="D44" s="5"/>
      <c r="E44" s="5"/>
      <c r="F44" s="5"/>
      <c r="G44" s="5" t="str">
        <f>KPI!$F$19</f>
        <v>маржинальность продаж товарных категорий</v>
      </c>
      <c r="H44" s="1"/>
      <c r="I44" s="1"/>
      <c r="J44" s="18" t="str">
        <f>IF($G44="","",INDEX(KPI!$H$11:$H$121,SUMIFS(KPI!$E$11:$E$121,KPI!$F$11:$F$121,$G44)))</f>
        <v>%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39">
        <f>IF(SUMIFS(daily!$13:$13,daily!$9:$9,"&gt;="&amp;U$8,daily!$9:$9,"&lt;="&amp;U$9)=0,0,SUMIFS(daily!$22:$22,daily!$9:$9,"&gt;="&amp;U$8,daily!$9:$9,"&lt;="&amp;U$9)/SUMIFS(daily!$13:$13,daily!$9:$9,"&gt;="&amp;U$8,daily!$9:$9,"&lt;="&amp;U$9))</f>
        <v>0.25400000000000006</v>
      </c>
      <c r="V44" s="39">
        <f>IF(SUMIFS(daily!$13:$13,daily!$9:$9,"&gt;="&amp;V$8,daily!$9:$9,"&lt;="&amp;V$9)=0,0,SUMIFS(daily!$22:$22,daily!$9:$9,"&gt;="&amp;V$8,daily!$9:$9,"&lt;="&amp;V$9)/SUMIFS(daily!$13:$13,daily!$9:$9,"&gt;="&amp;V$8,daily!$9:$9,"&lt;="&amp;V$9))</f>
        <v>0.25400000000000011</v>
      </c>
      <c r="W44" s="39">
        <f>IF(SUMIFS(daily!$13:$13,daily!$9:$9,"&gt;="&amp;W$8,daily!$9:$9,"&lt;="&amp;W$9)=0,0,SUMIFS(daily!$22:$22,daily!$9:$9,"&gt;="&amp;W$8,daily!$9:$9,"&lt;="&amp;W$9)/SUMIFS(daily!$13:$13,daily!$9:$9,"&gt;="&amp;W$8,daily!$9:$9,"&lt;="&amp;W$9))</f>
        <v>0.25399999999999995</v>
      </c>
      <c r="X44" s="39">
        <f>IF(SUMIFS(daily!$13:$13,daily!$9:$9,"&gt;="&amp;X$8,daily!$9:$9,"&lt;="&amp;X$9)=0,0,SUMIFS(daily!$22:$22,daily!$9:$9,"&gt;="&amp;X$8,daily!$9:$9,"&lt;="&amp;X$9)/SUMIFS(daily!$13:$13,daily!$9:$9,"&gt;="&amp;X$8,daily!$9:$9,"&lt;="&amp;X$9))</f>
        <v>0.25400000000000006</v>
      </c>
      <c r="Y44" s="39">
        <f>IF(SUMIFS(daily!$13:$13,daily!$9:$9,"&gt;="&amp;Y$8,daily!$9:$9,"&lt;="&amp;Y$9)=0,0,SUMIFS(daily!$22:$22,daily!$9:$9,"&gt;="&amp;Y$8,daily!$9:$9,"&lt;="&amp;Y$9)/SUMIFS(daily!$13:$13,daily!$9:$9,"&gt;="&amp;Y$8,daily!$9:$9,"&lt;="&amp;Y$9))</f>
        <v>0.25400000000000006</v>
      </c>
      <c r="Z44" s="39">
        <f>IF(SUMIFS(daily!$13:$13,daily!$9:$9,"&gt;="&amp;Z$8,daily!$9:$9,"&lt;="&amp;Z$9)=0,0,SUMIFS(daily!$22:$22,daily!$9:$9,"&gt;="&amp;Z$8,daily!$9:$9,"&lt;="&amp;Z$9)/SUMIFS(daily!$13:$13,daily!$9:$9,"&gt;="&amp;Z$8,daily!$9:$9,"&lt;="&amp;Z$9))</f>
        <v>0.25400000000000011</v>
      </c>
      <c r="AA44" s="39">
        <f>IF(SUMIFS(daily!$13:$13,daily!$9:$9,"&gt;="&amp;AA$8,daily!$9:$9,"&lt;="&amp;AA$9)=0,0,SUMIFS(daily!$22:$22,daily!$9:$9,"&gt;="&amp;AA$8,daily!$9:$9,"&lt;="&amp;AA$9)/SUMIFS(daily!$13:$13,daily!$9:$9,"&gt;="&amp;AA$8,daily!$9:$9,"&lt;="&amp;AA$9))</f>
        <v>0.25400000000000023</v>
      </c>
      <c r="AB44" s="39">
        <f>IF(SUMIFS(daily!$13:$13,daily!$9:$9,"&gt;="&amp;AB$8,daily!$9:$9,"&lt;="&amp;AB$9)=0,0,SUMIFS(daily!$22:$22,daily!$9:$9,"&gt;="&amp;AB$8,daily!$9:$9,"&lt;="&amp;AB$9)/SUMIFS(daily!$13:$13,daily!$9:$9,"&gt;="&amp;AB$8,daily!$9:$9,"&lt;="&amp;AB$9))</f>
        <v>0.254</v>
      </c>
      <c r="AC44" s="39">
        <f>IF(SUMIFS(daily!$13:$13,daily!$9:$9,"&gt;="&amp;AC$8,daily!$9:$9,"&lt;="&amp;AC$9)=0,0,SUMIFS(daily!$22:$22,daily!$9:$9,"&gt;="&amp;AC$8,daily!$9:$9,"&lt;="&amp;AC$9)/SUMIFS(daily!$13:$13,daily!$9:$9,"&gt;="&amp;AC$8,daily!$9:$9,"&lt;="&amp;AC$9))</f>
        <v>0.254</v>
      </c>
      <c r="AD44" s="39">
        <f>IF(SUMIFS(daily!$13:$13,daily!$9:$9,"&gt;="&amp;AD$8,daily!$9:$9,"&lt;="&amp;AD$9)=0,0,SUMIFS(daily!$22:$22,daily!$9:$9,"&gt;="&amp;AD$8,daily!$9:$9,"&lt;="&amp;AD$9)/SUMIFS(daily!$13:$13,daily!$9:$9,"&gt;="&amp;AD$8,daily!$9:$9,"&lt;="&amp;AD$9))</f>
        <v>0.25400000000000011</v>
      </c>
      <c r="AE44" s="39">
        <f>IF(SUMIFS(daily!$13:$13,daily!$9:$9,"&gt;="&amp;AE$8,daily!$9:$9,"&lt;="&amp;AE$9)=0,0,SUMIFS(daily!$22:$22,daily!$9:$9,"&gt;="&amp;AE$8,daily!$9:$9,"&lt;="&amp;AE$9)/SUMIFS(daily!$13:$13,daily!$9:$9,"&gt;="&amp;AE$8,daily!$9:$9,"&lt;="&amp;AE$9))</f>
        <v>0.25400000000000006</v>
      </c>
      <c r="AF44" s="39">
        <f>IF(SUMIFS(daily!$13:$13,daily!$9:$9,"&gt;="&amp;AF$8,daily!$9:$9,"&lt;="&amp;AF$9)=0,0,SUMIFS(daily!$22:$22,daily!$9:$9,"&gt;="&amp;AF$8,daily!$9:$9,"&lt;="&amp;AF$9)/SUMIFS(daily!$13:$13,daily!$9:$9,"&gt;="&amp;AF$8,daily!$9:$9,"&lt;="&amp;AF$9))</f>
        <v>0.25400000000000006</v>
      </c>
      <c r="AG44" s="5"/>
      <c r="AH44" s="5"/>
    </row>
    <row r="45" spans="1:34" x14ac:dyDescent="0.25">
      <c r="A45" s="1"/>
      <c r="B45" s="1"/>
      <c r="C45" s="1"/>
      <c r="D45" s="1"/>
      <c r="E45" s="1"/>
      <c r="F45" s="1"/>
      <c r="G45" s="1" t="str">
        <f>structure!$G$11</f>
        <v>товарная категория 1</v>
      </c>
      <c r="H45" s="1"/>
      <c r="I45" s="1"/>
      <c r="J45" s="18" t="str">
        <f>$J$44</f>
        <v>%</v>
      </c>
      <c r="K45" s="1"/>
      <c r="L45" s="1"/>
      <c r="M45" s="1"/>
      <c r="N45" s="1"/>
      <c r="O45" s="1"/>
      <c r="P45" s="1"/>
      <c r="Q45" s="1"/>
      <c r="R45" s="5"/>
      <c r="S45" s="1"/>
      <c r="T45" s="11" t="str">
        <f t="shared" ref="T45:T50" si="12">IF($G45="","","*")</f>
        <v>*</v>
      </c>
      <c r="U45" s="22">
        <v>0.2</v>
      </c>
      <c r="V45" s="22">
        <v>0.2</v>
      </c>
      <c r="W45" s="22">
        <v>0.2</v>
      </c>
      <c r="X45" s="22">
        <v>0.2</v>
      </c>
      <c r="Y45" s="22">
        <v>0.2</v>
      </c>
      <c r="Z45" s="22">
        <v>0.2</v>
      </c>
      <c r="AA45" s="22">
        <v>0.2</v>
      </c>
      <c r="AB45" s="22">
        <v>0.2</v>
      </c>
      <c r="AC45" s="22">
        <v>0.2</v>
      </c>
      <c r="AD45" s="22">
        <v>0.2</v>
      </c>
      <c r="AE45" s="22">
        <v>0.2</v>
      </c>
      <c r="AF45" s="22">
        <v>0.2</v>
      </c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 t="str">
        <f>structure!$G$12</f>
        <v>товарная категория 2</v>
      </c>
      <c r="H46" s="1"/>
      <c r="I46" s="1"/>
      <c r="J46" s="18" t="str">
        <f t="shared" ref="J46:J50" si="13">$J$44</f>
        <v>%</v>
      </c>
      <c r="K46" s="1"/>
      <c r="L46" s="1"/>
      <c r="M46" s="1"/>
      <c r="N46" s="1"/>
      <c r="O46" s="1"/>
      <c r="P46" s="1"/>
      <c r="Q46" s="1"/>
      <c r="R46" s="5"/>
      <c r="S46" s="1"/>
      <c r="T46" s="11" t="str">
        <f t="shared" si="12"/>
        <v>*</v>
      </c>
      <c r="U46" s="22">
        <v>0.22</v>
      </c>
      <c r="V46" s="22">
        <v>0.22</v>
      </c>
      <c r="W46" s="22">
        <v>0.22</v>
      </c>
      <c r="X46" s="22">
        <v>0.22</v>
      </c>
      <c r="Y46" s="22">
        <v>0.22</v>
      </c>
      <c r="Z46" s="22">
        <v>0.22</v>
      </c>
      <c r="AA46" s="22">
        <v>0.22</v>
      </c>
      <c r="AB46" s="22">
        <v>0.22</v>
      </c>
      <c r="AC46" s="22">
        <v>0.22</v>
      </c>
      <c r="AD46" s="22">
        <v>0.22</v>
      </c>
      <c r="AE46" s="22">
        <v>0.22</v>
      </c>
      <c r="AF46" s="22">
        <v>0.22</v>
      </c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 t="str">
        <f>structure!$G$13</f>
        <v>товарная категория 3</v>
      </c>
      <c r="H47" s="1"/>
      <c r="I47" s="1"/>
      <c r="J47" s="18" t="str">
        <f t="shared" si="13"/>
        <v>%</v>
      </c>
      <c r="K47" s="1"/>
      <c r="L47" s="1"/>
      <c r="M47" s="1"/>
      <c r="N47" s="1"/>
      <c r="O47" s="1"/>
      <c r="P47" s="1"/>
      <c r="Q47" s="1"/>
      <c r="R47" s="5"/>
      <c r="S47" s="1"/>
      <c r="T47" s="11" t="str">
        <f t="shared" si="12"/>
        <v>*</v>
      </c>
      <c r="U47" s="22">
        <v>0.3</v>
      </c>
      <c r="V47" s="22">
        <v>0.3</v>
      </c>
      <c r="W47" s="22">
        <v>0.3</v>
      </c>
      <c r="X47" s="22">
        <v>0.3</v>
      </c>
      <c r="Y47" s="22">
        <v>0.3</v>
      </c>
      <c r="Z47" s="22">
        <v>0.3</v>
      </c>
      <c r="AA47" s="22">
        <v>0.3</v>
      </c>
      <c r="AB47" s="22">
        <v>0.3</v>
      </c>
      <c r="AC47" s="22">
        <v>0.3</v>
      </c>
      <c r="AD47" s="22">
        <v>0.3</v>
      </c>
      <c r="AE47" s="22">
        <v>0.3</v>
      </c>
      <c r="AF47" s="22">
        <v>0.3</v>
      </c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 t="str">
        <f>structure!$G$14</f>
        <v>товарная категория 4</v>
      </c>
      <c r="H48" s="1"/>
      <c r="I48" s="1"/>
      <c r="J48" s="18" t="str">
        <f t="shared" si="13"/>
        <v>%</v>
      </c>
      <c r="K48" s="1"/>
      <c r="L48" s="1"/>
      <c r="M48" s="1"/>
      <c r="N48" s="1"/>
      <c r="O48" s="1"/>
      <c r="P48" s="1"/>
      <c r="Q48" s="1"/>
      <c r="R48" s="5"/>
      <c r="S48" s="1"/>
      <c r="T48" s="11" t="str">
        <f t="shared" si="12"/>
        <v>*</v>
      </c>
      <c r="U48" s="22">
        <v>0.27</v>
      </c>
      <c r="V48" s="22">
        <v>0.27</v>
      </c>
      <c r="W48" s="22">
        <v>0.27</v>
      </c>
      <c r="X48" s="22">
        <v>0.27</v>
      </c>
      <c r="Y48" s="22">
        <v>0.27</v>
      </c>
      <c r="Z48" s="22">
        <v>0.27</v>
      </c>
      <c r="AA48" s="22">
        <v>0.27</v>
      </c>
      <c r="AB48" s="22">
        <v>0.27</v>
      </c>
      <c r="AC48" s="22">
        <v>0.27</v>
      </c>
      <c r="AD48" s="22">
        <v>0.27</v>
      </c>
      <c r="AE48" s="22">
        <v>0.27</v>
      </c>
      <c r="AF48" s="22">
        <v>0.27</v>
      </c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 t="str">
        <f>structure!$G$15</f>
        <v>товарная категория 5</v>
      </c>
      <c r="H49" s="1"/>
      <c r="I49" s="1"/>
      <c r="J49" s="18" t="str">
        <f t="shared" si="13"/>
        <v>%</v>
      </c>
      <c r="K49" s="1"/>
      <c r="L49" s="1"/>
      <c r="M49" s="1"/>
      <c r="N49" s="1"/>
      <c r="O49" s="1"/>
      <c r="P49" s="1"/>
      <c r="Q49" s="1"/>
      <c r="R49" s="5"/>
      <c r="S49" s="1"/>
      <c r="T49" s="11" t="str">
        <f t="shared" si="12"/>
        <v>*</v>
      </c>
      <c r="U49" s="22">
        <v>0.4</v>
      </c>
      <c r="V49" s="22">
        <v>0.4</v>
      </c>
      <c r="W49" s="22">
        <v>0.4</v>
      </c>
      <c r="X49" s="22">
        <v>0.4</v>
      </c>
      <c r="Y49" s="22">
        <v>0.4</v>
      </c>
      <c r="Z49" s="22">
        <v>0.4</v>
      </c>
      <c r="AA49" s="22">
        <v>0.4</v>
      </c>
      <c r="AB49" s="22">
        <v>0.4</v>
      </c>
      <c r="AC49" s="22">
        <v>0.4</v>
      </c>
      <c r="AD49" s="22">
        <v>0.4</v>
      </c>
      <c r="AE49" s="22">
        <v>0.4</v>
      </c>
      <c r="AF49" s="22">
        <v>0.4</v>
      </c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 t="str">
        <f>structure!$G$16</f>
        <v>прочие товарные категории</v>
      </c>
      <c r="H50" s="1"/>
      <c r="I50" s="1"/>
      <c r="J50" s="18" t="str">
        <f t="shared" si="13"/>
        <v>%</v>
      </c>
      <c r="K50" s="1"/>
      <c r="L50" s="1"/>
      <c r="M50" s="1"/>
      <c r="N50" s="1"/>
      <c r="O50" s="1"/>
      <c r="P50" s="1"/>
      <c r="Q50" s="1"/>
      <c r="R50" s="5"/>
      <c r="S50" s="1"/>
      <c r="T50" s="11" t="str">
        <f t="shared" si="12"/>
        <v>*</v>
      </c>
      <c r="U50" s="22">
        <v>0.35</v>
      </c>
      <c r="V50" s="22">
        <v>0.35</v>
      </c>
      <c r="W50" s="22">
        <v>0.35</v>
      </c>
      <c r="X50" s="22">
        <v>0.35</v>
      </c>
      <c r="Y50" s="22">
        <v>0.35</v>
      </c>
      <c r="Z50" s="22">
        <v>0.35</v>
      </c>
      <c r="AA50" s="22">
        <v>0.35</v>
      </c>
      <c r="AB50" s="22">
        <v>0.35</v>
      </c>
      <c r="AC50" s="22">
        <v>0.35</v>
      </c>
      <c r="AD50" s="22">
        <v>0.35</v>
      </c>
      <c r="AE50" s="22">
        <v>0.35</v>
      </c>
      <c r="AF50" s="22">
        <v>0.35</v>
      </c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8"/>
      <c r="K51" s="1"/>
      <c r="L51" s="1"/>
      <c r="M51" s="1"/>
      <c r="N51" s="1"/>
      <c r="O51" s="1"/>
      <c r="P51" s="1"/>
      <c r="Q51" s="1"/>
      <c r="R51" s="5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s="7" customFormat="1" x14ac:dyDescent="0.25">
      <c r="A52" s="5"/>
      <c r="B52" s="5"/>
      <c r="C52" s="5"/>
      <c r="D52" s="5"/>
      <c r="E52" s="5"/>
      <c r="F52" s="5"/>
      <c r="G52" s="5" t="str">
        <f>KPI!$F$26</f>
        <v>норматив запасов в количестве дней продаж</v>
      </c>
      <c r="H52" s="5"/>
      <c r="I52" s="5"/>
      <c r="J52" s="20" t="str">
        <f>IF($G52="","",INDEX(KPI!$H$11:$H$121,SUMIFS(KPI!$E$11:$E$121,KPI!$F$11:$F$121,$G52)))</f>
        <v>дни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5"/>
      <c r="AH52" s="5"/>
    </row>
    <row r="53" spans="1:34" x14ac:dyDescent="0.25">
      <c r="A53" s="1"/>
      <c r="B53" s="1"/>
      <c r="C53" s="1"/>
      <c r="D53" s="1"/>
      <c r="E53" s="1"/>
      <c r="F53" s="1"/>
      <c r="G53" s="1" t="str">
        <f>structure!$G$11</f>
        <v>товарная категория 1</v>
      </c>
      <c r="H53" s="1"/>
      <c r="I53" s="1"/>
      <c r="J53" s="18" t="str">
        <f>$J$52</f>
        <v>дни</v>
      </c>
      <c r="K53" s="1"/>
      <c r="L53" s="1"/>
      <c r="M53" s="1"/>
      <c r="N53" s="1"/>
      <c r="O53" s="1"/>
      <c r="P53" s="1"/>
      <c r="Q53" s="1"/>
      <c r="R53" s="5"/>
      <c r="S53" s="1"/>
      <c r="T53" s="11" t="str">
        <f t="shared" ref="T53:T58" si="14">IF($G53="","","*")</f>
        <v>*</v>
      </c>
      <c r="U53" s="17">
        <v>90</v>
      </c>
      <c r="V53" s="17">
        <v>90</v>
      </c>
      <c r="W53" s="17">
        <v>90</v>
      </c>
      <c r="X53" s="17">
        <v>90</v>
      </c>
      <c r="Y53" s="17">
        <v>90</v>
      </c>
      <c r="Z53" s="17">
        <v>90</v>
      </c>
      <c r="AA53" s="17">
        <v>90</v>
      </c>
      <c r="AB53" s="17">
        <v>90</v>
      </c>
      <c r="AC53" s="17">
        <v>90</v>
      </c>
      <c r="AD53" s="17">
        <v>90</v>
      </c>
      <c r="AE53" s="17">
        <v>90</v>
      </c>
      <c r="AF53" s="17">
        <v>90</v>
      </c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 t="str">
        <f>structure!$G$12</f>
        <v>товарная категория 2</v>
      </c>
      <c r="H54" s="1"/>
      <c r="I54" s="1"/>
      <c r="J54" s="18" t="str">
        <f t="shared" ref="J54:J58" si="15">$J$52</f>
        <v>дни</v>
      </c>
      <c r="K54" s="1"/>
      <c r="L54" s="1"/>
      <c r="M54" s="1"/>
      <c r="N54" s="1"/>
      <c r="O54" s="1"/>
      <c r="P54" s="1"/>
      <c r="Q54" s="1"/>
      <c r="R54" s="5"/>
      <c r="S54" s="1"/>
      <c r="T54" s="11" t="str">
        <f t="shared" si="14"/>
        <v>*</v>
      </c>
      <c r="U54" s="17">
        <v>90</v>
      </c>
      <c r="V54" s="17">
        <v>90</v>
      </c>
      <c r="W54" s="17">
        <v>90</v>
      </c>
      <c r="X54" s="17">
        <v>90</v>
      </c>
      <c r="Y54" s="17">
        <v>90</v>
      </c>
      <c r="Z54" s="17">
        <v>90</v>
      </c>
      <c r="AA54" s="17">
        <v>90</v>
      </c>
      <c r="AB54" s="17">
        <v>90</v>
      </c>
      <c r="AC54" s="17">
        <v>90</v>
      </c>
      <c r="AD54" s="17">
        <v>90</v>
      </c>
      <c r="AE54" s="17">
        <v>90</v>
      </c>
      <c r="AF54" s="17">
        <v>90</v>
      </c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 t="str">
        <f>structure!$G$13</f>
        <v>товарная категория 3</v>
      </c>
      <c r="H55" s="1"/>
      <c r="I55" s="1"/>
      <c r="J55" s="18" t="str">
        <f t="shared" si="15"/>
        <v>дни</v>
      </c>
      <c r="K55" s="1"/>
      <c r="L55" s="1"/>
      <c r="M55" s="1"/>
      <c r="N55" s="1"/>
      <c r="O55" s="1"/>
      <c r="P55" s="1"/>
      <c r="Q55" s="1"/>
      <c r="R55" s="5"/>
      <c r="S55" s="1"/>
      <c r="T55" s="11" t="str">
        <f t="shared" si="14"/>
        <v>*</v>
      </c>
      <c r="U55" s="17">
        <v>90</v>
      </c>
      <c r="V55" s="17">
        <v>90</v>
      </c>
      <c r="W55" s="17">
        <v>90</v>
      </c>
      <c r="X55" s="17">
        <v>90</v>
      </c>
      <c r="Y55" s="17">
        <v>90</v>
      </c>
      <c r="Z55" s="17">
        <v>90</v>
      </c>
      <c r="AA55" s="17">
        <v>90</v>
      </c>
      <c r="AB55" s="17">
        <v>90</v>
      </c>
      <c r="AC55" s="17">
        <v>90</v>
      </c>
      <c r="AD55" s="17">
        <v>90</v>
      </c>
      <c r="AE55" s="17">
        <v>90</v>
      </c>
      <c r="AF55" s="17">
        <v>90</v>
      </c>
      <c r="AG55" s="1"/>
      <c r="AH55" s="1"/>
    </row>
    <row r="56" spans="1:34" s="32" customFormat="1" x14ac:dyDescent="0.25">
      <c r="A56" s="30"/>
      <c r="B56" s="30"/>
      <c r="C56" s="30"/>
      <c r="D56" s="30"/>
      <c r="E56" s="30"/>
      <c r="F56" s="30"/>
      <c r="G56" s="1" t="str">
        <f>structure!$G$14</f>
        <v>товарная категория 4</v>
      </c>
      <c r="H56" s="30"/>
      <c r="I56" s="30"/>
      <c r="J56" s="18" t="str">
        <f t="shared" si="15"/>
        <v>дни</v>
      </c>
      <c r="K56" s="30"/>
      <c r="L56" s="30"/>
      <c r="M56" s="30"/>
      <c r="N56" s="30"/>
      <c r="O56" s="30"/>
      <c r="P56" s="30"/>
      <c r="Q56" s="30"/>
      <c r="R56" s="30"/>
      <c r="S56" s="30"/>
      <c r="T56" s="41" t="str">
        <f t="shared" si="14"/>
        <v>*</v>
      </c>
      <c r="U56" s="17">
        <v>90</v>
      </c>
      <c r="V56" s="17">
        <v>90</v>
      </c>
      <c r="W56" s="17">
        <v>90</v>
      </c>
      <c r="X56" s="17">
        <v>90</v>
      </c>
      <c r="Y56" s="17">
        <v>90</v>
      </c>
      <c r="Z56" s="17">
        <v>90</v>
      </c>
      <c r="AA56" s="17">
        <v>90</v>
      </c>
      <c r="AB56" s="17">
        <v>90</v>
      </c>
      <c r="AC56" s="17">
        <v>90</v>
      </c>
      <c r="AD56" s="17">
        <v>90</v>
      </c>
      <c r="AE56" s="17">
        <v>90</v>
      </c>
      <c r="AF56" s="17">
        <v>90</v>
      </c>
      <c r="AG56" s="30"/>
      <c r="AH56" s="30"/>
    </row>
    <row r="57" spans="1:34" x14ac:dyDescent="0.25">
      <c r="A57" s="1"/>
      <c r="B57" s="1"/>
      <c r="C57" s="1"/>
      <c r="D57" s="1"/>
      <c r="E57" s="1"/>
      <c r="F57" s="1"/>
      <c r="G57" s="1" t="str">
        <f>structure!$G$15</f>
        <v>товарная категория 5</v>
      </c>
      <c r="H57" s="1"/>
      <c r="I57" s="1"/>
      <c r="J57" s="18" t="str">
        <f t="shared" si="15"/>
        <v>дни</v>
      </c>
      <c r="K57" s="1"/>
      <c r="L57" s="1"/>
      <c r="M57" s="1"/>
      <c r="N57" s="1"/>
      <c r="O57" s="1"/>
      <c r="P57" s="1"/>
      <c r="Q57" s="1"/>
      <c r="R57" s="5"/>
      <c r="S57" s="1"/>
      <c r="T57" s="11" t="str">
        <f t="shared" si="14"/>
        <v>*</v>
      </c>
      <c r="U57" s="17">
        <v>90</v>
      </c>
      <c r="V57" s="17">
        <v>90</v>
      </c>
      <c r="W57" s="17">
        <v>90</v>
      </c>
      <c r="X57" s="17">
        <v>90</v>
      </c>
      <c r="Y57" s="17">
        <v>90</v>
      </c>
      <c r="Z57" s="17">
        <v>90</v>
      </c>
      <c r="AA57" s="17">
        <v>90</v>
      </c>
      <c r="AB57" s="17">
        <v>90</v>
      </c>
      <c r="AC57" s="17">
        <v>90</v>
      </c>
      <c r="AD57" s="17">
        <v>90</v>
      </c>
      <c r="AE57" s="17">
        <v>90</v>
      </c>
      <c r="AF57" s="17">
        <v>90</v>
      </c>
      <c r="AG57" s="1"/>
      <c r="AH57" s="1"/>
    </row>
    <row r="58" spans="1:34" s="32" customFormat="1" x14ac:dyDescent="0.25">
      <c r="A58" s="30"/>
      <c r="B58" s="30"/>
      <c r="C58" s="30"/>
      <c r="D58" s="30"/>
      <c r="E58" s="30"/>
      <c r="F58" s="30"/>
      <c r="G58" s="1" t="str">
        <f>structure!$G$16</f>
        <v>прочие товарные категории</v>
      </c>
      <c r="H58" s="30"/>
      <c r="I58" s="30"/>
      <c r="J58" s="18" t="str">
        <f t="shared" si="15"/>
        <v>дни</v>
      </c>
      <c r="K58" s="30"/>
      <c r="L58" s="30"/>
      <c r="M58" s="30"/>
      <c r="N58" s="30"/>
      <c r="O58" s="30"/>
      <c r="P58" s="30"/>
      <c r="Q58" s="30"/>
      <c r="R58" s="30"/>
      <c r="S58" s="30"/>
      <c r="T58" s="41" t="str">
        <f t="shared" si="14"/>
        <v>*</v>
      </c>
      <c r="U58" s="17">
        <v>90</v>
      </c>
      <c r="V58" s="17">
        <v>90</v>
      </c>
      <c r="W58" s="17">
        <v>90</v>
      </c>
      <c r="X58" s="17">
        <v>90</v>
      </c>
      <c r="Y58" s="17">
        <v>90</v>
      </c>
      <c r="Z58" s="17">
        <v>90</v>
      </c>
      <c r="AA58" s="17">
        <v>90</v>
      </c>
      <c r="AB58" s="17">
        <v>90</v>
      </c>
      <c r="AC58" s="17">
        <v>90</v>
      </c>
      <c r="AD58" s="17">
        <v>90</v>
      </c>
      <c r="AE58" s="17">
        <v>90</v>
      </c>
      <c r="AF58" s="17">
        <v>90</v>
      </c>
      <c r="AG58" s="30"/>
      <c r="AH58" s="30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8"/>
      <c r="K59" s="1"/>
      <c r="L59" s="1"/>
      <c r="M59" s="1"/>
      <c r="N59" s="44"/>
      <c r="O59" s="1"/>
      <c r="P59" s="1"/>
      <c r="Q59" s="1"/>
      <c r="R59" s="5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s="57" customFormat="1" ht="14.4" x14ac:dyDescent="0.3">
      <c r="A60" s="55"/>
      <c r="B60" s="55"/>
      <c r="C60" s="55"/>
      <c r="D60" s="55"/>
      <c r="E60" s="55"/>
      <c r="F60" s="55"/>
      <c r="G60" s="55" t="str">
        <f>KPI!$F$28</f>
        <v>бюджет закупок товаров</v>
      </c>
      <c r="H60" s="55"/>
      <c r="I60" s="55"/>
      <c r="J60" s="55" t="str">
        <f>IF($G60="","",INDEX(KPI!$H$11:$H$121,SUMIFS(KPI!$E$11:$E$121,KPI!$F$11:$F$121,$G60)))</f>
        <v>тыс.руб.</v>
      </c>
      <c r="K60" s="55"/>
      <c r="L60" s="55"/>
      <c r="M60" s="55"/>
      <c r="N60" s="56"/>
      <c r="O60" s="55"/>
      <c r="P60" s="55"/>
      <c r="Q60" s="55"/>
      <c r="R60" s="56">
        <f>SUM(T60:AG60)</f>
        <v>59633.804576356517</v>
      </c>
      <c r="S60" s="55"/>
      <c r="T60" s="55"/>
      <c r="U60" s="56">
        <f>SUM(U61:U67)</f>
        <v>3251.0680000000034</v>
      </c>
      <c r="V60" s="56">
        <f t="shared" ref="V60:AF60" si="16">SUM(V61:V67)</f>
        <v>4017.65759999999</v>
      </c>
      <c r="W60" s="56">
        <f t="shared" si="16"/>
        <v>3722.2416000000067</v>
      </c>
      <c r="X60" s="56">
        <f t="shared" si="16"/>
        <v>4703.9828220000009</v>
      </c>
      <c r="Y60" s="56">
        <f t="shared" si="16"/>
        <v>4207.9941287999964</v>
      </c>
      <c r="Z60" s="56">
        <f t="shared" si="16"/>
        <v>4104.7745081111943</v>
      </c>
      <c r="AA60" s="56">
        <f t="shared" si="16"/>
        <v>5826.7320682032059</v>
      </c>
      <c r="AB60" s="56">
        <f t="shared" si="16"/>
        <v>6987.8899364274021</v>
      </c>
      <c r="AC60" s="56">
        <f t="shared" si="16"/>
        <v>8385.4679237128657</v>
      </c>
      <c r="AD60" s="56">
        <f t="shared" si="16"/>
        <v>4732.0759963672917</v>
      </c>
      <c r="AE60" s="56">
        <f t="shared" si="16"/>
        <v>5612.9040000000005</v>
      </c>
      <c r="AF60" s="56">
        <f t="shared" si="16"/>
        <v>4081.0159927345599</v>
      </c>
      <c r="AG60" s="55"/>
      <c r="AH60" s="55"/>
    </row>
    <row r="61" spans="1:34" x14ac:dyDescent="0.25">
      <c r="A61" s="1"/>
      <c r="B61" s="1"/>
      <c r="C61" s="1"/>
      <c r="D61" s="1"/>
      <c r="E61" s="1"/>
      <c r="F61" s="1"/>
      <c r="G61" s="1" t="str">
        <f>structure!$G$11</f>
        <v>товарная категория 1</v>
      </c>
      <c r="H61" s="1"/>
      <c r="I61" s="1"/>
      <c r="J61" s="18" t="str">
        <f>$J$60</f>
        <v>тыс.руб.</v>
      </c>
      <c r="K61" s="1"/>
      <c r="L61" s="1"/>
      <c r="M61" s="1"/>
      <c r="N61" s="43"/>
      <c r="O61" s="1"/>
      <c r="P61" s="1"/>
      <c r="Q61" s="1"/>
      <c r="R61" s="27">
        <f>SUM(T61:AG61)</f>
        <v>19185.138201508798</v>
      </c>
      <c r="S61" s="1"/>
      <c r="T61" s="1"/>
      <c r="U61" s="43">
        <f>SUMIFS(daily!51:51,daily!$9:$9,"&gt;="&amp;U$8,daily!$9:$9,"&lt;="&amp;U$9)</f>
        <v>1045.92</v>
      </c>
      <c r="V61" s="43">
        <f>SUMIFS(daily!51:51,daily!$9:$9,"&gt;="&amp;V$8,daily!$9:$9,"&lt;="&amp;V$9)</f>
        <v>1292.5439999999976</v>
      </c>
      <c r="W61" s="43">
        <f>SUMIFS(daily!51:51,daily!$9:$9,"&gt;="&amp;W$8,daily!$9:$9,"&lt;="&amp;W$9)</f>
        <v>1197.5039999999995</v>
      </c>
      <c r="X61" s="43">
        <f>SUMIFS(daily!51:51,daily!$9:$9,"&gt;="&amp;X$8,daily!$9:$9,"&lt;="&amp;X$9)</f>
        <v>1513.3456800000015</v>
      </c>
      <c r="Y61" s="43">
        <f>SUMIFS(daily!51:51,daily!$9:$9,"&gt;="&amp;Y$8,daily!$9:$9,"&lt;="&amp;Y$9)</f>
        <v>1353.7782719999996</v>
      </c>
      <c r="Z61" s="43">
        <f>SUMIFS(daily!51:51,daily!$9:$9,"&gt;="&amp;Z$8,daily!$9:$9,"&lt;="&amp;Z$9)</f>
        <v>1320.570887328</v>
      </c>
      <c r="AA61" s="43">
        <f>SUMIFS(daily!51:51,daily!$9:$9,"&gt;="&amp;AA$8,daily!$9:$9,"&lt;="&amp;AA$9)</f>
        <v>1874.5518718080004</v>
      </c>
      <c r="AB61" s="43">
        <f>SUMIFS(daily!51:51,daily!$9:$9,"&gt;="&amp;AB$8,daily!$9:$9,"&lt;="&amp;AB$9)</f>
        <v>2248.1147248559969</v>
      </c>
      <c r="AC61" s="43">
        <f>SUMIFS(daily!51:51,daily!$9:$9,"&gt;="&amp;AC$8,daily!$9:$9,"&lt;="&amp;AC$9)</f>
        <v>2697.737669827191</v>
      </c>
      <c r="AD61" s="43">
        <f>SUMIFS(daily!51:51,daily!$9:$9,"&gt;="&amp;AD$8,daily!$9:$9,"&lt;="&amp;AD$9)</f>
        <v>1522.3836985632099</v>
      </c>
      <c r="AE61" s="43">
        <f>SUMIFS(daily!51:51,daily!$9:$9,"&gt;="&amp;AE$8,daily!$9:$9,"&lt;="&amp;AE$9)</f>
        <v>1805.7600000000027</v>
      </c>
      <c r="AF61" s="43">
        <f>SUMIFS(daily!51:51,daily!$9:$9,"&gt;="&amp;AF$8,daily!$9:$9,"&lt;="&amp;AF$9)</f>
        <v>1312.9273971263988</v>
      </c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 t="str">
        <f>structure!$G$12</f>
        <v>товарная категория 2</v>
      </c>
      <c r="H62" s="1"/>
      <c r="I62" s="1"/>
      <c r="J62" s="18" t="str">
        <f t="shared" ref="J62:J66" si="17">$J$60</f>
        <v>тыс.руб.</v>
      </c>
      <c r="K62" s="1"/>
      <c r="L62" s="1"/>
      <c r="M62" s="1"/>
      <c r="N62" s="43"/>
      <c r="O62" s="1"/>
      <c r="P62" s="1"/>
      <c r="Q62" s="1"/>
      <c r="R62" s="27">
        <f t="shared" ref="R62:R64" si="18">SUM(T62:AG62)</f>
        <v>15587.924788725897</v>
      </c>
      <c r="S62" s="1"/>
      <c r="T62" s="1"/>
      <c r="U62" s="43">
        <f>SUMIFS(daily!52:52,daily!$9:$9,"&gt;="&amp;U$8,daily!$9:$9,"&lt;="&amp;U$9)</f>
        <v>849.81000000000279</v>
      </c>
      <c r="V62" s="43">
        <f>SUMIFS(daily!52:52,daily!$9:$9,"&gt;="&amp;V$8,daily!$9:$9,"&lt;="&amp;V$9)</f>
        <v>1050.191999999995</v>
      </c>
      <c r="W62" s="43">
        <f>SUMIFS(daily!52:52,daily!$9:$9,"&gt;="&amp;W$8,daily!$9:$9,"&lt;="&amp;W$9)</f>
        <v>972.9720000000043</v>
      </c>
      <c r="X62" s="43">
        <f>SUMIFS(daily!52:52,daily!$9:$9,"&gt;="&amp;X$8,daily!$9:$9,"&lt;="&amp;X$9)</f>
        <v>1229.5933649999993</v>
      </c>
      <c r="Y62" s="43">
        <f>SUMIFS(daily!52:52,daily!$9:$9,"&gt;="&amp;Y$8,daily!$9:$9,"&lt;="&amp;Y$9)</f>
        <v>1099.9448459999978</v>
      </c>
      <c r="Z62" s="43">
        <f>SUMIFS(daily!52:52,daily!$9:$9,"&gt;="&amp;Z$8,daily!$9:$9,"&lt;="&amp;Z$9)</f>
        <v>1072.9638459539999</v>
      </c>
      <c r="AA62" s="43">
        <f>SUMIFS(daily!52:52,daily!$9:$9,"&gt;="&amp;AA$8,daily!$9:$9,"&lt;="&amp;AA$9)</f>
        <v>1523.0733958439992</v>
      </c>
      <c r="AB62" s="43">
        <f>SUMIFS(daily!52:52,daily!$9:$9,"&gt;="&amp;AB$8,daily!$9:$9,"&lt;="&amp;AB$9)</f>
        <v>1826.5932139455026</v>
      </c>
      <c r="AC62" s="43">
        <f>SUMIFS(daily!52:52,daily!$9:$9,"&gt;="&amp;AC$8,daily!$9:$9,"&lt;="&amp;AC$9)</f>
        <v>2191.911856734594</v>
      </c>
      <c r="AD62" s="43">
        <f>SUMIFS(daily!52:52,daily!$9:$9,"&gt;="&amp;AD$8,daily!$9:$9,"&lt;="&amp;AD$9)</f>
        <v>1236.9367550826034</v>
      </c>
      <c r="AE62" s="43">
        <f>SUMIFS(daily!52:52,daily!$9:$9,"&gt;="&amp;AE$8,daily!$9:$9,"&lt;="&amp;AE$9)</f>
        <v>1467.1800000000005</v>
      </c>
      <c r="AF62" s="43">
        <f>SUMIFS(daily!52:52,daily!$9:$9,"&gt;="&amp;AF$8,daily!$9:$9,"&lt;="&amp;AF$9)</f>
        <v>1066.753510165199</v>
      </c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 t="str">
        <f>structure!$G$13</f>
        <v>товарная категория 3</v>
      </c>
      <c r="H63" s="1"/>
      <c r="I63" s="1"/>
      <c r="J63" s="18" t="str">
        <f t="shared" si="17"/>
        <v>тыс.руб.</v>
      </c>
      <c r="K63" s="1"/>
      <c r="L63" s="1"/>
      <c r="M63" s="1"/>
      <c r="N63" s="43"/>
      <c r="O63" s="1"/>
      <c r="P63" s="1"/>
      <c r="Q63" s="1"/>
      <c r="R63" s="27">
        <f t="shared" si="18"/>
        <v>11191.330617546802</v>
      </c>
      <c r="S63" s="1"/>
      <c r="T63" s="1"/>
      <c r="U63" s="43">
        <f>SUMIFS(daily!53:53,daily!$9:$9,"&gt;="&amp;U$8,daily!$9:$9,"&lt;="&amp;U$9)</f>
        <v>610.12000000000046</v>
      </c>
      <c r="V63" s="43">
        <f>SUMIFS(daily!53:53,daily!$9:$9,"&gt;="&amp;V$8,daily!$9:$9,"&lt;="&amp;V$9)</f>
        <v>753.9839999999981</v>
      </c>
      <c r="W63" s="43">
        <f>SUMIFS(daily!53:53,daily!$9:$9,"&gt;="&amp;W$8,daily!$9:$9,"&lt;="&amp;W$9)</f>
        <v>698.5440000000026</v>
      </c>
      <c r="X63" s="43">
        <f>SUMIFS(daily!53:53,daily!$9:$9,"&gt;="&amp;X$8,daily!$9:$9,"&lt;="&amp;X$9)</f>
        <v>882.78498000000036</v>
      </c>
      <c r="Y63" s="43">
        <f>SUMIFS(daily!53:53,daily!$9:$9,"&gt;="&amp;Y$8,daily!$9:$9,"&lt;="&amp;Y$9)</f>
        <v>789.70399200000008</v>
      </c>
      <c r="Z63" s="43">
        <f>SUMIFS(daily!53:53,daily!$9:$9,"&gt;="&amp;Z$8,daily!$9:$9,"&lt;="&amp;Z$9)</f>
        <v>770.33301760799532</v>
      </c>
      <c r="AA63" s="43">
        <f>SUMIFS(daily!53:53,daily!$9:$9,"&gt;="&amp;AA$8,daily!$9:$9,"&lt;="&amp;AA$9)</f>
        <v>1093.4885918880043</v>
      </c>
      <c r="AB63" s="43">
        <f>SUMIFS(daily!53:53,daily!$9:$9,"&gt;="&amp;AB$8,daily!$9:$9,"&lt;="&amp;AB$9)</f>
        <v>1311.4002561660022</v>
      </c>
      <c r="AC63" s="43">
        <f>SUMIFS(daily!53:53,daily!$9:$9,"&gt;="&amp;AC$8,daily!$9:$9,"&lt;="&amp;AC$9)</f>
        <v>1573.6803073992025</v>
      </c>
      <c r="AD63" s="43">
        <f>SUMIFS(daily!53:53,daily!$9:$9,"&gt;="&amp;AD$8,daily!$9:$9,"&lt;="&amp;AD$9)</f>
        <v>888.05715749519686</v>
      </c>
      <c r="AE63" s="43">
        <f>SUMIFS(daily!53:53,daily!$9:$9,"&gt;="&amp;AE$8,daily!$9:$9,"&lt;="&amp;AE$9)</f>
        <v>1053.3599999999983</v>
      </c>
      <c r="AF63" s="43">
        <f>SUMIFS(daily!53:53,daily!$9:$9,"&gt;="&amp;AF$8,daily!$9:$9,"&lt;="&amp;AF$9)</f>
        <v>765.87431499040065</v>
      </c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 t="str">
        <f>structure!$G$14</f>
        <v>товарная категория 4</v>
      </c>
      <c r="H64" s="30"/>
      <c r="I64" s="30"/>
      <c r="J64" s="18" t="str">
        <f t="shared" si="17"/>
        <v>тыс.руб.</v>
      </c>
      <c r="K64" s="1"/>
      <c r="L64" s="1"/>
      <c r="M64" s="1"/>
      <c r="N64" s="43"/>
      <c r="O64" s="1"/>
      <c r="P64" s="1"/>
      <c r="Q64" s="1"/>
      <c r="R64" s="27">
        <f t="shared" si="18"/>
        <v>8753.2193044383912</v>
      </c>
      <c r="S64" s="1"/>
      <c r="T64" s="1"/>
      <c r="U64" s="43">
        <f>SUMIFS(daily!54:54,daily!$9:$9,"&gt;="&amp;U$8,daily!$9:$9,"&lt;="&amp;U$9)</f>
        <v>477.20100000000014</v>
      </c>
      <c r="V64" s="43">
        <f>SUMIFS(daily!54:54,daily!$9:$9,"&gt;="&amp;V$8,daily!$9:$9,"&lt;="&amp;V$9)</f>
        <v>589.72319999999934</v>
      </c>
      <c r="W64" s="43">
        <f>SUMIFS(daily!54:54,daily!$9:$9,"&gt;="&amp;W$8,daily!$9:$9,"&lt;="&amp;W$9)</f>
        <v>546.36119999999994</v>
      </c>
      <c r="X64" s="43">
        <f>SUMIFS(daily!54:54,daily!$9:$9,"&gt;="&amp;X$8,daily!$9:$9,"&lt;="&amp;X$9)</f>
        <v>690.46396649999951</v>
      </c>
      <c r="Y64" s="43">
        <f>SUMIFS(daily!54:54,daily!$9:$9,"&gt;="&amp;Y$8,daily!$9:$9,"&lt;="&amp;Y$9)</f>
        <v>617.66133659999923</v>
      </c>
      <c r="Z64" s="43">
        <f>SUMIFS(daily!54:54,daily!$9:$9,"&gt;="&amp;Z$8,daily!$9:$9,"&lt;="&amp;Z$9)</f>
        <v>602.510467343399</v>
      </c>
      <c r="AA64" s="43">
        <f>SUMIFS(daily!54:54,daily!$9:$9,"&gt;="&amp;AA$8,daily!$9:$9,"&lt;="&amp;AA$9)</f>
        <v>855.26429151240268</v>
      </c>
      <c r="AB64" s="43">
        <f>SUMIFS(daily!54:54,daily!$9:$9,"&gt;="&amp;AB$8,daily!$9:$9,"&lt;="&amp;AB$9)</f>
        <v>1025.7023432155488</v>
      </c>
      <c r="AC64" s="43">
        <f>SUMIFS(daily!54:54,daily!$9:$9,"&gt;="&amp;AC$8,daily!$9:$9,"&lt;="&amp;AC$9)</f>
        <v>1230.8428118586587</v>
      </c>
      <c r="AD64" s="43">
        <f>SUMIFS(daily!54:54,daily!$9:$9,"&gt;="&amp;AD$8,daily!$9:$9,"&lt;="&amp;AD$9)</f>
        <v>694.58756246946245</v>
      </c>
      <c r="AE64" s="43">
        <f>SUMIFS(daily!54:54,daily!$9:$9,"&gt;="&amp;AE$8,daily!$9:$9,"&lt;="&amp;AE$9)</f>
        <v>823.87799999999891</v>
      </c>
      <c r="AF64" s="43">
        <f>SUMIFS(daily!54:54,daily!$9:$9,"&gt;="&amp;AF$8,daily!$9:$9,"&lt;="&amp;AF$9)</f>
        <v>599.02312493892225</v>
      </c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 t="str">
        <f>structure!$G$15</f>
        <v>товарная категория 5</v>
      </c>
      <c r="H65" s="1"/>
      <c r="I65" s="1"/>
      <c r="J65" s="18" t="str">
        <f t="shared" si="17"/>
        <v>тыс.руб.</v>
      </c>
      <c r="K65" s="1"/>
      <c r="L65" s="1"/>
      <c r="M65" s="1"/>
      <c r="N65" s="43"/>
      <c r="O65" s="1"/>
      <c r="P65" s="1"/>
      <c r="Q65" s="1"/>
      <c r="R65" s="27">
        <f t="shared" ref="R65:R66" si="19">SUM(T65:AG65)</f>
        <v>3357.3991852640393</v>
      </c>
      <c r="S65" s="1"/>
      <c r="T65" s="1"/>
      <c r="U65" s="43">
        <f>SUMIFS(daily!55:55,daily!$9:$9,"&gt;="&amp;U$8,daily!$9:$9,"&lt;="&amp;U$9)</f>
        <v>183.03599999999963</v>
      </c>
      <c r="V65" s="43">
        <f>SUMIFS(daily!55:55,daily!$9:$9,"&gt;="&amp;V$8,daily!$9:$9,"&lt;="&amp;V$9)</f>
        <v>226.19519999999977</v>
      </c>
      <c r="W65" s="43">
        <f>SUMIFS(daily!55:55,daily!$9:$9,"&gt;="&amp;W$8,daily!$9:$9,"&lt;="&amp;W$9)</f>
        <v>209.56320000000036</v>
      </c>
      <c r="X65" s="43">
        <f>SUMIFS(daily!55:55,daily!$9:$9,"&gt;="&amp;X$8,daily!$9:$9,"&lt;="&amp;X$9)</f>
        <v>264.83549400000004</v>
      </c>
      <c r="Y65" s="43">
        <f>SUMIFS(daily!55:55,daily!$9:$9,"&gt;="&amp;Y$8,daily!$9:$9,"&lt;="&amp;Y$9)</f>
        <v>236.91119759999992</v>
      </c>
      <c r="Z65" s="43">
        <f>SUMIFS(daily!55:55,daily!$9:$9,"&gt;="&amp;Z$8,daily!$9:$9,"&lt;="&amp;Z$9)</f>
        <v>231.0999052824005</v>
      </c>
      <c r="AA65" s="43">
        <f>SUMIFS(daily!55:55,daily!$9:$9,"&gt;="&amp;AA$8,daily!$9:$9,"&lt;="&amp;AA$9)</f>
        <v>328.0465775663987</v>
      </c>
      <c r="AB65" s="43">
        <f>SUMIFS(daily!55:55,daily!$9:$9,"&gt;="&amp;AB$8,daily!$9:$9,"&lt;="&amp;AB$9)</f>
        <v>393.42007684980143</v>
      </c>
      <c r="AC65" s="43">
        <f>SUMIFS(daily!55:55,daily!$9:$9,"&gt;="&amp;AC$8,daily!$9:$9,"&lt;="&amp;AC$9)</f>
        <v>472.10409221975954</v>
      </c>
      <c r="AD65" s="43">
        <f>SUMIFS(daily!55:55,daily!$9:$9,"&gt;="&amp;AD$8,daily!$9:$9,"&lt;="&amp;AD$9)</f>
        <v>266.41714724855899</v>
      </c>
      <c r="AE65" s="43">
        <f>SUMIFS(daily!55:55,daily!$9:$9,"&gt;="&amp;AE$8,daily!$9:$9,"&lt;="&amp;AE$9)</f>
        <v>316.00800000000095</v>
      </c>
      <c r="AF65" s="43">
        <f>SUMIFS(daily!55:55,daily!$9:$9,"&gt;="&amp;AF$8,daily!$9:$9,"&lt;="&amp;AF$9)</f>
        <v>229.76229449711988</v>
      </c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 t="str">
        <f>structure!$G$16</f>
        <v>прочие товарные категории</v>
      </c>
      <c r="H66" s="30"/>
      <c r="I66" s="30"/>
      <c r="J66" s="18" t="str">
        <f t="shared" si="17"/>
        <v>тыс.руб.</v>
      </c>
      <c r="K66" s="1"/>
      <c r="L66" s="1"/>
      <c r="M66" s="1"/>
      <c r="N66" s="43"/>
      <c r="O66" s="1"/>
      <c r="P66" s="1"/>
      <c r="Q66" s="1"/>
      <c r="R66" s="27">
        <f t="shared" si="19"/>
        <v>1558.7924788725913</v>
      </c>
      <c r="S66" s="1"/>
      <c r="T66" s="1"/>
      <c r="U66" s="43">
        <f>SUMIFS(daily!56:56,daily!$9:$9,"&gt;="&amp;U$8,daily!$9:$9,"&lt;="&amp;U$9)</f>
        <v>84.981000000000478</v>
      </c>
      <c r="V66" s="43">
        <f>SUMIFS(daily!56:56,daily!$9:$9,"&gt;="&amp;V$8,daily!$9:$9,"&lt;="&amp;V$9)</f>
        <v>105.01920000000035</v>
      </c>
      <c r="W66" s="43">
        <f>SUMIFS(daily!56:56,daily!$9:$9,"&gt;="&amp;W$8,daily!$9:$9,"&lt;="&amp;W$9)</f>
        <v>97.29720000000016</v>
      </c>
      <c r="X66" s="43">
        <f>SUMIFS(daily!56:56,daily!$9:$9,"&gt;="&amp;X$8,daily!$9:$9,"&lt;="&amp;X$9)</f>
        <v>122.95933649999969</v>
      </c>
      <c r="Y66" s="43">
        <f>SUMIFS(daily!56:56,daily!$9:$9,"&gt;="&amp;Y$8,daily!$9:$9,"&lt;="&amp;Y$9)</f>
        <v>109.99448460000016</v>
      </c>
      <c r="Z66" s="43">
        <f>SUMIFS(daily!56:56,daily!$9:$9,"&gt;="&amp;Z$8,daily!$9:$9,"&lt;="&amp;Z$9)</f>
        <v>107.2963845953999</v>
      </c>
      <c r="AA66" s="43">
        <f>SUMIFS(daily!56:56,daily!$9:$9,"&gt;="&amp;AA$8,daily!$9:$9,"&lt;="&amp;AA$9)</f>
        <v>152.30733958440004</v>
      </c>
      <c r="AB66" s="43">
        <f>SUMIFS(daily!56:56,daily!$9:$9,"&gt;="&amp;AB$8,daily!$9:$9,"&lt;="&amp;AB$9)</f>
        <v>182.65932139455117</v>
      </c>
      <c r="AC66" s="43">
        <f>SUMIFS(daily!56:56,daily!$9:$9,"&gt;="&amp;AC$8,daily!$9:$9,"&lt;="&amp;AC$9)</f>
        <v>219.19118567345907</v>
      </c>
      <c r="AD66" s="43">
        <f>SUMIFS(daily!56:56,daily!$9:$9,"&gt;="&amp;AD$8,daily!$9:$9,"&lt;="&amp;AD$9)</f>
        <v>123.69367550826028</v>
      </c>
      <c r="AE66" s="43">
        <f>SUMIFS(daily!56:56,daily!$9:$9,"&gt;="&amp;AE$8,daily!$9:$9,"&lt;="&amp;AE$9)</f>
        <v>146.7180000000003</v>
      </c>
      <c r="AF66" s="43">
        <f>SUMIFS(daily!56:56,daily!$9:$9,"&gt;="&amp;AF$8,daily!$9:$9,"&lt;="&amp;AF$9)</f>
        <v>106.67535101651964</v>
      </c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8"/>
      <c r="K67" s="1"/>
      <c r="L67" s="1"/>
      <c r="M67" s="1"/>
      <c r="N67" s="1"/>
      <c r="O67" s="1"/>
      <c r="P67" s="1"/>
      <c r="Q67" s="1"/>
      <c r="R67" s="5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5"/>
      <c r="H68" s="1"/>
      <c r="I68" s="1"/>
      <c r="J68" s="18"/>
      <c r="K68" s="1"/>
      <c r="L68" s="1"/>
      <c r="M68" s="1"/>
      <c r="N68" s="1"/>
      <c r="O68" s="1"/>
      <c r="P68" s="1"/>
      <c r="Q68" s="1"/>
      <c r="R68" s="5"/>
      <c r="S68" s="1"/>
      <c r="T68" s="1"/>
      <c r="U68" s="24" t="str">
        <f>IF(OR(U70&lt;0%,U70&gt;100%,U69&lt;0%,U69&gt;100%),structure!$S$11,"")</f>
        <v/>
      </c>
      <c r="V68" s="24" t="str">
        <f>IF(OR(V70&lt;0%,V70&gt;100%,V69&lt;0%,V69&gt;100%),structure!$S$11,"")</f>
        <v/>
      </c>
      <c r="W68" s="24" t="str">
        <f>IF(OR(W70&lt;0%,W70&gt;100%,W69&lt;0%,W69&gt;100%),structure!$S$11,"")</f>
        <v/>
      </c>
      <c r="X68" s="24" t="str">
        <f>IF(OR(X70&lt;0%,X70&gt;100%,X69&lt;0%,X69&gt;100%),structure!$S$11,"")</f>
        <v/>
      </c>
      <c r="Y68" s="24" t="str">
        <f>IF(OR(Y70&lt;0%,Y70&gt;100%,Y69&lt;0%,Y69&gt;100%),structure!$S$11,"")</f>
        <v/>
      </c>
      <c r="Z68" s="24" t="str">
        <f>IF(OR(Z70&lt;0%,Z70&gt;100%,Z69&lt;0%,Z69&gt;100%),structure!$S$11,"")</f>
        <v/>
      </c>
      <c r="AA68" s="24" t="str">
        <f>IF(OR(AA70&lt;0%,AA70&gt;100%,AA69&lt;0%,AA69&gt;100%),structure!$S$11,"")</f>
        <v/>
      </c>
      <c r="AB68" s="24" t="str">
        <f>IF(OR(AB70&lt;0%,AB70&gt;100%,AB69&lt;0%,AB69&gt;100%),structure!$S$11,"")</f>
        <v/>
      </c>
      <c r="AC68" s="24" t="str">
        <f>IF(OR(AC70&lt;0%,AC70&gt;100%,AC69&lt;0%,AC69&gt;100%),structure!$S$11,"")</f>
        <v/>
      </c>
      <c r="AD68" s="24" t="str">
        <f>IF(OR(AD70&lt;0%,AD70&gt;100%,AD69&lt;0%,AD69&gt;100%),structure!$S$11,"")</f>
        <v/>
      </c>
      <c r="AE68" s="24" t="str">
        <f>IF(OR(AE70&lt;0%,AE70&gt;100%,AE69&lt;0%,AE69&gt;100%),structure!$S$11,"")</f>
        <v/>
      </c>
      <c r="AF68" s="24" t="str">
        <f>IF(OR(AF70&lt;0%,AF70&gt;100%,AF69&lt;0%,AF69&gt;100%),structure!$S$11,"")</f>
        <v/>
      </c>
      <c r="AG68" s="1"/>
      <c r="AH68" s="1"/>
    </row>
    <row r="69" spans="1:34" s="7" customFormat="1" x14ac:dyDescent="0.25">
      <c r="A69" s="5"/>
      <c r="B69" s="5"/>
      <c r="C69" s="5"/>
      <c r="D69" s="5"/>
      <c r="E69" s="5"/>
      <c r="F69" s="5"/>
      <c r="G69" s="5" t="str">
        <f>KPI!$F$21</f>
        <v>доля продаж с предоплатой от заказчиков</v>
      </c>
      <c r="H69" s="5"/>
      <c r="I69" s="5"/>
      <c r="J69" s="20" t="str">
        <f>IF($G69="","",INDEX(KPI!$H$11:$H$121,SUMIFS(KPI!$E$11:$E$121,KPI!$F$11:$F$121,$G69)))</f>
        <v>%</v>
      </c>
      <c r="K69" s="5"/>
      <c r="L69" s="5"/>
      <c r="M69" s="5"/>
      <c r="N69" s="5"/>
      <c r="O69" s="5"/>
      <c r="P69" s="5"/>
      <c r="Q69" s="5"/>
      <c r="R69" s="5"/>
      <c r="S69" s="5"/>
      <c r="T69" s="11" t="str">
        <f t="shared" ref="T69:T73" si="20">IF($G69="","","*")</f>
        <v>*</v>
      </c>
      <c r="U69" s="54">
        <v>0.9</v>
      </c>
      <c r="V69" s="54">
        <v>0.9</v>
      </c>
      <c r="W69" s="54">
        <v>0.9</v>
      </c>
      <c r="X69" s="54">
        <v>0.9</v>
      </c>
      <c r="Y69" s="54">
        <v>0.9</v>
      </c>
      <c r="Z69" s="54">
        <v>0.9</v>
      </c>
      <c r="AA69" s="54">
        <v>0.9</v>
      </c>
      <c r="AB69" s="54">
        <v>0.9</v>
      </c>
      <c r="AC69" s="54">
        <v>0.9</v>
      </c>
      <c r="AD69" s="54">
        <v>0.9</v>
      </c>
      <c r="AE69" s="54">
        <v>0.9</v>
      </c>
      <c r="AF69" s="54">
        <v>0.9</v>
      </c>
      <c r="AG69" s="5"/>
      <c r="AH69" s="5"/>
    </row>
    <row r="70" spans="1:34" x14ac:dyDescent="0.25">
      <c r="A70" s="1"/>
      <c r="B70" s="1"/>
      <c r="C70" s="1"/>
      <c r="D70" s="1"/>
      <c r="E70" s="1"/>
      <c r="F70" s="1"/>
      <c r="G70" s="1" t="str">
        <f>KPI!$F$22</f>
        <v>процент предоплаты от заказчиков</v>
      </c>
      <c r="H70" s="1"/>
      <c r="I70" s="1"/>
      <c r="J70" s="18" t="str">
        <f>IF($G70="","",INDEX(KPI!$H$11:$H$121,SUMIFS(KPI!$E$11:$E$121,KPI!$F$11:$F$121,$G70)))</f>
        <v>%</v>
      </c>
      <c r="K70" s="1"/>
      <c r="L70" s="1"/>
      <c r="M70" s="1"/>
      <c r="N70" s="1"/>
      <c r="O70" s="1"/>
      <c r="P70" s="1"/>
      <c r="Q70" s="1"/>
      <c r="R70" s="5"/>
      <c r="S70" s="1"/>
      <c r="T70" s="11" t="str">
        <f t="shared" si="20"/>
        <v>*</v>
      </c>
      <c r="U70" s="22">
        <v>0.5</v>
      </c>
      <c r="V70" s="22">
        <v>0.5</v>
      </c>
      <c r="W70" s="22">
        <v>0.5</v>
      </c>
      <c r="X70" s="22">
        <v>0.5</v>
      </c>
      <c r="Y70" s="22">
        <v>0.5</v>
      </c>
      <c r="Z70" s="22">
        <v>0.5</v>
      </c>
      <c r="AA70" s="22">
        <v>0.5</v>
      </c>
      <c r="AB70" s="22">
        <v>0.5</v>
      </c>
      <c r="AC70" s="22">
        <v>0.5</v>
      </c>
      <c r="AD70" s="22">
        <v>0.5</v>
      </c>
      <c r="AE70" s="22">
        <v>0.5</v>
      </c>
      <c r="AF70" s="22">
        <v>0.5</v>
      </c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 t="str">
        <f>KPI!$F$25</f>
        <v>срок предоплаты от заказчиков</v>
      </c>
      <c r="H71" s="1"/>
      <c r="I71" s="1"/>
      <c r="J71" s="18" t="str">
        <f>IF($G71="","",INDEX(KPI!$H$11:$H$121,SUMIFS(KPI!$E$11:$E$121,KPI!$F$11:$F$121,$G71)))</f>
        <v>дни</v>
      </c>
      <c r="K71" s="1"/>
      <c r="L71" s="1"/>
      <c r="M71" s="1"/>
      <c r="N71" s="1"/>
      <c r="O71" s="1"/>
      <c r="P71" s="1"/>
      <c r="Q71" s="1"/>
      <c r="R71" s="5"/>
      <c r="S71" s="1"/>
      <c r="T71" s="11" t="str">
        <f t="shared" si="20"/>
        <v>*</v>
      </c>
      <c r="U71" s="17">
        <v>15</v>
      </c>
      <c r="V71" s="17">
        <v>15</v>
      </c>
      <c r="W71" s="17">
        <v>15</v>
      </c>
      <c r="X71" s="17">
        <v>15</v>
      </c>
      <c r="Y71" s="17">
        <v>15</v>
      </c>
      <c r="Z71" s="17">
        <v>15</v>
      </c>
      <c r="AA71" s="17">
        <v>15</v>
      </c>
      <c r="AB71" s="17">
        <v>15</v>
      </c>
      <c r="AC71" s="17">
        <v>15</v>
      </c>
      <c r="AD71" s="17">
        <v>15</v>
      </c>
      <c r="AE71" s="17">
        <v>15</v>
      </c>
      <c r="AF71" s="17">
        <v>15</v>
      </c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 t="str">
        <f>KPI!$F$27</f>
        <v>процент доплаты от заказчиков</v>
      </c>
      <c r="H72" s="1"/>
      <c r="I72" s="1"/>
      <c r="J72" s="18" t="str">
        <f>IF($G72="","",INDEX(KPI!$H$11:$H$121,SUMIFS(KPI!$E$11:$E$121,KPI!$F$11:$F$121,$G72)))</f>
        <v>%</v>
      </c>
      <c r="K72" s="1"/>
      <c r="L72" s="1"/>
      <c r="M72" s="1"/>
      <c r="N72" s="1"/>
      <c r="O72" s="1"/>
      <c r="P72" s="1"/>
      <c r="Q72" s="1"/>
      <c r="R72" s="5"/>
      <c r="S72" s="1"/>
      <c r="T72" s="11"/>
      <c r="U72" s="59">
        <f>100%-U70</f>
        <v>0.5</v>
      </c>
      <c r="V72" s="59">
        <f t="shared" ref="V72:AF72" si="21">100%-V70</f>
        <v>0.5</v>
      </c>
      <c r="W72" s="59">
        <f t="shared" si="21"/>
        <v>0.5</v>
      </c>
      <c r="X72" s="59">
        <f t="shared" si="21"/>
        <v>0.5</v>
      </c>
      <c r="Y72" s="59">
        <f t="shared" si="21"/>
        <v>0.5</v>
      </c>
      <c r="Z72" s="59">
        <f t="shared" si="21"/>
        <v>0.5</v>
      </c>
      <c r="AA72" s="59">
        <f t="shared" si="21"/>
        <v>0.5</v>
      </c>
      <c r="AB72" s="59">
        <f t="shared" si="21"/>
        <v>0.5</v>
      </c>
      <c r="AC72" s="59">
        <f t="shared" si="21"/>
        <v>0.5</v>
      </c>
      <c r="AD72" s="59">
        <f t="shared" si="21"/>
        <v>0.5</v>
      </c>
      <c r="AE72" s="59">
        <f t="shared" si="21"/>
        <v>0.5</v>
      </c>
      <c r="AF72" s="59">
        <f t="shared" si="21"/>
        <v>0.5</v>
      </c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 t="str">
        <f>KPI!$F$30</f>
        <v>срок доплаты от заказчиков</v>
      </c>
      <c r="H73" s="1"/>
      <c r="I73" s="1"/>
      <c r="J73" s="18" t="str">
        <f>IF($G73="","",INDEX(KPI!$H$11:$H$121,SUMIFS(KPI!$E$11:$E$121,KPI!$F$11:$F$121,$G73)))</f>
        <v>дни</v>
      </c>
      <c r="K73" s="1"/>
      <c r="L73" s="1"/>
      <c r="M73" s="1"/>
      <c r="N73" s="1"/>
      <c r="O73" s="1"/>
      <c r="P73" s="1"/>
      <c r="Q73" s="1"/>
      <c r="R73" s="5"/>
      <c r="S73" s="1"/>
      <c r="T73" s="11" t="str">
        <f t="shared" si="20"/>
        <v>*</v>
      </c>
      <c r="U73" s="17">
        <v>15</v>
      </c>
      <c r="V73" s="17">
        <v>15</v>
      </c>
      <c r="W73" s="17">
        <v>15</v>
      </c>
      <c r="X73" s="17">
        <v>15</v>
      </c>
      <c r="Y73" s="17">
        <v>15</v>
      </c>
      <c r="Z73" s="17">
        <v>15</v>
      </c>
      <c r="AA73" s="17">
        <v>15</v>
      </c>
      <c r="AB73" s="17">
        <v>15</v>
      </c>
      <c r="AC73" s="17">
        <v>15</v>
      </c>
      <c r="AD73" s="17">
        <v>15</v>
      </c>
      <c r="AE73" s="17">
        <v>15</v>
      </c>
      <c r="AF73" s="17">
        <v>15</v>
      </c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8"/>
      <c r="K74" s="1"/>
      <c r="L74" s="1"/>
      <c r="M74" s="1"/>
      <c r="N74" s="1"/>
      <c r="O74" s="1"/>
      <c r="P74" s="1"/>
      <c r="Q74" s="1"/>
      <c r="R74" s="5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5"/>
      <c r="H75" s="1"/>
      <c r="I75" s="1"/>
      <c r="J75" s="18"/>
      <c r="K75" s="1"/>
      <c r="L75" s="1"/>
      <c r="M75" s="1"/>
      <c r="N75" s="1"/>
      <c r="O75" s="1"/>
      <c r="P75" s="1"/>
      <c r="Q75" s="1"/>
      <c r="R75" s="5"/>
      <c r="S75" s="1"/>
      <c r="T75" s="1"/>
      <c r="U75" s="24" t="str">
        <f>IF(OR(U76&lt;0%,U76&gt;100%),structure!$S$11,"")</f>
        <v/>
      </c>
      <c r="V75" s="24" t="str">
        <f>IF(OR(V76&lt;0%,V76&gt;100%),structure!$S$11,"")</f>
        <v/>
      </c>
      <c r="W75" s="24" t="str">
        <f>IF(OR(W76&lt;0%,W76&gt;100%),structure!$S$11,"")</f>
        <v/>
      </c>
      <c r="X75" s="24" t="str">
        <f>IF(OR(X76&lt;0%,X76&gt;100%),structure!$S$11,"")</f>
        <v/>
      </c>
      <c r="Y75" s="24" t="str">
        <f>IF(OR(Y76&lt;0%,Y76&gt;100%),structure!$S$11,"")</f>
        <v/>
      </c>
      <c r="Z75" s="24" t="str">
        <f>IF(OR(Z76&lt;0%,Z76&gt;100%),structure!$S$11,"")</f>
        <v/>
      </c>
      <c r="AA75" s="24" t="str">
        <f>IF(OR(AA76&lt;0%,AA76&gt;100%),structure!$S$11,"")</f>
        <v/>
      </c>
      <c r="AB75" s="24" t="str">
        <f>IF(OR(AB76&lt;0%,AB76&gt;100%),structure!$S$11,"")</f>
        <v/>
      </c>
      <c r="AC75" s="24" t="str">
        <f>IF(OR(AC76&lt;0%,AC76&gt;100%),structure!$S$11,"")</f>
        <v/>
      </c>
      <c r="AD75" s="24" t="str">
        <f>IF(OR(AD76&lt;0%,AD76&gt;100%),structure!$S$11,"")</f>
        <v/>
      </c>
      <c r="AE75" s="24" t="str">
        <f>IF(OR(AE76&lt;0%,AE76&gt;100%),structure!$S$11,"")</f>
        <v/>
      </c>
      <c r="AF75" s="24" t="str">
        <f>IF(OR(AF76&lt;0%,AF76&gt;100%),structure!$S$11,"")</f>
        <v/>
      </c>
      <c r="AG75" s="1"/>
      <c r="AH75" s="1"/>
    </row>
    <row r="76" spans="1:34" s="7" customFormat="1" x14ac:dyDescent="0.25">
      <c r="A76" s="5"/>
      <c r="B76" s="5"/>
      <c r="C76" s="5"/>
      <c r="D76" s="5"/>
      <c r="E76" s="5"/>
      <c r="F76" s="5"/>
      <c r="G76" s="5" t="str">
        <f>KPI!$F$31</f>
        <v>доля продаж с отсрочкой платежа от заказчиков</v>
      </c>
      <c r="H76" s="5"/>
      <c r="I76" s="5"/>
      <c r="J76" s="20" t="str">
        <f>IF($G76="","",INDEX(KPI!$H$11:$H$121,SUMIFS(KPI!$E$11:$E$121,KPI!$F$11:$F$121,$G76)))</f>
        <v>%</v>
      </c>
      <c r="K76" s="5"/>
      <c r="L76" s="5"/>
      <c r="M76" s="5"/>
      <c r="N76" s="5"/>
      <c r="O76" s="5"/>
      <c r="P76" s="5"/>
      <c r="Q76" s="5"/>
      <c r="R76" s="5"/>
      <c r="S76" s="5"/>
      <c r="T76" s="11"/>
      <c r="U76" s="60">
        <f>100%-U69</f>
        <v>9.9999999999999978E-2</v>
      </c>
      <c r="V76" s="60">
        <f t="shared" ref="V76:AF76" si="22">100%-V69</f>
        <v>9.9999999999999978E-2</v>
      </c>
      <c r="W76" s="60">
        <f t="shared" si="22"/>
        <v>9.9999999999999978E-2</v>
      </c>
      <c r="X76" s="60">
        <f t="shared" si="22"/>
        <v>9.9999999999999978E-2</v>
      </c>
      <c r="Y76" s="60">
        <f t="shared" si="22"/>
        <v>9.9999999999999978E-2</v>
      </c>
      <c r="Z76" s="60">
        <f t="shared" si="22"/>
        <v>9.9999999999999978E-2</v>
      </c>
      <c r="AA76" s="60">
        <f t="shared" si="22"/>
        <v>9.9999999999999978E-2</v>
      </c>
      <c r="AB76" s="60">
        <f t="shared" si="22"/>
        <v>9.9999999999999978E-2</v>
      </c>
      <c r="AC76" s="60">
        <f t="shared" si="22"/>
        <v>9.9999999999999978E-2</v>
      </c>
      <c r="AD76" s="60">
        <f t="shared" si="22"/>
        <v>9.9999999999999978E-2</v>
      </c>
      <c r="AE76" s="60">
        <f t="shared" si="22"/>
        <v>9.9999999999999978E-2</v>
      </c>
      <c r="AF76" s="60">
        <f t="shared" si="22"/>
        <v>9.9999999999999978E-2</v>
      </c>
      <c r="AG76" s="5"/>
      <c r="AH76" s="5"/>
    </row>
    <row r="77" spans="1:34" x14ac:dyDescent="0.25">
      <c r="A77" s="1"/>
      <c r="B77" s="1"/>
      <c r="C77" s="1"/>
      <c r="D77" s="1"/>
      <c r="E77" s="1"/>
      <c r="F77" s="1"/>
      <c r="G77" s="1" t="str">
        <f>KPI!$F$32</f>
        <v>количество дней отсрочки платежа от заказчиков</v>
      </c>
      <c r="H77" s="1"/>
      <c r="I77" s="1"/>
      <c r="J77" s="18" t="str">
        <f>IF($G77="","",INDEX(KPI!$H$11:$H$121,SUMIFS(KPI!$E$11:$E$121,KPI!$F$11:$F$121,$G77)))</f>
        <v>дни</v>
      </c>
      <c r="K77" s="1"/>
      <c r="L77" s="1"/>
      <c r="M77" s="1"/>
      <c r="N77" s="1"/>
      <c r="O77" s="1"/>
      <c r="P77" s="1"/>
      <c r="Q77" s="1"/>
      <c r="R77" s="5"/>
      <c r="S77" s="1"/>
      <c r="T77" s="11" t="str">
        <f t="shared" ref="T77" si="23">IF($G77="","","*")</f>
        <v>*</v>
      </c>
      <c r="U77" s="17">
        <v>14</v>
      </c>
      <c r="V77" s="17">
        <v>14</v>
      </c>
      <c r="W77" s="17">
        <v>14</v>
      </c>
      <c r="X77" s="17">
        <v>14</v>
      </c>
      <c r="Y77" s="17">
        <v>14</v>
      </c>
      <c r="Z77" s="17">
        <v>14</v>
      </c>
      <c r="AA77" s="17">
        <v>14</v>
      </c>
      <c r="AB77" s="17">
        <v>14</v>
      </c>
      <c r="AC77" s="17">
        <v>14</v>
      </c>
      <c r="AD77" s="17">
        <v>14</v>
      </c>
      <c r="AE77" s="17">
        <v>14</v>
      </c>
      <c r="AF77" s="17">
        <v>14</v>
      </c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5"/>
      <c r="H78" s="1"/>
      <c r="I78" s="1"/>
      <c r="J78" s="18"/>
      <c r="K78" s="1"/>
      <c r="L78" s="1"/>
      <c r="M78" s="1"/>
      <c r="N78" s="1"/>
      <c r="O78" s="1"/>
      <c r="P78" s="1"/>
      <c r="Q78" s="1"/>
      <c r="R78" s="5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 s="7" customFormat="1" x14ac:dyDescent="0.25">
      <c r="A79" s="5"/>
      <c r="B79" s="5"/>
      <c r="C79" s="5"/>
      <c r="D79" s="5"/>
      <c r="E79" s="5"/>
      <c r="F79" s="5"/>
      <c r="G79" s="5" t="str">
        <f>KPI!$F$36</f>
        <v>отсрочка платежа поставщикам товаров</v>
      </c>
      <c r="H79" s="5"/>
      <c r="I79" s="5"/>
      <c r="J79" s="20" t="str">
        <f>IF($G79="","",INDEX(KPI!$H$11:$H$121,SUMIFS(KPI!$E$11:$E$121,KPI!$F$11:$F$121,$G79)))</f>
        <v>дни</v>
      </c>
      <c r="K79" s="5"/>
      <c r="L79" s="5"/>
      <c r="M79" s="5"/>
      <c r="N79" s="5"/>
      <c r="O79" s="5"/>
      <c r="P79" s="5"/>
      <c r="Q79" s="5"/>
      <c r="R79" s="5"/>
      <c r="S79" s="5"/>
      <c r="T79" s="11" t="str">
        <f t="shared" ref="T79" si="24">IF($G79="","","*")</f>
        <v>*</v>
      </c>
      <c r="U79" s="29">
        <v>14</v>
      </c>
      <c r="V79" s="29">
        <v>14</v>
      </c>
      <c r="W79" s="29">
        <v>14</v>
      </c>
      <c r="X79" s="29">
        <v>14</v>
      </c>
      <c r="Y79" s="29">
        <v>14</v>
      </c>
      <c r="Z79" s="29">
        <v>14</v>
      </c>
      <c r="AA79" s="29">
        <v>14</v>
      </c>
      <c r="AB79" s="29">
        <v>14</v>
      </c>
      <c r="AC79" s="29">
        <v>14</v>
      </c>
      <c r="AD79" s="29">
        <v>14</v>
      </c>
      <c r="AE79" s="29">
        <v>14</v>
      </c>
      <c r="AF79" s="29">
        <v>14</v>
      </c>
      <c r="AG79" s="5"/>
      <c r="AH79" s="5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8"/>
      <c r="K80" s="1"/>
      <c r="L80" s="1"/>
      <c r="M80" s="1"/>
      <c r="N80" s="1"/>
      <c r="O80" s="1"/>
      <c r="P80" s="1"/>
      <c r="Q80" s="1"/>
      <c r="R80" s="5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 s="7" customFormat="1" x14ac:dyDescent="0.25">
      <c r="A81" s="5"/>
      <c r="B81" s="5"/>
      <c r="C81" s="5"/>
      <c r="D81" s="5"/>
      <c r="E81" s="5"/>
      <c r="F81" s="5"/>
      <c r="G81" s="5" t="str">
        <f>KPI!$F$44</f>
        <v>денежные средства на начало бюджетного года</v>
      </c>
      <c r="H81" s="5"/>
      <c r="I81" s="5"/>
      <c r="J81" s="20" t="str">
        <f>IF($G81="","",INDEX(KPI!$H$11:$H$121,SUMIFS(KPI!$E$11:$E$121,KPI!$F$11:$F$121,$G81)))</f>
        <v>тыс.руб.</v>
      </c>
      <c r="K81" s="5"/>
      <c r="L81" s="5"/>
      <c r="M81" s="1"/>
      <c r="N81" s="1"/>
      <c r="O81" s="5"/>
      <c r="P81" s="5"/>
      <c r="Q81" s="5"/>
      <c r="R81" s="5"/>
      <c r="S81" s="5"/>
      <c r="T81" s="11" t="str">
        <f>IF($G81="","","*")</f>
        <v>*</v>
      </c>
      <c r="U81" s="29">
        <v>300</v>
      </c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5"/>
      <c r="AH81" s="5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8"/>
      <c r="K82" s="1"/>
      <c r="L82" s="1"/>
      <c r="M82" s="1"/>
      <c r="N82" s="1"/>
      <c r="O82" s="1"/>
      <c r="P82" s="1"/>
      <c r="Q82" s="1"/>
      <c r="R82" s="5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s="32" customFormat="1" x14ac:dyDescent="0.25">
      <c r="A83" s="30"/>
      <c r="B83" s="30"/>
      <c r="C83" s="30"/>
      <c r="D83" s="30"/>
      <c r="E83" s="30"/>
      <c r="F83" s="30"/>
      <c r="G83" s="30" t="str">
        <f>KPI!$F$48</f>
        <v>доля маркетинговых расходов от продаж</v>
      </c>
      <c r="H83" s="30"/>
      <c r="I83" s="30"/>
      <c r="J83" s="31" t="str">
        <f>IF($G83="","",INDEX(KPI!$H$11:$H$121,SUMIFS(KPI!$E$11:$E$121,KPI!$F$11:$F$121,$G83)))</f>
        <v>%</v>
      </c>
      <c r="K83" s="30"/>
      <c r="L83" s="30"/>
      <c r="M83" s="30"/>
      <c r="N83" s="30"/>
      <c r="O83" s="30"/>
      <c r="P83" s="30"/>
      <c r="Q83" s="30"/>
      <c r="R83" s="30"/>
      <c r="S83" s="30"/>
      <c r="T83" s="41" t="str">
        <f t="shared" ref="T83:T93" si="25">IF($G83="","","*")</f>
        <v>*</v>
      </c>
      <c r="U83" s="45">
        <v>0.03</v>
      </c>
      <c r="V83" s="45">
        <v>0.03</v>
      </c>
      <c r="W83" s="45">
        <v>0.03</v>
      </c>
      <c r="X83" s="45">
        <v>0.03</v>
      </c>
      <c r="Y83" s="45">
        <v>0.03</v>
      </c>
      <c r="Z83" s="45">
        <v>0.03</v>
      </c>
      <c r="AA83" s="45">
        <v>0.03</v>
      </c>
      <c r="AB83" s="45">
        <v>0.03</v>
      </c>
      <c r="AC83" s="45">
        <v>0.03</v>
      </c>
      <c r="AD83" s="45">
        <v>0.03</v>
      </c>
      <c r="AE83" s="45">
        <v>0.03</v>
      </c>
      <c r="AF83" s="45">
        <v>0.03</v>
      </c>
      <c r="AG83" s="30"/>
      <c r="AH83" s="30"/>
    </row>
    <row r="84" spans="1:34" s="7" customFormat="1" x14ac:dyDescent="0.25">
      <c r="A84" s="5"/>
      <c r="B84" s="5"/>
      <c r="C84" s="5"/>
      <c r="D84" s="5"/>
      <c r="E84" s="5"/>
      <c r="F84" s="5"/>
      <c r="G84" s="5" t="str">
        <f>KPI!$F$49</f>
        <v>маркетинговые расходы</v>
      </c>
      <c r="H84" s="5"/>
      <c r="I84" s="5"/>
      <c r="J84" s="20" t="str">
        <f>IF($G84="","",INDEX(KPI!$H$11:$H$121,SUMIFS(KPI!$E$11:$E$121,KPI!$F$11:$F$121,$G84)))</f>
        <v>тыс.руб.</v>
      </c>
      <c r="K84" s="5"/>
      <c r="L84" s="5"/>
      <c r="M84" s="5"/>
      <c r="N84" s="5"/>
      <c r="O84" s="5"/>
      <c r="P84" s="5"/>
      <c r="Q84" s="5"/>
      <c r="R84" s="27">
        <f>SUM(T84:AG84)</f>
        <v>2317.6663505478</v>
      </c>
      <c r="S84" s="5"/>
      <c r="T84" s="5"/>
      <c r="U84" s="27">
        <f>U32*U83</f>
        <v>165.6</v>
      </c>
      <c r="V84" s="27">
        <f t="shared" ref="V84:AF84" si="26">V32*V83</f>
        <v>198</v>
      </c>
      <c r="W84" s="27">
        <f t="shared" si="26"/>
        <v>126</v>
      </c>
      <c r="X84" s="27">
        <f t="shared" si="26"/>
        <v>136.62</v>
      </c>
      <c r="Y84" s="27">
        <f t="shared" si="26"/>
        <v>149.68800000000002</v>
      </c>
      <c r="Z84" s="27">
        <f t="shared" si="26"/>
        <v>164.65679999999992</v>
      </c>
      <c r="AA84" s="27">
        <f t="shared" si="26"/>
        <v>190.78982999999991</v>
      </c>
      <c r="AB84" s="27">
        <f t="shared" si="26"/>
        <v>152.63186399999995</v>
      </c>
      <c r="AC84" s="27">
        <f t="shared" si="26"/>
        <v>172.93190191199997</v>
      </c>
      <c r="AD84" s="27">
        <f t="shared" si="26"/>
        <v>226.45844297999994</v>
      </c>
      <c r="AE84" s="27">
        <f t="shared" si="26"/>
        <v>281.01434060700001</v>
      </c>
      <c r="AF84" s="27">
        <f t="shared" si="26"/>
        <v>353.27517104879996</v>
      </c>
      <c r="AG84" s="5"/>
      <c r="AH84" s="5"/>
    </row>
    <row r="85" spans="1:34" s="32" customFormat="1" x14ac:dyDescent="0.25">
      <c r="A85" s="30"/>
      <c r="B85" s="30"/>
      <c r="C85" s="30"/>
      <c r="D85" s="30"/>
      <c r="E85" s="30"/>
      <c r="F85" s="30"/>
      <c r="G85" s="30" t="str">
        <f>KPI!$F$50</f>
        <v>отсрочка оплаты маркетинговых расходов</v>
      </c>
      <c r="H85" s="30"/>
      <c r="I85" s="30"/>
      <c r="J85" s="31" t="str">
        <f>IF($G85="","",INDEX(KPI!$H$11:$H$121,SUMIFS(KPI!$E$11:$E$121,KPI!$F$11:$F$121,$G85)))</f>
        <v>дни</v>
      </c>
      <c r="K85" s="30"/>
      <c r="L85" s="30"/>
      <c r="M85" s="30"/>
      <c r="N85" s="30"/>
      <c r="O85" s="30"/>
      <c r="P85" s="30"/>
      <c r="Q85" s="30"/>
      <c r="R85" s="30"/>
      <c r="S85" s="30"/>
      <c r="T85" s="41" t="str">
        <f t="shared" si="25"/>
        <v>*</v>
      </c>
      <c r="U85" s="42">
        <v>30</v>
      </c>
      <c r="V85" s="42">
        <v>30</v>
      </c>
      <c r="W85" s="42">
        <v>30</v>
      </c>
      <c r="X85" s="42">
        <v>30</v>
      </c>
      <c r="Y85" s="42">
        <v>30</v>
      </c>
      <c r="Z85" s="42">
        <v>30</v>
      </c>
      <c r="AA85" s="42">
        <v>30</v>
      </c>
      <c r="AB85" s="42">
        <v>30</v>
      </c>
      <c r="AC85" s="42">
        <v>30</v>
      </c>
      <c r="AD85" s="42">
        <v>30</v>
      </c>
      <c r="AE85" s="42">
        <v>30</v>
      </c>
      <c r="AF85" s="42">
        <v>30</v>
      </c>
      <c r="AG85" s="30"/>
      <c r="AH85" s="30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8"/>
      <c r="K86" s="1"/>
      <c r="L86" s="1"/>
      <c r="M86" s="1"/>
      <c r="N86" s="1"/>
      <c r="O86" s="1"/>
      <c r="P86" s="1"/>
      <c r="Q86" s="1"/>
      <c r="R86" s="5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s="32" customFormat="1" x14ac:dyDescent="0.25">
      <c r="A87" s="30"/>
      <c r="B87" s="30"/>
      <c r="C87" s="30"/>
      <c r="D87" s="30"/>
      <c r="E87" s="30"/>
      <c r="F87" s="30"/>
      <c r="G87" s="30" t="str">
        <f>KPI!$F$53</f>
        <v>доля расходов логистики от продаж</v>
      </c>
      <c r="H87" s="30"/>
      <c r="I87" s="30"/>
      <c r="J87" s="31" t="str">
        <f>IF($G87="","",INDEX(KPI!$H$11:$H$121,SUMIFS(KPI!$E$11:$E$121,KPI!$F$11:$F$121,$G87)))</f>
        <v>%</v>
      </c>
      <c r="K87" s="30"/>
      <c r="L87" s="30"/>
      <c r="M87" s="30"/>
      <c r="N87" s="30"/>
      <c r="O87" s="30"/>
      <c r="P87" s="30"/>
      <c r="Q87" s="30"/>
      <c r="R87" s="30"/>
      <c r="S87" s="30"/>
      <c r="T87" s="41" t="str">
        <f t="shared" si="25"/>
        <v>*</v>
      </c>
      <c r="U87" s="45">
        <v>0.01</v>
      </c>
      <c r="V87" s="45">
        <v>0.01</v>
      </c>
      <c r="W87" s="45">
        <v>0.01</v>
      </c>
      <c r="X87" s="45">
        <v>0.01</v>
      </c>
      <c r="Y87" s="45">
        <v>0.01</v>
      </c>
      <c r="Z87" s="45">
        <v>0.01</v>
      </c>
      <c r="AA87" s="45">
        <v>0.01</v>
      </c>
      <c r="AB87" s="45">
        <v>0.01</v>
      </c>
      <c r="AC87" s="45">
        <v>0.01</v>
      </c>
      <c r="AD87" s="45">
        <v>0.01</v>
      </c>
      <c r="AE87" s="45">
        <v>0.01</v>
      </c>
      <c r="AF87" s="45">
        <v>0.01</v>
      </c>
      <c r="AG87" s="30"/>
      <c r="AH87" s="30"/>
    </row>
    <row r="88" spans="1:34" s="7" customFormat="1" x14ac:dyDescent="0.25">
      <c r="A88" s="5"/>
      <c r="B88" s="5"/>
      <c r="C88" s="5"/>
      <c r="D88" s="5"/>
      <c r="E88" s="5"/>
      <c r="F88" s="5"/>
      <c r="G88" s="5" t="str">
        <f>KPI!$F$54</f>
        <v>расходы логистики</v>
      </c>
      <c r="H88" s="5"/>
      <c r="I88" s="5"/>
      <c r="J88" s="20" t="str">
        <f>IF($G88="","",INDEX(KPI!$H$11:$H$121,SUMIFS(KPI!$E$11:$E$121,KPI!$F$11:$F$121,$G88)))</f>
        <v>тыс.руб.</v>
      </c>
      <c r="K88" s="5"/>
      <c r="L88" s="5"/>
      <c r="M88" s="5"/>
      <c r="N88" s="5"/>
      <c r="O88" s="5"/>
      <c r="P88" s="5"/>
      <c r="Q88" s="5"/>
      <c r="R88" s="27">
        <f>SUM(T88:AG88)</f>
        <v>772.55545018259977</v>
      </c>
      <c r="S88" s="5"/>
      <c r="T88" s="5"/>
      <c r="U88" s="27">
        <f>U32*U87</f>
        <v>55.2</v>
      </c>
      <c r="V88" s="27">
        <f t="shared" ref="V88:AF88" si="27">V32*V87</f>
        <v>66</v>
      </c>
      <c r="W88" s="27">
        <f t="shared" si="27"/>
        <v>42</v>
      </c>
      <c r="X88" s="27">
        <f t="shared" si="27"/>
        <v>45.54</v>
      </c>
      <c r="Y88" s="27">
        <f t="shared" si="27"/>
        <v>49.896000000000008</v>
      </c>
      <c r="Z88" s="27">
        <f t="shared" si="27"/>
        <v>54.885599999999975</v>
      </c>
      <c r="AA88" s="27">
        <f t="shared" si="27"/>
        <v>63.596609999999977</v>
      </c>
      <c r="AB88" s="27">
        <f t="shared" si="27"/>
        <v>50.877287999999993</v>
      </c>
      <c r="AC88" s="27">
        <f t="shared" si="27"/>
        <v>57.643967303999993</v>
      </c>
      <c r="AD88" s="27">
        <f t="shared" si="27"/>
        <v>75.486147659999986</v>
      </c>
      <c r="AE88" s="27">
        <f t="shared" si="27"/>
        <v>93.671446869000007</v>
      </c>
      <c r="AF88" s="27">
        <f t="shared" si="27"/>
        <v>117.75839034959999</v>
      </c>
      <c r="AG88" s="5"/>
      <c r="AH88" s="5"/>
    </row>
    <row r="89" spans="1:34" s="32" customFormat="1" x14ac:dyDescent="0.25">
      <c r="A89" s="30"/>
      <c r="B89" s="30"/>
      <c r="C89" s="30"/>
      <c r="D89" s="30"/>
      <c r="E89" s="30"/>
      <c r="F89" s="30"/>
      <c r="G89" s="30" t="str">
        <f>KPI!$F$55</f>
        <v>отсрочка оплаты расходов логистики</v>
      </c>
      <c r="H89" s="30"/>
      <c r="I89" s="30"/>
      <c r="J89" s="31" t="str">
        <f>IF($G89="","",INDEX(KPI!$H$11:$H$121,SUMIFS(KPI!$E$11:$E$121,KPI!$F$11:$F$121,$G89)))</f>
        <v>дни</v>
      </c>
      <c r="K89" s="30"/>
      <c r="L89" s="30"/>
      <c r="M89" s="30"/>
      <c r="N89" s="30"/>
      <c r="O89" s="30"/>
      <c r="P89" s="30"/>
      <c r="Q89" s="30"/>
      <c r="R89" s="30"/>
      <c r="S89" s="30"/>
      <c r="T89" s="41" t="str">
        <f t="shared" si="25"/>
        <v>*</v>
      </c>
      <c r="U89" s="42">
        <v>15</v>
      </c>
      <c r="V89" s="42">
        <v>15</v>
      </c>
      <c r="W89" s="42">
        <v>15</v>
      </c>
      <c r="X89" s="42">
        <v>15</v>
      </c>
      <c r="Y89" s="42">
        <v>15</v>
      </c>
      <c r="Z89" s="42">
        <v>15</v>
      </c>
      <c r="AA89" s="42">
        <v>15</v>
      </c>
      <c r="AB89" s="42">
        <v>15</v>
      </c>
      <c r="AC89" s="42">
        <v>15</v>
      </c>
      <c r="AD89" s="42">
        <v>15</v>
      </c>
      <c r="AE89" s="42">
        <v>15</v>
      </c>
      <c r="AF89" s="42">
        <v>15</v>
      </c>
      <c r="AG89" s="30"/>
      <c r="AH89" s="30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8"/>
      <c r="K90" s="1"/>
      <c r="L90" s="1"/>
      <c r="M90" s="1"/>
      <c r="N90" s="1"/>
      <c r="O90" s="1"/>
      <c r="P90" s="1"/>
      <c r="Q90" s="1"/>
      <c r="R90" s="5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 s="32" customFormat="1" x14ac:dyDescent="0.25">
      <c r="A91" s="30"/>
      <c r="B91" s="30"/>
      <c r="C91" s="30"/>
      <c r="D91" s="30"/>
      <c r="E91" s="30"/>
      <c r="F91" s="30"/>
      <c r="G91" s="30" t="str">
        <f>KPI!$F$58</f>
        <v>доля прочих переменных расходов от продаж</v>
      </c>
      <c r="H91" s="30"/>
      <c r="I91" s="30"/>
      <c r="J91" s="31" t="str">
        <f>IF($G91="","",INDEX(KPI!$H$11:$H$121,SUMIFS(KPI!$E$11:$E$121,KPI!$F$11:$F$121,$G91)))</f>
        <v>%</v>
      </c>
      <c r="K91" s="30"/>
      <c r="L91" s="30"/>
      <c r="M91" s="30"/>
      <c r="N91" s="30"/>
      <c r="O91" s="30"/>
      <c r="P91" s="30"/>
      <c r="Q91" s="30"/>
      <c r="R91" s="30"/>
      <c r="S91" s="30"/>
      <c r="T91" s="41" t="str">
        <f t="shared" si="25"/>
        <v>*</v>
      </c>
      <c r="U91" s="45">
        <v>5.0000000000000001E-3</v>
      </c>
      <c r="V91" s="45">
        <v>5.0000000000000001E-3</v>
      </c>
      <c r="W91" s="45">
        <v>5.0000000000000001E-3</v>
      </c>
      <c r="X91" s="45">
        <v>5.0000000000000001E-3</v>
      </c>
      <c r="Y91" s="45">
        <v>5.0000000000000001E-3</v>
      </c>
      <c r="Z91" s="45">
        <v>5.0000000000000001E-3</v>
      </c>
      <c r="AA91" s="45">
        <v>5.0000000000000001E-3</v>
      </c>
      <c r="AB91" s="45">
        <v>5.0000000000000001E-3</v>
      </c>
      <c r="AC91" s="45">
        <v>5.0000000000000001E-3</v>
      </c>
      <c r="AD91" s="45">
        <v>5.0000000000000001E-3</v>
      </c>
      <c r="AE91" s="45">
        <v>5.0000000000000001E-3</v>
      </c>
      <c r="AF91" s="45">
        <v>5.0000000000000001E-3</v>
      </c>
      <c r="AG91" s="30"/>
      <c r="AH91" s="30"/>
    </row>
    <row r="92" spans="1:34" s="7" customFormat="1" x14ac:dyDescent="0.25">
      <c r="A92" s="5"/>
      <c r="B92" s="5"/>
      <c r="C92" s="5"/>
      <c r="D92" s="5"/>
      <c r="E92" s="5"/>
      <c r="F92" s="5"/>
      <c r="G92" s="5" t="str">
        <f>KPI!$F$59</f>
        <v>прочие переменные расходы</v>
      </c>
      <c r="H92" s="5"/>
      <c r="I92" s="5"/>
      <c r="J92" s="20" t="str">
        <f>IF($G92="","",INDEX(KPI!$H$11:$H$121,SUMIFS(KPI!$E$11:$E$121,KPI!$F$11:$F$121,$G92)))</f>
        <v>тыс.руб.</v>
      </c>
      <c r="K92" s="5"/>
      <c r="L92" s="5"/>
      <c r="M92" s="5"/>
      <c r="N92" s="5"/>
      <c r="O92" s="5"/>
      <c r="P92" s="5"/>
      <c r="Q92" s="5"/>
      <c r="R92" s="27">
        <f>SUM(T92:AG92)</f>
        <v>386.27772509129989</v>
      </c>
      <c r="S92" s="5"/>
      <c r="T92" s="5"/>
      <c r="U92" s="27">
        <f>U32*U91</f>
        <v>27.6</v>
      </c>
      <c r="V92" s="27">
        <f t="shared" ref="V92:AF92" si="28">V32*V91</f>
        <v>33</v>
      </c>
      <c r="W92" s="27">
        <f t="shared" si="28"/>
        <v>21</v>
      </c>
      <c r="X92" s="27">
        <f t="shared" si="28"/>
        <v>22.77</v>
      </c>
      <c r="Y92" s="27">
        <f t="shared" si="28"/>
        <v>24.948000000000004</v>
      </c>
      <c r="Z92" s="27">
        <f t="shared" si="28"/>
        <v>27.442799999999988</v>
      </c>
      <c r="AA92" s="27">
        <f t="shared" si="28"/>
        <v>31.798304999999988</v>
      </c>
      <c r="AB92" s="27">
        <f t="shared" si="28"/>
        <v>25.438643999999996</v>
      </c>
      <c r="AC92" s="27">
        <f t="shared" si="28"/>
        <v>28.821983651999997</v>
      </c>
      <c r="AD92" s="27">
        <f t="shared" si="28"/>
        <v>37.743073829999993</v>
      </c>
      <c r="AE92" s="27">
        <f t="shared" si="28"/>
        <v>46.835723434500004</v>
      </c>
      <c r="AF92" s="27">
        <f t="shared" si="28"/>
        <v>58.879195174799996</v>
      </c>
      <c r="AG92" s="5"/>
      <c r="AH92" s="5"/>
    </row>
    <row r="93" spans="1:34" s="32" customFormat="1" x14ac:dyDescent="0.25">
      <c r="A93" s="30"/>
      <c r="B93" s="30"/>
      <c r="C93" s="30"/>
      <c r="D93" s="30"/>
      <c r="E93" s="30"/>
      <c r="F93" s="30"/>
      <c r="G93" s="30" t="str">
        <f>KPI!$F$60</f>
        <v>отсрочка оплаты прочих переменных  расходов</v>
      </c>
      <c r="H93" s="30"/>
      <c r="I93" s="30"/>
      <c r="J93" s="31" t="str">
        <f>IF($G93="","",INDEX(KPI!$H$11:$H$121,SUMIFS(KPI!$E$11:$E$121,KPI!$F$11:$F$121,$G93)))</f>
        <v>дни</v>
      </c>
      <c r="K93" s="30"/>
      <c r="L93" s="30"/>
      <c r="M93" s="30"/>
      <c r="N93" s="30"/>
      <c r="O93" s="30"/>
      <c r="P93" s="30"/>
      <c r="Q93" s="30"/>
      <c r="R93" s="30"/>
      <c r="S93" s="30"/>
      <c r="T93" s="41" t="str">
        <f t="shared" si="25"/>
        <v>*</v>
      </c>
      <c r="U93" s="42">
        <v>10</v>
      </c>
      <c r="V93" s="42">
        <v>10</v>
      </c>
      <c r="W93" s="42">
        <v>10</v>
      </c>
      <c r="X93" s="42">
        <v>10</v>
      </c>
      <c r="Y93" s="42">
        <v>10</v>
      </c>
      <c r="Z93" s="42">
        <v>10</v>
      </c>
      <c r="AA93" s="42">
        <v>10</v>
      </c>
      <c r="AB93" s="42">
        <v>10</v>
      </c>
      <c r="AC93" s="42">
        <v>10</v>
      </c>
      <c r="AD93" s="42">
        <v>10</v>
      </c>
      <c r="AE93" s="42">
        <v>10</v>
      </c>
      <c r="AF93" s="42">
        <v>10</v>
      </c>
      <c r="AG93" s="30"/>
      <c r="AH93" s="30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8"/>
      <c r="K94" s="1"/>
      <c r="L94" s="1"/>
      <c r="M94" s="1"/>
      <c r="N94" s="1"/>
      <c r="O94" s="1"/>
      <c r="P94" s="1"/>
      <c r="Q94" s="1"/>
      <c r="R94" s="5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s="7" customFormat="1" x14ac:dyDescent="0.25">
      <c r="A95" s="5"/>
      <c r="B95" s="5"/>
      <c r="C95" s="5"/>
      <c r="D95" s="5"/>
      <c r="E95" s="5"/>
      <c r="F95" s="5"/>
      <c r="G95" s="5" t="str">
        <f>KPI!$F$63</f>
        <v>количество сотрудников</v>
      </c>
      <c r="H95" s="5"/>
      <c r="I95" s="5"/>
      <c r="J95" s="20" t="str">
        <f>IF($G95="","",INDEX(KPI!$H$11:$H$121,SUMIFS(KPI!$E$11:$E$121,KPI!$F$11:$F$121,$G95)))</f>
        <v>чел</v>
      </c>
      <c r="K95" s="5"/>
      <c r="L95" s="5"/>
      <c r="M95" s="1"/>
      <c r="N95" s="1"/>
      <c r="O95" s="5"/>
      <c r="P95" s="5"/>
      <c r="Q95" s="5"/>
      <c r="R95" s="5"/>
      <c r="S95" s="5"/>
      <c r="T95" s="5"/>
      <c r="U95" s="40">
        <f>SUM(U96:U99)</f>
        <v>12</v>
      </c>
      <c r="V95" s="40">
        <f t="shared" ref="V95:AF95" si="29">SUM(V96:V99)</f>
        <v>12</v>
      </c>
      <c r="W95" s="40">
        <f t="shared" si="29"/>
        <v>12</v>
      </c>
      <c r="X95" s="40">
        <f t="shared" si="29"/>
        <v>12</v>
      </c>
      <c r="Y95" s="40">
        <f t="shared" si="29"/>
        <v>12</v>
      </c>
      <c r="Z95" s="40">
        <f t="shared" si="29"/>
        <v>12</v>
      </c>
      <c r="AA95" s="40">
        <f t="shared" si="29"/>
        <v>12</v>
      </c>
      <c r="AB95" s="40">
        <f t="shared" si="29"/>
        <v>12</v>
      </c>
      <c r="AC95" s="40">
        <f t="shared" si="29"/>
        <v>12</v>
      </c>
      <c r="AD95" s="40">
        <f t="shared" si="29"/>
        <v>12</v>
      </c>
      <c r="AE95" s="40">
        <f t="shared" si="29"/>
        <v>12</v>
      </c>
      <c r="AF95" s="40">
        <f t="shared" si="29"/>
        <v>12</v>
      </c>
      <c r="AG95" s="5"/>
      <c r="AH95" s="5"/>
    </row>
    <row r="96" spans="1:34" x14ac:dyDescent="0.25">
      <c r="A96" s="1"/>
      <c r="B96" s="1"/>
      <c r="C96" s="1"/>
      <c r="D96" s="1"/>
      <c r="E96" s="1"/>
      <c r="F96" s="1"/>
      <c r="G96" s="1" t="str">
        <f>structure!$M$11</f>
        <v>директора</v>
      </c>
      <c r="H96" s="1"/>
      <c r="I96" s="1"/>
      <c r="J96" s="18" t="str">
        <f>IF($G96="","",$J$95)</f>
        <v>чел</v>
      </c>
      <c r="K96" s="1"/>
      <c r="L96" s="1"/>
      <c r="M96" s="1"/>
      <c r="N96" s="1"/>
      <c r="O96" s="1"/>
      <c r="P96" s="1"/>
      <c r="Q96" s="1"/>
      <c r="R96" s="5"/>
      <c r="S96" s="1"/>
      <c r="T96" s="11" t="str">
        <f t="shared" ref="T96:T98" si="30">IF($G96="","","*")</f>
        <v>*</v>
      </c>
      <c r="U96" s="17">
        <v>2</v>
      </c>
      <c r="V96" s="17">
        <v>2</v>
      </c>
      <c r="W96" s="17">
        <v>2</v>
      </c>
      <c r="X96" s="17">
        <v>2</v>
      </c>
      <c r="Y96" s="17">
        <v>2</v>
      </c>
      <c r="Z96" s="17">
        <v>2</v>
      </c>
      <c r="AA96" s="17">
        <v>2</v>
      </c>
      <c r="AB96" s="17">
        <v>2</v>
      </c>
      <c r="AC96" s="17">
        <v>2</v>
      </c>
      <c r="AD96" s="17">
        <v>2</v>
      </c>
      <c r="AE96" s="17">
        <v>2</v>
      </c>
      <c r="AF96" s="17">
        <v>2</v>
      </c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 t="str">
        <f>structure!$M$12</f>
        <v>менеджеры по продажам</v>
      </c>
      <c r="H97" s="1"/>
      <c r="I97" s="1"/>
      <c r="J97" s="18" t="str">
        <f t="shared" ref="J97:J98" si="31">IF($G97="","",$J$95)</f>
        <v>чел</v>
      </c>
      <c r="K97" s="1"/>
      <c r="L97" s="1"/>
      <c r="M97" s="1"/>
      <c r="N97" s="1"/>
      <c r="O97" s="1"/>
      <c r="P97" s="1"/>
      <c r="Q97" s="1"/>
      <c r="R97" s="5"/>
      <c r="S97" s="1"/>
      <c r="T97" s="11" t="str">
        <f t="shared" si="30"/>
        <v>*</v>
      </c>
      <c r="U97" s="17">
        <v>6</v>
      </c>
      <c r="V97" s="17">
        <v>6</v>
      </c>
      <c r="W97" s="17">
        <v>6</v>
      </c>
      <c r="X97" s="17">
        <v>6</v>
      </c>
      <c r="Y97" s="17">
        <v>6</v>
      </c>
      <c r="Z97" s="17">
        <v>6</v>
      </c>
      <c r="AA97" s="17">
        <v>6</v>
      </c>
      <c r="AB97" s="17">
        <v>6</v>
      </c>
      <c r="AC97" s="17">
        <v>6</v>
      </c>
      <c r="AD97" s="17">
        <v>6</v>
      </c>
      <c r="AE97" s="17">
        <v>6</v>
      </c>
      <c r="AF97" s="17">
        <v>6</v>
      </c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 t="str">
        <f>structure!$M$13</f>
        <v>прочие специалисты</v>
      </c>
      <c r="H98" s="1"/>
      <c r="I98" s="1"/>
      <c r="J98" s="18" t="str">
        <f t="shared" si="31"/>
        <v>чел</v>
      </c>
      <c r="K98" s="1"/>
      <c r="L98" s="1"/>
      <c r="M98" s="1"/>
      <c r="N98" s="1"/>
      <c r="O98" s="1"/>
      <c r="P98" s="1"/>
      <c r="Q98" s="1"/>
      <c r="R98" s="5"/>
      <c r="S98" s="1"/>
      <c r="T98" s="11" t="str">
        <f t="shared" si="30"/>
        <v>*</v>
      </c>
      <c r="U98" s="17">
        <v>4</v>
      </c>
      <c r="V98" s="17">
        <v>4</v>
      </c>
      <c r="W98" s="17">
        <v>4</v>
      </c>
      <c r="X98" s="17">
        <v>4</v>
      </c>
      <c r="Y98" s="17">
        <v>4</v>
      </c>
      <c r="Z98" s="17">
        <v>4</v>
      </c>
      <c r="AA98" s="17">
        <v>4</v>
      </c>
      <c r="AB98" s="17">
        <v>4</v>
      </c>
      <c r="AC98" s="17">
        <v>4</v>
      </c>
      <c r="AD98" s="17">
        <v>4</v>
      </c>
      <c r="AE98" s="17">
        <v>4</v>
      </c>
      <c r="AF98" s="17">
        <v>4</v>
      </c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8"/>
      <c r="K99" s="1"/>
      <c r="L99" s="1"/>
      <c r="M99" s="1"/>
      <c r="N99" s="1"/>
      <c r="O99" s="1"/>
      <c r="P99" s="1"/>
      <c r="Q99" s="1"/>
      <c r="R99" s="5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s="7" customFormat="1" x14ac:dyDescent="0.25">
      <c r="A100" s="5"/>
      <c r="B100" s="5"/>
      <c r="C100" s="5"/>
      <c r="D100" s="5"/>
      <c r="E100" s="5"/>
      <c r="F100" s="5"/>
      <c r="G100" s="5" t="str">
        <f>KPI!$F$64</f>
        <v>начисление ФОТ персонала</v>
      </c>
      <c r="H100" s="5"/>
      <c r="I100" s="5"/>
      <c r="J100" s="20" t="str">
        <f>IF($G100="","",INDEX(KPI!$H$11:$H$121,SUMIFS(KPI!$E$11:$E$121,KPI!$F$11:$F$121,$G100)))</f>
        <v>тыс.руб.</v>
      </c>
      <c r="K100" s="5"/>
      <c r="L100" s="5"/>
      <c r="M100" s="1"/>
      <c r="N100" s="1"/>
      <c r="O100" s="5"/>
      <c r="P100" s="5"/>
      <c r="Q100" s="5"/>
      <c r="R100" s="27">
        <f>SUM(T100:AG100)</f>
        <v>11040</v>
      </c>
      <c r="S100" s="5"/>
      <c r="T100" s="5"/>
      <c r="U100" s="40">
        <f>SUMPRODUCT(U96:U99,U101:U104)</f>
        <v>920</v>
      </c>
      <c r="V100" s="40">
        <f t="shared" ref="V100:AF100" si="32">SUMPRODUCT(V96:V99,V101:V104)</f>
        <v>920</v>
      </c>
      <c r="W100" s="40">
        <f t="shared" si="32"/>
        <v>920</v>
      </c>
      <c r="X100" s="40">
        <f t="shared" si="32"/>
        <v>920</v>
      </c>
      <c r="Y100" s="40">
        <f t="shared" si="32"/>
        <v>920</v>
      </c>
      <c r="Z100" s="40">
        <f t="shared" si="32"/>
        <v>920</v>
      </c>
      <c r="AA100" s="40">
        <f t="shared" si="32"/>
        <v>920</v>
      </c>
      <c r="AB100" s="40">
        <f t="shared" si="32"/>
        <v>920</v>
      </c>
      <c r="AC100" s="40">
        <f t="shared" si="32"/>
        <v>920</v>
      </c>
      <c r="AD100" s="40">
        <f t="shared" si="32"/>
        <v>920</v>
      </c>
      <c r="AE100" s="40">
        <f t="shared" si="32"/>
        <v>920</v>
      </c>
      <c r="AF100" s="40">
        <f t="shared" si="32"/>
        <v>920</v>
      </c>
      <c r="AG100" s="5"/>
      <c r="AH100" s="5"/>
    </row>
    <row r="101" spans="1:34" x14ac:dyDescent="0.25">
      <c r="A101" s="1"/>
      <c r="B101" s="1"/>
      <c r="C101" s="1"/>
      <c r="D101" s="1"/>
      <c r="E101" s="1"/>
      <c r="F101" s="1"/>
      <c r="G101" s="1" t="str">
        <f>structure!$M$11</f>
        <v>директора</v>
      </c>
      <c r="H101" s="1"/>
      <c r="I101" s="1"/>
      <c r="J101" s="18" t="str">
        <f t="shared" ref="J101:J103" si="33">IF($G101="","",$J$100)</f>
        <v>тыс.руб.</v>
      </c>
      <c r="K101" s="1"/>
      <c r="L101" s="1"/>
      <c r="M101" s="1"/>
      <c r="N101" s="1"/>
      <c r="O101" s="1"/>
      <c r="P101" s="1"/>
      <c r="Q101" s="1"/>
      <c r="R101" s="5"/>
      <c r="S101" s="1"/>
      <c r="T101" s="11" t="str">
        <f t="shared" ref="T101:T103" si="34">IF($G101="","","*")</f>
        <v>*</v>
      </c>
      <c r="U101" s="17">
        <v>150</v>
      </c>
      <c r="V101" s="17">
        <v>150</v>
      </c>
      <c r="W101" s="17">
        <v>150</v>
      </c>
      <c r="X101" s="17">
        <v>150</v>
      </c>
      <c r="Y101" s="17">
        <v>150</v>
      </c>
      <c r="Z101" s="17">
        <v>150</v>
      </c>
      <c r="AA101" s="17">
        <v>150</v>
      </c>
      <c r="AB101" s="17">
        <v>150</v>
      </c>
      <c r="AC101" s="17">
        <v>150</v>
      </c>
      <c r="AD101" s="17">
        <v>150</v>
      </c>
      <c r="AE101" s="17">
        <v>150</v>
      </c>
      <c r="AF101" s="17">
        <v>150</v>
      </c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 t="str">
        <f>structure!$M$12</f>
        <v>менеджеры по продажам</v>
      </c>
      <c r="H102" s="1"/>
      <c r="I102" s="1"/>
      <c r="J102" s="18" t="str">
        <f t="shared" si="33"/>
        <v>тыс.руб.</v>
      </c>
      <c r="K102" s="1"/>
      <c r="L102" s="1"/>
      <c r="M102" s="1"/>
      <c r="N102" s="1"/>
      <c r="O102" s="1"/>
      <c r="P102" s="1"/>
      <c r="Q102" s="1"/>
      <c r="R102" s="5"/>
      <c r="S102" s="1"/>
      <c r="T102" s="11" t="str">
        <f t="shared" si="34"/>
        <v>*</v>
      </c>
      <c r="U102" s="17">
        <v>70</v>
      </c>
      <c r="V102" s="17">
        <v>70</v>
      </c>
      <c r="W102" s="17">
        <v>70</v>
      </c>
      <c r="X102" s="17">
        <v>70</v>
      </c>
      <c r="Y102" s="17">
        <v>70</v>
      </c>
      <c r="Z102" s="17">
        <v>70</v>
      </c>
      <c r="AA102" s="17">
        <v>70</v>
      </c>
      <c r="AB102" s="17">
        <v>70</v>
      </c>
      <c r="AC102" s="17">
        <v>70</v>
      </c>
      <c r="AD102" s="17">
        <v>70</v>
      </c>
      <c r="AE102" s="17">
        <v>70</v>
      </c>
      <c r="AF102" s="17">
        <v>70</v>
      </c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 t="str">
        <f>structure!$M$13</f>
        <v>прочие специалисты</v>
      </c>
      <c r="H103" s="1"/>
      <c r="I103" s="1"/>
      <c r="J103" s="18" t="str">
        <f t="shared" si="33"/>
        <v>тыс.руб.</v>
      </c>
      <c r="K103" s="1"/>
      <c r="L103" s="1"/>
      <c r="M103" s="1"/>
      <c r="N103" s="1"/>
      <c r="O103" s="1"/>
      <c r="P103" s="1"/>
      <c r="Q103" s="1"/>
      <c r="R103" s="5"/>
      <c r="S103" s="1"/>
      <c r="T103" s="11" t="str">
        <f t="shared" si="34"/>
        <v>*</v>
      </c>
      <c r="U103" s="17">
        <v>50</v>
      </c>
      <c r="V103" s="17">
        <v>50</v>
      </c>
      <c r="W103" s="17">
        <v>50</v>
      </c>
      <c r="X103" s="17">
        <v>50</v>
      </c>
      <c r="Y103" s="17">
        <v>50</v>
      </c>
      <c r="Z103" s="17">
        <v>50</v>
      </c>
      <c r="AA103" s="17">
        <v>50</v>
      </c>
      <c r="AB103" s="17">
        <v>50</v>
      </c>
      <c r="AC103" s="17">
        <v>50</v>
      </c>
      <c r="AD103" s="17">
        <v>50</v>
      </c>
      <c r="AE103" s="17">
        <v>50</v>
      </c>
      <c r="AF103" s="17">
        <v>50</v>
      </c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8"/>
      <c r="K104" s="1"/>
      <c r="L104" s="1"/>
      <c r="M104" s="1"/>
      <c r="N104" s="1"/>
      <c r="O104" s="1"/>
      <c r="P104" s="1"/>
      <c r="Q104" s="1"/>
      <c r="R104" s="5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s="7" customFormat="1" x14ac:dyDescent="0.25">
      <c r="A105" s="5"/>
      <c r="B105" s="5"/>
      <c r="C105" s="5"/>
      <c r="D105" s="5"/>
      <c r="E105" s="5"/>
      <c r="F105" s="5"/>
      <c r="G105" s="5" t="str">
        <f>KPI!$F$65</f>
        <v>ставка ПФР</v>
      </c>
      <c r="H105" s="5"/>
      <c r="I105" s="5"/>
      <c r="J105" s="20" t="str">
        <f>IF($G105="","",INDEX(KPI!$H$11:$H$121,SUMIFS(KPI!$E$11:$E$121,KPI!$F$11:$F$121,$G105)))</f>
        <v>%</v>
      </c>
      <c r="K105" s="5"/>
      <c r="L105" s="5"/>
      <c r="M105" s="1"/>
      <c r="N105" s="1"/>
      <c r="O105" s="5"/>
      <c r="P105" s="5"/>
      <c r="Q105" s="5"/>
      <c r="R105" s="27"/>
      <c r="S105" s="5"/>
      <c r="T105" s="5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5"/>
      <c r="AH105" s="5"/>
    </row>
    <row r="106" spans="1:34" x14ac:dyDescent="0.25">
      <c r="A106" s="1"/>
      <c r="B106" s="1"/>
      <c r="C106" s="1"/>
      <c r="D106" s="1"/>
      <c r="E106" s="1"/>
      <c r="F106" s="1"/>
      <c r="G106" s="1" t="str">
        <f>structure!$M$11</f>
        <v>директора</v>
      </c>
      <c r="H106" s="1"/>
      <c r="I106" s="1"/>
      <c r="J106" s="18" t="str">
        <f t="shared" ref="J106:J108" si="35">IF($G106="","",$J$105)</f>
        <v>%</v>
      </c>
      <c r="K106" s="1"/>
      <c r="L106" s="1"/>
      <c r="M106" s="1"/>
      <c r="N106" s="1"/>
      <c r="O106" s="1"/>
      <c r="P106" s="1"/>
      <c r="Q106" s="1"/>
      <c r="R106" s="5"/>
      <c r="S106" s="1"/>
      <c r="T106" s="11" t="str">
        <f t="shared" ref="T106:T108" si="36">IF($G106="","","*")</f>
        <v>*</v>
      </c>
      <c r="U106" s="22">
        <v>0.22</v>
      </c>
      <c r="V106" s="22">
        <v>0.22</v>
      </c>
      <c r="W106" s="22">
        <v>0.22</v>
      </c>
      <c r="X106" s="22">
        <v>0.22</v>
      </c>
      <c r="Y106" s="22">
        <v>0.22</v>
      </c>
      <c r="Z106" s="22">
        <v>0.22</v>
      </c>
      <c r="AA106" s="22">
        <v>0.18</v>
      </c>
      <c r="AB106" s="22">
        <v>0.18</v>
      </c>
      <c r="AC106" s="22">
        <v>0.18</v>
      </c>
      <c r="AD106" s="22">
        <v>0.1</v>
      </c>
      <c r="AE106" s="22">
        <v>0.1</v>
      </c>
      <c r="AF106" s="22">
        <v>0.1</v>
      </c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 t="str">
        <f>structure!$M$12</f>
        <v>менеджеры по продажам</v>
      </c>
      <c r="H107" s="1"/>
      <c r="I107" s="1"/>
      <c r="J107" s="18" t="str">
        <f t="shared" si="35"/>
        <v>%</v>
      </c>
      <c r="K107" s="1"/>
      <c r="L107" s="1"/>
      <c r="M107" s="1"/>
      <c r="N107" s="1"/>
      <c r="O107" s="1"/>
      <c r="P107" s="1"/>
      <c r="Q107" s="1"/>
      <c r="R107" s="5"/>
      <c r="S107" s="1"/>
      <c r="T107" s="11" t="str">
        <f t="shared" si="36"/>
        <v>*</v>
      </c>
      <c r="U107" s="22">
        <v>0.22</v>
      </c>
      <c r="V107" s="22">
        <v>0.22</v>
      </c>
      <c r="W107" s="22">
        <v>0.22</v>
      </c>
      <c r="X107" s="22">
        <v>0.22</v>
      </c>
      <c r="Y107" s="22">
        <v>0.22</v>
      </c>
      <c r="Z107" s="22">
        <v>0.22</v>
      </c>
      <c r="AA107" s="22">
        <v>0.22</v>
      </c>
      <c r="AB107" s="22">
        <v>0.22</v>
      </c>
      <c r="AC107" s="22">
        <v>0.22</v>
      </c>
      <c r="AD107" s="22">
        <v>0.22</v>
      </c>
      <c r="AE107" s="22">
        <v>0.22</v>
      </c>
      <c r="AF107" s="22">
        <v>0.22</v>
      </c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 t="str">
        <f>structure!$M$13</f>
        <v>прочие специалисты</v>
      </c>
      <c r="H108" s="1"/>
      <c r="I108" s="1"/>
      <c r="J108" s="18" t="str">
        <f t="shared" si="35"/>
        <v>%</v>
      </c>
      <c r="K108" s="1"/>
      <c r="L108" s="1"/>
      <c r="M108" s="1"/>
      <c r="N108" s="1"/>
      <c r="O108" s="1"/>
      <c r="P108" s="1"/>
      <c r="Q108" s="1"/>
      <c r="R108" s="5"/>
      <c r="S108" s="1"/>
      <c r="T108" s="11" t="str">
        <f t="shared" si="36"/>
        <v>*</v>
      </c>
      <c r="U108" s="22">
        <v>0.22</v>
      </c>
      <c r="V108" s="22">
        <v>0.22</v>
      </c>
      <c r="W108" s="22">
        <v>0.22</v>
      </c>
      <c r="X108" s="22">
        <v>0.22</v>
      </c>
      <c r="Y108" s="22">
        <v>0.22</v>
      </c>
      <c r="Z108" s="22">
        <v>0.22</v>
      </c>
      <c r="AA108" s="22">
        <v>0.22</v>
      </c>
      <c r="AB108" s="22">
        <v>0.22</v>
      </c>
      <c r="AC108" s="22">
        <v>0.22</v>
      </c>
      <c r="AD108" s="22">
        <v>0.22</v>
      </c>
      <c r="AE108" s="22">
        <v>0.22</v>
      </c>
      <c r="AF108" s="22">
        <v>0.22</v>
      </c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8"/>
      <c r="K109" s="1"/>
      <c r="L109" s="1"/>
      <c r="M109" s="1"/>
      <c r="N109" s="1"/>
      <c r="O109" s="1"/>
      <c r="P109" s="1"/>
      <c r="Q109" s="1"/>
      <c r="R109" s="5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s="7" customFormat="1" x14ac:dyDescent="0.25">
      <c r="A110" s="5"/>
      <c r="B110" s="5"/>
      <c r="C110" s="5"/>
      <c r="D110" s="5"/>
      <c r="E110" s="5"/>
      <c r="F110" s="5"/>
      <c r="G110" s="5" t="str">
        <f>KPI!$F$66</f>
        <v>ежемесячные отчисления в ПФР</v>
      </c>
      <c r="H110" s="5"/>
      <c r="I110" s="5"/>
      <c r="J110" s="20" t="str">
        <f>IF($G110="","",INDEX(KPI!$H$11:$H$121,SUMIFS(KPI!$E$11:$E$121,KPI!$F$11:$F$121,$G110)))</f>
        <v>тыс.руб.</v>
      </c>
      <c r="K110" s="5"/>
      <c r="L110" s="5"/>
      <c r="M110" s="5"/>
      <c r="N110" s="27"/>
      <c r="O110" s="5"/>
      <c r="P110" s="5"/>
      <c r="Q110" s="5"/>
      <c r="R110" s="27">
        <f>SUM(T110:AG110)</f>
        <v>2284.8000000000006</v>
      </c>
      <c r="S110" s="5"/>
      <c r="T110" s="5"/>
      <c r="U110" s="40">
        <f>SUMPRODUCT(U$96:U$99,U$101:U$104,U106:U109)</f>
        <v>202.4</v>
      </c>
      <c r="V110" s="40">
        <f t="shared" ref="V110:AF110" si="37">SUMPRODUCT(V$96:V$99,V$101:V$104,V106:V109)</f>
        <v>202.4</v>
      </c>
      <c r="W110" s="40">
        <f t="shared" si="37"/>
        <v>202.4</v>
      </c>
      <c r="X110" s="40">
        <f t="shared" si="37"/>
        <v>202.4</v>
      </c>
      <c r="Y110" s="40">
        <f t="shared" si="37"/>
        <v>202.4</v>
      </c>
      <c r="Z110" s="40">
        <f t="shared" si="37"/>
        <v>202.4</v>
      </c>
      <c r="AA110" s="40">
        <f t="shared" si="37"/>
        <v>190.4</v>
      </c>
      <c r="AB110" s="40">
        <f t="shared" si="37"/>
        <v>190.4</v>
      </c>
      <c r="AC110" s="40">
        <f t="shared" si="37"/>
        <v>190.4</v>
      </c>
      <c r="AD110" s="40">
        <f t="shared" si="37"/>
        <v>166.4</v>
      </c>
      <c r="AE110" s="40">
        <f t="shared" si="37"/>
        <v>166.4</v>
      </c>
      <c r="AF110" s="40">
        <f t="shared" si="37"/>
        <v>166.4</v>
      </c>
      <c r="AG110" s="5"/>
      <c r="AH110" s="5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8"/>
      <c r="K111" s="1"/>
      <c r="L111" s="1"/>
      <c r="M111" s="1"/>
      <c r="N111" s="1"/>
      <c r="O111" s="1"/>
      <c r="P111" s="1"/>
      <c r="Q111" s="1"/>
      <c r="R111" s="5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s="7" customFormat="1" x14ac:dyDescent="0.25">
      <c r="A112" s="5"/>
      <c r="B112" s="5"/>
      <c r="C112" s="5"/>
      <c r="D112" s="5"/>
      <c r="E112" s="5"/>
      <c r="F112" s="5"/>
      <c r="G112" s="5" t="str">
        <f>KPI!$F$67</f>
        <v>ставка ФСС</v>
      </c>
      <c r="H112" s="5"/>
      <c r="I112" s="5"/>
      <c r="J112" s="20" t="str">
        <f>IF($G112="","",INDEX(KPI!$H$11:$H$121,SUMIFS(KPI!$E$11:$E$121,KPI!$F$11:$F$121,$G112)))</f>
        <v>%</v>
      </c>
      <c r="K112" s="5"/>
      <c r="L112" s="5"/>
      <c r="M112" s="1"/>
      <c r="N112" s="1"/>
      <c r="O112" s="5"/>
      <c r="P112" s="5"/>
      <c r="Q112" s="5"/>
      <c r="R112" s="27"/>
      <c r="S112" s="5"/>
      <c r="T112" s="5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5"/>
      <c r="AH112" s="5"/>
    </row>
    <row r="113" spans="1:34" x14ac:dyDescent="0.25">
      <c r="A113" s="1"/>
      <c r="B113" s="1"/>
      <c r="C113" s="1"/>
      <c r="D113" s="1"/>
      <c r="E113" s="1"/>
      <c r="F113" s="1"/>
      <c r="G113" s="1" t="str">
        <f>structure!$M$11</f>
        <v>директора</v>
      </c>
      <c r="H113" s="1"/>
      <c r="I113" s="1"/>
      <c r="J113" s="18" t="str">
        <f t="shared" ref="J113:J115" si="38">IF($G113="","",$J$112)</f>
        <v>%</v>
      </c>
      <c r="K113" s="1"/>
      <c r="L113" s="1"/>
      <c r="M113" s="1"/>
      <c r="N113" s="1"/>
      <c r="O113" s="1"/>
      <c r="P113" s="1"/>
      <c r="Q113" s="1"/>
      <c r="R113" s="5"/>
      <c r="S113" s="1"/>
      <c r="T113" s="11" t="str">
        <f t="shared" ref="T113:T115" si="39">IF($G113="","","*")</f>
        <v>*</v>
      </c>
      <c r="U113" s="22">
        <v>2.9000000000000001E-2</v>
      </c>
      <c r="V113" s="22">
        <v>2.9000000000000001E-2</v>
      </c>
      <c r="W113" s="22">
        <v>2.9000000000000001E-2</v>
      </c>
      <c r="X113" s="22">
        <v>2.9000000000000001E-2</v>
      </c>
      <c r="Y113" s="22">
        <v>2.9000000000000001E-2</v>
      </c>
      <c r="Z113" s="22">
        <v>2.9000000000000001E-2</v>
      </c>
      <c r="AA113" s="22">
        <v>1.4999999999999999E-2</v>
      </c>
      <c r="AB113" s="22">
        <v>1.4999999999999999E-2</v>
      </c>
      <c r="AC113" s="22">
        <v>1.4999999999999999E-2</v>
      </c>
      <c r="AD113" s="22">
        <v>0</v>
      </c>
      <c r="AE113" s="22">
        <v>0</v>
      </c>
      <c r="AF113" s="22">
        <v>0</v>
      </c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 t="str">
        <f>structure!$M$12</f>
        <v>менеджеры по продажам</v>
      </c>
      <c r="H114" s="1"/>
      <c r="I114" s="1"/>
      <c r="J114" s="18" t="str">
        <f t="shared" si="38"/>
        <v>%</v>
      </c>
      <c r="K114" s="1"/>
      <c r="L114" s="1"/>
      <c r="M114" s="1"/>
      <c r="N114" s="1"/>
      <c r="O114" s="1"/>
      <c r="P114" s="1"/>
      <c r="Q114" s="1"/>
      <c r="R114" s="5"/>
      <c r="S114" s="1"/>
      <c r="T114" s="11" t="str">
        <f t="shared" si="39"/>
        <v>*</v>
      </c>
      <c r="U114" s="22">
        <v>2.9000000000000001E-2</v>
      </c>
      <c r="V114" s="22">
        <v>2.9000000000000001E-2</v>
      </c>
      <c r="W114" s="22">
        <v>2.9000000000000001E-2</v>
      </c>
      <c r="X114" s="22">
        <v>2.9000000000000001E-2</v>
      </c>
      <c r="Y114" s="22">
        <v>2.9000000000000001E-2</v>
      </c>
      <c r="Z114" s="22">
        <v>2.9000000000000001E-2</v>
      </c>
      <c r="AA114" s="22">
        <v>2.9000000000000001E-2</v>
      </c>
      <c r="AB114" s="22">
        <v>2.9000000000000001E-2</v>
      </c>
      <c r="AC114" s="22">
        <v>2.9000000000000001E-2</v>
      </c>
      <c r="AD114" s="22">
        <v>2.9000000000000001E-2</v>
      </c>
      <c r="AE114" s="22">
        <v>2.9000000000000001E-2</v>
      </c>
      <c r="AF114" s="22">
        <v>2.9000000000000001E-2</v>
      </c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 t="str">
        <f>structure!$M$13</f>
        <v>прочие специалисты</v>
      </c>
      <c r="H115" s="1"/>
      <c r="I115" s="1"/>
      <c r="J115" s="18" t="str">
        <f t="shared" si="38"/>
        <v>%</v>
      </c>
      <c r="K115" s="1"/>
      <c r="L115" s="1"/>
      <c r="M115" s="1"/>
      <c r="N115" s="1"/>
      <c r="O115" s="1"/>
      <c r="P115" s="1"/>
      <c r="Q115" s="1"/>
      <c r="R115" s="5"/>
      <c r="S115" s="1"/>
      <c r="T115" s="11" t="str">
        <f t="shared" si="39"/>
        <v>*</v>
      </c>
      <c r="U115" s="22">
        <v>2.9000000000000001E-2</v>
      </c>
      <c r="V115" s="22">
        <v>2.9000000000000001E-2</v>
      </c>
      <c r="W115" s="22">
        <v>2.9000000000000001E-2</v>
      </c>
      <c r="X115" s="22">
        <v>2.9000000000000001E-2</v>
      </c>
      <c r="Y115" s="22">
        <v>2.9000000000000001E-2</v>
      </c>
      <c r="Z115" s="22">
        <v>2.9000000000000001E-2</v>
      </c>
      <c r="AA115" s="22">
        <v>2.9000000000000001E-2</v>
      </c>
      <c r="AB115" s="22">
        <v>2.9000000000000001E-2</v>
      </c>
      <c r="AC115" s="22">
        <v>2.9000000000000001E-2</v>
      </c>
      <c r="AD115" s="22">
        <v>2.9000000000000001E-2</v>
      </c>
      <c r="AE115" s="22">
        <v>2.9000000000000001E-2</v>
      </c>
      <c r="AF115" s="22">
        <v>2.9000000000000001E-2</v>
      </c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8"/>
      <c r="K116" s="1"/>
      <c r="L116" s="1"/>
      <c r="M116" s="1"/>
      <c r="N116" s="1"/>
      <c r="O116" s="1"/>
      <c r="P116" s="1"/>
      <c r="Q116" s="1"/>
      <c r="R116" s="5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 s="7" customFormat="1" x14ac:dyDescent="0.25">
      <c r="A117" s="5"/>
      <c r="B117" s="5"/>
      <c r="C117" s="5"/>
      <c r="D117" s="5"/>
      <c r="E117" s="5"/>
      <c r="F117" s="5"/>
      <c r="G117" s="5" t="str">
        <f>KPI!$F$68</f>
        <v>ежемесячные отчисления в ФСС</v>
      </c>
      <c r="H117" s="5"/>
      <c r="I117" s="5"/>
      <c r="J117" s="20" t="str">
        <f>IF($G117="","",INDEX(KPI!$H$11:$H$121,SUMIFS(KPI!$E$11:$E$121,KPI!$F$11:$F$121,$G117)))</f>
        <v>тыс.руб.</v>
      </c>
      <c r="K117" s="5"/>
      <c r="L117" s="5"/>
      <c r="M117" s="5"/>
      <c r="N117" s="27"/>
      <c r="O117" s="5"/>
      <c r="P117" s="5"/>
      <c r="Q117" s="5"/>
      <c r="R117" s="27">
        <f>SUM(T117:AG117)</f>
        <v>281.46000000000004</v>
      </c>
      <c r="S117" s="5"/>
      <c r="T117" s="5"/>
      <c r="U117" s="40">
        <f>SUMPRODUCT(U$96:U$99,U$101:U$104,U113:U116)</f>
        <v>26.680000000000003</v>
      </c>
      <c r="V117" s="40">
        <f>SUMPRODUCT(V$96:V$99,V$101:V$104,V113:V116)</f>
        <v>26.680000000000003</v>
      </c>
      <c r="W117" s="40">
        <f t="shared" ref="W117" si="40">SUMPRODUCT(W$96:W$99,W$101:W$104,W113:W116)</f>
        <v>26.680000000000003</v>
      </c>
      <c r="X117" s="40">
        <f t="shared" ref="X117" si="41">SUMPRODUCT(X$96:X$99,X$101:X$104,X113:X116)</f>
        <v>26.680000000000003</v>
      </c>
      <c r="Y117" s="40">
        <f t="shared" ref="Y117" si="42">SUMPRODUCT(Y$96:Y$99,Y$101:Y$104,Y113:Y116)</f>
        <v>26.680000000000003</v>
      </c>
      <c r="Z117" s="40">
        <f t="shared" ref="Z117" si="43">SUMPRODUCT(Z$96:Z$99,Z$101:Z$104,Z113:Z116)</f>
        <v>26.680000000000003</v>
      </c>
      <c r="AA117" s="40">
        <f t="shared" ref="AA117" si="44">SUMPRODUCT(AA$96:AA$99,AA$101:AA$104,AA113:AA116)</f>
        <v>22.48</v>
      </c>
      <c r="AB117" s="40">
        <f t="shared" ref="AB117" si="45">SUMPRODUCT(AB$96:AB$99,AB$101:AB$104,AB113:AB116)</f>
        <v>22.48</v>
      </c>
      <c r="AC117" s="40">
        <f t="shared" ref="AC117" si="46">SUMPRODUCT(AC$96:AC$99,AC$101:AC$104,AC113:AC116)</f>
        <v>22.48</v>
      </c>
      <c r="AD117" s="40">
        <f t="shared" ref="AD117" si="47">SUMPRODUCT(AD$96:AD$99,AD$101:AD$104,AD113:AD116)</f>
        <v>17.980000000000004</v>
      </c>
      <c r="AE117" s="40">
        <f t="shared" ref="AE117" si="48">SUMPRODUCT(AE$96:AE$99,AE$101:AE$104,AE113:AE116)</f>
        <v>17.980000000000004</v>
      </c>
      <c r="AF117" s="40">
        <f t="shared" ref="AF117" si="49">SUMPRODUCT(AF$96:AF$99,AF$101:AF$104,AF113:AF116)</f>
        <v>17.980000000000004</v>
      </c>
      <c r="AG117" s="5"/>
      <c r="AH117" s="5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8"/>
      <c r="K118" s="1"/>
      <c r="L118" s="1"/>
      <c r="M118" s="1"/>
      <c r="N118" s="1"/>
      <c r="O118" s="1"/>
      <c r="P118" s="1"/>
      <c r="Q118" s="1"/>
      <c r="R118" s="5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s="7" customFormat="1" x14ac:dyDescent="0.25">
      <c r="A119" s="5"/>
      <c r="B119" s="5"/>
      <c r="C119" s="5"/>
      <c r="D119" s="5"/>
      <c r="E119" s="5"/>
      <c r="F119" s="5"/>
      <c r="G119" s="5" t="str">
        <f>KPI!$F$69</f>
        <v>ставка ФФОМС</v>
      </c>
      <c r="H119" s="5"/>
      <c r="I119" s="5"/>
      <c r="J119" s="20" t="str">
        <f>IF($G119="","",INDEX(KPI!$H$11:$H$121,SUMIFS(KPI!$E$11:$E$121,KPI!$F$11:$F$121,$G119)))</f>
        <v>%</v>
      </c>
      <c r="K119" s="5"/>
      <c r="L119" s="5"/>
      <c r="M119" s="1"/>
      <c r="N119" s="1"/>
      <c r="O119" s="5"/>
      <c r="P119" s="5"/>
      <c r="Q119" s="5"/>
      <c r="R119" s="27"/>
      <c r="S119" s="5"/>
      <c r="T119" s="5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5"/>
      <c r="AH119" s="5"/>
    </row>
    <row r="120" spans="1:34" x14ac:dyDescent="0.25">
      <c r="A120" s="1"/>
      <c r="B120" s="1"/>
      <c r="C120" s="1"/>
      <c r="D120" s="1"/>
      <c r="E120" s="1"/>
      <c r="F120" s="1"/>
      <c r="G120" s="1" t="str">
        <f>structure!$M$11</f>
        <v>директора</v>
      </c>
      <c r="H120" s="1"/>
      <c r="I120" s="1"/>
      <c r="J120" s="18" t="str">
        <f>IF($G120="","",$J$119)</f>
        <v>%</v>
      </c>
      <c r="K120" s="1"/>
      <c r="L120" s="1"/>
      <c r="M120" s="1"/>
      <c r="N120" s="1"/>
      <c r="O120" s="1"/>
      <c r="P120" s="1"/>
      <c r="Q120" s="1"/>
      <c r="R120" s="5"/>
      <c r="S120" s="1"/>
      <c r="T120" s="11" t="str">
        <f t="shared" ref="T120:T122" si="50">IF($G120="","","*")</f>
        <v>*</v>
      </c>
      <c r="U120" s="22">
        <v>5.0999999999999997E-2</v>
      </c>
      <c r="V120" s="22">
        <v>5.0999999999999997E-2</v>
      </c>
      <c r="W120" s="22">
        <v>5.0999999999999997E-2</v>
      </c>
      <c r="X120" s="22">
        <v>5.0999999999999997E-2</v>
      </c>
      <c r="Y120" s="22">
        <v>5.0999999999999997E-2</v>
      </c>
      <c r="Z120" s="22">
        <v>5.0999999999999997E-2</v>
      </c>
      <c r="AA120" s="22">
        <v>5.0999999999999997E-2</v>
      </c>
      <c r="AB120" s="22">
        <v>5.0999999999999997E-2</v>
      </c>
      <c r="AC120" s="22">
        <v>5.0999999999999997E-2</v>
      </c>
      <c r="AD120" s="22">
        <v>5.0999999999999997E-2</v>
      </c>
      <c r="AE120" s="22">
        <v>5.0999999999999997E-2</v>
      </c>
      <c r="AF120" s="22">
        <v>5.0999999999999997E-2</v>
      </c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 t="str">
        <f>structure!$M$12</f>
        <v>менеджеры по продажам</v>
      </c>
      <c r="H121" s="1"/>
      <c r="I121" s="1"/>
      <c r="J121" s="18" t="str">
        <f>IF($G121="","",$J$119)</f>
        <v>%</v>
      </c>
      <c r="K121" s="1"/>
      <c r="L121" s="1"/>
      <c r="M121" s="1"/>
      <c r="N121" s="1"/>
      <c r="O121" s="1"/>
      <c r="P121" s="1"/>
      <c r="Q121" s="1"/>
      <c r="R121" s="5"/>
      <c r="S121" s="1"/>
      <c r="T121" s="11" t="str">
        <f t="shared" si="50"/>
        <v>*</v>
      </c>
      <c r="U121" s="22">
        <v>5.0999999999999997E-2</v>
      </c>
      <c r="V121" s="22">
        <v>5.0999999999999997E-2</v>
      </c>
      <c r="W121" s="22">
        <v>5.0999999999999997E-2</v>
      </c>
      <c r="X121" s="22">
        <v>5.0999999999999997E-2</v>
      </c>
      <c r="Y121" s="22">
        <v>5.0999999999999997E-2</v>
      </c>
      <c r="Z121" s="22">
        <v>5.0999999999999997E-2</v>
      </c>
      <c r="AA121" s="22">
        <v>5.0999999999999997E-2</v>
      </c>
      <c r="AB121" s="22">
        <v>5.0999999999999997E-2</v>
      </c>
      <c r="AC121" s="22">
        <v>5.0999999999999997E-2</v>
      </c>
      <c r="AD121" s="22">
        <v>5.0999999999999997E-2</v>
      </c>
      <c r="AE121" s="22">
        <v>5.0999999999999997E-2</v>
      </c>
      <c r="AF121" s="22">
        <v>5.0999999999999997E-2</v>
      </c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 t="str">
        <f>structure!$M$13</f>
        <v>прочие специалисты</v>
      </c>
      <c r="H122" s="1"/>
      <c r="I122" s="1"/>
      <c r="J122" s="18" t="str">
        <f>IF($G122="","",$J$119)</f>
        <v>%</v>
      </c>
      <c r="K122" s="1"/>
      <c r="L122" s="1"/>
      <c r="M122" s="1"/>
      <c r="N122" s="1"/>
      <c r="O122" s="1"/>
      <c r="P122" s="1"/>
      <c r="Q122" s="1"/>
      <c r="R122" s="5"/>
      <c r="S122" s="1"/>
      <c r="T122" s="11" t="str">
        <f t="shared" si="50"/>
        <v>*</v>
      </c>
      <c r="U122" s="22">
        <v>5.0999999999999997E-2</v>
      </c>
      <c r="V122" s="22">
        <v>5.0999999999999997E-2</v>
      </c>
      <c r="W122" s="22">
        <v>5.0999999999999997E-2</v>
      </c>
      <c r="X122" s="22">
        <v>5.0999999999999997E-2</v>
      </c>
      <c r="Y122" s="22">
        <v>5.0999999999999997E-2</v>
      </c>
      <c r="Z122" s="22">
        <v>5.0999999999999997E-2</v>
      </c>
      <c r="AA122" s="22">
        <v>5.0999999999999997E-2</v>
      </c>
      <c r="AB122" s="22">
        <v>5.0999999999999997E-2</v>
      </c>
      <c r="AC122" s="22">
        <v>5.0999999999999997E-2</v>
      </c>
      <c r="AD122" s="22">
        <v>5.0999999999999997E-2</v>
      </c>
      <c r="AE122" s="22">
        <v>5.0999999999999997E-2</v>
      </c>
      <c r="AF122" s="22">
        <v>5.0999999999999997E-2</v>
      </c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8"/>
      <c r="K123" s="1"/>
      <c r="L123" s="1"/>
      <c r="M123" s="1"/>
      <c r="N123" s="1"/>
      <c r="O123" s="1"/>
      <c r="P123" s="1"/>
      <c r="Q123" s="1"/>
      <c r="R123" s="5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 s="7" customFormat="1" x14ac:dyDescent="0.25">
      <c r="A124" s="5"/>
      <c r="B124" s="5"/>
      <c r="C124" s="5"/>
      <c r="D124" s="5"/>
      <c r="E124" s="5"/>
      <c r="F124" s="5"/>
      <c r="G124" s="5" t="str">
        <f>KPI!$F$70</f>
        <v>ежемесячные отчисления в ФФОМС</v>
      </c>
      <c r="H124" s="5"/>
      <c r="I124" s="5"/>
      <c r="J124" s="20" t="str">
        <f>IF($G124="","",INDEX(KPI!$H$11:$H$121,SUMIFS(KPI!$E$11:$E$121,KPI!$F$11:$F$121,$G124)))</f>
        <v>тыс.руб.</v>
      </c>
      <c r="K124" s="5"/>
      <c r="L124" s="5"/>
      <c r="M124" s="5"/>
      <c r="N124" s="27"/>
      <c r="O124" s="5"/>
      <c r="P124" s="5"/>
      <c r="Q124" s="5"/>
      <c r="R124" s="27">
        <f>SUM(T124:AG124)</f>
        <v>563.04000000000008</v>
      </c>
      <c r="S124" s="5"/>
      <c r="T124" s="5"/>
      <c r="U124" s="40">
        <f>SUMPRODUCT(U$96:U$99,U$101:U$104,U120:U123)</f>
        <v>46.92</v>
      </c>
      <c r="V124" s="40">
        <f>SUMPRODUCT(V$96:V$99,V$101:V$104,V120:V123)</f>
        <v>46.92</v>
      </c>
      <c r="W124" s="40">
        <f t="shared" ref="W124" si="51">SUMPRODUCT(W$96:W$99,W$101:W$104,W120:W123)</f>
        <v>46.92</v>
      </c>
      <c r="X124" s="40">
        <f t="shared" ref="X124" si="52">SUMPRODUCT(X$96:X$99,X$101:X$104,X120:X123)</f>
        <v>46.92</v>
      </c>
      <c r="Y124" s="40">
        <f t="shared" ref="Y124" si="53">SUMPRODUCT(Y$96:Y$99,Y$101:Y$104,Y120:Y123)</f>
        <v>46.92</v>
      </c>
      <c r="Z124" s="40">
        <f t="shared" ref="Z124" si="54">SUMPRODUCT(Z$96:Z$99,Z$101:Z$104,Z120:Z123)</f>
        <v>46.92</v>
      </c>
      <c r="AA124" s="40">
        <f t="shared" ref="AA124" si="55">SUMPRODUCT(AA$96:AA$99,AA$101:AA$104,AA120:AA123)</f>
        <v>46.92</v>
      </c>
      <c r="AB124" s="40">
        <f t="shared" ref="AB124" si="56">SUMPRODUCT(AB$96:AB$99,AB$101:AB$104,AB120:AB123)</f>
        <v>46.92</v>
      </c>
      <c r="AC124" s="40">
        <f t="shared" ref="AC124" si="57">SUMPRODUCT(AC$96:AC$99,AC$101:AC$104,AC120:AC123)</f>
        <v>46.92</v>
      </c>
      <c r="AD124" s="40">
        <f t="shared" ref="AD124" si="58">SUMPRODUCT(AD$96:AD$99,AD$101:AD$104,AD120:AD123)</f>
        <v>46.92</v>
      </c>
      <c r="AE124" s="40">
        <f t="shared" ref="AE124" si="59">SUMPRODUCT(AE$96:AE$99,AE$101:AE$104,AE120:AE123)</f>
        <v>46.92</v>
      </c>
      <c r="AF124" s="40">
        <f t="shared" ref="AF124" si="60">SUMPRODUCT(AF$96:AF$99,AF$101:AF$104,AF120:AF123)</f>
        <v>46.92</v>
      </c>
      <c r="AG124" s="5"/>
      <c r="AH124" s="5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8"/>
      <c r="K125" s="1"/>
      <c r="L125" s="1"/>
      <c r="M125" s="1"/>
      <c r="N125" s="1"/>
      <c r="O125" s="1"/>
      <c r="P125" s="1"/>
      <c r="Q125" s="1"/>
      <c r="R125" s="5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 s="32" customFormat="1" x14ac:dyDescent="0.25">
      <c r="A126" s="30"/>
      <c r="B126" s="30"/>
      <c r="C126" s="30"/>
      <c r="D126" s="30"/>
      <c r="E126" s="30"/>
      <c r="F126" s="30"/>
      <c r="G126" s="30" t="str">
        <f>KPI!$F$71</f>
        <v>процент аванса по ФОТ</v>
      </c>
      <c r="H126" s="30"/>
      <c r="I126" s="30"/>
      <c r="J126" s="31" t="str">
        <f>IF($G126="","",INDEX(KPI!$H$11:$H$121,SUMIFS(KPI!$E$11:$E$121,KPI!$F$11:$F$121,$G126)))</f>
        <v>%</v>
      </c>
      <c r="K126" s="30"/>
      <c r="L126" s="30"/>
      <c r="M126" s="30"/>
      <c r="N126" s="46"/>
      <c r="O126" s="30"/>
      <c r="P126" s="30"/>
      <c r="Q126" s="30"/>
      <c r="R126" s="46"/>
      <c r="S126" s="30"/>
      <c r="T126" s="41" t="str">
        <f t="shared" ref="T126:T142" si="61">IF($G126="","","*")</f>
        <v>*</v>
      </c>
      <c r="U126" s="45">
        <v>0.5</v>
      </c>
      <c r="V126" s="45">
        <v>0.5</v>
      </c>
      <c r="W126" s="45">
        <v>0.5</v>
      </c>
      <c r="X126" s="45">
        <v>0.5</v>
      </c>
      <c r="Y126" s="45">
        <v>0.5</v>
      </c>
      <c r="Z126" s="45">
        <v>0.5</v>
      </c>
      <c r="AA126" s="45">
        <v>0.5</v>
      </c>
      <c r="AB126" s="45">
        <v>0.5</v>
      </c>
      <c r="AC126" s="45">
        <v>0.5</v>
      </c>
      <c r="AD126" s="45">
        <v>0.5</v>
      </c>
      <c r="AE126" s="45">
        <v>0.5</v>
      </c>
      <c r="AF126" s="45">
        <v>0.5</v>
      </c>
      <c r="AG126" s="30"/>
      <c r="AH126" s="30"/>
    </row>
    <row r="127" spans="1:34" s="32" customFormat="1" x14ac:dyDescent="0.25">
      <c r="A127" s="30"/>
      <c r="B127" s="30"/>
      <c r="C127" s="30"/>
      <c r="D127" s="30"/>
      <c r="E127" s="30"/>
      <c r="F127" s="30"/>
      <c r="G127" s="30" t="str">
        <f>KPI!$F$72</f>
        <v>день месяца выплаты аванса по ФОТ</v>
      </c>
      <c r="H127" s="30"/>
      <c r="I127" s="30"/>
      <c r="J127" s="31" t="str">
        <f>IF($G127="","",INDEX(KPI!$H$11:$H$121,SUMIFS(KPI!$E$11:$E$121,KPI!$F$11:$F$121,$G127)))</f>
        <v>день</v>
      </c>
      <c r="K127" s="30"/>
      <c r="L127" s="30"/>
      <c r="M127" s="30"/>
      <c r="N127" s="46"/>
      <c r="O127" s="30"/>
      <c r="P127" s="30"/>
      <c r="Q127" s="30"/>
      <c r="R127" s="46"/>
      <c r="S127" s="30"/>
      <c r="T127" s="41" t="str">
        <f t="shared" si="61"/>
        <v>*</v>
      </c>
      <c r="U127" s="42">
        <v>25</v>
      </c>
      <c r="V127" s="42">
        <v>25</v>
      </c>
      <c r="W127" s="42">
        <v>25</v>
      </c>
      <c r="X127" s="42">
        <v>25</v>
      </c>
      <c r="Y127" s="42">
        <v>25</v>
      </c>
      <c r="Z127" s="42">
        <v>25</v>
      </c>
      <c r="AA127" s="42">
        <v>25</v>
      </c>
      <c r="AB127" s="42">
        <v>25</v>
      </c>
      <c r="AC127" s="42">
        <v>25</v>
      </c>
      <c r="AD127" s="42">
        <v>25</v>
      </c>
      <c r="AE127" s="42">
        <v>25</v>
      </c>
      <c r="AF127" s="42">
        <v>25</v>
      </c>
      <c r="AG127" s="30"/>
      <c r="AH127" s="30"/>
    </row>
    <row r="128" spans="1:34" s="32" customFormat="1" x14ac:dyDescent="0.25">
      <c r="A128" s="30"/>
      <c r="B128" s="30"/>
      <c r="C128" s="30"/>
      <c r="D128" s="30"/>
      <c r="E128" s="30"/>
      <c r="F128" s="30"/>
      <c r="G128" s="30" t="str">
        <f>KPI!$F$73</f>
        <v>процент доплаты по ФОТ</v>
      </c>
      <c r="H128" s="30"/>
      <c r="I128" s="30"/>
      <c r="J128" s="31" t="str">
        <f>IF($G128="","",INDEX(KPI!$H$11:$H$121,SUMIFS(KPI!$E$11:$E$121,KPI!$F$11:$F$121,$G128)))</f>
        <v>%</v>
      </c>
      <c r="K128" s="30"/>
      <c r="L128" s="30"/>
      <c r="M128" s="30"/>
      <c r="N128" s="46"/>
      <c r="O128" s="30"/>
      <c r="P128" s="30"/>
      <c r="Q128" s="30"/>
      <c r="R128" s="46"/>
      <c r="S128" s="30"/>
      <c r="T128" s="41"/>
      <c r="U128" s="59">
        <f>100%-U126</f>
        <v>0.5</v>
      </c>
      <c r="V128" s="59">
        <f t="shared" ref="V128:AF128" si="62">100%-V126</f>
        <v>0.5</v>
      </c>
      <c r="W128" s="59">
        <f t="shared" si="62"/>
        <v>0.5</v>
      </c>
      <c r="X128" s="59">
        <f t="shared" si="62"/>
        <v>0.5</v>
      </c>
      <c r="Y128" s="59">
        <f t="shared" si="62"/>
        <v>0.5</v>
      </c>
      <c r="Z128" s="59">
        <f t="shared" si="62"/>
        <v>0.5</v>
      </c>
      <c r="AA128" s="59">
        <f t="shared" si="62"/>
        <v>0.5</v>
      </c>
      <c r="AB128" s="59">
        <f t="shared" si="62"/>
        <v>0.5</v>
      </c>
      <c r="AC128" s="59">
        <f t="shared" si="62"/>
        <v>0.5</v>
      </c>
      <c r="AD128" s="59">
        <f t="shared" si="62"/>
        <v>0.5</v>
      </c>
      <c r="AE128" s="59">
        <f t="shared" si="62"/>
        <v>0.5</v>
      </c>
      <c r="AF128" s="59">
        <f t="shared" si="62"/>
        <v>0.5</v>
      </c>
      <c r="AG128" s="30"/>
      <c r="AH128" s="30"/>
    </row>
    <row r="129" spans="1:34" s="32" customFormat="1" x14ac:dyDescent="0.25">
      <c r="A129" s="30"/>
      <c r="B129" s="30"/>
      <c r="C129" s="30"/>
      <c r="D129" s="30"/>
      <c r="E129" s="30"/>
      <c r="F129" s="30"/>
      <c r="G129" s="30" t="str">
        <f>KPI!$F$74</f>
        <v>день месяца доплаты по ФОТ</v>
      </c>
      <c r="H129" s="30"/>
      <c r="I129" s="30"/>
      <c r="J129" s="31" t="str">
        <f>IF($G129="","",INDEX(KPI!$H$11:$H$121,SUMIFS(KPI!$E$11:$E$121,KPI!$F$11:$F$121,$G129)))</f>
        <v>день</v>
      </c>
      <c r="K129" s="30"/>
      <c r="L129" s="30"/>
      <c r="M129" s="30"/>
      <c r="N129" s="46"/>
      <c r="O129" s="30"/>
      <c r="P129" s="30"/>
      <c r="Q129" s="30"/>
      <c r="R129" s="46"/>
      <c r="S129" s="30"/>
      <c r="T129" s="41" t="str">
        <f t="shared" si="61"/>
        <v>*</v>
      </c>
      <c r="U129" s="42">
        <v>15</v>
      </c>
      <c r="V129" s="42">
        <v>15</v>
      </c>
      <c r="W129" s="42">
        <v>15</v>
      </c>
      <c r="X129" s="42">
        <v>15</v>
      </c>
      <c r="Y129" s="42">
        <v>15</v>
      </c>
      <c r="Z129" s="42">
        <v>15</v>
      </c>
      <c r="AA129" s="42">
        <v>15</v>
      </c>
      <c r="AB129" s="42">
        <v>15</v>
      </c>
      <c r="AC129" s="42">
        <v>15</v>
      </c>
      <c r="AD129" s="42">
        <v>15</v>
      </c>
      <c r="AE129" s="42">
        <v>15</v>
      </c>
      <c r="AF129" s="42">
        <v>15</v>
      </c>
      <c r="AG129" s="30"/>
      <c r="AH129" s="30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8"/>
      <c r="K130" s="1"/>
      <c r="L130" s="1"/>
      <c r="M130" s="1"/>
      <c r="N130" s="1"/>
      <c r="O130" s="1"/>
      <c r="P130" s="1"/>
      <c r="Q130" s="1"/>
      <c r="R130" s="5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 s="7" customFormat="1" x14ac:dyDescent="0.25">
      <c r="A131" s="5"/>
      <c r="B131" s="5"/>
      <c r="C131" s="5"/>
      <c r="D131" s="5"/>
      <c r="E131" s="5"/>
      <c r="F131" s="5"/>
      <c r="G131" s="5" t="str">
        <f>KPI!$F$76</f>
        <v>начисление взносов в соц. фонды</v>
      </c>
      <c r="H131" s="5"/>
      <c r="I131" s="5"/>
      <c r="J131" s="20" t="str">
        <f>IF($G131="","",INDEX(KPI!$H$11:$H$121,SUMIFS(KPI!$E$11:$E$121,KPI!$F$11:$F$121,$G131)))</f>
        <v>тыс.руб.</v>
      </c>
      <c r="K131" s="5"/>
      <c r="L131" s="5"/>
      <c r="M131" s="5"/>
      <c r="N131" s="27"/>
      <c r="O131" s="5"/>
      <c r="P131" s="5"/>
      <c r="Q131" s="5"/>
      <c r="R131" s="27">
        <f>SUM(T131:AG131)</f>
        <v>3129.3000000000006</v>
      </c>
      <c r="S131" s="5"/>
      <c r="T131" s="5"/>
      <c r="U131" s="40">
        <f>U110+U117+U124</f>
        <v>276</v>
      </c>
      <c r="V131" s="40">
        <f t="shared" ref="V131:AF131" si="63">V110+V117+V124</f>
        <v>276</v>
      </c>
      <c r="W131" s="40">
        <f t="shared" si="63"/>
        <v>276</v>
      </c>
      <c r="X131" s="40">
        <f t="shared" si="63"/>
        <v>276</v>
      </c>
      <c r="Y131" s="40">
        <f t="shared" si="63"/>
        <v>276</v>
      </c>
      <c r="Z131" s="40">
        <f t="shared" si="63"/>
        <v>276</v>
      </c>
      <c r="AA131" s="40">
        <f t="shared" si="63"/>
        <v>259.8</v>
      </c>
      <c r="AB131" s="40">
        <f t="shared" si="63"/>
        <v>259.8</v>
      </c>
      <c r="AC131" s="40">
        <f t="shared" si="63"/>
        <v>259.8</v>
      </c>
      <c r="AD131" s="40">
        <f t="shared" si="63"/>
        <v>231.3</v>
      </c>
      <c r="AE131" s="40">
        <f t="shared" si="63"/>
        <v>231.3</v>
      </c>
      <c r="AF131" s="40">
        <f t="shared" si="63"/>
        <v>231.3</v>
      </c>
      <c r="AG131" s="5"/>
      <c r="AH131" s="5"/>
    </row>
    <row r="132" spans="1:34" s="32" customFormat="1" x14ac:dyDescent="0.25">
      <c r="A132" s="30"/>
      <c r="B132" s="30"/>
      <c r="C132" s="30"/>
      <c r="D132" s="30"/>
      <c r="E132" s="30"/>
      <c r="F132" s="30"/>
      <c r="G132" s="30" t="str">
        <f>KPI!$F$77</f>
        <v>день месяца выплаты взносов в соц. фонды</v>
      </c>
      <c r="H132" s="30"/>
      <c r="I132" s="30"/>
      <c r="J132" s="31" t="str">
        <f>IF($G132="","",INDEX(KPI!$H$11:$H$121,SUMIFS(KPI!$E$11:$E$121,KPI!$F$11:$F$121,$G132)))</f>
        <v>день</v>
      </c>
      <c r="K132" s="30"/>
      <c r="L132" s="30"/>
      <c r="M132" s="30"/>
      <c r="N132" s="46"/>
      <c r="O132" s="30"/>
      <c r="P132" s="30"/>
      <c r="Q132" s="30"/>
      <c r="R132" s="46"/>
      <c r="S132" s="30"/>
      <c r="T132" s="41" t="str">
        <f t="shared" si="61"/>
        <v>*</v>
      </c>
      <c r="U132" s="42">
        <v>15</v>
      </c>
      <c r="V132" s="42">
        <v>15</v>
      </c>
      <c r="W132" s="42">
        <v>15</v>
      </c>
      <c r="X132" s="42">
        <v>15</v>
      </c>
      <c r="Y132" s="42">
        <v>15</v>
      </c>
      <c r="Z132" s="42">
        <v>15</v>
      </c>
      <c r="AA132" s="42">
        <v>15</v>
      </c>
      <c r="AB132" s="42">
        <v>15</v>
      </c>
      <c r="AC132" s="42">
        <v>15</v>
      </c>
      <c r="AD132" s="42">
        <v>15</v>
      </c>
      <c r="AE132" s="42">
        <v>15</v>
      </c>
      <c r="AF132" s="42">
        <v>15</v>
      </c>
      <c r="AG132" s="30"/>
      <c r="AH132" s="30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8"/>
      <c r="K133" s="1"/>
      <c r="L133" s="1"/>
      <c r="M133" s="1"/>
      <c r="N133" s="1"/>
      <c r="O133" s="1"/>
      <c r="P133" s="1"/>
      <c r="Q133" s="1"/>
      <c r="R133" s="5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 s="32" customFormat="1" x14ac:dyDescent="0.25">
      <c r="A134" s="30"/>
      <c r="B134" s="30"/>
      <c r="C134" s="30"/>
      <c r="D134" s="30"/>
      <c r="E134" s="30"/>
      <c r="F134" s="30"/>
      <c r="G134" s="30" t="str">
        <f>KPI!$F$79</f>
        <v>площадь склада</v>
      </c>
      <c r="H134" s="30"/>
      <c r="I134" s="30"/>
      <c r="J134" s="31" t="str">
        <f>IF($G134="","",INDEX(KPI!$H$11:$H$121,SUMIFS(KPI!$E$11:$E$121,KPI!$F$11:$F$121,$G134)))</f>
        <v>кв.м.</v>
      </c>
      <c r="K134" s="30"/>
      <c r="L134" s="30"/>
      <c r="M134" s="30"/>
      <c r="N134" s="46"/>
      <c r="O134" s="30"/>
      <c r="P134" s="30"/>
      <c r="Q134" s="30"/>
      <c r="R134" s="46"/>
      <c r="S134" s="30"/>
      <c r="T134" s="41" t="str">
        <f t="shared" si="61"/>
        <v>*</v>
      </c>
      <c r="U134" s="42">
        <v>50</v>
      </c>
      <c r="V134" s="42">
        <v>50</v>
      </c>
      <c r="W134" s="42">
        <v>50</v>
      </c>
      <c r="X134" s="42">
        <v>50</v>
      </c>
      <c r="Y134" s="42">
        <v>50</v>
      </c>
      <c r="Z134" s="42">
        <v>50</v>
      </c>
      <c r="AA134" s="42">
        <v>50</v>
      </c>
      <c r="AB134" s="42">
        <v>50</v>
      </c>
      <c r="AC134" s="42">
        <v>50</v>
      </c>
      <c r="AD134" s="42">
        <v>50</v>
      </c>
      <c r="AE134" s="42">
        <v>50</v>
      </c>
      <c r="AF134" s="42">
        <v>50</v>
      </c>
      <c r="AG134" s="30"/>
      <c r="AH134" s="30"/>
    </row>
    <row r="135" spans="1:34" s="32" customFormat="1" x14ac:dyDescent="0.25">
      <c r="A135" s="30"/>
      <c r="B135" s="30"/>
      <c r="C135" s="30"/>
      <c r="D135" s="30"/>
      <c r="E135" s="30"/>
      <c r="F135" s="30"/>
      <c r="G135" s="30" t="str">
        <f>KPI!$F$80</f>
        <v>площадь офиса на одного сотрудника</v>
      </c>
      <c r="H135" s="30"/>
      <c r="I135" s="30"/>
      <c r="J135" s="31" t="str">
        <f>IF($G135="","",INDEX(KPI!$H$11:$H$121,SUMIFS(KPI!$E$11:$E$121,KPI!$F$11:$F$121,$G135)))</f>
        <v>кв.м.</v>
      </c>
      <c r="K135" s="30"/>
      <c r="L135" s="30"/>
      <c r="M135" s="30"/>
      <c r="N135" s="46"/>
      <c r="O135" s="30"/>
      <c r="P135" s="30"/>
      <c r="Q135" s="30"/>
      <c r="R135" s="46"/>
      <c r="S135" s="30"/>
      <c r="T135" s="41" t="str">
        <f t="shared" si="61"/>
        <v>*</v>
      </c>
      <c r="U135" s="42">
        <v>5</v>
      </c>
      <c r="V135" s="42">
        <v>5</v>
      </c>
      <c r="W135" s="42">
        <v>5</v>
      </c>
      <c r="X135" s="42">
        <v>5</v>
      </c>
      <c r="Y135" s="42">
        <v>5</v>
      </c>
      <c r="Z135" s="42">
        <v>5</v>
      </c>
      <c r="AA135" s="42">
        <v>5</v>
      </c>
      <c r="AB135" s="42">
        <v>5</v>
      </c>
      <c r="AC135" s="42">
        <v>5</v>
      </c>
      <c r="AD135" s="42">
        <v>5</v>
      </c>
      <c r="AE135" s="42">
        <v>5</v>
      </c>
      <c r="AF135" s="42">
        <v>5</v>
      </c>
      <c r="AG135" s="30"/>
      <c r="AH135" s="30"/>
    </row>
    <row r="136" spans="1:34" s="32" customFormat="1" x14ac:dyDescent="0.25">
      <c r="A136" s="30"/>
      <c r="B136" s="30"/>
      <c r="C136" s="30"/>
      <c r="D136" s="30"/>
      <c r="E136" s="30"/>
      <c r="F136" s="30"/>
      <c r="G136" s="30" t="str">
        <f>KPI!$F$81</f>
        <v>площадь офиса</v>
      </c>
      <c r="H136" s="30"/>
      <c r="I136" s="30"/>
      <c r="J136" s="31" t="str">
        <f>IF($G136="","",INDEX(KPI!$H$11:$H$121,SUMIFS(KPI!$E$11:$E$121,KPI!$F$11:$F$121,$G136)))</f>
        <v>кв.м.</v>
      </c>
      <c r="K136" s="30"/>
      <c r="L136" s="30"/>
      <c r="M136" s="30"/>
      <c r="N136" s="46"/>
      <c r="O136" s="30"/>
      <c r="P136" s="30"/>
      <c r="Q136" s="30"/>
      <c r="R136" s="46"/>
      <c r="S136" s="30"/>
      <c r="T136" s="135"/>
      <c r="U136" s="136">
        <f>U135*U95</f>
        <v>60</v>
      </c>
      <c r="V136" s="136">
        <f t="shared" ref="V136:AF136" si="64">V135*V95</f>
        <v>60</v>
      </c>
      <c r="W136" s="136">
        <f t="shared" si="64"/>
        <v>60</v>
      </c>
      <c r="X136" s="136">
        <f t="shared" si="64"/>
        <v>60</v>
      </c>
      <c r="Y136" s="136">
        <f t="shared" si="64"/>
        <v>60</v>
      </c>
      <c r="Z136" s="136">
        <f t="shared" si="64"/>
        <v>60</v>
      </c>
      <c r="AA136" s="136">
        <f t="shared" si="64"/>
        <v>60</v>
      </c>
      <c r="AB136" s="136">
        <f t="shared" si="64"/>
        <v>60</v>
      </c>
      <c r="AC136" s="136">
        <f t="shared" si="64"/>
        <v>60</v>
      </c>
      <c r="AD136" s="136">
        <f t="shared" si="64"/>
        <v>60</v>
      </c>
      <c r="AE136" s="136">
        <f t="shared" si="64"/>
        <v>60</v>
      </c>
      <c r="AF136" s="136">
        <f t="shared" si="64"/>
        <v>60</v>
      </c>
      <c r="AG136" s="30"/>
      <c r="AH136" s="30"/>
    </row>
    <row r="137" spans="1:34" s="7" customFormat="1" x14ac:dyDescent="0.25">
      <c r="A137" s="5"/>
      <c r="B137" s="5"/>
      <c r="C137" s="5"/>
      <c r="D137" s="5"/>
      <c r="E137" s="5"/>
      <c r="F137" s="5"/>
      <c r="G137" s="5" t="str">
        <f>KPI!$F$82</f>
        <v>арендуемые площади</v>
      </c>
      <c r="H137" s="5"/>
      <c r="I137" s="5"/>
      <c r="J137" s="20" t="str">
        <f>IF($G137="","",INDEX(KPI!$H$11:$H$121,SUMIFS(KPI!$E$11:$E$121,KPI!$F$11:$F$121,$G137)))</f>
        <v>кв.м.</v>
      </c>
      <c r="K137" s="5"/>
      <c r="L137" s="5"/>
      <c r="M137" s="5"/>
      <c r="N137" s="27"/>
      <c r="O137" s="5"/>
      <c r="P137" s="5"/>
      <c r="Q137" s="5"/>
      <c r="R137" s="27"/>
      <c r="S137" s="5"/>
      <c r="T137" s="137"/>
      <c r="U137" s="138">
        <f>U134+U136</f>
        <v>110</v>
      </c>
      <c r="V137" s="138">
        <f t="shared" ref="V137:AF137" si="65">V134+V136</f>
        <v>110</v>
      </c>
      <c r="W137" s="138">
        <f t="shared" si="65"/>
        <v>110</v>
      </c>
      <c r="X137" s="138">
        <f t="shared" si="65"/>
        <v>110</v>
      </c>
      <c r="Y137" s="138">
        <f t="shared" si="65"/>
        <v>110</v>
      </c>
      <c r="Z137" s="138">
        <f t="shared" si="65"/>
        <v>110</v>
      </c>
      <c r="AA137" s="138">
        <f t="shared" si="65"/>
        <v>110</v>
      </c>
      <c r="AB137" s="138">
        <f t="shared" si="65"/>
        <v>110</v>
      </c>
      <c r="AC137" s="138">
        <f t="shared" si="65"/>
        <v>110</v>
      </c>
      <c r="AD137" s="138">
        <f t="shared" si="65"/>
        <v>110</v>
      </c>
      <c r="AE137" s="138">
        <f t="shared" si="65"/>
        <v>110</v>
      </c>
      <c r="AF137" s="138">
        <f t="shared" si="65"/>
        <v>110</v>
      </c>
      <c r="AG137" s="5"/>
      <c r="AH137" s="5"/>
    </row>
    <row r="138" spans="1:34" s="32" customFormat="1" x14ac:dyDescent="0.25">
      <c r="A138" s="30"/>
      <c r="B138" s="30"/>
      <c r="C138" s="30"/>
      <c r="D138" s="30"/>
      <c r="E138" s="30"/>
      <c r="F138" s="30"/>
      <c r="G138" s="30" t="str">
        <f>KPI!$F$83</f>
        <v>стоимость 1-ого кв.м. аренды в месяц</v>
      </c>
      <c r="H138" s="30"/>
      <c r="I138" s="30"/>
      <c r="J138" s="31" t="str">
        <f>IF($G138="","",INDEX(KPI!$H$11:$H$121,SUMIFS(KPI!$E$11:$E$121,KPI!$F$11:$F$121,$G138)))</f>
        <v>руб.</v>
      </c>
      <c r="K138" s="30"/>
      <c r="L138" s="30"/>
      <c r="M138" s="30"/>
      <c r="N138" s="46"/>
      <c r="O138" s="30"/>
      <c r="P138" s="30"/>
      <c r="Q138" s="30"/>
      <c r="R138" s="46"/>
      <c r="S138" s="30"/>
      <c r="T138" s="41" t="str">
        <f t="shared" si="61"/>
        <v>*</v>
      </c>
      <c r="U138" s="42">
        <v>1200</v>
      </c>
      <c r="V138" s="42">
        <v>1200</v>
      </c>
      <c r="W138" s="42">
        <v>1200</v>
      </c>
      <c r="X138" s="42">
        <v>1200</v>
      </c>
      <c r="Y138" s="42">
        <v>1200</v>
      </c>
      <c r="Z138" s="42">
        <v>1200</v>
      </c>
      <c r="AA138" s="42">
        <v>1200</v>
      </c>
      <c r="AB138" s="42">
        <v>1200</v>
      </c>
      <c r="AC138" s="42">
        <v>1200</v>
      </c>
      <c r="AD138" s="42">
        <v>1200</v>
      </c>
      <c r="AE138" s="42">
        <v>1200</v>
      </c>
      <c r="AF138" s="42">
        <v>1200</v>
      </c>
      <c r="AG138" s="30"/>
      <c r="AH138" s="30"/>
    </row>
    <row r="139" spans="1:34" s="7" customFormat="1" x14ac:dyDescent="0.25">
      <c r="A139" s="5"/>
      <c r="B139" s="5"/>
      <c r="C139" s="5"/>
      <c r="D139" s="5"/>
      <c r="E139" s="5"/>
      <c r="F139" s="5"/>
      <c r="G139" s="5" t="str">
        <f>KPI!$F$84</f>
        <v>расходы на аренду помещений</v>
      </c>
      <c r="H139" s="5"/>
      <c r="I139" s="5"/>
      <c r="J139" s="20" t="str">
        <f>IF($G139="","",INDEX(KPI!$H$11:$H$121,SUMIFS(KPI!$E$11:$E$121,KPI!$F$11:$F$121,$G139)))</f>
        <v>тыс.руб.</v>
      </c>
      <c r="K139" s="5"/>
      <c r="L139" s="5"/>
      <c r="M139" s="5"/>
      <c r="N139" s="27"/>
      <c r="O139" s="5"/>
      <c r="P139" s="5"/>
      <c r="Q139" s="5"/>
      <c r="R139" s="27">
        <f>SUM(T139:AG139)</f>
        <v>1584</v>
      </c>
      <c r="S139" s="5"/>
      <c r="T139" s="137"/>
      <c r="U139" s="138">
        <f>U137*U138/1000</f>
        <v>132</v>
      </c>
      <c r="V139" s="138">
        <f t="shared" ref="V139:AF139" si="66">V137*V138/1000</f>
        <v>132</v>
      </c>
      <c r="W139" s="138">
        <f t="shared" si="66"/>
        <v>132</v>
      </c>
      <c r="X139" s="138">
        <f t="shared" si="66"/>
        <v>132</v>
      </c>
      <c r="Y139" s="138">
        <f t="shared" si="66"/>
        <v>132</v>
      </c>
      <c r="Z139" s="138">
        <f t="shared" si="66"/>
        <v>132</v>
      </c>
      <c r="AA139" s="138">
        <f t="shared" si="66"/>
        <v>132</v>
      </c>
      <c r="AB139" s="138">
        <f t="shared" si="66"/>
        <v>132</v>
      </c>
      <c r="AC139" s="138">
        <f t="shared" si="66"/>
        <v>132</v>
      </c>
      <c r="AD139" s="138">
        <f t="shared" si="66"/>
        <v>132</v>
      </c>
      <c r="AE139" s="138">
        <f t="shared" si="66"/>
        <v>132</v>
      </c>
      <c r="AF139" s="138">
        <f t="shared" si="66"/>
        <v>132</v>
      </c>
      <c r="AG139" s="5"/>
      <c r="AH139" s="5"/>
    </row>
    <row r="140" spans="1:34" s="32" customFormat="1" x14ac:dyDescent="0.25">
      <c r="A140" s="30"/>
      <c r="B140" s="30"/>
      <c r="C140" s="30"/>
      <c r="D140" s="30"/>
      <c r="E140" s="30"/>
      <c r="F140" s="30"/>
      <c r="G140" s="30" t="str">
        <f>KPI!$F$85</f>
        <v>день месяца оплаты аренды помещений</v>
      </c>
      <c r="H140" s="30"/>
      <c r="I140" s="30"/>
      <c r="J140" s="31" t="str">
        <f>IF($G140="","",INDEX(KPI!$H$11:$H$121,SUMIFS(KPI!$E$11:$E$121,KPI!$F$11:$F$121,$G140)))</f>
        <v>день</v>
      </c>
      <c r="K140" s="30"/>
      <c r="L140" s="30"/>
      <c r="M140" s="30"/>
      <c r="N140" s="46"/>
      <c r="O140" s="30"/>
      <c r="P140" s="30"/>
      <c r="Q140" s="30"/>
      <c r="R140" s="46"/>
      <c r="S140" s="30"/>
      <c r="T140" s="41" t="str">
        <f t="shared" si="61"/>
        <v>*</v>
      </c>
      <c r="U140" s="42">
        <v>5</v>
      </c>
      <c r="V140" s="42">
        <v>5</v>
      </c>
      <c r="W140" s="42">
        <v>5</v>
      </c>
      <c r="X140" s="42">
        <v>5</v>
      </c>
      <c r="Y140" s="42">
        <v>5</v>
      </c>
      <c r="Z140" s="42">
        <v>5</v>
      </c>
      <c r="AA140" s="42">
        <v>5</v>
      </c>
      <c r="AB140" s="42">
        <v>5</v>
      </c>
      <c r="AC140" s="42">
        <v>5</v>
      </c>
      <c r="AD140" s="42">
        <v>5</v>
      </c>
      <c r="AE140" s="42">
        <v>5</v>
      </c>
      <c r="AF140" s="42">
        <v>5</v>
      </c>
      <c r="AG140" s="30"/>
      <c r="AH140" s="30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8"/>
      <c r="K141" s="1"/>
      <c r="L141" s="1"/>
      <c r="M141" s="1"/>
      <c r="N141" s="1"/>
      <c r="O141" s="1"/>
      <c r="P141" s="1"/>
      <c r="Q141" s="1"/>
      <c r="R141" s="5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 s="32" customFormat="1" x14ac:dyDescent="0.25">
      <c r="A142" s="30"/>
      <c r="B142" s="30"/>
      <c r="C142" s="30"/>
      <c r="D142" s="30"/>
      <c r="E142" s="30"/>
      <c r="F142" s="30"/>
      <c r="G142" s="30" t="str">
        <f>KPI!$F$87</f>
        <v>расходы на персонал на одного сотрудника</v>
      </c>
      <c r="H142" s="30"/>
      <c r="I142" s="30"/>
      <c r="J142" s="31" t="str">
        <f>IF($G142="","",INDEX(KPI!$H$11:$H$121,SUMIFS(KPI!$E$11:$E$121,KPI!$F$11:$F$121,$G142)))</f>
        <v>руб.</v>
      </c>
      <c r="K142" s="30"/>
      <c r="L142" s="30"/>
      <c r="M142" s="30"/>
      <c r="N142" s="46"/>
      <c r="O142" s="30"/>
      <c r="P142" s="30"/>
      <c r="Q142" s="30"/>
      <c r="R142" s="46"/>
      <c r="S142" s="30"/>
      <c r="T142" s="41" t="str">
        <f t="shared" si="61"/>
        <v>*</v>
      </c>
      <c r="U142" s="42">
        <v>2000</v>
      </c>
      <c r="V142" s="42">
        <v>2000</v>
      </c>
      <c r="W142" s="42">
        <v>2000</v>
      </c>
      <c r="X142" s="42">
        <v>2000</v>
      </c>
      <c r="Y142" s="42">
        <v>2000</v>
      </c>
      <c r="Z142" s="42">
        <v>2000</v>
      </c>
      <c r="AA142" s="42">
        <v>2000</v>
      </c>
      <c r="AB142" s="42">
        <v>2000</v>
      </c>
      <c r="AC142" s="42">
        <v>2000</v>
      </c>
      <c r="AD142" s="42">
        <v>2000</v>
      </c>
      <c r="AE142" s="42">
        <v>2000</v>
      </c>
      <c r="AF142" s="42">
        <v>2000</v>
      </c>
      <c r="AG142" s="30"/>
      <c r="AH142" s="30"/>
    </row>
    <row r="143" spans="1:34" s="7" customFormat="1" x14ac:dyDescent="0.25">
      <c r="A143" s="5"/>
      <c r="B143" s="5"/>
      <c r="C143" s="5"/>
      <c r="D143" s="5"/>
      <c r="E143" s="5"/>
      <c r="F143" s="5"/>
      <c r="G143" s="5" t="str">
        <f>KPI!$F$88</f>
        <v>расходы на персонал</v>
      </c>
      <c r="H143" s="5"/>
      <c r="I143" s="5"/>
      <c r="J143" s="20" t="str">
        <f>IF($G143="","",INDEX(KPI!$H$11:$H$121,SUMIFS(KPI!$E$11:$E$121,KPI!$F$11:$F$121,$G143)))</f>
        <v>тыс.руб.</v>
      </c>
      <c r="K143" s="5"/>
      <c r="L143" s="5"/>
      <c r="M143" s="5"/>
      <c r="N143" s="27"/>
      <c r="O143" s="5"/>
      <c r="P143" s="5"/>
      <c r="Q143" s="5"/>
      <c r="R143" s="27">
        <f>SUM(T143:AG143)</f>
        <v>288</v>
      </c>
      <c r="S143" s="5"/>
      <c r="T143" s="137"/>
      <c r="U143" s="138">
        <f>U95*U142/1000</f>
        <v>24</v>
      </c>
      <c r="V143" s="138">
        <f t="shared" ref="V143:AF143" si="67">V95*V142/1000</f>
        <v>24</v>
      </c>
      <c r="W143" s="138">
        <f t="shared" si="67"/>
        <v>24</v>
      </c>
      <c r="X143" s="138">
        <f t="shared" si="67"/>
        <v>24</v>
      </c>
      <c r="Y143" s="138">
        <f t="shared" si="67"/>
        <v>24</v>
      </c>
      <c r="Z143" s="138">
        <f t="shared" si="67"/>
        <v>24</v>
      </c>
      <c r="AA143" s="138">
        <f t="shared" si="67"/>
        <v>24</v>
      </c>
      <c r="AB143" s="138">
        <f t="shared" si="67"/>
        <v>24</v>
      </c>
      <c r="AC143" s="138">
        <f t="shared" si="67"/>
        <v>24</v>
      </c>
      <c r="AD143" s="138">
        <f t="shared" si="67"/>
        <v>24</v>
      </c>
      <c r="AE143" s="138">
        <f t="shared" si="67"/>
        <v>24</v>
      </c>
      <c r="AF143" s="138">
        <f t="shared" si="67"/>
        <v>24</v>
      </c>
      <c r="AG143" s="5"/>
      <c r="AH143" s="5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8"/>
      <c r="K144" s="1"/>
      <c r="L144" s="1"/>
      <c r="M144" s="1"/>
      <c r="N144" s="1"/>
      <c r="O144" s="1"/>
      <c r="P144" s="1"/>
      <c r="Q144" s="1"/>
      <c r="R144" s="5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34" s="7" customFormat="1" x14ac:dyDescent="0.25">
      <c r="A145" s="5"/>
      <c r="B145" s="5"/>
      <c r="C145" s="5"/>
      <c r="D145" s="5"/>
      <c r="E145" s="5"/>
      <c r="F145" s="5"/>
      <c r="G145" s="5" t="str">
        <f>KPI!$F$90</f>
        <v>прочие постоянные расходы</v>
      </c>
      <c r="H145" s="5"/>
      <c r="I145" s="5"/>
      <c r="J145" s="20" t="str">
        <f>IF($G145="","",INDEX(KPI!$H$11:$H$121,SUMIFS(KPI!$E$11:$E$121,KPI!$F$11:$F$121,$G145)))</f>
        <v>тыс.руб.</v>
      </c>
      <c r="K145" s="5"/>
      <c r="L145" s="5"/>
      <c r="M145" s="5"/>
      <c r="N145" s="27"/>
      <c r="O145" s="5"/>
      <c r="P145" s="5"/>
      <c r="Q145" s="5"/>
      <c r="R145" s="27">
        <f>SUM(T145:AG145)</f>
        <v>600</v>
      </c>
      <c r="S145" s="5"/>
      <c r="T145" s="11" t="str">
        <f t="shared" ref="T145" si="68">IF($G145="","","*")</f>
        <v>*</v>
      </c>
      <c r="U145" s="29">
        <v>50</v>
      </c>
      <c r="V145" s="29">
        <v>50</v>
      </c>
      <c r="W145" s="29">
        <v>50</v>
      </c>
      <c r="X145" s="29">
        <v>50</v>
      </c>
      <c r="Y145" s="29">
        <v>50</v>
      </c>
      <c r="Z145" s="29">
        <v>50</v>
      </c>
      <c r="AA145" s="29">
        <v>50</v>
      </c>
      <c r="AB145" s="29">
        <v>50</v>
      </c>
      <c r="AC145" s="29">
        <v>50</v>
      </c>
      <c r="AD145" s="29">
        <v>50</v>
      </c>
      <c r="AE145" s="29">
        <v>50</v>
      </c>
      <c r="AF145" s="29">
        <v>50</v>
      </c>
      <c r="AG145" s="5"/>
      <c r="AH145" s="5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8"/>
      <c r="K146" s="1"/>
      <c r="L146" s="1"/>
      <c r="M146" s="1"/>
      <c r="N146" s="1"/>
      <c r="O146" s="1"/>
      <c r="P146" s="1"/>
      <c r="Q146" s="1"/>
      <c r="R146" s="5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34" s="7" customFormat="1" x14ac:dyDescent="0.25">
      <c r="A147" s="5"/>
      <c r="B147" s="5"/>
      <c r="C147" s="5"/>
      <c r="D147" s="5"/>
      <c r="E147" s="5"/>
      <c r="F147" s="5"/>
      <c r="G147" s="5" t="str">
        <f>KPI!$F$92</f>
        <v>%г по овердрафту на пополнение оборотных средств</v>
      </c>
      <c r="H147" s="5"/>
      <c r="I147" s="5"/>
      <c r="J147" s="20" t="str">
        <f>IF($G147="","",INDEX(KPI!$H$11:$H$121,SUMIFS(KPI!$E$11:$E$121,KPI!$F$11:$F$121,$G147)))</f>
        <v>%г</v>
      </c>
      <c r="K147" s="5"/>
      <c r="L147" s="5"/>
      <c r="M147" s="5"/>
      <c r="N147" s="5"/>
      <c r="O147" s="5"/>
      <c r="P147" s="5"/>
      <c r="Q147" s="5"/>
      <c r="R147" s="5"/>
      <c r="S147" s="5"/>
      <c r="T147" s="11" t="str">
        <f t="shared" ref="T147" si="69">IF($G147="","","*")</f>
        <v>*</v>
      </c>
      <c r="U147" s="54">
        <v>0.15</v>
      </c>
      <c r="V147" s="54">
        <v>0.15</v>
      </c>
      <c r="W147" s="54">
        <v>0.15</v>
      </c>
      <c r="X147" s="54">
        <v>0.15</v>
      </c>
      <c r="Y147" s="54">
        <v>0.15</v>
      </c>
      <c r="Z147" s="54">
        <v>0.15</v>
      </c>
      <c r="AA147" s="54">
        <v>0.15</v>
      </c>
      <c r="AB147" s="54">
        <v>0.15</v>
      </c>
      <c r="AC147" s="54">
        <v>0.15</v>
      </c>
      <c r="AD147" s="54">
        <v>0.15</v>
      </c>
      <c r="AE147" s="54">
        <v>0.15</v>
      </c>
      <c r="AF147" s="54">
        <v>0.15</v>
      </c>
      <c r="AG147" s="5"/>
      <c r="AH147" s="5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8"/>
      <c r="K148" s="1"/>
      <c r="L148" s="1"/>
      <c r="M148" s="1"/>
      <c r="N148" s="1"/>
      <c r="O148" s="1"/>
      <c r="P148" s="1"/>
      <c r="Q148" s="1"/>
      <c r="R148" s="5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8"/>
      <c r="K149" s="1"/>
      <c r="L149" s="1"/>
      <c r="M149" s="1"/>
      <c r="N149" s="1"/>
      <c r="O149" s="1"/>
      <c r="P149" s="1"/>
      <c r="Q149" s="1"/>
      <c r="R149" s="5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8"/>
      <c r="K150" s="1"/>
      <c r="L150" s="1"/>
      <c r="M150" s="1"/>
      <c r="N150" s="1"/>
      <c r="O150" s="1"/>
      <c r="P150" s="1"/>
      <c r="Q150" s="1"/>
      <c r="R150" s="5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8"/>
      <c r="K151" s="1"/>
      <c r="L151" s="1"/>
      <c r="M151" s="1"/>
      <c r="N151" s="1"/>
      <c r="O151" s="1"/>
      <c r="P151" s="1"/>
      <c r="Q151" s="1"/>
      <c r="R151" s="5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8"/>
      <c r="K152" s="1"/>
      <c r="L152" s="1"/>
      <c r="M152" s="1"/>
      <c r="N152" s="1"/>
      <c r="O152" s="1"/>
      <c r="P152" s="1"/>
      <c r="Q152" s="1"/>
      <c r="R152" s="5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8"/>
      <c r="K153" s="1"/>
      <c r="L153" s="1"/>
      <c r="M153" s="1"/>
      <c r="N153" s="1"/>
      <c r="O153" s="1"/>
      <c r="P153" s="1"/>
      <c r="Q153" s="1"/>
      <c r="R153" s="5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8"/>
      <c r="K154" s="1"/>
      <c r="L154" s="1"/>
      <c r="M154" s="1"/>
      <c r="N154" s="1"/>
      <c r="O154" s="1"/>
      <c r="P154" s="1"/>
      <c r="Q154" s="1"/>
      <c r="R154" s="5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8"/>
      <c r="K155" s="1"/>
      <c r="L155" s="1"/>
      <c r="M155" s="1"/>
      <c r="N155" s="1"/>
      <c r="O155" s="1"/>
      <c r="P155" s="1"/>
      <c r="Q155" s="1"/>
      <c r="R155" s="5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8"/>
      <c r="K156" s="1"/>
      <c r="L156" s="1"/>
      <c r="M156" s="1"/>
      <c r="N156" s="1"/>
      <c r="O156" s="1"/>
      <c r="P156" s="1"/>
      <c r="Q156" s="1"/>
      <c r="R156" s="5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8"/>
      <c r="K157" s="1"/>
      <c r="L157" s="1"/>
      <c r="M157" s="1"/>
      <c r="N157" s="1"/>
      <c r="O157" s="1"/>
      <c r="P157" s="1"/>
      <c r="Q157" s="1"/>
      <c r="R157" s="5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8"/>
      <c r="K158" s="1"/>
      <c r="L158" s="1"/>
      <c r="M158" s="1"/>
      <c r="N158" s="1"/>
      <c r="O158" s="1"/>
      <c r="P158" s="1"/>
      <c r="Q158" s="1"/>
      <c r="R158" s="5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8"/>
      <c r="K159" s="1"/>
      <c r="L159" s="1"/>
      <c r="M159" s="1"/>
      <c r="N159" s="1"/>
      <c r="O159" s="1"/>
      <c r="P159" s="1"/>
      <c r="Q159" s="1"/>
      <c r="R159" s="5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8"/>
      <c r="K160" s="1"/>
      <c r="L160" s="1"/>
      <c r="M160" s="1"/>
      <c r="N160" s="1"/>
      <c r="O160" s="1"/>
      <c r="P160" s="1"/>
      <c r="Q160" s="1"/>
      <c r="R160" s="5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8"/>
      <c r="K161" s="1"/>
      <c r="L161" s="1"/>
      <c r="M161" s="1"/>
      <c r="N161" s="1"/>
      <c r="O161" s="1"/>
      <c r="P161" s="1"/>
      <c r="Q161" s="1"/>
      <c r="R161" s="5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</sheetData>
  <conditionalFormatting sqref="U8:AF9">
    <cfRule type="containsBlanks" dxfId="842" priority="212">
      <formula>LEN(TRIM(U8))=0</formula>
    </cfRule>
  </conditionalFormatting>
  <conditionalFormatting sqref="U13:AF13 V14:AF14">
    <cfRule type="containsBlanks" dxfId="841" priority="209">
      <formula>LEN(TRIM(U13))=0</formula>
    </cfRule>
  </conditionalFormatting>
  <conditionalFormatting sqref="U20:AF26">
    <cfRule type="containsBlanks" dxfId="840" priority="208">
      <formula>LEN(TRIM(U20))=0</formula>
    </cfRule>
  </conditionalFormatting>
  <conditionalFormatting sqref="D9">
    <cfRule type="containsBlanks" dxfId="839" priority="207">
      <formula>LEN(TRIM(D9))=0</formula>
    </cfRule>
  </conditionalFormatting>
  <conditionalFormatting sqref="U30:AF30">
    <cfRule type="containsBlanks" dxfId="838" priority="205">
      <formula>LEN(TRIM(U30))=0</formula>
    </cfRule>
  </conditionalFormatting>
  <conditionalFormatting sqref="U37:AF42">
    <cfRule type="containsBlanks" dxfId="837" priority="203">
      <formula>LEN(TRIM(U37))=0</formula>
    </cfRule>
  </conditionalFormatting>
  <conditionalFormatting sqref="U45:AF50">
    <cfRule type="containsBlanks" dxfId="836" priority="199">
      <formula>LEN(TRIM(U45))=0</formula>
    </cfRule>
  </conditionalFormatting>
  <conditionalFormatting sqref="U53:AF58">
    <cfRule type="containsBlanks" dxfId="835" priority="191">
      <formula>LEN(TRIM(U53))=0</formula>
    </cfRule>
  </conditionalFormatting>
  <conditionalFormatting sqref="U56:AF58">
    <cfRule type="containsBlanks" dxfId="834" priority="190">
      <formula>LEN(TRIM(U56))=0</formula>
    </cfRule>
  </conditionalFormatting>
  <conditionalFormatting sqref="U96:AF96">
    <cfRule type="containsBlanks" dxfId="833" priority="130">
      <formula>LEN(TRIM(U96))=0</formula>
    </cfRule>
  </conditionalFormatting>
  <conditionalFormatting sqref="U126:AF126">
    <cfRule type="containsBlanks" dxfId="832" priority="104">
      <formula>LEN(TRIM(U126))=0</formula>
    </cfRule>
  </conditionalFormatting>
  <conditionalFormatting sqref="U127:AF129">
    <cfRule type="containsBlanks" dxfId="831" priority="103">
      <formula>LEN(TRIM(U127))=0</formula>
    </cfRule>
  </conditionalFormatting>
  <conditionalFormatting sqref="U97:AF98">
    <cfRule type="containsBlanks" dxfId="830" priority="129">
      <formula>LEN(TRIM(U97))=0</formula>
    </cfRule>
  </conditionalFormatting>
  <conditionalFormatting sqref="U101:AF101">
    <cfRule type="containsBlanks" dxfId="829" priority="128">
      <formula>LEN(TRIM(U101))=0</formula>
    </cfRule>
  </conditionalFormatting>
  <conditionalFormatting sqref="U102:AF103">
    <cfRule type="containsBlanks" dxfId="828" priority="127">
      <formula>LEN(TRIM(U102))=0</formula>
    </cfRule>
  </conditionalFormatting>
  <conditionalFormatting sqref="U106:AF106">
    <cfRule type="containsBlanks" dxfId="827" priority="126">
      <formula>LEN(TRIM(U106))=0</formula>
    </cfRule>
  </conditionalFormatting>
  <conditionalFormatting sqref="U107:AF107">
    <cfRule type="containsBlanks" dxfId="826" priority="122">
      <formula>LEN(TRIM(U107))=0</formula>
    </cfRule>
  </conditionalFormatting>
  <conditionalFormatting sqref="U113:AF113">
    <cfRule type="containsBlanks" dxfId="825" priority="120">
      <formula>LEN(TRIM(U113))=0</formula>
    </cfRule>
  </conditionalFormatting>
  <conditionalFormatting sqref="U114:AF114">
    <cfRule type="containsBlanks" dxfId="824" priority="115">
      <formula>LEN(TRIM(U114))=0</formula>
    </cfRule>
  </conditionalFormatting>
  <conditionalFormatting sqref="U120:AF120">
    <cfRule type="containsBlanks" dxfId="823" priority="111">
      <formula>LEN(TRIM(U120))=0</formula>
    </cfRule>
  </conditionalFormatting>
  <conditionalFormatting sqref="U121:AF121">
    <cfRule type="containsBlanks" dxfId="822" priority="108">
      <formula>LEN(TRIM(U121))=0</formula>
    </cfRule>
  </conditionalFormatting>
  <conditionalFormatting sqref="A33:T33 AG33:XFD33 A36:XFD80 A101:XFD109 A100:Q100 S100:XFD100 A111:XFD116 A110:Q110 S110:XFD110 A117:Q117 S117:XFD117 A124:Q124 S124:XFD124 A94:XFD99 A118:XFD123 A125:XFD130 A141:XFD141 A144:XFD144 A146:XFD1048576 A1:XFD32">
    <cfRule type="cellIs" dxfId="821" priority="77" operator="equal">
      <formula>0</formula>
    </cfRule>
  </conditionalFormatting>
  <conditionalFormatting sqref="U57:AF57">
    <cfRule type="containsBlanks" dxfId="820" priority="71">
      <formula>LEN(TRIM(U57))=0</formula>
    </cfRule>
  </conditionalFormatting>
  <conditionalFormatting sqref="U34">
    <cfRule type="containsBlanks" dxfId="819" priority="70">
      <formula>LEN(TRIM(U34))=0</formula>
    </cfRule>
  </conditionalFormatting>
  <conditionalFormatting sqref="A35:XFD35 A34:U34 AG34:XFD34">
    <cfRule type="cellIs" dxfId="818" priority="69" operator="equal">
      <formula>0</formula>
    </cfRule>
  </conditionalFormatting>
  <conditionalFormatting sqref="U69:AF73">
    <cfRule type="containsBlanks" dxfId="817" priority="68">
      <formula>LEN(TRIM(U69))=0</formula>
    </cfRule>
  </conditionalFormatting>
  <conditionalFormatting sqref="U79:AF79">
    <cfRule type="containsBlanks" dxfId="816" priority="66">
      <formula>LEN(TRIM(U79))=0</formula>
    </cfRule>
  </conditionalFormatting>
  <conditionalFormatting sqref="U81">
    <cfRule type="containsBlanks" dxfId="815" priority="65">
      <formula>LEN(TRIM(U81))=0</formula>
    </cfRule>
  </conditionalFormatting>
  <conditionalFormatting sqref="A82:XFD82 A81:U81 AG81:XFD81">
    <cfRule type="cellIs" dxfId="814" priority="64" operator="equal">
      <formula>0</formula>
    </cfRule>
  </conditionalFormatting>
  <conditionalFormatting sqref="A86:XFD86 A83:T83 AG83:XFD83">
    <cfRule type="cellIs" dxfId="813" priority="63" operator="equal">
      <formula>0</formula>
    </cfRule>
  </conditionalFormatting>
  <conditionalFormatting sqref="U83:AF83">
    <cfRule type="containsBlanks" dxfId="812" priority="60">
      <formula>LEN(TRIM(U83))=0</formula>
    </cfRule>
  </conditionalFormatting>
  <conditionalFormatting sqref="U83:AF83">
    <cfRule type="cellIs" dxfId="811" priority="61" operator="equal">
      <formula>0</formula>
    </cfRule>
  </conditionalFormatting>
  <conditionalFormatting sqref="U85:AF85">
    <cfRule type="containsBlanks" dxfId="810" priority="53">
      <formula>LEN(TRIM(U85))=0</formula>
    </cfRule>
  </conditionalFormatting>
  <conditionalFormatting sqref="A84:Q84 AG84:XFD84">
    <cfRule type="cellIs" dxfId="809" priority="59" operator="equal">
      <formula>0</formula>
    </cfRule>
  </conditionalFormatting>
  <conditionalFormatting sqref="U89:AF89">
    <cfRule type="containsBlanks" dxfId="808" priority="45">
      <formula>LEN(TRIM(U89))=0</formula>
    </cfRule>
  </conditionalFormatting>
  <conditionalFormatting sqref="U85:AF85">
    <cfRule type="cellIs" dxfId="807" priority="54" operator="equal">
      <formula>0</formula>
    </cfRule>
  </conditionalFormatting>
  <conditionalFormatting sqref="R84:AF84">
    <cfRule type="cellIs" dxfId="806" priority="56" operator="equal">
      <formula>0</formula>
    </cfRule>
  </conditionalFormatting>
  <conditionalFormatting sqref="A85:T85 AG85:XFD85">
    <cfRule type="cellIs" dxfId="805" priority="55" operator="equal">
      <formula>0</formula>
    </cfRule>
  </conditionalFormatting>
  <conditionalFormatting sqref="U93:AF93">
    <cfRule type="containsBlanks" dxfId="804" priority="37">
      <formula>LEN(TRIM(U93))=0</formula>
    </cfRule>
  </conditionalFormatting>
  <conditionalFormatting sqref="U89:AF89">
    <cfRule type="cellIs" dxfId="803" priority="46" operator="equal">
      <formula>0</formula>
    </cfRule>
  </conditionalFormatting>
  <conditionalFormatting sqref="A90:XFD90 A87:T87 AG87:XFD87">
    <cfRule type="cellIs" dxfId="802" priority="52" operator="equal">
      <formula>0</formula>
    </cfRule>
  </conditionalFormatting>
  <conditionalFormatting sqref="U87:AF87">
    <cfRule type="containsBlanks" dxfId="801" priority="50">
      <formula>LEN(TRIM(U87))=0</formula>
    </cfRule>
  </conditionalFormatting>
  <conditionalFormatting sqref="U87:AF87">
    <cfRule type="cellIs" dxfId="800" priority="51" operator="equal">
      <formula>0</formula>
    </cfRule>
  </conditionalFormatting>
  <conditionalFormatting sqref="A88:Q88 AG88:XFD88">
    <cfRule type="cellIs" dxfId="799" priority="49" operator="equal">
      <formula>0</formula>
    </cfRule>
  </conditionalFormatting>
  <conditionalFormatting sqref="U93:AF93">
    <cfRule type="cellIs" dxfId="798" priority="38" operator="equal">
      <formula>0</formula>
    </cfRule>
  </conditionalFormatting>
  <conditionalFormatting sqref="R88:AF88">
    <cfRule type="cellIs" dxfId="797" priority="48" operator="equal">
      <formula>0</formula>
    </cfRule>
  </conditionalFormatting>
  <conditionalFormatting sqref="A89:T89 AG89:XFD89">
    <cfRule type="cellIs" dxfId="796" priority="47" operator="equal">
      <formula>0</formula>
    </cfRule>
  </conditionalFormatting>
  <conditionalFormatting sqref="A91:T91 AG91:XFD91">
    <cfRule type="cellIs" dxfId="795" priority="44" operator="equal">
      <formula>0</formula>
    </cfRule>
  </conditionalFormatting>
  <conditionalFormatting sqref="U91:AF91">
    <cfRule type="containsBlanks" dxfId="794" priority="42">
      <formula>LEN(TRIM(U91))=0</formula>
    </cfRule>
  </conditionalFormatting>
  <conditionalFormatting sqref="U91:AF91">
    <cfRule type="cellIs" dxfId="793" priority="43" operator="equal">
      <formula>0</formula>
    </cfRule>
  </conditionalFormatting>
  <conditionalFormatting sqref="A92:Q92 AG92:XFD92">
    <cfRule type="cellIs" dxfId="792" priority="41" operator="equal">
      <formula>0</formula>
    </cfRule>
  </conditionalFormatting>
  <conditionalFormatting sqref="R92:AF92">
    <cfRule type="cellIs" dxfId="791" priority="40" operator="equal">
      <formula>0</formula>
    </cfRule>
  </conditionalFormatting>
  <conditionalFormatting sqref="A93:T93 AG93:XFD93">
    <cfRule type="cellIs" dxfId="790" priority="39" operator="equal">
      <formula>0</formula>
    </cfRule>
  </conditionalFormatting>
  <conditionalFormatting sqref="R124 R117 R110 R100">
    <cfRule type="cellIs" dxfId="789" priority="35" operator="equal">
      <formula>0</formula>
    </cfRule>
  </conditionalFormatting>
  <conditionalFormatting sqref="U126:AF126">
    <cfRule type="containsBlanks" dxfId="788" priority="34">
      <formula>LEN(TRIM(U126))=0</formula>
    </cfRule>
  </conditionalFormatting>
  <conditionalFormatting sqref="U128:AF128">
    <cfRule type="containsBlanks" dxfId="787" priority="33">
      <formula>LEN(TRIM(U128))=0</formula>
    </cfRule>
  </conditionalFormatting>
  <conditionalFormatting sqref="A131:Q131 A133:XFD133 S131:XFD131">
    <cfRule type="cellIs" dxfId="786" priority="32" operator="equal">
      <formula>0</formula>
    </cfRule>
  </conditionalFormatting>
  <conditionalFormatting sqref="R131">
    <cfRule type="cellIs" dxfId="785" priority="31" operator="equal">
      <formula>0</formula>
    </cfRule>
  </conditionalFormatting>
  <conditionalFormatting sqref="U132:AF132">
    <cfRule type="containsBlanks" dxfId="784" priority="30">
      <formula>LEN(TRIM(U132))=0</formula>
    </cfRule>
  </conditionalFormatting>
  <conditionalFormatting sqref="A132:XFD132">
    <cfRule type="cellIs" dxfId="783" priority="29" operator="equal">
      <formula>0</formula>
    </cfRule>
  </conditionalFormatting>
  <conditionalFormatting sqref="U134:AF135">
    <cfRule type="containsBlanks" dxfId="782" priority="28">
      <formula>LEN(TRIM(U134))=0</formula>
    </cfRule>
  </conditionalFormatting>
  <conditionalFormatting sqref="A134:XFD135 A136:S137 AG136:XFD137">
    <cfRule type="cellIs" dxfId="781" priority="27" operator="equal">
      <formula>0</formula>
    </cfRule>
  </conditionalFormatting>
  <conditionalFormatting sqref="U136:AF137">
    <cfRule type="containsBlanks" dxfId="780" priority="26">
      <formula>LEN(TRIM(U136))=0</formula>
    </cfRule>
  </conditionalFormatting>
  <conditionalFormatting sqref="T136:AF137">
    <cfRule type="cellIs" dxfId="779" priority="25" operator="equal">
      <formula>0</formula>
    </cfRule>
  </conditionalFormatting>
  <conditionalFormatting sqref="U136:AF137">
    <cfRule type="containsBlanks" dxfId="778" priority="24">
      <formula>LEN(TRIM(U136))=0</formula>
    </cfRule>
  </conditionalFormatting>
  <conditionalFormatting sqref="U138:AF138">
    <cfRule type="containsBlanks" dxfId="777" priority="23">
      <formula>LEN(TRIM(U138))=0</formula>
    </cfRule>
  </conditionalFormatting>
  <conditionalFormatting sqref="A138:XFD138">
    <cfRule type="cellIs" dxfId="776" priority="22" operator="equal">
      <formula>0</formula>
    </cfRule>
  </conditionalFormatting>
  <conditionalFormatting sqref="A139:Q139 AG139:XFD139 S139">
    <cfRule type="cellIs" dxfId="775" priority="21" operator="equal">
      <formula>0</formula>
    </cfRule>
  </conditionalFormatting>
  <conditionalFormatting sqref="U139:AF139">
    <cfRule type="containsBlanks" dxfId="774" priority="20">
      <formula>LEN(TRIM(U139))=0</formula>
    </cfRule>
  </conditionalFormatting>
  <conditionalFormatting sqref="T139:AF139">
    <cfRule type="cellIs" dxfId="773" priority="19" operator="equal">
      <formula>0</formula>
    </cfRule>
  </conditionalFormatting>
  <conditionalFormatting sqref="U139:AF139">
    <cfRule type="containsBlanks" dxfId="772" priority="18">
      <formula>LEN(TRIM(U139))=0</formula>
    </cfRule>
  </conditionalFormatting>
  <conditionalFormatting sqref="U140:AF140">
    <cfRule type="containsBlanks" dxfId="771" priority="17">
      <formula>LEN(TRIM(U140))=0</formula>
    </cfRule>
  </conditionalFormatting>
  <conditionalFormatting sqref="A140:XFD140">
    <cfRule type="cellIs" dxfId="770" priority="16" operator="equal">
      <formula>0</formula>
    </cfRule>
  </conditionalFormatting>
  <conditionalFormatting sqref="R139">
    <cfRule type="cellIs" dxfId="769" priority="15" operator="equal">
      <formula>0</formula>
    </cfRule>
  </conditionalFormatting>
  <conditionalFormatting sqref="U142:AF142">
    <cfRule type="containsBlanks" dxfId="768" priority="14">
      <formula>LEN(TRIM(U142))=0</formula>
    </cfRule>
  </conditionalFormatting>
  <conditionalFormatting sqref="A142:XFD142">
    <cfRule type="cellIs" dxfId="767" priority="13" operator="equal">
      <formula>0</formula>
    </cfRule>
  </conditionalFormatting>
  <conditionalFormatting sqref="A143:Q143 AG143:XFD143 S143">
    <cfRule type="cellIs" dxfId="766" priority="12" operator="equal">
      <formula>0</formula>
    </cfRule>
  </conditionalFormatting>
  <conditionalFormatting sqref="U143:AF143">
    <cfRule type="containsBlanks" dxfId="765" priority="11">
      <formula>LEN(TRIM(U143))=0</formula>
    </cfRule>
  </conditionalFormatting>
  <conditionalFormatting sqref="T143:AF143">
    <cfRule type="cellIs" dxfId="764" priority="10" operator="equal">
      <formula>0</formula>
    </cfRule>
  </conditionalFormatting>
  <conditionalFormatting sqref="U143:AF143">
    <cfRule type="containsBlanks" dxfId="763" priority="9">
      <formula>LEN(TRIM(U143))=0</formula>
    </cfRule>
  </conditionalFormatting>
  <conditionalFormatting sqref="R143">
    <cfRule type="cellIs" dxfId="762" priority="8" operator="equal">
      <formula>0</formula>
    </cfRule>
  </conditionalFormatting>
  <conditionalFormatting sqref="U145:AF145">
    <cfRule type="containsBlanks" dxfId="761" priority="7">
      <formula>LEN(TRIM(U145))=0</formula>
    </cfRule>
  </conditionalFormatting>
  <conditionalFormatting sqref="A145:Q145 S145:XFD145">
    <cfRule type="cellIs" dxfId="760" priority="6" operator="equal">
      <formula>0</formula>
    </cfRule>
  </conditionalFormatting>
  <conditionalFormatting sqref="R145">
    <cfRule type="cellIs" dxfId="759" priority="5" operator="equal">
      <formula>0</formula>
    </cfRule>
  </conditionalFormatting>
  <conditionalFormatting sqref="U147:AF147">
    <cfRule type="containsBlanks" dxfId="758" priority="4">
      <formula>LEN(TRIM(U147))=0</formula>
    </cfRule>
  </conditionalFormatting>
  <conditionalFormatting sqref="U77:AF77">
    <cfRule type="containsBlanks" dxfId="757" priority="3">
      <formula>LEN(TRIM(U77))=0</formula>
    </cfRule>
  </conditionalFormatting>
  <conditionalFormatting sqref="U115:AF115 U122:AF122">
    <cfRule type="containsBlanks" dxfId="756" priority="2">
      <formula>LEN(TRIM(U115))=0</formula>
    </cfRule>
  </conditionalFormatting>
  <conditionalFormatting sqref="U108:AF108">
    <cfRule type="containsBlanks" dxfId="755" priority="1">
      <formula>LEN(TRIM(U108))=0</formula>
    </cfRule>
  </conditionalFormatting>
  <dataValidations count="3">
    <dataValidation type="whole" allowBlank="1" showInputMessage="1" showErrorMessage="1" sqref="U53:AF58">
      <formula1>1</formula1>
      <formula2>366</formula2>
    </dataValidation>
    <dataValidation type="whole" allowBlank="1" showInputMessage="1" showErrorMessage="1" sqref="U71:AF71 U73:AF73 U77:AF77 U79:AF79 U85:AF85 U89:AF89 U93:AF93">
      <formula1>0</formula1>
      <formula2>366</formula2>
    </dataValidation>
    <dataValidation type="whole" allowBlank="1" showInputMessage="1" showErrorMessage="1" sqref="U127:AF127 U129:AF129 U132:AF132 U140:AF140">
      <formula1>1</formula1>
      <formula2>31</formula2>
    </dataValidation>
  </dataValidations>
  <hyperlinks>
    <hyperlink ref="A1:D1" location="content!A1" tooltip="в оглавление" display="content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structure!$D$11:$D$50</xm:f>
          </x14:formula1>
          <xm:sqref>N11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NW250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A10" sqref="A10"/>
    </sheetView>
  </sheetViews>
  <sheetFormatPr defaultColWidth="9.109375" defaultRowHeight="12" x14ac:dyDescent="0.25"/>
  <cols>
    <col min="1" max="2" width="1.6640625" style="2" customWidth="1"/>
    <col min="3" max="3" width="2.6640625" style="2" customWidth="1"/>
    <col min="4" max="4" width="11.44140625" style="2" bestFit="1" customWidth="1"/>
    <col min="5" max="6" width="2.6640625" style="2" customWidth="1"/>
    <col min="7" max="7" width="46.6640625" style="2" bestFit="1" customWidth="1"/>
    <col min="8" max="9" width="2.6640625" style="2" customWidth="1"/>
    <col min="10" max="10" width="9.5546875" style="19" bestFit="1" customWidth="1"/>
    <col min="11" max="12" width="1.6640625" style="2" customWidth="1"/>
    <col min="13" max="13" width="2.6640625" style="2" customWidth="1"/>
    <col min="14" max="14" width="25.88671875" style="2" bestFit="1" customWidth="1"/>
    <col min="15" max="15" width="2.6640625" style="2" customWidth="1"/>
    <col min="16" max="16" width="10.33203125" style="2" customWidth="1"/>
    <col min="17" max="17" width="1.6640625" style="2" customWidth="1"/>
    <col min="18" max="18" width="9.44140625" style="2" customWidth="1"/>
    <col min="19" max="20" width="1.6640625" style="2" customWidth="1"/>
    <col min="21" max="16384" width="9.109375" style="2"/>
  </cols>
  <sheetData>
    <row r="1" spans="1:386" ht="13.8" x14ac:dyDescent="0.3">
      <c r="A1" s="195" t="s">
        <v>214</v>
      </c>
      <c r="B1" s="195"/>
      <c r="C1" s="195"/>
      <c r="D1" s="195"/>
      <c r="E1" s="1"/>
      <c r="F1" s="1"/>
      <c r="G1" s="1"/>
      <c r="H1" s="1"/>
      <c r="I1" s="1"/>
      <c r="J1" s="1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</row>
    <row r="2" spans="1:386" x14ac:dyDescent="0.25">
      <c r="A2" s="1"/>
      <c r="B2" s="1"/>
      <c r="C2" s="1"/>
      <c r="D2" s="1"/>
      <c r="E2" s="1"/>
      <c r="F2" s="1"/>
      <c r="G2" s="1"/>
      <c r="H2" s="1"/>
      <c r="I2" s="1"/>
      <c r="J2" s="18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</row>
    <row r="3" spans="1:386" s="7" customFormat="1" x14ac:dyDescent="0.25">
      <c r="A3" s="5"/>
      <c r="B3" s="5"/>
      <c r="C3" s="5" t="str">
        <f>content!$C$3</f>
        <v>Финмодель: Бюджет</v>
      </c>
      <c r="D3" s="5"/>
      <c r="E3" s="5"/>
      <c r="F3" s="5"/>
      <c r="G3" s="5"/>
      <c r="H3" s="5"/>
      <c r="I3" s="5"/>
      <c r="J3" s="20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</row>
    <row r="4" spans="1:386" s="7" customFormat="1" x14ac:dyDescent="0.25">
      <c r="A4" s="5"/>
      <c r="B4" s="5"/>
      <c r="C4" s="5" t="str">
        <f>content!$C$4</f>
        <v>Торговля оптовая: товарные категории</v>
      </c>
      <c r="D4" s="5"/>
      <c r="E4" s="5"/>
      <c r="F4" s="5"/>
      <c r="G4" s="5"/>
      <c r="H4" s="5"/>
      <c r="I4" s="5"/>
      <c r="J4" s="20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</row>
    <row r="5" spans="1:386" s="7" customFormat="1" x14ac:dyDescent="0.25">
      <c r="A5" s="5"/>
      <c r="B5" s="5"/>
      <c r="C5" s="5" t="str">
        <f>content!$C$5</f>
        <v>Клиенты-покупатели: юр/лица</v>
      </c>
      <c r="D5" s="5"/>
      <c r="E5" s="5"/>
      <c r="F5" s="5"/>
      <c r="G5" s="5"/>
      <c r="H5" s="5"/>
      <c r="I5" s="5"/>
      <c r="J5" s="20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</row>
    <row r="6" spans="1:386" s="7" customFormat="1" x14ac:dyDescent="0.25">
      <c r="A6" s="5"/>
      <c r="B6" s="5"/>
      <c r="C6" s="5"/>
      <c r="D6" s="5"/>
      <c r="E6" s="5"/>
      <c r="F6" s="5"/>
      <c r="G6" s="5"/>
      <c r="H6" s="5"/>
      <c r="I6" s="5"/>
      <c r="J6" s="20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</row>
    <row r="7" spans="1:386" x14ac:dyDescent="0.25">
      <c r="A7" s="1"/>
      <c r="B7" s="1"/>
      <c r="C7" s="48" t="str">
        <f>content!$F$13</f>
        <v>Ежедневная детализация - Расчеты</v>
      </c>
      <c r="D7" s="49"/>
      <c r="E7" s="50"/>
      <c r="F7" s="51"/>
      <c r="G7" s="51"/>
      <c r="H7" s="1"/>
      <c r="I7" s="1"/>
      <c r="J7" s="18"/>
      <c r="K7" s="1"/>
      <c r="L7" s="1"/>
      <c r="M7" s="1"/>
      <c r="N7" s="1"/>
      <c r="O7" s="1"/>
      <c r="P7" s="16" t="str">
        <f>structure!$S$13</f>
        <v>контроль</v>
      </c>
      <c r="Q7" s="1"/>
      <c r="R7" s="58">
        <f>SUMIFS($R$10:$R$100000,$P$10:$P$100000,P7)</f>
        <v>2.0634161046473309E-11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</row>
    <row r="8" spans="1:386" x14ac:dyDescent="0.25">
      <c r="A8" s="1"/>
      <c r="B8" s="1"/>
      <c r="C8" s="180">
        <f ca="1">content!$D$9</f>
        <v>-8.304823495564051E-11</v>
      </c>
      <c r="D8" s="11" t="str">
        <f>structure!$S$13</f>
        <v>контроль</v>
      </c>
      <c r="E8" s="1"/>
      <c r="F8" s="1"/>
      <c r="G8" s="1"/>
      <c r="H8" s="1"/>
      <c r="I8" s="1"/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28" t="str">
        <f>IF(U9="","",IF(WEEKDAY(U9)=1,structure!$J$17,IF(WEEKDAY(U9)=2,structure!$J$11,IF(WEEKDAY(U9)=3,structure!$J$12,IF(WEEKDAY(U9)=4,structure!$J$13,IF(WEEKDAY(U9)=5,structure!$J$14,IF(WEEKDAY(U9)=6,structure!$J$15,IF(WEEKDAY(U9)=7,structure!$J$16,""))))))))</f>
        <v>пн</v>
      </c>
      <c r="V8" s="28" t="str">
        <f>IF(V9="","",IF(WEEKDAY(V9)=1,structure!$J$17,IF(WEEKDAY(V9)=2,structure!$J$11,IF(WEEKDAY(V9)=3,structure!$J$12,IF(WEEKDAY(V9)=4,structure!$J$13,IF(WEEKDAY(V9)=5,structure!$J$14,IF(WEEKDAY(V9)=6,structure!$J$15,IF(WEEKDAY(V9)=7,structure!$J$16,""))))))))</f>
        <v>вт</v>
      </c>
      <c r="W8" s="28" t="str">
        <f>IF(W9="","",IF(WEEKDAY(W9)=1,structure!$J$17,IF(WEEKDAY(W9)=2,structure!$J$11,IF(WEEKDAY(W9)=3,structure!$J$12,IF(WEEKDAY(W9)=4,structure!$J$13,IF(WEEKDAY(W9)=5,structure!$J$14,IF(WEEKDAY(W9)=6,structure!$J$15,IF(WEEKDAY(W9)=7,structure!$J$16,""))))))))</f>
        <v>ср</v>
      </c>
      <c r="X8" s="28" t="str">
        <f>IF(X9="","",IF(WEEKDAY(X9)=1,structure!$J$17,IF(WEEKDAY(X9)=2,structure!$J$11,IF(WEEKDAY(X9)=3,structure!$J$12,IF(WEEKDAY(X9)=4,structure!$J$13,IF(WEEKDAY(X9)=5,structure!$J$14,IF(WEEKDAY(X9)=6,structure!$J$15,IF(WEEKDAY(X9)=7,structure!$J$16,""))))))))</f>
        <v>чт</v>
      </c>
      <c r="Y8" s="28" t="str">
        <f>IF(Y9="","",IF(WEEKDAY(Y9)=1,structure!$J$17,IF(WEEKDAY(Y9)=2,structure!$J$11,IF(WEEKDAY(Y9)=3,structure!$J$12,IF(WEEKDAY(Y9)=4,structure!$J$13,IF(WEEKDAY(Y9)=5,structure!$J$14,IF(WEEKDAY(Y9)=6,structure!$J$15,IF(WEEKDAY(Y9)=7,structure!$J$16,""))))))))</f>
        <v>пт</v>
      </c>
      <c r="Z8" s="28" t="str">
        <f>IF(Z9="","",IF(WEEKDAY(Z9)=1,structure!$J$17,IF(WEEKDAY(Z9)=2,structure!$J$11,IF(WEEKDAY(Z9)=3,structure!$J$12,IF(WEEKDAY(Z9)=4,structure!$J$13,IF(WEEKDAY(Z9)=5,structure!$J$14,IF(WEEKDAY(Z9)=6,structure!$J$15,IF(WEEKDAY(Z9)=7,structure!$J$16,""))))))))</f>
        <v>сб</v>
      </c>
      <c r="AA8" s="28" t="str">
        <f>IF(AA9="","",IF(WEEKDAY(AA9)=1,structure!$J$17,IF(WEEKDAY(AA9)=2,structure!$J$11,IF(WEEKDAY(AA9)=3,structure!$J$12,IF(WEEKDAY(AA9)=4,structure!$J$13,IF(WEEKDAY(AA9)=5,structure!$J$14,IF(WEEKDAY(AA9)=6,structure!$J$15,IF(WEEKDAY(AA9)=7,structure!$J$16,""))))))))</f>
        <v>вс</v>
      </c>
      <c r="AB8" s="28" t="str">
        <f>IF(AB9="","",IF(WEEKDAY(AB9)=1,structure!$J$17,IF(WEEKDAY(AB9)=2,structure!$J$11,IF(WEEKDAY(AB9)=3,structure!$J$12,IF(WEEKDAY(AB9)=4,structure!$J$13,IF(WEEKDAY(AB9)=5,structure!$J$14,IF(WEEKDAY(AB9)=6,structure!$J$15,IF(WEEKDAY(AB9)=7,structure!$J$16,""))))))))</f>
        <v>пн</v>
      </c>
      <c r="AC8" s="28" t="str">
        <f>IF(AC9="","",IF(WEEKDAY(AC9)=1,structure!$J$17,IF(WEEKDAY(AC9)=2,structure!$J$11,IF(WEEKDAY(AC9)=3,structure!$J$12,IF(WEEKDAY(AC9)=4,structure!$J$13,IF(WEEKDAY(AC9)=5,structure!$J$14,IF(WEEKDAY(AC9)=6,structure!$J$15,IF(WEEKDAY(AC9)=7,structure!$J$16,""))))))))</f>
        <v>вт</v>
      </c>
      <c r="AD8" s="28" t="str">
        <f>IF(AD9="","",IF(WEEKDAY(AD9)=1,structure!$J$17,IF(WEEKDAY(AD9)=2,structure!$J$11,IF(WEEKDAY(AD9)=3,structure!$J$12,IF(WEEKDAY(AD9)=4,structure!$J$13,IF(WEEKDAY(AD9)=5,structure!$J$14,IF(WEEKDAY(AD9)=6,structure!$J$15,IF(WEEKDAY(AD9)=7,structure!$J$16,""))))))))</f>
        <v>ср</v>
      </c>
      <c r="AE8" s="28" t="str">
        <f>IF(AE9="","",IF(WEEKDAY(AE9)=1,structure!$J$17,IF(WEEKDAY(AE9)=2,structure!$J$11,IF(WEEKDAY(AE9)=3,structure!$J$12,IF(WEEKDAY(AE9)=4,structure!$J$13,IF(WEEKDAY(AE9)=5,structure!$J$14,IF(WEEKDAY(AE9)=6,structure!$J$15,IF(WEEKDAY(AE9)=7,structure!$J$16,""))))))))</f>
        <v>чт</v>
      </c>
      <c r="AF8" s="28" t="str">
        <f>IF(AF9="","",IF(WEEKDAY(AF9)=1,structure!$J$17,IF(WEEKDAY(AF9)=2,structure!$J$11,IF(WEEKDAY(AF9)=3,structure!$J$12,IF(WEEKDAY(AF9)=4,structure!$J$13,IF(WEEKDAY(AF9)=5,structure!$J$14,IF(WEEKDAY(AF9)=6,structure!$J$15,IF(WEEKDAY(AF9)=7,structure!$J$16,""))))))))</f>
        <v>пт</v>
      </c>
      <c r="AG8" s="28" t="str">
        <f>IF(AG9="","",IF(WEEKDAY(AG9)=1,structure!$J$17,IF(WEEKDAY(AG9)=2,structure!$J$11,IF(WEEKDAY(AG9)=3,structure!$J$12,IF(WEEKDAY(AG9)=4,structure!$J$13,IF(WEEKDAY(AG9)=5,structure!$J$14,IF(WEEKDAY(AG9)=6,structure!$J$15,IF(WEEKDAY(AG9)=7,structure!$J$16,""))))))))</f>
        <v>сб</v>
      </c>
      <c r="AH8" s="28" t="str">
        <f>IF(AH9="","",IF(WEEKDAY(AH9)=1,structure!$J$17,IF(WEEKDAY(AH9)=2,structure!$J$11,IF(WEEKDAY(AH9)=3,structure!$J$12,IF(WEEKDAY(AH9)=4,structure!$J$13,IF(WEEKDAY(AH9)=5,structure!$J$14,IF(WEEKDAY(AH9)=6,structure!$J$15,IF(WEEKDAY(AH9)=7,structure!$J$16,""))))))))</f>
        <v>вс</v>
      </c>
      <c r="AI8" s="28" t="str">
        <f>IF(AI9="","",IF(WEEKDAY(AI9)=1,structure!$J$17,IF(WEEKDAY(AI9)=2,structure!$J$11,IF(WEEKDAY(AI9)=3,structure!$J$12,IF(WEEKDAY(AI9)=4,structure!$J$13,IF(WEEKDAY(AI9)=5,structure!$J$14,IF(WEEKDAY(AI9)=6,structure!$J$15,IF(WEEKDAY(AI9)=7,structure!$J$16,""))))))))</f>
        <v>пн</v>
      </c>
      <c r="AJ8" s="28" t="str">
        <f>IF(AJ9="","",IF(WEEKDAY(AJ9)=1,structure!$J$17,IF(WEEKDAY(AJ9)=2,structure!$J$11,IF(WEEKDAY(AJ9)=3,structure!$J$12,IF(WEEKDAY(AJ9)=4,structure!$J$13,IF(WEEKDAY(AJ9)=5,structure!$J$14,IF(WEEKDAY(AJ9)=6,structure!$J$15,IF(WEEKDAY(AJ9)=7,structure!$J$16,""))))))))</f>
        <v>вт</v>
      </c>
      <c r="AK8" s="28" t="str">
        <f>IF(AK9="","",IF(WEEKDAY(AK9)=1,structure!$J$17,IF(WEEKDAY(AK9)=2,structure!$J$11,IF(WEEKDAY(AK9)=3,structure!$J$12,IF(WEEKDAY(AK9)=4,structure!$J$13,IF(WEEKDAY(AK9)=5,structure!$J$14,IF(WEEKDAY(AK9)=6,structure!$J$15,IF(WEEKDAY(AK9)=7,structure!$J$16,""))))))))</f>
        <v>ср</v>
      </c>
      <c r="AL8" s="28" t="str">
        <f>IF(AL9="","",IF(WEEKDAY(AL9)=1,structure!$J$17,IF(WEEKDAY(AL9)=2,structure!$J$11,IF(WEEKDAY(AL9)=3,structure!$J$12,IF(WEEKDAY(AL9)=4,structure!$J$13,IF(WEEKDAY(AL9)=5,structure!$J$14,IF(WEEKDAY(AL9)=6,structure!$J$15,IF(WEEKDAY(AL9)=7,structure!$J$16,""))))))))</f>
        <v>чт</v>
      </c>
      <c r="AM8" s="28" t="str">
        <f>IF(AM9="","",IF(WEEKDAY(AM9)=1,structure!$J$17,IF(WEEKDAY(AM9)=2,structure!$J$11,IF(WEEKDAY(AM9)=3,structure!$J$12,IF(WEEKDAY(AM9)=4,structure!$J$13,IF(WEEKDAY(AM9)=5,structure!$J$14,IF(WEEKDAY(AM9)=6,structure!$J$15,IF(WEEKDAY(AM9)=7,structure!$J$16,""))))))))</f>
        <v>пт</v>
      </c>
      <c r="AN8" s="28" t="str">
        <f>IF(AN9="","",IF(WEEKDAY(AN9)=1,structure!$J$17,IF(WEEKDAY(AN9)=2,structure!$J$11,IF(WEEKDAY(AN9)=3,structure!$J$12,IF(WEEKDAY(AN9)=4,structure!$J$13,IF(WEEKDAY(AN9)=5,structure!$J$14,IF(WEEKDAY(AN9)=6,structure!$J$15,IF(WEEKDAY(AN9)=7,structure!$J$16,""))))))))</f>
        <v>сб</v>
      </c>
      <c r="AO8" s="28" t="str">
        <f>IF(AO9="","",IF(WEEKDAY(AO9)=1,structure!$J$17,IF(WEEKDAY(AO9)=2,structure!$J$11,IF(WEEKDAY(AO9)=3,structure!$J$12,IF(WEEKDAY(AO9)=4,structure!$J$13,IF(WEEKDAY(AO9)=5,structure!$J$14,IF(WEEKDAY(AO9)=6,structure!$J$15,IF(WEEKDAY(AO9)=7,structure!$J$16,""))))))))</f>
        <v>вс</v>
      </c>
      <c r="AP8" s="28" t="str">
        <f>IF(AP9="","",IF(WEEKDAY(AP9)=1,structure!$J$17,IF(WEEKDAY(AP9)=2,structure!$J$11,IF(WEEKDAY(AP9)=3,structure!$J$12,IF(WEEKDAY(AP9)=4,structure!$J$13,IF(WEEKDAY(AP9)=5,structure!$J$14,IF(WEEKDAY(AP9)=6,structure!$J$15,IF(WEEKDAY(AP9)=7,structure!$J$16,""))))))))</f>
        <v>пн</v>
      </c>
      <c r="AQ8" s="28" t="str">
        <f>IF(AQ9="","",IF(WEEKDAY(AQ9)=1,structure!$J$17,IF(WEEKDAY(AQ9)=2,structure!$J$11,IF(WEEKDAY(AQ9)=3,structure!$J$12,IF(WEEKDAY(AQ9)=4,structure!$J$13,IF(WEEKDAY(AQ9)=5,structure!$J$14,IF(WEEKDAY(AQ9)=6,structure!$J$15,IF(WEEKDAY(AQ9)=7,structure!$J$16,""))))))))</f>
        <v>вт</v>
      </c>
      <c r="AR8" s="28" t="str">
        <f>IF(AR9="","",IF(WEEKDAY(AR9)=1,structure!$J$17,IF(WEEKDAY(AR9)=2,structure!$J$11,IF(WEEKDAY(AR9)=3,structure!$J$12,IF(WEEKDAY(AR9)=4,structure!$J$13,IF(WEEKDAY(AR9)=5,structure!$J$14,IF(WEEKDAY(AR9)=6,structure!$J$15,IF(WEEKDAY(AR9)=7,structure!$J$16,""))))))))</f>
        <v>ср</v>
      </c>
      <c r="AS8" s="28" t="str">
        <f>IF(AS9="","",IF(WEEKDAY(AS9)=1,structure!$J$17,IF(WEEKDAY(AS9)=2,structure!$J$11,IF(WEEKDAY(AS9)=3,structure!$J$12,IF(WEEKDAY(AS9)=4,structure!$J$13,IF(WEEKDAY(AS9)=5,structure!$J$14,IF(WEEKDAY(AS9)=6,structure!$J$15,IF(WEEKDAY(AS9)=7,structure!$J$16,""))))))))</f>
        <v>чт</v>
      </c>
      <c r="AT8" s="28" t="str">
        <f>IF(AT9="","",IF(WEEKDAY(AT9)=1,structure!$J$17,IF(WEEKDAY(AT9)=2,structure!$J$11,IF(WEEKDAY(AT9)=3,structure!$J$12,IF(WEEKDAY(AT9)=4,structure!$J$13,IF(WEEKDAY(AT9)=5,structure!$J$14,IF(WEEKDAY(AT9)=6,structure!$J$15,IF(WEEKDAY(AT9)=7,structure!$J$16,""))))))))</f>
        <v>пт</v>
      </c>
      <c r="AU8" s="28" t="str">
        <f>IF(AU9="","",IF(WEEKDAY(AU9)=1,structure!$J$17,IF(WEEKDAY(AU9)=2,structure!$J$11,IF(WEEKDAY(AU9)=3,structure!$J$12,IF(WEEKDAY(AU9)=4,structure!$J$13,IF(WEEKDAY(AU9)=5,structure!$J$14,IF(WEEKDAY(AU9)=6,structure!$J$15,IF(WEEKDAY(AU9)=7,structure!$J$16,""))))))))</f>
        <v>сб</v>
      </c>
      <c r="AV8" s="28" t="str">
        <f>IF(AV9="","",IF(WEEKDAY(AV9)=1,structure!$J$17,IF(WEEKDAY(AV9)=2,structure!$J$11,IF(WEEKDAY(AV9)=3,structure!$J$12,IF(WEEKDAY(AV9)=4,structure!$J$13,IF(WEEKDAY(AV9)=5,structure!$J$14,IF(WEEKDAY(AV9)=6,structure!$J$15,IF(WEEKDAY(AV9)=7,structure!$J$16,""))))))))</f>
        <v>вс</v>
      </c>
      <c r="AW8" s="28" t="str">
        <f>IF(AW9="","",IF(WEEKDAY(AW9)=1,structure!$J$17,IF(WEEKDAY(AW9)=2,structure!$J$11,IF(WEEKDAY(AW9)=3,structure!$J$12,IF(WEEKDAY(AW9)=4,structure!$J$13,IF(WEEKDAY(AW9)=5,structure!$J$14,IF(WEEKDAY(AW9)=6,structure!$J$15,IF(WEEKDAY(AW9)=7,structure!$J$16,""))))))))</f>
        <v>пн</v>
      </c>
      <c r="AX8" s="28" t="str">
        <f>IF(AX9="","",IF(WEEKDAY(AX9)=1,structure!$J$17,IF(WEEKDAY(AX9)=2,structure!$J$11,IF(WEEKDAY(AX9)=3,structure!$J$12,IF(WEEKDAY(AX9)=4,structure!$J$13,IF(WEEKDAY(AX9)=5,structure!$J$14,IF(WEEKDAY(AX9)=6,structure!$J$15,IF(WEEKDAY(AX9)=7,structure!$J$16,""))))))))</f>
        <v>вт</v>
      </c>
      <c r="AY8" s="28" t="str">
        <f>IF(AY9="","",IF(WEEKDAY(AY9)=1,structure!$J$17,IF(WEEKDAY(AY9)=2,structure!$J$11,IF(WEEKDAY(AY9)=3,structure!$J$12,IF(WEEKDAY(AY9)=4,structure!$J$13,IF(WEEKDAY(AY9)=5,structure!$J$14,IF(WEEKDAY(AY9)=6,structure!$J$15,IF(WEEKDAY(AY9)=7,structure!$J$16,""))))))))</f>
        <v>ср</v>
      </c>
      <c r="AZ8" s="28" t="str">
        <f>IF(AZ9="","",IF(WEEKDAY(AZ9)=1,structure!$J$17,IF(WEEKDAY(AZ9)=2,structure!$J$11,IF(WEEKDAY(AZ9)=3,structure!$J$12,IF(WEEKDAY(AZ9)=4,structure!$J$13,IF(WEEKDAY(AZ9)=5,structure!$J$14,IF(WEEKDAY(AZ9)=6,structure!$J$15,IF(WEEKDAY(AZ9)=7,structure!$J$16,""))))))))</f>
        <v>чт</v>
      </c>
      <c r="BA8" s="28" t="str">
        <f>IF(BA9="","",IF(WEEKDAY(BA9)=1,structure!$J$17,IF(WEEKDAY(BA9)=2,structure!$J$11,IF(WEEKDAY(BA9)=3,structure!$J$12,IF(WEEKDAY(BA9)=4,structure!$J$13,IF(WEEKDAY(BA9)=5,structure!$J$14,IF(WEEKDAY(BA9)=6,structure!$J$15,IF(WEEKDAY(BA9)=7,structure!$J$16,""))))))))</f>
        <v>пт</v>
      </c>
      <c r="BB8" s="28" t="str">
        <f>IF(BB9="","",IF(WEEKDAY(BB9)=1,structure!$J$17,IF(WEEKDAY(BB9)=2,structure!$J$11,IF(WEEKDAY(BB9)=3,structure!$J$12,IF(WEEKDAY(BB9)=4,structure!$J$13,IF(WEEKDAY(BB9)=5,structure!$J$14,IF(WEEKDAY(BB9)=6,structure!$J$15,IF(WEEKDAY(BB9)=7,structure!$J$16,""))))))))</f>
        <v>сб</v>
      </c>
      <c r="BC8" s="28" t="str">
        <f>IF(BC9="","",IF(WEEKDAY(BC9)=1,structure!$J$17,IF(WEEKDAY(BC9)=2,structure!$J$11,IF(WEEKDAY(BC9)=3,structure!$J$12,IF(WEEKDAY(BC9)=4,structure!$J$13,IF(WEEKDAY(BC9)=5,structure!$J$14,IF(WEEKDAY(BC9)=6,structure!$J$15,IF(WEEKDAY(BC9)=7,structure!$J$16,""))))))))</f>
        <v>вс</v>
      </c>
      <c r="BD8" s="28" t="str">
        <f>IF(BD9="","",IF(WEEKDAY(BD9)=1,structure!$J$17,IF(WEEKDAY(BD9)=2,structure!$J$11,IF(WEEKDAY(BD9)=3,structure!$J$12,IF(WEEKDAY(BD9)=4,structure!$J$13,IF(WEEKDAY(BD9)=5,structure!$J$14,IF(WEEKDAY(BD9)=6,structure!$J$15,IF(WEEKDAY(BD9)=7,structure!$J$16,""))))))))</f>
        <v>пн</v>
      </c>
      <c r="BE8" s="28" t="str">
        <f>IF(BE9="","",IF(WEEKDAY(BE9)=1,structure!$J$17,IF(WEEKDAY(BE9)=2,structure!$J$11,IF(WEEKDAY(BE9)=3,structure!$J$12,IF(WEEKDAY(BE9)=4,structure!$J$13,IF(WEEKDAY(BE9)=5,structure!$J$14,IF(WEEKDAY(BE9)=6,structure!$J$15,IF(WEEKDAY(BE9)=7,structure!$J$16,""))))))))</f>
        <v>вт</v>
      </c>
      <c r="BF8" s="28" t="str">
        <f>IF(BF9="","",IF(WEEKDAY(BF9)=1,structure!$J$17,IF(WEEKDAY(BF9)=2,structure!$J$11,IF(WEEKDAY(BF9)=3,structure!$J$12,IF(WEEKDAY(BF9)=4,structure!$J$13,IF(WEEKDAY(BF9)=5,structure!$J$14,IF(WEEKDAY(BF9)=6,structure!$J$15,IF(WEEKDAY(BF9)=7,structure!$J$16,""))))))))</f>
        <v>ср</v>
      </c>
      <c r="BG8" s="28" t="str">
        <f>IF(BG9="","",IF(WEEKDAY(BG9)=1,structure!$J$17,IF(WEEKDAY(BG9)=2,structure!$J$11,IF(WEEKDAY(BG9)=3,structure!$J$12,IF(WEEKDAY(BG9)=4,structure!$J$13,IF(WEEKDAY(BG9)=5,structure!$J$14,IF(WEEKDAY(BG9)=6,structure!$J$15,IF(WEEKDAY(BG9)=7,structure!$J$16,""))))))))</f>
        <v>чт</v>
      </c>
      <c r="BH8" s="28" t="str">
        <f>IF(BH9="","",IF(WEEKDAY(BH9)=1,structure!$J$17,IF(WEEKDAY(BH9)=2,structure!$J$11,IF(WEEKDAY(BH9)=3,structure!$J$12,IF(WEEKDAY(BH9)=4,structure!$J$13,IF(WEEKDAY(BH9)=5,structure!$J$14,IF(WEEKDAY(BH9)=6,structure!$J$15,IF(WEEKDAY(BH9)=7,structure!$J$16,""))))))))</f>
        <v>пт</v>
      </c>
      <c r="BI8" s="28" t="str">
        <f>IF(BI9="","",IF(WEEKDAY(BI9)=1,structure!$J$17,IF(WEEKDAY(BI9)=2,structure!$J$11,IF(WEEKDAY(BI9)=3,structure!$J$12,IF(WEEKDAY(BI9)=4,structure!$J$13,IF(WEEKDAY(BI9)=5,structure!$J$14,IF(WEEKDAY(BI9)=6,structure!$J$15,IF(WEEKDAY(BI9)=7,structure!$J$16,""))))))))</f>
        <v>сб</v>
      </c>
      <c r="BJ8" s="28" t="str">
        <f>IF(BJ9="","",IF(WEEKDAY(BJ9)=1,structure!$J$17,IF(WEEKDAY(BJ9)=2,structure!$J$11,IF(WEEKDAY(BJ9)=3,structure!$J$12,IF(WEEKDAY(BJ9)=4,structure!$J$13,IF(WEEKDAY(BJ9)=5,structure!$J$14,IF(WEEKDAY(BJ9)=6,structure!$J$15,IF(WEEKDAY(BJ9)=7,structure!$J$16,""))))))))</f>
        <v>вс</v>
      </c>
      <c r="BK8" s="28" t="str">
        <f>IF(BK9="","",IF(WEEKDAY(BK9)=1,structure!$J$17,IF(WEEKDAY(BK9)=2,structure!$J$11,IF(WEEKDAY(BK9)=3,structure!$J$12,IF(WEEKDAY(BK9)=4,structure!$J$13,IF(WEEKDAY(BK9)=5,structure!$J$14,IF(WEEKDAY(BK9)=6,structure!$J$15,IF(WEEKDAY(BK9)=7,structure!$J$16,""))))))))</f>
        <v>пн</v>
      </c>
      <c r="BL8" s="28" t="str">
        <f>IF(BL9="","",IF(WEEKDAY(BL9)=1,structure!$J$17,IF(WEEKDAY(BL9)=2,structure!$J$11,IF(WEEKDAY(BL9)=3,structure!$J$12,IF(WEEKDAY(BL9)=4,structure!$J$13,IF(WEEKDAY(BL9)=5,structure!$J$14,IF(WEEKDAY(BL9)=6,structure!$J$15,IF(WEEKDAY(BL9)=7,structure!$J$16,""))))))))</f>
        <v>вт</v>
      </c>
      <c r="BM8" s="28" t="str">
        <f>IF(BM9="","",IF(WEEKDAY(BM9)=1,structure!$J$17,IF(WEEKDAY(BM9)=2,structure!$J$11,IF(WEEKDAY(BM9)=3,structure!$J$12,IF(WEEKDAY(BM9)=4,structure!$J$13,IF(WEEKDAY(BM9)=5,structure!$J$14,IF(WEEKDAY(BM9)=6,structure!$J$15,IF(WEEKDAY(BM9)=7,structure!$J$16,""))))))))</f>
        <v>ср</v>
      </c>
      <c r="BN8" s="28" t="str">
        <f>IF(BN9="","",IF(WEEKDAY(BN9)=1,structure!$J$17,IF(WEEKDAY(BN9)=2,structure!$J$11,IF(WEEKDAY(BN9)=3,structure!$J$12,IF(WEEKDAY(BN9)=4,structure!$J$13,IF(WEEKDAY(BN9)=5,structure!$J$14,IF(WEEKDAY(BN9)=6,structure!$J$15,IF(WEEKDAY(BN9)=7,structure!$J$16,""))))))))</f>
        <v>чт</v>
      </c>
      <c r="BO8" s="28" t="str">
        <f>IF(BO9="","",IF(WEEKDAY(BO9)=1,structure!$J$17,IF(WEEKDAY(BO9)=2,structure!$J$11,IF(WEEKDAY(BO9)=3,structure!$J$12,IF(WEEKDAY(BO9)=4,structure!$J$13,IF(WEEKDAY(BO9)=5,structure!$J$14,IF(WEEKDAY(BO9)=6,structure!$J$15,IF(WEEKDAY(BO9)=7,structure!$J$16,""))))))))</f>
        <v>пт</v>
      </c>
      <c r="BP8" s="28" t="str">
        <f>IF(BP9="","",IF(WEEKDAY(BP9)=1,structure!$J$17,IF(WEEKDAY(BP9)=2,structure!$J$11,IF(WEEKDAY(BP9)=3,structure!$J$12,IF(WEEKDAY(BP9)=4,structure!$J$13,IF(WEEKDAY(BP9)=5,structure!$J$14,IF(WEEKDAY(BP9)=6,structure!$J$15,IF(WEEKDAY(BP9)=7,structure!$J$16,""))))))))</f>
        <v>сб</v>
      </c>
      <c r="BQ8" s="28" t="str">
        <f>IF(BQ9="","",IF(WEEKDAY(BQ9)=1,structure!$J$17,IF(WEEKDAY(BQ9)=2,structure!$J$11,IF(WEEKDAY(BQ9)=3,structure!$J$12,IF(WEEKDAY(BQ9)=4,structure!$J$13,IF(WEEKDAY(BQ9)=5,structure!$J$14,IF(WEEKDAY(BQ9)=6,structure!$J$15,IF(WEEKDAY(BQ9)=7,structure!$J$16,""))))))))</f>
        <v>вс</v>
      </c>
      <c r="BR8" s="28" t="str">
        <f>IF(BR9="","",IF(WEEKDAY(BR9)=1,structure!$J$17,IF(WEEKDAY(BR9)=2,structure!$J$11,IF(WEEKDAY(BR9)=3,structure!$J$12,IF(WEEKDAY(BR9)=4,structure!$J$13,IF(WEEKDAY(BR9)=5,structure!$J$14,IF(WEEKDAY(BR9)=6,structure!$J$15,IF(WEEKDAY(BR9)=7,structure!$J$16,""))))))))</f>
        <v>пн</v>
      </c>
      <c r="BS8" s="28" t="str">
        <f>IF(BS9="","",IF(WEEKDAY(BS9)=1,structure!$J$17,IF(WEEKDAY(BS9)=2,structure!$J$11,IF(WEEKDAY(BS9)=3,structure!$J$12,IF(WEEKDAY(BS9)=4,structure!$J$13,IF(WEEKDAY(BS9)=5,structure!$J$14,IF(WEEKDAY(BS9)=6,structure!$J$15,IF(WEEKDAY(BS9)=7,structure!$J$16,""))))))))</f>
        <v>вт</v>
      </c>
      <c r="BT8" s="28" t="str">
        <f>IF(BT9="","",IF(WEEKDAY(BT9)=1,structure!$J$17,IF(WEEKDAY(BT9)=2,structure!$J$11,IF(WEEKDAY(BT9)=3,structure!$J$12,IF(WEEKDAY(BT9)=4,structure!$J$13,IF(WEEKDAY(BT9)=5,structure!$J$14,IF(WEEKDAY(BT9)=6,structure!$J$15,IF(WEEKDAY(BT9)=7,structure!$J$16,""))))))))</f>
        <v>ср</v>
      </c>
      <c r="BU8" s="28" t="str">
        <f>IF(BU9="","",IF(WEEKDAY(BU9)=1,structure!$J$17,IF(WEEKDAY(BU9)=2,structure!$J$11,IF(WEEKDAY(BU9)=3,structure!$J$12,IF(WEEKDAY(BU9)=4,structure!$J$13,IF(WEEKDAY(BU9)=5,structure!$J$14,IF(WEEKDAY(BU9)=6,structure!$J$15,IF(WEEKDAY(BU9)=7,structure!$J$16,""))))))))</f>
        <v>чт</v>
      </c>
      <c r="BV8" s="28" t="str">
        <f>IF(BV9="","",IF(WEEKDAY(BV9)=1,structure!$J$17,IF(WEEKDAY(BV9)=2,structure!$J$11,IF(WEEKDAY(BV9)=3,structure!$J$12,IF(WEEKDAY(BV9)=4,structure!$J$13,IF(WEEKDAY(BV9)=5,structure!$J$14,IF(WEEKDAY(BV9)=6,structure!$J$15,IF(WEEKDAY(BV9)=7,structure!$J$16,""))))))))</f>
        <v>пт</v>
      </c>
      <c r="BW8" s="28" t="str">
        <f>IF(BW9="","",IF(WEEKDAY(BW9)=1,structure!$J$17,IF(WEEKDAY(BW9)=2,structure!$J$11,IF(WEEKDAY(BW9)=3,structure!$J$12,IF(WEEKDAY(BW9)=4,structure!$J$13,IF(WEEKDAY(BW9)=5,structure!$J$14,IF(WEEKDAY(BW9)=6,structure!$J$15,IF(WEEKDAY(BW9)=7,structure!$J$16,""))))))))</f>
        <v>сб</v>
      </c>
      <c r="BX8" s="28" t="str">
        <f>IF(BX9="","",IF(WEEKDAY(BX9)=1,structure!$J$17,IF(WEEKDAY(BX9)=2,structure!$J$11,IF(WEEKDAY(BX9)=3,structure!$J$12,IF(WEEKDAY(BX9)=4,structure!$J$13,IF(WEEKDAY(BX9)=5,structure!$J$14,IF(WEEKDAY(BX9)=6,structure!$J$15,IF(WEEKDAY(BX9)=7,structure!$J$16,""))))))))</f>
        <v>вс</v>
      </c>
      <c r="BY8" s="28" t="str">
        <f>IF(BY9="","",IF(WEEKDAY(BY9)=1,structure!$J$17,IF(WEEKDAY(BY9)=2,structure!$J$11,IF(WEEKDAY(BY9)=3,structure!$J$12,IF(WEEKDAY(BY9)=4,structure!$J$13,IF(WEEKDAY(BY9)=5,structure!$J$14,IF(WEEKDAY(BY9)=6,structure!$J$15,IF(WEEKDAY(BY9)=7,structure!$J$16,""))))))))</f>
        <v>пн</v>
      </c>
      <c r="BZ8" s="28" t="str">
        <f>IF(BZ9="","",IF(WEEKDAY(BZ9)=1,structure!$J$17,IF(WEEKDAY(BZ9)=2,structure!$J$11,IF(WEEKDAY(BZ9)=3,structure!$J$12,IF(WEEKDAY(BZ9)=4,structure!$J$13,IF(WEEKDAY(BZ9)=5,structure!$J$14,IF(WEEKDAY(BZ9)=6,structure!$J$15,IF(WEEKDAY(BZ9)=7,structure!$J$16,""))))))))</f>
        <v>вт</v>
      </c>
      <c r="CA8" s="28" t="str">
        <f>IF(CA9="","",IF(WEEKDAY(CA9)=1,structure!$J$17,IF(WEEKDAY(CA9)=2,structure!$J$11,IF(WEEKDAY(CA9)=3,structure!$J$12,IF(WEEKDAY(CA9)=4,structure!$J$13,IF(WEEKDAY(CA9)=5,structure!$J$14,IF(WEEKDAY(CA9)=6,structure!$J$15,IF(WEEKDAY(CA9)=7,structure!$J$16,""))))))))</f>
        <v>ср</v>
      </c>
      <c r="CB8" s="28" t="str">
        <f>IF(CB9="","",IF(WEEKDAY(CB9)=1,structure!$J$17,IF(WEEKDAY(CB9)=2,structure!$J$11,IF(WEEKDAY(CB9)=3,structure!$J$12,IF(WEEKDAY(CB9)=4,structure!$J$13,IF(WEEKDAY(CB9)=5,structure!$J$14,IF(WEEKDAY(CB9)=6,structure!$J$15,IF(WEEKDAY(CB9)=7,structure!$J$16,""))))))))</f>
        <v>чт</v>
      </c>
      <c r="CC8" s="28" t="str">
        <f>IF(CC9="","",IF(WEEKDAY(CC9)=1,structure!$J$17,IF(WEEKDAY(CC9)=2,structure!$J$11,IF(WEEKDAY(CC9)=3,structure!$J$12,IF(WEEKDAY(CC9)=4,structure!$J$13,IF(WEEKDAY(CC9)=5,structure!$J$14,IF(WEEKDAY(CC9)=6,structure!$J$15,IF(WEEKDAY(CC9)=7,structure!$J$16,""))))))))</f>
        <v>пт</v>
      </c>
      <c r="CD8" s="28" t="str">
        <f>IF(CD9="","",IF(WEEKDAY(CD9)=1,structure!$J$17,IF(WEEKDAY(CD9)=2,structure!$J$11,IF(WEEKDAY(CD9)=3,structure!$J$12,IF(WEEKDAY(CD9)=4,structure!$J$13,IF(WEEKDAY(CD9)=5,structure!$J$14,IF(WEEKDAY(CD9)=6,structure!$J$15,IF(WEEKDAY(CD9)=7,structure!$J$16,""))))))))</f>
        <v>сб</v>
      </c>
      <c r="CE8" s="28" t="str">
        <f>IF(CE9="","",IF(WEEKDAY(CE9)=1,structure!$J$17,IF(WEEKDAY(CE9)=2,structure!$J$11,IF(WEEKDAY(CE9)=3,structure!$J$12,IF(WEEKDAY(CE9)=4,structure!$J$13,IF(WEEKDAY(CE9)=5,structure!$J$14,IF(WEEKDAY(CE9)=6,structure!$J$15,IF(WEEKDAY(CE9)=7,structure!$J$16,""))))))))</f>
        <v>вс</v>
      </c>
      <c r="CF8" s="28" t="str">
        <f>IF(CF9="","",IF(WEEKDAY(CF9)=1,structure!$J$17,IF(WEEKDAY(CF9)=2,structure!$J$11,IF(WEEKDAY(CF9)=3,structure!$J$12,IF(WEEKDAY(CF9)=4,structure!$J$13,IF(WEEKDAY(CF9)=5,structure!$J$14,IF(WEEKDAY(CF9)=6,structure!$J$15,IF(WEEKDAY(CF9)=7,structure!$J$16,""))))))))</f>
        <v>пн</v>
      </c>
      <c r="CG8" s="28" t="str">
        <f>IF(CG9="","",IF(WEEKDAY(CG9)=1,structure!$J$17,IF(WEEKDAY(CG9)=2,structure!$J$11,IF(WEEKDAY(CG9)=3,structure!$J$12,IF(WEEKDAY(CG9)=4,structure!$J$13,IF(WEEKDAY(CG9)=5,structure!$J$14,IF(WEEKDAY(CG9)=6,structure!$J$15,IF(WEEKDAY(CG9)=7,structure!$J$16,""))))))))</f>
        <v>вт</v>
      </c>
      <c r="CH8" s="28" t="str">
        <f>IF(CH9="","",IF(WEEKDAY(CH9)=1,structure!$J$17,IF(WEEKDAY(CH9)=2,structure!$J$11,IF(WEEKDAY(CH9)=3,structure!$J$12,IF(WEEKDAY(CH9)=4,structure!$J$13,IF(WEEKDAY(CH9)=5,structure!$J$14,IF(WEEKDAY(CH9)=6,structure!$J$15,IF(WEEKDAY(CH9)=7,structure!$J$16,""))))))))</f>
        <v>ср</v>
      </c>
      <c r="CI8" s="28" t="str">
        <f>IF(CI9="","",IF(WEEKDAY(CI9)=1,structure!$J$17,IF(WEEKDAY(CI9)=2,structure!$J$11,IF(WEEKDAY(CI9)=3,structure!$J$12,IF(WEEKDAY(CI9)=4,structure!$J$13,IF(WEEKDAY(CI9)=5,structure!$J$14,IF(WEEKDAY(CI9)=6,structure!$J$15,IF(WEEKDAY(CI9)=7,structure!$J$16,""))))))))</f>
        <v>чт</v>
      </c>
      <c r="CJ8" s="28" t="str">
        <f>IF(CJ9="","",IF(WEEKDAY(CJ9)=1,structure!$J$17,IF(WEEKDAY(CJ9)=2,structure!$J$11,IF(WEEKDAY(CJ9)=3,structure!$J$12,IF(WEEKDAY(CJ9)=4,structure!$J$13,IF(WEEKDAY(CJ9)=5,structure!$J$14,IF(WEEKDAY(CJ9)=6,structure!$J$15,IF(WEEKDAY(CJ9)=7,structure!$J$16,""))))))))</f>
        <v>пт</v>
      </c>
      <c r="CK8" s="28" t="str">
        <f>IF(CK9="","",IF(WEEKDAY(CK9)=1,structure!$J$17,IF(WEEKDAY(CK9)=2,structure!$J$11,IF(WEEKDAY(CK9)=3,structure!$J$12,IF(WEEKDAY(CK9)=4,structure!$J$13,IF(WEEKDAY(CK9)=5,structure!$J$14,IF(WEEKDAY(CK9)=6,structure!$J$15,IF(WEEKDAY(CK9)=7,structure!$J$16,""))))))))</f>
        <v>сб</v>
      </c>
      <c r="CL8" s="28" t="str">
        <f>IF(CL9="","",IF(WEEKDAY(CL9)=1,structure!$J$17,IF(WEEKDAY(CL9)=2,structure!$J$11,IF(WEEKDAY(CL9)=3,structure!$J$12,IF(WEEKDAY(CL9)=4,structure!$J$13,IF(WEEKDAY(CL9)=5,structure!$J$14,IF(WEEKDAY(CL9)=6,structure!$J$15,IF(WEEKDAY(CL9)=7,structure!$J$16,""))))))))</f>
        <v>вс</v>
      </c>
      <c r="CM8" s="28" t="str">
        <f>IF(CM9="","",IF(WEEKDAY(CM9)=1,structure!$J$17,IF(WEEKDAY(CM9)=2,structure!$J$11,IF(WEEKDAY(CM9)=3,structure!$J$12,IF(WEEKDAY(CM9)=4,structure!$J$13,IF(WEEKDAY(CM9)=5,structure!$J$14,IF(WEEKDAY(CM9)=6,structure!$J$15,IF(WEEKDAY(CM9)=7,structure!$J$16,""))))))))</f>
        <v>пн</v>
      </c>
      <c r="CN8" s="28" t="str">
        <f>IF(CN9="","",IF(WEEKDAY(CN9)=1,structure!$J$17,IF(WEEKDAY(CN9)=2,structure!$J$11,IF(WEEKDAY(CN9)=3,structure!$J$12,IF(WEEKDAY(CN9)=4,structure!$J$13,IF(WEEKDAY(CN9)=5,structure!$J$14,IF(WEEKDAY(CN9)=6,structure!$J$15,IF(WEEKDAY(CN9)=7,structure!$J$16,""))))))))</f>
        <v>вт</v>
      </c>
      <c r="CO8" s="28" t="str">
        <f>IF(CO9="","",IF(WEEKDAY(CO9)=1,structure!$J$17,IF(WEEKDAY(CO9)=2,structure!$J$11,IF(WEEKDAY(CO9)=3,structure!$J$12,IF(WEEKDAY(CO9)=4,structure!$J$13,IF(WEEKDAY(CO9)=5,structure!$J$14,IF(WEEKDAY(CO9)=6,structure!$J$15,IF(WEEKDAY(CO9)=7,structure!$J$16,""))))))))</f>
        <v>ср</v>
      </c>
      <c r="CP8" s="28" t="str">
        <f>IF(CP9="","",IF(WEEKDAY(CP9)=1,structure!$J$17,IF(WEEKDAY(CP9)=2,structure!$J$11,IF(WEEKDAY(CP9)=3,structure!$J$12,IF(WEEKDAY(CP9)=4,structure!$J$13,IF(WEEKDAY(CP9)=5,structure!$J$14,IF(WEEKDAY(CP9)=6,structure!$J$15,IF(WEEKDAY(CP9)=7,structure!$J$16,""))))))))</f>
        <v>чт</v>
      </c>
      <c r="CQ8" s="28" t="str">
        <f>IF(CQ9="","",IF(WEEKDAY(CQ9)=1,structure!$J$17,IF(WEEKDAY(CQ9)=2,structure!$J$11,IF(WEEKDAY(CQ9)=3,structure!$J$12,IF(WEEKDAY(CQ9)=4,structure!$J$13,IF(WEEKDAY(CQ9)=5,structure!$J$14,IF(WEEKDAY(CQ9)=6,structure!$J$15,IF(WEEKDAY(CQ9)=7,structure!$J$16,""))))))))</f>
        <v>пт</v>
      </c>
      <c r="CR8" s="28" t="str">
        <f>IF(CR9="","",IF(WEEKDAY(CR9)=1,structure!$J$17,IF(WEEKDAY(CR9)=2,structure!$J$11,IF(WEEKDAY(CR9)=3,structure!$J$12,IF(WEEKDAY(CR9)=4,structure!$J$13,IF(WEEKDAY(CR9)=5,structure!$J$14,IF(WEEKDAY(CR9)=6,structure!$J$15,IF(WEEKDAY(CR9)=7,structure!$J$16,""))))))))</f>
        <v>сб</v>
      </c>
      <c r="CS8" s="28" t="str">
        <f>IF(CS9="","",IF(WEEKDAY(CS9)=1,structure!$J$17,IF(WEEKDAY(CS9)=2,structure!$J$11,IF(WEEKDAY(CS9)=3,structure!$J$12,IF(WEEKDAY(CS9)=4,structure!$J$13,IF(WEEKDAY(CS9)=5,structure!$J$14,IF(WEEKDAY(CS9)=6,structure!$J$15,IF(WEEKDAY(CS9)=7,structure!$J$16,""))))))))</f>
        <v>вс</v>
      </c>
      <c r="CT8" s="28" t="str">
        <f>IF(CT9="","",IF(WEEKDAY(CT9)=1,structure!$J$17,IF(WEEKDAY(CT9)=2,structure!$J$11,IF(WEEKDAY(CT9)=3,structure!$J$12,IF(WEEKDAY(CT9)=4,structure!$J$13,IF(WEEKDAY(CT9)=5,structure!$J$14,IF(WEEKDAY(CT9)=6,structure!$J$15,IF(WEEKDAY(CT9)=7,structure!$J$16,""))))))))</f>
        <v>пн</v>
      </c>
      <c r="CU8" s="28" t="str">
        <f>IF(CU9="","",IF(WEEKDAY(CU9)=1,structure!$J$17,IF(WEEKDAY(CU9)=2,structure!$J$11,IF(WEEKDAY(CU9)=3,structure!$J$12,IF(WEEKDAY(CU9)=4,structure!$J$13,IF(WEEKDAY(CU9)=5,structure!$J$14,IF(WEEKDAY(CU9)=6,structure!$J$15,IF(WEEKDAY(CU9)=7,structure!$J$16,""))))))))</f>
        <v>вт</v>
      </c>
      <c r="CV8" s="28" t="str">
        <f>IF(CV9="","",IF(WEEKDAY(CV9)=1,structure!$J$17,IF(WEEKDAY(CV9)=2,structure!$J$11,IF(WEEKDAY(CV9)=3,structure!$J$12,IF(WEEKDAY(CV9)=4,structure!$J$13,IF(WEEKDAY(CV9)=5,structure!$J$14,IF(WEEKDAY(CV9)=6,structure!$J$15,IF(WEEKDAY(CV9)=7,structure!$J$16,""))))))))</f>
        <v>ср</v>
      </c>
      <c r="CW8" s="28" t="str">
        <f>IF(CW9="","",IF(WEEKDAY(CW9)=1,structure!$J$17,IF(WEEKDAY(CW9)=2,structure!$J$11,IF(WEEKDAY(CW9)=3,structure!$J$12,IF(WEEKDAY(CW9)=4,structure!$J$13,IF(WEEKDAY(CW9)=5,structure!$J$14,IF(WEEKDAY(CW9)=6,structure!$J$15,IF(WEEKDAY(CW9)=7,structure!$J$16,""))))))))</f>
        <v>чт</v>
      </c>
      <c r="CX8" s="28" t="str">
        <f>IF(CX9="","",IF(WEEKDAY(CX9)=1,structure!$J$17,IF(WEEKDAY(CX9)=2,structure!$J$11,IF(WEEKDAY(CX9)=3,structure!$J$12,IF(WEEKDAY(CX9)=4,structure!$J$13,IF(WEEKDAY(CX9)=5,structure!$J$14,IF(WEEKDAY(CX9)=6,structure!$J$15,IF(WEEKDAY(CX9)=7,structure!$J$16,""))))))))</f>
        <v>пт</v>
      </c>
      <c r="CY8" s="28" t="str">
        <f>IF(CY9="","",IF(WEEKDAY(CY9)=1,structure!$J$17,IF(WEEKDAY(CY9)=2,structure!$J$11,IF(WEEKDAY(CY9)=3,structure!$J$12,IF(WEEKDAY(CY9)=4,structure!$J$13,IF(WEEKDAY(CY9)=5,structure!$J$14,IF(WEEKDAY(CY9)=6,structure!$J$15,IF(WEEKDAY(CY9)=7,structure!$J$16,""))))))))</f>
        <v>сб</v>
      </c>
      <c r="CZ8" s="28" t="str">
        <f>IF(CZ9="","",IF(WEEKDAY(CZ9)=1,structure!$J$17,IF(WEEKDAY(CZ9)=2,structure!$J$11,IF(WEEKDAY(CZ9)=3,structure!$J$12,IF(WEEKDAY(CZ9)=4,structure!$J$13,IF(WEEKDAY(CZ9)=5,structure!$J$14,IF(WEEKDAY(CZ9)=6,structure!$J$15,IF(WEEKDAY(CZ9)=7,structure!$J$16,""))))))))</f>
        <v>вс</v>
      </c>
      <c r="DA8" s="28" t="str">
        <f>IF(DA9="","",IF(WEEKDAY(DA9)=1,structure!$J$17,IF(WEEKDAY(DA9)=2,structure!$J$11,IF(WEEKDAY(DA9)=3,structure!$J$12,IF(WEEKDAY(DA9)=4,structure!$J$13,IF(WEEKDAY(DA9)=5,structure!$J$14,IF(WEEKDAY(DA9)=6,structure!$J$15,IF(WEEKDAY(DA9)=7,structure!$J$16,""))))))))</f>
        <v>пн</v>
      </c>
      <c r="DB8" s="28" t="str">
        <f>IF(DB9="","",IF(WEEKDAY(DB9)=1,structure!$J$17,IF(WEEKDAY(DB9)=2,structure!$J$11,IF(WEEKDAY(DB9)=3,structure!$J$12,IF(WEEKDAY(DB9)=4,structure!$J$13,IF(WEEKDAY(DB9)=5,structure!$J$14,IF(WEEKDAY(DB9)=6,structure!$J$15,IF(WEEKDAY(DB9)=7,structure!$J$16,""))))))))</f>
        <v>вт</v>
      </c>
      <c r="DC8" s="28" t="str">
        <f>IF(DC9="","",IF(WEEKDAY(DC9)=1,structure!$J$17,IF(WEEKDAY(DC9)=2,structure!$J$11,IF(WEEKDAY(DC9)=3,structure!$J$12,IF(WEEKDAY(DC9)=4,structure!$J$13,IF(WEEKDAY(DC9)=5,structure!$J$14,IF(WEEKDAY(DC9)=6,structure!$J$15,IF(WEEKDAY(DC9)=7,structure!$J$16,""))))))))</f>
        <v>ср</v>
      </c>
      <c r="DD8" s="28" t="str">
        <f>IF(DD9="","",IF(WEEKDAY(DD9)=1,structure!$J$17,IF(WEEKDAY(DD9)=2,structure!$J$11,IF(WEEKDAY(DD9)=3,structure!$J$12,IF(WEEKDAY(DD9)=4,structure!$J$13,IF(WEEKDAY(DD9)=5,structure!$J$14,IF(WEEKDAY(DD9)=6,structure!$J$15,IF(WEEKDAY(DD9)=7,structure!$J$16,""))))))))</f>
        <v>чт</v>
      </c>
      <c r="DE8" s="28" t="str">
        <f>IF(DE9="","",IF(WEEKDAY(DE9)=1,structure!$J$17,IF(WEEKDAY(DE9)=2,structure!$J$11,IF(WEEKDAY(DE9)=3,structure!$J$12,IF(WEEKDAY(DE9)=4,structure!$J$13,IF(WEEKDAY(DE9)=5,structure!$J$14,IF(WEEKDAY(DE9)=6,structure!$J$15,IF(WEEKDAY(DE9)=7,structure!$J$16,""))))))))</f>
        <v>пт</v>
      </c>
      <c r="DF8" s="28" t="str">
        <f>IF(DF9="","",IF(WEEKDAY(DF9)=1,structure!$J$17,IF(WEEKDAY(DF9)=2,structure!$J$11,IF(WEEKDAY(DF9)=3,structure!$J$12,IF(WEEKDAY(DF9)=4,structure!$J$13,IF(WEEKDAY(DF9)=5,structure!$J$14,IF(WEEKDAY(DF9)=6,structure!$J$15,IF(WEEKDAY(DF9)=7,structure!$J$16,""))))))))</f>
        <v>сб</v>
      </c>
      <c r="DG8" s="28" t="str">
        <f>IF(DG9="","",IF(WEEKDAY(DG9)=1,structure!$J$17,IF(WEEKDAY(DG9)=2,structure!$J$11,IF(WEEKDAY(DG9)=3,structure!$J$12,IF(WEEKDAY(DG9)=4,structure!$J$13,IF(WEEKDAY(DG9)=5,structure!$J$14,IF(WEEKDAY(DG9)=6,structure!$J$15,IF(WEEKDAY(DG9)=7,structure!$J$16,""))))))))</f>
        <v>вс</v>
      </c>
      <c r="DH8" s="28" t="str">
        <f>IF(DH9="","",IF(WEEKDAY(DH9)=1,structure!$J$17,IF(WEEKDAY(DH9)=2,structure!$J$11,IF(WEEKDAY(DH9)=3,structure!$J$12,IF(WEEKDAY(DH9)=4,structure!$J$13,IF(WEEKDAY(DH9)=5,structure!$J$14,IF(WEEKDAY(DH9)=6,structure!$J$15,IF(WEEKDAY(DH9)=7,structure!$J$16,""))))))))</f>
        <v>пн</v>
      </c>
      <c r="DI8" s="28" t="str">
        <f>IF(DI9="","",IF(WEEKDAY(DI9)=1,structure!$J$17,IF(WEEKDAY(DI9)=2,structure!$J$11,IF(WEEKDAY(DI9)=3,structure!$J$12,IF(WEEKDAY(DI9)=4,structure!$J$13,IF(WEEKDAY(DI9)=5,structure!$J$14,IF(WEEKDAY(DI9)=6,structure!$J$15,IF(WEEKDAY(DI9)=7,structure!$J$16,""))))))))</f>
        <v>вт</v>
      </c>
      <c r="DJ8" s="28" t="str">
        <f>IF(DJ9="","",IF(WEEKDAY(DJ9)=1,structure!$J$17,IF(WEEKDAY(DJ9)=2,structure!$J$11,IF(WEEKDAY(DJ9)=3,structure!$J$12,IF(WEEKDAY(DJ9)=4,structure!$J$13,IF(WEEKDAY(DJ9)=5,structure!$J$14,IF(WEEKDAY(DJ9)=6,structure!$J$15,IF(WEEKDAY(DJ9)=7,structure!$J$16,""))))))))</f>
        <v>ср</v>
      </c>
      <c r="DK8" s="28" t="str">
        <f>IF(DK9="","",IF(WEEKDAY(DK9)=1,structure!$J$17,IF(WEEKDAY(DK9)=2,structure!$J$11,IF(WEEKDAY(DK9)=3,structure!$J$12,IF(WEEKDAY(DK9)=4,structure!$J$13,IF(WEEKDAY(DK9)=5,structure!$J$14,IF(WEEKDAY(DK9)=6,structure!$J$15,IF(WEEKDAY(DK9)=7,structure!$J$16,""))))))))</f>
        <v>чт</v>
      </c>
      <c r="DL8" s="28" t="str">
        <f>IF(DL9="","",IF(WEEKDAY(DL9)=1,structure!$J$17,IF(WEEKDAY(DL9)=2,structure!$J$11,IF(WEEKDAY(DL9)=3,structure!$J$12,IF(WEEKDAY(DL9)=4,structure!$J$13,IF(WEEKDAY(DL9)=5,structure!$J$14,IF(WEEKDAY(DL9)=6,structure!$J$15,IF(WEEKDAY(DL9)=7,structure!$J$16,""))))))))</f>
        <v>пт</v>
      </c>
      <c r="DM8" s="28" t="str">
        <f>IF(DM9="","",IF(WEEKDAY(DM9)=1,structure!$J$17,IF(WEEKDAY(DM9)=2,structure!$J$11,IF(WEEKDAY(DM9)=3,structure!$J$12,IF(WEEKDAY(DM9)=4,structure!$J$13,IF(WEEKDAY(DM9)=5,structure!$J$14,IF(WEEKDAY(DM9)=6,structure!$J$15,IF(WEEKDAY(DM9)=7,structure!$J$16,""))))))))</f>
        <v>сб</v>
      </c>
      <c r="DN8" s="28" t="str">
        <f>IF(DN9="","",IF(WEEKDAY(DN9)=1,structure!$J$17,IF(WEEKDAY(DN9)=2,structure!$J$11,IF(WEEKDAY(DN9)=3,structure!$J$12,IF(WEEKDAY(DN9)=4,structure!$J$13,IF(WEEKDAY(DN9)=5,structure!$J$14,IF(WEEKDAY(DN9)=6,structure!$J$15,IF(WEEKDAY(DN9)=7,structure!$J$16,""))))))))</f>
        <v>вс</v>
      </c>
      <c r="DO8" s="28" t="str">
        <f>IF(DO9="","",IF(WEEKDAY(DO9)=1,structure!$J$17,IF(WEEKDAY(DO9)=2,structure!$J$11,IF(WEEKDAY(DO9)=3,structure!$J$12,IF(WEEKDAY(DO9)=4,structure!$J$13,IF(WEEKDAY(DO9)=5,structure!$J$14,IF(WEEKDAY(DO9)=6,structure!$J$15,IF(WEEKDAY(DO9)=7,structure!$J$16,""))))))))</f>
        <v>пн</v>
      </c>
      <c r="DP8" s="28" t="str">
        <f>IF(DP9="","",IF(WEEKDAY(DP9)=1,structure!$J$17,IF(WEEKDAY(DP9)=2,structure!$J$11,IF(WEEKDAY(DP9)=3,structure!$J$12,IF(WEEKDAY(DP9)=4,structure!$J$13,IF(WEEKDAY(DP9)=5,structure!$J$14,IF(WEEKDAY(DP9)=6,structure!$J$15,IF(WEEKDAY(DP9)=7,structure!$J$16,""))))))))</f>
        <v>вт</v>
      </c>
      <c r="DQ8" s="28" t="str">
        <f>IF(DQ9="","",IF(WEEKDAY(DQ9)=1,structure!$J$17,IF(WEEKDAY(DQ9)=2,structure!$J$11,IF(WEEKDAY(DQ9)=3,structure!$J$12,IF(WEEKDAY(DQ9)=4,structure!$J$13,IF(WEEKDAY(DQ9)=5,structure!$J$14,IF(WEEKDAY(DQ9)=6,structure!$J$15,IF(WEEKDAY(DQ9)=7,structure!$J$16,""))))))))</f>
        <v>ср</v>
      </c>
      <c r="DR8" s="28" t="str">
        <f>IF(DR9="","",IF(WEEKDAY(DR9)=1,structure!$J$17,IF(WEEKDAY(DR9)=2,structure!$J$11,IF(WEEKDAY(DR9)=3,structure!$J$12,IF(WEEKDAY(DR9)=4,structure!$J$13,IF(WEEKDAY(DR9)=5,structure!$J$14,IF(WEEKDAY(DR9)=6,structure!$J$15,IF(WEEKDAY(DR9)=7,structure!$J$16,""))))))))</f>
        <v>чт</v>
      </c>
      <c r="DS8" s="28" t="str">
        <f>IF(DS9="","",IF(WEEKDAY(DS9)=1,structure!$J$17,IF(WEEKDAY(DS9)=2,structure!$J$11,IF(WEEKDAY(DS9)=3,structure!$J$12,IF(WEEKDAY(DS9)=4,structure!$J$13,IF(WEEKDAY(DS9)=5,structure!$J$14,IF(WEEKDAY(DS9)=6,structure!$J$15,IF(WEEKDAY(DS9)=7,structure!$J$16,""))))))))</f>
        <v>пт</v>
      </c>
      <c r="DT8" s="28" t="str">
        <f>IF(DT9="","",IF(WEEKDAY(DT9)=1,structure!$J$17,IF(WEEKDAY(DT9)=2,structure!$J$11,IF(WEEKDAY(DT9)=3,structure!$J$12,IF(WEEKDAY(DT9)=4,structure!$J$13,IF(WEEKDAY(DT9)=5,structure!$J$14,IF(WEEKDAY(DT9)=6,structure!$J$15,IF(WEEKDAY(DT9)=7,structure!$J$16,""))))))))</f>
        <v>сб</v>
      </c>
      <c r="DU8" s="28" t="str">
        <f>IF(DU9="","",IF(WEEKDAY(DU9)=1,structure!$J$17,IF(WEEKDAY(DU9)=2,structure!$J$11,IF(WEEKDAY(DU9)=3,structure!$J$12,IF(WEEKDAY(DU9)=4,structure!$J$13,IF(WEEKDAY(DU9)=5,structure!$J$14,IF(WEEKDAY(DU9)=6,structure!$J$15,IF(WEEKDAY(DU9)=7,structure!$J$16,""))))))))</f>
        <v>вс</v>
      </c>
      <c r="DV8" s="28" t="str">
        <f>IF(DV9="","",IF(WEEKDAY(DV9)=1,structure!$J$17,IF(WEEKDAY(DV9)=2,structure!$J$11,IF(WEEKDAY(DV9)=3,structure!$J$12,IF(WEEKDAY(DV9)=4,structure!$J$13,IF(WEEKDAY(DV9)=5,structure!$J$14,IF(WEEKDAY(DV9)=6,structure!$J$15,IF(WEEKDAY(DV9)=7,structure!$J$16,""))))))))</f>
        <v>пн</v>
      </c>
      <c r="DW8" s="28" t="str">
        <f>IF(DW9="","",IF(WEEKDAY(DW9)=1,structure!$J$17,IF(WEEKDAY(DW9)=2,structure!$J$11,IF(WEEKDAY(DW9)=3,structure!$J$12,IF(WEEKDAY(DW9)=4,structure!$J$13,IF(WEEKDAY(DW9)=5,structure!$J$14,IF(WEEKDAY(DW9)=6,structure!$J$15,IF(WEEKDAY(DW9)=7,structure!$J$16,""))))))))</f>
        <v>вт</v>
      </c>
      <c r="DX8" s="28" t="str">
        <f>IF(DX9="","",IF(WEEKDAY(DX9)=1,structure!$J$17,IF(WEEKDAY(DX9)=2,structure!$J$11,IF(WEEKDAY(DX9)=3,structure!$J$12,IF(WEEKDAY(DX9)=4,structure!$J$13,IF(WEEKDAY(DX9)=5,structure!$J$14,IF(WEEKDAY(DX9)=6,structure!$J$15,IF(WEEKDAY(DX9)=7,structure!$J$16,""))))))))</f>
        <v>ср</v>
      </c>
      <c r="DY8" s="28" t="str">
        <f>IF(DY9="","",IF(WEEKDAY(DY9)=1,structure!$J$17,IF(WEEKDAY(DY9)=2,structure!$J$11,IF(WEEKDAY(DY9)=3,structure!$J$12,IF(WEEKDAY(DY9)=4,structure!$J$13,IF(WEEKDAY(DY9)=5,structure!$J$14,IF(WEEKDAY(DY9)=6,structure!$J$15,IF(WEEKDAY(DY9)=7,structure!$J$16,""))))))))</f>
        <v>чт</v>
      </c>
      <c r="DZ8" s="28" t="str">
        <f>IF(DZ9="","",IF(WEEKDAY(DZ9)=1,structure!$J$17,IF(WEEKDAY(DZ9)=2,structure!$J$11,IF(WEEKDAY(DZ9)=3,structure!$J$12,IF(WEEKDAY(DZ9)=4,structure!$J$13,IF(WEEKDAY(DZ9)=5,structure!$J$14,IF(WEEKDAY(DZ9)=6,structure!$J$15,IF(WEEKDAY(DZ9)=7,structure!$J$16,""))))))))</f>
        <v>пт</v>
      </c>
      <c r="EA8" s="28" t="str">
        <f>IF(EA9="","",IF(WEEKDAY(EA9)=1,structure!$J$17,IF(WEEKDAY(EA9)=2,structure!$J$11,IF(WEEKDAY(EA9)=3,structure!$J$12,IF(WEEKDAY(EA9)=4,structure!$J$13,IF(WEEKDAY(EA9)=5,structure!$J$14,IF(WEEKDAY(EA9)=6,structure!$J$15,IF(WEEKDAY(EA9)=7,structure!$J$16,""))))))))</f>
        <v>сб</v>
      </c>
      <c r="EB8" s="28" t="str">
        <f>IF(EB9="","",IF(WEEKDAY(EB9)=1,structure!$J$17,IF(WEEKDAY(EB9)=2,structure!$J$11,IF(WEEKDAY(EB9)=3,structure!$J$12,IF(WEEKDAY(EB9)=4,structure!$J$13,IF(WEEKDAY(EB9)=5,structure!$J$14,IF(WEEKDAY(EB9)=6,structure!$J$15,IF(WEEKDAY(EB9)=7,structure!$J$16,""))))))))</f>
        <v>вс</v>
      </c>
      <c r="EC8" s="28" t="str">
        <f>IF(EC9="","",IF(WEEKDAY(EC9)=1,structure!$J$17,IF(WEEKDAY(EC9)=2,structure!$J$11,IF(WEEKDAY(EC9)=3,structure!$J$12,IF(WEEKDAY(EC9)=4,structure!$J$13,IF(WEEKDAY(EC9)=5,structure!$J$14,IF(WEEKDAY(EC9)=6,structure!$J$15,IF(WEEKDAY(EC9)=7,structure!$J$16,""))))))))</f>
        <v>пн</v>
      </c>
      <c r="ED8" s="28" t="str">
        <f>IF(ED9="","",IF(WEEKDAY(ED9)=1,structure!$J$17,IF(WEEKDAY(ED9)=2,structure!$J$11,IF(WEEKDAY(ED9)=3,structure!$J$12,IF(WEEKDAY(ED9)=4,structure!$J$13,IF(WEEKDAY(ED9)=5,structure!$J$14,IF(WEEKDAY(ED9)=6,structure!$J$15,IF(WEEKDAY(ED9)=7,structure!$J$16,""))))))))</f>
        <v>вт</v>
      </c>
      <c r="EE8" s="28" t="str">
        <f>IF(EE9="","",IF(WEEKDAY(EE9)=1,structure!$J$17,IF(WEEKDAY(EE9)=2,structure!$J$11,IF(WEEKDAY(EE9)=3,structure!$J$12,IF(WEEKDAY(EE9)=4,structure!$J$13,IF(WEEKDAY(EE9)=5,structure!$J$14,IF(WEEKDAY(EE9)=6,structure!$J$15,IF(WEEKDAY(EE9)=7,structure!$J$16,""))))))))</f>
        <v>ср</v>
      </c>
      <c r="EF8" s="28" t="str">
        <f>IF(EF9="","",IF(WEEKDAY(EF9)=1,structure!$J$17,IF(WEEKDAY(EF9)=2,structure!$J$11,IF(WEEKDAY(EF9)=3,structure!$J$12,IF(WEEKDAY(EF9)=4,structure!$J$13,IF(WEEKDAY(EF9)=5,structure!$J$14,IF(WEEKDAY(EF9)=6,structure!$J$15,IF(WEEKDAY(EF9)=7,structure!$J$16,""))))))))</f>
        <v>чт</v>
      </c>
      <c r="EG8" s="28" t="str">
        <f>IF(EG9="","",IF(WEEKDAY(EG9)=1,structure!$J$17,IF(WEEKDAY(EG9)=2,structure!$J$11,IF(WEEKDAY(EG9)=3,structure!$J$12,IF(WEEKDAY(EG9)=4,structure!$J$13,IF(WEEKDAY(EG9)=5,structure!$J$14,IF(WEEKDAY(EG9)=6,structure!$J$15,IF(WEEKDAY(EG9)=7,structure!$J$16,""))))))))</f>
        <v>пт</v>
      </c>
      <c r="EH8" s="28" t="str">
        <f>IF(EH9="","",IF(WEEKDAY(EH9)=1,structure!$J$17,IF(WEEKDAY(EH9)=2,structure!$J$11,IF(WEEKDAY(EH9)=3,structure!$J$12,IF(WEEKDAY(EH9)=4,structure!$J$13,IF(WEEKDAY(EH9)=5,structure!$J$14,IF(WEEKDAY(EH9)=6,structure!$J$15,IF(WEEKDAY(EH9)=7,structure!$J$16,""))))))))</f>
        <v>сб</v>
      </c>
      <c r="EI8" s="28" t="str">
        <f>IF(EI9="","",IF(WEEKDAY(EI9)=1,structure!$J$17,IF(WEEKDAY(EI9)=2,structure!$J$11,IF(WEEKDAY(EI9)=3,structure!$J$12,IF(WEEKDAY(EI9)=4,structure!$J$13,IF(WEEKDAY(EI9)=5,structure!$J$14,IF(WEEKDAY(EI9)=6,structure!$J$15,IF(WEEKDAY(EI9)=7,structure!$J$16,""))))))))</f>
        <v>вс</v>
      </c>
      <c r="EJ8" s="28" t="str">
        <f>IF(EJ9="","",IF(WEEKDAY(EJ9)=1,structure!$J$17,IF(WEEKDAY(EJ9)=2,structure!$J$11,IF(WEEKDAY(EJ9)=3,structure!$J$12,IF(WEEKDAY(EJ9)=4,structure!$J$13,IF(WEEKDAY(EJ9)=5,structure!$J$14,IF(WEEKDAY(EJ9)=6,structure!$J$15,IF(WEEKDAY(EJ9)=7,structure!$J$16,""))))))))</f>
        <v>пн</v>
      </c>
      <c r="EK8" s="28" t="str">
        <f>IF(EK9="","",IF(WEEKDAY(EK9)=1,structure!$J$17,IF(WEEKDAY(EK9)=2,structure!$J$11,IF(WEEKDAY(EK9)=3,structure!$J$12,IF(WEEKDAY(EK9)=4,structure!$J$13,IF(WEEKDAY(EK9)=5,structure!$J$14,IF(WEEKDAY(EK9)=6,structure!$J$15,IF(WEEKDAY(EK9)=7,structure!$J$16,""))))))))</f>
        <v>вт</v>
      </c>
      <c r="EL8" s="28" t="str">
        <f>IF(EL9="","",IF(WEEKDAY(EL9)=1,structure!$J$17,IF(WEEKDAY(EL9)=2,structure!$J$11,IF(WEEKDAY(EL9)=3,structure!$J$12,IF(WEEKDAY(EL9)=4,structure!$J$13,IF(WEEKDAY(EL9)=5,structure!$J$14,IF(WEEKDAY(EL9)=6,structure!$J$15,IF(WEEKDAY(EL9)=7,structure!$J$16,""))))))))</f>
        <v>ср</v>
      </c>
      <c r="EM8" s="28" t="str">
        <f>IF(EM9="","",IF(WEEKDAY(EM9)=1,structure!$J$17,IF(WEEKDAY(EM9)=2,structure!$J$11,IF(WEEKDAY(EM9)=3,structure!$J$12,IF(WEEKDAY(EM9)=4,structure!$J$13,IF(WEEKDAY(EM9)=5,structure!$J$14,IF(WEEKDAY(EM9)=6,structure!$J$15,IF(WEEKDAY(EM9)=7,structure!$J$16,""))))))))</f>
        <v>чт</v>
      </c>
      <c r="EN8" s="28" t="str">
        <f>IF(EN9="","",IF(WEEKDAY(EN9)=1,structure!$J$17,IF(WEEKDAY(EN9)=2,structure!$J$11,IF(WEEKDAY(EN9)=3,structure!$J$12,IF(WEEKDAY(EN9)=4,structure!$J$13,IF(WEEKDAY(EN9)=5,structure!$J$14,IF(WEEKDAY(EN9)=6,structure!$J$15,IF(WEEKDAY(EN9)=7,structure!$J$16,""))))))))</f>
        <v>пт</v>
      </c>
      <c r="EO8" s="28" t="str">
        <f>IF(EO9="","",IF(WEEKDAY(EO9)=1,structure!$J$17,IF(WEEKDAY(EO9)=2,structure!$J$11,IF(WEEKDAY(EO9)=3,structure!$J$12,IF(WEEKDAY(EO9)=4,structure!$J$13,IF(WEEKDAY(EO9)=5,structure!$J$14,IF(WEEKDAY(EO9)=6,structure!$J$15,IF(WEEKDAY(EO9)=7,structure!$J$16,""))))))))</f>
        <v>сб</v>
      </c>
      <c r="EP8" s="28" t="str">
        <f>IF(EP9="","",IF(WEEKDAY(EP9)=1,structure!$J$17,IF(WEEKDAY(EP9)=2,structure!$J$11,IF(WEEKDAY(EP9)=3,structure!$J$12,IF(WEEKDAY(EP9)=4,structure!$J$13,IF(WEEKDAY(EP9)=5,structure!$J$14,IF(WEEKDAY(EP9)=6,structure!$J$15,IF(WEEKDAY(EP9)=7,structure!$J$16,""))))))))</f>
        <v>вс</v>
      </c>
      <c r="EQ8" s="28" t="str">
        <f>IF(EQ9="","",IF(WEEKDAY(EQ9)=1,structure!$J$17,IF(WEEKDAY(EQ9)=2,structure!$J$11,IF(WEEKDAY(EQ9)=3,structure!$J$12,IF(WEEKDAY(EQ9)=4,structure!$J$13,IF(WEEKDAY(EQ9)=5,structure!$J$14,IF(WEEKDAY(EQ9)=6,structure!$J$15,IF(WEEKDAY(EQ9)=7,structure!$J$16,""))))))))</f>
        <v>пн</v>
      </c>
      <c r="ER8" s="28" t="str">
        <f>IF(ER9="","",IF(WEEKDAY(ER9)=1,structure!$J$17,IF(WEEKDAY(ER9)=2,structure!$J$11,IF(WEEKDAY(ER9)=3,structure!$J$12,IF(WEEKDAY(ER9)=4,structure!$J$13,IF(WEEKDAY(ER9)=5,structure!$J$14,IF(WEEKDAY(ER9)=6,structure!$J$15,IF(WEEKDAY(ER9)=7,structure!$J$16,""))))))))</f>
        <v>вт</v>
      </c>
      <c r="ES8" s="28" t="str">
        <f>IF(ES9="","",IF(WEEKDAY(ES9)=1,structure!$J$17,IF(WEEKDAY(ES9)=2,structure!$J$11,IF(WEEKDAY(ES9)=3,structure!$J$12,IF(WEEKDAY(ES9)=4,structure!$J$13,IF(WEEKDAY(ES9)=5,structure!$J$14,IF(WEEKDAY(ES9)=6,structure!$J$15,IF(WEEKDAY(ES9)=7,structure!$J$16,""))))))))</f>
        <v>ср</v>
      </c>
      <c r="ET8" s="28" t="str">
        <f>IF(ET9="","",IF(WEEKDAY(ET9)=1,structure!$J$17,IF(WEEKDAY(ET9)=2,structure!$J$11,IF(WEEKDAY(ET9)=3,structure!$J$12,IF(WEEKDAY(ET9)=4,structure!$J$13,IF(WEEKDAY(ET9)=5,structure!$J$14,IF(WEEKDAY(ET9)=6,structure!$J$15,IF(WEEKDAY(ET9)=7,structure!$J$16,""))))))))</f>
        <v>чт</v>
      </c>
      <c r="EU8" s="28" t="str">
        <f>IF(EU9="","",IF(WEEKDAY(EU9)=1,structure!$J$17,IF(WEEKDAY(EU9)=2,structure!$J$11,IF(WEEKDAY(EU9)=3,structure!$J$12,IF(WEEKDAY(EU9)=4,structure!$J$13,IF(WEEKDAY(EU9)=5,structure!$J$14,IF(WEEKDAY(EU9)=6,structure!$J$15,IF(WEEKDAY(EU9)=7,structure!$J$16,""))))))))</f>
        <v>пт</v>
      </c>
      <c r="EV8" s="28" t="str">
        <f>IF(EV9="","",IF(WEEKDAY(EV9)=1,structure!$J$17,IF(WEEKDAY(EV9)=2,structure!$J$11,IF(WEEKDAY(EV9)=3,structure!$J$12,IF(WEEKDAY(EV9)=4,structure!$J$13,IF(WEEKDAY(EV9)=5,structure!$J$14,IF(WEEKDAY(EV9)=6,structure!$J$15,IF(WEEKDAY(EV9)=7,structure!$J$16,""))))))))</f>
        <v>сб</v>
      </c>
      <c r="EW8" s="28" t="str">
        <f>IF(EW9="","",IF(WEEKDAY(EW9)=1,structure!$J$17,IF(WEEKDAY(EW9)=2,structure!$J$11,IF(WEEKDAY(EW9)=3,structure!$J$12,IF(WEEKDAY(EW9)=4,structure!$J$13,IF(WEEKDAY(EW9)=5,structure!$J$14,IF(WEEKDAY(EW9)=6,structure!$J$15,IF(WEEKDAY(EW9)=7,structure!$J$16,""))))))))</f>
        <v>вс</v>
      </c>
      <c r="EX8" s="28" t="str">
        <f>IF(EX9="","",IF(WEEKDAY(EX9)=1,structure!$J$17,IF(WEEKDAY(EX9)=2,structure!$J$11,IF(WEEKDAY(EX9)=3,structure!$J$12,IF(WEEKDAY(EX9)=4,structure!$J$13,IF(WEEKDAY(EX9)=5,structure!$J$14,IF(WEEKDAY(EX9)=6,structure!$J$15,IF(WEEKDAY(EX9)=7,structure!$J$16,""))))))))</f>
        <v>пн</v>
      </c>
      <c r="EY8" s="28" t="str">
        <f>IF(EY9="","",IF(WEEKDAY(EY9)=1,structure!$J$17,IF(WEEKDAY(EY9)=2,structure!$J$11,IF(WEEKDAY(EY9)=3,structure!$J$12,IF(WEEKDAY(EY9)=4,structure!$J$13,IF(WEEKDAY(EY9)=5,structure!$J$14,IF(WEEKDAY(EY9)=6,structure!$J$15,IF(WEEKDAY(EY9)=7,structure!$J$16,""))))))))</f>
        <v>вт</v>
      </c>
      <c r="EZ8" s="28" t="str">
        <f>IF(EZ9="","",IF(WEEKDAY(EZ9)=1,structure!$J$17,IF(WEEKDAY(EZ9)=2,structure!$J$11,IF(WEEKDAY(EZ9)=3,structure!$J$12,IF(WEEKDAY(EZ9)=4,structure!$J$13,IF(WEEKDAY(EZ9)=5,structure!$J$14,IF(WEEKDAY(EZ9)=6,structure!$J$15,IF(WEEKDAY(EZ9)=7,structure!$J$16,""))))))))</f>
        <v>ср</v>
      </c>
      <c r="FA8" s="28" t="str">
        <f>IF(FA9="","",IF(WEEKDAY(FA9)=1,structure!$J$17,IF(WEEKDAY(FA9)=2,structure!$J$11,IF(WEEKDAY(FA9)=3,structure!$J$12,IF(WEEKDAY(FA9)=4,structure!$J$13,IF(WEEKDAY(FA9)=5,structure!$J$14,IF(WEEKDAY(FA9)=6,structure!$J$15,IF(WEEKDAY(FA9)=7,structure!$J$16,""))))))))</f>
        <v>чт</v>
      </c>
      <c r="FB8" s="28" t="str">
        <f>IF(FB9="","",IF(WEEKDAY(FB9)=1,structure!$J$17,IF(WEEKDAY(FB9)=2,structure!$J$11,IF(WEEKDAY(FB9)=3,structure!$J$12,IF(WEEKDAY(FB9)=4,structure!$J$13,IF(WEEKDAY(FB9)=5,structure!$J$14,IF(WEEKDAY(FB9)=6,structure!$J$15,IF(WEEKDAY(FB9)=7,structure!$J$16,""))))))))</f>
        <v>пт</v>
      </c>
      <c r="FC8" s="28" t="str">
        <f>IF(FC9="","",IF(WEEKDAY(FC9)=1,structure!$J$17,IF(WEEKDAY(FC9)=2,structure!$J$11,IF(WEEKDAY(FC9)=3,structure!$J$12,IF(WEEKDAY(FC9)=4,structure!$J$13,IF(WEEKDAY(FC9)=5,structure!$J$14,IF(WEEKDAY(FC9)=6,structure!$J$15,IF(WEEKDAY(FC9)=7,structure!$J$16,""))))))))</f>
        <v>сб</v>
      </c>
      <c r="FD8" s="28" t="str">
        <f>IF(FD9="","",IF(WEEKDAY(FD9)=1,structure!$J$17,IF(WEEKDAY(FD9)=2,structure!$J$11,IF(WEEKDAY(FD9)=3,structure!$J$12,IF(WEEKDAY(FD9)=4,structure!$J$13,IF(WEEKDAY(FD9)=5,structure!$J$14,IF(WEEKDAY(FD9)=6,structure!$J$15,IF(WEEKDAY(FD9)=7,structure!$J$16,""))))))))</f>
        <v>вс</v>
      </c>
      <c r="FE8" s="28" t="str">
        <f>IF(FE9="","",IF(WEEKDAY(FE9)=1,structure!$J$17,IF(WEEKDAY(FE9)=2,structure!$J$11,IF(WEEKDAY(FE9)=3,structure!$J$12,IF(WEEKDAY(FE9)=4,structure!$J$13,IF(WEEKDAY(FE9)=5,structure!$J$14,IF(WEEKDAY(FE9)=6,structure!$J$15,IF(WEEKDAY(FE9)=7,structure!$J$16,""))))))))</f>
        <v>пн</v>
      </c>
      <c r="FF8" s="28" t="str">
        <f>IF(FF9="","",IF(WEEKDAY(FF9)=1,structure!$J$17,IF(WEEKDAY(FF9)=2,structure!$J$11,IF(WEEKDAY(FF9)=3,structure!$J$12,IF(WEEKDAY(FF9)=4,structure!$J$13,IF(WEEKDAY(FF9)=5,structure!$J$14,IF(WEEKDAY(FF9)=6,structure!$J$15,IF(WEEKDAY(FF9)=7,structure!$J$16,""))))))))</f>
        <v>вт</v>
      </c>
      <c r="FG8" s="28" t="str">
        <f>IF(FG9="","",IF(WEEKDAY(FG9)=1,structure!$J$17,IF(WEEKDAY(FG9)=2,structure!$J$11,IF(WEEKDAY(FG9)=3,structure!$J$12,IF(WEEKDAY(FG9)=4,structure!$J$13,IF(WEEKDAY(FG9)=5,structure!$J$14,IF(WEEKDAY(FG9)=6,structure!$J$15,IF(WEEKDAY(FG9)=7,structure!$J$16,""))))))))</f>
        <v>ср</v>
      </c>
      <c r="FH8" s="28" t="str">
        <f>IF(FH9="","",IF(WEEKDAY(FH9)=1,structure!$J$17,IF(WEEKDAY(FH9)=2,structure!$J$11,IF(WEEKDAY(FH9)=3,structure!$J$12,IF(WEEKDAY(FH9)=4,structure!$J$13,IF(WEEKDAY(FH9)=5,structure!$J$14,IF(WEEKDAY(FH9)=6,structure!$J$15,IF(WEEKDAY(FH9)=7,structure!$J$16,""))))))))</f>
        <v>чт</v>
      </c>
      <c r="FI8" s="28" t="str">
        <f>IF(FI9="","",IF(WEEKDAY(FI9)=1,structure!$J$17,IF(WEEKDAY(FI9)=2,structure!$J$11,IF(WEEKDAY(FI9)=3,structure!$J$12,IF(WEEKDAY(FI9)=4,structure!$J$13,IF(WEEKDAY(FI9)=5,structure!$J$14,IF(WEEKDAY(FI9)=6,structure!$J$15,IF(WEEKDAY(FI9)=7,structure!$J$16,""))))))))</f>
        <v>пт</v>
      </c>
      <c r="FJ8" s="28" t="str">
        <f>IF(FJ9="","",IF(WEEKDAY(FJ9)=1,structure!$J$17,IF(WEEKDAY(FJ9)=2,structure!$J$11,IF(WEEKDAY(FJ9)=3,structure!$J$12,IF(WEEKDAY(FJ9)=4,structure!$J$13,IF(WEEKDAY(FJ9)=5,structure!$J$14,IF(WEEKDAY(FJ9)=6,structure!$J$15,IF(WEEKDAY(FJ9)=7,structure!$J$16,""))))))))</f>
        <v>сб</v>
      </c>
      <c r="FK8" s="28" t="str">
        <f>IF(FK9="","",IF(WEEKDAY(FK9)=1,structure!$J$17,IF(WEEKDAY(FK9)=2,structure!$J$11,IF(WEEKDAY(FK9)=3,structure!$J$12,IF(WEEKDAY(FK9)=4,structure!$J$13,IF(WEEKDAY(FK9)=5,structure!$J$14,IF(WEEKDAY(FK9)=6,structure!$J$15,IF(WEEKDAY(FK9)=7,structure!$J$16,""))))))))</f>
        <v>вс</v>
      </c>
      <c r="FL8" s="28" t="str">
        <f>IF(FL9="","",IF(WEEKDAY(FL9)=1,structure!$J$17,IF(WEEKDAY(FL9)=2,structure!$J$11,IF(WEEKDAY(FL9)=3,structure!$J$12,IF(WEEKDAY(FL9)=4,structure!$J$13,IF(WEEKDAY(FL9)=5,structure!$J$14,IF(WEEKDAY(FL9)=6,structure!$J$15,IF(WEEKDAY(FL9)=7,structure!$J$16,""))))))))</f>
        <v>пн</v>
      </c>
      <c r="FM8" s="28" t="str">
        <f>IF(FM9="","",IF(WEEKDAY(FM9)=1,structure!$J$17,IF(WEEKDAY(FM9)=2,structure!$J$11,IF(WEEKDAY(FM9)=3,structure!$J$12,IF(WEEKDAY(FM9)=4,structure!$J$13,IF(WEEKDAY(FM9)=5,structure!$J$14,IF(WEEKDAY(FM9)=6,structure!$J$15,IF(WEEKDAY(FM9)=7,structure!$J$16,""))))))))</f>
        <v>вт</v>
      </c>
      <c r="FN8" s="28" t="str">
        <f>IF(FN9="","",IF(WEEKDAY(FN9)=1,structure!$J$17,IF(WEEKDAY(FN9)=2,structure!$J$11,IF(WEEKDAY(FN9)=3,structure!$J$12,IF(WEEKDAY(FN9)=4,structure!$J$13,IF(WEEKDAY(FN9)=5,structure!$J$14,IF(WEEKDAY(FN9)=6,structure!$J$15,IF(WEEKDAY(FN9)=7,structure!$J$16,""))))))))</f>
        <v>ср</v>
      </c>
      <c r="FO8" s="28" t="str">
        <f>IF(FO9="","",IF(WEEKDAY(FO9)=1,structure!$J$17,IF(WEEKDAY(FO9)=2,structure!$J$11,IF(WEEKDAY(FO9)=3,structure!$J$12,IF(WEEKDAY(FO9)=4,structure!$J$13,IF(WEEKDAY(FO9)=5,structure!$J$14,IF(WEEKDAY(FO9)=6,structure!$J$15,IF(WEEKDAY(FO9)=7,structure!$J$16,""))))))))</f>
        <v>чт</v>
      </c>
      <c r="FP8" s="28" t="str">
        <f>IF(FP9="","",IF(WEEKDAY(FP9)=1,structure!$J$17,IF(WEEKDAY(FP9)=2,structure!$J$11,IF(WEEKDAY(FP9)=3,structure!$J$12,IF(WEEKDAY(FP9)=4,structure!$J$13,IF(WEEKDAY(FP9)=5,structure!$J$14,IF(WEEKDAY(FP9)=6,structure!$J$15,IF(WEEKDAY(FP9)=7,structure!$J$16,""))))))))</f>
        <v>пт</v>
      </c>
      <c r="FQ8" s="28" t="str">
        <f>IF(FQ9="","",IF(WEEKDAY(FQ9)=1,structure!$J$17,IF(WEEKDAY(FQ9)=2,structure!$J$11,IF(WEEKDAY(FQ9)=3,structure!$J$12,IF(WEEKDAY(FQ9)=4,structure!$J$13,IF(WEEKDAY(FQ9)=5,structure!$J$14,IF(WEEKDAY(FQ9)=6,structure!$J$15,IF(WEEKDAY(FQ9)=7,structure!$J$16,""))))))))</f>
        <v>сб</v>
      </c>
      <c r="FR8" s="28" t="str">
        <f>IF(FR9="","",IF(WEEKDAY(FR9)=1,structure!$J$17,IF(WEEKDAY(FR9)=2,structure!$J$11,IF(WEEKDAY(FR9)=3,structure!$J$12,IF(WEEKDAY(FR9)=4,structure!$J$13,IF(WEEKDAY(FR9)=5,structure!$J$14,IF(WEEKDAY(FR9)=6,structure!$J$15,IF(WEEKDAY(FR9)=7,structure!$J$16,""))))))))</f>
        <v>вс</v>
      </c>
      <c r="FS8" s="28" t="str">
        <f>IF(FS9="","",IF(WEEKDAY(FS9)=1,structure!$J$17,IF(WEEKDAY(FS9)=2,structure!$J$11,IF(WEEKDAY(FS9)=3,structure!$J$12,IF(WEEKDAY(FS9)=4,structure!$J$13,IF(WEEKDAY(FS9)=5,structure!$J$14,IF(WEEKDAY(FS9)=6,structure!$J$15,IF(WEEKDAY(FS9)=7,structure!$J$16,""))))))))</f>
        <v>пн</v>
      </c>
      <c r="FT8" s="28" t="str">
        <f>IF(FT9="","",IF(WEEKDAY(FT9)=1,structure!$J$17,IF(WEEKDAY(FT9)=2,structure!$J$11,IF(WEEKDAY(FT9)=3,structure!$J$12,IF(WEEKDAY(FT9)=4,structure!$J$13,IF(WEEKDAY(FT9)=5,structure!$J$14,IF(WEEKDAY(FT9)=6,structure!$J$15,IF(WEEKDAY(FT9)=7,structure!$J$16,""))))))))</f>
        <v>вт</v>
      </c>
      <c r="FU8" s="28" t="str">
        <f>IF(FU9="","",IF(WEEKDAY(FU9)=1,structure!$J$17,IF(WEEKDAY(FU9)=2,structure!$J$11,IF(WEEKDAY(FU9)=3,structure!$J$12,IF(WEEKDAY(FU9)=4,structure!$J$13,IF(WEEKDAY(FU9)=5,structure!$J$14,IF(WEEKDAY(FU9)=6,structure!$J$15,IF(WEEKDAY(FU9)=7,structure!$J$16,""))))))))</f>
        <v>ср</v>
      </c>
      <c r="FV8" s="28" t="str">
        <f>IF(FV9="","",IF(WEEKDAY(FV9)=1,structure!$J$17,IF(WEEKDAY(FV9)=2,structure!$J$11,IF(WEEKDAY(FV9)=3,structure!$J$12,IF(WEEKDAY(FV9)=4,structure!$J$13,IF(WEEKDAY(FV9)=5,structure!$J$14,IF(WEEKDAY(FV9)=6,structure!$J$15,IF(WEEKDAY(FV9)=7,structure!$J$16,""))))))))</f>
        <v>чт</v>
      </c>
      <c r="FW8" s="28" t="str">
        <f>IF(FW9="","",IF(WEEKDAY(FW9)=1,structure!$J$17,IF(WEEKDAY(FW9)=2,structure!$J$11,IF(WEEKDAY(FW9)=3,structure!$J$12,IF(WEEKDAY(FW9)=4,structure!$J$13,IF(WEEKDAY(FW9)=5,structure!$J$14,IF(WEEKDAY(FW9)=6,structure!$J$15,IF(WEEKDAY(FW9)=7,structure!$J$16,""))))))))</f>
        <v>пт</v>
      </c>
      <c r="FX8" s="28" t="str">
        <f>IF(FX9="","",IF(WEEKDAY(FX9)=1,structure!$J$17,IF(WEEKDAY(FX9)=2,structure!$J$11,IF(WEEKDAY(FX9)=3,structure!$J$12,IF(WEEKDAY(FX9)=4,structure!$J$13,IF(WEEKDAY(FX9)=5,structure!$J$14,IF(WEEKDAY(FX9)=6,structure!$J$15,IF(WEEKDAY(FX9)=7,structure!$J$16,""))))))))</f>
        <v>сб</v>
      </c>
      <c r="FY8" s="28" t="str">
        <f>IF(FY9="","",IF(WEEKDAY(FY9)=1,structure!$J$17,IF(WEEKDAY(FY9)=2,structure!$J$11,IF(WEEKDAY(FY9)=3,structure!$J$12,IF(WEEKDAY(FY9)=4,structure!$J$13,IF(WEEKDAY(FY9)=5,structure!$J$14,IF(WEEKDAY(FY9)=6,structure!$J$15,IF(WEEKDAY(FY9)=7,structure!$J$16,""))))))))</f>
        <v>вс</v>
      </c>
      <c r="FZ8" s="28" t="str">
        <f>IF(FZ9="","",IF(WEEKDAY(FZ9)=1,structure!$J$17,IF(WEEKDAY(FZ9)=2,structure!$J$11,IF(WEEKDAY(FZ9)=3,structure!$J$12,IF(WEEKDAY(FZ9)=4,structure!$J$13,IF(WEEKDAY(FZ9)=5,structure!$J$14,IF(WEEKDAY(FZ9)=6,structure!$J$15,IF(WEEKDAY(FZ9)=7,structure!$J$16,""))))))))</f>
        <v>пн</v>
      </c>
      <c r="GA8" s="28" t="str">
        <f>IF(GA9="","",IF(WEEKDAY(GA9)=1,structure!$J$17,IF(WEEKDAY(GA9)=2,structure!$J$11,IF(WEEKDAY(GA9)=3,structure!$J$12,IF(WEEKDAY(GA9)=4,structure!$J$13,IF(WEEKDAY(GA9)=5,structure!$J$14,IF(WEEKDAY(GA9)=6,structure!$J$15,IF(WEEKDAY(GA9)=7,structure!$J$16,""))))))))</f>
        <v>вт</v>
      </c>
      <c r="GB8" s="28" t="str">
        <f>IF(GB9="","",IF(WEEKDAY(GB9)=1,structure!$J$17,IF(WEEKDAY(GB9)=2,structure!$J$11,IF(WEEKDAY(GB9)=3,structure!$J$12,IF(WEEKDAY(GB9)=4,structure!$J$13,IF(WEEKDAY(GB9)=5,structure!$J$14,IF(WEEKDAY(GB9)=6,structure!$J$15,IF(WEEKDAY(GB9)=7,structure!$J$16,""))))))))</f>
        <v>ср</v>
      </c>
      <c r="GC8" s="28" t="str">
        <f>IF(GC9="","",IF(WEEKDAY(GC9)=1,structure!$J$17,IF(WEEKDAY(GC9)=2,structure!$J$11,IF(WEEKDAY(GC9)=3,structure!$J$12,IF(WEEKDAY(GC9)=4,structure!$J$13,IF(WEEKDAY(GC9)=5,structure!$J$14,IF(WEEKDAY(GC9)=6,structure!$J$15,IF(WEEKDAY(GC9)=7,structure!$J$16,""))))))))</f>
        <v>чт</v>
      </c>
      <c r="GD8" s="28" t="str">
        <f>IF(GD9="","",IF(WEEKDAY(GD9)=1,structure!$J$17,IF(WEEKDAY(GD9)=2,structure!$J$11,IF(WEEKDAY(GD9)=3,structure!$J$12,IF(WEEKDAY(GD9)=4,structure!$J$13,IF(WEEKDAY(GD9)=5,structure!$J$14,IF(WEEKDAY(GD9)=6,structure!$J$15,IF(WEEKDAY(GD9)=7,structure!$J$16,""))))))))</f>
        <v>пт</v>
      </c>
      <c r="GE8" s="28" t="str">
        <f>IF(GE9="","",IF(WEEKDAY(GE9)=1,structure!$J$17,IF(WEEKDAY(GE9)=2,structure!$J$11,IF(WEEKDAY(GE9)=3,structure!$J$12,IF(WEEKDAY(GE9)=4,structure!$J$13,IF(WEEKDAY(GE9)=5,structure!$J$14,IF(WEEKDAY(GE9)=6,structure!$J$15,IF(WEEKDAY(GE9)=7,structure!$J$16,""))))))))</f>
        <v>сб</v>
      </c>
      <c r="GF8" s="28" t="str">
        <f>IF(GF9="","",IF(WEEKDAY(GF9)=1,structure!$J$17,IF(WEEKDAY(GF9)=2,structure!$J$11,IF(WEEKDAY(GF9)=3,structure!$J$12,IF(WEEKDAY(GF9)=4,structure!$J$13,IF(WEEKDAY(GF9)=5,structure!$J$14,IF(WEEKDAY(GF9)=6,structure!$J$15,IF(WEEKDAY(GF9)=7,structure!$J$16,""))))))))</f>
        <v>вс</v>
      </c>
      <c r="GG8" s="28" t="str">
        <f>IF(GG9="","",IF(WEEKDAY(GG9)=1,structure!$J$17,IF(WEEKDAY(GG9)=2,structure!$J$11,IF(WEEKDAY(GG9)=3,structure!$J$12,IF(WEEKDAY(GG9)=4,structure!$J$13,IF(WEEKDAY(GG9)=5,structure!$J$14,IF(WEEKDAY(GG9)=6,structure!$J$15,IF(WEEKDAY(GG9)=7,structure!$J$16,""))))))))</f>
        <v>пн</v>
      </c>
      <c r="GH8" s="28" t="str">
        <f>IF(GH9="","",IF(WEEKDAY(GH9)=1,structure!$J$17,IF(WEEKDAY(GH9)=2,structure!$J$11,IF(WEEKDAY(GH9)=3,structure!$J$12,IF(WEEKDAY(GH9)=4,structure!$J$13,IF(WEEKDAY(GH9)=5,structure!$J$14,IF(WEEKDAY(GH9)=6,structure!$J$15,IF(WEEKDAY(GH9)=7,structure!$J$16,""))))))))</f>
        <v>вт</v>
      </c>
      <c r="GI8" s="28" t="str">
        <f>IF(GI9="","",IF(WEEKDAY(GI9)=1,structure!$J$17,IF(WEEKDAY(GI9)=2,structure!$J$11,IF(WEEKDAY(GI9)=3,structure!$J$12,IF(WEEKDAY(GI9)=4,structure!$J$13,IF(WEEKDAY(GI9)=5,structure!$J$14,IF(WEEKDAY(GI9)=6,structure!$J$15,IF(WEEKDAY(GI9)=7,structure!$J$16,""))))))))</f>
        <v>ср</v>
      </c>
      <c r="GJ8" s="28" t="str">
        <f>IF(GJ9="","",IF(WEEKDAY(GJ9)=1,structure!$J$17,IF(WEEKDAY(GJ9)=2,structure!$J$11,IF(WEEKDAY(GJ9)=3,structure!$J$12,IF(WEEKDAY(GJ9)=4,structure!$J$13,IF(WEEKDAY(GJ9)=5,structure!$J$14,IF(WEEKDAY(GJ9)=6,structure!$J$15,IF(WEEKDAY(GJ9)=7,structure!$J$16,""))))))))</f>
        <v>чт</v>
      </c>
      <c r="GK8" s="28" t="str">
        <f>IF(GK9="","",IF(WEEKDAY(GK9)=1,structure!$J$17,IF(WEEKDAY(GK9)=2,structure!$J$11,IF(WEEKDAY(GK9)=3,structure!$J$12,IF(WEEKDAY(GK9)=4,structure!$J$13,IF(WEEKDAY(GK9)=5,structure!$J$14,IF(WEEKDAY(GK9)=6,structure!$J$15,IF(WEEKDAY(GK9)=7,structure!$J$16,""))))))))</f>
        <v>пт</v>
      </c>
      <c r="GL8" s="28" t="str">
        <f>IF(GL9="","",IF(WEEKDAY(GL9)=1,structure!$J$17,IF(WEEKDAY(GL9)=2,structure!$J$11,IF(WEEKDAY(GL9)=3,structure!$J$12,IF(WEEKDAY(GL9)=4,structure!$J$13,IF(WEEKDAY(GL9)=5,structure!$J$14,IF(WEEKDAY(GL9)=6,structure!$J$15,IF(WEEKDAY(GL9)=7,structure!$J$16,""))))))))</f>
        <v>сб</v>
      </c>
      <c r="GM8" s="28" t="str">
        <f>IF(GM9="","",IF(WEEKDAY(GM9)=1,structure!$J$17,IF(WEEKDAY(GM9)=2,structure!$J$11,IF(WEEKDAY(GM9)=3,structure!$J$12,IF(WEEKDAY(GM9)=4,structure!$J$13,IF(WEEKDAY(GM9)=5,structure!$J$14,IF(WEEKDAY(GM9)=6,structure!$J$15,IF(WEEKDAY(GM9)=7,structure!$J$16,""))))))))</f>
        <v>вс</v>
      </c>
      <c r="GN8" s="28" t="str">
        <f>IF(GN9="","",IF(WEEKDAY(GN9)=1,structure!$J$17,IF(WEEKDAY(GN9)=2,structure!$J$11,IF(WEEKDAY(GN9)=3,structure!$J$12,IF(WEEKDAY(GN9)=4,structure!$J$13,IF(WEEKDAY(GN9)=5,structure!$J$14,IF(WEEKDAY(GN9)=6,structure!$J$15,IF(WEEKDAY(GN9)=7,structure!$J$16,""))))))))</f>
        <v>пн</v>
      </c>
      <c r="GO8" s="28" t="str">
        <f>IF(GO9="","",IF(WEEKDAY(GO9)=1,structure!$J$17,IF(WEEKDAY(GO9)=2,structure!$J$11,IF(WEEKDAY(GO9)=3,structure!$J$12,IF(WEEKDAY(GO9)=4,structure!$J$13,IF(WEEKDAY(GO9)=5,structure!$J$14,IF(WEEKDAY(GO9)=6,structure!$J$15,IF(WEEKDAY(GO9)=7,structure!$J$16,""))))))))</f>
        <v>вт</v>
      </c>
      <c r="GP8" s="28" t="str">
        <f>IF(GP9="","",IF(WEEKDAY(GP9)=1,structure!$J$17,IF(WEEKDAY(GP9)=2,structure!$J$11,IF(WEEKDAY(GP9)=3,structure!$J$12,IF(WEEKDAY(GP9)=4,structure!$J$13,IF(WEEKDAY(GP9)=5,structure!$J$14,IF(WEEKDAY(GP9)=6,structure!$J$15,IF(WEEKDAY(GP9)=7,structure!$J$16,""))))))))</f>
        <v>ср</v>
      </c>
      <c r="GQ8" s="28" t="str">
        <f>IF(GQ9="","",IF(WEEKDAY(GQ9)=1,structure!$J$17,IF(WEEKDAY(GQ9)=2,structure!$J$11,IF(WEEKDAY(GQ9)=3,structure!$J$12,IF(WEEKDAY(GQ9)=4,structure!$J$13,IF(WEEKDAY(GQ9)=5,structure!$J$14,IF(WEEKDAY(GQ9)=6,structure!$J$15,IF(WEEKDAY(GQ9)=7,structure!$J$16,""))))))))</f>
        <v>чт</v>
      </c>
      <c r="GR8" s="28" t="str">
        <f>IF(GR9="","",IF(WEEKDAY(GR9)=1,structure!$J$17,IF(WEEKDAY(GR9)=2,structure!$J$11,IF(WEEKDAY(GR9)=3,structure!$J$12,IF(WEEKDAY(GR9)=4,structure!$J$13,IF(WEEKDAY(GR9)=5,structure!$J$14,IF(WEEKDAY(GR9)=6,structure!$J$15,IF(WEEKDAY(GR9)=7,structure!$J$16,""))))))))</f>
        <v>пт</v>
      </c>
      <c r="GS8" s="28" t="str">
        <f>IF(GS9="","",IF(WEEKDAY(GS9)=1,structure!$J$17,IF(WEEKDAY(GS9)=2,structure!$J$11,IF(WEEKDAY(GS9)=3,structure!$J$12,IF(WEEKDAY(GS9)=4,structure!$J$13,IF(WEEKDAY(GS9)=5,structure!$J$14,IF(WEEKDAY(GS9)=6,structure!$J$15,IF(WEEKDAY(GS9)=7,structure!$J$16,""))))))))</f>
        <v>сб</v>
      </c>
      <c r="GT8" s="28" t="str">
        <f>IF(GT9="","",IF(WEEKDAY(GT9)=1,structure!$J$17,IF(WEEKDAY(GT9)=2,structure!$J$11,IF(WEEKDAY(GT9)=3,structure!$J$12,IF(WEEKDAY(GT9)=4,structure!$J$13,IF(WEEKDAY(GT9)=5,structure!$J$14,IF(WEEKDAY(GT9)=6,structure!$J$15,IF(WEEKDAY(GT9)=7,structure!$J$16,""))))))))</f>
        <v>вс</v>
      </c>
      <c r="GU8" s="28" t="str">
        <f>IF(GU9="","",IF(WEEKDAY(GU9)=1,structure!$J$17,IF(WEEKDAY(GU9)=2,structure!$J$11,IF(WEEKDAY(GU9)=3,structure!$J$12,IF(WEEKDAY(GU9)=4,structure!$J$13,IF(WEEKDAY(GU9)=5,structure!$J$14,IF(WEEKDAY(GU9)=6,structure!$J$15,IF(WEEKDAY(GU9)=7,structure!$J$16,""))))))))</f>
        <v>пн</v>
      </c>
      <c r="GV8" s="28" t="str">
        <f>IF(GV9="","",IF(WEEKDAY(GV9)=1,structure!$J$17,IF(WEEKDAY(GV9)=2,structure!$J$11,IF(WEEKDAY(GV9)=3,structure!$J$12,IF(WEEKDAY(GV9)=4,structure!$J$13,IF(WEEKDAY(GV9)=5,structure!$J$14,IF(WEEKDAY(GV9)=6,structure!$J$15,IF(WEEKDAY(GV9)=7,structure!$J$16,""))))))))</f>
        <v>вт</v>
      </c>
      <c r="GW8" s="28" t="str">
        <f>IF(GW9="","",IF(WEEKDAY(GW9)=1,structure!$J$17,IF(WEEKDAY(GW9)=2,structure!$J$11,IF(WEEKDAY(GW9)=3,structure!$J$12,IF(WEEKDAY(GW9)=4,structure!$J$13,IF(WEEKDAY(GW9)=5,structure!$J$14,IF(WEEKDAY(GW9)=6,structure!$J$15,IF(WEEKDAY(GW9)=7,structure!$J$16,""))))))))</f>
        <v>ср</v>
      </c>
      <c r="GX8" s="28" t="str">
        <f>IF(GX9="","",IF(WEEKDAY(GX9)=1,structure!$J$17,IF(WEEKDAY(GX9)=2,structure!$J$11,IF(WEEKDAY(GX9)=3,structure!$J$12,IF(WEEKDAY(GX9)=4,structure!$J$13,IF(WEEKDAY(GX9)=5,structure!$J$14,IF(WEEKDAY(GX9)=6,structure!$J$15,IF(WEEKDAY(GX9)=7,structure!$J$16,""))))))))</f>
        <v>чт</v>
      </c>
      <c r="GY8" s="28" t="str">
        <f>IF(GY9="","",IF(WEEKDAY(GY9)=1,structure!$J$17,IF(WEEKDAY(GY9)=2,structure!$J$11,IF(WEEKDAY(GY9)=3,structure!$J$12,IF(WEEKDAY(GY9)=4,structure!$J$13,IF(WEEKDAY(GY9)=5,structure!$J$14,IF(WEEKDAY(GY9)=6,structure!$J$15,IF(WEEKDAY(GY9)=7,structure!$J$16,""))))))))</f>
        <v>пт</v>
      </c>
      <c r="GZ8" s="28" t="str">
        <f>IF(GZ9="","",IF(WEEKDAY(GZ9)=1,structure!$J$17,IF(WEEKDAY(GZ9)=2,structure!$J$11,IF(WEEKDAY(GZ9)=3,structure!$J$12,IF(WEEKDAY(GZ9)=4,structure!$J$13,IF(WEEKDAY(GZ9)=5,structure!$J$14,IF(WEEKDAY(GZ9)=6,structure!$J$15,IF(WEEKDAY(GZ9)=7,structure!$J$16,""))))))))</f>
        <v>сб</v>
      </c>
      <c r="HA8" s="28" t="str">
        <f>IF(HA9="","",IF(WEEKDAY(HA9)=1,structure!$J$17,IF(WEEKDAY(HA9)=2,structure!$J$11,IF(WEEKDAY(HA9)=3,structure!$J$12,IF(WEEKDAY(HA9)=4,structure!$J$13,IF(WEEKDAY(HA9)=5,structure!$J$14,IF(WEEKDAY(HA9)=6,structure!$J$15,IF(WEEKDAY(HA9)=7,structure!$J$16,""))))))))</f>
        <v>вс</v>
      </c>
      <c r="HB8" s="28" t="str">
        <f>IF(HB9="","",IF(WEEKDAY(HB9)=1,structure!$J$17,IF(WEEKDAY(HB9)=2,structure!$J$11,IF(WEEKDAY(HB9)=3,structure!$J$12,IF(WEEKDAY(HB9)=4,structure!$J$13,IF(WEEKDAY(HB9)=5,structure!$J$14,IF(WEEKDAY(HB9)=6,structure!$J$15,IF(WEEKDAY(HB9)=7,structure!$J$16,""))))))))</f>
        <v>пн</v>
      </c>
      <c r="HC8" s="28" t="str">
        <f>IF(HC9="","",IF(WEEKDAY(HC9)=1,structure!$J$17,IF(WEEKDAY(HC9)=2,structure!$J$11,IF(WEEKDAY(HC9)=3,structure!$J$12,IF(WEEKDAY(HC9)=4,structure!$J$13,IF(WEEKDAY(HC9)=5,structure!$J$14,IF(WEEKDAY(HC9)=6,structure!$J$15,IF(WEEKDAY(HC9)=7,structure!$J$16,""))))))))</f>
        <v>вт</v>
      </c>
      <c r="HD8" s="28" t="str">
        <f>IF(HD9="","",IF(WEEKDAY(HD9)=1,structure!$J$17,IF(WEEKDAY(HD9)=2,structure!$J$11,IF(WEEKDAY(HD9)=3,structure!$J$12,IF(WEEKDAY(HD9)=4,structure!$J$13,IF(WEEKDAY(HD9)=5,structure!$J$14,IF(WEEKDAY(HD9)=6,structure!$J$15,IF(WEEKDAY(HD9)=7,structure!$J$16,""))))))))</f>
        <v>ср</v>
      </c>
      <c r="HE8" s="28" t="str">
        <f>IF(HE9="","",IF(WEEKDAY(HE9)=1,structure!$J$17,IF(WEEKDAY(HE9)=2,structure!$J$11,IF(WEEKDAY(HE9)=3,structure!$J$12,IF(WEEKDAY(HE9)=4,structure!$J$13,IF(WEEKDAY(HE9)=5,structure!$J$14,IF(WEEKDAY(HE9)=6,structure!$J$15,IF(WEEKDAY(HE9)=7,structure!$J$16,""))))))))</f>
        <v>чт</v>
      </c>
      <c r="HF8" s="28" t="str">
        <f>IF(HF9="","",IF(WEEKDAY(HF9)=1,structure!$J$17,IF(WEEKDAY(HF9)=2,structure!$J$11,IF(WEEKDAY(HF9)=3,structure!$J$12,IF(WEEKDAY(HF9)=4,structure!$J$13,IF(WEEKDAY(HF9)=5,structure!$J$14,IF(WEEKDAY(HF9)=6,structure!$J$15,IF(WEEKDAY(HF9)=7,structure!$J$16,""))))))))</f>
        <v>пт</v>
      </c>
      <c r="HG8" s="28" t="str">
        <f>IF(HG9="","",IF(WEEKDAY(HG9)=1,structure!$J$17,IF(WEEKDAY(HG9)=2,structure!$J$11,IF(WEEKDAY(HG9)=3,structure!$J$12,IF(WEEKDAY(HG9)=4,structure!$J$13,IF(WEEKDAY(HG9)=5,structure!$J$14,IF(WEEKDAY(HG9)=6,structure!$J$15,IF(WEEKDAY(HG9)=7,structure!$J$16,""))))))))</f>
        <v>сб</v>
      </c>
      <c r="HH8" s="28" t="str">
        <f>IF(HH9="","",IF(WEEKDAY(HH9)=1,structure!$J$17,IF(WEEKDAY(HH9)=2,structure!$J$11,IF(WEEKDAY(HH9)=3,structure!$J$12,IF(WEEKDAY(HH9)=4,structure!$J$13,IF(WEEKDAY(HH9)=5,structure!$J$14,IF(WEEKDAY(HH9)=6,structure!$J$15,IF(WEEKDAY(HH9)=7,structure!$J$16,""))))))))</f>
        <v>вс</v>
      </c>
      <c r="HI8" s="28" t="str">
        <f>IF(HI9="","",IF(WEEKDAY(HI9)=1,structure!$J$17,IF(WEEKDAY(HI9)=2,structure!$J$11,IF(WEEKDAY(HI9)=3,structure!$J$12,IF(WEEKDAY(HI9)=4,structure!$J$13,IF(WEEKDAY(HI9)=5,structure!$J$14,IF(WEEKDAY(HI9)=6,structure!$J$15,IF(WEEKDAY(HI9)=7,structure!$J$16,""))))))))</f>
        <v>пн</v>
      </c>
      <c r="HJ8" s="28" t="str">
        <f>IF(HJ9="","",IF(WEEKDAY(HJ9)=1,structure!$J$17,IF(WEEKDAY(HJ9)=2,structure!$J$11,IF(WEEKDAY(HJ9)=3,structure!$J$12,IF(WEEKDAY(HJ9)=4,structure!$J$13,IF(WEEKDAY(HJ9)=5,structure!$J$14,IF(WEEKDAY(HJ9)=6,structure!$J$15,IF(WEEKDAY(HJ9)=7,structure!$J$16,""))))))))</f>
        <v>вт</v>
      </c>
      <c r="HK8" s="28" t="str">
        <f>IF(HK9="","",IF(WEEKDAY(HK9)=1,structure!$J$17,IF(WEEKDAY(HK9)=2,structure!$J$11,IF(WEEKDAY(HK9)=3,structure!$J$12,IF(WEEKDAY(HK9)=4,structure!$J$13,IF(WEEKDAY(HK9)=5,structure!$J$14,IF(WEEKDAY(HK9)=6,structure!$J$15,IF(WEEKDAY(HK9)=7,structure!$J$16,""))))))))</f>
        <v>ср</v>
      </c>
      <c r="HL8" s="28" t="str">
        <f>IF(HL9="","",IF(WEEKDAY(HL9)=1,structure!$J$17,IF(WEEKDAY(HL9)=2,structure!$J$11,IF(WEEKDAY(HL9)=3,structure!$J$12,IF(WEEKDAY(HL9)=4,structure!$J$13,IF(WEEKDAY(HL9)=5,structure!$J$14,IF(WEEKDAY(HL9)=6,structure!$J$15,IF(WEEKDAY(HL9)=7,structure!$J$16,""))))))))</f>
        <v>чт</v>
      </c>
      <c r="HM8" s="28" t="str">
        <f>IF(HM9="","",IF(WEEKDAY(HM9)=1,structure!$J$17,IF(WEEKDAY(HM9)=2,structure!$J$11,IF(WEEKDAY(HM9)=3,structure!$J$12,IF(WEEKDAY(HM9)=4,structure!$J$13,IF(WEEKDAY(HM9)=5,structure!$J$14,IF(WEEKDAY(HM9)=6,structure!$J$15,IF(WEEKDAY(HM9)=7,structure!$J$16,""))))))))</f>
        <v>пт</v>
      </c>
      <c r="HN8" s="28" t="str">
        <f>IF(HN9="","",IF(WEEKDAY(HN9)=1,structure!$J$17,IF(WEEKDAY(HN9)=2,structure!$J$11,IF(WEEKDAY(HN9)=3,structure!$J$12,IF(WEEKDAY(HN9)=4,structure!$J$13,IF(WEEKDAY(HN9)=5,structure!$J$14,IF(WEEKDAY(HN9)=6,structure!$J$15,IF(WEEKDAY(HN9)=7,structure!$J$16,""))))))))</f>
        <v>сб</v>
      </c>
      <c r="HO8" s="28" t="str">
        <f>IF(HO9="","",IF(WEEKDAY(HO9)=1,structure!$J$17,IF(WEEKDAY(HO9)=2,structure!$J$11,IF(WEEKDAY(HO9)=3,structure!$J$12,IF(WEEKDAY(HO9)=4,structure!$J$13,IF(WEEKDAY(HO9)=5,structure!$J$14,IF(WEEKDAY(HO9)=6,structure!$J$15,IF(WEEKDAY(HO9)=7,structure!$J$16,""))))))))</f>
        <v>вс</v>
      </c>
      <c r="HP8" s="28" t="str">
        <f>IF(HP9="","",IF(WEEKDAY(HP9)=1,structure!$J$17,IF(WEEKDAY(HP9)=2,structure!$J$11,IF(WEEKDAY(HP9)=3,structure!$J$12,IF(WEEKDAY(HP9)=4,structure!$J$13,IF(WEEKDAY(HP9)=5,structure!$J$14,IF(WEEKDAY(HP9)=6,structure!$J$15,IF(WEEKDAY(HP9)=7,structure!$J$16,""))))))))</f>
        <v>пн</v>
      </c>
      <c r="HQ8" s="28" t="str">
        <f>IF(HQ9="","",IF(WEEKDAY(HQ9)=1,structure!$J$17,IF(WEEKDAY(HQ9)=2,structure!$J$11,IF(WEEKDAY(HQ9)=3,structure!$J$12,IF(WEEKDAY(HQ9)=4,structure!$J$13,IF(WEEKDAY(HQ9)=5,structure!$J$14,IF(WEEKDAY(HQ9)=6,structure!$J$15,IF(WEEKDAY(HQ9)=7,structure!$J$16,""))))))))</f>
        <v>вт</v>
      </c>
      <c r="HR8" s="28" t="str">
        <f>IF(HR9="","",IF(WEEKDAY(HR9)=1,structure!$J$17,IF(WEEKDAY(HR9)=2,structure!$J$11,IF(WEEKDAY(HR9)=3,structure!$J$12,IF(WEEKDAY(HR9)=4,structure!$J$13,IF(WEEKDAY(HR9)=5,structure!$J$14,IF(WEEKDAY(HR9)=6,structure!$J$15,IF(WEEKDAY(HR9)=7,structure!$J$16,""))))))))</f>
        <v>ср</v>
      </c>
      <c r="HS8" s="28" t="str">
        <f>IF(HS9="","",IF(WEEKDAY(HS9)=1,structure!$J$17,IF(WEEKDAY(HS9)=2,structure!$J$11,IF(WEEKDAY(HS9)=3,structure!$J$12,IF(WEEKDAY(HS9)=4,structure!$J$13,IF(WEEKDAY(HS9)=5,structure!$J$14,IF(WEEKDAY(HS9)=6,structure!$J$15,IF(WEEKDAY(HS9)=7,structure!$J$16,""))))))))</f>
        <v>чт</v>
      </c>
      <c r="HT8" s="28" t="str">
        <f>IF(HT9="","",IF(WEEKDAY(HT9)=1,structure!$J$17,IF(WEEKDAY(HT9)=2,structure!$J$11,IF(WEEKDAY(HT9)=3,structure!$J$12,IF(WEEKDAY(HT9)=4,structure!$J$13,IF(WEEKDAY(HT9)=5,structure!$J$14,IF(WEEKDAY(HT9)=6,structure!$J$15,IF(WEEKDAY(HT9)=7,structure!$J$16,""))))))))</f>
        <v>пт</v>
      </c>
      <c r="HU8" s="28" t="str">
        <f>IF(HU9="","",IF(WEEKDAY(HU9)=1,structure!$J$17,IF(WEEKDAY(HU9)=2,structure!$J$11,IF(WEEKDAY(HU9)=3,structure!$J$12,IF(WEEKDAY(HU9)=4,structure!$J$13,IF(WEEKDAY(HU9)=5,structure!$J$14,IF(WEEKDAY(HU9)=6,structure!$J$15,IF(WEEKDAY(HU9)=7,structure!$J$16,""))))))))</f>
        <v>сб</v>
      </c>
      <c r="HV8" s="28" t="str">
        <f>IF(HV9="","",IF(WEEKDAY(HV9)=1,structure!$J$17,IF(WEEKDAY(HV9)=2,structure!$J$11,IF(WEEKDAY(HV9)=3,structure!$J$12,IF(WEEKDAY(HV9)=4,structure!$J$13,IF(WEEKDAY(HV9)=5,structure!$J$14,IF(WEEKDAY(HV9)=6,structure!$J$15,IF(WEEKDAY(HV9)=7,structure!$J$16,""))))))))</f>
        <v>вс</v>
      </c>
      <c r="HW8" s="28" t="str">
        <f>IF(HW9="","",IF(WEEKDAY(HW9)=1,structure!$J$17,IF(WEEKDAY(HW9)=2,structure!$J$11,IF(WEEKDAY(HW9)=3,structure!$J$12,IF(WEEKDAY(HW9)=4,structure!$J$13,IF(WEEKDAY(HW9)=5,structure!$J$14,IF(WEEKDAY(HW9)=6,structure!$J$15,IF(WEEKDAY(HW9)=7,structure!$J$16,""))))))))</f>
        <v>пн</v>
      </c>
      <c r="HX8" s="28" t="str">
        <f>IF(HX9="","",IF(WEEKDAY(HX9)=1,structure!$J$17,IF(WEEKDAY(HX9)=2,structure!$J$11,IF(WEEKDAY(HX9)=3,structure!$J$12,IF(WEEKDAY(HX9)=4,structure!$J$13,IF(WEEKDAY(HX9)=5,structure!$J$14,IF(WEEKDAY(HX9)=6,structure!$J$15,IF(WEEKDAY(HX9)=7,structure!$J$16,""))))))))</f>
        <v>вт</v>
      </c>
      <c r="HY8" s="28" t="str">
        <f>IF(HY9="","",IF(WEEKDAY(HY9)=1,structure!$J$17,IF(WEEKDAY(HY9)=2,structure!$J$11,IF(WEEKDAY(HY9)=3,structure!$J$12,IF(WEEKDAY(HY9)=4,structure!$J$13,IF(WEEKDAY(HY9)=5,structure!$J$14,IF(WEEKDAY(HY9)=6,structure!$J$15,IF(WEEKDAY(HY9)=7,structure!$J$16,""))))))))</f>
        <v>ср</v>
      </c>
      <c r="HZ8" s="28" t="str">
        <f>IF(HZ9="","",IF(WEEKDAY(HZ9)=1,structure!$J$17,IF(WEEKDAY(HZ9)=2,structure!$J$11,IF(WEEKDAY(HZ9)=3,structure!$J$12,IF(WEEKDAY(HZ9)=4,structure!$J$13,IF(WEEKDAY(HZ9)=5,structure!$J$14,IF(WEEKDAY(HZ9)=6,structure!$J$15,IF(WEEKDAY(HZ9)=7,structure!$J$16,""))))))))</f>
        <v>чт</v>
      </c>
      <c r="IA8" s="28" t="str">
        <f>IF(IA9="","",IF(WEEKDAY(IA9)=1,structure!$J$17,IF(WEEKDAY(IA9)=2,structure!$J$11,IF(WEEKDAY(IA9)=3,structure!$J$12,IF(WEEKDAY(IA9)=4,structure!$J$13,IF(WEEKDAY(IA9)=5,structure!$J$14,IF(WEEKDAY(IA9)=6,structure!$J$15,IF(WEEKDAY(IA9)=7,structure!$J$16,""))))))))</f>
        <v>пт</v>
      </c>
      <c r="IB8" s="28" t="str">
        <f>IF(IB9="","",IF(WEEKDAY(IB9)=1,structure!$J$17,IF(WEEKDAY(IB9)=2,structure!$J$11,IF(WEEKDAY(IB9)=3,structure!$J$12,IF(WEEKDAY(IB9)=4,structure!$J$13,IF(WEEKDAY(IB9)=5,structure!$J$14,IF(WEEKDAY(IB9)=6,structure!$J$15,IF(WEEKDAY(IB9)=7,structure!$J$16,""))))))))</f>
        <v>сб</v>
      </c>
      <c r="IC8" s="28" t="str">
        <f>IF(IC9="","",IF(WEEKDAY(IC9)=1,structure!$J$17,IF(WEEKDAY(IC9)=2,structure!$J$11,IF(WEEKDAY(IC9)=3,structure!$J$12,IF(WEEKDAY(IC9)=4,structure!$J$13,IF(WEEKDAY(IC9)=5,structure!$J$14,IF(WEEKDAY(IC9)=6,structure!$J$15,IF(WEEKDAY(IC9)=7,structure!$J$16,""))))))))</f>
        <v>вс</v>
      </c>
      <c r="ID8" s="28" t="str">
        <f>IF(ID9="","",IF(WEEKDAY(ID9)=1,structure!$J$17,IF(WEEKDAY(ID9)=2,structure!$J$11,IF(WEEKDAY(ID9)=3,structure!$J$12,IF(WEEKDAY(ID9)=4,structure!$J$13,IF(WEEKDAY(ID9)=5,structure!$J$14,IF(WEEKDAY(ID9)=6,structure!$J$15,IF(WEEKDAY(ID9)=7,structure!$J$16,""))))))))</f>
        <v>пн</v>
      </c>
      <c r="IE8" s="28" t="str">
        <f>IF(IE9="","",IF(WEEKDAY(IE9)=1,structure!$J$17,IF(WEEKDAY(IE9)=2,structure!$J$11,IF(WEEKDAY(IE9)=3,structure!$J$12,IF(WEEKDAY(IE9)=4,structure!$J$13,IF(WEEKDAY(IE9)=5,structure!$J$14,IF(WEEKDAY(IE9)=6,structure!$J$15,IF(WEEKDAY(IE9)=7,structure!$J$16,""))))))))</f>
        <v>вт</v>
      </c>
      <c r="IF8" s="28" t="str">
        <f>IF(IF9="","",IF(WEEKDAY(IF9)=1,structure!$J$17,IF(WEEKDAY(IF9)=2,structure!$J$11,IF(WEEKDAY(IF9)=3,structure!$J$12,IF(WEEKDAY(IF9)=4,structure!$J$13,IF(WEEKDAY(IF9)=5,structure!$J$14,IF(WEEKDAY(IF9)=6,structure!$J$15,IF(WEEKDAY(IF9)=7,structure!$J$16,""))))))))</f>
        <v>ср</v>
      </c>
      <c r="IG8" s="28" t="str">
        <f>IF(IG9="","",IF(WEEKDAY(IG9)=1,structure!$J$17,IF(WEEKDAY(IG9)=2,structure!$J$11,IF(WEEKDAY(IG9)=3,structure!$J$12,IF(WEEKDAY(IG9)=4,structure!$J$13,IF(WEEKDAY(IG9)=5,structure!$J$14,IF(WEEKDAY(IG9)=6,structure!$J$15,IF(WEEKDAY(IG9)=7,structure!$J$16,""))))))))</f>
        <v>чт</v>
      </c>
      <c r="IH8" s="28" t="str">
        <f>IF(IH9="","",IF(WEEKDAY(IH9)=1,structure!$J$17,IF(WEEKDAY(IH9)=2,structure!$J$11,IF(WEEKDAY(IH9)=3,structure!$J$12,IF(WEEKDAY(IH9)=4,structure!$J$13,IF(WEEKDAY(IH9)=5,structure!$J$14,IF(WEEKDAY(IH9)=6,structure!$J$15,IF(WEEKDAY(IH9)=7,structure!$J$16,""))))))))</f>
        <v>пт</v>
      </c>
      <c r="II8" s="28" t="str">
        <f>IF(II9="","",IF(WEEKDAY(II9)=1,structure!$J$17,IF(WEEKDAY(II9)=2,structure!$J$11,IF(WEEKDAY(II9)=3,structure!$J$12,IF(WEEKDAY(II9)=4,structure!$J$13,IF(WEEKDAY(II9)=5,structure!$J$14,IF(WEEKDAY(II9)=6,structure!$J$15,IF(WEEKDAY(II9)=7,structure!$J$16,""))))))))</f>
        <v>сб</v>
      </c>
      <c r="IJ8" s="28" t="str">
        <f>IF(IJ9="","",IF(WEEKDAY(IJ9)=1,structure!$J$17,IF(WEEKDAY(IJ9)=2,structure!$J$11,IF(WEEKDAY(IJ9)=3,structure!$J$12,IF(WEEKDAY(IJ9)=4,structure!$J$13,IF(WEEKDAY(IJ9)=5,structure!$J$14,IF(WEEKDAY(IJ9)=6,structure!$J$15,IF(WEEKDAY(IJ9)=7,structure!$J$16,""))))))))</f>
        <v>вс</v>
      </c>
      <c r="IK8" s="28" t="str">
        <f>IF(IK9="","",IF(WEEKDAY(IK9)=1,structure!$J$17,IF(WEEKDAY(IK9)=2,structure!$J$11,IF(WEEKDAY(IK9)=3,structure!$J$12,IF(WEEKDAY(IK9)=4,structure!$J$13,IF(WEEKDAY(IK9)=5,structure!$J$14,IF(WEEKDAY(IK9)=6,structure!$J$15,IF(WEEKDAY(IK9)=7,structure!$J$16,""))))))))</f>
        <v>пн</v>
      </c>
      <c r="IL8" s="28" t="str">
        <f>IF(IL9="","",IF(WEEKDAY(IL9)=1,structure!$J$17,IF(WEEKDAY(IL9)=2,structure!$J$11,IF(WEEKDAY(IL9)=3,structure!$J$12,IF(WEEKDAY(IL9)=4,structure!$J$13,IF(WEEKDAY(IL9)=5,structure!$J$14,IF(WEEKDAY(IL9)=6,structure!$J$15,IF(WEEKDAY(IL9)=7,structure!$J$16,""))))))))</f>
        <v>вт</v>
      </c>
      <c r="IM8" s="28" t="str">
        <f>IF(IM9="","",IF(WEEKDAY(IM9)=1,structure!$J$17,IF(WEEKDAY(IM9)=2,structure!$J$11,IF(WEEKDAY(IM9)=3,structure!$J$12,IF(WEEKDAY(IM9)=4,structure!$J$13,IF(WEEKDAY(IM9)=5,structure!$J$14,IF(WEEKDAY(IM9)=6,structure!$J$15,IF(WEEKDAY(IM9)=7,structure!$J$16,""))))))))</f>
        <v>ср</v>
      </c>
      <c r="IN8" s="28" t="str">
        <f>IF(IN9="","",IF(WEEKDAY(IN9)=1,structure!$J$17,IF(WEEKDAY(IN9)=2,structure!$J$11,IF(WEEKDAY(IN9)=3,structure!$J$12,IF(WEEKDAY(IN9)=4,structure!$J$13,IF(WEEKDAY(IN9)=5,structure!$J$14,IF(WEEKDAY(IN9)=6,structure!$J$15,IF(WEEKDAY(IN9)=7,structure!$J$16,""))))))))</f>
        <v>чт</v>
      </c>
      <c r="IO8" s="28" t="str">
        <f>IF(IO9="","",IF(WEEKDAY(IO9)=1,structure!$J$17,IF(WEEKDAY(IO9)=2,structure!$J$11,IF(WEEKDAY(IO9)=3,structure!$J$12,IF(WEEKDAY(IO9)=4,structure!$J$13,IF(WEEKDAY(IO9)=5,structure!$J$14,IF(WEEKDAY(IO9)=6,structure!$J$15,IF(WEEKDAY(IO9)=7,structure!$J$16,""))))))))</f>
        <v>пт</v>
      </c>
      <c r="IP8" s="28" t="str">
        <f>IF(IP9="","",IF(WEEKDAY(IP9)=1,structure!$J$17,IF(WEEKDAY(IP9)=2,structure!$J$11,IF(WEEKDAY(IP9)=3,structure!$J$12,IF(WEEKDAY(IP9)=4,structure!$J$13,IF(WEEKDAY(IP9)=5,structure!$J$14,IF(WEEKDAY(IP9)=6,structure!$J$15,IF(WEEKDAY(IP9)=7,structure!$J$16,""))))))))</f>
        <v>сб</v>
      </c>
      <c r="IQ8" s="28" t="str">
        <f>IF(IQ9="","",IF(WEEKDAY(IQ9)=1,structure!$J$17,IF(WEEKDAY(IQ9)=2,structure!$J$11,IF(WEEKDAY(IQ9)=3,structure!$J$12,IF(WEEKDAY(IQ9)=4,structure!$J$13,IF(WEEKDAY(IQ9)=5,structure!$J$14,IF(WEEKDAY(IQ9)=6,structure!$J$15,IF(WEEKDAY(IQ9)=7,structure!$J$16,""))))))))</f>
        <v>вс</v>
      </c>
      <c r="IR8" s="28" t="str">
        <f>IF(IR9="","",IF(WEEKDAY(IR9)=1,structure!$J$17,IF(WEEKDAY(IR9)=2,structure!$J$11,IF(WEEKDAY(IR9)=3,structure!$J$12,IF(WEEKDAY(IR9)=4,structure!$J$13,IF(WEEKDAY(IR9)=5,structure!$J$14,IF(WEEKDAY(IR9)=6,structure!$J$15,IF(WEEKDAY(IR9)=7,structure!$J$16,""))))))))</f>
        <v>пн</v>
      </c>
      <c r="IS8" s="28" t="str">
        <f>IF(IS9="","",IF(WEEKDAY(IS9)=1,structure!$J$17,IF(WEEKDAY(IS9)=2,structure!$J$11,IF(WEEKDAY(IS9)=3,structure!$J$12,IF(WEEKDAY(IS9)=4,structure!$J$13,IF(WEEKDAY(IS9)=5,structure!$J$14,IF(WEEKDAY(IS9)=6,structure!$J$15,IF(WEEKDAY(IS9)=7,structure!$J$16,""))))))))</f>
        <v>вт</v>
      </c>
      <c r="IT8" s="28" t="str">
        <f>IF(IT9="","",IF(WEEKDAY(IT9)=1,structure!$J$17,IF(WEEKDAY(IT9)=2,structure!$J$11,IF(WEEKDAY(IT9)=3,structure!$J$12,IF(WEEKDAY(IT9)=4,structure!$J$13,IF(WEEKDAY(IT9)=5,structure!$J$14,IF(WEEKDAY(IT9)=6,structure!$J$15,IF(WEEKDAY(IT9)=7,structure!$J$16,""))))))))</f>
        <v>ср</v>
      </c>
      <c r="IU8" s="28" t="str">
        <f>IF(IU9="","",IF(WEEKDAY(IU9)=1,structure!$J$17,IF(WEEKDAY(IU9)=2,structure!$J$11,IF(WEEKDAY(IU9)=3,structure!$J$12,IF(WEEKDAY(IU9)=4,structure!$J$13,IF(WEEKDAY(IU9)=5,structure!$J$14,IF(WEEKDAY(IU9)=6,structure!$J$15,IF(WEEKDAY(IU9)=7,structure!$J$16,""))))))))</f>
        <v>чт</v>
      </c>
      <c r="IV8" s="28" t="str">
        <f>IF(IV9="","",IF(WEEKDAY(IV9)=1,structure!$J$17,IF(WEEKDAY(IV9)=2,structure!$J$11,IF(WEEKDAY(IV9)=3,structure!$J$12,IF(WEEKDAY(IV9)=4,structure!$J$13,IF(WEEKDAY(IV9)=5,structure!$J$14,IF(WEEKDAY(IV9)=6,structure!$J$15,IF(WEEKDAY(IV9)=7,structure!$J$16,""))))))))</f>
        <v>пт</v>
      </c>
      <c r="IW8" s="28" t="str">
        <f>IF(IW9="","",IF(WEEKDAY(IW9)=1,structure!$J$17,IF(WEEKDAY(IW9)=2,structure!$J$11,IF(WEEKDAY(IW9)=3,structure!$J$12,IF(WEEKDAY(IW9)=4,structure!$J$13,IF(WEEKDAY(IW9)=5,structure!$J$14,IF(WEEKDAY(IW9)=6,structure!$J$15,IF(WEEKDAY(IW9)=7,structure!$J$16,""))))))))</f>
        <v>сб</v>
      </c>
      <c r="IX8" s="28" t="str">
        <f>IF(IX9="","",IF(WEEKDAY(IX9)=1,structure!$J$17,IF(WEEKDAY(IX9)=2,structure!$J$11,IF(WEEKDAY(IX9)=3,structure!$J$12,IF(WEEKDAY(IX9)=4,structure!$J$13,IF(WEEKDAY(IX9)=5,structure!$J$14,IF(WEEKDAY(IX9)=6,structure!$J$15,IF(WEEKDAY(IX9)=7,structure!$J$16,""))))))))</f>
        <v>вс</v>
      </c>
      <c r="IY8" s="28" t="str">
        <f>IF(IY9="","",IF(WEEKDAY(IY9)=1,structure!$J$17,IF(WEEKDAY(IY9)=2,structure!$J$11,IF(WEEKDAY(IY9)=3,structure!$J$12,IF(WEEKDAY(IY9)=4,structure!$J$13,IF(WEEKDAY(IY9)=5,structure!$J$14,IF(WEEKDAY(IY9)=6,structure!$J$15,IF(WEEKDAY(IY9)=7,structure!$J$16,""))))))))</f>
        <v>пн</v>
      </c>
      <c r="IZ8" s="28" t="str">
        <f>IF(IZ9="","",IF(WEEKDAY(IZ9)=1,structure!$J$17,IF(WEEKDAY(IZ9)=2,structure!$J$11,IF(WEEKDAY(IZ9)=3,structure!$J$12,IF(WEEKDAY(IZ9)=4,structure!$J$13,IF(WEEKDAY(IZ9)=5,structure!$J$14,IF(WEEKDAY(IZ9)=6,structure!$J$15,IF(WEEKDAY(IZ9)=7,structure!$J$16,""))))))))</f>
        <v>вт</v>
      </c>
      <c r="JA8" s="28" t="str">
        <f>IF(JA9="","",IF(WEEKDAY(JA9)=1,structure!$J$17,IF(WEEKDAY(JA9)=2,structure!$J$11,IF(WEEKDAY(JA9)=3,structure!$J$12,IF(WEEKDAY(JA9)=4,structure!$J$13,IF(WEEKDAY(JA9)=5,structure!$J$14,IF(WEEKDAY(JA9)=6,structure!$J$15,IF(WEEKDAY(JA9)=7,structure!$J$16,""))))))))</f>
        <v>ср</v>
      </c>
      <c r="JB8" s="28" t="str">
        <f>IF(JB9="","",IF(WEEKDAY(JB9)=1,structure!$J$17,IF(WEEKDAY(JB9)=2,structure!$J$11,IF(WEEKDAY(JB9)=3,structure!$J$12,IF(WEEKDAY(JB9)=4,structure!$J$13,IF(WEEKDAY(JB9)=5,structure!$J$14,IF(WEEKDAY(JB9)=6,structure!$J$15,IF(WEEKDAY(JB9)=7,structure!$J$16,""))))))))</f>
        <v>чт</v>
      </c>
      <c r="JC8" s="28" t="str">
        <f>IF(JC9="","",IF(WEEKDAY(JC9)=1,structure!$J$17,IF(WEEKDAY(JC9)=2,structure!$J$11,IF(WEEKDAY(JC9)=3,structure!$J$12,IF(WEEKDAY(JC9)=4,structure!$J$13,IF(WEEKDAY(JC9)=5,structure!$J$14,IF(WEEKDAY(JC9)=6,structure!$J$15,IF(WEEKDAY(JC9)=7,structure!$J$16,""))))))))</f>
        <v>пт</v>
      </c>
      <c r="JD8" s="28" t="str">
        <f>IF(JD9="","",IF(WEEKDAY(JD9)=1,structure!$J$17,IF(WEEKDAY(JD9)=2,structure!$J$11,IF(WEEKDAY(JD9)=3,structure!$J$12,IF(WEEKDAY(JD9)=4,structure!$J$13,IF(WEEKDAY(JD9)=5,structure!$J$14,IF(WEEKDAY(JD9)=6,structure!$J$15,IF(WEEKDAY(JD9)=7,structure!$J$16,""))))))))</f>
        <v>сб</v>
      </c>
      <c r="JE8" s="28" t="str">
        <f>IF(JE9="","",IF(WEEKDAY(JE9)=1,structure!$J$17,IF(WEEKDAY(JE9)=2,structure!$J$11,IF(WEEKDAY(JE9)=3,structure!$J$12,IF(WEEKDAY(JE9)=4,structure!$J$13,IF(WEEKDAY(JE9)=5,structure!$J$14,IF(WEEKDAY(JE9)=6,structure!$J$15,IF(WEEKDAY(JE9)=7,structure!$J$16,""))))))))</f>
        <v>вс</v>
      </c>
      <c r="JF8" s="28" t="str">
        <f>IF(JF9="","",IF(WEEKDAY(JF9)=1,structure!$J$17,IF(WEEKDAY(JF9)=2,structure!$J$11,IF(WEEKDAY(JF9)=3,structure!$J$12,IF(WEEKDAY(JF9)=4,structure!$J$13,IF(WEEKDAY(JF9)=5,structure!$J$14,IF(WEEKDAY(JF9)=6,structure!$J$15,IF(WEEKDAY(JF9)=7,structure!$J$16,""))))))))</f>
        <v>пн</v>
      </c>
      <c r="JG8" s="28" t="str">
        <f>IF(JG9="","",IF(WEEKDAY(JG9)=1,structure!$J$17,IF(WEEKDAY(JG9)=2,structure!$J$11,IF(WEEKDAY(JG9)=3,structure!$J$12,IF(WEEKDAY(JG9)=4,structure!$J$13,IF(WEEKDAY(JG9)=5,structure!$J$14,IF(WEEKDAY(JG9)=6,structure!$J$15,IF(WEEKDAY(JG9)=7,structure!$J$16,""))))))))</f>
        <v>вт</v>
      </c>
      <c r="JH8" s="28" t="str">
        <f>IF(JH9="","",IF(WEEKDAY(JH9)=1,structure!$J$17,IF(WEEKDAY(JH9)=2,structure!$J$11,IF(WEEKDAY(JH9)=3,structure!$J$12,IF(WEEKDAY(JH9)=4,structure!$J$13,IF(WEEKDAY(JH9)=5,structure!$J$14,IF(WEEKDAY(JH9)=6,structure!$J$15,IF(WEEKDAY(JH9)=7,structure!$J$16,""))))))))</f>
        <v>ср</v>
      </c>
      <c r="JI8" s="28" t="str">
        <f>IF(JI9="","",IF(WEEKDAY(JI9)=1,structure!$J$17,IF(WEEKDAY(JI9)=2,structure!$J$11,IF(WEEKDAY(JI9)=3,structure!$J$12,IF(WEEKDAY(JI9)=4,structure!$J$13,IF(WEEKDAY(JI9)=5,structure!$J$14,IF(WEEKDAY(JI9)=6,structure!$J$15,IF(WEEKDAY(JI9)=7,structure!$J$16,""))))))))</f>
        <v>чт</v>
      </c>
      <c r="JJ8" s="28" t="str">
        <f>IF(JJ9="","",IF(WEEKDAY(JJ9)=1,structure!$J$17,IF(WEEKDAY(JJ9)=2,structure!$J$11,IF(WEEKDAY(JJ9)=3,structure!$J$12,IF(WEEKDAY(JJ9)=4,structure!$J$13,IF(WEEKDAY(JJ9)=5,structure!$J$14,IF(WEEKDAY(JJ9)=6,structure!$J$15,IF(WEEKDAY(JJ9)=7,structure!$J$16,""))))))))</f>
        <v>пт</v>
      </c>
      <c r="JK8" s="28" t="str">
        <f>IF(JK9="","",IF(WEEKDAY(JK9)=1,structure!$J$17,IF(WEEKDAY(JK9)=2,structure!$J$11,IF(WEEKDAY(JK9)=3,structure!$J$12,IF(WEEKDAY(JK9)=4,structure!$J$13,IF(WEEKDAY(JK9)=5,structure!$J$14,IF(WEEKDAY(JK9)=6,structure!$J$15,IF(WEEKDAY(JK9)=7,structure!$J$16,""))))))))</f>
        <v>сб</v>
      </c>
      <c r="JL8" s="28" t="str">
        <f>IF(JL9="","",IF(WEEKDAY(JL9)=1,structure!$J$17,IF(WEEKDAY(JL9)=2,structure!$J$11,IF(WEEKDAY(JL9)=3,structure!$J$12,IF(WEEKDAY(JL9)=4,structure!$J$13,IF(WEEKDAY(JL9)=5,structure!$J$14,IF(WEEKDAY(JL9)=6,structure!$J$15,IF(WEEKDAY(JL9)=7,structure!$J$16,""))))))))</f>
        <v>вс</v>
      </c>
      <c r="JM8" s="28" t="str">
        <f>IF(JM9="","",IF(WEEKDAY(JM9)=1,structure!$J$17,IF(WEEKDAY(JM9)=2,structure!$J$11,IF(WEEKDAY(JM9)=3,structure!$J$12,IF(WEEKDAY(JM9)=4,structure!$J$13,IF(WEEKDAY(JM9)=5,structure!$J$14,IF(WEEKDAY(JM9)=6,structure!$J$15,IF(WEEKDAY(JM9)=7,structure!$J$16,""))))))))</f>
        <v>пн</v>
      </c>
      <c r="JN8" s="28" t="str">
        <f>IF(JN9="","",IF(WEEKDAY(JN9)=1,structure!$J$17,IF(WEEKDAY(JN9)=2,structure!$J$11,IF(WEEKDAY(JN9)=3,structure!$J$12,IF(WEEKDAY(JN9)=4,structure!$J$13,IF(WEEKDAY(JN9)=5,structure!$J$14,IF(WEEKDAY(JN9)=6,structure!$J$15,IF(WEEKDAY(JN9)=7,structure!$J$16,""))))))))</f>
        <v>вт</v>
      </c>
      <c r="JO8" s="28" t="str">
        <f>IF(JO9="","",IF(WEEKDAY(JO9)=1,structure!$J$17,IF(WEEKDAY(JO9)=2,structure!$J$11,IF(WEEKDAY(JO9)=3,structure!$J$12,IF(WEEKDAY(JO9)=4,structure!$J$13,IF(WEEKDAY(JO9)=5,structure!$J$14,IF(WEEKDAY(JO9)=6,structure!$J$15,IF(WEEKDAY(JO9)=7,structure!$J$16,""))))))))</f>
        <v>ср</v>
      </c>
      <c r="JP8" s="28" t="str">
        <f>IF(JP9="","",IF(WEEKDAY(JP9)=1,structure!$J$17,IF(WEEKDAY(JP9)=2,structure!$J$11,IF(WEEKDAY(JP9)=3,structure!$J$12,IF(WEEKDAY(JP9)=4,structure!$J$13,IF(WEEKDAY(JP9)=5,structure!$J$14,IF(WEEKDAY(JP9)=6,structure!$J$15,IF(WEEKDAY(JP9)=7,structure!$J$16,""))))))))</f>
        <v>чт</v>
      </c>
      <c r="JQ8" s="28" t="str">
        <f>IF(JQ9="","",IF(WEEKDAY(JQ9)=1,structure!$J$17,IF(WEEKDAY(JQ9)=2,structure!$J$11,IF(WEEKDAY(JQ9)=3,structure!$J$12,IF(WEEKDAY(JQ9)=4,structure!$J$13,IF(WEEKDAY(JQ9)=5,structure!$J$14,IF(WEEKDAY(JQ9)=6,structure!$J$15,IF(WEEKDAY(JQ9)=7,structure!$J$16,""))))))))</f>
        <v>пт</v>
      </c>
      <c r="JR8" s="28" t="str">
        <f>IF(JR9="","",IF(WEEKDAY(JR9)=1,structure!$J$17,IF(WEEKDAY(JR9)=2,structure!$J$11,IF(WEEKDAY(JR9)=3,structure!$J$12,IF(WEEKDAY(JR9)=4,structure!$J$13,IF(WEEKDAY(JR9)=5,structure!$J$14,IF(WEEKDAY(JR9)=6,structure!$J$15,IF(WEEKDAY(JR9)=7,structure!$J$16,""))))))))</f>
        <v>сб</v>
      </c>
      <c r="JS8" s="28" t="str">
        <f>IF(JS9="","",IF(WEEKDAY(JS9)=1,structure!$J$17,IF(WEEKDAY(JS9)=2,structure!$J$11,IF(WEEKDAY(JS9)=3,structure!$J$12,IF(WEEKDAY(JS9)=4,structure!$J$13,IF(WEEKDAY(JS9)=5,structure!$J$14,IF(WEEKDAY(JS9)=6,structure!$J$15,IF(WEEKDAY(JS9)=7,structure!$J$16,""))))))))</f>
        <v>вс</v>
      </c>
      <c r="JT8" s="28" t="str">
        <f>IF(JT9="","",IF(WEEKDAY(JT9)=1,structure!$J$17,IF(WEEKDAY(JT9)=2,structure!$J$11,IF(WEEKDAY(JT9)=3,structure!$J$12,IF(WEEKDAY(JT9)=4,structure!$J$13,IF(WEEKDAY(JT9)=5,structure!$J$14,IF(WEEKDAY(JT9)=6,structure!$J$15,IF(WEEKDAY(JT9)=7,structure!$J$16,""))))))))</f>
        <v>пн</v>
      </c>
      <c r="JU8" s="28" t="str">
        <f>IF(JU9="","",IF(WEEKDAY(JU9)=1,structure!$J$17,IF(WEEKDAY(JU9)=2,structure!$J$11,IF(WEEKDAY(JU9)=3,structure!$J$12,IF(WEEKDAY(JU9)=4,structure!$J$13,IF(WEEKDAY(JU9)=5,structure!$J$14,IF(WEEKDAY(JU9)=6,structure!$J$15,IF(WEEKDAY(JU9)=7,structure!$J$16,""))))))))</f>
        <v>вт</v>
      </c>
      <c r="JV8" s="28" t="str">
        <f>IF(JV9="","",IF(WEEKDAY(JV9)=1,structure!$J$17,IF(WEEKDAY(JV9)=2,structure!$J$11,IF(WEEKDAY(JV9)=3,structure!$J$12,IF(WEEKDAY(JV9)=4,structure!$J$13,IF(WEEKDAY(JV9)=5,structure!$J$14,IF(WEEKDAY(JV9)=6,structure!$J$15,IF(WEEKDAY(JV9)=7,structure!$J$16,""))))))))</f>
        <v>ср</v>
      </c>
      <c r="JW8" s="28" t="str">
        <f>IF(JW9="","",IF(WEEKDAY(JW9)=1,structure!$J$17,IF(WEEKDAY(JW9)=2,structure!$J$11,IF(WEEKDAY(JW9)=3,structure!$J$12,IF(WEEKDAY(JW9)=4,structure!$J$13,IF(WEEKDAY(JW9)=5,structure!$J$14,IF(WEEKDAY(JW9)=6,structure!$J$15,IF(WEEKDAY(JW9)=7,structure!$J$16,""))))))))</f>
        <v>чт</v>
      </c>
      <c r="JX8" s="28" t="str">
        <f>IF(JX9="","",IF(WEEKDAY(JX9)=1,structure!$J$17,IF(WEEKDAY(JX9)=2,structure!$J$11,IF(WEEKDAY(JX9)=3,structure!$J$12,IF(WEEKDAY(JX9)=4,structure!$J$13,IF(WEEKDAY(JX9)=5,structure!$J$14,IF(WEEKDAY(JX9)=6,structure!$J$15,IF(WEEKDAY(JX9)=7,structure!$J$16,""))))))))</f>
        <v>пт</v>
      </c>
      <c r="JY8" s="28" t="str">
        <f>IF(JY9="","",IF(WEEKDAY(JY9)=1,structure!$J$17,IF(WEEKDAY(JY9)=2,structure!$J$11,IF(WEEKDAY(JY9)=3,structure!$J$12,IF(WEEKDAY(JY9)=4,structure!$J$13,IF(WEEKDAY(JY9)=5,structure!$J$14,IF(WEEKDAY(JY9)=6,structure!$J$15,IF(WEEKDAY(JY9)=7,structure!$J$16,""))))))))</f>
        <v>сб</v>
      </c>
      <c r="JZ8" s="28" t="str">
        <f>IF(JZ9="","",IF(WEEKDAY(JZ9)=1,structure!$J$17,IF(WEEKDAY(JZ9)=2,structure!$J$11,IF(WEEKDAY(JZ9)=3,structure!$J$12,IF(WEEKDAY(JZ9)=4,structure!$J$13,IF(WEEKDAY(JZ9)=5,structure!$J$14,IF(WEEKDAY(JZ9)=6,structure!$J$15,IF(WEEKDAY(JZ9)=7,structure!$J$16,""))))))))</f>
        <v>вс</v>
      </c>
      <c r="KA8" s="28" t="str">
        <f>IF(KA9="","",IF(WEEKDAY(KA9)=1,structure!$J$17,IF(WEEKDAY(KA9)=2,structure!$J$11,IF(WEEKDAY(KA9)=3,structure!$J$12,IF(WEEKDAY(KA9)=4,structure!$J$13,IF(WEEKDAY(KA9)=5,structure!$J$14,IF(WEEKDAY(KA9)=6,structure!$J$15,IF(WEEKDAY(KA9)=7,structure!$J$16,""))))))))</f>
        <v>пн</v>
      </c>
      <c r="KB8" s="28" t="str">
        <f>IF(KB9="","",IF(WEEKDAY(KB9)=1,structure!$J$17,IF(WEEKDAY(KB9)=2,structure!$J$11,IF(WEEKDAY(KB9)=3,structure!$J$12,IF(WEEKDAY(KB9)=4,structure!$J$13,IF(WEEKDAY(KB9)=5,structure!$J$14,IF(WEEKDAY(KB9)=6,structure!$J$15,IF(WEEKDAY(KB9)=7,structure!$J$16,""))))))))</f>
        <v>вт</v>
      </c>
      <c r="KC8" s="28" t="str">
        <f>IF(KC9="","",IF(WEEKDAY(KC9)=1,structure!$J$17,IF(WEEKDAY(KC9)=2,structure!$J$11,IF(WEEKDAY(KC9)=3,structure!$J$12,IF(WEEKDAY(KC9)=4,structure!$J$13,IF(WEEKDAY(KC9)=5,structure!$J$14,IF(WEEKDAY(KC9)=6,structure!$J$15,IF(WEEKDAY(KC9)=7,structure!$J$16,""))))))))</f>
        <v>ср</v>
      </c>
      <c r="KD8" s="28" t="str">
        <f>IF(KD9="","",IF(WEEKDAY(KD9)=1,structure!$J$17,IF(WEEKDAY(KD9)=2,structure!$J$11,IF(WEEKDAY(KD9)=3,structure!$J$12,IF(WEEKDAY(KD9)=4,structure!$J$13,IF(WEEKDAY(KD9)=5,structure!$J$14,IF(WEEKDAY(KD9)=6,structure!$J$15,IF(WEEKDAY(KD9)=7,structure!$J$16,""))))))))</f>
        <v>чт</v>
      </c>
      <c r="KE8" s="28" t="str">
        <f>IF(KE9="","",IF(WEEKDAY(KE9)=1,structure!$J$17,IF(WEEKDAY(KE9)=2,structure!$J$11,IF(WEEKDAY(KE9)=3,structure!$J$12,IF(WEEKDAY(KE9)=4,structure!$J$13,IF(WEEKDAY(KE9)=5,structure!$J$14,IF(WEEKDAY(KE9)=6,structure!$J$15,IF(WEEKDAY(KE9)=7,structure!$J$16,""))))))))</f>
        <v>пт</v>
      </c>
      <c r="KF8" s="28" t="str">
        <f>IF(KF9="","",IF(WEEKDAY(KF9)=1,structure!$J$17,IF(WEEKDAY(KF9)=2,structure!$J$11,IF(WEEKDAY(KF9)=3,structure!$J$12,IF(WEEKDAY(KF9)=4,structure!$J$13,IF(WEEKDAY(KF9)=5,structure!$J$14,IF(WEEKDAY(KF9)=6,structure!$J$15,IF(WEEKDAY(KF9)=7,structure!$J$16,""))))))))</f>
        <v>сб</v>
      </c>
      <c r="KG8" s="28" t="str">
        <f>IF(KG9="","",IF(WEEKDAY(KG9)=1,structure!$J$17,IF(WEEKDAY(KG9)=2,structure!$J$11,IF(WEEKDAY(KG9)=3,structure!$J$12,IF(WEEKDAY(KG9)=4,structure!$J$13,IF(WEEKDAY(KG9)=5,structure!$J$14,IF(WEEKDAY(KG9)=6,structure!$J$15,IF(WEEKDAY(KG9)=7,structure!$J$16,""))))))))</f>
        <v>вс</v>
      </c>
      <c r="KH8" s="28" t="str">
        <f>IF(KH9="","",IF(WEEKDAY(KH9)=1,structure!$J$17,IF(WEEKDAY(KH9)=2,structure!$J$11,IF(WEEKDAY(KH9)=3,structure!$J$12,IF(WEEKDAY(KH9)=4,structure!$J$13,IF(WEEKDAY(KH9)=5,structure!$J$14,IF(WEEKDAY(KH9)=6,structure!$J$15,IF(WEEKDAY(KH9)=7,structure!$J$16,""))))))))</f>
        <v>пн</v>
      </c>
      <c r="KI8" s="28" t="str">
        <f>IF(KI9="","",IF(WEEKDAY(KI9)=1,structure!$J$17,IF(WEEKDAY(KI9)=2,structure!$J$11,IF(WEEKDAY(KI9)=3,structure!$J$12,IF(WEEKDAY(KI9)=4,structure!$J$13,IF(WEEKDAY(KI9)=5,structure!$J$14,IF(WEEKDAY(KI9)=6,structure!$J$15,IF(WEEKDAY(KI9)=7,structure!$J$16,""))))))))</f>
        <v>вт</v>
      </c>
      <c r="KJ8" s="28" t="str">
        <f>IF(KJ9="","",IF(WEEKDAY(KJ9)=1,structure!$J$17,IF(WEEKDAY(KJ9)=2,structure!$J$11,IF(WEEKDAY(KJ9)=3,structure!$J$12,IF(WEEKDAY(KJ9)=4,structure!$J$13,IF(WEEKDAY(KJ9)=5,structure!$J$14,IF(WEEKDAY(KJ9)=6,structure!$J$15,IF(WEEKDAY(KJ9)=7,structure!$J$16,""))))))))</f>
        <v>ср</v>
      </c>
      <c r="KK8" s="28" t="str">
        <f>IF(KK9="","",IF(WEEKDAY(KK9)=1,structure!$J$17,IF(WEEKDAY(KK9)=2,structure!$J$11,IF(WEEKDAY(KK9)=3,structure!$J$12,IF(WEEKDAY(KK9)=4,structure!$J$13,IF(WEEKDAY(KK9)=5,structure!$J$14,IF(WEEKDAY(KK9)=6,structure!$J$15,IF(WEEKDAY(KK9)=7,structure!$J$16,""))))))))</f>
        <v>чт</v>
      </c>
      <c r="KL8" s="28" t="str">
        <f>IF(KL9="","",IF(WEEKDAY(KL9)=1,structure!$J$17,IF(WEEKDAY(KL9)=2,structure!$J$11,IF(WEEKDAY(KL9)=3,structure!$J$12,IF(WEEKDAY(KL9)=4,structure!$J$13,IF(WEEKDAY(KL9)=5,structure!$J$14,IF(WEEKDAY(KL9)=6,structure!$J$15,IF(WEEKDAY(KL9)=7,structure!$J$16,""))))))))</f>
        <v>пт</v>
      </c>
      <c r="KM8" s="28" t="str">
        <f>IF(KM9="","",IF(WEEKDAY(KM9)=1,structure!$J$17,IF(WEEKDAY(KM9)=2,structure!$J$11,IF(WEEKDAY(KM9)=3,structure!$J$12,IF(WEEKDAY(KM9)=4,structure!$J$13,IF(WEEKDAY(KM9)=5,structure!$J$14,IF(WEEKDAY(KM9)=6,structure!$J$15,IF(WEEKDAY(KM9)=7,structure!$J$16,""))))))))</f>
        <v>сб</v>
      </c>
      <c r="KN8" s="28" t="str">
        <f>IF(KN9="","",IF(WEEKDAY(KN9)=1,structure!$J$17,IF(WEEKDAY(KN9)=2,structure!$J$11,IF(WEEKDAY(KN9)=3,structure!$J$12,IF(WEEKDAY(KN9)=4,structure!$J$13,IF(WEEKDAY(KN9)=5,structure!$J$14,IF(WEEKDAY(KN9)=6,structure!$J$15,IF(WEEKDAY(KN9)=7,structure!$J$16,""))))))))</f>
        <v>вс</v>
      </c>
      <c r="KO8" s="28" t="str">
        <f>IF(KO9="","",IF(WEEKDAY(KO9)=1,structure!$J$17,IF(WEEKDAY(KO9)=2,structure!$J$11,IF(WEEKDAY(KO9)=3,structure!$J$12,IF(WEEKDAY(KO9)=4,structure!$J$13,IF(WEEKDAY(KO9)=5,structure!$J$14,IF(WEEKDAY(KO9)=6,structure!$J$15,IF(WEEKDAY(KO9)=7,structure!$J$16,""))))))))</f>
        <v>пн</v>
      </c>
      <c r="KP8" s="28" t="str">
        <f>IF(KP9="","",IF(WEEKDAY(KP9)=1,structure!$J$17,IF(WEEKDAY(KP9)=2,structure!$J$11,IF(WEEKDAY(KP9)=3,structure!$J$12,IF(WEEKDAY(KP9)=4,structure!$J$13,IF(WEEKDAY(KP9)=5,structure!$J$14,IF(WEEKDAY(KP9)=6,structure!$J$15,IF(WEEKDAY(KP9)=7,structure!$J$16,""))))))))</f>
        <v>вт</v>
      </c>
      <c r="KQ8" s="28" t="str">
        <f>IF(KQ9="","",IF(WEEKDAY(KQ9)=1,structure!$J$17,IF(WEEKDAY(KQ9)=2,structure!$J$11,IF(WEEKDAY(KQ9)=3,structure!$J$12,IF(WEEKDAY(KQ9)=4,structure!$J$13,IF(WEEKDAY(KQ9)=5,structure!$J$14,IF(WEEKDAY(KQ9)=6,structure!$J$15,IF(WEEKDAY(KQ9)=7,structure!$J$16,""))))))))</f>
        <v>ср</v>
      </c>
      <c r="KR8" s="28" t="str">
        <f>IF(KR9="","",IF(WEEKDAY(KR9)=1,structure!$J$17,IF(WEEKDAY(KR9)=2,structure!$J$11,IF(WEEKDAY(KR9)=3,structure!$J$12,IF(WEEKDAY(KR9)=4,structure!$J$13,IF(WEEKDAY(KR9)=5,structure!$J$14,IF(WEEKDAY(KR9)=6,structure!$J$15,IF(WEEKDAY(KR9)=7,structure!$J$16,""))))))))</f>
        <v>чт</v>
      </c>
      <c r="KS8" s="28" t="str">
        <f>IF(KS9="","",IF(WEEKDAY(KS9)=1,structure!$J$17,IF(WEEKDAY(KS9)=2,structure!$J$11,IF(WEEKDAY(KS9)=3,structure!$J$12,IF(WEEKDAY(KS9)=4,structure!$J$13,IF(WEEKDAY(KS9)=5,structure!$J$14,IF(WEEKDAY(KS9)=6,structure!$J$15,IF(WEEKDAY(KS9)=7,structure!$J$16,""))))))))</f>
        <v>пт</v>
      </c>
      <c r="KT8" s="28" t="str">
        <f>IF(KT9="","",IF(WEEKDAY(KT9)=1,structure!$J$17,IF(WEEKDAY(KT9)=2,structure!$J$11,IF(WEEKDAY(KT9)=3,structure!$J$12,IF(WEEKDAY(KT9)=4,structure!$J$13,IF(WEEKDAY(KT9)=5,structure!$J$14,IF(WEEKDAY(KT9)=6,structure!$J$15,IF(WEEKDAY(KT9)=7,structure!$J$16,""))))))))</f>
        <v>сб</v>
      </c>
      <c r="KU8" s="28" t="str">
        <f>IF(KU9="","",IF(WEEKDAY(KU9)=1,structure!$J$17,IF(WEEKDAY(KU9)=2,structure!$J$11,IF(WEEKDAY(KU9)=3,structure!$J$12,IF(WEEKDAY(KU9)=4,structure!$J$13,IF(WEEKDAY(KU9)=5,structure!$J$14,IF(WEEKDAY(KU9)=6,structure!$J$15,IF(WEEKDAY(KU9)=7,structure!$J$16,""))))))))</f>
        <v>вс</v>
      </c>
      <c r="KV8" s="28" t="str">
        <f>IF(KV9="","",IF(WEEKDAY(KV9)=1,structure!$J$17,IF(WEEKDAY(KV9)=2,structure!$J$11,IF(WEEKDAY(KV9)=3,structure!$J$12,IF(WEEKDAY(KV9)=4,structure!$J$13,IF(WEEKDAY(KV9)=5,structure!$J$14,IF(WEEKDAY(KV9)=6,structure!$J$15,IF(WEEKDAY(KV9)=7,structure!$J$16,""))))))))</f>
        <v>пн</v>
      </c>
      <c r="KW8" s="28" t="str">
        <f>IF(KW9="","",IF(WEEKDAY(KW9)=1,structure!$J$17,IF(WEEKDAY(KW9)=2,structure!$J$11,IF(WEEKDAY(KW9)=3,structure!$J$12,IF(WEEKDAY(KW9)=4,structure!$J$13,IF(WEEKDAY(KW9)=5,structure!$J$14,IF(WEEKDAY(KW9)=6,structure!$J$15,IF(WEEKDAY(KW9)=7,structure!$J$16,""))))))))</f>
        <v>вт</v>
      </c>
      <c r="KX8" s="28" t="str">
        <f>IF(KX9="","",IF(WEEKDAY(KX9)=1,structure!$J$17,IF(WEEKDAY(KX9)=2,structure!$J$11,IF(WEEKDAY(KX9)=3,structure!$J$12,IF(WEEKDAY(KX9)=4,structure!$J$13,IF(WEEKDAY(KX9)=5,structure!$J$14,IF(WEEKDAY(KX9)=6,structure!$J$15,IF(WEEKDAY(KX9)=7,structure!$J$16,""))))))))</f>
        <v>ср</v>
      </c>
      <c r="KY8" s="28" t="str">
        <f>IF(KY9="","",IF(WEEKDAY(KY9)=1,structure!$J$17,IF(WEEKDAY(KY9)=2,structure!$J$11,IF(WEEKDAY(KY9)=3,structure!$J$12,IF(WEEKDAY(KY9)=4,structure!$J$13,IF(WEEKDAY(KY9)=5,structure!$J$14,IF(WEEKDAY(KY9)=6,structure!$J$15,IF(WEEKDAY(KY9)=7,structure!$J$16,""))))))))</f>
        <v>чт</v>
      </c>
      <c r="KZ8" s="28" t="str">
        <f>IF(KZ9="","",IF(WEEKDAY(KZ9)=1,structure!$J$17,IF(WEEKDAY(KZ9)=2,structure!$J$11,IF(WEEKDAY(KZ9)=3,structure!$J$12,IF(WEEKDAY(KZ9)=4,structure!$J$13,IF(WEEKDAY(KZ9)=5,structure!$J$14,IF(WEEKDAY(KZ9)=6,structure!$J$15,IF(WEEKDAY(KZ9)=7,structure!$J$16,""))))))))</f>
        <v>пт</v>
      </c>
      <c r="LA8" s="28" t="str">
        <f>IF(LA9="","",IF(WEEKDAY(LA9)=1,structure!$J$17,IF(WEEKDAY(LA9)=2,structure!$J$11,IF(WEEKDAY(LA9)=3,structure!$J$12,IF(WEEKDAY(LA9)=4,structure!$J$13,IF(WEEKDAY(LA9)=5,structure!$J$14,IF(WEEKDAY(LA9)=6,structure!$J$15,IF(WEEKDAY(LA9)=7,structure!$J$16,""))))))))</f>
        <v>сб</v>
      </c>
      <c r="LB8" s="28" t="str">
        <f>IF(LB9="","",IF(WEEKDAY(LB9)=1,structure!$J$17,IF(WEEKDAY(LB9)=2,structure!$J$11,IF(WEEKDAY(LB9)=3,structure!$J$12,IF(WEEKDAY(LB9)=4,structure!$J$13,IF(WEEKDAY(LB9)=5,structure!$J$14,IF(WEEKDAY(LB9)=6,structure!$J$15,IF(WEEKDAY(LB9)=7,structure!$J$16,""))))))))</f>
        <v>вс</v>
      </c>
      <c r="LC8" s="28" t="str">
        <f>IF(LC9="","",IF(WEEKDAY(LC9)=1,structure!$J$17,IF(WEEKDAY(LC9)=2,structure!$J$11,IF(WEEKDAY(LC9)=3,structure!$J$12,IF(WEEKDAY(LC9)=4,structure!$J$13,IF(WEEKDAY(LC9)=5,structure!$J$14,IF(WEEKDAY(LC9)=6,structure!$J$15,IF(WEEKDAY(LC9)=7,structure!$J$16,""))))))))</f>
        <v>пн</v>
      </c>
      <c r="LD8" s="28" t="str">
        <f>IF(LD9="","",IF(WEEKDAY(LD9)=1,structure!$J$17,IF(WEEKDAY(LD9)=2,structure!$J$11,IF(WEEKDAY(LD9)=3,structure!$J$12,IF(WEEKDAY(LD9)=4,structure!$J$13,IF(WEEKDAY(LD9)=5,structure!$J$14,IF(WEEKDAY(LD9)=6,structure!$J$15,IF(WEEKDAY(LD9)=7,structure!$J$16,""))))))))</f>
        <v>вт</v>
      </c>
      <c r="LE8" s="28" t="str">
        <f>IF(LE9="","",IF(WEEKDAY(LE9)=1,structure!$J$17,IF(WEEKDAY(LE9)=2,structure!$J$11,IF(WEEKDAY(LE9)=3,structure!$J$12,IF(WEEKDAY(LE9)=4,structure!$J$13,IF(WEEKDAY(LE9)=5,structure!$J$14,IF(WEEKDAY(LE9)=6,structure!$J$15,IF(WEEKDAY(LE9)=7,structure!$J$16,""))))))))</f>
        <v>ср</v>
      </c>
      <c r="LF8" s="28" t="str">
        <f>IF(LF9="","",IF(WEEKDAY(LF9)=1,structure!$J$17,IF(WEEKDAY(LF9)=2,structure!$J$11,IF(WEEKDAY(LF9)=3,structure!$J$12,IF(WEEKDAY(LF9)=4,structure!$J$13,IF(WEEKDAY(LF9)=5,structure!$J$14,IF(WEEKDAY(LF9)=6,structure!$J$15,IF(WEEKDAY(LF9)=7,structure!$J$16,""))))))))</f>
        <v>чт</v>
      </c>
      <c r="LG8" s="28" t="str">
        <f>IF(LG9="","",IF(WEEKDAY(LG9)=1,structure!$J$17,IF(WEEKDAY(LG9)=2,structure!$J$11,IF(WEEKDAY(LG9)=3,structure!$J$12,IF(WEEKDAY(LG9)=4,structure!$J$13,IF(WEEKDAY(LG9)=5,structure!$J$14,IF(WEEKDAY(LG9)=6,structure!$J$15,IF(WEEKDAY(LG9)=7,structure!$J$16,""))))))))</f>
        <v>пт</v>
      </c>
      <c r="LH8" s="28" t="str">
        <f>IF(LH9="","",IF(WEEKDAY(LH9)=1,structure!$J$17,IF(WEEKDAY(LH9)=2,structure!$J$11,IF(WEEKDAY(LH9)=3,structure!$J$12,IF(WEEKDAY(LH9)=4,structure!$J$13,IF(WEEKDAY(LH9)=5,structure!$J$14,IF(WEEKDAY(LH9)=6,structure!$J$15,IF(WEEKDAY(LH9)=7,structure!$J$16,""))))))))</f>
        <v>сб</v>
      </c>
      <c r="LI8" s="28" t="str">
        <f>IF(LI9="","",IF(WEEKDAY(LI9)=1,structure!$J$17,IF(WEEKDAY(LI9)=2,structure!$J$11,IF(WEEKDAY(LI9)=3,structure!$J$12,IF(WEEKDAY(LI9)=4,structure!$J$13,IF(WEEKDAY(LI9)=5,structure!$J$14,IF(WEEKDAY(LI9)=6,structure!$J$15,IF(WEEKDAY(LI9)=7,structure!$J$16,""))))))))</f>
        <v>вс</v>
      </c>
      <c r="LJ8" s="28" t="str">
        <f>IF(LJ9="","",IF(WEEKDAY(LJ9)=1,structure!$J$17,IF(WEEKDAY(LJ9)=2,structure!$J$11,IF(WEEKDAY(LJ9)=3,structure!$J$12,IF(WEEKDAY(LJ9)=4,structure!$J$13,IF(WEEKDAY(LJ9)=5,structure!$J$14,IF(WEEKDAY(LJ9)=6,structure!$J$15,IF(WEEKDAY(LJ9)=7,structure!$J$16,""))))))))</f>
        <v>пн</v>
      </c>
      <c r="LK8" s="28" t="str">
        <f>IF(LK9="","",IF(WEEKDAY(LK9)=1,structure!$J$17,IF(WEEKDAY(LK9)=2,structure!$J$11,IF(WEEKDAY(LK9)=3,structure!$J$12,IF(WEEKDAY(LK9)=4,structure!$J$13,IF(WEEKDAY(LK9)=5,structure!$J$14,IF(WEEKDAY(LK9)=6,structure!$J$15,IF(WEEKDAY(LK9)=7,structure!$J$16,""))))))))</f>
        <v>вт</v>
      </c>
      <c r="LL8" s="28" t="str">
        <f>IF(LL9="","",IF(WEEKDAY(LL9)=1,structure!$J$17,IF(WEEKDAY(LL9)=2,structure!$J$11,IF(WEEKDAY(LL9)=3,structure!$J$12,IF(WEEKDAY(LL9)=4,structure!$J$13,IF(WEEKDAY(LL9)=5,structure!$J$14,IF(WEEKDAY(LL9)=6,structure!$J$15,IF(WEEKDAY(LL9)=7,structure!$J$16,""))))))))</f>
        <v>ср</v>
      </c>
      <c r="LM8" s="28" t="str">
        <f>IF(LM9="","",IF(WEEKDAY(LM9)=1,structure!$J$17,IF(WEEKDAY(LM9)=2,structure!$J$11,IF(WEEKDAY(LM9)=3,structure!$J$12,IF(WEEKDAY(LM9)=4,structure!$J$13,IF(WEEKDAY(LM9)=5,structure!$J$14,IF(WEEKDAY(LM9)=6,structure!$J$15,IF(WEEKDAY(LM9)=7,structure!$J$16,""))))))))</f>
        <v>чт</v>
      </c>
      <c r="LN8" s="28" t="str">
        <f>IF(LN9="","",IF(WEEKDAY(LN9)=1,structure!$J$17,IF(WEEKDAY(LN9)=2,structure!$J$11,IF(WEEKDAY(LN9)=3,structure!$J$12,IF(WEEKDAY(LN9)=4,structure!$J$13,IF(WEEKDAY(LN9)=5,structure!$J$14,IF(WEEKDAY(LN9)=6,structure!$J$15,IF(WEEKDAY(LN9)=7,structure!$J$16,""))))))))</f>
        <v>пт</v>
      </c>
      <c r="LO8" s="28" t="str">
        <f>IF(LO9="","",IF(WEEKDAY(LO9)=1,structure!$J$17,IF(WEEKDAY(LO9)=2,structure!$J$11,IF(WEEKDAY(LO9)=3,structure!$J$12,IF(WEEKDAY(LO9)=4,structure!$J$13,IF(WEEKDAY(LO9)=5,structure!$J$14,IF(WEEKDAY(LO9)=6,structure!$J$15,IF(WEEKDAY(LO9)=7,structure!$J$16,""))))))))</f>
        <v>сб</v>
      </c>
      <c r="LP8" s="28" t="str">
        <f>IF(LP9="","",IF(WEEKDAY(LP9)=1,structure!$J$17,IF(WEEKDAY(LP9)=2,structure!$J$11,IF(WEEKDAY(LP9)=3,structure!$J$12,IF(WEEKDAY(LP9)=4,structure!$J$13,IF(WEEKDAY(LP9)=5,structure!$J$14,IF(WEEKDAY(LP9)=6,structure!$J$15,IF(WEEKDAY(LP9)=7,structure!$J$16,""))))))))</f>
        <v>вс</v>
      </c>
      <c r="LQ8" s="28" t="str">
        <f>IF(LQ9="","",IF(WEEKDAY(LQ9)=1,structure!$J$17,IF(WEEKDAY(LQ9)=2,structure!$J$11,IF(WEEKDAY(LQ9)=3,structure!$J$12,IF(WEEKDAY(LQ9)=4,structure!$J$13,IF(WEEKDAY(LQ9)=5,structure!$J$14,IF(WEEKDAY(LQ9)=6,structure!$J$15,IF(WEEKDAY(LQ9)=7,structure!$J$16,""))))))))</f>
        <v>пн</v>
      </c>
      <c r="LR8" s="28" t="str">
        <f>IF(LR9="","",IF(WEEKDAY(LR9)=1,structure!$J$17,IF(WEEKDAY(LR9)=2,structure!$J$11,IF(WEEKDAY(LR9)=3,structure!$J$12,IF(WEEKDAY(LR9)=4,structure!$J$13,IF(WEEKDAY(LR9)=5,structure!$J$14,IF(WEEKDAY(LR9)=6,structure!$J$15,IF(WEEKDAY(LR9)=7,structure!$J$16,""))))))))</f>
        <v>вт</v>
      </c>
      <c r="LS8" s="28" t="str">
        <f>IF(LS9="","",IF(WEEKDAY(LS9)=1,structure!$J$17,IF(WEEKDAY(LS9)=2,structure!$J$11,IF(WEEKDAY(LS9)=3,structure!$J$12,IF(WEEKDAY(LS9)=4,structure!$J$13,IF(WEEKDAY(LS9)=5,structure!$J$14,IF(WEEKDAY(LS9)=6,structure!$J$15,IF(WEEKDAY(LS9)=7,structure!$J$16,""))))))))</f>
        <v>ср</v>
      </c>
      <c r="LT8" s="28" t="str">
        <f>IF(LT9="","",IF(WEEKDAY(LT9)=1,structure!$J$17,IF(WEEKDAY(LT9)=2,structure!$J$11,IF(WEEKDAY(LT9)=3,structure!$J$12,IF(WEEKDAY(LT9)=4,structure!$J$13,IF(WEEKDAY(LT9)=5,structure!$J$14,IF(WEEKDAY(LT9)=6,structure!$J$15,IF(WEEKDAY(LT9)=7,structure!$J$16,""))))))))</f>
        <v>чт</v>
      </c>
      <c r="LU8" s="28" t="str">
        <f>IF(LU9="","",IF(WEEKDAY(LU9)=1,structure!$J$17,IF(WEEKDAY(LU9)=2,structure!$J$11,IF(WEEKDAY(LU9)=3,structure!$J$12,IF(WEEKDAY(LU9)=4,structure!$J$13,IF(WEEKDAY(LU9)=5,structure!$J$14,IF(WEEKDAY(LU9)=6,structure!$J$15,IF(WEEKDAY(LU9)=7,structure!$J$16,""))))))))</f>
        <v>пт</v>
      </c>
      <c r="LV8" s="28" t="str">
        <f>IF(LV9="","",IF(WEEKDAY(LV9)=1,structure!$J$17,IF(WEEKDAY(LV9)=2,structure!$J$11,IF(WEEKDAY(LV9)=3,structure!$J$12,IF(WEEKDAY(LV9)=4,structure!$J$13,IF(WEEKDAY(LV9)=5,structure!$J$14,IF(WEEKDAY(LV9)=6,structure!$J$15,IF(WEEKDAY(LV9)=7,structure!$J$16,""))))))))</f>
        <v>сб</v>
      </c>
      <c r="LW8" s="28" t="str">
        <f>IF(LW9="","",IF(WEEKDAY(LW9)=1,structure!$J$17,IF(WEEKDAY(LW9)=2,structure!$J$11,IF(WEEKDAY(LW9)=3,structure!$J$12,IF(WEEKDAY(LW9)=4,structure!$J$13,IF(WEEKDAY(LW9)=5,structure!$J$14,IF(WEEKDAY(LW9)=6,structure!$J$15,IF(WEEKDAY(LW9)=7,structure!$J$16,""))))))))</f>
        <v>вс</v>
      </c>
      <c r="LX8" s="28" t="str">
        <f>IF(LX9="","",IF(WEEKDAY(LX9)=1,structure!$J$17,IF(WEEKDAY(LX9)=2,structure!$J$11,IF(WEEKDAY(LX9)=3,structure!$J$12,IF(WEEKDAY(LX9)=4,structure!$J$13,IF(WEEKDAY(LX9)=5,structure!$J$14,IF(WEEKDAY(LX9)=6,structure!$J$15,IF(WEEKDAY(LX9)=7,structure!$J$16,""))))))))</f>
        <v>пн</v>
      </c>
      <c r="LY8" s="28" t="str">
        <f>IF(LY9="","",IF(WEEKDAY(LY9)=1,structure!$J$17,IF(WEEKDAY(LY9)=2,structure!$J$11,IF(WEEKDAY(LY9)=3,structure!$J$12,IF(WEEKDAY(LY9)=4,structure!$J$13,IF(WEEKDAY(LY9)=5,structure!$J$14,IF(WEEKDAY(LY9)=6,structure!$J$15,IF(WEEKDAY(LY9)=7,structure!$J$16,""))))))))</f>
        <v>вт</v>
      </c>
      <c r="LZ8" s="28" t="str">
        <f>IF(LZ9="","",IF(WEEKDAY(LZ9)=1,structure!$J$17,IF(WEEKDAY(LZ9)=2,structure!$J$11,IF(WEEKDAY(LZ9)=3,structure!$J$12,IF(WEEKDAY(LZ9)=4,structure!$J$13,IF(WEEKDAY(LZ9)=5,structure!$J$14,IF(WEEKDAY(LZ9)=6,structure!$J$15,IF(WEEKDAY(LZ9)=7,structure!$J$16,""))))))))</f>
        <v>ср</v>
      </c>
      <c r="MA8" s="28" t="str">
        <f>IF(MA9="","",IF(WEEKDAY(MA9)=1,structure!$J$17,IF(WEEKDAY(MA9)=2,structure!$J$11,IF(WEEKDAY(MA9)=3,structure!$J$12,IF(WEEKDAY(MA9)=4,structure!$J$13,IF(WEEKDAY(MA9)=5,structure!$J$14,IF(WEEKDAY(MA9)=6,structure!$J$15,IF(WEEKDAY(MA9)=7,structure!$J$16,""))))))))</f>
        <v>чт</v>
      </c>
      <c r="MB8" s="28" t="str">
        <f>IF(MB9="","",IF(WEEKDAY(MB9)=1,structure!$J$17,IF(WEEKDAY(MB9)=2,structure!$J$11,IF(WEEKDAY(MB9)=3,structure!$J$12,IF(WEEKDAY(MB9)=4,structure!$J$13,IF(WEEKDAY(MB9)=5,structure!$J$14,IF(WEEKDAY(MB9)=6,structure!$J$15,IF(WEEKDAY(MB9)=7,structure!$J$16,""))))))))</f>
        <v>пт</v>
      </c>
      <c r="MC8" s="28" t="str">
        <f>IF(MC9="","",IF(WEEKDAY(MC9)=1,structure!$J$17,IF(WEEKDAY(MC9)=2,structure!$J$11,IF(WEEKDAY(MC9)=3,structure!$J$12,IF(WEEKDAY(MC9)=4,structure!$J$13,IF(WEEKDAY(MC9)=5,structure!$J$14,IF(WEEKDAY(MC9)=6,structure!$J$15,IF(WEEKDAY(MC9)=7,structure!$J$16,""))))))))</f>
        <v>сб</v>
      </c>
      <c r="MD8" s="28" t="str">
        <f>IF(MD9="","",IF(WEEKDAY(MD9)=1,structure!$J$17,IF(WEEKDAY(MD9)=2,structure!$J$11,IF(WEEKDAY(MD9)=3,structure!$J$12,IF(WEEKDAY(MD9)=4,structure!$J$13,IF(WEEKDAY(MD9)=5,structure!$J$14,IF(WEEKDAY(MD9)=6,structure!$J$15,IF(WEEKDAY(MD9)=7,structure!$J$16,""))))))))</f>
        <v>вс</v>
      </c>
      <c r="ME8" s="28" t="str">
        <f>IF(ME9="","",IF(WEEKDAY(ME9)=1,structure!$J$17,IF(WEEKDAY(ME9)=2,structure!$J$11,IF(WEEKDAY(ME9)=3,structure!$J$12,IF(WEEKDAY(ME9)=4,structure!$J$13,IF(WEEKDAY(ME9)=5,structure!$J$14,IF(WEEKDAY(ME9)=6,structure!$J$15,IF(WEEKDAY(ME9)=7,structure!$J$16,""))))))))</f>
        <v>пн</v>
      </c>
      <c r="MF8" s="28" t="str">
        <f>IF(MF9="","",IF(WEEKDAY(MF9)=1,structure!$J$17,IF(WEEKDAY(MF9)=2,structure!$J$11,IF(WEEKDAY(MF9)=3,structure!$J$12,IF(WEEKDAY(MF9)=4,structure!$J$13,IF(WEEKDAY(MF9)=5,structure!$J$14,IF(WEEKDAY(MF9)=6,structure!$J$15,IF(WEEKDAY(MF9)=7,structure!$J$16,""))))))))</f>
        <v>вт</v>
      </c>
      <c r="MG8" s="28" t="str">
        <f>IF(MG9="","",IF(WEEKDAY(MG9)=1,structure!$J$17,IF(WEEKDAY(MG9)=2,structure!$J$11,IF(WEEKDAY(MG9)=3,structure!$J$12,IF(WEEKDAY(MG9)=4,structure!$J$13,IF(WEEKDAY(MG9)=5,structure!$J$14,IF(WEEKDAY(MG9)=6,structure!$J$15,IF(WEEKDAY(MG9)=7,structure!$J$16,""))))))))</f>
        <v>ср</v>
      </c>
      <c r="MH8" s="28" t="str">
        <f>IF(MH9="","",IF(WEEKDAY(MH9)=1,structure!$J$17,IF(WEEKDAY(MH9)=2,structure!$J$11,IF(WEEKDAY(MH9)=3,structure!$J$12,IF(WEEKDAY(MH9)=4,structure!$J$13,IF(WEEKDAY(MH9)=5,structure!$J$14,IF(WEEKDAY(MH9)=6,structure!$J$15,IF(WEEKDAY(MH9)=7,structure!$J$16,""))))))))</f>
        <v>чт</v>
      </c>
      <c r="MI8" s="28" t="str">
        <f>IF(MI9="","",IF(WEEKDAY(MI9)=1,structure!$J$17,IF(WEEKDAY(MI9)=2,structure!$J$11,IF(WEEKDAY(MI9)=3,structure!$J$12,IF(WEEKDAY(MI9)=4,structure!$J$13,IF(WEEKDAY(MI9)=5,structure!$J$14,IF(WEEKDAY(MI9)=6,structure!$J$15,IF(WEEKDAY(MI9)=7,structure!$J$16,""))))))))</f>
        <v>пт</v>
      </c>
      <c r="MJ8" s="28" t="str">
        <f>IF(MJ9="","",IF(WEEKDAY(MJ9)=1,structure!$J$17,IF(WEEKDAY(MJ9)=2,structure!$J$11,IF(WEEKDAY(MJ9)=3,structure!$J$12,IF(WEEKDAY(MJ9)=4,structure!$J$13,IF(WEEKDAY(MJ9)=5,structure!$J$14,IF(WEEKDAY(MJ9)=6,structure!$J$15,IF(WEEKDAY(MJ9)=7,structure!$J$16,""))))))))</f>
        <v>сб</v>
      </c>
      <c r="MK8" s="28" t="str">
        <f>IF(MK9="","",IF(WEEKDAY(MK9)=1,structure!$J$17,IF(WEEKDAY(MK9)=2,structure!$J$11,IF(WEEKDAY(MK9)=3,structure!$J$12,IF(WEEKDAY(MK9)=4,structure!$J$13,IF(WEEKDAY(MK9)=5,structure!$J$14,IF(WEEKDAY(MK9)=6,structure!$J$15,IF(WEEKDAY(MK9)=7,structure!$J$16,""))))))))</f>
        <v>вс</v>
      </c>
      <c r="ML8" s="28" t="str">
        <f>IF(ML9="","",IF(WEEKDAY(ML9)=1,structure!$J$17,IF(WEEKDAY(ML9)=2,structure!$J$11,IF(WEEKDAY(ML9)=3,structure!$J$12,IF(WEEKDAY(ML9)=4,structure!$J$13,IF(WEEKDAY(ML9)=5,structure!$J$14,IF(WEEKDAY(ML9)=6,structure!$J$15,IF(WEEKDAY(ML9)=7,structure!$J$16,""))))))))</f>
        <v>пн</v>
      </c>
      <c r="MM8" s="28" t="str">
        <f>IF(MM9="","",IF(WEEKDAY(MM9)=1,structure!$J$17,IF(WEEKDAY(MM9)=2,structure!$J$11,IF(WEEKDAY(MM9)=3,structure!$J$12,IF(WEEKDAY(MM9)=4,structure!$J$13,IF(WEEKDAY(MM9)=5,structure!$J$14,IF(WEEKDAY(MM9)=6,structure!$J$15,IF(WEEKDAY(MM9)=7,structure!$J$16,""))))))))</f>
        <v>вт</v>
      </c>
      <c r="MN8" s="28" t="str">
        <f>IF(MN9="","",IF(WEEKDAY(MN9)=1,structure!$J$17,IF(WEEKDAY(MN9)=2,structure!$J$11,IF(WEEKDAY(MN9)=3,structure!$J$12,IF(WEEKDAY(MN9)=4,structure!$J$13,IF(WEEKDAY(MN9)=5,structure!$J$14,IF(WEEKDAY(MN9)=6,structure!$J$15,IF(WEEKDAY(MN9)=7,structure!$J$16,""))))))))</f>
        <v>ср</v>
      </c>
      <c r="MO8" s="28" t="str">
        <f>IF(MO9="","",IF(WEEKDAY(MO9)=1,structure!$J$17,IF(WEEKDAY(MO9)=2,structure!$J$11,IF(WEEKDAY(MO9)=3,structure!$J$12,IF(WEEKDAY(MO9)=4,structure!$J$13,IF(WEEKDAY(MO9)=5,structure!$J$14,IF(WEEKDAY(MO9)=6,structure!$J$15,IF(WEEKDAY(MO9)=7,structure!$J$16,""))))))))</f>
        <v>чт</v>
      </c>
      <c r="MP8" s="28" t="str">
        <f>IF(MP9="","",IF(WEEKDAY(MP9)=1,structure!$J$17,IF(WEEKDAY(MP9)=2,structure!$J$11,IF(WEEKDAY(MP9)=3,structure!$J$12,IF(WEEKDAY(MP9)=4,structure!$J$13,IF(WEEKDAY(MP9)=5,structure!$J$14,IF(WEEKDAY(MP9)=6,structure!$J$15,IF(WEEKDAY(MP9)=7,structure!$J$16,""))))))))</f>
        <v>пт</v>
      </c>
      <c r="MQ8" s="28" t="str">
        <f>IF(MQ9="","",IF(WEEKDAY(MQ9)=1,structure!$J$17,IF(WEEKDAY(MQ9)=2,structure!$J$11,IF(WEEKDAY(MQ9)=3,structure!$J$12,IF(WEEKDAY(MQ9)=4,structure!$J$13,IF(WEEKDAY(MQ9)=5,structure!$J$14,IF(WEEKDAY(MQ9)=6,structure!$J$15,IF(WEEKDAY(MQ9)=7,structure!$J$16,""))))))))</f>
        <v>сб</v>
      </c>
      <c r="MR8" s="28" t="str">
        <f>IF(MR9="","",IF(WEEKDAY(MR9)=1,structure!$J$17,IF(WEEKDAY(MR9)=2,structure!$J$11,IF(WEEKDAY(MR9)=3,structure!$J$12,IF(WEEKDAY(MR9)=4,structure!$J$13,IF(WEEKDAY(MR9)=5,structure!$J$14,IF(WEEKDAY(MR9)=6,structure!$J$15,IF(WEEKDAY(MR9)=7,structure!$J$16,""))))))))</f>
        <v>вс</v>
      </c>
      <c r="MS8" s="28" t="str">
        <f>IF(MS9="","",IF(WEEKDAY(MS9)=1,structure!$J$17,IF(WEEKDAY(MS9)=2,structure!$J$11,IF(WEEKDAY(MS9)=3,structure!$J$12,IF(WEEKDAY(MS9)=4,structure!$J$13,IF(WEEKDAY(MS9)=5,structure!$J$14,IF(WEEKDAY(MS9)=6,structure!$J$15,IF(WEEKDAY(MS9)=7,structure!$J$16,""))))))))</f>
        <v>пн</v>
      </c>
      <c r="MT8" s="28" t="str">
        <f>IF(MT9="","",IF(WEEKDAY(MT9)=1,structure!$J$17,IF(WEEKDAY(MT9)=2,structure!$J$11,IF(WEEKDAY(MT9)=3,structure!$J$12,IF(WEEKDAY(MT9)=4,structure!$J$13,IF(WEEKDAY(MT9)=5,structure!$J$14,IF(WEEKDAY(MT9)=6,structure!$J$15,IF(WEEKDAY(MT9)=7,structure!$J$16,""))))))))</f>
        <v>вт</v>
      </c>
      <c r="MU8" s="28" t="str">
        <f>IF(MU9="","",IF(WEEKDAY(MU9)=1,structure!$J$17,IF(WEEKDAY(MU9)=2,structure!$J$11,IF(WEEKDAY(MU9)=3,structure!$J$12,IF(WEEKDAY(MU9)=4,structure!$J$13,IF(WEEKDAY(MU9)=5,structure!$J$14,IF(WEEKDAY(MU9)=6,structure!$J$15,IF(WEEKDAY(MU9)=7,structure!$J$16,""))))))))</f>
        <v>ср</v>
      </c>
      <c r="MV8" s="28" t="str">
        <f>IF(MV9="","",IF(WEEKDAY(MV9)=1,structure!$J$17,IF(WEEKDAY(MV9)=2,structure!$J$11,IF(WEEKDAY(MV9)=3,structure!$J$12,IF(WEEKDAY(MV9)=4,structure!$J$13,IF(WEEKDAY(MV9)=5,structure!$J$14,IF(WEEKDAY(MV9)=6,structure!$J$15,IF(WEEKDAY(MV9)=7,structure!$J$16,""))))))))</f>
        <v>чт</v>
      </c>
      <c r="MW8" s="28" t="str">
        <f>IF(MW9="","",IF(WEEKDAY(MW9)=1,structure!$J$17,IF(WEEKDAY(MW9)=2,structure!$J$11,IF(WEEKDAY(MW9)=3,structure!$J$12,IF(WEEKDAY(MW9)=4,structure!$J$13,IF(WEEKDAY(MW9)=5,structure!$J$14,IF(WEEKDAY(MW9)=6,structure!$J$15,IF(WEEKDAY(MW9)=7,structure!$J$16,""))))))))</f>
        <v>пт</v>
      </c>
      <c r="MX8" s="28" t="str">
        <f>IF(MX9="","",IF(WEEKDAY(MX9)=1,structure!$J$17,IF(WEEKDAY(MX9)=2,structure!$J$11,IF(WEEKDAY(MX9)=3,structure!$J$12,IF(WEEKDAY(MX9)=4,structure!$J$13,IF(WEEKDAY(MX9)=5,structure!$J$14,IF(WEEKDAY(MX9)=6,structure!$J$15,IF(WEEKDAY(MX9)=7,structure!$J$16,""))))))))</f>
        <v>сб</v>
      </c>
      <c r="MY8" s="28" t="str">
        <f>IF(MY9="","",IF(WEEKDAY(MY9)=1,structure!$J$17,IF(WEEKDAY(MY9)=2,structure!$J$11,IF(WEEKDAY(MY9)=3,structure!$J$12,IF(WEEKDAY(MY9)=4,structure!$J$13,IF(WEEKDAY(MY9)=5,structure!$J$14,IF(WEEKDAY(MY9)=6,structure!$J$15,IF(WEEKDAY(MY9)=7,structure!$J$16,""))))))))</f>
        <v>вс</v>
      </c>
      <c r="MZ8" s="28" t="str">
        <f>IF(MZ9="","",IF(WEEKDAY(MZ9)=1,structure!$J$17,IF(WEEKDAY(MZ9)=2,structure!$J$11,IF(WEEKDAY(MZ9)=3,structure!$J$12,IF(WEEKDAY(MZ9)=4,structure!$J$13,IF(WEEKDAY(MZ9)=5,structure!$J$14,IF(WEEKDAY(MZ9)=6,structure!$J$15,IF(WEEKDAY(MZ9)=7,structure!$J$16,""))))))))</f>
        <v>пн</v>
      </c>
      <c r="NA8" s="28" t="str">
        <f>IF(NA9="","",IF(WEEKDAY(NA9)=1,structure!$J$17,IF(WEEKDAY(NA9)=2,structure!$J$11,IF(WEEKDAY(NA9)=3,structure!$J$12,IF(WEEKDAY(NA9)=4,structure!$J$13,IF(WEEKDAY(NA9)=5,structure!$J$14,IF(WEEKDAY(NA9)=6,structure!$J$15,IF(WEEKDAY(NA9)=7,structure!$J$16,""))))))))</f>
        <v>вт</v>
      </c>
      <c r="NB8" s="28" t="str">
        <f>IF(NB9="","",IF(WEEKDAY(NB9)=1,structure!$J$17,IF(WEEKDAY(NB9)=2,structure!$J$11,IF(WEEKDAY(NB9)=3,structure!$J$12,IF(WEEKDAY(NB9)=4,structure!$J$13,IF(WEEKDAY(NB9)=5,structure!$J$14,IF(WEEKDAY(NB9)=6,structure!$J$15,IF(WEEKDAY(NB9)=7,structure!$J$16,""))))))))</f>
        <v>ср</v>
      </c>
      <c r="NC8" s="28" t="str">
        <f>IF(NC9="","",IF(WEEKDAY(NC9)=1,structure!$J$17,IF(WEEKDAY(NC9)=2,structure!$J$11,IF(WEEKDAY(NC9)=3,structure!$J$12,IF(WEEKDAY(NC9)=4,structure!$J$13,IF(WEEKDAY(NC9)=5,structure!$J$14,IF(WEEKDAY(NC9)=6,structure!$J$15,IF(WEEKDAY(NC9)=7,structure!$J$16,""))))))))</f>
        <v>чт</v>
      </c>
      <c r="ND8" s="28" t="str">
        <f>IF(ND9="","",IF(WEEKDAY(ND9)=1,structure!$J$17,IF(WEEKDAY(ND9)=2,structure!$J$11,IF(WEEKDAY(ND9)=3,structure!$J$12,IF(WEEKDAY(ND9)=4,structure!$J$13,IF(WEEKDAY(ND9)=5,structure!$J$14,IF(WEEKDAY(ND9)=6,structure!$J$15,IF(WEEKDAY(ND9)=7,structure!$J$16,""))))))))</f>
        <v>пт</v>
      </c>
      <c r="NE8" s="28" t="str">
        <f>IF(NE9="","",IF(WEEKDAY(NE9)=1,structure!$J$17,IF(WEEKDAY(NE9)=2,structure!$J$11,IF(WEEKDAY(NE9)=3,structure!$J$12,IF(WEEKDAY(NE9)=4,structure!$J$13,IF(WEEKDAY(NE9)=5,structure!$J$14,IF(WEEKDAY(NE9)=6,structure!$J$15,IF(WEEKDAY(NE9)=7,structure!$J$16,""))))))))</f>
        <v>сб</v>
      </c>
      <c r="NF8" s="28" t="str">
        <f>IF(NF9="","",IF(WEEKDAY(NF9)=1,structure!$J$17,IF(WEEKDAY(NF9)=2,structure!$J$11,IF(WEEKDAY(NF9)=3,structure!$J$12,IF(WEEKDAY(NF9)=4,structure!$J$13,IF(WEEKDAY(NF9)=5,structure!$J$14,IF(WEEKDAY(NF9)=6,structure!$J$15,IF(WEEKDAY(NF9)=7,structure!$J$16,""))))))))</f>
        <v>вс</v>
      </c>
      <c r="NG8" s="28" t="str">
        <f>IF(NG9="","",IF(WEEKDAY(NG9)=1,structure!$J$17,IF(WEEKDAY(NG9)=2,structure!$J$11,IF(WEEKDAY(NG9)=3,structure!$J$12,IF(WEEKDAY(NG9)=4,structure!$J$13,IF(WEEKDAY(NG9)=5,structure!$J$14,IF(WEEKDAY(NG9)=6,structure!$J$15,IF(WEEKDAY(NG9)=7,structure!$J$16,""))))))))</f>
        <v>пн</v>
      </c>
      <c r="NH8" s="28" t="str">
        <f>IF(NH9="","",IF(WEEKDAY(NH9)=1,structure!$J$17,IF(WEEKDAY(NH9)=2,structure!$J$11,IF(WEEKDAY(NH9)=3,structure!$J$12,IF(WEEKDAY(NH9)=4,structure!$J$13,IF(WEEKDAY(NH9)=5,structure!$J$14,IF(WEEKDAY(NH9)=6,structure!$J$15,IF(WEEKDAY(NH9)=7,structure!$J$16,""))))))))</f>
        <v>вт</v>
      </c>
      <c r="NI8" s="28" t="str">
        <f>IF(NI9="","",IF(WEEKDAY(NI9)=1,structure!$J$17,IF(WEEKDAY(NI9)=2,structure!$J$11,IF(WEEKDAY(NI9)=3,structure!$J$12,IF(WEEKDAY(NI9)=4,structure!$J$13,IF(WEEKDAY(NI9)=5,structure!$J$14,IF(WEEKDAY(NI9)=6,structure!$J$15,IF(WEEKDAY(NI9)=7,structure!$J$16,""))))))))</f>
        <v>ср</v>
      </c>
      <c r="NJ8" s="28" t="str">
        <f>IF(NJ9="","",IF(WEEKDAY(NJ9)=1,structure!$J$17,IF(WEEKDAY(NJ9)=2,structure!$J$11,IF(WEEKDAY(NJ9)=3,structure!$J$12,IF(WEEKDAY(NJ9)=4,structure!$J$13,IF(WEEKDAY(NJ9)=5,structure!$J$14,IF(WEEKDAY(NJ9)=6,structure!$J$15,IF(WEEKDAY(NJ9)=7,structure!$J$16,""))))))))</f>
        <v>чт</v>
      </c>
      <c r="NK8" s="28" t="str">
        <f>IF(NK9="","",IF(WEEKDAY(NK9)=1,structure!$J$17,IF(WEEKDAY(NK9)=2,structure!$J$11,IF(WEEKDAY(NK9)=3,structure!$J$12,IF(WEEKDAY(NK9)=4,structure!$J$13,IF(WEEKDAY(NK9)=5,structure!$J$14,IF(WEEKDAY(NK9)=6,structure!$J$15,IF(WEEKDAY(NK9)=7,structure!$J$16,""))))))))</f>
        <v>пт</v>
      </c>
      <c r="NL8" s="28" t="str">
        <f>IF(NL9="","",IF(WEEKDAY(NL9)=1,structure!$J$17,IF(WEEKDAY(NL9)=2,structure!$J$11,IF(WEEKDAY(NL9)=3,structure!$J$12,IF(WEEKDAY(NL9)=4,structure!$J$13,IF(WEEKDAY(NL9)=5,structure!$J$14,IF(WEEKDAY(NL9)=6,structure!$J$15,IF(WEEKDAY(NL9)=7,structure!$J$16,""))))))))</f>
        <v>сб</v>
      </c>
      <c r="NM8" s="28" t="str">
        <f>IF(NM9="","",IF(WEEKDAY(NM9)=1,structure!$J$17,IF(WEEKDAY(NM9)=2,structure!$J$11,IF(WEEKDAY(NM9)=3,structure!$J$12,IF(WEEKDAY(NM9)=4,structure!$J$13,IF(WEEKDAY(NM9)=5,structure!$J$14,IF(WEEKDAY(NM9)=6,structure!$J$15,IF(WEEKDAY(NM9)=7,structure!$J$16,""))))))))</f>
        <v>вс</v>
      </c>
      <c r="NN8" s="28" t="str">
        <f>IF(NN9="","",IF(WEEKDAY(NN9)=1,structure!$J$17,IF(WEEKDAY(NN9)=2,structure!$J$11,IF(WEEKDAY(NN9)=3,structure!$J$12,IF(WEEKDAY(NN9)=4,structure!$J$13,IF(WEEKDAY(NN9)=5,structure!$J$14,IF(WEEKDAY(NN9)=6,structure!$J$15,IF(WEEKDAY(NN9)=7,structure!$J$16,""))))))))</f>
        <v>пн</v>
      </c>
      <c r="NO8" s="28" t="str">
        <f>IF(NO9="","",IF(WEEKDAY(NO9)=1,structure!$J$17,IF(WEEKDAY(NO9)=2,structure!$J$11,IF(WEEKDAY(NO9)=3,structure!$J$12,IF(WEEKDAY(NO9)=4,structure!$J$13,IF(WEEKDAY(NO9)=5,structure!$J$14,IF(WEEKDAY(NO9)=6,structure!$J$15,IF(WEEKDAY(NO9)=7,structure!$J$16,""))))))))</f>
        <v>вт</v>
      </c>
      <c r="NP8" s="28" t="str">
        <f>IF(NP9="","",IF(WEEKDAY(NP9)=1,structure!$J$17,IF(WEEKDAY(NP9)=2,structure!$J$11,IF(WEEKDAY(NP9)=3,structure!$J$12,IF(WEEKDAY(NP9)=4,structure!$J$13,IF(WEEKDAY(NP9)=5,structure!$J$14,IF(WEEKDAY(NP9)=6,structure!$J$15,IF(WEEKDAY(NP9)=7,structure!$J$16,""))))))))</f>
        <v>ср</v>
      </c>
      <c r="NQ8" s="28" t="str">
        <f>IF(NQ9="","",IF(WEEKDAY(NQ9)=1,structure!$J$17,IF(WEEKDAY(NQ9)=2,structure!$J$11,IF(WEEKDAY(NQ9)=3,structure!$J$12,IF(WEEKDAY(NQ9)=4,structure!$J$13,IF(WEEKDAY(NQ9)=5,structure!$J$14,IF(WEEKDAY(NQ9)=6,structure!$J$15,IF(WEEKDAY(NQ9)=7,structure!$J$16,""))))))))</f>
        <v>чт</v>
      </c>
      <c r="NR8" s="28" t="str">
        <f>IF(NR9="","",IF(WEEKDAY(NR9)=1,structure!$J$17,IF(WEEKDAY(NR9)=2,structure!$J$11,IF(WEEKDAY(NR9)=3,structure!$J$12,IF(WEEKDAY(NR9)=4,structure!$J$13,IF(WEEKDAY(NR9)=5,structure!$J$14,IF(WEEKDAY(NR9)=6,structure!$J$15,IF(WEEKDAY(NR9)=7,structure!$J$16,""))))))))</f>
        <v>пт</v>
      </c>
      <c r="NS8" s="28" t="str">
        <f>IF(NS9="","",IF(WEEKDAY(NS9)=1,structure!$J$17,IF(WEEKDAY(NS9)=2,structure!$J$11,IF(WEEKDAY(NS9)=3,structure!$J$12,IF(WEEKDAY(NS9)=4,structure!$J$13,IF(WEEKDAY(NS9)=5,structure!$J$14,IF(WEEKDAY(NS9)=6,structure!$J$15,IF(WEEKDAY(NS9)=7,structure!$J$16,""))))))))</f>
        <v>сб</v>
      </c>
      <c r="NT8" s="28" t="str">
        <f>IF(NT9="","",IF(WEEKDAY(NT9)=1,structure!$J$17,IF(WEEKDAY(NT9)=2,structure!$J$11,IF(WEEKDAY(NT9)=3,structure!$J$12,IF(WEEKDAY(NT9)=4,structure!$J$13,IF(WEEKDAY(NT9)=5,structure!$J$14,IF(WEEKDAY(NT9)=6,structure!$J$15,IF(WEEKDAY(NT9)=7,structure!$J$16,""))))))))</f>
        <v>вс</v>
      </c>
      <c r="NU8" s="28" t="str">
        <f>IF(NU9="","",IF(WEEKDAY(NU9)=1,structure!$J$17,IF(WEEKDAY(NU9)=2,structure!$J$11,IF(WEEKDAY(NU9)=3,structure!$J$12,IF(WEEKDAY(NU9)=4,structure!$J$13,IF(WEEKDAY(NU9)=5,structure!$J$14,IF(WEEKDAY(NU9)=6,structure!$J$15,IF(WEEKDAY(NU9)=7,structure!$J$16,""))))))))</f>
        <v>пн</v>
      </c>
      <c r="NV8" s="28" t="str">
        <f>IF(NV9="","",IF(WEEKDAY(NV9)=1,structure!$J$17,IF(WEEKDAY(NV9)=2,structure!$J$11,IF(WEEKDAY(NV9)=3,structure!$J$12,IF(WEEKDAY(NV9)=4,structure!$J$13,IF(WEEKDAY(NV9)=5,structure!$J$14,IF(WEEKDAY(NV9)=6,structure!$J$15,IF(WEEKDAY(NV9)=7,structure!$J$16,""))))))))</f>
        <v>вт</v>
      </c>
    </row>
    <row r="9" spans="1:386" x14ac:dyDescent="0.25">
      <c r="A9" s="1"/>
      <c r="B9" s="1"/>
      <c r="C9" s="1"/>
      <c r="D9" s="1" t="str">
        <f>conditions!$D$9</f>
        <v>комментарии</v>
      </c>
      <c r="E9" s="1"/>
      <c r="F9" s="1"/>
      <c r="G9" s="1" t="str">
        <f>KPI!$F$9</f>
        <v>показатель (KPI)</v>
      </c>
      <c r="H9" s="1"/>
      <c r="I9" s="1"/>
      <c r="J9" s="18" t="str">
        <f>KPI!$H$9</f>
        <v>ед.изм.</v>
      </c>
      <c r="K9" s="1"/>
      <c r="L9" s="1"/>
      <c r="M9" s="1"/>
      <c r="N9" s="1" t="str">
        <f>structure!$G$9</f>
        <v>товарные категории</v>
      </c>
      <c r="O9" s="1"/>
      <c r="P9" s="16"/>
      <c r="Q9" s="1"/>
      <c r="R9" s="1"/>
      <c r="S9" s="1"/>
      <c r="T9" s="1"/>
      <c r="U9" s="13">
        <f>IF(conditions!$N$11="","",conditions!$N$11)</f>
        <v>43647</v>
      </c>
      <c r="V9" s="14">
        <f>IF(U9="","",U9+1)</f>
        <v>43648</v>
      </c>
      <c r="W9" s="14">
        <f t="shared" ref="W9:AF9" si="0">IF(V9="","",V9+1)</f>
        <v>43649</v>
      </c>
      <c r="X9" s="14">
        <f t="shared" si="0"/>
        <v>43650</v>
      </c>
      <c r="Y9" s="14">
        <f t="shared" si="0"/>
        <v>43651</v>
      </c>
      <c r="Z9" s="14">
        <f t="shared" si="0"/>
        <v>43652</v>
      </c>
      <c r="AA9" s="14">
        <f t="shared" si="0"/>
        <v>43653</v>
      </c>
      <c r="AB9" s="14">
        <f t="shared" si="0"/>
        <v>43654</v>
      </c>
      <c r="AC9" s="14">
        <f t="shared" si="0"/>
        <v>43655</v>
      </c>
      <c r="AD9" s="14">
        <f t="shared" si="0"/>
        <v>43656</v>
      </c>
      <c r="AE9" s="14">
        <f t="shared" si="0"/>
        <v>43657</v>
      </c>
      <c r="AF9" s="14">
        <f t="shared" si="0"/>
        <v>43658</v>
      </c>
      <c r="AG9" s="14">
        <f t="shared" ref="AG9:AJ9" si="1">IF(AF9="","",AF9+1)</f>
        <v>43659</v>
      </c>
      <c r="AH9" s="14">
        <f t="shared" si="1"/>
        <v>43660</v>
      </c>
      <c r="AI9" s="14">
        <f t="shared" si="1"/>
        <v>43661</v>
      </c>
      <c r="AJ9" s="14">
        <f t="shared" si="1"/>
        <v>43662</v>
      </c>
      <c r="AK9" s="14">
        <f t="shared" ref="AK9:CV9" si="2">IF(AJ9="","",AJ9+1)</f>
        <v>43663</v>
      </c>
      <c r="AL9" s="14">
        <f t="shared" si="2"/>
        <v>43664</v>
      </c>
      <c r="AM9" s="14">
        <f t="shared" si="2"/>
        <v>43665</v>
      </c>
      <c r="AN9" s="14">
        <f t="shared" si="2"/>
        <v>43666</v>
      </c>
      <c r="AO9" s="14">
        <f t="shared" si="2"/>
        <v>43667</v>
      </c>
      <c r="AP9" s="14">
        <f t="shared" si="2"/>
        <v>43668</v>
      </c>
      <c r="AQ9" s="14">
        <f t="shared" si="2"/>
        <v>43669</v>
      </c>
      <c r="AR9" s="14">
        <f t="shared" si="2"/>
        <v>43670</v>
      </c>
      <c r="AS9" s="14">
        <f t="shared" si="2"/>
        <v>43671</v>
      </c>
      <c r="AT9" s="14">
        <f t="shared" si="2"/>
        <v>43672</v>
      </c>
      <c r="AU9" s="14">
        <f t="shared" si="2"/>
        <v>43673</v>
      </c>
      <c r="AV9" s="14">
        <f t="shared" si="2"/>
        <v>43674</v>
      </c>
      <c r="AW9" s="14">
        <f t="shared" si="2"/>
        <v>43675</v>
      </c>
      <c r="AX9" s="14">
        <f t="shared" si="2"/>
        <v>43676</v>
      </c>
      <c r="AY9" s="14">
        <f t="shared" si="2"/>
        <v>43677</v>
      </c>
      <c r="AZ9" s="14">
        <f t="shared" si="2"/>
        <v>43678</v>
      </c>
      <c r="BA9" s="14">
        <f t="shared" si="2"/>
        <v>43679</v>
      </c>
      <c r="BB9" s="14">
        <f t="shared" si="2"/>
        <v>43680</v>
      </c>
      <c r="BC9" s="14">
        <f t="shared" si="2"/>
        <v>43681</v>
      </c>
      <c r="BD9" s="14">
        <f t="shared" si="2"/>
        <v>43682</v>
      </c>
      <c r="BE9" s="14">
        <f t="shared" si="2"/>
        <v>43683</v>
      </c>
      <c r="BF9" s="14">
        <f t="shared" si="2"/>
        <v>43684</v>
      </c>
      <c r="BG9" s="14">
        <f t="shared" si="2"/>
        <v>43685</v>
      </c>
      <c r="BH9" s="14">
        <f t="shared" si="2"/>
        <v>43686</v>
      </c>
      <c r="BI9" s="14">
        <f t="shared" si="2"/>
        <v>43687</v>
      </c>
      <c r="BJ9" s="14">
        <f t="shared" si="2"/>
        <v>43688</v>
      </c>
      <c r="BK9" s="14">
        <f t="shared" si="2"/>
        <v>43689</v>
      </c>
      <c r="BL9" s="14">
        <f t="shared" si="2"/>
        <v>43690</v>
      </c>
      <c r="BM9" s="14">
        <f t="shared" si="2"/>
        <v>43691</v>
      </c>
      <c r="BN9" s="14">
        <f t="shared" si="2"/>
        <v>43692</v>
      </c>
      <c r="BO9" s="14">
        <f t="shared" si="2"/>
        <v>43693</v>
      </c>
      <c r="BP9" s="14">
        <f t="shared" si="2"/>
        <v>43694</v>
      </c>
      <c r="BQ9" s="14">
        <f t="shared" si="2"/>
        <v>43695</v>
      </c>
      <c r="BR9" s="14">
        <f t="shared" si="2"/>
        <v>43696</v>
      </c>
      <c r="BS9" s="14">
        <f t="shared" si="2"/>
        <v>43697</v>
      </c>
      <c r="BT9" s="14">
        <f t="shared" si="2"/>
        <v>43698</v>
      </c>
      <c r="BU9" s="14">
        <f t="shared" si="2"/>
        <v>43699</v>
      </c>
      <c r="BV9" s="14">
        <f t="shared" si="2"/>
        <v>43700</v>
      </c>
      <c r="BW9" s="14">
        <f t="shared" si="2"/>
        <v>43701</v>
      </c>
      <c r="BX9" s="14">
        <f t="shared" si="2"/>
        <v>43702</v>
      </c>
      <c r="BY9" s="14">
        <f t="shared" si="2"/>
        <v>43703</v>
      </c>
      <c r="BZ9" s="14">
        <f t="shared" si="2"/>
        <v>43704</v>
      </c>
      <c r="CA9" s="14">
        <f t="shared" si="2"/>
        <v>43705</v>
      </c>
      <c r="CB9" s="14">
        <f t="shared" si="2"/>
        <v>43706</v>
      </c>
      <c r="CC9" s="14">
        <f t="shared" si="2"/>
        <v>43707</v>
      </c>
      <c r="CD9" s="14">
        <f t="shared" si="2"/>
        <v>43708</v>
      </c>
      <c r="CE9" s="14">
        <f t="shared" si="2"/>
        <v>43709</v>
      </c>
      <c r="CF9" s="14">
        <f t="shared" si="2"/>
        <v>43710</v>
      </c>
      <c r="CG9" s="14">
        <f t="shared" si="2"/>
        <v>43711</v>
      </c>
      <c r="CH9" s="14">
        <f t="shared" si="2"/>
        <v>43712</v>
      </c>
      <c r="CI9" s="14">
        <f t="shared" si="2"/>
        <v>43713</v>
      </c>
      <c r="CJ9" s="14">
        <f t="shared" si="2"/>
        <v>43714</v>
      </c>
      <c r="CK9" s="14">
        <f t="shared" si="2"/>
        <v>43715</v>
      </c>
      <c r="CL9" s="14">
        <f t="shared" si="2"/>
        <v>43716</v>
      </c>
      <c r="CM9" s="14">
        <f t="shared" si="2"/>
        <v>43717</v>
      </c>
      <c r="CN9" s="14">
        <f t="shared" si="2"/>
        <v>43718</v>
      </c>
      <c r="CO9" s="14">
        <f t="shared" si="2"/>
        <v>43719</v>
      </c>
      <c r="CP9" s="14">
        <f t="shared" si="2"/>
        <v>43720</v>
      </c>
      <c r="CQ9" s="14">
        <f t="shared" si="2"/>
        <v>43721</v>
      </c>
      <c r="CR9" s="14">
        <f t="shared" si="2"/>
        <v>43722</v>
      </c>
      <c r="CS9" s="14">
        <f t="shared" si="2"/>
        <v>43723</v>
      </c>
      <c r="CT9" s="14">
        <f t="shared" si="2"/>
        <v>43724</v>
      </c>
      <c r="CU9" s="14">
        <f t="shared" si="2"/>
        <v>43725</v>
      </c>
      <c r="CV9" s="14">
        <f t="shared" si="2"/>
        <v>43726</v>
      </c>
      <c r="CW9" s="14">
        <f t="shared" ref="CW9:FH9" si="3">IF(CV9="","",CV9+1)</f>
        <v>43727</v>
      </c>
      <c r="CX9" s="14">
        <f t="shared" si="3"/>
        <v>43728</v>
      </c>
      <c r="CY9" s="14">
        <f t="shared" si="3"/>
        <v>43729</v>
      </c>
      <c r="CZ9" s="14">
        <f t="shared" si="3"/>
        <v>43730</v>
      </c>
      <c r="DA9" s="14">
        <f t="shared" si="3"/>
        <v>43731</v>
      </c>
      <c r="DB9" s="14">
        <f t="shared" si="3"/>
        <v>43732</v>
      </c>
      <c r="DC9" s="14">
        <f t="shared" si="3"/>
        <v>43733</v>
      </c>
      <c r="DD9" s="14">
        <f t="shared" si="3"/>
        <v>43734</v>
      </c>
      <c r="DE9" s="14">
        <f t="shared" si="3"/>
        <v>43735</v>
      </c>
      <c r="DF9" s="14">
        <f t="shared" si="3"/>
        <v>43736</v>
      </c>
      <c r="DG9" s="14">
        <f t="shared" si="3"/>
        <v>43737</v>
      </c>
      <c r="DH9" s="14">
        <f t="shared" si="3"/>
        <v>43738</v>
      </c>
      <c r="DI9" s="14">
        <f t="shared" si="3"/>
        <v>43739</v>
      </c>
      <c r="DJ9" s="14">
        <f t="shared" si="3"/>
        <v>43740</v>
      </c>
      <c r="DK9" s="14">
        <f t="shared" si="3"/>
        <v>43741</v>
      </c>
      <c r="DL9" s="14">
        <f t="shared" si="3"/>
        <v>43742</v>
      </c>
      <c r="DM9" s="14">
        <f t="shared" si="3"/>
        <v>43743</v>
      </c>
      <c r="DN9" s="14">
        <f t="shared" si="3"/>
        <v>43744</v>
      </c>
      <c r="DO9" s="14">
        <f t="shared" si="3"/>
        <v>43745</v>
      </c>
      <c r="DP9" s="14">
        <f t="shared" si="3"/>
        <v>43746</v>
      </c>
      <c r="DQ9" s="14">
        <f t="shared" si="3"/>
        <v>43747</v>
      </c>
      <c r="DR9" s="14">
        <f t="shared" si="3"/>
        <v>43748</v>
      </c>
      <c r="DS9" s="14">
        <f t="shared" si="3"/>
        <v>43749</v>
      </c>
      <c r="DT9" s="14">
        <f t="shared" si="3"/>
        <v>43750</v>
      </c>
      <c r="DU9" s="14">
        <f t="shared" si="3"/>
        <v>43751</v>
      </c>
      <c r="DV9" s="14">
        <f t="shared" si="3"/>
        <v>43752</v>
      </c>
      <c r="DW9" s="14">
        <f t="shared" si="3"/>
        <v>43753</v>
      </c>
      <c r="DX9" s="14">
        <f t="shared" si="3"/>
        <v>43754</v>
      </c>
      <c r="DY9" s="14">
        <f t="shared" si="3"/>
        <v>43755</v>
      </c>
      <c r="DZ9" s="14">
        <f t="shared" si="3"/>
        <v>43756</v>
      </c>
      <c r="EA9" s="14">
        <f t="shared" si="3"/>
        <v>43757</v>
      </c>
      <c r="EB9" s="14">
        <f t="shared" si="3"/>
        <v>43758</v>
      </c>
      <c r="EC9" s="14">
        <f t="shared" si="3"/>
        <v>43759</v>
      </c>
      <c r="ED9" s="14">
        <f t="shared" si="3"/>
        <v>43760</v>
      </c>
      <c r="EE9" s="14">
        <f t="shared" si="3"/>
        <v>43761</v>
      </c>
      <c r="EF9" s="14">
        <f t="shared" si="3"/>
        <v>43762</v>
      </c>
      <c r="EG9" s="14">
        <f t="shared" si="3"/>
        <v>43763</v>
      </c>
      <c r="EH9" s="14">
        <f t="shared" si="3"/>
        <v>43764</v>
      </c>
      <c r="EI9" s="14">
        <f t="shared" si="3"/>
        <v>43765</v>
      </c>
      <c r="EJ9" s="14">
        <f t="shared" si="3"/>
        <v>43766</v>
      </c>
      <c r="EK9" s="14">
        <f t="shared" si="3"/>
        <v>43767</v>
      </c>
      <c r="EL9" s="14">
        <f t="shared" si="3"/>
        <v>43768</v>
      </c>
      <c r="EM9" s="14">
        <f t="shared" si="3"/>
        <v>43769</v>
      </c>
      <c r="EN9" s="14">
        <f t="shared" si="3"/>
        <v>43770</v>
      </c>
      <c r="EO9" s="14">
        <f t="shared" si="3"/>
        <v>43771</v>
      </c>
      <c r="EP9" s="14">
        <f t="shared" si="3"/>
        <v>43772</v>
      </c>
      <c r="EQ9" s="14">
        <f t="shared" si="3"/>
        <v>43773</v>
      </c>
      <c r="ER9" s="14">
        <f t="shared" si="3"/>
        <v>43774</v>
      </c>
      <c r="ES9" s="14">
        <f t="shared" si="3"/>
        <v>43775</v>
      </c>
      <c r="ET9" s="14">
        <f t="shared" si="3"/>
        <v>43776</v>
      </c>
      <c r="EU9" s="14">
        <f t="shared" si="3"/>
        <v>43777</v>
      </c>
      <c r="EV9" s="14">
        <f t="shared" si="3"/>
        <v>43778</v>
      </c>
      <c r="EW9" s="14">
        <f t="shared" si="3"/>
        <v>43779</v>
      </c>
      <c r="EX9" s="14">
        <f t="shared" si="3"/>
        <v>43780</v>
      </c>
      <c r="EY9" s="14">
        <f t="shared" si="3"/>
        <v>43781</v>
      </c>
      <c r="EZ9" s="14">
        <f t="shared" si="3"/>
        <v>43782</v>
      </c>
      <c r="FA9" s="14">
        <f t="shared" si="3"/>
        <v>43783</v>
      </c>
      <c r="FB9" s="14">
        <f t="shared" si="3"/>
        <v>43784</v>
      </c>
      <c r="FC9" s="14">
        <f t="shared" si="3"/>
        <v>43785</v>
      </c>
      <c r="FD9" s="14">
        <f t="shared" si="3"/>
        <v>43786</v>
      </c>
      <c r="FE9" s="14">
        <f t="shared" si="3"/>
        <v>43787</v>
      </c>
      <c r="FF9" s="14">
        <f t="shared" si="3"/>
        <v>43788</v>
      </c>
      <c r="FG9" s="14">
        <f t="shared" si="3"/>
        <v>43789</v>
      </c>
      <c r="FH9" s="14">
        <f t="shared" si="3"/>
        <v>43790</v>
      </c>
      <c r="FI9" s="14">
        <f t="shared" ref="FI9:HT9" si="4">IF(FH9="","",FH9+1)</f>
        <v>43791</v>
      </c>
      <c r="FJ9" s="14">
        <f t="shared" si="4"/>
        <v>43792</v>
      </c>
      <c r="FK9" s="14">
        <f t="shared" si="4"/>
        <v>43793</v>
      </c>
      <c r="FL9" s="14">
        <f t="shared" si="4"/>
        <v>43794</v>
      </c>
      <c r="FM9" s="14">
        <f t="shared" si="4"/>
        <v>43795</v>
      </c>
      <c r="FN9" s="14">
        <f t="shared" si="4"/>
        <v>43796</v>
      </c>
      <c r="FO9" s="14">
        <f t="shared" si="4"/>
        <v>43797</v>
      </c>
      <c r="FP9" s="14">
        <f t="shared" si="4"/>
        <v>43798</v>
      </c>
      <c r="FQ9" s="14">
        <f t="shared" si="4"/>
        <v>43799</v>
      </c>
      <c r="FR9" s="14">
        <f t="shared" si="4"/>
        <v>43800</v>
      </c>
      <c r="FS9" s="14">
        <f t="shared" si="4"/>
        <v>43801</v>
      </c>
      <c r="FT9" s="14">
        <f t="shared" si="4"/>
        <v>43802</v>
      </c>
      <c r="FU9" s="14">
        <f t="shared" si="4"/>
        <v>43803</v>
      </c>
      <c r="FV9" s="14">
        <f t="shared" si="4"/>
        <v>43804</v>
      </c>
      <c r="FW9" s="14">
        <f t="shared" si="4"/>
        <v>43805</v>
      </c>
      <c r="FX9" s="14">
        <f t="shared" si="4"/>
        <v>43806</v>
      </c>
      <c r="FY9" s="14">
        <f t="shared" si="4"/>
        <v>43807</v>
      </c>
      <c r="FZ9" s="14">
        <f t="shared" si="4"/>
        <v>43808</v>
      </c>
      <c r="GA9" s="14">
        <f t="shared" si="4"/>
        <v>43809</v>
      </c>
      <c r="GB9" s="14">
        <f t="shared" si="4"/>
        <v>43810</v>
      </c>
      <c r="GC9" s="14">
        <f t="shared" si="4"/>
        <v>43811</v>
      </c>
      <c r="GD9" s="14">
        <f t="shared" si="4"/>
        <v>43812</v>
      </c>
      <c r="GE9" s="14">
        <f t="shared" si="4"/>
        <v>43813</v>
      </c>
      <c r="GF9" s="14">
        <f t="shared" si="4"/>
        <v>43814</v>
      </c>
      <c r="GG9" s="14">
        <f t="shared" si="4"/>
        <v>43815</v>
      </c>
      <c r="GH9" s="14">
        <f t="shared" si="4"/>
        <v>43816</v>
      </c>
      <c r="GI9" s="14">
        <f t="shared" si="4"/>
        <v>43817</v>
      </c>
      <c r="GJ9" s="14">
        <f t="shared" si="4"/>
        <v>43818</v>
      </c>
      <c r="GK9" s="14">
        <f t="shared" si="4"/>
        <v>43819</v>
      </c>
      <c r="GL9" s="14">
        <f t="shared" si="4"/>
        <v>43820</v>
      </c>
      <c r="GM9" s="14">
        <f t="shared" si="4"/>
        <v>43821</v>
      </c>
      <c r="GN9" s="14">
        <f t="shared" si="4"/>
        <v>43822</v>
      </c>
      <c r="GO9" s="14">
        <f t="shared" si="4"/>
        <v>43823</v>
      </c>
      <c r="GP9" s="14">
        <f t="shared" si="4"/>
        <v>43824</v>
      </c>
      <c r="GQ9" s="14">
        <f t="shared" si="4"/>
        <v>43825</v>
      </c>
      <c r="GR9" s="14">
        <f t="shared" si="4"/>
        <v>43826</v>
      </c>
      <c r="GS9" s="14">
        <f t="shared" si="4"/>
        <v>43827</v>
      </c>
      <c r="GT9" s="14">
        <f t="shared" si="4"/>
        <v>43828</v>
      </c>
      <c r="GU9" s="14">
        <f t="shared" si="4"/>
        <v>43829</v>
      </c>
      <c r="GV9" s="14">
        <f t="shared" si="4"/>
        <v>43830</v>
      </c>
      <c r="GW9" s="14">
        <f t="shared" si="4"/>
        <v>43831</v>
      </c>
      <c r="GX9" s="14">
        <f t="shared" si="4"/>
        <v>43832</v>
      </c>
      <c r="GY9" s="14">
        <f t="shared" si="4"/>
        <v>43833</v>
      </c>
      <c r="GZ9" s="14">
        <f t="shared" si="4"/>
        <v>43834</v>
      </c>
      <c r="HA9" s="14">
        <f t="shared" si="4"/>
        <v>43835</v>
      </c>
      <c r="HB9" s="14">
        <f t="shared" si="4"/>
        <v>43836</v>
      </c>
      <c r="HC9" s="14">
        <f t="shared" si="4"/>
        <v>43837</v>
      </c>
      <c r="HD9" s="14">
        <f t="shared" si="4"/>
        <v>43838</v>
      </c>
      <c r="HE9" s="14">
        <f t="shared" si="4"/>
        <v>43839</v>
      </c>
      <c r="HF9" s="14">
        <f t="shared" si="4"/>
        <v>43840</v>
      </c>
      <c r="HG9" s="14">
        <f t="shared" si="4"/>
        <v>43841</v>
      </c>
      <c r="HH9" s="14">
        <f t="shared" si="4"/>
        <v>43842</v>
      </c>
      <c r="HI9" s="14">
        <f t="shared" si="4"/>
        <v>43843</v>
      </c>
      <c r="HJ9" s="14">
        <f t="shared" si="4"/>
        <v>43844</v>
      </c>
      <c r="HK9" s="14">
        <f t="shared" si="4"/>
        <v>43845</v>
      </c>
      <c r="HL9" s="14">
        <f t="shared" si="4"/>
        <v>43846</v>
      </c>
      <c r="HM9" s="14">
        <f t="shared" si="4"/>
        <v>43847</v>
      </c>
      <c r="HN9" s="14">
        <f t="shared" si="4"/>
        <v>43848</v>
      </c>
      <c r="HO9" s="14">
        <f t="shared" si="4"/>
        <v>43849</v>
      </c>
      <c r="HP9" s="14">
        <f t="shared" si="4"/>
        <v>43850</v>
      </c>
      <c r="HQ9" s="14">
        <f t="shared" si="4"/>
        <v>43851</v>
      </c>
      <c r="HR9" s="14">
        <f t="shared" si="4"/>
        <v>43852</v>
      </c>
      <c r="HS9" s="14">
        <f t="shared" si="4"/>
        <v>43853</v>
      </c>
      <c r="HT9" s="14">
        <f t="shared" si="4"/>
        <v>43854</v>
      </c>
      <c r="HU9" s="14">
        <f t="shared" ref="HU9:KF9" si="5">IF(HT9="","",HT9+1)</f>
        <v>43855</v>
      </c>
      <c r="HV9" s="14">
        <f t="shared" si="5"/>
        <v>43856</v>
      </c>
      <c r="HW9" s="14">
        <f t="shared" si="5"/>
        <v>43857</v>
      </c>
      <c r="HX9" s="14">
        <f t="shared" si="5"/>
        <v>43858</v>
      </c>
      <c r="HY9" s="14">
        <f t="shared" si="5"/>
        <v>43859</v>
      </c>
      <c r="HZ9" s="14">
        <f t="shared" si="5"/>
        <v>43860</v>
      </c>
      <c r="IA9" s="14">
        <f t="shared" si="5"/>
        <v>43861</v>
      </c>
      <c r="IB9" s="14">
        <f t="shared" si="5"/>
        <v>43862</v>
      </c>
      <c r="IC9" s="14">
        <f t="shared" si="5"/>
        <v>43863</v>
      </c>
      <c r="ID9" s="14">
        <f t="shared" si="5"/>
        <v>43864</v>
      </c>
      <c r="IE9" s="14">
        <f t="shared" si="5"/>
        <v>43865</v>
      </c>
      <c r="IF9" s="14">
        <f t="shared" si="5"/>
        <v>43866</v>
      </c>
      <c r="IG9" s="14">
        <f t="shared" si="5"/>
        <v>43867</v>
      </c>
      <c r="IH9" s="14">
        <f t="shared" si="5"/>
        <v>43868</v>
      </c>
      <c r="II9" s="14">
        <f t="shared" si="5"/>
        <v>43869</v>
      </c>
      <c r="IJ9" s="14">
        <f t="shared" si="5"/>
        <v>43870</v>
      </c>
      <c r="IK9" s="14">
        <f t="shared" si="5"/>
        <v>43871</v>
      </c>
      <c r="IL9" s="14">
        <f t="shared" si="5"/>
        <v>43872</v>
      </c>
      <c r="IM9" s="14">
        <f t="shared" si="5"/>
        <v>43873</v>
      </c>
      <c r="IN9" s="14">
        <f t="shared" si="5"/>
        <v>43874</v>
      </c>
      <c r="IO9" s="14">
        <f t="shared" si="5"/>
        <v>43875</v>
      </c>
      <c r="IP9" s="14">
        <f t="shared" si="5"/>
        <v>43876</v>
      </c>
      <c r="IQ9" s="14">
        <f t="shared" si="5"/>
        <v>43877</v>
      </c>
      <c r="IR9" s="14">
        <f t="shared" si="5"/>
        <v>43878</v>
      </c>
      <c r="IS9" s="14">
        <f t="shared" si="5"/>
        <v>43879</v>
      </c>
      <c r="IT9" s="14">
        <f t="shared" si="5"/>
        <v>43880</v>
      </c>
      <c r="IU9" s="14">
        <f t="shared" si="5"/>
        <v>43881</v>
      </c>
      <c r="IV9" s="14">
        <f t="shared" si="5"/>
        <v>43882</v>
      </c>
      <c r="IW9" s="14">
        <f t="shared" si="5"/>
        <v>43883</v>
      </c>
      <c r="IX9" s="14">
        <f t="shared" si="5"/>
        <v>43884</v>
      </c>
      <c r="IY9" s="14">
        <f t="shared" si="5"/>
        <v>43885</v>
      </c>
      <c r="IZ9" s="14">
        <f t="shared" si="5"/>
        <v>43886</v>
      </c>
      <c r="JA9" s="14">
        <f t="shared" si="5"/>
        <v>43887</v>
      </c>
      <c r="JB9" s="14">
        <f t="shared" si="5"/>
        <v>43888</v>
      </c>
      <c r="JC9" s="14">
        <f t="shared" si="5"/>
        <v>43889</v>
      </c>
      <c r="JD9" s="14">
        <f t="shared" si="5"/>
        <v>43890</v>
      </c>
      <c r="JE9" s="14">
        <f t="shared" si="5"/>
        <v>43891</v>
      </c>
      <c r="JF9" s="14">
        <f t="shared" si="5"/>
        <v>43892</v>
      </c>
      <c r="JG9" s="14">
        <f t="shared" si="5"/>
        <v>43893</v>
      </c>
      <c r="JH9" s="14">
        <f t="shared" si="5"/>
        <v>43894</v>
      </c>
      <c r="JI9" s="14">
        <f t="shared" si="5"/>
        <v>43895</v>
      </c>
      <c r="JJ9" s="14">
        <f t="shared" si="5"/>
        <v>43896</v>
      </c>
      <c r="JK9" s="14">
        <f t="shared" si="5"/>
        <v>43897</v>
      </c>
      <c r="JL9" s="14">
        <f t="shared" si="5"/>
        <v>43898</v>
      </c>
      <c r="JM9" s="14">
        <f t="shared" si="5"/>
        <v>43899</v>
      </c>
      <c r="JN9" s="14">
        <f t="shared" si="5"/>
        <v>43900</v>
      </c>
      <c r="JO9" s="14">
        <f t="shared" si="5"/>
        <v>43901</v>
      </c>
      <c r="JP9" s="14">
        <f t="shared" si="5"/>
        <v>43902</v>
      </c>
      <c r="JQ9" s="14">
        <f t="shared" si="5"/>
        <v>43903</v>
      </c>
      <c r="JR9" s="14">
        <f t="shared" si="5"/>
        <v>43904</v>
      </c>
      <c r="JS9" s="14">
        <f t="shared" si="5"/>
        <v>43905</v>
      </c>
      <c r="JT9" s="14">
        <f t="shared" si="5"/>
        <v>43906</v>
      </c>
      <c r="JU9" s="14">
        <f t="shared" si="5"/>
        <v>43907</v>
      </c>
      <c r="JV9" s="14">
        <f t="shared" si="5"/>
        <v>43908</v>
      </c>
      <c r="JW9" s="14">
        <f t="shared" si="5"/>
        <v>43909</v>
      </c>
      <c r="JX9" s="14">
        <f t="shared" si="5"/>
        <v>43910</v>
      </c>
      <c r="JY9" s="14">
        <f t="shared" si="5"/>
        <v>43911</v>
      </c>
      <c r="JZ9" s="14">
        <f t="shared" si="5"/>
        <v>43912</v>
      </c>
      <c r="KA9" s="14">
        <f t="shared" si="5"/>
        <v>43913</v>
      </c>
      <c r="KB9" s="14">
        <f t="shared" si="5"/>
        <v>43914</v>
      </c>
      <c r="KC9" s="14">
        <f t="shared" si="5"/>
        <v>43915</v>
      </c>
      <c r="KD9" s="14">
        <f t="shared" si="5"/>
        <v>43916</v>
      </c>
      <c r="KE9" s="14">
        <f t="shared" si="5"/>
        <v>43917</v>
      </c>
      <c r="KF9" s="14">
        <f t="shared" si="5"/>
        <v>43918</v>
      </c>
      <c r="KG9" s="14">
        <f t="shared" ref="KG9:MG9" si="6">IF(KF9="","",KF9+1)</f>
        <v>43919</v>
      </c>
      <c r="KH9" s="14">
        <f t="shared" si="6"/>
        <v>43920</v>
      </c>
      <c r="KI9" s="14">
        <f t="shared" si="6"/>
        <v>43921</v>
      </c>
      <c r="KJ9" s="14">
        <f t="shared" si="6"/>
        <v>43922</v>
      </c>
      <c r="KK9" s="14">
        <f t="shared" si="6"/>
        <v>43923</v>
      </c>
      <c r="KL9" s="14">
        <f t="shared" si="6"/>
        <v>43924</v>
      </c>
      <c r="KM9" s="14">
        <f t="shared" si="6"/>
        <v>43925</v>
      </c>
      <c r="KN9" s="14">
        <f t="shared" si="6"/>
        <v>43926</v>
      </c>
      <c r="KO9" s="14">
        <f t="shared" si="6"/>
        <v>43927</v>
      </c>
      <c r="KP9" s="14">
        <f t="shared" si="6"/>
        <v>43928</v>
      </c>
      <c r="KQ9" s="14">
        <f t="shared" si="6"/>
        <v>43929</v>
      </c>
      <c r="KR9" s="14">
        <f t="shared" si="6"/>
        <v>43930</v>
      </c>
      <c r="KS9" s="14">
        <f t="shared" si="6"/>
        <v>43931</v>
      </c>
      <c r="KT9" s="14">
        <f t="shared" si="6"/>
        <v>43932</v>
      </c>
      <c r="KU9" s="14">
        <f t="shared" si="6"/>
        <v>43933</v>
      </c>
      <c r="KV9" s="14">
        <f t="shared" si="6"/>
        <v>43934</v>
      </c>
      <c r="KW9" s="14">
        <f t="shared" si="6"/>
        <v>43935</v>
      </c>
      <c r="KX9" s="14">
        <f t="shared" si="6"/>
        <v>43936</v>
      </c>
      <c r="KY9" s="14">
        <f t="shared" si="6"/>
        <v>43937</v>
      </c>
      <c r="KZ9" s="14">
        <f t="shared" si="6"/>
        <v>43938</v>
      </c>
      <c r="LA9" s="14">
        <f t="shared" si="6"/>
        <v>43939</v>
      </c>
      <c r="LB9" s="14">
        <f t="shared" si="6"/>
        <v>43940</v>
      </c>
      <c r="LC9" s="14">
        <f t="shared" si="6"/>
        <v>43941</v>
      </c>
      <c r="LD9" s="14">
        <f t="shared" si="6"/>
        <v>43942</v>
      </c>
      <c r="LE9" s="14">
        <f t="shared" si="6"/>
        <v>43943</v>
      </c>
      <c r="LF9" s="14">
        <f t="shared" si="6"/>
        <v>43944</v>
      </c>
      <c r="LG9" s="14">
        <f t="shared" si="6"/>
        <v>43945</v>
      </c>
      <c r="LH9" s="14">
        <f t="shared" si="6"/>
        <v>43946</v>
      </c>
      <c r="LI9" s="14">
        <f t="shared" si="6"/>
        <v>43947</v>
      </c>
      <c r="LJ9" s="14">
        <f t="shared" si="6"/>
        <v>43948</v>
      </c>
      <c r="LK9" s="14">
        <f t="shared" si="6"/>
        <v>43949</v>
      </c>
      <c r="LL9" s="14">
        <f t="shared" si="6"/>
        <v>43950</v>
      </c>
      <c r="LM9" s="14">
        <f t="shared" si="6"/>
        <v>43951</v>
      </c>
      <c r="LN9" s="14">
        <f t="shared" si="6"/>
        <v>43952</v>
      </c>
      <c r="LO9" s="14">
        <f t="shared" si="6"/>
        <v>43953</v>
      </c>
      <c r="LP9" s="14">
        <f t="shared" si="6"/>
        <v>43954</v>
      </c>
      <c r="LQ9" s="14">
        <f t="shared" si="6"/>
        <v>43955</v>
      </c>
      <c r="LR9" s="14">
        <f t="shared" si="6"/>
        <v>43956</v>
      </c>
      <c r="LS9" s="14">
        <f t="shared" si="6"/>
        <v>43957</v>
      </c>
      <c r="LT9" s="14">
        <f t="shared" si="6"/>
        <v>43958</v>
      </c>
      <c r="LU9" s="14">
        <f t="shared" si="6"/>
        <v>43959</v>
      </c>
      <c r="LV9" s="14">
        <f t="shared" si="6"/>
        <v>43960</v>
      </c>
      <c r="LW9" s="14">
        <f t="shared" si="6"/>
        <v>43961</v>
      </c>
      <c r="LX9" s="14">
        <f t="shared" si="6"/>
        <v>43962</v>
      </c>
      <c r="LY9" s="14">
        <f t="shared" si="6"/>
        <v>43963</v>
      </c>
      <c r="LZ9" s="14">
        <f t="shared" si="6"/>
        <v>43964</v>
      </c>
      <c r="MA9" s="14">
        <f t="shared" si="6"/>
        <v>43965</v>
      </c>
      <c r="MB9" s="14">
        <f t="shared" si="6"/>
        <v>43966</v>
      </c>
      <c r="MC9" s="14">
        <f t="shared" si="6"/>
        <v>43967</v>
      </c>
      <c r="MD9" s="14">
        <f t="shared" si="6"/>
        <v>43968</v>
      </c>
      <c r="ME9" s="14">
        <f t="shared" si="6"/>
        <v>43969</v>
      </c>
      <c r="MF9" s="14">
        <f t="shared" si="6"/>
        <v>43970</v>
      </c>
      <c r="MG9" s="14">
        <f t="shared" si="6"/>
        <v>43971</v>
      </c>
      <c r="MH9" s="14">
        <f t="shared" ref="MH9:NV9" si="7">IF(MG9="","",MG9+1)</f>
        <v>43972</v>
      </c>
      <c r="MI9" s="14">
        <f t="shared" si="7"/>
        <v>43973</v>
      </c>
      <c r="MJ9" s="14">
        <f t="shared" si="7"/>
        <v>43974</v>
      </c>
      <c r="MK9" s="14">
        <f t="shared" si="7"/>
        <v>43975</v>
      </c>
      <c r="ML9" s="14">
        <f t="shared" si="7"/>
        <v>43976</v>
      </c>
      <c r="MM9" s="14">
        <f t="shared" si="7"/>
        <v>43977</v>
      </c>
      <c r="MN9" s="14">
        <f t="shared" si="7"/>
        <v>43978</v>
      </c>
      <c r="MO9" s="14">
        <f t="shared" si="7"/>
        <v>43979</v>
      </c>
      <c r="MP9" s="14">
        <f t="shared" si="7"/>
        <v>43980</v>
      </c>
      <c r="MQ9" s="14">
        <f t="shared" si="7"/>
        <v>43981</v>
      </c>
      <c r="MR9" s="14">
        <f t="shared" si="7"/>
        <v>43982</v>
      </c>
      <c r="MS9" s="14">
        <f t="shared" si="7"/>
        <v>43983</v>
      </c>
      <c r="MT9" s="14">
        <f t="shared" si="7"/>
        <v>43984</v>
      </c>
      <c r="MU9" s="14">
        <f t="shared" si="7"/>
        <v>43985</v>
      </c>
      <c r="MV9" s="14">
        <f t="shared" si="7"/>
        <v>43986</v>
      </c>
      <c r="MW9" s="14">
        <f t="shared" si="7"/>
        <v>43987</v>
      </c>
      <c r="MX9" s="14">
        <f t="shared" si="7"/>
        <v>43988</v>
      </c>
      <c r="MY9" s="14">
        <f t="shared" si="7"/>
        <v>43989</v>
      </c>
      <c r="MZ9" s="14">
        <f t="shared" si="7"/>
        <v>43990</v>
      </c>
      <c r="NA9" s="14">
        <f t="shared" si="7"/>
        <v>43991</v>
      </c>
      <c r="NB9" s="14">
        <f t="shared" si="7"/>
        <v>43992</v>
      </c>
      <c r="NC9" s="14">
        <f t="shared" si="7"/>
        <v>43993</v>
      </c>
      <c r="ND9" s="14">
        <f t="shared" si="7"/>
        <v>43994</v>
      </c>
      <c r="NE9" s="14">
        <f t="shared" si="7"/>
        <v>43995</v>
      </c>
      <c r="NF9" s="14">
        <f t="shared" si="7"/>
        <v>43996</v>
      </c>
      <c r="NG9" s="14">
        <f t="shared" si="7"/>
        <v>43997</v>
      </c>
      <c r="NH9" s="14">
        <f t="shared" si="7"/>
        <v>43998</v>
      </c>
      <c r="NI9" s="14">
        <f t="shared" si="7"/>
        <v>43999</v>
      </c>
      <c r="NJ9" s="14">
        <f t="shared" si="7"/>
        <v>44000</v>
      </c>
      <c r="NK9" s="14">
        <f t="shared" si="7"/>
        <v>44001</v>
      </c>
      <c r="NL9" s="14">
        <f t="shared" si="7"/>
        <v>44002</v>
      </c>
      <c r="NM9" s="14">
        <f t="shared" si="7"/>
        <v>44003</v>
      </c>
      <c r="NN9" s="14">
        <f t="shared" si="7"/>
        <v>44004</v>
      </c>
      <c r="NO9" s="14">
        <f t="shared" si="7"/>
        <v>44005</v>
      </c>
      <c r="NP9" s="14">
        <f t="shared" si="7"/>
        <v>44006</v>
      </c>
      <c r="NQ9" s="14">
        <f t="shared" si="7"/>
        <v>44007</v>
      </c>
      <c r="NR9" s="14">
        <f t="shared" si="7"/>
        <v>44008</v>
      </c>
      <c r="NS9" s="14">
        <f t="shared" si="7"/>
        <v>44009</v>
      </c>
      <c r="NT9" s="14">
        <f t="shared" si="7"/>
        <v>44010</v>
      </c>
      <c r="NU9" s="14">
        <f t="shared" si="7"/>
        <v>44011</v>
      </c>
      <c r="NV9" s="14">
        <f t="shared" si="7"/>
        <v>44012</v>
      </c>
    </row>
    <row r="10" spans="1:386" x14ac:dyDescent="0.25">
      <c r="A10" s="1"/>
      <c r="B10" s="1"/>
      <c r="C10" s="1"/>
      <c r="D10" s="1"/>
      <c r="E10" s="1"/>
      <c r="F10" s="1"/>
      <c r="G10" s="1"/>
      <c r="H10" s="1"/>
      <c r="I10" s="1"/>
      <c r="J10" s="1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</row>
    <row r="11" spans="1:386" s="7" customFormat="1" x14ac:dyDescent="0.25">
      <c r="A11" s="5"/>
      <c r="B11" s="5"/>
      <c r="C11" s="5"/>
      <c r="D11" s="5"/>
      <c r="E11" s="5"/>
      <c r="F11" s="5"/>
      <c r="G11" s="5" t="str">
        <f>KPI!$F$14</f>
        <v>кол-во продаж/поставок</v>
      </c>
      <c r="H11" s="5"/>
      <c r="I11" s="5"/>
      <c r="J11" s="20" t="str">
        <f>IF($G11="","",INDEX(KPI!$H$11:$H$121,SUMIFS(KPI!$E$11:$E$121,KPI!$F$11:$F$121,$G11)))</f>
        <v>кол-во</v>
      </c>
      <c r="K11" s="5"/>
      <c r="L11" s="5"/>
      <c r="M11" s="5"/>
      <c r="N11" s="5"/>
      <c r="O11" s="5"/>
      <c r="P11" s="5"/>
      <c r="Q11" s="5"/>
      <c r="R11" s="27">
        <f>SUM(T11:NV11)</f>
        <v>3618.3928219143859</v>
      </c>
      <c r="S11" s="5"/>
      <c r="T11" s="5"/>
      <c r="U11" s="27">
        <f>IF(OR(SUMIFS(conditions!$M$20:$M$26,conditions!$N$20:$N$26,U$8)=0,SUMIFS(conditions!$1:$1,conditions!$8:$8,"&lt;="&amp;U$9,conditions!$9:$9,"&gt;="&amp;U$9)=0),0,SUMIFS(conditions!$16:$16,conditions!$8:$8,"&lt;="&amp;U$9,conditions!$9:$9,"&gt;="&amp;U$9)*INDEX(conditions!$U$20:$AF$26,SUMIFS(conditions!$M$20:$M$26,conditions!$N$20:$N$26,U$8),SUMIFS(conditions!$1:$1,conditions!$8:$8,"&lt;="&amp;U$9,conditions!$9:$9,"&gt;="&amp;U$9)))</f>
        <v>12</v>
      </c>
      <c r="V11" s="27">
        <f>IF(OR(SUMIFS(conditions!$M$20:$M$26,conditions!$N$20:$N$26,V$8)=0,SUMIFS(conditions!$1:$1,conditions!$8:$8,"&lt;="&amp;V$9,conditions!$9:$9,"&gt;="&amp;V$9)=0),0,SUMIFS(conditions!$16:$16,conditions!$8:$8,"&lt;="&amp;V$9,conditions!$9:$9,"&gt;="&amp;V$9)*INDEX(conditions!$U$20:$AF$26,SUMIFS(conditions!$M$20:$M$26,conditions!$N$20:$N$26,V$8),SUMIFS(conditions!$1:$1,conditions!$8:$8,"&lt;="&amp;V$9,conditions!$9:$9,"&gt;="&amp;V$9)))</f>
        <v>12</v>
      </c>
      <c r="W11" s="27">
        <f>IF(OR(SUMIFS(conditions!$M$20:$M$26,conditions!$N$20:$N$26,W$8)=0,SUMIFS(conditions!$1:$1,conditions!$8:$8,"&lt;="&amp;W$9,conditions!$9:$9,"&gt;="&amp;W$9)=0),0,SUMIFS(conditions!$16:$16,conditions!$8:$8,"&lt;="&amp;W$9,conditions!$9:$9,"&gt;="&amp;W$9)*INDEX(conditions!$U$20:$AF$26,SUMIFS(conditions!$M$20:$M$26,conditions!$N$20:$N$26,W$8),SUMIFS(conditions!$1:$1,conditions!$8:$8,"&lt;="&amp;W$9,conditions!$9:$9,"&gt;="&amp;W$9)))</f>
        <v>12</v>
      </c>
      <c r="X11" s="27">
        <f>IF(OR(SUMIFS(conditions!$M$20:$M$26,conditions!$N$20:$N$26,X$8)=0,SUMIFS(conditions!$1:$1,conditions!$8:$8,"&lt;="&amp;X$9,conditions!$9:$9,"&gt;="&amp;X$9)=0),0,SUMIFS(conditions!$16:$16,conditions!$8:$8,"&lt;="&amp;X$9,conditions!$9:$9,"&gt;="&amp;X$9)*INDEX(conditions!$U$20:$AF$26,SUMIFS(conditions!$M$20:$M$26,conditions!$N$20:$N$26,X$8),SUMIFS(conditions!$1:$1,conditions!$8:$8,"&lt;="&amp;X$9,conditions!$9:$9,"&gt;="&amp;X$9)))</f>
        <v>12</v>
      </c>
      <c r="Y11" s="27">
        <f>IF(OR(SUMIFS(conditions!$M$20:$M$26,conditions!$N$20:$N$26,Y$8)=0,SUMIFS(conditions!$1:$1,conditions!$8:$8,"&lt;="&amp;Y$9,conditions!$9:$9,"&gt;="&amp;Y$9)=0),0,SUMIFS(conditions!$16:$16,conditions!$8:$8,"&lt;="&amp;Y$9,conditions!$9:$9,"&gt;="&amp;Y$9)*INDEX(conditions!$U$20:$AF$26,SUMIFS(conditions!$M$20:$M$26,conditions!$N$20:$N$26,Y$8),SUMIFS(conditions!$1:$1,conditions!$8:$8,"&lt;="&amp;Y$9,conditions!$9:$9,"&gt;="&amp;Y$9)))</f>
        <v>12</v>
      </c>
      <c r="Z11" s="27">
        <f>IF(OR(SUMIFS(conditions!$M$20:$M$26,conditions!$N$20:$N$26,Z$8)=0,SUMIFS(conditions!$1:$1,conditions!$8:$8,"&lt;="&amp;Z$9,conditions!$9:$9,"&gt;="&amp;Z$9)=0),0,SUMIFS(conditions!$16:$16,conditions!$8:$8,"&lt;="&amp;Z$9,conditions!$9:$9,"&gt;="&amp;Z$9)*INDEX(conditions!$U$20:$AF$26,SUMIFS(conditions!$M$20:$M$26,conditions!$N$20:$N$26,Z$8),SUMIFS(conditions!$1:$1,conditions!$8:$8,"&lt;="&amp;Z$9,conditions!$9:$9,"&gt;="&amp;Z$9)))</f>
        <v>0</v>
      </c>
      <c r="AA11" s="27">
        <f>IF(OR(SUMIFS(conditions!$M$20:$M$26,conditions!$N$20:$N$26,AA$8)=0,SUMIFS(conditions!$1:$1,conditions!$8:$8,"&lt;="&amp;AA$9,conditions!$9:$9,"&gt;="&amp;AA$9)=0),0,SUMIFS(conditions!$16:$16,conditions!$8:$8,"&lt;="&amp;AA$9,conditions!$9:$9,"&gt;="&amp;AA$9)*INDEX(conditions!$U$20:$AF$26,SUMIFS(conditions!$M$20:$M$26,conditions!$N$20:$N$26,AA$8),SUMIFS(conditions!$1:$1,conditions!$8:$8,"&lt;="&amp;AA$9,conditions!$9:$9,"&gt;="&amp;AA$9)))</f>
        <v>0</v>
      </c>
      <c r="AB11" s="27">
        <f>IF(OR(SUMIFS(conditions!$M$20:$M$26,conditions!$N$20:$N$26,AB$8)=0,SUMIFS(conditions!$1:$1,conditions!$8:$8,"&lt;="&amp;AB$9,conditions!$9:$9,"&gt;="&amp;AB$9)=0),0,SUMIFS(conditions!$16:$16,conditions!$8:$8,"&lt;="&amp;AB$9,conditions!$9:$9,"&gt;="&amp;AB$9)*INDEX(conditions!$U$20:$AF$26,SUMIFS(conditions!$M$20:$M$26,conditions!$N$20:$N$26,AB$8),SUMIFS(conditions!$1:$1,conditions!$8:$8,"&lt;="&amp;AB$9,conditions!$9:$9,"&gt;="&amp;AB$9)))</f>
        <v>12</v>
      </c>
      <c r="AC11" s="27">
        <f>IF(OR(SUMIFS(conditions!$M$20:$M$26,conditions!$N$20:$N$26,AC$8)=0,SUMIFS(conditions!$1:$1,conditions!$8:$8,"&lt;="&amp;AC$9,conditions!$9:$9,"&gt;="&amp;AC$9)=0),0,SUMIFS(conditions!$16:$16,conditions!$8:$8,"&lt;="&amp;AC$9,conditions!$9:$9,"&gt;="&amp;AC$9)*INDEX(conditions!$U$20:$AF$26,SUMIFS(conditions!$M$20:$M$26,conditions!$N$20:$N$26,AC$8),SUMIFS(conditions!$1:$1,conditions!$8:$8,"&lt;="&amp;AC$9,conditions!$9:$9,"&gt;="&amp;AC$9)))</f>
        <v>12</v>
      </c>
      <c r="AD11" s="27">
        <f>IF(OR(SUMIFS(conditions!$M$20:$M$26,conditions!$N$20:$N$26,AD$8)=0,SUMIFS(conditions!$1:$1,conditions!$8:$8,"&lt;="&amp;AD$9,conditions!$9:$9,"&gt;="&amp;AD$9)=0),0,SUMIFS(conditions!$16:$16,conditions!$8:$8,"&lt;="&amp;AD$9,conditions!$9:$9,"&gt;="&amp;AD$9)*INDEX(conditions!$U$20:$AF$26,SUMIFS(conditions!$M$20:$M$26,conditions!$N$20:$N$26,AD$8),SUMIFS(conditions!$1:$1,conditions!$8:$8,"&lt;="&amp;AD$9,conditions!$9:$9,"&gt;="&amp;AD$9)))</f>
        <v>12</v>
      </c>
      <c r="AE11" s="27">
        <f>IF(OR(SUMIFS(conditions!$M$20:$M$26,conditions!$N$20:$N$26,AE$8)=0,SUMIFS(conditions!$1:$1,conditions!$8:$8,"&lt;="&amp;AE$9,conditions!$9:$9,"&gt;="&amp;AE$9)=0),0,SUMIFS(conditions!$16:$16,conditions!$8:$8,"&lt;="&amp;AE$9,conditions!$9:$9,"&gt;="&amp;AE$9)*INDEX(conditions!$U$20:$AF$26,SUMIFS(conditions!$M$20:$M$26,conditions!$N$20:$N$26,AE$8),SUMIFS(conditions!$1:$1,conditions!$8:$8,"&lt;="&amp;AE$9,conditions!$9:$9,"&gt;="&amp;AE$9)))</f>
        <v>12</v>
      </c>
      <c r="AF11" s="27">
        <f>IF(OR(SUMIFS(conditions!$M$20:$M$26,conditions!$N$20:$N$26,AF$8)=0,SUMIFS(conditions!$1:$1,conditions!$8:$8,"&lt;="&amp;AF$9,conditions!$9:$9,"&gt;="&amp;AF$9)=0),0,SUMIFS(conditions!$16:$16,conditions!$8:$8,"&lt;="&amp;AF$9,conditions!$9:$9,"&gt;="&amp;AF$9)*INDEX(conditions!$U$20:$AF$26,SUMIFS(conditions!$M$20:$M$26,conditions!$N$20:$N$26,AF$8),SUMIFS(conditions!$1:$1,conditions!$8:$8,"&lt;="&amp;AF$9,conditions!$9:$9,"&gt;="&amp;AF$9)))</f>
        <v>12</v>
      </c>
      <c r="AG11" s="27">
        <f>IF(OR(SUMIFS(conditions!$M$20:$M$26,conditions!$N$20:$N$26,AG$8)=0,SUMIFS(conditions!$1:$1,conditions!$8:$8,"&lt;="&amp;AG$9,conditions!$9:$9,"&gt;="&amp;AG$9)=0),0,SUMIFS(conditions!$16:$16,conditions!$8:$8,"&lt;="&amp;AG$9,conditions!$9:$9,"&gt;="&amp;AG$9)*INDEX(conditions!$U$20:$AF$26,SUMIFS(conditions!$M$20:$M$26,conditions!$N$20:$N$26,AG$8),SUMIFS(conditions!$1:$1,conditions!$8:$8,"&lt;="&amp;AG$9,conditions!$9:$9,"&gt;="&amp;AG$9)))</f>
        <v>0</v>
      </c>
      <c r="AH11" s="27">
        <f>IF(OR(SUMIFS(conditions!$M$20:$M$26,conditions!$N$20:$N$26,AH$8)=0,SUMIFS(conditions!$1:$1,conditions!$8:$8,"&lt;="&amp;AH$9,conditions!$9:$9,"&gt;="&amp;AH$9)=0),0,SUMIFS(conditions!$16:$16,conditions!$8:$8,"&lt;="&amp;AH$9,conditions!$9:$9,"&gt;="&amp;AH$9)*INDEX(conditions!$U$20:$AF$26,SUMIFS(conditions!$M$20:$M$26,conditions!$N$20:$N$26,AH$8),SUMIFS(conditions!$1:$1,conditions!$8:$8,"&lt;="&amp;AH$9,conditions!$9:$9,"&gt;="&amp;AH$9)))</f>
        <v>0</v>
      </c>
      <c r="AI11" s="27">
        <f>IF(OR(SUMIFS(conditions!$M$20:$M$26,conditions!$N$20:$N$26,AI$8)=0,SUMIFS(conditions!$1:$1,conditions!$8:$8,"&lt;="&amp;AI$9,conditions!$9:$9,"&gt;="&amp;AI$9)=0),0,SUMIFS(conditions!$16:$16,conditions!$8:$8,"&lt;="&amp;AI$9,conditions!$9:$9,"&gt;="&amp;AI$9)*INDEX(conditions!$U$20:$AF$26,SUMIFS(conditions!$M$20:$M$26,conditions!$N$20:$N$26,AI$8),SUMIFS(conditions!$1:$1,conditions!$8:$8,"&lt;="&amp;AI$9,conditions!$9:$9,"&gt;="&amp;AI$9)))</f>
        <v>12</v>
      </c>
      <c r="AJ11" s="27">
        <f>IF(OR(SUMIFS(conditions!$M$20:$M$26,conditions!$N$20:$N$26,AJ$8)=0,SUMIFS(conditions!$1:$1,conditions!$8:$8,"&lt;="&amp;AJ$9,conditions!$9:$9,"&gt;="&amp;AJ$9)=0),0,SUMIFS(conditions!$16:$16,conditions!$8:$8,"&lt;="&amp;AJ$9,conditions!$9:$9,"&gt;="&amp;AJ$9)*INDEX(conditions!$U$20:$AF$26,SUMIFS(conditions!$M$20:$M$26,conditions!$N$20:$N$26,AJ$8),SUMIFS(conditions!$1:$1,conditions!$8:$8,"&lt;="&amp;AJ$9,conditions!$9:$9,"&gt;="&amp;AJ$9)))</f>
        <v>12</v>
      </c>
      <c r="AK11" s="27">
        <f>IF(OR(SUMIFS(conditions!$M$20:$M$26,conditions!$N$20:$N$26,AK$8)=0,SUMIFS(conditions!$1:$1,conditions!$8:$8,"&lt;="&amp;AK$9,conditions!$9:$9,"&gt;="&amp;AK$9)=0),0,SUMIFS(conditions!$16:$16,conditions!$8:$8,"&lt;="&amp;AK$9,conditions!$9:$9,"&gt;="&amp;AK$9)*INDEX(conditions!$U$20:$AF$26,SUMIFS(conditions!$M$20:$M$26,conditions!$N$20:$N$26,AK$8),SUMIFS(conditions!$1:$1,conditions!$8:$8,"&lt;="&amp;AK$9,conditions!$9:$9,"&gt;="&amp;AK$9)))</f>
        <v>12</v>
      </c>
      <c r="AL11" s="27">
        <f>IF(OR(SUMIFS(conditions!$M$20:$M$26,conditions!$N$20:$N$26,AL$8)=0,SUMIFS(conditions!$1:$1,conditions!$8:$8,"&lt;="&amp;AL$9,conditions!$9:$9,"&gt;="&amp;AL$9)=0),0,SUMIFS(conditions!$16:$16,conditions!$8:$8,"&lt;="&amp;AL$9,conditions!$9:$9,"&gt;="&amp;AL$9)*INDEX(conditions!$U$20:$AF$26,SUMIFS(conditions!$M$20:$M$26,conditions!$N$20:$N$26,AL$8),SUMIFS(conditions!$1:$1,conditions!$8:$8,"&lt;="&amp;AL$9,conditions!$9:$9,"&gt;="&amp;AL$9)))</f>
        <v>12</v>
      </c>
      <c r="AM11" s="27">
        <f>IF(OR(SUMIFS(conditions!$M$20:$M$26,conditions!$N$20:$N$26,AM$8)=0,SUMIFS(conditions!$1:$1,conditions!$8:$8,"&lt;="&amp;AM$9,conditions!$9:$9,"&gt;="&amp;AM$9)=0),0,SUMIFS(conditions!$16:$16,conditions!$8:$8,"&lt;="&amp;AM$9,conditions!$9:$9,"&gt;="&amp;AM$9)*INDEX(conditions!$U$20:$AF$26,SUMIFS(conditions!$M$20:$M$26,conditions!$N$20:$N$26,AM$8),SUMIFS(conditions!$1:$1,conditions!$8:$8,"&lt;="&amp;AM$9,conditions!$9:$9,"&gt;="&amp;AM$9)))</f>
        <v>12</v>
      </c>
      <c r="AN11" s="27">
        <f>IF(OR(SUMIFS(conditions!$M$20:$M$26,conditions!$N$20:$N$26,AN$8)=0,SUMIFS(conditions!$1:$1,conditions!$8:$8,"&lt;="&amp;AN$9,conditions!$9:$9,"&gt;="&amp;AN$9)=0),0,SUMIFS(conditions!$16:$16,conditions!$8:$8,"&lt;="&amp;AN$9,conditions!$9:$9,"&gt;="&amp;AN$9)*INDEX(conditions!$U$20:$AF$26,SUMIFS(conditions!$M$20:$M$26,conditions!$N$20:$N$26,AN$8),SUMIFS(conditions!$1:$1,conditions!$8:$8,"&lt;="&amp;AN$9,conditions!$9:$9,"&gt;="&amp;AN$9)))</f>
        <v>0</v>
      </c>
      <c r="AO11" s="27">
        <f>IF(OR(SUMIFS(conditions!$M$20:$M$26,conditions!$N$20:$N$26,AO$8)=0,SUMIFS(conditions!$1:$1,conditions!$8:$8,"&lt;="&amp;AO$9,conditions!$9:$9,"&gt;="&amp;AO$9)=0),0,SUMIFS(conditions!$16:$16,conditions!$8:$8,"&lt;="&amp;AO$9,conditions!$9:$9,"&gt;="&amp;AO$9)*INDEX(conditions!$U$20:$AF$26,SUMIFS(conditions!$M$20:$M$26,conditions!$N$20:$N$26,AO$8),SUMIFS(conditions!$1:$1,conditions!$8:$8,"&lt;="&amp;AO$9,conditions!$9:$9,"&gt;="&amp;AO$9)))</f>
        <v>0</v>
      </c>
      <c r="AP11" s="27">
        <f>IF(OR(SUMIFS(conditions!$M$20:$M$26,conditions!$N$20:$N$26,AP$8)=0,SUMIFS(conditions!$1:$1,conditions!$8:$8,"&lt;="&amp;AP$9,conditions!$9:$9,"&gt;="&amp;AP$9)=0),0,SUMIFS(conditions!$16:$16,conditions!$8:$8,"&lt;="&amp;AP$9,conditions!$9:$9,"&gt;="&amp;AP$9)*INDEX(conditions!$U$20:$AF$26,SUMIFS(conditions!$M$20:$M$26,conditions!$N$20:$N$26,AP$8),SUMIFS(conditions!$1:$1,conditions!$8:$8,"&lt;="&amp;AP$9,conditions!$9:$9,"&gt;="&amp;AP$9)))</f>
        <v>12</v>
      </c>
      <c r="AQ11" s="27">
        <f>IF(OR(SUMIFS(conditions!$M$20:$M$26,conditions!$N$20:$N$26,AQ$8)=0,SUMIFS(conditions!$1:$1,conditions!$8:$8,"&lt;="&amp;AQ$9,conditions!$9:$9,"&gt;="&amp;AQ$9)=0),0,SUMIFS(conditions!$16:$16,conditions!$8:$8,"&lt;="&amp;AQ$9,conditions!$9:$9,"&gt;="&amp;AQ$9)*INDEX(conditions!$U$20:$AF$26,SUMIFS(conditions!$M$20:$M$26,conditions!$N$20:$N$26,AQ$8),SUMIFS(conditions!$1:$1,conditions!$8:$8,"&lt;="&amp;AQ$9,conditions!$9:$9,"&gt;="&amp;AQ$9)))</f>
        <v>12</v>
      </c>
      <c r="AR11" s="27">
        <f>IF(OR(SUMIFS(conditions!$M$20:$M$26,conditions!$N$20:$N$26,AR$8)=0,SUMIFS(conditions!$1:$1,conditions!$8:$8,"&lt;="&amp;AR$9,conditions!$9:$9,"&gt;="&amp;AR$9)=0),0,SUMIFS(conditions!$16:$16,conditions!$8:$8,"&lt;="&amp;AR$9,conditions!$9:$9,"&gt;="&amp;AR$9)*INDEX(conditions!$U$20:$AF$26,SUMIFS(conditions!$M$20:$M$26,conditions!$N$20:$N$26,AR$8),SUMIFS(conditions!$1:$1,conditions!$8:$8,"&lt;="&amp;AR$9,conditions!$9:$9,"&gt;="&amp;AR$9)))</f>
        <v>12</v>
      </c>
      <c r="AS11" s="27">
        <f>IF(OR(SUMIFS(conditions!$M$20:$M$26,conditions!$N$20:$N$26,AS$8)=0,SUMIFS(conditions!$1:$1,conditions!$8:$8,"&lt;="&amp;AS$9,conditions!$9:$9,"&gt;="&amp;AS$9)=0),0,SUMIFS(conditions!$16:$16,conditions!$8:$8,"&lt;="&amp;AS$9,conditions!$9:$9,"&gt;="&amp;AS$9)*INDEX(conditions!$U$20:$AF$26,SUMIFS(conditions!$M$20:$M$26,conditions!$N$20:$N$26,AS$8),SUMIFS(conditions!$1:$1,conditions!$8:$8,"&lt;="&amp;AS$9,conditions!$9:$9,"&gt;="&amp;AS$9)))</f>
        <v>12</v>
      </c>
      <c r="AT11" s="27">
        <f>IF(OR(SUMIFS(conditions!$M$20:$M$26,conditions!$N$20:$N$26,AT$8)=0,SUMIFS(conditions!$1:$1,conditions!$8:$8,"&lt;="&amp;AT$9,conditions!$9:$9,"&gt;="&amp;AT$9)=0),0,SUMIFS(conditions!$16:$16,conditions!$8:$8,"&lt;="&amp;AT$9,conditions!$9:$9,"&gt;="&amp;AT$9)*INDEX(conditions!$U$20:$AF$26,SUMIFS(conditions!$M$20:$M$26,conditions!$N$20:$N$26,AT$8),SUMIFS(conditions!$1:$1,conditions!$8:$8,"&lt;="&amp;AT$9,conditions!$9:$9,"&gt;="&amp;AT$9)))</f>
        <v>12</v>
      </c>
      <c r="AU11" s="27">
        <f>IF(OR(SUMIFS(conditions!$M$20:$M$26,conditions!$N$20:$N$26,AU$8)=0,SUMIFS(conditions!$1:$1,conditions!$8:$8,"&lt;="&amp;AU$9,conditions!$9:$9,"&gt;="&amp;AU$9)=0),0,SUMIFS(conditions!$16:$16,conditions!$8:$8,"&lt;="&amp;AU$9,conditions!$9:$9,"&gt;="&amp;AU$9)*INDEX(conditions!$U$20:$AF$26,SUMIFS(conditions!$M$20:$M$26,conditions!$N$20:$N$26,AU$8),SUMIFS(conditions!$1:$1,conditions!$8:$8,"&lt;="&amp;AU$9,conditions!$9:$9,"&gt;="&amp;AU$9)))</f>
        <v>0</v>
      </c>
      <c r="AV11" s="27">
        <f>IF(OR(SUMIFS(conditions!$M$20:$M$26,conditions!$N$20:$N$26,AV$8)=0,SUMIFS(conditions!$1:$1,conditions!$8:$8,"&lt;="&amp;AV$9,conditions!$9:$9,"&gt;="&amp;AV$9)=0),0,SUMIFS(conditions!$16:$16,conditions!$8:$8,"&lt;="&amp;AV$9,conditions!$9:$9,"&gt;="&amp;AV$9)*INDEX(conditions!$U$20:$AF$26,SUMIFS(conditions!$M$20:$M$26,conditions!$N$20:$N$26,AV$8),SUMIFS(conditions!$1:$1,conditions!$8:$8,"&lt;="&amp;AV$9,conditions!$9:$9,"&gt;="&amp;AV$9)))</f>
        <v>0</v>
      </c>
      <c r="AW11" s="27">
        <f>IF(OR(SUMIFS(conditions!$M$20:$M$26,conditions!$N$20:$N$26,AW$8)=0,SUMIFS(conditions!$1:$1,conditions!$8:$8,"&lt;="&amp;AW$9,conditions!$9:$9,"&gt;="&amp;AW$9)=0),0,SUMIFS(conditions!$16:$16,conditions!$8:$8,"&lt;="&amp;AW$9,conditions!$9:$9,"&gt;="&amp;AW$9)*INDEX(conditions!$U$20:$AF$26,SUMIFS(conditions!$M$20:$M$26,conditions!$N$20:$N$26,AW$8),SUMIFS(conditions!$1:$1,conditions!$8:$8,"&lt;="&amp;AW$9,conditions!$9:$9,"&gt;="&amp;AW$9)))</f>
        <v>12</v>
      </c>
      <c r="AX11" s="27">
        <f>IF(OR(SUMIFS(conditions!$M$20:$M$26,conditions!$N$20:$N$26,AX$8)=0,SUMIFS(conditions!$1:$1,conditions!$8:$8,"&lt;="&amp;AX$9,conditions!$9:$9,"&gt;="&amp;AX$9)=0),0,SUMIFS(conditions!$16:$16,conditions!$8:$8,"&lt;="&amp;AX$9,conditions!$9:$9,"&gt;="&amp;AX$9)*INDEX(conditions!$U$20:$AF$26,SUMIFS(conditions!$M$20:$M$26,conditions!$N$20:$N$26,AX$8),SUMIFS(conditions!$1:$1,conditions!$8:$8,"&lt;="&amp;AX$9,conditions!$9:$9,"&gt;="&amp;AX$9)))</f>
        <v>12</v>
      </c>
      <c r="AY11" s="27">
        <f>IF(OR(SUMIFS(conditions!$M$20:$M$26,conditions!$N$20:$N$26,AY$8)=0,SUMIFS(conditions!$1:$1,conditions!$8:$8,"&lt;="&amp;AY$9,conditions!$9:$9,"&gt;="&amp;AY$9)=0),0,SUMIFS(conditions!$16:$16,conditions!$8:$8,"&lt;="&amp;AY$9,conditions!$9:$9,"&gt;="&amp;AY$9)*INDEX(conditions!$U$20:$AF$26,SUMIFS(conditions!$M$20:$M$26,conditions!$N$20:$N$26,AY$8),SUMIFS(conditions!$1:$1,conditions!$8:$8,"&lt;="&amp;AY$9,conditions!$9:$9,"&gt;="&amp;AY$9)))</f>
        <v>12</v>
      </c>
      <c r="AZ11" s="27">
        <f>IF(OR(SUMIFS(conditions!$M$20:$M$26,conditions!$N$20:$N$26,AZ$8)=0,SUMIFS(conditions!$1:$1,conditions!$8:$8,"&lt;="&amp;AZ$9,conditions!$9:$9,"&gt;="&amp;AZ$9)=0),0,SUMIFS(conditions!$16:$16,conditions!$8:$8,"&lt;="&amp;AZ$9,conditions!$9:$9,"&gt;="&amp;AZ$9)*INDEX(conditions!$U$20:$AF$26,SUMIFS(conditions!$M$20:$M$26,conditions!$N$20:$N$26,AZ$8),SUMIFS(conditions!$1:$1,conditions!$8:$8,"&lt;="&amp;AZ$9,conditions!$9:$9,"&gt;="&amp;AZ$9)))</f>
        <v>15</v>
      </c>
      <c r="BA11" s="27">
        <f>IF(OR(SUMIFS(conditions!$M$20:$M$26,conditions!$N$20:$N$26,BA$8)=0,SUMIFS(conditions!$1:$1,conditions!$8:$8,"&lt;="&amp;BA$9,conditions!$9:$9,"&gt;="&amp;BA$9)=0),0,SUMIFS(conditions!$16:$16,conditions!$8:$8,"&lt;="&amp;BA$9,conditions!$9:$9,"&gt;="&amp;BA$9)*INDEX(conditions!$U$20:$AF$26,SUMIFS(conditions!$M$20:$M$26,conditions!$N$20:$N$26,BA$8),SUMIFS(conditions!$1:$1,conditions!$8:$8,"&lt;="&amp;BA$9,conditions!$9:$9,"&gt;="&amp;BA$9)))</f>
        <v>15</v>
      </c>
      <c r="BB11" s="27">
        <f>IF(OR(SUMIFS(conditions!$M$20:$M$26,conditions!$N$20:$N$26,BB$8)=0,SUMIFS(conditions!$1:$1,conditions!$8:$8,"&lt;="&amp;BB$9,conditions!$9:$9,"&gt;="&amp;BB$9)=0),0,SUMIFS(conditions!$16:$16,conditions!$8:$8,"&lt;="&amp;BB$9,conditions!$9:$9,"&gt;="&amp;BB$9)*INDEX(conditions!$U$20:$AF$26,SUMIFS(conditions!$M$20:$M$26,conditions!$N$20:$N$26,BB$8),SUMIFS(conditions!$1:$1,conditions!$8:$8,"&lt;="&amp;BB$9,conditions!$9:$9,"&gt;="&amp;BB$9)))</f>
        <v>0</v>
      </c>
      <c r="BC11" s="27">
        <f>IF(OR(SUMIFS(conditions!$M$20:$M$26,conditions!$N$20:$N$26,BC$8)=0,SUMIFS(conditions!$1:$1,conditions!$8:$8,"&lt;="&amp;BC$9,conditions!$9:$9,"&gt;="&amp;BC$9)=0),0,SUMIFS(conditions!$16:$16,conditions!$8:$8,"&lt;="&amp;BC$9,conditions!$9:$9,"&gt;="&amp;BC$9)*INDEX(conditions!$U$20:$AF$26,SUMIFS(conditions!$M$20:$M$26,conditions!$N$20:$N$26,BC$8),SUMIFS(conditions!$1:$1,conditions!$8:$8,"&lt;="&amp;BC$9,conditions!$9:$9,"&gt;="&amp;BC$9)))</f>
        <v>0</v>
      </c>
      <c r="BD11" s="27">
        <f>IF(OR(SUMIFS(conditions!$M$20:$M$26,conditions!$N$20:$N$26,BD$8)=0,SUMIFS(conditions!$1:$1,conditions!$8:$8,"&lt;="&amp;BD$9,conditions!$9:$9,"&gt;="&amp;BD$9)=0),0,SUMIFS(conditions!$16:$16,conditions!$8:$8,"&lt;="&amp;BD$9,conditions!$9:$9,"&gt;="&amp;BD$9)*INDEX(conditions!$U$20:$AF$26,SUMIFS(conditions!$M$20:$M$26,conditions!$N$20:$N$26,BD$8),SUMIFS(conditions!$1:$1,conditions!$8:$8,"&lt;="&amp;BD$9,conditions!$9:$9,"&gt;="&amp;BD$9)))</f>
        <v>15</v>
      </c>
      <c r="BE11" s="27">
        <f>IF(OR(SUMIFS(conditions!$M$20:$M$26,conditions!$N$20:$N$26,BE$8)=0,SUMIFS(conditions!$1:$1,conditions!$8:$8,"&lt;="&amp;BE$9,conditions!$9:$9,"&gt;="&amp;BE$9)=0),0,SUMIFS(conditions!$16:$16,conditions!$8:$8,"&lt;="&amp;BE$9,conditions!$9:$9,"&gt;="&amp;BE$9)*INDEX(conditions!$U$20:$AF$26,SUMIFS(conditions!$M$20:$M$26,conditions!$N$20:$N$26,BE$8),SUMIFS(conditions!$1:$1,conditions!$8:$8,"&lt;="&amp;BE$9,conditions!$9:$9,"&gt;="&amp;BE$9)))</f>
        <v>15</v>
      </c>
      <c r="BF11" s="27">
        <f>IF(OR(SUMIFS(conditions!$M$20:$M$26,conditions!$N$20:$N$26,BF$8)=0,SUMIFS(conditions!$1:$1,conditions!$8:$8,"&lt;="&amp;BF$9,conditions!$9:$9,"&gt;="&amp;BF$9)=0),0,SUMIFS(conditions!$16:$16,conditions!$8:$8,"&lt;="&amp;BF$9,conditions!$9:$9,"&gt;="&amp;BF$9)*INDEX(conditions!$U$20:$AF$26,SUMIFS(conditions!$M$20:$M$26,conditions!$N$20:$N$26,BF$8),SUMIFS(conditions!$1:$1,conditions!$8:$8,"&lt;="&amp;BF$9,conditions!$9:$9,"&gt;="&amp;BF$9)))</f>
        <v>15</v>
      </c>
      <c r="BG11" s="27">
        <f>IF(OR(SUMIFS(conditions!$M$20:$M$26,conditions!$N$20:$N$26,BG$8)=0,SUMIFS(conditions!$1:$1,conditions!$8:$8,"&lt;="&amp;BG$9,conditions!$9:$9,"&gt;="&amp;BG$9)=0),0,SUMIFS(conditions!$16:$16,conditions!$8:$8,"&lt;="&amp;BG$9,conditions!$9:$9,"&gt;="&amp;BG$9)*INDEX(conditions!$U$20:$AF$26,SUMIFS(conditions!$M$20:$M$26,conditions!$N$20:$N$26,BG$8),SUMIFS(conditions!$1:$1,conditions!$8:$8,"&lt;="&amp;BG$9,conditions!$9:$9,"&gt;="&amp;BG$9)))</f>
        <v>15</v>
      </c>
      <c r="BH11" s="27">
        <f>IF(OR(SUMIFS(conditions!$M$20:$M$26,conditions!$N$20:$N$26,BH$8)=0,SUMIFS(conditions!$1:$1,conditions!$8:$8,"&lt;="&amp;BH$9,conditions!$9:$9,"&gt;="&amp;BH$9)=0),0,SUMIFS(conditions!$16:$16,conditions!$8:$8,"&lt;="&amp;BH$9,conditions!$9:$9,"&gt;="&amp;BH$9)*INDEX(conditions!$U$20:$AF$26,SUMIFS(conditions!$M$20:$M$26,conditions!$N$20:$N$26,BH$8),SUMIFS(conditions!$1:$1,conditions!$8:$8,"&lt;="&amp;BH$9,conditions!$9:$9,"&gt;="&amp;BH$9)))</f>
        <v>15</v>
      </c>
      <c r="BI11" s="27">
        <f>IF(OR(SUMIFS(conditions!$M$20:$M$26,conditions!$N$20:$N$26,BI$8)=0,SUMIFS(conditions!$1:$1,conditions!$8:$8,"&lt;="&amp;BI$9,conditions!$9:$9,"&gt;="&amp;BI$9)=0),0,SUMIFS(conditions!$16:$16,conditions!$8:$8,"&lt;="&amp;BI$9,conditions!$9:$9,"&gt;="&amp;BI$9)*INDEX(conditions!$U$20:$AF$26,SUMIFS(conditions!$M$20:$M$26,conditions!$N$20:$N$26,BI$8),SUMIFS(conditions!$1:$1,conditions!$8:$8,"&lt;="&amp;BI$9,conditions!$9:$9,"&gt;="&amp;BI$9)))</f>
        <v>0</v>
      </c>
      <c r="BJ11" s="27">
        <f>IF(OR(SUMIFS(conditions!$M$20:$M$26,conditions!$N$20:$N$26,BJ$8)=0,SUMIFS(conditions!$1:$1,conditions!$8:$8,"&lt;="&amp;BJ$9,conditions!$9:$9,"&gt;="&amp;BJ$9)=0),0,SUMIFS(conditions!$16:$16,conditions!$8:$8,"&lt;="&amp;BJ$9,conditions!$9:$9,"&gt;="&amp;BJ$9)*INDEX(conditions!$U$20:$AF$26,SUMIFS(conditions!$M$20:$M$26,conditions!$N$20:$N$26,BJ$8),SUMIFS(conditions!$1:$1,conditions!$8:$8,"&lt;="&amp;BJ$9,conditions!$9:$9,"&gt;="&amp;BJ$9)))</f>
        <v>0</v>
      </c>
      <c r="BK11" s="27">
        <f>IF(OR(SUMIFS(conditions!$M$20:$M$26,conditions!$N$20:$N$26,BK$8)=0,SUMIFS(conditions!$1:$1,conditions!$8:$8,"&lt;="&amp;BK$9,conditions!$9:$9,"&gt;="&amp;BK$9)=0),0,SUMIFS(conditions!$16:$16,conditions!$8:$8,"&lt;="&amp;BK$9,conditions!$9:$9,"&gt;="&amp;BK$9)*INDEX(conditions!$U$20:$AF$26,SUMIFS(conditions!$M$20:$M$26,conditions!$N$20:$N$26,BK$8),SUMIFS(conditions!$1:$1,conditions!$8:$8,"&lt;="&amp;BK$9,conditions!$9:$9,"&gt;="&amp;BK$9)))</f>
        <v>15</v>
      </c>
      <c r="BL11" s="27">
        <f>IF(OR(SUMIFS(conditions!$M$20:$M$26,conditions!$N$20:$N$26,BL$8)=0,SUMIFS(conditions!$1:$1,conditions!$8:$8,"&lt;="&amp;BL$9,conditions!$9:$9,"&gt;="&amp;BL$9)=0),0,SUMIFS(conditions!$16:$16,conditions!$8:$8,"&lt;="&amp;BL$9,conditions!$9:$9,"&gt;="&amp;BL$9)*INDEX(conditions!$U$20:$AF$26,SUMIFS(conditions!$M$20:$M$26,conditions!$N$20:$N$26,BL$8),SUMIFS(conditions!$1:$1,conditions!$8:$8,"&lt;="&amp;BL$9,conditions!$9:$9,"&gt;="&amp;BL$9)))</f>
        <v>15</v>
      </c>
      <c r="BM11" s="27">
        <f>IF(OR(SUMIFS(conditions!$M$20:$M$26,conditions!$N$20:$N$26,BM$8)=0,SUMIFS(conditions!$1:$1,conditions!$8:$8,"&lt;="&amp;BM$9,conditions!$9:$9,"&gt;="&amp;BM$9)=0),0,SUMIFS(conditions!$16:$16,conditions!$8:$8,"&lt;="&amp;BM$9,conditions!$9:$9,"&gt;="&amp;BM$9)*INDEX(conditions!$U$20:$AF$26,SUMIFS(conditions!$M$20:$M$26,conditions!$N$20:$N$26,BM$8),SUMIFS(conditions!$1:$1,conditions!$8:$8,"&lt;="&amp;BM$9,conditions!$9:$9,"&gt;="&amp;BM$9)))</f>
        <v>15</v>
      </c>
      <c r="BN11" s="27">
        <f>IF(OR(SUMIFS(conditions!$M$20:$M$26,conditions!$N$20:$N$26,BN$8)=0,SUMIFS(conditions!$1:$1,conditions!$8:$8,"&lt;="&amp;BN$9,conditions!$9:$9,"&gt;="&amp;BN$9)=0),0,SUMIFS(conditions!$16:$16,conditions!$8:$8,"&lt;="&amp;BN$9,conditions!$9:$9,"&gt;="&amp;BN$9)*INDEX(conditions!$U$20:$AF$26,SUMIFS(conditions!$M$20:$M$26,conditions!$N$20:$N$26,BN$8),SUMIFS(conditions!$1:$1,conditions!$8:$8,"&lt;="&amp;BN$9,conditions!$9:$9,"&gt;="&amp;BN$9)))</f>
        <v>15</v>
      </c>
      <c r="BO11" s="27">
        <f>IF(OR(SUMIFS(conditions!$M$20:$M$26,conditions!$N$20:$N$26,BO$8)=0,SUMIFS(conditions!$1:$1,conditions!$8:$8,"&lt;="&amp;BO$9,conditions!$9:$9,"&gt;="&amp;BO$9)=0),0,SUMIFS(conditions!$16:$16,conditions!$8:$8,"&lt;="&amp;BO$9,conditions!$9:$9,"&gt;="&amp;BO$9)*INDEX(conditions!$U$20:$AF$26,SUMIFS(conditions!$M$20:$M$26,conditions!$N$20:$N$26,BO$8),SUMIFS(conditions!$1:$1,conditions!$8:$8,"&lt;="&amp;BO$9,conditions!$9:$9,"&gt;="&amp;BO$9)))</f>
        <v>15</v>
      </c>
      <c r="BP11" s="27">
        <f>IF(OR(SUMIFS(conditions!$M$20:$M$26,conditions!$N$20:$N$26,BP$8)=0,SUMIFS(conditions!$1:$1,conditions!$8:$8,"&lt;="&amp;BP$9,conditions!$9:$9,"&gt;="&amp;BP$9)=0),0,SUMIFS(conditions!$16:$16,conditions!$8:$8,"&lt;="&amp;BP$9,conditions!$9:$9,"&gt;="&amp;BP$9)*INDEX(conditions!$U$20:$AF$26,SUMIFS(conditions!$M$20:$M$26,conditions!$N$20:$N$26,BP$8),SUMIFS(conditions!$1:$1,conditions!$8:$8,"&lt;="&amp;BP$9,conditions!$9:$9,"&gt;="&amp;BP$9)))</f>
        <v>0</v>
      </c>
      <c r="BQ11" s="27">
        <f>IF(OR(SUMIFS(conditions!$M$20:$M$26,conditions!$N$20:$N$26,BQ$8)=0,SUMIFS(conditions!$1:$1,conditions!$8:$8,"&lt;="&amp;BQ$9,conditions!$9:$9,"&gt;="&amp;BQ$9)=0),0,SUMIFS(conditions!$16:$16,conditions!$8:$8,"&lt;="&amp;BQ$9,conditions!$9:$9,"&gt;="&amp;BQ$9)*INDEX(conditions!$U$20:$AF$26,SUMIFS(conditions!$M$20:$M$26,conditions!$N$20:$N$26,BQ$8),SUMIFS(conditions!$1:$1,conditions!$8:$8,"&lt;="&amp;BQ$9,conditions!$9:$9,"&gt;="&amp;BQ$9)))</f>
        <v>0</v>
      </c>
      <c r="BR11" s="27">
        <f>IF(OR(SUMIFS(conditions!$M$20:$M$26,conditions!$N$20:$N$26,BR$8)=0,SUMIFS(conditions!$1:$1,conditions!$8:$8,"&lt;="&amp;BR$9,conditions!$9:$9,"&gt;="&amp;BR$9)=0),0,SUMIFS(conditions!$16:$16,conditions!$8:$8,"&lt;="&amp;BR$9,conditions!$9:$9,"&gt;="&amp;BR$9)*INDEX(conditions!$U$20:$AF$26,SUMIFS(conditions!$M$20:$M$26,conditions!$N$20:$N$26,BR$8),SUMIFS(conditions!$1:$1,conditions!$8:$8,"&lt;="&amp;BR$9,conditions!$9:$9,"&gt;="&amp;BR$9)))</f>
        <v>15</v>
      </c>
      <c r="BS11" s="27">
        <f>IF(OR(SUMIFS(conditions!$M$20:$M$26,conditions!$N$20:$N$26,BS$8)=0,SUMIFS(conditions!$1:$1,conditions!$8:$8,"&lt;="&amp;BS$9,conditions!$9:$9,"&gt;="&amp;BS$9)=0),0,SUMIFS(conditions!$16:$16,conditions!$8:$8,"&lt;="&amp;BS$9,conditions!$9:$9,"&gt;="&amp;BS$9)*INDEX(conditions!$U$20:$AF$26,SUMIFS(conditions!$M$20:$M$26,conditions!$N$20:$N$26,BS$8),SUMIFS(conditions!$1:$1,conditions!$8:$8,"&lt;="&amp;BS$9,conditions!$9:$9,"&gt;="&amp;BS$9)))</f>
        <v>15</v>
      </c>
      <c r="BT11" s="27">
        <f>IF(OR(SUMIFS(conditions!$M$20:$M$26,conditions!$N$20:$N$26,BT$8)=0,SUMIFS(conditions!$1:$1,conditions!$8:$8,"&lt;="&amp;BT$9,conditions!$9:$9,"&gt;="&amp;BT$9)=0),0,SUMIFS(conditions!$16:$16,conditions!$8:$8,"&lt;="&amp;BT$9,conditions!$9:$9,"&gt;="&amp;BT$9)*INDEX(conditions!$U$20:$AF$26,SUMIFS(conditions!$M$20:$M$26,conditions!$N$20:$N$26,BT$8),SUMIFS(conditions!$1:$1,conditions!$8:$8,"&lt;="&amp;BT$9,conditions!$9:$9,"&gt;="&amp;BT$9)))</f>
        <v>15</v>
      </c>
      <c r="BU11" s="27">
        <f>IF(OR(SUMIFS(conditions!$M$20:$M$26,conditions!$N$20:$N$26,BU$8)=0,SUMIFS(conditions!$1:$1,conditions!$8:$8,"&lt;="&amp;BU$9,conditions!$9:$9,"&gt;="&amp;BU$9)=0),0,SUMIFS(conditions!$16:$16,conditions!$8:$8,"&lt;="&amp;BU$9,conditions!$9:$9,"&gt;="&amp;BU$9)*INDEX(conditions!$U$20:$AF$26,SUMIFS(conditions!$M$20:$M$26,conditions!$N$20:$N$26,BU$8),SUMIFS(conditions!$1:$1,conditions!$8:$8,"&lt;="&amp;BU$9,conditions!$9:$9,"&gt;="&amp;BU$9)))</f>
        <v>15</v>
      </c>
      <c r="BV11" s="27">
        <f>IF(OR(SUMIFS(conditions!$M$20:$M$26,conditions!$N$20:$N$26,BV$8)=0,SUMIFS(conditions!$1:$1,conditions!$8:$8,"&lt;="&amp;BV$9,conditions!$9:$9,"&gt;="&amp;BV$9)=0),0,SUMIFS(conditions!$16:$16,conditions!$8:$8,"&lt;="&amp;BV$9,conditions!$9:$9,"&gt;="&amp;BV$9)*INDEX(conditions!$U$20:$AF$26,SUMIFS(conditions!$M$20:$M$26,conditions!$N$20:$N$26,BV$8),SUMIFS(conditions!$1:$1,conditions!$8:$8,"&lt;="&amp;BV$9,conditions!$9:$9,"&gt;="&amp;BV$9)))</f>
        <v>15</v>
      </c>
      <c r="BW11" s="27">
        <f>IF(OR(SUMIFS(conditions!$M$20:$M$26,conditions!$N$20:$N$26,BW$8)=0,SUMIFS(conditions!$1:$1,conditions!$8:$8,"&lt;="&amp;BW$9,conditions!$9:$9,"&gt;="&amp;BW$9)=0),0,SUMIFS(conditions!$16:$16,conditions!$8:$8,"&lt;="&amp;BW$9,conditions!$9:$9,"&gt;="&amp;BW$9)*INDEX(conditions!$U$20:$AF$26,SUMIFS(conditions!$M$20:$M$26,conditions!$N$20:$N$26,BW$8),SUMIFS(conditions!$1:$1,conditions!$8:$8,"&lt;="&amp;BW$9,conditions!$9:$9,"&gt;="&amp;BW$9)))</f>
        <v>0</v>
      </c>
      <c r="BX11" s="27">
        <f>IF(OR(SUMIFS(conditions!$M$20:$M$26,conditions!$N$20:$N$26,BX$8)=0,SUMIFS(conditions!$1:$1,conditions!$8:$8,"&lt;="&amp;BX$9,conditions!$9:$9,"&gt;="&amp;BX$9)=0),0,SUMIFS(conditions!$16:$16,conditions!$8:$8,"&lt;="&amp;BX$9,conditions!$9:$9,"&gt;="&amp;BX$9)*INDEX(conditions!$U$20:$AF$26,SUMIFS(conditions!$M$20:$M$26,conditions!$N$20:$N$26,BX$8),SUMIFS(conditions!$1:$1,conditions!$8:$8,"&lt;="&amp;BX$9,conditions!$9:$9,"&gt;="&amp;BX$9)))</f>
        <v>0</v>
      </c>
      <c r="BY11" s="27">
        <f>IF(OR(SUMIFS(conditions!$M$20:$M$26,conditions!$N$20:$N$26,BY$8)=0,SUMIFS(conditions!$1:$1,conditions!$8:$8,"&lt;="&amp;BY$9,conditions!$9:$9,"&gt;="&amp;BY$9)=0),0,SUMIFS(conditions!$16:$16,conditions!$8:$8,"&lt;="&amp;BY$9,conditions!$9:$9,"&gt;="&amp;BY$9)*INDEX(conditions!$U$20:$AF$26,SUMIFS(conditions!$M$20:$M$26,conditions!$N$20:$N$26,BY$8),SUMIFS(conditions!$1:$1,conditions!$8:$8,"&lt;="&amp;BY$9,conditions!$9:$9,"&gt;="&amp;BY$9)))</f>
        <v>15</v>
      </c>
      <c r="BZ11" s="27">
        <f>IF(OR(SUMIFS(conditions!$M$20:$M$26,conditions!$N$20:$N$26,BZ$8)=0,SUMIFS(conditions!$1:$1,conditions!$8:$8,"&lt;="&amp;BZ$9,conditions!$9:$9,"&gt;="&amp;BZ$9)=0),0,SUMIFS(conditions!$16:$16,conditions!$8:$8,"&lt;="&amp;BZ$9,conditions!$9:$9,"&gt;="&amp;BZ$9)*INDEX(conditions!$U$20:$AF$26,SUMIFS(conditions!$M$20:$M$26,conditions!$N$20:$N$26,BZ$8),SUMIFS(conditions!$1:$1,conditions!$8:$8,"&lt;="&amp;BZ$9,conditions!$9:$9,"&gt;="&amp;BZ$9)))</f>
        <v>15</v>
      </c>
      <c r="CA11" s="27">
        <f>IF(OR(SUMIFS(conditions!$M$20:$M$26,conditions!$N$20:$N$26,CA$8)=0,SUMIFS(conditions!$1:$1,conditions!$8:$8,"&lt;="&amp;CA$9,conditions!$9:$9,"&gt;="&amp;CA$9)=0),0,SUMIFS(conditions!$16:$16,conditions!$8:$8,"&lt;="&amp;CA$9,conditions!$9:$9,"&gt;="&amp;CA$9)*INDEX(conditions!$U$20:$AF$26,SUMIFS(conditions!$M$20:$M$26,conditions!$N$20:$N$26,CA$8),SUMIFS(conditions!$1:$1,conditions!$8:$8,"&lt;="&amp;CA$9,conditions!$9:$9,"&gt;="&amp;CA$9)))</f>
        <v>15</v>
      </c>
      <c r="CB11" s="27">
        <f>IF(OR(SUMIFS(conditions!$M$20:$M$26,conditions!$N$20:$N$26,CB$8)=0,SUMIFS(conditions!$1:$1,conditions!$8:$8,"&lt;="&amp;CB$9,conditions!$9:$9,"&gt;="&amp;CB$9)=0),0,SUMIFS(conditions!$16:$16,conditions!$8:$8,"&lt;="&amp;CB$9,conditions!$9:$9,"&gt;="&amp;CB$9)*INDEX(conditions!$U$20:$AF$26,SUMIFS(conditions!$M$20:$M$26,conditions!$N$20:$N$26,CB$8),SUMIFS(conditions!$1:$1,conditions!$8:$8,"&lt;="&amp;CB$9,conditions!$9:$9,"&gt;="&amp;CB$9)))</f>
        <v>15</v>
      </c>
      <c r="CC11" s="27">
        <f>IF(OR(SUMIFS(conditions!$M$20:$M$26,conditions!$N$20:$N$26,CC$8)=0,SUMIFS(conditions!$1:$1,conditions!$8:$8,"&lt;="&amp;CC$9,conditions!$9:$9,"&gt;="&amp;CC$9)=0),0,SUMIFS(conditions!$16:$16,conditions!$8:$8,"&lt;="&amp;CC$9,conditions!$9:$9,"&gt;="&amp;CC$9)*INDEX(conditions!$U$20:$AF$26,SUMIFS(conditions!$M$20:$M$26,conditions!$N$20:$N$26,CC$8),SUMIFS(conditions!$1:$1,conditions!$8:$8,"&lt;="&amp;CC$9,conditions!$9:$9,"&gt;="&amp;CC$9)))</f>
        <v>15</v>
      </c>
      <c r="CD11" s="27">
        <f>IF(OR(SUMIFS(conditions!$M$20:$M$26,conditions!$N$20:$N$26,CD$8)=0,SUMIFS(conditions!$1:$1,conditions!$8:$8,"&lt;="&amp;CD$9,conditions!$9:$9,"&gt;="&amp;CD$9)=0),0,SUMIFS(conditions!$16:$16,conditions!$8:$8,"&lt;="&amp;CD$9,conditions!$9:$9,"&gt;="&amp;CD$9)*INDEX(conditions!$U$20:$AF$26,SUMIFS(conditions!$M$20:$M$26,conditions!$N$20:$N$26,CD$8),SUMIFS(conditions!$1:$1,conditions!$8:$8,"&lt;="&amp;CD$9,conditions!$9:$9,"&gt;="&amp;CD$9)))</f>
        <v>0</v>
      </c>
      <c r="CE11" s="27">
        <f>IF(OR(SUMIFS(conditions!$M$20:$M$26,conditions!$N$20:$N$26,CE$8)=0,SUMIFS(conditions!$1:$1,conditions!$8:$8,"&lt;="&amp;CE$9,conditions!$9:$9,"&gt;="&amp;CE$9)=0),0,SUMIFS(conditions!$16:$16,conditions!$8:$8,"&lt;="&amp;CE$9,conditions!$9:$9,"&gt;="&amp;CE$9)*INDEX(conditions!$U$20:$AF$26,SUMIFS(conditions!$M$20:$M$26,conditions!$N$20:$N$26,CE$8),SUMIFS(conditions!$1:$1,conditions!$8:$8,"&lt;="&amp;CE$9,conditions!$9:$9,"&gt;="&amp;CE$9)))</f>
        <v>0</v>
      </c>
      <c r="CF11" s="27">
        <f>IF(OR(SUMIFS(conditions!$M$20:$M$26,conditions!$N$20:$N$26,CF$8)=0,SUMIFS(conditions!$1:$1,conditions!$8:$8,"&lt;="&amp;CF$9,conditions!$9:$9,"&gt;="&amp;CF$9)=0),0,SUMIFS(conditions!$16:$16,conditions!$8:$8,"&lt;="&amp;CF$9,conditions!$9:$9,"&gt;="&amp;CF$9)*INDEX(conditions!$U$20:$AF$26,SUMIFS(conditions!$M$20:$M$26,conditions!$N$20:$N$26,CF$8),SUMIFS(conditions!$1:$1,conditions!$8:$8,"&lt;="&amp;CF$9,conditions!$9:$9,"&gt;="&amp;CF$9)))</f>
        <v>10</v>
      </c>
      <c r="CG11" s="27">
        <f>IF(OR(SUMIFS(conditions!$M$20:$M$26,conditions!$N$20:$N$26,CG$8)=0,SUMIFS(conditions!$1:$1,conditions!$8:$8,"&lt;="&amp;CG$9,conditions!$9:$9,"&gt;="&amp;CG$9)=0),0,SUMIFS(conditions!$16:$16,conditions!$8:$8,"&lt;="&amp;CG$9,conditions!$9:$9,"&gt;="&amp;CG$9)*INDEX(conditions!$U$20:$AF$26,SUMIFS(conditions!$M$20:$M$26,conditions!$N$20:$N$26,CG$8),SUMIFS(conditions!$1:$1,conditions!$8:$8,"&lt;="&amp;CG$9,conditions!$9:$9,"&gt;="&amp;CG$9)))</f>
        <v>10</v>
      </c>
      <c r="CH11" s="27">
        <f>IF(OR(SUMIFS(conditions!$M$20:$M$26,conditions!$N$20:$N$26,CH$8)=0,SUMIFS(conditions!$1:$1,conditions!$8:$8,"&lt;="&amp;CH$9,conditions!$9:$9,"&gt;="&amp;CH$9)=0),0,SUMIFS(conditions!$16:$16,conditions!$8:$8,"&lt;="&amp;CH$9,conditions!$9:$9,"&gt;="&amp;CH$9)*INDEX(conditions!$U$20:$AF$26,SUMIFS(conditions!$M$20:$M$26,conditions!$N$20:$N$26,CH$8),SUMIFS(conditions!$1:$1,conditions!$8:$8,"&lt;="&amp;CH$9,conditions!$9:$9,"&gt;="&amp;CH$9)))</f>
        <v>10</v>
      </c>
      <c r="CI11" s="27">
        <f>IF(OR(SUMIFS(conditions!$M$20:$M$26,conditions!$N$20:$N$26,CI$8)=0,SUMIFS(conditions!$1:$1,conditions!$8:$8,"&lt;="&amp;CI$9,conditions!$9:$9,"&gt;="&amp;CI$9)=0),0,SUMIFS(conditions!$16:$16,conditions!$8:$8,"&lt;="&amp;CI$9,conditions!$9:$9,"&gt;="&amp;CI$9)*INDEX(conditions!$U$20:$AF$26,SUMIFS(conditions!$M$20:$M$26,conditions!$N$20:$N$26,CI$8),SUMIFS(conditions!$1:$1,conditions!$8:$8,"&lt;="&amp;CI$9,conditions!$9:$9,"&gt;="&amp;CI$9)))</f>
        <v>10</v>
      </c>
      <c r="CJ11" s="27">
        <f>IF(OR(SUMIFS(conditions!$M$20:$M$26,conditions!$N$20:$N$26,CJ$8)=0,SUMIFS(conditions!$1:$1,conditions!$8:$8,"&lt;="&amp;CJ$9,conditions!$9:$9,"&gt;="&amp;CJ$9)=0),0,SUMIFS(conditions!$16:$16,conditions!$8:$8,"&lt;="&amp;CJ$9,conditions!$9:$9,"&gt;="&amp;CJ$9)*INDEX(conditions!$U$20:$AF$26,SUMIFS(conditions!$M$20:$M$26,conditions!$N$20:$N$26,CJ$8),SUMIFS(conditions!$1:$1,conditions!$8:$8,"&lt;="&amp;CJ$9,conditions!$9:$9,"&gt;="&amp;CJ$9)))</f>
        <v>10</v>
      </c>
      <c r="CK11" s="27">
        <f>IF(OR(SUMIFS(conditions!$M$20:$M$26,conditions!$N$20:$N$26,CK$8)=0,SUMIFS(conditions!$1:$1,conditions!$8:$8,"&lt;="&amp;CK$9,conditions!$9:$9,"&gt;="&amp;CK$9)=0),0,SUMIFS(conditions!$16:$16,conditions!$8:$8,"&lt;="&amp;CK$9,conditions!$9:$9,"&gt;="&amp;CK$9)*INDEX(conditions!$U$20:$AF$26,SUMIFS(conditions!$M$20:$M$26,conditions!$N$20:$N$26,CK$8),SUMIFS(conditions!$1:$1,conditions!$8:$8,"&lt;="&amp;CK$9,conditions!$9:$9,"&gt;="&amp;CK$9)))</f>
        <v>0</v>
      </c>
      <c r="CL11" s="27">
        <f>IF(OR(SUMIFS(conditions!$M$20:$M$26,conditions!$N$20:$N$26,CL$8)=0,SUMIFS(conditions!$1:$1,conditions!$8:$8,"&lt;="&amp;CL$9,conditions!$9:$9,"&gt;="&amp;CL$9)=0),0,SUMIFS(conditions!$16:$16,conditions!$8:$8,"&lt;="&amp;CL$9,conditions!$9:$9,"&gt;="&amp;CL$9)*INDEX(conditions!$U$20:$AF$26,SUMIFS(conditions!$M$20:$M$26,conditions!$N$20:$N$26,CL$8),SUMIFS(conditions!$1:$1,conditions!$8:$8,"&lt;="&amp;CL$9,conditions!$9:$9,"&gt;="&amp;CL$9)))</f>
        <v>0</v>
      </c>
      <c r="CM11" s="27">
        <f>IF(OR(SUMIFS(conditions!$M$20:$M$26,conditions!$N$20:$N$26,CM$8)=0,SUMIFS(conditions!$1:$1,conditions!$8:$8,"&lt;="&amp;CM$9,conditions!$9:$9,"&gt;="&amp;CM$9)=0),0,SUMIFS(conditions!$16:$16,conditions!$8:$8,"&lt;="&amp;CM$9,conditions!$9:$9,"&gt;="&amp;CM$9)*INDEX(conditions!$U$20:$AF$26,SUMIFS(conditions!$M$20:$M$26,conditions!$N$20:$N$26,CM$8),SUMIFS(conditions!$1:$1,conditions!$8:$8,"&lt;="&amp;CM$9,conditions!$9:$9,"&gt;="&amp;CM$9)))</f>
        <v>10</v>
      </c>
      <c r="CN11" s="27">
        <f>IF(OR(SUMIFS(conditions!$M$20:$M$26,conditions!$N$20:$N$26,CN$8)=0,SUMIFS(conditions!$1:$1,conditions!$8:$8,"&lt;="&amp;CN$9,conditions!$9:$9,"&gt;="&amp;CN$9)=0),0,SUMIFS(conditions!$16:$16,conditions!$8:$8,"&lt;="&amp;CN$9,conditions!$9:$9,"&gt;="&amp;CN$9)*INDEX(conditions!$U$20:$AF$26,SUMIFS(conditions!$M$20:$M$26,conditions!$N$20:$N$26,CN$8),SUMIFS(conditions!$1:$1,conditions!$8:$8,"&lt;="&amp;CN$9,conditions!$9:$9,"&gt;="&amp;CN$9)))</f>
        <v>10</v>
      </c>
      <c r="CO11" s="27">
        <f>IF(OR(SUMIFS(conditions!$M$20:$M$26,conditions!$N$20:$N$26,CO$8)=0,SUMIFS(conditions!$1:$1,conditions!$8:$8,"&lt;="&amp;CO$9,conditions!$9:$9,"&gt;="&amp;CO$9)=0),0,SUMIFS(conditions!$16:$16,conditions!$8:$8,"&lt;="&amp;CO$9,conditions!$9:$9,"&gt;="&amp;CO$9)*INDEX(conditions!$U$20:$AF$26,SUMIFS(conditions!$M$20:$M$26,conditions!$N$20:$N$26,CO$8),SUMIFS(conditions!$1:$1,conditions!$8:$8,"&lt;="&amp;CO$9,conditions!$9:$9,"&gt;="&amp;CO$9)))</f>
        <v>10</v>
      </c>
      <c r="CP11" s="27">
        <f>IF(OR(SUMIFS(conditions!$M$20:$M$26,conditions!$N$20:$N$26,CP$8)=0,SUMIFS(conditions!$1:$1,conditions!$8:$8,"&lt;="&amp;CP$9,conditions!$9:$9,"&gt;="&amp;CP$9)=0),0,SUMIFS(conditions!$16:$16,conditions!$8:$8,"&lt;="&amp;CP$9,conditions!$9:$9,"&gt;="&amp;CP$9)*INDEX(conditions!$U$20:$AF$26,SUMIFS(conditions!$M$20:$M$26,conditions!$N$20:$N$26,CP$8),SUMIFS(conditions!$1:$1,conditions!$8:$8,"&lt;="&amp;CP$9,conditions!$9:$9,"&gt;="&amp;CP$9)))</f>
        <v>10</v>
      </c>
      <c r="CQ11" s="27">
        <f>IF(OR(SUMIFS(conditions!$M$20:$M$26,conditions!$N$20:$N$26,CQ$8)=0,SUMIFS(conditions!$1:$1,conditions!$8:$8,"&lt;="&amp;CQ$9,conditions!$9:$9,"&gt;="&amp;CQ$9)=0),0,SUMIFS(conditions!$16:$16,conditions!$8:$8,"&lt;="&amp;CQ$9,conditions!$9:$9,"&gt;="&amp;CQ$9)*INDEX(conditions!$U$20:$AF$26,SUMIFS(conditions!$M$20:$M$26,conditions!$N$20:$N$26,CQ$8),SUMIFS(conditions!$1:$1,conditions!$8:$8,"&lt;="&amp;CQ$9,conditions!$9:$9,"&gt;="&amp;CQ$9)))</f>
        <v>10</v>
      </c>
      <c r="CR11" s="27">
        <f>IF(OR(SUMIFS(conditions!$M$20:$M$26,conditions!$N$20:$N$26,CR$8)=0,SUMIFS(conditions!$1:$1,conditions!$8:$8,"&lt;="&amp;CR$9,conditions!$9:$9,"&gt;="&amp;CR$9)=0),0,SUMIFS(conditions!$16:$16,conditions!$8:$8,"&lt;="&amp;CR$9,conditions!$9:$9,"&gt;="&amp;CR$9)*INDEX(conditions!$U$20:$AF$26,SUMIFS(conditions!$M$20:$M$26,conditions!$N$20:$N$26,CR$8),SUMIFS(conditions!$1:$1,conditions!$8:$8,"&lt;="&amp;CR$9,conditions!$9:$9,"&gt;="&amp;CR$9)))</f>
        <v>0</v>
      </c>
      <c r="CS11" s="27">
        <f>IF(OR(SUMIFS(conditions!$M$20:$M$26,conditions!$N$20:$N$26,CS$8)=0,SUMIFS(conditions!$1:$1,conditions!$8:$8,"&lt;="&amp;CS$9,conditions!$9:$9,"&gt;="&amp;CS$9)=0),0,SUMIFS(conditions!$16:$16,conditions!$8:$8,"&lt;="&amp;CS$9,conditions!$9:$9,"&gt;="&amp;CS$9)*INDEX(conditions!$U$20:$AF$26,SUMIFS(conditions!$M$20:$M$26,conditions!$N$20:$N$26,CS$8),SUMIFS(conditions!$1:$1,conditions!$8:$8,"&lt;="&amp;CS$9,conditions!$9:$9,"&gt;="&amp;CS$9)))</f>
        <v>0</v>
      </c>
      <c r="CT11" s="27">
        <f>IF(OR(SUMIFS(conditions!$M$20:$M$26,conditions!$N$20:$N$26,CT$8)=0,SUMIFS(conditions!$1:$1,conditions!$8:$8,"&lt;="&amp;CT$9,conditions!$9:$9,"&gt;="&amp;CT$9)=0),0,SUMIFS(conditions!$16:$16,conditions!$8:$8,"&lt;="&amp;CT$9,conditions!$9:$9,"&gt;="&amp;CT$9)*INDEX(conditions!$U$20:$AF$26,SUMIFS(conditions!$M$20:$M$26,conditions!$N$20:$N$26,CT$8),SUMIFS(conditions!$1:$1,conditions!$8:$8,"&lt;="&amp;CT$9,conditions!$9:$9,"&gt;="&amp;CT$9)))</f>
        <v>10</v>
      </c>
      <c r="CU11" s="27">
        <f>IF(OR(SUMIFS(conditions!$M$20:$M$26,conditions!$N$20:$N$26,CU$8)=0,SUMIFS(conditions!$1:$1,conditions!$8:$8,"&lt;="&amp;CU$9,conditions!$9:$9,"&gt;="&amp;CU$9)=0),0,SUMIFS(conditions!$16:$16,conditions!$8:$8,"&lt;="&amp;CU$9,conditions!$9:$9,"&gt;="&amp;CU$9)*INDEX(conditions!$U$20:$AF$26,SUMIFS(conditions!$M$20:$M$26,conditions!$N$20:$N$26,CU$8),SUMIFS(conditions!$1:$1,conditions!$8:$8,"&lt;="&amp;CU$9,conditions!$9:$9,"&gt;="&amp;CU$9)))</f>
        <v>10</v>
      </c>
      <c r="CV11" s="27">
        <f>IF(OR(SUMIFS(conditions!$M$20:$M$26,conditions!$N$20:$N$26,CV$8)=0,SUMIFS(conditions!$1:$1,conditions!$8:$8,"&lt;="&amp;CV$9,conditions!$9:$9,"&gt;="&amp;CV$9)=0),0,SUMIFS(conditions!$16:$16,conditions!$8:$8,"&lt;="&amp;CV$9,conditions!$9:$9,"&gt;="&amp;CV$9)*INDEX(conditions!$U$20:$AF$26,SUMIFS(conditions!$M$20:$M$26,conditions!$N$20:$N$26,CV$8),SUMIFS(conditions!$1:$1,conditions!$8:$8,"&lt;="&amp;CV$9,conditions!$9:$9,"&gt;="&amp;CV$9)))</f>
        <v>10</v>
      </c>
      <c r="CW11" s="27">
        <f>IF(OR(SUMIFS(conditions!$M$20:$M$26,conditions!$N$20:$N$26,CW$8)=0,SUMIFS(conditions!$1:$1,conditions!$8:$8,"&lt;="&amp;CW$9,conditions!$9:$9,"&gt;="&amp;CW$9)=0),0,SUMIFS(conditions!$16:$16,conditions!$8:$8,"&lt;="&amp;CW$9,conditions!$9:$9,"&gt;="&amp;CW$9)*INDEX(conditions!$U$20:$AF$26,SUMIFS(conditions!$M$20:$M$26,conditions!$N$20:$N$26,CW$8),SUMIFS(conditions!$1:$1,conditions!$8:$8,"&lt;="&amp;CW$9,conditions!$9:$9,"&gt;="&amp;CW$9)))</f>
        <v>10</v>
      </c>
      <c r="CX11" s="27">
        <f>IF(OR(SUMIFS(conditions!$M$20:$M$26,conditions!$N$20:$N$26,CX$8)=0,SUMIFS(conditions!$1:$1,conditions!$8:$8,"&lt;="&amp;CX$9,conditions!$9:$9,"&gt;="&amp;CX$9)=0),0,SUMIFS(conditions!$16:$16,conditions!$8:$8,"&lt;="&amp;CX$9,conditions!$9:$9,"&gt;="&amp;CX$9)*INDEX(conditions!$U$20:$AF$26,SUMIFS(conditions!$M$20:$M$26,conditions!$N$20:$N$26,CX$8),SUMIFS(conditions!$1:$1,conditions!$8:$8,"&lt;="&amp;CX$9,conditions!$9:$9,"&gt;="&amp;CX$9)))</f>
        <v>10</v>
      </c>
      <c r="CY11" s="27">
        <f>IF(OR(SUMIFS(conditions!$M$20:$M$26,conditions!$N$20:$N$26,CY$8)=0,SUMIFS(conditions!$1:$1,conditions!$8:$8,"&lt;="&amp;CY$9,conditions!$9:$9,"&gt;="&amp;CY$9)=0),0,SUMIFS(conditions!$16:$16,conditions!$8:$8,"&lt;="&amp;CY$9,conditions!$9:$9,"&gt;="&amp;CY$9)*INDEX(conditions!$U$20:$AF$26,SUMIFS(conditions!$M$20:$M$26,conditions!$N$20:$N$26,CY$8),SUMIFS(conditions!$1:$1,conditions!$8:$8,"&lt;="&amp;CY$9,conditions!$9:$9,"&gt;="&amp;CY$9)))</f>
        <v>0</v>
      </c>
      <c r="CZ11" s="27">
        <f>IF(OR(SUMIFS(conditions!$M$20:$M$26,conditions!$N$20:$N$26,CZ$8)=0,SUMIFS(conditions!$1:$1,conditions!$8:$8,"&lt;="&amp;CZ$9,conditions!$9:$9,"&gt;="&amp;CZ$9)=0),0,SUMIFS(conditions!$16:$16,conditions!$8:$8,"&lt;="&amp;CZ$9,conditions!$9:$9,"&gt;="&amp;CZ$9)*INDEX(conditions!$U$20:$AF$26,SUMIFS(conditions!$M$20:$M$26,conditions!$N$20:$N$26,CZ$8),SUMIFS(conditions!$1:$1,conditions!$8:$8,"&lt;="&amp;CZ$9,conditions!$9:$9,"&gt;="&amp;CZ$9)))</f>
        <v>0</v>
      </c>
      <c r="DA11" s="27">
        <f>IF(OR(SUMIFS(conditions!$M$20:$M$26,conditions!$N$20:$N$26,DA$8)=0,SUMIFS(conditions!$1:$1,conditions!$8:$8,"&lt;="&amp;DA$9,conditions!$9:$9,"&gt;="&amp;DA$9)=0),0,SUMIFS(conditions!$16:$16,conditions!$8:$8,"&lt;="&amp;DA$9,conditions!$9:$9,"&gt;="&amp;DA$9)*INDEX(conditions!$U$20:$AF$26,SUMIFS(conditions!$M$20:$M$26,conditions!$N$20:$N$26,DA$8),SUMIFS(conditions!$1:$1,conditions!$8:$8,"&lt;="&amp;DA$9,conditions!$9:$9,"&gt;="&amp;DA$9)))</f>
        <v>10</v>
      </c>
      <c r="DB11" s="27">
        <f>IF(OR(SUMIFS(conditions!$M$20:$M$26,conditions!$N$20:$N$26,DB$8)=0,SUMIFS(conditions!$1:$1,conditions!$8:$8,"&lt;="&amp;DB$9,conditions!$9:$9,"&gt;="&amp;DB$9)=0),0,SUMIFS(conditions!$16:$16,conditions!$8:$8,"&lt;="&amp;DB$9,conditions!$9:$9,"&gt;="&amp;DB$9)*INDEX(conditions!$U$20:$AF$26,SUMIFS(conditions!$M$20:$M$26,conditions!$N$20:$N$26,DB$8),SUMIFS(conditions!$1:$1,conditions!$8:$8,"&lt;="&amp;DB$9,conditions!$9:$9,"&gt;="&amp;DB$9)))</f>
        <v>10</v>
      </c>
      <c r="DC11" s="27">
        <f>IF(OR(SUMIFS(conditions!$M$20:$M$26,conditions!$N$20:$N$26,DC$8)=0,SUMIFS(conditions!$1:$1,conditions!$8:$8,"&lt;="&amp;DC$9,conditions!$9:$9,"&gt;="&amp;DC$9)=0),0,SUMIFS(conditions!$16:$16,conditions!$8:$8,"&lt;="&amp;DC$9,conditions!$9:$9,"&gt;="&amp;DC$9)*INDEX(conditions!$U$20:$AF$26,SUMIFS(conditions!$M$20:$M$26,conditions!$N$20:$N$26,DC$8),SUMIFS(conditions!$1:$1,conditions!$8:$8,"&lt;="&amp;DC$9,conditions!$9:$9,"&gt;="&amp;DC$9)))</f>
        <v>10</v>
      </c>
      <c r="DD11" s="27">
        <f>IF(OR(SUMIFS(conditions!$M$20:$M$26,conditions!$N$20:$N$26,DD$8)=0,SUMIFS(conditions!$1:$1,conditions!$8:$8,"&lt;="&amp;DD$9,conditions!$9:$9,"&gt;="&amp;DD$9)=0),0,SUMIFS(conditions!$16:$16,conditions!$8:$8,"&lt;="&amp;DD$9,conditions!$9:$9,"&gt;="&amp;DD$9)*INDEX(conditions!$U$20:$AF$26,SUMIFS(conditions!$M$20:$M$26,conditions!$N$20:$N$26,DD$8),SUMIFS(conditions!$1:$1,conditions!$8:$8,"&lt;="&amp;DD$9,conditions!$9:$9,"&gt;="&amp;DD$9)))</f>
        <v>10</v>
      </c>
      <c r="DE11" s="27">
        <f>IF(OR(SUMIFS(conditions!$M$20:$M$26,conditions!$N$20:$N$26,DE$8)=0,SUMIFS(conditions!$1:$1,conditions!$8:$8,"&lt;="&amp;DE$9,conditions!$9:$9,"&gt;="&amp;DE$9)=0),0,SUMIFS(conditions!$16:$16,conditions!$8:$8,"&lt;="&amp;DE$9,conditions!$9:$9,"&gt;="&amp;DE$9)*INDEX(conditions!$U$20:$AF$26,SUMIFS(conditions!$M$20:$M$26,conditions!$N$20:$N$26,DE$8),SUMIFS(conditions!$1:$1,conditions!$8:$8,"&lt;="&amp;DE$9,conditions!$9:$9,"&gt;="&amp;DE$9)))</f>
        <v>10</v>
      </c>
      <c r="DF11" s="27">
        <f>IF(OR(SUMIFS(conditions!$M$20:$M$26,conditions!$N$20:$N$26,DF$8)=0,SUMIFS(conditions!$1:$1,conditions!$8:$8,"&lt;="&amp;DF$9,conditions!$9:$9,"&gt;="&amp;DF$9)=0),0,SUMIFS(conditions!$16:$16,conditions!$8:$8,"&lt;="&amp;DF$9,conditions!$9:$9,"&gt;="&amp;DF$9)*INDEX(conditions!$U$20:$AF$26,SUMIFS(conditions!$M$20:$M$26,conditions!$N$20:$N$26,DF$8),SUMIFS(conditions!$1:$1,conditions!$8:$8,"&lt;="&amp;DF$9,conditions!$9:$9,"&gt;="&amp;DF$9)))</f>
        <v>0</v>
      </c>
      <c r="DG11" s="27">
        <f>IF(OR(SUMIFS(conditions!$M$20:$M$26,conditions!$N$20:$N$26,DG$8)=0,SUMIFS(conditions!$1:$1,conditions!$8:$8,"&lt;="&amp;DG$9,conditions!$9:$9,"&gt;="&amp;DG$9)=0),0,SUMIFS(conditions!$16:$16,conditions!$8:$8,"&lt;="&amp;DG$9,conditions!$9:$9,"&gt;="&amp;DG$9)*INDEX(conditions!$U$20:$AF$26,SUMIFS(conditions!$M$20:$M$26,conditions!$N$20:$N$26,DG$8),SUMIFS(conditions!$1:$1,conditions!$8:$8,"&lt;="&amp;DG$9,conditions!$9:$9,"&gt;="&amp;DG$9)))</f>
        <v>0</v>
      </c>
      <c r="DH11" s="27">
        <f>IF(OR(SUMIFS(conditions!$M$20:$M$26,conditions!$N$20:$N$26,DH$8)=0,SUMIFS(conditions!$1:$1,conditions!$8:$8,"&lt;="&amp;DH$9,conditions!$9:$9,"&gt;="&amp;DH$9)=0),0,SUMIFS(conditions!$16:$16,conditions!$8:$8,"&lt;="&amp;DH$9,conditions!$9:$9,"&gt;="&amp;DH$9)*INDEX(conditions!$U$20:$AF$26,SUMIFS(conditions!$M$20:$M$26,conditions!$N$20:$N$26,DH$8),SUMIFS(conditions!$1:$1,conditions!$8:$8,"&lt;="&amp;DH$9,conditions!$9:$9,"&gt;="&amp;DH$9)))</f>
        <v>10</v>
      </c>
      <c r="DI11" s="27">
        <f>IF(OR(SUMIFS(conditions!$M$20:$M$26,conditions!$N$20:$N$26,DI$8)=0,SUMIFS(conditions!$1:$1,conditions!$8:$8,"&lt;="&amp;DI$9,conditions!$9:$9,"&gt;="&amp;DI$9)=0),0,SUMIFS(conditions!$16:$16,conditions!$8:$8,"&lt;="&amp;DI$9,conditions!$9:$9,"&gt;="&amp;DI$9)*INDEX(conditions!$U$20:$AF$26,SUMIFS(conditions!$M$20:$M$26,conditions!$N$20:$N$26,DI$8),SUMIFS(conditions!$1:$1,conditions!$8:$8,"&lt;="&amp;DI$9,conditions!$9:$9,"&gt;="&amp;DI$9)))</f>
        <v>11</v>
      </c>
      <c r="DJ11" s="27">
        <f>IF(OR(SUMIFS(conditions!$M$20:$M$26,conditions!$N$20:$N$26,DJ$8)=0,SUMIFS(conditions!$1:$1,conditions!$8:$8,"&lt;="&amp;DJ$9,conditions!$9:$9,"&gt;="&amp;DJ$9)=0),0,SUMIFS(conditions!$16:$16,conditions!$8:$8,"&lt;="&amp;DJ$9,conditions!$9:$9,"&gt;="&amp;DJ$9)*INDEX(conditions!$U$20:$AF$26,SUMIFS(conditions!$M$20:$M$26,conditions!$N$20:$N$26,DJ$8),SUMIFS(conditions!$1:$1,conditions!$8:$8,"&lt;="&amp;DJ$9,conditions!$9:$9,"&gt;="&amp;DJ$9)))</f>
        <v>11</v>
      </c>
      <c r="DK11" s="27">
        <f>IF(OR(SUMIFS(conditions!$M$20:$M$26,conditions!$N$20:$N$26,DK$8)=0,SUMIFS(conditions!$1:$1,conditions!$8:$8,"&lt;="&amp;DK$9,conditions!$9:$9,"&gt;="&amp;DK$9)=0),0,SUMIFS(conditions!$16:$16,conditions!$8:$8,"&lt;="&amp;DK$9,conditions!$9:$9,"&gt;="&amp;DK$9)*INDEX(conditions!$U$20:$AF$26,SUMIFS(conditions!$M$20:$M$26,conditions!$N$20:$N$26,DK$8),SUMIFS(conditions!$1:$1,conditions!$8:$8,"&lt;="&amp;DK$9,conditions!$9:$9,"&gt;="&amp;DK$9)))</f>
        <v>11</v>
      </c>
      <c r="DL11" s="27">
        <f>IF(OR(SUMIFS(conditions!$M$20:$M$26,conditions!$N$20:$N$26,DL$8)=0,SUMIFS(conditions!$1:$1,conditions!$8:$8,"&lt;="&amp;DL$9,conditions!$9:$9,"&gt;="&amp;DL$9)=0),0,SUMIFS(conditions!$16:$16,conditions!$8:$8,"&lt;="&amp;DL$9,conditions!$9:$9,"&gt;="&amp;DL$9)*INDEX(conditions!$U$20:$AF$26,SUMIFS(conditions!$M$20:$M$26,conditions!$N$20:$N$26,DL$8),SUMIFS(conditions!$1:$1,conditions!$8:$8,"&lt;="&amp;DL$9,conditions!$9:$9,"&gt;="&amp;DL$9)))</f>
        <v>11</v>
      </c>
      <c r="DM11" s="27">
        <f>IF(OR(SUMIFS(conditions!$M$20:$M$26,conditions!$N$20:$N$26,DM$8)=0,SUMIFS(conditions!$1:$1,conditions!$8:$8,"&lt;="&amp;DM$9,conditions!$9:$9,"&gt;="&amp;DM$9)=0),0,SUMIFS(conditions!$16:$16,conditions!$8:$8,"&lt;="&amp;DM$9,conditions!$9:$9,"&gt;="&amp;DM$9)*INDEX(conditions!$U$20:$AF$26,SUMIFS(conditions!$M$20:$M$26,conditions!$N$20:$N$26,DM$8),SUMIFS(conditions!$1:$1,conditions!$8:$8,"&lt;="&amp;DM$9,conditions!$9:$9,"&gt;="&amp;DM$9)))</f>
        <v>0</v>
      </c>
      <c r="DN11" s="27">
        <f>IF(OR(SUMIFS(conditions!$M$20:$M$26,conditions!$N$20:$N$26,DN$8)=0,SUMIFS(conditions!$1:$1,conditions!$8:$8,"&lt;="&amp;DN$9,conditions!$9:$9,"&gt;="&amp;DN$9)=0),0,SUMIFS(conditions!$16:$16,conditions!$8:$8,"&lt;="&amp;DN$9,conditions!$9:$9,"&gt;="&amp;DN$9)*INDEX(conditions!$U$20:$AF$26,SUMIFS(conditions!$M$20:$M$26,conditions!$N$20:$N$26,DN$8),SUMIFS(conditions!$1:$1,conditions!$8:$8,"&lt;="&amp;DN$9,conditions!$9:$9,"&gt;="&amp;DN$9)))</f>
        <v>0</v>
      </c>
      <c r="DO11" s="27">
        <f>IF(OR(SUMIFS(conditions!$M$20:$M$26,conditions!$N$20:$N$26,DO$8)=0,SUMIFS(conditions!$1:$1,conditions!$8:$8,"&lt;="&amp;DO$9,conditions!$9:$9,"&gt;="&amp;DO$9)=0),0,SUMIFS(conditions!$16:$16,conditions!$8:$8,"&lt;="&amp;DO$9,conditions!$9:$9,"&gt;="&amp;DO$9)*INDEX(conditions!$U$20:$AF$26,SUMIFS(conditions!$M$20:$M$26,conditions!$N$20:$N$26,DO$8),SUMIFS(conditions!$1:$1,conditions!$8:$8,"&lt;="&amp;DO$9,conditions!$9:$9,"&gt;="&amp;DO$9)))</f>
        <v>11</v>
      </c>
      <c r="DP11" s="27">
        <f>IF(OR(SUMIFS(conditions!$M$20:$M$26,conditions!$N$20:$N$26,DP$8)=0,SUMIFS(conditions!$1:$1,conditions!$8:$8,"&lt;="&amp;DP$9,conditions!$9:$9,"&gt;="&amp;DP$9)=0),0,SUMIFS(conditions!$16:$16,conditions!$8:$8,"&lt;="&amp;DP$9,conditions!$9:$9,"&gt;="&amp;DP$9)*INDEX(conditions!$U$20:$AF$26,SUMIFS(conditions!$M$20:$M$26,conditions!$N$20:$N$26,DP$8),SUMIFS(conditions!$1:$1,conditions!$8:$8,"&lt;="&amp;DP$9,conditions!$9:$9,"&gt;="&amp;DP$9)))</f>
        <v>11</v>
      </c>
      <c r="DQ11" s="27">
        <f>IF(OR(SUMIFS(conditions!$M$20:$M$26,conditions!$N$20:$N$26,DQ$8)=0,SUMIFS(conditions!$1:$1,conditions!$8:$8,"&lt;="&amp;DQ$9,conditions!$9:$9,"&gt;="&amp;DQ$9)=0),0,SUMIFS(conditions!$16:$16,conditions!$8:$8,"&lt;="&amp;DQ$9,conditions!$9:$9,"&gt;="&amp;DQ$9)*INDEX(conditions!$U$20:$AF$26,SUMIFS(conditions!$M$20:$M$26,conditions!$N$20:$N$26,DQ$8),SUMIFS(conditions!$1:$1,conditions!$8:$8,"&lt;="&amp;DQ$9,conditions!$9:$9,"&gt;="&amp;DQ$9)))</f>
        <v>11</v>
      </c>
      <c r="DR11" s="27">
        <f>IF(OR(SUMIFS(conditions!$M$20:$M$26,conditions!$N$20:$N$26,DR$8)=0,SUMIFS(conditions!$1:$1,conditions!$8:$8,"&lt;="&amp;DR$9,conditions!$9:$9,"&gt;="&amp;DR$9)=0),0,SUMIFS(conditions!$16:$16,conditions!$8:$8,"&lt;="&amp;DR$9,conditions!$9:$9,"&gt;="&amp;DR$9)*INDEX(conditions!$U$20:$AF$26,SUMIFS(conditions!$M$20:$M$26,conditions!$N$20:$N$26,DR$8),SUMIFS(conditions!$1:$1,conditions!$8:$8,"&lt;="&amp;DR$9,conditions!$9:$9,"&gt;="&amp;DR$9)))</f>
        <v>11</v>
      </c>
      <c r="DS11" s="27">
        <f>IF(OR(SUMIFS(conditions!$M$20:$M$26,conditions!$N$20:$N$26,DS$8)=0,SUMIFS(conditions!$1:$1,conditions!$8:$8,"&lt;="&amp;DS$9,conditions!$9:$9,"&gt;="&amp;DS$9)=0),0,SUMIFS(conditions!$16:$16,conditions!$8:$8,"&lt;="&amp;DS$9,conditions!$9:$9,"&gt;="&amp;DS$9)*INDEX(conditions!$U$20:$AF$26,SUMIFS(conditions!$M$20:$M$26,conditions!$N$20:$N$26,DS$8),SUMIFS(conditions!$1:$1,conditions!$8:$8,"&lt;="&amp;DS$9,conditions!$9:$9,"&gt;="&amp;DS$9)))</f>
        <v>11</v>
      </c>
      <c r="DT11" s="27">
        <f>IF(OR(SUMIFS(conditions!$M$20:$M$26,conditions!$N$20:$N$26,DT$8)=0,SUMIFS(conditions!$1:$1,conditions!$8:$8,"&lt;="&amp;DT$9,conditions!$9:$9,"&gt;="&amp;DT$9)=0),0,SUMIFS(conditions!$16:$16,conditions!$8:$8,"&lt;="&amp;DT$9,conditions!$9:$9,"&gt;="&amp;DT$9)*INDEX(conditions!$U$20:$AF$26,SUMIFS(conditions!$M$20:$M$26,conditions!$N$20:$N$26,DT$8),SUMIFS(conditions!$1:$1,conditions!$8:$8,"&lt;="&amp;DT$9,conditions!$9:$9,"&gt;="&amp;DT$9)))</f>
        <v>0</v>
      </c>
      <c r="DU11" s="27">
        <f>IF(OR(SUMIFS(conditions!$M$20:$M$26,conditions!$N$20:$N$26,DU$8)=0,SUMIFS(conditions!$1:$1,conditions!$8:$8,"&lt;="&amp;DU$9,conditions!$9:$9,"&gt;="&amp;DU$9)=0),0,SUMIFS(conditions!$16:$16,conditions!$8:$8,"&lt;="&amp;DU$9,conditions!$9:$9,"&gt;="&amp;DU$9)*INDEX(conditions!$U$20:$AF$26,SUMIFS(conditions!$M$20:$M$26,conditions!$N$20:$N$26,DU$8),SUMIFS(conditions!$1:$1,conditions!$8:$8,"&lt;="&amp;DU$9,conditions!$9:$9,"&gt;="&amp;DU$9)))</f>
        <v>0</v>
      </c>
      <c r="DV11" s="27">
        <f>IF(OR(SUMIFS(conditions!$M$20:$M$26,conditions!$N$20:$N$26,DV$8)=0,SUMIFS(conditions!$1:$1,conditions!$8:$8,"&lt;="&amp;DV$9,conditions!$9:$9,"&gt;="&amp;DV$9)=0),0,SUMIFS(conditions!$16:$16,conditions!$8:$8,"&lt;="&amp;DV$9,conditions!$9:$9,"&gt;="&amp;DV$9)*INDEX(conditions!$U$20:$AF$26,SUMIFS(conditions!$M$20:$M$26,conditions!$N$20:$N$26,DV$8),SUMIFS(conditions!$1:$1,conditions!$8:$8,"&lt;="&amp;DV$9,conditions!$9:$9,"&gt;="&amp;DV$9)))</f>
        <v>11</v>
      </c>
      <c r="DW11" s="27">
        <f>IF(OR(SUMIFS(conditions!$M$20:$M$26,conditions!$N$20:$N$26,DW$8)=0,SUMIFS(conditions!$1:$1,conditions!$8:$8,"&lt;="&amp;DW$9,conditions!$9:$9,"&gt;="&amp;DW$9)=0),0,SUMIFS(conditions!$16:$16,conditions!$8:$8,"&lt;="&amp;DW$9,conditions!$9:$9,"&gt;="&amp;DW$9)*INDEX(conditions!$U$20:$AF$26,SUMIFS(conditions!$M$20:$M$26,conditions!$N$20:$N$26,DW$8),SUMIFS(conditions!$1:$1,conditions!$8:$8,"&lt;="&amp;DW$9,conditions!$9:$9,"&gt;="&amp;DW$9)))</f>
        <v>11</v>
      </c>
      <c r="DX11" s="27">
        <f>IF(OR(SUMIFS(conditions!$M$20:$M$26,conditions!$N$20:$N$26,DX$8)=0,SUMIFS(conditions!$1:$1,conditions!$8:$8,"&lt;="&amp;DX$9,conditions!$9:$9,"&gt;="&amp;DX$9)=0),0,SUMIFS(conditions!$16:$16,conditions!$8:$8,"&lt;="&amp;DX$9,conditions!$9:$9,"&gt;="&amp;DX$9)*INDEX(conditions!$U$20:$AF$26,SUMIFS(conditions!$M$20:$M$26,conditions!$N$20:$N$26,DX$8),SUMIFS(conditions!$1:$1,conditions!$8:$8,"&lt;="&amp;DX$9,conditions!$9:$9,"&gt;="&amp;DX$9)))</f>
        <v>11</v>
      </c>
      <c r="DY11" s="27">
        <f>IF(OR(SUMIFS(conditions!$M$20:$M$26,conditions!$N$20:$N$26,DY$8)=0,SUMIFS(conditions!$1:$1,conditions!$8:$8,"&lt;="&amp;DY$9,conditions!$9:$9,"&gt;="&amp;DY$9)=0),0,SUMIFS(conditions!$16:$16,conditions!$8:$8,"&lt;="&amp;DY$9,conditions!$9:$9,"&gt;="&amp;DY$9)*INDEX(conditions!$U$20:$AF$26,SUMIFS(conditions!$M$20:$M$26,conditions!$N$20:$N$26,DY$8),SUMIFS(conditions!$1:$1,conditions!$8:$8,"&lt;="&amp;DY$9,conditions!$9:$9,"&gt;="&amp;DY$9)))</f>
        <v>11</v>
      </c>
      <c r="DZ11" s="27">
        <f>IF(OR(SUMIFS(conditions!$M$20:$M$26,conditions!$N$20:$N$26,DZ$8)=0,SUMIFS(conditions!$1:$1,conditions!$8:$8,"&lt;="&amp;DZ$9,conditions!$9:$9,"&gt;="&amp;DZ$9)=0),0,SUMIFS(conditions!$16:$16,conditions!$8:$8,"&lt;="&amp;DZ$9,conditions!$9:$9,"&gt;="&amp;DZ$9)*INDEX(conditions!$U$20:$AF$26,SUMIFS(conditions!$M$20:$M$26,conditions!$N$20:$N$26,DZ$8),SUMIFS(conditions!$1:$1,conditions!$8:$8,"&lt;="&amp;DZ$9,conditions!$9:$9,"&gt;="&amp;DZ$9)))</f>
        <v>11</v>
      </c>
      <c r="EA11" s="27">
        <f>IF(OR(SUMIFS(conditions!$M$20:$M$26,conditions!$N$20:$N$26,EA$8)=0,SUMIFS(conditions!$1:$1,conditions!$8:$8,"&lt;="&amp;EA$9,conditions!$9:$9,"&gt;="&amp;EA$9)=0),0,SUMIFS(conditions!$16:$16,conditions!$8:$8,"&lt;="&amp;EA$9,conditions!$9:$9,"&gt;="&amp;EA$9)*INDEX(conditions!$U$20:$AF$26,SUMIFS(conditions!$M$20:$M$26,conditions!$N$20:$N$26,EA$8),SUMIFS(conditions!$1:$1,conditions!$8:$8,"&lt;="&amp;EA$9,conditions!$9:$9,"&gt;="&amp;EA$9)))</f>
        <v>0</v>
      </c>
      <c r="EB11" s="27">
        <f>IF(OR(SUMIFS(conditions!$M$20:$M$26,conditions!$N$20:$N$26,EB$8)=0,SUMIFS(conditions!$1:$1,conditions!$8:$8,"&lt;="&amp;EB$9,conditions!$9:$9,"&gt;="&amp;EB$9)=0),0,SUMIFS(conditions!$16:$16,conditions!$8:$8,"&lt;="&amp;EB$9,conditions!$9:$9,"&gt;="&amp;EB$9)*INDEX(conditions!$U$20:$AF$26,SUMIFS(conditions!$M$20:$M$26,conditions!$N$20:$N$26,EB$8),SUMIFS(conditions!$1:$1,conditions!$8:$8,"&lt;="&amp;EB$9,conditions!$9:$9,"&gt;="&amp;EB$9)))</f>
        <v>0</v>
      </c>
      <c r="EC11" s="27">
        <f>IF(OR(SUMIFS(conditions!$M$20:$M$26,conditions!$N$20:$N$26,EC$8)=0,SUMIFS(conditions!$1:$1,conditions!$8:$8,"&lt;="&amp;EC$9,conditions!$9:$9,"&gt;="&amp;EC$9)=0),0,SUMIFS(conditions!$16:$16,conditions!$8:$8,"&lt;="&amp;EC$9,conditions!$9:$9,"&gt;="&amp;EC$9)*INDEX(conditions!$U$20:$AF$26,SUMIFS(conditions!$M$20:$M$26,conditions!$N$20:$N$26,EC$8),SUMIFS(conditions!$1:$1,conditions!$8:$8,"&lt;="&amp;EC$9,conditions!$9:$9,"&gt;="&amp;EC$9)))</f>
        <v>11</v>
      </c>
      <c r="ED11" s="27">
        <f>IF(OR(SUMIFS(conditions!$M$20:$M$26,conditions!$N$20:$N$26,ED$8)=0,SUMIFS(conditions!$1:$1,conditions!$8:$8,"&lt;="&amp;ED$9,conditions!$9:$9,"&gt;="&amp;ED$9)=0),0,SUMIFS(conditions!$16:$16,conditions!$8:$8,"&lt;="&amp;ED$9,conditions!$9:$9,"&gt;="&amp;ED$9)*INDEX(conditions!$U$20:$AF$26,SUMIFS(conditions!$M$20:$M$26,conditions!$N$20:$N$26,ED$8),SUMIFS(conditions!$1:$1,conditions!$8:$8,"&lt;="&amp;ED$9,conditions!$9:$9,"&gt;="&amp;ED$9)))</f>
        <v>11</v>
      </c>
      <c r="EE11" s="27">
        <f>IF(OR(SUMIFS(conditions!$M$20:$M$26,conditions!$N$20:$N$26,EE$8)=0,SUMIFS(conditions!$1:$1,conditions!$8:$8,"&lt;="&amp;EE$9,conditions!$9:$9,"&gt;="&amp;EE$9)=0),0,SUMIFS(conditions!$16:$16,conditions!$8:$8,"&lt;="&amp;EE$9,conditions!$9:$9,"&gt;="&amp;EE$9)*INDEX(conditions!$U$20:$AF$26,SUMIFS(conditions!$M$20:$M$26,conditions!$N$20:$N$26,EE$8),SUMIFS(conditions!$1:$1,conditions!$8:$8,"&lt;="&amp;EE$9,conditions!$9:$9,"&gt;="&amp;EE$9)))</f>
        <v>11</v>
      </c>
      <c r="EF11" s="27">
        <f>IF(OR(SUMIFS(conditions!$M$20:$M$26,conditions!$N$20:$N$26,EF$8)=0,SUMIFS(conditions!$1:$1,conditions!$8:$8,"&lt;="&amp;EF$9,conditions!$9:$9,"&gt;="&amp;EF$9)=0),0,SUMIFS(conditions!$16:$16,conditions!$8:$8,"&lt;="&amp;EF$9,conditions!$9:$9,"&gt;="&amp;EF$9)*INDEX(conditions!$U$20:$AF$26,SUMIFS(conditions!$M$20:$M$26,conditions!$N$20:$N$26,EF$8),SUMIFS(conditions!$1:$1,conditions!$8:$8,"&lt;="&amp;EF$9,conditions!$9:$9,"&gt;="&amp;EF$9)))</f>
        <v>11</v>
      </c>
      <c r="EG11" s="27">
        <f>IF(OR(SUMIFS(conditions!$M$20:$M$26,conditions!$N$20:$N$26,EG$8)=0,SUMIFS(conditions!$1:$1,conditions!$8:$8,"&lt;="&amp;EG$9,conditions!$9:$9,"&gt;="&amp;EG$9)=0),0,SUMIFS(conditions!$16:$16,conditions!$8:$8,"&lt;="&amp;EG$9,conditions!$9:$9,"&gt;="&amp;EG$9)*INDEX(conditions!$U$20:$AF$26,SUMIFS(conditions!$M$20:$M$26,conditions!$N$20:$N$26,EG$8),SUMIFS(conditions!$1:$1,conditions!$8:$8,"&lt;="&amp;EG$9,conditions!$9:$9,"&gt;="&amp;EG$9)))</f>
        <v>11</v>
      </c>
      <c r="EH11" s="27">
        <f>IF(OR(SUMIFS(conditions!$M$20:$M$26,conditions!$N$20:$N$26,EH$8)=0,SUMIFS(conditions!$1:$1,conditions!$8:$8,"&lt;="&amp;EH$9,conditions!$9:$9,"&gt;="&amp;EH$9)=0),0,SUMIFS(conditions!$16:$16,conditions!$8:$8,"&lt;="&amp;EH$9,conditions!$9:$9,"&gt;="&amp;EH$9)*INDEX(conditions!$U$20:$AF$26,SUMIFS(conditions!$M$20:$M$26,conditions!$N$20:$N$26,EH$8),SUMIFS(conditions!$1:$1,conditions!$8:$8,"&lt;="&amp;EH$9,conditions!$9:$9,"&gt;="&amp;EH$9)))</f>
        <v>0</v>
      </c>
      <c r="EI11" s="27">
        <f>IF(OR(SUMIFS(conditions!$M$20:$M$26,conditions!$N$20:$N$26,EI$8)=0,SUMIFS(conditions!$1:$1,conditions!$8:$8,"&lt;="&amp;EI$9,conditions!$9:$9,"&gt;="&amp;EI$9)=0),0,SUMIFS(conditions!$16:$16,conditions!$8:$8,"&lt;="&amp;EI$9,conditions!$9:$9,"&gt;="&amp;EI$9)*INDEX(conditions!$U$20:$AF$26,SUMIFS(conditions!$M$20:$M$26,conditions!$N$20:$N$26,EI$8),SUMIFS(conditions!$1:$1,conditions!$8:$8,"&lt;="&amp;EI$9,conditions!$9:$9,"&gt;="&amp;EI$9)))</f>
        <v>0</v>
      </c>
      <c r="EJ11" s="27">
        <f>IF(OR(SUMIFS(conditions!$M$20:$M$26,conditions!$N$20:$N$26,EJ$8)=0,SUMIFS(conditions!$1:$1,conditions!$8:$8,"&lt;="&amp;EJ$9,conditions!$9:$9,"&gt;="&amp;EJ$9)=0),0,SUMIFS(conditions!$16:$16,conditions!$8:$8,"&lt;="&amp;EJ$9,conditions!$9:$9,"&gt;="&amp;EJ$9)*INDEX(conditions!$U$20:$AF$26,SUMIFS(conditions!$M$20:$M$26,conditions!$N$20:$N$26,EJ$8),SUMIFS(conditions!$1:$1,conditions!$8:$8,"&lt;="&amp;EJ$9,conditions!$9:$9,"&gt;="&amp;EJ$9)))</f>
        <v>11</v>
      </c>
      <c r="EK11" s="27">
        <f>IF(OR(SUMIFS(conditions!$M$20:$M$26,conditions!$N$20:$N$26,EK$8)=0,SUMIFS(conditions!$1:$1,conditions!$8:$8,"&lt;="&amp;EK$9,conditions!$9:$9,"&gt;="&amp;EK$9)=0),0,SUMIFS(conditions!$16:$16,conditions!$8:$8,"&lt;="&amp;EK$9,conditions!$9:$9,"&gt;="&amp;EK$9)*INDEX(conditions!$U$20:$AF$26,SUMIFS(conditions!$M$20:$M$26,conditions!$N$20:$N$26,EK$8),SUMIFS(conditions!$1:$1,conditions!$8:$8,"&lt;="&amp;EK$9,conditions!$9:$9,"&gt;="&amp;EK$9)))</f>
        <v>11</v>
      </c>
      <c r="EL11" s="27">
        <f>IF(OR(SUMIFS(conditions!$M$20:$M$26,conditions!$N$20:$N$26,EL$8)=0,SUMIFS(conditions!$1:$1,conditions!$8:$8,"&lt;="&amp;EL$9,conditions!$9:$9,"&gt;="&amp;EL$9)=0),0,SUMIFS(conditions!$16:$16,conditions!$8:$8,"&lt;="&amp;EL$9,conditions!$9:$9,"&gt;="&amp;EL$9)*INDEX(conditions!$U$20:$AF$26,SUMIFS(conditions!$M$20:$M$26,conditions!$N$20:$N$26,EL$8),SUMIFS(conditions!$1:$1,conditions!$8:$8,"&lt;="&amp;EL$9,conditions!$9:$9,"&gt;="&amp;EL$9)))</f>
        <v>11</v>
      </c>
      <c r="EM11" s="27">
        <f>IF(OR(SUMIFS(conditions!$M$20:$M$26,conditions!$N$20:$N$26,EM$8)=0,SUMIFS(conditions!$1:$1,conditions!$8:$8,"&lt;="&amp;EM$9,conditions!$9:$9,"&gt;="&amp;EM$9)=0),0,SUMIFS(conditions!$16:$16,conditions!$8:$8,"&lt;="&amp;EM$9,conditions!$9:$9,"&gt;="&amp;EM$9)*INDEX(conditions!$U$20:$AF$26,SUMIFS(conditions!$M$20:$M$26,conditions!$N$20:$N$26,EM$8),SUMIFS(conditions!$1:$1,conditions!$8:$8,"&lt;="&amp;EM$9,conditions!$9:$9,"&gt;="&amp;EM$9)))</f>
        <v>11</v>
      </c>
      <c r="EN11" s="27">
        <f>IF(OR(SUMIFS(conditions!$M$20:$M$26,conditions!$N$20:$N$26,EN$8)=0,SUMIFS(conditions!$1:$1,conditions!$8:$8,"&lt;="&amp;EN$9,conditions!$9:$9,"&gt;="&amp;EN$9)=0),0,SUMIFS(conditions!$16:$16,conditions!$8:$8,"&lt;="&amp;EN$9,conditions!$9:$9,"&gt;="&amp;EN$9)*INDEX(conditions!$U$20:$AF$26,SUMIFS(conditions!$M$20:$M$26,conditions!$N$20:$N$26,EN$8),SUMIFS(conditions!$1:$1,conditions!$8:$8,"&lt;="&amp;EN$9,conditions!$9:$9,"&gt;="&amp;EN$9)))</f>
        <v>13.2</v>
      </c>
      <c r="EO11" s="27">
        <f>IF(OR(SUMIFS(conditions!$M$20:$M$26,conditions!$N$20:$N$26,EO$8)=0,SUMIFS(conditions!$1:$1,conditions!$8:$8,"&lt;="&amp;EO$9,conditions!$9:$9,"&gt;="&amp;EO$9)=0),0,SUMIFS(conditions!$16:$16,conditions!$8:$8,"&lt;="&amp;EO$9,conditions!$9:$9,"&gt;="&amp;EO$9)*INDEX(conditions!$U$20:$AF$26,SUMIFS(conditions!$M$20:$M$26,conditions!$N$20:$N$26,EO$8),SUMIFS(conditions!$1:$1,conditions!$8:$8,"&lt;="&amp;EO$9,conditions!$9:$9,"&gt;="&amp;EO$9)))</f>
        <v>0</v>
      </c>
      <c r="EP11" s="27">
        <f>IF(OR(SUMIFS(conditions!$M$20:$M$26,conditions!$N$20:$N$26,EP$8)=0,SUMIFS(conditions!$1:$1,conditions!$8:$8,"&lt;="&amp;EP$9,conditions!$9:$9,"&gt;="&amp;EP$9)=0),0,SUMIFS(conditions!$16:$16,conditions!$8:$8,"&lt;="&amp;EP$9,conditions!$9:$9,"&gt;="&amp;EP$9)*INDEX(conditions!$U$20:$AF$26,SUMIFS(conditions!$M$20:$M$26,conditions!$N$20:$N$26,EP$8),SUMIFS(conditions!$1:$1,conditions!$8:$8,"&lt;="&amp;EP$9,conditions!$9:$9,"&gt;="&amp;EP$9)))</f>
        <v>0</v>
      </c>
      <c r="EQ11" s="27">
        <f>IF(OR(SUMIFS(conditions!$M$20:$M$26,conditions!$N$20:$N$26,EQ$8)=0,SUMIFS(conditions!$1:$1,conditions!$8:$8,"&lt;="&amp;EQ$9,conditions!$9:$9,"&gt;="&amp;EQ$9)=0),0,SUMIFS(conditions!$16:$16,conditions!$8:$8,"&lt;="&amp;EQ$9,conditions!$9:$9,"&gt;="&amp;EQ$9)*INDEX(conditions!$U$20:$AF$26,SUMIFS(conditions!$M$20:$M$26,conditions!$N$20:$N$26,EQ$8),SUMIFS(conditions!$1:$1,conditions!$8:$8,"&lt;="&amp;EQ$9,conditions!$9:$9,"&gt;="&amp;EQ$9)))</f>
        <v>13.2</v>
      </c>
      <c r="ER11" s="27">
        <f>IF(OR(SUMIFS(conditions!$M$20:$M$26,conditions!$N$20:$N$26,ER$8)=0,SUMIFS(conditions!$1:$1,conditions!$8:$8,"&lt;="&amp;ER$9,conditions!$9:$9,"&gt;="&amp;ER$9)=0),0,SUMIFS(conditions!$16:$16,conditions!$8:$8,"&lt;="&amp;ER$9,conditions!$9:$9,"&gt;="&amp;ER$9)*INDEX(conditions!$U$20:$AF$26,SUMIFS(conditions!$M$20:$M$26,conditions!$N$20:$N$26,ER$8),SUMIFS(conditions!$1:$1,conditions!$8:$8,"&lt;="&amp;ER$9,conditions!$9:$9,"&gt;="&amp;ER$9)))</f>
        <v>13.2</v>
      </c>
      <c r="ES11" s="27">
        <f>IF(OR(SUMIFS(conditions!$M$20:$M$26,conditions!$N$20:$N$26,ES$8)=0,SUMIFS(conditions!$1:$1,conditions!$8:$8,"&lt;="&amp;ES$9,conditions!$9:$9,"&gt;="&amp;ES$9)=0),0,SUMIFS(conditions!$16:$16,conditions!$8:$8,"&lt;="&amp;ES$9,conditions!$9:$9,"&gt;="&amp;ES$9)*INDEX(conditions!$U$20:$AF$26,SUMIFS(conditions!$M$20:$M$26,conditions!$N$20:$N$26,ES$8),SUMIFS(conditions!$1:$1,conditions!$8:$8,"&lt;="&amp;ES$9,conditions!$9:$9,"&gt;="&amp;ES$9)))</f>
        <v>13.2</v>
      </c>
      <c r="ET11" s="27">
        <f>IF(OR(SUMIFS(conditions!$M$20:$M$26,conditions!$N$20:$N$26,ET$8)=0,SUMIFS(conditions!$1:$1,conditions!$8:$8,"&lt;="&amp;ET$9,conditions!$9:$9,"&gt;="&amp;ET$9)=0),0,SUMIFS(conditions!$16:$16,conditions!$8:$8,"&lt;="&amp;ET$9,conditions!$9:$9,"&gt;="&amp;ET$9)*INDEX(conditions!$U$20:$AF$26,SUMIFS(conditions!$M$20:$M$26,conditions!$N$20:$N$26,ET$8),SUMIFS(conditions!$1:$1,conditions!$8:$8,"&lt;="&amp;ET$9,conditions!$9:$9,"&gt;="&amp;ET$9)))</f>
        <v>13.2</v>
      </c>
      <c r="EU11" s="27">
        <f>IF(OR(SUMIFS(conditions!$M$20:$M$26,conditions!$N$20:$N$26,EU$8)=0,SUMIFS(conditions!$1:$1,conditions!$8:$8,"&lt;="&amp;EU$9,conditions!$9:$9,"&gt;="&amp;EU$9)=0),0,SUMIFS(conditions!$16:$16,conditions!$8:$8,"&lt;="&amp;EU$9,conditions!$9:$9,"&gt;="&amp;EU$9)*INDEX(conditions!$U$20:$AF$26,SUMIFS(conditions!$M$20:$M$26,conditions!$N$20:$N$26,EU$8),SUMIFS(conditions!$1:$1,conditions!$8:$8,"&lt;="&amp;EU$9,conditions!$9:$9,"&gt;="&amp;EU$9)))</f>
        <v>13.2</v>
      </c>
      <c r="EV11" s="27">
        <f>IF(OR(SUMIFS(conditions!$M$20:$M$26,conditions!$N$20:$N$26,EV$8)=0,SUMIFS(conditions!$1:$1,conditions!$8:$8,"&lt;="&amp;EV$9,conditions!$9:$9,"&gt;="&amp;EV$9)=0),0,SUMIFS(conditions!$16:$16,conditions!$8:$8,"&lt;="&amp;EV$9,conditions!$9:$9,"&gt;="&amp;EV$9)*INDEX(conditions!$U$20:$AF$26,SUMIFS(conditions!$M$20:$M$26,conditions!$N$20:$N$26,EV$8),SUMIFS(conditions!$1:$1,conditions!$8:$8,"&lt;="&amp;EV$9,conditions!$9:$9,"&gt;="&amp;EV$9)))</f>
        <v>0</v>
      </c>
      <c r="EW11" s="27">
        <f>IF(OR(SUMIFS(conditions!$M$20:$M$26,conditions!$N$20:$N$26,EW$8)=0,SUMIFS(conditions!$1:$1,conditions!$8:$8,"&lt;="&amp;EW$9,conditions!$9:$9,"&gt;="&amp;EW$9)=0),0,SUMIFS(conditions!$16:$16,conditions!$8:$8,"&lt;="&amp;EW$9,conditions!$9:$9,"&gt;="&amp;EW$9)*INDEX(conditions!$U$20:$AF$26,SUMIFS(conditions!$M$20:$M$26,conditions!$N$20:$N$26,EW$8),SUMIFS(conditions!$1:$1,conditions!$8:$8,"&lt;="&amp;EW$9,conditions!$9:$9,"&gt;="&amp;EW$9)))</f>
        <v>0</v>
      </c>
      <c r="EX11" s="27">
        <f>IF(OR(SUMIFS(conditions!$M$20:$M$26,conditions!$N$20:$N$26,EX$8)=0,SUMIFS(conditions!$1:$1,conditions!$8:$8,"&lt;="&amp;EX$9,conditions!$9:$9,"&gt;="&amp;EX$9)=0),0,SUMIFS(conditions!$16:$16,conditions!$8:$8,"&lt;="&amp;EX$9,conditions!$9:$9,"&gt;="&amp;EX$9)*INDEX(conditions!$U$20:$AF$26,SUMIFS(conditions!$M$20:$M$26,conditions!$N$20:$N$26,EX$8),SUMIFS(conditions!$1:$1,conditions!$8:$8,"&lt;="&amp;EX$9,conditions!$9:$9,"&gt;="&amp;EX$9)))</f>
        <v>13.2</v>
      </c>
      <c r="EY11" s="27">
        <f>IF(OR(SUMIFS(conditions!$M$20:$M$26,conditions!$N$20:$N$26,EY$8)=0,SUMIFS(conditions!$1:$1,conditions!$8:$8,"&lt;="&amp;EY$9,conditions!$9:$9,"&gt;="&amp;EY$9)=0),0,SUMIFS(conditions!$16:$16,conditions!$8:$8,"&lt;="&amp;EY$9,conditions!$9:$9,"&gt;="&amp;EY$9)*INDEX(conditions!$U$20:$AF$26,SUMIFS(conditions!$M$20:$M$26,conditions!$N$20:$N$26,EY$8),SUMIFS(conditions!$1:$1,conditions!$8:$8,"&lt;="&amp;EY$9,conditions!$9:$9,"&gt;="&amp;EY$9)))</f>
        <v>13.2</v>
      </c>
      <c r="EZ11" s="27">
        <f>IF(OR(SUMIFS(conditions!$M$20:$M$26,conditions!$N$20:$N$26,EZ$8)=0,SUMIFS(conditions!$1:$1,conditions!$8:$8,"&lt;="&amp;EZ$9,conditions!$9:$9,"&gt;="&amp;EZ$9)=0),0,SUMIFS(conditions!$16:$16,conditions!$8:$8,"&lt;="&amp;EZ$9,conditions!$9:$9,"&gt;="&amp;EZ$9)*INDEX(conditions!$U$20:$AF$26,SUMIFS(conditions!$M$20:$M$26,conditions!$N$20:$N$26,EZ$8),SUMIFS(conditions!$1:$1,conditions!$8:$8,"&lt;="&amp;EZ$9,conditions!$9:$9,"&gt;="&amp;EZ$9)))</f>
        <v>13.2</v>
      </c>
      <c r="FA11" s="27">
        <f>IF(OR(SUMIFS(conditions!$M$20:$M$26,conditions!$N$20:$N$26,FA$8)=0,SUMIFS(conditions!$1:$1,conditions!$8:$8,"&lt;="&amp;FA$9,conditions!$9:$9,"&gt;="&amp;FA$9)=0),0,SUMIFS(conditions!$16:$16,conditions!$8:$8,"&lt;="&amp;FA$9,conditions!$9:$9,"&gt;="&amp;FA$9)*INDEX(conditions!$U$20:$AF$26,SUMIFS(conditions!$M$20:$M$26,conditions!$N$20:$N$26,FA$8),SUMIFS(conditions!$1:$1,conditions!$8:$8,"&lt;="&amp;FA$9,conditions!$9:$9,"&gt;="&amp;FA$9)))</f>
        <v>13.2</v>
      </c>
      <c r="FB11" s="27">
        <f>IF(OR(SUMIFS(conditions!$M$20:$M$26,conditions!$N$20:$N$26,FB$8)=0,SUMIFS(conditions!$1:$1,conditions!$8:$8,"&lt;="&amp;FB$9,conditions!$9:$9,"&gt;="&amp;FB$9)=0),0,SUMIFS(conditions!$16:$16,conditions!$8:$8,"&lt;="&amp;FB$9,conditions!$9:$9,"&gt;="&amp;FB$9)*INDEX(conditions!$U$20:$AF$26,SUMIFS(conditions!$M$20:$M$26,conditions!$N$20:$N$26,FB$8),SUMIFS(conditions!$1:$1,conditions!$8:$8,"&lt;="&amp;FB$9,conditions!$9:$9,"&gt;="&amp;FB$9)))</f>
        <v>13.2</v>
      </c>
      <c r="FC11" s="27">
        <f>IF(OR(SUMIFS(conditions!$M$20:$M$26,conditions!$N$20:$N$26,FC$8)=0,SUMIFS(conditions!$1:$1,conditions!$8:$8,"&lt;="&amp;FC$9,conditions!$9:$9,"&gt;="&amp;FC$9)=0),0,SUMIFS(conditions!$16:$16,conditions!$8:$8,"&lt;="&amp;FC$9,conditions!$9:$9,"&gt;="&amp;FC$9)*INDEX(conditions!$U$20:$AF$26,SUMIFS(conditions!$M$20:$M$26,conditions!$N$20:$N$26,FC$8),SUMIFS(conditions!$1:$1,conditions!$8:$8,"&lt;="&amp;FC$9,conditions!$9:$9,"&gt;="&amp;FC$9)))</f>
        <v>0</v>
      </c>
      <c r="FD11" s="27">
        <f>IF(OR(SUMIFS(conditions!$M$20:$M$26,conditions!$N$20:$N$26,FD$8)=0,SUMIFS(conditions!$1:$1,conditions!$8:$8,"&lt;="&amp;FD$9,conditions!$9:$9,"&gt;="&amp;FD$9)=0),0,SUMIFS(conditions!$16:$16,conditions!$8:$8,"&lt;="&amp;FD$9,conditions!$9:$9,"&gt;="&amp;FD$9)*INDEX(conditions!$U$20:$AF$26,SUMIFS(conditions!$M$20:$M$26,conditions!$N$20:$N$26,FD$8),SUMIFS(conditions!$1:$1,conditions!$8:$8,"&lt;="&amp;FD$9,conditions!$9:$9,"&gt;="&amp;FD$9)))</f>
        <v>0</v>
      </c>
      <c r="FE11" s="27">
        <f>IF(OR(SUMIFS(conditions!$M$20:$M$26,conditions!$N$20:$N$26,FE$8)=0,SUMIFS(conditions!$1:$1,conditions!$8:$8,"&lt;="&amp;FE$9,conditions!$9:$9,"&gt;="&amp;FE$9)=0),0,SUMIFS(conditions!$16:$16,conditions!$8:$8,"&lt;="&amp;FE$9,conditions!$9:$9,"&gt;="&amp;FE$9)*INDEX(conditions!$U$20:$AF$26,SUMIFS(conditions!$M$20:$M$26,conditions!$N$20:$N$26,FE$8),SUMIFS(conditions!$1:$1,conditions!$8:$8,"&lt;="&amp;FE$9,conditions!$9:$9,"&gt;="&amp;FE$9)))</f>
        <v>13.2</v>
      </c>
      <c r="FF11" s="27">
        <f>IF(OR(SUMIFS(conditions!$M$20:$M$26,conditions!$N$20:$N$26,FF$8)=0,SUMIFS(conditions!$1:$1,conditions!$8:$8,"&lt;="&amp;FF$9,conditions!$9:$9,"&gt;="&amp;FF$9)=0),0,SUMIFS(conditions!$16:$16,conditions!$8:$8,"&lt;="&amp;FF$9,conditions!$9:$9,"&gt;="&amp;FF$9)*INDEX(conditions!$U$20:$AF$26,SUMIFS(conditions!$M$20:$M$26,conditions!$N$20:$N$26,FF$8),SUMIFS(conditions!$1:$1,conditions!$8:$8,"&lt;="&amp;FF$9,conditions!$9:$9,"&gt;="&amp;FF$9)))</f>
        <v>13.2</v>
      </c>
      <c r="FG11" s="27">
        <f>IF(OR(SUMIFS(conditions!$M$20:$M$26,conditions!$N$20:$N$26,FG$8)=0,SUMIFS(conditions!$1:$1,conditions!$8:$8,"&lt;="&amp;FG$9,conditions!$9:$9,"&gt;="&amp;FG$9)=0),0,SUMIFS(conditions!$16:$16,conditions!$8:$8,"&lt;="&amp;FG$9,conditions!$9:$9,"&gt;="&amp;FG$9)*INDEX(conditions!$U$20:$AF$26,SUMIFS(conditions!$M$20:$M$26,conditions!$N$20:$N$26,FG$8),SUMIFS(conditions!$1:$1,conditions!$8:$8,"&lt;="&amp;FG$9,conditions!$9:$9,"&gt;="&amp;FG$9)))</f>
        <v>13.2</v>
      </c>
      <c r="FH11" s="27">
        <f>IF(OR(SUMIFS(conditions!$M$20:$M$26,conditions!$N$20:$N$26,FH$8)=0,SUMIFS(conditions!$1:$1,conditions!$8:$8,"&lt;="&amp;FH$9,conditions!$9:$9,"&gt;="&amp;FH$9)=0),0,SUMIFS(conditions!$16:$16,conditions!$8:$8,"&lt;="&amp;FH$9,conditions!$9:$9,"&gt;="&amp;FH$9)*INDEX(conditions!$U$20:$AF$26,SUMIFS(conditions!$M$20:$M$26,conditions!$N$20:$N$26,FH$8),SUMIFS(conditions!$1:$1,conditions!$8:$8,"&lt;="&amp;FH$9,conditions!$9:$9,"&gt;="&amp;FH$9)))</f>
        <v>13.2</v>
      </c>
      <c r="FI11" s="27">
        <f>IF(OR(SUMIFS(conditions!$M$20:$M$26,conditions!$N$20:$N$26,FI$8)=0,SUMIFS(conditions!$1:$1,conditions!$8:$8,"&lt;="&amp;FI$9,conditions!$9:$9,"&gt;="&amp;FI$9)=0),0,SUMIFS(conditions!$16:$16,conditions!$8:$8,"&lt;="&amp;FI$9,conditions!$9:$9,"&gt;="&amp;FI$9)*INDEX(conditions!$U$20:$AF$26,SUMIFS(conditions!$M$20:$M$26,conditions!$N$20:$N$26,FI$8),SUMIFS(conditions!$1:$1,conditions!$8:$8,"&lt;="&amp;FI$9,conditions!$9:$9,"&gt;="&amp;FI$9)))</f>
        <v>13.2</v>
      </c>
      <c r="FJ11" s="27">
        <f>IF(OR(SUMIFS(conditions!$M$20:$M$26,conditions!$N$20:$N$26,FJ$8)=0,SUMIFS(conditions!$1:$1,conditions!$8:$8,"&lt;="&amp;FJ$9,conditions!$9:$9,"&gt;="&amp;FJ$9)=0),0,SUMIFS(conditions!$16:$16,conditions!$8:$8,"&lt;="&amp;FJ$9,conditions!$9:$9,"&gt;="&amp;FJ$9)*INDEX(conditions!$U$20:$AF$26,SUMIFS(conditions!$M$20:$M$26,conditions!$N$20:$N$26,FJ$8),SUMIFS(conditions!$1:$1,conditions!$8:$8,"&lt;="&amp;FJ$9,conditions!$9:$9,"&gt;="&amp;FJ$9)))</f>
        <v>0</v>
      </c>
      <c r="FK11" s="27">
        <f>IF(OR(SUMIFS(conditions!$M$20:$M$26,conditions!$N$20:$N$26,FK$8)=0,SUMIFS(conditions!$1:$1,conditions!$8:$8,"&lt;="&amp;FK$9,conditions!$9:$9,"&gt;="&amp;FK$9)=0),0,SUMIFS(conditions!$16:$16,conditions!$8:$8,"&lt;="&amp;FK$9,conditions!$9:$9,"&gt;="&amp;FK$9)*INDEX(conditions!$U$20:$AF$26,SUMIFS(conditions!$M$20:$M$26,conditions!$N$20:$N$26,FK$8),SUMIFS(conditions!$1:$1,conditions!$8:$8,"&lt;="&amp;FK$9,conditions!$9:$9,"&gt;="&amp;FK$9)))</f>
        <v>0</v>
      </c>
      <c r="FL11" s="27">
        <f>IF(OR(SUMIFS(conditions!$M$20:$M$26,conditions!$N$20:$N$26,FL$8)=0,SUMIFS(conditions!$1:$1,conditions!$8:$8,"&lt;="&amp;FL$9,conditions!$9:$9,"&gt;="&amp;FL$9)=0),0,SUMIFS(conditions!$16:$16,conditions!$8:$8,"&lt;="&amp;FL$9,conditions!$9:$9,"&gt;="&amp;FL$9)*INDEX(conditions!$U$20:$AF$26,SUMIFS(conditions!$M$20:$M$26,conditions!$N$20:$N$26,FL$8),SUMIFS(conditions!$1:$1,conditions!$8:$8,"&lt;="&amp;FL$9,conditions!$9:$9,"&gt;="&amp;FL$9)))</f>
        <v>13.2</v>
      </c>
      <c r="FM11" s="27">
        <f>IF(OR(SUMIFS(conditions!$M$20:$M$26,conditions!$N$20:$N$26,FM$8)=0,SUMIFS(conditions!$1:$1,conditions!$8:$8,"&lt;="&amp;FM$9,conditions!$9:$9,"&gt;="&amp;FM$9)=0),0,SUMIFS(conditions!$16:$16,conditions!$8:$8,"&lt;="&amp;FM$9,conditions!$9:$9,"&gt;="&amp;FM$9)*INDEX(conditions!$U$20:$AF$26,SUMIFS(conditions!$M$20:$M$26,conditions!$N$20:$N$26,FM$8),SUMIFS(conditions!$1:$1,conditions!$8:$8,"&lt;="&amp;FM$9,conditions!$9:$9,"&gt;="&amp;FM$9)))</f>
        <v>13.2</v>
      </c>
      <c r="FN11" s="27">
        <f>IF(OR(SUMIFS(conditions!$M$20:$M$26,conditions!$N$20:$N$26,FN$8)=0,SUMIFS(conditions!$1:$1,conditions!$8:$8,"&lt;="&amp;FN$9,conditions!$9:$9,"&gt;="&amp;FN$9)=0),0,SUMIFS(conditions!$16:$16,conditions!$8:$8,"&lt;="&amp;FN$9,conditions!$9:$9,"&gt;="&amp;FN$9)*INDEX(conditions!$U$20:$AF$26,SUMIFS(conditions!$M$20:$M$26,conditions!$N$20:$N$26,FN$8),SUMIFS(conditions!$1:$1,conditions!$8:$8,"&lt;="&amp;FN$9,conditions!$9:$9,"&gt;="&amp;FN$9)))</f>
        <v>13.2</v>
      </c>
      <c r="FO11" s="27">
        <f>IF(OR(SUMIFS(conditions!$M$20:$M$26,conditions!$N$20:$N$26,FO$8)=0,SUMIFS(conditions!$1:$1,conditions!$8:$8,"&lt;="&amp;FO$9,conditions!$9:$9,"&gt;="&amp;FO$9)=0),0,SUMIFS(conditions!$16:$16,conditions!$8:$8,"&lt;="&amp;FO$9,conditions!$9:$9,"&gt;="&amp;FO$9)*INDEX(conditions!$U$20:$AF$26,SUMIFS(conditions!$M$20:$M$26,conditions!$N$20:$N$26,FO$8),SUMIFS(conditions!$1:$1,conditions!$8:$8,"&lt;="&amp;FO$9,conditions!$9:$9,"&gt;="&amp;FO$9)))</f>
        <v>13.2</v>
      </c>
      <c r="FP11" s="27">
        <f>IF(OR(SUMIFS(conditions!$M$20:$M$26,conditions!$N$20:$N$26,FP$8)=0,SUMIFS(conditions!$1:$1,conditions!$8:$8,"&lt;="&amp;FP$9,conditions!$9:$9,"&gt;="&amp;FP$9)=0),0,SUMIFS(conditions!$16:$16,conditions!$8:$8,"&lt;="&amp;FP$9,conditions!$9:$9,"&gt;="&amp;FP$9)*INDEX(conditions!$U$20:$AF$26,SUMIFS(conditions!$M$20:$M$26,conditions!$N$20:$N$26,FP$8),SUMIFS(conditions!$1:$1,conditions!$8:$8,"&lt;="&amp;FP$9,conditions!$9:$9,"&gt;="&amp;FP$9)))</f>
        <v>13.2</v>
      </c>
      <c r="FQ11" s="27">
        <f>IF(OR(SUMIFS(conditions!$M$20:$M$26,conditions!$N$20:$N$26,FQ$8)=0,SUMIFS(conditions!$1:$1,conditions!$8:$8,"&lt;="&amp;FQ$9,conditions!$9:$9,"&gt;="&amp;FQ$9)=0),0,SUMIFS(conditions!$16:$16,conditions!$8:$8,"&lt;="&amp;FQ$9,conditions!$9:$9,"&gt;="&amp;FQ$9)*INDEX(conditions!$U$20:$AF$26,SUMIFS(conditions!$M$20:$M$26,conditions!$N$20:$N$26,FQ$8),SUMIFS(conditions!$1:$1,conditions!$8:$8,"&lt;="&amp;FQ$9,conditions!$9:$9,"&gt;="&amp;FQ$9)))</f>
        <v>0</v>
      </c>
      <c r="FR11" s="27">
        <f>IF(OR(SUMIFS(conditions!$M$20:$M$26,conditions!$N$20:$N$26,FR$8)=0,SUMIFS(conditions!$1:$1,conditions!$8:$8,"&lt;="&amp;FR$9,conditions!$9:$9,"&gt;="&amp;FR$9)=0),0,SUMIFS(conditions!$16:$16,conditions!$8:$8,"&lt;="&amp;FR$9,conditions!$9:$9,"&gt;="&amp;FR$9)*INDEX(conditions!$U$20:$AF$26,SUMIFS(conditions!$M$20:$M$26,conditions!$N$20:$N$26,FR$8),SUMIFS(conditions!$1:$1,conditions!$8:$8,"&lt;="&amp;FR$9,conditions!$9:$9,"&gt;="&amp;FR$9)))</f>
        <v>0</v>
      </c>
      <c r="FS11" s="27">
        <f>IF(OR(SUMIFS(conditions!$M$20:$M$26,conditions!$N$20:$N$26,FS$8)=0,SUMIFS(conditions!$1:$1,conditions!$8:$8,"&lt;="&amp;FS$9,conditions!$9:$9,"&gt;="&amp;FS$9)=0),0,SUMIFS(conditions!$16:$16,conditions!$8:$8,"&lt;="&amp;FS$9,conditions!$9:$9,"&gt;="&amp;FS$9)*INDEX(conditions!$U$20:$AF$26,SUMIFS(conditions!$M$20:$M$26,conditions!$N$20:$N$26,FS$8),SUMIFS(conditions!$1:$1,conditions!$8:$8,"&lt;="&amp;FS$9,conditions!$9:$9,"&gt;="&amp;FS$9)))</f>
        <v>13.86</v>
      </c>
      <c r="FT11" s="27">
        <f>IF(OR(SUMIFS(conditions!$M$20:$M$26,conditions!$N$20:$N$26,FT$8)=0,SUMIFS(conditions!$1:$1,conditions!$8:$8,"&lt;="&amp;FT$9,conditions!$9:$9,"&gt;="&amp;FT$9)=0),0,SUMIFS(conditions!$16:$16,conditions!$8:$8,"&lt;="&amp;FT$9,conditions!$9:$9,"&gt;="&amp;FT$9)*INDEX(conditions!$U$20:$AF$26,SUMIFS(conditions!$M$20:$M$26,conditions!$N$20:$N$26,FT$8),SUMIFS(conditions!$1:$1,conditions!$8:$8,"&lt;="&amp;FT$9,conditions!$9:$9,"&gt;="&amp;FT$9)))</f>
        <v>13.86</v>
      </c>
      <c r="FU11" s="27">
        <f>IF(OR(SUMIFS(conditions!$M$20:$M$26,conditions!$N$20:$N$26,FU$8)=0,SUMIFS(conditions!$1:$1,conditions!$8:$8,"&lt;="&amp;FU$9,conditions!$9:$9,"&gt;="&amp;FU$9)=0),0,SUMIFS(conditions!$16:$16,conditions!$8:$8,"&lt;="&amp;FU$9,conditions!$9:$9,"&gt;="&amp;FU$9)*INDEX(conditions!$U$20:$AF$26,SUMIFS(conditions!$M$20:$M$26,conditions!$N$20:$N$26,FU$8),SUMIFS(conditions!$1:$1,conditions!$8:$8,"&lt;="&amp;FU$9,conditions!$9:$9,"&gt;="&amp;FU$9)))</f>
        <v>13.86</v>
      </c>
      <c r="FV11" s="27">
        <f>IF(OR(SUMIFS(conditions!$M$20:$M$26,conditions!$N$20:$N$26,FV$8)=0,SUMIFS(conditions!$1:$1,conditions!$8:$8,"&lt;="&amp;FV$9,conditions!$9:$9,"&gt;="&amp;FV$9)=0),0,SUMIFS(conditions!$16:$16,conditions!$8:$8,"&lt;="&amp;FV$9,conditions!$9:$9,"&gt;="&amp;FV$9)*INDEX(conditions!$U$20:$AF$26,SUMIFS(conditions!$M$20:$M$26,conditions!$N$20:$N$26,FV$8),SUMIFS(conditions!$1:$1,conditions!$8:$8,"&lt;="&amp;FV$9,conditions!$9:$9,"&gt;="&amp;FV$9)))</f>
        <v>13.86</v>
      </c>
      <c r="FW11" s="27">
        <f>IF(OR(SUMIFS(conditions!$M$20:$M$26,conditions!$N$20:$N$26,FW$8)=0,SUMIFS(conditions!$1:$1,conditions!$8:$8,"&lt;="&amp;FW$9,conditions!$9:$9,"&gt;="&amp;FW$9)=0),0,SUMIFS(conditions!$16:$16,conditions!$8:$8,"&lt;="&amp;FW$9,conditions!$9:$9,"&gt;="&amp;FW$9)*INDEX(conditions!$U$20:$AF$26,SUMIFS(conditions!$M$20:$M$26,conditions!$N$20:$N$26,FW$8),SUMIFS(conditions!$1:$1,conditions!$8:$8,"&lt;="&amp;FW$9,conditions!$9:$9,"&gt;="&amp;FW$9)))</f>
        <v>13.86</v>
      </c>
      <c r="FX11" s="27">
        <f>IF(OR(SUMIFS(conditions!$M$20:$M$26,conditions!$N$20:$N$26,FX$8)=0,SUMIFS(conditions!$1:$1,conditions!$8:$8,"&lt;="&amp;FX$9,conditions!$9:$9,"&gt;="&amp;FX$9)=0),0,SUMIFS(conditions!$16:$16,conditions!$8:$8,"&lt;="&amp;FX$9,conditions!$9:$9,"&gt;="&amp;FX$9)*INDEX(conditions!$U$20:$AF$26,SUMIFS(conditions!$M$20:$M$26,conditions!$N$20:$N$26,FX$8),SUMIFS(conditions!$1:$1,conditions!$8:$8,"&lt;="&amp;FX$9,conditions!$9:$9,"&gt;="&amp;FX$9)))</f>
        <v>0</v>
      </c>
      <c r="FY11" s="27">
        <f>IF(OR(SUMIFS(conditions!$M$20:$M$26,conditions!$N$20:$N$26,FY$8)=0,SUMIFS(conditions!$1:$1,conditions!$8:$8,"&lt;="&amp;FY$9,conditions!$9:$9,"&gt;="&amp;FY$9)=0),0,SUMIFS(conditions!$16:$16,conditions!$8:$8,"&lt;="&amp;FY$9,conditions!$9:$9,"&gt;="&amp;FY$9)*INDEX(conditions!$U$20:$AF$26,SUMIFS(conditions!$M$20:$M$26,conditions!$N$20:$N$26,FY$8),SUMIFS(conditions!$1:$1,conditions!$8:$8,"&lt;="&amp;FY$9,conditions!$9:$9,"&gt;="&amp;FY$9)))</f>
        <v>0</v>
      </c>
      <c r="FZ11" s="27">
        <f>IF(OR(SUMIFS(conditions!$M$20:$M$26,conditions!$N$20:$N$26,FZ$8)=0,SUMIFS(conditions!$1:$1,conditions!$8:$8,"&lt;="&amp;FZ$9,conditions!$9:$9,"&gt;="&amp;FZ$9)=0),0,SUMIFS(conditions!$16:$16,conditions!$8:$8,"&lt;="&amp;FZ$9,conditions!$9:$9,"&gt;="&amp;FZ$9)*INDEX(conditions!$U$20:$AF$26,SUMIFS(conditions!$M$20:$M$26,conditions!$N$20:$N$26,FZ$8),SUMIFS(conditions!$1:$1,conditions!$8:$8,"&lt;="&amp;FZ$9,conditions!$9:$9,"&gt;="&amp;FZ$9)))</f>
        <v>13.86</v>
      </c>
      <c r="GA11" s="27">
        <f>IF(OR(SUMIFS(conditions!$M$20:$M$26,conditions!$N$20:$N$26,GA$8)=0,SUMIFS(conditions!$1:$1,conditions!$8:$8,"&lt;="&amp;GA$9,conditions!$9:$9,"&gt;="&amp;GA$9)=0),0,SUMIFS(conditions!$16:$16,conditions!$8:$8,"&lt;="&amp;GA$9,conditions!$9:$9,"&gt;="&amp;GA$9)*INDEX(conditions!$U$20:$AF$26,SUMIFS(conditions!$M$20:$M$26,conditions!$N$20:$N$26,GA$8),SUMIFS(conditions!$1:$1,conditions!$8:$8,"&lt;="&amp;GA$9,conditions!$9:$9,"&gt;="&amp;GA$9)))</f>
        <v>13.86</v>
      </c>
      <c r="GB11" s="27">
        <f>IF(OR(SUMIFS(conditions!$M$20:$M$26,conditions!$N$20:$N$26,GB$8)=0,SUMIFS(conditions!$1:$1,conditions!$8:$8,"&lt;="&amp;GB$9,conditions!$9:$9,"&gt;="&amp;GB$9)=0),0,SUMIFS(conditions!$16:$16,conditions!$8:$8,"&lt;="&amp;GB$9,conditions!$9:$9,"&gt;="&amp;GB$9)*INDEX(conditions!$U$20:$AF$26,SUMIFS(conditions!$M$20:$M$26,conditions!$N$20:$N$26,GB$8),SUMIFS(conditions!$1:$1,conditions!$8:$8,"&lt;="&amp;GB$9,conditions!$9:$9,"&gt;="&amp;GB$9)))</f>
        <v>13.86</v>
      </c>
      <c r="GC11" s="27">
        <f>IF(OR(SUMIFS(conditions!$M$20:$M$26,conditions!$N$20:$N$26,GC$8)=0,SUMIFS(conditions!$1:$1,conditions!$8:$8,"&lt;="&amp;GC$9,conditions!$9:$9,"&gt;="&amp;GC$9)=0),0,SUMIFS(conditions!$16:$16,conditions!$8:$8,"&lt;="&amp;GC$9,conditions!$9:$9,"&gt;="&amp;GC$9)*INDEX(conditions!$U$20:$AF$26,SUMIFS(conditions!$M$20:$M$26,conditions!$N$20:$N$26,GC$8),SUMIFS(conditions!$1:$1,conditions!$8:$8,"&lt;="&amp;GC$9,conditions!$9:$9,"&gt;="&amp;GC$9)))</f>
        <v>13.86</v>
      </c>
      <c r="GD11" s="27">
        <f>IF(OR(SUMIFS(conditions!$M$20:$M$26,conditions!$N$20:$N$26,GD$8)=0,SUMIFS(conditions!$1:$1,conditions!$8:$8,"&lt;="&amp;GD$9,conditions!$9:$9,"&gt;="&amp;GD$9)=0),0,SUMIFS(conditions!$16:$16,conditions!$8:$8,"&lt;="&amp;GD$9,conditions!$9:$9,"&gt;="&amp;GD$9)*INDEX(conditions!$U$20:$AF$26,SUMIFS(conditions!$M$20:$M$26,conditions!$N$20:$N$26,GD$8),SUMIFS(conditions!$1:$1,conditions!$8:$8,"&lt;="&amp;GD$9,conditions!$9:$9,"&gt;="&amp;GD$9)))</f>
        <v>13.86</v>
      </c>
      <c r="GE11" s="27">
        <f>IF(OR(SUMIFS(conditions!$M$20:$M$26,conditions!$N$20:$N$26,GE$8)=0,SUMIFS(conditions!$1:$1,conditions!$8:$8,"&lt;="&amp;GE$9,conditions!$9:$9,"&gt;="&amp;GE$9)=0),0,SUMIFS(conditions!$16:$16,conditions!$8:$8,"&lt;="&amp;GE$9,conditions!$9:$9,"&gt;="&amp;GE$9)*INDEX(conditions!$U$20:$AF$26,SUMIFS(conditions!$M$20:$M$26,conditions!$N$20:$N$26,GE$8),SUMIFS(conditions!$1:$1,conditions!$8:$8,"&lt;="&amp;GE$9,conditions!$9:$9,"&gt;="&amp;GE$9)))</f>
        <v>0</v>
      </c>
      <c r="GF11" s="27">
        <f>IF(OR(SUMIFS(conditions!$M$20:$M$26,conditions!$N$20:$N$26,GF$8)=0,SUMIFS(conditions!$1:$1,conditions!$8:$8,"&lt;="&amp;GF$9,conditions!$9:$9,"&gt;="&amp;GF$9)=0),0,SUMIFS(conditions!$16:$16,conditions!$8:$8,"&lt;="&amp;GF$9,conditions!$9:$9,"&gt;="&amp;GF$9)*INDEX(conditions!$U$20:$AF$26,SUMIFS(conditions!$M$20:$M$26,conditions!$N$20:$N$26,GF$8),SUMIFS(conditions!$1:$1,conditions!$8:$8,"&lt;="&amp;GF$9,conditions!$9:$9,"&gt;="&amp;GF$9)))</f>
        <v>0</v>
      </c>
      <c r="GG11" s="27">
        <f>IF(OR(SUMIFS(conditions!$M$20:$M$26,conditions!$N$20:$N$26,GG$8)=0,SUMIFS(conditions!$1:$1,conditions!$8:$8,"&lt;="&amp;GG$9,conditions!$9:$9,"&gt;="&amp;GG$9)=0),0,SUMIFS(conditions!$16:$16,conditions!$8:$8,"&lt;="&amp;GG$9,conditions!$9:$9,"&gt;="&amp;GG$9)*INDEX(conditions!$U$20:$AF$26,SUMIFS(conditions!$M$20:$M$26,conditions!$N$20:$N$26,GG$8),SUMIFS(conditions!$1:$1,conditions!$8:$8,"&lt;="&amp;GG$9,conditions!$9:$9,"&gt;="&amp;GG$9)))</f>
        <v>13.86</v>
      </c>
      <c r="GH11" s="27">
        <f>IF(OR(SUMIFS(conditions!$M$20:$M$26,conditions!$N$20:$N$26,GH$8)=0,SUMIFS(conditions!$1:$1,conditions!$8:$8,"&lt;="&amp;GH$9,conditions!$9:$9,"&gt;="&amp;GH$9)=0),0,SUMIFS(conditions!$16:$16,conditions!$8:$8,"&lt;="&amp;GH$9,conditions!$9:$9,"&gt;="&amp;GH$9)*INDEX(conditions!$U$20:$AF$26,SUMIFS(conditions!$M$20:$M$26,conditions!$N$20:$N$26,GH$8),SUMIFS(conditions!$1:$1,conditions!$8:$8,"&lt;="&amp;GH$9,conditions!$9:$9,"&gt;="&amp;GH$9)))</f>
        <v>13.86</v>
      </c>
      <c r="GI11" s="27">
        <f>IF(OR(SUMIFS(conditions!$M$20:$M$26,conditions!$N$20:$N$26,GI$8)=0,SUMIFS(conditions!$1:$1,conditions!$8:$8,"&lt;="&amp;GI$9,conditions!$9:$9,"&gt;="&amp;GI$9)=0),0,SUMIFS(conditions!$16:$16,conditions!$8:$8,"&lt;="&amp;GI$9,conditions!$9:$9,"&gt;="&amp;GI$9)*INDEX(conditions!$U$20:$AF$26,SUMIFS(conditions!$M$20:$M$26,conditions!$N$20:$N$26,GI$8),SUMIFS(conditions!$1:$1,conditions!$8:$8,"&lt;="&amp;GI$9,conditions!$9:$9,"&gt;="&amp;GI$9)))</f>
        <v>13.86</v>
      </c>
      <c r="GJ11" s="27">
        <f>IF(OR(SUMIFS(conditions!$M$20:$M$26,conditions!$N$20:$N$26,GJ$8)=0,SUMIFS(conditions!$1:$1,conditions!$8:$8,"&lt;="&amp;GJ$9,conditions!$9:$9,"&gt;="&amp;GJ$9)=0),0,SUMIFS(conditions!$16:$16,conditions!$8:$8,"&lt;="&amp;GJ$9,conditions!$9:$9,"&gt;="&amp;GJ$9)*INDEX(conditions!$U$20:$AF$26,SUMIFS(conditions!$M$20:$M$26,conditions!$N$20:$N$26,GJ$8),SUMIFS(conditions!$1:$1,conditions!$8:$8,"&lt;="&amp;GJ$9,conditions!$9:$9,"&gt;="&amp;GJ$9)))</f>
        <v>13.86</v>
      </c>
      <c r="GK11" s="27">
        <f>IF(OR(SUMIFS(conditions!$M$20:$M$26,conditions!$N$20:$N$26,GK$8)=0,SUMIFS(conditions!$1:$1,conditions!$8:$8,"&lt;="&amp;GK$9,conditions!$9:$9,"&gt;="&amp;GK$9)=0),0,SUMIFS(conditions!$16:$16,conditions!$8:$8,"&lt;="&amp;GK$9,conditions!$9:$9,"&gt;="&amp;GK$9)*INDEX(conditions!$U$20:$AF$26,SUMIFS(conditions!$M$20:$M$26,conditions!$N$20:$N$26,GK$8),SUMIFS(conditions!$1:$1,conditions!$8:$8,"&lt;="&amp;GK$9,conditions!$9:$9,"&gt;="&amp;GK$9)))</f>
        <v>13.86</v>
      </c>
      <c r="GL11" s="27">
        <f>IF(OR(SUMIFS(conditions!$M$20:$M$26,conditions!$N$20:$N$26,GL$8)=0,SUMIFS(conditions!$1:$1,conditions!$8:$8,"&lt;="&amp;GL$9,conditions!$9:$9,"&gt;="&amp;GL$9)=0),0,SUMIFS(conditions!$16:$16,conditions!$8:$8,"&lt;="&amp;GL$9,conditions!$9:$9,"&gt;="&amp;GL$9)*INDEX(conditions!$U$20:$AF$26,SUMIFS(conditions!$M$20:$M$26,conditions!$N$20:$N$26,GL$8),SUMIFS(conditions!$1:$1,conditions!$8:$8,"&lt;="&amp;GL$9,conditions!$9:$9,"&gt;="&amp;GL$9)))</f>
        <v>0</v>
      </c>
      <c r="GM11" s="27">
        <f>IF(OR(SUMIFS(conditions!$M$20:$M$26,conditions!$N$20:$N$26,GM$8)=0,SUMIFS(conditions!$1:$1,conditions!$8:$8,"&lt;="&amp;GM$9,conditions!$9:$9,"&gt;="&amp;GM$9)=0),0,SUMIFS(conditions!$16:$16,conditions!$8:$8,"&lt;="&amp;GM$9,conditions!$9:$9,"&gt;="&amp;GM$9)*INDEX(conditions!$U$20:$AF$26,SUMIFS(conditions!$M$20:$M$26,conditions!$N$20:$N$26,GM$8),SUMIFS(conditions!$1:$1,conditions!$8:$8,"&lt;="&amp;GM$9,conditions!$9:$9,"&gt;="&amp;GM$9)))</f>
        <v>0</v>
      </c>
      <c r="GN11" s="27">
        <f>IF(OR(SUMIFS(conditions!$M$20:$M$26,conditions!$N$20:$N$26,GN$8)=0,SUMIFS(conditions!$1:$1,conditions!$8:$8,"&lt;="&amp;GN$9,conditions!$9:$9,"&gt;="&amp;GN$9)=0),0,SUMIFS(conditions!$16:$16,conditions!$8:$8,"&lt;="&amp;GN$9,conditions!$9:$9,"&gt;="&amp;GN$9)*INDEX(conditions!$U$20:$AF$26,SUMIFS(conditions!$M$20:$M$26,conditions!$N$20:$N$26,GN$8),SUMIFS(conditions!$1:$1,conditions!$8:$8,"&lt;="&amp;GN$9,conditions!$9:$9,"&gt;="&amp;GN$9)))</f>
        <v>13.86</v>
      </c>
      <c r="GO11" s="27">
        <f>IF(OR(SUMIFS(conditions!$M$20:$M$26,conditions!$N$20:$N$26,GO$8)=0,SUMIFS(conditions!$1:$1,conditions!$8:$8,"&lt;="&amp;GO$9,conditions!$9:$9,"&gt;="&amp;GO$9)=0),0,SUMIFS(conditions!$16:$16,conditions!$8:$8,"&lt;="&amp;GO$9,conditions!$9:$9,"&gt;="&amp;GO$9)*INDEX(conditions!$U$20:$AF$26,SUMIFS(conditions!$M$20:$M$26,conditions!$N$20:$N$26,GO$8),SUMIFS(conditions!$1:$1,conditions!$8:$8,"&lt;="&amp;GO$9,conditions!$9:$9,"&gt;="&amp;GO$9)))</f>
        <v>13.86</v>
      </c>
      <c r="GP11" s="27">
        <f>IF(OR(SUMIFS(conditions!$M$20:$M$26,conditions!$N$20:$N$26,GP$8)=0,SUMIFS(conditions!$1:$1,conditions!$8:$8,"&lt;="&amp;GP$9,conditions!$9:$9,"&gt;="&amp;GP$9)=0),0,SUMIFS(conditions!$16:$16,conditions!$8:$8,"&lt;="&amp;GP$9,conditions!$9:$9,"&gt;="&amp;GP$9)*INDEX(conditions!$U$20:$AF$26,SUMIFS(conditions!$M$20:$M$26,conditions!$N$20:$N$26,GP$8),SUMIFS(conditions!$1:$1,conditions!$8:$8,"&lt;="&amp;GP$9,conditions!$9:$9,"&gt;="&amp;GP$9)))</f>
        <v>13.86</v>
      </c>
      <c r="GQ11" s="27">
        <f>IF(OR(SUMIFS(conditions!$M$20:$M$26,conditions!$N$20:$N$26,GQ$8)=0,SUMIFS(conditions!$1:$1,conditions!$8:$8,"&lt;="&amp;GQ$9,conditions!$9:$9,"&gt;="&amp;GQ$9)=0),0,SUMIFS(conditions!$16:$16,conditions!$8:$8,"&lt;="&amp;GQ$9,conditions!$9:$9,"&gt;="&amp;GQ$9)*INDEX(conditions!$U$20:$AF$26,SUMIFS(conditions!$M$20:$M$26,conditions!$N$20:$N$26,GQ$8),SUMIFS(conditions!$1:$1,conditions!$8:$8,"&lt;="&amp;GQ$9,conditions!$9:$9,"&gt;="&amp;GQ$9)))</f>
        <v>13.86</v>
      </c>
      <c r="GR11" s="27">
        <f>IF(OR(SUMIFS(conditions!$M$20:$M$26,conditions!$N$20:$N$26,GR$8)=0,SUMIFS(conditions!$1:$1,conditions!$8:$8,"&lt;="&amp;GR$9,conditions!$9:$9,"&gt;="&amp;GR$9)=0),0,SUMIFS(conditions!$16:$16,conditions!$8:$8,"&lt;="&amp;GR$9,conditions!$9:$9,"&gt;="&amp;GR$9)*INDEX(conditions!$U$20:$AF$26,SUMIFS(conditions!$M$20:$M$26,conditions!$N$20:$N$26,GR$8),SUMIFS(conditions!$1:$1,conditions!$8:$8,"&lt;="&amp;GR$9,conditions!$9:$9,"&gt;="&amp;GR$9)))</f>
        <v>13.86</v>
      </c>
      <c r="GS11" s="27">
        <f>IF(OR(SUMIFS(conditions!$M$20:$M$26,conditions!$N$20:$N$26,GS$8)=0,SUMIFS(conditions!$1:$1,conditions!$8:$8,"&lt;="&amp;GS$9,conditions!$9:$9,"&gt;="&amp;GS$9)=0),0,SUMIFS(conditions!$16:$16,conditions!$8:$8,"&lt;="&amp;GS$9,conditions!$9:$9,"&gt;="&amp;GS$9)*INDEX(conditions!$U$20:$AF$26,SUMIFS(conditions!$M$20:$M$26,conditions!$N$20:$N$26,GS$8),SUMIFS(conditions!$1:$1,conditions!$8:$8,"&lt;="&amp;GS$9,conditions!$9:$9,"&gt;="&amp;GS$9)))</f>
        <v>0</v>
      </c>
      <c r="GT11" s="27">
        <f>IF(OR(SUMIFS(conditions!$M$20:$M$26,conditions!$N$20:$N$26,GT$8)=0,SUMIFS(conditions!$1:$1,conditions!$8:$8,"&lt;="&amp;GT$9,conditions!$9:$9,"&gt;="&amp;GT$9)=0),0,SUMIFS(conditions!$16:$16,conditions!$8:$8,"&lt;="&amp;GT$9,conditions!$9:$9,"&gt;="&amp;GT$9)*INDEX(conditions!$U$20:$AF$26,SUMIFS(conditions!$M$20:$M$26,conditions!$N$20:$N$26,GT$8),SUMIFS(conditions!$1:$1,conditions!$8:$8,"&lt;="&amp;GT$9,conditions!$9:$9,"&gt;="&amp;GT$9)))</f>
        <v>0</v>
      </c>
      <c r="GU11" s="27">
        <f>IF(OR(SUMIFS(conditions!$M$20:$M$26,conditions!$N$20:$N$26,GU$8)=0,SUMIFS(conditions!$1:$1,conditions!$8:$8,"&lt;="&amp;GU$9,conditions!$9:$9,"&gt;="&amp;GU$9)=0),0,SUMIFS(conditions!$16:$16,conditions!$8:$8,"&lt;="&amp;GU$9,conditions!$9:$9,"&gt;="&amp;GU$9)*INDEX(conditions!$U$20:$AF$26,SUMIFS(conditions!$M$20:$M$26,conditions!$N$20:$N$26,GU$8),SUMIFS(conditions!$1:$1,conditions!$8:$8,"&lt;="&amp;GU$9,conditions!$9:$9,"&gt;="&amp;GU$9)))</f>
        <v>13.86</v>
      </c>
      <c r="GV11" s="27">
        <f>IF(OR(SUMIFS(conditions!$M$20:$M$26,conditions!$N$20:$N$26,GV$8)=0,SUMIFS(conditions!$1:$1,conditions!$8:$8,"&lt;="&amp;GV$9,conditions!$9:$9,"&gt;="&amp;GV$9)=0),0,SUMIFS(conditions!$16:$16,conditions!$8:$8,"&lt;="&amp;GV$9,conditions!$9:$9,"&gt;="&amp;GV$9)*INDEX(conditions!$U$20:$AF$26,SUMIFS(conditions!$M$20:$M$26,conditions!$N$20:$N$26,GV$8),SUMIFS(conditions!$1:$1,conditions!$8:$8,"&lt;="&amp;GV$9,conditions!$9:$9,"&gt;="&amp;GV$9)))</f>
        <v>13.86</v>
      </c>
      <c r="GW11" s="27">
        <f>IF(OR(SUMIFS(conditions!$M$20:$M$26,conditions!$N$20:$N$26,GW$8)=0,SUMIFS(conditions!$1:$1,conditions!$8:$8,"&lt;="&amp;GW$9,conditions!$9:$9,"&gt;="&amp;GW$9)=0),0,SUMIFS(conditions!$16:$16,conditions!$8:$8,"&lt;="&amp;GW$9,conditions!$9:$9,"&gt;="&amp;GW$9)*INDEX(conditions!$U$20:$AF$26,SUMIFS(conditions!$M$20:$M$26,conditions!$N$20:$N$26,GW$8),SUMIFS(conditions!$1:$1,conditions!$8:$8,"&lt;="&amp;GW$9,conditions!$9:$9,"&gt;="&amp;GW$9)))</f>
        <v>13.166999999999998</v>
      </c>
      <c r="GX11" s="27">
        <f>IF(OR(SUMIFS(conditions!$M$20:$M$26,conditions!$N$20:$N$26,GX$8)=0,SUMIFS(conditions!$1:$1,conditions!$8:$8,"&lt;="&amp;GX$9,conditions!$9:$9,"&gt;="&amp;GX$9)=0),0,SUMIFS(conditions!$16:$16,conditions!$8:$8,"&lt;="&amp;GX$9,conditions!$9:$9,"&gt;="&amp;GX$9)*INDEX(conditions!$U$20:$AF$26,SUMIFS(conditions!$M$20:$M$26,conditions!$N$20:$N$26,GX$8),SUMIFS(conditions!$1:$1,conditions!$8:$8,"&lt;="&amp;GX$9,conditions!$9:$9,"&gt;="&amp;GX$9)))</f>
        <v>13.166999999999998</v>
      </c>
      <c r="GY11" s="27">
        <f>IF(OR(SUMIFS(conditions!$M$20:$M$26,conditions!$N$20:$N$26,GY$8)=0,SUMIFS(conditions!$1:$1,conditions!$8:$8,"&lt;="&amp;GY$9,conditions!$9:$9,"&gt;="&amp;GY$9)=0),0,SUMIFS(conditions!$16:$16,conditions!$8:$8,"&lt;="&amp;GY$9,conditions!$9:$9,"&gt;="&amp;GY$9)*INDEX(conditions!$U$20:$AF$26,SUMIFS(conditions!$M$20:$M$26,conditions!$N$20:$N$26,GY$8),SUMIFS(conditions!$1:$1,conditions!$8:$8,"&lt;="&amp;GY$9,conditions!$9:$9,"&gt;="&amp;GY$9)))</f>
        <v>13.166999999999998</v>
      </c>
      <c r="GZ11" s="27">
        <f>IF(OR(SUMIFS(conditions!$M$20:$M$26,conditions!$N$20:$N$26,GZ$8)=0,SUMIFS(conditions!$1:$1,conditions!$8:$8,"&lt;="&amp;GZ$9,conditions!$9:$9,"&gt;="&amp;GZ$9)=0),0,SUMIFS(conditions!$16:$16,conditions!$8:$8,"&lt;="&amp;GZ$9,conditions!$9:$9,"&gt;="&amp;GZ$9)*INDEX(conditions!$U$20:$AF$26,SUMIFS(conditions!$M$20:$M$26,conditions!$N$20:$N$26,GZ$8),SUMIFS(conditions!$1:$1,conditions!$8:$8,"&lt;="&amp;GZ$9,conditions!$9:$9,"&gt;="&amp;GZ$9)))</f>
        <v>0</v>
      </c>
      <c r="HA11" s="27">
        <f>IF(OR(SUMIFS(conditions!$M$20:$M$26,conditions!$N$20:$N$26,HA$8)=0,SUMIFS(conditions!$1:$1,conditions!$8:$8,"&lt;="&amp;HA$9,conditions!$9:$9,"&gt;="&amp;HA$9)=0),0,SUMIFS(conditions!$16:$16,conditions!$8:$8,"&lt;="&amp;HA$9,conditions!$9:$9,"&gt;="&amp;HA$9)*INDEX(conditions!$U$20:$AF$26,SUMIFS(conditions!$M$20:$M$26,conditions!$N$20:$N$26,HA$8),SUMIFS(conditions!$1:$1,conditions!$8:$8,"&lt;="&amp;HA$9,conditions!$9:$9,"&gt;="&amp;HA$9)))</f>
        <v>0</v>
      </c>
      <c r="HB11" s="27">
        <f>IF(OR(SUMIFS(conditions!$M$20:$M$26,conditions!$N$20:$N$26,HB$8)=0,SUMIFS(conditions!$1:$1,conditions!$8:$8,"&lt;="&amp;HB$9,conditions!$9:$9,"&gt;="&amp;HB$9)=0),0,SUMIFS(conditions!$16:$16,conditions!$8:$8,"&lt;="&amp;HB$9,conditions!$9:$9,"&gt;="&amp;HB$9)*INDEX(conditions!$U$20:$AF$26,SUMIFS(conditions!$M$20:$M$26,conditions!$N$20:$N$26,HB$8),SUMIFS(conditions!$1:$1,conditions!$8:$8,"&lt;="&amp;HB$9,conditions!$9:$9,"&gt;="&amp;HB$9)))</f>
        <v>13.166999999999998</v>
      </c>
      <c r="HC11" s="27">
        <f>IF(OR(SUMIFS(conditions!$M$20:$M$26,conditions!$N$20:$N$26,HC$8)=0,SUMIFS(conditions!$1:$1,conditions!$8:$8,"&lt;="&amp;HC$9,conditions!$9:$9,"&gt;="&amp;HC$9)=0),0,SUMIFS(conditions!$16:$16,conditions!$8:$8,"&lt;="&amp;HC$9,conditions!$9:$9,"&gt;="&amp;HC$9)*INDEX(conditions!$U$20:$AF$26,SUMIFS(conditions!$M$20:$M$26,conditions!$N$20:$N$26,HC$8),SUMIFS(conditions!$1:$1,conditions!$8:$8,"&lt;="&amp;HC$9,conditions!$9:$9,"&gt;="&amp;HC$9)))</f>
        <v>13.166999999999998</v>
      </c>
      <c r="HD11" s="27">
        <f>IF(OR(SUMIFS(conditions!$M$20:$M$26,conditions!$N$20:$N$26,HD$8)=0,SUMIFS(conditions!$1:$1,conditions!$8:$8,"&lt;="&amp;HD$9,conditions!$9:$9,"&gt;="&amp;HD$9)=0),0,SUMIFS(conditions!$16:$16,conditions!$8:$8,"&lt;="&amp;HD$9,conditions!$9:$9,"&gt;="&amp;HD$9)*INDEX(conditions!$U$20:$AF$26,SUMIFS(conditions!$M$20:$M$26,conditions!$N$20:$N$26,HD$8),SUMIFS(conditions!$1:$1,conditions!$8:$8,"&lt;="&amp;HD$9,conditions!$9:$9,"&gt;="&amp;HD$9)))</f>
        <v>13.166999999999998</v>
      </c>
      <c r="HE11" s="27">
        <f>IF(OR(SUMIFS(conditions!$M$20:$M$26,conditions!$N$20:$N$26,HE$8)=0,SUMIFS(conditions!$1:$1,conditions!$8:$8,"&lt;="&amp;HE$9,conditions!$9:$9,"&gt;="&amp;HE$9)=0),0,SUMIFS(conditions!$16:$16,conditions!$8:$8,"&lt;="&amp;HE$9,conditions!$9:$9,"&gt;="&amp;HE$9)*INDEX(conditions!$U$20:$AF$26,SUMIFS(conditions!$M$20:$M$26,conditions!$N$20:$N$26,HE$8),SUMIFS(conditions!$1:$1,conditions!$8:$8,"&lt;="&amp;HE$9,conditions!$9:$9,"&gt;="&amp;HE$9)))</f>
        <v>13.166999999999998</v>
      </c>
      <c r="HF11" s="27">
        <f>IF(OR(SUMIFS(conditions!$M$20:$M$26,conditions!$N$20:$N$26,HF$8)=0,SUMIFS(conditions!$1:$1,conditions!$8:$8,"&lt;="&amp;HF$9,conditions!$9:$9,"&gt;="&amp;HF$9)=0),0,SUMIFS(conditions!$16:$16,conditions!$8:$8,"&lt;="&amp;HF$9,conditions!$9:$9,"&gt;="&amp;HF$9)*INDEX(conditions!$U$20:$AF$26,SUMIFS(conditions!$M$20:$M$26,conditions!$N$20:$N$26,HF$8),SUMIFS(conditions!$1:$1,conditions!$8:$8,"&lt;="&amp;HF$9,conditions!$9:$9,"&gt;="&amp;HF$9)))</f>
        <v>13.166999999999998</v>
      </c>
      <c r="HG11" s="27">
        <f>IF(OR(SUMIFS(conditions!$M$20:$M$26,conditions!$N$20:$N$26,HG$8)=0,SUMIFS(conditions!$1:$1,conditions!$8:$8,"&lt;="&amp;HG$9,conditions!$9:$9,"&gt;="&amp;HG$9)=0),0,SUMIFS(conditions!$16:$16,conditions!$8:$8,"&lt;="&amp;HG$9,conditions!$9:$9,"&gt;="&amp;HG$9)*INDEX(conditions!$U$20:$AF$26,SUMIFS(conditions!$M$20:$M$26,conditions!$N$20:$N$26,HG$8),SUMIFS(conditions!$1:$1,conditions!$8:$8,"&lt;="&amp;HG$9,conditions!$9:$9,"&gt;="&amp;HG$9)))</f>
        <v>0</v>
      </c>
      <c r="HH11" s="27">
        <f>IF(OR(SUMIFS(conditions!$M$20:$M$26,conditions!$N$20:$N$26,HH$8)=0,SUMIFS(conditions!$1:$1,conditions!$8:$8,"&lt;="&amp;HH$9,conditions!$9:$9,"&gt;="&amp;HH$9)=0),0,SUMIFS(conditions!$16:$16,conditions!$8:$8,"&lt;="&amp;HH$9,conditions!$9:$9,"&gt;="&amp;HH$9)*INDEX(conditions!$U$20:$AF$26,SUMIFS(conditions!$M$20:$M$26,conditions!$N$20:$N$26,HH$8),SUMIFS(conditions!$1:$1,conditions!$8:$8,"&lt;="&amp;HH$9,conditions!$9:$9,"&gt;="&amp;HH$9)))</f>
        <v>0</v>
      </c>
      <c r="HI11" s="27">
        <f>IF(OR(SUMIFS(conditions!$M$20:$M$26,conditions!$N$20:$N$26,HI$8)=0,SUMIFS(conditions!$1:$1,conditions!$8:$8,"&lt;="&amp;HI$9,conditions!$9:$9,"&gt;="&amp;HI$9)=0),0,SUMIFS(conditions!$16:$16,conditions!$8:$8,"&lt;="&amp;HI$9,conditions!$9:$9,"&gt;="&amp;HI$9)*INDEX(conditions!$U$20:$AF$26,SUMIFS(conditions!$M$20:$M$26,conditions!$N$20:$N$26,HI$8),SUMIFS(conditions!$1:$1,conditions!$8:$8,"&lt;="&amp;HI$9,conditions!$9:$9,"&gt;="&amp;HI$9)))</f>
        <v>13.166999999999998</v>
      </c>
      <c r="HJ11" s="27">
        <f>IF(OR(SUMIFS(conditions!$M$20:$M$26,conditions!$N$20:$N$26,HJ$8)=0,SUMIFS(conditions!$1:$1,conditions!$8:$8,"&lt;="&amp;HJ$9,conditions!$9:$9,"&gt;="&amp;HJ$9)=0),0,SUMIFS(conditions!$16:$16,conditions!$8:$8,"&lt;="&amp;HJ$9,conditions!$9:$9,"&gt;="&amp;HJ$9)*INDEX(conditions!$U$20:$AF$26,SUMIFS(conditions!$M$20:$M$26,conditions!$N$20:$N$26,HJ$8),SUMIFS(conditions!$1:$1,conditions!$8:$8,"&lt;="&amp;HJ$9,conditions!$9:$9,"&gt;="&amp;HJ$9)))</f>
        <v>13.166999999999998</v>
      </c>
      <c r="HK11" s="27">
        <f>IF(OR(SUMIFS(conditions!$M$20:$M$26,conditions!$N$20:$N$26,HK$8)=0,SUMIFS(conditions!$1:$1,conditions!$8:$8,"&lt;="&amp;HK$9,conditions!$9:$9,"&gt;="&amp;HK$9)=0),0,SUMIFS(conditions!$16:$16,conditions!$8:$8,"&lt;="&amp;HK$9,conditions!$9:$9,"&gt;="&amp;HK$9)*INDEX(conditions!$U$20:$AF$26,SUMIFS(conditions!$M$20:$M$26,conditions!$N$20:$N$26,HK$8),SUMIFS(conditions!$1:$1,conditions!$8:$8,"&lt;="&amp;HK$9,conditions!$9:$9,"&gt;="&amp;HK$9)))</f>
        <v>13.166999999999998</v>
      </c>
      <c r="HL11" s="27">
        <f>IF(OR(SUMIFS(conditions!$M$20:$M$26,conditions!$N$20:$N$26,HL$8)=0,SUMIFS(conditions!$1:$1,conditions!$8:$8,"&lt;="&amp;HL$9,conditions!$9:$9,"&gt;="&amp;HL$9)=0),0,SUMIFS(conditions!$16:$16,conditions!$8:$8,"&lt;="&amp;HL$9,conditions!$9:$9,"&gt;="&amp;HL$9)*INDEX(conditions!$U$20:$AF$26,SUMIFS(conditions!$M$20:$M$26,conditions!$N$20:$N$26,HL$8),SUMIFS(conditions!$1:$1,conditions!$8:$8,"&lt;="&amp;HL$9,conditions!$9:$9,"&gt;="&amp;HL$9)))</f>
        <v>13.166999999999998</v>
      </c>
      <c r="HM11" s="27">
        <f>IF(OR(SUMIFS(conditions!$M$20:$M$26,conditions!$N$20:$N$26,HM$8)=0,SUMIFS(conditions!$1:$1,conditions!$8:$8,"&lt;="&amp;HM$9,conditions!$9:$9,"&gt;="&amp;HM$9)=0),0,SUMIFS(conditions!$16:$16,conditions!$8:$8,"&lt;="&amp;HM$9,conditions!$9:$9,"&gt;="&amp;HM$9)*INDEX(conditions!$U$20:$AF$26,SUMIFS(conditions!$M$20:$M$26,conditions!$N$20:$N$26,HM$8),SUMIFS(conditions!$1:$1,conditions!$8:$8,"&lt;="&amp;HM$9,conditions!$9:$9,"&gt;="&amp;HM$9)))</f>
        <v>13.166999999999998</v>
      </c>
      <c r="HN11" s="27">
        <f>IF(OR(SUMIFS(conditions!$M$20:$M$26,conditions!$N$20:$N$26,HN$8)=0,SUMIFS(conditions!$1:$1,conditions!$8:$8,"&lt;="&amp;HN$9,conditions!$9:$9,"&gt;="&amp;HN$9)=0),0,SUMIFS(conditions!$16:$16,conditions!$8:$8,"&lt;="&amp;HN$9,conditions!$9:$9,"&gt;="&amp;HN$9)*INDEX(conditions!$U$20:$AF$26,SUMIFS(conditions!$M$20:$M$26,conditions!$N$20:$N$26,HN$8),SUMIFS(conditions!$1:$1,conditions!$8:$8,"&lt;="&amp;HN$9,conditions!$9:$9,"&gt;="&amp;HN$9)))</f>
        <v>0</v>
      </c>
      <c r="HO11" s="27">
        <f>IF(OR(SUMIFS(conditions!$M$20:$M$26,conditions!$N$20:$N$26,HO$8)=0,SUMIFS(conditions!$1:$1,conditions!$8:$8,"&lt;="&amp;HO$9,conditions!$9:$9,"&gt;="&amp;HO$9)=0),0,SUMIFS(conditions!$16:$16,conditions!$8:$8,"&lt;="&amp;HO$9,conditions!$9:$9,"&gt;="&amp;HO$9)*INDEX(conditions!$U$20:$AF$26,SUMIFS(conditions!$M$20:$M$26,conditions!$N$20:$N$26,HO$8),SUMIFS(conditions!$1:$1,conditions!$8:$8,"&lt;="&amp;HO$9,conditions!$9:$9,"&gt;="&amp;HO$9)))</f>
        <v>0</v>
      </c>
      <c r="HP11" s="27">
        <f>IF(OR(SUMIFS(conditions!$M$20:$M$26,conditions!$N$20:$N$26,HP$8)=0,SUMIFS(conditions!$1:$1,conditions!$8:$8,"&lt;="&amp;HP$9,conditions!$9:$9,"&gt;="&amp;HP$9)=0),0,SUMIFS(conditions!$16:$16,conditions!$8:$8,"&lt;="&amp;HP$9,conditions!$9:$9,"&gt;="&amp;HP$9)*INDEX(conditions!$U$20:$AF$26,SUMIFS(conditions!$M$20:$M$26,conditions!$N$20:$N$26,HP$8),SUMIFS(conditions!$1:$1,conditions!$8:$8,"&lt;="&amp;HP$9,conditions!$9:$9,"&gt;="&amp;HP$9)))</f>
        <v>13.166999999999998</v>
      </c>
      <c r="HQ11" s="27">
        <f>IF(OR(SUMIFS(conditions!$M$20:$M$26,conditions!$N$20:$N$26,HQ$8)=0,SUMIFS(conditions!$1:$1,conditions!$8:$8,"&lt;="&amp;HQ$9,conditions!$9:$9,"&gt;="&amp;HQ$9)=0),0,SUMIFS(conditions!$16:$16,conditions!$8:$8,"&lt;="&amp;HQ$9,conditions!$9:$9,"&gt;="&amp;HQ$9)*INDEX(conditions!$U$20:$AF$26,SUMIFS(conditions!$M$20:$M$26,conditions!$N$20:$N$26,HQ$8),SUMIFS(conditions!$1:$1,conditions!$8:$8,"&lt;="&amp;HQ$9,conditions!$9:$9,"&gt;="&amp;HQ$9)))</f>
        <v>13.166999999999998</v>
      </c>
      <c r="HR11" s="27">
        <f>IF(OR(SUMIFS(conditions!$M$20:$M$26,conditions!$N$20:$N$26,HR$8)=0,SUMIFS(conditions!$1:$1,conditions!$8:$8,"&lt;="&amp;HR$9,conditions!$9:$9,"&gt;="&amp;HR$9)=0),0,SUMIFS(conditions!$16:$16,conditions!$8:$8,"&lt;="&amp;HR$9,conditions!$9:$9,"&gt;="&amp;HR$9)*INDEX(conditions!$U$20:$AF$26,SUMIFS(conditions!$M$20:$M$26,conditions!$N$20:$N$26,HR$8),SUMIFS(conditions!$1:$1,conditions!$8:$8,"&lt;="&amp;HR$9,conditions!$9:$9,"&gt;="&amp;HR$9)))</f>
        <v>13.166999999999998</v>
      </c>
      <c r="HS11" s="27">
        <f>IF(OR(SUMIFS(conditions!$M$20:$M$26,conditions!$N$20:$N$26,HS$8)=0,SUMIFS(conditions!$1:$1,conditions!$8:$8,"&lt;="&amp;HS$9,conditions!$9:$9,"&gt;="&amp;HS$9)=0),0,SUMIFS(conditions!$16:$16,conditions!$8:$8,"&lt;="&amp;HS$9,conditions!$9:$9,"&gt;="&amp;HS$9)*INDEX(conditions!$U$20:$AF$26,SUMIFS(conditions!$M$20:$M$26,conditions!$N$20:$N$26,HS$8),SUMIFS(conditions!$1:$1,conditions!$8:$8,"&lt;="&amp;HS$9,conditions!$9:$9,"&gt;="&amp;HS$9)))</f>
        <v>13.166999999999998</v>
      </c>
      <c r="HT11" s="27">
        <f>IF(OR(SUMIFS(conditions!$M$20:$M$26,conditions!$N$20:$N$26,HT$8)=0,SUMIFS(conditions!$1:$1,conditions!$8:$8,"&lt;="&amp;HT$9,conditions!$9:$9,"&gt;="&amp;HT$9)=0),0,SUMIFS(conditions!$16:$16,conditions!$8:$8,"&lt;="&amp;HT$9,conditions!$9:$9,"&gt;="&amp;HT$9)*INDEX(conditions!$U$20:$AF$26,SUMIFS(conditions!$M$20:$M$26,conditions!$N$20:$N$26,HT$8),SUMIFS(conditions!$1:$1,conditions!$8:$8,"&lt;="&amp;HT$9,conditions!$9:$9,"&gt;="&amp;HT$9)))</f>
        <v>13.166999999999998</v>
      </c>
      <c r="HU11" s="27">
        <f>IF(OR(SUMIFS(conditions!$M$20:$M$26,conditions!$N$20:$N$26,HU$8)=0,SUMIFS(conditions!$1:$1,conditions!$8:$8,"&lt;="&amp;HU$9,conditions!$9:$9,"&gt;="&amp;HU$9)=0),0,SUMIFS(conditions!$16:$16,conditions!$8:$8,"&lt;="&amp;HU$9,conditions!$9:$9,"&gt;="&amp;HU$9)*INDEX(conditions!$U$20:$AF$26,SUMIFS(conditions!$M$20:$M$26,conditions!$N$20:$N$26,HU$8),SUMIFS(conditions!$1:$1,conditions!$8:$8,"&lt;="&amp;HU$9,conditions!$9:$9,"&gt;="&amp;HU$9)))</f>
        <v>0</v>
      </c>
      <c r="HV11" s="27">
        <f>IF(OR(SUMIFS(conditions!$M$20:$M$26,conditions!$N$20:$N$26,HV$8)=0,SUMIFS(conditions!$1:$1,conditions!$8:$8,"&lt;="&amp;HV$9,conditions!$9:$9,"&gt;="&amp;HV$9)=0),0,SUMIFS(conditions!$16:$16,conditions!$8:$8,"&lt;="&amp;HV$9,conditions!$9:$9,"&gt;="&amp;HV$9)*INDEX(conditions!$U$20:$AF$26,SUMIFS(conditions!$M$20:$M$26,conditions!$N$20:$N$26,HV$8),SUMIFS(conditions!$1:$1,conditions!$8:$8,"&lt;="&amp;HV$9,conditions!$9:$9,"&gt;="&amp;HV$9)))</f>
        <v>0</v>
      </c>
      <c r="HW11" s="27">
        <f>IF(OR(SUMIFS(conditions!$M$20:$M$26,conditions!$N$20:$N$26,HW$8)=0,SUMIFS(conditions!$1:$1,conditions!$8:$8,"&lt;="&amp;HW$9,conditions!$9:$9,"&gt;="&amp;HW$9)=0),0,SUMIFS(conditions!$16:$16,conditions!$8:$8,"&lt;="&amp;HW$9,conditions!$9:$9,"&gt;="&amp;HW$9)*INDEX(conditions!$U$20:$AF$26,SUMIFS(conditions!$M$20:$M$26,conditions!$N$20:$N$26,HW$8),SUMIFS(conditions!$1:$1,conditions!$8:$8,"&lt;="&amp;HW$9,conditions!$9:$9,"&gt;="&amp;HW$9)))</f>
        <v>13.166999999999998</v>
      </c>
      <c r="HX11" s="27">
        <f>IF(OR(SUMIFS(conditions!$M$20:$M$26,conditions!$N$20:$N$26,HX$8)=0,SUMIFS(conditions!$1:$1,conditions!$8:$8,"&lt;="&amp;HX$9,conditions!$9:$9,"&gt;="&amp;HX$9)=0),0,SUMIFS(conditions!$16:$16,conditions!$8:$8,"&lt;="&amp;HX$9,conditions!$9:$9,"&gt;="&amp;HX$9)*INDEX(conditions!$U$20:$AF$26,SUMIFS(conditions!$M$20:$M$26,conditions!$N$20:$N$26,HX$8),SUMIFS(conditions!$1:$1,conditions!$8:$8,"&lt;="&amp;HX$9,conditions!$9:$9,"&gt;="&amp;HX$9)))</f>
        <v>13.166999999999998</v>
      </c>
      <c r="HY11" s="27">
        <f>IF(OR(SUMIFS(conditions!$M$20:$M$26,conditions!$N$20:$N$26,HY$8)=0,SUMIFS(conditions!$1:$1,conditions!$8:$8,"&lt;="&amp;HY$9,conditions!$9:$9,"&gt;="&amp;HY$9)=0),0,SUMIFS(conditions!$16:$16,conditions!$8:$8,"&lt;="&amp;HY$9,conditions!$9:$9,"&gt;="&amp;HY$9)*INDEX(conditions!$U$20:$AF$26,SUMIFS(conditions!$M$20:$M$26,conditions!$N$20:$N$26,HY$8),SUMIFS(conditions!$1:$1,conditions!$8:$8,"&lt;="&amp;HY$9,conditions!$9:$9,"&gt;="&amp;HY$9)))</f>
        <v>13.166999999999998</v>
      </c>
      <c r="HZ11" s="27">
        <f>IF(OR(SUMIFS(conditions!$M$20:$M$26,conditions!$N$20:$N$26,HZ$8)=0,SUMIFS(conditions!$1:$1,conditions!$8:$8,"&lt;="&amp;HZ$9,conditions!$9:$9,"&gt;="&amp;HZ$9)=0),0,SUMIFS(conditions!$16:$16,conditions!$8:$8,"&lt;="&amp;HZ$9,conditions!$9:$9,"&gt;="&amp;HZ$9)*INDEX(conditions!$U$20:$AF$26,SUMIFS(conditions!$M$20:$M$26,conditions!$N$20:$N$26,HZ$8),SUMIFS(conditions!$1:$1,conditions!$8:$8,"&lt;="&amp;HZ$9,conditions!$9:$9,"&gt;="&amp;HZ$9)))</f>
        <v>13.166999999999998</v>
      </c>
      <c r="IA11" s="27">
        <f>IF(OR(SUMIFS(conditions!$M$20:$M$26,conditions!$N$20:$N$26,IA$8)=0,SUMIFS(conditions!$1:$1,conditions!$8:$8,"&lt;="&amp;IA$9,conditions!$9:$9,"&gt;="&amp;IA$9)=0),0,SUMIFS(conditions!$16:$16,conditions!$8:$8,"&lt;="&amp;IA$9,conditions!$9:$9,"&gt;="&amp;IA$9)*INDEX(conditions!$U$20:$AF$26,SUMIFS(conditions!$M$20:$M$26,conditions!$N$20:$N$26,IA$8),SUMIFS(conditions!$1:$1,conditions!$8:$8,"&lt;="&amp;IA$9,conditions!$9:$9,"&gt;="&amp;IA$9)))</f>
        <v>13.166999999999998</v>
      </c>
      <c r="IB11" s="27">
        <f>IF(OR(SUMIFS(conditions!$M$20:$M$26,conditions!$N$20:$N$26,IB$8)=0,SUMIFS(conditions!$1:$1,conditions!$8:$8,"&lt;="&amp;IB$9,conditions!$9:$9,"&gt;="&amp;IB$9)=0),0,SUMIFS(conditions!$16:$16,conditions!$8:$8,"&lt;="&amp;IB$9,conditions!$9:$9,"&gt;="&amp;IB$9)*INDEX(conditions!$U$20:$AF$26,SUMIFS(conditions!$M$20:$M$26,conditions!$N$20:$N$26,IB$8),SUMIFS(conditions!$1:$1,conditions!$8:$8,"&lt;="&amp;IB$9,conditions!$9:$9,"&gt;="&amp;IB$9)))</f>
        <v>0</v>
      </c>
      <c r="IC11" s="27">
        <f>IF(OR(SUMIFS(conditions!$M$20:$M$26,conditions!$N$20:$N$26,IC$8)=0,SUMIFS(conditions!$1:$1,conditions!$8:$8,"&lt;="&amp;IC$9,conditions!$9:$9,"&gt;="&amp;IC$9)=0),0,SUMIFS(conditions!$16:$16,conditions!$8:$8,"&lt;="&amp;IC$9,conditions!$9:$9,"&gt;="&amp;IC$9)*INDEX(conditions!$U$20:$AF$26,SUMIFS(conditions!$M$20:$M$26,conditions!$N$20:$N$26,IC$8),SUMIFS(conditions!$1:$1,conditions!$8:$8,"&lt;="&amp;IC$9,conditions!$9:$9,"&gt;="&amp;IC$9)))</f>
        <v>0</v>
      </c>
      <c r="ID11" s="27">
        <f>IF(OR(SUMIFS(conditions!$M$20:$M$26,conditions!$N$20:$N$26,ID$8)=0,SUMIFS(conditions!$1:$1,conditions!$8:$8,"&lt;="&amp;ID$9,conditions!$9:$9,"&gt;="&amp;ID$9)=0),0,SUMIFS(conditions!$16:$16,conditions!$8:$8,"&lt;="&amp;ID$9,conditions!$9:$9,"&gt;="&amp;ID$9)*INDEX(conditions!$U$20:$AF$26,SUMIFS(conditions!$M$20:$M$26,conditions!$N$20:$N$26,ID$8),SUMIFS(conditions!$1:$1,conditions!$8:$8,"&lt;="&amp;ID$9,conditions!$9:$9,"&gt;="&amp;ID$9)))</f>
        <v>12.113639999999998</v>
      </c>
      <c r="IE11" s="27">
        <f>IF(OR(SUMIFS(conditions!$M$20:$M$26,conditions!$N$20:$N$26,IE$8)=0,SUMIFS(conditions!$1:$1,conditions!$8:$8,"&lt;="&amp;IE$9,conditions!$9:$9,"&gt;="&amp;IE$9)=0),0,SUMIFS(conditions!$16:$16,conditions!$8:$8,"&lt;="&amp;IE$9,conditions!$9:$9,"&gt;="&amp;IE$9)*INDEX(conditions!$U$20:$AF$26,SUMIFS(conditions!$M$20:$M$26,conditions!$N$20:$N$26,IE$8),SUMIFS(conditions!$1:$1,conditions!$8:$8,"&lt;="&amp;IE$9,conditions!$9:$9,"&gt;="&amp;IE$9)))</f>
        <v>12.113639999999998</v>
      </c>
      <c r="IF11" s="27">
        <f>IF(OR(SUMIFS(conditions!$M$20:$M$26,conditions!$N$20:$N$26,IF$8)=0,SUMIFS(conditions!$1:$1,conditions!$8:$8,"&lt;="&amp;IF$9,conditions!$9:$9,"&gt;="&amp;IF$9)=0),0,SUMIFS(conditions!$16:$16,conditions!$8:$8,"&lt;="&amp;IF$9,conditions!$9:$9,"&gt;="&amp;IF$9)*INDEX(conditions!$U$20:$AF$26,SUMIFS(conditions!$M$20:$M$26,conditions!$N$20:$N$26,IF$8),SUMIFS(conditions!$1:$1,conditions!$8:$8,"&lt;="&amp;IF$9,conditions!$9:$9,"&gt;="&amp;IF$9)))</f>
        <v>12.113639999999998</v>
      </c>
      <c r="IG11" s="27">
        <f>IF(OR(SUMIFS(conditions!$M$20:$M$26,conditions!$N$20:$N$26,IG$8)=0,SUMIFS(conditions!$1:$1,conditions!$8:$8,"&lt;="&amp;IG$9,conditions!$9:$9,"&gt;="&amp;IG$9)=0),0,SUMIFS(conditions!$16:$16,conditions!$8:$8,"&lt;="&amp;IG$9,conditions!$9:$9,"&gt;="&amp;IG$9)*INDEX(conditions!$U$20:$AF$26,SUMIFS(conditions!$M$20:$M$26,conditions!$N$20:$N$26,IG$8),SUMIFS(conditions!$1:$1,conditions!$8:$8,"&lt;="&amp;IG$9,conditions!$9:$9,"&gt;="&amp;IG$9)))</f>
        <v>12.113639999999998</v>
      </c>
      <c r="IH11" s="27">
        <f>IF(OR(SUMIFS(conditions!$M$20:$M$26,conditions!$N$20:$N$26,IH$8)=0,SUMIFS(conditions!$1:$1,conditions!$8:$8,"&lt;="&amp;IH$9,conditions!$9:$9,"&gt;="&amp;IH$9)=0),0,SUMIFS(conditions!$16:$16,conditions!$8:$8,"&lt;="&amp;IH$9,conditions!$9:$9,"&gt;="&amp;IH$9)*INDEX(conditions!$U$20:$AF$26,SUMIFS(conditions!$M$20:$M$26,conditions!$N$20:$N$26,IH$8),SUMIFS(conditions!$1:$1,conditions!$8:$8,"&lt;="&amp;IH$9,conditions!$9:$9,"&gt;="&amp;IH$9)))</f>
        <v>12.113639999999998</v>
      </c>
      <c r="II11" s="27">
        <f>IF(OR(SUMIFS(conditions!$M$20:$M$26,conditions!$N$20:$N$26,II$8)=0,SUMIFS(conditions!$1:$1,conditions!$8:$8,"&lt;="&amp;II$9,conditions!$9:$9,"&gt;="&amp;II$9)=0),0,SUMIFS(conditions!$16:$16,conditions!$8:$8,"&lt;="&amp;II$9,conditions!$9:$9,"&gt;="&amp;II$9)*INDEX(conditions!$U$20:$AF$26,SUMIFS(conditions!$M$20:$M$26,conditions!$N$20:$N$26,II$8),SUMIFS(conditions!$1:$1,conditions!$8:$8,"&lt;="&amp;II$9,conditions!$9:$9,"&gt;="&amp;II$9)))</f>
        <v>0</v>
      </c>
      <c r="IJ11" s="27">
        <f>IF(OR(SUMIFS(conditions!$M$20:$M$26,conditions!$N$20:$N$26,IJ$8)=0,SUMIFS(conditions!$1:$1,conditions!$8:$8,"&lt;="&amp;IJ$9,conditions!$9:$9,"&gt;="&amp;IJ$9)=0),0,SUMIFS(conditions!$16:$16,conditions!$8:$8,"&lt;="&amp;IJ$9,conditions!$9:$9,"&gt;="&amp;IJ$9)*INDEX(conditions!$U$20:$AF$26,SUMIFS(conditions!$M$20:$M$26,conditions!$N$20:$N$26,IJ$8),SUMIFS(conditions!$1:$1,conditions!$8:$8,"&lt;="&amp;IJ$9,conditions!$9:$9,"&gt;="&amp;IJ$9)))</f>
        <v>0</v>
      </c>
      <c r="IK11" s="27">
        <f>IF(OR(SUMIFS(conditions!$M$20:$M$26,conditions!$N$20:$N$26,IK$8)=0,SUMIFS(conditions!$1:$1,conditions!$8:$8,"&lt;="&amp;IK$9,conditions!$9:$9,"&gt;="&amp;IK$9)=0),0,SUMIFS(conditions!$16:$16,conditions!$8:$8,"&lt;="&amp;IK$9,conditions!$9:$9,"&gt;="&amp;IK$9)*INDEX(conditions!$U$20:$AF$26,SUMIFS(conditions!$M$20:$M$26,conditions!$N$20:$N$26,IK$8),SUMIFS(conditions!$1:$1,conditions!$8:$8,"&lt;="&amp;IK$9,conditions!$9:$9,"&gt;="&amp;IK$9)))</f>
        <v>12.113639999999998</v>
      </c>
      <c r="IL11" s="27">
        <f>IF(OR(SUMIFS(conditions!$M$20:$M$26,conditions!$N$20:$N$26,IL$8)=0,SUMIFS(conditions!$1:$1,conditions!$8:$8,"&lt;="&amp;IL$9,conditions!$9:$9,"&gt;="&amp;IL$9)=0),0,SUMIFS(conditions!$16:$16,conditions!$8:$8,"&lt;="&amp;IL$9,conditions!$9:$9,"&gt;="&amp;IL$9)*INDEX(conditions!$U$20:$AF$26,SUMIFS(conditions!$M$20:$M$26,conditions!$N$20:$N$26,IL$8),SUMIFS(conditions!$1:$1,conditions!$8:$8,"&lt;="&amp;IL$9,conditions!$9:$9,"&gt;="&amp;IL$9)))</f>
        <v>12.113639999999998</v>
      </c>
      <c r="IM11" s="27">
        <f>IF(OR(SUMIFS(conditions!$M$20:$M$26,conditions!$N$20:$N$26,IM$8)=0,SUMIFS(conditions!$1:$1,conditions!$8:$8,"&lt;="&amp;IM$9,conditions!$9:$9,"&gt;="&amp;IM$9)=0),0,SUMIFS(conditions!$16:$16,conditions!$8:$8,"&lt;="&amp;IM$9,conditions!$9:$9,"&gt;="&amp;IM$9)*INDEX(conditions!$U$20:$AF$26,SUMIFS(conditions!$M$20:$M$26,conditions!$N$20:$N$26,IM$8),SUMIFS(conditions!$1:$1,conditions!$8:$8,"&lt;="&amp;IM$9,conditions!$9:$9,"&gt;="&amp;IM$9)))</f>
        <v>12.113639999999998</v>
      </c>
      <c r="IN11" s="27">
        <f>IF(OR(SUMIFS(conditions!$M$20:$M$26,conditions!$N$20:$N$26,IN$8)=0,SUMIFS(conditions!$1:$1,conditions!$8:$8,"&lt;="&amp;IN$9,conditions!$9:$9,"&gt;="&amp;IN$9)=0),0,SUMIFS(conditions!$16:$16,conditions!$8:$8,"&lt;="&amp;IN$9,conditions!$9:$9,"&gt;="&amp;IN$9)*INDEX(conditions!$U$20:$AF$26,SUMIFS(conditions!$M$20:$M$26,conditions!$N$20:$N$26,IN$8),SUMIFS(conditions!$1:$1,conditions!$8:$8,"&lt;="&amp;IN$9,conditions!$9:$9,"&gt;="&amp;IN$9)))</f>
        <v>12.113639999999998</v>
      </c>
      <c r="IO11" s="27">
        <f>IF(OR(SUMIFS(conditions!$M$20:$M$26,conditions!$N$20:$N$26,IO$8)=0,SUMIFS(conditions!$1:$1,conditions!$8:$8,"&lt;="&amp;IO$9,conditions!$9:$9,"&gt;="&amp;IO$9)=0),0,SUMIFS(conditions!$16:$16,conditions!$8:$8,"&lt;="&amp;IO$9,conditions!$9:$9,"&gt;="&amp;IO$9)*INDEX(conditions!$U$20:$AF$26,SUMIFS(conditions!$M$20:$M$26,conditions!$N$20:$N$26,IO$8),SUMIFS(conditions!$1:$1,conditions!$8:$8,"&lt;="&amp;IO$9,conditions!$9:$9,"&gt;="&amp;IO$9)))</f>
        <v>12.113639999999998</v>
      </c>
      <c r="IP11" s="27">
        <f>IF(OR(SUMIFS(conditions!$M$20:$M$26,conditions!$N$20:$N$26,IP$8)=0,SUMIFS(conditions!$1:$1,conditions!$8:$8,"&lt;="&amp;IP$9,conditions!$9:$9,"&gt;="&amp;IP$9)=0),0,SUMIFS(conditions!$16:$16,conditions!$8:$8,"&lt;="&amp;IP$9,conditions!$9:$9,"&gt;="&amp;IP$9)*INDEX(conditions!$U$20:$AF$26,SUMIFS(conditions!$M$20:$M$26,conditions!$N$20:$N$26,IP$8),SUMIFS(conditions!$1:$1,conditions!$8:$8,"&lt;="&amp;IP$9,conditions!$9:$9,"&gt;="&amp;IP$9)))</f>
        <v>0</v>
      </c>
      <c r="IQ11" s="27">
        <f>IF(OR(SUMIFS(conditions!$M$20:$M$26,conditions!$N$20:$N$26,IQ$8)=0,SUMIFS(conditions!$1:$1,conditions!$8:$8,"&lt;="&amp;IQ$9,conditions!$9:$9,"&gt;="&amp;IQ$9)=0),0,SUMIFS(conditions!$16:$16,conditions!$8:$8,"&lt;="&amp;IQ$9,conditions!$9:$9,"&gt;="&amp;IQ$9)*INDEX(conditions!$U$20:$AF$26,SUMIFS(conditions!$M$20:$M$26,conditions!$N$20:$N$26,IQ$8),SUMIFS(conditions!$1:$1,conditions!$8:$8,"&lt;="&amp;IQ$9,conditions!$9:$9,"&gt;="&amp;IQ$9)))</f>
        <v>0</v>
      </c>
      <c r="IR11" s="27">
        <f>IF(OR(SUMIFS(conditions!$M$20:$M$26,conditions!$N$20:$N$26,IR$8)=0,SUMIFS(conditions!$1:$1,conditions!$8:$8,"&lt;="&amp;IR$9,conditions!$9:$9,"&gt;="&amp;IR$9)=0),0,SUMIFS(conditions!$16:$16,conditions!$8:$8,"&lt;="&amp;IR$9,conditions!$9:$9,"&gt;="&amp;IR$9)*INDEX(conditions!$U$20:$AF$26,SUMIFS(conditions!$M$20:$M$26,conditions!$N$20:$N$26,IR$8),SUMIFS(conditions!$1:$1,conditions!$8:$8,"&lt;="&amp;IR$9,conditions!$9:$9,"&gt;="&amp;IR$9)))</f>
        <v>12.113639999999998</v>
      </c>
      <c r="IS11" s="27">
        <f>IF(OR(SUMIFS(conditions!$M$20:$M$26,conditions!$N$20:$N$26,IS$8)=0,SUMIFS(conditions!$1:$1,conditions!$8:$8,"&lt;="&amp;IS$9,conditions!$9:$9,"&gt;="&amp;IS$9)=0),0,SUMIFS(conditions!$16:$16,conditions!$8:$8,"&lt;="&amp;IS$9,conditions!$9:$9,"&gt;="&amp;IS$9)*INDEX(conditions!$U$20:$AF$26,SUMIFS(conditions!$M$20:$M$26,conditions!$N$20:$N$26,IS$8),SUMIFS(conditions!$1:$1,conditions!$8:$8,"&lt;="&amp;IS$9,conditions!$9:$9,"&gt;="&amp;IS$9)))</f>
        <v>12.113639999999998</v>
      </c>
      <c r="IT11" s="27">
        <f>IF(OR(SUMIFS(conditions!$M$20:$M$26,conditions!$N$20:$N$26,IT$8)=0,SUMIFS(conditions!$1:$1,conditions!$8:$8,"&lt;="&amp;IT$9,conditions!$9:$9,"&gt;="&amp;IT$9)=0),0,SUMIFS(conditions!$16:$16,conditions!$8:$8,"&lt;="&amp;IT$9,conditions!$9:$9,"&gt;="&amp;IT$9)*INDEX(conditions!$U$20:$AF$26,SUMIFS(conditions!$M$20:$M$26,conditions!$N$20:$N$26,IT$8),SUMIFS(conditions!$1:$1,conditions!$8:$8,"&lt;="&amp;IT$9,conditions!$9:$9,"&gt;="&amp;IT$9)))</f>
        <v>12.113639999999998</v>
      </c>
      <c r="IU11" s="27">
        <f>IF(OR(SUMIFS(conditions!$M$20:$M$26,conditions!$N$20:$N$26,IU$8)=0,SUMIFS(conditions!$1:$1,conditions!$8:$8,"&lt;="&amp;IU$9,conditions!$9:$9,"&gt;="&amp;IU$9)=0),0,SUMIFS(conditions!$16:$16,conditions!$8:$8,"&lt;="&amp;IU$9,conditions!$9:$9,"&gt;="&amp;IU$9)*INDEX(conditions!$U$20:$AF$26,SUMIFS(conditions!$M$20:$M$26,conditions!$N$20:$N$26,IU$8),SUMIFS(conditions!$1:$1,conditions!$8:$8,"&lt;="&amp;IU$9,conditions!$9:$9,"&gt;="&amp;IU$9)))</f>
        <v>12.113639999999998</v>
      </c>
      <c r="IV11" s="27">
        <f>IF(OR(SUMIFS(conditions!$M$20:$M$26,conditions!$N$20:$N$26,IV$8)=0,SUMIFS(conditions!$1:$1,conditions!$8:$8,"&lt;="&amp;IV$9,conditions!$9:$9,"&gt;="&amp;IV$9)=0),0,SUMIFS(conditions!$16:$16,conditions!$8:$8,"&lt;="&amp;IV$9,conditions!$9:$9,"&gt;="&amp;IV$9)*INDEX(conditions!$U$20:$AF$26,SUMIFS(conditions!$M$20:$M$26,conditions!$N$20:$N$26,IV$8),SUMIFS(conditions!$1:$1,conditions!$8:$8,"&lt;="&amp;IV$9,conditions!$9:$9,"&gt;="&amp;IV$9)))</f>
        <v>12.113639999999998</v>
      </c>
      <c r="IW11" s="27">
        <f>IF(OR(SUMIFS(conditions!$M$20:$M$26,conditions!$N$20:$N$26,IW$8)=0,SUMIFS(conditions!$1:$1,conditions!$8:$8,"&lt;="&amp;IW$9,conditions!$9:$9,"&gt;="&amp;IW$9)=0),0,SUMIFS(conditions!$16:$16,conditions!$8:$8,"&lt;="&amp;IW$9,conditions!$9:$9,"&gt;="&amp;IW$9)*INDEX(conditions!$U$20:$AF$26,SUMIFS(conditions!$M$20:$M$26,conditions!$N$20:$N$26,IW$8),SUMIFS(conditions!$1:$1,conditions!$8:$8,"&lt;="&amp;IW$9,conditions!$9:$9,"&gt;="&amp;IW$9)))</f>
        <v>0</v>
      </c>
      <c r="IX11" s="27">
        <f>IF(OR(SUMIFS(conditions!$M$20:$M$26,conditions!$N$20:$N$26,IX$8)=0,SUMIFS(conditions!$1:$1,conditions!$8:$8,"&lt;="&amp;IX$9,conditions!$9:$9,"&gt;="&amp;IX$9)=0),0,SUMIFS(conditions!$16:$16,conditions!$8:$8,"&lt;="&amp;IX$9,conditions!$9:$9,"&gt;="&amp;IX$9)*INDEX(conditions!$U$20:$AF$26,SUMIFS(conditions!$M$20:$M$26,conditions!$N$20:$N$26,IX$8),SUMIFS(conditions!$1:$1,conditions!$8:$8,"&lt;="&amp;IX$9,conditions!$9:$9,"&gt;="&amp;IX$9)))</f>
        <v>0</v>
      </c>
      <c r="IY11" s="27">
        <f>IF(OR(SUMIFS(conditions!$M$20:$M$26,conditions!$N$20:$N$26,IY$8)=0,SUMIFS(conditions!$1:$1,conditions!$8:$8,"&lt;="&amp;IY$9,conditions!$9:$9,"&gt;="&amp;IY$9)=0),0,SUMIFS(conditions!$16:$16,conditions!$8:$8,"&lt;="&amp;IY$9,conditions!$9:$9,"&gt;="&amp;IY$9)*INDEX(conditions!$U$20:$AF$26,SUMIFS(conditions!$M$20:$M$26,conditions!$N$20:$N$26,IY$8),SUMIFS(conditions!$1:$1,conditions!$8:$8,"&lt;="&amp;IY$9,conditions!$9:$9,"&gt;="&amp;IY$9)))</f>
        <v>12.113639999999998</v>
      </c>
      <c r="IZ11" s="27">
        <f>IF(OR(SUMIFS(conditions!$M$20:$M$26,conditions!$N$20:$N$26,IZ$8)=0,SUMIFS(conditions!$1:$1,conditions!$8:$8,"&lt;="&amp;IZ$9,conditions!$9:$9,"&gt;="&amp;IZ$9)=0),0,SUMIFS(conditions!$16:$16,conditions!$8:$8,"&lt;="&amp;IZ$9,conditions!$9:$9,"&gt;="&amp;IZ$9)*INDEX(conditions!$U$20:$AF$26,SUMIFS(conditions!$M$20:$M$26,conditions!$N$20:$N$26,IZ$8),SUMIFS(conditions!$1:$1,conditions!$8:$8,"&lt;="&amp;IZ$9,conditions!$9:$9,"&gt;="&amp;IZ$9)))</f>
        <v>12.113639999999998</v>
      </c>
      <c r="JA11" s="27">
        <f>IF(OR(SUMIFS(conditions!$M$20:$M$26,conditions!$N$20:$N$26,JA$8)=0,SUMIFS(conditions!$1:$1,conditions!$8:$8,"&lt;="&amp;JA$9,conditions!$9:$9,"&gt;="&amp;JA$9)=0),0,SUMIFS(conditions!$16:$16,conditions!$8:$8,"&lt;="&amp;JA$9,conditions!$9:$9,"&gt;="&amp;JA$9)*INDEX(conditions!$U$20:$AF$26,SUMIFS(conditions!$M$20:$M$26,conditions!$N$20:$N$26,JA$8),SUMIFS(conditions!$1:$1,conditions!$8:$8,"&lt;="&amp;JA$9,conditions!$9:$9,"&gt;="&amp;JA$9)))</f>
        <v>12.113639999999998</v>
      </c>
      <c r="JB11" s="27">
        <f>IF(OR(SUMIFS(conditions!$M$20:$M$26,conditions!$N$20:$N$26,JB$8)=0,SUMIFS(conditions!$1:$1,conditions!$8:$8,"&lt;="&amp;JB$9,conditions!$9:$9,"&gt;="&amp;JB$9)=0),0,SUMIFS(conditions!$16:$16,conditions!$8:$8,"&lt;="&amp;JB$9,conditions!$9:$9,"&gt;="&amp;JB$9)*INDEX(conditions!$U$20:$AF$26,SUMIFS(conditions!$M$20:$M$26,conditions!$N$20:$N$26,JB$8),SUMIFS(conditions!$1:$1,conditions!$8:$8,"&lt;="&amp;JB$9,conditions!$9:$9,"&gt;="&amp;JB$9)))</f>
        <v>12.113639999999998</v>
      </c>
      <c r="JC11" s="27">
        <f>IF(OR(SUMIFS(conditions!$M$20:$M$26,conditions!$N$20:$N$26,JC$8)=0,SUMIFS(conditions!$1:$1,conditions!$8:$8,"&lt;="&amp;JC$9,conditions!$9:$9,"&gt;="&amp;JC$9)=0),0,SUMIFS(conditions!$16:$16,conditions!$8:$8,"&lt;="&amp;JC$9,conditions!$9:$9,"&gt;="&amp;JC$9)*INDEX(conditions!$U$20:$AF$26,SUMIFS(conditions!$M$20:$M$26,conditions!$N$20:$N$26,JC$8),SUMIFS(conditions!$1:$1,conditions!$8:$8,"&lt;="&amp;JC$9,conditions!$9:$9,"&gt;="&amp;JC$9)))</f>
        <v>12.113639999999998</v>
      </c>
      <c r="JD11" s="27">
        <f>IF(OR(SUMIFS(conditions!$M$20:$M$26,conditions!$N$20:$N$26,JD$8)=0,SUMIFS(conditions!$1:$1,conditions!$8:$8,"&lt;="&amp;JD$9,conditions!$9:$9,"&gt;="&amp;JD$9)=0),0,SUMIFS(conditions!$16:$16,conditions!$8:$8,"&lt;="&amp;JD$9,conditions!$9:$9,"&gt;="&amp;JD$9)*INDEX(conditions!$U$20:$AF$26,SUMIFS(conditions!$M$20:$M$26,conditions!$N$20:$N$26,JD$8),SUMIFS(conditions!$1:$1,conditions!$8:$8,"&lt;="&amp;JD$9,conditions!$9:$9,"&gt;="&amp;JD$9)))</f>
        <v>0</v>
      </c>
      <c r="JE11" s="27">
        <f>IF(OR(SUMIFS(conditions!$M$20:$M$26,conditions!$N$20:$N$26,JE$8)=0,SUMIFS(conditions!$1:$1,conditions!$8:$8,"&lt;="&amp;JE$9,conditions!$9:$9,"&gt;="&amp;JE$9)=0),0,SUMIFS(conditions!$16:$16,conditions!$8:$8,"&lt;="&amp;JE$9,conditions!$9:$9,"&gt;="&amp;JE$9)*INDEX(conditions!$U$20:$AF$26,SUMIFS(conditions!$M$20:$M$26,conditions!$N$20:$N$26,JE$8),SUMIFS(conditions!$1:$1,conditions!$8:$8,"&lt;="&amp;JE$9,conditions!$9:$9,"&gt;="&amp;JE$9)))</f>
        <v>0</v>
      </c>
      <c r="JF11" s="27">
        <f>IF(OR(SUMIFS(conditions!$M$20:$M$26,conditions!$N$20:$N$26,JF$8)=0,SUMIFS(conditions!$1:$1,conditions!$8:$8,"&lt;="&amp;JF$9,conditions!$9:$9,"&gt;="&amp;JF$9)=0),0,SUMIFS(conditions!$16:$16,conditions!$8:$8,"&lt;="&amp;JF$9,conditions!$9:$9,"&gt;="&amp;JF$9)*INDEX(conditions!$U$20:$AF$26,SUMIFS(conditions!$M$20:$M$26,conditions!$N$20:$N$26,JF$8),SUMIFS(conditions!$1:$1,conditions!$8:$8,"&lt;="&amp;JF$9,conditions!$9:$9,"&gt;="&amp;JF$9)))</f>
        <v>12.477049199999998</v>
      </c>
      <c r="JG11" s="27">
        <f>IF(OR(SUMIFS(conditions!$M$20:$M$26,conditions!$N$20:$N$26,JG$8)=0,SUMIFS(conditions!$1:$1,conditions!$8:$8,"&lt;="&amp;JG$9,conditions!$9:$9,"&gt;="&amp;JG$9)=0),0,SUMIFS(conditions!$16:$16,conditions!$8:$8,"&lt;="&amp;JG$9,conditions!$9:$9,"&gt;="&amp;JG$9)*INDEX(conditions!$U$20:$AF$26,SUMIFS(conditions!$M$20:$M$26,conditions!$N$20:$N$26,JG$8),SUMIFS(conditions!$1:$1,conditions!$8:$8,"&lt;="&amp;JG$9,conditions!$9:$9,"&gt;="&amp;JG$9)))</f>
        <v>12.477049199999998</v>
      </c>
      <c r="JH11" s="27">
        <f>IF(OR(SUMIFS(conditions!$M$20:$M$26,conditions!$N$20:$N$26,JH$8)=0,SUMIFS(conditions!$1:$1,conditions!$8:$8,"&lt;="&amp;JH$9,conditions!$9:$9,"&gt;="&amp;JH$9)=0),0,SUMIFS(conditions!$16:$16,conditions!$8:$8,"&lt;="&amp;JH$9,conditions!$9:$9,"&gt;="&amp;JH$9)*INDEX(conditions!$U$20:$AF$26,SUMIFS(conditions!$M$20:$M$26,conditions!$N$20:$N$26,JH$8),SUMIFS(conditions!$1:$1,conditions!$8:$8,"&lt;="&amp;JH$9,conditions!$9:$9,"&gt;="&amp;JH$9)))</f>
        <v>12.477049199999998</v>
      </c>
      <c r="JI11" s="27">
        <f>IF(OR(SUMIFS(conditions!$M$20:$M$26,conditions!$N$20:$N$26,JI$8)=0,SUMIFS(conditions!$1:$1,conditions!$8:$8,"&lt;="&amp;JI$9,conditions!$9:$9,"&gt;="&amp;JI$9)=0),0,SUMIFS(conditions!$16:$16,conditions!$8:$8,"&lt;="&amp;JI$9,conditions!$9:$9,"&gt;="&amp;JI$9)*INDEX(conditions!$U$20:$AF$26,SUMIFS(conditions!$M$20:$M$26,conditions!$N$20:$N$26,JI$8),SUMIFS(conditions!$1:$1,conditions!$8:$8,"&lt;="&amp;JI$9,conditions!$9:$9,"&gt;="&amp;JI$9)))</f>
        <v>12.477049199999998</v>
      </c>
      <c r="JJ11" s="27">
        <f>IF(OR(SUMIFS(conditions!$M$20:$M$26,conditions!$N$20:$N$26,JJ$8)=0,SUMIFS(conditions!$1:$1,conditions!$8:$8,"&lt;="&amp;JJ$9,conditions!$9:$9,"&gt;="&amp;JJ$9)=0),0,SUMIFS(conditions!$16:$16,conditions!$8:$8,"&lt;="&amp;JJ$9,conditions!$9:$9,"&gt;="&amp;JJ$9)*INDEX(conditions!$U$20:$AF$26,SUMIFS(conditions!$M$20:$M$26,conditions!$N$20:$N$26,JJ$8),SUMIFS(conditions!$1:$1,conditions!$8:$8,"&lt;="&amp;JJ$9,conditions!$9:$9,"&gt;="&amp;JJ$9)))</f>
        <v>12.477049199999998</v>
      </c>
      <c r="JK11" s="27">
        <f>IF(OR(SUMIFS(conditions!$M$20:$M$26,conditions!$N$20:$N$26,JK$8)=0,SUMIFS(conditions!$1:$1,conditions!$8:$8,"&lt;="&amp;JK$9,conditions!$9:$9,"&gt;="&amp;JK$9)=0),0,SUMIFS(conditions!$16:$16,conditions!$8:$8,"&lt;="&amp;JK$9,conditions!$9:$9,"&gt;="&amp;JK$9)*INDEX(conditions!$U$20:$AF$26,SUMIFS(conditions!$M$20:$M$26,conditions!$N$20:$N$26,JK$8),SUMIFS(conditions!$1:$1,conditions!$8:$8,"&lt;="&amp;JK$9,conditions!$9:$9,"&gt;="&amp;JK$9)))</f>
        <v>0</v>
      </c>
      <c r="JL11" s="27">
        <f>IF(OR(SUMIFS(conditions!$M$20:$M$26,conditions!$N$20:$N$26,JL$8)=0,SUMIFS(conditions!$1:$1,conditions!$8:$8,"&lt;="&amp;JL$9,conditions!$9:$9,"&gt;="&amp;JL$9)=0),0,SUMIFS(conditions!$16:$16,conditions!$8:$8,"&lt;="&amp;JL$9,conditions!$9:$9,"&gt;="&amp;JL$9)*INDEX(conditions!$U$20:$AF$26,SUMIFS(conditions!$M$20:$M$26,conditions!$N$20:$N$26,JL$8),SUMIFS(conditions!$1:$1,conditions!$8:$8,"&lt;="&amp;JL$9,conditions!$9:$9,"&gt;="&amp;JL$9)))</f>
        <v>0</v>
      </c>
      <c r="JM11" s="27">
        <f>IF(OR(SUMIFS(conditions!$M$20:$M$26,conditions!$N$20:$N$26,JM$8)=0,SUMIFS(conditions!$1:$1,conditions!$8:$8,"&lt;="&amp;JM$9,conditions!$9:$9,"&gt;="&amp;JM$9)=0),0,SUMIFS(conditions!$16:$16,conditions!$8:$8,"&lt;="&amp;JM$9,conditions!$9:$9,"&gt;="&amp;JM$9)*INDEX(conditions!$U$20:$AF$26,SUMIFS(conditions!$M$20:$M$26,conditions!$N$20:$N$26,JM$8),SUMIFS(conditions!$1:$1,conditions!$8:$8,"&lt;="&amp;JM$9,conditions!$9:$9,"&gt;="&amp;JM$9)))</f>
        <v>12.477049199999998</v>
      </c>
      <c r="JN11" s="27">
        <f>IF(OR(SUMIFS(conditions!$M$20:$M$26,conditions!$N$20:$N$26,JN$8)=0,SUMIFS(conditions!$1:$1,conditions!$8:$8,"&lt;="&amp;JN$9,conditions!$9:$9,"&gt;="&amp;JN$9)=0),0,SUMIFS(conditions!$16:$16,conditions!$8:$8,"&lt;="&amp;JN$9,conditions!$9:$9,"&gt;="&amp;JN$9)*INDEX(conditions!$U$20:$AF$26,SUMIFS(conditions!$M$20:$M$26,conditions!$N$20:$N$26,JN$8),SUMIFS(conditions!$1:$1,conditions!$8:$8,"&lt;="&amp;JN$9,conditions!$9:$9,"&gt;="&amp;JN$9)))</f>
        <v>12.477049199999998</v>
      </c>
      <c r="JO11" s="27">
        <f>IF(OR(SUMIFS(conditions!$M$20:$M$26,conditions!$N$20:$N$26,JO$8)=0,SUMIFS(conditions!$1:$1,conditions!$8:$8,"&lt;="&amp;JO$9,conditions!$9:$9,"&gt;="&amp;JO$9)=0),0,SUMIFS(conditions!$16:$16,conditions!$8:$8,"&lt;="&amp;JO$9,conditions!$9:$9,"&gt;="&amp;JO$9)*INDEX(conditions!$U$20:$AF$26,SUMIFS(conditions!$M$20:$M$26,conditions!$N$20:$N$26,JO$8),SUMIFS(conditions!$1:$1,conditions!$8:$8,"&lt;="&amp;JO$9,conditions!$9:$9,"&gt;="&amp;JO$9)))</f>
        <v>12.477049199999998</v>
      </c>
      <c r="JP11" s="27">
        <f>IF(OR(SUMIFS(conditions!$M$20:$M$26,conditions!$N$20:$N$26,JP$8)=0,SUMIFS(conditions!$1:$1,conditions!$8:$8,"&lt;="&amp;JP$9,conditions!$9:$9,"&gt;="&amp;JP$9)=0),0,SUMIFS(conditions!$16:$16,conditions!$8:$8,"&lt;="&amp;JP$9,conditions!$9:$9,"&gt;="&amp;JP$9)*INDEX(conditions!$U$20:$AF$26,SUMIFS(conditions!$M$20:$M$26,conditions!$N$20:$N$26,JP$8),SUMIFS(conditions!$1:$1,conditions!$8:$8,"&lt;="&amp;JP$9,conditions!$9:$9,"&gt;="&amp;JP$9)))</f>
        <v>12.477049199999998</v>
      </c>
      <c r="JQ11" s="27">
        <f>IF(OR(SUMIFS(conditions!$M$20:$M$26,conditions!$N$20:$N$26,JQ$8)=0,SUMIFS(conditions!$1:$1,conditions!$8:$8,"&lt;="&amp;JQ$9,conditions!$9:$9,"&gt;="&amp;JQ$9)=0),0,SUMIFS(conditions!$16:$16,conditions!$8:$8,"&lt;="&amp;JQ$9,conditions!$9:$9,"&gt;="&amp;JQ$9)*INDEX(conditions!$U$20:$AF$26,SUMIFS(conditions!$M$20:$M$26,conditions!$N$20:$N$26,JQ$8),SUMIFS(conditions!$1:$1,conditions!$8:$8,"&lt;="&amp;JQ$9,conditions!$9:$9,"&gt;="&amp;JQ$9)))</f>
        <v>12.477049199999998</v>
      </c>
      <c r="JR11" s="27">
        <f>IF(OR(SUMIFS(conditions!$M$20:$M$26,conditions!$N$20:$N$26,JR$8)=0,SUMIFS(conditions!$1:$1,conditions!$8:$8,"&lt;="&amp;JR$9,conditions!$9:$9,"&gt;="&amp;JR$9)=0),0,SUMIFS(conditions!$16:$16,conditions!$8:$8,"&lt;="&amp;JR$9,conditions!$9:$9,"&gt;="&amp;JR$9)*INDEX(conditions!$U$20:$AF$26,SUMIFS(conditions!$M$20:$M$26,conditions!$N$20:$N$26,JR$8),SUMIFS(conditions!$1:$1,conditions!$8:$8,"&lt;="&amp;JR$9,conditions!$9:$9,"&gt;="&amp;JR$9)))</f>
        <v>0</v>
      </c>
      <c r="JS11" s="27">
        <f>IF(OR(SUMIFS(conditions!$M$20:$M$26,conditions!$N$20:$N$26,JS$8)=0,SUMIFS(conditions!$1:$1,conditions!$8:$8,"&lt;="&amp;JS$9,conditions!$9:$9,"&gt;="&amp;JS$9)=0),0,SUMIFS(conditions!$16:$16,conditions!$8:$8,"&lt;="&amp;JS$9,conditions!$9:$9,"&gt;="&amp;JS$9)*INDEX(conditions!$U$20:$AF$26,SUMIFS(conditions!$M$20:$M$26,conditions!$N$20:$N$26,JS$8),SUMIFS(conditions!$1:$1,conditions!$8:$8,"&lt;="&amp;JS$9,conditions!$9:$9,"&gt;="&amp;JS$9)))</f>
        <v>0</v>
      </c>
      <c r="JT11" s="27">
        <f>IF(OR(SUMIFS(conditions!$M$20:$M$26,conditions!$N$20:$N$26,JT$8)=0,SUMIFS(conditions!$1:$1,conditions!$8:$8,"&lt;="&amp;JT$9,conditions!$9:$9,"&gt;="&amp;JT$9)=0),0,SUMIFS(conditions!$16:$16,conditions!$8:$8,"&lt;="&amp;JT$9,conditions!$9:$9,"&gt;="&amp;JT$9)*INDEX(conditions!$U$20:$AF$26,SUMIFS(conditions!$M$20:$M$26,conditions!$N$20:$N$26,JT$8),SUMIFS(conditions!$1:$1,conditions!$8:$8,"&lt;="&amp;JT$9,conditions!$9:$9,"&gt;="&amp;JT$9)))</f>
        <v>12.477049199999998</v>
      </c>
      <c r="JU11" s="27">
        <f>IF(OR(SUMIFS(conditions!$M$20:$M$26,conditions!$N$20:$N$26,JU$8)=0,SUMIFS(conditions!$1:$1,conditions!$8:$8,"&lt;="&amp;JU$9,conditions!$9:$9,"&gt;="&amp;JU$9)=0),0,SUMIFS(conditions!$16:$16,conditions!$8:$8,"&lt;="&amp;JU$9,conditions!$9:$9,"&gt;="&amp;JU$9)*INDEX(conditions!$U$20:$AF$26,SUMIFS(conditions!$M$20:$M$26,conditions!$N$20:$N$26,JU$8),SUMIFS(conditions!$1:$1,conditions!$8:$8,"&lt;="&amp;JU$9,conditions!$9:$9,"&gt;="&amp;JU$9)))</f>
        <v>12.477049199999998</v>
      </c>
      <c r="JV11" s="27">
        <f>IF(OR(SUMIFS(conditions!$M$20:$M$26,conditions!$N$20:$N$26,JV$8)=0,SUMIFS(conditions!$1:$1,conditions!$8:$8,"&lt;="&amp;JV$9,conditions!$9:$9,"&gt;="&amp;JV$9)=0),0,SUMIFS(conditions!$16:$16,conditions!$8:$8,"&lt;="&amp;JV$9,conditions!$9:$9,"&gt;="&amp;JV$9)*INDEX(conditions!$U$20:$AF$26,SUMIFS(conditions!$M$20:$M$26,conditions!$N$20:$N$26,JV$8),SUMIFS(conditions!$1:$1,conditions!$8:$8,"&lt;="&amp;JV$9,conditions!$9:$9,"&gt;="&amp;JV$9)))</f>
        <v>12.477049199999998</v>
      </c>
      <c r="JW11" s="27">
        <f>IF(OR(SUMIFS(conditions!$M$20:$M$26,conditions!$N$20:$N$26,JW$8)=0,SUMIFS(conditions!$1:$1,conditions!$8:$8,"&lt;="&amp;JW$9,conditions!$9:$9,"&gt;="&amp;JW$9)=0),0,SUMIFS(conditions!$16:$16,conditions!$8:$8,"&lt;="&amp;JW$9,conditions!$9:$9,"&gt;="&amp;JW$9)*INDEX(conditions!$U$20:$AF$26,SUMIFS(conditions!$M$20:$M$26,conditions!$N$20:$N$26,JW$8),SUMIFS(conditions!$1:$1,conditions!$8:$8,"&lt;="&amp;JW$9,conditions!$9:$9,"&gt;="&amp;JW$9)))</f>
        <v>12.477049199999998</v>
      </c>
      <c r="JX11" s="27">
        <f>IF(OR(SUMIFS(conditions!$M$20:$M$26,conditions!$N$20:$N$26,JX$8)=0,SUMIFS(conditions!$1:$1,conditions!$8:$8,"&lt;="&amp;JX$9,conditions!$9:$9,"&gt;="&amp;JX$9)=0),0,SUMIFS(conditions!$16:$16,conditions!$8:$8,"&lt;="&amp;JX$9,conditions!$9:$9,"&gt;="&amp;JX$9)*INDEX(conditions!$U$20:$AF$26,SUMIFS(conditions!$M$20:$M$26,conditions!$N$20:$N$26,JX$8),SUMIFS(conditions!$1:$1,conditions!$8:$8,"&lt;="&amp;JX$9,conditions!$9:$9,"&gt;="&amp;JX$9)))</f>
        <v>12.477049199999998</v>
      </c>
      <c r="JY11" s="27">
        <f>IF(OR(SUMIFS(conditions!$M$20:$M$26,conditions!$N$20:$N$26,JY$8)=0,SUMIFS(conditions!$1:$1,conditions!$8:$8,"&lt;="&amp;JY$9,conditions!$9:$9,"&gt;="&amp;JY$9)=0),0,SUMIFS(conditions!$16:$16,conditions!$8:$8,"&lt;="&amp;JY$9,conditions!$9:$9,"&gt;="&amp;JY$9)*INDEX(conditions!$U$20:$AF$26,SUMIFS(conditions!$M$20:$M$26,conditions!$N$20:$N$26,JY$8),SUMIFS(conditions!$1:$1,conditions!$8:$8,"&lt;="&amp;JY$9,conditions!$9:$9,"&gt;="&amp;JY$9)))</f>
        <v>0</v>
      </c>
      <c r="JZ11" s="27">
        <f>IF(OR(SUMIFS(conditions!$M$20:$M$26,conditions!$N$20:$N$26,JZ$8)=0,SUMIFS(conditions!$1:$1,conditions!$8:$8,"&lt;="&amp;JZ$9,conditions!$9:$9,"&gt;="&amp;JZ$9)=0),0,SUMIFS(conditions!$16:$16,conditions!$8:$8,"&lt;="&amp;JZ$9,conditions!$9:$9,"&gt;="&amp;JZ$9)*INDEX(conditions!$U$20:$AF$26,SUMIFS(conditions!$M$20:$M$26,conditions!$N$20:$N$26,JZ$8),SUMIFS(conditions!$1:$1,conditions!$8:$8,"&lt;="&amp;JZ$9,conditions!$9:$9,"&gt;="&amp;JZ$9)))</f>
        <v>0</v>
      </c>
      <c r="KA11" s="27">
        <f>IF(OR(SUMIFS(conditions!$M$20:$M$26,conditions!$N$20:$N$26,KA$8)=0,SUMIFS(conditions!$1:$1,conditions!$8:$8,"&lt;="&amp;KA$9,conditions!$9:$9,"&gt;="&amp;KA$9)=0),0,SUMIFS(conditions!$16:$16,conditions!$8:$8,"&lt;="&amp;KA$9,conditions!$9:$9,"&gt;="&amp;KA$9)*INDEX(conditions!$U$20:$AF$26,SUMIFS(conditions!$M$20:$M$26,conditions!$N$20:$N$26,KA$8),SUMIFS(conditions!$1:$1,conditions!$8:$8,"&lt;="&amp;KA$9,conditions!$9:$9,"&gt;="&amp;KA$9)))</f>
        <v>12.477049199999998</v>
      </c>
      <c r="KB11" s="27">
        <f>IF(OR(SUMIFS(conditions!$M$20:$M$26,conditions!$N$20:$N$26,KB$8)=0,SUMIFS(conditions!$1:$1,conditions!$8:$8,"&lt;="&amp;KB$9,conditions!$9:$9,"&gt;="&amp;KB$9)=0),0,SUMIFS(conditions!$16:$16,conditions!$8:$8,"&lt;="&amp;KB$9,conditions!$9:$9,"&gt;="&amp;KB$9)*INDEX(conditions!$U$20:$AF$26,SUMIFS(conditions!$M$20:$M$26,conditions!$N$20:$N$26,KB$8),SUMIFS(conditions!$1:$1,conditions!$8:$8,"&lt;="&amp;KB$9,conditions!$9:$9,"&gt;="&amp;KB$9)))</f>
        <v>12.477049199999998</v>
      </c>
      <c r="KC11" s="27">
        <f>IF(OR(SUMIFS(conditions!$M$20:$M$26,conditions!$N$20:$N$26,KC$8)=0,SUMIFS(conditions!$1:$1,conditions!$8:$8,"&lt;="&amp;KC$9,conditions!$9:$9,"&gt;="&amp;KC$9)=0),0,SUMIFS(conditions!$16:$16,conditions!$8:$8,"&lt;="&amp;KC$9,conditions!$9:$9,"&gt;="&amp;KC$9)*INDEX(conditions!$U$20:$AF$26,SUMIFS(conditions!$M$20:$M$26,conditions!$N$20:$N$26,KC$8),SUMIFS(conditions!$1:$1,conditions!$8:$8,"&lt;="&amp;KC$9,conditions!$9:$9,"&gt;="&amp;KC$9)))</f>
        <v>12.477049199999998</v>
      </c>
      <c r="KD11" s="27">
        <f>IF(OR(SUMIFS(conditions!$M$20:$M$26,conditions!$N$20:$N$26,KD$8)=0,SUMIFS(conditions!$1:$1,conditions!$8:$8,"&lt;="&amp;KD$9,conditions!$9:$9,"&gt;="&amp;KD$9)=0),0,SUMIFS(conditions!$16:$16,conditions!$8:$8,"&lt;="&amp;KD$9,conditions!$9:$9,"&gt;="&amp;KD$9)*INDEX(conditions!$U$20:$AF$26,SUMIFS(conditions!$M$20:$M$26,conditions!$N$20:$N$26,KD$8),SUMIFS(conditions!$1:$1,conditions!$8:$8,"&lt;="&amp;KD$9,conditions!$9:$9,"&gt;="&amp;KD$9)))</f>
        <v>12.477049199999998</v>
      </c>
      <c r="KE11" s="27">
        <f>IF(OR(SUMIFS(conditions!$M$20:$M$26,conditions!$N$20:$N$26,KE$8)=0,SUMIFS(conditions!$1:$1,conditions!$8:$8,"&lt;="&amp;KE$9,conditions!$9:$9,"&gt;="&amp;KE$9)=0),0,SUMIFS(conditions!$16:$16,conditions!$8:$8,"&lt;="&amp;KE$9,conditions!$9:$9,"&gt;="&amp;KE$9)*INDEX(conditions!$U$20:$AF$26,SUMIFS(conditions!$M$20:$M$26,conditions!$N$20:$N$26,KE$8),SUMIFS(conditions!$1:$1,conditions!$8:$8,"&lt;="&amp;KE$9,conditions!$9:$9,"&gt;="&amp;KE$9)))</f>
        <v>12.477049199999998</v>
      </c>
      <c r="KF11" s="27">
        <f>IF(OR(SUMIFS(conditions!$M$20:$M$26,conditions!$N$20:$N$26,KF$8)=0,SUMIFS(conditions!$1:$1,conditions!$8:$8,"&lt;="&amp;KF$9,conditions!$9:$9,"&gt;="&amp;KF$9)=0),0,SUMIFS(conditions!$16:$16,conditions!$8:$8,"&lt;="&amp;KF$9,conditions!$9:$9,"&gt;="&amp;KF$9)*INDEX(conditions!$U$20:$AF$26,SUMIFS(conditions!$M$20:$M$26,conditions!$N$20:$N$26,KF$8),SUMIFS(conditions!$1:$1,conditions!$8:$8,"&lt;="&amp;KF$9,conditions!$9:$9,"&gt;="&amp;KF$9)))</f>
        <v>0</v>
      </c>
      <c r="KG11" s="27">
        <f>IF(OR(SUMIFS(conditions!$M$20:$M$26,conditions!$N$20:$N$26,KG$8)=0,SUMIFS(conditions!$1:$1,conditions!$8:$8,"&lt;="&amp;KG$9,conditions!$9:$9,"&gt;="&amp;KG$9)=0),0,SUMIFS(conditions!$16:$16,conditions!$8:$8,"&lt;="&amp;KG$9,conditions!$9:$9,"&gt;="&amp;KG$9)*INDEX(conditions!$U$20:$AF$26,SUMIFS(conditions!$M$20:$M$26,conditions!$N$20:$N$26,KG$8),SUMIFS(conditions!$1:$1,conditions!$8:$8,"&lt;="&amp;KG$9,conditions!$9:$9,"&gt;="&amp;KG$9)))</f>
        <v>0</v>
      </c>
      <c r="KH11" s="27">
        <f>IF(OR(SUMIFS(conditions!$M$20:$M$26,conditions!$N$20:$N$26,KH$8)=0,SUMIFS(conditions!$1:$1,conditions!$8:$8,"&lt;="&amp;KH$9,conditions!$9:$9,"&gt;="&amp;KH$9)=0),0,SUMIFS(conditions!$16:$16,conditions!$8:$8,"&lt;="&amp;KH$9,conditions!$9:$9,"&gt;="&amp;KH$9)*INDEX(conditions!$U$20:$AF$26,SUMIFS(conditions!$M$20:$M$26,conditions!$N$20:$N$26,KH$8),SUMIFS(conditions!$1:$1,conditions!$8:$8,"&lt;="&amp;KH$9,conditions!$9:$9,"&gt;="&amp;KH$9)))</f>
        <v>12.477049199999998</v>
      </c>
      <c r="KI11" s="27">
        <f>IF(OR(SUMIFS(conditions!$M$20:$M$26,conditions!$N$20:$N$26,KI$8)=0,SUMIFS(conditions!$1:$1,conditions!$8:$8,"&lt;="&amp;KI$9,conditions!$9:$9,"&gt;="&amp;KI$9)=0),0,SUMIFS(conditions!$16:$16,conditions!$8:$8,"&lt;="&amp;KI$9,conditions!$9:$9,"&gt;="&amp;KI$9)*INDEX(conditions!$U$20:$AF$26,SUMIFS(conditions!$M$20:$M$26,conditions!$N$20:$N$26,KI$8),SUMIFS(conditions!$1:$1,conditions!$8:$8,"&lt;="&amp;KI$9,conditions!$9:$9,"&gt;="&amp;KI$9)))</f>
        <v>12.477049199999998</v>
      </c>
      <c r="KJ11" s="27">
        <f>IF(OR(SUMIFS(conditions!$M$20:$M$26,conditions!$N$20:$N$26,KJ$8)=0,SUMIFS(conditions!$1:$1,conditions!$8:$8,"&lt;="&amp;KJ$9,conditions!$9:$9,"&gt;="&amp;KJ$9)=0),0,SUMIFS(conditions!$16:$16,conditions!$8:$8,"&lt;="&amp;KJ$9,conditions!$9:$9,"&gt;="&amp;KJ$9)*INDEX(conditions!$U$20:$AF$26,SUMIFS(conditions!$M$20:$M$26,conditions!$N$20:$N$26,KJ$8),SUMIFS(conditions!$1:$1,conditions!$8:$8,"&lt;="&amp;KJ$9,conditions!$9:$9,"&gt;="&amp;KJ$9)))</f>
        <v>13.724754119999998</v>
      </c>
      <c r="KK11" s="27">
        <f>IF(OR(SUMIFS(conditions!$M$20:$M$26,conditions!$N$20:$N$26,KK$8)=0,SUMIFS(conditions!$1:$1,conditions!$8:$8,"&lt;="&amp;KK$9,conditions!$9:$9,"&gt;="&amp;KK$9)=0),0,SUMIFS(conditions!$16:$16,conditions!$8:$8,"&lt;="&amp;KK$9,conditions!$9:$9,"&gt;="&amp;KK$9)*INDEX(conditions!$U$20:$AF$26,SUMIFS(conditions!$M$20:$M$26,conditions!$N$20:$N$26,KK$8),SUMIFS(conditions!$1:$1,conditions!$8:$8,"&lt;="&amp;KK$9,conditions!$9:$9,"&gt;="&amp;KK$9)))</f>
        <v>13.724754119999998</v>
      </c>
      <c r="KL11" s="27">
        <f>IF(OR(SUMIFS(conditions!$M$20:$M$26,conditions!$N$20:$N$26,KL$8)=0,SUMIFS(conditions!$1:$1,conditions!$8:$8,"&lt;="&amp;KL$9,conditions!$9:$9,"&gt;="&amp;KL$9)=0),0,SUMIFS(conditions!$16:$16,conditions!$8:$8,"&lt;="&amp;KL$9,conditions!$9:$9,"&gt;="&amp;KL$9)*INDEX(conditions!$U$20:$AF$26,SUMIFS(conditions!$M$20:$M$26,conditions!$N$20:$N$26,KL$8),SUMIFS(conditions!$1:$1,conditions!$8:$8,"&lt;="&amp;KL$9,conditions!$9:$9,"&gt;="&amp;KL$9)))</f>
        <v>13.724754119999998</v>
      </c>
      <c r="KM11" s="27">
        <f>IF(OR(SUMIFS(conditions!$M$20:$M$26,conditions!$N$20:$N$26,KM$8)=0,SUMIFS(conditions!$1:$1,conditions!$8:$8,"&lt;="&amp;KM$9,conditions!$9:$9,"&gt;="&amp;KM$9)=0),0,SUMIFS(conditions!$16:$16,conditions!$8:$8,"&lt;="&amp;KM$9,conditions!$9:$9,"&gt;="&amp;KM$9)*INDEX(conditions!$U$20:$AF$26,SUMIFS(conditions!$M$20:$M$26,conditions!$N$20:$N$26,KM$8),SUMIFS(conditions!$1:$1,conditions!$8:$8,"&lt;="&amp;KM$9,conditions!$9:$9,"&gt;="&amp;KM$9)))</f>
        <v>0</v>
      </c>
      <c r="KN11" s="27">
        <f>IF(OR(SUMIFS(conditions!$M$20:$M$26,conditions!$N$20:$N$26,KN$8)=0,SUMIFS(conditions!$1:$1,conditions!$8:$8,"&lt;="&amp;KN$9,conditions!$9:$9,"&gt;="&amp;KN$9)=0),0,SUMIFS(conditions!$16:$16,conditions!$8:$8,"&lt;="&amp;KN$9,conditions!$9:$9,"&gt;="&amp;KN$9)*INDEX(conditions!$U$20:$AF$26,SUMIFS(conditions!$M$20:$M$26,conditions!$N$20:$N$26,KN$8),SUMIFS(conditions!$1:$1,conditions!$8:$8,"&lt;="&amp;KN$9,conditions!$9:$9,"&gt;="&amp;KN$9)))</f>
        <v>0</v>
      </c>
      <c r="KO11" s="27">
        <f>IF(OR(SUMIFS(conditions!$M$20:$M$26,conditions!$N$20:$N$26,KO$8)=0,SUMIFS(conditions!$1:$1,conditions!$8:$8,"&lt;="&amp;KO$9,conditions!$9:$9,"&gt;="&amp;KO$9)=0),0,SUMIFS(conditions!$16:$16,conditions!$8:$8,"&lt;="&amp;KO$9,conditions!$9:$9,"&gt;="&amp;KO$9)*INDEX(conditions!$U$20:$AF$26,SUMIFS(conditions!$M$20:$M$26,conditions!$N$20:$N$26,KO$8),SUMIFS(conditions!$1:$1,conditions!$8:$8,"&lt;="&amp;KO$9,conditions!$9:$9,"&gt;="&amp;KO$9)))</f>
        <v>13.724754119999998</v>
      </c>
      <c r="KP11" s="27">
        <f>IF(OR(SUMIFS(conditions!$M$20:$M$26,conditions!$N$20:$N$26,KP$8)=0,SUMIFS(conditions!$1:$1,conditions!$8:$8,"&lt;="&amp;KP$9,conditions!$9:$9,"&gt;="&amp;KP$9)=0),0,SUMIFS(conditions!$16:$16,conditions!$8:$8,"&lt;="&amp;KP$9,conditions!$9:$9,"&gt;="&amp;KP$9)*INDEX(conditions!$U$20:$AF$26,SUMIFS(conditions!$M$20:$M$26,conditions!$N$20:$N$26,KP$8),SUMIFS(conditions!$1:$1,conditions!$8:$8,"&lt;="&amp;KP$9,conditions!$9:$9,"&gt;="&amp;KP$9)))</f>
        <v>13.724754119999998</v>
      </c>
      <c r="KQ11" s="27">
        <f>IF(OR(SUMIFS(conditions!$M$20:$M$26,conditions!$N$20:$N$26,KQ$8)=0,SUMIFS(conditions!$1:$1,conditions!$8:$8,"&lt;="&amp;KQ$9,conditions!$9:$9,"&gt;="&amp;KQ$9)=0),0,SUMIFS(conditions!$16:$16,conditions!$8:$8,"&lt;="&amp;KQ$9,conditions!$9:$9,"&gt;="&amp;KQ$9)*INDEX(conditions!$U$20:$AF$26,SUMIFS(conditions!$M$20:$M$26,conditions!$N$20:$N$26,KQ$8),SUMIFS(conditions!$1:$1,conditions!$8:$8,"&lt;="&amp;KQ$9,conditions!$9:$9,"&gt;="&amp;KQ$9)))</f>
        <v>13.724754119999998</v>
      </c>
      <c r="KR11" s="27">
        <f>IF(OR(SUMIFS(conditions!$M$20:$M$26,conditions!$N$20:$N$26,KR$8)=0,SUMIFS(conditions!$1:$1,conditions!$8:$8,"&lt;="&amp;KR$9,conditions!$9:$9,"&gt;="&amp;KR$9)=0),0,SUMIFS(conditions!$16:$16,conditions!$8:$8,"&lt;="&amp;KR$9,conditions!$9:$9,"&gt;="&amp;KR$9)*INDEX(conditions!$U$20:$AF$26,SUMIFS(conditions!$M$20:$M$26,conditions!$N$20:$N$26,KR$8),SUMIFS(conditions!$1:$1,conditions!$8:$8,"&lt;="&amp;KR$9,conditions!$9:$9,"&gt;="&amp;KR$9)))</f>
        <v>13.724754119999998</v>
      </c>
      <c r="KS11" s="27">
        <f>IF(OR(SUMIFS(conditions!$M$20:$M$26,conditions!$N$20:$N$26,KS$8)=0,SUMIFS(conditions!$1:$1,conditions!$8:$8,"&lt;="&amp;KS$9,conditions!$9:$9,"&gt;="&amp;KS$9)=0),0,SUMIFS(conditions!$16:$16,conditions!$8:$8,"&lt;="&amp;KS$9,conditions!$9:$9,"&gt;="&amp;KS$9)*INDEX(conditions!$U$20:$AF$26,SUMIFS(conditions!$M$20:$M$26,conditions!$N$20:$N$26,KS$8),SUMIFS(conditions!$1:$1,conditions!$8:$8,"&lt;="&amp;KS$9,conditions!$9:$9,"&gt;="&amp;KS$9)))</f>
        <v>13.724754119999998</v>
      </c>
      <c r="KT11" s="27">
        <f>IF(OR(SUMIFS(conditions!$M$20:$M$26,conditions!$N$20:$N$26,KT$8)=0,SUMIFS(conditions!$1:$1,conditions!$8:$8,"&lt;="&amp;KT$9,conditions!$9:$9,"&gt;="&amp;KT$9)=0),0,SUMIFS(conditions!$16:$16,conditions!$8:$8,"&lt;="&amp;KT$9,conditions!$9:$9,"&gt;="&amp;KT$9)*INDEX(conditions!$U$20:$AF$26,SUMIFS(conditions!$M$20:$M$26,conditions!$N$20:$N$26,KT$8),SUMIFS(conditions!$1:$1,conditions!$8:$8,"&lt;="&amp;KT$9,conditions!$9:$9,"&gt;="&amp;KT$9)))</f>
        <v>0</v>
      </c>
      <c r="KU11" s="27">
        <f>IF(OR(SUMIFS(conditions!$M$20:$M$26,conditions!$N$20:$N$26,KU$8)=0,SUMIFS(conditions!$1:$1,conditions!$8:$8,"&lt;="&amp;KU$9,conditions!$9:$9,"&gt;="&amp;KU$9)=0),0,SUMIFS(conditions!$16:$16,conditions!$8:$8,"&lt;="&amp;KU$9,conditions!$9:$9,"&gt;="&amp;KU$9)*INDEX(conditions!$U$20:$AF$26,SUMIFS(conditions!$M$20:$M$26,conditions!$N$20:$N$26,KU$8),SUMIFS(conditions!$1:$1,conditions!$8:$8,"&lt;="&amp;KU$9,conditions!$9:$9,"&gt;="&amp;KU$9)))</f>
        <v>0</v>
      </c>
      <c r="KV11" s="27">
        <f>IF(OR(SUMIFS(conditions!$M$20:$M$26,conditions!$N$20:$N$26,KV$8)=0,SUMIFS(conditions!$1:$1,conditions!$8:$8,"&lt;="&amp;KV$9,conditions!$9:$9,"&gt;="&amp;KV$9)=0),0,SUMIFS(conditions!$16:$16,conditions!$8:$8,"&lt;="&amp;KV$9,conditions!$9:$9,"&gt;="&amp;KV$9)*INDEX(conditions!$U$20:$AF$26,SUMIFS(conditions!$M$20:$M$26,conditions!$N$20:$N$26,KV$8),SUMIFS(conditions!$1:$1,conditions!$8:$8,"&lt;="&amp;KV$9,conditions!$9:$9,"&gt;="&amp;KV$9)))</f>
        <v>13.724754119999998</v>
      </c>
      <c r="KW11" s="27">
        <f>IF(OR(SUMIFS(conditions!$M$20:$M$26,conditions!$N$20:$N$26,KW$8)=0,SUMIFS(conditions!$1:$1,conditions!$8:$8,"&lt;="&amp;KW$9,conditions!$9:$9,"&gt;="&amp;KW$9)=0),0,SUMIFS(conditions!$16:$16,conditions!$8:$8,"&lt;="&amp;KW$9,conditions!$9:$9,"&gt;="&amp;KW$9)*INDEX(conditions!$U$20:$AF$26,SUMIFS(conditions!$M$20:$M$26,conditions!$N$20:$N$26,KW$8),SUMIFS(conditions!$1:$1,conditions!$8:$8,"&lt;="&amp;KW$9,conditions!$9:$9,"&gt;="&amp;KW$9)))</f>
        <v>13.724754119999998</v>
      </c>
      <c r="KX11" s="27">
        <f>IF(OR(SUMIFS(conditions!$M$20:$M$26,conditions!$N$20:$N$26,KX$8)=0,SUMIFS(conditions!$1:$1,conditions!$8:$8,"&lt;="&amp;KX$9,conditions!$9:$9,"&gt;="&amp;KX$9)=0),0,SUMIFS(conditions!$16:$16,conditions!$8:$8,"&lt;="&amp;KX$9,conditions!$9:$9,"&gt;="&amp;KX$9)*INDEX(conditions!$U$20:$AF$26,SUMIFS(conditions!$M$20:$M$26,conditions!$N$20:$N$26,KX$8),SUMIFS(conditions!$1:$1,conditions!$8:$8,"&lt;="&amp;KX$9,conditions!$9:$9,"&gt;="&amp;KX$9)))</f>
        <v>13.724754119999998</v>
      </c>
      <c r="KY11" s="27">
        <f>IF(OR(SUMIFS(conditions!$M$20:$M$26,conditions!$N$20:$N$26,KY$8)=0,SUMIFS(conditions!$1:$1,conditions!$8:$8,"&lt;="&amp;KY$9,conditions!$9:$9,"&gt;="&amp;KY$9)=0),0,SUMIFS(conditions!$16:$16,conditions!$8:$8,"&lt;="&amp;KY$9,conditions!$9:$9,"&gt;="&amp;KY$9)*INDEX(conditions!$U$20:$AF$26,SUMIFS(conditions!$M$20:$M$26,conditions!$N$20:$N$26,KY$8),SUMIFS(conditions!$1:$1,conditions!$8:$8,"&lt;="&amp;KY$9,conditions!$9:$9,"&gt;="&amp;KY$9)))</f>
        <v>13.724754119999998</v>
      </c>
      <c r="KZ11" s="27">
        <f>IF(OR(SUMIFS(conditions!$M$20:$M$26,conditions!$N$20:$N$26,KZ$8)=0,SUMIFS(conditions!$1:$1,conditions!$8:$8,"&lt;="&amp;KZ$9,conditions!$9:$9,"&gt;="&amp;KZ$9)=0),0,SUMIFS(conditions!$16:$16,conditions!$8:$8,"&lt;="&amp;KZ$9,conditions!$9:$9,"&gt;="&amp;KZ$9)*INDEX(conditions!$U$20:$AF$26,SUMIFS(conditions!$M$20:$M$26,conditions!$N$20:$N$26,KZ$8),SUMIFS(conditions!$1:$1,conditions!$8:$8,"&lt;="&amp;KZ$9,conditions!$9:$9,"&gt;="&amp;KZ$9)))</f>
        <v>13.724754119999998</v>
      </c>
      <c r="LA11" s="27">
        <f>IF(OR(SUMIFS(conditions!$M$20:$M$26,conditions!$N$20:$N$26,LA$8)=0,SUMIFS(conditions!$1:$1,conditions!$8:$8,"&lt;="&amp;LA$9,conditions!$9:$9,"&gt;="&amp;LA$9)=0),0,SUMIFS(conditions!$16:$16,conditions!$8:$8,"&lt;="&amp;LA$9,conditions!$9:$9,"&gt;="&amp;LA$9)*INDEX(conditions!$U$20:$AF$26,SUMIFS(conditions!$M$20:$M$26,conditions!$N$20:$N$26,LA$8),SUMIFS(conditions!$1:$1,conditions!$8:$8,"&lt;="&amp;LA$9,conditions!$9:$9,"&gt;="&amp;LA$9)))</f>
        <v>0</v>
      </c>
      <c r="LB11" s="27">
        <f>IF(OR(SUMIFS(conditions!$M$20:$M$26,conditions!$N$20:$N$26,LB$8)=0,SUMIFS(conditions!$1:$1,conditions!$8:$8,"&lt;="&amp;LB$9,conditions!$9:$9,"&gt;="&amp;LB$9)=0),0,SUMIFS(conditions!$16:$16,conditions!$8:$8,"&lt;="&amp;LB$9,conditions!$9:$9,"&gt;="&amp;LB$9)*INDEX(conditions!$U$20:$AF$26,SUMIFS(conditions!$M$20:$M$26,conditions!$N$20:$N$26,LB$8),SUMIFS(conditions!$1:$1,conditions!$8:$8,"&lt;="&amp;LB$9,conditions!$9:$9,"&gt;="&amp;LB$9)))</f>
        <v>0</v>
      </c>
      <c r="LC11" s="27">
        <f>IF(OR(SUMIFS(conditions!$M$20:$M$26,conditions!$N$20:$N$26,LC$8)=0,SUMIFS(conditions!$1:$1,conditions!$8:$8,"&lt;="&amp;LC$9,conditions!$9:$9,"&gt;="&amp;LC$9)=0),0,SUMIFS(conditions!$16:$16,conditions!$8:$8,"&lt;="&amp;LC$9,conditions!$9:$9,"&gt;="&amp;LC$9)*INDEX(conditions!$U$20:$AF$26,SUMIFS(conditions!$M$20:$M$26,conditions!$N$20:$N$26,LC$8),SUMIFS(conditions!$1:$1,conditions!$8:$8,"&lt;="&amp;LC$9,conditions!$9:$9,"&gt;="&amp;LC$9)))</f>
        <v>13.724754119999998</v>
      </c>
      <c r="LD11" s="27">
        <f>IF(OR(SUMIFS(conditions!$M$20:$M$26,conditions!$N$20:$N$26,LD$8)=0,SUMIFS(conditions!$1:$1,conditions!$8:$8,"&lt;="&amp;LD$9,conditions!$9:$9,"&gt;="&amp;LD$9)=0),0,SUMIFS(conditions!$16:$16,conditions!$8:$8,"&lt;="&amp;LD$9,conditions!$9:$9,"&gt;="&amp;LD$9)*INDEX(conditions!$U$20:$AF$26,SUMIFS(conditions!$M$20:$M$26,conditions!$N$20:$N$26,LD$8),SUMIFS(conditions!$1:$1,conditions!$8:$8,"&lt;="&amp;LD$9,conditions!$9:$9,"&gt;="&amp;LD$9)))</f>
        <v>13.724754119999998</v>
      </c>
      <c r="LE11" s="27">
        <f>IF(OR(SUMIFS(conditions!$M$20:$M$26,conditions!$N$20:$N$26,LE$8)=0,SUMIFS(conditions!$1:$1,conditions!$8:$8,"&lt;="&amp;LE$9,conditions!$9:$9,"&gt;="&amp;LE$9)=0),0,SUMIFS(conditions!$16:$16,conditions!$8:$8,"&lt;="&amp;LE$9,conditions!$9:$9,"&gt;="&amp;LE$9)*INDEX(conditions!$U$20:$AF$26,SUMIFS(conditions!$M$20:$M$26,conditions!$N$20:$N$26,LE$8),SUMIFS(conditions!$1:$1,conditions!$8:$8,"&lt;="&amp;LE$9,conditions!$9:$9,"&gt;="&amp;LE$9)))</f>
        <v>13.724754119999998</v>
      </c>
      <c r="LF11" s="27">
        <f>IF(OR(SUMIFS(conditions!$M$20:$M$26,conditions!$N$20:$N$26,LF$8)=0,SUMIFS(conditions!$1:$1,conditions!$8:$8,"&lt;="&amp;LF$9,conditions!$9:$9,"&gt;="&amp;LF$9)=0),0,SUMIFS(conditions!$16:$16,conditions!$8:$8,"&lt;="&amp;LF$9,conditions!$9:$9,"&gt;="&amp;LF$9)*INDEX(conditions!$U$20:$AF$26,SUMIFS(conditions!$M$20:$M$26,conditions!$N$20:$N$26,LF$8),SUMIFS(conditions!$1:$1,conditions!$8:$8,"&lt;="&amp;LF$9,conditions!$9:$9,"&gt;="&amp;LF$9)))</f>
        <v>13.724754119999998</v>
      </c>
      <c r="LG11" s="27">
        <f>IF(OR(SUMIFS(conditions!$M$20:$M$26,conditions!$N$20:$N$26,LG$8)=0,SUMIFS(conditions!$1:$1,conditions!$8:$8,"&lt;="&amp;LG$9,conditions!$9:$9,"&gt;="&amp;LG$9)=0),0,SUMIFS(conditions!$16:$16,conditions!$8:$8,"&lt;="&amp;LG$9,conditions!$9:$9,"&gt;="&amp;LG$9)*INDEX(conditions!$U$20:$AF$26,SUMIFS(conditions!$M$20:$M$26,conditions!$N$20:$N$26,LG$8),SUMIFS(conditions!$1:$1,conditions!$8:$8,"&lt;="&amp;LG$9,conditions!$9:$9,"&gt;="&amp;LG$9)))</f>
        <v>13.724754119999998</v>
      </c>
      <c r="LH11" s="27">
        <f>IF(OR(SUMIFS(conditions!$M$20:$M$26,conditions!$N$20:$N$26,LH$8)=0,SUMIFS(conditions!$1:$1,conditions!$8:$8,"&lt;="&amp;LH$9,conditions!$9:$9,"&gt;="&amp;LH$9)=0),0,SUMIFS(conditions!$16:$16,conditions!$8:$8,"&lt;="&amp;LH$9,conditions!$9:$9,"&gt;="&amp;LH$9)*INDEX(conditions!$U$20:$AF$26,SUMIFS(conditions!$M$20:$M$26,conditions!$N$20:$N$26,LH$8),SUMIFS(conditions!$1:$1,conditions!$8:$8,"&lt;="&amp;LH$9,conditions!$9:$9,"&gt;="&amp;LH$9)))</f>
        <v>0</v>
      </c>
      <c r="LI11" s="27">
        <f>IF(OR(SUMIFS(conditions!$M$20:$M$26,conditions!$N$20:$N$26,LI$8)=0,SUMIFS(conditions!$1:$1,conditions!$8:$8,"&lt;="&amp;LI$9,conditions!$9:$9,"&gt;="&amp;LI$9)=0),0,SUMIFS(conditions!$16:$16,conditions!$8:$8,"&lt;="&amp;LI$9,conditions!$9:$9,"&gt;="&amp;LI$9)*INDEX(conditions!$U$20:$AF$26,SUMIFS(conditions!$M$20:$M$26,conditions!$N$20:$N$26,LI$8),SUMIFS(conditions!$1:$1,conditions!$8:$8,"&lt;="&amp;LI$9,conditions!$9:$9,"&gt;="&amp;LI$9)))</f>
        <v>0</v>
      </c>
      <c r="LJ11" s="27">
        <f>IF(OR(SUMIFS(conditions!$M$20:$M$26,conditions!$N$20:$N$26,LJ$8)=0,SUMIFS(conditions!$1:$1,conditions!$8:$8,"&lt;="&amp;LJ$9,conditions!$9:$9,"&gt;="&amp;LJ$9)=0),0,SUMIFS(conditions!$16:$16,conditions!$8:$8,"&lt;="&amp;LJ$9,conditions!$9:$9,"&gt;="&amp;LJ$9)*INDEX(conditions!$U$20:$AF$26,SUMIFS(conditions!$M$20:$M$26,conditions!$N$20:$N$26,LJ$8),SUMIFS(conditions!$1:$1,conditions!$8:$8,"&lt;="&amp;LJ$9,conditions!$9:$9,"&gt;="&amp;LJ$9)))</f>
        <v>13.724754119999998</v>
      </c>
      <c r="LK11" s="27">
        <f>IF(OR(SUMIFS(conditions!$M$20:$M$26,conditions!$N$20:$N$26,LK$8)=0,SUMIFS(conditions!$1:$1,conditions!$8:$8,"&lt;="&amp;LK$9,conditions!$9:$9,"&gt;="&amp;LK$9)=0),0,SUMIFS(conditions!$16:$16,conditions!$8:$8,"&lt;="&amp;LK$9,conditions!$9:$9,"&gt;="&amp;LK$9)*INDEX(conditions!$U$20:$AF$26,SUMIFS(conditions!$M$20:$M$26,conditions!$N$20:$N$26,LK$8),SUMIFS(conditions!$1:$1,conditions!$8:$8,"&lt;="&amp;LK$9,conditions!$9:$9,"&gt;="&amp;LK$9)))</f>
        <v>13.724754119999998</v>
      </c>
      <c r="LL11" s="27">
        <f>IF(OR(SUMIFS(conditions!$M$20:$M$26,conditions!$N$20:$N$26,LL$8)=0,SUMIFS(conditions!$1:$1,conditions!$8:$8,"&lt;="&amp;LL$9,conditions!$9:$9,"&gt;="&amp;LL$9)=0),0,SUMIFS(conditions!$16:$16,conditions!$8:$8,"&lt;="&amp;LL$9,conditions!$9:$9,"&gt;="&amp;LL$9)*INDEX(conditions!$U$20:$AF$26,SUMIFS(conditions!$M$20:$M$26,conditions!$N$20:$N$26,LL$8),SUMIFS(conditions!$1:$1,conditions!$8:$8,"&lt;="&amp;LL$9,conditions!$9:$9,"&gt;="&amp;LL$9)))</f>
        <v>13.724754119999998</v>
      </c>
      <c r="LM11" s="27">
        <f>IF(OR(SUMIFS(conditions!$M$20:$M$26,conditions!$N$20:$N$26,LM$8)=0,SUMIFS(conditions!$1:$1,conditions!$8:$8,"&lt;="&amp;LM$9,conditions!$9:$9,"&gt;="&amp;LM$9)=0),0,SUMIFS(conditions!$16:$16,conditions!$8:$8,"&lt;="&amp;LM$9,conditions!$9:$9,"&gt;="&amp;LM$9)*INDEX(conditions!$U$20:$AF$26,SUMIFS(conditions!$M$20:$M$26,conditions!$N$20:$N$26,LM$8),SUMIFS(conditions!$1:$1,conditions!$8:$8,"&lt;="&amp;LM$9,conditions!$9:$9,"&gt;="&amp;LM$9)))</f>
        <v>13.724754119999998</v>
      </c>
      <c r="LN11" s="27">
        <f>IF(OR(SUMIFS(conditions!$M$20:$M$26,conditions!$N$20:$N$26,LN$8)=0,SUMIFS(conditions!$1:$1,conditions!$8:$8,"&lt;="&amp;LN$9,conditions!$9:$9,"&gt;="&amp;LN$9)=0),0,SUMIFS(conditions!$16:$16,conditions!$8:$8,"&lt;="&amp;LN$9,conditions!$9:$9,"&gt;="&amp;LN$9)*INDEX(conditions!$U$20:$AF$26,SUMIFS(conditions!$M$20:$M$26,conditions!$N$20:$N$26,LN$8),SUMIFS(conditions!$1:$1,conditions!$8:$8,"&lt;="&amp;LN$9,conditions!$9:$9,"&gt;="&amp;LN$9)))</f>
        <v>17.842180356</v>
      </c>
      <c r="LO11" s="27">
        <f>IF(OR(SUMIFS(conditions!$M$20:$M$26,conditions!$N$20:$N$26,LO$8)=0,SUMIFS(conditions!$1:$1,conditions!$8:$8,"&lt;="&amp;LO$9,conditions!$9:$9,"&gt;="&amp;LO$9)=0),0,SUMIFS(conditions!$16:$16,conditions!$8:$8,"&lt;="&amp;LO$9,conditions!$9:$9,"&gt;="&amp;LO$9)*INDEX(conditions!$U$20:$AF$26,SUMIFS(conditions!$M$20:$M$26,conditions!$N$20:$N$26,LO$8),SUMIFS(conditions!$1:$1,conditions!$8:$8,"&lt;="&amp;LO$9,conditions!$9:$9,"&gt;="&amp;LO$9)))</f>
        <v>0</v>
      </c>
      <c r="LP11" s="27">
        <f>IF(OR(SUMIFS(conditions!$M$20:$M$26,conditions!$N$20:$N$26,LP$8)=0,SUMIFS(conditions!$1:$1,conditions!$8:$8,"&lt;="&amp;LP$9,conditions!$9:$9,"&gt;="&amp;LP$9)=0),0,SUMIFS(conditions!$16:$16,conditions!$8:$8,"&lt;="&amp;LP$9,conditions!$9:$9,"&gt;="&amp;LP$9)*INDEX(conditions!$U$20:$AF$26,SUMIFS(conditions!$M$20:$M$26,conditions!$N$20:$N$26,LP$8),SUMIFS(conditions!$1:$1,conditions!$8:$8,"&lt;="&amp;LP$9,conditions!$9:$9,"&gt;="&amp;LP$9)))</f>
        <v>0</v>
      </c>
      <c r="LQ11" s="27">
        <f>IF(OR(SUMIFS(conditions!$M$20:$M$26,conditions!$N$20:$N$26,LQ$8)=0,SUMIFS(conditions!$1:$1,conditions!$8:$8,"&lt;="&amp;LQ$9,conditions!$9:$9,"&gt;="&amp;LQ$9)=0),0,SUMIFS(conditions!$16:$16,conditions!$8:$8,"&lt;="&amp;LQ$9,conditions!$9:$9,"&gt;="&amp;LQ$9)*INDEX(conditions!$U$20:$AF$26,SUMIFS(conditions!$M$20:$M$26,conditions!$N$20:$N$26,LQ$8),SUMIFS(conditions!$1:$1,conditions!$8:$8,"&lt;="&amp;LQ$9,conditions!$9:$9,"&gt;="&amp;LQ$9)))</f>
        <v>17.842180356</v>
      </c>
      <c r="LR11" s="27">
        <f>IF(OR(SUMIFS(conditions!$M$20:$M$26,conditions!$N$20:$N$26,LR$8)=0,SUMIFS(conditions!$1:$1,conditions!$8:$8,"&lt;="&amp;LR$9,conditions!$9:$9,"&gt;="&amp;LR$9)=0),0,SUMIFS(conditions!$16:$16,conditions!$8:$8,"&lt;="&amp;LR$9,conditions!$9:$9,"&gt;="&amp;LR$9)*INDEX(conditions!$U$20:$AF$26,SUMIFS(conditions!$M$20:$M$26,conditions!$N$20:$N$26,LR$8),SUMIFS(conditions!$1:$1,conditions!$8:$8,"&lt;="&amp;LR$9,conditions!$9:$9,"&gt;="&amp;LR$9)))</f>
        <v>17.842180356</v>
      </c>
      <c r="LS11" s="27">
        <f>IF(OR(SUMIFS(conditions!$M$20:$M$26,conditions!$N$20:$N$26,LS$8)=0,SUMIFS(conditions!$1:$1,conditions!$8:$8,"&lt;="&amp;LS$9,conditions!$9:$9,"&gt;="&amp;LS$9)=0),0,SUMIFS(conditions!$16:$16,conditions!$8:$8,"&lt;="&amp;LS$9,conditions!$9:$9,"&gt;="&amp;LS$9)*INDEX(conditions!$U$20:$AF$26,SUMIFS(conditions!$M$20:$M$26,conditions!$N$20:$N$26,LS$8),SUMIFS(conditions!$1:$1,conditions!$8:$8,"&lt;="&amp;LS$9,conditions!$9:$9,"&gt;="&amp;LS$9)))</f>
        <v>17.842180356</v>
      </c>
      <c r="LT11" s="27">
        <f>IF(OR(SUMIFS(conditions!$M$20:$M$26,conditions!$N$20:$N$26,LT$8)=0,SUMIFS(conditions!$1:$1,conditions!$8:$8,"&lt;="&amp;LT$9,conditions!$9:$9,"&gt;="&amp;LT$9)=0),0,SUMIFS(conditions!$16:$16,conditions!$8:$8,"&lt;="&amp;LT$9,conditions!$9:$9,"&gt;="&amp;LT$9)*INDEX(conditions!$U$20:$AF$26,SUMIFS(conditions!$M$20:$M$26,conditions!$N$20:$N$26,LT$8),SUMIFS(conditions!$1:$1,conditions!$8:$8,"&lt;="&amp;LT$9,conditions!$9:$9,"&gt;="&amp;LT$9)))</f>
        <v>17.842180356</v>
      </c>
      <c r="LU11" s="27">
        <f>IF(OR(SUMIFS(conditions!$M$20:$M$26,conditions!$N$20:$N$26,LU$8)=0,SUMIFS(conditions!$1:$1,conditions!$8:$8,"&lt;="&amp;LU$9,conditions!$9:$9,"&gt;="&amp;LU$9)=0),0,SUMIFS(conditions!$16:$16,conditions!$8:$8,"&lt;="&amp;LU$9,conditions!$9:$9,"&gt;="&amp;LU$9)*INDEX(conditions!$U$20:$AF$26,SUMIFS(conditions!$M$20:$M$26,conditions!$N$20:$N$26,LU$8),SUMIFS(conditions!$1:$1,conditions!$8:$8,"&lt;="&amp;LU$9,conditions!$9:$9,"&gt;="&amp;LU$9)))</f>
        <v>17.842180356</v>
      </c>
      <c r="LV11" s="27">
        <f>IF(OR(SUMIFS(conditions!$M$20:$M$26,conditions!$N$20:$N$26,LV$8)=0,SUMIFS(conditions!$1:$1,conditions!$8:$8,"&lt;="&amp;LV$9,conditions!$9:$9,"&gt;="&amp;LV$9)=0),0,SUMIFS(conditions!$16:$16,conditions!$8:$8,"&lt;="&amp;LV$9,conditions!$9:$9,"&gt;="&amp;LV$9)*INDEX(conditions!$U$20:$AF$26,SUMIFS(conditions!$M$20:$M$26,conditions!$N$20:$N$26,LV$8),SUMIFS(conditions!$1:$1,conditions!$8:$8,"&lt;="&amp;LV$9,conditions!$9:$9,"&gt;="&amp;LV$9)))</f>
        <v>0</v>
      </c>
      <c r="LW11" s="27">
        <f>IF(OR(SUMIFS(conditions!$M$20:$M$26,conditions!$N$20:$N$26,LW$8)=0,SUMIFS(conditions!$1:$1,conditions!$8:$8,"&lt;="&amp;LW$9,conditions!$9:$9,"&gt;="&amp;LW$9)=0),0,SUMIFS(conditions!$16:$16,conditions!$8:$8,"&lt;="&amp;LW$9,conditions!$9:$9,"&gt;="&amp;LW$9)*INDEX(conditions!$U$20:$AF$26,SUMIFS(conditions!$M$20:$M$26,conditions!$N$20:$N$26,LW$8),SUMIFS(conditions!$1:$1,conditions!$8:$8,"&lt;="&amp;LW$9,conditions!$9:$9,"&gt;="&amp;LW$9)))</f>
        <v>0</v>
      </c>
      <c r="LX11" s="27">
        <f>IF(OR(SUMIFS(conditions!$M$20:$M$26,conditions!$N$20:$N$26,LX$8)=0,SUMIFS(conditions!$1:$1,conditions!$8:$8,"&lt;="&amp;LX$9,conditions!$9:$9,"&gt;="&amp;LX$9)=0),0,SUMIFS(conditions!$16:$16,conditions!$8:$8,"&lt;="&amp;LX$9,conditions!$9:$9,"&gt;="&amp;LX$9)*INDEX(conditions!$U$20:$AF$26,SUMIFS(conditions!$M$20:$M$26,conditions!$N$20:$N$26,LX$8),SUMIFS(conditions!$1:$1,conditions!$8:$8,"&lt;="&amp;LX$9,conditions!$9:$9,"&gt;="&amp;LX$9)))</f>
        <v>17.842180356</v>
      </c>
      <c r="LY11" s="27">
        <f>IF(OR(SUMIFS(conditions!$M$20:$M$26,conditions!$N$20:$N$26,LY$8)=0,SUMIFS(conditions!$1:$1,conditions!$8:$8,"&lt;="&amp;LY$9,conditions!$9:$9,"&gt;="&amp;LY$9)=0),0,SUMIFS(conditions!$16:$16,conditions!$8:$8,"&lt;="&amp;LY$9,conditions!$9:$9,"&gt;="&amp;LY$9)*INDEX(conditions!$U$20:$AF$26,SUMIFS(conditions!$M$20:$M$26,conditions!$N$20:$N$26,LY$8),SUMIFS(conditions!$1:$1,conditions!$8:$8,"&lt;="&amp;LY$9,conditions!$9:$9,"&gt;="&amp;LY$9)))</f>
        <v>17.842180356</v>
      </c>
      <c r="LZ11" s="27">
        <f>IF(OR(SUMIFS(conditions!$M$20:$M$26,conditions!$N$20:$N$26,LZ$8)=0,SUMIFS(conditions!$1:$1,conditions!$8:$8,"&lt;="&amp;LZ$9,conditions!$9:$9,"&gt;="&amp;LZ$9)=0),0,SUMIFS(conditions!$16:$16,conditions!$8:$8,"&lt;="&amp;LZ$9,conditions!$9:$9,"&gt;="&amp;LZ$9)*INDEX(conditions!$U$20:$AF$26,SUMIFS(conditions!$M$20:$M$26,conditions!$N$20:$N$26,LZ$8),SUMIFS(conditions!$1:$1,conditions!$8:$8,"&lt;="&amp;LZ$9,conditions!$9:$9,"&gt;="&amp;LZ$9)))</f>
        <v>17.842180356</v>
      </c>
      <c r="MA11" s="27">
        <f>IF(OR(SUMIFS(conditions!$M$20:$M$26,conditions!$N$20:$N$26,MA$8)=0,SUMIFS(conditions!$1:$1,conditions!$8:$8,"&lt;="&amp;MA$9,conditions!$9:$9,"&gt;="&amp;MA$9)=0),0,SUMIFS(conditions!$16:$16,conditions!$8:$8,"&lt;="&amp;MA$9,conditions!$9:$9,"&gt;="&amp;MA$9)*INDEX(conditions!$U$20:$AF$26,SUMIFS(conditions!$M$20:$M$26,conditions!$N$20:$N$26,MA$8),SUMIFS(conditions!$1:$1,conditions!$8:$8,"&lt;="&amp;MA$9,conditions!$9:$9,"&gt;="&amp;MA$9)))</f>
        <v>17.842180356</v>
      </c>
      <c r="MB11" s="27">
        <f>IF(OR(SUMIFS(conditions!$M$20:$M$26,conditions!$N$20:$N$26,MB$8)=0,SUMIFS(conditions!$1:$1,conditions!$8:$8,"&lt;="&amp;MB$9,conditions!$9:$9,"&gt;="&amp;MB$9)=0),0,SUMIFS(conditions!$16:$16,conditions!$8:$8,"&lt;="&amp;MB$9,conditions!$9:$9,"&gt;="&amp;MB$9)*INDEX(conditions!$U$20:$AF$26,SUMIFS(conditions!$M$20:$M$26,conditions!$N$20:$N$26,MB$8),SUMIFS(conditions!$1:$1,conditions!$8:$8,"&lt;="&amp;MB$9,conditions!$9:$9,"&gt;="&amp;MB$9)))</f>
        <v>17.842180356</v>
      </c>
      <c r="MC11" s="27">
        <f>IF(OR(SUMIFS(conditions!$M$20:$M$26,conditions!$N$20:$N$26,MC$8)=0,SUMIFS(conditions!$1:$1,conditions!$8:$8,"&lt;="&amp;MC$9,conditions!$9:$9,"&gt;="&amp;MC$9)=0),0,SUMIFS(conditions!$16:$16,conditions!$8:$8,"&lt;="&amp;MC$9,conditions!$9:$9,"&gt;="&amp;MC$9)*INDEX(conditions!$U$20:$AF$26,SUMIFS(conditions!$M$20:$M$26,conditions!$N$20:$N$26,MC$8),SUMIFS(conditions!$1:$1,conditions!$8:$8,"&lt;="&amp;MC$9,conditions!$9:$9,"&gt;="&amp;MC$9)))</f>
        <v>0</v>
      </c>
      <c r="MD11" s="27">
        <f>IF(OR(SUMIFS(conditions!$M$20:$M$26,conditions!$N$20:$N$26,MD$8)=0,SUMIFS(conditions!$1:$1,conditions!$8:$8,"&lt;="&amp;MD$9,conditions!$9:$9,"&gt;="&amp;MD$9)=0),0,SUMIFS(conditions!$16:$16,conditions!$8:$8,"&lt;="&amp;MD$9,conditions!$9:$9,"&gt;="&amp;MD$9)*INDEX(conditions!$U$20:$AF$26,SUMIFS(conditions!$M$20:$M$26,conditions!$N$20:$N$26,MD$8),SUMIFS(conditions!$1:$1,conditions!$8:$8,"&lt;="&amp;MD$9,conditions!$9:$9,"&gt;="&amp;MD$9)))</f>
        <v>0</v>
      </c>
      <c r="ME11" s="27">
        <f>IF(OR(SUMIFS(conditions!$M$20:$M$26,conditions!$N$20:$N$26,ME$8)=0,SUMIFS(conditions!$1:$1,conditions!$8:$8,"&lt;="&amp;ME$9,conditions!$9:$9,"&gt;="&amp;ME$9)=0),0,SUMIFS(conditions!$16:$16,conditions!$8:$8,"&lt;="&amp;ME$9,conditions!$9:$9,"&gt;="&amp;ME$9)*INDEX(conditions!$U$20:$AF$26,SUMIFS(conditions!$M$20:$M$26,conditions!$N$20:$N$26,ME$8),SUMIFS(conditions!$1:$1,conditions!$8:$8,"&lt;="&amp;ME$9,conditions!$9:$9,"&gt;="&amp;ME$9)))</f>
        <v>17.842180356</v>
      </c>
      <c r="MF11" s="27">
        <f>IF(OR(SUMIFS(conditions!$M$20:$M$26,conditions!$N$20:$N$26,MF$8)=0,SUMIFS(conditions!$1:$1,conditions!$8:$8,"&lt;="&amp;MF$9,conditions!$9:$9,"&gt;="&amp;MF$9)=0),0,SUMIFS(conditions!$16:$16,conditions!$8:$8,"&lt;="&amp;MF$9,conditions!$9:$9,"&gt;="&amp;MF$9)*INDEX(conditions!$U$20:$AF$26,SUMIFS(conditions!$M$20:$M$26,conditions!$N$20:$N$26,MF$8),SUMIFS(conditions!$1:$1,conditions!$8:$8,"&lt;="&amp;MF$9,conditions!$9:$9,"&gt;="&amp;MF$9)))</f>
        <v>17.842180356</v>
      </c>
      <c r="MG11" s="27">
        <f>IF(OR(SUMIFS(conditions!$M$20:$M$26,conditions!$N$20:$N$26,MG$8)=0,SUMIFS(conditions!$1:$1,conditions!$8:$8,"&lt;="&amp;MG$9,conditions!$9:$9,"&gt;="&amp;MG$9)=0),0,SUMIFS(conditions!$16:$16,conditions!$8:$8,"&lt;="&amp;MG$9,conditions!$9:$9,"&gt;="&amp;MG$9)*INDEX(conditions!$U$20:$AF$26,SUMIFS(conditions!$M$20:$M$26,conditions!$N$20:$N$26,MG$8),SUMIFS(conditions!$1:$1,conditions!$8:$8,"&lt;="&amp;MG$9,conditions!$9:$9,"&gt;="&amp;MG$9)))</f>
        <v>17.842180356</v>
      </c>
      <c r="MH11" s="27">
        <f>IF(OR(SUMIFS(conditions!$M$20:$M$26,conditions!$N$20:$N$26,MH$8)=0,SUMIFS(conditions!$1:$1,conditions!$8:$8,"&lt;="&amp;MH$9,conditions!$9:$9,"&gt;="&amp;MH$9)=0),0,SUMIFS(conditions!$16:$16,conditions!$8:$8,"&lt;="&amp;MH$9,conditions!$9:$9,"&gt;="&amp;MH$9)*INDEX(conditions!$U$20:$AF$26,SUMIFS(conditions!$M$20:$M$26,conditions!$N$20:$N$26,MH$8),SUMIFS(conditions!$1:$1,conditions!$8:$8,"&lt;="&amp;MH$9,conditions!$9:$9,"&gt;="&amp;MH$9)))</f>
        <v>17.842180356</v>
      </c>
      <c r="MI11" s="27">
        <f>IF(OR(SUMIFS(conditions!$M$20:$M$26,conditions!$N$20:$N$26,MI$8)=0,SUMIFS(conditions!$1:$1,conditions!$8:$8,"&lt;="&amp;MI$9,conditions!$9:$9,"&gt;="&amp;MI$9)=0),0,SUMIFS(conditions!$16:$16,conditions!$8:$8,"&lt;="&amp;MI$9,conditions!$9:$9,"&gt;="&amp;MI$9)*INDEX(conditions!$U$20:$AF$26,SUMIFS(conditions!$M$20:$M$26,conditions!$N$20:$N$26,MI$8),SUMIFS(conditions!$1:$1,conditions!$8:$8,"&lt;="&amp;MI$9,conditions!$9:$9,"&gt;="&amp;MI$9)))</f>
        <v>17.842180356</v>
      </c>
      <c r="MJ11" s="27">
        <f>IF(OR(SUMIFS(conditions!$M$20:$M$26,conditions!$N$20:$N$26,MJ$8)=0,SUMIFS(conditions!$1:$1,conditions!$8:$8,"&lt;="&amp;MJ$9,conditions!$9:$9,"&gt;="&amp;MJ$9)=0),0,SUMIFS(conditions!$16:$16,conditions!$8:$8,"&lt;="&amp;MJ$9,conditions!$9:$9,"&gt;="&amp;MJ$9)*INDEX(conditions!$U$20:$AF$26,SUMIFS(conditions!$M$20:$M$26,conditions!$N$20:$N$26,MJ$8),SUMIFS(conditions!$1:$1,conditions!$8:$8,"&lt;="&amp;MJ$9,conditions!$9:$9,"&gt;="&amp;MJ$9)))</f>
        <v>0</v>
      </c>
      <c r="MK11" s="27">
        <f>IF(OR(SUMIFS(conditions!$M$20:$M$26,conditions!$N$20:$N$26,MK$8)=0,SUMIFS(conditions!$1:$1,conditions!$8:$8,"&lt;="&amp;MK$9,conditions!$9:$9,"&gt;="&amp;MK$9)=0),0,SUMIFS(conditions!$16:$16,conditions!$8:$8,"&lt;="&amp;MK$9,conditions!$9:$9,"&gt;="&amp;MK$9)*INDEX(conditions!$U$20:$AF$26,SUMIFS(conditions!$M$20:$M$26,conditions!$N$20:$N$26,MK$8),SUMIFS(conditions!$1:$1,conditions!$8:$8,"&lt;="&amp;MK$9,conditions!$9:$9,"&gt;="&amp;MK$9)))</f>
        <v>0</v>
      </c>
      <c r="ML11" s="27">
        <f>IF(OR(SUMIFS(conditions!$M$20:$M$26,conditions!$N$20:$N$26,ML$8)=0,SUMIFS(conditions!$1:$1,conditions!$8:$8,"&lt;="&amp;ML$9,conditions!$9:$9,"&gt;="&amp;ML$9)=0),0,SUMIFS(conditions!$16:$16,conditions!$8:$8,"&lt;="&amp;ML$9,conditions!$9:$9,"&gt;="&amp;ML$9)*INDEX(conditions!$U$20:$AF$26,SUMIFS(conditions!$M$20:$M$26,conditions!$N$20:$N$26,ML$8),SUMIFS(conditions!$1:$1,conditions!$8:$8,"&lt;="&amp;ML$9,conditions!$9:$9,"&gt;="&amp;ML$9)))</f>
        <v>17.842180356</v>
      </c>
      <c r="MM11" s="27">
        <f>IF(OR(SUMIFS(conditions!$M$20:$M$26,conditions!$N$20:$N$26,MM$8)=0,SUMIFS(conditions!$1:$1,conditions!$8:$8,"&lt;="&amp;MM$9,conditions!$9:$9,"&gt;="&amp;MM$9)=0),0,SUMIFS(conditions!$16:$16,conditions!$8:$8,"&lt;="&amp;MM$9,conditions!$9:$9,"&gt;="&amp;MM$9)*INDEX(conditions!$U$20:$AF$26,SUMIFS(conditions!$M$20:$M$26,conditions!$N$20:$N$26,MM$8),SUMIFS(conditions!$1:$1,conditions!$8:$8,"&lt;="&amp;MM$9,conditions!$9:$9,"&gt;="&amp;MM$9)))</f>
        <v>17.842180356</v>
      </c>
      <c r="MN11" s="27">
        <f>IF(OR(SUMIFS(conditions!$M$20:$M$26,conditions!$N$20:$N$26,MN$8)=0,SUMIFS(conditions!$1:$1,conditions!$8:$8,"&lt;="&amp;MN$9,conditions!$9:$9,"&gt;="&amp;MN$9)=0),0,SUMIFS(conditions!$16:$16,conditions!$8:$8,"&lt;="&amp;MN$9,conditions!$9:$9,"&gt;="&amp;MN$9)*INDEX(conditions!$U$20:$AF$26,SUMIFS(conditions!$M$20:$M$26,conditions!$N$20:$N$26,MN$8),SUMIFS(conditions!$1:$1,conditions!$8:$8,"&lt;="&amp;MN$9,conditions!$9:$9,"&gt;="&amp;MN$9)))</f>
        <v>17.842180356</v>
      </c>
      <c r="MO11" s="27">
        <f>IF(OR(SUMIFS(conditions!$M$20:$M$26,conditions!$N$20:$N$26,MO$8)=0,SUMIFS(conditions!$1:$1,conditions!$8:$8,"&lt;="&amp;MO$9,conditions!$9:$9,"&gt;="&amp;MO$9)=0),0,SUMIFS(conditions!$16:$16,conditions!$8:$8,"&lt;="&amp;MO$9,conditions!$9:$9,"&gt;="&amp;MO$9)*INDEX(conditions!$U$20:$AF$26,SUMIFS(conditions!$M$20:$M$26,conditions!$N$20:$N$26,MO$8),SUMIFS(conditions!$1:$1,conditions!$8:$8,"&lt;="&amp;MO$9,conditions!$9:$9,"&gt;="&amp;MO$9)))</f>
        <v>17.842180356</v>
      </c>
      <c r="MP11" s="27">
        <f>IF(OR(SUMIFS(conditions!$M$20:$M$26,conditions!$N$20:$N$26,MP$8)=0,SUMIFS(conditions!$1:$1,conditions!$8:$8,"&lt;="&amp;MP$9,conditions!$9:$9,"&gt;="&amp;MP$9)=0),0,SUMIFS(conditions!$16:$16,conditions!$8:$8,"&lt;="&amp;MP$9,conditions!$9:$9,"&gt;="&amp;MP$9)*INDEX(conditions!$U$20:$AF$26,SUMIFS(conditions!$M$20:$M$26,conditions!$N$20:$N$26,MP$8),SUMIFS(conditions!$1:$1,conditions!$8:$8,"&lt;="&amp;MP$9,conditions!$9:$9,"&gt;="&amp;MP$9)))</f>
        <v>17.842180356</v>
      </c>
      <c r="MQ11" s="27">
        <f>IF(OR(SUMIFS(conditions!$M$20:$M$26,conditions!$N$20:$N$26,MQ$8)=0,SUMIFS(conditions!$1:$1,conditions!$8:$8,"&lt;="&amp;MQ$9,conditions!$9:$9,"&gt;="&amp;MQ$9)=0),0,SUMIFS(conditions!$16:$16,conditions!$8:$8,"&lt;="&amp;MQ$9,conditions!$9:$9,"&gt;="&amp;MQ$9)*INDEX(conditions!$U$20:$AF$26,SUMIFS(conditions!$M$20:$M$26,conditions!$N$20:$N$26,MQ$8),SUMIFS(conditions!$1:$1,conditions!$8:$8,"&lt;="&amp;MQ$9,conditions!$9:$9,"&gt;="&amp;MQ$9)))</f>
        <v>0</v>
      </c>
      <c r="MR11" s="27">
        <f>IF(OR(SUMIFS(conditions!$M$20:$M$26,conditions!$N$20:$N$26,MR$8)=0,SUMIFS(conditions!$1:$1,conditions!$8:$8,"&lt;="&amp;MR$9,conditions!$9:$9,"&gt;="&amp;MR$9)=0),0,SUMIFS(conditions!$16:$16,conditions!$8:$8,"&lt;="&amp;MR$9,conditions!$9:$9,"&gt;="&amp;MR$9)*INDEX(conditions!$U$20:$AF$26,SUMIFS(conditions!$M$20:$M$26,conditions!$N$20:$N$26,MR$8),SUMIFS(conditions!$1:$1,conditions!$8:$8,"&lt;="&amp;MR$9,conditions!$9:$9,"&gt;="&amp;MR$9)))</f>
        <v>0</v>
      </c>
      <c r="MS11" s="27">
        <f>IF(OR(SUMIFS(conditions!$M$20:$M$26,conditions!$N$20:$N$26,MS$8)=0,SUMIFS(conditions!$1:$1,conditions!$8:$8,"&lt;="&amp;MS$9,conditions!$9:$9,"&gt;="&amp;MS$9)=0),0,SUMIFS(conditions!$16:$16,conditions!$8:$8,"&lt;="&amp;MS$9,conditions!$9:$9,"&gt;="&amp;MS$9)*INDEX(conditions!$U$20:$AF$26,SUMIFS(conditions!$M$20:$M$26,conditions!$N$20:$N$26,MS$8),SUMIFS(conditions!$1:$1,conditions!$8:$8,"&lt;="&amp;MS$9,conditions!$9:$9,"&gt;="&amp;MS$9)))</f>
        <v>21.410616427200001</v>
      </c>
      <c r="MT11" s="27">
        <f>IF(OR(SUMIFS(conditions!$M$20:$M$26,conditions!$N$20:$N$26,MT$8)=0,SUMIFS(conditions!$1:$1,conditions!$8:$8,"&lt;="&amp;MT$9,conditions!$9:$9,"&gt;="&amp;MT$9)=0),0,SUMIFS(conditions!$16:$16,conditions!$8:$8,"&lt;="&amp;MT$9,conditions!$9:$9,"&gt;="&amp;MT$9)*INDEX(conditions!$U$20:$AF$26,SUMIFS(conditions!$M$20:$M$26,conditions!$N$20:$N$26,MT$8),SUMIFS(conditions!$1:$1,conditions!$8:$8,"&lt;="&amp;MT$9,conditions!$9:$9,"&gt;="&amp;MT$9)))</f>
        <v>21.410616427200001</v>
      </c>
      <c r="MU11" s="27">
        <f>IF(OR(SUMIFS(conditions!$M$20:$M$26,conditions!$N$20:$N$26,MU$8)=0,SUMIFS(conditions!$1:$1,conditions!$8:$8,"&lt;="&amp;MU$9,conditions!$9:$9,"&gt;="&amp;MU$9)=0),0,SUMIFS(conditions!$16:$16,conditions!$8:$8,"&lt;="&amp;MU$9,conditions!$9:$9,"&gt;="&amp;MU$9)*INDEX(conditions!$U$20:$AF$26,SUMIFS(conditions!$M$20:$M$26,conditions!$N$20:$N$26,MU$8),SUMIFS(conditions!$1:$1,conditions!$8:$8,"&lt;="&amp;MU$9,conditions!$9:$9,"&gt;="&amp;MU$9)))</f>
        <v>21.410616427200001</v>
      </c>
      <c r="MV11" s="27">
        <f>IF(OR(SUMIFS(conditions!$M$20:$M$26,conditions!$N$20:$N$26,MV$8)=0,SUMIFS(conditions!$1:$1,conditions!$8:$8,"&lt;="&amp;MV$9,conditions!$9:$9,"&gt;="&amp;MV$9)=0),0,SUMIFS(conditions!$16:$16,conditions!$8:$8,"&lt;="&amp;MV$9,conditions!$9:$9,"&gt;="&amp;MV$9)*INDEX(conditions!$U$20:$AF$26,SUMIFS(conditions!$M$20:$M$26,conditions!$N$20:$N$26,MV$8),SUMIFS(conditions!$1:$1,conditions!$8:$8,"&lt;="&amp;MV$9,conditions!$9:$9,"&gt;="&amp;MV$9)))</f>
        <v>21.410616427200001</v>
      </c>
      <c r="MW11" s="27">
        <f>IF(OR(SUMIFS(conditions!$M$20:$M$26,conditions!$N$20:$N$26,MW$8)=0,SUMIFS(conditions!$1:$1,conditions!$8:$8,"&lt;="&amp;MW$9,conditions!$9:$9,"&gt;="&amp;MW$9)=0),0,SUMIFS(conditions!$16:$16,conditions!$8:$8,"&lt;="&amp;MW$9,conditions!$9:$9,"&gt;="&amp;MW$9)*INDEX(conditions!$U$20:$AF$26,SUMIFS(conditions!$M$20:$M$26,conditions!$N$20:$N$26,MW$8),SUMIFS(conditions!$1:$1,conditions!$8:$8,"&lt;="&amp;MW$9,conditions!$9:$9,"&gt;="&amp;MW$9)))</f>
        <v>21.410616427200001</v>
      </c>
      <c r="MX11" s="27">
        <f>IF(OR(SUMIFS(conditions!$M$20:$M$26,conditions!$N$20:$N$26,MX$8)=0,SUMIFS(conditions!$1:$1,conditions!$8:$8,"&lt;="&amp;MX$9,conditions!$9:$9,"&gt;="&amp;MX$9)=0),0,SUMIFS(conditions!$16:$16,conditions!$8:$8,"&lt;="&amp;MX$9,conditions!$9:$9,"&gt;="&amp;MX$9)*INDEX(conditions!$U$20:$AF$26,SUMIFS(conditions!$M$20:$M$26,conditions!$N$20:$N$26,MX$8),SUMIFS(conditions!$1:$1,conditions!$8:$8,"&lt;="&amp;MX$9,conditions!$9:$9,"&gt;="&amp;MX$9)))</f>
        <v>0</v>
      </c>
      <c r="MY11" s="27">
        <f>IF(OR(SUMIFS(conditions!$M$20:$M$26,conditions!$N$20:$N$26,MY$8)=0,SUMIFS(conditions!$1:$1,conditions!$8:$8,"&lt;="&amp;MY$9,conditions!$9:$9,"&gt;="&amp;MY$9)=0),0,SUMIFS(conditions!$16:$16,conditions!$8:$8,"&lt;="&amp;MY$9,conditions!$9:$9,"&gt;="&amp;MY$9)*INDEX(conditions!$U$20:$AF$26,SUMIFS(conditions!$M$20:$M$26,conditions!$N$20:$N$26,MY$8),SUMIFS(conditions!$1:$1,conditions!$8:$8,"&lt;="&amp;MY$9,conditions!$9:$9,"&gt;="&amp;MY$9)))</f>
        <v>0</v>
      </c>
      <c r="MZ11" s="27">
        <f>IF(OR(SUMIFS(conditions!$M$20:$M$26,conditions!$N$20:$N$26,MZ$8)=0,SUMIFS(conditions!$1:$1,conditions!$8:$8,"&lt;="&amp;MZ$9,conditions!$9:$9,"&gt;="&amp;MZ$9)=0),0,SUMIFS(conditions!$16:$16,conditions!$8:$8,"&lt;="&amp;MZ$9,conditions!$9:$9,"&gt;="&amp;MZ$9)*INDEX(conditions!$U$20:$AF$26,SUMIFS(conditions!$M$20:$M$26,conditions!$N$20:$N$26,MZ$8),SUMIFS(conditions!$1:$1,conditions!$8:$8,"&lt;="&amp;MZ$9,conditions!$9:$9,"&gt;="&amp;MZ$9)))</f>
        <v>21.410616427200001</v>
      </c>
      <c r="NA11" s="27">
        <f>IF(OR(SUMIFS(conditions!$M$20:$M$26,conditions!$N$20:$N$26,NA$8)=0,SUMIFS(conditions!$1:$1,conditions!$8:$8,"&lt;="&amp;NA$9,conditions!$9:$9,"&gt;="&amp;NA$9)=0),0,SUMIFS(conditions!$16:$16,conditions!$8:$8,"&lt;="&amp;NA$9,conditions!$9:$9,"&gt;="&amp;NA$9)*INDEX(conditions!$U$20:$AF$26,SUMIFS(conditions!$M$20:$M$26,conditions!$N$20:$N$26,NA$8),SUMIFS(conditions!$1:$1,conditions!$8:$8,"&lt;="&amp;NA$9,conditions!$9:$9,"&gt;="&amp;NA$9)))</f>
        <v>21.410616427200001</v>
      </c>
      <c r="NB11" s="27">
        <f>IF(OR(SUMIFS(conditions!$M$20:$M$26,conditions!$N$20:$N$26,NB$8)=0,SUMIFS(conditions!$1:$1,conditions!$8:$8,"&lt;="&amp;NB$9,conditions!$9:$9,"&gt;="&amp;NB$9)=0),0,SUMIFS(conditions!$16:$16,conditions!$8:$8,"&lt;="&amp;NB$9,conditions!$9:$9,"&gt;="&amp;NB$9)*INDEX(conditions!$U$20:$AF$26,SUMIFS(conditions!$M$20:$M$26,conditions!$N$20:$N$26,NB$8),SUMIFS(conditions!$1:$1,conditions!$8:$8,"&lt;="&amp;NB$9,conditions!$9:$9,"&gt;="&amp;NB$9)))</f>
        <v>21.410616427200001</v>
      </c>
      <c r="NC11" s="27">
        <f>IF(OR(SUMIFS(conditions!$M$20:$M$26,conditions!$N$20:$N$26,NC$8)=0,SUMIFS(conditions!$1:$1,conditions!$8:$8,"&lt;="&amp;NC$9,conditions!$9:$9,"&gt;="&amp;NC$9)=0),0,SUMIFS(conditions!$16:$16,conditions!$8:$8,"&lt;="&amp;NC$9,conditions!$9:$9,"&gt;="&amp;NC$9)*INDEX(conditions!$U$20:$AF$26,SUMIFS(conditions!$M$20:$M$26,conditions!$N$20:$N$26,NC$8),SUMIFS(conditions!$1:$1,conditions!$8:$8,"&lt;="&amp;NC$9,conditions!$9:$9,"&gt;="&amp;NC$9)))</f>
        <v>21.410616427200001</v>
      </c>
      <c r="ND11" s="27">
        <f>IF(OR(SUMIFS(conditions!$M$20:$M$26,conditions!$N$20:$N$26,ND$8)=0,SUMIFS(conditions!$1:$1,conditions!$8:$8,"&lt;="&amp;ND$9,conditions!$9:$9,"&gt;="&amp;ND$9)=0),0,SUMIFS(conditions!$16:$16,conditions!$8:$8,"&lt;="&amp;ND$9,conditions!$9:$9,"&gt;="&amp;ND$9)*INDEX(conditions!$U$20:$AF$26,SUMIFS(conditions!$M$20:$M$26,conditions!$N$20:$N$26,ND$8),SUMIFS(conditions!$1:$1,conditions!$8:$8,"&lt;="&amp;ND$9,conditions!$9:$9,"&gt;="&amp;ND$9)))</f>
        <v>21.410616427200001</v>
      </c>
      <c r="NE11" s="27">
        <f>IF(OR(SUMIFS(conditions!$M$20:$M$26,conditions!$N$20:$N$26,NE$8)=0,SUMIFS(conditions!$1:$1,conditions!$8:$8,"&lt;="&amp;NE$9,conditions!$9:$9,"&gt;="&amp;NE$9)=0),0,SUMIFS(conditions!$16:$16,conditions!$8:$8,"&lt;="&amp;NE$9,conditions!$9:$9,"&gt;="&amp;NE$9)*INDEX(conditions!$U$20:$AF$26,SUMIFS(conditions!$M$20:$M$26,conditions!$N$20:$N$26,NE$8),SUMIFS(conditions!$1:$1,conditions!$8:$8,"&lt;="&amp;NE$9,conditions!$9:$9,"&gt;="&amp;NE$9)))</f>
        <v>0</v>
      </c>
      <c r="NF11" s="27">
        <f>IF(OR(SUMIFS(conditions!$M$20:$M$26,conditions!$N$20:$N$26,NF$8)=0,SUMIFS(conditions!$1:$1,conditions!$8:$8,"&lt;="&amp;NF$9,conditions!$9:$9,"&gt;="&amp;NF$9)=0),0,SUMIFS(conditions!$16:$16,conditions!$8:$8,"&lt;="&amp;NF$9,conditions!$9:$9,"&gt;="&amp;NF$9)*INDEX(conditions!$U$20:$AF$26,SUMIFS(conditions!$M$20:$M$26,conditions!$N$20:$N$26,NF$8),SUMIFS(conditions!$1:$1,conditions!$8:$8,"&lt;="&amp;NF$9,conditions!$9:$9,"&gt;="&amp;NF$9)))</f>
        <v>0</v>
      </c>
      <c r="NG11" s="27">
        <f>IF(OR(SUMIFS(conditions!$M$20:$M$26,conditions!$N$20:$N$26,NG$8)=0,SUMIFS(conditions!$1:$1,conditions!$8:$8,"&lt;="&amp;NG$9,conditions!$9:$9,"&gt;="&amp;NG$9)=0),0,SUMIFS(conditions!$16:$16,conditions!$8:$8,"&lt;="&amp;NG$9,conditions!$9:$9,"&gt;="&amp;NG$9)*INDEX(conditions!$U$20:$AF$26,SUMIFS(conditions!$M$20:$M$26,conditions!$N$20:$N$26,NG$8),SUMIFS(conditions!$1:$1,conditions!$8:$8,"&lt;="&amp;NG$9,conditions!$9:$9,"&gt;="&amp;NG$9)))</f>
        <v>21.410616427200001</v>
      </c>
      <c r="NH11" s="27">
        <f>IF(OR(SUMIFS(conditions!$M$20:$M$26,conditions!$N$20:$N$26,NH$8)=0,SUMIFS(conditions!$1:$1,conditions!$8:$8,"&lt;="&amp;NH$9,conditions!$9:$9,"&gt;="&amp;NH$9)=0),0,SUMIFS(conditions!$16:$16,conditions!$8:$8,"&lt;="&amp;NH$9,conditions!$9:$9,"&gt;="&amp;NH$9)*INDEX(conditions!$U$20:$AF$26,SUMIFS(conditions!$M$20:$M$26,conditions!$N$20:$N$26,NH$8),SUMIFS(conditions!$1:$1,conditions!$8:$8,"&lt;="&amp;NH$9,conditions!$9:$9,"&gt;="&amp;NH$9)))</f>
        <v>21.410616427200001</v>
      </c>
      <c r="NI11" s="27">
        <f>IF(OR(SUMIFS(conditions!$M$20:$M$26,conditions!$N$20:$N$26,NI$8)=0,SUMIFS(conditions!$1:$1,conditions!$8:$8,"&lt;="&amp;NI$9,conditions!$9:$9,"&gt;="&amp;NI$9)=0),0,SUMIFS(conditions!$16:$16,conditions!$8:$8,"&lt;="&amp;NI$9,conditions!$9:$9,"&gt;="&amp;NI$9)*INDEX(conditions!$U$20:$AF$26,SUMIFS(conditions!$M$20:$M$26,conditions!$N$20:$N$26,NI$8),SUMIFS(conditions!$1:$1,conditions!$8:$8,"&lt;="&amp;NI$9,conditions!$9:$9,"&gt;="&amp;NI$9)))</f>
        <v>21.410616427200001</v>
      </c>
      <c r="NJ11" s="27">
        <f>IF(OR(SUMIFS(conditions!$M$20:$M$26,conditions!$N$20:$N$26,NJ$8)=0,SUMIFS(conditions!$1:$1,conditions!$8:$8,"&lt;="&amp;NJ$9,conditions!$9:$9,"&gt;="&amp;NJ$9)=0),0,SUMIFS(conditions!$16:$16,conditions!$8:$8,"&lt;="&amp;NJ$9,conditions!$9:$9,"&gt;="&amp;NJ$9)*INDEX(conditions!$U$20:$AF$26,SUMIFS(conditions!$M$20:$M$26,conditions!$N$20:$N$26,NJ$8),SUMIFS(conditions!$1:$1,conditions!$8:$8,"&lt;="&amp;NJ$9,conditions!$9:$9,"&gt;="&amp;NJ$9)))</f>
        <v>21.410616427200001</v>
      </c>
      <c r="NK11" s="27">
        <f>IF(OR(SUMIFS(conditions!$M$20:$M$26,conditions!$N$20:$N$26,NK$8)=0,SUMIFS(conditions!$1:$1,conditions!$8:$8,"&lt;="&amp;NK$9,conditions!$9:$9,"&gt;="&amp;NK$9)=0),0,SUMIFS(conditions!$16:$16,conditions!$8:$8,"&lt;="&amp;NK$9,conditions!$9:$9,"&gt;="&amp;NK$9)*INDEX(conditions!$U$20:$AF$26,SUMIFS(conditions!$M$20:$M$26,conditions!$N$20:$N$26,NK$8),SUMIFS(conditions!$1:$1,conditions!$8:$8,"&lt;="&amp;NK$9,conditions!$9:$9,"&gt;="&amp;NK$9)))</f>
        <v>21.410616427200001</v>
      </c>
      <c r="NL11" s="27">
        <f>IF(OR(SUMIFS(conditions!$M$20:$M$26,conditions!$N$20:$N$26,NL$8)=0,SUMIFS(conditions!$1:$1,conditions!$8:$8,"&lt;="&amp;NL$9,conditions!$9:$9,"&gt;="&amp;NL$9)=0),0,SUMIFS(conditions!$16:$16,conditions!$8:$8,"&lt;="&amp;NL$9,conditions!$9:$9,"&gt;="&amp;NL$9)*INDEX(conditions!$U$20:$AF$26,SUMIFS(conditions!$M$20:$M$26,conditions!$N$20:$N$26,NL$8),SUMIFS(conditions!$1:$1,conditions!$8:$8,"&lt;="&amp;NL$9,conditions!$9:$9,"&gt;="&amp;NL$9)))</f>
        <v>0</v>
      </c>
      <c r="NM11" s="27">
        <f>IF(OR(SUMIFS(conditions!$M$20:$M$26,conditions!$N$20:$N$26,NM$8)=0,SUMIFS(conditions!$1:$1,conditions!$8:$8,"&lt;="&amp;NM$9,conditions!$9:$9,"&gt;="&amp;NM$9)=0),0,SUMIFS(conditions!$16:$16,conditions!$8:$8,"&lt;="&amp;NM$9,conditions!$9:$9,"&gt;="&amp;NM$9)*INDEX(conditions!$U$20:$AF$26,SUMIFS(conditions!$M$20:$M$26,conditions!$N$20:$N$26,NM$8),SUMIFS(conditions!$1:$1,conditions!$8:$8,"&lt;="&amp;NM$9,conditions!$9:$9,"&gt;="&amp;NM$9)))</f>
        <v>0</v>
      </c>
      <c r="NN11" s="27">
        <f>IF(OR(SUMIFS(conditions!$M$20:$M$26,conditions!$N$20:$N$26,NN$8)=0,SUMIFS(conditions!$1:$1,conditions!$8:$8,"&lt;="&amp;NN$9,conditions!$9:$9,"&gt;="&amp;NN$9)=0),0,SUMIFS(conditions!$16:$16,conditions!$8:$8,"&lt;="&amp;NN$9,conditions!$9:$9,"&gt;="&amp;NN$9)*INDEX(conditions!$U$20:$AF$26,SUMIFS(conditions!$M$20:$M$26,conditions!$N$20:$N$26,NN$8),SUMIFS(conditions!$1:$1,conditions!$8:$8,"&lt;="&amp;NN$9,conditions!$9:$9,"&gt;="&amp;NN$9)))</f>
        <v>21.410616427200001</v>
      </c>
      <c r="NO11" s="27">
        <f>IF(OR(SUMIFS(conditions!$M$20:$M$26,conditions!$N$20:$N$26,NO$8)=0,SUMIFS(conditions!$1:$1,conditions!$8:$8,"&lt;="&amp;NO$9,conditions!$9:$9,"&gt;="&amp;NO$9)=0),0,SUMIFS(conditions!$16:$16,conditions!$8:$8,"&lt;="&amp;NO$9,conditions!$9:$9,"&gt;="&amp;NO$9)*INDEX(conditions!$U$20:$AF$26,SUMIFS(conditions!$M$20:$M$26,conditions!$N$20:$N$26,NO$8),SUMIFS(conditions!$1:$1,conditions!$8:$8,"&lt;="&amp;NO$9,conditions!$9:$9,"&gt;="&amp;NO$9)))</f>
        <v>21.410616427200001</v>
      </c>
      <c r="NP11" s="27">
        <f>IF(OR(SUMIFS(conditions!$M$20:$M$26,conditions!$N$20:$N$26,NP$8)=0,SUMIFS(conditions!$1:$1,conditions!$8:$8,"&lt;="&amp;NP$9,conditions!$9:$9,"&gt;="&amp;NP$9)=0),0,SUMIFS(conditions!$16:$16,conditions!$8:$8,"&lt;="&amp;NP$9,conditions!$9:$9,"&gt;="&amp;NP$9)*INDEX(conditions!$U$20:$AF$26,SUMIFS(conditions!$M$20:$M$26,conditions!$N$20:$N$26,NP$8),SUMIFS(conditions!$1:$1,conditions!$8:$8,"&lt;="&amp;NP$9,conditions!$9:$9,"&gt;="&amp;NP$9)))</f>
        <v>21.410616427200001</v>
      </c>
      <c r="NQ11" s="27">
        <f>IF(OR(SUMIFS(conditions!$M$20:$M$26,conditions!$N$20:$N$26,NQ$8)=0,SUMIFS(conditions!$1:$1,conditions!$8:$8,"&lt;="&amp;NQ$9,conditions!$9:$9,"&gt;="&amp;NQ$9)=0),0,SUMIFS(conditions!$16:$16,conditions!$8:$8,"&lt;="&amp;NQ$9,conditions!$9:$9,"&gt;="&amp;NQ$9)*INDEX(conditions!$U$20:$AF$26,SUMIFS(conditions!$M$20:$M$26,conditions!$N$20:$N$26,NQ$8),SUMIFS(conditions!$1:$1,conditions!$8:$8,"&lt;="&amp;NQ$9,conditions!$9:$9,"&gt;="&amp;NQ$9)))</f>
        <v>21.410616427200001</v>
      </c>
      <c r="NR11" s="27">
        <f>IF(OR(SUMIFS(conditions!$M$20:$M$26,conditions!$N$20:$N$26,NR$8)=0,SUMIFS(conditions!$1:$1,conditions!$8:$8,"&lt;="&amp;NR$9,conditions!$9:$9,"&gt;="&amp;NR$9)=0),0,SUMIFS(conditions!$16:$16,conditions!$8:$8,"&lt;="&amp;NR$9,conditions!$9:$9,"&gt;="&amp;NR$9)*INDEX(conditions!$U$20:$AF$26,SUMIFS(conditions!$M$20:$M$26,conditions!$N$20:$N$26,NR$8),SUMIFS(conditions!$1:$1,conditions!$8:$8,"&lt;="&amp;NR$9,conditions!$9:$9,"&gt;="&amp;NR$9)))</f>
        <v>21.410616427200001</v>
      </c>
      <c r="NS11" s="27">
        <f>IF(OR(SUMIFS(conditions!$M$20:$M$26,conditions!$N$20:$N$26,NS$8)=0,SUMIFS(conditions!$1:$1,conditions!$8:$8,"&lt;="&amp;NS$9,conditions!$9:$9,"&gt;="&amp;NS$9)=0),0,SUMIFS(conditions!$16:$16,conditions!$8:$8,"&lt;="&amp;NS$9,conditions!$9:$9,"&gt;="&amp;NS$9)*INDEX(conditions!$U$20:$AF$26,SUMIFS(conditions!$M$20:$M$26,conditions!$N$20:$N$26,NS$8),SUMIFS(conditions!$1:$1,conditions!$8:$8,"&lt;="&amp;NS$9,conditions!$9:$9,"&gt;="&amp;NS$9)))</f>
        <v>0</v>
      </c>
      <c r="NT11" s="27">
        <f>IF(OR(SUMIFS(conditions!$M$20:$M$26,conditions!$N$20:$N$26,NT$8)=0,SUMIFS(conditions!$1:$1,conditions!$8:$8,"&lt;="&amp;NT$9,conditions!$9:$9,"&gt;="&amp;NT$9)=0),0,SUMIFS(conditions!$16:$16,conditions!$8:$8,"&lt;="&amp;NT$9,conditions!$9:$9,"&gt;="&amp;NT$9)*INDEX(conditions!$U$20:$AF$26,SUMIFS(conditions!$M$20:$M$26,conditions!$N$20:$N$26,NT$8),SUMIFS(conditions!$1:$1,conditions!$8:$8,"&lt;="&amp;NT$9,conditions!$9:$9,"&gt;="&amp;NT$9)))</f>
        <v>0</v>
      </c>
      <c r="NU11" s="27">
        <f>IF(OR(SUMIFS(conditions!$M$20:$M$26,conditions!$N$20:$N$26,NU$8)=0,SUMIFS(conditions!$1:$1,conditions!$8:$8,"&lt;="&amp;NU$9,conditions!$9:$9,"&gt;="&amp;NU$9)=0),0,SUMIFS(conditions!$16:$16,conditions!$8:$8,"&lt;="&amp;NU$9,conditions!$9:$9,"&gt;="&amp;NU$9)*INDEX(conditions!$U$20:$AF$26,SUMIFS(conditions!$M$20:$M$26,conditions!$N$20:$N$26,NU$8),SUMIFS(conditions!$1:$1,conditions!$8:$8,"&lt;="&amp;NU$9,conditions!$9:$9,"&gt;="&amp;NU$9)))</f>
        <v>21.410616427200001</v>
      </c>
      <c r="NV11" s="27">
        <f>IF(OR(SUMIFS(conditions!$M$20:$M$26,conditions!$N$20:$N$26,NV$8)=0,SUMIFS(conditions!$1:$1,conditions!$8:$8,"&lt;="&amp;NV$9,conditions!$9:$9,"&gt;="&amp;NV$9)=0),0,SUMIFS(conditions!$16:$16,conditions!$8:$8,"&lt;="&amp;NV$9,conditions!$9:$9,"&gt;="&amp;NV$9)*INDEX(conditions!$U$20:$AF$26,SUMIFS(conditions!$M$20:$M$26,conditions!$N$20:$N$26,NV$8),SUMIFS(conditions!$1:$1,conditions!$8:$8,"&lt;="&amp;NV$9,conditions!$9:$9,"&gt;="&amp;NV$9)))</f>
        <v>21.410616427200001</v>
      </c>
    </row>
    <row r="12" spans="1:386" x14ac:dyDescent="0.25">
      <c r="A12" s="1"/>
      <c r="B12" s="1"/>
      <c r="C12" s="1"/>
      <c r="D12" s="1"/>
      <c r="E12" s="1"/>
      <c r="F12" s="1"/>
      <c r="G12" s="1"/>
      <c r="H12" s="1"/>
      <c r="I12" s="1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</row>
    <row r="13" spans="1:386" s="7" customFormat="1" x14ac:dyDescent="0.25">
      <c r="A13" s="5"/>
      <c r="B13" s="5"/>
      <c r="C13" s="5"/>
      <c r="D13" s="5"/>
      <c r="E13" s="5"/>
      <c r="F13" s="5"/>
      <c r="G13" s="5" t="str">
        <f>KPI!$F$16</f>
        <v>бюджет продаж товаров</v>
      </c>
      <c r="H13" s="5"/>
      <c r="I13" s="5"/>
      <c r="J13" s="20" t="str">
        <f>IF($G13="","",INDEX(KPI!$H$11:$H$121,SUMIFS(KPI!$E$11:$E$121,KPI!$F$11:$F$121,$G13)))</f>
        <v>тыс.руб.</v>
      </c>
      <c r="K13" s="5"/>
      <c r="L13" s="5"/>
      <c r="M13" s="5"/>
      <c r="N13" s="5"/>
      <c r="O13" s="5"/>
      <c r="P13" s="5"/>
      <c r="Q13" s="5"/>
      <c r="R13" s="27">
        <f>SUM(T13:NV13)</f>
        <v>77255.545018260105</v>
      </c>
      <c r="S13" s="5"/>
      <c r="T13" s="5"/>
      <c r="U13" s="27">
        <f>U11*SUMIFS(conditions!$30:$30,conditions!$8:$8,"&lt;="&amp;U$9,conditions!$9:$9,"&gt;="&amp;U$9)/1000</f>
        <v>240</v>
      </c>
      <c r="V13" s="27">
        <f>V11*SUMIFS(conditions!$30:$30,conditions!$8:$8,"&lt;="&amp;V$9,conditions!$9:$9,"&gt;="&amp;V$9)/1000</f>
        <v>240</v>
      </c>
      <c r="W13" s="27">
        <f>W11*SUMIFS(conditions!$30:$30,conditions!$8:$8,"&lt;="&amp;W$9,conditions!$9:$9,"&gt;="&amp;W$9)/1000</f>
        <v>240</v>
      </c>
      <c r="X13" s="27">
        <f>X11*SUMIFS(conditions!$30:$30,conditions!$8:$8,"&lt;="&amp;X$9,conditions!$9:$9,"&gt;="&amp;X$9)/1000</f>
        <v>240</v>
      </c>
      <c r="Y13" s="27">
        <f>Y11*SUMIFS(conditions!$30:$30,conditions!$8:$8,"&lt;="&amp;Y$9,conditions!$9:$9,"&gt;="&amp;Y$9)/1000</f>
        <v>240</v>
      </c>
      <c r="Z13" s="27">
        <f>Z11*SUMIFS(conditions!$30:$30,conditions!$8:$8,"&lt;="&amp;Z$9,conditions!$9:$9,"&gt;="&amp;Z$9)/1000</f>
        <v>0</v>
      </c>
      <c r="AA13" s="27">
        <f>AA11*SUMIFS(conditions!$30:$30,conditions!$8:$8,"&lt;="&amp;AA$9,conditions!$9:$9,"&gt;="&amp;AA$9)/1000</f>
        <v>0</v>
      </c>
      <c r="AB13" s="27">
        <f>AB11*SUMIFS(conditions!$30:$30,conditions!$8:$8,"&lt;="&amp;AB$9,conditions!$9:$9,"&gt;="&amp;AB$9)/1000</f>
        <v>240</v>
      </c>
      <c r="AC13" s="27">
        <f>AC11*SUMIFS(conditions!$30:$30,conditions!$8:$8,"&lt;="&amp;AC$9,conditions!$9:$9,"&gt;="&amp;AC$9)/1000</f>
        <v>240</v>
      </c>
      <c r="AD13" s="27">
        <f>AD11*SUMIFS(conditions!$30:$30,conditions!$8:$8,"&lt;="&amp;AD$9,conditions!$9:$9,"&gt;="&amp;AD$9)/1000</f>
        <v>240</v>
      </c>
      <c r="AE13" s="27">
        <f>AE11*SUMIFS(conditions!$30:$30,conditions!$8:$8,"&lt;="&amp;AE$9,conditions!$9:$9,"&gt;="&amp;AE$9)/1000</f>
        <v>240</v>
      </c>
      <c r="AF13" s="27">
        <f>AF11*SUMIFS(conditions!$30:$30,conditions!$8:$8,"&lt;="&amp;AF$9,conditions!$9:$9,"&gt;="&amp;AF$9)/1000</f>
        <v>240</v>
      </c>
      <c r="AG13" s="27">
        <f>AG11*SUMIFS(conditions!$30:$30,conditions!$8:$8,"&lt;="&amp;AG$9,conditions!$9:$9,"&gt;="&amp;AG$9)/1000</f>
        <v>0</v>
      </c>
      <c r="AH13" s="27">
        <f>AH11*SUMIFS(conditions!$30:$30,conditions!$8:$8,"&lt;="&amp;AH$9,conditions!$9:$9,"&gt;="&amp;AH$9)/1000</f>
        <v>0</v>
      </c>
      <c r="AI13" s="27">
        <f>AI11*SUMIFS(conditions!$30:$30,conditions!$8:$8,"&lt;="&amp;AI$9,conditions!$9:$9,"&gt;="&amp;AI$9)/1000</f>
        <v>240</v>
      </c>
      <c r="AJ13" s="27">
        <f>AJ11*SUMIFS(conditions!$30:$30,conditions!$8:$8,"&lt;="&amp;AJ$9,conditions!$9:$9,"&gt;="&amp;AJ$9)/1000</f>
        <v>240</v>
      </c>
      <c r="AK13" s="27">
        <f>AK11*SUMIFS(conditions!$30:$30,conditions!$8:$8,"&lt;="&amp;AK$9,conditions!$9:$9,"&gt;="&amp;AK$9)/1000</f>
        <v>240</v>
      </c>
      <c r="AL13" s="27">
        <f>AL11*SUMIFS(conditions!$30:$30,conditions!$8:$8,"&lt;="&amp;AL$9,conditions!$9:$9,"&gt;="&amp;AL$9)/1000</f>
        <v>240</v>
      </c>
      <c r="AM13" s="27">
        <f>AM11*SUMIFS(conditions!$30:$30,conditions!$8:$8,"&lt;="&amp;AM$9,conditions!$9:$9,"&gt;="&amp;AM$9)/1000</f>
        <v>240</v>
      </c>
      <c r="AN13" s="27">
        <f>AN11*SUMIFS(conditions!$30:$30,conditions!$8:$8,"&lt;="&amp;AN$9,conditions!$9:$9,"&gt;="&amp;AN$9)/1000</f>
        <v>0</v>
      </c>
      <c r="AO13" s="27">
        <f>AO11*SUMIFS(conditions!$30:$30,conditions!$8:$8,"&lt;="&amp;AO$9,conditions!$9:$9,"&gt;="&amp;AO$9)/1000</f>
        <v>0</v>
      </c>
      <c r="AP13" s="27">
        <f>AP11*SUMIFS(conditions!$30:$30,conditions!$8:$8,"&lt;="&amp;AP$9,conditions!$9:$9,"&gt;="&amp;AP$9)/1000</f>
        <v>240</v>
      </c>
      <c r="AQ13" s="27">
        <f>AQ11*SUMIFS(conditions!$30:$30,conditions!$8:$8,"&lt;="&amp;AQ$9,conditions!$9:$9,"&gt;="&amp;AQ$9)/1000</f>
        <v>240</v>
      </c>
      <c r="AR13" s="27">
        <f>AR11*SUMIFS(conditions!$30:$30,conditions!$8:$8,"&lt;="&amp;AR$9,conditions!$9:$9,"&gt;="&amp;AR$9)/1000</f>
        <v>240</v>
      </c>
      <c r="AS13" s="27">
        <f>AS11*SUMIFS(conditions!$30:$30,conditions!$8:$8,"&lt;="&amp;AS$9,conditions!$9:$9,"&gt;="&amp;AS$9)/1000</f>
        <v>240</v>
      </c>
      <c r="AT13" s="27">
        <f>AT11*SUMIFS(conditions!$30:$30,conditions!$8:$8,"&lt;="&amp;AT$9,conditions!$9:$9,"&gt;="&amp;AT$9)/1000</f>
        <v>240</v>
      </c>
      <c r="AU13" s="27">
        <f>AU11*SUMIFS(conditions!$30:$30,conditions!$8:$8,"&lt;="&amp;AU$9,conditions!$9:$9,"&gt;="&amp;AU$9)/1000</f>
        <v>0</v>
      </c>
      <c r="AV13" s="27">
        <f>AV11*SUMIFS(conditions!$30:$30,conditions!$8:$8,"&lt;="&amp;AV$9,conditions!$9:$9,"&gt;="&amp;AV$9)/1000</f>
        <v>0</v>
      </c>
      <c r="AW13" s="27">
        <f>AW11*SUMIFS(conditions!$30:$30,conditions!$8:$8,"&lt;="&amp;AW$9,conditions!$9:$9,"&gt;="&amp;AW$9)/1000</f>
        <v>240</v>
      </c>
      <c r="AX13" s="27">
        <f>AX11*SUMIFS(conditions!$30:$30,conditions!$8:$8,"&lt;="&amp;AX$9,conditions!$9:$9,"&gt;="&amp;AX$9)/1000</f>
        <v>240</v>
      </c>
      <c r="AY13" s="27">
        <f>AY11*SUMIFS(conditions!$30:$30,conditions!$8:$8,"&lt;="&amp;AY$9,conditions!$9:$9,"&gt;="&amp;AY$9)/1000</f>
        <v>240</v>
      </c>
      <c r="AZ13" s="27">
        <f>AZ11*SUMIFS(conditions!$30:$30,conditions!$8:$8,"&lt;="&amp;AZ$9,conditions!$9:$9,"&gt;="&amp;AZ$9)/1000</f>
        <v>300</v>
      </c>
      <c r="BA13" s="27">
        <f>BA11*SUMIFS(conditions!$30:$30,conditions!$8:$8,"&lt;="&amp;BA$9,conditions!$9:$9,"&gt;="&amp;BA$9)/1000</f>
        <v>300</v>
      </c>
      <c r="BB13" s="27">
        <f>BB11*SUMIFS(conditions!$30:$30,conditions!$8:$8,"&lt;="&amp;BB$9,conditions!$9:$9,"&gt;="&amp;BB$9)/1000</f>
        <v>0</v>
      </c>
      <c r="BC13" s="27">
        <f>BC11*SUMIFS(conditions!$30:$30,conditions!$8:$8,"&lt;="&amp;BC$9,conditions!$9:$9,"&gt;="&amp;BC$9)/1000</f>
        <v>0</v>
      </c>
      <c r="BD13" s="27">
        <f>BD11*SUMIFS(conditions!$30:$30,conditions!$8:$8,"&lt;="&amp;BD$9,conditions!$9:$9,"&gt;="&amp;BD$9)/1000</f>
        <v>300</v>
      </c>
      <c r="BE13" s="27">
        <f>BE11*SUMIFS(conditions!$30:$30,conditions!$8:$8,"&lt;="&amp;BE$9,conditions!$9:$9,"&gt;="&amp;BE$9)/1000</f>
        <v>300</v>
      </c>
      <c r="BF13" s="27">
        <f>BF11*SUMIFS(conditions!$30:$30,conditions!$8:$8,"&lt;="&amp;BF$9,conditions!$9:$9,"&gt;="&amp;BF$9)/1000</f>
        <v>300</v>
      </c>
      <c r="BG13" s="27">
        <f>BG11*SUMIFS(conditions!$30:$30,conditions!$8:$8,"&lt;="&amp;BG$9,conditions!$9:$9,"&gt;="&amp;BG$9)/1000</f>
        <v>300</v>
      </c>
      <c r="BH13" s="27">
        <f>BH11*SUMIFS(conditions!$30:$30,conditions!$8:$8,"&lt;="&amp;BH$9,conditions!$9:$9,"&gt;="&amp;BH$9)/1000</f>
        <v>300</v>
      </c>
      <c r="BI13" s="27">
        <f>BI11*SUMIFS(conditions!$30:$30,conditions!$8:$8,"&lt;="&amp;BI$9,conditions!$9:$9,"&gt;="&amp;BI$9)/1000</f>
        <v>0</v>
      </c>
      <c r="BJ13" s="27">
        <f>BJ11*SUMIFS(conditions!$30:$30,conditions!$8:$8,"&lt;="&amp;BJ$9,conditions!$9:$9,"&gt;="&amp;BJ$9)/1000</f>
        <v>0</v>
      </c>
      <c r="BK13" s="27">
        <f>BK11*SUMIFS(conditions!$30:$30,conditions!$8:$8,"&lt;="&amp;BK$9,conditions!$9:$9,"&gt;="&amp;BK$9)/1000</f>
        <v>300</v>
      </c>
      <c r="BL13" s="27">
        <f>BL11*SUMIFS(conditions!$30:$30,conditions!$8:$8,"&lt;="&amp;BL$9,conditions!$9:$9,"&gt;="&amp;BL$9)/1000</f>
        <v>300</v>
      </c>
      <c r="BM13" s="27">
        <f>BM11*SUMIFS(conditions!$30:$30,conditions!$8:$8,"&lt;="&amp;BM$9,conditions!$9:$9,"&gt;="&amp;BM$9)/1000</f>
        <v>300</v>
      </c>
      <c r="BN13" s="27">
        <f>BN11*SUMIFS(conditions!$30:$30,conditions!$8:$8,"&lt;="&amp;BN$9,conditions!$9:$9,"&gt;="&amp;BN$9)/1000</f>
        <v>300</v>
      </c>
      <c r="BO13" s="27">
        <f>BO11*SUMIFS(conditions!$30:$30,conditions!$8:$8,"&lt;="&amp;BO$9,conditions!$9:$9,"&gt;="&amp;BO$9)/1000</f>
        <v>300</v>
      </c>
      <c r="BP13" s="27">
        <f>BP11*SUMIFS(conditions!$30:$30,conditions!$8:$8,"&lt;="&amp;BP$9,conditions!$9:$9,"&gt;="&amp;BP$9)/1000</f>
        <v>0</v>
      </c>
      <c r="BQ13" s="27">
        <f>BQ11*SUMIFS(conditions!$30:$30,conditions!$8:$8,"&lt;="&amp;BQ$9,conditions!$9:$9,"&gt;="&amp;BQ$9)/1000</f>
        <v>0</v>
      </c>
      <c r="BR13" s="27">
        <f>BR11*SUMIFS(conditions!$30:$30,conditions!$8:$8,"&lt;="&amp;BR$9,conditions!$9:$9,"&gt;="&amp;BR$9)/1000</f>
        <v>300</v>
      </c>
      <c r="BS13" s="27">
        <f>BS11*SUMIFS(conditions!$30:$30,conditions!$8:$8,"&lt;="&amp;BS$9,conditions!$9:$9,"&gt;="&amp;BS$9)/1000</f>
        <v>300</v>
      </c>
      <c r="BT13" s="27">
        <f>BT11*SUMIFS(conditions!$30:$30,conditions!$8:$8,"&lt;="&amp;BT$9,conditions!$9:$9,"&gt;="&amp;BT$9)/1000</f>
        <v>300</v>
      </c>
      <c r="BU13" s="27">
        <f>BU11*SUMIFS(conditions!$30:$30,conditions!$8:$8,"&lt;="&amp;BU$9,conditions!$9:$9,"&gt;="&amp;BU$9)/1000</f>
        <v>300</v>
      </c>
      <c r="BV13" s="27">
        <f>BV11*SUMIFS(conditions!$30:$30,conditions!$8:$8,"&lt;="&amp;BV$9,conditions!$9:$9,"&gt;="&amp;BV$9)/1000</f>
        <v>300</v>
      </c>
      <c r="BW13" s="27">
        <f>BW11*SUMIFS(conditions!$30:$30,conditions!$8:$8,"&lt;="&amp;BW$9,conditions!$9:$9,"&gt;="&amp;BW$9)/1000</f>
        <v>0</v>
      </c>
      <c r="BX13" s="27">
        <f>BX11*SUMIFS(conditions!$30:$30,conditions!$8:$8,"&lt;="&amp;BX$9,conditions!$9:$9,"&gt;="&amp;BX$9)/1000</f>
        <v>0</v>
      </c>
      <c r="BY13" s="27">
        <f>BY11*SUMIFS(conditions!$30:$30,conditions!$8:$8,"&lt;="&amp;BY$9,conditions!$9:$9,"&gt;="&amp;BY$9)/1000</f>
        <v>300</v>
      </c>
      <c r="BZ13" s="27">
        <f>BZ11*SUMIFS(conditions!$30:$30,conditions!$8:$8,"&lt;="&amp;BZ$9,conditions!$9:$9,"&gt;="&amp;BZ$9)/1000</f>
        <v>300</v>
      </c>
      <c r="CA13" s="27">
        <f>CA11*SUMIFS(conditions!$30:$30,conditions!$8:$8,"&lt;="&amp;CA$9,conditions!$9:$9,"&gt;="&amp;CA$9)/1000</f>
        <v>300</v>
      </c>
      <c r="CB13" s="27">
        <f>CB11*SUMIFS(conditions!$30:$30,conditions!$8:$8,"&lt;="&amp;CB$9,conditions!$9:$9,"&gt;="&amp;CB$9)/1000</f>
        <v>300</v>
      </c>
      <c r="CC13" s="27">
        <f>CC11*SUMIFS(conditions!$30:$30,conditions!$8:$8,"&lt;="&amp;CC$9,conditions!$9:$9,"&gt;="&amp;CC$9)/1000</f>
        <v>300</v>
      </c>
      <c r="CD13" s="27">
        <f>CD11*SUMIFS(conditions!$30:$30,conditions!$8:$8,"&lt;="&amp;CD$9,conditions!$9:$9,"&gt;="&amp;CD$9)/1000</f>
        <v>0</v>
      </c>
      <c r="CE13" s="27">
        <f>CE11*SUMIFS(conditions!$30:$30,conditions!$8:$8,"&lt;="&amp;CE$9,conditions!$9:$9,"&gt;="&amp;CE$9)/1000</f>
        <v>0</v>
      </c>
      <c r="CF13" s="27">
        <f>CF11*SUMIFS(conditions!$30:$30,conditions!$8:$8,"&lt;="&amp;CF$9,conditions!$9:$9,"&gt;="&amp;CF$9)/1000</f>
        <v>200</v>
      </c>
      <c r="CG13" s="27">
        <f>CG11*SUMIFS(conditions!$30:$30,conditions!$8:$8,"&lt;="&amp;CG$9,conditions!$9:$9,"&gt;="&amp;CG$9)/1000</f>
        <v>200</v>
      </c>
      <c r="CH13" s="27">
        <f>CH11*SUMIFS(conditions!$30:$30,conditions!$8:$8,"&lt;="&amp;CH$9,conditions!$9:$9,"&gt;="&amp;CH$9)/1000</f>
        <v>200</v>
      </c>
      <c r="CI13" s="27">
        <f>CI11*SUMIFS(conditions!$30:$30,conditions!$8:$8,"&lt;="&amp;CI$9,conditions!$9:$9,"&gt;="&amp;CI$9)/1000</f>
        <v>200</v>
      </c>
      <c r="CJ13" s="27">
        <f>CJ11*SUMIFS(conditions!$30:$30,conditions!$8:$8,"&lt;="&amp;CJ$9,conditions!$9:$9,"&gt;="&amp;CJ$9)/1000</f>
        <v>200</v>
      </c>
      <c r="CK13" s="27">
        <f>CK11*SUMIFS(conditions!$30:$30,conditions!$8:$8,"&lt;="&amp;CK$9,conditions!$9:$9,"&gt;="&amp;CK$9)/1000</f>
        <v>0</v>
      </c>
      <c r="CL13" s="27">
        <f>CL11*SUMIFS(conditions!$30:$30,conditions!$8:$8,"&lt;="&amp;CL$9,conditions!$9:$9,"&gt;="&amp;CL$9)/1000</f>
        <v>0</v>
      </c>
      <c r="CM13" s="27">
        <f>CM11*SUMIFS(conditions!$30:$30,conditions!$8:$8,"&lt;="&amp;CM$9,conditions!$9:$9,"&gt;="&amp;CM$9)/1000</f>
        <v>200</v>
      </c>
      <c r="CN13" s="27">
        <f>CN11*SUMIFS(conditions!$30:$30,conditions!$8:$8,"&lt;="&amp;CN$9,conditions!$9:$9,"&gt;="&amp;CN$9)/1000</f>
        <v>200</v>
      </c>
      <c r="CO13" s="27">
        <f>CO11*SUMIFS(conditions!$30:$30,conditions!$8:$8,"&lt;="&amp;CO$9,conditions!$9:$9,"&gt;="&amp;CO$9)/1000</f>
        <v>200</v>
      </c>
      <c r="CP13" s="27">
        <f>CP11*SUMIFS(conditions!$30:$30,conditions!$8:$8,"&lt;="&amp;CP$9,conditions!$9:$9,"&gt;="&amp;CP$9)/1000</f>
        <v>200</v>
      </c>
      <c r="CQ13" s="27">
        <f>CQ11*SUMIFS(conditions!$30:$30,conditions!$8:$8,"&lt;="&amp;CQ$9,conditions!$9:$9,"&gt;="&amp;CQ$9)/1000</f>
        <v>200</v>
      </c>
      <c r="CR13" s="27">
        <f>CR11*SUMIFS(conditions!$30:$30,conditions!$8:$8,"&lt;="&amp;CR$9,conditions!$9:$9,"&gt;="&amp;CR$9)/1000</f>
        <v>0</v>
      </c>
      <c r="CS13" s="27">
        <f>CS11*SUMIFS(conditions!$30:$30,conditions!$8:$8,"&lt;="&amp;CS$9,conditions!$9:$9,"&gt;="&amp;CS$9)/1000</f>
        <v>0</v>
      </c>
      <c r="CT13" s="27">
        <f>CT11*SUMIFS(conditions!$30:$30,conditions!$8:$8,"&lt;="&amp;CT$9,conditions!$9:$9,"&gt;="&amp;CT$9)/1000</f>
        <v>200</v>
      </c>
      <c r="CU13" s="27">
        <f>CU11*SUMIFS(conditions!$30:$30,conditions!$8:$8,"&lt;="&amp;CU$9,conditions!$9:$9,"&gt;="&amp;CU$9)/1000</f>
        <v>200</v>
      </c>
      <c r="CV13" s="27">
        <f>CV11*SUMIFS(conditions!$30:$30,conditions!$8:$8,"&lt;="&amp;CV$9,conditions!$9:$9,"&gt;="&amp;CV$9)/1000</f>
        <v>200</v>
      </c>
      <c r="CW13" s="27">
        <f>CW11*SUMIFS(conditions!$30:$30,conditions!$8:$8,"&lt;="&amp;CW$9,conditions!$9:$9,"&gt;="&amp;CW$9)/1000</f>
        <v>200</v>
      </c>
      <c r="CX13" s="27">
        <f>CX11*SUMIFS(conditions!$30:$30,conditions!$8:$8,"&lt;="&amp;CX$9,conditions!$9:$9,"&gt;="&amp;CX$9)/1000</f>
        <v>200</v>
      </c>
      <c r="CY13" s="27">
        <f>CY11*SUMIFS(conditions!$30:$30,conditions!$8:$8,"&lt;="&amp;CY$9,conditions!$9:$9,"&gt;="&amp;CY$9)/1000</f>
        <v>0</v>
      </c>
      <c r="CZ13" s="27">
        <f>CZ11*SUMIFS(conditions!$30:$30,conditions!$8:$8,"&lt;="&amp;CZ$9,conditions!$9:$9,"&gt;="&amp;CZ$9)/1000</f>
        <v>0</v>
      </c>
      <c r="DA13" s="27">
        <f>DA11*SUMIFS(conditions!$30:$30,conditions!$8:$8,"&lt;="&amp;DA$9,conditions!$9:$9,"&gt;="&amp;DA$9)/1000</f>
        <v>200</v>
      </c>
      <c r="DB13" s="27">
        <f>DB11*SUMIFS(conditions!$30:$30,conditions!$8:$8,"&lt;="&amp;DB$9,conditions!$9:$9,"&gt;="&amp;DB$9)/1000</f>
        <v>200</v>
      </c>
      <c r="DC13" s="27">
        <f>DC11*SUMIFS(conditions!$30:$30,conditions!$8:$8,"&lt;="&amp;DC$9,conditions!$9:$9,"&gt;="&amp;DC$9)/1000</f>
        <v>200</v>
      </c>
      <c r="DD13" s="27">
        <f>DD11*SUMIFS(conditions!$30:$30,conditions!$8:$8,"&lt;="&amp;DD$9,conditions!$9:$9,"&gt;="&amp;DD$9)/1000</f>
        <v>200</v>
      </c>
      <c r="DE13" s="27">
        <f>DE11*SUMIFS(conditions!$30:$30,conditions!$8:$8,"&lt;="&amp;DE$9,conditions!$9:$9,"&gt;="&amp;DE$9)/1000</f>
        <v>200</v>
      </c>
      <c r="DF13" s="27">
        <f>DF11*SUMIFS(conditions!$30:$30,conditions!$8:$8,"&lt;="&amp;DF$9,conditions!$9:$9,"&gt;="&amp;DF$9)/1000</f>
        <v>0</v>
      </c>
      <c r="DG13" s="27">
        <f>DG11*SUMIFS(conditions!$30:$30,conditions!$8:$8,"&lt;="&amp;DG$9,conditions!$9:$9,"&gt;="&amp;DG$9)/1000</f>
        <v>0</v>
      </c>
      <c r="DH13" s="27">
        <f>DH11*SUMIFS(conditions!$30:$30,conditions!$8:$8,"&lt;="&amp;DH$9,conditions!$9:$9,"&gt;="&amp;DH$9)/1000</f>
        <v>200</v>
      </c>
      <c r="DI13" s="27">
        <f>DI11*SUMIFS(conditions!$30:$30,conditions!$8:$8,"&lt;="&amp;DI$9,conditions!$9:$9,"&gt;="&amp;DI$9)/1000</f>
        <v>198</v>
      </c>
      <c r="DJ13" s="27">
        <f>DJ11*SUMIFS(conditions!$30:$30,conditions!$8:$8,"&lt;="&amp;DJ$9,conditions!$9:$9,"&gt;="&amp;DJ$9)/1000</f>
        <v>198</v>
      </c>
      <c r="DK13" s="27">
        <f>DK11*SUMIFS(conditions!$30:$30,conditions!$8:$8,"&lt;="&amp;DK$9,conditions!$9:$9,"&gt;="&amp;DK$9)/1000</f>
        <v>198</v>
      </c>
      <c r="DL13" s="27">
        <f>DL11*SUMIFS(conditions!$30:$30,conditions!$8:$8,"&lt;="&amp;DL$9,conditions!$9:$9,"&gt;="&amp;DL$9)/1000</f>
        <v>198</v>
      </c>
      <c r="DM13" s="27">
        <f>DM11*SUMIFS(conditions!$30:$30,conditions!$8:$8,"&lt;="&amp;DM$9,conditions!$9:$9,"&gt;="&amp;DM$9)/1000</f>
        <v>0</v>
      </c>
      <c r="DN13" s="27">
        <f>DN11*SUMIFS(conditions!$30:$30,conditions!$8:$8,"&lt;="&amp;DN$9,conditions!$9:$9,"&gt;="&amp;DN$9)/1000</f>
        <v>0</v>
      </c>
      <c r="DO13" s="27">
        <f>DO11*SUMIFS(conditions!$30:$30,conditions!$8:$8,"&lt;="&amp;DO$9,conditions!$9:$9,"&gt;="&amp;DO$9)/1000</f>
        <v>198</v>
      </c>
      <c r="DP13" s="27">
        <f>DP11*SUMIFS(conditions!$30:$30,conditions!$8:$8,"&lt;="&amp;DP$9,conditions!$9:$9,"&gt;="&amp;DP$9)/1000</f>
        <v>198</v>
      </c>
      <c r="DQ13" s="27">
        <f>DQ11*SUMIFS(conditions!$30:$30,conditions!$8:$8,"&lt;="&amp;DQ$9,conditions!$9:$9,"&gt;="&amp;DQ$9)/1000</f>
        <v>198</v>
      </c>
      <c r="DR13" s="27">
        <f>DR11*SUMIFS(conditions!$30:$30,conditions!$8:$8,"&lt;="&amp;DR$9,conditions!$9:$9,"&gt;="&amp;DR$9)/1000</f>
        <v>198</v>
      </c>
      <c r="DS13" s="27">
        <f>DS11*SUMIFS(conditions!$30:$30,conditions!$8:$8,"&lt;="&amp;DS$9,conditions!$9:$9,"&gt;="&amp;DS$9)/1000</f>
        <v>198</v>
      </c>
      <c r="DT13" s="27">
        <f>DT11*SUMIFS(conditions!$30:$30,conditions!$8:$8,"&lt;="&amp;DT$9,conditions!$9:$9,"&gt;="&amp;DT$9)/1000</f>
        <v>0</v>
      </c>
      <c r="DU13" s="27">
        <f>DU11*SUMIFS(conditions!$30:$30,conditions!$8:$8,"&lt;="&amp;DU$9,conditions!$9:$9,"&gt;="&amp;DU$9)/1000</f>
        <v>0</v>
      </c>
      <c r="DV13" s="27">
        <f>DV11*SUMIFS(conditions!$30:$30,conditions!$8:$8,"&lt;="&amp;DV$9,conditions!$9:$9,"&gt;="&amp;DV$9)/1000</f>
        <v>198</v>
      </c>
      <c r="DW13" s="27">
        <f>DW11*SUMIFS(conditions!$30:$30,conditions!$8:$8,"&lt;="&amp;DW$9,conditions!$9:$9,"&gt;="&amp;DW$9)/1000</f>
        <v>198</v>
      </c>
      <c r="DX13" s="27">
        <f>DX11*SUMIFS(conditions!$30:$30,conditions!$8:$8,"&lt;="&amp;DX$9,conditions!$9:$9,"&gt;="&amp;DX$9)/1000</f>
        <v>198</v>
      </c>
      <c r="DY13" s="27">
        <f>DY11*SUMIFS(conditions!$30:$30,conditions!$8:$8,"&lt;="&amp;DY$9,conditions!$9:$9,"&gt;="&amp;DY$9)/1000</f>
        <v>198</v>
      </c>
      <c r="DZ13" s="27">
        <f>DZ11*SUMIFS(conditions!$30:$30,conditions!$8:$8,"&lt;="&amp;DZ$9,conditions!$9:$9,"&gt;="&amp;DZ$9)/1000</f>
        <v>198</v>
      </c>
      <c r="EA13" s="27">
        <f>EA11*SUMIFS(conditions!$30:$30,conditions!$8:$8,"&lt;="&amp;EA$9,conditions!$9:$9,"&gt;="&amp;EA$9)/1000</f>
        <v>0</v>
      </c>
      <c r="EB13" s="27">
        <f>EB11*SUMIFS(conditions!$30:$30,conditions!$8:$8,"&lt;="&amp;EB$9,conditions!$9:$9,"&gt;="&amp;EB$9)/1000</f>
        <v>0</v>
      </c>
      <c r="EC13" s="27">
        <f>EC11*SUMIFS(conditions!$30:$30,conditions!$8:$8,"&lt;="&amp;EC$9,conditions!$9:$9,"&gt;="&amp;EC$9)/1000</f>
        <v>198</v>
      </c>
      <c r="ED13" s="27">
        <f>ED11*SUMIFS(conditions!$30:$30,conditions!$8:$8,"&lt;="&amp;ED$9,conditions!$9:$9,"&gt;="&amp;ED$9)/1000</f>
        <v>198</v>
      </c>
      <c r="EE13" s="27">
        <f>EE11*SUMIFS(conditions!$30:$30,conditions!$8:$8,"&lt;="&amp;EE$9,conditions!$9:$9,"&gt;="&amp;EE$9)/1000</f>
        <v>198</v>
      </c>
      <c r="EF13" s="27">
        <f>EF11*SUMIFS(conditions!$30:$30,conditions!$8:$8,"&lt;="&amp;EF$9,conditions!$9:$9,"&gt;="&amp;EF$9)/1000</f>
        <v>198</v>
      </c>
      <c r="EG13" s="27">
        <f>EG11*SUMIFS(conditions!$30:$30,conditions!$8:$8,"&lt;="&amp;EG$9,conditions!$9:$9,"&gt;="&amp;EG$9)/1000</f>
        <v>198</v>
      </c>
      <c r="EH13" s="27">
        <f>EH11*SUMIFS(conditions!$30:$30,conditions!$8:$8,"&lt;="&amp;EH$9,conditions!$9:$9,"&gt;="&amp;EH$9)/1000</f>
        <v>0</v>
      </c>
      <c r="EI13" s="27">
        <f>EI11*SUMIFS(conditions!$30:$30,conditions!$8:$8,"&lt;="&amp;EI$9,conditions!$9:$9,"&gt;="&amp;EI$9)/1000</f>
        <v>0</v>
      </c>
      <c r="EJ13" s="27">
        <f>EJ11*SUMIFS(conditions!$30:$30,conditions!$8:$8,"&lt;="&amp;EJ$9,conditions!$9:$9,"&gt;="&amp;EJ$9)/1000</f>
        <v>198</v>
      </c>
      <c r="EK13" s="27">
        <f>EK11*SUMIFS(conditions!$30:$30,conditions!$8:$8,"&lt;="&amp;EK$9,conditions!$9:$9,"&gt;="&amp;EK$9)/1000</f>
        <v>198</v>
      </c>
      <c r="EL13" s="27">
        <f>EL11*SUMIFS(conditions!$30:$30,conditions!$8:$8,"&lt;="&amp;EL$9,conditions!$9:$9,"&gt;="&amp;EL$9)/1000</f>
        <v>198</v>
      </c>
      <c r="EM13" s="27">
        <f>EM11*SUMIFS(conditions!$30:$30,conditions!$8:$8,"&lt;="&amp;EM$9,conditions!$9:$9,"&gt;="&amp;EM$9)/1000</f>
        <v>198</v>
      </c>
      <c r="EN13" s="27">
        <f>EN11*SUMIFS(conditions!$30:$30,conditions!$8:$8,"&lt;="&amp;EN$9,conditions!$9:$9,"&gt;="&amp;EN$9)/1000</f>
        <v>237.6</v>
      </c>
      <c r="EO13" s="27">
        <f>EO11*SUMIFS(conditions!$30:$30,conditions!$8:$8,"&lt;="&amp;EO$9,conditions!$9:$9,"&gt;="&amp;EO$9)/1000</f>
        <v>0</v>
      </c>
      <c r="EP13" s="27">
        <f>EP11*SUMIFS(conditions!$30:$30,conditions!$8:$8,"&lt;="&amp;EP$9,conditions!$9:$9,"&gt;="&amp;EP$9)/1000</f>
        <v>0</v>
      </c>
      <c r="EQ13" s="27">
        <f>EQ11*SUMIFS(conditions!$30:$30,conditions!$8:$8,"&lt;="&amp;EQ$9,conditions!$9:$9,"&gt;="&amp;EQ$9)/1000</f>
        <v>237.6</v>
      </c>
      <c r="ER13" s="27">
        <f>ER11*SUMIFS(conditions!$30:$30,conditions!$8:$8,"&lt;="&amp;ER$9,conditions!$9:$9,"&gt;="&amp;ER$9)/1000</f>
        <v>237.6</v>
      </c>
      <c r="ES13" s="27">
        <f>ES11*SUMIFS(conditions!$30:$30,conditions!$8:$8,"&lt;="&amp;ES$9,conditions!$9:$9,"&gt;="&amp;ES$9)/1000</f>
        <v>237.6</v>
      </c>
      <c r="ET13" s="27">
        <f>ET11*SUMIFS(conditions!$30:$30,conditions!$8:$8,"&lt;="&amp;ET$9,conditions!$9:$9,"&gt;="&amp;ET$9)/1000</f>
        <v>237.6</v>
      </c>
      <c r="EU13" s="27">
        <f>EU11*SUMIFS(conditions!$30:$30,conditions!$8:$8,"&lt;="&amp;EU$9,conditions!$9:$9,"&gt;="&amp;EU$9)/1000</f>
        <v>237.6</v>
      </c>
      <c r="EV13" s="27">
        <f>EV11*SUMIFS(conditions!$30:$30,conditions!$8:$8,"&lt;="&amp;EV$9,conditions!$9:$9,"&gt;="&amp;EV$9)/1000</f>
        <v>0</v>
      </c>
      <c r="EW13" s="27">
        <f>EW11*SUMIFS(conditions!$30:$30,conditions!$8:$8,"&lt;="&amp;EW$9,conditions!$9:$9,"&gt;="&amp;EW$9)/1000</f>
        <v>0</v>
      </c>
      <c r="EX13" s="27">
        <f>EX11*SUMIFS(conditions!$30:$30,conditions!$8:$8,"&lt;="&amp;EX$9,conditions!$9:$9,"&gt;="&amp;EX$9)/1000</f>
        <v>237.6</v>
      </c>
      <c r="EY13" s="27">
        <f>EY11*SUMIFS(conditions!$30:$30,conditions!$8:$8,"&lt;="&amp;EY$9,conditions!$9:$9,"&gt;="&amp;EY$9)/1000</f>
        <v>237.6</v>
      </c>
      <c r="EZ13" s="27">
        <f>EZ11*SUMIFS(conditions!$30:$30,conditions!$8:$8,"&lt;="&amp;EZ$9,conditions!$9:$9,"&gt;="&amp;EZ$9)/1000</f>
        <v>237.6</v>
      </c>
      <c r="FA13" s="27">
        <f>FA11*SUMIFS(conditions!$30:$30,conditions!$8:$8,"&lt;="&amp;FA$9,conditions!$9:$9,"&gt;="&amp;FA$9)/1000</f>
        <v>237.6</v>
      </c>
      <c r="FB13" s="27">
        <f>FB11*SUMIFS(conditions!$30:$30,conditions!$8:$8,"&lt;="&amp;FB$9,conditions!$9:$9,"&gt;="&amp;FB$9)/1000</f>
        <v>237.6</v>
      </c>
      <c r="FC13" s="27">
        <f>FC11*SUMIFS(conditions!$30:$30,conditions!$8:$8,"&lt;="&amp;FC$9,conditions!$9:$9,"&gt;="&amp;FC$9)/1000</f>
        <v>0</v>
      </c>
      <c r="FD13" s="27">
        <f>FD11*SUMIFS(conditions!$30:$30,conditions!$8:$8,"&lt;="&amp;FD$9,conditions!$9:$9,"&gt;="&amp;FD$9)/1000</f>
        <v>0</v>
      </c>
      <c r="FE13" s="27">
        <f>FE11*SUMIFS(conditions!$30:$30,conditions!$8:$8,"&lt;="&amp;FE$9,conditions!$9:$9,"&gt;="&amp;FE$9)/1000</f>
        <v>237.6</v>
      </c>
      <c r="FF13" s="27">
        <f>FF11*SUMIFS(conditions!$30:$30,conditions!$8:$8,"&lt;="&amp;FF$9,conditions!$9:$9,"&gt;="&amp;FF$9)/1000</f>
        <v>237.6</v>
      </c>
      <c r="FG13" s="27">
        <f>FG11*SUMIFS(conditions!$30:$30,conditions!$8:$8,"&lt;="&amp;FG$9,conditions!$9:$9,"&gt;="&amp;FG$9)/1000</f>
        <v>237.6</v>
      </c>
      <c r="FH13" s="27">
        <f>FH11*SUMIFS(conditions!$30:$30,conditions!$8:$8,"&lt;="&amp;FH$9,conditions!$9:$9,"&gt;="&amp;FH$9)/1000</f>
        <v>237.6</v>
      </c>
      <c r="FI13" s="27">
        <f>FI11*SUMIFS(conditions!$30:$30,conditions!$8:$8,"&lt;="&amp;FI$9,conditions!$9:$9,"&gt;="&amp;FI$9)/1000</f>
        <v>237.6</v>
      </c>
      <c r="FJ13" s="27">
        <f>FJ11*SUMIFS(conditions!$30:$30,conditions!$8:$8,"&lt;="&amp;FJ$9,conditions!$9:$9,"&gt;="&amp;FJ$9)/1000</f>
        <v>0</v>
      </c>
      <c r="FK13" s="27">
        <f>FK11*SUMIFS(conditions!$30:$30,conditions!$8:$8,"&lt;="&amp;FK$9,conditions!$9:$9,"&gt;="&amp;FK$9)/1000</f>
        <v>0</v>
      </c>
      <c r="FL13" s="27">
        <f>FL11*SUMIFS(conditions!$30:$30,conditions!$8:$8,"&lt;="&amp;FL$9,conditions!$9:$9,"&gt;="&amp;FL$9)/1000</f>
        <v>237.6</v>
      </c>
      <c r="FM13" s="27">
        <f>FM11*SUMIFS(conditions!$30:$30,conditions!$8:$8,"&lt;="&amp;FM$9,conditions!$9:$9,"&gt;="&amp;FM$9)/1000</f>
        <v>237.6</v>
      </c>
      <c r="FN13" s="27">
        <f>FN11*SUMIFS(conditions!$30:$30,conditions!$8:$8,"&lt;="&amp;FN$9,conditions!$9:$9,"&gt;="&amp;FN$9)/1000</f>
        <v>237.6</v>
      </c>
      <c r="FO13" s="27">
        <f>FO11*SUMIFS(conditions!$30:$30,conditions!$8:$8,"&lt;="&amp;FO$9,conditions!$9:$9,"&gt;="&amp;FO$9)/1000</f>
        <v>237.6</v>
      </c>
      <c r="FP13" s="27">
        <f>FP11*SUMIFS(conditions!$30:$30,conditions!$8:$8,"&lt;="&amp;FP$9,conditions!$9:$9,"&gt;="&amp;FP$9)/1000</f>
        <v>237.6</v>
      </c>
      <c r="FQ13" s="27">
        <f>FQ11*SUMIFS(conditions!$30:$30,conditions!$8:$8,"&lt;="&amp;FQ$9,conditions!$9:$9,"&gt;="&amp;FQ$9)/1000</f>
        <v>0</v>
      </c>
      <c r="FR13" s="27">
        <f>FR11*SUMIFS(conditions!$30:$30,conditions!$8:$8,"&lt;="&amp;FR$9,conditions!$9:$9,"&gt;="&amp;FR$9)/1000</f>
        <v>0</v>
      </c>
      <c r="FS13" s="27">
        <f>FS11*SUMIFS(conditions!$30:$30,conditions!$8:$8,"&lt;="&amp;FS$9,conditions!$9:$9,"&gt;="&amp;FS$9)/1000</f>
        <v>249.48</v>
      </c>
      <c r="FT13" s="27">
        <f>FT11*SUMIFS(conditions!$30:$30,conditions!$8:$8,"&lt;="&amp;FT$9,conditions!$9:$9,"&gt;="&amp;FT$9)/1000</f>
        <v>249.48</v>
      </c>
      <c r="FU13" s="27">
        <f>FU11*SUMIFS(conditions!$30:$30,conditions!$8:$8,"&lt;="&amp;FU$9,conditions!$9:$9,"&gt;="&amp;FU$9)/1000</f>
        <v>249.48</v>
      </c>
      <c r="FV13" s="27">
        <f>FV11*SUMIFS(conditions!$30:$30,conditions!$8:$8,"&lt;="&amp;FV$9,conditions!$9:$9,"&gt;="&amp;FV$9)/1000</f>
        <v>249.48</v>
      </c>
      <c r="FW13" s="27">
        <f>FW11*SUMIFS(conditions!$30:$30,conditions!$8:$8,"&lt;="&amp;FW$9,conditions!$9:$9,"&gt;="&amp;FW$9)/1000</f>
        <v>249.48</v>
      </c>
      <c r="FX13" s="27">
        <f>FX11*SUMIFS(conditions!$30:$30,conditions!$8:$8,"&lt;="&amp;FX$9,conditions!$9:$9,"&gt;="&amp;FX$9)/1000</f>
        <v>0</v>
      </c>
      <c r="FY13" s="27">
        <f>FY11*SUMIFS(conditions!$30:$30,conditions!$8:$8,"&lt;="&amp;FY$9,conditions!$9:$9,"&gt;="&amp;FY$9)/1000</f>
        <v>0</v>
      </c>
      <c r="FZ13" s="27">
        <f>FZ11*SUMIFS(conditions!$30:$30,conditions!$8:$8,"&lt;="&amp;FZ$9,conditions!$9:$9,"&gt;="&amp;FZ$9)/1000</f>
        <v>249.48</v>
      </c>
      <c r="GA13" s="27">
        <f>GA11*SUMIFS(conditions!$30:$30,conditions!$8:$8,"&lt;="&amp;GA$9,conditions!$9:$9,"&gt;="&amp;GA$9)/1000</f>
        <v>249.48</v>
      </c>
      <c r="GB13" s="27">
        <f>GB11*SUMIFS(conditions!$30:$30,conditions!$8:$8,"&lt;="&amp;GB$9,conditions!$9:$9,"&gt;="&amp;GB$9)/1000</f>
        <v>249.48</v>
      </c>
      <c r="GC13" s="27">
        <f>GC11*SUMIFS(conditions!$30:$30,conditions!$8:$8,"&lt;="&amp;GC$9,conditions!$9:$9,"&gt;="&amp;GC$9)/1000</f>
        <v>249.48</v>
      </c>
      <c r="GD13" s="27">
        <f>GD11*SUMIFS(conditions!$30:$30,conditions!$8:$8,"&lt;="&amp;GD$9,conditions!$9:$9,"&gt;="&amp;GD$9)/1000</f>
        <v>249.48</v>
      </c>
      <c r="GE13" s="27">
        <f>GE11*SUMIFS(conditions!$30:$30,conditions!$8:$8,"&lt;="&amp;GE$9,conditions!$9:$9,"&gt;="&amp;GE$9)/1000</f>
        <v>0</v>
      </c>
      <c r="GF13" s="27">
        <f>GF11*SUMIFS(conditions!$30:$30,conditions!$8:$8,"&lt;="&amp;GF$9,conditions!$9:$9,"&gt;="&amp;GF$9)/1000</f>
        <v>0</v>
      </c>
      <c r="GG13" s="27">
        <f>GG11*SUMIFS(conditions!$30:$30,conditions!$8:$8,"&lt;="&amp;GG$9,conditions!$9:$9,"&gt;="&amp;GG$9)/1000</f>
        <v>249.48</v>
      </c>
      <c r="GH13" s="27">
        <f>GH11*SUMIFS(conditions!$30:$30,conditions!$8:$8,"&lt;="&amp;GH$9,conditions!$9:$9,"&gt;="&amp;GH$9)/1000</f>
        <v>249.48</v>
      </c>
      <c r="GI13" s="27">
        <f>GI11*SUMIFS(conditions!$30:$30,conditions!$8:$8,"&lt;="&amp;GI$9,conditions!$9:$9,"&gt;="&amp;GI$9)/1000</f>
        <v>249.48</v>
      </c>
      <c r="GJ13" s="27">
        <f>GJ11*SUMIFS(conditions!$30:$30,conditions!$8:$8,"&lt;="&amp;GJ$9,conditions!$9:$9,"&gt;="&amp;GJ$9)/1000</f>
        <v>249.48</v>
      </c>
      <c r="GK13" s="27">
        <f>GK11*SUMIFS(conditions!$30:$30,conditions!$8:$8,"&lt;="&amp;GK$9,conditions!$9:$9,"&gt;="&amp;GK$9)/1000</f>
        <v>249.48</v>
      </c>
      <c r="GL13" s="27">
        <f>GL11*SUMIFS(conditions!$30:$30,conditions!$8:$8,"&lt;="&amp;GL$9,conditions!$9:$9,"&gt;="&amp;GL$9)/1000</f>
        <v>0</v>
      </c>
      <c r="GM13" s="27">
        <f>GM11*SUMIFS(conditions!$30:$30,conditions!$8:$8,"&lt;="&amp;GM$9,conditions!$9:$9,"&gt;="&amp;GM$9)/1000</f>
        <v>0</v>
      </c>
      <c r="GN13" s="27">
        <f>GN11*SUMIFS(conditions!$30:$30,conditions!$8:$8,"&lt;="&amp;GN$9,conditions!$9:$9,"&gt;="&amp;GN$9)/1000</f>
        <v>249.48</v>
      </c>
      <c r="GO13" s="27">
        <f>GO11*SUMIFS(conditions!$30:$30,conditions!$8:$8,"&lt;="&amp;GO$9,conditions!$9:$9,"&gt;="&amp;GO$9)/1000</f>
        <v>249.48</v>
      </c>
      <c r="GP13" s="27">
        <f>GP11*SUMIFS(conditions!$30:$30,conditions!$8:$8,"&lt;="&amp;GP$9,conditions!$9:$9,"&gt;="&amp;GP$9)/1000</f>
        <v>249.48</v>
      </c>
      <c r="GQ13" s="27">
        <f>GQ11*SUMIFS(conditions!$30:$30,conditions!$8:$8,"&lt;="&amp;GQ$9,conditions!$9:$9,"&gt;="&amp;GQ$9)/1000</f>
        <v>249.48</v>
      </c>
      <c r="GR13" s="27">
        <f>GR11*SUMIFS(conditions!$30:$30,conditions!$8:$8,"&lt;="&amp;GR$9,conditions!$9:$9,"&gt;="&amp;GR$9)/1000</f>
        <v>249.48</v>
      </c>
      <c r="GS13" s="27">
        <f>GS11*SUMIFS(conditions!$30:$30,conditions!$8:$8,"&lt;="&amp;GS$9,conditions!$9:$9,"&gt;="&amp;GS$9)/1000</f>
        <v>0</v>
      </c>
      <c r="GT13" s="27">
        <f>GT11*SUMIFS(conditions!$30:$30,conditions!$8:$8,"&lt;="&amp;GT$9,conditions!$9:$9,"&gt;="&amp;GT$9)/1000</f>
        <v>0</v>
      </c>
      <c r="GU13" s="27">
        <f>GU11*SUMIFS(conditions!$30:$30,conditions!$8:$8,"&lt;="&amp;GU$9,conditions!$9:$9,"&gt;="&amp;GU$9)/1000</f>
        <v>249.48</v>
      </c>
      <c r="GV13" s="27">
        <f>GV11*SUMIFS(conditions!$30:$30,conditions!$8:$8,"&lt;="&amp;GV$9,conditions!$9:$9,"&gt;="&amp;GV$9)/1000</f>
        <v>249.48</v>
      </c>
      <c r="GW13" s="27">
        <f>GW11*SUMIFS(conditions!$30:$30,conditions!$8:$8,"&lt;="&amp;GW$9,conditions!$9:$9,"&gt;="&amp;GW$9)/1000</f>
        <v>276.50699999999995</v>
      </c>
      <c r="GX13" s="27">
        <f>GX11*SUMIFS(conditions!$30:$30,conditions!$8:$8,"&lt;="&amp;GX$9,conditions!$9:$9,"&gt;="&amp;GX$9)/1000</f>
        <v>276.50699999999995</v>
      </c>
      <c r="GY13" s="27">
        <f>GY11*SUMIFS(conditions!$30:$30,conditions!$8:$8,"&lt;="&amp;GY$9,conditions!$9:$9,"&gt;="&amp;GY$9)/1000</f>
        <v>276.50699999999995</v>
      </c>
      <c r="GZ13" s="27">
        <f>GZ11*SUMIFS(conditions!$30:$30,conditions!$8:$8,"&lt;="&amp;GZ$9,conditions!$9:$9,"&gt;="&amp;GZ$9)/1000</f>
        <v>0</v>
      </c>
      <c r="HA13" s="27">
        <f>HA11*SUMIFS(conditions!$30:$30,conditions!$8:$8,"&lt;="&amp;HA$9,conditions!$9:$9,"&gt;="&amp;HA$9)/1000</f>
        <v>0</v>
      </c>
      <c r="HB13" s="27">
        <f>HB11*SUMIFS(conditions!$30:$30,conditions!$8:$8,"&lt;="&amp;HB$9,conditions!$9:$9,"&gt;="&amp;HB$9)/1000</f>
        <v>276.50699999999995</v>
      </c>
      <c r="HC13" s="27">
        <f>HC11*SUMIFS(conditions!$30:$30,conditions!$8:$8,"&lt;="&amp;HC$9,conditions!$9:$9,"&gt;="&amp;HC$9)/1000</f>
        <v>276.50699999999995</v>
      </c>
      <c r="HD13" s="27">
        <f>HD11*SUMIFS(conditions!$30:$30,conditions!$8:$8,"&lt;="&amp;HD$9,conditions!$9:$9,"&gt;="&amp;HD$9)/1000</f>
        <v>276.50699999999995</v>
      </c>
      <c r="HE13" s="27">
        <f>HE11*SUMIFS(conditions!$30:$30,conditions!$8:$8,"&lt;="&amp;HE$9,conditions!$9:$9,"&gt;="&amp;HE$9)/1000</f>
        <v>276.50699999999995</v>
      </c>
      <c r="HF13" s="27">
        <f>HF11*SUMIFS(conditions!$30:$30,conditions!$8:$8,"&lt;="&amp;HF$9,conditions!$9:$9,"&gt;="&amp;HF$9)/1000</f>
        <v>276.50699999999995</v>
      </c>
      <c r="HG13" s="27">
        <f>HG11*SUMIFS(conditions!$30:$30,conditions!$8:$8,"&lt;="&amp;HG$9,conditions!$9:$9,"&gt;="&amp;HG$9)/1000</f>
        <v>0</v>
      </c>
      <c r="HH13" s="27">
        <f>HH11*SUMIFS(conditions!$30:$30,conditions!$8:$8,"&lt;="&amp;HH$9,conditions!$9:$9,"&gt;="&amp;HH$9)/1000</f>
        <v>0</v>
      </c>
      <c r="HI13" s="27">
        <f>HI11*SUMIFS(conditions!$30:$30,conditions!$8:$8,"&lt;="&amp;HI$9,conditions!$9:$9,"&gt;="&amp;HI$9)/1000</f>
        <v>276.50699999999995</v>
      </c>
      <c r="HJ13" s="27">
        <f>HJ11*SUMIFS(conditions!$30:$30,conditions!$8:$8,"&lt;="&amp;HJ$9,conditions!$9:$9,"&gt;="&amp;HJ$9)/1000</f>
        <v>276.50699999999995</v>
      </c>
      <c r="HK13" s="27">
        <f>HK11*SUMIFS(conditions!$30:$30,conditions!$8:$8,"&lt;="&amp;HK$9,conditions!$9:$9,"&gt;="&amp;HK$9)/1000</f>
        <v>276.50699999999995</v>
      </c>
      <c r="HL13" s="27">
        <f>HL11*SUMIFS(conditions!$30:$30,conditions!$8:$8,"&lt;="&amp;HL$9,conditions!$9:$9,"&gt;="&amp;HL$9)/1000</f>
        <v>276.50699999999995</v>
      </c>
      <c r="HM13" s="27">
        <f>HM11*SUMIFS(conditions!$30:$30,conditions!$8:$8,"&lt;="&amp;HM$9,conditions!$9:$9,"&gt;="&amp;HM$9)/1000</f>
        <v>276.50699999999995</v>
      </c>
      <c r="HN13" s="27">
        <f>HN11*SUMIFS(conditions!$30:$30,conditions!$8:$8,"&lt;="&amp;HN$9,conditions!$9:$9,"&gt;="&amp;HN$9)/1000</f>
        <v>0</v>
      </c>
      <c r="HO13" s="27">
        <f>HO11*SUMIFS(conditions!$30:$30,conditions!$8:$8,"&lt;="&amp;HO$9,conditions!$9:$9,"&gt;="&amp;HO$9)/1000</f>
        <v>0</v>
      </c>
      <c r="HP13" s="27">
        <f>HP11*SUMIFS(conditions!$30:$30,conditions!$8:$8,"&lt;="&amp;HP$9,conditions!$9:$9,"&gt;="&amp;HP$9)/1000</f>
        <v>276.50699999999995</v>
      </c>
      <c r="HQ13" s="27">
        <f>HQ11*SUMIFS(conditions!$30:$30,conditions!$8:$8,"&lt;="&amp;HQ$9,conditions!$9:$9,"&gt;="&amp;HQ$9)/1000</f>
        <v>276.50699999999995</v>
      </c>
      <c r="HR13" s="27">
        <f>HR11*SUMIFS(conditions!$30:$30,conditions!$8:$8,"&lt;="&amp;HR$9,conditions!$9:$9,"&gt;="&amp;HR$9)/1000</f>
        <v>276.50699999999995</v>
      </c>
      <c r="HS13" s="27">
        <f>HS11*SUMIFS(conditions!$30:$30,conditions!$8:$8,"&lt;="&amp;HS$9,conditions!$9:$9,"&gt;="&amp;HS$9)/1000</f>
        <v>276.50699999999995</v>
      </c>
      <c r="HT13" s="27">
        <f>HT11*SUMIFS(conditions!$30:$30,conditions!$8:$8,"&lt;="&amp;HT$9,conditions!$9:$9,"&gt;="&amp;HT$9)/1000</f>
        <v>276.50699999999995</v>
      </c>
      <c r="HU13" s="27">
        <f>HU11*SUMIFS(conditions!$30:$30,conditions!$8:$8,"&lt;="&amp;HU$9,conditions!$9:$9,"&gt;="&amp;HU$9)/1000</f>
        <v>0</v>
      </c>
      <c r="HV13" s="27">
        <f>HV11*SUMIFS(conditions!$30:$30,conditions!$8:$8,"&lt;="&amp;HV$9,conditions!$9:$9,"&gt;="&amp;HV$9)/1000</f>
        <v>0</v>
      </c>
      <c r="HW13" s="27">
        <f>HW11*SUMIFS(conditions!$30:$30,conditions!$8:$8,"&lt;="&amp;HW$9,conditions!$9:$9,"&gt;="&amp;HW$9)/1000</f>
        <v>276.50699999999995</v>
      </c>
      <c r="HX13" s="27">
        <f>HX11*SUMIFS(conditions!$30:$30,conditions!$8:$8,"&lt;="&amp;HX$9,conditions!$9:$9,"&gt;="&amp;HX$9)/1000</f>
        <v>276.50699999999995</v>
      </c>
      <c r="HY13" s="27">
        <f>HY11*SUMIFS(conditions!$30:$30,conditions!$8:$8,"&lt;="&amp;HY$9,conditions!$9:$9,"&gt;="&amp;HY$9)/1000</f>
        <v>276.50699999999995</v>
      </c>
      <c r="HZ13" s="27">
        <f>HZ11*SUMIFS(conditions!$30:$30,conditions!$8:$8,"&lt;="&amp;HZ$9,conditions!$9:$9,"&gt;="&amp;HZ$9)/1000</f>
        <v>276.50699999999995</v>
      </c>
      <c r="IA13" s="27">
        <f>IA11*SUMIFS(conditions!$30:$30,conditions!$8:$8,"&lt;="&amp;IA$9,conditions!$9:$9,"&gt;="&amp;IA$9)/1000</f>
        <v>276.50699999999995</v>
      </c>
      <c r="IB13" s="27">
        <f>IB11*SUMIFS(conditions!$30:$30,conditions!$8:$8,"&lt;="&amp;IB$9,conditions!$9:$9,"&gt;="&amp;IB$9)/1000</f>
        <v>0</v>
      </c>
      <c r="IC13" s="27">
        <f>IC11*SUMIFS(conditions!$30:$30,conditions!$8:$8,"&lt;="&amp;IC$9,conditions!$9:$9,"&gt;="&amp;IC$9)/1000</f>
        <v>0</v>
      </c>
      <c r="ID13" s="27">
        <f>ID11*SUMIFS(conditions!$30:$30,conditions!$8:$8,"&lt;="&amp;ID$9,conditions!$9:$9,"&gt;="&amp;ID$9)/1000</f>
        <v>254.38643999999996</v>
      </c>
      <c r="IE13" s="27">
        <f>IE11*SUMIFS(conditions!$30:$30,conditions!$8:$8,"&lt;="&amp;IE$9,conditions!$9:$9,"&gt;="&amp;IE$9)/1000</f>
        <v>254.38643999999996</v>
      </c>
      <c r="IF13" s="27">
        <f>IF11*SUMIFS(conditions!$30:$30,conditions!$8:$8,"&lt;="&amp;IF$9,conditions!$9:$9,"&gt;="&amp;IF$9)/1000</f>
        <v>254.38643999999996</v>
      </c>
      <c r="IG13" s="27">
        <f>IG11*SUMIFS(conditions!$30:$30,conditions!$8:$8,"&lt;="&amp;IG$9,conditions!$9:$9,"&gt;="&amp;IG$9)/1000</f>
        <v>254.38643999999996</v>
      </c>
      <c r="IH13" s="27">
        <f>IH11*SUMIFS(conditions!$30:$30,conditions!$8:$8,"&lt;="&amp;IH$9,conditions!$9:$9,"&gt;="&amp;IH$9)/1000</f>
        <v>254.38643999999996</v>
      </c>
      <c r="II13" s="27">
        <f>II11*SUMIFS(conditions!$30:$30,conditions!$8:$8,"&lt;="&amp;II$9,conditions!$9:$9,"&gt;="&amp;II$9)/1000</f>
        <v>0</v>
      </c>
      <c r="IJ13" s="27">
        <f>IJ11*SUMIFS(conditions!$30:$30,conditions!$8:$8,"&lt;="&amp;IJ$9,conditions!$9:$9,"&gt;="&amp;IJ$9)/1000</f>
        <v>0</v>
      </c>
      <c r="IK13" s="27">
        <f>IK11*SUMIFS(conditions!$30:$30,conditions!$8:$8,"&lt;="&amp;IK$9,conditions!$9:$9,"&gt;="&amp;IK$9)/1000</f>
        <v>254.38643999999996</v>
      </c>
      <c r="IL13" s="27">
        <f>IL11*SUMIFS(conditions!$30:$30,conditions!$8:$8,"&lt;="&amp;IL$9,conditions!$9:$9,"&gt;="&amp;IL$9)/1000</f>
        <v>254.38643999999996</v>
      </c>
      <c r="IM13" s="27">
        <f>IM11*SUMIFS(conditions!$30:$30,conditions!$8:$8,"&lt;="&amp;IM$9,conditions!$9:$9,"&gt;="&amp;IM$9)/1000</f>
        <v>254.38643999999996</v>
      </c>
      <c r="IN13" s="27">
        <f>IN11*SUMIFS(conditions!$30:$30,conditions!$8:$8,"&lt;="&amp;IN$9,conditions!$9:$9,"&gt;="&amp;IN$9)/1000</f>
        <v>254.38643999999996</v>
      </c>
      <c r="IO13" s="27">
        <f>IO11*SUMIFS(conditions!$30:$30,conditions!$8:$8,"&lt;="&amp;IO$9,conditions!$9:$9,"&gt;="&amp;IO$9)/1000</f>
        <v>254.38643999999996</v>
      </c>
      <c r="IP13" s="27">
        <f>IP11*SUMIFS(conditions!$30:$30,conditions!$8:$8,"&lt;="&amp;IP$9,conditions!$9:$9,"&gt;="&amp;IP$9)/1000</f>
        <v>0</v>
      </c>
      <c r="IQ13" s="27">
        <f>IQ11*SUMIFS(conditions!$30:$30,conditions!$8:$8,"&lt;="&amp;IQ$9,conditions!$9:$9,"&gt;="&amp;IQ$9)/1000</f>
        <v>0</v>
      </c>
      <c r="IR13" s="27">
        <f>IR11*SUMIFS(conditions!$30:$30,conditions!$8:$8,"&lt;="&amp;IR$9,conditions!$9:$9,"&gt;="&amp;IR$9)/1000</f>
        <v>254.38643999999996</v>
      </c>
      <c r="IS13" s="27">
        <f>IS11*SUMIFS(conditions!$30:$30,conditions!$8:$8,"&lt;="&amp;IS$9,conditions!$9:$9,"&gt;="&amp;IS$9)/1000</f>
        <v>254.38643999999996</v>
      </c>
      <c r="IT13" s="27">
        <f>IT11*SUMIFS(conditions!$30:$30,conditions!$8:$8,"&lt;="&amp;IT$9,conditions!$9:$9,"&gt;="&amp;IT$9)/1000</f>
        <v>254.38643999999996</v>
      </c>
      <c r="IU13" s="27">
        <f>IU11*SUMIFS(conditions!$30:$30,conditions!$8:$8,"&lt;="&amp;IU$9,conditions!$9:$9,"&gt;="&amp;IU$9)/1000</f>
        <v>254.38643999999996</v>
      </c>
      <c r="IV13" s="27">
        <f>IV11*SUMIFS(conditions!$30:$30,conditions!$8:$8,"&lt;="&amp;IV$9,conditions!$9:$9,"&gt;="&amp;IV$9)/1000</f>
        <v>254.38643999999996</v>
      </c>
      <c r="IW13" s="27">
        <f>IW11*SUMIFS(conditions!$30:$30,conditions!$8:$8,"&lt;="&amp;IW$9,conditions!$9:$9,"&gt;="&amp;IW$9)/1000</f>
        <v>0</v>
      </c>
      <c r="IX13" s="27">
        <f>IX11*SUMIFS(conditions!$30:$30,conditions!$8:$8,"&lt;="&amp;IX$9,conditions!$9:$9,"&gt;="&amp;IX$9)/1000</f>
        <v>0</v>
      </c>
      <c r="IY13" s="27">
        <f>IY11*SUMIFS(conditions!$30:$30,conditions!$8:$8,"&lt;="&amp;IY$9,conditions!$9:$9,"&gt;="&amp;IY$9)/1000</f>
        <v>254.38643999999996</v>
      </c>
      <c r="IZ13" s="27">
        <f>IZ11*SUMIFS(conditions!$30:$30,conditions!$8:$8,"&lt;="&amp;IZ$9,conditions!$9:$9,"&gt;="&amp;IZ$9)/1000</f>
        <v>254.38643999999996</v>
      </c>
      <c r="JA13" s="27">
        <f>JA11*SUMIFS(conditions!$30:$30,conditions!$8:$8,"&lt;="&amp;JA$9,conditions!$9:$9,"&gt;="&amp;JA$9)/1000</f>
        <v>254.38643999999996</v>
      </c>
      <c r="JB13" s="27">
        <f>JB11*SUMIFS(conditions!$30:$30,conditions!$8:$8,"&lt;="&amp;JB$9,conditions!$9:$9,"&gt;="&amp;JB$9)/1000</f>
        <v>254.38643999999996</v>
      </c>
      <c r="JC13" s="27">
        <f>JC11*SUMIFS(conditions!$30:$30,conditions!$8:$8,"&lt;="&amp;JC$9,conditions!$9:$9,"&gt;="&amp;JC$9)/1000</f>
        <v>254.38643999999996</v>
      </c>
      <c r="JD13" s="27">
        <f>JD11*SUMIFS(conditions!$30:$30,conditions!$8:$8,"&lt;="&amp;JD$9,conditions!$9:$9,"&gt;="&amp;JD$9)/1000</f>
        <v>0</v>
      </c>
      <c r="JE13" s="27">
        <f>JE11*SUMIFS(conditions!$30:$30,conditions!$8:$8,"&lt;="&amp;JE$9,conditions!$9:$9,"&gt;="&amp;JE$9)/1000</f>
        <v>0</v>
      </c>
      <c r="JF13" s="27">
        <f>JF11*SUMIFS(conditions!$30:$30,conditions!$8:$8,"&lt;="&amp;JF$9,conditions!$9:$9,"&gt;="&amp;JF$9)/1000</f>
        <v>262.01803319999993</v>
      </c>
      <c r="JG13" s="27">
        <f>JG11*SUMIFS(conditions!$30:$30,conditions!$8:$8,"&lt;="&amp;JG$9,conditions!$9:$9,"&gt;="&amp;JG$9)/1000</f>
        <v>262.01803319999993</v>
      </c>
      <c r="JH13" s="27">
        <f>JH11*SUMIFS(conditions!$30:$30,conditions!$8:$8,"&lt;="&amp;JH$9,conditions!$9:$9,"&gt;="&amp;JH$9)/1000</f>
        <v>262.01803319999993</v>
      </c>
      <c r="JI13" s="27">
        <f>JI11*SUMIFS(conditions!$30:$30,conditions!$8:$8,"&lt;="&amp;JI$9,conditions!$9:$9,"&gt;="&amp;JI$9)/1000</f>
        <v>262.01803319999993</v>
      </c>
      <c r="JJ13" s="27">
        <f>JJ11*SUMIFS(conditions!$30:$30,conditions!$8:$8,"&lt;="&amp;JJ$9,conditions!$9:$9,"&gt;="&amp;JJ$9)/1000</f>
        <v>262.01803319999993</v>
      </c>
      <c r="JK13" s="27">
        <f>JK11*SUMIFS(conditions!$30:$30,conditions!$8:$8,"&lt;="&amp;JK$9,conditions!$9:$9,"&gt;="&amp;JK$9)/1000</f>
        <v>0</v>
      </c>
      <c r="JL13" s="27">
        <f>JL11*SUMIFS(conditions!$30:$30,conditions!$8:$8,"&lt;="&amp;JL$9,conditions!$9:$9,"&gt;="&amp;JL$9)/1000</f>
        <v>0</v>
      </c>
      <c r="JM13" s="27">
        <f>JM11*SUMIFS(conditions!$30:$30,conditions!$8:$8,"&lt;="&amp;JM$9,conditions!$9:$9,"&gt;="&amp;JM$9)/1000</f>
        <v>262.01803319999993</v>
      </c>
      <c r="JN13" s="27">
        <f>JN11*SUMIFS(conditions!$30:$30,conditions!$8:$8,"&lt;="&amp;JN$9,conditions!$9:$9,"&gt;="&amp;JN$9)/1000</f>
        <v>262.01803319999993</v>
      </c>
      <c r="JO13" s="27">
        <f>JO11*SUMIFS(conditions!$30:$30,conditions!$8:$8,"&lt;="&amp;JO$9,conditions!$9:$9,"&gt;="&amp;JO$9)/1000</f>
        <v>262.01803319999993</v>
      </c>
      <c r="JP13" s="27">
        <f>JP11*SUMIFS(conditions!$30:$30,conditions!$8:$8,"&lt;="&amp;JP$9,conditions!$9:$9,"&gt;="&amp;JP$9)/1000</f>
        <v>262.01803319999993</v>
      </c>
      <c r="JQ13" s="27">
        <f>JQ11*SUMIFS(conditions!$30:$30,conditions!$8:$8,"&lt;="&amp;JQ$9,conditions!$9:$9,"&gt;="&amp;JQ$9)/1000</f>
        <v>262.01803319999993</v>
      </c>
      <c r="JR13" s="27">
        <f>JR11*SUMIFS(conditions!$30:$30,conditions!$8:$8,"&lt;="&amp;JR$9,conditions!$9:$9,"&gt;="&amp;JR$9)/1000</f>
        <v>0</v>
      </c>
      <c r="JS13" s="27">
        <f>JS11*SUMIFS(conditions!$30:$30,conditions!$8:$8,"&lt;="&amp;JS$9,conditions!$9:$9,"&gt;="&amp;JS$9)/1000</f>
        <v>0</v>
      </c>
      <c r="JT13" s="27">
        <f>JT11*SUMIFS(conditions!$30:$30,conditions!$8:$8,"&lt;="&amp;JT$9,conditions!$9:$9,"&gt;="&amp;JT$9)/1000</f>
        <v>262.01803319999993</v>
      </c>
      <c r="JU13" s="27">
        <f>JU11*SUMIFS(conditions!$30:$30,conditions!$8:$8,"&lt;="&amp;JU$9,conditions!$9:$9,"&gt;="&amp;JU$9)/1000</f>
        <v>262.01803319999993</v>
      </c>
      <c r="JV13" s="27">
        <f>JV11*SUMIFS(conditions!$30:$30,conditions!$8:$8,"&lt;="&amp;JV$9,conditions!$9:$9,"&gt;="&amp;JV$9)/1000</f>
        <v>262.01803319999993</v>
      </c>
      <c r="JW13" s="27">
        <f>JW11*SUMIFS(conditions!$30:$30,conditions!$8:$8,"&lt;="&amp;JW$9,conditions!$9:$9,"&gt;="&amp;JW$9)/1000</f>
        <v>262.01803319999993</v>
      </c>
      <c r="JX13" s="27">
        <f>JX11*SUMIFS(conditions!$30:$30,conditions!$8:$8,"&lt;="&amp;JX$9,conditions!$9:$9,"&gt;="&amp;JX$9)/1000</f>
        <v>262.01803319999993</v>
      </c>
      <c r="JY13" s="27">
        <f>JY11*SUMIFS(conditions!$30:$30,conditions!$8:$8,"&lt;="&amp;JY$9,conditions!$9:$9,"&gt;="&amp;JY$9)/1000</f>
        <v>0</v>
      </c>
      <c r="JZ13" s="27">
        <f>JZ11*SUMIFS(conditions!$30:$30,conditions!$8:$8,"&lt;="&amp;JZ$9,conditions!$9:$9,"&gt;="&amp;JZ$9)/1000</f>
        <v>0</v>
      </c>
      <c r="KA13" s="27">
        <f>KA11*SUMIFS(conditions!$30:$30,conditions!$8:$8,"&lt;="&amp;KA$9,conditions!$9:$9,"&gt;="&amp;KA$9)/1000</f>
        <v>262.01803319999993</v>
      </c>
      <c r="KB13" s="27">
        <f>KB11*SUMIFS(conditions!$30:$30,conditions!$8:$8,"&lt;="&amp;KB$9,conditions!$9:$9,"&gt;="&amp;KB$9)/1000</f>
        <v>262.01803319999993</v>
      </c>
      <c r="KC13" s="27">
        <f>KC11*SUMIFS(conditions!$30:$30,conditions!$8:$8,"&lt;="&amp;KC$9,conditions!$9:$9,"&gt;="&amp;KC$9)/1000</f>
        <v>262.01803319999993</v>
      </c>
      <c r="KD13" s="27">
        <f>KD11*SUMIFS(conditions!$30:$30,conditions!$8:$8,"&lt;="&amp;KD$9,conditions!$9:$9,"&gt;="&amp;KD$9)/1000</f>
        <v>262.01803319999993</v>
      </c>
      <c r="KE13" s="27">
        <f>KE11*SUMIFS(conditions!$30:$30,conditions!$8:$8,"&lt;="&amp;KE$9,conditions!$9:$9,"&gt;="&amp;KE$9)/1000</f>
        <v>262.01803319999993</v>
      </c>
      <c r="KF13" s="27">
        <f>KF11*SUMIFS(conditions!$30:$30,conditions!$8:$8,"&lt;="&amp;KF$9,conditions!$9:$9,"&gt;="&amp;KF$9)/1000</f>
        <v>0</v>
      </c>
      <c r="KG13" s="27">
        <f>KG11*SUMIFS(conditions!$30:$30,conditions!$8:$8,"&lt;="&amp;KG$9,conditions!$9:$9,"&gt;="&amp;KG$9)/1000</f>
        <v>0</v>
      </c>
      <c r="KH13" s="27">
        <f>KH11*SUMIFS(conditions!$30:$30,conditions!$8:$8,"&lt;="&amp;KH$9,conditions!$9:$9,"&gt;="&amp;KH$9)/1000</f>
        <v>262.01803319999993</v>
      </c>
      <c r="KI13" s="27">
        <f>KI11*SUMIFS(conditions!$30:$30,conditions!$8:$8,"&lt;="&amp;KI$9,conditions!$9:$9,"&gt;="&amp;KI$9)/1000</f>
        <v>262.01803319999993</v>
      </c>
      <c r="KJ13" s="27">
        <f>KJ11*SUMIFS(conditions!$30:$30,conditions!$8:$8,"&lt;="&amp;KJ$9,conditions!$9:$9,"&gt;="&amp;KJ$9)/1000</f>
        <v>343.11885299999994</v>
      </c>
      <c r="KK13" s="27">
        <f>KK11*SUMIFS(conditions!$30:$30,conditions!$8:$8,"&lt;="&amp;KK$9,conditions!$9:$9,"&gt;="&amp;KK$9)/1000</f>
        <v>343.11885299999994</v>
      </c>
      <c r="KL13" s="27">
        <f>KL11*SUMIFS(conditions!$30:$30,conditions!$8:$8,"&lt;="&amp;KL$9,conditions!$9:$9,"&gt;="&amp;KL$9)/1000</f>
        <v>343.11885299999994</v>
      </c>
      <c r="KM13" s="27">
        <f>KM11*SUMIFS(conditions!$30:$30,conditions!$8:$8,"&lt;="&amp;KM$9,conditions!$9:$9,"&gt;="&amp;KM$9)/1000</f>
        <v>0</v>
      </c>
      <c r="KN13" s="27">
        <f>KN11*SUMIFS(conditions!$30:$30,conditions!$8:$8,"&lt;="&amp;KN$9,conditions!$9:$9,"&gt;="&amp;KN$9)/1000</f>
        <v>0</v>
      </c>
      <c r="KO13" s="27">
        <f>KO11*SUMIFS(conditions!$30:$30,conditions!$8:$8,"&lt;="&amp;KO$9,conditions!$9:$9,"&gt;="&amp;KO$9)/1000</f>
        <v>343.11885299999994</v>
      </c>
      <c r="KP13" s="27">
        <f>KP11*SUMIFS(conditions!$30:$30,conditions!$8:$8,"&lt;="&amp;KP$9,conditions!$9:$9,"&gt;="&amp;KP$9)/1000</f>
        <v>343.11885299999994</v>
      </c>
      <c r="KQ13" s="27">
        <f>KQ11*SUMIFS(conditions!$30:$30,conditions!$8:$8,"&lt;="&amp;KQ$9,conditions!$9:$9,"&gt;="&amp;KQ$9)/1000</f>
        <v>343.11885299999994</v>
      </c>
      <c r="KR13" s="27">
        <f>KR11*SUMIFS(conditions!$30:$30,conditions!$8:$8,"&lt;="&amp;KR$9,conditions!$9:$9,"&gt;="&amp;KR$9)/1000</f>
        <v>343.11885299999994</v>
      </c>
      <c r="KS13" s="27">
        <f>KS11*SUMIFS(conditions!$30:$30,conditions!$8:$8,"&lt;="&amp;KS$9,conditions!$9:$9,"&gt;="&amp;KS$9)/1000</f>
        <v>343.11885299999994</v>
      </c>
      <c r="KT13" s="27">
        <f>KT11*SUMIFS(conditions!$30:$30,conditions!$8:$8,"&lt;="&amp;KT$9,conditions!$9:$9,"&gt;="&amp;KT$9)/1000</f>
        <v>0</v>
      </c>
      <c r="KU13" s="27">
        <f>KU11*SUMIFS(conditions!$30:$30,conditions!$8:$8,"&lt;="&amp;KU$9,conditions!$9:$9,"&gt;="&amp;KU$9)/1000</f>
        <v>0</v>
      </c>
      <c r="KV13" s="27">
        <f>KV11*SUMIFS(conditions!$30:$30,conditions!$8:$8,"&lt;="&amp;KV$9,conditions!$9:$9,"&gt;="&amp;KV$9)/1000</f>
        <v>343.11885299999994</v>
      </c>
      <c r="KW13" s="27">
        <f>KW11*SUMIFS(conditions!$30:$30,conditions!$8:$8,"&lt;="&amp;KW$9,conditions!$9:$9,"&gt;="&amp;KW$9)/1000</f>
        <v>343.11885299999994</v>
      </c>
      <c r="KX13" s="27">
        <f>KX11*SUMIFS(conditions!$30:$30,conditions!$8:$8,"&lt;="&amp;KX$9,conditions!$9:$9,"&gt;="&amp;KX$9)/1000</f>
        <v>343.11885299999994</v>
      </c>
      <c r="KY13" s="27">
        <f>KY11*SUMIFS(conditions!$30:$30,conditions!$8:$8,"&lt;="&amp;KY$9,conditions!$9:$9,"&gt;="&amp;KY$9)/1000</f>
        <v>343.11885299999994</v>
      </c>
      <c r="KZ13" s="27">
        <f>KZ11*SUMIFS(conditions!$30:$30,conditions!$8:$8,"&lt;="&amp;KZ$9,conditions!$9:$9,"&gt;="&amp;KZ$9)/1000</f>
        <v>343.11885299999994</v>
      </c>
      <c r="LA13" s="27">
        <f>LA11*SUMIFS(conditions!$30:$30,conditions!$8:$8,"&lt;="&amp;LA$9,conditions!$9:$9,"&gt;="&amp;LA$9)/1000</f>
        <v>0</v>
      </c>
      <c r="LB13" s="27">
        <f>LB11*SUMIFS(conditions!$30:$30,conditions!$8:$8,"&lt;="&amp;LB$9,conditions!$9:$9,"&gt;="&amp;LB$9)/1000</f>
        <v>0</v>
      </c>
      <c r="LC13" s="27">
        <f>LC11*SUMIFS(conditions!$30:$30,conditions!$8:$8,"&lt;="&amp;LC$9,conditions!$9:$9,"&gt;="&amp;LC$9)/1000</f>
        <v>343.11885299999994</v>
      </c>
      <c r="LD13" s="27">
        <f>LD11*SUMIFS(conditions!$30:$30,conditions!$8:$8,"&lt;="&amp;LD$9,conditions!$9:$9,"&gt;="&amp;LD$9)/1000</f>
        <v>343.11885299999994</v>
      </c>
      <c r="LE13" s="27">
        <f>LE11*SUMIFS(conditions!$30:$30,conditions!$8:$8,"&lt;="&amp;LE$9,conditions!$9:$9,"&gt;="&amp;LE$9)/1000</f>
        <v>343.11885299999994</v>
      </c>
      <c r="LF13" s="27">
        <f>LF11*SUMIFS(conditions!$30:$30,conditions!$8:$8,"&lt;="&amp;LF$9,conditions!$9:$9,"&gt;="&amp;LF$9)/1000</f>
        <v>343.11885299999994</v>
      </c>
      <c r="LG13" s="27">
        <f>LG11*SUMIFS(conditions!$30:$30,conditions!$8:$8,"&lt;="&amp;LG$9,conditions!$9:$9,"&gt;="&amp;LG$9)/1000</f>
        <v>343.11885299999994</v>
      </c>
      <c r="LH13" s="27">
        <f>LH11*SUMIFS(conditions!$30:$30,conditions!$8:$8,"&lt;="&amp;LH$9,conditions!$9:$9,"&gt;="&amp;LH$9)/1000</f>
        <v>0</v>
      </c>
      <c r="LI13" s="27">
        <f>LI11*SUMIFS(conditions!$30:$30,conditions!$8:$8,"&lt;="&amp;LI$9,conditions!$9:$9,"&gt;="&amp;LI$9)/1000</f>
        <v>0</v>
      </c>
      <c r="LJ13" s="27">
        <f>LJ11*SUMIFS(conditions!$30:$30,conditions!$8:$8,"&lt;="&amp;LJ$9,conditions!$9:$9,"&gt;="&amp;LJ$9)/1000</f>
        <v>343.11885299999994</v>
      </c>
      <c r="LK13" s="27">
        <f>LK11*SUMIFS(conditions!$30:$30,conditions!$8:$8,"&lt;="&amp;LK$9,conditions!$9:$9,"&gt;="&amp;LK$9)/1000</f>
        <v>343.11885299999994</v>
      </c>
      <c r="LL13" s="27">
        <f>LL11*SUMIFS(conditions!$30:$30,conditions!$8:$8,"&lt;="&amp;LL$9,conditions!$9:$9,"&gt;="&amp;LL$9)/1000</f>
        <v>343.11885299999994</v>
      </c>
      <c r="LM13" s="27">
        <f>LM11*SUMIFS(conditions!$30:$30,conditions!$8:$8,"&lt;="&amp;LM$9,conditions!$9:$9,"&gt;="&amp;LM$9)/1000</f>
        <v>343.11885299999994</v>
      </c>
      <c r="LN13" s="27">
        <f>LN11*SUMIFS(conditions!$30:$30,conditions!$8:$8,"&lt;="&amp;LN$9,conditions!$9:$9,"&gt;="&amp;LN$9)/1000</f>
        <v>446.05450890000003</v>
      </c>
      <c r="LO13" s="27">
        <f>LO11*SUMIFS(conditions!$30:$30,conditions!$8:$8,"&lt;="&amp;LO$9,conditions!$9:$9,"&gt;="&amp;LO$9)/1000</f>
        <v>0</v>
      </c>
      <c r="LP13" s="27">
        <f>LP11*SUMIFS(conditions!$30:$30,conditions!$8:$8,"&lt;="&amp;LP$9,conditions!$9:$9,"&gt;="&amp;LP$9)/1000</f>
        <v>0</v>
      </c>
      <c r="LQ13" s="27">
        <f>LQ11*SUMIFS(conditions!$30:$30,conditions!$8:$8,"&lt;="&amp;LQ$9,conditions!$9:$9,"&gt;="&amp;LQ$9)/1000</f>
        <v>446.05450890000003</v>
      </c>
      <c r="LR13" s="27">
        <f>LR11*SUMIFS(conditions!$30:$30,conditions!$8:$8,"&lt;="&amp;LR$9,conditions!$9:$9,"&gt;="&amp;LR$9)/1000</f>
        <v>446.05450890000003</v>
      </c>
      <c r="LS13" s="27">
        <f>LS11*SUMIFS(conditions!$30:$30,conditions!$8:$8,"&lt;="&amp;LS$9,conditions!$9:$9,"&gt;="&amp;LS$9)/1000</f>
        <v>446.05450890000003</v>
      </c>
      <c r="LT13" s="27">
        <f>LT11*SUMIFS(conditions!$30:$30,conditions!$8:$8,"&lt;="&amp;LT$9,conditions!$9:$9,"&gt;="&amp;LT$9)/1000</f>
        <v>446.05450890000003</v>
      </c>
      <c r="LU13" s="27">
        <f>LU11*SUMIFS(conditions!$30:$30,conditions!$8:$8,"&lt;="&amp;LU$9,conditions!$9:$9,"&gt;="&amp;LU$9)/1000</f>
        <v>446.05450890000003</v>
      </c>
      <c r="LV13" s="27">
        <f>LV11*SUMIFS(conditions!$30:$30,conditions!$8:$8,"&lt;="&amp;LV$9,conditions!$9:$9,"&gt;="&amp;LV$9)/1000</f>
        <v>0</v>
      </c>
      <c r="LW13" s="27">
        <f>LW11*SUMIFS(conditions!$30:$30,conditions!$8:$8,"&lt;="&amp;LW$9,conditions!$9:$9,"&gt;="&amp;LW$9)/1000</f>
        <v>0</v>
      </c>
      <c r="LX13" s="27">
        <f>LX11*SUMIFS(conditions!$30:$30,conditions!$8:$8,"&lt;="&amp;LX$9,conditions!$9:$9,"&gt;="&amp;LX$9)/1000</f>
        <v>446.05450890000003</v>
      </c>
      <c r="LY13" s="27">
        <f>LY11*SUMIFS(conditions!$30:$30,conditions!$8:$8,"&lt;="&amp;LY$9,conditions!$9:$9,"&gt;="&amp;LY$9)/1000</f>
        <v>446.05450890000003</v>
      </c>
      <c r="LZ13" s="27">
        <f>LZ11*SUMIFS(conditions!$30:$30,conditions!$8:$8,"&lt;="&amp;LZ$9,conditions!$9:$9,"&gt;="&amp;LZ$9)/1000</f>
        <v>446.05450890000003</v>
      </c>
      <c r="MA13" s="27">
        <f>MA11*SUMIFS(conditions!$30:$30,conditions!$8:$8,"&lt;="&amp;MA$9,conditions!$9:$9,"&gt;="&amp;MA$9)/1000</f>
        <v>446.05450890000003</v>
      </c>
      <c r="MB13" s="27">
        <f>MB11*SUMIFS(conditions!$30:$30,conditions!$8:$8,"&lt;="&amp;MB$9,conditions!$9:$9,"&gt;="&amp;MB$9)/1000</f>
        <v>446.05450890000003</v>
      </c>
      <c r="MC13" s="27">
        <f>MC11*SUMIFS(conditions!$30:$30,conditions!$8:$8,"&lt;="&amp;MC$9,conditions!$9:$9,"&gt;="&amp;MC$9)/1000</f>
        <v>0</v>
      </c>
      <c r="MD13" s="27">
        <f>MD11*SUMIFS(conditions!$30:$30,conditions!$8:$8,"&lt;="&amp;MD$9,conditions!$9:$9,"&gt;="&amp;MD$9)/1000</f>
        <v>0</v>
      </c>
      <c r="ME13" s="27">
        <f>ME11*SUMIFS(conditions!$30:$30,conditions!$8:$8,"&lt;="&amp;ME$9,conditions!$9:$9,"&gt;="&amp;ME$9)/1000</f>
        <v>446.05450890000003</v>
      </c>
      <c r="MF13" s="27">
        <f>MF11*SUMIFS(conditions!$30:$30,conditions!$8:$8,"&lt;="&amp;MF$9,conditions!$9:$9,"&gt;="&amp;MF$9)/1000</f>
        <v>446.05450890000003</v>
      </c>
      <c r="MG13" s="27">
        <f>MG11*SUMIFS(conditions!$30:$30,conditions!$8:$8,"&lt;="&amp;MG$9,conditions!$9:$9,"&gt;="&amp;MG$9)/1000</f>
        <v>446.05450890000003</v>
      </c>
      <c r="MH13" s="27">
        <f>MH11*SUMIFS(conditions!$30:$30,conditions!$8:$8,"&lt;="&amp;MH$9,conditions!$9:$9,"&gt;="&amp;MH$9)/1000</f>
        <v>446.05450890000003</v>
      </c>
      <c r="MI13" s="27">
        <f>MI11*SUMIFS(conditions!$30:$30,conditions!$8:$8,"&lt;="&amp;MI$9,conditions!$9:$9,"&gt;="&amp;MI$9)/1000</f>
        <v>446.05450890000003</v>
      </c>
      <c r="MJ13" s="27">
        <f>MJ11*SUMIFS(conditions!$30:$30,conditions!$8:$8,"&lt;="&amp;MJ$9,conditions!$9:$9,"&gt;="&amp;MJ$9)/1000</f>
        <v>0</v>
      </c>
      <c r="MK13" s="27">
        <f>MK11*SUMIFS(conditions!$30:$30,conditions!$8:$8,"&lt;="&amp;MK$9,conditions!$9:$9,"&gt;="&amp;MK$9)/1000</f>
        <v>0</v>
      </c>
      <c r="ML13" s="27">
        <f>ML11*SUMIFS(conditions!$30:$30,conditions!$8:$8,"&lt;="&amp;ML$9,conditions!$9:$9,"&gt;="&amp;ML$9)/1000</f>
        <v>446.05450890000003</v>
      </c>
      <c r="MM13" s="27">
        <f>MM11*SUMIFS(conditions!$30:$30,conditions!$8:$8,"&lt;="&amp;MM$9,conditions!$9:$9,"&gt;="&amp;MM$9)/1000</f>
        <v>446.05450890000003</v>
      </c>
      <c r="MN13" s="27">
        <f>MN11*SUMIFS(conditions!$30:$30,conditions!$8:$8,"&lt;="&amp;MN$9,conditions!$9:$9,"&gt;="&amp;MN$9)/1000</f>
        <v>446.05450890000003</v>
      </c>
      <c r="MO13" s="27">
        <f>MO11*SUMIFS(conditions!$30:$30,conditions!$8:$8,"&lt;="&amp;MO$9,conditions!$9:$9,"&gt;="&amp;MO$9)/1000</f>
        <v>446.05450890000003</v>
      </c>
      <c r="MP13" s="27">
        <f>MP11*SUMIFS(conditions!$30:$30,conditions!$8:$8,"&lt;="&amp;MP$9,conditions!$9:$9,"&gt;="&amp;MP$9)/1000</f>
        <v>446.05450890000003</v>
      </c>
      <c r="MQ13" s="27">
        <f>MQ11*SUMIFS(conditions!$30:$30,conditions!$8:$8,"&lt;="&amp;MQ$9,conditions!$9:$9,"&gt;="&amp;MQ$9)/1000</f>
        <v>0</v>
      </c>
      <c r="MR13" s="27">
        <f>MR11*SUMIFS(conditions!$30:$30,conditions!$8:$8,"&lt;="&amp;MR$9,conditions!$9:$9,"&gt;="&amp;MR$9)/1000</f>
        <v>0</v>
      </c>
      <c r="MS13" s="27">
        <f>MS11*SUMIFS(conditions!$30:$30,conditions!$8:$8,"&lt;="&amp;MS$9,conditions!$9:$9,"&gt;="&amp;MS$9)/1000</f>
        <v>535.26541067999995</v>
      </c>
      <c r="MT13" s="27">
        <f>MT11*SUMIFS(conditions!$30:$30,conditions!$8:$8,"&lt;="&amp;MT$9,conditions!$9:$9,"&gt;="&amp;MT$9)/1000</f>
        <v>535.26541067999995</v>
      </c>
      <c r="MU13" s="27">
        <f>MU11*SUMIFS(conditions!$30:$30,conditions!$8:$8,"&lt;="&amp;MU$9,conditions!$9:$9,"&gt;="&amp;MU$9)/1000</f>
        <v>535.26541067999995</v>
      </c>
      <c r="MV13" s="27">
        <f>MV11*SUMIFS(conditions!$30:$30,conditions!$8:$8,"&lt;="&amp;MV$9,conditions!$9:$9,"&gt;="&amp;MV$9)/1000</f>
        <v>535.26541067999995</v>
      </c>
      <c r="MW13" s="27">
        <f>MW11*SUMIFS(conditions!$30:$30,conditions!$8:$8,"&lt;="&amp;MW$9,conditions!$9:$9,"&gt;="&amp;MW$9)/1000</f>
        <v>535.26541067999995</v>
      </c>
      <c r="MX13" s="27">
        <f>MX11*SUMIFS(conditions!$30:$30,conditions!$8:$8,"&lt;="&amp;MX$9,conditions!$9:$9,"&gt;="&amp;MX$9)/1000</f>
        <v>0</v>
      </c>
      <c r="MY13" s="27">
        <f>MY11*SUMIFS(conditions!$30:$30,conditions!$8:$8,"&lt;="&amp;MY$9,conditions!$9:$9,"&gt;="&amp;MY$9)/1000</f>
        <v>0</v>
      </c>
      <c r="MZ13" s="27">
        <f>MZ11*SUMIFS(conditions!$30:$30,conditions!$8:$8,"&lt;="&amp;MZ$9,conditions!$9:$9,"&gt;="&amp;MZ$9)/1000</f>
        <v>535.26541067999995</v>
      </c>
      <c r="NA13" s="27">
        <f>NA11*SUMIFS(conditions!$30:$30,conditions!$8:$8,"&lt;="&amp;NA$9,conditions!$9:$9,"&gt;="&amp;NA$9)/1000</f>
        <v>535.26541067999995</v>
      </c>
      <c r="NB13" s="27">
        <f>NB11*SUMIFS(conditions!$30:$30,conditions!$8:$8,"&lt;="&amp;NB$9,conditions!$9:$9,"&gt;="&amp;NB$9)/1000</f>
        <v>535.26541067999995</v>
      </c>
      <c r="NC13" s="27">
        <f>NC11*SUMIFS(conditions!$30:$30,conditions!$8:$8,"&lt;="&amp;NC$9,conditions!$9:$9,"&gt;="&amp;NC$9)/1000</f>
        <v>535.26541067999995</v>
      </c>
      <c r="ND13" s="27">
        <f>ND11*SUMIFS(conditions!$30:$30,conditions!$8:$8,"&lt;="&amp;ND$9,conditions!$9:$9,"&gt;="&amp;ND$9)/1000</f>
        <v>535.26541067999995</v>
      </c>
      <c r="NE13" s="27">
        <f>NE11*SUMIFS(conditions!$30:$30,conditions!$8:$8,"&lt;="&amp;NE$9,conditions!$9:$9,"&gt;="&amp;NE$9)/1000</f>
        <v>0</v>
      </c>
      <c r="NF13" s="27">
        <f>NF11*SUMIFS(conditions!$30:$30,conditions!$8:$8,"&lt;="&amp;NF$9,conditions!$9:$9,"&gt;="&amp;NF$9)/1000</f>
        <v>0</v>
      </c>
      <c r="NG13" s="27">
        <f>NG11*SUMIFS(conditions!$30:$30,conditions!$8:$8,"&lt;="&amp;NG$9,conditions!$9:$9,"&gt;="&amp;NG$9)/1000</f>
        <v>535.26541067999995</v>
      </c>
      <c r="NH13" s="27">
        <f>NH11*SUMIFS(conditions!$30:$30,conditions!$8:$8,"&lt;="&amp;NH$9,conditions!$9:$9,"&gt;="&amp;NH$9)/1000</f>
        <v>535.26541067999995</v>
      </c>
      <c r="NI13" s="27">
        <f>NI11*SUMIFS(conditions!$30:$30,conditions!$8:$8,"&lt;="&amp;NI$9,conditions!$9:$9,"&gt;="&amp;NI$9)/1000</f>
        <v>535.26541067999995</v>
      </c>
      <c r="NJ13" s="27">
        <f>NJ11*SUMIFS(conditions!$30:$30,conditions!$8:$8,"&lt;="&amp;NJ$9,conditions!$9:$9,"&gt;="&amp;NJ$9)/1000</f>
        <v>535.26541067999995</v>
      </c>
      <c r="NK13" s="27">
        <f>NK11*SUMIFS(conditions!$30:$30,conditions!$8:$8,"&lt;="&amp;NK$9,conditions!$9:$9,"&gt;="&amp;NK$9)/1000</f>
        <v>535.26541067999995</v>
      </c>
      <c r="NL13" s="27">
        <f>NL11*SUMIFS(conditions!$30:$30,conditions!$8:$8,"&lt;="&amp;NL$9,conditions!$9:$9,"&gt;="&amp;NL$9)/1000</f>
        <v>0</v>
      </c>
      <c r="NM13" s="27">
        <f>NM11*SUMIFS(conditions!$30:$30,conditions!$8:$8,"&lt;="&amp;NM$9,conditions!$9:$9,"&gt;="&amp;NM$9)/1000</f>
        <v>0</v>
      </c>
      <c r="NN13" s="27">
        <f>NN11*SUMIFS(conditions!$30:$30,conditions!$8:$8,"&lt;="&amp;NN$9,conditions!$9:$9,"&gt;="&amp;NN$9)/1000</f>
        <v>535.26541067999995</v>
      </c>
      <c r="NO13" s="27">
        <f>NO11*SUMIFS(conditions!$30:$30,conditions!$8:$8,"&lt;="&amp;NO$9,conditions!$9:$9,"&gt;="&amp;NO$9)/1000</f>
        <v>535.26541067999995</v>
      </c>
      <c r="NP13" s="27">
        <f>NP11*SUMIFS(conditions!$30:$30,conditions!$8:$8,"&lt;="&amp;NP$9,conditions!$9:$9,"&gt;="&amp;NP$9)/1000</f>
        <v>535.26541067999995</v>
      </c>
      <c r="NQ13" s="27">
        <f>NQ11*SUMIFS(conditions!$30:$30,conditions!$8:$8,"&lt;="&amp;NQ$9,conditions!$9:$9,"&gt;="&amp;NQ$9)/1000</f>
        <v>535.26541067999995</v>
      </c>
      <c r="NR13" s="27">
        <f>NR11*SUMIFS(conditions!$30:$30,conditions!$8:$8,"&lt;="&amp;NR$9,conditions!$9:$9,"&gt;="&amp;NR$9)/1000</f>
        <v>535.26541067999995</v>
      </c>
      <c r="NS13" s="27">
        <f>NS11*SUMIFS(conditions!$30:$30,conditions!$8:$8,"&lt;="&amp;NS$9,conditions!$9:$9,"&gt;="&amp;NS$9)/1000</f>
        <v>0</v>
      </c>
      <c r="NT13" s="27">
        <f>NT11*SUMIFS(conditions!$30:$30,conditions!$8:$8,"&lt;="&amp;NT$9,conditions!$9:$9,"&gt;="&amp;NT$9)/1000</f>
        <v>0</v>
      </c>
      <c r="NU13" s="27">
        <f>NU11*SUMIFS(conditions!$30:$30,conditions!$8:$8,"&lt;="&amp;NU$9,conditions!$9:$9,"&gt;="&amp;NU$9)/1000</f>
        <v>535.26541067999995</v>
      </c>
      <c r="NV13" s="27">
        <f>NV11*SUMIFS(conditions!$30:$30,conditions!$8:$8,"&lt;="&amp;NV$9,conditions!$9:$9,"&gt;="&amp;NV$9)/1000</f>
        <v>535.26541067999995</v>
      </c>
    </row>
    <row r="14" spans="1:386" s="35" customForma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4"/>
      <c r="K14" s="33"/>
      <c r="L14" s="33"/>
      <c r="M14" s="33"/>
      <c r="N14" s="33"/>
      <c r="O14" s="33"/>
      <c r="P14" s="16" t="str">
        <f>structure!$S$13</f>
        <v>контроль</v>
      </c>
      <c r="Q14" s="33"/>
      <c r="R14" s="36">
        <f>R13-SUM(R15:R21)</f>
        <v>0</v>
      </c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</row>
    <row r="15" spans="1:386" s="38" customFormat="1" ht="10.199999999999999" x14ac:dyDescent="0.2">
      <c r="A15" s="31"/>
      <c r="B15" s="31"/>
      <c r="C15" s="31"/>
      <c r="D15" s="31"/>
      <c r="E15" s="31"/>
      <c r="F15" s="31"/>
      <c r="G15" s="31" t="str">
        <f>G13</f>
        <v>бюджет продаж товаров</v>
      </c>
      <c r="H15" s="31"/>
      <c r="I15" s="31"/>
      <c r="J15" s="31" t="str">
        <f>IF($G15="","",INDEX(KPI!$H$11:$H$121,SUMIFS(KPI!$E$11:$E$121,KPI!$F$11:$F$121,$G15)))</f>
        <v>тыс.руб.</v>
      </c>
      <c r="K15" s="31"/>
      <c r="L15" s="31"/>
      <c r="M15" s="31"/>
      <c r="N15" s="31" t="str">
        <f>structure!$G$11</f>
        <v>товарная категория 1</v>
      </c>
      <c r="O15" s="31"/>
      <c r="P15" s="31"/>
      <c r="Q15" s="31"/>
      <c r="R15" s="37">
        <f t="shared" ref="R15:R20" si="8">SUM(T15:NV15)</f>
        <v>23176.663505478042</v>
      </c>
      <c r="S15" s="31"/>
      <c r="T15" s="31"/>
      <c r="U15" s="37">
        <f>U$13*SUMIFS(conditions!$37:$37,conditions!$8:$8,"&lt;="&amp;U$9,conditions!$9:$9,"&gt;="&amp;U$9)</f>
        <v>72</v>
      </c>
      <c r="V15" s="37">
        <f>V$13*SUMIFS(conditions!$37:$37,conditions!$8:$8,"&lt;="&amp;V$9,conditions!$9:$9,"&gt;="&amp;V$9)</f>
        <v>72</v>
      </c>
      <c r="W15" s="37">
        <f>W$13*SUMIFS(conditions!$37:$37,conditions!$8:$8,"&lt;="&amp;W$9,conditions!$9:$9,"&gt;="&amp;W$9)</f>
        <v>72</v>
      </c>
      <c r="X15" s="37">
        <f>X$13*SUMIFS(conditions!$37:$37,conditions!$8:$8,"&lt;="&amp;X$9,conditions!$9:$9,"&gt;="&amp;X$9)</f>
        <v>72</v>
      </c>
      <c r="Y15" s="37">
        <f>Y$13*SUMIFS(conditions!$37:$37,conditions!$8:$8,"&lt;="&amp;Y$9,conditions!$9:$9,"&gt;="&amp;Y$9)</f>
        <v>72</v>
      </c>
      <c r="Z15" s="37">
        <f>Z$13*SUMIFS(conditions!$37:$37,conditions!$8:$8,"&lt;="&amp;Z$9,conditions!$9:$9,"&gt;="&amp;Z$9)</f>
        <v>0</v>
      </c>
      <c r="AA15" s="37">
        <f>AA$13*SUMIFS(conditions!$37:$37,conditions!$8:$8,"&lt;="&amp;AA$9,conditions!$9:$9,"&gt;="&amp;AA$9)</f>
        <v>0</v>
      </c>
      <c r="AB15" s="37">
        <f>AB$13*SUMIFS(conditions!$37:$37,conditions!$8:$8,"&lt;="&amp;AB$9,conditions!$9:$9,"&gt;="&amp;AB$9)</f>
        <v>72</v>
      </c>
      <c r="AC15" s="37">
        <f>AC$13*SUMIFS(conditions!$37:$37,conditions!$8:$8,"&lt;="&amp;AC$9,conditions!$9:$9,"&gt;="&amp;AC$9)</f>
        <v>72</v>
      </c>
      <c r="AD15" s="37">
        <f>AD$13*SUMIFS(conditions!$37:$37,conditions!$8:$8,"&lt;="&amp;AD$9,conditions!$9:$9,"&gt;="&amp;AD$9)</f>
        <v>72</v>
      </c>
      <c r="AE15" s="37">
        <f>AE$13*SUMIFS(conditions!$37:$37,conditions!$8:$8,"&lt;="&amp;AE$9,conditions!$9:$9,"&gt;="&amp;AE$9)</f>
        <v>72</v>
      </c>
      <c r="AF15" s="37">
        <f>AF$13*SUMIFS(conditions!$37:$37,conditions!$8:$8,"&lt;="&amp;AF$9,conditions!$9:$9,"&gt;="&amp;AF$9)</f>
        <v>72</v>
      </c>
      <c r="AG15" s="37">
        <f>AG$13*SUMIFS(conditions!$37:$37,conditions!$8:$8,"&lt;="&amp;AG$9,conditions!$9:$9,"&gt;="&amp;AG$9)</f>
        <v>0</v>
      </c>
      <c r="AH15" s="37">
        <f>AH$13*SUMIFS(conditions!$37:$37,conditions!$8:$8,"&lt;="&amp;AH$9,conditions!$9:$9,"&gt;="&amp;AH$9)</f>
        <v>0</v>
      </c>
      <c r="AI15" s="37">
        <f>AI$13*SUMIFS(conditions!$37:$37,conditions!$8:$8,"&lt;="&amp;AI$9,conditions!$9:$9,"&gt;="&amp;AI$9)</f>
        <v>72</v>
      </c>
      <c r="AJ15" s="37">
        <f>AJ$13*SUMIFS(conditions!$37:$37,conditions!$8:$8,"&lt;="&amp;AJ$9,conditions!$9:$9,"&gt;="&amp;AJ$9)</f>
        <v>72</v>
      </c>
      <c r="AK15" s="37">
        <f>AK$13*SUMIFS(conditions!$37:$37,conditions!$8:$8,"&lt;="&amp;AK$9,conditions!$9:$9,"&gt;="&amp;AK$9)</f>
        <v>72</v>
      </c>
      <c r="AL15" s="37">
        <f>AL$13*SUMIFS(conditions!$37:$37,conditions!$8:$8,"&lt;="&amp;AL$9,conditions!$9:$9,"&gt;="&amp;AL$9)</f>
        <v>72</v>
      </c>
      <c r="AM15" s="37">
        <f>AM$13*SUMIFS(conditions!$37:$37,conditions!$8:$8,"&lt;="&amp;AM$9,conditions!$9:$9,"&gt;="&amp;AM$9)</f>
        <v>72</v>
      </c>
      <c r="AN15" s="37">
        <f>AN$13*SUMIFS(conditions!$37:$37,conditions!$8:$8,"&lt;="&amp;AN$9,conditions!$9:$9,"&gt;="&amp;AN$9)</f>
        <v>0</v>
      </c>
      <c r="AO15" s="37">
        <f>AO$13*SUMIFS(conditions!$37:$37,conditions!$8:$8,"&lt;="&amp;AO$9,conditions!$9:$9,"&gt;="&amp;AO$9)</f>
        <v>0</v>
      </c>
      <c r="AP15" s="37">
        <f>AP$13*SUMIFS(conditions!$37:$37,conditions!$8:$8,"&lt;="&amp;AP$9,conditions!$9:$9,"&gt;="&amp;AP$9)</f>
        <v>72</v>
      </c>
      <c r="AQ15" s="37">
        <f>AQ$13*SUMIFS(conditions!$37:$37,conditions!$8:$8,"&lt;="&amp;AQ$9,conditions!$9:$9,"&gt;="&amp;AQ$9)</f>
        <v>72</v>
      </c>
      <c r="AR15" s="37">
        <f>AR$13*SUMIFS(conditions!$37:$37,conditions!$8:$8,"&lt;="&amp;AR$9,conditions!$9:$9,"&gt;="&amp;AR$9)</f>
        <v>72</v>
      </c>
      <c r="AS15" s="37">
        <f>AS$13*SUMIFS(conditions!$37:$37,conditions!$8:$8,"&lt;="&amp;AS$9,conditions!$9:$9,"&gt;="&amp;AS$9)</f>
        <v>72</v>
      </c>
      <c r="AT15" s="37">
        <f>AT$13*SUMIFS(conditions!$37:$37,conditions!$8:$8,"&lt;="&amp;AT$9,conditions!$9:$9,"&gt;="&amp;AT$9)</f>
        <v>72</v>
      </c>
      <c r="AU15" s="37">
        <f>AU$13*SUMIFS(conditions!$37:$37,conditions!$8:$8,"&lt;="&amp;AU$9,conditions!$9:$9,"&gt;="&amp;AU$9)</f>
        <v>0</v>
      </c>
      <c r="AV15" s="37">
        <f>AV$13*SUMIFS(conditions!$37:$37,conditions!$8:$8,"&lt;="&amp;AV$9,conditions!$9:$9,"&gt;="&amp;AV$9)</f>
        <v>0</v>
      </c>
      <c r="AW15" s="37">
        <f>AW$13*SUMIFS(conditions!$37:$37,conditions!$8:$8,"&lt;="&amp;AW$9,conditions!$9:$9,"&gt;="&amp;AW$9)</f>
        <v>72</v>
      </c>
      <c r="AX15" s="37">
        <f>AX$13*SUMIFS(conditions!$37:$37,conditions!$8:$8,"&lt;="&amp;AX$9,conditions!$9:$9,"&gt;="&amp;AX$9)</f>
        <v>72</v>
      </c>
      <c r="AY15" s="37">
        <f>AY$13*SUMIFS(conditions!$37:$37,conditions!$8:$8,"&lt;="&amp;AY$9,conditions!$9:$9,"&gt;="&amp;AY$9)</f>
        <v>72</v>
      </c>
      <c r="AZ15" s="37">
        <f>AZ$13*SUMIFS(conditions!$37:$37,conditions!$8:$8,"&lt;="&amp;AZ$9,conditions!$9:$9,"&gt;="&amp;AZ$9)</f>
        <v>90</v>
      </c>
      <c r="BA15" s="37">
        <f>BA$13*SUMIFS(conditions!$37:$37,conditions!$8:$8,"&lt;="&amp;BA$9,conditions!$9:$9,"&gt;="&amp;BA$9)</f>
        <v>90</v>
      </c>
      <c r="BB15" s="37">
        <f>BB$13*SUMIFS(conditions!$37:$37,conditions!$8:$8,"&lt;="&amp;BB$9,conditions!$9:$9,"&gt;="&amp;BB$9)</f>
        <v>0</v>
      </c>
      <c r="BC15" s="37">
        <f>BC$13*SUMIFS(conditions!$37:$37,conditions!$8:$8,"&lt;="&amp;BC$9,conditions!$9:$9,"&gt;="&amp;BC$9)</f>
        <v>0</v>
      </c>
      <c r="BD15" s="37">
        <f>BD$13*SUMIFS(conditions!$37:$37,conditions!$8:$8,"&lt;="&amp;BD$9,conditions!$9:$9,"&gt;="&amp;BD$9)</f>
        <v>90</v>
      </c>
      <c r="BE15" s="37">
        <f>BE$13*SUMIFS(conditions!$37:$37,conditions!$8:$8,"&lt;="&amp;BE$9,conditions!$9:$9,"&gt;="&amp;BE$9)</f>
        <v>90</v>
      </c>
      <c r="BF15" s="37">
        <f>BF$13*SUMIFS(conditions!$37:$37,conditions!$8:$8,"&lt;="&amp;BF$9,conditions!$9:$9,"&gt;="&amp;BF$9)</f>
        <v>90</v>
      </c>
      <c r="BG15" s="37">
        <f>BG$13*SUMIFS(conditions!$37:$37,conditions!$8:$8,"&lt;="&amp;BG$9,conditions!$9:$9,"&gt;="&amp;BG$9)</f>
        <v>90</v>
      </c>
      <c r="BH15" s="37">
        <f>BH$13*SUMIFS(conditions!$37:$37,conditions!$8:$8,"&lt;="&amp;BH$9,conditions!$9:$9,"&gt;="&amp;BH$9)</f>
        <v>90</v>
      </c>
      <c r="BI15" s="37">
        <f>BI$13*SUMIFS(conditions!$37:$37,conditions!$8:$8,"&lt;="&amp;BI$9,conditions!$9:$9,"&gt;="&amp;BI$9)</f>
        <v>0</v>
      </c>
      <c r="BJ15" s="37">
        <f>BJ$13*SUMIFS(conditions!$37:$37,conditions!$8:$8,"&lt;="&amp;BJ$9,conditions!$9:$9,"&gt;="&amp;BJ$9)</f>
        <v>0</v>
      </c>
      <c r="BK15" s="37">
        <f>BK$13*SUMIFS(conditions!$37:$37,conditions!$8:$8,"&lt;="&amp;BK$9,conditions!$9:$9,"&gt;="&amp;BK$9)</f>
        <v>90</v>
      </c>
      <c r="BL15" s="37">
        <f>BL$13*SUMIFS(conditions!$37:$37,conditions!$8:$8,"&lt;="&amp;BL$9,conditions!$9:$9,"&gt;="&amp;BL$9)</f>
        <v>90</v>
      </c>
      <c r="BM15" s="37">
        <f>BM$13*SUMIFS(conditions!$37:$37,conditions!$8:$8,"&lt;="&amp;BM$9,conditions!$9:$9,"&gt;="&amp;BM$9)</f>
        <v>90</v>
      </c>
      <c r="BN15" s="37">
        <f>BN$13*SUMIFS(conditions!$37:$37,conditions!$8:$8,"&lt;="&amp;BN$9,conditions!$9:$9,"&gt;="&amp;BN$9)</f>
        <v>90</v>
      </c>
      <c r="BO15" s="37">
        <f>BO$13*SUMIFS(conditions!$37:$37,conditions!$8:$8,"&lt;="&amp;BO$9,conditions!$9:$9,"&gt;="&amp;BO$9)</f>
        <v>90</v>
      </c>
      <c r="BP15" s="37">
        <f>BP$13*SUMIFS(conditions!$37:$37,conditions!$8:$8,"&lt;="&amp;BP$9,conditions!$9:$9,"&gt;="&amp;BP$9)</f>
        <v>0</v>
      </c>
      <c r="BQ15" s="37">
        <f>BQ$13*SUMIFS(conditions!$37:$37,conditions!$8:$8,"&lt;="&amp;BQ$9,conditions!$9:$9,"&gt;="&amp;BQ$9)</f>
        <v>0</v>
      </c>
      <c r="BR15" s="37">
        <f>BR$13*SUMIFS(conditions!$37:$37,conditions!$8:$8,"&lt;="&amp;BR$9,conditions!$9:$9,"&gt;="&amp;BR$9)</f>
        <v>90</v>
      </c>
      <c r="BS15" s="37">
        <f>BS$13*SUMIFS(conditions!$37:$37,conditions!$8:$8,"&lt;="&amp;BS$9,conditions!$9:$9,"&gt;="&amp;BS$9)</f>
        <v>90</v>
      </c>
      <c r="BT15" s="37">
        <f>BT$13*SUMIFS(conditions!$37:$37,conditions!$8:$8,"&lt;="&amp;BT$9,conditions!$9:$9,"&gt;="&amp;BT$9)</f>
        <v>90</v>
      </c>
      <c r="BU15" s="37">
        <f>BU$13*SUMIFS(conditions!$37:$37,conditions!$8:$8,"&lt;="&amp;BU$9,conditions!$9:$9,"&gt;="&amp;BU$9)</f>
        <v>90</v>
      </c>
      <c r="BV15" s="37">
        <f>BV$13*SUMIFS(conditions!$37:$37,conditions!$8:$8,"&lt;="&amp;BV$9,conditions!$9:$9,"&gt;="&amp;BV$9)</f>
        <v>90</v>
      </c>
      <c r="BW15" s="37">
        <f>BW$13*SUMIFS(conditions!$37:$37,conditions!$8:$8,"&lt;="&amp;BW$9,conditions!$9:$9,"&gt;="&amp;BW$9)</f>
        <v>0</v>
      </c>
      <c r="BX15" s="37">
        <f>BX$13*SUMIFS(conditions!$37:$37,conditions!$8:$8,"&lt;="&amp;BX$9,conditions!$9:$9,"&gt;="&amp;BX$9)</f>
        <v>0</v>
      </c>
      <c r="BY15" s="37">
        <f>BY$13*SUMIFS(conditions!$37:$37,conditions!$8:$8,"&lt;="&amp;BY$9,conditions!$9:$9,"&gt;="&amp;BY$9)</f>
        <v>90</v>
      </c>
      <c r="BZ15" s="37">
        <f>BZ$13*SUMIFS(conditions!$37:$37,conditions!$8:$8,"&lt;="&amp;BZ$9,conditions!$9:$9,"&gt;="&amp;BZ$9)</f>
        <v>90</v>
      </c>
      <c r="CA15" s="37">
        <f>CA$13*SUMIFS(conditions!$37:$37,conditions!$8:$8,"&lt;="&amp;CA$9,conditions!$9:$9,"&gt;="&amp;CA$9)</f>
        <v>90</v>
      </c>
      <c r="CB15" s="37">
        <f>CB$13*SUMIFS(conditions!$37:$37,conditions!$8:$8,"&lt;="&amp;CB$9,conditions!$9:$9,"&gt;="&amp;CB$9)</f>
        <v>90</v>
      </c>
      <c r="CC15" s="37">
        <f>CC$13*SUMIFS(conditions!$37:$37,conditions!$8:$8,"&lt;="&amp;CC$9,conditions!$9:$9,"&gt;="&amp;CC$9)</f>
        <v>90</v>
      </c>
      <c r="CD15" s="37">
        <f>CD$13*SUMIFS(conditions!$37:$37,conditions!$8:$8,"&lt;="&amp;CD$9,conditions!$9:$9,"&gt;="&amp;CD$9)</f>
        <v>0</v>
      </c>
      <c r="CE15" s="37">
        <f>CE$13*SUMIFS(conditions!$37:$37,conditions!$8:$8,"&lt;="&amp;CE$9,conditions!$9:$9,"&gt;="&amp;CE$9)</f>
        <v>0</v>
      </c>
      <c r="CF15" s="37">
        <f>CF$13*SUMIFS(conditions!$37:$37,conditions!$8:$8,"&lt;="&amp;CF$9,conditions!$9:$9,"&gt;="&amp;CF$9)</f>
        <v>60</v>
      </c>
      <c r="CG15" s="37">
        <f>CG$13*SUMIFS(conditions!$37:$37,conditions!$8:$8,"&lt;="&amp;CG$9,conditions!$9:$9,"&gt;="&amp;CG$9)</f>
        <v>60</v>
      </c>
      <c r="CH15" s="37">
        <f>CH$13*SUMIFS(conditions!$37:$37,conditions!$8:$8,"&lt;="&amp;CH$9,conditions!$9:$9,"&gt;="&amp;CH$9)</f>
        <v>60</v>
      </c>
      <c r="CI15" s="37">
        <f>CI$13*SUMIFS(conditions!$37:$37,conditions!$8:$8,"&lt;="&amp;CI$9,conditions!$9:$9,"&gt;="&amp;CI$9)</f>
        <v>60</v>
      </c>
      <c r="CJ15" s="37">
        <f>CJ$13*SUMIFS(conditions!$37:$37,conditions!$8:$8,"&lt;="&amp;CJ$9,conditions!$9:$9,"&gt;="&amp;CJ$9)</f>
        <v>60</v>
      </c>
      <c r="CK15" s="37">
        <f>CK$13*SUMIFS(conditions!$37:$37,conditions!$8:$8,"&lt;="&amp;CK$9,conditions!$9:$9,"&gt;="&amp;CK$9)</f>
        <v>0</v>
      </c>
      <c r="CL15" s="37">
        <f>CL$13*SUMIFS(conditions!$37:$37,conditions!$8:$8,"&lt;="&amp;CL$9,conditions!$9:$9,"&gt;="&amp;CL$9)</f>
        <v>0</v>
      </c>
      <c r="CM15" s="37">
        <f>CM$13*SUMIFS(conditions!$37:$37,conditions!$8:$8,"&lt;="&amp;CM$9,conditions!$9:$9,"&gt;="&amp;CM$9)</f>
        <v>60</v>
      </c>
      <c r="CN15" s="37">
        <f>CN$13*SUMIFS(conditions!$37:$37,conditions!$8:$8,"&lt;="&amp;CN$9,conditions!$9:$9,"&gt;="&amp;CN$9)</f>
        <v>60</v>
      </c>
      <c r="CO15" s="37">
        <f>CO$13*SUMIFS(conditions!$37:$37,conditions!$8:$8,"&lt;="&amp;CO$9,conditions!$9:$9,"&gt;="&amp;CO$9)</f>
        <v>60</v>
      </c>
      <c r="CP15" s="37">
        <f>CP$13*SUMIFS(conditions!$37:$37,conditions!$8:$8,"&lt;="&amp;CP$9,conditions!$9:$9,"&gt;="&amp;CP$9)</f>
        <v>60</v>
      </c>
      <c r="CQ15" s="37">
        <f>CQ$13*SUMIFS(conditions!$37:$37,conditions!$8:$8,"&lt;="&amp;CQ$9,conditions!$9:$9,"&gt;="&amp;CQ$9)</f>
        <v>60</v>
      </c>
      <c r="CR15" s="37">
        <f>CR$13*SUMIFS(conditions!$37:$37,conditions!$8:$8,"&lt;="&amp;CR$9,conditions!$9:$9,"&gt;="&amp;CR$9)</f>
        <v>0</v>
      </c>
      <c r="CS15" s="37">
        <f>CS$13*SUMIFS(conditions!$37:$37,conditions!$8:$8,"&lt;="&amp;CS$9,conditions!$9:$9,"&gt;="&amp;CS$9)</f>
        <v>0</v>
      </c>
      <c r="CT15" s="37">
        <f>CT$13*SUMIFS(conditions!$37:$37,conditions!$8:$8,"&lt;="&amp;CT$9,conditions!$9:$9,"&gt;="&amp;CT$9)</f>
        <v>60</v>
      </c>
      <c r="CU15" s="37">
        <f>CU$13*SUMIFS(conditions!$37:$37,conditions!$8:$8,"&lt;="&amp;CU$9,conditions!$9:$9,"&gt;="&amp;CU$9)</f>
        <v>60</v>
      </c>
      <c r="CV15" s="37">
        <f>CV$13*SUMIFS(conditions!$37:$37,conditions!$8:$8,"&lt;="&amp;CV$9,conditions!$9:$9,"&gt;="&amp;CV$9)</f>
        <v>60</v>
      </c>
      <c r="CW15" s="37">
        <f>CW$13*SUMIFS(conditions!$37:$37,conditions!$8:$8,"&lt;="&amp;CW$9,conditions!$9:$9,"&gt;="&amp;CW$9)</f>
        <v>60</v>
      </c>
      <c r="CX15" s="37">
        <f>CX$13*SUMIFS(conditions!$37:$37,conditions!$8:$8,"&lt;="&amp;CX$9,conditions!$9:$9,"&gt;="&amp;CX$9)</f>
        <v>60</v>
      </c>
      <c r="CY15" s="37">
        <f>CY$13*SUMIFS(conditions!$37:$37,conditions!$8:$8,"&lt;="&amp;CY$9,conditions!$9:$9,"&gt;="&amp;CY$9)</f>
        <v>0</v>
      </c>
      <c r="CZ15" s="37">
        <f>CZ$13*SUMIFS(conditions!$37:$37,conditions!$8:$8,"&lt;="&amp;CZ$9,conditions!$9:$9,"&gt;="&amp;CZ$9)</f>
        <v>0</v>
      </c>
      <c r="DA15" s="37">
        <f>DA$13*SUMIFS(conditions!$37:$37,conditions!$8:$8,"&lt;="&amp;DA$9,conditions!$9:$9,"&gt;="&amp;DA$9)</f>
        <v>60</v>
      </c>
      <c r="DB15" s="37">
        <f>DB$13*SUMIFS(conditions!$37:$37,conditions!$8:$8,"&lt;="&amp;DB$9,conditions!$9:$9,"&gt;="&amp;DB$9)</f>
        <v>60</v>
      </c>
      <c r="DC15" s="37">
        <f>DC$13*SUMIFS(conditions!$37:$37,conditions!$8:$8,"&lt;="&amp;DC$9,conditions!$9:$9,"&gt;="&amp;DC$9)</f>
        <v>60</v>
      </c>
      <c r="DD15" s="37">
        <f>DD$13*SUMIFS(conditions!$37:$37,conditions!$8:$8,"&lt;="&amp;DD$9,conditions!$9:$9,"&gt;="&amp;DD$9)</f>
        <v>60</v>
      </c>
      <c r="DE15" s="37">
        <f>DE$13*SUMIFS(conditions!$37:$37,conditions!$8:$8,"&lt;="&amp;DE$9,conditions!$9:$9,"&gt;="&amp;DE$9)</f>
        <v>60</v>
      </c>
      <c r="DF15" s="37">
        <f>DF$13*SUMIFS(conditions!$37:$37,conditions!$8:$8,"&lt;="&amp;DF$9,conditions!$9:$9,"&gt;="&amp;DF$9)</f>
        <v>0</v>
      </c>
      <c r="DG15" s="37">
        <f>DG$13*SUMIFS(conditions!$37:$37,conditions!$8:$8,"&lt;="&amp;DG$9,conditions!$9:$9,"&gt;="&amp;DG$9)</f>
        <v>0</v>
      </c>
      <c r="DH15" s="37">
        <f>DH$13*SUMIFS(conditions!$37:$37,conditions!$8:$8,"&lt;="&amp;DH$9,conditions!$9:$9,"&gt;="&amp;DH$9)</f>
        <v>60</v>
      </c>
      <c r="DI15" s="37">
        <f>DI$13*SUMIFS(conditions!$37:$37,conditions!$8:$8,"&lt;="&amp;DI$9,conditions!$9:$9,"&gt;="&amp;DI$9)</f>
        <v>59.4</v>
      </c>
      <c r="DJ15" s="37">
        <f>DJ$13*SUMIFS(conditions!$37:$37,conditions!$8:$8,"&lt;="&amp;DJ$9,conditions!$9:$9,"&gt;="&amp;DJ$9)</f>
        <v>59.4</v>
      </c>
      <c r="DK15" s="37">
        <f>DK$13*SUMIFS(conditions!$37:$37,conditions!$8:$8,"&lt;="&amp;DK$9,conditions!$9:$9,"&gt;="&amp;DK$9)</f>
        <v>59.4</v>
      </c>
      <c r="DL15" s="37">
        <f>DL$13*SUMIFS(conditions!$37:$37,conditions!$8:$8,"&lt;="&amp;DL$9,conditions!$9:$9,"&gt;="&amp;DL$9)</f>
        <v>59.4</v>
      </c>
      <c r="DM15" s="37">
        <f>DM$13*SUMIFS(conditions!$37:$37,conditions!$8:$8,"&lt;="&amp;DM$9,conditions!$9:$9,"&gt;="&amp;DM$9)</f>
        <v>0</v>
      </c>
      <c r="DN15" s="37">
        <f>DN$13*SUMIFS(conditions!$37:$37,conditions!$8:$8,"&lt;="&amp;DN$9,conditions!$9:$9,"&gt;="&amp;DN$9)</f>
        <v>0</v>
      </c>
      <c r="DO15" s="37">
        <f>DO$13*SUMIFS(conditions!$37:$37,conditions!$8:$8,"&lt;="&amp;DO$9,conditions!$9:$9,"&gt;="&amp;DO$9)</f>
        <v>59.4</v>
      </c>
      <c r="DP15" s="37">
        <f>DP$13*SUMIFS(conditions!$37:$37,conditions!$8:$8,"&lt;="&amp;DP$9,conditions!$9:$9,"&gt;="&amp;DP$9)</f>
        <v>59.4</v>
      </c>
      <c r="DQ15" s="37">
        <f>DQ$13*SUMIFS(conditions!$37:$37,conditions!$8:$8,"&lt;="&amp;DQ$9,conditions!$9:$9,"&gt;="&amp;DQ$9)</f>
        <v>59.4</v>
      </c>
      <c r="DR15" s="37">
        <f>DR$13*SUMIFS(conditions!$37:$37,conditions!$8:$8,"&lt;="&amp;DR$9,conditions!$9:$9,"&gt;="&amp;DR$9)</f>
        <v>59.4</v>
      </c>
      <c r="DS15" s="37">
        <f>DS$13*SUMIFS(conditions!$37:$37,conditions!$8:$8,"&lt;="&amp;DS$9,conditions!$9:$9,"&gt;="&amp;DS$9)</f>
        <v>59.4</v>
      </c>
      <c r="DT15" s="37">
        <f>DT$13*SUMIFS(conditions!$37:$37,conditions!$8:$8,"&lt;="&amp;DT$9,conditions!$9:$9,"&gt;="&amp;DT$9)</f>
        <v>0</v>
      </c>
      <c r="DU15" s="37">
        <f>DU$13*SUMIFS(conditions!$37:$37,conditions!$8:$8,"&lt;="&amp;DU$9,conditions!$9:$9,"&gt;="&amp;DU$9)</f>
        <v>0</v>
      </c>
      <c r="DV15" s="37">
        <f>DV$13*SUMIFS(conditions!$37:$37,conditions!$8:$8,"&lt;="&amp;DV$9,conditions!$9:$9,"&gt;="&amp;DV$9)</f>
        <v>59.4</v>
      </c>
      <c r="DW15" s="37">
        <f>DW$13*SUMIFS(conditions!$37:$37,conditions!$8:$8,"&lt;="&amp;DW$9,conditions!$9:$9,"&gt;="&amp;DW$9)</f>
        <v>59.4</v>
      </c>
      <c r="DX15" s="37">
        <f>DX$13*SUMIFS(conditions!$37:$37,conditions!$8:$8,"&lt;="&amp;DX$9,conditions!$9:$9,"&gt;="&amp;DX$9)</f>
        <v>59.4</v>
      </c>
      <c r="DY15" s="37">
        <f>DY$13*SUMIFS(conditions!$37:$37,conditions!$8:$8,"&lt;="&amp;DY$9,conditions!$9:$9,"&gt;="&amp;DY$9)</f>
        <v>59.4</v>
      </c>
      <c r="DZ15" s="37">
        <f>DZ$13*SUMIFS(conditions!$37:$37,conditions!$8:$8,"&lt;="&amp;DZ$9,conditions!$9:$9,"&gt;="&amp;DZ$9)</f>
        <v>59.4</v>
      </c>
      <c r="EA15" s="37">
        <f>EA$13*SUMIFS(conditions!$37:$37,conditions!$8:$8,"&lt;="&amp;EA$9,conditions!$9:$9,"&gt;="&amp;EA$9)</f>
        <v>0</v>
      </c>
      <c r="EB15" s="37">
        <f>EB$13*SUMIFS(conditions!$37:$37,conditions!$8:$8,"&lt;="&amp;EB$9,conditions!$9:$9,"&gt;="&amp;EB$9)</f>
        <v>0</v>
      </c>
      <c r="EC15" s="37">
        <f>EC$13*SUMIFS(conditions!$37:$37,conditions!$8:$8,"&lt;="&amp;EC$9,conditions!$9:$9,"&gt;="&amp;EC$9)</f>
        <v>59.4</v>
      </c>
      <c r="ED15" s="37">
        <f>ED$13*SUMIFS(conditions!$37:$37,conditions!$8:$8,"&lt;="&amp;ED$9,conditions!$9:$9,"&gt;="&amp;ED$9)</f>
        <v>59.4</v>
      </c>
      <c r="EE15" s="37">
        <f>EE$13*SUMIFS(conditions!$37:$37,conditions!$8:$8,"&lt;="&amp;EE$9,conditions!$9:$9,"&gt;="&amp;EE$9)</f>
        <v>59.4</v>
      </c>
      <c r="EF15" s="37">
        <f>EF$13*SUMIFS(conditions!$37:$37,conditions!$8:$8,"&lt;="&amp;EF$9,conditions!$9:$9,"&gt;="&amp;EF$9)</f>
        <v>59.4</v>
      </c>
      <c r="EG15" s="37">
        <f>EG$13*SUMIFS(conditions!$37:$37,conditions!$8:$8,"&lt;="&amp;EG$9,conditions!$9:$9,"&gt;="&amp;EG$9)</f>
        <v>59.4</v>
      </c>
      <c r="EH15" s="37">
        <f>EH$13*SUMIFS(conditions!$37:$37,conditions!$8:$8,"&lt;="&amp;EH$9,conditions!$9:$9,"&gt;="&amp;EH$9)</f>
        <v>0</v>
      </c>
      <c r="EI15" s="37">
        <f>EI$13*SUMIFS(conditions!$37:$37,conditions!$8:$8,"&lt;="&amp;EI$9,conditions!$9:$9,"&gt;="&amp;EI$9)</f>
        <v>0</v>
      </c>
      <c r="EJ15" s="37">
        <f>EJ$13*SUMIFS(conditions!$37:$37,conditions!$8:$8,"&lt;="&amp;EJ$9,conditions!$9:$9,"&gt;="&amp;EJ$9)</f>
        <v>59.4</v>
      </c>
      <c r="EK15" s="37">
        <f>EK$13*SUMIFS(conditions!$37:$37,conditions!$8:$8,"&lt;="&amp;EK$9,conditions!$9:$9,"&gt;="&amp;EK$9)</f>
        <v>59.4</v>
      </c>
      <c r="EL15" s="37">
        <f>EL$13*SUMIFS(conditions!$37:$37,conditions!$8:$8,"&lt;="&amp;EL$9,conditions!$9:$9,"&gt;="&amp;EL$9)</f>
        <v>59.4</v>
      </c>
      <c r="EM15" s="37">
        <f>EM$13*SUMIFS(conditions!$37:$37,conditions!$8:$8,"&lt;="&amp;EM$9,conditions!$9:$9,"&gt;="&amp;EM$9)</f>
        <v>59.4</v>
      </c>
      <c r="EN15" s="37">
        <f>EN$13*SUMIFS(conditions!$37:$37,conditions!$8:$8,"&lt;="&amp;EN$9,conditions!$9:$9,"&gt;="&amp;EN$9)</f>
        <v>71.28</v>
      </c>
      <c r="EO15" s="37">
        <f>EO$13*SUMIFS(conditions!$37:$37,conditions!$8:$8,"&lt;="&amp;EO$9,conditions!$9:$9,"&gt;="&amp;EO$9)</f>
        <v>0</v>
      </c>
      <c r="EP15" s="37">
        <f>EP$13*SUMIFS(conditions!$37:$37,conditions!$8:$8,"&lt;="&amp;EP$9,conditions!$9:$9,"&gt;="&amp;EP$9)</f>
        <v>0</v>
      </c>
      <c r="EQ15" s="37">
        <f>EQ$13*SUMIFS(conditions!$37:$37,conditions!$8:$8,"&lt;="&amp;EQ$9,conditions!$9:$9,"&gt;="&amp;EQ$9)</f>
        <v>71.28</v>
      </c>
      <c r="ER15" s="37">
        <f>ER$13*SUMIFS(conditions!$37:$37,conditions!$8:$8,"&lt;="&amp;ER$9,conditions!$9:$9,"&gt;="&amp;ER$9)</f>
        <v>71.28</v>
      </c>
      <c r="ES15" s="37">
        <f>ES$13*SUMIFS(conditions!$37:$37,conditions!$8:$8,"&lt;="&amp;ES$9,conditions!$9:$9,"&gt;="&amp;ES$9)</f>
        <v>71.28</v>
      </c>
      <c r="ET15" s="37">
        <f>ET$13*SUMIFS(conditions!$37:$37,conditions!$8:$8,"&lt;="&amp;ET$9,conditions!$9:$9,"&gt;="&amp;ET$9)</f>
        <v>71.28</v>
      </c>
      <c r="EU15" s="37">
        <f>EU$13*SUMIFS(conditions!$37:$37,conditions!$8:$8,"&lt;="&amp;EU$9,conditions!$9:$9,"&gt;="&amp;EU$9)</f>
        <v>71.28</v>
      </c>
      <c r="EV15" s="37">
        <f>EV$13*SUMIFS(conditions!$37:$37,conditions!$8:$8,"&lt;="&amp;EV$9,conditions!$9:$9,"&gt;="&amp;EV$9)</f>
        <v>0</v>
      </c>
      <c r="EW15" s="37">
        <f>EW$13*SUMIFS(conditions!$37:$37,conditions!$8:$8,"&lt;="&amp;EW$9,conditions!$9:$9,"&gt;="&amp;EW$9)</f>
        <v>0</v>
      </c>
      <c r="EX15" s="37">
        <f>EX$13*SUMIFS(conditions!$37:$37,conditions!$8:$8,"&lt;="&amp;EX$9,conditions!$9:$9,"&gt;="&amp;EX$9)</f>
        <v>71.28</v>
      </c>
      <c r="EY15" s="37">
        <f>EY$13*SUMIFS(conditions!$37:$37,conditions!$8:$8,"&lt;="&amp;EY$9,conditions!$9:$9,"&gt;="&amp;EY$9)</f>
        <v>71.28</v>
      </c>
      <c r="EZ15" s="37">
        <f>EZ$13*SUMIFS(conditions!$37:$37,conditions!$8:$8,"&lt;="&amp;EZ$9,conditions!$9:$9,"&gt;="&amp;EZ$9)</f>
        <v>71.28</v>
      </c>
      <c r="FA15" s="37">
        <f>FA$13*SUMIFS(conditions!$37:$37,conditions!$8:$8,"&lt;="&amp;FA$9,conditions!$9:$9,"&gt;="&amp;FA$9)</f>
        <v>71.28</v>
      </c>
      <c r="FB15" s="37">
        <f>FB$13*SUMIFS(conditions!$37:$37,conditions!$8:$8,"&lt;="&amp;FB$9,conditions!$9:$9,"&gt;="&amp;FB$9)</f>
        <v>71.28</v>
      </c>
      <c r="FC15" s="37">
        <f>FC$13*SUMIFS(conditions!$37:$37,conditions!$8:$8,"&lt;="&amp;FC$9,conditions!$9:$9,"&gt;="&amp;FC$9)</f>
        <v>0</v>
      </c>
      <c r="FD15" s="37">
        <f>FD$13*SUMIFS(conditions!$37:$37,conditions!$8:$8,"&lt;="&amp;FD$9,conditions!$9:$9,"&gt;="&amp;FD$9)</f>
        <v>0</v>
      </c>
      <c r="FE15" s="37">
        <f>FE$13*SUMIFS(conditions!$37:$37,conditions!$8:$8,"&lt;="&amp;FE$9,conditions!$9:$9,"&gt;="&amp;FE$9)</f>
        <v>71.28</v>
      </c>
      <c r="FF15" s="37">
        <f>FF$13*SUMIFS(conditions!$37:$37,conditions!$8:$8,"&lt;="&amp;FF$9,conditions!$9:$9,"&gt;="&amp;FF$9)</f>
        <v>71.28</v>
      </c>
      <c r="FG15" s="37">
        <f>FG$13*SUMIFS(conditions!$37:$37,conditions!$8:$8,"&lt;="&amp;FG$9,conditions!$9:$9,"&gt;="&amp;FG$9)</f>
        <v>71.28</v>
      </c>
      <c r="FH15" s="37">
        <f>FH$13*SUMIFS(conditions!$37:$37,conditions!$8:$8,"&lt;="&amp;FH$9,conditions!$9:$9,"&gt;="&amp;FH$9)</f>
        <v>71.28</v>
      </c>
      <c r="FI15" s="37">
        <f>FI$13*SUMIFS(conditions!$37:$37,conditions!$8:$8,"&lt;="&amp;FI$9,conditions!$9:$9,"&gt;="&amp;FI$9)</f>
        <v>71.28</v>
      </c>
      <c r="FJ15" s="37">
        <f>FJ$13*SUMIFS(conditions!$37:$37,conditions!$8:$8,"&lt;="&amp;FJ$9,conditions!$9:$9,"&gt;="&amp;FJ$9)</f>
        <v>0</v>
      </c>
      <c r="FK15" s="37">
        <f>FK$13*SUMIFS(conditions!$37:$37,conditions!$8:$8,"&lt;="&amp;FK$9,conditions!$9:$9,"&gt;="&amp;FK$9)</f>
        <v>0</v>
      </c>
      <c r="FL15" s="37">
        <f>FL$13*SUMIFS(conditions!$37:$37,conditions!$8:$8,"&lt;="&amp;FL$9,conditions!$9:$9,"&gt;="&amp;FL$9)</f>
        <v>71.28</v>
      </c>
      <c r="FM15" s="37">
        <f>FM$13*SUMIFS(conditions!$37:$37,conditions!$8:$8,"&lt;="&amp;FM$9,conditions!$9:$9,"&gt;="&amp;FM$9)</f>
        <v>71.28</v>
      </c>
      <c r="FN15" s="37">
        <f>FN$13*SUMIFS(conditions!$37:$37,conditions!$8:$8,"&lt;="&amp;FN$9,conditions!$9:$9,"&gt;="&amp;FN$9)</f>
        <v>71.28</v>
      </c>
      <c r="FO15" s="37">
        <f>FO$13*SUMIFS(conditions!$37:$37,conditions!$8:$8,"&lt;="&amp;FO$9,conditions!$9:$9,"&gt;="&amp;FO$9)</f>
        <v>71.28</v>
      </c>
      <c r="FP15" s="37">
        <f>FP$13*SUMIFS(conditions!$37:$37,conditions!$8:$8,"&lt;="&amp;FP$9,conditions!$9:$9,"&gt;="&amp;FP$9)</f>
        <v>71.28</v>
      </c>
      <c r="FQ15" s="37">
        <f>FQ$13*SUMIFS(conditions!$37:$37,conditions!$8:$8,"&lt;="&amp;FQ$9,conditions!$9:$9,"&gt;="&amp;FQ$9)</f>
        <v>0</v>
      </c>
      <c r="FR15" s="37">
        <f>FR$13*SUMIFS(conditions!$37:$37,conditions!$8:$8,"&lt;="&amp;FR$9,conditions!$9:$9,"&gt;="&amp;FR$9)</f>
        <v>0</v>
      </c>
      <c r="FS15" s="37">
        <f>FS$13*SUMIFS(conditions!$37:$37,conditions!$8:$8,"&lt;="&amp;FS$9,conditions!$9:$9,"&gt;="&amp;FS$9)</f>
        <v>74.843999999999994</v>
      </c>
      <c r="FT15" s="37">
        <f>FT$13*SUMIFS(conditions!$37:$37,conditions!$8:$8,"&lt;="&amp;FT$9,conditions!$9:$9,"&gt;="&amp;FT$9)</f>
        <v>74.843999999999994</v>
      </c>
      <c r="FU15" s="37">
        <f>FU$13*SUMIFS(conditions!$37:$37,conditions!$8:$8,"&lt;="&amp;FU$9,conditions!$9:$9,"&gt;="&amp;FU$9)</f>
        <v>74.843999999999994</v>
      </c>
      <c r="FV15" s="37">
        <f>FV$13*SUMIFS(conditions!$37:$37,conditions!$8:$8,"&lt;="&amp;FV$9,conditions!$9:$9,"&gt;="&amp;FV$9)</f>
        <v>74.843999999999994</v>
      </c>
      <c r="FW15" s="37">
        <f>FW$13*SUMIFS(conditions!$37:$37,conditions!$8:$8,"&lt;="&amp;FW$9,conditions!$9:$9,"&gt;="&amp;FW$9)</f>
        <v>74.843999999999994</v>
      </c>
      <c r="FX15" s="37">
        <f>FX$13*SUMIFS(conditions!$37:$37,conditions!$8:$8,"&lt;="&amp;FX$9,conditions!$9:$9,"&gt;="&amp;FX$9)</f>
        <v>0</v>
      </c>
      <c r="FY15" s="37">
        <f>FY$13*SUMIFS(conditions!$37:$37,conditions!$8:$8,"&lt;="&amp;FY$9,conditions!$9:$9,"&gt;="&amp;FY$9)</f>
        <v>0</v>
      </c>
      <c r="FZ15" s="37">
        <f>FZ$13*SUMIFS(conditions!$37:$37,conditions!$8:$8,"&lt;="&amp;FZ$9,conditions!$9:$9,"&gt;="&amp;FZ$9)</f>
        <v>74.843999999999994</v>
      </c>
      <c r="GA15" s="37">
        <f>GA$13*SUMIFS(conditions!$37:$37,conditions!$8:$8,"&lt;="&amp;GA$9,conditions!$9:$9,"&gt;="&amp;GA$9)</f>
        <v>74.843999999999994</v>
      </c>
      <c r="GB15" s="37">
        <f>GB$13*SUMIFS(conditions!$37:$37,conditions!$8:$8,"&lt;="&amp;GB$9,conditions!$9:$9,"&gt;="&amp;GB$9)</f>
        <v>74.843999999999994</v>
      </c>
      <c r="GC15" s="37">
        <f>GC$13*SUMIFS(conditions!$37:$37,conditions!$8:$8,"&lt;="&amp;GC$9,conditions!$9:$9,"&gt;="&amp;GC$9)</f>
        <v>74.843999999999994</v>
      </c>
      <c r="GD15" s="37">
        <f>GD$13*SUMIFS(conditions!$37:$37,conditions!$8:$8,"&lt;="&amp;GD$9,conditions!$9:$9,"&gt;="&amp;GD$9)</f>
        <v>74.843999999999994</v>
      </c>
      <c r="GE15" s="37">
        <f>GE$13*SUMIFS(conditions!$37:$37,conditions!$8:$8,"&lt;="&amp;GE$9,conditions!$9:$9,"&gt;="&amp;GE$9)</f>
        <v>0</v>
      </c>
      <c r="GF15" s="37">
        <f>GF$13*SUMIFS(conditions!$37:$37,conditions!$8:$8,"&lt;="&amp;GF$9,conditions!$9:$9,"&gt;="&amp;GF$9)</f>
        <v>0</v>
      </c>
      <c r="GG15" s="37">
        <f>GG$13*SUMIFS(conditions!$37:$37,conditions!$8:$8,"&lt;="&amp;GG$9,conditions!$9:$9,"&gt;="&amp;GG$9)</f>
        <v>74.843999999999994</v>
      </c>
      <c r="GH15" s="37">
        <f>GH$13*SUMIFS(conditions!$37:$37,conditions!$8:$8,"&lt;="&amp;GH$9,conditions!$9:$9,"&gt;="&amp;GH$9)</f>
        <v>74.843999999999994</v>
      </c>
      <c r="GI15" s="37">
        <f>GI$13*SUMIFS(conditions!$37:$37,conditions!$8:$8,"&lt;="&amp;GI$9,conditions!$9:$9,"&gt;="&amp;GI$9)</f>
        <v>74.843999999999994</v>
      </c>
      <c r="GJ15" s="37">
        <f>GJ$13*SUMIFS(conditions!$37:$37,conditions!$8:$8,"&lt;="&amp;GJ$9,conditions!$9:$9,"&gt;="&amp;GJ$9)</f>
        <v>74.843999999999994</v>
      </c>
      <c r="GK15" s="37">
        <f>GK$13*SUMIFS(conditions!$37:$37,conditions!$8:$8,"&lt;="&amp;GK$9,conditions!$9:$9,"&gt;="&amp;GK$9)</f>
        <v>74.843999999999994</v>
      </c>
      <c r="GL15" s="37">
        <f>GL$13*SUMIFS(conditions!$37:$37,conditions!$8:$8,"&lt;="&amp;GL$9,conditions!$9:$9,"&gt;="&amp;GL$9)</f>
        <v>0</v>
      </c>
      <c r="GM15" s="37">
        <f>GM$13*SUMIFS(conditions!$37:$37,conditions!$8:$8,"&lt;="&amp;GM$9,conditions!$9:$9,"&gt;="&amp;GM$9)</f>
        <v>0</v>
      </c>
      <c r="GN15" s="37">
        <f>GN$13*SUMIFS(conditions!$37:$37,conditions!$8:$8,"&lt;="&amp;GN$9,conditions!$9:$9,"&gt;="&amp;GN$9)</f>
        <v>74.843999999999994</v>
      </c>
      <c r="GO15" s="37">
        <f>GO$13*SUMIFS(conditions!$37:$37,conditions!$8:$8,"&lt;="&amp;GO$9,conditions!$9:$9,"&gt;="&amp;GO$9)</f>
        <v>74.843999999999994</v>
      </c>
      <c r="GP15" s="37">
        <f>GP$13*SUMIFS(conditions!$37:$37,conditions!$8:$8,"&lt;="&amp;GP$9,conditions!$9:$9,"&gt;="&amp;GP$9)</f>
        <v>74.843999999999994</v>
      </c>
      <c r="GQ15" s="37">
        <f>GQ$13*SUMIFS(conditions!$37:$37,conditions!$8:$8,"&lt;="&amp;GQ$9,conditions!$9:$9,"&gt;="&amp;GQ$9)</f>
        <v>74.843999999999994</v>
      </c>
      <c r="GR15" s="37">
        <f>GR$13*SUMIFS(conditions!$37:$37,conditions!$8:$8,"&lt;="&amp;GR$9,conditions!$9:$9,"&gt;="&amp;GR$9)</f>
        <v>74.843999999999994</v>
      </c>
      <c r="GS15" s="37">
        <f>GS$13*SUMIFS(conditions!$37:$37,conditions!$8:$8,"&lt;="&amp;GS$9,conditions!$9:$9,"&gt;="&amp;GS$9)</f>
        <v>0</v>
      </c>
      <c r="GT15" s="37">
        <f>GT$13*SUMIFS(conditions!$37:$37,conditions!$8:$8,"&lt;="&amp;GT$9,conditions!$9:$9,"&gt;="&amp;GT$9)</f>
        <v>0</v>
      </c>
      <c r="GU15" s="37">
        <f>GU$13*SUMIFS(conditions!$37:$37,conditions!$8:$8,"&lt;="&amp;GU$9,conditions!$9:$9,"&gt;="&amp;GU$9)</f>
        <v>74.843999999999994</v>
      </c>
      <c r="GV15" s="37">
        <f>GV$13*SUMIFS(conditions!$37:$37,conditions!$8:$8,"&lt;="&amp;GV$9,conditions!$9:$9,"&gt;="&amp;GV$9)</f>
        <v>74.843999999999994</v>
      </c>
      <c r="GW15" s="37">
        <f>GW$13*SUMIFS(conditions!$37:$37,conditions!$8:$8,"&lt;="&amp;GW$9,conditions!$9:$9,"&gt;="&amp;GW$9)</f>
        <v>82.952099999999987</v>
      </c>
      <c r="GX15" s="37">
        <f>GX$13*SUMIFS(conditions!$37:$37,conditions!$8:$8,"&lt;="&amp;GX$9,conditions!$9:$9,"&gt;="&amp;GX$9)</f>
        <v>82.952099999999987</v>
      </c>
      <c r="GY15" s="37">
        <f>GY$13*SUMIFS(conditions!$37:$37,conditions!$8:$8,"&lt;="&amp;GY$9,conditions!$9:$9,"&gt;="&amp;GY$9)</f>
        <v>82.952099999999987</v>
      </c>
      <c r="GZ15" s="37">
        <f>GZ$13*SUMIFS(conditions!$37:$37,conditions!$8:$8,"&lt;="&amp;GZ$9,conditions!$9:$9,"&gt;="&amp;GZ$9)</f>
        <v>0</v>
      </c>
      <c r="HA15" s="37">
        <f>HA$13*SUMIFS(conditions!$37:$37,conditions!$8:$8,"&lt;="&amp;HA$9,conditions!$9:$9,"&gt;="&amp;HA$9)</f>
        <v>0</v>
      </c>
      <c r="HB15" s="37">
        <f>HB$13*SUMIFS(conditions!$37:$37,conditions!$8:$8,"&lt;="&amp;HB$9,conditions!$9:$9,"&gt;="&amp;HB$9)</f>
        <v>82.952099999999987</v>
      </c>
      <c r="HC15" s="37">
        <f>HC$13*SUMIFS(conditions!$37:$37,conditions!$8:$8,"&lt;="&amp;HC$9,conditions!$9:$9,"&gt;="&amp;HC$9)</f>
        <v>82.952099999999987</v>
      </c>
      <c r="HD15" s="37">
        <f>HD$13*SUMIFS(conditions!$37:$37,conditions!$8:$8,"&lt;="&amp;HD$9,conditions!$9:$9,"&gt;="&amp;HD$9)</f>
        <v>82.952099999999987</v>
      </c>
      <c r="HE15" s="37">
        <f>HE$13*SUMIFS(conditions!$37:$37,conditions!$8:$8,"&lt;="&amp;HE$9,conditions!$9:$9,"&gt;="&amp;HE$9)</f>
        <v>82.952099999999987</v>
      </c>
      <c r="HF15" s="37">
        <f>HF$13*SUMIFS(conditions!$37:$37,conditions!$8:$8,"&lt;="&amp;HF$9,conditions!$9:$9,"&gt;="&amp;HF$9)</f>
        <v>82.952099999999987</v>
      </c>
      <c r="HG15" s="37">
        <f>HG$13*SUMIFS(conditions!$37:$37,conditions!$8:$8,"&lt;="&amp;HG$9,conditions!$9:$9,"&gt;="&amp;HG$9)</f>
        <v>0</v>
      </c>
      <c r="HH15" s="37">
        <f>HH$13*SUMIFS(conditions!$37:$37,conditions!$8:$8,"&lt;="&amp;HH$9,conditions!$9:$9,"&gt;="&amp;HH$9)</f>
        <v>0</v>
      </c>
      <c r="HI15" s="37">
        <f>HI$13*SUMIFS(conditions!$37:$37,conditions!$8:$8,"&lt;="&amp;HI$9,conditions!$9:$9,"&gt;="&amp;HI$9)</f>
        <v>82.952099999999987</v>
      </c>
      <c r="HJ15" s="37">
        <f>HJ$13*SUMIFS(conditions!$37:$37,conditions!$8:$8,"&lt;="&amp;HJ$9,conditions!$9:$9,"&gt;="&amp;HJ$9)</f>
        <v>82.952099999999987</v>
      </c>
      <c r="HK15" s="37">
        <f>HK$13*SUMIFS(conditions!$37:$37,conditions!$8:$8,"&lt;="&amp;HK$9,conditions!$9:$9,"&gt;="&amp;HK$9)</f>
        <v>82.952099999999987</v>
      </c>
      <c r="HL15" s="37">
        <f>HL$13*SUMIFS(conditions!$37:$37,conditions!$8:$8,"&lt;="&amp;HL$9,conditions!$9:$9,"&gt;="&amp;HL$9)</f>
        <v>82.952099999999987</v>
      </c>
      <c r="HM15" s="37">
        <f>HM$13*SUMIFS(conditions!$37:$37,conditions!$8:$8,"&lt;="&amp;HM$9,conditions!$9:$9,"&gt;="&amp;HM$9)</f>
        <v>82.952099999999987</v>
      </c>
      <c r="HN15" s="37">
        <f>HN$13*SUMIFS(conditions!$37:$37,conditions!$8:$8,"&lt;="&amp;HN$9,conditions!$9:$9,"&gt;="&amp;HN$9)</f>
        <v>0</v>
      </c>
      <c r="HO15" s="37">
        <f>HO$13*SUMIFS(conditions!$37:$37,conditions!$8:$8,"&lt;="&amp;HO$9,conditions!$9:$9,"&gt;="&amp;HO$9)</f>
        <v>0</v>
      </c>
      <c r="HP15" s="37">
        <f>HP$13*SUMIFS(conditions!$37:$37,conditions!$8:$8,"&lt;="&amp;HP$9,conditions!$9:$9,"&gt;="&amp;HP$9)</f>
        <v>82.952099999999987</v>
      </c>
      <c r="HQ15" s="37">
        <f>HQ$13*SUMIFS(conditions!$37:$37,conditions!$8:$8,"&lt;="&amp;HQ$9,conditions!$9:$9,"&gt;="&amp;HQ$9)</f>
        <v>82.952099999999987</v>
      </c>
      <c r="HR15" s="37">
        <f>HR$13*SUMIFS(conditions!$37:$37,conditions!$8:$8,"&lt;="&amp;HR$9,conditions!$9:$9,"&gt;="&amp;HR$9)</f>
        <v>82.952099999999987</v>
      </c>
      <c r="HS15" s="37">
        <f>HS$13*SUMIFS(conditions!$37:$37,conditions!$8:$8,"&lt;="&amp;HS$9,conditions!$9:$9,"&gt;="&amp;HS$9)</f>
        <v>82.952099999999987</v>
      </c>
      <c r="HT15" s="37">
        <f>HT$13*SUMIFS(conditions!$37:$37,conditions!$8:$8,"&lt;="&amp;HT$9,conditions!$9:$9,"&gt;="&amp;HT$9)</f>
        <v>82.952099999999987</v>
      </c>
      <c r="HU15" s="37">
        <f>HU$13*SUMIFS(conditions!$37:$37,conditions!$8:$8,"&lt;="&amp;HU$9,conditions!$9:$9,"&gt;="&amp;HU$9)</f>
        <v>0</v>
      </c>
      <c r="HV15" s="37">
        <f>HV$13*SUMIFS(conditions!$37:$37,conditions!$8:$8,"&lt;="&amp;HV$9,conditions!$9:$9,"&gt;="&amp;HV$9)</f>
        <v>0</v>
      </c>
      <c r="HW15" s="37">
        <f>HW$13*SUMIFS(conditions!$37:$37,conditions!$8:$8,"&lt;="&amp;HW$9,conditions!$9:$9,"&gt;="&amp;HW$9)</f>
        <v>82.952099999999987</v>
      </c>
      <c r="HX15" s="37">
        <f>HX$13*SUMIFS(conditions!$37:$37,conditions!$8:$8,"&lt;="&amp;HX$9,conditions!$9:$9,"&gt;="&amp;HX$9)</f>
        <v>82.952099999999987</v>
      </c>
      <c r="HY15" s="37">
        <f>HY$13*SUMIFS(conditions!$37:$37,conditions!$8:$8,"&lt;="&amp;HY$9,conditions!$9:$9,"&gt;="&amp;HY$9)</f>
        <v>82.952099999999987</v>
      </c>
      <c r="HZ15" s="37">
        <f>HZ$13*SUMIFS(conditions!$37:$37,conditions!$8:$8,"&lt;="&amp;HZ$9,conditions!$9:$9,"&gt;="&amp;HZ$9)</f>
        <v>82.952099999999987</v>
      </c>
      <c r="IA15" s="37">
        <f>IA$13*SUMIFS(conditions!$37:$37,conditions!$8:$8,"&lt;="&amp;IA$9,conditions!$9:$9,"&gt;="&amp;IA$9)</f>
        <v>82.952099999999987</v>
      </c>
      <c r="IB15" s="37">
        <f>IB$13*SUMIFS(conditions!$37:$37,conditions!$8:$8,"&lt;="&amp;IB$9,conditions!$9:$9,"&gt;="&amp;IB$9)</f>
        <v>0</v>
      </c>
      <c r="IC15" s="37">
        <f>IC$13*SUMIFS(conditions!$37:$37,conditions!$8:$8,"&lt;="&amp;IC$9,conditions!$9:$9,"&gt;="&amp;IC$9)</f>
        <v>0</v>
      </c>
      <c r="ID15" s="37">
        <f>ID$13*SUMIFS(conditions!$37:$37,conditions!$8:$8,"&lt;="&amp;ID$9,conditions!$9:$9,"&gt;="&amp;ID$9)</f>
        <v>76.315931999999989</v>
      </c>
      <c r="IE15" s="37">
        <f>IE$13*SUMIFS(conditions!$37:$37,conditions!$8:$8,"&lt;="&amp;IE$9,conditions!$9:$9,"&gt;="&amp;IE$9)</f>
        <v>76.315931999999989</v>
      </c>
      <c r="IF15" s="37">
        <f>IF$13*SUMIFS(conditions!$37:$37,conditions!$8:$8,"&lt;="&amp;IF$9,conditions!$9:$9,"&gt;="&amp;IF$9)</f>
        <v>76.315931999999989</v>
      </c>
      <c r="IG15" s="37">
        <f>IG$13*SUMIFS(conditions!$37:$37,conditions!$8:$8,"&lt;="&amp;IG$9,conditions!$9:$9,"&gt;="&amp;IG$9)</f>
        <v>76.315931999999989</v>
      </c>
      <c r="IH15" s="37">
        <f>IH$13*SUMIFS(conditions!$37:$37,conditions!$8:$8,"&lt;="&amp;IH$9,conditions!$9:$9,"&gt;="&amp;IH$9)</f>
        <v>76.315931999999989</v>
      </c>
      <c r="II15" s="37">
        <f>II$13*SUMIFS(conditions!$37:$37,conditions!$8:$8,"&lt;="&amp;II$9,conditions!$9:$9,"&gt;="&amp;II$9)</f>
        <v>0</v>
      </c>
      <c r="IJ15" s="37">
        <f>IJ$13*SUMIFS(conditions!$37:$37,conditions!$8:$8,"&lt;="&amp;IJ$9,conditions!$9:$9,"&gt;="&amp;IJ$9)</f>
        <v>0</v>
      </c>
      <c r="IK15" s="37">
        <f>IK$13*SUMIFS(conditions!$37:$37,conditions!$8:$8,"&lt;="&amp;IK$9,conditions!$9:$9,"&gt;="&amp;IK$9)</f>
        <v>76.315931999999989</v>
      </c>
      <c r="IL15" s="37">
        <f>IL$13*SUMIFS(conditions!$37:$37,conditions!$8:$8,"&lt;="&amp;IL$9,conditions!$9:$9,"&gt;="&amp;IL$9)</f>
        <v>76.315931999999989</v>
      </c>
      <c r="IM15" s="37">
        <f>IM$13*SUMIFS(conditions!$37:$37,conditions!$8:$8,"&lt;="&amp;IM$9,conditions!$9:$9,"&gt;="&amp;IM$9)</f>
        <v>76.315931999999989</v>
      </c>
      <c r="IN15" s="37">
        <f>IN$13*SUMIFS(conditions!$37:$37,conditions!$8:$8,"&lt;="&amp;IN$9,conditions!$9:$9,"&gt;="&amp;IN$9)</f>
        <v>76.315931999999989</v>
      </c>
      <c r="IO15" s="37">
        <f>IO$13*SUMIFS(conditions!$37:$37,conditions!$8:$8,"&lt;="&amp;IO$9,conditions!$9:$9,"&gt;="&amp;IO$9)</f>
        <v>76.315931999999989</v>
      </c>
      <c r="IP15" s="37">
        <f>IP$13*SUMIFS(conditions!$37:$37,conditions!$8:$8,"&lt;="&amp;IP$9,conditions!$9:$9,"&gt;="&amp;IP$9)</f>
        <v>0</v>
      </c>
      <c r="IQ15" s="37">
        <f>IQ$13*SUMIFS(conditions!$37:$37,conditions!$8:$8,"&lt;="&amp;IQ$9,conditions!$9:$9,"&gt;="&amp;IQ$9)</f>
        <v>0</v>
      </c>
      <c r="IR15" s="37">
        <f>IR$13*SUMIFS(conditions!$37:$37,conditions!$8:$8,"&lt;="&amp;IR$9,conditions!$9:$9,"&gt;="&amp;IR$9)</f>
        <v>76.315931999999989</v>
      </c>
      <c r="IS15" s="37">
        <f>IS$13*SUMIFS(conditions!$37:$37,conditions!$8:$8,"&lt;="&amp;IS$9,conditions!$9:$9,"&gt;="&amp;IS$9)</f>
        <v>76.315931999999989</v>
      </c>
      <c r="IT15" s="37">
        <f>IT$13*SUMIFS(conditions!$37:$37,conditions!$8:$8,"&lt;="&amp;IT$9,conditions!$9:$9,"&gt;="&amp;IT$9)</f>
        <v>76.315931999999989</v>
      </c>
      <c r="IU15" s="37">
        <f>IU$13*SUMIFS(conditions!$37:$37,conditions!$8:$8,"&lt;="&amp;IU$9,conditions!$9:$9,"&gt;="&amp;IU$9)</f>
        <v>76.315931999999989</v>
      </c>
      <c r="IV15" s="37">
        <f>IV$13*SUMIFS(conditions!$37:$37,conditions!$8:$8,"&lt;="&amp;IV$9,conditions!$9:$9,"&gt;="&amp;IV$9)</f>
        <v>76.315931999999989</v>
      </c>
      <c r="IW15" s="37">
        <f>IW$13*SUMIFS(conditions!$37:$37,conditions!$8:$8,"&lt;="&amp;IW$9,conditions!$9:$9,"&gt;="&amp;IW$9)</f>
        <v>0</v>
      </c>
      <c r="IX15" s="37">
        <f>IX$13*SUMIFS(conditions!$37:$37,conditions!$8:$8,"&lt;="&amp;IX$9,conditions!$9:$9,"&gt;="&amp;IX$9)</f>
        <v>0</v>
      </c>
      <c r="IY15" s="37">
        <f>IY$13*SUMIFS(conditions!$37:$37,conditions!$8:$8,"&lt;="&amp;IY$9,conditions!$9:$9,"&gt;="&amp;IY$9)</f>
        <v>76.315931999999989</v>
      </c>
      <c r="IZ15" s="37">
        <f>IZ$13*SUMIFS(conditions!$37:$37,conditions!$8:$8,"&lt;="&amp;IZ$9,conditions!$9:$9,"&gt;="&amp;IZ$9)</f>
        <v>76.315931999999989</v>
      </c>
      <c r="JA15" s="37">
        <f>JA$13*SUMIFS(conditions!$37:$37,conditions!$8:$8,"&lt;="&amp;JA$9,conditions!$9:$9,"&gt;="&amp;JA$9)</f>
        <v>76.315931999999989</v>
      </c>
      <c r="JB15" s="37">
        <f>JB$13*SUMIFS(conditions!$37:$37,conditions!$8:$8,"&lt;="&amp;JB$9,conditions!$9:$9,"&gt;="&amp;JB$9)</f>
        <v>76.315931999999989</v>
      </c>
      <c r="JC15" s="37">
        <f>JC$13*SUMIFS(conditions!$37:$37,conditions!$8:$8,"&lt;="&amp;JC$9,conditions!$9:$9,"&gt;="&amp;JC$9)</f>
        <v>76.315931999999989</v>
      </c>
      <c r="JD15" s="37">
        <f>JD$13*SUMIFS(conditions!$37:$37,conditions!$8:$8,"&lt;="&amp;JD$9,conditions!$9:$9,"&gt;="&amp;JD$9)</f>
        <v>0</v>
      </c>
      <c r="JE15" s="37">
        <f>JE$13*SUMIFS(conditions!$37:$37,conditions!$8:$8,"&lt;="&amp;JE$9,conditions!$9:$9,"&gt;="&amp;JE$9)</f>
        <v>0</v>
      </c>
      <c r="JF15" s="37">
        <f>JF$13*SUMIFS(conditions!$37:$37,conditions!$8:$8,"&lt;="&amp;JF$9,conditions!$9:$9,"&gt;="&amp;JF$9)</f>
        <v>78.605409959999974</v>
      </c>
      <c r="JG15" s="37">
        <f>JG$13*SUMIFS(conditions!$37:$37,conditions!$8:$8,"&lt;="&amp;JG$9,conditions!$9:$9,"&gt;="&amp;JG$9)</f>
        <v>78.605409959999974</v>
      </c>
      <c r="JH15" s="37">
        <f>JH$13*SUMIFS(conditions!$37:$37,conditions!$8:$8,"&lt;="&amp;JH$9,conditions!$9:$9,"&gt;="&amp;JH$9)</f>
        <v>78.605409959999974</v>
      </c>
      <c r="JI15" s="37">
        <f>JI$13*SUMIFS(conditions!$37:$37,conditions!$8:$8,"&lt;="&amp;JI$9,conditions!$9:$9,"&gt;="&amp;JI$9)</f>
        <v>78.605409959999974</v>
      </c>
      <c r="JJ15" s="37">
        <f>JJ$13*SUMIFS(conditions!$37:$37,conditions!$8:$8,"&lt;="&amp;JJ$9,conditions!$9:$9,"&gt;="&amp;JJ$9)</f>
        <v>78.605409959999974</v>
      </c>
      <c r="JK15" s="37">
        <f>JK$13*SUMIFS(conditions!$37:$37,conditions!$8:$8,"&lt;="&amp;JK$9,conditions!$9:$9,"&gt;="&amp;JK$9)</f>
        <v>0</v>
      </c>
      <c r="JL15" s="37">
        <f>JL$13*SUMIFS(conditions!$37:$37,conditions!$8:$8,"&lt;="&amp;JL$9,conditions!$9:$9,"&gt;="&amp;JL$9)</f>
        <v>0</v>
      </c>
      <c r="JM15" s="37">
        <f>JM$13*SUMIFS(conditions!$37:$37,conditions!$8:$8,"&lt;="&amp;JM$9,conditions!$9:$9,"&gt;="&amp;JM$9)</f>
        <v>78.605409959999974</v>
      </c>
      <c r="JN15" s="37">
        <f>JN$13*SUMIFS(conditions!$37:$37,conditions!$8:$8,"&lt;="&amp;JN$9,conditions!$9:$9,"&gt;="&amp;JN$9)</f>
        <v>78.605409959999974</v>
      </c>
      <c r="JO15" s="37">
        <f>JO$13*SUMIFS(conditions!$37:$37,conditions!$8:$8,"&lt;="&amp;JO$9,conditions!$9:$9,"&gt;="&amp;JO$9)</f>
        <v>78.605409959999974</v>
      </c>
      <c r="JP15" s="37">
        <f>JP$13*SUMIFS(conditions!$37:$37,conditions!$8:$8,"&lt;="&amp;JP$9,conditions!$9:$9,"&gt;="&amp;JP$9)</f>
        <v>78.605409959999974</v>
      </c>
      <c r="JQ15" s="37">
        <f>JQ$13*SUMIFS(conditions!$37:$37,conditions!$8:$8,"&lt;="&amp;JQ$9,conditions!$9:$9,"&gt;="&amp;JQ$9)</f>
        <v>78.605409959999974</v>
      </c>
      <c r="JR15" s="37">
        <f>JR$13*SUMIFS(conditions!$37:$37,conditions!$8:$8,"&lt;="&amp;JR$9,conditions!$9:$9,"&gt;="&amp;JR$9)</f>
        <v>0</v>
      </c>
      <c r="JS15" s="37">
        <f>JS$13*SUMIFS(conditions!$37:$37,conditions!$8:$8,"&lt;="&amp;JS$9,conditions!$9:$9,"&gt;="&amp;JS$9)</f>
        <v>0</v>
      </c>
      <c r="JT15" s="37">
        <f>JT$13*SUMIFS(conditions!$37:$37,conditions!$8:$8,"&lt;="&amp;JT$9,conditions!$9:$9,"&gt;="&amp;JT$9)</f>
        <v>78.605409959999974</v>
      </c>
      <c r="JU15" s="37">
        <f>JU$13*SUMIFS(conditions!$37:$37,conditions!$8:$8,"&lt;="&amp;JU$9,conditions!$9:$9,"&gt;="&amp;JU$9)</f>
        <v>78.605409959999974</v>
      </c>
      <c r="JV15" s="37">
        <f>JV$13*SUMIFS(conditions!$37:$37,conditions!$8:$8,"&lt;="&amp;JV$9,conditions!$9:$9,"&gt;="&amp;JV$9)</f>
        <v>78.605409959999974</v>
      </c>
      <c r="JW15" s="37">
        <f>JW$13*SUMIFS(conditions!$37:$37,conditions!$8:$8,"&lt;="&amp;JW$9,conditions!$9:$9,"&gt;="&amp;JW$9)</f>
        <v>78.605409959999974</v>
      </c>
      <c r="JX15" s="37">
        <f>JX$13*SUMIFS(conditions!$37:$37,conditions!$8:$8,"&lt;="&amp;JX$9,conditions!$9:$9,"&gt;="&amp;JX$9)</f>
        <v>78.605409959999974</v>
      </c>
      <c r="JY15" s="37">
        <f>JY$13*SUMIFS(conditions!$37:$37,conditions!$8:$8,"&lt;="&amp;JY$9,conditions!$9:$9,"&gt;="&amp;JY$9)</f>
        <v>0</v>
      </c>
      <c r="JZ15" s="37">
        <f>JZ$13*SUMIFS(conditions!$37:$37,conditions!$8:$8,"&lt;="&amp;JZ$9,conditions!$9:$9,"&gt;="&amp;JZ$9)</f>
        <v>0</v>
      </c>
      <c r="KA15" s="37">
        <f>KA$13*SUMIFS(conditions!$37:$37,conditions!$8:$8,"&lt;="&amp;KA$9,conditions!$9:$9,"&gt;="&amp;KA$9)</f>
        <v>78.605409959999974</v>
      </c>
      <c r="KB15" s="37">
        <f>KB$13*SUMIFS(conditions!$37:$37,conditions!$8:$8,"&lt;="&amp;KB$9,conditions!$9:$9,"&gt;="&amp;KB$9)</f>
        <v>78.605409959999974</v>
      </c>
      <c r="KC15" s="37">
        <f>KC$13*SUMIFS(conditions!$37:$37,conditions!$8:$8,"&lt;="&amp;KC$9,conditions!$9:$9,"&gt;="&amp;KC$9)</f>
        <v>78.605409959999974</v>
      </c>
      <c r="KD15" s="37">
        <f>KD$13*SUMIFS(conditions!$37:$37,conditions!$8:$8,"&lt;="&amp;KD$9,conditions!$9:$9,"&gt;="&amp;KD$9)</f>
        <v>78.605409959999974</v>
      </c>
      <c r="KE15" s="37">
        <f>KE$13*SUMIFS(conditions!$37:$37,conditions!$8:$8,"&lt;="&amp;KE$9,conditions!$9:$9,"&gt;="&amp;KE$9)</f>
        <v>78.605409959999974</v>
      </c>
      <c r="KF15" s="37">
        <f>KF$13*SUMIFS(conditions!$37:$37,conditions!$8:$8,"&lt;="&amp;KF$9,conditions!$9:$9,"&gt;="&amp;KF$9)</f>
        <v>0</v>
      </c>
      <c r="KG15" s="37">
        <f>KG$13*SUMIFS(conditions!$37:$37,conditions!$8:$8,"&lt;="&amp;KG$9,conditions!$9:$9,"&gt;="&amp;KG$9)</f>
        <v>0</v>
      </c>
      <c r="KH15" s="37">
        <f>KH$13*SUMIFS(conditions!$37:$37,conditions!$8:$8,"&lt;="&amp;KH$9,conditions!$9:$9,"&gt;="&amp;KH$9)</f>
        <v>78.605409959999974</v>
      </c>
      <c r="KI15" s="37">
        <f>KI$13*SUMIFS(conditions!$37:$37,conditions!$8:$8,"&lt;="&amp;KI$9,conditions!$9:$9,"&gt;="&amp;KI$9)</f>
        <v>78.605409959999974</v>
      </c>
      <c r="KJ15" s="37">
        <f>KJ$13*SUMIFS(conditions!$37:$37,conditions!$8:$8,"&lt;="&amp;KJ$9,conditions!$9:$9,"&gt;="&amp;KJ$9)</f>
        <v>102.93565589999999</v>
      </c>
      <c r="KK15" s="37">
        <f>KK$13*SUMIFS(conditions!$37:$37,conditions!$8:$8,"&lt;="&amp;KK$9,conditions!$9:$9,"&gt;="&amp;KK$9)</f>
        <v>102.93565589999999</v>
      </c>
      <c r="KL15" s="37">
        <f>KL$13*SUMIFS(conditions!$37:$37,conditions!$8:$8,"&lt;="&amp;KL$9,conditions!$9:$9,"&gt;="&amp;KL$9)</f>
        <v>102.93565589999999</v>
      </c>
      <c r="KM15" s="37">
        <f>KM$13*SUMIFS(conditions!$37:$37,conditions!$8:$8,"&lt;="&amp;KM$9,conditions!$9:$9,"&gt;="&amp;KM$9)</f>
        <v>0</v>
      </c>
      <c r="KN15" s="37">
        <f>KN$13*SUMIFS(conditions!$37:$37,conditions!$8:$8,"&lt;="&amp;KN$9,conditions!$9:$9,"&gt;="&amp;KN$9)</f>
        <v>0</v>
      </c>
      <c r="KO15" s="37">
        <f>KO$13*SUMIFS(conditions!$37:$37,conditions!$8:$8,"&lt;="&amp;KO$9,conditions!$9:$9,"&gt;="&amp;KO$9)</f>
        <v>102.93565589999999</v>
      </c>
      <c r="KP15" s="37">
        <f>KP$13*SUMIFS(conditions!$37:$37,conditions!$8:$8,"&lt;="&amp;KP$9,conditions!$9:$9,"&gt;="&amp;KP$9)</f>
        <v>102.93565589999999</v>
      </c>
      <c r="KQ15" s="37">
        <f>KQ$13*SUMIFS(conditions!$37:$37,conditions!$8:$8,"&lt;="&amp;KQ$9,conditions!$9:$9,"&gt;="&amp;KQ$9)</f>
        <v>102.93565589999999</v>
      </c>
      <c r="KR15" s="37">
        <f>KR$13*SUMIFS(conditions!$37:$37,conditions!$8:$8,"&lt;="&amp;KR$9,conditions!$9:$9,"&gt;="&amp;KR$9)</f>
        <v>102.93565589999999</v>
      </c>
      <c r="KS15" s="37">
        <f>KS$13*SUMIFS(conditions!$37:$37,conditions!$8:$8,"&lt;="&amp;KS$9,conditions!$9:$9,"&gt;="&amp;KS$9)</f>
        <v>102.93565589999999</v>
      </c>
      <c r="KT15" s="37">
        <f>KT$13*SUMIFS(conditions!$37:$37,conditions!$8:$8,"&lt;="&amp;KT$9,conditions!$9:$9,"&gt;="&amp;KT$9)</f>
        <v>0</v>
      </c>
      <c r="KU15" s="37">
        <f>KU$13*SUMIFS(conditions!$37:$37,conditions!$8:$8,"&lt;="&amp;KU$9,conditions!$9:$9,"&gt;="&amp;KU$9)</f>
        <v>0</v>
      </c>
      <c r="KV15" s="37">
        <f>KV$13*SUMIFS(conditions!$37:$37,conditions!$8:$8,"&lt;="&amp;KV$9,conditions!$9:$9,"&gt;="&amp;KV$9)</f>
        <v>102.93565589999999</v>
      </c>
      <c r="KW15" s="37">
        <f>KW$13*SUMIFS(conditions!$37:$37,conditions!$8:$8,"&lt;="&amp;KW$9,conditions!$9:$9,"&gt;="&amp;KW$9)</f>
        <v>102.93565589999999</v>
      </c>
      <c r="KX15" s="37">
        <f>KX$13*SUMIFS(conditions!$37:$37,conditions!$8:$8,"&lt;="&amp;KX$9,conditions!$9:$9,"&gt;="&amp;KX$9)</f>
        <v>102.93565589999999</v>
      </c>
      <c r="KY15" s="37">
        <f>KY$13*SUMIFS(conditions!$37:$37,conditions!$8:$8,"&lt;="&amp;KY$9,conditions!$9:$9,"&gt;="&amp;KY$9)</f>
        <v>102.93565589999999</v>
      </c>
      <c r="KZ15" s="37">
        <f>KZ$13*SUMIFS(conditions!$37:$37,conditions!$8:$8,"&lt;="&amp;KZ$9,conditions!$9:$9,"&gt;="&amp;KZ$9)</f>
        <v>102.93565589999999</v>
      </c>
      <c r="LA15" s="37">
        <f>LA$13*SUMIFS(conditions!$37:$37,conditions!$8:$8,"&lt;="&amp;LA$9,conditions!$9:$9,"&gt;="&amp;LA$9)</f>
        <v>0</v>
      </c>
      <c r="LB15" s="37">
        <f>LB$13*SUMIFS(conditions!$37:$37,conditions!$8:$8,"&lt;="&amp;LB$9,conditions!$9:$9,"&gt;="&amp;LB$9)</f>
        <v>0</v>
      </c>
      <c r="LC15" s="37">
        <f>LC$13*SUMIFS(conditions!$37:$37,conditions!$8:$8,"&lt;="&amp;LC$9,conditions!$9:$9,"&gt;="&amp;LC$9)</f>
        <v>102.93565589999999</v>
      </c>
      <c r="LD15" s="37">
        <f>LD$13*SUMIFS(conditions!$37:$37,conditions!$8:$8,"&lt;="&amp;LD$9,conditions!$9:$9,"&gt;="&amp;LD$9)</f>
        <v>102.93565589999999</v>
      </c>
      <c r="LE15" s="37">
        <f>LE$13*SUMIFS(conditions!$37:$37,conditions!$8:$8,"&lt;="&amp;LE$9,conditions!$9:$9,"&gt;="&amp;LE$9)</f>
        <v>102.93565589999999</v>
      </c>
      <c r="LF15" s="37">
        <f>LF$13*SUMIFS(conditions!$37:$37,conditions!$8:$8,"&lt;="&amp;LF$9,conditions!$9:$9,"&gt;="&amp;LF$9)</f>
        <v>102.93565589999999</v>
      </c>
      <c r="LG15" s="37">
        <f>LG$13*SUMIFS(conditions!$37:$37,conditions!$8:$8,"&lt;="&amp;LG$9,conditions!$9:$9,"&gt;="&amp;LG$9)</f>
        <v>102.93565589999999</v>
      </c>
      <c r="LH15" s="37">
        <f>LH$13*SUMIFS(conditions!$37:$37,conditions!$8:$8,"&lt;="&amp;LH$9,conditions!$9:$9,"&gt;="&amp;LH$9)</f>
        <v>0</v>
      </c>
      <c r="LI15" s="37">
        <f>LI$13*SUMIFS(conditions!$37:$37,conditions!$8:$8,"&lt;="&amp;LI$9,conditions!$9:$9,"&gt;="&amp;LI$9)</f>
        <v>0</v>
      </c>
      <c r="LJ15" s="37">
        <f>LJ$13*SUMIFS(conditions!$37:$37,conditions!$8:$8,"&lt;="&amp;LJ$9,conditions!$9:$9,"&gt;="&amp;LJ$9)</f>
        <v>102.93565589999999</v>
      </c>
      <c r="LK15" s="37">
        <f>LK$13*SUMIFS(conditions!$37:$37,conditions!$8:$8,"&lt;="&amp;LK$9,conditions!$9:$9,"&gt;="&amp;LK$9)</f>
        <v>102.93565589999999</v>
      </c>
      <c r="LL15" s="37">
        <f>LL$13*SUMIFS(conditions!$37:$37,conditions!$8:$8,"&lt;="&amp;LL$9,conditions!$9:$9,"&gt;="&amp;LL$9)</f>
        <v>102.93565589999999</v>
      </c>
      <c r="LM15" s="37">
        <f>LM$13*SUMIFS(conditions!$37:$37,conditions!$8:$8,"&lt;="&amp;LM$9,conditions!$9:$9,"&gt;="&amp;LM$9)</f>
        <v>102.93565589999999</v>
      </c>
      <c r="LN15" s="37">
        <f>LN$13*SUMIFS(conditions!$37:$37,conditions!$8:$8,"&lt;="&amp;LN$9,conditions!$9:$9,"&gt;="&amp;LN$9)</f>
        <v>133.81635267000001</v>
      </c>
      <c r="LO15" s="37">
        <f>LO$13*SUMIFS(conditions!$37:$37,conditions!$8:$8,"&lt;="&amp;LO$9,conditions!$9:$9,"&gt;="&amp;LO$9)</f>
        <v>0</v>
      </c>
      <c r="LP15" s="37">
        <f>LP$13*SUMIFS(conditions!$37:$37,conditions!$8:$8,"&lt;="&amp;LP$9,conditions!$9:$9,"&gt;="&amp;LP$9)</f>
        <v>0</v>
      </c>
      <c r="LQ15" s="37">
        <f>LQ$13*SUMIFS(conditions!$37:$37,conditions!$8:$8,"&lt;="&amp;LQ$9,conditions!$9:$9,"&gt;="&amp;LQ$9)</f>
        <v>133.81635267000001</v>
      </c>
      <c r="LR15" s="37">
        <f>LR$13*SUMIFS(conditions!$37:$37,conditions!$8:$8,"&lt;="&amp;LR$9,conditions!$9:$9,"&gt;="&amp;LR$9)</f>
        <v>133.81635267000001</v>
      </c>
      <c r="LS15" s="37">
        <f>LS$13*SUMIFS(conditions!$37:$37,conditions!$8:$8,"&lt;="&amp;LS$9,conditions!$9:$9,"&gt;="&amp;LS$9)</f>
        <v>133.81635267000001</v>
      </c>
      <c r="LT15" s="37">
        <f>LT$13*SUMIFS(conditions!$37:$37,conditions!$8:$8,"&lt;="&amp;LT$9,conditions!$9:$9,"&gt;="&amp;LT$9)</f>
        <v>133.81635267000001</v>
      </c>
      <c r="LU15" s="37">
        <f>LU$13*SUMIFS(conditions!$37:$37,conditions!$8:$8,"&lt;="&amp;LU$9,conditions!$9:$9,"&gt;="&amp;LU$9)</f>
        <v>133.81635267000001</v>
      </c>
      <c r="LV15" s="37">
        <f>LV$13*SUMIFS(conditions!$37:$37,conditions!$8:$8,"&lt;="&amp;LV$9,conditions!$9:$9,"&gt;="&amp;LV$9)</f>
        <v>0</v>
      </c>
      <c r="LW15" s="37">
        <f>LW$13*SUMIFS(conditions!$37:$37,conditions!$8:$8,"&lt;="&amp;LW$9,conditions!$9:$9,"&gt;="&amp;LW$9)</f>
        <v>0</v>
      </c>
      <c r="LX15" s="37">
        <f>LX$13*SUMIFS(conditions!$37:$37,conditions!$8:$8,"&lt;="&amp;LX$9,conditions!$9:$9,"&gt;="&amp;LX$9)</f>
        <v>133.81635267000001</v>
      </c>
      <c r="LY15" s="37">
        <f>LY$13*SUMIFS(conditions!$37:$37,conditions!$8:$8,"&lt;="&amp;LY$9,conditions!$9:$9,"&gt;="&amp;LY$9)</f>
        <v>133.81635267000001</v>
      </c>
      <c r="LZ15" s="37">
        <f>LZ$13*SUMIFS(conditions!$37:$37,conditions!$8:$8,"&lt;="&amp;LZ$9,conditions!$9:$9,"&gt;="&amp;LZ$9)</f>
        <v>133.81635267000001</v>
      </c>
      <c r="MA15" s="37">
        <f>MA$13*SUMIFS(conditions!$37:$37,conditions!$8:$8,"&lt;="&amp;MA$9,conditions!$9:$9,"&gt;="&amp;MA$9)</f>
        <v>133.81635267000001</v>
      </c>
      <c r="MB15" s="37">
        <f>MB$13*SUMIFS(conditions!$37:$37,conditions!$8:$8,"&lt;="&amp;MB$9,conditions!$9:$9,"&gt;="&amp;MB$9)</f>
        <v>133.81635267000001</v>
      </c>
      <c r="MC15" s="37">
        <f>MC$13*SUMIFS(conditions!$37:$37,conditions!$8:$8,"&lt;="&amp;MC$9,conditions!$9:$9,"&gt;="&amp;MC$9)</f>
        <v>0</v>
      </c>
      <c r="MD15" s="37">
        <f>MD$13*SUMIFS(conditions!$37:$37,conditions!$8:$8,"&lt;="&amp;MD$9,conditions!$9:$9,"&gt;="&amp;MD$9)</f>
        <v>0</v>
      </c>
      <c r="ME15" s="37">
        <f>ME$13*SUMIFS(conditions!$37:$37,conditions!$8:$8,"&lt;="&amp;ME$9,conditions!$9:$9,"&gt;="&amp;ME$9)</f>
        <v>133.81635267000001</v>
      </c>
      <c r="MF15" s="37">
        <f>MF$13*SUMIFS(conditions!$37:$37,conditions!$8:$8,"&lt;="&amp;MF$9,conditions!$9:$9,"&gt;="&amp;MF$9)</f>
        <v>133.81635267000001</v>
      </c>
      <c r="MG15" s="37">
        <f>MG$13*SUMIFS(conditions!$37:$37,conditions!$8:$8,"&lt;="&amp;MG$9,conditions!$9:$9,"&gt;="&amp;MG$9)</f>
        <v>133.81635267000001</v>
      </c>
      <c r="MH15" s="37">
        <f>MH$13*SUMIFS(conditions!$37:$37,conditions!$8:$8,"&lt;="&amp;MH$9,conditions!$9:$9,"&gt;="&amp;MH$9)</f>
        <v>133.81635267000001</v>
      </c>
      <c r="MI15" s="37">
        <f>MI$13*SUMIFS(conditions!$37:$37,conditions!$8:$8,"&lt;="&amp;MI$9,conditions!$9:$9,"&gt;="&amp;MI$9)</f>
        <v>133.81635267000001</v>
      </c>
      <c r="MJ15" s="37">
        <f>MJ$13*SUMIFS(conditions!$37:$37,conditions!$8:$8,"&lt;="&amp;MJ$9,conditions!$9:$9,"&gt;="&amp;MJ$9)</f>
        <v>0</v>
      </c>
      <c r="MK15" s="37">
        <f>MK$13*SUMIFS(conditions!$37:$37,conditions!$8:$8,"&lt;="&amp;MK$9,conditions!$9:$9,"&gt;="&amp;MK$9)</f>
        <v>0</v>
      </c>
      <c r="ML15" s="37">
        <f>ML$13*SUMIFS(conditions!$37:$37,conditions!$8:$8,"&lt;="&amp;ML$9,conditions!$9:$9,"&gt;="&amp;ML$9)</f>
        <v>133.81635267000001</v>
      </c>
      <c r="MM15" s="37">
        <f>MM$13*SUMIFS(conditions!$37:$37,conditions!$8:$8,"&lt;="&amp;MM$9,conditions!$9:$9,"&gt;="&amp;MM$9)</f>
        <v>133.81635267000001</v>
      </c>
      <c r="MN15" s="37">
        <f>MN$13*SUMIFS(conditions!$37:$37,conditions!$8:$8,"&lt;="&amp;MN$9,conditions!$9:$9,"&gt;="&amp;MN$9)</f>
        <v>133.81635267000001</v>
      </c>
      <c r="MO15" s="37">
        <f>MO$13*SUMIFS(conditions!$37:$37,conditions!$8:$8,"&lt;="&amp;MO$9,conditions!$9:$9,"&gt;="&amp;MO$9)</f>
        <v>133.81635267000001</v>
      </c>
      <c r="MP15" s="37">
        <f>MP$13*SUMIFS(conditions!$37:$37,conditions!$8:$8,"&lt;="&amp;MP$9,conditions!$9:$9,"&gt;="&amp;MP$9)</f>
        <v>133.81635267000001</v>
      </c>
      <c r="MQ15" s="37">
        <f>MQ$13*SUMIFS(conditions!$37:$37,conditions!$8:$8,"&lt;="&amp;MQ$9,conditions!$9:$9,"&gt;="&amp;MQ$9)</f>
        <v>0</v>
      </c>
      <c r="MR15" s="37">
        <f>MR$13*SUMIFS(conditions!$37:$37,conditions!$8:$8,"&lt;="&amp;MR$9,conditions!$9:$9,"&gt;="&amp;MR$9)</f>
        <v>0</v>
      </c>
      <c r="MS15" s="37">
        <f>MS$13*SUMIFS(conditions!$37:$37,conditions!$8:$8,"&lt;="&amp;MS$9,conditions!$9:$9,"&gt;="&amp;MS$9)</f>
        <v>160.57962320399997</v>
      </c>
      <c r="MT15" s="37">
        <f>MT$13*SUMIFS(conditions!$37:$37,conditions!$8:$8,"&lt;="&amp;MT$9,conditions!$9:$9,"&gt;="&amp;MT$9)</f>
        <v>160.57962320399997</v>
      </c>
      <c r="MU15" s="37">
        <f>MU$13*SUMIFS(conditions!$37:$37,conditions!$8:$8,"&lt;="&amp;MU$9,conditions!$9:$9,"&gt;="&amp;MU$9)</f>
        <v>160.57962320399997</v>
      </c>
      <c r="MV15" s="37">
        <f>MV$13*SUMIFS(conditions!$37:$37,conditions!$8:$8,"&lt;="&amp;MV$9,conditions!$9:$9,"&gt;="&amp;MV$9)</f>
        <v>160.57962320399997</v>
      </c>
      <c r="MW15" s="37">
        <f>MW$13*SUMIFS(conditions!$37:$37,conditions!$8:$8,"&lt;="&amp;MW$9,conditions!$9:$9,"&gt;="&amp;MW$9)</f>
        <v>160.57962320399997</v>
      </c>
      <c r="MX15" s="37">
        <f>MX$13*SUMIFS(conditions!$37:$37,conditions!$8:$8,"&lt;="&amp;MX$9,conditions!$9:$9,"&gt;="&amp;MX$9)</f>
        <v>0</v>
      </c>
      <c r="MY15" s="37">
        <f>MY$13*SUMIFS(conditions!$37:$37,conditions!$8:$8,"&lt;="&amp;MY$9,conditions!$9:$9,"&gt;="&amp;MY$9)</f>
        <v>0</v>
      </c>
      <c r="MZ15" s="37">
        <f>MZ$13*SUMIFS(conditions!$37:$37,conditions!$8:$8,"&lt;="&amp;MZ$9,conditions!$9:$9,"&gt;="&amp;MZ$9)</f>
        <v>160.57962320399997</v>
      </c>
      <c r="NA15" s="37">
        <f>NA$13*SUMIFS(conditions!$37:$37,conditions!$8:$8,"&lt;="&amp;NA$9,conditions!$9:$9,"&gt;="&amp;NA$9)</f>
        <v>160.57962320399997</v>
      </c>
      <c r="NB15" s="37">
        <f>NB$13*SUMIFS(conditions!$37:$37,conditions!$8:$8,"&lt;="&amp;NB$9,conditions!$9:$9,"&gt;="&amp;NB$9)</f>
        <v>160.57962320399997</v>
      </c>
      <c r="NC15" s="37">
        <f>NC$13*SUMIFS(conditions!$37:$37,conditions!$8:$8,"&lt;="&amp;NC$9,conditions!$9:$9,"&gt;="&amp;NC$9)</f>
        <v>160.57962320399997</v>
      </c>
      <c r="ND15" s="37">
        <f>ND$13*SUMIFS(conditions!$37:$37,conditions!$8:$8,"&lt;="&amp;ND$9,conditions!$9:$9,"&gt;="&amp;ND$9)</f>
        <v>160.57962320399997</v>
      </c>
      <c r="NE15" s="37">
        <f>NE$13*SUMIFS(conditions!$37:$37,conditions!$8:$8,"&lt;="&amp;NE$9,conditions!$9:$9,"&gt;="&amp;NE$9)</f>
        <v>0</v>
      </c>
      <c r="NF15" s="37">
        <f>NF$13*SUMIFS(conditions!$37:$37,conditions!$8:$8,"&lt;="&amp;NF$9,conditions!$9:$9,"&gt;="&amp;NF$9)</f>
        <v>0</v>
      </c>
      <c r="NG15" s="37">
        <f>NG$13*SUMIFS(conditions!$37:$37,conditions!$8:$8,"&lt;="&amp;NG$9,conditions!$9:$9,"&gt;="&amp;NG$9)</f>
        <v>160.57962320399997</v>
      </c>
      <c r="NH15" s="37">
        <f>NH$13*SUMIFS(conditions!$37:$37,conditions!$8:$8,"&lt;="&amp;NH$9,conditions!$9:$9,"&gt;="&amp;NH$9)</f>
        <v>160.57962320399997</v>
      </c>
      <c r="NI15" s="37">
        <f>NI$13*SUMIFS(conditions!$37:$37,conditions!$8:$8,"&lt;="&amp;NI$9,conditions!$9:$9,"&gt;="&amp;NI$9)</f>
        <v>160.57962320399997</v>
      </c>
      <c r="NJ15" s="37">
        <f>NJ$13*SUMIFS(conditions!$37:$37,conditions!$8:$8,"&lt;="&amp;NJ$9,conditions!$9:$9,"&gt;="&amp;NJ$9)</f>
        <v>160.57962320399997</v>
      </c>
      <c r="NK15" s="37">
        <f>NK$13*SUMIFS(conditions!$37:$37,conditions!$8:$8,"&lt;="&amp;NK$9,conditions!$9:$9,"&gt;="&amp;NK$9)</f>
        <v>160.57962320399997</v>
      </c>
      <c r="NL15" s="37">
        <f>NL$13*SUMIFS(conditions!$37:$37,conditions!$8:$8,"&lt;="&amp;NL$9,conditions!$9:$9,"&gt;="&amp;NL$9)</f>
        <v>0</v>
      </c>
      <c r="NM15" s="37">
        <f>NM$13*SUMIFS(conditions!$37:$37,conditions!$8:$8,"&lt;="&amp;NM$9,conditions!$9:$9,"&gt;="&amp;NM$9)</f>
        <v>0</v>
      </c>
      <c r="NN15" s="37">
        <f>NN$13*SUMIFS(conditions!$37:$37,conditions!$8:$8,"&lt;="&amp;NN$9,conditions!$9:$9,"&gt;="&amp;NN$9)</f>
        <v>160.57962320399997</v>
      </c>
      <c r="NO15" s="37">
        <f>NO$13*SUMIFS(conditions!$37:$37,conditions!$8:$8,"&lt;="&amp;NO$9,conditions!$9:$9,"&gt;="&amp;NO$9)</f>
        <v>160.57962320399997</v>
      </c>
      <c r="NP15" s="37">
        <f>NP$13*SUMIFS(conditions!$37:$37,conditions!$8:$8,"&lt;="&amp;NP$9,conditions!$9:$9,"&gt;="&amp;NP$9)</f>
        <v>160.57962320399997</v>
      </c>
      <c r="NQ15" s="37">
        <f>NQ$13*SUMIFS(conditions!$37:$37,conditions!$8:$8,"&lt;="&amp;NQ$9,conditions!$9:$9,"&gt;="&amp;NQ$9)</f>
        <v>160.57962320399997</v>
      </c>
      <c r="NR15" s="37">
        <f>NR$13*SUMIFS(conditions!$37:$37,conditions!$8:$8,"&lt;="&amp;NR$9,conditions!$9:$9,"&gt;="&amp;NR$9)</f>
        <v>160.57962320399997</v>
      </c>
      <c r="NS15" s="37">
        <f>NS$13*SUMIFS(conditions!$37:$37,conditions!$8:$8,"&lt;="&amp;NS$9,conditions!$9:$9,"&gt;="&amp;NS$9)</f>
        <v>0</v>
      </c>
      <c r="NT15" s="37">
        <f>NT$13*SUMIFS(conditions!$37:$37,conditions!$8:$8,"&lt;="&amp;NT$9,conditions!$9:$9,"&gt;="&amp;NT$9)</f>
        <v>0</v>
      </c>
      <c r="NU15" s="37">
        <f>NU$13*SUMIFS(conditions!$37:$37,conditions!$8:$8,"&lt;="&amp;NU$9,conditions!$9:$9,"&gt;="&amp;NU$9)</f>
        <v>160.57962320399997</v>
      </c>
      <c r="NV15" s="37">
        <f>NV$13*SUMIFS(conditions!$37:$37,conditions!$8:$8,"&lt;="&amp;NV$9,conditions!$9:$9,"&gt;="&amp;NV$9)</f>
        <v>160.57962320399997</v>
      </c>
    </row>
    <row r="16" spans="1:386" s="38" customFormat="1" ht="10.199999999999999" x14ac:dyDescent="0.2">
      <c r="A16" s="31"/>
      <c r="B16" s="31"/>
      <c r="C16" s="31"/>
      <c r="D16" s="31"/>
      <c r="E16" s="31"/>
      <c r="F16" s="31"/>
      <c r="G16" s="31" t="str">
        <f>G13</f>
        <v>бюджет продаж товаров</v>
      </c>
      <c r="H16" s="31"/>
      <c r="I16" s="31"/>
      <c r="J16" s="31" t="str">
        <f>IF($G16="","",INDEX(KPI!$H$11:$H$121,SUMIFS(KPI!$E$11:$E$121,KPI!$F$11:$F$121,$G16)))</f>
        <v>тыс.руб.</v>
      </c>
      <c r="K16" s="31"/>
      <c r="L16" s="31"/>
      <c r="M16" s="31"/>
      <c r="N16" s="31" t="str">
        <f>structure!$G$12</f>
        <v>товарная категория 2</v>
      </c>
      <c r="O16" s="31"/>
      <c r="P16" s="31"/>
      <c r="Q16" s="31"/>
      <c r="R16" s="37">
        <f t="shared" si="8"/>
        <v>19313.886254565026</v>
      </c>
      <c r="S16" s="31"/>
      <c r="T16" s="31"/>
      <c r="U16" s="37">
        <f>U$13*SUMIFS(conditions!$38:$38,conditions!$8:$8,"&lt;="&amp;U$9,conditions!$9:$9,"&gt;="&amp;U$9)</f>
        <v>60</v>
      </c>
      <c r="V16" s="37">
        <f>V$13*SUMIFS(conditions!$38:$38,conditions!$8:$8,"&lt;="&amp;V$9,conditions!$9:$9,"&gt;="&amp;V$9)</f>
        <v>60</v>
      </c>
      <c r="W16" s="37">
        <f>W$13*SUMIFS(conditions!$38:$38,conditions!$8:$8,"&lt;="&amp;W$9,conditions!$9:$9,"&gt;="&amp;W$9)</f>
        <v>60</v>
      </c>
      <c r="X16" s="37">
        <f>X$13*SUMIFS(conditions!$38:$38,conditions!$8:$8,"&lt;="&amp;X$9,conditions!$9:$9,"&gt;="&amp;X$9)</f>
        <v>60</v>
      </c>
      <c r="Y16" s="37">
        <f>Y$13*SUMIFS(conditions!$38:$38,conditions!$8:$8,"&lt;="&amp;Y$9,conditions!$9:$9,"&gt;="&amp;Y$9)</f>
        <v>60</v>
      </c>
      <c r="Z16" s="37">
        <f>Z$13*SUMIFS(conditions!$38:$38,conditions!$8:$8,"&lt;="&amp;Z$9,conditions!$9:$9,"&gt;="&amp;Z$9)</f>
        <v>0</v>
      </c>
      <c r="AA16" s="37">
        <f>AA$13*SUMIFS(conditions!$38:$38,conditions!$8:$8,"&lt;="&amp;AA$9,conditions!$9:$9,"&gt;="&amp;AA$9)</f>
        <v>0</v>
      </c>
      <c r="AB16" s="37">
        <f>AB$13*SUMIFS(conditions!$38:$38,conditions!$8:$8,"&lt;="&amp;AB$9,conditions!$9:$9,"&gt;="&amp;AB$9)</f>
        <v>60</v>
      </c>
      <c r="AC16" s="37">
        <f>AC$13*SUMIFS(conditions!$38:$38,conditions!$8:$8,"&lt;="&amp;AC$9,conditions!$9:$9,"&gt;="&amp;AC$9)</f>
        <v>60</v>
      </c>
      <c r="AD16" s="37">
        <f>AD$13*SUMIFS(conditions!$38:$38,conditions!$8:$8,"&lt;="&amp;AD$9,conditions!$9:$9,"&gt;="&amp;AD$9)</f>
        <v>60</v>
      </c>
      <c r="AE16" s="37">
        <f>AE$13*SUMIFS(conditions!$38:$38,conditions!$8:$8,"&lt;="&amp;AE$9,conditions!$9:$9,"&gt;="&amp;AE$9)</f>
        <v>60</v>
      </c>
      <c r="AF16" s="37">
        <f>AF$13*SUMIFS(conditions!$38:$38,conditions!$8:$8,"&lt;="&amp;AF$9,conditions!$9:$9,"&gt;="&amp;AF$9)</f>
        <v>60</v>
      </c>
      <c r="AG16" s="37">
        <f>AG$13*SUMIFS(conditions!$38:$38,conditions!$8:$8,"&lt;="&amp;AG$9,conditions!$9:$9,"&gt;="&amp;AG$9)</f>
        <v>0</v>
      </c>
      <c r="AH16" s="37">
        <f>AH$13*SUMIFS(conditions!$38:$38,conditions!$8:$8,"&lt;="&amp;AH$9,conditions!$9:$9,"&gt;="&amp;AH$9)</f>
        <v>0</v>
      </c>
      <c r="AI16" s="37">
        <f>AI$13*SUMIFS(conditions!$38:$38,conditions!$8:$8,"&lt;="&amp;AI$9,conditions!$9:$9,"&gt;="&amp;AI$9)</f>
        <v>60</v>
      </c>
      <c r="AJ16" s="37">
        <f>AJ$13*SUMIFS(conditions!$38:$38,conditions!$8:$8,"&lt;="&amp;AJ$9,conditions!$9:$9,"&gt;="&amp;AJ$9)</f>
        <v>60</v>
      </c>
      <c r="AK16" s="37">
        <f>AK$13*SUMIFS(conditions!$38:$38,conditions!$8:$8,"&lt;="&amp;AK$9,conditions!$9:$9,"&gt;="&amp;AK$9)</f>
        <v>60</v>
      </c>
      <c r="AL16" s="37">
        <f>AL$13*SUMIFS(conditions!$38:$38,conditions!$8:$8,"&lt;="&amp;AL$9,conditions!$9:$9,"&gt;="&amp;AL$9)</f>
        <v>60</v>
      </c>
      <c r="AM16" s="37">
        <f>AM$13*SUMIFS(conditions!$38:$38,conditions!$8:$8,"&lt;="&amp;AM$9,conditions!$9:$9,"&gt;="&amp;AM$9)</f>
        <v>60</v>
      </c>
      <c r="AN16" s="37">
        <f>AN$13*SUMIFS(conditions!$38:$38,conditions!$8:$8,"&lt;="&amp;AN$9,conditions!$9:$9,"&gt;="&amp;AN$9)</f>
        <v>0</v>
      </c>
      <c r="AO16" s="37">
        <f>AO$13*SUMIFS(conditions!$38:$38,conditions!$8:$8,"&lt;="&amp;AO$9,conditions!$9:$9,"&gt;="&amp;AO$9)</f>
        <v>0</v>
      </c>
      <c r="AP16" s="37">
        <f>AP$13*SUMIFS(conditions!$38:$38,conditions!$8:$8,"&lt;="&amp;AP$9,conditions!$9:$9,"&gt;="&amp;AP$9)</f>
        <v>60</v>
      </c>
      <c r="AQ16" s="37">
        <f>AQ$13*SUMIFS(conditions!$38:$38,conditions!$8:$8,"&lt;="&amp;AQ$9,conditions!$9:$9,"&gt;="&amp;AQ$9)</f>
        <v>60</v>
      </c>
      <c r="AR16" s="37">
        <f>AR$13*SUMIFS(conditions!$38:$38,conditions!$8:$8,"&lt;="&amp;AR$9,conditions!$9:$9,"&gt;="&amp;AR$9)</f>
        <v>60</v>
      </c>
      <c r="AS16" s="37">
        <f>AS$13*SUMIFS(conditions!$38:$38,conditions!$8:$8,"&lt;="&amp;AS$9,conditions!$9:$9,"&gt;="&amp;AS$9)</f>
        <v>60</v>
      </c>
      <c r="AT16" s="37">
        <f>AT$13*SUMIFS(conditions!$38:$38,conditions!$8:$8,"&lt;="&amp;AT$9,conditions!$9:$9,"&gt;="&amp;AT$9)</f>
        <v>60</v>
      </c>
      <c r="AU16" s="37">
        <f>AU$13*SUMIFS(conditions!$38:$38,conditions!$8:$8,"&lt;="&amp;AU$9,conditions!$9:$9,"&gt;="&amp;AU$9)</f>
        <v>0</v>
      </c>
      <c r="AV16" s="37">
        <f>AV$13*SUMIFS(conditions!$38:$38,conditions!$8:$8,"&lt;="&amp;AV$9,conditions!$9:$9,"&gt;="&amp;AV$9)</f>
        <v>0</v>
      </c>
      <c r="AW16" s="37">
        <f>AW$13*SUMIFS(conditions!$38:$38,conditions!$8:$8,"&lt;="&amp;AW$9,conditions!$9:$9,"&gt;="&amp;AW$9)</f>
        <v>60</v>
      </c>
      <c r="AX16" s="37">
        <f>AX$13*SUMIFS(conditions!$38:$38,conditions!$8:$8,"&lt;="&amp;AX$9,conditions!$9:$9,"&gt;="&amp;AX$9)</f>
        <v>60</v>
      </c>
      <c r="AY16" s="37">
        <f>AY$13*SUMIFS(conditions!$38:$38,conditions!$8:$8,"&lt;="&amp;AY$9,conditions!$9:$9,"&gt;="&amp;AY$9)</f>
        <v>60</v>
      </c>
      <c r="AZ16" s="37">
        <f>AZ$13*SUMIFS(conditions!$38:$38,conditions!$8:$8,"&lt;="&amp;AZ$9,conditions!$9:$9,"&gt;="&amp;AZ$9)</f>
        <v>75</v>
      </c>
      <c r="BA16" s="37">
        <f>BA$13*SUMIFS(conditions!$38:$38,conditions!$8:$8,"&lt;="&amp;BA$9,conditions!$9:$9,"&gt;="&amp;BA$9)</f>
        <v>75</v>
      </c>
      <c r="BB16" s="37">
        <f>BB$13*SUMIFS(conditions!$38:$38,conditions!$8:$8,"&lt;="&amp;BB$9,conditions!$9:$9,"&gt;="&amp;BB$9)</f>
        <v>0</v>
      </c>
      <c r="BC16" s="37">
        <f>BC$13*SUMIFS(conditions!$38:$38,conditions!$8:$8,"&lt;="&amp;BC$9,conditions!$9:$9,"&gt;="&amp;BC$9)</f>
        <v>0</v>
      </c>
      <c r="BD16" s="37">
        <f>BD$13*SUMIFS(conditions!$38:$38,conditions!$8:$8,"&lt;="&amp;BD$9,conditions!$9:$9,"&gt;="&amp;BD$9)</f>
        <v>75</v>
      </c>
      <c r="BE16" s="37">
        <f>BE$13*SUMIFS(conditions!$38:$38,conditions!$8:$8,"&lt;="&amp;BE$9,conditions!$9:$9,"&gt;="&amp;BE$9)</f>
        <v>75</v>
      </c>
      <c r="BF16" s="37">
        <f>BF$13*SUMIFS(conditions!$38:$38,conditions!$8:$8,"&lt;="&amp;BF$9,conditions!$9:$9,"&gt;="&amp;BF$9)</f>
        <v>75</v>
      </c>
      <c r="BG16" s="37">
        <f>BG$13*SUMIFS(conditions!$38:$38,conditions!$8:$8,"&lt;="&amp;BG$9,conditions!$9:$9,"&gt;="&amp;BG$9)</f>
        <v>75</v>
      </c>
      <c r="BH16" s="37">
        <f>BH$13*SUMIFS(conditions!$38:$38,conditions!$8:$8,"&lt;="&amp;BH$9,conditions!$9:$9,"&gt;="&amp;BH$9)</f>
        <v>75</v>
      </c>
      <c r="BI16" s="37">
        <f>BI$13*SUMIFS(conditions!$38:$38,conditions!$8:$8,"&lt;="&amp;BI$9,conditions!$9:$9,"&gt;="&amp;BI$9)</f>
        <v>0</v>
      </c>
      <c r="BJ16" s="37">
        <f>BJ$13*SUMIFS(conditions!$38:$38,conditions!$8:$8,"&lt;="&amp;BJ$9,conditions!$9:$9,"&gt;="&amp;BJ$9)</f>
        <v>0</v>
      </c>
      <c r="BK16" s="37">
        <f>BK$13*SUMIFS(conditions!$38:$38,conditions!$8:$8,"&lt;="&amp;BK$9,conditions!$9:$9,"&gt;="&amp;BK$9)</f>
        <v>75</v>
      </c>
      <c r="BL16" s="37">
        <f>BL$13*SUMIFS(conditions!$38:$38,conditions!$8:$8,"&lt;="&amp;BL$9,conditions!$9:$9,"&gt;="&amp;BL$9)</f>
        <v>75</v>
      </c>
      <c r="BM16" s="37">
        <f>BM$13*SUMIFS(conditions!$38:$38,conditions!$8:$8,"&lt;="&amp;BM$9,conditions!$9:$9,"&gt;="&amp;BM$9)</f>
        <v>75</v>
      </c>
      <c r="BN16" s="37">
        <f>BN$13*SUMIFS(conditions!$38:$38,conditions!$8:$8,"&lt;="&amp;BN$9,conditions!$9:$9,"&gt;="&amp;BN$9)</f>
        <v>75</v>
      </c>
      <c r="BO16" s="37">
        <f>BO$13*SUMIFS(conditions!$38:$38,conditions!$8:$8,"&lt;="&amp;BO$9,conditions!$9:$9,"&gt;="&amp;BO$9)</f>
        <v>75</v>
      </c>
      <c r="BP16" s="37">
        <f>BP$13*SUMIFS(conditions!$38:$38,conditions!$8:$8,"&lt;="&amp;BP$9,conditions!$9:$9,"&gt;="&amp;BP$9)</f>
        <v>0</v>
      </c>
      <c r="BQ16" s="37">
        <f>BQ$13*SUMIFS(conditions!$38:$38,conditions!$8:$8,"&lt;="&amp;BQ$9,conditions!$9:$9,"&gt;="&amp;BQ$9)</f>
        <v>0</v>
      </c>
      <c r="BR16" s="37">
        <f>BR$13*SUMIFS(conditions!$38:$38,conditions!$8:$8,"&lt;="&amp;BR$9,conditions!$9:$9,"&gt;="&amp;BR$9)</f>
        <v>75</v>
      </c>
      <c r="BS16" s="37">
        <f>BS$13*SUMIFS(conditions!$38:$38,conditions!$8:$8,"&lt;="&amp;BS$9,conditions!$9:$9,"&gt;="&amp;BS$9)</f>
        <v>75</v>
      </c>
      <c r="BT16" s="37">
        <f>BT$13*SUMIFS(conditions!$38:$38,conditions!$8:$8,"&lt;="&amp;BT$9,conditions!$9:$9,"&gt;="&amp;BT$9)</f>
        <v>75</v>
      </c>
      <c r="BU16" s="37">
        <f>BU$13*SUMIFS(conditions!$38:$38,conditions!$8:$8,"&lt;="&amp;BU$9,conditions!$9:$9,"&gt;="&amp;BU$9)</f>
        <v>75</v>
      </c>
      <c r="BV16" s="37">
        <f>BV$13*SUMIFS(conditions!$38:$38,conditions!$8:$8,"&lt;="&amp;BV$9,conditions!$9:$9,"&gt;="&amp;BV$9)</f>
        <v>75</v>
      </c>
      <c r="BW16" s="37">
        <f>BW$13*SUMIFS(conditions!$38:$38,conditions!$8:$8,"&lt;="&amp;BW$9,conditions!$9:$9,"&gt;="&amp;BW$9)</f>
        <v>0</v>
      </c>
      <c r="BX16" s="37">
        <f>BX$13*SUMIFS(conditions!$38:$38,conditions!$8:$8,"&lt;="&amp;BX$9,conditions!$9:$9,"&gt;="&amp;BX$9)</f>
        <v>0</v>
      </c>
      <c r="BY16" s="37">
        <f>BY$13*SUMIFS(conditions!$38:$38,conditions!$8:$8,"&lt;="&amp;BY$9,conditions!$9:$9,"&gt;="&amp;BY$9)</f>
        <v>75</v>
      </c>
      <c r="BZ16" s="37">
        <f>BZ$13*SUMIFS(conditions!$38:$38,conditions!$8:$8,"&lt;="&amp;BZ$9,conditions!$9:$9,"&gt;="&amp;BZ$9)</f>
        <v>75</v>
      </c>
      <c r="CA16" s="37">
        <f>CA$13*SUMIFS(conditions!$38:$38,conditions!$8:$8,"&lt;="&amp;CA$9,conditions!$9:$9,"&gt;="&amp;CA$9)</f>
        <v>75</v>
      </c>
      <c r="CB16" s="37">
        <f>CB$13*SUMIFS(conditions!$38:$38,conditions!$8:$8,"&lt;="&amp;CB$9,conditions!$9:$9,"&gt;="&amp;CB$9)</f>
        <v>75</v>
      </c>
      <c r="CC16" s="37">
        <f>CC$13*SUMIFS(conditions!$38:$38,conditions!$8:$8,"&lt;="&amp;CC$9,conditions!$9:$9,"&gt;="&amp;CC$9)</f>
        <v>75</v>
      </c>
      <c r="CD16" s="37">
        <f>CD$13*SUMIFS(conditions!$38:$38,conditions!$8:$8,"&lt;="&amp;CD$9,conditions!$9:$9,"&gt;="&amp;CD$9)</f>
        <v>0</v>
      </c>
      <c r="CE16" s="37">
        <f>CE$13*SUMIFS(conditions!$38:$38,conditions!$8:$8,"&lt;="&amp;CE$9,conditions!$9:$9,"&gt;="&amp;CE$9)</f>
        <v>0</v>
      </c>
      <c r="CF16" s="37">
        <f>CF$13*SUMIFS(conditions!$38:$38,conditions!$8:$8,"&lt;="&amp;CF$9,conditions!$9:$9,"&gt;="&amp;CF$9)</f>
        <v>50</v>
      </c>
      <c r="CG16" s="37">
        <f>CG$13*SUMIFS(conditions!$38:$38,conditions!$8:$8,"&lt;="&amp;CG$9,conditions!$9:$9,"&gt;="&amp;CG$9)</f>
        <v>50</v>
      </c>
      <c r="CH16" s="37">
        <f>CH$13*SUMIFS(conditions!$38:$38,conditions!$8:$8,"&lt;="&amp;CH$9,conditions!$9:$9,"&gt;="&amp;CH$9)</f>
        <v>50</v>
      </c>
      <c r="CI16" s="37">
        <f>CI$13*SUMIFS(conditions!$38:$38,conditions!$8:$8,"&lt;="&amp;CI$9,conditions!$9:$9,"&gt;="&amp;CI$9)</f>
        <v>50</v>
      </c>
      <c r="CJ16" s="37">
        <f>CJ$13*SUMIFS(conditions!$38:$38,conditions!$8:$8,"&lt;="&amp;CJ$9,conditions!$9:$9,"&gt;="&amp;CJ$9)</f>
        <v>50</v>
      </c>
      <c r="CK16" s="37">
        <f>CK$13*SUMIFS(conditions!$38:$38,conditions!$8:$8,"&lt;="&amp;CK$9,conditions!$9:$9,"&gt;="&amp;CK$9)</f>
        <v>0</v>
      </c>
      <c r="CL16" s="37">
        <f>CL$13*SUMIFS(conditions!$38:$38,conditions!$8:$8,"&lt;="&amp;CL$9,conditions!$9:$9,"&gt;="&amp;CL$9)</f>
        <v>0</v>
      </c>
      <c r="CM16" s="37">
        <f>CM$13*SUMIFS(conditions!$38:$38,conditions!$8:$8,"&lt;="&amp;CM$9,conditions!$9:$9,"&gt;="&amp;CM$9)</f>
        <v>50</v>
      </c>
      <c r="CN16" s="37">
        <f>CN$13*SUMIFS(conditions!$38:$38,conditions!$8:$8,"&lt;="&amp;CN$9,conditions!$9:$9,"&gt;="&amp;CN$9)</f>
        <v>50</v>
      </c>
      <c r="CO16" s="37">
        <f>CO$13*SUMIFS(conditions!$38:$38,conditions!$8:$8,"&lt;="&amp;CO$9,conditions!$9:$9,"&gt;="&amp;CO$9)</f>
        <v>50</v>
      </c>
      <c r="CP16" s="37">
        <f>CP$13*SUMIFS(conditions!$38:$38,conditions!$8:$8,"&lt;="&amp;CP$9,conditions!$9:$9,"&gt;="&amp;CP$9)</f>
        <v>50</v>
      </c>
      <c r="CQ16" s="37">
        <f>CQ$13*SUMIFS(conditions!$38:$38,conditions!$8:$8,"&lt;="&amp;CQ$9,conditions!$9:$9,"&gt;="&amp;CQ$9)</f>
        <v>50</v>
      </c>
      <c r="CR16" s="37">
        <f>CR$13*SUMIFS(conditions!$38:$38,conditions!$8:$8,"&lt;="&amp;CR$9,conditions!$9:$9,"&gt;="&amp;CR$9)</f>
        <v>0</v>
      </c>
      <c r="CS16" s="37">
        <f>CS$13*SUMIFS(conditions!$38:$38,conditions!$8:$8,"&lt;="&amp;CS$9,conditions!$9:$9,"&gt;="&amp;CS$9)</f>
        <v>0</v>
      </c>
      <c r="CT16" s="37">
        <f>CT$13*SUMIFS(conditions!$38:$38,conditions!$8:$8,"&lt;="&amp;CT$9,conditions!$9:$9,"&gt;="&amp;CT$9)</f>
        <v>50</v>
      </c>
      <c r="CU16" s="37">
        <f>CU$13*SUMIFS(conditions!$38:$38,conditions!$8:$8,"&lt;="&amp;CU$9,conditions!$9:$9,"&gt;="&amp;CU$9)</f>
        <v>50</v>
      </c>
      <c r="CV16" s="37">
        <f>CV$13*SUMIFS(conditions!$38:$38,conditions!$8:$8,"&lt;="&amp;CV$9,conditions!$9:$9,"&gt;="&amp;CV$9)</f>
        <v>50</v>
      </c>
      <c r="CW16" s="37">
        <f>CW$13*SUMIFS(conditions!$38:$38,conditions!$8:$8,"&lt;="&amp;CW$9,conditions!$9:$9,"&gt;="&amp;CW$9)</f>
        <v>50</v>
      </c>
      <c r="CX16" s="37">
        <f>CX$13*SUMIFS(conditions!$38:$38,conditions!$8:$8,"&lt;="&amp;CX$9,conditions!$9:$9,"&gt;="&amp;CX$9)</f>
        <v>50</v>
      </c>
      <c r="CY16" s="37">
        <f>CY$13*SUMIFS(conditions!$38:$38,conditions!$8:$8,"&lt;="&amp;CY$9,conditions!$9:$9,"&gt;="&amp;CY$9)</f>
        <v>0</v>
      </c>
      <c r="CZ16" s="37">
        <f>CZ$13*SUMIFS(conditions!$38:$38,conditions!$8:$8,"&lt;="&amp;CZ$9,conditions!$9:$9,"&gt;="&amp;CZ$9)</f>
        <v>0</v>
      </c>
      <c r="DA16" s="37">
        <f>DA$13*SUMIFS(conditions!$38:$38,conditions!$8:$8,"&lt;="&amp;DA$9,conditions!$9:$9,"&gt;="&amp;DA$9)</f>
        <v>50</v>
      </c>
      <c r="DB16" s="37">
        <f>DB$13*SUMIFS(conditions!$38:$38,conditions!$8:$8,"&lt;="&amp;DB$9,conditions!$9:$9,"&gt;="&amp;DB$9)</f>
        <v>50</v>
      </c>
      <c r="DC16" s="37">
        <f>DC$13*SUMIFS(conditions!$38:$38,conditions!$8:$8,"&lt;="&amp;DC$9,conditions!$9:$9,"&gt;="&amp;DC$9)</f>
        <v>50</v>
      </c>
      <c r="DD16" s="37">
        <f>DD$13*SUMIFS(conditions!$38:$38,conditions!$8:$8,"&lt;="&amp;DD$9,conditions!$9:$9,"&gt;="&amp;DD$9)</f>
        <v>50</v>
      </c>
      <c r="DE16" s="37">
        <f>DE$13*SUMIFS(conditions!$38:$38,conditions!$8:$8,"&lt;="&amp;DE$9,conditions!$9:$9,"&gt;="&amp;DE$9)</f>
        <v>50</v>
      </c>
      <c r="DF16" s="37">
        <f>DF$13*SUMIFS(conditions!$38:$38,conditions!$8:$8,"&lt;="&amp;DF$9,conditions!$9:$9,"&gt;="&amp;DF$9)</f>
        <v>0</v>
      </c>
      <c r="DG16" s="37">
        <f>DG$13*SUMIFS(conditions!$38:$38,conditions!$8:$8,"&lt;="&amp;DG$9,conditions!$9:$9,"&gt;="&amp;DG$9)</f>
        <v>0</v>
      </c>
      <c r="DH16" s="37">
        <f>DH$13*SUMIFS(conditions!$38:$38,conditions!$8:$8,"&lt;="&amp;DH$9,conditions!$9:$9,"&gt;="&amp;DH$9)</f>
        <v>50</v>
      </c>
      <c r="DI16" s="37">
        <f>DI$13*SUMIFS(conditions!$38:$38,conditions!$8:$8,"&lt;="&amp;DI$9,conditions!$9:$9,"&gt;="&amp;DI$9)</f>
        <v>49.5</v>
      </c>
      <c r="DJ16" s="37">
        <f>DJ$13*SUMIFS(conditions!$38:$38,conditions!$8:$8,"&lt;="&amp;DJ$9,conditions!$9:$9,"&gt;="&amp;DJ$9)</f>
        <v>49.5</v>
      </c>
      <c r="DK16" s="37">
        <f>DK$13*SUMIFS(conditions!$38:$38,conditions!$8:$8,"&lt;="&amp;DK$9,conditions!$9:$9,"&gt;="&amp;DK$9)</f>
        <v>49.5</v>
      </c>
      <c r="DL16" s="37">
        <f>DL$13*SUMIFS(conditions!$38:$38,conditions!$8:$8,"&lt;="&amp;DL$9,conditions!$9:$9,"&gt;="&amp;DL$9)</f>
        <v>49.5</v>
      </c>
      <c r="DM16" s="37">
        <f>DM$13*SUMIFS(conditions!$38:$38,conditions!$8:$8,"&lt;="&amp;DM$9,conditions!$9:$9,"&gt;="&amp;DM$9)</f>
        <v>0</v>
      </c>
      <c r="DN16" s="37">
        <f>DN$13*SUMIFS(conditions!$38:$38,conditions!$8:$8,"&lt;="&amp;DN$9,conditions!$9:$9,"&gt;="&amp;DN$9)</f>
        <v>0</v>
      </c>
      <c r="DO16" s="37">
        <f>DO$13*SUMIFS(conditions!$38:$38,conditions!$8:$8,"&lt;="&amp;DO$9,conditions!$9:$9,"&gt;="&amp;DO$9)</f>
        <v>49.5</v>
      </c>
      <c r="DP16" s="37">
        <f>DP$13*SUMIFS(conditions!$38:$38,conditions!$8:$8,"&lt;="&amp;DP$9,conditions!$9:$9,"&gt;="&amp;DP$9)</f>
        <v>49.5</v>
      </c>
      <c r="DQ16" s="37">
        <f>DQ$13*SUMIFS(conditions!$38:$38,conditions!$8:$8,"&lt;="&amp;DQ$9,conditions!$9:$9,"&gt;="&amp;DQ$9)</f>
        <v>49.5</v>
      </c>
      <c r="DR16" s="37">
        <f>DR$13*SUMIFS(conditions!$38:$38,conditions!$8:$8,"&lt;="&amp;DR$9,conditions!$9:$9,"&gt;="&amp;DR$9)</f>
        <v>49.5</v>
      </c>
      <c r="DS16" s="37">
        <f>DS$13*SUMIFS(conditions!$38:$38,conditions!$8:$8,"&lt;="&amp;DS$9,conditions!$9:$9,"&gt;="&amp;DS$9)</f>
        <v>49.5</v>
      </c>
      <c r="DT16" s="37">
        <f>DT$13*SUMIFS(conditions!$38:$38,conditions!$8:$8,"&lt;="&amp;DT$9,conditions!$9:$9,"&gt;="&amp;DT$9)</f>
        <v>0</v>
      </c>
      <c r="DU16" s="37">
        <f>DU$13*SUMIFS(conditions!$38:$38,conditions!$8:$8,"&lt;="&amp;DU$9,conditions!$9:$9,"&gt;="&amp;DU$9)</f>
        <v>0</v>
      </c>
      <c r="DV16" s="37">
        <f>DV$13*SUMIFS(conditions!$38:$38,conditions!$8:$8,"&lt;="&amp;DV$9,conditions!$9:$9,"&gt;="&amp;DV$9)</f>
        <v>49.5</v>
      </c>
      <c r="DW16" s="37">
        <f>DW$13*SUMIFS(conditions!$38:$38,conditions!$8:$8,"&lt;="&amp;DW$9,conditions!$9:$9,"&gt;="&amp;DW$9)</f>
        <v>49.5</v>
      </c>
      <c r="DX16" s="37">
        <f>DX$13*SUMIFS(conditions!$38:$38,conditions!$8:$8,"&lt;="&amp;DX$9,conditions!$9:$9,"&gt;="&amp;DX$9)</f>
        <v>49.5</v>
      </c>
      <c r="DY16" s="37">
        <f>DY$13*SUMIFS(conditions!$38:$38,conditions!$8:$8,"&lt;="&amp;DY$9,conditions!$9:$9,"&gt;="&amp;DY$9)</f>
        <v>49.5</v>
      </c>
      <c r="DZ16" s="37">
        <f>DZ$13*SUMIFS(conditions!$38:$38,conditions!$8:$8,"&lt;="&amp;DZ$9,conditions!$9:$9,"&gt;="&amp;DZ$9)</f>
        <v>49.5</v>
      </c>
      <c r="EA16" s="37">
        <f>EA$13*SUMIFS(conditions!$38:$38,conditions!$8:$8,"&lt;="&amp;EA$9,conditions!$9:$9,"&gt;="&amp;EA$9)</f>
        <v>0</v>
      </c>
      <c r="EB16" s="37">
        <f>EB$13*SUMIFS(conditions!$38:$38,conditions!$8:$8,"&lt;="&amp;EB$9,conditions!$9:$9,"&gt;="&amp;EB$9)</f>
        <v>0</v>
      </c>
      <c r="EC16" s="37">
        <f>EC$13*SUMIFS(conditions!$38:$38,conditions!$8:$8,"&lt;="&amp;EC$9,conditions!$9:$9,"&gt;="&amp;EC$9)</f>
        <v>49.5</v>
      </c>
      <c r="ED16" s="37">
        <f>ED$13*SUMIFS(conditions!$38:$38,conditions!$8:$8,"&lt;="&amp;ED$9,conditions!$9:$9,"&gt;="&amp;ED$9)</f>
        <v>49.5</v>
      </c>
      <c r="EE16" s="37">
        <f>EE$13*SUMIFS(conditions!$38:$38,conditions!$8:$8,"&lt;="&amp;EE$9,conditions!$9:$9,"&gt;="&amp;EE$9)</f>
        <v>49.5</v>
      </c>
      <c r="EF16" s="37">
        <f>EF$13*SUMIFS(conditions!$38:$38,conditions!$8:$8,"&lt;="&amp;EF$9,conditions!$9:$9,"&gt;="&amp;EF$9)</f>
        <v>49.5</v>
      </c>
      <c r="EG16" s="37">
        <f>EG$13*SUMIFS(conditions!$38:$38,conditions!$8:$8,"&lt;="&amp;EG$9,conditions!$9:$9,"&gt;="&amp;EG$9)</f>
        <v>49.5</v>
      </c>
      <c r="EH16" s="37">
        <f>EH$13*SUMIFS(conditions!$38:$38,conditions!$8:$8,"&lt;="&amp;EH$9,conditions!$9:$9,"&gt;="&amp;EH$9)</f>
        <v>0</v>
      </c>
      <c r="EI16" s="37">
        <f>EI$13*SUMIFS(conditions!$38:$38,conditions!$8:$8,"&lt;="&amp;EI$9,conditions!$9:$9,"&gt;="&amp;EI$9)</f>
        <v>0</v>
      </c>
      <c r="EJ16" s="37">
        <f>EJ$13*SUMIFS(conditions!$38:$38,conditions!$8:$8,"&lt;="&amp;EJ$9,conditions!$9:$9,"&gt;="&amp;EJ$9)</f>
        <v>49.5</v>
      </c>
      <c r="EK16" s="37">
        <f>EK$13*SUMIFS(conditions!$38:$38,conditions!$8:$8,"&lt;="&amp;EK$9,conditions!$9:$9,"&gt;="&amp;EK$9)</f>
        <v>49.5</v>
      </c>
      <c r="EL16" s="37">
        <f>EL$13*SUMIFS(conditions!$38:$38,conditions!$8:$8,"&lt;="&amp;EL$9,conditions!$9:$9,"&gt;="&amp;EL$9)</f>
        <v>49.5</v>
      </c>
      <c r="EM16" s="37">
        <f>EM$13*SUMIFS(conditions!$38:$38,conditions!$8:$8,"&lt;="&amp;EM$9,conditions!$9:$9,"&gt;="&amp;EM$9)</f>
        <v>49.5</v>
      </c>
      <c r="EN16" s="37">
        <f>EN$13*SUMIFS(conditions!$38:$38,conditions!$8:$8,"&lt;="&amp;EN$9,conditions!$9:$9,"&gt;="&amp;EN$9)</f>
        <v>59.4</v>
      </c>
      <c r="EO16" s="37">
        <f>EO$13*SUMIFS(conditions!$38:$38,conditions!$8:$8,"&lt;="&amp;EO$9,conditions!$9:$9,"&gt;="&amp;EO$9)</f>
        <v>0</v>
      </c>
      <c r="EP16" s="37">
        <f>EP$13*SUMIFS(conditions!$38:$38,conditions!$8:$8,"&lt;="&amp;EP$9,conditions!$9:$9,"&gt;="&amp;EP$9)</f>
        <v>0</v>
      </c>
      <c r="EQ16" s="37">
        <f>EQ$13*SUMIFS(conditions!$38:$38,conditions!$8:$8,"&lt;="&amp;EQ$9,conditions!$9:$9,"&gt;="&amp;EQ$9)</f>
        <v>59.4</v>
      </c>
      <c r="ER16" s="37">
        <f>ER$13*SUMIFS(conditions!$38:$38,conditions!$8:$8,"&lt;="&amp;ER$9,conditions!$9:$9,"&gt;="&amp;ER$9)</f>
        <v>59.4</v>
      </c>
      <c r="ES16" s="37">
        <f>ES$13*SUMIFS(conditions!$38:$38,conditions!$8:$8,"&lt;="&amp;ES$9,conditions!$9:$9,"&gt;="&amp;ES$9)</f>
        <v>59.4</v>
      </c>
      <c r="ET16" s="37">
        <f>ET$13*SUMIFS(conditions!$38:$38,conditions!$8:$8,"&lt;="&amp;ET$9,conditions!$9:$9,"&gt;="&amp;ET$9)</f>
        <v>59.4</v>
      </c>
      <c r="EU16" s="37">
        <f>EU$13*SUMIFS(conditions!$38:$38,conditions!$8:$8,"&lt;="&amp;EU$9,conditions!$9:$9,"&gt;="&amp;EU$9)</f>
        <v>59.4</v>
      </c>
      <c r="EV16" s="37">
        <f>EV$13*SUMIFS(conditions!$38:$38,conditions!$8:$8,"&lt;="&amp;EV$9,conditions!$9:$9,"&gt;="&amp;EV$9)</f>
        <v>0</v>
      </c>
      <c r="EW16" s="37">
        <f>EW$13*SUMIFS(conditions!$38:$38,conditions!$8:$8,"&lt;="&amp;EW$9,conditions!$9:$9,"&gt;="&amp;EW$9)</f>
        <v>0</v>
      </c>
      <c r="EX16" s="37">
        <f>EX$13*SUMIFS(conditions!$38:$38,conditions!$8:$8,"&lt;="&amp;EX$9,conditions!$9:$9,"&gt;="&amp;EX$9)</f>
        <v>59.4</v>
      </c>
      <c r="EY16" s="37">
        <f>EY$13*SUMIFS(conditions!$38:$38,conditions!$8:$8,"&lt;="&amp;EY$9,conditions!$9:$9,"&gt;="&amp;EY$9)</f>
        <v>59.4</v>
      </c>
      <c r="EZ16" s="37">
        <f>EZ$13*SUMIFS(conditions!$38:$38,conditions!$8:$8,"&lt;="&amp;EZ$9,conditions!$9:$9,"&gt;="&amp;EZ$9)</f>
        <v>59.4</v>
      </c>
      <c r="FA16" s="37">
        <f>FA$13*SUMIFS(conditions!$38:$38,conditions!$8:$8,"&lt;="&amp;FA$9,conditions!$9:$9,"&gt;="&amp;FA$9)</f>
        <v>59.4</v>
      </c>
      <c r="FB16" s="37">
        <f>FB$13*SUMIFS(conditions!$38:$38,conditions!$8:$8,"&lt;="&amp;FB$9,conditions!$9:$9,"&gt;="&amp;FB$9)</f>
        <v>59.4</v>
      </c>
      <c r="FC16" s="37">
        <f>FC$13*SUMIFS(conditions!$38:$38,conditions!$8:$8,"&lt;="&amp;FC$9,conditions!$9:$9,"&gt;="&amp;FC$9)</f>
        <v>0</v>
      </c>
      <c r="FD16" s="37">
        <f>FD$13*SUMIFS(conditions!$38:$38,conditions!$8:$8,"&lt;="&amp;FD$9,conditions!$9:$9,"&gt;="&amp;FD$9)</f>
        <v>0</v>
      </c>
      <c r="FE16" s="37">
        <f>FE$13*SUMIFS(conditions!$38:$38,conditions!$8:$8,"&lt;="&amp;FE$9,conditions!$9:$9,"&gt;="&amp;FE$9)</f>
        <v>59.4</v>
      </c>
      <c r="FF16" s="37">
        <f>FF$13*SUMIFS(conditions!$38:$38,conditions!$8:$8,"&lt;="&amp;FF$9,conditions!$9:$9,"&gt;="&amp;FF$9)</f>
        <v>59.4</v>
      </c>
      <c r="FG16" s="37">
        <f>FG$13*SUMIFS(conditions!$38:$38,conditions!$8:$8,"&lt;="&amp;FG$9,conditions!$9:$9,"&gt;="&amp;FG$9)</f>
        <v>59.4</v>
      </c>
      <c r="FH16" s="37">
        <f>FH$13*SUMIFS(conditions!$38:$38,conditions!$8:$8,"&lt;="&amp;FH$9,conditions!$9:$9,"&gt;="&amp;FH$9)</f>
        <v>59.4</v>
      </c>
      <c r="FI16" s="37">
        <f>FI$13*SUMIFS(conditions!$38:$38,conditions!$8:$8,"&lt;="&amp;FI$9,conditions!$9:$9,"&gt;="&amp;FI$9)</f>
        <v>59.4</v>
      </c>
      <c r="FJ16" s="37">
        <f>FJ$13*SUMIFS(conditions!$38:$38,conditions!$8:$8,"&lt;="&amp;FJ$9,conditions!$9:$9,"&gt;="&amp;FJ$9)</f>
        <v>0</v>
      </c>
      <c r="FK16" s="37">
        <f>FK$13*SUMIFS(conditions!$38:$38,conditions!$8:$8,"&lt;="&amp;FK$9,conditions!$9:$9,"&gt;="&amp;FK$9)</f>
        <v>0</v>
      </c>
      <c r="FL16" s="37">
        <f>FL$13*SUMIFS(conditions!$38:$38,conditions!$8:$8,"&lt;="&amp;FL$9,conditions!$9:$9,"&gt;="&amp;FL$9)</f>
        <v>59.4</v>
      </c>
      <c r="FM16" s="37">
        <f>FM$13*SUMIFS(conditions!$38:$38,conditions!$8:$8,"&lt;="&amp;FM$9,conditions!$9:$9,"&gt;="&amp;FM$9)</f>
        <v>59.4</v>
      </c>
      <c r="FN16" s="37">
        <f>FN$13*SUMIFS(conditions!$38:$38,conditions!$8:$8,"&lt;="&amp;FN$9,conditions!$9:$9,"&gt;="&amp;FN$9)</f>
        <v>59.4</v>
      </c>
      <c r="FO16" s="37">
        <f>FO$13*SUMIFS(conditions!$38:$38,conditions!$8:$8,"&lt;="&amp;FO$9,conditions!$9:$9,"&gt;="&amp;FO$9)</f>
        <v>59.4</v>
      </c>
      <c r="FP16" s="37">
        <f>FP$13*SUMIFS(conditions!$38:$38,conditions!$8:$8,"&lt;="&amp;FP$9,conditions!$9:$9,"&gt;="&amp;FP$9)</f>
        <v>59.4</v>
      </c>
      <c r="FQ16" s="37">
        <f>FQ$13*SUMIFS(conditions!$38:$38,conditions!$8:$8,"&lt;="&amp;FQ$9,conditions!$9:$9,"&gt;="&amp;FQ$9)</f>
        <v>0</v>
      </c>
      <c r="FR16" s="37">
        <f>FR$13*SUMIFS(conditions!$38:$38,conditions!$8:$8,"&lt;="&amp;FR$9,conditions!$9:$9,"&gt;="&amp;FR$9)</f>
        <v>0</v>
      </c>
      <c r="FS16" s="37">
        <f>FS$13*SUMIFS(conditions!$38:$38,conditions!$8:$8,"&lt;="&amp;FS$9,conditions!$9:$9,"&gt;="&amp;FS$9)</f>
        <v>62.37</v>
      </c>
      <c r="FT16" s="37">
        <f>FT$13*SUMIFS(conditions!$38:$38,conditions!$8:$8,"&lt;="&amp;FT$9,conditions!$9:$9,"&gt;="&amp;FT$9)</f>
        <v>62.37</v>
      </c>
      <c r="FU16" s="37">
        <f>FU$13*SUMIFS(conditions!$38:$38,conditions!$8:$8,"&lt;="&amp;FU$9,conditions!$9:$9,"&gt;="&amp;FU$9)</f>
        <v>62.37</v>
      </c>
      <c r="FV16" s="37">
        <f>FV$13*SUMIFS(conditions!$38:$38,conditions!$8:$8,"&lt;="&amp;FV$9,conditions!$9:$9,"&gt;="&amp;FV$9)</f>
        <v>62.37</v>
      </c>
      <c r="FW16" s="37">
        <f>FW$13*SUMIFS(conditions!$38:$38,conditions!$8:$8,"&lt;="&amp;FW$9,conditions!$9:$9,"&gt;="&amp;FW$9)</f>
        <v>62.37</v>
      </c>
      <c r="FX16" s="37">
        <f>FX$13*SUMIFS(conditions!$38:$38,conditions!$8:$8,"&lt;="&amp;FX$9,conditions!$9:$9,"&gt;="&amp;FX$9)</f>
        <v>0</v>
      </c>
      <c r="FY16" s="37">
        <f>FY$13*SUMIFS(conditions!$38:$38,conditions!$8:$8,"&lt;="&amp;FY$9,conditions!$9:$9,"&gt;="&amp;FY$9)</f>
        <v>0</v>
      </c>
      <c r="FZ16" s="37">
        <f>FZ$13*SUMIFS(conditions!$38:$38,conditions!$8:$8,"&lt;="&amp;FZ$9,conditions!$9:$9,"&gt;="&amp;FZ$9)</f>
        <v>62.37</v>
      </c>
      <c r="GA16" s="37">
        <f>GA$13*SUMIFS(conditions!$38:$38,conditions!$8:$8,"&lt;="&amp;GA$9,conditions!$9:$9,"&gt;="&amp;GA$9)</f>
        <v>62.37</v>
      </c>
      <c r="GB16" s="37">
        <f>GB$13*SUMIFS(conditions!$38:$38,conditions!$8:$8,"&lt;="&amp;GB$9,conditions!$9:$9,"&gt;="&amp;GB$9)</f>
        <v>62.37</v>
      </c>
      <c r="GC16" s="37">
        <f>GC$13*SUMIFS(conditions!$38:$38,conditions!$8:$8,"&lt;="&amp;GC$9,conditions!$9:$9,"&gt;="&amp;GC$9)</f>
        <v>62.37</v>
      </c>
      <c r="GD16" s="37">
        <f>GD$13*SUMIFS(conditions!$38:$38,conditions!$8:$8,"&lt;="&amp;GD$9,conditions!$9:$9,"&gt;="&amp;GD$9)</f>
        <v>62.37</v>
      </c>
      <c r="GE16" s="37">
        <f>GE$13*SUMIFS(conditions!$38:$38,conditions!$8:$8,"&lt;="&amp;GE$9,conditions!$9:$9,"&gt;="&amp;GE$9)</f>
        <v>0</v>
      </c>
      <c r="GF16" s="37">
        <f>GF$13*SUMIFS(conditions!$38:$38,conditions!$8:$8,"&lt;="&amp;GF$9,conditions!$9:$9,"&gt;="&amp;GF$9)</f>
        <v>0</v>
      </c>
      <c r="GG16" s="37">
        <f>GG$13*SUMIFS(conditions!$38:$38,conditions!$8:$8,"&lt;="&amp;GG$9,conditions!$9:$9,"&gt;="&amp;GG$9)</f>
        <v>62.37</v>
      </c>
      <c r="GH16" s="37">
        <f>GH$13*SUMIFS(conditions!$38:$38,conditions!$8:$8,"&lt;="&amp;GH$9,conditions!$9:$9,"&gt;="&amp;GH$9)</f>
        <v>62.37</v>
      </c>
      <c r="GI16" s="37">
        <f>GI$13*SUMIFS(conditions!$38:$38,conditions!$8:$8,"&lt;="&amp;GI$9,conditions!$9:$9,"&gt;="&amp;GI$9)</f>
        <v>62.37</v>
      </c>
      <c r="GJ16" s="37">
        <f>GJ$13*SUMIFS(conditions!$38:$38,conditions!$8:$8,"&lt;="&amp;GJ$9,conditions!$9:$9,"&gt;="&amp;GJ$9)</f>
        <v>62.37</v>
      </c>
      <c r="GK16" s="37">
        <f>GK$13*SUMIFS(conditions!$38:$38,conditions!$8:$8,"&lt;="&amp;GK$9,conditions!$9:$9,"&gt;="&amp;GK$9)</f>
        <v>62.37</v>
      </c>
      <c r="GL16" s="37">
        <f>GL$13*SUMIFS(conditions!$38:$38,conditions!$8:$8,"&lt;="&amp;GL$9,conditions!$9:$9,"&gt;="&amp;GL$9)</f>
        <v>0</v>
      </c>
      <c r="GM16" s="37">
        <f>GM$13*SUMIFS(conditions!$38:$38,conditions!$8:$8,"&lt;="&amp;GM$9,conditions!$9:$9,"&gt;="&amp;GM$9)</f>
        <v>0</v>
      </c>
      <c r="GN16" s="37">
        <f>GN$13*SUMIFS(conditions!$38:$38,conditions!$8:$8,"&lt;="&amp;GN$9,conditions!$9:$9,"&gt;="&amp;GN$9)</f>
        <v>62.37</v>
      </c>
      <c r="GO16" s="37">
        <f>GO$13*SUMIFS(conditions!$38:$38,conditions!$8:$8,"&lt;="&amp;GO$9,conditions!$9:$9,"&gt;="&amp;GO$9)</f>
        <v>62.37</v>
      </c>
      <c r="GP16" s="37">
        <f>GP$13*SUMIFS(conditions!$38:$38,conditions!$8:$8,"&lt;="&amp;GP$9,conditions!$9:$9,"&gt;="&amp;GP$9)</f>
        <v>62.37</v>
      </c>
      <c r="GQ16" s="37">
        <f>GQ$13*SUMIFS(conditions!$38:$38,conditions!$8:$8,"&lt;="&amp;GQ$9,conditions!$9:$9,"&gt;="&amp;GQ$9)</f>
        <v>62.37</v>
      </c>
      <c r="GR16" s="37">
        <f>GR$13*SUMIFS(conditions!$38:$38,conditions!$8:$8,"&lt;="&amp;GR$9,conditions!$9:$9,"&gt;="&amp;GR$9)</f>
        <v>62.37</v>
      </c>
      <c r="GS16" s="37">
        <f>GS$13*SUMIFS(conditions!$38:$38,conditions!$8:$8,"&lt;="&amp;GS$9,conditions!$9:$9,"&gt;="&amp;GS$9)</f>
        <v>0</v>
      </c>
      <c r="GT16" s="37">
        <f>GT$13*SUMIFS(conditions!$38:$38,conditions!$8:$8,"&lt;="&amp;GT$9,conditions!$9:$9,"&gt;="&amp;GT$9)</f>
        <v>0</v>
      </c>
      <c r="GU16" s="37">
        <f>GU$13*SUMIFS(conditions!$38:$38,conditions!$8:$8,"&lt;="&amp;GU$9,conditions!$9:$9,"&gt;="&amp;GU$9)</f>
        <v>62.37</v>
      </c>
      <c r="GV16" s="37">
        <f>GV$13*SUMIFS(conditions!$38:$38,conditions!$8:$8,"&lt;="&amp;GV$9,conditions!$9:$9,"&gt;="&amp;GV$9)</f>
        <v>62.37</v>
      </c>
      <c r="GW16" s="37">
        <f>GW$13*SUMIFS(conditions!$38:$38,conditions!$8:$8,"&lt;="&amp;GW$9,conditions!$9:$9,"&gt;="&amp;GW$9)</f>
        <v>69.126749999999987</v>
      </c>
      <c r="GX16" s="37">
        <f>GX$13*SUMIFS(conditions!$38:$38,conditions!$8:$8,"&lt;="&amp;GX$9,conditions!$9:$9,"&gt;="&amp;GX$9)</f>
        <v>69.126749999999987</v>
      </c>
      <c r="GY16" s="37">
        <f>GY$13*SUMIFS(conditions!$38:$38,conditions!$8:$8,"&lt;="&amp;GY$9,conditions!$9:$9,"&gt;="&amp;GY$9)</f>
        <v>69.126749999999987</v>
      </c>
      <c r="GZ16" s="37">
        <f>GZ$13*SUMIFS(conditions!$38:$38,conditions!$8:$8,"&lt;="&amp;GZ$9,conditions!$9:$9,"&gt;="&amp;GZ$9)</f>
        <v>0</v>
      </c>
      <c r="HA16" s="37">
        <f>HA$13*SUMIFS(conditions!$38:$38,conditions!$8:$8,"&lt;="&amp;HA$9,conditions!$9:$9,"&gt;="&amp;HA$9)</f>
        <v>0</v>
      </c>
      <c r="HB16" s="37">
        <f>HB$13*SUMIFS(conditions!$38:$38,conditions!$8:$8,"&lt;="&amp;HB$9,conditions!$9:$9,"&gt;="&amp;HB$9)</f>
        <v>69.126749999999987</v>
      </c>
      <c r="HC16" s="37">
        <f>HC$13*SUMIFS(conditions!$38:$38,conditions!$8:$8,"&lt;="&amp;HC$9,conditions!$9:$9,"&gt;="&amp;HC$9)</f>
        <v>69.126749999999987</v>
      </c>
      <c r="HD16" s="37">
        <f>HD$13*SUMIFS(conditions!$38:$38,conditions!$8:$8,"&lt;="&amp;HD$9,conditions!$9:$9,"&gt;="&amp;HD$9)</f>
        <v>69.126749999999987</v>
      </c>
      <c r="HE16" s="37">
        <f>HE$13*SUMIFS(conditions!$38:$38,conditions!$8:$8,"&lt;="&amp;HE$9,conditions!$9:$9,"&gt;="&amp;HE$9)</f>
        <v>69.126749999999987</v>
      </c>
      <c r="HF16" s="37">
        <f>HF$13*SUMIFS(conditions!$38:$38,conditions!$8:$8,"&lt;="&amp;HF$9,conditions!$9:$9,"&gt;="&amp;HF$9)</f>
        <v>69.126749999999987</v>
      </c>
      <c r="HG16" s="37">
        <f>HG$13*SUMIFS(conditions!$38:$38,conditions!$8:$8,"&lt;="&amp;HG$9,conditions!$9:$9,"&gt;="&amp;HG$9)</f>
        <v>0</v>
      </c>
      <c r="HH16" s="37">
        <f>HH$13*SUMIFS(conditions!$38:$38,conditions!$8:$8,"&lt;="&amp;HH$9,conditions!$9:$9,"&gt;="&amp;HH$9)</f>
        <v>0</v>
      </c>
      <c r="HI16" s="37">
        <f>HI$13*SUMIFS(conditions!$38:$38,conditions!$8:$8,"&lt;="&amp;HI$9,conditions!$9:$9,"&gt;="&amp;HI$9)</f>
        <v>69.126749999999987</v>
      </c>
      <c r="HJ16" s="37">
        <f>HJ$13*SUMIFS(conditions!$38:$38,conditions!$8:$8,"&lt;="&amp;HJ$9,conditions!$9:$9,"&gt;="&amp;HJ$9)</f>
        <v>69.126749999999987</v>
      </c>
      <c r="HK16" s="37">
        <f>HK$13*SUMIFS(conditions!$38:$38,conditions!$8:$8,"&lt;="&amp;HK$9,conditions!$9:$9,"&gt;="&amp;HK$9)</f>
        <v>69.126749999999987</v>
      </c>
      <c r="HL16" s="37">
        <f>HL$13*SUMIFS(conditions!$38:$38,conditions!$8:$8,"&lt;="&amp;HL$9,conditions!$9:$9,"&gt;="&amp;HL$9)</f>
        <v>69.126749999999987</v>
      </c>
      <c r="HM16" s="37">
        <f>HM$13*SUMIFS(conditions!$38:$38,conditions!$8:$8,"&lt;="&amp;HM$9,conditions!$9:$9,"&gt;="&amp;HM$9)</f>
        <v>69.126749999999987</v>
      </c>
      <c r="HN16" s="37">
        <f>HN$13*SUMIFS(conditions!$38:$38,conditions!$8:$8,"&lt;="&amp;HN$9,conditions!$9:$9,"&gt;="&amp;HN$9)</f>
        <v>0</v>
      </c>
      <c r="HO16" s="37">
        <f>HO$13*SUMIFS(conditions!$38:$38,conditions!$8:$8,"&lt;="&amp;HO$9,conditions!$9:$9,"&gt;="&amp;HO$9)</f>
        <v>0</v>
      </c>
      <c r="HP16" s="37">
        <f>HP$13*SUMIFS(conditions!$38:$38,conditions!$8:$8,"&lt;="&amp;HP$9,conditions!$9:$9,"&gt;="&amp;HP$9)</f>
        <v>69.126749999999987</v>
      </c>
      <c r="HQ16" s="37">
        <f>HQ$13*SUMIFS(conditions!$38:$38,conditions!$8:$8,"&lt;="&amp;HQ$9,conditions!$9:$9,"&gt;="&amp;HQ$9)</f>
        <v>69.126749999999987</v>
      </c>
      <c r="HR16" s="37">
        <f>HR$13*SUMIFS(conditions!$38:$38,conditions!$8:$8,"&lt;="&amp;HR$9,conditions!$9:$9,"&gt;="&amp;HR$9)</f>
        <v>69.126749999999987</v>
      </c>
      <c r="HS16" s="37">
        <f>HS$13*SUMIFS(conditions!$38:$38,conditions!$8:$8,"&lt;="&amp;HS$9,conditions!$9:$9,"&gt;="&amp;HS$9)</f>
        <v>69.126749999999987</v>
      </c>
      <c r="HT16" s="37">
        <f>HT$13*SUMIFS(conditions!$38:$38,conditions!$8:$8,"&lt;="&amp;HT$9,conditions!$9:$9,"&gt;="&amp;HT$9)</f>
        <v>69.126749999999987</v>
      </c>
      <c r="HU16" s="37">
        <f>HU$13*SUMIFS(conditions!$38:$38,conditions!$8:$8,"&lt;="&amp;HU$9,conditions!$9:$9,"&gt;="&amp;HU$9)</f>
        <v>0</v>
      </c>
      <c r="HV16" s="37">
        <f>HV$13*SUMIFS(conditions!$38:$38,conditions!$8:$8,"&lt;="&amp;HV$9,conditions!$9:$9,"&gt;="&amp;HV$9)</f>
        <v>0</v>
      </c>
      <c r="HW16" s="37">
        <f>HW$13*SUMIFS(conditions!$38:$38,conditions!$8:$8,"&lt;="&amp;HW$9,conditions!$9:$9,"&gt;="&amp;HW$9)</f>
        <v>69.126749999999987</v>
      </c>
      <c r="HX16" s="37">
        <f>HX$13*SUMIFS(conditions!$38:$38,conditions!$8:$8,"&lt;="&amp;HX$9,conditions!$9:$9,"&gt;="&amp;HX$9)</f>
        <v>69.126749999999987</v>
      </c>
      <c r="HY16" s="37">
        <f>HY$13*SUMIFS(conditions!$38:$38,conditions!$8:$8,"&lt;="&amp;HY$9,conditions!$9:$9,"&gt;="&amp;HY$9)</f>
        <v>69.126749999999987</v>
      </c>
      <c r="HZ16" s="37">
        <f>HZ$13*SUMIFS(conditions!$38:$38,conditions!$8:$8,"&lt;="&amp;HZ$9,conditions!$9:$9,"&gt;="&amp;HZ$9)</f>
        <v>69.126749999999987</v>
      </c>
      <c r="IA16" s="37">
        <f>IA$13*SUMIFS(conditions!$38:$38,conditions!$8:$8,"&lt;="&amp;IA$9,conditions!$9:$9,"&gt;="&amp;IA$9)</f>
        <v>69.126749999999987</v>
      </c>
      <c r="IB16" s="37">
        <f>IB$13*SUMIFS(conditions!$38:$38,conditions!$8:$8,"&lt;="&amp;IB$9,conditions!$9:$9,"&gt;="&amp;IB$9)</f>
        <v>0</v>
      </c>
      <c r="IC16" s="37">
        <f>IC$13*SUMIFS(conditions!$38:$38,conditions!$8:$8,"&lt;="&amp;IC$9,conditions!$9:$9,"&gt;="&amp;IC$9)</f>
        <v>0</v>
      </c>
      <c r="ID16" s="37">
        <f>ID$13*SUMIFS(conditions!$38:$38,conditions!$8:$8,"&lt;="&amp;ID$9,conditions!$9:$9,"&gt;="&amp;ID$9)</f>
        <v>63.596609999999991</v>
      </c>
      <c r="IE16" s="37">
        <f>IE$13*SUMIFS(conditions!$38:$38,conditions!$8:$8,"&lt;="&amp;IE$9,conditions!$9:$9,"&gt;="&amp;IE$9)</f>
        <v>63.596609999999991</v>
      </c>
      <c r="IF16" s="37">
        <f>IF$13*SUMIFS(conditions!$38:$38,conditions!$8:$8,"&lt;="&amp;IF$9,conditions!$9:$9,"&gt;="&amp;IF$9)</f>
        <v>63.596609999999991</v>
      </c>
      <c r="IG16" s="37">
        <f>IG$13*SUMIFS(conditions!$38:$38,conditions!$8:$8,"&lt;="&amp;IG$9,conditions!$9:$9,"&gt;="&amp;IG$9)</f>
        <v>63.596609999999991</v>
      </c>
      <c r="IH16" s="37">
        <f>IH$13*SUMIFS(conditions!$38:$38,conditions!$8:$8,"&lt;="&amp;IH$9,conditions!$9:$9,"&gt;="&amp;IH$9)</f>
        <v>63.596609999999991</v>
      </c>
      <c r="II16" s="37">
        <f>II$13*SUMIFS(conditions!$38:$38,conditions!$8:$8,"&lt;="&amp;II$9,conditions!$9:$9,"&gt;="&amp;II$9)</f>
        <v>0</v>
      </c>
      <c r="IJ16" s="37">
        <f>IJ$13*SUMIFS(conditions!$38:$38,conditions!$8:$8,"&lt;="&amp;IJ$9,conditions!$9:$9,"&gt;="&amp;IJ$9)</f>
        <v>0</v>
      </c>
      <c r="IK16" s="37">
        <f>IK$13*SUMIFS(conditions!$38:$38,conditions!$8:$8,"&lt;="&amp;IK$9,conditions!$9:$9,"&gt;="&amp;IK$9)</f>
        <v>63.596609999999991</v>
      </c>
      <c r="IL16" s="37">
        <f>IL$13*SUMIFS(conditions!$38:$38,conditions!$8:$8,"&lt;="&amp;IL$9,conditions!$9:$9,"&gt;="&amp;IL$9)</f>
        <v>63.596609999999991</v>
      </c>
      <c r="IM16" s="37">
        <f>IM$13*SUMIFS(conditions!$38:$38,conditions!$8:$8,"&lt;="&amp;IM$9,conditions!$9:$9,"&gt;="&amp;IM$9)</f>
        <v>63.596609999999991</v>
      </c>
      <c r="IN16" s="37">
        <f>IN$13*SUMIFS(conditions!$38:$38,conditions!$8:$8,"&lt;="&amp;IN$9,conditions!$9:$9,"&gt;="&amp;IN$9)</f>
        <v>63.596609999999991</v>
      </c>
      <c r="IO16" s="37">
        <f>IO$13*SUMIFS(conditions!$38:$38,conditions!$8:$8,"&lt;="&amp;IO$9,conditions!$9:$9,"&gt;="&amp;IO$9)</f>
        <v>63.596609999999991</v>
      </c>
      <c r="IP16" s="37">
        <f>IP$13*SUMIFS(conditions!$38:$38,conditions!$8:$8,"&lt;="&amp;IP$9,conditions!$9:$9,"&gt;="&amp;IP$9)</f>
        <v>0</v>
      </c>
      <c r="IQ16" s="37">
        <f>IQ$13*SUMIFS(conditions!$38:$38,conditions!$8:$8,"&lt;="&amp;IQ$9,conditions!$9:$9,"&gt;="&amp;IQ$9)</f>
        <v>0</v>
      </c>
      <c r="IR16" s="37">
        <f>IR$13*SUMIFS(conditions!$38:$38,conditions!$8:$8,"&lt;="&amp;IR$9,conditions!$9:$9,"&gt;="&amp;IR$9)</f>
        <v>63.596609999999991</v>
      </c>
      <c r="IS16" s="37">
        <f>IS$13*SUMIFS(conditions!$38:$38,conditions!$8:$8,"&lt;="&amp;IS$9,conditions!$9:$9,"&gt;="&amp;IS$9)</f>
        <v>63.596609999999991</v>
      </c>
      <c r="IT16" s="37">
        <f>IT$13*SUMIFS(conditions!$38:$38,conditions!$8:$8,"&lt;="&amp;IT$9,conditions!$9:$9,"&gt;="&amp;IT$9)</f>
        <v>63.596609999999991</v>
      </c>
      <c r="IU16" s="37">
        <f>IU$13*SUMIFS(conditions!$38:$38,conditions!$8:$8,"&lt;="&amp;IU$9,conditions!$9:$9,"&gt;="&amp;IU$9)</f>
        <v>63.596609999999991</v>
      </c>
      <c r="IV16" s="37">
        <f>IV$13*SUMIFS(conditions!$38:$38,conditions!$8:$8,"&lt;="&amp;IV$9,conditions!$9:$9,"&gt;="&amp;IV$9)</f>
        <v>63.596609999999991</v>
      </c>
      <c r="IW16" s="37">
        <f>IW$13*SUMIFS(conditions!$38:$38,conditions!$8:$8,"&lt;="&amp;IW$9,conditions!$9:$9,"&gt;="&amp;IW$9)</f>
        <v>0</v>
      </c>
      <c r="IX16" s="37">
        <f>IX$13*SUMIFS(conditions!$38:$38,conditions!$8:$8,"&lt;="&amp;IX$9,conditions!$9:$9,"&gt;="&amp;IX$9)</f>
        <v>0</v>
      </c>
      <c r="IY16" s="37">
        <f>IY$13*SUMIFS(conditions!$38:$38,conditions!$8:$8,"&lt;="&amp;IY$9,conditions!$9:$9,"&gt;="&amp;IY$9)</f>
        <v>63.596609999999991</v>
      </c>
      <c r="IZ16" s="37">
        <f>IZ$13*SUMIFS(conditions!$38:$38,conditions!$8:$8,"&lt;="&amp;IZ$9,conditions!$9:$9,"&gt;="&amp;IZ$9)</f>
        <v>63.596609999999991</v>
      </c>
      <c r="JA16" s="37">
        <f>JA$13*SUMIFS(conditions!$38:$38,conditions!$8:$8,"&lt;="&amp;JA$9,conditions!$9:$9,"&gt;="&amp;JA$9)</f>
        <v>63.596609999999991</v>
      </c>
      <c r="JB16" s="37">
        <f>JB$13*SUMIFS(conditions!$38:$38,conditions!$8:$8,"&lt;="&amp;JB$9,conditions!$9:$9,"&gt;="&amp;JB$9)</f>
        <v>63.596609999999991</v>
      </c>
      <c r="JC16" s="37">
        <f>JC$13*SUMIFS(conditions!$38:$38,conditions!$8:$8,"&lt;="&amp;JC$9,conditions!$9:$9,"&gt;="&amp;JC$9)</f>
        <v>63.596609999999991</v>
      </c>
      <c r="JD16" s="37">
        <f>JD$13*SUMIFS(conditions!$38:$38,conditions!$8:$8,"&lt;="&amp;JD$9,conditions!$9:$9,"&gt;="&amp;JD$9)</f>
        <v>0</v>
      </c>
      <c r="JE16" s="37">
        <f>JE$13*SUMIFS(conditions!$38:$38,conditions!$8:$8,"&lt;="&amp;JE$9,conditions!$9:$9,"&gt;="&amp;JE$9)</f>
        <v>0</v>
      </c>
      <c r="JF16" s="37">
        <f>JF$13*SUMIFS(conditions!$38:$38,conditions!$8:$8,"&lt;="&amp;JF$9,conditions!$9:$9,"&gt;="&amp;JF$9)</f>
        <v>65.504508299999983</v>
      </c>
      <c r="JG16" s="37">
        <f>JG$13*SUMIFS(conditions!$38:$38,conditions!$8:$8,"&lt;="&amp;JG$9,conditions!$9:$9,"&gt;="&amp;JG$9)</f>
        <v>65.504508299999983</v>
      </c>
      <c r="JH16" s="37">
        <f>JH$13*SUMIFS(conditions!$38:$38,conditions!$8:$8,"&lt;="&amp;JH$9,conditions!$9:$9,"&gt;="&amp;JH$9)</f>
        <v>65.504508299999983</v>
      </c>
      <c r="JI16" s="37">
        <f>JI$13*SUMIFS(conditions!$38:$38,conditions!$8:$8,"&lt;="&amp;JI$9,conditions!$9:$9,"&gt;="&amp;JI$9)</f>
        <v>65.504508299999983</v>
      </c>
      <c r="JJ16" s="37">
        <f>JJ$13*SUMIFS(conditions!$38:$38,conditions!$8:$8,"&lt;="&amp;JJ$9,conditions!$9:$9,"&gt;="&amp;JJ$9)</f>
        <v>65.504508299999983</v>
      </c>
      <c r="JK16" s="37">
        <f>JK$13*SUMIFS(conditions!$38:$38,conditions!$8:$8,"&lt;="&amp;JK$9,conditions!$9:$9,"&gt;="&amp;JK$9)</f>
        <v>0</v>
      </c>
      <c r="JL16" s="37">
        <f>JL$13*SUMIFS(conditions!$38:$38,conditions!$8:$8,"&lt;="&amp;JL$9,conditions!$9:$9,"&gt;="&amp;JL$9)</f>
        <v>0</v>
      </c>
      <c r="JM16" s="37">
        <f>JM$13*SUMIFS(conditions!$38:$38,conditions!$8:$8,"&lt;="&amp;JM$9,conditions!$9:$9,"&gt;="&amp;JM$9)</f>
        <v>65.504508299999983</v>
      </c>
      <c r="JN16" s="37">
        <f>JN$13*SUMIFS(conditions!$38:$38,conditions!$8:$8,"&lt;="&amp;JN$9,conditions!$9:$9,"&gt;="&amp;JN$9)</f>
        <v>65.504508299999983</v>
      </c>
      <c r="JO16" s="37">
        <f>JO$13*SUMIFS(conditions!$38:$38,conditions!$8:$8,"&lt;="&amp;JO$9,conditions!$9:$9,"&gt;="&amp;JO$9)</f>
        <v>65.504508299999983</v>
      </c>
      <c r="JP16" s="37">
        <f>JP$13*SUMIFS(conditions!$38:$38,conditions!$8:$8,"&lt;="&amp;JP$9,conditions!$9:$9,"&gt;="&amp;JP$9)</f>
        <v>65.504508299999983</v>
      </c>
      <c r="JQ16" s="37">
        <f>JQ$13*SUMIFS(conditions!$38:$38,conditions!$8:$8,"&lt;="&amp;JQ$9,conditions!$9:$9,"&gt;="&amp;JQ$9)</f>
        <v>65.504508299999983</v>
      </c>
      <c r="JR16" s="37">
        <f>JR$13*SUMIFS(conditions!$38:$38,conditions!$8:$8,"&lt;="&amp;JR$9,conditions!$9:$9,"&gt;="&amp;JR$9)</f>
        <v>0</v>
      </c>
      <c r="JS16" s="37">
        <f>JS$13*SUMIFS(conditions!$38:$38,conditions!$8:$8,"&lt;="&amp;JS$9,conditions!$9:$9,"&gt;="&amp;JS$9)</f>
        <v>0</v>
      </c>
      <c r="JT16" s="37">
        <f>JT$13*SUMIFS(conditions!$38:$38,conditions!$8:$8,"&lt;="&amp;JT$9,conditions!$9:$9,"&gt;="&amp;JT$9)</f>
        <v>65.504508299999983</v>
      </c>
      <c r="JU16" s="37">
        <f>JU$13*SUMIFS(conditions!$38:$38,conditions!$8:$8,"&lt;="&amp;JU$9,conditions!$9:$9,"&gt;="&amp;JU$9)</f>
        <v>65.504508299999983</v>
      </c>
      <c r="JV16" s="37">
        <f>JV$13*SUMIFS(conditions!$38:$38,conditions!$8:$8,"&lt;="&amp;JV$9,conditions!$9:$9,"&gt;="&amp;JV$9)</f>
        <v>65.504508299999983</v>
      </c>
      <c r="JW16" s="37">
        <f>JW$13*SUMIFS(conditions!$38:$38,conditions!$8:$8,"&lt;="&amp;JW$9,conditions!$9:$9,"&gt;="&amp;JW$9)</f>
        <v>65.504508299999983</v>
      </c>
      <c r="JX16" s="37">
        <f>JX$13*SUMIFS(conditions!$38:$38,conditions!$8:$8,"&lt;="&amp;JX$9,conditions!$9:$9,"&gt;="&amp;JX$9)</f>
        <v>65.504508299999983</v>
      </c>
      <c r="JY16" s="37">
        <f>JY$13*SUMIFS(conditions!$38:$38,conditions!$8:$8,"&lt;="&amp;JY$9,conditions!$9:$9,"&gt;="&amp;JY$9)</f>
        <v>0</v>
      </c>
      <c r="JZ16" s="37">
        <f>JZ$13*SUMIFS(conditions!$38:$38,conditions!$8:$8,"&lt;="&amp;JZ$9,conditions!$9:$9,"&gt;="&amp;JZ$9)</f>
        <v>0</v>
      </c>
      <c r="KA16" s="37">
        <f>KA$13*SUMIFS(conditions!$38:$38,conditions!$8:$8,"&lt;="&amp;KA$9,conditions!$9:$9,"&gt;="&amp;KA$9)</f>
        <v>65.504508299999983</v>
      </c>
      <c r="KB16" s="37">
        <f>KB$13*SUMIFS(conditions!$38:$38,conditions!$8:$8,"&lt;="&amp;KB$9,conditions!$9:$9,"&gt;="&amp;KB$9)</f>
        <v>65.504508299999983</v>
      </c>
      <c r="KC16" s="37">
        <f>KC$13*SUMIFS(conditions!$38:$38,conditions!$8:$8,"&lt;="&amp;KC$9,conditions!$9:$9,"&gt;="&amp;KC$9)</f>
        <v>65.504508299999983</v>
      </c>
      <c r="KD16" s="37">
        <f>KD$13*SUMIFS(conditions!$38:$38,conditions!$8:$8,"&lt;="&amp;KD$9,conditions!$9:$9,"&gt;="&amp;KD$9)</f>
        <v>65.504508299999983</v>
      </c>
      <c r="KE16" s="37">
        <f>KE$13*SUMIFS(conditions!$38:$38,conditions!$8:$8,"&lt;="&amp;KE$9,conditions!$9:$9,"&gt;="&amp;KE$9)</f>
        <v>65.504508299999983</v>
      </c>
      <c r="KF16" s="37">
        <f>KF$13*SUMIFS(conditions!$38:$38,conditions!$8:$8,"&lt;="&amp;KF$9,conditions!$9:$9,"&gt;="&amp;KF$9)</f>
        <v>0</v>
      </c>
      <c r="KG16" s="37">
        <f>KG$13*SUMIFS(conditions!$38:$38,conditions!$8:$8,"&lt;="&amp;KG$9,conditions!$9:$9,"&gt;="&amp;KG$9)</f>
        <v>0</v>
      </c>
      <c r="KH16" s="37">
        <f>KH$13*SUMIFS(conditions!$38:$38,conditions!$8:$8,"&lt;="&amp;KH$9,conditions!$9:$9,"&gt;="&amp;KH$9)</f>
        <v>65.504508299999983</v>
      </c>
      <c r="KI16" s="37">
        <f>KI$13*SUMIFS(conditions!$38:$38,conditions!$8:$8,"&lt;="&amp;KI$9,conditions!$9:$9,"&gt;="&amp;KI$9)</f>
        <v>65.504508299999983</v>
      </c>
      <c r="KJ16" s="37">
        <f>KJ$13*SUMIFS(conditions!$38:$38,conditions!$8:$8,"&lt;="&amp;KJ$9,conditions!$9:$9,"&gt;="&amp;KJ$9)</f>
        <v>85.779713249999986</v>
      </c>
      <c r="KK16" s="37">
        <f>KK$13*SUMIFS(conditions!$38:$38,conditions!$8:$8,"&lt;="&amp;KK$9,conditions!$9:$9,"&gt;="&amp;KK$9)</f>
        <v>85.779713249999986</v>
      </c>
      <c r="KL16" s="37">
        <f>KL$13*SUMIFS(conditions!$38:$38,conditions!$8:$8,"&lt;="&amp;KL$9,conditions!$9:$9,"&gt;="&amp;KL$9)</f>
        <v>85.779713249999986</v>
      </c>
      <c r="KM16" s="37">
        <f>KM$13*SUMIFS(conditions!$38:$38,conditions!$8:$8,"&lt;="&amp;KM$9,conditions!$9:$9,"&gt;="&amp;KM$9)</f>
        <v>0</v>
      </c>
      <c r="KN16" s="37">
        <f>KN$13*SUMIFS(conditions!$38:$38,conditions!$8:$8,"&lt;="&amp;KN$9,conditions!$9:$9,"&gt;="&amp;KN$9)</f>
        <v>0</v>
      </c>
      <c r="KO16" s="37">
        <f>KO$13*SUMIFS(conditions!$38:$38,conditions!$8:$8,"&lt;="&amp;KO$9,conditions!$9:$9,"&gt;="&amp;KO$9)</f>
        <v>85.779713249999986</v>
      </c>
      <c r="KP16" s="37">
        <f>KP$13*SUMIFS(conditions!$38:$38,conditions!$8:$8,"&lt;="&amp;KP$9,conditions!$9:$9,"&gt;="&amp;KP$9)</f>
        <v>85.779713249999986</v>
      </c>
      <c r="KQ16" s="37">
        <f>KQ$13*SUMIFS(conditions!$38:$38,conditions!$8:$8,"&lt;="&amp;KQ$9,conditions!$9:$9,"&gt;="&amp;KQ$9)</f>
        <v>85.779713249999986</v>
      </c>
      <c r="KR16" s="37">
        <f>KR$13*SUMIFS(conditions!$38:$38,conditions!$8:$8,"&lt;="&amp;KR$9,conditions!$9:$9,"&gt;="&amp;KR$9)</f>
        <v>85.779713249999986</v>
      </c>
      <c r="KS16" s="37">
        <f>KS$13*SUMIFS(conditions!$38:$38,conditions!$8:$8,"&lt;="&amp;KS$9,conditions!$9:$9,"&gt;="&amp;KS$9)</f>
        <v>85.779713249999986</v>
      </c>
      <c r="KT16" s="37">
        <f>KT$13*SUMIFS(conditions!$38:$38,conditions!$8:$8,"&lt;="&amp;KT$9,conditions!$9:$9,"&gt;="&amp;KT$9)</f>
        <v>0</v>
      </c>
      <c r="KU16" s="37">
        <f>KU$13*SUMIFS(conditions!$38:$38,conditions!$8:$8,"&lt;="&amp;KU$9,conditions!$9:$9,"&gt;="&amp;KU$9)</f>
        <v>0</v>
      </c>
      <c r="KV16" s="37">
        <f>KV$13*SUMIFS(conditions!$38:$38,conditions!$8:$8,"&lt;="&amp;KV$9,conditions!$9:$9,"&gt;="&amp;KV$9)</f>
        <v>85.779713249999986</v>
      </c>
      <c r="KW16" s="37">
        <f>KW$13*SUMIFS(conditions!$38:$38,conditions!$8:$8,"&lt;="&amp;KW$9,conditions!$9:$9,"&gt;="&amp;KW$9)</f>
        <v>85.779713249999986</v>
      </c>
      <c r="KX16" s="37">
        <f>KX$13*SUMIFS(conditions!$38:$38,conditions!$8:$8,"&lt;="&amp;KX$9,conditions!$9:$9,"&gt;="&amp;KX$9)</f>
        <v>85.779713249999986</v>
      </c>
      <c r="KY16" s="37">
        <f>KY$13*SUMIFS(conditions!$38:$38,conditions!$8:$8,"&lt;="&amp;KY$9,conditions!$9:$9,"&gt;="&amp;KY$9)</f>
        <v>85.779713249999986</v>
      </c>
      <c r="KZ16" s="37">
        <f>KZ$13*SUMIFS(conditions!$38:$38,conditions!$8:$8,"&lt;="&amp;KZ$9,conditions!$9:$9,"&gt;="&amp;KZ$9)</f>
        <v>85.779713249999986</v>
      </c>
      <c r="LA16" s="37">
        <f>LA$13*SUMIFS(conditions!$38:$38,conditions!$8:$8,"&lt;="&amp;LA$9,conditions!$9:$9,"&gt;="&amp;LA$9)</f>
        <v>0</v>
      </c>
      <c r="LB16" s="37">
        <f>LB$13*SUMIFS(conditions!$38:$38,conditions!$8:$8,"&lt;="&amp;LB$9,conditions!$9:$9,"&gt;="&amp;LB$9)</f>
        <v>0</v>
      </c>
      <c r="LC16" s="37">
        <f>LC$13*SUMIFS(conditions!$38:$38,conditions!$8:$8,"&lt;="&amp;LC$9,conditions!$9:$9,"&gt;="&amp;LC$9)</f>
        <v>85.779713249999986</v>
      </c>
      <c r="LD16" s="37">
        <f>LD$13*SUMIFS(conditions!$38:$38,conditions!$8:$8,"&lt;="&amp;LD$9,conditions!$9:$9,"&gt;="&amp;LD$9)</f>
        <v>85.779713249999986</v>
      </c>
      <c r="LE16" s="37">
        <f>LE$13*SUMIFS(conditions!$38:$38,conditions!$8:$8,"&lt;="&amp;LE$9,conditions!$9:$9,"&gt;="&amp;LE$9)</f>
        <v>85.779713249999986</v>
      </c>
      <c r="LF16" s="37">
        <f>LF$13*SUMIFS(conditions!$38:$38,conditions!$8:$8,"&lt;="&amp;LF$9,conditions!$9:$9,"&gt;="&amp;LF$9)</f>
        <v>85.779713249999986</v>
      </c>
      <c r="LG16" s="37">
        <f>LG$13*SUMIFS(conditions!$38:$38,conditions!$8:$8,"&lt;="&amp;LG$9,conditions!$9:$9,"&gt;="&amp;LG$9)</f>
        <v>85.779713249999986</v>
      </c>
      <c r="LH16" s="37">
        <f>LH$13*SUMIFS(conditions!$38:$38,conditions!$8:$8,"&lt;="&amp;LH$9,conditions!$9:$9,"&gt;="&amp;LH$9)</f>
        <v>0</v>
      </c>
      <c r="LI16" s="37">
        <f>LI$13*SUMIFS(conditions!$38:$38,conditions!$8:$8,"&lt;="&amp;LI$9,conditions!$9:$9,"&gt;="&amp;LI$9)</f>
        <v>0</v>
      </c>
      <c r="LJ16" s="37">
        <f>LJ$13*SUMIFS(conditions!$38:$38,conditions!$8:$8,"&lt;="&amp;LJ$9,conditions!$9:$9,"&gt;="&amp;LJ$9)</f>
        <v>85.779713249999986</v>
      </c>
      <c r="LK16" s="37">
        <f>LK$13*SUMIFS(conditions!$38:$38,conditions!$8:$8,"&lt;="&amp;LK$9,conditions!$9:$9,"&gt;="&amp;LK$9)</f>
        <v>85.779713249999986</v>
      </c>
      <c r="LL16" s="37">
        <f>LL$13*SUMIFS(conditions!$38:$38,conditions!$8:$8,"&lt;="&amp;LL$9,conditions!$9:$9,"&gt;="&amp;LL$9)</f>
        <v>85.779713249999986</v>
      </c>
      <c r="LM16" s="37">
        <f>LM$13*SUMIFS(conditions!$38:$38,conditions!$8:$8,"&lt;="&amp;LM$9,conditions!$9:$9,"&gt;="&amp;LM$9)</f>
        <v>85.779713249999986</v>
      </c>
      <c r="LN16" s="37">
        <f>LN$13*SUMIFS(conditions!$38:$38,conditions!$8:$8,"&lt;="&amp;LN$9,conditions!$9:$9,"&gt;="&amp;LN$9)</f>
        <v>111.51362722500001</v>
      </c>
      <c r="LO16" s="37">
        <f>LO$13*SUMIFS(conditions!$38:$38,conditions!$8:$8,"&lt;="&amp;LO$9,conditions!$9:$9,"&gt;="&amp;LO$9)</f>
        <v>0</v>
      </c>
      <c r="LP16" s="37">
        <f>LP$13*SUMIFS(conditions!$38:$38,conditions!$8:$8,"&lt;="&amp;LP$9,conditions!$9:$9,"&gt;="&amp;LP$9)</f>
        <v>0</v>
      </c>
      <c r="LQ16" s="37">
        <f>LQ$13*SUMIFS(conditions!$38:$38,conditions!$8:$8,"&lt;="&amp;LQ$9,conditions!$9:$9,"&gt;="&amp;LQ$9)</f>
        <v>111.51362722500001</v>
      </c>
      <c r="LR16" s="37">
        <f>LR$13*SUMIFS(conditions!$38:$38,conditions!$8:$8,"&lt;="&amp;LR$9,conditions!$9:$9,"&gt;="&amp;LR$9)</f>
        <v>111.51362722500001</v>
      </c>
      <c r="LS16" s="37">
        <f>LS$13*SUMIFS(conditions!$38:$38,conditions!$8:$8,"&lt;="&amp;LS$9,conditions!$9:$9,"&gt;="&amp;LS$9)</f>
        <v>111.51362722500001</v>
      </c>
      <c r="LT16" s="37">
        <f>LT$13*SUMIFS(conditions!$38:$38,conditions!$8:$8,"&lt;="&amp;LT$9,conditions!$9:$9,"&gt;="&amp;LT$9)</f>
        <v>111.51362722500001</v>
      </c>
      <c r="LU16" s="37">
        <f>LU$13*SUMIFS(conditions!$38:$38,conditions!$8:$8,"&lt;="&amp;LU$9,conditions!$9:$9,"&gt;="&amp;LU$9)</f>
        <v>111.51362722500001</v>
      </c>
      <c r="LV16" s="37">
        <f>LV$13*SUMIFS(conditions!$38:$38,conditions!$8:$8,"&lt;="&amp;LV$9,conditions!$9:$9,"&gt;="&amp;LV$9)</f>
        <v>0</v>
      </c>
      <c r="LW16" s="37">
        <f>LW$13*SUMIFS(conditions!$38:$38,conditions!$8:$8,"&lt;="&amp;LW$9,conditions!$9:$9,"&gt;="&amp;LW$9)</f>
        <v>0</v>
      </c>
      <c r="LX16" s="37">
        <f>LX$13*SUMIFS(conditions!$38:$38,conditions!$8:$8,"&lt;="&amp;LX$9,conditions!$9:$9,"&gt;="&amp;LX$9)</f>
        <v>111.51362722500001</v>
      </c>
      <c r="LY16" s="37">
        <f>LY$13*SUMIFS(conditions!$38:$38,conditions!$8:$8,"&lt;="&amp;LY$9,conditions!$9:$9,"&gt;="&amp;LY$9)</f>
        <v>111.51362722500001</v>
      </c>
      <c r="LZ16" s="37">
        <f>LZ$13*SUMIFS(conditions!$38:$38,conditions!$8:$8,"&lt;="&amp;LZ$9,conditions!$9:$9,"&gt;="&amp;LZ$9)</f>
        <v>111.51362722500001</v>
      </c>
      <c r="MA16" s="37">
        <f>MA$13*SUMIFS(conditions!$38:$38,conditions!$8:$8,"&lt;="&amp;MA$9,conditions!$9:$9,"&gt;="&amp;MA$9)</f>
        <v>111.51362722500001</v>
      </c>
      <c r="MB16" s="37">
        <f>MB$13*SUMIFS(conditions!$38:$38,conditions!$8:$8,"&lt;="&amp;MB$9,conditions!$9:$9,"&gt;="&amp;MB$9)</f>
        <v>111.51362722500001</v>
      </c>
      <c r="MC16" s="37">
        <f>MC$13*SUMIFS(conditions!$38:$38,conditions!$8:$8,"&lt;="&amp;MC$9,conditions!$9:$9,"&gt;="&amp;MC$9)</f>
        <v>0</v>
      </c>
      <c r="MD16" s="37">
        <f>MD$13*SUMIFS(conditions!$38:$38,conditions!$8:$8,"&lt;="&amp;MD$9,conditions!$9:$9,"&gt;="&amp;MD$9)</f>
        <v>0</v>
      </c>
      <c r="ME16" s="37">
        <f>ME$13*SUMIFS(conditions!$38:$38,conditions!$8:$8,"&lt;="&amp;ME$9,conditions!$9:$9,"&gt;="&amp;ME$9)</f>
        <v>111.51362722500001</v>
      </c>
      <c r="MF16" s="37">
        <f>MF$13*SUMIFS(conditions!$38:$38,conditions!$8:$8,"&lt;="&amp;MF$9,conditions!$9:$9,"&gt;="&amp;MF$9)</f>
        <v>111.51362722500001</v>
      </c>
      <c r="MG16" s="37">
        <f>MG$13*SUMIFS(conditions!$38:$38,conditions!$8:$8,"&lt;="&amp;MG$9,conditions!$9:$9,"&gt;="&amp;MG$9)</f>
        <v>111.51362722500001</v>
      </c>
      <c r="MH16" s="37">
        <f>MH$13*SUMIFS(conditions!$38:$38,conditions!$8:$8,"&lt;="&amp;MH$9,conditions!$9:$9,"&gt;="&amp;MH$9)</f>
        <v>111.51362722500001</v>
      </c>
      <c r="MI16" s="37">
        <f>MI$13*SUMIFS(conditions!$38:$38,conditions!$8:$8,"&lt;="&amp;MI$9,conditions!$9:$9,"&gt;="&amp;MI$9)</f>
        <v>111.51362722500001</v>
      </c>
      <c r="MJ16" s="37">
        <f>MJ$13*SUMIFS(conditions!$38:$38,conditions!$8:$8,"&lt;="&amp;MJ$9,conditions!$9:$9,"&gt;="&amp;MJ$9)</f>
        <v>0</v>
      </c>
      <c r="MK16" s="37">
        <f>MK$13*SUMIFS(conditions!$38:$38,conditions!$8:$8,"&lt;="&amp;MK$9,conditions!$9:$9,"&gt;="&amp;MK$9)</f>
        <v>0</v>
      </c>
      <c r="ML16" s="37">
        <f>ML$13*SUMIFS(conditions!$38:$38,conditions!$8:$8,"&lt;="&amp;ML$9,conditions!$9:$9,"&gt;="&amp;ML$9)</f>
        <v>111.51362722500001</v>
      </c>
      <c r="MM16" s="37">
        <f>MM$13*SUMIFS(conditions!$38:$38,conditions!$8:$8,"&lt;="&amp;MM$9,conditions!$9:$9,"&gt;="&amp;MM$9)</f>
        <v>111.51362722500001</v>
      </c>
      <c r="MN16" s="37">
        <f>MN$13*SUMIFS(conditions!$38:$38,conditions!$8:$8,"&lt;="&amp;MN$9,conditions!$9:$9,"&gt;="&amp;MN$9)</f>
        <v>111.51362722500001</v>
      </c>
      <c r="MO16" s="37">
        <f>MO$13*SUMIFS(conditions!$38:$38,conditions!$8:$8,"&lt;="&amp;MO$9,conditions!$9:$9,"&gt;="&amp;MO$9)</f>
        <v>111.51362722500001</v>
      </c>
      <c r="MP16" s="37">
        <f>MP$13*SUMIFS(conditions!$38:$38,conditions!$8:$8,"&lt;="&amp;MP$9,conditions!$9:$9,"&gt;="&amp;MP$9)</f>
        <v>111.51362722500001</v>
      </c>
      <c r="MQ16" s="37">
        <f>MQ$13*SUMIFS(conditions!$38:$38,conditions!$8:$8,"&lt;="&amp;MQ$9,conditions!$9:$9,"&gt;="&amp;MQ$9)</f>
        <v>0</v>
      </c>
      <c r="MR16" s="37">
        <f>MR$13*SUMIFS(conditions!$38:$38,conditions!$8:$8,"&lt;="&amp;MR$9,conditions!$9:$9,"&gt;="&amp;MR$9)</f>
        <v>0</v>
      </c>
      <c r="MS16" s="37">
        <f>MS$13*SUMIFS(conditions!$38:$38,conditions!$8:$8,"&lt;="&amp;MS$9,conditions!$9:$9,"&gt;="&amp;MS$9)</f>
        <v>133.81635266999999</v>
      </c>
      <c r="MT16" s="37">
        <f>MT$13*SUMIFS(conditions!$38:$38,conditions!$8:$8,"&lt;="&amp;MT$9,conditions!$9:$9,"&gt;="&amp;MT$9)</f>
        <v>133.81635266999999</v>
      </c>
      <c r="MU16" s="37">
        <f>MU$13*SUMIFS(conditions!$38:$38,conditions!$8:$8,"&lt;="&amp;MU$9,conditions!$9:$9,"&gt;="&amp;MU$9)</f>
        <v>133.81635266999999</v>
      </c>
      <c r="MV16" s="37">
        <f>MV$13*SUMIFS(conditions!$38:$38,conditions!$8:$8,"&lt;="&amp;MV$9,conditions!$9:$9,"&gt;="&amp;MV$9)</f>
        <v>133.81635266999999</v>
      </c>
      <c r="MW16" s="37">
        <f>MW$13*SUMIFS(conditions!$38:$38,conditions!$8:$8,"&lt;="&amp;MW$9,conditions!$9:$9,"&gt;="&amp;MW$9)</f>
        <v>133.81635266999999</v>
      </c>
      <c r="MX16" s="37">
        <f>MX$13*SUMIFS(conditions!$38:$38,conditions!$8:$8,"&lt;="&amp;MX$9,conditions!$9:$9,"&gt;="&amp;MX$9)</f>
        <v>0</v>
      </c>
      <c r="MY16" s="37">
        <f>MY$13*SUMIFS(conditions!$38:$38,conditions!$8:$8,"&lt;="&amp;MY$9,conditions!$9:$9,"&gt;="&amp;MY$9)</f>
        <v>0</v>
      </c>
      <c r="MZ16" s="37">
        <f>MZ$13*SUMIFS(conditions!$38:$38,conditions!$8:$8,"&lt;="&amp;MZ$9,conditions!$9:$9,"&gt;="&amp;MZ$9)</f>
        <v>133.81635266999999</v>
      </c>
      <c r="NA16" s="37">
        <f>NA$13*SUMIFS(conditions!$38:$38,conditions!$8:$8,"&lt;="&amp;NA$9,conditions!$9:$9,"&gt;="&amp;NA$9)</f>
        <v>133.81635266999999</v>
      </c>
      <c r="NB16" s="37">
        <f>NB$13*SUMIFS(conditions!$38:$38,conditions!$8:$8,"&lt;="&amp;NB$9,conditions!$9:$9,"&gt;="&amp;NB$9)</f>
        <v>133.81635266999999</v>
      </c>
      <c r="NC16" s="37">
        <f>NC$13*SUMIFS(conditions!$38:$38,conditions!$8:$8,"&lt;="&amp;NC$9,conditions!$9:$9,"&gt;="&amp;NC$9)</f>
        <v>133.81635266999999</v>
      </c>
      <c r="ND16" s="37">
        <f>ND$13*SUMIFS(conditions!$38:$38,conditions!$8:$8,"&lt;="&amp;ND$9,conditions!$9:$9,"&gt;="&amp;ND$9)</f>
        <v>133.81635266999999</v>
      </c>
      <c r="NE16" s="37">
        <f>NE$13*SUMIFS(conditions!$38:$38,conditions!$8:$8,"&lt;="&amp;NE$9,conditions!$9:$9,"&gt;="&amp;NE$9)</f>
        <v>0</v>
      </c>
      <c r="NF16" s="37">
        <f>NF$13*SUMIFS(conditions!$38:$38,conditions!$8:$8,"&lt;="&amp;NF$9,conditions!$9:$9,"&gt;="&amp;NF$9)</f>
        <v>0</v>
      </c>
      <c r="NG16" s="37">
        <f>NG$13*SUMIFS(conditions!$38:$38,conditions!$8:$8,"&lt;="&amp;NG$9,conditions!$9:$9,"&gt;="&amp;NG$9)</f>
        <v>133.81635266999999</v>
      </c>
      <c r="NH16" s="37">
        <f>NH$13*SUMIFS(conditions!$38:$38,conditions!$8:$8,"&lt;="&amp;NH$9,conditions!$9:$9,"&gt;="&amp;NH$9)</f>
        <v>133.81635266999999</v>
      </c>
      <c r="NI16" s="37">
        <f>NI$13*SUMIFS(conditions!$38:$38,conditions!$8:$8,"&lt;="&amp;NI$9,conditions!$9:$9,"&gt;="&amp;NI$9)</f>
        <v>133.81635266999999</v>
      </c>
      <c r="NJ16" s="37">
        <f>NJ$13*SUMIFS(conditions!$38:$38,conditions!$8:$8,"&lt;="&amp;NJ$9,conditions!$9:$9,"&gt;="&amp;NJ$9)</f>
        <v>133.81635266999999</v>
      </c>
      <c r="NK16" s="37">
        <f>NK$13*SUMIFS(conditions!$38:$38,conditions!$8:$8,"&lt;="&amp;NK$9,conditions!$9:$9,"&gt;="&amp;NK$9)</f>
        <v>133.81635266999999</v>
      </c>
      <c r="NL16" s="37">
        <f>NL$13*SUMIFS(conditions!$38:$38,conditions!$8:$8,"&lt;="&amp;NL$9,conditions!$9:$9,"&gt;="&amp;NL$9)</f>
        <v>0</v>
      </c>
      <c r="NM16" s="37">
        <f>NM$13*SUMIFS(conditions!$38:$38,conditions!$8:$8,"&lt;="&amp;NM$9,conditions!$9:$9,"&gt;="&amp;NM$9)</f>
        <v>0</v>
      </c>
      <c r="NN16" s="37">
        <f>NN$13*SUMIFS(conditions!$38:$38,conditions!$8:$8,"&lt;="&amp;NN$9,conditions!$9:$9,"&gt;="&amp;NN$9)</f>
        <v>133.81635266999999</v>
      </c>
      <c r="NO16" s="37">
        <f>NO$13*SUMIFS(conditions!$38:$38,conditions!$8:$8,"&lt;="&amp;NO$9,conditions!$9:$9,"&gt;="&amp;NO$9)</f>
        <v>133.81635266999999</v>
      </c>
      <c r="NP16" s="37">
        <f>NP$13*SUMIFS(conditions!$38:$38,conditions!$8:$8,"&lt;="&amp;NP$9,conditions!$9:$9,"&gt;="&amp;NP$9)</f>
        <v>133.81635266999999</v>
      </c>
      <c r="NQ16" s="37">
        <f>NQ$13*SUMIFS(conditions!$38:$38,conditions!$8:$8,"&lt;="&amp;NQ$9,conditions!$9:$9,"&gt;="&amp;NQ$9)</f>
        <v>133.81635266999999</v>
      </c>
      <c r="NR16" s="37">
        <f>NR$13*SUMIFS(conditions!$38:$38,conditions!$8:$8,"&lt;="&amp;NR$9,conditions!$9:$9,"&gt;="&amp;NR$9)</f>
        <v>133.81635266999999</v>
      </c>
      <c r="NS16" s="37">
        <f>NS$13*SUMIFS(conditions!$38:$38,conditions!$8:$8,"&lt;="&amp;NS$9,conditions!$9:$9,"&gt;="&amp;NS$9)</f>
        <v>0</v>
      </c>
      <c r="NT16" s="37">
        <f>NT$13*SUMIFS(conditions!$38:$38,conditions!$8:$8,"&lt;="&amp;NT$9,conditions!$9:$9,"&gt;="&amp;NT$9)</f>
        <v>0</v>
      </c>
      <c r="NU16" s="37">
        <f>NU$13*SUMIFS(conditions!$38:$38,conditions!$8:$8,"&lt;="&amp;NU$9,conditions!$9:$9,"&gt;="&amp;NU$9)</f>
        <v>133.81635266999999</v>
      </c>
      <c r="NV16" s="37">
        <f>NV$13*SUMIFS(conditions!$38:$38,conditions!$8:$8,"&lt;="&amp;NV$9,conditions!$9:$9,"&gt;="&amp;NV$9)</f>
        <v>133.81635266999999</v>
      </c>
    </row>
    <row r="17" spans="1:386" s="38" customFormat="1" ht="10.199999999999999" x14ac:dyDescent="0.2">
      <c r="A17" s="31"/>
      <c r="B17" s="31"/>
      <c r="C17" s="31"/>
      <c r="D17" s="31"/>
      <c r="E17" s="31"/>
      <c r="F17" s="31"/>
      <c r="G17" s="31" t="str">
        <f>G13</f>
        <v>бюджет продаж товаров</v>
      </c>
      <c r="H17" s="31"/>
      <c r="I17" s="31"/>
      <c r="J17" s="31" t="str">
        <f>IF($G17="","",INDEX(KPI!$H$11:$H$121,SUMIFS(KPI!$E$11:$E$121,KPI!$F$11:$F$121,$G17)))</f>
        <v>тыс.руб.</v>
      </c>
      <c r="K17" s="31"/>
      <c r="L17" s="31"/>
      <c r="M17" s="31"/>
      <c r="N17" s="31" t="str">
        <f>structure!$G$13</f>
        <v>товарная категория 3</v>
      </c>
      <c r="O17" s="31"/>
      <c r="P17" s="31"/>
      <c r="Q17" s="31"/>
      <c r="R17" s="37">
        <f t="shared" si="8"/>
        <v>15451.109003651998</v>
      </c>
      <c r="S17" s="31"/>
      <c r="T17" s="31"/>
      <c r="U17" s="37">
        <f>U$13*SUMIFS(conditions!$39:$39,conditions!$8:$8,"&lt;="&amp;U$9,conditions!$9:$9,"&gt;="&amp;U$9)</f>
        <v>48</v>
      </c>
      <c r="V17" s="37">
        <f>V$13*SUMIFS(conditions!$39:$39,conditions!$8:$8,"&lt;="&amp;V$9,conditions!$9:$9,"&gt;="&amp;V$9)</f>
        <v>48</v>
      </c>
      <c r="W17" s="37">
        <f>W$13*SUMIFS(conditions!$39:$39,conditions!$8:$8,"&lt;="&amp;W$9,conditions!$9:$9,"&gt;="&amp;W$9)</f>
        <v>48</v>
      </c>
      <c r="X17" s="37">
        <f>X$13*SUMIFS(conditions!$39:$39,conditions!$8:$8,"&lt;="&amp;X$9,conditions!$9:$9,"&gt;="&amp;X$9)</f>
        <v>48</v>
      </c>
      <c r="Y17" s="37">
        <f>Y$13*SUMIFS(conditions!$39:$39,conditions!$8:$8,"&lt;="&amp;Y$9,conditions!$9:$9,"&gt;="&amp;Y$9)</f>
        <v>48</v>
      </c>
      <c r="Z17" s="37">
        <f>Z$13*SUMIFS(conditions!$39:$39,conditions!$8:$8,"&lt;="&amp;Z$9,conditions!$9:$9,"&gt;="&amp;Z$9)</f>
        <v>0</v>
      </c>
      <c r="AA17" s="37">
        <f>AA$13*SUMIFS(conditions!$39:$39,conditions!$8:$8,"&lt;="&amp;AA$9,conditions!$9:$9,"&gt;="&amp;AA$9)</f>
        <v>0</v>
      </c>
      <c r="AB17" s="37">
        <f>AB$13*SUMIFS(conditions!$39:$39,conditions!$8:$8,"&lt;="&amp;AB$9,conditions!$9:$9,"&gt;="&amp;AB$9)</f>
        <v>48</v>
      </c>
      <c r="AC17" s="37">
        <f>AC$13*SUMIFS(conditions!$39:$39,conditions!$8:$8,"&lt;="&amp;AC$9,conditions!$9:$9,"&gt;="&amp;AC$9)</f>
        <v>48</v>
      </c>
      <c r="AD17" s="37">
        <f>AD$13*SUMIFS(conditions!$39:$39,conditions!$8:$8,"&lt;="&amp;AD$9,conditions!$9:$9,"&gt;="&amp;AD$9)</f>
        <v>48</v>
      </c>
      <c r="AE17" s="37">
        <f>AE$13*SUMIFS(conditions!$39:$39,conditions!$8:$8,"&lt;="&amp;AE$9,conditions!$9:$9,"&gt;="&amp;AE$9)</f>
        <v>48</v>
      </c>
      <c r="AF17" s="37">
        <f>AF$13*SUMIFS(conditions!$39:$39,conditions!$8:$8,"&lt;="&amp;AF$9,conditions!$9:$9,"&gt;="&amp;AF$9)</f>
        <v>48</v>
      </c>
      <c r="AG17" s="37">
        <f>AG$13*SUMIFS(conditions!$39:$39,conditions!$8:$8,"&lt;="&amp;AG$9,conditions!$9:$9,"&gt;="&amp;AG$9)</f>
        <v>0</v>
      </c>
      <c r="AH17" s="37">
        <f>AH$13*SUMIFS(conditions!$39:$39,conditions!$8:$8,"&lt;="&amp;AH$9,conditions!$9:$9,"&gt;="&amp;AH$9)</f>
        <v>0</v>
      </c>
      <c r="AI17" s="37">
        <f>AI$13*SUMIFS(conditions!$39:$39,conditions!$8:$8,"&lt;="&amp;AI$9,conditions!$9:$9,"&gt;="&amp;AI$9)</f>
        <v>48</v>
      </c>
      <c r="AJ17" s="37">
        <f>AJ$13*SUMIFS(conditions!$39:$39,conditions!$8:$8,"&lt;="&amp;AJ$9,conditions!$9:$9,"&gt;="&amp;AJ$9)</f>
        <v>48</v>
      </c>
      <c r="AK17" s="37">
        <f>AK$13*SUMIFS(conditions!$39:$39,conditions!$8:$8,"&lt;="&amp;AK$9,conditions!$9:$9,"&gt;="&amp;AK$9)</f>
        <v>48</v>
      </c>
      <c r="AL17" s="37">
        <f>AL$13*SUMIFS(conditions!$39:$39,conditions!$8:$8,"&lt;="&amp;AL$9,conditions!$9:$9,"&gt;="&amp;AL$9)</f>
        <v>48</v>
      </c>
      <c r="AM17" s="37">
        <f>AM$13*SUMIFS(conditions!$39:$39,conditions!$8:$8,"&lt;="&amp;AM$9,conditions!$9:$9,"&gt;="&amp;AM$9)</f>
        <v>48</v>
      </c>
      <c r="AN17" s="37">
        <f>AN$13*SUMIFS(conditions!$39:$39,conditions!$8:$8,"&lt;="&amp;AN$9,conditions!$9:$9,"&gt;="&amp;AN$9)</f>
        <v>0</v>
      </c>
      <c r="AO17" s="37">
        <f>AO$13*SUMIFS(conditions!$39:$39,conditions!$8:$8,"&lt;="&amp;AO$9,conditions!$9:$9,"&gt;="&amp;AO$9)</f>
        <v>0</v>
      </c>
      <c r="AP17" s="37">
        <f>AP$13*SUMIFS(conditions!$39:$39,conditions!$8:$8,"&lt;="&amp;AP$9,conditions!$9:$9,"&gt;="&amp;AP$9)</f>
        <v>48</v>
      </c>
      <c r="AQ17" s="37">
        <f>AQ$13*SUMIFS(conditions!$39:$39,conditions!$8:$8,"&lt;="&amp;AQ$9,conditions!$9:$9,"&gt;="&amp;AQ$9)</f>
        <v>48</v>
      </c>
      <c r="AR17" s="37">
        <f>AR$13*SUMIFS(conditions!$39:$39,conditions!$8:$8,"&lt;="&amp;AR$9,conditions!$9:$9,"&gt;="&amp;AR$9)</f>
        <v>48</v>
      </c>
      <c r="AS17" s="37">
        <f>AS$13*SUMIFS(conditions!$39:$39,conditions!$8:$8,"&lt;="&amp;AS$9,conditions!$9:$9,"&gt;="&amp;AS$9)</f>
        <v>48</v>
      </c>
      <c r="AT17" s="37">
        <f>AT$13*SUMIFS(conditions!$39:$39,conditions!$8:$8,"&lt;="&amp;AT$9,conditions!$9:$9,"&gt;="&amp;AT$9)</f>
        <v>48</v>
      </c>
      <c r="AU17" s="37">
        <f>AU$13*SUMIFS(conditions!$39:$39,conditions!$8:$8,"&lt;="&amp;AU$9,conditions!$9:$9,"&gt;="&amp;AU$9)</f>
        <v>0</v>
      </c>
      <c r="AV17" s="37">
        <f>AV$13*SUMIFS(conditions!$39:$39,conditions!$8:$8,"&lt;="&amp;AV$9,conditions!$9:$9,"&gt;="&amp;AV$9)</f>
        <v>0</v>
      </c>
      <c r="AW17" s="37">
        <f>AW$13*SUMIFS(conditions!$39:$39,conditions!$8:$8,"&lt;="&amp;AW$9,conditions!$9:$9,"&gt;="&amp;AW$9)</f>
        <v>48</v>
      </c>
      <c r="AX17" s="37">
        <f>AX$13*SUMIFS(conditions!$39:$39,conditions!$8:$8,"&lt;="&amp;AX$9,conditions!$9:$9,"&gt;="&amp;AX$9)</f>
        <v>48</v>
      </c>
      <c r="AY17" s="37">
        <f>AY$13*SUMIFS(conditions!$39:$39,conditions!$8:$8,"&lt;="&amp;AY$9,conditions!$9:$9,"&gt;="&amp;AY$9)</f>
        <v>48</v>
      </c>
      <c r="AZ17" s="37">
        <f>AZ$13*SUMIFS(conditions!$39:$39,conditions!$8:$8,"&lt;="&amp;AZ$9,conditions!$9:$9,"&gt;="&amp;AZ$9)</f>
        <v>60</v>
      </c>
      <c r="BA17" s="37">
        <f>BA$13*SUMIFS(conditions!$39:$39,conditions!$8:$8,"&lt;="&amp;BA$9,conditions!$9:$9,"&gt;="&amp;BA$9)</f>
        <v>60</v>
      </c>
      <c r="BB17" s="37">
        <f>BB$13*SUMIFS(conditions!$39:$39,conditions!$8:$8,"&lt;="&amp;BB$9,conditions!$9:$9,"&gt;="&amp;BB$9)</f>
        <v>0</v>
      </c>
      <c r="BC17" s="37">
        <f>BC$13*SUMIFS(conditions!$39:$39,conditions!$8:$8,"&lt;="&amp;BC$9,conditions!$9:$9,"&gt;="&amp;BC$9)</f>
        <v>0</v>
      </c>
      <c r="BD17" s="37">
        <f>BD$13*SUMIFS(conditions!$39:$39,conditions!$8:$8,"&lt;="&amp;BD$9,conditions!$9:$9,"&gt;="&amp;BD$9)</f>
        <v>60</v>
      </c>
      <c r="BE17" s="37">
        <f>BE$13*SUMIFS(conditions!$39:$39,conditions!$8:$8,"&lt;="&amp;BE$9,conditions!$9:$9,"&gt;="&amp;BE$9)</f>
        <v>60</v>
      </c>
      <c r="BF17" s="37">
        <f>BF$13*SUMIFS(conditions!$39:$39,conditions!$8:$8,"&lt;="&amp;BF$9,conditions!$9:$9,"&gt;="&amp;BF$9)</f>
        <v>60</v>
      </c>
      <c r="BG17" s="37">
        <f>BG$13*SUMIFS(conditions!$39:$39,conditions!$8:$8,"&lt;="&amp;BG$9,conditions!$9:$9,"&gt;="&amp;BG$9)</f>
        <v>60</v>
      </c>
      <c r="BH17" s="37">
        <f>BH$13*SUMIFS(conditions!$39:$39,conditions!$8:$8,"&lt;="&amp;BH$9,conditions!$9:$9,"&gt;="&amp;BH$9)</f>
        <v>60</v>
      </c>
      <c r="BI17" s="37">
        <f>BI$13*SUMIFS(conditions!$39:$39,conditions!$8:$8,"&lt;="&amp;BI$9,conditions!$9:$9,"&gt;="&amp;BI$9)</f>
        <v>0</v>
      </c>
      <c r="BJ17" s="37">
        <f>BJ$13*SUMIFS(conditions!$39:$39,conditions!$8:$8,"&lt;="&amp;BJ$9,conditions!$9:$9,"&gt;="&amp;BJ$9)</f>
        <v>0</v>
      </c>
      <c r="BK17" s="37">
        <f>BK$13*SUMIFS(conditions!$39:$39,conditions!$8:$8,"&lt;="&amp;BK$9,conditions!$9:$9,"&gt;="&amp;BK$9)</f>
        <v>60</v>
      </c>
      <c r="BL17" s="37">
        <f>BL$13*SUMIFS(conditions!$39:$39,conditions!$8:$8,"&lt;="&amp;BL$9,conditions!$9:$9,"&gt;="&amp;BL$9)</f>
        <v>60</v>
      </c>
      <c r="BM17" s="37">
        <f>BM$13*SUMIFS(conditions!$39:$39,conditions!$8:$8,"&lt;="&amp;BM$9,conditions!$9:$9,"&gt;="&amp;BM$9)</f>
        <v>60</v>
      </c>
      <c r="BN17" s="37">
        <f>BN$13*SUMIFS(conditions!$39:$39,conditions!$8:$8,"&lt;="&amp;BN$9,conditions!$9:$9,"&gt;="&amp;BN$9)</f>
        <v>60</v>
      </c>
      <c r="BO17" s="37">
        <f>BO$13*SUMIFS(conditions!$39:$39,conditions!$8:$8,"&lt;="&amp;BO$9,conditions!$9:$9,"&gt;="&amp;BO$9)</f>
        <v>60</v>
      </c>
      <c r="BP17" s="37">
        <f>BP$13*SUMIFS(conditions!$39:$39,conditions!$8:$8,"&lt;="&amp;BP$9,conditions!$9:$9,"&gt;="&amp;BP$9)</f>
        <v>0</v>
      </c>
      <c r="BQ17" s="37">
        <f>BQ$13*SUMIFS(conditions!$39:$39,conditions!$8:$8,"&lt;="&amp;BQ$9,conditions!$9:$9,"&gt;="&amp;BQ$9)</f>
        <v>0</v>
      </c>
      <c r="BR17" s="37">
        <f>BR$13*SUMIFS(conditions!$39:$39,conditions!$8:$8,"&lt;="&amp;BR$9,conditions!$9:$9,"&gt;="&amp;BR$9)</f>
        <v>60</v>
      </c>
      <c r="BS17" s="37">
        <f>BS$13*SUMIFS(conditions!$39:$39,conditions!$8:$8,"&lt;="&amp;BS$9,conditions!$9:$9,"&gt;="&amp;BS$9)</f>
        <v>60</v>
      </c>
      <c r="BT17" s="37">
        <f>BT$13*SUMIFS(conditions!$39:$39,conditions!$8:$8,"&lt;="&amp;BT$9,conditions!$9:$9,"&gt;="&amp;BT$9)</f>
        <v>60</v>
      </c>
      <c r="BU17" s="37">
        <f>BU$13*SUMIFS(conditions!$39:$39,conditions!$8:$8,"&lt;="&amp;BU$9,conditions!$9:$9,"&gt;="&amp;BU$9)</f>
        <v>60</v>
      </c>
      <c r="BV17" s="37">
        <f>BV$13*SUMIFS(conditions!$39:$39,conditions!$8:$8,"&lt;="&amp;BV$9,conditions!$9:$9,"&gt;="&amp;BV$9)</f>
        <v>60</v>
      </c>
      <c r="BW17" s="37">
        <f>BW$13*SUMIFS(conditions!$39:$39,conditions!$8:$8,"&lt;="&amp;BW$9,conditions!$9:$9,"&gt;="&amp;BW$9)</f>
        <v>0</v>
      </c>
      <c r="BX17" s="37">
        <f>BX$13*SUMIFS(conditions!$39:$39,conditions!$8:$8,"&lt;="&amp;BX$9,conditions!$9:$9,"&gt;="&amp;BX$9)</f>
        <v>0</v>
      </c>
      <c r="BY17" s="37">
        <f>BY$13*SUMIFS(conditions!$39:$39,conditions!$8:$8,"&lt;="&amp;BY$9,conditions!$9:$9,"&gt;="&amp;BY$9)</f>
        <v>60</v>
      </c>
      <c r="BZ17" s="37">
        <f>BZ$13*SUMIFS(conditions!$39:$39,conditions!$8:$8,"&lt;="&amp;BZ$9,conditions!$9:$9,"&gt;="&amp;BZ$9)</f>
        <v>60</v>
      </c>
      <c r="CA17" s="37">
        <f>CA$13*SUMIFS(conditions!$39:$39,conditions!$8:$8,"&lt;="&amp;CA$9,conditions!$9:$9,"&gt;="&amp;CA$9)</f>
        <v>60</v>
      </c>
      <c r="CB17" s="37">
        <f>CB$13*SUMIFS(conditions!$39:$39,conditions!$8:$8,"&lt;="&amp;CB$9,conditions!$9:$9,"&gt;="&amp;CB$9)</f>
        <v>60</v>
      </c>
      <c r="CC17" s="37">
        <f>CC$13*SUMIFS(conditions!$39:$39,conditions!$8:$8,"&lt;="&amp;CC$9,conditions!$9:$9,"&gt;="&amp;CC$9)</f>
        <v>60</v>
      </c>
      <c r="CD17" s="37">
        <f>CD$13*SUMIFS(conditions!$39:$39,conditions!$8:$8,"&lt;="&amp;CD$9,conditions!$9:$9,"&gt;="&amp;CD$9)</f>
        <v>0</v>
      </c>
      <c r="CE17" s="37">
        <f>CE$13*SUMIFS(conditions!$39:$39,conditions!$8:$8,"&lt;="&amp;CE$9,conditions!$9:$9,"&gt;="&amp;CE$9)</f>
        <v>0</v>
      </c>
      <c r="CF17" s="37">
        <f>CF$13*SUMIFS(conditions!$39:$39,conditions!$8:$8,"&lt;="&amp;CF$9,conditions!$9:$9,"&gt;="&amp;CF$9)</f>
        <v>40</v>
      </c>
      <c r="CG17" s="37">
        <f>CG$13*SUMIFS(conditions!$39:$39,conditions!$8:$8,"&lt;="&amp;CG$9,conditions!$9:$9,"&gt;="&amp;CG$9)</f>
        <v>40</v>
      </c>
      <c r="CH17" s="37">
        <f>CH$13*SUMIFS(conditions!$39:$39,conditions!$8:$8,"&lt;="&amp;CH$9,conditions!$9:$9,"&gt;="&amp;CH$9)</f>
        <v>40</v>
      </c>
      <c r="CI17" s="37">
        <f>CI$13*SUMIFS(conditions!$39:$39,conditions!$8:$8,"&lt;="&amp;CI$9,conditions!$9:$9,"&gt;="&amp;CI$9)</f>
        <v>40</v>
      </c>
      <c r="CJ17" s="37">
        <f>CJ$13*SUMIFS(conditions!$39:$39,conditions!$8:$8,"&lt;="&amp;CJ$9,conditions!$9:$9,"&gt;="&amp;CJ$9)</f>
        <v>40</v>
      </c>
      <c r="CK17" s="37">
        <f>CK$13*SUMIFS(conditions!$39:$39,conditions!$8:$8,"&lt;="&amp;CK$9,conditions!$9:$9,"&gt;="&amp;CK$9)</f>
        <v>0</v>
      </c>
      <c r="CL17" s="37">
        <f>CL$13*SUMIFS(conditions!$39:$39,conditions!$8:$8,"&lt;="&amp;CL$9,conditions!$9:$9,"&gt;="&amp;CL$9)</f>
        <v>0</v>
      </c>
      <c r="CM17" s="37">
        <f>CM$13*SUMIFS(conditions!$39:$39,conditions!$8:$8,"&lt;="&amp;CM$9,conditions!$9:$9,"&gt;="&amp;CM$9)</f>
        <v>40</v>
      </c>
      <c r="CN17" s="37">
        <f>CN$13*SUMIFS(conditions!$39:$39,conditions!$8:$8,"&lt;="&amp;CN$9,conditions!$9:$9,"&gt;="&amp;CN$9)</f>
        <v>40</v>
      </c>
      <c r="CO17" s="37">
        <f>CO$13*SUMIFS(conditions!$39:$39,conditions!$8:$8,"&lt;="&amp;CO$9,conditions!$9:$9,"&gt;="&amp;CO$9)</f>
        <v>40</v>
      </c>
      <c r="CP17" s="37">
        <f>CP$13*SUMIFS(conditions!$39:$39,conditions!$8:$8,"&lt;="&amp;CP$9,conditions!$9:$9,"&gt;="&amp;CP$9)</f>
        <v>40</v>
      </c>
      <c r="CQ17" s="37">
        <f>CQ$13*SUMIFS(conditions!$39:$39,conditions!$8:$8,"&lt;="&amp;CQ$9,conditions!$9:$9,"&gt;="&amp;CQ$9)</f>
        <v>40</v>
      </c>
      <c r="CR17" s="37">
        <f>CR$13*SUMIFS(conditions!$39:$39,conditions!$8:$8,"&lt;="&amp;CR$9,conditions!$9:$9,"&gt;="&amp;CR$9)</f>
        <v>0</v>
      </c>
      <c r="CS17" s="37">
        <f>CS$13*SUMIFS(conditions!$39:$39,conditions!$8:$8,"&lt;="&amp;CS$9,conditions!$9:$9,"&gt;="&amp;CS$9)</f>
        <v>0</v>
      </c>
      <c r="CT17" s="37">
        <f>CT$13*SUMIFS(conditions!$39:$39,conditions!$8:$8,"&lt;="&amp;CT$9,conditions!$9:$9,"&gt;="&amp;CT$9)</f>
        <v>40</v>
      </c>
      <c r="CU17" s="37">
        <f>CU$13*SUMIFS(conditions!$39:$39,conditions!$8:$8,"&lt;="&amp;CU$9,conditions!$9:$9,"&gt;="&amp;CU$9)</f>
        <v>40</v>
      </c>
      <c r="CV17" s="37">
        <f>CV$13*SUMIFS(conditions!$39:$39,conditions!$8:$8,"&lt;="&amp;CV$9,conditions!$9:$9,"&gt;="&amp;CV$9)</f>
        <v>40</v>
      </c>
      <c r="CW17" s="37">
        <f>CW$13*SUMIFS(conditions!$39:$39,conditions!$8:$8,"&lt;="&amp;CW$9,conditions!$9:$9,"&gt;="&amp;CW$9)</f>
        <v>40</v>
      </c>
      <c r="CX17" s="37">
        <f>CX$13*SUMIFS(conditions!$39:$39,conditions!$8:$8,"&lt;="&amp;CX$9,conditions!$9:$9,"&gt;="&amp;CX$9)</f>
        <v>40</v>
      </c>
      <c r="CY17" s="37">
        <f>CY$13*SUMIFS(conditions!$39:$39,conditions!$8:$8,"&lt;="&amp;CY$9,conditions!$9:$9,"&gt;="&amp;CY$9)</f>
        <v>0</v>
      </c>
      <c r="CZ17" s="37">
        <f>CZ$13*SUMIFS(conditions!$39:$39,conditions!$8:$8,"&lt;="&amp;CZ$9,conditions!$9:$9,"&gt;="&amp;CZ$9)</f>
        <v>0</v>
      </c>
      <c r="DA17" s="37">
        <f>DA$13*SUMIFS(conditions!$39:$39,conditions!$8:$8,"&lt;="&amp;DA$9,conditions!$9:$9,"&gt;="&amp;DA$9)</f>
        <v>40</v>
      </c>
      <c r="DB17" s="37">
        <f>DB$13*SUMIFS(conditions!$39:$39,conditions!$8:$8,"&lt;="&amp;DB$9,conditions!$9:$9,"&gt;="&amp;DB$9)</f>
        <v>40</v>
      </c>
      <c r="DC17" s="37">
        <f>DC$13*SUMIFS(conditions!$39:$39,conditions!$8:$8,"&lt;="&amp;DC$9,conditions!$9:$9,"&gt;="&amp;DC$9)</f>
        <v>40</v>
      </c>
      <c r="DD17" s="37">
        <f>DD$13*SUMIFS(conditions!$39:$39,conditions!$8:$8,"&lt;="&amp;DD$9,conditions!$9:$9,"&gt;="&amp;DD$9)</f>
        <v>40</v>
      </c>
      <c r="DE17" s="37">
        <f>DE$13*SUMIFS(conditions!$39:$39,conditions!$8:$8,"&lt;="&amp;DE$9,conditions!$9:$9,"&gt;="&amp;DE$9)</f>
        <v>40</v>
      </c>
      <c r="DF17" s="37">
        <f>DF$13*SUMIFS(conditions!$39:$39,conditions!$8:$8,"&lt;="&amp;DF$9,conditions!$9:$9,"&gt;="&amp;DF$9)</f>
        <v>0</v>
      </c>
      <c r="DG17" s="37">
        <f>DG$13*SUMIFS(conditions!$39:$39,conditions!$8:$8,"&lt;="&amp;DG$9,conditions!$9:$9,"&gt;="&amp;DG$9)</f>
        <v>0</v>
      </c>
      <c r="DH17" s="37">
        <f>DH$13*SUMIFS(conditions!$39:$39,conditions!$8:$8,"&lt;="&amp;DH$9,conditions!$9:$9,"&gt;="&amp;DH$9)</f>
        <v>40</v>
      </c>
      <c r="DI17" s="37">
        <f>DI$13*SUMIFS(conditions!$39:$39,conditions!$8:$8,"&lt;="&amp;DI$9,conditions!$9:$9,"&gt;="&amp;DI$9)</f>
        <v>39.6</v>
      </c>
      <c r="DJ17" s="37">
        <f>DJ$13*SUMIFS(conditions!$39:$39,conditions!$8:$8,"&lt;="&amp;DJ$9,conditions!$9:$9,"&gt;="&amp;DJ$9)</f>
        <v>39.6</v>
      </c>
      <c r="DK17" s="37">
        <f>DK$13*SUMIFS(conditions!$39:$39,conditions!$8:$8,"&lt;="&amp;DK$9,conditions!$9:$9,"&gt;="&amp;DK$9)</f>
        <v>39.6</v>
      </c>
      <c r="DL17" s="37">
        <f>DL$13*SUMIFS(conditions!$39:$39,conditions!$8:$8,"&lt;="&amp;DL$9,conditions!$9:$9,"&gt;="&amp;DL$9)</f>
        <v>39.6</v>
      </c>
      <c r="DM17" s="37">
        <f>DM$13*SUMIFS(conditions!$39:$39,conditions!$8:$8,"&lt;="&amp;DM$9,conditions!$9:$9,"&gt;="&amp;DM$9)</f>
        <v>0</v>
      </c>
      <c r="DN17" s="37">
        <f>DN$13*SUMIFS(conditions!$39:$39,conditions!$8:$8,"&lt;="&amp;DN$9,conditions!$9:$9,"&gt;="&amp;DN$9)</f>
        <v>0</v>
      </c>
      <c r="DO17" s="37">
        <f>DO$13*SUMIFS(conditions!$39:$39,conditions!$8:$8,"&lt;="&amp;DO$9,conditions!$9:$9,"&gt;="&amp;DO$9)</f>
        <v>39.6</v>
      </c>
      <c r="DP17" s="37">
        <f>DP$13*SUMIFS(conditions!$39:$39,conditions!$8:$8,"&lt;="&amp;DP$9,conditions!$9:$9,"&gt;="&amp;DP$9)</f>
        <v>39.6</v>
      </c>
      <c r="DQ17" s="37">
        <f>DQ$13*SUMIFS(conditions!$39:$39,conditions!$8:$8,"&lt;="&amp;DQ$9,conditions!$9:$9,"&gt;="&amp;DQ$9)</f>
        <v>39.6</v>
      </c>
      <c r="DR17" s="37">
        <f>DR$13*SUMIFS(conditions!$39:$39,conditions!$8:$8,"&lt;="&amp;DR$9,conditions!$9:$9,"&gt;="&amp;DR$9)</f>
        <v>39.6</v>
      </c>
      <c r="DS17" s="37">
        <f>DS$13*SUMIFS(conditions!$39:$39,conditions!$8:$8,"&lt;="&amp;DS$9,conditions!$9:$9,"&gt;="&amp;DS$9)</f>
        <v>39.6</v>
      </c>
      <c r="DT17" s="37">
        <f>DT$13*SUMIFS(conditions!$39:$39,conditions!$8:$8,"&lt;="&amp;DT$9,conditions!$9:$9,"&gt;="&amp;DT$9)</f>
        <v>0</v>
      </c>
      <c r="DU17" s="37">
        <f>DU$13*SUMIFS(conditions!$39:$39,conditions!$8:$8,"&lt;="&amp;DU$9,conditions!$9:$9,"&gt;="&amp;DU$9)</f>
        <v>0</v>
      </c>
      <c r="DV17" s="37">
        <f>DV$13*SUMIFS(conditions!$39:$39,conditions!$8:$8,"&lt;="&amp;DV$9,conditions!$9:$9,"&gt;="&amp;DV$9)</f>
        <v>39.6</v>
      </c>
      <c r="DW17" s="37">
        <f>DW$13*SUMIFS(conditions!$39:$39,conditions!$8:$8,"&lt;="&amp;DW$9,conditions!$9:$9,"&gt;="&amp;DW$9)</f>
        <v>39.6</v>
      </c>
      <c r="DX17" s="37">
        <f>DX$13*SUMIFS(conditions!$39:$39,conditions!$8:$8,"&lt;="&amp;DX$9,conditions!$9:$9,"&gt;="&amp;DX$9)</f>
        <v>39.6</v>
      </c>
      <c r="DY17" s="37">
        <f>DY$13*SUMIFS(conditions!$39:$39,conditions!$8:$8,"&lt;="&amp;DY$9,conditions!$9:$9,"&gt;="&amp;DY$9)</f>
        <v>39.6</v>
      </c>
      <c r="DZ17" s="37">
        <f>DZ$13*SUMIFS(conditions!$39:$39,conditions!$8:$8,"&lt;="&amp;DZ$9,conditions!$9:$9,"&gt;="&amp;DZ$9)</f>
        <v>39.6</v>
      </c>
      <c r="EA17" s="37">
        <f>EA$13*SUMIFS(conditions!$39:$39,conditions!$8:$8,"&lt;="&amp;EA$9,conditions!$9:$9,"&gt;="&amp;EA$9)</f>
        <v>0</v>
      </c>
      <c r="EB17" s="37">
        <f>EB$13*SUMIFS(conditions!$39:$39,conditions!$8:$8,"&lt;="&amp;EB$9,conditions!$9:$9,"&gt;="&amp;EB$9)</f>
        <v>0</v>
      </c>
      <c r="EC17" s="37">
        <f>EC$13*SUMIFS(conditions!$39:$39,conditions!$8:$8,"&lt;="&amp;EC$9,conditions!$9:$9,"&gt;="&amp;EC$9)</f>
        <v>39.6</v>
      </c>
      <c r="ED17" s="37">
        <f>ED$13*SUMIFS(conditions!$39:$39,conditions!$8:$8,"&lt;="&amp;ED$9,conditions!$9:$9,"&gt;="&amp;ED$9)</f>
        <v>39.6</v>
      </c>
      <c r="EE17" s="37">
        <f>EE$13*SUMIFS(conditions!$39:$39,conditions!$8:$8,"&lt;="&amp;EE$9,conditions!$9:$9,"&gt;="&amp;EE$9)</f>
        <v>39.6</v>
      </c>
      <c r="EF17" s="37">
        <f>EF$13*SUMIFS(conditions!$39:$39,conditions!$8:$8,"&lt;="&amp;EF$9,conditions!$9:$9,"&gt;="&amp;EF$9)</f>
        <v>39.6</v>
      </c>
      <c r="EG17" s="37">
        <f>EG$13*SUMIFS(conditions!$39:$39,conditions!$8:$8,"&lt;="&amp;EG$9,conditions!$9:$9,"&gt;="&amp;EG$9)</f>
        <v>39.6</v>
      </c>
      <c r="EH17" s="37">
        <f>EH$13*SUMIFS(conditions!$39:$39,conditions!$8:$8,"&lt;="&amp;EH$9,conditions!$9:$9,"&gt;="&amp;EH$9)</f>
        <v>0</v>
      </c>
      <c r="EI17" s="37">
        <f>EI$13*SUMIFS(conditions!$39:$39,conditions!$8:$8,"&lt;="&amp;EI$9,conditions!$9:$9,"&gt;="&amp;EI$9)</f>
        <v>0</v>
      </c>
      <c r="EJ17" s="37">
        <f>EJ$13*SUMIFS(conditions!$39:$39,conditions!$8:$8,"&lt;="&amp;EJ$9,conditions!$9:$9,"&gt;="&amp;EJ$9)</f>
        <v>39.6</v>
      </c>
      <c r="EK17" s="37">
        <f>EK$13*SUMIFS(conditions!$39:$39,conditions!$8:$8,"&lt;="&amp;EK$9,conditions!$9:$9,"&gt;="&amp;EK$9)</f>
        <v>39.6</v>
      </c>
      <c r="EL17" s="37">
        <f>EL$13*SUMIFS(conditions!$39:$39,conditions!$8:$8,"&lt;="&amp;EL$9,conditions!$9:$9,"&gt;="&amp;EL$9)</f>
        <v>39.6</v>
      </c>
      <c r="EM17" s="37">
        <f>EM$13*SUMIFS(conditions!$39:$39,conditions!$8:$8,"&lt;="&amp;EM$9,conditions!$9:$9,"&gt;="&amp;EM$9)</f>
        <v>39.6</v>
      </c>
      <c r="EN17" s="37">
        <f>EN$13*SUMIFS(conditions!$39:$39,conditions!$8:$8,"&lt;="&amp;EN$9,conditions!$9:$9,"&gt;="&amp;EN$9)</f>
        <v>47.52</v>
      </c>
      <c r="EO17" s="37">
        <f>EO$13*SUMIFS(conditions!$39:$39,conditions!$8:$8,"&lt;="&amp;EO$9,conditions!$9:$9,"&gt;="&amp;EO$9)</f>
        <v>0</v>
      </c>
      <c r="EP17" s="37">
        <f>EP$13*SUMIFS(conditions!$39:$39,conditions!$8:$8,"&lt;="&amp;EP$9,conditions!$9:$9,"&gt;="&amp;EP$9)</f>
        <v>0</v>
      </c>
      <c r="EQ17" s="37">
        <f>EQ$13*SUMIFS(conditions!$39:$39,conditions!$8:$8,"&lt;="&amp;EQ$9,conditions!$9:$9,"&gt;="&amp;EQ$9)</f>
        <v>47.52</v>
      </c>
      <c r="ER17" s="37">
        <f>ER$13*SUMIFS(conditions!$39:$39,conditions!$8:$8,"&lt;="&amp;ER$9,conditions!$9:$9,"&gt;="&amp;ER$9)</f>
        <v>47.52</v>
      </c>
      <c r="ES17" s="37">
        <f>ES$13*SUMIFS(conditions!$39:$39,conditions!$8:$8,"&lt;="&amp;ES$9,conditions!$9:$9,"&gt;="&amp;ES$9)</f>
        <v>47.52</v>
      </c>
      <c r="ET17" s="37">
        <f>ET$13*SUMIFS(conditions!$39:$39,conditions!$8:$8,"&lt;="&amp;ET$9,conditions!$9:$9,"&gt;="&amp;ET$9)</f>
        <v>47.52</v>
      </c>
      <c r="EU17" s="37">
        <f>EU$13*SUMIFS(conditions!$39:$39,conditions!$8:$8,"&lt;="&amp;EU$9,conditions!$9:$9,"&gt;="&amp;EU$9)</f>
        <v>47.52</v>
      </c>
      <c r="EV17" s="37">
        <f>EV$13*SUMIFS(conditions!$39:$39,conditions!$8:$8,"&lt;="&amp;EV$9,conditions!$9:$9,"&gt;="&amp;EV$9)</f>
        <v>0</v>
      </c>
      <c r="EW17" s="37">
        <f>EW$13*SUMIFS(conditions!$39:$39,conditions!$8:$8,"&lt;="&amp;EW$9,conditions!$9:$9,"&gt;="&amp;EW$9)</f>
        <v>0</v>
      </c>
      <c r="EX17" s="37">
        <f>EX$13*SUMIFS(conditions!$39:$39,conditions!$8:$8,"&lt;="&amp;EX$9,conditions!$9:$9,"&gt;="&amp;EX$9)</f>
        <v>47.52</v>
      </c>
      <c r="EY17" s="37">
        <f>EY$13*SUMIFS(conditions!$39:$39,conditions!$8:$8,"&lt;="&amp;EY$9,conditions!$9:$9,"&gt;="&amp;EY$9)</f>
        <v>47.52</v>
      </c>
      <c r="EZ17" s="37">
        <f>EZ$13*SUMIFS(conditions!$39:$39,conditions!$8:$8,"&lt;="&amp;EZ$9,conditions!$9:$9,"&gt;="&amp;EZ$9)</f>
        <v>47.52</v>
      </c>
      <c r="FA17" s="37">
        <f>FA$13*SUMIFS(conditions!$39:$39,conditions!$8:$8,"&lt;="&amp;FA$9,conditions!$9:$9,"&gt;="&amp;FA$9)</f>
        <v>47.52</v>
      </c>
      <c r="FB17" s="37">
        <f>FB$13*SUMIFS(conditions!$39:$39,conditions!$8:$8,"&lt;="&amp;FB$9,conditions!$9:$9,"&gt;="&amp;FB$9)</f>
        <v>47.52</v>
      </c>
      <c r="FC17" s="37">
        <f>FC$13*SUMIFS(conditions!$39:$39,conditions!$8:$8,"&lt;="&amp;FC$9,conditions!$9:$9,"&gt;="&amp;FC$9)</f>
        <v>0</v>
      </c>
      <c r="FD17" s="37">
        <f>FD$13*SUMIFS(conditions!$39:$39,conditions!$8:$8,"&lt;="&amp;FD$9,conditions!$9:$9,"&gt;="&amp;FD$9)</f>
        <v>0</v>
      </c>
      <c r="FE17" s="37">
        <f>FE$13*SUMIFS(conditions!$39:$39,conditions!$8:$8,"&lt;="&amp;FE$9,conditions!$9:$9,"&gt;="&amp;FE$9)</f>
        <v>47.52</v>
      </c>
      <c r="FF17" s="37">
        <f>FF$13*SUMIFS(conditions!$39:$39,conditions!$8:$8,"&lt;="&amp;FF$9,conditions!$9:$9,"&gt;="&amp;FF$9)</f>
        <v>47.52</v>
      </c>
      <c r="FG17" s="37">
        <f>FG$13*SUMIFS(conditions!$39:$39,conditions!$8:$8,"&lt;="&amp;FG$9,conditions!$9:$9,"&gt;="&amp;FG$9)</f>
        <v>47.52</v>
      </c>
      <c r="FH17" s="37">
        <f>FH$13*SUMIFS(conditions!$39:$39,conditions!$8:$8,"&lt;="&amp;FH$9,conditions!$9:$9,"&gt;="&amp;FH$9)</f>
        <v>47.52</v>
      </c>
      <c r="FI17" s="37">
        <f>FI$13*SUMIFS(conditions!$39:$39,conditions!$8:$8,"&lt;="&amp;FI$9,conditions!$9:$9,"&gt;="&amp;FI$9)</f>
        <v>47.52</v>
      </c>
      <c r="FJ17" s="37">
        <f>FJ$13*SUMIFS(conditions!$39:$39,conditions!$8:$8,"&lt;="&amp;FJ$9,conditions!$9:$9,"&gt;="&amp;FJ$9)</f>
        <v>0</v>
      </c>
      <c r="FK17" s="37">
        <f>FK$13*SUMIFS(conditions!$39:$39,conditions!$8:$8,"&lt;="&amp;FK$9,conditions!$9:$9,"&gt;="&amp;FK$9)</f>
        <v>0</v>
      </c>
      <c r="FL17" s="37">
        <f>FL$13*SUMIFS(conditions!$39:$39,conditions!$8:$8,"&lt;="&amp;FL$9,conditions!$9:$9,"&gt;="&amp;FL$9)</f>
        <v>47.52</v>
      </c>
      <c r="FM17" s="37">
        <f>FM$13*SUMIFS(conditions!$39:$39,conditions!$8:$8,"&lt;="&amp;FM$9,conditions!$9:$9,"&gt;="&amp;FM$9)</f>
        <v>47.52</v>
      </c>
      <c r="FN17" s="37">
        <f>FN$13*SUMIFS(conditions!$39:$39,conditions!$8:$8,"&lt;="&amp;FN$9,conditions!$9:$9,"&gt;="&amp;FN$9)</f>
        <v>47.52</v>
      </c>
      <c r="FO17" s="37">
        <f>FO$13*SUMIFS(conditions!$39:$39,conditions!$8:$8,"&lt;="&amp;FO$9,conditions!$9:$9,"&gt;="&amp;FO$9)</f>
        <v>47.52</v>
      </c>
      <c r="FP17" s="37">
        <f>FP$13*SUMIFS(conditions!$39:$39,conditions!$8:$8,"&lt;="&amp;FP$9,conditions!$9:$9,"&gt;="&amp;FP$9)</f>
        <v>47.52</v>
      </c>
      <c r="FQ17" s="37">
        <f>FQ$13*SUMIFS(conditions!$39:$39,conditions!$8:$8,"&lt;="&amp;FQ$9,conditions!$9:$9,"&gt;="&amp;FQ$9)</f>
        <v>0</v>
      </c>
      <c r="FR17" s="37">
        <f>FR$13*SUMIFS(conditions!$39:$39,conditions!$8:$8,"&lt;="&amp;FR$9,conditions!$9:$9,"&gt;="&amp;FR$9)</f>
        <v>0</v>
      </c>
      <c r="FS17" s="37">
        <f>FS$13*SUMIFS(conditions!$39:$39,conditions!$8:$8,"&lt;="&amp;FS$9,conditions!$9:$9,"&gt;="&amp;FS$9)</f>
        <v>49.896000000000001</v>
      </c>
      <c r="FT17" s="37">
        <f>FT$13*SUMIFS(conditions!$39:$39,conditions!$8:$8,"&lt;="&amp;FT$9,conditions!$9:$9,"&gt;="&amp;FT$9)</f>
        <v>49.896000000000001</v>
      </c>
      <c r="FU17" s="37">
        <f>FU$13*SUMIFS(conditions!$39:$39,conditions!$8:$8,"&lt;="&amp;FU$9,conditions!$9:$9,"&gt;="&amp;FU$9)</f>
        <v>49.896000000000001</v>
      </c>
      <c r="FV17" s="37">
        <f>FV$13*SUMIFS(conditions!$39:$39,conditions!$8:$8,"&lt;="&amp;FV$9,conditions!$9:$9,"&gt;="&amp;FV$9)</f>
        <v>49.896000000000001</v>
      </c>
      <c r="FW17" s="37">
        <f>FW$13*SUMIFS(conditions!$39:$39,conditions!$8:$8,"&lt;="&amp;FW$9,conditions!$9:$9,"&gt;="&amp;FW$9)</f>
        <v>49.896000000000001</v>
      </c>
      <c r="FX17" s="37">
        <f>FX$13*SUMIFS(conditions!$39:$39,conditions!$8:$8,"&lt;="&amp;FX$9,conditions!$9:$9,"&gt;="&amp;FX$9)</f>
        <v>0</v>
      </c>
      <c r="FY17" s="37">
        <f>FY$13*SUMIFS(conditions!$39:$39,conditions!$8:$8,"&lt;="&amp;FY$9,conditions!$9:$9,"&gt;="&amp;FY$9)</f>
        <v>0</v>
      </c>
      <c r="FZ17" s="37">
        <f>FZ$13*SUMIFS(conditions!$39:$39,conditions!$8:$8,"&lt;="&amp;FZ$9,conditions!$9:$9,"&gt;="&amp;FZ$9)</f>
        <v>49.896000000000001</v>
      </c>
      <c r="GA17" s="37">
        <f>GA$13*SUMIFS(conditions!$39:$39,conditions!$8:$8,"&lt;="&amp;GA$9,conditions!$9:$9,"&gt;="&amp;GA$9)</f>
        <v>49.896000000000001</v>
      </c>
      <c r="GB17" s="37">
        <f>GB$13*SUMIFS(conditions!$39:$39,conditions!$8:$8,"&lt;="&amp;GB$9,conditions!$9:$9,"&gt;="&amp;GB$9)</f>
        <v>49.896000000000001</v>
      </c>
      <c r="GC17" s="37">
        <f>GC$13*SUMIFS(conditions!$39:$39,conditions!$8:$8,"&lt;="&amp;GC$9,conditions!$9:$9,"&gt;="&amp;GC$9)</f>
        <v>49.896000000000001</v>
      </c>
      <c r="GD17" s="37">
        <f>GD$13*SUMIFS(conditions!$39:$39,conditions!$8:$8,"&lt;="&amp;GD$9,conditions!$9:$9,"&gt;="&amp;GD$9)</f>
        <v>49.896000000000001</v>
      </c>
      <c r="GE17" s="37">
        <f>GE$13*SUMIFS(conditions!$39:$39,conditions!$8:$8,"&lt;="&amp;GE$9,conditions!$9:$9,"&gt;="&amp;GE$9)</f>
        <v>0</v>
      </c>
      <c r="GF17" s="37">
        <f>GF$13*SUMIFS(conditions!$39:$39,conditions!$8:$8,"&lt;="&amp;GF$9,conditions!$9:$9,"&gt;="&amp;GF$9)</f>
        <v>0</v>
      </c>
      <c r="GG17" s="37">
        <f>GG$13*SUMIFS(conditions!$39:$39,conditions!$8:$8,"&lt;="&amp;GG$9,conditions!$9:$9,"&gt;="&amp;GG$9)</f>
        <v>49.896000000000001</v>
      </c>
      <c r="GH17" s="37">
        <f>GH$13*SUMIFS(conditions!$39:$39,conditions!$8:$8,"&lt;="&amp;GH$9,conditions!$9:$9,"&gt;="&amp;GH$9)</f>
        <v>49.896000000000001</v>
      </c>
      <c r="GI17" s="37">
        <f>GI$13*SUMIFS(conditions!$39:$39,conditions!$8:$8,"&lt;="&amp;GI$9,conditions!$9:$9,"&gt;="&amp;GI$9)</f>
        <v>49.896000000000001</v>
      </c>
      <c r="GJ17" s="37">
        <f>GJ$13*SUMIFS(conditions!$39:$39,conditions!$8:$8,"&lt;="&amp;GJ$9,conditions!$9:$9,"&gt;="&amp;GJ$9)</f>
        <v>49.896000000000001</v>
      </c>
      <c r="GK17" s="37">
        <f>GK$13*SUMIFS(conditions!$39:$39,conditions!$8:$8,"&lt;="&amp;GK$9,conditions!$9:$9,"&gt;="&amp;GK$9)</f>
        <v>49.896000000000001</v>
      </c>
      <c r="GL17" s="37">
        <f>GL$13*SUMIFS(conditions!$39:$39,conditions!$8:$8,"&lt;="&amp;GL$9,conditions!$9:$9,"&gt;="&amp;GL$9)</f>
        <v>0</v>
      </c>
      <c r="GM17" s="37">
        <f>GM$13*SUMIFS(conditions!$39:$39,conditions!$8:$8,"&lt;="&amp;GM$9,conditions!$9:$9,"&gt;="&amp;GM$9)</f>
        <v>0</v>
      </c>
      <c r="GN17" s="37">
        <f>GN$13*SUMIFS(conditions!$39:$39,conditions!$8:$8,"&lt;="&amp;GN$9,conditions!$9:$9,"&gt;="&amp;GN$9)</f>
        <v>49.896000000000001</v>
      </c>
      <c r="GO17" s="37">
        <f>GO$13*SUMIFS(conditions!$39:$39,conditions!$8:$8,"&lt;="&amp;GO$9,conditions!$9:$9,"&gt;="&amp;GO$9)</f>
        <v>49.896000000000001</v>
      </c>
      <c r="GP17" s="37">
        <f>GP$13*SUMIFS(conditions!$39:$39,conditions!$8:$8,"&lt;="&amp;GP$9,conditions!$9:$9,"&gt;="&amp;GP$9)</f>
        <v>49.896000000000001</v>
      </c>
      <c r="GQ17" s="37">
        <f>GQ$13*SUMIFS(conditions!$39:$39,conditions!$8:$8,"&lt;="&amp;GQ$9,conditions!$9:$9,"&gt;="&amp;GQ$9)</f>
        <v>49.896000000000001</v>
      </c>
      <c r="GR17" s="37">
        <f>GR$13*SUMIFS(conditions!$39:$39,conditions!$8:$8,"&lt;="&amp;GR$9,conditions!$9:$9,"&gt;="&amp;GR$9)</f>
        <v>49.896000000000001</v>
      </c>
      <c r="GS17" s="37">
        <f>GS$13*SUMIFS(conditions!$39:$39,conditions!$8:$8,"&lt;="&amp;GS$9,conditions!$9:$9,"&gt;="&amp;GS$9)</f>
        <v>0</v>
      </c>
      <c r="GT17" s="37">
        <f>GT$13*SUMIFS(conditions!$39:$39,conditions!$8:$8,"&lt;="&amp;GT$9,conditions!$9:$9,"&gt;="&amp;GT$9)</f>
        <v>0</v>
      </c>
      <c r="GU17" s="37">
        <f>GU$13*SUMIFS(conditions!$39:$39,conditions!$8:$8,"&lt;="&amp;GU$9,conditions!$9:$9,"&gt;="&amp;GU$9)</f>
        <v>49.896000000000001</v>
      </c>
      <c r="GV17" s="37">
        <f>GV$13*SUMIFS(conditions!$39:$39,conditions!$8:$8,"&lt;="&amp;GV$9,conditions!$9:$9,"&gt;="&amp;GV$9)</f>
        <v>49.896000000000001</v>
      </c>
      <c r="GW17" s="37">
        <f>GW$13*SUMIFS(conditions!$39:$39,conditions!$8:$8,"&lt;="&amp;GW$9,conditions!$9:$9,"&gt;="&amp;GW$9)</f>
        <v>55.301399999999994</v>
      </c>
      <c r="GX17" s="37">
        <f>GX$13*SUMIFS(conditions!$39:$39,conditions!$8:$8,"&lt;="&amp;GX$9,conditions!$9:$9,"&gt;="&amp;GX$9)</f>
        <v>55.301399999999994</v>
      </c>
      <c r="GY17" s="37">
        <f>GY$13*SUMIFS(conditions!$39:$39,conditions!$8:$8,"&lt;="&amp;GY$9,conditions!$9:$9,"&gt;="&amp;GY$9)</f>
        <v>55.301399999999994</v>
      </c>
      <c r="GZ17" s="37">
        <f>GZ$13*SUMIFS(conditions!$39:$39,conditions!$8:$8,"&lt;="&amp;GZ$9,conditions!$9:$9,"&gt;="&amp;GZ$9)</f>
        <v>0</v>
      </c>
      <c r="HA17" s="37">
        <f>HA$13*SUMIFS(conditions!$39:$39,conditions!$8:$8,"&lt;="&amp;HA$9,conditions!$9:$9,"&gt;="&amp;HA$9)</f>
        <v>0</v>
      </c>
      <c r="HB17" s="37">
        <f>HB$13*SUMIFS(conditions!$39:$39,conditions!$8:$8,"&lt;="&amp;HB$9,conditions!$9:$9,"&gt;="&amp;HB$9)</f>
        <v>55.301399999999994</v>
      </c>
      <c r="HC17" s="37">
        <f>HC$13*SUMIFS(conditions!$39:$39,conditions!$8:$8,"&lt;="&amp;HC$9,conditions!$9:$9,"&gt;="&amp;HC$9)</f>
        <v>55.301399999999994</v>
      </c>
      <c r="HD17" s="37">
        <f>HD$13*SUMIFS(conditions!$39:$39,conditions!$8:$8,"&lt;="&amp;HD$9,conditions!$9:$9,"&gt;="&amp;HD$9)</f>
        <v>55.301399999999994</v>
      </c>
      <c r="HE17" s="37">
        <f>HE$13*SUMIFS(conditions!$39:$39,conditions!$8:$8,"&lt;="&amp;HE$9,conditions!$9:$9,"&gt;="&amp;HE$9)</f>
        <v>55.301399999999994</v>
      </c>
      <c r="HF17" s="37">
        <f>HF$13*SUMIFS(conditions!$39:$39,conditions!$8:$8,"&lt;="&amp;HF$9,conditions!$9:$9,"&gt;="&amp;HF$9)</f>
        <v>55.301399999999994</v>
      </c>
      <c r="HG17" s="37">
        <f>HG$13*SUMIFS(conditions!$39:$39,conditions!$8:$8,"&lt;="&amp;HG$9,conditions!$9:$9,"&gt;="&amp;HG$9)</f>
        <v>0</v>
      </c>
      <c r="HH17" s="37">
        <f>HH$13*SUMIFS(conditions!$39:$39,conditions!$8:$8,"&lt;="&amp;HH$9,conditions!$9:$9,"&gt;="&amp;HH$9)</f>
        <v>0</v>
      </c>
      <c r="HI17" s="37">
        <f>HI$13*SUMIFS(conditions!$39:$39,conditions!$8:$8,"&lt;="&amp;HI$9,conditions!$9:$9,"&gt;="&amp;HI$9)</f>
        <v>55.301399999999994</v>
      </c>
      <c r="HJ17" s="37">
        <f>HJ$13*SUMIFS(conditions!$39:$39,conditions!$8:$8,"&lt;="&amp;HJ$9,conditions!$9:$9,"&gt;="&amp;HJ$9)</f>
        <v>55.301399999999994</v>
      </c>
      <c r="HK17" s="37">
        <f>HK$13*SUMIFS(conditions!$39:$39,conditions!$8:$8,"&lt;="&amp;HK$9,conditions!$9:$9,"&gt;="&amp;HK$9)</f>
        <v>55.301399999999994</v>
      </c>
      <c r="HL17" s="37">
        <f>HL$13*SUMIFS(conditions!$39:$39,conditions!$8:$8,"&lt;="&amp;HL$9,conditions!$9:$9,"&gt;="&amp;HL$9)</f>
        <v>55.301399999999994</v>
      </c>
      <c r="HM17" s="37">
        <f>HM$13*SUMIFS(conditions!$39:$39,conditions!$8:$8,"&lt;="&amp;HM$9,conditions!$9:$9,"&gt;="&amp;HM$9)</f>
        <v>55.301399999999994</v>
      </c>
      <c r="HN17" s="37">
        <f>HN$13*SUMIFS(conditions!$39:$39,conditions!$8:$8,"&lt;="&amp;HN$9,conditions!$9:$9,"&gt;="&amp;HN$9)</f>
        <v>0</v>
      </c>
      <c r="HO17" s="37">
        <f>HO$13*SUMIFS(conditions!$39:$39,conditions!$8:$8,"&lt;="&amp;HO$9,conditions!$9:$9,"&gt;="&amp;HO$9)</f>
        <v>0</v>
      </c>
      <c r="HP17" s="37">
        <f>HP$13*SUMIFS(conditions!$39:$39,conditions!$8:$8,"&lt;="&amp;HP$9,conditions!$9:$9,"&gt;="&amp;HP$9)</f>
        <v>55.301399999999994</v>
      </c>
      <c r="HQ17" s="37">
        <f>HQ$13*SUMIFS(conditions!$39:$39,conditions!$8:$8,"&lt;="&amp;HQ$9,conditions!$9:$9,"&gt;="&amp;HQ$9)</f>
        <v>55.301399999999994</v>
      </c>
      <c r="HR17" s="37">
        <f>HR$13*SUMIFS(conditions!$39:$39,conditions!$8:$8,"&lt;="&amp;HR$9,conditions!$9:$9,"&gt;="&amp;HR$9)</f>
        <v>55.301399999999994</v>
      </c>
      <c r="HS17" s="37">
        <f>HS$13*SUMIFS(conditions!$39:$39,conditions!$8:$8,"&lt;="&amp;HS$9,conditions!$9:$9,"&gt;="&amp;HS$9)</f>
        <v>55.301399999999994</v>
      </c>
      <c r="HT17" s="37">
        <f>HT$13*SUMIFS(conditions!$39:$39,conditions!$8:$8,"&lt;="&amp;HT$9,conditions!$9:$9,"&gt;="&amp;HT$9)</f>
        <v>55.301399999999994</v>
      </c>
      <c r="HU17" s="37">
        <f>HU$13*SUMIFS(conditions!$39:$39,conditions!$8:$8,"&lt;="&amp;HU$9,conditions!$9:$9,"&gt;="&amp;HU$9)</f>
        <v>0</v>
      </c>
      <c r="HV17" s="37">
        <f>HV$13*SUMIFS(conditions!$39:$39,conditions!$8:$8,"&lt;="&amp;HV$9,conditions!$9:$9,"&gt;="&amp;HV$9)</f>
        <v>0</v>
      </c>
      <c r="HW17" s="37">
        <f>HW$13*SUMIFS(conditions!$39:$39,conditions!$8:$8,"&lt;="&amp;HW$9,conditions!$9:$9,"&gt;="&amp;HW$9)</f>
        <v>55.301399999999994</v>
      </c>
      <c r="HX17" s="37">
        <f>HX$13*SUMIFS(conditions!$39:$39,conditions!$8:$8,"&lt;="&amp;HX$9,conditions!$9:$9,"&gt;="&amp;HX$9)</f>
        <v>55.301399999999994</v>
      </c>
      <c r="HY17" s="37">
        <f>HY$13*SUMIFS(conditions!$39:$39,conditions!$8:$8,"&lt;="&amp;HY$9,conditions!$9:$9,"&gt;="&amp;HY$9)</f>
        <v>55.301399999999994</v>
      </c>
      <c r="HZ17" s="37">
        <f>HZ$13*SUMIFS(conditions!$39:$39,conditions!$8:$8,"&lt;="&amp;HZ$9,conditions!$9:$9,"&gt;="&amp;HZ$9)</f>
        <v>55.301399999999994</v>
      </c>
      <c r="IA17" s="37">
        <f>IA$13*SUMIFS(conditions!$39:$39,conditions!$8:$8,"&lt;="&amp;IA$9,conditions!$9:$9,"&gt;="&amp;IA$9)</f>
        <v>55.301399999999994</v>
      </c>
      <c r="IB17" s="37">
        <f>IB$13*SUMIFS(conditions!$39:$39,conditions!$8:$8,"&lt;="&amp;IB$9,conditions!$9:$9,"&gt;="&amp;IB$9)</f>
        <v>0</v>
      </c>
      <c r="IC17" s="37">
        <f>IC$13*SUMIFS(conditions!$39:$39,conditions!$8:$8,"&lt;="&amp;IC$9,conditions!$9:$9,"&gt;="&amp;IC$9)</f>
        <v>0</v>
      </c>
      <c r="ID17" s="37">
        <f>ID$13*SUMIFS(conditions!$39:$39,conditions!$8:$8,"&lt;="&amp;ID$9,conditions!$9:$9,"&gt;="&amp;ID$9)</f>
        <v>50.877287999999993</v>
      </c>
      <c r="IE17" s="37">
        <f>IE$13*SUMIFS(conditions!$39:$39,conditions!$8:$8,"&lt;="&amp;IE$9,conditions!$9:$9,"&gt;="&amp;IE$9)</f>
        <v>50.877287999999993</v>
      </c>
      <c r="IF17" s="37">
        <f>IF$13*SUMIFS(conditions!$39:$39,conditions!$8:$8,"&lt;="&amp;IF$9,conditions!$9:$9,"&gt;="&amp;IF$9)</f>
        <v>50.877287999999993</v>
      </c>
      <c r="IG17" s="37">
        <f>IG$13*SUMIFS(conditions!$39:$39,conditions!$8:$8,"&lt;="&amp;IG$9,conditions!$9:$9,"&gt;="&amp;IG$9)</f>
        <v>50.877287999999993</v>
      </c>
      <c r="IH17" s="37">
        <f>IH$13*SUMIFS(conditions!$39:$39,conditions!$8:$8,"&lt;="&amp;IH$9,conditions!$9:$9,"&gt;="&amp;IH$9)</f>
        <v>50.877287999999993</v>
      </c>
      <c r="II17" s="37">
        <f>II$13*SUMIFS(conditions!$39:$39,conditions!$8:$8,"&lt;="&amp;II$9,conditions!$9:$9,"&gt;="&amp;II$9)</f>
        <v>0</v>
      </c>
      <c r="IJ17" s="37">
        <f>IJ$13*SUMIFS(conditions!$39:$39,conditions!$8:$8,"&lt;="&amp;IJ$9,conditions!$9:$9,"&gt;="&amp;IJ$9)</f>
        <v>0</v>
      </c>
      <c r="IK17" s="37">
        <f>IK$13*SUMIFS(conditions!$39:$39,conditions!$8:$8,"&lt;="&amp;IK$9,conditions!$9:$9,"&gt;="&amp;IK$9)</f>
        <v>50.877287999999993</v>
      </c>
      <c r="IL17" s="37">
        <f>IL$13*SUMIFS(conditions!$39:$39,conditions!$8:$8,"&lt;="&amp;IL$9,conditions!$9:$9,"&gt;="&amp;IL$9)</f>
        <v>50.877287999999993</v>
      </c>
      <c r="IM17" s="37">
        <f>IM$13*SUMIFS(conditions!$39:$39,conditions!$8:$8,"&lt;="&amp;IM$9,conditions!$9:$9,"&gt;="&amp;IM$9)</f>
        <v>50.877287999999993</v>
      </c>
      <c r="IN17" s="37">
        <f>IN$13*SUMIFS(conditions!$39:$39,conditions!$8:$8,"&lt;="&amp;IN$9,conditions!$9:$9,"&gt;="&amp;IN$9)</f>
        <v>50.877287999999993</v>
      </c>
      <c r="IO17" s="37">
        <f>IO$13*SUMIFS(conditions!$39:$39,conditions!$8:$8,"&lt;="&amp;IO$9,conditions!$9:$9,"&gt;="&amp;IO$9)</f>
        <v>50.877287999999993</v>
      </c>
      <c r="IP17" s="37">
        <f>IP$13*SUMIFS(conditions!$39:$39,conditions!$8:$8,"&lt;="&amp;IP$9,conditions!$9:$9,"&gt;="&amp;IP$9)</f>
        <v>0</v>
      </c>
      <c r="IQ17" s="37">
        <f>IQ$13*SUMIFS(conditions!$39:$39,conditions!$8:$8,"&lt;="&amp;IQ$9,conditions!$9:$9,"&gt;="&amp;IQ$9)</f>
        <v>0</v>
      </c>
      <c r="IR17" s="37">
        <f>IR$13*SUMIFS(conditions!$39:$39,conditions!$8:$8,"&lt;="&amp;IR$9,conditions!$9:$9,"&gt;="&amp;IR$9)</f>
        <v>50.877287999999993</v>
      </c>
      <c r="IS17" s="37">
        <f>IS$13*SUMIFS(conditions!$39:$39,conditions!$8:$8,"&lt;="&amp;IS$9,conditions!$9:$9,"&gt;="&amp;IS$9)</f>
        <v>50.877287999999993</v>
      </c>
      <c r="IT17" s="37">
        <f>IT$13*SUMIFS(conditions!$39:$39,conditions!$8:$8,"&lt;="&amp;IT$9,conditions!$9:$9,"&gt;="&amp;IT$9)</f>
        <v>50.877287999999993</v>
      </c>
      <c r="IU17" s="37">
        <f>IU$13*SUMIFS(conditions!$39:$39,conditions!$8:$8,"&lt;="&amp;IU$9,conditions!$9:$9,"&gt;="&amp;IU$9)</f>
        <v>50.877287999999993</v>
      </c>
      <c r="IV17" s="37">
        <f>IV$13*SUMIFS(conditions!$39:$39,conditions!$8:$8,"&lt;="&amp;IV$9,conditions!$9:$9,"&gt;="&amp;IV$9)</f>
        <v>50.877287999999993</v>
      </c>
      <c r="IW17" s="37">
        <f>IW$13*SUMIFS(conditions!$39:$39,conditions!$8:$8,"&lt;="&amp;IW$9,conditions!$9:$9,"&gt;="&amp;IW$9)</f>
        <v>0</v>
      </c>
      <c r="IX17" s="37">
        <f>IX$13*SUMIFS(conditions!$39:$39,conditions!$8:$8,"&lt;="&amp;IX$9,conditions!$9:$9,"&gt;="&amp;IX$9)</f>
        <v>0</v>
      </c>
      <c r="IY17" s="37">
        <f>IY$13*SUMIFS(conditions!$39:$39,conditions!$8:$8,"&lt;="&amp;IY$9,conditions!$9:$9,"&gt;="&amp;IY$9)</f>
        <v>50.877287999999993</v>
      </c>
      <c r="IZ17" s="37">
        <f>IZ$13*SUMIFS(conditions!$39:$39,conditions!$8:$8,"&lt;="&amp;IZ$9,conditions!$9:$9,"&gt;="&amp;IZ$9)</f>
        <v>50.877287999999993</v>
      </c>
      <c r="JA17" s="37">
        <f>JA$13*SUMIFS(conditions!$39:$39,conditions!$8:$8,"&lt;="&amp;JA$9,conditions!$9:$9,"&gt;="&amp;JA$9)</f>
        <v>50.877287999999993</v>
      </c>
      <c r="JB17" s="37">
        <f>JB$13*SUMIFS(conditions!$39:$39,conditions!$8:$8,"&lt;="&amp;JB$9,conditions!$9:$9,"&gt;="&amp;JB$9)</f>
        <v>50.877287999999993</v>
      </c>
      <c r="JC17" s="37">
        <f>JC$13*SUMIFS(conditions!$39:$39,conditions!$8:$8,"&lt;="&amp;JC$9,conditions!$9:$9,"&gt;="&amp;JC$9)</f>
        <v>50.877287999999993</v>
      </c>
      <c r="JD17" s="37">
        <f>JD$13*SUMIFS(conditions!$39:$39,conditions!$8:$8,"&lt;="&amp;JD$9,conditions!$9:$9,"&gt;="&amp;JD$9)</f>
        <v>0</v>
      </c>
      <c r="JE17" s="37">
        <f>JE$13*SUMIFS(conditions!$39:$39,conditions!$8:$8,"&lt;="&amp;JE$9,conditions!$9:$9,"&gt;="&amp;JE$9)</f>
        <v>0</v>
      </c>
      <c r="JF17" s="37">
        <f>JF$13*SUMIFS(conditions!$39:$39,conditions!$8:$8,"&lt;="&amp;JF$9,conditions!$9:$9,"&gt;="&amp;JF$9)</f>
        <v>52.403606639999992</v>
      </c>
      <c r="JG17" s="37">
        <f>JG$13*SUMIFS(conditions!$39:$39,conditions!$8:$8,"&lt;="&amp;JG$9,conditions!$9:$9,"&gt;="&amp;JG$9)</f>
        <v>52.403606639999992</v>
      </c>
      <c r="JH17" s="37">
        <f>JH$13*SUMIFS(conditions!$39:$39,conditions!$8:$8,"&lt;="&amp;JH$9,conditions!$9:$9,"&gt;="&amp;JH$9)</f>
        <v>52.403606639999992</v>
      </c>
      <c r="JI17" s="37">
        <f>JI$13*SUMIFS(conditions!$39:$39,conditions!$8:$8,"&lt;="&amp;JI$9,conditions!$9:$9,"&gt;="&amp;JI$9)</f>
        <v>52.403606639999992</v>
      </c>
      <c r="JJ17" s="37">
        <f>JJ$13*SUMIFS(conditions!$39:$39,conditions!$8:$8,"&lt;="&amp;JJ$9,conditions!$9:$9,"&gt;="&amp;JJ$9)</f>
        <v>52.403606639999992</v>
      </c>
      <c r="JK17" s="37">
        <f>JK$13*SUMIFS(conditions!$39:$39,conditions!$8:$8,"&lt;="&amp;JK$9,conditions!$9:$9,"&gt;="&amp;JK$9)</f>
        <v>0</v>
      </c>
      <c r="JL17" s="37">
        <f>JL$13*SUMIFS(conditions!$39:$39,conditions!$8:$8,"&lt;="&amp;JL$9,conditions!$9:$9,"&gt;="&amp;JL$9)</f>
        <v>0</v>
      </c>
      <c r="JM17" s="37">
        <f>JM$13*SUMIFS(conditions!$39:$39,conditions!$8:$8,"&lt;="&amp;JM$9,conditions!$9:$9,"&gt;="&amp;JM$9)</f>
        <v>52.403606639999992</v>
      </c>
      <c r="JN17" s="37">
        <f>JN$13*SUMIFS(conditions!$39:$39,conditions!$8:$8,"&lt;="&amp;JN$9,conditions!$9:$9,"&gt;="&amp;JN$9)</f>
        <v>52.403606639999992</v>
      </c>
      <c r="JO17" s="37">
        <f>JO$13*SUMIFS(conditions!$39:$39,conditions!$8:$8,"&lt;="&amp;JO$9,conditions!$9:$9,"&gt;="&amp;JO$9)</f>
        <v>52.403606639999992</v>
      </c>
      <c r="JP17" s="37">
        <f>JP$13*SUMIFS(conditions!$39:$39,conditions!$8:$8,"&lt;="&amp;JP$9,conditions!$9:$9,"&gt;="&amp;JP$9)</f>
        <v>52.403606639999992</v>
      </c>
      <c r="JQ17" s="37">
        <f>JQ$13*SUMIFS(conditions!$39:$39,conditions!$8:$8,"&lt;="&amp;JQ$9,conditions!$9:$9,"&gt;="&amp;JQ$9)</f>
        <v>52.403606639999992</v>
      </c>
      <c r="JR17" s="37">
        <f>JR$13*SUMIFS(conditions!$39:$39,conditions!$8:$8,"&lt;="&amp;JR$9,conditions!$9:$9,"&gt;="&amp;JR$9)</f>
        <v>0</v>
      </c>
      <c r="JS17" s="37">
        <f>JS$13*SUMIFS(conditions!$39:$39,conditions!$8:$8,"&lt;="&amp;JS$9,conditions!$9:$9,"&gt;="&amp;JS$9)</f>
        <v>0</v>
      </c>
      <c r="JT17" s="37">
        <f>JT$13*SUMIFS(conditions!$39:$39,conditions!$8:$8,"&lt;="&amp;JT$9,conditions!$9:$9,"&gt;="&amp;JT$9)</f>
        <v>52.403606639999992</v>
      </c>
      <c r="JU17" s="37">
        <f>JU$13*SUMIFS(conditions!$39:$39,conditions!$8:$8,"&lt;="&amp;JU$9,conditions!$9:$9,"&gt;="&amp;JU$9)</f>
        <v>52.403606639999992</v>
      </c>
      <c r="JV17" s="37">
        <f>JV$13*SUMIFS(conditions!$39:$39,conditions!$8:$8,"&lt;="&amp;JV$9,conditions!$9:$9,"&gt;="&amp;JV$9)</f>
        <v>52.403606639999992</v>
      </c>
      <c r="JW17" s="37">
        <f>JW$13*SUMIFS(conditions!$39:$39,conditions!$8:$8,"&lt;="&amp;JW$9,conditions!$9:$9,"&gt;="&amp;JW$9)</f>
        <v>52.403606639999992</v>
      </c>
      <c r="JX17" s="37">
        <f>JX$13*SUMIFS(conditions!$39:$39,conditions!$8:$8,"&lt;="&amp;JX$9,conditions!$9:$9,"&gt;="&amp;JX$9)</f>
        <v>52.403606639999992</v>
      </c>
      <c r="JY17" s="37">
        <f>JY$13*SUMIFS(conditions!$39:$39,conditions!$8:$8,"&lt;="&amp;JY$9,conditions!$9:$9,"&gt;="&amp;JY$9)</f>
        <v>0</v>
      </c>
      <c r="JZ17" s="37">
        <f>JZ$13*SUMIFS(conditions!$39:$39,conditions!$8:$8,"&lt;="&amp;JZ$9,conditions!$9:$9,"&gt;="&amp;JZ$9)</f>
        <v>0</v>
      </c>
      <c r="KA17" s="37">
        <f>KA$13*SUMIFS(conditions!$39:$39,conditions!$8:$8,"&lt;="&amp;KA$9,conditions!$9:$9,"&gt;="&amp;KA$9)</f>
        <v>52.403606639999992</v>
      </c>
      <c r="KB17" s="37">
        <f>KB$13*SUMIFS(conditions!$39:$39,conditions!$8:$8,"&lt;="&amp;KB$9,conditions!$9:$9,"&gt;="&amp;KB$9)</f>
        <v>52.403606639999992</v>
      </c>
      <c r="KC17" s="37">
        <f>KC$13*SUMIFS(conditions!$39:$39,conditions!$8:$8,"&lt;="&amp;KC$9,conditions!$9:$9,"&gt;="&amp;KC$9)</f>
        <v>52.403606639999992</v>
      </c>
      <c r="KD17" s="37">
        <f>KD$13*SUMIFS(conditions!$39:$39,conditions!$8:$8,"&lt;="&amp;KD$9,conditions!$9:$9,"&gt;="&amp;KD$9)</f>
        <v>52.403606639999992</v>
      </c>
      <c r="KE17" s="37">
        <f>KE$13*SUMIFS(conditions!$39:$39,conditions!$8:$8,"&lt;="&amp;KE$9,conditions!$9:$9,"&gt;="&amp;KE$9)</f>
        <v>52.403606639999992</v>
      </c>
      <c r="KF17" s="37">
        <f>KF$13*SUMIFS(conditions!$39:$39,conditions!$8:$8,"&lt;="&amp;KF$9,conditions!$9:$9,"&gt;="&amp;KF$9)</f>
        <v>0</v>
      </c>
      <c r="KG17" s="37">
        <f>KG$13*SUMIFS(conditions!$39:$39,conditions!$8:$8,"&lt;="&amp;KG$9,conditions!$9:$9,"&gt;="&amp;KG$9)</f>
        <v>0</v>
      </c>
      <c r="KH17" s="37">
        <f>KH$13*SUMIFS(conditions!$39:$39,conditions!$8:$8,"&lt;="&amp;KH$9,conditions!$9:$9,"&gt;="&amp;KH$9)</f>
        <v>52.403606639999992</v>
      </c>
      <c r="KI17" s="37">
        <f>KI$13*SUMIFS(conditions!$39:$39,conditions!$8:$8,"&lt;="&amp;KI$9,conditions!$9:$9,"&gt;="&amp;KI$9)</f>
        <v>52.403606639999992</v>
      </c>
      <c r="KJ17" s="37">
        <f>KJ$13*SUMIFS(conditions!$39:$39,conditions!$8:$8,"&lt;="&amp;KJ$9,conditions!$9:$9,"&gt;="&amp;KJ$9)</f>
        <v>68.623770599999986</v>
      </c>
      <c r="KK17" s="37">
        <f>KK$13*SUMIFS(conditions!$39:$39,conditions!$8:$8,"&lt;="&amp;KK$9,conditions!$9:$9,"&gt;="&amp;KK$9)</f>
        <v>68.623770599999986</v>
      </c>
      <c r="KL17" s="37">
        <f>KL$13*SUMIFS(conditions!$39:$39,conditions!$8:$8,"&lt;="&amp;KL$9,conditions!$9:$9,"&gt;="&amp;KL$9)</f>
        <v>68.623770599999986</v>
      </c>
      <c r="KM17" s="37">
        <f>KM$13*SUMIFS(conditions!$39:$39,conditions!$8:$8,"&lt;="&amp;KM$9,conditions!$9:$9,"&gt;="&amp;KM$9)</f>
        <v>0</v>
      </c>
      <c r="KN17" s="37">
        <f>KN$13*SUMIFS(conditions!$39:$39,conditions!$8:$8,"&lt;="&amp;KN$9,conditions!$9:$9,"&gt;="&amp;KN$9)</f>
        <v>0</v>
      </c>
      <c r="KO17" s="37">
        <f>KO$13*SUMIFS(conditions!$39:$39,conditions!$8:$8,"&lt;="&amp;KO$9,conditions!$9:$9,"&gt;="&amp;KO$9)</f>
        <v>68.623770599999986</v>
      </c>
      <c r="KP17" s="37">
        <f>KP$13*SUMIFS(conditions!$39:$39,conditions!$8:$8,"&lt;="&amp;KP$9,conditions!$9:$9,"&gt;="&amp;KP$9)</f>
        <v>68.623770599999986</v>
      </c>
      <c r="KQ17" s="37">
        <f>KQ$13*SUMIFS(conditions!$39:$39,conditions!$8:$8,"&lt;="&amp;KQ$9,conditions!$9:$9,"&gt;="&amp;KQ$9)</f>
        <v>68.623770599999986</v>
      </c>
      <c r="KR17" s="37">
        <f>KR$13*SUMIFS(conditions!$39:$39,conditions!$8:$8,"&lt;="&amp;KR$9,conditions!$9:$9,"&gt;="&amp;KR$9)</f>
        <v>68.623770599999986</v>
      </c>
      <c r="KS17" s="37">
        <f>KS$13*SUMIFS(conditions!$39:$39,conditions!$8:$8,"&lt;="&amp;KS$9,conditions!$9:$9,"&gt;="&amp;KS$9)</f>
        <v>68.623770599999986</v>
      </c>
      <c r="KT17" s="37">
        <f>KT$13*SUMIFS(conditions!$39:$39,conditions!$8:$8,"&lt;="&amp;KT$9,conditions!$9:$9,"&gt;="&amp;KT$9)</f>
        <v>0</v>
      </c>
      <c r="KU17" s="37">
        <f>KU$13*SUMIFS(conditions!$39:$39,conditions!$8:$8,"&lt;="&amp;KU$9,conditions!$9:$9,"&gt;="&amp;KU$9)</f>
        <v>0</v>
      </c>
      <c r="KV17" s="37">
        <f>KV$13*SUMIFS(conditions!$39:$39,conditions!$8:$8,"&lt;="&amp;KV$9,conditions!$9:$9,"&gt;="&amp;KV$9)</f>
        <v>68.623770599999986</v>
      </c>
      <c r="KW17" s="37">
        <f>KW$13*SUMIFS(conditions!$39:$39,conditions!$8:$8,"&lt;="&amp;KW$9,conditions!$9:$9,"&gt;="&amp;KW$9)</f>
        <v>68.623770599999986</v>
      </c>
      <c r="KX17" s="37">
        <f>KX$13*SUMIFS(conditions!$39:$39,conditions!$8:$8,"&lt;="&amp;KX$9,conditions!$9:$9,"&gt;="&amp;KX$9)</f>
        <v>68.623770599999986</v>
      </c>
      <c r="KY17" s="37">
        <f>KY$13*SUMIFS(conditions!$39:$39,conditions!$8:$8,"&lt;="&amp;KY$9,conditions!$9:$9,"&gt;="&amp;KY$9)</f>
        <v>68.623770599999986</v>
      </c>
      <c r="KZ17" s="37">
        <f>KZ$13*SUMIFS(conditions!$39:$39,conditions!$8:$8,"&lt;="&amp;KZ$9,conditions!$9:$9,"&gt;="&amp;KZ$9)</f>
        <v>68.623770599999986</v>
      </c>
      <c r="LA17" s="37">
        <f>LA$13*SUMIFS(conditions!$39:$39,conditions!$8:$8,"&lt;="&amp;LA$9,conditions!$9:$9,"&gt;="&amp;LA$9)</f>
        <v>0</v>
      </c>
      <c r="LB17" s="37">
        <f>LB$13*SUMIFS(conditions!$39:$39,conditions!$8:$8,"&lt;="&amp;LB$9,conditions!$9:$9,"&gt;="&amp;LB$9)</f>
        <v>0</v>
      </c>
      <c r="LC17" s="37">
        <f>LC$13*SUMIFS(conditions!$39:$39,conditions!$8:$8,"&lt;="&amp;LC$9,conditions!$9:$9,"&gt;="&amp;LC$9)</f>
        <v>68.623770599999986</v>
      </c>
      <c r="LD17" s="37">
        <f>LD$13*SUMIFS(conditions!$39:$39,conditions!$8:$8,"&lt;="&amp;LD$9,conditions!$9:$9,"&gt;="&amp;LD$9)</f>
        <v>68.623770599999986</v>
      </c>
      <c r="LE17" s="37">
        <f>LE$13*SUMIFS(conditions!$39:$39,conditions!$8:$8,"&lt;="&amp;LE$9,conditions!$9:$9,"&gt;="&amp;LE$9)</f>
        <v>68.623770599999986</v>
      </c>
      <c r="LF17" s="37">
        <f>LF$13*SUMIFS(conditions!$39:$39,conditions!$8:$8,"&lt;="&amp;LF$9,conditions!$9:$9,"&gt;="&amp;LF$9)</f>
        <v>68.623770599999986</v>
      </c>
      <c r="LG17" s="37">
        <f>LG$13*SUMIFS(conditions!$39:$39,conditions!$8:$8,"&lt;="&amp;LG$9,conditions!$9:$9,"&gt;="&amp;LG$9)</f>
        <v>68.623770599999986</v>
      </c>
      <c r="LH17" s="37">
        <f>LH$13*SUMIFS(conditions!$39:$39,conditions!$8:$8,"&lt;="&amp;LH$9,conditions!$9:$9,"&gt;="&amp;LH$9)</f>
        <v>0</v>
      </c>
      <c r="LI17" s="37">
        <f>LI$13*SUMIFS(conditions!$39:$39,conditions!$8:$8,"&lt;="&amp;LI$9,conditions!$9:$9,"&gt;="&amp;LI$9)</f>
        <v>0</v>
      </c>
      <c r="LJ17" s="37">
        <f>LJ$13*SUMIFS(conditions!$39:$39,conditions!$8:$8,"&lt;="&amp;LJ$9,conditions!$9:$9,"&gt;="&amp;LJ$9)</f>
        <v>68.623770599999986</v>
      </c>
      <c r="LK17" s="37">
        <f>LK$13*SUMIFS(conditions!$39:$39,conditions!$8:$8,"&lt;="&amp;LK$9,conditions!$9:$9,"&gt;="&amp;LK$9)</f>
        <v>68.623770599999986</v>
      </c>
      <c r="LL17" s="37">
        <f>LL$13*SUMIFS(conditions!$39:$39,conditions!$8:$8,"&lt;="&amp;LL$9,conditions!$9:$9,"&gt;="&amp;LL$9)</f>
        <v>68.623770599999986</v>
      </c>
      <c r="LM17" s="37">
        <f>LM$13*SUMIFS(conditions!$39:$39,conditions!$8:$8,"&lt;="&amp;LM$9,conditions!$9:$9,"&gt;="&amp;LM$9)</f>
        <v>68.623770599999986</v>
      </c>
      <c r="LN17" s="37">
        <f>LN$13*SUMIFS(conditions!$39:$39,conditions!$8:$8,"&lt;="&amp;LN$9,conditions!$9:$9,"&gt;="&amp;LN$9)</f>
        <v>89.210901780000015</v>
      </c>
      <c r="LO17" s="37">
        <f>LO$13*SUMIFS(conditions!$39:$39,conditions!$8:$8,"&lt;="&amp;LO$9,conditions!$9:$9,"&gt;="&amp;LO$9)</f>
        <v>0</v>
      </c>
      <c r="LP17" s="37">
        <f>LP$13*SUMIFS(conditions!$39:$39,conditions!$8:$8,"&lt;="&amp;LP$9,conditions!$9:$9,"&gt;="&amp;LP$9)</f>
        <v>0</v>
      </c>
      <c r="LQ17" s="37">
        <f>LQ$13*SUMIFS(conditions!$39:$39,conditions!$8:$8,"&lt;="&amp;LQ$9,conditions!$9:$9,"&gt;="&amp;LQ$9)</f>
        <v>89.210901780000015</v>
      </c>
      <c r="LR17" s="37">
        <f>LR$13*SUMIFS(conditions!$39:$39,conditions!$8:$8,"&lt;="&amp;LR$9,conditions!$9:$9,"&gt;="&amp;LR$9)</f>
        <v>89.210901780000015</v>
      </c>
      <c r="LS17" s="37">
        <f>LS$13*SUMIFS(conditions!$39:$39,conditions!$8:$8,"&lt;="&amp;LS$9,conditions!$9:$9,"&gt;="&amp;LS$9)</f>
        <v>89.210901780000015</v>
      </c>
      <c r="LT17" s="37">
        <f>LT$13*SUMIFS(conditions!$39:$39,conditions!$8:$8,"&lt;="&amp;LT$9,conditions!$9:$9,"&gt;="&amp;LT$9)</f>
        <v>89.210901780000015</v>
      </c>
      <c r="LU17" s="37">
        <f>LU$13*SUMIFS(conditions!$39:$39,conditions!$8:$8,"&lt;="&amp;LU$9,conditions!$9:$9,"&gt;="&amp;LU$9)</f>
        <v>89.210901780000015</v>
      </c>
      <c r="LV17" s="37">
        <f>LV$13*SUMIFS(conditions!$39:$39,conditions!$8:$8,"&lt;="&amp;LV$9,conditions!$9:$9,"&gt;="&amp;LV$9)</f>
        <v>0</v>
      </c>
      <c r="LW17" s="37">
        <f>LW$13*SUMIFS(conditions!$39:$39,conditions!$8:$8,"&lt;="&amp;LW$9,conditions!$9:$9,"&gt;="&amp;LW$9)</f>
        <v>0</v>
      </c>
      <c r="LX17" s="37">
        <f>LX$13*SUMIFS(conditions!$39:$39,conditions!$8:$8,"&lt;="&amp;LX$9,conditions!$9:$9,"&gt;="&amp;LX$9)</f>
        <v>89.210901780000015</v>
      </c>
      <c r="LY17" s="37">
        <f>LY$13*SUMIFS(conditions!$39:$39,conditions!$8:$8,"&lt;="&amp;LY$9,conditions!$9:$9,"&gt;="&amp;LY$9)</f>
        <v>89.210901780000015</v>
      </c>
      <c r="LZ17" s="37">
        <f>LZ$13*SUMIFS(conditions!$39:$39,conditions!$8:$8,"&lt;="&amp;LZ$9,conditions!$9:$9,"&gt;="&amp;LZ$9)</f>
        <v>89.210901780000015</v>
      </c>
      <c r="MA17" s="37">
        <f>MA$13*SUMIFS(conditions!$39:$39,conditions!$8:$8,"&lt;="&amp;MA$9,conditions!$9:$9,"&gt;="&amp;MA$9)</f>
        <v>89.210901780000015</v>
      </c>
      <c r="MB17" s="37">
        <f>MB$13*SUMIFS(conditions!$39:$39,conditions!$8:$8,"&lt;="&amp;MB$9,conditions!$9:$9,"&gt;="&amp;MB$9)</f>
        <v>89.210901780000015</v>
      </c>
      <c r="MC17" s="37">
        <f>MC$13*SUMIFS(conditions!$39:$39,conditions!$8:$8,"&lt;="&amp;MC$9,conditions!$9:$9,"&gt;="&amp;MC$9)</f>
        <v>0</v>
      </c>
      <c r="MD17" s="37">
        <f>MD$13*SUMIFS(conditions!$39:$39,conditions!$8:$8,"&lt;="&amp;MD$9,conditions!$9:$9,"&gt;="&amp;MD$9)</f>
        <v>0</v>
      </c>
      <c r="ME17" s="37">
        <f>ME$13*SUMIFS(conditions!$39:$39,conditions!$8:$8,"&lt;="&amp;ME$9,conditions!$9:$9,"&gt;="&amp;ME$9)</f>
        <v>89.210901780000015</v>
      </c>
      <c r="MF17" s="37">
        <f>MF$13*SUMIFS(conditions!$39:$39,conditions!$8:$8,"&lt;="&amp;MF$9,conditions!$9:$9,"&gt;="&amp;MF$9)</f>
        <v>89.210901780000015</v>
      </c>
      <c r="MG17" s="37">
        <f>MG$13*SUMIFS(conditions!$39:$39,conditions!$8:$8,"&lt;="&amp;MG$9,conditions!$9:$9,"&gt;="&amp;MG$9)</f>
        <v>89.210901780000015</v>
      </c>
      <c r="MH17" s="37">
        <f>MH$13*SUMIFS(conditions!$39:$39,conditions!$8:$8,"&lt;="&amp;MH$9,conditions!$9:$9,"&gt;="&amp;MH$9)</f>
        <v>89.210901780000015</v>
      </c>
      <c r="MI17" s="37">
        <f>MI$13*SUMIFS(conditions!$39:$39,conditions!$8:$8,"&lt;="&amp;MI$9,conditions!$9:$9,"&gt;="&amp;MI$9)</f>
        <v>89.210901780000015</v>
      </c>
      <c r="MJ17" s="37">
        <f>MJ$13*SUMIFS(conditions!$39:$39,conditions!$8:$8,"&lt;="&amp;MJ$9,conditions!$9:$9,"&gt;="&amp;MJ$9)</f>
        <v>0</v>
      </c>
      <c r="MK17" s="37">
        <f>MK$13*SUMIFS(conditions!$39:$39,conditions!$8:$8,"&lt;="&amp;MK$9,conditions!$9:$9,"&gt;="&amp;MK$9)</f>
        <v>0</v>
      </c>
      <c r="ML17" s="37">
        <f>ML$13*SUMIFS(conditions!$39:$39,conditions!$8:$8,"&lt;="&amp;ML$9,conditions!$9:$9,"&gt;="&amp;ML$9)</f>
        <v>89.210901780000015</v>
      </c>
      <c r="MM17" s="37">
        <f>MM$13*SUMIFS(conditions!$39:$39,conditions!$8:$8,"&lt;="&amp;MM$9,conditions!$9:$9,"&gt;="&amp;MM$9)</f>
        <v>89.210901780000015</v>
      </c>
      <c r="MN17" s="37">
        <f>MN$13*SUMIFS(conditions!$39:$39,conditions!$8:$8,"&lt;="&amp;MN$9,conditions!$9:$9,"&gt;="&amp;MN$9)</f>
        <v>89.210901780000015</v>
      </c>
      <c r="MO17" s="37">
        <f>MO$13*SUMIFS(conditions!$39:$39,conditions!$8:$8,"&lt;="&amp;MO$9,conditions!$9:$9,"&gt;="&amp;MO$9)</f>
        <v>89.210901780000015</v>
      </c>
      <c r="MP17" s="37">
        <f>MP$13*SUMIFS(conditions!$39:$39,conditions!$8:$8,"&lt;="&amp;MP$9,conditions!$9:$9,"&gt;="&amp;MP$9)</f>
        <v>89.210901780000015</v>
      </c>
      <c r="MQ17" s="37">
        <f>MQ$13*SUMIFS(conditions!$39:$39,conditions!$8:$8,"&lt;="&amp;MQ$9,conditions!$9:$9,"&gt;="&amp;MQ$9)</f>
        <v>0</v>
      </c>
      <c r="MR17" s="37">
        <f>MR$13*SUMIFS(conditions!$39:$39,conditions!$8:$8,"&lt;="&amp;MR$9,conditions!$9:$9,"&gt;="&amp;MR$9)</f>
        <v>0</v>
      </c>
      <c r="MS17" s="37">
        <f>MS$13*SUMIFS(conditions!$39:$39,conditions!$8:$8,"&lt;="&amp;MS$9,conditions!$9:$9,"&gt;="&amp;MS$9)</f>
        <v>107.053082136</v>
      </c>
      <c r="MT17" s="37">
        <f>MT$13*SUMIFS(conditions!$39:$39,conditions!$8:$8,"&lt;="&amp;MT$9,conditions!$9:$9,"&gt;="&amp;MT$9)</f>
        <v>107.053082136</v>
      </c>
      <c r="MU17" s="37">
        <f>MU$13*SUMIFS(conditions!$39:$39,conditions!$8:$8,"&lt;="&amp;MU$9,conditions!$9:$9,"&gt;="&amp;MU$9)</f>
        <v>107.053082136</v>
      </c>
      <c r="MV17" s="37">
        <f>MV$13*SUMIFS(conditions!$39:$39,conditions!$8:$8,"&lt;="&amp;MV$9,conditions!$9:$9,"&gt;="&amp;MV$9)</f>
        <v>107.053082136</v>
      </c>
      <c r="MW17" s="37">
        <f>MW$13*SUMIFS(conditions!$39:$39,conditions!$8:$8,"&lt;="&amp;MW$9,conditions!$9:$9,"&gt;="&amp;MW$9)</f>
        <v>107.053082136</v>
      </c>
      <c r="MX17" s="37">
        <f>MX$13*SUMIFS(conditions!$39:$39,conditions!$8:$8,"&lt;="&amp;MX$9,conditions!$9:$9,"&gt;="&amp;MX$9)</f>
        <v>0</v>
      </c>
      <c r="MY17" s="37">
        <f>MY$13*SUMIFS(conditions!$39:$39,conditions!$8:$8,"&lt;="&amp;MY$9,conditions!$9:$9,"&gt;="&amp;MY$9)</f>
        <v>0</v>
      </c>
      <c r="MZ17" s="37">
        <f>MZ$13*SUMIFS(conditions!$39:$39,conditions!$8:$8,"&lt;="&amp;MZ$9,conditions!$9:$9,"&gt;="&amp;MZ$9)</f>
        <v>107.053082136</v>
      </c>
      <c r="NA17" s="37">
        <f>NA$13*SUMIFS(conditions!$39:$39,conditions!$8:$8,"&lt;="&amp;NA$9,conditions!$9:$9,"&gt;="&amp;NA$9)</f>
        <v>107.053082136</v>
      </c>
      <c r="NB17" s="37">
        <f>NB$13*SUMIFS(conditions!$39:$39,conditions!$8:$8,"&lt;="&amp;NB$9,conditions!$9:$9,"&gt;="&amp;NB$9)</f>
        <v>107.053082136</v>
      </c>
      <c r="NC17" s="37">
        <f>NC$13*SUMIFS(conditions!$39:$39,conditions!$8:$8,"&lt;="&amp;NC$9,conditions!$9:$9,"&gt;="&amp;NC$9)</f>
        <v>107.053082136</v>
      </c>
      <c r="ND17" s="37">
        <f>ND$13*SUMIFS(conditions!$39:$39,conditions!$8:$8,"&lt;="&amp;ND$9,conditions!$9:$9,"&gt;="&amp;ND$9)</f>
        <v>107.053082136</v>
      </c>
      <c r="NE17" s="37">
        <f>NE$13*SUMIFS(conditions!$39:$39,conditions!$8:$8,"&lt;="&amp;NE$9,conditions!$9:$9,"&gt;="&amp;NE$9)</f>
        <v>0</v>
      </c>
      <c r="NF17" s="37">
        <f>NF$13*SUMIFS(conditions!$39:$39,conditions!$8:$8,"&lt;="&amp;NF$9,conditions!$9:$9,"&gt;="&amp;NF$9)</f>
        <v>0</v>
      </c>
      <c r="NG17" s="37">
        <f>NG$13*SUMIFS(conditions!$39:$39,conditions!$8:$8,"&lt;="&amp;NG$9,conditions!$9:$9,"&gt;="&amp;NG$9)</f>
        <v>107.053082136</v>
      </c>
      <c r="NH17" s="37">
        <f>NH$13*SUMIFS(conditions!$39:$39,conditions!$8:$8,"&lt;="&amp;NH$9,conditions!$9:$9,"&gt;="&amp;NH$9)</f>
        <v>107.053082136</v>
      </c>
      <c r="NI17" s="37">
        <f>NI$13*SUMIFS(conditions!$39:$39,conditions!$8:$8,"&lt;="&amp;NI$9,conditions!$9:$9,"&gt;="&amp;NI$9)</f>
        <v>107.053082136</v>
      </c>
      <c r="NJ17" s="37">
        <f>NJ$13*SUMIFS(conditions!$39:$39,conditions!$8:$8,"&lt;="&amp;NJ$9,conditions!$9:$9,"&gt;="&amp;NJ$9)</f>
        <v>107.053082136</v>
      </c>
      <c r="NK17" s="37">
        <f>NK$13*SUMIFS(conditions!$39:$39,conditions!$8:$8,"&lt;="&amp;NK$9,conditions!$9:$9,"&gt;="&amp;NK$9)</f>
        <v>107.053082136</v>
      </c>
      <c r="NL17" s="37">
        <f>NL$13*SUMIFS(conditions!$39:$39,conditions!$8:$8,"&lt;="&amp;NL$9,conditions!$9:$9,"&gt;="&amp;NL$9)</f>
        <v>0</v>
      </c>
      <c r="NM17" s="37">
        <f>NM$13*SUMIFS(conditions!$39:$39,conditions!$8:$8,"&lt;="&amp;NM$9,conditions!$9:$9,"&gt;="&amp;NM$9)</f>
        <v>0</v>
      </c>
      <c r="NN17" s="37">
        <f>NN$13*SUMIFS(conditions!$39:$39,conditions!$8:$8,"&lt;="&amp;NN$9,conditions!$9:$9,"&gt;="&amp;NN$9)</f>
        <v>107.053082136</v>
      </c>
      <c r="NO17" s="37">
        <f>NO$13*SUMIFS(conditions!$39:$39,conditions!$8:$8,"&lt;="&amp;NO$9,conditions!$9:$9,"&gt;="&amp;NO$9)</f>
        <v>107.053082136</v>
      </c>
      <c r="NP17" s="37">
        <f>NP$13*SUMIFS(conditions!$39:$39,conditions!$8:$8,"&lt;="&amp;NP$9,conditions!$9:$9,"&gt;="&amp;NP$9)</f>
        <v>107.053082136</v>
      </c>
      <c r="NQ17" s="37">
        <f>NQ$13*SUMIFS(conditions!$39:$39,conditions!$8:$8,"&lt;="&amp;NQ$9,conditions!$9:$9,"&gt;="&amp;NQ$9)</f>
        <v>107.053082136</v>
      </c>
      <c r="NR17" s="37">
        <f>NR$13*SUMIFS(conditions!$39:$39,conditions!$8:$8,"&lt;="&amp;NR$9,conditions!$9:$9,"&gt;="&amp;NR$9)</f>
        <v>107.053082136</v>
      </c>
      <c r="NS17" s="37">
        <f>NS$13*SUMIFS(conditions!$39:$39,conditions!$8:$8,"&lt;="&amp;NS$9,conditions!$9:$9,"&gt;="&amp;NS$9)</f>
        <v>0</v>
      </c>
      <c r="NT17" s="37">
        <f>NT$13*SUMIFS(conditions!$39:$39,conditions!$8:$8,"&lt;="&amp;NT$9,conditions!$9:$9,"&gt;="&amp;NT$9)</f>
        <v>0</v>
      </c>
      <c r="NU17" s="37">
        <f>NU$13*SUMIFS(conditions!$39:$39,conditions!$8:$8,"&lt;="&amp;NU$9,conditions!$9:$9,"&gt;="&amp;NU$9)</f>
        <v>107.053082136</v>
      </c>
      <c r="NV17" s="37">
        <f>NV$13*SUMIFS(conditions!$39:$39,conditions!$8:$8,"&lt;="&amp;NV$9,conditions!$9:$9,"&gt;="&amp;NV$9)</f>
        <v>107.053082136</v>
      </c>
    </row>
    <row r="18" spans="1:386" s="38" customFormat="1" ht="10.199999999999999" x14ac:dyDescent="0.2">
      <c r="A18" s="31"/>
      <c r="B18" s="31"/>
      <c r="C18" s="31"/>
      <c r="D18" s="31"/>
      <c r="E18" s="31"/>
      <c r="F18" s="31"/>
      <c r="G18" s="31" t="str">
        <f>G13</f>
        <v>бюджет продаж товаров</v>
      </c>
      <c r="H18" s="31"/>
      <c r="I18" s="31"/>
      <c r="J18" s="31" t="str">
        <f>IF($G18="","",INDEX(KPI!$H$11:$H$121,SUMIFS(KPI!$E$11:$E$121,KPI!$F$11:$F$121,$G18)))</f>
        <v>тыс.руб.</v>
      </c>
      <c r="K18" s="31"/>
      <c r="L18" s="31"/>
      <c r="M18" s="31"/>
      <c r="N18" s="31" t="str">
        <f>structure!$G$14</f>
        <v>товарная категория 4</v>
      </c>
      <c r="O18" s="31"/>
      <c r="P18" s="31"/>
      <c r="Q18" s="31"/>
      <c r="R18" s="37">
        <f t="shared" si="8"/>
        <v>11588.331752739021</v>
      </c>
      <c r="S18" s="31"/>
      <c r="T18" s="31"/>
      <c r="U18" s="37">
        <f>U$13*SUMIFS(conditions!$40:$40,conditions!$8:$8,"&lt;="&amp;U$9,conditions!$9:$9,"&gt;="&amp;U$9)</f>
        <v>36</v>
      </c>
      <c r="V18" s="37">
        <f>V$13*SUMIFS(conditions!$40:$40,conditions!$8:$8,"&lt;="&amp;V$9,conditions!$9:$9,"&gt;="&amp;V$9)</f>
        <v>36</v>
      </c>
      <c r="W18" s="37">
        <f>W$13*SUMIFS(conditions!$40:$40,conditions!$8:$8,"&lt;="&amp;W$9,conditions!$9:$9,"&gt;="&amp;W$9)</f>
        <v>36</v>
      </c>
      <c r="X18" s="37">
        <f>X$13*SUMIFS(conditions!$40:$40,conditions!$8:$8,"&lt;="&amp;X$9,conditions!$9:$9,"&gt;="&amp;X$9)</f>
        <v>36</v>
      </c>
      <c r="Y18" s="37">
        <f>Y$13*SUMIFS(conditions!$40:$40,conditions!$8:$8,"&lt;="&amp;Y$9,conditions!$9:$9,"&gt;="&amp;Y$9)</f>
        <v>36</v>
      </c>
      <c r="Z18" s="37">
        <f>Z$13*SUMIFS(conditions!$40:$40,conditions!$8:$8,"&lt;="&amp;Z$9,conditions!$9:$9,"&gt;="&amp;Z$9)</f>
        <v>0</v>
      </c>
      <c r="AA18" s="37">
        <f>AA$13*SUMIFS(conditions!$40:$40,conditions!$8:$8,"&lt;="&amp;AA$9,conditions!$9:$9,"&gt;="&amp;AA$9)</f>
        <v>0</v>
      </c>
      <c r="AB18" s="37">
        <f>AB$13*SUMIFS(conditions!$40:$40,conditions!$8:$8,"&lt;="&amp;AB$9,conditions!$9:$9,"&gt;="&amp;AB$9)</f>
        <v>36</v>
      </c>
      <c r="AC18" s="37">
        <f>AC$13*SUMIFS(conditions!$40:$40,conditions!$8:$8,"&lt;="&amp;AC$9,conditions!$9:$9,"&gt;="&amp;AC$9)</f>
        <v>36</v>
      </c>
      <c r="AD18" s="37">
        <f>AD$13*SUMIFS(conditions!$40:$40,conditions!$8:$8,"&lt;="&amp;AD$9,conditions!$9:$9,"&gt;="&amp;AD$9)</f>
        <v>36</v>
      </c>
      <c r="AE18" s="37">
        <f>AE$13*SUMIFS(conditions!$40:$40,conditions!$8:$8,"&lt;="&amp;AE$9,conditions!$9:$9,"&gt;="&amp;AE$9)</f>
        <v>36</v>
      </c>
      <c r="AF18" s="37">
        <f>AF$13*SUMIFS(conditions!$40:$40,conditions!$8:$8,"&lt;="&amp;AF$9,conditions!$9:$9,"&gt;="&amp;AF$9)</f>
        <v>36</v>
      </c>
      <c r="AG18" s="37">
        <f>AG$13*SUMIFS(conditions!$40:$40,conditions!$8:$8,"&lt;="&amp;AG$9,conditions!$9:$9,"&gt;="&amp;AG$9)</f>
        <v>0</v>
      </c>
      <c r="AH18" s="37">
        <f>AH$13*SUMIFS(conditions!$40:$40,conditions!$8:$8,"&lt;="&amp;AH$9,conditions!$9:$9,"&gt;="&amp;AH$9)</f>
        <v>0</v>
      </c>
      <c r="AI18" s="37">
        <f>AI$13*SUMIFS(conditions!$40:$40,conditions!$8:$8,"&lt;="&amp;AI$9,conditions!$9:$9,"&gt;="&amp;AI$9)</f>
        <v>36</v>
      </c>
      <c r="AJ18" s="37">
        <f>AJ$13*SUMIFS(conditions!$40:$40,conditions!$8:$8,"&lt;="&amp;AJ$9,conditions!$9:$9,"&gt;="&amp;AJ$9)</f>
        <v>36</v>
      </c>
      <c r="AK18" s="37">
        <f>AK$13*SUMIFS(conditions!$40:$40,conditions!$8:$8,"&lt;="&amp;AK$9,conditions!$9:$9,"&gt;="&amp;AK$9)</f>
        <v>36</v>
      </c>
      <c r="AL18" s="37">
        <f>AL$13*SUMIFS(conditions!$40:$40,conditions!$8:$8,"&lt;="&amp;AL$9,conditions!$9:$9,"&gt;="&amp;AL$9)</f>
        <v>36</v>
      </c>
      <c r="AM18" s="37">
        <f>AM$13*SUMIFS(conditions!$40:$40,conditions!$8:$8,"&lt;="&amp;AM$9,conditions!$9:$9,"&gt;="&amp;AM$9)</f>
        <v>36</v>
      </c>
      <c r="AN18" s="37">
        <f>AN$13*SUMIFS(conditions!$40:$40,conditions!$8:$8,"&lt;="&amp;AN$9,conditions!$9:$9,"&gt;="&amp;AN$9)</f>
        <v>0</v>
      </c>
      <c r="AO18" s="37">
        <f>AO$13*SUMIFS(conditions!$40:$40,conditions!$8:$8,"&lt;="&amp;AO$9,conditions!$9:$9,"&gt;="&amp;AO$9)</f>
        <v>0</v>
      </c>
      <c r="AP18" s="37">
        <f>AP$13*SUMIFS(conditions!$40:$40,conditions!$8:$8,"&lt;="&amp;AP$9,conditions!$9:$9,"&gt;="&amp;AP$9)</f>
        <v>36</v>
      </c>
      <c r="AQ18" s="37">
        <f>AQ$13*SUMIFS(conditions!$40:$40,conditions!$8:$8,"&lt;="&amp;AQ$9,conditions!$9:$9,"&gt;="&amp;AQ$9)</f>
        <v>36</v>
      </c>
      <c r="AR18" s="37">
        <f>AR$13*SUMIFS(conditions!$40:$40,conditions!$8:$8,"&lt;="&amp;AR$9,conditions!$9:$9,"&gt;="&amp;AR$9)</f>
        <v>36</v>
      </c>
      <c r="AS18" s="37">
        <f>AS$13*SUMIFS(conditions!$40:$40,conditions!$8:$8,"&lt;="&amp;AS$9,conditions!$9:$9,"&gt;="&amp;AS$9)</f>
        <v>36</v>
      </c>
      <c r="AT18" s="37">
        <f>AT$13*SUMIFS(conditions!$40:$40,conditions!$8:$8,"&lt;="&amp;AT$9,conditions!$9:$9,"&gt;="&amp;AT$9)</f>
        <v>36</v>
      </c>
      <c r="AU18" s="37">
        <f>AU$13*SUMIFS(conditions!$40:$40,conditions!$8:$8,"&lt;="&amp;AU$9,conditions!$9:$9,"&gt;="&amp;AU$9)</f>
        <v>0</v>
      </c>
      <c r="AV18" s="37">
        <f>AV$13*SUMIFS(conditions!$40:$40,conditions!$8:$8,"&lt;="&amp;AV$9,conditions!$9:$9,"&gt;="&amp;AV$9)</f>
        <v>0</v>
      </c>
      <c r="AW18" s="37">
        <f>AW$13*SUMIFS(conditions!$40:$40,conditions!$8:$8,"&lt;="&amp;AW$9,conditions!$9:$9,"&gt;="&amp;AW$9)</f>
        <v>36</v>
      </c>
      <c r="AX18" s="37">
        <f>AX$13*SUMIFS(conditions!$40:$40,conditions!$8:$8,"&lt;="&amp;AX$9,conditions!$9:$9,"&gt;="&amp;AX$9)</f>
        <v>36</v>
      </c>
      <c r="AY18" s="37">
        <f>AY$13*SUMIFS(conditions!$40:$40,conditions!$8:$8,"&lt;="&amp;AY$9,conditions!$9:$9,"&gt;="&amp;AY$9)</f>
        <v>36</v>
      </c>
      <c r="AZ18" s="37">
        <f>AZ$13*SUMIFS(conditions!$40:$40,conditions!$8:$8,"&lt;="&amp;AZ$9,conditions!$9:$9,"&gt;="&amp;AZ$9)</f>
        <v>45</v>
      </c>
      <c r="BA18" s="37">
        <f>BA$13*SUMIFS(conditions!$40:$40,conditions!$8:$8,"&lt;="&amp;BA$9,conditions!$9:$9,"&gt;="&amp;BA$9)</f>
        <v>45</v>
      </c>
      <c r="BB18" s="37">
        <f>BB$13*SUMIFS(conditions!$40:$40,conditions!$8:$8,"&lt;="&amp;BB$9,conditions!$9:$9,"&gt;="&amp;BB$9)</f>
        <v>0</v>
      </c>
      <c r="BC18" s="37">
        <f>BC$13*SUMIFS(conditions!$40:$40,conditions!$8:$8,"&lt;="&amp;BC$9,conditions!$9:$9,"&gt;="&amp;BC$9)</f>
        <v>0</v>
      </c>
      <c r="BD18" s="37">
        <f>BD$13*SUMIFS(conditions!$40:$40,conditions!$8:$8,"&lt;="&amp;BD$9,conditions!$9:$9,"&gt;="&amp;BD$9)</f>
        <v>45</v>
      </c>
      <c r="BE18" s="37">
        <f>BE$13*SUMIFS(conditions!$40:$40,conditions!$8:$8,"&lt;="&amp;BE$9,conditions!$9:$9,"&gt;="&amp;BE$9)</f>
        <v>45</v>
      </c>
      <c r="BF18" s="37">
        <f>BF$13*SUMIFS(conditions!$40:$40,conditions!$8:$8,"&lt;="&amp;BF$9,conditions!$9:$9,"&gt;="&amp;BF$9)</f>
        <v>45</v>
      </c>
      <c r="BG18" s="37">
        <f>BG$13*SUMIFS(conditions!$40:$40,conditions!$8:$8,"&lt;="&amp;BG$9,conditions!$9:$9,"&gt;="&amp;BG$9)</f>
        <v>45</v>
      </c>
      <c r="BH18" s="37">
        <f>BH$13*SUMIFS(conditions!$40:$40,conditions!$8:$8,"&lt;="&amp;BH$9,conditions!$9:$9,"&gt;="&amp;BH$9)</f>
        <v>45</v>
      </c>
      <c r="BI18" s="37">
        <f>BI$13*SUMIFS(conditions!$40:$40,conditions!$8:$8,"&lt;="&amp;BI$9,conditions!$9:$9,"&gt;="&amp;BI$9)</f>
        <v>0</v>
      </c>
      <c r="BJ18" s="37">
        <f>BJ$13*SUMIFS(conditions!$40:$40,conditions!$8:$8,"&lt;="&amp;BJ$9,conditions!$9:$9,"&gt;="&amp;BJ$9)</f>
        <v>0</v>
      </c>
      <c r="BK18" s="37">
        <f>BK$13*SUMIFS(conditions!$40:$40,conditions!$8:$8,"&lt;="&amp;BK$9,conditions!$9:$9,"&gt;="&amp;BK$9)</f>
        <v>45</v>
      </c>
      <c r="BL18" s="37">
        <f>BL$13*SUMIFS(conditions!$40:$40,conditions!$8:$8,"&lt;="&amp;BL$9,conditions!$9:$9,"&gt;="&amp;BL$9)</f>
        <v>45</v>
      </c>
      <c r="BM18" s="37">
        <f>BM$13*SUMIFS(conditions!$40:$40,conditions!$8:$8,"&lt;="&amp;BM$9,conditions!$9:$9,"&gt;="&amp;BM$9)</f>
        <v>45</v>
      </c>
      <c r="BN18" s="37">
        <f>BN$13*SUMIFS(conditions!$40:$40,conditions!$8:$8,"&lt;="&amp;BN$9,conditions!$9:$9,"&gt;="&amp;BN$9)</f>
        <v>45</v>
      </c>
      <c r="BO18" s="37">
        <f>BO$13*SUMIFS(conditions!$40:$40,conditions!$8:$8,"&lt;="&amp;BO$9,conditions!$9:$9,"&gt;="&amp;BO$9)</f>
        <v>45</v>
      </c>
      <c r="BP18" s="37">
        <f>BP$13*SUMIFS(conditions!$40:$40,conditions!$8:$8,"&lt;="&amp;BP$9,conditions!$9:$9,"&gt;="&amp;BP$9)</f>
        <v>0</v>
      </c>
      <c r="BQ18" s="37">
        <f>BQ$13*SUMIFS(conditions!$40:$40,conditions!$8:$8,"&lt;="&amp;BQ$9,conditions!$9:$9,"&gt;="&amp;BQ$9)</f>
        <v>0</v>
      </c>
      <c r="BR18" s="37">
        <f>BR$13*SUMIFS(conditions!$40:$40,conditions!$8:$8,"&lt;="&amp;BR$9,conditions!$9:$9,"&gt;="&amp;BR$9)</f>
        <v>45</v>
      </c>
      <c r="BS18" s="37">
        <f>BS$13*SUMIFS(conditions!$40:$40,conditions!$8:$8,"&lt;="&amp;BS$9,conditions!$9:$9,"&gt;="&amp;BS$9)</f>
        <v>45</v>
      </c>
      <c r="BT18" s="37">
        <f>BT$13*SUMIFS(conditions!$40:$40,conditions!$8:$8,"&lt;="&amp;BT$9,conditions!$9:$9,"&gt;="&amp;BT$9)</f>
        <v>45</v>
      </c>
      <c r="BU18" s="37">
        <f>BU$13*SUMIFS(conditions!$40:$40,conditions!$8:$8,"&lt;="&amp;BU$9,conditions!$9:$9,"&gt;="&amp;BU$9)</f>
        <v>45</v>
      </c>
      <c r="BV18" s="37">
        <f>BV$13*SUMIFS(conditions!$40:$40,conditions!$8:$8,"&lt;="&amp;BV$9,conditions!$9:$9,"&gt;="&amp;BV$9)</f>
        <v>45</v>
      </c>
      <c r="BW18" s="37">
        <f>BW$13*SUMIFS(conditions!$40:$40,conditions!$8:$8,"&lt;="&amp;BW$9,conditions!$9:$9,"&gt;="&amp;BW$9)</f>
        <v>0</v>
      </c>
      <c r="BX18" s="37">
        <f>BX$13*SUMIFS(conditions!$40:$40,conditions!$8:$8,"&lt;="&amp;BX$9,conditions!$9:$9,"&gt;="&amp;BX$9)</f>
        <v>0</v>
      </c>
      <c r="BY18" s="37">
        <f>BY$13*SUMIFS(conditions!$40:$40,conditions!$8:$8,"&lt;="&amp;BY$9,conditions!$9:$9,"&gt;="&amp;BY$9)</f>
        <v>45</v>
      </c>
      <c r="BZ18" s="37">
        <f>BZ$13*SUMIFS(conditions!$40:$40,conditions!$8:$8,"&lt;="&amp;BZ$9,conditions!$9:$9,"&gt;="&amp;BZ$9)</f>
        <v>45</v>
      </c>
      <c r="CA18" s="37">
        <f>CA$13*SUMIFS(conditions!$40:$40,conditions!$8:$8,"&lt;="&amp;CA$9,conditions!$9:$9,"&gt;="&amp;CA$9)</f>
        <v>45</v>
      </c>
      <c r="CB18" s="37">
        <f>CB$13*SUMIFS(conditions!$40:$40,conditions!$8:$8,"&lt;="&amp;CB$9,conditions!$9:$9,"&gt;="&amp;CB$9)</f>
        <v>45</v>
      </c>
      <c r="CC18" s="37">
        <f>CC$13*SUMIFS(conditions!$40:$40,conditions!$8:$8,"&lt;="&amp;CC$9,conditions!$9:$9,"&gt;="&amp;CC$9)</f>
        <v>45</v>
      </c>
      <c r="CD18" s="37">
        <f>CD$13*SUMIFS(conditions!$40:$40,conditions!$8:$8,"&lt;="&amp;CD$9,conditions!$9:$9,"&gt;="&amp;CD$9)</f>
        <v>0</v>
      </c>
      <c r="CE18" s="37">
        <f>CE$13*SUMIFS(conditions!$40:$40,conditions!$8:$8,"&lt;="&amp;CE$9,conditions!$9:$9,"&gt;="&amp;CE$9)</f>
        <v>0</v>
      </c>
      <c r="CF18" s="37">
        <f>CF$13*SUMIFS(conditions!$40:$40,conditions!$8:$8,"&lt;="&amp;CF$9,conditions!$9:$9,"&gt;="&amp;CF$9)</f>
        <v>30</v>
      </c>
      <c r="CG18" s="37">
        <f>CG$13*SUMIFS(conditions!$40:$40,conditions!$8:$8,"&lt;="&amp;CG$9,conditions!$9:$9,"&gt;="&amp;CG$9)</f>
        <v>30</v>
      </c>
      <c r="CH18" s="37">
        <f>CH$13*SUMIFS(conditions!$40:$40,conditions!$8:$8,"&lt;="&amp;CH$9,conditions!$9:$9,"&gt;="&amp;CH$9)</f>
        <v>30</v>
      </c>
      <c r="CI18" s="37">
        <f>CI$13*SUMIFS(conditions!$40:$40,conditions!$8:$8,"&lt;="&amp;CI$9,conditions!$9:$9,"&gt;="&amp;CI$9)</f>
        <v>30</v>
      </c>
      <c r="CJ18" s="37">
        <f>CJ$13*SUMIFS(conditions!$40:$40,conditions!$8:$8,"&lt;="&amp;CJ$9,conditions!$9:$9,"&gt;="&amp;CJ$9)</f>
        <v>30</v>
      </c>
      <c r="CK18" s="37">
        <f>CK$13*SUMIFS(conditions!$40:$40,conditions!$8:$8,"&lt;="&amp;CK$9,conditions!$9:$9,"&gt;="&amp;CK$9)</f>
        <v>0</v>
      </c>
      <c r="CL18" s="37">
        <f>CL$13*SUMIFS(conditions!$40:$40,conditions!$8:$8,"&lt;="&amp;CL$9,conditions!$9:$9,"&gt;="&amp;CL$9)</f>
        <v>0</v>
      </c>
      <c r="CM18" s="37">
        <f>CM$13*SUMIFS(conditions!$40:$40,conditions!$8:$8,"&lt;="&amp;CM$9,conditions!$9:$9,"&gt;="&amp;CM$9)</f>
        <v>30</v>
      </c>
      <c r="CN18" s="37">
        <f>CN$13*SUMIFS(conditions!$40:$40,conditions!$8:$8,"&lt;="&amp;CN$9,conditions!$9:$9,"&gt;="&amp;CN$9)</f>
        <v>30</v>
      </c>
      <c r="CO18" s="37">
        <f>CO$13*SUMIFS(conditions!$40:$40,conditions!$8:$8,"&lt;="&amp;CO$9,conditions!$9:$9,"&gt;="&amp;CO$9)</f>
        <v>30</v>
      </c>
      <c r="CP18" s="37">
        <f>CP$13*SUMIFS(conditions!$40:$40,conditions!$8:$8,"&lt;="&amp;CP$9,conditions!$9:$9,"&gt;="&amp;CP$9)</f>
        <v>30</v>
      </c>
      <c r="CQ18" s="37">
        <f>CQ$13*SUMIFS(conditions!$40:$40,conditions!$8:$8,"&lt;="&amp;CQ$9,conditions!$9:$9,"&gt;="&amp;CQ$9)</f>
        <v>30</v>
      </c>
      <c r="CR18" s="37">
        <f>CR$13*SUMIFS(conditions!$40:$40,conditions!$8:$8,"&lt;="&amp;CR$9,conditions!$9:$9,"&gt;="&amp;CR$9)</f>
        <v>0</v>
      </c>
      <c r="CS18" s="37">
        <f>CS$13*SUMIFS(conditions!$40:$40,conditions!$8:$8,"&lt;="&amp;CS$9,conditions!$9:$9,"&gt;="&amp;CS$9)</f>
        <v>0</v>
      </c>
      <c r="CT18" s="37">
        <f>CT$13*SUMIFS(conditions!$40:$40,conditions!$8:$8,"&lt;="&amp;CT$9,conditions!$9:$9,"&gt;="&amp;CT$9)</f>
        <v>30</v>
      </c>
      <c r="CU18" s="37">
        <f>CU$13*SUMIFS(conditions!$40:$40,conditions!$8:$8,"&lt;="&amp;CU$9,conditions!$9:$9,"&gt;="&amp;CU$9)</f>
        <v>30</v>
      </c>
      <c r="CV18" s="37">
        <f>CV$13*SUMIFS(conditions!$40:$40,conditions!$8:$8,"&lt;="&amp;CV$9,conditions!$9:$9,"&gt;="&amp;CV$9)</f>
        <v>30</v>
      </c>
      <c r="CW18" s="37">
        <f>CW$13*SUMIFS(conditions!$40:$40,conditions!$8:$8,"&lt;="&amp;CW$9,conditions!$9:$9,"&gt;="&amp;CW$9)</f>
        <v>30</v>
      </c>
      <c r="CX18" s="37">
        <f>CX$13*SUMIFS(conditions!$40:$40,conditions!$8:$8,"&lt;="&amp;CX$9,conditions!$9:$9,"&gt;="&amp;CX$9)</f>
        <v>30</v>
      </c>
      <c r="CY18" s="37">
        <f>CY$13*SUMIFS(conditions!$40:$40,conditions!$8:$8,"&lt;="&amp;CY$9,conditions!$9:$9,"&gt;="&amp;CY$9)</f>
        <v>0</v>
      </c>
      <c r="CZ18" s="37">
        <f>CZ$13*SUMIFS(conditions!$40:$40,conditions!$8:$8,"&lt;="&amp;CZ$9,conditions!$9:$9,"&gt;="&amp;CZ$9)</f>
        <v>0</v>
      </c>
      <c r="DA18" s="37">
        <f>DA$13*SUMIFS(conditions!$40:$40,conditions!$8:$8,"&lt;="&amp;DA$9,conditions!$9:$9,"&gt;="&amp;DA$9)</f>
        <v>30</v>
      </c>
      <c r="DB18" s="37">
        <f>DB$13*SUMIFS(conditions!$40:$40,conditions!$8:$8,"&lt;="&amp;DB$9,conditions!$9:$9,"&gt;="&amp;DB$9)</f>
        <v>30</v>
      </c>
      <c r="DC18" s="37">
        <f>DC$13*SUMIFS(conditions!$40:$40,conditions!$8:$8,"&lt;="&amp;DC$9,conditions!$9:$9,"&gt;="&amp;DC$9)</f>
        <v>30</v>
      </c>
      <c r="DD18" s="37">
        <f>DD$13*SUMIFS(conditions!$40:$40,conditions!$8:$8,"&lt;="&amp;DD$9,conditions!$9:$9,"&gt;="&amp;DD$9)</f>
        <v>30</v>
      </c>
      <c r="DE18" s="37">
        <f>DE$13*SUMIFS(conditions!$40:$40,conditions!$8:$8,"&lt;="&amp;DE$9,conditions!$9:$9,"&gt;="&amp;DE$9)</f>
        <v>30</v>
      </c>
      <c r="DF18" s="37">
        <f>DF$13*SUMIFS(conditions!$40:$40,conditions!$8:$8,"&lt;="&amp;DF$9,conditions!$9:$9,"&gt;="&amp;DF$9)</f>
        <v>0</v>
      </c>
      <c r="DG18" s="37">
        <f>DG$13*SUMIFS(conditions!$40:$40,conditions!$8:$8,"&lt;="&amp;DG$9,conditions!$9:$9,"&gt;="&amp;DG$9)</f>
        <v>0</v>
      </c>
      <c r="DH18" s="37">
        <f>DH$13*SUMIFS(conditions!$40:$40,conditions!$8:$8,"&lt;="&amp;DH$9,conditions!$9:$9,"&gt;="&amp;DH$9)</f>
        <v>30</v>
      </c>
      <c r="DI18" s="37">
        <f>DI$13*SUMIFS(conditions!$40:$40,conditions!$8:$8,"&lt;="&amp;DI$9,conditions!$9:$9,"&gt;="&amp;DI$9)</f>
        <v>29.7</v>
      </c>
      <c r="DJ18" s="37">
        <f>DJ$13*SUMIFS(conditions!$40:$40,conditions!$8:$8,"&lt;="&amp;DJ$9,conditions!$9:$9,"&gt;="&amp;DJ$9)</f>
        <v>29.7</v>
      </c>
      <c r="DK18" s="37">
        <f>DK$13*SUMIFS(conditions!$40:$40,conditions!$8:$8,"&lt;="&amp;DK$9,conditions!$9:$9,"&gt;="&amp;DK$9)</f>
        <v>29.7</v>
      </c>
      <c r="DL18" s="37">
        <f>DL$13*SUMIFS(conditions!$40:$40,conditions!$8:$8,"&lt;="&amp;DL$9,conditions!$9:$9,"&gt;="&amp;DL$9)</f>
        <v>29.7</v>
      </c>
      <c r="DM18" s="37">
        <f>DM$13*SUMIFS(conditions!$40:$40,conditions!$8:$8,"&lt;="&amp;DM$9,conditions!$9:$9,"&gt;="&amp;DM$9)</f>
        <v>0</v>
      </c>
      <c r="DN18" s="37">
        <f>DN$13*SUMIFS(conditions!$40:$40,conditions!$8:$8,"&lt;="&amp;DN$9,conditions!$9:$9,"&gt;="&amp;DN$9)</f>
        <v>0</v>
      </c>
      <c r="DO18" s="37">
        <f>DO$13*SUMIFS(conditions!$40:$40,conditions!$8:$8,"&lt;="&amp;DO$9,conditions!$9:$9,"&gt;="&amp;DO$9)</f>
        <v>29.7</v>
      </c>
      <c r="DP18" s="37">
        <f>DP$13*SUMIFS(conditions!$40:$40,conditions!$8:$8,"&lt;="&amp;DP$9,conditions!$9:$9,"&gt;="&amp;DP$9)</f>
        <v>29.7</v>
      </c>
      <c r="DQ18" s="37">
        <f>DQ$13*SUMIFS(conditions!$40:$40,conditions!$8:$8,"&lt;="&amp;DQ$9,conditions!$9:$9,"&gt;="&amp;DQ$9)</f>
        <v>29.7</v>
      </c>
      <c r="DR18" s="37">
        <f>DR$13*SUMIFS(conditions!$40:$40,conditions!$8:$8,"&lt;="&amp;DR$9,conditions!$9:$9,"&gt;="&amp;DR$9)</f>
        <v>29.7</v>
      </c>
      <c r="DS18" s="37">
        <f>DS$13*SUMIFS(conditions!$40:$40,conditions!$8:$8,"&lt;="&amp;DS$9,conditions!$9:$9,"&gt;="&amp;DS$9)</f>
        <v>29.7</v>
      </c>
      <c r="DT18" s="37">
        <f>DT$13*SUMIFS(conditions!$40:$40,conditions!$8:$8,"&lt;="&amp;DT$9,conditions!$9:$9,"&gt;="&amp;DT$9)</f>
        <v>0</v>
      </c>
      <c r="DU18" s="37">
        <f>DU$13*SUMIFS(conditions!$40:$40,conditions!$8:$8,"&lt;="&amp;DU$9,conditions!$9:$9,"&gt;="&amp;DU$9)</f>
        <v>0</v>
      </c>
      <c r="DV18" s="37">
        <f>DV$13*SUMIFS(conditions!$40:$40,conditions!$8:$8,"&lt;="&amp;DV$9,conditions!$9:$9,"&gt;="&amp;DV$9)</f>
        <v>29.7</v>
      </c>
      <c r="DW18" s="37">
        <f>DW$13*SUMIFS(conditions!$40:$40,conditions!$8:$8,"&lt;="&amp;DW$9,conditions!$9:$9,"&gt;="&amp;DW$9)</f>
        <v>29.7</v>
      </c>
      <c r="DX18" s="37">
        <f>DX$13*SUMIFS(conditions!$40:$40,conditions!$8:$8,"&lt;="&amp;DX$9,conditions!$9:$9,"&gt;="&amp;DX$9)</f>
        <v>29.7</v>
      </c>
      <c r="DY18" s="37">
        <f>DY$13*SUMIFS(conditions!$40:$40,conditions!$8:$8,"&lt;="&amp;DY$9,conditions!$9:$9,"&gt;="&amp;DY$9)</f>
        <v>29.7</v>
      </c>
      <c r="DZ18" s="37">
        <f>DZ$13*SUMIFS(conditions!$40:$40,conditions!$8:$8,"&lt;="&amp;DZ$9,conditions!$9:$9,"&gt;="&amp;DZ$9)</f>
        <v>29.7</v>
      </c>
      <c r="EA18" s="37">
        <f>EA$13*SUMIFS(conditions!$40:$40,conditions!$8:$8,"&lt;="&amp;EA$9,conditions!$9:$9,"&gt;="&amp;EA$9)</f>
        <v>0</v>
      </c>
      <c r="EB18" s="37">
        <f>EB$13*SUMIFS(conditions!$40:$40,conditions!$8:$8,"&lt;="&amp;EB$9,conditions!$9:$9,"&gt;="&amp;EB$9)</f>
        <v>0</v>
      </c>
      <c r="EC18" s="37">
        <f>EC$13*SUMIFS(conditions!$40:$40,conditions!$8:$8,"&lt;="&amp;EC$9,conditions!$9:$9,"&gt;="&amp;EC$9)</f>
        <v>29.7</v>
      </c>
      <c r="ED18" s="37">
        <f>ED$13*SUMIFS(conditions!$40:$40,conditions!$8:$8,"&lt;="&amp;ED$9,conditions!$9:$9,"&gt;="&amp;ED$9)</f>
        <v>29.7</v>
      </c>
      <c r="EE18" s="37">
        <f>EE$13*SUMIFS(conditions!$40:$40,conditions!$8:$8,"&lt;="&amp;EE$9,conditions!$9:$9,"&gt;="&amp;EE$9)</f>
        <v>29.7</v>
      </c>
      <c r="EF18" s="37">
        <f>EF$13*SUMIFS(conditions!$40:$40,conditions!$8:$8,"&lt;="&amp;EF$9,conditions!$9:$9,"&gt;="&amp;EF$9)</f>
        <v>29.7</v>
      </c>
      <c r="EG18" s="37">
        <f>EG$13*SUMIFS(conditions!$40:$40,conditions!$8:$8,"&lt;="&amp;EG$9,conditions!$9:$9,"&gt;="&amp;EG$9)</f>
        <v>29.7</v>
      </c>
      <c r="EH18" s="37">
        <f>EH$13*SUMIFS(conditions!$40:$40,conditions!$8:$8,"&lt;="&amp;EH$9,conditions!$9:$9,"&gt;="&amp;EH$9)</f>
        <v>0</v>
      </c>
      <c r="EI18" s="37">
        <f>EI$13*SUMIFS(conditions!$40:$40,conditions!$8:$8,"&lt;="&amp;EI$9,conditions!$9:$9,"&gt;="&amp;EI$9)</f>
        <v>0</v>
      </c>
      <c r="EJ18" s="37">
        <f>EJ$13*SUMIFS(conditions!$40:$40,conditions!$8:$8,"&lt;="&amp;EJ$9,conditions!$9:$9,"&gt;="&amp;EJ$9)</f>
        <v>29.7</v>
      </c>
      <c r="EK18" s="37">
        <f>EK$13*SUMIFS(conditions!$40:$40,conditions!$8:$8,"&lt;="&amp;EK$9,conditions!$9:$9,"&gt;="&amp;EK$9)</f>
        <v>29.7</v>
      </c>
      <c r="EL18" s="37">
        <f>EL$13*SUMIFS(conditions!$40:$40,conditions!$8:$8,"&lt;="&amp;EL$9,conditions!$9:$9,"&gt;="&amp;EL$9)</f>
        <v>29.7</v>
      </c>
      <c r="EM18" s="37">
        <f>EM$13*SUMIFS(conditions!$40:$40,conditions!$8:$8,"&lt;="&amp;EM$9,conditions!$9:$9,"&gt;="&amp;EM$9)</f>
        <v>29.7</v>
      </c>
      <c r="EN18" s="37">
        <f>EN$13*SUMIFS(conditions!$40:$40,conditions!$8:$8,"&lt;="&amp;EN$9,conditions!$9:$9,"&gt;="&amp;EN$9)</f>
        <v>35.64</v>
      </c>
      <c r="EO18" s="37">
        <f>EO$13*SUMIFS(conditions!$40:$40,conditions!$8:$8,"&lt;="&amp;EO$9,conditions!$9:$9,"&gt;="&amp;EO$9)</f>
        <v>0</v>
      </c>
      <c r="EP18" s="37">
        <f>EP$13*SUMIFS(conditions!$40:$40,conditions!$8:$8,"&lt;="&amp;EP$9,conditions!$9:$9,"&gt;="&amp;EP$9)</f>
        <v>0</v>
      </c>
      <c r="EQ18" s="37">
        <f>EQ$13*SUMIFS(conditions!$40:$40,conditions!$8:$8,"&lt;="&amp;EQ$9,conditions!$9:$9,"&gt;="&amp;EQ$9)</f>
        <v>35.64</v>
      </c>
      <c r="ER18" s="37">
        <f>ER$13*SUMIFS(conditions!$40:$40,conditions!$8:$8,"&lt;="&amp;ER$9,conditions!$9:$9,"&gt;="&amp;ER$9)</f>
        <v>35.64</v>
      </c>
      <c r="ES18" s="37">
        <f>ES$13*SUMIFS(conditions!$40:$40,conditions!$8:$8,"&lt;="&amp;ES$9,conditions!$9:$9,"&gt;="&amp;ES$9)</f>
        <v>35.64</v>
      </c>
      <c r="ET18" s="37">
        <f>ET$13*SUMIFS(conditions!$40:$40,conditions!$8:$8,"&lt;="&amp;ET$9,conditions!$9:$9,"&gt;="&amp;ET$9)</f>
        <v>35.64</v>
      </c>
      <c r="EU18" s="37">
        <f>EU$13*SUMIFS(conditions!$40:$40,conditions!$8:$8,"&lt;="&amp;EU$9,conditions!$9:$9,"&gt;="&amp;EU$9)</f>
        <v>35.64</v>
      </c>
      <c r="EV18" s="37">
        <f>EV$13*SUMIFS(conditions!$40:$40,conditions!$8:$8,"&lt;="&amp;EV$9,conditions!$9:$9,"&gt;="&amp;EV$9)</f>
        <v>0</v>
      </c>
      <c r="EW18" s="37">
        <f>EW$13*SUMIFS(conditions!$40:$40,conditions!$8:$8,"&lt;="&amp;EW$9,conditions!$9:$9,"&gt;="&amp;EW$9)</f>
        <v>0</v>
      </c>
      <c r="EX18" s="37">
        <f>EX$13*SUMIFS(conditions!$40:$40,conditions!$8:$8,"&lt;="&amp;EX$9,conditions!$9:$9,"&gt;="&amp;EX$9)</f>
        <v>35.64</v>
      </c>
      <c r="EY18" s="37">
        <f>EY$13*SUMIFS(conditions!$40:$40,conditions!$8:$8,"&lt;="&amp;EY$9,conditions!$9:$9,"&gt;="&amp;EY$9)</f>
        <v>35.64</v>
      </c>
      <c r="EZ18" s="37">
        <f>EZ$13*SUMIFS(conditions!$40:$40,conditions!$8:$8,"&lt;="&amp;EZ$9,conditions!$9:$9,"&gt;="&amp;EZ$9)</f>
        <v>35.64</v>
      </c>
      <c r="FA18" s="37">
        <f>FA$13*SUMIFS(conditions!$40:$40,conditions!$8:$8,"&lt;="&amp;FA$9,conditions!$9:$9,"&gt;="&amp;FA$9)</f>
        <v>35.64</v>
      </c>
      <c r="FB18" s="37">
        <f>FB$13*SUMIFS(conditions!$40:$40,conditions!$8:$8,"&lt;="&amp;FB$9,conditions!$9:$9,"&gt;="&amp;FB$9)</f>
        <v>35.64</v>
      </c>
      <c r="FC18" s="37">
        <f>FC$13*SUMIFS(conditions!$40:$40,conditions!$8:$8,"&lt;="&amp;FC$9,conditions!$9:$9,"&gt;="&amp;FC$9)</f>
        <v>0</v>
      </c>
      <c r="FD18" s="37">
        <f>FD$13*SUMIFS(conditions!$40:$40,conditions!$8:$8,"&lt;="&amp;FD$9,conditions!$9:$9,"&gt;="&amp;FD$9)</f>
        <v>0</v>
      </c>
      <c r="FE18" s="37">
        <f>FE$13*SUMIFS(conditions!$40:$40,conditions!$8:$8,"&lt;="&amp;FE$9,conditions!$9:$9,"&gt;="&amp;FE$9)</f>
        <v>35.64</v>
      </c>
      <c r="FF18" s="37">
        <f>FF$13*SUMIFS(conditions!$40:$40,conditions!$8:$8,"&lt;="&amp;FF$9,conditions!$9:$9,"&gt;="&amp;FF$9)</f>
        <v>35.64</v>
      </c>
      <c r="FG18" s="37">
        <f>FG$13*SUMIFS(conditions!$40:$40,conditions!$8:$8,"&lt;="&amp;FG$9,conditions!$9:$9,"&gt;="&amp;FG$9)</f>
        <v>35.64</v>
      </c>
      <c r="FH18" s="37">
        <f>FH$13*SUMIFS(conditions!$40:$40,conditions!$8:$8,"&lt;="&amp;FH$9,conditions!$9:$9,"&gt;="&amp;FH$9)</f>
        <v>35.64</v>
      </c>
      <c r="FI18" s="37">
        <f>FI$13*SUMIFS(conditions!$40:$40,conditions!$8:$8,"&lt;="&amp;FI$9,conditions!$9:$9,"&gt;="&amp;FI$9)</f>
        <v>35.64</v>
      </c>
      <c r="FJ18" s="37">
        <f>FJ$13*SUMIFS(conditions!$40:$40,conditions!$8:$8,"&lt;="&amp;FJ$9,conditions!$9:$9,"&gt;="&amp;FJ$9)</f>
        <v>0</v>
      </c>
      <c r="FK18" s="37">
        <f>FK$13*SUMIFS(conditions!$40:$40,conditions!$8:$8,"&lt;="&amp;FK$9,conditions!$9:$9,"&gt;="&amp;FK$9)</f>
        <v>0</v>
      </c>
      <c r="FL18" s="37">
        <f>FL$13*SUMIFS(conditions!$40:$40,conditions!$8:$8,"&lt;="&amp;FL$9,conditions!$9:$9,"&gt;="&amp;FL$9)</f>
        <v>35.64</v>
      </c>
      <c r="FM18" s="37">
        <f>FM$13*SUMIFS(conditions!$40:$40,conditions!$8:$8,"&lt;="&amp;FM$9,conditions!$9:$9,"&gt;="&amp;FM$9)</f>
        <v>35.64</v>
      </c>
      <c r="FN18" s="37">
        <f>FN$13*SUMIFS(conditions!$40:$40,conditions!$8:$8,"&lt;="&amp;FN$9,conditions!$9:$9,"&gt;="&amp;FN$9)</f>
        <v>35.64</v>
      </c>
      <c r="FO18" s="37">
        <f>FO$13*SUMIFS(conditions!$40:$40,conditions!$8:$8,"&lt;="&amp;FO$9,conditions!$9:$9,"&gt;="&amp;FO$9)</f>
        <v>35.64</v>
      </c>
      <c r="FP18" s="37">
        <f>FP$13*SUMIFS(conditions!$40:$40,conditions!$8:$8,"&lt;="&amp;FP$9,conditions!$9:$9,"&gt;="&amp;FP$9)</f>
        <v>35.64</v>
      </c>
      <c r="FQ18" s="37">
        <f>FQ$13*SUMIFS(conditions!$40:$40,conditions!$8:$8,"&lt;="&amp;FQ$9,conditions!$9:$9,"&gt;="&amp;FQ$9)</f>
        <v>0</v>
      </c>
      <c r="FR18" s="37">
        <f>FR$13*SUMIFS(conditions!$40:$40,conditions!$8:$8,"&lt;="&amp;FR$9,conditions!$9:$9,"&gt;="&amp;FR$9)</f>
        <v>0</v>
      </c>
      <c r="FS18" s="37">
        <f>FS$13*SUMIFS(conditions!$40:$40,conditions!$8:$8,"&lt;="&amp;FS$9,conditions!$9:$9,"&gt;="&amp;FS$9)</f>
        <v>37.421999999999997</v>
      </c>
      <c r="FT18" s="37">
        <f>FT$13*SUMIFS(conditions!$40:$40,conditions!$8:$8,"&lt;="&amp;FT$9,conditions!$9:$9,"&gt;="&amp;FT$9)</f>
        <v>37.421999999999997</v>
      </c>
      <c r="FU18" s="37">
        <f>FU$13*SUMIFS(conditions!$40:$40,conditions!$8:$8,"&lt;="&amp;FU$9,conditions!$9:$9,"&gt;="&amp;FU$9)</f>
        <v>37.421999999999997</v>
      </c>
      <c r="FV18" s="37">
        <f>FV$13*SUMIFS(conditions!$40:$40,conditions!$8:$8,"&lt;="&amp;FV$9,conditions!$9:$9,"&gt;="&amp;FV$9)</f>
        <v>37.421999999999997</v>
      </c>
      <c r="FW18" s="37">
        <f>FW$13*SUMIFS(conditions!$40:$40,conditions!$8:$8,"&lt;="&amp;FW$9,conditions!$9:$9,"&gt;="&amp;FW$9)</f>
        <v>37.421999999999997</v>
      </c>
      <c r="FX18" s="37">
        <f>FX$13*SUMIFS(conditions!$40:$40,conditions!$8:$8,"&lt;="&amp;FX$9,conditions!$9:$9,"&gt;="&amp;FX$9)</f>
        <v>0</v>
      </c>
      <c r="FY18" s="37">
        <f>FY$13*SUMIFS(conditions!$40:$40,conditions!$8:$8,"&lt;="&amp;FY$9,conditions!$9:$9,"&gt;="&amp;FY$9)</f>
        <v>0</v>
      </c>
      <c r="FZ18" s="37">
        <f>FZ$13*SUMIFS(conditions!$40:$40,conditions!$8:$8,"&lt;="&amp;FZ$9,conditions!$9:$9,"&gt;="&amp;FZ$9)</f>
        <v>37.421999999999997</v>
      </c>
      <c r="GA18" s="37">
        <f>GA$13*SUMIFS(conditions!$40:$40,conditions!$8:$8,"&lt;="&amp;GA$9,conditions!$9:$9,"&gt;="&amp;GA$9)</f>
        <v>37.421999999999997</v>
      </c>
      <c r="GB18" s="37">
        <f>GB$13*SUMIFS(conditions!$40:$40,conditions!$8:$8,"&lt;="&amp;GB$9,conditions!$9:$9,"&gt;="&amp;GB$9)</f>
        <v>37.421999999999997</v>
      </c>
      <c r="GC18" s="37">
        <f>GC$13*SUMIFS(conditions!$40:$40,conditions!$8:$8,"&lt;="&amp;GC$9,conditions!$9:$9,"&gt;="&amp;GC$9)</f>
        <v>37.421999999999997</v>
      </c>
      <c r="GD18" s="37">
        <f>GD$13*SUMIFS(conditions!$40:$40,conditions!$8:$8,"&lt;="&amp;GD$9,conditions!$9:$9,"&gt;="&amp;GD$9)</f>
        <v>37.421999999999997</v>
      </c>
      <c r="GE18" s="37">
        <f>GE$13*SUMIFS(conditions!$40:$40,conditions!$8:$8,"&lt;="&amp;GE$9,conditions!$9:$9,"&gt;="&amp;GE$9)</f>
        <v>0</v>
      </c>
      <c r="GF18" s="37">
        <f>GF$13*SUMIFS(conditions!$40:$40,conditions!$8:$8,"&lt;="&amp;GF$9,conditions!$9:$9,"&gt;="&amp;GF$9)</f>
        <v>0</v>
      </c>
      <c r="GG18" s="37">
        <f>GG$13*SUMIFS(conditions!$40:$40,conditions!$8:$8,"&lt;="&amp;GG$9,conditions!$9:$9,"&gt;="&amp;GG$9)</f>
        <v>37.421999999999997</v>
      </c>
      <c r="GH18" s="37">
        <f>GH$13*SUMIFS(conditions!$40:$40,conditions!$8:$8,"&lt;="&amp;GH$9,conditions!$9:$9,"&gt;="&amp;GH$9)</f>
        <v>37.421999999999997</v>
      </c>
      <c r="GI18" s="37">
        <f>GI$13*SUMIFS(conditions!$40:$40,conditions!$8:$8,"&lt;="&amp;GI$9,conditions!$9:$9,"&gt;="&amp;GI$9)</f>
        <v>37.421999999999997</v>
      </c>
      <c r="GJ18" s="37">
        <f>GJ$13*SUMIFS(conditions!$40:$40,conditions!$8:$8,"&lt;="&amp;GJ$9,conditions!$9:$9,"&gt;="&amp;GJ$9)</f>
        <v>37.421999999999997</v>
      </c>
      <c r="GK18" s="37">
        <f>GK$13*SUMIFS(conditions!$40:$40,conditions!$8:$8,"&lt;="&amp;GK$9,conditions!$9:$9,"&gt;="&amp;GK$9)</f>
        <v>37.421999999999997</v>
      </c>
      <c r="GL18" s="37">
        <f>GL$13*SUMIFS(conditions!$40:$40,conditions!$8:$8,"&lt;="&amp;GL$9,conditions!$9:$9,"&gt;="&amp;GL$9)</f>
        <v>0</v>
      </c>
      <c r="GM18" s="37">
        <f>GM$13*SUMIFS(conditions!$40:$40,conditions!$8:$8,"&lt;="&amp;GM$9,conditions!$9:$9,"&gt;="&amp;GM$9)</f>
        <v>0</v>
      </c>
      <c r="GN18" s="37">
        <f>GN$13*SUMIFS(conditions!$40:$40,conditions!$8:$8,"&lt;="&amp;GN$9,conditions!$9:$9,"&gt;="&amp;GN$9)</f>
        <v>37.421999999999997</v>
      </c>
      <c r="GO18" s="37">
        <f>GO$13*SUMIFS(conditions!$40:$40,conditions!$8:$8,"&lt;="&amp;GO$9,conditions!$9:$9,"&gt;="&amp;GO$9)</f>
        <v>37.421999999999997</v>
      </c>
      <c r="GP18" s="37">
        <f>GP$13*SUMIFS(conditions!$40:$40,conditions!$8:$8,"&lt;="&amp;GP$9,conditions!$9:$9,"&gt;="&amp;GP$9)</f>
        <v>37.421999999999997</v>
      </c>
      <c r="GQ18" s="37">
        <f>GQ$13*SUMIFS(conditions!$40:$40,conditions!$8:$8,"&lt;="&amp;GQ$9,conditions!$9:$9,"&gt;="&amp;GQ$9)</f>
        <v>37.421999999999997</v>
      </c>
      <c r="GR18" s="37">
        <f>GR$13*SUMIFS(conditions!$40:$40,conditions!$8:$8,"&lt;="&amp;GR$9,conditions!$9:$9,"&gt;="&amp;GR$9)</f>
        <v>37.421999999999997</v>
      </c>
      <c r="GS18" s="37">
        <f>GS$13*SUMIFS(conditions!$40:$40,conditions!$8:$8,"&lt;="&amp;GS$9,conditions!$9:$9,"&gt;="&amp;GS$9)</f>
        <v>0</v>
      </c>
      <c r="GT18" s="37">
        <f>GT$13*SUMIFS(conditions!$40:$40,conditions!$8:$8,"&lt;="&amp;GT$9,conditions!$9:$9,"&gt;="&amp;GT$9)</f>
        <v>0</v>
      </c>
      <c r="GU18" s="37">
        <f>GU$13*SUMIFS(conditions!$40:$40,conditions!$8:$8,"&lt;="&amp;GU$9,conditions!$9:$9,"&gt;="&amp;GU$9)</f>
        <v>37.421999999999997</v>
      </c>
      <c r="GV18" s="37">
        <f>GV$13*SUMIFS(conditions!$40:$40,conditions!$8:$8,"&lt;="&amp;GV$9,conditions!$9:$9,"&gt;="&amp;GV$9)</f>
        <v>37.421999999999997</v>
      </c>
      <c r="GW18" s="37">
        <f>GW$13*SUMIFS(conditions!$40:$40,conditions!$8:$8,"&lt;="&amp;GW$9,conditions!$9:$9,"&gt;="&amp;GW$9)</f>
        <v>41.476049999999994</v>
      </c>
      <c r="GX18" s="37">
        <f>GX$13*SUMIFS(conditions!$40:$40,conditions!$8:$8,"&lt;="&amp;GX$9,conditions!$9:$9,"&gt;="&amp;GX$9)</f>
        <v>41.476049999999994</v>
      </c>
      <c r="GY18" s="37">
        <f>GY$13*SUMIFS(conditions!$40:$40,conditions!$8:$8,"&lt;="&amp;GY$9,conditions!$9:$9,"&gt;="&amp;GY$9)</f>
        <v>41.476049999999994</v>
      </c>
      <c r="GZ18" s="37">
        <f>GZ$13*SUMIFS(conditions!$40:$40,conditions!$8:$8,"&lt;="&amp;GZ$9,conditions!$9:$9,"&gt;="&amp;GZ$9)</f>
        <v>0</v>
      </c>
      <c r="HA18" s="37">
        <f>HA$13*SUMIFS(conditions!$40:$40,conditions!$8:$8,"&lt;="&amp;HA$9,conditions!$9:$9,"&gt;="&amp;HA$9)</f>
        <v>0</v>
      </c>
      <c r="HB18" s="37">
        <f>HB$13*SUMIFS(conditions!$40:$40,conditions!$8:$8,"&lt;="&amp;HB$9,conditions!$9:$9,"&gt;="&amp;HB$9)</f>
        <v>41.476049999999994</v>
      </c>
      <c r="HC18" s="37">
        <f>HC$13*SUMIFS(conditions!$40:$40,conditions!$8:$8,"&lt;="&amp;HC$9,conditions!$9:$9,"&gt;="&amp;HC$9)</f>
        <v>41.476049999999994</v>
      </c>
      <c r="HD18" s="37">
        <f>HD$13*SUMIFS(conditions!$40:$40,conditions!$8:$8,"&lt;="&amp;HD$9,conditions!$9:$9,"&gt;="&amp;HD$9)</f>
        <v>41.476049999999994</v>
      </c>
      <c r="HE18" s="37">
        <f>HE$13*SUMIFS(conditions!$40:$40,conditions!$8:$8,"&lt;="&amp;HE$9,conditions!$9:$9,"&gt;="&amp;HE$9)</f>
        <v>41.476049999999994</v>
      </c>
      <c r="HF18" s="37">
        <f>HF$13*SUMIFS(conditions!$40:$40,conditions!$8:$8,"&lt;="&amp;HF$9,conditions!$9:$9,"&gt;="&amp;HF$9)</f>
        <v>41.476049999999994</v>
      </c>
      <c r="HG18" s="37">
        <f>HG$13*SUMIFS(conditions!$40:$40,conditions!$8:$8,"&lt;="&amp;HG$9,conditions!$9:$9,"&gt;="&amp;HG$9)</f>
        <v>0</v>
      </c>
      <c r="HH18" s="37">
        <f>HH$13*SUMIFS(conditions!$40:$40,conditions!$8:$8,"&lt;="&amp;HH$9,conditions!$9:$9,"&gt;="&amp;HH$9)</f>
        <v>0</v>
      </c>
      <c r="HI18" s="37">
        <f>HI$13*SUMIFS(conditions!$40:$40,conditions!$8:$8,"&lt;="&amp;HI$9,conditions!$9:$9,"&gt;="&amp;HI$9)</f>
        <v>41.476049999999994</v>
      </c>
      <c r="HJ18" s="37">
        <f>HJ$13*SUMIFS(conditions!$40:$40,conditions!$8:$8,"&lt;="&amp;HJ$9,conditions!$9:$9,"&gt;="&amp;HJ$9)</f>
        <v>41.476049999999994</v>
      </c>
      <c r="HK18" s="37">
        <f>HK$13*SUMIFS(conditions!$40:$40,conditions!$8:$8,"&lt;="&amp;HK$9,conditions!$9:$9,"&gt;="&amp;HK$9)</f>
        <v>41.476049999999994</v>
      </c>
      <c r="HL18" s="37">
        <f>HL$13*SUMIFS(conditions!$40:$40,conditions!$8:$8,"&lt;="&amp;HL$9,conditions!$9:$9,"&gt;="&amp;HL$9)</f>
        <v>41.476049999999994</v>
      </c>
      <c r="HM18" s="37">
        <f>HM$13*SUMIFS(conditions!$40:$40,conditions!$8:$8,"&lt;="&amp;HM$9,conditions!$9:$9,"&gt;="&amp;HM$9)</f>
        <v>41.476049999999994</v>
      </c>
      <c r="HN18" s="37">
        <f>HN$13*SUMIFS(conditions!$40:$40,conditions!$8:$8,"&lt;="&amp;HN$9,conditions!$9:$9,"&gt;="&amp;HN$9)</f>
        <v>0</v>
      </c>
      <c r="HO18" s="37">
        <f>HO$13*SUMIFS(conditions!$40:$40,conditions!$8:$8,"&lt;="&amp;HO$9,conditions!$9:$9,"&gt;="&amp;HO$9)</f>
        <v>0</v>
      </c>
      <c r="HP18" s="37">
        <f>HP$13*SUMIFS(conditions!$40:$40,conditions!$8:$8,"&lt;="&amp;HP$9,conditions!$9:$9,"&gt;="&amp;HP$9)</f>
        <v>41.476049999999994</v>
      </c>
      <c r="HQ18" s="37">
        <f>HQ$13*SUMIFS(conditions!$40:$40,conditions!$8:$8,"&lt;="&amp;HQ$9,conditions!$9:$9,"&gt;="&amp;HQ$9)</f>
        <v>41.476049999999994</v>
      </c>
      <c r="HR18" s="37">
        <f>HR$13*SUMIFS(conditions!$40:$40,conditions!$8:$8,"&lt;="&amp;HR$9,conditions!$9:$9,"&gt;="&amp;HR$9)</f>
        <v>41.476049999999994</v>
      </c>
      <c r="HS18" s="37">
        <f>HS$13*SUMIFS(conditions!$40:$40,conditions!$8:$8,"&lt;="&amp;HS$9,conditions!$9:$9,"&gt;="&amp;HS$9)</f>
        <v>41.476049999999994</v>
      </c>
      <c r="HT18" s="37">
        <f>HT$13*SUMIFS(conditions!$40:$40,conditions!$8:$8,"&lt;="&amp;HT$9,conditions!$9:$9,"&gt;="&amp;HT$9)</f>
        <v>41.476049999999994</v>
      </c>
      <c r="HU18" s="37">
        <f>HU$13*SUMIFS(conditions!$40:$40,conditions!$8:$8,"&lt;="&amp;HU$9,conditions!$9:$9,"&gt;="&amp;HU$9)</f>
        <v>0</v>
      </c>
      <c r="HV18" s="37">
        <f>HV$13*SUMIFS(conditions!$40:$40,conditions!$8:$8,"&lt;="&amp;HV$9,conditions!$9:$9,"&gt;="&amp;HV$9)</f>
        <v>0</v>
      </c>
      <c r="HW18" s="37">
        <f>HW$13*SUMIFS(conditions!$40:$40,conditions!$8:$8,"&lt;="&amp;HW$9,conditions!$9:$9,"&gt;="&amp;HW$9)</f>
        <v>41.476049999999994</v>
      </c>
      <c r="HX18" s="37">
        <f>HX$13*SUMIFS(conditions!$40:$40,conditions!$8:$8,"&lt;="&amp;HX$9,conditions!$9:$9,"&gt;="&amp;HX$9)</f>
        <v>41.476049999999994</v>
      </c>
      <c r="HY18" s="37">
        <f>HY$13*SUMIFS(conditions!$40:$40,conditions!$8:$8,"&lt;="&amp;HY$9,conditions!$9:$9,"&gt;="&amp;HY$9)</f>
        <v>41.476049999999994</v>
      </c>
      <c r="HZ18" s="37">
        <f>HZ$13*SUMIFS(conditions!$40:$40,conditions!$8:$8,"&lt;="&amp;HZ$9,conditions!$9:$9,"&gt;="&amp;HZ$9)</f>
        <v>41.476049999999994</v>
      </c>
      <c r="IA18" s="37">
        <f>IA$13*SUMIFS(conditions!$40:$40,conditions!$8:$8,"&lt;="&amp;IA$9,conditions!$9:$9,"&gt;="&amp;IA$9)</f>
        <v>41.476049999999994</v>
      </c>
      <c r="IB18" s="37">
        <f>IB$13*SUMIFS(conditions!$40:$40,conditions!$8:$8,"&lt;="&amp;IB$9,conditions!$9:$9,"&gt;="&amp;IB$9)</f>
        <v>0</v>
      </c>
      <c r="IC18" s="37">
        <f>IC$13*SUMIFS(conditions!$40:$40,conditions!$8:$8,"&lt;="&amp;IC$9,conditions!$9:$9,"&gt;="&amp;IC$9)</f>
        <v>0</v>
      </c>
      <c r="ID18" s="37">
        <f>ID$13*SUMIFS(conditions!$40:$40,conditions!$8:$8,"&lt;="&amp;ID$9,conditions!$9:$9,"&gt;="&amp;ID$9)</f>
        <v>38.157965999999995</v>
      </c>
      <c r="IE18" s="37">
        <f>IE$13*SUMIFS(conditions!$40:$40,conditions!$8:$8,"&lt;="&amp;IE$9,conditions!$9:$9,"&gt;="&amp;IE$9)</f>
        <v>38.157965999999995</v>
      </c>
      <c r="IF18" s="37">
        <f>IF$13*SUMIFS(conditions!$40:$40,conditions!$8:$8,"&lt;="&amp;IF$9,conditions!$9:$9,"&gt;="&amp;IF$9)</f>
        <v>38.157965999999995</v>
      </c>
      <c r="IG18" s="37">
        <f>IG$13*SUMIFS(conditions!$40:$40,conditions!$8:$8,"&lt;="&amp;IG$9,conditions!$9:$9,"&gt;="&amp;IG$9)</f>
        <v>38.157965999999995</v>
      </c>
      <c r="IH18" s="37">
        <f>IH$13*SUMIFS(conditions!$40:$40,conditions!$8:$8,"&lt;="&amp;IH$9,conditions!$9:$9,"&gt;="&amp;IH$9)</f>
        <v>38.157965999999995</v>
      </c>
      <c r="II18" s="37">
        <f>II$13*SUMIFS(conditions!$40:$40,conditions!$8:$8,"&lt;="&amp;II$9,conditions!$9:$9,"&gt;="&amp;II$9)</f>
        <v>0</v>
      </c>
      <c r="IJ18" s="37">
        <f>IJ$13*SUMIFS(conditions!$40:$40,conditions!$8:$8,"&lt;="&amp;IJ$9,conditions!$9:$9,"&gt;="&amp;IJ$9)</f>
        <v>0</v>
      </c>
      <c r="IK18" s="37">
        <f>IK$13*SUMIFS(conditions!$40:$40,conditions!$8:$8,"&lt;="&amp;IK$9,conditions!$9:$9,"&gt;="&amp;IK$9)</f>
        <v>38.157965999999995</v>
      </c>
      <c r="IL18" s="37">
        <f>IL$13*SUMIFS(conditions!$40:$40,conditions!$8:$8,"&lt;="&amp;IL$9,conditions!$9:$9,"&gt;="&amp;IL$9)</f>
        <v>38.157965999999995</v>
      </c>
      <c r="IM18" s="37">
        <f>IM$13*SUMIFS(conditions!$40:$40,conditions!$8:$8,"&lt;="&amp;IM$9,conditions!$9:$9,"&gt;="&amp;IM$9)</f>
        <v>38.157965999999995</v>
      </c>
      <c r="IN18" s="37">
        <f>IN$13*SUMIFS(conditions!$40:$40,conditions!$8:$8,"&lt;="&amp;IN$9,conditions!$9:$9,"&gt;="&amp;IN$9)</f>
        <v>38.157965999999995</v>
      </c>
      <c r="IO18" s="37">
        <f>IO$13*SUMIFS(conditions!$40:$40,conditions!$8:$8,"&lt;="&amp;IO$9,conditions!$9:$9,"&gt;="&amp;IO$9)</f>
        <v>38.157965999999995</v>
      </c>
      <c r="IP18" s="37">
        <f>IP$13*SUMIFS(conditions!$40:$40,conditions!$8:$8,"&lt;="&amp;IP$9,conditions!$9:$9,"&gt;="&amp;IP$9)</f>
        <v>0</v>
      </c>
      <c r="IQ18" s="37">
        <f>IQ$13*SUMIFS(conditions!$40:$40,conditions!$8:$8,"&lt;="&amp;IQ$9,conditions!$9:$9,"&gt;="&amp;IQ$9)</f>
        <v>0</v>
      </c>
      <c r="IR18" s="37">
        <f>IR$13*SUMIFS(conditions!$40:$40,conditions!$8:$8,"&lt;="&amp;IR$9,conditions!$9:$9,"&gt;="&amp;IR$9)</f>
        <v>38.157965999999995</v>
      </c>
      <c r="IS18" s="37">
        <f>IS$13*SUMIFS(conditions!$40:$40,conditions!$8:$8,"&lt;="&amp;IS$9,conditions!$9:$9,"&gt;="&amp;IS$9)</f>
        <v>38.157965999999995</v>
      </c>
      <c r="IT18" s="37">
        <f>IT$13*SUMIFS(conditions!$40:$40,conditions!$8:$8,"&lt;="&amp;IT$9,conditions!$9:$9,"&gt;="&amp;IT$9)</f>
        <v>38.157965999999995</v>
      </c>
      <c r="IU18" s="37">
        <f>IU$13*SUMIFS(conditions!$40:$40,conditions!$8:$8,"&lt;="&amp;IU$9,conditions!$9:$9,"&gt;="&amp;IU$9)</f>
        <v>38.157965999999995</v>
      </c>
      <c r="IV18" s="37">
        <f>IV$13*SUMIFS(conditions!$40:$40,conditions!$8:$8,"&lt;="&amp;IV$9,conditions!$9:$9,"&gt;="&amp;IV$9)</f>
        <v>38.157965999999995</v>
      </c>
      <c r="IW18" s="37">
        <f>IW$13*SUMIFS(conditions!$40:$40,conditions!$8:$8,"&lt;="&amp;IW$9,conditions!$9:$9,"&gt;="&amp;IW$9)</f>
        <v>0</v>
      </c>
      <c r="IX18" s="37">
        <f>IX$13*SUMIFS(conditions!$40:$40,conditions!$8:$8,"&lt;="&amp;IX$9,conditions!$9:$9,"&gt;="&amp;IX$9)</f>
        <v>0</v>
      </c>
      <c r="IY18" s="37">
        <f>IY$13*SUMIFS(conditions!$40:$40,conditions!$8:$8,"&lt;="&amp;IY$9,conditions!$9:$9,"&gt;="&amp;IY$9)</f>
        <v>38.157965999999995</v>
      </c>
      <c r="IZ18" s="37">
        <f>IZ$13*SUMIFS(conditions!$40:$40,conditions!$8:$8,"&lt;="&amp;IZ$9,conditions!$9:$9,"&gt;="&amp;IZ$9)</f>
        <v>38.157965999999995</v>
      </c>
      <c r="JA18" s="37">
        <f>JA$13*SUMIFS(conditions!$40:$40,conditions!$8:$8,"&lt;="&amp;JA$9,conditions!$9:$9,"&gt;="&amp;JA$9)</f>
        <v>38.157965999999995</v>
      </c>
      <c r="JB18" s="37">
        <f>JB$13*SUMIFS(conditions!$40:$40,conditions!$8:$8,"&lt;="&amp;JB$9,conditions!$9:$9,"&gt;="&amp;JB$9)</f>
        <v>38.157965999999995</v>
      </c>
      <c r="JC18" s="37">
        <f>JC$13*SUMIFS(conditions!$40:$40,conditions!$8:$8,"&lt;="&amp;JC$9,conditions!$9:$9,"&gt;="&amp;JC$9)</f>
        <v>38.157965999999995</v>
      </c>
      <c r="JD18" s="37">
        <f>JD$13*SUMIFS(conditions!$40:$40,conditions!$8:$8,"&lt;="&amp;JD$9,conditions!$9:$9,"&gt;="&amp;JD$9)</f>
        <v>0</v>
      </c>
      <c r="JE18" s="37">
        <f>JE$13*SUMIFS(conditions!$40:$40,conditions!$8:$8,"&lt;="&amp;JE$9,conditions!$9:$9,"&gt;="&amp;JE$9)</f>
        <v>0</v>
      </c>
      <c r="JF18" s="37">
        <f>JF$13*SUMIFS(conditions!$40:$40,conditions!$8:$8,"&lt;="&amp;JF$9,conditions!$9:$9,"&gt;="&amp;JF$9)</f>
        <v>39.302704979999987</v>
      </c>
      <c r="JG18" s="37">
        <f>JG$13*SUMIFS(conditions!$40:$40,conditions!$8:$8,"&lt;="&amp;JG$9,conditions!$9:$9,"&gt;="&amp;JG$9)</f>
        <v>39.302704979999987</v>
      </c>
      <c r="JH18" s="37">
        <f>JH$13*SUMIFS(conditions!$40:$40,conditions!$8:$8,"&lt;="&amp;JH$9,conditions!$9:$9,"&gt;="&amp;JH$9)</f>
        <v>39.302704979999987</v>
      </c>
      <c r="JI18" s="37">
        <f>JI$13*SUMIFS(conditions!$40:$40,conditions!$8:$8,"&lt;="&amp;JI$9,conditions!$9:$9,"&gt;="&amp;JI$9)</f>
        <v>39.302704979999987</v>
      </c>
      <c r="JJ18" s="37">
        <f>JJ$13*SUMIFS(conditions!$40:$40,conditions!$8:$8,"&lt;="&amp;JJ$9,conditions!$9:$9,"&gt;="&amp;JJ$9)</f>
        <v>39.302704979999987</v>
      </c>
      <c r="JK18" s="37">
        <f>JK$13*SUMIFS(conditions!$40:$40,conditions!$8:$8,"&lt;="&amp;JK$9,conditions!$9:$9,"&gt;="&amp;JK$9)</f>
        <v>0</v>
      </c>
      <c r="JL18" s="37">
        <f>JL$13*SUMIFS(conditions!$40:$40,conditions!$8:$8,"&lt;="&amp;JL$9,conditions!$9:$9,"&gt;="&amp;JL$9)</f>
        <v>0</v>
      </c>
      <c r="JM18" s="37">
        <f>JM$13*SUMIFS(conditions!$40:$40,conditions!$8:$8,"&lt;="&amp;JM$9,conditions!$9:$9,"&gt;="&amp;JM$9)</f>
        <v>39.302704979999987</v>
      </c>
      <c r="JN18" s="37">
        <f>JN$13*SUMIFS(conditions!$40:$40,conditions!$8:$8,"&lt;="&amp;JN$9,conditions!$9:$9,"&gt;="&amp;JN$9)</f>
        <v>39.302704979999987</v>
      </c>
      <c r="JO18" s="37">
        <f>JO$13*SUMIFS(conditions!$40:$40,conditions!$8:$8,"&lt;="&amp;JO$9,conditions!$9:$9,"&gt;="&amp;JO$9)</f>
        <v>39.302704979999987</v>
      </c>
      <c r="JP18" s="37">
        <f>JP$13*SUMIFS(conditions!$40:$40,conditions!$8:$8,"&lt;="&amp;JP$9,conditions!$9:$9,"&gt;="&amp;JP$9)</f>
        <v>39.302704979999987</v>
      </c>
      <c r="JQ18" s="37">
        <f>JQ$13*SUMIFS(conditions!$40:$40,conditions!$8:$8,"&lt;="&amp;JQ$9,conditions!$9:$9,"&gt;="&amp;JQ$9)</f>
        <v>39.302704979999987</v>
      </c>
      <c r="JR18" s="37">
        <f>JR$13*SUMIFS(conditions!$40:$40,conditions!$8:$8,"&lt;="&amp;JR$9,conditions!$9:$9,"&gt;="&amp;JR$9)</f>
        <v>0</v>
      </c>
      <c r="JS18" s="37">
        <f>JS$13*SUMIFS(conditions!$40:$40,conditions!$8:$8,"&lt;="&amp;JS$9,conditions!$9:$9,"&gt;="&amp;JS$9)</f>
        <v>0</v>
      </c>
      <c r="JT18" s="37">
        <f>JT$13*SUMIFS(conditions!$40:$40,conditions!$8:$8,"&lt;="&amp;JT$9,conditions!$9:$9,"&gt;="&amp;JT$9)</f>
        <v>39.302704979999987</v>
      </c>
      <c r="JU18" s="37">
        <f>JU$13*SUMIFS(conditions!$40:$40,conditions!$8:$8,"&lt;="&amp;JU$9,conditions!$9:$9,"&gt;="&amp;JU$9)</f>
        <v>39.302704979999987</v>
      </c>
      <c r="JV18" s="37">
        <f>JV$13*SUMIFS(conditions!$40:$40,conditions!$8:$8,"&lt;="&amp;JV$9,conditions!$9:$9,"&gt;="&amp;JV$9)</f>
        <v>39.302704979999987</v>
      </c>
      <c r="JW18" s="37">
        <f>JW$13*SUMIFS(conditions!$40:$40,conditions!$8:$8,"&lt;="&amp;JW$9,conditions!$9:$9,"&gt;="&amp;JW$9)</f>
        <v>39.302704979999987</v>
      </c>
      <c r="JX18" s="37">
        <f>JX$13*SUMIFS(conditions!$40:$40,conditions!$8:$8,"&lt;="&amp;JX$9,conditions!$9:$9,"&gt;="&amp;JX$9)</f>
        <v>39.302704979999987</v>
      </c>
      <c r="JY18" s="37">
        <f>JY$13*SUMIFS(conditions!$40:$40,conditions!$8:$8,"&lt;="&amp;JY$9,conditions!$9:$9,"&gt;="&amp;JY$9)</f>
        <v>0</v>
      </c>
      <c r="JZ18" s="37">
        <f>JZ$13*SUMIFS(conditions!$40:$40,conditions!$8:$8,"&lt;="&amp;JZ$9,conditions!$9:$9,"&gt;="&amp;JZ$9)</f>
        <v>0</v>
      </c>
      <c r="KA18" s="37">
        <f>KA$13*SUMIFS(conditions!$40:$40,conditions!$8:$8,"&lt;="&amp;KA$9,conditions!$9:$9,"&gt;="&amp;KA$9)</f>
        <v>39.302704979999987</v>
      </c>
      <c r="KB18" s="37">
        <f>KB$13*SUMIFS(conditions!$40:$40,conditions!$8:$8,"&lt;="&amp;KB$9,conditions!$9:$9,"&gt;="&amp;KB$9)</f>
        <v>39.302704979999987</v>
      </c>
      <c r="KC18" s="37">
        <f>KC$13*SUMIFS(conditions!$40:$40,conditions!$8:$8,"&lt;="&amp;KC$9,conditions!$9:$9,"&gt;="&amp;KC$9)</f>
        <v>39.302704979999987</v>
      </c>
      <c r="KD18" s="37">
        <f>KD$13*SUMIFS(conditions!$40:$40,conditions!$8:$8,"&lt;="&amp;KD$9,conditions!$9:$9,"&gt;="&amp;KD$9)</f>
        <v>39.302704979999987</v>
      </c>
      <c r="KE18" s="37">
        <f>KE$13*SUMIFS(conditions!$40:$40,conditions!$8:$8,"&lt;="&amp;KE$9,conditions!$9:$9,"&gt;="&amp;KE$9)</f>
        <v>39.302704979999987</v>
      </c>
      <c r="KF18" s="37">
        <f>KF$13*SUMIFS(conditions!$40:$40,conditions!$8:$8,"&lt;="&amp;KF$9,conditions!$9:$9,"&gt;="&amp;KF$9)</f>
        <v>0</v>
      </c>
      <c r="KG18" s="37">
        <f>KG$13*SUMIFS(conditions!$40:$40,conditions!$8:$8,"&lt;="&amp;KG$9,conditions!$9:$9,"&gt;="&amp;KG$9)</f>
        <v>0</v>
      </c>
      <c r="KH18" s="37">
        <f>KH$13*SUMIFS(conditions!$40:$40,conditions!$8:$8,"&lt;="&amp;KH$9,conditions!$9:$9,"&gt;="&amp;KH$9)</f>
        <v>39.302704979999987</v>
      </c>
      <c r="KI18" s="37">
        <f>KI$13*SUMIFS(conditions!$40:$40,conditions!$8:$8,"&lt;="&amp;KI$9,conditions!$9:$9,"&gt;="&amp;KI$9)</f>
        <v>39.302704979999987</v>
      </c>
      <c r="KJ18" s="37">
        <f>KJ$13*SUMIFS(conditions!$40:$40,conditions!$8:$8,"&lt;="&amp;KJ$9,conditions!$9:$9,"&gt;="&amp;KJ$9)</f>
        <v>51.467827949999993</v>
      </c>
      <c r="KK18" s="37">
        <f>KK$13*SUMIFS(conditions!$40:$40,conditions!$8:$8,"&lt;="&amp;KK$9,conditions!$9:$9,"&gt;="&amp;KK$9)</f>
        <v>51.467827949999993</v>
      </c>
      <c r="KL18" s="37">
        <f>KL$13*SUMIFS(conditions!$40:$40,conditions!$8:$8,"&lt;="&amp;KL$9,conditions!$9:$9,"&gt;="&amp;KL$9)</f>
        <v>51.467827949999993</v>
      </c>
      <c r="KM18" s="37">
        <f>KM$13*SUMIFS(conditions!$40:$40,conditions!$8:$8,"&lt;="&amp;KM$9,conditions!$9:$9,"&gt;="&amp;KM$9)</f>
        <v>0</v>
      </c>
      <c r="KN18" s="37">
        <f>KN$13*SUMIFS(conditions!$40:$40,conditions!$8:$8,"&lt;="&amp;KN$9,conditions!$9:$9,"&gt;="&amp;KN$9)</f>
        <v>0</v>
      </c>
      <c r="KO18" s="37">
        <f>KO$13*SUMIFS(conditions!$40:$40,conditions!$8:$8,"&lt;="&amp;KO$9,conditions!$9:$9,"&gt;="&amp;KO$9)</f>
        <v>51.467827949999993</v>
      </c>
      <c r="KP18" s="37">
        <f>KP$13*SUMIFS(conditions!$40:$40,conditions!$8:$8,"&lt;="&amp;KP$9,conditions!$9:$9,"&gt;="&amp;KP$9)</f>
        <v>51.467827949999993</v>
      </c>
      <c r="KQ18" s="37">
        <f>KQ$13*SUMIFS(conditions!$40:$40,conditions!$8:$8,"&lt;="&amp;KQ$9,conditions!$9:$9,"&gt;="&amp;KQ$9)</f>
        <v>51.467827949999993</v>
      </c>
      <c r="KR18" s="37">
        <f>KR$13*SUMIFS(conditions!$40:$40,conditions!$8:$8,"&lt;="&amp;KR$9,conditions!$9:$9,"&gt;="&amp;KR$9)</f>
        <v>51.467827949999993</v>
      </c>
      <c r="KS18" s="37">
        <f>KS$13*SUMIFS(conditions!$40:$40,conditions!$8:$8,"&lt;="&amp;KS$9,conditions!$9:$9,"&gt;="&amp;KS$9)</f>
        <v>51.467827949999993</v>
      </c>
      <c r="KT18" s="37">
        <f>KT$13*SUMIFS(conditions!$40:$40,conditions!$8:$8,"&lt;="&amp;KT$9,conditions!$9:$9,"&gt;="&amp;KT$9)</f>
        <v>0</v>
      </c>
      <c r="KU18" s="37">
        <f>KU$13*SUMIFS(conditions!$40:$40,conditions!$8:$8,"&lt;="&amp;KU$9,conditions!$9:$9,"&gt;="&amp;KU$9)</f>
        <v>0</v>
      </c>
      <c r="KV18" s="37">
        <f>KV$13*SUMIFS(conditions!$40:$40,conditions!$8:$8,"&lt;="&amp;KV$9,conditions!$9:$9,"&gt;="&amp;KV$9)</f>
        <v>51.467827949999993</v>
      </c>
      <c r="KW18" s="37">
        <f>KW$13*SUMIFS(conditions!$40:$40,conditions!$8:$8,"&lt;="&amp;KW$9,conditions!$9:$9,"&gt;="&amp;KW$9)</f>
        <v>51.467827949999993</v>
      </c>
      <c r="KX18" s="37">
        <f>KX$13*SUMIFS(conditions!$40:$40,conditions!$8:$8,"&lt;="&amp;KX$9,conditions!$9:$9,"&gt;="&amp;KX$9)</f>
        <v>51.467827949999993</v>
      </c>
      <c r="KY18" s="37">
        <f>KY$13*SUMIFS(conditions!$40:$40,conditions!$8:$8,"&lt;="&amp;KY$9,conditions!$9:$9,"&gt;="&amp;KY$9)</f>
        <v>51.467827949999993</v>
      </c>
      <c r="KZ18" s="37">
        <f>KZ$13*SUMIFS(conditions!$40:$40,conditions!$8:$8,"&lt;="&amp;KZ$9,conditions!$9:$9,"&gt;="&amp;KZ$9)</f>
        <v>51.467827949999993</v>
      </c>
      <c r="LA18" s="37">
        <f>LA$13*SUMIFS(conditions!$40:$40,conditions!$8:$8,"&lt;="&amp;LA$9,conditions!$9:$9,"&gt;="&amp;LA$9)</f>
        <v>0</v>
      </c>
      <c r="LB18" s="37">
        <f>LB$13*SUMIFS(conditions!$40:$40,conditions!$8:$8,"&lt;="&amp;LB$9,conditions!$9:$9,"&gt;="&amp;LB$9)</f>
        <v>0</v>
      </c>
      <c r="LC18" s="37">
        <f>LC$13*SUMIFS(conditions!$40:$40,conditions!$8:$8,"&lt;="&amp;LC$9,conditions!$9:$9,"&gt;="&amp;LC$9)</f>
        <v>51.467827949999993</v>
      </c>
      <c r="LD18" s="37">
        <f>LD$13*SUMIFS(conditions!$40:$40,conditions!$8:$8,"&lt;="&amp;LD$9,conditions!$9:$9,"&gt;="&amp;LD$9)</f>
        <v>51.467827949999993</v>
      </c>
      <c r="LE18" s="37">
        <f>LE$13*SUMIFS(conditions!$40:$40,conditions!$8:$8,"&lt;="&amp;LE$9,conditions!$9:$9,"&gt;="&amp;LE$9)</f>
        <v>51.467827949999993</v>
      </c>
      <c r="LF18" s="37">
        <f>LF$13*SUMIFS(conditions!$40:$40,conditions!$8:$8,"&lt;="&amp;LF$9,conditions!$9:$9,"&gt;="&amp;LF$9)</f>
        <v>51.467827949999993</v>
      </c>
      <c r="LG18" s="37">
        <f>LG$13*SUMIFS(conditions!$40:$40,conditions!$8:$8,"&lt;="&amp;LG$9,conditions!$9:$9,"&gt;="&amp;LG$9)</f>
        <v>51.467827949999993</v>
      </c>
      <c r="LH18" s="37">
        <f>LH$13*SUMIFS(conditions!$40:$40,conditions!$8:$8,"&lt;="&amp;LH$9,conditions!$9:$9,"&gt;="&amp;LH$9)</f>
        <v>0</v>
      </c>
      <c r="LI18" s="37">
        <f>LI$13*SUMIFS(conditions!$40:$40,conditions!$8:$8,"&lt;="&amp;LI$9,conditions!$9:$9,"&gt;="&amp;LI$9)</f>
        <v>0</v>
      </c>
      <c r="LJ18" s="37">
        <f>LJ$13*SUMIFS(conditions!$40:$40,conditions!$8:$8,"&lt;="&amp;LJ$9,conditions!$9:$9,"&gt;="&amp;LJ$9)</f>
        <v>51.467827949999993</v>
      </c>
      <c r="LK18" s="37">
        <f>LK$13*SUMIFS(conditions!$40:$40,conditions!$8:$8,"&lt;="&amp;LK$9,conditions!$9:$9,"&gt;="&amp;LK$9)</f>
        <v>51.467827949999993</v>
      </c>
      <c r="LL18" s="37">
        <f>LL$13*SUMIFS(conditions!$40:$40,conditions!$8:$8,"&lt;="&amp;LL$9,conditions!$9:$9,"&gt;="&amp;LL$9)</f>
        <v>51.467827949999993</v>
      </c>
      <c r="LM18" s="37">
        <f>LM$13*SUMIFS(conditions!$40:$40,conditions!$8:$8,"&lt;="&amp;LM$9,conditions!$9:$9,"&gt;="&amp;LM$9)</f>
        <v>51.467827949999993</v>
      </c>
      <c r="LN18" s="37">
        <f>LN$13*SUMIFS(conditions!$40:$40,conditions!$8:$8,"&lt;="&amp;LN$9,conditions!$9:$9,"&gt;="&amp;LN$9)</f>
        <v>66.908176335000007</v>
      </c>
      <c r="LO18" s="37">
        <f>LO$13*SUMIFS(conditions!$40:$40,conditions!$8:$8,"&lt;="&amp;LO$9,conditions!$9:$9,"&gt;="&amp;LO$9)</f>
        <v>0</v>
      </c>
      <c r="LP18" s="37">
        <f>LP$13*SUMIFS(conditions!$40:$40,conditions!$8:$8,"&lt;="&amp;LP$9,conditions!$9:$9,"&gt;="&amp;LP$9)</f>
        <v>0</v>
      </c>
      <c r="LQ18" s="37">
        <f>LQ$13*SUMIFS(conditions!$40:$40,conditions!$8:$8,"&lt;="&amp;LQ$9,conditions!$9:$9,"&gt;="&amp;LQ$9)</f>
        <v>66.908176335000007</v>
      </c>
      <c r="LR18" s="37">
        <f>LR$13*SUMIFS(conditions!$40:$40,conditions!$8:$8,"&lt;="&amp;LR$9,conditions!$9:$9,"&gt;="&amp;LR$9)</f>
        <v>66.908176335000007</v>
      </c>
      <c r="LS18" s="37">
        <f>LS$13*SUMIFS(conditions!$40:$40,conditions!$8:$8,"&lt;="&amp;LS$9,conditions!$9:$9,"&gt;="&amp;LS$9)</f>
        <v>66.908176335000007</v>
      </c>
      <c r="LT18" s="37">
        <f>LT$13*SUMIFS(conditions!$40:$40,conditions!$8:$8,"&lt;="&amp;LT$9,conditions!$9:$9,"&gt;="&amp;LT$9)</f>
        <v>66.908176335000007</v>
      </c>
      <c r="LU18" s="37">
        <f>LU$13*SUMIFS(conditions!$40:$40,conditions!$8:$8,"&lt;="&amp;LU$9,conditions!$9:$9,"&gt;="&amp;LU$9)</f>
        <v>66.908176335000007</v>
      </c>
      <c r="LV18" s="37">
        <f>LV$13*SUMIFS(conditions!$40:$40,conditions!$8:$8,"&lt;="&amp;LV$9,conditions!$9:$9,"&gt;="&amp;LV$9)</f>
        <v>0</v>
      </c>
      <c r="LW18" s="37">
        <f>LW$13*SUMIFS(conditions!$40:$40,conditions!$8:$8,"&lt;="&amp;LW$9,conditions!$9:$9,"&gt;="&amp;LW$9)</f>
        <v>0</v>
      </c>
      <c r="LX18" s="37">
        <f>LX$13*SUMIFS(conditions!$40:$40,conditions!$8:$8,"&lt;="&amp;LX$9,conditions!$9:$9,"&gt;="&amp;LX$9)</f>
        <v>66.908176335000007</v>
      </c>
      <c r="LY18" s="37">
        <f>LY$13*SUMIFS(conditions!$40:$40,conditions!$8:$8,"&lt;="&amp;LY$9,conditions!$9:$9,"&gt;="&amp;LY$9)</f>
        <v>66.908176335000007</v>
      </c>
      <c r="LZ18" s="37">
        <f>LZ$13*SUMIFS(conditions!$40:$40,conditions!$8:$8,"&lt;="&amp;LZ$9,conditions!$9:$9,"&gt;="&amp;LZ$9)</f>
        <v>66.908176335000007</v>
      </c>
      <c r="MA18" s="37">
        <f>MA$13*SUMIFS(conditions!$40:$40,conditions!$8:$8,"&lt;="&amp;MA$9,conditions!$9:$9,"&gt;="&amp;MA$9)</f>
        <v>66.908176335000007</v>
      </c>
      <c r="MB18" s="37">
        <f>MB$13*SUMIFS(conditions!$40:$40,conditions!$8:$8,"&lt;="&amp;MB$9,conditions!$9:$9,"&gt;="&amp;MB$9)</f>
        <v>66.908176335000007</v>
      </c>
      <c r="MC18" s="37">
        <f>MC$13*SUMIFS(conditions!$40:$40,conditions!$8:$8,"&lt;="&amp;MC$9,conditions!$9:$9,"&gt;="&amp;MC$9)</f>
        <v>0</v>
      </c>
      <c r="MD18" s="37">
        <f>MD$13*SUMIFS(conditions!$40:$40,conditions!$8:$8,"&lt;="&amp;MD$9,conditions!$9:$9,"&gt;="&amp;MD$9)</f>
        <v>0</v>
      </c>
      <c r="ME18" s="37">
        <f>ME$13*SUMIFS(conditions!$40:$40,conditions!$8:$8,"&lt;="&amp;ME$9,conditions!$9:$9,"&gt;="&amp;ME$9)</f>
        <v>66.908176335000007</v>
      </c>
      <c r="MF18" s="37">
        <f>MF$13*SUMIFS(conditions!$40:$40,conditions!$8:$8,"&lt;="&amp;MF$9,conditions!$9:$9,"&gt;="&amp;MF$9)</f>
        <v>66.908176335000007</v>
      </c>
      <c r="MG18" s="37">
        <f>MG$13*SUMIFS(conditions!$40:$40,conditions!$8:$8,"&lt;="&amp;MG$9,conditions!$9:$9,"&gt;="&amp;MG$9)</f>
        <v>66.908176335000007</v>
      </c>
      <c r="MH18" s="37">
        <f>MH$13*SUMIFS(conditions!$40:$40,conditions!$8:$8,"&lt;="&amp;MH$9,conditions!$9:$9,"&gt;="&amp;MH$9)</f>
        <v>66.908176335000007</v>
      </c>
      <c r="MI18" s="37">
        <f>MI$13*SUMIFS(conditions!$40:$40,conditions!$8:$8,"&lt;="&amp;MI$9,conditions!$9:$9,"&gt;="&amp;MI$9)</f>
        <v>66.908176335000007</v>
      </c>
      <c r="MJ18" s="37">
        <f>MJ$13*SUMIFS(conditions!$40:$40,conditions!$8:$8,"&lt;="&amp;MJ$9,conditions!$9:$9,"&gt;="&amp;MJ$9)</f>
        <v>0</v>
      </c>
      <c r="MK18" s="37">
        <f>MK$13*SUMIFS(conditions!$40:$40,conditions!$8:$8,"&lt;="&amp;MK$9,conditions!$9:$9,"&gt;="&amp;MK$9)</f>
        <v>0</v>
      </c>
      <c r="ML18" s="37">
        <f>ML$13*SUMIFS(conditions!$40:$40,conditions!$8:$8,"&lt;="&amp;ML$9,conditions!$9:$9,"&gt;="&amp;ML$9)</f>
        <v>66.908176335000007</v>
      </c>
      <c r="MM18" s="37">
        <f>MM$13*SUMIFS(conditions!$40:$40,conditions!$8:$8,"&lt;="&amp;MM$9,conditions!$9:$9,"&gt;="&amp;MM$9)</f>
        <v>66.908176335000007</v>
      </c>
      <c r="MN18" s="37">
        <f>MN$13*SUMIFS(conditions!$40:$40,conditions!$8:$8,"&lt;="&amp;MN$9,conditions!$9:$9,"&gt;="&amp;MN$9)</f>
        <v>66.908176335000007</v>
      </c>
      <c r="MO18" s="37">
        <f>MO$13*SUMIFS(conditions!$40:$40,conditions!$8:$8,"&lt;="&amp;MO$9,conditions!$9:$9,"&gt;="&amp;MO$9)</f>
        <v>66.908176335000007</v>
      </c>
      <c r="MP18" s="37">
        <f>MP$13*SUMIFS(conditions!$40:$40,conditions!$8:$8,"&lt;="&amp;MP$9,conditions!$9:$9,"&gt;="&amp;MP$9)</f>
        <v>66.908176335000007</v>
      </c>
      <c r="MQ18" s="37">
        <f>MQ$13*SUMIFS(conditions!$40:$40,conditions!$8:$8,"&lt;="&amp;MQ$9,conditions!$9:$9,"&gt;="&amp;MQ$9)</f>
        <v>0</v>
      </c>
      <c r="MR18" s="37">
        <f>MR$13*SUMIFS(conditions!$40:$40,conditions!$8:$8,"&lt;="&amp;MR$9,conditions!$9:$9,"&gt;="&amp;MR$9)</f>
        <v>0</v>
      </c>
      <c r="MS18" s="37">
        <f>MS$13*SUMIFS(conditions!$40:$40,conditions!$8:$8,"&lt;="&amp;MS$9,conditions!$9:$9,"&gt;="&amp;MS$9)</f>
        <v>80.289811601999986</v>
      </c>
      <c r="MT18" s="37">
        <f>MT$13*SUMIFS(conditions!$40:$40,conditions!$8:$8,"&lt;="&amp;MT$9,conditions!$9:$9,"&gt;="&amp;MT$9)</f>
        <v>80.289811601999986</v>
      </c>
      <c r="MU18" s="37">
        <f>MU$13*SUMIFS(conditions!$40:$40,conditions!$8:$8,"&lt;="&amp;MU$9,conditions!$9:$9,"&gt;="&amp;MU$9)</f>
        <v>80.289811601999986</v>
      </c>
      <c r="MV18" s="37">
        <f>MV$13*SUMIFS(conditions!$40:$40,conditions!$8:$8,"&lt;="&amp;MV$9,conditions!$9:$9,"&gt;="&amp;MV$9)</f>
        <v>80.289811601999986</v>
      </c>
      <c r="MW18" s="37">
        <f>MW$13*SUMIFS(conditions!$40:$40,conditions!$8:$8,"&lt;="&amp;MW$9,conditions!$9:$9,"&gt;="&amp;MW$9)</f>
        <v>80.289811601999986</v>
      </c>
      <c r="MX18" s="37">
        <f>MX$13*SUMIFS(conditions!$40:$40,conditions!$8:$8,"&lt;="&amp;MX$9,conditions!$9:$9,"&gt;="&amp;MX$9)</f>
        <v>0</v>
      </c>
      <c r="MY18" s="37">
        <f>MY$13*SUMIFS(conditions!$40:$40,conditions!$8:$8,"&lt;="&amp;MY$9,conditions!$9:$9,"&gt;="&amp;MY$9)</f>
        <v>0</v>
      </c>
      <c r="MZ18" s="37">
        <f>MZ$13*SUMIFS(conditions!$40:$40,conditions!$8:$8,"&lt;="&amp;MZ$9,conditions!$9:$9,"&gt;="&amp;MZ$9)</f>
        <v>80.289811601999986</v>
      </c>
      <c r="NA18" s="37">
        <f>NA$13*SUMIFS(conditions!$40:$40,conditions!$8:$8,"&lt;="&amp;NA$9,conditions!$9:$9,"&gt;="&amp;NA$9)</f>
        <v>80.289811601999986</v>
      </c>
      <c r="NB18" s="37">
        <f>NB$13*SUMIFS(conditions!$40:$40,conditions!$8:$8,"&lt;="&amp;NB$9,conditions!$9:$9,"&gt;="&amp;NB$9)</f>
        <v>80.289811601999986</v>
      </c>
      <c r="NC18" s="37">
        <f>NC$13*SUMIFS(conditions!$40:$40,conditions!$8:$8,"&lt;="&amp;NC$9,conditions!$9:$9,"&gt;="&amp;NC$9)</f>
        <v>80.289811601999986</v>
      </c>
      <c r="ND18" s="37">
        <f>ND$13*SUMIFS(conditions!$40:$40,conditions!$8:$8,"&lt;="&amp;ND$9,conditions!$9:$9,"&gt;="&amp;ND$9)</f>
        <v>80.289811601999986</v>
      </c>
      <c r="NE18" s="37">
        <f>NE$13*SUMIFS(conditions!$40:$40,conditions!$8:$8,"&lt;="&amp;NE$9,conditions!$9:$9,"&gt;="&amp;NE$9)</f>
        <v>0</v>
      </c>
      <c r="NF18" s="37">
        <f>NF$13*SUMIFS(conditions!$40:$40,conditions!$8:$8,"&lt;="&amp;NF$9,conditions!$9:$9,"&gt;="&amp;NF$9)</f>
        <v>0</v>
      </c>
      <c r="NG18" s="37">
        <f>NG$13*SUMIFS(conditions!$40:$40,conditions!$8:$8,"&lt;="&amp;NG$9,conditions!$9:$9,"&gt;="&amp;NG$9)</f>
        <v>80.289811601999986</v>
      </c>
      <c r="NH18" s="37">
        <f>NH$13*SUMIFS(conditions!$40:$40,conditions!$8:$8,"&lt;="&amp;NH$9,conditions!$9:$9,"&gt;="&amp;NH$9)</f>
        <v>80.289811601999986</v>
      </c>
      <c r="NI18" s="37">
        <f>NI$13*SUMIFS(conditions!$40:$40,conditions!$8:$8,"&lt;="&amp;NI$9,conditions!$9:$9,"&gt;="&amp;NI$9)</f>
        <v>80.289811601999986</v>
      </c>
      <c r="NJ18" s="37">
        <f>NJ$13*SUMIFS(conditions!$40:$40,conditions!$8:$8,"&lt;="&amp;NJ$9,conditions!$9:$9,"&gt;="&amp;NJ$9)</f>
        <v>80.289811601999986</v>
      </c>
      <c r="NK18" s="37">
        <f>NK$13*SUMIFS(conditions!$40:$40,conditions!$8:$8,"&lt;="&amp;NK$9,conditions!$9:$9,"&gt;="&amp;NK$9)</f>
        <v>80.289811601999986</v>
      </c>
      <c r="NL18" s="37">
        <f>NL$13*SUMIFS(conditions!$40:$40,conditions!$8:$8,"&lt;="&amp;NL$9,conditions!$9:$9,"&gt;="&amp;NL$9)</f>
        <v>0</v>
      </c>
      <c r="NM18" s="37">
        <f>NM$13*SUMIFS(conditions!$40:$40,conditions!$8:$8,"&lt;="&amp;NM$9,conditions!$9:$9,"&gt;="&amp;NM$9)</f>
        <v>0</v>
      </c>
      <c r="NN18" s="37">
        <f>NN$13*SUMIFS(conditions!$40:$40,conditions!$8:$8,"&lt;="&amp;NN$9,conditions!$9:$9,"&gt;="&amp;NN$9)</f>
        <v>80.289811601999986</v>
      </c>
      <c r="NO18" s="37">
        <f>NO$13*SUMIFS(conditions!$40:$40,conditions!$8:$8,"&lt;="&amp;NO$9,conditions!$9:$9,"&gt;="&amp;NO$9)</f>
        <v>80.289811601999986</v>
      </c>
      <c r="NP18" s="37">
        <f>NP$13*SUMIFS(conditions!$40:$40,conditions!$8:$8,"&lt;="&amp;NP$9,conditions!$9:$9,"&gt;="&amp;NP$9)</f>
        <v>80.289811601999986</v>
      </c>
      <c r="NQ18" s="37">
        <f>NQ$13*SUMIFS(conditions!$40:$40,conditions!$8:$8,"&lt;="&amp;NQ$9,conditions!$9:$9,"&gt;="&amp;NQ$9)</f>
        <v>80.289811601999986</v>
      </c>
      <c r="NR18" s="37">
        <f>NR$13*SUMIFS(conditions!$40:$40,conditions!$8:$8,"&lt;="&amp;NR$9,conditions!$9:$9,"&gt;="&amp;NR$9)</f>
        <v>80.289811601999986</v>
      </c>
      <c r="NS18" s="37">
        <f>NS$13*SUMIFS(conditions!$40:$40,conditions!$8:$8,"&lt;="&amp;NS$9,conditions!$9:$9,"&gt;="&amp;NS$9)</f>
        <v>0</v>
      </c>
      <c r="NT18" s="37">
        <f>NT$13*SUMIFS(conditions!$40:$40,conditions!$8:$8,"&lt;="&amp;NT$9,conditions!$9:$9,"&gt;="&amp;NT$9)</f>
        <v>0</v>
      </c>
      <c r="NU18" s="37">
        <f>NU$13*SUMIFS(conditions!$40:$40,conditions!$8:$8,"&lt;="&amp;NU$9,conditions!$9:$9,"&gt;="&amp;NU$9)</f>
        <v>80.289811601999986</v>
      </c>
      <c r="NV18" s="37">
        <f>NV$13*SUMIFS(conditions!$40:$40,conditions!$8:$8,"&lt;="&amp;NV$9,conditions!$9:$9,"&gt;="&amp;NV$9)</f>
        <v>80.289811601999986</v>
      </c>
    </row>
    <row r="19" spans="1:386" s="38" customFormat="1" ht="10.199999999999999" x14ac:dyDescent="0.2">
      <c r="A19" s="31"/>
      <c r="B19" s="31"/>
      <c r="C19" s="31"/>
      <c r="D19" s="31"/>
      <c r="E19" s="31"/>
      <c r="F19" s="31"/>
      <c r="G19" s="31" t="str">
        <f>G13</f>
        <v>бюджет продаж товаров</v>
      </c>
      <c r="H19" s="31"/>
      <c r="I19" s="31"/>
      <c r="J19" s="31" t="str">
        <f>IF($G19="","",INDEX(KPI!$H$11:$H$121,SUMIFS(KPI!$E$11:$E$121,KPI!$F$11:$F$121,$G19)))</f>
        <v>тыс.руб.</v>
      </c>
      <c r="K19" s="31"/>
      <c r="L19" s="31"/>
      <c r="M19" s="31"/>
      <c r="N19" s="31" t="str">
        <f>structure!$G$15</f>
        <v>товарная категория 5</v>
      </c>
      <c r="O19" s="31"/>
      <c r="P19" s="31"/>
      <c r="Q19" s="31"/>
      <c r="R19" s="37">
        <f t="shared" si="8"/>
        <v>5407.8881512781991</v>
      </c>
      <c r="S19" s="31"/>
      <c r="T19" s="31"/>
      <c r="U19" s="37">
        <f>U$13*SUMIFS(conditions!$41:$41,conditions!$8:$8,"&lt;="&amp;U$9,conditions!$9:$9,"&gt;="&amp;U$9)</f>
        <v>16.8</v>
      </c>
      <c r="V19" s="37">
        <f>V$13*SUMIFS(conditions!$41:$41,conditions!$8:$8,"&lt;="&amp;V$9,conditions!$9:$9,"&gt;="&amp;V$9)</f>
        <v>16.8</v>
      </c>
      <c r="W19" s="37">
        <f>W$13*SUMIFS(conditions!$41:$41,conditions!$8:$8,"&lt;="&amp;W$9,conditions!$9:$9,"&gt;="&amp;W$9)</f>
        <v>16.8</v>
      </c>
      <c r="X19" s="37">
        <f>X$13*SUMIFS(conditions!$41:$41,conditions!$8:$8,"&lt;="&amp;X$9,conditions!$9:$9,"&gt;="&amp;X$9)</f>
        <v>16.8</v>
      </c>
      <c r="Y19" s="37">
        <f>Y$13*SUMIFS(conditions!$41:$41,conditions!$8:$8,"&lt;="&amp;Y$9,conditions!$9:$9,"&gt;="&amp;Y$9)</f>
        <v>16.8</v>
      </c>
      <c r="Z19" s="37">
        <f>Z$13*SUMIFS(conditions!$41:$41,conditions!$8:$8,"&lt;="&amp;Z$9,conditions!$9:$9,"&gt;="&amp;Z$9)</f>
        <v>0</v>
      </c>
      <c r="AA19" s="37">
        <f>AA$13*SUMIFS(conditions!$41:$41,conditions!$8:$8,"&lt;="&amp;AA$9,conditions!$9:$9,"&gt;="&amp;AA$9)</f>
        <v>0</v>
      </c>
      <c r="AB19" s="37">
        <f>AB$13*SUMIFS(conditions!$41:$41,conditions!$8:$8,"&lt;="&amp;AB$9,conditions!$9:$9,"&gt;="&amp;AB$9)</f>
        <v>16.8</v>
      </c>
      <c r="AC19" s="37">
        <f>AC$13*SUMIFS(conditions!$41:$41,conditions!$8:$8,"&lt;="&amp;AC$9,conditions!$9:$9,"&gt;="&amp;AC$9)</f>
        <v>16.8</v>
      </c>
      <c r="AD19" s="37">
        <f>AD$13*SUMIFS(conditions!$41:$41,conditions!$8:$8,"&lt;="&amp;AD$9,conditions!$9:$9,"&gt;="&amp;AD$9)</f>
        <v>16.8</v>
      </c>
      <c r="AE19" s="37">
        <f>AE$13*SUMIFS(conditions!$41:$41,conditions!$8:$8,"&lt;="&amp;AE$9,conditions!$9:$9,"&gt;="&amp;AE$9)</f>
        <v>16.8</v>
      </c>
      <c r="AF19" s="37">
        <f>AF$13*SUMIFS(conditions!$41:$41,conditions!$8:$8,"&lt;="&amp;AF$9,conditions!$9:$9,"&gt;="&amp;AF$9)</f>
        <v>16.8</v>
      </c>
      <c r="AG19" s="37">
        <f>AG$13*SUMIFS(conditions!$41:$41,conditions!$8:$8,"&lt;="&amp;AG$9,conditions!$9:$9,"&gt;="&amp;AG$9)</f>
        <v>0</v>
      </c>
      <c r="AH19" s="37">
        <f>AH$13*SUMIFS(conditions!$41:$41,conditions!$8:$8,"&lt;="&amp;AH$9,conditions!$9:$9,"&gt;="&amp;AH$9)</f>
        <v>0</v>
      </c>
      <c r="AI19" s="37">
        <f>AI$13*SUMIFS(conditions!$41:$41,conditions!$8:$8,"&lt;="&amp;AI$9,conditions!$9:$9,"&gt;="&amp;AI$9)</f>
        <v>16.8</v>
      </c>
      <c r="AJ19" s="37">
        <f>AJ$13*SUMIFS(conditions!$41:$41,conditions!$8:$8,"&lt;="&amp;AJ$9,conditions!$9:$9,"&gt;="&amp;AJ$9)</f>
        <v>16.8</v>
      </c>
      <c r="AK19" s="37">
        <f>AK$13*SUMIFS(conditions!$41:$41,conditions!$8:$8,"&lt;="&amp;AK$9,conditions!$9:$9,"&gt;="&amp;AK$9)</f>
        <v>16.8</v>
      </c>
      <c r="AL19" s="37">
        <f>AL$13*SUMIFS(conditions!$41:$41,conditions!$8:$8,"&lt;="&amp;AL$9,conditions!$9:$9,"&gt;="&amp;AL$9)</f>
        <v>16.8</v>
      </c>
      <c r="AM19" s="37">
        <f>AM$13*SUMIFS(conditions!$41:$41,conditions!$8:$8,"&lt;="&amp;AM$9,conditions!$9:$9,"&gt;="&amp;AM$9)</f>
        <v>16.8</v>
      </c>
      <c r="AN19" s="37">
        <f>AN$13*SUMIFS(conditions!$41:$41,conditions!$8:$8,"&lt;="&amp;AN$9,conditions!$9:$9,"&gt;="&amp;AN$9)</f>
        <v>0</v>
      </c>
      <c r="AO19" s="37">
        <f>AO$13*SUMIFS(conditions!$41:$41,conditions!$8:$8,"&lt;="&amp;AO$9,conditions!$9:$9,"&gt;="&amp;AO$9)</f>
        <v>0</v>
      </c>
      <c r="AP19" s="37">
        <f>AP$13*SUMIFS(conditions!$41:$41,conditions!$8:$8,"&lt;="&amp;AP$9,conditions!$9:$9,"&gt;="&amp;AP$9)</f>
        <v>16.8</v>
      </c>
      <c r="AQ19" s="37">
        <f>AQ$13*SUMIFS(conditions!$41:$41,conditions!$8:$8,"&lt;="&amp;AQ$9,conditions!$9:$9,"&gt;="&amp;AQ$9)</f>
        <v>16.8</v>
      </c>
      <c r="AR19" s="37">
        <f>AR$13*SUMIFS(conditions!$41:$41,conditions!$8:$8,"&lt;="&amp;AR$9,conditions!$9:$9,"&gt;="&amp;AR$9)</f>
        <v>16.8</v>
      </c>
      <c r="AS19" s="37">
        <f>AS$13*SUMIFS(conditions!$41:$41,conditions!$8:$8,"&lt;="&amp;AS$9,conditions!$9:$9,"&gt;="&amp;AS$9)</f>
        <v>16.8</v>
      </c>
      <c r="AT19" s="37">
        <f>AT$13*SUMIFS(conditions!$41:$41,conditions!$8:$8,"&lt;="&amp;AT$9,conditions!$9:$9,"&gt;="&amp;AT$9)</f>
        <v>16.8</v>
      </c>
      <c r="AU19" s="37">
        <f>AU$13*SUMIFS(conditions!$41:$41,conditions!$8:$8,"&lt;="&amp;AU$9,conditions!$9:$9,"&gt;="&amp;AU$9)</f>
        <v>0</v>
      </c>
      <c r="AV19" s="37">
        <f>AV$13*SUMIFS(conditions!$41:$41,conditions!$8:$8,"&lt;="&amp;AV$9,conditions!$9:$9,"&gt;="&amp;AV$9)</f>
        <v>0</v>
      </c>
      <c r="AW19" s="37">
        <f>AW$13*SUMIFS(conditions!$41:$41,conditions!$8:$8,"&lt;="&amp;AW$9,conditions!$9:$9,"&gt;="&amp;AW$9)</f>
        <v>16.8</v>
      </c>
      <c r="AX19" s="37">
        <f>AX$13*SUMIFS(conditions!$41:$41,conditions!$8:$8,"&lt;="&amp;AX$9,conditions!$9:$9,"&gt;="&amp;AX$9)</f>
        <v>16.8</v>
      </c>
      <c r="AY19" s="37">
        <f>AY$13*SUMIFS(conditions!$41:$41,conditions!$8:$8,"&lt;="&amp;AY$9,conditions!$9:$9,"&gt;="&amp;AY$9)</f>
        <v>16.8</v>
      </c>
      <c r="AZ19" s="37">
        <f>AZ$13*SUMIFS(conditions!$41:$41,conditions!$8:$8,"&lt;="&amp;AZ$9,conditions!$9:$9,"&gt;="&amp;AZ$9)</f>
        <v>21.000000000000004</v>
      </c>
      <c r="BA19" s="37">
        <f>BA$13*SUMIFS(conditions!$41:$41,conditions!$8:$8,"&lt;="&amp;BA$9,conditions!$9:$9,"&gt;="&amp;BA$9)</f>
        <v>21.000000000000004</v>
      </c>
      <c r="BB19" s="37">
        <f>BB$13*SUMIFS(conditions!$41:$41,conditions!$8:$8,"&lt;="&amp;BB$9,conditions!$9:$9,"&gt;="&amp;BB$9)</f>
        <v>0</v>
      </c>
      <c r="BC19" s="37">
        <f>BC$13*SUMIFS(conditions!$41:$41,conditions!$8:$8,"&lt;="&amp;BC$9,conditions!$9:$9,"&gt;="&amp;BC$9)</f>
        <v>0</v>
      </c>
      <c r="BD19" s="37">
        <f>BD$13*SUMIFS(conditions!$41:$41,conditions!$8:$8,"&lt;="&amp;BD$9,conditions!$9:$9,"&gt;="&amp;BD$9)</f>
        <v>21.000000000000004</v>
      </c>
      <c r="BE19" s="37">
        <f>BE$13*SUMIFS(conditions!$41:$41,conditions!$8:$8,"&lt;="&amp;BE$9,conditions!$9:$9,"&gt;="&amp;BE$9)</f>
        <v>21.000000000000004</v>
      </c>
      <c r="BF19" s="37">
        <f>BF$13*SUMIFS(conditions!$41:$41,conditions!$8:$8,"&lt;="&amp;BF$9,conditions!$9:$9,"&gt;="&amp;BF$9)</f>
        <v>21.000000000000004</v>
      </c>
      <c r="BG19" s="37">
        <f>BG$13*SUMIFS(conditions!$41:$41,conditions!$8:$8,"&lt;="&amp;BG$9,conditions!$9:$9,"&gt;="&amp;BG$9)</f>
        <v>21.000000000000004</v>
      </c>
      <c r="BH19" s="37">
        <f>BH$13*SUMIFS(conditions!$41:$41,conditions!$8:$8,"&lt;="&amp;BH$9,conditions!$9:$9,"&gt;="&amp;BH$9)</f>
        <v>21.000000000000004</v>
      </c>
      <c r="BI19" s="37">
        <f>BI$13*SUMIFS(conditions!$41:$41,conditions!$8:$8,"&lt;="&amp;BI$9,conditions!$9:$9,"&gt;="&amp;BI$9)</f>
        <v>0</v>
      </c>
      <c r="BJ19" s="37">
        <f>BJ$13*SUMIFS(conditions!$41:$41,conditions!$8:$8,"&lt;="&amp;BJ$9,conditions!$9:$9,"&gt;="&amp;BJ$9)</f>
        <v>0</v>
      </c>
      <c r="BK19" s="37">
        <f>BK$13*SUMIFS(conditions!$41:$41,conditions!$8:$8,"&lt;="&amp;BK$9,conditions!$9:$9,"&gt;="&amp;BK$9)</f>
        <v>21.000000000000004</v>
      </c>
      <c r="BL19" s="37">
        <f>BL$13*SUMIFS(conditions!$41:$41,conditions!$8:$8,"&lt;="&amp;BL$9,conditions!$9:$9,"&gt;="&amp;BL$9)</f>
        <v>21.000000000000004</v>
      </c>
      <c r="BM19" s="37">
        <f>BM$13*SUMIFS(conditions!$41:$41,conditions!$8:$8,"&lt;="&amp;BM$9,conditions!$9:$9,"&gt;="&amp;BM$9)</f>
        <v>21.000000000000004</v>
      </c>
      <c r="BN19" s="37">
        <f>BN$13*SUMIFS(conditions!$41:$41,conditions!$8:$8,"&lt;="&amp;BN$9,conditions!$9:$9,"&gt;="&amp;BN$9)</f>
        <v>21.000000000000004</v>
      </c>
      <c r="BO19" s="37">
        <f>BO$13*SUMIFS(conditions!$41:$41,conditions!$8:$8,"&lt;="&amp;BO$9,conditions!$9:$9,"&gt;="&amp;BO$9)</f>
        <v>21.000000000000004</v>
      </c>
      <c r="BP19" s="37">
        <f>BP$13*SUMIFS(conditions!$41:$41,conditions!$8:$8,"&lt;="&amp;BP$9,conditions!$9:$9,"&gt;="&amp;BP$9)</f>
        <v>0</v>
      </c>
      <c r="BQ19" s="37">
        <f>BQ$13*SUMIFS(conditions!$41:$41,conditions!$8:$8,"&lt;="&amp;BQ$9,conditions!$9:$9,"&gt;="&amp;BQ$9)</f>
        <v>0</v>
      </c>
      <c r="BR19" s="37">
        <f>BR$13*SUMIFS(conditions!$41:$41,conditions!$8:$8,"&lt;="&amp;BR$9,conditions!$9:$9,"&gt;="&amp;BR$9)</f>
        <v>21.000000000000004</v>
      </c>
      <c r="BS19" s="37">
        <f>BS$13*SUMIFS(conditions!$41:$41,conditions!$8:$8,"&lt;="&amp;BS$9,conditions!$9:$9,"&gt;="&amp;BS$9)</f>
        <v>21.000000000000004</v>
      </c>
      <c r="BT19" s="37">
        <f>BT$13*SUMIFS(conditions!$41:$41,conditions!$8:$8,"&lt;="&amp;BT$9,conditions!$9:$9,"&gt;="&amp;BT$9)</f>
        <v>21.000000000000004</v>
      </c>
      <c r="BU19" s="37">
        <f>BU$13*SUMIFS(conditions!$41:$41,conditions!$8:$8,"&lt;="&amp;BU$9,conditions!$9:$9,"&gt;="&amp;BU$9)</f>
        <v>21.000000000000004</v>
      </c>
      <c r="BV19" s="37">
        <f>BV$13*SUMIFS(conditions!$41:$41,conditions!$8:$8,"&lt;="&amp;BV$9,conditions!$9:$9,"&gt;="&amp;BV$9)</f>
        <v>21.000000000000004</v>
      </c>
      <c r="BW19" s="37">
        <f>BW$13*SUMIFS(conditions!$41:$41,conditions!$8:$8,"&lt;="&amp;BW$9,conditions!$9:$9,"&gt;="&amp;BW$9)</f>
        <v>0</v>
      </c>
      <c r="BX19" s="37">
        <f>BX$13*SUMIFS(conditions!$41:$41,conditions!$8:$8,"&lt;="&amp;BX$9,conditions!$9:$9,"&gt;="&amp;BX$9)</f>
        <v>0</v>
      </c>
      <c r="BY19" s="37">
        <f>BY$13*SUMIFS(conditions!$41:$41,conditions!$8:$8,"&lt;="&amp;BY$9,conditions!$9:$9,"&gt;="&amp;BY$9)</f>
        <v>21.000000000000004</v>
      </c>
      <c r="BZ19" s="37">
        <f>BZ$13*SUMIFS(conditions!$41:$41,conditions!$8:$8,"&lt;="&amp;BZ$9,conditions!$9:$9,"&gt;="&amp;BZ$9)</f>
        <v>21.000000000000004</v>
      </c>
      <c r="CA19" s="37">
        <f>CA$13*SUMIFS(conditions!$41:$41,conditions!$8:$8,"&lt;="&amp;CA$9,conditions!$9:$9,"&gt;="&amp;CA$9)</f>
        <v>21.000000000000004</v>
      </c>
      <c r="CB19" s="37">
        <f>CB$13*SUMIFS(conditions!$41:$41,conditions!$8:$8,"&lt;="&amp;CB$9,conditions!$9:$9,"&gt;="&amp;CB$9)</f>
        <v>21.000000000000004</v>
      </c>
      <c r="CC19" s="37">
        <f>CC$13*SUMIFS(conditions!$41:$41,conditions!$8:$8,"&lt;="&amp;CC$9,conditions!$9:$9,"&gt;="&amp;CC$9)</f>
        <v>21.000000000000004</v>
      </c>
      <c r="CD19" s="37">
        <f>CD$13*SUMIFS(conditions!$41:$41,conditions!$8:$8,"&lt;="&amp;CD$9,conditions!$9:$9,"&gt;="&amp;CD$9)</f>
        <v>0</v>
      </c>
      <c r="CE19" s="37">
        <f>CE$13*SUMIFS(conditions!$41:$41,conditions!$8:$8,"&lt;="&amp;CE$9,conditions!$9:$9,"&gt;="&amp;CE$9)</f>
        <v>0</v>
      </c>
      <c r="CF19" s="37">
        <f>CF$13*SUMIFS(conditions!$41:$41,conditions!$8:$8,"&lt;="&amp;CF$9,conditions!$9:$9,"&gt;="&amp;CF$9)</f>
        <v>14.000000000000002</v>
      </c>
      <c r="CG19" s="37">
        <f>CG$13*SUMIFS(conditions!$41:$41,conditions!$8:$8,"&lt;="&amp;CG$9,conditions!$9:$9,"&gt;="&amp;CG$9)</f>
        <v>14.000000000000002</v>
      </c>
      <c r="CH19" s="37">
        <f>CH$13*SUMIFS(conditions!$41:$41,conditions!$8:$8,"&lt;="&amp;CH$9,conditions!$9:$9,"&gt;="&amp;CH$9)</f>
        <v>14.000000000000002</v>
      </c>
      <c r="CI19" s="37">
        <f>CI$13*SUMIFS(conditions!$41:$41,conditions!$8:$8,"&lt;="&amp;CI$9,conditions!$9:$9,"&gt;="&amp;CI$9)</f>
        <v>14.000000000000002</v>
      </c>
      <c r="CJ19" s="37">
        <f>CJ$13*SUMIFS(conditions!$41:$41,conditions!$8:$8,"&lt;="&amp;CJ$9,conditions!$9:$9,"&gt;="&amp;CJ$9)</f>
        <v>14.000000000000002</v>
      </c>
      <c r="CK19" s="37">
        <f>CK$13*SUMIFS(conditions!$41:$41,conditions!$8:$8,"&lt;="&amp;CK$9,conditions!$9:$9,"&gt;="&amp;CK$9)</f>
        <v>0</v>
      </c>
      <c r="CL19" s="37">
        <f>CL$13*SUMIFS(conditions!$41:$41,conditions!$8:$8,"&lt;="&amp;CL$9,conditions!$9:$9,"&gt;="&amp;CL$9)</f>
        <v>0</v>
      </c>
      <c r="CM19" s="37">
        <f>CM$13*SUMIFS(conditions!$41:$41,conditions!$8:$8,"&lt;="&amp;CM$9,conditions!$9:$9,"&gt;="&amp;CM$9)</f>
        <v>14.000000000000002</v>
      </c>
      <c r="CN19" s="37">
        <f>CN$13*SUMIFS(conditions!$41:$41,conditions!$8:$8,"&lt;="&amp;CN$9,conditions!$9:$9,"&gt;="&amp;CN$9)</f>
        <v>14.000000000000002</v>
      </c>
      <c r="CO19" s="37">
        <f>CO$13*SUMIFS(conditions!$41:$41,conditions!$8:$8,"&lt;="&amp;CO$9,conditions!$9:$9,"&gt;="&amp;CO$9)</f>
        <v>14.000000000000002</v>
      </c>
      <c r="CP19" s="37">
        <f>CP$13*SUMIFS(conditions!$41:$41,conditions!$8:$8,"&lt;="&amp;CP$9,conditions!$9:$9,"&gt;="&amp;CP$9)</f>
        <v>14.000000000000002</v>
      </c>
      <c r="CQ19" s="37">
        <f>CQ$13*SUMIFS(conditions!$41:$41,conditions!$8:$8,"&lt;="&amp;CQ$9,conditions!$9:$9,"&gt;="&amp;CQ$9)</f>
        <v>14.000000000000002</v>
      </c>
      <c r="CR19" s="37">
        <f>CR$13*SUMIFS(conditions!$41:$41,conditions!$8:$8,"&lt;="&amp;CR$9,conditions!$9:$9,"&gt;="&amp;CR$9)</f>
        <v>0</v>
      </c>
      <c r="CS19" s="37">
        <f>CS$13*SUMIFS(conditions!$41:$41,conditions!$8:$8,"&lt;="&amp;CS$9,conditions!$9:$9,"&gt;="&amp;CS$9)</f>
        <v>0</v>
      </c>
      <c r="CT19" s="37">
        <f>CT$13*SUMIFS(conditions!$41:$41,conditions!$8:$8,"&lt;="&amp;CT$9,conditions!$9:$9,"&gt;="&amp;CT$9)</f>
        <v>14.000000000000002</v>
      </c>
      <c r="CU19" s="37">
        <f>CU$13*SUMIFS(conditions!$41:$41,conditions!$8:$8,"&lt;="&amp;CU$9,conditions!$9:$9,"&gt;="&amp;CU$9)</f>
        <v>14.000000000000002</v>
      </c>
      <c r="CV19" s="37">
        <f>CV$13*SUMIFS(conditions!$41:$41,conditions!$8:$8,"&lt;="&amp;CV$9,conditions!$9:$9,"&gt;="&amp;CV$9)</f>
        <v>14.000000000000002</v>
      </c>
      <c r="CW19" s="37">
        <f>CW$13*SUMIFS(conditions!$41:$41,conditions!$8:$8,"&lt;="&amp;CW$9,conditions!$9:$9,"&gt;="&amp;CW$9)</f>
        <v>14.000000000000002</v>
      </c>
      <c r="CX19" s="37">
        <f>CX$13*SUMIFS(conditions!$41:$41,conditions!$8:$8,"&lt;="&amp;CX$9,conditions!$9:$9,"&gt;="&amp;CX$9)</f>
        <v>14.000000000000002</v>
      </c>
      <c r="CY19" s="37">
        <f>CY$13*SUMIFS(conditions!$41:$41,conditions!$8:$8,"&lt;="&amp;CY$9,conditions!$9:$9,"&gt;="&amp;CY$9)</f>
        <v>0</v>
      </c>
      <c r="CZ19" s="37">
        <f>CZ$13*SUMIFS(conditions!$41:$41,conditions!$8:$8,"&lt;="&amp;CZ$9,conditions!$9:$9,"&gt;="&amp;CZ$9)</f>
        <v>0</v>
      </c>
      <c r="DA19" s="37">
        <f>DA$13*SUMIFS(conditions!$41:$41,conditions!$8:$8,"&lt;="&amp;DA$9,conditions!$9:$9,"&gt;="&amp;DA$9)</f>
        <v>14.000000000000002</v>
      </c>
      <c r="DB19" s="37">
        <f>DB$13*SUMIFS(conditions!$41:$41,conditions!$8:$8,"&lt;="&amp;DB$9,conditions!$9:$9,"&gt;="&amp;DB$9)</f>
        <v>14.000000000000002</v>
      </c>
      <c r="DC19" s="37">
        <f>DC$13*SUMIFS(conditions!$41:$41,conditions!$8:$8,"&lt;="&amp;DC$9,conditions!$9:$9,"&gt;="&amp;DC$9)</f>
        <v>14.000000000000002</v>
      </c>
      <c r="DD19" s="37">
        <f>DD$13*SUMIFS(conditions!$41:$41,conditions!$8:$8,"&lt;="&amp;DD$9,conditions!$9:$9,"&gt;="&amp;DD$9)</f>
        <v>14.000000000000002</v>
      </c>
      <c r="DE19" s="37">
        <f>DE$13*SUMIFS(conditions!$41:$41,conditions!$8:$8,"&lt;="&amp;DE$9,conditions!$9:$9,"&gt;="&amp;DE$9)</f>
        <v>14.000000000000002</v>
      </c>
      <c r="DF19" s="37">
        <f>DF$13*SUMIFS(conditions!$41:$41,conditions!$8:$8,"&lt;="&amp;DF$9,conditions!$9:$9,"&gt;="&amp;DF$9)</f>
        <v>0</v>
      </c>
      <c r="DG19" s="37">
        <f>DG$13*SUMIFS(conditions!$41:$41,conditions!$8:$8,"&lt;="&amp;DG$9,conditions!$9:$9,"&gt;="&amp;DG$9)</f>
        <v>0</v>
      </c>
      <c r="DH19" s="37">
        <f>DH$13*SUMIFS(conditions!$41:$41,conditions!$8:$8,"&lt;="&amp;DH$9,conditions!$9:$9,"&gt;="&amp;DH$9)</f>
        <v>14.000000000000002</v>
      </c>
      <c r="DI19" s="37">
        <f>DI$13*SUMIFS(conditions!$41:$41,conditions!$8:$8,"&lt;="&amp;DI$9,conditions!$9:$9,"&gt;="&amp;DI$9)</f>
        <v>13.860000000000001</v>
      </c>
      <c r="DJ19" s="37">
        <f>DJ$13*SUMIFS(conditions!$41:$41,conditions!$8:$8,"&lt;="&amp;DJ$9,conditions!$9:$9,"&gt;="&amp;DJ$9)</f>
        <v>13.860000000000001</v>
      </c>
      <c r="DK19" s="37">
        <f>DK$13*SUMIFS(conditions!$41:$41,conditions!$8:$8,"&lt;="&amp;DK$9,conditions!$9:$9,"&gt;="&amp;DK$9)</f>
        <v>13.860000000000001</v>
      </c>
      <c r="DL19" s="37">
        <f>DL$13*SUMIFS(conditions!$41:$41,conditions!$8:$8,"&lt;="&amp;DL$9,conditions!$9:$9,"&gt;="&amp;DL$9)</f>
        <v>13.860000000000001</v>
      </c>
      <c r="DM19" s="37">
        <f>DM$13*SUMIFS(conditions!$41:$41,conditions!$8:$8,"&lt;="&amp;DM$9,conditions!$9:$9,"&gt;="&amp;DM$9)</f>
        <v>0</v>
      </c>
      <c r="DN19" s="37">
        <f>DN$13*SUMIFS(conditions!$41:$41,conditions!$8:$8,"&lt;="&amp;DN$9,conditions!$9:$9,"&gt;="&amp;DN$9)</f>
        <v>0</v>
      </c>
      <c r="DO19" s="37">
        <f>DO$13*SUMIFS(conditions!$41:$41,conditions!$8:$8,"&lt;="&amp;DO$9,conditions!$9:$9,"&gt;="&amp;DO$9)</f>
        <v>13.860000000000001</v>
      </c>
      <c r="DP19" s="37">
        <f>DP$13*SUMIFS(conditions!$41:$41,conditions!$8:$8,"&lt;="&amp;DP$9,conditions!$9:$9,"&gt;="&amp;DP$9)</f>
        <v>13.860000000000001</v>
      </c>
      <c r="DQ19" s="37">
        <f>DQ$13*SUMIFS(conditions!$41:$41,conditions!$8:$8,"&lt;="&amp;DQ$9,conditions!$9:$9,"&gt;="&amp;DQ$9)</f>
        <v>13.860000000000001</v>
      </c>
      <c r="DR19" s="37">
        <f>DR$13*SUMIFS(conditions!$41:$41,conditions!$8:$8,"&lt;="&amp;DR$9,conditions!$9:$9,"&gt;="&amp;DR$9)</f>
        <v>13.860000000000001</v>
      </c>
      <c r="DS19" s="37">
        <f>DS$13*SUMIFS(conditions!$41:$41,conditions!$8:$8,"&lt;="&amp;DS$9,conditions!$9:$9,"&gt;="&amp;DS$9)</f>
        <v>13.860000000000001</v>
      </c>
      <c r="DT19" s="37">
        <f>DT$13*SUMIFS(conditions!$41:$41,conditions!$8:$8,"&lt;="&amp;DT$9,conditions!$9:$9,"&gt;="&amp;DT$9)</f>
        <v>0</v>
      </c>
      <c r="DU19" s="37">
        <f>DU$13*SUMIFS(conditions!$41:$41,conditions!$8:$8,"&lt;="&amp;DU$9,conditions!$9:$9,"&gt;="&amp;DU$9)</f>
        <v>0</v>
      </c>
      <c r="DV19" s="37">
        <f>DV$13*SUMIFS(conditions!$41:$41,conditions!$8:$8,"&lt;="&amp;DV$9,conditions!$9:$9,"&gt;="&amp;DV$9)</f>
        <v>13.860000000000001</v>
      </c>
      <c r="DW19" s="37">
        <f>DW$13*SUMIFS(conditions!$41:$41,conditions!$8:$8,"&lt;="&amp;DW$9,conditions!$9:$9,"&gt;="&amp;DW$9)</f>
        <v>13.860000000000001</v>
      </c>
      <c r="DX19" s="37">
        <f>DX$13*SUMIFS(conditions!$41:$41,conditions!$8:$8,"&lt;="&amp;DX$9,conditions!$9:$9,"&gt;="&amp;DX$9)</f>
        <v>13.860000000000001</v>
      </c>
      <c r="DY19" s="37">
        <f>DY$13*SUMIFS(conditions!$41:$41,conditions!$8:$8,"&lt;="&amp;DY$9,conditions!$9:$9,"&gt;="&amp;DY$9)</f>
        <v>13.860000000000001</v>
      </c>
      <c r="DZ19" s="37">
        <f>DZ$13*SUMIFS(conditions!$41:$41,conditions!$8:$8,"&lt;="&amp;DZ$9,conditions!$9:$9,"&gt;="&amp;DZ$9)</f>
        <v>13.860000000000001</v>
      </c>
      <c r="EA19" s="37">
        <f>EA$13*SUMIFS(conditions!$41:$41,conditions!$8:$8,"&lt;="&amp;EA$9,conditions!$9:$9,"&gt;="&amp;EA$9)</f>
        <v>0</v>
      </c>
      <c r="EB19" s="37">
        <f>EB$13*SUMIFS(conditions!$41:$41,conditions!$8:$8,"&lt;="&amp;EB$9,conditions!$9:$9,"&gt;="&amp;EB$9)</f>
        <v>0</v>
      </c>
      <c r="EC19" s="37">
        <f>EC$13*SUMIFS(conditions!$41:$41,conditions!$8:$8,"&lt;="&amp;EC$9,conditions!$9:$9,"&gt;="&amp;EC$9)</f>
        <v>13.860000000000001</v>
      </c>
      <c r="ED19" s="37">
        <f>ED$13*SUMIFS(conditions!$41:$41,conditions!$8:$8,"&lt;="&amp;ED$9,conditions!$9:$9,"&gt;="&amp;ED$9)</f>
        <v>13.860000000000001</v>
      </c>
      <c r="EE19" s="37">
        <f>EE$13*SUMIFS(conditions!$41:$41,conditions!$8:$8,"&lt;="&amp;EE$9,conditions!$9:$9,"&gt;="&amp;EE$9)</f>
        <v>13.860000000000001</v>
      </c>
      <c r="EF19" s="37">
        <f>EF$13*SUMIFS(conditions!$41:$41,conditions!$8:$8,"&lt;="&amp;EF$9,conditions!$9:$9,"&gt;="&amp;EF$9)</f>
        <v>13.860000000000001</v>
      </c>
      <c r="EG19" s="37">
        <f>EG$13*SUMIFS(conditions!$41:$41,conditions!$8:$8,"&lt;="&amp;EG$9,conditions!$9:$9,"&gt;="&amp;EG$9)</f>
        <v>13.860000000000001</v>
      </c>
      <c r="EH19" s="37">
        <f>EH$13*SUMIFS(conditions!$41:$41,conditions!$8:$8,"&lt;="&amp;EH$9,conditions!$9:$9,"&gt;="&amp;EH$9)</f>
        <v>0</v>
      </c>
      <c r="EI19" s="37">
        <f>EI$13*SUMIFS(conditions!$41:$41,conditions!$8:$8,"&lt;="&amp;EI$9,conditions!$9:$9,"&gt;="&amp;EI$9)</f>
        <v>0</v>
      </c>
      <c r="EJ19" s="37">
        <f>EJ$13*SUMIFS(conditions!$41:$41,conditions!$8:$8,"&lt;="&amp;EJ$9,conditions!$9:$9,"&gt;="&amp;EJ$9)</f>
        <v>13.860000000000001</v>
      </c>
      <c r="EK19" s="37">
        <f>EK$13*SUMIFS(conditions!$41:$41,conditions!$8:$8,"&lt;="&amp;EK$9,conditions!$9:$9,"&gt;="&amp;EK$9)</f>
        <v>13.860000000000001</v>
      </c>
      <c r="EL19" s="37">
        <f>EL$13*SUMIFS(conditions!$41:$41,conditions!$8:$8,"&lt;="&amp;EL$9,conditions!$9:$9,"&gt;="&amp;EL$9)</f>
        <v>13.860000000000001</v>
      </c>
      <c r="EM19" s="37">
        <f>EM$13*SUMIFS(conditions!$41:$41,conditions!$8:$8,"&lt;="&amp;EM$9,conditions!$9:$9,"&gt;="&amp;EM$9)</f>
        <v>13.860000000000001</v>
      </c>
      <c r="EN19" s="37">
        <f>EN$13*SUMIFS(conditions!$41:$41,conditions!$8:$8,"&lt;="&amp;EN$9,conditions!$9:$9,"&gt;="&amp;EN$9)</f>
        <v>16.632000000000001</v>
      </c>
      <c r="EO19" s="37">
        <f>EO$13*SUMIFS(conditions!$41:$41,conditions!$8:$8,"&lt;="&amp;EO$9,conditions!$9:$9,"&gt;="&amp;EO$9)</f>
        <v>0</v>
      </c>
      <c r="EP19" s="37">
        <f>EP$13*SUMIFS(conditions!$41:$41,conditions!$8:$8,"&lt;="&amp;EP$9,conditions!$9:$9,"&gt;="&amp;EP$9)</f>
        <v>0</v>
      </c>
      <c r="EQ19" s="37">
        <f>EQ$13*SUMIFS(conditions!$41:$41,conditions!$8:$8,"&lt;="&amp;EQ$9,conditions!$9:$9,"&gt;="&amp;EQ$9)</f>
        <v>16.632000000000001</v>
      </c>
      <c r="ER19" s="37">
        <f>ER$13*SUMIFS(conditions!$41:$41,conditions!$8:$8,"&lt;="&amp;ER$9,conditions!$9:$9,"&gt;="&amp;ER$9)</f>
        <v>16.632000000000001</v>
      </c>
      <c r="ES19" s="37">
        <f>ES$13*SUMIFS(conditions!$41:$41,conditions!$8:$8,"&lt;="&amp;ES$9,conditions!$9:$9,"&gt;="&amp;ES$9)</f>
        <v>16.632000000000001</v>
      </c>
      <c r="ET19" s="37">
        <f>ET$13*SUMIFS(conditions!$41:$41,conditions!$8:$8,"&lt;="&amp;ET$9,conditions!$9:$9,"&gt;="&amp;ET$9)</f>
        <v>16.632000000000001</v>
      </c>
      <c r="EU19" s="37">
        <f>EU$13*SUMIFS(conditions!$41:$41,conditions!$8:$8,"&lt;="&amp;EU$9,conditions!$9:$9,"&gt;="&amp;EU$9)</f>
        <v>16.632000000000001</v>
      </c>
      <c r="EV19" s="37">
        <f>EV$13*SUMIFS(conditions!$41:$41,conditions!$8:$8,"&lt;="&amp;EV$9,conditions!$9:$9,"&gt;="&amp;EV$9)</f>
        <v>0</v>
      </c>
      <c r="EW19" s="37">
        <f>EW$13*SUMIFS(conditions!$41:$41,conditions!$8:$8,"&lt;="&amp;EW$9,conditions!$9:$9,"&gt;="&amp;EW$9)</f>
        <v>0</v>
      </c>
      <c r="EX19" s="37">
        <f>EX$13*SUMIFS(conditions!$41:$41,conditions!$8:$8,"&lt;="&amp;EX$9,conditions!$9:$9,"&gt;="&amp;EX$9)</f>
        <v>16.632000000000001</v>
      </c>
      <c r="EY19" s="37">
        <f>EY$13*SUMIFS(conditions!$41:$41,conditions!$8:$8,"&lt;="&amp;EY$9,conditions!$9:$9,"&gt;="&amp;EY$9)</f>
        <v>16.632000000000001</v>
      </c>
      <c r="EZ19" s="37">
        <f>EZ$13*SUMIFS(conditions!$41:$41,conditions!$8:$8,"&lt;="&amp;EZ$9,conditions!$9:$9,"&gt;="&amp;EZ$9)</f>
        <v>16.632000000000001</v>
      </c>
      <c r="FA19" s="37">
        <f>FA$13*SUMIFS(conditions!$41:$41,conditions!$8:$8,"&lt;="&amp;FA$9,conditions!$9:$9,"&gt;="&amp;FA$9)</f>
        <v>16.632000000000001</v>
      </c>
      <c r="FB19" s="37">
        <f>FB$13*SUMIFS(conditions!$41:$41,conditions!$8:$8,"&lt;="&amp;FB$9,conditions!$9:$9,"&gt;="&amp;FB$9)</f>
        <v>16.632000000000001</v>
      </c>
      <c r="FC19" s="37">
        <f>FC$13*SUMIFS(conditions!$41:$41,conditions!$8:$8,"&lt;="&amp;FC$9,conditions!$9:$9,"&gt;="&amp;FC$9)</f>
        <v>0</v>
      </c>
      <c r="FD19" s="37">
        <f>FD$13*SUMIFS(conditions!$41:$41,conditions!$8:$8,"&lt;="&amp;FD$9,conditions!$9:$9,"&gt;="&amp;FD$9)</f>
        <v>0</v>
      </c>
      <c r="FE19" s="37">
        <f>FE$13*SUMIFS(conditions!$41:$41,conditions!$8:$8,"&lt;="&amp;FE$9,conditions!$9:$9,"&gt;="&amp;FE$9)</f>
        <v>16.632000000000001</v>
      </c>
      <c r="FF19" s="37">
        <f>FF$13*SUMIFS(conditions!$41:$41,conditions!$8:$8,"&lt;="&amp;FF$9,conditions!$9:$9,"&gt;="&amp;FF$9)</f>
        <v>16.632000000000001</v>
      </c>
      <c r="FG19" s="37">
        <f>FG$13*SUMIFS(conditions!$41:$41,conditions!$8:$8,"&lt;="&amp;FG$9,conditions!$9:$9,"&gt;="&amp;FG$9)</f>
        <v>16.632000000000001</v>
      </c>
      <c r="FH19" s="37">
        <f>FH$13*SUMIFS(conditions!$41:$41,conditions!$8:$8,"&lt;="&amp;FH$9,conditions!$9:$9,"&gt;="&amp;FH$9)</f>
        <v>16.632000000000001</v>
      </c>
      <c r="FI19" s="37">
        <f>FI$13*SUMIFS(conditions!$41:$41,conditions!$8:$8,"&lt;="&amp;FI$9,conditions!$9:$9,"&gt;="&amp;FI$9)</f>
        <v>16.632000000000001</v>
      </c>
      <c r="FJ19" s="37">
        <f>FJ$13*SUMIFS(conditions!$41:$41,conditions!$8:$8,"&lt;="&amp;FJ$9,conditions!$9:$9,"&gt;="&amp;FJ$9)</f>
        <v>0</v>
      </c>
      <c r="FK19" s="37">
        <f>FK$13*SUMIFS(conditions!$41:$41,conditions!$8:$8,"&lt;="&amp;FK$9,conditions!$9:$9,"&gt;="&amp;FK$9)</f>
        <v>0</v>
      </c>
      <c r="FL19" s="37">
        <f>FL$13*SUMIFS(conditions!$41:$41,conditions!$8:$8,"&lt;="&amp;FL$9,conditions!$9:$9,"&gt;="&amp;FL$9)</f>
        <v>16.632000000000001</v>
      </c>
      <c r="FM19" s="37">
        <f>FM$13*SUMIFS(conditions!$41:$41,conditions!$8:$8,"&lt;="&amp;FM$9,conditions!$9:$9,"&gt;="&amp;FM$9)</f>
        <v>16.632000000000001</v>
      </c>
      <c r="FN19" s="37">
        <f>FN$13*SUMIFS(conditions!$41:$41,conditions!$8:$8,"&lt;="&amp;FN$9,conditions!$9:$9,"&gt;="&amp;FN$9)</f>
        <v>16.632000000000001</v>
      </c>
      <c r="FO19" s="37">
        <f>FO$13*SUMIFS(conditions!$41:$41,conditions!$8:$8,"&lt;="&amp;FO$9,conditions!$9:$9,"&gt;="&amp;FO$9)</f>
        <v>16.632000000000001</v>
      </c>
      <c r="FP19" s="37">
        <f>FP$13*SUMIFS(conditions!$41:$41,conditions!$8:$8,"&lt;="&amp;FP$9,conditions!$9:$9,"&gt;="&amp;FP$9)</f>
        <v>16.632000000000001</v>
      </c>
      <c r="FQ19" s="37">
        <f>FQ$13*SUMIFS(conditions!$41:$41,conditions!$8:$8,"&lt;="&amp;FQ$9,conditions!$9:$9,"&gt;="&amp;FQ$9)</f>
        <v>0</v>
      </c>
      <c r="FR19" s="37">
        <f>FR$13*SUMIFS(conditions!$41:$41,conditions!$8:$8,"&lt;="&amp;FR$9,conditions!$9:$9,"&gt;="&amp;FR$9)</f>
        <v>0</v>
      </c>
      <c r="FS19" s="37">
        <f>FS$13*SUMIFS(conditions!$41:$41,conditions!$8:$8,"&lt;="&amp;FS$9,conditions!$9:$9,"&gt;="&amp;FS$9)</f>
        <v>17.4636</v>
      </c>
      <c r="FT19" s="37">
        <f>FT$13*SUMIFS(conditions!$41:$41,conditions!$8:$8,"&lt;="&amp;FT$9,conditions!$9:$9,"&gt;="&amp;FT$9)</f>
        <v>17.4636</v>
      </c>
      <c r="FU19" s="37">
        <f>FU$13*SUMIFS(conditions!$41:$41,conditions!$8:$8,"&lt;="&amp;FU$9,conditions!$9:$9,"&gt;="&amp;FU$9)</f>
        <v>17.4636</v>
      </c>
      <c r="FV19" s="37">
        <f>FV$13*SUMIFS(conditions!$41:$41,conditions!$8:$8,"&lt;="&amp;FV$9,conditions!$9:$9,"&gt;="&amp;FV$9)</f>
        <v>17.4636</v>
      </c>
      <c r="FW19" s="37">
        <f>FW$13*SUMIFS(conditions!$41:$41,conditions!$8:$8,"&lt;="&amp;FW$9,conditions!$9:$9,"&gt;="&amp;FW$9)</f>
        <v>17.4636</v>
      </c>
      <c r="FX19" s="37">
        <f>FX$13*SUMIFS(conditions!$41:$41,conditions!$8:$8,"&lt;="&amp;FX$9,conditions!$9:$9,"&gt;="&amp;FX$9)</f>
        <v>0</v>
      </c>
      <c r="FY19" s="37">
        <f>FY$13*SUMIFS(conditions!$41:$41,conditions!$8:$8,"&lt;="&amp;FY$9,conditions!$9:$9,"&gt;="&amp;FY$9)</f>
        <v>0</v>
      </c>
      <c r="FZ19" s="37">
        <f>FZ$13*SUMIFS(conditions!$41:$41,conditions!$8:$8,"&lt;="&amp;FZ$9,conditions!$9:$9,"&gt;="&amp;FZ$9)</f>
        <v>17.4636</v>
      </c>
      <c r="GA19" s="37">
        <f>GA$13*SUMIFS(conditions!$41:$41,conditions!$8:$8,"&lt;="&amp;GA$9,conditions!$9:$9,"&gt;="&amp;GA$9)</f>
        <v>17.4636</v>
      </c>
      <c r="GB19" s="37">
        <f>GB$13*SUMIFS(conditions!$41:$41,conditions!$8:$8,"&lt;="&amp;GB$9,conditions!$9:$9,"&gt;="&amp;GB$9)</f>
        <v>17.4636</v>
      </c>
      <c r="GC19" s="37">
        <f>GC$13*SUMIFS(conditions!$41:$41,conditions!$8:$8,"&lt;="&amp;GC$9,conditions!$9:$9,"&gt;="&amp;GC$9)</f>
        <v>17.4636</v>
      </c>
      <c r="GD19" s="37">
        <f>GD$13*SUMIFS(conditions!$41:$41,conditions!$8:$8,"&lt;="&amp;GD$9,conditions!$9:$9,"&gt;="&amp;GD$9)</f>
        <v>17.4636</v>
      </c>
      <c r="GE19" s="37">
        <f>GE$13*SUMIFS(conditions!$41:$41,conditions!$8:$8,"&lt;="&amp;GE$9,conditions!$9:$9,"&gt;="&amp;GE$9)</f>
        <v>0</v>
      </c>
      <c r="GF19" s="37">
        <f>GF$13*SUMIFS(conditions!$41:$41,conditions!$8:$8,"&lt;="&amp;GF$9,conditions!$9:$9,"&gt;="&amp;GF$9)</f>
        <v>0</v>
      </c>
      <c r="GG19" s="37">
        <f>GG$13*SUMIFS(conditions!$41:$41,conditions!$8:$8,"&lt;="&amp;GG$9,conditions!$9:$9,"&gt;="&amp;GG$9)</f>
        <v>17.4636</v>
      </c>
      <c r="GH19" s="37">
        <f>GH$13*SUMIFS(conditions!$41:$41,conditions!$8:$8,"&lt;="&amp;GH$9,conditions!$9:$9,"&gt;="&amp;GH$9)</f>
        <v>17.4636</v>
      </c>
      <c r="GI19" s="37">
        <f>GI$13*SUMIFS(conditions!$41:$41,conditions!$8:$8,"&lt;="&amp;GI$9,conditions!$9:$9,"&gt;="&amp;GI$9)</f>
        <v>17.4636</v>
      </c>
      <c r="GJ19" s="37">
        <f>GJ$13*SUMIFS(conditions!$41:$41,conditions!$8:$8,"&lt;="&amp;GJ$9,conditions!$9:$9,"&gt;="&amp;GJ$9)</f>
        <v>17.4636</v>
      </c>
      <c r="GK19" s="37">
        <f>GK$13*SUMIFS(conditions!$41:$41,conditions!$8:$8,"&lt;="&amp;GK$9,conditions!$9:$9,"&gt;="&amp;GK$9)</f>
        <v>17.4636</v>
      </c>
      <c r="GL19" s="37">
        <f>GL$13*SUMIFS(conditions!$41:$41,conditions!$8:$8,"&lt;="&amp;GL$9,conditions!$9:$9,"&gt;="&amp;GL$9)</f>
        <v>0</v>
      </c>
      <c r="GM19" s="37">
        <f>GM$13*SUMIFS(conditions!$41:$41,conditions!$8:$8,"&lt;="&amp;GM$9,conditions!$9:$9,"&gt;="&amp;GM$9)</f>
        <v>0</v>
      </c>
      <c r="GN19" s="37">
        <f>GN$13*SUMIFS(conditions!$41:$41,conditions!$8:$8,"&lt;="&amp;GN$9,conditions!$9:$9,"&gt;="&amp;GN$9)</f>
        <v>17.4636</v>
      </c>
      <c r="GO19" s="37">
        <f>GO$13*SUMIFS(conditions!$41:$41,conditions!$8:$8,"&lt;="&amp;GO$9,conditions!$9:$9,"&gt;="&amp;GO$9)</f>
        <v>17.4636</v>
      </c>
      <c r="GP19" s="37">
        <f>GP$13*SUMIFS(conditions!$41:$41,conditions!$8:$8,"&lt;="&amp;GP$9,conditions!$9:$9,"&gt;="&amp;GP$9)</f>
        <v>17.4636</v>
      </c>
      <c r="GQ19" s="37">
        <f>GQ$13*SUMIFS(conditions!$41:$41,conditions!$8:$8,"&lt;="&amp;GQ$9,conditions!$9:$9,"&gt;="&amp;GQ$9)</f>
        <v>17.4636</v>
      </c>
      <c r="GR19" s="37">
        <f>GR$13*SUMIFS(conditions!$41:$41,conditions!$8:$8,"&lt;="&amp;GR$9,conditions!$9:$9,"&gt;="&amp;GR$9)</f>
        <v>17.4636</v>
      </c>
      <c r="GS19" s="37">
        <f>GS$13*SUMIFS(conditions!$41:$41,conditions!$8:$8,"&lt;="&amp;GS$9,conditions!$9:$9,"&gt;="&amp;GS$9)</f>
        <v>0</v>
      </c>
      <c r="GT19" s="37">
        <f>GT$13*SUMIFS(conditions!$41:$41,conditions!$8:$8,"&lt;="&amp;GT$9,conditions!$9:$9,"&gt;="&amp;GT$9)</f>
        <v>0</v>
      </c>
      <c r="GU19" s="37">
        <f>GU$13*SUMIFS(conditions!$41:$41,conditions!$8:$8,"&lt;="&amp;GU$9,conditions!$9:$9,"&gt;="&amp;GU$9)</f>
        <v>17.4636</v>
      </c>
      <c r="GV19" s="37">
        <f>GV$13*SUMIFS(conditions!$41:$41,conditions!$8:$8,"&lt;="&amp;GV$9,conditions!$9:$9,"&gt;="&amp;GV$9)</f>
        <v>17.4636</v>
      </c>
      <c r="GW19" s="37">
        <f>GW$13*SUMIFS(conditions!$41:$41,conditions!$8:$8,"&lt;="&amp;GW$9,conditions!$9:$9,"&gt;="&amp;GW$9)</f>
        <v>19.35549</v>
      </c>
      <c r="GX19" s="37">
        <f>GX$13*SUMIFS(conditions!$41:$41,conditions!$8:$8,"&lt;="&amp;GX$9,conditions!$9:$9,"&gt;="&amp;GX$9)</f>
        <v>19.35549</v>
      </c>
      <c r="GY19" s="37">
        <f>GY$13*SUMIFS(conditions!$41:$41,conditions!$8:$8,"&lt;="&amp;GY$9,conditions!$9:$9,"&gt;="&amp;GY$9)</f>
        <v>19.35549</v>
      </c>
      <c r="GZ19" s="37">
        <f>GZ$13*SUMIFS(conditions!$41:$41,conditions!$8:$8,"&lt;="&amp;GZ$9,conditions!$9:$9,"&gt;="&amp;GZ$9)</f>
        <v>0</v>
      </c>
      <c r="HA19" s="37">
        <f>HA$13*SUMIFS(conditions!$41:$41,conditions!$8:$8,"&lt;="&amp;HA$9,conditions!$9:$9,"&gt;="&amp;HA$9)</f>
        <v>0</v>
      </c>
      <c r="HB19" s="37">
        <f>HB$13*SUMIFS(conditions!$41:$41,conditions!$8:$8,"&lt;="&amp;HB$9,conditions!$9:$9,"&gt;="&amp;HB$9)</f>
        <v>19.35549</v>
      </c>
      <c r="HC19" s="37">
        <f>HC$13*SUMIFS(conditions!$41:$41,conditions!$8:$8,"&lt;="&amp;HC$9,conditions!$9:$9,"&gt;="&amp;HC$9)</f>
        <v>19.35549</v>
      </c>
      <c r="HD19" s="37">
        <f>HD$13*SUMIFS(conditions!$41:$41,conditions!$8:$8,"&lt;="&amp;HD$9,conditions!$9:$9,"&gt;="&amp;HD$9)</f>
        <v>19.35549</v>
      </c>
      <c r="HE19" s="37">
        <f>HE$13*SUMIFS(conditions!$41:$41,conditions!$8:$8,"&lt;="&amp;HE$9,conditions!$9:$9,"&gt;="&amp;HE$9)</f>
        <v>19.35549</v>
      </c>
      <c r="HF19" s="37">
        <f>HF$13*SUMIFS(conditions!$41:$41,conditions!$8:$8,"&lt;="&amp;HF$9,conditions!$9:$9,"&gt;="&amp;HF$9)</f>
        <v>19.35549</v>
      </c>
      <c r="HG19" s="37">
        <f>HG$13*SUMIFS(conditions!$41:$41,conditions!$8:$8,"&lt;="&amp;HG$9,conditions!$9:$9,"&gt;="&amp;HG$9)</f>
        <v>0</v>
      </c>
      <c r="HH19" s="37">
        <f>HH$13*SUMIFS(conditions!$41:$41,conditions!$8:$8,"&lt;="&amp;HH$9,conditions!$9:$9,"&gt;="&amp;HH$9)</f>
        <v>0</v>
      </c>
      <c r="HI19" s="37">
        <f>HI$13*SUMIFS(conditions!$41:$41,conditions!$8:$8,"&lt;="&amp;HI$9,conditions!$9:$9,"&gt;="&amp;HI$9)</f>
        <v>19.35549</v>
      </c>
      <c r="HJ19" s="37">
        <f>HJ$13*SUMIFS(conditions!$41:$41,conditions!$8:$8,"&lt;="&amp;HJ$9,conditions!$9:$9,"&gt;="&amp;HJ$9)</f>
        <v>19.35549</v>
      </c>
      <c r="HK19" s="37">
        <f>HK$13*SUMIFS(conditions!$41:$41,conditions!$8:$8,"&lt;="&amp;HK$9,conditions!$9:$9,"&gt;="&amp;HK$9)</f>
        <v>19.35549</v>
      </c>
      <c r="HL19" s="37">
        <f>HL$13*SUMIFS(conditions!$41:$41,conditions!$8:$8,"&lt;="&amp;HL$9,conditions!$9:$9,"&gt;="&amp;HL$9)</f>
        <v>19.35549</v>
      </c>
      <c r="HM19" s="37">
        <f>HM$13*SUMIFS(conditions!$41:$41,conditions!$8:$8,"&lt;="&amp;HM$9,conditions!$9:$9,"&gt;="&amp;HM$9)</f>
        <v>19.35549</v>
      </c>
      <c r="HN19" s="37">
        <f>HN$13*SUMIFS(conditions!$41:$41,conditions!$8:$8,"&lt;="&amp;HN$9,conditions!$9:$9,"&gt;="&amp;HN$9)</f>
        <v>0</v>
      </c>
      <c r="HO19" s="37">
        <f>HO$13*SUMIFS(conditions!$41:$41,conditions!$8:$8,"&lt;="&amp;HO$9,conditions!$9:$9,"&gt;="&amp;HO$9)</f>
        <v>0</v>
      </c>
      <c r="HP19" s="37">
        <f>HP$13*SUMIFS(conditions!$41:$41,conditions!$8:$8,"&lt;="&amp;HP$9,conditions!$9:$9,"&gt;="&amp;HP$9)</f>
        <v>19.35549</v>
      </c>
      <c r="HQ19" s="37">
        <f>HQ$13*SUMIFS(conditions!$41:$41,conditions!$8:$8,"&lt;="&amp;HQ$9,conditions!$9:$9,"&gt;="&amp;HQ$9)</f>
        <v>19.35549</v>
      </c>
      <c r="HR19" s="37">
        <f>HR$13*SUMIFS(conditions!$41:$41,conditions!$8:$8,"&lt;="&amp;HR$9,conditions!$9:$9,"&gt;="&amp;HR$9)</f>
        <v>19.35549</v>
      </c>
      <c r="HS19" s="37">
        <f>HS$13*SUMIFS(conditions!$41:$41,conditions!$8:$8,"&lt;="&amp;HS$9,conditions!$9:$9,"&gt;="&amp;HS$9)</f>
        <v>19.35549</v>
      </c>
      <c r="HT19" s="37">
        <f>HT$13*SUMIFS(conditions!$41:$41,conditions!$8:$8,"&lt;="&amp;HT$9,conditions!$9:$9,"&gt;="&amp;HT$9)</f>
        <v>19.35549</v>
      </c>
      <c r="HU19" s="37">
        <f>HU$13*SUMIFS(conditions!$41:$41,conditions!$8:$8,"&lt;="&amp;HU$9,conditions!$9:$9,"&gt;="&amp;HU$9)</f>
        <v>0</v>
      </c>
      <c r="HV19" s="37">
        <f>HV$13*SUMIFS(conditions!$41:$41,conditions!$8:$8,"&lt;="&amp;HV$9,conditions!$9:$9,"&gt;="&amp;HV$9)</f>
        <v>0</v>
      </c>
      <c r="HW19" s="37">
        <f>HW$13*SUMIFS(conditions!$41:$41,conditions!$8:$8,"&lt;="&amp;HW$9,conditions!$9:$9,"&gt;="&amp;HW$9)</f>
        <v>19.35549</v>
      </c>
      <c r="HX19" s="37">
        <f>HX$13*SUMIFS(conditions!$41:$41,conditions!$8:$8,"&lt;="&amp;HX$9,conditions!$9:$9,"&gt;="&amp;HX$9)</f>
        <v>19.35549</v>
      </c>
      <c r="HY19" s="37">
        <f>HY$13*SUMIFS(conditions!$41:$41,conditions!$8:$8,"&lt;="&amp;HY$9,conditions!$9:$9,"&gt;="&amp;HY$9)</f>
        <v>19.35549</v>
      </c>
      <c r="HZ19" s="37">
        <f>HZ$13*SUMIFS(conditions!$41:$41,conditions!$8:$8,"&lt;="&amp;HZ$9,conditions!$9:$9,"&gt;="&amp;HZ$9)</f>
        <v>19.35549</v>
      </c>
      <c r="IA19" s="37">
        <f>IA$13*SUMIFS(conditions!$41:$41,conditions!$8:$8,"&lt;="&amp;IA$9,conditions!$9:$9,"&gt;="&amp;IA$9)</f>
        <v>19.35549</v>
      </c>
      <c r="IB19" s="37">
        <f>IB$13*SUMIFS(conditions!$41:$41,conditions!$8:$8,"&lt;="&amp;IB$9,conditions!$9:$9,"&gt;="&amp;IB$9)</f>
        <v>0</v>
      </c>
      <c r="IC19" s="37">
        <f>IC$13*SUMIFS(conditions!$41:$41,conditions!$8:$8,"&lt;="&amp;IC$9,conditions!$9:$9,"&gt;="&amp;IC$9)</f>
        <v>0</v>
      </c>
      <c r="ID19" s="37">
        <f>ID$13*SUMIFS(conditions!$41:$41,conditions!$8:$8,"&lt;="&amp;ID$9,conditions!$9:$9,"&gt;="&amp;ID$9)</f>
        <v>17.807050799999999</v>
      </c>
      <c r="IE19" s="37">
        <f>IE$13*SUMIFS(conditions!$41:$41,conditions!$8:$8,"&lt;="&amp;IE$9,conditions!$9:$9,"&gt;="&amp;IE$9)</f>
        <v>17.807050799999999</v>
      </c>
      <c r="IF19" s="37">
        <f>IF$13*SUMIFS(conditions!$41:$41,conditions!$8:$8,"&lt;="&amp;IF$9,conditions!$9:$9,"&gt;="&amp;IF$9)</f>
        <v>17.807050799999999</v>
      </c>
      <c r="IG19" s="37">
        <f>IG$13*SUMIFS(conditions!$41:$41,conditions!$8:$8,"&lt;="&amp;IG$9,conditions!$9:$9,"&gt;="&amp;IG$9)</f>
        <v>17.807050799999999</v>
      </c>
      <c r="IH19" s="37">
        <f>IH$13*SUMIFS(conditions!$41:$41,conditions!$8:$8,"&lt;="&amp;IH$9,conditions!$9:$9,"&gt;="&amp;IH$9)</f>
        <v>17.807050799999999</v>
      </c>
      <c r="II19" s="37">
        <f>II$13*SUMIFS(conditions!$41:$41,conditions!$8:$8,"&lt;="&amp;II$9,conditions!$9:$9,"&gt;="&amp;II$9)</f>
        <v>0</v>
      </c>
      <c r="IJ19" s="37">
        <f>IJ$13*SUMIFS(conditions!$41:$41,conditions!$8:$8,"&lt;="&amp;IJ$9,conditions!$9:$9,"&gt;="&amp;IJ$9)</f>
        <v>0</v>
      </c>
      <c r="IK19" s="37">
        <f>IK$13*SUMIFS(conditions!$41:$41,conditions!$8:$8,"&lt;="&amp;IK$9,conditions!$9:$9,"&gt;="&amp;IK$9)</f>
        <v>17.807050799999999</v>
      </c>
      <c r="IL19" s="37">
        <f>IL$13*SUMIFS(conditions!$41:$41,conditions!$8:$8,"&lt;="&amp;IL$9,conditions!$9:$9,"&gt;="&amp;IL$9)</f>
        <v>17.807050799999999</v>
      </c>
      <c r="IM19" s="37">
        <f>IM$13*SUMIFS(conditions!$41:$41,conditions!$8:$8,"&lt;="&amp;IM$9,conditions!$9:$9,"&gt;="&amp;IM$9)</f>
        <v>17.807050799999999</v>
      </c>
      <c r="IN19" s="37">
        <f>IN$13*SUMIFS(conditions!$41:$41,conditions!$8:$8,"&lt;="&amp;IN$9,conditions!$9:$9,"&gt;="&amp;IN$9)</f>
        <v>17.807050799999999</v>
      </c>
      <c r="IO19" s="37">
        <f>IO$13*SUMIFS(conditions!$41:$41,conditions!$8:$8,"&lt;="&amp;IO$9,conditions!$9:$9,"&gt;="&amp;IO$9)</f>
        <v>17.807050799999999</v>
      </c>
      <c r="IP19" s="37">
        <f>IP$13*SUMIFS(conditions!$41:$41,conditions!$8:$8,"&lt;="&amp;IP$9,conditions!$9:$9,"&gt;="&amp;IP$9)</f>
        <v>0</v>
      </c>
      <c r="IQ19" s="37">
        <f>IQ$13*SUMIFS(conditions!$41:$41,conditions!$8:$8,"&lt;="&amp;IQ$9,conditions!$9:$9,"&gt;="&amp;IQ$9)</f>
        <v>0</v>
      </c>
      <c r="IR19" s="37">
        <f>IR$13*SUMIFS(conditions!$41:$41,conditions!$8:$8,"&lt;="&amp;IR$9,conditions!$9:$9,"&gt;="&amp;IR$9)</f>
        <v>17.807050799999999</v>
      </c>
      <c r="IS19" s="37">
        <f>IS$13*SUMIFS(conditions!$41:$41,conditions!$8:$8,"&lt;="&amp;IS$9,conditions!$9:$9,"&gt;="&amp;IS$9)</f>
        <v>17.807050799999999</v>
      </c>
      <c r="IT19" s="37">
        <f>IT$13*SUMIFS(conditions!$41:$41,conditions!$8:$8,"&lt;="&amp;IT$9,conditions!$9:$9,"&gt;="&amp;IT$9)</f>
        <v>17.807050799999999</v>
      </c>
      <c r="IU19" s="37">
        <f>IU$13*SUMIFS(conditions!$41:$41,conditions!$8:$8,"&lt;="&amp;IU$9,conditions!$9:$9,"&gt;="&amp;IU$9)</f>
        <v>17.807050799999999</v>
      </c>
      <c r="IV19" s="37">
        <f>IV$13*SUMIFS(conditions!$41:$41,conditions!$8:$8,"&lt;="&amp;IV$9,conditions!$9:$9,"&gt;="&amp;IV$9)</f>
        <v>17.807050799999999</v>
      </c>
      <c r="IW19" s="37">
        <f>IW$13*SUMIFS(conditions!$41:$41,conditions!$8:$8,"&lt;="&amp;IW$9,conditions!$9:$9,"&gt;="&amp;IW$9)</f>
        <v>0</v>
      </c>
      <c r="IX19" s="37">
        <f>IX$13*SUMIFS(conditions!$41:$41,conditions!$8:$8,"&lt;="&amp;IX$9,conditions!$9:$9,"&gt;="&amp;IX$9)</f>
        <v>0</v>
      </c>
      <c r="IY19" s="37">
        <f>IY$13*SUMIFS(conditions!$41:$41,conditions!$8:$8,"&lt;="&amp;IY$9,conditions!$9:$9,"&gt;="&amp;IY$9)</f>
        <v>17.807050799999999</v>
      </c>
      <c r="IZ19" s="37">
        <f>IZ$13*SUMIFS(conditions!$41:$41,conditions!$8:$8,"&lt;="&amp;IZ$9,conditions!$9:$9,"&gt;="&amp;IZ$9)</f>
        <v>17.807050799999999</v>
      </c>
      <c r="JA19" s="37">
        <f>JA$13*SUMIFS(conditions!$41:$41,conditions!$8:$8,"&lt;="&amp;JA$9,conditions!$9:$9,"&gt;="&amp;JA$9)</f>
        <v>17.807050799999999</v>
      </c>
      <c r="JB19" s="37">
        <f>JB$13*SUMIFS(conditions!$41:$41,conditions!$8:$8,"&lt;="&amp;JB$9,conditions!$9:$9,"&gt;="&amp;JB$9)</f>
        <v>17.807050799999999</v>
      </c>
      <c r="JC19" s="37">
        <f>JC$13*SUMIFS(conditions!$41:$41,conditions!$8:$8,"&lt;="&amp;JC$9,conditions!$9:$9,"&gt;="&amp;JC$9)</f>
        <v>17.807050799999999</v>
      </c>
      <c r="JD19" s="37">
        <f>JD$13*SUMIFS(conditions!$41:$41,conditions!$8:$8,"&lt;="&amp;JD$9,conditions!$9:$9,"&gt;="&amp;JD$9)</f>
        <v>0</v>
      </c>
      <c r="JE19" s="37">
        <f>JE$13*SUMIFS(conditions!$41:$41,conditions!$8:$8,"&lt;="&amp;JE$9,conditions!$9:$9,"&gt;="&amp;JE$9)</f>
        <v>0</v>
      </c>
      <c r="JF19" s="37">
        <f>JF$13*SUMIFS(conditions!$41:$41,conditions!$8:$8,"&lt;="&amp;JF$9,conditions!$9:$9,"&gt;="&amp;JF$9)</f>
        <v>18.341262323999999</v>
      </c>
      <c r="JG19" s="37">
        <f>JG$13*SUMIFS(conditions!$41:$41,conditions!$8:$8,"&lt;="&amp;JG$9,conditions!$9:$9,"&gt;="&amp;JG$9)</f>
        <v>18.341262323999999</v>
      </c>
      <c r="JH19" s="37">
        <f>JH$13*SUMIFS(conditions!$41:$41,conditions!$8:$8,"&lt;="&amp;JH$9,conditions!$9:$9,"&gt;="&amp;JH$9)</f>
        <v>18.341262323999999</v>
      </c>
      <c r="JI19" s="37">
        <f>JI$13*SUMIFS(conditions!$41:$41,conditions!$8:$8,"&lt;="&amp;JI$9,conditions!$9:$9,"&gt;="&amp;JI$9)</f>
        <v>18.341262323999999</v>
      </c>
      <c r="JJ19" s="37">
        <f>JJ$13*SUMIFS(conditions!$41:$41,conditions!$8:$8,"&lt;="&amp;JJ$9,conditions!$9:$9,"&gt;="&amp;JJ$9)</f>
        <v>18.341262323999999</v>
      </c>
      <c r="JK19" s="37">
        <f>JK$13*SUMIFS(conditions!$41:$41,conditions!$8:$8,"&lt;="&amp;JK$9,conditions!$9:$9,"&gt;="&amp;JK$9)</f>
        <v>0</v>
      </c>
      <c r="JL19" s="37">
        <f>JL$13*SUMIFS(conditions!$41:$41,conditions!$8:$8,"&lt;="&amp;JL$9,conditions!$9:$9,"&gt;="&amp;JL$9)</f>
        <v>0</v>
      </c>
      <c r="JM19" s="37">
        <f>JM$13*SUMIFS(conditions!$41:$41,conditions!$8:$8,"&lt;="&amp;JM$9,conditions!$9:$9,"&gt;="&amp;JM$9)</f>
        <v>18.341262323999999</v>
      </c>
      <c r="JN19" s="37">
        <f>JN$13*SUMIFS(conditions!$41:$41,conditions!$8:$8,"&lt;="&amp;JN$9,conditions!$9:$9,"&gt;="&amp;JN$9)</f>
        <v>18.341262323999999</v>
      </c>
      <c r="JO19" s="37">
        <f>JO$13*SUMIFS(conditions!$41:$41,conditions!$8:$8,"&lt;="&amp;JO$9,conditions!$9:$9,"&gt;="&amp;JO$9)</f>
        <v>18.341262323999999</v>
      </c>
      <c r="JP19" s="37">
        <f>JP$13*SUMIFS(conditions!$41:$41,conditions!$8:$8,"&lt;="&amp;JP$9,conditions!$9:$9,"&gt;="&amp;JP$9)</f>
        <v>18.341262323999999</v>
      </c>
      <c r="JQ19" s="37">
        <f>JQ$13*SUMIFS(conditions!$41:$41,conditions!$8:$8,"&lt;="&amp;JQ$9,conditions!$9:$9,"&gt;="&amp;JQ$9)</f>
        <v>18.341262323999999</v>
      </c>
      <c r="JR19" s="37">
        <f>JR$13*SUMIFS(conditions!$41:$41,conditions!$8:$8,"&lt;="&amp;JR$9,conditions!$9:$9,"&gt;="&amp;JR$9)</f>
        <v>0</v>
      </c>
      <c r="JS19" s="37">
        <f>JS$13*SUMIFS(conditions!$41:$41,conditions!$8:$8,"&lt;="&amp;JS$9,conditions!$9:$9,"&gt;="&amp;JS$9)</f>
        <v>0</v>
      </c>
      <c r="JT19" s="37">
        <f>JT$13*SUMIFS(conditions!$41:$41,conditions!$8:$8,"&lt;="&amp;JT$9,conditions!$9:$9,"&gt;="&amp;JT$9)</f>
        <v>18.341262323999999</v>
      </c>
      <c r="JU19" s="37">
        <f>JU$13*SUMIFS(conditions!$41:$41,conditions!$8:$8,"&lt;="&amp;JU$9,conditions!$9:$9,"&gt;="&amp;JU$9)</f>
        <v>18.341262323999999</v>
      </c>
      <c r="JV19" s="37">
        <f>JV$13*SUMIFS(conditions!$41:$41,conditions!$8:$8,"&lt;="&amp;JV$9,conditions!$9:$9,"&gt;="&amp;JV$9)</f>
        <v>18.341262323999999</v>
      </c>
      <c r="JW19" s="37">
        <f>JW$13*SUMIFS(conditions!$41:$41,conditions!$8:$8,"&lt;="&amp;JW$9,conditions!$9:$9,"&gt;="&amp;JW$9)</f>
        <v>18.341262323999999</v>
      </c>
      <c r="JX19" s="37">
        <f>JX$13*SUMIFS(conditions!$41:$41,conditions!$8:$8,"&lt;="&amp;JX$9,conditions!$9:$9,"&gt;="&amp;JX$9)</f>
        <v>18.341262323999999</v>
      </c>
      <c r="JY19" s="37">
        <f>JY$13*SUMIFS(conditions!$41:$41,conditions!$8:$8,"&lt;="&amp;JY$9,conditions!$9:$9,"&gt;="&amp;JY$9)</f>
        <v>0</v>
      </c>
      <c r="JZ19" s="37">
        <f>JZ$13*SUMIFS(conditions!$41:$41,conditions!$8:$8,"&lt;="&amp;JZ$9,conditions!$9:$9,"&gt;="&amp;JZ$9)</f>
        <v>0</v>
      </c>
      <c r="KA19" s="37">
        <f>KA$13*SUMIFS(conditions!$41:$41,conditions!$8:$8,"&lt;="&amp;KA$9,conditions!$9:$9,"&gt;="&amp;KA$9)</f>
        <v>18.341262323999999</v>
      </c>
      <c r="KB19" s="37">
        <f>KB$13*SUMIFS(conditions!$41:$41,conditions!$8:$8,"&lt;="&amp;KB$9,conditions!$9:$9,"&gt;="&amp;KB$9)</f>
        <v>18.341262323999999</v>
      </c>
      <c r="KC19" s="37">
        <f>KC$13*SUMIFS(conditions!$41:$41,conditions!$8:$8,"&lt;="&amp;KC$9,conditions!$9:$9,"&gt;="&amp;KC$9)</f>
        <v>18.341262323999999</v>
      </c>
      <c r="KD19" s="37">
        <f>KD$13*SUMIFS(conditions!$41:$41,conditions!$8:$8,"&lt;="&amp;KD$9,conditions!$9:$9,"&gt;="&amp;KD$9)</f>
        <v>18.341262323999999</v>
      </c>
      <c r="KE19" s="37">
        <f>KE$13*SUMIFS(conditions!$41:$41,conditions!$8:$8,"&lt;="&amp;KE$9,conditions!$9:$9,"&gt;="&amp;KE$9)</f>
        <v>18.341262323999999</v>
      </c>
      <c r="KF19" s="37">
        <f>KF$13*SUMIFS(conditions!$41:$41,conditions!$8:$8,"&lt;="&amp;KF$9,conditions!$9:$9,"&gt;="&amp;KF$9)</f>
        <v>0</v>
      </c>
      <c r="KG19" s="37">
        <f>KG$13*SUMIFS(conditions!$41:$41,conditions!$8:$8,"&lt;="&amp;KG$9,conditions!$9:$9,"&gt;="&amp;KG$9)</f>
        <v>0</v>
      </c>
      <c r="KH19" s="37">
        <f>KH$13*SUMIFS(conditions!$41:$41,conditions!$8:$8,"&lt;="&amp;KH$9,conditions!$9:$9,"&gt;="&amp;KH$9)</f>
        <v>18.341262323999999</v>
      </c>
      <c r="KI19" s="37">
        <f>KI$13*SUMIFS(conditions!$41:$41,conditions!$8:$8,"&lt;="&amp;KI$9,conditions!$9:$9,"&gt;="&amp;KI$9)</f>
        <v>18.341262323999999</v>
      </c>
      <c r="KJ19" s="37">
        <f>KJ$13*SUMIFS(conditions!$41:$41,conditions!$8:$8,"&lt;="&amp;KJ$9,conditions!$9:$9,"&gt;="&amp;KJ$9)</f>
        <v>24.01831971</v>
      </c>
      <c r="KK19" s="37">
        <f>KK$13*SUMIFS(conditions!$41:$41,conditions!$8:$8,"&lt;="&amp;KK$9,conditions!$9:$9,"&gt;="&amp;KK$9)</f>
        <v>24.01831971</v>
      </c>
      <c r="KL19" s="37">
        <f>KL$13*SUMIFS(conditions!$41:$41,conditions!$8:$8,"&lt;="&amp;KL$9,conditions!$9:$9,"&gt;="&amp;KL$9)</f>
        <v>24.01831971</v>
      </c>
      <c r="KM19" s="37">
        <f>KM$13*SUMIFS(conditions!$41:$41,conditions!$8:$8,"&lt;="&amp;KM$9,conditions!$9:$9,"&gt;="&amp;KM$9)</f>
        <v>0</v>
      </c>
      <c r="KN19" s="37">
        <f>KN$13*SUMIFS(conditions!$41:$41,conditions!$8:$8,"&lt;="&amp;KN$9,conditions!$9:$9,"&gt;="&amp;KN$9)</f>
        <v>0</v>
      </c>
      <c r="KO19" s="37">
        <f>KO$13*SUMIFS(conditions!$41:$41,conditions!$8:$8,"&lt;="&amp;KO$9,conditions!$9:$9,"&gt;="&amp;KO$9)</f>
        <v>24.01831971</v>
      </c>
      <c r="KP19" s="37">
        <f>KP$13*SUMIFS(conditions!$41:$41,conditions!$8:$8,"&lt;="&amp;KP$9,conditions!$9:$9,"&gt;="&amp;KP$9)</f>
        <v>24.01831971</v>
      </c>
      <c r="KQ19" s="37">
        <f>KQ$13*SUMIFS(conditions!$41:$41,conditions!$8:$8,"&lt;="&amp;KQ$9,conditions!$9:$9,"&gt;="&amp;KQ$9)</f>
        <v>24.01831971</v>
      </c>
      <c r="KR19" s="37">
        <f>KR$13*SUMIFS(conditions!$41:$41,conditions!$8:$8,"&lt;="&amp;KR$9,conditions!$9:$9,"&gt;="&amp;KR$9)</f>
        <v>24.01831971</v>
      </c>
      <c r="KS19" s="37">
        <f>KS$13*SUMIFS(conditions!$41:$41,conditions!$8:$8,"&lt;="&amp;KS$9,conditions!$9:$9,"&gt;="&amp;KS$9)</f>
        <v>24.01831971</v>
      </c>
      <c r="KT19" s="37">
        <f>KT$13*SUMIFS(conditions!$41:$41,conditions!$8:$8,"&lt;="&amp;KT$9,conditions!$9:$9,"&gt;="&amp;KT$9)</f>
        <v>0</v>
      </c>
      <c r="KU19" s="37">
        <f>KU$13*SUMIFS(conditions!$41:$41,conditions!$8:$8,"&lt;="&amp;KU$9,conditions!$9:$9,"&gt;="&amp;KU$9)</f>
        <v>0</v>
      </c>
      <c r="KV19" s="37">
        <f>KV$13*SUMIFS(conditions!$41:$41,conditions!$8:$8,"&lt;="&amp;KV$9,conditions!$9:$9,"&gt;="&amp;KV$9)</f>
        <v>24.01831971</v>
      </c>
      <c r="KW19" s="37">
        <f>KW$13*SUMIFS(conditions!$41:$41,conditions!$8:$8,"&lt;="&amp;KW$9,conditions!$9:$9,"&gt;="&amp;KW$9)</f>
        <v>24.01831971</v>
      </c>
      <c r="KX19" s="37">
        <f>KX$13*SUMIFS(conditions!$41:$41,conditions!$8:$8,"&lt;="&amp;KX$9,conditions!$9:$9,"&gt;="&amp;KX$9)</f>
        <v>24.01831971</v>
      </c>
      <c r="KY19" s="37">
        <f>KY$13*SUMIFS(conditions!$41:$41,conditions!$8:$8,"&lt;="&amp;KY$9,conditions!$9:$9,"&gt;="&amp;KY$9)</f>
        <v>24.01831971</v>
      </c>
      <c r="KZ19" s="37">
        <f>KZ$13*SUMIFS(conditions!$41:$41,conditions!$8:$8,"&lt;="&amp;KZ$9,conditions!$9:$9,"&gt;="&amp;KZ$9)</f>
        <v>24.01831971</v>
      </c>
      <c r="LA19" s="37">
        <f>LA$13*SUMIFS(conditions!$41:$41,conditions!$8:$8,"&lt;="&amp;LA$9,conditions!$9:$9,"&gt;="&amp;LA$9)</f>
        <v>0</v>
      </c>
      <c r="LB19" s="37">
        <f>LB$13*SUMIFS(conditions!$41:$41,conditions!$8:$8,"&lt;="&amp;LB$9,conditions!$9:$9,"&gt;="&amp;LB$9)</f>
        <v>0</v>
      </c>
      <c r="LC19" s="37">
        <f>LC$13*SUMIFS(conditions!$41:$41,conditions!$8:$8,"&lt;="&amp;LC$9,conditions!$9:$9,"&gt;="&amp;LC$9)</f>
        <v>24.01831971</v>
      </c>
      <c r="LD19" s="37">
        <f>LD$13*SUMIFS(conditions!$41:$41,conditions!$8:$8,"&lt;="&amp;LD$9,conditions!$9:$9,"&gt;="&amp;LD$9)</f>
        <v>24.01831971</v>
      </c>
      <c r="LE19" s="37">
        <f>LE$13*SUMIFS(conditions!$41:$41,conditions!$8:$8,"&lt;="&amp;LE$9,conditions!$9:$9,"&gt;="&amp;LE$9)</f>
        <v>24.01831971</v>
      </c>
      <c r="LF19" s="37">
        <f>LF$13*SUMIFS(conditions!$41:$41,conditions!$8:$8,"&lt;="&amp;LF$9,conditions!$9:$9,"&gt;="&amp;LF$9)</f>
        <v>24.01831971</v>
      </c>
      <c r="LG19" s="37">
        <f>LG$13*SUMIFS(conditions!$41:$41,conditions!$8:$8,"&lt;="&amp;LG$9,conditions!$9:$9,"&gt;="&amp;LG$9)</f>
        <v>24.01831971</v>
      </c>
      <c r="LH19" s="37">
        <f>LH$13*SUMIFS(conditions!$41:$41,conditions!$8:$8,"&lt;="&amp;LH$9,conditions!$9:$9,"&gt;="&amp;LH$9)</f>
        <v>0</v>
      </c>
      <c r="LI19" s="37">
        <f>LI$13*SUMIFS(conditions!$41:$41,conditions!$8:$8,"&lt;="&amp;LI$9,conditions!$9:$9,"&gt;="&amp;LI$9)</f>
        <v>0</v>
      </c>
      <c r="LJ19" s="37">
        <f>LJ$13*SUMIFS(conditions!$41:$41,conditions!$8:$8,"&lt;="&amp;LJ$9,conditions!$9:$9,"&gt;="&amp;LJ$9)</f>
        <v>24.01831971</v>
      </c>
      <c r="LK19" s="37">
        <f>LK$13*SUMIFS(conditions!$41:$41,conditions!$8:$8,"&lt;="&amp;LK$9,conditions!$9:$9,"&gt;="&amp;LK$9)</f>
        <v>24.01831971</v>
      </c>
      <c r="LL19" s="37">
        <f>LL$13*SUMIFS(conditions!$41:$41,conditions!$8:$8,"&lt;="&amp;LL$9,conditions!$9:$9,"&gt;="&amp;LL$9)</f>
        <v>24.01831971</v>
      </c>
      <c r="LM19" s="37">
        <f>LM$13*SUMIFS(conditions!$41:$41,conditions!$8:$8,"&lt;="&amp;LM$9,conditions!$9:$9,"&gt;="&amp;LM$9)</f>
        <v>24.01831971</v>
      </c>
      <c r="LN19" s="37">
        <f>LN$13*SUMIFS(conditions!$41:$41,conditions!$8:$8,"&lt;="&amp;LN$9,conditions!$9:$9,"&gt;="&amp;LN$9)</f>
        <v>31.223815623000004</v>
      </c>
      <c r="LO19" s="37">
        <f>LO$13*SUMIFS(conditions!$41:$41,conditions!$8:$8,"&lt;="&amp;LO$9,conditions!$9:$9,"&gt;="&amp;LO$9)</f>
        <v>0</v>
      </c>
      <c r="LP19" s="37">
        <f>LP$13*SUMIFS(conditions!$41:$41,conditions!$8:$8,"&lt;="&amp;LP$9,conditions!$9:$9,"&gt;="&amp;LP$9)</f>
        <v>0</v>
      </c>
      <c r="LQ19" s="37">
        <f>LQ$13*SUMIFS(conditions!$41:$41,conditions!$8:$8,"&lt;="&amp;LQ$9,conditions!$9:$9,"&gt;="&amp;LQ$9)</f>
        <v>31.223815623000004</v>
      </c>
      <c r="LR19" s="37">
        <f>LR$13*SUMIFS(conditions!$41:$41,conditions!$8:$8,"&lt;="&amp;LR$9,conditions!$9:$9,"&gt;="&amp;LR$9)</f>
        <v>31.223815623000004</v>
      </c>
      <c r="LS19" s="37">
        <f>LS$13*SUMIFS(conditions!$41:$41,conditions!$8:$8,"&lt;="&amp;LS$9,conditions!$9:$9,"&gt;="&amp;LS$9)</f>
        <v>31.223815623000004</v>
      </c>
      <c r="LT19" s="37">
        <f>LT$13*SUMIFS(conditions!$41:$41,conditions!$8:$8,"&lt;="&amp;LT$9,conditions!$9:$9,"&gt;="&amp;LT$9)</f>
        <v>31.223815623000004</v>
      </c>
      <c r="LU19" s="37">
        <f>LU$13*SUMIFS(conditions!$41:$41,conditions!$8:$8,"&lt;="&amp;LU$9,conditions!$9:$9,"&gt;="&amp;LU$9)</f>
        <v>31.223815623000004</v>
      </c>
      <c r="LV19" s="37">
        <f>LV$13*SUMIFS(conditions!$41:$41,conditions!$8:$8,"&lt;="&amp;LV$9,conditions!$9:$9,"&gt;="&amp;LV$9)</f>
        <v>0</v>
      </c>
      <c r="LW19" s="37">
        <f>LW$13*SUMIFS(conditions!$41:$41,conditions!$8:$8,"&lt;="&amp;LW$9,conditions!$9:$9,"&gt;="&amp;LW$9)</f>
        <v>0</v>
      </c>
      <c r="LX19" s="37">
        <f>LX$13*SUMIFS(conditions!$41:$41,conditions!$8:$8,"&lt;="&amp;LX$9,conditions!$9:$9,"&gt;="&amp;LX$9)</f>
        <v>31.223815623000004</v>
      </c>
      <c r="LY19" s="37">
        <f>LY$13*SUMIFS(conditions!$41:$41,conditions!$8:$8,"&lt;="&amp;LY$9,conditions!$9:$9,"&gt;="&amp;LY$9)</f>
        <v>31.223815623000004</v>
      </c>
      <c r="LZ19" s="37">
        <f>LZ$13*SUMIFS(conditions!$41:$41,conditions!$8:$8,"&lt;="&amp;LZ$9,conditions!$9:$9,"&gt;="&amp;LZ$9)</f>
        <v>31.223815623000004</v>
      </c>
      <c r="MA19" s="37">
        <f>MA$13*SUMIFS(conditions!$41:$41,conditions!$8:$8,"&lt;="&amp;MA$9,conditions!$9:$9,"&gt;="&amp;MA$9)</f>
        <v>31.223815623000004</v>
      </c>
      <c r="MB19" s="37">
        <f>MB$13*SUMIFS(conditions!$41:$41,conditions!$8:$8,"&lt;="&amp;MB$9,conditions!$9:$9,"&gt;="&amp;MB$9)</f>
        <v>31.223815623000004</v>
      </c>
      <c r="MC19" s="37">
        <f>MC$13*SUMIFS(conditions!$41:$41,conditions!$8:$8,"&lt;="&amp;MC$9,conditions!$9:$9,"&gt;="&amp;MC$9)</f>
        <v>0</v>
      </c>
      <c r="MD19" s="37">
        <f>MD$13*SUMIFS(conditions!$41:$41,conditions!$8:$8,"&lt;="&amp;MD$9,conditions!$9:$9,"&gt;="&amp;MD$9)</f>
        <v>0</v>
      </c>
      <c r="ME19" s="37">
        <f>ME$13*SUMIFS(conditions!$41:$41,conditions!$8:$8,"&lt;="&amp;ME$9,conditions!$9:$9,"&gt;="&amp;ME$9)</f>
        <v>31.223815623000004</v>
      </c>
      <c r="MF19" s="37">
        <f>MF$13*SUMIFS(conditions!$41:$41,conditions!$8:$8,"&lt;="&amp;MF$9,conditions!$9:$9,"&gt;="&amp;MF$9)</f>
        <v>31.223815623000004</v>
      </c>
      <c r="MG19" s="37">
        <f>MG$13*SUMIFS(conditions!$41:$41,conditions!$8:$8,"&lt;="&amp;MG$9,conditions!$9:$9,"&gt;="&amp;MG$9)</f>
        <v>31.223815623000004</v>
      </c>
      <c r="MH19" s="37">
        <f>MH$13*SUMIFS(conditions!$41:$41,conditions!$8:$8,"&lt;="&amp;MH$9,conditions!$9:$9,"&gt;="&amp;MH$9)</f>
        <v>31.223815623000004</v>
      </c>
      <c r="MI19" s="37">
        <f>MI$13*SUMIFS(conditions!$41:$41,conditions!$8:$8,"&lt;="&amp;MI$9,conditions!$9:$9,"&gt;="&amp;MI$9)</f>
        <v>31.223815623000004</v>
      </c>
      <c r="MJ19" s="37">
        <f>MJ$13*SUMIFS(conditions!$41:$41,conditions!$8:$8,"&lt;="&amp;MJ$9,conditions!$9:$9,"&gt;="&amp;MJ$9)</f>
        <v>0</v>
      </c>
      <c r="MK19" s="37">
        <f>MK$13*SUMIFS(conditions!$41:$41,conditions!$8:$8,"&lt;="&amp;MK$9,conditions!$9:$9,"&gt;="&amp;MK$9)</f>
        <v>0</v>
      </c>
      <c r="ML19" s="37">
        <f>ML$13*SUMIFS(conditions!$41:$41,conditions!$8:$8,"&lt;="&amp;ML$9,conditions!$9:$9,"&gt;="&amp;ML$9)</f>
        <v>31.223815623000004</v>
      </c>
      <c r="MM19" s="37">
        <f>MM$13*SUMIFS(conditions!$41:$41,conditions!$8:$8,"&lt;="&amp;MM$9,conditions!$9:$9,"&gt;="&amp;MM$9)</f>
        <v>31.223815623000004</v>
      </c>
      <c r="MN19" s="37">
        <f>MN$13*SUMIFS(conditions!$41:$41,conditions!$8:$8,"&lt;="&amp;MN$9,conditions!$9:$9,"&gt;="&amp;MN$9)</f>
        <v>31.223815623000004</v>
      </c>
      <c r="MO19" s="37">
        <f>MO$13*SUMIFS(conditions!$41:$41,conditions!$8:$8,"&lt;="&amp;MO$9,conditions!$9:$9,"&gt;="&amp;MO$9)</f>
        <v>31.223815623000004</v>
      </c>
      <c r="MP19" s="37">
        <f>MP$13*SUMIFS(conditions!$41:$41,conditions!$8:$8,"&lt;="&amp;MP$9,conditions!$9:$9,"&gt;="&amp;MP$9)</f>
        <v>31.223815623000004</v>
      </c>
      <c r="MQ19" s="37">
        <f>MQ$13*SUMIFS(conditions!$41:$41,conditions!$8:$8,"&lt;="&amp;MQ$9,conditions!$9:$9,"&gt;="&amp;MQ$9)</f>
        <v>0</v>
      </c>
      <c r="MR19" s="37">
        <f>MR$13*SUMIFS(conditions!$41:$41,conditions!$8:$8,"&lt;="&amp;MR$9,conditions!$9:$9,"&gt;="&amp;MR$9)</f>
        <v>0</v>
      </c>
      <c r="MS19" s="37">
        <f>MS$13*SUMIFS(conditions!$41:$41,conditions!$8:$8,"&lt;="&amp;MS$9,conditions!$9:$9,"&gt;="&amp;MS$9)</f>
        <v>37.468578747599999</v>
      </c>
      <c r="MT19" s="37">
        <f>MT$13*SUMIFS(conditions!$41:$41,conditions!$8:$8,"&lt;="&amp;MT$9,conditions!$9:$9,"&gt;="&amp;MT$9)</f>
        <v>37.468578747599999</v>
      </c>
      <c r="MU19" s="37">
        <f>MU$13*SUMIFS(conditions!$41:$41,conditions!$8:$8,"&lt;="&amp;MU$9,conditions!$9:$9,"&gt;="&amp;MU$9)</f>
        <v>37.468578747599999</v>
      </c>
      <c r="MV19" s="37">
        <f>MV$13*SUMIFS(conditions!$41:$41,conditions!$8:$8,"&lt;="&amp;MV$9,conditions!$9:$9,"&gt;="&amp;MV$9)</f>
        <v>37.468578747599999</v>
      </c>
      <c r="MW19" s="37">
        <f>MW$13*SUMIFS(conditions!$41:$41,conditions!$8:$8,"&lt;="&amp;MW$9,conditions!$9:$9,"&gt;="&amp;MW$9)</f>
        <v>37.468578747599999</v>
      </c>
      <c r="MX19" s="37">
        <f>MX$13*SUMIFS(conditions!$41:$41,conditions!$8:$8,"&lt;="&amp;MX$9,conditions!$9:$9,"&gt;="&amp;MX$9)</f>
        <v>0</v>
      </c>
      <c r="MY19" s="37">
        <f>MY$13*SUMIFS(conditions!$41:$41,conditions!$8:$8,"&lt;="&amp;MY$9,conditions!$9:$9,"&gt;="&amp;MY$9)</f>
        <v>0</v>
      </c>
      <c r="MZ19" s="37">
        <f>MZ$13*SUMIFS(conditions!$41:$41,conditions!$8:$8,"&lt;="&amp;MZ$9,conditions!$9:$9,"&gt;="&amp;MZ$9)</f>
        <v>37.468578747599999</v>
      </c>
      <c r="NA19" s="37">
        <f>NA$13*SUMIFS(conditions!$41:$41,conditions!$8:$8,"&lt;="&amp;NA$9,conditions!$9:$9,"&gt;="&amp;NA$9)</f>
        <v>37.468578747599999</v>
      </c>
      <c r="NB19" s="37">
        <f>NB$13*SUMIFS(conditions!$41:$41,conditions!$8:$8,"&lt;="&amp;NB$9,conditions!$9:$9,"&gt;="&amp;NB$9)</f>
        <v>37.468578747599999</v>
      </c>
      <c r="NC19" s="37">
        <f>NC$13*SUMIFS(conditions!$41:$41,conditions!$8:$8,"&lt;="&amp;NC$9,conditions!$9:$9,"&gt;="&amp;NC$9)</f>
        <v>37.468578747599999</v>
      </c>
      <c r="ND19" s="37">
        <f>ND$13*SUMIFS(conditions!$41:$41,conditions!$8:$8,"&lt;="&amp;ND$9,conditions!$9:$9,"&gt;="&amp;ND$9)</f>
        <v>37.468578747599999</v>
      </c>
      <c r="NE19" s="37">
        <f>NE$13*SUMIFS(conditions!$41:$41,conditions!$8:$8,"&lt;="&amp;NE$9,conditions!$9:$9,"&gt;="&amp;NE$9)</f>
        <v>0</v>
      </c>
      <c r="NF19" s="37">
        <f>NF$13*SUMIFS(conditions!$41:$41,conditions!$8:$8,"&lt;="&amp;NF$9,conditions!$9:$9,"&gt;="&amp;NF$9)</f>
        <v>0</v>
      </c>
      <c r="NG19" s="37">
        <f>NG$13*SUMIFS(conditions!$41:$41,conditions!$8:$8,"&lt;="&amp;NG$9,conditions!$9:$9,"&gt;="&amp;NG$9)</f>
        <v>37.468578747599999</v>
      </c>
      <c r="NH19" s="37">
        <f>NH$13*SUMIFS(conditions!$41:$41,conditions!$8:$8,"&lt;="&amp;NH$9,conditions!$9:$9,"&gt;="&amp;NH$9)</f>
        <v>37.468578747599999</v>
      </c>
      <c r="NI19" s="37">
        <f>NI$13*SUMIFS(conditions!$41:$41,conditions!$8:$8,"&lt;="&amp;NI$9,conditions!$9:$9,"&gt;="&amp;NI$9)</f>
        <v>37.468578747599999</v>
      </c>
      <c r="NJ19" s="37">
        <f>NJ$13*SUMIFS(conditions!$41:$41,conditions!$8:$8,"&lt;="&amp;NJ$9,conditions!$9:$9,"&gt;="&amp;NJ$9)</f>
        <v>37.468578747599999</v>
      </c>
      <c r="NK19" s="37">
        <f>NK$13*SUMIFS(conditions!$41:$41,conditions!$8:$8,"&lt;="&amp;NK$9,conditions!$9:$9,"&gt;="&amp;NK$9)</f>
        <v>37.468578747599999</v>
      </c>
      <c r="NL19" s="37">
        <f>NL$13*SUMIFS(conditions!$41:$41,conditions!$8:$8,"&lt;="&amp;NL$9,conditions!$9:$9,"&gt;="&amp;NL$9)</f>
        <v>0</v>
      </c>
      <c r="NM19" s="37">
        <f>NM$13*SUMIFS(conditions!$41:$41,conditions!$8:$8,"&lt;="&amp;NM$9,conditions!$9:$9,"&gt;="&amp;NM$9)</f>
        <v>0</v>
      </c>
      <c r="NN19" s="37">
        <f>NN$13*SUMIFS(conditions!$41:$41,conditions!$8:$8,"&lt;="&amp;NN$9,conditions!$9:$9,"&gt;="&amp;NN$9)</f>
        <v>37.468578747599999</v>
      </c>
      <c r="NO19" s="37">
        <f>NO$13*SUMIFS(conditions!$41:$41,conditions!$8:$8,"&lt;="&amp;NO$9,conditions!$9:$9,"&gt;="&amp;NO$9)</f>
        <v>37.468578747599999</v>
      </c>
      <c r="NP19" s="37">
        <f>NP$13*SUMIFS(conditions!$41:$41,conditions!$8:$8,"&lt;="&amp;NP$9,conditions!$9:$9,"&gt;="&amp;NP$9)</f>
        <v>37.468578747599999</v>
      </c>
      <c r="NQ19" s="37">
        <f>NQ$13*SUMIFS(conditions!$41:$41,conditions!$8:$8,"&lt;="&amp;NQ$9,conditions!$9:$9,"&gt;="&amp;NQ$9)</f>
        <v>37.468578747599999</v>
      </c>
      <c r="NR19" s="37">
        <f>NR$13*SUMIFS(conditions!$41:$41,conditions!$8:$8,"&lt;="&amp;NR$9,conditions!$9:$9,"&gt;="&amp;NR$9)</f>
        <v>37.468578747599999</v>
      </c>
      <c r="NS19" s="37">
        <f>NS$13*SUMIFS(conditions!$41:$41,conditions!$8:$8,"&lt;="&amp;NS$9,conditions!$9:$9,"&gt;="&amp;NS$9)</f>
        <v>0</v>
      </c>
      <c r="NT19" s="37">
        <f>NT$13*SUMIFS(conditions!$41:$41,conditions!$8:$8,"&lt;="&amp;NT$9,conditions!$9:$9,"&gt;="&amp;NT$9)</f>
        <v>0</v>
      </c>
      <c r="NU19" s="37">
        <f>NU$13*SUMIFS(conditions!$41:$41,conditions!$8:$8,"&lt;="&amp;NU$9,conditions!$9:$9,"&gt;="&amp;NU$9)</f>
        <v>37.468578747599999</v>
      </c>
      <c r="NV19" s="37">
        <f>NV$13*SUMIFS(conditions!$41:$41,conditions!$8:$8,"&lt;="&amp;NV$9,conditions!$9:$9,"&gt;="&amp;NV$9)</f>
        <v>37.468578747599999</v>
      </c>
    </row>
    <row r="20" spans="1:386" s="38" customFormat="1" ht="10.199999999999999" x14ac:dyDescent="0.2">
      <c r="A20" s="31"/>
      <c r="B20" s="31"/>
      <c r="C20" s="31"/>
      <c r="D20" s="31"/>
      <c r="E20" s="31"/>
      <c r="F20" s="31"/>
      <c r="G20" s="31" t="str">
        <f>G13</f>
        <v>бюджет продаж товаров</v>
      </c>
      <c r="H20" s="31"/>
      <c r="I20" s="31"/>
      <c r="J20" s="31" t="str">
        <f>IF($G20="","",INDEX(KPI!$H$11:$H$121,SUMIFS(KPI!$E$11:$E$121,KPI!$F$11:$F$121,$G20)))</f>
        <v>тыс.руб.</v>
      </c>
      <c r="K20" s="31"/>
      <c r="L20" s="31"/>
      <c r="M20" s="31"/>
      <c r="N20" s="31" t="str">
        <f>structure!$G$16</f>
        <v>прочие товарные категории</v>
      </c>
      <c r="O20" s="31"/>
      <c r="P20" s="31"/>
      <c r="Q20" s="31"/>
      <c r="R20" s="37">
        <f t="shared" si="8"/>
        <v>2317.6663505478055</v>
      </c>
      <c r="S20" s="31"/>
      <c r="T20" s="31"/>
      <c r="U20" s="37">
        <f>U$13*SUMIFS(conditions!$42:$42,conditions!$8:$8,"&lt;="&amp;U$9,conditions!$9:$9,"&gt;="&amp;U$9)</f>
        <v>7.2000000000000064</v>
      </c>
      <c r="V20" s="37">
        <f>V$13*SUMIFS(conditions!$42:$42,conditions!$8:$8,"&lt;="&amp;V$9,conditions!$9:$9,"&gt;="&amp;V$9)</f>
        <v>7.2000000000000064</v>
      </c>
      <c r="W20" s="37">
        <f>W$13*SUMIFS(conditions!$42:$42,conditions!$8:$8,"&lt;="&amp;W$9,conditions!$9:$9,"&gt;="&amp;W$9)</f>
        <v>7.2000000000000064</v>
      </c>
      <c r="X20" s="37">
        <f>X$13*SUMIFS(conditions!$42:$42,conditions!$8:$8,"&lt;="&amp;X$9,conditions!$9:$9,"&gt;="&amp;X$9)</f>
        <v>7.2000000000000064</v>
      </c>
      <c r="Y20" s="37">
        <f>Y$13*SUMIFS(conditions!$42:$42,conditions!$8:$8,"&lt;="&amp;Y$9,conditions!$9:$9,"&gt;="&amp;Y$9)</f>
        <v>7.2000000000000064</v>
      </c>
      <c r="Z20" s="37">
        <f>Z$13*SUMIFS(conditions!$42:$42,conditions!$8:$8,"&lt;="&amp;Z$9,conditions!$9:$9,"&gt;="&amp;Z$9)</f>
        <v>0</v>
      </c>
      <c r="AA20" s="37">
        <f>AA$13*SUMIFS(conditions!$42:$42,conditions!$8:$8,"&lt;="&amp;AA$9,conditions!$9:$9,"&gt;="&amp;AA$9)</f>
        <v>0</v>
      </c>
      <c r="AB20" s="37">
        <f>AB$13*SUMIFS(conditions!$42:$42,conditions!$8:$8,"&lt;="&amp;AB$9,conditions!$9:$9,"&gt;="&amp;AB$9)</f>
        <v>7.2000000000000064</v>
      </c>
      <c r="AC20" s="37">
        <f>AC$13*SUMIFS(conditions!$42:$42,conditions!$8:$8,"&lt;="&amp;AC$9,conditions!$9:$9,"&gt;="&amp;AC$9)</f>
        <v>7.2000000000000064</v>
      </c>
      <c r="AD20" s="37">
        <f>AD$13*SUMIFS(conditions!$42:$42,conditions!$8:$8,"&lt;="&amp;AD$9,conditions!$9:$9,"&gt;="&amp;AD$9)</f>
        <v>7.2000000000000064</v>
      </c>
      <c r="AE20" s="37">
        <f>AE$13*SUMIFS(conditions!$42:$42,conditions!$8:$8,"&lt;="&amp;AE$9,conditions!$9:$9,"&gt;="&amp;AE$9)</f>
        <v>7.2000000000000064</v>
      </c>
      <c r="AF20" s="37">
        <f>AF$13*SUMIFS(conditions!$42:$42,conditions!$8:$8,"&lt;="&amp;AF$9,conditions!$9:$9,"&gt;="&amp;AF$9)</f>
        <v>7.2000000000000064</v>
      </c>
      <c r="AG20" s="37">
        <f>AG$13*SUMIFS(conditions!$42:$42,conditions!$8:$8,"&lt;="&amp;AG$9,conditions!$9:$9,"&gt;="&amp;AG$9)</f>
        <v>0</v>
      </c>
      <c r="AH20" s="37">
        <f>AH$13*SUMIFS(conditions!$42:$42,conditions!$8:$8,"&lt;="&amp;AH$9,conditions!$9:$9,"&gt;="&amp;AH$9)</f>
        <v>0</v>
      </c>
      <c r="AI20" s="37">
        <f>AI$13*SUMIFS(conditions!$42:$42,conditions!$8:$8,"&lt;="&amp;AI$9,conditions!$9:$9,"&gt;="&amp;AI$9)</f>
        <v>7.2000000000000064</v>
      </c>
      <c r="AJ20" s="37">
        <f>AJ$13*SUMIFS(conditions!$42:$42,conditions!$8:$8,"&lt;="&amp;AJ$9,conditions!$9:$9,"&gt;="&amp;AJ$9)</f>
        <v>7.2000000000000064</v>
      </c>
      <c r="AK20" s="37">
        <f>AK$13*SUMIFS(conditions!$42:$42,conditions!$8:$8,"&lt;="&amp;AK$9,conditions!$9:$9,"&gt;="&amp;AK$9)</f>
        <v>7.2000000000000064</v>
      </c>
      <c r="AL20" s="37">
        <f>AL$13*SUMIFS(conditions!$42:$42,conditions!$8:$8,"&lt;="&amp;AL$9,conditions!$9:$9,"&gt;="&amp;AL$9)</f>
        <v>7.2000000000000064</v>
      </c>
      <c r="AM20" s="37">
        <f>AM$13*SUMIFS(conditions!$42:$42,conditions!$8:$8,"&lt;="&amp;AM$9,conditions!$9:$9,"&gt;="&amp;AM$9)</f>
        <v>7.2000000000000064</v>
      </c>
      <c r="AN20" s="37">
        <f>AN$13*SUMIFS(conditions!$42:$42,conditions!$8:$8,"&lt;="&amp;AN$9,conditions!$9:$9,"&gt;="&amp;AN$9)</f>
        <v>0</v>
      </c>
      <c r="AO20" s="37">
        <f>AO$13*SUMIFS(conditions!$42:$42,conditions!$8:$8,"&lt;="&amp;AO$9,conditions!$9:$9,"&gt;="&amp;AO$9)</f>
        <v>0</v>
      </c>
      <c r="AP20" s="37">
        <f>AP$13*SUMIFS(conditions!$42:$42,conditions!$8:$8,"&lt;="&amp;AP$9,conditions!$9:$9,"&gt;="&amp;AP$9)</f>
        <v>7.2000000000000064</v>
      </c>
      <c r="AQ20" s="37">
        <f>AQ$13*SUMIFS(conditions!$42:$42,conditions!$8:$8,"&lt;="&amp;AQ$9,conditions!$9:$9,"&gt;="&amp;AQ$9)</f>
        <v>7.2000000000000064</v>
      </c>
      <c r="AR20" s="37">
        <f>AR$13*SUMIFS(conditions!$42:$42,conditions!$8:$8,"&lt;="&amp;AR$9,conditions!$9:$9,"&gt;="&amp;AR$9)</f>
        <v>7.2000000000000064</v>
      </c>
      <c r="AS20" s="37">
        <f>AS$13*SUMIFS(conditions!$42:$42,conditions!$8:$8,"&lt;="&amp;AS$9,conditions!$9:$9,"&gt;="&amp;AS$9)</f>
        <v>7.2000000000000064</v>
      </c>
      <c r="AT20" s="37">
        <f>AT$13*SUMIFS(conditions!$42:$42,conditions!$8:$8,"&lt;="&amp;AT$9,conditions!$9:$9,"&gt;="&amp;AT$9)</f>
        <v>7.2000000000000064</v>
      </c>
      <c r="AU20" s="37">
        <f>AU$13*SUMIFS(conditions!$42:$42,conditions!$8:$8,"&lt;="&amp;AU$9,conditions!$9:$9,"&gt;="&amp;AU$9)</f>
        <v>0</v>
      </c>
      <c r="AV20" s="37">
        <f>AV$13*SUMIFS(conditions!$42:$42,conditions!$8:$8,"&lt;="&amp;AV$9,conditions!$9:$9,"&gt;="&amp;AV$9)</f>
        <v>0</v>
      </c>
      <c r="AW20" s="37">
        <f>AW$13*SUMIFS(conditions!$42:$42,conditions!$8:$8,"&lt;="&amp;AW$9,conditions!$9:$9,"&gt;="&amp;AW$9)</f>
        <v>7.2000000000000064</v>
      </c>
      <c r="AX20" s="37">
        <f>AX$13*SUMIFS(conditions!$42:$42,conditions!$8:$8,"&lt;="&amp;AX$9,conditions!$9:$9,"&gt;="&amp;AX$9)</f>
        <v>7.2000000000000064</v>
      </c>
      <c r="AY20" s="37">
        <f>AY$13*SUMIFS(conditions!$42:$42,conditions!$8:$8,"&lt;="&amp;AY$9,conditions!$9:$9,"&gt;="&amp;AY$9)</f>
        <v>7.2000000000000064</v>
      </c>
      <c r="AZ20" s="37">
        <f>AZ$13*SUMIFS(conditions!$42:$42,conditions!$8:$8,"&lt;="&amp;AZ$9,conditions!$9:$9,"&gt;="&amp;AZ$9)</f>
        <v>9.0000000000000071</v>
      </c>
      <c r="BA20" s="37">
        <f>BA$13*SUMIFS(conditions!$42:$42,conditions!$8:$8,"&lt;="&amp;BA$9,conditions!$9:$9,"&gt;="&amp;BA$9)</f>
        <v>9.0000000000000071</v>
      </c>
      <c r="BB20" s="37">
        <f>BB$13*SUMIFS(conditions!$42:$42,conditions!$8:$8,"&lt;="&amp;BB$9,conditions!$9:$9,"&gt;="&amp;BB$9)</f>
        <v>0</v>
      </c>
      <c r="BC20" s="37">
        <f>BC$13*SUMIFS(conditions!$42:$42,conditions!$8:$8,"&lt;="&amp;BC$9,conditions!$9:$9,"&gt;="&amp;BC$9)</f>
        <v>0</v>
      </c>
      <c r="BD20" s="37">
        <f>BD$13*SUMIFS(conditions!$42:$42,conditions!$8:$8,"&lt;="&amp;BD$9,conditions!$9:$9,"&gt;="&amp;BD$9)</f>
        <v>9.0000000000000071</v>
      </c>
      <c r="BE20" s="37">
        <f>BE$13*SUMIFS(conditions!$42:$42,conditions!$8:$8,"&lt;="&amp;BE$9,conditions!$9:$9,"&gt;="&amp;BE$9)</f>
        <v>9.0000000000000071</v>
      </c>
      <c r="BF20" s="37">
        <f>BF$13*SUMIFS(conditions!$42:$42,conditions!$8:$8,"&lt;="&amp;BF$9,conditions!$9:$9,"&gt;="&amp;BF$9)</f>
        <v>9.0000000000000071</v>
      </c>
      <c r="BG20" s="37">
        <f>BG$13*SUMIFS(conditions!$42:$42,conditions!$8:$8,"&lt;="&amp;BG$9,conditions!$9:$9,"&gt;="&amp;BG$9)</f>
        <v>9.0000000000000071</v>
      </c>
      <c r="BH20" s="37">
        <f>BH$13*SUMIFS(conditions!$42:$42,conditions!$8:$8,"&lt;="&amp;BH$9,conditions!$9:$9,"&gt;="&amp;BH$9)</f>
        <v>9.0000000000000071</v>
      </c>
      <c r="BI20" s="37">
        <f>BI$13*SUMIFS(conditions!$42:$42,conditions!$8:$8,"&lt;="&amp;BI$9,conditions!$9:$9,"&gt;="&amp;BI$9)</f>
        <v>0</v>
      </c>
      <c r="BJ20" s="37">
        <f>BJ$13*SUMIFS(conditions!$42:$42,conditions!$8:$8,"&lt;="&amp;BJ$9,conditions!$9:$9,"&gt;="&amp;BJ$9)</f>
        <v>0</v>
      </c>
      <c r="BK20" s="37">
        <f>BK$13*SUMIFS(conditions!$42:$42,conditions!$8:$8,"&lt;="&amp;BK$9,conditions!$9:$9,"&gt;="&amp;BK$9)</f>
        <v>9.0000000000000071</v>
      </c>
      <c r="BL20" s="37">
        <f>BL$13*SUMIFS(conditions!$42:$42,conditions!$8:$8,"&lt;="&amp;BL$9,conditions!$9:$9,"&gt;="&amp;BL$9)</f>
        <v>9.0000000000000071</v>
      </c>
      <c r="BM20" s="37">
        <f>BM$13*SUMIFS(conditions!$42:$42,conditions!$8:$8,"&lt;="&amp;BM$9,conditions!$9:$9,"&gt;="&amp;BM$9)</f>
        <v>9.0000000000000071</v>
      </c>
      <c r="BN20" s="37">
        <f>BN$13*SUMIFS(conditions!$42:$42,conditions!$8:$8,"&lt;="&amp;BN$9,conditions!$9:$9,"&gt;="&amp;BN$9)</f>
        <v>9.0000000000000071</v>
      </c>
      <c r="BO20" s="37">
        <f>BO$13*SUMIFS(conditions!$42:$42,conditions!$8:$8,"&lt;="&amp;BO$9,conditions!$9:$9,"&gt;="&amp;BO$9)</f>
        <v>9.0000000000000071</v>
      </c>
      <c r="BP20" s="37">
        <f>BP$13*SUMIFS(conditions!$42:$42,conditions!$8:$8,"&lt;="&amp;BP$9,conditions!$9:$9,"&gt;="&amp;BP$9)</f>
        <v>0</v>
      </c>
      <c r="BQ20" s="37">
        <f>BQ$13*SUMIFS(conditions!$42:$42,conditions!$8:$8,"&lt;="&amp;BQ$9,conditions!$9:$9,"&gt;="&amp;BQ$9)</f>
        <v>0</v>
      </c>
      <c r="BR20" s="37">
        <f>BR$13*SUMIFS(conditions!$42:$42,conditions!$8:$8,"&lt;="&amp;BR$9,conditions!$9:$9,"&gt;="&amp;BR$9)</f>
        <v>9.0000000000000071</v>
      </c>
      <c r="BS20" s="37">
        <f>BS$13*SUMIFS(conditions!$42:$42,conditions!$8:$8,"&lt;="&amp;BS$9,conditions!$9:$9,"&gt;="&amp;BS$9)</f>
        <v>9.0000000000000071</v>
      </c>
      <c r="BT20" s="37">
        <f>BT$13*SUMIFS(conditions!$42:$42,conditions!$8:$8,"&lt;="&amp;BT$9,conditions!$9:$9,"&gt;="&amp;BT$9)</f>
        <v>9.0000000000000071</v>
      </c>
      <c r="BU20" s="37">
        <f>BU$13*SUMIFS(conditions!$42:$42,conditions!$8:$8,"&lt;="&amp;BU$9,conditions!$9:$9,"&gt;="&amp;BU$9)</f>
        <v>9.0000000000000071</v>
      </c>
      <c r="BV20" s="37">
        <f>BV$13*SUMIFS(conditions!$42:$42,conditions!$8:$8,"&lt;="&amp;BV$9,conditions!$9:$9,"&gt;="&amp;BV$9)</f>
        <v>9.0000000000000071</v>
      </c>
      <c r="BW20" s="37">
        <f>BW$13*SUMIFS(conditions!$42:$42,conditions!$8:$8,"&lt;="&amp;BW$9,conditions!$9:$9,"&gt;="&amp;BW$9)</f>
        <v>0</v>
      </c>
      <c r="BX20" s="37">
        <f>BX$13*SUMIFS(conditions!$42:$42,conditions!$8:$8,"&lt;="&amp;BX$9,conditions!$9:$9,"&gt;="&amp;BX$9)</f>
        <v>0</v>
      </c>
      <c r="BY20" s="37">
        <f>BY$13*SUMIFS(conditions!$42:$42,conditions!$8:$8,"&lt;="&amp;BY$9,conditions!$9:$9,"&gt;="&amp;BY$9)</f>
        <v>9.0000000000000071</v>
      </c>
      <c r="BZ20" s="37">
        <f>BZ$13*SUMIFS(conditions!$42:$42,conditions!$8:$8,"&lt;="&amp;BZ$9,conditions!$9:$9,"&gt;="&amp;BZ$9)</f>
        <v>9.0000000000000071</v>
      </c>
      <c r="CA20" s="37">
        <f>CA$13*SUMIFS(conditions!$42:$42,conditions!$8:$8,"&lt;="&amp;CA$9,conditions!$9:$9,"&gt;="&amp;CA$9)</f>
        <v>9.0000000000000071</v>
      </c>
      <c r="CB20" s="37">
        <f>CB$13*SUMIFS(conditions!$42:$42,conditions!$8:$8,"&lt;="&amp;CB$9,conditions!$9:$9,"&gt;="&amp;CB$9)</f>
        <v>9.0000000000000071</v>
      </c>
      <c r="CC20" s="37">
        <f>CC$13*SUMIFS(conditions!$42:$42,conditions!$8:$8,"&lt;="&amp;CC$9,conditions!$9:$9,"&gt;="&amp;CC$9)</f>
        <v>9.0000000000000071</v>
      </c>
      <c r="CD20" s="37">
        <f>CD$13*SUMIFS(conditions!$42:$42,conditions!$8:$8,"&lt;="&amp;CD$9,conditions!$9:$9,"&gt;="&amp;CD$9)</f>
        <v>0</v>
      </c>
      <c r="CE20" s="37">
        <f>CE$13*SUMIFS(conditions!$42:$42,conditions!$8:$8,"&lt;="&amp;CE$9,conditions!$9:$9,"&gt;="&amp;CE$9)</f>
        <v>0</v>
      </c>
      <c r="CF20" s="37">
        <f>CF$13*SUMIFS(conditions!$42:$42,conditions!$8:$8,"&lt;="&amp;CF$9,conditions!$9:$9,"&gt;="&amp;CF$9)</f>
        <v>6.0000000000000053</v>
      </c>
      <c r="CG20" s="37">
        <f>CG$13*SUMIFS(conditions!$42:$42,conditions!$8:$8,"&lt;="&amp;CG$9,conditions!$9:$9,"&gt;="&amp;CG$9)</f>
        <v>6.0000000000000053</v>
      </c>
      <c r="CH20" s="37">
        <f>CH$13*SUMIFS(conditions!$42:$42,conditions!$8:$8,"&lt;="&amp;CH$9,conditions!$9:$9,"&gt;="&amp;CH$9)</f>
        <v>6.0000000000000053</v>
      </c>
      <c r="CI20" s="37">
        <f>CI$13*SUMIFS(conditions!$42:$42,conditions!$8:$8,"&lt;="&amp;CI$9,conditions!$9:$9,"&gt;="&amp;CI$9)</f>
        <v>6.0000000000000053</v>
      </c>
      <c r="CJ20" s="37">
        <f>CJ$13*SUMIFS(conditions!$42:$42,conditions!$8:$8,"&lt;="&amp;CJ$9,conditions!$9:$9,"&gt;="&amp;CJ$9)</f>
        <v>6.0000000000000053</v>
      </c>
      <c r="CK20" s="37">
        <f>CK$13*SUMIFS(conditions!$42:$42,conditions!$8:$8,"&lt;="&amp;CK$9,conditions!$9:$9,"&gt;="&amp;CK$9)</f>
        <v>0</v>
      </c>
      <c r="CL20" s="37">
        <f>CL$13*SUMIFS(conditions!$42:$42,conditions!$8:$8,"&lt;="&amp;CL$9,conditions!$9:$9,"&gt;="&amp;CL$9)</f>
        <v>0</v>
      </c>
      <c r="CM20" s="37">
        <f>CM$13*SUMIFS(conditions!$42:$42,conditions!$8:$8,"&lt;="&amp;CM$9,conditions!$9:$9,"&gt;="&amp;CM$9)</f>
        <v>6.0000000000000053</v>
      </c>
      <c r="CN20" s="37">
        <f>CN$13*SUMIFS(conditions!$42:$42,conditions!$8:$8,"&lt;="&amp;CN$9,conditions!$9:$9,"&gt;="&amp;CN$9)</f>
        <v>6.0000000000000053</v>
      </c>
      <c r="CO20" s="37">
        <f>CO$13*SUMIFS(conditions!$42:$42,conditions!$8:$8,"&lt;="&amp;CO$9,conditions!$9:$9,"&gt;="&amp;CO$9)</f>
        <v>6.0000000000000053</v>
      </c>
      <c r="CP20" s="37">
        <f>CP$13*SUMIFS(conditions!$42:$42,conditions!$8:$8,"&lt;="&amp;CP$9,conditions!$9:$9,"&gt;="&amp;CP$9)</f>
        <v>6.0000000000000053</v>
      </c>
      <c r="CQ20" s="37">
        <f>CQ$13*SUMIFS(conditions!$42:$42,conditions!$8:$8,"&lt;="&amp;CQ$9,conditions!$9:$9,"&gt;="&amp;CQ$9)</f>
        <v>6.0000000000000053</v>
      </c>
      <c r="CR20" s="37">
        <f>CR$13*SUMIFS(conditions!$42:$42,conditions!$8:$8,"&lt;="&amp;CR$9,conditions!$9:$9,"&gt;="&amp;CR$9)</f>
        <v>0</v>
      </c>
      <c r="CS20" s="37">
        <f>CS$13*SUMIFS(conditions!$42:$42,conditions!$8:$8,"&lt;="&amp;CS$9,conditions!$9:$9,"&gt;="&amp;CS$9)</f>
        <v>0</v>
      </c>
      <c r="CT20" s="37">
        <f>CT$13*SUMIFS(conditions!$42:$42,conditions!$8:$8,"&lt;="&amp;CT$9,conditions!$9:$9,"&gt;="&amp;CT$9)</f>
        <v>6.0000000000000053</v>
      </c>
      <c r="CU20" s="37">
        <f>CU$13*SUMIFS(conditions!$42:$42,conditions!$8:$8,"&lt;="&amp;CU$9,conditions!$9:$9,"&gt;="&amp;CU$9)</f>
        <v>6.0000000000000053</v>
      </c>
      <c r="CV20" s="37">
        <f>CV$13*SUMIFS(conditions!$42:$42,conditions!$8:$8,"&lt;="&amp;CV$9,conditions!$9:$9,"&gt;="&amp;CV$9)</f>
        <v>6.0000000000000053</v>
      </c>
      <c r="CW20" s="37">
        <f>CW$13*SUMIFS(conditions!$42:$42,conditions!$8:$8,"&lt;="&amp;CW$9,conditions!$9:$9,"&gt;="&amp;CW$9)</f>
        <v>6.0000000000000053</v>
      </c>
      <c r="CX20" s="37">
        <f>CX$13*SUMIFS(conditions!$42:$42,conditions!$8:$8,"&lt;="&amp;CX$9,conditions!$9:$9,"&gt;="&amp;CX$9)</f>
        <v>6.0000000000000053</v>
      </c>
      <c r="CY20" s="37">
        <f>CY$13*SUMIFS(conditions!$42:$42,conditions!$8:$8,"&lt;="&amp;CY$9,conditions!$9:$9,"&gt;="&amp;CY$9)</f>
        <v>0</v>
      </c>
      <c r="CZ20" s="37">
        <f>CZ$13*SUMIFS(conditions!$42:$42,conditions!$8:$8,"&lt;="&amp;CZ$9,conditions!$9:$9,"&gt;="&amp;CZ$9)</f>
        <v>0</v>
      </c>
      <c r="DA20" s="37">
        <f>DA$13*SUMIFS(conditions!$42:$42,conditions!$8:$8,"&lt;="&amp;DA$9,conditions!$9:$9,"&gt;="&amp;DA$9)</f>
        <v>6.0000000000000053</v>
      </c>
      <c r="DB20" s="37">
        <f>DB$13*SUMIFS(conditions!$42:$42,conditions!$8:$8,"&lt;="&amp;DB$9,conditions!$9:$9,"&gt;="&amp;DB$9)</f>
        <v>6.0000000000000053</v>
      </c>
      <c r="DC20" s="37">
        <f>DC$13*SUMIFS(conditions!$42:$42,conditions!$8:$8,"&lt;="&amp;DC$9,conditions!$9:$9,"&gt;="&amp;DC$9)</f>
        <v>6.0000000000000053</v>
      </c>
      <c r="DD20" s="37">
        <f>DD$13*SUMIFS(conditions!$42:$42,conditions!$8:$8,"&lt;="&amp;DD$9,conditions!$9:$9,"&gt;="&amp;DD$9)</f>
        <v>6.0000000000000053</v>
      </c>
      <c r="DE20" s="37">
        <f>DE$13*SUMIFS(conditions!$42:$42,conditions!$8:$8,"&lt;="&amp;DE$9,conditions!$9:$9,"&gt;="&amp;DE$9)</f>
        <v>6.0000000000000053</v>
      </c>
      <c r="DF20" s="37">
        <f>DF$13*SUMIFS(conditions!$42:$42,conditions!$8:$8,"&lt;="&amp;DF$9,conditions!$9:$9,"&gt;="&amp;DF$9)</f>
        <v>0</v>
      </c>
      <c r="DG20" s="37">
        <f>DG$13*SUMIFS(conditions!$42:$42,conditions!$8:$8,"&lt;="&amp;DG$9,conditions!$9:$9,"&gt;="&amp;DG$9)</f>
        <v>0</v>
      </c>
      <c r="DH20" s="37">
        <f>DH$13*SUMIFS(conditions!$42:$42,conditions!$8:$8,"&lt;="&amp;DH$9,conditions!$9:$9,"&gt;="&amp;DH$9)</f>
        <v>6.0000000000000053</v>
      </c>
      <c r="DI20" s="37">
        <f>DI$13*SUMIFS(conditions!$42:$42,conditions!$8:$8,"&lt;="&amp;DI$9,conditions!$9:$9,"&gt;="&amp;DI$9)</f>
        <v>5.9400000000000048</v>
      </c>
      <c r="DJ20" s="37">
        <f>DJ$13*SUMIFS(conditions!$42:$42,conditions!$8:$8,"&lt;="&amp;DJ$9,conditions!$9:$9,"&gt;="&amp;DJ$9)</f>
        <v>5.9400000000000048</v>
      </c>
      <c r="DK20" s="37">
        <f>DK$13*SUMIFS(conditions!$42:$42,conditions!$8:$8,"&lt;="&amp;DK$9,conditions!$9:$9,"&gt;="&amp;DK$9)</f>
        <v>5.9400000000000048</v>
      </c>
      <c r="DL20" s="37">
        <f>DL$13*SUMIFS(conditions!$42:$42,conditions!$8:$8,"&lt;="&amp;DL$9,conditions!$9:$9,"&gt;="&amp;DL$9)</f>
        <v>5.9400000000000048</v>
      </c>
      <c r="DM20" s="37">
        <f>DM$13*SUMIFS(conditions!$42:$42,conditions!$8:$8,"&lt;="&amp;DM$9,conditions!$9:$9,"&gt;="&amp;DM$9)</f>
        <v>0</v>
      </c>
      <c r="DN20" s="37">
        <f>DN$13*SUMIFS(conditions!$42:$42,conditions!$8:$8,"&lt;="&amp;DN$9,conditions!$9:$9,"&gt;="&amp;DN$9)</f>
        <v>0</v>
      </c>
      <c r="DO20" s="37">
        <f>DO$13*SUMIFS(conditions!$42:$42,conditions!$8:$8,"&lt;="&amp;DO$9,conditions!$9:$9,"&gt;="&amp;DO$9)</f>
        <v>5.9400000000000048</v>
      </c>
      <c r="DP20" s="37">
        <f>DP$13*SUMIFS(conditions!$42:$42,conditions!$8:$8,"&lt;="&amp;DP$9,conditions!$9:$9,"&gt;="&amp;DP$9)</f>
        <v>5.9400000000000048</v>
      </c>
      <c r="DQ20" s="37">
        <f>DQ$13*SUMIFS(conditions!$42:$42,conditions!$8:$8,"&lt;="&amp;DQ$9,conditions!$9:$9,"&gt;="&amp;DQ$9)</f>
        <v>5.9400000000000048</v>
      </c>
      <c r="DR20" s="37">
        <f>DR$13*SUMIFS(conditions!$42:$42,conditions!$8:$8,"&lt;="&amp;DR$9,conditions!$9:$9,"&gt;="&amp;DR$9)</f>
        <v>5.9400000000000048</v>
      </c>
      <c r="DS20" s="37">
        <f>DS$13*SUMIFS(conditions!$42:$42,conditions!$8:$8,"&lt;="&amp;DS$9,conditions!$9:$9,"&gt;="&amp;DS$9)</f>
        <v>5.9400000000000048</v>
      </c>
      <c r="DT20" s="37">
        <f>DT$13*SUMIFS(conditions!$42:$42,conditions!$8:$8,"&lt;="&amp;DT$9,conditions!$9:$9,"&gt;="&amp;DT$9)</f>
        <v>0</v>
      </c>
      <c r="DU20" s="37">
        <f>DU$13*SUMIFS(conditions!$42:$42,conditions!$8:$8,"&lt;="&amp;DU$9,conditions!$9:$9,"&gt;="&amp;DU$9)</f>
        <v>0</v>
      </c>
      <c r="DV20" s="37">
        <f>DV$13*SUMIFS(conditions!$42:$42,conditions!$8:$8,"&lt;="&amp;DV$9,conditions!$9:$9,"&gt;="&amp;DV$9)</f>
        <v>5.9400000000000048</v>
      </c>
      <c r="DW20" s="37">
        <f>DW$13*SUMIFS(conditions!$42:$42,conditions!$8:$8,"&lt;="&amp;DW$9,conditions!$9:$9,"&gt;="&amp;DW$9)</f>
        <v>5.9400000000000048</v>
      </c>
      <c r="DX20" s="37">
        <f>DX$13*SUMIFS(conditions!$42:$42,conditions!$8:$8,"&lt;="&amp;DX$9,conditions!$9:$9,"&gt;="&amp;DX$9)</f>
        <v>5.9400000000000048</v>
      </c>
      <c r="DY20" s="37">
        <f>DY$13*SUMIFS(conditions!$42:$42,conditions!$8:$8,"&lt;="&amp;DY$9,conditions!$9:$9,"&gt;="&amp;DY$9)</f>
        <v>5.9400000000000048</v>
      </c>
      <c r="DZ20" s="37">
        <f>DZ$13*SUMIFS(conditions!$42:$42,conditions!$8:$8,"&lt;="&amp;DZ$9,conditions!$9:$9,"&gt;="&amp;DZ$9)</f>
        <v>5.9400000000000048</v>
      </c>
      <c r="EA20" s="37">
        <f>EA$13*SUMIFS(conditions!$42:$42,conditions!$8:$8,"&lt;="&amp;EA$9,conditions!$9:$9,"&gt;="&amp;EA$9)</f>
        <v>0</v>
      </c>
      <c r="EB20" s="37">
        <f>EB$13*SUMIFS(conditions!$42:$42,conditions!$8:$8,"&lt;="&amp;EB$9,conditions!$9:$9,"&gt;="&amp;EB$9)</f>
        <v>0</v>
      </c>
      <c r="EC20" s="37">
        <f>EC$13*SUMIFS(conditions!$42:$42,conditions!$8:$8,"&lt;="&amp;EC$9,conditions!$9:$9,"&gt;="&amp;EC$9)</f>
        <v>5.9400000000000048</v>
      </c>
      <c r="ED20" s="37">
        <f>ED$13*SUMIFS(conditions!$42:$42,conditions!$8:$8,"&lt;="&amp;ED$9,conditions!$9:$9,"&gt;="&amp;ED$9)</f>
        <v>5.9400000000000048</v>
      </c>
      <c r="EE20" s="37">
        <f>EE$13*SUMIFS(conditions!$42:$42,conditions!$8:$8,"&lt;="&amp;EE$9,conditions!$9:$9,"&gt;="&amp;EE$9)</f>
        <v>5.9400000000000048</v>
      </c>
      <c r="EF20" s="37">
        <f>EF$13*SUMIFS(conditions!$42:$42,conditions!$8:$8,"&lt;="&amp;EF$9,conditions!$9:$9,"&gt;="&amp;EF$9)</f>
        <v>5.9400000000000048</v>
      </c>
      <c r="EG20" s="37">
        <f>EG$13*SUMIFS(conditions!$42:$42,conditions!$8:$8,"&lt;="&amp;EG$9,conditions!$9:$9,"&gt;="&amp;EG$9)</f>
        <v>5.9400000000000048</v>
      </c>
      <c r="EH20" s="37">
        <f>EH$13*SUMIFS(conditions!$42:$42,conditions!$8:$8,"&lt;="&amp;EH$9,conditions!$9:$9,"&gt;="&amp;EH$9)</f>
        <v>0</v>
      </c>
      <c r="EI20" s="37">
        <f>EI$13*SUMIFS(conditions!$42:$42,conditions!$8:$8,"&lt;="&amp;EI$9,conditions!$9:$9,"&gt;="&amp;EI$9)</f>
        <v>0</v>
      </c>
      <c r="EJ20" s="37">
        <f>EJ$13*SUMIFS(conditions!$42:$42,conditions!$8:$8,"&lt;="&amp;EJ$9,conditions!$9:$9,"&gt;="&amp;EJ$9)</f>
        <v>5.9400000000000048</v>
      </c>
      <c r="EK20" s="37">
        <f>EK$13*SUMIFS(conditions!$42:$42,conditions!$8:$8,"&lt;="&amp;EK$9,conditions!$9:$9,"&gt;="&amp;EK$9)</f>
        <v>5.9400000000000048</v>
      </c>
      <c r="EL20" s="37">
        <f>EL$13*SUMIFS(conditions!$42:$42,conditions!$8:$8,"&lt;="&amp;EL$9,conditions!$9:$9,"&gt;="&amp;EL$9)</f>
        <v>5.9400000000000048</v>
      </c>
      <c r="EM20" s="37">
        <f>EM$13*SUMIFS(conditions!$42:$42,conditions!$8:$8,"&lt;="&amp;EM$9,conditions!$9:$9,"&gt;="&amp;EM$9)</f>
        <v>5.9400000000000048</v>
      </c>
      <c r="EN20" s="37">
        <f>EN$13*SUMIFS(conditions!$42:$42,conditions!$8:$8,"&lt;="&amp;EN$9,conditions!$9:$9,"&gt;="&amp;EN$9)</f>
        <v>7.1280000000000063</v>
      </c>
      <c r="EO20" s="37">
        <f>EO$13*SUMIFS(conditions!$42:$42,conditions!$8:$8,"&lt;="&amp;EO$9,conditions!$9:$9,"&gt;="&amp;EO$9)</f>
        <v>0</v>
      </c>
      <c r="EP20" s="37">
        <f>EP$13*SUMIFS(conditions!$42:$42,conditions!$8:$8,"&lt;="&amp;EP$9,conditions!$9:$9,"&gt;="&amp;EP$9)</f>
        <v>0</v>
      </c>
      <c r="EQ20" s="37">
        <f>EQ$13*SUMIFS(conditions!$42:$42,conditions!$8:$8,"&lt;="&amp;EQ$9,conditions!$9:$9,"&gt;="&amp;EQ$9)</f>
        <v>7.1280000000000063</v>
      </c>
      <c r="ER20" s="37">
        <f>ER$13*SUMIFS(conditions!$42:$42,conditions!$8:$8,"&lt;="&amp;ER$9,conditions!$9:$9,"&gt;="&amp;ER$9)</f>
        <v>7.1280000000000063</v>
      </c>
      <c r="ES20" s="37">
        <f>ES$13*SUMIFS(conditions!$42:$42,conditions!$8:$8,"&lt;="&amp;ES$9,conditions!$9:$9,"&gt;="&amp;ES$9)</f>
        <v>7.1280000000000063</v>
      </c>
      <c r="ET20" s="37">
        <f>ET$13*SUMIFS(conditions!$42:$42,conditions!$8:$8,"&lt;="&amp;ET$9,conditions!$9:$9,"&gt;="&amp;ET$9)</f>
        <v>7.1280000000000063</v>
      </c>
      <c r="EU20" s="37">
        <f>EU$13*SUMIFS(conditions!$42:$42,conditions!$8:$8,"&lt;="&amp;EU$9,conditions!$9:$9,"&gt;="&amp;EU$9)</f>
        <v>7.1280000000000063</v>
      </c>
      <c r="EV20" s="37">
        <f>EV$13*SUMIFS(conditions!$42:$42,conditions!$8:$8,"&lt;="&amp;EV$9,conditions!$9:$9,"&gt;="&amp;EV$9)</f>
        <v>0</v>
      </c>
      <c r="EW20" s="37">
        <f>EW$13*SUMIFS(conditions!$42:$42,conditions!$8:$8,"&lt;="&amp;EW$9,conditions!$9:$9,"&gt;="&amp;EW$9)</f>
        <v>0</v>
      </c>
      <c r="EX20" s="37">
        <f>EX$13*SUMIFS(conditions!$42:$42,conditions!$8:$8,"&lt;="&amp;EX$9,conditions!$9:$9,"&gt;="&amp;EX$9)</f>
        <v>7.1280000000000063</v>
      </c>
      <c r="EY20" s="37">
        <f>EY$13*SUMIFS(conditions!$42:$42,conditions!$8:$8,"&lt;="&amp;EY$9,conditions!$9:$9,"&gt;="&amp;EY$9)</f>
        <v>7.1280000000000063</v>
      </c>
      <c r="EZ20" s="37">
        <f>EZ$13*SUMIFS(conditions!$42:$42,conditions!$8:$8,"&lt;="&amp;EZ$9,conditions!$9:$9,"&gt;="&amp;EZ$9)</f>
        <v>7.1280000000000063</v>
      </c>
      <c r="FA20" s="37">
        <f>FA$13*SUMIFS(conditions!$42:$42,conditions!$8:$8,"&lt;="&amp;FA$9,conditions!$9:$9,"&gt;="&amp;FA$9)</f>
        <v>7.1280000000000063</v>
      </c>
      <c r="FB20" s="37">
        <f>FB$13*SUMIFS(conditions!$42:$42,conditions!$8:$8,"&lt;="&amp;FB$9,conditions!$9:$9,"&gt;="&amp;FB$9)</f>
        <v>7.1280000000000063</v>
      </c>
      <c r="FC20" s="37">
        <f>FC$13*SUMIFS(conditions!$42:$42,conditions!$8:$8,"&lt;="&amp;FC$9,conditions!$9:$9,"&gt;="&amp;FC$9)</f>
        <v>0</v>
      </c>
      <c r="FD20" s="37">
        <f>FD$13*SUMIFS(conditions!$42:$42,conditions!$8:$8,"&lt;="&amp;FD$9,conditions!$9:$9,"&gt;="&amp;FD$9)</f>
        <v>0</v>
      </c>
      <c r="FE20" s="37">
        <f>FE$13*SUMIFS(conditions!$42:$42,conditions!$8:$8,"&lt;="&amp;FE$9,conditions!$9:$9,"&gt;="&amp;FE$9)</f>
        <v>7.1280000000000063</v>
      </c>
      <c r="FF20" s="37">
        <f>FF$13*SUMIFS(conditions!$42:$42,conditions!$8:$8,"&lt;="&amp;FF$9,conditions!$9:$9,"&gt;="&amp;FF$9)</f>
        <v>7.1280000000000063</v>
      </c>
      <c r="FG20" s="37">
        <f>FG$13*SUMIFS(conditions!$42:$42,conditions!$8:$8,"&lt;="&amp;FG$9,conditions!$9:$9,"&gt;="&amp;FG$9)</f>
        <v>7.1280000000000063</v>
      </c>
      <c r="FH20" s="37">
        <f>FH$13*SUMIFS(conditions!$42:$42,conditions!$8:$8,"&lt;="&amp;FH$9,conditions!$9:$9,"&gt;="&amp;FH$9)</f>
        <v>7.1280000000000063</v>
      </c>
      <c r="FI20" s="37">
        <f>FI$13*SUMIFS(conditions!$42:$42,conditions!$8:$8,"&lt;="&amp;FI$9,conditions!$9:$9,"&gt;="&amp;FI$9)</f>
        <v>7.1280000000000063</v>
      </c>
      <c r="FJ20" s="37">
        <f>FJ$13*SUMIFS(conditions!$42:$42,conditions!$8:$8,"&lt;="&amp;FJ$9,conditions!$9:$9,"&gt;="&amp;FJ$9)</f>
        <v>0</v>
      </c>
      <c r="FK20" s="37">
        <f>FK$13*SUMIFS(conditions!$42:$42,conditions!$8:$8,"&lt;="&amp;FK$9,conditions!$9:$9,"&gt;="&amp;FK$9)</f>
        <v>0</v>
      </c>
      <c r="FL20" s="37">
        <f>FL$13*SUMIFS(conditions!$42:$42,conditions!$8:$8,"&lt;="&amp;FL$9,conditions!$9:$9,"&gt;="&amp;FL$9)</f>
        <v>7.1280000000000063</v>
      </c>
      <c r="FM20" s="37">
        <f>FM$13*SUMIFS(conditions!$42:$42,conditions!$8:$8,"&lt;="&amp;FM$9,conditions!$9:$9,"&gt;="&amp;FM$9)</f>
        <v>7.1280000000000063</v>
      </c>
      <c r="FN20" s="37">
        <f>FN$13*SUMIFS(conditions!$42:$42,conditions!$8:$8,"&lt;="&amp;FN$9,conditions!$9:$9,"&gt;="&amp;FN$9)</f>
        <v>7.1280000000000063</v>
      </c>
      <c r="FO20" s="37">
        <f>FO$13*SUMIFS(conditions!$42:$42,conditions!$8:$8,"&lt;="&amp;FO$9,conditions!$9:$9,"&gt;="&amp;FO$9)</f>
        <v>7.1280000000000063</v>
      </c>
      <c r="FP20" s="37">
        <f>FP$13*SUMIFS(conditions!$42:$42,conditions!$8:$8,"&lt;="&amp;FP$9,conditions!$9:$9,"&gt;="&amp;FP$9)</f>
        <v>7.1280000000000063</v>
      </c>
      <c r="FQ20" s="37">
        <f>FQ$13*SUMIFS(conditions!$42:$42,conditions!$8:$8,"&lt;="&amp;FQ$9,conditions!$9:$9,"&gt;="&amp;FQ$9)</f>
        <v>0</v>
      </c>
      <c r="FR20" s="37">
        <f>FR$13*SUMIFS(conditions!$42:$42,conditions!$8:$8,"&lt;="&amp;FR$9,conditions!$9:$9,"&gt;="&amp;FR$9)</f>
        <v>0</v>
      </c>
      <c r="FS20" s="37">
        <f>FS$13*SUMIFS(conditions!$42:$42,conditions!$8:$8,"&lt;="&amp;FS$9,conditions!$9:$9,"&gt;="&amp;FS$9)</f>
        <v>7.4844000000000062</v>
      </c>
      <c r="FT20" s="37">
        <f>FT$13*SUMIFS(conditions!$42:$42,conditions!$8:$8,"&lt;="&amp;FT$9,conditions!$9:$9,"&gt;="&amp;FT$9)</f>
        <v>7.4844000000000062</v>
      </c>
      <c r="FU20" s="37">
        <f>FU$13*SUMIFS(conditions!$42:$42,conditions!$8:$8,"&lt;="&amp;FU$9,conditions!$9:$9,"&gt;="&amp;FU$9)</f>
        <v>7.4844000000000062</v>
      </c>
      <c r="FV20" s="37">
        <f>FV$13*SUMIFS(conditions!$42:$42,conditions!$8:$8,"&lt;="&amp;FV$9,conditions!$9:$9,"&gt;="&amp;FV$9)</f>
        <v>7.4844000000000062</v>
      </c>
      <c r="FW20" s="37">
        <f>FW$13*SUMIFS(conditions!$42:$42,conditions!$8:$8,"&lt;="&amp;FW$9,conditions!$9:$9,"&gt;="&amp;FW$9)</f>
        <v>7.4844000000000062</v>
      </c>
      <c r="FX20" s="37">
        <f>FX$13*SUMIFS(conditions!$42:$42,conditions!$8:$8,"&lt;="&amp;FX$9,conditions!$9:$9,"&gt;="&amp;FX$9)</f>
        <v>0</v>
      </c>
      <c r="FY20" s="37">
        <f>FY$13*SUMIFS(conditions!$42:$42,conditions!$8:$8,"&lt;="&amp;FY$9,conditions!$9:$9,"&gt;="&amp;FY$9)</f>
        <v>0</v>
      </c>
      <c r="FZ20" s="37">
        <f>FZ$13*SUMIFS(conditions!$42:$42,conditions!$8:$8,"&lt;="&amp;FZ$9,conditions!$9:$9,"&gt;="&amp;FZ$9)</f>
        <v>7.4844000000000062</v>
      </c>
      <c r="GA20" s="37">
        <f>GA$13*SUMIFS(conditions!$42:$42,conditions!$8:$8,"&lt;="&amp;GA$9,conditions!$9:$9,"&gt;="&amp;GA$9)</f>
        <v>7.4844000000000062</v>
      </c>
      <c r="GB20" s="37">
        <f>GB$13*SUMIFS(conditions!$42:$42,conditions!$8:$8,"&lt;="&amp;GB$9,conditions!$9:$9,"&gt;="&amp;GB$9)</f>
        <v>7.4844000000000062</v>
      </c>
      <c r="GC20" s="37">
        <f>GC$13*SUMIFS(conditions!$42:$42,conditions!$8:$8,"&lt;="&amp;GC$9,conditions!$9:$9,"&gt;="&amp;GC$9)</f>
        <v>7.4844000000000062</v>
      </c>
      <c r="GD20" s="37">
        <f>GD$13*SUMIFS(conditions!$42:$42,conditions!$8:$8,"&lt;="&amp;GD$9,conditions!$9:$9,"&gt;="&amp;GD$9)</f>
        <v>7.4844000000000062</v>
      </c>
      <c r="GE20" s="37">
        <f>GE$13*SUMIFS(conditions!$42:$42,conditions!$8:$8,"&lt;="&amp;GE$9,conditions!$9:$9,"&gt;="&amp;GE$9)</f>
        <v>0</v>
      </c>
      <c r="GF20" s="37">
        <f>GF$13*SUMIFS(conditions!$42:$42,conditions!$8:$8,"&lt;="&amp;GF$9,conditions!$9:$9,"&gt;="&amp;GF$9)</f>
        <v>0</v>
      </c>
      <c r="GG20" s="37">
        <f>GG$13*SUMIFS(conditions!$42:$42,conditions!$8:$8,"&lt;="&amp;GG$9,conditions!$9:$9,"&gt;="&amp;GG$9)</f>
        <v>7.4844000000000062</v>
      </c>
      <c r="GH20" s="37">
        <f>GH$13*SUMIFS(conditions!$42:$42,conditions!$8:$8,"&lt;="&amp;GH$9,conditions!$9:$9,"&gt;="&amp;GH$9)</f>
        <v>7.4844000000000062</v>
      </c>
      <c r="GI20" s="37">
        <f>GI$13*SUMIFS(conditions!$42:$42,conditions!$8:$8,"&lt;="&amp;GI$9,conditions!$9:$9,"&gt;="&amp;GI$9)</f>
        <v>7.4844000000000062</v>
      </c>
      <c r="GJ20" s="37">
        <f>GJ$13*SUMIFS(conditions!$42:$42,conditions!$8:$8,"&lt;="&amp;GJ$9,conditions!$9:$9,"&gt;="&amp;GJ$9)</f>
        <v>7.4844000000000062</v>
      </c>
      <c r="GK20" s="37">
        <f>GK$13*SUMIFS(conditions!$42:$42,conditions!$8:$8,"&lt;="&amp;GK$9,conditions!$9:$9,"&gt;="&amp;GK$9)</f>
        <v>7.4844000000000062</v>
      </c>
      <c r="GL20" s="37">
        <f>GL$13*SUMIFS(conditions!$42:$42,conditions!$8:$8,"&lt;="&amp;GL$9,conditions!$9:$9,"&gt;="&amp;GL$9)</f>
        <v>0</v>
      </c>
      <c r="GM20" s="37">
        <f>GM$13*SUMIFS(conditions!$42:$42,conditions!$8:$8,"&lt;="&amp;GM$9,conditions!$9:$9,"&gt;="&amp;GM$9)</f>
        <v>0</v>
      </c>
      <c r="GN20" s="37">
        <f>GN$13*SUMIFS(conditions!$42:$42,conditions!$8:$8,"&lt;="&amp;GN$9,conditions!$9:$9,"&gt;="&amp;GN$9)</f>
        <v>7.4844000000000062</v>
      </c>
      <c r="GO20" s="37">
        <f>GO$13*SUMIFS(conditions!$42:$42,conditions!$8:$8,"&lt;="&amp;GO$9,conditions!$9:$9,"&gt;="&amp;GO$9)</f>
        <v>7.4844000000000062</v>
      </c>
      <c r="GP20" s="37">
        <f>GP$13*SUMIFS(conditions!$42:$42,conditions!$8:$8,"&lt;="&amp;GP$9,conditions!$9:$9,"&gt;="&amp;GP$9)</f>
        <v>7.4844000000000062</v>
      </c>
      <c r="GQ20" s="37">
        <f>GQ$13*SUMIFS(conditions!$42:$42,conditions!$8:$8,"&lt;="&amp;GQ$9,conditions!$9:$9,"&gt;="&amp;GQ$9)</f>
        <v>7.4844000000000062</v>
      </c>
      <c r="GR20" s="37">
        <f>GR$13*SUMIFS(conditions!$42:$42,conditions!$8:$8,"&lt;="&amp;GR$9,conditions!$9:$9,"&gt;="&amp;GR$9)</f>
        <v>7.4844000000000062</v>
      </c>
      <c r="GS20" s="37">
        <f>GS$13*SUMIFS(conditions!$42:$42,conditions!$8:$8,"&lt;="&amp;GS$9,conditions!$9:$9,"&gt;="&amp;GS$9)</f>
        <v>0</v>
      </c>
      <c r="GT20" s="37">
        <f>GT$13*SUMIFS(conditions!$42:$42,conditions!$8:$8,"&lt;="&amp;GT$9,conditions!$9:$9,"&gt;="&amp;GT$9)</f>
        <v>0</v>
      </c>
      <c r="GU20" s="37">
        <f>GU$13*SUMIFS(conditions!$42:$42,conditions!$8:$8,"&lt;="&amp;GU$9,conditions!$9:$9,"&gt;="&amp;GU$9)</f>
        <v>7.4844000000000062</v>
      </c>
      <c r="GV20" s="37">
        <f>GV$13*SUMIFS(conditions!$42:$42,conditions!$8:$8,"&lt;="&amp;GV$9,conditions!$9:$9,"&gt;="&amp;GV$9)</f>
        <v>7.4844000000000062</v>
      </c>
      <c r="GW20" s="37">
        <f>GW$13*SUMIFS(conditions!$42:$42,conditions!$8:$8,"&lt;="&amp;GW$9,conditions!$9:$9,"&gt;="&amp;GW$9)</f>
        <v>8.2952100000000062</v>
      </c>
      <c r="GX20" s="37">
        <f>GX$13*SUMIFS(conditions!$42:$42,conditions!$8:$8,"&lt;="&amp;GX$9,conditions!$9:$9,"&gt;="&amp;GX$9)</f>
        <v>8.2952100000000062</v>
      </c>
      <c r="GY20" s="37">
        <f>GY$13*SUMIFS(conditions!$42:$42,conditions!$8:$8,"&lt;="&amp;GY$9,conditions!$9:$9,"&gt;="&amp;GY$9)</f>
        <v>8.2952100000000062</v>
      </c>
      <c r="GZ20" s="37">
        <f>GZ$13*SUMIFS(conditions!$42:$42,conditions!$8:$8,"&lt;="&amp;GZ$9,conditions!$9:$9,"&gt;="&amp;GZ$9)</f>
        <v>0</v>
      </c>
      <c r="HA20" s="37">
        <f>HA$13*SUMIFS(conditions!$42:$42,conditions!$8:$8,"&lt;="&amp;HA$9,conditions!$9:$9,"&gt;="&amp;HA$9)</f>
        <v>0</v>
      </c>
      <c r="HB20" s="37">
        <f>HB$13*SUMIFS(conditions!$42:$42,conditions!$8:$8,"&lt;="&amp;HB$9,conditions!$9:$9,"&gt;="&amp;HB$9)</f>
        <v>8.2952100000000062</v>
      </c>
      <c r="HC20" s="37">
        <f>HC$13*SUMIFS(conditions!$42:$42,conditions!$8:$8,"&lt;="&amp;HC$9,conditions!$9:$9,"&gt;="&amp;HC$9)</f>
        <v>8.2952100000000062</v>
      </c>
      <c r="HD20" s="37">
        <f>HD$13*SUMIFS(conditions!$42:$42,conditions!$8:$8,"&lt;="&amp;HD$9,conditions!$9:$9,"&gt;="&amp;HD$9)</f>
        <v>8.2952100000000062</v>
      </c>
      <c r="HE20" s="37">
        <f>HE$13*SUMIFS(conditions!$42:$42,conditions!$8:$8,"&lt;="&amp;HE$9,conditions!$9:$9,"&gt;="&amp;HE$9)</f>
        <v>8.2952100000000062</v>
      </c>
      <c r="HF20" s="37">
        <f>HF$13*SUMIFS(conditions!$42:$42,conditions!$8:$8,"&lt;="&amp;HF$9,conditions!$9:$9,"&gt;="&amp;HF$9)</f>
        <v>8.2952100000000062</v>
      </c>
      <c r="HG20" s="37">
        <f>HG$13*SUMIFS(conditions!$42:$42,conditions!$8:$8,"&lt;="&amp;HG$9,conditions!$9:$9,"&gt;="&amp;HG$9)</f>
        <v>0</v>
      </c>
      <c r="HH20" s="37">
        <f>HH$13*SUMIFS(conditions!$42:$42,conditions!$8:$8,"&lt;="&amp;HH$9,conditions!$9:$9,"&gt;="&amp;HH$9)</f>
        <v>0</v>
      </c>
      <c r="HI20" s="37">
        <f>HI$13*SUMIFS(conditions!$42:$42,conditions!$8:$8,"&lt;="&amp;HI$9,conditions!$9:$9,"&gt;="&amp;HI$9)</f>
        <v>8.2952100000000062</v>
      </c>
      <c r="HJ20" s="37">
        <f>HJ$13*SUMIFS(conditions!$42:$42,conditions!$8:$8,"&lt;="&amp;HJ$9,conditions!$9:$9,"&gt;="&amp;HJ$9)</f>
        <v>8.2952100000000062</v>
      </c>
      <c r="HK20" s="37">
        <f>HK$13*SUMIFS(conditions!$42:$42,conditions!$8:$8,"&lt;="&amp;HK$9,conditions!$9:$9,"&gt;="&amp;HK$9)</f>
        <v>8.2952100000000062</v>
      </c>
      <c r="HL20" s="37">
        <f>HL$13*SUMIFS(conditions!$42:$42,conditions!$8:$8,"&lt;="&amp;HL$9,conditions!$9:$9,"&gt;="&amp;HL$9)</f>
        <v>8.2952100000000062</v>
      </c>
      <c r="HM20" s="37">
        <f>HM$13*SUMIFS(conditions!$42:$42,conditions!$8:$8,"&lt;="&amp;HM$9,conditions!$9:$9,"&gt;="&amp;HM$9)</f>
        <v>8.2952100000000062</v>
      </c>
      <c r="HN20" s="37">
        <f>HN$13*SUMIFS(conditions!$42:$42,conditions!$8:$8,"&lt;="&amp;HN$9,conditions!$9:$9,"&gt;="&amp;HN$9)</f>
        <v>0</v>
      </c>
      <c r="HO20" s="37">
        <f>HO$13*SUMIFS(conditions!$42:$42,conditions!$8:$8,"&lt;="&amp;HO$9,conditions!$9:$9,"&gt;="&amp;HO$9)</f>
        <v>0</v>
      </c>
      <c r="HP20" s="37">
        <f>HP$13*SUMIFS(conditions!$42:$42,conditions!$8:$8,"&lt;="&amp;HP$9,conditions!$9:$9,"&gt;="&amp;HP$9)</f>
        <v>8.2952100000000062</v>
      </c>
      <c r="HQ20" s="37">
        <f>HQ$13*SUMIFS(conditions!$42:$42,conditions!$8:$8,"&lt;="&amp;HQ$9,conditions!$9:$9,"&gt;="&amp;HQ$9)</f>
        <v>8.2952100000000062</v>
      </c>
      <c r="HR20" s="37">
        <f>HR$13*SUMIFS(conditions!$42:$42,conditions!$8:$8,"&lt;="&amp;HR$9,conditions!$9:$9,"&gt;="&amp;HR$9)</f>
        <v>8.2952100000000062</v>
      </c>
      <c r="HS20" s="37">
        <f>HS$13*SUMIFS(conditions!$42:$42,conditions!$8:$8,"&lt;="&amp;HS$9,conditions!$9:$9,"&gt;="&amp;HS$9)</f>
        <v>8.2952100000000062</v>
      </c>
      <c r="HT20" s="37">
        <f>HT$13*SUMIFS(conditions!$42:$42,conditions!$8:$8,"&lt;="&amp;HT$9,conditions!$9:$9,"&gt;="&amp;HT$9)</f>
        <v>8.2952100000000062</v>
      </c>
      <c r="HU20" s="37">
        <f>HU$13*SUMIFS(conditions!$42:$42,conditions!$8:$8,"&lt;="&amp;HU$9,conditions!$9:$9,"&gt;="&amp;HU$9)</f>
        <v>0</v>
      </c>
      <c r="HV20" s="37">
        <f>HV$13*SUMIFS(conditions!$42:$42,conditions!$8:$8,"&lt;="&amp;HV$9,conditions!$9:$9,"&gt;="&amp;HV$9)</f>
        <v>0</v>
      </c>
      <c r="HW20" s="37">
        <f>HW$13*SUMIFS(conditions!$42:$42,conditions!$8:$8,"&lt;="&amp;HW$9,conditions!$9:$9,"&gt;="&amp;HW$9)</f>
        <v>8.2952100000000062</v>
      </c>
      <c r="HX20" s="37">
        <f>HX$13*SUMIFS(conditions!$42:$42,conditions!$8:$8,"&lt;="&amp;HX$9,conditions!$9:$9,"&gt;="&amp;HX$9)</f>
        <v>8.2952100000000062</v>
      </c>
      <c r="HY20" s="37">
        <f>HY$13*SUMIFS(conditions!$42:$42,conditions!$8:$8,"&lt;="&amp;HY$9,conditions!$9:$9,"&gt;="&amp;HY$9)</f>
        <v>8.2952100000000062</v>
      </c>
      <c r="HZ20" s="37">
        <f>HZ$13*SUMIFS(conditions!$42:$42,conditions!$8:$8,"&lt;="&amp;HZ$9,conditions!$9:$9,"&gt;="&amp;HZ$9)</f>
        <v>8.2952100000000062</v>
      </c>
      <c r="IA20" s="37">
        <f>IA$13*SUMIFS(conditions!$42:$42,conditions!$8:$8,"&lt;="&amp;IA$9,conditions!$9:$9,"&gt;="&amp;IA$9)</f>
        <v>8.2952100000000062</v>
      </c>
      <c r="IB20" s="37">
        <f>IB$13*SUMIFS(conditions!$42:$42,conditions!$8:$8,"&lt;="&amp;IB$9,conditions!$9:$9,"&gt;="&amp;IB$9)</f>
        <v>0</v>
      </c>
      <c r="IC20" s="37">
        <f>IC$13*SUMIFS(conditions!$42:$42,conditions!$8:$8,"&lt;="&amp;IC$9,conditions!$9:$9,"&gt;="&amp;IC$9)</f>
        <v>0</v>
      </c>
      <c r="ID20" s="37">
        <f>ID$13*SUMIFS(conditions!$42:$42,conditions!$8:$8,"&lt;="&amp;ID$9,conditions!$9:$9,"&gt;="&amp;ID$9)</f>
        <v>7.6315932000000055</v>
      </c>
      <c r="IE20" s="37">
        <f>IE$13*SUMIFS(conditions!$42:$42,conditions!$8:$8,"&lt;="&amp;IE$9,conditions!$9:$9,"&gt;="&amp;IE$9)</f>
        <v>7.6315932000000055</v>
      </c>
      <c r="IF20" s="37">
        <f>IF$13*SUMIFS(conditions!$42:$42,conditions!$8:$8,"&lt;="&amp;IF$9,conditions!$9:$9,"&gt;="&amp;IF$9)</f>
        <v>7.6315932000000055</v>
      </c>
      <c r="IG20" s="37">
        <f>IG$13*SUMIFS(conditions!$42:$42,conditions!$8:$8,"&lt;="&amp;IG$9,conditions!$9:$9,"&gt;="&amp;IG$9)</f>
        <v>7.6315932000000055</v>
      </c>
      <c r="IH20" s="37">
        <f>IH$13*SUMIFS(conditions!$42:$42,conditions!$8:$8,"&lt;="&amp;IH$9,conditions!$9:$9,"&gt;="&amp;IH$9)</f>
        <v>7.6315932000000055</v>
      </c>
      <c r="II20" s="37">
        <f>II$13*SUMIFS(conditions!$42:$42,conditions!$8:$8,"&lt;="&amp;II$9,conditions!$9:$9,"&gt;="&amp;II$9)</f>
        <v>0</v>
      </c>
      <c r="IJ20" s="37">
        <f>IJ$13*SUMIFS(conditions!$42:$42,conditions!$8:$8,"&lt;="&amp;IJ$9,conditions!$9:$9,"&gt;="&amp;IJ$9)</f>
        <v>0</v>
      </c>
      <c r="IK20" s="37">
        <f>IK$13*SUMIFS(conditions!$42:$42,conditions!$8:$8,"&lt;="&amp;IK$9,conditions!$9:$9,"&gt;="&amp;IK$9)</f>
        <v>7.6315932000000055</v>
      </c>
      <c r="IL20" s="37">
        <f>IL$13*SUMIFS(conditions!$42:$42,conditions!$8:$8,"&lt;="&amp;IL$9,conditions!$9:$9,"&gt;="&amp;IL$9)</f>
        <v>7.6315932000000055</v>
      </c>
      <c r="IM20" s="37">
        <f>IM$13*SUMIFS(conditions!$42:$42,conditions!$8:$8,"&lt;="&amp;IM$9,conditions!$9:$9,"&gt;="&amp;IM$9)</f>
        <v>7.6315932000000055</v>
      </c>
      <c r="IN20" s="37">
        <f>IN$13*SUMIFS(conditions!$42:$42,conditions!$8:$8,"&lt;="&amp;IN$9,conditions!$9:$9,"&gt;="&amp;IN$9)</f>
        <v>7.6315932000000055</v>
      </c>
      <c r="IO20" s="37">
        <f>IO$13*SUMIFS(conditions!$42:$42,conditions!$8:$8,"&lt;="&amp;IO$9,conditions!$9:$9,"&gt;="&amp;IO$9)</f>
        <v>7.6315932000000055</v>
      </c>
      <c r="IP20" s="37">
        <f>IP$13*SUMIFS(conditions!$42:$42,conditions!$8:$8,"&lt;="&amp;IP$9,conditions!$9:$9,"&gt;="&amp;IP$9)</f>
        <v>0</v>
      </c>
      <c r="IQ20" s="37">
        <f>IQ$13*SUMIFS(conditions!$42:$42,conditions!$8:$8,"&lt;="&amp;IQ$9,conditions!$9:$9,"&gt;="&amp;IQ$9)</f>
        <v>0</v>
      </c>
      <c r="IR20" s="37">
        <f>IR$13*SUMIFS(conditions!$42:$42,conditions!$8:$8,"&lt;="&amp;IR$9,conditions!$9:$9,"&gt;="&amp;IR$9)</f>
        <v>7.6315932000000055</v>
      </c>
      <c r="IS20" s="37">
        <f>IS$13*SUMIFS(conditions!$42:$42,conditions!$8:$8,"&lt;="&amp;IS$9,conditions!$9:$9,"&gt;="&amp;IS$9)</f>
        <v>7.6315932000000055</v>
      </c>
      <c r="IT20" s="37">
        <f>IT$13*SUMIFS(conditions!$42:$42,conditions!$8:$8,"&lt;="&amp;IT$9,conditions!$9:$9,"&gt;="&amp;IT$9)</f>
        <v>7.6315932000000055</v>
      </c>
      <c r="IU20" s="37">
        <f>IU$13*SUMIFS(conditions!$42:$42,conditions!$8:$8,"&lt;="&amp;IU$9,conditions!$9:$9,"&gt;="&amp;IU$9)</f>
        <v>7.6315932000000055</v>
      </c>
      <c r="IV20" s="37">
        <f>IV$13*SUMIFS(conditions!$42:$42,conditions!$8:$8,"&lt;="&amp;IV$9,conditions!$9:$9,"&gt;="&amp;IV$9)</f>
        <v>7.6315932000000055</v>
      </c>
      <c r="IW20" s="37">
        <f>IW$13*SUMIFS(conditions!$42:$42,conditions!$8:$8,"&lt;="&amp;IW$9,conditions!$9:$9,"&gt;="&amp;IW$9)</f>
        <v>0</v>
      </c>
      <c r="IX20" s="37">
        <f>IX$13*SUMIFS(conditions!$42:$42,conditions!$8:$8,"&lt;="&amp;IX$9,conditions!$9:$9,"&gt;="&amp;IX$9)</f>
        <v>0</v>
      </c>
      <c r="IY20" s="37">
        <f>IY$13*SUMIFS(conditions!$42:$42,conditions!$8:$8,"&lt;="&amp;IY$9,conditions!$9:$9,"&gt;="&amp;IY$9)</f>
        <v>7.6315932000000055</v>
      </c>
      <c r="IZ20" s="37">
        <f>IZ$13*SUMIFS(conditions!$42:$42,conditions!$8:$8,"&lt;="&amp;IZ$9,conditions!$9:$9,"&gt;="&amp;IZ$9)</f>
        <v>7.6315932000000055</v>
      </c>
      <c r="JA20" s="37">
        <f>JA$13*SUMIFS(conditions!$42:$42,conditions!$8:$8,"&lt;="&amp;JA$9,conditions!$9:$9,"&gt;="&amp;JA$9)</f>
        <v>7.6315932000000055</v>
      </c>
      <c r="JB20" s="37">
        <f>JB$13*SUMIFS(conditions!$42:$42,conditions!$8:$8,"&lt;="&amp;JB$9,conditions!$9:$9,"&gt;="&amp;JB$9)</f>
        <v>7.6315932000000055</v>
      </c>
      <c r="JC20" s="37">
        <f>JC$13*SUMIFS(conditions!$42:$42,conditions!$8:$8,"&lt;="&amp;JC$9,conditions!$9:$9,"&gt;="&amp;JC$9)</f>
        <v>7.6315932000000055</v>
      </c>
      <c r="JD20" s="37">
        <f>JD$13*SUMIFS(conditions!$42:$42,conditions!$8:$8,"&lt;="&amp;JD$9,conditions!$9:$9,"&gt;="&amp;JD$9)</f>
        <v>0</v>
      </c>
      <c r="JE20" s="37">
        <f>JE$13*SUMIFS(conditions!$42:$42,conditions!$8:$8,"&lt;="&amp;JE$9,conditions!$9:$9,"&gt;="&amp;JE$9)</f>
        <v>0</v>
      </c>
      <c r="JF20" s="37">
        <f>JF$13*SUMIFS(conditions!$42:$42,conditions!$8:$8,"&lt;="&amp;JF$9,conditions!$9:$9,"&gt;="&amp;JF$9)</f>
        <v>7.8605409960000054</v>
      </c>
      <c r="JG20" s="37">
        <f>JG$13*SUMIFS(conditions!$42:$42,conditions!$8:$8,"&lt;="&amp;JG$9,conditions!$9:$9,"&gt;="&amp;JG$9)</f>
        <v>7.8605409960000054</v>
      </c>
      <c r="JH20" s="37">
        <f>JH$13*SUMIFS(conditions!$42:$42,conditions!$8:$8,"&lt;="&amp;JH$9,conditions!$9:$9,"&gt;="&amp;JH$9)</f>
        <v>7.8605409960000054</v>
      </c>
      <c r="JI20" s="37">
        <f>JI$13*SUMIFS(conditions!$42:$42,conditions!$8:$8,"&lt;="&amp;JI$9,conditions!$9:$9,"&gt;="&amp;JI$9)</f>
        <v>7.8605409960000054</v>
      </c>
      <c r="JJ20" s="37">
        <f>JJ$13*SUMIFS(conditions!$42:$42,conditions!$8:$8,"&lt;="&amp;JJ$9,conditions!$9:$9,"&gt;="&amp;JJ$9)</f>
        <v>7.8605409960000054</v>
      </c>
      <c r="JK20" s="37">
        <f>JK$13*SUMIFS(conditions!$42:$42,conditions!$8:$8,"&lt;="&amp;JK$9,conditions!$9:$9,"&gt;="&amp;JK$9)</f>
        <v>0</v>
      </c>
      <c r="JL20" s="37">
        <f>JL$13*SUMIFS(conditions!$42:$42,conditions!$8:$8,"&lt;="&amp;JL$9,conditions!$9:$9,"&gt;="&amp;JL$9)</f>
        <v>0</v>
      </c>
      <c r="JM20" s="37">
        <f>JM$13*SUMIFS(conditions!$42:$42,conditions!$8:$8,"&lt;="&amp;JM$9,conditions!$9:$9,"&gt;="&amp;JM$9)</f>
        <v>7.8605409960000054</v>
      </c>
      <c r="JN20" s="37">
        <f>JN$13*SUMIFS(conditions!$42:$42,conditions!$8:$8,"&lt;="&amp;JN$9,conditions!$9:$9,"&gt;="&amp;JN$9)</f>
        <v>7.8605409960000054</v>
      </c>
      <c r="JO20" s="37">
        <f>JO$13*SUMIFS(conditions!$42:$42,conditions!$8:$8,"&lt;="&amp;JO$9,conditions!$9:$9,"&gt;="&amp;JO$9)</f>
        <v>7.8605409960000054</v>
      </c>
      <c r="JP20" s="37">
        <f>JP$13*SUMIFS(conditions!$42:$42,conditions!$8:$8,"&lt;="&amp;JP$9,conditions!$9:$9,"&gt;="&amp;JP$9)</f>
        <v>7.8605409960000054</v>
      </c>
      <c r="JQ20" s="37">
        <f>JQ$13*SUMIFS(conditions!$42:$42,conditions!$8:$8,"&lt;="&amp;JQ$9,conditions!$9:$9,"&gt;="&amp;JQ$9)</f>
        <v>7.8605409960000054</v>
      </c>
      <c r="JR20" s="37">
        <f>JR$13*SUMIFS(conditions!$42:$42,conditions!$8:$8,"&lt;="&amp;JR$9,conditions!$9:$9,"&gt;="&amp;JR$9)</f>
        <v>0</v>
      </c>
      <c r="JS20" s="37">
        <f>JS$13*SUMIFS(conditions!$42:$42,conditions!$8:$8,"&lt;="&amp;JS$9,conditions!$9:$9,"&gt;="&amp;JS$9)</f>
        <v>0</v>
      </c>
      <c r="JT20" s="37">
        <f>JT$13*SUMIFS(conditions!$42:$42,conditions!$8:$8,"&lt;="&amp;JT$9,conditions!$9:$9,"&gt;="&amp;JT$9)</f>
        <v>7.8605409960000054</v>
      </c>
      <c r="JU20" s="37">
        <f>JU$13*SUMIFS(conditions!$42:$42,conditions!$8:$8,"&lt;="&amp;JU$9,conditions!$9:$9,"&gt;="&amp;JU$9)</f>
        <v>7.8605409960000054</v>
      </c>
      <c r="JV20" s="37">
        <f>JV$13*SUMIFS(conditions!$42:$42,conditions!$8:$8,"&lt;="&amp;JV$9,conditions!$9:$9,"&gt;="&amp;JV$9)</f>
        <v>7.8605409960000054</v>
      </c>
      <c r="JW20" s="37">
        <f>JW$13*SUMIFS(conditions!$42:$42,conditions!$8:$8,"&lt;="&amp;JW$9,conditions!$9:$9,"&gt;="&amp;JW$9)</f>
        <v>7.8605409960000054</v>
      </c>
      <c r="JX20" s="37">
        <f>JX$13*SUMIFS(conditions!$42:$42,conditions!$8:$8,"&lt;="&amp;JX$9,conditions!$9:$9,"&gt;="&amp;JX$9)</f>
        <v>7.8605409960000054</v>
      </c>
      <c r="JY20" s="37">
        <f>JY$13*SUMIFS(conditions!$42:$42,conditions!$8:$8,"&lt;="&amp;JY$9,conditions!$9:$9,"&gt;="&amp;JY$9)</f>
        <v>0</v>
      </c>
      <c r="JZ20" s="37">
        <f>JZ$13*SUMIFS(conditions!$42:$42,conditions!$8:$8,"&lt;="&amp;JZ$9,conditions!$9:$9,"&gt;="&amp;JZ$9)</f>
        <v>0</v>
      </c>
      <c r="KA20" s="37">
        <f>KA$13*SUMIFS(conditions!$42:$42,conditions!$8:$8,"&lt;="&amp;KA$9,conditions!$9:$9,"&gt;="&amp;KA$9)</f>
        <v>7.8605409960000054</v>
      </c>
      <c r="KB20" s="37">
        <f>KB$13*SUMIFS(conditions!$42:$42,conditions!$8:$8,"&lt;="&amp;KB$9,conditions!$9:$9,"&gt;="&amp;KB$9)</f>
        <v>7.8605409960000054</v>
      </c>
      <c r="KC20" s="37">
        <f>KC$13*SUMIFS(conditions!$42:$42,conditions!$8:$8,"&lt;="&amp;KC$9,conditions!$9:$9,"&gt;="&amp;KC$9)</f>
        <v>7.8605409960000054</v>
      </c>
      <c r="KD20" s="37">
        <f>KD$13*SUMIFS(conditions!$42:$42,conditions!$8:$8,"&lt;="&amp;KD$9,conditions!$9:$9,"&gt;="&amp;KD$9)</f>
        <v>7.8605409960000054</v>
      </c>
      <c r="KE20" s="37">
        <f>KE$13*SUMIFS(conditions!$42:$42,conditions!$8:$8,"&lt;="&amp;KE$9,conditions!$9:$9,"&gt;="&amp;KE$9)</f>
        <v>7.8605409960000054</v>
      </c>
      <c r="KF20" s="37">
        <f>KF$13*SUMIFS(conditions!$42:$42,conditions!$8:$8,"&lt;="&amp;KF$9,conditions!$9:$9,"&gt;="&amp;KF$9)</f>
        <v>0</v>
      </c>
      <c r="KG20" s="37">
        <f>KG$13*SUMIFS(conditions!$42:$42,conditions!$8:$8,"&lt;="&amp;KG$9,conditions!$9:$9,"&gt;="&amp;KG$9)</f>
        <v>0</v>
      </c>
      <c r="KH20" s="37">
        <f>KH$13*SUMIFS(conditions!$42:$42,conditions!$8:$8,"&lt;="&amp;KH$9,conditions!$9:$9,"&gt;="&amp;KH$9)</f>
        <v>7.8605409960000054</v>
      </c>
      <c r="KI20" s="37">
        <f>KI$13*SUMIFS(conditions!$42:$42,conditions!$8:$8,"&lt;="&amp;KI$9,conditions!$9:$9,"&gt;="&amp;KI$9)</f>
        <v>7.8605409960000054</v>
      </c>
      <c r="KJ20" s="37">
        <f>KJ$13*SUMIFS(conditions!$42:$42,conditions!$8:$8,"&lt;="&amp;KJ$9,conditions!$9:$9,"&gt;="&amp;KJ$9)</f>
        <v>10.293565590000007</v>
      </c>
      <c r="KK20" s="37">
        <f>KK$13*SUMIFS(conditions!$42:$42,conditions!$8:$8,"&lt;="&amp;KK$9,conditions!$9:$9,"&gt;="&amp;KK$9)</f>
        <v>10.293565590000007</v>
      </c>
      <c r="KL20" s="37">
        <f>KL$13*SUMIFS(conditions!$42:$42,conditions!$8:$8,"&lt;="&amp;KL$9,conditions!$9:$9,"&gt;="&amp;KL$9)</f>
        <v>10.293565590000007</v>
      </c>
      <c r="KM20" s="37">
        <f>KM$13*SUMIFS(conditions!$42:$42,conditions!$8:$8,"&lt;="&amp;KM$9,conditions!$9:$9,"&gt;="&amp;KM$9)</f>
        <v>0</v>
      </c>
      <c r="KN20" s="37">
        <f>KN$13*SUMIFS(conditions!$42:$42,conditions!$8:$8,"&lt;="&amp;KN$9,conditions!$9:$9,"&gt;="&amp;KN$9)</f>
        <v>0</v>
      </c>
      <c r="KO20" s="37">
        <f>KO$13*SUMIFS(conditions!$42:$42,conditions!$8:$8,"&lt;="&amp;KO$9,conditions!$9:$9,"&gt;="&amp;KO$9)</f>
        <v>10.293565590000007</v>
      </c>
      <c r="KP20" s="37">
        <f>KP$13*SUMIFS(conditions!$42:$42,conditions!$8:$8,"&lt;="&amp;KP$9,conditions!$9:$9,"&gt;="&amp;KP$9)</f>
        <v>10.293565590000007</v>
      </c>
      <c r="KQ20" s="37">
        <f>KQ$13*SUMIFS(conditions!$42:$42,conditions!$8:$8,"&lt;="&amp;KQ$9,conditions!$9:$9,"&gt;="&amp;KQ$9)</f>
        <v>10.293565590000007</v>
      </c>
      <c r="KR20" s="37">
        <f>KR$13*SUMIFS(conditions!$42:$42,conditions!$8:$8,"&lt;="&amp;KR$9,conditions!$9:$9,"&gt;="&amp;KR$9)</f>
        <v>10.293565590000007</v>
      </c>
      <c r="KS20" s="37">
        <f>KS$13*SUMIFS(conditions!$42:$42,conditions!$8:$8,"&lt;="&amp;KS$9,conditions!$9:$9,"&gt;="&amp;KS$9)</f>
        <v>10.293565590000007</v>
      </c>
      <c r="KT20" s="37">
        <f>KT$13*SUMIFS(conditions!$42:$42,conditions!$8:$8,"&lt;="&amp;KT$9,conditions!$9:$9,"&gt;="&amp;KT$9)</f>
        <v>0</v>
      </c>
      <c r="KU20" s="37">
        <f>KU$13*SUMIFS(conditions!$42:$42,conditions!$8:$8,"&lt;="&amp;KU$9,conditions!$9:$9,"&gt;="&amp;KU$9)</f>
        <v>0</v>
      </c>
      <c r="KV20" s="37">
        <f>KV$13*SUMIFS(conditions!$42:$42,conditions!$8:$8,"&lt;="&amp;KV$9,conditions!$9:$9,"&gt;="&amp;KV$9)</f>
        <v>10.293565590000007</v>
      </c>
      <c r="KW20" s="37">
        <f>KW$13*SUMIFS(conditions!$42:$42,conditions!$8:$8,"&lt;="&amp;KW$9,conditions!$9:$9,"&gt;="&amp;KW$9)</f>
        <v>10.293565590000007</v>
      </c>
      <c r="KX20" s="37">
        <f>KX$13*SUMIFS(conditions!$42:$42,conditions!$8:$8,"&lt;="&amp;KX$9,conditions!$9:$9,"&gt;="&amp;KX$9)</f>
        <v>10.293565590000007</v>
      </c>
      <c r="KY20" s="37">
        <f>KY$13*SUMIFS(conditions!$42:$42,conditions!$8:$8,"&lt;="&amp;KY$9,conditions!$9:$9,"&gt;="&amp;KY$9)</f>
        <v>10.293565590000007</v>
      </c>
      <c r="KZ20" s="37">
        <f>KZ$13*SUMIFS(conditions!$42:$42,conditions!$8:$8,"&lt;="&amp;KZ$9,conditions!$9:$9,"&gt;="&amp;KZ$9)</f>
        <v>10.293565590000007</v>
      </c>
      <c r="LA20" s="37">
        <f>LA$13*SUMIFS(conditions!$42:$42,conditions!$8:$8,"&lt;="&amp;LA$9,conditions!$9:$9,"&gt;="&amp;LA$9)</f>
        <v>0</v>
      </c>
      <c r="LB20" s="37">
        <f>LB$13*SUMIFS(conditions!$42:$42,conditions!$8:$8,"&lt;="&amp;LB$9,conditions!$9:$9,"&gt;="&amp;LB$9)</f>
        <v>0</v>
      </c>
      <c r="LC20" s="37">
        <f>LC$13*SUMIFS(conditions!$42:$42,conditions!$8:$8,"&lt;="&amp;LC$9,conditions!$9:$9,"&gt;="&amp;LC$9)</f>
        <v>10.293565590000007</v>
      </c>
      <c r="LD20" s="37">
        <f>LD$13*SUMIFS(conditions!$42:$42,conditions!$8:$8,"&lt;="&amp;LD$9,conditions!$9:$9,"&gt;="&amp;LD$9)</f>
        <v>10.293565590000007</v>
      </c>
      <c r="LE20" s="37">
        <f>LE$13*SUMIFS(conditions!$42:$42,conditions!$8:$8,"&lt;="&amp;LE$9,conditions!$9:$9,"&gt;="&amp;LE$9)</f>
        <v>10.293565590000007</v>
      </c>
      <c r="LF20" s="37">
        <f>LF$13*SUMIFS(conditions!$42:$42,conditions!$8:$8,"&lt;="&amp;LF$9,conditions!$9:$9,"&gt;="&amp;LF$9)</f>
        <v>10.293565590000007</v>
      </c>
      <c r="LG20" s="37">
        <f>LG$13*SUMIFS(conditions!$42:$42,conditions!$8:$8,"&lt;="&amp;LG$9,conditions!$9:$9,"&gt;="&amp;LG$9)</f>
        <v>10.293565590000007</v>
      </c>
      <c r="LH20" s="37">
        <f>LH$13*SUMIFS(conditions!$42:$42,conditions!$8:$8,"&lt;="&amp;LH$9,conditions!$9:$9,"&gt;="&amp;LH$9)</f>
        <v>0</v>
      </c>
      <c r="LI20" s="37">
        <f>LI$13*SUMIFS(conditions!$42:$42,conditions!$8:$8,"&lt;="&amp;LI$9,conditions!$9:$9,"&gt;="&amp;LI$9)</f>
        <v>0</v>
      </c>
      <c r="LJ20" s="37">
        <f>LJ$13*SUMIFS(conditions!$42:$42,conditions!$8:$8,"&lt;="&amp;LJ$9,conditions!$9:$9,"&gt;="&amp;LJ$9)</f>
        <v>10.293565590000007</v>
      </c>
      <c r="LK20" s="37">
        <f>LK$13*SUMIFS(conditions!$42:$42,conditions!$8:$8,"&lt;="&amp;LK$9,conditions!$9:$9,"&gt;="&amp;LK$9)</f>
        <v>10.293565590000007</v>
      </c>
      <c r="LL20" s="37">
        <f>LL$13*SUMIFS(conditions!$42:$42,conditions!$8:$8,"&lt;="&amp;LL$9,conditions!$9:$9,"&gt;="&amp;LL$9)</f>
        <v>10.293565590000007</v>
      </c>
      <c r="LM20" s="37">
        <f>LM$13*SUMIFS(conditions!$42:$42,conditions!$8:$8,"&lt;="&amp;LM$9,conditions!$9:$9,"&gt;="&amp;LM$9)</f>
        <v>10.293565590000007</v>
      </c>
      <c r="LN20" s="37">
        <f>LN$13*SUMIFS(conditions!$42:$42,conditions!$8:$8,"&lt;="&amp;LN$9,conditions!$9:$9,"&gt;="&amp;LN$9)</f>
        <v>13.381635267000012</v>
      </c>
      <c r="LO20" s="37">
        <f>LO$13*SUMIFS(conditions!$42:$42,conditions!$8:$8,"&lt;="&amp;LO$9,conditions!$9:$9,"&gt;="&amp;LO$9)</f>
        <v>0</v>
      </c>
      <c r="LP20" s="37">
        <f>LP$13*SUMIFS(conditions!$42:$42,conditions!$8:$8,"&lt;="&amp;LP$9,conditions!$9:$9,"&gt;="&amp;LP$9)</f>
        <v>0</v>
      </c>
      <c r="LQ20" s="37">
        <f>LQ$13*SUMIFS(conditions!$42:$42,conditions!$8:$8,"&lt;="&amp;LQ$9,conditions!$9:$9,"&gt;="&amp;LQ$9)</f>
        <v>13.381635267000012</v>
      </c>
      <c r="LR20" s="37">
        <f>LR$13*SUMIFS(conditions!$42:$42,conditions!$8:$8,"&lt;="&amp;LR$9,conditions!$9:$9,"&gt;="&amp;LR$9)</f>
        <v>13.381635267000012</v>
      </c>
      <c r="LS20" s="37">
        <f>LS$13*SUMIFS(conditions!$42:$42,conditions!$8:$8,"&lt;="&amp;LS$9,conditions!$9:$9,"&gt;="&amp;LS$9)</f>
        <v>13.381635267000012</v>
      </c>
      <c r="LT20" s="37">
        <f>LT$13*SUMIFS(conditions!$42:$42,conditions!$8:$8,"&lt;="&amp;LT$9,conditions!$9:$9,"&gt;="&amp;LT$9)</f>
        <v>13.381635267000012</v>
      </c>
      <c r="LU20" s="37">
        <f>LU$13*SUMIFS(conditions!$42:$42,conditions!$8:$8,"&lt;="&amp;LU$9,conditions!$9:$9,"&gt;="&amp;LU$9)</f>
        <v>13.381635267000012</v>
      </c>
      <c r="LV20" s="37">
        <f>LV$13*SUMIFS(conditions!$42:$42,conditions!$8:$8,"&lt;="&amp;LV$9,conditions!$9:$9,"&gt;="&amp;LV$9)</f>
        <v>0</v>
      </c>
      <c r="LW20" s="37">
        <f>LW$13*SUMIFS(conditions!$42:$42,conditions!$8:$8,"&lt;="&amp;LW$9,conditions!$9:$9,"&gt;="&amp;LW$9)</f>
        <v>0</v>
      </c>
      <c r="LX20" s="37">
        <f>LX$13*SUMIFS(conditions!$42:$42,conditions!$8:$8,"&lt;="&amp;LX$9,conditions!$9:$9,"&gt;="&amp;LX$9)</f>
        <v>13.381635267000012</v>
      </c>
      <c r="LY20" s="37">
        <f>LY$13*SUMIFS(conditions!$42:$42,conditions!$8:$8,"&lt;="&amp;LY$9,conditions!$9:$9,"&gt;="&amp;LY$9)</f>
        <v>13.381635267000012</v>
      </c>
      <c r="LZ20" s="37">
        <f>LZ$13*SUMIFS(conditions!$42:$42,conditions!$8:$8,"&lt;="&amp;LZ$9,conditions!$9:$9,"&gt;="&amp;LZ$9)</f>
        <v>13.381635267000012</v>
      </c>
      <c r="MA20" s="37">
        <f>MA$13*SUMIFS(conditions!$42:$42,conditions!$8:$8,"&lt;="&amp;MA$9,conditions!$9:$9,"&gt;="&amp;MA$9)</f>
        <v>13.381635267000012</v>
      </c>
      <c r="MB20" s="37">
        <f>MB$13*SUMIFS(conditions!$42:$42,conditions!$8:$8,"&lt;="&amp;MB$9,conditions!$9:$9,"&gt;="&amp;MB$9)</f>
        <v>13.381635267000012</v>
      </c>
      <c r="MC20" s="37">
        <f>MC$13*SUMIFS(conditions!$42:$42,conditions!$8:$8,"&lt;="&amp;MC$9,conditions!$9:$9,"&gt;="&amp;MC$9)</f>
        <v>0</v>
      </c>
      <c r="MD20" s="37">
        <f>MD$13*SUMIFS(conditions!$42:$42,conditions!$8:$8,"&lt;="&amp;MD$9,conditions!$9:$9,"&gt;="&amp;MD$9)</f>
        <v>0</v>
      </c>
      <c r="ME20" s="37">
        <f>ME$13*SUMIFS(conditions!$42:$42,conditions!$8:$8,"&lt;="&amp;ME$9,conditions!$9:$9,"&gt;="&amp;ME$9)</f>
        <v>13.381635267000012</v>
      </c>
      <c r="MF20" s="37">
        <f>MF$13*SUMIFS(conditions!$42:$42,conditions!$8:$8,"&lt;="&amp;MF$9,conditions!$9:$9,"&gt;="&amp;MF$9)</f>
        <v>13.381635267000012</v>
      </c>
      <c r="MG20" s="37">
        <f>MG$13*SUMIFS(conditions!$42:$42,conditions!$8:$8,"&lt;="&amp;MG$9,conditions!$9:$9,"&gt;="&amp;MG$9)</f>
        <v>13.381635267000012</v>
      </c>
      <c r="MH20" s="37">
        <f>MH$13*SUMIFS(conditions!$42:$42,conditions!$8:$8,"&lt;="&amp;MH$9,conditions!$9:$9,"&gt;="&amp;MH$9)</f>
        <v>13.381635267000012</v>
      </c>
      <c r="MI20" s="37">
        <f>MI$13*SUMIFS(conditions!$42:$42,conditions!$8:$8,"&lt;="&amp;MI$9,conditions!$9:$9,"&gt;="&amp;MI$9)</f>
        <v>13.381635267000012</v>
      </c>
      <c r="MJ20" s="37">
        <f>MJ$13*SUMIFS(conditions!$42:$42,conditions!$8:$8,"&lt;="&amp;MJ$9,conditions!$9:$9,"&gt;="&amp;MJ$9)</f>
        <v>0</v>
      </c>
      <c r="MK20" s="37">
        <f>MK$13*SUMIFS(conditions!$42:$42,conditions!$8:$8,"&lt;="&amp;MK$9,conditions!$9:$9,"&gt;="&amp;MK$9)</f>
        <v>0</v>
      </c>
      <c r="ML20" s="37">
        <f>ML$13*SUMIFS(conditions!$42:$42,conditions!$8:$8,"&lt;="&amp;ML$9,conditions!$9:$9,"&gt;="&amp;ML$9)</f>
        <v>13.381635267000012</v>
      </c>
      <c r="MM20" s="37">
        <f>MM$13*SUMIFS(conditions!$42:$42,conditions!$8:$8,"&lt;="&amp;MM$9,conditions!$9:$9,"&gt;="&amp;MM$9)</f>
        <v>13.381635267000012</v>
      </c>
      <c r="MN20" s="37">
        <f>MN$13*SUMIFS(conditions!$42:$42,conditions!$8:$8,"&lt;="&amp;MN$9,conditions!$9:$9,"&gt;="&amp;MN$9)</f>
        <v>13.381635267000012</v>
      </c>
      <c r="MO20" s="37">
        <f>MO$13*SUMIFS(conditions!$42:$42,conditions!$8:$8,"&lt;="&amp;MO$9,conditions!$9:$9,"&gt;="&amp;MO$9)</f>
        <v>13.381635267000012</v>
      </c>
      <c r="MP20" s="37">
        <f>MP$13*SUMIFS(conditions!$42:$42,conditions!$8:$8,"&lt;="&amp;MP$9,conditions!$9:$9,"&gt;="&amp;MP$9)</f>
        <v>13.381635267000012</v>
      </c>
      <c r="MQ20" s="37">
        <f>MQ$13*SUMIFS(conditions!$42:$42,conditions!$8:$8,"&lt;="&amp;MQ$9,conditions!$9:$9,"&gt;="&amp;MQ$9)</f>
        <v>0</v>
      </c>
      <c r="MR20" s="37">
        <f>MR$13*SUMIFS(conditions!$42:$42,conditions!$8:$8,"&lt;="&amp;MR$9,conditions!$9:$9,"&gt;="&amp;MR$9)</f>
        <v>0</v>
      </c>
      <c r="MS20" s="37">
        <f>MS$13*SUMIFS(conditions!$42:$42,conditions!$8:$8,"&lt;="&amp;MS$9,conditions!$9:$9,"&gt;="&amp;MS$9)</f>
        <v>16.057962320400012</v>
      </c>
      <c r="MT20" s="37">
        <f>MT$13*SUMIFS(conditions!$42:$42,conditions!$8:$8,"&lt;="&amp;MT$9,conditions!$9:$9,"&gt;="&amp;MT$9)</f>
        <v>16.057962320400012</v>
      </c>
      <c r="MU20" s="37">
        <f>MU$13*SUMIFS(conditions!$42:$42,conditions!$8:$8,"&lt;="&amp;MU$9,conditions!$9:$9,"&gt;="&amp;MU$9)</f>
        <v>16.057962320400012</v>
      </c>
      <c r="MV20" s="37">
        <f>MV$13*SUMIFS(conditions!$42:$42,conditions!$8:$8,"&lt;="&amp;MV$9,conditions!$9:$9,"&gt;="&amp;MV$9)</f>
        <v>16.057962320400012</v>
      </c>
      <c r="MW20" s="37">
        <f>MW$13*SUMIFS(conditions!$42:$42,conditions!$8:$8,"&lt;="&amp;MW$9,conditions!$9:$9,"&gt;="&amp;MW$9)</f>
        <v>16.057962320400012</v>
      </c>
      <c r="MX20" s="37">
        <f>MX$13*SUMIFS(conditions!$42:$42,conditions!$8:$8,"&lt;="&amp;MX$9,conditions!$9:$9,"&gt;="&amp;MX$9)</f>
        <v>0</v>
      </c>
      <c r="MY20" s="37">
        <f>MY$13*SUMIFS(conditions!$42:$42,conditions!$8:$8,"&lt;="&amp;MY$9,conditions!$9:$9,"&gt;="&amp;MY$9)</f>
        <v>0</v>
      </c>
      <c r="MZ20" s="37">
        <f>MZ$13*SUMIFS(conditions!$42:$42,conditions!$8:$8,"&lt;="&amp;MZ$9,conditions!$9:$9,"&gt;="&amp;MZ$9)</f>
        <v>16.057962320400012</v>
      </c>
      <c r="NA20" s="37">
        <f>NA$13*SUMIFS(conditions!$42:$42,conditions!$8:$8,"&lt;="&amp;NA$9,conditions!$9:$9,"&gt;="&amp;NA$9)</f>
        <v>16.057962320400012</v>
      </c>
      <c r="NB20" s="37">
        <f>NB$13*SUMIFS(conditions!$42:$42,conditions!$8:$8,"&lt;="&amp;NB$9,conditions!$9:$9,"&gt;="&amp;NB$9)</f>
        <v>16.057962320400012</v>
      </c>
      <c r="NC20" s="37">
        <f>NC$13*SUMIFS(conditions!$42:$42,conditions!$8:$8,"&lt;="&amp;NC$9,conditions!$9:$9,"&gt;="&amp;NC$9)</f>
        <v>16.057962320400012</v>
      </c>
      <c r="ND20" s="37">
        <f>ND$13*SUMIFS(conditions!$42:$42,conditions!$8:$8,"&lt;="&amp;ND$9,conditions!$9:$9,"&gt;="&amp;ND$9)</f>
        <v>16.057962320400012</v>
      </c>
      <c r="NE20" s="37">
        <f>NE$13*SUMIFS(conditions!$42:$42,conditions!$8:$8,"&lt;="&amp;NE$9,conditions!$9:$9,"&gt;="&amp;NE$9)</f>
        <v>0</v>
      </c>
      <c r="NF20" s="37">
        <f>NF$13*SUMIFS(conditions!$42:$42,conditions!$8:$8,"&lt;="&amp;NF$9,conditions!$9:$9,"&gt;="&amp;NF$9)</f>
        <v>0</v>
      </c>
      <c r="NG20" s="37">
        <f>NG$13*SUMIFS(conditions!$42:$42,conditions!$8:$8,"&lt;="&amp;NG$9,conditions!$9:$9,"&gt;="&amp;NG$9)</f>
        <v>16.057962320400012</v>
      </c>
      <c r="NH20" s="37">
        <f>NH$13*SUMIFS(conditions!$42:$42,conditions!$8:$8,"&lt;="&amp;NH$9,conditions!$9:$9,"&gt;="&amp;NH$9)</f>
        <v>16.057962320400012</v>
      </c>
      <c r="NI20" s="37">
        <f>NI$13*SUMIFS(conditions!$42:$42,conditions!$8:$8,"&lt;="&amp;NI$9,conditions!$9:$9,"&gt;="&amp;NI$9)</f>
        <v>16.057962320400012</v>
      </c>
      <c r="NJ20" s="37">
        <f>NJ$13*SUMIFS(conditions!$42:$42,conditions!$8:$8,"&lt;="&amp;NJ$9,conditions!$9:$9,"&gt;="&amp;NJ$9)</f>
        <v>16.057962320400012</v>
      </c>
      <c r="NK20" s="37">
        <f>NK$13*SUMIFS(conditions!$42:$42,conditions!$8:$8,"&lt;="&amp;NK$9,conditions!$9:$9,"&gt;="&amp;NK$9)</f>
        <v>16.057962320400012</v>
      </c>
      <c r="NL20" s="37">
        <f>NL$13*SUMIFS(conditions!$42:$42,conditions!$8:$8,"&lt;="&amp;NL$9,conditions!$9:$9,"&gt;="&amp;NL$9)</f>
        <v>0</v>
      </c>
      <c r="NM20" s="37">
        <f>NM$13*SUMIFS(conditions!$42:$42,conditions!$8:$8,"&lt;="&amp;NM$9,conditions!$9:$9,"&gt;="&amp;NM$9)</f>
        <v>0</v>
      </c>
      <c r="NN20" s="37">
        <f>NN$13*SUMIFS(conditions!$42:$42,conditions!$8:$8,"&lt;="&amp;NN$9,conditions!$9:$9,"&gt;="&amp;NN$9)</f>
        <v>16.057962320400012</v>
      </c>
      <c r="NO20" s="37">
        <f>NO$13*SUMIFS(conditions!$42:$42,conditions!$8:$8,"&lt;="&amp;NO$9,conditions!$9:$9,"&gt;="&amp;NO$9)</f>
        <v>16.057962320400012</v>
      </c>
      <c r="NP20" s="37">
        <f>NP$13*SUMIFS(conditions!$42:$42,conditions!$8:$8,"&lt;="&amp;NP$9,conditions!$9:$9,"&gt;="&amp;NP$9)</f>
        <v>16.057962320400012</v>
      </c>
      <c r="NQ20" s="37">
        <f>NQ$13*SUMIFS(conditions!$42:$42,conditions!$8:$8,"&lt;="&amp;NQ$9,conditions!$9:$9,"&gt;="&amp;NQ$9)</f>
        <v>16.057962320400012</v>
      </c>
      <c r="NR20" s="37">
        <f>NR$13*SUMIFS(conditions!$42:$42,conditions!$8:$8,"&lt;="&amp;NR$9,conditions!$9:$9,"&gt;="&amp;NR$9)</f>
        <v>16.057962320400012</v>
      </c>
      <c r="NS20" s="37">
        <f>NS$13*SUMIFS(conditions!$42:$42,conditions!$8:$8,"&lt;="&amp;NS$9,conditions!$9:$9,"&gt;="&amp;NS$9)</f>
        <v>0</v>
      </c>
      <c r="NT20" s="37">
        <f>NT$13*SUMIFS(conditions!$42:$42,conditions!$8:$8,"&lt;="&amp;NT$9,conditions!$9:$9,"&gt;="&amp;NT$9)</f>
        <v>0</v>
      </c>
      <c r="NU20" s="37">
        <f>NU$13*SUMIFS(conditions!$42:$42,conditions!$8:$8,"&lt;="&amp;NU$9,conditions!$9:$9,"&gt;="&amp;NU$9)</f>
        <v>16.057962320400012</v>
      </c>
      <c r="NV20" s="37">
        <f>NV$13*SUMIFS(conditions!$42:$42,conditions!$8:$8,"&lt;="&amp;NV$9,conditions!$9:$9,"&gt;="&amp;NV$9)</f>
        <v>16.057962320400012</v>
      </c>
    </row>
    <row r="21" spans="1:386" x14ac:dyDescent="0.25">
      <c r="A21" s="1"/>
      <c r="B21" s="1"/>
      <c r="C21" s="1"/>
      <c r="D21" s="1"/>
      <c r="E21" s="1"/>
      <c r="F21" s="1"/>
      <c r="G21" s="1"/>
      <c r="H21" s="1"/>
      <c r="I21" s="1"/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</row>
    <row r="22" spans="1:386" s="7" customFormat="1" x14ac:dyDescent="0.25">
      <c r="A22" s="5"/>
      <c r="B22" s="5"/>
      <c r="C22" s="5"/>
      <c r="D22" s="5"/>
      <c r="E22" s="5"/>
      <c r="F22" s="5"/>
      <c r="G22" s="5" t="str">
        <f>KPI!$F$20</f>
        <v>прибыль от продаж товаров</v>
      </c>
      <c r="H22" s="5"/>
      <c r="I22" s="5"/>
      <c r="J22" s="20" t="str">
        <f>IF($G22="","",INDEX(KPI!$H$11:$H$121,SUMIFS(KPI!$E$11:$E$121,KPI!$F$11:$F$121,$G22)))</f>
        <v>тыс.руб.</v>
      </c>
      <c r="K22" s="5"/>
      <c r="L22" s="5"/>
      <c r="M22" s="5"/>
      <c r="N22" s="5"/>
      <c r="O22" s="5"/>
      <c r="P22" s="5"/>
      <c r="Q22" s="5"/>
      <c r="R22" s="27">
        <f>SUM(T22:NV22)</f>
        <v>19622.908434638081</v>
      </c>
      <c r="S22" s="5"/>
      <c r="T22" s="5"/>
      <c r="U22" s="27">
        <f>SUM(U24:U30)</f>
        <v>60.96</v>
      </c>
      <c r="V22" s="27">
        <f t="shared" ref="V22:CG22" si="9">SUM(V24:V30)</f>
        <v>60.96</v>
      </c>
      <c r="W22" s="27">
        <f t="shared" si="9"/>
        <v>60.96</v>
      </c>
      <c r="X22" s="27">
        <f t="shared" si="9"/>
        <v>60.96</v>
      </c>
      <c r="Y22" s="27">
        <f t="shared" si="9"/>
        <v>60.96</v>
      </c>
      <c r="Z22" s="27">
        <f t="shared" si="9"/>
        <v>0</v>
      </c>
      <c r="AA22" s="27">
        <f t="shared" si="9"/>
        <v>0</v>
      </c>
      <c r="AB22" s="27">
        <f t="shared" si="9"/>
        <v>60.96</v>
      </c>
      <c r="AC22" s="27">
        <f t="shared" si="9"/>
        <v>60.96</v>
      </c>
      <c r="AD22" s="27">
        <f t="shared" si="9"/>
        <v>60.96</v>
      </c>
      <c r="AE22" s="27">
        <f t="shared" si="9"/>
        <v>60.96</v>
      </c>
      <c r="AF22" s="27">
        <f t="shared" si="9"/>
        <v>60.96</v>
      </c>
      <c r="AG22" s="27">
        <f t="shared" si="9"/>
        <v>0</v>
      </c>
      <c r="AH22" s="27">
        <f t="shared" si="9"/>
        <v>0</v>
      </c>
      <c r="AI22" s="27">
        <f t="shared" si="9"/>
        <v>60.96</v>
      </c>
      <c r="AJ22" s="27">
        <f t="shared" si="9"/>
        <v>60.96</v>
      </c>
      <c r="AK22" s="27">
        <f t="shared" si="9"/>
        <v>60.96</v>
      </c>
      <c r="AL22" s="27">
        <f t="shared" si="9"/>
        <v>60.96</v>
      </c>
      <c r="AM22" s="27">
        <f t="shared" si="9"/>
        <v>60.96</v>
      </c>
      <c r="AN22" s="27">
        <f t="shared" si="9"/>
        <v>0</v>
      </c>
      <c r="AO22" s="27">
        <f t="shared" si="9"/>
        <v>0</v>
      </c>
      <c r="AP22" s="27">
        <f t="shared" si="9"/>
        <v>60.96</v>
      </c>
      <c r="AQ22" s="27">
        <f t="shared" si="9"/>
        <v>60.96</v>
      </c>
      <c r="AR22" s="27">
        <f t="shared" si="9"/>
        <v>60.96</v>
      </c>
      <c r="AS22" s="27">
        <f t="shared" si="9"/>
        <v>60.96</v>
      </c>
      <c r="AT22" s="27">
        <f t="shared" si="9"/>
        <v>60.96</v>
      </c>
      <c r="AU22" s="27">
        <f t="shared" si="9"/>
        <v>0</v>
      </c>
      <c r="AV22" s="27">
        <f t="shared" si="9"/>
        <v>0</v>
      </c>
      <c r="AW22" s="27">
        <f t="shared" si="9"/>
        <v>60.96</v>
      </c>
      <c r="AX22" s="27">
        <f t="shared" si="9"/>
        <v>60.96</v>
      </c>
      <c r="AY22" s="27">
        <f t="shared" si="9"/>
        <v>60.96</v>
      </c>
      <c r="AZ22" s="27">
        <f t="shared" si="9"/>
        <v>76.200000000000017</v>
      </c>
      <c r="BA22" s="27">
        <f t="shared" si="9"/>
        <v>76.200000000000017</v>
      </c>
      <c r="BB22" s="27">
        <f t="shared" si="9"/>
        <v>0</v>
      </c>
      <c r="BC22" s="27">
        <f t="shared" si="9"/>
        <v>0</v>
      </c>
      <c r="BD22" s="27">
        <f t="shared" si="9"/>
        <v>76.200000000000017</v>
      </c>
      <c r="BE22" s="27">
        <f t="shared" si="9"/>
        <v>76.200000000000017</v>
      </c>
      <c r="BF22" s="27">
        <f t="shared" si="9"/>
        <v>76.200000000000017</v>
      </c>
      <c r="BG22" s="27">
        <f t="shared" si="9"/>
        <v>76.200000000000017</v>
      </c>
      <c r="BH22" s="27">
        <f t="shared" si="9"/>
        <v>76.200000000000017</v>
      </c>
      <c r="BI22" s="27">
        <f t="shared" si="9"/>
        <v>0</v>
      </c>
      <c r="BJ22" s="27">
        <f t="shared" si="9"/>
        <v>0</v>
      </c>
      <c r="BK22" s="27">
        <f t="shared" si="9"/>
        <v>76.200000000000017</v>
      </c>
      <c r="BL22" s="27">
        <f t="shared" si="9"/>
        <v>76.200000000000017</v>
      </c>
      <c r="BM22" s="27">
        <f t="shared" si="9"/>
        <v>76.200000000000017</v>
      </c>
      <c r="BN22" s="27">
        <f t="shared" si="9"/>
        <v>76.200000000000017</v>
      </c>
      <c r="BO22" s="27">
        <f t="shared" si="9"/>
        <v>76.200000000000017</v>
      </c>
      <c r="BP22" s="27">
        <f t="shared" si="9"/>
        <v>0</v>
      </c>
      <c r="BQ22" s="27">
        <f t="shared" si="9"/>
        <v>0</v>
      </c>
      <c r="BR22" s="27">
        <f t="shared" si="9"/>
        <v>76.200000000000017</v>
      </c>
      <c r="BS22" s="27">
        <f t="shared" si="9"/>
        <v>76.200000000000017</v>
      </c>
      <c r="BT22" s="27">
        <f t="shared" si="9"/>
        <v>76.200000000000017</v>
      </c>
      <c r="BU22" s="27">
        <f t="shared" si="9"/>
        <v>76.200000000000017</v>
      </c>
      <c r="BV22" s="27">
        <f t="shared" si="9"/>
        <v>76.200000000000017</v>
      </c>
      <c r="BW22" s="27">
        <f t="shared" si="9"/>
        <v>0</v>
      </c>
      <c r="BX22" s="27">
        <f t="shared" si="9"/>
        <v>0</v>
      </c>
      <c r="BY22" s="27">
        <f t="shared" si="9"/>
        <v>76.200000000000017</v>
      </c>
      <c r="BZ22" s="27">
        <f t="shared" si="9"/>
        <v>76.200000000000017</v>
      </c>
      <c r="CA22" s="27">
        <f t="shared" si="9"/>
        <v>76.200000000000017</v>
      </c>
      <c r="CB22" s="27">
        <f t="shared" si="9"/>
        <v>76.200000000000017</v>
      </c>
      <c r="CC22" s="27">
        <f t="shared" si="9"/>
        <v>76.200000000000017</v>
      </c>
      <c r="CD22" s="27">
        <f t="shared" si="9"/>
        <v>0</v>
      </c>
      <c r="CE22" s="27">
        <f t="shared" si="9"/>
        <v>0</v>
      </c>
      <c r="CF22" s="27">
        <f t="shared" si="9"/>
        <v>50.800000000000004</v>
      </c>
      <c r="CG22" s="27">
        <f t="shared" si="9"/>
        <v>50.800000000000004</v>
      </c>
      <c r="CH22" s="27">
        <f t="shared" ref="CH22:ES22" si="10">SUM(CH24:CH30)</f>
        <v>50.800000000000004</v>
      </c>
      <c r="CI22" s="27">
        <f t="shared" si="10"/>
        <v>50.800000000000004</v>
      </c>
      <c r="CJ22" s="27">
        <f t="shared" si="10"/>
        <v>50.800000000000004</v>
      </c>
      <c r="CK22" s="27">
        <f t="shared" si="10"/>
        <v>0</v>
      </c>
      <c r="CL22" s="27">
        <f t="shared" si="10"/>
        <v>0</v>
      </c>
      <c r="CM22" s="27">
        <f t="shared" si="10"/>
        <v>50.800000000000004</v>
      </c>
      <c r="CN22" s="27">
        <f t="shared" si="10"/>
        <v>50.800000000000004</v>
      </c>
      <c r="CO22" s="27">
        <f t="shared" si="10"/>
        <v>50.800000000000004</v>
      </c>
      <c r="CP22" s="27">
        <f t="shared" si="10"/>
        <v>50.800000000000004</v>
      </c>
      <c r="CQ22" s="27">
        <f t="shared" si="10"/>
        <v>50.800000000000004</v>
      </c>
      <c r="CR22" s="27">
        <f t="shared" si="10"/>
        <v>0</v>
      </c>
      <c r="CS22" s="27">
        <f t="shared" si="10"/>
        <v>0</v>
      </c>
      <c r="CT22" s="27">
        <f t="shared" si="10"/>
        <v>50.800000000000004</v>
      </c>
      <c r="CU22" s="27">
        <f t="shared" si="10"/>
        <v>50.800000000000004</v>
      </c>
      <c r="CV22" s="27">
        <f t="shared" si="10"/>
        <v>50.800000000000004</v>
      </c>
      <c r="CW22" s="27">
        <f t="shared" si="10"/>
        <v>50.800000000000004</v>
      </c>
      <c r="CX22" s="27">
        <f t="shared" si="10"/>
        <v>50.800000000000004</v>
      </c>
      <c r="CY22" s="27">
        <f t="shared" si="10"/>
        <v>0</v>
      </c>
      <c r="CZ22" s="27">
        <f t="shared" si="10"/>
        <v>0</v>
      </c>
      <c r="DA22" s="27">
        <f t="shared" si="10"/>
        <v>50.800000000000004</v>
      </c>
      <c r="DB22" s="27">
        <f t="shared" si="10"/>
        <v>50.800000000000004</v>
      </c>
      <c r="DC22" s="27">
        <f t="shared" si="10"/>
        <v>50.800000000000004</v>
      </c>
      <c r="DD22" s="27">
        <f t="shared" si="10"/>
        <v>50.800000000000004</v>
      </c>
      <c r="DE22" s="27">
        <f t="shared" si="10"/>
        <v>50.800000000000004</v>
      </c>
      <c r="DF22" s="27">
        <f t="shared" si="10"/>
        <v>0</v>
      </c>
      <c r="DG22" s="27">
        <f t="shared" si="10"/>
        <v>0</v>
      </c>
      <c r="DH22" s="27">
        <f t="shared" si="10"/>
        <v>50.800000000000004</v>
      </c>
      <c r="DI22" s="27">
        <f t="shared" si="10"/>
        <v>50.292000000000009</v>
      </c>
      <c r="DJ22" s="27">
        <f t="shared" si="10"/>
        <v>50.292000000000009</v>
      </c>
      <c r="DK22" s="27">
        <f t="shared" si="10"/>
        <v>50.292000000000009</v>
      </c>
      <c r="DL22" s="27">
        <f t="shared" si="10"/>
        <v>50.292000000000009</v>
      </c>
      <c r="DM22" s="27">
        <f t="shared" si="10"/>
        <v>0</v>
      </c>
      <c r="DN22" s="27">
        <f t="shared" si="10"/>
        <v>0</v>
      </c>
      <c r="DO22" s="27">
        <f t="shared" si="10"/>
        <v>50.292000000000009</v>
      </c>
      <c r="DP22" s="27">
        <f t="shared" si="10"/>
        <v>50.292000000000009</v>
      </c>
      <c r="DQ22" s="27">
        <f t="shared" si="10"/>
        <v>50.292000000000009</v>
      </c>
      <c r="DR22" s="27">
        <f t="shared" si="10"/>
        <v>50.292000000000009</v>
      </c>
      <c r="DS22" s="27">
        <f t="shared" si="10"/>
        <v>50.292000000000009</v>
      </c>
      <c r="DT22" s="27">
        <f t="shared" si="10"/>
        <v>0</v>
      </c>
      <c r="DU22" s="27">
        <f t="shared" si="10"/>
        <v>0</v>
      </c>
      <c r="DV22" s="27">
        <f t="shared" si="10"/>
        <v>50.292000000000009</v>
      </c>
      <c r="DW22" s="27">
        <f t="shared" si="10"/>
        <v>50.292000000000009</v>
      </c>
      <c r="DX22" s="27">
        <f t="shared" si="10"/>
        <v>50.292000000000009</v>
      </c>
      <c r="DY22" s="27">
        <f t="shared" si="10"/>
        <v>50.292000000000009</v>
      </c>
      <c r="DZ22" s="27">
        <f t="shared" si="10"/>
        <v>50.292000000000009</v>
      </c>
      <c r="EA22" s="27">
        <f t="shared" si="10"/>
        <v>0</v>
      </c>
      <c r="EB22" s="27">
        <f t="shared" si="10"/>
        <v>0</v>
      </c>
      <c r="EC22" s="27">
        <f t="shared" si="10"/>
        <v>50.292000000000009</v>
      </c>
      <c r="ED22" s="27">
        <f t="shared" si="10"/>
        <v>50.292000000000009</v>
      </c>
      <c r="EE22" s="27">
        <f t="shared" si="10"/>
        <v>50.292000000000009</v>
      </c>
      <c r="EF22" s="27">
        <f t="shared" si="10"/>
        <v>50.292000000000009</v>
      </c>
      <c r="EG22" s="27">
        <f t="shared" si="10"/>
        <v>50.292000000000009</v>
      </c>
      <c r="EH22" s="27">
        <f t="shared" si="10"/>
        <v>0</v>
      </c>
      <c r="EI22" s="27">
        <f t="shared" si="10"/>
        <v>0</v>
      </c>
      <c r="EJ22" s="27">
        <f t="shared" si="10"/>
        <v>50.292000000000009</v>
      </c>
      <c r="EK22" s="27">
        <f t="shared" si="10"/>
        <v>50.292000000000009</v>
      </c>
      <c r="EL22" s="27">
        <f t="shared" si="10"/>
        <v>50.292000000000009</v>
      </c>
      <c r="EM22" s="27">
        <f t="shared" si="10"/>
        <v>50.292000000000009</v>
      </c>
      <c r="EN22" s="27">
        <f t="shared" si="10"/>
        <v>60.3504</v>
      </c>
      <c r="EO22" s="27">
        <f t="shared" si="10"/>
        <v>0</v>
      </c>
      <c r="EP22" s="27">
        <f t="shared" si="10"/>
        <v>0</v>
      </c>
      <c r="EQ22" s="27">
        <f t="shared" si="10"/>
        <v>60.3504</v>
      </c>
      <c r="ER22" s="27">
        <f t="shared" si="10"/>
        <v>60.3504</v>
      </c>
      <c r="ES22" s="27">
        <f t="shared" si="10"/>
        <v>60.3504</v>
      </c>
      <c r="ET22" s="27">
        <f t="shared" ref="ET22:HE22" si="11">SUM(ET24:ET30)</f>
        <v>60.3504</v>
      </c>
      <c r="EU22" s="27">
        <f t="shared" si="11"/>
        <v>60.3504</v>
      </c>
      <c r="EV22" s="27">
        <f t="shared" si="11"/>
        <v>0</v>
      </c>
      <c r="EW22" s="27">
        <f t="shared" si="11"/>
        <v>0</v>
      </c>
      <c r="EX22" s="27">
        <f t="shared" si="11"/>
        <v>60.3504</v>
      </c>
      <c r="EY22" s="27">
        <f t="shared" si="11"/>
        <v>60.3504</v>
      </c>
      <c r="EZ22" s="27">
        <f t="shared" si="11"/>
        <v>60.3504</v>
      </c>
      <c r="FA22" s="27">
        <f t="shared" si="11"/>
        <v>60.3504</v>
      </c>
      <c r="FB22" s="27">
        <f t="shared" si="11"/>
        <v>60.3504</v>
      </c>
      <c r="FC22" s="27">
        <f t="shared" si="11"/>
        <v>0</v>
      </c>
      <c r="FD22" s="27">
        <f t="shared" si="11"/>
        <v>0</v>
      </c>
      <c r="FE22" s="27">
        <f t="shared" si="11"/>
        <v>60.3504</v>
      </c>
      <c r="FF22" s="27">
        <f t="shared" si="11"/>
        <v>60.3504</v>
      </c>
      <c r="FG22" s="27">
        <f t="shared" si="11"/>
        <v>60.3504</v>
      </c>
      <c r="FH22" s="27">
        <f t="shared" si="11"/>
        <v>60.3504</v>
      </c>
      <c r="FI22" s="27">
        <f t="shared" si="11"/>
        <v>60.3504</v>
      </c>
      <c r="FJ22" s="27">
        <f t="shared" si="11"/>
        <v>0</v>
      </c>
      <c r="FK22" s="27">
        <f t="shared" si="11"/>
        <v>0</v>
      </c>
      <c r="FL22" s="27">
        <f t="shared" si="11"/>
        <v>60.3504</v>
      </c>
      <c r="FM22" s="27">
        <f t="shared" si="11"/>
        <v>60.3504</v>
      </c>
      <c r="FN22" s="27">
        <f t="shared" si="11"/>
        <v>60.3504</v>
      </c>
      <c r="FO22" s="27">
        <f t="shared" si="11"/>
        <v>60.3504</v>
      </c>
      <c r="FP22" s="27">
        <f t="shared" si="11"/>
        <v>60.3504</v>
      </c>
      <c r="FQ22" s="27">
        <f t="shared" si="11"/>
        <v>0</v>
      </c>
      <c r="FR22" s="27">
        <f t="shared" si="11"/>
        <v>0</v>
      </c>
      <c r="FS22" s="27">
        <f t="shared" si="11"/>
        <v>63.367919999999998</v>
      </c>
      <c r="FT22" s="27">
        <f t="shared" si="11"/>
        <v>63.367919999999998</v>
      </c>
      <c r="FU22" s="27">
        <f t="shared" si="11"/>
        <v>63.367919999999998</v>
      </c>
      <c r="FV22" s="27">
        <f t="shared" si="11"/>
        <v>63.367919999999998</v>
      </c>
      <c r="FW22" s="27">
        <f t="shared" si="11"/>
        <v>63.367919999999998</v>
      </c>
      <c r="FX22" s="27">
        <f t="shared" si="11"/>
        <v>0</v>
      </c>
      <c r="FY22" s="27">
        <f t="shared" si="11"/>
        <v>0</v>
      </c>
      <c r="FZ22" s="27">
        <f t="shared" si="11"/>
        <v>63.367919999999998</v>
      </c>
      <c r="GA22" s="27">
        <f t="shared" si="11"/>
        <v>63.367919999999998</v>
      </c>
      <c r="GB22" s="27">
        <f t="shared" si="11"/>
        <v>63.367919999999998</v>
      </c>
      <c r="GC22" s="27">
        <f t="shared" si="11"/>
        <v>63.367919999999998</v>
      </c>
      <c r="GD22" s="27">
        <f t="shared" si="11"/>
        <v>63.367919999999998</v>
      </c>
      <c r="GE22" s="27">
        <f t="shared" si="11"/>
        <v>0</v>
      </c>
      <c r="GF22" s="27">
        <f t="shared" si="11"/>
        <v>0</v>
      </c>
      <c r="GG22" s="27">
        <f t="shared" si="11"/>
        <v>63.367919999999998</v>
      </c>
      <c r="GH22" s="27">
        <f t="shared" si="11"/>
        <v>63.367919999999998</v>
      </c>
      <c r="GI22" s="27">
        <f t="shared" si="11"/>
        <v>63.367919999999998</v>
      </c>
      <c r="GJ22" s="27">
        <f t="shared" si="11"/>
        <v>63.367919999999998</v>
      </c>
      <c r="GK22" s="27">
        <f t="shared" si="11"/>
        <v>63.367919999999998</v>
      </c>
      <c r="GL22" s="27">
        <f t="shared" si="11"/>
        <v>0</v>
      </c>
      <c r="GM22" s="27">
        <f t="shared" si="11"/>
        <v>0</v>
      </c>
      <c r="GN22" s="27">
        <f t="shared" si="11"/>
        <v>63.367919999999998</v>
      </c>
      <c r="GO22" s="27">
        <f t="shared" si="11"/>
        <v>63.367919999999998</v>
      </c>
      <c r="GP22" s="27">
        <f t="shared" si="11"/>
        <v>63.367919999999998</v>
      </c>
      <c r="GQ22" s="27">
        <f t="shared" si="11"/>
        <v>63.367919999999998</v>
      </c>
      <c r="GR22" s="27">
        <f t="shared" si="11"/>
        <v>63.367919999999998</v>
      </c>
      <c r="GS22" s="27">
        <f t="shared" si="11"/>
        <v>0</v>
      </c>
      <c r="GT22" s="27">
        <f t="shared" si="11"/>
        <v>0</v>
      </c>
      <c r="GU22" s="27">
        <f t="shared" si="11"/>
        <v>63.367919999999998</v>
      </c>
      <c r="GV22" s="27">
        <f t="shared" si="11"/>
        <v>63.367919999999998</v>
      </c>
      <c r="GW22" s="27">
        <f t="shared" si="11"/>
        <v>70.232777999999996</v>
      </c>
      <c r="GX22" s="27">
        <f t="shared" si="11"/>
        <v>70.232777999999996</v>
      </c>
      <c r="GY22" s="27">
        <f t="shared" si="11"/>
        <v>70.232777999999996</v>
      </c>
      <c r="GZ22" s="27">
        <f t="shared" si="11"/>
        <v>0</v>
      </c>
      <c r="HA22" s="27">
        <f t="shared" si="11"/>
        <v>0</v>
      </c>
      <c r="HB22" s="27">
        <f t="shared" si="11"/>
        <v>70.232777999999996</v>
      </c>
      <c r="HC22" s="27">
        <f t="shared" si="11"/>
        <v>70.232777999999996</v>
      </c>
      <c r="HD22" s="27">
        <f t="shared" si="11"/>
        <v>70.232777999999996</v>
      </c>
      <c r="HE22" s="27">
        <f t="shared" si="11"/>
        <v>70.232777999999996</v>
      </c>
      <c r="HF22" s="27">
        <f t="shared" ref="HF22:JQ22" si="12">SUM(HF24:HF30)</f>
        <v>70.232777999999996</v>
      </c>
      <c r="HG22" s="27">
        <f t="shared" si="12"/>
        <v>0</v>
      </c>
      <c r="HH22" s="27">
        <f t="shared" si="12"/>
        <v>0</v>
      </c>
      <c r="HI22" s="27">
        <f t="shared" si="12"/>
        <v>70.232777999999996</v>
      </c>
      <c r="HJ22" s="27">
        <f t="shared" si="12"/>
        <v>70.232777999999996</v>
      </c>
      <c r="HK22" s="27">
        <f t="shared" si="12"/>
        <v>70.232777999999996</v>
      </c>
      <c r="HL22" s="27">
        <f t="shared" si="12"/>
        <v>70.232777999999996</v>
      </c>
      <c r="HM22" s="27">
        <f t="shared" si="12"/>
        <v>70.232777999999996</v>
      </c>
      <c r="HN22" s="27">
        <f t="shared" si="12"/>
        <v>0</v>
      </c>
      <c r="HO22" s="27">
        <f t="shared" si="12"/>
        <v>0</v>
      </c>
      <c r="HP22" s="27">
        <f t="shared" si="12"/>
        <v>70.232777999999996</v>
      </c>
      <c r="HQ22" s="27">
        <f t="shared" si="12"/>
        <v>70.232777999999996</v>
      </c>
      <c r="HR22" s="27">
        <f t="shared" si="12"/>
        <v>70.232777999999996</v>
      </c>
      <c r="HS22" s="27">
        <f t="shared" si="12"/>
        <v>70.232777999999996</v>
      </c>
      <c r="HT22" s="27">
        <f t="shared" si="12"/>
        <v>70.232777999999996</v>
      </c>
      <c r="HU22" s="27">
        <f t="shared" si="12"/>
        <v>0</v>
      </c>
      <c r="HV22" s="27">
        <f t="shared" si="12"/>
        <v>0</v>
      </c>
      <c r="HW22" s="27">
        <f t="shared" si="12"/>
        <v>70.232777999999996</v>
      </c>
      <c r="HX22" s="27">
        <f t="shared" si="12"/>
        <v>70.232777999999996</v>
      </c>
      <c r="HY22" s="27">
        <f t="shared" si="12"/>
        <v>70.232777999999996</v>
      </c>
      <c r="HZ22" s="27">
        <f t="shared" si="12"/>
        <v>70.232777999999996</v>
      </c>
      <c r="IA22" s="27">
        <f t="shared" si="12"/>
        <v>70.232777999999996</v>
      </c>
      <c r="IB22" s="27">
        <f t="shared" si="12"/>
        <v>0</v>
      </c>
      <c r="IC22" s="27">
        <f t="shared" si="12"/>
        <v>0</v>
      </c>
      <c r="ID22" s="27">
        <f t="shared" si="12"/>
        <v>64.614155759999989</v>
      </c>
      <c r="IE22" s="27">
        <f t="shared" si="12"/>
        <v>64.614155759999989</v>
      </c>
      <c r="IF22" s="27">
        <f t="shared" si="12"/>
        <v>64.614155759999989</v>
      </c>
      <c r="IG22" s="27">
        <f t="shared" si="12"/>
        <v>64.614155759999989</v>
      </c>
      <c r="IH22" s="27">
        <f t="shared" si="12"/>
        <v>64.614155759999989</v>
      </c>
      <c r="II22" s="27">
        <f t="shared" si="12"/>
        <v>0</v>
      </c>
      <c r="IJ22" s="27">
        <f t="shared" si="12"/>
        <v>0</v>
      </c>
      <c r="IK22" s="27">
        <f t="shared" si="12"/>
        <v>64.614155759999989</v>
      </c>
      <c r="IL22" s="27">
        <f t="shared" si="12"/>
        <v>64.614155759999989</v>
      </c>
      <c r="IM22" s="27">
        <f t="shared" si="12"/>
        <v>64.614155759999989</v>
      </c>
      <c r="IN22" s="27">
        <f t="shared" si="12"/>
        <v>64.614155759999989</v>
      </c>
      <c r="IO22" s="27">
        <f t="shared" si="12"/>
        <v>64.614155759999989</v>
      </c>
      <c r="IP22" s="27">
        <f t="shared" si="12"/>
        <v>0</v>
      </c>
      <c r="IQ22" s="27">
        <f t="shared" si="12"/>
        <v>0</v>
      </c>
      <c r="IR22" s="27">
        <f t="shared" si="12"/>
        <v>64.614155759999989</v>
      </c>
      <c r="IS22" s="27">
        <f t="shared" si="12"/>
        <v>64.614155759999989</v>
      </c>
      <c r="IT22" s="27">
        <f t="shared" si="12"/>
        <v>64.614155759999989</v>
      </c>
      <c r="IU22" s="27">
        <f t="shared" si="12"/>
        <v>64.614155759999989</v>
      </c>
      <c r="IV22" s="27">
        <f t="shared" si="12"/>
        <v>64.614155759999989</v>
      </c>
      <c r="IW22" s="27">
        <f t="shared" si="12"/>
        <v>0</v>
      </c>
      <c r="IX22" s="27">
        <f t="shared" si="12"/>
        <v>0</v>
      </c>
      <c r="IY22" s="27">
        <f t="shared" si="12"/>
        <v>64.614155759999989</v>
      </c>
      <c r="IZ22" s="27">
        <f t="shared" si="12"/>
        <v>64.614155759999989</v>
      </c>
      <c r="JA22" s="27">
        <f t="shared" si="12"/>
        <v>64.614155759999989</v>
      </c>
      <c r="JB22" s="27">
        <f t="shared" si="12"/>
        <v>64.614155759999989</v>
      </c>
      <c r="JC22" s="27">
        <f t="shared" si="12"/>
        <v>64.614155759999989</v>
      </c>
      <c r="JD22" s="27">
        <f t="shared" si="12"/>
        <v>0</v>
      </c>
      <c r="JE22" s="27">
        <f t="shared" si="12"/>
        <v>0</v>
      </c>
      <c r="JF22" s="27">
        <f t="shared" si="12"/>
        <v>66.552580432799999</v>
      </c>
      <c r="JG22" s="27">
        <f t="shared" si="12"/>
        <v>66.552580432799999</v>
      </c>
      <c r="JH22" s="27">
        <f t="shared" si="12"/>
        <v>66.552580432799999</v>
      </c>
      <c r="JI22" s="27">
        <f t="shared" si="12"/>
        <v>66.552580432799999</v>
      </c>
      <c r="JJ22" s="27">
        <f t="shared" si="12"/>
        <v>66.552580432799999</v>
      </c>
      <c r="JK22" s="27">
        <f t="shared" si="12"/>
        <v>0</v>
      </c>
      <c r="JL22" s="27">
        <f t="shared" si="12"/>
        <v>0</v>
      </c>
      <c r="JM22" s="27">
        <f t="shared" si="12"/>
        <v>66.552580432799999</v>
      </c>
      <c r="JN22" s="27">
        <f t="shared" si="12"/>
        <v>66.552580432799999</v>
      </c>
      <c r="JO22" s="27">
        <f t="shared" si="12"/>
        <v>66.552580432799999</v>
      </c>
      <c r="JP22" s="27">
        <f t="shared" si="12"/>
        <v>66.552580432799999</v>
      </c>
      <c r="JQ22" s="27">
        <f t="shared" si="12"/>
        <v>66.552580432799999</v>
      </c>
      <c r="JR22" s="27">
        <f t="shared" ref="JR22:MC22" si="13">SUM(JR24:JR30)</f>
        <v>0</v>
      </c>
      <c r="JS22" s="27">
        <f t="shared" si="13"/>
        <v>0</v>
      </c>
      <c r="JT22" s="27">
        <f t="shared" si="13"/>
        <v>66.552580432799999</v>
      </c>
      <c r="JU22" s="27">
        <f t="shared" si="13"/>
        <v>66.552580432799999</v>
      </c>
      <c r="JV22" s="27">
        <f t="shared" si="13"/>
        <v>66.552580432799999</v>
      </c>
      <c r="JW22" s="27">
        <f t="shared" si="13"/>
        <v>66.552580432799999</v>
      </c>
      <c r="JX22" s="27">
        <f t="shared" si="13"/>
        <v>66.552580432799999</v>
      </c>
      <c r="JY22" s="27">
        <f t="shared" si="13"/>
        <v>0</v>
      </c>
      <c r="JZ22" s="27">
        <f t="shared" si="13"/>
        <v>0</v>
      </c>
      <c r="KA22" s="27">
        <f t="shared" si="13"/>
        <v>66.552580432799999</v>
      </c>
      <c r="KB22" s="27">
        <f t="shared" si="13"/>
        <v>66.552580432799999</v>
      </c>
      <c r="KC22" s="27">
        <f t="shared" si="13"/>
        <v>66.552580432799999</v>
      </c>
      <c r="KD22" s="27">
        <f t="shared" si="13"/>
        <v>66.552580432799999</v>
      </c>
      <c r="KE22" s="27">
        <f t="shared" si="13"/>
        <v>66.552580432799999</v>
      </c>
      <c r="KF22" s="27">
        <f t="shared" si="13"/>
        <v>0</v>
      </c>
      <c r="KG22" s="27">
        <f t="shared" si="13"/>
        <v>0</v>
      </c>
      <c r="KH22" s="27">
        <f t="shared" si="13"/>
        <v>66.552580432799999</v>
      </c>
      <c r="KI22" s="27">
        <f t="shared" si="13"/>
        <v>66.552580432799999</v>
      </c>
      <c r="KJ22" s="27">
        <f t="shared" si="13"/>
        <v>87.152188661999986</v>
      </c>
      <c r="KK22" s="27">
        <f t="shared" si="13"/>
        <v>87.152188661999986</v>
      </c>
      <c r="KL22" s="27">
        <f t="shared" si="13"/>
        <v>87.152188661999986</v>
      </c>
      <c r="KM22" s="27">
        <f t="shared" si="13"/>
        <v>0</v>
      </c>
      <c r="KN22" s="27">
        <f t="shared" si="13"/>
        <v>0</v>
      </c>
      <c r="KO22" s="27">
        <f t="shared" si="13"/>
        <v>87.152188661999986</v>
      </c>
      <c r="KP22" s="27">
        <f t="shared" si="13"/>
        <v>87.152188661999986</v>
      </c>
      <c r="KQ22" s="27">
        <f t="shared" si="13"/>
        <v>87.152188661999986</v>
      </c>
      <c r="KR22" s="27">
        <f t="shared" si="13"/>
        <v>87.152188661999986</v>
      </c>
      <c r="KS22" s="27">
        <f t="shared" si="13"/>
        <v>87.152188661999986</v>
      </c>
      <c r="KT22" s="27">
        <f t="shared" si="13"/>
        <v>0</v>
      </c>
      <c r="KU22" s="27">
        <f t="shared" si="13"/>
        <v>0</v>
      </c>
      <c r="KV22" s="27">
        <f t="shared" si="13"/>
        <v>87.152188661999986</v>
      </c>
      <c r="KW22" s="27">
        <f t="shared" si="13"/>
        <v>87.152188661999986</v>
      </c>
      <c r="KX22" s="27">
        <f t="shared" si="13"/>
        <v>87.152188661999986</v>
      </c>
      <c r="KY22" s="27">
        <f t="shared" si="13"/>
        <v>87.152188661999986</v>
      </c>
      <c r="KZ22" s="27">
        <f t="shared" si="13"/>
        <v>87.152188661999986</v>
      </c>
      <c r="LA22" s="27">
        <f t="shared" si="13"/>
        <v>0</v>
      </c>
      <c r="LB22" s="27">
        <f t="shared" si="13"/>
        <v>0</v>
      </c>
      <c r="LC22" s="27">
        <f t="shared" si="13"/>
        <v>87.152188661999986</v>
      </c>
      <c r="LD22" s="27">
        <f t="shared" si="13"/>
        <v>87.152188661999986</v>
      </c>
      <c r="LE22" s="27">
        <f t="shared" si="13"/>
        <v>87.152188661999986</v>
      </c>
      <c r="LF22" s="27">
        <f t="shared" si="13"/>
        <v>87.152188661999986</v>
      </c>
      <c r="LG22" s="27">
        <f t="shared" si="13"/>
        <v>87.152188661999986</v>
      </c>
      <c r="LH22" s="27">
        <f t="shared" si="13"/>
        <v>0</v>
      </c>
      <c r="LI22" s="27">
        <f t="shared" si="13"/>
        <v>0</v>
      </c>
      <c r="LJ22" s="27">
        <f t="shared" si="13"/>
        <v>87.152188661999986</v>
      </c>
      <c r="LK22" s="27">
        <f t="shared" si="13"/>
        <v>87.152188661999986</v>
      </c>
      <c r="LL22" s="27">
        <f t="shared" si="13"/>
        <v>87.152188661999986</v>
      </c>
      <c r="LM22" s="27">
        <f t="shared" si="13"/>
        <v>87.152188661999986</v>
      </c>
      <c r="LN22" s="27">
        <f t="shared" si="13"/>
        <v>113.29784526060001</v>
      </c>
      <c r="LO22" s="27">
        <f t="shared" si="13"/>
        <v>0</v>
      </c>
      <c r="LP22" s="27">
        <f t="shared" si="13"/>
        <v>0</v>
      </c>
      <c r="LQ22" s="27">
        <f t="shared" si="13"/>
        <v>113.29784526060001</v>
      </c>
      <c r="LR22" s="27">
        <f t="shared" si="13"/>
        <v>113.29784526060001</v>
      </c>
      <c r="LS22" s="27">
        <f t="shared" si="13"/>
        <v>113.29784526060001</v>
      </c>
      <c r="LT22" s="27">
        <f t="shared" si="13"/>
        <v>113.29784526060001</v>
      </c>
      <c r="LU22" s="27">
        <f t="shared" si="13"/>
        <v>113.29784526060001</v>
      </c>
      <c r="LV22" s="27">
        <f t="shared" si="13"/>
        <v>0</v>
      </c>
      <c r="LW22" s="27">
        <f t="shared" si="13"/>
        <v>0</v>
      </c>
      <c r="LX22" s="27">
        <f t="shared" si="13"/>
        <v>113.29784526060001</v>
      </c>
      <c r="LY22" s="27">
        <f t="shared" si="13"/>
        <v>113.29784526060001</v>
      </c>
      <c r="LZ22" s="27">
        <f t="shared" si="13"/>
        <v>113.29784526060001</v>
      </c>
      <c r="MA22" s="27">
        <f t="shared" si="13"/>
        <v>113.29784526060001</v>
      </c>
      <c r="MB22" s="27">
        <f t="shared" si="13"/>
        <v>113.29784526060001</v>
      </c>
      <c r="MC22" s="27">
        <f t="shared" si="13"/>
        <v>0</v>
      </c>
      <c r="MD22" s="27">
        <f t="shared" ref="MD22:NV22" si="14">SUM(MD24:MD30)</f>
        <v>0</v>
      </c>
      <c r="ME22" s="27">
        <f t="shared" si="14"/>
        <v>113.29784526060001</v>
      </c>
      <c r="MF22" s="27">
        <f t="shared" si="14"/>
        <v>113.29784526060001</v>
      </c>
      <c r="MG22" s="27">
        <f t="shared" si="14"/>
        <v>113.29784526060001</v>
      </c>
      <c r="MH22" s="27">
        <f t="shared" si="14"/>
        <v>113.29784526060001</v>
      </c>
      <c r="MI22" s="27">
        <f t="shared" si="14"/>
        <v>113.29784526060001</v>
      </c>
      <c r="MJ22" s="27">
        <f t="shared" si="14"/>
        <v>0</v>
      </c>
      <c r="MK22" s="27">
        <f t="shared" si="14"/>
        <v>0</v>
      </c>
      <c r="ML22" s="27">
        <f t="shared" si="14"/>
        <v>113.29784526060001</v>
      </c>
      <c r="MM22" s="27">
        <f t="shared" si="14"/>
        <v>113.29784526060001</v>
      </c>
      <c r="MN22" s="27">
        <f t="shared" si="14"/>
        <v>113.29784526060001</v>
      </c>
      <c r="MO22" s="27">
        <f t="shared" si="14"/>
        <v>113.29784526060001</v>
      </c>
      <c r="MP22" s="27">
        <f t="shared" si="14"/>
        <v>113.29784526060001</v>
      </c>
      <c r="MQ22" s="27">
        <f t="shared" si="14"/>
        <v>0</v>
      </c>
      <c r="MR22" s="27">
        <f t="shared" si="14"/>
        <v>0</v>
      </c>
      <c r="MS22" s="27">
        <f t="shared" si="14"/>
        <v>135.95741431271998</v>
      </c>
      <c r="MT22" s="27">
        <f t="shared" si="14"/>
        <v>135.95741431271998</v>
      </c>
      <c r="MU22" s="27">
        <f t="shared" si="14"/>
        <v>135.95741431271998</v>
      </c>
      <c r="MV22" s="27">
        <f t="shared" si="14"/>
        <v>135.95741431271998</v>
      </c>
      <c r="MW22" s="27">
        <f t="shared" si="14"/>
        <v>135.95741431271998</v>
      </c>
      <c r="MX22" s="27">
        <f t="shared" si="14"/>
        <v>0</v>
      </c>
      <c r="MY22" s="27">
        <f t="shared" si="14"/>
        <v>0</v>
      </c>
      <c r="MZ22" s="27">
        <f t="shared" si="14"/>
        <v>135.95741431271998</v>
      </c>
      <c r="NA22" s="27">
        <f t="shared" si="14"/>
        <v>135.95741431271998</v>
      </c>
      <c r="NB22" s="27">
        <f t="shared" si="14"/>
        <v>135.95741431271998</v>
      </c>
      <c r="NC22" s="27">
        <f t="shared" si="14"/>
        <v>135.95741431271998</v>
      </c>
      <c r="ND22" s="27">
        <f t="shared" si="14"/>
        <v>135.95741431271998</v>
      </c>
      <c r="NE22" s="27">
        <f t="shared" si="14"/>
        <v>0</v>
      </c>
      <c r="NF22" s="27">
        <f t="shared" si="14"/>
        <v>0</v>
      </c>
      <c r="NG22" s="27">
        <f t="shared" si="14"/>
        <v>135.95741431271998</v>
      </c>
      <c r="NH22" s="27">
        <f t="shared" si="14"/>
        <v>135.95741431271998</v>
      </c>
      <c r="NI22" s="27">
        <f t="shared" si="14"/>
        <v>135.95741431271998</v>
      </c>
      <c r="NJ22" s="27">
        <f t="shared" si="14"/>
        <v>135.95741431271998</v>
      </c>
      <c r="NK22" s="27">
        <f t="shared" si="14"/>
        <v>135.95741431271998</v>
      </c>
      <c r="NL22" s="27">
        <f t="shared" si="14"/>
        <v>0</v>
      </c>
      <c r="NM22" s="27">
        <f t="shared" si="14"/>
        <v>0</v>
      </c>
      <c r="NN22" s="27">
        <f t="shared" si="14"/>
        <v>135.95741431271998</v>
      </c>
      <c r="NO22" s="27">
        <f t="shared" si="14"/>
        <v>135.95741431271998</v>
      </c>
      <c r="NP22" s="27">
        <f t="shared" si="14"/>
        <v>135.95741431271998</v>
      </c>
      <c r="NQ22" s="27">
        <f t="shared" si="14"/>
        <v>135.95741431271998</v>
      </c>
      <c r="NR22" s="27">
        <f t="shared" si="14"/>
        <v>135.95741431271998</v>
      </c>
      <c r="NS22" s="27">
        <f t="shared" si="14"/>
        <v>0</v>
      </c>
      <c r="NT22" s="27">
        <f t="shared" si="14"/>
        <v>0</v>
      </c>
      <c r="NU22" s="27">
        <f t="shared" si="14"/>
        <v>135.95741431271998</v>
      </c>
      <c r="NV22" s="27">
        <f t="shared" si="14"/>
        <v>135.95741431271998</v>
      </c>
    </row>
    <row r="23" spans="1:386" s="35" customFormat="1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4"/>
      <c r="K23" s="33"/>
      <c r="L23" s="33"/>
      <c r="M23" s="33"/>
      <c r="N23" s="33"/>
      <c r="O23" s="33"/>
      <c r="P23" s="16" t="str">
        <f>structure!$S$13</f>
        <v>контроль</v>
      </c>
      <c r="Q23" s="33"/>
      <c r="R23" s="36">
        <f>R22-SUM(R24:R30)</f>
        <v>0</v>
      </c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</row>
    <row r="24" spans="1:386" s="38" customFormat="1" ht="10.199999999999999" x14ac:dyDescent="0.2">
      <c r="A24" s="31"/>
      <c r="B24" s="31"/>
      <c r="C24" s="31"/>
      <c r="D24" s="31"/>
      <c r="E24" s="31"/>
      <c r="F24" s="31"/>
      <c r="G24" s="31" t="str">
        <f>G22</f>
        <v>прибыль от продаж товаров</v>
      </c>
      <c r="H24" s="31"/>
      <c r="I24" s="31"/>
      <c r="J24" s="31" t="str">
        <f>IF($G24="","",INDEX(KPI!$H$11:$H$121,SUMIFS(KPI!$E$11:$E$121,KPI!$F$11:$F$121,$G24)))</f>
        <v>тыс.руб.</v>
      </c>
      <c r="K24" s="31"/>
      <c r="L24" s="31"/>
      <c r="M24" s="31"/>
      <c r="N24" s="31" t="str">
        <f>structure!$G$11</f>
        <v>товарная категория 1</v>
      </c>
      <c r="O24" s="31"/>
      <c r="P24" s="31"/>
      <c r="Q24" s="31"/>
      <c r="R24" s="37">
        <f t="shared" ref="R24:R29" si="15">SUM(T24:NV24)</f>
        <v>4635.3327010956109</v>
      </c>
      <c r="S24" s="31"/>
      <c r="T24" s="31"/>
      <c r="U24" s="37">
        <f>U15*SUMIFS(conditions!$45:$45,conditions!$8:$8,"&lt;="&amp;U$9,conditions!$9:$9,"&gt;="&amp;U$9)</f>
        <v>14.4</v>
      </c>
      <c r="V24" s="37">
        <f>V15*SUMIFS(conditions!$45:$45,conditions!$8:$8,"&lt;="&amp;V$9,conditions!$9:$9,"&gt;="&amp;V$9)</f>
        <v>14.4</v>
      </c>
      <c r="W24" s="37">
        <f>W15*SUMIFS(conditions!$45:$45,conditions!$8:$8,"&lt;="&amp;W$9,conditions!$9:$9,"&gt;="&amp;W$9)</f>
        <v>14.4</v>
      </c>
      <c r="X24" s="37">
        <f>X15*SUMIFS(conditions!$45:$45,conditions!$8:$8,"&lt;="&amp;X$9,conditions!$9:$9,"&gt;="&amp;X$9)</f>
        <v>14.4</v>
      </c>
      <c r="Y24" s="37">
        <f>Y15*SUMIFS(conditions!$45:$45,conditions!$8:$8,"&lt;="&amp;Y$9,conditions!$9:$9,"&gt;="&amp;Y$9)</f>
        <v>14.4</v>
      </c>
      <c r="Z24" s="37">
        <f>Z15*SUMIFS(conditions!$45:$45,conditions!$8:$8,"&lt;="&amp;Z$9,conditions!$9:$9,"&gt;="&amp;Z$9)</f>
        <v>0</v>
      </c>
      <c r="AA24" s="37">
        <f>AA15*SUMIFS(conditions!$45:$45,conditions!$8:$8,"&lt;="&amp;AA$9,conditions!$9:$9,"&gt;="&amp;AA$9)</f>
        <v>0</v>
      </c>
      <c r="AB24" s="37">
        <f>AB15*SUMIFS(conditions!$45:$45,conditions!$8:$8,"&lt;="&amp;AB$9,conditions!$9:$9,"&gt;="&amp;AB$9)</f>
        <v>14.4</v>
      </c>
      <c r="AC24" s="37">
        <f>AC15*SUMIFS(conditions!$45:$45,conditions!$8:$8,"&lt;="&amp;AC$9,conditions!$9:$9,"&gt;="&amp;AC$9)</f>
        <v>14.4</v>
      </c>
      <c r="AD24" s="37">
        <f>AD15*SUMIFS(conditions!$45:$45,conditions!$8:$8,"&lt;="&amp;AD$9,conditions!$9:$9,"&gt;="&amp;AD$9)</f>
        <v>14.4</v>
      </c>
      <c r="AE24" s="37">
        <f>AE15*SUMIFS(conditions!$45:$45,conditions!$8:$8,"&lt;="&amp;AE$9,conditions!$9:$9,"&gt;="&amp;AE$9)</f>
        <v>14.4</v>
      </c>
      <c r="AF24" s="37">
        <f>AF15*SUMIFS(conditions!$45:$45,conditions!$8:$8,"&lt;="&amp;AF$9,conditions!$9:$9,"&gt;="&amp;AF$9)</f>
        <v>14.4</v>
      </c>
      <c r="AG24" s="37">
        <f>AG15*SUMIFS(conditions!$45:$45,conditions!$8:$8,"&lt;="&amp;AG$9,conditions!$9:$9,"&gt;="&amp;AG$9)</f>
        <v>0</v>
      </c>
      <c r="AH24" s="37">
        <f>AH15*SUMIFS(conditions!$45:$45,conditions!$8:$8,"&lt;="&amp;AH$9,conditions!$9:$9,"&gt;="&amp;AH$9)</f>
        <v>0</v>
      </c>
      <c r="AI24" s="37">
        <f>AI15*SUMIFS(conditions!$45:$45,conditions!$8:$8,"&lt;="&amp;AI$9,conditions!$9:$9,"&gt;="&amp;AI$9)</f>
        <v>14.4</v>
      </c>
      <c r="AJ24" s="37">
        <f>AJ15*SUMIFS(conditions!$45:$45,conditions!$8:$8,"&lt;="&amp;AJ$9,conditions!$9:$9,"&gt;="&amp;AJ$9)</f>
        <v>14.4</v>
      </c>
      <c r="AK24" s="37">
        <f>AK15*SUMIFS(conditions!$45:$45,conditions!$8:$8,"&lt;="&amp;AK$9,conditions!$9:$9,"&gt;="&amp;AK$9)</f>
        <v>14.4</v>
      </c>
      <c r="AL24" s="37">
        <f>AL15*SUMIFS(conditions!$45:$45,conditions!$8:$8,"&lt;="&amp;AL$9,conditions!$9:$9,"&gt;="&amp;AL$9)</f>
        <v>14.4</v>
      </c>
      <c r="AM24" s="37">
        <f>AM15*SUMIFS(conditions!$45:$45,conditions!$8:$8,"&lt;="&amp;AM$9,conditions!$9:$9,"&gt;="&amp;AM$9)</f>
        <v>14.4</v>
      </c>
      <c r="AN24" s="37">
        <f>AN15*SUMIFS(conditions!$45:$45,conditions!$8:$8,"&lt;="&amp;AN$9,conditions!$9:$9,"&gt;="&amp;AN$9)</f>
        <v>0</v>
      </c>
      <c r="AO24" s="37">
        <f>AO15*SUMIFS(conditions!$45:$45,conditions!$8:$8,"&lt;="&amp;AO$9,conditions!$9:$9,"&gt;="&amp;AO$9)</f>
        <v>0</v>
      </c>
      <c r="AP24" s="37">
        <f>AP15*SUMIFS(conditions!$45:$45,conditions!$8:$8,"&lt;="&amp;AP$9,conditions!$9:$9,"&gt;="&amp;AP$9)</f>
        <v>14.4</v>
      </c>
      <c r="AQ24" s="37">
        <f>AQ15*SUMIFS(conditions!$45:$45,conditions!$8:$8,"&lt;="&amp;AQ$9,conditions!$9:$9,"&gt;="&amp;AQ$9)</f>
        <v>14.4</v>
      </c>
      <c r="AR24" s="37">
        <f>AR15*SUMIFS(conditions!$45:$45,conditions!$8:$8,"&lt;="&amp;AR$9,conditions!$9:$9,"&gt;="&amp;AR$9)</f>
        <v>14.4</v>
      </c>
      <c r="AS24" s="37">
        <f>AS15*SUMIFS(conditions!$45:$45,conditions!$8:$8,"&lt;="&amp;AS$9,conditions!$9:$9,"&gt;="&amp;AS$9)</f>
        <v>14.4</v>
      </c>
      <c r="AT24" s="37">
        <f>AT15*SUMIFS(conditions!$45:$45,conditions!$8:$8,"&lt;="&amp;AT$9,conditions!$9:$9,"&gt;="&amp;AT$9)</f>
        <v>14.4</v>
      </c>
      <c r="AU24" s="37">
        <f>AU15*SUMIFS(conditions!$45:$45,conditions!$8:$8,"&lt;="&amp;AU$9,conditions!$9:$9,"&gt;="&amp;AU$9)</f>
        <v>0</v>
      </c>
      <c r="AV24" s="37">
        <f>AV15*SUMIFS(conditions!$45:$45,conditions!$8:$8,"&lt;="&amp;AV$9,conditions!$9:$9,"&gt;="&amp;AV$9)</f>
        <v>0</v>
      </c>
      <c r="AW24" s="37">
        <f>AW15*SUMIFS(conditions!$45:$45,conditions!$8:$8,"&lt;="&amp;AW$9,conditions!$9:$9,"&gt;="&amp;AW$9)</f>
        <v>14.4</v>
      </c>
      <c r="AX24" s="37">
        <f>AX15*SUMIFS(conditions!$45:$45,conditions!$8:$8,"&lt;="&amp;AX$9,conditions!$9:$9,"&gt;="&amp;AX$9)</f>
        <v>14.4</v>
      </c>
      <c r="AY24" s="37">
        <f>AY15*SUMIFS(conditions!$45:$45,conditions!$8:$8,"&lt;="&amp;AY$9,conditions!$9:$9,"&gt;="&amp;AY$9)</f>
        <v>14.4</v>
      </c>
      <c r="AZ24" s="37">
        <f>AZ15*SUMIFS(conditions!$45:$45,conditions!$8:$8,"&lt;="&amp;AZ$9,conditions!$9:$9,"&gt;="&amp;AZ$9)</f>
        <v>18</v>
      </c>
      <c r="BA24" s="37">
        <f>BA15*SUMIFS(conditions!$45:$45,conditions!$8:$8,"&lt;="&amp;BA$9,conditions!$9:$9,"&gt;="&amp;BA$9)</f>
        <v>18</v>
      </c>
      <c r="BB24" s="37">
        <f>BB15*SUMIFS(conditions!$45:$45,conditions!$8:$8,"&lt;="&amp;BB$9,conditions!$9:$9,"&gt;="&amp;BB$9)</f>
        <v>0</v>
      </c>
      <c r="BC24" s="37">
        <f>BC15*SUMIFS(conditions!$45:$45,conditions!$8:$8,"&lt;="&amp;BC$9,conditions!$9:$9,"&gt;="&amp;BC$9)</f>
        <v>0</v>
      </c>
      <c r="BD24" s="37">
        <f>BD15*SUMIFS(conditions!$45:$45,conditions!$8:$8,"&lt;="&amp;BD$9,conditions!$9:$9,"&gt;="&amp;BD$9)</f>
        <v>18</v>
      </c>
      <c r="BE24" s="37">
        <f>BE15*SUMIFS(conditions!$45:$45,conditions!$8:$8,"&lt;="&amp;BE$9,conditions!$9:$9,"&gt;="&amp;BE$9)</f>
        <v>18</v>
      </c>
      <c r="BF24" s="37">
        <f>BF15*SUMIFS(conditions!$45:$45,conditions!$8:$8,"&lt;="&amp;BF$9,conditions!$9:$9,"&gt;="&amp;BF$9)</f>
        <v>18</v>
      </c>
      <c r="BG24" s="37">
        <f>BG15*SUMIFS(conditions!$45:$45,conditions!$8:$8,"&lt;="&amp;BG$9,conditions!$9:$9,"&gt;="&amp;BG$9)</f>
        <v>18</v>
      </c>
      <c r="BH24" s="37">
        <f>BH15*SUMIFS(conditions!$45:$45,conditions!$8:$8,"&lt;="&amp;BH$9,conditions!$9:$9,"&gt;="&amp;BH$9)</f>
        <v>18</v>
      </c>
      <c r="BI24" s="37">
        <f>BI15*SUMIFS(conditions!$45:$45,conditions!$8:$8,"&lt;="&amp;BI$9,conditions!$9:$9,"&gt;="&amp;BI$9)</f>
        <v>0</v>
      </c>
      <c r="BJ24" s="37">
        <f>BJ15*SUMIFS(conditions!$45:$45,conditions!$8:$8,"&lt;="&amp;BJ$9,conditions!$9:$9,"&gt;="&amp;BJ$9)</f>
        <v>0</v>
      </c>
      <c r="BK24" s="37">
        <f>BK15*SUMIFS(conditions!$45:$45,conditions!$8:$8,"&lt;="&amp;BK$9,conditions!$9:$9,"&gt;="&amp;BK$9)</f>
        <v>18</v>
      </c>
      <c r="BL24" s="37">
        <f>BL15*SUMIFS(conditions!$45:$45,conditions!$8:$8,"&lt;="&amp;BL$9,conditions!$9:$9,"&gt;="&amp;BL$9)</f>
        <v>18</v>
      </c>
      <c r="BM24" s="37">
        <f>BM15*SUMIFS(conditions!$45:$45,conditions!$8:$8,"&lt;="&amp;BM$9,conditions!$9:$9,"&gt;="&amp;BM$9)</f>
        <v>18</v>
      </c>
      <c r="BN24" s="37">
        <f>BN15*SUMIFS(conditions!$45:$45,conditions!$8:$8,"&lt;="&amp;BN$9,conditions!$9:$9,"&gt;="&amp;BN$9)</f>
        <v>18</v>
      </c>
      <c r="BO24" s="37">
        <f>BO15*SUMIFS(conditions!$45:$45,conditions!$8:$8,"&lt;="&amp;BO$9,conditions!$9:$9,"&gt;="&amp;BO$9)</f>
        <v>18</v>
      </c>
      <c r="BP24" s="37">
        <f>BP15*SUMIFS(conditions!$45:$45,conditions!$8:$8,"&lt;="&amp;BP$9,conditions!$9:$9,"&gt;="&amp;BP$9)</f>
        <v>0</v>
      </c>
      <c r="BQ24" s="37">
        <f>BQ15*SUMIFS(conditions!$45:$45,conditions!$8:$8,"&lt;="&amp;BQ$9,conditions!$9:$9,"&gt;="&amp;BQ$9)</f>
        <v>0</v>
      </c>
      <c r="BR24" s="37">
        <f>BR15*SUMIFS(conditions!$45:$45,conditions!$8:$8,"&lt;="&amp;BR$9,conditions!$9:$9,"&gt;="&amp;BR$9)</f>
        <v>18</v>
      </c>
      <c r="BS24" s="37">
        <f>BS15*SUMIFS(conditions!$45:$45,conditions!$8:$8,"&lt;="&amp;BS$9,conditions!$9:$9,"&gt;="&amp;BS$9)</f>
        <v>18</v>
      </c>
      <c r="BT24" s="37">
        <f>BT15*SUMIFS(conditions!$45:$45,conditions!$8:$8,"&lt;="&amp;BT$9,conditions!$9:$9,"&gt;="&amp;BT$9)</f>
        <v>18</v>
      </c>
      <c r="BU24" s="37">
        <f>BU15*SUMIFS(conditions!$45:$45,conditions!$8:$8,"&lt;="&amp;BU$9,conditions!$9:$9,"&gt;="&amp;BU$9)</f>
        <v>18</v>
      </c>
      <c r="BV24" s="37">
        <f>BV15*SUMIFS(conditions!$45:$45,conditions!$8:$8,"&lt;="&amp;BV$9,conditions!$9:$9,"&gt;="&amp;BV$9)</f>
        <v>18</v>
      </c>
      <c r="BW24" s="37">
        <f>BW15*SUMIFS(conditions!$45:$45,conditions!$8:$8,"&lt;="&amp;BW$9,conditions!$9:$9,"&gt;="&amp;BW$9)</f>
        <v>0</v>
      </c>
      <c r="BX24" s="37">
        <f>BX15*SUMIFS(conditions!$45:$45,conditions!$8:$8,"&lt;="&amp;BX$9,conditions!$9:$9,"&gt;="&amp;BX$9)</f>
        <v>0</v>
      </c>
      <c r="BY24" s="37">
        <f>BY15*SUMIFS(conditions!$45:$45,conditions!$8:$8,"&lt;="&amp;BY$9,conditions!$9:$9,"&gt;="&amp;BY$9)</f>
        <v>18</v>
      </c>
      <c r="BZ24" s="37">
        <f>BZ15*SUMIFS(conditions!$45:$45,conditions!$8:$8,"&lt;="&amp;BZ$9,conditions!$9:$9,"&gt;="&amp;BZ$9)</f>
        <v>18</v>
      </c>
      <c r="CA24" s="37">
        <f>CA15*SUMIFS(conditions!$45:$45,conditions!$8:$8,"&lt;="&amp;CA$9,conditions!$9:$9,"&gt;="&amp;CA$9)</f>
        <v>18</v>
      </c>
      <c r="CB24" s="37">
        <f>CB15*SUMIFS(conditions!$45:$45,conditions!$8:$8,"&lt;="&amp;CB$9,conditions!$9:$9,"&gt;="&amp;CB$9)</f>
        <v>18</v>
      </c>
      <c r="CC24" s="37">
        <f>CC15*SUMIFS(conditions!$45:$45,conditions!$8:$8,"&lt;="&amp;CC$9,conditions!$9:$9,"&gt;="&amp;CC$9)</f>
        <v>18</v>
      </c>
      <c r="CD24" s="37">
        <f>CD15*SUMIFS(conditions!$45:$45,conditions!$8:$8,"&lt;="&amp;CD$9,conditions!$9:$9,"&gt;="&amp;CD$9)</f>
        <v>0</v>
      </c>
      <c r="CE24" s="37">
        <f>CE15*SUMIFS(conditions!$45:$45,conditions!$8:$8,"&lt;="&amp;CE$9,conditions!$9:$9,"&gt;="&amp;CE$9)</f>
        <v>0</v>
      </c>
      <c r="CF24" s="37">
        <f>CF15*SUMIFS(conditions!$45:$45,conditions!$8:$8,"&lt;="&amp;CF$9,conditions!$9:$9,"&gt;="&amp;CF$9)</f>
        <v>12</v>
      </c>
      <c r="CG24" s="37">
        <f>CG15*SUMIFS(conditions!$45:$45,conditions!$8:$8,"&lt;="&amp;CG$9,conditions!$9:$9,"&gt;="&amp;CG$9)</f>
        <v>12</v>
      </c>
      <c r="CH24" s="37">
        <f>CH15*SUMIFS(conditions!$45:$45,conditions!$8:$8,"&lt;="&amp;CH$9,conditions!$9:$9,"&gt;="&amp;CH$9)</f>
        <v>12</v>
      </c>
      <c r="CI24" s="37">
        <f>CI15*SUMIFS(conditions!$45:$45,conditions!$8:$8,"&lt;="&amp;CI$9,conditions!$9:$9,"&gt;="&amp;CI$9)</f>
        <v>12</v>
      </c>
      <c r="CJ24" s="37">
        <f>CJ15*SUMIFS(conditions!$45:$45,conditions!$8:$8,"&lt;="&amp;CJ$9,conditions!$9:$9,"&gt;="&amp;CJ$9)</f>
        <v>12</v>
      </c>
      <c r="CK24" s="37">
        <f>CK15*SUMIFS(conditions!$45:$45,conditions!$8:$8,"&lt;="&amp;CK$9,conditions!$9:$9,"&gt;="&amp;CK$9)</f>
        <v>0</v>
      </c>
      <c r="CL24" s="37">
        <f>CL15*SUMIFS(conditions!$45:$45,conditions!$8:$8,"&lt;="&amp;CL$9,conditions!$9:$9,"&gt;="&amp;CL$9)</f>
        <v>0</v>
      </c>
      <c r="CM24" s="37">
        <f>CM15*SUMIFS(conditions!$45:$45,conditions!$8:$8,"&lt;="&amp;CM$9,conditions!$9:$9,"&gt;="&amp;CM$9)</f>
        <v>12</v>
      </c>
      <c r="CN24" s="37">
        <f>CN15*SUMIFS(conditions!$45:$45,conditions!$8:$8,"&lt;="&amp;CN$9,conditions!$9:$9,"&gt;="&amp;CN$9)</f>
        <v>12</v>
      </c>
      <c r="CO24" s="37">
        <f>CO15*SUMIFS(conditions!$45:$45,conditions!$8:$8,"&lt;="&amp;CO$9,conditions!$9:$9,"&gt;="&amp;CO$9)</f>
        <v>12</v>
      </c>
      <c r="CP24" s="37">
        <f>CP15*SUMIFS(conditions!$45:$45,conditions!$8:$8,"&lt;="&amp;CP$9,conditions!$9:$9,"&gt;="&amp;CP$9)</f>
        <v>12</v>
      </c>
      <c r="CQ24" s="37">
        <f>CQ15*SUMIFS(conditions!$45:$45,conditions!$8:$8,"&lt;="&amp;CQ$9,conditions!$9:$9,"&gt;="&amp;CQ$9)</f>
        <v>12</v>
      </c>
      <c r="CR24" s="37">
        <f>CR15*SUMIFS(conditions!$45:$45,conditions!$8:$8,"&lt;="&amp;CR$9,conditions!$9:$9,"&gt;="&amp;CR$9)</f>
        <v>0</v>
      </c>
      <c r="CS24" s="37">
        <f>CS15*SUMIFS(conditions!$45:$45,conditions!$8:$8,"&lt;="&amp;CS$9,conditions!$9:$9,"&gt;="&amp;CS$9)</f>
        <v>0</v>
      </c>
      <c r="CT24" s="37">
        <f>CT15*SUMIFS(conditions!$45:$45,conditions!$8:$8,"&lt;="&amp;CT$9,conditions!$9:$9,"&gt;="&amp;CT$9)</f>
        <v>12</v>
      </c>
      <c r="CU24" s="37">
        <f>CU15*SUMIFS(conditions!$45:$45,conditions!$8:$8,"&lt;="&amp;CU$9,conditions!$9:$9,"&gt;="&amp;CU$9)</f>
        <v>12</v>
      </c>
      <c r="CV24" s="37">
        <f>CV15*SUMIFS(conditions!$45:$45,conditions!$8:$8,"&lt;="&amp;CV$9,conditions!$9:$9,"&gt;="&amp;CV$9)</f>
        <v>12</v>
      </c>
      <c r="CW24" s="37">
        <f>CW15*SUMIFS(conditions!$45:$45,conditions!$8:$8,"&lt;="&amp;CW$9,conditions!$9:$9,"&gt;="&amp;CW$9)</f>
        <v>12</v>
      </c>
      <c r="CX24" s="37">
        <f>CX15*SUMIFS(conditions!$45:$45,conditions!$8:$8,"&lt;="&amp;CX$9,conditions!$9:$9,"&gt;="&amp;CX$9)</f>
        <v>12</v>
      </c>
      <c r="CY24" s="37">
        <f>CY15*SUMIFS(conditions!$45:$45,conditions!$8:$8,"&lt;="&amp;CY$9,conditions!$9:$9,"&gt;="&amp;CY$9)</f>
        <v>0</v>
      </c>
      <c r="CZ24" s="37">
        <f>CZ15*SUMIFS(conditions!$45:$45,conditions!$8:$8,"&lt;="&amp;CZ$9,conditions!$9:$9,"&gt;="&amp;CZ$9)</f>
        <v>0</v>
      </c>
      <c r="DA24" s="37">
        <f>DA15*SUMIFS(conditions!$45:$45,conditions!$8:$8,"&lt;="&amp;DA$9,conditions!$9:$9,"&gt;="&amp;DA$9)</f>
        <v>12</v>
      </c>
      <c r="DB24" s="37">
        <f>DB15*SUMIFS(conditions!$45:$45,conditions!$8:$8,"&lt;="&amp;DB$9,conditions!$9:$9,"&gt;="&amp;DB$9)</f>
        <v>12</v>
      </c>
      <c r="DC24" s="37">
        <f>DC15*SUMIFS(conditions!$45:$45,conditions!$8:$8,"&lt;="&amp;DC$9,conditions!$9:$9,"&gt;="&amp;DC$9)</f>
        <v>12</v>
      </c>
      <c r="DD24" s="37">
        <f>DD15*SUMIFS(conditions!$45:$45,conditions!$8:$8,"&lt;="&amp;DD$9,conditions!$9:$9,"&gt;="&amp;DD$9)</f>
        <v>12</v>
      </c>
      <c r="DE24" s="37">
        <f>DE15*SUMIFS(conditions!$45:$45,conditions!$8:$8,"&lt;="&amp;DE$9,conditions!$9:$9,"&gt;="&amp;DE$9)</f>
        <v>12</v>
      </c>
      <c r="DF24" s="37">
        <f>DF15*SUMIFS(conditions!$45:$45,conditions!$8:$8,"&lt;="&amp;DF$9,conditions!$9:$9,"&gt;="&amp;DF$9)</f>
        <v>0</v>
      </c>
      <c r="DG24" s="37">
        <f>DG15*SUMIFS(conditions!$45:$45,conditions!$8:$8,"&lt;="&amp;DG$9,conditions!$9:$9,"&gt;="&amp;DG$9)</f>
        <v>0</v>
      </c>
      <c r="DH24" s="37">
        <f>DH15*SUMIFS(conditions!$45:$45,conditions!$8:$8,"&lt;="&amp;DH$9,conditions!$9:$9,"&gt;="&amp;DH$9)</f>
        <v>12</v>
      </c>
      <c r="DI24" s="37">
        <f>DI15*SUMIFS(conditions!$45:$45,conditions!$8:$8,"&lt;="&amp;DI$9,conditions!$9:$9,"&gt;="&amp;DI$9)</f>
        <v>11.88</v>
      </c>
      <c r="DJ24" s="37">
        <f>DJ15*SUMIFS(conditions!$45:$45,conditions!$8:$8,"&lt;="&amp;DJ$9,conditions!$9:$9,"&gt;="&amp;DJ$9)</f>
        <v>11.88</v>
      </c>
      <c r="DK24" s="37">
        <f>DK15*SUMIFS(conditions!$45:$45,conditions!$8:$8,"&lt;="&amp;DK$9,conditions!$9:$9,"&gt;="&amp;DK$9)</f>
        <v>11.88</v>
      </c>
      <c r="DL24" s="37">
        <f>DL15*SUMIFS(conditions!$45:$45,conditions!$8:$8,"&lt;="&amp;DL$9,conditions!$9:$9,"&gt;="&amp;DL$9)</f>
        <v>11.88</v>
      </c>
      <c r="DM24" s="37">
        <f>DM15*SUMIFS(conditions!$45:$45,conditions!$8:$8,"&lt;="&amp;DM$9,conditions!$9:$9,"&gt;="&amp;DM$9)</f>
        <v>0</v>
      </c>
      <c r="DN24" s="37">
        <f>DN15*SUMIFS(conditions!$45:$45,conditions!$8:$8,"&lt;="&amp;DN$9,conditions!$9:$9,"&gt;="&amp;DN$9)</f>
        <v>0</v>
      </c>
      <c r="DO24" s="37">
        <f>DO15*SUMIFS(conditions!$45:$45,conditions!$8:$8,"&lt;="&amp;DO$9,conditions!$9:$9,"&gt;="&amp;DO$9)</f>
        <v>11.88</v>
      </c>
      <c r="DP24" s="37">
        <f>DP15*SUMIFS(conditions!$45:$45,conditions!$8:$8,"&lt;="&amp;DP$9,conditions!$9:$9,"&gt;="&amp;DP$9)</f>
        <v>11.88</v>
      </c>
      <c r="DQ24" s="37">
        <f>DQ15*SUMIFS(conditions!$45:$45,conditions!$8:$8,"&lt;="&amp;DQ$9,conditions!$9:$9,"&gt;="&amp;DQ$9)</f>
        <v>11.88</v>
      </c>
      <c r="DR24" s="37">
        <f>DR15*SUMIFS(conditions!$45:$45,conditions!$8:$8,"&lt;="&amp;DR$9,conditions!$9:$9,"&gt;="&amp;DR$9)</f>
        <v>11.88</v>
      </c>
      <c r="DS24" s="37">
        <f>DS15*SUMIFS(conditions!$45:$45,conditions!$8:$8,"&lt;="&amp;DS$9,conditions!$9:$9,"&gt;="&amp;DS$9)</f>
        <v>11.88</v>
      </c>
      <c r="DT24" s="37">
        <f>DT15*SUMIFS(conditions!$45:$45,conditions!$8:$8,"&lt;="&amp;DT$9,conditions!$9:$9,"&gt;="&amp;DT$9)</f>
        <v>0</v>
      </c>
      <c r="DU24" s="37">
        <f>DU15*SUMIFS(conditions!$45:$45,conditions!$8:$8,"&lt;="&amp;DU$9,conditions!$9:$9,"&gt;="&amp;DU$9)</f>
        <v>0</v>
      </c>
      <c r="DV24" s="37">
        <f>DV15*SUMIFS(conditions!$45:$45,conditions!$8:$8,"&lt;="&amp;DV$9,conditions!$9:$9,"&gt;="&amp;DV$9)</f>
        <v>11.88</v>
      </c>
      <c r="DW24" s="37">
        <f>DW15*SUMIFS(conditions!$45:$45,conditions!$8:$8,"&lt;="&amp;DW$9,conditions!$9:$9,"&gt;="&amp;DW$9)</f>
        <v>11.88</v>
      </c>
      <c r="DX24" s="37">
        <f>DX15*SUMIFS(conditions!$45:$45,conditions!$8:$8,"&lt;="&amp;DX$9,conditions!$9:$9,"&gt;="&amp;DX$9)</f>
        <v>11.88</v>
      </c>
      <c r="DY24" s="37">
        <f>DY15*SUMIFS(conditions!$45:$45,conditions!$8:$8,"&lt;="&amp;DY$9,conditions!$9:$9,"&gt;="&amp;DY$9)</f>
        <v>11.88</v>
      </c>
      <c r="DZ24" s="37">
        <f>DZ15*SUMIFS(conditions!$45:$45,conditions!$8:$8,"&lt;="&amp;DZ$9,conditions!$9:$9,"&gt;="&amp;DZ$9)</f>
        <v>11.88</v>
      </c>
      <c r="EA24" s="37">
        <f>EA15*SUMIFS(conditions!$45:$45,conditions!$8:$8,"&lt;="&amp;EA$9,conditions!$9:$9,"&gt;="&amp;EA$9)</f>
        <v>0</v>
      </c>
      <c r="EB24" s="37">
        <f>EB15*SUMIFS(conditions!$45:$45,conditions!$8:$8,"&lt;="&amp;EB$9,conditions!$9:$9,"&gt;="&amp;EB$9)</f>
        <v>0</v>
      </c>
      <c r="EC24" s="37">
        <f>EC15*SUMIFS(conditions!$45:$45,conditions!$8:$8,"&lt;="&amp;EC$9,conditions!$9:$9,"&gt;="&amp;EC$9)</f>
        <v>11.88</v>
      </c>
      <c r="ED24" s="37">
        <f>ED15*SUMIFS(conditions!$45:$45,conditions!$8:$8,"&lt;="&amp;ED$9,conditions!$9:$9,"&gt;="&amp;ED$9)</f>
        <v>11.88</v>
      </c>
      <c r="EE24" s="37">
        <f>EE15*SUMIFS(conditions!$45:$45,conditions!$8:$8,"&lt;="&amp;EE$9,conditions!$9:$9,"&gt;="&amp;EE$9)</f>
        <v>11.88</v>
      </c>
      <c r="EF24" s="37">
        <f>EF15*SUMIFS(conditions!$45:$45,conditions!$8:$8,"&lt;="&amp;EF$9,conditions!$9:$9,"&gt;="&amp;EF$9)</f>
        <v>11.88</v>
      </c>
      <c r="EG24" s="37">
        <f>EG15*SUMIFS(conditions!$45:$45,conditions!$8:$8,"&lt;="&amp;EG$9,conditions!$9:$9,"&gt;="&amp;EG$9)</f>
        <v>11.88</v>
      </c>
      <c r="EH24" s="37">
        <f>EH15*SUMIFS(conditions!$45:$45,conditions!$8:$8,"&lt;="&amp;EH$9,conditions!$9:$9,"&gt;="&amp;EH$9)</f>
        <v>0</v>
      </c>
      <c r="EI24" s="37">
        <f>EI15*SUMIFS(conditions!$45:$45,conditions!$8:$8,"&lt;="&amp;EI$9,conditions!$9:$9,"&gt;="&amp;EI$9)</f>
        <v>0</v>
      </c>
      <c r="EJ24" s="37">
        <f>EJ15*SUMIFS(conditions!$45:$45,conditions!$8:$8,"&lt;="&amp;EJ$9,conditions!$9:$9,"&gt;="&amp;EJ$9)</f>
        <v>11.88</v>
      </c>
      <c r="EK24" s="37">
        <f>EK15*SUMIFS(conditions!$45:$45,conditions!$8:$8,"&lt;="&amp;EK$9,conditions!$9:$9,"&gt;="&amp;EK$9)</f>
        <v>11.88</v>
      </c>
      <c r="EL24" s="37">
        <f>EL15*SUMIFS(conditions!$45:$45,conditions!$8:$8,"&lt;="&amp;EL$9,conditions!$9:$9,"&gt;="&amp;EL$9)</f>
        <v>11.88</v>
      </c>
      <c r="EM24" s="37">
        <f>EM15*SUMIFS(conditions!$45:$45,conditions!$8:$8,"&lt;="&amp;EM$9,conditions!$9:$9,"&gt;="&amp;EM$9)</f>
        <v>11.88</v>
      </c>
      <c r="EN24" s="37">
        <f>EN15*SUMIFS(conditions!$45:$45,conditions!$8:$8,"&lt;="&amp;EN$9,conditions!$9:$9,"&gt;="&amp;EN$9)</f>
        <v>14.256</v>
      </c>
      <c r="EO24" s="37">
        <f>EO15*SUMIFS(conditions!$45:$45,conditions!$8:$8,"&lt;="&amp;EO$9,conditions!$9:$9,"&gt;="&amp;EO$9)</f>
        <v>0</v>
      </c>
      <c r="EP24" s="37">
        <f>EP15*SUMIFS(conditions!$45:$45,conditions!$8:$8,"&lt;="&amp;EP$9,conditions!$9:$9,"&gt;="&amp;EP$9)</f>
        <v>0</v>
      </c>
      <c r="EQ24" s="37">
        <f>EQ15*SUMIFS(conditions!$45:$45,conditions!$8:$8,"&lt;="&amp;EQ$9,conditions!$9:$9,"&gt;="&amp;EQ$9)</f>
        <v>14.256</v>
      </c>
      <c r="ER24" s="37">
        <f>ER15*SUMIFS(conditions!$45:$45,conditions!$8:$8,"&lt;="&amp;ER$9,conditions!$9:$9,"&gt;="&amp;ER$9)</f>
        <v>14.256</v>
      </c>
      <c r="ES24" s="37">
        <f>ES15*SUMIFS(conditions!$45:$45,conditions!$8:$8,"&lt;="&amp;ES$9,conditions!$9:$9,"&gt;="&amp;ES$9)</f>
        <v>14.256</v>
      </c>
      <c r="ET24" s="37">
        <f>ET15*SUMIFS(conditions!$45:$45,conditions!$8:$8,"&lt;="&amp;ET$9,conditions!$9:$9,"&gt;="&amp;ET$9)</f>
        <v>14.256</v>
      </c>
      <c r="EU24" s="37">
        <f>EU15*SUMIFS(conditions!$45:$45,conditions!$8:$8,"&lt;="&amp;EU$9,conditions!$9:$9,"&gt;="&amp;EU$9)</f>
        <v>14.256</v>
      </c>
      <c r="EV24" s="37">
        <f>EV15*SUMIFS(conditions!$45:$45,conditions!$8:$8,"&lt;="&amp;EV$9,conditions!$9:$9,"&gt;="&amp;EV$9)</f>
        <v>0</v>
      </c>
      <c r="EW24" s="37">
        <f>EW15*SUMIFS(conditions!$45:$45,conditions!$8:$8,"&lt;="&amp;EW$9,conditions!$9:$9,"&gt;="&amp;EW$9)</f>
        <v>0</v>
      </c>
      <c r="EX24" s="37">
        <f>EX15*SUMIFS(conditions!$45:$45,conditions!$8:$8,"&lt;="&amp;EX$9,conditions!$9:$9,"&gt;="&amp;EX$9)</f>
        <v>14.256</v>
      </c>
      <c r="EY24" s="37">
        <f>EY15*SUMIFS(conditions!$45:$45,conditions!$8:$8,"&lt;="&amp;EY$9,conditions!$9:$9,"&gt;="&amp;EY$9)</f>
        <v>14.256</v>
      </c>
      <c r="EZ24" s="37">
        <f>EZ15*SUMIFS(conditions!$45:$45,conditions!$8:$8,"&lt;="&amp;EZ$9,conditions!$9:$9,"&gt;="&amp;EZ$9)</f>
        <v>14.256</v>
      </c>
      <c r="FA24" s="37">
        <f>FA15*SUMIFS(conditions!$45:$45,conditions!$8:$8,"&lt;="&amp;FA$9,conditions!$9:$9,"&gt;="&amp;FA$9)</f>
        <v>14.256</v>
      </c>
      <c r="FB24" s="37">
        <f>FB15*SUMIFS(conditions!$45:$45,conditions!$8:$8,"&lt;="&amp;FB$9,conditions!$9:$9,"&gt;="&amp;FB$9)</f>
        <v>14.256</v>
      </c>
      <c r="FC24" s="37">
        <f>FC15*SUMIFS(conditions!$45:$45,conditions!$8:$8,"&lt;="&amp;FC$9,conditions!$9:$9,"&gt;="&amp;FC$9)</f>
        <v>0</v>
      </c>
      <c r="FD24" s="37">
        <f>FD15*SUMIFS(conditions!$45:$45,conditions!$8:$8,"&lt;="&amp;FD$9,conditions!$9:$9,"&gt;="&amp;FD$9)</f>
        <v>0</v>
      </c>
      <c r="FE24" s="37">
        <f>FE15*SUMIFS(conditions!$45:$45,conditions!$8:$8,"&lt;="&amp;FE$9,conditions!$9:$9,"&gt;="&amp;FE$9)</f>
        <v>14.256</v>
      </c>
      <c r="FF24" s="37">
        <f>FF15*SUMIFS(conditions!$45:$45,conditions!$8:$8,"&lt;="&amp;FF$9,conditions!$9:$9,"&gt;="&amp;FF$9)</f>
        <v>14.256</v>
      </c>
      <c r="FG24" s="37">
        <f>FG15*SUMIFS(conditions!$45:$45,conditions!$8:$8,"&lt;="&amp;FG$9,conditions!$9:$9,"&gt;="&amp;FG$9)</f>
        <v>14.256</v>
      </c>
      <c r="FH24" s="37">
        <f>FH15*SUMIFS(conditions!$45:$45,conditions!$8:$8,"&lt;="&amp;FH$9,conditions!$9:$9,"&gt;="&amp;FH$9)</f>
        <v>14.256</v>
      </c>
      <c r="FI24" s="37">
        <f>FI15*SUMIFS(conditions!$45:$45,conditions!$8:$8,"&lt;="&amp;FI$9,conditions!$9:$9,"&gt;="&amp;FI$9)</f>
        <v>14.256</v>
      </c>
      <c r="FJ24" s="37">
        <f>FJ15*SUMIFS(conditions!$45:$45,conditions!$8:$8,"&lt;="&amp;FJ$9,conditions!$9:$9,"&gt;="&amp;FJ$9)</f>
        <v>0</v>
      </c>
      <c r="FK24" s="37">
        <f>FK15*SUMIFS(conditions!$45:$45,conditions!$8:$8,"&lt;="&amp;FK$9,conditions!$9:$9,"&gt;="&amp;FK$9)</f>
        <v>0</v>
      </c>
      <c r="FL24" s="37">
        <f>FL15*SUMIFS(conditions!$45:$45,conditions!$8:$8,"&lt;="&amp;FL$9,conditions!$9:$9,"&gt;="&amp;FL$9)</f>
        <v>14.256</v>
      </c>
      <c r="FM24" s="37">
        <f>FM15*SUMIFS(conditions!$45:$45,conditions!$8:$8,"&lt;="&amp;FM$9,conditions!$9:$9,"&gt;="&amp;FM$9)</f>
        <v>14.256</v>
      </c>
      <c r="FN24" s="37">
        <f>FN15*SUMIFS(conditions!$45:$45,conditions!$8:$8,"&lt;="&amp;FN$9,conditions!$9:$9,"&gt;="&amp;FN$9)</f>
        <v>14.256</v>
      </c>
      <c r="FO24" s="37">
        <f>FO15*SUMIFS(conditions!$45:$45,conditions!$8:$8,"&lt;="&amp;FO$9,conditions!$9:$9,"&gt;="&amp;FO$9)</f>
        <v>14.256</v>
      </c>
      <c r="FP24" s="37">
        <f>FP15*SUMIFS(conditions!$45:$45,conditions!$8:$8,"&lt;="&amp;FP$9,conditions!$9:$9,"&gt;="&amp;FP$9)</f>
        <v>14.256</v>
      </c>
      <c r="FQ24" s="37">
        <f>FQ15*SUMIFS(conditions!$45:$45,conditions!$8:$8,"&lt;="&amp;FQ$9,conditions!$9:$9,"&gt;="&amp;FQ$9)</f>
        <v>0</v>
      </c>
      <c r="FR24" s="37">
        <f>FR15*SUMIFS(conditions!$45:$45,conditions!$8:$8,"&lt;="&amp;FR$9,conditions!$9:$9,"&gt;="&amp;FR$9)</f>
        <v>0</v>
      </c>
      <c r="FS24" s="37">
        <f>FS15*SUMIFS(conditions!$45:$45,conditions!$8:$8,"&lt;="&amp;FS$9,conditions!$9:$9,"&gt;="&amp;FS$9)</f>
        <v>14.9688</v>
      </c>
      <c r="FT24" s="37">
        <f>FT15*SUMIFS(conditions!$45:$45,conditions!$8:$8,"&lt;="&amp;FT$9,conditions!$9:$9,"&gt;="&amp;FT$9)</f>
        <v>14.9688</v>
      </c>
      <c r="FU24" s="37">
        <f>FU15*SUMIFS(conditions!$45:$45,conditions!$8:$8,"&lt;="&amp;FU$9,conditions!$9:$9,"&gt;="&amp;FU$9)</f>
        <v>14.9688</v>
      </c>
      <c r="FV24" s="37">
        <f>FV15*SUMIFS(conditions!$45:$45,conditions!$8:$8,"&lt;="&amp;FV$9,conditions!$9:$9,"&gt;="&amp;FV$9)</f>
        <v>14.9688</v>
      </c>
      <c r="FW24" s="37">
        <f>FW15*SUMIFS(conditions!$45:$45,conditions!$8:$8,"&lt;="&amp;FW$9,conditions!$9:$9,"&gt;="&amp;FW$9)</f>
        <v>14.9688</v>
      </c>
      <c r="FX24" s="37">
        <f>FX15*SUMIFS(conditions!$45:$45,conditions!$8:$8,"&lt;="&amp;FX$9,conditions!$9:$9,"&gt;="&amp;FX$9)</f>
        <v>0</v>
      </c>
      <c r="FY24" s="37">
        <f>FY15*SUMIFS(conditions!$45:$45,conditions!$8:$8,"&lt;="&amp;FY$9,conditions!$9:$9,"&gt;="&amp;FY$9)</f>
        <v>0</v>
      </c>
      <c r="FZ24" s="37">
        <f>FZ15*SUMIFS(conditions!$45:$45,conditions!$8:$8,"&lt;="&amp;FZ$9,conditions!$9:$9,"&gt;="&amp;FZ$9)</f>
        <v>14.9688</v>
      </c>
      <c r="GA24" s="37">
        <f>GA15*SUMIFS(conditions!$45:$45,conditions!$8:$8,"&lt;="&amp;GA$9,conditions!$9:$9,"&gt;="&amp;GA$9)</f>
        <v>14.9688</v>
      </c>
      <c r="GB24" s="37">
        <f>GB15*SUMIFS(conditions!$45:$45,conditions!$8:$8,"&lt;="&amp;GB$9,conditions!$9:$9,"&gt;="&amp;GB$9)</f>
        <v>14.9688</v>
      </c>
      <c r="GC24" s="37">
        <f>GC15*SUMIFS(conditions!$45:$45,conditions!$8:$8,"&lt;="&amp;GC$9,conditions!$9:$9,"&gt;="&amp;GC$9)</f>
        <v>14.9688</v>
      </c>
      <c r="GD24" s="37">
        <f>GD15*SUMIFS(conditions!$45:$45,conditions!$8:$8,"&lt;="&amp;GD$9,conditions!$9:$9,"&gt;="&amp;GD$9)</f>
        <v>14.9688</v>
      </c>
      <c r="GE24" s="37">
        <f>GE15*SUMIFS(conditions!$45:$45,conditions!$8:$8,"&lt;="&amp;GE$9,conditions!$9:$9,"&gt;="&amp;GE$9)</f>
        <v>0</v>
      </c>
      <c r="GF24" s="37">
        <f>GF15*SUMIFS(conditions!$45:$45,conditions!$8:$8,"&lt;="&amp;GF$9,conditions!$9:$9,"&gt;="&amp;GF$9)</f>
        <v>0</v>
      </c>
      <c r="GG24" s="37">
        <f>GG15*SUMIFS(conditions!$45:$45,conditions!$8:$8,"&lt;="&amp;GG$9,conditions!$9:$9,"&gt;="&amp;GG$9)</f>
        <v>14.9688</v>
      </c>
      <c r="GH24" s="37">
        <f>GH15*SUMIFS(conditions!$45:$45,conditions!$8:$8,"&lt;="&amp;GH$9,conditions!$9:$9,"&gt;="&amp;GH$9)</f>
        <v>14.9688</v>
      </c>
      <c r="GI24" s="37">
        <f>GI15*SUMIFS(conditions!$45:$45,conditions!$8:$8,"&lt;="&amp;GI$9,conditions!$9:$9,"&gt;="&amp;GI$9)</f>
        <v>14.9688</v>
      </c>
      <c r="GJ24" s="37">
        <f>GJ15*SUMIFS(conditions!$45:$45,conditions!$8:$8,"&lt;="&amp;GJ$9,conditions!$9:$9,"&gt;="&amp;GJ$9)</f>
        <v>14.9688</v>
      </c>
      <c r="GK24" s="37">
        <f>GK15*SUMIFS(conditions!$45:$45,conditions!$8:$8,"&lt;="&amp;GK$9,conditions!$9:$9,"&gt;="&amp;GK$9)</f>
        <v>14.9688</v>
      </c>
      <c r="GL24" s="37">
        <f>GL15*SUMIFS(conditions!$45:$45,conditions!$8:$8,"&lt;="&amp;GL$9,conditions!$9:$9,"&gt;="&amp;GL$9)</f>
        <v>0</v>
      </c>
      <c r="GM24" s="37">
        <f>GM15*SUMIFS(conditions!$45:$45,conditions!$8:$8,"&lt;="&amp;GM$9,conditions!$9:$9,"&gt;="&amp;GM$9)</f>
        <v>0</v>
      </c>
      <c r="GN24" s="37">
        <f>GN15*SUMIFS(conditions!$45:$45,conditions!$8:$8,"&lt;="&amp;GN$9,conditions!$9:$9,"&gt;="&amp;GN$9)</f>
        <v>14.9688</v>
      </c>
      <c r="GO24" s="37">
        <f>GO15*SUMIFS(conditions!$45:$45,conditions!$8:$8,"&lt;="&amp;GO$9,conditions!$9:$9,"&gt;="&amp;GO$9)</f>
        <v>14.9688</v>
      </c>
      <c r="GP24" s="37">
        <f>GP15*SUMIFS(conditions!$45:$45,conditions!$8:$8,"&lt;="&amp;GP$9,conditions!$9:$9,"&gt;="&amp;GP$9)</f>
        <v>14.9688</v>
      </c>
      <c r="GQ24" s="37">
        <f>GQ15*SUMIFS(conditions!$45:$45,conditions!$8:$8,"&lt;="&amp;GQ$9,conditions!$9:$9,"&gt;="&amp;GQ$9)</f>
        <v>14.9688</v>
      </c>
      <c r="GR24" s="37">
        <f>GR15*SUMIFS(conditions!$45:$45,conditions!$8:$8,"&lt;="&amp;GR$9,conditions!$9:$9,"&gt;="&amp;GR$9)</f>
        <v>14.9688</v>
      </c>
      <c r="GS24" s="37">
        <f>GS15*SUMIFS(conditions!$45:$45,conditions!$8:$8,"&lt;="&amp;GS$9,conditions!$9:$9,"&gt;="&amp;GS$9)</f>
        <v>0</v>
      </c>
      <c r="GT24" s="37">
        <f>GT15*SUMIFS(conditions!$45:$45,conditions!$8:$8,"&lt;="&amp;GT$9,conditions!$9:$9,"&gt;="&amp;GT$9)</f>
        <v>0</v>
      </c>
      <c r="GU24" s="37">
        <f>GU15*SUMIFS(conditions!$45:$45,conditions!$8:$8,"&lt;="&amp;GU$9,conditions!$9:$9,"&gt;="&amp;GU$9)</f>
        <v>14.9688</v>
      </c>
      <c r="GV24" s="37">
        <f>GV15*SUMIFS(conditions!$45:$45,conditions!$8:$8,"&lt;="&amp;GV$9,conditions!$9:$9,"&gt;="&amp;GV$9)</f>
        <v>14.9688</v>
      </c>
      <c r="GW24" s="37">
        <f>GW15*SUMIFS(conditions!$45:$45,conditions!$8:$8,"&lt;="&amp;GW$9,conditions!$9:$9,"&gt;="&amp;GW$9)</f>
        <v>16.590419999999998</v>
      </c>
      <c r="GX24" s="37">
        <f>GX15*SUMIFS(conditions!$45:$45,conditions!$8:$8,"&lt;="&amp;GX$9,conditions!$9:$9,"&gt;="&amp;GX$9)</f>
        <v>16.590419999999998</v>
      </c>
      <c r="GY24" s="37">
        <f>GY15*SUMIFS(conditions!$45:$45,conditions!$8:$8,"&lt;="&amp;GY$9,conditions!$9:$9,"&gt;="&amp;GY$9)</f>
        <v>16.590419999999998</v>
      </c>
      <c r="GZ24" s="37">
        <f>GZ15*SUMIFS(conditions!$45:$45,conditions!$8:$8,"&lt;="&amp;GZ$9,conditions!$9:$9,"&gt;="&amp;GZ$9)</f>
        <v>0</v>
      </c>
      <c r="HA24" s="37">
        <f>HA15*SUMIFS(conditions!$45:$45,conditions!$8:$8,"&lt;="&amp;HA$9,conditions!$9:$9,"&gt;="&amp;HA$9)</f>
        <v>0</v>
      </c>
      <c r="HB24" s="37">
        <f>HB15*SUMIFS(conditions!$45:$45,conditions!$8:$8,"&lt;="&amp;HB$9,conditions!$9:$9,"&gt;="&amp;HB$9)</f>
        <v>16.590419999999998</v>
      </c>
      <c r="HC24" s="37">
        <f>HC15*SUMIFS(conditions!$45:$45,conditions!$8:$8,"&lt;="&amp;HC$9,conditions!$9:$9,"&gt;="&amp;HC$9)</f>
        <v>16.590419999999998</v>
      </c>
      <c r="HD24" s="37">
        <f>HD15*SUMIFS(conditions!$45:$45,conditions!$8:$8,"&lt;="&amp;HD$9,conditions!$9:$9,"&gt;="&amp;HD$9)</f>
        <v>16.590419999999998</v>
      </c>
      <c r="HE24" s="37">
        <f>HE15*SUMIFS(conditions!$45:$45,conditions!$8:$8,"&lt;="&amp;HE$9,conditions!$9:$9,"&gt;="&amp;HE$9)</f>
        <v>16.590419999999998</v>
      </c>
      <c r="HF24" s="37">
        <f>HF15*SUMIFS(conditions!$45:$45,conditions!$8:$8,"&lt;="&amp;HF$9,conditions!$9:$9,"&gt;="&amp;HF$9)</f>
        <v>16.590419999999998</v>
      </c>
      <c r="HG24" s="37">
        <f>HG15*SUMIFS(conditions!$45:$45,conditions!$8:$8,"&lt;="&amp;HG$9,conditions!$9:$9,"&gt;="&amp;HG$9)</f>
        <v>0</v>
      </c>
      <c r="HH24" s="37">
        <f>HH15*SUMIFS(conditions!$45:$45,conditions!$8:$8,"&lt;="&amp;HH$9,conditions!$9:$9,"&gt;="&amp;HH$9)</f>
        <v>0</v>
      </c>
      <c r="HI24" s="37">
        <f>HI15*SUMIFS(conditions!$45:$45,conditions!$8:$8,"&lt;="&amp;HI$9,conditions!$9:$9,"&gt;="&amp;HI$9)</f>
        <v>16.590419999999998</v>
      </c>
      <c r="HJ24" s="37">
        <f>HJ15*SUMIFS(conditions!$45:$45,conditions!$8:$8,"&lt;="&amp;HJ$9,conditions!$9:$9,"&gt;="&amp;HJ$9)</f>
        <v>16.590419999999998</v>
      </c>
      <c r="HK24" s="37">
        <f>HK15*SUMIFS(conditions!$45:$45,conditions!$8:$8,"&lt;="&amp;HK$9,conditions!$9:$9,"&gt;="&amp;HK$9)</f>
        <v>16.590419999999998</v>
      </c>
      <c r="HL24" s="37">
        <f>HL15*SUMIFS(conditions!$45:$45,conditions!$8:$8,"&lt;="&amp;HL$9,conditions!$9:$9,"&gt;="&amp;HL$9)</f>
        <v>16.590419999999998</v>
      </c>
      <c r="HM24" s="37">
        <f>HM15*SUMIFS(conditions!$45:$45,conditions!$8:$8,"&lt;="&amp;HM$9,conditions!$9:$9,"&gt;="&amp;HM$9)</f>
        <v>16.590419999999998</v>
      </c>
      <c r="HN24" s="37">
        <f>HN15*SUMIFS(conditions!$45:$45,conditions!$8:$8,"&lt;="&amp;HN$9,conditions!$9:$9,"&gt;="&amp;HN$9)</f>
        <v>0</v>
      </c>
      <c r="HO24" s="37">
        <f>HO15*SUMIFS(conditions!$45:$45,conditions!$8:$8,"&lt;="&amp;HO$9,conditions!$9:$9,"&gt;="&amp;HO$9)</f>
        <v>0</v>
      </c>
      <c r="HP24" s="37">
        <f>HP15*SUMIFS(conditions!$45:$45,conditions!$8:$8,"&lt;="&amp;HP$9,conditions!$9:$9,"&gt;="&amp;HP$9)</f>
        <v>16.590419999999998</v>
      </c>
      <c r="HQ24" s="37">
        <f>HQ15*SUMIFS(conditions!$45:$45,conditions!$8:$8,"&lt;="&amp;HQ$9,conditions!$9:$9,"&gt;="&amp;HQ$9)</f>
        <v>16.590419999999998</v>
      </c>
      <c r="HR24" s="37">
        <f>HR15*SUMIFS(conditions!$45:$45,conditions!$8:$8,"&lt;="&amp;HR$9,conditions!$9:$9,"&gt;="&amp;HR$9)</f>
        <v>16.590419999999998</v>
      </c>
      <c r="HS24" s="37">
        <f>HS15*SUMIFS(conditions!$45:$45,conditions!$8:$8,"&lt;="&amp;HS$9,conditions!$9:$9,"&gt;="&amp;HS$9)</f>
        <v>16.590419999999998</v>
      </c>
      <c r="HT24" s="37">
        <f>HT15*SUMIFS(conditions!$45:$45,conditions!$8:$8,"&lt;="&amp;HT$9,conditions!$9:$9,"&gt;="&amp;HT$9)</f>
        <v>16.590419999999998</v>
      </c>
      <c r="HU24" s="37">
        <f>HU15*SUMIFS(conditions!$45:$45,conditions!$8:$8,"&lt;="&amp;HU$9,conditions!$9:$9,"&gt;="&amp;HU$9)</f>
        <v>0</v>
      </c>
      <c r="HV24" s="37">
        <f>HV15*SUMIFS(conditions!$45:$45,conditions!$8:$8,"&lt;="&amp;HV$9,conditions!$9:$9,"&gt;="&amp;HV$9)</f>
        <v>0</v>
      </c>
      <c r="HW24" s="37">
        <f>HW15*SUMIFS(conditions!$45:$45,conditions!$8:$8,"&lt;="&amp;HW$9,conditions!$9:$9,"&gt;="&amp;HW$9)</f>
        <v>16.590419999999998</v>
      </c>
      <c r="HX24" s="37">
        <f>HX15*SUMIFS(conditions!$45:$45,conditions!$8:$8,"&lt;="&amp;HX$9,conditions!$9:$9,"&gt;="&amp;HX$9)</f>
        <v>16.590419999999998</v>
      </c>
      <c r="HY24" s="37">
        <f>HY15*SUMIFS(conditions!$45:$45,conditions!$8:$8,"&lt;="&amp;HY$9,conditions!$9:$9,"&gt;="&amp;HY$9)</f>
        <v>16.590419999999998</v>
      </c>
      <c r="HZ24" s="37">
        <f>HZ15*SUMIFS(conditions!$45:$45,conditions!$8:$8,"&lt;="&amp;HZ$9,conditions!$9:$9,"&gt;="&amp;HZ$9)</f>
        <v>16.590419999999998</v>
      </c>
      <c r="IA24" s="37">
        <f>IA15*SUMIFS(conditions!$45:$45,conditions!$8:$8,"&lt;="&amp;IA$9,conditions!$9:$9,"&gt;="&amp;IA$9)</f>
        <v>16.590419999999998</v>
      </c>
      <c r="IB24" s="37">
        <f>IB15*SUMIFS(conditions!$45:$45,conditions!$8:$8,"&lt;="&amp;IB$9,conditions!$9:$9,"&gt;="&amp;IB$9)</f>
        <v>0</v>
      </c>
      <c r="IC24" s="37">
        <f>IC15*SUMIFS(conditions!$45:$45,conditions!$8:$8,"&lt;="&amp;IC$9,conditions!$9:$9,"&gt;="&amp;IC$9)</f>
        <v>0</v>
      </c>
      <c r="ID24" s="37">
        <f>ID15*SUMIFS(conditions!$45:$45,conditions!$8:$8,"&lt;="&amp;ID$9,conditions!$9:$9,"&gt;="&amp;ID$9)</f>
        <v>15.263186399999999</v>
      </c>
      <c r="IE24" s="37">
        <f>IE15*SUMIFS(conditions!$45:$45,conditions!$8:$8,"&lt;="&amp;IE$9,conditions!$9:$9,"&gt;="&amp;IE$9)</f>
        <v>15.263186399999999</v>
      </c>
      <c r="IF24" s="37">
        <f>IF15*SUMIFS(conditions!$45:$45,conditions!$8:$8,"&lt;="&amp;IF$9,conditions!$9:$9,"&gt;="&amp;IF$9)</f>
        <v>15.263186399999999</v>
      </c>
      <c r="IG24" s="37">
        <f>IG15*SUMIFS(conditions!$45:$45,conditions!$8:$8,"&lt;="&amp;IG$9,conditions!$9:$9,"&gt;="&amp;IG$9)</f>
        <v>15.263186399999999</v>
      </c>
      <c r="IH24" s="37">
        <f>IH15*SUMIFS(conditions!$45:$45,conditions!$8:$8,"&lt;="&amp;IH$9,conditions!$9:$9,"&gt;="&amp;IH$9)</f>
        <v>15.263186399999999</v>
      </c>
      <c r="II24" s="37">
        <f>II15*SUMIFS(conditions!$45:$45,conditions!$8:$8,"&lt;="&amp;II$9,conditions!$9:$9,"&gt;="&amp;II$9)</f>
        <v>0</v>
      </c>
      <c r="IJ24" s="37">
        <f>IJ15*SUMIFS(conditions!$45:$45,conditions!$8:$8,"&lt;="&amp;IJ$9,conditions!$9:$9,"&gt;="&amp;IJ$9)</f>
        <v>0</v>
      </c>
      <c r="IK24" s="37">
        <f>IK15*SUMIFS(conditions!$45:$45,conditions!$8:$8,"&lt;="&amp;IK$9,conditions!$9:$9,"&gt;="&amp;IK$9)</f>
        <v>15.263186399999999</v>
      </c>
      <c r="IL24" s="37">
        <f>IL15*SUMIFS(conditions!$45:$45,conditions!$8:$8,"&lt;="&amp;IL$9,conditions!$9:$9,"&gt;="&amp;IL$9)</f>
        <v>15.263186399999999</v>
      </c>
      <c r="IM24" s="37">
        <f>IM15*SUMIFS(conditions!$45:$45,conditions!$8:$8,"&lt;="&amp;IM$9,conditions!$9:$9,"&gt;="&amp;IM$9)</f>
        <v>15.263186399999999</v>
      </c>
      <c r="IN24" s="37">
        <f>IN15*SUMIFS(conditions!$45:$45,conditions!$8:$8,"&lt;="&amp;IN$9,conditions!$9:$9,"&gt;="&amp;IN$9)</f>
        <v>15.263186399999999</v>
      </c>
      <c r="IO24" s="37">
        <f>IO15*SUMIFS(conditions!$45:$45,conditions!$8:$8,"&lt;="&amp;IO$9,conditions!$9:$9,"&gt;="&amp;IO$9)</f>
        <v>15.263186399999999</v>
      </c>
      <c r="IP24" s="37">
        <f>IP15*SUMIFS(conditions!$45:$45,conditions!$8:$8,"&lt;="&amp;IP$9,conditions!$9:$9,"&gt;="&amp;IP$9)</f>
        <v>0</v>
      </c>
      <c r="IQ24" s="37">
        <f>IQ15*SUMIFS(conditions!$45:$45,conditions!$8:$8,"&lt;="&amp;IQ$9,conditions!$9:$9,"&gt;="&amp;IQ$9)</f>
        <v>0</v>
      </c>
      <c r="IR24" s="37">
        <f>IR15*SUMIFS(conditions!$45:$45,conditions!$8:$8,"&lt;="&amp;IR$9,conditions!$9:$9,"&gt;="&amp;IR$9)</f>
        <v>15.263186399999999</v>
      </c>
      <c r="IS24" s="37">
        <f>IS15*SUMIFS(conditions!$45:$45,conditions!$8:$8,"&lt;="&amp;IS$9,conditions!$9:$9,"&gt;="&amp;IS$9)</f>
        <v>15.263186399999999</v>
      </c>
      <c r="IT24" s="37">
        <f>IT15*SUMIFS(conditions!$45:$45,conditions!$8:$8,"&lt;="&amp;IT$9,conditions!$9:$9,"&gt;="&amp;IT$9)</f>
        <v>15.263186399999999</v>
      </c>
      <c r="IU24" s="37">
        <f>IU15*SUMIFS(conditions!$45:$45,conditions!$8:$8,"&lt;="&amp;IU$9,conditions!$9:$9,"&gt;="&amp;IU$9)</f>
        <v>15.263186399999999</v>
      </c>
      <c r="IV24" s="37">
        <f>IV15*SUMIFS(conditions!$45:$45,conditions!$8:$8,"&lt;="&amp;IV$9,conditions!$9:$9,"&gt;="&amp;IV$9)</f>
        <v>15.263186399999999</v>
      </c>
      <c r="IW24" s="37">
        <f>IW15*SUMIFS(conditions!$45:$45,conditions!$8:$8,"&lt;="&amp;IW$9,conditions!$9:$9,"&gt;="&amp;IW$9)</f>
        <v>0</v>
      </c>
      <c r="IX24" s="37">
        <f>IX15*SUMIFS(conditions!$45:$45,conditions!$8:$8,"&lt;="&amp;IX$9,conditions!$9:$9,"&gt;="&amp;IX$9)</f>
        <v>0</v>
      </c>
      <c r="IY24" s="37">
        <f>IY15*SUMIFS(conditions!$45:$45,conditions!$8:$8,"&lt;="&amp;IY$9,conditions!$9:$9,"&gt;="&amp;IY$9)</f>
        <v>15.263186399999999</v>
      </c>
      <c r="IZ24" s="37">
        <f>IZ15*SUMIFS(conditions!$45:$45,conditions!$8:$8,"&lt;="&amp;IZ$9,conditions!$9:$9,"&gt;="&amp;IZ$9)</f>
        <v>15.263186399999999</v>
      </c>
      <c r="JA24" s="37">
        <f>JA15*SUMIFS(conditions!$45:$45,conditions!$8:$8,"&lt;="&amp;JA$9,conditions!$9:$9,"&gt;="&amp;JA$9)</f>
        <v>15.263186399999999</v>
      </c>
      <c r="JB24" s="37">
        <f>JB15*SUMIFS(conditions!$45:$45,conditions!$8:$8,"&lt;="&amp;JB$9,conditions!$9:$9,"&gt;="&amp;JB$9)</f>
        <v>15.263186399999999</v>
      </c>
      <c r="JC24" s="37">
        <f>JC15*SUMIFS(conditions!$45:$45,conditions!$8:$8,"&lt;="&amp;JC$9,conditions!$9:$9,"&gt;="&amp;JC$9)</f>
        <v>15.263186399999999</v>
      </c>
      <c r="JD24" s="37">
        <f>JD15*SUMIFS(conditions!$45:$45,conditions!$8:$8,"&lt;="&amp;JD$9,conditions!$9:$9,"&gt;="&amp;JD$9)</f>
        <v>0</v>
      </c>
      <c r="JE24" s="37">
        <f>JE15*SUMIFS(conditions!$45:$45,conditions!$8:$8,"&lt;="&amp;JE$9,conditions!$9:$9,"&gt;="&amp;JE$9)</f>
        <v>0</v>
      </c>
      <c r="JF24" s="37">
        <f>JF15*SUMIFS(conditions!$45:$45,conditions!$8:$8,"&lt;="&amp;JF$9,conditions!$9:$9,"&gt;="&amp;JF$9)</f>
        <v>15.721081991999995</v>
      </c>
      <c r="JG24" s="37">
        <f>JG15*SUMIFS(conditions!$45:$45,conditions!$8:$8,"&lt;="&amp;JG$9,conditions!$9:$9,"&gt;="&amp;JG$9)</f>
        <v>15.721081991999995</v>
      </c>
      <c r="JH24" s="37">
        <f>JH15*SUMIFS(conditions!$45:$45,conditions!$8:$8,"&lt;="&amp;JH$9,conditions!$9:$9,"&gt;="&amp;JH$9)</f>
        <v>15.721081991999995</v>
      </c>
      <c r="JI24" s="37">
        <f>JI15*SUMIFS(conditions!$45:$45,conditions!$8:$8,"&lt;="&amp;JI$9,conditions!$9:$9,"&gt;="&amp;JI$9)</f>
        <v>15.721081991999995</v>
      </c>
      <c r="JJ24" s="37">
        <f>JJ15*SUMIFS(conditions!$45:$45,conditions!$8:$8,"&lt;="&amp;JJ$9,conditions!$9:$9,"&gt;="&amp;JJ$9)</f>
        <v>15.721081991999995</v>
      </c>
      <c r="JK24" s="37">
        <f>JK15*SUMIFS(conditions!$45:$45,conditions!$8:$8,"&lt;="&amp;JK$9,conditions!$9:$9,"&gt;="&amp;JK$9)</f>
        <v>0</v>
      </c>
      <c r="JL24" s="37">
        <f>JL15*SUMIFS(conditions!$45:$45,conditions!$8:$8,"&lt;="&amp;JL$9,conditions!$9:$9,"&gt;="&amp;JL$9)</f>
        <v>0</v>
      </c>
      <c r="JM24" s="37">
        <f>JM15*SUMIFS(conditions!$45:$45,conditions!$8:$8,"&lt;="&amp;JM$9,conditions!$9:$9,"&gt;="&amp;JM$9)</f>
        <v>15.721081991999995</v>
      </c>
      <c r="JN24" s="37">
        <f>JN15*SUMIFS(conditions!$45:$45,conditions!$8:$8,"&lt;="&amp;JN$9,conditions!$9:$9,"&gt;="&amp;JN$9)</f>
        <v>15.721081991999995</v>
      </c>
      <c r="JO24" s="37">
        <f>JO15*SUMIFS(conditions!$45:$45,conditions!$8:$8,"&lt;="&amp;JO$9,conditions!$9:$9,"&gt;="&amp;JO$9)</f>
        <v>15.721081991999995</v>
      </c>
      <c r="JP24" s="37">
        <f>JP15*SUMIFS(conditions!$45:$45,conditions!$8:$8,"&lt;="&amp;JP$9,conditions!$9:$9,"&gt;="&amp;JP$9)</f>
        <v>15.721081991999995</v>
      </c>
      <c r="JQ24" s="37">
        <f>JQ15*SUMIFS(conditions!$45:$45,conditions!$8:$8,"&lt;="&amp;JQ$9,conditions!$9:$9,"&gt;="&amp;JQ$9)</f>
        <v>15.721081991999995</v>
      </c>
      <c r="JR24" s="37">
        <f>JR15*SUMIFS(conditions!$45:$45,conditions!$8:$8,"&lt;="&amp;JR$9,conditions!$9:$9,"&gt;="&amp;JR$9)</f>
        <v>0</v>
      </c>
      <c r="JS24" s="37">
        <f>JS15*SUMIFS(conditions!$45:$45,conditions!$8:$8,"&lt;="&amp;JS$9,conditions!$9:$9,"&gt;="&amp;JS$9)</f>
        <v>0</v>
      </c>
      <c r="JT24" s="37">
        <f>JT15*SUMIFS(conditions!$45:$45,conditions!$8:$8,"&lt;="&amp;JT$9,conditions!$9:$9,"&gt;="&amp;JT$9)</f>
        <v>15.721081991999995</v>
      </c>
      <c r="JU24" s="37">
        <f>JU15*SUMIFS(conditions!$45:$45,conditions!$8:$8,"&lt;="&amp;JU$9,conditions!$9:$9,"&gt;="&amp;JU$9)</f>
        <v>15.721081991999995</v>
      </c>
      <c r="JV24" s="37">
        <f>JV15*SUMIFS(conditions!$45:$45,conditions!$8:$8,"&lt;="&amp;JV$9,conditions!$9:$9,"&gt;="&amp;JV$9)</f>
        <v>15.721081991999995</v>
      </c>
      <c r="JW24" s="37">
        <f>JW15*SUMIFS(conditions!$45:$45,conditions!$8:$8,"&lt;="&amp;JW$9,conditions!$9:$9,"&gt;="&amp;JW$9)</f>
        <v>15.721081991999995</v>
      </c>
      <c r="JX24" s="37">
        <f>JX15*SUMIFS(conditions!$45:$45,conditions!$8:$8,"&lt;="&amp;JX$9,conditions!$9:$9,"&gt;="&amp;JX$9)</f>
        <v>15.721081991999995</v>
      </c>
      <c r="JY24" s="37">
        <f>JY15*SUMIFS(conditions!$45:$45,conditions!$8:$8,"&lt;="&amp;JY$9,conditions!$9:$9,"&gt;="&amp;JY$9)</f>
        <v>0</v>
      </c>
      <c r="JZ24" s="37">
        <f>JZ15*SUMIFS(conditions!$45:$45,conditions!$8:$8,"&lt;="&amp;JZ$9,conditions!$9:$9,"&gt;="&amp;JZ$9)</f>
        <v>0</v>
      </c>
      <c r="KA24" s="37">
        <f>KA15*SUMIFS(conditions!$45:$45,conditions!$8:$8,"&lt;="&amp;KA$9,conditions!$9:$9,"&gt;="&amp;KA$9)</f>
        <v>15.721081991999995</v>
      </c>
      <c r="KB24" s="37">
        <f>KB15*SUMIFS(conditions!$45:$45,conditions!$8:$8,"&lt;="&amp;KB$9,conditions!$9:$9,"&gt;="&amp;KB$9)</f>
        <v>15.721081991999995</v>
      </c>
      <c r="KC24" s="37">
        <f>KC15*SUMIFS(conditions!$45:$45,conditions!$8:$8,"&lt;="&amp;KC$9,conditions!$9:$9,"&gt;="&amp;KC$9)</f>
        <v>15.721081991999995</v>
      </c>
      <c r="KD24" s="37">
        <f>KD15*SUMIFS(conditions!$45:$45,conditions!$8:$8,"&lt;="&amp;KD$9,conditions!$9:$9,"&gt;="&amp;KD$9)</f>
        <v>15.721081991999995</v>
      </c>
      <c r="KE24" s="37">
        <f>KE15*SUMIFS(conditions!$45:$45,conditions!$8:$8,"&lt;="&amp;KE$9,conditions!$9:$9,"&gt;="&amp;KE$9)</f>
        <v>15.721081991999995</v>
      </c>
      <c r="KF24" s="37">
        <f>KF15*SUMIFS(conditions!$45:$45,conditions!$8:$8,"&lt;="&amp;KF$9,conditions!$9:$9,"&gt;="&amp;KF$9)</f>
        <v>0</v>
      </c>
      <c r="KG24" s="37">
        <f>KG15*SUMIFS(conditions!$45:$45,conditions!$8:$8,"&lt;="&amp;KG$9,conditions!$9:$9,"&gt;="&amp;KG$9)</f>
        <v>0</v>
      </c>
      <c r="KH24" s="37">
        <f>KH15*SUMIFS(conditions!$45:$45,conditions!$8:$8,"&lt;="&amp;KH$9,conditions!$9:$9,"&gt;="&amp;KH$9)</f>
        <v>15.721081991999995</v>
      </c>
      <c r="KI24" s="37">
        <f>KI15*SUMIFS(conditions!$45:$45,conditions!$8:$8,"&lt;="&amp;KI$9,conditions!$9:$9,"&gt;="&amp;KI$9)</f>
        <v>15.721081991999995</v>
      </c>
      <c r="KJ24" s="37">
        <f>KJ15*SUMIFS(conditions!$45:$45,conditions!$8:$8,"&lt;="&amp;KJ$9,conditions!$9:$9,"&gt;="&amp;KJ$9)</f>
        <v>20.58713118</v>
      </c>
      <c r="KK24" s="37">
        <f>KK15*SUMIFS(conditions!$45:$45,conditions!$8:$8,"&lt;="&amp;KK$9,conditions!$9:$9,"&gt;="&amp;KK$9)</f>
        <v>20.58713118</v>
      </c>
      <c r="KL24" s="37">
        <f>KL15*SUMIFS(conditions!$45:$45,conditions!$8:$8,"&lt;="&amp;KL$9,conditions!$9:$9,"&gt;="&amp;KL$9)</f>
        <v>20.58713118</v>
      </c>
      <c r="KM24" s="37">
        <f>KM15*SUMIFS(conditions!$45:$45,conditions!$8:$8,"&lt;="&amp;KM$9,conditions!$9:$9,"&gt;="&amp;KM$9)</f>
        <v>0</v>
      </c>
      <c r="KN24" s="37">
        <f>KN15*SUMIFS(conditions!$45:$45,conditions!$8:$8,"&lt;="&amp;KN$9,conditions!$9:$9,"&gt;="&amp;KN$9)</f>
        <v>0</v>
      </c>
      <c r="KO24" s="37">
        <f>KO15*SUMIFS(conditions!$45:$45,conditions!$8:$8,"&lt;="&amp;KO$9,conditions!$9:$9,"&gt;="&amp;KO$9)</f>
        <v>20.58713118</v>
      </c>
      <c r="KP24" s="37">
        <f>KP15*SUMIFS(conditions!$45:$45,conditions!$8:$8,"&lt;="&amp;KP$9,conditions!$9:$9,"&gt;="&amp;KP$9)</f>
        <v>20.58713118</v>
      </c>
      <c r="KQ24" s="37">
        <f>KQ15*SUMIFS(conditions!$45:$45,conditions!$8:$8,"&lt;="&amp;KQ$9,conditions!$9:$9,"&gt;="&amp;KQ$9)</f>
        <v>20.58713118</v>
      </c>
      <c r="KR24" s="37">
        <f>KR15*SUMIFS(conditions!$45:$45,conditions!$8:$8,"&lt;="&amp;KR$9,conditions!$9:$9,"&gt;="&amp;KR$9)</f>
        <v>20.58713118</v>
      </c>
      <c r="KS24" s="37">
        <f>KS15*SUMIFS(conditions!$45:$45,conditions!$8:$8,"&lt;="&amp;KS$9,conditions!$9:$9,"&gt;="&amp;KS$9)</f>
        <v>20.58713118</v>
      </c>
      <c r="KT24" s="37">
        <f>KT15*SUMIFS(conditions!$45:$45,conditions!$8:$8,"&lt;="&amp;KT$9,conditions!$9:$9,"&gt;="&amp;KT$9)</f>
        <v>0</v>
      </c>
      <c r="KU24" s="37">
        <f>KU15*SUMIFS(conditions!$45:$45,conditions!$8:$8,"&lt;="&amp;KU$9,conditions!$9:$9,"&gt;="&amp;KU$9)</f>
        <v>0</v>
      </c>
      <c r="KV24" s="37">
        <f>KV15*SUMIFS(conditions!$45:$45,conditions!$8:$8,"&lt;="&amp;KV$9,conditions!$9:$9,"&gt;="&amp;KV$9)</f>
        <v>20.58713118</v>
      </c>
      <c r="KW24" s="37">
        <f>KW15*SUMIFS(conditions!$45:$45,conditions!$8:$8,"&lt;="&amp;KW$9,conditions!$9:$9,"&gt;="&amp;KW$9)</f>
        <v>20.58713118</v>
      </c>
      <c r="KX24" s="37">
        <f>KX15*SUMIFS(conditions!$45:$45,conditions!$8:$8,"&lt;="&amp;KX$9,conditions!$9:$9,"&gt;="&amp;KX$9)</f>
        <v>20.58713118</v>
      </c>
      <c r="KY24" s="37">
        <f>KY15*SUMIFS(conditions!$45:$45,conditions!$8:$8,"&lt;="&amp;KY$9,conditions!$9:$9,"&gt;="&amp;KY$9)</f>
        <v>20.58713118</v>
      </c>
      <c r="KZ24" s="37">
        <f>KZ15*SUMIFS(conditions!$45:$45,conditions!$8:$8,"&lt;="&amp;KZ$9,conditions!$9:$9,"&gt;="&amp;KZ$9)</f>
        <v>20.58713118</v>
      </c>
      <c r="LA24" s="37">
        <f>LA15*SUMIFS(conditions!$45:$45,conditions!$8:$8,"&lt;="&amp;LA$9,conditions!$9:$9,"&gt;="&amp;LA$9)</f>
        <v>0</v>
      </c>
      <c r="LB24" s="37">
        <f>LB15*SUMIFS(conditions!$45:$45,conditions!$8:$8,"&lt;="&amp;LB$9,conditions!$9:$9,"&gt;="&amp;LB$9)</f>
        <v>0</v>
      </c>
      <c r="LC24" s="37">
        <f>LC15*SUMIFS(conditions!$45:$45,conditions!$8:$8,"&lt;="&amp;LC$9,conditions!$9:$9,"&gt;="&amp;LC$9)</f>
        <v>20.58713118</v>
      </c>
      <c r="LD24" s="37">
        <f>LD15*SUMIFS(conditions!$45:$45,conditions!$8:$8,"&lt;="&amp;LD$9,conditions!$9:$9,"&gt;="&amp;LD$9)</f>
        <v>20.58713118</v>
      </c>
      <c r="LE24" s="37">
        <f>LE15*SUMIFS(conditions!$45:$45,conditions!$8:$8,"&lt;="&amp;LE$9,conditions!$9:$9,"&gt;="&amp;LE$9)</f>
        <v>20.58713118</v>
      </c>
      <c r="LF24" s="37">
        <f>LF15*SUMIFS(conditions!$45:$45,conditions!$8:$8,"&lt;="&amp;LF$9,conditions!$9:$9,"&gt;="&amp;LF$9)</f>
        <v>20.58713118</v>
      </c>
      <c r="LG24" s="37">
        <f>LG15*SUMIFS(conditions!$45:$45,conditions!$8:$8,"&lt;="&amp;LG$9,conditions!$9:$9,"&gt;="&amp;LG$9)</f>
        <v>20.58713118</v>
      </c>
      <c r="LH24" s="37">
        <f>LH15*SUMIFS(conditions!$45:$45,conditions!$8:$8,"&lt;="&amp;LH$9,conditions!$9:$9,"&gt;="&amp;LH$9)</f>
        <v>0</v>
      </c>
      <c r="LI24" s="37">
        <f>LI15*SUMIFS(conditions!$45:$45,conditions!$8:$8,"&lt;="&amp;LI$9,conditions!$9:$9,"&gt;="&amp;LI$9)</f>
        <v>0</v>
      </c>
      <c r="LJ24" s="37">
        <f>LJ15*SUMIFS(conditions!$45:$45,conditions!$8:$8,"&lt;="&amp;LJ$9,conditions!$9:$9,"&gt;="&amp;LJ$9)</f>
        <v>20.58713118</v>
      </c>
      <c r="LK24" s="37">
        <f>LK15*SUMIFS(conditions!$45:$45,conditions!$8:$8,"&lt;="&amp;LK$9,conditions!$9:$9,"&gt;="&amp;LK$9)</f>
        <v>20.58713118</v>
      </c>
      <c r="LL24" s="37">
        <f>LL15*SUMIFS(conditions!$45:$45,conditions!$8:$8,"&lt;="&amp;LL$9,conditions!$9:$9,"&gt;="&amp;LL$9)</f>
        <v>20.58713118</v>
      </c>
      <c r="LM24" s="37">
        <f>LM15*SUMIFS(conditions!$45:$45,conditions!$8:$8,"&lt;="&amp;LM$9,conditions!$9:$9,"&gt;="&amp;LM$9)</f>
        <v>20.58713118</v>
      </c>
      <c r="LN24" s="37">
        <f>LN15*SUMIFS(conditions!$45:$45,conditions!$8:$8,"&lt;="&amp;LN$9,conditions!$9:$9,"&gt;="&amp;LN$9)</f>
        <v>26.763270534000004</v>
      </c>
      <c r="LO24" s="37">
        <f>LO15*SUMIFS(conditions!$45:$45,conditions!$8:$8,"&lt;="&amp;LO$9,conditions!$9:$9,"&gt;="&amp;LO$9)</f>
        <v>0</v>
      </c>
      <c r="LP24" s="37">
        <f>LP15*SUMIFS(conditions!$45:$45,conditions!$8:$8,"&lt;="&amp;LP$9,conditions!$9:$9,"&gt;="&amp;LP$9)</f>
        <v>0</v>
      </c>
      <c r="LQ24" s="37">
        <f>LQ15*SUMIFS(conditions!$45:$45,conditions!$8:$8,"&lt;="&amp;LQ$9,conditions!$9:$9,"&gt;="&amp;LQ$9)</f>
        <v>26.763270534000004</v>
      </c>
      <c r="LR24" s="37">
        <f>LR15*SUMIFS(conditions!$45:$45,conditions!$8:$8,"&lt;="&amp;LR$9,conditions!$9:$9,"&gt;="&amp;LR$9)</f>
        <v>26.763270534000004</v>
      </c>
      <c r="LS24" s="37">
        <f>LS15*SUMIFS(conditions!$45:$45,conditions!$8:$8,"&lt;="&amp;LS$9,conditions!$9:$9,"&gt;="&amp;LS$9)</f>
        <v>26.763270534000004</v>
      </c>
      <c r="LT24" s="37">
        <f>LT15*SUMIFS(conditions!$45:$45,conditions!$8:$8,"&lt;="&amp;LT$9,conditions!$9:$9,"&gt;="&amp;LT$9)</f>
        <v>26.763270534000004</v>
      </c>
      <c r="LU24" s="37">
        <f>LU15*SUMIFS(conditions!$45:$45,conditions!$8:$8,"&lt;="&amp;LU$9,conditions!$9:$9,"&gt;="&amp;LU$9)</f>
        <v>26.763270534000004</v>
      </c>
      <c r="LV24" s="37">
        <f>LV15*SUMIFS(conditions!$45:$45,conditions!$8:$8,"&lt;="&amp;LV$9,conditions!$9:$9,"&gt;="&amp;LV$9)</f>
        <v>0</v>
      </c>
      <c r="LW24" s="37">
        <f>LW15*SUMIFS(conditions!$45:$45,conditions!$8:$8,"&lt;="&amp;LW$9,conditions!$9:$9,"&gt;="&amp;LW$9)</f>
        <v>0</v>
      </c>
      <c r="LX24" s="37">
        <f>LX15*SUMIFS(conditions!$45:$45,conditions!$8:$8,"&lt;="&amp;LX$9,conditions!$9:$9,"&gt;="&amp;LX$9)</f>
        <v>26.763270534000004</v>
      </c>
      <c r="LY24" s="37">
        <f>LY15*SUMIFS(conditions!$45:$45,conditions!$8:$8,"&lt;="&amp;LY$9,conditions!$9:$9,"&gt;="&amp;LY$9)</f>
        <v>26.763270534000004</v>
      </c>
      <c r="LZ24" s="37">
        <f>LZ15*SUMIFS(conditions!$45:$45,conditions!$8:$8,"&lt;="&amp;LZ$9,conditions!$9:$9,"&gt;="&amp;LZ$9)</f>
        <v>26.763270534000004</v>
      </c>
      <c r="MA24" s="37">
        <f>MA15*SUMIFS(conditions!$45:$45,conditions!$8:$8,"&lt;="&amp;MA$9,conditions!$9:$9,"&gt;="&amp;MA$9)</f>
        <v>26.763270534000004</v>
      </c>
      <c r="MB24" s="37">
        <f>MB15*SUMIFS(conditions!$45:$45,conditions!$8:$8,"&lt;="&amp;MB$9,conditions!$9:$9,"&gt;="&amp;MB$9)</f>
        <v>26.763270534000004</v>
      </c>
      <c r="MC24" s="37">
        <f>MC15*SUMIFS(conditions!$45:$45,conditions!$8:$8,"&lt;="&amp;MC$9,conditions!$9:$9,"&gt;="&amp;MC$9)</f>
        <v>0</v>
      </c>
      <c r="MD24" s="37">
        <f>MD15*SUMIFS(conditions!$45:$45,conditions!$8:$8,"&lt;="&amp;MD$9,conditions!$9:$9,"&gt;="&amp;MD$9)</f>
        <v>0</v>
      </c>
      <c r="ME24" s="37">
        <f>ME15*SUMIFS(conditions!$45:$45,conditions!$8:$8,"&lt;="&amp;ME$9,conditions!$9:$9,"&gt;="&amp;ME$9)</f>
        <v>26.763270534000004</v>
      </c>
      <c r="MF24" s="37">
        <f>MF15*SUMIFS(conditions!$45:$45,conditions!$8:$8,"&lt;="&amp;MF$9,conditions!$9:$9,"&gt;="&amp;MF$9)</f>
        <v>26.763270534000004</v>
      </c>
      <c r="MG24" s="37">
        <f>MG15*SUMIFS(conditions!$45:$45,conditions!$8:$8,"&lt;="&amp;MG$9,conditions!$9:$9,"&gt;="&amp;MG$9)</f>
        <v>26.763270534000004</v>
      </c>
      <c r="MH24" s="37">
        <f>MH15*SUMIFS(conditions!$45:$45,conditions!$8:$8,"&lt;="&amp;MH$9,conditions!$9:$9,"&gt;="&amp;MH$9)</f>
        <v>26.763270534000004</v>
      </c>
      <c r="MI24" s="37">
        <f>MI15*SUMIFS(conditions!$45:$45,conditions!$8:$8,"&lt;="&amp;MI$9,conditions!$9:$9,"&gt;="&amp;MI$9)</f>
        <v>26.763270534000004</v>
      </c>
      <c r="MJ24" s="37">
        <f>MJ15*SUMIFS(conditions!$45:$45,conditions!$8:$8,"&lt;="&amp;MJ$9,conditions!$9:$9,"&gt;="&amp;MJ$9)</f>
        <v>0</v>
      </c>
      <c r="MK24" s="37">
        <f>MK15*SUMIFS(conditions!$45:$45,conditions!$8:$8,"&lt;="&amp;MK$9,conditions!$9:$9,"&gt;="&amp;MK$9)</f>
        <v>0</v>
      </c>
      <c r="ML24" s="37">
        <f>ML15*SUMIFS(conditions!$45:$45,conditions!$8:$8,"&lt;="&amp;ML$9,conditions!$9:$9,"&gt;="&amp;ML$9)</f>
        <v>26.763270534000004</v>
      </c>
      <c r="MM24" s="37">
        <f>MM15*SUMIFS(conditions!$45:$45,conditions!$8:$8,"&lt;="&amp;MM$9,conditions!$9:$9,"&gt;="&amp;MM$9)</f>
        <v>26.763270534000004</v>
      </c>
      <c r="MN24" s="37">
        <f>MN15*SUMIFS(conditions!$45:$45,conditions!$8:$8,"&lt;="&amp;MN$9,conditions!$9:$9,"&gt;="&amp;MN$9)</f>
        <v>26.763270534000004</v>
      </c>
      <c r="MO24" s="37">
        <f>MO15*SUMIFS(conditions!$45:$45,conditions!$8:$8,"&lt;="&amp;MO$9,conditions!$9:$9,"&gt;="&amp;MO$9)</f>
        <v>26.763270534000004</v>
      </c>
      <c r="MP24" s="37">
        <f>MP15*SUMIFS(conditions!$45:$45,conditions!$8:$8,"&lt;="&amp;MP$9,conditions!$9:$9,"&gt;="&amp;MP$9)</f>
        <v>26.763270534000004</v>
      </c>
      <c r="MQ24" s="37">
        <f>MQ15*SUMIFS(conditions!$45:$45,conditions!$8:$8,"&lt;="&amp;MQ$9,conditions!$9:$9,"&gt;="&amp;MQ$9)</f>
        <v>0</v>
      </c>
      <c r="MR24" s="37">
        <f>MR15*SUMIFS(conditions!$45:$45,conditions!$8:$8,"&lt;="&amp;MR$9,conditions!$9:$9,"&gt;="&amp;MR$9)</f>
        <v>0</v>
      </c>
      <c r="MS24" s="37">
        <f>MS15*SUMIFS(conditions!$45:$45,conditions!$8:$8,"&lt;="&amp;MS$9,conditions!$9:$9,"&gt;="&amp;MS$9)</f>
        <v>32.115924640799996</v>
      </c>
      <c r="MT24" s="37">
        <f>MT15*SUMIFS(conditions!$45:$45,conditions!$8:$8,"&lt;="&amp;MT$9,conditions!$9:$9,"&gt;="&amp;MT$9)</f>
        <v>32.115924640799996</v>
      </c>
      <c r="MU24" s="37">
        <f>MU15*SUMIFS(conditions!$45:$45,conditions!$8:$8,"&lt;="&amp;MU$9,conditions!$9:$9,"&gt;="&amp;MU$9)</f>
        <v>32.115924640799996</v>
      </c>
      <c r="MV24" s="37">
        <f>MV15*SUMIFS(conditions!$45:$45,conditions!$8:$8,"&lt;="&amp;MV$9,conditions!$9:$9,"&gt;="&amp;MV$9)</f>
        <v>32.115924640799996</v>
      </c>
      <c r="MW24" s="37">
        <f>MW15*SUMIFS(conditions!$45:$45,conditions!$8:$8,"&lt;="&amp;MW$9,conditions!$9:$9,"&gt;="&amp;MW$9)</f>
        <v>32.115924640799996</v>
      </c>
      <c r="MX24" s="37">
        <f>MX15*SUMIFS(conditions!$45:$45,conditions!$8:$8,"&lt;="&amp;MX$9,conditions!$9:$9,"&gt;="&amp;MX$9)</f>
        <v>0</v>
      </c>
      <c r="MY24" s="37">
        <f>MY15*SUMIFS(conditions!$45:$45,conditions!$8:$8,"&lt;="&amp;MY$9,conditions!$9:$9,"&gt;="&amp;MY$9)</f>
        <v>0</v>
      </c>
      <c r="MZ24" s="37">
        <f>MZ15*SUMIFS(conditions!$45:$45,conditions!$8:$8,"&lt;="&amp;MZ$9,conditions!$9:$9,"&gt;="&amp;MZ$9)</f>
        <v>32.115924640799996</v>
      </c>
      <c r="NA24" s="37">
        <f>NA15*SUMIFS(conditions!$45:$45,conditions!$8:$8,"&lt;="&amp;NA$9,conditions!$9:$9,"&gt;="&amp;NA$9)</f>
        <v>32.115924640799996</v>
      </c>
      <c r="NB24" s="37">
        <f>NB15*SUMIFS(conditions!$45:$45,conditions!$8:$8,"&lt;="&amp;NB$9,conditions!$9:$9,"&gt;="&amp;NB$9)</f>
        <v>32.115924640799996</v>
      </c>
      <c r="NC24" s="37">
        <f>NC15*SUMIFS(conditions!$45:$45,conditions!$8:$8,"&lt;="&amp;NC$9,conditions!$9:$9,"&gt;="&amp;NC$9)</f>
        <v>32.115924640799996</v>
      </c>
      <c r="ND24" s="37">
        <f>ND15*SUMIFS(conditions!$45:$45,conditions!$8:$8,"&lt;="&amp;ND$9,conditions!$9:$9,"&gt;="&amp;ND$9)</f>
        <v>32.115924640799996</v>
      </c>
      <c r="NE24" s="37">
        <f>NE15*SUMIFS(conditions!$45:$45,conditions!$8:$8,"&lt;="&amp;NE$9,conditions!$9:$9,"&gt;="&amp;NE$9)</f>
        <v>0</v>
      </c>
      <c r="NF24" s="37">
        <f>NF15*SUMIFS(conditions!$45:$45,conditions!$8:$8,"&lt;="&amp;NF$9,conditions!$9:$9,"&gt;="&amp;NF$9)</f>
        <v>0</v>
      </c>
      <c r="NG24" s="37">
        <f>NG15*SUMIFS(conditions!$45:$45,conditions!$8:$8,"&lt;="&amp;NG$9,conditions!$9:$9,"&gt;="&amp;NG$9)</f>
        <v>32.115924640799996</v>
      </c>
      <c r="NH24" s="37">
        <f>NH15*SUMIFS(conditions!$45:$45,conditions!$8:$8,"&lt;="&amp;NH$9,conditions!$9:$9,"&gt;="&amp;NH$9)</f>
        <v>32.115924640799996</v>
      </c>
      <c r="NI24" s="37">
        <f>NI15*SUMIFS(conditions!$45:$45,conditions!$8:$8,"&lt;="&amp;NI$9,conditions!$9:$9,"&gt;="&amp;NI$9)</f>
        <v>32.115924640799996</v>
      </c>
      <c r="NJ24" s="37">
        <f>NJ15*SUMIFS(conditions!$45:$45,conditions!$8:$8,"&lt;="&amp;NJ$9,conditions!$9:$9,"&gt;="&amp;NJ$9)</f>
        <v>32.115924640799996</v>
      </c>
      <c r="NK24" s="37">
        <f>NK15*SUMIFS(conditions!$45:$45,conditions!$8:$8,"&lt;="&amp;NK$9,conditions!$9:$9,"&gt;="&amp;NK$9)</f>
        <v>32.115924640799996</v>
      </c>
      <c r="NL24" s="37">
        <f>NL15*SUMIFS(conditions!$45:$45,conditions!$8:$8,"&lt;="&amp;NL$9,conditions!$9:$9,"&gt;="&amp;NL$9)</f>
        <v>0</v>
      </c>
      <c r="NM24" s="37">
        <f>NM15*SUMIFS(conditions!$45:$45,conditions!$8:$8,"&lt;="&amp;NM$9,conditions!$9:$9,"&gt;="&amp;NM$9)</f>
        <v>0</v>
      </c>
      <c r="NN24" s="37">
        <f>NN15*SUMIFS(conditions!$45:$45,conditions!$8:$8,"&lt;="&amp;NN$9,conditions!$9:$9,"&gt;="&amp;NN$9)</f>
        <v>32.115924640799996</v>
      </c>
      <c r="NO24" s="37">
        <f>NO15*SUMIFS(conditions!$45:$45,conditions!$8:$8,"&lt;="&amp;NO$9,conditions!$9:$9,"&gt;="&amp;NO$9)</f>
        <v>32.115924640799996</v>
      </c>
      <c r="NP24" s="37">
        <f>NP15*SUMIFS(conditions!$45:$45,conditions!$8:$8,"&lt;="&amp;NP$9,conditions!$9:$9,"&gt;="&amp;NP$9)</f>
        <v>32.115924640799996</v>
      </c>
      <c r="NQ24" s="37">
        <f>NQ15*SUMIFS(conditions!$45:$45,conditions!$8:$8,"&lt;="&amp;NQ$9,conditions!$9:$9,"&gt;="&amp;NQ$9)</f>
        <v>32.115924640799996</v>
      </c>
      <c r="NR24" s="37">
        <f>NR15*SUMIFS(conditions!$45:$45,conditions!$8:$8,"&lt;="&amp;NR$9,conditions!$9:$9,"&gt;="&amp;NR$9)</f>
        <v>32.115924640799996</v>
      </c>
      <c r="NS24" s="37">
        <f>NS15*SUMIFS(conditions!$45:$45,conditions!$8:$8,"&lt;="&amp;NS$9,conditions!$9:$9,"&gt;="&amp;NS$9)</f>
        <v>0</v>
      </c>
      <c r="NT24" s="37">
        <f>NT15*SUMIFS(conditions!$45:$45,conditions!$8:$8,"&lt;="&amp;NT$9,conditions!$9:$9,"&gt;="&amp;NT$9)</f>
        <v>0</v>
      </c>
      <c r="NU24" s="37">
        <f>NU15*SUMIFS(conditions!$45:$45,conditions!$8:$8,"&lt;="&amp;NU$9,conditions!$9:$9,"&gt;="&amp;NU$9)</f>
        <v>32.115924640799996</v>
      </c>
      <c r="NV24" s="37">
        <f>NV15*SUMIFS(conditions!$45:$45,conditions!$8:$8,"&lt;="&amp;NV$9,conditions!$9:$9,"&gt;="&amp;NV$9)</f>
        <v>32.115924640799996</v>
      </c>
    </row>
    <row r="25" spans="1:386" s="38" customFormat="1" ht="10.199999999999999" x14ac:dyDescent="0.2">
      <c r="A25" s="31"/>
      <c r="B25" s="31"/>
      <c r="C25" s="31"/>
      <c r="D25" s="31"/>
      <c r="E25" s="31"/>
      <c r="F25" s="31"/>
      <c r="G25" s="31" t="str">
        <f>G22</f>
        <v>прибыль от продаж товаров</v>
      </c>
      <c r="H25" s="31"/>
      <c r="I25" s="31"/>
      <c r="J25" s="31" t="str">
        <f>IF($G25="","",INDEX(KPI!$H$11:$H$121,SUMIFS(KPI!$E$11:$E$121,KPI!$F$11:$F$121,$G25)))</f>
        <v>тыс.руб.</v>
      </c>
      <c r="K25" s="31"/>
      <c r="L25" s="31"/>
      <c r="M25" s="31"/>
      <c r="N25" s="31" t="str">
        <f>structure!$G$12</f>
        <v>товарная категория 2</v>
      </c>
      <c r="O25" s="31"/>
      <c r="P25" s="31"/>
      <c r="Q25" s="31"/>
      <c r="R25" s="37">
        <f t="shared" si="15"/>
        <v>4249.0549760043059</v>
      </c>
      <c r="S25" s="31"/>
      <c r="T25" s="31"/>
      <c r="U25" s="37">
        <f>U16*SUMIFS(conditions!$46:$46,conditions!$8:$8,"&lt;="&amp;U$9,conditions!$9:$9,"&gt;="&amp;U$9)</f>
        <v>13.2</v>
      </c>
      <c r="V25" s="37">
        <f>V16*SUMIFS(conditions!$46:$46,conditions!$8:$8,"&lt;="&amp;V$9,conditions!$9:$9,"&gt;="&amp;V$9)</f>
        <v>13.2</v>
      </c>
      <c r="W25" s="37">
        <f>W16*SUMIFS(conditions!$46:$46,conditions!$8:$8,"&lt;="&amp;W$9,conditions!$9:$9,"&gt;="&amp;W$9)</f>
        <v>13.2</v>
      </c>
      <c r="X25" s="37">
        <f>X16*SUMIFS(conditions!$46:$46,conditions!$8:$8,"&lt;="&amp;X$9,conditions!$9:$9,"&gt;="&amp;X$9)</f>
        <v>13.2</v>
      </c>
      <c r="Y25" s="37">
        <f>Y16*SUMIFS(conditions!$46:$46,conditions!$8:$8,"&lt;="&amp;Y$9,conditions!$9:$9,"&gt;="&amp;Y$9)</f>
        <v>13.2</v>
      </c>
      <c r="Z25" s="37">
        <f>Z16*SUMIFS(conditions!$46:$46,conditions!$8:$8,"&lt;="&amp;Z$9,conditions!$9:$9,"&gt;="&amp;Z$9)</f>
        <v>0</v>
      </c>
      <c r="AA25" s="37">
        <f>AA16*SUMIFS(conditions!$46:$46,conditions!$8:$8,"&lt;="&amp;AA$9,conditions!$9:$9,"&gt;="&amp;AA$9)</f>
        <v>0</v>
      </c>
      <c r="AB25" s="37">
        <f>AB16*SUMIFS(conditions!$46:$46,conditions!$8:$8,"&lt;="&amp;AB$9,conditions!$9:$9,"&gt;="&amp;AB$9)</f>
        <v>13.2</v>
      </c>
      <c r="AC25" s="37">
        <f>AC16*SUMIFS(conditions!$46:$46,conditions!$8:$8,"&lt;="&amp;AC$9,conditions!$9:$9,"&gt;="&amp;AC$9)</f>
        <v>13.2</v>
      </c>
      <c r="AD25" s="37">
        <f>AD16*SUMIFS(conditions!$46:$46,conditions!$8:$8,"&lt;="&amp;AD$9,conditions!$9:$9,"&gt;="&amp;AD$9)</f>
        <v>13.2</v>
      </c>
      <c r="AE25" s="37">
        <f>AE16*SUMIFS(conditions!$46:$46,conditions!$8:$8,"&lt;="&amp;AE$9,conditions!$9:$9,"&gt;="&amp;AE$9)</f>
        <v>13.2</v>
      </c>
      <c r="AF25" s="37">
        <f>AF16*SUMIFS(conditions!$46:$46,conditions!$8:$8,"&lt;="&amp;AF$9,conditions!$9:$9,"&gt;="&amp;AF$9)</f>
        <v>13.2</v>
      </c>
      <c r="AG25" s="37">
        <f>AG16*SUMIFS(conditions!$46:$46,conditions!$8:$8,"&lt;="&amp;AG$9,conditions!$9:$9,"&gt;="&amp;AG$9)</f>
        <v>0</v>
      </c>
      <c r="AH25" s="37">
        <f>AH16*SUMIFS(conditions!$46:$46,conditions!$8:$8,"&lt;="&amp;AH$9,conditions!$9:$9,"&gt;="&amp;AH$9)</f>
        <v>0</v>
      </c>
      <c r="AI25" s="37">
        <f>AI16*SUMIFS(conditions!$46:$46,conditions!$8:$8,"&lt;="&amp;AI$9,conditions!$9:$9,"&gt;="&amp;AI$9)</f>
        <v>13.2</v>
      </c>
      <c r="AJ25" s="37">
        <f>AJ16*SUMIFS(conditions!$46:$46,conditions!$8:$8,"&lt;="&amp;AJ$9,conditions!$9:$9,"&gt;="&amp;AJ$9)</f>
        <v>13.2</v>
      </c>
      <c r="AK25" s="37">
        <f>AK16*SUMIFS(conditions!$46:$46,conditions!$8:$8,"&lt;="&amp;AK$9,conditions!$9:$9,"&gt;="&amp;AK$9)</f>
        <v>13.2</v>
      </c>
      <c r="AL25" s="37">
        <f>AL16*SUMIFS(conditions!$46:$46,conditions!$8:$8,"&lt;="&amp;AL$9,conditions!$9:$9,"&gt;="&amp;AL$9)</f>
        <v>13.2</v>
      </c>
      <c r="AM25" s="37">
        <f>AM16*SUMIFS(conditions!$46:$46,conditions!$8:$8,"&lt;="&amp;AM$9,conditions!$9:$9,"&gt;="&amp;AM$9)</f>
        <v>13.2</v>
      </c>
      <c r="AN25" s="37">
        <f>AN16*SUMIFS(conditions!$46:$46,conditions!$8:$8,"&lt;="&amp;AN$9,conditions!$9:$9,"&gt;="&amp;AN$9)</f>
        <v>0</v>
      </c>
      <c r="AO25" s="37">
        <f>AO16*SUMIFS(conditions!$46:$46,conditions!$8:$8,"&lt;="&amp;AO$9,conditions!$9:$9,"&gt;="&amp;AO$9)</f>
        <v>0</v>
      </c>
      <c r="AP25" s="37">
        <f>AP16*SUMIFS(conditions!$46:$46,conditions!$8:$8,"&lt;="&amp;AP$9,conditions!$9:$9,"&gt;="&amp;AP$9)</f>
        <v>13.2</v>
      </c>
      <c r="AQ25" s="37">
        <f>AQ16*SUMIFS(conditions!$46:$46,conditions!$8:$8,"&lt;="&amp;AQ$9,conditions!$9:$9,"&gt;="&amp;AQ$9)</f>
        <v>13.2</v>
      </c>
      <c r="AR25" s="37">
        <f>AR16*SUMIFS(conditions!$46:$46,conditions!$8:$8,"&lt;="&amp;AR$9,conditions!$9:$9,"&gt;="&amp;AR$9)</f>
        <v>13.2</v>
      </c>
      <c r="AS25" s="37">
        <f>AS16*SUMIFS(conditions!$46:$46,conditions!$8:$8,"&lt;="&amp;AS$9,conditions!$9:$9,"&gt;="&amp;AS$9)</f>
        <v>13.2</v>
      </c>
      <c r="AT25" s="37">
        <f>AT16*SUMIFS(conditions!$46:$46,conditions!$8:$8,"&lt;="&amp;AT$9,conditions!$9:$9,"&gt;="&amp;AT$9)</f>
        <v>13.2</v>
      </c>
      <c r="AU25" s="37">
        <f>AU16*SUMIFS(conditions!$46:$46,conditions!$8:$8,"&lt;="&amp;AU$9,conditions!$9:$9,"&gt;="&amp;AU$9)</f>
        <v>0</v>
      </c>
      <c r="AV25" s="37">
        <f>AV16*SUMIFS(conditions!$46:$46,conditions!$8:$8,"&lt;="&amp;AV$9,conditions!$9:$9,"&gt;="&amp;AV$9)</f>
        <v>0</v>
      </c>
      <c r="AW25" s="37">
        <f>AW16*SUMIFS(conditions!$46:$46,conditions!$8:$8,"&lt;="&amp;AW$9,conditions!$9:$9,"&gt;="&amp;AW$9)</f>
        <v>13.2</v>
      </c>
      <c r="AX25" s="37">
        <f>AX16*SUMIFS(conditions!$46:$46,conditions!$8:$8,"&lt;="&amp;AX$9,conditions!$9:$9,"&gt;="&amp;AX$9)</f>
        <v>13.2</v>
      </c>
      <c r="AY25" s="37">
        <f>AY16*SUMIFS(conditions!$46:$46,conditions!$8:$8,"&lt;="&amp;AY$9,conditions!$9:$9,"&gt;="&amp;AY$9)</f>
        <v>13.2</v>
      </c>
      <c r="AZ25" s="37">
        <f>AZ16*SUMIFS(conditions!$46:$46,conditions!$8:$8,"&lt;="&amp;AZ$9,conditions!$9:$9,"&gt;="&amp;AZ$9)</f>
        <v>16.5</v>
      </c>
      <c r="BA25" s="37">
        <f>BA16*SUMIFS(conditions!$46:$46,conditions!$8:$8,"&lt;="&amp;BA$9,conditions!$9:$9,"&gt;="&amp;BA$9)</f>
        <v>16.5</v>
      </c>
      <c r="BB25" s="37">
        <f>BB16*SUMIFS(conditions!$46:$46,conditions!$8:$8,"&lt;="&amp;BB$9,conditions!$9:$9,"&gt;="&amp;BB$9)</f>
        <v>0</v>
      </c>
      <c r="BC25" s="37">
        <f>BC16*SUMIFS(conditions!$46:$46,conditions!$8:$8,"&lt;="&amp;BC$9,conditions!$9:$9,"&gt;="&amp;BC$9)</f>
        <v>0</v>
      </c>
      <c r="BD25" s="37">
        <f>BD16*SUMIFS(conditions!$46:$46,conditions!$8:$8,"&lt;="&amp;BD$9,conditions!$9:$9,"&gt;="&amp;BD$9)</f>
        <v>16.5</v>
      </c>
      <c r="BE25" s="37">
        <f>BE16*SUMIFS(conditions!$46:$46,conditions!$8:$8,"&lt;="&amp;BE$9,conditions!$9:$9,"&gt;="&amp;BE$9)</f>
        <v>16.5</v>
      </c>
      <c r="BF25" s="37">
        <f>BF16*SUMIFS(conditions!$46:$46,conditions!$8:$8,"&lt;="&amp;BF$9,conditions!$9:$9,"&gt;="&amp;BF$9)</f>
        <v>16.5</v>
      </c>
      <c r="BG25" s="37">
        <f>BG16*SUMIFS(conditions!$46:$46,conditions!$8:$8,"&lt;="&amp;BG$9,conditions!$9:$9,"&gt;="&amp;BG$9)</f>
        <v>16.5</v>
      </c>
      <c r="BH25" s="37">
        <f>BH16*SUMIFS(conditions!$46:$46,conditions!$8:$8,"&lt;="&amp;BH$9,conditions!$9:$9,"&gt;="&amp;BH$9)</f>
        <v>16.5</v>
      </c>
      <c r="BI25" s="37">
        <f>BI16*SUMIFS(conditions!$46:$46,conditions!$8:$8,"&lt;="&amp;BI$9,conditions!$9:$9,"&gt;="&amp;BI$9)</f>
        <v>0</v>
      </c>
      <c r="BJ25" s="37">
        <f>BJ16*SUMIFS(conditions!$46:$46,conditions!$8:$8,"&lt;="&amp;BJ$9,conditions!$9:$9,"&gt;="&amp;BJ$9)</f>
        <v>0</v>
      </c>
      <c r="BK25" s="37">
        <f>BK16*SUMIFS(conditions!$46:$46,conditions!$8:$8,"&lt;="&amp;BK$9,conditions!$9:$9,"&gt;="&amp;BK$9)</f>
        <v>16.5</v>
      </c>
      <c r="BL25" s="37">
        <f>BL16*SUMIFS(conditions!$46:$46,conditions!$8:$8,"&lt;="&amp;BL$9,conditions!$9:$9,"&gt;="&amp;BL$9)</f>
        <v>16.5</v>
      </c>
      <c r="BM25" s="37">
        <f>BM16*SUMIFS(conditions!$46:$46,conditions!$8:$8,"&lt;="&amp;BM$9,conditions!$9:$9,"&gt;="&amp;BM$9)</f>
        <v>16.5</v>
      </c>
      <c r="BN25" s="37">
        <f>BN16*SUMIFS(conditions!$46:$46,conditions!$8:$8,"&lt;="&amp;BN$9,conditions!$9:$9,"&gt;="&amp;BN$9)</f>
        <v>16.5</v>
      </c>
      <c r="BO25" s="37">
        <f>BO16*SUMIFS(conditions!$46:$46,conditions!$8:$8,"&lt;="&amp;BO$9,conditions!$9:$9,"&gt;="&amp;BO$9)</f>
        <v>16.5</v>
      </c>
      <c r="BP25" s="37">
        <f>BP16*SUMIFS(conditions!$46:$46,conditions!$8:$8,"&lt;="&amp;BP$9,conditions!$9:$9,"&gt;="&amp;BP$9)</f>
        <v>0</v>
      </c>
      <c r="BQ25" s="37">
        <f>BQ16*SUMIFS(conditions!$46:$46,conditions!$8:$8,"&lt;="&amp;BQ$9,conditions!$9:$9,"&gt;="&amp;BQ$9)</f>
        <v>0</v>
      </c>
      <c r="BR25" s="37">
        <f>BR16*SUMIFS(conditions!$46:$46,conditions!$8:$8,"&lt;="&amp;BR$9,conditions!$9:$9,"&gt;="&amp;BR$9)</f>
        <v>16.5</v>
      </c>
      <c r="BS25" s="37">
        <f>BS16*SUMIFS(conditions!$46:$46,conditions!$8:$8,"&lt;="&amp;BS$9,conditions!$9:$9,"&gt;="&amp;BS$9)</f>
        <v>16.5</v>
      </c>
      <c r="BT25" s="37">
        <f>BT16*SUMIFS(conditions!$46:$46,conditions!$8:$8,"&lt;="&amp;BT$9,conditions!$9:$9,"&gt;="&amp;BT$9)</f>
        <v>16.5</v>
      </c>
      <c r="BU25" s="37">
        <f>BU16*SUMIFS(conditions!$46:$46,conditions!$8:$8,"&lt;="&amp;BU$9,conditions!$9:$9,"&gt;="&amp;BU$9)</f>
        <v>16.5</v>
      </c>
      <c r="BV25" s="37">
        <f>BV16*SUMIFS(conditions!$46:$46,conditions!$8:$8,"&lt;="&amp;BV$9,conditions!$9:$9,"&gt;="&amp;BV$9)</f>
        <v>16.5</v>
      </c>
      <c r="BW25" s="37">
        <f>BW16*SUMIFS(conditions!$46:$46,conditions!$8:$8,"&lt;="&amp;BW$9,conditions!$9:$9,"&gt;="&amp;BW$9)</f>
        <v>0</v>
      </c>
      <c r="BX25" s="37">
        <f>BX16*SUMIFS(conditions!$46:$46,conditions!$8:$8,"&lt;="&amp;BX$9,conditions!$9:$9,"&gt;="&amp;BX$9)</f>
        <v>0</v>
      </c>
      <c r="BY25" s="37">
        <f>BY16*SUMIFS(conditions!$46:$46,conditions!$8:$8,"&lt;="&amp;BY$9,conditions!$9:$9,"&gt;="&amp;BY$9)</f>
        <v>16.5</v>
      </c>
      <c r="BZ25" s="37">
        <f>BZ16*SUMIFS(conditions!$46:$46,conditions!$8:$8,"&lt;="&amp;BZ$9,conditions!$9:$9,"&gt;="&amp;BZ$9)</f>
        <v>16.5</v>
      </c>
      <c r="CA25" s="37">
        <f>CA16*SUMIFS(conditions!$46:$46,conditions!$8:$8,"&lt;="&amp;CA$9,conditions!$9:$9,"&gt;="&amp;CA$9)</f>
        <v>16.5</v>
      </c>
      <c r="CB25" s="37">
        <f>CB16*SUMIFS(conditions!$46:$46,conditions!$8:$8,"&lt;="&amp;CB$9,conditions!$9:$9,"&gt;="&amp;CB$9)</f>
        <v>16.5</v>
      </c>
      <c r="CC25" s="37">
        <f>CC16*SUMIFS(conditions!$46:$46,conditions!$8:$8,"&lt;="&amp;CC$9,conditions!$9:$9,"&gt;="&amp;CC$9)</f>
        <v>16.5</v>
      </c>
      <c r="CD25" s="37">
        <f>CD16*SUMIFS(conditions!$46:$46,conditions!$8:$8,"&lt;="&amp;CD$9,conditions!$9:$9,"&gt;="&amp;CD$9)</f>
        <v>0</v>
      </c>
      <c r="CE25" s="37">
        <f>CE16*SUMIFS(conditions!$46:$46,conditions!$8:$8,"&lt;="&amp;CE$9,conditions!$9:$9,"&gt;="&amp;CE$9)</f>
        <v>0</v>
      </c>
      <c r="CF25" s="37">
        <f>CF16*SUMIFS(conditions!$46:$46,conditions!$8:$8,"&lt;="&amp;CF$9,conditions!$9:$9,"&gt;="&amp;CF$9)</f>
        <v>11</v>
      </c>
      <c r="CG25" s="37">
        <f>CG16*SUMIFS(conditions!$46:$46,conditions!$8:$8,"&lt;="&amp;CG$9,conditions!$9:$9,"&gt;="&amp;CG$9)</f>
        <v>11</v>
      </c>
      <c r="CH25" s="37">
        <f>CH16*SUMIFS(conditions!$46:$46,conditions!$8:$8,"&lt;="&amp;CH$9,conditions!$9:$9,"&gt;="&amp;CH$9)</f>
        <v>11</v>
      </c>
      <c r="CI25" s="37">
        <f>CI16*SUMIFS(conditions!$46:$46,conditions!$8:$8,"&lt;="&amp;CI$9,conditions!$9:$9,"&gt;="&amp;CI$9)</f>
        <v>11</v>
      </c>
      <c r="CJ25" s="37">
        <f>CJ16*SUMIFS(conditions!$46:$46,conditions!$8:$8,"&lt;="&amp;CJ$9,conditions!$9:$9,"&gt;="&amp;CJ$9)</f>
        <v>11</v>
      </c>
      <c r="CK25" s="37">
        <f>CK16*SUMIFS(conditions!$46:$46,conditions!$8:$8,"&lt;="&amp;CK$9,conditions!$9:$9,"&gt;="&amp;CK$9)</f>
        <v>0</v>
      </c>
      <c r="CL25" s="37">
        <f>CL16*SUMIFS(conditions!$46:$46,conditions!$8:$8,"&lt;="&amp;CL$9,conditions!$9:$9,"&gt;="&amp;CL$9)</f>
        <v>0</v>
      </c>
      <c r="CM25" s="37">
        <f>CM16*SUMIFS(conditions!$46:$46,conditions!$8:$8,"&lt;="&amp;CM$9,conditions!$9:$9,"&gt;="&amp;CM$9)</f>
        <v>11</v>
      </c>
      <c r="CN25" s="37">
        <f>CN16*SUMIFS(conditions!$46:$46,conditions!$8:$8,"&lt;="&amp;CN$9,conditions!$9:$9,"&gt;="&amp;CN$9)</f>
        <v>11</v>
      </c>
      <c r="CO25" s="37">
        <f>CO16*SUMIFS(conditions!$46:$46,conditions!$8:$8,"&lt;="&amp;CO$9,conditions!$9:$9,"&gt;="&amp;CO$9)</f>
        <v>11</v>
      </c>
      <c r="CP25" s="37">
        <f>CP16*SUMIFS(conditions!$46:$46,conditions!$8:$8,"&lt;="&amp;CP$9,conditions!$9:$9,"&gt;="&amp;CP$9)</f>
        <v>11</v>
      </c>
      <c r="CQ25" s="37">
        <f>CQ16*SUMIFS(conditions!$46:$46,conditions!$8:$8,"&lt;="&amp;CQ$9,conditions!$9:$9,"&gt;="&amp;CQ$9)</f>
        <v>11</v>
      </c>
      <c r="CR25" s="37">
        <f>CR16*SUMIFS(conditions!$46:$46,conditions!$8:$8,"&lt;="&amp;CR$9,conditions!$9:$9,"&gt;="&amp;CR$9)</f>
        <v>0</v>
      </c>
      <c r="CS25" s="37">
        <f>CS16*SUMIFS(conditions!$46:$46,conditions!$8:$8,"&lt;="&amp;CS$9,conditions!$9:$9,"&gt;="&amp;CS$9)</f>
        <v>0</v>
      </c>
      <c r="CT25" s="37">
        <f>CT16*SUMIFS(conditions!$46:$46,conditions!$8:$8,"&lt;="&amp;CT$9,conditions!$9:$9,"&gt;="&amp;CT$9)</f>
        <v>11</v>
      </c>
      <c r="CU25" s="37">
        <f>CU16*SUMIFS(conditions!$46:$46,conditions!$8:$8,"&lt;="&amp;CU$9,conditions!$9:$9,"&gt;="&amp;CU$9)</f>
        <v>11</v>
      </c>
      <c r="CV25" s="37">
        <f>CV16*SUMIFS(conditions!$46:$46,conditions!$8:$8,"&lt;="&amp;CV$9,conditions!$9:$9,"&gt;="&amp;CV$9)</f>
        <v>11</v>
      </c>
      <c r="CW25" s="37">
        <f>CW16*SUMIFS(conditions!$46:$46,conditions!$8:$8,"&lt;="&amp;CW$9,conditions!$9:$9,"&gt;="&amp;CW$9)</f>
        <v>11</v>
      </c>
      <c r="CX25" s="37">
        <f>CX16*SUMIFS(conditions!$46:$46,conditions!$8:$8,"&lt;="&amp;CX$9,conditions!$9:$9,"&gt;="&amp;CX$9)</f>
        <v>11</v>
      </c>
      <c r="CY25" s="37">
        <f>CY16*SUMIFS(conditions!$46:$46,conditions!$8:$8,"&lt;="&amp;CY$9,conditions!$9:$9,"&gt;="&amp;CY$9)</f>
        <v>0</v>
      </c>
      <c r="CZ25" s="37">
        <f>CZ16*SUMIFS(conditions!$46:$46,conditions!$8:$8,"&lt;="&amp;CZ$9,conditions!$9:$9,"&gt;="&amp;CZ$9)</f>
        <v>0</v>
      </c>
      <c r="DA25" s="37">
        <f>DA16*SUMIFS(conditions!$46:$46,conditions!$8:$8,"&lt;="&amp;DA$9,conditions!$9:$9,"&gt;="&amp;DA$9)</f>
        <v>11</v>
      </c>
      <c r="DB25" s="37">
        <f>DB16*SUMIFS(conditions!$46:$46,conditions!$8:$8,"&lt;="&amp;DB$9,conditions!$9:$9,"&gt;="&amp;DB$9)</f>
        <v>11</v>
      </c>
      <c r="DC25" s="37">
        <f>DC16*SUMIFS(conditions!$46:$46,conditions!$8:$8,"&lt;="&amp;DC$9,conditions!$9:$9,"&gt;="&amp;DC$9)</f>
        <v>11</v>
      </c>
      <c r="DD25" s="37">
        <f>DD16*SUMIFS(conditions!$46:$46,conditions!$8:$8,"&lt;="&amp;DD$9,conditions!$9:$9,"&gt;="&amp;DD$9)</f>
        <v>11</v>
      </c>
      <c r="DE25" s="37">
        <f>DE16*SUMIFS(conditions!$46:$46,conditions!$8:$8,"&lt;="&amp;DE$9,conditions!$9:$9,"&gt;="&amp;DE$9)</f>
        <v>11</v>
      </c>
      <c r="DF25" s="37">
        <f>DF16*SUMIFS(conditions!$46:$46,conditions!$8:$8,"&lt;="&amp;DF$9,conditions!$9:$9,"&gt;="&amp;DF$9)</f>
        <v>0</v>
      </c>
      <c r="DG25" s="37">
        <f>DG16*SUMIFS(conditions!$46:$46,conditions!$8:$8,"&lt;="&amp;DG$9,conditions!$9:$9,"&gt;="&amp;DG$9)</f>
        <v>0</v>
      </c>
      <c r="DH25" s="37">
        <f>DH16*SUMIFS(conditions!$46:$46,conditions!$8:$8,"&lt;="&amp;DH$9,conditions!$9:$9,"&gt;="&amp;DH$9)</f>
        <v>11</v>
      </c>
      <c r="DI25" s="37">
        <f>DI16*SUMIFS(conditions!$46:$46,conditions!$8:$8,"&lt;="&amp;DI$9,conditions!$9:$9,"&gt;="&amp;DI$9)</f>
        <v>10.89</v>
      </c>
      <c r="DJ25" s="37">
        <f>DJ16*SUMIFS(conditions!$46:$46,conditions!$8:$8,"&lt;="&amp;DJ$9,conditions!$9:$9,"&gt;="&amp;DJ$9)</f>
        <v>10.89</v>
      </c>
      <c r="DK25" s="37">
        <f>DK16*SUMIFS(conditions!$46:$46,conditions!$8:$8,"&lt;="&amp;DK$9,conditions!$9:$9,"&gt;="&amp;DK$9)</f>
        <v>10.89</v>
      </c>
      <c r="DL25" s="37">
        <f>DL16*SUMIFS(conditions!$46:$46,conditions!$8:$8,"&lt;="&amp;DL$9,conditions!$9:$9,"&gt;="&amp;DL$9)</f>
        <v>10.89</v>
      </c>
      <c r="DM25" s="37">
        <f>DM16*SUMIFS(conditions!$46:$46,conditions!$8:$8,"&lt;="&amp;DM$9,conditions!$9:$9,"&gt;="&amp;DM$9)</f>
        <v>0</v>
      </c>
      <c r="DN25" s="37">
        <f>DN16*SUMIFS(conditions!$46:$46,conditions!$8:$8,"&lt;="&amp;DN$9,conditions!$9:$9,"&gt;="&amp;DN$9)</f>
        <v>0</v>
      </c>
      <c r="DO25" s="37">
        <f>DO16*SUMIFS(conditions!$46:$46,conditions!$8:$8,"&lt;="&amp;DO$9,conditions!$9:$9,"&gt;="&amp;DO$9)</f>
        <v>10.89</v>
      </c>
      <c r="DP25" s="37">
        <f>DP16*SUMIFS(conditions!$46:$46,conditions!$8:$8,"&lt;="&amp;DP$9,conditions!$9:$9,"&gt;="&amp;DP$9)</f>
        <v>10.89</v>
      </c>
      <c r="DQ25" s="37">
        <f>DQ16*SUMIFS(conditions!$46:$46,conditions!$8:$8,"&lt;="&amp;DQ$9,conditions!$9:$9,"&gt;="&amp;DQ$9)</f>
        <v>10.89</v>
      </c>
      <c r="DR25" s="37">
        <f>DR16*SUMIFS(conditions!$46:$46,conditions!$8:$8,"&lt;="&amp;DR$9,conditions!$9:$9,"&gt;="&amp;DR$9)</f>
        <v>10.89</v>
      </c>
      <c r="DS25" s="37">
        <f>DS16*SUMIFS(conditions!$46:$46,conditions!$8:$8,"&lt;="&amp;DS$9,conditions!$9:$9,"&gt;="&amp;DS$9)</f>
        <v>10.89</v>
      </c>
      <c r="DT25" s="37">
        <f>DT16*SUMIFS(conditions!$46:$46,conditions!$8:$8,"&lt;="&amp;DT$9,conditions!$9:$9,"&gt;="&amp;DT$9)</f>
        <v>0</v>
      </c>
      <c r="DU25" s="37">
        <f>DU16*SUMIFS(conditions!$46:$46,conditions!$8:$8,"&lt;="&amp;DU$9,conditions!$9:$9,"&gt;="&amp;DU$9)</f>
        <v>0</v>
      </c>
      <c r="DV25" s="37">
        <f>DV16*SUMIFS(conditions!$46:$46,conditions!$8:$8,"&lt;="&amp;DV$9,conditions!$9:$9,"&gt;="&amp;DV$9)</f>
        <v>10.89</v>
      </c>
      <c r="DW25" s="37">
        <f>DW16*SUMIFS(conditions!$46:$46,conditions!$8:$8,"&lt;="&amp;DW$9,conditions!$9:$9,"&gt;="&amp;DW$9)</f>
        <v>10.89</v>
      </c>
      <c r="DX25" s="37">
        <f>DX16*SUMIFS(conditions!$46:$46,conditions!$8:$8,"&lt;="&amp;DX$9,conditions!$9:$9,"&gt;="&amp;DX$9)</f>
        <v>10.89</v>
      </c>
      <c r="DY25" s="37">
        <f>DY16*SUMIFS(conditions!$46:$46,conditions!$8:$8,"&lt;="&amp;DY$9,conditions!$9:$9,"&gt;="&amp;DY$9)</f>
        <v>10.89</v>
      </c>
      <c r="DZ25" s="37">
        <f>DZ16*SUMIFS(conditions!$46:$46,conditions!$8:$8,"&lt;="&amp;DZ$9,conditions!$9:$9,"&gt;="&amp;DZ$9)</f>
        <v>10.89</v>
      </c>
      <c r="EA25" s="37">
        <f>EA16*SUMIFS(conditions!$46:$46,conditions!$8:$8,"&lt;="&amp;EA$9,conditions!$9:$9,"&gt;="&amp;EA$9)</f>
        <v>0</v>
      </c>
      <c r="EB25" s="37">
        <f>EB16*SUMIFS(conditions!$46:$46,conditions!$8:$8,"&lt;="&amp;EB$9,conditions!$9:$9,"&gt;="&amp;EB$9)</f>
        <v>0</v>
      </c>
      <c r="EC25" s="37">
        <f>EC16*SUMIFS(conditions!$46:$46,conditions!$8:$8,"&lt;="&amp;EC$9,conditions!$9:$9,"&gt;="&amp;EC$9)</f>
        <v>10.89</v>
      </c>
      <c r="ED25" s="37">
        <f>ED16*SUMIFS(conditions!$46:$46,conditions!$8:$8,"&lt;="&amp;ED$9,conditions!$9:$9,"&gt;="&amp;ED$9)</f>
        <v>10.89</v>
      </c>
      <c r="EE25" s="37">
        <f>EE16*SUMIFS(conditions!$46:$46,conditions!$8:$8,"&lt;="&amp;EE$9,conditions!$9:$9,"&gt;="&amp;EE$9)</f>
        <v>10.89</v>
      </c>
      <c r="EF25" s="37">
        <f>EF16*SUMIFS(conditions!$46:$46,conditions!$8:$8,"&lt;="&amp;EF$9,conditions!$9:$9,"&gt;="&amp;EF$9)</f>
        <v>10.89</v>
      </c>
      <c r="EG25" s="37">
        <f>EG16*SUMIFS(conditions!$46:$46,conditions!$8:$8,"&lt;="&amp;EG$9,conditions!$9:$9,"&gt;="&amp;EG$9)</f>
        <v>10.89</v>
      </c>
      <c r="EH25" s="37">
        <f>EH16*SUMIFS(conditions!$46:$46,conditions!$8:$8,"&lt;="&amp;EH$9,conditions!$9:$9,"&gt;="&amp;EH$9)</f>
        <v>0</v>
      </c>
      <c r="EI25" s="37">
        <f>EI16*SUMIFS(conditions!$46:$46,conditions!$8:$8,"&lt;="&amp;EI$9,conditions!$9:$9,"&gt;="&amp;EI$9)</f>
        <v>0</v>
      </c>
      <c r="EJ25" s="37">
        <f>EJ16*SUMIFS(conditions!$46:$46,conditions!$8:$8,"&lt;="&amp;EJ$9,conditions!$9:$9,"&gt;="&amp;EJ$9)</f>
        <v>10.89</v>
      </c>
      <c r="EK25" s="37">
        <f>EK16*SUMIFS(conditions!$46:$46,conditions!$8:$8,"&lt;="&amp;EK$9,conditions!$9:$9,"&gt;="&amp;EK$9)</f>
        <v>10.89</v>
      </c>
      <c r="EL25" s="37">
        <f>EL16*SUMIFS(conditions!$46:$46,conditions!$8:$8,"&lt;="&amp;EL$9,conditions!$9:$9,"&gt;="&amp;EL$9)</f>
        <v>10.89</v>
      </c>
      <c r="EM25" s="37">
        <f>EM16*SUMIFS(conditions!$46:$46,conditions!$8:$8,"&lt;="&amp;EM$9,conditions!$9:$9,"&gt;="&amp;EM$9)</f>
        <v>10.89</v>
      </c>
      <c r="EN25" s="37">
        <f>EN16*SUMIFS(conditions!$46:$46,conditions!$8:$8,"&lt;="&amp;EN$9,conditions!$9:$9,"&gt;="&amp;EN$9)</f>
        <v>13.068</v>
      </c>
      <c r="EO25" s="37">
        <f>EO16*SUMIFS(conditions!$46:$46,conditions!$8:$8,"&lt;="&amp;EO$9,conditions!$9:$9,"&gt;="&amp;EO$9)</f>
        <v>0</v>
      </c>
      <c r="EP25" s="37">
        <f>EP16*SUMIFS(conditions!$46:$46,conditions!$8:$8,"&lt;="&amp;EP$9,conditions!$9:$9,"&gt;="&amp;EP$9)</f>
        <v>0</v>
      </c>
      <c r="EQ25" s="37">
        <f>EQ16*SUMIFS(conditions!$46:$46,conditions!$8:$8,"&lt;="&amp;EQ$9,conditions!$9:$9,"&gt;="&amp;EQ$9)</f>
        <v>13.068</v>
      </c>
      <c r="ER25" s="37">
        <f>ER16*SUMIFS(conditions!$46:$46,conditions!$8:$8,"&lt;="&amp;ER$9,conditions!$9:$9,"&gt;="&amp;ER$9)</f>
        <v>13.068</v>
      </c>
      <c r="ES25" s="37">
        <f>ES16*SUMIFS(conditions!$46:$46,conditions!$8:$8,"&lt;="&amp;ES$9,conditions!$9:$9,"&gt;="&amp;ES$9)</f>
        <v>13.068</v>
      </c>
      <c r="ET25" s="37">
        <f>ET16*SUMIFS(conditions!$46:$46,conditions!$8:$8,"&lt;="&amp;ET$9,conditions!$9:$9,"&gt;="&amp;ET$9)</f>
        <v>13.068</v>
      </c>
      <c r="EU25" s="37">
        <f>EU16*SUMIFS(conditions!$46:$46,conditions!$8:$8,"&lt;="&amp;EU$9,conditions!$9:$9,"&gt;="&amp;EU$9)</f>
        <v>13.068</v>
      </c>
      <c r="EV25" s="37">
        <f>EV16*SUMIFS(conditions!$46:$46,conditions!$8:$8,"&lt;="&amp;EV$9,conditions!$9:$9,"&gt;="&amp;EV$9)</f>
        <v>0</v>
      </c>
      <c r="EW25" s="37">
        <f>EW16*SUMIFS(conditions!$46:$46,conditions!$8:$8,"&lt;="&amp;EW$9,conditions!$9:$9,"&gt;="&amp;EW$9)</f>
        <v>0</v>
      </c>
      <c r="EX25" s="37">
        <f>EX16*SUMIFS(conditions!$46:$46,conditions!$8:$8,"&lt;="&amp;EX$9,conditions!$9:$9,"&gt;="&amp;EX$9)</f>
        <v>13.068</v>
      </c>
      <c r="EY25" s="37">
        <f>EY16*SUMIFS(conditions!$46:$46,conditions!$8:$8,"&lt;="&amp;EY$9,conditions!$9:$9,"&gt;="&amp;EY$9)</f>
        <v>13.068</v>
      </c>
      <c r="EZ25" s="37">
        <f>EZ16*SUMIFS(conditions!$46:$46,conditions!$8:$8,"&lt;="&amp;EZ$9,conditions!$9:$9,"&gt;="&amp;EZ$9)</f>
        <v>13.068</v>
      </c>
      <c r="FA25" s="37">
        <f>FA16*SUMIFS(conditions!$46:$46,conditions!$8:$8,"&lt;="&amp;FA$9,conditions!$9:$9,"&gt;="&amp;FA$9)</f>
        <v>13.068</v>
      </c>
      <c r="FB25" s="37">
        <f>FB16*SUMIFS(conditions!$46:$46,conditions!$8:$8,"&lt;="&amp;FB$9,conditions!$9:$9,"&gt;="&amp;FB$9)</f>
        <v>13.068</v>
      </c>
      <c r="FC25" s="37">
        <f>FC16*SUMIFS(conditions!$46:$46,conditions!$8:$8,"&lt;="&amp;FC$9,conditions!$9:$9,"&gt;="&amp;FC$9)</f>
        <v>0</v>
      </c>
      <c r="FD25" s="37">
        <f>FD16*SUMIFS(conditions!$46:$46,conditions!$8:$8,"&lt;="&amp;FD$9,conditions!$9:$9,"&gt;="&amp;FD$9)</f>
        <v>0</v>
      </c>
      <c r="FE25" s="37">
        <f>FE16*SUMIFS(conditions!$46:$46,conditions!$8:$8,"&lt;="&amp;FE$9,conditions!$9:$9,"&gt;="&amp;FE$9)</f>
        <v>13.068</v>
      </c>
      <c r="FF25" s="37">
        <f>FF16*SUMIFS(conditions!$46:$46,conditions!$8:$8,"&lt;="&amp;FF$9,conditions!$9:$9,"&gt;="&amp;FF$9)</f>
        <v>13.068</v>
      </c>
      <c r="FG25" s="37">
        <f>FG16*SUMIFS(conditions!$46:$46,conditions!$8:$8,"&lt;="&amp;FG$9,conditions!$9:$9,"&gt;="&amp;FG$9)</f>
        <v>13.068</v>
      </c>
      <c r="FH25" s="37">
        <f>FH16*SUMIFS(conditions!$46:$46,conditions!$8:$8,"&lt;="&amp;FH$9,conditions!$9:$9,"&gt;="&amp;FH$9)</f>
        <v>13.068</v>
      </c>
      <c r="FI25" s="37">
        <f>FI16*SUMIFS(conditions!$46:$46,conditions!$8:$8,"&lt;="&amp;FI$9,conditions!$9:$9,"&gt;="&amp;FI$9)</f>
        <v>13.068</v>
      </c>
      <c r="FJ25" s="37">
        <f>FJ16*SUMIFS(conditions!$46:$46,conditions!$8:$8,"&lt;="&amp;FJ$9,conditions!$9:$9,"&gt;="&amp;FJ$9)</f>
        <v>0</v>
      </c>
      <c r="FK25" s="37">
        <f>FK16*SUMIFS(conditions!$46:$46,conditions!$8:$8,"&lt;="&amp;FK$9,conditions!$9:$9,"&gt;="&amp;FK$9)</f>
        <v>0</v>
      </c>
      <c r="FL25" s="37">
        <f>FL16*SUMIFS(conditions!$46:$46,conditions!$8:$8,"&lt;="&amp;FL$9,conditions!$9:$9,"&gt;="&amp;FL$9)</f>
        <v>13.068</v>
      </c>
      <c r="FM25" s="37">
        <f>FM16*SUMIFS(conditions!$46:$46,conditions!$8:$8,"&lt;="&amp;FM$9,conditions!$9:$9,"&gt;="&amp;FM$9)</f>
        <v>13.068</v>
      </c>
      <c r="FN25" s="37">
        <f>FN16*SUMIFS(conditions!$46:$46,conditions!$8:$8,"&lt;="&amp;FN$9,conditions!$9:$9,"&gt;="&amp;FN$9)</f>
        <v>13.068</v>
      </c>
      <c r="FO25" s="37">
        <f>FO16*SUMIFS(conditions!$46:$46,conditions!$8:$8,"&lt;="&amp;FO$9,conditions!$9:$9,"&gt;="&amp;FO$9)</f>
        <v>13.068</v>
      </c>
      <c r="FP25" s="37">
        <f>FP16*SUMIFS(conditions!$46:$46,conditions!$8:$8,"&lt;="&amp;FP$9,conditions!$9:$9,"&gt;="&amp;FP$9)</f>
        <v>13.068</v>
      </c>
      <c r="FQ25" s="37">
        <f>FQ16*SUMIFS(conditions!$46:$46,conditions!$8:$8,"&lt;="&amp;FQ$9,conditions!$9:$9,"&gt;="&amp;FQ$9)</f>
        <v>0</v>
      </c>
      <c r="FR25" s="37">
        <f>FR16*SUMIFS(conditions!$46:$46,conditions!$8:$8,"&lt;="&amp;FR$9,conditions!$9:$9,"&gt;="&amp;FR$9)</f>
        <v>0</v>
      </c>
      <c r="FS25" s="37">
        <f>FS16*SUMIFS(conditions!$46:$46,conditions!$8:$8,"&lt;="&amp;FS$9,conditions!$9:$9,"&gt;="&amp;FS$9)</f>
        <v>13.721399999999999</v>
      </c>
      <c r="FT25" s="37">
        <f>FT16*SUMIFS(conditions!$46:$46,conditions!$8:$8,"&lt;="&amp;FT$9,conditions!$9:$9,"&gt;="&amp;FT$9)</f>
        <v>13.721399999999999</v>
      </c>
      <c r="FU25" s="37">
        <f>FU16*SUMIFS(conditions!$46:$46,conditions!$8:$8,"&lt;="&amp;FU$9,conditions!$9:$9,"&gt;="&amp;FU$9)</f>
        <v>13.721399999999999</v>
      </c>
      <c r="FV25" s="37">
        <f>FV16*SUMIFS(conditions!$46:$46,conditions!$8:$8,"&lt;="&amp;FV$9,conditions!$9:$9,"&gt;="&amp;FV$9)</f>
        <v>13.721399999999999</v>
      </c>
      <c r="FW25" s="37">
        <f>FW16*SUMIFS(conditions!$46:$46,conditions!$8:$8,"&lt;="&amp;FW$9,conditions!$9:$9,"&gt;="&amp;FW$9)</f>
        <v>13.721399999999999</v>
      </c>
      <c r="FX25" s="37">
        <f>FX16*SUMIFS(conditions!$46:$46,conditions!$8:$8,"&lt;="&amp;FX$9,conditions!$9:$9,"&gt;="&amp;FX$9)</f>
        <v>0</v>
      </c>
      <c r="FY25" s="37">
        <f>FY16*SUMIFS(conditions!$46:$46,conditions!$8:$8,"&lt;="&amp;FY$9,conditions!$9:$9,"&gt;="&amp;FY$9)</f>
        <v>0</v>
      </c>
      <c r="FZ25" s="37">
        <f>FZ16*SUMIFS(conditions!$46:$46,conditions!$8:$8,"&lt;="&amp;FZ$9,conditions!$9:$9,"&gt;="&amp;FZ$9)</f>
        <v>13.721399999999999</v>
      </c>
      <c r="GA25" s="37">
        <f>GA16*SUMIFS(conditions!$46:$46,conditions!$8:$8,"&lt;="&amp;GA$9,conditions!$9:$9,"&gt;="&amp;GA$9)</f>
        <v>13.721399999999999</v>
      </c>
      <c r="GB25" s="37">
        <f>GB16*SUMIFS(conditions!$46:$46,conditions!$8:$8,"&lt;="&amp;GB$9,conditions!$9:$9,"&gt;="&amp;GB$9)</f>
        <v>13.721399999999999</v>
      </c>
      <c r="GC25" s="37">
        <f>GC16*SUMIFS(conditions!$46:$46,conditions!$8:$8,"&lt;="&amp;GC$9,conditions!$9:$9,"&gt;="&amp;GC$9)</f>
        <v>13.721399999999999</v>
      </c>
      <c r="GD25" s="37">
        <f>GD16*SUMIFS(conditions!$46:$46,conditions!$8:$8,"&lt;="&amp;GD$9,conditions!$9:$9,"&gt;="&amp;GD$9)</f>
        <v>13.721399999999999</v>
      </c>
      <c r="GE25" s="37">
        <f>GE16*SUMIFS(conditions!$46:$46,conditions!$8:$8,"&lt;="&amp;GE$9,conditions!$9:$9,"&gt;="&amp;GE$9)</f>
        <v>0</v>
      </c>
      <c r="GF25" s="37">
        <f>GF16*SUMIFS(conditions!$46:$46,conditions!$8:$8,"&lt;="&amp;GF$9,conditions!$9:$9,"&gt;="&amp;GF$9)</f>
        <v>0</v>
      </c>
      <c r="GG25" s="37">
        <f>GG16*SUMIFS(conditions!$46:$46,conditions!$8:$8,"&lt;="&amp;GG$9,conditions!$9:$9,"&gt;="&amp;GG$9)</f>
        <v>13.721399999999999</v>
      </c>
      <c r="GH25" s="37">
        <f>GH16*SUMIFS(conditions!$46:$46,conditions!$8:$8,"&lt;="&amp;GH$9,conditions!$9:$9,"&gt;="&amp;GH$9)</f>
        <v>13.721399999999999</v>
      </c>
      <c r="GI25" s="37">
        <f>GI16*SUMIFS(conditions!$46:$46,conditions!$8:$8,"&lt;="&amp;GI$9,conditions!$9:$9,"&gt;="&amp;GI$9)</f>
        <v>13.721399999999999</v>
      </c>
      <c r="GJ25" s="37">
        <f>GJ16*SUMIFS(conditions!$46:$46,conditions!$8:$8,"&lt;="&amp;GJ$9,conditions!$9:$9,"&gt;="&amp;GJ$9)</f>
        <v>13.721399999999999</v>
      </c>
      <c r="GK25" s="37">
        <f>GK16*SUMIFS(conditions!$46:$46,conditions!$8:$8,"&lt;="&amp;GK$9,conditions!$9:$9,"&gt;="&amp;GK$9)</f>
        <v>13.721399999999999</v>
      </c>
      <c r="GL25" s="37">
        <f>GL16*SUMIFS(conditions!$46:$46,conditions!$8:$8,"&lt;="&amp;GL$9,conditions!$9:$9,"&gt;="&amp;GL$9)</f>
        <v>0</v>
      </c>
      <c r="GM25" s="37">
        <f>GM16*SUMIFS(conditions!$46:$46,conditions!$8:$8,"&lt;="&amp;GM$9,conditions!$9:$9,"&gt;="&amp;GM$9)</f>
        <v>0</v>
      </c>
      <c r="GN25" s="37">
        <f>GN16*SUMIFS(conditions!$46:$46,conditions!$8:$8,"&lt;="&amp;GN$9,conditions!$9:$9,"&gt;="&amp;GN$9)</f>
        <v>13.721399999999999</v>
      </c>
      <c r="GO25" s="37">
        <f>GO16*SUMIFS(conditions!$46:$46,conditions!$8:$8,"&lt;="&amp;GO$9,conditions!$9:$9,"&gt;="&amp;GO$9)</f>
        <v>13.721399999999999</v>
      </c>
      <c r="GP25" s="37">
        <f>GP16*SUMIFS(conditions!$46:$46,conditions!$8:$8,"&lt;="&amp;GP$9,conditions!$9:$9,"&gt;="&amp;GP$9)</f>
        <v>13.721399999999999</v>
      </c>
      <c r="GQ25" s="37">
        <f>GQ16*SUMIFS(conditions!$46:$46,conditions!$8:$8,"&lt;="&amp;GQ$9,conditions!$9:$9,"&gt;="&amp;GQ$9)</f>
        <v>13.721399999999999</v>
      </c>
      <c r="GR25" s="37">
        <f>GR16*SUMIFS(conditions!$46:$46,conditions!$8:$8,"&lt;="&amp;GR$9,conditions!$9:$9,"&gt;="&amp;GR$9)</f>
        <v>13.721399999999999</v>
      </c>
      <c r="GS25" s="37">
        <f>GS16*SUMIFS(conditions!$46:$46,conditions!$8:$8,"&lt;="&amp;GS$9,conditions!$9:$9,"&gt;="&amp;GS$9)</f>
        <v>0</v>
      </c>
      <c r="GT25" s="37">
        <f>GT16*SUMIFS(conditions!$46:$46,conditions!$8:$8,"&lt;="&amp;GT$9,conditions!$9:$9,"&gt;="&amp;GT$9)</f>
        <v>0</v>
      </c>
      <c r="GU25" s="37">
        <f>GU16*SUMIFS(conditions!$46:$46,conditions!$8:$8,"&lt;="&amp;GU$9,conditions!$9:$9,"&gt;="&amp;GU$9)</f>
        <v>13.721399999999999</v>
      </c>
      <c r="GV25" s="37">
        <f>GV16*SUMIFS(conditions!$46:$46,conditions!$8:$8,"&lt;="&amp;GV$9,conditions!$9:$9,"&gt;="&amp;GV$9)</f>
        <v>13.721399999999999</v>
      </c>
      <c r="GW25" s="37">
        <f>GW16*SUMIFS(conditions!$46:$46,conditions!$8:$8,"&lt;="&amp;GW$9,conditions!$9:$9,"&gt;="&amp;GW$9)</f>
        <v>15.207884999999997</v>
      </c>
      <c r="GX25" s="37">
        <f>GX16*SUMIFS(conditions!$46:$46,conditions!$8:$8,"&lt;="&amp;GX$9,conditions!$9:$9,"&gt;="&amp;GX$9)</f>
        <v>15.207884999999997</v>
      </c>
      <c r="GY25" s="37">
        <f>GY16*SUMIFS(conditions!$46:$46,conditions!$8:$8,"&lt;="&amp;GY$9,conditions!$9:$9,"&gt;="&amp;GY$9)</f>
        <v>15.207884999999997</v>
      </c>
      <c r="GZ25" s="37">
        <f>GZ16*SUMIFS(conditions!$46:$46,conditions!$8:$8,"&lt;="&amp;GZ$9,conditions!$9:$9,"&gt;="&amp;GZ$9)</f>
        <v>0</v>
      </c>
      <c r="HA25" s="37">
        <f>HA16*SUMIFS(conditions!$46:$46,conditions!$8:$8,"&lt;="&amp;HA$9,conditions!$9:$9,"&gt;="&amp;HA$9)</f>
        <v>0</v>
      </c>
      <c r="HB25" s="37">
        <f>HB16*SUMIFS(conditions!$46:$46,conditions!$8:$8,"&lt;="&amp;HB$9,conditions!$9:$9,"&gt;="&amp;HB$9)</f>
        <v>15.207884999999997</v>
      </c>
      <c r="HC25" s="37">
        <f>HC16*SUMIFS(conditions!$46:$46,conditions!$8:$8,"&lt;="&amp;HC$9,conditions!$9:$9,"&gt;="&amp;HC$9)</f>
        <v>15.207884999999997</v>
      </c>
      <c r="HD25" s="37">
        <f>HD16*SUMIFS(conditions!$46:$46,conditions!$8:$8,"&lt;="&amp;HD$9,conditions!$9:$9,"&gt;="&amp;HD$9)</f>
        <v>15.207884999999997</v>
      </c>
      <c r="HE25" s="37">
        <f>HE16*SUMIFS(conditions!$46:$46,conditions!$8:$8,"&lt;="&amp;HE$9,conditions!$9:$9,"&gt;="&amp;HE$9)</f>
        <v>15.207884999999997</v>
      </c>
      <c r="HF25" s="37">
        <f>HF16*SUMIFS(conditions!$46:$46,conditions!$8:$8,"&lt;="&amp;HF$9,conditions!$9:$9,"&gt;="&amp;HF$9)</f>
        <v>15.207884999999997</v>
      </c>
      <c r="HG25" s="37">
        <f>HG16*SUMIFS(conditions!$46:$46,conditions!$8:$8,"&lt;="&amp;HG$9,conditions!$9:$9,"&gt;="&amp;HG$9)</f>
        <v>0</v>
      </c>
      <c r="HH25" s="37">
        <f>HH16*SUMIFS(conditions!$46:$46,conditions!$8:$8,"&lt;="&amp;HH$9,conditions!$9:$9,"&gt;="&amp;HH$9)</f>
        <v>0</v>
      </c>
      <c r="HI25" s="37">
        <f>HI16*SUMIFS(conditions!$46:$46,conditions!$8:$8,"&lt;="&amp;HI$9,conditions!$9:$9,"&gt;="&amp;HI$9)</f>
        <v>15.207884999999997</v>
      </c>
      <c r="HJ25" s="37">
        <f>HJ16*SUMIFS(conditions!$46:$46,conditions!$8:$8,"&lt;="&amp;HJ$9,conditions!$9:$9,"&gt;="&amp;HJ$9)</f>
        <v>15.207884999999997</v>
      </c>
      <c r="HK25" s="37">
        <f>HK16*SUMIFS(conditions!$46:$46,conditions!$8:$8,"&lt;="&amp;HK$9,conditions!$9:$9,"&gt;="&amp;HK$9)</f>
        <v>15.207884999999997</v>
      </c>
      <c r="HL25" s="37">
        <f>HL16*SUMIFS(conditions!$46:$46,conditions!$8:$8,"&lt;="&amp;HL$9,conditions!$9:$9,"&gt;="&amp;HL$9)</f>
        <v>15.207884999999997</v>
      </c>
      <c r="HM25" s="37">
        <f>HM16*SUMIFS(conditions!$46:$46,conditions!$8:$8,"&lt;="&amp;HM$9,conditions!$9:$9,"&gt;="&amp;HM$9)</f>
        <v>15.207884999999997</v>
      </c>
      <c r="HN25" s="37">
        <f>HN16*SUMIFS(conditions!$46:$46,conditions!$8:$8,"&lt;="&amp;HN$9,conditions!$9:$9,"&gt;="&amp;HN$9)</f>
        <v>0</v>
      </c>
      <c r="HO25" s="37">
        <f>HO16*SUMIFS(conditions!$46:$46,conditions!$8:$8,"&lt;="&amp;HO$9,conditions!$9:$9,"&gt;="&amp;HO$9)</f>
        <v>0</v>
      </c>
      <c r="HP25" s="37">
        <f>HP16*SUMIFS(conditions!$46:$46,conditions!$8:$8,"&lt;="&amp;HP$9,conditions!$9:$9,"&gt;="&amp;HP$9)</f>
        <v>15.207884999999997</v>
      </c>
      <c r="HQ25" s="37">
        <f>HQ16*SUMIFS(conditions!$46:$46,conditions!$8:$8,"&lt;="&amp;HQ$9,conditions!$9:$9,"&gt;="&amp;HQ$9)</f>
        <v>15.207884999999997</v>
      </c>
      <c r="HR25" s="37">
        <f>HR16*SUMIFS(conditions!$46:$46,conditions!$8:$8,"&lt;="&amp;HR$9,conditions!$9:$9,"&gt;="&amp;HR$9)</f>
        <v>15.207884999999997</v>
      </c>
      <c r="HS25" s="37">
        <f>HS16*SUMIFS(conditions!$46:$46,conditions!$8:$8,"&lt;="&amp;HS$9,conditions!$9:$9,"&gt;="&amp;HS$9)</f>
        <v>15.207884999999997</v>
      </c>
      <c r="HT25" s="37">
        <f>HT16*SUMIFS(conditions!$46:$46,conditions!$8:$8,"&lt;="&amp;HT$9,conditions!$9:$9,"&gt;="&amp;HT$9)</f>
        <v>15.207884999999997</v>
      </c>
      <c r="HU25" s="37">
        <f>HU16*SUMIFS(conditions!$46:$46,conditions!$8:$8,"&lt;="&amp;HU$9,conditions!$9:$9,"&gt;="&amp;HU$9)</f>
        <v>0</v>
      </c>
      <c r="HV25" s="37">
        <f>HV16*SUMIFS(conditions!$46:$46,conditions!$8:$8,"&lt;="&amp;HV$9,conditions!$9:$9,"&gt;="&amp;HV$9)</f>
        <v>0</v>
      </c>
      <c r="HW25" s="37">
        <f>HW16*SUMIFS(conditions!$46:$46,conditions!$8:$8,"&lt;="&amp;HW$9,conditions!$9:$9,"&gt;="&amp;HW$9)</f>
        <v>15.207884999999997</v>
      </c>
      <c r="HX25" s="37">
        <f>HX16*SUMIFS(conditions!$46:$46,conditions!$8:$8,"&lt;="&amp;HX$9,conditions!$9:$9,"&gt;="&amp;HX$9)</f>
        <v>15.207884999999997</v>
      </c>
      <c r="HY25" s="37">
        <f>HY16*SUMIFS(conditions!$46:$46,conditions!$8:$8,"&lt;="&amp;HY$9,conditions!$9:$9,"&gt;="&amp;HY$9)</f>
        <v>15.207884999999997</v>
      </c>
      <c r="HZ25" s="37">
        <f>HZ16*SUMIFS(conditions!$46:$46,conditions!$8:$8,"&lt;="&amp;HZ$9,conditions!$9:$9,"&gt;="&amp;HZ$9)</f>
        <v>15.207884999999997</v>
      </c>
      <c r="IA25" s="37">
        <f>IA16*SUMIFS(conditions!$46:$46,conditions!$8:$8,"&lt;="&amp;IA$9,conditions!$9:$9,"&gt;="&amp;IA$9)</f>
        <v>15.207884999999997</v>
      </c>
      <c r="IB25" s="37">
        <f>IB16*SUMIFS(conditions!$46:$46,conditions!$8:$8,"&lt;="&amp;IB$9,conditions!$9:$9,"&gt;="&amp;IB$9)</f>
        <v>0</v>
      </c>
      <c r="IC25" s="37">
        <f>IC16*SUMIFS(conditions!$46:$46,conditions!$8:$8,"&lt;="&amp;IC$9,conditions!$9:$9,"&gt;="&amp;IC$9)</f>
        <v>0</v>
      </c>
      <c r="ID25" s="37">
        <f>ID16*SUMIFS(conditions!$46:$46,conditions!$8:$8,"&lt;="&amp;ID$9,conditions!$9:$9,"&gt;="&amp;ID$9)</f>
        <v>13.991254199999998</v>
      </c>
      <c r="IE25" s="37">
        <f>IE16*SUMIFS(conditions!$46:$46,conditions!$8:$8,"&lt;="&amp;IE$9,conditions!$9:$9,"&gt;="&amp;IE$9)</f>
        <v>13.991254199999998</v>
      </c>
      <c r="IF25" s="37">
        <f>IF16*SUMIFS(conditions!$46:$46,conditions!$8:$8,"&lt;="&amp;IF$9,conditions!$9:$9,"&gt;="&amp;IF$9)</f>
        <v>13.991254199999998</v>
      </c>
      <c r="IG25" s="37">
        <f>IG16*SUMIFS(conditions!$46:$46,conditions!$8:$8,"&lt;="&amp;IG$9,conditions!$9:$9,"&gt;="&amp;IG$9)</f>
        <v>13.991254199999998</v>
      </c>
      <c r="IH25" s="37">
        <f>IH16*SUMIFS(conditions!$46:$46,conditions!$8:$8,"&lt;="&amp;IH$9,conditions!$9:$9,"&gt;="&amp;IH$9)</f>
        <v>13.991254199999998</v>
      </c>
      <c r="II25" s="37">
        <f>II16*SUMIFS(conditions!$46:$46,conditions!$8:$8,"&lt;="&amp;II$9,conditions!$9:$9,"&gt;="&amp;II$9)</f>
        <v>0</v>
      </c>
      <c r="IJ25" s="37">
        <f>IJ16*SUMIFS(conditions!$46:$46,conditions!$8:$8,"&lt;="&amp;IJ$9,conditions!$9:$9,"&gt;="&amp;IJ$9)</f>
        <v>0</v>
      </c>
      <c r="IK25" s="37">
        <f>IK16*SUMIFS(conditions!$46:$46,conditions!$8:$8,"&lt;="&amp;IK$9,conditions!$9:$9,"&gt;="&amp;IK$9)</f>
        <v>13.991254199999998</v>
      </c>
      <c r="IL25" s="37">
        <f>IL16*SUMIFS(conditions!$46:$46,conditions!$8:$8,"&lt;="&amp;IL$9,conditions!$9:$9,"&gt;="&amp;IL$9)</f>
        <v>13.991254199999998</v>
      </c>
      <c r="IM25" s="37">
        <f>IM16*SUMIFS(conditions!$46:$46,conditions!$8:$8,"&lt;="&amp;IM$9,conditions!$9:$9,"&gt;="&amp;IM$9)</f>
        <v>13.991254199999998</v>
      </c>
      <c r="IN25" s="37">
        <f>IN16*SUMIFS(conditions!$46:$46,conditions!$8:$8,"&lt;="&amp;IN$9,conditions!$9:$9,"&gt;="&amp;IN$9)</f>
        <v>13.991254199999998</v>
      </c>
      <c r="IO25" s="37">
        <f>IO16*SUMIFS(conditions!$46:$46,conditions!$8:$8,"&lt;="&amp;IO$9,conditions!$9:$9,"&gt;="&amp;IO$9)</f>
        <v>13.991254199999998</v>
      </c>
      <c r="IP25" s="37">
        <f>IP16*SUMIFS(conditions!$46:$46,conditions!$8:$8,"&lt;="&amp;IP$9,conditions!$9:$9,"&gt;="&amp;IP$9)</f>
        <v>0</v>
      </c>
      <c r="IQ25" s="37">
        <f>IQ16*SUMIFS(conditions!$46:$46,conditions!$8:$8,"&lt;="&amp;IQ$9,conditions!$9:$9,"&gt;="&amp;IQ$9)</f>
        <v>0</v>
      </c>
      <c r="IR25" s="37">
        <f>IR16*SUMIFS(conditions!$46:$46,conditions!$8:$8,"&lt;="&amp;IR$9,conditions!$9:$9,"&gt;="&amp;IR$9)</f>
        <v>13.991254199999998</v>
      </c>
      <c r="IS25" s="37">
        <f>IS16*SUMIFS(conditions!$46:$46,conditions!$8:$8,"&lt;="&amp;IS$9,conditions!$9:$9,"&gt;="&amp;IS$9)</f>
        <v>13.991254199999998</v>
      </c>
      <c r="IT25" s="37">
        <f>IT16*SUMIFS(conditions!$46:$46,conditions!$8:$8,"&lt;="&amp;IT$9,conditions!$9:$9,"&gt;="&amp;IT$9)</f>
        <v>13.991254199999998</v>
      </c>
      <c r="IU25" s="37">
        <f>IU16*SUMIFS(conditions!$46:$46,conditions!$8:$8,"&lt;="&amp;IU$9,conditions!$9:$9,"&gt;="&amp;IU$9)</f>
        <v>13.991254199999998</v>
      </c>
      <c r="IV25" s="37">
        <f>IV16*SUMIFS(conditions!$46:$46,conditions!$8:$8,"&lt;="&amp;IV$9,conditions!$9:$9,"&gt;="&amp;IV$9)</f>
        <v>13.991254199999998</v>
      </c>
      <c r="IW25" s="37">
        <f>IW16*SUMIFS(conditions!$46:$46,conditions!$8:$8,"&lt;="&amp;IW$9,conditions!$9:$9,"&gt;="&amp;IW$9)</f>
        <v>0</v>
      </c>
      <c r="IX25" s="37">
        <f>IX16*SUMIFS(conditions!$46:$46,conditions!$8:$8,"&lt;="&amp;IX$9,conditions!$9:$9,"&gt;="&amp;IX$9)</f>
        <v>0</v>
      </c>
      <c r="IY25" s="37">
        <f>IY16*SUMIFS(conditions!$46:$46,conditions!$8:$8,"&lt;="&amp;IY$9,conditions!$9:$9,"&gt;="&amp;IY$9)</f>
        <v>13.991254199999998</v>
      </c>
      <c r="IZ25" s="37">
        <f>IZ16*SUMIFS(conditions!$46:$46,conditions!$8:$8,"&lt;="&amp;IZ$9,conditions!$9:$9,"&gt;="&amp;IZ$9)</f>
        <v>13.991254199999998</v>
      </c>
      <c r="JA25" s="37">
        <f>JA16*SUMIFS(conditions!$46:$46,conditions!$8:$8,"&lt;="&amp;JA$9,conditions!$9:$9,"&gt;="&amp;JA$9)</f>
        <v>13.991254199999998</v>
      </c>
      <c r="JB25" s="37">
        <f>JB16*SUMIFS(conditions!$46:$46,conditions!$8:$8,"&lt;="&amp;JB$9,conditions!$9:$9,"&gt;="&amp;JB$9)</f>
        <v>13.991254199999998</v>
      </c>
      <c r="JC25" s="37">
        <f>JC16*SUMIFS(conditions!$46:$46,conditions!$8:$8,"&lt;="&amp;JC$9,conditions!$9:$9,"&gt;="&amp;JC$9)</f>
        <v>13.991254199999998</v>
      </c>
      <c r="JD25" s="37">
        <f>JD16*SUMIFS(conditions!$46:$46,conditions!$8:$8,"&lt;="&amp;JD$9,conditions!$9:$9,"&gt;="&amp;JD$9)</f>
        <v>0</v>
      </c>
      <c r="JE25" s="37">
        <f>JE16*SUMIFS(conditions!$46:$46,conditions!$8:$8,"&lt;="&amp;JE$9,conditions!$9:$9,"&gt;="&amp;JE$9)</f>
        <v>0</v>
      </c>
      <c r="JF25" s="37">
        <f>JF16*SUMIFS(conditions!$46:$46,conditions!$8:$8,"&lt;="&amp;JF$9,conditions!$9:$9,"&gt;="&amp;JF$9)</f>
        <v>14.410991825999997</v>
      </c>
      <c r="JG25" s="37">
        <f>JG16*SUMIFS(conditions!$46:$46,conditions!$8:$8,"&lt;="&amp;JG$9,conditions!$9:$9,"&gt;="&amp;JG$9)</f>
        <v>14.410991825999997</v>
      </c>
      <c r="JH25" s="37">
        <f>JH16*SUMIFS(conditions!$46:$46,conditions!$8:$8,"&lt;="&amp;JH$9,conditions!$9:$9,"&gt;="&amp;JH$9)</f>
        <v>14.410991825999997</v>
      </c>
      <c r="JI25" s="37">
        <f>JI16*SUMIFS(conditions!$46:$46,conditions!$8:$8,"&lt;="&amp;JI$9,conditions!$9:$9,"&gt;="&amp;JI$9)</f>
        <v>14.410991825999997</v>
      </c>
      <c r="JJ25" s="37">
        <f>JJ16*SUMIFS(conditions!$46:$46,conditions!$8:$8,"&lt;="&amp;JJ$9,conditions!$9:$9,"&gt;="&amp;JJ$9)</f>
        <v>14.410991825999997</v>
      </c>
      <c r="JK25" s="37">
        <f>JK16*SUMIFS(conditions!$46:$46,conditions!$8:$8,"&lt;="&amp;JK$9,conditions!$9:$9,"&gt;="&amp;JK$9)</f>
        <v>0</v>
      </c>
      <c r="JL25" s="37">
        <f>JL16*SUMIFS(conditions!$46:$46,conditions!$8:$8,"&lt;="&amp;JL$9,conditions!$9:$9,"&gt;="&amp;JL$9)</f>
        <v>0</v>
      </c>
      <c r="JM25" s="37">
        <f>JM16*SUMIFS(conditions!$46:$46,conditions!$8:$8,"&lt;="&amp;JM$9,conditions!$9:$9,"&gt;="&amp;JM$9)</f>
        <v>14.410991825999997</v>
      </c>
      <c r="JN25" s="37">
        <f>JN16*SUMIFS(conditions!$46:$46,conditions!$8:$8,"&lt;="&amp;JN$9,conditions!$9:$9,"&gt;="&amp;JN$9)</f>
        <v>14.410991825999997</v>
      </c>
      <c r="JO25" s="37">
        <f>JO16*SUMIFS(conditions!$46:$46,conditions!$8:$8,"&lt;="&amp;JO$9,conditions!$9:$9,"&gt;="&amp;JO$9)</f>
        <v>14.410991825999997</v>
      </c>
      <c r="JP25" s="37">
        <f>JP16*SUMIFS(conditions!$46:$46,conditions!$8:$8,"&lt;="&amp;JP$9,conditions!$9:$9,"&gt;="&amp;JP$9)</f>
        <v>14.410991825999997</v>
      </c>
      <c r="JQ25" s="37">
        <f>JQ16*SUMIFS(conditions!$46:$46,conditions!$8:$8,"&lt;="&amp;JQ$9,conditions!$9:$9,"&gt;="&amp;JQ$9)</f>
        <v>14.410991825999997</v>
      </c>
      <c r="JR25" s="37">
        <f>JR16*SUMIFS(conditions!$46:$46,conditions!$8:$8,"&lt;="&amp;JR$9,conditions!$9:$9,"&gt;="&amp;JR$9)</f>
        <v>0</v>
      </c>
      <c r="JS25" s="37">
        <f>JS16*SUMIFS(conditions!$46:$46,conditions!$8:$8,"&lt;="&amp;JS$9,conditions!$9:$9,"&gt;="&amp;JS$9)</f>
        <v>0</v>
      </c>
      <c r="JT25" s="37">
        <f>JT16*SUMIFS(conditions!$46:$46,conditions!$8:$8,"&lt;="&amp;JT$9,conditions!$9:$9,"&gt;="&amp;JT$9)</f>
        <v>14.410991825999997</v>
      </c>
      <c r="JU25" s="37">
        <f>JU16*SUMIFS(conditions!$46:$46,conditions!$8:$8,"&lt;="&amp;JU$9,conditions!$9:$9,"&gt;="&amp;JU$9)</f>
        <v>14.410991825999997</v>
      </c>
      <c r="JV25" s="37">
        <f>JV16*SUMIFS(conditions!$46:$46,conditions!$8:$8,"&lt;="&amp;JV$9,conditions!$9:$9,"&gt;="&amp;JV$9)</f>
        <v>14.410991825999997</v>
      </c>
      <c r="JW25" s="37">
        <f>JW16*SUMIFS(conditions!$46:$46,conditions!$8:$8,"&lt;="&amp;JW$9,conditions!$9:$9,"&gt;="&amp;JW$9)</f>
        <v>14.410991825999997</v>
      </c>
      <c r="JX25" s="37">
        <f>JX16*SUMIFS(conditions!$46:$46,conditions!$8:$8,"&lt;="&amp;JX$9,conditions!$9:$9,"&gt;="&amp;JX$9)</f>
        <v>14.410991825999997</v>
      </c>
      <c r="JY25" s="37">
        <f>JY16*SUMIFS(conditions!$46:$46,conditions!$8:$8,"&lt;="&amp;JY$9,conditions!$9:$9,"&gt;="&amp;JY$9)</f>
        <v>0</v>
      </c>
      <c r="JZ25" s="37">
        <f>JZ16*SUMIFS(conditions!$46:$46,conditions!$8:$8,"&lt;="&amp;JZ$9,conditions!$9:$9,"&gt;="&amp;JZ$9)</f>
        <v>0</v>
      </c>
      <c r="KA25" s="37">
        <f>KA16*SUMIFS(conditions!$46:$46,conditions!$8:$8,"&lt;="&amp;KA$9,conditions!$9:$9,"&gt;="&amp;KA$9)</f>
        <v>14.410991825999997</v>
      </c>
      <c r="KB25" s="37">
        <f>KB16*SUMIFS(conditions!$46:$46,conditions!$8:$8,"&lt;="&amp;KB$9,conditions!$9:$9,"&gt;="&amp;KB$9)</f>
        <v>14.410991825999997</v>
      </c>
      <c r="KC25" s="37">
        <f>KC16*SUMIFS(conditions!$46:$46,conditions!$8:$8,"&lt;="&amp;KC$9,conditions!$9:$9,"&gt;="&amp;KC$9)</f>
        <v>14.410991825999997</v>
      </c>
      <c r="KD25" s="37">
        <f>KD16*SUMIFS(conditions!$46:$46,conditions!$8:$8,"&lt;="&amp;KD$9,conditions!$9:$9,"&gt;="&amp;KD$9)</f>
        <v>14.410991825999997</v>
      </c>
      <c r="KE25" s="37">
        <f>KE16*SUMIFS(conditions!$46:$46,conditions!$8:$8,"&lt;="&amp;KE$9,conditions!$9:$9,"&gt;="&amp;KE$9)</f>
        <v>14.410991825999997</v>
      </c>
      <c r="KF25" s="37">
        <f>KF16*SUMIFS(conditions!$46:$46,conditions!$8:$8,"&lt;="&amp;KF$9,conditions!$9:$9,"&gt;="&amp;KF$9)</f>
        <v>0</v>
      </c>
      <c r="KG25" s="37">
        <f>KG16*SUMIFS(conditions!$46:$46,conditions!$8:$8,"&lt;="&amp;KG$9,conditions!$9:$9,"&gt;="&amp;KG$9)</f>
        <v>0</v>
      </c>
      <c r="KH25" s="37">
        <f>KH16*SUMIFS(conditions!$46:$46,conditions!$8:$8,"&lt;="&amp;KH$9,conditions!$9:$9,"&gt;="&amp;KH$9)</f>
        <v>14.410991825999997</v>
      </c>
      <c r="KI25" s="37">
        <f>KI16*SUMIFS(conditions!$46:$46,conditions!$8:$8,"&lt;="&amp;KI$9,conditions!$9:$9,"&gt;="&amp;KI$9)</f>
        <v>14.410991825999997</v>
      </c>
      <c r="KJ25" s="37">
        <f>KJ16*SUMIFS(conditions!$46:$46,conditions!$8:$8,"&lt;="&amp;KJ$9,conditions!$9:$9,"&gt;="&amp;KJ$9)</f>
        <v>18.871536914999997</v>
      </c>
      <c r="KK25" s="37">
        <f>KK16*SUMIFS(conditions!$46:$46,conditions!$8:$8,"&lt;="&amp;KK$9,conditions!$9:$9,"&gt;="&amp;KK$9)</f>
        <v>18.871536914999997</v>
      </c>
      <c r="KL25" s="37">
        <f>KL16*SUMIFS(conditions!$46:$46,conditions!$8:$8,"&lt;="&amp;KL$9,conditions!$9:$9,"&gt;="&amp;KL$9)</f>
        <v>18.871536914999997</v>
      </c>
      <c r="KM25" s="37">
        <f>KM16*SUMIFS(conditions!$46:$46,conditions!$8:$8,"&lt;="&amp;KM$9,conditions!$9:$9,"&gt;="&amp;KM$9)</f>
        <v>0</v>
      </c>
      <c r="KN25" s="37">
        <f>KN16*SUMIFS(conditions!$46:$46,conditions!$8:$8,"&lt;="&amp;KN$9,conditions!$9:$9,"&gt;="&amp;KN$9)</f>
        <v>0</v>
      </c>
      <c r="KO25" s="37">
        <f>KO16*SUMIFS(conditions!$46:$46,conditions!$8:$8,"&lt;="&amp;KO$9,conditions!$9:$9,"&gt;="&amp;KO$9)</f>
        <v>18.871536914999997</v>
      </c>
      <c r="KP25" s="37">
        <f>KP16*SUMIFS(conditions!$46:$46,conditions!$8:$8,"&lt;="&amp;KP$9,conditions!$9:$9,"&gt;="&amp;KP$9)</f>
        <v>18.871536914999997</v>
      </c>
      <c r="KQ25" s="37">
        <f>KQ16*SUMIFS(conditions!$46:$46,conditions!$8:$8,"&lt;="&amp;KQ$9,conditions!$9:$9,"&gt;="&amp;KQ$9)</f>
        <v>18.871536914999997</v>
      </c>
      <c r="KR25" s="37">
        <f>KR16*SUMIFS(conditions!$46:$46,conditions!$8:$8,"&lt;="&amp;KR$9,conditions!$9:$9,"&gt;="&amp;KR$9)</f>
        <v>18.871536914999997</v>
      </c>
      <c r="KS25" s="37">
        <f>KS16*SUMIFS(conditions!$46:$46,conditions!$8:$8,"&lt;="&amp;KS$9,conditions!$9:$9,"&gt;="&amp;KS$9)</f>
        <v>18.871536914999997</v>
      </c>
      <c r="KT25" s="37">
        <f>KT16*SUMIFS(conditions!$46:$46,conditions!$8:$8,"&lt;="&amp;KT$9,conditions!$9:$9,"&gt;="&amp;KT$9)</f>
        <v>0</v>
      </c>
      <c r="KU25" s="37">
        <f>KU16*SUMIFS(conditions!$46:$46,conditions!$8:$8,"&lt;="&amp;KU$9,conditions!$9:$9,"&gt;="&amp;KU$9)</f>
        <v>0</v>
      </c>
      <c r="KV25" s="37">
        <f>KV16*SUMIFS(conditions!$46:$46,conditions!$8:$8,"&lt;="&amp;KV$9,conditions!$9:$9,"&gt;="&amp;KV$9)</f>
        <v>18.871536914999997</v>
      </c>
      <c r="KW25" s="37">
        <f>KW16*SUMIFS(conditions!$46:$46,conditions!$8:$8,"&lt;="&amp;KW$9,conditions!$9:$9,"&gt;="&amp;KW$9)</f>
        <v>18.871536914999997</v>
      </c>
      <c r="KX25" s="37">
        <f>KX16*SUMIFS(conditions!$46:$46,conditions!$8:$8,"&lt;="&amp;KX$9,conditions!$9:$9,"&gt;="&amp;KX$9)</f>
        <v>18.871536914999997</v>
      </c>
      <c r="KY25" s="37">
        <f>KY16*SUMIFS(conditions!$46:$46,conditions!$8:$8,"&lt;="&amp;KY$9,conditions!$9:$9,"&gt;="&amp;KY$9)</f>
        <v>18.871536914999997</v>
      </c>
      <c r="KZ25" s="37">
        <f>KZ16*SUMIFS(conditions!$46:$46,conditions!$8:$8,"&lt;="&amp;KZ$9,conditions!$9:$9,"&gt;="&amp;KZ$9)</f>
        <v>18.871536914999997</v>
      </c>
      <c r="LA25" s="37">
        <f>LA16*SUMIFS(conditions!$46:$46,conditions!$8:$8,"&lt;="&amp;LA$9,conditions!$9:$9,"&gt;="&amp;LA$9)</f>
        <v>0</v>
      </c>
      <c r="LB25" s="37">
        <f>LB16*SUMIFS(conditions!$46:$46,conditions!$8:$8,"&lt;="&amp;LB$9,conditions!$9:$9,"&gt;="&amp;LB$9)</f>
        <v>0</v>
      </c>
      <c r="LC25" s="37">
        <f>LC16*SUMIFS(conditions!$46:$46,conditions!$8:$8,"&lt;="&amp;LC$9,conditions!$9:$9,"&gt;="&amp;LC$9)</f>
        <v>18.871536914999997</v>
      </c>
      <c r="LD25" s="37">
        <f>LD16*SUMIFS(conditions!$46:$46,conditions!$8:$8,"&lt;="&amp;LD$9,conditions!$9:$9,"&gt;="&amp;LD$9)</f>
        <v>18.871536914999997</v>
      </c>
      <c r="LE25" s="37">
        <f>LE16*SUMIFS(conditions!$46:$46,conditions!$8:$8,"&lt;="&amp;LE$9,conditions!$9:$9,"&gt;="&amp;LE$9)</f>
        <v>18.871536914999997</v>
      </c>
      <c r="LF25" s="37">
        <f>LF16*SUMIFS(conditions!$46:$46,conditions!$8:$8,"&lt;="&amp;LF$9,conditions!$9:$9,"&gt;="&amp;LF$9)</f>
        <v>18.871536914999997</v>
      </c>
      <c r="LG25" s="37">
        <f>LG16*SUMIFS(conditions!$46:$46,conditions!$8:$8,"&lt;="&amp;LG$9,conditions!$9:$9,"&gt;="&amp;LG$9)</f>
        <v>18.871536914999997</v>
      </c>
      <c r="LH25" s="37">
        <f>LH16*SUMIFS(conditions!$46:$46,conditions!$8:$8,"&lt;="&amp;LH$9,conditions!$9:$9,"&gt;="&amp;LH$9)</f>
        <v>0</v>
      </c>
      <c r="LI25" s="37">
        <f>LI16*SUMIFS(conditions!$46:$46,conditions!$8:$8,"&lt;="&amp;LI$9,conditions!$9:$9,"&gt;="&amp;LI$9)</f>
        <v>0</v>
      </c>
      <c r="LJ25" s="37">
        <f>LJ16*SUMIFS(conditions!$46:$46,conditions!$8:$8,"&lt;="&amp;LJ$9,conditions!$9:$9,"&gt;="&amp;LJ$9)</f>
        <v>18.871536914999997</v>
      </c>
      <c r="LK25" s="37">
        <f>LK16*SUMIFS(conditions!$46:$46,conditions!$8:$8,"&lt;="&amp;LK$9,conditions!$9:$9,"&gt;="&amp;LK$9)</f>
        <v>18.871536914999997</v>
      </c>
      <c r="LL25" s="37">
        <f>LL16*SUMIFS(conditions!$46:$46,conditions!$8:$8,"&lt;="&amp;LL$9,conditions!$9:$9,"&gt;="&amp;LL$9)</f>
        <v>18.871536914999997</v>
      </c>
      <c r="LM25" s="37">
        <f>LM16*SUMIFS(conditions!$46:$46,conditions!$8:$8,"&lt;="&amp;LM$9,conditions!$9:$9,"&gt;="&amp;LM$9)</f>
        <v>18.871536914999997</v>
      </c>
      <c r="LN25" s="37">
        <f>LN16*SUMIFS(conditions!$46:$46,conditions!$8:$8,"&lt;="&amp;LN$9,conditions!$9:$9,"&gt;="&amp;LN$9)</f>
        <v>24.5329979895</v>
      </c>
      <c r="LO25" s="37">
        <f>LO16*SUMIFS(conditions!$46:$46,conditions!$8:$8,"&lt;="&amp;LO$9,conditions!$9:$9,"&gt;="&amp;LO$9)</f>
        <v>0</v>
      </c>
      <c r="LP25" s="37">
        <f>LP16*SUMIFS(conditions!$46:$46,conditions!$8:$8,"&lt;="&amp;LP$9,conditions!$9:$9,"&gt;="&amp;LP$9)</f>
        <v>0</v>
      </c>
      <c r="LQ25" s="37">
        <f>LQ16*SUMIFS(conditions!$46:$46,conditions!$8:$8,"&lt;="&amp;LQ$9,conditions!$9:$9,"&gt;="&amp;LQ$9)</f>
        <v>24.5329979895</v>
      </c>
      <c r="LR25" s="37">
        <f>LR16*SUMIFS(conditions!$46:$46,conditions!$8:$8,"&lt;="&amp;LR$9,conditions!$9:$9,"&gt;="&amp;LR$9)</f>
        <v>24.5329979895</v>
      </c>
      <c r="LS25" s="37">
        <f>LS16*SUMIFS(conditions!$46:$46,conditions!$8:$8,"&lt;="&amp;LS$9,conditions!$9:$9,"&gt;="&amp;LS$9)</f>
        <v>24.5329979895</v>
      </c>
      <c r="LT25" s="37">
        <f>LT16*SUMIFS(conditions!$46:$46,conditions!$8:$8,"&lt;="&amp;LT$9,conditions!$9:$9,"&gt;="&amp;LT$9)</f>
        <v>24.5329979895</v>
      </c>
      <c r="LU25" s="37">
        <f>LU16*SUMIFS(conditions!$46:$46,conditions!$8:$8,"&lt;="&amp;LU$9,conditions!$9:$9,"&gt;="&amp;LU$9)</f>
        <v>24.5329979895</v>
      </c>
      <c r="LV25" s="37">
        <f>LV16*SUMIFS(conditions!$46:$46,conditions!$8:$8,"&lt;="&amp;LV$9,conditions!$9:$9,"&gt;="&amp;LV$9)</f>
        <v>0</v>
      </c>
      <c r="LW25" s="37">
        <f>LW16*SUMIFS(conditions!$46:$46,conditions!$8:$8,"&lt;="&amp;LW$9,conditions!$9:$9,"&gt;="&amp;LW$9)</f>
        <v>0</v>
      </c>
      <c r="LX25" s="37">
        <f>LX16*SUMIFS(conditions!$46:$46,conditions!$8:$8,"&lt;="&amp;LX$9,conditions!$9:$9,"&gt;="&amp;LX$9)</f>
        <v>24.5329979895</v>
      </c>
      <c r="LY25" s="37">
        <f>LY16*SUMIFS(conditions!$46:$46,conditions!$8:$8,"&lt;="&amp;LY$9,conditions!$9:$9,"&gt;="&amp;LY$9)</f>
        <v>24.5329979895</v>
      </c>
      <c r="LZ25" s="37">
        <f>LZ16*SUMIFS(conditions!$46:$46,conditions!$8:$8,"&lt;="&amp;LZ$9,conditions!$9:$9,"&gt;="&amp;LZ$9)</f>
        <v>24.5329979895</v>
      </c>
      <c r="MA25" s="37">
        <f>MA16*SUMIFS(conditions!$46:$46,conditions!$8:$8,"&lt;="&amp;MA$9,conditions!$9:$9,"&gt;="&amp;MA$9)</f>
        <v>24.5329979895</v>
      </c>
      <c r="MB25" s="37">
        <f>MB16*SUMIFS(conditions!$46:$46,conditions!$8:$8,"&lt;="&amp;MB$9,conditions!$9:$9,"&gt;="&amp;MB$9)</f>
        <v>24.5329979895</v>
      </c>
      <c r="MC25" s="37">
        <f>MC16*SUMIFS(conditions!$46:$46,conditions!$8:$8,"&lt;="&amp;MC$9,conditions!$9:$9,"&gt;="&amp;MC$9)</f>
        <v>0</v>
      </c>
      <c r="MD25" s="37">
        <f>MD16*SUMIFS(conditions!$46:$46,conditions!$8:$8,"&lt;="&amp;MD$9,conditions!$9:$9,"&gt;="&amp;MD$9)</f>
        <v>0</v>
      </c>
      <c r="ME25" s="37">
        <f>ME16*SUMIFS(conditions!$46:$46,conditions!$8:$8,"&lt;="&amp;ME$9,conditions!$9:$9,"&gt;="&amp;ME$9)</f>
        <v>24.5329979895</v>
      </c>
      <c r="MF25" s="37">
        <f>MF16*SUMIFS(conditions!$46:$46,conditions!$8:$8,"&lt;="&amp;MF$9,conditions!$9:$9,"&gt;="&amp;MF$9)</f>
        <v>24.5329979895</v>
      </c>
      <c r="MG25" s="37">
        <f>MG16*SUMIFS(conditions!$46:$46,conditions!$8:$8,"&lt;="&amp;MG$9,conditions!$9:$9,"&gt;="&amp;MG$9)</f>
        <v>24.5329979895</v>
      </c>
      <c r="MH25" s="37">
        <f>MH16*SUMIFS(conditions!$46:$46,conditions!$8:$8,"&lt;="&amp;MH$9,conditions!$9:$9,"&gt;="&amp;MH$9)</f>
        <v>24.5329979895</v>
      </c>
      <c r="MI25" s="37">
        <f>MI16*SUMIFS(conditions!$46:$46,conditions!$8:$8,"&lt;="&amp;MI$9,conditions!$9:$9,"&gt;="&amp;MI$9)</f>
        <v>24.5329979895</v>
      </c>
      <c r="MJ25" s="37">
        <f>MJ16*SUMIFS(conditions!$46:$46,conditions!$8:$8,"&lt;="&amp;MJ$9,conditions!$9:$9,"&gt;="&amp;MJ$9)</f>
        <v>0</v>
      </c>
      <c r="MK25" s="37">
        <f>MK16*SUMIFS(conditions!$46:$46,conditions!$8:$8,"&lt;="&amp;MK$9,conditions!$9:$9,"&gt;="&amp;MK$9)</f>
        <v>0</v>
      </c>
      <c r="ML25" s="37">
        <f>ML16*SUMIFS(conditions!$46:$46,conditions!$8:$8,"&lt;="&amp;ML$9,conditions!$9:$9,"&gt;="&amp;ML$9)</f>
        <v>24.5329979895</v>
      </c>
      <c r="MM25" s="37">
        <f>MM16*SUMIFS(conditions!$46:$46,conditions!$8:$8,"&lt;="&amp;MM$9,conditions!$9:$9,"&gt;="&amp;MM$9)</f>
        <v>24.5329979895</v>
      </c>
      <c r="MN25" s="37">
        <f>MN16*SUMIFS(conditions!$46:$46,conditions!$8:$8,"&lt;="&amp;MN$9,conditions!$9:$9,"&gt;="&amp;MN$9)</f>
        <v>24.5329979895</v>
      </c>
      <c r="MO25" s="37">
        <f>MO16*SUMIFS(conditions!$46:$46,conditions!$8:$8,"&lt;="&amp;MO$9,conditions!$9:$9,"&gt;="&amp;MO$9)</f>
        <v>24.5329979895</v>
      </c>
      <c r="MP25" s="37">
        <f>MP16*SUMIFS(conditions!$46:$46,conditions!$8:$8,"&lt;="&amp;MP$9,conditions!$9:$9,"&gt;="&amp;MP$9)</f>
        <v>24.5329979895</v>
      </c>
      <c r="MQ25" s="37">
        <f>MQ16*SUMIFS(conditions!$46:$46,conditions!$8:$8,"&lt;="&amp;MQ$9,conditions!$9:$9,"&gt;="&amp;MQ$9)</f>
        <v>0</v>
      </c>
      <c r="MR25" s="37">
        <f>MR16*SUMIFS(conditions!$46:$46,conditions!$8:$8,"&lt;="&amp;MR$9,conditions!$9:$9,"&gt;="&amp;MR$9)</f>
        <v>0</v>
      </c>
      <c r="MS25" s="37">
        <f>MS16*SUMIFS(conditions!$46:$46,conditions!$8:$8,"&lt;="&amp;MS$9,conditions!$9:$9,"&gt;="&amp;MS$9)</f>
        <v>29.439597587399998</v>
      </c>
      <c r="MT25" s="37">
        <f>MT16*SUMIFS(conditions!$46:$46,conditions!$8:$8,"&lt;="&amp;MT$9,conditions!$9:$9,"&gt;="&amp;MT$9)</f>
        <v>29.439597587399998</v>
      </c>
      <c r="MU25" s="37">
        <f>MU16*SUMIFS(conditions!$46:$46,conditions!$8:$8,"&lt;="&amp;MU$9,conditions!$9:$9,"&gt;="&amp;MU$9)</f>
        <v>29.439597587399998</v>
      </c>
      <c r="MV25" s="37">
        <f>MV16*SUMIFS(conditions!$46:$46,conditions!$8:$8,"&lt;="&amp;MV$9,conditions!$9:$9,"&gt;="&amp;MV$9)</f>
        <v>29.439597587399998</v>
      </c>
      <c r="MW25" s="37">
        <f>MW16*SUMIFS(conditions!$46:$46,conditions!$8:$8,"&lt;="&amp;MW$9,conditions!$9:$9,"&gt;="&amp;MW$9)</f>
        <v>29.439597587399998</v>
      </c>
      <c r="MX25" s="37">
        <f>MX16*SUMIFS(conditions!$46:$46,conditions!$8:$8,"&lt;="&amp;MX$9,conditions!$9:$9,"&gt;="&amp;MX$9)</f>
        <v>0</v>
      </c>
      <c r="MY25" s="37">
        <f>MY16*SUMIFS(conditions!$46:$46,conditions!$8:$8,"&lt;="&amp;MY$9,conditions!$9:$9,"&gt;="&amp;MY$9)</f>
        <v>0</v>
      </c>
      <c r="MZ25" s="37">
        <f>MZ16*SUMIFS(conditions!$46:$46,conditions!$8:$8,"&lt;="&amp;MZ$9,conditions!$9:$9,"&gt;="&amp;MZ$9)</f>
        <v>29.439597587399998</v>
      </c>
      <c r="NA25" s="37">
        <f>NA16*SUMIFS(conditions!$46:$46,conditions!$8:$8,"&lt;="&amp;NA$9,conditions!$9:$9,"&gt;="&amp;NA$9)</f>
        <v>29.439597587399998</v>
      </c>
      <c r="NB25" s="37">
        <f>NB16*SUMIFS(conditions!$46:$46,conditions!$8:$8,"&lt;="&amp;NB$9,conditions!$9:$9,"&gt;="&amp;NB$9)</f>
        <v>29.439597587399998</v>
      </c>
      <c r="NC25" s="37">
        <f>NC16*SUMIFS(conditions!$46:$46,conditions!$8:$8,"&lt;="&amp;NC$9,conditions!$9:$9,"&gt;="&amp;NC$9)</f>
        <v>29.439597587399998</v>
      </c>
      <c r="ND25" s="37">
        <f>ND16*SUMIFS(conditions!$46:$46,conditions!$8:$8,"&lt;="&amp;ND$9,conditions!$9:$9,"&gt;="&amp;ND$9)</f>
        <v>29.439597587399998</v>
      </c>
      <c r="NE25" s="37">
        <f>NE16*SUMIFS(conditions!$46:$46,conditions!$8:$8,"&lt;="&amp;NE$9,conditions!$9:$9,"&gt;="&amp;NE$9)</f>
        <v>0</v>
      </c>
      <c r="NF25" s="37">
        <f>NF16*SUMIFS(conditions!$46:$46,conditions!$8:$8,"&lt;="&amp;NF$9,conditions!$9:$9,"&gt;="&amp;NF$9)</f>
        <v>0</v>
      </c>
      <c r="NG25" s="37">
        <f>NG16*SUMIFS(conditions!$46:$46,conditions!$8:$8,"&lt;="&amp;NG$9,conditions!$9:$9,"&gt;="&amp;NG$9)</f>
        <v>29.439597587399998</v>
      </c>
      <c r="NH25" s="37">
        <f>NH16*SUMIFS(conditions!$46:$46,conditions!$8:$8,"&lt;="&amp;NH$9,conditions!$9:$9,"&gt;="&amp;NH$9)</f>
        <v>29.439597587399998</v>
      </c>
      <c r="NI25" s="37">
        <f>NI16*SUMIFS(conditions!$46:$46,conditions!$8:$8,"&lt;="&amp;NI$9,conditions!$9:$9,"&gt;="&amp;NI$9)</f>
        <v>29.439597587399998</v>
      </c>
      <c r="NJ25" s="37">
        <f>NJ16*SUMIFS(conditions!$46:$46,conditions!$8:$8,"&lt;="&amp;NJ$9,conditions!$9:$9,"&gt;="&amp;NJ$9)</f>
        <v>29.439597587399998</v>
      </c>
      <c r="NK25" s="37">
        <f>NK16*SUMIFS(conditions!$46:$46,conditions!$8:$8,"&lt;="&amp;NK$9,conditions!$9:$9,"&gt;="&amp;NK$9)</f>
        <v>29.439597587399998</v>
      </c>
      <c r="NL25" s="37">
        <f>NL16*SUMIFS(conditions!$46:$46,conditions!$8:$8,"&lt;="&amp;NL$9,conditions!$9:$9,"&gt;="&amp;NL$9)</f>
        <v>0</v>
      </c>
      <c r="NM25" s="37">
        <f>NM16*SUMIFS(conditions!$46:$46,conditions!$8:$8,"&lt;="&amp;NM$9,conditions!$9:$9,"&gt;="&amp;NM$9)</f>
        <v>0</v>
      </c>
      <c r="NN25" s="37">
        <f>NN16*SUMIFS(conditions!$46:$46,conditions!$8:$8,"&lt;="&amp;NN$9,conditions!$9:$9,"&gt;="&amp;NN$9)</f>
        <v>29.439597587399998</v>
      </c>
      <c r="NO25" s="37">
        <f>NO16*SUMIFS(conditions!$46:$46,conditions!$8:$8,"&lt;="&amp;NO$9,conditions!$9:$9,"&gt;="&amp;NO$9)</f>
        <v>29.439597587399998</v>
      </c>
      <c r="NP25" s="37">
        <f>NP16*SUMIFS(conditions!$46:$46,conditions!$8:$8,"&lt;="&amp;NP$9,conditions!$9:$9,"&gt;="&amp;NP$9)</f>
        <v>29.439597587399998</v>
      </c>
      <c r="NQ25" s="37">
        <f>NQ16*SUMIFS(conditions!$46:$46,conditions!$8:$8,"&lt;="&amp;NQ$9,conditions!$9:$9,"&gt;="&amp;NQ$9)</f>
        <v>29.439597587399998</v>
      </c>
      <c r="NR25" s="37">
        <f>NR16*SUMIFS(conditions!$46:$46,conditions!$8:$8,"&lt;="&amp;NR$9,conditions!$9:$9,"&gt;="&amp;NR$9)</f>
        <v>29.439597587399998</v>
      </c>
      <c r="NS25" s="37">
        <f>NS16*SUMIFS(conditions!$46:$46,conditions!$8:$8,"&lt;="&amp;NS$9,conditions!$9:$9,"&gt;="&amp;NS$9)</f>
        <v>0</v>
      </c>
      <c r="NT25" s="37">
        <f>NT16*SUMIFS(conditions!$46:$46,conditions!$8:$8,"&lt;="&amp;NT$9,conditions!$9:$9,"&gt;="&amp;NT$9)</f>
        <v>0</v>
      </c>
      <c r="NU25" s="37">
        <f>NU16*SUMIFS(conditions!$46:$46,conditions!$8:$8,"&lt;="&amp;NU$9,conditions!$9:$9,"&gt;="&amp;NU$9)</f>
        <v>29.439597587399998</v>
      </c>
      <c r="NV25" s="37">
        <f>NV16*SUMIFS(conditions!$46:$46,conditions!$8:$8,"&lt;="&amp;NV$9,conditions!$9:$9,"&gt;="&amp;NV$9)</f>
        <v>29.439597587399998</v>
      </c>
    </row>
    <row r="26" spans="1:386" s="38" customFormat="1" ht="10.199999999999999" x14ac:dyDescent="0.2">
      <c r="A26" s="31"/>
      <c r="B26" s="31"/>
      <c r="C26" s="31"/>
      <c r="D26" s="31"/>
      <c r="E26" s="31"/>
      <c r="F26" s="31"/>
      <c r="G26" s="31" t="str">
        <f>G22</f>
        <v>прибыль от продаж товаров</v>
      </c>
      <c r="H26" s="31"/>
      <c r="I26" s="31"/>
      <c r="J26" s="31" t="str">
        <f>IF($G26="","",INDEX(KPI!$H$11:$H$121,SUMIFS(KPI!$E$11:$E$121,KPI!$F$11:$F$121,$G26)))</f>
        <v>тыс.руб.</v>
      </c>
      <c r="K26" s="31"/>
      <c r="L26" s="31"/>
      <c r="M26" s="31"/>
      <c r="N26" s="31" t="str">
        <f>structure!$G$13</f>
        <v>товарная категория 3</v>
      </c>
      <c r="O26" s="31"/>
      <c r="P26" s="31"/>
      <c r="Q26" s="31"/>
      <c r="R26" s="37">
        <f t="shared" si="15"/>
        <v>4635.3327010956109</v>
      </c>
      <c r="S26" s="31"/>
      <c r="T26" s="31"/>
      <c r="U26" s="37">
        <f>U17*SUMIFS(conditions!$47:$47,conditions!$8:$8,"&lt;="&amp;U$9,conditions!$9:$9,"&gt;="&amp;U$9)</f>
        <v>14.399999999999999</v>
      </c>
      <c r="V26" s="37">
        <f>V17*SUMIFS(conditions!$47:$47,conditions!$8:$8,"&lt;="&amp;V$9,conditions!$9:$9,"&gt;="&amp;V$9)</f>
        <v>14.399999999999999</v>
      </c>
      <c r="W26" s="37">
        <f>W17*SUMIFS(conditions!$47:$47,conditions!$8:$8,"&lt;="&amp;W$9,conditions!$9:$9,"&gt;="&amp;W$9)</f>
        <v>14.399999999999999</v>
      </c>
      <c r="X26" s="37">
        <f>X17*SUMIFS(conditions!$47:$47,conditions!$8:$8,"&lt;="&amp;X$9,conditions!$9:$9,"&gt;="&amp;X$9)</f>
        <v>14.399999999999999</v>
      </c>
      <c r="Y26" s="37">
        <f>Y17*SUMIFS(conditions!$47:$47,conditions!$8:$8,"&lt;="&amp;Y$9,conditions!$9:$9,"&gt;="&amp;Y$9)</f>
        <v>14.399999999999999</v>
      </c>
      <c r="Z26" s="37">
        <f>Z17*SUMIFS(conditions!$47:$47,conditions!$8:$8,"&lt;="&amp;Z$9,conditions!$9:$9,"&gt;="&amp;Z$9)</f>
        <v>0</v>
      </c>
      <c r="AA26" s="37">
        <f>AA17*SUMIFS(conditions!$47:$47,conditions!$8:$8,"&lt;="&amp;AA$9,conditions!$9:$9,"&gt;="&amp;AA$9)</f>
        <v>0</v>
      </c>
      <c r="AB26" s="37">
        <f>AB17*SUMIFS(conditions!$47:$47,conditions!$8:$8,"&lt;="&amp;AB$9,conditions!$9:$9,"&gt;="&amp;AB$9)</f>
        <v>14.399999999999999</v>
      </c>
      <c r="AC26" s="37">
        <f>AC17*SUMIFS(conditions!$47:$47,conditions!$8:$8,"&lt;="&amp;AC$9,conditions!$9:$9,"&gt;="&amp;AC$9)</f>
        <v>14.399999999999999</v>
      </c>
      <c r="AD26" s="37">
        <f>AD17*SUMIFS(conditions!$47:$47,conditions!$8:$8,"&lt;="&amp;AD$9,conditions!$9:$9,"&gt;="&amp;AD$9)</f>
        <v>14.399999999999999</v>
      </c>
      <c r="AE26" s="37">
        <f>AE17*SUMIFS(conditions!$47:$47,conditions!$8:$8,"&lt;="&amp;AE$9,conditions!$9:$9,"&gt;="&amp;AE$9)</f>
        <v>14.399999999999999</v>
      </c>
      <c r="AF26" s="37">
        <f>AF17*SUMIFS(conditions!$47:$47,conditions!$8:$8,"&lt;="&amp;AF$9,conditions!$9:$9,"&gt;="&amp;AF$9)</f>
        <v>14.399999999999999</v>
      </c>
      <c r="AG26" s="37">
        <f>AG17*SUMIFS(conditions!$47:$47,conditions!$8:$8,"&lt;="&amp;AG$9,conditions!$9:$9,"&gt;="&amp;AG$9)</f>
        <v>0</v>
      </c>
      <c r="AH26" s="37">
        <f>AH17*SUMIFS(conditions!$47:$47,conditions!$8:$8,"&lt;="&amp;AH$9,conditions!$9:$9,"&gt;="&amp;AH$9)</f>
        <v>0</v>
      </c>
      <c r="AI26" s="37">
        <f>AI17*SUMIFS(conditions!$47:$47,conditions!$8:$8,"&lt;="&amp;AI$9,conditions!$9:$9,"&gt;="&amp;AI$9)</f>
        <v>14.399999999999999</v>
      </c>
      <c r="AJ26" s="37">
        <f>AJ17*SUMIFS(conditions!$47:$47,conditions!$8:$8,"&lt;="&amp;AJ$9,conditions!$9:$9,"&gt;="&amp;AJ$9)</f>
        <v>14.399999999999999</v>
      </c>
      <c r="AK26" s="37">
        <f>AK17*SUMIFS(conditions!$47:$47,conditions!$8:$8,"&lt;="&amp;AK$9,conditions!$9:$9,"&gt;="&amp;AK$9)</f>
        <v>14.399999999999999</v>
      </c>
      <c r="AL26" s="37">
        <f>AL17*SUMIFS(conditions!$47:$47,conditions!$8:$8,"&lt;="&amp;AL$9,conditions!$9:$9,"&gt;="&amp;AL$9)</f>
        <v>14.399999999999999</v>
      </c>
      <c r="AM26" s="37">
        <f>AM17*SUMIFS(conditions!$47:$47,conditions!$8:$8,"&lt;="&amp;AM$9,conditions!$9:$9,"&gt;="&amp;AM$9)</f>
        <v>14.399999999999999</v>
      </c>
      <c r="AN26" s="37">
        <f>AN17*SUMIFS(conditions!$47:$47,conditions!$8:$8,"&lt;="&amp;AN$9,conditions!$9:$9,"&gt;="&amp;AN$9)</f>
        <v>0</v>
      </c>
      <c r="AO26" s="37">
        <f>AO17*SUMIFS(conditions!$47:$47,conditions!$8:$8,"&lt;="&amp;AO$9,conditions!$9:$9,"&gt;="&amp;AO$9)</f>
        <v>0</v>
      </c>
      <c r="AP26" s="37">
        <f>AP17*SUMIFS(conditions!$47:$47,conditions!$8:$8,"&lt;="&amp;AP$9,conditions!$9:$9,"&gt;="&amp;AP$9)</f>
        <v>14.399999999999999</v>
      </c>
      <c r="AQ26" s="37">
        <f>AQ17*SUMIFS(conditions!$47:$47,conditions!$8:$8,"&lt;="&amp;AQ$9,conditions!$9:$9,"&gt;="&amp;AQ$9)</f>
        <v>14.399999999999999</v>
      </c>
      <c r="AR26" s="37">
        <f>AR17*SUMIFS(conditions!$47:$47,conditions!$8:$8,"&lt;="&amp;AR$9,conditions!$9:$9,"&gt;="&amp;AR$9)</f>
        <v>14.399999999999999</v>
      </c>
      <c r="AS26" s="37">
        <f>AS17*SUMIFS(conditions!$47:$47,conditions!$8:$8,"&lt;="&amp;AS$9,conditions!$9:$9,"&gt;="&amp;AS$9)</f>
        <v>14.399999999999999</v>
      </c>
      <c r="AT26" s="37">
        <f>AT17*SUMIFS(conditions!$47:$47,conditions!$8:$8,"&lt;="&amp;AT$9,conditions!$9:$9,"&gt;="&amp;AT$9)</f>
        <v>14.399999999999999</v>
      </c>
      <c r="AU26" s="37">
        <f>AU17*SUMIFS(conditions!$47:$47,conditions!$8:$8,"&lt;="&amp;AU$9,conditions!$9:$9,"&gt;="&amp;AU$9)</f>
        <v>0</v>
      </c>
      <c r="AV26" s="37">
        <f>AV17*SUMIFS(conditions!$47:$47,conditions!$8:$8,"&lt;="&amp;AV$9,conditions!$9:$9,"&gt;="&amp;AV$9)</f>
        <v>0</v>
      </c>
      <c r="AW26" s="37">
        <f>AW17*SUMIFS(conditions!$47:$47,conditions!$8:$8,"&lt;="&amp;AW$9,conditions!$9:$9,"&gt;="&amp;AW$9)</f>
        <v>14.399999999999999</v>
      </c>
      <c r="AX26" s="37">
        <f>AX17*SUMIFS(conditions!$47:$47,conditions!$8:$8,"&lt;="&amp;AX$9,conditions!$9:$9,"&gt;="&amp;AX$9)</f>
        <v>14.399999999999999</v>
      </c>
      <c r="AY26" s="37">
        <f>AY17*SUMIFS(conditions!$47:$47,conditions!$8:$8,"&lt;="&amp;AY$9,conditions!$9:$9,"&gt;="&amp;AY$9)</f>
        <v>14.399999999999999</v>
      </c>
      <c r="AZ26" s="37">
        <f>AZ17*SUMIFS(conditions!$47:$47,conditions!$8:$8,"&lt;="&amp;AZ$9,conditions!$9:$9,"&gt;="&amp;AZ$9)</f>
        <v>18</v>
      </c>
      <c r="BA26" s="37">
        <f>BA17*SUMIFS(conditions!$47:$47,conditions!$8:$8,"&lt;="&amp;BA$9,conditions!$9:$9,"&gt;="&amp;BA$9)</f>
        <v>18</v>
      </c>
      <c r="BB26" s="37">
        <f>BB17*SUMIFS(conditions!$47:$47,conditions!$8:$8,"&lt;="&amp;BB$9,conditions!$9:$9,"&gt;="&amp;BB$9)</f>
        <v>0</v>
      </c>
      <c r="BC26" s="37">
        <f>BC17*SUMIFS(conditions!$47:$47,conditions!$8:$8,"&lt;="&amp;BC$9,conditions!$9:$9,"&gt;="&amp;BC$9)</f>
        <v>0</v>
      </c>
      <c r="BD26" s="37">
        <f>BD17*SUMIFS(conditions!$47:$47,conditions!$8:$8,"&lt;="&amp;BD$9,conditions!$9:$9,"&gt;="&amp;BD$9)</f>
        <v>18</v>
      </c>
      <c r="BE26" s="37">
        <f>BE17*SUMIFS(conditions!$47:$47,conditions!$8:$8,"&lt;="&amp;BE$9,conditions!$9:$9,"&gt;="&amp;BE$9)</f>
        <v>18</v>
      </c>
      <c r="BF26" s="37">
        <f>BF17*SUMIFS(conditions!$47:$47,conditions!$8:$8,"&lt;="&amp;BF$9,conditions!$9:$9,"&gt;="&amp;BF$9)</f>
        <v>18</v>
      </c>
      <c r="BG26" s="37">
        <f>BG17*SUMIFS(conditions!$47:$47,conditions!$8:$8,"&lt;="&amp;BG$9,conditions!$9:$9,"&gt;="&amp;BG$9)</f>
        <v>18</v>
      </c>
      <c r="BH26" s="37">
        <f>BH17*SUMIFS(conditions!$47:$47,conditions!$8:$8,"&lt;="&amp;BH$9,conditions!$9:$9,"&gt;="&amp;BH$9)</f>
        <v>18</v>
      </c>
      <c r="BI26" s="37">
        <f>BI17*SUMIFS(conditions!$47:$47,conditions!$8:$8,"&lt;="&amp;BI$9,conditions!$9:$9,"&gt;="&amp;BI$9)</f>
        <v>0</v>
      </c>
      <c r="BJ26" s="37">
        <f>BJ17*SUMIFS(conditions!$47:$47,conditions!$8:$8,"&lt;="&amp;BJ$9,conditions!$9:$9,"&gt;="&amp;BJ$9)</f>
        <v>0</v>
      </c>
      <c r="BK26" s="37">
        <f>BK17*SUMIFS(conditions!$47:$47,conditions!$8:$8,"&lt;="&amp;BK$9,conditions!$9:$9,"&gt;="&amp;BK$9)</f>
        <v>18</v>
      </c>
      <c r="BL26" s="37">
        <f>BL17*SUMIFS(conditions!$47:$47,conditions!$8:$8,"&lt;="&amp;BL$9,conditions!$9:$9,"&gt;="&amp;BL$9)</f>
        <v>18</v>
      </c>
      <c r="BM26" s="37">
        <f>BM17*SUMIFS(conditions!$47:$47,conditions!$8:$8,"&lt;="&amp;BM$9,conditions!$9:$9,"&gt;="&amp;BM$9)</f>
        <v>18</v>
      </c>
      <c r="BN26" s="37">
        <f>BN17*SUMIFS(conditions!$47:$47,conditions!$8:$8,"&lt;="&amp;BN$9,conditions!$9:$9,"&gt;="&amp;BN$9)</f>
        <v>18</v>
      </c>
      <c r="BO26" s="37">
        <f>BO17*SUMIFS(conditions!$47:$47,conditions!$8:$8,"&lt;="&amp;BO$9,conditions!$9:$9,"&gt;="&amp;BO$9)</f>
        <v>18</v>
      </c>
      <c r="BP26" s="37">
        <f>BP17*SUMIFS(conditions!$47:$47,conditions!$8:$8,"&lt;="&amp;BP$9,conditions!$9:$9,"&gt;="&amp;BP$9)</f>
        <v>0</v>
      </c>
      <c r="BQ26" s="37">
        <f>BQ17*SUMIFS(conditions!$47:$47,conditions!$8:$8,"&lt;="&amp;BQ$9,conditions!$9:$9,"&gt;="&amp;BQ$9)</f>
        <v>0</v>
      </c>
      <c r="BR26" s="37">
        <f>BR17*SUMIFS(conditions!$47:$47,conditions!$8:$8,"&lt;="&amp;BR$9,conditions!$9:$9,"&gt;="&amp;BR$9)</f>
        <v>18</v>
      </c>
      <c r="BS26" s="37">
        <f>BS17*SUMIFS(conditions!$47:$47,conditions!$8:$8,"&lt;="&amp;BS$9,conditions!$9:$9,"&gt;="&amp;BS$9)</f>
        <v>18</v>
      </c>
      <c r="BT26" s="37">
        <f>BT17*SUMIFS(conditions!$47:$47,conditions!$8:$8,"&lt;="&amp;BT$9,conditions!$9:$9,"&gt;="&amp;BT$9)</f>
        <v>18</v>
      </c>
      <c r="BU26" s="37">
        <f>BU17*SUMIFS(conditions!$47:$47,conditions!$8:$8,"&lt;="&amp;BU$9,conditions!$9:$9,"&gt;="&amp;BU$9)</f>
        <v>18</v>
      </c>
      <c r="BV26" s="37">
        <f>BV17*SUMIFS(conditions!$47:$47,conditions!$8:$8,"&lt;="&amp;BV$9,conditions!$9:$9,"&gt;="&amp;BV$9)</f>
        <v>18</v>
      </c>
      <c r="BW26" s="37">
        <f>BW17*SUMIFS(conditions!$47:$47,conditions!$8:$8,"&lt;="&amp;BW$9,conditions!$9:$9,"&gt;="&amp;BW$9)</f>
        <v>0</v>
      </c>
      <c r="BX26" s="37">
        <f>BX17*SUMIFS(conditions!$47:$47,conditions!$8:$8,"&lt;="&amp;BX$9,conditions!$9:$9,"&gt;="&amp;BX$9)</f>
        <v>0</v>
      </c>
      <c r="BY26" s="37">
        <f>BY17*SUMIFS(conditions!$47:$47,conditions!$8:$8,"&lt;="&amp;BY$9,conditions!$9:$9,"&gt;="&amp;BY$9)</f>
        <v>18</v>
      </c>
      <c r="BZ26" s="37">
        <f>BZ17*SUMIFS(conditions!$47:$47,conditions!$8:$8,"&lt;="&amp;BZ$9,conditions!$9:$9,"&gt;="&amp;BZ$9)</f>
        <v>18</v>
      </c>
      <c r="CA26" s="37">
        <f>CA17*SUMIFS(conditions!$47:$47,conditions!$8:$8,"&lt;="&amp;CA$9,conditions!$9:$9,"&gt;="&amp;CA$9)</f>
        <v>18</v>
      </c>
      <c r="CB26" s="37">
        <f>CB17*SUMIFS(conditions!$47:$47,conditions!$8:$8,"&lt;="&amp;CB$9,conditions!$9:$9,"&gt;="&amp;CB$9)</f>
        <v>18</v>
      </c>
      <c r="CC26" s="37">
        <f>CC17*SUMIFS(conditions!$47:$47,conditions!$8:$8,"&lt;="&amp;CC$9,conditions!$9:$9,"&gt;="&amp;CC$9)</f>
        <v>18</v>
      </c>
      <c r="CD26" s="37">
        <f>CD17*SUMIFS(conditions!$47:$47,conditions!$8:$8,"&lt;="&amp;CD$9,conditions!$9:$9,"&gt;="&amp;CD$9)</f>
        <v>0</v>
      </c>
      <c r="CE26" s="37">
        <f>CE17*SUMIFS(conditions!$47:$47,conditions!$8:$8,"&lt;="&amp;CE$9,conditions!$9:$9,"&gt;="&amp;CE$9)</f>
        <v>0</v>
      </c>
      <c r="CF26" s="37">
        <f>CF17*SUMIFS(conditions!$47:$47,conditions!$8:$8,"&lt;="&amp;CF$9,conditions!$9:$9,"&gt;="&amp;CF$9)</f>
        <v>12</v>
      </c>
      <c r="CG26" s="37">
        <f>CG17*SUMIFS(conditions!$47:$47,conditions!$8:$8,"&lt;="&amp;CG$9,conditions!$9:$9,"&gt;="&amp;CG$9)</f>
        <v>12</v>
      </c>
      <c r="CH26" s="37">
        <f>CH17*SUMIFS(conditions!$47:$47,conditions!$8:$8,"&lt;="&amp;CH$9,conditions!$9:$9,"&gt;="&amp;CH$9)</f>
        <v>12</v>
      </c>
      <c r="CI26" s="37">
        <f>CI17*SUMIFS(conditions!$47:$47,conditions!$8:$8,"&lt;="&amp;CI$9,conditions!$9:$9,"&gt;="&amp;CI$9)</f>
        <v>12</v>
      </c>
      <c r="CJ26" s="37">
        <f>CJ17*SUMIFS(conditions!$47:$47,conditions!$8:$8,"&lt;="&amp;CJ$9,conditions!$9:$9,"&gt;="&amp;CJ$9)</f>
        <v>12</v>
      </c>
      <c r="CK26" s="37">
        <f>CK17*SUMIFS(conditions!$47:$47,conditions!$8:$8,"&lt;="&amp;CK$9,conditions!$9:$9,"&gt;="&amp;CK$9)</f>
        <v>0</v>
      </c>
      <c r="CL26" s="37">
        <f>CL17*SUMIFS(conditions!$47:$47,conditions!$8:$8,"&lt;="&amp;CL$9,conditions!$9:$9,"&gt;="&amp;CL$9)</f>
        <v>0</v>
      </c>
      <c r="CM26" s="37">
        <f>CM17*SUMIFS(conditions!$47:$47,conditions!$8:$8,"&lt;="&amp;CM$9,conditions!$9:$9,"&gt;="&amp;CM$9)</f>
        <v>12</v>
      </c>
      <c r="CN26" s="37">
        <f>CN17*SUMIFS(conditions!$47:$47,conditions!$8:$8,"&lt;="&amp;CN$9,conditions!$9:$9,"&gt;="&amp;CN$9)</f>
        <v>12</v>
      </c>
      <c r="CO26" s="37">
        <f>CO17*SUMIFS(conditions!$47:$47,conditions!$8:$8,"&lt;="&amp;CO$9,conditions!$9:$9,"&gt;="&amp;CO$9)</f>
        <v>12</v>
      </c>
      <c r="CP26" s="37">
        <f>CP17*SUMIFS(conditions!$47:$47,conditions!$8:$8,"&lt;="&amp;CP$9,conditions!$9:$9,"&gt;="&amp;CP$9)</f>
        <v>12</v>
      </c>
      <c r="CQ26" s="37">
        <f>CQ17*SUMIFS(conditions!$47:$47,conditions!$8:$8,"&lt;="&amp;CQ$9,conditions!$9:$9,"&gt;="&amp;CQ$9)</f>
        <v>12</v>
      </c>
      <c r="CR26" s="37">
        <f>CR17*SUMIFS(conditions!$47:$47,conditions!$8:$8,"&lt;="&amp;CR$9,conditions!$9:$9,"&gt;="&amp;CR$9)</f>
        <v>0</v>
      </c>
      <c r="CS26" s="37">
        <f>CS17*SUMIFS(conditions!$47:$47,conditions!$8:$8,"&lt;="&amp;CS$9,conditions!$9:$9,"&gt;="&amp;CS$9)</f>
        <v>0</v>
      </c>
      <c r="CT26" s="37">
        <f>CT17*SUMIFS(conditions!$47:$47,conditions!$8:$8,"&lt;="&amp;CT$9,conditions!$9:$9,"&gt;="&amp;CT$9)</f>
        <v>12</v>
      </c>
      <c r="CU26" s="37">
        <f>CU17*SUMIFS(conditions!$47:$47,conditions!$8:$8,"&lt;="&amp;CU$9,conditions!$9:$9,"&gt;="&amp;CU$9)</f>
        <v>12</v>
      </c>
      <c r="CV26" s="37">
        <f>CV17*SUMIFS(conditions!$47:$47,conditions!$8:$8,"&lt;="&amp;CV$9,conditions!$9:$9,"&gt;="&amp;CV$9)</f>
        <v>12</v>
      </c>
      <c r="CW26" s="37">
        <f>CW17*SUMIFS(conditions!$47:$47,conditions!$8:$8,"&lt;="&amp;CW$9,conditions!$9:$9,"&gt;="&amp;CW$9)</f>
        <v>12</v>
      </c>
      <c r="CX26" s="37">
        <f>CX17*SUMIFS(conditions!$47:$47,conditions!$8:$8,"&lt;="&amp;CX$9,conditions!$9:$9,"&gt;="&amp;CX$9)</f>
        <v>12</v>
      </c>
      <c r="CY26" s="37">
        <f>CY17*SUMIFS(conditions!$47:$47,conditions!$8:$8,"&lt;="&amp;CY$9,conditions!$9:$9,"&gt;="&amp;CY$9)</f>
        <v>0</v>
      </c>
      <c r="CZ26" s="37">
        <f>CZ17*SUMIFS(conditions!$47:$47,conditions!$8:$8,"&lt;="&amp;CZ$9,conditions!$9:$9,"&gt;="&amp;CZ$9)</f>
        <v>0</v>
      </c>
      <c r="DA26" s="37">
        <f>DA17*SUMIFS(conditions!$47:$47,conditions!$8:$8,"&lt;="&amp;DA$9,conditions!$9:$9,"&gt;="&amp;DA$9)</f>
        <v>12</v>
      </c>
      <c r="DB26" s="37">
        <f>DB17*SUMIFS(conditions!$47:$47,conditions!$8:$8,"&lt;="&amp;DB$9,conditions!$9:$9,"&gt;="&amp;DB$9)</f>
        <v>12</v>
      </c>
      <c r="DC26" s="37">
        <f>DC17*SUMIFS(conditions!$47:$47,conditions!$8:$8,"&lt;="&amp;DC$9,conditions!$9:$9,"&gt;="&amp;DC$9)</f>
        <v>12</v>
      </c>
      <c r="DD26" s="37">
        <f>DD17*SUMIFS(conditions!$47:$47,conditions!$8:$8,"&lt;="&amp;DD$9,conditions!$9:$9,"&gt;="&amp;DD$9)</f>
        <v>12</v>
      </c>
      <c r="DE26" s="37">
        <f>DE17*SUMIFS(conditions!$47:$47,conditions!$8:$8,"&lt;="&amp;DE$9,conditions!$9:$9,"&gt;="&amp;DE$9)</f>
        <v>12</v>
      </c>
      <c r="DF26" s="37">
        <f>DF17*SUMIFS(conditions!$47:$47,conditions!$8:$8,"&lt;="&amp;DF$9,conditions!$9:$9,"&gt;="&amp;DF$9)</f>
        <v>0</v>
      </c>
      <c r="DG26" s="37">
        <f>DG17*SUMIFS(conditions!$47:$47,conditions!$8:$8,"&lt;="&amp;DG$9,conditions!$9:$9,"&gt;="&amp;DG$9)</f>
        <v>0</v>
      </c>
      <c r="DH26" s="37">
        <f>DH17*SUMIFS(conditions!$47:$47,conditions!$8:$8,"&lt;="&amp;DH$9,conditions!$9:$9,"&gt;="&amp;DH$9)</f>
        <v>12</v>
      </c>
      <c r="DI26" s="37">
        <f>DI17*SUMIFS(conditions!$47:$47,conditions!$8:$8,"&lt;="&amp;DI$9,conditions!$9:$9,"&gt;="&amp;DI$9)</f>
        <v>11.88</v>
      </c>
      <c r="DJ26" s="37">
        <f>DJ17*SUMIFS(conditions!$47:$47,conditions!$8:$8,"&lt;="&amp;DJ$9,conditions!$9:$9,"&gt;="&amp;DJ$9)</f>
        <v>11.88</v>
      </c>
      <c r="DK26" s="37">
        <f>DK17*SUMIFS(conditions!$47:$47,conditions!$8:$8,"&lt;="&amp;DK$9,conditions!$9:$9,"&gt;="&amp;DK$9)</f>
        <v>11.88</v>
      </c>
      <c r="DL26" s="37">
        <f>DL17*SUMIFS(conditions!$47:$47,conditions!$8:$8,"&lt;="&amp;DL$9,conditions!$9:$9,"&gt;="&amp;DL$9)</f>
        <v>11.88</v>
      </c>
      <c r="DM26" s="37">
        <f>DM17*SUMIFS(conditions!$47:$47,conditions!$8:$8,"&lt;="&amp;DM$9,conditions!$9:$9,"&gt;="&amp;DM$9)</f>
        <v>0</v>
      </c>
      <c r="DN26" s="37">
        <f>DN17*SUMIFS(conditions!$47:$47,conditions!$8:$8,"&lt;="&amp;DN$9,conditions!$9:$9,"&gt;="&amp;DN$9)</f>
        <v>0</v>
      </c>
      <c r="DO26" s="37">
        <f>DO17*SUMIFS(conditions!$47:$47,conditions!$8:$8,"&lt;="&amp;DO$9,conditions!$9:$9,"&gt;="&amp;DO$9)</f>
        <v>11.88</v>
      </c>
      <c r="DP26" s="37">
        <f>DP17*SUMIFS(conditions!$47:$47,conditions!$8:$8,"&lt;="&amp;DP$9,conditions!$9:$9,"&gt;="&amp;DP$9)</f>
        <v>11.88</v>
      </c>
      <c r="DQ26" s="37">
        <f>DQ17*SUMIFS(conditions!$47:$47,conditions!$8:$8,"&lt;="&amp;DQ$9,conditions!$9:$9,"&gt;="&amp;DQ$9)</f>
        <v>11.88</v>
      </c>
      <c r="DR26" s="37">
        <f>DR17*SUMIFS(conditions!$47:$47,conditions!$8:$8,"&lt;="&amp;DR$9,conditions!$9:$9,"&gt;="&amp;DR$9)</f>
        <v>11.88</v>
      </c>
      <c r="DS26" s="37">
        <f>DS17*SUMIFS(conditions!$47:$47,conditions!$8:$8,"&lt;="&amp;DS$9,conditions!$9:$9,"&gt;="&amp;DS$9)</f>
        <v>11.88</v>
      </c>
      <c r="DT26" s="37">
        <f>DT17*SUMIFS(conditions!$47:$47,conditions!$8:$8,"&lt;="&amp;DT$9,conditions!$9:$9,"&gt;="&amp;DT$9)</f>
        <v>0</v>
      </c>
      <c r="DU26" s="37">
        <f>DU17*SUMIFS(conditions!$47:$47,conditions!$8:$8,"&lt;="&amp;DU$9,conditions!$9:$9,"&gt;="&amp;DU$9)</f>
        <v>0</v>
      </c>
      <c r="DV26" s="37">
        <f>DV17*SUMIFS(conditions!$47:$47,conditions!$8:$8,"&lt;="&amp;DV$9,conditions!$9:$9,"&gt;="&amp;DV$9)</f>
        <v>11.88</v>
      </c>
      <c r="DW26" s="37">
        <f>DW17*SUMIFS(conditions!$47:$47,conditions!$8:$8,"&lt;="&amp;DW$9,conditions!$9:$9,"&gt;="&amp;DW$9)</f>
        <v>11.88</v>
      </c>
      <c r="DX26" s="37">
        <f>DX17*SUMIFS(conditions!$47:$47,conditions!$8:$8,"&lt;="&amp;DX$9,conditions!$9:$9,"&gt;="&amp;DX$9)</f>
        <v>11.88</v>
      </c>
      <c r="DY26" s="37">
        <f>DY17*SUMIFS(conditions!$47:$47,conditions!$8:$8,"&lt;="&amp;DY$9,conditions!$9:$9,"&gt;="&amp;DY$9)</f>
        <v>11.88</v>
      </c>
      <c r="DZ26" s="37">
        <f>DZ17*SUMIFS(conditions!$47:$47,conditions!$8:$8,"&lt;="&amp;DZ$9,conditions!$9:$9,"&gt;="&amp;DZ$9)</f>
        <v>11.88</v>
      </c>
      <c r="EA26" s="37">
        <f>EA17*SUMIFS(conditions!$47:$47,conditions!$8:$8,"&lt;="&amp;EA$9,conditions!$9:$9,"&gt;="&amp;EA$9)</f>
        <v>0</v>
      </c>
      <c r="EB26" s="37">
        <f>EB17*SUMIFS(conditions!$47:$47,conditions!$8:$8,"&lt;="&amp;EB$9,conditions!$9:$9,"&gt;="&amp;EB$9)</f>
        <v>0</v>
      </c>
      <c r="EC26" s="37">
        <f>EC17*SUMIFS(conditions!$47:$47,conditions!$8:$8,"&lt;="&amp;EC$9,conditions!$9:$9,"&gt;="&amp;EC$9)</f>
        <v>11.88</v>
      </c>
      <c r="ED26" s="37">
        <f>ED17*SUMIFS(conditions!$47:$47,conditions!$8:$8,"&lt;="&amp;ED$9,conditions!$9:$9,"&gt;="&amp;ED$9)</f>
        <v>11.88</v>
      </c>
      <c r="EE26" s="37">
        <f>EE17*SUMIFS(conditions!$47:$47,conditions!$8:$8,"&lt;="&amp;EE$9,conditions!$9:$9,"&gt;="&amp;EE$9)</f>
        <v>11.88</v>
      </c>
      <c r="EF26" s="37">
        <f>EF17*SUMIFS(conditions!$47:$47,conditions!$8:$8,"&lt;="&amp;EF$9,conditions!$9:$9,"&gt;="&amp;EF$9)</f>
        <v>11.88</v>
      </c>
      <c r="EG26" s="37">
        <f>EG17*SUMIFS(conditions!$47:$47,conditions!$8:$8,"&lt;="&amp;EG$9,conditions!$9:$9,"&gt;="&amp;EG$9)</f>
        <v>11.88</v>
      </c>
      <c r="EH26" s="37">
        <f>EH17*SUMIFS(conditions!$47:$47,conditions!$8:$8,"&lt;="&amp;EH$9,conditions!$9:$9,"&gt;="&amp;EH$9)</f>
        <v>0</v>
      </c>
      <c r="EI26" s="37">
        <f>EI17*SUMIFS(conditions!$47:$47,conditions!$8:$8,"&lt;="&amp;EI$9,conditions!$9:$9,"&gt;="&amp;EI$9)</f>
        <v>0</v>
      </c>
      <c r="EJ26" s="37">
        <f>EJ17*SUMIFS(conditions!$47:$47,conditions!$8:$8,"&lt;="&amp;EJ$9,conditions!$9:$9,"&gt;="&amp;EJ$9)</f>
        <v>11.88</v>
      </c>
      <c r="EK26" s="37">
        <f>EK17*SUMIFS(conditions!$47:$47,conditions!$8:$8,"&lt;="&amp;EK$9,conditions!$9:$9,"&gt;="&amp;EK$9)</f>
        <v>11.88</v>
      </c>
      <c r="EL26" s="37">
        <f>EL17*SUMIFS(conditions!$47:$47,conditions!$8:$8,"&lt;="&amp;EL$9,conditions!$9:$9,"&gt;="&amp;EL$9)</f>
        <v>11.88</v>
      </c>
      <c r="EM26" s="37">
        <f>EM17*SUMIFS(conditions!$47:$47,conditions!$8:$8,"&lt;="&amp;EM$9,conditions!$9:$9,"&gt;="&amp;EM$9)</f>
        <v>11.88</v>
      </c>
      <c r="EN26" s="37">
        <f>EN17*SUMIFS(conditions!$47:$47,conditions!$8:$8,"&lt;="&amp;EN$9,conditions!$9:$9,"&gt;="&amp;EN$9)</f>
        <v>14.256</v>
      </c>
      <c r="EO26" s="37">
        <f>EO17*SUMIFS(conditions!$47:$47,conditions!$8:$8,"&lt;="&amp;EO$9,conditions!$9:$9,"&gt;="&amp;EO$9)</f>
        <v>0</v>
      </c>
      <c r="EP26" s="37">
        <f>EP17*SUMIFS(conditions!$47:$47,conditions!$8:$8,"&lt;="&amp;EP$9,conditions!$9:$9,"&gt;="&amp;EP$9)</f>
        <v>0</v>
      </c>
      <c r="EQ26" s="37">
        <f>EQ17*SUMIFS(conditions!$47:$47,conditions!$8:$8,"&lt;="&amp;EQ$9,conditions!$9:$9,"&gt;="&amp;EQ$9)</f>
        <v>14.256</v>
      </c>
      <c r="ER26" s="37">
        <f>ER17*SUMIFS(conditions!$47:$47,conditions!$8:$8,"&lt;="&amp;ER$9,conditions!$9:$9,"&gt;="&amp;ER$9)</f>
        <v>14.256</v>
      </c>
      <c r="ES26" s="37">
        <f>ES17*SUMIFS(conditions!$47:$47,conditions!$8:$8,"&lt;="&amp;ES$9,conditions!$9:$9,"&gt;="&amp;ES$9)</f>
        <v>14.256</v>
      </c>
      <c r="ET26" s="37">
        <f>ET17*SUMIFS(conditions!$47:$47,conditions!$8:$8,"&lt;="&amp;ET$9,conditions!$9:$9,"&gt;="&amp;ET$9)</f>
        <v>14.256</v>
      </c>
      <c r="EU26" s="37">
        <f>EU17*SUMIFS(conditions!$47:$47,conditions!$8:$8,"&lt;="&amp;EU$9,conditions!$9:$9,"&gt;="&amp;EU$9)</f>
        <v>14.256</v>
      </c>
      <c r="EV26" s="37">
        <f>EV17*SUMIFS(conditions!$47:$47,conditions!$8:$8,"&lt;="&amp;EV$9,conditions!$9:$9,"&gt;="&amp;EV$9)</f>
        <v>0</v>
      </c>
      <c r="EW26" s="37">
        <f>EW17*SUMIFS(conditions!$47:$47,conditions!$8:$8,"&lt;="&amp;EW$9,conditions!$9:$9,"&gt;="&amp;EW$9)</f>
        <v>0</v>
      </c>
      <c r="EX26" s="37">
        <f>EX17*SUMIFS(conditions!$47:$47,conditions!$8:$8,"&lt;="&amp;EX$9,conditions!$9:$9,"&gt;="&amp;EX$9)</f>
        <v>14.256</v>
      </c>
      <c r="EY26" s="37">
        <f>EY17*SUMIFS(conditions!$47:$47,conditions!$8:$8,"&lt;="&amp;EY$9,conditions!$9:$9,"&gt;="&amp;EY$9)</f>
        <v>14.256</v>
      </c>
      <c r="EZ26" s="37">
        <f>EZ17*SUMIFS(conditions!$47:$47,conditions!$8:$8,"&lt;="&amp;EZ$9,conditions!$9:$9,"&gt;="&amp;EZ$9)</f>
        <v>14.256</v>
      </c>
      <c r="FA26" s="37">
        <f>FA17*SUMIFS(conditions!$47:$47,conditions!$8:$8,"&lt;="&amp;FA$9,conditions!$9:$9,"&gt;="&amp;FA$9)</f>
        <v>14.256</v>
      </c>
      <c r="FB26" s="37">
        <f>FB17*SUMIFS(conditions!$47:$47,conditions!$8:$8,"&lt;="&amp;FB$9,conditions!$9:$9,"&gt;="&amp;FB$9)</f>
        <v>14.256</v>
      </c>
      <c r="FC26" s="37">
        <f>FC17*SUMIFS(conditions!$47:$47,conditions!$8:$8,"&lt;="&amp;FC$9,conditions!$9:$9,"&gt;="&amp;FC$9)</f>
        <v>0</v>
      </c>
      <c r="FD26" s="37">
        <f>FD17*SUMIFS(conditions!$47:$47,conditions!$8:$8,"&lt;="&amp;FD$9,conditions!$9:$9,"&gt;="&amp;FD$9)</f>
        <v>0</v>
      </c>
      <c r="FE26" s="37">
        <f>FE17*SUMIFS(conditions!$47:$47,conditions!$8:$8,"&lt;="&amp;FE$9,conditions!$9:$9,"&gt;="&amp;FE$9)</f>
        <v>14.256</v>
      </c>
      <c r="FF26" s="37">
        <f>FF17*SUMIFS(conditions!$47:$47,conditions!$8:$8,"&lt;="&amp;FF$9,conditions!$9:$9,"&gt;="&amp;FF$9)</f>
        <v>14.256</v>
      </c>
      <c r="FG26" s="37">
        <f>FG17*SUMIFS(conditions!$47:$47,conditions!$8:$8,"&lt;="&amp;FG$9,conditions!$9:$9,"&gt;="&amp;FG$9)</f>
        <v>14.256</v>
      </c>
      <c r="FH26" s="37">
        <f>FH17*SUMIFS(conditions!$47:$47,conditions!$8:$8,"&lt;="&amp;FH$9,conditions!$9:$9,"&gt;="&amp;FH$9)</f>
        <v>14.256</v>
      </c>
      <c r="FI26" s="37">
        <f>FI17*SUMIFS(conditions!$47:$47,conditions!$8:$8,"&lt;="&amp;FI$9,conditions!$9:$9,"&gt;="&amp;FI$9)</f>
        <v>14.256</v>
      </c>
      <c r="FJ26" s="37">
        <f>FJ17*SUMIFS(conditions!$47:$47,conditions!$8:$8,"&lt;="&amp;FJ$9,conditions!$9:$9,"&gt;="&amp;FJ$9)</f>
        <v>0</v>
      </c>
      <c r="FK26" s="37">
        <f>FK17*SUMIFS(conditions!$47:$47,conditions!$8:$8,"&lt;="&amp;FK$9,conditions!$9:$9,"&gt;="&amp;FK$9)</f>
        <v>0</v>
      </c>
      <c r="FL26" s="37">
        <f>FL17*SUMIFS(conditions!$47:$47,conditions!$8:$8,"&lt;="&amp;FL$9,conditions!$9:$9,"&gt;="&amp;FL$9)</f>
        <v>14.256</v>
      </c>
      <c r="FM26" s="37">
        <f>FM17*SUMIFS(conditions!$47:$47,conditions!$8:$8,"&lt;="&amp;FM$9,conditions!$9:$9,"&gt;="&amp;FM$9)</f>
        <v>14.256</v>
      </c>
      <c r="FN26" s="37">
        <f>FN17*SUMIFS(conditions!$47:$47,conditions!$8:$8,"&lt;="&amp;FN$9,conditions!$9:$9,"&gt;="&amp;FN$9)</f>
        <v>14.256</v>
      </c>
      <c r="FO26" s="37">
        <f>FO17*SUMIFS(conditions!$47:$47,conditions!$8:$8,"&lt;="&amp;FO$9,conditions!$9:$9,"&gt;="&amp;FO$9)</f>
        <v>14.256</v>
      </c>
      <c r="FP26" s="37">
        <f>FP17*SUMIFS(conditions!$47:$47,conditions!$8:$8,"&lt;="&amp;FP$9,conditions!$9:$9,"&gt;="&amp;FP$9)</f>
        <v>14.256</v>
      </c>
      <c r="FQ26" s="37">
        <f>FQ17*SUMIFS(conditions!$47:$47,conditions!$8:$8,"&lt;="&amp;FQ$9,conditions!$9:$9,"&gt;="&amp;FQ$9)</f>
        <v>0</v>
      </c>
      <c r="FR26" s="37">
        <f>FR17*SUMIFS(conditions!$47:$47,conditions!$8:$8,"&lt;="&amp;FR$9,conditions!$9:$9,"&gt;="&amp;FR$9)</f>
        <v>0</v>
      </c>
      <c r="FS26" s="37">
        <f>FS17*SUMIFS(conditions!$47:$47,conditions!$8:$8,"&lt;="&amp;FS$9,conditions!$9:$9,"&gt;="&amp;FS$9)</f>
        <v>14.9688</v>
      </c>
      <c r="FT26" s="37">
        <f>FT17*SUMIFS(conditions!$47:$47,conditions!$8:$8,"&lt;="&amp;FT$9,conditions!$9:$9,"&gt;="&amp;FT$9)</f>
        <v>14.9688</v>
      </c>
      <c r="FU26" s="37">
        <f>FU17*SUMIFS(conditions!$47:$47,conditions!$8:$8,"&lt;="&amp;FU$9,conditions!$9:$9,"&gt;="&amp;FU$9)</f>
        <v>14.9688</v>
      </c>
      <c r="FV26" s="37">
        <f>FV17*SUMIFS(conditions!$47:$47,conditions!$8:$8,"&lt;="&amp;FV$9,conditions!$9:$9,"&gt;="&amp;FV$9)</f>
        <v>14.9688</v>
      </c>
      <c r="FW26" s="37">
        <f>FW17*SUMIFS(conditions!$47:$47,conditions!$8:$8,"&lt;="&amp;FW$9,conditions!$9:$9,"&gt;="&amp;FW$9)</f>
        <v>14.9688</v>
      </c>
      <c r="FX26" s="37">
        <f>FX17*SUMIFS(conditions!$47:$47,conditions!$8:$8,"&lt;="&amp;FX$9,conditions!$9:$9,"&gt;="&amp;FX$9)</f>
        <v>0</v>
      </c>
      <c r="FY26" s="37">
        <f>FY17*SUMIFS(conditions!$47:$47,conditions!$8:$8,"&lt;="&amp;FY$9,conditions!$9:$9,"&gt;="&amp;FY$9)</f>
        <v>0</v>
      </c>
      <c r="FZ26" s="37">
        <f>FZ17*SUMIFS(conditions!$47:$47,conditions!$8:$8,"&lt;="&amp;FZ$9,conditions!$9:$9,"&gt;="&amp;FZ$9)</f>
        <v>14.9688</v>
      </c>
      <c r="GA26" s="37">
        <f>GA17*SUMIFS(conditions!$47:$47,conditions!$8:$8,"&lt;="&amp;GA$9,conditions!$9:$9,"&gt;="&amp;GA$9)</f>
        <v>14.9688</v>
      </c>
      <c r="GB26" s="37">
        <f>GB17*SUMIFS(conditions!$47:$47,conditions!$8:$8,"&lt;="&amp;GB$9,conditions!$9:$9,"&gt;="&amp;GB$9)</f>
        <v>14.9688</v>
      </c>
      <c r="GC26" s="37">
        <f>GC17*SUMIFS(conditions!$47:$47,conditions!$8:$8,"&lt;="&amp;GC$9,conditions!$9:$9,"&gt;="&amp;GC$9)</f>
        <v>14.9688</v>
      </c>
      <c r="GD26" s="37">
        <f>GD17*SUMIFS(conditions!$47:$47,conditions!$8:$8,"&lt;="&amp;GD$9,conditions!$9:$9,"&gt;="&amp;GD$9)</f>
        <v>14.9688</v>
      </c>
      <c r="GE26" s="37">
        <f>GE17*SUMIFS(conditions!$47:$47,conditions!$8:$8,"&lt;="&amp;GE$9,conditions!$9:$9,"&gt;="&amp;GE$9)</f>
        <v>0</v>
      </c>
      <c r="GF26" s="37">
        <f>GF17*SUMIFS(conditions!$47:$47,conditions!$8:$8,"&lt;="&amp;GF$9,conditions!$9:$9,"&gt;="&amp;GF$9)</f>
        <v>0</v>
      </c>
      <c r="GG26" s="37">
        <f>GG17*SUMIFS(conditions!$47:$47,conditions!$8:$8,"&lt;="&amp;GG$9,conditions!$9:$9,"&gt;="&amp;GG$9)</f>
        <v>14.9688</v>
      </c>
      <c r="GH26" s="37">
        <f>GH17*SUMIFS(conditions!$47:$47,conditions!$8:$8,"&lt;="&amp;GH$9,conditions!$9:$9,"&gt;="&amp;GH$9)</f>
        <v>14.9688</v>
      </c>
      <c r="GI26" s="37">
        <f>GI17*SUMIFS(conditions!$47:$47,conditions!$8:$8,"&lt;="&amp;GI$9,conditions!$9:$9,"&gt;="&amp;GI$9)</f>
        <v>14.9688</v>
      </c>
      <c r="GJ26" s="37">
        <f>GJ17*SUMIFS(conditions!$47:$47,conditions!$8:$8,"&lt;="&amp;GJ$9,conditions!$9:$9,"&gt;="&amp;GJ$9)</f>
        <v>14.9688</v>
      </c>
      <c r="GK26" s="37">
        <f>GK17*SUMIFS(conditions!$47:$47,conditions!$8:$8,"&lt;="&amp;GK$9,conditions!$9:$9,"&gt;="&amp;GK$9)</f>
        <v>14.9688</v>
      </c>
      <c r="GL26" s="37">
        <f>GL17*SUMIFS(conditions!$47:$47,conditions!$8:$8,"&lt;="&amp;GL$9,conditions!$9:$9,"&gt;="&amp;GL$9)</f>
        <v>0</v>
      </c>
      <c r="GM26" s="37">
        <f>GM17*SUMIFS(conditions!$47:$47,conditions!$8:$8,"&lt;="&amp;GM$9,conditions!$9:$9,"&gt;="&amp;GM$9)</f>
        <v>0</v>
      </c>
      <c r="GN26" s="37">
        <f>GN17*SUMIFS(conditions!$47:$47,conditions!$8:$8,"&lt;="&amp;GN$9,conditions!$9:$9,"&gt;="&amp;GN$9)</f>
        <v>14.9688</v>
      </c>
      <c r="GO26" s="37">
        <f>GO17*SUMIFS(conditions!$47:$47,conditions!$8:$8,"&lt;="&amp;GO$9,conditions!$9:$9,"&gt;="&amp;GO$9)</f>
        <v>14.9688</v>
      </c>
      <c r="GP26" s="37">
        <f>GP17*SUMIFS(conditions!$47:$47,conditions!$8:$8,"&lt;="&amp;GP$9,conditions!$9:$9,"&gt;="&amp;GP$9)</f>
        <v>14.9688</v>
      </c>
      <c r="GQ26" s="37">
        <f>GQ17*SUMIFS(conditions!$47:$47,conditions!$8:$8,"&lt;="&amp;GQ$9,conditions!$9:$9,"&gt;="&amp;GQ$9)</f>
        <v>14.9688</v>
      </c>
      <c r="GR26" s="37">
        <f>GR17*SUMIFS(conditions!$47:$47,conditions!$8:$8,"&lt;="&amp;GR$9,conditions!$9:$9,"&gt;="&amp;GR$9)</f>
        <v>14.9688</v>
      </c>
      <c r="GS26" s="37">
        <f>GS17*SUMIFS(conditions!$47:$47,conditions!$8:$8,"&lt;="&amp;GS$9,conditions!$9:$9,"&gt;="&amp;GS$9)</f>
        <v>0</v>
      </c>
      <c r="GT26" s="37">
        <f>GT17*SUMIFS(conditions!$47:$47,conditions!$8:$8,"&lt;="&amp;GT$9,conditions!$9:$9,"&gt;="&amp;GT$9)</f>
        <v>0</v>
      </c>
      <c r="GU26" s="37">
        <f>GU17*SUMIFS(conditions!$47:$47,conditions!$8:$8,"&lt;="&amp;GU$9,conditions!$9:$9,"&gt;="&amp;GU$9)</f>
        <v>14.9688</v>
      </c>
      <c r="GV26" s="37">
        <f>GV17*SUMIFS(conditions!$47:$47,conditions!$8:$8,"&lt;="&amp;GV$9,conditions!$9:$9,"&gt;="&amp;GV$9)</f>
        <v>14.9688</v>
      </c>
      <c r="GW26" s="37">
        <f>GW17*SUMIFS(conditions!$47:$47,conditions!$8:$8,"&lt;="&amp;GW$9,conditions!$9:$9,"&gt;="&amp;GW$9)</f>
        <v>16.590419999999998</v>
      </c>
      <c r="GX26" s="37">
        <f>GX17*SUMIFS(conditions!$47:$47,conditions!$8:$8,"&lt;="&amp;GX$9,conditions!$9:$9,"&gt;="&amp;GX$9)</f>
        <v>16.590419999999998</v>
      </c>
      <c r="GY26" s="37">
        <f>GY17*SUMIFS(conditions!$47:$47,conditions!$8:$8,"&lt;="&amp;GY$9,conditions!$9:$9,"&gt;="&amp;GY$9)</f>
        <v>16.590419999999998</v>
      </c>
      <c r="GZ26" s="37">
        <f>GZ17*SUMIFS(conditions!$47:$47,conditions!$8:$8,"&lt;="&amp;GZ$9,conditions!$9:$9,"&gt;="&amp;GZ$9)</f>
        <v>0</v>
      </c>
      <c r="HA26" s="37">
        <f>HA17*SUMIFS(conditions!$47:$47,conditions!$8:$8,"&lt;="&amp;HA$9,conditions!$9:$9,"&gt;="&amp;HA$9)</f>
        <v>0</v>
      </c>
      <c r="HB26" s="37">
        <f>HB17*SUMIFS(conditions!$47:$47,conditions!$8:$8,"&lt;="&amp;HB$9,conditions!$9:$9,"&gt;="&amp;HB$9)</f>
        <v>16.590419999999998</v>
      </c>
      <c r="HC26" s="37">
        <f>HC17*SUMIFS(conditions!$47:$47,conditions!$8:$8,"&lt;="&amp;HC$9,conditions!$9:$9,"&gt;="&amp;HC$9)</f>
        <v>16.590419999999998</v>
      </c>
      <c r="HD26" s="37">
        <f>HD17*SUMIFS(conditions!$47:$47,conditions!$8:$8,"&lt;="&amp;HD$9,conditions!$9:$9,"&gt;="&amp;HD$9)</f>
        <v>16.590419999999998</v>
      </c>
      <c r="HE26" s="37">
        <f>HE17*SUMIFS(conditions!$47:$47,conditions!$8:$8,"&lt;="&amp;HE$9,conditions!$9:$9,"&gt;="&amp;HE$9)</f>
        <v>16.590419999999998</v>
      </c>
      <c r="HF26" s="37">
        <f>HF17*SUMIFS(conditions!$47:$47,conditions!$8:$8,"&lt;="&amp;HF$9,conditions!$9:$9,"&gt;="&amp;HF$9)</f>
        <v>16.590419999999998</v>
      </c>
      <c r="HG26" s="37">
        <f>HG17*SUMIFS(conditions!$47:$47,conditions!$8:$8,"&lt;="&amp;HG$9,conditions!$9:$9,"&gt;="&amp;HG$9)</f>
        <v>0</v>
      </c>
      <c r="HH26" s="37">
        <f>HH17*SUMIFS(conditions!$47:$47,conditions!$8:$8,"&lt;="&amp;HH$9,conditions!$9:$9,"&gt;="&amp;HH$9)</f>
        <v>0</v>
      </c>
      <c r="HI26" s="37">
        <f>HI17*SUMIFS(conditions!$47:$47,conditions!$8:$8,"&lt;="&amp;HI$9,conditions!$9:$9,"&gt;="&amp;HI$9)</f>
        <v>16.590419999999998</v>
      </c>
      <c r="HJ26" s="37">
        <f>HJ17*SUMIFS(conditions!$47:$47,conditions!$8:$8,"&lt;="&amp;HJ$9,conditions!$9:$9,"&gt;="&amp;HJ$9)</f>
        <v>16.590419999999998</v>
      </c>
      <c r="HK26" s="37">
        <f>HK17*SUMIFS(conditions!$47:$47,conditions!$8:$8,"&lt;="&amp;HK$9,conditions!$9:$9,"&gt;="&amp;HK$9)</f>
        <v>16.590419999999998</v>
      </c>
      <c r="HL26" s="37">
        <f>HL17*SUMIFS(conditions!$47:$47,conditions!$8:$8,"&lt;="&amp;HL$9,conditions!$9:$9,"&gt;="&amp;HL$9)</f>
        <v>16.590419999999998</v>
      </c>
      <c r="HM26" s="37">
        <f>HM17*SUMIFS(conditions!$47:$47,conditions!$8:$8,"&lt;="&amp;HM$9,conditions!$9:$9,"&gt;="&amp;HM$9)</f>
        <v>16.590419999999998</v>
      </c>
      <c r="HN26" s="37">
        <f>HN17*SUMIFS(conditions!$47:$47,conditions!$8:$8,"&lt;="&amp;HN$9,conditions!$9:$9,"&gt;="&amp;HN$9)</f>
        <v>0</v>
      </c>
      <c r="HO26" s="37">
        <f>HO17*SUMIFS(conditions!$47:$47,conditions!$8:$8,"&lt;="&amp;HO$9,conditions!$9:$9,"&gt;="&amp;HO$9)</f>
        <v>0</v>
      </c>
      <c r="HP26" s="37">
        <f>HP17*SUMIFS(conditions!$47:$47,conditions!$8:$8,"&lt;="&amp;HP$9,conditions!$9:$9,"&gt;="&amp;HP$9)</f>
        <v>16.590419999999998</v>
      </c>
      <c r="HQ26" s="37">
        <f>HQ17*SUMIFS(conditions!$47:$47,conditions!$8:$8,"&lt;="&amp;HQ$9,conditions!$9:$9,"&gt;="&amp;HQ$9)</f>
        <v>16.590419999999998</v>
      </c>
      <c r="HR26" s="37">
        <f>HR17*SUMIFS(conditions!$47:$47,conditions!$8:$8,"&lt;="&amp;HR$9,conditions!$9:$9,"&gt;="&amp;HR$9)</f>
        <v>16.590419999999998</v>
      </c>
      <c r="HS26" s="37">
        <f>HS17*SUMIFS(conditions!$47:$47,conditions!$8:$8,"&lt;="&amp;HS$9,conditions!$9:$9,"&gt;="&amp;HS$9)</f>
        <v>16.590419999999998</v>
      </c>
      <c r="HT26" s="37">
        <f>HT17*SUMIFS(conditions!$47:$47,conditions!$8:$8,"&lt;="&amp;HT$9,conditions!$9:$9,"&gt;="&amp;HT$9)</f>
        <v>16.590419999999998</v>
      </c>
      <c r="HU26" s="37">
        <f>HU17*SUMIFS(conditions!$47:$47,conditions!$8:$8,"&lt;="&amp;HU$9,conditions!$9:$9,"&gt;="&amp;HU$9)</f>
        <v>0</v>
      </c>
      <c r="HV26" s="37">
        <f>HV17*SUMIFS(conditions!$47:$47,conditions!$8:$8,"&lt;="&amp;HV$9,conditions!$9:$9,"&gt;="&amp;HV$9)</f>
        <v>0</v>
      </c>
      <c r="HW26" s="37">
        <f>HW17*SUMIFS(conditions!$47:$47,conditions!$8:$8,"&lt;="&amp;HW$9,conditions!$9:$9,"&gt;="&amp;HW$9)</f>
        <v>16.590419999999998</v>
      </c>
      <c r="HX26" s="37">
        <f>HX17*SUMIFS(conditions!$47:$47,conditions!$8:$8,"&lt;="&amp;HX$9,conditions!$9:$9,"&gt;="&amp;HX$9)</f>
        <v>16.590419999999998</v>
      </c>
      <c r="HY26" s="37">
        <f>HY17*SUMIFS(conditions!$47:$47,conditions!$8:$8,"&lt;="&amp;HY$9,conditions!$9:$9,"&gt;="&amp;HY$9)</f>
        <v>16.590419999999998</v>
      </c>
      <c r="HZ26" s="37">
        <f>HZ17*SUMIFS(conditions!$47:$47,conditions!$8:$8,"&lt;="&amp;HZ$9,conditions!$9:$9,"&gt;="&amp;HZ$9)</f>
        <v>16.590419999999998</v>
      </c>
      <c r="IA26" s="37">
        <f>IA17*SUMIFS(conditions!$47:$47,conditions!$8:$8,"&lt;="&amp;IA$9,conditions!$9:$9,"&gt;="&amp;IA$9)</f>
        <v>16.590419999999998</v>
      </c>
      <c r="IB26" s="37">
        <f>IB17*SUMIFS(conditions!$47:$47,conditions!$8:$8,"&lt;="&amp;IB$9,conditions!$9:$9,"&gt;="&amp;IB$9)</f>
        <v>0</v>
      </c>
      <c r="IC26" s="37">
        <f>IC17*SUMIFS(conditions!$47:$47,conditions!$8:$8,"&lt;="&amp;IC$9,conditions!$9:$9,"&gt;="&amp;IC$9)</f>
        <v>0</v>
      </c>
      <c r="ID26" s="37">
        <f>ID17*SUMIFS(conditions!$47:$47,conditions!$8:$8,"&lt;="&amp;ID$9,conditions!$9:$9,"&gt;="&amp;ID$9)</f>
        <v>15.263186399999997</v>
      </c>
      <c r="IE26" s="37">
        <f>IE17*SUMIFS(conditions!$47:$47,conditions!$8:$8,"&lt;="&amp;IE$9,conditions!$9:$9,"&gt;="&amp;IE$9)</f>
        <v>15.263186399999997</v>
      </c>
      <c r="IF26" s="37">
        <f>IF17*SUMIFS(conditions!$47:$47,conditions!$8:$8,"&lt;="&amp;IF$9,conditions!$9:$9,"&gt;="&amp;IF$9)</f>
        <v>15.263186399999997</v>
      </c>
      <c r="IG26" s="37">
        <f>IG17*SUMIFS(conditions!$47:$47,conditions!$8:$8,"&lt;="&amp;IG$9,conditions!$9:$9,"&gt;="&amp;IG$9)</f>
        <v>15.263186399999997</v>
      </c>
      <c r="IH26" s="37">
        <f>IH17*SUMIFS(conditions!$47:$47,conditions!$8:$8,"&lt;="&amp;IH$9,conditions!$9:$9,"&gt;="&amp;IH$9)</f>
        <v>15.263186399999997</v>
      </c>
      <c r="II26" s="37">
        <f>II17*SUMIFS(conditions!$47:$47,conditions!$8:$8,"&lt;="&amp;II$9,conditions!$9:$9,"&gt;="&amp;II$9)</f>
        <v>0</v>
      </c>
      <c r="IJ26" s="37">
        <f>IJ17*SUMIFS(conditions!$47:$47,conditions!$8:$8,"&lt;="&amp;IJ$9,conditions!$9:$9,"&gt;="&amp;IJ$9)</f>
        <v>0</v>
      </c>
      <c r="IK26" s="37">
        <f>IK17*SUMIFS(conditions!$47:$47,conditions!$8:$8,"&lt;="&amp;IK$9,conditions!$9:$9,"&gt;="&amp;IK$9)</f>
        <v>15.263186399999997</v>
      </c>
      <c r="IL26" s="37">
        <f>IL17*SUMIFS(conditions!$47:$47,conditions!$8:$8,"&lt;="&amp;IL$9,conditions!$9:$9,"&gt;="&amp;IL$9)</f>
        <v>15.263186399999997</v>
      </c>
      <c r="IM26" s="37">
        <f>IM17*SUMIFS(conditions!$47:$47,conditions!$8:$8,"&lt;="&amp;IM$9,conditions!$9:$9,"&gt;="&amp;IM$9)</f>
        <v>15.263186399999997</v>
      </c>
      <c r="IN26" s="37">
        <f>IN17*SUMIFS(conditions!$47:$47,conditions!$8:$8,"&lt;="&amp;IN$9,conditions!$9:$9,"&gt;="&amp;IN$9)</f>
        <v>15.263186399999997</v>
      </c>
      <c r="IO26" s="37">
        <f>IO17*SUMIFS(conditions!$47:$47,conditions!$8:$8,"&lt;="&amp;IO$9,conditions!$9:$9,"&gt;="&amp;IO$9)</f>
        <v>15.263186399999997</v>
      </c>
      <c r="IP26" s="37">
        <f>IP17*SUMIFS(conditions!$47:$47,conditions!$8:$8,"&lt;="&amp;IP$9,conditions!$9:$9,"&gt;="&amp;IP$9)</f>
        <v>0</v>
      </c>
      <c r="IQ26" s="37">
        <f>IQ17*SUMIFS(conditions!$47:$47,conditions!$8:$8,"&lt;="&amp;IQ$9,conditions!$9:$9,"&gt;="&amp;IQ$9)</f>
        <v>0</v>
      </c>
      <c r="IR26" s="37">
        <f>IR17*SUMIFS(conditions!$47:$47,conditions!$8:$8,"&lt;="&amp;IR$9,conditions!$9:$9,"&gt;="&amp;IR$9)</f>
        <v>15.263186399999997</v>
      </c>
      <c r="IS26" s="37">
        <f>IS17*SUMIFS(conditions!$47:$47,conditions!$8:$8,"&lt;="&amp;IS$9,conditions!$9:$9,"&gt;="&amp;IS$9)</f>
        <v>15.263186399999997</v>
      </c>
      <c r="IT26" s="37">
        <f>IT17*SUMIFS(conditions!$47:$47,conditions!$8:$8,"&lt;="&amp;IT$9,conditions!$9:$9,"&gt;="&amp;IT$9)</f>
        <v>15.263186399999997</v>
      </c>
      <c r="IU26" s="37">
        <f>IU17*SUMIFS(conditions!$47:$47,conditions!$8:$8,"&lt;="&amp;IU$9,conditions!$9:$9,"&gt;="&amp;IU$9)</f>
        <v>15.263186399999997</v>
      </c>
      <c r="IV26" s="37">
        <f>IV17*SUMIFS(conditions!$47:$47,conditions!$8:$8,"&lt;="&amp;IV$9,conditions!$9:$9,"&gt;="&amp;IV$9)</f>
        <v>15.263186399999997</v>
      </c>
      <c r="IW26" s="37">
        <f>IW17*SUMIFS(conditions!$47:$47,conditions!$8:$8,"&lt;="&amp;IW$9,conditions!$9:$9,"&gt;="&amp;IW$9)</f>
        <v>0</v>
      </c>
      <c r="IX26" s="37">
        <f>IX17*SUMIFS(conditions!$47:$47,conditions!$8:$8,"&lt;="&amp;IX$9,conditions!$9:$9,"&gt;="&amp;IX$9)</f>
        <v>0</v>
      </c>
      <c r="IY26" s="37">
        <f>IY17*SUMIFS(conditions!$47:$47,conditions!$8:$8,"&lt;="&amp;IY$9,conditions!$9:$9,"&gt;="&amp;IY$9)</f>
        <v>15.263186399999997</v>
      </c>
      <c r="IZ26" s="37">
        <f>IZ17*SUMIFS(conditions!$47:$47,conditions!$8:$8,"&lt;="&amp;IZ$9,conditions!$9:$9,"&gt;="&amp;IZ$9)</f>
        <v>15.263186399999997</v>
      </c>
      <c r="JA26" s="37">
        <f>JA17*SUMIFS(conditions!$47:$47,conditions!$8:$8,"&lt;="&amp;JA$9,conditions!$9:$9,"&gt;="&amp;JA$9)</f>
        <v>15.263186399999997</v>
      </c>
      <c r="JB26" s="37">
        <f>JB17*SUMIFS(conditions!$47:$47,conditions!$8:$8,"&lt;="&amp;JB$9,conditions!$9:$9,"&gt;="&amp;JB$9)</f>
        <v>15.263186399999997</v>
      </c>
      <c r="JC26" s="37">
        <f>JC17*SUMIFS(conditions!$47:$47,conditions!$8:$8,"&lt;="&amp;JC$9,conditions!$9:$9,"&gt;="&amp;JC$9)</f>
        <v>15.263186399999997</v>
      </c>
      <c r="JD26" s="37">
        <f>JD17*SUMIFS(conditions!$47:$47,conditions!$8:$8,"&lt;="&amp;JD$9,conditions!$9:$9,"&gt;="&amp;JD$9)</f>
        <v>0</v>
      </c>
      <c r="JE26" s="37">
        <f>JE17*SUMIFS(conditions!$47:$47,conditions!$8:$8,"&lt;="&amp;JE$9,conditions!$9:$9,"&gt;="&amp;JE$9)</f>
        <v>0</v>
      </c>
      <c r="JF26" s="37">
        <f>JF17*SUMIFS(conditions!$47:$47,conditions!$8:$8,"&lt;="&amp;JF$9,conditions!$9:$9,"&gt;="&amp;JF$9)</f>
        <v>15.721081991999997</v>
      </c>
      <c r="JG26" s="37">
        <f>JG17*SUMIFS(conditions!$47:$47,conditions!$8:$8,"&lt;="&amp;JG$9,conditions!$9:$9,"&gt;="&amp;JG$9)</f>
        <v>15.721081991999997</v>
      </c>
      <c r="JH26" s="37">
        <f>JH17*SUMIFS(conditions!$47:$47,conditions!$8:$8,"&lt;="&amp;JH$9,conditions!$9:$9,"&gt;="&amp;JH$9)</f>
        <v>15.721081991999997</v>
      </c>
      <c r="JI26" s="37">
        <f>JI17*SUMIFS(conditions!$47:$47,conditions!$8:$8,"&lt;="&amp;JI$9,conditions!$9:$9,"&gt;="&amp;JI$9)</f>
        <v>15.721081991999997</v>
      </c>
      <c r="JJ26" s="37">
        <f>JJ17*SUMIFS(conditions!$47:$47,conditions!$8:$8,"&lt;="&amp;JJ$9,conditions!$9:$9,"&gt;="&amp;JJ$9)</f>
        <v>15.721081991999997</v>
      </c>
      <c r="JK26" s="37">
        <f>JK17*SUMIFS(conditions!$47:$47,conditions!$8:$8,"&lt;="&amp;JK$9,conditions!$9:$9,"&gt;="&amp;JK$9)</f>
        <v>0</v>
      </c>
      <c r="JL26" s="37">
        <f>JL17*SUMIFS(conditions!$47:$47,conditions!$8:$8,"&lt;="&amp;JL$9,conditions!$9:$9,"&gt;="&amp;JL$9)</f>
        <v>0</v>
      </c>
      <c r="JM26" s="37">
        <f>JM17*SUMIFS(conditions!$47:$47,conditions!$8:$8,"&lt;="&amp;JM$9,conditions!$9:$9,"&gt;="&amp;JM$9)</f>
        <v>15.721081991999997</v>
      </c>
      <c r="JN26" s="37">
        <f>JN17*SUMIFS(conditions!$47:$47,conditions!$8:$8,"&lt;="&amp;JN$9,conditions!$9:$9,"&gt;="&amp;JN$9)</f>
        <v>15.721081991999997</v>
      </c>
      <c r="JO26" s="37">
        <f>JO17*SUMIFS(conditions!$47:$47,conditions!$8:$8,"&lt;="&amp;JO$9,conditions!$9:$9,"&gt;="&amp;JO$9)</f>
        <v>15.721081991999997</v>
      </c>
      <c r="JP26" s="37">
        <f>JP17*SUMIFS(conditions!$47:$47,conditions!$8:$8,"&lt;="&amp;JP$9,conditions!$9:$9,"&gt;="&amp;JP$9)</f>
        <v>15.721081991999997</v>
      </c>
      <c r="JQ26" s="37">
        <f>JQ17*SUMIFS(conditions!$47:$47,conditions!$8:$8,"&lt;="&amp;JQ$9,conditions!$9:$9,"&gt;="&amp;JQ$9)</f>
        <v>15.721081991999997</v>
      </c>
      <c r="JR26" s="37">
        <f>JR17*SUMIFS(conditions!$47:$47,conditions!$8:$8,"&lt;="&amp;JR$9,conditions!$9:$9,"&gt;="&amp;JR$9)</f>
        <v>0</v>
      </c>
      <c r="JS26" s="37">
        <f>JS17*SUMIFS(conditions!$47:$47,conditions!$8:$8,"&lt;="&amp;JS$9,conditions!$9:$9,"&gt;="&amp;JS$9)</f>
        <v>0</v>
      </c>
      <c r="JT26" s="37">
        <f>JT17*SUMIFS(conditions!$47:$47,conditions!$8:$8,"&lt;="&amp;JT$9,conditions!$9:$9,"&gt;="&amp;JT$9)</f>
        <v>15.721081991999997</v>
      </c>
      <c r="JU26" s="37">
        <f>JU17*SUMIFS(conditions!$47:$47,conditions!$8:$8,"&lt;="&amp;JU$9,conditions!$9:$9,"&gt;="&amp;JU$9)</f>
        <v>15.721081991999997</v>
      </c>
      <c r="JV26" s="37">
        <f>JV17*SUMIFS(conditions!$47:$47,conditions!$8:$8,"&lt;="&amp;JV$9,conditions!$9:$9,"&gt;="&amp;JV$9)</f>
        <v>15.721081991999997</v>
      </c>
      <c r="JW26" s="37">
        <f>JW17*SUMIFS(conditions!$47:$47,conditions!$8:$8,"&lt;="&amp;JW$9,conditions!$9:$9,"&gt;="&amp;JW$9)</f>
        <v>15.721081991999997</v>
      </c>
      <c r="JX26" s="37">
        <f>JX17*SUMIFS(conditions!$47:$47,conditions!$8:$8,"&lt;="&amp;JX$9,conditions!$9:$9,"&gt;="&amp;JX$9)</f>
        <v>15.721081991999997</v>
      </c>
      <c r="JY26" s="37">
        <f>JY17*SUMIFS(conditions!$47:$47,conditions!$8:$8,"&lt;="&amp;JY$9,conditions!$9:$9,"&gt;="&amp;JY$9)</f>
        <v>0</v>
      </c>
      <c r="JZ26" s="37">
        <f>JZ17*SUMIFS(conditions!$47:$47,conditions!$8:$8,"&lt;="&amp;JZ$9,conditions!$9:$9,"&gt;="&amp;JZ$9)</f>
        <v>0</v>
      </c>
      <c r="KA26" s="37">
        <f>KA17*SUMIFS(conditions!$47:$47,conditions!$8:$8,"&lt;="&amp;KA$9,conditions!$9:$9,"&gt;="&amp;KA$9)</f>
        <v>15.721081991999997</v>
      </c>
      <c r="KB26" s="37">
        <f>KB17*SUMIFS(conditions!$47:$47,conditions!$8:$8,"&lt;="&amp;KB$9,conditions!$9:$9,"&gt;="&amp;KB$9)</f>
        <v>15.721081991999997</v>
      </c>
      <c r="KC26" s="37">
        <f>KC17*SUMIFS(conditions!$47:$47,conditions!$8:$8,"&lt;="&amp;KC$9,conditions!$9:$9,"&gt;="&amp;KC$9)</f>
        <v>15.721081991999997</v>
      </c>
      <c r="KD26" s="37">
        <f>KD17*SUMIFS(conditions!$47:$47,conditions!$8:$8,"&lt;="&amp;KD$9,conditions!$9:$9,"&gt;="&amp;KD$9)</f>
        <v>15.721081991999997</v>
      </c>
      <c r="KE26" s="37">
        <f>KE17*SUMIFS(conditions!$47:$47,conditions!$8:$8,"&lt;="&amp;KE$9,conditions!$9:$9,"&gt;="&amp;KE$9)</f>
        <v>15.721081991999997</v>
      </c>
      <c r="KF26" s="37">
        <f>KF17*SUMIFS(conditions!$47:$47,conditions!$8:$8,"&lt;="&amp;KF$9,conditions!$9:$9,"&gt;="&amp;KF$9)</f>
        <v>0</v>
      </c>
      <c r="KG26" s="37">
        <f>KG17*SUMIFS(conditions!$47:$47,conditions!$8:$8,"&lt;="&amp;KG$9,conditions!$9:$9,"&gt;="&amp;KG$9)</f>
        <v>0</v>
      </c>
      <c r="KH26" s="37">
        <f>KH17*SUMIFS(conditions!$47:$47,conditions!$8:$8,"&lt;="&amp;KH$9,conditions!$9:$9,"&gt;="&amp;KH$9)</f>
        <v>15.721081991999997</v>
      </c>
      <c r="KI26" s="37">
        <f>KI17*SUMIFS(conditions!$47:$47,conditions!$8:$8,"&lt;="&amp;KI$9,conditions!$9:$9,"&gt;="&amp;KI$9)</f>
        <v>15.721081991999997</v>
      </c>
      <c r="KJ26" s="37">
        <f>KJ17*SUMIFS(conditions!$47:$47,conditions!$8:$8,"&lt;="&amp;KJ$9,conditions!$9:$9,"&gt;="&amp;KJ$9)</f>
        <v>20.587131179999997</v>
      </c>
      <c r="KK26" s="37">
        <f>KK17*SUMIFS(conditions!$47:$47,conditions!$8:$8,"&lt;="&amp;KK$9,conditions!$9:$9,"&gt;="&amp;KK$9)</f>
        <v>20.587131179999997</v>
      </c>
      <c r="KL26" s="37">
        <f>KL17*SUMIFS(conditions!$47:$47,conditions!$8:$8,"&lt;="&amp;KL$9,conditions!$9:$9,"&gt;="&amp;KL$9)</f>
        <v>20.587131179999997</v>
      </c>
      <c r="KM26" s="37">
        <f>KM17*SUMIFS(conditions!$47:$47,conditions!$8:$8,"&lt;="&amp;KM$9,conditions!$9:$9,"&gt;="&amp;KM$9)</f>
        <v>0</v>
      </c>
      <c r="KN26" s="37">
        <f>KN17*SUMIFS(conditions!$47:$47,conditions!$8:$8,"&lt;="&amp;KN$9,conditions!$9:$9,"&gt;="&amp;KN$9)</f>
        <v>0</v>
      </c>
      <c r="KO26" s="37">
        <f>KO17*SUMIFS(conditions!$47:$47,conditions!$8:$8,"&lt;="&amp;KO$9,conditions!$9:$9,"&gt;="&amp;KO$9)</f>
        <v>20.587131179999997</v>
      </c>
      <c r="KP26" s="37">
        <f>KP17*SUMIFS(conditions!$47:$47,conditions!$8:$8,"&lt;="&amp;KP$9,conditions!$9:$9,"&gt;="&amp;KP$9)</f>
        <v>20.587131179999997</v>
      </c>
      <c r="KQ26" s="37">
        <f>KQ17*SUMIFS(conditions!$47:$47,conditions!$8:$8,"&lt;="&amp;KQ$9,conditions!$9:$9,"&gt;="&amp;KQ$9)</f>
        <v>20.587131179999997</v>
      </c>
      <c r="KR26" s="37">
        <f>KR17*SUMIFS(conditions!$47:$47,conditions!$8:$8,"&lt;="&amp;KR$9,conditions!$9:$9,"&gt;="&amp;KR$9)</f>
        <v>20.587131179999997</v>
      </c>
      <c r="KS26" s="37">
        <f>KS17*SUMIFS(conditions!$47:$47,conditions!$8:$8,"&lt;="&amp;KS$9,conditions!$9:$9,"&gt;="&amp;KS$9)</f>
        <v>20.587131179999997</v>
      </c>
      <c r="KT26" s="37">
        <f>KT17*SUMIFS(conditions!$47:$47,conditions!$8:$8,"&lt;="&amp;KT$9,conditions!$9:$9,"&gt;="&amp;KT$9)</f>
        <v>0</v>
      </c>
      <c r="KU26" s="37">
        <f>KU17*SUMIFS(conditions!$47:$47,conditions!$8:$8,"&lt;="&amp;KU$9,conditions!$9:$9,"&gt;="&amp;KU$9)</f>
        <v>0</v>
      </c>
      <c r="KV26" s="37">
        <f>KV17*SUMIFS(conditions!$47:$47,conditions!$8:$8,"&lt;="&amp;KV$9,conditions!$9:$9,"&gt;="&amp;KV$9)</f>
        <v>20.587131179999997</v>
      </c>
      <c r="KW26" s="37">
        <f>KW17*SUMIFS(conditions!$47:$47,conditions!$8:$8,"&lt;="&amp;KW$9,conditions!$9:$9,"&gt;="&amp;KW$9)</f>
        <v>20.587131179999997</v>
      </c>
      <c r="KX26" s="37">
        <f>KX17*SUMIFS(conditions!$47:$47,conditions!$8:$8,"&lt;="&amp;KX$9,conditions!$9:$9,"&gt;="&amp;KX$9)</f>
        <v>20.587131179999997</v>
      </c>
      <c r="KY26" s="37">
        <f>KY17*SUMIFS(conditions!$47:$47,conditions!$8:$8,"&lt;="&amp;KY$9,conditions!$9:$9,"&gt;="&amp;KY$9)</f>
        <v>20.587131179999997</v>
      </c>
      <c r="KZ26" s="37">
        <f>KZ17*SUMIFS(conditions!$47:$47,conditions!$8:$8,"&lt;="&amp;KZ$9,conditions!$9:$9,"&gt;="&amp;KZ$9)</f>
        <v>20.587131179999997</v>
      </c>
      <c r="LA26" s="37">
        <f>LA17*SUMIFS(conditions!$47:$47,conditions!$8:$8,"&lt;="&amp;LA$9,conditions!$9:$9,"&gt;="&amp;LA$9)</f>
        <v>0</v>
      </c>
      <c r="LB26" s="37">
        <f>LB17*SUMIFS(conditions!$47:$47,conditions!$8:$8,"&lt;="&amp;LB$9,conditions!$9:$9,"&gt;="&amp;LB$9)</f>
        <v>0</v>
      </c>
      <c r="LC26" s="37">
        <f>LC17*SUMIFS(conditions!$47:$47,conditions!$8:$8,"&lt;="&amp;LC$9,conditions!$9:$9,"&gt;="&amp;LC$9)</f>
        <v>20.587131179999997</v>
      </c>
      <c r="LD26" s="37">
        <f>LD17*SUMIFS(conditions!$47:$47,conditions!$8:$8,"&lt;="&amp;LD$9,conditions!$9:$9,"&gt;="&amp;LD$9)</f>
        <v>20.587131179999997</v>
      </c>
      <c r="LE26" s="37">
        <f>LE17*SUMIFS(conditions!$47:$47,conditions!$8:$8,"&lt;="&amp;LE$9,conditions!$9:$9,"&gt;="&amp;LE$9)</f>
        <v>20.587131179999997</v>
      </c>
      <c r="LF26" s="37">
        <f>LF17*SUMIFS(conditions!$47:$47,conditions!$8:$8,"&lt;="&amp;LF$9,conditions!$9:$9,"&gt;="&amp;LF$9)</f>
        <v>20.587131179999997</v>
      </c>
      <c r="LG26" s="37">
        <f>LG17*SUMIFS(conditions!$47:$47,conditions!$8:$8,"&lt;="&amp;LG$9,conditions!$9:$9,"&gt;="&amp;LG$9)</f>
        <v>20.587131179999997</v>
      </c>
      <c r="LH26" s="37">
        <f>LH17*SUMIFS(conditions!$47:$47,conditions!$8:$8,"&lt;="&amp;LH$9,conditions!$9:$9,"&gt;="&amp;LH$9)</f>
        <v>0</v>
      </c>
      <c r="LI26" s="37">
        <f>LI17*SUMIFS(conditions!$47:$47,conditions!$8:$8,"&lt;="&amp;LI$9,conditions!$9:$9,"&gt;="&amp;LI$9)</f>
        <v>0</v>
      </c>
      <c r="LJ26" s="37">
        <f>LJ17*SUMIFS(conditions!$47:$47,conditions!$8:$8,"&lt;="&amp;LJ$9,conditions!$9:$9,"&gt;="&amp;LJ$9)</f>
        <v>20.587131179999997</v>
      </c>
      <c r="LK26" s="37">
        <f>LK17*SUMIFS(conditions!$47:$47,conditions!$8:$8,"&lt;="&amp;LK$9,conditions!$9:$9,"&gt;="&amp;LK$9)</f>
        <v>20.587131179999997</v>
      </c>
      <c r="LL26" s="37">
        <f>LL17*SUMIFS(conditions!$47:$47,conditions!$8:$8,"&lt;="&amp;LL$9,conditions!$9:$9,"&gt;="&amp;LL$9)</f>
        <v>20.587131179999997</v>
      </c>
      <c r="LM26" s="37">
        <f>LM17*SUMIFS(conditions!$47:$47,conditions!$8:$8,"&lt;="&amp;LM$9,conditions!$9:$9,"&gt;="&amp;LM$9)</f>
        <v>20.587131179999997</v>
      </c>
      <c r="LN26" s="37">
        <f>LN17*SUMIFS(conditions!$47:$47,conditions!$8:$8,"&lt;="&amp;LN$9,conditions!$9:$9,"&gt;="&amp;LN$9)</f>
        <v>26.763270534000004</v>
      </c>
      <c r="LO26" s="37">
        <f>LO17*SUMIFS(conditions!$47:$47,conditions!$8:$8,"&lt;="&amp;LO$9,conditions!$9:$9,"&gt;="&amp;LO$9)</f>
        <v>0</v>
      </c>
      <c r="LP26" s="37">
        <f>LP17*SUMIFS(conditions!$47:$47,conditions!$8:$8,"&lt;="&amp;LP$9,conditions!$9:$9,"&gt;="&amp;LP$9)</f>
        <v>0</v>
      </c>
      <c r="LQ26" s="37">
        <f>LQ17*SUMIFS(conditions!$47:$47,conditions!$8:$8,"&lt;="&amp;LQ$9,conditions!$9:$9,"&gt;="&amp;LQ$9)</f>
        <v>26.763270534000004</v>
      </c>
      <c r="LR26" s="37">
        <f>LR17*SUMIFS(conditions!$47:$47,conditions!$8:$8,"&lt;="&amp;LR$9,conditions!$9:$9,"&gt;="&amp;LR$9)</f>
        <v>26.763270534000004</v>
      </c>
      <c r="LS26" s="37">
        <f>LS17*SUMIFS(conditions!$47:$47,conditions!$8:$8,"&lt;="&amp;LS$9,conditions!$9:$9,"&gt;="&amp;LS$9)</f>
        <v>26.763270534000004</v>
      </c>
      <c r="LT26" s="37">
        <f>LT17*SUMIFS(conditions!$47:$47,conditions!$8:$8,"&lt;="&amp;LT$9,conditions!$9:$9,"&gt;="&amp;LT$9)</f>
        <v>26.763270534000004</v>
      </c>
      <c r="LU26" s="37">
        <f>LU17*SUMIFS(conditions!$47:$47,conditions!$8:$8,"&lt;="&amp;LU$9,conditions!$9:$9,"&gt;="&amp;LU$9)</f>
        <v>26.763270534000004</v>
      </c>
      <c r="LV26" s="37">
        <f>LV17*SUMIFS(conditions!$47:$47,conditions!$8:$8,"&lt;="&amp;LV$9,conditions!$9:$9,"&gt;="&amp;LV$9)</f>
        <v>0</v>
      </c>
      <c r="LW26" s="37">
        <f>LW17*SUMIFS(conditions!$47:$47,conditions!$8:$8,"&lt;="&amp;LW$9,conditions!$9:$9,"&gt;="&amp;LW$9)</f>
        <v>0</v>
      </c>
      <c r="LX26" s="37">
        <f>LX17*SUMIFS(conditions!$47:$47,conditions!$8:$8,"&lt;="&amp;LX$9,conditions!$9:$9,"&gt;="&amp;LX$9)</f>
        <v>26.763270534000004</v>
      </c>
      <c r="LY26" s="37">
        <f>LY17*SUMIFS(conditions!$47:$47,conditions!$8:$8,"&lt;="&amp;LY$9,conditions!$9:$9,"&gt;="&amp;LY$9)</f>
        <v>26.763270534000004</v>
      </c>
      <c r="LZ26" s="37">
        <f>LZ17*SUMIFS(conditions!$47:$47,conditions!$8:$8,"&lt;="&amp;LZ$9,conditions!$9:$9,"&gt;="&amp;LZ$9)</f>
        <v>26.763270534000004</v>
      </c>
      <c r="MA26" s="37">
        <f>MA17*SUMIFS(conditions!$47:$47,conditions!$8:$8,"&lt;="&amp;MA$9,conditions!$9:$9,"&gt;="&amp;MA$9)</f>
        <v>26.763270534000004</v>
      </c>
      <c r="MB26" s="37">
        <f>MB17*SUMIFS(conditions!$47:$47,conditions!$8:$8,"&lt;="&amp;MB$9,conditions!$9:$9,"&gt;="&amp;MB$9)</f>
        <v>26.763270534000004</v>
      </c>
      <c r="MC26" s="37">
        <f>MC17*SUMIFS(conditions!$47:$47,conditions!$8:$8,"&lt;="&amp;MC$9,conditions!$9:$9,"&gt;="&amp;MC$9)</f>
        <v>0</v>
      </c>
      <c r="MD26" s="37">
        <f>MD17*SUMIFS(conditions!$47:$47,conditions!$8:$8,"&lt;="&amp;MD$9,conditions!$9:$9,"&gt;="&amp;MD$9)</f>
        <v>0</v>
      </c>
      <c r="ME26" s="37">
        <f>ME17*SUMIFS(conditions!$47:$47,conditions!$8:$8,"&lt;="&amp;ME$9,conditions!$9:$9,"&gt;="&amp;ME$9)</f>
        <v>26.763270534000004</v>
      </c>
      <c r="MF26" s="37">
        <f>MF17*SUMIFS(conditions!$47:$47,conditions!$8:$8,"&lt;="&amp;MF$9,conditions!$9:$9,"&gt;="&amp;MF$9)</f>
        <v>26.763270534000004</v>
      </c>
      <c r="MG26" s="37">
        <f>MG17*SUMIFS(conditions!$47:$47,conditions!$8:$8,"&lt;="&amp;MG$9,conditions!$9:$9,"&gt;="&amp;MG$9)</f>
        <v>26.763270534000004</v>
      </c>
      <c r="MH26" s="37">
        <f>MH17*SUMIFS(conditions!$47:$47,conditions!$8:$8,"&lt;="&amp;MH$9,conditions!$9:$9,"&gt;="&amp;MH$9)</f>
        <v>26.763270534000004</v>
      </c>
      <c r="MI26" s="37">
        <f>MI17*SUMIFS(conditions!$47:$47,conditions!$8:$8,"&lt;="&amp;MI$9,conditions!$9:$9,"&gt;="&amp;MI$9)</f>
        <v>26.763270534000004</v>
      </c>
      <c r="MJ26" s="37">
        <f>MJ17*SUMIFS(conditions!$47:$47,conditions!$8:$8,"&lt;="&amp;MJ$9,conditions!$9:$9,"&gt;="&amp;MJ$9)</f>
        <v>0</v>
      </c>
      <c r="MK26" s="37">
        <f>MK17*SUMIFS(conditions!$47:$47,conditions!$8:$8,"&lt;="&amp;MK$9,conditions!$9:$9,"&gt;="&amp;MK$9)</f>
        <v>0</v>
      </c>
      <c r="ML26" s="37">
        <f>ML17*SUMIFS(conditions!$47:$47,conditions!$8:$8,"&lt;="&amp;ML$9,conditions!$9:$9,"&gt;="&amp;ML$9)</f>
        <v>26.763270534000004</v>
      </c>
      <c r="MM26" s="37">
        <f>MM17*SUMIFS(conditions!$47:$47,conditions!$8:$8,"&lt;="&amp;MM$9,conditions!$9:$9,"&gt;="&amp;MM$9)</f>
        <v>26.763270534000004</v>
      </c>
      <c r="MN26" s="37">
        <f>MN17*SUMIFS(conditions!$47:$47,conditions!$8:$8,"&lt;="&amp;MN$9,conditions!$9:$9,"&gt;="&amp;MN$9)</f>
        <v>26.763270534000004</v>
      </c>
      <c r="MO26" s="37">
        <f>MO17*SUMIFS(conditions!$47:$47,conditions!$8:$8,"&lt;="&amp;MO$9,conditions!$9:$9,"&gt;="&amp;MO$9)</f>
        <v>26.763270534000004</v>
      </c>
      <c r="MP26" s="37">
        <f>MP17*SUMIFS(conditions!$47:$47,conditions!$8:$8,"&lt;="&amp;MP$9,conditions!$9:$9,"&gt;="&amp;MP$9)</f>
        <v>26.763270534000004</v>
      </c>
      <c r="MQ26" s="37">
        <f>MQ17*SUMIFS(conditions!$47:$47,conditions!$8:$8,"&lt;="&amp;MQ$9,conditions!$9:$9,"&gt;="&amp;MQ$9)</f>
        <v>0</v>
      </c>
      <c r="MR26" s="37">
        <f>MR17*SUMIFS(conditions!$47:$47,conditions!$8:$8,"&lt;="&amp;MR$9,conditions!$9:$9,"&gt;="&amp;MR$9)</f>
        <v>0</v>
      </c>
      <c r="MS26" s="37">
        <f>MS17*SUMIFS(conditions!$47:$47,conditions!$8:$8,"&lt;="&amp;MS$9,conditions!$9:$9,"&gt;="&amp;MS$9)</f>
        <v>32.115924640799996</v>
      </c>
      <c r="MT26" s="37">
        <f>MT17*SUMIFS(conditions!$47:$47,conditions!$8:$8,"&lt;="&amp;MT$9,conditions!$9:$9,"&gt;="&amp;MT$9)</f>
        <v>32.115924640799996</v>
      </c>
      <c r="MU26" s="37">
        <f>MU17*SUMIFS(conditions!$47:$47,conditions!$8:$8,"&lt;="&amp;MU$9,conditions!$9:$9,"&gt;="&amp;MU$9)</f>
        <v>32.115924640799996</v>
      </c>
      <c r="MV26" s="37">
        <f>MV17*SUMIFS(conditions!$47:$47,conditions!$8:$8,"&lt;="&amp;MV$9,conditions!$9:$9,"&gt;="&amp;MV$9)</f>
        <v>32.115924640799996</v>
      </c>
      <c r="MW26" s="37">
        <f>MW17*SUMIFS(conditions!$47:$47,conditions!$8:$8,"&lt;="&amp;MW$9,conditions!$9:$9,"&gt;="&amp;MW$9)</f>
        <v>32.115924640799996</v>
      </c>
      <c r="MX26" s="37">
        <f>MX17*SUMIFS(conditions!$47:$47,conditions!$8:$8,"&lt;="&amp;MX$9,conditions!$9:$9,"&gt;="&amp;MX$9)</f>
        <v>0</v>
      </c>
      <c r="MY26" s="37">
        <f>MY17*SUMIFS(conditions!$47:$47,conditions!$8:$8,"&lt;="&amp;MY$9,conditions!$9:$9,"&gt;="&amp;MY$9)</f>
        <v>0</v>
      </c>
      <c r="MZ26" s="37">
        <f>MZ17*SUMIFS(conditions!$47:$47,conditions!$8:$8,"&lt;="&amp;MZ$9,conditions!$9:$9,"&gt;="&amp;MZ$9)</f>
        <v>32.115924640799996</v>
      </c>
      <c r="NA26" s="37">
        <f>NA17*SUMIFS(conditions!$47:$47,conditions!$8:$8,"&lt;="&amp;NA$9,conditions!$9:$9,"&gt;="&amp;NA$9)</f>
        <v>32.115924640799996</v>
      </c>
      <c r="NB26" s="37">
        <f>NB17*SUMIFS(conditions!$47:$47,conditions!$8:$8,"&lt;="&amp;NB$9,conditions!$9:$9,"&gt;="&amp;NB$9)</f>
        <v>32.115924640799996</v>
      </c>
      <c r="NC26" s="37">
        <f>NC17*SUMIFS(conditions!$47:$47,conditions!$8:$8,"&lt;="&amp;NC$9,conditions!$9:$9,"&gt;="&amp;NC$9)</f>
        <v>32.115924640799996</v>
      </c>
      <c r="ND26" s="37">
        <f>ND17*SUMIFS(conditions!$47:$47,conditions!$8:$8,"&lt;="&amp;ND$9,conditions!$9:$9,"&gt;="&amp;ND$9)</f>
        <v>32.115924640799996</v>
      </c>
      <c r="NE26" s="37">
        <f>NE17*SUMIFS(conditions!$47:$47,conditions!$8:$8,"&lt;="&amp;NE$9,conditions!$9:$9,"&gt;="&amp;NE$9)</f>
        <v>0</v>
      </c>
      <c r="NF26" s="37">
        <f>NF17*SUMIFS(conditions!$47:$47,conditions!$8:$8,"&lt;="&amp;NF$9,conditions!$9:$9,"&gt;="&amp;NF$9)</f>
        <v>0</v>
      </c>
      <c r="NG26" s="37">
        <f>NG17*SUMIFS(conditions!$47:$47,conditions!$8:$8,"&lt;="&amp;NG$9,conditions!$9:$9,"&gt;="&amp;NG$9)</f>
        <v>32.115924640799996</v>
      </c>
      <c r="NH26" s="37">
        <f>NH17*SUMIFS(conditions!$47:$47,conditions!$8:$8,"&lt;="&amp;NH$9,conditions!$9:$9,"&gt;="&amp;NH$9)</f>
        <v>32.115924640799996</v>
      </c>
      <c r="NI26" s="37">
        <f>NI17*SUMIFS(conditions!$47:$47,conditions!$8:$8,"&lt;="&amp;NI$9,conditions!$9:$9,"&gt;="&amp;NI$9)</f>
        <v>32.115924640799996</v>
      </c>
      <c r="NJ26" s="37">
        <f>NJ17*SUMIFS(conditions!$47:$47,conditions!$8:$8,"&lt;="&amp;NJ$9,conditions!$9:$9,"&gt;="&amp;NJ$9)</f>
        <v>32.115924640799996</v>
      </c>
      <c r="NK26" s="37">
        <f>NK17*SUMIFS(conditions!$47:$47,conditions!$8:$8,"&lt;="&amp;NK$9,conditions!$9:$9,"&gt;="&amp;NK$9)</f>
        <v>32.115924640799996</v>
      </c>
      <c r="NL26" s="37">
        <f>NL17*SUMIFS(conditions!$47:$47,conditions!$8:$8,"&lt;="&amp;NL$9,conditions!$9:$9,"&gt;="&amp;NL$9)</f>
        <v>0</v>
      </c>
      <c r="NM26" s="37">
        <f>NM17*SUMIFS(conditions!$47:$47,conditions!$8:$8,"&lt;="&amp;NM$9,conditions!$9:$9,"&gt;="&amp;NM$9)</f>
        <v>0</v>
      </c>
      <c r="NN26" s="37">
        <f>NN17*SUMIFS(conditions!$47:$47,conditions!$8:$8,"&lt;="&amp;NN$9,conditions!$9:$9,"&gt;="&amp;NN$9)</f>
        <v>32.115924640799996</v>
      </c>
      <c r="NO26" s="37">
        <f>NO17*SUMIFS(conditions!$47:$47,conditions!$8:$8,"&lt;="&amp;NO$9,conditions!$9:$9,"&gt;="&amp;NO$9)</f>
        <v>32.115924640799996</v>
      </c>
      <c r="NP26" s="37">
        <f>NP17*SUMIFS(conditions!$47:$47,conditions!$8:$8,"&lt;="&amp;NP$9,conditions!$9:$9,"&gt;="&amp;NP$9)</f>
        <v>32.115924640799996</v>
      </c>
      <c r="NQ26" s="37">
        <f>NQ17*SUMIFS(conditions!$47:$47,conditions!$8:$8,"&lt;="&amp;NQ$9,conditions!$9:$9,"&gt;="&amp;NQ$9)</f>
        <v>32.115924640799996</v>
      </c>
      <c r="NR26" s="37">
        <f>NR17*SUMIFS(conditions!$47:$47,conditions!$8:$8,"&lt;="&amp;NR$9,conditions!$9:$9,"&gt;="&amp;NR$9)</f>
        <v>32.115924640799996</v>
      </c>
      <c r="NS26" s="37">
        <f>NS17*SUMIFS(conditions!$47:$47,conditions!$8:$8,"&lt;="&amp;NS$9,conditions!$9:$9,"&gt;="&amp;NS$9)</f>
        <v>0</v>
      </c>
      <c r="NT26" s="37">
        <f>NT17*SUMIFS(conditions!$47:$47,conditions!$8:$8,"&lt;="&amp;NT$9,conditions!$9:$9,"&gt;="&amp;NT$9)</f>
        <v>0</v>
      </c>
      <c r="NU26" s="37">
        <f>NU17*SUMIFS(conditions!$47:$47,conditions!$8:$8,"&lt;="&amp;NU$9,conditions!$9:$9,"&gt;="&amp;NU$9)</f>
        <v>32.115924640799996</v>
      </c>
      <c r="NV26" s="37">
        <f>NV17*SUMIFS(conditions!$47:$47,conditions!$8:$8,"&lt;="&amp;NV$9,conditions!$9:$9,"&gt;="&amp;NV$9)</f>
        <v>32.115924640799996</v>
      </c>
    </row>
    <row r="27" spans="1:386" s="38" customFormat="1" ht="10.199999999999999" x14ac:dyDescent="0.2">
      <c r="A27" s="31"/>
      <c r="B27" s="31"/>
      <c r="C27" s="31"/>
      <c r="D27" s="31"/>
      <c r="E27" s="31"/>
      <c r="F27" s="31"/>
      <c r="G27" s="31" t="str">
        <f>G22</f>
        <v>прибыль от продаж товаров</v>
      </c>
      <c r="H27" s="31"/>
      <c r="I27" s="31"/>
      <c r="J27" s="31" t="str">
        <f>IF($G27="","",INDEX(KPI!$H$11:$H$121,SUMIFS(KPI!$E$11:$E$121,KPI!$F$11:$F$121,$G27)))</f>
        <v>тыс.руб.</v>
      </c>
      <c r="K27" s="31"/>
      <c r="L27" s="31"/>
      <c r="M27" s="31"/>
      <c r="N27" s="31" t="str">
        <f>structure!$G$14</f>
        <v>товарная категория 4</v>
      </c>
      <c r="O27" s="31"/>
      <c r="P27" s="31"/>
      <c r="Q27" s="31"/>
      <c r="R27" s="37">
        <f t="shared" si="15"/>
        <v>3128.849573239529</v>
      </c>
      <c r="S27" s="31"/>
      <c r="T27" s="31"/>
      <c r="U27" s="37">
        <f>U18*SUMIFS(conditions!$48:$48,conditions!$8:$8,"&lt;="&amp;U$9,conditions!$9:$9,"&gt;="&amp;U$9)</f>
        <v>9.7200000000000006</v>
      </c>
      <c r="V27" s="37">
        <f>V18*SUMIFS(conditions!$48:$48,conditions!$8:$8,"&lt;="&amp;V$9,conditions!$9:$9,"&gt;="&amp;V$9)</f>
        <v>9.7200000000000006</v>
      </c>
      <c r="W27" s="37">
        <f>W18*SUMIFS(conditions!$48:$48,conditions!$8:$8,"&lt;="&amp;W$9,conditions!$9:$9,"&gt;="&amp;W$9)</f>
        <v>9.7200000000000006</v>
      </c>
      <c r="X27" s="37">
        <f>X18*SUMIFS(conditions!$48:$48,conditions!$8:$8,"&lt;="&amp;X$9,conditions!$9:$9,"&gt;="&amp;X$9)</f>
        <v>9.7200000000000006</v>
      </c>
      <c r="Y27" s="37">
        <f>Y18*SUMIFS(conditions!$48:$48,conditions!$8:$8,"&lt;="&amp;Y$9,conditions!$9:$9,"&gt;="&amp;Y$9)</f>
        <v>9.7200000000000006</v>
      </c>
      <c r="Z27" s="37">
        <f>Z18*SUMIFS(conditions!$48:$48,conditions!$8:$8,"&lt;="&amp;Z$9,conditions!$9:$9,"&gt;="&amp;Z$9)</f>
        <v>0</v>
      </c>
      <c r="AA27" s="37">
        <f>AA18*SUMIFS(conditions!$48:$48,conditions!$8:$8,"&lt;="&amp;AA$9,conditions!$9:$9,"&gt;="&amp;AA$9)</f>
        <v>0</v>
      </c>
      <c r="AB27" s="37">
        <f>AB18*SUMIFS(conditions!$48:$48,conditions!$8:$8,"&lt;="&amp;AB$9,conditions!$9:$9,"&gt;="&amp;AB$9)</f>
        <v>9.7200000000000006</v>
      </c>
      <c r="AC27" s="37">
        <f>AC18*SUMIFS(conditions!$48:$48,conditions!$8:$8,"&lt;="&amp;AC$9,conditions!$9:$9,"&gt;="&amp;AC$9)</f>
        <v>9.7200000000000006</v>
      </c>
      <c r="AD27" s="37">
        <f>AD18*SUMIFS(conditions!$48:$48,conditions!$8:$8,"&lt;="&amp;AD$9,conditions!$9:$9,"&gt;="&amp;AD$9)</f>
        <v>9.7200000000000006</v>
      </c>
      <c r="AE27" s="37">
        <f>AE18*SUMIFS(conditions!$48:$48,conditions!$8:$8,"&lt;="&amp;AE$9,conditions!$9:$9,"&gt;="&amp;AE$9)</f>
        <v>9.7200000000000006</v>
      </c>
      <c r="AF27" s="37">
        <f>AF18*SUMIFS(conditions!$48:$48,conditions!$8:$8,"&lt;="&amp;AF$9,conditions!$9:$9,"&gt;="&amp;AF$9)</f>
        <v>9.7200000000000006</v>
      </c>
      <c r="AG27" s="37">
        <f>AG18*SUMIFS(conditions!$48:$48,conditions!$8:$8,"&lt;="&amp;AG$9,conditions!$9:$9,"&gt;="&amp;AG$9)</f>
        <v>0</v>
      </c>
      <c r="AH27" s="37">
        <f>AH18*SUMIFS(conditions!$48:$48,conditions!$8:$8,"&lt;="&amp;AH$9,conditions!$9:$9,"&gt;="&amp;AH$9)</f>
        <v>0</v>
      </c>
      <c r="AI27" s="37">
        <f>AI18*SUMIFS(conditions!$48:$48,conditions!$8:$8,"&lt;="&amp;AI$9,conditions!$9:$9,"&gt;="&amp;AI$9)</f>
        <v>9.7200000000000006</v>
      </c>
      <c r="AJ27" s="37">
        <f>AJ18*SUMIFS(conditions!$48:$48,conditions!$8:$8,"&lt;="&amp;AJ$9,conditions!$9:$9,"&gt;="&amp;AJ$9)</f>
        <v>9.7200000000000006</v>
      </c>
      <c r="AK27" s="37">
        <f>AK18*SUMIFS(conditions!$48:$48,conditions!$8:$8,"&lt;="&amp;AK$9,conditions!$9:$9,"&gt;="&amp;AK$9)</f>
        <v>9.7200000000000006</v>
      </c>
      <c r="AL27" s="37">
        <f>AL18*SUMIFS(conditions!$48:$48,conditions!$8:$8,"&lt;="&amp;AL$9,conditions!$9:$9,"&gt;="&amp;AL$9)</f>
        <v>9.7200000000000006</v>
      </c>
      <c r="AM27" s="37">
        <f>AM18*SUMIFS(conditions!$48:$48,conditions!$8:$8,"&lt;="&amp;AM$9,conditions!$9:$9,"&gt;="&amp;AM$9)</f>
        <v>9.7200000000000006</v>
      </c>
      <c r="AN27" s="37">
        <f>AN18*SUMIFS(conditions!$48:$48,conditions!$8:$8,"&lt;="&amp;AN$9,conditions!$9:$9,"&gt;="&amp;AN$9)</f>
        <v>0</v>
      </c>
      <c r="AO27" s="37">
        <f>AO18*SUMIFS(conditions!$48:$48,conditions!$8:$8,"&lt;="&amp;AO$9,conditions!$9:$9,"&gt;="&amp;AO$9)</f>
        <v>0</v>
      </c>
      <c r="AP27" s="37">
        <f>AP18*SUMIFS(conditions!$48:$48,conditions!$8:$8,"&lt;="&amp;AP$9,conditions!$9:$9,"&gt;="&amp;AP$9)</f>
        <v>9.7200000000000006</v>
      </c>
      <c r="AQ27" s="37">
        <f>AQ18*SUMIFS(conditions!$48:$48,conditions!$8:$8,"&lt;="&amp;AQ$9,conditions!$9:$9,"&gt;="&amp;AQ$9)</f>
        <v>9.7200000000000006</v>
      </c>
      <c r="AR27" s="37">
        <f>AR18*SUMIFS(conditions!$48:$48,conditions!$8:$8,"&lt;="&amp;AR$9,conditions!$9:$9,"&gt;="&amp;AR$9)</f>
        <v>9.7200000000000006</v>
      </c>
      <c r="AS27" s="37">
        <f>AS18*SUMIFS(conditions!$48:$48,conditions!$8:$8,"&lt;="&amp;AS$9,conditions!$9:$9,"&gt;="&amp;AS$9)</f>
        <v>9.7200000000000006</v>
      </c>
      <c r="AT27" s="37">
        <f>AT18*SUMIFS(conditions!$48:$48,conditions!$8:$8,"&lt;="&amp;AT$9,conditions!$9:$9,"&gt;="&amp;AT$9)</f>
        <v>9.7200000000000006</v>
      </c>
      <c r="AU27" s="37">
        <f>AU18*SUMIFS(conditions!$48:$48,conditions!$8:$8,"&lt;="&amp;AU$9,conditions!$9:$9,"&gt;="&amp;AU$9)</f>
        <v>0</v>
      </c>
      <c r="AV27" s="37">
        <f>AV18*SUMIFS(conditions!$48:$48,conditions!$8:$8,"&lt;="&amp;AV$9,conditions!$9:$9,"&gt;="&amp;AV$9)</f>
        <v>0</v>
      </c>
      <c r="AW27" s="37">
        <f>AW18*SUMIFS(conditions!$48:$48,conditions!$8:$8,"&lt;="&amp;AW$9,conditions!$9:$9,"&gt;="&amp;AW$9)</f>
        <v>9.7200000000000006</v>
      </c>
      <c r="AX27" s="37">
        <f>AX18*SUMIFS(conditions!$48:$48,conditions!$8:$8,"&lt;="&amp;AX$9,conditions!$9:$9,"&gt;="&amp;AX$9)</f>
        <v>9.7200000000000006</v>
      </c>
      <c r="AY27" s="37">
        <f>AY18*SUMIFS(conditions!$48:$48,conditions!$8:$8,"&lt;="&amp;AY$9,conditions!$9:$9,"&gt;="&amp;AY$9)</f>
        <v>9.7200000000000006</v>
      </c>
      <c r="AZ27" s="37">
        <f>AZ18*SUMIFS(conditions!$48:$48,conditions!$8:$8,"&lt;="&amp;AZ$9,conditions!$9:$9,"&gt;="&amp;AZ$9)</f>
        <v>12.15</v>
      </c>
      <c r="BA27" s="37">
        <f>BA18*SUMIFS(conditions!$48:$48,conditions!$8:$8,"&lt;="&amp;BA$9,conditions!$9:$9,"&gt;="&amp;BA$9)</f>
        <v>12.15</v>
      </c>
      <c r="BB27" s="37">
        <f>BB18*SUMIFS(conditions!$48:$48,conditions!$8:$8,"&lt;="&amp;BB$9,conditions!$9:$9,"&gt;="&amp;BB$9)</f>
        <v>0</v>
      </c>
      <c r="BC27" s="37">
        <f>BC18*SUMIFS(conditions!$48:$48,conditions!$8:$8,"&lt;="&amp;BC$9,conditions!$9:$9,"&gt;="&amp;BC$9)</f>
        <v>0</v>
      </c>
      <c r="BD27" s="37">
        <f>BD18*SUMIFS(conditions!$48:$48,conditions!$8:$8,"&lt;="&amp;BD$9,conditions!$9:$9,"&gt;="&amp;BD$9)</f>
        <v>12.15</v>
      </c>
      <c r="BE27" s="37">
        <f>BE18*SUMIFS(conditions!$48:$48,conditions!$8:$8,"&lt;="&amp;BE$9,conditions!$9:$9,"&gt;="&amp;BE$9)</f>
        <v>12.15</v>
      </c>
      <c r="BF27" s="37">
        <f>BF18*SUMIFS(conditions!$48:$48,conditions!$8:$8,"&lt;="&amp;BF$9,conditions!$9:$9,"&gt;="&amp;BF$9)</f>
        <v>12.15</v>
      </c>
      <c r="BG27" s="37">
        <f>BG18*SUMIFS(conditions!$48:$48,conditions!$8:$8,"&lt;="&amp;BG$9,conditions!$9:$9,"&gt;="&amp;BG$9)</f>
        <v>12.15</v>
      </c>
      <c r="BH27" s="37">
        <f>BH18*SUMIFS(conditions!$48:$48,conditions!$8:$8,"&lt;="&amp;BH$9,conditions!$9:$9,"&gt;="&amp;BH$9)</f>
        <v>12.15</v>
      </c>
      <c r="BI27" s="37">
        <f>BI18*SUMIFS(conditions!$48:$48,conditions!$8:$8,"&lt;="&amp;BI$9,conditions!$9:$9,"&gt;="&amp;BI$9)</f>
        <v>0</v>
      </c>
      <c r="BJ27" s="37">
        <f>BJ18*SUMIFS(conditions!$48:$48,conditions!$8:$8,"&lt;="&amp;BJ$9,conditions!$9:$9,"&gt;="&amp;BJ$9)</f>
        <v>0</v>
      </c>
      <c r="BK27" s="37">
        <f>BK18*SUMIFS(conditions!$48:$48,conditions!$8:$8,"&lt;="&amp;BK$9,conditions!$9:$9,"&gt;="&amp;BK$9)</f>
        <v>12.15</v>
      </c>
      <c r="BL27" s="37">
        <f>BL18*SUMIFS(conditions!$48:$48,conditions!$8:$8,"&lt;="&amp;BL$9,conditions!$9:$9,"&gt;="&amp;BL$9)</f>
        <v>12.15</v>
      </c>
      <c r="BM27" s="37">
        <f>BM18*SUMIFS(conditions!$48:$48,conditions!$8:$8,"&lt;="&amp;BM$9,conditions!$9:$9,"&gt;="&amp;BM$9)</f>
        <v>12.15</v>
      </c>
      <c r="BN27" s="37">
        <f>BN18*SUMIFS(conditions!$48:$48,conditions!$8:$8,"&lt;="&amp;BN$9,conditions!$9:$9,"&gt;="&amp;BN$9)</f>
        <v>12.15</v>
      </c>
      <c r="BO27" s="37">
        <f>BO18*SUMIFS(conditions!$48:$48,conditions!$8:$8,"&lt;="&amp;BO$9,conditions!$9:$9,"&gt;="&amp;BO$9)</f>
        <v>12.15</v>
      </c>
      <c r="BP27" s="37">
        <f>BP18*SUMIFS(conditions!$48:$48,conditions!$8:$8,"&lt;="&amp;BP$9,conditions!$9:$9,"&gt;="&amp;BP$9)</f>
        <v>0</v>
      </c>
      <c r="BQ27" s="37">
        <f>BQ18*SUMIFS(conditions!$48:$48,conditions!$8:$8,"&lt;="&amp;BQ$9,conditions!$9:$9,"&gt;="&amp;BQ$9)</f>
        <v>0</v>
      </c>
      <c r="BR27" s="37">
        <f>BR18*SUMIFS(conditions!$48:$48,conditions!$8:$8,"&lt;="&amp;BR$9,conditions!$9:$9,"&gt;="&amp;BR$9)</f>
        <v>12.15</v>
      </c>
      <c r="BS27" s="37">
        <f>BS18*SUMIFS(conditions!$48:$48,conditions!$8:$8,"&lt;="&amp;BS$9,conditions!$9:$9,"&gt;="&amp;BS$9)</f>
        <v>12.15</v>
      </c>
      <c r="BT27" s="37">
        <f>BT18*SUMIFS(conditions!$48:$48,conditions!$8:$8,"&lt;="&amp;BT$9,conditions!$9:$9,"&gt;="&amp;BT$9)</f>
        <v>12.15</v>
      </c>
      <c r="BU27" s="37">
        <f>BU18*SUMIFS(conditions!$48:$48,conditions!$8:$8,"&lt;="&amp;BU$9,conditions!$9:$9,"&gt;="&amp;BU$9)</f>
        <v>12.15</v>
      </c>
      <c r="BV27" s="37">
        <f>BV18*SUMIFS(conditions!$48:$48,conditions!$8:$8,"&lt;="&amp;BV$9,conditions!$9:$9,"&gt;="&amp;BV$9)</f>
        <v>12.15</v>
      </c>
      <c r="BW27" s="37">
        <f>BW18*SUMIFS(conditions!$48:$48,conditions!$8:$8,"&lt;="&amp;BW$9,conditions!$9:$9,"&gt;="&amp;BW$9)</f>
        <v>0</v>
      </c>
      <c r="BX27" s="37">
        <f>BX18*SUMIFS(conditions!$48:$48,conditions!$8:$8,"&lt;="&amp;BX$9,conditions!$9:$9,"&gt;="&amp;BX$9)</f>
        <v>0</v>
      </c>
      <c r="BY27" s="37">
        <f>BY18*SUMIFS(conditions!$48:$48,conditions!$8:$8,"&lt;="&amp;BY$9,conditions!$9:$9,"&gt;="&amp;BY$9)</f>
        <v>12.15</v>
      </c>
      <c r="BZ27" s="37">
        <f>BZ18*SUMIFS(conditions!$48:$48,conditions!$8:$8,"&lt;="&amp;BZ$9,conditions!$9:$9,"&gt;="&amp;BZ$9)</f>
        <v>12.15</v>
      </c>
      <c r="CA27" s="37">
        <f>CA18*SUMIFS(conditions!$48:$48,conditions!$8:$8,"&lt;="&amp;CA$9,conditions!$9:$9,"&gt;="&amp;CA$9)</f>
        <v>12.15</v>
      </c>
      <c r="CB27" s="37">
        <f>CB18*SUMIFS(conditions!$48:$48,conditions!$8:$8,"&lt;="&amp;CB$9,conditions!$9:$9,"&gt;="&amp;CB$9)</f>
        <v>12.15</v>
      </c>
      <c r="CC27" s="37">
        <f>CC18*SUMIFS(conditions!$48:$48,conditions!$8:$8,"&lt;="&amp;CC$9,conditions!$9:$9,"&gt;="&amp;CC$9)</f>
        <v>12.15</v>
      </c>
      <c r="CD27" s="37">
        <f>CD18*SUMIFS(conditions!$48:$48,conditions!$8:$8,"&lt;="&amp;CD$9,conditions!$9:$9,"&gt;="&amp;CD$9)</f>
        <v>0</v>
      </c>
      <c r="CE27" s="37">
        <f>CE18*SUMIFS(conditions!$48:$48,conditions!$8:$8,"&lt;="&amp;CE$9,conditions!$9:$9,"&gt;="&amp;CE$9)</f>
        <v>0</v>
      </c>
      <c r="CF27" s="37">
        <f>CF18*SUMIFS(conditions!$48:$48,conditions!$8:$8,"&lt;="&amp;CF$9,conditions!$9:$9,"&gt;="&amp;CF$9)</f>
        <v>8.1000000000000014</v>
      </c>
      <c r="CG27" s="37">
        <f>CG18*SUMIFS(conditions!$48:$48,conditions!$8:$8,"&lt;="&amp;CG$9,conditions!$9:$9,"&gt;="&amp;CG$9)</f>
        <v>8.1000000000000014</v>
      </c>
      <c r="CH27" s="37">
        <f>CH18*SUMIFS(conditions!$48:$48,conditions!$8:$8,"&lt;="&amp;CH$9,conditions!$9:$9,"&gt;="&amp;CH$9)</f>
        <v>8.1000000000000014</v>
      </c>
      <c r="CI27" s="37">
        <f>CI18*SUMIFS(conditions!$48:$48,conditions!$8:$8,"&lt;="&amp;CI$9,conditions!$9:$9,"&gt;="&amp;CI$9)</f>
        <v>8.1000000000000014</v>
      </c>
      <c r="CJ27" s="37">
        <f>CJ18*SUMIFS(conditions!$48:$48,conditions!$8:$8,"&lt;="&amp;CJ$9,conditions!$9:$9,"&gt;="&amp;CJ$9)</f>
        <v>8.1000000000000014</v>
      </c>
      <c r="CK27" s="37">
        <f>CK18*SUMIFS(conditions!$48:$48,conditions!$8:$8,"&lt;="&amp;CK$9,conditions!$9:$9,"&gt;="&amp;CK$9)</f>
        <v>0</v>
      </c>
      <c r="CL27" s="37">
        <f>CL18*SUMIFS(conditions!$48:$48,conditions!$8:$8,"&lt;="&amp;CL$9,conditions!$9:$9,"&gt;="&amp;CL$9)</f>
        <v>0</v>
      </c>
      <c r="CM27" s="37">
        <f>CM18*SUMIFS(conditions!$48:$48,conditions!$8:$8,"&lt;="&amp;CM$9,conditions!$9:$9,"&gt;="&amp;CM$9)</f>
        <v>8.1000000000000014</v>
      </c>
      <c r="CN27" s="37">
        <f>CN18*SUMIFS(conditions!$48:$48,conditions!$8:$8,"&lt;="&amp;CN$9,conditions!$9:$9,"&gt;="&amp;CN$9)</f>
        <v>8.1000000000000014</v>
      </c>
      <c r="CO27" s="37">
        <f>CO18*SUMIFS(conditions!$48:$48,conditions!$8:$8,"&lt;="&amp;CO$9,conditions!$9:$9,"&gt;="&amp;CO$9)</f>
        <v>8.1000000000000014</v>
      </c>
      <c r="CP27" s="37">
        <f>CP18*SUMIFS(conditions!$48:$48,conditions!$8:$8,"&lt;="&amp;CP$9,conditions!$9:$9,"&gt;="&amp;CP$9)</f>
        <v>8.1000000000000014</v>
      </c>
      <c r="CQ27" s="37">
        <f>CQ18*SUMIFS(conditions!$48:$48,conditions!$8:$8,"&lt;="&amp;CQ$9,conditions!$9:$9,"&gt;="&amp;CQ$9)</f>
        <v>8.1000000000000014</v>
      </c>
      <c r="CR27" s="37">
        <f>CR18*SUMIFS(conditions!$48:$48,conditions!$8:$8,"&lt;="&amp;CR$9,conditions!$9:$9,"&gt;="&amp;CR$9)</f>
        <v>0</v>
      </c>
      <c r="CS27" s="37">
        <f>CS18*SUMIFS(conditions!$48:$48,conditions!$8:$8,"&lt;="&amp;CS$9,conditions!$9:$9,"&gt;="&amp;CS$9)</f>
        <v>0</v>
      </c>
      <c r="CT27" s="37">
        <f>CT18*SUMIFS(conditions!$48:$48,conditions!$8:$8,"&lt;="&amp;CT$9,conditions!$9:$9,"&gt;="&amp;CT$9)</f>
        <v>8.1000000000000014</v>
      </c>
      <c r="CU27" s="37">
        <f>CU18*SUMIFS(conditions!$48:$48,conditions!$8:$8,"&lt;="&amp;CU$9,conditions!$9:$9,"&gt;="&amp;CU$9)</f>
        <v>8.1000000000000014</v>
      </c>
      <c r="CV27" s="37">
        <f>CV18*SUMIFS(conditions!$48:$48,conditions!$8:$8,"&lt;="&amp;CV$9,conditions!$9:$9,"&gt;="&amp;CV$9)</f>
        <v>8.1000000000000014</v>
      </c>
      <c r="CW27" s="37">
        <f>CW18*SUMIFS(conditions!$48:$48,conditions!$8:$8,"&lt;="&amp;CW$9,conditions!$9:$9,"&gt;="&amp;CW$9)</f>
        <v>8.1000000000000014</v>
      </c>
      <c r="CX27" s="37">
        <f>CX18*SUMIFS(conditions!$48:$48,conditions!$8:$8,"&lt;="&amp;CX$9,conditions!$9:$9,"&gt;="&amp;CX$9)</f>
        <v>8.1000000000000014</v>
      </c>
      <c r="CY27" s="37">
        <f>CY18*SUMIFS(conditions!$48:$48,conditions!$8:$8,"&lt;="&amp;CY$9,conditions!$9:$9,"&gt;="&amp;CY$9)</f>
        <v>0</v>
      </c>
      <c r="CZ27" s="37">
        <f>CZ18*SUMIFS(conditions!$48:$48,conditions!$8:$8,"&lt;="&amp;CZ$9,conditions!$9:$9,"&gt;="&amp;CZ$9)</f>
        <v>0</v>
      </c>
      <c r="DA27" s="37">
        <f>DA18*SUMIFS(conditions!$48:$48,conditions!$8:$8,"&lt;="&amp;DA$9,conditions!$9:$9,"&gt;="&amp;DA$9)</f>
        <v>8.1000000000000014</v>
      </c>
      <c r="DB27" s="37">
        <f>DB18*SUMIFS(conditions!$48:$48,conditions!$8:$8,"&lt;="&amp;DB$9,conditions!$9:$9,"&gt;="&amp;DB$9)</f>
        <v>8.1000000000000014</v>
      </c>
      <c r="DC27" s="37">
        <f>DC18*SUMIFS(conditions!$48:$48,conditions!$8:$8,"&lt;="&amp;DC$9,conditions!$9:$9,"&gt;="&amp;DC$9)</f>
        <v>8.1000000000000014</v>
      </c>
      <c r="DD27" s="37">
        <f>DD18*SUMIFS(conditions!$48:$48,conditions!$8:$8,"&lt;="&amp;DD$9,conditions!$9:$9,"&gt;="&amp;DD$9)</f>
        <v>8.1000000000000014</v>
      </c>
      <c r="DE27" s="37">
        <f>DE18*SUMIFS(conditions!$48:$48,conditions!$8:$8,"&lt;="&amp;DE$9,conditions!$9:$9,"&gt;="&amp;DE$9)</f>
        <v>8.1000000000000014</v>
      </c>
      <c r="DF27" s="37">
        <f>DF18*SUMIFS(conditions!$48:$48,conditions!$8:$8,"&lt;="&amp;DF$9,conditions!$9:$9,"&gt;="&amp;DF$9)</f>
        <v>0</v>
      </c>
      <c r="DG27" s="37">
        <f>DG18*SUMIFS(conditions!$48:$48,conditions!$8:$8,"&lt;="&amp;DG$9,conditions!$9:$9,"&gt;="&amp;DG$9)</f>
        <v>0</v>
      </c>
      <c r="DH27" s="37">
        <f>DH18*SUMIFS(conditions!$48:$48,conditions!$8:$8,"&lt;="&amp;DH$9,conditions!$9:$9,"&gt;="&amp;DH$9)</f>
        <v>8.1000000000000014</v>
      </c>
      <c r="DI27" s="37">
        <f>DI18*SUMIFS(conditions!$48:$48,conditions!$8:$8,"&lt;="&amp;DI$9,conditions!$9:$9,"&gt;="&amp;DI$9)</f>
        <v>8.0190000000000001</v>
      </c>
      <c r="DJ27" s="37">
        <f>DJ18*SUMIFS(conditions!$48:$48,conditions!$8:$8,"&lt;="&amp;DJ$9,conditions!$9:$9,"&gt;="&amp;DJ$9)</f>
        <v>8.0190000000000001</v>
      </c>
      <c r="DK27" s="37">
        <f>DK18*SUMIFS(conditions!$48:$48,conditions!$8:$8,"&lt;="&amp;DK$9,conditions!$9:$9,"&gt;="&amp;DK$9)</f>
        <v>8.0190000000000001</v>
      </c>
      <c r="DL27" s="37">
        <f>DL18*SUMIFS(conditions!$48:$48,conditions!$8:$8,"&lt;="&amp;DL$9,conditions!$9:$9,"&gt;="&amp;DL$9)</f>
        <v>8.0190000000000001</v>
      </c>
      <c r="DM27" s="37">
        <f>DM18*SUMIFS(conditions!$48:$48,conditions!$8:$8,"&lt;="&amp;DM$9,conditions!$9:$9,"&gt;="&amp;DM$9)</f>
        <v>0</v>
      </c>
      <c r="DN27" s="37">
        <f>DN18*SUMIFS(conditions!$48:$48,conditions!$8:$8,"&lt;="&amp;DN$9,conditions!$9:$9,"&gt;="&amp;DN$9)</f>
        <v>0</v>
      </c>
      <c r="DO27" s="37">
        <f>DO18*SUMIFS(conditions!$48:$48,conditions!$8:$8,"&lt;="&amp;DO$9,conditions!$9:$9,"&gt;="&amp;DO$9)</f>
        <v>8.0190000000000001</v>
      </c>
      <c r="DP27" s="37">
        <f>DP18*SUMIFS(conditions!$48:$48,conditions!$8:$8,"&lt;="&amp;DP$9,conditions!$9:$9,"&gt;="&amp;DP$9)</f>
        <v>8.0190000000000001</v>
      </c>
      <c r="DQ27" s="37">
        <f>DQ18*SUMIFS(conditions!$48:$48,conditions!$8:$8,"&lt;="&amp;DQ$9,conditions!$9:$9,"&gt;="&amp;DQ$9)</f>
        <v>8.0190000000000001</v>
      </c>
      <c r="DR27" s="37">
        <f>DR18*SUMIFS(conditions!$48:$48,conditions!$8:$8,"&lt;="&amp;DR$9,conditions!$9:$9,"&gt;="&amp;DR$9)</f>
        <v>8.0190000000000001</v>
      </c>
      <c r="DS27" s="37">
        <f>DS18*SUMIFS(conditions!$48:$48,conditions!$8:$8,"&lt;="&amp;DS$9,conditions!$9:$9,"&gt;="&amp;DS$9)</f>
        <v>8.0190000000000001</v>
      </c>
      <c r="DT27" s="37">
        <f>DT18*SUMIFS(conditions!$48:$48,conditions!$8:$8,"&lt;="&amp;DT$9,conditions!$9:$9,"&gt;="&amp;DT$9)</f>
        <v>0</v>
      </c>
      <c r="DU27" s="37">
        <f>DU18*SUMIFS(conditions!$48:$48,conditions!$8:$8,"&lt;="&amp;DU$9,conditions!$9:$9,"&gt;="&amp;DU$9)</f>
        <v>0</v>
      </c>
      <c r="DV27" s="37">
        <f>DV18*SUMIFS(conditions!$48:$48,conditions!$8:$8,"&lt;="&amp;DV$9,conditions!$9:$9,"&gt;="&amp;DV$9)</f>
        <v>8.0190000000000001</v>
      </c>
      <c r="DW27" s="37">
        <f>DW18*SUMIFS(conditions!$48:$48,conditions!$8:$8,"&lt;="&amp;DW$9,conditions!$9:$9,"&gt;="&amp;DW$9)</f>
        <v>8.0190000000000001</v>
      </c>
      <c r="DX27" s="37">
        <f>DX18*SUMIFS(conditions!$48:$48,conditions!$8:$8,"&lt;="&amp;DX$9,conditions!$9:$9,"&gt;="&amp;DX$9)</f>
        <v>8.0190000000000001</v>
      </c>
      <c r="DY27" s="37">
        <f>DY18*SUMIFS(conditions!$48:$48,conditions!$8:$8,"&lt;="&amp;DY$9,conditions!$9:$9,"&gt;="&amp;DY$9)</f>
        <v>8.0190000000000001</v>
      </c>
      <c r="DZ27" s="37">
        <f>DZ18*SUMIFS(conditions!$48:$48,conditions!$8:$8,"&lt;="&amp;DZ$9,conditions!$9:$9,"&gt;="&amp;DZ$9)</f>
        <v>8.0190000000000001</v>
      </c>
      <c r="EA27" s="37">
        <f>EA18*SUMIFS(conditions!$48:$48,conditions!$8:$8,"&lt;="&amp;EA$9,conditions!$9:$9,"&gt;="&amp;EA$9)</f>
        <v>0</v>
      </c>
      <c r="EB27" s="37">
        <f>EB18*SUMIFS(conditions!$48:$48,conditions!$8:$8,"&lt;="&amp;EB$9,conditions!$9:$9,"&gt;="&amp;EB$9)</f>
        <v>0</v>
      </c>
      <c r="EC27" s="37">
        <f>EC18*SUMIFS(conditions!$48:$48,conditions!$8:$8,"&lt;="&amp;EC$9,conditions!$9:$9,"&gt;="&amp;EC$9)</f>
        <v>8.0190000000000001</v>
      </c>
      <c r="ED27" s="37">
        <f>ED18*SUMIFS(conditions!$48:$48,conditions!$8:$8,"&lt;="&amp;ED$9,conditions!$9:$9,"&gt;="&amp;ED$9)</f>
        <v>8.0190000000000001</v>
      </c>
      <c r="EE27" s="37">
        <f>EE18*SUMIFS(conditions!$48:$48,conditions!$8:$8,"&lt;="&amp;EE$9,conditions!$9:$9,"&gt;="&amp;EE$9)</f>
        <v>8.0190000000000001</v>
      </c>
      <c r="EF27" s="37">
        <f>EF18*SUMIFS(conditions!$48:$48,conditions!$8:$8,"&lt;="&amp;EF$9,conditions!$9:$9,"&gt;="&amp;EF$9)</f>
        <v>8.0190000000000001</v>
      </c>
      <c r="EG27" s="37">
        <f>EG18*SUMIFS(conditions!$48:$48,conditions!$8:$8,"&lt;="&amp;EG$9,conditions!$9:$9,"&gt;="&amp;EG$9)</f>
        <v>8.0190000000000001</v>
      </c>
      <c r="EH27" s="37">
        <f>EH18*SUMIFS(conditions!$48:$48,conditions!$8:$8,"&lt;="&amp;EH$9,conditions!$9:$9,"&gt;="&amp;EH$9)</f>
        <v>0</v>
      </c>
      <c r="EI27" s="37">
        <f>EI18*SUMIFS(conditions!$48:$48,conditions!$8:$8,"&lt;="&amp;EI$9,conditions!$9:$9,"&gt;="&amp;EI$9)</f>
        <v>0</v>
      </c>
      <c r="EJ27" s="37">
        <f>EJ18*SUMIFS(conditions!$48:$48,conditions!$8:$8,"&lt;="&amp;EJ$9,conditions!$9:$9,"&gt;="&amp;EJ$9)</f>
        <v>8.0190000000000001</v>
      </c>
      <c r="EK27" s="37">
        <f>EK18*SUMIFS(conditions!$48:$48,conditions!$8:$8,"&lt;="&amp;EK$9,conditions!$9:$9,"&gt;="&amp;EK$9)</f>
        <v>8.0190000000000001</v>
      </c>
      <c r="EL27" s="37">
        <f>EL18*SUMIFS(conditions!$48:$48,conditions!$8:$8,"&lt;="&amp;EL$9,conditions!$9:$9,"&gt;="&amp;EL$9)</f>
        <v>8.0190000000000001</v>
      </c>
      <c r="EM27" s="37">
        <f>EM18*SUMIFS(conditions!$48:$48,conditions!$8:$8,"&lt;="&amp;EM$9,conditions!$9:$9,"&gt;="&amp;EM$9)</f>
        <v>8.0190000000000001</v>
      </c>
      <c r="EN27" s="37">
        <f>EN18*SUMIFS(conditions!$48:$48,conditions!$8:$8,"&lt;="&amp;EN$9,conditions!$9:$9,"&gt;="&amp;EN$9)</f>
        <v>9.6228000000000016</v>
      </c>
      <c r="EO27" s="37">
        <f>EO18*SUMIFS(conditions!$48:$48,conditions!$8:$8,"&lt;="&amp;EO$9,conditions!$9:$9,"&gt;="&amp;EO$9)</f>
        <v>0</v>
      </c>
      <c r="EP27" s="37">
        <f>EP18*SUMIFS(conditions!$48:$48,conditions!$8:$8,"&lt;="&amp;EP$9,conditions!$9:$9,"&gt;="&amp;EP$9)</f>
        <v>0</v>
      </c>
      <c r="EQ27" s="37">
        <f>EQ18*SUMIFS(conditions!$48:$48,conditions!$8:$8,"&lt;="&amp;EQ$9,conditions!$9:$9,"&gt;="&amp;EQ$9)</f>
        <v>9.6228000000000016</v>
      </c>
      <c r="ER27" s="37">
        <f>ER18*SUMIFS(conditions!$48:$48,conditions!$8:$8,"&lt;="&amp;ER$9,conditions!$9:$9,"&gt;="&amp;ER$9)</f>
        <v>9.6228000000000016</v>
      </c>
      <c r="ES27" s="37">
        <f>ES18*SUMIFS(conditions!$48:$48,conditions!$8:$8,"&lt;="&amp;ES$9,conditions!$9:$9,"&gt;="&amp;ES$9)</f>
        <v>9.6228000000000016</v>
      </c>
      <c r="ET27" s="37">
        <f>ET18*SUMIFS(conditions!$48:$48,conditions!$8:$8,"&lt;="&amp;ET$9,conditions!$9:$9,"&gt;="&amp;ET$9)</f>
        <v>9.6228000000000016</v>
      </c>
      <c r="EU27" s="37">
        <f>EU18*SUMIFS(conditions!$48:$48,conditions!$8:$8,"&lt;="&amp;EU$9,conditions!$9:$9,"&gt;="&amp;EU$9)</f>
        <v>9.6228000000000016</v>
      </c>
      <c r="EV27" s="37">
        <f>EV18*SUMIFS(conditions!$48:$48,conditions!$8:$8,"&lt;="&amp;EV$9,conditions!$9:$9,"&gt;="&amp;EV$9)</f>
        <v>0</v>
      </c>
      <c r="EW27" s="37">
        <f>EW18*SUMIFS(conditions!$48:$48,conditions!$8:$8,"&lt;="&amp;EW$9,conditions!$9:$9,"&gt;="&amp;EW$9)</f>
        <v>0</v>
      </c>
      <c r="EX27" s="37">
        <f>EX18*SUMIFS(conditions!$48:$48,conditions!$8:$8,"&lt;="&amp;EX$9,conditions!$9:$9,"&gt;="&amp;EX$9)</f>
        <v>9.6228000000000016</v>
      </c>
      <c r="EY27" s="37">
        <f>EY18*SUMIFS(conditions!$48:$48,conditions!$8:$8,"&lt;="&amp;EY$9,conditions!$9:$9,"&gt;="&amp;EY$9)</f>
        <v>9.6228000000000016</v>
      </c>
      <c r="EZ27" s="37">
        <f>EZ18*SUMIFS(conditions!$48:$48,conditions!$8:$8,"&lt;="&amp;EZ$9,conditions!$9:$9,"&gt;="&amp;EZ$9)</f>
        <v>9.6228000000000016</v>
      </c>
      <c r="FA27" s="37">
        <f>FA18*SUMIFS(conditions!$48:$48,conditions!$8:$8,"&lt;="&amp;FA$9,conditions!$9:$9,"&gt;="&amp;FA$9)</f>
        <v>9.6228000000000016</v>
      </c>
      <c r="FB27" s="37">
        <f>FB18*SUMIFS(conditions!$48:$48,conditions!$8:$8,"&lt;="&amp;FB$9,conditions!$9:$9,"&gt;="&amp;FB$9)</f>
        <v>9.6228000000000016</v>
      </c>
      <c r="FC27" s="37">
        <f>FC18*SUMIFS(conditions!$48:$48,conditions!$8:$8,"&lt;="&amp;FC$9,conditions!$9:$9,"&gt;="&amp;FC$9)</f>
        <v>0</v>
      </c>
      <c r="FD27" s="37">
        <f>FD18*SUMIFS(conditions!$48:$48,conditions!$8:$8,"&lt;="&amp;FD$9,conditions!$9:$9,"&gt;="&amp;FD$9)</f>
        <v>0</v>
      </c>
      <c r="FE27" s="37">
        <f>FE18*SUMIFS(conditions!$48:$48,conditions!$8:$8,"&lt;="&amp;FE$9,conditions!$9:$9,"&gt;="&amp;FE$9)</f>
        <v>9.6228000000000016</v>
      </c>
      <c r="FF27" s="37">
        <f>FF18*SUMIFS(conditions!$48:$48,conditions!$8:$8,"&lt;="&amp;FF$9,conditions!$9:$9,"&gt;="&amp;FF$9)</f>
        <v>9.6228000000000016</v>
      </c>
      <c r="FG27" s="37">
        <f>FG18*SUMIFS(conditions!$48:$48,conditions!$8:$8,"&lt;="&amp;FG$9,conditions!$9:$9,"&gt;="&amp;FG$9)</f>
        <v>9.6228000000000016</v>
      </c>
      <c r="FH27" s="37">
        <f>FH18*SUMIFS(conditions!$48:$48,conditions!$8:$8,"&lt;="&amp;FH$9,conditions!$9:$9,"&gt;="&amp;FH$9)</f>
        <v>9.6228000000000016</v>
      </c>
      <c r="FI27" s="37">
        <f>FI18*SUMIFS(conditions!$48:$48,conditions!$8:$8,"&lt;="&amp;FI$9,conditions!$9:$9,"&gt;="&amp;FI$9)</f>
        <v>9.6228000000000016</v>
      </c>
      <c r="FJ27" s="37">
        <f>FJ18*SUMIFS(conditions!$48:$48,conditions!$8:$8,"&lt;="&amp;FJ$9,conditions!$9:$9,"&gt;="&amp;FJ$9)</f>
        <v>0</v>
      </c>
      <c r="FK27" s="37">
        <f>FK18*SUMIFS(conditions!$48:$48,conditions!$8:$8,"&lt;="&amp;FK$9,conditions!$9:$9,"&gt;="&amp;FK$9)</f>
        <v>0</v>
      </c>
      <c r="FL27" s="37">
        <f>FL18*SUMIFS(conditions!$48:$48,conditions!$8:$8,"&lt;="&amp;FL$9,conditions!$9:$9,"&gt;="&amp;FL$9)</f>
        <v>9.6228000000000016</v>
      </c>
      <c r="FM27" s="37">
        <f>FM18*SUMIFS(conditions!$48:$48,conditions!$8:$8,"&lt;="&amp;FM$9,conditions!$9:$9,"&gt;="&amp;FM$9)</f>
        <v>9.6228000000000016</v>
      </c>
      <c r="FN27" s="37">
        <f>FN18*SUMIFS(conditions!$48:$48,conditions!$8:$8,"&lt;="&amp;FN$9,conditions!$9:$9,"&gt;="&amp;FN$9)</f>
        <v>9.6228000000000016</v>
      </c>
      <c r="FO27" s="37">
        <f>FO18*SUMIFS(conditions!$48:$48,conditions!$8:$8,"&lt;="&amp;FO$9,conditions!$9:$9,"&gt;="&amp;FO$9)</f>
        <v>9.6228000000000016</v>
      </c>
      <c r="FP27" s="37">
        <f>FP18*SUMIFS(conditions!$48:$48,conditions!$8:$8,"&lt;="&amp;FP$9,conditions!$9:$9,"&gt;="&amp;FP$9)</f>
        <v>9.6228000000000016</v>
      </c>
      <c r="FQ27" s="37">
        <f>FQ18*SUMIFS(conditions!$48:$48,conditions!$8:$8,"&lt;="&amp;FQ$9,conditions!$9:$9,"&gt;="&amp;FQ$9)</f>
        <v>0</v>
      </c>
      <c r="FR27" s="37">
        <f>FR18*SUMIFS(conditions!$48:$48,conditions!$8:$8,"&lt;="&amp;FR$9,conditions!$9:$9,"&gt;="&amp;FR$9)</f>
        <v>0</v>
      </c>
      <c r="FS27" s="37">
        <f>FS18*SUMIFS(conditions!$48:$48,conditions!$8:$8,"&lt;="&amp;FS$9,conditions!$9:$9,"&gt;="&amp;FS$9)</f>
        <v>10.10394</v>
      </c>
      <c r="FT27" s="37">
        <f>FT18*SUMIFS(conditions!$48:$48,conditions!$8:$8,"&lt;="&amp;FT$9,conditions!$9:$9,"&gt;="&amp;FT$9)</f>
        <v>10.10394</v>
      </c>
      <c r="FU27" s="37">
        <f>FU18*SUMIFS(conditions!$48:$48,conditions!$8:$8,"&lt;="&amp;FU$9,conditions!$9:$9,"&gt;="&amp;FU$9)</f>
        <v>10.10394</v>
      </c>
      <c r="FV27" s="37">
        <f>FV18*SUMIFS(conditions!$48:$48,conditions!$8:$8,"&lt;="&amp;FV$9,conditions!$9:$9,"&gt;="&amp;FV$9)</f>
        <v>10.10394</v>
      </c>
      <c r="FW27" s="37">
        <f>FW18*SUMIFS(conditions!$48:$48,conditions!$8:$8,"&lt;="&amp;FW$9,conditions!$9:$9,"&gt;="&amp;FW$9)</f>
        <v>10.10394</v>
      </c>
      <c r="FX27" s="37">
        <f>FX18*SUMIFS(conditions!$48:$48,conditions!$8:$8,"&lt;="&amp;FX$9,conditions!$9:$9,"&gt;="&amp;FX$9)</f>
        <v>0</v>
      </c>
      <c r="FY27" s="37">
        <f>FY18*SUMIFS(conditions!$48:$48,conditions!$8:$8,"&lt;="&amp;FY$9,conditions!$9:$9,"&gt;="&amp;FY$9)</f>
        <v>0</v>
      </c>
      <c r="FZ27" s="37">
        <f>FZ18*SUMIFS(conditions!$48:$48,conditions!$8:$8,"&lt;="&amp;FZ$9,conditions!$9:$9,"&gt;="&amp;FZ$9)</f>
        <v>10.10394</v>
      </c>
      <c r="GA27" s="37">
        <f>GA18*SUMIFS(conditions!$48:$48,conditions!$8:$8,"&lt;="&amp;GA$9,conditions!$9:$9,"&gt;="&amp;GA$9)</f>
        <v>10.10394</v>
      </c>
      <c r="GB27" s="37">
        <f>GB18*SUMIFS(conditions!$48:$48,conditions!$8:$8,"&lt;="&amp;GB$9,conditions!$9:$9,"&gt;="&amp;GB$9)</f>
        <v>10.10394</v>
      </c>
      <c r="GC27" s="37">
        <f>GC18*SUMIFS(conditions!$48:$48,conditions!$8:$8,"&lt;="&amp;GC$9,conditions!$9:$9,"&gt;="&amp;GC$9)</f>
        <v>10.10394</v>
      </c>
      <c r="GD27" s="37">
        <f>GD18*SUMIFS(conditions!$48:$48,conditions!$8:$8,"&lt;="&amp;GD$9,conditions!$9:$9,"&gt;="&amp;GD$9)</f>
        <v>10.10394</v>
      </c>
      <c r="GE27" s="37">
        <f>GE18*SUMIFS(conditions!$48:$48,conditions!$8:$8,"&lt;="&amp;GE$9,conditions!$9:$9,"&gt;="&amp;GE$9)</f>
        <v>0</v>
      </c>
      <c r="GF27" s="37">
        <f>GF18*SUMIFS(conditions!$48:$48,conditions!$8:$8,"&lt;="&amp;GF$9,conditions!$9:$9,"&gt;="&amp;GF$9)</f>
        <v>0</v>
      </c>
      <c r="GG27" s="37">
        <f>GG18*SUMIFS(conditions!$48:$48,conditions!$8:$8,"&lt;="&amp;GG$9,conditions!$9:$9,"&gt;="&amp;GG$9)</f>
        <v>10.10394</v>
      </c>
      <c r="GH27" s="37">
        <f>GH18*SUMIFS(conditions!$48:$48,conditions!$8:$8,"&lt;="&amp;GH$9,conditions!$9:$9,"&gt;="&amp;GH$9)</f>
        <v>10.10394</v>
      </c>
      <c r="GI27" s="37">
        <f>GI18*SUMIFS(conditions!$48:$48,conditions!$8:$8,"&lt;="&amp;GI$9,conditions!$9:$9,"&gt;="&amp;GI$9)</f>
        <v>10.10394</v>
      </c>
      <c r="GJ27" s="37">
        <f>GJ18*SUMIFS(conditions!$48:$48,conditions!$8:$8,"&lt;="&amp;GJ$9,conditions!$9:$9,"&gt;="&amp;GJ$9)</f>
        <v>10.10394</v>
      </c>
      <c r="GK27" s="37">
        <f>GK18*SUMIFS(conditions!$48:$48,conditions!$8:$8,"&lt;="&amp;GK$9,conditions!$9:$9,"&gt;="&amp;GK$9)</f>
        <v>10.10394</v>
      </c>
      <c r="GL27" s="37">
        <f>GL18*SUMIFS(conditions!$48:$48,conditions!$8:$8,"&lt;="&amp;GL$9,conditions!$9:$9,"&gt;="&amp;GL$9)</f>
        <v>0</v>
      </c>
      <c r="GM27" s="37">
        <f>GM18*SUMIFS(conditions!$48:$48,conditions!$8:$8,"&lt;="&amp;GM$9,conditions!$9:$9,"&gt;="&amp;GM$9)</f>
        <v>0</v>
      </c>
      <c r="GN27" s="37">
        <f>GN18*SUMIFS(conditions!$48:$48,conditions!$8:$8,"&lt;="&amp;GN$9,conditions!$9:$9,"&gt;="&amp;GN$9)</f>
        <v>10.10394</v>
      </c>
      <c r="GO27" s="37">
        <f>GO18*SUMIFS(conditions!$48:$48,conditions!$8:$8,"&lt;="&amp;GO$9,conditions!$9:$9,"&gt;="&amp;GO$9)</f>
        <v>10.10394</v>
      </c>
      <c r="GP27" s="37">
        <f>GP18*SUMIFS(conditions!$48:$48,conditions!$8:$8,"&lt;="&amp;GP$9,conditions!$9:$9,"&gt;="&amp;GP$9)</f>
        <v>10.10394</v>
      </c>
      <c r="GQ27" s="37">
        <f>GQ18*SUMIFS(conditions!$48:$48,conditions!$8:$8,"&lt;="&amp;GQ$9,conditions!$9:$9,"&gt;="&amp;GQ$9)</f>
        <v>10.10394</v>
      </c>
      <c r="GR27" s="37">
        <f>GR18*SUMIFS(conditions!$48:$48,conditions!$8:$8,"&lt;="&amp;GR$9,conditions!$9:$9,"&gt;="&amp;GR$9)</f>
        <v>10.10394</v>
      </c>
      <c r="GS27" s="37">
        <f>GS18*SUMIFS(conditions!$48:$48,conditions!$8:$8,"&lt;="&amp;GS$9,conditions!$9:$9,"&gt;="&amp;GS$9)</f>
        <v>0</v>
      </c>
      <c r="GT27" s="37">
        <f>GT18*SUMIFS(conditions!$48:$48,conditions!$8:$8,"&lt;="&amp;GT$9,conditions!$9:$9,"&gt;="&amp;GT$9)</f>
        <v>0</v>
      </c>
      <c r="GU27" s="37">
        <f>GU18*SUMIFS(conditions!$48:$48,conditions!$8:$8,"&lt;="&amp;GU$9,conditions!$9:$9,"&gt;="&amp;GU$9)</f>
        <v>10.10394</v>
      </c>
      <c r="GV27" s="37">
        <f>GV18*SUMIFS(conditions!$48:$48,conditions!$8:$8,"&lt;="&amp;GV$9,conditions!$9:$9,"&gt;="&amp;GV$9)</f>
        <v>10.10394</v>
      </c>
      <c r="GW27" s="37">
        <f>GW18*SUMIFS(conditions!$48:$48,conditions!$8:$8,"&lt;="&amp;GW$9,conditions!$9:$9,"&gt;="&amp;GW$9)</f>
        <v>11.198533499999998</v>
      </c>
      <c r="GX27" s="37">
        <f>GX18*SUMIFS(conditions!$48:$48,conditions!$8:$8,"&lt;="&amp;GX$9,conditions!$9:$9,"&gt;="&amp;GX$9)</f>
        <v>11.198533499999998</v>
      </c>
      <c r="GY27" s="37">
        <f>GY18*SUMIFS(conditions!$48:$48,conditions!$8:$8,"&lt;="&amp;GY$9,conditions!$9:$9,"&gt;="&amp;GY$9)</f>
        <v>11.198533499999998</v>
      </c>
      <c r="GZ27" s="37">
        <f>GZ18*SUMIFS(conditions!$48:$48,conditions!$8:$8,"&lt;="&amp;GZ$9,conditions!$9:$9,"&gt;="&amp;GZ$9)</f>
        <v>0</v>
      </c>
      <c r="HA27" s="37">
        <f>HA18*SUMIFS(conditions!$48:$48,conditions!$8:$8,"&lt;="&amp;HA$9,conditions!$9:$9,"&gt;="&amp;HA$9)</f>
        <v>0</v>
      </c>
      <c r="HB27" s="37">
        <f>HB18*SUMIFS(conditions!$48:$48,conditions!$8:$8,"&lt;="&amp;HB$9,conditions!$9:$9,"&gt;="&amp;HB$9)</f>
        <v>11.198533499999998</v>
      </c>
      <c r="HC27" s="37">
        <f>HC18*SUMIFS(conditions!$48:$48,conditions!$8:$8,"&lt;="&amp;HC$9,conditions!$9:$9,"&gt;="&amp;HC$9)</f>
        <v>11.198533499999998</v>
      </c>
      <c r="HD27" s="37">
        <f>HD18*SUMIFS(conditions!$48:$48,conditions!$8:$8,"&lt;="&amp;HD$9,conditions!$9:$9,"&gt;="&amp;HD$9)</f>
        <v>11.198533499999998</v>
      </c>
      <c r="HE27" s="37">
        <f>HE18*SUMIFS(conditions!$48:$48,conditions!$8:$8,"&lt;="&amp;HE$9,conditions!$9:$9,"&gt;="&amp;HE$9)</f>
        <v>11.198533499999998</v>
      </c>
      <c r="HF27" s="37">
        <f>HF18*SUMIFS(conditions!$48:$48,conditions!$8:$8,"&lt;="&amp;HF$9,conditions!$9:$9,"&gt;="&amp;HF$9)</f>
        <v>11.198533499999998</v>
      </c>
      <c r="HG27" s="37">
        <f>HG18*SUMIFS(conditions!$48:$48,conditions!$8:$8,"&lt;="&amp;HG$9,conditions!$9:$9,"&gt;="&amp;HG$9)</f>
        <v>0</v>
      </c>
      <c r="HH27" s="37">
        <f>HH18*SUMIFS(conditions!$48:$48,conditions!$8:$8,"&lt;="&amp;HH$9,conditions!$9:$9,"&gt;="&amp;HH$9)</f>
        <v>0</v>
      </c>
      <c r="HI27" s="37">
        <f>HI18*SUMIFS(conditions!$48:$48,conditions!$8:$8,"&lt;="&amp;HI$9,conditions!$9:$9,"&gt;="&amp;HI$9)</f>
        <v>11.198533499999998</v>
      </c>
      <c r="HJ27" s="37">
        <f>HJ18*SUMIFS(conditions!$48:$48,conditions!$8:$8,"&lt;="&amp;HJ$9,conditions!$9:$9,"&gt;="&amp;HJ$9)</f>
        <v>11.198533499999998</v>
      </c>
      <c r="HK27" s="37">
        <f>HK18*SUMIFS(conditions!$48:$48,conditions!$8:$8,"&lt;="&amp;HK$9,conditions!$9:$9,"&gt;="&amp;HK$9)</f>
        <v>11.198533499999998</v>
      </c>
      <c r="HL27" s="37">
        <f>HL18*SUMIFS(conditions!$48:$48,conditions!$8:$8,"&lt;="&amp;HL$9,conditions!$9:$9,"&gt;="&amp;HL$9)</f>
        <v>11.198533499999998</v>
      </c>
      <c r="HM27" s="37">
        <f>HM18*SUMIFS(conditions!$48:$48,conditions!$8:$8,"&lt;="&amp;HM$9,conditions!$9:$9,"&gt;="&amp;HM$9)</f>
        <v>11.198533499999998</v>
      </c>
      <c r="HN27" s="37">
        <f>HN18*SUMIFS(conditions!$48:$48,conditions!$8:$8,"&lt;="&amp;HN$9,conditions!$9:$9,"&gt;="&amp;HN$9)</f>
        <v>0</v>
      </c>
      <c r="HO27" s="37">
        <f>HO18*SUMIFS(conditions!$48:$48,conditions!$8:$8,"&lt;="&amp;HO$9,conditions!$9:$9,"&gt;="&amp;HO$9)</f>
        <v>0</v>
      </c>
      <c r="HP27" s="37">
        <f>HP18*SUMIFS(conditions!$48:$48,conditions!$8:$8,"&lt;="&amp;HP$9,conditions!$9:$9,"&gt;="&amp;HP$9)</f>
        <v>11.198533499999998</v>
      </c>
      <c r="HQ27" s="37">
        <f>HQ18*SUMIFS(conditions!$48:$48,conditions!$8:$8,"&lt;="&amp;HQ$9,conditions!$9:$9,"&gt;="&amp;HQ$9)</f>
        <v>11.198533499999998</v>
      </c>
      <c r="HR27" s="37">
        <f>HR18*SUMIFS(conditions!$48:$48,conditions!$8:$8,"&lt;="&amp;HR$9,conditions!$9:$9,"&gt;="&amp;HR$9)</f>
        <v>11.198533499999998</v>
      </c>
      <c r="HS27" s="37">
        <f>HS18*SUMIFS(conditions!$48:$48,conditions!$8:$8,"&lt;="&amp;HS$9,conditions!$9:$9,"&gt;="&amp;HS$9)</f>
        <v>11.198533499999998</v>
      </c>
      <c r="HT27" s="37">
        <f>HT18*SUMIFS(conditions!$48:$48,conditions!$8:$8,"&lt;="&amp;HT$9,conditions!$9:$9,"&gt;="&amp;HT$9)</f>
        <v>11.198533499999998</v>
      </c>
      <c r="HU27" s="37">
        <f>HU18*SUMIFS(conditions!$48:$48,conditions!$8:$8,"&lt;="&amp;HU$9,conditions!$9:$9,"&gt;="&amp;HU$9)</f>
        <v>0</v>
      </c>
      <c r="HV27" s="37">
        <f>HV18*SUMIFS(conditions!$48:$48,conditions!$8:$8,"&lt;="&amp;HV$9,conditions!$9:$9,"&gt;="&amp;HV$9)</f>
        <v>0</v>
      </c>
      <c r="HW27" s="37">
        <f>HW18*SUMIFS(conditions!$48:$48,conditions!$8:$8,"&lt;="&amp;HW$9,conditions!$9:$9,"&gt;="&amp;HW$9)</f>
        <v>11.198533499999998</v>
      </c>
      <c r="HX27" s="37">
        <f>HX18*SUMIFS(conditions!$48:$48,conditions!$8:$8,"&lt;="&amp;HX$9,conditions!$9:$9,"&gt;="&amp;HX$9)</f>
        <v>11.198533499999998</v>
      </c>
      <c r="HY27" s="37">
        <f>HY18*SUMIFS(conditions!$48:$48,conditions!$8:$8,"&lt;="&amp;HY$9,conditions!$9:$9,"&gt;="&amp;HY$9)</f>
        <v>11.198533499999998</v>
      </c>
      <c r="HZ27" s="37">
        <f>HZ18*SUMIFS(conditions!$48:$48,conditions!$8:$8,"&lt;="&amp;HZ$9,conditions!$9:$9,"&gt;="&amp;HZ$9)</f>
        <v>11.198533499999998</v>
      </c>
      <c r="IA27" s="37">
        <f>IA18*SUMIFS(conditions!$48:$48,conditions!$8:$8,"&lt;="&amp;IA$9,conditions!$9:$9,"&gt;="&amp;IA$9)</f>
        <v>11.198533499999998</v>
      </c>
      <c r="IB27" s="37">
        <f>IB18*SUMIFS(conditions!$48:$48,conditions!$8:$8,"&lt;="&amp;IB$9,conditions!$9:$9,"&gt;="&amp;IB$9)</f>
        <v>0</v>
      </c>
      <c r="IC27" s="37">
        <f>IC18*SUMIFS(conditions!$48:$48,conditions!$8:$8,"&lt;="&amp;IC$9,conditions!$9:$9,"&gt;="&amp;IC$9)</f>
        <v>0</v>
      </c>
      <c r="ID27" s="37">
        <f>ID18*SUMIFS(conditions!$48:$48,conditions!$8:$8,"&lt;="&amp;ID$9,conditions!$9:$9,"&gt;="&amp;ID$9)</f>
        <v>10.302650819999998</v>
      </c>
      <c r="IE27" s="37">
        <f>IE18*SUMIFS(conditions!$48:$48,conditions!$8:$8,"&lt;="&amp;IE$9,conditions!$9:$9,"&gt;="&amp;IE$9)</f>
        <v>10.302650819999998</v>
      </c>
      <c r="IF27" s="37">
        <f>IF18*SUMIFS(conditions!$48:$48,conditions!$8:$8,"&lt;="&amp;IF$9,conditions!$9:$9,"&gt;="&amp;IF$9)</f>
        <v>10.302650819999998</v>
      </c>
      <c r="IG27" s="37">
        <f>IG18*SUMIFS(conditions!$48:$48,conditions!$8:$8,"&lt;="&amp;IG$9,conditions!$9:$9,"&gt;="&amp;IG$9)</f>
        <v>10.302650819999998</v>
      </c>
      <c r="IH27" s="37">
        <f>IH18*SUMIFS(conditions!$48:$48,conditions!$8:$8,"&lt;="&amp;IH$9,conditions!$9:$9,"&gt;="&amp;IH$9)</f>
        <v>10.302650819999998</v>
      </c>
      <c r="II27" s="37">
        <f>II18*SUMIFS(conditions!$48:$48,conditions!$8:$8,"&lt;="&amp;II$9,conditions!$9:$9,"&gt;="&amp;II$9)</f>
        <v>0</v>
      </c>
      <c r="IJ27" s="37">
        <f>IJ18*SUMIFS(conditions!$48:$48,conditions!$8:$8,"&lt;="&amp;IJ$9,conditions!$9:$9,"&gt;="&amp;IJ$9)</f>
        <v>0</v>
      </c>
      <c r="IK27" s="37">
        <f>IK18*SUMIFS(conditions!$48:$48,conditions!$8:$8,"&lt;="&amp;IK$9,conditions!$9:$9,"&gt;="&amp;IK$9)</f>
        <v>10.302650819999998</v>
      </c>
      <c r="IL27" s="37">
        <f>IL18*SUMIFS(conditions!$48:$48,conditions!$8:$8,"&lt;="&amp;IL$9,conditions!$9:$9,"&gt;="&amp;IL$9)</f>
        <v>10.302650819999998</v>
      </c>
      <c r="IM27" s="37">
        <f>IM18*SUMIFS(conditions!$48:$48,conditions!$8:$8,"&lt;="&amp;IM$9,conditions!$9:$9,"&gt;="&amp;IM$9)</f>
        <v>10.302650819999998</v>
      </c>
      <c r="IN27" s="37">
        <f>IN18*SUMIFS(conditions!$48:$48,conditions!$8:$8,"&lt;="&amp;IN$9,conditions!$9:$9,"&gt;="&amp;IN$9)</f>
        <v>10.302650819999998</v>
      </c>
      <c r="IO27" s="37">
        <f>IO18*SUMIFS(conditions!$48:$48,conditions!$8:$8,"&lt;="&amp;IO$9,conditions!$9:$9,"&gt;="&amp;IO$9)</f>
        <v>10.302650819999998</v>
      </c>
      <c r="IP27" s="37">
        <f>IP18*SUMIFS(conditions!$48:$48,conditions!$8:$8,"&lt;="&amp;IP$9,conditions!$9:$9,"&gt;="&amp;IP$9)</f>
        <v>0</v>
      </c>
      <c r="IQ27" s="37">
        <f>IQ18*SUMIFS(conditions!$48:$48,conditions!$8:$8,"&lt;="&amp;IQ$9,conditions!$9:$9,"&gt;="&amp;IQ$9)</f>
        <v>0</v>
      </c>
      <c r="IR27" s="37">
        <f>IR18*SUMIFS(conditions!$48:$48,conditions!$8:$8,"&lt;="&amp;IR$9,conditions!$9:$9,"&gt;="&amp;IR$9)</f>
        <v>10.302650819999998</v>
      </c>
      <c r="IS27" s="37">
        <f>IS18*SUMIFS(conditions!$48:$48,conditions!$8:$8,"&lt;="&amp;IS$9,conditions!$9:$9,"&gt;="&amp;IS$9)</f>
        <v>10.302650819999998</v>
      </c>
      <c r="IT27" s="37">
        <f>IT18*SUMIFS(conditions!$48:$48,conditions!$8:$8,"&lt;="&amp;IT$9,conditions!$9:$9,"&gt;="&amp;IT$9)</f>
        <v>10.302650819999998</v>
      </c>
      <c r="IU27" s="37">
        <f>IU18*SUMIFS(conditions!$48:$48,conditions!$8:$8,"&lt;="&amp;IU$9,conditions!$9:$9,"&gt;="&amp;IU$9)</f>
        <v>10.302650819999998</v>
      </c>
      <c r="IV27" s="37">
        <f>IV18*SUMIFS(conditions!$48:$48,conditions!$8:$8,"&lt;="&amp;IV$9,conditions!$9:$9,"&gt;="&amp;IV$9)</f>
        <v>10.302650819999998</v>
      </c>
      <c r="IW27" s="37">
        <f>IW18*SUMIFS(conditions!$48:$48,conditions!$8:$8,"&lt;="&amp;IW$9,conditions!$9:$9,"&gt;="&amp;IW$9)</f>
        <v>0</v>
      </c>
      <c r="IX27" s="37">
        <f>IX18*SUMIFS(conditions!$48:$48,conditions!$8:$8,"&lt;="&amp;IX$9,conditions!$9:$9,"&gt;="&amp;IX$9)</f>
        <v>0</v>
      </c>
      <c r="IY27" s="37">
        <f>IY18*SUMIFS(conditions!$48:$48,conditions!$8:$8,"&lt;="&amp;IY$9,conditions!$9:$9,"&gt;="&amp;IY$9)</f>
        <v>10.302650819999998</v>
      </c>
      <c r="IZ27" s="37">
        <f>IZ18*SUMIFS(conditions!$48:$48,conditions!$8:$8,"&lt;="&amp;IZ$9,conditions!$9:$9,"&gt;="&amp;IZ$9)</f>
        <v>10.302650819999998</v>
      </c>
      <c r="JA27" s="37">
        <f>JA18*SUMIFS(conditions!$48:$48,conditions!$8:$8,"&lt;="&amp;JA$9,conditions!$9:$9,"&gt;="&amp;JA$9)</f>
        <v>10.302650819999998</v>
      </c>
      <c r="JB27" s="37">
        <f>JB18*SUMIFS(conditions!$48:$48,conditions!$8:$8,"&lt;="&amp;JB$9,conditions!$9:$9,"&gt;="&amp;JB$9)</f>
        <v>10.302650819999998</v>
      </c>
      <c r="JC27" s="37">
        <f>JC18*SUMIFS(conditions!$48:$48,conditions!$8:$8,"&lt;="&amp;JC$9,conditions!$9:$9,"&gt;="&amp;JC$9)</f>
        <v>10.302650819999998</v>
      </c>
      <c r="JD27" s="37">
        <f>JD18*SUMIFS(conditions!$48:$48,conditions!$8:$8,"&lt;="&amp;JD$9,conditions!$9:$9,"&gt;="&amp;JD$9)</f>
        <v>0</v>
      </c>
      <c r="JE27" s="37">
        <f>JE18*SUMIFS(conditions!$48:$48,conditions!$8:$8,"&lt;="&amp;JE$9,conditions!$9:$9,"&gt;="&amp;JE$9)</f>
        <v>0</v>
      </c>
      <c r="JF27" s="37">
        <f>JF18*SUMIFS(conditions!$48:$48,conditions!$8:$8,"&lt;="&amp;JF$9,conditions!$9:$9,"&gt;="&amp;JF$9)</f>
        <v>10.611730344599998</v>
      </c>
      <c r="JG27" s="37">
        <f>JG18*SUMIFS(conditions!$48:$48,conditions!$8:$8,"&lt;="&amp;JG$9,conditions!$9:$9,"&gt;="&amp;JG$9)</f>
        <v>10.611730344599998</v>
      </c>
      <c r="JH27" s="37">
        <f>JH18*SUMIFS(conditions!$48:$48,conditions!$8:$8,"&lt;="&amp;JH$9,conditions!$9:$9,"&gt;="&amp;JH$9)</f>
        <v>10.611730344599998</v>
      </c>
      <c r="JI27" s="37">
        <f>JI18*SUMIFS(conditions!$48:$48,conditions!$8:$8,"&lt;="&amp;JI$9,conditions!$9:$9,"&gt;="&amp;JI$9)</f>
        <v>10.611730344599998</v>
      </c>
      <c r="JJ27" s="37">
        <f>JJ18*SUMIFS(conditions!$48:$48,conditions!$8:$8,"&lt;="&amp;JJ$9,conditions!$9:$9,"&gt;="&amp;JJ$9)</f>
        <v>10.611730344599998</v>
      </c>
      <c r="JK27" s="37">
        <f>JK18*SUMIFS(conditions!$48:$48,conditions!$8:$8,"&lt;="&amp;JK$9,conditions!$9:$9,"&gt;="&amp;JK$9)</f>
        <v>0</v>
      </c>
      <c r="JL27" s="37">
        <f>JL18*SUMIFS(conditions!$48:$48,conditions!$8:$8,"&lt;="&amp;JL$9,conditions!$9:$9,"&gt;="&amp;JL$9)</f>
        <v>0</v>
      </c>
      <c r="JM27" s="37">
        <f>JM18*SUMIFS(conditions!$48:$48,conditions!$8:$8,"&lt;="&amp;JM$9,conditions!$9:$9,"&gt;="&amp;JM$9)</f>
        <v>10.611730344599998</v>
      </c>
      <c r="JN27" s="37">
        <f>JN18*SUMIFS(conditions!$48:$48,conditions!$8:$8,"&lt;="&amp;JN$9,conditions!$9:$9,"&gt;="&amp;JN$9)</f>
        <v>10.611730344599998</v>
      </c>
      <c r="JO27" s="37">
        <f>JO18*SUMIFS(conditions!$48:$48,conditions!$8:$8,"&lt;="&amp;JO$9,conditions!$9:$9,"&gt;="&amp;JO$9)</f>
        <v>10.611730344599998</v>
      </c>
      <c r="JP27" s="37">
        <f>JP18*SUMIFS(conditions!$48:$48,conditions!$8:$8,"&lt;="&amp;JP$9,conditions!$9:$9,"&gt;="&amp;JP$9)</f>
        <v>10.611730344599998</v>
      </c>
      <c r="JQ27" s="37">
        <f>JQ18*SUMIFS(conditions!$48:$48,conditions!$8:$8,"&lt;="&amp;JQ$9,conditions!$9:$9,"&gt;="&amp;JQ$9)</f>
        <v>10.611730344599998</v>
      </c>
      <c r="JR27" s="37">
        <f>JR18*SUMIFS(conditions!$48:$48,conditions!$8:$8,"&lt;="&amp;JR$9,conditions!$9:$9,"&gt;="&amp;JR$9)</f>
        <v>0</v>
      </c>
      <c r="JS27" s="37">
        <f>JS18*SUMIFS(conditions!$48:$48,conditions!$8:$8,"&lt;="&amp;JS$9,conditions!$9:$9,"&gt;="&amp;JS$9)</f>
        <v>0</v>
      </c>
      <c r="JT27" s="37">
        <f>JT18*SUMIFS(conditions!$48:$48,conditions!$8:$8,"&lt;="&amp;JT$9,conditions!$9:$9,"&gt;="&amp;JT$9)</f>
        <v>10.611730344599998</v>
      </c>
      <c r="JU27" s="37">
        <f>JU18*SUMIFS(conditions!$48:$48,conditions!$8:$8,"&lt;="&amp;JU$9,conditions!$9:$9,"&gt;="&amp;JU$9)</f>
        <v>10.611730344599998</v>
      </c>
      <c r="JV27" s="37">
        <f>JV18*SUMIFS(conditions!$48:$48,conditions!$8:$8,"&lt;="&amp;JV$9,conditions!$9:$9,"&gt;="&amp;JV$9)</f>
        <v>10.611730344599998</v>
      </c>
      <c r="JW27" s="37">
        <f>JW18*SUMIFS(conditions!$48:$48,conditions!$8:$8,"&lt;="&amp;JW$9,conditions!$9:$9,"&gt;="&amp;JW$9)</f>
        <v>10.611730344599998</v>
      </c>
      <c r="JX27" s="37">
        <f>JX18*SUMIFS(conditions!$48:$48,conditions!$8:$8,"&lt;="&amp;JX$9,conditions!$9:$9,"&gt;="&amp;JX$9)</f>
        <v>10.611730344599998</v>
      </c>
      <c r="JY27" s="37">
        <f>JY18*SUMIFS(conditions!$48:$48,conditions!$8:$8,"&lt;="&amp;JY$9,conditions!$9:$9,"&gt;="&amp;JY$9)</f>
        <v>0</v>
      </c>
      <c r="JZ27" s="37">
        <f>JZ18*SUMIFS(conditions!$48:$48,conditions!$8:$8,"&lt;="&amp;JZ$9,conditions!$9:$9,"&gt;="&amp;JZ$9)</f>
        <v>0</v>
      </c>
      <c r="KA27" s="37">
        <f>KA18*SUMIFS(conditions!$48:$48,conditions!$8:$8,"&lt;="&amp;KA$9,conditions!$9:$9,"&gt;="&amp;KA$9)</f>
        <v>10.611730344599998</v>
      </c>
      <c r="KB27" s="37">
        <f>KB18*SUMIFS(conditions!$48:$48,conditions!$8:$8,"&lt;="&amp;KB$9,conditions!$9:$9,"&gt;="&amp;KB$9)</f>
        <v>10.611730344599998</v>
      </c>
      <c r="KC27" s="37">
        <f>KC18*SUMIFS(conditions!$48:$48,conditions!$8:$8,"&lt;="&amp;KC$9,conditions!$9:$9,"&gt;="&amp;KC$9)</f>
        <v>10.611730344599998</v>
      </c>
      <c r="KD27" s="37">
        <f>KD18*SUMIFS(conditions!$48:$48,conditions!$8:$8,"&lt;="&amp;KD$9,conditions!$9:$9,"&gt;="&amp;KD$9)</f>
        <v>10.611730344599998</v>
      </c>
      <c r="KE27" s="37">
        <f>KE18*SUMIFS(conditions!$48:$48,conditions!$8:$8,"&lt;="&amp;KE$9,conditions!$9:$9,"&gt;="&amp;KE$9)</f>
        <v>10.611730344599998</v>
      </c>
      <c r="KF27" s="37">
        <f>KF18*SUMIFS(conditions!$48:$48,conditions!$8:$8,"&lt;="&amp;KF$9,conditions!$9:$9,"&gt;="&amp;KF$9)</f>
        <v>0</v>
      </c>
      <c r="KG27" s="37">
        <f>KG18*SUMIFS(conditions!$48:$48,conditions!$8:$8,"&lt;="&amp;KG$9,conditions!$9:$9,"&gt;="&amp;KG$9)</f>
        <v>0</v>
      </c>
      <c r="KH27" s="37">
        <f>KH18*SUMIFS(conditions!$48:$48,conditions!$8:$8,"&lt;="&amp;KH$9,conditions!$9:$9,"&gt;="&amp;KH$9)</f>
        <v>10.611730344599998</v>
      </c>
      <c r="KI27" s="37">
        <f>KI18*SUMIFS(conditions!$48:$48,conditions!$8:$8,"&lt;="&amp;KI$9,conditions!$9:$9,"&gt;="&amp;KI$9)</f>
        <v>10.611730344599998</v>
      </c>
      <c r="KJ27" s="37">
        <f>KJ18*SUMIFS(conditions!$48:$48,conditions!$8:$8,"&lt;="&amp;KJ$9,conditions!$9:$9,"&gt;="&amp;KJ$9)</f>
        <v>13.896313546499998</v>
      </c>
      <c r="KK27" s="37">
        <f>KK18*SUMIFS(conditions!$48:$48,conditions!$8:$8,"&lt;="&amp;KK$9,conditions!$9:$9,"&gt;="&amp;KK$9)</f>
        <v>13.896313546499998</v>
      </c>
      <c r="KL27" s="37">
        <f>KL18*SUMIFS(conditions!$48:$48,conditions!$8:$8,"&lt;="&amp;KL$9,conditions!$9:$9,"&gt;="&amp;KL$9)</f>
        <v>13.896313546499998</v>
      </c>
      <c r="KM27" s="37">
        <f>KM18*SUMIFS(conditions!$48:$48,conditions!$8:$8,"&lt;="&amp;KM$9,conditions!$9:$9,"&gt;="&amp;KM$9)</f>
        <v>0</v>
      </c>
      <c r="KN27" s="37">
        <f>KN18*SUMIFS(conditions!$48:$48,conditions!$8:$8,"&lt;="&amp;KN$9,conditions!$9:$9,"&gt;="&amp;KN$9)</f>
        <v>0</v>
      </c>
      <c r="KO27" s="37">
        <f>KO18*SUMIFS(conditions!$48:$48,conditions!$8:$8,"&lt;="&amp;KO$9,conditions!$9:$9,"&gt;="&amp;KO$9)</f>
        <v>13.896313546499998</v>
      </c>
      <c r="KP27" s="37">
        <f>KP18*SUMIFS(conditions!$48:$48,conditions!$8:$8,"&lt;="&amp;KP$9,conditions!$9:$9,"&gt;="&amp;KP$9)</f>
        <v>13.896313546499998</v>
      </c>
      <c r="KQ27" s="37">
        <f>KQ18*SUMIFS(conditions!$48:$48,conditions!$8:$8,"&lt;="&amp;KQ$9,conditions!$9:$9,"&gt;="&amp;KQ$9)</f>
        <v>13.896313546499998</v>
      </c>
      <c r="KR27" s="37">
        <f>KR18*SUMIFS(conditions!$48:$48,conditions!$8:$8,"&lt;="&amp;KR$9,conditions!$9:$9,"&gt;="&amp;KR$9)</f>
        <v>13.896313546499998</v>
      </c>
      <c r="KS27" s="37">
        <f>KS18*SUMIFS(conditions!$48:$48,conditions!$8:$8,"&lt;="&amp;KS$9,conditions!$9:$9,"&gt;="&amp;KS$9)</f>
        <v>13.896313546499998</v>
      </c>
      <c r="KT27" s="37">
        <f>KT18*SUMIFS(conditions!$48:$48,conditions!$8:$8,"&lt;="&amp;KT$9,conditions!$9:$9,"&gt;="&amp;KT$9)</f>
        <v>0</v>
      </c>
      <c r="KU27" s="37">
        <f>KU18*SUMIFS(conditions!$48:$48,conditions!$8:$8,"&lt;="&amp;KU$9,conditions!$9:$9,"&gt;="&amp;KU$9)</f>
        <v>0</v>
      </c>
      <c r="KV27" s="37">
        <f>KV18*SUMIFS(conditions!$48:$48,conditions!$8:$8,"&lt;="&amp;KV$9,conditions!$9:$9,"&gt;="&amp;KV$9)</f>
        <v>13.896313546499998</v>
      </c>
      <c r="KW27" s="37">
        <f>KW18*SUMIFS(conditions!$48:$48,conditions!$8:$8,"&lt;="&amp;KW$9,conditions!$9:$9,"&gt;="&amp;KW$9)</f>
        <v>13.896313546499998</v>
      </c>
      <c r="KX27" s="37">
        <f>KX18*SUMIFS(conditions!$48:$48,conditions!$8:$8,"&lt;="&amp;KX$9,conditions!$9:$9,"&gt;="&amp;KX$9)</f>
        <v>13.896313546499998</v>
      </c>
      <c r="KY27" s="37">
        <f>KY18*SUMIFS(conditions!$48:$48,conditions!$8:$8,"&lt;="&amp;KY$9,conditions!$9:$9,"&gt;="&amp;KY$9)</f>
        <v>13.896313546499998</v>
      </c>
      <c r="KZ27" s="37">
        <f>KZ18*SUMIFS(conditions!$48:$48,conditions!$8:$8,"&lt;="&amp;KZ$9,conditions!$9:$9,"&gt;="&amp;KZ$9)</f>
        <v>13.896313546499998</v>
      </c>
      <c r="LA27" s="37">
        <f>LA18*SUMIFS(conditions!$48:$48,conditions!$8:$8,"&lt;="&amp;LA$9,conditions!$9:$9,"&gt;="&amp;LA$9)</f>
        <v>0</v>
      </c>
      <c r="LB27" s="37">
        <f>LB18*SUMIFS(conditions!$48:$48,conditions!$8:$8,"&lt;="&amp;LB$9,conditions!$9:$9,"&gt;="&amp;LB$9)</f>
        <v>0</v>
      </c>
      <c r="LC27" s="37">
        <f>LC18*SUMIFS(conditions!$48:$48,conditions!$8:$8,"&lt;="&amp;LC$9,conditions!$9:$9,"&gt;="&amp;LC$9)</f>
        <v>13.896313546499998</v>
      </c>
      <c r="LD27" s="37">
        <f>LD18*SUMIFS(conditions!$48:$48,conditions!$8:$8,"&lt;="&amp;LD$9,conditions!$9:$9,"&gt;="&amp;LD$9)</f>
        <v>13.896313546499998</v>
      </c>
      <c r="LE27" s="37">
        <f>LE18*SUMIFS(conditions!$48:$48,conditions!$8:$8,"&lt;="&amp;LE$9,conditions!$9:$9,"&gt;="&amp;LE$9)</f>
        <v>13.896313546499998</v>
      </c>
      <c r="LF27" s="37">
        <f>LF18*SUMIFS(conditions!$48:$48,conditions!$8:$8,"&lt;="&amp;LF$9,conditions!$9:$9,"&gt;="&amp;LF$9)</f>
        <v>13.896313546499998</v>
      </c>
      <c r="LG27" s="37">
        <f>LG18*SUMIFS(conditions!$48:$48,conditions!$8:$8,"&lt;="&amp;LG$9,conditions!$9:$9,"&gt;="&amp;LG$9)</f>
        <v>13.896313546499998</v>
      </c>
      <c r="LH27" s="37">
        <f>LH18*SUMIFS(conditions!$48:$48,conditions!$8:$8,"&lt;="&amp;LH$9,conditions!$9:$9,"&gt;="&amp;LH$9)</f>
        <v>0</v>
      </c>
      <c r="LI27" s="37">
        <f>LI18*SUMIFS(conditions!$48:$48,conditions!$8:$8,"&lt;="&amp;LI$9,conditions!$9:$9,"&gt;="&amp;LI$9)</f>
        <v>0</v>
      </c>
      <c r="LJ27" s="37">
        <f>LJ18*SUMIFS(conditions!$48:$48,conditions!$8:$8,"&lt;="&amp;LJ$9,conditions!$9:$9,"&gt;="&amp;LJ$9)</f>
        <v>13.896313546499998</v>
      </c>
      <c r="LK27" s="37">
        <f>LK18*SUMIFS(conditions!$48:$48,conditions!$8:$8,"&lt;="&amp;LK$9,conditions!$9:$9,"&gt;="&amp;LK$9)</f>
        <v>13.896313546499998</v>
      </c>
      <c r="LL27" s="37">
        <f>LL18*SUMIFS(conditions!$48:$48,conditions!$8:$8,"&lt;="&amp;LL$9,conditions!$9:$9,"&gt;="&amp;LL$9)</f>
        <v>13.896313546499998</v>
      </c>
      <c r="LM27" s="37">
        <f>LM18*SUMIFS(conditions!$48:$48,conditions!$8:$8,"&lt;="&amp;LM$9,conditions!$9:$9,"&gt;="&amp;LM$9)</f>
        <v>13.896313546499998</v>
      </c>
      <c r="LN27" s="37">
        <f>LN18*SUMIFS(conditions!$48:$48,conditions!$8:$8,"&lt;="&amp;LN$9,conditions!$9:$9,"&gt;="&amp;LN$9)</f>
        <v>18.065207610450003</v>
      </c>
      <c r="LO27" s="37">
        <f>LO18*SUMIFS(conditions!$48:$48,conditions!$8:$8,"&lt;="&amp;LO$9,conditions!$9:$9,"&gt;="&amp;LO$9)</f>
        <v>0</v>
      </c>
      <c r="LP27" s="37">
        <f>LP18*SUMIFS(conditions!$48:$48,conditions!$8:$8,"&lt;="&amp;LP$9,conditions!$9:$9,"&gt;="&amp;LP$9)</f>
        <v>0</v>
      </c>
      <c r="LQ27" s="37">
        <f>LQ18*SUMIFS(conditions!$48:$48,conditions!$8:$8,"&lt;="&amp;LQ$9,conditions!$9:$9,"&gt;="&amp;LQ$9)</f>
        <v>18.065207610450003</v>
      </c>
      <c r="LR27" s="37">
        <f>LR18*SUMIFS(conditions!$48:$48,conditions!$8:$8,"&lt;="&amp;LR$9,conditions!$9:$9,"&gt;="&amp;LR$9)</f>
        <v>18.065207610450003</v>
      </c>
      <c r="LS27" s="37">
        <f>LS18*SUMIFS(conditions!$48:$48,conditions!$8:$8,"&lt;="&amp;LS$9,conditions!$9:$9,"&gt;="&amp;LS$9)</f>
        <v>18.065207610450003</v>
      </c>
      <c r="LT27" s="37">
        <f>LT18*SUMIFS(conditions!$48:$48,conditions!$8:$8,"&lt;="&amp;LT$9,conditions!$9:$9,"&gt;="&amp;LT$9)</f>
        <v>18.065207610450003</v>
      </c>
      <c r="LU27" s="37">
        <f>LU18*SUMIFS(conditions!$48:$48,conditions!$8:$8,"&lt;="&amp;LU$9,conditions!$9:$9,"&gt;="&amp;LU$9)</f>
        <v>18.065207610450003</v>
      </c>
      <c r="LV27" s="37">
        <f>LV18*SUMIFS(conditions!$48:$48,conditions!$8:$8,"&lt;="&amp;LV$9,conditions!$9:$9,"&gt;="&amp;LV$9)</f>
        <v>0</v>
      </c>
      <c r="LW27" s="37">
        <f>LW18*SUMIFS(conditions!$48:$48,conditions!$8:$8,"&lt;="&amp;LW$9,conditions!$9:$9,"&gt;="&amp;LW$9)</f>
        <v>0</v>
      </c>
      <c r="LX27" s="37">
        <f>LX18*SUMIFS(conditions!$48:$48,conditions!$8:$8,"&lt;="&amp;LX$9,conditions!$9:$9,"&gt;="&amp;LX$9)</f>
        <v>18.065207610450003</v>
      </c>
      <c r="LY27" s="37">
        <f>LY18*SUMIFS(conditions!$48:$48,conditions!$8:$8,"&lt;="&amp;LY$9,conditions!$9:$9,"&gt;="&amp;LY$9)</f>
        <v>18.065207610450003</v>
      </c>
      <c r="LZ27" s="37">
        <f>LZ18*SUMIFS(conditions!$48:$48,conditions!$8:$8,"&lt;="&amp;LZ$9,conditions!$9:$9,"&gt;="&amp;LZ$9)</f>
        <v>18.065207610450003</v>
      </c>
      <c r="MA27" s="37">
        <f>MA18*SUMIFS(conditions!$48:$48,conditions!$8:$8,"&lt;="&amp;MA$9,conditions!$9:$9,"&gt;="&amp;MA$9)</f>
        <v>18.065207610450003</v>
      </c>
      <c r="MB27" s="37">
        <f>MB18*SUMIFS(conditions!$48:$48,conditions!$8:$8,"&lt;="&amp;MB$9,conditions!$9:$9,"&gt;="&amp;MB$9)</f>
        <v>18.065207610450003</v>
      </c>
      <c r="MC27" s="37">
        <f>MC18*SUMIFS(conditions!$48:$48,conditions!$8:$8,"&lt;="&amp;MC$9,conditions!$9:$9,"&gt;="&amp;MC$9)</f>
        <v>0</v>
      </c>
      <c r="MD27" s="37">
        <f>MD18*SUMIFS(conditions!$48:$48,conditions!$8:$8,"&lt;="&amp;MD$9,conditions!$9:$9,"&gt;="&amp;MD$9)</f>
        <v>0</v>
      </c>
      <c r="ME27" s="37">
        <f>ME18*SUMIFS(conditions!$48:$48,conditions!$8:$8,"&lt;="&amp;ME$9,conditions!$9:$9,"&gt;="&amp;ME$9)</f>
        <v>18.065207610450003</v>
      </c>
      <c r="MF27" s="37">
        <f>MF18*SUMIFS(conditions!$48:$48,conditions!$8:$8,"&lt;="&amp;MF$9,conditions!$9:$9,"&gt;="&amp;MF$9)</f>
        <v>18.065207610450003</v>
      </c>
      <c r="MG27" s="37">
        <f>MG18*SUMIFS(conditions!$48:$48,conditions!$8:$8,"&lt;="&amp;MG$9,conditions!$9:$9,"&gt;="&amp;MG$9)</f>
        <v>18.065207610450003</v>
      </c>
      <c r="MH27" s="37">
        <f>MH18*SUMIFS(conditions!$48:$48,conditions!$8:$8,"&lt;="&amp;MH$9,conditions!$9:$9,"&gt;="&amp;MH$9)</f>
        <v>18.065207610450003</v>
      </c>
      <c r="MI27" s="37">
        <f>MI18*SUMIFS(conditions!$48:$48,conditions!$8:$8,"&lt;="&amp;MI$9,conditions!$9:$9,"&gt;="&amp;MI$9)</f>
        <v>18.065207610450003</v>
      </c>
      <c r="MJ27" s="37">
        <f>MJ18*SUMIFS(conditions!$48:$48,conditions!$8:$8,"&lt;="&amp;MJ$9,conditions!$9:$9,"&gt;="&amp;MJ$9)</f>
        <v>0</v>
      </c>
      <c r="MK27" s="37">
        <f>MK18*SUMIFS(conditions!$48:$48,conditions!$8:$8,"&lt;="&amp;MK$9,conditions!$9:$9,"&gt;="&amp;MK$9)</f>
        <v>0</v>
      </c>
      <c r="ML27" s="37">
        <f>ML18*SUMIFS(conditions!$48:$48,conditions!$8:$8,"&lt;="&amp;ML$9,conditions!$9:$9,"&gt;="&amp;ML$9)</f>
        <v>18.065207610450003</v>
      </c>
      <c r="MM27" s="37">
        <f>MM18*SUMIFS(conditions!$48:$48,conditions!$8:$8,"&lt;="&amp;MM$9,conditions!$9:$9,"&gt;="&amp;MM$9)</f>
        <v>18.065207610450003</v>
      </c>
      <c r="MN27" s="37">
        <f>MN18*SUMIFS(conditions!$48:$48,conditions!$8:$8,"&lt;="&amp;MN$9,conditions!$9:$9,"&gt;="&amp;MN$9)</f>
        <v>18.065207610450003</v>
      </c>
      <c r="MO27" s="37">
        <f>MO18*SUMIFS(conditions!$48:$48,conditions!$8:$8,"&lt;="&amp;MO$9,conditions!$9:$9,"&gt;="&amp;MO$9)</f>
        <v>18.065207610450003</v>
      </c>
      <c r="MP27" s="37">
        <f>MP18*SUMIFS(conditions!$48:$48,conditions!$8:$8,"&lt;="&amp;MP$9,conditions!$9:$9,"&gt;="&amp;MP$9)</f>
        <v>18.065207610450003</v>
      </c>
      <c r="MQ27" s="37">
        <f>MQ18*SUMIFS(conditions!$48:$48,conditions!$8:$8,"&lt;="&amp;MQ$9,conditions!$9:$9,"&gt;="&amp;MQ$9)</f>
        <v>0</v>
      </c>
      <c r="MR27" s="37">
        <f>MR18*SUMIFS(conditions!$48:$48,conditions!$8:$8,"&lt;="&amp;MR$9,conditions!$9:$9,"&gt;="&amp;MR$9)</f>
        <v>0</v>
      </c>
      <c r="MS27" s="37">
        <f>MS18*SUMIFS(conditions!$48:$48,conditions!$8:$8,"&lt;="&amp;MS$9,conditions!$9:$9,"&gt;="&amp;MS$9)</f>
        <v>21.678249132539996</v>
      </c>
      <c r="MT27" s="37">
        <f>MT18*SUMIFS(conditions!$48:$48,conditions!$8:$8,"&lt;="&amp;MT$9,conditions!$9:$9,"&gt;="&amp;MT$9)</f>
        <v>21.678249132539996</v>
      </c>
      <c r="MU27" s="37">
        <f>MU18*SUMIFS(conditions!$48:$48,conditions!$8:$8,"&lt;="&amp;MU$9,conditions!$9:$9,"&gt;="&amp;MU$9)</f>
        <v>21.678249132539996</v>
      </c>
      <c r="MV27" s="37">
        <f>MV18*SUMIFS(conditions!$48:$48,conditions!$8:$8,"&lt;="&amp;MV$9,conditions!$9:$9,"&gt;="&amp;MV$9)</f>
        <v>21.678249132539996</v>
      </c>
      <c r="MW27" s="37">
        <f>MW18*SUMIFS(conditions!$48:$48,conditions!$8:$8,"&lt;="&amp;MW$9,conditions!$9:$9,"&gt;="&amp;MW$9)</f>
        <v>21.678249132539996</v>
      </c>
      <c r="MX27" s="37">
        <f>MX18*SUMIFS(conditions!$48:$48,conditions!$8:$8,"&lt;="&amp;MX$9,conditions!$9:$9,"&gt;="&amp;MX$9)</f>
        <v>0</v>
      </c>
      <c r="MY27" s="37">
        <f>MY18*SUMIFS(conditions!$48:$48,conditions!$8:$8,"&lt;="&amp;MY$9,conditions!$9:$9,"&gt;="&amp;MY$9)</f>
        <v>0</v>
      </c>
      <c r="MZ27" s="37">
        <f>MZ18*SUMIFS(conditions!$48:$48,conditions!$8:$8,"&lt;="&amp;MZ$9,conditions!$9:$9,"&gt;="&amp;MZ$9)</f>
        <v>21.678249132539996</v>
      </c>
      <c r="NA27" s="37">
        <f>NA18*SUMIFS(conditions!$48:$48,conditions!$8:$8,"&lt;="&amp;NA$9,conditions!$9:$9,"&gt;="&amp;NA$9)</f>
        <v>21.678249132539996</v>
      </c>
      <c r="NB27" s="37">
        <f>NB18*SUMIFS(conditions!$48:$48,conditions!$8:$8,"&lt;="&amp;NB$9,conditions!$9:$9,"&gt;="&amp;NB$9)</f>
        <v>21.678249132539996</v>
      </c>
      <c r="NC27" s="37">
        <f>NC18*SUMIFS(conditions!$48:$48,conditions!$8:$8,"&lt;="&amp;NC$9,conditions!$9:$9,"&gt;="&amp;NC$9)</f>
        <v>21.678249132539996</v>
      </c>
      <c r="ND27" s="37">
        <f>ND18*SUMIFS(conditions!$48:$48,conditions!$8:$8,"&lt;="&amp;ND$9,conditions!$9:$9,"&gt;="&amp;ND$9)</f>
        <v>21.678249132539996</v>
      </c>
      <c r="NE27" s="37">
        <f>NE18*SUMIFS(conditions!$48:$48,conditions!$8:$8,"&lt;="&amp;NE$9,conditions!$9:$9,"&gt;="&amp;NE$9)</f>
        <v>0</v>
      </c>
      <c r="NF27" s="37">
        <f>NF18*SUMIFS(conditions!$48:$48,conditions!$8:$8,"&lt;="&amp;NF$9,conditions!$9:$9,"&gt;="&amp;NF$9)</f>
        <v>0</v>
      </c>
      <c r="NG27" s="37">
        <f>NG18*SUMIFS(conditions!$48:$48,conditions!$8:$8,"&lt;="&amp;NG$9,conditions!$9:$9,"&gt;="&amp;NG$9)</f>
        <v>21.678249132539996</v>
      </c>
      <c r="NH27" s="37">
        <f>NH18*SUMIFS(conditions!$48:$48,conditions!$8:$8,"&lt;="&amp;NH$9,conditions!$9:$9,"&gt;="&amp;NH$9)</f>
        <v>21.678249132539996</v>
      </c>
      <c r="NI27" s="37">
        <f>NI18*SUMIFS(conditions!$48:$48,conditions!$8:$8,"&lt;="&amp;NI$9,conditions!$9:$9,"&gt;="&amp;NI$9)</f>
        <v>21.678249132539996</v>
      </c>
      <c r="NJ27" s="37">
        <f>NJ18*SUMIFS(conditions!$48:$48,conditions!$8:$8,"&lt;="&amp;NJ$9,conditions!$9:$9,"&gt;="&amp;NJ$9)</f>
        <v>21.678249132539996</v>
      </c>
      <c r="NK27" s="37">
        <f>NK18*SUMIFS(conditions!$48:$48,conditions!$8:$8,"&lt;="&amp;NK$9,conditions!$9:$9,"&gt;="&amp;NK$9)</f>
        <v>21.678249132539996</v>
      </c>
      <c r="NL27" s="37">
        <f>NL18*SUMIFS(conditions!$48:$48,conditions!$8:$8,"&lt;="&amp;NL$9,conditions!$9:$9,"&gt;="&amp;NL$9)</f>
        <v>0</v>
      </c>
      <c r="NM27" s="37">
        <f>NM18*SUMIFS(conditions!$48:$48,conditions!$8:$8,"&lt;="&amp;NM$9,conditions!$9:$9,"&gt;="&amp;NM$9)</f>
        <v>0</v>
      </c>
      <c r="NN27" s="37">
        <f>NN18*SUMIFS(conditions!$48:$48,conditions!$8:$8,"&lt;="&amp;NN$9,conditions!$9:$9,"&gt;="&amp;NN$9)</f>
        <v>21.678249132539996</v>
      </c>
      <c r="NO27" s="37">
        <f>NO18*SUMIFS(conditions!$48:$48,conditions!$8:$8,"&lt;="&amp;NO$9,conditions!$9:$9,"&gt;="&amp;NO$9)</f>
        <v>21.678249132539996</v>
      </c>
      <c r="NP27" s="37">
        <f>NP18*SUMIFS(conditions!$48:$48,conditions!$8:$8,"&lt;="&amp;NP$9,conditions!$9:$9,"&gt;="&amp;NP$9)</f>
        <v>21.678249132539996</v>
      </c>
      <c r="NQ27" s="37">
        <f>NQ18*SUMIFS(conditions!$48:$48,conditions!$8:$8,"&lt;="&amp;NQ$9,conditions!$9:$9,"&gt;="&amp;NQ$9)</f>
        <v>21.678249132539996</v>
      </c>
      <c r="NR27" s="37">
        <f>NR18*SUMIFS(conditions!$48:$48,conditions!$8:$8,"&lt;="&amp;NR$9,conditions!$9:$9,"&gt;="&amp;NR$9)</f>
        <v>21.678249132539996</v>
      </c>
      <c r="NS27" s="37">
        <f>NS18*SUMIFS(conditions!$48:$48,conditions!$8:$8,"&lt;="&amp;NS$9,conditions!$9:$9,"&gt;="&amp;NS$9)</f>
        <v>0</v>
      </c>
      <c r="NT27" s="37">
        <f>NT18*SUMIFS(conditions!$48:$48,conditions!$8:$8,"&lt;="&amp;NT$9,conditions!$9:$9,"&gt;="&amp;NT$9)</f>
        <v>0</v>
      </c>
      <c r="NU27" s="37">
        <f>NU18*SUMIFS(conditions!$48:$48,conditions!$8:$8,"&lt;="&amp;NU$9,conditions!$9:$9,"&gt;="&amp;NU$9)</f>
        <v>21.678249132539996</v>
      </c>
      <c r="NV27" s="37">
        <f>NV18*SUMIFS(conditions!$48:$48,conditions!$8:$8,"&lt;="&amp;NV$9,conditions!$9:$9,"&gt;="&amp;NV$9)</f>
        <v>21.678249132539996</v>
      </c>
    </row>
    <row r="28" spans="1:386" s="38" customFormat="1" ht="10.199999999999999" x14ac:dyDescent="0.2">
      <c r="A28" s="31"/>
      <c r="B28" s="31"/>
      <c r="C28" s="31"/>
      <c r="D28" s="31"/>
      <c r="E28" s="31"/>
      <c r="F28" s="31"/>
      <c r="G28" s="31" t="str">
        <f>G22</f>
        <v>прибыль от продаж товаров</v>
      </c>
      <c r="H28" s="31"/>
      <c r="I28" s="31"/>
      <c r="J28" s="31" t="str">
        <f>IF($G28="","",INDEX(KPI!$H$11:$H$121,SUMIFS(KPI!$E$11:$E$121,KPI!$F$11:$F$121,$G28)))</f>
        <v>тыс.руб.</v>
      </c>
      <c r="K28" s="31"/>
      <c r="L28" s="31"/>
      <c r="M28" s="31"/>
      <c r="N28" s="31" t="str">
        <f>structure!$G$15</f>
        <v>товарная категория 5</v>
      </c>
      <c r="O28" s="31"/>
      <c r="P28" s="31"/>
      <c r="Q28" s="31"/>
      <c r="R28" s="37">
        <f t="shared" si="15"/>
        <v>2163.1552605112838</v>
      </c>
      <c r="S28" s="31"/>
      <c r="T28" s="31"/>
      <c r="U28" s="37">
        <f>U19*SUMIFS(conditions!$49:$49,conditions!$8:$8,"&lt;="&amp;U$9,conditions!$9:$9,"&gt;="&amp;U$9)</f>
        <v>6.7200000000000006</v>
      </c>
      <c r="V28" s="37">
        <f>V19*SUMIFS(conditions!$49:$49,conditions!$8:$8,"&lt;="&amp;V$9,conditions!$9:$9,"&gt;="&amp;V$9)</f>
        <v>6.7200000000000006</v>
      </c>
      <c r="W28" s="37">
        <f>W19*SUMIFS(conditions!$49:$49,conditions!$8:$8,"&lt;="&amp;W$9,conditions!$9:$9,"&gt;="&amp;W$9)</f>
        <v>6.7200000000000006</v>
      </c>
      <c r="X28" s="37">
        <f>X19*SUMIFS(conditions!$49:$49,conditions!$8:$8,"&lt;="&amp;X$9,conditions!$9:$9,"&gt;="&amp;X$9)</f>
        <v>6.7200000000000006</v>
      </c>
      <c r="Y28" s="37">
        <f>Y19*SUMIFS(conditions!$49:$49,conditions!$8:$8,"&lt;="&amp;Y$9,conditions!$9:$9,"&gt;="&amp;Y$9)</f>
        <v>6.7200000000000006</v>
      </c>
      <c r="Z28" s="37">
        <f>Z19*SUMIFS(conditions!$49:$49,conditions!$8:$8,"&lt;="&amp;Z$9,conditions!$9:$9,"&gt;="&amp;Z$9)</f>
        <v>0</v>
      </c>
      <c r="AA28" s="37">
        <f>AA19*SUMIFS(conditions!$49:$49,conditions!$8:$8,"&lt;="&amp;AA$9,conditions!$9:$9,"&gt;="&amp;AA$9)</f>
        <v>0</v>
      </c>
      <c r="AB28" s="37">
        <f>AB19*SUMIFS(conditions!$49:$49,conditions!$8:$8,"&lt;="&amp;AB$9,conditions!$9:$9,"&gt;="&amp;AB$9)</f>
        <v>6.7200000000000006</v>
      </c>
      <c r="AC28" s="37">
        <f>AC19*SUMIFS(conditions!$49:$49,conditions!$8:$8,"&lt;="&amp;AC$9,conditions!$9:$9,"&gt;="&amp;AC$9)</f>
        <v>6.7200000000000006</v>
      </c>
      <c r="AD28" s="37">
        <f>AD19*SUMIFS(conditions!$49:$49,conditions!$8:$8,"&lt;="&amp;AD$9,conditions!$9:$9,"&gt;="&amp;AD$9)</f>
        <v>6.7200000000000006</v>
      </c>
      <c r="AE28" s="37">
        <f>AE19*SUMIFS(conditions!$49:$49,conditions!$8:$8,"&lt;="&amp;AE$9,conditions!$9:$9,"&gt;="&amp;AE$9)</f>
        <v>6.7200000000000006</v>
      </c>
      <c r="AF28" s="37">
        <f>AF19*SUMIFS(conditions!$49:$49,conditions!$8:$8,"&lt;="&amp;AF$9,conditions!$9:$9,"&gt;="&amp;AF$9)</f>
        <v>6.7200000000000006</v>
      </c>
      <c r="AG28" s="37">
        <f>AG19*SUMIFS(conditions!$49:$49,conditions!$8:$8,"&lt;="&amp;AG$9,conditions!$9:$9,"&gt;="&amp;AG$9)</f>
        <v>0</v>
      </c>
      <c r="AH28" s="37">
        <f>AH19*SUMIFS(conditions!$49:$49,conditions!$8:$8,"&lt;="&amp;AH$9,conditions!$9:$9,"&gt;="&amp;AH$9)</f>
        <v>0</v>
      </c>
      <c r="AI28" s="37">
        <f>AI19*SUMIFS(conditions!$49:$49,conditions!$8:$8,"&lt;="&amp;AI$9,conditions!$9:$9,"&gt;="&amp;AI$9)</f>
        <v>6.7200000000000006</v>
      </c>
      <c r="AJ28" s="37">
        <f>AJ19*SUMIFS(conditions!$49:$49,conditions!$8:$8,"&lt;="&amp;AJ$9,conditions!$9:$9,"&gt;="&amp;AJ$9)</f>
        <v>6.7200000000000006</v>
      </c>
      <c r="AK28" s="37">
        <f>AK19*SUMIFS(conditions!$49:$49,conditions!$8:$8,"&lt;="&amp;AK$9,conditions!$9:$9,"&gt;="&amp;AK$9)</f>
        <v>6.7200000000000006</v>
      </c>
      <c r="AL28" s="37">
        <f>AL19*SUMIFS(conditions!$49:$49,conditions!$8:$8,"&lt;="&amp;AL$9,conditions!$9:$9,"&gt;="&amp;AL$9)</f>
        <v>6.7200000000000006</v>
      </c>
      <c r="AM28" s="37">
        <f>AM19*SUMIFS(conditions!$49:$49,conditions!$8:$8,"&lt;="&amp;AM$9,conditions!$9:$9,"&gt;="&amp;AM$9)</f>
        <v>6.7200000000000006</v>
      </c>
      <c r="AN28" s="37">
        <f>AN19*SUMIFS(conditions!$49:$49,conditions!$8:$8,"&lt;="&amp;AN$9,conditions!$9:$9,"&gt;="&amp;AN$9)</f>
        <v>0</v>
      </c>
      <c r="AO28" s="37">
        <f>AO19*SUMIFS(conditions!$49:$49,conditions!$8:$8,"&lt;="&amp;AO$9,conditions!$9:$9,"&gt;="&amp;AO$9)</f>
        <v>0</v>
      </c>
      <c r="AP28" s="37">
        <f>AP19*SUMIFS(conditions!$49:$49,conditions!$8:$8,"&lt;="&amp;AP$9,conditions!$9:$9,"&gt;="&amp;AP$9)</f>
        <v>6.7200000000000006</v>
      </c>
      <c r="AQ28" s="37">
        <f>AQ19*SUMIFS(conditions!$49:$49,conditions!$8:$8,"&lt;="&amp;AQ$9,conditions!$9:$9,"&gt;="&amp;AQ$9)</f>
        <v>6.7200000000000006</v>
      </c>
      <c r="AR28" s="37">
        <f>AR19*SUMIFS(conditions!$49:$49,conditions!$8:$8,"&lt;="&amp;AR$9,conditions!$9:$9,"&gt;="&amp;AR$9)</f>
        <v>6.7200000000000006</v>
      </c>
      <c r="AS28" s="37">
        <f>AS19*SUMIFS(conditions!$49:$49,conditions!$8:$8,"&lt;="&amp;AS$9,conditions!$9:$9,"&gt;="&amp;AS$9)</f>
        <v>6.7200000000000006</v>
      </c>
      <c r="AT28" s="37">
        <f>AT19*SUMIFS(conditions!$49:$49,conditions!$8:$8,"&lt;="&amp;AT$9,conditions!$9:$9,"&gt;="&amp;AT$9)</f>
        <v>6.7200000000000006</v>
      </c>
      <c r="AU28" s="37">
        <f>AU19*SUMIFS(conditions!$49:$49,conditions!$8:$8,"&lt;="&amp;AU$9,conditions!$9:$9,"&gt;="&amp;AU$9)</f>
        <v>0</v>
      </c>
      <c r="AV28" s="37">
        <f>AV19*SUMIFS(conditions!$49:$49,conditions!$8:$8,"&lt;="&amp;AV$9,conditions!$9:$9,"&gt;="&amp;AV$9)</f>
        <v>0</v>
      </c>
      <c r="AW28" s="37">
        <f>AW19*SUMIFS(conditions!$49:$49,conditions!$8:$8,"&lt;="&amp;AW$9,conditions!$9:$9,"&gt;="&amp;AW$9)</f>
        <v>6.7200000000000006</v>
      </c>
      <c r="AX28" s="37">
        <f>AX19*SUMIFS(conditions!$49:$49,conditions!$8:$8,"&lt;="&amp;AX$9,conditions!$9:$9,"&gt;="&amp;AX$9)</f>
        <v>6.7200000000000006</v>
      </c>
      <c r="AY28" s="37">
        <f>AY19*SUMIFS(conditions!$49:$49,conditions!$8:$8,"&lt;="&amp;AY$9,conditions!$9:$9,"&gt;="&amp;AY$9)</f>
        <v>6.7200000000000006</v>
      </c>
      <c r="AZ28" s="37">
        <f>AZ19*SUMIFS(conditions!$49:$49,conditions!$8:$8,"&lt;="&amp;AZ$9,conditions!$9:$9,"&gt;="&amp;AZ$9)</f>
        <v>8.4000000000000021</v>
      </c>
      <c r="BA28" s="37">
        <f>BA19*SUMIFS(conditions!$49:$49,conditions!$8:$8,"&lt;="&amp;BA$9,conditions!$9:$9,"&gt;="&amp;BA$9)</f>
        <v>8.4000000000000021</v>
      </c>
      <c r="BB28" s="37">
        <f>BB19*SUMIFS(conditions!$49:$49,conditions!$8:$8,"&lt;="&amp;BB$9,conditions!$9:$9,"&gt;="&amp;BB$9)</f>
        <v>0</v>
      </c>
      <c r="BC28" s="37">
        <f>BC19*SUMIFS(conditions!$49:$49,conditions!$8:$8,"&lt;="&amp;BC$9,conditions!$9:$9,"&gt;="&amp;BC$9)</f>
        <v>0</v>
      </c>
      <c r="BD28" s="37">
        <f>BD19*SUMIFS(conditions!$49:$49,conditions!$8:$8,"&lt;="&amp;BD$9,conditions!$9:$9,"&gt;="&amp;BD$9)</f>
        <v>8.4000000000000021</v>
      </c>
      <c r="BE28" s="37">
        <f>BE19*SUMIFS(conditions!$49:$49,conditions!$8:$8,"&lt;="&amp;BE$9,conditions!$9:$9,"&gt;="&amp;BE$9)</f>
        <v>8.4000000000000021</v>
      </c>
      <c r="BF28" s="37">
        <f>BF19*SUMIFS(conditions!$49:$49,conditions!$8:$8,"&lt;="&amp;BF$9,conditions!$9:$9,"&gt;="&amp;BF$9)</f>
        <v>8.4000000000000021</v>
      </c>
      <c r="BG28" s="37">
        <f>BG19*SUMIFS(conditions!$49:$49,conditions!$8:$8,"&lt;="&amp;BG$9,conditions!$9:$9,"&gt;="&amp;BG$9)</f>
        <v>8.4000000000000021</v>
      </c>
      <c r="BH28" s="37">
        <f>BH19*SUMIFS(conditions!$49:$49,conditions!$8:$8,"&lt;="&amp;BH$9,conditions!$9:$9,"&gt;="&amp;BH$9)</f>
        <v>8.4000000000000021</v>
      </c>
      <c r="BI28" s="37">
        <f>BI19*SUMIFS(conditions!$49:$49,conditions!$8:$8,"&lt;="&amp;BI$9,conditions!$9:$9,"&gt;="&amp;BI$9)</f>
        <v>0</v>
      </c>
      <c r="BJ28" s="37">
        <f>BJ19*SUMIFS(conditions!$49:$49,conditions!$8:$8,"&lt;="&amp;BJ$9,conditions!$9:$9,"&gt;="&amp;BJ$9)</f>
        <v>0</v>
      </c>
      <c r="BK28" s="37">
        <f>BK19*SUMIFS(conditions!$49:$49,conditions!$8:$8,"&lt;="&amp;BK$9,conditions!$9:$9,"&gt;="&amp;BK$9)</f>
        <v>8.4000000000000021</v>
      </c>
      <c r="BL28" s="37">
        <f>BL19*SUMIFS(conditions!$49:$49,conditions!$8:$8,"&lt;="&amp;BL$9,conditions!$9:$9,"&gt;="&amp;BL$9)</f>
        <v>8.4000000000000021</v>
      </c>
      <c r="BM28" s="37">
        <f>BM19*SUMIFS(conditions!$49:$49,conditions!$8:$8,"&lt;="&amp;BM$9,conditions!$9:$9,"&gt;="&amp;BM$9)</f>
        <v>8.4000000000000021</v>
      </c>
      <c r="BN28" s="37">
        <f>BN19*SUMIFS(conditions!$49:$49,conditions!$8:$8,"&lt;="&amp;BN$9,conditions!$9:$9,"&gt;="&amp;BN$9)</f>
        <v>8.4000000000000021</v>
      </c>
      <c r="BO28" s="37">
        <f>BO19*SUMIFS(conditions!$49:$49,conditions!$8:$8,"&lt;="&amp;BO$9,conditions!$9:$9,"&gt;="&amp;BO$9)</f>
        <v>8.4000000000000021</v>
      </c>
      <c r="BP28" s="37">
        <f>BP19*SUMIFS(conditions!$49:$49,conditions!$8:$8,"&lt;="&amp;BP$9,conditions!$9:$9,"&gt;="&amp;BP$9)</f>
        <v>0</v>
      </c>
      <c r="BQ28" s="37">
        <f>BQ19*SUMIFS(conditions!$49:$49,conditions!$8:$8,"&lt;="&amp;BQ$9,conditions!$9:$9,"&gt;="&amp;BQ$9)</f>
        <v>0</v>
      </c>
      <c r="BR28" s="37">
        <f>BR19*SUMIFS(conditions!$49:$49,conditions!$8:$8,"&lt;="&amp;BR$9,conditions!$9:$9,"&gt;="&amp;BR$9)</f>
        <v>8.4000000000000021</v>
      </c>
      <c r="BS28" s="37">
        <f>BS19*SUMIFS(conditions!$49:$49,conditions!$8:$8,"&lt;="&amp;BS$9,conditions!$9:$9,"&gt;="&amp;BS$9)</f>
        <v>8.4000000000000021</v>
      </c>
      <c r="BT28" s="37">
        <f>BT19*SUMIFS(conditions!$49:$49,conditions!$8:$8,"&lt;="&amp;BT$9,conditions!$9:$9,"&gt;="&amp;BT$9)</f>
        <v>8.4000000000000021</v>
      </c>
      <c r="BU28" s="37">
        <f>BU19*SUMIFS(conditions!$49:$49,conditions!$8:$8,"&lt;="&amp;BU$9,conditions!$9:$9,"&gt;="&amp;BU$9)</f>
        <v>8.4000000000000021</v>
      </c>
      <c r="BV28" s="37">
        <f>BV19*SUMIFS(conditions!$49:$49,conditions!$8:$8,"&lt;="&amp;BV$9,conditions!$9:$9,"&gt;="&amp;BV$9)</f>
        <v>8.4000000000000021</v>
      </c>
      <c r="BW28" s="37">
        <f>BW19*SUMIFS(conditions!$49:$49,conditions!$8:$8,"&lt;="&amp;BW$9,conditions!$9:$9,"&gt;="&amp;BW$9)</f>
        <v>0</v>
      </c>
      <c r="BX28" s="37">
        <f>BX19*SUMIFS(conditions!$49:$49,conditions!$8:$8,"&lt;="&amp;BX$9,conditions!$9:$9,"&gt;="&amp;BX$9)</f>
        <v>0</v>
      </c>
      <c r="BY28" s="37">
        <f>BY19*SUMIFS(conditions!$49:$49,conditions!$8:$8,"&lt;="&amp;BY$9,conditions!$9:$9,"&gt;="&amp;BY$9)</f>
        <v>8.4000000000000021</v>
      </c>
      <c r="BZ28" s="37">
        <f>BZ19*SUMIFS(conditions!$49:$49,conditions!$8:$8,"&lt;="&amp;BZ$9,conditions!$9:$9,"&gt;="&amp;BZ$9)</f>
        <v>8.4000000000000021</v>
      </c>
      <c r="CA28" s="37">
        <f>CA19*SUMIFS(conditions!$49:$49,conditions!$8:$8,"&lt;="&amp;CA$9,conditions!$9:$9,"&gt;="&amp;CA$9)</f>
        <v>8.4000000000000021</v>
      </c>
      <c r="CB28" s="37">
        <f>CB19*SUMIFS(conditions!$49:$49,conditions!$8:$8,"&lt;="&amp;CB$9,conditions!$9:$9,"&gt;="&amp;CB$9)</f>
        <v>8.4000000000000021</v>
      </c>
      <c r="CC28" s="37">
        <f>CC19*SUMIFS(conditions!$49:$49,conditions!$8:$8,"&lt;="&amp;CC$9,conditions!$9:$9,"&gt;="&amp;CC$9)</f>
        <v>8.4000000000000021</v>
      </c>
      <c r="CD28" s="37">
        <f>CD19*SUMIFS(conditions!$49:$49,conditions!$8:$8,"&lt;="&amp;CD$9,conditions!$9:$9,"&gt;="&amp;CD$9)</f>
        <v>0</v>
      </c>
      <c r="CE28" s="37">
        <f>CE19*SUMIFS(conditions!$49:$49,conditions!$8:$8,"&lt;="&amp;CE$9,conditions!$9:$9,"&gt;="&amp;CE$9)</f>
        <v>0</v>
      </c>
      <c r="CF28" s="37">
        <f>CF19*SUMIFS(conditions!$49:$49,conditions!$8:$8,"&lt;="&amp;CF$9,conditions!$9:$9,"&gt;="&amp;CF$9)</f>
        <v>5.6000000000000014</v>
      </c>
      <c r="CG28" s="37">
        <f>CG19*SUMIFS(conditions!$49:$49,conditions!$8:$8,"&lt;="&amp;CG$9,conditions!$9:$9,"&gt;="&amp;CG$9)</f>
        <v>5.6000000000000014</v>
      </c>
      <c r="CH28" s="37">
        <f>CH19*SUMIFS(conditions!$49:$49,conditions!$8:$8,"&lt;="&amp;CH$9,conditions!$9:$9,"&gt;="&amp;CH$9)</f>
        <v>5.6000000000000014</v>
      </c>
      <c r="CI28" s="37">
        <f>CI19*SUMIFS(conditions!$49:$49,conditions!$8:$8,"&lt;="&amp;CI$9,conditions!$9:$9,"&gt;="&amp;CI$9)</f>
        <v>5.6000000000000014</v>
      </c>
      <c r="CJ28" s="37">
        <f>CJ19*SUMIFS(conditions!$49:$49,conditions!$8:$8,"&lt;="&amp;CJ$9,conditions!$9:$9,"&gt;="&amp;CJ$9)</f>
        <v>5.6000000000000014</v>
      </c>
      <c r="CK28" s="37">
        <f>CK19*SUMIFS(conditions!$49:$49,conditions!$8:$8,"&lt;="&amp;CK$9,conditions!$9:$9,"&gt;="&amp;CK$9)</f>
        <v>0</v>
      </c>
      <c r="CL28" s="37">
        <f>CL19*SUMIFS(conditions!$49:$49,conditions!$8:$8,"&lt;="&amp;CL$9,conditions!$9:$9,"&gt;="&amp;CL$9)</f>
        <v>0</v>
      </c>
      <c r="CM28" s="37">
        <f>CM19*SUMIFS(conditions!$49:$49,conditions!$8:$8,"&lt;="&amp;CM$9,conditions!$9:$9,"&gt;="&amp;CM$9)</f>
        <v>5.6000000000000014</v>
      </c>
      <c r="CN28" s="37">
        <f>CN19*SUMIFS(conditions!$49:$49,conditions!$8:$8,"&lt;="&amp;CN$9,conditions!$9:$9,"&gt;="&amp;CN$9)</f>
        <v>5.6000000000000014</v>
      </c>
      <c r="CO28" s="37">
        <f>CO19*SUMIFS(conditions!$49:$49,conditions!$8:$8,"&lt;="&amp;CO$9,conditions!$9:$9,"&gt;="&amp;CO$9)</f>
        <v>5.6000000000000014</v>
      </c>
      <c r="CP28" s="37">
        <f>CP19*SUMIFS(conditions!$49:$49,conditions!$8:$8,"&lt;="&amp;CP$9,conditions!$9:$9,"&gt;="&amp;CP$9)</f>
        <v>5.6000000000000014</v>
      </c>
      <c r="CQ28" s="37">
        <f>CQ19*SUMIFS(conditions!$49:$49,conditions!$8:$8,"&lt;="&amp;CQ$9,conditions!$9:$9,"&gt;="&amp;CQ$9)</f>
        <v>5.6000000000000014</v>
      </c>
      <c r="CR28" s="37">
        <f>CR19*SUMIFS(conditions!$49:$49,conditions!$8:$8,"&lt;="&amp;CR$9,conditions!$9:$9,"&gt;="&amp;CR$9)</f>
        <v>0</v>
      </c>
      <c r="CS28" s="37">
        <f>CS19*SUMIFS(conditions!$49:$49,conditions!$8:$8,"&lt;="&amp;CS$9,conditions!$9:$9,"&gt;="&amp;CS$9)</f>
        <v>0</v>
      </c>
      <c r="CT28" s="37">
        <f>CT19*SUMIFS(conditions!$49:$49,conditions!$8:$8,"&lt;="&amp;CT$9,conditions!$9:$9,"&gt;="&amp;CT$9)</f>
        <v>5.6000000000000014</v>
      </c>
      <c r="CU28" s="37">
        <f>CU19*SUMIFS(conditions!$49:$49,conditions!$8:$8,"&lt;="&amp;CU$9,conditions!$9:$9,"&gt;="&amp;CU$9)</f>
        <v>5.6000000000000014</v>
      </c>
      <c r="CV28" s="37">
        <f>CV19*SUMIFS(conditions!$49:$49,conditions!$8:$8,"&lt;="&amp;CV$9,conditions!$9:$9,"&gt;="&amp;CV$9)</f>
        <v>5.6000000000000014</v>
      </c>
      <c r="CW28" s="37">
        <f>CW19*SUMIFS(conditions!$49:$49,conditions!$8:$8,"&lt;="&amp;CW$9,conditions!$9:$9,"&gt;="&amp;CW$9)</f>
        <v>5.6000000000000014</v>
      </c>
      <c r="CX28" s="37">
        <f>CX19*SUMIFS(conditions!$49:$49,conditions!$8:$8,"&lt;="&amp;CX$9,conditions!$9:$9,"&gt;="&amp;CX$9)</f>
        <v>5.6000000000000014</v>
      </c>
      <c r="CY28" s="37">
        <f>CY19*SUMIFS(conditions!$49:$49,conditions!$8:$8,"&lt;="&amp;CY$9,conditions!$9:$9,"&gt;="&amp;CY$9)</f>
        <v>0</v>
      </c>
      <c r="CZ28" s="37">
        <f>CZ19*SUMIFS(conditions!$49:$49,conditions!$8:$8,"&lt;="&amp;CZ$9,conditions!$9:$9,"&gt;="&amp;CZ$9)</f>
        <v>0</v>
      </c>
      <c r="DA28" s="37">
        <f>DA19*SUMIFS(conditions!$49:$49,conditions!$8:$8,"&lt;="&amp;DA$9,conditions!$9:$9,"&gt;="&amp;DA$9)</f>
        <v>5.6000000000000014</v>
      </c>
      <c r="DB28" s="37">
        <f>DB19*SUMIFS(conditions!$49:$49,conditions!$8:$8,"&lt;="&amp;DB$9,conditions!$9:$9,"&gt;="&amp;DB$9)</f>
        <v>5.6000000000000014</v>
      </c>
      <c r="DC28" s="37">
        <f>DC19*SUMIFS(conditions!$49:$49,conditions!$8:$8,"&lt;="&amp;DC$9,conditions!$9:$9,"&gt;="&amp;DC$9)</f>
        <v>5.6000000000000014</v>
      </c>
      <c r="DD28" s="37">
        <f>DD19*SUMIFS(conditions!$49:$49,conditions!$8:$8,"&lt;="&amp;DD$9,conditions!$9:$9,"&gt;="&amp;DD$9)</f>
        <v>5.6000000000000014</v>
      </c>
      <c r="DE28" s="37">
        <f>DE19*SUMIFS(conditions!$49:$49,conditions!$8:$8,"&lt;="&amp;DE$9,conditions!$9:$9,"&gt;="&amp;DE$9)</f>
        <v>5.6000000000000014</v>
      </c>
      <c r="DF28" s="37">
        <f>DF19*SUMIFS(conditions!$49:$49,conditions!$8:$8,"&lt;="&amp;DF$9,conditions!$9:$9,"&gt;="&amp;DF$9)</f>
        <v>0</v>
      </c>
      <c r="DG28" s="37">
        <f>DG19*SUMIFS(conditions!$49:$49,conditions!$8:$8,"&lt;="&amp;DG$9,conditions!$9:$9,"&gt;="&amp;DG$9)</f>
        <v>0</v>
      </c>
      <c r="DH28" s="37">
        <f>DH19*SUMIFS(conditions!$49:$49,conditions!$8:$8,"&lt;="&amp;DH$9,conditions!$9:$9,"&gt;="&amp;DH$9)</f>
        <v>5.6000000000000014</v>
      </c>
      <c r="DI28" s="37">
        <f>DI19*SUMIFS(conditions!$49:$49,conditions!$8:$8,"&lt;="&amp;DI$9,conditions!$9:$9,"&gt;="&amp;DI$9)</f>
        <v>5.5440000000000005</v>
      </c>
      <c r="DJ28" s="37">
        <f>DJ19*SUMIFS(conditions!$49:$49,conditions!$8:$8,"&lt;="&amp;DJ$9,conditions!$9:$9,"&gt;="&amp;DJ$9)</f>
        <v>5.5440000000000005</v>
      </c>
      <c r="DK28" s="37">
        <f>DK19*SUMIFS(conditions!$49:$49,conditions!$8:$8,"&lt;="&amp;DK$9,conditions!$9:$9,"&gt;="&amp;DK$9)</f>
        <v>5.5440000000000005</v>
      </c>
      <c r="DL28" s="37">
        <f>DL19*SUMIFS(conditions!$49:$49,conditions!$8:$8,"&lt;="&amp;DL$9,conditions!$9:$9,"&gt;="&amp;DL$9)</f>
        <v>5.5440000000000005</v>
      </c>
      <c r="DM28" s="37">
        <f>DM19*SUMIFS(conditions!$49:$49,conditions!$8:$8,"&lt;="&amp;DM$9,conditions!$9:$9,"&gt;="&amp;DM$9)</f>
        <v>0</v>
      </c>
      <c r="DN28" s="37">
        <f>DN19*SUMIFS(conditions!$49:$49,conditions!$8:$8,"&lt;="&amp;DN$9,conditions!$9:$9,"&gt;="&amp;DN$9)</f>
        <v>0</v>
      </c>
      <c r="DO28" s="37">
        <f>DO19*SUMIFS(conditions!$49:$49,conditions!$8:$8,"&lt;="&amp;DO$9,conditions!$9:$9,"&gt;="&amp;DO$9)</f>
        <v>5.5440000000000005</v>
      </c>
      <c r="DP28" s="37">
        <f>DP19*SUMIFS(conditions!$49:$49,conditions!$8:$8,"&lt;="&amp;DP$9,conditions!$9:$9,"&gt;="&amp;DP$9)</f>
        <v>5.5440000000000005</v>
      </c>
      <c r="DQ28" s="37">
        <f>DQ19*SUMIFS(conditions!$49:$49,conditions!$8:$8,"&lt;="&amp;DQ$9,conditions!$9:$9,"&gt;="&amp;DQ$9)</f>
        <v>5.5440000000000005</v>
      </c>
      <c r="DR28" s="37">
        <f>DR19*SUMIFS(conditions!$49:$49,conditions!$8:$8,"&lt;="&amp;DR$9,conditions!$9:$9,"&gt;="&amp;DR$9)</f>
        <v>5.5440000000000005</v>
      </c>
      <c r="DS28" s="37">
        <f>DS19*SUMIFS(conditions!$49:$49,conditions!$8:$8,"&lt;="&amp;DS$9,conditions!$9:$9,"&gt;="&amp;DS$9)</f>
        <v>5.5440000000000005</v>
      </c>
      <c r="DT28" s="37">
        <f>DT19*SUMIFS(conditions!$49:$49,conditions!$8:$8,"&lt;="&amp;DT$9,conditions!$9:$9,"&gt;="&amp;DT$9)</f>
        <v>0</v>
      </c>
      <c r="DU28" s="37">
        <f>DU19*SUMIFS(conditions!$49:$49,conditions!$8:$8,"&lt;="&amp;DU$9,conditions!$9:$9,"&gt;="&amp;DU$9)</f>
        <v>0</v>
      </c>
      <c r="DV28" s="37">
        <f>DV19*SUMIFS(conditions!$49:$49,conditions!$8:$8,"&lt;="&amp;DV$9,conditions!$9:$9,"&gt;="&amp;DV$9)</f>
        <v>5.5440000000000005</v>
      </c>
      <c r="DW28" s="37">
        <f>DW19*SUMIFS(conditions!$49:$49,conditions!$8:$8,"&lt;="&amp;DW$9,conditions!$9:$9,"&gt;="&amp;DW$9)</f>
        <v>5.5440000000000005</v>
      </c>
      <c r="DX28" s="37">
        <f>DX19*SUMIFS(conditions!$49:$49,conditions!$8:$8,"&lt;="&amp;DX$9,conditions!$9:$9,"&gt;="&amp;DX$9)</f>
        <v>5.5440000000000005</v>
      </c>
      <c r="DY28" s="37">
        <f>DY19*SUMIFS(conditions!$49:$49,conditions!$8:$8,"&lt;="&amp;DY$9,conditions!$9:$9,"&gt;="&amp;DY$9)</f>
        <v>5.5440000000000005</v>
      </c>
      <c r="DZ28" s="37">
        <f>DZ19*SUMIFS(conditions!$49:$49,conditions!$8:$8,"&lt;="&amp;DZ$9,conditions!$9:$9,"&gt;="&amp;DZ$9)</f>
        <v>5.5440000000000005</v>
      </c>
      <c r="EA28" s="37">
        <f>EA19*SUMIFS(conditions!$49:$49,conditions!$8:$8,"&lt;="&amp;EA$9,conditions!$9:$9,"&gt;="&amp;EA$9)</f>
        <v>0</v>
      </c>
      <c r="EB28" s="37">
        <f>EB19*SUMIFS(conditions!$49:$49,conditions!$8:$8,"&lt;="&amp;EB$9,conditions!$9:$9,"&gt;="&amp;EB$9)</f>
        <v>0</v>
      </c>
      <c r="EC28" s="37">
        <f>EC19*SUMIFS(conditions!$49:$49,conditions!$8:$8,"&lt;="&amp;EC$9,conditions!$9:$9,"&gt;="&amp;EC$9)</f>
        <v>5.5440000000000005</v>
      </c>
      <c r="ED28" s="37">
        <f>ED19*SUMIFS(conditions!$49:$49,conditions!$8:$8,"&lt;="&amp;ED$9,conditions!$9:$9,"&gt;="&amp;ED$9)</f>
        <v>5.5440000000000005</v>
      </c>
      <c r="EE28" s="37">
        <f>EE19*SUMIFS(conditions!$49:$49,conditions!$8:$8,"&lt;="&amp;EE$9,conditions!$9:$9,"&gt;="&amp;EE$9)</f>
        <v>5.5440000000000005</v>
      </c>
      <c r="EF28" s="37">
        <f>EF19*SUMIFS(conditions!$49:$49,conditions!$8:$8,"&lt;="&amp;EF$9,conditions!$9:$9,"&gt;="&amp;EF$9)</f>
        <v>5.5440000000000005</v>
      </c>
      <c r="EG28" s="37">
        <f>EG19*SUMIFS(conditions!$49:$49,conditions!$8:$8,"&lt;="&amp;EG$9,conditions!$9:$9,"&gt;="&amp;EG$9)</f>
        <v>5.5440000000000005</v>
      </c>
      <c r="EH28" s="37">
        <f>EH19*SUMIFS(conditions!$49:$49,conditions!$8:$8,"&lt;="&amp;EH$9,conditions!$9:$9,"&gt;="&amp;EH$9)</f>
        <v>0</v>
      </c>
      <c r="EI28" s="37">
        <f>EI19*SUMIFS(conditions!$49:$49,conditions!$8:$8,"&lt;="&amp;EI$9,conditions!$9:$9,"&gt;="&amp;EI$9)</f>
        <v>0</v>
      </c>
      <c r="EJ28" s="37">
        <f>EJ19*SUMIFS(conditions!$49:$49,conditions!$8:$8,"&lt;="&amp;EJ$9,conditions!$9:$9,"&gt;="&amp;EJ$9)</f>
        <v>5.5440000000000005</v>
      </c>
      <c r="EK28" s="37">
        <f>EK19*SUMIFS(conditions!$49:$49,conditions!$8:$8,"&lt;="&amp;EK$9,conditions!$9:$9,"&gt;="&amp;EK$9)</f>
        <v>5.5440000000000005</v>
      </c>
      <c r="EL28" s="37">
        <f>EL19*SUMIFS(conditions!$49:$49,conditions!$8:$8,"&lt;="&amp;EL$9,conditions!$9:$9,"&gt;="&amp;EL$9)</f>
        <v>5.5440000000000005</v>
      </c>
      <c r="EM28" s="37">
        <f>EM19*SUMIFS(conditions!$49:$49,conditions!$8:$8,"&lt;="&amp;EM$9,conditions!$9:$9,"&gt;="&amp;EM$9)</f>
        <v>5.5440000000000005</v>
      </c>
      <c r="EN28" s="37">
        <f>EN19*SUMIFS(conditions!$49:$49,conditions!$8:$8,"&lt;="&amp;EN$9,conditions!$9:$9,"&gt;="&amp;EN$9)</f>
        <v>6.6528000000000009</v>
      </c>
      <c r="EO28" s="37">
        <f>EO19*SUMIFS(conditions!$49:$49,conditions!$8:$8,"&lt;="&amp;EO$9,conditions!$9:$9,"&gt;="&amp;EO$9)</f>
        <v>0</v>
      </c>
      <c r="EP28" s="37">
        <f>EP19*SUMIFS(conditions!$49:$49,conditions!$8:$8,"&lt;="&amp;EP$9,conditions!$9:$9,"&gt;="&amp;EP$9)</f>
        <v>0</v>
      </c>
      <c r="EQ28" s="37">
        <f>EQ19*SUMIFS(conditions!$49:$49,conditions!$8:$8,"&lt;="&amp;EQ$9,conditions!$9:$9,"&gt;="&amp;EQ$9)</f>
        <v>6.6528000000000009</v>
      </c>
      <c r="ER28" s="37">
        <f>ER19*SUMIFS(conditions!$49:$49,conditions!$8:$8,"&lt;="&amp;ER$9,conditions!$9:$9,"&gt;="&amp;ER$9)</f>
        <v>6.6528000000000009</v>
      </c>
      <c r="ES28" s="37">
        <f>ES19*SUMIFS(conditions!$49:$49,conditions!$8:$8,"&lt;="&amp;ES$9,conditions!$9:$9,"&gt;="&amp;ES$9)</f>
        <v>6.6528000000000009</v>
      </c>
      <c r="ET28" s="37">
        <f>ET19*SUMIFS(conditions!$49:$49,conditions!$8:$8,"&lt;="&amp;ET$9,conditions!$9:$9,"&gt;="&amp;ET$9)</f>
        <v>6.6528000000000009</v>
      </c>
      <c r="EU28" s="37">
        <f>EU19*SUMIFS(conditions!$49:$49,conditions!$8:$8,"&lt;="&amp;EU$9,conditions!$9:$9,"&gt;="&amp;EU$9)</f>
        <v>6.6528000000000009</v>
      </c>
      <c r="EV28" s="37">
        <f>EV19*SUMIFS(conditions!$49:$49,conditions!$8:$8,"&lt;="&amp;EV$9,conditions!$9:$9,"&gt;="&amp;EV$9)</f>
        <v>0</v>
      </c>
      <c r="EW28" s="37">
        <f>EW19*SUMIFS(conditions!$49:$49,conditions!$8:$8,"&lt;="&amp;EW$9,conditions!$9:$9,"&gt;="&amp;EW$9)</f>
        <v>0</v>
      </c>
      <c r="EX28" s="37">
        <f>EX19*SUMIFS(conditions!$49:$49,conditions!$8:$8,"&lt;="&amp;EX$9,conditions!$9:$9,"&gt;="&amp;EX$9)</f>
        <v>6.6528000000000009</v>
      </c>
      <c r="EY28" s="37">
        <f>EY19*SUMIFS(conditions!$49:$49,conditions!$8:$8,"&lt;="&amp;EY$9,conditions!$9:$9,"&gt;="&amp;EY$9)</f>
        <v>6.6528000000000009</v>
      </c>
      <c r="EZ28" s="37">
        <f>EZ19*SUMIFS(conditions!$49:$49,conditions!$8:$8,"&lt;="&amp;EZ$9,conditions!$9:$9,"&gt;="&amp;EZ$9)</f>
        <v>6.6528000000000009</v>
      </c>
      <c r="FA28" s="37">
        <f>FA19*SUMIFS(conditions!$49:$49,conditions!$8:$8,"&lt;="&amp;FA$9,conditions!$9:$9,"&gt;="&amp;FA$9)</f>
        <v>6.6528000000000009</v>
      </c>
      <c r="FB28" s="37">
        <f>FB19*SUMIFS(conditions!$49:$49,conditions!$8:$8,"&lt;="&amp;FB$9,conditions!$9:$9,"&gt;="&amp;FB$9)</f>
        <v>6.6528000000000009</v>
      </c>
      <c r="FC28" s="37">
        <f>FC19*SUMIFS(conditions!$49:$49,conditions!$8:$8,"&lt;="&amp;FC$9,conditions!$9:$9,"&gt;="&amp;FC$9)</f>
        <v>0</v>
      </c>
      <c r="FD28" s="37">
        <f>FD19*SUMIFS(conditions!$49:$49,conditions!$8:$8,"&lt;="&amp;FD$9,conditions!$9:$9,"&gt;="&amp;FD$9)</f>
        <v>0</v>
      </c>
      <c r="FE28" s="37">
        <f>FE19*SUMIFS(conditions!$49:$49,conditions!$8:$8,"&lt;="&amp;FE$9,conditions!$9:$9,"&gt;="&amp;FE$9)</f>
        <v>6.6528000000000009</v>
      </c>
      <c r="FF28" s="37">
        <f>FF19*SUMIFS(conditions!$49:$49,conditions!$8:$8,"&lt;="&amp;FF$9,conditions!$9:$9,"&gt;="&amp;FF$9)</f>
        <v>6.6528000000000009</v>
      </c>
      <c r="FG28" s="37">
        <f>FG19*SUMIFS(conditions!$49:$49,conditions!$8:$8,"&lt;="&amp;FG$9,conditions!$9:$9,"&gt;="&amp;FG$9)</f>
        <v>6.6528000000000009</v>
      </c>
      <c r="FH28" s="37">
        <f>FH19*SUMIFS(conditions!$49:$49,conditions!$8:$8,"&lt;="&amp;FH$9,conditions!$9:$9,"&gt;="&amp;FH$9)</f>
        <v>6.6528000000000009</v>
      </c>
      <c r="FI28" s="37">
        <f>FI19*SUMIFS(conditions!$49:$49,conditions!$8:$8,"&lt;="&amp;FI$9,conditions!$9:$9,"&gt;="&amp;FI$9)</f>
        <v>6.6528000000000009</v>
      </c>
      <c r="FJ28" s="37">
        <f>FJ19*SUMIFS(conditions!$49:$49,conditions!$8:$8,"&lt;="&amp;FJ$9,conditions!$9:$9,"&gt;="&amp;FJ$9)</f>
        <v>0</v>
      </c>
      <c r="FK28" s="37">
        <f>FK19*SUMIFS(conditions!$49:$49,conditions!$8:$8,"&lt;="&amp;FK$9,conditions!$9:$9,"&gt;="&amp;FK$9)</f>
        <v>0</v>
      </c>
      <c r="FL28" s="37">
        <f>FL19*SUMIFS(conditions!$49:$49,conditions!$8:$8,"&lt;="&amp;FL$9,conditions!$9:$9,"&gt;="&amp;FL$9)</f>
        <v>6.6528000000000009</v>
      </c>
      <c r="FM28" s="37">
        <f>FM19*SUMIFS(conditions!$49:$49,conditions!$8:$8,"&lt;="&amp;FM$9,conditions!$9:$9,"&gt;="&amp;FM$9)</f>
        <v>6.6528000000000009</v>
      </c>
      <c r="FN28" s="37">
        <f>FN19*SUMIFS(conditions!$49:$49,conditions!$8:$8,"&lt;="&amp;FN$9,conditions!$9:$9,"&gt;="&amp;FN$9)</f>
        <v>6.6528000000000009</v>
      </c>
      <c r="FO28" s="37">
        <f>FO19*SUMIFS(conditions!$49:$49,conditions!$8:$8,"&lt;="&amp;FO$9,conditions!$9:$9,"&gt;="&amp;FO$9)</f>
        <v>6.6528000000000009</v>
      </c>
      <c r="FP28" s="37">
        <f>FP19*SUMIFS(conditions!$49:$49,conditions!$8:$8,"&lt;="&amp;FP$9,conditions!$9:$9,"&gt;="&amp;FP$9)</f>
        <v>6.6528000000000009</v>
      </c>
      <c r="FQ28" s="37">
        <f>FQ19*SUMIFS(conditions!$49:$49,conditions!$8:$8,"&lt;="&amp;FQ$9,conditions!$9:$9,"&gt;="&amp;FQ$9)</f>
        <v>0</v>
      </c>
      <c r="FR28" s="37">
        <f>FR19*SUMIFS(conditions!$49:$49,conditions!$8:$8,"&lt;="&amp;FR$9,conditions!$9:$9,"&gt;="&amp;FR$9)</f>
        <v>0</v>
      </c>
      <c r="FS28" s="37">
        <f>FS19*SUMIFS(conditions!$49:$49,conditions!$8:$8,"&lt;="&amp;FS$9,conditions!$9:$9,"&gt;="&amp;FS$9)</f>
        <v>6.9854400000000005</v>
      </c>
      <c r="FT28" s="37">
        <f>FT19*SUMIFS(conditions!$49:$49,conditions!$8:$8,"&lt;="&amp;FT$9,conditions!$9:$9,"&gt;="&amp;FT$9)</f>
        <v>6.9854400000000005</v>
      </c>
      <c r="FU28" s="37">
        <f>FU19*SUMIFS(conditions!$49:$49,conditions!$8:$8,"&lt;="&amp;FU$9,conditions!$9:$9,"&gt;="&amp;FU$9)</f>
        <v>6.9854400000000005</v>
      </c>
      <c r="FV28" s="37">
        <f>FV19*SUMIFS(conditions!$49:$49,conditions!$8:$8,"&lt;="&amp;FV$9,conditions!$9:$9,"&gt;="&amp;FV$9)</f>
        <v>6.9854400000000005</v>
      </c>
      <c r="FW28" s="37">
        <f>FW19*SUMIFS(conditions!$49:$49,conditions!$8:$8,"&lt;="&amp;FW$9,conditions!$9:$9,"&gt;="&amp;FW$9)</f>
        <v>6.9854400000000005</v>
      </c>
      <c r="FX28" s="37">
        <f>FX19*SUMIFS(conditions!$49:$49,conditions!$8:$8,"&lt;="&amp;FX$9,conditions!$9:$9,"&gt;="&amp;FX$9)</f>
        <v>0</v>
      </c>
      <c r="FY28" s="37">
        <f>FY19*SUMIFS(conditions!$49:$49,conditions!$8:$8,"&lt;="&amp;FY$9,conditions!$9:$9,"&gt;="&amp;FY$9)</f>
        <v>0</v>
      </c>
      <c r="FZ28" s="37">
        <f>FZ19*SUMIFS(conditions!$49:$49,conditions!$8:$8,"&lt;="&amp;FZ$9,conditions!$9:$9,"&gt;="&amp;FZ$9)</f>
        <v>6.9854400000000005</v>
      </c>
      <c r="GA28" s="37">
        <f>GA19*SUMIFS(conditions!$49:$49,conditions!$8:$8,"&lt;="&amp;GA$9,conditions!$9:$9,"&gt;="&amp;GA$9)</f>
        <v>6.9854400000000005</v>
      </c>
      <c r="GB28" s="37">
        <f>GB19*SUMIFS(conditions!$49:$49,conditions!$8:$8,"&lt;="&amp;GB$9,conditions!$9:$9,"&gt;="&amp;GB$9)</f>
        <v>6.9854400000000005</v>
      </c>
      <c r="GC28" s="37">
        <f>GC19*SUMIFS(conditions!$49:$49,conditions!$8:$8,"&lt;="&amp;GC$9,conditions!$9:$9,"&gt;="&amp;GC$9)</f>
        <v>6.9854400000000005</v>
      </c>
      <c r="GD28" s="37">
        <f>GD19*SUMIFS(conditions!$49:$49,conditions!$8:$8,"&lt;="&amp;GD$9,conditions!$9:$9,"&gt;="&amp;GD$9)</f>
        <v>6.9854400000000005</v>
      </c>
      <c r="GE28" s="37">
        <f>GE19*SUMIFS(conditions!$49:$49,conditions!$8:$8,"&lt;="&amp;GE$9,conditions!$9:$9,"&gt;="&amp;GE$9)</f>
        <v>0</v>
      </c>
      <c r="GF28" s="37">
        <f>GF19*SUMIFS(conditions!$49:$49,conditions!$8:$8,"&lt;="&amp;GF$9,conditions!$9:$9,"&gt;="&amp;GF$9)</f>
        <v>0</v>
      </c>
      <c r="GG28" s="37">
        <f>GG19*SUMIFS(conditions!$49:$49,conditions!$8:$8,"&lt;="&amp;GG$9,conditions!$9:$9,"&gt;="&amp;GG$9)</f>
        <v>6.9854400000000005</v>
      </c>
      <c r="GH28" s="37">
        <f>GH19*SUMIFS(conditions!$49:$49,conditions!$8:$8,"&lt;="&amp;GH$9,conditions!$9:$9,"&gt;="&amp;GH$9)</f>
        <v>6.9854400000000005</v>
      </c>
      <c r="GI28" s="37">
        <f>GI19*SUMIFS(conditions!$49:$49,conditions!$8:$8,"&lt;="&amp;GI$9,conditions!$9:$9,"&gt;="&amp;GI$9)</f>
        <v>6.9854400000000005</v>
      </c>
      <c r="GJ28" s="37">
        <f>GJ19*SUMIFS(conditions!$49:$49,conditions!$8:$8,"&lt;="&amp;GJ$9,conditions!$9:$9,"&gt;="&amp;GJ$9)</f>
        <v>6.9854400000000005</v>
      </c>
      <c r="GK28" s="37">
        <f>GK19*SUMIFS(conditions!$49:$49,conditions!$8:$8,"&lt;="&amp;GK$9,conditions!$9:$9,"&gt;="&amp;GK$9)</f>
        <v>6.9854400000000005</v>
      </c>
      <c r="GL28" s="37">
        <f>GL19*SUMIFS(conditions!$49:$49,conditions!$8:$8,"&lt;="&amp;GL$9,conditions!$9:$9,"&gt;="&amp;GL$9)</f>
        <v>0</v>
      </c>
      <c r="GM28" s="37">
        <f>GM19*SUMIFS(conditions!$49:$49,conditions!$8:$8,"&lt;="&amp;GM$9,conditions!$9:$9,"&gt;="&amp;GM$9)</f>
        <v>0</v>
      </c>
      <c r="GN28" s="37">
        <f>GN19*SUMIFS(conditions!$49:$49,conditions!$8:$8,"&lt;="&amp;GN$9,conditions!$9:$9,"&gt;="&amp;GN$9)</f>
        <v>6.9854400000000005</v>
      </c>
      <c r="GO28" s="37">
        <f>GO19*SUMIFS(conditions!$49:$49,conditions!$8:$8,"&lt;="&amp;GO$9,conditions!$9:$9,"&gt;="&amp;GO$9)</f>
        <v>6.9854400000000005</v>
      </c>
      <c r="GP28" s="37">
        <f>GP19*SUMIFS(conditions!$49:$49,conditions!$8:$8,"&lt;="&amp;GP$9,conditions!$9:$9,"&gt;="&amp;GP$9)</f>
        <v>6.9854400000000005</v>
      </c>
      <c r="GQ28" s="37">
        <f>GQ19*SUMIFS(conditions!$49:$49,conditions!$8:$8,"&lt;="&amp;GQ$9,conditions!$9:$9,"&gt;="&amp;GQ$9)</f>
        <v>6.9854400000000005</v>
      </c>
      <c r="GR28" s="37">
        <f>GR19*SUMIFS(conditions!$49:$49,conditions!$8:$8,"&lt;="&amp;GR$9,conditions!$9:$9,"&gt;="&amp;GR$9)</f>
        <v>6.9854400000000005</v>
      </c>
      <c r="GS28" s="37">
        <f>GS19*SUMIFS(conditions!$49:$49,conditions!$8:$8,"&lt;="&amp;GS$9,conditions!$9:$9,"&gt;="&amp;GS$9)</f>
        <v>0</v>
      </c>
      <c r="GT28" s="37">
        <f>GT19*SUMIFS(conditions!$49:$49,conditions!$8:$8,"&lt;="&amp;GT$9,conditions!$9:$9,"&gt;="&amp;GT$9)</f>
        <v>0</v>
      </c>
      <c r="GU28" s="37">
        <f>GU19*SUMIFS(conditions!$49:$49,conditions!$8:$8,"&lt;="&amp;GU$9,conditions!$9:$9,"&gt;="&amp;GU$9)</f>
        <v>6.9854400000000005</v>
      </c>
      <c r="GV28" s="37">
        <f>GV19*SUMIFS(conditions!$49:$49,conditions!$8:$8,"&lt;="&amp;GV$9,conditions!$9:$9,"&gt;="&amp;GV$9)</f>
        <v>6.9854400000000005</v>
      </c>
      <c r="GW28" s="37">
        <f>GW19*SUMIFS(conditions!$49:$49,conditions!$8:$8,"&lt;="&amp;GW$9,conditions!$9:$9,"&gt;="&amp;GW$9)</f>
        <v>7.7421959999999999</v>
      </c>
      <c r="GX28" s="37">
        <f>GX19*SUMIFS(conditions!$49:$49,conditions!$8:$8,"&lt;="&amp;GX$9,conditions!$9:$9,"&gt;="&amp;GX$9)</f>
        <v>7.7421959999999999</v>
      </c>
      <c r="GY28" s="37">
        <f>GY19*SUMIFS(conditions!$49:$49,conditions!$8:$8,"&lt;="&amp;GY$9,conditions!$9:$9,"&gt;="&amp;GY$9)</f>
        <v>7.7421959999999999</v>
      </c>
      <c r="GZ28" s="37">
        <f>GZ19*SUMIFS(conditions!$49:$49,conditions!$8:$8,"&lt;="&amp;GZ$9,conditions!$9:$9,"&gt;="&amp;GZ$9)</f>
        <v>0</v>
      </c>
      <c r="HA28" s="37">
        <f>HA19*SUMIFS(conditions!$49:$49,conditions!$8:$8,"&lt;="&amp;HA$9,conditions!$9:$9,"&gt;="&amp;HA$9)</f>
        <v>0</v>
      </c>
      <c r="HB28" s="37">
        <f>HB19*SUMIFS(conditions!$49:$49,conditions!$8:$8,"&lt;="&amp;HB$9,conditions!$9:$9,"&gt;="&amp;HB$9)</f>
        <v>7.7421959999999999</v>
      </c>
      <c r="HC28" s="37">
        <f>HC19*SUMIFS(conditions!$49:$49,conditions!$8:$8,"&lt;="&amp;HC$9,conditions!$9:$9,"&gt;="&amp;HC$9)</f>
        <v>7.7421959999999999</v>
      </c>
      <c r="HD28" s="37">
        <f>HD19*SUMIFS(conditions!$49:$49,conditions!$8:$8,"&lt;="&amp;HD$9,conditions!$9:$9,"&gt;="&amp;HD$9)</f>
        <v>7.7421959999999999</v>
      </c>
      <c r="HE28" s="37">
        <f>HE19*SUMIFS(conditions!$49:$49,conditions!$8:$8,"&lt;="&amp;HE$9,conditions!$9:$9,"&gt;="&amp;HE$9)</f>
        <v>7.7421959999999999</v>
      </c>
      <c r="HF28" s="37">
        <f>HF19*SUMIFS(conditions!$49:$49,conditions!$8:$8,"&lt;="&amp;HF$9,conditions!$9:$9,"&gt;="&amp;HF$9)</f>
        <v>7.7421959999999999</v>
      </c>
      <c r="HG28" s="37">
        <f>HG19*SUMIFS(conditions!$49:$49,conditions!$8:$8,"&lt;="&amp;HG$9,conditions!$9:$9,"&gt;="&amp;HG$9)</f>
        <v>0</v>
      </c>
      <c r="HH28" s="37">
        <f>HH19*SUMIFS(conditions!$49:$49,conditions!$8:$8,"&lt;="&amp;HH$9,conditions!$9:$9,"&gt;="&amp;HH$9)</f>
        <v>0</v>
      </c>
      <c r="HI28" s="37">
        <f>HI19*SUMIFS(conditions!$49:$49,conditions!$8:$8,"&lt;="&amp;HI$9,conditions!$9:$9,"&gt;="&amp;HI$9)</f>
        <v>7.7421959999999999</v>
      </c>
      <c r="HJ28" s="37">
        <f>HJ19*SUMIFS(conditions!$49:$49,conditions!$8:$8,"&lt;="&amp;HJ$9,conditions!$9:$9,"&gt;="&amp;HJ$9)</f>
        <v>7.7421959999999999</v>
      </c>
      <c r="HK28" s="37">
        <f>HK19*SUMIFS(conditions!$49:$49,conditions!$8:$8,"&lt;="&amp;HK$9,conditions!$9:$9,"&gt;="&amp;HK$9)</f>
        <v>7.7421959999999999</v>
      </c>
      <c r="HL28" s="37">
        <f>HL19*SUMIFS(conditions!$49:$49,conditions!$8:$8,"&lt;="&amp;HL$9,conditions!$9:$9,"&gt;="&amp;HL$9)</f>
        <v>7.7421959999999999</v>
      </c>
      <c r="HM28" s="37">
        <f>HM19*SUMIFS(conditions!$49:$49,conditions!$8:$8,"&lt;="&amp;HM$9,conditions!$9:$9,"&gt;="&amp;HM$9)</f>
        <v>7.7421959999999999</v>
      </c>
      <c r="HN28" s="37">
        <f>HN19*SUMIFS(conditions!$49:$49,conditions!$8:$8,"&lt;="&amp;HN$9,conditions!$9:$9,"&gt;="&amp;HN$9)</f>
        <v>0</v>
      </c>
      <c r="HO28" s="37">
        <f>HO19*SUMIFS(conditions!$49:$49,conditions!$8:$8,"&lt;="&amp;HO$9,conditions!$9:$9,"&gt;="&amp;HO$9)</f>
        <v>0</v>
      </c>
      <c r="HP28" s="37">
        <f>HP19*SUMIFS(conditions!$49:$49,conditions!$8:$8,"&lt;="&amp;HP$9,conditions!$9:$9,"&gt;="&amp;HP$9)</f>
        <v>7.7421959999999999</v>
      </c>
      <c r="HQ28" s="37">
        <f>HQ19*SUMIFS(conditions!$49:$49,conditions!$8:$8,"&lt;="&amp;HQ$9,conditions!$9:$9,"&gt;="&amp;HQ$9)</f>
        <v>7.7421959999999999</v>
      </c>
      <c r="HR28" s="37">
        <f>HR19*SUMIFS(conditions!$49:$49,conditions!$8:$8,"&lt;="&amp;HR$9,conditions!$9:$9,"&gt;="&amp;HR$9)</f>
        <v>7.7421959999999999</v>
      </c>
      <c r="HS28" s="37">
        <f>HS19*SUMIFS(conditions!$49:$49,conditions!$8:$8,"&lt;="&amp;HS$9,conditions!$9:$9,"&gt;="&amp;HS$9)</f>
        <v>7.7421959999999999</v>
      </c>
      <c r="HT28" s="37">
        <f>HT19*SUMIFS(conditions!$49:$49,conditions!$8:$8,"&lt;="&amp;HT$9,conditions!$9:$9,"&gt;="&amp;HT$9)</f>
        <v>7.7421959999999999</v>
      </c>
      <c r="HU28" s="37">
        <f>HU19*SUMIFS(conditions!$49:$49,conditions!$8:$8,"&lt;="&amp;HU$9,conditions!$9:$9,"&gt;="&amp;HU$9)</f>
        <v>0</v>
      </c>
      <c r="HV28" s="37">
        <f>HV19*SUMIFS(conditions!$49:$49,conditions!$8:$8,"&lt;="&amp;HV$9,conditions!$9:$9,"&gt;="&amp;HV$9)</f>
        <v>0</v>
      </c>
      <c r="HW28" s="37">
        <f>HW19*SUMIFS(conditions!$49:$49,conditions!$8:$8,"&lt;="&amp;HW$9,conditions!$9:$9,"&gt;="&amp;HW$9)</f>
        <v>7.7421959999999999</v>
      </c>
      <c r="HX28" s="37">
        <f>HX19*SUMIFS(conditions!$49:$49,conditions!$8:$8,"&lt;="&amp;HX$9,conditions!$9:$9,"&gt;="&amp;HX$9)</f>
        <v>7.7421959999999999</v>
      </c>
      <c r="HY28" s="37">
        <f>HY19*SUMIFS(conditions!$49:$49,conditions!$8:$8,"&lt;="&amp;HY$9,conditions!$9:$9,"&gt;="&amp;HY$9)</f>
        <v>7.7421959999999999</v>
      </c>
      <c r="HZ28" s="37">
        <f>HZ19*SUMIFS(conditions!$49:$49,conditions!$8:$8,"&lt;="&amp;HZ$9,conditions!$9:$9,"&gt;="&amp;HZ$9)</f>
        <v>7.7421959999999999</v>
      </c>
      <c r="IA28" s="37">
        <f>IA19*SUMIFS(conditions!$49:$49,conditions!$8:$8,"&lt;="&amp;IA$9,conditions!$9:$9,"&gt;="&amp;IA$9)</f>
        <v>7.7421959999999999</v>
      </c>
      <c r="IB28" s="37">
        <f>IB19*SUMIFS(conditions!$49:$49,conditions!$8:$8,"&lt;="&amp;IB$9,conditions!$9:$9,"&gt;="&amp;IB$9)</f>
        <v>0</v>
      </c>
      <c r="IC28" s="37">
        <f>IC19*SUMIFS(conditions!$49:$49,conditions!$8:$8,"&lt;="&amp;IC$9,conditions!$9:$9,"&gt;="&amp;IC$9)</f>
        <v>0</v>
      </c>
      <c r="ID28" s="37">
        <f>ID19*SUMIFS(conditions!$49:$49,conditions!$8:$8,"&lt;="&amp;ID$9,conditions!$9:$9,"&gt;="&amp;ID$9)</f>
        <v>7.1228203199999998</v>
      </c>
      <c r="IE28" s="37">
        <f>IE19*SUMIFS(conditions!$49:$49,conditions!$8:$8,"&lt;="&amp;IE$9,conditions!$9:$9,"&gt;="&amp;IE$9)</f>
        <v>7.1228203199999998</v>
      </c>
      <c r="IF28" s="37">
        <f>IF19*SUMIFS(conditions!$49:$49,conditions!$8:$8,"&lt;="&amp;IF$9,conditions!$9:$9,"&gt;="&amp;IF$9)</f>
        <v>7.1228203199999998</v>
      </c>
      <c r="IG28" s="37">
        <f>IG19*SUMIFS(conditions!$49:$49,conditions!$8:$8,"&lt;="&amp;IG$9,conditions!$9:$9,"&gt;="&amp;IG$9)</f>
        <v>7.1228203199999998</v>
      </c>
      <c r="IH28" s="37">
        <f>IH19*SUMIFS(conditions!$49:$49,conditions!$8:$8,"&lt;="&amp;IH$9,conditions!$9:$9,"&gt;="&amp;IH$9)</f>
        <v>7.1228203199999998</v>
      </c>
      <c r="II28" s="37">
        <f>II19*SUMIFS(conditions!$49:$49,conditions!$8:$8,"&lt;="&amp;II$9,conditions!$9:$9,"&gt;="&amp;II$9)</f>
        <v>0</v>
      </c>
      <c r="IJ28" s="37">
        <f>IJ19*SUMIFS(conditions!$49:$49,conditions!$8:$8,"&lt;="&amp;IJ$9,conditions!$9:$9,"&gt;="&amp;IJ$9)</f>
        <v>0</v>
      </c>
      <c r="IK28" s="37">
        <f>IK19*SUMIFS(conditions!$49:$49,conditions!$8:$8,"&lt;="&amp;IK$9,conditions!$9:$9,"&gt;="&amp;IK$9)</f>
        <v>7.1228203199999998</v>
      </c>
      <c r="IL28" s="37">
        <f>IL19*SUMIFS(conditions!$49:$49,conditions!$8:$8,"&lt;="&amp;IL$9,conditions!$9:$9,"&gt;="&amp;IL$9)</f>
        <v>7.1228203199999998</v>
      </c>
      <c r="IM28" s="37">
        <f>IM19*SUMIFS(conditions!$49:$49,conditions!$8:$8,"&lt;="&amp;IM$9,conditions!$9:$9,"&gt;="&amp;IM$9)</f>
        <v>7.1228203199999998</v>
      </c>
      <c r="IN28" s="37">
        <f>IN19*SUMIFS(conditions!$49:$49,conditions!$8:$8,"&lt;="&amp;IN$9,conditions!$9:$9,"&gt;="&amp;IN$9)</f>
        <v>7.1228203199999998</v>
      </c>
      <c r="IO28" s="37">
        <f>IO19*SUMIFS(conditions!$49:$49,conditions!$8:$8,"&lt;="&amp;IO$9,conditions!$9:$9,"&gt;="&amp;IO$9)</f>
        <v>7.1228203199999998</v>
      </c>
      <c r="IP28" s="37">
        <f>IP19*SUMIFS(conditions!$49:$49,conditions!$8:$8,"&lt;="&amp;IP$9,conditions!$9:$9,"&gt;="&amp;IP$9)</f>
        <v>0</v>
      </c>
      <c r="IQ28" s="37">
        <f>IQ19*SUMIFS(conditions!$49:$49,conditions!$8:$8,"&lt;="&amp;IQ$9,conditions!$9:$9,"&gt;="&amp;IQ$9)</f>
        <v>0</v>
      </c>
      <c r="IR28" s="37">
        <f>IR19*SUMIFS(conditions!$49:$49,conditions!$8:$8,"&lt;="&amp;IR$9,conditions!$9:$9,"&gt;="&amp;IR$9)</f>
        <v>7.1228203199999998</v>
      </c>
      <c r="IS28" s="37">
        <f>IS19*SUMIFS(conditions!$49:$49,conditions!$8:$8,"&lt;="&amp;IS$9,conditions!$9:$9,"&gt;="&amp;IS$9)</f>
        <v>7.1228203199999998</v>
      </c>
      <c r="IT28" s="37">
        <f>IT19*SUMIFS(conditions!$49:$49,conditions!$8:$8,"&lt;="&amp;IT$9,conditions!$9:$9,"&gt;="&amp;IT$9)</f>
        <v>7.1228203199999998</v>
      </c>
      <c r="IU28" s="37">
        <f>IU19*SUMIFS(conditions!$49:$49,conditions!$8:$8,"&lt;="&amp;IU$9,conditions!$9:$9,"&gt;="&amp;IU$9)</f>
        <v>7.1228203199999998</v>
      </c>
      <c r="IV28" s="37">
        <f>IV19*SUMIFS(conditions!$49:$49,conditions!$8:$8,"&lt;="&amp;IV$9,conditions!$9:$9,"&gt;="&amp;IV$9)</f>
        <v>7.1228203199999998</v>
      </c>
      <c r="IW28" s="37">
        <f>IW19*SUMIFS(conditions!$49:$49,conditions!$8:$8,"&lt;="&amp;IW$9,conditions!$9:$9,"&gt;="&amp;IW$9)</f>
        <v>0</v>
      </c>
      <c r="IX28" s="37">
        <f>IX19*SUMIFS(conditions!$49:$49,conditions!$8:$8,"&lt;="&amp;IX$9,conditions!$9:$9,"&gt;="&amp;IX$9)</f>
        <v>0</v>
      </c>
      <c r="IY28" s="37">
        <f>IY19*SUMIFS(conditions!$49:$49,conditions!$8:$8,"&lt;="&amp;IY$9,conditions!$9:$9,"&gt;="&amp;IY$9)</f>
        <v>7.1228203199999998</v>
      </c>
      <c r="IZ28" s="37">
        <f>IZ19*SUMIFS(conditions!$49:$49,conditions!$8:$8,"&lt;="&amp;IZ$9,conditions!$9:$9,"&gt;="&amp;IZ$9)</f>
        <v>7.1228203199999998</v>
      </c>
      <c r="JA28" s="37">
        <f>JA19*SUMIFS(conditions!$49:$49,conditions!$8:$8,"&lt;="&amp;JA$9,conditions!$9:$9,"&gt;="&amp;JA$9)</f>
        <v>7.1228203199999998</v>
      </c>
      <c r="JB28" s="37">
        <f>JB19*SUMIFS(conditions!$49:$49,conditions!$8:$8,"&lt;="&amp;JB$9,conditions!$9:$9,"&gt;="&amp;JB$9)</f>
        <v>7.1228203199999998</v>
      </c>
      <c r="JC28" s="37">
        <f>JC19*SUMIFS(conditions!$49:$49,conditions!$8:$8,"&lt;="&amp;JC$9,conditions!$9:$9,"&gt;="&amp;JC$9)</f>
        <v>7.1228203199999998</v>
      </c>
      <c r="JD28" s="37">
        <f>JD19*SUMIFS(conditions!$49:$49,conditions!$8:$8,"&lt;="&amp;JD$9,conditions!$9:$9,"&gt;="&amp;JD$9)</f>
        <v>0</v>
      </c>
      <c r="JE28" s="37">
        <f>JE19*SUMIFS(conditions!$49:$49,conditions!$8:$8,"&lt;="&amp;JE$9,conditions!$9:$9,"&gt;="&amp;JE$9)</f>
        <v>0</v>
      </c>
      <c r="JF28" s="37">
        <f>JF19*SUMIFS(conditions!$49:$49,conditions!$8:$8,"&lt;="&amp;JF$9,conditions!$9:$9,"&gt;="&amp;JF$9)</f>
        <v>7.3365049296000002</v>
      </c>
      <c r="JG28" s="37">
        <f>JG19*SUMIFS(conditions!$49:$49,conditions!$8:$8,"&lt;="&amp;JG$9,conditions!$9:$9,"&gt;="&amp;JG$9)</f>
        <v>7.3365049296000002</v>
      </c>
      <c r="JH28" s="37">
        <f>JH19*SUMIFS(conditions!$49:$49,conditions!$8:$8,"&lt;="&amp;JH$9,conditions!$9:$9,"&gt;="&amp;JH$9)</f>
        <v>7.3365049296000002</v>
      </c>
      <c r="JI28" s="37">
        <f>JI19*SUMIFS(conditions!$49:$49,conditions!$8:$8,"&lt;="&amp;JI$9,conditions!$9:$9,"&gt;="&amp;JI$9)</f>
        <v>7.3365049296000002</v>
      </c>
      <c r="JJ28" s="37">
        <f>JJ19*SUMIFS(conditions!$49:$49,conditions!$8:$8,"&lt;="&amp;JJ$9,conditions!$9:$9,"&gt;="&amp;JJ$9)</f>
        <v>7.3365049296000002</v>
      </c>
      <c r="JK28" s="37">
        <f>JK19*SUMIFS(conditions!$49:$49,conditions!$8:$8,"&lt;="&amp;JK$9,conditions!$9:$9,"&gt;="&amp;JK$9)</f>
        <v>0</v>
      </c>
      <c r="JL28" s="37">
        <f>JL19*SUMIFS(conditions!$49:$49,conditions!$8:$8,"&lt;="&amp;JL$9,conditions!$9:$9,"&gt;="&amp;JL$9)</f>
        <v>0</v>
      </c>
      <c r="JM28" s="37">
        <f>JM19*SUMIFS(conditions!$49:$49,conditions!$8:$8,"&lt;="&amp;JM$9,conditions!$9:$9,"&gt;="&amp;JM$9)</f>
        <v>7.3365049296000002</v>
      </c>
      <c r="JN28" s="37">
        <f>JN19*SUMIFS(conditions!$49:$49,conditions!$8:$8,"&lt;="&amp;JN$9,conditions!$9:$9,"&gt;="&amp;JN$9)</f>
        <v>7.3365049296000002</v>
      </c>
      <c r="JO28" s="37">
        <f>JO19*SUMIFS(conditions!$49:$49,conditions!$8:$8,"&lt;="&amp;JO$9,conditions!$9:$9,"&gt;="&amp;JO$9)</f>
        <v>7.3365049296000002</v>
      </c>
      <c r="JP28" s="37">
        <f>JP19*SUMIFS(conditions!$49:$49,conditions!$8:$8,"&lt;="&amp;JP$9,conditions!$9:$9,"&gt;="&amp;JP$9)</f>
        <v>7.3365049296000002</v>
      </c>
      <c r="JQ28" s="37">
        <f>JQ19*SUMIFS(conditions!$49:$49,conditions!$8:$8,"&lt;="&amp;JQ$9,conditions!$9:$9,"&gt;="&amp;JQ$9)</f>
        <v>7.3365049296000002</v>
      </c>
      <c r="JR28" s="37">
        <f>JR19*SUMIFS(conditions!$49:$49,conditions!$8:$8,"&lt;="&amp;JR$9,conditions!$9:$9,"&gt;="&amp;JR$9)</f>
        <v>0</v>
      </c>
      <c r="JS28" s="37">
        <f>JS19*SUMIFS(conditions!$49:$49,conditions!$8:$8,"&lt;="&amp;JS$9,conditions!$9:$9,"&gt;="&amp;JS$9)</f>
        <v>0</v>
      </c>
      <c r="JT28" s="37">
        <f>JT19*SUMIFS(conditions!$49:$49,conditions!$8:$8,"&lt;="&amp;JT$9,conditions!$9:$9,"&gt;="&amp;JT$9)</f>
        <v>7.3365049296000002</v>
      </c>
      <c r="JU28" s="37">
        <f>JU19*SUMIFS(conditions!$49:$49,conditions!$8:$8,"&lt;="&amp;JU$9,conditions!$9:$9,"&gt;="&amp;JU$9)</f>
        <v>7.3365049296000002</v>
      </c>
      <c r="JV28" s="37">
        <f>JV19*SUMIFS(conditions!$49:$49,conditions!$8:$8,"&lt;="&amp;JV$9,conditions!$9:$9,"&gt;="&amp;JV$9)</f>
        <v>7.3365049296000002</v>
      </c>
      <c r="JW28" s="37">
        <f>JW19*SUMIFS(conditions!$49:$49,conditions!$8:$8,"&lt;="&amp;JW$9,conditions!$9:$9,"&gt;="&amp;JW$9)</f>
        <v>7.3365049296000002</v>
      </c>
      <c r="JX28" s="37">
        <f>JX19*SUMIFS(conditions!$49:$49,conditions!$8:$8,"&lt;="&amp;JX$9,conditions!$9:$9,"&gt;="&amp;JX$9)</f>
        <v>7.3365049296000002</v>
      </c>
      <c r="JY28" s="37">
        <f>JY19*SUMIFS(conditions!$49:$49,conditions!$8:$8,"&lt;="&amp;JY$9,conditions!$9:$9,"&gt;="&amp;JY$9)</f>
        <v>0</v>
      </c>
      <c r="JZ28" s="37">
        <f>JZ19*SUMIFS(conditions!$49:$49,conditions!$8:$8,"&lt;="&amp;JZ$9,conditions!$9:$9,"&gt;="&amp;JZ$9)</f>
        <v>0</v>
      </c>
      <c r="KA28" s="37">
        <f>KA19*SUMIFS(conditions!$49:$49,conditions!$8:$8,"&lt;="&amp;KA$9,conditions!$9:$9,"&gt;="&amp;KA$9)</f>
        <v>7.3365049296000002</v>
      </c>
      <c r="KB28" s="37">
        <f>KB19*SUMIFS(conditions!$49:$49,conditions!$8:$8,"&lt;="&amp;KB$9,conditions!$9:$9,"&gt;="&amp;KB$9)</f>
        <v>7.3365049296000002</v>
      </c>
      <c r="KC28" s="37">
        <f>KC19*SUMIFS(conditions!$49:$49,conditions!$8:$8,"&lt;="&amp;KC$9,conditions!$9:$9,"&gt;="&amp;KC$9)</f>
        <v>7.3365049296000002</v>
      </c>
      <c r="KD28" s="37">
        <f>KD19*SUMIFS(conditions!$49:$49,conditions!$8:$8,"&lt;="&amp;KD$9,conditions!$9:$9,"&gt;="&amp;KD$9)</f>
        <v>7.3365049296000002</v>
      </c>
      <c r="KE28" s="37">
        <f>KE19*SUMIFS(conditions!$49:$49,conditions!$8:$8,"&lt;="&amp;KE$9,conditions!$9:$9,"&gt;="&amp;KE$9)</f>
        <v>7.3365049296000002</v>
      </c>
      <c r="KF28" s="37">
        <f>KF19*SUMIFS(conditions!$49:$49,conditions!$8:$8,"&lt;="&amp;KF$9,conditions!$9:$9,"&gt;="&amp;KF$9)</f>
        <v>0</v>
      </c>
      <c r="KG28" s="37">
        <f>KG19*SUMIFS(conditions!$49:$49,conditions!$8:$8,"&lt;="&amp;KG$9,conditions!$9:$9,"&gt;="&amp;KG$9)</f>
        <v>0</v>
      </c>
      <c r="KH28" s="37">
        <f>KH19*SUMIFS(conditions!$49:$49,conditions!$8:$8,"&lt;="&amp;KH$9,conditions!$9:$9,"&gt;="&amp;KH$9)</f>
        <v>7.3365049296000002</v>
      </c>
      <c r="KI28" s="37">
        <f>KI19*SUMIFS(conditions!$49:$49,conditions!$8:$8,"&lt;="&amp;KI$9,conditions!$9:$9,"&gt;="&amp;KI$9)</f>
        <v>7.3365049296000002</v>
      </c>
      <c r="KJ28" s="37">
        <f>KJ19*SUMIFS(conditions!$49:$49,conditions!$8:$8,"&lt;="&amp;KJ$9,conditions!$9:$9,"&gt;="&amp;KJ$9)</f>
        <v>9.607327884</v>
      </c>
      <c r="KK28" s="37">
        <f>KK19*SUMIFS(conditions!$49:$49,conditions!$8:$8,"&lt;="&amp;KK$9,conditions!$9:$9,"&gt;="&amp;KK$9)</f>
        <v>9.607327884</v>
      </c>
      <c r="KL28" s="37">
        <f>KL19*SUMIFS(conditions!$49:$49,conditions!$8:$8,"&lt;="&amp;KL$9,conditions!$9:$9,"&gt;="&amp;KL$9)</f>
        <v>9.607327884</v>
      </c>
      <c r="KM28" s="37">
        <f>KM19*SUMIFS(conditions!$49:$49,conditions!$8:$8,"&lt;="&amp;KM$9,conditions!$9:$9,"&gt;="&amp;KM$9)</f>
        <v>0</v>
      </c>
      <c r="KN28" s="37">
        <f>KN19*SUMIFS(conditions!$49:$49,conditions!$8:$8,"&lt;="&amp;KN$9,conditions!$9:$9,"&gt;="&amp;KN$9)</f>
        <v>0</v>
      </c>
      <c r="KO28" s="37">
        <f>KO19*SUMIFS(conditions!$49:$49,conditions!$8:$8,"&lt;="&amp;KO$9,conditions!$9:$9,"&gt;="&amp;KO$9)</f>
        <v>9.607327884</v>
      </c>
      <c r="KP28" s="37">
        <f>KP19*SUMIFS(conditions!$49:$49,conditions!$8:$8,"&lt;="&amp;KP$9,conditions!$9:$9,"&gt;="&amp;KP$9)</f>
        <v>9.607327884</v>
      </c>
      <c r="KQ28" s="37">
        <f>KQ19*SUMIFS(conditions!$49:$49,conditions!$8:$8,"&lt;="&amp;KQ$9,conditions!$9:$9,"&gt;="&amp;KQ$9)</f>
        <v>9.607327884</v>
      </c>
      <c r="KR28" s="37">
        <f>KR19*SUMIFS(conditions!$49:$49,conditions!$8:$8,"&lt;="&amp;KR$9,conditions!$9:$9,"&gt;="&amp;KR$9)</f>
        <v>9.607327884</v>
      </c>
      <c r="KS28" s="37">
        <f>KS19*SUMIFS(conditions!$49:$49,conditions!$8:$8,"&lt;="&amp;KS$9,conditions!$9:$9,"&gt;="&amp;KS$9)</f>
        <v>9.607327884</v>
      </c>
      <c r="KT28" s="37">
        <f>KT19*SUMIFS(conditions!$49:$49,conditions!$8:$8,"&lt;="&amp;KT$9,conditions!$9:$9,"&gt;="&amp;KT$9)</f>
        <v>0</v>
      </c>
      <c r="KU28" s="37">
        <f>KU19*SUMIFS(conditions!$49:$49,conditions!$8:$8,"&lt;="&amp;KU$9,conditions!$9:$9,"&gt;="&amp;KU$9)</f>
        <v>0</v>
      </c>
      <c r="KV28" s="37">
        <f>KV19*SUMIFS(conditions!$49:$49,conditions!$8:$8,"&lt;="&amp;KV$9,conditions!$9:$9,"&gt;="&amp;KV$9)</f>
        <v>9.607327884</v>
      </c>
      <c r="KW28" s="37">
        <f>KW19*SUMIFS(conditions!$49:$49,conditions!$8:$8,"&lt;="&amp;KW$9,conditions!$9:$9,"&gt;="&amp;KW$9)</f>
        <v>9.607327884</v>
      </c>
      <c r="KX28" s="37">
        <f>KX19*SUMIFS(conditions!$49:$49,conditions!$8:$8,"&lt;="&amp;KX$9,conditions!$9:$9,"&gt;="&amp;KX$9)</f>
        <v>9.607327884</v>
      </c>
      <c r="KY28" s="37">
        <f>KY19*SUMIFS(conditions!$49:$49,conditions!$8:$8,"&lt;="&amp;KY$9,conditions!$9:$9,"&gt;="&amp;KY$9)</f>
        <v>9.607327884</v>
      </c>
      <c r="KZ28" s="37">
        <f>KZ19*SUMIFS(conditions!$49:$49,conditions!$8:$8,"&lt;="&amp;KZ$9,conditions!$9:$9,"&gt;="&amp;KZ$9)</f>
        <v>9.607327884</v>
      </c>
      <c r="LA28" s="37">
        <f>LA19*SUMIFS(conditions!$49:$49,conditions!$8:$8,"&lt;="&amp;LA$9,conditions!$9:$9,"&gt;="&amp;LA$9)</f>
        <v>0</v>
      </c>
      <c r="LB28" s="37">
        <f>LB19*SUMIFS(conditions!$49:$49,conditions!$8:$8,"&lt;="&amp;LB$9,conditions!$9:$9,"&gt;="&amp;LB$9)</f>
        <v>0</v>
      </c>
      <c r="LC28" s="37">
        <f>LC19*SUMIFS(conditions!$49:$49,conditions!$8:$8,"&lt;="&amp;LC$9,conditions!$9:$9,"&gt;="&amp;LC$9)</f>
        <v>9.607327884</v>
      </c>
      <c r="LD28" s="37">
        <f>LD19*SUMIFS(conditions!$49:$49,conditions!$8:$8,"&lt;="&amp;LD$9,conditions!$9:$9,"&gt;="&amp;LD$9)</f>
        <v>9.607327884</v>
      </c>
      <c r="LE28" s="37">
        <f>LE19*SUMIFS(conditions!$49:$49,conditions!$8:$8,"&lt;="&amp;LE$9,conditions!$9:$9,"&gt;="&amp;LE$9)</f>
        <v>9.607327884</v>
      </c>
      <c r="LF28" s="37">
        <f>LF19*SUMIFS(conditions!$49:$49,conditions!$8:$8,"&lt;="&amp;LF$9,conditions!$9:$9,"&gt;="&amp;LF$9)</f>
        <v>9.607327884</v>
      </c>
      <c r="LG28" s="37">
        <f>LG19*SUMIFS(conditions!$49:$49,conditions!$8:$8,"&lt;="&amp;LG$9,conditions!$9:$9,"&gt;="&amp;LG$9)</f>
        <v>9.607327884</v>
      </c>
      <c r="LH28" s="37">
        <f>LH19*SUMIFS(conditions!$49:$49,conditions!$8:$8,"&lt;="&amp;LH$9,conditions!$9:$9,"&gt;="&amp;LH$9)</f>
        <v>0</v>
      </c>
      <c r="LI28" s="37">
        <f>LI19*SUMIFS(conditions!$49:$49,conditions!$8:$8,"&lt;="&amp;LI$9,conditions!$9:$9,"&gt;="&amp;LI$9)</f>
        <v>0</v>
      </c>
      <c r="LJ28" s="37">
        <f>LJ19*SUMIFS(conditions!$49:$49,conditions!$8:$8,"&lt;="&amp;LJ$9,conditions!$9:$9,"&gt;="&amp;LJ$9)</f>
        <v>9.607327884</v>
      </c>
      <c r="LK28" s="37">
        <f>LK19*SUMIFS(conditions!$49:$49,conditions!$8:$8,"&lt;="&amp;LK$9,conditions!$9:$9,"&gt;="&amp;LK$9)</f>
        <v>9.607327884</v>
      </c>
      <c r="LL28" s="37">
        <f>LL19*SUMIFS(conditions!$49:$49,conditions!$8:$8,"&lt;="&amp;LL$9,conditions!$9:$9,"&gt;="&amp;LL$9)</f>
        <v>9.607327884</v>
      </c>
      <c r="LM28" s="37">
        <f>LM19*SUMIFS(conditions!$49:$49,conditions!$8:$8,"&lt;="&amp;LM$9,conditions!$9:$9,"&gt;="&amp;LM$9)</f>
        <v>9.607327884</v>
      </c>
      <c r="LN28" s="37">
        <f>LN19*SUMIFS(conditions!$49:$49,conditions!$8:$8,"&lt;="&amp;LN$9,conditions!$9:$9,"&gt;="&amp;LN$9)</f>
        <v>12.489526249200003</v>
      </c>
      <c r="LO28" s="37">
        <f>LO19*SUMIFS(conditions!$49:$49,conditions!$8:$8,"&lt;="&amp;LO$9,conditions!$9:$9,"&gt;="&amp;LO$9)</f>
        <v>0</v>
      </c>
      <c r="LP28" s="37">
        <f>LP19*SUMIFS(conditions!$49:$49,conditions!$8:$8,"&lt;="&amp;LP$9,conditions!$9:$9,"&gt;="&amp;LP$9)</f>
        <v>0</v>
      </c>
      <c r="LQ28" s="37">
        <f>LQ19*SUMIFS(conditions!$49:$49,conditions!$8:$8,"&lt;="&amp;LQ$9,conditions!$9:$9,"&gt;="&amp;LQ$9)</f>
        <v>12.489526249200003</v>
      </c>
      <c r="LR28" s="37">
        <f>LR19*SUMIFS(conditions!$49:$49,conditions!$8:$8,"&lt;="&amp;LR$9,conditions!$9:$9,"&gt;="&amp;LR$9)</f>
        <v>12.489526249200003</v>
      </c>
      <c r="LS28" s="37">
        <f>LS19*SUMIFS(conditions!$49:$49,conditions!$8:$8,"&lt;="&amp;LS$9,conditions!$9:$9,"&gt;="&amp;LS$9)</f>
        <v>12.489526249200003</v>
      </c>
      <c r="LT28" s="37">
        <f>LT19*SUMIFS(conditions!$49:$49,conditions!$8:$8,"&lt;="&amp;LT$9,conditions!$9:$9,"&gt;="&amp;LT$9)</f>
        <v>12.489526249200003</v>
      </c>
      <c r="LU28" s="37">
        <f>LU19*SUMIFS(conditions!$49:$49,conditions!$8:$8,"&lt;="&amp;LU$9,conditions!$9:$9,"&gt;="&amp;LU$9)</f>
        <v>12.489526249200003</v>
      </c>
      <c r="LV28" s="37">
        <f>LV19*SUMIFS(conditions!$49:$49,conditions!$8:$8,"&lt;="&amp;LV$9,conditions!$9:$9,"&gt;="&amp;LV$9)</f>
        <v>0</v>
      </c>
      <c r="LW28" s="37">
        <f>LW19*SUMIFS(conditions!$49:$49,conditions!$8:$8,"&lt;="&amp;LW$9,conditions!$9:$9,"&gt;="&amp;LW$9)</f>
        <v>0</v>
      </c>
      <c r="LX28" s="37">
        <f>LX19*SUMIFS(conditions!$49:$49,conditions!$8:$8,"&lt;="&amp;LX$9,conditions!$9:$9,"&gt;="&amp;LX$9)</f>
        <v>12.489526249200003</v>
      </c>
      <c r="LY28" s="37">
        <f>LY19*SUMIFS(conditions!$49:$49,conditions!$8:$8,"&lt;="&amp;LY$9,conditions!$9:$9,"&gt;="&amp;LY$9)</f>
        <v>12.489526249200003</v>
      </c>
      <c r="LZ28" s="37">
        <f>LZ19*SUMIFS(conditions!$49:$49,conditions!$8:$8,"&lt;="&amp;LZ$9,conditions!$9:$9,"&gt;="&amp;LZ$9)</f>
        <v>12.489526249200003</v>
      </c>
      <c r="MA28" s="37">
        <f>MA19*SUMIFS(conditions!$49:$49,conditions!$8:$8,"&lt;="&amp;MA$9,conditions!$9:$9,"&gt;="&amp;MA$9)</f>
        <v>12.489526249200003</v>
      </c>
      <c r="MB28" s="37">
        <f>MB19*SUMIFS(conditions!$49:$49,conditions!$8:$8,"&lt;="&amp;MB$9,conditions!$9:$9,"&gt;="&amp;MB$9)</f>
        <v>12.489526249200003</v>
      </c>
      <c r="MC28" s="37">
        <f>MC19*SUMIFS(conditions!$49:$49,conditions!$8:$8,"&lt;="&amp;MC$9,conditions!$9:$9,"&gt;="&amp;MC$9)</f>
        <v>0</v>
      </c>
      <c r="MD28" s="37">
        <f>MD19*SUMIFS(conditions!$49:$49,conditions!$8:$8,"&lt;="&amp;MD$9,conditions!$9:$9,"&gt;="&amp;MD$9)</f>
        <v>0</v>
      </c>
      <c r="ME28" s="37">
        <f>ME19*SUMIFS(conditions!$49:$49,conditions!$8:$8,"&lt;="&amp;ME$9,conditions!$9:$9,"&gt;="&amp;ME$9)</f>
        <v>12.489526249200003</v>
      </c>
      <c r="MF28" s="37">
        <f>MF19*SUMIFS(conditions!$49:$49,conditions!$8:$8,"&lt;="&amp;MF$9,conditions!$9:$9,"&gt;="&amp;MF$9)</f>
        <v>12.489526249200003</v>
      </c>
      <c r="MG28" s="37">
        <f>MG19*SUMIFS(conditions!$49:$49,conditions!$8:$8,"&lt;="&amp;MG$9,conditions!$9:$9,"&gt;="&amp;MG$9)</f>
        <v>12.489526249200003</v>
      </c>
      <c r="MH28" s="37">
        <f>MH19*SUMIFS(conditions!$49:$49,conditions!$8:$8,"&lt;="&amp;MH$9,conditions!$9:$9,"&gt;="&amp;MH$9)</f>
        <v>12.489526249200003</v>
      </c>
      <c r="MI28" s="37">
        <f>MI19*SUMIFS(conditions!$49:$49,conditions!$8:$8,"&lt;="&amp;MI$9,conditions!$9:$9,"&gt;="&amp;MI$9)</f>
        <v>12.489526249200003</v>
      </c>
      <c r="MJ28" s="37">
        <f>MJ19*SUMIFS(conditions!$49:$49,conditions!$8:$8,"&lt;="&amp;MJ$9,conditions!$9:$9,"&gt;="&amp;MJ$9)</f>
        <v>0</v>
      </c>
      <c r="MK28" s="37">
        <f>MK19*SUMIFS(conditions!$49:$49,conditions!$8:$8,"&lt;="&amp;MK$9,conditions!$9:$9,"&gt;="&amp;MK$9)</f>
        <v>0</v>
      </c>
      <c r="ML28" s="37">
        <f>ML19*SUMIFS(conditions!$49:$49,conditions!$8:$8,"&lt;="&amp;ML$9,conditions!$9:$9,"&gt;="&amp;ML$9)</f>
        <v>12.489526249200003</v>
      </c>
      <c r="MM28" s="37">
        <f>MM19*SUMIFS(conditions!$49:$49,conditions!$8:$8,"&lt;="&amp;MM$9,conditions!$9:$9,"&gt;="&amp;MM$9)</f>
        <v>12.489526249200003</v>
      </c>
      <c r="MN28" s="37">
        <f>MN19*SUMIFS(conditions!$49:$49,conditions!$8:$8,"&lt;="&amp;MN$9,conditions!$9:$9,"&gt;="&amp;MN$9)</f>
        <v>12.489526249200003</v>
      </c>
      <c r="MO28" s="37">
        <f>MO19*SUMIFS(conditions!$49:$49,conditions!$8:$8,"&lt;="&amp;MO$9,conditions!$9:$9,"&gt;="&amp;MO$9)</f>
        <v>12.489526249200003</v>
      </c>
      <c r="MP28" s="37">
        <f>MP19*SUMIFS(conditions!$49:$49,conditions!$8:$8,"&lt;="&amp;MP$9,conditions!$9:$9,"&gt;="&amp;MP$9)</f>
        <v>12.489526249200003</v>
      </c>
      <c r="MQ28" s="37">
        <f>MQ19*SUMIFS(conditions!$49:$49,conditions!$8:$8,"&lt;="&amp;MQ$9,conditions!$9:$9,"&gt;="&amp;MQ$9)</f>
        <v>0</v>
      </c>
      <c r="MR28" s="37">
        <f>MR19*SUMIFS(conditions!$49:$49,conditions!$8:$8,"&lt;="&amp;MR$9,conditions!$9:$9,"&gt;="&amp;MR$9)</f>
        <v>0</v>
      </c>
      <c r="MS28" s="37">
        <f>MS19*SUMIFS(conditions!$49:$49,conditions!$8:$8,"&lt;="&amp;MS$9,conditions!$9:$9,"&gt;="&amp;MS$9)</f>
        <v>14.987431499039999</v>
      </c>
      <c r="MT28" s="37">
        <f>MT19*SUMIFS(conditions!$49:$49,conditions!$8:$8,"&lt;="&amp;MT$9,conditions!$9:$9,"&gt;="&amp;MT$9)</f>
        <v>14.987431499039999</v>
      </c>
      <c r="MU28" s="37">
        <f>MU19*SUMIFS(conditions!$49:$49,conditions!$8:$8,"&lt;="&amp;MU$9,conditions!$9:$9,"&gt;="&amp;MU$9)</f>
        <v>14.987431499039999</v>
      </c>
      <c r="MV28" s="37">
        <f>MV19*SUMIFS(conditions!$49:$49,conditions!$8:$8,"&lt;="&amp;MV$9,conditions!$9:$9,"&gt;="&amp;MV$9)</f>
        <v>14.987431499039999</v>
      </c>
      <c r="MW28" s="37">
        <f>MW19*SUMIFS(conditions!$49:$49,conditions!$8:$8,"&lt;="&amp;MW$9,conditions!$9:$9,"&gt;="&amp;MW$9)</f>
        <v>14.987431499039999</v>
      </c>
      <c r="MX28" s="37">
        <f>MX19*SUMIFS(conditions!$49:$49,conditions!$8:$8,"&lt;="&amp;MX$9,conditions!$9:$9,"&gt;="&amp;MX$9)</f>
        <v>0</v>
      </c>
      <c r="MY28" s="37">
        <f>MY19*SUMIFS(conditions!$49:$49,conditions!$8:$8,"&lt;="&amp;MY$9,conditions!$9:$9,"&gt;="&amp;MY$9)</f>
        <v>0</v>
      </c>
      <c r="MZ28" s="37">
        <f>MZ19*SUMIFS(conditions!$49:$49,conditions!$8:$8,"&lt;="&amp;MZ$9,conditions!$9:$9,"&gt;="&amp;MZ$9)</f>
        <v>14.987431499039999</v>
      </c>
      <c r="NA28" s="37">
        <f>NA19*SUMIFS(conditions!$49:$49,conditions!$8:$8,"&lt;="&amp;NA$9,conditions!$9:$9,"&gt;="&amp;NA$9)</f>
        <v>14.987431499039999</v>
      </c>
      <c r="NB28" s="37">
        <f>NB19*SUMIFS(conditions!$49:$49,conditions!$8:$8,"&lt;="&amp;NB$9,conditions!$9:$9,"&gt;="&amp;NB$9)</f>
        <v>14.987431499039999</v>
      </c>
      <c r="NC28" s="37">
        <f>NC19*SUMIFS(conditions!$49:$49,conditions!$8:$8,"&lt;="&amp;NC$9,conditions!$9:$9,"&gt;="&amp;NC$9)</f>
        <v>14.987431499039999</v>
      </c>
      <c r="ND28" s="37">
        <f>ND19*SUMIFS(conditions!$49:$49,conditions!$8:$8,"&lt;="&amp;ND$9,conditions!$9:$9,"&gt;="&amp;ND$9)</f>
        <v>14.987431499039999</v>
      </c>
      <c r="NE28" s="37">
        <f>NE19*SUMIFS(conditions!$49:$49,conditions!$8:$8,"&lt;="&amp;NE$9,conditions!$9:$9,"&gt;="&amp;NE$9)</f>
        <v>0</v>
      </c>
      <c r="NF28" s="37">
        <f>NF19*SUMIFS(conditions!$49:$49,conditions!$8:$8,"&lt;="&amp;NF$9,conditions!$9:$9,"&gt;="&amp;NF$9)</f>
        <v>0</v>
      </c>
      <c r="NG28" s="37">
        <f>NG19*SUMIFS(conditions!$49:$49,conditions!$8:$8,"&lt;="&amp;NG$9,conditions!$9:$9,"&gt;="&amp;NG$9)</f>
        <v>14.987431499039999</v>
      </c>
      <c r="NH28" s="37">
        <f>NH19*SUMIFS(conditions!$49:$49,conditions!$8:$8,"&lt;="&amp;NH$9,conditions!$9:$9,"&gt;="&amp;NH$9)</f>
        <v>14.987431499039999</v>
      </c>
      <c r="NI28" s="37">
        <f>NI19*SUMIFS(conditions!$49:$49,conditions!$8:$8,"&lt;="&amp;NI$9,conditions!$9:$9,"&gt;="&amp;NI$9)</f>
        <v>14.987431499039999</v>
      </c>
      <c r="NJ28" s="37">
        <f>NJ19*SUMIFS(conditions!$49:$49,conditions!$8:$8,"&lt;="&amp;NJ$9,conditions!$9:$9,"&gt;="&amp;NJ$9)</f>
        <v>14.987431499039999</v>
      </c>
      <c r="NK28" s="37">
        <f>NK19*SUMIFS(conditions!$49:$49,conditions!$8:$8,"&lt;="&amp;NK$9,conditions!$9:$9,"&gt;="&amp;NK$9)</f>
        <v>14.987431499039999</v>
      </c>
      <c r="NL28" s="37">
        <f>NL19*SUMIFS(conditions!$49:$49,conditions!$8:$8,"&lt;="&amp;NL$9,conditions!$9:$9,"&gt;="&amp;NL$9)</f>
        <v>0</v>
      </c>
      <c r="NM28" s="37">
        <f>NM19*SUMIFS(conditions!$49:$49,conditions!$8:$8,"&lt;="&amp;NM$9,conditions!$9:$9,"&gt;="&amp;NM$9)</f>
        <v>0</v>
      </c>
      <c r="NN28" s="37">
        <f>NN19*SUMIFS(conditions!$49:$49,conditions!$8:$8,"&lt;="&amp;NN$9,conditions!$9:$9,"&gt;="&amp;NN$9)</f>
        <v>14.987431499039999</v>
      </c>
      <c r="NO28" s="37">
        <f>NO19*SUMIFS(conditions!$49:$49,conditions!$8:$8,"&lt;="&amp;NO$9,conditions!$9:$9,"&gt;="&amp;NO$9)</f>
        <v>14.987431499039999</v>
      </c>
      <c r="NP28" s="37">
        <f>NP19*SUMIFS(conditions!$49:$49,conditions!$8:$8,"&lt;="&amp;NP$9,conditions!$9:$9,"&gt;="&amp;NP$9)</f>
        <v>14.987431499039999</v>
      </c>
      <c r="NQ28" s="37">
        <f>NQ19*SUMIFS(conditions!$49:$49,conditions!$8:$8,"&lt;="&amp;NQ$9,conditions!$9:$9,"&gt;="&amp;NQ$9)</f>
        <v>14.987431499039999</v>
      </c>
      <c r="NR28" s="37">
        <f>NR19*SUMIFS(conditions!$49:$49,conditions!$8:$8,"&lt;="&amp;NR$9,conditions!$9:$9,"&gt;="&amp;NR$9)</f>
        <v>14.987431499039999</v>
      </c>
      <c r="NS28" s="37">
        <f>NS19*SUMIFS(conditions!$49:$49,conditions!$8:$8,"&lt;="&amp;NS$9,conditions!$9:$9,"&gt;="&amp;NS$9)</f>
        <v>0</v>
      </c>
      <c r="NT28" s="37">
        <f>NT19*SUMIFS(conditions!$49:$49,conditions!$8:$8,"&lt;="&amp;NT$9,conditions!$9:$9,"&gt;="&amp;NT$9)</f>
        <v>0</v>
      </c>
      <c r="NU28" s="37">
        <f>NU19*SUMIFS(conditions!$49:$49,conditions!$8:$8,"&lt;="&amp;NU$9,conditions!$9:$9,"&gt;="&amp;NU$9)</f>
        <v>14.987431499039999</v>
      </c>
      <c r="NV28" s="37">
        <f>NV19*SUMIFS(conditions!$49:$49,conditions!$8:$8,"&lt;="&amp;NV$9,conditions!$9:$9,"&gt;="&amp;NV$9)</f>
        <v>14.987431499039999</v>
      </c>
    </row>
    <row r="29" spans="1:386" s="38" customFormat="1" ht="10.199999999999999" x14ac:dyDescent="0.2">
      <c r="A29" s="31"/>
      <c r="B29" s="31"/>
      <c r="C29" s="31"/>
      <c r="D29" s="31"/>
      <c r="E29" s="31"/>
      <c r="F29" s="31"/>
      <c r="G29" s="31" t="str">
        <f>G22</f>
        <v>прибыль от продаж товаров</v>
      </c>
      <c r="H29" s="31"/>
      <c r="I29" s="31"/>
      <c r="J29" s="31" t="str">
        <f>IF($G29="","",INDEX(KPI!$H$11:$H$121,SUMIFS(KPI!$E$11:$E$121,KPI!$F$11:$F$121,$G29)))</f>
        <v>тыс.руб.</v>
      </c>
      <c r="K29" s="31"/>
      <c r="L29" s="31"/>
      <c r="M29" s="31"/>
      <c r="N29" s="31" t="str">
        <f>structure!$G$16</f>
        <v>прочие товарные категории</v>
      </c>
      <c r="O29" s="31"/>
      <c r="P29" s="31"/>
      <c r="Q29" s="31"/>
      <c r="R29" s="37">
        <f t="shared" si="15"/>
        <v>811.18322269173098</v>
      </c>
      <c r="S29" s="31"/>
      <c r="T29" s="31"/>
      <c r="U29" s="37">
        <f>U20*SUMIFS(conditions!$50:$50,conditions!$8:$8,"&lt;="&amp;U$9,conditions!$9:$9,"&gt;="&amp;U$9)</f>
        <v>2.5200000000000022</v>
      </c>
      <c r="V29" s="37">
        <f>V20*SUMIFS(conditions!$50:$50,conditions!$8:$8,"&lt;="&amp;V$9,conditions!$9:$9,"&gt;="&amp;V$9)</f>
        <v>2.5200000000000022</v>
      </c>
      <c r="W29" s="37">
        <f>W20*SUMIFS(conditions!$50:$50,conditions!$8:$8,"&lt;="&amp;W$9,conditions!$9:$9,"&gt;="&amp;W$9)</f>
        <v>2.5200000000000022</v>
      </c>
      <c r="X29" s="37">
        <f>X20*SUMIFS(conditions!$50:$50,conditions!$8:$8,"&lt;="&amp;X$9,conditions!$9:$9,"&gt;="&amp;X$9)</f>
        <v>2.5200000000000022</v>
      </c>
      <c r="Y29" s="37">
        <f>Y20*SUMIFS(conditions!$50:$50,conditions!$8:$8,"&lt;="&amp;Y$9,conditions!$9:$9,"&gt;="&amp;Y$9)</f>
        <v>2.5200000000000022</v>
      </c>
      <c r="Z29" s="37">
        <f>Z20*SUMIFS(conditions!$50:$50,conditions!$8:$8,"&lt;="&amp;Z$9,conditions!$9:$9,"&gt;="&amp;Z$9)</f>
        <v>0</v>
      </c>
      <c r="AA29" s="37">
        <f>AA20*SUMIFS(conditions!$50:$50,conditions!$8:$8,"&lt;="&amp;AA$9,conditions!$9:$9,"&gt;="&amp;AA$9)</f>
        <v>0</v>
      </c>
      <c r="AB29" s="37">
        <f>AB20*SUMIFS(conditions!$50:$50,conditions!$8:$8,"&lt;="&amp;AB$9,conditions!$9:$9,"&gt;="&amp;AB$9)</f>
        <v>2.5200000000000022</v>
      </c>
      <c r="AC29" s="37">
        <f>AC20*SUMIFS(conditions!$50:$50,conditions!$8:$8,"&lt;="&amp;AC$9,conditions!$9:$9,"&gt;="&amp;AC$9)</f>
        <v>2.5200000000000022</v>
      </c>
      <c r="AD29" s="37">
        <f>AD20*SUMIFS(conditions!$50:$50,conditions!$8:$8,"&lt;="&amp;AD$9,conditions!$9:$9,"&gt;="&amp;AD$9)</f>
        <v>2.5200000000000022</v>
      </c>
      <c r="AE29" s="37">
        <f>AE20*SUMIFS(conditions!$50:$50,conditions!$8:$8,"&lt;="&amp;AE$9,conditions!$9:$9,"&gt;="&amp;AE$9)</f>
        <v>2.5200000000000022</v>
      </c>
      <c r="AF29" s="37">
        <f>AF20*SUMIFS(conditions!$50:$50,conditions!$8:$8,"&lt;="&amp;AF$9,conditions!$9:$9,"&gt;="&amp;AF$9)</f>
        <v>2.5200000000000022</v>
      </c>
      <c r="AG29" s="37">
        <f>AG20*SUMIFS(conditions!$50:$50,conditions!$8:$8,"&lt;="&amp;AG$9,conditions!$9:$9,"&gt;="&amp;AG$9)</f>
        <v>0</v>
      </c>
      <c r="AH29" s="37">
        <f>AH20*SUMIFS(conditions!$50:$50,conditions!$8:$8,"&lt;="&amp;AH$9,conditions!$9:$9,"&gt;="&amp;AH$9)</f>
        <v>0</v>
      </c>
      <c r="AI29" s="37">
        <f>AI20*SUMIFS(conditions!$50:$50,conditions!$8:$8,"&lt;="&amp;AI$9,conditions!$9:$9,"&gt;="&amp;AI$9)</f>
        <v>2.5200000000000022</v>
      </c>
      <c r="AJ29" s="37">
        <f>AJ20*SUMIFS(conditions!$50:$50,conditions!$8:$8,"&lt;="&amp;AJ$9,conditions!$9:$9,"&gt;="&amp;AJ$9)</f>
        <v>2.5200000000000022</v>
      </c>
      <c r="AK29" s="37">
        <f>AK20*SUMIFS(conditions!$50:$50,conditions!$8:$8,"&lt;="&amp;AK$9,conditions!$9:$9,"&gt;="&amp;AK$9)</f>
        <v>2.5200000000000022</v>
      </c>
      <c r="AL29" s="37">
        <f>AL20*SUMIFS(conditions!$50:$50,conditions!$8:$8,"&lt;="&amp;AL$9,conditions!$9:$9,"&gt;="&amp;AL$9)</f>
        <v>2.5200000000000022</v>
      </c>
      <c r="AM29" s="37">
        <f>AM20*SUMIFS(conditions!$50:$50,conditions!$8:$8,"&lt;="&amp;AM$9,conditions!$9:$9,"&gt;="&amp;AM$9)</f>
        <v>2.5200000000000022</v>
      </c>
      <c r="AN29" s="37">
        <f>AN20*SUMIFS(conditions!$50:$50,conditions!$8:$8,"&lt;="&amp;AN$9,conditions!$9:$9,"&gt;="&amp;AN$9)</f>
        <v>0</v>
      </c>
      <c r="AO29" s="37">
        <f>AO20*SUMIFS(conditions!$50:$50,conditions!$8:$8,"&lt;="&amp;AO$9,conditions!$9:$9,"&gt;="&amp;AO$9)</f>
        <v>0</v>
      </c>
      <c r="AP29" s="37">
        <f>AP20*SUMIFS(conditions!$50:$50,conditions!$8:$8,"&lt;="&amp;AP$9,conditions!$9:$9,"&gt;="&amp;AP$9)</f>
        <v>2.5200000000000022</v>
      </c>
      <c r="AQ29" s="37">
        <f>AQ20*SUMIFS(conditions!$50:$50,conditions!$8:$8,"&lt;="&amp;AQ$9,conditions!$9:$9,"&gt;="&amp;AQ$9)</f>
        <v>2.5200000000000022</v>
      </c>
      <c r="AR29" s="37">
        <f>AR20*SUMIFS(conditions!$50:$50,conditions!$8:$8,"&lt;="&amp;AR$9,conditions!$9:$9,"&gt;="&amp;AR$9)</f>
        <v>2.5200000000000022</v>
      </c>
      <c r="AS29" s="37">
        <f>AS20*SUMIFS(conditions!$50:$50,conditions!$8:$8,"&lt;="&amp;AS$9,conditions!$9:$9,"&gt;="&amp;AS$9)</f>
        <v>2.5200000000000022</v>
      </c>
      <c r="AT29" s="37">
        <f>AT20*SUMIFS(conditions!$50:$50,conditions!$8:$8,"&lt;="&amp;AT$9,conditions!$9:$9,"&gt;="&amp;AT$9)</f>
        <v>2.5200000000000022</v>
      </c>
      <c r="AU29" s="37">
        <f>AU20*SUMIFS(conditions!$50:$50,conditions!$8:$8,"&lt;="&amp;AU$9,conditions!$9:$9,"&gt;="&amp;AU$9)</f>
        <v>0</v>
      </c>
      <c r="AV29" s="37">
        <f>AV20*SUMIFS(conditions!$50:$50,conditions!$8:$8,"&lt;="&amp;AV$9,conditions!$9:$9,"&gt;="&amp;AV$9)</f>
        <v>0</v>
      </c>
      <c r="AW29" s="37">
        <f>AW20*SUMIFS(conditions!$50:$50,conditions!$8:$8,"&lt;="&amp;AW$9,conditions!$9:$9,"&gt;="&amp;AW$9)</f>
        <v>2.5200000000000022</v>
      </c>
      <c r="AX29" s="37">
        <f>AX20*SUMIFS(conditions!$50:$50,conditions!$8:$8,"&lt;="&amp;AX$9,conditions!$9:$9,"&gt;="&amp;AX$9)</f>
        <v>2.5200000000000022</v>
      </c>
      <c r="AY29" s="37">
        <f>AY20*SUMIFS(conditions!$50:$50,conditions!$8:$8,"&lt;="&amp;AY$9,conditions!$9:$9,"&gt;="&amp;AY$9)</f>
        <v>2.5200000000000022</v>
      </c>
      <c r="AZ29" s="37">
        <f>AZ20*SUMIFS(conditions!$50:$50,conditions!$8:$8,"&lt;="&amp;AZ$9,conditions!$9:$9,"&gt;="&amp;AZ$9)</f>
        <v>3.1500000000000021</v>
      </c>
      <c r="BA29" s="37">
        <f>BA20*SUMIFS(conditions!$50:$50,conditions!$8:$8,"&lt;="&amp;BA$9,conditions!$9:$9,"&gt;="&amp;BA$9)</f>
        <v>3.1500000000000021</v>
      </c>
      <c r="BB29" s="37">
        <f>BB20*SUMIFS(conditions!$50:$50,conditions!$8:$8,"&lt;="&amp;BB$9,conditions!$9:$9,"&gt;="&amp;BB$9)</f>
        <v>0</v>
      </c>
      <c r="BC29" s="37">
        <f>BC20*SUMIFS(conditions!$50:$50,conditions!$8:$8,"&lt;="&amp;BC$9,conditions!$9:$9,"&gt;="&amp;BC$9)</f>
        <v>0</v>
      </c>
      <c r="BD29" s="37">
        <f>BD20*SUMIFS(conditions!$50:$50,conditions!$8:$8,"&lt;="&amp;BD$9,conditions!$9:$9,"&gt;="&amp;BD$9)</f>
        <v>3.1500000000000021</v>
      </c>
      <c r="BE29" s="37">
        <f>BE20*SUMIFS(conditions!$50:$50,conditions!$8:$8,"&lt;="&amp;BE$9,conditions!$9:$9,"&gt;="&amp;BE$9)</f>
        <v>3.1500000000000021</v>
      </c>
      <c r="BF29" s="37">
        <f>BF20*SUMIFS(conditions!$50:$50,conditions!$8:$8,"&lt;="&amp;BF$9,conditions!$9:$9,"&gt;="&amp;BF$9)</f>
        <v>3.1500000000000021</v>
      </c>
      <c r="BG29" s="37">
        <f>BG20*SUMIFS(conditions!$50:$50,conditions!$8:$8,"&lt;="&amp;BG$9,conditions!$9:$9,"&gt;="&amp;BG$9)</f>
        <v>3.1500000000000021</v>
      </c>
      <c r="BH29" s="37">
        <f>BH20*SUMIFS(conditions!$50:$50,conditions!$8:$8,"&lt;="&amp;BH$9,conditions!$9:$9,"&gt;="&amp;BH$9)</f>
        <v>3.1500000000000021</v>
      </c>
      <c r="BI29" s="37">
        <f>BI20*SUMIFS(conditions!$50:$50,conditions!$8:$8,"&lt;="&amp;BI$9,conditions!$9:$9,"&gt;="&amp;BI$9)</f>
        <v>0</v>
      </c>
      <c r="BJ29" s="37">
        <f>BJ20*SUMIFS(conditions!$50:$50,conditions!$8:$8,"&lt;="&amp;BJ$9,conditions!$9:$9,"&gt;="&amp;BJ$9)</f>
        <v>0</v>
      </c>
      <c r="BK29" s="37">
        <f>BK20*SUMIFS(conditions!$50:$50,conditions!$8:$8,"&lt;="&amp;BK$9,conditions!$9:$9,"&gt;="&amp;BK$9)</f>
        <v>3.1500000000000021</v>
      </c>
      <c r="BL29" s="37">
        <f>BL20*SUMIFS(conditions!$50:$50,conditions!$8:$8,"&lt;="&amp;BL$9,conditions!$9:$9,"&gt;="&amp;BL$9)</f>
        <v>3.1500000000000021</v>
      </c>
      <c r="BM29" s="37">
        <f>BM20*SUMIFS(conditions!$50:$50,conditions!$8:$8,"&lt;="&amp;BM$9,conditions!$9:$9,"&gt;="&amp;BM$9)</f>
        <v>3.1500000000000021</v>
      </c>
      <c r="BN29" s="37">
        <f>BN20*SUMIFS(conditions!$50:$50,conditions!$8:$8,"&lt;="&amp;BN$9,conditions!$9:$9,"&gt;="&amp;BN$9)</f>
        <v>3.1500000000000021</v>
      </c>
      <c r="BO29" s="37">
        <f>BO20*SUMIFS(conditions!$50:$50,conditions!$8:$8,"&lt;="&amp;BO$9,conditions!$9:$9,"&gt;="&amp;BO$9)</f>
        <v>3.1500000000000021</v>
      </c>
      <c r="BP29" s="37">
        <f>BP20*SUMIFS(conditions!$50:$50,conditions!$8:$8,"&lt;="&amp;BP$9,conditions!$9:$9,"&gt;="&amp;BP$9)</f>
        <v>0</v>
      </c>
      <c r="BQ29" s="37">
        <f>BQ20*SUMIFS(conditions!$50:$50,conditions!$8:$8,"&lt;="&amp;BQ$9,conditions!$9:$9,"&gt;="&amp;BQ$9)</f>
        <v>0</v>
      </c>
      <c r="BR29" s="37">
        <f>BR20*SUMIFS(conditions!$50:$50,conditions!$8:$8,"&lt;="&amp;BR$9,conditions!$9:$9,"&gt;="&amp;BR$9)</f>
        <v>3.1500000000000021</v>
      </c>
      <c r="BS29" s="37">
        <f>BS20*SUMIFS(conditions!$50:$50,conditions!$8:$8,"&lt;="&amp;BS$9,conditions!$9:$9,"&gt;="&amp;BS$9)</f>
        <v>3.1500000000000021</v>
      </c>
      <c r="BT29" s="37">
        <f>BT20*SUMIFS(conditions!$50:$50,conditions!$8:$8,"&lt;="&amp;BT$9,conditions!$9:$9,"&gt;="&amp;BT$9)</f>
        <v>3.1500000000000021</v>
      </c>
      <c r="BU29" s="37">
        <f>BU20*SUMIFS(conditions!$50:$50,conditions!$8:$8,"&lt;="&amp;BU$9,conditions!$9:$9,"&gt;="&amp;BU$9)</f>
        <v>3.1500000000000021</v>
      </c>
      <c r="BV29" s="37">
        <f>BV20*SUMIFS(conditions!$50:$50,conditions!$8:$8,"&lt;="&amp;BV$9,conditions!$9:$9,"&gt;="&amp;BV$9)</f>
        <v>3.1500000000000021</v>
      </c>
      <c r="BW29" s="37">
        <f>BW20*SUMIFS(conditions!$50:$50,conditions!$8:$8,"&lt;="&amp;BW$9,conditions!$9:$9,"&gt;="&amp;BW$9)</f>
        <v>0</v>
      </c>
      <c r="BX29" s="37">
        <f>BX20*SUMIFS(conditions!$50:$50,conditions!$8:$8,"&lt;="&amp;BX$9,conditions!$9:$9,"&gt;="&amp;BX$9)</f>
        <v>0</v>
      </c>
      <c r="BY29" s="37">
        <f>BY20*SUMIFS(conditions!$50:$50,conditions!$8:$8,"&lt;="&amp;BY$9,conditions!$9:$9,"&gt;="&amp;BY$9)</f>
        <v>3.1500000000000021</v>
      </c>
      <c r="BZ29" s="37">
        <f>BZ20*SUMIFS(conditions!$50:$50,conditions!$8:$8,"&lt;="&amp;BZ$9,conditions!$9:$9,"&gt;="&amp;BZ$9)</f>
        <v>3.1500000000000021</v>
      </c>
      <c r="CA29" s="37">
        <f>CA20*SUMIFS(conditions!$50:$50,conditions!$8:$8,"&lt;="&amp;CA$9,conditions!$9:$9,"&gt;="&amp;CA$9)</f>
        <v>3.1500000000000021</v>
      </c>
      <c r="CB29" s="37">
        <f>CB20*SUMIFS(conditions!$50:$50,conditions!$8:$8,"&lt;="&amp;CB$9,conditions!$9:$9,"&gt;="&amp;CB$9)</f>
        <v>3.1500000000000021</v>
      </c>
      <c r="CC29" s="37">
        <f>CC20*SUMIFS(conditions!$50:$50,conditions!$8:$8,"&lt;="&amp;CC$9,conditions!$9:$9,"&gt;="&amp;CC$9)</f>
        <v>3.1500000000000021</v>
      </c>
      <c r="CD29" s="37">
        <f>CD20*SUMIFS(conditions!$50:$50,conditions!$8:$8,"&lt;="&amp;CD$9,conditions!$9:$9,"&gt;="&amp;CD$9)</f>
        <v>0</v>
      </c>
      <c r="CE29" s="37">
        <f>CE20*SUMIFS(conditions!$50:$50,conditions!$8:$8,"&lt;="&amp;CE$9,conditions!$9:$9,"&gt;="&amp;CE$9)</f>
        <v>0</v>
      </c>
      <c r="CF29" s="37">
        <f>CF20*SUMIFS(conditions!$50:$50,conditions!$8:$8,"&lt;="&amp;CF$9,conditions!$9:$9,"&gt;="&amp;CF$9)</f>
        <v>2.1000000000000019</v>
      </c>
      <c r="CG29" s="37">
        <f>CG20*SUMIFS(conditions!$50:$50,conditions!$8:$8,"&lt;="&amp;CG$9,conditions!$9:$9,"&gt;="&amp;CG$9)</f>
        <v>2.1000000000000019</v>
      </c>
      <c r="CH29" s="37">
        <f>CH20*SUMIFS(conditions!$50:$50,conditions!$8:$8,"&lt;="&amp;CH$9,conditions!$9:$9,"&gt;="&amp;CH$9)</f>
        <v>2.1000000000000019</v>
      </c>
      <c r="CI29" s="37">
        <f>CI20*SUMIFS(conditions!$50:$50,conditions!$8:$8,"&lt;="&amp;CI$9,conditions!$9:$9,"&gt;="&amp;CI$9)</f>
        <v>2.1000000000000019</v>
      </c>
      <c r="CJ29" s="37">
        <f>CJ20*SUMIFS(conditions!$50:$50,conditions!$8:$8,"&lt;="&amp;CJ$9,conditions!$9:$9,"&gt;="&amp;CJ$9)</f>
        <v>2.1000000000000019</v>
      </c>
      <c r="CK29" s="37">
        <f>CK20*SUMIFS(conditions!$50:$50,conditions!$8:$8,"&lt;="&amp;CK$9,conditions!$9:$9,"&gt;="&amp;CK$9)</f>
        <v>0</v>
      </c>
      <c r="CL29" s="37">
        <f>CL20*SUMIFS(conditions!$50:$50,conditions!$8:$8,"&lt;="&amp;CL$9,conditions!$9:$9,"&gt;="&amp;CL$9)</f>
        <v>0</v>
      </c>
      <c r="CM29" s="37">
        <f>CM20*SUMIFS(conditions!$50:$50,conditions!$8:$8,"&lt;="&amp;CM$9,conditions!$9:$9,"&gt;="&amp;CM$9)</f>
        <v>2.1000000000000019</v>
      </c>
      <c r="CN29" s="37">
        <f>CN20*SUMIFS(conditions!$50:$50,conditions!$8:$8,"&lt;="&amp;CN$9,conditions!$9:$9,"&gt;="&amp;CN$9)</f>
        <v>2.1000000000000019</v>
      </c>
      <c r="CO29" s="37">
        <f>CO20*SUMIFS(conditions!$50:$50,conditions!$8:$8,"&lt;="&amp;CO$9,conditions!$9:$9,"&gt;="&amp;CO$9)</f>
        <v>2.1000000000000019</v>
      </c>
      <c r="CP29" s="37">
        <f>CP20*SUMIFS(conditions!$50:$50,conditions!$8:$8,"&lt;="&amp;CP$9,conditions!$9:$9,"&gt;="&amp;CP$9)</f>
        <v>2.1000000000000019</v>
      </c>
      <c r="CQ29" s="37">
        <f>CQ20*SUMIFS(conditions!$50:$50,conditions!$8:$8,"&lt;="&amp;CQ$9,conditions!$9:$9,"&gt;="&amp;CQ$9)</f>
        <v>2.1000000000000019</v>
      </c>
      <c r="CR29" s="37">
        <f>CR20*SUMIFS(conditions!$50:$50,conditions!$8:$8,"&lt;="&amp;CR$9,conditions!$9:$9,"&gt;="&amp;CR$9)</f>
        <v>0</v>
      </c>
      <c r="CS29" s="37">
        <f>CS20*SUMIFS(conditions!$50:$50,conditions!$8:$8,"&lt;="&amp;CS$9,conditions!$9:$9,"&gt;="&amp;CS$9)</f>
        <v>0</v>
      </c>
      <c r="CT29" s="37">
        <f>CT20*SUMIFS(conditions!$50:$50,conditions!$8:$8,"&lt;="&amp;CT$9,conditions!$9:$9,"&gt;="&amp;CT$9)</f>
        <v>2.1000000000000019</v>
      </c>
      <c r="CU29" s="37">
        <f>CU20*SUMIFS(conditions!$50:$50,conditions!$8:$8,"&lt;="&amp;CU$9,conditions!$9:$9,"&gt;="&amp;CU$9)</f>
        <v>2.1000000000000019</v>
      </c>
      <c r="CV29" s="37">
        <f>CV20*SUMIFS(conditions!$50:$50,conditions!$8:$8,"&lt;="&amp;CV$9,conditions!$9:$9,"&gt;="&amp;CV$9)</f>
        <v>2.1000000000000019</v>
      </c>
      <c r="CW29" s="37">
        <f>CW20*SUMIFS(conditions!$50:$50,conditions!$8:$8,"&lt;="&amp;CW$9,conditions!$9:$9,"&gt;="&amp;CW$9)</f>
        <v>2.1000000000000019</v>
      </c>
      <c r="CX29" s="37">
        <f>CX20*SUMIFS(conditions!$50:$50,conditions!$8:$8,"&lt;="&amp;CX$9,conditions!$9:$9,"&gt;="&amp;CX$9)</f>
        <v>2.1000000000000019</v>
      </c>
      <c r="CY29" s="37">
        <f>CY20*SUMIFS(conditions!$50:$50,conditions!$8:$8,"&lt;="&amp;CY$9,conditions!$9:$9,"&gt;="&amp;CY$9)</f>
        <v>0</v>
      </c>
      <c r="CZ29" s="37">
        <f>CZ20*SUMIFS(conditions!$50:$50,conditions!$8:$8,"&lt;="&amp;CZ$9,conditions!$9:$9,"&gt;="&amp;CZ$9)</f>
        <v>0</v>
      </c>
      <c r="DA29" s="37">
        <f>DA20*SUMIFS(conditions!$50:$50,conditions!$8:$8,"&lt;="&amp;DA$9,conditions!$9:$9,"&gt;="&amp;DA$9)</f>
        <v>2.1000000000000019</v>
      </c>
      <c r="DB29" s="37">
        <f>DB20*SUMIFS(conditions!$50:$50,conditions!$8:$8,"&lt;="&amp;DB$9,conditions!$9:$9,"&gt;="&amp;DB$9)</f>
        <v>2.1000000000000019</v>
      </c>
      <c r="DC29" s="37">
        <f>DC20*SUMIFS(conditions!$50:$50,conditions!$8:$8,"&lt;="&amp;DC$9,conditions!$9:$9,"&gt;="&amp;DC$9)</f>
        <v>2.1000000000000019</v>
      </c>
      <c r="DD29" s="37">
        <f>DD20*SUMIFS(conditions!$50:$50,conditions!$8:$8,"&lt;="&amp;DD$9,conditions!$9:$9,"&gt;="&amp;DD$9)</f>
        <v>2.1000000000000019</v>
      </c>
      <c r="DE29" s="37">
        <f>DE20*SUMIFS(conditions!$50:$50,conditions!$8:$8,"&lt;="&amp;DE$9,conditions!$9:$9,"&gt;="&amp;DE$9)</f>
        <v>2.1000000000000019</v>
      </c>
      <c r="DF29" s="37">
        <f>DF20*SUMIFS(conditions!$50:$50,conditions!$8:$8,"&lt;="&amp;DF$9,conditions!$9:$9,"&gt;="&amp;DF$9)</f>
        <v>0</v>
      </c>
      <c r="DG29" s="37">
        <f>DG20*SUMIFS(conditions!$50:$50,conditions!$8:$8,"&lt;="&amp;DG$9,conditions!$9:$9,"&gt;="&amp;DG$9)</f>
        <v>0</v>
      </c>
      <c r="DH29" s="37">
        <f>DH20*SUMIFS(conditions!$50:$50,conditions!$8:$8,"&lt;="&amp;DH$9,conditions!$9:$9,"&gt;="&amp;DH$9)</f>
        <v>2.1000000000000019</v>
      </c>
      <c r="DI29" s="37">
        <f>DI20*SUMIFS(conditions!$50:$50,conditions!$8:$8,"&lt;="&amp;DI$9,conditions!$9:$9,"&gt;="&amp;DI$9)</f>
        <v>2.0790000000000015</v>
      </c>
      <c r="DJ29" s="37">
        <f>DJ20*SUMIFS(conditions!$50:$50,conditions!$8:$8,"&lt;="&amp;DJ$9,conditions!$9:$9,"&gt;="&amp;DJ$9)</f>
        <v>2.0790000000000015</v>
      </c>
      <c r="DK29" s="37">
        <f>DK20*SUMIFS(conditions!$50:$50,conditions!$8:$8,"&lt;="&amp;DK$9,conditions!$9:$9,"&gt;="&amp;DK$9)</f>
        <v>2.0790000000000015</v>
      </c>
      <c r="DL29" s="37">
        <f>DL20*SUMIFS(conditions!$50:$50,conditions!$8:$8,"&lt;="&amp;DL$9,conditions!$9:$9,"&gt;="&amp;DL$9)</f>
        <v>2.0790000000000015</v>
      </c>
      <c r="DM29" s="37">
        <f>DM20*SUMIFS(conditions!$50:$50,conditions!$8:$8,"&lt;="&amp;DM$9,conditions!$9:$9,"&gt;="&amp;DM$9)</f>
        <v>0</v>
      </c>
      <c r="DN29" s="37">
        <f>DN20*SUMIFS(conditions!$50:$50,conditions!$8:$8,"&lt;="&amp;DN$9,conditions!$9:$9,"&gt;="&amp;DN$9)</f>
        <v>0</v>
      </c>
      <c r="DO29" s="37">
        <f>DO20*SUMIFS(conditions!$50:$50,conditions!$8:$8,"&lt;="&amp;DO$9,conditions!$9:$9,"&gt;="&amp;DO$9)</f>
        <v>2.0790000000000015</v>
      </c>
      <c r="DP29" s="37">
        <f>DP20*SUMIFS(conditions!$50:$50,conditions!$8:$8,"&lt;="&amp;DP$9,conditions!$9:$9,"&gt;="&amp;DP$9)</f>
        <v>2.0790000000000015</v>
      </c>
      <c r="DQ29" s="37">
        <f>DQ20*SUMIFS(conditions!$50:$50,conditions!$8:$8,"&lt;="&amp;DQ$9,conditions!$9:$9,"&gt;="&amp;DQ$9)</f>
        <v>2.0790000000000015</v>
      </c>
      <c r="DR29" s="37">
        <f>DR20*SUMIFS(conditions!$50:$50,conditions!$8:$8,"&lt;="&amp;DR$9,conditions!$9:$9,"&gt;="&amp;DR$9)</f>
        <v>2.0790000000000015</v>
      </c>
      <c r="DS29" s="37">
        <f>DS20*SUMIFS(conditions!$50:$50,conditions!$8:$8,"&lt;="&amp;DS$9,conditions!$9:$9,"&gt;="&amp;DS$9)</f>
        <v>2.0790000000000015</v>
      </c>
      <c r="DT29" s="37">
        <f>DT20*SUMIFS(conditions!$50:$50,conditions!$8:$8,"&lt;="&amp;DT$9,conditions!$9:$9,"&gt;="&amp;DT$9)</f>
        <v>0</v>
      </c>
      <c r="DU29" s="37">
        <f>DU20*SUMIFS(conditions!$50:$50,conditions!$8:$8,"&lt;="&amp;DU$9,conditions!$9:$9,"&gt;="&amp;DU$9)</f>
        <v>0</v>
      </c>
      <c r="DV29" s="37">
        <f>DV20*SUMIFS(conditions!$50:$50,conditions!$8:$8,"&lt;="&amp;DV$9,conditions!$9:$9,"&gt;="&amp;DV$9)</f>
        <v>2.0790000000000015</v>
      </c>
      <c r="DW29" s="37">
        <f>DW20*SUMIFS(conditions!$50:$50,conditions!$8:$8,"&lt;="&amp;DW$9,conditions!$9:$9,"&gt;="&amp;DW$9)</f>
        <v>2.0790000000000015</v>
      </c>
      <c r="DX29" s="37">
        <f>DX20*SUMIFS(conditions!$50:$50,conditions!$8:$8,"&lt;="&amp;DX$9,conditions!$9:$9,"&gt;="&amp;DX$9)</f>
        <v>2.0790000000000015</v>
      </c>
      <c r="DY29" s="37">
        <f>DY20*SUMIFS(conditions!$50:$50,conditions!$8:$8,"&lt;="&amp;DY$9,conditions!$9:$9,"&gt;="&amp;DY$9)</f>
        <v>2.0790000000000015</v>
      </c>
      <c r="DZ29" s="37">
        <f>DZ20*SUMIFS(conditions!$50:$50,conditions!$8:$8,"&lt;="&amp;DZ$9,conditions!$9:$9,"&gt;="&amp;DZ$9)</f>
        <v>2.0790000000000015</v>
      </c>
      <c r="EA29" s="37">
        <f>EA20*SUMIFS(conditions!$50:$50,conditions!$8:$8,"&lt;="&amp;EA$9,conditions!$9:$9,"&gt;="&amp;EA$9)</f>
        <v>0</v>
      </c>
      <c r="EB29" s="37">
        <f>EB20*SUMIFS(conditions!$50:$50,conditions!$8:$8,"&lt;="&amp;EB$9,conditions!$9:$9,"&gt;="&amp;EB$9)</f>
        <v>0</v>
      </c>
      <c r="EC29" s="37">
        <f>EC20*SUMIFS(conditions!$50:$50,conditions!$8:$8,"&lt;="&amp;EC$9,conditions!$9:$9,"&gt;="&amp;EC$9)</f>
        <v>2.0790000000000015</v>
      </c>
      <c r="ED29" s="37">
        <f>ED20*SUMIFS(conditions!$50:$50,conditions!$8:$8,"&lt;="&amp;ED$9,conditions!$9:$9,"&gt;="&amp;ED$9)</f>
        <v>2.0790000000000015</v>
      </c>
      <c r="EE29" s="37">
        <f>EE20*SUMIFS(conditions!$50:$50,conditions!$8:$8,"&lt;="&amp;EE$9,conditions!$9:$9,"&gt;="&amp;EE$9)</f>
        <v>2.0790000000000015</v>
      </c>
      <c r="EF29" s="37">
        <f>EF20*SUMIFS(conditions!$50:$50,conditions!$8:$8,"&lt;="&amp;EF$9,conditions!$9:$9,"&gt;="&amp;EF$9)</f>
        <v>2.0790000000000015</v>
      </c>
      <c r="EG29" s="37">
        <f>EG20*SUMIFS(conditions!$50:$50,conditions!$8:$8,"&lt;="&amp;EG$9,conditions!$9:$9,"&gt;="&amp;EG$9)</f>
        <v>2.0790000000000015</v>
      </c>
      <c r="EH29" s="37">
        <f>EH20*SUMIFS(conditions!$50:$50,conditions!$8:$8,"&lt;="&amp;EH$9,conditions!$9:$9,"&gt;="&amp;EH$9)</f>
        <v>0</v>
      </c>
      <c r="EI29" s="37">
        <f>EI20*SUMIFS(conditions!$50:$50,conditions!$8:$8,"&lt;="&amp;EI$9,conditions!$9:$9,"&gt;="&amp;EI$9)</f>
        <v>0</v>
      </c>
      <c r="EJ29" s="37">
        <f>EJ20*SUMIFS(conditions!$50:$50,conditions!$8:$8,"&lt;="&amp;EJ$9,conditions!$9:$9,"&gt;="&amp;EJ$9)</f>
        <v>2.0790000000000015</v>
      </c>
      <c r="EK29" s="37">
        <f>EK20*SUMIFS(conditions!$50:$50,conditions!$8:$8,"&lt;="&amp;EK$9,conditions!$9:$9,"&gt;="&amp;EK$9)</f>
        <v>2.0790000000000015</v>
      </c>
      <c r="EL29" s="37">
        <f>EL20*SUMIFS(conditions!$50:$50,conditions!$8:$8,"&lt;="&amp;EL$9,conditions!$9:$9,"&gt;="&amp;EL$9)</f>
        <v>2.0790000000000015</v>
      </c>
      <c r="EM29" s="37">
        <f>EM20*SUMIFS(conditions!$50:$50,conditions!$8:$8,"&lt;="&amp;EM$9,conditions!$9:$9,"&gt;="&amp;EM$9)</f>
        <v>2.0790000000000015</v>
      </c>
      <c r="EN29" s="37">
        <f>EN20*SUMIFS(conditions!$50:$50,conditions!$8:$8,"&lt;="&amp;EN$9,conditions!$9:$9,"&gt;="&amp;EN$9)</f>
        <v>2.4948000000000019</v>
      </c>
      <c r="EO29" s="37">
        <f>EO20*SUMIFS(conditions!$50:$50,conditions!$8:$8,"&lt;="&amp;EO$9,conditions!$9:$9,"&gt;="&amp;EO$9)</f>
        <v>0</v>
      </c>
      <c r="EP29" s="37">
        <f>EP20*SUMIFS(conditions!$50:$50,conditions!$8:$8,"&lt;="&amp;EP$9,conditions!$9:$9,"&gt;="&amp;EP$9)</f>
        <v>0</v>
      </c>
      <c r="EQ29" s="37">
        <f>EQ20*SUMIFS(conditions!$50:$50,conditions!$8:$8,"&lt;="&amp;EQ$9,conditions!$9:$9,"&gt;="&amp;EQ$9)</f>
        <v>2.4948000000000019</v>
      </c>
      <c r="ER29" s="37">
        <f>ER20*SUMIFS(conditions!$50:$50,conditions!$8:$8,"&lt;="&amp;ER$9,conditions!$9:$9,"&gt;="&amp;ER$9)</f>
        <v>2.4948000000000019</v>
      </c>
      <c r="ES29" s="37">
        <f>ES20*SUMIFS(conditions!$50:$50,conditions!$8:$8,"&lt;="&amp;ES$9,conditions!$9:$9,"&gt;="&amp;ES$9)</f>
        <v>2.4948000000000019</v>
      </c>
      <c r="ET29" s="37">
        <f>ET20*SUMIFS(conditions!$50:$50,conditions!$8:$8,"&lt;="&amp;ET$9,conditions!$9:$9,"&gt;="&amp;ET$9)</f>
        <v>2.4948000000000019</v>
      </c>
      <c r="EU29" s="37">
        <f>EU20*SUMIFS(conditions!$50:$50,conditions!$8:$8,"&lt;="&amp;EU$9,conditions!$9:$9,"&gt;="&amp;EU$9)</f>
        <v>2.4948000000000019</v>
      </c>
      <c r="EV29" s="37">
        <f>EV20*SUMIFS(conditions!$50:$50,conditions!$8:$8,"&lt;="&amp;EV$9,conditions!$9:$9,"&gt;="&amp;EV$9)</f>
        <v>0</v>
      </c>
      <c r="EW29" s="37">
        <f>EW20*SUMIFS(conditions!$50:$50,conditions!$8:$8,"&lt;="&amp;EW$9,conditions!$9:$9,"&gt;="&amp;EW$9)</f>
        <v>0</v>
      </c>
      <c r="EX29" s="37">
        <f>EX20*SUMIFS(conditions!$50:$50,conditions!$8:$8,"&lt;="&amp;EX$9,conditions!$9:$9,"&gt;="&amp;EX$9)</f>
        <v>2.4948000000000019</v>
      </c>
      <c r="EY29" s="37">
        <f>EY20*SUMIFS(conditions!$50:$50,conditions!$8:$8,"&lt;="&amp;EY$9,conditions!$9:$9,"&gt;="&amp;EY$9)</f>
        <v>2.4948000000000019</v>
      </c>
      <c r="EZ29" s="37">
        <f>EZ20*SUMIFS(conditions!$50:$50,conditions!$8:$8,"&lt;="&amp;EZ$9,conditions!$9:$9,"&gt;="&amp;EZ$9)</f>
        <v>2.4948000000000019</v>
      </c>
      <c r="FA29" s="37">
        <f>FA20*SUMIFS(conditions!$50:$50,conditions!$8:$8,"&lt;="&amp;FA$9,conditions!$9:$9,"&gt;="&amp;FA$9)</f>
        <v>2.4948000000000019</v>
      </c>
      <c r="FB29" s="37">
        <f>FB20*SUMIFS(conditions!$50:$50,conditions!$8:$8,"&lt;="&amp;FB$9,conditions!$9:$9,"&gt;="&amp;FB$9)</f>
        <v>2.4948000000000019</v>
      </c>
      <c r="FC29" s="37">
        <f>FC20*SUMIFS(conditions!$50:$50,conditions!$8:$8,"&lt;="&amp;FC$9,conditions!$9:$9,"&gt;="&amp;FC$9)</f>
        <v>0</v>
      </c>
      <c r="FD29" s="37">
        <f>FD20*SUMIFS(conditions!$50:$50,conditions!$8:$8,"&lt;="&amp;FD$9,conditions!$9:$9,"&gt;="&amp;FD$9)</f>
        <v>0</v>
      </c>
      <c r="FE29" s="37">
        <f>FE20*SUMIFS(conditions!$50:$50,conditions!$8:$8,"&lt;="&amp;FE$9,conditions!$9:$9,"&gt;="&amp;FE$9)</f>
        <v>2.4948000000000019</v>
      </c>
      <c r="FF29" s="37">
        <f>FF20*SUMIFS(conditions!$50:$50,conditions!$8:$8,"&lt;="&amp;FF$9,conditions!$9:$9,"&gt;="&amp;FF$9)</f>
        <v>2.4948000000000019</v>
      </c>
      <c r="FG29" s="37">
        <f>FG20*SUMIFS(conditions!$50:$50,conditions!$8:$8,"&lt;="&amp;FG$9,conditions!$9:$9,"&gt;="&amp;FG$9)</f>
        <v>2.4948000000000019</v>
      </c>
      <c r="FH29" s="37">
        <f>FH20*SUMIFS(conditions!$50:$50,conditions!$8:$8,"&lt;="&amp;FH$9,conditions!$9:$9,"&gt;="&amp;FH$9)</f>
        <v>2.4948000000000019</v>
      </c>
      <c r="FI29" s="37">
        <f>FI20*SUMIFS(conditions!$50:$50,conditions!$8:$8,"&lt;="&amp;FI$9,conditions!$9:$9,"&gt;="&amp;FI$9)</f>
        <v>2.4948000000000019</v>
      </c>
      <c r="FJ29" s="37">
        <f>FJ20*SUMIFS(conditions!$50:$50,conditions!$8:$8,"&lt;="&amp;FJ$9,conditions!$9:$9,"&gt;="&amp;FJ$9)</f>
        <v>0</v>
      </c>
      <c r="FK29" s="37">
        <f>FK20*SUMIFS(conditions!$50:$50,conditions!$8:$8,"&lt;="&amp;FK$9,conditions!$9:$9,"&gt;="&amp;FK$9)</f>
        <v>0</v>
      </c>
      <c r="FL29" s="37">
        <f>FL20*SUMIFS(conditions!$50:$50,conditions!$8:$8,"&lt;="&amp;FL$9,conditions!$9:$9,"&gt;="&amp;FL$9)</f>
        <v>2.4948000000000019</v>
      </c>
      <c r="FM29" s="37">
        <f>FM20*SUMIFS(conditions!$50:$50,conditions!$8:$8,"&lt;="&amp;FM$9,conditions!$9:$9,"&gt;="&amp;FM$9)</f>
        <v>2.4948000000000019</v>
      </c>
      <c r="FN29" s="37">
        <f>FN20*SUMIFS(conditions!$50:$50,conditions!$8:$8,"&lt;="&amp;FN$9,conditions!$9:$9,"&gt;="&amp;FN$9)</f>
        <v>2.4948000000000019</v>
      </c>
      <c r="FO29" s="37">
        <f>FO20*SUMIFS(conditions!$50:$50,conditions!$8:$8,"&lt;="&amp;FO$9,conditions!$9:$9,"&gt;="&amp;FO$9)</f>
        <v>2.4948000000000019</v>
      </c>
      <c r="FP29" s="37">
        <f>FP20*SUMIFS(conditions!$50:$50,conditions!$8:$8,"&lt;="&amp;FP$9,conditions!$9:$9,"&gt;="&amp;FP$9)</f>
        <v>2.4948000000000019</v>
      </c>
      <c r="FQ29" s="37">
        <f>FQ20*SUMIFS(conditions!$50:$50,conditions!$8:$8,"&lt;="&amp;FQ$9,conditions!$9:$9,"&gt;="&amp;FQ$9)</f>
        <v>0</v>
      </c>
      <c r="FR29" s="37">
        <f>FR20*SUMIFS(conditions!$50:$50,conditions!$8:$8,"&lt;="&amp;FR$9,conditions!$9:$9,"&gt;="&amp;FR$9)</f>
        <v>0</v>
      </c>
      <c r="FS29" s="37">
        <f>FS20*SUMIFS(conditions!$50:$50,conditions!$8:$8,"&lt;="&amp;FS$9,conditions!$9:$9,"&gt;="&amp;FS$9)</f>
        <v>2.619540000000002</v>
      </c>
      <c r="FT29" s="37">
        <f>FT20*SUMIFS(conditions!$50:$50,conditions!$8:$8,"&lt;="&amp;FT$9,conditions!$9:$9,"&gt;="&amp;FT$9)</f>
        <v>2.619540000000002</v>
      </c>
      <c r="FU29" s="37">
        <f>FU20*SUMIFS(conditions!$50:$50,conditions!$8:$8,"&lt;="&amp;FU$9,conditions!$9:$9,"&gt;="&amp;FU$9)</f>
        <v>2.619540000000002</v>
      </c>
      <c r="FV29" s="37">
        <f>FV20*SUMIFS(conditions!$50:$50,conditions!$8:$8,"&lt;="&amp;FV$9,conditions!$9:$9,"&gt;="&amp;FV$9)</f>
        <v>2.619540000000002</v>
      </c>
      <c r="FW29" s="37">
        <f>FW20*SUMIFS(conditions!$50:$50,conditions!$8:$8,"&lt;="&amp;FW$9,conditions!$9:$9,"&gt;="&amp;FW$9)</f>
        <v>2.619540000000002</v>
      </c>
      <c r="FX29" s="37">
        <f>FX20*SUMIFS(conditions!$50:$50,conditions!$8:$8,"&lt;="&amp;FX$9,conditions!$9:$9,"&gt;="&amp;FX$9)</f>
        <v>0</v>
      </c>
      <c r="FY29" s="37">
        <f>FY20*SUMIFS(conditions!$50:$50,conditions!$8:$8,"&lt;="&amp;FY$9,conditions!$9:$9,"&gt;="&amp;FY$9)</f>
        <v>0</v>
      </c>
      <c r="FZ29" s="37">
        <f>FZ20*SUMIFS(conditions!$50:$50,conditions!$8:$8,"&lt;="&amp;FZ$9,conditions!$9:$9,"&gt;="&amp;FZ$9)</f>
        <v>2.619540000000002</v>
      </c>
      <c r="GA29" s="37">
        <f>GA20*SUMIFS(conditions!$50:$50,conditions!$8:$8,"&lt;="&amp;GA$9,conditions!$9:$9,"&gt;="&amp;GA$9)</f>
        <v>2.619540000000002</v>
      </c>
      <c r="GB29" s="37">
        <f>GB20*SUMIFS(conditions!$50:$50,conditions!$8:$8,"&lt;="&amp;GB$9,conditions!$9:$9,"&gt;="&amp;GB$9)</f>
        <v>2.619540000000002</v>
      </c>
      <c r="GC29" s="37">
        <f>GC20*SUMIFS(conditions!$50:$50,conditions!$8:$8,"&lt;="&amp;GC$9,conditions!$9:$9,"&gt;="&amp;GC$9)</f>
        <v>2.619540000000002</v>
      </c>
      <c r="GD29" s="37">
        <f>GD20*SUMIFS(conditions!$50:$50,conditions!$8:$8,"&lt;="&amp;GD$9,conditions!$9:$9,"&gt;="&amp;GD$9)</f>
        <v>2.619540000000002</v>
      </c>
      <c r="GE29" s="37">
        <f>GE20*SUMIFS(conditions!$50:$50,conditions!$8:$8,"&lt;="&amp;GE$9,conditions!$9:$9,"&gt;="&amp;GE$9)</f>
        <v>0</v>
      </c>
      <c r="GF29" s="37">
        <f>GF20*SUMIFS(conditions!$50:$50,conditions!$8:$8,"&lt;="&amp;GF$9,conditions!$9:$9,"&gt;="&amp;GF$9)</f>
        <v>0</v>
      </c>
      <c r="GG29" s="37">
        <f>GG20*SUMIFS(conditions!$50:$50,conditions!$8:$8,"&lt;="&amp;GG$9,conditions!$9:$9,"&gt;="&amp;GG$9)</f>
        <v>2.619540000000002</v>
      </c>
      <c r="GH29" s="37">
        <f>GH20*SUMIFS(conditions!$50:$50,conditions!$8:$8,"&lt;="&amp;GH$9,conditions!$9:$9,"&gt;="&amp;GH$9)</f>
        <v>2.619540000000002</v>
      </c>
      <c r="GI29" s="37">
        <f>GI20*SUMIFS(conditions!$50:$50,conditions!$8:$8,"&lt;="&amp;GI$9,conditions!$9:$9,"&gt;="&amp;GI$9)</f>
        <v>2.619540000000002</v>
      </c>
      <c r="GJ29" s="37">
        <f>GJ20*SUMIFS(conditions!$50:$50,conditions!$8:$8,"&lt;="&amp;GJ$9,conditions!$9:$9,"&gt;="&amp;GJ$9)</f>
        <v>2.619540000000002</v>
      </c>
      <c r="GK29" s="37">
        <f>GK20*SUMIFS(conditions!$50:$50,conditions!$8:$8,"&lt;="&amp;GK$9,conditions!$9:$9,"&gt;="&amp;GK$9)</f>
        <v>2.619540000000002</v>
      </c>
      <c r="GL29" s="37">
        <f>GL20*SUMIFS(conditions!$50:$50,conditions!$8:$8,"&lt;="&amp;GL$9,conditions!$9:$9,"&gt;="&amp;GL$9)</f>
        <v>0</v>
      </c>
      <c r="GM29" s="37">
        <f>GM20*SUMIFS(conditions!$50:$50,conditions!$8:$8,"&lt;="&amp;GM$9,conditions!$9:$9,"&gt;="&amp;GM$9)</f>
        <v>0</v>
      </c>
      <c r="GN29" s="37">
        <f>GN20*SUMIFS(conditions!$50:$50,conditions!$8:$8,"&lt;="&amp;GN$9,conditions!$9:$9,"&gt;="&amp;GN$9)</f>
        <v>2.619540000000002</v>
      </c>
      <c r="GO29" s="37">
        <f>GO20*SUMIFS(conditions!$50:$50,conditions!$8:$8,"&lt;="&amp;GO$9,conditions!$9:$9,"&gt;="&amp;GO$9)</f>
        <v>2.619540000000002</v>
      </c>
      <c r="GP29" s="37">
        <f>GP20*SUMIFS(conditions!$50:$50,conditions!$8:$8,"&lt;="&amp;GP$9,conditions!$9:$9,"&gt;="&amp;GP$9)</f>
        <v>2.619540000000002</v>
      </c>
      <c r="GQ29" s="37">
        <f>GQ20*SUMIFS(conditions!$50:$50,conditions!$8:$8,"&lt;="&amp;GQ$9,conditions!$9:$9,"&gt;="&amp;GQ$9)</f>
        <v>2.619540000000002</v>
      </c>
      <c r="GR29" s="37">
        <f>GR20*SUMIFS(conditions!$50:$50,conditions!$8:$8,"&lt;="&amp;GR$9,conditions!$9:$9,"&gt;="&amp;GR$9)</f>
        <v>2.619540000000002</v>
      </c>
      <c r="GS29" s="37">
        <f>GS20*SUMIFS(conditions!$50:$50,conditions!$8:$8,"&lt;="&amp;GS$9,conditions!$9:$9,"&gt;="&amp;GS$9)</f>
        <v>0</v>
      </c>
      <c r="GT29" s="37">
        <f>GT20*SUMIFS(conditions!$50:$50,conditions!$8:$8,"&lt;="&amp;GT$9,conditions!$9:$9,"&gt;="&amp;GT$9)</f>
        <v>0</v>
      </c>
      <c r="GU29" s="37">
        <f>GU20*SUMIFS(conditions!$50:$50,conditions!$8:$8,"&lt;="&amp;GU$9,conditions!$9:$9,"&gt;="&amp;GU$9)</f>
        <v>2.619540000000002</v>
      </c>
      <c r="GV29" s="37">
        <f>GV20*SUMIFS(conditions!$50:$50,conditions!$8:$8,"&lt;="&amp;GV$9,conditions!$9:$9,"&gt;="&amp;GV$9)</f>
        <v>2.619540000000002</v>
      </c>
      <c r="GW29" s="37">
        <f>GW20*SUMIFS(conditions!$50:$50,conditions!$8:$8,"&lt;="&amp;GW$9,conditions!$9:$9,"&gt;="&amp;GW$9)</f>
        <v>2.9033235000000022</v>
      </c>
      <c r="GX29" s="37">
        <f>GX20*SUMIFS(conditions!$50:$50,conditions!$8:$8,"&lt;="&amp;GX$9,conditions!$9:$9,"&gt;="&amp;GX$9)</f>
        <v>2.9033235000000022</v>
      </c>
      <c r="GY29" s="37">
        <f>GY20*SUMIFS(conditions!$50:$50,conditions!$8:$8,"&lt;="&amp;GY$9,conditions!$9:$9,"&gt;="&amp;GY$9)</f>
        <v>2.9033235000000022</v>
      </c>
      <c r="GZ29" s="37">
        <f>GZ20*SUMIFS(conditions!$50:$50,conditions!$8:$8,"&lt;="&amp;GZ$9,conditions!$9:$9,"&gt;="&amp;GZ$9)</f>
        <v>0</v>
      </c>
      <c r="HA29" s="37">
        <f>HA20*SUMIFS(conditions!$50:$50,conditions!$8:$8,"&lt;="&amp;HA$9,conditions!$9:$9,"&gt;="&amp;HA$9)</f>
        <v>0</v>
      </c>
      <c r="HB29" s="37">
        <f>HB20*SUMIFS(conditions!$50:$50,conditions!$8:$8,"&lt;="&amp;HB$9,conditions!$9:$9,"&gt;="&amp;HB$9)</f>
        <v>2.9033235000000022</v>
      </c>
      <c r="HC29" s="37">
        <f>HC20*SUMIFS(conditions!$50:$50,conditions!$8:$8,"&lt;="&amp;HC$9,conditions!$9:$9,"&gt;="&amp;HC$9)</f>
        <v>2.9033235000000022</v>
      </c>
      <c r="HD29" s="37">
        <f>HD20*SUMIFS(conditions!$50:$50,conditions!$8:$8,"&lt;="&amp;HD$9,conditions!$9:$9,"&gt;="&amp;HD$9)</f>
        <v>2.9033235000000022</v>
      </c>
      <c r="HE29" s="37">
        <f>HE20*SUMIFS(conditions!$50:$50,conditions!$8:$8,"&lt;="&amp;HE$9,conditions!$9:$9,"&gt;="&amp;HE$9)</f>
        <v>2.9033235000000022</v>
      </c>
      <c r="HF29" s="37">
        <f>HF20*SUMIFS(conditions!$50:$50,conditions!$8:$8,"&lt;="&amp;HF$9,conditions!$9:$9,"&gt;="&amp;HF$9)</f>
        <v>2.9033235000000022</v>
      </c>
      <c r="HG29" s="37">
        <f>HG20*SUMIFS(conditions!$50:$50,conditions!$8:$8,"&lt;="&amp;HG$9,conditions!$9:$9,"&gt;="&amp;HG$9)</f>
        <v>0</v>
      </c>
      <c r="HH29" s="37">
        <f>HH20*SUMIFS(conditions!$50:$50,conditions!$8:$8,"&lt;="&amp;HH$9,conditions!$9:$9,"&gt;="&amp;HH$9)</f>
        <v>0</v>
      </c>
      <c r="HI29" s="37">
        <f>HI20*SUMIFS(conditions!$50:$50,conditions!$8:$8,"&lt;="&amp;HI$9,conditions!$9:$9,"&gt;="&amp;HI$9)</f>
        <v>2.9033235000000022</v>
      </c>
      <c r="HJ29" s="37">
        <f>HJ20*SUMIFS(conditions!$50:$50,conditions!$8:$8,"&lt;="&amp;HJ$9,conditions!$9:$9,"&gt;="&amp;HJ$9)</f>
        <v>2.9033235000000022</v>
      </c>
      <c r="HK29" s="37">
        <f>HK20*SUMIFS(conditions!$50:$50,conditions!$8:$8,"&lt;="&amp;HK$9,conditions!$9:$9,"&gt;="&amp;HK$9)</f>
        <v>2.9033235000000022</v>
      </c>
      <c r="HL29" s="37">
        <f>HL20*SUMIFS(conditions!$50:$50,conditions!$8:$8,"&lt;="&amp;HL$9,conditions!$9:$9,"&gt;="&amp;HL$9)</f>
        <v>2.9033235000000022</v>
      </c>
      <c r="HM29" s="37">
        <f>HM20*SUMIFS(conditions!$50:$50,conditions!$8:$8,"&lt;="&amp;HM$9,conditions!$9:$9,"&gt;="&amp;HM$9)</f>
        <v>2.9033235000000022</v>
      </c>
      <c r="HN29" s="37">
        <f>HN20*SUMIFS(conditions!$50:$50,conditions!$8:$8,"&lt;="&amp;HN$9,conditions!$9:$9,"&gt;="&amp;HN$9)</f>
        <v>0</v>
      </c>
      <c r="HO29" s="37">
        <f>HO20*SUMIFS(conditions!$50:$50,conditions!$8:$8,"&lt;="&amp;HO$9,conditions!$9:$9,"&gt;="&amp;HO$9)</f>
        <v>0</v>
      </c>
      <c r="HP29" s="37">
        <f>HP20*SUMIFS(conditions!$50:$50,conditions!$8:$8,"&lt;="&amp;HP$9,conditions!$9:$9,"&gt;="&amp;HP$9)</f>
        <v>2.9033235000000022</v>
      </c>
      <c r="HQ29" s="37">
        <f>HQ20*SUMIFS(conditions!$50:$50,conditions!$8:$8,"&lt;="&amp;HQ$9,conditions!$9:$9,"&gt;="&amp;HQ$9)</f>
        <v>2.9033235000000022</v>
      </c>
      <c r="HR29" s="37">
        <f>HR20*SUMIFS(conditions!$50:$50,conditions!$8:$8,"&lt;="&amp;HR$9,conditions!$9:$9,"&gt;="&amp;HR$9)</f>
        <v>2.9033235000000022</v>
      </c>
      <c r="HS29" s="37">
        <f>HS20*SUMIFS(conditions!$50:$50,conditions!$8:$8,"&lt;="&amp;HS$9,conditions!$9:$9,"&gt;="&amp;HS$9)</f>
        <v>2.9033235000000022</v>
      </c>
      <c r="HT29" s="37">
        <f>HT20*SUMIFS(conditions!$50:$50,conditions!$8:$8,"&lt;="&amp;HT$9,conditions!$9:$9,"&gt;="&amp;HT$9)</f>
        <v>2.9033235000000022</v>
      </c>
      <c r="HU29" s="37">
        <f>HU20*SUMIFS(conditions!$50:$50,conditions!$8:$8,"&lt;="&amp;HU$9,conditions!$9:$9,"&gt;="&amp;HU$9)</f>
        <v>0</v>
      </c>
      <c r="HV29" s="37">
        <f>HV20*SUMIFS(conditions!$50:$50,conditions!$8:$8,"&lt;="&amp;HV$9,conditions!$9:$9,"&gt;="&amp;HV$9)</f>
        <v>0</v>
      </c>
      <c r="HW29" s="37">
        <f>HW20*SUMIFS(conditions!$50:$50,conditions!$8:$8,"&lt;="&amp;HW$9,conditions!$9:$9,"&gt;="&amp;HW$9)</f>
        <v>2.9033235000000022</v>
      </c>
      <c r="HX29" s="37">
        <f>HX20*SUMIFS(conditions!$50:$50,conditions!$8:$8,"&lt;="&amp;HX$9,conditions!$9:$9,"&gt;="&amp;HX$9)</f>
        <v>2.9033235000000022</v>
      </c>
      <c r="HY29" s="37">
        <f>HY20*SUMIFS(conditions!$50:$50,conditions!$8:$8,"&lt;="&amp;HY$9,conditions!$9:$9,"&gt;="&amp;HY$9)</f>
        <v>2.9033235000000022</v>
      </c>
      <c r="HZ29" s="37">
        <f>HZ20*SUMIFS(conditions!$50:$50,conditions!$8:$8,"&lt;="&amp;HZ$9,conditions!$9:$9,"&gt;="&amp;HZ$9)</f>
        <v>2.9033235000000022</v>
      </c>
      <c r="IA29" s="37">
        <f>IA20*SUMIFS(conditions!$50:$50,conditions!$8:$8,"&lt;="&amp;IA$9,conditions!$9:$9,"&gt;="&amp;IA$9)</f>
        <v>2.9033235000000022</v>
      </c>
      <c r="IB29" s="37">
        <f>IB20*SUMIFS(conditions!$50:$50,conditions!$8:$8,"&lt;="&amp;IB$9,conditions!$9:$9,"&gt;="&amp;IB$9)</f>
        <v>0</v>
      </c>
      <c r="IC29" s="37">
        <f>IC20*SUMIFS(conditions!$50:$50,conditions!$8:$8,"&lt;="&amp;IC$9,conditions!$9:$9,"&gt;="&amp;IC$9)</f>
        <v>0</v>
      </c>
      <c r="ID29" s="37">
        <f>ID20*SUMIFS(conditions!$50:$50,conditions!$8:$8,"&lt;="&amp;ID$9,conditions!$9:$9,"&gt;="&amp;ID$9)</f>
        <v>2.6710576200000018</v>
      </c>
      <c r="IE29" s="37">
        <f>IE20*SUMIFS(conditions!$50:$50,conditions!$8:$8,"&lt;="&amp;IE$9,conditions!$9:$9,"&gt;="&amp;IE$9)</f>
        <v>2.6710576200000018</v>
      </c>
      <c r="IF29" s="37">
        <f>IF20*SUMIFS(conditions!$50:$50,conditions!$8:$8,"&lt;="&amp;IF$9,conditions!$9:$9,"&gt;="&amp;IF$9)</f>
        <v>2.6710576200000018</v>
      </c>
      <c r="IG29" s="37">
        <f>IG20*SUMIFS(conditions!$50:$50,conditions!$8:$8,"&lt;="&amp;IG$9,conditions!$9:$9,"&gt;="&amp;IG$9)</f>
        <v>2.6710576200000018</v>
      </c>
      <c r="IH29" s="37">
        <f>IH20*SUMIFS(conditions!$50:$50,conditions!$8:$8,"&lt;="&amp;IH$9,conditions!$9:$9,"&gt;="&amp;IH$9)</f>
        <v>2.6710576200000018</v>
      </c>
      <c r="II29" s="37">
        <f>II20*SUMIFS(conditions!$50:$50,conditions!$8:$8,"&lt;="&amp;II$9,conditions!$9:$9,"&gt;="&amp;II$9)</f>
        <v>0</v>
      </c>
      <c r="IJ29" s="37">
        <f>IJ20*SUMIFS(conditions!$50:$50,conditions!$8:$8,"&lt;="&amp;IJ$9,conditions!$9:$9,"&gt;="&amp;IJ$9)</f>
        <v>0</v>
      </c>
      <c r="IK29" s="37">
        <f>IK20*SUMIFS(conditions!$50:$50,conditions!$8:$8,"&lt;="&amp;IK$9,conditions!$9:$9,"&gt;="&amp;IK$9)</f>
        <v>2.6710576200000018</v>
      </c>
      <c r="IL29" s="37">
        <f>IL20*SUMIFS(conditions!$50:$50,conditions!$8:$8,"&lt;="&amp;IL$9,conditions!$9:$9,"&gt;="&amp;IL$9)</f>
        <v>2.6710576200000018</v>
      </c>
      <c r="IM29" s="37">
        <f>IM20*SUMIFS(conditions!$50:$50,conditions!$8:$8,"&lt;="&amp;IM$9,conditions!$9:$9,"&gt;="&amp;IM$9)</f>
        <v>2.6710576200000018</v>
      </c>
      <c r="IN29" s="37">
        <f>IN20*SUMIFS(conditions!$50:$50,conditions!$8:$8,"&lt;="&amp;IN$9,conditions!$9:$9,"&gt;="&amp;IN$9)</f>
        <v>2.6710576200000018</v>
      </c>
      <c r="IO29" s="37">
        <f>IO20*SUMIFS(conditions!$50:$50,conditions!$8:$8,"&lt;="&amp;IO$9,conditions!$9:$9,"&gt;="&amp;IO$9)</f>
        <v>2.6710576200000018</v>
      </c>
      <c r="IP29" s="37">
        <f>IP20*SUMIFS(conditions!$50:$50,conditions!$8:$8,"&lt;="&amp;IP$9,conditions!$9:$9,"&gt;="&amp;IP$9)</f>
        <v>0</v>
      </c>
      <c r="IQ29" s="37">
        <f>IQ20*SUMIFS(conditions!$50:$50,conditions!$8:$8,"&lt;="&amp;IQ$9,conditions!$9:$9,"&gt;="&amp;IQ$9)</f>
        <v>0</v>
      </c>
      <c r="IR29" s="37">
        <f>IR20*SUMIFS(conditions!$50:$50,conditions!$8:$8,"&lt;="&amp;IR$9,conditions!$9:$9,"&gt;="&amp;IR$9)</f>
        <v>2.6710576200000018</v>
      </c>
      <c r="IS29" s="37">
        <f>IS20*SUMIFS(conditions!$50:$50,conditions!$8:$8,"&lt;="&amp;IS$9,conditions!$9:$9,"&gt;="&amp;IS$9)</f>
        <v>2.6710576200000018</v>
      </c>
      <c r="IT29" s="37">
        <f>IT20*SUMIFS(conditions!$50:$50,conditions!$8:$8,"&lt;="&amp;IT$9,conditions!$9:$9,"&gt;="&amp;IT$9)</f>
        <v>2.6710576200000018</v>
      </c>
      <c r="IU29" s="37">
        <f>IU20*SUMIFS(conditions!$50:$50,conditions!$8:$8,"&lt;="&amp;IU$9,conditions!$9:$9,"&gt;="&amp;IU$9)</f>
        <v>2.6710576200000018</v>
      </c>
      <c r="IV29" s="37">
        <f>IV20*SUMIFS(conditions!$50:$50,conditions!$8:$8,"&lt;="&amp;IV$9,conditions!$9:$9,"&gt;="&amp;IV$9)</f>
        <v>2.6710576200000018</v>
      </c>
      <c r="IW29" s="37">
        <f>IW20*SUMIFS(conditions!$50:$50,conditions!$8:$8,"&lt;="&amp;IW$9,conditions!$9:$9,"&gt;="&amp;IW$9)</f>
        <v>0</v>
      </c>
      <c r="IX29" s="37">
        <f>IX20*SUMIFS(conditions!$50:$50,conditions!$8:$8,"&lt;="&amp;IX$9,conditions!$9:$9,"&gt;="&amp;IX$9)</f>
        <v>0</v>
      </c>
      <c r="IY29" s="37">
        <f>IY20*SUMIFS(conditions!$50:$50,conditions!$8:$8,"&lt;="&amp;IY$9,conditions!$9:$9,"&gt;="&amp;IY$9)</f>
        <v>2.6710576200000018</v>
      </c>
      <c r="IZ29" s="37">
        <f>IZ20*SUMIFS(conditions!$50:$50,conditions!$8:$8,"&lt;="&amp;IZ$9,conditions!$9:$9,"&gt;="&amp;IZ$9)</f>
        <v>2.6710576200000018</v>
      </c>
      <c r="JA29" s="37">
        <f>JA20*SUMIFS(conditions!$50:$50,conditions!$8:$8,"&lt;="&amp;JA$9,conditions!$9:$9,"&gt;="&amp;JA$9)</f>
        <v>2.6710576200000018</v>
      </c>
      <c r="JB29" s="37">
        <f>JB20*SUMIFS(conditions!$50:$50,conditions!$8:$8,"&lt;="&amp;JB$9,conditions!$9:$9,"&gt;="&amp;JB$9)</f>
        <v>2.6710576200000018</v>
      </c>
      <c r="JC29" s="37">
        <f>JC20*SUMIFS(conditions!$50:$50,conditions!$8:$8,"&lt;="&amp;JC$9,conditions!$9:$9,"&gt;="&amp;JC$9)</f>
        <v>2.6710576200000018</v>
      </c>
      <c r="JD29" s="37">
        <f>JD20*SUMIFS(conditions!$50:$50,conditions!$8:$8,"&lt;="&amp;JD$9,conditions!$9:$9,"&gt;="&amp;JD$9)</f>
        <v>0</v>
      </c>
      <c r="JE29" s="37">
        <f>JE20*SUMIFS(conditions!$50:$50,conditions!$8:$8,"&lt;="&amp;JE$9,conditions!$9:$9,"&gt;="&amp;JE$9)</f>
        <v>0</v>
      </c>
      <c r="JF29" s="37">
        <f>JF20*SUMIFS(conditions!$50:$50,conditions!$8:$8,"&lt;="&amp;JF$9,conditions!$9:$9,"&gt;="&amp;JF$9)</f>
        <v>2.7511893486000019</v>
      </c>
      <c r="JG29" s="37">
        <f>JG20*SUMIFS(conditions!$50:$50,conditions!$8:$8,"&lt;="&amp;JG$9,conditions!$9:$9,"&gt;="&amp;JG$9)</f>
        <v>2.7511893486000019</v>
      </c>
      <c r="JH29" s="37">
        <f>JH20*SUMIFS(conditions!$50:$50,conditions!$8:$8,"&lt;="&amp;JH$9,conditions!$9:$9,"&gt;="&amp;JH$9)</f>
        <v>2.7511893486000019</v>
      </c>
      <c r="JI29" s="37">
        <f>JI20*SUMIFS(conditions!$50:$50,conditions!$8:$8,"&lt;="&amp;JI$9,conditions!$9:$9,"&gt;="&amp;JI$9)</f>
        <v>2.7511893486000019</v>
      </c>
      <c r="JJ29" s="37">
        <f>JJ20*SUMIFS(conditions!$50:$50,conditions!$8:$8,"&lt;="&amp;JJ$9,conditions!$9:$9,"&gt;="&amp;JJ$9)</f>
        <v>2.7511893486000019</v>
      </c>
      <c r="JK29" s="37">
        <f>JK20*SUMIFS(conditions!$50:$50,conditions!$8:$8,"&lt;="&amp;JK$9,conditions!$9:$9,"&gt;="&amp;JK$9)</f>
        <v>0</v>
      </c>
      <c r="JL29" s="37">
        <f>JL20*SUMIFS(conditions!$50:$50,conditions!$8:$8,"&lt;="&amp;JL$9,conditions!$9:$9,"&gt;="&amp;JL$9)</f>
        <v>0</v>
      </c>
      <c r="JM29" s="37">
        <f>JM20*SUMIFS(conditions!$50:$50,conditions!$8:$8,"&lt;="&amp;JM$9,conditions!$9:$9,"&gt;="&amp;JM$9)</f>
        <v>2.7511893486000019</v>
      </c>
      <c r="JN29" s="37">
        <f>JN20*SUMIFS(conditions!$50:$50,conditions!$8:$8,"&lt;="&amp;JN$9,conditions!$9:$9,"&gt;="&amp;JN$9)</f>
        <v>2.7511893486000019</v>
      </c>
      <c r="JO29" s="37">
        <f>JO20*SUMIFS(conditions!$50:$50,conditions!$8:$8,"&lt;="&amp;JO$9,conditions!$9:$9,"&gt;="&amp;JO$9)</f>
        <v>2.7511893486000019</v>
      </c>
      <c r="JP29" s="37">
        <f>JP20*SUMIFS(conditions!$50:$50,conditions!$8:$8,"&lt;="&amp;JP$9,conditions!$9:$9,"&gt;="&amp;JP$9)</f>
        <v>2.7511893486000019</v>
      </c>
      <c r="JQ29" s="37">
        <f>JQ20*SUMIFS(conditions!$50:$50,conditions!$8:$8,"&lt;="&amp;JQ$9,conditions!$9:$9,"&gt;="&amp;JQ$9)</f>
        <v>2.7511893486000019</v>
      </c>
      <c r="JR29" s="37">
        <f>JR20*SUMIFS(conditions!$50:$50,conditions!$8:$8,"&lt;="&amp;JR$9,conditions!$9:$9,"&gt;="&amp;JR$9)</f>
        <v>0</v>
      </c>
      <c r="JS29" s="37">
        <f>JS20*SUMIFS(conditions!$50:$50,conditions!$8:$8,"&lt;="&amp;JS$9,conditions!$9:$9,"&gt;="&amp;JS$9)</f>
        <v>0</v>
      </c>
      <c r="JT29" s="37">
        <f>JT20*SUMIFS(conditions!$50:$50,conditions!$8:$8,"&lt;="&amp;JT$9,conditions!$9:$9,"&gt;="&amp;JT$9)</f>
        <v>2.7511893486000019</v>
      </c>
      <c r="JU29" s="37">
        <f>JU20*SUMIFS(conditions!$50:$50,conditions!$8:$8,"&lt;="&amp;JU$9,conditions!$9:$9,"&gt;="&amp;JU$9)</f>
        <v>2.7511893486000019</v>
      </c>
      <c r="JV29" s="37">
        <f>JV20*SUMIFS(conditions!$50:$50,conditions!$8:$8,"&lt;="&amp;JV$9,conditions!$9:$9,"&gt;="&amp;JV$9)</f>
        <v>2.7511893486000019</v>
      </c>
      <c r="JW29" s="37">
        <f>JW20*SUMIFS(conditions!$50:$50,conditions!$8:$8,"&lt;="&amp;JW$9,conditions!$9:$9,"&gt;="&amp;JW$9)</f>
        <v>2.7511893486000019</v>
      </c>
      <c r="JX29" s="37">
        <f>JX20*SUMIFS(conditions!$50:$50,conditions!$8:$8,"&lt;="&amp;JX$9,conditions!$9:$9,"&gt;="&amp;JX$9)</f>
        <v>2.7511893486000019</v>
      </c>
      <c r="JY29" s="37">
        <f>JY20*SUMIFS(conditions!$50:$50,conditions!$8:$8,"&lt;="&amp;JY$9,conditions!$9:$9,"&gt;="&amp;JY$9)</f>
        <v>0</v>
      </c>
      <c r="JZ29" s="37">
        <f>JZ20*SUMIFS(conditions!$50:$50,conditions!$8:$8,"&lt;="&amp;JZ$9,conditions!$9:$9,"&gt;="&amp;JZ$9)</f>
        <v>0</v>
      </c>
      <c r="KA29" s="37">
        <f>KA20*SUMIFS(conditions!$50:$50,conditions!$8:$8,"&lt;="&amp;KA$9,conditions!$9:$9,"&gt;="&amp;KA$9)</f>
        <v>2.7511893486000019</v>
      </c>
      <c r="KB29" s="37">
        <f>KB20*SUMIFS(conditions!$50:$50,conditions!$8:$8,"&lt;="&amp;KB$9,conditions!$9:$9,"&gt;="&amp;KB$9)</f>
        <v>2.7511893486000019</v>
      </c>
      <c r="KC29" s="37">
        <f>KC20*SUMIFS(conditions!$50:$50,conditions!$8:$8,"&lt;="&amp;KC$9,conditions!$9:$9,"&gt;="&amp;KC$9)</f>
        <v>2.7511893486000019</v>
      </c>
      <c r="KD29" s="37">
        <f>KD20*SUMIFS(conditions!$50:$50,conditions!$8:$8,"&lt;="&amp;KD$9,conditions!$9:$9,"&gt;="&amp;KD$9)</f>
        <v>2.7511893486000019</v>
      </c>
      <c r="KE29" s="37">
        <f>KE20*SUMIFS(conditions!$50:$50,conditions!$8:$8,"&lt;="&amp;KE$9,conditions!$9:$9,"&gt;="&amp;KE$9)</f>
        <v>2.7511893486000019</v>
      </c>
      <c r="KF29" s="37">
        <f>KF20*SUMIFS(conditions!$50:$50,conditions!$8:$8,"&lt;="&amp;KF$9,conditions!$9:$9,"&gt;="&amp;KF$9)</f>
        <v>0</v>
      </c>
      <c r="KG29" s="37">
        <f>KG20*SUMIFS(conditions!$50:$50,conditions!$8:$8,"&lt;="&amp;KG$9,conditions!$9:$9,"&gt;="&amp;KG$9)</f>
        <v>0</v>
      </c>
      <c r="KH29" s="37">
        <f>KH20*SUMIFS(conditions!$50:$50,conditions!$8:$8,"&lt;="&amp;KH$9,conditions!$9:$9,"&gt;="&amp;KH$9)</f>
        <v>2.7511893486000019</v>
      </c>
      <c r="KI29" s="37">
        <f>KI20*SUMIFS(conditions!$50:$50,conditions!$8:$8,"&lt;="&amp;KI$9,conditions!$9:$9,"&gt;="&amp;KI$9)</f>
        <v>2.7511893486000019</v>
      </c>
      <c r="KJ29" s="37">
        <f>KJ20*SUMIFS(conditions!$50:$50,conditions!$8:$8,"&lt;="&amp;KJ$9,conditions!$9:$9,"&gt;="&amp;KJ$9)</f>
        <v>3.6027479565000022</v>
      </c>
      <c r="KK29" s="37">
        <f>KK20*SUMIFS(conditions!$50:$50,conditions!$8:$8,"&lt;="&amp;KK$9,conditions!$9:$9,"&gt;="&amp;KK$9)</f>
        <v>3.6027479565000022</v>
      </c>
      <c r="KL29" s="37">
        <f>KL20*SUMIFS(conditions!$50:$50,conditions!$8:$8,"&lt;="&amp;KL$9,conditions!$9:$9,"&gt;="&amp;KL$9)</f>
        <v>3.6027479565000022</v>
      </c>
      <c r="KM29" s="37">
        <f>KM20*SUMIFS(conditions!$50:$50,conditions!$8:$8,"&lt;="&amp;KM$9,conditions!$9:$9,"&gt;="&amp;KM$9)</f>
        <v>0</v>
      </c>
      <c r="KN29" s="37">
        <f>KN20*SUMIFS(conditions!$50:$50,conditions!$8:$8,"&lt;="&amp;KN$9,conditions!$9:$9,"&gt;="&amp;KN$9)</f>
        <v>0</v>
      </c>
      <c r="KO29" s="37">
        <f>KO20*SUMIFS(conditions!$50:$50,conditions!$8:$8,"&lt;="&amp;KO$9,conditions!$9:$9,"&gt;="&amp;KO$9)</f>
        <v>3.6027479565000022</v>
      </c>
      <c r="KP29" s="37">
        <f>KP20*SUMIFS(conditions!$50:$50,conditions!$8:$8,"&lt;="&amp;KP$9,conditions!$9:$9,"&gt;="&amp;KP$9)</f>
        <v>3.6027479565000022</v>
      </c>
      <c r="KQ29" s="37">
        <f>KQ20*SUMIFS(conditions!$50:$50,conditions!$8:$8,"&lt;="&amp;KQ$9,conditions!$9:$9,"&gt;="&amp;KQ$9)</f>
        <v>3.6027479565000022</v>
      </c>
      <c r="KR29" s="37">
        <f>KR20*SUMIFS(conditions!$50:$50,conditions!$8:$8,"&lt;="&amp;KR$9,conditions!$9:$9,"&gt;="&amp;KR$9)</f>
        <v>3.6027479565000022</v>
      </c>
      <c r="KS29" s="37">
        <f>KS20*SUMIFS(conditions!$50:$50,conditions!$8:$8,"&lt;="&amp;KS$9,conditions!$9:$9,"&gt;="&amp;KS$9)</f>
        <v>3.6027479565000022</v>
      </c>
      <c r="KT29" s="37">
        <f>KT20*SUMIFS(conditions!$50:$50,conditions!$8:$8,"&lt;="&amp;KT$9,conditions!$9:$9,"&gt;="&amp;KT$9)</f>
        <v>0</v>
      </c>
      <c r="KU29" s="37">
        <f>KU20*SUMIFS(conditions!$50:$50,conditions!$8:$8,"&lt;="&amp;KU$9,conditions!$9:$9,"&gt;="&amp;KU$9)</f>
        <v>0</v>
      </c>
      <c r="KV29" s="37">
        <f>KV20*SUMIFS(conditions!$50:$50,conditions!$8:$8,"&lt;="&amp;KV$9,conditions!$9:$9,"&gt;="&amp;KV$9)</f>
        <v>3.6027479565000022</v>
      </c>
      <c r="KW29" s="37">
        <f>KW20*SUMIFS(conditions!$50:$50,conditions!$8:$8,"&lt;="&amp;KW$9,conditions!$9:$9,"&gt;="&amp;KW$9)</f>
        <v>3.6027479565000022</v>
      </c>
      <c r="KX29" s="37">
        <f>KX20*SUMIFS(conditions!$50:$50,conditions!$8:$8,"&lt;="&amp;KX$9,conditions!$9:$9,"&gt;="&amp;KX$9)</f>
        <v>3.6027479565000022</v>
      </c>
      <c r="KY29" s="37">
        <f>KY20*SUMIFS(conditions!$50:$50,conditions!$8:$8,"&lt;="&amp;KY$9,conditions!$9:$9,"&gt;="&amp;KY$9)</f>
        <v>3.6027479565000022</v>
      </c>
      <c r="KZ29" s="37">
        <f>KZ20*SUMIFS(conditions!$50:$50,conditions!$8:$8,"&lt;="&amp;KZ$9,conditions!$9:$9,"&gt;="&amp;KZ$9)</f>
        <v>3.6027479565000022</v>
      </c>
      <c r="LA29" s="37">
        <f>LA20*SUMIFS(conditions!$50:$50,conditions!$8:$8,"&lt;="&amp;LA$9,conditions!$9:$9,"&gt;="&amp;LA$9)</f>
        <v>0</v>
      </c>
      <c r="LB29" s="37">
        <f>LB20*SUMIFS(conditions!$50:$50,conditions!$8:$8,"&lt;="&amp;LB$9,conditions!$9:$9,"&gt;="&amp;LB$9)</f>
        <v>0</v>
      </c>
      <c r="LC29" s="37">
        <f>LC20*SUMIFS(conditions!$50:$50,conditions!$8:$8,"&lt;="&amp;LC$9,conditions!$9:$9,"&gt;="&amp;LC$9)</f>
        <v>3.6027479565000022</v>
      </c>
      <c r="LD29" s="37">
        <f>LD20*SUMIFS(conditions!$50:$50,conditions!$8:$8,"&lt;="&amp;LD$9,conditions!$9:$9,"&gt;="&amp;LD$9)</f>
        <v>3.6027479565000022</v>
      </c>
      <c r="LE29" s="37">
        <f>LE20*SUMIFS(conditions!$50:$50,conditions!$8:$8,"&lt;="&amp;LE$9,conditions!$9:$9,"&gt;="&amp;LE$9)</f>
        <v>3.6027479565000022</v>
      </c>
      <c r="LF29" s="37">
        <f>LF20*SUMIFS(conditions!$50:$50,conditions!$8:$8,"&lt;="&amp;LF$9,conditions!$9:$9,"&gt;="&amp;LF$9)</f>
        <v>3.6027479565000022</v>
      </c>
      <c r="LG29" s="37">
        <f>LG20*SUMIFS(conditions!$50:$50,conditions!$8:$8,"&lt;="&amp;LG$9,conditions!$9:$9,"&gt;="&amp;LG$9)</f>
        <v>3.6027479565000022</v>
      </c>
      <c r="LH29" s="37">
        <f>LH20*SUMIFS(conditions!$50:$50,conditions!$8:$8,"&lt;="&amp;LH$9,conditions!$9:$9,"&gt;="&amp;LH$9)</f>
        <v>0</v>
      </c>
      <c r="LI29" s="37">
        <f>LI20*SUMIFS(conditions!$50:$50,conditions!$8:$8,"&lt;="&amp;LI$9,conditions!$9:$9,"&gt;="&amp;LI$9)</f>
        <v>0</v>
      </c>
      <c r="LJ29" s="37">
        <f>LJ20*SUMIFS(conditions!$50:$50,conditions!$8:$8,"&lt;="&amp;LJ$9,conditions!$9:$9,"&gt;="&amp;LJ$9)</f>
        <v>3.6027479565000022</v>
      </c>
      <c r="LK29" s="37">
        <f>LK20*SUMIFS(conditions!$50:$50,conditions!$8:$8,"&lt;="&amp;LK$9,conditions!$9:$9,"&gt;="&amp;LK$9)</f>
        <v>3.6027479565000022</v>
      </c>
      <c r="LL29" s="37">
        <f>LL20*SUMIFS(conditions!$50:$50,conditions!$8:$8,"&lt;="&amp;LL$9,conditions!$9:$9,"&gt;="&amp;LL$9)</f>
        <v>3.6027479565000022</v>
      </c>
      <c r="LM29" s="37">
        <f>LM20*SUMIFS(conditions!$50:$50,conditions!$8:$8,"&lt;="&amp;LM$9,conditions!$9:$9,"&gt;="&amp;LM$9)</f>
        <v>3.6027479565000022</v>
      </c>
      <c r="LN29" s="37">
        <f>LN20*SUMIFS(conditions!$50:$50,conditions!$8:$8,"&lt;="&amp;LN$9,conditions!$9:$9,"&gt;="&amp;LN$9)</f>
        <v>4.6835723434500043</v>
      </c>
      <c r="LO29" s="37">
        <f>LO20*SUMIFS(conditions!$50:$50,conditions!$8:$8,"&lt;="&amp;LO$9,conditions!$9:$9,"&gt;="&amp;LO$9)</f>
        <v>0</v>
      </c>
      <c r="LP29" s="37">
        <f>LP20*SUMIFS(conditions!$50:$50,conditions!$8:$8,"&lt;="&amp;LP$9,conditions!$9:$9,"&gt;="&amp;LP$9)</f>
        <v>0</v>
      </c>
      <c r="LQ29" s="37">
        <f>LQ20*SUMIFS(conditions!$50:$50,conditions!$8:$8,"&lt;="&amp;LQ$9,conditions!$9:$9,"&gt;="&amp;LQ$9)</f>
        <v>4.6835723434500043</v>
      </c>
      <c r="LR29" s="37">
        <f>LR20*SUMIFS(conditions!$50:$50,conditions!$8:$8,"&lt;="&amp;LR$9,conditions!$9:$9,"&gt;="&amp;LR$9)</f>
        <v>4.6835723434500043</v>
      </c>
      <c r="LS29" s="37">
        <f>LS20*SUMIFS(conditions!$50:$50,conditions!$8:$8,"&lt;="&amp;LS$9,conditions!$9:$9,"&gt;="&amp;LS$9)</f>
        <v>4.6835723434500043</v>
      </c>
      <c r="LT29" s="37">
        <f>LT20*SUMIFS(conditions!$50:$50,conditions!$8:$8,"&lt;="&amp;LT$9,conditions!$9:$9,"&gt;="&amp;LT$9)</f>
        <v>4.6835723434500043</v>
      </c>
      <c r="LU29" s="37">
        <f>LU20*SUMIFS(conditions!$50:$50,conditions!$8:$8,"&lt;="&amp;LU$9,conditions!$9:$9,"&gt;="&amp;LU$9)</f>
        <v>4.6835723434500043</v>
      </c>
      <c r="LV29" s="37">
        <f>LV20*SUMIFS(conditions!$50:$50,conditions!$8:$8,"&lt;="&amp;LV$9,conditions!$9:$9,"&gt;="&amp;LV$9)</f>
        <v>0</v>
      </c>
      <c r="LW29" s="37">
        <f>LW20*SUMIFS(conditions!$50:$50,conditions!$8:$8,"&lt;="&amp;LW$9,conditions!$9:$9,"&gt;="&amp;LW$9)</f>
        <v>0</v>
      </c>
      <c r="LX29" s="37">
        <f>LX20*SUMIFS(conditions!$50:$50,conditions!$8:$8,"&lt;="&amp;LX$9,conditions!$9:$9,"&gt;="&amp;LX$9)</f>
        <v>4.6835723434500043</v>
      </c>
      <c r="LY29" s="37">
        <f>LY20*SUMIFS(conditions!$50:$50,conditions!$8:$8,"&lt;="&amp;LY$9,conditions!$9:$9,"&gt;="&amp;LY$9)</f>
        <v>4.6835723434500043</v>
      </c>
      <c r="LZ29" s="37">
        <f>LZ20*SUMIFS(conditions!$50:$50,conditions!$8:$8,"&lt;="&amp;LZ$9,conditions!$9:$9,"&gt;="&amp;LZ$9)</f>
        <v>4.6835723434500043</v>
      </c>
      <c r="MA29" s="37">
        <f>MA20*SUMIFS(conditions!$50:$50,conditions!$8:$8,"&lt;="&amp;MA$9,conditions!$9:$9,"&gt;="&amp;MA$9)</f>
        <v>4.6835723434500043</v>
      </c>
      <c r="MB29" s="37">
        <f>MB20*SUMIFS(conditions!$50:$50,conditions!$8:$8,"&lt;="&amp;MB$9,conditions!$9:$9,"&gt;="&amp;MB$9)</f>
        <v>4.6835723434500043</v>
      </c>
      <c r="MC29" s="37">
        <f>MC20*SUMIFS(conditions!$50:$50,conditions!$8:$8,"&lt;="&amp;MC$9,conditions!$9:$9,"&gt;="&amp;MC$9)</f>
        <v>0</v>
      </c>
      <c r="MD29" s="37">
        <f>MD20*SUMIFS(conditions!$50:$50,conditions!$8:$8,"&lt;="&amp;MD$9,conditions!$9:$9,"&gt;="&amp;MD$9)</f>
        <v>0</v>
      </c>
      <c r="ME29" s="37">
        <f>ME20*SUMIFS(conditions!$50:$50,conditions!$8:$8,"&lt;="&amp;ME$9,conditions!$9:$9,"&gt;="&amp;ME$9)</f>
        <v>4.6835723434500043</v>
      </c>
      <c r="MF29" s="37">
        <f>MF20*SUMIFS(conditions!$50:$50,conditions!$8:$8,"&lt;="&amp;MF$9,conditions!$9:$9,"&gt;="&amp;MF$9)</f>
        <v>4.6835723434500043</v>
      </c>
      <c r="MG29" s="37">
        <f>MG20*SUMIFS(conditions!$50:$50,conditions!$8:$8,"&lt;="&amp;MG$9,conditions!$9:$9,"&gt;="&amp;MG$9)</f>
        <v>4.6835723434500043</v>
      </c>
      <c r="MH29" s="37">
        <f>MH20*SUMIFS(conditions!$50:$50,conditions!$8:$8,"&lt;="&amp;MH$9,conditions!$9:$9,"&gt;="&amp;MH$9)</f>
        <v>4.6835723434500043</v>
      </c>
      <c r="MI29" s="37">
        <f>MI20*SUMIFS(conditions!$50:$50,conditions!$8:$8,"&lt;="&amp;MI$9,conditions!$9:$9,"&gt;="&amp;MI$9)</f>
        <v>4.6835723434500043</v>
      </c>
      <c r="MJ29" s="37">
        <f>MJ20*SUMIFS(conditions!$50:$50,conditions!$8:$8,"&lt;="&amp;MJ$9,conditions!$9:$9,"&gt;="&amp;MJ$9)</f>
        <v>0</v>
      </c>
      <c r="MK29" s="37">
        <f>MK20*SUMIFS(conditions!$50:$50,conditions!$8:$8,"&lt;="&amp;MK$9,conditions!$9:$9,"&gt;="&amp;MK$9)</f>
        <v>0</v>
      </c>
      <c r="ML29" s="37">
        <f>ML20*SUMIFS(conditions!$50:$50,conditions!$8:$8,"&lt;="&amp;ML$9,conditions!$9:$9,"&gt;="&amp;ML$9)</f>
        <v>4.6835723434500043</v>
      </c>
      <c r="MM29" s="37">
        <f>MM20*SUMIFS(conditions!$50:$50,conditions!$8:$8,"&lt;="&amp;MM$9,conditions!$9:$9,"&gt;="&amp;MM$9)</f>
        <v>4.6835723434500043</v>
      </c>
      <c r="MN29" s="37">
        <f>MN20*SUMIFS(conditions!$50:$50,conditions!$8:$8,"&lt;="&amp;MN$9,conditions!$9:$9,"&gt;="&amp;MN$9)</f>
        <v>4.6835723434500043</v>
      </c>
      <c r="MO29" s="37">
        <f>MO20*SUMIFS(conditions!$50:$50,conditions!$8:$8,"&lt;="&amp;MO$9,conditions!$9:$9,"&gt;="&amp;MO$9)</f>
        <v>4.6835723434500043</v>
      </c>
      <c r="MP29" s="37">
        <f>MP20*SUMIFS(conditions!$50:$50,conditions!$8:$8,"&lt;="&amp;MP$9,conditions!$9:$9,"&gt;="&amp;MP$9)</f>
        <v>4.6835723434500043</v>
      </c>
      <c r="MQ29" s="37">
        <f>MQ20*SUMIFS(conditions!$50:$50,conditions!$8:$8,"&lt;="&amp;MQ$9,conditions!$9:$9,"&gt;="&amp;MQ$9)</f>
        <v>0</v>
      </c>
      <c r="MR29" s="37">
        <f>MR20*SUMIFS(conditions!$50:$50,conditions!$8:$8,"&lt;="&amp;MR$9,conditions!$9:$9,"&gt;="&amp;MR$9)</f>
        <v>0</v>
      </c>
      <c r="MS29" s="37">
        <f>MS20*SUMIFS(conditions!$50:$50,conditions!$8:$8,"&lt;="&amp;MS$9,conditions!$9:$9,"&gt;="&amp;MS$9)</f>
        <v>5.6202868121400043</v>
      </c>
      <c r="MT29" s="37">
        <f>MT20*SUMIFS(conditions!$50:$50,conditions!$8:$8,"&lt;="&amp;MT$9,conditions!$9:$9,"&gt;="&amp;MT$9)</f>
        <v>5.6202868121400043</v>
      </c>
      <c r="MU29" s="37">
        <f>MU20*SUMIFS(conditions!$50:$50,conditions!$8:$8,"&lt;="&amp;MU$9,conditions!$9:$9,"&gt;="&amp;MU$9)</f>
        <v>5.6202868121400043</v>
      </c>
      <c r="MV29" s="37">
        <f>MV20*SUMIFS(conditions!$50:$50,conditions!$8:$8,"&lt;="&amp;MV$9,conditions!$9:$9,"&gt;="&amp;MV$9)</f>
        <v>5.6202868121400043</v>
      </c>
      <c r="MW29" s="37">
        <f>MW20*SUMIFS(conditions!$50:$50,conditions!$8:$8,"&lt;="&amp;MW$9,conditions!$9:$9,"&gt;="&amp;MW$9)</f>
        <v>5.6202868121400043</v>
      </c>
      <c r="MX29" s="37">
        <f>MX20*SUMIFS(conditions!$50:$50,conditions!$8:$8,"&lt;="&amp;MX$9,conditions!$9:$9,"&gt;="&amp;MX$9)</f>
        <v>0</v>
      </c>
      <c r="MY29" s="37">
        <f>MY20*SUMIFS(conditions!$50:$50,conditions!$8:$8,"&lt;="&amp;MY$9,conditions!$9:$9,"&gt;="&amp;MY$9)</f>
        <v>0</v>
      </c>
      <c r="MZ29" s="37">
        <f>MZ20*SUMIFS(conditions!$50:$50,conditions!$8:$8,"&lt;="&amp;MZ$9,conditions!$9:$9,"&gt;="&amp;MZ$9)</f>
        <v>5.6202868121400043</v>
      </c>
      <c r="NA29" s="37">
        <f>NA20*SUMIFS(conditions!$50:$50,conditions!$8:$8,"&lt;="&amp;NA$9,conditions!$9:$9,"&gt;="&amp;NA$9)</f>
        <v>5.6202868121400043</v>
      </c>
      <c r="NB29" s="37">
        <f>NB20*SUMIFS(conditions!$50:$50,conditions!$8:$8,"&lt;="&amp;NB$9,conditions!$9:$9,"&gt;="&amp;NB$9)</f>
        <v>5.6202868121400043</v>
      </c>
      <c r="NC29" s="37">
        <f>NC20*SUMIFS(conditions!$50:$50,conditions!$8:$8,"&lt;="&amp;NC$9,conditions!$9:$9,"&gt;="&amp;NC$9)</f>
        <v>5.6202868121400043</v>
      </c>
      <c r="ND29" s="37">
        <f>ND20*SUMIFS(conditions!$50:$50,conditions!$8:$8,"&lt;="&amp;ND$9,conditions!$9:$9,"&gt;="&amp;ND$9)</f>
        <v>5.6202868121400043</v>
      </c>
      <c r="NE29" s="37">
        <f>NE20*SUMIFS(conditions!$50:$50,conditions!$8:$8,"&lt;="&amp;NE$9,conditions!$9:$9,"&gt;="&amp;NE$9)</f>
        <v>0</v>
      </c>
      <c r="NF29" s="37">
        <f>NF20*SUMIFS(conditions!$50:$50,conditions!$8:$8,"&lt;="&amp;NF$9,conditions!$9:$9,"&gt;="&amp;NF$9)</f>
        <v>0</v>
      </c>
      <c r="NG29" s="37">
        <f>NG20*SUMIFS(conditions!$50:$50,conditions!$8:$8,"&lt;="&amp;NG$9,conditions!$9:$9,"&gt;="&amp;NG$9)</f>
        <v>5.6202868121400043</v>
      </c>
      <c r="NH29" s="37">
        <f>NH20*SUMIFS(conditions!$50:$50,conditions!$8:$8,"&lt;="&amp;NH$9,conditions!$9:$9,"&gt;="&amp;NH$9)</f>
        <v>5.6202868121400043</v>
      </c>
      <c r="NI29" s="37">
        <f>NI20*SUMIFS(conditions!$50:$50,conditions!$8:$8,"&lt;="&amp;NI$9,conditions!$9:$9,"&gt;="&amp;NI$9)</f>
        <v>5.6202868121400043</v>
      </c>
      <c r="NJ29" s="37">
        <f>NJ20*SUMIFS(conditions!$50:$50,conditions!$8:$8,"&lt;="&amp;NJ$9,conditions!$9:$9,"&gt;="&amp;NJ$9)</f>
        <v>5.6202868121400043</v>
      </c>
      <c r="NK29" s="37">
        <f>NK20*SUMIFS(conditions!$50:$50,conditions!$8:$8,"&lt;="&amp;NK$9,conditions!$9:$9,"&gt;="&amp;NK$9)</f>
        <v>5.6202868121400043</v>
      </c>
      <c r="NL29" s="37">
        <f>NL20*SUMIFS(conditions!$50:$50,conditions!$8:$8,"&lt;="&amp;NL$9,conditions!$9:$9,"&gt;="&amp;NL$9)</f>
        <v>0</v>
      </c>
      <c r="NM29" s="37">
        <f>NM20*SUMIFS(conditions!$50:$50,conditions!$8:$8,"&lt;="&amp;NM$9,conditions!$9:$9,"&gt;="&amp;NM$9)</f>
        <v>0</v>
      </c>
      <c r="NN29" s="37">
        <f>NN20*SUMIFS(conditions!$50:$50,conditions!$8:$8,"&lt;="&amp;NN$9,conditions!$9:$9,"&gt;="&amp;NN$9)</f>
        <v>5.6202868121400043</v>
      </c>
      <c r="NO29" s="37">
        <f>NO20*SUMIFS(conditions!$50:$50,conditions!$8:$8,"&lt;="&amp;NO$9,conditions!$9:$9,"&gt;="&amp;NO$9)</f>
        <v>5.6202868121400043</v>
      </c>
      <c r="NP29" s="37">
        <f>NP20*SUMIFS(conditions!$50:$50,conditions!$8:$8,"&lt;="&amp;NP$9,conditions!$9:$9,"&gt;="&amp;NP$9)</f>
        <v>5.6202868121400043</v>
      </c>
      <c r="NQ29" s="37">
        <f>NQ20*SUMIFS(conditions!$50:$50,conditions!$8:$8,"&lt;="&amp;NQ$9,conditions!$9:$9,"&gt;="&amp;NQ$9)</f>
        <v>5.6202868121400043</v>
      </c>
      <c r="NR29" s="37">
        <f>NR20*SUMIFS(conditions!$50:$50,conditions!$8:$8,"&lt;="&amp;NR$9,conditions!$9:$9,"&gt;="&amp;NR$9)</f>
        <v>5.6202868121400043</v>
      </c>
      <c r="NS29" s="37">
        <f>NS20*SUMIFS(conditions!$50:$50,conditions!$8:$8,"&lt;="&amp;NS$9,conditions!$9:$9,"&gt;="&amp;NS$9)</f>
        <v>0</v>
      </c>
      <c r="NT29" s="37">
        <f>NT20*SUMIFS(conditions!$50:$50,conditions!$8:$8,"&lt;="&amp;NT$9,conditions!$9:$9,"&gt;="&amp;NT$9)</f>
        <v>0</v>
      </c>
      <c r="NU29" s="37">
        <f>NU20*SUMIFS(conditions!$50:$50,conditions!$8:$8,"&lt;="&amp;NU$9,conditions!$9:$9,"&gt;="&amp;NU$9)</f>
        <v>5.6202868121400043</v>
      </c>
      <c r="NV29" s="37">
        <f>NV20*SUMIFS(conditions!$50:$50,conditions!$8:$8,"&lt;="&amp;NV$9,conditions!$9:$9,"&gt;="&amp;NV$9)</f>
        <v>5.6202868121400043</v>
      </c>
    </row>
    <row r="30" spans="1:386" x14ac:dyDescent="0.25">
      <c r="A30" s="1"/>
      <c r="B30" s="1"/>
      <c r="C30" s="1"/>
      <c r="D30" s="1"/>
      <c r="E30" s="1"/>
      <c r="F30" s="1"/>
      <c r="G30" s="1"/>
      <c r="H30" s="1"/>
      <c r="I30" s="1"/>
      <c r="J30" s="18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</row>
    <row r="31" spans="1:386" s="7" customFormat="1" x14ac:dyDescent="0.25">
      <c r="A31" s="5"/>
      <c r="B31" s="5"/>
      <c r="C31" s="5"/>
      <c r="D31" s="5"/>
      <c r="E31" s="5"/>
      <c r="F31" s="5"/>
      <c r="G31" s="5" t="str">
        <f>KPI!$F$24</f>
        <v>себестоимость продаж товаров</v>
      </c>
      <c r="H31" s="5"/>
      <c r="I31" s="5"/>
      <c r="J31" s="20" t="str">
        <f>IF($G31="","",INDEX(KPI!$H$11:$H$121,SUMIFS(KPI!$E$11:$E$121,KPI!$F$11:$F$121,$G31)))</f>
        <v>тыс.руб.</v>
      </c>
      <c r="K31" s="5"/>
      <c r="L31" s="5"/>
      <c r="M31" s="5"/>
      <c r="N31" s="5"/>
      <c r="O31" s="5"/>
      <c r="P31" s="5"/>
      <c r="Q31" s="5"/>
      <c r="R31" s="27">
        <f>SUM(T31:NV31)</f>
        <v>57632.636583621832</v>
      </c>
      <c r="S31" s="5"/>
      <c r="T31" s="5"/>
      <c r="U31" s="27">
        <f>SUM(U33:U39)</f>
        <v>179.04000000000002</v>
      </c>
      <c r="V31" s="27">
        <f t="shared" ref="V31:CG31" si="16">SUM(V33:V39)</f>
        <v>179.04000000000002</v>
      </c>
      <c r="W31" s="27">
        <f t="shared" si="16"/>
        <v>179.04000000000002</v>
      </c>
      <c r="X31" s="27">
        <f t="shared" si="16"/>
        <v>179.04000000000002</v>
      </c>
      <c r="Y31" s="27">
        <f t="shared" si="16"/>
        <v>179.04000000000002</v>
      </c>
      <c r="Z31" s="27">
        <f t="shared" si="16"/>
        <v>0</v>
      </c>
      <c r="AA31" s="27">
        <f t="shared" si="16"/>
        <v>0</v>
      </c>
      <c r="AB31" s="27">
        <f t="shared" si="16"/>
        <v>179.04000000000002</v>
      </c>
      <c r="AC31" s="27">
        <f t="shared" si="16"/>
        <v>179.04000000000002</v>
      </c>
      <c r="AD31" s="27">
        <f t="shared" si="16"/>
        <v>179.04000000000002</v>
      </c>
      <c r="AE31" s="27">
        <f t="shared" si="16"/>
        <v>179.04000000000002</v>
      </c>
      <c r="AF31" s="27">
        <f t="shared" si="16"/>
        <v>179.04000000000002</v>
      </c>
      <c r="AG31" s="27">
        <f t="shared" si="16"/>
        <v>0</v>
      </c>
      <c r="AH31" s="27">
        <f t="shared" si="16"/>
        <v>0</v>
      </c>
      <c r="AI31" s="27">
        <f t="shared" si="16"/>
        <v>179.04000000000002</v>
      </c>
      <c r="AJ31" s="27">
        <f t="shared" si="16"/>
        <v>179.04000000000002</v>
      </c>
      <c r="AK31" s="27">
        <f t="shared" si="16"/>
        <v>179.04000000000002</v>
      </c>
      <c r="AL31" s="27">
        <f t="shared" si="16"/>
        <v>179.04000000000002</v>
      </c>
      <c r="AM31" s="27">
        <f t="shared" si="16"/>
        <v>179.04000000000002</v>
      </c>
      <c r="AN31" s="27">
        <f t="shared" si="16"/>
        <v>0</v>
      </c>
      <c r="AO31" s="27">
        <f t="shared" si="16"/>
        <v>0</v>
      </c>
      <c r="AP31" s="27">
        <f t="shared" si="16"/>
        <v>179.04000000000002</v>
      </c>
      <c r="AQ31" s="27">
        <f t="shared" si="16"/>
        <v>179.04000000000002</v>
      </c>
      <c r="AR31" s="27">
        <f t="shared" si="16"/>
        <v>179.04000000000002</v>
      </c>
      <c r="AS31" s="27">
        <f t="shared" si="16"/>
        <v>179.04000000000002</v>
      </c>
      <c r="AT31" s="27">
        <f t="shared" si="16"/>
        <v>179.04000000000002</v>
      </c>
      <c r="AU31" s="27">
        <f t="shared" si="16"/>
        <v>0</v>
      </c>
      <c r="AV31" s="27">
        <f t="shared" si="16"/>
        <v>0</v>
      </c>
      <c r="AW31" s="27">
        <f t="shared" si="16"/>
        <v>179.04000000000002</v>
      </c>
      <c r="AX31" s="27">
        <f t="shared" si="16"/>
        <v>179.04000000000002</v>
      </c>
      <c r="AY31" s="27">
        <f t="shared" si="16"/>
        <v>179.04000000000002</v>
      </c>
      <c r="AZ31" s="27">
        <f t="shared" si="16"/>
        <v>223.79999999999998</v>
      </c>
      <c r="BA31" s="27">
        <f t="shared" si="16"/>
        <v>223.79999999999998</v>
      </c>
      <c r="BB31" s="27">
        <f t="shared" si="16"/>
        <v>0</v>
      </c>
      <c r="BC31" s="27">
        <f t="shared" si="16"/>
        <v>0</v>
      </c>
      <c r="BD31" s="27">
        <f t="shared" si="16"/>
        <v>223.79999999999998</v>
      </c>
      <c r="BE31" s="27">
        <f t="shared" si="16"/>
        <v>223.79999999999998</v>
      </c>
      <c r="BF31" s="27">
        <f t="shared" si="16"/>
        <v>223.79999999999998</v>
      </c>
      <c r="BG31" s="27">
        <f t="shared" si="16"/>
        <v>223.79999999999998</v>
      </c>
      <c r="BH31" s="27">
        <f t="shared" si="16"/>
        <v>223.79999999999998</v>
      </c>
      <c r="BI31" s="27">
        <f t="shared" si="16"/>
        <v>0</v>
      </c>
      <c r="BJ31" s="27">
        <f t="shared" si="16"/>
        <v>0</v>
      </c>
      <c r="BK31" s="27">
        <f t="shared" si="16"/>
        <v>223.79999999999998</v>
      </c>
      <c r="BL31" s="27">
        <f t="shared" si="16"/>
        <v>223.79999999999998</v>
      </c>
      <c r="BM31" s="27">
        <f t="shared" si="16"/>
        <v>223.79999999999998</v>
      </c>
      <c r="BN31" s="27">
        <f t="shared" si="16"/>
        <v>223.79999999999998</v>
      </c>
      <c r="BO31" s="27">
        <f t="shared" si="16"/>
        <v>223.79999999999998</v>
      </c>
      <c r="BP31" s="27">
        <f t="shared" si="16"/>
        <v>0</v>
      </c>
      <c r="BQ31" s="27">
        <f t="shared" si="16"/>
        <v>0</v>
      </c>
      <c r="BR31" s="27">
        <f t="shared" si="16"/>
        <v>223.79999999999998</v>
      </c>
      <c r="BS31" s="27">
        <f t="shared" si="16"/>
        <v>223.79999999999998</v>
      </c>
      <c r="BT31" s="27">
        <f t="shared" si="16"/>
        <v>223.79999999999998</v>
      </c>
      <c r="BU31" s="27">
        <f t="shared" si="16"/>
        <v>223.79999999999998</v>
      </c>
      <c r="BV31" s="27">
        <f t="shared" si="16"/>
        <v>223.79999999999998</v>
      </c>
      <c r="BW31" s="27">
        <f t="shared" si="16"/>
        <v>0</v>
      </c>
      <c r="BX31" s="27">
        <f t="shared" si="16"/>
        <v>0</v>
      </c>
      <c r="BY31" s="27">
        <f t="shared" si="16"/>
        <v>223.79999999999998</v>
      </c>
      <c r="BZ31" s="27">
        <f t="shared" si="16"/>
        <v>223.79999999999998</v>
      </c>
      <c r="CA31" s="27">
        <f t="shared" si="16"/>
        <v>223.79999999999998</v>
      </c>
      <c r="CB31" s="27">
        <f t="shared" si="16"/>
        <v>223.79999999999998</v>
      </c>
      <c r="CC31" s="27">
        <f t="shared" si="16"/>
        <v>223.79999999999998</v>
      </c>
      <c r="CD31" s="27">
        <f t="shared" si="16"/>
        <v>0</v>
      </c>
      <c r="CE31" s="27">
        <f t="shared" si="16"/>
        <v>0</v>
      </c>
      <c r="CF31" s="27">
        <f t="shared" si="16"/>
        <v>149.20000000000002</v>
      </c>
      <c r="CG31" s="27">
        <f t="shared" si="16"/>
        <v>149.20000000000002</v>
      </c>
      <c r="CH31" s="27">
        <f t="shared" ref="CH31:ES31" si="17">SUM(CH33:CH39)</f>
        <v>149.20000000000002</v>
      </c>
      <c r="CI31" s="27">
        <f t="shared" si="17"/>
        <v>149.20000000000002</v>
      </c>
      <c r="CJ31" s="27">
        <f t="shared" si="17"/>
        <v>149.20000000000002</v>
      </c>
      <c r="CK31" s="27">
        <f t="shared" si="17"/>
        <v>0</v>
      </c>
      <c r="CL31" s="27">
        <f t="shared" si="17"/>
        <v>0</v>
      </c>
      <c r="CM31" s="27">
        <f t="shared" si="17"/>
        <v>149.20000000000002</v>
      </c>
      <c r="CN31" s="27">
        <f t="shared" si="17"/>
        <v>149.20000000000002</v>
      </c>
      <c r="CO31" s="27">
        <f t="shared" si="17"/>
        <v>149.20000000000002</v>
      </c>
      <c r="CP31" s="27">
        <f t="shared" si="17"/>
        <v>149.20000000000002</v>
      </c>
      <c r="CQ31" s="27">
        <f t="shared" si="17"/>
        <v>149.20000000000002</v>
      </c>
      <c r="CR31" s="27">
        <f t="shared" si="17"/>
        <v>0</v>
      </c>
      <c r="CS31" s="27">
        <f t="shared" si="17"/>
        <v>0</v>
      </c>
      <c r="CT31" s="27">
        <f t="shared" si="17"/>
        <v>149.20000000000002</v>
      </c>
      <c r="CU31" s="27">
        <f t="shared" si="17"/>
        <v>149.20000000000002</v>
      </c>
      <c r="CV31" s="27">
        <f t="shared" si="17"/>
        <v>149.20000000000002</v>
      </c>
      <c r="CW31" s="27">
        <f t="shared" si="17"/>
        <v>149.20000000000002</v>
      </c>
      <c r="CX31" s="27">
        <f t="shared" si="17"/>
        <v>149.20000000000002</v>
      </c>
      <c r="CY31" s="27">
        <f t="shared" si="17"/>
        <v>0</v>
      </c>
      <c r="CZ31" s="27">
        <f t="shared" si="17"/>
        <v>0</v>
      </c>
      <c r="DA31" s="27">
        <f t="shared" si="17"/>
        <v>149.20000000000002</v>
      </c>
      <c r="DB31" s="27">
        <f t="shared" si="17"/>
        <v>149.20000000000002</v>
      </c>
      <c r="DC31" s="27">
        <f t="shared" si="17"/>
        <v>149.20000000000002</v>
      </c>
      <c r="DD31" s="27">
        <f t="shared" si="17"/>
        <v>149.20000000000002</v>
      </c>
      <c r="DE31" s="27">
        <f t="shared" si="17"/>
        <v>149.20000000000002</v>
      </c>
      <c r="DF31" s="27">
        <f t="shared" si="17"/>
        <v>0</v>
      </c>
      <c r="DG31" s="27">
        <f t="shared" si="17"/>
        <v>0</v>
      </c>
      <c r="DH31" s="27">
        <f t="shared" si="17"/>
        <v>149.20000000000002</v>
      </c>
      <c r="DI31" s="27">
        <f t="shared" si="17"/>
        <v>147.708</v>
      </c>
      <c r="DJ31" s="27">
        <f t="shared" si="17"/>
        <v>147.708</v>
      </c>
      <c r="DK31" s="27">
        <f t="shared" si="17"/>
        <v>147.708</v>
      </c>
      <c r="DL31" s="27">
        <f t="shared" si="17"/>
        <v>147.708</v>
      </c>
      <c r="DM31" s="27">
        <f t="shared" si="17"/>
        <v>0</v>
      </c>
      <c r="DN31" s="27">
        <f t="shared" si="17"/>
        <v>0</v>
      </c>
      <c r="DO31" s="27">
        <f t="shared" si="17"/>
        <v>147.708</v>
      </c>
      <c r="DP31" s="27">
        <f t="shared" si="17"/>
        <v>147.708</v>
      </c>
      <c r="DQ31" s="27">
        <f t="shared" si="17"/>
        <v>147.708</v>
      </c>
      <c r="DR31" s="27">
        <f t="shared" si="17"/>
        <v>147.708</v>
      </c>
      <c r="DS31" s="27">
        <f t="shared" si="17"/>
        <v>147.708</v>
      </c>
      <c r="DT31" s="27">
        <f t="shared" si="17"/>
        <v>0</v>
      </c>
      <c r="DU31" s="27">
        <f t="shared" si="17"/>
        <v>0</v>
      </c>
      <c r="DV31" s="27">
        <f t="shared" si="17"/>
        <v>147.708</v>
      </c>
      <c r="DW31" s="27">
        <f t="shared" si="17"/>
        <v>147.708</v>
      </c>
      <c r="DX31" s="27">
        <f t="shared" si="17"/>
        <v>147.708</v>
      </c>
      <c r="DY31" s="27">
        <f t="shared" si="17"/>
        <v>147.708</v>
      </c>
      <c r="DZ31" s="27">
        <f t="shared" si="17"/>
        <v>147.708</v>
      </c>
      <c r="EA31" s="27">
        <f t="shared" si="17"/>
        <v>0</v>
      </c>
      <c r="EB31" s="27">
        <f t="shared" si="17"/>
        <v>0</v>
      </c>
      <c r="EC31" s="27">
        <f t="shared" si="17"/>
        <v>147.708</v>
      </c>
      <c r="ED31" s="27">
        <f t="shared" si="17"/>
        <v>147.708</v>
      </c>
      <c r="EE31" s="27">
        <f t="shared" si="17"/>
        <v>147.708</v>
      </c>
      <c r="EF31" s="27">
        <f t="shared" si="17"/>
        <v>147.708</v>
      </c>
      <c r="EG31" s="27">
        <f t="shared" si="17"/>
        <v>147.708</v>
      </c>
      <c r="EH31" s="27">
        <f t="shared" si="17"/>
        <v>0</v>
      </c>
      <c r="EI31" s="27">
        <f t="shared" si="17"/>
        <v>0</v>
      </c>
      <c r="EJ31" s="27">
        <f t="shared" si="17"/>
        <v>147.708</v>
      </c>
      <c r="EK31" s="27">
        <f t="shared" si="17"/>
        <v>147.708</v>
      </c>
      <c r="EL31" s="27">
        <f t="shared" si="17"/>
        <v>147.708</v>
      </c>
      <c r="EM31" s="27">
        <f t="shared" si="17"/>
        <v>147.708</v>
      </c>
      <c r="EN31" s="27">
        <f t="shared" si="17"/>
        <v>177.24960000000002</v>
      </c>
      <c r="EO31" s="27">
        <f t="shared" si="17"/>
        <v>0</v>
      </c>
      <c r="EP31" s="27">
        <f t="shared" si="17"/>
        <v>0</v>
      </c>
      <c r="EQ31" s="27">
        <f t="shared" si="17"/>
        <v>177.24960000000002</v>
      </c>
      <c r="ER31" s="27">
        <f t="shared" si="17"/>
        <v>177.24960000000002</v>
      </c>
      <c r="ES31" s="27">
        <f t="shared" si="17"/>
        <v>177.24960000000002</v>
      </c>
      <c r="ET31" s="27">
        <f t="shared" ref="ET31:HE31" si="18">SUM(ET33:ET39)</f>
        <v>177.24960000000002</v>
      </c>
      <c r="EU31" s="27">
        <f t="shared" si="18"/>
        <v>177.24960000000002</v>
      </c>
      <c r="EV31" s="27">
        <f t="shared" si="18"/>
        <v>0</v>
      </c>
      <c r="EW31" s="27">
        <f t="shared" si="18"/>
        <v>0</v>
      </c>
      <c r="EX31" s="27">
        <f t="shared" si="18"/>
        <v>177.24960000000002</v>
      </c>
      <c r="EY31" s="27">
        <f t="shared" si="18"/>
        <v>177.24960000000002</v>
      </c>
      <c r="EZ31" s="27">
        <f t="shared" si="18"/>
        <v>177.24960000000002</v>
      </c>
      <c r="FA31" s="27">
        <f t="shared" si="18"/>
        <v>177.24960000000002</v>
      </c>
      <c r="FB31" s="27">
        <f t="shared" si="18"/>
        <v>177.24960000000002</v>
      </c>
      <c r="FC31" s="27">
        <f t="shared" si="18"/>
        <v>0</v>
      </c>
      <c r="FD31" s="27">
        <f t="shared" si="18"/>
        <v>0</v>
      </c>
      <c r="FE31" s="27">
        <f t="shared" si="18"/>
        <v>177.24960000000002</v>
      </c>
      <c r="FF31" s="27">
        <f t="shared" si="18"/>
        <v>177.24960000000002</v>
      </c>
      <c r="FG31" s="27">
        <f t="shared" si="18"/>
        <v>177.24960000000002</v>
      </c>
      <c r="FH31" s="27">
        <f t="shared" si="18"/>
        <v>177.24960000000002</v>
      </c>
      <c r="FI31" s="27">
        <f t="shared" si="18"/>
        <v>177.24960000000002</v>
      </c>
      <c r="FJ31" s="27">
        <f t="shared" si="18"/>
        <v>0</v>
      </c>
      <c r="FK31" s="27">
        <f t="shared" si="18"/>
        <v>0</v>
      </c>
      <c r="FL31" s="27">
        <f t="shared" si="18"/>
        <v>177.24960000000002</v>
      </c>
      <c r="FM31" s="27">
        <f t="shared" si="18"/>
        <v>177.24960000000002</v>
      </c>
      <c r="FN31" s="27">
        <f t="shared" si="18"/>
        <v>177.24960000000002</v>
      </c>
      <c r="FO31" s="27">
        <f t="shared" si="18"/>
        <v>177.24960000000002</v>
      </c>
      <c r="FP31" s="27">
        <f t="shared" si="18"/>
        <v>177.24960000000002</v>
      </c>
      <c r="FQ31" s="27">
        <f t="shared" si="18"/>
        <v>0</v>
      </c>
      <c r="FR31" s="27">
        <f t="shared" si="18"/>
        <v>0</v>
      </c>
      <c r="FS31" s="27">
        <f t="shared" si="18"/>
        <v>186.11207999999999</v>
      </c>
      <c r="FT31" s="27">
        <f t="shared" si="18"/>
        <v>186.11207999999999</v>
      </c>
      <c r="FU31" s="27">
        <f t="shared" si="18"/>
        <v>186.11207999999999</v>
      </c>
      <c r="FV31" s="27">
        <f t="shared" si="18"/>
        <v>186.11207999999999</v>
      </c>
      <c r="FW31" s="27">
        <f t="shared" si="18"/>
        <v>186.11207999999999</v>
      </c>
      <c r="FX31" s="27">
        <f t="shared" si="18"/>
        <v>0</v>
      </c>
      <c r="FY31" s="27">
        <f t="shared" si="18"/>
        <v>0</v>
      </c>
      <c r="FZ31" s="27">
        <f t="shared" si="18"/>
        <v>186.11207999999999</v>
      </c>
      <c r="GA31" s="27">
        <f t="shared" si="18"/>
        <v>186.11207999999999</v>
      </c>
      <c r="GB31" s="27">
        <f t="shared" si="18"/>
        <v>186.11207999999999</v>
      </c>
      <c r="GC31" s="27">
        <f t="shared" si="18"/>
        <v>186.11207999999999</v>
      </c>
      <c r="GD31" s="27">
        <f t="shared" si="18"/>
        <v>186.11207999999999</v>
      </c>
      <c r="GE31" s="27">
        <f t="shared" si="18"/>
        <v>0</v>
      </c>
      <c r="GF31" s="27">
        <f t="shared" si="18"/>
        <v>0</v>
      </c>
      <c r="GG31" s="27">
        <f t="shared" si="18"/>
        <v>186.11207999999999</v>
      </c>
      <c r="GH31" s="27">
        <f t="shared" si="18"/>
        <v>186.11207999999999</v>
      </c>
      <c r="GI31" s="27">
        <f t="shared" si="18"/>
        <v>186.11207999999999</v>
      </c>
      <c r="GJ31" s="27">
        <f t="shared" si="18"/>
        <v>186.11207999999999</v>
      </c>
      <c r="GK31" s="27">
        <f t="shared" si="18"/>
        <v>186.11207999999999</v>
      </c>
      <c r="GL31" s="27">
        <f t="shared" si="18"/>
        <v>0</v>
      </c>
      <c r="GM31" s="27">
        <f t="shared" si="18"/>
        <v>0</v>
      </c>
      <c r="GN31" s="27">
        <f t="shared" si="18"/>
        <v>186.11207999999999</v>
      </c>
      <c r="GO31" s="27">
        <f t="shared" si="18"/>
        <v>186.11207999999999</v>
      </c>
      <c r="GP31" s="27">
        <f t="shared" si="18"/>
        <v>186.11207999999999</v>
      </c>
      <c r="GQ31" s="27">
        <f t="shared" si="18"/>
        <v>186.11207999999999</v>
      </c>
      <c r="GR31" s="27">
        <f t="shared" si="18"/>
        <v>186.11207999999999</v>
      </c>
      <c r="GS31" s="27">
        <f t="shared" si="18"/>
        <v>0</v>
      </c>
      <c r="GT31" s="27">
        <f t="shared" si="18"/>
        <v>0</v>
      </c>
      <c r="GU31" s="27">
        <f t="shared" si="18"/>
        <v>186.11207999999999</v>
      </c>
      <c r="GV31" s="27">
        <f t="shared" si="18"/>
        <v>186.11207999999999</v>
      </c>
      <c r="GW31" s="27">
        <f t="shared" si="18"/>
        <v>206.27422199999995</v>
      </c>
      <c r="GX31" s="27">
        <f t="shared" si="18"/>
        <v>206.27422199999995</v>
      </c>
      <c r="GY31" s="27">
        <f t="shared" si="18"/>
        <v>206.27422199999995</v>
      </c>
      <c r="GZ31" s="27">
        <f t="shared" si="18"/>
        <v>0</v>
      </c>
      <c r="HA31" s="27">
        <f t="shared" si="18"/>
        <v>0</v>
      </c>
      <c r="HB31" s="27">
        <f t="shared" si="18"/>
        <v>206.27422199999995</v>
      </c>
      <c r="HC31" s="27">
        <f t="shared" si="18"/>
        <v>206.27422199999995</v>
      </c>
      <c r="HD31" s="27">
        <f t="shared" si="18"/>
        <v>206.27422199999995</v>
      </c>
      <c r="HE31" s="27">
        <f t="shared" si="18"/>
        <v>206.27422199999995</v>
      </c>
      <c r="HF31" s="27">
        <f t="shared" ref="HF31:JQ31" si="19">SUM(HF33:HF39)</f>
        <v>206.27422199999995</v>
      </c>
      <c r="HG31" s="27">
        <f t="shared" si="19"/>
        <v>0</v>
      </c>
      <c r="HH31" s="27">
        <f t="shared" si="19"/>
        <v>0</v>
      </c>
      <c r="HI31" s="27">
        <f t="shared" si="19"/>
        <v>206.27422199999995</v>
      </c>
      <c r="HJ31" s="27">
        <f t="shared" si="19"/>
        <v>206.27422199999995</v>
      </c>
      <c r="HK31" s="27">
        <f t="shared" si="19"/>
        <v>206.27422199999995</v>
      </c>
      <c r="HL31" s="27">
        <f t="shared" si="19"/>
        <v>206.27422199999995</v>
      </c>
      <c r="HM31" s="27">
        <f t="shared" si="19"/>
        <v>206.27422199999995</v>
      </c>
      <c r="HN31" s="27">
        <f t="shared" si="19"/>
        <v>0</v>
      </c>
      <c r="HO31" s="27">
        <f t="shared" si="19"/>
        <v>0</v>
      </c>
      <c r="HP31" s="27">
        <f t="shared" si="19"/>
        <v>206.27422199999995</v>
      </c>
      <c r="HQ31" s="27">
        <f t="shared" si="19"/>
        <v>206.27422199999995</v>
      </c>
      <c r="HR31" s="27">
        <f t="shared" si="19"/>
        <v>206.27422199999995</v>
      </c>
      <c r="HS31" s="27">
        <f t="shared" si="19"/>
        <v>206.27422199999995</v>
      </c>
      <c r="HT31" s="27">
        <f t="shared" si="19"/>
        <v>206.27422199999995</v>
      </c>
      <c r="HU31" s="27">
        <f t="shared" si="19"/>
        <v>0</v>
      </c>
      <c r="HV31" s="27">
        <f t="shared" si="19"/>
        <v>0</v>
      </c>
      <c r="HW31" s="27">
        <f t="shared" si="19"/>
        <v>206.27422199999995</v>
      </c>
      <c r="HX31" s="27">
        <f t="shared" si="19"/>
        <v>206.27422199999995</v>
      </c>
      <c r="HY31" s="27">
        <f t="shared" si="19"/>
        <v>206.27422199999995</v>
      </c>
      <c r="HZ31" s="27">
        <f t="shared" si="19"/>
        <v>206.27422199999995</v>
      </c>
      <c r="IA31" s="27">
        <f t="shared" si="19"/>
        <v>206.27422199999995</v>
      </c>
      <c r="IB31" s="27">
        <f t="shared" si="19"/>
        <v>0</v>
      </c>
      <c r="IC31" s="27">
        <f t="shared" si="19"/>
        <v>0</v>
      </c>
      <c r="ID31" s="27">
        <f t="shared" si="19"/>
        <v>189.77228423999998</v>
      </c>
      <c r="IE31" s="27">
        <f t="shared" si="19"/>
        <v>189.77228423999998</v>
      </c>
      <c r="IF31" s="27">
        <f t="shared" si="19"/>
        <v>189.77228423999998</v>
      </c>
      <c r="IG31" s="27">
        <f t="shared" si="19"/>
        <v>189.77228423999998</v>
      </c>
      <c r="IH31" s="27">
        <f t="shared" si="19"/>
        <v>189.77228423999998</v>
      </c>
      <c r="II31" s="27">
        <f t="shared" si="19"/>
        <v>0</v>
      </c>
      <c r="IJ31" s="27">
        <f t="shared" si="19"/>
        <v>0</v>
      </c>
      <c r="IK31" s="27">
        <f t="shared" si="19"/>
        <v>189.77228423999998</v>
      </c>
      <c r="IL31" s="27">
        <f t="shared" si="19"/>
        <v>189.77228423999998</v>
      </c>
      <c r="IM31" s="27">
        <f t="shared" si="19"/>
        <v>189.77228423999998</v>
      </c>
      <c r="IN31" s="27">
        <f t="shared" si="19"/>
        <v>189.77228423999998</v>
      </c>
      <c r="IO31" s="27">
        <f t="shared" si="19"/>
        <v>189.77228423999998</v>
      </c>
      <c r="IP31" s="27">
        <f t="shared" si="19"/>
        <v>0</v>
      </c>
      <c r="IQ31" s="27">
        <f t="shared" si="19"/>
        <v>0</v>
      </c>
      <c r="IR31" s="27">
        <f t="shared" si="19"/>
        <v>189.77228423999998</v>
      </c>
      <c r="IS31" s="27">
        <f t="shared" si="19"/>
        <v>189.77228423999998</v>
      </c>
      <c r="IT31" s="27">
        <f t="shared" si="19"/>
        <v>189.77228423999998</v>
      </c>
      <c r="IU31" s="27">
        <f t="shared" si="19"/>
        <v>189.77228423999998</v>
      </c>
      <c r="IV31" s="27">
        <f t="shared" si="19"/>
        <v>189.77228423999998</v>
      </c>
      <c r="IW31" s="27">
        <f t="shared" si="19"/>
        <v>0</v>
      </c>
      <c r="IX31" s="27">
        <f t="shared" si="19"/>
        <v>0</v>
      </c>
      <c r="IY31" s="27">
        <f t="shared" si="19"/>
        <v>189.77228423999998</v>
      </c>
      <c r="IZ31" s="27">
        <f t="shared" si="19"/>
        <v>189.77228423999998</v>
      </c>
      <c r="JA31" s="27">
        <f t="shared" si="19"/>
        <v>189.77228423999998</v>
      </c>
      <c r="JB31" s="27">
        <f t="shared" si="19"/>
        <v>189.77228423999998</v>
      </c>
      <c r="JC31" s="27">
        <f t="shared" si="19"/>
        <v>189.77228423999998</v>
      </c>
      <c r="JD31" s="27">
        <f t="shared" si="19"/>
        <v>0</v>
      </c>
      <c r="JE31" s="27">
        <f t="shared" si="19"/>
        <v>0</v>
      </c>
      <c r="JF31" s="27">
        <f t="shared" si="19"/>
        <v>195.46545276719996</v>
      </c>
      <c r="JG31" s="27">
        <f t="shared" si="19"/>
        <v>195.46545276719996</v>
      </c>
      <c r="JH31" s="27">
        <f t="shared" si="19"/>
        <v>195.46545276719996</v>
      </c>
      <c r="JI31" s="27">
        <f t="shared" si="19"/>
        <v>195.46545276719996</v>
      </c>
      <c r="JJ31" s="27">
        <f t="shared" si="19"/>
        <v>195.46545276719996</v>
      </c>
      <c r="JK31" s="27">
        <f t="shared" si="19"/>
        <v>0</v>
      </c>
      <c r="JL31" s="27">
        <f t="shared" si="19"/>
        <v>0</v>
      </c>
      <c r="JM31" s="27">
        <f t="shared" si="19"/>
        <v>195.46545276719996</v>
      </c>
      <c r="JN31" s="27">
        <f t="shared" si="19"/>
        <v>195.46545276719996</v>
      </c>
      <c r="JO31" s="27">
        <f t="shared" si="19"/>
        <v>195.46545276719996</v>
      </c>
      <c r="JP31" s="27">
        <f t="shared" si="19"/>
        <v>195.46545276719996</v>
      </c>
      <c r="JQ31" s="27">
        <f t="shared" si="19"/>
        <v>195.46545276719996</v>
      </c>
      <c r="JR31" s="27">
        <f t="shared" ref="JR31:MC31" si="20">SUM(JR33:JR39)</f>
        <v>0</v>
      </c>
      <c r="JS31" s="27">
        <f t="shared" si="20"/>
        <v>0</v>
      </c>
      <c r="JT31" s="27">
        <f t="shared" si="20"/>
        <v>195.46545276719996</v>
      </c>
      <c r="JU31" s="27">
        <f t="shared" si="20"/>
        <v>195.46545276719996</v>
      </c>
      <c r="JV31" s="27">
        <f t="shared" si="20"/>
        <v>195.46545276719996</v>
      </c>
      <c r="JW31" s="27">
        <f t="shared" si="20"/>
        <v>195.46545276719996</v>
      </c>
      <c r="JX31" s="27">
        <f t="shared" si="20"/>
        <v>195.46545276719996</v>
      </c>
      <c r="JY31" s="27">
        <f t="shared" si="20"/>
        <v>0</v>
      </c>
      <c r="JZ31" s="27">
        <f t="shared" si="20"/>
        <v>0</v>
      </c>
      <c r="KA31" s="27">
        <f t="shared" si="20"/>
        <v>195.46545276719996</v>
      </c>
      <c r="KB31" s="27">
        <f t="shared" si="20"/>
        <v>195.46545276719996</v>
      </c>
      <c r="KC31" s="27">
        <f t="shared" si="20"/>
        <v>195.46545276719996</v>
      </c>
      <c r="KD31" s="27">
        <f t="shared" si="20"/>
        <v>195.46545276719996</v>
      </c>
      <c r="KE31" s="27">
        <f t="shared" si="20"/>
        <v>195.46545276719996</v>
      </c>
      <c r="KF31" s="27">
        <f t="shared" si="20"/>
        <v>0</v>
      </c>
      <c r="KG31" s="27">
        <f t="shared" si="20"/>
        <v>0</v>
      </c>
      <c r="KH31" s="27">
        <f t="shared" si="20"/>
        <v>195.46545276719996</v>
      </c>
      <c r="KI31" s="27">
        <f t="shared" si="20"/>
        <v>195.46545276719996</v>
      </c>
      <c r="KJ31" s="27">
        <f t="shared" si="20"/>
        <v>255.96666433800002</v>
      </c>
      <c r="KK31" s="27">
        <f t="shared" si="20"/>
        <v>255.96666433800002</v>
      </c>
      <c r="KL31" s="27">
        <f t="shared" si="20"/>
        <v>255.96666433800002</v>
      </c>
      <c r="KM31" s="27">
        <f t="shared" si="20"/>
        <v>0</v>
      </c>
      <c r="KN31" s="27">
        <f t="shared" si="20"/>
        <v>0</v>
      </c>
      <c r="KO31" s="27">
        <f t="shared" si="20"/>
        <v>255.96666433800002</v>
      </c>
      <c r="KP31" s="27">
        <f t="shared" si="20"/>
        <v>255.96666433800002</v>
      </c>
      <c r="KQ31" s="27">
        <f t="shared" si="20"/>
        <v>255.96666433800002</v>
      </c>
      <c r="KR31" s="27">
        <f t="shared" si="20"/>
        <v>255.96666433800002</v>
      </c>
      <c r="KS31" s="27">
        <f t="shared" si="20"/>
        <v>255.96666433800002</v>
      </c>
      <c r="KT31" s="27">
        <f t="shared" si="20"/>
        <v>0</v>
      </c>
      <c r="KU31" s="27">
        <f t="shared" si="20"/>
        <v>0</v>
      </c>
      <c r="KV31" s="27">
        <f t="shared" si="20"/>
        <v>255.96666433800002</v>
      </c>
      <c r="KW31" s="27">
        <f t="shared" si="20"/>
        <v>255.96666433800002</v>
      </c>
      <c r="KX31" s="27">
        <f t="shared" si="20"/>
        <v>255.96666433800002</v>
      </c>
      <c r="KY31" s="27">
        <f t="shared" si="20"/>
        <v>255.96666433800002</v>
      </c>
      <c r="KZ31" s="27">
        <f t="shared" si="20"/>
        <v>255.96666433800002</v>
      </c>
      <c r="LA31" s="27">
        <f t="shared" si="20"/>
        <v>0</v>
      </c>
      <c r="LB31" s="27">
        <f t="shared" si="20"/>
        <v>0</v>
      </c>
      <c r="LC31" s="27">
        <f t="shared" si="20"/>
        <v>255.96666433800002</v>
      </c>
      <c r="LD31" s="27">
        <f t="shared" si="20"/>
        <v>255.96666433800002</v>
      </c>
      <c r="LE31" s="27">
        <f t="shared" si="20"/>
        <v>255.96666433800002</v>
      </c>
      <c r="LF31" s="27">
        <f t="shared" si="20"/>
        <v>255.96666433800002</v>
      </c>
      <c r="LG31" s="27">
        <f t="shared" si="20"/>
        <v>255.96666433800002</v>
      </c>
      <c r="LH31" s="27">
        <f t="shared" si="20"/>
        <v>0</v>
      </c>
      <c r="LI31" s="27">
        <f t="shared" si="20"/>
        <v>0</v>
      </c>
      <c r="LJ31" s="27">
        <f t="shared" si="20"/>
        <v>255.96666433800002</v>
      </c>
      <c r="LK31" s="27">
        <f t="shared" si="20"/>
        <v>255.96666433800002</v>
      </c>
      <c r="LL31" s="27">
        <f t="shared" si="20"/>
        <v>255.96666433800002</v>
      </c>
      <c r="LM31" s="27">
        <f t="shared" si="20"/>
        <v>255.96666433800002</v>
      </c>
      <c r="LN31" s="27">
        <f t="shared" si="20"/>
        <v>332.75666363940007</v>
      </c>
      <c r="LO31" s="27">
        <f t="shared" si="20"/>
        <v>0</v>
      </c>
      <c r="LP31" s="27">
        <f t="shared" si="20"/>
        <v>0</v>
      </c>
      <c r="LQ31" s="27">
        <f t="shared" si="20"/>
        <v>332.75666363940007</v>
      </c>
      <c r="LR31" s="27">
        <f t="shared" si="20"/>
        <v>332.75666363940007</v>
      </c>
      <c r="LS31" s="27">
        <f t="shared" si="20"/>
        <v>332.75666363940007</v>
      </c>
      <c r="LT31" s="27">
        <f t="shared" si="20"/>
        <v>332.75666363940007</v>
      </c>
      <c r="LU31" s="27">
        <f t="shared" si="20"/>
        <v>332.75666363940007</v>
      </c>
      <c r="LV31" s="27">
        <f t="shared" si="20"/>
        <v>0</v>
      </c>
      <c r="LW31" s="27">
        <f t="shared" si="20"/>
        <v>0</v>
      </c>
      <c r="LX31" s="27">
        <f t="shared" si="20"/>
        <v>332.75666363940007</v>
      </c>
      <c r="LY31" s="27">
        <f t="shared" si="20"/>
        <v>332.75666363940007</v>
      </c>
      <c r="LZ31" s="27">
        <f t="shared" si="20"/>
        <v>332.75666363940007</v>
      </c>
      <c r="MA31" s="27">
        <f t="shared" si="20"/>
        <v>332.75666363940007</v>
      </c>
      <c r="MB31" s="27">
        <f t="shared" si="20"/>
        <v>332.75666363940007</v>
      </c>
      <c r="MC31" s="27">
        <f t="shared" si="20"/>
        <v>0</v>
      </c>
      <c r="MD31" s="27">
        <f t="shared" ref="MD31:NV31" si="21">SUM(MD33:MD39)</f>
        <v>0</v>
      </c>
      <c r="ME31" s="27">
        <f t="shared" si="21"/>
        <v>332.75666363940007</v>
      </c>
      <c r="MF31" s="27">
        <f t="shared" si="21"/>
        <v>332.75666363940007</v>
      </c>
      <c r="MG31" s="27">
        <f t="shared" si="21"/>
        <v>332.75666363940007</v>
      </c>
      <c r="MH31" s="27">
        <f t="shared" si="21"/>
        <v>332.75666363940007</v>
      </c>
      <c r="MI31" s="27">
        <f t="shared" si="21"/>
        <v>332.75666363940007</v>
      </c>
      <c r="MJ31" s="27">
        <f t="shared" si="21"/>
        <v>0</v>
      </c>
      <c r="MK31" s="27">
        <f t="shared" si="21"/>
        <v>0</v>
      </c>
      <c r="ML31" s="27">
        <f t="shared" si="21"/>
        <v>332.75666363940007</v>
      </c>
      <c r="MM31" s="27">
        <f t="shared" si="21"/>
        <v>332.75666363940007</v>
      </c>
      <c r="MN31" s="27">
        <f t="shared" si="21"/>
        <v>332.75666363940007</v>
      </c>
      <c r="MO31" s="27">
        <f t="shared" si="21"/>
        <v>332.75666363940007</v>
      </c>
      <c r="MP31" s="27">
        <f t="shared" si="21"/>
        <v>332.75666363940007</v>
      </c>
      <c r="MQ31" s="27">
        <f t="shared" si="21"/>
        <v>0</v>
      </c>
      <c r="MR31" s="27">
        <f t="shared" si="21"/>
        <v>0</v>
      </c>
      <c r="MS31" s="27">
        <f t="shared" si="21"/>
        <v>399.30799636727994</v>
      </c>
      <c r="MT31" s="27">
        <f t="shared" si="21"/>
        <v>399.30799636727994</v>
      </c>
      <c r="MU31" s="27">
        <f t="shared" si="21"/>
        <v>399.30799636727994</v>
      </c>
      <c r="MV31" s="27">
        <f t="shared" si="21"/>
        <v>399.30799636727994</v>
      </c>
      <c r="MW31" s="27">
        <f t="shared" si="21"/>
        <v>399.30799636727994</v>
      </c>
      <c r="MX31" s="27">
        <f t="shared" si="21"/>
        <v>0</v>
      </c>
      <c r="MY31" s="27">
        <f t="shared" si="21"/>
        <v>0</v>
      </c>
      <c r="MZ31" s="27">
        <f t="shared" si="21"/>
        <v>399.30799636727994</v>
      </c>
      <c r="NA31" s="27">
        <f t="shared" si="21"/>
        <v>399.30799636727994</v>
      </c>
      <c r="NB31" s="27">
        <f t="shared" si="21"/>
        <v>399.30799636727994</v>
      </c>
      <c r="NC31" s="27">
        <f t="shared" si="21"/>
        <v>399.30799636727994</v>
      </c>
      <c r="ND31" s="27">
        <f t="shared" si="21"/>
        <v>399.30799636727994</v>
      </c>
      <c r="NE31" s="27">
        <f t="shared" si="21"/>
        <v>0</v>
      </c>
      <c r="NF31" s="27">
        <f t="shared" si="21"/>
        <v>0</v>
      </c>
      <c r="NG31" s="27">
        <f t="shared" si="21"/>
        <v>399.30799636727994</v>
      </c>
      <c r="NH31" s="27">
        <f t="shared" si="21"/>
        <v>399.30799636727994</v>
      </c>
      <c r="NI31" s="27">
        <f t="shared" si="21"/>
        <v>399.30799636727994</v>
      </c>
      <c r="NJ31" s="27">
        <f t="shared" si="21"/>
        <v>399.30799636727994</v>
      </c>
      <c r="NK31" s="27">
        <f t="shared" si="21"/>
        <v>399.30799636727994</v>
      </c>
      <c r="NL31" s="27">
        <f t="shared" si="21"/>
        <v>0</v>
      </c>
      <c r="NM31" s="27">
        <f t="shared" si="21"/>
        <v>0</v>
      </c>
      <c r="NN31" s="27">
        <f t="shared" si="21"/>
        <v>399.30799636727994</v>
      </c>
      <c r="NO31" s="27">
        <f t="shared" si="21"/>
        <v>399.30799636727994</v>
      </c>
      <c r="NP31" s="27">
        <f t="shared" si="21"/>
        <v>399.30799636727994</v>
      </c>
      <c r="NQ31" s="27">
        <f t="shared" si="21"/>
        <v>399.30799636727994</v>
      </c>
      <c r="NR31" s="27">
        <f t="shared" si="21"/>
        <v>399.30799636727994</v>
      </c>
      <c r="NS31" s="27">
        <f t="shared" si="21"/>
        <v>0</v>
      </c>
      <c r="NT31" s="27">
        <f t="shared" si="21"/>
        <v>0</v>
      </c>
      <c r="NU31" s="27">
        <f t="shared" si="21"/>
        <v>399.30799636727994</v>
      </c>
      <c r="NV31" s="27">
        <f t="shared" si="21"/>
        <v>399.30799636727994</v>
      </c>
    </row>
    <row r="32" spans="1:386" s="35" customFormat="1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4"/>
      <c r="K32" s="33"/>
      <c r="L32" s="33"/>
      <c r="M32" s="33"/>
      <c r="N32" s="33"/>
      <c r="O32" s="33"/>
      <c r="P32" s="16" t="str">
        <f>structure!$S$13</f>
        <v>контроль</v>
      </c>
      <c r="Q32" s="33"/>
      <c r="R32" s="36">
        <f>R31-SUM(R33:R39)+R13-R22-R31</f>
        <v>0</v>
      </c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</row>
    <row r="33" spans="1:387" s="38" customFormat="1" ht="10.199999999999999" x14ac:dyDescent="0.2">
      <c r="A33" s="31"/>
      <c r="B33" s="31"/>
      <c r="C33" s="31"/>
      <c r="D33" s="31"/>
      <c r="E33" s="31"/>
      <c r="F33" s="31"/>
      <c r="G33" s="31" t="str">
        <f>G31</f>
        <v>себестоимость продаж товаров</v>
      </c>
      <c r="H33" s="31"/>
      <c r="I33" s="31"/>
      <c r="J33" s="31" t="str">
        <f>IF($G33="","",INDEX(KPI!$H$11:$H$121,SUMIFS(KPI!$E$11:$E$121,KPI!$F$11:$F$121,$G33)))</f>
        <v>тыс.руб.</v>
      </c>
      <c r="K33" s="31"/>
      <c r="L33" s="31"/>
      <c r="M33" s="31"/>
      <c r="N33" s="31" t="str">
        <f>structure!$G$11</f>
        <v>товарная категория 1</v>
      </c>
      <c r="O33" s="31"/>
      <c r="P33" s="31"/>
      <c r="Q33" s="31"/>
      <c r="R33" s="37">
        <f t="shared" ref="R33:R38" si="22">SUM(T33:NV33)</f>
        <v>18541.330804382444</v>
      </c>
      <c r="S33" s="31"/>
      <c r="T33" s="31"/>
      <c r="U33" s="37">
        <f t="shared" ref="U33:CF33" si="23">U15-U24</f>
        <v>57.6</v>
      </c>
      <c r="V33" s="37">
        <f t="shared" si="23"/>
        <v>57.6</v>
      </c>
      <c r="W33" s="37">
        <f t="shared" si="23"/>
        <v>57.6</v>
      </c>
      <c r="X33" s="37">
        <f t="shared" si="23"/>
        <v>57.6</v>
      </c>
      <c r="Y33" s="37">
        <f t="shared" si="23"/>
        <v>57.6</v>
      </c>
      <c r="Z33" s="37">
        <f t="shared" si="23"/>
        <v>0</v>
      </c>
      <c r="AA33" s="37">
        <f t="shared" si="23"/>
        <v>0</v>
      </c>
      <c r="AB33" s="37">
        <f t="shared" si="23"/>
        <v>57.6</v>
      </c>
      <c r="AC33" s="37">
        <f t="shared" si="23"/>
        <v>57.6</v>
      </c>
      <c r="AD33" s="37">
        <f t="shared" si="23"/>
        <v>57.6</v>
      </c>
      <c r="AE33" s="37">
        <f t="shared" si="23"/>
        <v>57.6</v>
      </c>
      <c r="AF33" s="37">
        <f t="shared" si="23"/>
        <v>57.6</v>
      </c>
      <c r="AG33" s="37">
        <f t="shared" si="23"/>
        <v>0</v>
      </c>
      <c r="AH33" s="37">
        <f t="shared" si="23"/>
        <v>0</v>
      </c>
      <c r="AI33" s="37">
        <f t="shared" si="23"/>
        <v>57.6</v>
      </c>
      <c r="AJ33" s="37">
        <f t="shared" si="23"/>
        <v>57.6</v>
      </c>
      <c r="AK33" s="37">
        <f t="shared" si="23"/>
        <v>57.6</v>
      </c>
      <c r="AL33" s="37">
        <f t="shared" si="23"/>
        <v>57.6</v>
      </c>
      <c r="AM33" s="37">
        <f t="shared" si="23"/>
        <v>57.6</v>
      </c>
      <c r="AN33" s="37">
        <f t="shared" si="23"/>
        <v>0</v>
      </c>
      <c r="AO33" s="37">
        <f t="shared" si="23"/>
        <v>0</v>
      </c>
      <c r="AP33" s="37">
        <f t="shared" si="23"/>
        <v>57.6</v>
      </c>
      <c r="AQ33" s="37">
        <f t="shared" si="23"/>
        <v>57.6</v>
      </c>
      <c r="AR33" s="37">
        <f t="shared" si="23"/>
        <v>57.6</v>
      </c>
      <c r="AS33" s="37">
        <f t="shared" si="23"/>
        <v>57.6</v>
      </c>
      <c r="AT33" s="37">
        <f t="shared" si="23"/>
        <v>57.6</v>
      </c>
      <c r="AU33" s="37">
        <f t="shared" si="23"/>
        <v>0</v>
      </c>
      <c r="AV33" s="37">
        <f t="shared" si="23"/>
        <v>0</v>
      </c>
      <c r="AW33" s="37">
        <f t="shared" si="23"/>
        <v>57.6</v>
      </c>
      <c r="AX33" s="37">
        <f t="shared" si="23"/>
        <v>57.6</v>
      </c>
      <c r="AY33" s="37">
        <f t="shared" si="23"/>
        <v>57.6</v>
      </c>
      <c r="AZ33" s="37">
        <f t="shared" si="23"/>
        <v>72</v>
      </c>
      <c r="BA33" s="37">
        <f t="shared" si="23"/>
        <v>72</v>
      </c>
      <c r="BB33" s="37">
        <f t="shared" si="23"/>
        <v>0</v>
      </c>
      <c r="BC33" s="37">
        <f t="shared" si="23"/>
        <v>0</v>
      </c>
      <c r="BD33" s="37">
        <f t="shared" si="23"/>
        <v>72</v>
      </c>
      <c r="BE33" s="37">
        <f t="shared" si="23"/>
        <v>72</v>
      </c>
      <c r="BF33" s="37">
        <f t="shared" si="23"/>
        <v>72</v>
      </c>
      <c r="BG33" s="37">
        <f t="shared" si="23"/>
        <v>72</v>
      </c>
      <c r="BH33" s="37">
        <f t="shared" si="23"/>
        <v>72</v>
      </c>
      <c r="BI33" s="37">
        <f t="shared" si="23"/>
        <v>0</v>
      </c>
      <c r="BJ33" s="37">
        <f t="shared" si="23"/>
        <v>0</v>
      </c>
      <c r="BK33" s="37">
        <f t="shared" si="23"/>
        <v>72</v>
      </c>
      <c r="BL33" s="37">
        <f t="shared" si="23"/>
        <v>72</v>
      </c>
      <c r="BM33" s="37">
        <f t="shared" si="23"/>
        <v>72</v>
      </c>
      <c r="BN33" s="37">
        <f t="shared" si="23"/>
        <v>72</v>
      </c>
      <c r="BO33" s="37">
        <f t="shared" si="23"/>
        <v>72</v>
      </c>
      <c r="BP33" s="37">
        <f t="shared" si="23"/>
        <v>0</v>
      </c>
      <c r="BQ33" s="37">
        <f t="shared" si="23"/>
        <v>0</v>
      </c>
      <c r="BR33" s="37">
        <f t="shared" si="23"/>
        <v>72</v>
      </c>
      <c r="BS33" s="37">
        <f t="shared" si="23"/>
        <v>72</v>
      </c>
      <c r="BT33" s="37">
        <f t="shared" si="23"/>
        <v>72</v>
      </c>
      <c r="BU33" s="37">
        <f t="shared" si="23"/>
        <v>72</v>
      </c>
      <c r="BV33" s="37">
        <f t="shared" si="23"/>
        <v>72</v>
      </c>
      <c r="BW33" s="37">
        <f t="shared" si="23"/>
        <v>0</v>
      </c>
      <c r="BX33" s="37">
        <f t="shared" si="23"/>
        <v>0</v>
      </c>
      <c r="BY33" s="37">
        <f t="shared" si="23"/>
        <v>72</v>
      </c>
      <c r="BZ33" s="37">
        <f t="shared" si="23"/>
        <v>72</v>
      </c>
      <c r="CA33" s="37">
        <f t="shared" si="23"/>
        <v>72</v>
      </c>
      <c r="CB33" s="37">
        <f t="shared" si="23"/>
        <v>72</v>
      </c>
      <c r="CC33" s="37">
        <f t="shared" si="23"/>
        <v>72</v>
      </c>
      <c r="CD33" s="37">
        <f t="shared" si="23"/>
        <v>0</v>
      </c>
      <c r="CE33" s="37">
        <f t="shared" si="23"/>
        <v>0</v>
      </c>
      <c r="CF33" s="37">
        <f t="shared" si="23"/>
        <v>48</v>
      </c>
      <c r="CG33" s="37">
        <f t="shared" ref="CG33:ER33" si="24">CG15-CG24</f>
        <v>48</v>
      </c>
      <c r="CH33" s="37">
        <f t="shared" si="24"/>
        <v>48</v>
      </c>
      <c r="CI33" s="37">
        <f t="shared" si="24"/>
        <v>48</v>
      </c>
      <c r="CJ33" s="37">
        <f t="shared" si="24"/>
        <v>48</v>
      </c>
      <c r="CK33" s="37">
        <f t="shared" si="24"/>
        <v>0</v>
      </c>
      <c r="CL33" s="37">
        <f t="shared" si="24"/>
        <v>0</v>
      </c>
      <c r="CM33" s="37">
        <f t="shared" si="24"/>
        <v>48</v>
      </c>
      <c r="CN33" s="37">
        <f t="shared" si="24"/>
        <v>48</v>
      </c>
      <c r="CO33" s="37">
        <f t="shared" si="24"/>
        <v>48</v>
      </c>
      <c r="CP33" s="37">
        <f t="shared" si="24"/>
        <v>48</v>
      </c>
      <c r="CQ33" s="37">
        <f t="shared" si="24"/>
        <v>48</v>
      </c>
      <c r="CR33" s="37">
        <f t="shared" si="24"/>
        <v>0</v>
      </c>
      <c r="CS33" s="37">
        <f t="shared" si="24"/>
        <v>0</v>
      </c>
      <c r="CT33" s="37">
        <f t="shared" si="24"/>
        <v>48</v>
      </c>
      <c r="CU33" s="37">
        <f t="shared" si="24"/>
        <v>48</v>
      </c>
      <c r="CV33" s="37">
        <f t="shared" si="24"/>
        <v>48</v>
      </c>
      <c r="CW33" s="37">
        <f t="shared" si="24"/>
        <v>48</v>
      </c>
      <c r="CX33" s="37">
        <f t="shared" si="24"/>
        <v>48</v>
      </c>
      <c r="CY33" s="37">
        <f t="shared" si="24"/>
        <v>0</v>
      </c>
      <c r="CZ33" s="37">
        <f t="shared" si="24"/>
        <v>0</v>
      </c>
      <c r="DA33" s="37">
        <f t="shared" si="24"/>
        <v>48</v>
      </c>
      <c r="DB33" s="37">
        <f t="shared" si="24"/>
        <v>48</v>
      </c>
      <c r="DC33" s="37">
        <f t="shared" si="24"/>
        <v>48</v>
      </c>
      <c r="DD33" s="37">
        <f t="shared" si="24"/>
        <v>48</v>
      </c>
      <c r="DE33" s="37">
        <f t="shared" si="24"/>
        <v>48</v>
      </c>
      <c r="DF33" s="37">
        <f t="shared" si="24"/>
        <v>0</v>
      </c>
      <c r="DG33" s="37">
        <f t="shared" si="24"/>
        <v>0</v>
      </c>
      <c r="DH33" s="37">
        <f t="shared" si="24"/>
        <v>48</v>
      </c>
      <c r="DI33" s="37">
        <f t="shared" si="24"/>
        <v>47.519999999999996</v>
      </c>
      <c r="DJ33" s="37">
        <f t="shared" si="24"/>
        <v>47.519999999999996</v>
      </c>
      <c r="DK33" s="37">
        <f t="shared" si="24"/>
        <v>47.519999999999996</v>
      </c>
      <c r="DL33" s="37">
        <f t="shared" si="24"/>
        <v>47.519999999999996</v>
      </c>
      <c r="DM33" s="37">
        <f t="shared" si="24"/>
        <v>0</v>
      </c>
      <c r="DN33" s="37">
        <f t="shared" si="24"/>
        <v>0</v>
      </c>
      <c r="DO33" s="37">
        <f t="shared" si="24"/>
        <v>47.519999999999996</v>
      </c>
      <c r="DP33" s="37">
        <f t="shared" si="24"/>
        <v>47.519999999999996</v>
      </c>
      <c r="DQ33" s="37">
        <f t="shared" si="24"/>
        <v>47.519999999999996</v>
      </c>
      <c r="DR33" s="37">
        <f t="shared" si="24"/>
        <v>47.519999999999996</v>
      </c>
      <c r="DS33" s="37">
        <f t="shared" si="24"/>
        <v>47.519999999999996</v>
      </c>
      <c r="DT33" s="37">
        <f t="shared" si="24"/>
        <v>0</v>
      </c>
      <c r="DU33" s="37">
        <f t="shared" si="24"/>
        <v>0</v>
      </c>
      <c r="DV33" s="37">
        <f t="shared" si="24"/>
        <v>47.519999999999996</v>
      </c>
      <c r="DW33" s="37">
        <f t="shared" si="24"/>
        <v>47.519999999999996</v>
      </c>
      <c r="DX33" s="37">
        <f t="shared" si="24"/>
        <v>47.519999999999996</v>
      </c>
      <c r="DY33" s="37">
        <f t="shared" si="24"/>
        <v>47.519999999999996</v>
      </c>
      <c r="DZ33" s="37">
        <f t="shared" si="24"/>
        <v>47.519999999999996</v>
      </c>
      <c r="EA33" s="37">
        <f t="shared" si="24"/>
        <v>0</v>
      </c>
      <c r="EB33" s="37">
        <f t="shared" si="24"/>
        <v>0</v>
      </c>
      <c r="EC33" s="37">
        <f t="shared" si="24"/>
        <v>47.519999999999996</v>
      </c>
      <c r="ED33" s="37">
        <f t="shared" si="24"/>
        <v>47.519999999999996</v>
      </c>
      <c r="EE33" s="37">
        <f t="shared" si="24"/>
        <v>47.519999999999996</v>
      </c>
      <c r="EF33" s="37">
        <f t="shared" si="24"/>
        <v>47.519999999999996</v>
      </c>
      <c r="EG33" s="37">
        <f t="shared" si="24"/>
        <v>47.519999999999996</v>
      </c>
      <c r="EH33" s="37">
        <f t="shared" si="24"/>
        <v>0</v>
      </c>
      <c r="EI33" s="37">
        <f t="shared" si="24"/>
        <v>0</v>
      </c>
      <c r="EJ33" s="37">
        <f t="shared" si="24"/>
        <v>47.519999999999996</v>
      </c>
      <c r="EK33" s="37">
        <f t="shared" si="24"/>
        <v>47.519999999999996</v>
      </c>
      <c r="EL33" s="37">
        <f t="shared" si="24"/>
        <v>47.519999999999996</v>
      </c>
      <c r="EM33" s="37">
        <f t="shared" si="24"/>
        <v>47.519999999999996</v>
      </c>
      <c r="EN33" s="37">
        <f t="shared" si="24"/>
        <v>57.024000000000001</v>
      </c>
      <c r="EO33" s="37">
        <f t="shared" si="24"/>
        <v>0</v>
      </c>
      <c r="EP33" s="37">
        <f t="shared" si="24"/>
        <v>0</v>
      </c>
      <c r="EQ33" s="37">
        <f t="shared" si="24"/>
        <v>57.024000000000001</v>
      </c>
      <c r="ER33" s="37">
        <f t="shared" si="24"/>
        <v>57.024000000000001</v>
      </c>
      <c r="ES33" s="37">
        <f t="shared" ref="ES33:HD33" si="25">ES15-ES24</f>
        <v>57.024000000000001</v>
      </c>
      <c r="ET33" s="37">
        <f t="shared" si="25"/>
        <v>57.024000000000001</v>
      </c>
      <c r="EU33" s="37">
        <f t="shared" si="25"/>
        <v>57.024000000000001</v>
      </c>
      <c r="EV33" s="37">
        <f t="shared" si="25"/>
        <v>0</v>
      </c>
      <c r="EW33" s="37">
        <f t="shared" si="25"/>
        <v>0</v>
      </c>
      <c r="EX33" s="37">
        <f t="shared" si="25"/>
        <v>57.024000000000001</v>
      </c>
      <c r="EY33" s="37">
        <f t="shared" si="25"/>
        <v>57.024000000000001</v>
      </c>
      <c r="EZ33" s="37">
        <f t="shared" si="25"/>
        <v>57.024000000000001</v>
      </c>
      <c r="FA33" s="37">
        <f t="shared" si="25"/>
        <v>57.024000000000001</v>
      </c>
      <c r="FB33" s="37">
        <f t="shared" si="25"/>
        <v>57.024000000000001</v>
      </c>
      <c r="FC33" s="37">
        <f t="shared" si="25"/>
        <v>0</v>
      </c>
      <c r="FD33" s="37">
        <f t="shared" si="25"/>
        <v>0</v>
      </c>
      <c r="FE33" s="37">
        <f t="shared" si="25"/>
        <v>57.024000000000001</v>
      </c>
      <c r="FF33" s="37">
        <f t="shared" si="25"/>
        <v>57.024000000000001</v>
      </c>
      <c r="FG33" s="37">
        <f t="shared" si="25"/>
        <v>57.024000000000001</v>
      </c>
      <c r="FH33" s="37">
        <f t="shared" si="25"/>
        <v>57.024000000000001</v>
      </c>
      <c r="FI33" s="37">
        <f t="shared" si="25"/>
        <v>57.024000000000001</v>
      </c>
      <c r="FJ33" s="37">
        <f t="shared" si="25"/>
        <v>0</v>
      </c>
      <c r="FK33" s="37">
        <f t="shared" si="25"/>
        <v>0</v>
      </c>
      <c r="FL33" s="37">
        <f t="shared" si="25"/>
        <v>57.024000000000001</v>
      </c>
      <c r="FM33" s="37">
        <f t="shared" si="25"/>
        <v>57.024000000000001</v>
      </c>
      <c r="FN33" s="37">
        <f t="shared" si="25"/>
        <v>57.024000000000001</v>
      </c>
      <c r="FO33" s="37">
        <f t="shared" si="25"/>
        <v>57.024000000000001</v>
      </c>
      <c r="FP33" s="37">
        <f t="shared" si="25"/>
        <v>57.024000000000001</v>
      </c>
      <c r="FQ33" s="37">
        <f t="shared" si="25"/>
        <v>0</v>
      </c>
      <c r="FR33" s="37">
        <f t="shared" si="25"/>
        <v>0</v>
      </c>
      <c r="FS33" s="37">
        <f t="shared" si="25"/>
        <v>59.875199999999992</v>
      </c>
      <c r="FT33" s="37">
        <f t="shared" si="25"/>
        <v>59.875199999999992</v>
      </c>
      <c r="FU33" s="37">
        <f t="shared" si="25"/>
        <v>59.875199999999992</v>
      </c>
      <c r="FV33" s="37">
        <f t="shared" si="25"/>
        <v>59.875199999999992</v>
      </c>
      <c r="FW33" s="37">
        <f t="shared" si="25"/>
        <v>59.875199999999992</v>
      </c>
      <c r="FX33" s="37">
        <f t="shared" si="25"/>
        <v>0</v>
      </c>
      <c r="FY33" s="37">
        <f t="shared" si="25"/>
        <v>0</v>
      </c>
      <c r="FZ33" s="37">
        <f t="shared" si="25"/>
        <v>59.875199999999992</v>
      </c>
      <c r="GA33" s="37">
        <f t="shared" si="25"/>
        <v>59.875199999999992</v>
      </c>
      <c r="GB33" s="37">
        <f t="shared" si="25"/>
        <v>59.875199999999992</v>
      </c>
      <c r="GC33" s="37">
        <f t="shared" si="25"/>
        <v>59.875199999999992</v>
      </c>
      <c r="GD33" s="37">
        <f t="shared" si="25"/>
        <v>59.875199999999992</v>
      </c>
      <c r="GE33" s="37">
        <f t="shared" si="25"/>
        <v>0</v>
      </c>
      <c r="GF33" s="37">
        <f t="shared" si="25"/>
        <v>0</v>
      </c>
      <c r="GG33" s="37">
        <f t="shared" si="25"/>
        <v>59.875199999999992</v>
      </c>
      <c r="GH33" s="37">
        <f t="shared" si="25"/>
        <v>59.875199999999992</v>
      </c>
      <c r="GI33" s="37">
        <f t="shared" si="25"/>
        <v>59.875199999999992</v>
      </c>
      <c r="GJ33" s="37">
        <f t="shared" si="25"/>
        <v>59.875199999999992</v>
      </c>
      <c r="GK33" s="37">
        <f t="shared" si="25"/>
        <v>59.875199999999992</v>
      </c>
      <c r="GL33" s="37">
        <f t="shared" si="25"/>
        <v>0</v>
      </c>
      <c r="GM33" s="37">
        <f t="shared" si="25"/>
        <v>0</v>
      </c>
      <c r="GN33" s="37">
        <f t="shared" si="25"/>
        <v>59.875199999999992</v>
      </c>
      <c r="GO33" s="37">
        <f t="shared" si="25"/>
        <v>59.875199999999992</v>
      </c>
      <c r="GP33" s="37">
        <f t="shared" si="25"/>
        <v>59.875199999999992</v>
      </c>
      <c r="GQ33" s="37">
        <f t="shared" si="25"/>
        <v>59.875199999999992</v>
      </c>
      <c r="GR33" s="37">
        <f t="shared" si="25"/>
        <v>59.875199999999992</v>
      </c>
      <c r="GS33" s="37">
        <f t="shared" si="25"/>
        <v>0</v>
      </c>
      <c r="GT33" s="37">
        <f t="shared" si="25"/>
        <v>0</v>
      </c>
      <c r="GU33" s="37">
        <f t="shared" si="25"/>
        <v>59.875199999999992</v>
      </c>
      <c r="GV33" s="37">
        <f t="shared" si="25"/>
        <v>59.875199999999992</v>
      </c>
      <c r="GW33" s="37">
        <f t="shared" si="25"/>
        <v>66.361679999999993</v>
      </c>
      <c r="GX33" s="37">
        <f t="shared" si="25"/>
        <v>66.361679999999993</v>
      </c>
      <c r="GY33" s="37">
        <f t="shared" si="25"/>
        <v>66.361679999999993</v>
      </c>
      <c r="GZ33" s="37">
        <f t="shared" si="25"/>
        <v>0</v>
      </c>
      <c r="HA33" s="37">
        <f t="shared" si="25"/>
        <v>0</v>
      </c>
      <c r="HB33" s="37">
        <f t="shared" si="25"/>
        <v>66.361679999999993</v>
      </c>
      <c r="HC33" s="37">
        <f t="shared" si="25"/>
        <v>66.361679999999993</v>
      </c>
      <c r="HD33" s="37">
        <f t="shared" si="25"/>
        <v>66.361679999999993</v>
      </c>
      <c r="HE33" s="37">
        <f t="shared" ref="HE33:JP33" si="26">HE15-HE24</f>
        <v>66.361679999999993</v>
      </c>
      <c r="HF33" s="37">
        <f t="shared" si="26"/>
        <v>66.361679999999993</v>
      </c>
      <c r="HG33" s="37">
        <f t="shared" si="26"/>
        <v>0</v>
      </c>
      <c r="HH33" s="37">
        <f t="shared" si="26"/>
        <v>0</v>
      </c>
      <c r="HI33" s="37">
        <f t="shared" si="26"/>
        <v>66.361679999999993</v>
      </c>
      <c r="HJ33" s="37">
        <f t="shared" si="26"/>
        <v>66.361679999999993</v>
      </c>
      <c r="HK33" s="37">
        <f t="shared" si="26"/>
        <v>66.361679999999993</v>
      </c>
      <c r="HL33" s="37">
        <f t="shared" si="26"/>
        <v>66.361679999999993</v>
      </c>
      <c r="HM33" s="37">
        <f t="shared" si="26"/>
        <v>66.361679999999993</v>
      </c>
      <c r="HN33" s="37">
        <f t="shared" si="26"/>
        <v>0</v>
      </c>
      <c r="HO33" s="37">
        <f t="shared" si="26"/>
        <v>0</v>
      </c>
      <c r="HP33" s="37">
        <f t="shared" si="26"/>
        <v>66.361679999999993</v>
      </c>
      <c r="HQ33" s="37">
        <f t="shared" si="26"/>
        <v>66.361679999999993</v>
      </c>
      <c r="HR33" s="37">
        <f t="shared" si="26"/>
        <v>66.361679999999993</v>
      </c>
      <c r="HS33" s="37">
        <f t="shared" si="26"/>
        <v>66.361679999999993</v>
      </c>
      <c r="HT33" s="37">
        <f t="shared" si="26"/>
        <v>66.361679999999993</v>
      </c>
      <c r="HU33" s="37">
        <f t="shared" si="26"/>
        <v>0</v>
      </c>
      <c r="HV33" s="37">
        <f t="shared" si="26"/>
        <v>0</v>
      </c>
      <c r="HW33" s="37">
        <f t="shared" si="26"/>
        <v>66.361679999999993</v>
      </c>
      <c r="HX33" s="37">
        <f t="shared" si="26"/>
        <v>66.361679999999993</v>
      </c>
      <c r="HY33" s="37">
        <f t="shared" si="26"/>
        <v>66.361679999999993</v>
      </c>
      <c r="HZ33" s="37">
        <f t="shared" si="26"/>
        <v>66.361679999999993</v>
      </c>
      <c r="IA33" s="37">
        <f t="shared" si="26"/>
        <v>66.361679999999993</v>
      </c>
      <c r="IB33" s="37">
        <f t="shared" si="26"/>
        <v>0</v>
      </c>
      <c r="IC33" s="37">
        <f t="shared" si="26"/>
        <v>0</v>
      </c>
      <c r="ID33" s="37">
        <f t="shared" si="26"/>
        <v>61.052745599999994</v>
      </c>
      <c r="IE33" s="37">
        <f t="shared" si="26"/>
        <v>61.052745599999994</v>
      </c>
      <c r="IF33" s="37">
        <f t="shared" si="26"/>
        <v>61.052745599999994</v>
      </c>
      <c r="IG33" s="37">
        <f t="shared" si="26"/>
        <v>61.052745599999994</v>
      </c>
      <c r="IH33" s="37">
        <f t="shared" si="26"/>
        <v>61.052745599999994</v>
      </c>
      <c r="II33" s="37">
        <f t="shared" si="26"/>
        <v>0</v>
      </c>
      <c r="IJ33" s="37">
        <f t="shared" si="26"/>
        <v>0</v>
      </c>
      <c r="IK33" s="37">
        <f t="shared" si="26"/>
        <v>61.052745599999994</v>
      </c>
      <c r="IL33" s="37">
        <f t="shared" si="26"/>
        <v>61.052745599999994</v>
      </c>
      <c r="IM33" s="37">
        <f t="shared" si="26"/>
        <v>61.052745599999994</v>
      </c>
      <c r="IN33" s="37">
        <f t="shared" si="26"/>
        <v>61.052745599999994</v>
      </c>
      <c r="IO33" s="37">
        <f t="shared" si="26"/>
        <v>61.052745599999994</v>
      </c>
      <c r="IP33" s="37">
        <f t="shared" si="26"/>
        <v>0</v>
      </c>
      <c r="IQ33" s="37">
        <f t="shared" si="26"/>
        <v>0</v>
      </c>
      <c r="IR33" s="37">
        <f t="shared" si="26"/>
        <v>61.052745599999994</v>
      </c>
      <c r="IS33" s="37">
        <f t="shared" si="26"/>
        <v>61.052745599999994</v>
      </c>
      <c r="IT33" s="37">
        <f t="shared" si="26"/>
        <v>61.052745599999994</v>
      </c>
      <c r="IU33" s="37">
        <f t="shared" si="26"/>
        <v>61.052745599999994</v>
      </c>
      <c r="IV33" s="37">
        <f t="shared" si="26"/>
        <v>61.052745599999994</v>
      </c>
      <c r="IW33" s="37">
        <f t="shared" si="26"/>
        <v>0</v>
      </c>
      <c r="IX33" s="37">
        <f t="shared" si="26"/>
        <v>0</v>
      </c>
      <c r="IY33" s="37">
        <f t="shared" si="26"/>
        <v>61.052745599999994</v>
      </c>
      <c r="IZ33" s="37">
        <f t="shared" si="26"/>
        <v>61.052745599999994</v>
      </c>
      <c r="JA33" s="37">
        <f t="shared" si="26"/>
        <v>61.052745599999994</v>
      </c>
      <c r="JB33" s="37">
        <f t="shared" si="26"/>
        <v>61.052745599999994</v>
      </c>
      <c r="JC33" s="37">
        <f t="shared" si="26"/>
        <v>61.052745599999994</v>
      </c>
      <c r="JD33" s="37">
        <f t="shared" si="26"/>
        <v>0</v>
      </c>
      <c r="JE33" s="37">
        <f t="shared" si="26"/>
        <v>0</v>
      </c>
      <c r="JF33" s="37">
        <f t="shared" si="26"/>
        <v>62.88432796799998</v>
      </c>
      <c r="JG33" s="37">
        <f t="shared" si="26"/>
        <v>62.88432796799998</v>
      </c>
      <c r="JH33" s="37">
        <f t="shared" si="26"/>
        <v>62.88432796799998</v>
      </c>
      <c r="JI33" s="37">
        <f t="shared" si="26"/>
        <v>62.88432796799998</v>
      </c>
      <c r="JJ33" s="37">
        <f t="shared" si="26"/>
        <v>62.88432796799998</v>
      </c>
      <c r="JK33" s="37">
        <f t="shared" si="26"/>
        <v>0</v>
      </c>
      <c r="JL33" s="37">
        <f t="shared" si="26"/>
        <v>0</v>
      </c>
      <c r="JM33" s="37">
        <f t="shared" si="26"/>
        <v>62.88432796799998</v>
      </c>
      <c r="JN33" s="37">
        <f t="shared" si="26"/>
        <v>62.88432796799998</v>
      </c>
      <c r="JO33" s="37">
        <f t="shared" si="26"/>
        <v>62.88432796799998</v>
      </c>
      <c r="JP33" s="37">
        <f t="shared" si="26"/>
        <v>62.88432796799998</v>
      </c>
      <c r="JQ33" s="37">
        <f t="shared" ref="JQ33:MB33" si="27">JQ15-JQ24</f>
        <v>62.88432796799998</v>
      </c>
      <c r="JR33" s="37">
        <f t="shared" si="27"/>
        <v>0</v>
      </c>
      <c r="JS33" s="37">
        <f t="shared" si="27"/>
        <v>0</v>
      </c>
      <c r="JT33" s="37">
        <f t="shared" si="27"/>
        <v>62.88432796799998</v>
      </c>
      <c r="JU33" s="37">
        <f t="shared" si="27"/>
        <v>62.88432796799998</v>
      </c>
      <c r="JV33" s="37">
        <f t="shared" si="27"/>
        <v>62.88432796799998</v>
      </c>
      <c r="JW33" s="37">
        <f t="shared" si="27"/>
        <v>62.88432796799998</v>
      </c>
      <c r="JX33" s="37">
        <f t="shared" si="27"/>
        <v>62.88432796799998</v>
      </c>
      <c r="JY33" s="37">
        <f t="shared" si="27"/>
        <v>0</v>
      </c>
      <c r="JZ33" s="37">
        <f t="shared" si="27"/>
        <v>0</v>
      </c>
      <c r="KA33" s="37">
        <f t="shared" si="27"/>
        <v>62.88432796799998</v>
      </c>
      <c r="KB33" s="37">
        <f t="shared" si="27"/>
        <v>62.88432796799998</v>
      </c>
      <c r="KC33" s="37">
        <f t="shared" si="27"/>
        <v>62.88432796799998</v>
      </c>
      <c r="KD33" s="37">
        <f t="shared" si="27"/>
        <v>62.88432796799998</v>
      </c>
      <c r="KE33" s="37">
        <f t="shared" si="27"/>
        <v>62.88432796799998</v>
      </c>
      <c r="KF33" s="37">
        <f t="shared" si="27"/>
        <v>0</v>
      </c>
      <c r="KG33" s="37">
        <f t="shared" si="27"/>
        <v>0</v>
      </c>
      <c r="KH33" s="37">
        <f t="shared" si="27"/>
        <v>62.88432796799998</v>
      </c>
      <c r="KI33" s="37">
        <f t="shared" si="27"/>
        <v>62.88432796799998</v>
      </c>
      <c r="KJ33" s="37">
        <f t="shared" si="27"/>
        <v>82.348524719999986</v>
      </c>
      <c r="KK33" s="37">
        <f t="shared" si="27"/>
        <v>82.348524719999986</v>
      </c>
      <c r="KL33" s="37">
        <f t="shared" si="27"/>
        <v>82.348524719999986</v>
      </c>
      <c r="KM33" s="37">
        <f t="shared" si="27"/>
        <v>0</v>
      </c>
      <c r="KN33" s="37">
        <f t="shared" si="27"/>
        <v>0</v>
      </c>
      <c r="KO33" s="37">
        <f t="shared" si="27"/>
        <v>82.348524719999986</v>
      </c>
      <c r="KP33" s="37">
        <f t="shared" si="27"/>
        <v>82.348524719999986</v>
      </c>
      <c r="KQ33" s="37">
        <f t="shared" si="27"/>
        <v>82.348524719999986</v>
      </c>
      <c r="KR33" s="37">
        <f t="shared" si="27"/>
        <v>82.348524719999986</v>
      </c>
      <c r="KS33" s="37">
        <f t="shared" si="27"/>
        <v>82.348524719999986</v>
      </c>
      <c r="KT33" s="37">
        <f t="shared" si="27"/>
        <v>0</v>
      </c>
      <c r="KU33" s="37">
        <f t="shared" si="27"/>
        <v>0</v>
      </c>
      <c r="KV33" s="37">
        <f t="shared" si="27"/>
        <v>82.348524719999986</v>
      </c>
      <c r="KW33" s="37">
        <f t="shared" si="27"/>
        <v>82.348524719999986</v>
      </c>
      <c r="KX33" s="37">
        <f t="shared" si="27"/>
        <v>82.348524719999986</v>
      </c>
      <c r="KY33" s="37">
        <f t="shared" si="27"/>
        <v>82.348524719999986</v>
      </c>
      <c r="KZ33" s="37">
        <f t="shared" si="27"/>
        <v>82.348524719999986</v>
      </c>
      <c r="LA33" s="37">
        <f t="shared" si="27"/>
        <v>0</v>
      </c>
      <c r="LB33" s="37">
        <f t="shared" si="27"/>
        <v>0</v>
      </c>
      <c r="LC33" s="37">
        <f t="shared" si="27"/>
        <v>82.348524719999986</v>
      </c>
      <c r="LD33" s="37">
        <f t="shared" si="27"/>
        <v>82.348524719999986</v>
      </c>
      <c r="LE33" s="37">
        <f t="shared" si="27"/>
        <v>82.348524719999986</v>
      </c>
      <c r="LF33" s="37">
        <f t="shared" si="27"/>
        <v>82.348524719999986</v>
      </c>
      <c r="LG33" s="37">
        <f t="shared" si="27"/>
        <v>82.348524719999986</v>
      </c>
      <c r="LH33" s="37">
        <f t="shared" si="27"/>
        <v>0</v>
      </c>
      <c r="LI33" s="37">
        <f t="shared" si="27"/>
        <v>0</v>
      </c>
      <c r="LJ33" s="37">
        <f t="shared" si="27"/>
        <v>82.348524719999986</v>
      </c>
      <c r="LK33" s="37">
        <f t="shared" si="27"/>
        <v>82.348524719999986</v>
      </c>
      <c r="LL33" s="37">
        <f t="shared" si="27"/>
        <v>82.348524719999986</v>
      </c>
      <c r="LM33" s="37">
        <f t="shared" si="27"/>
        <v>82.348524719999986</v>
      </c>
      <c r="LN33" s="37">
        <f t="shared" si="27"/>
        <v>107.05308213600001</v>
      </c>
      <c r="LO33" s="37">
        <f t="shared" si="27"/>
        <v>0</v>
      </c>
      <c r="LP33" s="37">
        <f t="shared" si="27"/>
        <v>0</v>
      </c>
      <c r="LQ33" s="37">
        <f t="shared" si="27"/>
        <v>107.05308213600001</v>
      </c>
      <c r="LR33" s="37">
        <f t="shared" si="27"/>
        <v>107.05308213600001</v>
      </c>
      <c r="LS33" s="37">
        <f t="shared" si="27"/>
        <v>107.05308213600001</v>
      </c>
      <c r="LT33" s="37">
        <f t="shared" si="27"/>
        <v>107.05308213600001</v>
      </c>
      <c r="LU33" s="37">
        <f t="shared" si="27"/>
        <v>107.05308213600001</v>
      </c>
      <c r="LV33" s="37">
        <f t="shared" si="27"/>
        <v>0</v>
      </c>
      <c r="LW33" s="37">
        <f t="shared" si="27"/>
        <v>0</v>
      </c>
      <c r="LX33" s="37">
        <f t="shared" si="27"/>
        <v>107.05308213600001</v>
      </c>
      <c r="LY33" s="37">
        <f t="shared" si="27"/>
        <v>107.05308213600001</v>
      </c>
      <c r="LZ33" s="37">
        <f t="shared" si="27"/>
        <v>107.05308213600001</v>
      </c>
      <c r="MA33" s="37">
        <f t="shared" si="27"/>
        <v>107.05308213600001</v>
      </c>
      <c r="MB33" s="37">
        <f t="shared" si="27"/>
        <v>107.05308213600001</v>
      </c>
      <c r="MC33" s="37">
        <f t="shared" ref="MC33:NV33" si="28">MC15-MC24</f>
        <v>0</v>
      </c>
      <c r="MD33" s="37">
        <f t="shared" si="28"/>
        <v>0</v>
      </c>
      <c r="ME33" s="37">
        <f t="shared" si="28"/>
        <v>107.05308213600001</v>
      </c>
      <c r="MF33" s="37">
        <f t="shared" si="28"/>
        <v>107.05308213600001</v>
      </c>
      <c r="MG33" s="37">
        <f t="shared" si="28"/>
        <v>107.05308213600001</v>
      </c>
      <c r="MH33" s="37">
        <f t="shared" si="28"/>
        <v>107.05308213600001</v>
      </c>
      <c r="MI33" s="37">
        <f t="shared" si="28"/>
        <v>107.05308213600001</v>
      </c>
      <c r="MJ33" s="37">
        <f t="shared" si="28"/>
        <v>0</v>
      </c>
      <c r="MK33" s="37">
        <f t="shared" si="28"/>
        <v>0</v>
      </c>
      <c r="ML33" s="37">
        <f t="shared" si="28"/>
        <v>107.05308213600001</v>
      </c>
      <c r="MM33" s="37">
        <f t="shared" si="28"/>
        <v>107.05308213600001</v>
      </c>
      <c r="MN33" s="37">
        <f t="shared" si="28"/>
        <v>107.05308213600001</v>
      </c>
      <c r="MO33" s="37">
        <f t="shared" si="28"/>
        <v>107.05308213600001</v>
      </c>
      <c r="MP33" s="37">
        <f t="shared" si="28"/>
        <v>107.05308213600001</v>
      </c>
      <c r="MQ33" s="37">
        <f t="shared" si="28"/>
        <v>0</v>
      </c>
      <c r="MR33" s="37">
        <f t="shared" si="28"/>
        <v>0</v>
      </c>
      <c r="MS33" s="37">
        <f t="shared" si="28"/>
        <v>128.46369856319998</v>
      </c>
      <c r="MT33" s="37">
        <f t="shared" si="28"/>
        <v>128.46369856319998</v>
      </c>
      <c r="MU33" s="37">
        <f t="shared" si="28"/>
        <v>128.46369856319998</v>
      </c>
      <c r="MV33" s="37">
        <f t="shared" si="28"/>
        <v>128.46369856319998</v>
      </c>
      <c r="MW33" s="37">
        <f t="shared" si="28"/>
        <v>128.46369856319998</v>
      </c>
      <c r="MX33" s="37">
        <f t="shared" si="28"/>
        <v>0</v>
      </c>
      <c r="MY33" s="37">
        <f t="shared" si="28"/>
        <v>0</v>
      </c>
      <c r="MZ33" s="37">
        <f t="shared" si="28"/>
        <v>128.46369856319998</v>
      </c>
      <c r="NA33" s="37">
        <f t="shared" si="28"/>
        <v>128.46369856319998</v>
      </c>
      <c r="NB33" s="37">
        <f t="shared" si="28"/>
        <v>128.46369856319998</v>
      </c>
      <c r="NC33" s="37">
        <f t="shared" si="28"/>
        <v>128.46369856319998</v>
      </c>
      <c r="ND33" s="37">
        <f t="shared" si="28"/>
        <v>128.46369856319998</v>
      </c>
      <c r="NE33" s="37">
        <f t="shared" si="28"/>
        <v>0</v>
      </c>
      <c r="NF33" s="37">
        <f t="shared" si="28"/>
        <v>0</v>
      </c>
      <c r="NG33" s="37">
        <f t="shared" si="28"/>
        <v>128.46369856319998</v>
      </c>
      <c r="NH33" s="37">
        <f t="shared" si="28"/>
        <v>128.46369856319998</v>
      </c>
      <c r="NI33" s="37">
        <f t="shared" si="28"/>
        <v>128.46369856319998</v>
      </c>
      <c r="NJ33" s="37">
        <f t="shared" si="28"/>
        <v>128.46369856319998</v>
      </c>
      <c r="NK33" s="37">
        <f t="shared" si="28"/>
        <v>128.46369856319998</v>
      </c>
      <c r="NL33" s="37">
        <f t="shared" si="28"/>
        <v>0</v>
      </c>
      <c r="NM33" s="37">
        <f t="shared" si="28"/>
        <v>0</v>
      </c>
      <c r="NN33" s="37">
        <f t="shared" si="28"/>
        <v>128.46369856319998</v>
      </c>
      <c r="NO33" s="37">
        <f t="shared" si="28"/>
        <v>128.46369856319998</v>
      </c>
      <c r="NP33" s="37">
        <f t="shared" si="28"/>
        <v>128.46369856319998</v>
      </c>
      <c r="NQ33" s="37">
        <f t="shared" si="28"/>
        <v>128.46369856319998</v>
      </c>
      <c r="NR33" s="37">
        <f t="shared" si="28"/>
        <v>128.46369856319998</v>
      </c>
      <c r="NS33" s="37">
        <f t="shared" si="28"/>
        <v>0</v>
      </c>
      <c r="NT33" s="37">
        <f t="shared" si="28"/>
        <v>0</v>
      </c>
      <c r="NU33" s="37">
        <f t="shared" si="28"/>
        <v>128.46369856319998</v>
      </c>
      <c r="NV33" s="37">
        <f t="shared" si="28"/>
        <v>128.46369856319998</v>
      </c>
    </row>
    <row r="34" spans="1:387" s="38" customFormat="1" ht="10.199999999999999" x14ac:dyDescent="0.2">
      <c r="A34" s="31"/>
      <c r="B34" s="31"/>
      <c r="C34" s="31"/>
      <c r="D34" s="31"/>
      <c r="E34" s="31"/>
      <c r="F34" s="31"/>
      <c r="G34" s="31" t="str">
        <f>G31</f>
        <v>себестоимость продаж товаров</v>
      </c>
      <c r="H34" s="31"/>
      <c r="I34" s="31"/>
      <c r="J34" s="31" t="str">
        <f>IF($G34="","",INDEX(KPI!$H$11:$H$121,SUMIFS(KPI!$E$11:$E$121,KPI!$F$11:$F$121,$G34)))</f>
        <v>тыс.руб.</v>
      </c>
      <c r="K34" s="31"/>
      <c r="L34" s="31"/>
      <c r="M34" s="31"/>
      <c r="N34" s="31" t="str">
        <f>structure!$G$12</f>
        <v>товарная категория 2</v>
      </c>
      <c r="O34" s="31"/>
      <c r="P34" s="31"/>
      <c r="Q34" s="31"/>
      <c r="R34" s="37">
        <f t="shared" si="22"/>
        <v>15064.83127856074</v>
      </c>
      <c r="S34" s="31"/>
      <c r="T34" s="31"/>
      <c r="U34" s="37">
        <f t="shared" ref="U34:CF34" si="29">U16-U25</f>
        <v>46.8</v>
      </c>
      <c r="V34" s="37">
        <f t="shared" si="29"/>
        <v>46.8</v>
      </c>
      <c r="W34" s="37">
        <f t="shared" si="29"/>
        <v>46.8</v>
      </c>
      <c r="X34" s="37">
        <f t="shared" si="29"/>
        <v>46.8</v>
      </c>
      <c r="Y34" s="37">
        <f t="shared" si="29"/>
        <v>46.8</v>
      </c>
      <c r="Z34" s="37">
        <f t="shared" si="29"/>
        <v>0</v>
      </c>
      <c r="AA34" s="37">
        <f t="shared" si="29"/>
        <v>0</v>
      </c>
      <c r="AB34" s="37">
        <f t="shared" si="29"/>
        <v>46.8</v>
      </c>
      <c r="AC34" s="37">
        <f t="shared" si="29"/>
        <v>46.8</v>
      </c>
      <c r="AD34" s="37">
        <f t="shared" si="29"/>
        <v>46.8</v>
      </c>
      <c r="AE34" s="37">
        <f t="shared" si="29"/>
        <v>46.8</v>
      </c>
      <c r="AF34" s="37">
        <f t="shared" si="29"/>
        <v>46.8</v>
      </c>
      <c r="AG34" s="37">
        <f t="shared" si="29"/>
        <v>0</v>
      </c>
      <c r="AH34" s="37">
        <f t="shared" si="29"/>
        <v>0</v>
      </c>
      <c r="AI34" s="37">
        <f t="shared" si="29"/>
        <v>46.8</v>
      </c>
      <c r="AJ34" s="37">
        <f t="shared" si="29"/>
        <v>46.8</v>
      </c>
      <c r="AK34" s="37">
        <f t="shared" si="29"/>
        <v>46.8</v>
      </c>
      <c r="AL34" s="37">
        <f t="shared" si="29"/>
        <v>46.8</v>
      </c>
      <c r="AM34" s="37">
        <f t="shared" si="29"/>
        <v>46.8</v>
      </c>
      <c r="AN34" s="37">
        <f t="shared" si="29"/>
        <v>0</v>
      </c>
      <c r="AO34" s="37">
        <f t="shared" si="29"/>
        <v>0</v>
      </c>
      <c r="AP34" s="37">
        <f t="shared" si="29"/>
        <v>46.8</v>
      </c>
      <c r="AQ34" s="37">
        <f t="shared" si="29"/>
        <v>46.8</v>
      </c>
      <c r="AR34" s="37">
        <f t="shared" si="29"/>
        <v>46.8</v>
      </c>
      <c r="AS34" s="37">
        <f t="shared" si="29"/>
        <v>46.8</v>
      </c>
      <c r="AT34" s="37">
        <f t="shared" si="29"/>
        <v>46.8</v>
      </c>
      <c r="AU34" s="37">
        <f t="shared" si="29"/>
        <v>0</v>
      </c>
      <c r="AV34" s="37">
        <f t="shared" si="29"/>
        <v>0</v>
      </c>
      <c r="AW34" s="37">
        <f t="shared" si="29"/>
        <v>46.8</v>
      </c>
      <c r="AX34" s="37">
        <f t="shared" si="29"/>
        <v>46.8</v>
      </c>
      <c r="AY34" s="37">
        <f t="shared" si="29"/>
        <v>46.8</v>
      </c>
      <c r="AZ34" s="37">
        <f t="shared" si="29"/>
        <v>58.5</v>
      </c>
      <c r="BA34" s="37">
        <f t="shared" si="29"/>
        <v>58.5</v>
      </c>
      <c r="BB34" s="37">
        <f t="shared" si="29"/>
        <v>0</v>
      </c>
      <c r="BC34" s="37">
        <f t="shared" si="29"/>
        <v>0</v>
      </c>
      <c r="BD34" s="37">
        <f t="shared" si="29"/>
        <v>58.5</v>
      </c>
      <c r="BE34" s="37">
        <f t="shared" si="29"/>
        <v>58.5</v>
      </c>
      <c r="BF34" s="37">
        <f t="shared" si="29"/>
        <v>58.5</v>
      </c>
      <c r="BG34" s="37">
        <f t="shared" si="29"/>
        <v>58.5</v>
      </c>
      <c r="BH34" s="37">
        <f t="shared" si="29"/>
        <v>58.5</v>
      </c>
      <c r="BI34" s="37">
        <f t="shared" si="29"/>
        <v>0</v>
      </c>
      <c r="BJ34" s="37">
        <f t="shared" si="29"/>
        <v>0</v>
      </c>
      <c r="BK34" s="37">
        <f t="shared" si="29"/>
        <v>58.5</v>
      </c>
      <c r="BL34" s="37">
        <f t="shared" si="29"/>
        <v>58.5</v>
      </c>
      <c r="BM34" s="37">
        <f t="shared" si="29"/>
        <v>58.5</v>
      </c>
      <c r="BN34" s="37">
        <f t="shared" si="29"/>
        <v>58.5</v>
      </c>
      <c r="BO34" s="37">
        <f t="shared" si="29"/>
        <v>58.5</v>
      </c>
      <c r="BP34" s="37">
        <f t="shared" si="29"/>
        <v>0</v>
      </c>
      <c r="BQ34" s="37">
        <f t="shared" si="29"/>
        <v>0</v>
      </c>
      <c r="BR34" s="37">
        <f t="shared" si="29"/>
        <v>58.5</v>
      </c>
      <c r="BS34" s="37">
        <f t="shared" si="29"/>
        <v>58.5</v>
      </c>
      <c r="BT34" s="37">
        <f t="shared" si="29"/>
        <v>58.5</v>
      </c>
      <c r="BU34" s="37">
        <f t="shared" si="29"/>
        <v>58.5</v>
      </c>
      <c r="BV34" s="37">
        <f t="shared" si="29"/>
        <v>58.5</v>
      </c>
      <c r="BW34" s="37">
        <f t="shared" si="29"/>
        <v>0</v>
      </c>
      <c r="BX34" s="37">
        <f t="shared" si="29"/>
        <v>0</v>
      </c>
      <c r="BY34" s="37">
        <f t="shared" si="29"/>
        <v>58.5</v>
      </c>
      <c r="BZ34" s="37">
        <f t="shared" si="29"/>
        <v>58.5</v>
      </c>
      <c r="CA34" s="37">
        <f t="shared" si="29"/>
        <v>58.5</v>
      </c>
      <c r="CB34" s="37">
        <f t="shared" si="29"/>
        <v>58.5</v>
      </c>
      <c r="CC34" s="37">
        <f t="shared" si="29"/>
        <v>58.5</v>
      </c>
      <c r="CD34" s="37">
        <f t="shared" si="29"/>
        <v>0</v>
      </c>
      <c r="CE34" s="37">
        <f t="shared" si="29"/>
        <v>0</v>
      </c>
      <c r="CF34" s="37">
        <f t="shared" si="29"/>
        <v>39</v>
      </c>
      <c r="CG34" s="37">
        <f t="shared" ref="CG34:ER34" si="30">CG16-CG25</f>
        <v>39</v>
      </c>
      <c r="CH34" s="37">
        <f t="shared" si="30"/>
        <v>39</v>
      </c>
      <c r="CI34" s="37">
        <f t="shared" si="30"/>
        <v>39</v>
      </c>
      <c r="CJ34" s="37">
        <f t="shared" si="30"/>
        <v>39</v>
      </c>
      <c r="CK34" s="37">
        <f t="shared" si="30"/>
        <v>0</v>
      </c>
      <c r="CL34" s="37">
        <f t="shared" si="30"/>
        <v>0</v>
      </c>
      <c r="CM34" s="37">
        <f t="shared" si="30"/>
        <v>39</v>
      </c>
      <c r="CN34" s="37">
        <f t="shared" si="30"/>
        <v>39</v>
      </c>
      <c r="CO34" s="37">
        <f t="shared" si="30"/>
        <v>39</v>
      </c>
      <c r="CP34" s="37">
        <f t="shared" si="30"/>
        <v>39</v>
      </c>
      <c r="CQ34" s="37">
        <f t="shared" si="30"/>
        <v>39</v>
      </c>
      <c r="CR34" s="37">
        <f t="shared" si="30"/>
        <v>0</v>
      </c>
      <c r="CS34" s="37">
        <f t="shared" si="30"/>
        <v>0</v>
      </c>
      <c r="CT34" s="37">
        <f t="shared" si="30"/>
        <v>39</v>
      </c>
      <c r="CU34" s="37">
        <f t="shared" si="30"/>
        <v>39</v>
      </c>
      <c r="CV34" s="37">
        <f t="shared" si="30"/>
        <v>39</v>
      </c>
      <c r="CW34" s="37">
        <f t="shared" si="30"/>
        <v>39</v>
      </c>
      <c r="CX34" s="37">
        <f t="shared" si="30"/>
        <v>39</v>
      </c>
      <c r="CY34" s="37">
        <f t="shared" si="30"/>
        <v>0</v>
      </c>
      <c r="CZ34" s="37">
        <f t="shared" si="30"/>
        <v>0</v>
      </c>
      <c r="DA34" s="37">
        <f t="shared" si="30"/>
        <v>39</v>
      </c>
      <c r="DB34" s="37">
        <f t="shared" si="30"/>
        <v>39</v>
      </c>
      <c r="DC34" s="37">
        <f t="shared" si="30"/>
        <v>39</v>
      </c>
      <c r="DD34" s="37">
        <f t="shared" si="30"/>
        <v>39</v>
      </c>
      <c r="DE34" s="37">
        <f t="shared" si="30"/>
        <v>39</v>
      </c>
      <c r="DF34" s="37">
        <f t="shared" si="30"/>
        <v>0</v>
      </c>
      <c r="DG34" s="37">
        <f t="shared" si="30"/>
        <v>0</v>
      </c>
      <c r="DH34" s="37">
        <f t="shared" si="30"/>
        <v>39</v>
      </c>
      <c r="DI34" s="37">
        <f t="shared" si="30"/>
        <v>38.61</v>
      </c>
      <c r="DJ34" s="37">
        <f t="shared" si="30"/>
        <v>38.61</v>
      </c>
      <c r="DK34" s="37">
        <f t="shared" si="30"/>
        <v>38.61</v>
      </c>
      <c r="DL34" s="37">
        <f t="shared" si="30"/>
        <v>38.61</v>
      </c>
      <c r="DM34" s="37">
        <f t="shared" si="30"/>
        <v>0</v>
      </c>
      <c r="DN34" s="37">
        <f t="shared" si="30"/>
        <v>0</v>
      </c>
      <c r="DO34" s="37">
        <f t="shared" si="30"/>
        <v>38.61</v>
      </c>
      <c r="DP34" s="37">
        <f t="shared" si="30"/>
        <v>38.61</v>
      </c>
      <c r="DQ34" s="37">
        <f t="shared" si="30"/>
        <v>38.61</v>
      </c>
      <c r="DR34" s="37">
        <f t="shared" si="30"/>
        <v>38.61</v>
      </c>
      <c r="DS34" s="37">
        <f t="shared" si="30"/>
        <v>38.61</v>
      </c>
      <c r="DT34" s="37">
        <f t="shared" si="30"/>
        <v>0</v>
      </c>
      <c r="DU34" s="37">
        <f t="shared" si="30"/>
        <v>0</v>
      </c>
      <c r="DV34" s="37">
        <f t="shared" si="30"/>
        <v>38.61</v>
      </c>
      <c r="DW34" s="37">
        <f t="shared" si="30"/>
        <v>38.61</v>
      </c>
      <c r="DX34" s="37">
        <f t="shared" si="30"/>
        <v>38.61</v>
      </c>
      <c r="DY34" s="37">
        <f t="shared" si="30"/>
        <v>38.61</v>
      </c>
      <c r="DZ34" s="37">
        <f t="shared" si="30"/>
        <v>38.61</v>
      </c>
      <c r="EA34" s="37">
        <f t="shared" si="30"/>
        <v>0</v>
      </c>
      <c r="EB34" s="37">
        <f t="shared" si="30"/>
        <v>0</v>
      </c>
      <c r="EC34" s="37">
        <f t="shared" si="30"/>
        <v>38.61</v>
      </c>
      <c r="ED34" s="37">
        <f t="shared" si="30"/>
        <v>38.61</v>
      </c>
      <c r="EE34" s="37">
        <f t="shared" si="30"/>
        <v>38.61</v>
      </c>
      <c r="EF34" s="37">
        <f t="shared" si="30"/>
        <v>38.61</v>
      </c>
      <c r="EG34" s="37">
        <f t="shared" si="30"/>
        <v>38.61</v>
      </c>
      <c r="EH34" s="37">
        <f t="shared" si="30"/>
        <v>0</v>
      </c>
      <c r="EI34" s="37">
        <f t="shared" si="30"/>
        <v>0</v>
      </c>
      <c r="EJ34" s="37">
        <f t="shared" si="30"/>
        <v>38.61</v>
      </c>
      <c r="EK34" s="37">
        <f t="shared" si="30"/>
        <v>38.61</v>
      </c>
      <c r="EL34" s="37">
        <f t="shared" si="30"/>
        <v>38.61</v>
      </c>
      <c r="EM34" s="37">
        <f t="shared" si="30"/>
        <v>38.61</v>
      </c>
      <c r="EN34" s="37">
        <f t="shared" si="30"/>
        <v>46.332000000000001</v>
      </c>
      <c r="EO34" s="37">
        <f t="shared" si="30"/>
        <v>0</v>
      </c>
      <c r="EP34" s="37">
        <f t="shared" si="30"/>
        <v>0</v>
      </c>
      <c r="EQ34" s="37">
        <f t="shared" si="30"/>
        <v>46.332000000000001</v>
      </c>
      <c r="ER34" s="37">
        <f t="shared" si="30"/>
        <v>46.332000000000001</v>
      </c>
      <c r="ES34" s="37">
        <f t="shared" ref="ES34:HD34" si="31">ES16-ES25</f>
        <v>46.332000000000001</v>
      </c>
      <c r="ET34" s="37">
        <f t="shared" si="31"/>
        <v>46.332000000000001</v>
      </c>
      <c r="EU34" s="37">
        <f t="shared" si="31"/>
        <v>46.332000000000001</v>
      </c>
      <c r="EV34" s="37">
        <f t="shared" si="31"/>
        <v>0</v>
      </c>
      <c r="EW34" s="37">
        <f t="shared" si="31"/>
        <v>0</v>
      </c>
      <c r="EX34" s="37">
        <f t="shared" si="31"/>
        <v>46.332000000000001</v>
      </c>
      <c r="EY34" s="37">
        <f t="shared" si="31"/>
        <v>46.332000000000001</v>
      </c>
      <c r="EZ34" s="37">
        <f t="shared" si="31"/>
        <v>46.332000000000001</v>
      </c>
      <c r="FA34" s="37">
        <f t="shared" si="31"/>
        <v>46.332000000000001</v>
      </c>
      <c r="FB34" s="37">
        <f t="shared" si="31"/>
        <v>46.332000000000001</v>
      </c>
      <c r="FC34" s="37">
        <f t="shared" si="31"/>
        <v>0</v>
      </c>
      <c r="FD34" s="37">
        <f t="shared" si="31"/>
        <v>0</v>
      </c>
      <c r="FE34" s="37">
        <f t="shared" si="31"/>
        <v>46.332000000000001</v>
      </c>
      <c r="FF34" s="37">
        <f t="shared" si="31"/>
        <v>46.332000000000001</v>
      </c>
      <c r="FG34" s="37">
        <f t="shared" si="31"/>
        <v>46.332000000000001</v>
      </c>
      <c r="FH34" s="37">
        <f t="shared" si="31"/>
        <v>46.332000000000001</v>
      </c>
      <c r="FI34" s="37">
        <f t="shared" si="31"/>
        <v>46.332000000000001</v>
      </c>
      <c r="FJ34" s="37">
        <f t="shared" si="31"/>
        <v>0</v>
      </c>
      <c r="FK34" s="37">
        <f t="shared" si="31"/>
        <v>0</v>
      </c>
      <c r="FL34" s="37">
        <f t="shared" si="31"/>
        <v>46.332000000000001</v>
      </c>
      <c r="FM34" s="37">
        <f t="shared" si="31"/>
        <v>46.332000000000001</v>
      </c>
      <c r="FN34" s="37">
        <f t="shared" si="31"/>
        <v>46.332000000000001</v>
      </c>
      <c r="FO34" s="37">
        <f t="shared" si="31"/>
        <v>46.332000000000001</v>
      </c>
      <c r="FP34" s="37">
        <f t="shared" si="31"/>
        <v>46.332000000000001</v>
      </c>
      <c r="FQ34" s="37">
        <f t="shared" si="31"/>
        <v>0</v>
      </c>
      <c r="FR34" s="37">
        <f t="shared" si="31"/>
        <v>0</v>
      </c>
      <c r="FS34" s="37">
        <f t="shared" si="31"/>
        <v>48.648600000000002</v>
      </c>
      <c r="FT34" s="37">
        <f t="shared" si="31"/>
        <v>48.648600000000002</v>
      </c>
      <c r="FU34" s="37">
        <f t="shared" si="31"/>
        <v>48.648600000000002</v>
      </c>
      <c r="FV34" s="37">
        <f t="shared" si="31"/>
        <v>48.648600000000002</v>
      </c>
      <c r="FW34" s="37">
        <f t="shared" si="31"/>
        <v>48.648600000000002</v>
      </c>
      <c r="FX34" s="37">
        <f t="shared" si="31"/>
        <v>0</v>
      </c>
      <c r="FY34" s="37">
        <f t="shared" si="31"/>
        <v>0</v>
      </c>
      <c r="FZ34" s="37">
        <f t="shared" si="31"/>
        <v>48.648600000000002</v>
      </c>
      <c r="GA34" s="37">
        <f t="shared" si="31"/>
        <v>48.648600000000002</v>
      </c>
      <c r="GB34" s="37">
        <f t="shared" si="31"/>
        <v>48.648600000000002</v>
      </c>
      <c r="GC34" s="37">
        <f t="shared" si="31"/>
        <v>48.648600000000002</v>
      </c>
      <c r="GD34" s="37">
        <f t="shared" si="31"/>
        <v>48.648600000000002</v>
      </c>
      <c r="GE34" s="37">
        <f t="shared" si="31"/>
        <v>0</v>
      </c>
      <c r="GF34" s="37">
        <f t="shared" si="31"/>
        <v>0</v>
      </c>
      <c r="GG34" s="37">
        <f t="shared" si="31"/>
        <v>48.648600000000002</v>
      </c>
      <c r="GH34" s="37">
        <f t="shared" si="31"/>
        <v>48.648600000000002</v>
      </c>
      <c r="GI34" s="37">
        <f t="shared" si="31"/>
        <v>48.648600000000002</v>
      </c>
      <c r="GJ34" s="37">
        <f t="shared" si="31"/>
        <v>48.648600000000002</v>
      </c>
      <c r="GK34" s="37">
        <f t="shared" si="31"/>
        <v>48.648600000000002</v>
      </c>
      <c r="GL34" s="37">
        <f t="shared" si="31"/>
        <v>0</v>
      </c>
      <c r="GM34" s="37">
        <f t="shared" si="31"/>
        <v>0</v>
      </c>
      <c r="GN34" s="37">
        <f t="shared" si="31"/>
        <v>48.648600000000002</v>
      </c>
      <c r="GO34" s="37">
        <f t="shared" si="31"/>
        <v>48.648600000000002</v>
      </c>
      <c r="GP34" s="37">
        <f t="shared" si="31"/>
        <v>48.648600000000002</v>
      </c>
      <c r="GQ34" s="37">
        <f t="shared" si="31"/>
        <v>48.648600000000002</v>
      </c>
      <c r="GR34" s="37">
        <f t="shared" si="31"/>
        <v>48.648600000000002</v>
      </c>
      <c r="GS34" s="37">
        <f t="shared" si="31"/>
        <v>0</v>
      </c>
      <c r="GT34" s="37">
        <f t="shared" si="31"/>
        <v>0</v>
      </c>
      <c r="GU34" s="37">
        <f t="shared" si="31"/>
        <v>48.648600000000002</v>
      </c>
      <c r="GV34" s="37">
        <f t="shared" si="31"/>
        <v>48.648600000000002</v>
      </c>
      <c r="GW34" s="37">
        <f t="shared" si="31"/>
        <v>53.91886499999999</v>
      </c>
      <c r="GX34" s="37">
        <f t="shared" si="31"/>
        <v>53.91886499999999</v>
      </c>
      <c r="GY34" s="37">
        <f t="shared" si="31"/>
        <v>53.91886499999999</v>
      </c>
      <c r="GZ34" s="37">
        <f t="shared" si="31"/>
        <v>0</v>
      </c>
      <c r="HA34" s="37">
        <f t="shared" si="31"/>
        <v>0</v>
      </c>
      <c r="HB34" s="37">
        <f t="shared" si="31"/>
        <v>53.91886499999999</v>
      </c>
      <c r="HC34" s="37">
        <f t="shared" si="31"/>
        <v>53.91886499999999</v>
      </c>
      <c r="HD34" s="37">
        <f t="shared" si="31"/>
        <v>53.91886499999999</v>
      </c>
      <c r="HE34" s="37">
        <f t="shared" ref="HE34:JP34" si="32">HE16-HE25</f>
        <v>53.91886499999999</v>
      </c>
      <c r="HF34" s="37">
        <f t="shared" si="32"/>
        <v>53.91886499999999</v>
      </c>
      <c r="HG34" s="37">
        <f t="shared" si="32"/>
        <v>0</v>
      </c>
      <c r="HH34" s="37">
        <f t="shared" si="32"/>
        <v>0</v>
      </c>
      <c r="HI34" s="37">
        <f t="shared" si="32"/>
        <v>53.91886499999999</v>
      </c>
      <c r="HJ34" s="37">
        <f t="shared" si="32"/>
        <v>53.91886499999999</v>
      </c>
      <c r="HK34" s="37">
        <f t="shared" si="32"/>
        <v>53.91886499999999</v>
      </c>
      <c r="HL34" s="37">
        <f t="shared" si="32"/>
        <v>53.91886499999999</v>
      </c>
      <c r="HM34" s="37">
        <f t="shared" si="32"/>
        <v>53.91886499999999</v>
      </c>
      <c r="HN34" s="37">
        <f t="shared" si="32"/>
        <v>0</v>
      </c>
      <c r="HO34" s="37">
        <f t="shared" si="32"/>
        <v>0</v>
      </c>
      <c r="HP34" s="37">
        <f t="shared" si="32"/>
        <v>53.91886499999999</v>
      </c>
      <c r="HQ34" s="37">
        <f t="shared" si="32"/>
        <v>53.91886499999999</v>
      </c>
      <c r="HR34" s="37">
        <f t="shared" si="32"/>
        <v>53.91886499999999</v>
      </c>
      <c r="HS34" s="37">
        <f t="shared" si="32"/>
        <v>53.91886499999999</v>
      </c>
      <c r="HT34" s="37">
        <f t="shared" si="32"/>
        <v>53.91886499999999</v>
      </c>
      <c r="HU34" s="37">
        <f t="shared" si="32"/>
        <v>0</v>
      </c>
      <c r="HV34" s="37">
        <f t="shared" si="32"/>
        <v>0</v>
      </c>
      <c r="HW34" s="37">
        <f t="shared" si="32"/>
        <v>53.91886499999999</v>
      </c>
      <c r="HX34" s="37">
        <f t="shared" si="32"/>
        <v>53.91886499999999</v>
      </c>
      <c r="HY34" s="37">
        <f t="shared" si="32"/>
        <v>53.91886499999999</v>
      </c>
      <c r="HZ34" s="37">
        <f t="shared" si="32"/>
        <v>53.91886499999999</v>
      </c>
      <c r="IA34" s="37">
        <f t="shared" si="32"/>
        <v>53.91886499999999</v>
      </c>
      <c r="IB34" s="37">
        <f t="shared" si="32"/>
        <v>0</v>
      </c>
      <c r="IC34" s="37">
        <f t="shared" si="32"/>
        <v>0</v>
      </c>
      <c r="ID34" s="37">
        <f t="shared" si="32"/>
        <v>49.605355799999991</v>
      </c>
      <c r="IE34" s="37">
        <f t="shared" si="32"/>
        <v>49.605355799999991</v>
      </c>
      <c r="IF34" s="37">
        <f t="shared" si="32"/>
        <v>49.605355799999991</v>
      </c>
      <c r="IG34" s="37">
        <f t="shared" si="32"/>
        <v>49.605355799999991</v>
      </c>
      <c r="IH34" s="37">
        <f t="shared" si="32"/>
        <v>49.605355799999991</v>
      </c>
      <c r="II34" s="37">
        <f t="shared" si="32"/>
        <v>0</v>
      </c>
      <c r="IJ34" s="37">
        <f t="shared" si="32"/>
        <v>0</v>
      </c>
      <c r="IK34" s="37">
        <f t="shared" si="32"/>
        <v>49.605355799999991</v>
      </c>
      <c r="IL34" s="37">
        <f t="shared" si="32"/>
        <v>49.605355799999991</v>
      </c>
      <c r="IM34" s="37">
        <f t="shared" si="32"/>
        <v>49.605355799999991</v>
      </c>
      <c r="IN34" s="37">
        <f t="shared" si="32"/>
        <v>49.605355799999991</v>
      </c>
      <c r="IO34" s="37">
        <f t="shared" si="32"/>
        <v>49.605355799999991</v>
      </c>
      <c r="IP34" s="37">
        <f t="shared" si="32"/>
        <v>0</v>
      </c>
      <c r="IQ34" s="37">
        <f t="shared" si="32"/>
        <v>0</v>
      </c>
      <c r="IR34" s="37">
        <f t="shared" si="32"/>
        <v>49.605355799999991</v>
      </c>
      <c r="IS34" s="37">
        <f t="shared" si="32"/>
        <v>49.605355799999991</v>
      </c>
      <c r="IT34" s="37">
        <f t="shared" si="32"/>
        <v>49.605355799999991</v>
      </c>
      <c r="IU34" s="37">
        <f t="shared" si="32"/>
        <v>49.605355799999991</v>
      </c>
      <c r="IV34" s="37">
        <f t="shared" si="32"/>
        <v>49.605355799999991</v>
      </c>
      <c r="IW34" s="37">
        <f t="shared" si="32"/>
        <v>0</v>
      </c>
      <c r="IX34" s="37">
        <f t="shared" si="32"/>
        <v>0</v>
      </c>
      <c r="IY34" s="37">
        <f t="shared" si="32"/>
        <v>49.605355799999991</v>
      </c>
      <c r="IZ34" s="37">
        <f t="shared" si="32"/>
        <v>49.605355799999991</v>
      </c>
      <c r="JA34" s="37">
        <f t="shared" si="32"/>
        <v>49.605355799999991</v>
      </c>
      <c r="JB34" s="37">
        <f t="shared" si="32"/>
        <v>49.605355799999991</v>
      </c>
      <c r="JC34" s="37">
        <f t="shared" si="32"/>
        <v>49.605355799999991</v>
      </c>
      <c r="JD34" s="37">
        <f t="shared" si="32"/>
        <v>0</v>
      </c>
      <c r="JE34" s="37">
        <f t="shared" si="32"/>
        <v>0</v>
      </c>
      <c r="JF34" s="37">
        <f t="shared" si="32"/>
        <v>51.093516473999983</v>
      </c>
      <c r="JG34" s="37">
        <f t="shared" si="32"/>
        <v>51.093516473999983</v>
      </c>
      <c r="JH34" s="37">
        <f t="shared" si="32"/>
        <v>51.093516473999983</v>
      </c>
      <c r="JI34" s="37">
        <f t="shared" si="32"/>
        <v>51.093516473999983</v>
      </c>
      <c r="JJ34" s="37">
        <f t="shared" si="32"/>
        <v>51.093516473999983</v>
      </c>
      <c r="JK34" s="37">
        <f t="shared" si="32"/>
        <v>0</v>
      </c>
      <c r="JL34" s="37">
        <f t="shared" si="32"/>
        <v>0</v>
      </c>
      <c r="JM34" s="37">
        <f t="shared" si="32"/>
        <v>51.093516473999983</v>
      </c>
      <c r="JN34" s="37">
        <f t="shared" si="32"/>
        <v>51.093516473999983</v>
      </c>
      <c r="JO34" s="37">
        <f t="shared" si="32"/>
        <v>51.093516473999983</v>
      </c>
      <c r="JP34" s="37">
        <f t="shared" si="32"/>
        <v>51.093516473999983</v>
      </c>
      <c r="JQ34" s="37">
        <f t="shared" ref="JQ34:MB34" si="33">JQ16-JQ25</f>
        <v>51.093516473999983</v>
      </c>
      <c r="JR34" s="37">
        <f t="shared" si="33"/>
        <v>0</v>
      </c>
      <c r="JS34" s="37">
        <f t="shared" si="33"/>
        <v>0</v>
      </c>
      <c r="JT34" s="37">
        <f t="shared" si="33"/>
        <v>51.093516473999983</v>
      </c>
      <c r="JU34" s="37">
        <f t="shared" si="33"/>
        <v>51.093516473999983</v>
      </c>
      <c r="JV34" s="37">
        <f t="shared" si="33"/>
        <v>51.093516473999983</v>
      </c>
      <c r="JW34" s="37">
        <f t="shared" si="33"/>
        <v>51.093516473999983</v>
      </c>
      <c r="JX34" s="37">
        <f t="shared" si="33"/>
        <v>51.093516473999983</v>
      </c>
      <c r="JY34" s="37">
        <f t="shared" si="33"/>
        <v>0</v>
      </c>
      <c r="JZ34" s="37">
        <f t="shared" si="33"/>
        <v>0</v>
      </c>
      <c r="KA34" s="37">
        <f t="shared" si="33"/>
        <v>51.093516473999983</v>
      </c>
      <c r="KB34" s="37">
        <f t="shared" si="33"/>
        <v>51.093516473999983</v>
      </c>
      <c r="KC34" s="37">
        <f t="shared" si="33"/>
        <v>51.093516473999983</v>
      </c>
      <c r="KD34" s="37">
        <f t="shared" si="33"/>
        <v>51.093516473999983</v>
      </c>
      <c r="KE34" s="37">
        <f t="shared" si="33"/>
        <v>51.093516473999983</v>
      </c>
      <c r="KF34" s="37">
        <f t="shared" si="33"/>
        <v>0</v>
      </c>
      <c r="KG34" s="37">
        <f t="shared" si="33"/>
        <v>0</v>
      </c>
      <c r="KH34" s="37">
        <f t="shared" si="33"/>
        <v>51.093516473999983</v>
      </c>
      <c r="KI34" s="37">
        <f t="shared" si="33"/>
        <v>51.093516473999983</v>
      </c>
      <c r="KJ34" s="37">
        <f t="shared" si="33"/>
        <v>66.908176334999993</v>
      </c>
      <c r="KK34" s="37">
        <f t="shared" si="33"/>
        <v>66.908176334999993</v>
      </c>
      <c r="KL34" s="37">
        <f t="shared" si="33"/>
        <v>66.908176334999993</v>
      </c>
      <c r="KM34" s="37">
        <f t="shared" si="33"/>
        <v>0</v>
      </c>
      <c r="KN34" s="37">
        <f t="shared" si="33"/>
        <v>0</v>
      </c>
      <c r="KO34" s="37">
        <f t="shared" si="33"/>
        <v>66.908176334999993</v>
      </c>
      <c r="KP34" s="37">
        <f t="shared" si="33"/>
        <v>66.908176334999993</v>
      </c>
      <c r="KQ34" s="37">
        <f t="shared" si="33"/>
        <v>66.908176334999993</v>
      </c>
      <c r="KR34" s="37">
        <f t="shared" si="33"/>
        <v>66.908176334999993</v>
      </c>
      <c r="KS34" s="37">
        <f t="shared" si="33"/>
        <v>66.908176334999993</v>
      </c>
      <c r="KT34" s="37">
        <f t="shared" si="33"/>
        <v>0</v>
      </c>
      <c r="KU34" s="37">
        <f t="shared" si="33"/>
        <v>0</v>
      </c>
      <c r="KV34" s="37">
        <f t="shared" si="33"/>
        <v>66.908176334999993</v>
      </c>
      <c r="KW34" s="37">
        <f t="shared" si="33"/>
        <v>66.908176334999993</v>
      </c>
      <c r="KX34" s="37">
        <f t="shared" si="33"/>
        <v>66.908176334999993</v>
      </c>
      <c r="KY34" s="37">
        <f t="shared" si="33"/>
        <v>66.908176334999993</v>
      </c>
      <c r="KZ34" s="37">
        <f t="shared" si="33"/>
        <v>66.908176334999993</v>
      </c>
      <c r="LA34" s="37">
        <f t="shared" si="33"/>
        <v>0</v>
      </c>
      <c r="LB34" s="37">
        <f t="shared" si="33"/>
        <v>0</v>
      </c>
      <c r="LC34" s="37">
        <f t="shared" si="33"/>
        <v>66.908176334999993</v>
      </c>
      <c r="LD34" s="37">
        <f t="shared" si="33"/>
        <v>66.908176334999993</v>
      </c>
      <c r="LE34" s="37">
        <f t="shared" si="33"/>
        <v>66.908176334999993</v>
      </c>
      <c r="LF34" s="37">
        <f t="shared" si="33"/>
        <v>66.908176334999993</v>
      </c>
      <c r="LG34" s="37">
        <f t="shared" si="33"/>
        <v>66.908176334999993</v>
      </c>
      <c r="LH34" s="37">
        <f t="shared" si="33"/>
        <v>0</v>
      </c>
      <c r="LI34" s="37">
        <f t="shared" si="33"/>
        <v>0</v>
      </c>
      <c r="LJ34" s="37">
        <f t="shared" si="33"/>
        <v>66.908176334999993</v>
      </c>
      <c r="LK34" s="37">
        <f t="shared" si="33"/>
        <v>66.908176334999993</v>
      </c>
      <c r="LL34" s="37">
        <f t="shared" si="33"/>
        <v>66.908176334999993</v>
      </c>
      <c r="LM34" s="37">
        <f t="shared" si="33"/>
        <v>66.908176334999993</v>
      </c>
      <c r="LN34" s="37">
        <f t="shared" si="33"/>
        <v>86.980629235500004</v>
      </c>
      <c r="LO34" s="37">
        <f t="shared" si="33"/>
        <v>0</v>
      </c>
      <c r="LP34" s="37">
        <f t="shared" si="33"/>
        <v>0</v>
      </c>
      <c r="LQ34" s="37">
        <f t="shared" si="33"/>
        <v>86.980629235500004</v>
      </c>
      <c r="LR34" s="37">
        <f t="shared" si="33"/>
        <v>86.980629235500004</v>
      </c>
      <c r="LS34" s="37">
        <f t="shared" si="33"/>
        <v>86.980629235500004</v>
      </c>
      <c r="LT34" s="37">
        <f t="shared" si="33"/>
        <v>86.980629235500004</v>
      </c>
      <c r="LU34" s="37">
        <f t="shared" si="33"/>
        <v>86.980629235500004</v>
      </c>
      <c r="LV34" s="37">
        <f t="shared" si="33"/>
        <v>0</v>
      </c>
      <c r="LW34" s="37">
        <f t="shared" si="33"/>
        <v>0</v>
      </c>
      <c r="LX34" s="37">
        <f t="shared" si="33"/>
        <v>86.980629235500004</v>
      </c>
      <c r="LY34" s="37">
        <f t="shared" si="33"/>
        <v>86.980629235500004</v>
      </c>
      <c r="LZ34" s="37">
        <f t="shared" si="33"/>
        <v>86.980629235500004</v>
      </c>
      <c r="MA34" s="37">
        <f t="shared" si="33"/>
        <v>86.980629235500004</v>
      </c>
      <c r="MB34" s="37">
        <f t="shared" si="33"/>
        <v>86.980629235500004</v>
      </c>
      <c r="MC34" s="37">
        <f t="shared" ref="MC34:NV34" si="34">MC16-MC25</f>
        <v>0</v>
      </c>
      <c r="MD34" s="37">
        <f t="shared" si="34"/>
        <v>0</v>
      </c>
      <c r="ME34" s="37">
        <f t="shared" si="34"/>
        <v>86.980629235500004</v>
      </c>
      <c r="MF34" s="37">
        <f t="shared" si="34"/>
        <v>86.980629235500004</v>
      </c>
      <c r="MG34" s="37">
        <f t="shared" si="34"/>
        <v>86.980629235500004</v>
      </c>
      <c r="MH34" s="37">
        <f t="shared" si="34"/>
        <v>86.980629235500004</v>
      </c>
      <c r="MI34" s="37">
        <f t="shared" si="34"/>
        <v>86.980629235500004</v>
      </c>
      <c r="MJ34" s="37">
        <f t="shared" si="34"/>
        <v>0</v>
      </c>
      <c r="MK34" s="37">
        <f t="shared" si="34"/>
        <v>0</v>
      </c>
      <c r="ML34" s="37">
        <f t="shared" si="34"/>
        <v>86.980629235500004</v>
      </c>
      <c r="MM34" s="37">
        <f t="shared" si="34"/>
        <v>86.980629235500004</v>
      </c>
      <c r="MN34" s="37">
        <f t="shared" si="34"/>
        <v>86.980629235500004</v>
      </c>
      <c r="MO34" s="37">
        <f t="shared" si="34"/>
        <v>86.980629235500004</v>
      </c>
      <c r="MP34" s="37">
        <f t="shared" si="34"/>
        <v>86.980629235500004</v>
      </c>
      <c r="MQ34" s="37">
        <f t="shared" si="34"/>
        <v>0</v>
      </c>
      <c r="MR34" s="37">
        <f t="shared" si="34"/>
        <v>0</v>
      </c>
      <c r="MS34" s="37">
        <f t="shared" si="34"/>
        <v>104.37675508259998</v>
      </c>
      <c r="MT34" s="37">
        <f t="shared" si="34"/>
        <v>104.37675508259998</v>
      </c>
      <c r="MU34" s="37">
        <f t="shared" si="34"/>
        <v>104.37675508259998</v>
      </c>
      <c r="MV34" s="37">
        <f t="shared" si="34"/>
        <v>104.37675508259998</v>
      </c>
      <c r="MW34" s="37">
        <f t="shared" si="34"/>
        <v>104.37675508259998</v>
      </c>
      <c r="MX34" s="37">
        <f t="shared" si="34"/>
        <v>0</v>
      </c>
      <c r="MY34" s="37">
        <f t="shared" si="34"/>
        <v>0</v>
      </c>
      <c r="MZ34" s="37">
        <f t="shared" si="34"/>
        <v>104.37675508259998</v>
      </c>
      <c r="NA34" s="37">
        <f t="shared" si="34"/>
        <v>104.37675508259998</v>
      </c>
      <c r="NB34" s="37">
        <f t="shared" si="34"/>
        <v>104.37675508259998</v>
      </c>
      <c r="NC34" s="37">
        <f t="shared" si="34"/>
        <v>104.37675508259998</v>
      </c>
      <c r="ND34" s="37">
        <f t="shared" si="34"/>
        <v>104.37675508259998</v>
      </c>
      <c r="NE34" s="37">
        <f t="shared" si="34"/>
        <v>0</v>
      </c>
      <c r="NF34" s="37">
        <f t="shared" si="34"/>
        <v>0</v>
      </c>
      <c r="NG34" s="37">
        <f t="shared" si="34"/>
        <v>104.37675508259998</v>
      </c>
      <c r="NH34" s="37">
        <f t="shared" si="34"/>
        <v>104.37675508259998</v>
      </c>
      <c r="NI34" s="37">
        <f t="shared" si="34"/>
        <v>104.37675508259998</v>
      </c>
      <c r="NJ34" s="37">
        <f t="shared" si="34"/>
        <v>104.37675508259998</v>
      </c>
      <c r="NK34" s="37">
        <f t="shared" si="34"/>
        <v>104.37675508259998</v>
      </c>
      <c r="NL34" s="37">
        <f t="shared" si="34"/>
        <v>0</v>
      </c>
      <c r="NM34" s="37">
        <f t="shared" si="34"/>
        <v>0</v>
      </c>
      <c r="NN34" s="37">
        <f t="shared" si="34"/>
        <v>104.37675508259998</v>
      </c>
      <c r="NO34" s="37">
        <f t="shared" si="34"/>
        <v>104.37675508259998</v>
      </c>
      <c r="NP34" s="37">
        <f t="shared" si="34"/>
        <v>104.37675508259998</v>
      </c>
      <c r="NQ34" s="37">
        <f t="shared" si="34"/>
        <v>104.37675508259998</v>
      </c>
      <c r="NR34" s="37">
        <f t="shared" si="34"/>
        <v>104.37675508259998</v>
      </c>
      <c r="NS34" s="37">
        <f t="shared" si="34"/>
        <v>0</v>
      </c>
      <c r="NT34" s="37">
        <f t="shared" si="34"/>
        <v>0</v>
      </c>
      <c r="NU34" s="37">
        <f t="shared" si="34"/>
        <v>104.37675508259998</v>
      </c>
      <c r="NV34" s="37">
        <f t="shared" si="34"/>
        <v>104.37675508259998</v>
      </c>
    </row>
    <row r="35" spans="1:387" s="38" customFormat="1" ht="10.199999999999999" x14ac:dyDescent="0.2">
      <c r="A35" s="31"/>
      <c r="B35" s="31"/>
      <c r="C35" s="31"/>
      <c r="D35" s="31"/>
      <c r="E35" s="31"/>
      <c r="F35" s="31"/>
      <c r="G35" s="31" t="str">
        <f>G31</f>
        <v>себестоимость продаж товаров</v>
      </c>
      <c r="H35" s="31"/>
      <c r="I35" s="31"/>
      <c r="J35" s="31" t="str">
        <f>IF($G35="","",INDEX(KPI!$H$11:$H$121,SUMIFS(KPI!$E$11:$E$121,KPI!$F$11:$F$121,$G35)))</f>
        <v>тыс.руб.</v>
      </c>
      <c r="K35" s="31"/>
      <c r="L35" s="31"/>
      <c r="M35" s="31"/>
      <c r="N35" s="31" t="str">
        <f>structure!$G$13</f>
        <v>товарная категория 3</v>
      </c>
      <c r="O35" s="31"/>
      <c r="P35" s="31"/>
      <c r="Q35" s="31"/>
      <c r="R35" s="37">
        <f t="shared" si="22"/>
        <v>10815.776302556396</v>
      </c>
      <c r="S35" s="31"/>
      <c r="T35" s="31"/>
      <c r="U35" s="37">
        <f t="shared" ref="U35:CF35" si="35">U17-U26</f>
        <v>33.6</v>
      </c>
      <c r="V35" s="37">
        <f t="shared" si="35"/>
        <v>33.6</v>
      </c>
      <c r="W35" s="37">
        <f t="shared" si="35"/>
        <v>33.6</v>
      </c>
      <c r="X35" s="37">
        <f t="shared" si="35"/>
        <v>33.6</v>
      </c>
      <c r="Y35" s="37">
        <f t="shared" si="35"/>
        <v>33.6</v>
      </c>
      <c r="Z35" s="37">
        <f t="shared" si="35"/>
        <v>0</v>
      </c>
      <c r="AA35" s="37">
        <f t="shared" si="35"/>
        <v>0</v>
      </c>
      <c r="AB35" s="37">
        <f t="shared" si="35"/>
        <v>33.6</v>
      </c>
      <c r="AC35" s="37">
        <f t="shared" si="35"/>
        <v>33.6</v>
      </c>
      <c r="AD35" s="37">
        <f t="shared" si="35"/>
        <v>33.6</v>
      </c>
      <c r="AE35" s="37">
        <f t="shared" si="35"/>
        <v>33.6</v>
      </c>
      <c r="AF35" s="37">
        <f t="shared" si="35"/>
        <v>33.6</v>
      </c>
      <c r="AG35" s="37">
        <f t="shared" si="35"/>
        <v>0</v>
      </c>
      <c r="AH35" s="37">
        <f t="shared" si="35"/>
        <v>0</v>
      </c>
      <c r="AI35" s="37">
        <f t="shared" si="35"/>
        <v>33.6</v>
      </c>
      <c r="AJ35" s="37">
        <f t="shared" si="35"/>
        <v>33.6</v>
      </c>
      <c r="AK35" s="37">
        <f t="shared" si="35"/>
        <v>33.6</v>
      </c>
      <c r="AL35" s="37">
        <f t="shared" si="35"/>
        <v>33.6</v>
      </c>
      <c r="AM35" s="37">
        <f t="shared" si="35"/>
        <v>33.6</v>
      </c>
      <c r="AN35" s="37">
        <f t="shared" si="35"/>
        <v>0</v>
      </c>
      <c r="AO35" s="37">
        <f t="shared" si="35"/>
        <v>0</v>
      </c>
      <c r="AP35" s="37">
        <f t="shared" si="35"/>
        <v>33.6</v>
      </c>
      <c r="AQ35" s="37">
        <f t="shared" si="35"/>
        <v>33.6</v>
      </c>
      <c r="AR35" s="37">
        <f t="shared" si="35"/>
        <v>33.6</v>
      </c>
      <c r="AS35" s="37">
        <f t="shared" si="35"/>
        <v>33.6</v>
      </c>
      <c r="AT35" s="37">
        <f t="shared" si="35"/>
        <v>33.6</v>
      </c>
      <c r="AU35" s="37">
        <f t="shared" si="35"/>
        <v>0</v>
      </c>
      <c r="AV35" s="37">
        <f t="shared" si="35"/>
        <v>0</v>
      </c>
      <c r="AW35" s="37">
        <f t="shared" si="35"/>
        <v>33.6</v>
      </c>
      <c r="AX35" s="37">
        <f t="shared" si="35"/>
        <v>33.6</v>
      </c>
      <c r="AY35" s="37">
        <f t="shared" si="35"/>
        <v>33.6</v>
      </c>
      <c r="AZ35" s="37">
        <f t="shared" si="35"/>
        <v>42</v>
      </c>
      <c r="BA35" s="37">
        <f t="shared" si="35"/>
        <v>42</v>
      </c>
      <c r="BB35" s="37">
        <f t="shared" si="35"/>
        <v>0</v>
      </c>
      <c r="BC35" s="37">
        <f t="shared" si="35"/>
        <v>0</v>
      </c>
      <c r="BD35" s="37">
        <f t="shared" si="35"/>
        <v>42</v>
      </c>
      <c r="BE35" s="37">
        <f t="shared" si="35"/>
        <v>42</v>
      </c>
      <c r="BF35" s="37">
        <f t="shared" si="35"/>
        <v>42</v>
      </c>
      <c r="BG35" s="37">
        <f t="shared" si="35"/>
        <v>42</v>
      </c>
      <c r="BH35" s="37">
        <f t="shared" si="35"/>
        <v>42</v>
      </c>
      <c r="BI35" s="37">
        <f t="shared" si="35"/>
        <v>0</v>
      </c>
      <c r="BJ35" s="37">
        <f t="shared" si="35"/>
        <v>0</v>
      </c>
      <c r="BK35" s="37">
        <f t="shared" si="35"/>
        <v>42</v>
      </c>
      <c r="BL35" s="37">
        <f t="shared" si="35"/>
        <v>42</v>
      </c>
      <c r="BM35" s="37">
        <f t="shared" si="35"/>
        <v>42</v>
      </c>
      <c r="BN35" s="37">
        <f t="shared" si="35"/>
        <v>42</v>
      </c>
      <c r="BO35" s="37">
        <f t="shared" si="35"/>
        <v>42</v>
      </c>
      <c r="BP35" s="37">
        <f t="shared" si="35"/>
        <v>0</v>
      </c>
      <c r="BQ35" s="37">
        <f t="shared" si="35"/>
        <v>0</v>
      </c>
      <c r="BR35" s="37">
        <f t="shared" si="35"/>
        <v>42</v>
      </c>
      <c r="BS35" s="37">
        <f t="shared" si="35"/>
        <v>42</v>
      </c>
      <c r="BT35" s="37">
        <f t="shared" si="35"/>
        <v>42</v>
      </c>
      <c r="BU35" s="37">
        <f t="shared" si="35"/>
        <v>42</v>
      </c>
      <c r="BV35" s="37">
        <f t="shared" si="35"/>
        <v>42</v>
      </c>
      <c r="BW35" s="37">
        <f t="shared" si="35"/>
        <v>0</v>
      </c>
      <c r="BX35" s="37">
        <f t="shared" si="35"/>
        <v>0</v>
      </c>
      <c r="BY35" s="37">
        <f t="shared" si="35"/>
        <v>42</v>
      </c>
      <c r="BZ35" s="37">
        <f t="shared" si="35"/>
        <v>42</v>
      </c>
      <c r="CA35" s="37">
        <f t="shared" si="35"/>
        <v>42</v>
      </c>
      <c r="CB35" s="37">
        <f t="shared" si="35"/>
        <v>42</v>
      </c>
      <c r="CC35" s="37">
        <f t="shared" si="35"/>
        <v>42</v>
      </c>
      <c r="CD35" s="37">
        <f t="shared" si="35"/>
        <v>0</v>
      </c>
      <c r="CE35" s="37">
        <f t="shared" si="35"/>
        <v>0</v>
      </c>
      <c r="CF35" s="37">
        <f t="shared" si="35"/>
        <v>28</v>
      </c>
      <c r="CG35" s="37">
        <f t="shared" ref="CG35:ER35" si="36">CG17-CG26</f>
        <v>28</v>
      </c>
      <c r="CH35" s="37">
        <f t="shared" si="36"/>
        <v>28</v>
      </c>
      <c r="CI35" s="37">
        <f t="shared" si="36"/>
        <v>28</v>
      </c>
      <c r="CJ35" s="37">
        <f t="shared" si="36"/>
        <v>28</v>
      </c>
      <c r="CK35" s="37">
        <f t="shared" si="36"/>
        <v>0</v>
      </c>
      <c r="CL35" s="37">
        <f t="shared" si="36"/>
        <v>0</v>
      </c>
      <c r="CM35" s="37">
        <f t="shared" si="36"/>
        <v>28</v>
      </c>
      <c r="CN35" s="37">
        <f t="shared" si="36"/>
        <v>28</v>
      </c>
      <c r="CO35" s="37">
        <f t="shared" si="36"/>
        <v>28</v>
      </c>
      <c r="CP35" s="37">
        <f t="shared" si="36"/>
        <v>28</v>
      </c>
      <c r="CQ35" s="37">
        <f t="shared" si="36"/>
        <v>28</v>
      </c>
      <c r="CR35" s="37">
        <f t="shared" si="36"/>
        <v>0</v>
      </c>
      <c r="CS35" s="37">
        <f t="shared" si="36"/>
        <v>0</v>
      </c>
      <c r="CT35" s="37">
        <f t="shared" si="36"/>
        <v>28</v>
      </c>
      <c r="CU35" s="37">
        <f t="shared" si="36"/>
        <v>28</v>
      </c>
      <c r="CV35" s="37">
        <f t="shared" si="36"/>
        <v>28</v>
      </c>
      <c r="CW35" s="37">
        <f t="shared" si="36"/>
        <v>28</v>
      </c>
      <c r="CX35" s="37">
        <f t="shared" si="36"/>
        <v>28</v>
      </c>
      <c r="CY35" s="37">
        <f t="shared" si="36"/>
        <v>0</v>
      </c>
      <c r="CZ35" s="37">
        <f t="shared" si="36"/>
        <v>0</v>
      </c>
      <c r="DA35" s="37">
        <f t="shared" si="36"/>
        <v>28</v>
      </c>
      <c r="DB35" s="37">
        <f t="shared" si="36"/>
        <v>28</v>
      </c>
      <c r="DC35" s="37">
        <f t="shared" si="36"/>
        <v>28</v>
      </c>
      <c r="DD35" s="37">
        <f t="shared" si="36"/>
        <v>28</v>
      </c>
      <c r="DE35" s="37">
        <f t="shared" si="36"/>
        <v>28</v>
      </c>
      <c r="DF35" s="37">
        <f t="shared" si="36"/>
        <v>0</v>
      </c>
      <c r="DG35" s="37">
        <f t="shared" si="36"/>
        <v>0</v>
      </c>
      <c r="DH35" s="37">
        <f t="shared" si="36"/>
        <v>28</v>
      </c>
      <c r="DI35" s="37">
        <f t="shared" si="36"/>
        <v>27.72</v>
      </c>
      <c r="DJ35" s="37">
        <f t="shared" si="36"/>
        <v>27.72</v>
      </c>
      <c r="DK35" s="37">
        <f t="shared" si="36"/>
        <v>27.72</v>
      </c>
      <c r="DL35" s="37">
        <f t="shared" si="36"/>
        <v>27.72</v>
      </c>
      <c r="DM35" s="37">
        <f t="shared" si="36"/>
        <v>0</v>
      </c>
      <c r="DN35" s="37">
        <f t="shared" si="36"/>
        <v>0</v>
      </c>
      <c r="DO35" s="37">
        <f t="shared" si="36"/>
        <v>27.72</v>
      </c>
      <c r="DP35" s="37">
        <f t="shared" si="36"/>
        <v>27.72</v>
      </c>
      <c r="DQ35" s="37">
        <f t="shared" si="36"/>
        <v>27.72</v>
      </c>
      <c r="DR35" s="37">
        <f t="shared" si="36"/>
        <v>27.72</v>
      </c>
      <c r="DS35" s="37">
        <f t="shared" si="36"/>
        <v>27.72</v>
      </c>
      <c r="DT35" s="37">
        <f t="shared" si="36"/>
        <v>0</v>
      </c>
      <c r="DU35" s="37">
        <f t="shared" si="36"/>
        <v>0</v>
      </c>
      <c r="DV35" s="37">
        <f t="shared" si="36"/>
        <v>27.72</v>
      </c>
      <c r="DW35" s="37">
        <f t="shared" si="36"/>
        <v>27.72</v>
      </c>
      <c r="DX35" s="37">
        <f t="shared" si="36"/>
        <v>27.72</v>
      </c>
      <c r="DY35" s="37">
        <f t="shared" si="36"/>
        <v>27.72</v>
      </c>
      <c r="DZ35" s="37">
        <f t="shared" si="36"/>
        <v>27.72</v>
      </c>
      <c r="EA35" s="37">
        <f t="shared" si="36"/>
        <v>0</v>
      </c>
      <c r="EB35" s="37">
        <f t="shared" si="36"/>
        <v>0</v>
      </c>
      <c r="EC35" s="37">
        <f t="shared" si="36"/>
        <v>27.72</v>
      </c>
      <c r="ED35" s="37">
        <f t="shared" si="36"/>
        <v>27.72</v>
      </c>
      <c r="EE35" s="37">
        <f t="shared" si="36"/>
        <v>27.72</v>
      </c>
      <c r="EF35" s="37">
        <f t="shared" si="36"/>
        <v>27.72</v>
      </c>
      <c r="EG35" s="37">
        <f t="shared" si="36"/>
        <v>27.72</v>
      </c>
      <c r="EH35" s="37">
        <f t="shared" si="36"/>
        <v>0</v>
      </c>
      <c r="EI35" s="37">
        <f t="shared" si="36"/>
        <v>0</v>
      </c>
      <c r="EJ35" s="37">
        <f t="shared" si="36"/>
        <v>27.72</v>
      </c>
      <c r="EK35" s="37">
        <f t="shared" si="36"/>
        <v>27.72</v>
      </c>
      <c r="EL35" s="37">
        <f t="shared" si="36"/>
        <v>27.72</v>
      </c>
      <c r="EM35" s="37">
        <f t="shared" si="36"/>
        <v>27.72</v>
      </c>
      <c r="EN35" s="37">
        <f t="shared" si="36"/>
        <v>33.264000000000003</v>
      </c>
      <c r="EO35" s="37">
        <f t="shared" si="36"/>
        <v>0</v>
      </c>
      <c r="EP35" s="37">
        <f t="shared" si="36"/>
        <v>0</v>
      </c>
      <c r="EQ35" s="37">
        <f t="shared" si="36"/>
        <v>33.264000000000003</v>
      </c>
      <c r="ER35" s="37">
        <f t="shared" si="36"/>
        <v>33.264000000000003</v>
      </c>
      <c r="ES35" s="37">
        <f t="shared" ref="ES35:HD35" si="37">ES17-ES26</f>
        <v>33.264000000000003</v>
      </c>
      <c r="ET35" s="37">
        <f t="shared" si="37"/>
        <v>33.264000000000003</v>
      </c>
      <c r="EU35" s="37">
        <f t="shared" si="37"/>
        <v>33.264000000000003</v>
      </c>
      <c r="EV35" s="37">
        <f t="shared" si="37"/>
        <v>0</v>
      </c>
      <c r="EW35" s="37">
        <f t="shared" si="37"/>
        <v>0</v>
      </c>
      <c r="EX35" s="37">
        <f t="shared" si="37"/>
        <v>33.264000000000003</v>
      </c>
      <c r="EY35" s="37">
        <f t="shared" si="37"/>
        <v>33.264000000000003</v>
      </c>
      <c r="EZ35" s="37">
        <f t="shared" si="37"/>
        <v>33.264000000000003</v>
      </c>
      <c r="FA35" s="37">
        <f t="shared" si="37"/>
        <v>33.264000000000003</v>
      </c>
      <c r="FB35" s="37">
        <f t="shared" si="37"/>
        <v>33.264000000000003</v>
      </c>
      <c r="FC35" s="37">
        <f t="shared" si="37"/>
        <v>0</v>
      </c>
      <c r="FD35" s="37">
        <f t="shared" si="37"/>
        <v>0</v>
      </c>
      <c r="FE35" s="37">
        <f t="shared" si="37"/>
        <v>33.264000000000003</v>
      </c>
      <c r="FF35" s="37">
        <f t="shared" si="37"/>
        <v>33.264000000000003</v>
      </c>
      <c r="FG35" s="37">
        <f t="shared" si="37"/>
        <v>33.264000000000003</v>
      </c>
      <c r="FH35" s="37">
        <f t="shared" si="37"/>
        <v>33.264000000000003</v>
      </c>
      <c r="FI35" s="37">
        <f t="shared" si="37"/>
        <v>33.264000000000003</v>
      </c>
      <c r="FJ35" s="37">
        <f t="shared" si="37"/>
        <v>0</v>
      </c>
      <c r="FK35" s="37">
        <f t="shared" si="37"/>
        <v>0</v>
      </c>
      <c r="FL35" s="37">
        <f t="shared" si="37"/>
        <v>33.264000000000003</v>
      </c>
      <c r="FM35" s="37">
        <f t="shared" si="37"/>
        <v>33.264000000000003</v>
      </c>
      <c r="FN35" s="37">
        <f t="shared" si="37"/>
        <v>33.264000000000003</v>
      </c>
      <c r="FO35" s="37">
        <f t="shared" si="37"/>
        <v>33.264000000000003</v>
      </c>
      <c r="FP35" s="37">
        <f t="shared" si="37"/>
        <v>33.264000000000003</v>
      </c>
      <c r="FQ35" s="37">
        <f t="shared" si="37"/>
        <v>0</v>
      </c>
      <c r="FR35" s="37">
        <f t="shared" si="37"/>
        <v>0</v>
      </c>
      <c r="FS35" s="37">
        <f t="shared" si="37"/>
        <v>34.927199999999999</v>
      </c>
      <c r="FT35" s="37">
        <f t="shared" si="37"/>
        <v>34.927199999999999</v>
      </c>
      <c r="FU35" s="37">
        <f t="shared" si="37"/>
        <v>34.927199999999999</v>
      </c>
      <c r="FV35" s="37">
        <f t="shared" si="37"/>
        <v>34.927199999999999</v>
      </c>
      <c r="FW35" s="37">
        <f t="shared" si="37"/>
        <v>34.927199999999999</v>
      </c>
      <c r="FX35" s="37">
        <f t="shared" si="37"/>
        <v>0</v>
      </c>
      <c r="FY35" s="37">
        <f t="shared" si="37"/>
        <v>0</v>
      </c>
      <c r="FZ35" s="37">
        <f t="shared" si="37"/>
        <v>34.927199999999999</v>
      </c>
      <c r="GA35" s="37">
        <f t="shared" si="37"/>
        <v>34.927199999999999</v>
      </c>
      <c r="GB35" s="37">
        <f t="shared" si="37"/>
        <v>34.927199999999999</v>
      </c>
      <c r="GC35" s="37">
        <f t="shared" si="37"/>
        <v>34.927199999999999</v>
      </c>
      <c r="GD35" s="37">
        <f t="shared" si="37"/>
        <v>34.927199999999999</v>
      </c>
      <c r="GE35" s="37">
        <f t="shared" si="37"/>
        <v>0</v>
      </c>
      <c r="GF35" s="37">
        <f t="shared" si="37"/>
        <v>0</v>
      </c>
      <c r="GG35" s="37">
        <f t="shared" si="37"/>
        <v>34.927199999999999</v>
      </c>
      <c r="GH35" s="37">
        <f t="shared" si="37"/>
        <v>34.927199999999999</v>
      </c>
      <c r="GI35" s="37">
        <f t="shared" si="37"/>
        <v>34.927199999999999</v>
      </c>
      <c r="GJ35" s="37">
        <f t="shared" si="37"/>
        <v>34.927199999999999</v>
      </c>
      <c r="GK35" s="37">
        <f t="shared" si="37"/>
        <v>34.927199999999999</v>
      </c>
      <c r="GL35" s="37">
        <f t="shared" si="37"/>
        <v>0</v>
      </c>
      <c r="GM35" s="37">
        <f t="shared" si="37"/>
        <v>0</v>
      </c>
      <c r="GN35" s="37">
        <f t="shared" si="37"/>
        <v>34.927199999999999</v>
      </c>
      <c r="GO35" s="37">
        <f t="shared" si="37"/>
        <v>34.927199999999999</v>
      </c>
      <c r="GP35" s="37">
        <f t="shared" si="37"/>
        <v>34.927199999999999</v>
      </c>
      <c r="GQ35" s="37">
        <f t="shared" si="37"/>
        <v>34.927199999999999</v>
      </c>
      <c r="GR35" s="37">
        <f t="shared" si="37"/>
        <v>34.927199999999999</v>
      </c>
      <c r="GS35" s="37">
        <f t="shared" si="37"/>
        <v>0</v>
      </c>
      <c r="GT35" s="37">
        <f t="shared" si="37"/>
        <v>0</v>
      </c>
      <c r="GU35" s="37">
        <f t="shared" si="37"/>
        <v>34.927199999999999</v>
      </c>
      <c r="GV35" s="37">
        <f t="shared" si="37"/>
        <v>34.927199999999999</v>
      </c>
      <c r="GW35" s="37">
        <f t="shared" si="37"/>
        <v>38.710979999999992</v>
      </c>
      <c r="GX35" s="37">
        <f t="shared" si="37"/>
        <v>38.710979999999992</v>
      </c>
      <c r="GY35" s="37">
        <f t="shared" si="37"/>
        <v>38.710979999999992</v>
      </c>
      <c r="GZ35" s="37">
        <f t="shared" si="37"/>
        <v>0</v>
      </c>
      <c r="HA35" s="37">
        <f t="shared" si="37"/>
        <v>0</v>
      </c>
      <c r="HB35" s="37">
        <f t="shared" si="37"/>
        <v>38.710979999999992</v>
      </c>
      <c r="HC35" s="37">
        <f t="shared" si="37"/>
        <v>38.710979999999992</v>
      </c>
      <c r="HD35" s="37">
        <f t="shared" si="37"/>
        <v>38.710979999999992</v>
      </c>
      <c r="HE35" s="37">
        <f t="shared" ref="HE35:JP35" si="38">HE17-HE26</f>
        <v>38.710979999999992</v>
      </c>
      <c r="HF35" s="37">
        <f t="shared" si="38"/>
        <v>38.710979999999992</v>
      </c>
      <c r="HG35" s="37">
        <f t="shared" si="38"/>
        <v>0</v>
      </c>
      <c r="HH35" s="37">
        <f t="shared" si="38"/>
        <v>0</v>
      </c>
      <c r="HI35" s="37">
        <f t="shared" si="38"/>
        <v>38.710979999999992</v>
      </c>
      <c r="HJ35" s="37">
        <f t="shared" si="38"/>
        <v>38.710979999999992</v>
      </c>
      <c r="HK35" s="37">
        <f t="shared" si="38"/>
        <v>38.710979999999992</v>
      </c>
      <c r="HL35" s="37">
        <f t="shared" si="38"/>
        <v>38.710979999999992</v>
      </c>
      <c r="HM35" s="37">
        <f t="shared" si="38"/>
        <v>38.710979999999992</v>
      </c>
      <c r="HN35" s="37">
        <f t="shared" si="38"/>
        <v>0</v>
      </c>
      <c r="HO35" s="37">
        <f t="shared" si="38"/>
        <v>0</v>
      </c>
      <c r="HP35" s="37">
        <f t="shared" si="38"/>
        <v>38.710979999999992</v>
      </c>
      <c r="HQ35" s="37">
        <f t="shared" si="38"/>
        <v>38.710979999999992</v>
      </c>
      <c r="HR35" s="37">
        <f t="shared" si="38"/>
        <v>38.710979999999992</v>
      </c>
      <c r="HS35" s="37">
        <f t="shared" si="38"/>
        <v>38.710979999999992</v>
      </c>
      <c r="HT35" s="37">
        <f t="shared" si="38"/>
        <v>38.710979999999992</v>
      </c>
      <c r="HU35" s="37">
        <f t="shared" si="38"/>
        <v>0</v>
      </c>
      <c r="HV35" s="37">
        <f t="shared" si="38"/>
        <v>0</v>
      </c>
      <c r="HW35" s="37">
        <f t="shared" si="38"/>
        <v>38.710979999999992</v>
      </c>
      <c r="HX35" s="37">
        <f t="shared" si="38"/>
        <v>38.710979999999992</v>
      </c>
      <c r="HY35" s="37">
        <f t="shared" si="38"/>
        <v>38.710979999999992</v>
      </c>
      <c r="HZ35" s="37">
        <f t="shared" si="38"/>
        <v>38.710979999999992</v>
      </c>
      <c r="IA35" s="37">
        <f t="shared" si="38"/>
        <v>38.710979999999992</v>
      </c>
      <c r="IB35" s="37">
        <f t="shared" si="38"/>
        <v>0</v>
      </c>
      <c r="IC35" s="37">
        <f t="shared" si="38"/>
        <v>0</v>
      </c>
      <c r="ID35" s="37">
        <f t="shared" si="38"/>
        <v>35.614101599999998</v>
      </c>
      <c r="IE35" s="37">
        <f t="shared" si="38"/>
        <v>35.614101599999998</v>
      </c>
      <c r="IF35" s="37">
        <f t="shared" si="38"/>
        <v>35.614101599999998</v>
      </c>
      <c r="IG35" s="37">
        <f t="shared" si="38"/>
        <v>35.614101599999998</v>
      </c>
      <c r="IH35" s="37">
        <f t="shared" si="38"/>
        <v>35.614101599999998</v>
      </c>
      <c r="II35" s="37">
        <f t="shared" si="38"/>
        <v>0</v>
      </c>
      <c r="IJ35" s="37">
        <f t="shared" si="38"/>
        <v>0</v>
      </c>
      <c r="IK35" s="37">
        <f t="shared" si="38"/>
        <v>35.614101599999998</v>
      </c>
      <c r="IL35" s="37">
        <f t="shared" si="38"/>
        <v>35.614101599999998</v>
      </c>
      <c r="IM35" s="37">
        <f t="shared" si="38"/>
        <v>35.614101599999998</v>
      </c>
      <c r="IN35" s="37">
        <f t="shared" si="38"/>
        <v>35.614101599999998</v>
      </c>
      <c r="IO35" s="37">
        <f t="shared" si="38"/>
        <v>35.614101599999998</v>
      </c>
      <c r="IP35" s="37">
        <f t="shared" si="38"/>
        <v>0</v>
      </c>
      <c r="IQ35" s="37">
        <f t="shared" si="38"/>
        <v>0</v>
      </c>
      <c r="IR35" s="37">
        <f t="shared" si="38"/>
        <v>35.614101599999998</v>
      </c>
      <c r="IS35" s="37">
        <f t="shared" si="38"/>
        <v>35.614101599999998</v>
      </c>
      <c r="IT35" s="37">
        <f t="shared" si="38"/>
        <v>35.614101599999998</v>
      </c>
      <c r="IU35" s="37">
        <f t="shared" si="38"/>
        <v>35.614101599999998</v>
      </c>
      <c r="IV35" s="37">
        <f t="shared" si="38"/>
        <v>35.614101599999998</v>
      </c>
      <c r="IW35" s="37">
        <f t="shared" si="38"/>
        <v>0</v>
      </c>
      <c r="IX35" s="37">
        <f t="shared" si="38"/>
        <v>0</v>
      </c>
      <c r="IY35" s="37">
        <f t="shared" si="38"/>
        <v>35.614101599999998</v>
      </c>
      <c r="IZ35" s="37">
        <f t="shared" si="38"/>
        <v>35.614101599999998</v>
      </c>
      <c r="JA35" s="37">
        <f t="shared" si="38"/>
        <v>35.614101599999998</v>
      </c>
      <c r="JB35" s="37">
        <f t="shared" si="38"/>
        <v>35.614101599999998</v>
      </c>
      <c r="JC35" s="37">
        <f t="shared" si="38"/>
        <v>35.614101599999998</v>
      </c>
      <c r="JD35" s="37">
        <f t="shared" si="38"/>
        <v>0</v>
      </c>
      <c r="JE35" s="37">
        <f t="shared" si="38"/>
        <v>0</v>
      </c>
      <c r="JF35" s="37">
        <f t="shared" si="38"/>
        <v>36.682524647999998</v>
      </c>
      <c r="JG35" s="37">
        <f t="shared" si="38"/>
        <v>36.682524647999998</v>
      </c>
      <c r="JH35" s="37">
        <f t="shared" si="38"/>
        <v>36.682524647999998</v>
      </c>
      <c r="JI35" s="37">
        <f t="shared" si="38"/>
        <v>36.682524647999998</v>
      </c>
      <c r="JJ35" s="37">
        <f t="shared" si="38"/>
        <v>36.682524647999998</v>
      </c>
      <c r="JK35" s="37">
        <f t="shared" si="38"/>
        <v>0</v>
      </c>
      <c r="JL35" s="37">
        <f t="shared" si="38"/>
        <v>0</v>
      </c>
      <c r="JM35" s="37">
        <f t="shared" si="38"/>
        <v>36.682524647999998</v>
      </c>
      <c r="JN35" s="37">
        <f t="shared" si="38"/>
        <v>36.682524647999998</v>
      </c>
      <c r="JO35" s="37">
        <f t="shared" si="38"/>
        <v>36.682524647999998</v>
      </c>
      <c r="JP35" s="37">
        <f t="shared" si="38"/>
        <v>36.682524647999998</v>
      </c>
      <c r="JQ35" s="37">
        <f t="shared" ref="JQ35:MB35" si="39">JQ17-JQ26</f>
        <v>36.682524647999998</v>
      </c>
      <c r="JR35" s="37">
        <f t="shared" si="39"/>
        <v>0</v>
      </c>
      <c r="JS35" s="37">
        <f t="shared" si="39"/>
        <v>0</v>
      </c>
      <c r="JT35" s="37">
        <f t="shared" si="39"/>
        <v>36.682524647999998</v>
      </c>
      <c r="JU35" s="37">
        <f t="shared" si="39"/>
        <v>36.682524647999998</v>
      </c>
      <c r="JV35" s="37">
        <f t="shared" si="39"/>
        <v>36.682524647999998</v>
      </c>
      <c r="JW35" s="37">
        <f t="shared" si="39"/>
        <v>36.682524647999998</v>
      </c>
      <c r="JX35" s="37">
        <f t="shared" si="39"/>
        <v>36.682524647999998</v>
      </c>
      <c r="JY35" s="37">
        <f t="shared" si="39"/>
        <v>0</v>
      </c>
      <c r="JZ35" s="37">
        <f t="shared" si="39"/>
        <v>0</v>
      </c>
      <c r="KA35" s="37">
        <f t="shared" si="39"/>
        <v>36.682524647999998</v>
      </c>
      <c r="KB35" s="37">
        <f t="shared" si="39"/>
        <v>36.682524647999998</v>
      </c>
      <c r="KC35" s="37">
        <f t="shared" si="39"/>
        <v>36.682524647999998</v>
      </c>
      <c r="KD35" s="37">
        <f t="shared" si="39"/>
        <v>36.682524647999998</v>
      </c>
      <c r="KE35" s="37">
        <f t="shared" si="39"/>
        <v>36.682524647999998</v>
      </c>
      <c r="KF35" s="37">
        <f t="shared" si="39"/>
        <v>0</v>
      </c>
      <c r="KG35" s="37">
        <f t="shared" si="39"/>
        <v>0</v>
      </c>
      <c r="KH35" s="37">
        <f t="shared" si="39"/>
        <v>36.682524647999998</v>
      </c>
      <c r="KI35" s="37">
        <f t="shared" si="39"/>
        <v>36.682524647999998</v>
      </c>
      <c r="KJ35" s="37">
        <f t="shared" si="39"/>
        <v>48.036639419999986</v>
      </c>
      <c r="KK35" s="37">
        <f t="shared" si="39"/>
        <v>48.036639419999986</v>
      </c>
      <c r="KL35" s="37">
        <f t="shared" si="39"/>
        <v>48.036639419999986</v>
      </c>
      <c r="KM35" s="37">
        <f t="shared" si="39"/>
        <v>0</v>
      </c>
      <c r="KN35" s="37">
        <f t="shared" si="39"/>
        <v>0</v>
      </c>
      <c r="KO35" s="37">
        <f t="shared" si="39"/>
        <v>48.036639419999986</v>
      </c>
      <c r="KP35" s="37">
        <f t="shared" si="39"/>
        <v>48.036639419999986</v>
      </c>
      <c r="KQ35" s="37">
        <f t="shared" si="39"/>
        <v>48.036639419999986</v>
      </c>
      <c r="KR35" s="37">
        <f t="shared" si="39"/>
        <v>48.036639419999986</v>
      </c>
      <c r="KS35" s="37">
        <f t="shared" si="39"/>
        <v>48.036639419999986</v>
      </c>
      <c r="KT35" s="37">
        <f t="shared" si="39"/>
        <v>0</v>
      </c>
      <c r="KU35" s="37">
        <f t="shared" si="39"/>
        <v>0</v>
      </c>
      <c r="KV35" s="37">
        <f t="shared" si="39"/>
        <v>48.036639419999986</v>
      </c>
      <c r="KW35" s="37">
        <f t="shared" si="39"/>
        <v>48.036639419999986</v>
      </c>
      <c r="KX35" s="37">
        <f t="shared" si="39"/>
        <v>48.036639419999986</v>
      </c>
      <c r="KY35" s="37">
        <f t="shared" si="39"/>
        <v>48.036639419999986</v>
      </c>
      <c r="KZ35" s="37">
        <f t="shared" si="39"/>
        <v>48.036639419999986</v>
      </c>
      <c r="LA35" s="37">
        <f t="shared" si="39"/>
        <v>0</v>
      </c>
      <c r="LB35" s="37">
        <f t="shared" si="39"/>
        <v>0</v>
      </c>
      <c r="LC35" s="37">
        <f t="shared" si="39"/>
        <v>48.036639419999986</v>
      </c>
      <c r="LD35" s="37">
        <f t="shared" si="39"/>
        <v>48.036639419999986</v>
      </c>
      <c r="LE35" s="37">
        <f t="shared" si="39"/>
        <v>48.036639419999986</v>
      </c>
      <c r="LF35" s="37">
        <f t="shared" si="39"/>
        <v>48.036639419999986</v>
      </c>
      <c r="LG35" s="37">
        <f t="shared" si="39"/>
        <v>48.036639419999986</v>
      </c>
      <c r="LH35" s="37">
        <f t="shared" si="39"/>
        <v>0</v>
      </c>
      <c r="LI35" s="37">
        <f t="shared" si="39"/>
        <v>0</v>
      </c>
      <c r="LJ35" s="37">
        <f t="shared" si="39"/>
        <v>48.036639419999986</v>
      </c>
      <c r="LK35" s="37">
        <f t="shared" si="39"/>
        <v>48.036639419999986</v>
      </c>
      <c r="LL35" s="37">
        <f t="shared" si="39"/>
        <v>48.036639419999986</v>
      </c>
      <c r="LM35" s="37">
        <f t="shared" si="39"/>
        <v>48.036639419999986</v>
      </c>
      <c r="LN35" s="37">
        <f t="shared" si="39"/>
        <v>62.447631246000014</v>
      </c>
      <c r="LO35" s="37">
        <f t="shared" si="39"/>
        <v>0</v>
      </c>
      <c r="LP35" s="37">
        <f t="shared" si="39"/>
        <v>0</v>
      </c>
      <c r="LQ35" s="37">
        <f t="shared" si="39"/>
        <v>62.447631246000014</v>
      </c>
      <c r="LR35" s="37">
        <f t="shared" si="39"/>
        <v>62.447631246000014</v>
      </c>
      <c r="LS35" s="37">
        <f t="shared" si="39"/>
        <v>62.447631246000014</v>
      </c>
      <c r="LT35" s="37">
        <f t="shared" si="39"/>
        <v>62.447631246000014</v>
      </c>
      <c r="LU35" s="37">
        <f t="shared" si="39"/>
        <v>62.447631246000014</v>
      </c>
      <c r="LV35" s="37">
        <f t="shared" si="39"/>
        <v>0</v>
      </c>
      <c r="LW35" s="37">
        <f t="shared" si="39"/>
        <v>0</v>
      </c>
      <c r="LX35" s="37">
        <f t="shared" si="39"/>
        <v>62.447631246000014</v>
      </c>
      <c r="LY35" s="37">
        <f t="shared" si="39"/>
        <v>62.447631246000014</v>
      </c>
      <c r="LZ35" s="37">
        <f t="shared" si="39"/>
        <v>62.447631246000014</v>
      </c>
      <c r="MA35" s="37">
        <f t="shared" si="39"/>
        <v>62.447631246000014</v>
      </c>
      <c r="MB35" s="37">
        <f t="shared" si="39"/>
        <v>62.447631246000014</v>
      </c>
      <c r="MC35" s="37">
        <f t="shared" ref="MC35:NV35" si="40">MC17-MC26</f>
        <v>0</v>
      </c>
      <c r="MD35" s="37">
        <f t="shared" si="40"/>
        <v>0</v>
      </c>
      <c r="ME35" s="37">
        <f t="shared" si="40"/>
        <v>62.447631246000014</v>
      </c>
      <c r="MF35" s="37">
        <f t="shared" si="40"/>
        <v>62.447631246000014</v>
      </c>
      <c r="MG35" s="37">
        <f t="shared" si="40"/>
        <v>62.447631246000014</v>
      </c>
      <c r="MH35" s="37">
        <f t="shared" si="40"/>
        <v>62.447631246000014</v>
      </c>
      <c r="MI35" s="37">
        <f t="shared" si="40"/>
        <v>62.447631246000014</v>
      </c>
      <c r="MJ35" s="37">
        <f t="shared" si="40"/>
        <v>0</v>
      </c>
      <c r="MK35" s="37">
        <f t="shared" si="40"/>
        <v>0</v>
      </c>
      <c r="ML35" s="37">
        <f t="shared" si="40"/>
        <v>62.447631246000014</v>
      </c>
      <c r="MM35" s="37">
        <f t="shared" si="40"/>
        <v>62.447631246000014</v>
      </c>
      <c r="MN35" s="37">
        <f t="shared" si="40"/>
        <v>62.447631246000014</v>
      </c>
      <c r="MO35" s="37">
        <f t="shared" si="40"/>
        <v>62.447631246000014</v>
      </c>
      <c r="MP35" s="37">
        <f t="shared" si="40"/>
        <v>62.447631246000014</v>
      </c>
      <c r="MQ35" s="37">
        <f t="shared" si="40"/>
        <v>0</v>
      </c>
      <c r="MR35" s="37">
        <f t="shared" si="40"/>
        <v>0</v>
      </c>
      <c r="MS35" s="37">
        <f t="shared" si="40"/>
        <v>74.937157495200012</v>
      </c>
      <c r="MT35" s="37">
        <f t="shared" si="40"/>
        <v>74.937157495200012</v>
      </c>
      <c r="MU35" s="37">
        <f t="shared" si="40"/>
        <v>74.937157495200012</v>
      </c>
      <c r="MV35" s="37">
        <f t="shared" si="40"/>
        <v>74.937157495200012</v>
      </c>
      <c r="MW35" s="37">
        <f t="shared" si="40"/>
        <v>74.937157495200012</v>
      </c>
      <c r="MX35" s="37">
        <f t="shared" si="40"/>
        <v>0</v>
      </c>
      <c r="MY35" s="37">
        <f t="shared" si="40"/>
        <v>0</v>
      </c>
      <c r="MZ35" s="37">
        <f t="shared" si="40"/>
        <v>74.937157495200012</v>
      </c>
      <c r="NA35" s="37">
        <f t="shared" si="40"/>
        <v>74.937157495200012</v>
      </c>
      <c r="NB35" s="37">
        <f t="shared" si="40"/>
        <v>74.937157495200012</v>
      </c>
      <c r="NC35" s="37">
        <f t="shared" si="40"/>
        <v>74.937157495200012</v>
      </c>
      <c r="ND35" s="37">
        <f t="shared" si="40"/>
        <v>74.937157495200012</v>
      </c>
      <c r="NE35" s="37">
        <f t="shared" si="40"/>
        <v>0</v>
      </c>
      <c r="NF35" s="37">
        <f t="shared" si="40"/>
        <v>0</v>
      </c>
      <c r="NG35" s="37">
        <f t="shared" si="40"/>
        <v>74.937157495200012</v>
      </c>
      <c r="NH35" s="37">
        <f t="shared" si="40"/>
        <v>74.937157495200012</v>
      </c>
      <c r="NI35" s="37">
        <f t="shared" si="40"/>
        <v>74.937157495200012</v>
      </c>
      <c r="NJ35" s="37">
        <f t="shared" si="40"/>
        <v>74.937157495200012</v>
      </c>
      <c r="NK35" s="37">
        <f t="shared" si="40"/>
        <v>74.937157495200012</v>
      </c>
      <c r="NL35" s="37">
        <f t="shared" si="40"/>
        <v>0</v>
      </c>
      <c r="NM35" s="37">
        <f t="shared" si="40"/>
        <v>0</v>
      </c>
      <c r="NN35" s="37">
        <f t="shared" si="40"/>
        <v>74.937157495200012</v>
      </c>
      <c r="NO35" s="37">
        <f t="shared" si="40"/>
        <v>74.937157495200012</v>
      </c>
      <c r="NP35" s="37">
        <f t="shared" si="40"/>
        <v>74.937157495200012</v>
      </c>
      <c r="NQ35" s="37">
        <f t="shared" si="40"/>
        <v>74.937157495200012</v>
      </c>
      <c r="NR35" s="37">
        <f t="shared" si="40"/>
        <v>74.937157495200012</v>
      </c>
      <c r="NS35" s="37">
        <f t="shared" si="40"/>
        <v>0</v>
      </c>
      <c r="NT35" s="37">
        <f t="shared" si="40"/>
        <v>0</v>
      </c>
      <c r="NU35" s="37">
        <f t="shared" si="40"/>
        <v>74.937157495200012</v>
      </c>
      <c r="NV35" s="37">
        <f t="shared" si="40"/>
        <v>74.937157495200012</v>
      </c>
    </row>
    <row r="36" spans="1:387" s="38" customFormat="1" ht="10.199999999999999" x14ac:dyDescent="0.2">
      <c r="A36" s="31"/>
      <c r="B36" s="31"/>
      <c r="C36" s="31"/>
      <c r="D36" s="31"/>
      <c r="E36" s="31"/>
      <c r="F36" s="31"/>
      <c r="G36" s="31" t="str">
        <f>G31</f>
        <v>себестоимость продаж товаров</v>
      </c>
      <c r="H36" s="31"/>
      <c r="I36" s="31"/>
      <c r="J36" s="31" t="str">
        <f>IF($G36="","",INDEX(KPI!$H$11:$H$121,SUMIFS(KPI!$E$11:$E$121,KPI!$F$11:$F$121,$G36)))</f>
        <v>тыс.руб.</v>
      </c>
      <c r="K36" s="31"/>
      <c r="L36" s="31"/>
      <c r="M36" s="31"/>
      <c r="N36" s="31" t="str">
        <f>structure!$G$14</f>
        <v>товарная категория 4</v>
      </c>
      <c r="O36" s="31"/>
      <c r="P36" s="31"/>
      <c r="Q36" s="31"/>
      <c r="R36" s="37">
        <f t="shared" si="22"/>
        <v>8459.4821794994714</v>
      </c>
      <c r="S36" s="31"/>
      <c r="T36" s="31"/>
      <c r="U36" s="37">
        <f t="shared" ref="U36:CF36" si="41">U18-U27</f>
        <v>26.28</v>
      </c>
      <c r="V36" s="37">
        <f t="shared" si="41"/>
        <v>26.28</v>
      </c>
      <c r="W36" s="37">
        <f t="shared" si="41"/>
        <v>26.28</v>
      </c>
      <c r="X36" s="37">
        <f t="shared" si="41"/>
        <v>26.28</v>
      </c>
      <c r="Y36" s="37">
        <f t="shared" si="41"/>
        <v>26.28</v>
      </c>
      <c r="Z36" s="37">
        <f t="shared" si="41"/>
        <v>0</v>
      </c>
      <c r="AA36" s="37">
        <f t="shared" si="41"/>
        <v>0</v>
      </c>
      <c r="AB36" s="37">
        <f t="shared" si="41"/>
        <v>26.28</v>
      </c>
      <c r="AC36" s="37">
        <f t="shared" si="41"/>
        <v>26.28</v>
      </c>
      <c r="AD36" s="37">
        <f t="shared" si="41"/>
        <v>26.28</v>
      </c>
      <c r="AE36" s="37">
        <f t="shared" si="41"/>
        <v>26.28</v>
      </c>
      <c r="AF36" s="37">
        <f t="shared" si="41"/>
        <v>26.28</v>
      </c>
      <c r="AG36" s="37">
        <f t="shared" si="41"/>
        <v>0</v>
      </c>
      <c r="AH36" s="37">
        <f t="shared" si="41"/>
        <v>0</v>
      </c>
      <c r="AI36" s="37">
        <f t="shared" si="41"/>
        <v>26.28</v>
      </c>
      <c r="AJ36" s="37">
        <f t="shared" si="41"/>
        <v>26.28</v>
      </c>
      <c r="AK36" s="37">
        <f t="shared" si="41"/>
        <v>26.28</v>
      </c>
      <c r="AL36" s="37">
        <f t="shared" si="41"/>
        <v>26.28</v>
      </c>
      <c r="AM36" s="37">
        <f t="shared" si="41"/>
        <v>26.28</v>
      </c>
      <c r="AN36" s="37">
        <f t="shared" si="41"/>
        <v>0</v>
      </c>
      <c r="AO36" s="37">
        <f t="shared" si="41"/>
        <v>0</v>
      </c>
      <c r="AP36" s="37">
        <f t="shared" si="41"/>
        <v>26.28</v>
      </c>
      <c r="AQ36" s="37">
        <f t="shared" si="41"/>
        <v>26.28</v>
      </c>
      <c r="AR36" s="37">
        <f t="shared" si="41"/>
        <v>26.28</v>
      </c>
      <c r="AS36" s="37">
        <f t="shared" si="41"/>
        <v>26.28</v>
      </c>
      <c r="AT36" s="37">
        <f t="shared" si="41"/>
        <v>26.28</v>
      </c>
      <c r="AU36" s="37">
        <f t="shared" si="41"/>
        <v>0</v>
      </c>
      <c r="AV36" s="37">
        <f t="shared" si="41"/>
        <v>0</v>
      </c>
      <c r="AW36" s="37">
        <f t="shared" si="41"/>
        <v>26.28</v>
      </c>
      <c r="AX36" s="37">
        <f t="shared" si="41"/>
        <v>26.28</v>
      </c>
      <c r="AY36" s="37">
        <f t="shared" si="41"/>
        <v>26.28</v>
      </c>
      <c r="AZ36" s="37">
        <f t="shared" si="41"/>
        <v>32.85</v>
      </c>
      <c r="BA36" s="37">
        <f t="shared" si="41"/>
        <v>32.85</v>
      </c>
      <c r="BB36" s="37">
        <f t="shared" si="41"/>
        <v>0</v>
      </c>
      <c r="BC36" s="37">
        <f t="shared" si="41"/>
        <v>0</v>
      </c>
      <c r="BD36" s="37">
        <f t="shared" si="41"/>
        <v>32.85</v>
      </c>
      <c r="BE36" s="37">
        <f t="shared" si="41"/>
        <v>32.85</v>
      </c>
      <c r="BF36" s="37">
        <f t="shared" si="41"/>
        <v>32.85</v>
      </c>
      <c r="BG36" s="37">
        <f t="shared" si="41"/>
        <v>32.85</v>
      </c>
      <c r="BH36" s="37">
        <f t="shared" si="41"/>
        <v>32.85</v>
      </c>
      <c r="BI36" s="37">
        <f t="shared" si="41"/>
        <v>0</v>
      </c>
      <c r="BJ36" s="37">
        <f t="shared" si="41"/>
        <v>0</v>
      </c>
      <c r="BK36" s="37">
        <f t="shared" si="41"/>
        <v>32.85</v>
      </c>
      <c r="BL36" s="37">
        <f t="shared" si="41"/>
        <v>32.85</v>
      </c>
      <c r="BM36" s="37">
        <f t="shared" si="41"/>
        <v>32.85</v>
      </c>
      <c r="BN36" s="37">
        <f t="shared" si="41"/>
        <v>32.85</v>
      </c>
      <c r="BO36" s="37">
        <f t="shared" si="41"/>
        <v>32.85</v>
      </c>
      <c r="BP36" s="37">
        <f t="shared" si="41"/>
        <v>0</v>
      </c>
      <c r="BQ36" s="37">
        <f t="shared" si="41"/>
        <v>0</v>
      </c>
      <c r="BR36" s="37">
        <f t="shared" si="41"/>
        <v>32.85</v>
      </c>
      <c r="BS36" s="37">
        <f t="shared" si="41"/>
        <v>32.85</v>
      </c>
      <c r="BT36" s="37">
        <f t="shared" si="41"/>
        <v>32.85</v>
      </c>
      <c r="BU36" s="37">
        <f t="shared" si="41"/>
        <v>32.85</v>
      </c>
      <c r="BV36" s="37">
        <f t="shared" si="41"/>
        <v>32.85</v>
      </c>
      <c r="BW36" s="37">
        <f t="shared" si="41"/>
        <v>0</v>
      </c>
      <c r="BX36" s="37">
        <f t="shared" si="41"/>
        <v>0</v>
      </c>
      <c r="BY36" s="37">
        <f t="shared" si="41"/>
        <v>32.85</v>
      </c>
      <c r="BZ36" s="37">
        <f t="shared" si="41"/>
        <v>32.85</v>
      </c>
      <c r="CA36" s="37">
        <f t="shared" si="41"/>
        <v>32.85</v>
      </c>
      <c r="CB36" s="37">
        <f t="shared" si="41"/>
        <v>32.85</v>
      </c>
      <c r="CC36" s="37">
        <f t="shared" si="41"/>
        <v>32.85</v>
      </c>
      <c r="CD36" s="37">
        <f t="shared" si="41"/>
        <v>0</v>
      </c>
      <c r="CE36" s="37">
        <f t="shared" si="41"/>
        <v>0</v>
      </c>
      <c r="CF36" s="37">
        <f t="shared" si="41"/>
        <v>21.9</v>
      </c>
      <c r="CG36" s="37">
        <f t="shared" ref="CG36:ER36" si="42">CG18-CG27</f>
        <v>21.9</v>
      </c>
      <c r="CH36" s="37">
        <f t="shared" si="42"/>
        <v>21.9</v>
      </c>
      <c r="CI36" s="37">
        <f t="shared" si="42"/>
        <v>21.9</v>
      </c>
      <c r="CJ36" s="37">
        <f t="shared" si="42"/>
        <v>21.9</v>
      </c>
      <c r="CK36" s="37">
        <f t="shared" si="42"/>
        <v>0</v>
      </c>
      <c r="CL36" s="37">
        <f t="shared" si="42"/>
        <v>0</v>
      </c>
      <c r="CM36" s="37">
        <f t="shared" si="42"/>
        <v>21.9</v>
      </c>
      <c r="CN36" s="37">
        <f t="shared" si="42"/>
        <v>21.9</v>
      </c>
      <c r="CO36" s="37">
        <f t="shared" si="42"/>
        <v>21.9</v>
      </c>
      <c r="CP36" s="37">
        <f t="shared" si="42"/>
        <v>21.9</v>
      </c>
      <c r="CQ36" s="37">
        <f t="shared" si="42"/>
        <v>21.9</v>
      </c>
      <c r="CR36" s="37">
        <f t="shared" si="42"/>
        <v>0</v>
      </c>
      <c r="CS36" s="37">
        <f t="shared" si="42"/>
        <v>0</v>
      </c>
      <c r="CT36" s="37">
        <f t="shared" si="42"/>
        <v>21.9</v>
      </c>
      <c r="CU36" s="37">
        <f t="shared" si="42"/>
        <v>21.9</v>
      </c>
      <c r="CV36" s="37">
        <f t="shared" si="42"/>
        <v>21.9</v>
      </c>
      <c r="CW36" s="37">
        <f t="shared" si="42"/>
        <v>21.9</v>
      </c>
      <c r="CX36" s="37">
        <f t="shared" si="42"/>
        <v>21.9</v>
      </c>
      <c r="CY36" s="37">
        <f t="shared" si="42"/>
        <v>0</v>
      </c>
      <c r="CZ36" s="37">
        <f t="shared" si="42"/>
        <v>0</v>
      </c>
      <c r="DA36" s="37">
        <f t="shared" si="42"/>
        <v>21.9</v>
      </c>
      <c r="DB36" s="37">
        <f t="shared" si="42"/>
        <v>21.9</v>
      </c>
      <c r="DC36" s="37">
        <f t="shared" si="42"/>
        <v>21.9</v>
      </c>
      <c r="DD36" s="37">
        <f t="shared" si="42"/>
        <v>21.9</v>
      </c>
      <c r="DE36" s="37">
        <f t="shared" si="42"/>
        <v>21.9</v>
      </c>
      <c r="DF36" s="37">
        <f t="shared" si="42"/>
        <v>0</v>
      </c>
      <c r="DG36" s="37">
        <f t="shared" si="42"/>
        <v>0</v>
      </c>
      <c r="DH36" s="37">
        <f t="shared" si="42"/>
        <v>21.9</v>
      </c>
      <c r="DI36" s="37">
        <f t="shared" si="42"/>
        <v>21.680999999999997</v>
      </c>
      <c r="DJ36" s="37">
        <f t="shared" si="42"/>
        <v>21.680999999999997</v>
      </c>
      <c r="DK36" s="37">
        <f t="shared" si="42"/>
        <v>21.680999999999997</v>
      </c>
      <c r="DL36" s="37">
        <f t="shared" si="42"/>
        <v>21.680999999999997</v>
      </c>
      <c r="DM36" s="37">
        <f t="shared" si="42"/>
        <v>0</v>
      </c>
      <c r="DN36" s="37">
        <f t="shared" si="42"/>
        <v>0</v>
      </c>
      <c r="DO36" s="37">
        <f t="shared" si="42"/>
        <v>21.680999999999997</v>
      </c>
      <c r="DP36" s="37">
        <f t="shared" si="42"/>
        <v>21.680999999999997</v>
      </c>
      <c r="DQ36" s="37">
        <f t="shared" si="42"/>
        <v>21.680999999999997</v>
      </c>
      <c r="DR36" s="37">
        <f t="shared" si="42"/>
        <v>21.680999999999997</v>
      </c>
      <c r="DS36" s="37">
        <f t="shared" si="42"/>
        <v>21.680999999999997</v>
      </c>
      <c r="DT36" s="37">
        <f t="shared" si="42"/>
        <v>0</v>
      </c>
      <c r="DU36" s="37">
        <f t="shared" si="42"/>
        <v>0</v>
      </c>
      <c r="DV36" s="37">
        <f t="shared" si="42"/>
        <v>21.680999999999997</v>
      </c>
      <c r="DW36" s="37">
        <f t="shared" si="42"/>
        <v>21.680999999999997</v>
      </c>
      <c r="DX36" s="37">
        <f t="shared" si="42"/>
        <v>21.680999999999997</v>
      </c>
      <c r="DY36" s="37">
        <f t="shared" si="42"/>
        <v>21.680999999999997</v>
      </c>
      <c r="DZ36" s="37">
        <f t="shared" si="42"/>
        <v>21.680999999999997</v>
      </c>
      <c r="EA36" s="37">
        <f t="shared" si="42"/>
        <v>0</v>
      </c>
      <c r="EB36" s="37">
        <f t="shared" si="42"/>
        <v>0</v>
      </c>
      <c r="EC36" s="37">
        <f t="shared" si="42"/>
        <v>21.680999999999997</v>
      </c>
      <c r="ED36" s="37">
        <f t="shared" si="42"/>
        <v>21.680999999999997</v>
      </c>
      <c r="EE36" s="37">
        <f t="shared" si="42"/>
        <v>21.680999999999997</v>
      </c>
      <c r="EF36" s="37">
        <f t="shared" si="42"/>
        <v>21.680999999999997</v>
      </c>
      <c r="EG36" s="37">
        <f t="shared" si="42"/>
        <v>21.680999999999997</v>
      </c>
      <c r="EH36" s="37">
        <f t="shared" si="42"/>
        <v>0</v>
      </c>
      <c r="EI36" s="37">
        <f t="shared" si="42"/>
        <v>0</v>
      </c>
      <c r="EJ36" s="37">
        <f t="shared" si="42"/>
        <v>21.680999999999997</v>
      </c>
      <c r="EK36" s="37">
        <f t="shared" si="42"/>
        <v>21.680999999999997</v>
      </c>
      <c r="EL36" s="37">
        <f t="shared" si="42"/>
        <v>21.680999999999997</v>
      </c>
      <c r="EM36" s="37">
        <f t="shared" si="42"/>
        <v>21.680999999999997</v>
      </c>
      <c r="EN36" s="37">
        <f t="shared" si="42"/>
        <v>26.017199999999999</v>
      </c>
      <c r="EO36" s="37">
        <f t="shared" si="42"/>
        <v>0</v>
      </c>
      <c r="EP36" s="37">
        <f t="shared" si="42"/>
        <v>0</v>
      </c>
      <c r="EQ36" s="37">
        <f t="shared" si="42"/>
        <v>26.017199999999999</v>
      </c>
      <c r="ER36" s="37">
        <f t="shared" si="42"/>
        <v>26.017199999999999</v>
      </c>
      <c r="ES36" s="37">
        <f t="shared" ref="ES36:HD36" si="43">ES18-ES27</f>
        <v>26.017199999999999</v>
      </c>
      <c r="ET36" s="37">
        <f t="shared" si="43"/>
        <v>26.017199999999999</v>
      </c>
      <c r="EU36" s="37">
        <f t="shared" si="43"/>
        <v>26.017199999999999</v>
      </c>
      <c r="EV36" s="37">
        <f t="shared" si="43"/>
        <v>0</v>
      </c>
      <c r="EW36" s="37">
        <f t="shared" si="43"/>
        <v>0</v>
      </c>
      <c r="EX36" s="37">
        <f t="shared" si="43"/>
        <v>26.017199999999999</v>
      </c>
      <c r="EY36" s="37">
        <f t="shared" si="43"/>
        <v>26.017199999999999</v>
      </c>
      <c r="EZ36" s="37">
        <f t="shared" si="43"/>
        <v>26.017199999999999</v>
      </c>
      <c r="FA36" s="37">
        <f t="shared" si="43"/>
        <v>26.017199999999999</v>
      </c>
      <c r="FB36" s="37">
        <f t="shared" si="43"/>
        <v>26.017199999999999</v>
      </c>
      <c r="FC36" s="37">
        <f t="shared" si="43"/>
        <v>0</v>
      </c>
      <c r="FD36" s="37">
        <f t="shared" si="43"/>
        <v>0</v>
      </c>
      <c r="FE36" s="37">
        <f t="shared" si="43"/>
        <v>26.017199999999999</v>
      </c>
      <c r="FF36" s="37">
        <f t="shared" si="43"/>
        <v>26.017199999999999</v>
      </c>
      <c r="FG36" s="37">
        <f t="shared" si="43"/>
        <v>26.017199999999999</v>
      </c>
      <c r="FH36" s="37">
        <f t="shared" si="43"/>
        <v>26.017199999999999</v>
      </c>
      <c r="FI36" s="37">
        <f t="shared" si="43"/>
        <v>26.017199999999999</v>
      </c>
      <c r="FJ36" s="37">
        <f t="shared" si="43"/>
        <v>0</v>
      </c>
      <c r="FK36" s="37">
        <f t="shared" si="43"/>
        <v>0</v>
      </c>
      <c r="FL36" s="37">
        <f t="shared" si="43"/>
        <v>26.017199999999999</v>
      </c>
      <c r="FM36" s="37">
        <f t="shared" si="43"/>
        <v>26.017199999999999</v>
      </c>
      <c r="FN36" s="37">
        <f t="shared" si="43"/>
        <v>26.017199999999999</v>
      </c>
      <c r="FO36" s="37">
        <f t="shared" si="43"/>
        <v>26.017199999999999</v>
      </c>
      <c r="FP36" s="37">
        <f t="shared" si="43"/>
        <v>26.017199999999999</v>
      </c>
      <c r="FQ36" s="37">
        <f t="shared" si="43"/>
        <v>0</v>
      </c>
      <c r="FR36" s="37">
        <f t="shared" si="43"/>
        <v>0</v>
      </c>
      <c r="FS36" s="37">
        <f t="shared" si="43"/>
        <v>27.318059999999996</v>
      </c>
      <c r="FT36" s="37">
        <f t="shared" si="43"/>
        <v>27.318059999999996</v>
      </c>
      <c r="FU36" s="37">
        <f t="shared" si="43"/>
        <v>27.318059999999996</v>
      </c>
      <c r="FV36" s="37">
        <f t="shared" si="43"/>
        <v>27.318059999999996</v>
      </c>
      <c r="FW36" s="37">
        <f t="shared" si="43"/>
        <v>27.318059999999996</v>
      </c>
      <c r="FX36" s="37">
        <f t="shared" si="43"/>
        <v>0</v>
      </c>
      <c r="FY36" s="37">
        <f t="shared" si="43"/>
        <v>0</v>
      </c>
      <c r="FZ36" s="37">
        <f t="shared" si="43"/>
        <v>27.318059999999996</v>
      </c>
      <c r="GA36" s="37">
        <f t="shared" si="43"/>
        <v>27.318059999999996</v>
      </c>
      <c r="GB36" s="37">
        <f t="shared" si="43"/>
        <v>27.318059999999996</v>
      </c>
      <c r="GC36" s="37">
        <f t="shared" si="43"/>
        <v>27.318059999999996</v>
      </c>
      <c r="GD36" s="37">
        <f t="shared" si="43"/>
        <v>27.318059999999996</v>
      </c>
      <c r="GE36" s="37">
        <f t="shared" si="43"/>
        <v>0</v>
      </c>
      <c r="GF36" s="37">
        <f t="shared" si="43"/>
        <v>0</v>
      </c>
      <c r="GG36" s="37">
        <f t="shared" si="43"/>
        <v>27.318059999999996</v>
      </c>
      <c r="GH36" s="37">
        <f t="shared" si="43"/>
        <v>27.318059999999996</v>
      </c>
      <c r="GI36" s="37">
        <f t="shared" si="43"/>
        <v>27.318059999999996</v>
      </c>
      <c r="GJ36" s="37">
        <f t="shared" si="43"/>
        <v>27.318059999999996</v>
      </c>
      <c r="GK36" s="37">
        <f t="shared" si="43"/>
        <v>27.318059999999996</v>
      </c>
      <c r="GL36" s="37">
        <f t="shared" si="43"/>
        <v>0</v>
      </c>
      <c r="GM36" s="37">
        <f t="shared" si="43"/>
        <v>0</v>
      </c>
      <c r="GN36" s="37">
        <f t="shared" si="43"/>
        <v>27.318059999999996</v>
      </c>
      <c r="GO36" s="37">
        <f t="shared" si="43"/>
        <v>27.318059999999996</v>
      </c>
      <c r="GP36" s="37">
        <f t="shared" si="43"/>
        <v>27.318059999999996</v>
      </c>
      <c r="GQ36" s="37">
        <f t="shared" si="43"/>
        <v>27.318059999999996</v>
      </c>
      <c r="GR36" s="37">
        <f t="shared" si="43"/>
        <v>27.318059999999996</v>
      </c>
      <c r="GS36" s="37">
        <f t="shared" si="43"/>
        <v>0</v>
      </c>
      <c r="GT36" s="37">
        <f t="shared" si="43"/>
        <v>0</v>
      </c>
      <c r="GU36" s="37">
        <f t="shared" si="43"/>
        <v>27.318059999999996</v>
      </c>
      <c r="GV36" s="37">
        <f t="shared" si="43"/>
        <v>27.318059999999996</v>
      </c>
      <c r="GW36" s="37">
        <f t="shared" si="43"/>
        <v>30.277516499999997</v>
      </c>
      <c r="GX36" s="37">
        <f t="shared" si="43"/>
        <v>30.277516499999997</v>
      </c>
      <c r="GY36" s="37">
        <f t="shared" si="43"/>
        <v>30.277516499999997</v>
      </c>
      <c r="GZ36" s="37">
        <f t="shared" si="43"/>
        <v>0</v>
      </c>
      <c r="HA36" s="37">
        <f t="shared" si="43"/>
        <v>0</v>
      </c>
      <c r="HB36" s="37">
        <f t="shared" si="43"/>
        <v>30.277516499999997</v>
      </c>
      <c r="HC36" s="37">
        <f t="shared" si="43"/>
        <v>30.277516499999997</v>
      </c>
      <c r="HD36" s="37">
        <f t="shared" si="43"/>
        <v>30.277516499999997</v>
      </c>
      <c r="HE36" s="37">
        <f t="shared" ref="HE36:JP36" si="44">HE18-HE27</f>
        <v>30.277516499999997</v>
      </c>
      <c r="HF36" s="37">
        <f t="shared" si="44"/>
        <v>30.277516499999997</v>
      </c>
      <c r="HG36" s="37">
        <f t="shared" si="44"/>
        <v>0</v>
      </c>
      <c r="HH36" s="37">
        <f t="shared" si="44"/>
        <v>0</v>
      </c>
      <c r="HI36" s="37">
        <f t="shared" si="44"/>
        <v>30.277516499999997</v>
      </c>
      <c r="HJ36" s="37">
        <f t="shared" si="44"/>
        <v>30.277516499999997</v>
      </c>
      <c r="HK36" s="37">
        <f t="shared" si="44"/>
        <v>30.277516499999997</v>
      </c>
      <c r="HL36" s="37">
        <f t="shared" si="44"/>
        <v>30.277516499999997</v>
      </c>
      <c r="HM36" s="37">
        <f t="shared" si="44"/>
        <v>30.277516499999997</v>
      </c>
      <c r="HN36" s="37">
        <f t="shared" si="44"/>
        <v>0</v>
      </c>
      <c r="HO36" s="37">
        <f t="shared" si="44"/>
        <v>0</v>
      </c>
      <c r="HP36" s="37">
        <f t="shared" si="44"/>
        <v>30.277516499999997</v>
      </c>
      <c r="HQ36" s="37">
        <f t="shared" si="44"/>
        <v>30.277516499999997</v>
      </c>
      <c r="HR36" s="37">
        <f t="shared" si="44"/>
        <v>30.277516499999997</v>
      </c>
      <c r="HS36" s="37">
        <f t="shared" si="44"/>
        <v>30.277516499999997</v>
      </c>
      <c r="HT36" s="37">
        <f t="shared" si="44"/>
        <v>30.277516499999997</v>
      </c>
      <c r="HU36" s="37">
        <f t="shared" si="44"/>
        <v>0</v>
      </c>
      <c r="HV36" s="37">
        <f t="shared" si="44"/>
        <v>0</v>
      </c>
      <c r="HW36" s="37">
        <f t="shared" si="44"/>
        <v>30.277516499999997</v>
      </c>
      <c r="HX36" s="37">
        <f t="shared" si="44"/>
        <v>30.277516499999997</v>
      </c>
      <c r="HY36" s="37">
        <f t="shared" si="44"/>
        <v>30.277516499999997</v>
      </c>
      <c r="HZ36" s="37">
        <f t="shared" si="44"/>
        <v>30.277516499999997</v>
      </c>
      <c r="IA36" s="37">
        <f t="shared" si="44"/>
        <v>30.277516499999997</v>
      </c>
      <c r="IB36" s="37">
        <f t="shared" si="44"/>
        <v>0</v>
      </c>
      <c r="IC36" s="37">
        <f t="shared" si="44"/>
        <v>0</v>
      </c>
      <c r="ID36" s="37">
        <f t="shared" si="44"/>
        <v>27.855315179999998</v>
      </c>
      <c r="IE36" s="37">
        <f t="shared" si="44"/>
        <v>27.855315179999998</v>
      </c>
      <c r="IF36" s="37">
        <f t="shared" si="44"/>
        <v>27.855315179999998</v>
      </c>
      <c r="IG36" s="37">
        <f t="shared" si="44"/>
        <v>27.855315179999998</v>
      </c>
      <c r="IH36" s="37">
        <f t="shared" si="44"/>
        <v>27.855315179999998</v>
      </c>
      <c r="II36" s="37">
        <f t="shared" si="44"/>
        <v>0</v>
      </c>
      <c r="IJ36" s="37">
        <f t="shared" si="44"/>
        <v>0</v>
      </c>
      <c r="IK36" s="37">
        <f t="shared" si="44"/>
        <v>27.855315179999998</v>
      </c>
      <c r="IL36" s="37">
        <f t="shared" si="44"/>
        <v>27.855315179999998</v>
      </c>
      <c r="IM36" s="37">
        <f t="shared" si="44"/>
        <v>27.855315179999998</v>
      </c>
      <c r="IN36" s="37">
        <f t="shared" si="44"/>
        <v>27.855315179999998</v>
      </c>
      <c r="IO36" s="37">
        <f t="shared" si="44"/>
        <v>27.855315179999998</v>
      </c>
      <c r="IP36" s="37">
        <f t="shared" si="44"/>
        <v>0</v>
      </c>
      <c r="IQ36" s="37">
        <f t="shared" si="44"/>
        <v>0</v>
      </c>
      <c r="IR36" s="37">
        <f t="shared" si="44"/>
        <v>27.855315179999998</v>
      </c>
      <c r="IS36" s="37">
        <f t="shared" si="44"/>
        <v>27.855315179999998</v>
      </c>
      <c r="IT36" s="37">
        <f t="shared" si="44"/>
        <v>27.855315179999998</v>
      </c>
      <c r="IU36" s="37">
        <f t="shared" si="44"/>
        <v>27.855315179999998</v>
      </c>
      <c r="IV36" s="37">
        <f t="shared" si="44"/>
        <v>27.855315179999998</v>
      </c>
      <c r="IW36" s="37">
        <f t="shared" si="44"/>
        <v>0</v>
      </c>
      <c r="IX36" s="37">
        <f t="shared" si="44"/>
        <v>0</v>
      </c>
      <c r="IY36" s="37">
        <f t="shared" si="44"/>
        <v>27.855315179999998</v>
      </c>
      <c r="IZ36" s="37">
        <f t="shared" si="44"/>
        <v>27.855315179999998</v>
      </c>
      <c r="JA36" s="37">
        <f t="shared" si="44"/>
        <v>27.855315179999998</v>
      </c>
      <c r="JB36" s="37">
        <f t="shared" si="44"/>
        <v>27.855315179999998</v>
      </c>
      <c r="JC36" s="37">
        <f t="shared" si="44"/>
        <v>27.855315179999998</v>
      </c>
      <c r="JD36" s="37">
        <f t="shared" si="44"/>
        <v>0</v>
      </c>
      <c r="JE36" s="37">
        <f t="shared" si="44"/>
        <v>0</v>
      </c>
      <c r="JF36" s="37">
        <f t="shared" si="44"/>
        <v>28.690974635399989</v>
      </c>
      <c r="JG36" s="37">
        <f t="shared" si="44"/>
        <v>28.690974635399989</v>
      </c>
      <c r="JH36" s="37">
        <f t="shared" si="44"/>
        <v>28.690974635399989</v>
      </c>
      <c r="JI36" s="37">
        <f t="shared" si="44"/>
        <v>28.690974635399989</v>
      </c>
      <c r="JJ36" s="37">
        <f t="shared" si="44"/>
        <v>28.690974635399989</v>
      </c>
      <c r="JK36" s="37">
        <f t="shared" si="44"/>
        <v>0</v>
      </c>
      <c r="JL36" s="37">
        <f t="shared" si="44"/>
        <v>0</v>
      </c>
      <c r="JM36" s="37">
        <f t="shared" si="44"/>
        <v>28.690974635399989</v>
      </c>
      <c r="JN36" s="37">
        <f t="shared" si="44"/>
        <v>28.690974635399989</v>
      </c>
      <c r="JO36" s="37">
        <f t="shared" si="44"/>
        <v>28.690974635399989</v>
      </c>
      <c r="JP36" s="37">
        <f t="shared" si="44"/>
        <v>28.690974635399989</v>
      </c>
      <c r="JQ36" s="37">
        <f t="shared" ref="JQ36:MB36" si="45">JQ18-JQ27</f>
        <v>28.690974635399989</v>
      </c>
      <c r="JR36" s="37">
        <f t="shared" si="45"/>
        <v>0</v>
      </c>
      <c r="JS36" s="37">
        <f t="shared" si="45"/>
        <v>0</v>
      </c>
      <c r="JT36" s="37">
        <f t="shared" si="45"/>
        <v>28.690974635399989</v>
      </c>
      <c r="JU36" s="37">
        <f t="shared" si="45"/>
        <v>28.690974635399989</v>
      </c>
      <c r="JV36" s="37">
        <f t="shared" si="45"/>
        <v>28.690974635399989</v>
      </c>
      <c r="JW36" s="37">
        <f t="shared" si="45"/>
        <v>28.690974635399989</v>
      </c>
      <c r="JX36" s="37">
        <f t="shared" si="45"/>
        <v>28.690974635399989</v>
      </c>
      <c r="JY36" s="37">
        <f t="shared" si="45"/>
        <v>0</v>
      </c>
      <c r="JZ36" s="37">
        <f t="shared" si="45"/>
        <v>0</v>
      </c>
      <c r="KA36" s="37">
        <f t="shared" si="45"/>
        <v>28.690974635399989</v>
      </c>
      <c r="KB36" s="37">
        <f t="shared" si="45"/>
        <v>28.690974635399989</v>
      </c>
      <c r="KC36" s="37">
        <f t="shared" si="45"/>
        <v>28.690974635399989</v>
      </c>
      <c r="KD36" s="37">
        <f t="shared" si="45"/>
        <v>28.690974635399989</v>
      </c>
      <c r="KE36" s="37">
        <f t="shared" si="45"/>
        <v>28.690974635399989</v>
      </c>
      <c r="KF36" s="37">
        <f t="shared" si="45"/>
        <v>0</v>
      </c>
      <c r="KG36" s="37">
        <f t="shared" si="45"/>
        <v>0</v>
      </c>
      <c r="KH36" s="37">
        <f t="shared" si="45"/>
        <v>28.690974635399989</v>
      </c>
      <c r="KI36" s="37">
        <f t="shared" si="45"/>
        <v>28.690974635399989</v>
      </c>
      <c r="KJ36" s="37">
        <f t="shared" si="45"/>
        <v>37.571514403499997</v>
      </c>
      <c r="KK36" s="37">
        <f t="shared" si="45"/>
        <v>37.571514403499997</v>
      </c>
      <c r="KL36" s="37">
        <f t="shared" si="45"/>
        <v>37.571514403499997</v>
      </c>
      <c r="KM36" s="37">
        <f t="shared" si="45"/>
        <v>0</v>
      </c>
      <c r="KN36" s="37">
        <f t="shared" si="45"/>
        <v>0</v>
      </c>
      <c r="KO36" s="37">
        <f t="shared" si="45"/>
        <v>37.571514403499997</v>
      </c>
      <c r="KP36" s="37">
        <f t="shared" si="45"/>
        <v>37.571514403499997</v>
      </c>
      <c r="KQ36" s="37">
        <f t="shared" si="45"/>
        <v>37.571514403499997</v>
      </c>
      <c r="KR36" s="37">
        <f t="shared" si="45"/>
        <v>37.571514403499997</v>
      </c>
      <c r="KS36" s="37">
        <f t="shared" si="45"/>
        <v>37.571514403499997</v>
      </c>
      <c r="KT36" s="37">
        <f t="shared" si="45"/>
        <v>0</v>
      </c>
      <c r="KU36" s="37">
        <f t="shared" si="45"/>
        <v>0</v>
      </c>
      <c r="KV36" s="37">
        <f t="shared" si="45"/>
        <v>37.571514403499997</v>
      </c>
      <c r="KW36" s="37">
        <f t="shared" si="45"/>
        <v>37.571514403499997</v>
      </c>
      <c r="KX36" s="37">
        <f t="shared" si="45"/>
        <v>37.571514403499997</v>
      </c>
      <c r="KY36" s="37">
        <f t="shared" si="45"/>
        <v>37.571514403499997</v>
      </c>
      <c r="KZ36" s="37">
        <f t="shared" si="45"/>
        <v>37.571514403499997</v>
      </c>
      <c r="LA36" s="37">
        <f t="shared" si="45"/>
        <v>0</v>
      </c>
      <c r="LB36" s="37">
        <f t="shared" si="45"/>
        <v>0</v>
      </c>
      <c r="LC36" s="37">
        <f t="shared" si="45"/>
        <v>37.571514403499997</v>
      </c>
      <c r="LD36" s="37">
        <f t="shared" si="45"/>
        <v>37.571514403499997</v>
      </c>
      <c r="LE36" s="37">
        <f t="shared" si="45"/>
        <v>37.571514403499997</v>
      </c>
      <c r="LF36" s="37">
        <f t="shared" si="45"/>
        <v>37.571514403499997</v>
      </c>
      <c r="LG36" s="37">
        <f t="shared" si="45"/>
        <v>37.571514403499997</v>
      </c>
      <c r="LH36" s="37">
        <f t="shared" si="45"/>
        <v>0</v>
      </c>
      <c r="LI36" s="37">
        <f t="shared" si="45"/>
        <v>0</v>
      </c>
      <c r="LJ36" s="37">
        <f t="shared" si="45"/>
        <v>37.571514403499997</v>
      </c>
      <c r="LK36" s="37">
        <f t="shared" si="45"/>
        <v>37.571514403499997</v>
      </c>
      <c r="LL36" s="37">
        <f t="shared" si="45"/>
        <v>37.571514403499997</v>
      </c>
      <c r="LM36" s="37">
        <f t="shared" si="45"/>
        <v>37.571514403499997</v>
      </c>
      <c r="LN36" s="37">
        <f t="shared" si="45"/>
        <v>48.842968724550005</v>
      </c>
      <c r="LO36" s="37">
        <f t="shared" si="45"/>
        <v>0</v>
      </c>
      <c r="LP36" s="37">
        <f t="shared" si="45"/>
        <v>0</v>
      </c>
      <c r="LQ36" s="37">
        <f t="shared" si="45"/>
        <v>48.842968724550005</v>
      </c>
      <c r="LR36" s="37">
        <f t="shared" si="45"/>
        <v>48.842968724550005</v>
      </c>
      <c r="LS36" s="37">
        <f t="shared" si="45"/>
        <v>48.842968724550005</v>
      </c>
      <c r="LT36" s="37">
        <f t="shared" si="45"/>
        <v>48.842968724550005</v>
      </c>
      <c r="LU36" s="37">
        <f t="shared" si="45"/>
        <v>48.842968724550005</v>
      </c>
      <c r="LV36" s="37">
        <f t="shared" si="45"/>
        <v>0</v>
      </c>
      <c r="LW36" s="37">
        <f t="shared" si="45"/>
        <v>0</v>
      </c>
      <c r="LX36" s="37">
        <f t="shared" si="45"/>
        <v>48.842968724550005</v>
      </c>
      <c r="LY36" s="37">
        <f t="shared" si="45"/>
        <v>48.842968724550005</v>
      </c>
      <c r="LZ36" s="37">
        <f t="shared" si="45"/>
        <v>48.842968724550005</v>
      </c>
      <c r="MA36" s="37">
        <f t="shared" si="45"/>
        <v>48.842968724550005</v>
      </c>
      <c r="MB36" s="37">
        <f t="shared" si="45"/>
        <v>48.842968724550005</v>
      </c>
      <c r="MC36" s="37">
        <f t="shared" ref="MC36:NV36" si="46">MC18-MC27</f>
        <v>0</v>
      </c>
      <c r="MD36" s="37">
        <f t="shared" si="46"/>
        <v>0</v>
      </c>
      <c r="ME36" s="37">
        <f t="shared" si="46"/>
        <v>48.842968724550005</v>
      </c>
      <c r="MF36" s="37">
        <f t="shared" si="46"/>
        <v>48.842968724550005</v>
      </c>
      <c r="MG36" s="37">
        <f t="shared" si="46"/>
        <v>48.842968724550005</v>
      </c>
      <c r="MH36" s="37">
        <f t="shared" si="46"/>
        <v>48.842968724550005</v>
      </c>
      <c r="MI36" s="37">
        <f t="shared" si="46"/>
        <v>48.842968724550005</v>
      </c>
      <c r="MJ36" s="37">
        <f t="shared" si="46"/>
        <v>0</v>
      </c>
      <c r="MK36" s="37">
        <f t="shared" si="46"/>
        <v>0</v>
      </c>
      <c r="ML36" s="37">
        <f t="shared" si="46"/>
        <v>48.842968724550005</v>
      </c>
      <c r="MM36" s="37">
        <f t="shared" si="46"/>
        <v>48.842968724550005</v>
      </c>
      <c r="MN36" s="37">
        <f t="shared" si="46"/>
        <v>48.842968724550005</v>
      </c>
      <c r="MO36" s="37">
        <f t="shared" si="46"/>
        <v>48.842968724550005</v>
      </c>
      <c r="MP36" s="37">
        <f t="shared" si="46"/>
        <v>48.842968724550005</v>
      </c>
      <c r="MQ36" s="37">
        <f t="shared" si="46"/>
        <v>0</v>
      </c>
      <c r="MR36" s="37">
        <f t="shared" si="46"/>
        <v>0</v>
      </c>
      <c r="MS36" s="37">
        <f t="shared" si="46"/>
        <v>58.61156246945999</v>
      </c>
      <c r="MT36" s="37">
        <f t="shared" si="46"/>
        <v>58.61156246945999</v>
      </c>
      <c r="MU36" s="37">
        <f t="shared" si="46"/>
        <v>58.61156246945999</v>
      </c>
      <c r="MV36" s="37">
        <f t="shared" si="46"/>
        <v>58.61156246945999</v>
      </c>
      <c r="MW36" s="37">
        <f t="shared" si="46"/>
        <v>58.61156246945999</v>
      </c>
      <c r="MX36" s="37">
        <f t="shared" si="46"/>
        <v>0</v>
      </c>
      <c r="MY36" s="37">
        <f t="shared" si="46"/>
        <v>0</v>
      </c>
      <c r="MZ36" s="37">
        <f t="shared" si="46"/>
        <v>58.61156246945999</v>
      </c>
      <c r="NA36" s="37">
        <f t="shared" si="46"/>
        <v>58.61156246945999</v>
      </c>
      <c r="NB36" s="37">
        <f t="shared" si="46"/>
        <v>58.61156246945999</v>
      </c>
      <c r="NC36" s="37">
        <f t="shared" si="46"/>
        <v>58.61156246945999</v>
      </c>
      <c r="ND36" s="37">
        <f t="shared" si="46"/>
        <v>58.61156246945999</v>
      </c>
      <c r="NE36" s="37">
        <f t="shared" si="46"/>
        <v>0</v>
      </c>
      <c r="NF36" s="37">
        <f t="shared" si="46"/>
        <v>0</v>
      </c>
      <c r="NG36" s="37">
        <f t="shared" si="46"/>
        <v>58.61156246945999</v>
      </c>
      <c r="NH36" s="37">
        <f t="shared" si="46"/>
        <v>58.61156246945999</v>
      </c>
      <c r="NI36" s="37">
        <f t="shared" si="46"/>
        <v>58.61156246945999</v>
      </c>
      <c r="NJ36" s="37">
        <f t="shared" si="46"/>
        <v>58.61156246945999</v>
      </c>
      <c r="NK36" s="37">
        <f t="shared" si="46"/>
        <v>58.61156246945999</v>
      </c>
      <c r="NL36" s="37">
        <f t="shared" si="46"/>
        <v>0</v>
      </c>
      <c r="NM36" s="37">
        <f t="shared" si="46"/>
        <v>0</v>
      </c>
      <c r="NN36" s="37">
        <f t="shared" si="46"/>
        <v>58.61156246945999</v>
      </c>
      <c r="NO36" s="37">
        <f t="shared" si="46"/>
        <v>58.61156246945999</v>
      </c>
      <c r="NP36" s="37">
        <f t="shared" si="46"/>
        <v>58.61156246945999</v>
      </c>
      <c r="NQ36" s="37">
        <f t="shared" si="46"/>
        <v>58.61156246945999</v>
      </c>
      <c r="NR36" s="37">
        <f t="shared" si="46"/>
        <v>58.61156246945999</v>
      </c>
      <c r="NS36" s="37">
        <f t="shared" si="46"/>
        <v>0</v>
      </c>
      <c r="NT36" s="37">
        <f t="shared" si="46"/>
        <v>0</v>
      </c>
      <c r="NU36" s="37">
        <f t="shared" si="46"/>
        <v>58.61156246945999</v>
      </c>
      <c r="NV36" s="37">
        <f t="shared" si="46"/>
        <v>58.61156246945999</v>
      </c>
    </row>
    <row r="37" spans="1:387" s="38" customFormat="1" ht="10.199999999999999" x14ac:dyDescent="0.2">
      <c r="A37" s="31"/>
      <c r="B37" s="31"/>
      <c r="C37" s="31"/>
      <c r="D37" s="31"/>
      <c r="E37" s="31"/>
      <c r="F37" s="31"/>
      <c r="G37" s="31" t="str">
        <f>G31</f>
        <v>себестоимость продаж товаров</v>
      </c>
      <c r="H37" s="31"/>
      <c r="I37" s="31"/>
      <c r="J37" s="31" t="str">
        <f>IF($G37="","",INDEX(KPI!$H$11:$H$121,SUMIFS(KPI!$E$11:$E$121,KPI!$F$11:$F$121,$G37)))</f>
        <v>тыс.руб.</v>
      </c>
      <c r="K37" s="31"/>
      <c r="L37" s="31"/>
      <c r="M37" s="31"/>
      <c r="N37" s="31" t="str">
        <f>structure!$G$15</f>
        <v>товарная категория 5</v>
      </c>
      <c r="O37" s="31"/>
      <c r="P37" s="31"/>
      <c r="Q37" s="31"/>
      <c r="R37" s="37">
        <f t="shared" si="22"/>
        <v>3244.7328907669189</v>
      </c>
      <c r="S37" s="31"/>
      <c r="T37" s="31"/>
      <c r="U37" s="37">
        <f t="shared" ref="U37:CF37" si="47">U19-U28</f>
        <v>10.08</v>
      </c>
      <c r="V37" s="37">
        <f t="shared" si="47"/>
        <v>10.08</v>
      </c>
      <c r="W37" s="37">
        <f t="shared" si="47"/>
        <v>10.08</v>
      </c>
      <c r="X37" s="37">
        <f t="shared" si="47"/>
        <v>10.08</v>
      </c>
      <c r="Y37" s="37">
        <f t="shared" si="47"/>
        <v>10.08</v>
      </c>
      <c r="Z37" s="37">
        <f t="shared" si="47"/>
        <v>0</v>
      </c>
      <c r="AA37" s="37">
        <f t="shared" si="47"/>
        <v>0</v>
      </c>
      <c r="AB37" s="37">
        <f t="shared" si="47"/>
        <v>10.08</v>
      </c>
      <c r="AC37" s="37">
        <f t="shared" si="47"/>
        <v>10.08</v>
      </c>
      <c r="AD37" s="37">
        <f t="shared" si="47"/>
        <v>10.08</v>
      </c>
      <c r="AE37" s="37">
        <f t="shared" si="47"/>
        <v>10.08</v>
      </c>
      <c r="AF37" s="37">
        <f t="shared" si="47"/>
        <v>10.08</v>
      </c>
      <c r="AG37" s="37">
        <f t="shared" si="47"/>
        <v>0</v>
      </c>
      <c r="AH37" s="37">
        <f t="shared" si="47"/>
        <v>0</v>
      </c>
      <c r="AI37" s="37">
        <f t="shared" si="47"/>
        <v>10.08</v>
      </c>
      <c r="AJ37" s="37">
        <f t="shared" si="47"/>
        <v>10.08</v>
      </c>
      <c r="AK37" s="37">
        <f t="shared" si="47"/>
        <v>10.08</v>
      </c>
      <c r="AL37" s="37">
        <f t="shared" si="47"/>
        <v>10.08</v>
      </c>
      <c r="AM37" s="37">
        <f t="shared" si="47"/>
        <v>10.08</v>
      </c>
      <c r="AN37" s="37">
        <f t="shared" si="47"/>
        <v>0</v>
      </c>
      <c r="AO37" s="37">
        <f t="shared" si="47"/>
        <v>0</v>
      </c>
      <c r="AP37" s="37">
        <f t="shared" si="47"/>
        <v>10.08</v>
      </c>
      <c r="AQ37" s="37">
        <f t="shared" si="47"/>
        <v>10.08</v>
      </c>
      <c r="AR37" s="37">
        <f t="shared" si="47"/>
        <v>10.08</v>
      </c>
      <c r="AS37" s="37">
        <f t="shared" si="47"/>
        <v>10.08</v>
      </c>
      <c r="AT37" s="37">
        <f t="shared" si="47"/>
        <v>10.08</v>
      </c>
      <c r="AU37" s="37">
        <f t="shared" si="47"/>
        <v>0</v>
      </c>
      <c r="AV37" s="37">
        <f t="shared" si="47"/>
        <v>0</v>
      </c>
      <c r="AW37" s="37">
        <f t="shared" si="47"/>
        <v>10.08</v>
      </c>
      <c r="AX37" s="37">
        <f t="shared" si="47"/>
        <v>10.08</v>
      </c>
      <c r="AY37" s="37">
        <f t="shared" si="47"/>
        <v>10.08</v>
      </c>
      <c r="AZ37" s="37">
        <f t="shared" si="47"/>
        <v>12.600000000000001</v>
      </c>
      <c r="BA37" s="37">
        <f t="shared" si="47"/>
        <v>12.600000000000001</v>
      </c>
      <c r="BB37" s="37">
        <f t="shared" si="47"/>
        <v>0</v>
      </c>
      <c r="BC37" s="37">
        <f t="shared" si="47"/>
        <v>0</v>
      </c>
      <c r="BD37" s="37">
        <f t="shared" si="47"/>
        <v>12.600000000000001</v>
      </c>
      <c r="BE37" s="37">
        <f t="shared" si="47"/>
        <v>12.600000000000001</v>
      </c>
      <c r="BF37" s="37">
        <f t="shared" si="47"/>
        <v>12.600000000000001</v>
      </c>
      <c r="BG37" s="37">
        <f t="shared" si="47"/>
        <v>12.600000000000001</v>
      </c>
      <c r="BH37" s="37">
        <f t="shared" si="47"/>
        <v>12.600000000000001</v>
      </c>
      <c r="BI37" s="37">
        <f t="shared" si="47"/>
        <v>0</v>
      </c>
      <c r="BJ37" s="37">
        <f t="shared" si="47"/>
        <v>0</v>
      </c>
      <c r="BK37" s="37">
        <f t="shared" si="47"/>
        <v>12.600000000000001</v>
      </c>
      <c r="BL37" s="37">
        <f t="shared" si="47"/>
        <v>12.600000000000001</v>
      </c>
      <c r="BM37" s="37">
        <f t="shared" si="47"/>
        <v>12.600000000000001</v>
      </c>
      <c r="BN37" s="37">
        <f t="shared" si="47"/>
        <v>12.600000000000001</v>
      </c>
      <c r="BO37" s="37">
        <f t="shared" si="47"/>
        <v>12.600000000000001</v>
      </c>
      <c r="BP37" s="37">
        <f t="shared" si="47"/>
        <v>0</v>
      </c>
      <c r="BQ37" s="37">
        <f t="shared" si="47"/>
        <v>0</v>
      </c>
      <c r="BR37" s="37">
        <f t="shared" si="47"/>
        <v>12.600000000000001</v>
      </c>
      <c r="BS37" s="37">
        <f t="shared" si="47"/>
        <v>12.600000000000001</v>
      </c>
      <c r="BT37" s="37">
        <f t="shared" si="47"/>
        <v>12.600000000000001</v>
      </c>
      <c r="BU37" s="37">
        <f t="shared" si="47"/>
        <v>12.600000000000001</v>
      </c>
      <c r="BV37" s="37">
        <f t="shared" si="47"/>
        <v>12.600000000000001</v>
      </c>
      <c r="BW37" s="37">
        <f t="shared" si="47"/>
        <v>0</v>
      </c>
      <c r="BX37" s="37">
        <f t="shared" si="47"/>
        <v>0</v>
      </c>
      <c r="BY37" s="37">
        <f t="shared" si="47"/>
        <v>12.600000000000001</v>
      </c>
      <c r="BZ37" s="37">
        <f t="shared" si="47"/>
        <v>12.600000000000001</v>
      </c>
      <c r="CA37" s="37">
        <f t="shared" si="47"/>
        <v>12.600000000000001</v>
      </c>
      <c r="CB37" s="37">
        <f t="shared" si="47"/>
        <v>12.600000000000001</v>
      </c>
      <c r="CC37" s="37">
        <f t="shared" si="47"/>
        <v>12.600000000000001</v>
      </c>
      <c r="CD37" s="37">
        <f t="shared" si="47"/>
        <v>0</v>
      </c>
      <c r="CE37" s="37">
        <f t="shared" si="47"/>
        <v>0</v>
      </c>
      <c r="CF37" s="37">
        <f t="shared" si="47"/>
        <v>8.4</v>
      </c>
      <c r="CG37" s="37">
        <f t="shared" ref="CG37:ER37" si="48">CG19-CG28</f>
        <v>8.4</v>
      </c>
      <c r="CH37" s="37">
        <f t="shared" si="48"/>
        <v>8.4</v>
      </c>
      <c r="CI37" s="37">
        <f t="shared" si="48"/>
        <v>8.4</v>
      </c>
      <c r="CJ37" s="37">
        <f t="shared" si="48"/>
        <v>8.4</v>
      </c>
      <c r="CK37" s="37">
        <f t="shared" si="48"/>
        <v>0</v>
      </c>
      <c r="CL37" s="37">
        <f t="shared" si="48"/>
        <v>0</v>
      </c>
      <c r="CM37" s="37">
        <f t="shared" si="48"/>
        <v>8.4</v>
      </c>
      <c r="CN37" s="37">
        <f t="shared" si="48"/>
        <v>8.4</v>
      </c>
      <c r="CO37" s="37">
        <f t="shared" si="48"/>
        <v>8.4</v>
      </c>
      <c r="CP37" s="37">
        <f t="shared" si="48"/>
        <v>8.4</v>
      </c>
      <c r="CQ37" s="37">
        <f t="shared" si="48"/>
        <v>8.4</v>
      </c>
      <c r="CR37" s="37">
        <f t="shared" si="48"/>
        <v>0</v>
      </c>
      <c r="CS37" s="37">
        <f t="shared" si="48"/>
        <v>0</v>
      </c>
      <c r="CT37" s="37">
        <f t="shared" si="48"/>
        <v>8.4</v>
      </c>
      <c r="CU37" s="37">
        <f t="shared" si="48"/>
        <v>8.4</v>
      </c>
      <c r="CV37" s="37">
        <f t="shared" si="48"/>
        <v>8.4</v>
      </c>
      <c r="CW37" s="37">
        <f t="shared" si="48"/>
        <v>8.4</v>
      </c>
      <c r="CX37" s="37">
        <f t="shared" si="48"/>
        <v>8.4</v>
      </c>
      <c r="CY37" s="37">
        <f t="shared" si="48"/>
        <v>0</v>
      </c>
      <c r="CZ37" s="37">
        <f t="shared" si="48"/>
        <v>0</v>
      </c>
      <c r="DA37" s="37">
        <f t="shared" si="48"/>
        <v>8.4</v>
      </c>
      <c r="DB37" s="37">
        <f t="shared" si="48"/>
        <v>8.4</v>
      </c>
      <c r="DC37" s="37">
        <f t="shared" si="48"/>
        <v>8.4</v>
      </c>
      <c r="DD37" s="37">
        <f t="shared" si="48"/>
        <v>8.4</v>
      </c>
      <c r="DE37" s="37">
        <f t="shared" si="48"/>
        <v>8.4</v>
      </c>
      <c r="DF37" s="37">
        <f t="shared" si="48"/>
        <v>0</v>
      </c>
      <c r="DG37" s="37">
        <f t="shared" si="48"/>
        <v>0</v>
      </c>
      <c r="DH37" s="37">
        <f t="shared" si="48"/>
        <v>8.4</v>
      </c>
      <c r="DI37" s="37">
        <f t="shared" si="48"/>
        <v>8.3160000000000007</v>
      </c>
      <c r="DJ37" s="37">
        <f t="shared" si="48"/>
        <v>8.3160000000000007</v>
      </c>
      <c r="DK37" s="37">
        <f t="shared" si="48"/>
        <v>8.3160000000000007</v>
      </c>
      <c r="DL37" s="37">
        <f t="shared" si="48"/>
        <v>8.3160000000000007</v>
      </c>
      <c r="DM37" s="37">
        <f t="shared" si="48"/>
        <v>0</v>
      </c>
      <c r="DN37" s="37">
        <f t="shared" si="48"/>
        <v>0</v>
      </c>
      <c r="DO37" s="37">
        <f t="shared" si="48"/>
        <v>8.3160000000000007</v>
      </c>
      <c r="DP37" s="37">
        <f t="shared" si="48"/>
        <v>8.3160000000000007</v>
      </c>
      <c r="DQ37" s="37">
        <f t="shared" si="48"/>
        <v>8.3160000000000007</v>
      </c>
      <c r="DR37" s="37">
        <f t="shared" si="48"/>
        <v>8.3160000000000007</v>
      </c>
      <c r="DS37" s="37">
        <f t="shared" si="48"/>
        <v>8.3160000000000007</v>
      </c>
      <c r="DT37" s="37">
        <f t="shared" si="48"/>
        <v>0</v>
      </c>
      <c r="DU37" s="37">
        <f t="shared" si="48"/>
        <v>0</v>
      </c>
      <c r="DV37" s="37">
        <f t="shared" si="48"/>
        <v>8.3160000000000007</v>
      </c>
      <c r="DW37" s="37">
        <f t="shared" si="48"/>
        <v>8.3160000000000007</v>
      </c>
      <c r="DX37" s="37">
        <f t="shared" si="48"/>
        <v>8.3160000000000007</v>
      </c>
      <c r="DY37" s="37">
        <f t="shared" si="48"/>
        <v>8.3160000000000007</v>
      </c>
      <c r="DZ37" s="37">
        <f t="shared" si="48"/>
        <v>8.3160000000000007</v>
      </c>
      <c r="EA37" s="37">
        <f t="shared" si="48"/>
        <v>0</v>
      </c>
      <c r="EB37" s="37">
        <f t="shared" si="48"/>
        <v>0</v>
      </c>
      <c r="EC37" s="37">
        <f t="shared" si="48"/>
        <v>8.3160000000000007</v>
      </c>
      <c r="ED37" s="37">
        <f t="shared" si="48"/>
        <v>8.3160000000000007</v>
      </c>
      <c r="EE37" s="37">
        <f t="shared" si="48"/>
        <v>8.3160000000000007</v>
      </c>
      <c r="EF37" s="37">
        <f t="shared" si="48"/>
        <v>8.3160000000000007</v>
      </c>
      <c r="EG37" s="37">
        <f t="shared" si="48"/>
        <v>8.3160000000000007</v>
      </c>
      <c r="EH37" s="37">
        <f t="shared" si="48"/>
        <v>0</v>
      </c>
      <c r="EI37" s="37">
        <f t="shared" si="48"/>
        <v>0</v>
      </c>
      <c r="EJ37" s="37">
        <f t="shared" si="48"/>
        <v>8.3160000000000007</v>
      </c>
      <c r="EK37" s="37">
        <f t="shared" si="48"/>
        <v>8.3160000000000007</v>
      </c>
      <c r="EL37" s="37">
        <f t="shared" si="48"/>
        <v>8.3160000000000007</v>
      </c>
      <c r="EM37" s="37">
        <f t="shared" si="48"/>
        <v>8.3160000000000007</v>
      </c>
      <c r="EN37" s="37">
        <f t="shared" si="48"/>
        <v>9.9792000000000005</v>
      </c>
      <c r="EO37" s="37">
        <f t="shared" si="48"/>
        <v>0</v>
      </c>
      <c r="EP37" s="37">
        <f t="shared" si="48"/>
        <v>0</v>
      </c>
      <c r="EQ37" s="37">
        <f t="shared" si="48"/>
        <v>9.9792000000000005</v>
      </c>
      <c r="ER37" s="37">
        <f t="shared" si="48"/>
        <v>9.9792000000000005</v>
      </c>
      <c r="ES37" s="37">
        <f t="shared" ref="ES37:HD37" si="49">ES19-ES28</f>
        <v>9.9792000000000005</v>
      </c>
      <c r="ET37" s="37">
        <f t="shared" si="49"/>
        <v>9.9792000000000005</v>
      </c>
      <c r="EU37" s="37">
        <f t="shared" si="49"/>
        <v>9.9792000000000005</v>
      </c>
      <c r="EV37" s="37">
        <f t="shared" si="49"/>
        <v>0</v>
      </c>
      <c r="EW37" s="37">
        <f t="shared" si="49"/>
        <v>0</v>
      </c>
      <c r="EX37" s="37">
        <f t="shared" si="49"/>
        <v>9.9792000000000005</v>
      </c>
      <c r="EY37" s="37">
        <f t="shared" si="49"/>
        <v>9.9792000000000005</v>
      </c>
      <c r="EZ37" s="37">
        <f t="shared" si="49"/>
        <v>9.9792000000000005</v>
      </c>
      <c r="FA37" s="37">
        <f t="shared" si="49"/>
        <v>9.9792000000000005</v>
      </c>
      <c r="FB37" s="37">
        <f t="shared" si="49"/>
        <v>9.9792000000000005</v>
      </c>
      <c r="FC37" s="37">
        <f t="shared" si="49"/>
        <v>0</v>
      </c>
      <c r="FD37" s="37">
        <f t="shared" si="49"/>
        <v>0</v>
      </c>
      <c r="FE37" s="37">
        <f t="shared" si="49"/>
        <v>9.9792000000000005</v>
      </c>
      <c r="FF37" s="37">
        <f t="shared" si="49"/>
        <v>9.9792000000000005</v>
      </c>
      <c r="FG37" s="37">
        <f t="shared" si="49"/>
        <v>9.9792000000000005</v>
      </c>
      <c r="FH37" s="37">
        <f t="shared" si="49"/>
        <v>9.9792000000000005</v>
      </c>
      <c r="FI37" s="37">
        <f t="shared" si="49"/>
        <v>9.9792000000000005</v>
      </c>
      <c r="FJ37" s="37">
        <f t="shared" si="49"/>
        <v>0</v>
      </c>
      <c r="FK37" s="37">
        <f t="shared" si="49"/>
        <v>0</v>
      </c>
      <c r="FL37" s="37">
        <f t="shared" si="49"/>
        <v>9.9792000000000005</v>
      </c>
      <c r="FM37" s="37">
        <f t="shared" si="49"/>
        <v>9.9792000000000005</v>
      </c>
      <c r="FN37" s="37">
        <f t="shared" si="49"/>
        <v>9.9792000000000005</v>
      </c>
      <c r="FO37" s="37">
        <f t="shared" si="49"/>
        <v>9.9792000000000005</v>
      </c>
      <c r="FP37" s="37">
        <f t="shared" si="49"/>
        <v>9.9792000000000005</v>
      </c>
      <c r="FQ37" s="37">
        <f t="shared" si="49"/>
        <v>0</v>
      </c>
      <c r="FR37" s="37">
        <f t="shared" si="49"/>
        <v>0</v>
      </c>
      <c r="FS37" s="37">
        <f t="shared" si="49"/>
        <v>10.478159999999999</v>
      </c>
      <c r="FT37" s="37">
        <f t="shared" si="49"/>
        <v>10.478159999999999</v>
      </c>
      <c r="FU37" s="37">
        <f t="shared" si="49"/>
        <v>10.478159999999999</v>
      </c>
      <c r="FV37" s="37">
        <f t="shared" si="49"/>
        <v>10.478159999999999</v>
      </c>
      <c r="FW37" s="37">
        <f t="shared" si="49"/>
        <v>10.478159999999999</v>
      </c>
      <c r="FX37" s="37">
        <f t="shared" si="49"/>
        <v>0</v>
      </c>
      <c r="FY37" s="37">
        <f t="shared" si="49"/>
        <v>0</v>
      </c>
      <c r="FZ37" s="37">
        <f t="shared" si="49"/>
        <v>10.478159999999999</v>
      </c>
      <c r="GA37" s="37">
        <f t="shared" si="49"/>
        <v>10.478159999999999</v>
      </c>
      <c r="GB37" s="37">
        <f t="shared" si="49"/>
        <v>10.478159999999999</v>
      </c>
      <c r="GC37" s="37">
        <f t="shared" si="49"/>
        <v>10.478159999999999</v>
      </c>
      <c r="GD37" s="37">
        <f t="shared" si="49"/>
        <v>10.478159999999999</v>
      </c>
      <c r="GE37" s="37">
        <f t="shared" si="49"/>
        <v>0</v>
      </c>
      <c r="GF37" s="37">
        <f t="shared" si="49"/>
        <v>0</v>
      </c>
      <c r="GG37" s="37">
        <f t="shared" si="49"/>
        <v>10.478159999999999</v>
      </c>
      <c r="GH37" s="37">
        <f t="shared" si="49"/>
        <v>10.478159999999999</v>
      </c>
      <c r="GI37" s="37">
        <f t="shared" si="49"/>
        <v>10.478159999999999</v>
      </c>
      <c r="GJ37" s="37">
        <f t="shared" si="49"/>
        <v>10.478159999999999</v>
      </c>
      <c r="GK37" s="37">
        <f t="shared" si="49"/>
        <v>10.478159999999999</v>
      </c>
      <c r="GL37" s="37">
        <f t="shared" si="49"/>
        <v>0</v>
      </c>
      <c r="GM37" s="37">
        <f t="shared" si="49"/>
        <v>0</v>
      </c>
      <c r="GN37" s="37">
        <f t="shared" si="49"/>
        <v>10.478159999999999</v>
      </c>
      <c r="GO37" s="37">
        <f t="shared" si="49"/>
        <v>10.478159999999999</v>
      </c>
      <c r="GP37" s="37">
        <f t="shared" si="49"/>
        <v>10.478159999999999</v>
      </c>
      <c r="GQ37" s="37">
        <f t="shared" si="49"/>
        <v>10.478159999999999</v>
      </c>
      <c r="GR37" s="37">
        <f t="shared" si="49"/>
        <v>10.478159999999999</v>
      </c>
      <c r="GS37" s="37">
        <f t="shared" si="49"/>
        <v>0</v>
      </c>
      <c r="GT37" s="37">
        <f t="shared" si="49"/>
        <v>0</v>
      </c>
      <c r="GU37" s="37">
        <f t="shared" si="49"/>
        <v>10.478159999999999</v>
      </c>
      <c r="GV37" s="37">
        <f t="shared" si="49"/>
        <v>10.478159999999999</v>
      </c>
      <c r="GW37" s="37">
        <f t="shared" si="49"/>
        <v>11.613294</v>
      </c>
      <c r="GX37" s="37">
        <f t="shared" si="49"/>
        <v>11.613294</v>
      </c>
      <c r="GY37" s="37">
        <f t="shared" si="49"/>
        <v>11.613294</v>
      </c>
      <c r="GZ37" s="37">
        <f t="shared" si="49"/>
        <v>0</v>
      </c>
      <c r="HA37" s="37">
        <f t="shared" si="49"/>
        <v>0</v>
      </c>
      <c r="HB37" s="37">
        <f t="shared" si="49"/>
        <v>11.613294</v>
      </c>
      <c r="HC37" s="37">
        <f t="shared" si="49"/>
        <v>11.613294</v>
      </c>
      <c r="HD37" s="37">
        <f t="shared" si="49"/>
        <v>11.613294</v>
      </c>
      <c r="HE37" s="37">
        <f t="shared" ref="HE37:JP37" si="50">HE19-HE28</f>
        <v>11.613294</v>
      </c>
      <c r="HF37" s="37">
        <f t="shared" si="50"/>
        <v>11.613294</v>
      </c>
      <c r="HG37" s="37">
        <f t="shared" si="50"/>
        <v>0</v>
      </c>
      <c r="HH37" s="37">
        <f t="shared" si="50"/>
        <v>0</v>
      </c>
      <c r="HI37" s="37">
        <f t="shared" si="50"/>
        <v>11.613294</v>
      </c>
      <c r="HJ37" s="37">
        <f t="shared" si="50"/>
        <v>11.613294</v>
      </c>
      <c r="HK37" s="37">
        <f t="shared" si="50"/>
        <v>11.613294</v>
      </c>
      <c r="HL37" s="37">
        <f t="shared" si="50"/>
        <v>11.613294</v>
      </c>
      <c r="HM37" s="37">
        <f t="shared" si="50"/>
        <v>11.613294</v>
      </c>
      <c r="HN37" s="37">
        <f t="shared" si="50"/>
        <v>0</v>
      </c>
      <c r="HO37" s="37">
        <f t="shared" si="50"/>
        <v>0</v>
      </c>
      <c r="HP37" s="37">
        <f t="shared" si="50"/>
        <v>11.613294</v>
      </c>
      <c r="HQ37" s="37">
        <f t="shared" si="50"/>
        <v>11.613294</v>
      </c>
      <c r="HR37" s="37">
        <f t="shared" si="50"/>
        <v>11.613294</v>
      </c>
      <c r="HS37" s="37">
        <f t="shared" si="50"/>
        <v>11.613294</v>
      </c>
      <c r="HT37" s="37">
        <f t="shared" si="50"/>
        <v>11.613294</v>
      </c>
      <c r="HU37" s="37">
        <f t="shared" si="50"/>
        <v>0</v>
      </c>
      <c r="HV37" s="37">
        <f t="shared" si="50"/>
        <v>0</v>
      </c>
      <c r="HW37" s="37">
        <f t="shared" si="50"/>
        <v>11.613294</v>
      </c>
      <c r="HX37" s="37">
        <f t="shared" si="50"/>
        <v>11.613294</v>
      </c>
      <c r="HY37" s="37">
        <f t="shared" si="50"/>
        <v>11.613294</v>
      </c>
      <c r="HZ37" s="37">
        <f t="shared" si="50"/>
        <v>11.613294</v>
      </c>
      <c r="IA37" s="37">
        <f t="shared" si="50"/>
        <v>11.613294</v>
      </c>
      <c r="IB37" s="37">
        <f t="shared" si="50"/>
        <v>0</v>
      </c>
      <c r="IC37" s="37">
        <f t="shared" si="50"/>
        <v>0</v>
      </c>
      <c r="ID37" s="37">
        <f t="shared" si="50"/>
        <v>10.68423048</v>
      </c>
      <c r="IE37" s="37">
        <f t="shared" si="50"/>
        <v>10.68423048</v>
      </c>
      <c r="IF37" s="37">
        <f t="shared" si="50"/>
        <v>10.68423048</v>
      </c>
      <c r="IG37" s="37">
        <f t="shared" si="50"/>
        <v>10.68423048</v>
      </c>
      <c r="IH37" s="37">
        <f t="shared" si="50"/>
        <v>10.68423048</v>
      </c>
      <c r="II37" s="37">
        <f t="shared" si="50"/>
        <v>0</v>
      </c>
      <c r="IJ37" s="37">
        <f t="shared" si="50"/>
        <v>0</v>
      </c>
      <c r="IK37" s="37">
        <f t="shared" si="50"/>
        <v>10.68423048</v>
      </c>
      <c r="IL37" s="37">
        <f t="shared" si="50"/>
        <v>10.68423048</v>
      </c>
      <c r="IM37" s="37">
        <f t="shared" si="50"/>
        <v>10.68423048</v>
      </c>
      <c r="IN37" s="37">
        <f t="shared" si="50"/>
        <v>10.68423048</v>
      </c>
      <c r="IO37" s="37">
        <f t="shared" si="50"/>
        <v>10.68423048</v>
      </c>
      <c r="IP37" s="37">
        <f t="shared" si="50"/>
        <v>0</v>
      </c>
      <c r="IQ37" s="37">
        <f t="shared" si="50"/>
        <v>0</v>
      </c>
      <c r="IR37" s="37">
        <f t="shared" si="50"/>
        <v>10.68423048</v>
      </c>
      <c r="IS37" s="37">
        <f t="shared" si="50"/>
        <v>10.68423048</v>
      </c>
      <c r="IT37" s="37">
        <f t="shared" si="50"/>
        <v>10.68423048</v>
      </c>
      <c r="IU37" s="37">
        <f t="shared" si="50"/>
        <v>10.68423048</v>
      </c>
      <c r="IV37" s="37">
        <f t="shared" si="50"/>
        <v>10.68423048</v>
      </c>
      <c r="IW37" s="37">
        <f t="shared" si="50"/>
        <v>0</v>
      </c>
      <c r="IX37" s="37">
        <f t="shared" si="50"/>
        <v>0</v>
      </c>
      <c r="IY37" s="37">
        <f t="shared" si="50"/>
        <v>10.68423048</v>
      </c>
      <c r="IZ37" s="37">
        <f t="shared" si="50"/>
        <v>10.68423048</v>
      </c>
      <c r="JA37" s="37">
        <f t="shared" si="50"/>
        <v>10.68423048</v>
      </c>
      <c r="JB37" s="37">
        <f t="shared" si="50"/>
        <v>10.68423048</v>
      </c>
      <c r="JC37" s="37">
        <f t="shared" si="50"/>
        <v>10.68423048</v>
      </c>
      <c r="JD37" s="37">
        <f t="shared" si="50"/>
        <v>0</v>
      </c>
      <c r="JE37" s="37">
        <f t="shared" si="50"/>
        <v>0</v>
      </c>
      <c r="JF37" s="37">
        <f t="shared" si="50"/>
        <v>11.004757394399999</v>
      </c>
      <c r="JG37" s="37">
        <f t="shared" si="50"/>
        <v>11.004757394399999</v>
      </c>
      <c r="JH37" s="37">
        <f t="shared" si="50"/>
        <v>11.004757394399999</v>
      </c>
      <c r="JI37" s="37">
        <f t="shared" si="50"/>
        <v>11.004757394399999</v>
      </c>
      <c r="JJ37" s="37">
        <f t="shared" si="50"/>
        <v>11.004757394399999</v>
      </c>
      <c r="JK37" s="37">
        <f t="shared" si="50"/>
        <v>0</v>
      </c>
      <c r="JL37" s="37">
        <f t="shared" si="50"/>
        <v>0</v>
      </c>
      <c r="JM37" s="37">
        <f t="shared" si="50"/>
        <v>11.004757394399999</v>
      </c>
      <c r="JN37" s="37">
        <f t="shared" si="50"/>
        <v>11.004757394399999</v>
      </c>
      <c r="JO37" s="37">
        <f t="shared" si="50"/>
        <v>11.004757394399999</v>
      </c>
      <c r="JP37" s="37">
        <f t="shared" si="50"/>
        <v>11.004757394399999</v>
      </c>
      <c r="JQ37" s="37">
        <f t="shared" ref="JQ37:MB37" si="51">JQ19-JQ28</f>
        <v>11.004757394399999</v>
      </c>
      <c r="JR37" s="37">
        <f t="shared" si="51"/>
        <v>0</v>
      </c>
      <c r="JS37" s="37">
        <f t="shared" si="51"/>
        <v>0</v>
      </c>
      <c r="JT37" s="37">
        <f t="shared" si="51"/>
        <v>11.004757394399999</v>
      </c>
      <c r="JU37" s="37">
        <f t="shared" si="51"/>
        <v>11.004757394399999</v>
      </c>
      <c r="JV37" s="37">
        <f t="shared" si="51"/>
        <v>11.004757394399999</v>
      </c>
      <c r="JW37" s="37">
        <f t="shared" si="51"/>
        <v>11.004757394399999</v>
      </c>
      <c r="JX37" s="37">
        <f t="shared" si="51"/>
        <v>11.004757394399999</v>
      </c>
      <c r="JY37" s="37">
        <f t="shared" si="51"/>
        <v>0</v>
      </c>
      <c r="JZ37" s="37">
        <f t="shared" si="51"/>
        <v>0</v>
      </c>
      <c r="KA37" s="37">
        <f t="shared" si="51"/>
        <v>11.004757394399999</v>
      </c>
      <c r="KB37" s="37">
        <f t="shared" si="51"/>
        <v>11.004757394399999</v>
      </c>
      <c r="KC37" s="37">
        <f t="shared" si="51"/>
        <v>11.004757394399999</v>
      </c>
      <c r="KD37" s="37">
        <f t="shared" si="51"/>
        <v>11.004757394399999</v>
      </c>
      <c r="KE37" s="37">
        <f t="shared" si="51"/>
        <v>11.004757394399999</v>
      </c>
      <c r="KF37" s="37">
        <f t="shared" si="51"/>
        <v>0</v>
      </c>
      <c r="KG37" s="37">
        <f t="shared" si="51"/>
        <v>0</v>
      </c>
      <c r="KH37" s="37">
        <f t="shared" si="51"/>
        <v>11.004757394399999</v>
      </c>
      <c r="KI37" s="37">
        <f t="shared" si="51"/>
        <v>11.004757394399999</v>
      </c>
      <c r="KJ37" s="37">
        <f t="shared" si="51"/>
        <v>14.410991826</v>
      </c>
      <c r="KK37" s="37">
        <f t="shared" si="51"/>
        <v>14.410991826</v>
      </c>
      <c r="KL37" s="37">
        <f t="shared" si="51"/>
        <v>14.410991826</v>
      </c>
      <c r="KM37" s="37">
        <f t="shared" si="51"/>
        <v>0</v>
      </c>
      <c r="KN37" s="37">
        <f t="shared" si="51"/>
        <v>0</v>
      </c>
      <c r="KO37" s="37">
        <f t="shared" si="51"/>
        <v>14.410991826</v>
      </c>
      <c r="KP37" s="37">
        <f t="shared" si="51"/>
        <v>14.410991826</v>
      </c>
      <c r="KQ37" s="37">
        <f t="shared" si="51"/>
        <v>14.410991826</v>
      </c>
      <c r="KR37" s="37">
        <f t="shared" si="51"/>
        <v>14.410991826</v>
      </c>
      <c r="KS37" s="37">
        <f t="shared" si="51"/>
        <v>14.410991826</v>
      </c>
      <c r="KT37" s="37">
        <f t="shared" si="51"/>
        <v>0</v>
      </c>
      <c r="KU37" s="37">
        <f t="shared" si="51"/>
        <v>0</v>
      </c>
      <c r="KV37" s="37">
        <f t="shared" si="51"/>
        <v>14.410991826</v>
      </c>
      <c r="KW37" s="37">
        <f t="shared" si="51"/>
        <v>14.410991826</v>
      </c>
      <c r="KX37" s="37">
        <f t="shared" si="51"/>
        <v>14.410991826</v>
      </c>
      <c r="KY37" s="37">
        <f t="shared" si="51"/>
        <v>14.410991826</v>
      </c>
      <c r="KZ37" s="37">
        <f t="shared" si="51"/>
        <v>14.410991826</v>
      </c>
      <c r="LA37" s="37">
        <f t="shared" si="51"/>
        <v>0</v>
      </c>
      <c r="LB37" s="37">
        <f t="shared" si="51"/>
        <v>0</v>
      </c>
      <c r="LC37" s="37">
        <f t="shared" si="51"/>
        <v>14.410991826</v>
      </c>
      <c r="LD37" s="37">
        <f t="shared" si="51"/>
        <v>14.410991826</v>
      </c>
      <c r="LE37" s="37">
        <f t="shared" si="51"/>
        <v>14.410991826</v>
      </c>
      <c r="LF37" s="37">
        <f t="shared" si="51"/>
        <v>14.410991826</v>
      </c>
      <c r="LG37" s="37">
        <f t="shared" si="51"/>
        <v>14.410991826</v>
      </c>
      <c r="LH37" s="37">
        <f t="shared" si="51"/>
        <v>0</v>
      </c>
      <c r="LI37" s="37">
        <f t="shared" si="51"/>
        <v>0</v>
      </c>
      <c r="LJ37" s="37">
        <f t="shared" si="51"/>
        <v>14.410991826</v>
      </c>
      <c r="LK37" s="37">
        <f t="shared" si="51"/>
        <v>14.410991826</v>
      </c>
      <c r="LL37" s="37">
        <f t="shared" si="51"/>
        <v>14.410991826</v>
      </c>
      <c r="LM37" s="37">
        <f t="shared" si="51"/>
        <v>14.410991826</v>
      </c>
      <c r="LN37" s="37">
        <f t="shared" si="51"/>
        <v>18.734289373800003</v>
      </c>
      <c r="LO37" s="37">
        <f t="shared" si="51"/>
        <v>0</v>
      </c>
      <c r="LP37" s="37">
        <f t="shared" si="51"/>
        <v>0</v>
      </c>
      <c r="LQ37" s="37">
        <f t="shared" si="51"/>
        <v>18.734289373800003</v>
      </c>
      <c r="LR37" s="37">
        <f t="shared" si="51"/>
        <v>18.734289373800003</v>
      </c>
      <c r="LS37" s="37">
        <f t="shared" si="51"/>
        <v>18.734289373800003</v>
      </c>
      <c r="LT37" s="37">
        <f t="shared" si="51"/>
        <v>18.734289373800003</v>
      </c>
      <c r="LU37" s="37">
        <f t="shared" si="51"/>
        <v>18.734289373800003</v>
      </c>
      <c r="LV37" s="37">
        <f t="shared" si="51"/>
        <v>0</v>
      </c>
      <c r="LW37" s="37">
        <f t="shared" si="51"/>
        <v>0</v>
      </c>
      <c r="LX37" s="37">
        <f t="shared" si="51"/>
        <v>18.734289373800003</v>
      </c>
      <c r="LY37" s="37">
        <f t="shared" si="51"/>
        <v>18.734289373800003</v>
      </c>
      <c r="LZ37" s="37">
        <f t="shared" si="51"/>
        <v>18.734289373800003</v>
      </c>
      <c r="MA37" s="37">
        <f t="shared" si="51"/>
        <v>18.734289373800003</v>
      </c>
      <c r="MB37" s="37">
        <f t="shared" si="51"/>
        <v>18.734289373800003</v>
      </c>
      <c r="MC37" s="37">
        <f t="shared" ref="MC37:NV37" si="52">MC19-MC28</f>
        <v>0</v>
      </c>
      <c r="MD37" s="37">
        <f t="shared" si="52"/>
        <v>0</v>
      </c>
      <c r="ME37" s="37">
        <f t="shared" si="52"/>
        <v>18.734289373800003</v>
      </c>
      <c r="MF37" s="37">
        <f t="shared" si="52"/>
        <v>18.734289373800003</v>
      </c>
      <c r="MG37" s="37">
        <f t="shared" si="52"/>
        <v>18.734289373800003</v>
      </c>
      <c r="MH37" s="37">
        <f t="shared" si="52"/>
        <v>18.734289373800003</v>
      </c>
      <c r="MI37" s="37">
        <f t="shared" si="52"/>
        <v>18.734289373800003</v>
      </c>
      <c r="MJ37" s="37">
        <f t="shared" si="52"/>
        <v>0</v>
      </c>
      <c r="MK37" s="37">
        <f t="shared" si="52"/>
        <v>0</v>
      </c>
      <c r="ML37" s="37">
        <f t="shared" si="52"/>
        <v>18.734289373800003</v>
      </c>
      <c r="MM37" s="37">
        <f t="shared" si="52"/>
        <v>18.734289373800003</v>
      </c>
      <c r="MN37" s="37">
        <f t="shared" si="52"/>
        <v>18.734289373800003</v>
      </c>
      <c r="MO37" s="37">
        <f t="shared" si="52"/>
        <v>18.734289373800003</v>
      </c>
      <c r="MP37" s="37">
        <f t="shared" si="52"/>
        <v>18.734289373800003</v>
      </c>
      <c r="MQ37" s="37">
        <f t="shared" si="52"/>
        <v>0</v>
      </c>
      <c r="MR37" s="37">
        <f t="shared" si="52"/>
        <v>0</v>
      </c>
      <c r="MS37" s="37">
        <f t="shared" si="52"/>
        <v>22.481147248559999</v>
      </c>
      <c r="MT37" s="37">
        <f t="shared" si="52"/>
        <v>22.481147248559999</v>
      </c>
      <c r="MU37" s="37">
        <f t="shared" si="52"/>
        <v>22.481147248559999</v>
      </c>
      <c r="MV37" s="37">
        <f t="shared" si="52"/>
        <v>22.481147248559999</v>
      </c>
      <c r="MW37" s="37">
        <f t="shared" si="52"/>
        <v>22.481147248559999</v>
      </c>
      <c r="MX37" s="37">
        <f t="shared" si="52"/>
        <v>0</v>
      </c>
      <c r="MY37" s="37">
        <f t="shared" si="52"/>
        <v>0</v>
      </c>
      <c r="MZ37" s="37">
        <f t="shared" si="52"/>
        <v>22.481147248559999</v>
      </c>
      <c r="NA37" s="37">
        <f t="shared" si="52"/>
        <v>22.481147248559999</v>
      </c>
      <c r="NB37" s="37">
        <f t="shared" si="52"/>
        <v>22.481147248559999</v>
      </c>
      <c r="NC37" s="37">
        <f t="shared" si="52"/>
        <v>22.481147248559999</v>
      </c>
      <c r="ND37" s="37">
        <f t="shared" si="52"/>
        <v>22.481147248559999</v>
      </c>
      <c r="NE37" s="37">
        <f t="shared" si="52"/>
        <v>0</v>
      </c>
      <c r="NF37" s="37">
        <f t="shared" si="52"/>
        <v>0</v>
      </c>
      <c r="NG37" s="37">
        <f t="shared" si="52"/>
        <v>22.481147248559999</v>
      </c>
      <c r="NH37" s="37">
        <f t="shared" si="52"/>
        <v>22.481147248559999</v>
      </c>
      <c r="NI37" s="37">
        <f t="shared" si="52"/>
        <v>22.481147248559999</v>
      </c>
      <c r="NJ37" s="37">
        <f t="shared" si="52"/>
        <v>22.481147248559999</v>
      </c>
      <c r="NK37" s="37">
        <f t="shared" si="52"/>
        <v>22.481147248559999</v>
      </c>
      <c r="NL37" s="37">
        <f t="shared" si="52"/>
        <v>0</v>
      </c>
      <c r="NM37" s="37">
        <f t="shared" si="52"/>
        <v>0</v>
      </c>
      <c r="NN37" s="37">
        <f t="shared" si="52"/>
        <v>22.481147248559999</v>
      </c>
      <c r="NO37" s="37">
        <f t="shared" si="52"/>
        <v>22.481147248559999</v>
      </c>
      <c r="NP37" s="37">
        <f t="shared" si="52"/>
        <v>22.481147248559999</v>
      </c>
      <c r="NQ37" s="37">
        <f t="shared" si="52"/>
        <v>22.481147248559999</v>
      </c>
      <c r="NR37" s="37">
        <f t="shared" si="52"/>
        <v>22.481147248559999</v>
      </c>
      <c r="NS37" s="37">
        <f t="shared" si="52"/>
        <v>0</v>
      </c>
      <c r="NT37" s="37">
        <f t="shared" si="52"/>
        <v>0</v>
      </c>
      <c r="NU37" s="37">
        <f t="shared" si="52"/>
        <v>22.481147248559999</v>
      </c>
      <c r="NV37" s="37">
        <f t="shared" si="52"/>
        <v>22.481147248559999</v>
      </c>
    </row>
    <row r="38" spans="1:387" s="38" customFormat="1" ht="10.199999999999999" x14ac:dyDescent="0.2">
      <c r="A38" s="31"/>
      <c r="B38" s="31"/>
      <c r="C38" s="31"/>
      <c r="D38" s="31"/>
      <c r="E38" s="31"/>
      <c r="F38" s="31"/>
      <c r="G38" s="31" t="str">
        <f>G31</f>
        <v>себестоимость продаж товаров</v>
      </c>
      <c r="H38" s="31"/>
      <c r="I38" s="31"/>
      <c r="J38" s="31" t="str">
        <f>IF($G38="","",INDEX(KPI!$H$11:$H$121,SUMIFS(KPI!$E$11:$E$121,KPI!$F$11:$F$121,$G38)))</f>
        <v>тыс.руб.</v>
      </c>
      <c r="K38" s="31"/>
      <c r="L38" s="31"/>
      <c r="M38" s="31"/>
      <c r="N38" s="31" t="str">
        <f>structure!$G$16</f>
        <v>прочие товарные категории</v>
      </c>
      <c r="O38" s="31"/>
      <c r="P38" s="31"/>
      <c r="Q38" s="31"/>
      <c r="R38" s="37">
        <f t="shared" si="22"/>
        <v>1506.4831278560744</v>
      </c>
      <c r="S38" s="31"/>
      <c r="T38" s="31"/>
      <c r="U38" s="37">
        <f t="shared" ref="U38:CF38" si="53">U20-U29</f>
        <v>4.6800000000000042</v>
      </c>
      <c r="V38" s="37">
        <f t="shared" si="53"/>
        <v>4.6800000000000042</v>
      </c>
      <c r="W38" s="37">
        <f t="shared" si="53"/>
        <v>4.6800000000000042</v>
      </c>
      <c r="X38" s="37">
        <f t="shared" si="53"/>
        <v>4.6800000000000042</v>
      </c>
      <c r="Y38" s="37">
        <f t="shared" si="53"/>
        <v>4.6800000000000042</v>
      </c>
      <c r="Z38" s="37">
        <f t="shared" si="53"/>
        <v>0</v>
      </c>
      <c r="AA38" s="37">
        <f t="shared" si="53"/>
        <v>0</v>
      </c>
      <c r="AB38" s="37">
        <f t="shared" si="53"/>
        <v>4.6800000000000042</v>
      </c>
      <c r="AC38" s="37">
        <f t="shared" si="53"/>
        <v>4.6800000000000042</v>
      </c>
      <c r="AD38" s="37">
        <f t="shared" si="53"/>
        <v>4.6800000000000042</v>
      </c>
      <c r="AE38" s="37">
        <f t="shared" si="53"/>
        <v>4.6800000000000042</v>
      </c>
      <c r="AF38" s="37">
        <f t="shared" si="53"/>
        <v>4.6800000000000042</v>
      </c>
      <c r="AG38" s="37">
        <f t="shared" si="53"/>
        <v>0</v>
      </c>
      <c r="AH38" s="37">
        <f t="shared" si="53"/>
        <v>0</v>
      </c>
      <c r="AI38" s="37">
        <f t="shared" si="53"/>
        <v>4.6800000000000042</v>
      </c>
      <c r="AJ38" s="37">
        <f t="shared" si="53"/>
        <v>4.6800000000000042</v>
      </c>
      <c r="AK38" s="37">
        <f t="shared" si="53"/>
        <v>4.6800000000000042</v>
      </c>
      <c r="AL38" s="37">
        <f t="shared" si="53"/>
        <v>4.6800000000000042</v>
      </c>
      <c r="AM38" s="37">
        <f t="shared" si="53"/>
        <v>4.6800000000000042</v>
      </c>
      <c r="AN38" s="37">
        <f t="shared" si="53"/>
        <v>0</v>
      </c>
      <c r="AO38" s="37">
        <f t="shared" si="53"/>
        <v>0</v>
      </c>
      <c r="AP38" s="37">
        <f t="shared" si="53"/>
        <v>4.6800000000000042</v>
      </c>
      <c r="AQ38" s="37">
        <f t="shared" si="53"/>
        <v>4.6800000000000042</v>
      </c>
      <c r="AR38" s="37">
        <f t="shared" si="53"/>
        <v>4.6800000000000042</v>
      </c>
      <c r="AS38" s="37">
        <f t="shared" si="53"/>
        <v>4.6800000000000042</v>
      </c>
      <c r="AT38" s="37">
        <f t="shared" si="53"/>
        <v>4.6800000000000042</v>
      </c>
      <c r="AU38" s="37">
        <f t="shared" si="53"/>
        <v>0</v>
      </c>
      <c r="AV38" s="37">
        <f t="shared" si="53"/>
        <v>0</v>
      </c>
      <c r="AW38" s="37">
        <f t="shared" si="53"/>
        <v>4.6800000000000042</v>
      </c>
      <c r="AX38" s="37">
        <f t="shared" si="53"/>
        <v>4.6800000000000042</v>
      </c>
      <c r="AY38" s="37">
        <f t="shared" si="53"/>
        <v>4.6800000000000042</v>
      </c>
      <c r="AZ38" s="37">
        <f t="shared" si="53"/>
        <v>5.850000000000005</v>
      </c>
      <c r="BA38" s="37">
        <f t="shared" si="53"/>
        <v>5.850000000000005</v>
      </c>
      <c r="BB38" s="37">
        <f t="shared" si="53"/>
        <v>0</v>
      </c>
      <c r="BC38" s="37">
        <f t="shared" si="53"/>
        <v>0</v>
      </c>
      <c r="BD38" s="37">
        <f t="shared" si="53"/>
        <v>5.850000000000005</v>
      </c>
      <c r="BE38" s="37">
        <f t="shared" si="53"/>
        <v>5.850000000000005</v>
      </c>
      <c r="BF38" s="37">
        <f t="shared" si="53"/>
        <v>5.850000000000005</v>
      </c>
      <c r="BG38" s="37">
        <f t="shared" si="53"/>
        <v>5.850000000000005</v>
      </c>
      <c r="BH38" s="37">
        <f t="shared" si="53"/>
        <v>5.850000000000005</v>
      </c>
      <c r="BI38" s="37">
        <f t="shared" si="53"/>
        <v>0</v>
      </c>
      <c r="BJ38" s="37">
        <f t="shared" si="53"/>
        <v>0</v>
      </c>
      <c r="BK38" s="37">
        <f t="shared" si="53"/>
        <v>5.850000000000005</v>
      </c>
      <c r="BL38" s="37">
        <f t="shared" si="53"/>
        <v>5.850000000000005</v>
      </c>
      <c r="BM38" s="37">
        <f t="shared" si="53"/>
        <v>5.850000000000005</v>
      </c>
      <c r="BN38" s="37">
        <f t="shared" si="53"/>
        <v>5.850000000000005</v>
      </c>
      <c r="BO38" s="37">
        <f t="shared" si="53"/>
        <v>5.850000000000005</v>
      </c>
      <c r="BP38" s="37">
        <f t="shared" si="53"/>
        <v>0</v>
      </c>
      <c r="BQ38" s="37">
        <f t="shared" si="53"/>
        <v>0</v>
      </c>
      <c r="BR38" s="37">
        <f t="shared" si="53"/>
        <v>5.850000000000005</v>
      </c>
      <c r="BS38" s="37">
        <f t="shared" si="53"/>
        <v>5.850000000000005</v>
      </c>
      <c r="BT38" s="37">
        <f t="shared" si="53"/>
        <v>5.850000000000005</v>
      </c>
      <c r="BU38" s="37">
        <f t="shared" si="53"/>
        <v>5.850000000000005</v>
      </c>
      <c r="BV38" s="37">
        <f t="shared" si="53"/>
        <v>5.850000000000005</v>
      </c>
      <c r="BW38" s="37">
        <f t="shared" si="53"/>
        <v>0</v>
      </c>
      <c r="BX38" s="37">
        <f t="shared" si="53"/>
        <v>0</v>
      </c>
      <c r="BY38" s="37">
        <f t="shared" si="53"/>
        <v>5.850000000000005</v>
      </c>
      <c r="BZ38" s="37">
        <f t="shared" si="53"/>
        <v>5.850000000000005</v>
      </c>
      <c r="CA38" s="37">
        <f t="shared" si="53"/>
        <v>5.850000000000005</v>
      </c>
      <c r="CB38" s="37">
        <f t="shared" si="53"/>
        <v>5.850000000000005</v>
      </c>
      <c r="CC38" s="37">
        <f t="shared" si="53"/>
        <v>5.850000000000005</v>
      </c>
      <c r="CD38" s="37">
        <f t="shared" si="53"/>
        <v>0</v>
      </c>
      <c r="CE38" s="37">
        <f t="shared" si="53"/>
        <v>0</v>
      </c>
      <c r="CF38" s="37">
        <f t="shared" si="53"/>
        <v>3.9000000000000035</v>
      </c>
      <c r="CG38" s="37">
        <f t="shared" ref="CG38:ER38" si="54">CG20-CG29</f>
        <v>3.9000000000000035</v>
      </c>
      <c r="CH38" s="37">
        <f t="shared" si="54"/>
        <v>3.9000000000000035</v>
      </c>
      <c r="CI38" s="37">
        <f t="shared" si="54"/>
        <v>3.9000000000000035</v>
      </c>
      <c r="CJ38" s="37">
        <f t="shared" si="54"/>
        <v>3.9000000000000035</v>
      </c>
      <c r="CK38" s="37">
        <f t="shared" si="54"/>
        <v>0</v>
      </c>
      <c r="CL38" s="37">
        <f t="shared" si="54"/>
        <v>0</v>
      </c>
      <c r="CM38" s="37">
        <f t="shared" si="54"/>
        <v>3.9000000000000035</v>
      </c>
      <c r="CN38" s="37">
        <f t="shared" si="54"/>
        <v>3.9000000000000035</v>
      </c>
      <c r="CO38" s="37">
        <f t="shared" si="54"/>
        <v>3.9000000000000035</v>
      </c>
      <c r="CP38" s="37">
        <f t="shared" si="54"/>
        <v>3.9000000000000035</v>
      </c>
      <c r="CQ38" s="37">
        <f t="shared" si="54"/>
        <v>3.9000000000000035</v>
      </c>
      <c r="CR38" s="37">
        <f t="shared" si="54"/>
        <v>0</v>
      </c>
      <c r="CS38" s="37">
        <f t="shared" si="54"/>
        <v>0</v>
      </c>
      <c r="CT38" s="37">
        <f t="shared" si="54"/>
        <v>3.9000000000000035</v>
      </c>
      <c r="CU38" s="37">
        <f t="shared" si="54"/>
        <v>3.9000000000000035</v>
      </c>
      <c r="CV38" s="37">
        <f t="shared" si="54"/>
        <v>3.9000000000000035</v>
      </c>
      <c r="CW38" s="37">
        <f t="shared" si="54"/>
        <v>3.9000000000000035</v>
      </c>
      <c r="CX38" s="37">
        <f t="shared" si="54"/>
        <v>3.9000000000000035</v>
      </c>
      <c r="CY38" s="37">
        <f t="shared" si="54"/>
        <v>0</v>
      </c>
      <c r="CZ38" s="37">
        <f t="shared" si="54"/>
        <v>0</v>
      </c>
      <c r="DA38" s="37">
        <f t="shared" si="54"/>
        <v>3.9000000000000035</v>
      </c>
      <c r="DB38" s="37">
        <f t="shared" si="54"/>
        <v>3.9000000000000035</v>
      </c>
      <c r="DC38" s="37">
        <f t="shared" si="54"/>
        <v>3.9000000000000035</v>
      </c>
      <c r="DD38" s="37">
        <f t="shared" si="54"/>
        <v>3.9000000000000035</v>
      </c>
      <c r="DE38" s="37">
        <f t="shared" si="54"/>
        <v>3.9000000000000035</v>
      </c>
      <c r="DF38" s="37">
        <f t="shared" si="54"/>
        <v>0</v>
      </c>
      <c r="DG38" s="37">
        <f t="shared" si="54"/>
        <v>0</v>
      </c>
      <c r="DH38" s="37">
        <f t="shared" si="54"/>
        <v>3.9000000000000035</v>
      </c>
      <c r="DI38" s="37">
        <f t="shared" si="54"/>
        <v>3.8610000000000033</v>
      </c>
      <c r="DJ38" s="37">
        <f t="shared" si="54"/>
        <v>3.8610000000000033</v>
      </c>
      <c r="DK38" s="37">
        <f t="shared" si="54"/>
        <v>3.8610000000000033</v>
      </c>
      <c r="DL38" s="37">
        <f t="shared" si="54"/>
        <v>3.8610000000000033</v>
      </c>
      <c r="DM38" s="37">
        <f t="shared" si="54"/>
        <v>0</v>
      </c>
      <c r="DN38" s="37">
        <f t="shared" si="54"/>
        <v>0</v>
      </c>
      <c r="DO38" s="37">
        <f t="shared" si="54"/>
        <v>3.8610000000000033</v>
      </c>
      <c r="DP38" s="37">
        <f t="shared" si="54"/>
        <v>3.8610000000000033</v>
      </c>
      <c r="DQ38" s="37">
        <f t="shared" si="54"/>
        <v>3.8610000000000033</v>
      </c>
      <c r="DR38" s="37">
        <f t="shared" si="54"/>
        <v>3.8610000000000033</v>
      </c>
      <c r="DS38" s="37">
        <f t="shared" si="54"/>
        <v>3.8610000000000033</v>
      </c>
      <c r="DT38" s="37">
        <f t="shared" si="54"/>
        <v>0</v>
      </c>
      <c r="DU38" s="37">
        <f t="shared" si="54"/>
        <v>0</v>
      </c>
      <c r="DV38" s="37">
        <f t="shared" si="54"/>
        <v>3.8610000000000033</v>
      </c>
      <c r="DW38" s="37">
        <f t="shared" si="54"/>
        <v>3.8610000000000033</v>
      </c>
      <c r="DX38" s="37">
        <f t="shared" si="54"/>
        <v>3.8610000000000033</v>
      </c>
      <c r="DY38" s="37">
        <f t="shared" si="54"/>
        <v>3.8610000000000033</v>
      </c>
      <c r="DZ38" s="37">
        <f t="shared" si="54"/>
        <v>3.8610000000000033</v>
      </c>
      <c r="EA38" s="37">
        <f t="shared" si="54"/>
        <v>0</v>
      </c>
      <c r="EB38" s="37">
        <f t="shared" si="54"/>
        <v>0</v>
      </c>
      <c r="EC38" s="37">
        <f t="shared" si="54"/>
        <v>3.8610000000000033</v>
      </c>
      <c r="ED38" s="37">
        <f t="shared" si="54"/>
        <v>3.8610000000000033</v>
      </c>
      <c r="EE38" s="37">
        <f t="shared" si="54"/>
        <v>3.8610000000000033</v>
      </c>
      <c r="EF38" s="37">
        <f t="shared" si="54"/>
        <v>3.8610000000000033</v>
      </c>
      <c r="EG38" s="37">
        <f t="shared" si="54"/>
        <v>3.8610000000000033</v>
      </c>
      <c r="EH38" s="37">
        <f t="shared" si="54"/>
        <v>0</v>
      </c>
      <c r="EI38" s="37">
        <f t="shared" si="54"/>
        <v>0</v>
      </c>
      <c r="EJ38" s="37">
        <f t="shared" si="54"/>
        <v>3.8610000000000033</v>
      </c>
      <c r="EK38" s="37">
        <f t="shared" si="54"/>
        <v>3.8610000000000033</v>
      </c>
      <c r="EL38" s="37">
        <f t="shared" si="54"/>
        <v>3.8610000000000033</v>
      </c>
      <c r="EM38" s="37">
        <f t="shared" si="54"/>
        <v>3.8610000000000033</v>
      </c>
      <c r="EN38" s="37">
        <f t="shared" si="54"/>
        <v>4.633200000000004</v>
      </c>
      <c r="EO38" s="37">
        <f t="shared" si="54"/>
        <v>0</v>
      </c>
      <c r="EP38" s="37">
        <f t="shared" si="54"/>
        <v>0</v>
      </c>
      <c r="EQ38" s="37">
        <f t="shared" si="54"/>
        <v>4.633200000000004</v>
      </c>
      <c r="ER38" s="37">
        <f t="shared" si="54"/>
        <v>4.633200000000004</v>
      </c>
      <c r="ES38" s="37">
        <f t="shared" ref="ES38:HD38" si="55">ES20-ES29</f>
        <v>4.633200000000004</v>
      </c>
      <c r="ET38" s="37">
        <f t="shared" si="55"/>
        <v>4.633200000000004</v>
      </c>
      <c r="EU38" s="37">
        <f t="shared" si="55"/>
        <v>4.633200000000004</v>
      </c>
      <c r="EV38" s="37">
        <f t="shared" si="55"/>
        <v>0</v>
      </c>
      <c r="EW38" s="37">
        <f t="shared" si="55"/>
        <v>0</v>
      </c>
      <c r="EX38" s="37">
        <f t="shared" si="55"/>
        <v>4.633200000000004</v>
      </c>
      <c r="EY38" s="37">
        <f t="shared" si="55"/>
        <v>4.633200000000004</v>
      </c>
      <c r="EZ38" s="37">
        <f t="shared" si="55"/>
        <v>4.633200000000004</v>
      </c>
      <c r="FA38" s="37">
        <f t="shared" si="55"/>
        <v>4.633200000000004</v>
      </c>
      <c r="FB38" s="37">
        <f t="shared" si="55"/>
        <v>4.633200000000004</v>
      </c>
      <c r="FC38" s="37">
        <f t="shared" si="55"/>
        <v>0</v>
      </c>
      <c r="FD38" s="37">
        <f t="shared" si="55"/>
        <v>0</v>
      </c>
      <c r="FE38" s="37">
        <f t="shared" si="55"/>
        <v>4.633200000000004</v>
      </c>
      <c r="FF38" s="37">
        <f t="shared" si="55"/>
        <v>4.633200000000004</v>
      </c>
      <c r="FG38" s="37">
        <f t="shared" si="55"/>
        <v>4.633200000000004</v>
      </c>
      <c r="FH38" s="37">
        <f t="shared" si="55"/>
        <v>4.633200000000004</v>
      </c>
      <c r="FI38" s="37">
        <f t="shared" si="55"/>
        <v>4.633200000000004</v>
      </c>
      <c r="FJ38" s="37">
        <f t="shared" si="55"/>
        <v>0</v>
      </c>
      <c r="FK38" s="37">
        <f t="shared" si="55"/>
        <v>0</v>
      </c>
      <c r="FL38" s="37">
        <f t="shared" si="55"/>
        <v>4.633200000000004</v>
      </c>
      <c r="FM38" s="37">
        <f t="shared" si="55"/>
        <v>4.633200000000004</v>
      </c>
      <c r="FN38" s="37">
        <f t="shared" si="55"/>
        <v>4.633200000000004</v>
      </c>
      <c r="FO38" s="37">
        <f t="shared" si="55"/>
        <v>4.633200000000004</v>
      </c>
      <c r="FP38" s="37">
        <f t="shared" si="55"/>
        <v>4.633200000000004</v>
      </c>
      <c r="FQ38" s="37">
        <f t="shared" si="55"/>
        <v>0</v>
      </c>
      <c r="FR38" s="37">
        <f t="shared" si="55"/>
        <v>0</v>
      </c>
      <c r="FS38" s="37">
        <f t="shared" si="55"/>
        <v>4.8648600000000037</v>
      </c>
      <c r="FT38" s="37">
        <f t="shared" si="55"/>
        <v>4.8648600000000037</v>
      </c>
      <c r="FU38" s="37">
        <f t="shared" si="55"/>
        <v>4.8648600000000037</v>
      </c>
      <c r="FV38" s="37">
        <f t="shared" si="55"/>
        <v>4.8648600000000037</v>
      </c>
      <c r="FW38" s="37">
        <f t="shared" si="55"/>
        <v>4.8648600000000037</v>
      </c>
      <c r="FX38" s="37">
        <f t="shared" si="55"/>
        <v>0</v>
      </c>
      <c r="FY38" s="37">
        <f t="shared" si="55"/>
        <v>0</v>
      </c>
      <c r="FZ38" s="37">
        <f t="shared" si="55"/>
        <v>4.8648600000000037</v>
      </c>
      <c r="GA38" s="37">
        <f t="shared" si="55"/>
        <v>4.8648600000000037</v>
      </c>
      <c r="GB38" s="37">
        <f t="shared" si="55"/>
        <v>4.8648600000000037</v>
      </c>
      <c r="GC38" s="37">
        <f t="shared" si="55"/>
        <v>4.8648600000000037</v>
      </c>
      <c r="GD38" s="37">
        <f t="shared" si="55"/>
        <v>4.8648600000000037</v>
      </c>
      <c r="GE38" s="37">
        <f t="shared" si="55"/>
        <v>0</v>
      </c>
      <c r="GF38" s="37">
        <f t="shared" si="55"/>
        <v>0</v>
      </c>
      <c r="GG38" s="37">
        <f t="shared" si="55"/>
        <v>4.8648600000000037</v>
      </c>
      <c r="GH38" s="37">
        <f t="shared" si="55"/>
        <v>4.8648600000000037</v>
      </c>
      <c r="GI38" s="37">
        <f t="shared" si="55"/>
        <v>4.8648600000000037</v>
      </c>
      <c r="GJ38" s="37">
        <f t="shared" si="55"/>
        <v>4.8648600000000037</v>
      </c>
      <c r="GK38" s="37">
        <f t="shared" si="55"/>
        <v>4.8648600000000037</v>
      </c>
      <c r="GL38" s="37">
        <f t="shared" si="55"/>
        <v>0</v>
      </c>
      <c r="GM38" s="37">
        <f t="shared" si="55"/>
        <v>0</v>
      </c>
      <c r="GN38" s="37">
        <f t="shared" si="55"/>
        <v>4.8648600000000037</v>
      </c>
      <c r="GO38" s="37">
        <f t="shared" si="55"/>
        <v>4.8648600000000037</v>
      </c>
      <c r="GP38" s="37">
        <f t="shared" si="55"/>
        <v>4.8648600000000037</v>
      </c>
      <c r="GQ38" s="37">
        <f t="shared" si="55"/>
        <v>4.8648600000000037</v>
      </c>
      <c r="GR38" s="37">
        <f t="shared" si="55"/>
        <v>4.8648600000000037</v>
      </c>
      <c r="GS38" s="37">
        <f t="shared" si="55"/>
        <v>0</v>
      </c>
      <c r="GT38" s="37">
        <f t="shared" si="55"/>
        <v>0</v>
      </c>
      <c r="GU38" s="37">
        <f t="shared" si="55"/>
        <v>4.8648600000000037</v>
      </c>
      <c r="GV38" s="37">
        <f t="shared" si="55"/>
        <v>4.8648600000000037</v>
      </c>
      <c r="GW38" s="37">
        <f t="shared" si="55"/>
        <v>5.3918865000000036</v>
      </c>
      <c r="GX38" s="37">
        <f t="shared" si="55"/>
        <v>5.3918865000000036</v>
      </c>
      <c r="GY38" s="37">
        <f t="shared" si="55"/>
        <v>5.3918865000000036</v>
      </c>
      <c r="GZ38" s="37">
        <f t="shared" si="55"/>
        <v>0</v>
      </c>
      <c r="HA38" s="37">
        <f t="shared" si="55"/>
        <v>0</v>
      </c>
      <c r="HB38" s="37">
        <f t="shared" si="55"/>
        <v>5.3918865000000036</v>
      </c>
      <c r="HC38" s="37">
        <f t="shared" si="55"/>
        <v>5.3918865000000036</v>
      </c>
      <c r="HD38" s="37">
        <f t="shared" si="55"/>
        <v>5.3918865000000036</v>
      </c>
      <c r="HE38" s="37">
        <f t="shared" ref="HE38:JP38" si="56">HE20-HE29</f>
        <v>5.3918865000000036</v>
      </c>
      <c r="HF38" s="37">
        <f t="shared" si="56"/>
        <v>5.3918865000000036</v>
      </c>
      <c r="HG38" s="37">
        <f t="shared" si="56"/>
        <v>0</v>
      </c>
      <c r="HH38" s="37">
        <f t="shared" si="56"/>
        <v>0</v>
      </c>
      <c r="HI38" s="37">
        <f t="shared" si="56"/>
        <v>5.3918865000000036</v>
      </c>
      <c r="HJ38" s="37">
        <f t="shared" si="56"/>
        <v>5.3918865000000036</v>
      </c>
      <c r="HK38" s="37">
        <f t="shared" si="56"/>
        <v>5.3918865000000036</v>
      </c>
      <c r="HL38" s="37">
        <f t="shared" si="56"/>
        <v>5.3918865000000036</v>
      </c>
      <c r="HM38" s="37">
        <f t="shared" si="56"/>
        <v>5.3918865000000036</v>
      </c>
      <c r="HN38" s="37">
        <f t="shared" si="56"/>
        <v>0</v>
      </c>
      <c r="HO38" s="37">
        <f t="shared" si="56"/>
        <v>0</v>
      </c>
      <c r="HP38" s="37">
        <f t="shared" si="56"/>
        <v>5.3918865000000036</v>
      </c>
      <c r="HQ38" s="37">
        <f t="shared" si="56"/>
        <v>5.3918865000000036</v>
      </c>
      <c r="HR38" s="37">
        <f t="shared" si="56"/>
        <v>5.3918865000000036</v>
      </c>
      <c r="HS38" s="37">
        <f t="shared" si="56"/>
        <v>5.3918865000000036</v>
      </c>
      <c r="HT38" s="37">
        <f t="shared" si="56"/>
        <v>5.3918865000000036</v>
      </c>
      <c r="HU38" s="37">
        <f t="shared" si="56"/>
        <v>0</v>
      </c>
      <c r="HV38" s="37">
        <f t="shared" si="56"/>
        <v>0</v>
      </c>
      <c r="HW38" s="37">
        <f t="shared" si="56"/>
        <v>5.3918865000000036</v>
      </c>
      <c r="HX38" s="37">
        <f t="shared" si="56"/>
        <v>5.3918865000000036</v>
      </c>
      <c r="HY38" s="37">
        <f t="shared" si="56"/>
        <v>5.3918865000000036</v>
      </c>
      <c r="HZ38" s="37">
        <f t="shared" si="56"/>
        <v>5.3918865000000036</v>
      </c>
      <c r="IA38" s="37">
        <f t="shared" si="56"/>
        <v>5.3918865000000036</v>
      </c>
      <c r="IB38" s="37">
        <f t="shared" si="56"/>
        <v>0</v>
      </c>
      <c r="IC38" s="37">
        <f t="shared" si="56"/>
        <v>0</v>
      </c>
      <c r="ID38" s="37">
        <f t="shared" si="56"/>
        <v>4.9605355800000037</v>
      </c>
      <c r="IE38" s="37">
        <f t="shared" si="56"/>
        <v>4.9605355800000037</v>
      </c>
      <c r="IF38" s="37">
        <f t="shared" si="56"/>
        <v>4.9605355800000037</v>
      </c>
      <c r="IG38" s="37">
        <f t="shared" si="56"/>
        <v>4.9605355800000037</v>
      </c>
      <c r="IH38" s="37">
        <f t="shared" si="56"/>
        <v>4.9605355800000037</v>
      </c>
      <c r="II38" s="37">
        <f t="shared" si="56"/>
        <v>0</v>
      </c>
      <c r="IJ38" s="37">
        <f t="shared" si="56"/>
        <v>0</v>
      </c>
      <c r="IK38" s="37">
        <f t="shared" si="56"/>
        <v>4.9605355800000037</v>
      </c>
      <c r="IL38" s="37">
        <f t="shared" si="56"/>
        <v>4.9605355800000037</v>
      </c>
      <c r="IM38" s="37">
        <f t="shared" si="56"/>
        <v>4.9605355800000037</v>
      </c>
      <c r="IN38" s="37">
        <f t="shared" si="56"/>
        <v>4.9605355800000037</v>
      </c>
      <c r="IO38" s="37">
        <f t="shared" si="56"/>
        <v>4.9605355800000037</v>
      </c>
      <c r="IP38" s="37">
        <f t="shared" si="56"/>
        <v>0</v>
      </c>
      <c r="IQ38" s="37">
        <f t="shared" si="56"/>
        <v>0</v>
      </c>
      <c r="IR38" s="37">
        <f t="shared" si="56"/>
        <v>4.9605355800000037</v>
      </c>
      <c r="IS38" s="37">
        <f t="shared" si="56"/>
        <v>4.9605355800000037</v>
      </c>
      <c r="IT38" s="37">
        <f t="shared" si="56"/>
        <v>4.9605355800000037</v>
      </c>
      <c r="IU38" s="37">
        <f t="shared" si="56"/>
        <v>4.9605355800000037</v>
      </c>
      <c r="IV38" s="37">
        <f t="shared" si="56"/>
        <v>4.9605355800000037</v>
      </c>
      <c r="IW38" s="37">
        <f t="shared" si="56"/>
        <v>0</v>
      </c>
      <c r="IX38" s="37">
        <f t="shared" si="56"/>
        <v>0</v>
      </c>
      <c r="IY38" s="37">
        <f t="shared" si="56"/>
        <v>4.9605355800000037</v>
      </c>
      <c r="IZ38" s="37">
        <f t="shared" si="56"/>
        <v>4.9605355800000037</v>
      </c>
      <c r="JA38" s="37">
        <f t="shared" si="56"/>
        <v>4.9605355800000037</v>
      </c>
      <c r="JB38" s="37">
        <f t="shared" si="56"/>
        <v>4.9605355800000037</v>
      </c>
      <c r="JC38" s="37">
        <f t="shared" si="56"/>
        <v>4.9605355800000037</v>
      </c>
      <c r="JD38" s="37">
        <f t="shared" si="56"/>
        <v>0</v>
      </c>
      <c r="JE38" s="37">
        <f t="shared" si="56"/>
        <v>0</v>
      </c>
      <c r="JF38" s="37">
        <f t="shared" si="56"/>
        <v>5.109351647400004</v>
      </c>
      <c r="JG38" s="37">
        <f t="shared" si="56"/>
        <v>5.109351647400004</v>
      </c>
      <c r="JH38" s="37">
        <f t="shared" si="56"/>
        <v>5.109351647400004</v>
      </c>
      <c r="JI38" s="37">
        <f t="shared" si="56"/>
        <v>5.109351647400004</v>
      </c>
      <c r="JJ38" s="37">
        <f t="shared" si="56"/>
        <v>5.109351647400004</v>
      </c>
      <c r="JK38" s="37">
        <f t="shared" si="56"/>
        <v>0</v>
      </c>
      <c r="JL38" s="37">
        <f t="shared" si="56"/>
        <v>0</v>
      </c>
      <c r="JM38" s="37">
        <f t="shared" si="56"/>
        <v>5.109351647400004</v>
      </c>
      <c r="JN38" s="37">
        <f t="shared" si="56"/>
        <v>5.109351647400004</v>
      </c>
      <c r="JO38" s="37">
        <f t="shared" si="56"/>
        <v>5.109351647400004</v>
      </c>
      <c r="JP38" s="37">
        <f t="shared" si="56"/>
        <v>5.109351647400004</v>
      </c>
      <c r="JQ38" s="37">
        <f t="shared" ref="JQ38:MB38" si="57">JQ20-JQ29</f>
        <v>5.109351647400004</v>
      </c>
      <c r="JR38" s="37">
        <f t="shared" si="57"/>
        <v>0</v>
      </c>
      <c r="JS38" s="37">
        <f t="shared" si="57"/>
        <v>0</v>
      </c>
      <c r="JT38" s="37">
        <f t="shared" si="57"/>
        <v>5.109351647400004</v>
      </c>
      <c r="JU38" s="37">
        <f t="shared" si="57"/>
        <v>5.109351647400004</v>
      </c>
      <c r="JV38" s="37">
        <f t="shared" si="57"/>
        <v>5.109351647400004</v>
      </c>
      <c r="JW38" s="37">
        <f t="shared" si="57"/>
        <v>5.109351647400004</v>
      </c>
      <c r="JX38" s="37">
        <f t="shared" si="57"/>
        <v>5.109351647400004</v>
      </c>
      <c r="JY38" s="37">
        <f t="shared" si="57"/>
        <v>0</v>
      </c>
      <c r="JZ38" s="37">
        <f t="shared" si="57"/>
        <v>0</v>
      </c>
      <c r="KA38" s="37">
        <f t="shared" si="57"/>
        <v>5.109351647400004</v>
      </c>
      <c r="KB38" s="37">
        <f t="shared" si="57"/>
        <v>5.109351647400004</v>
      </c>
      <c r="KC38" s="37">
        <f t="shared" si="57"/>
        <v>5.109351647400004</v>
      </c>
      <c r="KD38" s="37">
        <f t="shared" si="57"/>
        <v>5.109351647400004</v>
      </c>
      <c r="KE38" s="37">
        <f t="shared" si="57"/>
        <v>5.109351647400004</v>
      </c>
      <c r="KF38" s="37">
        <f t="shared" si="57"/>
        <v>0</v>
      </c>
      <c r="KG38" s="37">
        <f t="shared" si="57"/>
        <v>0</v>
      </c>
      <c r="KH38" s="37">
        <f t="shared" si="57"/>
        <v>5.109351647400004</v>
      </c>
      <c r="KI38" s="37">
        <f t="shared" si="57"/>
        <v>5.109351647400004</v>
      </c>
      <c r="KJ38" s="37">
        <f t="shared" si="57"/>
        <v>6.6908176335000054</v>
      </c>
      <c r="KK38" s="37">
        <f t="shared" si="57"/>
        <v>6.6908176335000054</v>
      </c>
      <c r="KL38" s="37">
        <f t="shared" si="57"/>
        <v>6.6908176335000054</v>
      </c>
      <c r="KM38" s="37">
        <f t="shared" si="57"/>
        <v>0</v>
      </c>
      <c r="KN38" s="37">
        <f t="shared" si="57"/>
        <v>0</v>
      </c>
      <c r="KO38" s="37">
        <f t="shared" si="57"/>
        <v>6.6908176335000054</v>
      </c>
      <c r="KP38" s="37">
        <f t="shared" si="57"/>
        <v>6.6908176335000054</v>
      </c>
      <c r="KQ38" s="37">
        <f t="shared" si="57"/>
        <v>6.6908176335000054</v>
      </c>
      <c r="KR38" s="37">
        <f t="shared" si="57"/>
        <v>6.6908176335000054</v>
      </c>
      <c r="KS38" s="37">
        <f t="shared" si="57"/>
        <v>6.6908176335000054</v>
      </c>
      <c r="KT38" s="37">
        <f t="shared" si="57"/>
        <v>0</v>
      </c>
      <c r="KU38" s="37">
        <f t="shared" si="57"/>
        <v>0</v>
      </c>
      <c r="KV38" s="37">
        <f t="shared" si="57"/>
        <v>6.6908176335000054</v>
      </c>
      <c r="KW38" s="37">
        <f t="shared" si="57"/>
        <v>6.6908176335000054</v>
      </c>
      <c r="KX38" s="37">
        <f t="shared" si="57"/>
        <v>6.6908176335000054</v>
      </c>
      <c r="KY38" s="37">
        <f t="shared" si="57"/>
        <v>6.6908176335000054</v>
      </c>
      <c r="KZ38" s="37">
        <f t="shared" si="57"/>
        <v>6.6908176335000054</v>
      </c>
      <c r="LA38" s="37">
        <f t="shared" si="57"/>
        <v>0</v>
      </c>
      <c r="LB38" s="37">
        <f t="shared" si="57"/>
        <v>0</v>
      </c>
      <c r="LC38" s="37">
        <f t="shared" si="57"/>
        <v>6.6908176335000054</v>
      </c>
      <c r="LD38" s="37">
        <f t="shared" si="57"/>
        <v>6.6908176335000054</v>
      </c>
      <c r="LE38" s="37">
        <f t="shared" si="57"/>
        <v>6.6908176335000054</v>
      </c>
      <c r="LF38" s="37">
        <f t="shared" si="57"/>
        <v>6.6908176335000054</v>
      </c>
      <c r="LG38" s="37">
        <f t="shared" si="57"/>
        <v>6.6908176335000054</v>
      </c>
      <c r="LH38" s="37">
        <f t="shared" si="57"/>
        <v>0</v>
      </c>
      <c r="LI38" s="37">
        <f t="shared" si="57"/>
        <v>0</v>
      </c>
      <c r="LJ38" s="37">
        <f t="shared" si="57"/>
        <v>6.6908176335000054</v>
      </c>
      <c r="LK38" s="37">
        <f t="shared" si="57"/>
        <v>6.6908176335000054</v>
      </c>
      <c r="LL38" s="37">
        <f t="shared" si="57"/>
        <v>6.6908176335000054</v>
      </c>
      <c r="LM38" s="37">
        <f t="shared" si="57"/>
        <v>6.6908176335000054</v>
      </c>
      <c r="LN38" s="37">
        <f t="shared" si="57"/>
        <v>8.6980629235500082</v>
      </c>
      <c r="LO38" s="37">
        <f t="shared" si="57"/>
        <v>0</v>
      </c>
      <c r="LP38" s="37">
        <f t="shared" si="57"/>
        <v>0</v>
      </c>
      <c r="LQ38" s="37">
        <f t="shared" si="57"/>
        <v>8.6980629235500082</v>
      </c>
      <c r="LR38" s="37">
        <f t="shared" si="57"/>
        <v>8.6980629235500082</v>
      </c>
      <c r="LS38" s="37">
        <f t="shared" si="57"/>
        <v>8.6980629235500082</v>
      </c>
      <c r="LT38" s="37">
        <f t="shared" si="57"/>
        <v>8.6980629235500082</v>
      </c>
      <c r="LU38" s="37">
        <f t="shared" si="57"/>
        <v>8.6980629235500082</v>
      </c>
      <c r="LV38" s="37">
        <f t="shared" si="57"/>
        <v>0</v>
      </c>
      <c r="LW38" s="37">
        <f t="shared" si="57"/>
        <v>0</v>
      </c>
      <c r="LX38" s="37">
        <f t="shared" si="57"/>
        <v>8.6980629235500082</v>
      </c>
      <c r="LY38" s="37">
        <f t="shared" si="57"/>
        <v>8.6980629235500082</v>
      </c>
      <c r="LZ38" s="37">
        <f t="shared" si="57"/>
        <v>8.6980629235500082</v>
      </c>
      <c r="MA38" s="37">
        <f t="shared" si="57"/>
        <v>8.6980629235500082</v>
      </c>
      <c r="MB38" s="37">
        <f t="shared" si="57"/>
        <v>8.6980629235500082</v>
      </c>
      <c r="MC38" s="37">
        <f t="shared" ref="MC38:NV38" si="58">MC20-MC29</f>
        <v>0</v>
      </c>
      <c r="MD38" s="37">
        <f t="shared" si="58"/>
        <v>0</v>
      </c>
      <c r="ME38" s="37">
        <f t="shared" si="58"/>
        <v>8.6980629235500082</v>
      </c>
      <c r="MF38" s="37">
        <f t="shared" si="58"/>
        <v>8.6980629235500082</v>
      </c>
      <c r="MG38" s="37">
        <f t="shared" si="58"/>
        <v>8.6980629235500082</v>
      </c>
      <c r="MH38" s="37">
        <f t="shared" si="58"/>
        <v>8.6980629235500082</v>
      </c>
      <c r="MI38" s="37">
        <f t="shared" si="58"/>
        <v>8.6980629235500082</v>
      </c>
      <c r="MJ38" s="37">
        <f t="shared" si="58"/>
        <v>0</v>
      </c>
      <c r="MK38" s="37">
        <f t="shared" si="58"/>
        <v>0</v>
      </c>
      <c r="ML38" s="37">
        <f t="shared" si="58"/>
        <v>8.6980629235500082</v>
      </c>
      <c r="MM38" s="37">
        <f t="shared" si="58"/>
        <v>8.6980629235500082</v>
      </c>
      <c r="MN38" s="37">
        <f t="shared" si="58"/>
        <v>8.6980629235500082</v>
      </c>
      <c r="MO38" s="37">
        <f t="shared" si="58"/>
        <v>8.6980629235500082</v>
      </c>
      <c r="MP38" s="37">
        <f t="shared" si="58"/>
        <v>8.6980629235500082</v>
      </c>
      <c r="MQ38" s="37">
        <f t="shared" si="58"/>
        <v>0</v>
      </c>
      <c r="MR38" s="37">
        <f t="shared" si="58"/>
        <v>0</v>
      </c>
      <c r="MS38" s="37">
        <f t="shared" si="58"/>
        <v>10.437675508260007</v>
      </c>
      <c r="MT38" s="37">
        <f t="shared" si="58"/>
        <v>10.437675508260007</v>
      </c>
      <c r="MU38" s="37">
        <f t="shared" si="58"/>
        <v>10.437675508260007</v>
      </c>
      <c r="MV38" s="37">
        <f t="shared" si="58"/>
        <v>10.437675508260007</v>
      </c>
      <c r="MW38" s="37">
        <f t="shared" si="58"/>
        <v>10.437675508260007</v>
      </c>
      <c r="MX38" s="37">
        <f t="shared" si="58"/>
        <v>0</v>
      </c>
      <c r="MY38" s="37">
        <f t="shared" si="58"/>
        <v>0</v>
      </c>
      <c r="MZ38" s="37">
        <f t="shared" si="58"/>
        <v>10.437675508260007</v>
      </c>
      <c r="NA38" s="37">
        <f t="shared" si="58"/>
        <v>10.437675508260007</v>
      </c>
      <c r="NB38" s="37">
        <f t="shared" si="58"/>
        <v>10.437675508260007</v>
      </c>
      <c r="NC38" s="37">
        <f t="shared" si="58"/>
        <v>10.437675508260007</v>
      </c>
      <c r="ND38" s="37">
        <f t="shared" si="58"/>
        <v>10.437675508260007</v>
      </c>
      <c r="NE38" s="37">
        <f t="shared" si="58"/>
        <v>0</v>
      </c>
      <c r="NF38" s="37">
        <f t="shared" si="58"/>
        <v>0</v>
      </c>
      <c r="NG38" s="37">
        <f t="shared" si="58"/>
        <v>10.437675508260007</v>
      </c>
      <c r="NH38" s="37">
        <f t="shared" si="58"/>
        <v>10.437675508260007</v>
      </c>
      <c r="NI38" s="37">
        <f t="shared" si="58"/>
        <v>10.437675508260007</v>
      </c>
      <c r="NJ38" s="37">
        <f t="shared" si="58"/>
        <v>10.437675508260007</v>
      </c>
      <c r="NK38" s="37">
        <f t="shared" si="58"/>
        <v>10.437675508260007</v>
      </c>
      <c r="NL38" s="37">
        <f t="shared" si="58"/>
        <v>0</v>
      </c>
      <c r="NM38" s="37">
        <f t="shared" si="58"/>
        <v>0</v>
      </c>
      <c r="NN38" s="37">
        <f t="shared" si="58"/>
        <v>10.437675508260007</v>
      </c>
      <c r="NO38" s="37">
        <f t="shared" si="58"/>
        <v>10.437675508260007</v>
      </c>
      <c r="NP38" s="37">
        <f t="shared" si="58"/>
        <v>10.437675508260007</v>
      </c>
      <c r="NQ38" s="37">
        <f t="shared" si="58"/>
        <v>10.437675508260007</v>
      </c>
      <c r="NR38" s="37">
        <f t="shared" si="58"/>
        <v>10.437675508260007</v>
      </c>
      <c r="NS38" s="37">
        <f t="shared" si="58"/>
        <v>0</v>
      </c>
      <c r="NT38" s="37">
        <f t="shared" si="58"/>
        <v>0</v>
      </c>
      <c r="NU38" s="37">
        <f t="shared" si="58"/>
        <v>10.437675508260007</v>
      </c>
      <c r="NV38" s="37">
        <f t="shared" si="58"/>
        <v>10.437675508260007</v>
      </c>
    </row>
    <row r="39" spans="1:387" x14ac:dyDescent="0.25">
      <c r="A39" s="1"/>
      <c r="B39" s="1"/>
      <c r="C39" s="1"/>
      <c r="D39" s="1"/>
      <c r="E39" s="1"/>
      <c r="F39" s="1"/>
      <c r="G39" s="1"/>
      <c r="H39" s="1"/>
      <c r="I39" s="1"/>
      <c r="J39" s="1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</row>
    <row r="40" spans="1:387" s="7" customFormat="1" x14ac:dyDescent="0.25">
      <c r="A40" s="5"/>
      <c r="B40" s="5"/>
      <c r="C40" s="5"/>
      <c r="D40" s="5"/>
      <c r="E40" s="5"/>
      <c r="F40" s="5"/>
      <c r="G40" s="5" t="str">
        <f>KPI!$F$29</f>
        <v>товарные запасы на начало периода</v>
      </c>
      <c r="H40" s="5"/>
      <c r="I40" s="5"/>
      <c r="J40" s="20" t="str">
        <f>IF($G40="","",INDEX(KPI!$H$11:$H$121,SUMIFS(KPI!$E$11:$E$121,KPI!$F$11:$F$121,$G40)))</f>
        <v>тыс.руб.</v>
      </c>
      <c r="K40" s="5"/>
      <c r="L40" s="5"/>
      <c r="M40" s="5"/>
      <c r="N40" s="5"/>
      <c r="O40" s="5"/>
      <c r="P40" s="5"/>
      <c r="Q40" s="5"/>
      <c r="R40" s="27"/>
      <c r="S40" s="5"/>
      <c r="T40" s="5"/>
      <c r="U40" s="27">
        <f>SUM(U42:U48)</f>
        <v>12025.520000000002</v>
      </c>
      <c r="V40" s="27">
        <f t="shared" ref="V40:CG40" si="59">SUM(V42:V48)</f>
        <v>11846.480000000001</v>
      </c>
      <c r="W40" s="27">
        <f t="shared" si="59"/>
        <v>11816.640000000001</v>
      </c>
      <c r="X40" s="27">
        <f t="shared" si="59"/>
        <v>11785.307999999999</v>
      </c>
      <c r="Y40" s="27">
        <f t="shared" si="59"/>
        <v>11753.976000000002</v>
      </c>
      <c r="Z40" s="27">
        <f t="shared" si="59"/>
        <v>11722.644</v>
      </c>
      <c r="AA40" s="27">
        <f t="shared" si="59"/>
        <v>11870.352000000001</v>
      </c>
      <c r="AB40" s="27">
        <f t="shared" si="59"/>
        <v>11870.352000000001</v>
      </c>
      <c r="AC40" s="27">
        <f t="shared" si="59"/>
        <v>11691.312000000002</v>
      </c>
      <c r="AD40" s="27">
        <f t="shared" si="59"/>
        <v>11659.980000000003</v>
      </c>
      <c r="AE40" s="27">
        <f t="shared" si="59"/>
        <v>11628.648000000003</v>
      </c>
      <c r="AF40" s="27">
        <f t="shared" si="59"/>
        <v>11597.316000000003</v>
      </c>
      <c r="AG40" s="27">
        <f t="shared" si="59"/>
        <v>11565.984000000002</v>
      </c>
      <c r="AH40" s="27">
        <f t="shared" si="59"/>
        <v>11713.692000000003</v>
      </c>
      <c r="AI40" s="27">
        <f t="shared" si="59"/>
        <v>11713.692000000003</v>
      </c>
      <c r="AJ40" s="27">
        <f t="shared" si="59"/>
        <v>11534.652000000006</v>
      </c>
      <c r="AK40" s="27">
        <f t="shared" si="59"/>
        <v>11503.320000000005</v>
      </c>
      <c r="AL40" s="27">
        <f t="shared" si="59"/>
        <v>11471.988000000005</v>
      </c>
      <c r="AM40" s="27">
        <f t="shared" si="59"/>
        <v>11440.656000000003</v>
      </c>
      <c r="AN40" s="27">
        <f t="shared" si="59"/>
        <v>11409.324000000004</v>
      </c>
      <c r="AO40" s="27">
        <f t="shared" si="59"/>
        <v>11557.032000000005</v>
      </c>
      <c r="AP40" s="27">
        <f t="shared" si="59"/>
        <v>11557.032000000005</v>
      </c>
      <c r="AQ40" s="27">
        <f t="shared" si="59"/>
        <v>11377.992000000006</v>
      </c>
      <c r="AR40" s="27">
        <f t="shared" si="59"/>
        <v>11346.660000000003</v>
      </c>
      <c r="AS40" s="27">
        <f t="shared" si="59"/>
        <v>11315.328000000005</v>
      </c>
      <c r="AT40" s="27">
        <f t="shared" si="59"/>
        <v>11283.996000000003</v>
      </c>
      <c r="AU40" s="27">
        <f t="shared" si="59"/>
        <v>11252.664000000006</v>
      </c>
      <c r="AV40" s="27">
        <f t="shared" si="59"/>
        <v>11400.372000000001</v>
      </c>
      <c r="AW40" s="27">
        <f t="shared" si="59"/>
        <v>11400.372000000001</v>
      </c>
      <c r="AX40" s="27">
        <f t="shared" si="59"/>
        <v>11221.332000000002</v>
      </c>
      <c r="AY40" s="27">
        <f t="shared" si="59"/>
        <v>11190.000000000004</v>
      </c>
      <c r="AZ40" s="27">
        <f t="shared" si="59"/>
        <v>11158.668000000003</v>
      </c>
      <c r="BA40" s="27">
        <f t="shared" si="59"/>
        <v>11082.576000000005</v>
      </c>
      <c r="BB40" s="27">
        <f t="shared" si="59"/>
        <v>11006.484000000004</v>
      </c>
      <c r="BC40" s="27">
        <f t="shared" si="59"/>
        <v>11183.733600000001</v>
      </c>
      <c r="BD40" s="27">
        <f t="shared" si="59"/>
        <v>11183.733600000001</v>
      </c>
      <c r="BE40" s="27">
        <f t="shared" si="59"/>
        <v>10959.933600000002</v>
      </c>
      <c r="BF40" s="27">
        <f t="shared" si="59"/>
        <v>10913.383200000002</v>
      </c>
      <c r="BG40" s="27">
        <f t="shared" si="59"/>
        <v>10866.8328</v>
      </c>
      <c r="BH40" s="27">
        <f t="shared" si="59"/>
        <v>10820.2824</v>
      </c>
      <c r="BI40" s="27">
        <f t="shared" si="59"/>
        <v>10773.731999999998</v>
      </c>
      <c r="BJ40" s="27">
        <f t="shared" si="59"/>
        <v>10950.981599999999</v>
      </c>
      <c r="BK40" s="27">
        <f t="shared" si="59"/>
        <v>10950.981599999999</v>
      </c>
      <c r="BL40" s="27">
        <f t="shared" si="59"/>
        <v>10727.1816</v>
      </c>
      <c r="BM40" s="27">
        <f t="shared" si="59"/>
        <v>10680.631199999998</v>
      </c>
      <c r="BN40" s="27">
        <f t="shared" si="59"/>
        <v>10634.080799999998</v>
      </c>
      <c r="BO40" s="27">
        <f t="shared" si="59"/>
        <v>10587.530399999996</v>
      </c>
      <c r="BP40" s="27">
        <f t="shared" si="59"/>
        <v>10540.979999999996</v>
      </c>
      <c r="BQ40" s="27">
        <f t="shared" si="59"/>
        <v>10718.229599999995</v>
      </c>
      <c r="BR40" s="27">
        <f t="shared" si="59"/>
        <v>10718.229599999995</v>
      </c>
      <c r="BS40" s="27">
        <f t="shared" si="59"/>
        <v>10494.429599999994</v>
      </c>
      <c r="BT40" s="27">
        <f t="shared" si="59"/>
        <v>10447.879199999994</v>
      </c>
      <c r="BU40" s="27">
        <f t="shared" si="59"/>
        <v>10401.328799999994</v>
      </c>
      <c r="BV40" s="27">
        <f t="shared" si="59"/>
        <v>10354.778399999992</v>
      </c>
      <c r="BW40" s="27">
        <f t="shared" si="59"/>
        <v>10308.227999999994</v>
      </c>
      <c r="BX40" s="27">
        <f t="shared" si="59"/>
        <v>10485.477599999993</v>
      </c>
      <c r="BY40" s="27">
        <f t="shared" si="59"/>
        <v>10485.477599999993</v>
      </c>
      <c r="BZ40" s="27">
        <f t="shared" si="59"/>
        <v>10261.677599999994</v>
      </c>
      <c r="CA40" s="27">
        <f t="shared" si="59"/>
        <v>10215.127199999995</v>
      </c>
      <c r="CB40" s="27">
        <f t="shared" si="59"/>
        <v>10168.576799999993</v>
      </c>
      <c r="CC40" s="27">
        <f t="shared" si="59"/>
        <v>10122.026399999995</v>
      </c>
      <c r="CD40" s="27">
        <f t="shared" si="59"/>
        <v>10075.475999999995</v>
      </c>
      <c r="CE40" s="27">
        <f t="shared" si="59"/>
        <v>10252.725599999994</v>
      </c>
      <c r="CF40" s="27">
        <f t="shared" si="59"/>
        <v>10252.725599999994</v>
      </c>
      <c r="CG40" s="27">
        <f t="shared" si="59"/>
        <v>10103.525599999994</v>
      </c>
      <c r="CH40" s="27">
        <f t="shared" ref="CH40:ES40" si="60">SUM(CH42:CH48)</f>
        <v>10140.437679999995</v>
      </c>
      <c r="CI40" s="27">
        <f t="shared" si="60"/>
        <v>10177.349759999994</v>
      </c>
      <c r="CJ40" s="27">
        <f t="shared" si="60"/>
        <v>10214.261839999996</v>
      </c>
      <c r="CK40" s="27">
        <f t="shared" si="60"/>
        <v>10251.173919999997</v>
      </c>
      <c r="CL40" s="27">
        <f t="shared" si="60"/>
        <v>10437.285999999995</v>
      </c>
      <c r="CM40" s="27">
        <f t="shared" si="60"/>
        <v>10437.285999999995</v>
      </c>
      <c r="CN40" s="27">
        <f t="shared" si="60"/>
        <v>10288.085999999998</v>
      </c>
      <c r="CO40" s="27">
        <f t="shared" si="60"/>
        <v>10324.998079999998</v>
      </c>
      <c r="CP40" s="27">
        <f t="shared" si="60"/>
        <v>10361.910159999998</v>
      </c>
      <c r="CQ40" s="27">
        <f t="shared" si="60"/>
        <v>10398.822239999996</v>
      </c>
      <c r="CR40" s="27">
        <f t="shared" si="60"/>
        <v>10435.734319999998</v>
      </c>
      <c r="CS40" s="27">
        <f t="shared" si="60"/>
        <v>10621.846399999999</v>
      </c>
      <c r="CT40" s="27">
        <f t="shared" si="60"/>
        <v>10621.846399999999</v>
      </c>
      <c r="CU40" s="27">
        <f t="shared" si="60"/>
        <v>10472.6464</v>
      </c>
      <c r="CV40" s="27">
        <f t="shared" si="60"/>
        <v>10509.55848</v>
      </c>
      <c r="CW40" s="27">
        <f t="shared" si="60"/>
        <v>10546.47056</v>
      </c>
      <c r="CX40" s="27">
        <f t="shared" si="60"/>
        <v>10583.38264</v>
      </c>
      <c r="CY40" s="27">
        <f t="shared" si="60"/>
        <v>10620.294719999998</v>
      </c>
      <c r="CZ40" s="27">
        <f t="shared" si="60"/>
        <v>10806.406800000001</v>
      </c>
      <c r="DA40" s="27">
        <f t="shared" si="60"/>
        <v>10806.406800000001</v>
      </c>
      <c r="DB40" s="27">
        <f t="shared" si="60"/>
        <v>10657.2068</v>
      </c>
      <c r="DC40" s="27">
        <f t="shared" si="60"/>
        <v>10694.11888</v>
      </c>
      <c r="DD40" s="27">
        <f t="shared" si="60"/>
        <v>10731.03096</v>
      </c>
      <c r="DE40" s="27">
        <f t="shared" si="60"/>
        <v>10767.943039999998</v>
      </c>
      <c r="DF40" s="27">
        <f t="shared" si="60"/>
        <v>10804.85512</v>
      </c>
      <c r="DG40" s="27">
        <f t="shared" si="60"/>
        <v>10990.967200000003</v>
      </c>
      <c r="DH40" s="27">
        <f t="shared" si="60"/>
        <v>10990.967200000003</v>
      </c>
      <c r="DI40" s="27">
        <f t="shared" si="60"/>
        <v>10841.7672</v>
      </c>
      <c r="DJ40" s="27">
        <f t="shared" si="60"/>
        <v>10880.171280000002</v>
      </c>
      <c r="DK40" s="27">
        <f t="shared" si="60"/>
        <v>10918.575359999999</v>
      </c>
      <c r="DL40" s="27">
        <f t="shared" si="60"/>
        <v>10977.141582000002</v>
      </c>
      <c r="DM40" s="27">
        <f t="shared" si="60"/>
        <v>11035.707804000001</v>
      </c>
      <c r="DN40" s="27">
        <f t="shared" si="60"/>
        <v>11241.982026000001</v>
      </c>
      <c r="DO40" s="27">
        <f t="shared" si="60"/>
        <v>11241.982026000001</v>
      </c>
      <c r="DP40" s="27">
        <f t="shared" si="60"/>
        <v>11094.274026000001</v>
      </c>
      <c r="DQ40" s="27">
        <f t="shared" si="60"/>
        <v>11152.840248000002</v>
      </c>
      <c r="DR40" s="27">
        <f t="shared" si="60"/>
        <v>11211.406470000004</v>
      </c>
      <c r="DS40" s="27">
        <f t="shared" si="60"/>
        <v>11269.972692000001</v>
      </c>
      <c r="DT40" s="27">
        <f t="shared" si="60"/>
        <v>11328.538914000002</v>
      </c>
      <c r="DU40" s="27">
        <f t="shared" si="60"/>
        <v>11534.813136000001</v>
      </c>
      <c r="DV40" s="27">
        <f t="shared" si="60"/>
        <v>11534.813136000001</v>
      </c>
      <c r="DW40" s="27">
        <f t="shared" si="60"/>
        <v>11387.105136000004</v>
      </c>
      <c r="DX40" s="27">
        <f t="shared" si="60"/>
        <v>11445.671358000001</v>
      </c>
      <c r="DY40" s="27">
        <f t="shared" si="60"/>
        <v>11504.237580000003</v>
      </c>
      <c r="DZ40" s="27">
        <f t="shared" si="60"/>
        <v>11562.803802000002</v>
      </c>
      <c r="EA40" s="27">
        <f t="shared" si="60"/>
        <v>11621.370024000002</v>
      </c>
      <c r="EB40" s="27">
        <f t="shared" si="60"/>
        <v>11827.644246</v>
      </c>
      <c r="EC40" s="27">
        <f t="shared" si="60"/>
        <v>11827.644246</v>
      </c>
      <c r="ED40" s="27">
        <f t="shared" si="60"/>
        <v>11679.936246000001</v>
      </c>
      <c r="EE40" s="27">
        <f t="shared" si="60"/>
        <v>11738.502468000001</v>
      </c>
      <c r="EF40" s="27">
        <f t="shared" si="60"/>
        <v>11797.068690000002</v>
      </c>
      <c r="EG40" s="27">
        <f t="shared" si="60"/>
        <v>11855.634912000003</v>
      </c>
      <c r="EH40" s="27">
        <f t="shared" si="60"/>
        <v>11914.201134000001</v>
      </c>
      <c r="EI40" s="27">
        <f t="shared" si="60"/>
        <v>12120.475356000003</v>
      </c>
      <c r="EJ40" s="27">
        <f t="shared" si="60"/>
        <v>12120.475356000003</v>
      </c>
      <c r="EK40" s="27">
        <f t="shared" si="60"/>
        <v>11972.767356</v>
      </c>
      <c r="EL40" s="27">
        <f t="shared" si="60"/>
        <v>12031.333578000002</v>
      </c>
      <c r="EM40" s="27">
        <f t="shared" si="60"/>
        <v>12089.899800000001</v>
      </c>
      <c r="EN40" s="27">
        <f t="shared" si="60"/>
        <v>12148.466022000001</v>
      </c>
      <c r="EO40" s="27">
        <f t="shared" si="60"/>
        <v>12177.490644</v>
      </c>
      <c r="EP40" s="27">
        <f t="shared" si="60"/>
        <v>12383.764866000001</v>
      </c>
      <c r="EQ40" s="27">
        <f t="shared" si="60"/>
        <v>12383.764866000001</v>
      </c>
      <c r="ER40" s="27">
        <f t="shared" si="60"/>
        <v>12206.515266000002</v>
      </c>
      <c r="ES40" s="27">
        <f t="shared" si="60"/>
        <v>12219.037950240001</v>
      </c>
      <c r="ET40" s="27">
        <f t="shared" ref="ET40:HE40" si="61">SUM(ET42:ET48)</f>
        <v>12231.560634479998</v>
      </c>
      <c r="EU40" s="27">
        <f t="shared" si="61"/>
        <v>12244.083318720002</v>
      </c>
      <c r="EV40" s="27">
        <f t="shared" si="61"/>
        <v>12256.606002960001</v>
      </c>
      <c r="EW40" s="27">
        <f t="shared" si="61"/>
        <v>12446.378287200003</v>
      </c>
      <c r="EX40" s="27">
        <f t="shared" si="61"/>
        <v>12446.378287200003</v>
      </c>
      <c r="EY40" s="27">
        <f t="shared" si="61"/>
        <v>12269.128687200002</v>
      </c>
      <c r="EZ40" s="27">
        <f t="shared" si="61"/>
        <v>12281.651371439999</v>
      </c>
      <c r="FA40" s="27">
        <f t="shared" si="61"/>
        <v>12294.17405568</v>
      </c>
      <c r="FB40" s="27">
        <f t="shared" si="61"/>
        <v>12306.696739920002</v>
      </c>
      <c r="FC40" s="27">
        <f t="shared" si="61"/>
        <v>12319.219424160001</v>
      </c>
      <c r="FD40" s="27">
        <f t="shared" si="61"/>
        <v>12508.991708400003</v>
      </c>
      <c r="FE40" s="27">
        <f t="shared" si="61"/>
        <v>12508.991708400003</v>
      </c>
      <c r="FF40" s="27">
        <f t="shared" si="61"/>
        <v>12331.742108400002</v>
      </c>
      <c r="FG40" s="27">
        <f t="shared" si="61"/>
        <v>12344.264792639999</v>
      </c>
      <c r="FH40" s="27">
        <f t="shared" si="61"/>
        <v>12356.787476880001</v>
      </c>
      <c r="FI40" s="27">
        <f t="shared" si="61"/>
        <v>12369.31016112</v>
      </c>
      <c r="FJ40" s="27">
        <f t="shared" si="61"/>
        <v>12381.832845359999</v>
      </c>
      <c r="FK40" s="27">
        <f t="shared" si="61"/>
        <v>12571.605129600001</v>
      </c>
      <c r="FL40" s="27">
        <f t="shared" si="61"/>
        <v>12571.605129600001</v>
      </c>
      <c r="FM40" s="27">
        <f t="shared" si="61"/>
        <v>12394.355529600001</v>
      </c>
      <c r="FN40" s="27">
        <f t="shared" si="61"/>
        <v>12406.878213839998</v>
      </c>
      <c r="FO40" s="27">
        <f t="shared" si="61"/>
        <v>12419.400898079999</v>
      </c>
      <c r="FP40" s="27">
        <f t="shared" si="61"/>
        <v>12431.923582319998</v>
      </c>
      <c r="FQ40" s="27">
        <f t="shared" si="61"/>
        <v>12444.446266559999</v>
      </c>
      <c r="FR40" s="27">
        <f t="shared" si="61"/>
        <v>12634.218550799998</v>
      </c>
      <c r="FS40" s="27">
        <f t="shared" si="61"/>
        <v>12634.218550799998</v>
      </c>
      <c r="FT40" s="27">
        <f t="shared" si="61"/>
        <v>12448.106470799996</v>
      </c>
      <c r="FU40" s="27">
        <f t="shared" si="61"/>
        <v>12457.459843567198</v>
      </c>
      <c r="FV40" s="27">
        <f t="shared" si="61"/>
        <v>12466.813216334396</v>
      </c>
      <c r="FW40" s="27">
        <f t="shared" si="61"/>
        <v>12476.166589101595</v>
      </c>
      <c r="FX40" s="27">
        <f t="shared" si="61"/>
        <v>12485.519961868793</v>
      </c>
      <c r="FY40" s="27">
        <f t="shared" si="61"/>
        <v>12680.985414635996</v>
      </c>
      <c r="FZ40" s="27">
        <f t="shared" si="61"/>
        <v>12680.985414635996</v>
      </c>
      <c r="GA40" s="27">
        <f t="shared" si="61"/>
        <v>12494.873334635993</v>
      </c>
      <c r="GB40" s="27">
        <f t="shared" si="61"/>
        <v>12504.226707403193</v>
      </c>
      <c r="GC40" s="27">
        <f t="shared" si="61"/>
        <v>12513.580080170394</v>
      </c>
      <c r="GD40" s="27">
        <f t="shared" si="61"/>
        <v>12522.933452937592</v>
      </c>
      <c r="GE40" s="27">
        <f t="shared" si="61"/>
        <v>12532.28682570479</v>
      </c>
      <c r="GF40" s="27">
        <f t="shared" si="61"/>
        <v>12727.752278471995</v>
      </c>
      <c r="GG40" s="27">
        <f t="shared" si="61"/>
        <v>12727.752278471995</v>
      </c>
      <c r="GH40" s="27">
        <f t="shared" si="61"/>
        <v>12541.640198471991</v>
      </c>
      <c r="GI40" s="27">
        <f t="shared" si="61"/>
        <v>12550.993571239193</v>
      </c>
      <c r="GJ40" s="27">
        <f t="shared" si="61"/>
        <v>12560.346944006393</v>
      </c>
      <c r="GK40" s="27">
        <f t="shared" si="61"/>
        <v>12569.700316773593</v>
      </c>
      <c r="GL40" s="27">
        <f t="shared" si="61"/>
        <v>12579.053689540793</v>
      </c>
      <c r="GM40" s="27">
        <f t="shared" si="61"/>
        <v>12774.519142307994</v>
      </c>
      <c r="GN40" s="27">
        <f t="shared" si="61"/>
        <v>12774.519142307994</v>
      </c>
      <c r="GO40" s="27">
        <f t="shared" si="61"/>
        <v>12588.407062307993</v>
      </c>
      <c r="GP40" s="27">
        <f t="shared" si="61"/>
        <v>12597.760435075194</v>
      </c>
      <c r="GQ40" s="27">
        <f t="shared" si="61"/>
        <v>12607.113807842394</v>
      </c>
      <c r="GR40" s="27">
        <f t="shared" si="61"/>
        <v>12616.467180609594</v>
      </c>
      <c r="GS40" s="27">
        <f t="shared" si="61"/>
        <v>12625.820553376792</v>
      </c>
      <c r="GT40" s="27">
        <f t="shared" si="61"/>
        <v>12821.286006143995</v>
      </c>
      <c r="GU40" s="27">
        <f t="shared" si="61"/>
        <v>12821.286006143995</v>
      </c>
      <c r="GV40" s="27">
        <f t="shared" si="61"/>
        <v>12635.173926143993</v>
      </c>
      <c r="GW40" s="27">
        <f t="shared" si="61"/>
        <v>12644.527298911195</v>
      </c>
      <c r="GX40" s="27">
        <f t="shared" si="61"/>
        <v>12633.718529678394</v>
      </c>
      <c r="GY40" s="27">
        <f t="shared" si="61"/>
        <v>12683.410972016394</v>
      </c>
      <c r="GZ40" s="27">
        <f t="shared" si="61"/>
        <v>12733.103414354395</v>
      </c>
      <c r="HA40" s="27">
        <f t="shared" si="61"/>
        <v>12989.070078692395</v>
      </c>
      <c r="HB40" s="27">
        <f t="shared" si="61"/>
        <v>12989.070078692395</v>
      </c>
      <c r="HC40" s="27">
        <f t="shared" si="61"/>
        <v>12782.795856692397</v>
      </c>
      <c r="HD40" s="27">
        <f t="shared" si="61"/>
        <v>12832.488299030396</v>
      </c>
      <c r="HE40" s="27">
        <f t="shared" si="61"/>
        <v>12882.1807413684</v>
      </c>
      <c r="HF40" s="27">
        <f t="shared" ref="HF40:JQ40" si="62">SUM(HF42:HF48)</f>
        <v>12931.873183706397</v>
      </c>
      <c r="HG40" s="27">
        <f t="shared" si="62"/>
        <v>12981.565626044398</v>
      </c>
      <c r="HH40" s="27">
        <f t="shared" si="62"/>
        <v>13237.532290382398</v>
      </c>
      <c r="HI40" s="27">
        <f t="shared" si="62"/>
        <v>13237.532290382398</v>
      </c>
      <c r="HJ40" s="27">
        <f t="shared" si="62"/>
        <v>13031.2580683824</v>
      </c>
      <c r="HK40" s="27">
        <f t="shared" si="62"/>
        <v>13080.950510720399</v>
      </c>
      <c r="HL40" s="27">
        <f t="shared" si="62"/>
        <v>13130.642953058397</v>
      </c>
      <c r="HM40" s="27">
        <f t="shared" si="62"/>
        <v>13180.3353953964</v>
      </c>
      <c r="HN40" s="27">
        <f t="shared" si="62"/>
        <v>13230.0278377344</v>
      </c>
      <c r="HO40" s="27">
        <f t="shared" si="62"/>
        <v>13485.994502072399</v>
      </c>
      <c r="HP40" s="27">
        <f t="shared" si="62"/>
        <v>13485.994502072399</v>
      </c>
      <c r="HQ40" s="27">
        <f t="shared" si="62"/>
        <v>13279.720280072397</v>
      </c>
      <c r="HR40" s="27">
        <f t="shared" si="62"/>
        <v>13329.412722410398</v>
      </c>
      <c r="HS40" s="27">
        <f t="shared" si="62"/>
        <v>13379.105164748398</v>
      </c>
      <c r="HT40" s="27">
        <f t="shared" si="62"/>
        <v>13428.797607086399</v>
      </c>
      <c r="HU40" s="27">
        <f t="shared" si="62"/>
        <v>13478.490049424399</v>
      </c>
      <c r="HV40" s="27">
        <f t="shared" si="62"/>
        <v>13734.456713762396</v>
      </c>
      <c r="HW40" s="27">
        <f t="shared" si="62"/>
        <v>13734.456713762396</v>
      </c>
      <c r="HX40" s="27">
        <f t="shared" si="62"/>
        <v>13528.1824917624</v>
      </c>
      <c r="HY40" s="27">
        <f t="shared" si="62"/>
        <v>13577.874934100399</v>
      </c>
      <c r="HZ40" s="27">
        <f t="shared" si="62"/>
        <v>13627.567376438399</v>
      </c>
      <c r="IA40" s="27">
        <f t="shared" si="62"/>
        <v>13677.259818776398</v>
      </c>
      <c r="IB40" s="27">
        <f t="shared" si="62"/>
        <v>13726.952261114398</v>
      </c>
      <c r="IC40" s="27">
        <f t="shared" si="62"/>
        <v>14059.708924753801</v>
      </c>
      <c r="ID40" s="27">
        <f t="shared" si="62"/>
        <v>14059.708924753801</v>
      </c>
      <c r="IE40" s="27">
        <f t="shared" si="62"/>
        <v>13869.936640513799</v>
      </c>
      <c r="IF40" s="27">
        <f t="shared" si="62"/>
        <v>14012.921019913201</v>
      </c>
      <c r="IG40" s="27">
        <f t="shared" si="62"/>
        <v>14155.905399312602</v>
      </c>
      <c r="IH40" s="27">
        <f t="shared" si="62"/>
        <v>14298.889778712</v>
      </c>
      <c r="II40" s="27">
        <f t="shared" si="62"/>
        <v>14441.874158111401</v>
      </c>
      <c r="IJ40" s="27">
        <f t="shared" si="62"/>
        <v>14774.630821750803</v>
      </c>
      <c r="IK40" s="27">
        <f t="shared" si="62"/>
        <v>14774.630821750803</v>
      </c>
      <c r="IL40" s="27">
        <f t="shared" si="62"/>
        <v>14584.858537510803</v>
      </c>
      <c r="IM40" s="27">
        <f t="shared" si="62"/>
        <v>14727.842916910206</v>
      </c>
      <c r="IN40" s="27">
        <f t="shared" si="62"/>
        <v>14870.827296309604</v>
      </c>
      <c r="IO40" s="27">
        <f t="shared" si="62"/>
        <v>15013.811675709005</v>
      </c>
      <c r="IP40" s="27">
        <f t="shared" si="62"/>
        <v>15156.796055108405</v>
      </c>
      <c r="IQ40" s="27">
        <f t="shared" si="62"/>
        <v>15489.552718747804</v>
      </c>
      <c r="IR40" s="27">
        <f t="shared" si="62"/>
        <v>15489.552718747804</v>
      </c>
      <c r="IS40" s="27">
        <f t="shared" si="62"/>
        <v>15299.780434507806</v>
      </c>
      <c r="IT40" s="27">
        <f t="shared" si="62"/>
        <v>15442.764813907204</v>
      </c>
      <c r="IU40" s="27">
        <f t="shared" si="62"/>
        <v>15585.749193306605</v>
      </c>
      <c r="IV40" s="27">
        <f t="shared" si="62"/>
        <v>15728.733572706004</v>
      </c>
      <c r="IW40" s="27">
        <f t="shared" si="62"/>
        <v>15871.717952105404</v>
      </c>
      <c r="IX40" s="27">
        <f t="shared" si="62"/>
        <v>16204.474615744803</v>
      </c>
      <c r="IY40" s="27">
        <f t="shared" si="62"/>
        <v>16204.474615744803</v>
      </c>
      <c r="IZ40" s="27">
        <f t="shared" si="62"/>
        <v>16014.702331504806</v>
      </c>
      <c r="JA40" s="27">
        <f t="shared" si="62"/>
        <v>16157.686710904203</v>
      </c>
      <c r="JB40" s="27">
        <f t="shared" si="62"/>
        <v>16300.671090303604</v>
      </c>
      <c r="JC40" s="27">
        <f t="shared" si="62"/>
        <v>16443.655469703004</v>
      </c>
      <c r="JD40" s="27">
        <f t="shared" si="62"/>
        <v>16586.639849102401</v>
      </c>
      <c r="JE40" s="27">
        <f t="shared" si="62"/>
        <v>16919.396512741798</v>
      </c>
      <c r="JF40" s="27">
        <f t="shared" si="62"/>
        <v>16919.396512741798</v>
      </c>
      <c r="JG40" s="27">
        <f t="shared" si="62"/>
        <v>16723.931059974602</v>
      </c>
      <c r="JH40" s="27">
        <f t="shared" si="62"/>
        <v>16927.773603574682</v>
      </c>
      <c r="JI40" s="27">
        <f t="shared" si="62"/>
        <v>17131.616147174762</v>
      </c>
      <c r="JJ40" s="27">
        <f t="shared" si="62"/>
        <v>17335.458690774842</v>
      </c>
      <c r="JK40" s="27">
        <f t="shared" si="62"/>
        <v>17539.301234374918</v>
      </c>
      <c r="JL40" s="27">
        <f t="shared" si="62"/>
        <v>17938.609230742197</v>
      </c>
      <c r="JM40" s="27">
        <f t="shared" si="62"/>
        <v>17938.609230742197</v>
      </c>
      <c r="JN40" s="27">
        <f t="shared" si="62"/>
        <v>17743.143777974998</v>
      </c>
      <c r="JO40" s="27">
        <f t="shared" si="62"/>
        <v>17946.986321575077</v>
      </c>
      <c r="JP40" s="27">
        <f t="shared" si="62"/>
        <v>18150.828865175157</v>
      </c>
      <c r="JQ40" s="27">
        <f t="shared" si="62"/>
        <v>18354.671408775241</v>
      </c>
      <c r="JR40" s="27">
        <f t="shared" ref="JR40:MC40" si="63">SUM(JR42:JR48)</f>
        <v>18558.513952375317</v>
      </c>
      <c r="JS40" s="27">
        <f t="shared" si="63"/>
        <v>18957.821948742596</v>
      </c>
      <c r="JT40" s="27">
        <f t="shared" si="63"/>
        <v>18957.821948742596</v>
      </c>
      <c r="JU40" s="27">
        <f t="shared" si="63"/>
        <v>18762.3564959754</v>
      </c>
      <c r="JV40" s="27">
        <f t="shared" si="63"/>
        <v>18966.199039575473</v>
      </c>
      <c r="JW40" s="27">
        <f t="shared" si="63"/>
        <v>19170.041583175556</v>
      </c>
      <c r="JX40" s="27">
        <f t="shared" si="63"/>
        <v>19373.884126775632</v>
      </c>
      <c r="JY40" s="27">
        <f t="shared" si="63"/>
        <v>19577.726670375716</v>
      </c>
      <c r="JZ40" s="27">
        <f t="shared" si="63"/>
        <v>19977.034666742991</v>
      </c>
      <c r="KA40" s="27">
        <f t="shared" si="63"/>
        <v>19977.034666742991</v>
      </c>
      <c r="KB40" s="27">
        <f t="shared" si="63"/>
        <v>19781.569213975792</v>
      </c>
      <c r="KC40" s="27">
        <f t="shared" si="63"/>
        <v>19985.411757575872</v>
      </c>
      <c r="KD40" s="27">
        <f t="shared" si="63"/>
        <v>20189.254301175952</v>
      </c>
      <c r="KE40" s="27">
        <f t="shared" si="63"/>
        <v>20393.096844776032</v>
      </c>
      <c r="KF40" s="27">
        <f t="shared" si="63"/>
        <v>20596.939388376108</v>
      </c>
      <c r="KG40" s="27">
        <f t="shared" si="63"/>
        <v>20996.24738474339</v>
      </c>
      <c r="KH40" s="27">
        <f t="shared" si="63"/>
        <v>20996.24738474339</v>
      </c>
      <c r="KI40" s="27">
        <f t="shared" si="63"/>
        <v>20800.781931976187</v>
      </c>
      <c r="KJ40" s="27">
        <f t="shared" si="63"/>
        <v>21004.624475576267</v>
      </c>
      <c r="KK40" s="27">
        <f t="shared" si="63"/>
        <v>21147.965807605549</v>
      </c>
      <c r="KL40" s="27">
        <f t="shared" si="63"/>
        <v>21285.887143267548</v>
      </c>
      <c r="KM40" s="27">
        <f t="shared" si="63"/>
        <v>21226.864478929547</v>
      </c>
      <c r="KN40" s="27">
        <f t="shared" si="63"/>
        <v>21423.80847892955</v>
      </c>
      <c r="KO40" s="27">
        <f t="shared" si="63"/>
        <v>21620.752478929549</v>
      </c>
      <c r="KP40" s="27">
        <f t="shared" si="63"/>
        <v>21364.785814591549</v>
      </c>
      <c r="KQ40" s="27">
        <f t="shared" si="63"/>
        <v>21108.819150253548</v>
      </c>
      <c r="KR40" s="27">
        <f t="shared" si="63"/>
        <v>21049.796485915551</v>
      </c>
      <c r="KS40" s="27">
        <f t="shared" si="63"/>
        <v>20990.773821577546</v>
      </c>
      <c r="KT40" s="27">
        <f t="shared" si="63"/>
        <v>20931.751157239552</v>
      </c>
      <c r="KU40" s="27">
        <f t="shared" si="63"/>
        <v>21128.695157239556</v>
      </c>
      <c r="KV40" s="27">
        <f t="shared" si="63"/>
        <v>21325.639157239555</v>
      </c>
      <c r="KW40" s="27">
        <f t="shared" si="63"/>
        <v>21069.672492901555</v>
      </c>
      <c r="KX40" s="27">
        <f t="shared" si="63"/>
        <v>20813.705828563558</v>
      </c>
      <c r="KY40" s="27">
        <f t="shared" si="63"/>
        <v>20754.683164225557</v>
      </c>
      <c r="KZ40" s="27">
        <f t="shared" si="63"/>
        <v>20695.660499887555</v>
      </c>
      <c r="LA40" s="27">
        <f t="shared" si="63"/>
        <v>20636.637835549554</v>
      </c>
      <c r="LB40" s="27">
        <f t="shared" si="63"/>
        <v>20833.581835549554</v>
      </c>
      <c r="LC40" s="27">
        <f t="shared" si="63"/>
        <v>21030.525835549557</v>
      </c>
      <c r="LD40" s="27">
        <f t="shared" si="63"/>
        <v>20774.559171211553</v>
      </c>
      <c r="LE40" s="27">
        <f t="shared" si="63"/>
        <v>20518.59250687356</v>
      </c>
      <c r="LF40" s="27">
        <f t="shared" si="63"/>
        <v>20459.569842535555</v>
      </c>
      <c r="LG40" s="27">
        <f t="shared" si="63"/>
        <v>20400.547178197554</v>
      </c>
      <c r="LH40" s="27">
        <f t="shared" si="63"/>
        <v>20341.52451385956</v>
      </c>
      <c r="LI40" s="27">
        <f t="shared" si="63"/>
        <v>20538.46851385956</v>
      </c>
      <c r="LJ40" s="27">
        <f t="shared" si="63"/>
        <v>20735.412513859559</v>
      </c>
      <c r="LK40" s="27">
        <f t="shared" si="63"/>
        <v>20479.445849521562</v>
      </c>
      <c r="LL40" s="27">
        <f t="shared" si="63"/>
        <v>20223.479185183562</v>
      </c>
      <c r="LM40" s="27">
        <f t="shared" si="63"/>
        <v>20164.456520845561</v>
      </c>
      <c r="LN40" s="27">
        <f t="shared" si="63"/>
        <v>20105.433856507563</v>
      </c>
      <c r="LO40" s="27">
        <f t="shared" si="63"/>
        <v>19969.621192868166</v>
      </c>
      <c r="LP40" s="27">
        <f t="shared" si="63"/>
        <v>20215.801192868159</v>
      </c>
      <c r="LQ40" s="27">
        <f t="shared" si="63"/>
        <v>20461.981192868163</v>
      </c>
      <c r="LR40" s="27">
        <f t="shared" si="63"/>
        <v>20129.224529228763</v>
      </c>
      <c r="LS40" s="27">
        <f t="shared" si="63"/>
        <v>19796.467865589366</v>
      </c>
      <c r="LT40" s="27">
        <f t="shared" si="63"/>
        <v>19709.891201949966</v>
      </c>
      <c r="LU40" s="27">
        <f t="shared" si="63"/>
        <v>19623.314538310566</v>
      </c>
      <c r="LV40" s="27">
        <f t="shared" si="63"/>
        <v>19536.737874671166</v>
      </c>
      <c r="LW40" s="27">
        <f t="shared" si="63"/>
        <v>19782.917874671166</v>
      </c>
      <c r="LX40" s="27">
        <f t="shared" si="63"/>
        <v>20029.097874671163</v>
      </c>
      <c r="LY40" s="27">
        <f t="shared" si="63"/>
        <v>19696.341211031759</v>
      </c>
      <c r="LZ40" s="27">
        <f t="shared" si="63"/>
        <v>19363.584547392365</v>
      </c>
      <c r="MA40" s="27">
        <f t="shared" si="63"/>
        <v>19277.007883752965</v>
      </c>
      <c r="MB40" s="27">
        <f t="shared" si="63"/>
        <v>19190.431220113565</v>
      </c>
      <c r="MC40" s="27">
        <f t="shared" si="63"/>
        <v>19103.854556474165</v>
      </c>
      <c r="MD40" s="27">
        <f t="shared" ref="MD40:NV40" si="64">SUM(MD42:MD48)</f>
        <v>19350.034556474162</v>
      </c>
      <c r="ME40" s="27">
        <f t="shared" si="64"/>
        <v>19596.214556474162</v>
      </c>
      <c r="MF40" s="27">
        <f t="shared" si="64"/>
        <v>19263.457892834766</v>
      </c>
      <c r="MG40" s="27">
        <f t="shared" si="64"/>
        <v>18930.701229195365</v>
      </c>
      <c r="MH40" s="27">
        <f t="shared" si="64"/>
        <v>18844.124565555965</v>
      </c>
      <c r="MI40" s="27">
        <f t="shared" si="64"/>
        <v>18757.547901916565</v>
      </c>
      <c r="MJ40" s="27">
        <f t="shared" si="64"/>
        <v>18670.971238277165</v>
      </c>
      <c r="MK40" s="27">
        <f t="shared" si="64"/>
        <v>18917.151238277162</v>
      </c>
      <c r="ML40" s="27">
        <f t="shared" si="64"/>
        <v>19163.331238277166</v>
      </c>
      <c r="MM40" s="27">
        <f t="shared" si="64"/>
        <v>18830.574574637758</v>
      </c>
      <c r="MN40" s="27">
        <f t="shared" si="64"/>
        <v>18497.817910998361</v>
      </c>
      <c r="MO40" s="27">
        <f t="shared" si="64"/>
        <v>18411.241247358961</v>
      </c>
      <c r="MP40" s="27">
        <f t="shared" si="64"/>
        <v>18324.664583719561</v>
      </c>
      <c r="MQ40" s="27">
        <f t="shared" si="64"/>
        <v>18238.087920080161</v>
      </c>
      <c r="MR40" s="27">
        <f t="shared" si="64"/>
        <v>18484.267920080158</v>
      </c>
      <c r="MS40" s="27">
        <f t="shared" si="64"/>
        <v>18730.447920080162</v>
      </c>
      <c r="MT40" s="27">
        <f t="shared" si="64"/>
        <v>18331.139923712883</v>
      </c>
      <c r="MU40" s="27">
        <f t="shared" si="64"/>
        <v>17931.8319273456</v>
      </c>
      <c r="MV40" s="27">
        <f t="shared" si="64"/>
        <v>17696.64393097832</v>
      </c>
      <c r="MW40" s="27">
        <f t="shared" si="64"/>
        <v>17461.455934611044</v>
      </c>
      <c r="MX40" s="27">
        <f t="shared" si="64"/>
        <v>17226.267938243764</v>
      </c>
      <c r="MY40" s="27">
        <f t="shared" si="64"/>
        <v>17390.387938243759</v>
      </c>
      <c r="MZ40" s="27">
        <f t="shared" si="64"/>
        <v>17554.507938243762</v>
      </c>
      <c r="NA40" s="27">
        <f t="shared" si="64"/>
        <v>17155.199941876483</v>
      </c>
      <c r="NB40" s="27">
        <f t="shared" si="64"/>
        <v>16755.8919455092</v>
      </c>
      <c r="NC40" s="27">
        <f t="shared" si="64"/>
        <v>16520.70394914192</v>
      </c>
      <c r="ND40" s="27">
        <f t="shared" si="64"/>
        <v>16285.51595277464</v>
      </c>
      <c r="NE40" s="27">
        <f t="shared" si="64"/>
        <v>16050.327956407362</v>
      </c>
      <c r="NF40" s="27">
        <f t="shared" si="64"/>
        <v>16214.447956407359</v>
      </c>
      <c r="NG40" s="27">
        <f t="shared" si="64"/>
        <v>16378.567956407363</v>
      </c>
      <c r="NH40" s="27">
        <f t="shared" si="64"/>
        <v>15979.259960040084</v>
      </c>
      <c r="NI40" s="27">
        <f t="shared" si="64"/>
        <v>15579.951963672802</v>
      </c>
      <c r="NJ40" s="27">
        <f t="shared" si="64"/>
        <v>15344.763967305522</v>
      </c>
      <c r="NK40" s="27">
        <f t="shared" si="64"/>
        <v>15109.575970938244</v>
      </c>
      <c r="NL40" s="27">
        <f t="shared" si="64"/>
        <v>14874.387974570962</v>
      </c>
      <c r="NM40" s="27">
        <f t="shared" si="64"/>
        <v>15038.507974570959</v>
      </c>
      <c r="NN40" s="27">
        <f t="shared" si="64"/>
        <v>15202.627974570962</v>
      </c>
      <c r="NO40" s="27">
        <f t="shared" si="64"/>
        <v>14803.319978203683</v>
      </c>
      <c r="NP40" s="27">
        <f t="shared" si="64"/>
        <v>14404.0119818364</v>
      </c>
      <c r="NQ40" s="27">
        <f t="shared" si="64"/>
        <v>14168.82398546912</v>
      </c>
      <c r="NR40" s="27">
        <f t="shared" si="64"/>
        <v>13933.635989101844</v>
      </c>
      <c r="NS40" s="27">
        <f t="shared" si="64"/>
        <v>13698.447992734564</v>
      </c>
      <c r="NT40" s="27">
        <f t="shared" si="64"/>
        <v>13862.567992734561</v>
      </c>
      <c r="NU40" s="27">
        <f t="shared" si="64"/>
        <v>14026.687992734562</v>
      </c>
      <c r="NV40" s="27">
        <f t="shared" si="64"/>
        <v>14026.687992734562</v>
      </c>
    </row>
    <row r="41" spans="1:387" s="35" customForma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4"/>
      <c r="K41" s="33"/>
      <c r="L41" s="33"/>
      <c r="M41" s="33"/>
      <c r="N41" s="33"/>
      <c r="O41" s="33"/>
      <c r="P41" s="16"/>
      <c r="Q41" s="33"/>
      <c r="R41" s="36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</row>
    <row r="42" spans="1:387" s="38" customFormat="1" ht="10.199999999999999" x14ac:dyDescent="0.2">
      <c r="A42" s="31"/>
      <c r="B42" s="31"/>
      <c r="C42" s="31"/>
      <c r="D42" s="31"/>
      <c r="E42" s="31"/>
      <c r="F42" s="31"/>
      <c r="G42" s="31" t="str">
        <f>G40</f>
        <v>товарные запасы на начало периода</v>
      </c>
      <c r="H42" s="31"/>
      <c r="I42" s="31"/>
      <c r="J42" s="31" t="str">
        <f>IF($G42="","",INDEX(KPI!$H$11:$H$121,SUMIFS(KPI!$E$11:$E$121,KPI!$F$11:$F$121,$G42)))</f>
        <v>тыс.руб.</v>
      </c>
      <c r="K42" s="31"/>
      <c r="L42" s="31"/>
      <c r="M42" s="31"/>
      <c r="N42" s="31" t="str">
        <f>structure!$G$11</f>
        <v>товарная категория 1</v>
      </c>
      <c r="O42" s="31"/>
      <c r="P42" s="31"/>
      <c r="Q42" s="31"/>
      <c r="R42" s="37"/>
      <c r="S42" s="31"/>
      <c r="T42" s="31"/>
      <c r="U42" s="37">
        <f>IF(U$9="",0,SUMIFS(33:33,$9:$9,"&gt;="&amp;U$9,$9:$9,"&lt;="&amp;U$9-1+SUMIFS(conditions!53:53,conditions!$8:$8,"&lt;="&amp;U$9,conditions!$9:$9,"&gt;="&amp;U$9))+IF(U$9-1+SUMIFS(conditions!53:53,conditions!$8:$8,"&lt;="&amp;U$9,conditions!$9:$9,"&gt;="&amp;U$9)&gt;EOMONTH($U$9,11),(1+conditions!$U$34)*SUMIFS(33:33,$9:$9,"&gt;="&amp;$U$9,$9:$9,"&lt;="&amp;$U$9+U$9-1+SUMIFS(conditions!53:53,conditions!$8:$8,"&lt;="&amp;U$9,conditions!$9:$9,"&gt;="&amp;U$9)-EOMONTH($U$9,11)),0))</f>
        <v>3868.7999999999997</v>
      </c>
      <c r="V42" s="37">
        <f>IF(V$9="",0,SUMIFS(33:33,$9:$9,"&gt;="&amp;V$9,$9:$9,"&lt;="&amp;V$9-1+SUMIFS(conditions!53:53,conditions!$8:$8,"&lt;="&amp;V$9,conditions!$9:$9,"&gt;="&amp;V$9))+IF(V$9-1+SUMIFS(conditions!53:53,conditions!$8:$8,"&lt;="&amp;V$9,conditions!$9:$9,"&gt;="&amp;V$9)&gt;EOMONTH($U$9,11),(1+conditions!$U$34)*SUMIFS(33:33,$9:$9,"&gt;="&amp;$U$9,$9:$9,"&lt;="&amp;$U$9+V$9-1+SUMIFS(conditions!53:53,conditions!$8:$8,"&lt;="&amp;V$9,conditions!$9:$9,"&gt;="&amp;V$9)-EOMONTH($U$9,11)),0))</f>
        <v>3811.2</v>
      </c>
      <c r="W42" s="37">
        <f>IF(W$9="",0,SUMIFS(33:33,$9:$9,"&gt;="&amp;W$9,$9:$9,"&lt;="&amp;W$9-1+SUMIFS(conditions!53:53,conditions!$8:$8,"&lt;="&amp;W$9,conditions!$9:$9,"&gt;="&amp;W$9))+IF(W$9-1+SUMIFS(conditions!53:53,conditions!$8:$8,"&lt;="&amp;W$9,conditions!$9:$9,"&gt;="&amp;W$9)&gt;EOMONTH($U$9,11),(1+conditions!$U$34)*SUMIFS(33:33,$9:$9,"&gt;="&amp;$U$9,$9:$9,"&lt;="&amp;$U$9+W$9-1+SUMIFS(conditions!53:53,conditions!$8:$8,"&lt;="&amp;W$9,conditions!$9:$9,"&gt;="&amp;W$9)-EOMONTH($U$9,11)),0))</f>
        <v>3801.6</v>
      </c>
      <c r="X42" s="37">
        <f>IF(X$9="",0,SUMIFS(33:33,$9:$9,"&gt;="&amp;X$9,$9:$9,"&lt;="&amp;X$9-1+SUMIFS(conditions!53:53,conditions!$8:$8,"&lt;="&amp;X$9,conditions!$9:$9,"&gt;="&amp;X$9))+IF(X$9-1+SUMIFS(conditions!53:53,conditions!$8:$8,"&lt;="&amp;X$9,conditions!$9:$9,"&gt;="&amp;X$9)&gt;EOMONTH($U$9,11),(1+conditions!$U$34)*SUMIFS(33:33,$9:$9,"&gt;="&amp;$U$9,$9:$9,"&lt;="&amp;$U$9+X$9-1+SUMIFS(conditions!53:53,conditions!$8:$8,"&lt;="&amp;X$9,conditions!$9:$9,"&gt;="&amp;X$9)-EOMONTH($U$9,11)),0))</f>
        <v>3791.52</v>
      </c>
      <c r="Y42" s="37">
        <f>IF(Y$9="",0,SUMIFS(33:33,$9:$9,"&gt;="&amp;Y$9,$9:$9,"&lt;="&amp;Y$9-1+SUMIFS(conditions!53:53,conditions!$8:$8,"&lt;="&amp;Y$9,conditions!$9:$9,"&gt;="&amp;Y$9))+IF(Y$9-1+SUMIFS(conditions!53:53,conditions!$8:$8,"&lt;="&amp;Y$9,conditions!$9:$9,"&gt;="&amp;Y$9)&gt;EOMONTH($U$9,11),(1+conditions!$U$34)*SUMIFS(33:33,$9:$9,"&gt;="&amp;$U$9,$9:$9,"&lt;="&amp;$U$9+Y$9-1+SUMIFS(conditions!53:53,conditions!$8:$8,"&lt;="&amp;Y$9,conditions!$9:$9,"&gt;="&amp;Y$9)-EOMONTH($U$9,11)),0))</f>
        <v>3781.44</v>
      </c>
      <c r="Z42" s="37">
        <f>IF(Z$9="",0,SUMIFS(33:33,$9:$9,"&gt;="&amp;Z$9,$9:$9,"&lt;="&amp;Z$9-1+SUMIFS(conditions!53:53,conditions!$8:$8,"&lt;="&amp;Z$9,conditions!$9:$9,"&gt;="&amp;Z$9))+IF(Z$9-1+SUMIFS(conditions!53:53,conditions!$8:$8,"&lt;="&amp;Z$9,conditions!$9:$9,"&gt;="&amp;Z$9)&gt;EOMONTH($U$9,11),(1+conditions!$U$34)*SUMIFS(33:33,$9:$9,"&gt;="&amp;$U$9,$9:$9,"&lt;="&amp;$U$9+Z$9-1+SUMIFS(conditions!53:53,conditions!$8:$8,"&lt;="&amp;Z$9,conditions!$9:$9,"&gt;="&amp;Z$9)-EOMONTH($U$9,11)),0))</f>
        <v>3771.36</v>
      </c>
      <c r="AA42" s="37">
        <f>IF(AA$9="",0,SUMIFS(33:33,$9:$9,"&gt;="&amp;AA$9,$9:$9,"&lt;="&amp;AA$9-1+SUMIFS(conditions!53:53,conditions!$8:$8,"&lt;="&amp;AA$9,conditions!$9:$9,"&gt;="&amp;AA$9))+IF(AA$9-1+SUMIFS(conditions!53:53,conditions!$8:$8,"&lt;="&amp;AA$9,conditions!$9:$9,"&gt;="&amp;AA$9)&gt;EOMONTH($U$9,11),(1+conditions!$U$34)*SUMIFS(33:33,$9:$9,"&gt;="&amp;$U$9,$9:$9,"&lt;="&amp;$U$9+AA$9-1+SUMIFS(conditions!53:53,conditions!$8:$8,"&lt;="&amp;AA$9,conditions!$9:$9,"&gt;="&amp;AA$9)-EOMONTH($U$9,11)),0))</f>
        <v>3818.88</v>
      </c>
      <c r="AB42" s="37">
        <f>IF(AB$9="",0,SUMIFS(33:33,$9:$9,"&gt;="&amp;AB$9,$9:$9,"&lt;="&amp;AB$9-1+SUMIFS(conditions!53:53,conditions!$8:$8,"&lt;="&amp;AB$9,conditions!$9:$9,"&gt;="&amp;AB$9))+IF(AB$9-1+SUMIFS(conditions!53:53,conditions!$8:$8,"&lt;="&amp;AB$9,conditions!$9:$9,"&gt;="&amp;AB$9)&gt;EOMONTH($U$9,11),(1+conditions!$U$34)*SUMIFS(33:33,$9:$9,"&gt;="&amp;$U$9,$9:$9,"&lt;="&amp;$U$9+AB$9-1+SUMIFS(conditions!53:53,conditions!$8:$8,"&lt;="&amp;AB$9,conditions!$9:$9,"&gt;="&amp;AB$9)-EOMONTH($U$9,11)),0))</f>
        <v>3818.88</v>
      </c>
      <c r="AC42" s="37">
        <f>IF(AC$9="",0,SUMIFS(33:33,$9:$9,"&gt;="&amp;AC$9,$9:$9,"&lt;="&amp;AC$9-1+SUMIFS(conditions!53:53,conditions!$8:$8,"&lt;="&amp;AC$9,conditions!$9:$9,"&gt;="&amp;AC$9))+IF(AC$9-1+SUMIFS(conditions!53:53,conditions!$8:$8,"&lt;="&amp;AC$9,conditions!$9:$9,"&gt;="&amp;AC$9)&gt;EOMONTH($U$9,11),(1+conditions!$U$34)*SUMIFS(33:33,$9:$9,"&gt;="&amp;$U$9,$9:$9,"&lt;="&amp;$U$9+AC$9-1+SUMIFS(conditions!53:53,conditions!$8:$8,"&lt;="&amp;AC$9,conditions!$9:$9,"&gt;="&amp;AC$9)-EOMONTH($U$9,11)),0))</f>
        <v>3761.28</v>
      </c>
      <c r="AD42" s="37">
        <f>IF(AD$9="",0,SUMIFS(33:33,$9:$9,"&gt;="&amp;AD$9,$9:$9,"&lt;="&amp;AD$9-1+SUMIFS(conditions!53:53,conditions!$8:$8,"&lt;="&amp;AD$9,conditions!$9:$9,"&gt;="&amp;AD$9))+IF(AD$9-1+SUMIFS(conditions!53:53,conditions!$8:$8,"&lt;="&amp;AD$9,conditions!$9:$9,"&gt;="&amp;AD$9)&gt;EOMONTH($U$9,11),(1+conditions!$U$34)*SUMIFS(33:33,$9:$9,"&gt;="&amp;$U$9,$9:$9,"&lt;="&amp;$U$9+AD$9-1+SUMIFS(conditions!53:53,conditions!$8:$8,"&lt;="&amp;AD$9,conditions!$9:$9,"&gt;="&amp;AD$9)-EOMONTH($U$9,11)),0))</f>
        <v>3751.2000000000003</v>
      </c>
      <c r="AE42" s="37">
        <f>IF(AE$9="",0,SUMIFS(33:33,$9:$9,"&gt;="&amp;AE$9,$9:$9,"&lt;="&amp;AE$9-1+SUMIFS(conditions!53:53,conditions!$8:$8,"&lt;="&amp;AE$9,conditions!$9:$9,"&gt;="&amp;AE$9))+IF(AE$9-1+SUMIFS(conditions!53:53,conditions!$8:$8,"&lt;="&amp;AE$9,conditions!$9:$9,"&gt;="&amp;AE$9)&gt;EOMONTH($U$9,11),(1+conditions!$U$34)*SUMIFS(33:33,$9:$9,"&gt;="&amp;$U$9,$9:$9,"&lt;="&amp;$U$9+AE$9-1+SUMIFS(conditions!53:53,conditions!$8:$8,"&lt;="&amp;AE$9,conditions!$9:$9,"&gt;="&amp;AE$9)-EOMONTH($U$9,11)),0))</f>
        <v>3741.12</v>
      </c>
      <c r="AF42" s="37">
        <f>IF(AF$9="",0,SUMIFS(33:33,$9:$9,"&gt;="&amp;AF$9,$9:$9,"&lt;="&amp;AF$9-1+SUMIFS(conditions!53:53,conditions!$8:$8,"&lt;="&amp;AF$9,conditions!$9:$9,"&gt;="&amp;AF$9))+IF(AF$9-1+SUMIFS(conditions!53:53,conditions!$8:$8,"&lt;="&amp;AF$9,conditions!$9:$9,"&gt;="&amp;AF$9)&gt;EOMONTH($U$9,11),(1+conditions!$U$34)*SUMIFS(33:33,$9:$9,"&gt;="&amp;$U$9,$9:$9,"&lt;="&amp;$U$9+AF$9-1+SUMIFS(conditions!53:53,conditions!$8:$8,"&lt;="&amp;AF$9,conditions!$9:$9,"&gt;="&amp;AF$9)-EOMONTH($U$9,11)),0))</f>
        <v>3731.04</v>
      </c>
      <c r="AG42" s="37">
        <f>IF(AG$9="",0,SUMIFS(33:33,$9:$9,"&gt;="&amp;AG$9,$9:$9,"&lt;="&amp;AG$9-1+SUMIFS(conditions!53:53,conditions!$8:$8,"&lt;="&amp;AG$9,conditions!$9:$9,"&gt;="&amp;AG$9))+IF(AG$9-1+SUMIFS(conditions!53:53,conditions!$8:$8,"&lt;="&amp;AG$9,conditions!$9:$9,"&gt;="&amp;AG$9)&gt;EOMONTH($U$9,11),(1+conditions!$U$34)*SUMIFS(33:33,$9:$9,"&gt;="&amp;$U$9,$9:$9,"&lt;="&amp;$U$9+AG$9-1+SUMIFS(conditions!53:53,conditions!$8:$8,"&lt;="&amp;AG$9,conditions!$9:$9,"&gt;="&amp;AG$9)-EOMONTH($U$9,11)),0))</f>
        <v>3720.96</v>
      </c>
      <c r="AH42" s="37">
        <f>IF(AH$9="",0,SUMIFS(33:33,$9:$9,"&gt;="&amp;AH$9,$9:$9,"&lt;="&amp;AH$9-1+SUMIFS(conditions!53:53,conditions!$8:$8,"&lt;="&amp;AH$9,conditions!$9:$9,"&gt;="&amp;AH$9))+IF(AH$9-1+SUMIFS(conditions!53:53,conditions!$8:$8,"&lt;="&amp;AH$9,conditions!$9:$9,"&gt;="&amp;AH$9)&gt;EOMONTH($U$9,11),(1+conditions!$U$34)*SUMIFS(33:33,$9:$9,"&gt;="&amp;$U$9,$9:$9,"&lt;="&amp;$U$9+AH$9-1+SUMIFS(conditions!53:53,conditions!$8:$8,"&lt;="&amp;AH$9,conditions!$9:$9,"&gt;="&amp;AH$9)-EOMONTH($U$9,11)),0))</f>
        <v>3768.48</v>
      </c>
      <c r="AI42" s="37">
        <f>IF(AI$9="",0,SUMIFS(33:33,$9:$9,"&gt;="&amp;AI$9,$9:$9,"&lt;="&amp;AI$9-1+SUMIFS(conditions!53:53,conditions!$8:$8,"&lt;="&amp;AI$9,conditions!$9:$9,"&gt;="&amp;AI$9))+IF(AI$9-1+SUMIFS(conditions!53:53,conditions!$8:$8,"&lt;="&amp;AI$9,conditions!$9:$9,"&gt;="&amp;AI$9)&gt;EOMONTH($U$9,11),(1+conditions!$U$34)*SUMIFS(33:33,$9:$9,"&gt;="&amp;$U$9,$9:$9,"&lt;="&amp;$U$9+AI$9-1+SUMIFS(conditions!53:53,conditions!$8:$8,"&lt;="&amp;AI$9,conditions!$9:$9,"&gt;="&amp;AI$9)-EOMONTH($U$9,11)),0))</f>
        <v>3768.48</v>
      </c>
      <c r="AJ42" s="37">
        <f>IF(AJ$9="",0,SUMIFS(33:33,$9:$9,"&gt;="&amp;AJ$9,$9:$9,"&lt;="&amp;AJ$9-1+SUMIFS(conditions!53:53,conditions!$8:$8,"&lt;="&amp;AJ$9,conditions!$9:$9,"&gt;="&amp;AJ$9))+IF(AJ$9-1+SUMIFS(conditions!53:53,conditions!$8:$8,"&lt;="&amp;AJ$9,conditions!$9:$9,"&gt;="&amp;AJ$9)&gt;EOMONTH($U$9,11),(1+conditions!$U$34)*SUMIFS(33:33,$9:$9,"&gt;="&amp;$U$9,$9:$9,"&lt;="&amp;$U$9+AJ$9-1+SUMIFS(conditions!53:53,conditions!$8:$8,"&lt;="&amp;AJ$9,conditions!$9:$9,"&gt;="&amp;AJ$9)-EOMONTH($U$9,11)),0))</f>
        <v>3710.88</v>
      </c>
      <c r="AK42" s="37">
        <f>IF(AK$9="",0,SUMIFS(33:33,$9:$9,"&gt;="&amp;AK$9,$9:$9,"&lt;="&amp;AK$9-1+SUMIFS(conditions!53:53,conditions!$8:$8,"&lt;="&amp;AK$9,conditions!$9:$9,"&gt;="&amp;AK$9))+IF(AK$9-1+SUMIFS(conditions!53:53,conditions!$8:$8,"&lt;="&amp;AK$9,conditions!$9:$9,"&gt;="&amp;AK$9)&gt;EOMONTH($U$9,11),(1+conditions!$U$34)*SUMIFS(33:33,$9:$9,"&gt;="&amp;$U$9,$9:$9,"&lt;="&amp;$U$9+AK$9-1+SUMIFS(conditions!53:53,conditions!$8:$8,"&lt;="&amp;AK$9,conditions!$9:$9,"&gt;="&amp;AK$9)-EOMONTH($U$9,11)),0))</f>
        <v>3700.8</v>
      </c>
      <c r="AL42" s="37">
        <f>IF(AL$9="",0,SUMIFS(33:33,$9:$9,"&gt;="&amp;AL$9,$9:$9,"&lt;="&amp;AL$9-1+SUMIFS(conditions!53:53,conditions!$8:$8,"&lt;="&amp;AL$9,conditions!$9:$9,"&gt;="&amp;AL$9))+IF(AL$9-1+SUMIFS(conditions!53:53,conditions!$8:$8,"&lt;="&amp;AL$9,conditions!$9:$9,"&gt;="&amp;AL$9)&gt;EOMONTH($U$9,11),(1+conditions!$U$34)*SUMIFS(33:33,$9:$9,"&gt;="&amp;$U$9,$9:$9,"&lt;="&amp;$U$9+AL$9-1+SUMIFS(conditions!53:53,conditions!$8:$8,"&lt;="&amp;AL$9,conditions!$9:$9,"&gt;="&amp;AL$9)-EOMONTH($U$9,11)),0))</f>
        <v>3690.72</v>
      </c>
      <c r="AM42" s="37">
        <f>IF(AM$9="",0,SUMIFS(33:33,$9:$9,"&gt;="&amp;AM$9,$9:$9,"&lt;="&amp;AM$9-1+SUMIFS(conditions!53:53,conditions!$8:$8,"&lt;="&amp;AM$9,conditions!$9:$9,"&gt;="&amp;AM$9))+IF(AM$9-1+SUMIFS(conditions!53:53,conditions!$8:$8,"&lt;="&amp;AM$9,conditions!$9:$9,"&gt;="&amp;AM$9)&gt;EOMONTH($U$9,11),(1+conditions!$U$34)*SUMIFS(33:33,$9:$9,"&gt;="&amp;$U$9,$9:$9,"&lt;="&amp;$U$9+AM$9-1+SUMIFS(conditions!53:53,conditions!$8:$8,"&lt;="&amp;AM$9,conditions!$9:$9,"&gt;="&amp;AM$9)-EOMONTH($U$9,11)),0))</f>
        <v>3680.64</v>
      </c>
      <c r="AN42" s="37">
        <f>IF(AN$9="",0,SUMIFS(33:33,$9:$9,"&gt;="&amp;AN$9,$9:$9,"&lt;="&amp;AN$9-1+SUMIFS(conditions!53:53,conditions!$8:$8,"&lt;="&amp;AN$9,conditions!$9:$9,"&gt;="&amp;AN$9))+IF(AN$9-1+SUMIFS(conditions!53:53,conditions!$8:$8,"&lt;="&amp;AN$9,conditions!$9:$9,"&gt;="&amp;AN$9)&gt;EOMONTH($U$9,11),(1+conditions!$U$34)*SUMIFS(33:33,$9:$9,"&gt;="&amp;$U$9,$9:$9,"&lt;="&amp;$U$9+AN$9-1+SUMIFS(conditions!53:53,conditions!$8:$8,"&lt;="&amp;AN$9,conditions!$9:$9,"&gt;="&amp;AN$9)-EOMONTH($U$9,11)),0))</f>
        <v>3670.56</v>
      </c>
      <c r="AO42" s="37">
        <f>IF(AO$9="",0,SUMIFS(33:33,$9:$9,"&gt;="&amp;AO$9,$9:$9,"&lt;="&amp;AO$9-1+SUMIFS(conditions!53:53,conditions!$8:$8,"&lt;="&amp;AO$9,conditions!$9:$9,"&gt;="&amp;AO$9))+IF(AO$9-1+SUMIFS(conditions!53:53,conditions!$8:$8,"&lt;="&amp;AO$9,conditions!$9:$9,"&gt;="&amp;AO$9)&gt;EOMONTH($U$9,11),(1+conditions!$U$34)*SUMIFS(33:33,$9:$9,"&gt;="&amp;$U$9,$9:$9,"&lt;="&amp;$U$9+AO$9-1+SUMIFS(conditions!53:53,conditions!$8:$8,"&lt;="&amp;AO$9,conditions!$9:$9,"&gt;="&amp;AO$9)-EOMONTH($U$9,11)),0))</f>
        <v>3718.08</v>
      </c>
      <c r="AP42" s="37">
        <f>IF(AP$9="",0,SUMIFS(33:33,$9:$9,"&gt;="&amp;AP$9,$9:$9,"&lt;="&amp;AP$9-1+SUMIFS(conditions!53:53,conditions!$8:$8,"&lt;="&amp;AP$9,conditions!$9:$9,"&gt;="&amp;AP$9))+IF(AP$9-1+SUMIFS(conditions!53:53,conditions!$8:$8,"&lt;="&amp;AP$9,conditions!$9:$9,"&gt;="&amp;AP$9)&gt;EOMONTH($U$9,11),(1+conditions!$U$34)*SUMIFS(33:33,$9:$9,"&gt;="&amp;$U$9,$9:$9,"&lt;="&amp;$U$9+AP$9-1+SUMIFS(conditions!53:53,conditions!$8:$8,"&lt;="&amp;AP$9,conditions!$9:$9,"&gt;="&amp;AP$9)-EOMONTH($U$9,11)),0))</f>
        <v>3718.08</v>
      </c>
      <c r="AQ42" s="37">
        <f>IF(AQ$9="",0,SUMIFS(33:33,$9:$9,"&gt;="&amp;AQ$9,$9:$9,"&lt;="&amp;AQ$9-1+SUMIFS(conditions!53:53,conditions!$8:$8,"&lt;="&amp;AQ$9,conditions!$9:$9,"&gt;="&amp;AQ$9))+IF(AQ$9-1+SUMIFS(conditions!53:53,conditions!$8:$8,"&lt;="&amp;AQ$9,conditions!$9:$9,"&gt;="&amp;AQ$9)&gt;EOMONTH($U$9,11),(1+conditions!$U$34)*SUMIFS(33:33,$9:$9,"&gt;="&amp;$U$9,$9:$9,"&lt;="&amp;$U$9+AQ$9-1+SUMIFS(conditions!53:53,conditions!$8:$8,"&lt;="&amp;AQ$9,conditions!$9:$9,"&gt;="&amp;AQ$9)-EOMONTH($U$9,11)),0))</f>
        <v>3660.4799999999996</v>
      </c>
      <c r="AR42" s="37">
        <f>IF(AR$9="",0,SUMIFS(33:33,$9:$9,"&gt;="&amp;AR$9,$9:$9,"&lt;="&amp;AR$9-1+SUMIFS(conditions!53:53,conditions!$8:$8,"&lt;="&amp;AR$9,conditions!$9:$9,"&gt;="&amp;AR$9))+IF(AR$9-1+SUMIFS(conditions!53:53,conditions!$8:$8,"&lt;="&amp;AR$9,conditions!$9:$9,"&gt;="&amp;AR$9)&gt;EOMONTH($U$9,11),(1+conditions!$U$34)*SUMIFS(33:33,$9:$9,"&gt;="&amp;$U$9,$9:$9,"&lt;="&amp;$U$9+AR$9-1+SUMIFS(conditions!53:53,conditions!$8:$8,"&lt;="&amp;AR$9,conditions!$9:$9,"&gt;="&amp;AR$9)-EOMONTH($U$9,11)),0))</f>
        <v>3650.3999999999996</v>
      </c>
      <c r="AS42" s="37">
        <f>IF(AS$9="",0,SUMIFS(33:33,$9:$9,"&gt;="&amp;AS$9,$9:$9,"&lt;="&amp;AS$9-1+SUMIFS(conditions!53:53,conditions!$8:$8,"&lt;="&amp;AS$9,conditions!$9:$9,"&gt;="&amp;AS$9))+IF(AS$9-1+SUMIFS(conditions!53:53,conditions!$8:$8,"&lt;="&amp;AS$9,conditions!$9:$9,"&gt;="&amp;AS$9)&gt;EOMONTH($U$9,11),(1+conditions!$U$34)*SUMIFS(33:33,$9:$9,"&gt;="&amp;$U$9,$9:$9,"&lt;="&amp;$U$9+AS$9-1+SUMIFS(conditions!53:53,conditions!$8:$8,"&lt;="&amp;AS$9,conditions!$9:$9,"&gt;="&amp;AS$9)-EOMONTH($U$9,11)),0))</f>
        <v>3640.3199999999997</v>
      </c>
      <c r="AT42" s="37">
        <f>IF(AT$9="",0,SUMIFS(33:33,$9:$9,"&gt;="&amp;AT$9,$9:$9,"&lt;="&amp;AT$9-1+SUMIFS(conditions!53:53,conditions!$8:$8,"&lt;="&amp;AT$9,conditions!$9:$9,"&gt;="&amp;AT$9))+IF(AT$9-1+SUMIFS(conditions!53:53,conditions!$8:$8,"&lt;="&amp;AT$9,conditions!$9:$9,"&gt;="&amp;AT$9)&gt;EOMONTH($U$9,11),(1+conditions!$U$34)*SUMIFS(33:33,$9:$9,"&gt;="&amp;$U$9,$9:$9,"&lt;="&amp;$U$9+AT$9-1+SUMIFS(conditions!53:53,conditions!$8:$8,"&lt;="&amp;AT$9,conditions!$9:$9,"&gt;="&amp;AT$9)-EOMONTH($U$9,11)),0))</f>
        <v>3630.24</v>
      </c>
      <c r="AU42" s="37">
        <f>IF(AU$9="",0,SUMIFS(33:33,$9:$9,"&gt;="&amp;AU$9,$9:$9,"&lt;="&amp;AU$9-1+SUMIFS(conditions!53:53,conditions!$8:$8,"&lt;="&amp;AU$9,conditions!$9:$9,"&gt;="&amp;AU$9))+IF(AU$9-1+SUMIFS(conditions!53:53,conditions!$8:$8,"&lt;="&amp;AU$9,conditions!$9:$9,"&gt;="&amp;AU$9)&gt;EOMONTH($U$9,11),(1+conditions!$U$34)*SUMIFS(33:33,$9:$9,"&gt;="&amp;$U$9,$9:$9,"&lt;="&amp;$U$9+AU$9-1+SUMIFS(conditions!53:53,conditions!$8:$8,"&lt;="&amp;AU$9,conditions!$9:$9,"&gt;="&amp;AU$9)-EOMONTH($U$9,11)),0))</f>
        <v>3620.16</v>
      </c>
      <c r="AV42" s="37">
        <f>IF(AV$9="",0,SUMIFS(33:33,$9:$9,"&gt;="&amp;AV$9,$9:$9,"&lt;="&amp;AV$9-1+SUMIFS(conditions!53:53,conditions!$8:$8,"&lt;="&amp;AV$9,conditions!$9:$9,"&gt;="&amp;AV$9))+IF(AV$9-1+SUMIFS(conditions!53:53,conditions!$8:$8,"&lt;="&amp;AV$9,conditions!$9:$9,"&gt;="&amp;AV$9)&gt;EOMONTH($U$9,11),(1+conditions!$U$34)*SUMIFS(33:33,$9:$9,"&gt;="&amp;$U$9,$9:$9,"&lt;="&amp;$U$9+AV$9-1+SUMIFS(conditions!53:53,conditions!$8:$8,"&lt;="&amp;AV$9,conditions!$9:$9,"&gt;="&amp;AV$9)-EOMONTH($U$9,11)),0))</f>
        <v>3667.68</v>
      </c>
      <c r="AW42" s="37">
        <f>IF(AW$9="",0,SUMIFS(33:33,$9:$9,"&gt;="&amp;AW$9,$9:$9,"&lt;="&amp;AW$9-1+SUMIFS(conditions!53:53,conditions!$8:$8,"&lt;="&amp;AW$9,conditions!$9:$9,"&gt;="&amp;AW$9))+IF(AW$9-1+SUMIFS(conditions!53:53,conditions!$8:$8,"&lt;="&amp;AW$9,conditions!$9:$9,"&gt;="&amp;AW$9)&gt;EOMONTH($U$9,11),(1+conditions!$U$34)*SUMIFS(33:33,$9:$9,"&gt;="&amp;$U$9,$9:$9,"&lt;="&amp;$U$9+AW$9-1+SUMIFS(conditions!53:53,conditions!$8:$8,"&lt;="&amp;AW$9,conditions!$9:$9,"&gt;="&amp;AW$9)-EOMONTH($U$9,11)),0))</f>
        <v>3667.68</v>
      </c>
      <c r="AX42" s="37">
        <f>IF(AX$9="",0,SUMIFS(33:33,$9:$9,"&gt;="&amp;AX$9,$9:$9,"&lt;="&amp;AX$9-1+SUMIFS(conditions!53:53,conditions!$8:$8,"&lt;="&amp;AX$9,conditions!$9:$9,"&gt;="&amp;AX$9))+IF(AX$9-1+SUMIFS(conditions!53:53,conditions!$8:$8,"&lt;="&amp;AX$9,conditions!$9:$9,"&gt;="&amp;AX$9)&gt;EOMONTH($U$9,11),(1+conditions!$U$34)*SUMIFS(33:33,$9:$9,"&gt;="&amp;$U$9,$9:$9,"&lt;="&amp;$U$9+AX$9-1+SUMIFS(conditions!53:53,conditions!$8:$8,"&lt;="&amp;AX$9,conditions!$9:$9,"&gt;="&amp;AX$9)-EOMONTH($U$9,11)),0))</f>
        <v>3610.0799999999995</v>
      </c>
      <c r="AY42" s="37">
        <f>IF(AY$9="",0,SUMIFS(33:33,$9:$9,"&gt;="&amp;AY$9,$9:$9,"&lt;="&amp;AY$9-1+SUMIFS(conditions!53:53,conditions!$8:$8,"&lt;="&amp;AY$9,conditions!$9:$9,"&gt;="&amp;AY$9))+IF(AY$9-1+SUMIFS(conditions!53:53,conditions!$8:$8,"&lt;="&amp;AY$9,conditions!$9:$9,"&gt;="&amp;AY$9)&gt;EOMONTH($U$9,11),(1+conditions!$U$34)*SUMIFS(33:33,$9:$9,"&gt;="&amp;$U$9,$9:$9,"&lt;="&amp;$U$9+AY$9-1+SUMIFS(conditions!53:53,conditions!$8:$8,"&lt;="&amp;AY$9,conditions!$9:$9,"&gt;="&amp;AY$9)-EOMONTH($U$9,11)),0))</f>
        <v>3599.9999999999995</v>
      </c>
      <c r="AZ42" s="37">
        <f>IF(AZ$9="",0,SUMIFS(33:33,$9:$9,"&gt;="&amp;AZ$9,$9:$9,"&lt;="&amp;AZ$9-1+SUMIFS(conditions!53:53,conditions!$8:$8,"&lt;="&amp;AZ$9,conditions!$9:$9,"&gt;="&amp;AZ$9))+IF(AZ$9-1+SUMIFS(conditions!53:53,conditions!$8:$8,"&lt;="&amp;AZ$9,conditions!$9:$9,"&gt;="&amp;AZ$9)&gt;EOMONTH($U$9,11),(1+conditions!$U$34)*SUMIFS(33:33,$9:$9,"&gt;="&amp;$U$9,$9:$9,"&lt;="&amp;$U$9+AZ$9-1+SUMIFS(conditions!53:53,conditions!$8:$8,"&lt;="&amp;AZ$9,conditions!$9:$9,"&gt;="&amp;AZ$9)-EOMONTH($U$9,11)),0))</f>
        <v>3589.9199999999996</v>
      </c>
      <c r="BA42" s="37">
        <f>IF(BA$9="",0,SUMIFS(33:33,$9:$9,"&gt;="&amp;BA$9,$9:$9,"&lt;="&amp;BA$9-1+SUMIFS(conditions!53:53,conditions!$8:$8,"&lt;="&amp;BA$9,conditions!$9:$9,"&gt;="&amp;BA$9))+IF(BA$9-1+SUMIFS(conditions!53:53,conditions!$8:$8,"&lt;="&amp;BA$9,conditions!$9:$9,"&gt;="&amp;BA$9)&gt;EOMONTH($U$9,11),(1+conditions!$U$34)*SUMIFS(33:33,$9:$9,"&gt;="&amp;$U$9,$9:$9,"&lt;="&amp;$U$9+BA$9-1+SUMIFS(conditions!53:53,conditions!$8:$8,"&lt;="&amp;BA$9,conditions!$9:$9,"&gt;="&amp;BA$9)-EOMONTH($U$9,11)),0))</f>
        <v>3565.4399999999996</v>
      </c>
      <c r="BB42" s="37">
        <f>IF(BB$9="",0,SUMIFS(33:33,$9:$9,"&gt;="&amp;BB$9,$9:$9,"&lt;="&amp;BB$9-1+SUMIFS(conditions!53:53,conditions!$8:$8,"&lt;="&amp;BB$9,conditions!$9:$9,"&gt;="&amp;BB$9))+IF(BB$9-1+SUMIFS(conditions!53:53,conditions!$8:$8,"&lt;="&amp;BB$9,conditions!$9:$9,"&gt;="&amp;BB$9)&gt;EOMONTH($U$9,11),(1+conditions!$U$34)*SUMIFS(33:33,$9:$9,"&gt;="&amp;$U$9,$9:$9,"&lt;="&amp;$U$9+BB$9-1+SUMIFS(conditions!53:53,conditions!$8:$8,"&lt;="&amp;BB$9,conditions!$9:$9,"&gt;="&amp;BB$9)-EOMONTH($U$9,11)),0))</f>
        <v>3540.9599999999996</v>
      </c>
      <c r="BC42" s="37">
        <f>IF(BC$9="",0,SUMIFS(33:33,$9:$9,"&gt;="&amp;BC$9,$9:$9,"&lt;="&amp;BC$9-1+SUMIFS(conditions!53:53,conditions!$8:$8,"&lt;="&amp;BC$9,conditions!$9:$9,"&gt;="&amp;BC$9))+IF(BC$9-1+SUMIFS(conditions!53:53,conditions!$8:$8,"&lt;="&amp;BC$9,conditions!$9:$9,"&gt;="&amp;BC$9)&gt;EOMONTH($U$9,11),(1+conditions!$U$34)*SUMIFS(33:33,$9:$9,"&gt;="&amp;$U$9,$9:$9,"&lt;="&amp;$U$9+BC$9-1+SUMIFS(conditions!53:53,conditions!$8:$8,"&lt;="&amp;BC$9,conditions!$9:$9,"&gt;="&amp;BC$9)-EOMONTH($U$9,11)),0))</f>
        <v>3597.9839999999995</v>
      </c>
      <c r="BD42" s="37">
        <f>IF(BD$9="",0,SUMIFS(33:33,$9:$9,"&gt;="&amp;BD$9,$9:$9,"&lt;="&amp;BD$9-1+SUMIFS(conditions!53:53,conditions!$8:$8,"&lt;="&amp;BD$9,conditions!$9:$9,"&gt;="&amp;BD$9))+IF(BD$9-1+SUMIFS(conditions!53:53,conditions!$8:$8,"&lt;="&amp;BD$9,conditions!$9:$9,"&gt;="&amp;BD$9)&gt;EOMONTH($U$9,11),(1+conditions!$U$34)*SUMIFS(33:33,$9:$9,"&gt;="&amp;$U$9,$9:$9,"&lt;="&amp;$U$9+BD$9-1+SUMIFS(conditions!53:53,conditions!$8:$8,"&lt;="&amp;BD$9,conditions!$9:$9,"&gt;="&amp;BD$9)-EOMONTH($U$9,11)),0))</f>
        <v>3597.9839999999995</v>
      </c>
      <c r="BE42" s="37">
        <f>IF(BE$9="",0,SUMIFS(33:33,$9:$9,"&gt;="&amp;BE$9,$9:$9,"&lt;="&amp;BE$9-1+SUMIFS(conditions!53:53,conditions!$8:$8,"&lt;="&amp;BE$9,conditions!$9:$9,"&gt;="&amp;BE$9))+IF(BE$9-1+SUMIFS(conditions!53:53,conditions!$8:$8,"&lt;="&amp;BE$9,conditions!$9:$9,"&gt;="&amp;BE$9)&gt;EOMONTH($U$9,11),(1+conditions!$U$34)*SUMIFS(33:33,$9:$9,"&gt;="&amp;$U$9,$9:$9,"&lt;="&amp;$U$9+BE$9-1+SUMIFS(conditions!53:53,conditions!$8:$8,"&lt;="&amp;BE$9,conditions!$9:$9,"&gt;="&amp;BE$9)-EOMONTH($U$9,11)),0))</f>
        <v>3525.9839999999995</v>
      </c>
      <c r="BF42" s="37">
        <f>IF(BF$9="",0,SUMIFS(33:33,$9:$9,"&gt;="&amp;BF$9,$9:$9,"&lt;="&amp;BF$9-1+SUMIFS(conditions!53:53,conditions!$8:$8,"&lt;="&amp;BF$9,conditions!$9:$9,"&gt;="&amp;BF$9))+IF(BF$9-1+SUMIFS(conditions!53:53,conditions!$8:$8,"&lt;="&amp;BF$9,conditions!$9:$9,"&gt;="&amp;BF$9)&gt;EOMONTH($U$9,11),(1+conditions!$U$34)*SUMIFS(33:33,$9:$9,"&gt;="&amp;$U$9,$9:$9,"&lt;="&amp;$U$9+BF$9-1+SUMIFS(conditions!53:53,conditions!$8:$8,"&lt;="&amp;BF$9,conditions!$9:$9,"&gt;="&amp;BF$9)-EOMONTH($U$9,11)),0))</f>
        <v>3511.0079999999994</v>
      </c>
      <c r="BG42" s="37">
        <f>IF(BG$9="",0,SUMIFS(33:33,$9:$9,"&gt;="&amp;BG$9,$9:$9,"&lt;="&amp;BG$9-1+SUMIFS(conditions!53:53,conditions!$8:$8,"&lt;="&amp;BG$9,conditions!$9:$9,"&gt;="&amp;BG$9))+IF(BG$9-1+SUMIFS(conditions!53:53,conditions!$8:$8,"&lt;="&amp;BG$9,conditions!$9:$9,"&gt;="&amp;BG$9)&gt;EOMONTH($U$9,11),(1+conditions!$U$34)*SUMIFS(33:33,$9:$9,"&gt;="&amp;$U$9,$9:$9,"&lt;="&amp;$U$9+BG$9-1+SUMIFS(conditions!53:53,conditions!$8:$8,"&lt;="&amp;BG$9,conditions!$9:$9,"&gt;="&amp;BG$9)-EOMONTH($U$9,11)),0))</f>
        <v>3496.0319999999992</v>
      </c>
      <c r="BH42" s="37">
        <f>IF(BH$9="",0,SUMIFS(33:33,$9:$9,"&gt;="&amp;BH$9,$9:$9,"&lt;="&amp;BH$9-1+SUMIFS(conditions!53:53,conditions!$8:$8,"&lt;="&amp;BH$9,conditions!$9:$9,"&gt;="&amp;BH$9))+IF(BH$9-1+SUMIFS(conditions!53:53,conditions!$8:$8,"&lt;="&amp;BH$9,conditions!$9:$9,"&gt;="&amp;BH$9)&gt;EOMONTH($U$9,11),(1+conditions!$U$34)*SUMIFS(33:33,$9:$9,"&gt;="&amp;$U$9,$9:$9,"&lt;="&amp;$U$9+BH$9-1+SUMIFS(conditions!53:53,conditions!$8:$8,"&lt;="&amp;BH$9,conditions!$9:$9,"&gt;="&amp;BH$9)-EOMONTH($U$9,11)),0))</f>
        <v>3481.0559999999991</v>
      </c>
      <c r="BI42" s="37">
        <f>IF(BI$9="",0,SUMIFS(33:33,$9:$9,"&gt;="&amp;BI$9,$9:$9,"&lt;="&amp;BI$9-1+SUMIFS(conditions!53:53,conditions!$8:$8,"&lt;="&amp;BI$9,conditions!$9:$9,"&gt;="&amp;BI$9))+IF(BI$9-1+SUMIFS(conditions!53:53,conditions!$8:$8,"&lt;="&amp;BI$9,conditions!$9:$9,"&gt;="&amp;BI$9)&gt;EOMONTH($U$9,11),(1+conditions!$U$34)*SUMIFS(33:33,$9:$9,"&gt;="&amp;$U$9,$9:$9,"&lt;="&amp;$U$9+BI$9-1+SUMIFS(conditions!53:53,conditions!$8:$8,"&lt;="&amp;BI$9,conditions!$9:$9,"&gt;="&amp;BI$9)-EOMONTH($U$9,11)),0))</f>
        <v>3466.079999999999</v>
      </c>
      <c r="BJ42" s="37">
        <f>IF(BJ$9="",0,SUMIFS(33:33,$9:$9,"&gt;="&amp;BJ$9,$9:$9,"&lt;="&amp;BJ$9-1+SUMIFS(conditions!53:53,conditions!$8:$8,"&lt;="&amp;BJ$9,conditions!$9:$9,"&gt;="&amp;BJ$9))+IF(BJ$9-1+SUMIFS(conditions!53:53,conditions!$8:$8,"&lt;="&amp;BJ$9,conditions!$9:$9,"&gt;="&amp;BJ$9)&gt;EOMONTH($U$9,11),(1+conditions!$U$34)*SUMIFS(33:33,$9:$9,"&gt;="&amp;$U$9,$9:$9,"&lt;="&amp;$U$9+BJ$9-1+SUMIFS(conditions!53:53,conditions!$8:$8,"&lt;="&amp;BJ$9,conditions!$9:$9,"&gt;="&amp;BJ$9)-EOMONTH($U$9,11)),0))</f>
        <v>3523.1039999999989</v>
      </c>
      <c r="BK42" s="37">
        <f>IF(BK$9="",0,SUMIFS(33:33,$9:$9,"&gt;="&amp;BK$9,$9:$9,"&lt;="&amp;BK$9-1+SUMIFS(conditions!53:53,conditions!$8:$8,"&lt;="&amp;BK$9,conditions!$9:$9,"&gt;="&amp;BK$9))+IF(BK$9-1+SUMIFS(conditions!53:53,conditions!$8:$8,"&lt;="&amp;BK$9,conditions!$9:$9,"&gt;="&amp;BK$9)&gt;EOMONTH($U$9,11),(1+conditions!$U$34)*SUMIFS(33:33,$9:$9,"&gt;="&amp;$U$9,$9:$9,"&lt;="&amp;$U$9+BK$9-1+SUMIFS(conditions!53:53,conditions!$8:$8,"&lt;="&amp;BK$9,conditions!$9:$9,"&gt;="&amp;BK$9)-EOMONTH($U$9,11)),0))</f>
        <v>3523.1039999999989</v>
      </c>
      <c r="BL42" s="37">
        <f>IF(BL$9="",0,SUMIFS(33:33,$9:$9,"&gt;="&amp;BL$9,$9:$9,"&lt;="&amp;BL$9-1+SUMIFS(conditions!53:53,conditions!$8:$8,"&lt;="&amp;BL$9,conditions!$9:$9,"&gt;="&amp;BL$9))+IF(BL$9-1+SUMIFS(conditions!53:53,conditions!$8:$8,"&lt;="&amp;BL$9,conditions!$9:$9,"&gt;="&amp;BL$9)&gt;EOMONTH($U$9,11),(1+conditions!$U$34)*SUMIFS(33:33,$9:$9,"&gt;="&amp;$U$9,$9:$9,"&lt;="&amp;$U$9+BL$9-1+SUMIFS(conditions!53:53,conditions!$8:$8,"&lt;="&amp;BL$9,conditions!$9:$9,"&gt;="&amp;BL$9)-EOMONTH($U$9,11)),0))</f>
        <v>3451.1039999999989</v>
      </c>
      <c r="BM42" s="37">
        <f>IF(BM$9="",0,SUMIFS(33:33,$9:$9,"&gt;="&amp;BM$9,$9:$9,"&lt;="&amp;BM$9-1+SUMIFS(conditions!53:53,conditions!$8:$8,"&lt;="&amp;BM$9,conditions!$9:$9,"&gt;="&amp;BM$9))+IF(BM$9-1+SUMIFS(conditions!53:53,conditions!$8:$8,"&lt;="&amp;BM$9,conditions!$9:$9,"&gt;="&amp;BM$9)&gt;EOMONTH($U$9,11),(1+conditions!$U$34)*SUMIFS(33:33,$9:$9,"&gt;="&amp;$U$9,$9:$9,"&lt;="&amp;$U$9+BM$9-1+SUMIFS(conditions!53:53,conditions!$8:$8,"&lt;="&amp;BM$9,conditions!$9:$9,"&gt;="&amp;BM$9)-EOMONTH($U$9,11)),0))</f>
        <v>3436.1279999999988</v>
      </c>
      <c r="BN42" s="37">
        <f>IF(BN$9="",0,SUMIFS(33:33,$9:$9,"&gt;="&amp;BN$9,$9:$9,"&lt;="&amp;BN$9-1+SUMIFS(conditions!53:53,conditions!$8:$8,"&lt;="&amp;BN$9,conditions!$9:$9,"&gt;="&amp;BN$9))+IF(BN$9-1+SUMIFS(conditions!53:53,conditions!$8:$8,"&lt;="&amp;BN$9,conditions!$9:$9,"&gt;="&amp;BN$9)&gt;EOMONTH($U$9,11),(1+conditions!$U$34)*SUMIFS(33:33,$9:$9,"&gt;="&amp;$U$9,$9:$9,"&lt;="&amp;$U$9+BN$9-1+SUMIFS(conditions!53:53,conditions!$8:$8,"&lt;="&amp;BN$9,conditions!$9:$9,"&gt;="&amp;BN$9)-EOMONTH($U$9,11)),0))</f>
        <v>3421.1519999999987</v>
      </c>
      <c r="BO42" s="37">
        <f>IF(BO$9="",0,SUMIFS(33:33,$9:$9,"&gt;="&amp;BO$9,$9:$9,"&lt;="&amp;BO$9-1+SUMIFS(conditions!53:53,conditions!$8:$8,"&lt;="&amp;BO$9,conditions!$9:$9,"&gt;="&amp;BO$9))+IF(BO$9-1+SUMIFS(conditions!53:53,conditions!$8:$8,"&lt;="&amp;BO$9,conditions!$9:$9,"&gt;="&amp;BO$9)&gt;EOMONTH($U$9,11),(1+conditions!$U$34)*SUMIFS(33:33,$9:$9,"&gt;="&amp;$U$9,$9:$9,"&lt;="&amp;$U$9+BO$9-1+SUMIFS(conditions!53:53,conditions!$8:$8,"&lt;="&amp;BO$9,conditions!$9:$9,"&gt;="&amp;BO$9)-EOMONTH($U$9,11)),0))</f>
        <v>3406.1759999999986</v>
      </c>
      <c r="BP42" s="37">
        <f>IF(BP$9="",0,SUMIFS(33:33,$9:$9,"&gt;="&amp;BP$9,$9:$9,"&lt;="&amp;BP$9-1+SUMIFS(conditions!53:53,conditions!$8:$8,"&lt;="&amp;BP$9,conditions!$9:$9,"&gt;="&amp;BP$9))+IF(BP$9-1+SUMIFS(conditions!53:53,conditions!$8:$8,"&lt;="&amp;BP$9,conditions!$9:$9,"&gt;="&amp;BP$9)&gt;EOMONTH($U$9,11),(1+conditions!$U$34)*SUMIFS(33:33,$9:$9,"&gt;="&amp;$U$9,$9:$9,"&lt;="&amp;$U$9+BP$9-1+SUMIFS(conditions!53:53,conditions!$8:$8,"&lt;="&amp;BP$9,conditions!$9:$9,"&gt;="&amp;BP$9)-EOMONTH($U$9,11)),0))</f>
        <v>3391.1999999999985</v>
      </c>
      <c r="BQ42" s="37">
        <f>IF(BQ$9="",0,SUMIFS(33:33,$9:$9,"&gt;="&amp;BQ$9,$9:$9,"&lt;="&amp;BQ$9-1+SUMIFS(conditions!53:53,conditions!$8:$8,"&lt;="&amp;BQ$9,conditions!$9:$9,"&gt;="&amp;BQ$9))+IF(BQ$9-1+SUMIFS(conditions!53:53,conditions!$8:$8,"&lt;="&amp;BQ$9,conditions!$9:$9,"&gt;="&amp;BQ$9)&gt;EOMONTH($U$9,11),(1+conditions!$U$34)*SUMIFS(33:33,$9:$9,"&gt;="&amp;$U$9,$9:$9,"&lt;="&amp;$U$9+BQ$9-1+SUMIFS(conditions!53:53,conditions!$8:$8,"&lt;="&amp;BQ$9,conditions!$9:$9,"&gt;="&amp;BQ$9)-EOMONTH($U$9,11)),0))</f>
        <v>3448.2239999999983</v>
      </c>
      <c r="BR42" s="37">
        <f>IF(BR$9="",0,SUMIFS(33:33,$9:$9,"&gt;="&amp;BR$9,$9:$9,"&lt;="&amp;BR$9-1+SUMIFS(conditions!53:53,conditions!$8:$8,"&lt;="&amp;BR$9,conditions!$9:$9,"&gt;="&amp;BR$9))+IF(BR$9-1+SUMIFS(conditions!53:53,conditions!$8:$8,"&lt;="&amp;BR$9,conditions!$9:$9,"&gt;="&amp;BR$9)&gt;EOMONTH($U$9,11),(1+conditions!$U$34)*SUMIFS(33:33,$9:$9,"&gt;="&amp;$U$9,$9:$9,"&lt;="&amp;$U$9+BR$9-1+SUMIFS(conditions!53:53,conditions!$8:$8,"&lt;="&amp;BR$9,conditions!$9:$9,"&gt;="&amp;BR$9)-EOMONTH($U$9,11)),0))</f>
        <v>3448.2239999999983</v>
      </c>
      <c r="BS42" s="37">
        <f>IF(BS$9="",0,SUMIFS(33:33,$9:$9,"&gt;="&amp;BS$9,$9:$9,"&lt;="&amp;BS$9-1+SUMIFS(conditions!53:53,conditions!$8:$8,"&lt;="&amp;BS$9,conditions!$9:$9,"&gt;="&amp;BS$9))+IF(BS$9-1+SUMIFS(conditions!53:53,conditions!$8:$8,"&lt;="&amp;BS$9,conditions!$9:$9,"&gt;="&amp;BS$9)&gt;EOMONTH($U$9,11),(1+conditions!$U$34)*SUMIFS(33:33,$9:$9,"&gt;="&amp;$U$9,$9:$9,"&lt;="&amp;$U$9+BS$9-1+SUMIFS(conditions!53:53,conditions!$8:$8,"&lt;="&amp;BS$9,conditions!$9:$9,"&gt;="&amp;BS$9)-EOMONTH($U$9,11)),0))</f>
        <v>3376.2239999999983</v>
      </c>
      <c r="BT42" s="37">
        <f>IF(BT$9="",0,SUMIFS(33:33,$9:$9,"&gt;="&amp;BT$9,$9:$9,"&lt;="&amp;BT$9-1+SUMIFS(conditions!53:53,conditions!$8:$8,"&lt;="&amp;BT$9,conditions!$9:$9,"&gt;="&amp;BT$9))+IF(BT$9-1+SUMIFS(conditions!53:53,conditions!$8:$8,"&lt;="&amp;BT$9,conditions!$9:$9,"&gt;="&amp;BT$9)&gt;EOMONTH($U$9,11),(1+conditions!$U$34)*SUMIFS(33:33,$9:$9,"&gt;="&amp;$U$9,$9:$9,"&lt;="&amp;$U$9+BT$9-1+SUMIFS(conditions!53:53,conditions!$8:$8,"&lt;="&amp;BT$9,conditions!$9:$9,"&gt;="&amp;BT$9)-EOMONTH($U$9,11)),0))</f>
        <v>3361.2479999999982</v>
      </c>
      <c r="BU42" s="37">
        <f>IF(BU$9="",0,SUMIFS(33:33,$9:$9,"&gt;="&amp;BU$9,$9:$9,"&lt;="&amp;BU$9-1+SUMIFS(conditions!53:53,conditions!$8:$8,"&lt;="&amp;BU$9,conditions!$9:$9,"&gt;="&amp;BU$9))+IF(BU$9-1+SUMIFS(conditions!53:53,conditions!$8:$8,"&lt;="&amp;BU$9,conditions!$9:$9,"&gt;="&amp;BU$9)&gt;EOMONTH($U$9,11),(1+conditions!$U$34)*SUMIFS(33:33,$9:$9,"&gt;="&amp;$U$9,$9:$9,"&lt;="&amp;$U$9+BU$9-1+SUMIFS(conditions!53:53,conditions!$8:$8,"&lt;="&amp;BU$9,conditions!$9:$9,"&gt;="&amp;BU$9)-EOMONTH($U$9,11)),0))</f>
        <v>3346.2719999999981</v>
      </c>
      <c r="BV42" s="37">
        <f>IF(BV$9="",0,SUMIFS(33:33,$9:$9,"&gt;="&amp;BV$9,$9:$9,"&lt;="&amp;BV$9-1+SUMIFS(conditions!53:53,conditions!$8:$8,"&lt;="&amp;BV$9,conditions!$9:$9,"&gt;="&amp;BV$9))+IF(BV$9-1+SUMIFS(conditions!53:53,conditions!$8:$8,"&lt;="&amp;BV$9,conditions!$9:$9,"&gt;="&amp;BV$9)&gt;EOMONTH($U$9,11),(1+conditions!$U$34)*SUMIFS(33:33,$9:$9,"&gt;="&amp;$U$9,$9:$9,"&lt;="&amp;$U$9+BV$9-1+SUMIFS(conditions!53:53,conditions!$8:$8,"&lt;="&amp;BV$9,conditions!$9:$9,"&gt;="&amp;BV$9)-EOMONTH($U$9,11)),0))</f>
        <v>3331.295999999998</v>
      </c>
      <c r="BW42" s="37">
        <f>IF(BW$9="",0,SUMIFS(33:33,$9:$9,"&gt;="&amp;BW$9,$9:$9,"&lt;="&amp;BW$9-1+SUMIFS(conditions!53:53,conditions!$8:$8,"&lt;="&amp;BW$9,conditions!$9:$9,"&gt;="&amp;BW$9))+IF(BW$9-1+SUMIFS(conditions!53:53,conditions!$8:$8,"&lt;="&amp;BW$9,conditions!$9:$9,"&gt;="&amp;BW$9)&gt;EOMONTH($U$9,11),(1+conditions!$U$34)*SUMIFS(33:33,$9:$9,"&gt;="&amp;$U$9,$9:$9,"&lt;="&amp;$U$9+BW$9-1+SUMIFS(conditions!53:53,conditions!$8:$8,"&lt;="&amp;BW$9,conditions!$9:$9,"&gt;="&amp;BW$9)-EOMONTH($U$9,11)),0))</f>
        <v>3316.3199999999979</v>
      </c>
      <c r="BX42" s="37">
        <f>IF(BX$9="",0,SUMIFS(33:33,$9:$9,"&gt;="&amp;BX$9,$9:$9,"&lt;="&amp;BX$9-1+SUMIFS(conditions!53:53,conditions!$8:$8,"&lt;="&amp;BX$9,conditions!$9:$9,"&gt;="&amp;BX$9))+IF(BX$9-1+SUMIFS(conditions!53:53,conditions!$8:$8,"&lt;="&amp;BX$9,conditions!$9:$9,"&gt;="&amp;BX$9)&gt;EOMONTH($U$9,11),(1+conditions!$U$34)*SUMIFS(33:33,$9:$9,"&gt;="&amp;$U$9,$9:$9,"&lt;="&amp;$U$9+BX$9-1+SUMIFS(conditions!53:53,conditions!$8:$8,"&lt;="&amp;BX$9,conditions!$9:$9,"&gt;="&amp;BX$9)-EOMONTH($U$9,11)),0))</f>
        <v>3373.3439999999978</v>
      </c>
      <c r="BY42" s="37">
        <f>IF(BY$9="",0,SUMIFS(33:33,$9:$9,"&gt;="&amp;BY$9,$9:$9,"&lt;="&amp;BY$9-1+SUMIFS(conditions!53:53,conditions!$8:$8,"&lt;="&amp;BY$9,conditions!$9:$9,"&gt;="&amp;BY$9))+IF(BY$9-1+SUMIFS(conditions!53:53,conditions!$8:$8,"&lt;="&amp;BY$9,conditions!$9:$9,"&gt;="&amp;BY$9)&gt;EOMONTH($U$9,11),(1+conditions!$U$34)*SUMIFS(33:33,$9:$9,"&gt;="&amp;$U$9,$9:$9,"&lt;="&amp;$U$9+BY$9-1+SUMIFS(conditions!53:53,conditions!$8:$8,"&lt;="&amp;BY$9,conditions!$9:$9,"&gt;="&amp;BY$9)-EOMONTH($U$9,11)),0))</f>
        <v>3373.3439999999978</v>
      </c>
      <c r="BZ42" s="37">
        <f>IF(BZ$9="",0,SUMIFS(33:33,$9:$9,"&gt;="&amp;BZ$9,$9:$9,"&lt;="&amp;BZ$9-1+SUMIFS(conditions!53:53,conditions!$8:$8,"&lt;="&amp;BZ$9,conditions!$9:$9,"&gt;="&amp;BZ$9))+IF(BZ$9-1+SUMIFS(conditions!53:53,conditions!$8:$8,"&lt;="&amp;BZ$9,conditions!$9:$9,"&gt;="&amp;BZ$9)&gt;EOMONTH($U$9,11),(1+conditions!$U$34)*SUMIFS(33:33,$9:$9,"&gt;="&amp;$U$9,$9:$9,"&lt;="&amp;$U$9+BZ$9-1+SUMIFS(conditions!53:53,conditions!$8:$8,"&lt;="&amp;BZ$9,conditions!$9:$9,"&gt;="&amp;BZ$9)-EOMONTH($U$9,11)),0))</f>
        <v>3301.3439999999978</v>
      </c>
      <c r="CA42" s="37">
        <f>IF(CA$9="",0,SUMIFS(33:33,$9:$9,"&gt;="&amp;CA$9,$9:$9,"&lt;="&amp;CA$9-1+SUMIFS(conditions!53:53,conditions!$8:$8,"&lt;="&amp;CA$9,conditions!$9:$9,"&gt;="&amp;CA$9))+IF(CA$9-1+SUMIFS(conditions!53:53,conditions!$8:$8,"&lt;="&amp;CA$9,conditions!$9:$9,"&gt;="&amp;CA$9)&gt;EOMONTH($U$9,11),(1+conditions!$U$34)*SUMIFS(33:33,$9:$9,"&gt;="&amp;$U$9,$9:$9,"&lt;="&amp;$U$9+CA$9-1+SUMIFS(conditions!53:53,conditions!$8:$8,"&lt;="&amp;CA$9,conditions!$9:$9,"&gt;="&amp;CA$9)-EOMONTH($U$9,11)),0))</f>
        <v>3286.3679999999977</v>
      </c>
      <c r="CB42" s="37">
        <f>IF(CB$9="",0,SUMIFS(33:33,$9:$9,"&gt;="&amp;CB$9,$9:$9,"&lt;="&amp;CB$9-1+SUMIFS(conditions!53:53,conditions!$8:$8,"&lt;="&amp;CB$9,conditions!$9:$9,"&gt;="&amp;CB$9))+IF(CB$9-1+SUMIFS(conditions!53:53,conditions!$8:$8,"&lt;="&amp;CB$9,conditions!$9:$9,"&gt;="&amp;CB$9)&gt;EOMONTH($U$9,11),(1+conditions!$U$34)*SUMIFS(33:33,$9:$9,"&gt;="&amp;$U$9,$9:$9,"&lt;="&amp;$U$9+CB$9-1+SUMIFS(conditions!53:53,conditions!$8:$8,"&lt;="&amp;CB$9,conditions!$9:$9,"&gt;="&amp;CB$9)-EOMONTH($U$9,11)),0))</f>
        <v>3271.3919999999976</v>
      </c>
      <c r="CC42" s="37">
        <f>IF(CC$9="",0,SUMIFS(33:33,$9:$9,"&gt;="&amp;CC$9,$9:$9,"&lt;="&amp;CC$9-1+SUMIFS(conditions!53:53,conditions!$8:$8,"&lt;="&amp;CC$9,conditions!$9:$9,"&gt;="&amp;CC$9))+IF(CC$9-1+SUMIFS(conditions!53:53,conditions!$8:$8,"&lt;="&amp;CC$9,conditions!$9:$9,"&gt;="&amp;CC$9)&gt;EOMONTH($U$9,11),(1+conditions!$U$34)*SUMIFS(33:33,$9:$9,"&gt;="&amp;$U$9,$9:$9,"&lt;="&amp;$U$9+CC$9-1+SUMIFS(conditions!53:53,conditions!$8:$8,"&lt;="&amp;CC$9,conditions!$9:$9,"&gt;="&amp;CC$9)-EOMONTH($U$9,11)),0))</f>
        <v>3256.4159999999974</v>
      </c>
      <c r="CD42" s="37">
        <f>IF(CD$9="",0,SUMIFS(33:33,$9:$9,"&gt;="&amp;CD$9,$9:$9,"&lt;="&amp;CD$9-1+SUMIFS(conditions!53:53,conditions!$8:$8,"&lt;="&amp;CD$9,conditions!$9:$9,"&gt;="&amp;CD$9))+IF(CD$9-1+SUMIFS(conditions!53:53,conditions!$8:$8,"&lt;="&amp;CD$9,conditions!$9:$9,"&gt;="&amp;CD$9)&gt;EOMONTH($U$9,11),(1+conditions!$U$34)*SUMIFS(33:33,$9:$9,"&gt;="&amp;$U$9,$9:$9,"&lt;="&amp;$U$9+CD$9-1+SUMIFS(conditions!53:53,conditions!$8:$8,"&lt;="&amp;CD$9,conditions!$9:$9,"&gt;="&amp;CD$9)-EOMONTH($U$9,11)),0))</f>
        <v>3241.4399999999973</v>
      </c>
      <c r="CE42" s="37">
        <f>IF(CE$9="",0,SUMIFS(33:33,$9:$9,"&gt;="&amp;CE$9,$9:$9,"&lt;="&amp;CE$9-1+SUMIFS(conditions!53:53,conditions!$8:$8,"&lt;="&amp;CE$9,conditions!$9:$9,"&gt;="&amp;CE$9))+IF(CE$9-1+SUMIFS(conditions!53:53,conditions!$8:$8,"&lt;="&amp;CE$9,conditions!$9:$9,"&gt;="&amp;CE$9)&gt;EOMONTH($U$9,11),(1+conditions!$U$34)*SUMIFS(33:33,$9:$9,"&gt;="&amp;$U$9,$9:$9,"&lt;="&amp;$U$9+CE$9-1+SUMIFS(conditions!53:53,conditions!$8:$8,"&lt;="&amp;CE$9,conditions!$9:$9,"&gt;="&amp;CE$9)-EOMONTH($U$9,11)),0))</f>
        <v>3298.4639999999972</v>
      </c>
      <c r="CF42" s="37">
        <f>IF(CF$9="",0,SUMIFS(33:33,$9:$9,"&gt;="&amp;CF$9,$9:$9,"&lt;="&amp;CF$9-1+SUMIFS(conditions!53:53,conditions!$8:$8,"&lt;="&amp;CF$9,conditions!$9:$9,"&gt;="&amp;CF$9))+IF(CF$9-1+SUMIFS(conditions!53:53,conditions!$8:$8,"&lt;="&amp;CF$9,conditions!$9:$9,"&gt;="&amp;CF$9)&gt;EOMONTH($U$9,11),(1+conditions!$U$34)*SUMIFS(33:33,$9:$9,"&gt;="&amp;$U$9,$9:$9,"&lt;="&amp;$U$9+CF$9-1+SUMIFS(conditions!53:53,conditions!$8:$8,"&lt;="&amp;CF$9,conditions!$9:$9,"&gt;="&amp;CF$9)-EOMONTH($U$9,11)),0))</f>
        <v>3298.4639999999972</v>
      </c>
      <c r="CG42" s="37">
        <f>IF(CG$9="",0,SUMIFS(33:33,$9:$9,"&gt;="&amp;CG$9,$9:$9,"&lt;="&amp;CG$9-1+SUMIFS(conditions!53:53,conditions!$8:$8,"&lt;="&amp;CG$9,conditions!$9:$9,"&gt;="&amp;CG$9))+IF(CG$9-1+SUMIFS(conditions!53:53,conditions!$8:$8,"&lt;="&amp;CG$9,conditions!$9:$9,"&gt;="&amp;CG$9)&gt;EOMONTH($U$9,11),(1+conditions!$U$34)*SUMIFS(33:33,$9:$9,"&gt;="&amp;$U$9,$9:$9,"&lt;="&amp;$U$9+CG$9-1+SUMIFS(conditions!53:53,conditions!$8:$8,"&lt;="&amp;CG$9,conditions!$9:$9,"&gt;="&amp;CG$9)-EOMONTH($U$9,11)),0))</f>
        <v>3250.4639999999972</v>
      </c>
      <c r="CH42" s="37">
        <f>IF(CH$9="",0,SUMIFS(33:33,$9:$9,"&gt;="&amp;CH$9,$9:$9,"&lt;="&amp;CH$9-1+SUMIFS(conditions!53:53,conditions!$8:$8,"&lt;="&amp;CH$9,conditions!$9:$9,"&gt;="&amp;CH$9))+IF(CH$9-1+SUMIFS(conditions!53:53,conditions!$8:$8,"&lt;="&amp;CH$9,conditions!$9:$9,"&gt;="&amp;CH$9)&gt;EOMONTH($U$9,11),(1+conditions!$U$34)*SUMIFS(33:33,$9:$9,"&gt;="&amp;$U$9,$9:$9,"&lt;="&amp;$U$9+CH$9-1+SUMIFS(conditions!53:53,conditions!$8:$8,"&lt;="&amp;CH$9,conditions!$9:$9,"&gt;="&amp;CH$9)-EOMONTH($U$9,11)),0))</f>
        <v>3262.3391999999972</v>
      </c>
      <c r="CI42" s="37">
        <f>IF(CI$9="",0,SUMIFS(33:33,$9:$9,"&gt;="&amp;CI$9,$9:$9,"&lt;="&amp;CI$9-1+SUMIFS(conditions!53:53,conditions!$8:$8,"&lt;="&amp;CI$9,conditions!$9:$9,"&gt;="&amp;CI$9))+IF(CI$9-1+SUMIFS(conditions!53:53,conditions!$8:$8,"&lt;="&amp;CI$9,conditions!$9:$9,"&gt;="&amp;CI$9)&gt;EOMONTH($U$9,11),(1+conditions!$U$34)*SUMIFS(33:33,$9:$9,"&gt;="&amp;$U$9,$9:$9,"&lt;="&amp;$U$9+CI$9-1+SUMIFS(conditions!53:53,conditions!$8:$8,"&lt;="&amp;CI$9,conditions!$9:$9,"&gt;="&amp;CI$9)-EOMONTH($U$9,11)),0))</f>
        <v>3274.2143999999971</v>
      </c>
      <c r="CJ42" s="37">
        <f>IF(CJ$9="",0,SUMIFS(33:33,$9:$9,"&gt;="&amp;CJ$9,$9:$9,"&lt;="&amp;CJ$9-1+SUMIFS(conditions!53:53,conditions!$8:$8,"&lt;="&amp;CJ$9,conditions!$9:$9,"&gt;="&amp;CJ$9))+IF(CJ$9-1+SUMIFS(conditions!53:53,conditions!$8:$8,"&lt;="&amp;CJ$9,conditions!$9:$9,"&gt;="&amp;CJ$9)&gt;EOMONTH($U$9,11),(1+conditions!$U$34)*SUMIFS(33:33,$9:$9,"&gt;="&amp;$U$9,$9:$9,"&lt;="&amp;$U$9+CJ$9-1+SUMIFS(conditions!53:53,conditions!$8:$8,"&lt;="&amp;CJ$9,conditions!$9:$9,"&gt;="&amp;CJ$9)-EOMONTH($U$9,11)),0))</f>
        <v>3286.0895999999971</v>
      </c>
      <c r="CK42" s="37">
        <f>IF(CK$9="",0,SUMIFS(33:33,$9:$9,"&gt;="&amp;CK$9,$9:$9,"&lt;="&amp;CK$9-1+SUMIFS(conditions!53:53,conditions!$8:$8,"&lt;="&amp;CK$9,conditions!$9:$9,"&gt;="&amp;CK$9))+IF(CK$9-1+SUMIFS(conditions!53:53,conditions!$8:$8,"&lt;="&amp;CK$9,conditions!$9:$9,"&gt;="&amp;CK$9)&gt;EOMONTH($U$9,11),(1+conditions!$U$34)*SUMIFS(33:33,$9:$9,"&gt;="&amp;$U$9,$9:$9,"&lt;="&amp;$U$9+CK$9-1+SUMIFS(conditions!53:53,conditions!$8:$8,"&lt;="&amp;CK$9,conditions!$9:$9,"&gt;="&amp;CK$9)-EOMONTH($U$9,11)),0))</f>
        <v>3297.964799999997</v>
      </c>
      <c r="CL42" s="37">
        <f>IF(CL$9="",0,SUMIFS(33:33,$9:$9,"&gt;="&amp;CL$9,$9:$9,"&lt;="&amp;CL$9-1+SUMIFS(conditions!53:53,conditions!$8:$8,"&lt;="&amp;CL$9,conditions!$9:$9,"&gt;="&amp;CL$9))+IF(CL$9-1+SUMIFS(conditions!53:53,conditions!$8:$8,"&lt;="&amp;CL$9,conditions!$9:$9,"&gt;="&amp;CL$9)&gt;EOMONTH($U$9,11),(1+conditions!$U$34)*SUMIFS(33:33,$9:$9,"&gt;="&amp;$U$9,$9:$9,"&lt;="&amp;$U$9+CL$9-1+SUMIFS(conditions!53:53,conditions!$8:$8,"&lt;="&amp;CL$9,conditions!$9:$9,"&gt;="&amp;CL$9)-EOMONTH($U$9,11)),0))</f>
        <v>3357.839999999997</v>
      </c>
      <c r="CM42" s="37">
        <f>IF(CM$9="",0,SUMIFS(33:33,$9:$9,"&gt;="&amp;CM$9,$9:$9,"&lt;="&amp;CM$9-1+SUMIFS(conditions!53:53,conditions!$8:$8,"&lt;="&amp;CM$9,conditions!$9:$9,"&gt;="&amp;CM$9))+IF(CM$9-1+SUMIFS(conditions!53:53,conditions!$8:$8,"&lt;="&amp;CM$9,conditions!$9:$9,"&gt;="&amp;CM$9)&gt;EOMONTH($U$9,11),(1+conditions!$U$34)*SUMIFS(33:33,$9:$9,"&gt;="&amp;$U$9,$9:$9,"&lt;="&amp;$U$9+CM$9-1+SUMIFS(conditions!53:53,conditions!$8:$8,"&lt;="&amp;CM$9,conditions!$9:$9,"&gt;="&amp;CM$9)-EOMONTH($U$9,11)),0))</f>
        <v>3357.839999999997</v>
      </c>
      <c r="CN42" s="37">
        <f>IF(CN$9="",0,SUMIFS(33:33,$9:$9,"&gt;="&amp;CN$9,$9:$9,"&lt;="&amp;CN$9-1+SUMIFS(conditions!53:53,conditions!$8:$8,"&lt;="&amp;CN$9,conditions!$9:$9,"&gt;="&amp;CN$9))+IF(CN$9-1+SUMIFS(conditions!53:53,conditions!$8:$8,"&lt;="&amp;CN$9,conditions!$9:$9,"&gt;="&amp;CN$9)&gt;EOMONTH($U$9,11),(1+conditions!$U$34)*SUMIFS(33:33,$9:$9,"&gt;="&amp;$U$9,$9:$9,"&lt;="&amp;$U$9+CN$9-1+SUMIFS(conditions!53:53,conditions!$8:$8,"&lt;="&amp;CN$9,conditions!$9:$9,"&gt;="&amp;CN$9)-EOMONTH($U$9,11)),0))</f>
        <v>3309.839999999997</v>
      </c>
      <c r="CO42" s="37">
        <f>IF(CO$9="",0,SUMIFS(33:33,$9:$9,"&gt;="&amp;CO$9,$9:$9,"&lt;="&amp;CO$9-1+SUMIFS(conditions!53:53,conditions!$8:$8,"&lt;="&amp;CO$9,conditions!$9:$9,"&gt;="&amp;CO$9))+IF(CO$9-1+SUMIFS(conditions!53:53,conditions!$8:$8,"&lt;="&amp;CO$9,conditions!$9:$9,"&gt;="&amp;CO$9)&gt;EOMONTH($U$9,11),(1+conditions!$U$34)*SUMIFS(33:33,$9:$9,"&gt;="&amp;$U$9,$9:$9,"&lt;="&amp;$U$9+CO$9-1+SUMIFS(conditions!53:53,conditions!$8:$8,"&lt;="&amp;CO$9,conditions!$9:$9,"&gt;="&amp;CO$9)-EOMONTH($U$9,11)),0))</f>
        <v>3321.7151999999969</v>
      </c>
      <c r="CP42" s="37">
        <f>IF(CP$9="",0,SUMIFS(33:33,$9:$9,"&gt;="&amp;CP$9,$9:$9,"&lt;="&amp;CP$9-1+SUMIFS(conditions!53:53,conditions!$8:$8,"&lt;="&amp;CP$9,conditions!$9:$9,"&gt;="&amp;CP$9))+IF(CP$9-1+SUMIFS(conditions!53:53,conditions!$8:$8,"&lt;="&amp;CP$9,conditions!$9:$9,"&gt;="&amp;CP$9)&gt;EOMONTH($U$9,11),(1+conditions!$U$34)*SUMIFS(33:33,$9:$9,"&gt;="&amp;$U$9,$9:$9,"&lt;="&amp;$U$9+CP$9-1+SUMIFS(conditions!53:53,conditions!$8:$8,"&lt;="&amp;CP$9,conditions!$9:$9,"&gt;="&amp;CP$9)-EOMONTH($U$9,11)),0))</f>
        <v>3333.5903999999969</v>
      </c>
      <c r="CQ42" s="37">
        <f>IF(CQ$9="",0,SUMIFS(33:33,$9:$9,"&gt;="&amp;CQ$9,$9:$9,"&lt;="&amp;CQ$9-1+SUMIFS(conditions!53:53,conditions!$8:$8,"&lt;="&amp;CQ$9,conditions!$9:$9,"&gt;="&amp;CQ$9))+IF(CQ$9-1+SUMIFS(conditions!53:53,conditions!$8:$8,"&lt;="&amp;CQ$9,conditions!$9:$9,"&gt;="&amp;CQ$9)&gt;EOMONTH($U$9,11),(1+conditions!$U$34)*SUMIFS(33:33,$9:$9,"&gt;="&amp;$U$9,$9:$9,"&lt;="&amp;$U$9+CQ$9-1+SUMIFS(conditions!53:53,conditions!$8:$8,"&lt;="&amp;CQ$9,conditions!$9:$9,"&gt;="&amp;CQ$9)-EOMONTH($U$9,11)),0))</f>
        <v>3345.4655999999968</v>
      </c>
      <c r="CR42" s="37">
        <f>IF(CR$9="",0,SUMIFS(33:33,$9:$9,"&gt;="&amp;CR$9,$9:$9,"&lt;="&amp;CR$9-1+SUMIFS(conditions!53:53,conditions!$8:$8,"&lt;="&amp;CR$9,conditions!$9:$9,"&gt;="&amp;CR$9))+IF(CR$9-1+SUMIFS(conditions!53:53,conditions!$8:$8,"&lt;="&amp;CR$9,conditions!$9:$9,"&gt;="&amp;CR$9)&gt;EOMONTH($U$9,11),(1+conditions!$U$34)*SUMIFS(33:33,$9:$9,"&gt;="&amp;$U$9,$9:$9,"&lt;="&amp;$U$9+CR$9-1+SUMIFS(conditions!53:53,conditions!$8:$8,"&lt;="&amp;CR$9,conditions!$9:$9,"&gt;="&amp;CR$9)-EOMONTH($U$9,11)),0))</f>
        <v>3357.3407999999968</v>
      </c>
      <c r="CS42" s="37">
        <f>IF(CS$9="",0,SUMIFS(33:33,$9:$9,"&gt;="&amp;CS$9,$9:$9,"&lt;="&amp;CS$9-1+SUMIFS(conditions!53:53,conditions!$8:$8,"&lt;="&amp;CS$9,conditions!$9:$9,"&gt;="&amp;CS$9))+IF(CS$9-1+SUMIFS(conditions!53:53,conditions!$8:$8,"&lt;="&amp;CS$9,conditions!$9:$9,"&gt;="&amp;CS$9)&gt;EOMONTH($U$9,11),(1+conditions!$U$34)*SUMIFS(33:33,$9:$9,"&gt;="&amp;$U$9,$9:$9,"&lt;="&amp;$U$9+CS$9-1+SUMIFS(conditions!53:53,conditions!$8:$8,"&lt;="&amp;CS$9,conditions!$9:$9,"&gt;="&amp;CS$9)-EOMONTH($U$9,11)),0))</f>
        <v>3417.2159999999967</v>
      </c>
      <c r="CT42" s="37">
        <f>IF(CT$9="",0,SUMIFS(33:33,$9:$9,"&gt;="&amp;CT$9,$9:$9,"&lt;="&amp;CT$9-1+SUMIFS(conditions!53:53,conditions!$8:$8,"&lt;="&amp;CT$9,conditions!$9:$9,"&gt;="&amp;CT$9))+IF(CT$9-1+SUMIFS(conditions!53:53,conditions!$8:$8,"&lt;="&amp;CT$9,conditions!$9:$9,"&gt;="&amp;CT$9)&gt;EOMONTH($U$9,11),(1+conditions!$U$34)*SUMIFS(33:33,$9:$9,"&gt;="&amp;$U$9,$9:$9,"&lt;="&amp;$U$9+CT$9-1+SUMIFS(conditions!53:53,conditions!$8:$8,"&lt;="&amp;CT$9,conditions!$9:$9,"&gt;="&amp;CT$9)-EOMONTH($U$9,11)),0))</f>
        <v>3417.2159999999967</v>
      </c>
      <c r="CU42" s="37">
        <f>IF(CU$9="",0,SUMIFS(33:33,$9:$9,"&gt;="&amp;CU$9,$9:$9,"&lt;="&amp;CU$9-1+SUMIFS(conditions!53:53,conditions!$8:$8,"&lt;="&amp;CU$9,conditions!$9:$9,"&gt;="&amp;CU$9))+IF(CU$9-1+SUMIFS(conditions!53:53,conditions!$8:$8,"&lt;="&amp;CU$9,conditions!$9:$9,"&gt;="&amp;CU$9)&gt;EOMONTH($U$9,11),(1+conditions!$U$34)*SUMIFS(33:33,$9:$9,"&gt;="&amp;$U$9,$9:$9,"&lt;="&amp;$U$9+CU$9-1+SUMIFS(conditions!53:53,conditions!$8:$8,"&lt;="&amp;CU$9,conditions!$9:$9,"&gt;="&amp;CU$9)-EOMONTH($U$9,11)),0))</f>
        <v>3369.2159999999967</v>
      </c>
      <c r="CV42" s="37">
        <f>IF(CV$9="",0,SUMIFS(33:33,$9:$9,"&gt;="&amp;CV$9,$9:$9,"&lt;="&amp;CV$9-1+SUMIFS(conditions!53:53,conditions!$8:$8,"&lt;="&amp;CV$9,conditions!$9:$9,"&gt;="&amp;CV$9))+IF(CV$9-1+SUMIFS(conditions!53:53,conditions!$8:$8,"&lt;="&amp;CV$9,conditions!$9:$9,"&gt;="&amp;CV$9)&gt;EOMONTH($U$9,11),(1+conditions!$U$34)*SUMIFS(33:33,$9:$9,"&gt;="&amp;$U$9,$9:$9,"&lt;="&amp;$U$9+CV$9-1+SUMIFS(conditions!53:53,conditions!$8:$8,"&lt;="&amp;CV$9,conditions!$9:$9,"&gt;="&amp;CV$9)-EOMONTH($U$9,11)),0))</f>
        <v>3381.0911999999967</v>
      </c>
      <c r="CW42" s="37">
        <f>IF(CW$9="",0,SUMIFS(33:33,$9:$9,"&gt;="&amp;CW$9,$9:$9,"&lt;="&amp;CW$9-1+SUMIFS(conditions!53:53,conditions!$8:$8,"&lt;="&amp;CW$9,conditions!$9:$9,"&gt;="&amp;CW$9))+IF(CW$9-1+SUMIFS(conditions!53:53,conditions!$8:$8,"&lt;="&amp;CW$9,conditions!$9:$9,"&gt;="&amp;CW$9)&gt;EOMONTH($U$9,11),(1+conditions!$U$34)*SUMIFS(33:33,$9:$9,"&gt;="&amp;$U$9,$9:$9,"&lt;="&amp;$U$9+CW$9-1+SUMIFS(conditions!53:53,conditions!$8:$8,"&lt;="&amp;CW$9,conditions!$9:$9,"&gt;="&amp;CW$9)-EOMONTH($U$9,11)),0))</f>
        <v>3392.9663999999966</v>
      </c>
      <c r="CX42" s="37">
        <f>IF(CX$9="",0,SUMIFS(33:33,$9:$9,"&gt;="&amp;CX$9,$9:$9,"&lt;="&amp;CX$9-1+SUMIFS(conditions!53:53,conditions!$8:$8,"&lt;="&amp;CX$9,conditions!$9:$9,"&gt;="&amp;CX$9))+IF(CX$9-1+SUMIFS(conditions!53:53,conditions!$8:$8,"&lt;="&amp;CX$9,conditions!$9:$9,"&gt;="&amp;CX$9)&gt;EOMONTH($U$9,11),(1+conditions!$U$34)*SUMIFS(33:33,$9:$9,"&gt;="&amp;$U$9,$9:$9,"&lt;="&amp;$U$9+CX$9-1+SUMIFS(conditions!53:53,conditions!$8:$8,"&lt;="&amp;CX$9,conditions!$9:$9,"&gt;="&amp;CX$9)-EOMONTH($U$9,11)),0))</f>
        <v>3404.8415999999966</v>
      </c>
      <c r="CY42" s="37">
        <f>IF(CY$9="",0,SUMIFS(33:33,$9:$9,"&gt;="&amp;CY$9,$9:$9,"&lt;="&amp;CY$9-1+SUMIFS(conditions!53:53,conditions!$8:$8,"&lt;="&amp;CY$9,conditions!$9:$9,"&gt;="&amp;CY$9))+IF(CY$9-1+SUMIFS(conditions!53:53,conditions!$8:$8,"&lt;="&amp;CY$9,conditions!$9:$9,"&gt;="&amp;CY$9)&gt;EOMONTH($U$9,11),(1+conditions!$U$34)*SUMIFS(33:33,$9:$9,"&gt;="&amp;$U$9,$9:$9,"&lt;="&amp;$U$9+CY$9-1+SUMIFS(conditions!53:53,conditions!$8:$8,"&lt;="&amp;CY$9,conditions!$9:$9,"&gt;="&amp;CY$9)-EOMONTH($U$9,11)),0))</f>
        <v>3416.7167999999965</v>
      </c>
      <c r="CZ42" s="37">
        <f>IF(CZ$9="",0,SUMIFS(33:33,$9:$9,"&gt;="&amp;CZ$9,$9:$9,"&lt;="&amp;CZ$9-1+SUMIFS(conditions!53:53,conditions!$8:$8,"&lt;="&amp;CZ$9,conditions!$9:$9,"&gt;="&amp;CZ$9))+IF(CZ$9-1+SUMIFS(conditions!53:53,conditions!$8:$8,"&lt;="&amp;CZ$9,conditions!$9:$9,"&gt;="&amp;CZ$9)&gt;EOMONTH($U$9,11),(1+conditions!$U$34)*SUMIFS(33:33,$9:$9,"&gt;="&amp;$U$9,$9:$9,"&lt;="&amp;$U$9+CZ$9-1+SUMIFS(conditions!53:53,conditions!$8:$8,"&lt;="&amp;CZ$9,conditions!$9:$9,"&gt;="&amp;CZ$9)-EOMONTH($U$9,11)),0))</f>
        <v>3476.5919999999965</v>
      </c>
      <c r="DA42" s="37">
        <f>IF(DA$9="",0,SUMIFS(33:33,$9:$9,"&gt;="&amp;DA$9,$9:$9,"&lt;="&amp;DA$9-1+SUMIFS(conditions!53:53,conditions!$8:$8,"&lt;="&amp;DA$9,conditions!$9:$9,"&gt;="&amp;DA$9))+IF(DA$9-1+SUMIFS(conditions!53:53,conditions!$8:$8,"&lt;="&amp;DA$9,conditions!$9:$9,"&gt;="&amp;DA$9)&gt;EOMONTH($U$9,11),(1+conditions!$U$34)*SUMIFS(33:33,$9:$9,"&gt;="&amp;$U$9,$9:$9,"&lt;="&amp;$U$9+DA$9-1+SUMIFS(conditions!53:53,conditions!$8:$8,"&lt;="&amp;DA$9,conditions!$9:$9,"&gt;="&amp;DA$9)-EOMONTH($U$9,11)),0))</f>
        <v>3476.5919999999965</v>
      </c>
      <c r="DB42" s="37">
        <f>IF(DB$9="",0,SUMIFS(33:33,$9:$9,"&gt;="&amp;DB$9,$9:$9,"&lt;="&amp;DB$9-1+SUMIFS(conditions!53:53,conditions!$8:$8,"&lt;="&amp;DB$9,conditions!$9:$9,"&gt;="&amp;DB$9))+IF(DB$9-1+SUMIFS(conditions!53:53,conditions!$8:$8,"&lt;="&amp;DB$9,conditions!$9:$9,"&gt;="&amp;DB$9)&gt;EOMONTH($U$9,11),(1+conditions!$U$34)*SUMIFS(33:33,$9:$9,"&gt;="&amp;$U$9,$9:$9,"&lt;="&amp;$U$9+DB$9-1+SUMIFS(conditions!53:53,conditions!$8:$8,"&lt;="&amp;DB$9,conditions!$9:$9,"&gt;="&amp;DB$9)-EOMONTH($U$9,11)),0))</f>
        <v>3428.5919999999965</v>
      </c>
      <c r="DC42" s="37">
        <f>IF(DC$9="",0,SUMIFS(33:33,$9:$9,"&gt;="&amp;DC$9,$9:$9,"&lt;="&amp;DC$9-1+SUMIFS(conditions!53:53,conditions!$8:$8,"&lt;="&amp;DC$9,conditions!$9:$9,"&gt;="&amp;DC$9))+IF(DC$9-1+SUMIFS(conditions!53:53,conditions!$8:$8,"&lt;="&amp;DC$9,conditions!$9:$9,"&gt;="&amp;DC$9)&gt;EOMONTH($U$9,11),(1+conditions!$U$34)*SUMIFS(33:33,$9:$9,"&gt;="&amp;$U$9,$9:$9,"&lt;="&amp;$U$9+DC$9-1+SUMIFS(conditions!53:53,conditions!$8:$8,"&lt;="&amp;DC$9,conditions!$9:$9,"&gt;="&amp;DC$9)-EOMONTH($U$9,11)),0))</f>
        <v>3440.4671999999964</v>
      </c>
      <c r="DD42" s="37">
        <f>IF(DD$9="",0,SUMIFS(33:33,$9:$9,"&gt;="&amp;DD$9,$9:$9,"&lt;="&amp;DD$9-1+SUMIFS(conditions!53:53,conditions!$8:$8,"&lt;="&amp;DD$9,conditions!$9:$9,"&gt;="&amp;DD$9))+IF(DD$9-1+SUMIFS(conditions!53:53,conditions!$8:$8,"&lt;="&amp;DD$9,conditions!$9:$9,"&gt;="&amp;DD$9)&gt;EOMONTH($U$9,11),(1+conditions!$U$34)*SUMIFS(33:33,$9:$9,"&gt;="&amp;$U$9,$9:$9,"&lt;="&amp;$U$9+DD$9-1+SUMIFS(conditions!53:53,conditions!$8:$8,"&lt;="&amp;DD$9,conditions!$9:$9,"&gt;="&amp;DD$9)-EOMONTH($U$9,11)),0))</f>
        <v>3452.3423999999964</v>
      </c>
      <c r="DE42" s="37">
        <f>IF(DE$9="",0,SUMIFS(33:33,$9:$9,"&gt;="&amp;DE$9,$9:$9,"&lt;="&amp;DE$9-1+SUMIFS(conditions!53:53,conditions!$8:$8,"&lt;="&amp;DE$9,conditions!$9:$9,"&gt;="&amp;DE$9))+IF(DE$9-1+SUMIFS(conditions!53:53,conditions!$8:$8,"&lt;="&amp;DE$9,conditions!$9:$9,"&gt;="&amp;DE$9)&gt;EOMONTH($U$9,11),(1+conditions!$U$34)*SUMIFS(33:33,$9:$9,"&gt;="&amp;$U$9,$9:$9,"&lt;="&amp;$U$9+DE$9-1+SUMIFS(conditions!53:53,conditions!$8:$8,"&lt;="&amp;DE$9,conditions!$9:$9,"&gt;="&amp;DE$9)-EOMONTH($U$9,11)),0))</f>
        <v>3464.2175999999963</v>
      </c>
      <c r="DF42" s="37">
        <f>IF(DF$9="",0,SUMIFS(33:33,$9:$9,"&gt;="&amp;DF$9,$9:$9,"&lt;="&amp;DF$9-1+SUMIFS(conditions!53:53,conditions!$8:$8,"&lt;="&amp;DF$9,conditions!$9:$9,"&gt;="&amp;DF$9))+IF(DF$9-1+SUMIFS(conditions!53:53,conditions!$8:$8,"&lt;="&amp;DF$9,conditions!$9:$9,"&gt;="&amp;DF$9)&gt;EOMONTH($U$9,11),(1+conditions!$U$34)*SUMIFS(33:33,$9:$9,"&gt;="&amp;$U$9,$9:$9,"&lt;="&amp;$U$9+DF$9-1+SUMIFS(conditions!53:53,conditions!$8:$8,"&lt;="&amp;DF$9,conditions!$9:$9,"&gt;="&amp;DF$9)-EOMONTH($U$9,11)),0))</f>
        <v>3476.0927999999967</v>
      </c>
      <c r="DG42" s="37">
        <f>IF(DG$9="",0,SUMIFS(33:33,$9:$9,"&gt;="&amp;DG$9,$9:$9,"&lt;="&amp;DG$9-1+SUMIFS(conditions!53:53,conditions!$8:$8,"&lt;="&amp;DG$9,conditions!$9:$9,"&gt;="&amp;DG$9))+IF(DG$9-1+SUMIFS(conditions!53:53,conditions!$8:$8,"&lt;="&amp;DG$9,conditions!$9:$9,"&gt;="&amp;DG$9)&gt;EOMONTH($U$9,11),(1+conditions!$U$34)*SUMIFS(33:33,$9:$9,"&gt;="&amp;$U$9,$9:$9,"&lt;="&amp;$U$9+DG$9-1+SUMIFS(conditions!53:53,conditions!$8:$8,"&lt;="&amp;DG$9,conditions!$9:$9,"&gt;="&amp;DG$9)-EOMONTH($U$9,11)),0))</f>
        <v>3535.9679999999967</v>
      </c>
      <c r="DH42" s="37">
        <f>IF(DH$9="",0,SUMIFS(33:33,$9:$9,"&gt;="&amp;DH$9,$9:$9,"&lt;="&amp;DH$9-1+SUMIFS(conditions!53:53,conditions!$8:$8,"&lt;="&amp;DH$9,conditions!$9:$9,"&gt;="&amp;DH$9))+IF(DH$9-1+SUMIFS(conditions!53:53,conditions!$8:$8,"&lt;="&amp;DH$9,conditions!$9:$9,"&gt;="&amp;DH$9)&gt;EOMONTH($U$9,11),(1+conditions!$U$34)*SUMIFS(33:33,$9:$9,"&gt;="&amp;$U$9,$9:$9,"&lt;="&amp;$U$9+DH$9-1+SUMIFS(conditions!53:53,conditions!$8:$8,"&lt;="&amp;DH$9,conditions!$9:$9,"&gt;="&amp;DH$9)-EOMONTH($U$9,11)),0))</f>
        <v>3535.9679999999967</v>
      </c>
      <c r="DI42" s="37">
        <f>IF(DI$9="",0,SUMIFS(33:33,$9:$9,"&gt;="&amp;DI$9,$9:$9,"&lt;="&amp;DI$9-1+SUMIFS(conditions!53:53,conditions!$8:$8,"&lt;="&amp;DI$9,conditions!$9:$9,"&gt;="&amp;DI$9))+IF(DI$9-1+SUMIFS(conditions!53:53,conditions!$8:$8,"&lt;="&amp;DI$9,conditions!$9:$9,"&gt;="&amp;DI$9)&gt;EOMONTH($U$9,11),(1+conditions!$U$34)*SUMIFS(33:33,$9:$9,"&gt;="&amp;$U$9,$9:$9,"&lt;="&amp;$U$9+DI$9-1+SUMIFS(conditions!53:53,conditions!$8:$8,"&lt;="&amp;DI$9,conditions!$9:$9,"&gt;="&amp;DI$9)-EOMONTH($U$9,11)),0))</f>
        <v>3487.9679999999967</v>
      </c>
      <c r="DJ42" s="37">
        <f>IF(DJ$9="",0,SUMIFS(33:33,$9:$9,"&gt;="&amp;DJ$9,$9:$9,"&lt;="&amp;DJ$9-1+SUMIFS(conditions!53:53,conditions!$8:$8,"&lt;="&amp;DJ$9,conditions!$9:$9,"&gt;="&amp;DJ$9))+IF(DJ$9-1+SUMIFS(conditions!53:53,conditions!$8:$8,"&lt;="&amp;DJ$9,conditions!$9:$9,"&gt;="&amp;DJ$9)&gt;EOMONTH($U$9,11),(1+conditions!$U$34)*SUMIFS(33:33,$9:$9,"&gt;="&amp;$U$9,$9:$9,"&lt;="&amp;$U$9+DJ$9-1+SUMIFS(conditions!53:53,conditions!$8:$8,"&lt;="&amp;DJ$9,conditions!$9:$9,"&gt;="&amp;DJ$9)-EOMONTH($U$9,11)),0))</f>
        <v>3500.3231999999966</v>
      </c>
      <c r="DK42" s="37">
        <f>IF(DK$9="",0,SUMIFS(33:33,$9:$9,"&gt;="&amp;DK$9,$9:$9,"&lt;="&amp;DK$9-1+SUMIFS(conditions!53:53,conditions!$8:$8,"&lt;="&amp;DK$9,conditions!$9:$9,"&gt;="&amp;DK$9))+IF(DK$9-1+SUMIFS(conditions!53:53,conditions!$8:$8,"&lt;="&amp;DK$9,conditions!$9:$9,"&gt;="&amp;DK$9)&gt;EOMONTH($U$9,11),(1+conditions!$U$34)*SUMIFS(33:33,$9:$9,"&gt;="&amp;$U$9,$9:$9,"&lt;="&amp;$U$9+DK$9-1+SUMIFS(conditions!53:53,conditions!$8:$8,"&lt;="&amp;DK$9,conditions!$9:$9,"&gt;="&amp;DK$9)-EOMONTH($U$9,11)),0))</f>
        <v>3512.6783999999966</v>
      </c>
      <c r="DL42" s="37">
        <f>IF(DL$9="",0,SUMIFS(33:33,$9:$9,"&gt;="&amp;DL$9,$9:$9,"&lt;="&amp;DL$9-1+SUMIFS(conditions!53:53,conditions!$8:$8,"&lt;="&amp;DL$9,conditions!$9:$9,"&gt;="&amp;DL$9))+IF(DL$9-1+SUMIFS(conditions!53:53,conditions!$8:$8,"&lt;="&amp;DL$9,conditions!$9:$9,"&gt;="&amp;DL$9)&gt;EOMONTH($U$9,11),(1+conditions!$U$34)*SUMIFS(33:33,$9:$9,"&gt;="&amp;$U$9,$9:$9,"&lt;="&amp;$U$9+DL$9-1+SUMIFS(conditions!53:53,conditions!$8:$8,"&lt;="&amp;DL$9,conditions!$9:$9,"&gt;="&amp;DL$9)-EOMONTH($U$9,11)),0))</f>
        <v>3531.5200799999966</v>
      </c>
      <c r="DM42" s="37">
        <f>IF(DM$9="",0,SUMIFS(33:33,$9:$9,"&gt;="&amp;DM$9,$9:$9,"&lt;="&amp;DM$9-1+SUMIFS(conditions!53:53,conditions!$8:$8,"&lt;="&amp;DM$9,conditions!$9:$9,"&gt;="&amp;DM$9))+IF(DM$9-1+SUMIFS(conditions!53:53,conditions!$8:$8,"&lt;="&amp;DM$9,conditions!$9:$9,"&gt;="&amp;DM$9)&gt;EOMONTH($U$9,11),(1+conditions!$U$34)*SUMIFS(33:33,$9:$9,"&gt;="&amp;$U$9,$9:$9,"&lt;="&amp;$U$9+DM$9-1+SUMIFS(conditions!53:53,conditions!$8:$8,"&lt;="&amp;DM$9,conditions!$9:$9,"&gt;="&amp;DM$9)-EOMONTH($U$9,11)),0))</f>
        <v>3550.3617599999966</v>
      </c>
      <c r="DN42" s="37">
        <f>IF(DN$9="",0,SUMIFS(33:33,$9:$9,"&gt;="&amp;DN$9,$9:$9,"&lt;="&amp;DN$9-1+SUMIFS(conditions!53:53,conditions!$8:$8,"&lt;="&amp;DN$9,conditions!$9:$9,"&gt;="&amp;DN$9))+IF(DN$9-1+SUMIFS(conditions!53:53,conditions!$8:$8,"&lt;="&amp;DN$9,conditions!$9:$9,"&gt;="&amp;DN$9)&gt;EOMONTH($U$9,11),(1+conditions!$U$34)*SUMIFS(33:33,$9:$9,"&gt;="&amp;$U$9,$9:$9,"&lt;="&amp;$U$9+DN$9-1+SUMIFS(conditions!53:53,conditions!$8:$8,"&lt;="&amp;DN$9,conditions!$9:$9,"&gt;="&amp;DN$9)-EOMONTH($U$9,11)),0))</f>
        <v>3616.7234399999966</v>
      </c>
      <c r="DO42" s="37">
        <f>IF(DO$9="",0,SUMIFS(33:33,$9:$9,"&gt;="&amp;DO$9,$9:$9,"&lt;="&amp;DO$9-1+SUMIFS(conditions!53:53,conditions!$8:$8,"&lt;="&amp;DO$9,conditions!$9:$9,"&gt;="&amp;DO$9))+IF(DO$9-1+SUMIFS(conditions!53:53,conditions!$8:$8,"&lt;="&amp;DO$9,conditions!$9:$9,"&gt;="&amp;DO$9)&gt;EOMONTH($U$9,11),(1+conditions!$U$34)*SUMIFS(33:33,$9:$9,"&gt;="&amp;$U$9,$9:$9,"&lt;="&amp;$U$9+DO$9-1+SUMIFS(conditions!53:53,conditions!$8:$8,"&lt;="&amp;DO$9,conditions!$9:$9,"&gt;="&amp;DO$9)-EOMONTH($U$9,11)),0))</f>
        <v>3616.7234399999966</v>
      </c>
      <c r="DP42" s="37">
        <f>IF(DP$9="",0,SUMIFS(33:33,$9:$9,"&gt;="&amp;DP$9,$9:$9,"&lt;="&amp;DP$9-1+SUMIFS(conditions!53:53,conditions!$8:$8,"&lt;="&amp;DP$9,conditions!$9:$9,"&gt;="&amp;DP$9))+IF(DP$9-1+SUMIFS(conditions!53:53,conditions!$8:$8,"&lt;="&amp;DP$9,conditions!$9:$9,"&gt;="&amp;DP$9)&gt;EOMONTH($U$9,11),(1+conditions!$U$34)*SUMIFS(33:33,$9:$9,"&gt;="&amp;$U$9,$9:$9,"&lt;="&amp;$U$9+DP$9-1+SUMIFS(conditions!53:53,conditions!$8:$8,"&lt;="&amp;DP$9,conditions!$9:$9,"&gt;="&amp;DP$9)-EOMONTH($U$9,11)),0))</f>
        <v>3569.2034399999966</v>
      </c>
      <c r="DQ42" s="37">
        <f>IF(DQ$9="",0,SUMIFS(33:33,$9:$9,"&gt;="&amp;DQ$9,$9:$9,"&lt;="&amp;DQ$9-1+SUMIFS(conditions!53:53,conditions!$8:$8,"&lt;="&amp;DQ$9,conditions!$9:$9,"&gt;="&amp;DQ$9))+IF(DQ$9-1+SUMIFS(conditions!53:53,conditions!$8:$8,"&lt;="&amp;DQ$9,conditions!$9:$9,"&gt;="&amp;DQ$9)&gt;EOMONTH($U$9,11),(1+conditions!$U$34)*SUMIFS(33:33,$9:$9,"&gt;="&amp;$U$9,$9:$9,"&lt;="&amp;$U$9+DQ$9-1+SUMIFS(conditions!53:53,conditions!$8:$8,"&lt;="&amp;DQ$9,conditions!$9:$9,"&gt;="&amp;DQ$9)-EOMONTH($U$9,11)),0))</f>
        <v>3588.0451199999966</v>
      </c>
      <c r="DR42" s="37">
        <f>IF(DR$9="",0,SUMIFS(33:33,$9:$9,"&gt;="&amp;DR$9,$9:$9,"&lt;="&amp;DR$9-1+SUMIFS(conditions!53:53,conditions!$8:$8,"&lt;="&amp;DR$9,conditions!$9:$9,"&gt;="&amp;DR$9))+IF(DR$9-1+SUMIFS(conditions!53:53,conditions!$8:$8,"&lt;="&amp;DR$9,conditions!$9:$9,"&gt;="&amp;DR$9)&gt;EOMONTH($U$9,11),(1+conditions!$U$34)*SUMIFS(33:33,$9:$9,"&gt;="&amp;$U$9,$9:$9,"&lt;="&amp;$U$9+DR$9-1+SUMIFS(conditions!53:53,conditions!$8:$8,"&lt;="&amp;DR$9,conditions!$9:$9,"&gt;="&amp;DR$9)-EOMONTH($U$9,11)),0))</f>
        <v>3606.886799999997</v>
      </c>
      <c r="DS42" s="37">
        <f>IF(DS$9="",0,SUMIFS(33:33,$9:$9,"&gt;="&amp;DS$9,$9:$9,"&lt;="&amp;DS$9-1+SUMIFS(conditions!53:53,conditions!$8:$8,"&lt;="&amp;DS$9,conditions!$9:$9,"&gt;="&amp;DS$9))+IF(DS$9-1+SUMIFS(conditions!53:53,conditions!$8:$8,"&lt;="&amp;DS$9,conditions!$9:$9,"&gt;="&amp;DS$9)&gt;EOMONTH($U$9,11),(1+conditions!$U$34)*SUMIFS(33:33,$9:$9,"&gt;="&amp;$U$9,$9:$9,"&lt;="&amp;$U$9+DS$9-1+SUMIFS(conditions!53:53,conditions!$8:$8,"&lt;="&amp;DS$9,conditions!$9:$9,"&gt;="&amp;DS$9)-EOMONTH($U$9,11)),0))</f>
        <v>3625.728479999997</v>
      </c>
      <c r="DT42" s="37">
        <f>IF(DT$9="",0,SUMIFS(33:33,$9:$9,"&gt;="&amp;DT$9,$9:$9,"&lt;="&amp;DT$9-1+SUMIFS(conditions!53:53,conditions!$8:$8,"&lt;="&amp;DT$9,conditions!$9:$9,"&gt;="&amp;DT$9))+IF(DT$9-1+SUMIFS(conditions!53:53,conditions!$8:$8,"&lt;="&amp;DT$9,conditions!$9:$9,"&gt;="&amp;DT$9)&gt;EOMONTH($U$9,11),(1+conditions!$U$34)*SUMIFS(33:33,$9:$9,"&gt;="&amp;$U$9,$9:$9,"&lt;="&amp;$U$9+DT$9-1+SUMIFS(conditions!53:53,conditions!$8:$8,"&lt;="&amp;DT$9,conditions!$9:$9,"&gt;="&amp;DT$9)-EOMONTH($U$9,11)),0))</f>
        <v>3644.570159999997</v>
      </c>
      <c r="DU42" s="37">
        <f>IF(DU$9="",0,SUMIFS(33:33,$9:$9,"&gt;="&amp;DU$9,$9:$9,"&lt;="&amp;DU$9-1+SUMIFS(conditions!53:53,conditions!$8:$8,"&lt;="&amp;DU$9,conditions!$9:$9,"&gt;="&amp;DU$9))+IF(DU$9-1+SUMIFS(conditions!53:53,conditions!$8:$8,"&lt;="&amp;DU$9,conditions!$9:$9,"&gt;="&amp;DU$9)&gt;EOMONTH($U$9,11),(1+conditions!$U$34)*SUMIFS(33:33,$9:$9,"&gt;="&amp;$U$9,$9:$9,"&lt;="&amp;$U$9+DU$9-1+SUMIFS(conditions!53:53,conditions!$8:$8,"&lt;="&amp;DU$9,conditions!$9:$9,"&gt;="&amp;DU$9)-EOMONTH($U$9,11)),0))</f>
        <v>3710.931839999997</v>
      </c>
      <c r="DV42" s="37">
        <f>IF(DV$9="",0,SUMIFS(33:33,$9:$9,"&gt;="&amp;DV$9,$9:$9,"&lt;="&amp;DV$9-1+SUMIFS(conditions!53:53,conditions!$8:$8,"&lt;="&amp;DV$9,conditions!$9:$9,"&gt;="&amp;DV$9))+IF(DV$9-1+SUMIFS(conditions!53:53,conditions!$8:$8,"&lt;="&amp;DV$9,conditions!$9:$9,"&gt;="&amp;DV$9)&gt;EOMONTH($U$9,11),(1+conditions!$U$34)*SUMIFS(33:33,$9:$9,"&gt;="&amp;$U$9,$9:$9,"&lt;="&amp;$U$9+DV$9-1+SUMIFS(conditions!53:53,conditions!$8:$8,"&lt;="&amp;DV$9,conditions!$9:$9,"&gt;="&amp;DV$9)-EOMONTH($U$9,11)),0))</f>
        <v>3710.931839999997</v>
      </c>
      <c r="DW42" s="37">
        <f>IF(DW$9="",0,SUMIFS(33:33,$9:$9,"&gt;="&amp;DW$9,$9:$9,"&lt;="&amp;DW$9-1+SUMIFS(conditions!53:53,conditions!$8:$8,"&lt;="&amp;DW$9,conditions!$9:$9,"&gt;="&amp;DW$9))+IF(DW$9-1+SUMIFS(conditions!53:53,conditions!$8:$8,"&lt;="&amp;DW$9,conditions!$9:$9,"&gt;="&amp;DW$9)&gt;EOMONTH($U$9,11),(1+conditions!$U$34)*SUMIFS(33:33,$9:$9,"&gt;="&amp;$U$9,$9:$9,"&lt;="&amp;$U$9+DW$9-1+SUMIFS(conditions!53:53,conditions!$8:$8,"&lt;="&amp;DW$9,conditions!$9:$9,"&gt;="&amp;DW$9)-EOMONTH($U$9,11)),0))</f>
        <v>3663.411839999997</v>
      </c>
      <c r="DX42" s="37">
        <f>IF(DX$9="",0,SUMIFS(33:33,$9:$9,"&gt;="&amp;DX$9,$9:$9,"&lt;="&amp;DX$9-1+SUMIFS(conditions!53:53,conditions!$8:$8,"&lt;="&amp;DX$9,conditions!$9:$9,"&gt;="&amp;DX$9))+IF(DX$9-1+SUMIFS(conditions!53:53,conditions!$8:$8,"&lt;="&amp;DX$9,conditions!$9:$9,"&gt;="&amp;DX$9)&gt;EOMONTH($U$9,11),(1+conditions!$U$34)*SUMIFS(33:33,$9:$9,"&gt;="&amp;$U$9,$9:$9,"&lt;="&amp;$U$9+DX$9-1+SUMIFS(conditions!53:53,conditions!$8:$8,"&lt;="&amp;DX$9,conditions!$9:$9,"&gt;="&amp;DX$9)-EOMONTH($U$9,11)),0))</f>
        <v>3682.253519999997</v>
      </c>
      <c r="DY42" s="37">
        <f>IF(DY$9="",0,SUMIFS(33:33,$9:$9,"&gt;="&amp;DY$9,$9:$9,"&lt;="&amp;DY$9-1+SUMIFS(conditions!53:53,conditions!$8:$8,"&lt;="&amp;DY$9,conditions!$9:$9,"&gt;="&amp;DY$9))+IF(DY$9-1+SUMIFS(conditions!53:53,conditions!$8:$8,"&lt;="&amp;DY$9,conditions!$9:$9,"&gt;="&amp;DY$9)&gt;EOMONTH($U$9,11),(1+conditions!$U$34)*SUMIFS(33:33,$9:$9,"&gt;="&amp;$U$9,$9:$9,"&lt;="&amp;$U$9+DY$9-1+SUMIFS(conditions!53:53,conditions!$8:$8,"&lt;="&amp;DY$9,conditions!$9:$9,"&gt;="&amp;DY$9)-EOMONTH($U$9,11)),0))</f>
        <v>3701.0951999999975</v>
      </c>
      <c r="DZ42" s="37">
        <f>IF(DZ$9="",0,SUMIFS(33:33,$9:$9,"&gt;="&amp;DZ$9,$9:$9,"&lt;="&amp;DZ$9-1+SUMIFS(conditions!53:53,conditions!$8:$8,"&lt;="&amp;DZ$9,conditions!$9:$9,"&gt;="&amp;DZ$9))+IF(DZ$9-1+SUMIFS(conditions!53:53,conditions!$8:$8,"&lt;="&amp;DZ$9,conditions!$9:$9,"&gt;="&amp;DZ$9)&gt;EOMONTH($U$9,11),(1+conditions!$U$34)*SUMIFS(33:33,$9:$9,"&gt;="&amp;$U$9,$9:$9,"&lt;="&amp;$U$9+DZ$9-1+SUMIFS(conditions!53:53,conditions!$8:$8,"&lt;="&amp;DZ$9,conditions!$9:$9,"&gt;="&amp;DZ$9)-EOMONTH($U$9,11)),0))</f>
        <v>3719.9368799999975</v>
      </c>
      <c r="EA42" s="37">
        <f>IF(EA$9="",0,SUMIFS(33:33,$9:$9,"&gt;="&amp;EA$9,$9:$9,"&lt;="&amp;EA$9-1+SUMIFS(conditions!53:53,conditions!$8:$8,"&lt;="&amp;EA$9,conditions!$9:$9,"&gt;="&amp;EA$9))+IF(EA$9-1+SUMIFS(conditions!53:53,conditions!$8:$8,"&lt;="&amp;EA$9,conditions!$9:$9,"&gt;="&amp;EA$9)&gt;EOMONTH($U$9,11),(1+conditions!$U$34)*SUMIFS(33:33,$9:$9,"&gt;="&amp;$U$9,$9:$9,"&lt;="&amp;$U$9+EA$9-1+SUMIFS(conditions!53:53,conditions!$8:$8,"&lt;="&amp;EA$9,conditions!$9:$9,"&gt;="&amp;EA$9)-EOMONTH($U$9,11)),0))</f>
        <v>3738.7785599999975</v>
      </c>
      <c r="EB42" s="37">
        <f>IF(EB$9="",0,SUMIFS(33:33,$9:$9,"&gt;="&amp;EB$9,$9:$9,"&lt;="&amp;EB$9-1+SUMIFS(conditions!53:53,conditions!$8:$8,"&lt;="&amp;EB$9,conditions!$9:$9,"&gt;="&amp;EB$9))+IF(EB$9-1+SUMIFS(conditions!53:53,conditions!$8:$8,"&lt;="&amp;EB$9,conditions!$9:$9,"&gt;="&amp;EB$9)&gt;EOMONTH($U$9,11),(1+conditions!$U$34)*SUMIFS(33:33,$9:$9,"&gt;="&amp;$U$9,$9:$9,"&lt;="&amp;$U$9+EB$9-1+SUMIFS(conditions!53:53,conditions!$8:$8,"&lt;="&amp;EB$9,conditions!$9:$9,"&gt;="&amp;EB$9)-EOMONTH($U$9,11)),0))</f>
        <v>3805.1402399999974</v>
      </c>
      <c r="EC42" s="37">
        <f>IF(EC$9="",0,SUMIFS(33:33,$9:$9,"&gt;="&amp;EC$9,$9:$9,"&lt;="&amp;EC$9-1+SUMIFS(conditions!53:53,conditions!$8:$8,"&lt;="&amp;EC$9,conditions!$9:$9,"&gt;="&amp;EC$9))+IF(EC$9-1+SUMIFS(conditions!53:53,conditions!$8:$8,"&lt;="&amp;EC$9,conditions!$9:$9,"&gt;="&amp;EC$9)&gt;EOMONTH($U$9,11),(1+conditions!$U$34)*SUMIFS(33:33,$9:$9,"&gt;="&amp;$U$9,$9:$9,"&lt;="&amp;$U$9+EC$9-1+SUMIFS(conditions!53:53,conditions!$8:$8,"&lt;="&amp;EC$9,conditions!$9:$9,"&gt;="&amp;EC$9)-EOMONTH($U$9,11)),0))</f>
        <v>3805.1402399999974</v>
      </c>
      <c r="ED42" s="37">
        <f>IF(ED$9="",0,SUMIFS(33:33,$9:$9,"&gt;="&amp;ED$9,$9:$9,"&lt;="&amp;ED$9-1+SUMIFS(conditions!53:53,conditions!$8:$8,"&lt;="&amp;ED$9,conditions!$9:$9,"&gt;="&amp;ED$9))+IF(ED$9-1+SUMIFS(conditions!53:53,conditions!$8:$8,"&lt;="&amp;ED$9,conditions!$9:$9,"&gt;="&amp;ED$9)&gt;EOMONTH($U$9,11),(1+conditions!$U$34)*SUMIFS(33:33,$9:$9,"&gt;="&amp;$U$9,$9:$9,"&lt;="&amp;$U$9+ED$9-1+SUMIFS(conditions!53:53,conditions!$8:$8,"&lt;="&amp;ED$9,conditions!$9:$9,"&gt;="&amp;ED$9)-EOMONTH($U$9,11)),0))</f>
        <v>3757.6202399999975</v>
      </c>
      <c r="EE42" s="37">
        <f>IF(EE$9="",0,SUMIFS(33:33,$9:$9,"&gt;="&amp;EE$9,$9:$9,"&lt;="&amp;EE$9-1+SUMIFS(conditions!53:53,conditions!$8:$8,"&lt;="&amp;EE$9,conditions!$9:$9,"&gt;="&amp;EE$9))+IF(EE$9-1+SUMIFS(conditions!53:53,conditions!$8:$8,"&lt;="&amp;EE$9,conditions!$9:$9,"&gt;="&amp;EE$9)&gt;EOMONTH($U$9,11),(1+conditions!$U$34)*SUMIFS(33:33,$9:$9,"&gt;="&amp;$U$9,$9:$9,"&lt;="&amp;$U$9+EE$9-1+SUMIFS(conditions!53:53,conditions!$8:$8,"&lt;="&amp;EE$9,conditions!$9:$9,"&gt;="&amp;EE$9)-EOMONTH($U$9,11)),0))</f>
        <v>3776.4619199999975</v>
      </c>
      <c r="EF42" s="37">
        <f>IF(EF$9="",0,SUMIFS(33:33,$9:$9,"&gt;="&amp;EF$9,$9:$9,"&lt;="&amp;EF$9-1+SUMIFS(conditions!53:53,conditions!$8:$8,"&lt;="&amp;EF$9,conditions!$9:$9,"&gt;="&amp;EF$9))+IF(EF$9-1+SUMIFS(conditions!53:53,conditions!$8:$8,"&lt;="&amp;EF$9,conditions!$9:$9,"&gt;="&amp;EF$9)&gt;EOMONTH($U$9,11),(1+conditions!$U$34)*SUMIFS(33:33,$9:$9,"&gt;="&amp;$U$9,$9:$9,"&lt;="&amp;$U$9+EF$9-1+SUMIFS(conditions!53:53,conditions!$8:$8,"&lt;="&amp;EF$9,conditions!$9:$9,"&gt;="&amp;EF$9)-EOMONTH($U$9,11)),0))</f>
        <v>3795.3035999999975</v>
      </c>
      <c r="EG42" s="37">
        <f>IF(EG$9="",0,SUMIFS(33:33,$9:$9,"&gt;="&amp;EG$9,$9:$9,"&lt;="&amp;EG$9-1+SUMIFS(conditions!53:53,conditions!$8:$8,"&lt;="&amp;EG$9,conditions!$9:$9,"&gt;="&amp;EG$9))+IF(EG$9-1+SUMIFS(conditions!53:53,conditions!$8:$8,"&lt;="&amp;EG$9,conditions!$9:$9,"&gt;="&amp;EG$9)&gt;EOMONTH($U$9,11),(1+conditions!$U$34)*SUMIFS(33:33,$9:$9,"&gt;="&amp;$U$9,$9:$9,"&lt;="&amp;$U$9+EG$9-1+SUMIFS(conditions!53:53,conditions!$8:$8,"&lt;="&amp;EG$9,conditions!$9:$9,"&gt;="&amp;EG$9)-EOMONTH($U$9,11)),0))</f>
        <v>3814.1452799999979</v>
      </c>
      <c r="EH42" s="37">
        <f>IF(EH$9="",0,SUMIFS(33:33,$9:$9,"&gt;="&amp;EH$9,$9:$9,"&lt;="&amp;EH$9-1+SUMIFS(conditions!53:53,conditions!$8:$8,"&lt;="&amp;EH$9,conditions!$9:$9,"&gt;="&amp;EH$9))+IF(EH$9-1+SUMIFS(conditions!53:53,conditions!$8:$8,"&lt;="&amp;EH$9,conditions!$9:$9,"&gt;="&amp;EH$9)&gt;EOMONTH($U$9,11),(1+conditions!$U$34)*SUMIFS(33:33,$9:$9,"&gt;="&amp;$U$9,$9:$9,"&lt;="&amp;$U$9+EH$9-1+SUMIFS(conditions!53:53,conditions!$8:$8,"&lt;="&amp;EH$9,conditions!$9:$9,"&gt;="&amp;EH$9)-EOMONTH($U$9,11)),0))</f>
        <v>3832.9869599999979</v>
      </c>
      <c r="EI42" s="37">
        <f>IF(EI$9="",0,SUMIFS(33:33,$9:$9,"&gt;="&amp;EI$9,$9:$9,"&lt;="&amp;EI$9-1+SUMIFS(conditions!53:53,conditions!$8:$8,"&lt;="&amp;EI$9,conditions!$9:$9,"&gt;="&amp;EI$9))+IF(EI$9-1+SUMIFS(conditions!53:53,conditions!$8:$8,"&lt;="&amp;EI$9,conditions!$9:$9,"&gt;="&amp;EI$9)&gt;EOMONTH($U$9,11),(1+conditions!$U$34)*SUMIFS(33:33,$9:$9,"&gt;="&amp;$U$9,$9:$9,"&lt;="&amp;$U$9+EI$9-1+SUMIFS(conditions!53:53,conditions!$8:$8,"&lt;="&amp;EI$9,conditions!$9:$9,"&gt;="&amp;EI$9)-EOMONTH($U$9,11)),0))</f>
        <v>3899.3486399999979</v>
      </c>
      <c r="EJ42" s="37">
        <f>IF(EJ$9="",0,SUMIFS(33:33,$9:$9,"&gt;="&amp;EJ$9,$9:$9,"&lt;="&amp;EJ$9-1+SUMIFS(conditions!53:53,conditions!$8:$8,"&lt;="&amp;EJ$9,conditions!$9:$9,"&gt;="&amp;EJ$9))+IF(EJ$9-1+SUMIFS(conditions!53:53,conditions!$8:$8,"&lt;="&amp;EJ$9,conditions!$9:$9,"&gt;="&amp;EJ$9)&gt;EOMONTH($U$9,11),(1+conditions!$U$34)*SUMIFS(33:33,$9:$9,"&gt;="&amp;$U$9,$9:$9,"&lt;="&amp;$U$9+EJ$9-1+SUMIFS(conditions!53:53,conditions!$8:$8,"&lt;="&amp;EJ$9,conditions!$9:$9,"&gt;="&amp;EJ$9)-EOMONTH($U$9,11)),0))</f>
        <v>3899.3486399999979</v>
      </c>
      <c r="EK42" s="37">
        <f>IF(EK$9="",0,SUMIFS(33:33,$9:$9,"&gt;="&amp;EK$9,$9:$9,"&lt;="&amp;EK$9-1+SUMIFS(conditions!53:53,conditions!$8:$8,"&lt;="&amp;EK$9,conditions!$9:$9,"&gt;="&amp;EK$9))+IF(EK$9-1+SUMIFS(conditions!53:53,conditions!$8:$8,"&lt;="&amp;EK$9,conditions!$9:$9,"&gt;="&amp;EK$9)&gt;EOMONTH($U$9,11),(1+conditions!$U$34)*SUMIFS(33:33,$9:$9,"&gt;="&amp;$U$9,$9:$9,"&lt;="&amp;$U$9+EK$9-1+SUMIFS(conditions!53:53,conditions!$8:$8,"&lt;="&amp;EK$9,conditions!$9:$9,"&gt;="&amp;EK$9)-EOMONTH($U$9,11)),0))</f>
        <v>3851.8286399999979</v>
      </c>
      <c r="EL42" s="37">
        <f>IF(EL$9="",0,SUMIFS(33:33,$9:$9,"&gt;="&amp;EL$9,$9:$9,"&lt;="&amp;EL$9-1+SUMIFS(conditions!53:53,conditions!$8:$8,"&lt;="&amp;EL$9,conditions!$9:$9,"&gt;="&amp;EL$9))+IF(EL$9-1+SUMIFS(conditions!53:53,conditions!$8:$8,"&lt;="&amp;EL$9,conditions!$9:$9,"&gt;="&amp;EL$9)&gt;EOMONTH($U$9,11),(1+conditions!$U$34)*SUMIFS(33:33,$9:$9,"&gt;="&amp;$U$9,$9:$9,"&lt;="&amp;$U$9+EL$9-1+SUMIFS(conditions!53:53,conditions!$8:$8,"&lt;="&amp;EL$9,conditions!$9:$9,"&gt;="&amp;EL$9)-EOMONTH($U$9,11)),0))</f>
        <v>3870.6703199999979</v>
      </c>
      <c r="EM42" s="37">
        <f>IF(EM$9="",0,SUMIFS(33:33,$9:$9,"&gt;="&amp;EM$9,$9:$9,"&lt;="&amp;EM$9-1+SUMIFS(conditions!53:53,conditions!$8:$8,"&lt;="&amp;EM$9,conditions!$9:$9,"&gt;="&amp;EM$9))+IF(EM$9-1+SUMIFS(conditions!53:53,conditions!$8:$8,"&lt;="&amp;EM$9,conditions!$9:$9,"&gt;="&amp;EM$9)&gt;EOMONTH($U$9,11),(1+conditions!$U$34)*SUMIFS(33:33,$9:$9,"&gt;="&amp;$U$9,$9:$9,"&lt;="&amp;$U$9+EM$9-1+SUMIFS(conditions!53:53,conditions!$8:$8,"&lt;="&amp;EM$9,conditions!$9:$9,"&gt;="&amp;EM$9)-EOMONTH($U$9,11)),0))</f>
        <v>3889.5119999999984</v>
      </c>
      <c r="EN42" s="37">
        <f>IF(EN$9="",0,SUMIFS(33:33,$9:$9,"&gt;="&amp;EN$9,$9:$9,"&lt;="&amp;EN$9-1+SUMIFS(conditions!53:53,conditions!$8:$8,"&lt;="&amp;EN$9,conditions!$9:$9,"&gt;="&amp;EN$9))+IF(EN$9-1+SUMIFS(conditions!53:53,conditions!$8:$8,"&lt;="&amp;EN$9,conditions!$9:$9,"&gt;="&amp;EN$9)&gt;EOMONTH($U$9,11),(1+conditions!$U$34)*SUMIFS(33:33,$9:$9,"&gt;="&amp;$U$9,$9:$9,"&lt;="&amp;$U$9+EN$9-1+SUMIFS(conditions!53:53,conditions!$8:$8,"&lt;="&amp;EN$9,conditions!$9:$9,"&gt;="&amp;EN$9)-EOMONTH($U$9,11)),0))</f>
        <v>3908.3536799999983</v>
      </c>
      <c r="EO42" s="37">
        <f>IF(EO$9="",0,SUMIFS(33:33,$9:$9,"&gt;="&amp;EO$9,$9:$9,"&lt;="&amp;EO$9-1+SUMIFS(conditions!53:53,conditions!$8:$8,"&lt;="&amp;EO$9,conditions!$9:$9,"&gt;="&amp;EO$9))+IF(EO$9-1+SUMIFS(conditions!53:53,conditions!$8:$8,"&lt;="&amp;EO$9,conditions!$9:$9,"&gt;="&amp;EO$9)&gt;EOMONTH($U$9,11),(1+conditions!$U$34)*SUMIFS(33:33,$9:$9,"&gt;="&amp;$U$9,$9:$9,"&lt;="&amp;$U$9+EO$9-1+SUMIFS(conditions!53:53,conditions!$8:$8,"&lt;="&amp;EO$9,conditions!$9:$9,"&gt;="&amp;EO$9)-EOMONTH($U$9,11)),0))</f>
        <v>3917.6913599999984</v>
      </c>
      <c r="EP42" s="37">
        <f>IF(EP$9="",0,SUMIFS(33:33,$9:$9,"&gt;="&amp;EP$9,$9:$9,"&lt;="&amp;EP$9-1+SUMIFS(conditions!53:53,conditions!$8:$8,"&lt;="&amp;EP$9,conditions!$9:$9,"&gt;="&amp;EP$9))+IF(EP$9-1+SUMIFS(conditions!53:53,conditions!$8:$8,"&lt;="&amp;EP$9,conditions!$9:$9,"&gt;="&amp;EP$9)&gt;EOMONTH($U$9,11),(1+conditions!$U$34)*SUMIFS(33:33,$9:$9,"&gt;="&amp;$U$9,$9:$9,"&lt;="&amp;$U$9+EP$9-1+SUMIFS(conditions!53:53,conditions!$8:$8,"&lt;="&amp;EP$9,conditions!$9:$9,"&gt;="&amp;EP$9)-EOMONTH($U$9,11)),0))</f>
        <v>3984.0530399999984</v>
      </c>
      <c r="EQ42" s="37">
        <f>IF(EQ$9="",0,SUMIFS(33:33,$9:$9,"&gt;="&amp;EQ$9,$9:$9,"&lt;="&amp;EQ$9-1+SUMIFS(conditions!53:53,conditions!$8:$8,"&lt;="&amp;EQ$9,conditions!$9:$9,"&gt;="&amp;EQ$9))+IF(EQ$9-1+SUMIFS(conditions!53:53,conditions!$8:$8,"&lt;="&amp;EQ$9,conditions!$9:$9,"&gt;="&amp;EQ$9)&gt;EOMONTH($U$9,11),(1+conditions!$U$34)*SUMIFS(33:33,$9:$9,"&gt;="&amp;$U$9,$9:$9,"&lt;="&amp;$U$9+EQ$9-1+SUMIFS(conditions!53:53,conditions!$8:$8,"&lt;="&amp;EQ$9,conditions!$9:$9,"&gt;="&amp;EQ$9)-EOMONTH($U$9,11)),0))</f>
        <v>3984.0530399999984</v>
      </c>
      <c r="ER42" s="37">
        <f>IF(ER$9="",0,SUMIFS(33:33,$9:$9,"&gt;="&amp;ER$9,$9:$9,"&lt;="&amp;ER$9-1+SUMIFS(conditions!53:53,conditions!$8:$8,"&lt;="&amp;ER$9,conditions!$9:$9,"&gt;="&amp;ER$9))+IF(ER$9-1+SUMIFS(conditions!53:53,conditions!$8:$8,"&lt;="&amp;ER$9,conditions!$9:$9,"&gt;="&amp;ER$9)&gt;EOMONTH($U$9,11),(1+conditions!$U$34)*SUMIFS(33:33,$9:$9,"&gt;="&amp;$U$9,$9:$9,"&lt;="&amp;$U$9+ER$9-1+SUMIFS(conditions!53:53,conditions!$8:$8,"&lt;="&amp;ER$9,conditions!$9:$9,"&gt;="&amp;ER$9)-EOMONTH($U$9,11)),0))</f>
        <v>3927.0290399999985</v>
      </c>
      <c r="ES42" s="37">
        <f>IF(ES$9="",0,SUMIFS(33:33,$9:$9,"&gt;="&amp;ES$9,$9:$9,"&lt;="&amp;ES$9-1+SUMIFS(conditions!53:53,conditions!$8:$8,"&lt;="&amp;ES$9,conditions!$9:$9,"&gt;="&amp;ES$9))+IF(ES$9-1+SUMIFS(conditions!53:53,conditions!$8:$8,"&lt;="&amp;ES$9,conditions!$9:$9,"&gt;="&amp;ES$9)&gt;EOMONTH($U$9,11),(1+conditions!$U$34)*SUMIFS(33:33,$9:$9,"&gt;="&amp;$U$9,$9:$9,"&lt;="&amp;$U$9+ES$9-1+SUMIFS(conditions!53:53,conditions!$8:$8,"&lt;="&amp;ES$9,conditions!$9:$9,"&gt;="&amp;ES$9)-EOMONTH($U$9,11)),0))</f>
        <v>3931.0577855999986</v>
      </c>
      <c r="ET42" s="37">
        <f>IF(ET$9="",0,SUMIFS(33:33,$9:$9,"&gt;="&amp;ET$9,$9:$9,"&lt;="&amp;ET$9-1+SUMIFS(conditions!53:53,conditions!$8:$8,"&lt;="&amp;ET$9,conditions!$9:$9,"&gt;="&amp;ET$9))+IF(ET$9-1+SUMIFS(conditions!53:53,conditions!$8:$8,"&lt;="&amp;ET$9,conditions!$9:$9,"&gt;="&amp;ET$9)&gt;EOMONTH($U$9,11),(1+conditions!$U$34)*SUMIFS(33:33,$9:$9,"&gt;="&amp;$U$9,$9:$9,"&lt;="&amp;$U$9+ET$9-1+SUMIFS(conditions!53:53,conditions!$8:$8,"&lt;="&amp;ET$9,conditions!$9:$9,"&gt;="&amp;ET$9)-EOMONTH($U$9,11)),0))</f>
        <v>3935.0865311999987</v>
      </c>
      <c r="EU42" s="37">
        <f>IF(EU$9="",0,SUMIFS(33:33,$9:$9,"&gt;="&amp;EU$9,$9:$9,"&lt;="&amp;EU$9-1+SUMIFS(conditions!53:53,conditions!$8:$8,"&lt;="&amp;EU$9,conditions!$9:$9,"&gt;="&amp;EU$9))+IF(EU$9-1+SUMIFS(conditions!53:53,conditions!$8:$8,"&lt;="&amp;EU$9,conditions!$9:$9,"&gt;="&amp;EU$9)&gt;EOMONTH($U$9,11),(1+conditions!$U$34)*SUMIFS(33:33,$9:$9,"&gt;="&amp;$U$9,$9:$9,"&lt;="&amp;$U$9+EU$9-1+SUMIFS(conditions!53:53,conditions!$8:$8,"&lt;="&amp;EU$9,conditions!$9:$9,"&gt;="&amp;EU$9)-EOMONTH($U$9,11)),0))</f>
        <v>3939.1152767999984</v>
      </c>
      <c r="EV42" s="37">
        <f>IF(EV$9="",0,SUMIFS(33:33,$9:$9,"&gt;="&amp;EV$9,$9:$9,"&lt;="&amp;EV$9-1+SUMIFS(conditions!53:53,conditions!$8:$8,"&lt;="&amp;EV$9,conditions!$9:$9,"&gt;="&amp;EV$9))+IF(EV$9-1+SUMIFS(conditions!53:53,conditions!$8:$8,"&lt;="&amp;EV$9,conditions!$9:$9,"&gt;="&amp;EV$9)&gt;EOMONTH($U$9,11),(1+conditions!$U$34)*SUMIFS(33:33,$9:$9,"&gt;="&amp;$U$9,$9:$9,"&lt;="&amp;$U$9+EV$9-1+SUMIFS(conditions!53:53,conditions!$8:$8,"&lt;="&amp;EV$9,conditions!$9:$9,"&gt;="&amp;EV$9)-EOMONTH($U$9,11)),0))</f>
        <v>3943.1440223999984</v>
      </c>
      <c r="EW42" s="37">
        <f>IF(EW$9="",0,SUMIFS(33:33,$9:$9,"&gt;="&amp;EW$9,$9:$9,"&lt;="&amp;EW$9-1+SUMIFS(conditions!53:53,conditions!$8:$8,"&lt;="&amp;EW$9,conditions!$9:$9,"&gt;="&amp;EW$9))+IF(EW$9-1+SUMIFS(conditions!53:53,conditions!$8:$8,"&lt;="&amp;EW$9,conditions!$9:$9,"&gt;="&amp;EW$9)&gt;EOMONTH($U$9,11),(1+conditions!$U$34)*SUMIFS(33:33,$9:$9,"&gt;="&amp;$U$9,$9:$9,"&lt;="&amp;$U$9+EW$9-1+SUMIFS(conditions!53:53,conditions!$8:$8,"&lt;="&amp;EW$9,conditions!$9:$9,"&gt;="&amp;EW$9)-EOMONTH($U$9,11)),0))</f>
        <v>4004.1967679999984</v>
      </c>
      <c r="EX42" s="37">
        <f>IF(EX$9="",0,SUMIFS(33:33,$9:$9,"&gt;="&amp;EX$9,$9:$9,"&lt;="&amp;EX$9-1+SUMIFS(conditions!53:53,conditions!$8:$8,"&lt;="&amp;EX$9,conditions!$9:$9,"&gt;="&amp;EX$9))+IF(EX$9-1+SUMIFS(conditions!53:53,conditions!$8:$8,"&lt;="&amp;EX$9,conditions!$9:$9,"&gt;="&amp;EX$9)&gt;EOMONTH($U$9,11),(1+conditions!$U$34)*SUMIFS(33:33,$9:$9,"&gt;="&amp;$U$9,$9:$9,"&lt;="&amp;$U$9+EX$9-1+SUMIFS(conditions!53:53,conditions!$8:$8,"&lt;="&amp;EX$9,conditions!$9:$9,"&gt;="&amp;EX$9)-EOMONTH($U$9,11)),0))</f>
        <v>4004.1967679999984</v>
      </c>
      <c r="EY42" s="37">
        <f>IF(EY$9="",0,SUMIFS(33:33,$9:$9,"&gt;="&amp;EY$9,$9:$9,"&lt;="&amp;EY$9-1+SUMIFS(conditions!53:53,conditions!$8:$8,"&lt;="&amp;EY$9,conditions!$9:$9,"&gt;="&amp;EY$9))+IF(EY$9-1+SUMIFS(conditions!53:53,conditions!$8:$8,"&lt;="&amp;EY$9,conditions!$9:$9,"&gt;="&amp;EY$9)&gt;EOMONTH($U$9,11),(1+conditions!$U$34)*SUMIFS(33:33,$9:$9,"&gt;="&amp;$U$9,$9:$9,"&lt;="&amp;$U$9+EY$9-1+SUMIFS(conditions!53:53,conditions!$8:$8,"&lt;="&amp;EY$9,conditions!$9:$9,"&gt;="&amp;EY$9)-EOMONTH($U$9,11)),0))</f>
        <v>3947.1727679999985</v>
      </c>
      <c r="EZ42" s="37">
        <f>IF(EZ$9="",0,SUMIFS(33:33,$9:$9,"&gt;="&amp;EZ$9,$9:$9,"&lt;="&amp;EZ$9-1+SUMIFS(conditions!53:53,conditions!$8:$8,"&lt;="&amp;EZ$9,conditions!$9:$9,"&gt;="&amp;EZ$9))+IF(EZ$9-1+SUMIFS(conditions!53:53,conditions!$8:$8,"&lt;="&amp;EZ$9,conditions!$9:$9,"&gt;="&amp;EZ$9)&gt;EOMONTH($U$9,11),(1+conditions!$U$34)*SUMIFS(33:33,$9:$9,"&gt;="&amp;$U$9,$9:$9,"&lt;="&amp;$U$9+EZ$9-1+SUMIFS(conditions!53:53,conditions!$8:$8,"&lt;="&amp;EZ$9,conditions!$9:$9,"&gt;="&amp;EZ$9)-EOMONTH($U$9,11)),0))</f>
        <v>3951.2015135999986</v>
      </c>
      <c r="FA42" s="37">
        <f>IF(FA$9="",0,SUMIFS(33:33,$9:$9,"&gt;="&amp;FA$9,$9:$9,"&lt;="&amp;FA$9-1+SUMIFS(conditions!53:53,conditions!$8:$8,"&lt;="&amp;FA$9,conditions!$9:$9,"&gt;="&amp;FA$9))+IF(FA$9-1+SUMIFS(conditions!53:53,conditions!$8:$8,"&lt;="&amp;FA$9,conditions!$9:$9,"&gt;="&amp;FA$9)&gt;EOMONTH($U$9,11),(1+conditions!$U$34)*SUMIFS(33:33,$9:$9,"&gt;="&amp;$U$9,$9:$9,"&lt;="&amp;$U$9+FA$9-1+SUMIFS(conditions!53:53,conditions!$8:$8,"&lt;="&amp;FA$9,conditions!$9:$9,"&gt;="&amp;FA$9)-EOMONTH($U$9,11)),0))</f>
        <v>3955.2302591999983</v>
      </c>
      <c r="FB42" s="37">
        <f>IF(FB$9="",0,SUMIFS(33:33,$9:$9,"&gt;="&amp;FB$9,$9:$9,"&lt;="&amp;FB$9-1+SUMIFS(conditions!53:53,conditions!$8:$8,"&lt;="&amp;FB$9,conditions!$9:$9,"&gt;="&amp;FB$9))+IF(FB$9-1+SUMIFS(conditions!53:53,conditions!$8:$8,"&lt;="&amp;FB$9,conditions!$9:$9,"&gt;="&amp;FB$9)&gt;EOMONTH($U$9,11),(1+conditions!$U$34)*SUMIFS(33:33,$9:$9,"&gt;="&amp;$U$9,$9:$9,"&lt;="&amp;$U$9+FB$9-1+SUMIFS(conditions!53:53,conditions!$8:$8,"&lt;="&amp;FB$9,conditions!$9:$9,"&gt;="&amp;FB$9)-EOMONTH($U$9,11)),0))</f>
        <v>3959.2590047999984</v>
      </c>
      <c r="FC42" s="37">
        <f>IF(FC$9="",0,SUMIFS(33:33,$9:$9,"&gt;="&amp;FC$9,$9:$9,"&lt;="&amp;FC$9-1+SUMIFS(conditions!53:53,conditions!$8:$8,"&lt;="&amp;FC$9,conditions!$9:$9,"&gt;="&amp;FC$9))+IF(FC$9-1+SUMIFS(conditions!53:53,conditions!$8:$8,"&lt;="&amp;FC$9,conditions!$9:$9,"&gt;="&amp;FC$9)&gt;EOMONTH($U$9,11),(1+conditions!$U$34)*SUMIFS(33:33,$9:$9,"&gt;="&amp;$U$9,$9:$9,"&lt;="&amp;$U$9+FC$9-1+SUMIFS(conditions!53:53,conditions!$8:$8,"&lt;="&amp;FC$9,conditions!$9:$9,"&gt;="&amp;FC$9)-EOMONTH($U$9,11)),0))</f>
        <v>3963.2877503999985</v>
      </c>
      <c r="FD42" s="37">
        <f>IF(FD$9="",0,SUMIFS(33:33,$9:$9,"&gt;="&amp;FD$9,$9:$9,"&lt;="&amp;FD$9-1+SUMIFS(conditions!53:53,conditions!$8:$8,"&lt;="&amp;FD$9,conditions!$9:$9,"&gt;="&amp;FD$9))+IF(FD$9-1+SUMIFS(conditions!53:53,conditions!$8:$8,"&lt;="&amp;FD$9,conditions!$9:$9,"&gt;="&amp;FD$9)&gt;EOMONTH($U$9,11),(1+conditions!$U$34)*SUMIFS(33:33,$9:$9,"&gt;="&amp;$U$9,$9:$9,"&lt;="&amp;$U$9+FD$9-1+SUMIFS(conditions!53:53,conditions!$8:$8,"&lt;="&amp;FD$9,conditions!$9:$9,"&gt;="&amp;FD$9)-EOMONTH($U$9,11)),0))</f>
        <v>4024.3404959999984</v>
      </c>
      <c r="FE42" s="37">
        <f>IF(FE$9="",0,SUMIFS(33:33,$9:$9,"&gt;="&amp;FE$9,$9:$9,"&lt;="&amp;FE$9-1+SUMIFS(conditions!53:53,conditions!$8:$8,"&lt;="&amp;FE$9,conditions!$9:$9,"&gt;="&amp;FE$9))+IF(FE$9-1+SUMIFS(conditions!53:53,conditions!$8:$8,"&lt;="&amp;FE$9,conditions!$9:$9,"&gt;="&amp;FE$9)&gt;EOMONTH($U$9,11),(1+conditions!$U$34)*SUMIFS(33:33,$9:$9,"&gt;="&amp;$U$9,$9:$9,"&lt;="&amp;$U$9+FE$9-1+SUMIFS(conditions!53:53,conditions!$8:$8,"&lt;="&amp;FE$9,conditions!$9:$9,"&gt;="&amp;FE$9)-EOMONTH($U$9,11)),0))</f>
        <v>4024.3404959999984</v>
      </c>
      <c r="FF42" s="37">
        <f>IF(FF$9="",0,SUMIFS(33:33,$9:$9,"&gt;="&amp;FF$9,$9:$9,"&lt;="&amp;FF$9-1+SUMIFS(conditions!53:53,conditions!$8:$8,"&lt;="&amp;FF$9,conditions!$9:$9,"&gt;="&amp;FF$9))+IF(FF$9-1+SUMIFS(conditions!53:53,conditions!$8:$8,"&lt;="&amp;FF$9,conditions!$9:$9,"&gt;="&amp;FF$9)&gt;EOMONTH($U$9,11),(1+conditions!$U$34)*SUMIFS(33:33,$9:$9,"&gt;="&amp;$U$9,$9:$9,"&lt;="&amp;$U$9+FF$9-1+SUMIFS(conditions!53:53,conditions!$8:$8,"&lt;="&amp;FF$9,conditions!$9:$9,"&gt;="&amp;FF$9)-EOMONTH($U$9,11)),0))</f>
        <v>3967.3164959999986</v>
      </c>
      <c r="FG42" s="37">
        <f>IF(FG$9="",0,SUMIFS(33:33,$9:$9,"&gt;="&amp;FG$9,$9:$9,"&lt;="&amp;FG$9-1+SUMIFS(conditions!53:53,conditions!$8:$8,"&lt;="&amp;FG$9,conditions!$9:$9,"&gt;="&amp;FG$9))+IF(FG$9-1+SUMIFS(conditions!53:53,conditions!$8:$8,"&lt;="&amp;FG$9,conditions!$9:$9,"&gt;="&amp;FG$9)&gt;EOMONTH($U$9,11),(1+conditions!$U$34)*SUMIFS(33:33,$9:$9,"&gt;="&amp;$U$9,$9:$9,"&lt;="&amp;$U$9+FG$9-1+SUMIFS(conditions!53:53,conditions!$8:$8,"&lt;="&amp;FG$9,conditions!$9:$9,"&gt;="&amp;FG$9)-EOMONTH($U$9,11)),0))</f>
        <v>3971.3452415999982</v>
      </c>
      <c r="FH42" s="37">
        <f>IF(FH$9="",0,SUMIFS(33:33,$9:$9,"&gt;="&amp;FH$9,$9:$9,"&lt;="&amp;FH$9-1+SUMIFS(conditions!53:53,conditions!$8:$8,"&lt;="&amp;FH$9,conditions!$9:$9,"&gt;="&amp;FH$9))+IF(FH$9-1+SUMIFS(conditions!53:53,conditions!$8:$8,"&lt;="&amp;FH$9,conditions!$9:$9,"&gt;="&amp;FH$9)&gt;EOMONTH($U$9,11),(1+conditions!$U$34)*SUMIFS(33:33,$9:$9,"&gt;="&amp;$U$9,$9:$9,"&lt;="&amp;$U$9+FH$9-1+SUMIFS(conditions!53:53,conditions!$8:$8,"&lt;="&amp;FH$9,conditions!$9:$9,"&gt;="&amp;FH$9)-EOMONTH($U$9,11)),0))</f>
        <v>3975.3739871999983</v>
      </c>
      <c r="FI42" s="37">
        <f>IF(FI$9="",0,SUMIFS(33:33,$9:$9,"&gt;="&amp;FI$9,$9:$9,"&lt;="&amp;FI$9-1+SUMIFS(conditions!53:53,conditions!$8:$8,"&lt;="&amp;FI$9,conditions!$9:$9,"&gt;="&amp;FI$9))+IF(FI$9-1+SUMIFS(conditions!53:53,conditions!$8:$8,"&lt;="&amp;FI$9,conditions!$9:$9,"&gt;="&amp;FI$9)&gt;EOMONTH($U$9,11),(1+conditions!$U$34)*SUMIFS(33:33,$9:$9,"&gt;="&amp;$U$9,$9:$9,"&lt;="&amp;$U$9+FI$9-1+SUMIFS(conditions!53:53,conditions!$8:$8,"&lt;="&amp;FI$9,conditions!$9:$9,"&gt;="&amp;FI$9)-EOMONTH($U$9,11)),0))</f>
        <v>3979.4027327999984</v>
      </c>
      <c r="FJ42" s="37">
        <f>IF(FJ$9="",0,SUMIFS(33:33,$9:$9,"&gt;="&amp;FJ$9,$9:$9,"&lt;="&amp;FJ$9-1+SUMIFS(conditions!53:53,conditions!$8:$8,"&lt;="&amp;FJ$9,conditions!$9:$9,"&gt;="&amp;FJ$9))+IF(FJ$9-1+SUMIFS(conditions!53:53,conditions!$8:$8,"&lt;="&amp;FJ$9,conditions!$9:$9,"&gt;="&amp;FJ$9)&gt;EOMONTH($U$9,11),(1+conditions!$U$34)*SUMIFS(33:33,$9:$9,"&gt;="&amp;$U$9,$9:$9,"&lt;="&amp;$U$9+FJ$9-1+SUMIFS(conditions!53:53,conditions!$8:$8,"&lt;="&amp;FJ$9,conditions!$9:$9,"&gt;="&amp;FJ$9)-EOMONTH($U$9,11)),0))</f>
        <v>3983.4314783999985</v>
      </c>
      <c r="FK42" s="37">
        <f>IF(FK$9="",0,SUMIFS(33:33,$9:$9,"&gt;="&amp;FK$9,$9:$9,"&lt;="&amp;FK$9-1+SUMIFS(conditions!53:53,conditions!$8:$8,"&lt;="&amp;FK$9,conditions!$9:$9,"&gt;="&amp;FK$9))+IF(FK$9-1+SUMIFS(conditions!53:53,conditions!$8:$8,"&lt;="&amp;FK$9,conditions!$9:$9,"&gt;="&amp;FK$9)&gt;EOMONTH($U$9,11),(1+conditions!$U$34)*SUMIFS(33:33,$9:$9,"&gt;="&amp;$U$9,$9:$9,"&lt;="&amp;$U$9+FK$9-1+SUMIFS(conditions!53:53,conditions!$8:$8,"&lt;="&amp;FK$9,conditions!$9:$9,"&gt;="&amp;FK$9)-EOMONTH($U$9,11)),0))</f>
        <v>4044.4842239999984</v>
      </c>
      <c r="FL42" s="37">
        <f>IF(FL$9="",0,SUMIFS(33:33,$9:$9,"&gt;="&amp;FL$9,$9:$9,"&lt;="&amp;FL$9-1+SUMIFS(conditions!53:53,conditions!$8:$8,"&lt;="&amp;FL$9,conditions!$9:$9,"&gt;="&amp;FL$9))+IF(FL$9-1+SUMIFS(conditions!53:53,conditions!$8:$8,"&lt;="&amp;FL$9,conditions!$9:$9,"&gt;="&amp;FL$9)&gt;EOMONTH($U$9,11),(1+conditions!$U$34)*SUMIFS(33:33,$9:$9,"&gt;="&amp;$U$9,$9:$9,"&lt;="&amp;$U$9+FL$9-1+SUMIFS(conditions!53:53,conditions!$8:$8,"&lt;="&amp;FL$9,conditions!$9:$9,"&gt;="&amp;FL$9)-EOMONTH($U$9,11)),0))</f>
        <v>4044.4842239999984</v>
      </c>
      <c r="FM42" s="37">
        <f>IF(FM$9="",0,SUMIFS(33:33,$9:$9,"&gt;="&amp;FM$9,$9:$9,"&lt;="&amp;FM$9-1+SUMIFS(conditions!53:53,conditions!$8:$8,"&lt;="&amp;FM$9,conditions!$9:$9,"&gt;="&amp;FM$9))+IF(FM$9-1+SUMIFS(conditions!53:53,conditions!$8:$8,"&lt;="&amp;FM$9,conditions!$9:$9,"&gt;="&amp;FM$9)&gt;EOMONTH($U$9,11),(1+conditions!$U$34)*SUMIFS(33:33,$9:$9,"&gt;="&amp;$U$9,$9:$9,"&lt;="&amp;$U$9+FM$9-1+SUMIFS(conditions!53:53,conditions!$8:$8,"&lt;="&amp;FM$9,conditions!$9:$9,"&gt;="&amp;FM$9)-EOMONTH($U$9,11)),0))</f>
        <v>3987.4602239999986</v>
      </c>
      <c r="FN42" s="37">
        <f>IF(FN$9="",0,SUMIFS(33:33,$9:$9,"&gt;="&amp;FN$9,$9:$9,"&lt;="&amp;FN$9-1+SUMIFS(conditions!53:53,conditions!$8:$8,"&lt;="&amp;FN$9,conditions!$9:$9,"&gt;="&amp;FN$9))+IF(FN$9-1+SUMIFS(conditions!53:53,conditions!$8:$8,"&lt;="&amp;FN$9,conditions!$9:$9,"&gt;="&amp;FN$9)&gt;EOMONTH($U$9,11),(1+conditions!$U$34)*SUMIFS(33:33,$9:$9,"&gt;="&amp;$U$9,$9:$9,"&lt;="&amp;$U$9+FN$9-1+SUMIFS(conditions!53:53,conditions!$8:$8,"&lt;="&amp;FN$9,conditions!$9:$9,"&gt;="&amp;FN$9)-EOMONTH($U$9,11)),0))</f>
        <v>3991.4889695999987</v>
      </c>
      <c r="FO42" s="37">
        <f>IF(FO$9="",0,SUMIFS(33:33,$9:$9,"&gt;="&amp;FO$9,$9:$9,"&lt;="&amp;FO$9-1+SUMIFS(conditions!53:53,conditions!$8:$8,"&lt;="&amp;FO$9,conditions!$9:$9,"&gt;="&amp;FO$9))+IF(FO$9-1+SUMIFS(conditions!53:53,conditions!$8:$8,"&lt;="&amp;FO$9,conditions!$9:$9,"&gt;="&amp;FO$9)&gt;EOMONTH($U$9,11),(1+conditions!$U$34)*SUMIFS(33:33,$9:$9,"&gt;="&amp;$U$9,$9:$9,"&lt;="&amp;$U$9+FO$9-1+SUMIFS(conditions!53:53,conditions!$8:$8,"&lt;="&amp;FO$9,conditions!$9:$9,"&gt;="&amp;FO$9)-EOMONTH($U$9,11)),0))</f>
        <v>3995.5177151999987</v>
      </c>
      <c r="FP42" s="37">
        <f>IF(FP$9="",0,SUMIFS(33:33,$9:$9,"&gt;="&amp;FP$9,$9:$9,"&lt;="&amp;FP$9-1+SUMIFS(conditions!53:53,conditions!$8:$8,"&lt;="&amp;FP$9,conditions!$9:$9,"&gt;="&amp;FP$9))+IF(FP$9-1+SUMIFS(conditions!53:53,conditions!$8:$8,"&lt;="&amp;FP$9,conditions!$9:$9,"&gt;="&amp;FP$9)&gt;EOMONTH($U$9,11),(1+conditions!$U$34)*SUMIFS(33:33,$9:$9,"&gt;="&amp;$U$9,$9:$9,"&lt;="&amp;$U$9+FP$9-1+SUMIFS(conditions!53:53,conditions!$8:$8,"&lt;="&amp;FP$9,conditions!$9:$9,"&gt;="&amp;FP$9)-EOMONTH($U$9,11)),0))</f>
        <v>3999.5464607999984</v>
      </c>
      <c r="FQ42" s="37">
        <f>IF(FQ$9="",0,SUMIFS(33:33,$9:$9,"&gt;="&amp;FQ$9,$9:$9,"&lt;="&amp;FQ$9-1+SUMIFS(conditions!53:53,conditions!$8:$8,"&lt;="&amp;FQ$9,conditions!$9:$9,"&gt;="&amp;FQ$9))+IF(FQ$9-1+SUMIFS(conditions!53:53,conditions!$8:$8,"&lt;="&amp;FQ$9,conditions!$9:$9,"&gt;="&amp;FQ$9)&gt;EOMONTH($U$9,11),(1+conditions!$U$34)*SUMIFS(33:33,$9:$9,"&gt;="&amp;$U$9,$9:$9,"&lt;="&amp;$U$9+FQ$9-1+SUMIFS(conditions!53:53,conditions!$8:$8,"&lt;="&amp;FQ$9,conditions!$9:$9,"&gt;="&amp;FQ$9)-EOMONTH($U$9,11)),0))</f>
        <v>4003.5752063999985</v>
      </c>
      <c r="FR42" s="37">
        <f>IF(FR$9="",0,SUMIFS(33:33,$9:$9,"&gt;="&amp;FR$9,$9:$9,"&lt;="&amp;FR$9-1+SUMIFS(conditions!53:53,conditions!$8:$8,"&lt;="&amp;FR$9,conditions!$9:$9,"&gt;="&amp;FR$9))+IF(FR$9-1+SUMIFS(conditions!53:53,conditions!$8:$8,"&lt;="&amp;FR$9,conditions!$9:$9,"&gt;="&amp;FR$9)&gt;EOMONTH($U$9,11),(1+conditions!$U$34)*SUMIFS(33:33,$9:$9,"&gt;="&amp;$U$9,$9:$9,"&lt;="&amp;$U$9+FR$9-1+SUMIFS(conditions!53:53,conditions!$8:$8,"&lt;="&amp;FR$9,conditions!$9:$9,"&gt;="&amp;FR$9)-EOMONTH($U$9,11)),0))</f>
        <v>4064.6279519999985</v>
      </c>
      <c r="FS42" s="37">
        <f>IF(FS$9="",0,SUMIFS(33:33,$9:$9,"&gt;="&amp;FS$9,$9:$9,"&lt;="&amp;FS$9-1+SUMIFS(conditions!53:53,conditions!$8:$8,"&lt;="&amp;FS$9,conditions!$9:$9,"&gt;="&amp;FS$9))+IF(FS$9-1+SUMIFS(conditions!53:53,conditions!$8:$8,"&lt;="&amp;FS$9,conditions!$9:$9,"&gt;="&amp;FS$9)&gt;EOMONTH($U$9,11),(1+conditions!$U$34)*SUMIFS(33:33,$9:$9,"&gt;="&amp;$U$9,$9:$9,"&lt;="&amp;$U$9+FS$9-1+SUMIFS(conditions!53:53,conditions!$8:$8,"&lt;="&amp;FS$9,conditions!$9:$9,"&gt;="&amp;FS$9)-EOMONTH($U$9,11)),0))</f>
        <v>4064.6279519999985</v>
      </c>
      <c r="FT42" s="37">
        <f>IF(FT$9="",0,SUMIFS(33:33,$9:$9,"&gt;="&amp;FT$9,$9:$9,"&lt;="&amp;FT$9-1+SUMIFS(conditions!53:53,conditions!$8:$8,"&lt;="&amp;FT$9,conditions!$9:$9,"&gt;="&amp;FT$9))+IF(FT$9-1+SUMIFS(conditions!53:53,conditions!$8:$8,"&lt;="&amp;FT$9,conditions!$9:$9,"&gt;="&amp;FT$9)&gt;EOMONTH($U$9,11),(1+conditions!$U$34)*SUMIFS(33:33,$9:$9,"&gt;="&amp;$U$9,$9:$9,"&lt;="&amp;$U$9+FT$9-1+SUMIFS(conditions!53:53,conditions!$8:$8,"&lt;="&amp;FT$9,conditions!$9:$9,"&gt;="&amp;FT$9)-EOMONTH($U$9,11)),0))</f>
        <v>4004.7527519999985</v>
      </c>
      <c r="FU42" s="37">
        <f>IF(FU$9="",0,SUMIFS(33:33,$9:$9,"&gt;="&amp;FU$9,$9:$9,"&lt;="&amp;FU$9-1+SUMIFS(conditions!53:53,conditions!$8:$8,"&lt;="&amp;FU$9,conditions!$9:$9,"&gt;="&amp;FU$9))+IF(FU$9-1+SUMIFS(conditions!53:53,conditions!$8:$8,"&lt;="&amp;FU$9,conditions!$9:$9,"&gt;="&amp;FU$9)&gt;EOMONTH($U$9,11),(1+conditions!$U$34)*SUMIFS(33:33,$9:$9,"&gt;="&amp;$U$9,$9:$9,"&lt;="&amp;$U$9+FU$9-1+SUMIFS(conditions!53:53,conditions!$8:$8,"&lt;="&amp;FU$9,conditions!$9:$9,"&gt;="&amp;FU$9)-EOMONTH($U$9,11)),0))</f>
        <v>4007.7618799679985</v>
      </c>
      <c r="FV42" s="37">
        <f>IF(FV$9="",0,SUMIFS(33:33,$9:$9,"&gt;="&amp;FV$9,$9:$9,"&lt;="&amp;FV$9-1+SUMIFS(conditions!53:53,conditions!$8:$8,"&lt;="&amp;FV$9,conditions!$9:$9,"&gt;="&amp;FV$9))+IF(FV$9-1+SUMIFS(conditions!53:53,conditions!$8:$8,"&lt;="&amp;FV$9,conditions!$9:$9,"&gt;="&amp;FV$9)&gt;EOMONTH($U$9,11),(1+conditions!$U$34)*SUMIFS(33:33,$9:$9,"&gt;="&amp;$U$9,$9:$9,"&lt;="&amp;$U$9+FV$9-1+SUMIFS(conditions!53:53,conditions!$8:$8,"&lt;="&amp;FV$9,conditions!$9:$9,"&gt;="&amp;FV$9)-EOMONTH($U$9,11)),0))</f>
        <v>4010.7710079359986</v>
      </c>
      <c r="FW42" s="37">
        <f>IF(FW$9="",0,SUMIFS(33:33,$9:$9,"&gt;="&amp;FW$9,$9:$9,"&lt;="&amp;FW$9-1+SUMIFS(conditions!53:53,conditions!$8:$8,"&lt;="&amp;FW$9,conditions!$9:$9,"&gt;="&amp;FW$9))+IF(FW$9-1+SUMIFS(conditions!53:53,conditions!$8:$8,"&lt;="&amp;FW$9,conditions!$9:$9,"&gt;="&amp;FW$9)&gt;EOMONTH($U$9,11),(1+conditions!$U$34)*SUMIFS(33:33,$9:$9,"&gt;="&amp;$U$9,$9:$9,"&lt;="&amp;$U$9+FW$9-1+SUMIFS(conditions!53:53,conditions!$8:$8,"&lt;="&amp;FW$9,conditions!$9:$9,"&gt;="&amp;FW$9)-EOMONTH($U$9,11)),0))</f>
        <v>4013.7801359039986</v>
      </c>
      <c r="FX42" s="37">
        <f>IF(FX$9="",0,SUMIFS(33:33,$9:$9,"&gt;="&amp;FX$9,$9:$9,"&lt;="&amp;FX$9-1+SUMIFS(conditions!53:53,conditions!$8:$8,"&lt;="&amp;FX$9,conditions!$9:$9,"&gt;="&amp;FX$9))+IF(FX$9-1+SUMIFS(conditions!53:53,conditions!$8:$8,"&lt;="&amp;FX$9,conditions!$9:$9,"&gt;="&amp;FX$9)&gt;EOMONTH($U$9,11),(1+conditions!$U$34)*SUMIFS(33:33,$9:$9,"&gt;="&amp;$U$9,$9:$9,"&lt;="&amp;$U$9+FX$9-1+SUMIFS(conditions!53:53,conditions!$8:$8,"&lt;="&amp;FX$9,conditions!$9:$9,"&gt;="&amp;FX$9)-EOMONTH($U$9,11)),0))</f>
        <v>4016.7892638719986</v>
      </c>
      <c r="FY42" s="37">
        <f>IF(FY$9="",0,SUMIFS(33:33,$9:$9,"&gt;="&amp;FY$9,$9:$9,"&lt;="&amp;FY$9-1+SUMIFS(conditions!53:53,conditions!$8:$8,"&lt;="&amp;FY$9,conditions!$9:$9,"&gt;="&amp;FY$9))+IF(FY$9-1+SUMIFS(conditions!53:53,conditions!$8:$8,"&lt;="&amp;FY$9,conditions!$9:$9,"&gt;="&amp;FY$9)&gt;EOMONTH($U$9,11),(1+conditions!$U$34)*SUMIFS(33:33,$9:$9,"&gt;="&amp;$U$9,$9:$9,"&lt;="&amp;$U$9+FY$9-1+SUMIFS(conditions!53:53,conditions!$8:$8,"&lt;="&amp;FY$9,conditions!$9:$9,"&gt;="&amp;FY$9)-EOMONTH($U$9,11)),0))</f>
        <v>4079.6735918399986</v>
      </c>
      <c r="FZ42" s="37">
        <f>IF(FZ$9="",0,SUMIFS(33:33,$9:$9,"&gt;="&amp;FZ$9,$9:$9,"&lt;="&amp;FZ$9-1+SUMIFS(conditions!53:53,conditions!$8:$8,"&lt;="&amp;FZ$9,conditions!$9:$9,"&gt;="&amp;FZ$9))+IF(FZ$9-1+SUMIFS(conditions!53:53,conditions!$8:$8,"&lt;="&amp;FZ$9,conditions!$9:$9,"&gt;="&amp;FZ$9)&gt;EOMONTH($U$9,11),(1+conditions!$U$34)*SUMIFS(33:33,$9:$9,"&gt;="&amp;$U$9,$9:$9,"&lt;="&amp;$U$9+FZ$9-1+SUMIFS(conditions!53:53,conditions!$8:$8,"&lt;="&amp;FZ$9,conditions!$9:$9,"&gt;="&amp;FZ$9)-EOMONTH($U$9,11)),0))</f>
        <v>4079.6735918399986</v>
      </c>
      <c r="GA42" s="37">
        <f>IF(GA$9="",0,SUMIFS(33:33,$9:$9,"&gt;="&amp;GA$9,$9:$9,"&lt;="&amp;GA$9-1+SUMIFS(conditions!53:53,conditions!$8:$8,"&lt;="&amp;GA$9,conditions!$9:$9,"&gt;="&amp;GA$9))+IF(GA$9-1+SUMIFS(conditions!53:53,conditions!$8:$8,"&lt;="&amp;GA$9,conditions!$9:$9,"&gt;="&amp;GA$9)&gt;EOMONTH($U$9,11),(1+conditions!$U$34)*SUMIFS(33:33,$9:$9,"&gt;="&amp;$U$9,$9:$9,"&lt;="&amp;$U$9+GA$9-1+SUMIFS(conditions!53:53,conditions!$8:$8,"&lt;="&amp;GA$9,conditions!$9:$9,"&gt;="&amp;GA$9)-EOMONTH($U$9,11)),0))</f>
        <v>4019.7983918399987</v>
      </c>
      <c r="GB42" s="37">
        <f>IF(GB$9="",0,SUMIFS(33:33,$9:$9,"&gt;="&amp;GB$9,$9:$9,"&lt;="&amp;GB$9-1+SUMIFS(conditions!53:53,conditions!$8:$8,"&lt;="&amp;GB$9,conditions!$9:$9,"&gt;="&amp;GB$9))+IF(GB$9-1+SUMIFS(conditions!53:53,conditions!$8:$8,"&lt;="&amp;GB$9,conditions!$9:$9,"&gt;="&amp;GB$9)&gt;EOMONTH($U$9,11),(1+conditions!$U$34)*SUMIFS(33:33,$9:$9,"&gt;="&amp;$U$9,$9:$9,"&lt;="&amp;$U$9+GB$9-1+SUMIFS(conditions!53:53,conditions!$8:$8,"&lt;="&amp;GB$9,conditions!$9:$9,"&gt;="&amp;GB$9)-EOMONTH($U$9,11)),0))</f>
        <v>4022.8075198079987</v>
      </c>
      <c r="GC42" s="37">
        <f>IF(GC$9="",0,SUMIFS(33:33,$9:$9,"&gt;="&amp;GC$9,$9:$9,"&lt;="&amp;GC$9-1+SUMIFS(conditions!53:53,conditions!$8:$8,"&lt;="&amp;GC$9,conditions!$9:$9,"&gt;="&amp;GC$9))+IF(GC$9-1+SUMIFS(conditions!53:53,conditions!$8:$8,"&lt;="&amp;GC$9,conditions!$9:$9,"&gt;="&amp;GC$9)&gt;EOMONTH($U$9,11),(1+conditions!$U$34)*SUMIFS(33:33,$9:$9,"&gt;="&amp;$U$9,$9:$9,"&lt;="&amp;$U$9+GC$9-1+SUMIFS(conditions!53:53,conditions!$8:$8,"&lt;="&amp;GC$9,conditions!$9:$9,"&gt;="&amp;GC$9)-EOMONTH($U$9,11)),0))</f>
        <v>4025.8166477759987</v>
      </c>
      <c r="GD42" s="37">
        <f>IF(GD$9="",0,SUMIFS(33:33,$9:$9,"&gt;="&amp;GD$9,$9:$9,"&lt;="&amp;GD$9-1+SUMIFS(conditions!53:53,conditions!$8:$8,"&lt;="&amp;GD$9,conditions!$9:$9,"&gt;="&amp;GD$9))+IF(GD$9-1+SUMIFS(conditions!53:53,conditions!$8:$8,"&lt;="&amp;GD$9,conditions!$9:$9,"&gt;="&amp;GD$9)&gt;EOMONTH($U$9,11),(1+conditions!$U$34)*SUMIFS(33:33,$9:$9,"&gt;="&amp;$U$9,$9:$9,"&lt;="&amp;$U$9+GD$9-1+SUMIFS(conditions!53:53,conditions!$8:$8,"&lt;="&amp;GD$9,conditions!$9:$9,"&gt;="&amp;GD$9)-EOMONTH($U$9,11)),0))</f>
        <v>4028.8257757439987</v>
      </c>
      <c r="GE42" s="37">
        <f>IF(GE$9="",0,SUMIFS(33:33,$9:$9,"&gt;="&amp;GE$9,$9:$9,"&lt;="&amp;GE$9-1+SUMIFS(conditions!53:53,conditions!$8:$8,"&lt;="&amp;GE$9,conditions!$9:$9,"&gt;="&amp;GE$9))+IF(GE$9-1+SUMIFS(conditions!53:53,conditions!$8:$8,"&lt;="&amp;GE$9,conditions!$9:$9,"&gt;="&amp;GE$9)&gt;EOMONTH($U$9,11),(1+conditions!$U$34)*SUMIFS(33:33,$9:$9,"&gt;="&amp;$U$9,$9:$9,"&lt;="&amp;$U$9+GE$9-1+SUMIFS(conditions!53:53,conditions!$8:$8,"&lt;="&amp;GE$9,conditions!$9:$9,"&gt;="&amp;GE$9)-EOMONTH($U$9,11)),0))</f>
        <v>4031.8349037119988</v>
      </c>
      <c r="GF42" s="37">
        <f>IF(GF$9="",0,SUMIFS(33:33,$9:$9,"&gt;="&amp;GF$9,$9:$9,"&lt;="&amp;GF$9-1+SUMIFS(conditions!53:53,conditions!$8:$8,"&lt;="&amp;GF$9,conditions!$9:$9,"&gt;="&amp;GF$9))+IF(GF$9-1+SUMIFS(conditions!53:53,conditions!$8:$8,"&lt;="&amp;GF$9,conditions!$9:$9,"&gt;="&amp;GF$9)&gt;EOMONTH($U$9,11),(1+conditions!$U$34)*SUMIFS(33:33,$9:$9,"&gt;="&amp;$U$9,$9:$9,"&lt;="&amp;$U$9+GF$9-1+SUMIFS(conditions!53:53,conditions!$8:$8,"&lt;="&amp;GF$9,conditions!$9:$9,"&gt;="&amp;GF$9)-EOMONTH($U$9,11)),0))</f>
        <v>4094.7192316799988</v>
      </c>
      <c r="GG42" s="37">
        <f>IF(GG$9="",0,SUMIFS(33:33,$9:$9,"&gt;="&amp;GG$9,$9:$9,"&lt;="&amp;GG$9-1+SUMIFS(conditions!53:53,conditions!$8:$8,"&lt;="&amp;GG$9,conditions!$9:$9,"&gt;="&amp;GG$9))+IF(GG$9-1+SUMIFS(conditions!53:53,conditions!$8:$8,"&lt;="&amp;GG$9,conditions!$9:$9,"&gt;="&amp;GG$9)&gt;EOMONTH($U$9,11),(1+conditions!$U$34)*SUMIFS(33:33,$9:$9,"&gt;="&amp;$U$9,$9:$9,"&lt;="&amp;$U$9+GG$9-1+SUMIFS(conditions!53:53,conditions!$8:$8,"&lt;="&amp;GG$9,conditions!$9:$9,"&gt;="&amp;GG$9)-EOMONTH($U$9,11)),0))</f>
        <v>4094.7192316799988</v>
      </c>
      <c r="GH42" s="37">
        <f>IF(GH$9="",0,SUMIFS(33:33,$9:$9,"&gt;="&amp;GH$9,$9:$9,"&lt;="&amp;GH$9-1+SUMIFS(conditions!53:53,conditions!$8:$8,"&lt;="&amp;GH$9,conditions!$9:$9,"&gt;="&amp;GH$9))+IF(GH$9-1+SUMIFS(conditions!53:53,conditions!$8:$8,"&lt;="&amp;GH$9,conditions!$9:$9,"&gt;="&amp;GH$9)&gt;EOMONTH($U$9,11),(1+conditions!$U$34)*SUMIFS(33:33,$9:$9,"&gt;="&amp;$U$9,$9:$9,"&lt;="&amp;$U$9+GH$9-1+SUMIFS(conditions!53:53,conditions!$8:$8,"&lt;="&amp;GH$9,conditions!$9:$9,"&gt;="&amp;GH$9)-EOMONTH($U$9,11)),0))</f>
        <v>4034.8440316799988</v>
      </c>
      <c r="GI42" s="37">
        <f>IF(GI$9="",0,SUMIFS(33:33,$9:$9,"&gt;="&amp;GI$9,$9:$9,"&lt;="&amp;GI$9-1+SUMIFS(conditions!53:53,conditions!$8:$8,"&lt;="&amp;GI$9,conditions!$9:$9,"&gt;="&amp;GI$9))+IF(GI$9-1+SUMIFS(conditions!53:53,conditions!$8:$8,"&lt;="&amp;GI$9,conditions!$9:$9,"&gt;="&amp;GI$9)&gt;EOMONTH($U$9,11),(1+conditions!$U$34)*SUMIFS(33:33,$9:$9,"&gt;="&amp;$U$9,$9:$9,"&lt;="&amp;$U$9+GI$9-1+SUMIFS(conditions!53:53,conditions!$8:$8,"&lt;="&amp;GI$9,conditions!$9:$9,"&gt;="&amp;GI$9)-EOMONTH($U$9,11)),0))</f>
        <v>4037.8531596479988</v>
      </c>
      <c r="GJ42" s="37">
        <f>IF(GJ$9="",0,SUMIFS(33:33,$9:$9,"&gt;="&amp;GJ$9,$9:$9,"&lt;="&amp;GJ$9-1+SUMIFS(conditions!53:53,conditions!$8:$8,"&lt;="&amp;GJ$9,conditions!$9:$9,"&gt;="&amp;GJ$9))+IF(GJ$9-1+SUMIFS(conditions!53:53,conditions!$8:$8,"&lt;="&amp;GJ$9,conditions!$9:$9,"&gt;="&amp;GJ$9)&gt;EOMONTH($U$9,11),(1+conditions!$U$34)*SUMIFS(33:33,$9:$9,"&gt;="&amp;$U$9,$9:$9,"&lt;="&amp;$U$9+GJ$9-1+SUMIFS(conditions!53:53,conditions!$8:$8,"&lt;="&amp;GJ$9,conditions!$9:$9,"&gt;="&amp;GJ$9)-EOMONTH($U$9,11)),0))</f>
        <v>4040.8622876159989</v>
      </c>
      <c r="GK42" s="37">
        <f>IF(GK$9="",0,SUMIFS(33:33,$9:$9,"&gt;="&amp;GK$9,$9:$9,"&lt;="&amp;GK$9-1+SUMIFS(conditions!53:53,conditions!$8:$8,"&lt;="&amp;GK$9,conditions!$9:$9,"&gt;="&amp;GK$9))+IF(GK$9-1+SUMIFS(conditions!53:53,conditions!$8:$8,"&lt;="&amp;GK$9,conditions!$9:$9,"&gt;="&amp;GK$9)&gt;EOMONTH($U$9,11),(1+conditions!$U$34)*SUMIFS(33:33,$9:$9,"&gt;="&amp;$U$9,$9:$9,"&lt;="&amp;$U$9+GK$9-1+SUMIFS(conditions!53:53,conditions!$8:$8,"&lt;="&amp;GK$9,conditions!$9:$9,"&gt;="&amp;GK$9)-EOMONTH($U$9,11)),0))</f>
        <v>4043.8714155839989</v>
      </c>
      <c r="GL42" s="37">
        <f>IF(GL$9="",0,SUMIFS(33:33,$9:$9,"&gt;="&amp;GL$9,$9:$9,"&lt;="&amp;GL$9-1+SUMIFS(conditions!53:53,conditions!$8:$8,"&lt;="&amp;GL$9,conditions!$9:$9,"&gt;="&amp;GL$9))+IF(GL$9-1+SUMIFS(conditions!53:53,conditions!$8:$8,"&lt;="&amp;GL$9,conditions!$9:$9,"&gt;="&amp;GL$9)&gt;EOMONTH($U$9,11),(1+conditions!$U$34)*SUMIFS(33:33,$9:$9,"&gt;="&amp;$U$9,$9:$9,"&lt;="&amp;$U$9+GL$9-1+SUMIFS(conditions!53:53,conditions!$8:$8,"&lt;="&amp;GL$9,conditions!$9:$9,"&gt;="&amp;GL$9)-EOMONTH($U$9,11)),0))</f>
        <v>4046.8805435519989</v>
      </c>
      <c r="GM42" s="37">
        <f>IF(GM$9="",0,SUMIFS(33:33,$9:$9,"&gt;="&amp;GM$9,$9:$9,"&lt;="&amp;GM$9-1+SUMIFS(conditions!53:53,conditions!$8:$8,"&lt;="&amp;GM$9,conditions!$9:$9,"&gt;="&amp;GM$9))+IF(GM$9-1+SUMIFS(conditions!53:53,conditions!$8:$8,"&lt;="&amp;GM$9,conditions!$9:$9,"&gt;="&amp;GM$9)&gt;EOMONTH($U$9,11),(1+conditions!$U$34)*SUMIFS(33:33,$9:$9,"&gt;="&amp;$U$9,$9:$9,"&lt;="&amp;$U$9+GM$9-1+SUMIFS(conditions!53:53,conditions!$8:$8,"&lt;="&amp;GM$9,conditions!$9:$9,"&gt;="&amp;GM$9)-EOMONTH($U$9,11)),0))</f>
        <v>4109.7648715199994</v>
      </c>
      <c r="GN42" s="37">
        <f>IF(GN$9="",0,SUMIFS(33:33,$9:$9,"&gt;="&amp;GN$9,$9:$9,"&lt;="&amp;GN$9-1+SUMIFS(conditions!53:53,conditions!$8:$8,"&lt;="&amp;GN$9,conditions!$9:$9,"&gt;="&amp;GN$9))+IF(GN$9-1+SUMIFS(conditions!53:53,conditions!$8:$8,"&lt;="&amp;GN$9,conditions!$9:$9,"&gt;="&amp;GN$9)&gt;EOMONTH($U$9,11),(1+conditions!$U$34)*SUMIFS(33:33,$9:$9,"&gt;="&amp;$U$9,$9:$9,"&lt;="&amp;$U$9+GN$9-1+SUMIFS(conditions!53:53,conditions!$8:$8,"&lt;="&amp;GN$9,conditions!$9:$9,"&gt;="&amp;GN$9)-EOMONTH($U$9,11)),0))</f>
        <v>4109.7648715199994</v>
      </c>
      <c r="GO42" s="37">
        <f>IF(GO$9="",0,SUMIFS(33:33,$9:$9,"&gt;="&amp;GO$9,$9:$9,"&lt;="&amp;GO$9-1+SUMIFS(conditions!53:53,conditions!$8:$8,"&lt;="&amp;GO$9,conditions!$9:$9,"&gt;="&amp;GO$9))+IF(GO$9-1+SUMIFS(conditions!53:53,conditions!$8:$8,"&lt;="&amp;GO$9,conditions!$9:$9,"&gt;="&amp;GO$9)&gt;EOMONTH($U$9,11),(1+conditions!$U$34)*SUMIFS(33:33,$9:$9,"&gt;="&amp;$U$9,$9:$9,"&lt;="&amp;$U$9+GO$9-1+SUMIFS(conditions!53:53,conditions!$8:$8,"&lt;="&amp;GO$9,conditions!$9:$9,"&gt;="&amp;GO$9)-EOMONTH($U$9,11)),0))</f>
        <v>4049.889671519999</v>
      </c>
      <c r="GP42" s="37">
        <f>IF(GP$9="",0,SUMIFS(33:33,$9:$9,"&gt;="&amp;GP$9,$9:$9,"&lt;="&amp;GP$9-1+SUMIFS(conditions!53:53,conditions!$8:$8,"&lt;="&amp;GP$9,conditions!$9:$9,"&gt;="&amp;GP$9))+IF(GP$9-1+SUMIFS(conditions!53:53,conditions!$8:$8,"&lt;="&amp;GP$9,conditions!$9:$9,"&gt;="&amp;GP$9)&gt;EOMONTH($U$9,11),(1+conditions!$U$34)*SUMIFS(33:33,$9:$9,"&gt;="&amp;$U$9,$9:$9,"&lt;="&amp;$U$9+GP$9-1+SUMIFS(conditions!53:53,conditions!$8:$8,"&lt;="&amp;GP$9,conditions!$9:$9,"&gt;="&amp;GP$9)-EOMONTH($U$9,11)),0))</f>
        <v>4052.898799487999</v>
      </c>
      <c r="GQ42" s="37">
        <f>IF(GQ$9="",0,SUMIFS(33:33,$9:$9,"&gt;="&amp;GQ$9,$9:$9,"&lt;="&amp;GQ$9-1+SUMIFS(conditions!53:53,conditions!$8:$8,"&lt;="&amp;GQ$9,conditions!$9:$9,"&gt;="&amp;GQ$9))+IF(GQ$9-1+SUMIFS(conditions!53:53,conditions!$8:$8,"&lt;="&amp;GQ$9,conditions!$9:$9,"&gt;="&amp;GQ$9)&gt;EOMONTH($U$9,11),(1+conditions!$U$34)*SUMIFS(33:33,$9:$9,"&gt;="&amp;$U$9,$9:$9,"&lt;="&amp;$U$9+GQ$9-1+SUMIFS(conditions!53:53,conditions!$8:$8,"&lt;="&amp;GQ$9,conditions!$9:$9,"&gt;="&amp;GQ$9)-EOMONTH($U$9,11)),0))</f>
        <v>4055.907927455999</v>
      </c>
      <c r="GR42" s="37">
        <f>IF(GR$9="",0,SUMIFS(33:33,$9:$9,"&gt;="&amp;GR$9,$9:$9,"&lt;="&amp;GR$9-1+SUMIFS(conditions!53:53,conditions!$8:$8,"&lt;="&amp;GR$9,conditions!$9:$9,"&gt;="&amp;GR$9))+IF(GR$9-1+SUMIFS(conditions!53:53,conditions!$8:$8,"&lt;="&amp;GR$9,conditions!$9:$9,"&gt;="&amp;GR$9)&gt;EOMONTH($U$9,11),(1+conditions!$U$34)*SUMIFS(33:33,$9:$9,"&gt;="&amp;$U$9,$9:$9,"&lt;="&amp;$U$9+GR$9-1+SUMIFS(conditions!53:53,conditions!$8:$8,"&lt;="&amp;GR$9,conditions!$9:$9,"&gt;="&amp;GR$9)-EOMONTH($U$9,11)),0))</f>
        <v>4058.917055423999</v>
      </c>
      <c r="GS42" s="37">
        <f>IF(GS$9="",0,SUMIFS(33:33,$9:$9,"&gt;="&amp;GS$9,$9:$9,"&lt;="&amp;GS$9-1+SUMIFS(conditions!53:53,conditions!$8:$8,"&lt;="&amp;GS$9,conditions!$9:$9,"&gt;="&amp;GS$9))+IF(GS$9-1+SUMIFS(conditions!53:53,conditions!$8:$8,"&lt;="&amp;GS$9,conditions!$9:$9,"&gt;="&amp;GS$9)&gt;EOMONTH($U$9,11),(1+conditions!$U$34)*SUMIFS(33:33,$9:$9,"&gt;="&amp;$U$9,$9:$9,"&lt;="&amp;$U$9+GS$9-1+SUMIFS(conditions!53:53,conditions!$8:$8,"&lt;="&amp;GS$9,conditions!$9:$9,"&gt;="&amp;GS$9)-EOMONTH($U$9,11)),0))</f>
        <v>4061.9261833919991</v>
      </c>
      <c r="GT42" s="37">
        <f>IF(GT$9="",0,SUMIFS(33:33,$9:$9,"&gt;="&amp;GT$9,$9:$9,"&lt;="&amp;GT$9-1+SUMIFS(conditions!53:53,conditions!$8:$8,"&lt;="&amp;GT$9,conditions!$9:$9,"&gt;="&amp;GT$9))+IF(GT$9-1+SUMIFS(conditions!53:53,conditions!$8:$8,"&lt;="&amp;GT$9,conditions!$9:$9,"&gt;="&amp;GT$9)&gt;EOMONTH($U$9,11),(1+conditions!$U$34)*SUMIFS(33:33,$9:$9,"&gt;="&amp;$U$9,$9:$9,"&lt;="&amp;$U$9+GT$9-1+SUMIFS(conditions!53:53,conditions!$8:$8,"&lt;="&amp;GT$9,conditions!$9:$9,"&gt;="&amp;GT$9)-EOMONTH($U$9,11)),0))</f>
        <v>4124.8105113599995</v>
      </c>
      <c r="GU42" s="37">
        <f>IF(GU$9="",0,SUMIFS(33:33,$9:$9,"&gt;="&amp;GU$9,$9:$9,"&lt;="&amp;GU$9-1+SUMIFS(conditions!53:53,conditions!$8:$8,"&lt;="&amp;GU$9,conditions!$9:$9,"&gt;="&amp;GU$9))+IF(GU$9-1+SUMIFS(conditions!53:53,conditions!$8:$8,"&lt;="&amp;GU$9,conditions!$9:$9,"&gt;="&amp;GU$9)&gt;EOMONTH($U$9,11),(1+conditions!$U$34)*SUMIFS(33:33,$9:$9,"&gt;="&amp;$U$9,$9:$9,"&lt;="&amp;$U$9+GU$9-1+SUMIFS(conditions!53:53,conditions!$8:$8,"&lt;="&amp;GU$9,conditions!$9:$9,"&gt;="&amp;GU$9)-EOMONTH($U$9,11)),0))</f>
        <v>4124.8105113599995</v>
      </c>
      <c r="GV42" s="37">
        <f>IF(GV$9="",0,SUMIFS(33:33,$9:$9,"&gt;="&amp;GV$9,$9:$9,"&lt;="&amp;GV$9-1+SUMIFS(conditions!53:53,conditions!$8:$8,"&lt;="&amp;GV$9,conditions!$9:$9,"&gt;="&amp;GV$9))+IF(GV$9-1+SUMIFS(conditions!53:53,conditions!$8:$8,"&lt;="&amp;GV$9,conditions!$9:$9,"&gt;="&amp;GV$9)&gt;EOMONTH($U$9,11),(1+conditions!$U$34)*SUMIFS(33:33,$9:$9,"&gt;="&amp;$U$9,$9:$9,"&lt;="&amp;$U$9+GV$9-1+SUMIFS(conditions!53:53,conditions!$8:$8,"&lt;="&amp;GV$9,conditions!$9:$9,"&gt;="&amp;GV$9)-EOMONTH($U$9,11)),0))</f>
        <v>4064.9353113599991</v>
      </c>
      <c r="GW42" s="37">
        <f>IF(GW$9="",0,SUMIFS(33:33,$9:$9,"&gt;="&amp;GW$9,$9:$9,"&lt;="&amp;GW$9-1+SUMIFS(conditions!53:53,conditions!$8:$8,"&lt;="&amp;GW$9,conditions!$9:$9,"&gt;="&amp;GW$9))+IF(GW$9-1+SUMIFS(conditions!53:53,conditions!$8:$8,"&lt;="&amp;GW$9,conditions!$9:$9,"&gt;="&amp;GW$9)&gt;EOMONTH($U$9,11),(1+conditions!$U$34)*SUMIFS(33:33,$9:$9,"&gt;="&amp;$U$9,$9:$9,"&lt;="&amp;$U$9+GW$9-1+SUMIFS(conditions!53:53,conditions!$8:$8,"&lt;="&amp;GW$9,conditions!$9:$9,"&gt;="&amp;GW$9)-EOMONTH($U$9,11)),0))</f>
        <v>4067.9444393279991</v>
      </c>
      <c r="GX42" s="37">
        <f>IF(GX$9="",0,SUMIFS(33:33,$9:$9,"&gt;="&amp;GX$9,$9:$9,"&lt;="&amp;GX$9-1+SUMIFS(conditions!53:53,conditions!$8:$8,"&lt;="&amp;GX$9,conditions!$9:$9,"&gt;="&amp;GX$9))+IF(GX$9-1+SUMIFS(conditions!53:53,conditions!$8:$8,"&lt;="&amp;GX$9,conditions!$9:$9,"&gt;="&amp;GX$9)&gt;EOMONTH($U$9,11),(1+conditions!$U$34)*SUMIFS(33:33,$9:$9,"&gt;="&amp;$U$9,$9:$9,"&lt;="&amp;$U$9+GX$9-1+SUMIFS(conditions!53:53,conditions!$8:$8,"&lt;="&amp;GX$9,conditions!$9:$9,"&gt;="&amp;GX$9)-EOMONTH($U$9,11)),0))</f>
        <v>4064.4670872959991</v>
      </c>
      <c r="GY42" s="37">
        <f>IF(GY$9="",0,SUMIFS(33:33,$9:$9,"&gt;="&amp;GY$9,$9:$9,"&lt;="&amp;GY$9-1+SUMIFS(conditions!53:53,conditions!$8:$8,"&lt;="&amp;GY$9,conditions!$9:$9,"&gt;="&amp;GY$9))+IF(GY$9-1+SUMIFS(conditions!53:53,conditions!$8:$8,"&lt;="&amp;GY$9,conditions!$9:$9,"&gt;="&amp;GY$9)&gt;EOMONTH($U$9,11),(1+conditions!$U$34)*SUMIFS(33:33,$9:$9,"&gt;="&amp;$U$9,$9:$9,"&lt;="&amp;$U$9+GY$9-1+SUMIFS(conditions!53:53,conditions!$8:$8,"&lt;="&amp;GY$9,conditions!$9:$9,"&gt;="&amp;GY$9)-EOMONTH($U$9,11)),0))</f>
        <v>4080.4539320159993</v>
      </c>
      <c r="GZ42" s="37">
        <f>IF(GZ$9="",0,SUMIFS(33:33,$9:$9,"&gt;="&amp;GZ$9,$9:$9,"&lt;="&amp;GZ$9-1+SUMIFS(conditions!53:53,conditions!$8:$8,"&lt;="&amp;GZ$9,conditions!$9:$9,"&gt;="&amp;GZ$9))+IF(GZ$9-1+SUMIFS(conditions!53:53,conditions!$8:$8,"&lt;="&amp;GZ$9,conditions!$9:$9,"&gt;="&amp;GZ$9)&gt;EOMONTH($U$9,11),(1+conditions!$U$34)*SUMIFS(33:33,$9:$9,"&gt;="&amp;$U$9,$9:$9,"&lt;="&amp;$U$9+GZ$9-1+SUMIFS(conditions!53:53,conditions!$8:$8,"&lt;="&amp;GZ$9,conditions!$9:$9,"&gt;="&amp;GZ$9)-EOMONTH($U$9,11)),0))</f>
        <v>4096.440776735999</v>
      </c>
      <c r="HA42" s="37">
        <f>IF(HA$9="",0,SUMIFS(33:33,$9:$9,"&gt;="&amp;HA$9,$9:$9,"&lt;="&amp;HA$9-1+SUMIFS(conditions!53:53,conditions!$8:$8,"&lt;="&amp;HA$9,conditions!$9:$9,"&gt;="&amp;HA$9))+IF(HA$9-1+SUMIFS(conditions!53:53,conditions!$8:$8,"&lt;="&amp;HA$9,conditions!$9:$9,"&gt;="&amp;HA$9)&gt;EOMONTH($U$9,11),(1+conditions!$U$34)*SUMIFS(33:33,$9:$9,"&gt;="&amp;$U$9,$9:$9,"&lt;="&amp;$U$9+HA$9-1+SUMIFS(conditions!53:53,conditions!$8:$8,"&lt;="&amp;HA$9,conditions!$9:$9,"&gt;="&amp;HA$9)-EOMONTH($U$9,11)),0))</f>
        <v>4178.7893014559986</v>
      </c>
      <c r="HB42" s="37">
        <f>IF(HB$9="",0,SUMIFS(33:33,$9:$9,"&gt;="&amp;HB$9,$9:$9,"&lt;="&amp;HB$9-1+SUMIFS(conditions!53:53,conditions!$8:$8,"&lt;="&amp;HB$9,conditions!$9:$9,"&gt;="&amp;HB$9))+IF(HB$9-1+SUMIFS(conditions!53:53,conditions!$8:$8,"&lt;="&amp;HB$9,conditions!$9:$9,"&gt;="&amp;HB$9)&gt;EOMONTH($U$9,11),(1+conditions!$U$34)*SUMIFS(33:33,$9:$9,"&gt;="&amp;$U$9,$9:$9,"&lt;="&amp;$U$9+HB$9-1+SUMIFS(conditions!53:53,conditions!$8:$8,"&lt;="&amp;HB$9,conditions!$9:$9,"&gt;="&amp;HB$9)-EOMONTH($U$9,11)),0))</f>
        <v>4178.7893014559986</v>
      </c>
      <c r="HC42" s="37">
        <f>IF(HC$9="",0,SUMIFS(33:33,$9:$9,"&gt;="&amp;HC$9,$9:$9,"&lt;="&amp;HC$9-1+SUMIFS(conditions!53:53,conditions!$8:$8,"&lt;="&amp;HC$9,conditions!$9:$9,"&gt;="&amp;HC$9))+IF(HC$9-1+SUMIFS(conditions!53:53,conditions!$8:$8,"&lt;="&amp;HC$9,conditions!$9:$9,"&gt;="&amp;HC$9)&gt;EOMONTH($U$9,11),(1+conditions!$U$34)*SUMIFS(33:33,$9:$9,"&gt;="&amp;$U$9,$9:$9,"&lt;="&amp;$U$9+HC$9-1+SUMIFS(conditions!53:53,conditions!$8:$8,"&lt;="&amp;HC$9,conditions!$9:$9,"&gt;="&amp;HC$9)-EOMONTH($U$9,11)),0))</f>
        <v>4112.4276214559995</v>
      </c>
      <c r="HD42" s="37">
        <f>IF(HD$9="",0,SUMIFS(33:33,$9:$9,"&gt;="&amp;HD$9,$9:$9,"&lt;="&amp;HD$9-1+SUMIFS(conditions!53:53,conditions!$8:$8,"&lt;="&amp;HD$9,conditions!$9:$9,"&gt;="&amp;HD$9))+IF(HD$9-1+SUMIFS(conditions!53:53,conditions!$8:$8,"&lt;="&amp;HD$9,conditions!$9:$9,"&gt;="&amp;HD$9)&gt;EOMONTH($U$9,11),(1+conditions!$U$34)*SUMIFS(33:33,$9:$9,"&gt;="&amp;$U$9,$9:$9,"&lt;="&amp;$U$9+HD$9-1+SUMIFS(conditions!53:53,conditions!$8:$8,"&lt;="&amp;HD$9,conditions!$9:$9,"&gt;="&amp;HD$9)-EOMONTH($U$9,11)),0))</f>
        <v>4128.4144661759992</v>
      </c>
      <c r="HE42" s="37">
        <f>IF(HE$9="",0,SUMIFS(33:33,$9:$9,"&gt;="&amp;HE$9,$9:$9,"&lt;="&amp;HE$9-1+SUMIFS(conditions!53:53,conditions!$8:$8,"&lt;="&amp;HE$9,conditions!$9:$9,"&gt;="&amp;HE$9))+IF(HE$9-1+SUMIFS(conditions!53:53,conditions!$8:$8,"&lt;="&amp;HE$9,conditions!$9:$9,"&gt;="&amp;HE$9)&gt;EOMONTH($U$9,11),(1+conditions!$U$34)*SUMIFS(33:33,$9:$9,"&gt;="&amp;$U$9,$9:$9,"&lt;="&amp;$U$9+HE$9-1+SUMIFS(conditions!53:53,conditions!$8:$8,"&lt;="&amp;HE$9,conditions!$9:$9,"&gt;="&amp;HE$9)-EOMONTH($U$9,11)),0))</f>
        <v>4144.4013108959998</v>
      </c>
      <c r="HF42" s="37">
        <f>IF(HF$9="",0,SUMIFS(33:33,$9:$9,"&gt;="&amp;HF$9,$9:$9,"&lt;="&amp;HF$9-1+SUMIFS(conditions!53:53,conditions!$8:$8,"&lt;="&amp;HF$9,conditions!$9:$9,"&gt;="&amp;HF$9))+IF(HF$9-1+SUMIFS(conditions!53:53,conditions!$8:$8,"&lt;="&amp;HF$9,conditions!$9:$9,"&gt;="&amp;HF$9)&gt;EOMONTH($U$9,11),(1+conditions!$U$34)*SUMIFS(33:33,$9:$9,"&gt;="&amp;$U$9,$9:$9,"&lt;="&amp;$U$9+HF$9-1+SUMIFS(conditions!53:53,conditions!$8:$8,"&lt;="&amp;HF$9,conditions!$9:$9,"&gt;="&amp;HF$9)-EOMONTH($U$9,11)),0))</f>
        <v>4160.3881556159995</v>
      </c>
      <c r="HG42" s="37">
        <f>IF(HG$9="",0,SUMIFS(33:33,$9:$9,"&gt;="&amp;HG$9,$9:$9,"&lt;="&amp;HG$9-1+SUMIFS(conditions!53:53,conditions!$8:$8,"&lt;="&amp;HG$9,conditions!$9:$9,"&gt;="&amp;HG$9))+IF(HG$9-1+SUMIFS(conditions!53:53,conditions!$8:$8,"&lt;="&amp;HG$9,conditions!$9:$9,"&gt;="&amp;HG$9)&gt;EOMONTH($U$9,11),(1+conditions!$U$34)*SUMIFS(33:33,$9:$9,"&gt;="&amp;$U$9,$9:$9,"&lt;="&amp;$U$9+HG$9-1+SUMIFS(conditions!53:53,conditions!$8:$8,"&lt;="&amp;HG$9,conditions!$9:$9,"&gt;="&amp;HG$9)-EOMONTH($U$9,11)),0))</f>
        <v>4176.3750003360001</v>
      </c>
      <c r="HH42" s="37">
        <f>IF(HH$9="",0,SUMIFS(33:33,$9:$9,"&gt;="&amp;HH$9,$9:$9,"&lt;="&amp;HH$9-1+SUMIFS(conditions!53:53,conditions!$8:$8,"&lt;="&amp;HH$9,conditions!$9:$9,"&gt;="&amp;HH$9))+IF(HH$9-1+SUMIFS(conditions!53:53,conditions!$8:$8,"&lt;="&amp;HH$9,conditions!$9:$9,"&gt;="&amp;HH$9)&gt;EOMONTH($U$9,11),(1+conditions!$U$34)*SUMIFS(33:33,$9:$9,"&gt;="&amp;$U$9,$9:$9,"&lt;="&amp;$U$9+HH$9-1+SUMIFS(conditions!53:53,conditions!$8:$8,"&lt;="&amp;HH$9,conditions!$9:$9,"&gt;="&amp;HH$9)-EOMONTH($U$9,11)),0))</f>
        <v>4258.7235250559997</v>
      </c>
      <c r="HI42" s="37">
        <f>IF(HI$9="",0,SUMIFS(33:33,$9:$9,"&gt;="&amp;HI$9,$9:$9,"&lt;="&amp;HI$9-1+SUMIFS(conditions!53:53,conditions!$8:$8,"&lt;="&amp;HI$9,conditions!$9:$9,"&gt;="&amp;HI$9))+IF(HI$9-1+SUMIFS(conditions!53:53,conditions!$8:$8,"&lt;="&amp;HI$9,conditions!$9:$9,"&gt;="&amp;HI$9)&gt;EOMONTH($U$9,11),(1+conditions!$U$34)*SUMIFS(33:33,$9:$9,"&gt;="&amp;$U$9,$9:$9,"&lt;="&amp;$U$9+HI$9-1+SUMIFS(conditions!53:53,conditions!$8:$8,"&lt;="&amp;HI$9,conditions!$9:$9,"&gt;="&amp;HI$9)-EOMONTH($U$9,11)),0))</f>
        <v>4258.7235250559997</v>
      </c>
      <c r="HJ42" s="37">
        <f>IF(HJ$9="",0,SUMIFS(33:33,$9:$9,"&gt;="&amp;HJ$9,$9:$9,"&lt;="&amp;HJ$9-1+SUMIFS(conditions!53:53,conditions!$8:$8,"&lt;="&amp;HJ$9,conditions!$9:$9,"&gt;="&amp;HJ$9))+IF(HJ$9-1+SUMIFS(conditions!53:53,conditions!$8:$8,"&lt;="&amp;HJ$9,conditions!$9:$9,"&gt;="&amp;HJ$9)&gt;EOMONTH($U$9,11),(1+conditions!$U$34)*SUMIFS(33:33,$9:$9,"&gt;="&amp;$U$9,$9:$9,"&lt;="&amp;$U$9+HJ$9-1+SUMIFS(conditions!53:53,conditions!$8:$8,"&lt;="&amp;HJ$9,conditions!$9:$9,"&gt;="&amp;HJ$9)-EOMONTH($U$9,11)),0))</f>
        <v>4192.3618450559998</v>
      </c>
      <c r="HK42" s="37">
        <f>IF(HK$9="",0,SUMIFS(33:33,$9:$9,"&gt;="&amp;HK$9,$9:$9,"&lt;="&amp;HK$9-1+SUMIFS(conditions!53:53,conditions!$8:$8,"&lt;="&amp;HK$9,conditions!$9:$9,"&gt;="&amp;HK$9))+IF(HK$9-1+SUMIFS(conditions!53:53,conditions!$8:$8,"&lt;="&amp;HK$9,conditions!$9:$9,"&gt;="&amp;HK$9)&gt;EOMONTH($U$9,11),(1+conditions!$U$34)*SUMIFS(33:33,$9:$9,"&gt;="&amp;$U$9,$9:$9,"&lt;="&amp;$U$9+HK$9-1+SUMIFS(conditions!53:53,conditions!$8:$8,"&lt;="&amp;HK$9,conditions!$9:$9,"&gt;="&amp;HK$9)-EOMONTH($U$9,11)),0))</f>
        <v>4208.3486897759994</v>
      </c>
      <c r="HL42" s="37">
        <f>IF(HL$9="",0,SUMIFS(33:33,$9:$9,"&gt;="&amp;HL$9,$9:$9,"&lt;="&amp;HL$9-1+SUMIFS(conditions!53:53,conditions!$8:$8,"&lt;="&amp;HL$9,conditions!$9:$9,"&gt;="&amp;HL$9))+IF(HL$9-1+SUMIFS(conditions!53:53,conditions!$8:$8,"&lt;="&amp;HL$9,conditions!$9:$9,"&gt;="&amp;HL$9)&gt;EOMONTH($U$9,11),(1+conditions!$U$34)*SUMIFS(33:33,$9:$9,"&gt;="&amp;$U$9,$9:$9,"&lt;="&amp;$U$9+HL$9-1+SUMIFS(conditions!53:53,conditions!$8:$8,"&lt;="&amp;HL$9,conditions!$9:$9,"&gt;="&amp;HL$9)-EOMONTH($U$9,11)),0))</f>
        <v>4224.335534496</v>
      </c>
      <c r="HM42" s="37">
        <f>IF(HM$9="",0,SUMIFS(33:33,$9:$9,"&gt;="&amp;HM$9,$9:$9,"&lt;="&amp;HM$9-1+SUMIFS(conditions!53:53,conditions!$8:$8,"&lt;="&amp;HM$9,conditions!$9:$9,"&gt;="&amp;HM$9))+IF(HM$9-1+SUMIFS(conditions!53:53,conditions!$8:$8,"&lt;="&amp;HM$9,conditions!$9:$9,"&gt;="&amp;HM$9)&gt;EOMONTH($U$9,11),(1+conditions!$U$34)*SUMIFS(33:33,$9:$9,"&gt;="&amp;$U$9,$9:$9,"&lt;="&amp;$U$9+HM$9-1+SUMIFS(conditions!53:53,conditions!$8:$8,"&lt;="&amp;HM$9,conditions!$9:$9,"&gt;="&amp;HM$9)-EOMONTH($U$9,11)),0))</f>
        <v>4240.3223792159997</v>
      </c>
      <c r="HN42" s="37">
        <f>IF(HN$9="",0,SUMIFS(33:33,$9:$9,"&gt;="&amp;HN$9,$9:$9,"&lt;="&amp;HN$9-1+SUMIFS(conditions!53:53,conditions!$8:$8,"&lt;="&amp;HN$9,conditions!$9:$9,"&gt;="&amp;HN$9))+IF(HN$9-1+SUMIFS(conditions!53:53,conditions!$8:$8,"&lt;="&amp;HN$9,conditions!$9:$9,"&gt;="&amp;HN$9)&gt;EOMONTH($U$9,11),(1+conditions!$U$34)*SUMIFS(33:33,$9:$9,"&gt;="&amp;$U$9,$9:$9,"&lt;="&amp;$U$9+HN$9-1+SUMIFS(conditions!53:53,conditions!$8:$8,"&lt;="&amp;HN$9,conditions!$9:$9,"&gt;="&amp;HN$9)-EOMONTH($U$9,11)),0))</f>
        <v>4256.3092239360003</v>
      </c>
      <c r="HO42" s="37">
        <f>IF(HO$9="",0,SUMIFS(33:33,$9:$9,"&gt;="&amp;HO$9,$9:$9,"&lt;="&amp;HO$9-1+SUMIFS(conditions!53:53,conditions!$8:$8,"&lt;="&amp;HO$9,conditions!$9:$9,"&gt;="&amp;HO$9))+IF(HO$9-1+SUMIFS(conditions!53:53,conditions!$8:$8,"&lt;="&amp;HO$9,conditions!$9:$9,"&gt;="&amp;HO$9)&gt;EOMONTH($U$9,11),(1+conditions!$U$34)*SUMIFS(33:33,$9:$9,"&gt;="&amp;$U$9,$9:$9,"&lt;="&amp;$U$9+HO$9-1+SUMIFS(conditions!53:53,conditions!$8:$8,"&lt;="&amp;HO$9,conditions!$9:$9,"&gt;="&amp;HO$9)-EOMONTH($U$9,11)),0))</f>
        <v>4338.657748656</v>
      </c>
      <c r="HP42" s="37">
        <f>IF(HP$9="",0,SUMIFS(33:33,$9:$9,"&gt;="&amp;HP$9,$9:$9,"&lt;="&amp;HP$9-1+SUMIFS(conditions!53:53,conditions!$8:$8,"&lt;="&amp;HP$9,conditions!$9:$9,"&gt;="&amp;HP$9))+IF(HP$9-1+SUMIFS(conditions!53:53,conditions!$8:$8,"&lt;="&amp;HP$9,conditions!$9:$9,"&gt;="&amp;HP$9)&gt;EOMONTH($U$9,11),(1+conditions!$U$34)*SUMIFS(33:33,$9:$9,"&gt;="&amp;$U$9,$9:$9,"&lt;="&amp;$U$9+HP$9-1+SUMIFS(conditions!53:53,conditions!$8:$8,"&lt;="&amp;HP$9,conditions!$9:$9,"&gt;="&amp;HP$9)-EOMONTH($U$9,11)),0))</f>
        <v>4338.657748656</v>
      </c>
      <c r="HQ42" s="37">
        <f>IF(HQ$9="",0,SUMIFS(33:33,$9:$9,"&gt;="&amp;HQ$9,$9:$9,"&lt;="&amp;HQ$9-1+SUMIFS(conditions!53:53,conditions!$8:$8,"&lt;="&amp;HQ$9,conditions!$9:$9,"&gt;="&amp;HQ$9))+IF(HQ$9-1+SUMIFS(conditions!53:53,conditions!$8:$8,"&lt;="&amp;HQ$9,conditions!$9:$9,"&gt;="&amp;HQ$9)&gt;EOMONTH($U$9,11),(1+conditions!$U$34)*SUMIFS(33:33,$9:$9,"&gt;="&amp;$U$9,$9:$9,"&lt;="&amp;$U$9+HQ$9-1+SUMIFS(conditions!53:53,conditions!$8:$8,"&lt;="&amp;HQ$9,conditions!$9:$9,"&gt;="&amp;HQ$9)-EOMONTH($U$9,11)),0))</f>
        <v>4272.2960686559991</v>
      </c>
      <c r="HR42" s="37">
        <f>IF(HR$9="",0,SUMIFS(33:33,$9:$9,"&gt;="&amp;HR$9,$9:$9,"&lt;="&amp;HR$9-1+SUMIFS(conditions!53:53,conditions!$8:$8,"&lt;="&amp;HR$9,conditions!$9:$9,"&gt;="&amp;HR$9))+IF(HR$9-1+SUMIFS(conditions!53:53,conditions!$8:$8,"&lt;="&amp;HR$9,conditions!$9:$9,"&gt;="&amp;HR$9)&gt;EOMONTH($U$9,11),(1+conditions!$U$34)*SUMIFS(33:33,$9:$9,"&gt;="&amp;$U$9,$9:$9,"&lt;="&amp;$U$9+HR$9-1+SUMIFS(conditions!53:53,conditions!$8:$8,"&lt;="&amp;HR$9,conditions!$9:$9,"&gt;="&amp;HR$9)-EOMONTH($U$9,11)),0))</f>
        <v>4288.2829133759997</v>
      </c>
      <c r="HS42" s="37">
        <f>IF(HS$9="",0,SUMIFS(33:33,$9:$9,"&gt;="&amp;HS$9,$9:$9,"&lt;="&amp;HS$9-1+SUMIFS(conditions!53:53,conditions!$8:$8,"&lt;="&amp;HS$9,conditions!$9:$9,"&gt;="&amp;HS$9))+IF(HS$9-1+SUMIFS(conditions!53:53,conditions!$8:$8,"&lt;="&amp;HS$9,conditions!$9:$9,"&gt;="&amp;HS$9)&gt;EOMONTH($U$9,11),(1+conditions!$U$34)*SUMIFS(33:33,$9:$9,"&gt;="&amp;$U$9,$9:$9,"&lt;="&amp;$U$9+HS$9-1+SUMIFS(conditions!53:53,conditions!$8:$8,"&lt;="&amp;HS$9,conditions!$9:$9,"&gt;="&amp;HS$9)-EOMONTH($U$9,11)),0))</f>
        <v>4304.2697580959994</v>
      </c>
      <c r="HT42" s="37">
        <f>IF(HT$9="",0,SUMIFS(33:33,$9:$9,"&gt;="&amp;HT$9,$9:$9,"&lt;="&amp;HT$9-1+SUMIFS(conditions!53:53,conditions!$8:$8,"&lt;="&amp;HT$9,conditions!$9:$9,"&gt;="&amp;HT$9))+IF(HT$9-1+SUMIFS(conditions!53:53,conditions!$8:$8,"&lt;="&amp;HT$9,conditions!$9:$9,"&gt;="&amp;HT$9)&gt;EOMONTH($U$9,11),(1+conditions!$U$34)*SUMIFS(33:33,$9:$9,"&gt;="&amp;$U$9,$9:$9,"&lt;="&amp;$U$9+HT$9-1+SUMIFS(conditions!53:53,conditions!$8:$8,"&lt;="&amp;HT$9,conditions!$9:$9,"&gt;="&amp;HT$9)-EOMONTH($U$9,11)),0))</f>
        <v>4320.2566028159999</v>
      </c>
      <c r="HU42" s="37">
        <f>IF(HU$9="",0,SUMIFS(33:33,$9:$9,"&gt;="&amp;HU$9,$9:$9,"&lt;="&amp;HU$9-1+SUMIFS(conditions!53:53,conditions!$8:$8,"&lt;="&amp;HU$9,conditions!$9:$9,"&gt;="&amp;HU$9))+IF(HU$9-1+SUMIFS(conditions!53:53,conditions!$8:$8,"&lt;="&amp;HU$9,conditions!$9:$9,"&gt;="&amp;HU$9)&gt;EOMONTH($U$9,11),(1+conditions!$U$34)*SUMIFS(33:33,$9:$9,"&gt;="&amp;$U$9,$9:$9,"&lt;="&amp;$U$9+HU$9-1+SUMIFS(conditions!53:53,conditions!$8:$8,"&lt;="&amp;HU$9,conditions!$9:$9,"&gt;="&amp;HU$9)-EOMONTH($U$9,11)),0))</f>
        <v>4336.2434475359996</v>
      </c>
      <c r="HV42" s="37">
        <f>IF(HV$9="",0,SUMIFS(33:33,$9:$9,"&gt;="&amp;HV$9,$9:$9,"&lt;="&amp;HV$9-1+SUMIFS(conditions!53:53,conditions!$8:$8,"&lt;="&amp;HV$9,conditions!$9:$9,"&gt;="&amp;HV$9))+IF(HV$9-1+SUMIFS(conditions!53:53,conditions!$8:$8,"&lt;="&amp;HV$9,conditions!$9:$9,"&gt;="&amp;HV$9)&gt;EOMONTH($U$9,11),(1+conditions!$U$34)*SUMIFS(33:33,$9:$9,"&gt;="&amp;$U$9,$9:$9,"&lt;="&amp;$U$9+HV$9-1+SUMIFS(conditions!53:53,conditions!$8:$8,"&lt;="&amp;HV$9,conditions!$9:$9,"&gt;="&amp;HV$9)-EOMONTH($U$9,11)),0))</f>
        <v>4418.5919722559993</v>
      </c>
      <c r="HW42" s="37">
        <f>IF(HW$9="",0,SUMIFS(33:33,$9:$9,"&gt;="&amp;HW$9,$9:$9,"&lt;="&amp;HW$9-1+SUMIFS(conditions!53:53,conditions!$8:$8,"&lt;="&amp;HW$9,conditions!$9:$9,"&gt;="&amp;HW$9))+IF(HW$9-1+SUMIFS(conditions!53:53,conditions!$8:$8,"&lt;="&amp;HW$9,conditions!$9:$9,"&gt;="&amp;HW$9)&gt;EOMONTH($U$9,11),(1+conditions!$U$34)*SUMIFS(33:33,$9:$9,"&gt;="&amp;$U$9,$9:$9,"&lt;="&amp;$U$9+HW$9-1+SUMIFS(conditions!53:53,conditions!$8:$8,"&lt;="&amp;HW$9,conditions!$9:$9,"&gt;="&amp;HW$9)-EOMONTH($U$9,11)),0))</f>
        <v>4418.5919722559993</v>
      </c>
      <c r="HX42" s="37">
        <f>IF(HX$9="",0,SUMIFS(33:33,$9:$9,"&gt;="&amp;HX$9,$9:$9,"&lt;="&amp;HX$9-1+SUMIFS(conditions!53:53,conditions!$8:$8,"&lt;="&amp;HX$9,conditions!$9:$9,"&gt;="&amp;HX$9))+IF(HX$9-1+SUMIFS(conditions!53:53,conditions!$8:$8,"&lt;="&amp;HX$9,conditions!$9:$9,"&gt;="&amp;HX$9)&gt;EOMONTH($U$9,11),(1+conditions!$U$34)*SUMIFS(33:33,$9:$9,"&gt;="&amp;$U$9,$9:$9,"&lt;="&amp;$U$9+HX$9-1+SUMIFS(conditions!53:53,conditions!$8:$8,"&lt;="&amp;HX$9,conditions!$9:$9,"&gt;="&amp;HX$9)-EOMONTH($U$9,11)),0))</f>
        <v>4352.2302922560002</v>
      </c>
      <c r="HY42" s="37">
        <f>IF(HY$9="",0,SUMIFS(33:33,$9:$9,"&gt;="&amp;HY$9,$9:$9,"&lt;="&amp;HY$9-1+SUMIFS(conditions!53:53,conditions!$8:$8,"&lt;="&amp;HY$9,conditions!$9:$9,"&gt;="&amp;HY$9))+IF(HY$9-1+SUMIFS(conditions!53:53,conditions!$8:$8,"&lt;="&amp;HY$9,conditions!$9:$9,"&gt;="&amp;HY$9)&gt;EOMONTH($U$9,11),(1+conditions!$U$34)*SUMIFS(33:33,$9:$9,"&gt;="&amp;$U$9,$9:$9,"&lt;="&amp;$U$9+HY$9-1+SUMIFS(conditions!53:53,conditions!$8:$8,"&lt;="&amp;HY$9,conditions!$9:$9,"&gt;="&amp;HY$9)-EOMONTH($U$9,11)),0))</f>
        <v>4368.2171369759999</v>
      </c>
      <c r="HZ42" s="37">
        <f>IF(HZ$9="",0,SUMIFS(33:33,$9:$9,"&gt;="&amp;HZ$9,$9:$9,"&lt;="&amp;HZ$9-1+SUMIFS(conditions!53:53,conditions!$8:$8,"&lt;="&amp;HZ$9,conditions!$9:$9,"&gt;="&amp;HZ$9))+IF(HZ$9-1+SUMIFS(conditions!53:53,conditions!$8:$8,"&lt;="&amp;HZ$9,conditions!$9:$9,"&gt;="&amp;HZ$9)&gt;EOMONTH($U$9,11),(1+conditions!$U$34)*SUMIFS(33:33,$9:$9,"&gt;="&amp;$U$9,$9:$9,"&lt;="&amp;$U$9+HZ$9-1+SUMIFS(conditions!53:53,conditions!$8:$8,"&lt;="&amp;HZ$9,conditions!$9:$9,"&gt;="&amp;HZ$9)-EOMONTH($U$9,11)),0))</f>
        <v>4384.2039816959996</v>
      </c>
      <c r="IA42" s="37">
        <f>IF(IA$9="",0,SUMIFS(33:33,$9:$9,"&gt;="&amp;IA$9,$9:$9,"&lt;="&amp;IA$9-1+SUMIFS(conditions!53:53,conditions!$8:$8,"&lt;="&amp;IA$9,conditions!$9:$9,"&gt;="&amp;IA$9))+IF(IA$9-1+SUMIFS(conditions!53:53,conditions!$8:$8,"&lt;="&amp;IA$9,conditions!$9:$9,"&gt;="&amp;IA$9)&gt;EOMONTH($U$9,11),(1+conditions!$U$34)*SUMIFS(33:33,$9:$9,"&gt;="&amp;$U$9,$9:$9,"&lt;="&amp;$U$9+IA$9-1+SUMIFS(conditions!53:53,conditions!$8:$8,"&lt;="&amp;IA$9,conditions!$9:$9,"&gt;="&amp;IA$9)-EOMONTH($U$9,11)),0))</f>
        <v>4400.1908264160002</v>
      </c>
      <c r="IB42" s="37">
        <f>IF(IB$9="",0,SUMIFS(33:33,$9:$9,"&gt;="&amp;IB$9,$9:$9,"&lt;="&amp;IB$9-1+SUMIFS(conditions!53:53,conditions!$8:$8,"&lt;="&amp;IB$9,conditions!$9:$9,"&gt;="&amp;IB$9))+IF(IB$9-1+SUMIFS(conditions!53:53,conditions!$8:$8,"&lt;="&amp;IB$9,conditions!$9:$9,"&gt;="&amp;IB$9)&gt;EOMONTH($U$9,11),(1+conditions!$U$34)*SUMIFS(33:33,$9:$9,"&gt;="&amp;$U$9,$9:$9,"&lt;="&amp;$U$9+IB$9-1+SUMIFS(conditions!53:53,conditions!$8:$8,"&lt;="&amp;IB$9,conditions!$9:$9,"&gt;="&amp;IB$9)-EOMONTH($U$9,11)),0))</f>
        <v>4416.1776711359998</v>
      </c>
      <c r="IC42" s="37">
        <f>IF(IC$9="",0,SUMIFS(33:33,$9:$9,"&gt;="&amp;IC$9,$9:$9,"&lt;="&amp;IC$9-1+SUMIFS(conditions!53:53,conditions!$8:$8,"&lt;="&amp;IC$9,conditions!$9:$9,"&gt;="&amp;IC$9))+IF(IC$9-1+SUMIFS(conditions!53:53,conditions!$8:$8,"&lt;="&amp;IC$9,conditions!$9:$9,"&gt;="&amp;IC$9)&gt;EOMONTH($U$9,11),(1+conditions!$U$34)*SUMIFS(33:33,$9:$9,"&gt;="&amp;$U$9,$9:$9,"&lt;="&amp;$U$9+IC$9-1+SUMIFS(conditions!53:53,conditions!$8:$8,"&lt;="&amp;IC$9,conditions!$9:$9,"&gt;="&amp;IC$9)-EOMONTH($U$9,11)),0))</f>
        <v>4523.2307532719997</v>
      </c>
      <c r="ID42" s="37">
        <f>IF(ID$9="",0,SUMIFS(33:33,$9:$9,"&gt;="&amp;ID$9,$9:$9,"&lt;="&amp;ID$9-1+SUMIFS(conditions!53:53,conditions!$8:$8,"&lt;="&amp;ID$9,conditions!$9:$9,"&gt;="&amp;ID$9))+IF(ID$9-1+SUMIFS(conditions!53:53,conditions!$8:$8,"&lt;="&amp;ID$9,conditions!$9:$9,"&gt;="&amp;ID$9)&gt;EOMONTH($U$9,11),(1+conditions!$U$34)*SUMIFS(33:33,$9:$9,"&gt;="&amp;$U$9,$9:$9,"&lt;="&amp;$U$9+ID$9-1+SUMIFS(conditions!53:53,conditions!$8:$8,"&lt;="&amp;ID$9,conditions!$9:$9,"&gt;="&amp;ID$9)-EOMONTH($U$9,11)),0))</f>
        <v>4523.2307532719997</v>
      </c>
      <c r="IE42" s="37">
        <f>IF(IE$9="",0,SUMIFS(33:33,$9:$9,"&gt;="&amp;IE$9,$9:$9,"&lt;="&amp;IE$9-1+SUMIFS(conditions!53:53,conditions!$8:$8,"&lt;="&amp;IE$9,conditions!$9:$9,"&gt;="&amp;IE$9))+IF(IE$9-1+SUMIFS(conditions!53:53,conditions!$8:$8,"&lt;="&amp;IE$9,conditions!$9:$9,"&gt;="&amp;IE$9)&gt;EOMONTH($U$9,11),(1+conditions!$U$34)*SUMIFS(33:33,$9:$9,"&gt;="&amp;$U$9,$9:$9,"&lt;="&amp;$U$9+IE$9-1+SUMIFS(conditions!53:53,conditions!$8:$8,"&lt;="&amp;IE$9,conditions!$9:$9,"&gt;="&amp;IE$9)-EOMONTH($U$9,11)),0))</f>
        <v>4462.1780076720006</v>
      </c>
      <c r="IF42" s="37">
        <f>IF(IF$9="",0,SUMIFS(33:33,$9:$9,"&gt;="&amp;IF$9,$9:$9,"&lt;="&amp;IF$9-1+SUMIFS(conditions!53:53,conditions!$8:$8,"&lt;="&amp;IF$9,conditions!$9:$9,"&gt;="&amp;IF$9))+IF(IF$9-1+SUMIFS(conditions!53:53,conditions!$8:$8,"&lt;="&amp;IF$9,conditions!$9:$9,"&gt;="&amp;IF$9)&gt;EOMONTH($U$9,11),(1+conditions!$U$34)*SUMIFS(33:33,$9:$9,"&gt;="&amp;$U$9,$9:$9,"&lt;="&amp;$U$9+IF$9-1+SUMIFS(conditions!53:53,conditions!$8:$8,"&lt;="&amp;IF$9,conditions!$9:$9,"&gt;="&amp;IF$9)-EOMONTH($U$9,11)),0))</f>
        <v>4508.1783442080005</v>
      </c>
      <c r="IG42" s="37">
        <f>IF(IG$9="",0,SUMIFS(33:33,$9:$9,"&gt;="&amp;IG$9,$9:$9,"&lt;="&amp;IG$9-1+SUMIFS(conditions!53:53,conditions!$8:$8,"&lt;="&amp;IG$9,conditions!$9:$9,"&gt;="&amp;IG$9))+IF(IG$9-1+SUMIFS(conditions!53:53,conditions!$8:$8,"&lt;="&amp;IG$9,conditions!$9:$9,"&gt;="&amp;IG$9)&gt;EOMONTH($U$9,11),(1+conditions!$U$34)*SUMIFS(33:33,$9:$9,"&gt;="&amp;$U$9,$9:$9,"&lt;="&amp;$U$9+IG$9-1+SUMIFS(conditions!53:53,conditions!$8:$8,"&lt;="&amp;IG$9,conditions!$9:$9,"&gt;="&amp;IG$9)-EOMONTH($U$9,11)),0))</f>
        <v>4554.1786807440012</v>
      </c>
      <c r="IH42" s="37">
        <f>IF(IH$9="",0,SUMIFS(33:33,$9:$9,"&gt;="&amp;IH$9,$9:$9,"&lt;="&amp;IH$9-1+SUMIFS(conditions!53:53,conditions!$8:$8,"&lt;="&amp;IH$9,conditions!$9:$9,"&gt;="&amp;IH$9))+IF(IH$9-1+SUMIFS(conditions!53:53,conditions!$8:$8,"&lt;="&amp;IH$9,conditions!$9:$9,"&gt;="&amp;IH$9)&gt;EOMONTH($U$9,11),(1+conditions!$U$34)*SUMIFS(33:33,$9:$9,"&gt;="&amp;$U$9,$9:$9,"&lt;="&amp;$U$9+IH$9-1+SUMIFS(conditions!53:53,conditions!$8:$8,"&lt;="&amp;IH$9,conditions!$9:$9,"&gt;="&amp;IH$9)-EOMONTH($U$9,11)),0))</f>
        <v>4600.1790172800011</v>
      </c>
      <c r="II42" s="37">
        <f>IF(II$9="",0,SUMIFS(33:33,$9:$9,"&gt;="&amp;II$9,$9:$9,"&lt;="&amp;II$9-1+SUMIFS(conditions!53:53,conditions!$8:$8,"&lt;="&amp;II$9,conditions!$9:$9,"&gt;="&amp;II$9))+IF(II$9-1+SUMIFS(conditions!53:53,conditions!$8:$8,"&lt;="&amp;II$9,conditions!$9:$9,"&gt;="&amp;II$9)&gt;EOMONTH($U$9,11),(1+conditions!$U$34)*SUMIFS(33:33,$9:$9,"&gt;="&amp;$U$9,$9:$9,"&lt;="&amp;$U$9+II$9-1+SUMIFS(conditions!53:53,conditions!$8:$8,"&lt;="&amp;II$9,conditions!$9:$9,"&gt;="&amp;II$9)-EOMONTH($U$9,11)),0))</f>
        <v>4646.1793538160009</v>
      </c>
      <c r="IJ42" s="37">
        <f>IF(IJ$9="",0,SUMIFS(33:33,$9:$9,"&gt;="&amp;IJ$9,$9:$9,"&lt;="&amp;IJ$9-1+SUMIFS(conditions!53:53,conditions!$8:$8,"&lt;="&amp;IJ$9,conditions!$9:$9,"&gt;="&amp;IJ$9))+IF(IJ$9-1+SUMIFS(conditions!53:53,conditions!$8:$8,"&lt;="&amp;IJ$9,conditions!$9:$9,"&gt;="&amp;IJ$9)&gt;EOMONTH($U$9,11),(1+conditions!$U$34)*SUMIFS(33:33,$9:$9,"&gt;="&amp;$U$9,$9:$9,"&lt;="&amp;$U$9+IJ$9-1+SUMIFS(conditions!53:53,conditions!$8:$8,"&lt;="&amp;IJ$9,conditions!$9:$9,"&gt;="&amp;IJ$9)-EOMONTH($U$9,11)),0))</f>
        <v>4753.2324359520007</v>
      </c>
      <c r="IK42" s="37">
        <f>IF(IK$9="",0,SUMIFS(33:33,$9:$9,"&gt;="&amp;IK$9,$9:$9,"&lt;="&amp;IK$9-1+SUMIFS(conditions!53:53,conditions!$8:$8,"&lt;="&amp;IK$9,conditions!$9:$9,"&gt;="&amp;IK$9))+IF(IK$9-1+SUMIFS(conditions!53:53,conditions!$8:$8,"&lt;="&amp;IK$9,conditions!$9:$9,"&gt;="&amp;IK$9)&gt;EOMONTH($U$9,11),(1+conditions!$U$34)*SUMIFS(33:33,$9:$9,"&gt;="&amp;$U$9,$9:$9,"&lt;="&amp;$U$9+IK$9-1+SUMIFS(conditions!53:53,conditions!$8:$8,"&lt;="&amp;IK$9,conditions!$9:$9,"&gt;="&amp;IK$9)-EOMONTH($U$9,11)),0))</f>
        <v>4753.2324359520007</v>
      </c>
      <c r="IL42" s="37">
        <f>IF(IL$9="",0,SUMIFS(33:33,$9:$9,"&gt;="&amp;IL$9,$9:$9,"&lt;="&amp;IL$9-1+SUMIFS(conditions!53:53,conditions!$8:$8,"&lt;="&amp;IL$9,conditions!$9:$9,"&gt;="&amp;IL$9))+IF(IL$9-1+SUMIFS(conditions!53:53,conditions!$8:$8,"&lt;="&amp;IL$9,conditions!$9:$9,"&gt;="&amp;IL$9)&gt;EOMONTH($U$9,11),(1+conditions!$U$34)*SUMIFS(33:33,$9:$9,"&gt;="&amp;$U$9,$9:$9,"&lt;="&amp;$U$9+IL$9-1+SUMIFS(conditions!53:53,conditions!$8:$8,"&lt;="&amp;IL$9,conditions!$9:$9,"&gt;="&amp;IL$9)-EOMONTH($U$9,11)),0))</f>
        <v>4692.1796903520008</v>
      </c>
      <c r="IM42" s="37">
        <f>IF(IM$9="",0,SUMIFS(33:33,$9:$9,"&gt;="&amp;IM$9,$9:$9,"&lt;="&amp;IM$9-1+SUMIFS(conditions!53:53,conditions!$8:$8,"&lt;="&amp;IM$9,conditions!$9:$9,"&gt;="&amp;IM$9))+IF(IM$9-1+SUMIFS(conditions!53:53,conditions!$8:$8,"&lt;="&amp;IM$9,conditions!$9:$9,"&gt;="&amp;IM$9)&gt;EOMONTH($U$9,11),(1+conditions!$U$34)*SUMIFS(33:33,$9:$9,"&gt;="&amp;$U$9,$9:$9,"&lt;="&amp;$U$9+IM$9-1+SUMIFS(conditions!53:53,conditions!$8:$8,"&lt;="&amp;IM$9,conditions!$9:$9,"&gt;="&amp;IM$9)-EOMONTH($U$9,11)),0))</f>
        <v>4738.1800268880006</v>
      </c>
      <c r="IN42" s="37">
        <f>IF(IN$9="",0,SUMIFS(33:33,$9:$9,"&gt;="&amp;IN$9,$9:$9,"&lt;="&amp;IN$9-1+SUMIFS(conditions!53:53,conditions!$8:$8,"&lt;="&amp;IN$9,conditions!$9:$9,"&gt;="&amp;IN$9))+IF(IN$9-1+SUMIFS(conditions!53:53,conditions!$8:$8,"&lt;="&amp;IN$9,conditions!$9:$9,"&gt;="&amp;IN$9)&gt;EOMONTH($U$9,11),(1+conditions!$U$34)*SUMIFS(33:33,$9:$9,"&gt;="&amp;$U$9,$9:$9,"&lt;="&amp;$U$9+IN$9-1+SUMIFS(conditions!53:53,conditions!$8:$8,"&lt;="&amp;IN$9,conditions!$9:$9,"&gt;="&amp;IN$9)-EOMONTH($U$9,11)),0))</f>
        <v>4784.1803634240005</v>
      </c>
      <c r="IO42" s="37">
        <f>IF(IO$9="",0,SUMIFS(33:33,$9:$9,"&gt;="&amp;IO$9,$9:$9,"&lt;="&amp;IO$9-1+SUMIFS(conditions!53:53,conditions!$8:$8,"&lt;="&amp;IO$9,conditions!$9:$9,"&gt;="&amp;IO$9))+IF(IO$9-1+SUMIFS(conditions!53:53,conditions!$8:$8,"&lt;="&amp;IO$9,conditions!$9:$9,"&gt;="&amp;IO$9)&gt;EOMONTH($U$9,11),(1+conditions!$U$34)*SUMIFS(33:33,$9:$9,"&gt;="&amp;$U$9,$9:$9,"&lt;="&amp;$U$9+IO$9-1+SUMIFS(conditions!53:53,conditions!$8:$8,"&lt;="&amp;IO$9,conditions!$9:$9,"&gt;="&amp;IO$9)-EOMONTH($U$9,11)),0))</f>
        <v>4830.1806999600003</v>
      </c>
      <c r="IP42" s="37">
        <f>IF(IP$9="",0,SUMIFS(33:33,$9:$9,"&gt;="&amp;IP$9,$9:$9,"&lt;="&amp;IP$9-1+SUMIFS(conditions!53:53,conditions!$8:$8,"&lt;="&amp;IP$9,conditions!$9:$9,"&gt;="&amp;IP$9))+IF(IP$9-1+SUMIFS(conditions!53:53,conditions!$8:$8,"&lt;="&amp;IP$9,conditions!$9:$9,"&gt;="&amp;IP$9)&gt;EOMONTH($U$9,11),(1+conditions!$U$34)*SUMIFS(33:33,$9:$9,"&gt;="&amp;$U$9,$9:$9,"&lt;="&amp;$U$9+IP$9-1+SUMIFS(conditions!53:53,conditions!$8:$8,"&lt;="&amp;IP$9,conditions!$9:$9,"&gt;="&amp;IP$9)-EOMONTH($U$9,11)),0))</f>
        <v>4876.1810364960002</v>
      </c>
      <c r="IQ42" s="37">
        <f>IF(IQ$9="",0,SUMIFS(33:33,$9:$9,"&gt;="&amp;IQ$9,$9:$9,"&lt;="&amp;IQ$9-1+SUMIFS(conditions!53:53,conditions!$8:$8,"&lt;="&amp;IQ$9,conditions!$9:$9,"&gt;="&amp;IQ$9))+IF(IQ$9-1+SUMIFS(conditions!53:53,conditions!$8:$8,"&lt;="&amp;IQ$9,conditions!$9:$9,"&gt;="&amp;IQ$9)&gt;EOMONTH($U$9,11),(1+conditions!$U$34)*SUMIFS(33:33,$9:$9,"&gt;="&amp;$U$9,$9:$9,"&lt;="&amp;$U$9+IQ$9-1+SUMIFS(conditions!53:53,conditions!$8:$8,"&lt;="&amp;IQ$9,conditions!$9:$9,"&gt;="&amp;IQ$9)-EOMONTH($U$9,11)),0))</f>
        <v>4983.234118632</v>
      </c>
      <c r="IR42" s="37">
        <f>IF(IR$9="",0,SUMIFS(33:33,$9:$9,"&gt;="&amp;IR$9,$9:$9,"&lt;="&amp;IR$9-1+SUMIFS(conditions!53:53,conditions!$8:$8,"&lt;="&amp;IR$9,conditions!$9:$9,"&gt;="&amp;IR$9))+IF(IR$9-1+SUMIFS(conditions!53:53,conditions!$8:$8,"&lt;="&amp;IR$9,conditions!$9:$9,"&gt;="&amp;IR$9)&gt;EOMONTH($U$9,11),(1+conditions!$U$34)*SUMIFS(33:33,$9:$9,"&gt;="&amp;$U$9,$9:$9,"&lt;="&amp;$U$9+IR$9-1+SUMIFS(conditions!53:53,conditions!$8:$8,"&lt;="&amp;IR$9,conditions!$9:$9,"&gt;="&amp;IR$9)-EOMONTH($U$9,11)),0))</f>
        <v>4983.234118632</v>
      </c>
      <c r="IS42" s="37">
        <f>IF(IS$9="",0,SUMIFS(33:33,$9:$9,"&gt;="&amp;IS$9,$9:$9,"&lt;="&amp;IS$9-1+SUMIFS(conditions!53:53,conditions!$8:$8,"&lt;="&amp;IS$9,conditions!$9:$9,"&gt;="&amp;IS$9))+IF(IS$9-1+SUMIFS(conditions!53:53,conditions!$8:$8,"&lt;="&amp;IS$9,conditions!$9:$9,"&gt;="&amp;IS$9)&gt;EOMONTH($U$9,11),(1+conditions!$U$34)*SUMIFS(33:33,$9:$9,"&gt;="&amp;$U$9,$9:$9,"&lt;="&amp;$U$9+IS$9-1+SUMIFS(conditions!53:53,conditions!$8:$8,"&lt;="&amp;IS$9,conditions!$9:$9,"&gt;="&amp;IS$9)-EOMONTH($U$9,11)),0))</f>
        <v>4922.181373032</v>
      </c>
      <c r="IT42" s="37">
        <f>IF(IT$9="",0,SUMIFS(33:33,$9:$9,"&gt;="&amp;IT$9,$9:$9,"&lt;="&amp;IT$9-1+SUMIFS(conditions!53:53,conditions!$8:$8,"&lt;="&amp;IT$9,conditions!$9:$9,"&gt;="&amp;IT$9))+IF(IT$9-1+SUMIFS(conditions!53:53,conditions!$8:$8,"&lt;="&amp;IT$9,conditions!$9:$9,"&gt;="&amp;IT$9)&gt;EOMONTH($U$9,11),(1+conditions!$U$34)*SUMIFS(33:33,$9:$9,"&gt;="&amp;$U$9,$9:$9,"&lt;="&amp;$U$9+IT$9-1+SUMIFS(conditions!53:53,conditions!$8:$8,"&lt;="&amp;IT$9,conditions!$9:$9,"&gt;="&amp;IT$9)-EOMONTH($U$9,11)),0))</f>
        <v>4968.1817095679999</v>
      </c>
      <c r="IU42" s="37">
        <f>IF(IU$9="",0,SUMIFS(33:33,$9:$9,"&gt;="&amp;IU$9,$9:$9,"&lt;="&amp;IU$9-1+SUMIFS(conditions!53:53,conditions!$8:$8,"&lt;="&amp;IU$9,conditions!$9:$9,"&gt;="&amp;IU$9))+IF(IU$9-1+SUMIFS(conditions!53:53,conditions!$8:$8,"&lt;="&amp;IU$9,conditions!$9:$9,"&gt;="&amp;IU$9)&gt;EOMONTH($U$9,11),(1+conditions!$U$34)*SUMIFS(33:33,$9:$9,"&gt;="&amp;$U$9,$9:$9,"&lt;="&amp;$U$9+IU$9-1+SUMIFS(conditions!53:53,conditions!$8:$8,"&lt;="&amp;IU$9,conditions!$9:$9,"&gt;="&amp;IU$9)-EOMONTH($U$9,11)),0))</f>
        <v>5014.1820461039997</v>
      </c>
      <c r="IV42" s="37">
        <f>IF(IV$9="",0,SUMIFS(33:33,$9:$9,"&gt;="&amp;IV$9,$9:$9,"&lt;="&amp;IV$9-1+SUMIFS(conditions!53:53,conditions!$8:$8,"&lt;="&amp;IV$9,conditions!$9:$9,"&gt;="&amp;IV$9))+IF(IV$9-1+SUMIFS(conditions!53:53,conditions!$8:$8,"&lt;="&amp;IV$9,conditions!$9:$9,"&gt;="&amp;IV$9)&gt;EOMONTH($U$9,11),(1+conditions!$U$34)*SUMIFS(33:33,$9:$9,"&gt;="&amp;$U$9,$9:$9,"&lt;="&amp;$U$9+IV$9-1+SUMIFS(conditions!53:53,conditions!$8:$8,"&lt;="&amp;IV$9,conditions!$9:$9,"&gt;="&amp;IV$9)-EOMONTH($U$9,11)),0))</f>
        <v>5060.1823826399987</v>
      </c>
      <c r="IW42" s="37">
        <f>IF(IW$9="",0,SUMIFS(33:33,$9:$9,"&gt;="&amp;IW$9,$9:$9,"&lt;="&amp;IW$9-1+SUMIFS(conditions!53:53,conditions!$8:$8,"&lt;="&amp;IW$9,conditions!$9:$9,"&gt;="&amp;IW$9))+IF(IW$9-1+SUMIFS(conditions!53:53,conditions!$8:$8,"&lt;="&amp;IW$9,conditions!$9:$9,"&gt;="&amp;IW$9)&gt;EOMONTH($U$9,11),(1+conditions!$U$34)*SUMIFS(33:33,$9:$9,"&gt;="&amp;$U$9,$9:$9,"&lt;="&amp;$U$9+IW$9-1+SUMIFS(conditions!53:53,conditions!$8:$8,"&lt;="&amp;IW$9,conditions!$9:$9,"&gt;="&amp;IW$9)-EOMONTH($U$9,11)),0))</f>
        <v>5106.1827191759985</v>
      </c>
      <c r="IX42" s="37">
        <f>IF(IX$9="",0,SUMIFS(33:33,$9:$9,"&gt;="&amp;IX$9,$9:$9,"&lt;="&amp;IX$9-1+SUMIFS(conditions!53:53,conditions!$8:$8,"&lt;="&amp;IX$9,conditions!$9:$9,"&gt;="&amp;IX$9))+IF(IX$9-1+SUMIFS(conditions!53:53,conditions!$8:$8,"&lt;="&amp;IX$9,conditions!$9:$9,"&gt;="&amp;IX$9)&gt;EOMONTH($U$9,11),(1+conditions!$U$34)*SUMIFS(33:33,$9:$9,"&gt;="&amp;$U$9,$9:$9,"&lt;="&amp;$U$9+IX$9-1+SUMIFS(conditions!53:53,conditions!$8:$8,"&lt;="&amp;IX$9,conditions!$9:$9,"&gt;="&amp;IX$9)-EOMONTH($U$9,11)),0))</f>
        <v>5213.2358013119983</v>
      </c>
      <c r="IY42" s="37">
        <f>IF(IY$9="",0,SUMIFS(33:33,$9:$9,"&gt;="&amp;IY$9,$9:$9,"&lt;="&amp;IY$9-1+SUMIFS(conditions!53:53,conditions!$8:$8,"&lt;="&amp;IY$9,conditions!$9:$9,"&gt;="&amp;IY$9))+IF(IY$9-1+SUMIFS(conditions!53:53,conditions!$8:$8,"&lt;="&amp;IY$9,conditions!$9:$9,"&gt;="&amp;IY$9)&gt;EOMONTH($U$9,11),(1+conditions!$U$34)*SUMIFS(33:33,$9:$9,"&gt;="&amp;$U$9,$9:$9,"&lt;="&amp;$U$9+IY$9-1+SUMIFS(conditions!53:53,conditions!$8:$8,"&lt;="&amp;IY$9,conditions!$9:$9,"&gt;="&amp;IY$9)-EOMONTH($U$9,11)),0))</f>
        <v>5213.2358013119983</v>
      </c>
      <c r="IZ42" s="37">
        <f>IF(IZ$9="",0,SUMIFS(33:33,$9:$9,"&gt;="&amp;IZ$9,$9:$9,"&lt;="&amp;IZ$9-1+SUMIFS(conditions!53:53,conditions!$8:$8,"&lt;="&amp;IZ$9,conditions!$9:$9,"&gt;="&amp;IZ$9))+IF(IZ$9-1+SUMIFS(conditions!53:53,conditions!$8:$8,"&lt;="&amp;IZ$9,conditions!$9:$9,"&gt;="&amp;IZ$9)&gt;EOMONTH($U$9,11),(1+conditions!$U$34)*SUMIFS(33:33,$9:$9,"&gt;="&amp;$U$9,$9:$9,"&lt;="&amp;$U$9+IZ$9-1+SUMIFS(conditions!53:53,conditions!$8:$8,"&lt;="&amp;IZ$9,conditions!$9:$9,"&gt;="&amp;IZ$9)-EOMONTH($U$9,11)),0))</f>
        <v>5152.1830557119983</v>
      </c>
      <c r="JA42" s="37">
        <f>IF(JA$9="",0,SUMIFS(33:33,$9:$9,"&gt;="&amp;JA$9,$9:$9,"&lt;="&amp;JA$9-1+SUMIFS(conditions!53:53,conditions!$8:$8,"&lt;="&amp;JA$9,conditions!$9:$9,"&gt;="&amp;JA$9))+IF(JA$9-1+SUMIFS(conditions!53:53,conditions!$8:$8,"&lt;="&amp;JA$9,conditions!$9:$9,"&gt;="&amp;JA$9)&gt;EOMONTH($U$9,11),(1+conditions!$U$34)*SUMIFS(33:33,$9:$9,"&gt;="&amp;$U$9,$9:$9,"&lt;="&amp;$U$9+JA$9-1+SUMIFS(conditions!53:53,conditions!$8:$8,"&lt;="&amp;JA$9,conditions!$9:$9,"&gt;="&amp;JA$9)-EOMONTH($U$9,11)),0))</f>
        <v>5198.1833922479982</v>
      </c>
      <c r="JB42" s="37">
        <f>IF(JB$9="",0,SUMIFS(33:33,$9:$9,"&gt;="&amp;JB$9,$9:$9,"&lt;="&amp;JB$9-1+SUMIFS(conditions!53:53,conditions!$8:$8,"&lt;="&amp;JB$9,conditions!$9:$9,"&gt;="&amp;JB$9))+IF(JB$9-1+SUMIFS(conditions!53:53,conditions!$8:$8,"&lt;="&amp;JB$9,conditions!$9:$9,"&gt;="&amp;JB$9)&gt;EOMONTH($U$9,11),(1+conditions!$U$34)*SUMIFS(33:33,$9:$9,"&gt;="&amp;$U$9,$9:$9,"&lt;="&amp;$U$9+JB$9-1+SUMIFS(conditions!53:53,conditions!$8:$8,"&lt;="&amp;JB$9,conditions!$9:$9,"&gt;="&amp;JB$9)-EOMONTH($U$9,11)),0))</f>
        <v>5244.183728783998</v>
      </c>
      <c r="JC42" s="37">
        <f>IF(JC$9="",0,SUMIFS(33:33,$9:$9,"&gt;="&amp;JC$9,$9:$9,"&lt;="&amp;JC$9-1+SUMIFS(conditions!53:53,conditions!$8:$8,"&lt;="&amp;JC$9,conditions!$9:$9,"&gt;="&amp;JC$9))+IF(JC$9-1+SUMIFS(conditions!53:53,conditions!$8:$8,"&lt;="&amp;JC$9,conditions!$9:$9,"&gt;="&amp;JC$9)&gt;EOMONTH($U$9,11),(1+conditions!$U$34)*SUMIFS(33:33,$9:$9,"&gt;="&amp;$U$9,$9:$9,"&lt;="&amp;$U$9+JC$9-1+SUMIFS(conditions!53:53,conditions!$8:$8,"&lt;="&amp;JC$9,conditions!$9:$9,"&gt;="&amp;JC$9)-EOMONTH($U$9,11)),0))</f>
        <v>5290.184065319997</v>
      </c>
      <c r="JD42" s="37">
        <f>IF(JD$9="",0,SUMIFS(33:33,$9:$9,"&gt;="&amp;JD$9,$9:$9,"&lt;="&amp;JD$9-1+SUMIFS(conditions!53:53,conditions!$8:$8,"&lt;="&amp;JD$9,conditions!$9:$9,"&gt;="&amp;JD$9))+IF(JD$9-1+SUMIFS(conditions!53:53,conditions!$8:$8,"&lt;="&amp;JD$9,conditions!$9:$9,"&gt;="&amp;JD$9)&gt;EOMONTH($U$9,11),(1+conditions!$U$34)*SUMIFS(33:33,$9:$9,"&gt;="&amp;$U$9,$9:$9,"&lt;="&amp;$U$9+JD$9-1+SUMIFS(conditions!53:53,conditions!$8:$8,"&lt;="&amp;JD$9,conditions!$9:$9,"&gt;="&amp;JD$9)-EOMONTH($U$9,11)),0))</f>
        <v>5336.1844018559968</v>
      </c>
      <c r="JE42" s="37">
        <f>IF(JE$9="",0,SUMIFS(33:33,$9:$9,"&gt;="&amp;JE$9,$9:$9,"&lt;="&amp;JE$9-1+SUMIFS(conditions!53:53,conditions!$8:$8,"&lt;="&amp;JE$9,conditions!$9:$9,"&gt;="&amp;JE$9))+IF(JE$9-1+SUMIFS(conditions!53:53,conditions!$8:$8,"&lt;="&amp;JE$9,conditions!$9:$9,"&gt;="&amp;JE$9)&gt;EOMONTH($U$9,11),(1+conditions!$U$34)*SUMIFS(33:33,$9:$9,"&gt;="&amp;$U$9,$9:$9,"&lt;="&amp;$U$9+JE$9-1+SUMIFS(conditions!53:53,conditions!$8:$8,"&lt;="&amp;JE$9,conditions!$9:$9,"&gt;="&amp;JE$9)-EOMONTH($U$9,11)),0))</f>
        <v>5443.2374839919967</v>
      </c>
      <c r="JF42" s="37">
        <f>IF(JF$9="",0,SUMIFS(33:33,$9:$9,"&gt;="&amp;JF$9,$9:$9,"&lt;="&amp;JF$9-1+SUMIFS(conditions!53:53,conditions!$8:$8,"&lt;="&amp;JF$9,conditions!$9:$9,"&gt;="&amp;JF$9))+IF(JF$9-1+SUMIFS(conditions!53:53,conditions!$8:$8,"&lt;="&amp;JF$9,conditions!$9:$9,"&gt;="&amp;JF$9)&gt;EOMONTH($U$9,11),(1+conditions!$U$34)*SUMIFS(33:33,$9:$9,"&gt;="&amp;$U$9,$9:$9,"&lt;="&amp;$U$9+JF$9-1+SUMIFS(conditions!53:53,conditions!$8:$8,"&lt;="&amp;JF$9,conditions!$9:$9,"&gt;="&amp;JF$9)-EOMONTH($U$9,11)),0))</f>
        <v>5443.2374839919967</v>
      </c>
      <c r="JG42" s="37">
        <f>IF(JG$9="",0,SUMIFS(33:33,$9:$9,"&gt;="&amp;JG$9,$9:$9,"&lt;="&amp;JG$9-1+SUMIFS(conditions!53:53,conditions!$8:$8,"&lt;="&amp;JG$9,conditions!$9:$9,"&gt;="&amp;JG$9))+IF(JG$9-1+SUMIFS(conditions!53:53,conditions!$8:$8,"&lt;="&amp;JG$9,conditions!$9:$9,"&gt;="&amp;JG$9)&gt;EOMONTH($U$9,11),(1+conditions!$U$34)*SUMIFS(33:33,$9:$9,"&gt;="&amp;$U$9,$9:$9,"&lt;="&amp;$U$9+JG$9-1+SUMIFS(conditions!53:53,conditions!$8:$8,"&lt;="&amp;JG$9,conditions!$9:$9,"&gt;="&amp;JG$9)-EOMONTH($U$9,11)),0))</f>
        <v>5380.3531560239971</v>
      </c>
      <c r="JH42" s="37">
        <f>IF(JH$9="",0,SUMIFS(33:33,$9:$9,"&gt;="&amp;JH$9,$9:$9,"&lt;="&amp;JH$9-1+SUMIFS(conditions!53:53,conditions!$8:$8,"&lt;="&amp;JH$9,conditions!$9:$9,"&gt;="&amp;JH$9))+IF(JH$9-1+SUMIFS(conditions!53:53,conditions!$8:$8,"&lt;="&amp;JH$9,conditions!$9:$9,"&gt;="&amp;JH$9)&gt;EOMONTH($U$9,11),(1+conditions!$U$34)*SUMIFS(33:33,$9:$9,"&gt;="&amp;$U$9,$9:$9,"&lt;="&amp;$U$9+JH$9-1+SUMIFS(conditions!53:53,conditions!$8:$8,"&lt;="&amp;JH$9,conditions!$9:$9,"&gt;="&amp;JH$9)-EOMONTH($U$9,11)),0))</f>
        <v>5445.9325266191963</v>
      </c>
      <c r="JI42" s="37">
        <f>IF(JI$9="",0,SUMIFS(33:33,$9:$9,"&gt;="&amp;JI$9,$9:$9,"&lt;="&amp;JI$9-1+SUMIFS(conditions!53:53,conditions!$8:$8,"&lt;="&amp;JI$9,conditions!$9:$9,"&gt;="&amp;JI$9))+IF(JI$9-1+SUMIFS(conditions!53:53,conditions!$8:$8,"&lt;="&amp;JI$9,conditions!$9:$9,"&gt;="&amp;JI$9)&gt;EOMONTH($U$9,11),(1+conditions!$U$34)*SUMIFS(33:33,$9:$9,"&gt;="&amp;$U$9,$9:$9,"&lt;="&amp;$U$9+JI$9-1+SUMIFS(conditions!53:53,conditions!$8:$8,"&lt;="&amp;JI$9,conditions!$9:$9,"&gt;="&amp;JI$9)-EOMONTH($U$9,11)),0))</f>
        <v>5511.5118972143955</v>
      </c>
      <c r="JJ42" s="37">
        <f>IF(JJ$9="",0,SUMIFS(33:33,$9:$9,"&gt;="&amp;JJ$9,$9:$9,"&lt;="&amp;JJ$9-1+SUMIFS(conditions!53:53,conditions!$8:$8,"&lt;="&amp;JJ$9,conditions!$9:$9,"&gt;="&amp;JJ$9))+IF(JJ$9-1+SUMIFS(conditions!53:53,conditions!$8:$8,"&lt;="&amp;JJ$9,conditions!$9:$9,"&gt;="&amp;JJ$9)&gt;EOMONTH($U$9,11),(1+conditions!$U$34)*SUMIFS(33:33,$9:$9,"&gt;="&amp;$U$9,$9:$9,"&lt;="&amp;$U$9+JJ$9-1+SUMIFS(conditions!53:53,conditions!$8:$8,"&lt;="&amp;JJ$9,conditions!$9:$9,"&gt;="&amp;JJ$9)-EOMONTH($U$9,11)),0))</f>
        <v>5577.0912678095947</v>
      </c>
      <c r="JK42" s="37">
        <f>IF(JK$9="",0,SUMIFS(33:33,$9:$9,"&gt;="&amp;JK$9,$9:$9,"&lt;="&amp;JK$9-1+SUMIFS(conditions!53:53,conditions!$8:$8,"&lt;="&amp;JK$9,conditions!$9:$9,"&gt;="&amp;JK$9))+IF(JK$9-1+SUMIFS(conditions!53:53,conditions!$8:$8,"&lt;="&amp;JK$9,conditions!$9:$9,"&gt;="&amp;JK$9)&gt;EOMONTH($U$9,11),(1+conditions!$U$34)*SUMIFS(33:33,$9:$9,"&gt;="&amp;$U$9,$9:$9,"&lt;="&amp;$U$9+JK$9-1+SUMIFS(conditions!53:53,conditions!$8:$8,"&lt;="&amp;JK$9,conditions!$9:$9,"&gt;="&amp;JK$9)-EOMONTH($U$9,11)),0))</f>
        <v>5642.6706384047948</v>
      </c>
      <c r="JL42" s="37">
        <f>IF(JL$9="",0,SUMIFS(33:33,$9:$9,"&gt;="&amp;JL$9,$9:$9,"&lt;="&amp;JL$9-1+SUMIFS(conditions!53:53,conditions!$8:$8,"&lt;="&amp;JL$9,conditions!$9:$9,"&gt;="&amp;JL$9))+IF(JL$9-1+SUMIFS(conditions!53:53,conditions!$8:$8,"&lt;="&amp;JL$9,conditions!$9:$9,"&gt;="&amp;JL$9)&gt;EOMONTH($U$9,11),(1+conditions!$U$34)*SUMIFS(33:33,$9:$9,"&gt;="&amp;$U$9,$9:$9,"&lt;="&amp;$U$9+JL$9-1+SUMIFS(conditions!53:53,conditions!$8:$8,"&lt;="&amp;JL$9,conditions!$9:$9,"&gt;="&amp;JL$9)-EOMONTH($U$9,11)),0))</f>
        <v>5771.1343369679944</v>
      </c>
      <c r="JM42" s="37">
        <f>IF(JM$9="",0,SUMIFS(33:33,$9:$9,"&gt;="&amp;JM$9,$9:$9,"&lt;="&amp;JM$9-1+SUMIFS(conditions!53:53,conditions!$8:$8,"&lt;="&amp;JM$9,conditions!$9:$9,"&gt;="&amp;JM$9))+IF(JM$9-1+SUMIFS(conditions!53:53,conditions!$8:$8,"&lt;="&amp;JM$9,conditions!$9:$9,"&gt;="&amp;JM$9)&gt;EOMONTH($U$9,11),(1+conditions!$U$34)*SUMIFS(33:33,$9:$9,"&gt;="&amp;$U$9,$9:$9,"&lt;="&amp;$U$9+JM$9-1+SUMIFS(conditions!53:53,conditions!$8:$8,"&lt;="&amp;JM$9,conditions!$9:$9,"&gt;="&amp;JM$9)-EOMONTH($U$9,11)),0))</f>
        <v>5771.1343369679944</v>
      </c>
      <c r="JN42" s="37">
        <f>IF(JN$9="",0,SUMIFS(33:33,$9:$9,"&gt;="&amp;JN$9,$9:$9,"&lt;="&amp;JN$9-1+SUMIFS(conditions!53:53,conditions!$8:$8,"&lt;="&amp;JN$9,conditions!$9:$9,"&gt;="&amp;JN$9))+IF(JN$9-1+SUMIFS(conditions!53:53,conditions!$8:$8,"&lt;="&amp;JN$9,conditions!$9:$9,"&gt;="&amp;JN$9)&gt;EOMONTH($U$9,11),(1+conditions!$U$34)*SUMIFS(33:33,$9:$9,"&gt;="&amp;$U$9,$9:$9,"&lt;="&amp;$U$9+JN$9-1+SUMIFS(conditions!53:53,conditions!$8:$8,"&lt;="&amp;JN$9,conditions!$9:$9,"&gt;="&amp;JN$9)-EOMONTH($U$9,11)),0))</f>
        <v>5708.250008999994</v>
      </c>
      <c r="JO42" s="37">
        <f>IF(JO$9="",0,SUMIFS(33:33,$9:$9,"&gt;="&amp;JO$9,$9:$9,"&lt;="&amp;JO$9-1+SUMIFS(conditions!53:53,conditions!$8:$8,"&lt;="&amp;JO$9,conditions!$9:$9,"&gt;="&amp;JO$9))+IF(JO$9-1+SUMIFS(conditions!53:53,conditions!$8:$8,"&lt;="&amp;JO$9,conditions!$9:$9,"&gt;="&amp;JO$9)&gt;EOMONTH($U$9,11),(1+conditions!$U$34)*SUMIFS(33:33,$9:$9,"&gt;="&amp;$U$9,$9:$9,"&lt;="&amp;$U$9+JO$9-1+SUMIFS(conditions!53:53,conditions!$8:$8,"&lt;="&amp;JO$9,conditions!$9:$9,"&gt;="&amp;JO$9)-EOMONTH($U$9,11)),0))</f>
        <v>5773.8293795951931</v>
      </c>
      <c r="JP42" s="37">
        <f>IF(JP$9="",0,SUMIFS(33:33,$9:$9,"&gt;="&amp;JP$9,$9:$9,"&lt;="&amp;JP$9-1+SUMIFS(conditions!53:53,conditions!$8:$8,"&lt;="&amp;JP$9,conditions!$9:$9,"&gt;="&amp;JP$9))+IF(JP$9-1+SUMIFS(conditions!53:53,conditions!$8:$8,"&lt;="&amp;JP$9,conditions!$9:$9,"&gt;="&amp;JP$9)&gt;EOMONTH($U$9,11),(1+conditions!$U$34)*SUMIFS(33:33,$9:$9,"&gt;="&amp;$U$9,$9:$9,"&lt;="&amp;$U$9+JP$9-1+SUMIFS(conditions!53:53,conditions!$8:$8,"&lt;="&amp;JP$9,conditions!$9:$9,"&gt;="&amp;JP$9)-EOMONTH($U$9,11)),0))</f>
        <v>5839.4087501903932</v>
      </c>
      <c r="JQ42" s="37">
        <f>IF(JQ$9="",0,SUMIFS(33:33,$9:$9,"&gt;="&amp;JQ$9,$9:$9,"&lt;="&amp;JQ$9-1+SUMIFS(conditions!53:53,conditions!$8:$8,"&lt;="&amp;JQ$9,conditions!$9:$9,"&gt;="&amp;JQ$9))+IF(JQ$9-1+SUMIFS(conditions!53:53,conditions!$8:$8,"&lt;="&amp;JQ$9,conditions!$9:$9,"&gt;="&amp;JQ$9)&gt;EOMONTH($U$9,11),(1+conditions!$U$34)*SUMIFS(33:33,$9:$9,"&gt;="&amp;$U$9,$9:$9,"&lt;="&amp;$U$9+JQ$9-1+SUMIFS(conditions!53:53,conditions!$8:$8,"&lt;="&amp;JQ$9,conditions!$9:$9,"&gt;="&amp;JQ$9)-EOMONTH($U$9,11)),0))</f>
        <v>5904.9881207855924</v>
      </c>
      <c r="JR42" s="37">
        <f>IF(JR$9="",0,SUMIFS(33:33,$9:$9,"&gt;="&amp;JR$9,$9:$9,"&lt;="&amp;JR$9-1+SUMIFS(conditions!53:53,conditions!$8:$8,"&lt;="&amp;JR$9,conditions!$9:$9,"&gt;="&amp;JR$9))+IF(JR$9-1+SUMIFS(conditions!53:53,conditions!$8:$8,"&lt;="&amp;JR$9,conditions!$9:$9,"&gt;="&amp;JR$9)&gt;EOMONTH($U$9,11),(1+conditions!$U$34)*SUMIFS(33:33,$9:$9,"&gt;="&amp;$U$9,$9:$9,"&lt;="&amp;$U$9+JR$9-1+SUMIFS(conditions!53:53,conditions!$8:$8,"&lt;="&amp;JR$9,conditions!$9:$9,"&gt;="&amp;JR$9)-EOMONTH($U$9,11)),0))</f>
        <v>5970.5674913807925</v>
      </c>
      <c r="JS42" s="37">
        <f>IF(JS$9="",0,SUMIFS(33:33,$9:$9,"&gt;="&amp;JS$9,$9:$9,"&lt;="&amp;JS$9-1+SUMIFS(conditions!53:53,conditions!$8:$8,"&lt;="&amp;JS$9,conditions!$9:$9,"&gt;="&amp;JS$9))+IF(JS$9-1+SUMIFS(conditions!53:53,conditions!$8:$8,"&lt;="&amp;JS$9,conditions!$9:$9,"&gt;="&amp;JS$9)&gt;EOMONTH($U$9,11),(1+conditions!$U$34)*SUMIFS(33:33,$9:$9,"&gt;="&amp;$U$9,$9:$9,"&lt;="&amp;$U$9+JS$9-1+SUMIFS(conditions!53:53,conditions!$8:$8,"&lt;="&amp;JS$9,conditions!$9:$9,"&gt;="&amp;JS$9)-EOMONTH($U$9,11)),0))</f>
        <v>6099.0311899439921</v>
      </c>
      <c r="JT42" s="37">
        <f>IF(JT$9="",0,SUMIFS(33:33,$9:$9,"&gt;="&amp;JT$9,$9:$9,"&lt;="&amp;JT$9-1+SUMIFS(conditions!53:53,conditions!$8:$8,"&lt;="&amp;JT$9,conditions!$9:$9,"&gt;="&amp;JT$9))+IF(JT$9-1+SUMIFS(conditions!53:53,conditions!$8:$8,"&lt;="&amp;JT$9,conditions!$9:$9,"&gt;="&amp;JT$9)&gt;EOMONTH($U$9,11),(1+conditions!$U$34)*SUMIFS(33:33,$9:$9,"&gt;="&amp;$U$9,$9:$9,"&lt;="&amp;$U$9+JT$9-1+SUMIFS(conditions!53:53,conditions!$8:$8,"&lt;="&amp;JT$9,conditions!$9:$9,"&gt;="&amp;JT$9)-EOMONTH($U$9,11)),0))</f>
        <v>6099.0311899439921</v>
      </c>
      <c r="JU42" s="37">
        <f>IF(JU$9="",0,SUMIFS(33:33,$9:$9,"&gt;="&amp;JU$9,$9:$9,"&lt;="&amp;JU$9-1+SUMIFS(conditions!53:53,conditions!$8:$8,"&lt;="&amp;JU$9,conditions!$9:$9,"&gt;="&amp;JU$9))+IF(JU$9-1+SUMIFS(conditions!53:53,conditions!$8:$8,"&lt;="&amp;JU$9,conditions!$9:$9,"&gt;="&amp;JU$9)&gt;EOMONTH($U$9,11),(1+conditions!$U$34)*SUMIFS(33:33,$9:$9,"&gt;="&amp;$U$9,$9:$9,"&lt;="&amp;$U$9+JU$9-1+SUMIFS(conditions!53:53,conditions!$8:$8,"&lt;="&amp;JU$9,conditions!$9:$9,"&gt;="&amp;JU$9)-EOMONTH($U$9,11)),0))</f>
        <v>6036.1468619759917</v>
      </c>
      <c r="JV42" s="37">
        <f>IF(JV$9="",0,SUMIFS(33:33,$9:$9,"&gt;="&amp;JV$9,$9:$9,"&lt;="&amp;JV$9-1+SUMIFS(conditions!53:53,conditions!$8:$8,"&lt;="&amp;JV$9,conditions!$9:$9,"&gt;="&amp;JV$9))+IF(JV$9-1+SUMIFS(conditions!53:53,conditions!$8:$8,"&lt;="&amp;JV$9,conditions!$9:$9,"&gt;="&amp;JV$9)&gt;EOMONTH($U$9,11),(1+conditions!$U$34)*SUMIFS(33:33,$9:$9,"&gt;="&amp;$U$9,$9:$9,"&lt;="&amp;$U$9+JV$9-1+SUMIFS(conditions!53:53,conditions!$8:$8,"&lt;="&amp;JV$9,conditions!$9:$9,"&gt;="&amp;JV$9)-EOMONTH($U$9,11)),0))</f>
        <v>6101.7262325711908</v>
      </c>
      <c r="JW42" s="37">
        <f>IF(JW$9="",0,SUMIFS(33:33,$9:$9,"&gt;="&amp;JW$9,$9:$9,"&lt;="&amp;JW$9-1+SUMIFS(conditions!53:53,conditions!$8:$8,"&lt;="&amp;JW$9,conditions!$9:$9,"&gt;="&amp;JW$9))+IF(JW$9-1+SUMIFS(conditions!53:53,conditions!$8:$8,"&lt;="&amp;JW$9,conditions!$9:$9,"&gt;="&amp;JW$9)&gt;EOMONTH($U$9,11),(1+conditions!$U$34)*SUMIFS(33:33,$9:$9,"&gt;="&amp;$U$9,$9:$9,"&lt;="&amp;$U$9+JW$9-1+SUMIFS(conditions!53:53,conditions!$8:$8,"&lt;="&amp;JW$9,conditions!$9:$9,"&gt;="&amp;JW$9)-EOMONTH($U$9,11)),0))</f>
        <v>6167.3056031663909</v>
      </c>
      <c r="JX42" s="37">
        <f>IF(JX$9="",0,SUMIFS(33:33,$9:$9,"&gt;="&amp;JX$9,$9:$9,"&lt;="&amp;JX$9-1+SUMIFS(conditions!53:53,conditions!$8:$8,"&lt;="&amp;JX$9,conditions!$9:$9,"&gt;="&amp;JX$9))+IF(JX$9-1+SUMIFS(conditions!53:53,conditions!$8:$8,"&lt;="&amp;JX$9,conditions!$9:$9,"&gt;="&amp;JX$9)&gt;EOMONTH($U$9,11),(1+conditions!$U$34)*SUMIFS(33:33,$9:$9,"&gt;="&amp;$U$9,$9:$9,"&lt;="&amp;$U$9+JX$9-1+SUMIFS(conditions!53:53,conditions!$8:$8,"&lt;="&amp;JX$9,conditions!$9:$9,"&gt;="&amp;JX$9)-EOMONTH($U$9,11)),0))</f>
        <v>6232.8849737615901</v>
      </c>
      <c r="JY42" s="37">
        <f>IF(JY$9="",0,SUMIFS(33:33,$9:$9,"&gt;="&amp;JY$9,$9:$9,"&lt;="&amp;JY$9-1+SUMIFS(conditions!53:53,conditions!$8:$8,"&lt;="&amp;JY$9,conditions!$9:$9,"&gt;="&amp;JY$9))+IF(JY$9-1+SUMIFS(conditions!53:53,conditions!$8:$8,"&lt;="&amp;JY$9,conditions!$9:$9,"&gt;="&amp;JY$9)&gt;EOMONTH($U$9,11),(1+conditions!$U$34)*SUMIFS(33:33,$9:$9,"&gt;="&amp;$U$9,$9:$9,"&lt;="&amp;$U$9+JY$9-1+SUMIFS(conditions!53:53,conditions!$8:$8,"&lt;="&amp;JY$9,conditions!$9:$9,"&gt;="&amp;JY$9)-EOMONTH($U$9,11)),0))</f>
        <v>6298.4643443567902</v>
      </c>
      <c r="JZ42" s="37">
        <f>IF(JZ$9="",0,SUMIFS(33:33,$9:$9,"&gt;="&amp;JZ$9,$9:$9,"&lt;="&amp;JZ$9-1+SUMIFS(conditions!53:53,conditions!$8:$8,"&lt;="&amp;JZ$9,conditions!$9:$9,"&gt;="&amp;JZ$9))+IF(JZ$9-1+SUMIFS(conditions!53:53,conditions!$8:$8,"&lt;="&amp;JZ$9,conditions!$9:$9,"&gt;="&amp;JZ$9)&gt;EOMONTH($U$9,11),(1+conditions!$U$34)*SUMIFS(33:33,$9:$9,"&gt;="&amp;$U$9,$9:$9,"&lt;="&amp;$U$9+JZ$9-1+SUMIFS(conditions!53:53,conditions!$8:$8,"&lt;="&amp;JZ$9,conditions!$9:$9,"&gt;="&amp;JZ$9)-EOMONTH($U$9,11)),0))</f>
        <v>6426.9280429199898</v>
      </c>
      <c r="KA42" s="37">
        <f>IF(KA$9="",0,SUMIFS(33:33,$9:$9,"&gt;="&amp;KA$9,$9:$9,"&lt;="&amp;KA$9-1+SUMIFS(conditions!53:53,conditions!$8:$8,"&lt;="&amp;KA$9,conditions!$9:$9,"&gt;="&amp;KA$9))+IF(KA$9-1+SUMIFS(conditions!53:53,conditions!$8:$8,"&lt;="&amp;KA$9,conditions!$9:$9,"&gt;="&amp;KA$9)&gt;EOMONTH($U$9,11),(1+conditions!$U$34)*SUMIFS(33:33,$9:$9,"&gt;="&amp;$U$9,$9:$9,"&lt;="&amp;$U$9+KA$9-1+SUMIFS(conditions!53:53,conditions!$8:$8,"&lt;="&amp;KA$9,conditions!$9:$9,"&gt;="&amp;KA$9)-EOMONTH($U$9,11)),0))</f>
        <v>6426.9280429199898</v>
      </c>
      <c r="KB42" s="37">
        <f>IF(KB$9="",0,SUMIFS(33:33,$9:$9,"&gt;="&amp;KB$9,$9:$9,"&lt;="&amp;KB$9-1+SUMIFS(conditions!53:53,conditions!$8:$8,"&lt;="&amp;KB$9,conditions!$9:$9,"&gt;="&amp;KB$9))+IF(KB$9-1+SUMIFS(conditions!53:53,conditions!$8:$8,"&lt;="&amp;KB$9,conditions!$9:$9,"&gt;="&amp;KB$9)&gt;EOMONTH($U$9,11),(1+conditions!$U$34)*SUMIFS(33:33,$9:$9,"&gt;="&amp;$U$9,$9:$9,"&lt;="&amp;$U$9+KB$9-1+SUMIFS(conditions!53:53,conditions!$8:$8,"&lt;="&amp;KB$9,conditions!$9:$9,"&gt;="&amp;KB$9)-EOMONTH($U$9,11)),0))</f>
        <v>6364.0437149519894</v>
      </c>
      <c r="KC42" s="37">
        <f>IF(KC$9="",0,SUMIFS(33:33,$9:$9,"&gt;="&amp;KC$9,$9:$9,"&lt;="&amp;KC$9-1+SUMIFS(conditions!53:53,conditions!$8:$8,"&lt;="&amp;KC$9,conditions!$9:$9,"&gt;="&amp;KC$9))+IF(KC$9-1+SUMIFS(conditions!53:53,conditions!$8:$8,"&lt;="&amp;KC$9,conditions!$9:$9,"&gt;="&amp;KC$9)&gt;EOMONTH($U$9,11),(1+conditions!$U$34)*SUMIFS(33:33,$9:$9,"&gt;="&amp;$U$9,$9:$9,"&lt;="&amp;$U$9+KC$9-1+SUMIFS(conditions!53:53,conditions!$8:$8,"&lt;="&amp;KC$9,conditions!$9:$9,"&gt;="&amp;KC$9)-EOMONTH($U$9,11)),0))</f>
        <v>6429.6230855471886</v>
      </c>
      <c r="KD42" s="37">
        <f>IF(KD$9="",0,SUMIFS(33:33,$9:$9,"&gt;="&amp;KD$9,$9:$9,"&lt;="&amp;KD$9-1+SUMIFS(conditions!53:53,conditions!$8:$8,"&lt;="&amp;KD$9,conditions!$9:$9,"&gt;="&amp;KD$9))+IF(KD$9-1+SUMIFS(conditions!53:53,conditions!$8:$8,"&lt;="&amp;KD$9,conditions!$9:$9,"&gt;="&amp;KD$9)&gt;EOMONTH($U$9,11),(1+conditions!$U$34)*SUMIFS(33:33,$9:$9,"&gt;="&amp;$U$9,$9:$9,"&lt;="&amp;$U$9+KD$9-1+SUMIFS(conditions!53:53,conditions!$8:$8,"&lt;="&amp;KD$9,conditions!$9:$9,"&gt;="&amp;KD$9)-EOMONTH($U$9,11)),0))</f>
        <v>6495.2024561423887</v>
      </c>
      <c r="KE42" s="37">
        <f>IF(KE$9="",0,SUMIFS(33:33,$9:$9,"&gt;="&amp;KE$9,$9:$9,"&lt;="&amp;KE$9-1+SUMIFS(conditions!53:53,conditions!$8:$8,"&lt;="&amp;KE$9,conditions!$9:$9,"&gt;="&amp;KE$9))+IF(KE$9-1+SUMIFS(conditions!53:53,conditions!$8:$8,"&lt;="&amp;KE$9,conditions!$9:$9,"&gt;="&amp;KE$9)&gt;EOMONTH($U$9,11),(1+conditions!$U$34)*SUMIFS(33:33,$9:$9,"&gt;="&amp;$U$9,$9:$9,"&lt;="&amp;$U$9+KE$9-1+SUMIFS(conditions!53:53,conditions!$8:$8,"&lt;="&amp;KE$9,conditions!$9:$9,"&gt;="&amp;KE$9)-EOMONTH($U$9,11)),0))</f>
        <v>6560.7818267375887</v>
      </c>
      <c r="KF42" s="37">
        <f>IF(KF$9="",0,SUMIFS(33:33,$9:$9,"&gt;="&amp;KF$9,$9:$9,"&lt;="&amp;KF$9-1+SUMIFS(conditions!53:53,conditions!$8:$8,"&lt;="&amp;KF$9,conditions!$9:$9,"&gt;="&amp;KF$9))+IF(KF$9-1+SUMIFS(conditions!53:53,conditions!$8:$8,"&lt;="&amp;KF$9,conditions!$9:$9,"&gt;="&amp;KF$9)&gt;EOMONTH($U$9,11),(1+conditions!$U$34)*SUMIFS(33:33,$9:$9,"&gt;="&amp;$U$9,$9:$9,"&lt;="&amp;$U$9+KF$9-1+SUMIFS(conditions!53:53,conditions!$8:$8,"&lt;="&amp;KF$9,conditions!$9:$9,"&gt;="&amp;KF$9)-EOMONTH($U$9,11)),0))</f>
        <v>6626.3611973327879</v>
      </c>
      <c r="KG42" s="37">
        <f>IF(KG$9="",0,SUMIFS(33:33,$9:$9,"&gt;="&amp;KG$9,$9:$9,"&lt;="&amp;KG$9-1+SUMIFS(conditions!53:53,conditions!$8:$8,"&lt;="&amp;KG$9,conditions!$9:$9,"&gt;="&amp;KG$9))+IF(KG$9-1+SUMIFS(conditions!53:53,conditions!$8:$8,"&lt;="&amp;KG$9,conditions!$9:$9,"&gt;="&amp;KG$9)&gt;EOMONTH($U$9,11),(1+conditions!$U$34)*SUMIFS(33:33,$9:$9,"&gt;="&amp;$U$9,$9:$9,"&lt;="&amp;$U$9+KG$9-1+SUMIFS(conditions!53:53,conditions!$8:$8,"&lt;="&amp;KG$9,conditions!$9:$9,"&gt;="&amp;KG$9)-EOMONTH($U$9,11)),0))</f>
        <v>6754.8248958959875</v>
      </c>
      <c r="KH42" s="37">
        <f>IF(KH$9="",0,SUMIFS(33:33,$9:$9,"&gt;="&amp;KH$9,$9:$9,"&lt;="&amp;KH$9-1+SUMIFS(conditions!53:53,conditions!$8:$8,"&lt;="&amp;KH$9,conditions!$9:$9,"&gt;="&amp;KH$9))+IF(KH$9-1+SUMIFS(conditions!53:53,conditions!$8:$8,"&lt;="&amp;KH$9,conditions!$9:$9,"&gt;="&amp;KH$9)&gt;EOMONTH($U$9,11),(1+conditions!$U$34)*SUMIFS(33:33,$9:$9,"&gt;="&amp;$U$9,$9:$9,"&lt;="&amp;$U$9+KH$9-1+SUMIFS(conditions!53:53,conditions!$8:$8,"&lt;="&amp;KH$9,conditions!$9:$9,"&gt;="&amp;KH$9)-EOMONTH($U$9,11)),0))</f>
        <v>6754.8248958959875</v>
      </c>
      <c r="KI42" s="37">
        <f>IF(KI$9="",0,SUMIFS(33:33,$9:$9,"&gt;="&amp;KI$9,$9:$9,"&lt;="&amp;KI$9-1+SUMIFS(conditions!53:53,conditions!$8:$8,"&lt;="&amp;KI$9,conditions!$9:$9,"&gt;="&amp;KI$9))+IF(KI$9-1+SUMIFS(conditions!53:53,conditions!$8:$8,"&lt;="&amp;KI$9,conditions!$9:$9,"&gt;="&amp;KI$9)&gt;EOMONTH($U$9,11),(1+conditions!$U$34)*SUMIFS(33:33,$9:$9,"&gt;="&amp;$U$9,$9:$9,"&lt;="&amp;$U$9+KI$9-1+SUMIFS(conditions!53:53,conditions!$8:$8,"&lt;="&amp;KI$9,conditions!$9:$9,"&gt;="&amp;KI$9)-EOMONTH($U$9,11)),0))</f>
        <v>6691.940567927988</v>
      </c>
      <c r="KJ42" s="37">
        <f>IF(KJ$9="",0,SUMIFS(33:33,$9:$9,"&gt;="&amp;KJ$9,$9:$9,"&lt;="&amp;KJ$9-1+SUMIFS(conditions!53:53,conditions!$8:$8,"&lt;="&amp;KJ$9,conditions!$9:$9,"&gt;="&amp;KJ$9))+IF(KJ$9-1+SUMIFS(conditions!53:53,conditions!$8:$8,"&lt;="&amp;KJ$9,conditions!$9:$9,"&gt;="&amp;KJ$9)&gt;EOMONTH($U$9,11),(1+conditions!$U$34)*SUMIFS(33:33,$9:$9,"&gt;="&amp;$U$9,$9:$9,"&lt;="&amp;$U$9+KJ$9-1+SUMIFS(conditions!53:53,conditions!$8:$8,"&lt;="&amp;KJ$9,conditions!$9:$9,"&gt;="&amp;KJ$9)-EOMONTH($U$9,11)),0))</f>
        <v>6757.5199385231881</v>
      </c>
      <c r="KK42" s="37">
        <f>IF(KK$9="",0,SUMIFS(33:33,$9:$9,"&gt;="&amp;KK$9,$9:$9,"&lt;="&amp;KK$9-1+SUMIFS(conditions!53:53,conditions!$8:$8,"&lt;="&amp;KK$9,conditions!$9:$9,"&gt;="&amp;KK$9))+IF(KK$9-1+SUMIFS(conditions!53:53,conditions!$8:$8,"&lt;="&amp;KK$9,conditions!$9:$9,"&gt;="&amp;KK$9)&gt;EOMONTH($U$9,11),(1+conditions!$U$34)*SUMIFS(33:33,$9:$9,"&gt;="&amp;$U$9,$9:$9,"&lt;="&amp;$U$9+KK$9-1+SUMIFS(conditions!53:53,conditions!$8:$8,"&lt;="&amp;KK$9,conditions!$9:$9,"&gt;="&amp;KK$9)-EOMONTH($U$9,11)),0))</f>
        <v>6803.6351123663881</v>
      </c>
      <c r="KL42" s="37">
        <f>IF(KL$9="",0,SUMIFS(33:33,$9:$9,"&gt;="&amp;KL$9,$9:$9,"&lt;="&amp;KL$9-1+SUMIFS(conditions!53:53,conditions!$8:$8,"&lt;="&amp;KL$9,conditions!$9:$9,"&gt;="&amp;KL$9))+IF(KL$9-1+SUMIFS(conditions!53:53,conditions!$8:$8,"&lt;="&amp;KL$9,conditions!$9:$9,"&gt;="&amp;KL$9)&gt;EOMONTH($U$9,11),(1+conditions!$U$34)*SUMIFS(33:33,$9:$9,"&gt;="&amp;$U$9,$9:$9,"&lt;="&amp;$U$9+KL$9-1+SUMIFS(conditions!53:53,conditions!$8:$8,"&lt;="&amp;KL$9,conditions!$9:$9,"&gt;="&amp;KL$9)-EOMONTH($U$9,11)),0))</f>
        <v>6848.0065876463887</v>
      </c>
      <c r="KM42" s="37">
        <f>IF(KM$9="",0,SUMIFS(33:33,$9:$9,"&gt;="&amp;KM$9,$9:$9,"&lt;="&amp;KM$9-1+SUMIFS(conditions!53:53,conditions!$8:$8,"&lt;="&amp;KM$9,conditions!$9:$9,"&gt;="&amp;KM$9))+IF(KM$9-1+SUMIFS(conditions!53:53,conditions!$8:$8,"&lt;="&amp;KM$9,conditions!$9:$9,"&gt;="&amp;KM$9)&gt;EOMONTH($U$9,11),(1+conditions!$U$34)*SUMIFS(33:33,$9:$9,"&gt;="&amp;$U$9,$9:$9,"&lt;="&amp;$U$9+KM$9-1+SUMIFS(conditions!53:53,conditions!$8:$8,"&lt;="&amp;KM$9,conditions!$9:$9,"&gt;="&amp;KM$9)-EOMONTH($U$9,11)),0))</f>
        <v>6829.0180629263896</v>
      </c>
      <c r="KN42" s="37">
        <f>IF(KN$9="",0,SUMIFS(33:33,$9:$9,"&gt;="&amp;KN$9,$9:$9,"&lt;="&amp;KN$9-1+SUMIFS(conditions!53:53,conditions!$8:$8,"&lt;="&amp;KN$9,conditions!$9:$9,"&gt;="&amp;KN$9))+IF(KN$9-1+SUMIFS(conditions!53:53,conditions!$8:$8,"&lt;="&amp;KN$9,conditions!$9:$9,"&gt;="&amp;KN$9)&gt;EOMONTH($U$9,11),(1+conditions!$U$34)*SUMIFS(33:33,$9:$9,"&gt;="&amp;$U$9,$9:$9,"&lt;="&amp;$U$9+KN$9-1+SUMIFS(conditions!53:53,conditions!$8:$8,"&lt;="&amp;KN$9,conditions!$9:$9,"&gt;="&amp;KN$9)-EOMONTH($U$9,11)),0))</f>
        <v>6892.3780629263892</v>
      </c>
      <c r="KO42" s="37">
        <f>IF(KO$9="",0,SUMIFS(33:33,$9:$9,"&gt;="&amp;KO$9,$9:$9,"&lt;="&amp;KO$9-1+SUMIFS(conditions!53:53,conditions!$8:$8,"&lt;="&amp;KO$9,conditions!$9:$9,"&gt;="&amp;KO$9))+IF(KO$9-1+SUMIFS(conditions!53:53,conditions!$8:$8,"&lt;="&amp;KO$9,conditions!$9:$9,"&gt;="&amp;KO$9)&gt;EOMONTH($U$9,11),(1+conditions!$U$34)*SUMIFS(33:33,$9:$9,"&gt;="&amp;$U$9,$9:$9,"&lt;="&amp;$U$9+KO$9-1+SUMIFS(conditions!53:53,conditions!$8:$8,"&lt;="&amp;KO$9,conditions!$9:$9,"&gt;="&amp;KO$9)-EOMONTH($U$9,11)),0))</f>
        <v>6955.7380629263898</v>
      </c>
      <c r="KP42" s="37">
        <f>IF(KP$9="",0,SUMIFS(33:33,$9:$9,"&gt;="&amp;KP$9,$9:$9,"&lt;="&amp;KP$9-1+SUMIFS(conditions!53:53,conditions!$8:$8,"&lt;="&amp;KP$9,conditions!$9:$9,"&gt;="&amp;KP$9))+IF(KP$9-1+SUMIFS(conditions!53:53,conditions!$8:$8,"&lt;="&amp;KP$9,conditions!$9:$9,"&gt;="&amp;KP$9)&gt;EOMONTH($U$9,11),(1+conditions!$U$34)*SUMIFS(33:33,$9:$9,"&gt;="&amp;$U$9,$9:$9,"&lt;="&amp;$U$9+KP$9-1+SUMIFS(conditions!53:53,conditions!$8:$8,"&lt;="&amp;KP$9,conditions!$9:$9,"&gt;="&amp;KP$9)-EOMONTH($U$9,11)),0))</f>
        <v>6873.3895382063902</v>
      </c>
      <c r="KQ42" s="37">
        <f>IF(KQ$9="",0,SUMIFS(33:33,$9:$9,"&gt;="&amp;KQ$9,$9:$9,"&lt;="&amp;KQ$9-1+SUMIFS(conditions!53:53,conditions!$8:$8,"&lt;="&amp;KQ$9,conditions!$9:$9,"&gt;="&amp;KQ$9))+IF(KQ$9-1+SUMIFS(conditions!53:53,conditions!$8:$8,"&lt;="&amp;KQ$9,conditions!$9:$9,"&gt;="&amp;KQ$9)&gt;EOMONTH($U$9,11),(1+conditions!$U$34)*SUMIFS(33:33,$9:$9,"&gt;="&amp;$U$9,$9:$9,"&lt;="&amp;$U$9+KQ$9-1+SUMIFS(conditions!53:53,conditions!$8:$8,"&lt;="&amp;KQ$9,conditions!$9:$9,"&gt;="&amp;KQ$9)-EOMONTH($U$9,11)),0))</f>
        <v>6791.0410134863905</v>
      </c>
      <c r="KR42" s="37">
        <f>IF(KR$9="",0,SUMIFS(33:33,$9:$9,"&gt;="&amp;KR$9,$9:$9,"&lt;="&amp;KR$9-1+SUMIFS(conditions!53:53,conditions!$8:$8,"&lt;="&amp;KR$9,conditions!$9:$9,"&gt;="&amp;KR$9))+IF(KR$9-1+SUMIFS(conditions!53:53,conditions!$8:$8,"&lt;="&amp;KR$9,conditions!$9:$9,"&gt;="&amp;KR$9)&gt;EOMONTH($U$9,11),(1+conditions!$U$34)*SUMIFS(33:33,$9:$9,"&gt;="&amp;$U$9,$9:$9,"&lt;="&amp;$U$9+KR$9-1+SUMIFS(conditions!53:53,conditions!$8:$8,"&lt;="&amp;KR$9,conditions!$9:$9,"&gt;="&amp;KR$9)-EOMONTH($U$9,11)),0))</f>
        <v>6772.0524887663905</v>
      </c>
      <c r="KS42" s="37">
        <f>IF(KS$9="",0,SUMIFS(33:33,$9:$9,"&gt;="&amp;KS$9,$9:$9,"&lt;="&amp;KS$9-1+SUMIFS(conditions!53:53,conditions!$8:$8,"&lt;="&amp;KS$9,conditions!$9:$9,"&gt;="&amp;KS$9))+IF(KS$9-1+SUMIFS(conditions!53:53,conditions!$8:$8,"&lt;="&amp;KS$9,conditions!$9:$9,"&gt;="&amp;KS$9)&gt;EOMONTH($U$9,11),(1+conditions!$U$34)*SUMIFS(33:33,$9:$9,"&gt;="&amp;$U$9,$9:$9,"&lt;="&amp;$U$9+KS$9-1+SUMIFS(conditions!53:53,conditions!$8:$8,"&lt;="&amp;KS$9,conditions!$9:$9,"&gt;="&amp;KS$9)-EOMONTH($U$9,11)),0))</f>
        <v>6753.0639640463914</v>
      </c>
      <c r="KT42" s="37">
        <f>IF(KT$9="",0,SUMIFS(33:33,$9:$9,"&gt;="&amp;KT$9,$9:$9,"&lt;="&amp;KT$9-1+SUMIFS(conditions!53:53,conditions!$8:$8,"&lt;="&amp;KT$9,conditions!$9:$9,"&gt;="&amp;KT$9))+IF(KT$9-1+SUMIFS(conditions!53:53,conditions!$8:$8,"&lt;="&amp;KT$9,conditions!$9:$9,"&gt;="&amp;KT$9)&gt;EOMONTH($U$9,11),(1+conditions!$U$34)*SUMIFS(33:33,$9:$9,"&gt;="&amp;$U$9,$9:$9,"&lt;="&amp;$U$9+KT$9-1+SUMIFS(conditions!53:53,conditions!$8:$8,"&lt;="&amp;KT$9,conditions!$9:$9,"&gt;="&amp;KT$9)-EOMONTH($U$9,11)),0))</f>
        <v>6734.0754393263924</v>
      </c>
      <c r="KU42" s="37">
        <f>IF(KU$9="",0,SUMIFS(33:33,$9:$9,"&gt;="&amp;KU$9,$9:$9,"&lt;="&amp;KU$9-1+SUMIFS(conditions!53:53,conditions!$8:$8,"&lt;="&amp;KU$9,conditions!$9:$9,"&gt;="&amp;KU$9))+IF(KU$9-1+SUMIFS(conditions!53:53,conditions!$8:$8,"&lt;="&amp;KU$9,conditions!$9:$9,"&gt;="&amp;KU$9)&gt;EOMONTH($U$9,11),(1+conditions!$U$34)*SUMIFS(33:33,$9:$9,"&gt;="&amp;$U$9,$9:$9,"&lt;="&amp;$U$9+KU$9-1+SUMIFS(conditions!53:53,conditions!$8:$8,"&lt;="&amp;KU$9,conditions!$9:$9,"&gt;="&amp;KU$9)-EOMONTH($U$9,11)),0))</f>
        <v>6797.435439326392</v>
      </c>
      <c r="KV42" s="37">
        <f>IF(KV$9="",0,SUMIFS(33:33,$9:$9,"&gt;="&amp;KV$9,$9:$9,"&lt;="&amp;KV$9-1+SUMIFS(conditions!53:53,conditions!$8:$8,"&lt;="&amp;KV$9,conditions!$9:$9,"&gt;="&amp;KV$9))+IF(KV$9-1+SUMIFS(conditions!53:53,conditions!$8:$8,"&lt;="&amp;KV$9,conditions!$9:$9,"&gt;="&amp;KV$9)&gt;EOMONTH($U$9,11),(1+conditions!$U$34)*SUMIFS(33:33,$9:$9,"&gt;="&amp;$U$9,$9:$9,"&lt;="&amp;$U$9+KV$9-1+SUMIFS(conditions!53:53,conditions!$8:$8,"&lt;="&amp;KV$9,conditions!$9:$9,"&gt;="&amp;KV$9)-EOMONTH($U$9,11)),0))</f>
        <v>6860.7954393263926</v>
      </c>
      <c r="KW42" s="37">
        <f>IF(KW$9="",0,SUMIFS(33:33,$9:$9,"&gt;="&amp;KW$9,$9:$9,"&lt;="&amp;KW$9-1+SUMIFS(conditions!53:53,conditions!$8:$8,"&lt;="&amp;KW$9,conditions!$9:$9,"&gt;="&amp;KW$9))+IF(KW$9-1+SUMIFS(conditions!53:53,conditions!$8:$8,"&lt;="&amp;KW$9,conditions!$9:$9,"&gt;="&amp;KW$9)&gt;EOMONTH($U$9,11),(1+conditions!$U$34)*SUMIFS(33:33,$9:$9,"&gt;="&amp;$U$9,$9:$9,"&lt;="&amp;$U$9+KW$9-1+SUMIFS(conditions!53:53,conditions!$8:$8,"&lt;="&amp;KW$9,conditions!$9:$9,"&gt;="&amp;KW$9)-EOMONTH($U$9,11)),0))</f>
        <v>6778.446914606393</v>
      </c>
      <c r="KX42" s="37">
        <f>IF(KX$9="",0,SUMIFS(33:33,$9:$9,"&gt;="&amp;KX$9,$9:$9,"&lt;="&amp;KX$9-1+SUMIFS(conditions!53:53,conditions!$8:$8,"&lt;="&amp;KX$9,conditions!$9:$9,"&gt;="&amp;KX$9))+IF(KX$9-1+SUMIFS(conditions!53:53,conditions!$8:$8,"&lt;="&amp;KX$9,conditions!$9:$9,"&gt;="&amp;KX$9)&gt;EOMONTH($U$9,11),(1+conditions!$U$34)*SUMIFS(33:33,$9:$9,"&gt;="&amp;$U$9,$9:$9,"&lt;="&amp;$U$9+KX$9-1+SUMIFS(conditions!53:53,conditions!$8:$8,"&lt;="&amp;KX$9,conditions!$9:$9,"&gt;="&amp;KX$9)-EOMONTH($U$9,11)),0))</f>
        <v>6696.0983898863933</v>
      </c>
      <c r="KY42" s="37">
        <f>IF(KY$9="",0,SUMIFS(33:33,$9:$9,"&gt;="&amp;KY$9,$9:$9,"&lt;="&amp;KY$9-1+SUMIFS(conditions!53:53,conditions!$8:$8,"&lt;="&amp;KY$9,conditions!$9:$9,"&gt;="&amp;KY$9))+IF(KY$9-1+SUMIFS(conditions!53:53,conditions!$8:$8,"&lt;="&amp;KY$9,conditions!$9:$9,"&gt;="&amp;KY$9)&gt;EOMONTH($U$9,11),(1+conditions!$U$34)*SUMIFS(33:33,$9:$9,"&gt;="&amp;$U$9,$9:$9,"&lt;="&amp;$U$9+KY$9-1+SUMIFS(conditions!53:53,conditions!$8:$8,"&lt;="&amp;KY$9,conditions!$9:$9,"&gt;="&amp;KY$9)-EOMONTH($U$9,11)),0))</f>
        <v>6677.1098651663933</v>
      </c>
      <c r="KZ42" s="37">
        <f>IF(KZ$9="",0,SUMIFS(33:33,$9:$9,"&gt;="&amp;KZ$9,$9:$9,"&lt;="&amp;KZ$9-1+SUMIFS(conditions!53:53,conditions!$8:$8,"&lt;="&amp;KZ$9,conditions!$9:$9,"&gt;="&amp;KZ$9))+IF(KZ$9-1+SUMIFS(conditions!53:53,conditions!$8:$8,"&lt;="&amp;KZ$9,conditions!$9:$9,"&gt;="&amp;KZ$9)&gt;EOMONTH($U$9,11),(1+conditions!$U$34)*SUMIFS(33:33,$9:$9,"&gt;="&amp;$U$9,$9:$9,"&lt;="&amp;$U$9+KZ$9-1+SUMIFS(conditions!53:53,conditions!$8:$8,"&lt;="&amp;KZ$9,conditions!$9:$9,"&gt;="&amp;KZ$9)-EOMONTH($U$9,11)),0))</f>
        <v>6658.1213404463942</v>
      </c>
      <c r="LA42" s="37">
        <f>IF(LA$9="",0,SUMIFS(33:33,$9:$9,"&gt;="&amp;LA$9,$9:$9,"&lt;="&amp;LA$9-1+SUMIFS(conditions!53:53,conditions!$8:$8,"&lt;="&amp;LA$9,conditions!$9:$9,"&gt;="&amp;LA$9))+IF(LA$9-1+SUMIFS(conditions!53:53,conditions!$8:$8,"&lt;="&amp;LA$9,conditions!$9:$9,"&gt;="&amp;LA$9)&gt;EOMONTH($U$9,11),(1+conditions!$U$34)*SUMIFS(33:33,$9:$9,"&gt;="&amp;$U$9,$9:$9,"&lt;="&amp;$U$9+LA$9-1+SUMIFS(conditions!53:53,conditions!$8:$8,"&lt;="&amp;LA$9,conditions!$9:$9,"&gt;="&amp;LA$9)-EOMONTH($U$9,11)),0))</f>
        <v>6639.1328157263952</v>
      </c>
      <c r="LB42" s="37">
        <f>IF(LB$9="",0,SUMIFS(33:33,$9:$9,"&gt;="&amp;LB$9,$9:$9,"&lt;="&amp;LB$9-1+SUMIFS(conditions!53:53,conditions!$8:$8,"&lt;="&amp;LB$9,conditions!$9:$9,"&gt;="&amp;LB$9))+IF(LB$9-1+SUMIFS(conditions!53:53,conditions!$8:$8,"&lt;="&amp;LB$9,conditions!$9:$9,"&gt;="&amp;LB$9)&gt;EOMONTH($U$9,11),(1+conditions!$U$34)*SUMIFS(33:33,$9:$9,"&gt;="&amp;$U$9,$9:$9,"&lt;="&amp;$U$9+LB$9-1+SUMIFS(conditions!53:53,conditions!$8:$8,"&lt;="&amp;LB$9,conditions!$9:$9,"&gt;="&amp;LB$9)-EOMONTH($U$9,11)),0))</f>
        <v>6702.4928157263948</v>
      </c>
      <c r="LC42" s="37">
        <f>IF(LC$9="",0,SUMIFS(33:33,$9:$9,"&gt;="&amp;LC$9,$9:$9,"&lt;="&amp;LC$9-1+SUMIFS(conditions!53:53,conditions!$8:$8,"&lt;="&amp;LC$9,conditions!$9:$9,"&gt;="&amp;LC$9))+IF(LC$9-1+SUMIFS(conditions!53:53,conditions!$8:$8,"&lt;="&amp;LC$9,conditions!$9:$9,"&gt;="&amp;LC$9)&gt;EOMONTH($U$9,11),(1+conditions!$U$34)*SUMIFS(33:33,$9:$9,"&gt;="&amp;$U$9,$9:$9,"&lt;="&amp;$U$9+LC$9-1+SUMIFS(conditions!53:53,conditions!$8:$8,"&lt;="&amp;LC$9,conditions!$9:$9,"&gt;="&amp;LC$9)-EOMONTH($U$9,11)),0))</f>
        <v>6765.8528157263954</v>
      </c>
      <c r="LD42" s="37">
        <f>IF(LD$9="",0,SUMIFS(33:33,$9:$9,"&gt;="&amp;LD$9,$9:$9,"&lt;="&amp;LD$9-1+SUMIFS(conditions!53:53,conditions!$8:$8,"&lt;="&amp;LD$9,conditions!$9:$9,"&gt;="&amp;LD$9))+IF(LD$9-1+SUMIFS(conditions!53:53,conditions!$8:$8,"&lt;="&amp;LD$9,conditions!$9:$9,"&gt;="&amp;LD$9)&gt;EOMONTH($U$9,11),(1+conditions!$U$34)*SUMIFS(33:33,$9:$9,"&gt;="&amp;$U$9,$9:$9,"&lt;="&amp;$U$9+LD$9-1+SUMIFS(conditions!53:53,conditions!$8:$8,"&lt;="&amp;LD$9,conditions!$9:$9,"&gt;="&amp;LD$9)-EOMONTH($U$9,11)),0))</f>
        <v>6683.5042910063958</v>
      </c>
      <c r="LE42" s="37">
        <f>IF(LE$9="",0,SUMIFS(33:33,$9:$9,"&gt;="&amp;LE$9,$9:$9,"&lt;="&amp;LE$9-1+SUMIFS(conditions!53:53,conditions!$8:$8,"&lt;="&amp;LE$9,conditions!$9:$9,"&gt;="&amp;LE$9))+IF(LE$9-1+SUMIFS(conditions!53:53,conditions!$8:$8,"&lt;="&amp;LE$9,conditions!$9:$9,"&gt;="&amp;LE$9)&gt;EOMONTH($U$9,11),(1+conditions!$U$34)*SUMIFS(33:33,$9:$9,"&gt;="&amp;$U$9,$9:$9,"&lt;="&amp;$U$9+LE$9-1+SUMIFS(conditions!53:53,conditions!$8:$8,"&lt;="&amp;LE$9,conditions!$9:$9,"&gt;="&amp;LE$9)-EOMONTH($U$9,11)),0))</f>
        <v>6601.1557662863961</v>
      </c>
      <c r="LF42" s="37">
        <f>IF(LF$9="",0,SUMIFS(33:33,$9:$9,"&gt;="&amp;LF$9,$9:$9,"&lt;="&amp;LF$9-1+SUMIFS(conditions!53:53,conditions!$8:$8,"&lt;="&amp;LF$9,conditions!$9:$9,"&gt;="&amp;LF$9))+IF(LF$9-1+SUMIFS(conditions!53:53,conditions!$8:$8,"&lt;="&amp;LF$9,conditions!$9:$9,"&gt;="&amp;LF$9)&gt;EOMONTH($U$9,11),(1+conditions!$U$34)*SUMIFS(33:33,$9:$9,"&gt;="&amp;$U$9,$9:$9,"&lt;="&amp;$U$9+LF$9-1+SUMIFS(conditions!53:53,conditions!$8:$8,"&lt;="&amp;LF$9,conditions!$9:$9,"&gt;="&amp;LF$9)-EOMONTH($U$9,11)),0))</f>
        <v>6582.1672415663961</v>
      </c>
      <c r="LG42" s="37">
        <f>IF(LG$9="",0,SUMIFS(33:33,$9:$9,"&gt;="&amp;LG$9,$9:$9,"&lt;="&amp;LG$9-1+SUMIFS(conditions!53:53,conditions!$8:$8,"&lt;="&amp;LG$9,conditions!$9:$9,"&gt;="&amp;LG$9))+IF(LG$9-1+SUMIFS(conditions!53:53,conditions!$8:$8,"&lt;="&amp;LG$9,conditions!$9:$9,"&gt;="&amp;LG$9)&gt;EOMONTH($U$9,11),(1+conditions!$U$34)*SUMIFS(33:33,$9:$9,"&gt;="&amp;$U$9,$9:$9,"&lt;="&amp;$U$9+LG$9-1+SUMIFS(conditions!53:53,conditions!$8:$8,"&lt;="&amp;LG$9,conditions!$9:$9,"&gt;="&amp;LG$9)-EOMONTH($U$9,11)),0))</f>
        <v>6563.1787168463961</v>
      </c>
      <c r="LH42" s="37">
        <f>IF(LH$9="",0,SUMIFS(33:33,$9:$9,"&gt;="&amp;LH$9,$9:$9,"&lt;="&amp;LH$9-1+SUMIFS(conditions!53:53,conditions!$8:$8,"&lt;="&amp;LH$9,conditions!$9:$9,"&gt;="&amp;LH$9))+IF(LH$9-1+SUMIFS(conditions!53:53,conditions!$8:$8,"&lt;="&amp;LH$9,conditions!$9:$9,"&gt;="&amp;LH$9)&gt;EOMONTH($U$9,11),(1+conditions!$U$34)*SUMIFS(33:33,$9:$9,"&gt;="&amp;$U$9,$9:$9,"&lt;="&amp;$U$9+LH$9-1+SUMIFS(conditions!53:53,conditions!$8:$8,"&lt;="&amp;LH$9,conditions!$9:$9,"&gt;="&amp;LH$9)-EOMONTH($U$9,11)),0))</f>
        <v>6544.1901921263971</v>
      </c>
      <c r="LI42" s="37">
        <f>IF(LI$9="",0,SUMIFS(33:33,$9:$9,"&gt;="&amp;LI$9,$9:$9,"&lt;="&amp;LI$9-1+SUMIFS(conditions!53:53,conditions!$8:$8,"&lt;="&amp;LI$9,conditions!$9:$9,"&gt;="&amp;LI$9))+IF(LI$9-1+SUMIFS(conditions!53:53,conditions!$8:$8,"&lt;="&amp;LI$9,conditions!$9:$9,"&gt;="&amp;LI$9)&gt;EOMONTH($U$9,11),(1+conditions!$U$34)*SUMIFS(33:33,$9:$9,"&gt;="&amp;$U$9,$9:$9,"&lt;="&amp;$U$9+LI$9-1+SUMIFS(conditions!53:53,conditions!$8:$8,"&lt;="&amp;LI$9,conditions!$9:$9,"&gt;="&amp;LI$9)-EOMONTH($U$9,11)),0))</f>
        <v>6607.5501921263967</v>
      </c>
      <c r="LJ42" s="37">
        <f>IF(LJ$9="",0,SUMIFS(33:33,$9:$9,"&gt;="&amp;LJ$9,$9:$9,"&lt;="&amp;LJ$9-1+SUMIFS(conditions!53:53,conditions!$8:$8,"&lt;="&amp;LJ$9,conditions!$9:$9,"&gt;="&amp;LJ$9))+IF(LJ$9-1+SUMIFS(conditions!53:53,conditions!$8:$8,"&lt;="&amp;LJ$9,conditions!$9:$9,"&gt;="&amp;LJ$9)&gt;EOMONTH($U$9,11),(1+conditions!$U$34)*SUMIFS(33:33,$9:$9,"&gt;="&amp;$U$9,$9:$9,"&lt;="&amp;$U$9+LJ$9-1+SUMIFS(conditions!53:53,conditions!$8:$8,"&lt;="&amp;LJ$9,conditions!$9:$9,"&gt;="&amp;LJ$9)-EOMONTH($U$9,11)),0))</f>
        <v>6670.9101921263964</v>
      </c>
      <c r="LK42" s="37">
        <f>IF(LK$9="",0,SUMIFS(33:33,$9:$9,"&gt;="&amp;LK$9,$9:$9,"&lt;="&amp;LK$9-1+SUMIFS(conditions!53:53,conditions!$8:$8,"&lt;="&amp;LK$9,conditions!$9:$9,"&gt;="&amp;LK$9))+IF(LK$9-1+SUMIFS(conditions!53:53,conditions!$8:$8,"&lt;="&amp;LK$9,conditions!$9:$9,"&gt;="&amp;LK$9)&gt;EOMONTH($U$9,11),(1+conditions!$U$34)*SUMIFS(33:33,$9:$9,"&gt;="&amp;$U$9,$9:$9,"&lt;="&amp;$U$9+LK$9-1+SUMIFS(conditions!53:53,conditions!$8:$8,"&lt;="&amp;LK$9,conditions!$9:$9,"&gt;="&amp;LK$9)-EOMONTH($U$9,11)),0))</f>
        <v>6588.5616674063967</v>
      </c>
      <c r="LL42" s="37">
        <f>IF(LL$9="",0,SUMIFS(33:33,$9:$9,"&gt;="&amp;LL$9,$9:$9,"&lt;="&amp;LL$9-1+SUMIFS(conditions!53:53,conditions!$8:$8,"&lt;="&amp;LL$9,conditions!$9:$9,"&gt;="&amp;LL$9))+IF(LL$9-1+SUMIFS(conditions!53:53,conditions!$8:$8,"&lt;="&amp;LL$9,conditions!$9:$9,"&gt;="&amp;LL$9)&gt;EOMONTH($U$9,11),(1+conditions!$U$34)*SUMIFS(33:33,$9:$9,"&gt;="&amp;$U$9,$9:$9,"&lt;="&amp;$U$9+LL$9-1+SUMIFS(conditions!53:53,conditions!$8:$8,"&lt;="&amp;LL$9,conditions!$9:$9,"&gt;="&amp;LL$9)-EOMONTH($U$9,11)),0))</f>
        <v>6506.213142686398</v>
      </c>
      <c r="LM42" s="37">
        <f>IF(LM$9="",0,SUMIFS(33:33,$9:$9,"&gt;="&amp;LM$9,$9:$9,"&lt;="&amp;LM$9-1+SUMIFS(conditions!53:53,conditions!$8:$8,"&lt;="&amp;LM$9,conditions!$9:$9,"&gt;="&amp;LM$9))+IF(LM$9-1+SUMIFS(conditions!53:53,conditions!$8:$8,"&lt;="&amp;LM$9,conditions!$9:$9,"&gt;="&amp;LM$9)&gt;EOMONTH($U$9,11),(1+conditions!$U$34)*SUMIFS(33:33,$9:$9,"&gt;="&amp;$U$9,$9:$9,"&lt;="&amp;$U$9+LM$9-1+SUMIFS(conditions!53:53,conditions!$8:$8,"&lt;="&amp;LM$9,conditions!$9:$9,"&gt;="&amp;LM$9)-EOMONTH($U$9,11)),0))</f>
        <v>6487.224617966398</v>
      </c>
      <c r="LN42" s="37">
        <f>IF(LN$9="",0,SUMIFS(33:33,$9:$9,"&gt;="&amp;LN$9,$9:$9,"&lt;="&amp;LN$9-1+SUMIFS(conditions!53:53,conditions!$8:$8,"&lt;="&amp;LN$9,conditions!$9:$9,"&gt;="&amp;LN$9))+IF(LN$9-1+SUMIFS(conditions!53:53,conditions!$8:$8,"&lt;="&amp;LN$9,conditions!$9:$9,"&gt;="&amp;LN$9)&gt;EOMONTH($U$9,11),(1+conditions!$U$34)*SUMIFS(33:33,$9:$9,"&gt;="&amp;$U$9,$9:$9,"&lt;="&amp;$U$9+LN$9-1+SUMIFS(conditions!53:53,conditions!$8:$8,"&lt;="&amp;LN$9,conditions!$9:$9,"&gt;="&amp;LN$9)-EOMONTH($U$9,11)),0))</f>
        <v>6468.2360932463989</v>
      </c>
      <c r="LO42" s="37">
        <f>IF(LO$9="",0,SUMIFS(33:33,$9:$9,"&gt;="&amp;LO$9,$9:$9,"&lt;="&amp;LO$9-1+SUMIFS(conditions!53:53,conditions!$8:$8,"&lt;="&amp;LO$9,conditions!$9:$9,"&gt;="&amp;LO$9))+IF(LO$9-1+SUMIFS(conditions!53:53,conditions!$8:$8,"&lt;="&amp;LO$9,conditions!$9:$9,"&gt;="&amp;LO$9)&gt;EOMONTH($U$9,11),(1+conditions!$U$34)*SUMIFS(33:33,$9:$9,"&gt;="&amp;$U$9,$9:$9,"&lt;="&amp;$U$9+LO$9-1+SUMIFS(conditions!53:53,conditions!$8:$8,"&lt;="&amp;LO$9,conditions!$9:$9,"&gt;="&amp;LO$9)-EOMONTH($U$9,11)),0))</f>
        <v>6424.5430111103988</v>
      </c>
      <c r="LP42" s="37">
        <f>IF(LP$9="",0,SUMIFS(33:33,$9:$9,"&gt;="&amp;LP$9,$9:$9,"&lt;="&amp;LP$9-1+SUMIFS(conditions!53:53,conditions!$8:$8,"&lt;="&amp;LP$9,conditions!$9:$9,"&gt;="&amp;LP$9))+IF(LP$9-1+SUMIFS(conditions!53:53,conditions!$8:$8,"&lt;="&amp;LP$9,conditions!$9:$9,"&gt;="&amp;LP$9)&gt;EOMONTH($U$9,11),(1+conditions!$U$34)*SUMIFS(33:33,$9:$9,"&gt;="&amp;$U$9,$9:$9,"&lt;="&amp;$U$9+LP$9-1+SUMIFS(conditions!53:53,conditions!$8:$8,"&lt;="&amp;LP$9,conditions!$9:$9,"&gt;="&amp;LP$9)-EOMONTH($U$9,11)),0))</f>
        <v>6503.7430111103986</v>
      </c>
      <c r="LQ42" s="37">
        <f>IF(LQ$9="",0,SUMIFS(33:33,$9:$9,"&gt;="&amp;LQ$9,$9:$9,"&lt;="&amp;LQ$9-1+SUMIFS(conditions!53:53,conditions!$8:$8,"&lt;="&amp;LQ$9,conditions!$9:$9,"&gt;="&amp;LQ$9))+IF(LQ$9-1+SUMIFS(conditions!53:53,conditions!$8:$8,"&lt;="&amp;LQ$9,conditions!$9:$9,"&gt;="&amp;LQ$9)&gt;EOMONTH($U$9,11),(1+conditions!$U$34)*SUMIFS(33:33,$9:$9,"&gt;="&amp;$U$9,$9:$9,"&lt;="&amp;$U$9+LQ$9-1+SUMIFS(conditions!53:53,conditions!$8:$8,"&lt;="&amp;LQ$9,conditions!$9:$9,"&gt;="&amp;LQ$9)-EOMONTH($U$9,11)),0))</f>
        <v>6582.9430111103993</v>
      </c>
      <c r="LR42" s="37">
        <f>IF(LR$9="",0,SUMIFS(33:33,$9:$9,"&gt;="&amp;LR$9,$9:$9,"&lt;="&amp;LR$9-1+SUMIFS(conditions!53:53,conditions!$8:$8,"&lt;="&amp;LR$9,conditions!$9:$9,"&gt;="&amp;LR$9))+IF(LR$9-1+SUMIFS(conditions!53:53,conditions!$8:$8,"&lt;="&amp;LR$9,conditions!$9:$9,"&gt;="&amp;LR$9)&gt;EOMONTH($U$9,11),(1+conditions!$U$34)*SUMIFS(33:33,$9:$9,"&gt;="&amp;$U$9,$9:$9,"&lt;="&amp;$U$9+LR$9-1+SUMIFS(conditions!53:53,conditions!$8:$8,"&lt;="&amp;LR$9,conditions!$9:$9,"&gt;="&amp;LR$9)-EOMONTH($U$9,11)),0))</f>
        <v>6475.8899289744004</v>
      </c>
      <c r="LS42" s="37">
        <f>IF(LS$9="",0,SUMIFS(33:33,$9:$9,"&gt;="&amp;LS$9,$9:$9,"&lt;="&amp;LS$9-1+SUMIFS(conditions!53:53,conditions!$8:$8,"&lt;="&amp;LS$9,conditions!$9:$9,"&gt;="&amp;LS$9))+IF(LS$9-1+SUMIFS(conditions!53:53,conditions!$8:$8,"&lt;="&amp;LS$9,conditions!$9:$9,"&gt;="&amp;LS$9)&gt;EOMONTH($U$9,11),(1+conditions!$U$34)*SUMIFS(33:33,$9:$9,"&gt;="&amp;$U$9,$9:$9,"&lt;="&amp;$U$9+LS$9-1+SUMIFS(conditions!53:53,conditions!$8:$8,"&lt;="&amp;LS$9,conditions!$9:$9,"&gt;="&amp;LS$9)-EOMONTH($U$9,11)),0))</f>
        <v>6368.8368468383997</v>
      </c>
      <c r="LT42" s="37">
        <f>IF(LT$9="",0,SUMIFS(33:33,$9:$9,"&gt;="&amp;LT$9,$9:$9,"&lt;="&amp;LT$9-1+SUMIFS(conditions!53:53,conditions!$8:$8,"&lt;="&amp;LT$9,conditions!$9:$9,"&gt;="&amp;LT$9))+IF(LT$9-1+SUMIFS(conditions!53:53,conditions!$8:$8,"&lt;="&amp;LT$9,conditions!$9:$9,"&gt;="&amp;LT$9)&gt;EOMONTH($U$9,11),(1+conditions!$U$34)*SUMIFS(33:33,$9:$9,"&gt;="&amp;$U$9,$9:$9,"&lt;="&amp;$U$9+LT$9-1+SUMIFS(conditions!53:53,conditions!$8:$8,"&lt;="&amp;LT$9,conditions!$9:$9,"&gt;="&amp;LT$9)-EOMONTH($U$9,11)),0))</f>
        <v>6340.9837647024005</v>
      </c>
      <c r="LU42" s="37">
        <f>IF(LU$9="",0,SUMIFS(33:33,$9:$9,"&gt;="&amp;LU$9,$9:$9,"&lt;="&amp;LU$9-1+SUMIFS(conditions!53:53,conditions!$8:$8,"&lt;="&amp;LU$9,conditions!$9:$9,"&gt;="&amp;LU$9))+IF(LU$9-1+SUMIFS(conditions!53:53,conditions!$8:$8,"&lt;="&amp;LU$9,conditions!$9:$9,"&gt;="&amp;LU$9)&gt;EOMONTH($U$9,11),(1+conditions!$U$34)*SUMIFS(33:33,$9:$9,"&gt;="&amp;$U$9,$9:$9,"&lt;="&amp;$U$9+LU$9-1+SUMIFS(conditions!53:53,conditions!$8:$8,"&lt;="&amp;LU$9,conditions!$9:$9,"&gt;="&amp;LU$9)-EOMONTH($U$9,11)),0))</f>
        <v>6313.1306825664005</v>
      </c>
      <c r="LV42" s="37">
        <f>IF(LV$9="",0,SUMIFS(33:33,$9:$9,"&gt;="&amp;LV$9,$9:$9,"&lt;="&amp;LV$9-1+SUMIFS(conditions!53:53,conditions!$8:$8,"&lt;="&amp;LV$9,conditions!$9:$9,"&gt;="&amp;LV$9))+IF(LV$9-1+SUMIFS(conditions!53:53,conditions!$8:$8,"&lt;="&amp;LV$9,conditions!$9:$9,"&gt;="&amp;LV$9)&gt;EOMONTH($U$9,11),(1+conditions!$U$34)*SUMIFS(33:33,$9:$9,"&gt;="&amp;$U$9,$9:$9,"&lt;="&amp;$U$9+LV$9-1+SUMIFS(conditions!53:53,conditions!$8:$8,"&lt;="&amp;LV$9,conditions!$9:$9,"&gt;="&amp;LV$9)-EOMONTH($U$9,11)),0))</f>
        <v>6285.2776004304005</v>
      </c>
      <c r="LW42" s="37">
        <f>IF(LW$9="",0,SUMIFS(33:33,$9:$9,"&gt;="&amp;LW$9,$9:$9,"&lt;="&amp;LW$9-1+SUMIFS(conditions!53:53,conditions!$8:$8,"&lt;="&amp;LW$9,conditions!$9:$9,"&gt;="&amp;LW$9))+IF(LW$9-1+SUMIFS(conditions!53:53,conditions!$8:$8,"&lt;="&amp;LW$9,conditions!$9:$9,"&gt;="&amp;LW$9)&gt;EOMONTH($U$9,11),(1+conditions!$U$34)*SUMIFS(33:33,$9:$9,"&gt;="&amp;$U$9,$9:$9,"&lt;="&amp;$U$9+LW$9-1+SUMIFS(conditions!53:53,conditions!$8:$8,"&lt;="&amp;LW$9,conditions!$9:$9,"&gt;="&amp;LW$9)-EOMONTH($U$9,11)),0))</f>
        <v>6364.4776004304003</v>
      </c>
      <c r="LX42" s="37">
        <f>IF(LX$9="",0,SUMIFS(33:33,$9:$9,"&gt;="&amp;LX$9,$9:$9,"&lt;="&amp;LX$9-1+SUMIFS(conditions!53:53,conditions!$8:$8,"&lt;="&amp;LX$9,conditions!$9:$9,"&gt;="&amp;LX$9))+IF(LX$9-1+SUMIFS(conditions!53:53,conditions!$8:$8,"&lt;="&amp;LX$9,conditions!$9:$9,"&gt;="&amp;LX$9)&gt;EOMONTH($U$9,11),(1+conditions!$U$34)*SUMIFS(33:33,$9:$9,"&gt;="&amp;$U$9,$9:$9,"&lt;="&amp;$U$9+LX$9-1+SUMIFS(conditions!53:53,conditions!$8:$8,"&lt;="&amp;LX$9,conditions!$9:$9,"&gt;="&amp;LX$9)-EOMONTH($U$9,11)),0))</f>
        <v>6443.6776004304011</v>
      </c>
      <c r="LY42" s="37">
        <f>IF(LY$9="",0,SUMIFS(33:33,$9:$9,"&gt;="&amp;LY$9,$9:$9,"&lt;="&amp;LY$9-1+SUMIFS(conditions!53:53,conditions!$8:$8,"&lt;="&amp;LY$9,conditions!$9:$9,"&gt;="&amp;LY$9))+IF(LY$9-1+SUMIFS(conditions!53:53,conditions!$8:$8,"&lt;="&amp;LY$9,conditions!$9:$9,"&gt;="&amp;LY$9)&gt;EOMONTH($U$9,11),(1+conditions!$U$34)*SUMIFS(33:33,$9:$9,"&gt;="&amp;$U$9,$9:$9,"&lt;="&amp;$U$9+LY$9-1+SUMIFS(conditions!53:53,conditions!$8:$8,"&lt;="&amp;LY$9,conditions!$9:$9,"&gt;="&amp;LY$9)-EOMONTH($U$9,11)),0))</f>
        <v>6336.6245182944003</v>
      </c>
      <c r="LZ42" s="37">
        <f>IF(LZ$9="",0,SUMIFS(33:33,$9:$9,"&gt;="&amp;LZ$9,$9:$9,"&lt;="&amp;LZ$9-1+SUMIFS(conditions!53:53,conditions!$8:$8,"&lt;="&amp;LZ$9,conditions!$9:$9,"&gt;="&amp;LZ$9))+IF(LZ$9-1+SUMIFS(conditions!53:53,conditions!$8:$8,"&lt;="&amp;LZ$9,conditions!$9:$9,"&gt;="&amp;LZ$9)&gt;EOMONTH($U$9,11),(1+conditions!$U$34)*SUMIFS(33:33,$9:$9,"&gt;="&amp;$U$9,$9:$9,"&lt;="&amp;$U$9+LZ$9-1+SUMIFS(conditions!53:53,conditions!$8:$8,"&lt;="&amp;LZ$9,conditions!$9:$9,"&gt;="&amp;LZ$9)-EOMONTH($U$9,11)),0))</f>
        <v>6229.5714361584014</v>
      </c>
      <c r="MA42" s="37">
        <f>IF(MA$9="",0,SUMIFS(33:33,$9:$9,"&gt;="&amp;MA$9,$9:$9,"&lt;="&amp;MA$9-1+SUMIFS(conditions!53:53,conditions!$8:$8,"&lt;="&amp;MA$9,conditions!$9:$9,"&gt;="&amp;MA$9))+IF(MA$9-1+SUMIFS(conditions!53:53,conditions!$8:$8,"&lt;="&amp;MA$9,conditions!$9:$9,"&gt;="&amp;MA$9)&gt;EOMONTH($U$9,11),(1+conditions!$U$34)*SUMIFS(33:33,$9:$9,"&gt;="&amp;$U$9,$9:$9,"&lt;="&amp;$U$9+MA$9-1+SUMIFS(conditions!53:53,conditions!$8:$8,"&lt;="&amp;MA$9,conditions!$9:$9,"&gt;="&amp;MA$9)-EOMONTH($U$9,11)),0))</f>
        <v>6201.7183540224014</v>
      </c>
      <c r="MB42" s="37">
        <f>IF(MB$9="",0,SUMIFS(33:33,$9:$9,"&gt;="&amp;MB$9,$9:$9,"&lt;="&amp;MB$9-1+SUMIFS(conditions!53:53,conditions!$8:$8,"&lt;="&amp;MB$9,conditions!$9:$9,"&gt;="&amp;MB$9))+IF(MB$9-1+SUMIFS(conditions!53:53,conditions!$8:$8,"&lt;="&amp;MB$9,conditions!$9:$9,"&gt;="&amp;MB$9)&gt;EOMONTH($U$9,11),(1+conditions!$U$34)*SUMIFS(33:33,$9:$9,"&gt;="&amp;$U$9,$9:$9,"&lt;="&amp;$U$9+MB$9-1+SUMIFS(conditions!53:53,conditions!$8:$8,"&lt;="&amp;MB$9,conditions!$9:$9,"&gt;="&amp;MB$9)-EOMONTH($U$9,11)),0))</f>
        <v>6173.8652718864014</v>
      </c>
      <c r="MC42" s="37">
        <f>IF(MC$9="",0,SUMIFS(33:33,$9:$9,"&gt;="&amp;MC$9,$9:$9,"&lt;="&amp;MC$9-1+SUMIFS(conditions!53:53,conditions!$8:$8,"&lt;="&amp;MC$9,conditions!$9:$9,"&gt;="&amp;MC$9))+IF(MC$9-1+SUMIFS(conditions!53:53,conditions!$8:$8,"&lt;="&amp;MC$9,conditions!$9:$9,"&gt;="&amp;MC$9)&gt;EOMONTH($U$9,11),(1+conditions!$U$34)*SUMIFS(33:33,$9:$9,"&gt;="&amp;$U$9,$9:$9,"&lt;="&amp;$U$9+MC$9-1+SUMIFS(conditions!53:53,conditions!$8:$8,"&lt;="&amp;MC$9,conditions!$9:$9,"&gt;="&amp;MC$9)-EOMONTH($U$9,11)),0))</f>
        <v>6146.0121897504014</v>
      </c>
      <c r="MD42" s="37">
        <f>IF(MD$9="",0,SUMIFS(33:33,$9:$9,"&gt;="&amp;MD$9,$9:$9,"&lt;="&amp;MD$9-1+SUMIFS(conditions!53:53,conditions!$8:$8,"&lt;="&amp;MD$9,conditions!$9:$9,"&gt;="&amp;MD$9))+IF(MD$9-1+SUMIFS(conditions!53:53,conditions!$8:$8,"&lt;="&amp;MD$9,conditions!$9:$9,"&gt;="&amp;MD$9)&gt;EOMONTH($U$9,11),(1+conditions!$U$34)*SUMIFS(33:33,$9:$9,"&gt;="&amp;$U$9,$9:$9,"&lt;="&amp;$U$9+MD$9-1+SUMIFS(conditions!53:53,conditions!$8:$8,"&lt;="&amp;MD$9,conditions!$9:$9,"&gt;="&amp;MD$9)-EOMONTH($U$9,11)),0))</f>
        <v>6225.2121897504021</v>
      </c>
      <c r="ME42" s="37">
        <f>IF(ME$9="",0,SUMIFS(33:33,$9:$9,"&gt;="&amp;ME$9,$9:$9,"&lt;="&amp;ME$9-1+SUMIFS(conditions!53:53,conditions!$8:$8,"&lt;="&amp;ME$9,conditions!$9:$9,"&gt;="&amp;ME$9))+IF(ME$9-1+SUMIFS(conditions!53:53,conditions!$8:$8,"&lt;="&amp;ME$9,conditions!$9:$9,"&gt;="&amp;ME$9)&gt;EOMONTH($U$9,11),(1+conditions!$U$34)*SUMIFS(33:33,$9:$9,"&gt;="&amp;$U$9,$9:$9,"&lt;="&amp;$U$9+ME$9-1+SUMIFS(conditions!53:53,conditions!$8:$8,"&lt;="&amp;ME$9,conditions!$9:$9,"&gt;="&amp;ME$9)-EOMONTH($U$9,11)),0))</f>
        <v>6304.412189750401</v>
      </c>
      <c r="MF42" s="37">
        <f>IF(MF$9="",0,SUMIFS(33:33,$9:$9,"&gt;="&amp;MF$9,$9:$9,"&lt;="&amp;MF$9-1+SUMIFS(conditions!53:53,conditions!$8:$8,"&lt;="&amp;MF$9,conditions!$9:$9,"&gt;="&amp;MF$9))+IF(MF$9-1+SUMIFS(conditions!53:53,conditions!$8:$8,"&lt;="&amp;MF$9,conditions!$9:$9,"&gt;="&amp;MF$9)&gt;EOMONTH($U$9,11),(1+conditions!$U$34)*SUMIFS(33:33,$9:$9,"&gt;="&amp;$U$9,$9:$9,"&lt;="&amp;$U$9+MF$9-1+SUMIFS(conditions!53:53,conditions!$8:$8,"&lt;="&amp;MF$9,conditions!$9:$9,"&gt;="&amp;MF$9)-EOMONTH($U$9,11)),0))</f>
        <v>6197.3591076144021</v>
      </c>
      <c r="MG42" s="37">
        <f>IF(MG$9="",0,SUMIFS(33:33,$9:$9,"&gt;="&amp;MG$9,$9:$9,"&lt;="&amp;MG$9-1+SUMIFS(conditions!53:53,conditions!$8:$8,"&lt;="&amp;MG$9,conditions!$9:$9,"&gt;="&amp;MG$9))+IF(MG$9-1+SUMIFS(conditions!53:53,conditions!$8:$8,"&lt;="&amp;MG$9,conditions!$9:$9,"&gt;="&amp;MG$9)&gt;EOMONTH($U$9,11),(1+conditions!$U$34)*SUMIFS(33:33,$9:$9,"&gt;="&amp;$U$9,$9:$9,"&lt;="&amp;$U$9+MG$9-1+SUMIFS(conditions!53:53,conditions!$8:$8,"&lt;="&amp;MG$9,conditions!$9:$9,"&gt;="&amp;MG$9)-EOMONTH($U$9,11)),0))</f>
        <v>6090.3060254784014</v>
      </c>
      <c r="MH42" s="37">
        <f>IF(MH$9="",0,SUMIFS(33:33,$9:$9,"&gt;="&amp;MH$9,$9:$9,"&lt;="&amp;MH$9-1+SUMIFS(conditions!53:53,conditions!$8:$8,"&lt;="&amp;MH$9,conditions!$9:$9,"&gt;="&amp;MH$9))+IF(MH$9-1+SUMIFS(conditions!53:53,conditions!$8:$8,"&lt;="&amp;MH$9,conditions!$9:$9,"&gt;="&amp;MH$9)&gt;EOMONTH($U$9,11),(1+conditions!$U$34)*SUMIFS(33:33,$9:$9,"&gt;="&amp;$U$9,$9:$9,"&lt;="&amp;$U$9+MH$9-1+SUMIFS(conditions!53:53,conditions!$8:$8,"&lt;="&amp;MH$9,conditions!$9:$9,"&gt;="&amp;MH$9)-EOMONTH($U$9,11)),0))</f>
        <v>6062.4529433424013</v>
      </c>
      <c r="MI42" s="37">
        <f>IF(MI$9="",0,SUMIFS(33:33,$9:$9,"&gt;="&amp;MI$9,$9:$9,"&lt;="&amp;MI$9-1+SUMIFS(conditions!53:53,conditions!$8:$8,"&lt;="&amp;MI$9,conditions!$9:$9,"&gt;="&amp;MI$9))+IF(MI$9-1+SUMIFS(conditions!53:53,conditions!$8:$8,"&lt;="&amp;MI$9,conditions!$9:$9,"&gt;="&amp;MI$9)&gt;EOMONTH($U$9,11),(1+conditions!$U$34)*SUMIFS(33:33,$9:$9,"&gt;="&amp;$U$9,$9:$9,"&lt;="&amp;$U$9+MI$9-1+SUMIFS(conditions!53:53,conditions!$8:$8,"&lt;="&amp;MI$9,conditions!$9:$9,"&gt;="&amp;MI$9)-EOMONTH($U$9,11)),0))</f>
        <v>6034.5998612064013</v>
      </c>
      <c r="MJ42" s="37">
        <f>IF(MJ$9="",0,SUMIFS(33:33,$9:$9,"&gt;="&amp;MJ$9,$9:$9,"&lt;="&amp;MJ$9-1+SUMIFS(conditions!53:53,conditions!$8:$8,"&lt;="&amp;MJ$9,conditions!$9:$9,"&gt;="&amp;MJ$9))+IF(MJ$9-1+SUMIFS(conditions!53:53,conditions!$8:$8,"&lt;="&amp;MJ$9,conditions!$9:$9,"&gt;="&amp;MJ$9)&gt;EOMONTH($U$9,11),(1+conditions!$U$34)*SUMIFS(33:33,$9:$9,"&gt;="&amp;$U$9,$9:$9,"&lt;="&amp;$U$9+MJ$9-1+SUMIFS(conditions!53:53,conditions!$8:$8,"&lt;="&amp;MJ$9,conditions!$9:$9,"&gt;="&amp;MJ$9)-EOMONTH($U$9,11)),0))</f>
        <v>6006.7467790704013</v>
      </c>
      <c r="MK42" s="37">
        <f>IF(MK$9="",0,SUMIFS(33:33,$9:$9,"&gt;="&amp;MK$9,$9:$9,"&lt;="&amp;MK$9-1+SUMIFS(conditions!53:53,conditions!$8:$8,"&lt;="&amp;MK$9,conditions!$9:$9,"&gt;="&amp;MK$9))+IF(MK$9-1+SUMIFS(conditions!53:53,conditions!$8:$8,"&lt;="&amp;MK$9,conditions!$9:$9,"&gt;="&amp;MK$9)&gt;EOMONTH($U$9,11),(1+conditions!$U$34)*SUMIFS(33:33,$9:$9,"&gt;="&amp;$U$9,$9:$9,"&lt;="&amp;$U$9+MK$9-1+SUMIFS(conditions!53:53,conditions!$8:$8,"&lt;="&amp;MK$9,conditions!$9:$9,"&gt;="&amp;MK$9)-EOMONTH($U$9,11)),0))</f>
        <v>6085.9467790704011</v>
      </c>
      <c r="ML42" s="37">
        <f>IF(ML$9="",0,SUMIFS(33:33,$9:$9,"&gt;="&amp;ML$9,$9:$9,"&lt;="&amp;ML$9-1+SUMIFS(conditions!53:53,conditions!$8:$8,"&lt;="&amp;ML$9,conditions!$9:$9,"&gt;="&amp;ML$9))+IF(ML$9-1+SUMIFS(conditions!53:53,conditions!$8:$8,"&lt;="&amp;ML$9,conditions!$9:$9,"&gt;="&amp;ML$9)&gt;EOMONTH($U$9,11),(1+conditions!$U$34)*SUMIFS(33:33,$9:$9,"&gt;="&amp;$U$9,$9:$9,"&lt;="&amp;$U$9+ML$9-1+SUMIFS(conditions!53:53,conditions!$8:$8,"&lt;="&amp;ML$9,conditions!$9:$9,"&gt;="&amp;ML$9)-EOMONTH($U$9,11)),0))</f>
        <v>6165.146779070401</v>
      </c>
      <c r="MM42" s="37">
        <f>IF(MM$9="",0,SUMIFS(33:33,$9:$9,"&gt;="&amp;MM$9,$9:$9,"&lt;="&amp;MM$9-1+SUMIFS(conditions!53:53,conditions!$8:$8,"&lt;="&amp;MM$9,conditions!$9:$9,"&gt;="&amp;MM$9))+IF(MM$9-1+SUMIFS(conditions!53:53,conditions!$8:$8,"&lt;="&amp;MM$9,conditions!$9:$9,"&gt;="&amp;MM$9)&gt;EOMONTH($U$9,11),(1+conditions!$U$34)*SUMIFS(33:33,$9:$9,"&gt;="&amp;$U$9,$9:$9,"&lt;="&amp;$U$9+MM$9-1+SUMIFS(conditions!53:53,conditions!$8:$8,"&lt;="&amp;MM$9,conditions!$9:$9,"&gt;="&amp;MM$9)-EOMONTH($U$9,11)),0))</f>
        <v>6058.0936969344002</v>
      </c>
      <c r="MN42" s="37">
        <f>IF(MN$9="",0,SUMIFS(33:33,$9:$9,"&gt;="&amp;MN$9,$9:$9,"&lt;="&amp;MN$9-1+SUMIFS(conditions!53:53,conditions!$8:$8,"&lt;="&amp;MN$9,conditions!$9:$9,"&gt;="&amp;MN$9))+IF(MN$9-1+SUMIFS(conditions!53:53,conditions!$8:$8,"&lt;="&amp;MN$9,conditions!$9:$9,"&gt;="&amp;MN$9)&gt;EOMONTH($U$9,11),(1+conditions!$U$34)*SUMIFS(33:33,$9:$9,"&gt;="&amp;$U$9,$9:$9,"&lt;="&amp;$U$9+MN$9-1+SUMIFS(conditions!53:53,conditions!$8:$8,"&lt;="&amp;MN$9,conditions!$9:$9,"&gt;="&amp;MN$9)-EOMONTH($U$9,11)),0))</f>
        <v>5951.0406147984013</v>
      </c>
      <c r="MO42" s="37">
        <f>IF(MO$9="",0,SUMIFS(33:33,$9:$9,"&gt;="&amp;MO$9,$9:$9,"&lt;="&amp;MO$9-1+SUMIFS(conditions!53:53,conditions!$8:$8,"&lt;="&amp;MO$9,conditions!$9:$9,"&gt;="&amp;MO$9))+IF(MO$9-1+SUMIFS(conditions!53:53,conditions!$8:$8,"&lt;="&amp;MO$9,conditions!$9:$9,"&gt;="&amp;MO$9)&gt;EOMONTH($U$9,11),(1+conditions!$U$34)*SUMIFS(33:33,$9:$9,"&gt;="&amp;$U$9,$9:$9,"&lt;="&amp;$U$9+MO$9-1+SUMIFS(conditions!53:53,conditions!$8:$8,"&lt;="&amp;MO$9,conditions!$9:$9,"&gt;="&amp;MO$9)-EOMONTH($U$9,11)),0))</f>
        <v>5923.1875326624013</v>
      </c>
      <c r="MP42" s="37">
        <f>IF(MP$9="",0,SUMIFS(33:33,$9:$9,"&gt;="&amp;MP$9,$9:$9,"&lt;="&amp;MP$9-1+SUMIFS(conditions!53:53,conditions!$8:$8,"&lt;="&amp;MP$9,conditions!$9:$9,"&gt;="&amp;MP$9))+IF(MP$9-1+SUMIFS(conditions!53:53,conditions!$8:$8,"&lt;="&amp;MP$9,conditions!$9:$9,"&gt;="&amp;MP$9)&gt;EOMONTH($U$9,11),(1+conditions!$U$34)*SUMIFS(33:33,$9:$9,"&gt;="&amp;$U$9,$9:$9,"&lt;="&amp;$U$9+MP$9-1+SUMIFS(conditions!53:53,conditions!$8:$8,"&lt;="&amp;MP$9,conditions!$9:$9,"&gt;="&amp;MP$9)-EOMONTH($U$9,11)),0))</f>
        <v>5895.3344505264004</v>
      </c>
      <c r="MQ42" s="37">
        <f>IF(MQ$9="",0,SUMIFS(33:33,$9:$9,"&gt;="&amp;MQ$9,$9:$9,"&lt;="&amp;MQ$9-1+SUMIFS(conditions!53:53,conditions!$8:$8,"&lt;="&amp;MQ$9,conditions!$9:$9,"&gt;="&amp;MQ$9))+IF(MQ$9-1+SUMIFS(conditions!53:53,conditions!$8:$8,"&lt;="&amp;MQ$9,conditions!$9:$9,"&gt;="&amp;MQ$9)&gt;EOMONTH($U$9,11),(1+conditions!$U$34)*SUMIFS(33:33,$9:$9,"&gt;="&amp;$U$9,$9:$9,"&lt;="&amp;$U$9+MQ$9-1+SUMIFS(conditions!53:53,conditions!$8:$8,"&lt;="&amp;MQ$9,conditions!$9:$9,"&gt;="&amp;MQ$9)-EOMONTH($U$9,11)),0))</f>
        <v>5867.4813683904003</v>
      </c>
      <c r="MR42" s="37">
        <f>IF(MR$9="",0,SUMIFS(33:33,$9:$9,"&gt;="&amp;MR$9,$9:$9,"&lt;="&amp;MR$9-1+SUMIFS(conditions!53:53,conditions!$8:$8,"&lt;="&amp;MR$9,conditions!$9:$9,"&gt;="&amp;MR$9))+IF(MR$9-1+SUMIFS(conditions!53:53,conditions!$8:$8,"&lt;="&amp;MR$9,conditions!$9:$9,"&gt;="&amp;MR$9)&gt;EOMONTH($U$9,11),(1+conditions!$U$34)*SUMIFS(33:33,$9:$9,"&gt;="&amp;$U$9,$9:$9,"&lt;="&amp;$U$9+MR$9-1+SUMIFS(conditions!53:53,conditions!$8:$8,"&lt;="&amp;MR$9,conditions!$9:$9,"&gt;="&amp;MR$9)-EOMONTH($U$9,11)),0))</f>
        <v>5946.6813683904002</v>
      </c>
      <c r="MS42" s="37">
        <f>IF(MS$9="",0,SUMIFS(33:33,$9:$9,"&gt;="&amp;MS$9,$9:$9,"&lt;="&amp;MS$9-1+SUMIFS(conditions!53:53,conditions!$8:$8,"&lt;="&amp;MS$9,conditions!$9:$9,"&gt;="&amp;MS$9))+IF(MS$9-1+SUMIFS(conditions!53:53,conditions!$8:$8,"&lt;="&amp;MS$9,conditions!$9:$9,"&gt;="&amp;MS$9)&gt;EOMONTH($U$9,11),(1+conditions!$U$34)*SUMIFS(33:33,$9:$9,"&gt;="&amp;$U$9,$9:$9,"&lt;="&amp;$U$9+MS$9-1+SUMIFS(conditions!53:53,conditions!$8:$8,"&lt;="&amp;MS$9,conditions!$9:$9,"&gt;="&amp;MS$9)-EOMONTH($U$9,11)),0))</f>
        <v>6025.8813683904009</v>
      </c>
      <c r="MT42" s="37">
        <f>IF(MT$9="",0,SUMIFS(33:33,$9:$9,"&gt;="&amp;MT$9,$9:$9,"&lt;="&amp;MT$9-1+SUMIFS(conditions!53:53,conditions!$8:$8,"&lt;="&amp;MT$9,conditions!$9:$9,"&gt;="&amp;MT$9))+IF(MT$9-1+SUMIFS(conditions!53:53,conditions!$8:$8,"&lt;="&amp;MT$9,conditions!$9:$9,"&gt;="&amp;MT$9)&gt;EOMONTH($U$9,11),(1+conditions!$U$34)*SUMIFS(33:33,$9:$9,"&gt;="&amp;$U$9,$9:$9,"&lt;="&amp;$U$9+MT$9-1+SUMIFS(conditions!53:53,conditions!$8:$8,"&lt;="&amp;MT$9,conditions!$9:$9,"&gt;="&amp;MT$9)-EOMONTH($U$9,11)),0))</f>
        <v>5897.4176698272004</v>
      </c>
      <c r="MU42" s="37">
        <f>IF(MU$9="",0,SUMIFS(33:33,$9:$9,"&gt;="&amp;MU$9,$9:$9,"&lt;="&amp;MU$9-1+SUMIFS(conditions!53:53,conditions!$8:$8,"&lt;="&amp;MU$9,conditions!$9:$9,"&gt;="&amp;MU$9))+IF(MU$9-1+SUMIFS(conditions!53:53,conditions!$8:$8,"&lt;="&amp;MU$9,conditions!$9:$9,"&gt;="&amp;MU$9)&gt;EOMONTH($U$9,11),(1+conditions!$U$34)*SUMIFS(33:33,$9:$9,"&gt;="&amp;$U$9,$9:$9,"&lt;="&amp;$U$9+MU$9-1+SUMIFS(conditions!53:53,conditions!$8:$8,"&lt;="&amp;MU$9,conditions!$9:$9,"&gt;="&amp;MU$9)-EOMONTH($U$9,11)),0))</f>
        <v>5768.9539712639998</v>
      </c>
      <c r="MV42" s="37">
        <f>IF(MV$9="",0,SUMIFS(33:33,$9:$9,"&gt;="&amp;MV$9,$9:$9,"&lt;="&amp;MV$9-1+SUMIFS(conditions!53:53,conditions!$8:$8,"&lt;="&amp;MV$9,conditions!$9:$9,"&gt;="&amp;MV$9))+IF(MV$9-1+SUMIFS(conditions!53:53,conditions!$8:$8,"&lt;="&amp;MV$9,conditions!$9:$9,"&gt;="&amp;MV$9)&gt;EOMONTH($U$9,11),(1+conditions!$U$34)*SUMIFS(33:33,$9:$9,"&gt;="&amp;$U$9,$9:$9,"&lt;="&amp;$U$9+MV$9-1+SUMIFS(conditions!53:53,conditions!$8:$8,"&lt;="&amp;MV$9,conditions!$9:$9,"&gt;="&amp;MV$9)-EOMONTH($U$9,11)),0))</f>
        <v>5693.2902727008004</v>
      </c>
      <c r="MW42" s="37">
        <f>IF(MW$9="",0,SUMIFS(33:33,$9:$9,"&gt;="&amp;MW$9,$9:$9,"&lt;="&amp;MW$9-1+SUMIFS(conditions!53:53,conditions!$8:$8,"&lt;="&amp;MW$9,conditions!$9:$9,"&gt;="&amp;MW$9))+IF(MW$9-1+SUMIFS(conditions!53:53,conditions!$8:$8,"&lt;="&amp;MW$9,conditions!$9:$9,"&gt;="&amp;MW$9)&gt;EOMONTH($U$9,11),(1+conditions!$U$34)*SUMIFS(33:33,$9:$9,"&gt;="&amp;$U$9,$9:$9,"&lt;="&amp;$U$9+MW$9-1+SUMIFS(conditions!53:53,conditions!$8:$8,"&lt;="&amp;MW$9,conditions!$9:$9,"&gt;="&amp;MW$9)-EOMONTH($U$9,11)),0))</f>
        <v>5617.6265741376001</v>
      </c>
      <c r="MX42" s="37">
        <f>IF(MX$9="",0,SUMIFS(33:33,$9:$9,"&gt;="&amp;MX$9,$9:$9,"&lt;="&amp;MX$9-1+SUMIFS(conditions!53:53,conditions!$8:$8,"&lt;="&amp;MX$9,conditions!$9:$9,"&gt;="&amp;MX$9))+IF(MX$9-1+SUMIFS(conditions!53:53,conditions!$8:$8,"&lt;="&amp;MX$9,conditions!$9:$9,"&gt;="&amp;MX$9)&gt;EOMONTH($U$9,11),(1+conditions!$U$34)*SUMIFS(33:33,$9:$9,"&gt;="&amp;$U$9,$9:$9,"&lt;="&amp;$U$9+MX$9-1+SUMIFS(conditions!53:53,conditions!$8:$8,"&lt;="&amp;MX$9,conditions!$9:$9,"&gt;="&amp;MX$9)-EOMONTH($U$9,11)),0))</f>
        <v>5541.9628755743997</v>
      </c>
      <c r="MY42" s="37">
        <f>IF(MY$9="",0,SUMIFS(33:33,$9:$9,"&gt;="&amp;MY$9,$9:$9,"&lt;="&amp;MY$9-1+SUMIFS(conditions!53:53,conditions!$8:$8,"&lt;="&amp;MY$9,conditions!$9:$9,"&gt;="&amp;MY$9))+IF(MY$9-1+SUMIFS(conditions!53:53,conditions!$8:$8,"&lt;="&amp;MY$9,conditions!$9:$9,"&gt;="&amp;MY$9)&gt;EOMONTH($U$9,11),(1+conditions!$U$34)*SUMIFS(33:33,$9:$9,"&gt;="&amp;$U$9,$9:$9,"&lt;="&amp;$U$9+MY$9-1+SUMIFS(conditions!53:53,conditions!$8:$8,"&lt;="&amp;MY$9,conditions!$9:$9,"&gt;="&amp;MY$9)-EOMONTH($U$9,11)),0))</f>
        <v>5594.7628755744008</v>
      </c>
      <c r="MZ42" s="37">
        <f>IF(MZ$9="",0,SUMIFS(33:33,$9:$9,"&gt;="&amp;MZ$9,$9:$9,"&lt;="&amp;MZ$9-1+SUMIFS(conditions!53:53,conditions!$8:$8,"&lt;="&amp;MZ$9,conditions!$9:$9,"&gt;="&amp;MZ$9))+IF(MZ$9-1+SUMIFS(conditions!53:53,conditions!$8:$8,"&lt;="&amp;MZ$9,conditions!$9:$9,"&gt;="&amp;MZ$9)&gt;EOMONTH($U$9,11),(1+conditions!$U$34)*SUMIFS(33:33,$9:$9,"&gt;="&amp;$U$9,$9:$9,"&lt;="&amp;$U$9+MZ$9-1+SUMIFS(conditions!53:53,conditions!$8:$8,"&lt;="&amp;MZ$9,conditions!$9:$9,"&gt;="&amp;MZ$9)-EOMONTH($U$9,11)),0))</f>
        <v>5647.5628755744001</v>
      </c>
      <c r="NA42" s="37">
        <f>IF(NA$9="",0,SUMIFS(33:33,$9:$9,"&gt;="&amp;NA$9,$9:$9,"&lt;="&amp;NA$9-1+SUMIFS(conditions!53:53,conditions!$8:$8,"&lt;="&amp;NA$9,conditions!$9:$9,"&gt;="&amp;NA$9))+IF(NA$9-1+SUMIFS(conditions!53:53,conditions!$8:$8,"&lt;="&amp;NA$9,conditions!$9:$9,"&gt;="&amp;NA$9)&gt;EOMONTH($U$9,11),(1+conditions!$U$34)*SUMIFS(33:33,$9:$9,"&gt;="&amp;$U$9,$9:$9,"&lt;="&amp;$U$9+NA$9-1+SUMIFS(conditions!53:53,conditions!$8:$8,"&lt;="&amp;NA$9,conditions!$9:$9,"&gt;="&amp;NA$9)-EOMONTH($U$9,11)),0))</f>
        <v>5519.0991770111996</v>
      </c>
      <c r="NB42" s="37">
        <f>IF(NB$9="",0,SUMIFS(33:33,$9:$9,"&gt;="&amp;NB$9,$9:$9,"&lt;="&amp;NB$9-1+SUMIFS(conditions!53:53,conditions!$8:$8,"&lt;="&amp;NB$9,conditions!$9:$9,"&gt;="&amp;NB$9))+IF(NB$9-1+SUMIFS(conditions!53:53,conditions!$8:$8,"&lt;="&amp;NB$9,conditions!$9:$9,"&gt;="&amp;NB$9)&gt;EOMONTH($U$9,11),(1+conditions!$U$34)*SUMIFS(33:33,$9:$9,"&gt;="&amp;$U$9,$9:$9,"&lt;="&amp;$U$9+NB$9-1+SUMIFS(conditions!53:53,conditions!$8:$8,"&lt;="&amp;NB$9,conditions!$9:$9,"&gt;="&amp;NB$9)-EOMONTH($U$9,11)),0))</f>
        <v>5390.635478448</v>
      </c>
      <c r="NC42" s="37">
        <f>IF(NC$9="",0,SUMIFS(33:33,$9:$9,"&gt;="&amp;NC$9,$9:$9,"&lt;="&amp;NC$9-1+SUMIFS(conditions!53:53,conditions!$8:$8,"&lt;="&amp;NC$9,conditions!$9:$9,"&gt;="&amp;NC$9))+IF(NC$9-1+SUMIFS(conditions!53:53,conditions!$8:$8,"&lt;="&amp;NC$9,conditions!$9:$9,"&gt;="&amp;NC$9)&gt;EOMONTH($U$9,11),(1+conditions!$U$34)*SUMIFS(33:33,$9:$9,"&gt;="&amp;$U$9,$9:$9,"&lt;="&amp;$U$9+NC$9-1+SUMIFS(conditions!53:53,conditions!$8:$8,"&lt;="&amp;NC$9,conditions!$9:$9,"&gt;="&amp;NC$9)-EOMONTH($U$9,11)),0))</f>
        <v>5314.9717798848005</v>
      </c>
      <c r="ND42" s="37">
        <f>IF(ND$9="",0,SUMIFS(33:33,$9:$9,"&gt;="&amp;ND$9,$9:$9,"&lt;="&amp;ND$9-1+SUMIFS(conditions!53:53,conditions!$8:$8,"&lt;="&amp;ND$9,conditions!$9:$9,"&gt;="&amp;ND$9))+IF(ND$9-1+SUMIFS(conditions!53:53,conditions!$8:$8,"&lt;="&amp;ND$9,conditions!$9:$9,"&gt;="&amp;ND$9)&gt;EOMONTH($U$9,11),(1+conditions!$U$34)*SUMIFS(33:33,$9:$9,"&gt;="&amp;$U$9,$9:$9,"&lt;="&amp;$U$9+ND$9-1+SUMIFS(conditions!53:53,conditions!$8:$8,"&lt;="&amp;ND$9,conditions!$9:$9,"&gt;="&amp;ND$9)-EOMONTH($U$9,11)),0))</f>
        <v>5239.3080813216002</v>
      </c>
      <c r="NE42" s="37">
        <f>IF(NE$9="",0,SUMIFS(33:33,$9:$9,"&gt;="&amp;NE$9,$9:$9,"&lt;="&amp;NE$9-1+SUMIFS(conditions!53:53,conditions!$8:$8,"&lt;="&amp;NE$9,conditions!$9:$9,"&gt;="&amp;NE$9))+IF(NE$9-1+SUMIFS(conditions!53:53,conditions!$8:$8,"&lt;="&amp;NE$9,conditions!$9:$9,"&gt;="&amp;NE$9)&gt;EOMONTH($U$9,11),(1+conditions!$U$34)*SUMIFS(33:33,$9:$9,"&gt;="&amp;$U$9,$9:$9,"&lt;="&amp;$U$9+NE$9-1+SUMIFS(conditions!53:53,conditions!$8:$8,"&lt;="&amp;NE$9,conditions!$9:$9,"&gt;="&amp;NE$9)-EOMONTH($U$9,11)),0))</f>
        <v>5163.6443827583998</v>
      </c>
      <c r="NF42" s="37">
        <f>IF(NF$9="",0,SUMIFS(33:33,$9:$9,"&gt;="&amp;NF$9,$9:$9,"&lt;="&amp;NF$9-1+SUMIFS(conditions!53:53,conditions!$8:$8,"&lt;="&amp;NF$9,conditions!$9:$9,"&gt;="&amp;NF$9))+IF(NF$9-1+SUMIFS(conditions!53:53,conditions!$8:$8,"&lt;="&amp;NF$9,conditions!$9:$9,"&gt;="&amp;NF$9)&gt;EOMONTH($U$9,11),(1+conditions!$U$34)*SUMIFS(33:33,$9:$9,"&gt;="&amp;$U$9,$9:$9,"&lt;="&amp;$U$9+NF$9-1+SUMIFS(conditions!53:53,conditions!$8:$8,"&lt;="&amp;NF$9,conditions!$9:$9,"&gt;="&amp;NF$9)-EOMONTH($U$9,11)),0))</f>
        <v>5216.4443827584</v>
      </c>
      <c r="NG42" s="37">
        <f>IF(NG$9="",0,SUMIFS(33:33,$9:$9,"&gt;="&amp;NG$9,$9:$9,"&lt;="&amp;NG$9-1+SUMIFS(conditions!53:53,conditions!$8:$8,"&lt;="&amp;NG$9,conditions!$9:$9,"&gt;="&amp;NG$9))+IF(NG$9-1+SUMIFS(conditions!53:53,conditions!$8:$8,"&lt;="&amp;NG$9,conditions!$9:$9,"&gt;="&amp;NG$9)&gt;EOMONTH($U$9,11),(1+conditions!$U$34)*SUMIFS(33:33,$9:$9,"&gt;="&amp;$U$9,$9:$9,"&lt;="&amp;$U$9+NG$9-1+SUMIFS(conditions!53:53,conditions!$8:$8,"&lt;="&amp;NG$9,conditions!$9:$9,"&gt;="&amp;NG$9)-EOMONTH($U$9,11)),0))</f>
        <v>5269.2443827584002</v>
      </c>
      <c r="NH42" s="37">
        <f>IF(NH$9="",0,SUMIFS(33:33,$9:$9,"&gt;="&amp;NH$9,$9:$9,"&lt;="&amp;NH$9-1+SUMIFS(conditions!53:53,conditions!$8:$8,"&lt;="&amp;NH$9,conditions!$9:$9,"&gt;="&amp;NH$9))+IF(NH$9-1+SUMIFS(conditions!53:53,conditions!$8:$8,"&lt;="&amp;NH$9,conditions!$9:$9,"&gt;="&amp;NH$9)&gt;EOMONTH($U$9,11),(1+conditions!$U$34)*SUMIFS(33:33,$9:$9,"&gt;="&amp;$U$9,$9:$9,"&lt;="&amp;$U$9+NH$9-1+SUMIFS(conditions!53:53,conditions!$8:$8,"&lt;="&amp;NH$9,conditions!$9:$9,"&gt;="&amp;NH$9)-EOMONTH($U$9,11)),0))</f>
        <v>5140.7806841951997</v>
      </c>
      <c r="NI42" s="37">
        <f>IF(NI$9="",0,SUMIFS(33:33,$9:$9,"&gt;="&amp;NI$9,$9:$9,"&lt;="&amp;NI$9-1+SUMIFS(conditions!53:53,conditions!$8:$8,"&lt;="&amp;NI$9,conditions!$9:$9,"&gt;="&amp;NI$9))+IF(NI$9-1+SUMIFS(conditions!53:53,conditions!$8:$8,"&lt;="&amp;NI$9,conditions!$9:$9,"&gt;="&amp;NI$9)&gt;EOMONTH($U$9,11),(1+conditions!$U$34)*SUMIFS(33:33,$9:$9,"&gt;="&amp;$U$9,$9:$9,"&lt;="&amp;$U$9+NI$9-1+SUMIFS(conditions!53:53,conditions!$8:$8,"&lt;="&amp;NI$9,conditions!$9:$9,"&gt;="&amp;NI$9)-EOMONTH($U$9,11)),0))</f>
        <v>5012.3169856320001</v>
      </c>
      <c r="NJ42" s="37">
        <f>IF(NJ$9="",0,SUMIFS(33:33,$9:$9,"&gt;="&amp;NJ$9,$9:$9,"&lt;="&amp;NJ$9-1+SUMIFS(conditions!53:53,conditions!$8:$8,"&lt;="&amp;NJ$9,conditions!$9:$9,"&gt;="&amp;NJ$9))+IF(NJ$9-1+SUMIFS(conditions!53:53,conditions!$8:$8,"&lt;="&amp;NJ$9,conditions!$9:$9,"&gt;="&amp;NJ$9)&gt;EOMONTH($U$9,11),(1+conditions!$U$34)*SUMIFS(33:33,$9:$9,"&gt;="&amp;$U$9,$9:$9,"&lt;="&amp;$U$9+NJ$9-1+SUMIFS(conditions!53:53,conditions!$8:$8,"&lt;="&amp;NJ$9,conditions!$9:$9,"&gt;="&amp;NJ$9)-EOMONTH($U$9,11)),0))</f>
        <v>4936.6532870687997</v>
      </c>
      <c r="NK42" s="37">
        <f>IF(NK$9="",0,SUMIFS(33:33,$9:$9,"&gt;="&amp;NK$9,$9:$9,"&lt;="&amp;NK$9-1+SUMIFS(conditions!53:53,conditions!$8:$8,"&lt;="&amp;NK$9,conditions!$9:$9,"&gt;="&amp;NK$9))+IF(NK$9-1+SUMIFS(conditions!53:53,conditions!$8:$8,"&lt;="&amp;NK$9,conditions!$9:$9,"&gt;="&amp;NK$9)&gt;EOMONTH($U$9,11),(1+conditions!$U$34)*SUMIFS(33:33,$9:$9,"&gt;="&amp;$U$9,$9:$9,"&lt;="&amp;$U$9+NK$9-1+SUMIFS(conditions!53:53,conditions!$8:$8,"&lt;="&amp;NK$9,conditions!$9:$9,"&gt;="&amp;NK$9)-EOMONTH($U$9,11)),0))</f>
        <v>4860.9895885056003</v>
      </c>
      <c r="NL42" s="37">
        <f>IF(NL$9="",0,SUMIFS(33:33,$9:$9,"&gt;="&amp;NL$9,$9:$9,"&lt;="&amp;NL$9-1+SUMIFS(conditions!53:53,conditions!$8:$8,"&lt;="&amp;NL$9,conditions!$9:$9,"&gt;="&amp;NL$9))+IF(NL$9-1+SUMIFS(conditions!53:53,conditions!$8:$8,"&lt;="&amp;NL$9,conditions!$9:$9,"&gt;="&amp;NL$9)&gt;EOMONTH($U$9,11),(1+conditions!$U$34)*SUMIFS(33:33,$9:$9,"&gt;="&amp;$U$9,$9:$9,"&lt;="&amp;$U$9+NL$9-1+SUMIFS(conditions!53:53,conditions!$8:$8,"&lt;="&amp;NL$9,conditions!$9:$9,"&gt;="&amp;NL$9)-EOMONTH($U$9,11)),0))</f>
        <v>4785.3258899424</v>
      </c>
      <c r="NM42" s="37">
        <f>IF(NM$9="",0,SUMIFS(33:33,$9:$9,"&gt;="&amp;NM$9,$9:$9,"&lt;="&amp;NM$9-1+SUMIFS(conditions!53:53,conditions!$8:$8,"&lt;="&amp;NM$9,conditions!$9:$9,"&gt;="&amp;NM$9))+IF(NM$9-1+SUMIFS(conditions!53:53,conditions!$8:$8,"&lt;="&amp;NM$9,conditions!$9:$9,"&gt;="&amp;NM$9)&gt;EOMONTH($U$9,11),(1+conditions!$U$34)*SUMIFS(33:33,$9:$9,"&gt;="&amp;$U$9,$9:$9,"&lt;="&amp;$U$9+NM$9-1+SUMIFS(conditions!53:53,conditions!$8:$8,"&lt;="&amp;NM$9,conditions!$9:$9,"&gt;="&amp;NM$9)-EOMONTH($U$9,11)),0))</f>
        <v>4838.1258899424001</v>
      </c>
      <c r="NN42" s="37">
        <f>IF(NN$9="",0,SUMIFS(33:33,$9:$9,"&gt;="&amp;NN$9,$9:$9,"&lt;="&amp;NN$9-1+SUMIFS(conditions!53:53,conditions!$8:$8,"&lt;="&amp;NN$9,conditions!$9:$9,"&gt;="&amp;NN$9))+IF(NN$9-1+SUMIFS(conditions!53:53,conditions!$8:$8,"&lt;="&amp;NN$9,conditions!$9:$9,"&gt;="&amp;NN$9)&gt;EOMONTH($U$9,11),(1+conditions!$U$34)*SUMIFS(33:33,$9:$9,"&gt;="&amp;$U$9,$9:$9,"&lt;="&amp;$U$9+NN$9-1+SUMIFS(conditions!53:53,conditions!$8:$8,"&lt;="&amp;NN$9,conditions!$9:$9,"&gt;="&amp;NN$9)-EOMONTH($U$9,11)),0))</f>
        <v>4890.9258899423994</v>
      </c>
      <c r="NO42" s="37">
        <f>IF(NO$9="",0,SUMIFS(33:33,$9:$9,"&gt;="&amp;NO$9,$9:$9,"&lt;="&amp;NO$9-1+SUMIFS(conditions!53:53,conditions!$8:$8,"&lt;="&amp;NO$9,conditions!$9:$9,"&gt;="&amp;NO$9))+IF(NO$9-1+SUMIFS(conditions!53:53,conditions!$8:$8,"&lt;="&amp;NO$9,conditions!$9:$9,"&gt;="&amp;NO$9)&gt;EOMONTH($U$9,11),(1+conditions!$U$34)*SUMIFS(33:33,$9:$9,"&gt;="&amp;$U$9,$9:$9,"&lt;="&amp;$U$9+NO$9-1+SUMIFS(conditions!53:53,conditions!$8:$8,"&lt;="&amp;NO$9,conditions!$9:$9,"&gt;="&amp;NO$9)-EOMONTH($U$9,11)),0))</f>
        <v>4762.4621913791998</v>
      </c>
      <c r="NP42" s="37">
        <f>IF(NP$9="",0,SUMIFS(33:33,$9:$9,"&gt;="&amp;NP$9,$9:$9,"&lt;="&amp;NP$9-1+SUMIFS(conditions!53:53,conditions!$8:$8,"&lt;="&amp;NP$9,conditions!$9:$9,"&gt;="&amp;NP$9))+IF(NP$9-1+SUMIFS(conditions!53:53,conditions!$8:$8,"&lt;="&amp;NP$9,conditions!$9:$9,"&gt;="&amp;NP$9)&gt;EOMONTH($U$9,11),(1+conditions!$U$34)*SUMIFS(33:33,$9:$9,"&gt;="&amp;$U$9,$9:$9,"&lt;="&amp;$U$9+NP$9-1+SUMIFS(conditions!53:53,conditions!$8:$8,"&lt;="&amp;NP$9,conditions!$9:$9,"&gt;="&amp;NP$9)-EOMONTH($U$9,11)),0))</f>
        <v>4633.9984928159993</v>
      </c>
      <c r="NQ42" s="37">
        <f>IF(NQ$9="",0,SUMIFS(33:33,$9:$9,"&gt;="&amp;NQ$9,$9:$9,"&lt;="&amp;NQ$9-1+SUMIFS(conditions!53:53,conditions!$8:$8,"&lt;="&amp;NQ$9,conditions!$9:$9,"&gt;="&amp;NQ$9))+IF(NQ$9-1+SUMIFS(conditions!53:53,conditions!$8:$8,"&lt;="&amp;NQ$9,conditions!$9:$9,"&gt;="&amp;NQ$9)&gt;EOMONTH($U$9,11),(1+conditions!$U$34)*SUMIFS(33:33,$9:$9,"&gt;="&amp;$U$9,$9:$9,"&lt;="&amp;$U$9+NQ$9-1+SUMIFS(conditions!53:53,conditions!$8:$8,"&lt;="&amp;NQ$9,conditions!$9:$9,"&gt;="&amp;NQ$9)-EOMONTH($U$9,11)),0))</f>
        <v>4558.3347942527998</v>
      </c>
      <c r="NR42" s="37">
        <f>IF(NR$9="",0,SUMIFS(33:33,$9:$9,"&gt;="&amp;NR$9,$9:$9,"&lt;="&amp;NR$9-1+SUMIFS(conditions!53:53,conditions!$8:$8,"&lt;="&amp;NR$9,conditions!$9:$9,"&gt;="&amp;NR$9))+IF(NR$9-1+SUMIFS(conditions!53:53,conditions!$8:$8,"&lt;="&amp;NR$9,conditions!$9:$9,"&gt;="&amp;NR$9)&gt;EOMONTH($U$9,11),(1+conditions!$U$34)*SUMIFS(33:33,$9:$9,"&gt;="&amp;$U$9,$9:$9,"&lt;="&amp;$U$9+NR$9-1+SUMIFS(conditions!53:53,conditions!$8:$8,"&lt;="&amp;NR$9,conditions!$9:$9,"&gt;="&amp;NR$9)-EOMONTH($U$9,11)),0))</f>
        <v>4482.6710956895995</v>
      </c>
      <c r="NS42" s="37">
        <f>IF(NS$9="",0,SUMIFS(33:33,$9:$9,"&gt;="&amp;NS$9,$9:$9,"&lt;="&amp;NS$9-1+SUMIFS(conditions!53:53,conditions!$8:$8,"&lt;="&amp;NS$9,conditions!$9:$9,"&gt;="&amp;NS$9))+IF(NS$9-1+SUMIFS(conditions!53:53,conditions!$8:$8,"&lt;="&amp;NS$9,conditions!$9:$9,"&gt;="&amp;NS$9)&gt;EOMONTH($U$9,11),(1+conditions!$U$34)*SUMIFS(33:33,$9:$9,"&gt;="&amp;$U$9,$9:$9,"&lt;="&amp;$U$9+NS$9-1+SUMIFS(conditions!53:53,conditions!$8:$8,"&lt;="&amp;NS$9,conditions!$9:$9,"&gt;="&amp;NS$9)-EOMONTH($U$9,11)),0))</f>
        <v>4407.0073971264001</v>
      </c>
      <c r="NT42" s="37">
        <f>IF(NT$9="",0,SUMIFS(33:33,$9:$9,"&gt;="&amp;NT$9,$9:$9,"&lt;="&amp;NT$9-1+SUMIFS(conditions!53:53,conditions!$8:$8,"&lt;="&amp;NT$9,conditions!$9:$9,"&gt;="&amp;NT$9))+IF(NT$9-1+SUMIFS(conditions!53:53,conditions!$8:$8,"&lt;="&amp;NT$9,conditions!$9:$9,"&gt;="&amp;NT$9)&gt;EOMONTH($U$9,11),(1+conditions!$U$34)*SUMIFS(33:33,$9:$9,"&gt;="&amp;$U$9,$9:$9,"&lt;="&amp;$U$9+NT$9-1+SUMIFS(conditions!53:53,conditions!$8:$8,"&lt;="&amp;NT$9,conditions!$9:$9,"&gt;="&amp;NT$9)-EOMONTH($U$9,11)),0))</f>
        <v>4459.8073971264002</v>
      </c>
      <c r="NU42" s="37">
        <f>IF(NU$9="",0,SUMIFS(33:33,$9:$9,"&gt;="&amp;NU$9,$9:$9,"&lt;="&amp;NU$9-1+SUMIFS(conditions!53:53,conditions!$8:$8,"&lt;="&amp;NU$9,conditions!$9:$9,"&gt;="&amp;NU$9))+IF(NU$9-1+SUMIFS(conditions!53:53,conditions!$8:$8,"&lt;="&amp;NU$9,conditions!$9:$9,"&gt;="&amp;NU$9)&gt;EOMONTH($U$9,11),(1+conditions!$U$34)*SUMIFS(33:33,$9:$9,"&gt;="&amp;$U$9,$9:$9,"&lt;="&amp;$U$9+NU$9-1+SUMIFS(conditions!53:53,conditions!$8:$8,"&lt;="&amp;NU$9,conditions!$9:$9,"&gt;="&amp;NU$9)-EOMONTH($U$9,11)),0))</f>
        <v>4512.6073971264004</v>
      </c>
      <c r="NV42" s="37">
        <f>NU42</f>
        <v>4512.6073971264004</v>
      </c>
      <c r="NW42" s="37">
        <f>NV42</f>
        <v>4512.6073971264004</v>
      </c>
    </row>
    <row r="43" spans="1:387" s="38" customFormat="1" ht="10.199999999999999" x14ac:dyDescent="0.2">
      <c r="A43" s="31"/>
      <c r="B43" s="31"/>
      <c r="C43" s="31"/>
      <c r="D43" s="31"/>
      <c r="E43" s="31"/>
      <c r="F43" s="31"/>
      <c r="G43" s="31" t="str">
        <f>G40</f>
        <v>товарные запасы на начало периода</v>
      </c>
      <c r="H43" s="31"/>
      <c r="I43" s="31"/>
      <c r="J43" s="31" t="str">
        <f>IF($G43="","",INDEX(KPI!$H$11:$H$121,SUMIFS(KPI!$E$11:$E$121,KPI!$F$11:$F$121,$G43)))</f>
        <v>тыс.руб.</v>
      </c>
      <c r="K43" s="31"/>
      <c r="L43" s="31"/>
      <c r="M43" s="31"/>
      <c r="N43" s="31" t="str">
        <f>structure!$G$12</f>
        <v>товарная категория 2</v>
      </c>
      <c r="O43" s="31"/>
      <c r="P43" s="31"/>
      <c r="Q43" s="31"/>
      <c r="R43" s="37"/>
      <c r="S43" s="31"/>
      <c r="T43" s="31"/>
      <c r="U43" s="37">
        <f>IF(U$9="",0,SUMIFS(34:34,$9:$9,"&gt;="&amp;U$9,$9:$9,"&lt;="&amp;U$9-1+SUMIFS(conditions!54:54,conditions!$8:$8,"&lt;="&amp;U$9,conditions!$9:$9,"&gt;="&amp;U$9))+IF(U$9-1+SUMIFS(conditions!54:54,conditions!$8:$8,"&lt;="&amp;U$9,conditions!$9:$9,"&gt;="&amp;U$9)&gt;EOMONTH($U$9,11),(1+conditions!$U$34)*SUMIFS(34:34,$9:$9,"&gt;="&amp;$U$9,$9:$9,"&lt;="&amp;$U$9+U$9-1+SUMIFS(conditions!54:54,conditions!$8:$8,"&lt;="&amp;U$9,conditions!$9:$9,"&gt;="&amp;U$9)-EOMONTH($U$9,11)),0))</f>
        <v>3143.3999999999996</v>
      </c>
      <c r="V43" s="37">
        <f>IF(V$9="",0,SUMIFS(34:34,$9:$9,"&gt;="&amp;V$9,$9:$9,"&lt;="&amp;V$9-1+SUMIFS(conditions!54:54,conditions!$8:$8,"&lt;="&amp;V$9,conditions!$9:$9,"&gt;="&amp;V$9))+IF(V$9-1+SUMIFS(conditions!54:54,conditions!$8:$8,"&lt;="&amp;V$9,conditions!$9:$9,"&gt;="&amp;V$9)&gt;EOMONTH($U$9,11),(1+conditions!$U$34)*SUMIFS(34:34,$9:$9,"&gt;="&amp;$U$9,$9:$9,"&lt;="&amp;$U$9+V$9-1+SUMIFS(conditions!54:54,conditions!$8:$8,"&lt;="&amp;V$9,conditions!$9:$9,"&gt;="&amp;V$9)-EOMONTH($U$9,11)),0))</f>
        <v>3096.5999999999995</v>
      </c>
      <c r="W43" s="37">
        <f>IF(W$9="",0,SUMIFS(34:34,$9:$9,"&gt;="&amp;W$9,$9:$9,"&lt;="&amp;W$9-1+SUMIFS(conditions!54:54,conditions!$8:$8,"&lt;="&amp;W$9,conditions!$9:$9,"&gt;="&amp;W$9))+IF(W$9-1+SUMIFS(conditions!54:54,conditions!$8:$8,"&lt;="&amp;W$9,conditions!$9:$9,"&gt;="&amp;W$9)&gt;EOMONTH($U$9,11),(1+conditions!$U$34)*SUMIFS(34:34,$9:$9,"&gt;="&amp;$U$9,$9:$9,"&lt;="&amp;$U$9+W$9-1+SUMIFS(conditions!54:54,conditions!$8:$8,"&lt;="&amp;W$9,conditions!$9:$9,"&gt;="&amp;W$9)-EOMONTH($U$9,11)),0))</f>
        <v>3088.7999999999997</v>
      </c>
      <c r="X43" s="37">
        <f>IF(X$9="",0,SUMIFS(34:34,$9:$9,"&gt;="&amp;X$9,$9:$9,"&lt;="&amp;X$9-1+SUMIFS(conditions!54:54,conditions!$8:$8,"&lt;="&amp;X$9,conditions!$9:$9,"&gt;="&amp;X$9))+IF(X$9-1+SUMIFS(conditions!54:54,conditions!$8:$8,"&lt;="&amp;X$9,conditions!$9:$9,"&gt;="&amp;X$9)&gt;EOMONTH($U$9,11),(1+conditions!$U$34)*SUMIFS(34:34,$9:$9,"&gt;="&amp;$U$9,$9:$9,"&lt;="&amp;$U$9+X$9-1+SUMIFS(conditions!54:54,conditions!$8:$8,"&lt;="&amp;X$9,conditions!$9:$9,"&gt;="&amp;X$9)-EOMONTH($U$9,11)),0))</f>
        <v>3080.6099999999997</v>
      </c>
      <c r="Y43" s="37">
        <f>IF(Y$9="",0,SUMIFS(34:34,$9:$9,"&gt;="&amp;Y$9,$9:$9,"&lt;="&amp;Y$9-1+SUMIFS(conditions!54:54,conditions!$8:$8,"&lt;="&amp;Y$9,conditions!$9:$9,"&gt;="&amp;Y$9))+IF(Y$9-1+SUMIFS(conditions!54:54,conditions!$8:$8,"&lt;="&amp;Y$9,conditions!$9:$9,"&gt;="&amp;Y$9)&gt;EOMONTH($U$9,11),(1+conditions!$U$34)*SUMIFS(34:34,$9:$9,"&gt;="&amp;$U$9,$9:$9,"&lt;="&amp;$U$9+Y$9-1+SUMIFS(conditions!54:54,conditions!$8:$8,"&lt;="&amp;Y$9,conditions!$9:$9,"&gt;="&amp;Y$9)-EOMONTH($U$9,11)),0))</f>
        <v>3072.42</v>
      </c>
      <c r="Z43" s="37">
        <f>IF(Z$9="",0,SUMIFS(34:34,$9:$9,"&gt;="&amp;Z$9,$9:$9,"&lt;="&amp;Z$9-1+SUMIFS(conditions!54:54,conditions!$8:$8,"&lt;="&amp;Z$9,conditions!$9:$9,"&gt;="&amp;Z$9))+IF(Z$9-1+SUMIFS(conditions!54:54,conditions!$8:$8,"&lt;="&amp;Z$9,conditions!$9:$9,"&gt;="&amp;Z$9)&gt;EOMONTH($U$9,11),(1+conditions!$U$34)*SUMIFS(34:34,$9:$9,"&gt;="&amp;$U$9,$9:$9,"&lt;="&amp;$U$9+Z$9-1+SUMIFS(conditions!54:54,conditions!$8:$8,"&lt;="&amp;Z$9,conditions!$9:$9,"&gt;="&amp;Z$9)-EOMONTH($U$9,11)),0))</f>
        <v>3064.23</v>
      </c>
      <c r="AA43" s="37">
        <f>IF(AA$9="",0,SUMIFS(34:34,$9:$9,"&gt;="&amp;AA$9,$9:$9,"&lt;="&amp;AA$9-1+SUMIFS(conditions!54:54,conditions!$8:$8,"&lt;="&amp;AA$9,conditions!$9:$9,"&gt;="&amp;AA$9))+IF(AA$9-1+SUMIFS(conditions!54:54,conditions!$8:$8,"&lt;="&amp;AA$9,conditions!$9:$9,"&gt;="&amp;AA$9)&gt;EOMONTH($U$9,11),(1+conditions!$U$34)*SUMIFS(34:34,$9:$9,"&gt;="&amp;$U$9,$9:$9,"&lt;="&amp;$U$9+AA$9-1+SUMIFS(conditions!54:54,conditions!$8:$8,"&lt;="&amp;AA$9,conditions!$9:$9,"&gt;="&amp;AA$9)-EOMONTH($U$9,11)),0))</f>
        <v>3102.84</v>
      </c>
      <c r="AB43" s="37">
        <f>IF(AB$9="",0,SUMIFS(34:34,$9:$9,"&gt;="&amp;AB$9,$9:$9,"&lt;="&amp;AB$9-1+SUMIFS(conditions!54:54,conditions!$8:$8,"&lt;="&amp;AB$9,conditions!$9:$9,"&gt;="&amp;AB$9))+IF(AB$9-1+SUMIFS(conditions!54:54,conditions!$8:$8,"&lt;="&amp;AB$9,conditions!$9:$9,"&gt;="&amp;AB$9)&gt;EOMONTH($U$9,11),(1+conditions!$U$34)*SUMIFS(34:34,$9:$9,"&gt;="&amp;$U$9,$9:$9,"&lt;="&amp;$U$9+AB$9-1+SUMIFS(conditions!54:54,conditions!$8:$8,"&lt;="&amp;AB$9,conditions!$9:$9,"&gt;="&amp;AB$9)-EOMONTH($U$9,11)),0))</f>
        <v>3102.84</v>
      </c>
      <c r="AC43" s="37">
        <f>IF(AC$9="",0,SUMIFS(34:34,$9:$9,"&gt;="&amp;AC$9,$9:$9,"&lt;="&amp;AC$9-1+SUMIFS(conditions!54:54,conditions!$8:$8,"&lt;="&amp;AC$9,conditions!$9:$9,"&gt;="&amp;AC$9))+IF(AC$9-1+SUMIFS(conditions!54:54,conditions!$8:$8,"&lt;="&amp;AC$9,conditions!$9:$9,"&gt;="&amp;AC$9)&gt;EOMONTH($U$9,11),(1+conditions!$U$34)*SUMIFS(34:34,$9:$9,"&gt;="&amp;$U$9,$9:$9,"&lt;="&amp;$U$9+AC$9-1+SUMIFS(conditions!54:54,conditions!$8:$8,"&lt;="&amp;AC$9,conditions!$9:$9,"&gt;="&amp;AC$9)-EOMONTH($U$9,11)),0))</f>
        <v>3056.0400000000004</v>
      </c>
      <c r="AD43" s="37">
        <f>IF(AD$9="",0,SUMIFS(34:34,$9:$9,"&gt;="&amp;AD$9,$9:$9,"&lt;="&amp;AD$9-1+SUMIFS(conditions!54:54,conditions!$8:$8,"&lt;="&amp;AD$9,conditions!$9:$9,"&gt;="&amp;AD$9))+IF(AD$9-1+SUMIFS(conditions!54:54,conditions!$8:$8,"&lt;="&amp;AD$9,conditions!$9:$9,"&gt;="&amp;AD$9)&gt;EOMONTH($U$9,11),(1+conditions!$U$34)*SUMIFS(34:34,$9:$9,"&gt;="&amp;$U$9,$9:$9,"&lt;="&amp;$U$9+AD$9-1+SUMIFS(conditions!54:54,conditions!$8:$8,"&lt;="&amp;AD$9,conditions!$9:$9,"&gt;="&amp;AD$9)-EOMONTH($U$9,11)),0))</f>
        <v>3047.8500000000004</v>
      </c>
      <c r="AE43" s="37">
        <f>IF(AE$9="",0,SUMIFS(34:34,$9:$9,"&gt;="&amp;AE$9,$9:$9,"&lt;="&amp;AE$9-1+SUMIFS(conditions!54:54,conditions!$8:$8,"&lt;="&amp;AE$9,conditions!$9:$9,"&gt;="&amp;AE$9))+IF(AE$9-1+SUMIFS(conditions!54:54,conditions!$8:$8,"&lt;="&amp;AE$9,conditions!$9:$9,"&gt;="&amp;AE$9)&gt;EOMONTH($U$9,11),(1+conditions!$U$34)*SUMIFS(34:34,$9:$9,"&gt;="&amp;$U$9,$9:$9,"&lt;="&amp;$U$9+AE$9-1+SUMIFS(conditions!54:54,conditions!$8:$8,"&lt;="&amp;AE$9,conditions!$9:$9,"&gt;="&amp;AE$9)-EOMONTH($U$9,11)),0))</f>
        <v>3039.6600000000008</v>
      </c>
      <c r="AF43" s="37">
        <f>IF(AF$9="",0,SUMIFS(34:34,$9:$9,"&gt;="&amp;AF$9,$9:$9,"&lt;="&amp;AF$9-1+SUMIFS(conditions!54:54,conditions!$8:$8,"&lt;="&amp;AF$9,conditions!$9:$9,"&gt;="&amp;AF$9))+IF(AF$9-1+SUMIFS(conditions!54:54,conditions!$8:$8,"&lt;="&amp;AF$9,conditions!$9:$9,"&gt;="&amp;AF$9)&gt;EOMONTH($U$9,11),(1+conditions!$U$34)*SUMIFS(34:34,$9:$9,"&gt;="&amp;$U$9,$9:$9,"&lt;="&amp;$U$9+AF$9-1+SUMIFS(conditions!54:54,conditions!$8:$8,"&lt;="&amp;AF$9,conditions!$9:$9,"&gt;="&amp;AF$9)-EOMONTH($U$9,11)),0))</f>
        <v>3031.4700000000007</v>
      </c>
      <c r="AG43" s="37">
        <f>IF(AG$9="",0,SUMIFS(34:34,$9:$9,"&gt;="&amp;AG$9,$9:$9,"&lt;="&amp;AG$9-1+SUMIFS(conditions!54:54,conditions!$8:$8,"&lt;="&amp;AG$9,conditions!$9:$9,"&gt;="&amp;AG$9))+IF(AG$9-1+SUMIFS(conditions!54:54,conditions!$8:$8,"&lt;="&amp;AG$9,conditions!$9:$9,"&gt;="&amp;AG$9)&gt;EOMONTH($U$9,11),(1+conditions!$U$34)*SUMIFS(34:34,$9:$9,"&gt;="&amp;$U$9,$9:$9,"&lt;="&amp;$U$9+AG$9-1+SUMIFS(conditions!54:54,conditions!$8:$8,"&lt;="&amp;AG$9,conditions!$9:$9,"&gt;="&amp;AG$9)-EOMONTH($U$9,11)),0))</f>
        <v>3023.2800000000011</v>
      </c>
      <c r="AH43" s="37">
        <f>IF(AH$9="",0,SUMIFS(34:34,$9:$9,"&gt;="&amp;AH$9,$9:$9,"&lt;="&amp;AH$9-1+SUMIFS(conditions!54:54,conditions!$8:$8,"&lt;="&amp;AH$9,conditions!$9:$9,"&gt;="&amp;AH$9))+IF(AH$9-1+SUMIFS(conditions!54:54,conditions!$8:$8,"&lt;="&amp;AH$9,conditions!$9:$9,"&gt;="&amp;AH$9)&gt;EOMONTH($U$9,11),(1+conditions!$U$34)*SUMIFS(34:34,$9:$9,"&gt;="&amp;$U$9,$9:$9,"&lt;="&amp;$U$9+AH$9-1+SUMIFS(conditions!54:54,conditions!$8:$8,"&lt;="&amp;AH$9,conditions!$9:$9,"&gt;="&amp;AH$9)-EOMONTH($U$9,11)),0))</f>
        <v>3061.8900000000012</v>
      </c>
      <c r="AI43" s="37">
        <f>IF(AI$9="",0,SUMIFS(34:34,$9:$9,"&gt;="&amp;AI$9,$9:$9,"&lt;="&amp;AI$9-1+SUMIFS(conditions!54:54,conditions!$8:$8,"&lt;="&amp;AI$9,conditions!$9:$9,"&gt;="&amp;AI$9))+IF(AI$9-1+SUMIFS(conditions!54:54,conditions!$8:$8,"&lt;="&amp;AI$9,conditions!$9:$9,"&gt;="&amp;AI$9)&gt;EOMONTH($U$9,11),(1+conditions!$U$34)*SUMIFS(34:34,$9:$9,"&gt;="&amp;$U$9,$9:$9,"&lt;="&amp;$U$9+AI$9-1+SUMIFS(conditions!54:54,conditions!$8:$8,"&lt;="&amp;AI$9,conditions!$9:$9,"&gt;="&amp;AI$9)-EOMONTH($U$9,11)),0))</f>
        <v>3061.8900000000012</v>
      </c>
      <c r="AJ43" s="37">
        <f>IF(AJ$9="",0,SUMIFS(34:34,$9:$9,"&gt;="&amp;AJ$9,$9:$9,"&lt;="&amp;AJ$9-1+SUMIFS(conditions!54:54,conditions!$8:$8,"&lt;="&amp;AJ$9,conditions!$9:$9,"&gt;="&amp;AJ$9))+IF(AJ$9-1+SUMIFS(conditions!54:54,conditions!$8:$8,"&lt;="&amp;AJ$9,conditions!$9:$9,"&gt;="&amp;AJ$9)&gt;EOMONTH($U$9,11),(1+conditions!$U$34)*SUMIFS(34:34,$9:$9,"&gt;="&amp;$U$9,$9:$9,"&lt;="&amp;$U$9+AJ$9-1+SUMIFS(conditions!54:54,conditions!$8:$8,"&lt;="&amp;AJ$9,conditions!$9:$9,"&gt;="&amp;AJ$9)-EOMONTH($U$9,11)),0))</f>
        <v>3015.0900000000011</v>
      </c>
      <c r="AK43" s="37">
        <f>IF(AK$9="",0,SUMIFS(34:34,$9:$9,"&gt;="&amp;AK$9,$9:$9,"&lt;="&amp;AK$9-1+SUMIFS(conditions!54:54,conditions!$8:$8,"&lt;="&amp;AK$9,conditions!$9:$9,"&gt;="&amp;AK$9))+IF(AK$9-1+SUMIFS(conditions!54:54,conditions!$8:$8,"&lt;="&amp;AK$9,conditions!$9:$9,"&gt;="&amp;AK$9)&gt;EOMONTH($U$9,11),(1+conditions!$U$34)*SUMIFS(34:34,$9:$9,"&gt;="&amp;$U$9,$9:$9,"&lt;="&amp;$U$9+AK$9-1+SUMIFS(conditions!54:54,conditions!$8:$8,"&lt;="&amp;AK$9,conditions!$9:$9,"&gt;="&amp;AK$9)-EOMONTH($U$9,11)),0))</f>
        <v>3006.9000000000015</v>
      </c>
      <c r="AL43" s="37">
        <f>IF(AL$9="",0,SUMIFS(34:34,$9:$9,"&gt;="&amp;AL$9,$9:$9,"&lt;="&amp;AL$9-1+SUMIFS(conditions!54:54,conditions!$8:$8,"&lt;="&amp;AL$9,conditions!$9:$9,"&gt;="&amp;AL$9))+IF(AL$9-1+SUMIFS(conditions!54:54,conditions!$8:$8,"&lt;="&amp;AL$9,conditions!$9:$9,"&gt;="&amp;AL$9)&gt;EOMONTH($U$9,11),(1+conditions!$U$34)*SUMIFS(34:34,$9:$9,"&gt;="&amp;$U$9,$9:$9,"&lt;="&amp;$U$9+AL$9-1+SUMIFS(conditions!54:54,conditions!$8:$8,"&lt;="&amp;AL$9,conditions!$9:$9,"&gt;="&amp;AL$9)-EOMONTH($U$9,11)),0))</f>
        <v>2998.7100000000014</v>
      </c>
      <c r="AM43" s="37">
        <f>IF(AM$9="",0,SUMIFS(34:34,$9:$9,"&gt;="&amp;AM$9,$9:$9,"&lt;="&amp;AM$9-1+SUMIFS(conditions!54:54,conditions!$8:$8,"&lt;="&amp;AM$9,conditions!$9:$9,"&gt;="&amp;AM$9))+IF(AM$9-1+SUMIFS(conditions!54:54,conditions!$8:$8,"&lt;="&amp;AM$9,conditions!$9:$9,"&gt;="&amp;AM$9)&gt;EOMONTH($U$9,11),(1+conditions!$U$34)*SUMIFS(34:34,$9:$9,"&gt;="&amp;$U$9,$9:$9,"&lt;="&amp;$U$9+AM$9-1+SUMIFS(conditions!54:54,conditions!$8:$8,"&lt;="&amp;AM$9,conditions!$9:$9,"&gt;="&amp;AM$9)-EOMONTH($U$9,11)),0))</f>
        <v>2990.5200000000013</v>
      </c>
      <c r="AN43" s="37">
        <f>IF(AN$9="",0,SUMIFS(34:34,$9:$9,"&gt;="&amp;AN$9,$9:$9,"&lt;="&amp;AN$9-1+SUMIFS(conditions!54:54,conditions!$8:$8,"&lt;="&amp;AN$9,conditions!$9:$9,"&gt;="&amp;AN$9))+IF(AN$9-1+SUMIFS(conditions!54:54,conditions!$8:$8,"&lt;="&amp;AN$9,conditions!$9:$9,"&gt;="&amp;AN$9)&gt;EOMONTH($U$9,11),(1+conditions!$U$34)*SUMIFS(34:34,$9:$9,"&gt;="&amp;$U$9,$9:$9,"&lt;="&amp;$U$9+AN$9-1+SUMIFS(conditions!54:54,conditions!$8:$8,"&lt;="&amp;AN$9,conditions!$9:$9,"&gt;="&amp;AN$9)-EOMONTH($U$9,11)),0))</f>
        <v>2982.3300000000017</v>
      </c>
      <c r="AO43" s="37">
        <f>IF(AO$9="",0,SUMIFS(34:34,$9:$9,"&gt;="&amp;AO$9,$9:$9,"&lt;="&amp;AO$9-1+SUMIFS(conditions!54:54,conditions!$8:$8,"&lt;="&amp;AO$9,conditions!$9:$9,"&gt;="&amp;AO$9))+IF(AO$9-1+SUMIFS(conditions!54:54,conditions!$8:$8,"&lt;="&amp;AO$9,conditions!$9:$9,"&gt;="&amp;AO$9)&gt;EOMONTH($U$9,11),(1+conditions!$U$34)*SUMIFS(34:34,$9:$9,"&gt;="&amp;$U$9,$9:$9,"&lt;="&amp;$U$9+AO$9-1+SUMIFS(conditions!54:54,conditions!$8:$8,"&lt;="&amp;AO$9,conditions!$9:$9,"&gt;="&amp;AO$9)-EOMONTH($U$9,11)),0))</f>
        <v>3020.9400000000019</v>
      </c>
      <c r="AP43" s="37">
        <f>IF(AP$9="",0,SUMIFS(34:34,$9:$9,"&gt;="&amp;AP$9,$9:$9,"&lt;="&amp;AP$9-1+SUMIFS(conditions!54:54,conditions!$8:$8,"&lt;="&amp;AP$9,conditions!$9:$9,"&gt;="&amp;AP$9))+IF(AP$9-1+SUMIFS(conditions!54:54,conditions!$8:$8,"&lt;="&amp;AP$9,conditions!$9:$9,"&gt;="&amp;AP$9)&gt;EOMONTH($U$9,11),(1+conditions!$U$34)*SUMIFS(34:34,$9:$9,"&gt;="&amp;$U$9,$9:$9,"&lt;="&amp;$U$9+AP$9-1+SUMIFS(conditions!54:54,conditions!$8:$8,"&lt;="&amp;AP$9,conditions!$9:$9,"&gt;="&amp;AP$9)-EOMONTH($U$9,11)),0))</f>
        <v>3020.9400000000019</v>
      </c>
      <c r="AQ43" s="37">
        <f>IF(AQ$9="",0,SUMIFS(34:34,$9:$9,"&gt;="&amp;AQ$9,$9:$9,"&lt;="&amp;AQ$9-1+SUMIFS(conditions!54:54,conditions!$8:$8,"&lt;="&amp;AQ$9,conditions!$9:$9,"&gt;="&amp;AQ$9))+IF(AQ$9-1+SUMIFS(conditions!54:54,conditions!$8:$8,"&lt;="&amp;AQ$9,conditions!$9:$9,"&gt;="&amp;AQ$9)&gt;EOMONTH($U$9,11),(1+conditions!$U$34)*SUMIFS(34:34,$9:$9,"&gt;="&amp;$U$9,$9:$9,"&lt;="&amp;$U$9+AQ$9-1+SUMIFS(conditions!54:54,conditions!$8:$8,"&lt;="&amp;AQ$9,conditions!$9:$9,"&gt;="&amp;AQ$9)-EOMONTH($U$9,11)),0))</f>
        <v>2974.1400000000017</v>
      </c>
      <c r="AR43" s="37">
        <f>IF(AR$9="",0,SUMIFS(34:34,$9:$9,"&gt;="&amp;AR$9,$9:$9,"&lt;="&amp;AR$9-1+SUMIFS(conditions!54:54,conditions!$8:$8,"&lt;="&amp;AR$9,conditions!$9:$9,"&gt;="&amp;AR$9))+IF(AR$9-1+SUMIFS(conditions!54:54,conditions!$8:$8,"&lt;="&amp;AR$9,conditions!$9:$9,"&gt;="&amp;AR$9)&gt;EOMONTH($U$9,11),(1+conditions!$U$34)*SUMIFS(34:34,$9:$9,"&gt;="&amp;$U$9,$9:$9,"&lt;="&amp;$U$9+AR$9-1+SUMIFS(conditions!54:54,conditions!$8:$8,"&lt;="&amp;AR$9,conditions!$9:$9,"&gt;="&amp;AR$9)-EOMONTH($U$9,11)),0))</f>
        <v>2965.9500000000021</v>
      </c>
      <c r="AS43" s="37">
        <f>IF(AS$9="",0,SUMIFS(34:34,$9:$9,"&gt;="&amp;AS$9,$9:$9,"&lt;="&amp;AS$9-1+SUMIFS(conditions!54:54,conditions!$8:$8,"&lt;="&amp;AS$9,conditions!$9:$9,"&gt;="&amp;AS$9))+IF(AS$9-1+SUMIFS(conditions!54:54,conditions!$8:$8,"&lt;="&amp;AS$9,conditions!$9:$9,"&gt;="&amp;AS$9)&gt;EOMONTH($U$9,11),(1+conditions!$U$34)*SUMIFS(34:34,$9:$9,"&gt;="&amp;$U$9,$9:$9,"&lt;="&amp;$U$9+AS$9-1+SUMIFS(conditions!54:54,conditions!$8:$8,"&lt;="&amp;AS$9,conditions!$9:$9,"&gt;="&amp;AS$9)-EOMONTH($U$9,11)),0))</f>
        <v>2957.760000000002</v>
      </c>
      <c r="AT43" s="37">
        <f>IF(AT$9="",0,SUMIFS(34:34,$9:$9,"&gt;="&amp;AT$9,$9:$9,"&lt;="&amp;AT$9-1+SUMIFS(conditions!54:54,conditions!$8:$8,"&lt;="&amp;AT$9,conditions!$9:$9,"&gt;="&amp;AT$9))+IF(AT$9-1+SUMIFS(conditions!54:54,conditions!$8:$8,"&lt;="&amp;AT$9,conditions!$9:$9,"&gt;="&amp;AT$9)&gt;EOMONTH($U$9,11),(1+conditions!$U$34)*SUMIFS(34:34,$9:$9,"&gt;="&amp;$U$9,$9:$9,"&lt;="&amp;$U$9+AT$9-1+SUMIFS(conditions!54:54,conditions!$8:$8,"&lt;="&amp;AT$9,conditions!$9:$9,"&gt;="&amp;AT$9)-EOMONTH($U$9,11)),0))</f>
        <v>2949.570000000002</v>
      </c>
      <c r="AU43" s="37">
        <f>IF(AU$9="",0,SUMIFS(34:34,$9:$9,"&gt;="&amp;AU$9,$9:$9,"&lt;="&amp;AU$9-1+SUMIFS(conditions!54:54,conditions!$8:$8,"&lt;="&amp;AU$9,conditions!$9:$9,"&gt;="&amp;AU$9))+IF(AU$9-1+SUMIFS(conditions!54:54,conditions!$8:$8,"&lt;="&amp;AU$9,conditions!$9:$9,"&gt;="&amp;AU$9)&gt;EOMONTH($U$9,11),(1+conditions!$U$34)*SUMIFS(34:34,$9:$9,"&gt;="&amp;$U$9,$9:$9,"&lt;="&amp;$U$9+AU$9-1+SUMIFS(conditions!54:54,conditions!$8:$8,"&lt;="&amp;AU$9,conditions!$9:$9,"&gt;="&amp;AU$9)-EOMONTH($U$9,11)),0))</f>
        <v>2941.3800000000024</v>
      </c>
      <c r="AV43" s="37">
        <f>IF(AV$9="",0,SUMIFS(34:34,$9:$9,"&gt;="&amp;AV$9,$9:$9,"&lt;="&amp;AV$9-1+SUMIFS(conditions!54:54,conditions!$8:$8,"&lt;="&amp;AV$9,conditions!$9:$9,"&gt;="&amp;AV$9))+IF(AV$9-1+SUMIFS(conditions!54:54,conditions!$8:$8,"&lt;="&amp;AV$9,conditions!$9:$9,"&gt;="&amp;AV$9)&gt;EOMONTH($U$9,11),(1+conditions!$U$34)*SUMIFS(34:34,$9:$9,"&gt;="&amp;$U$9,$9:$9,"&lt;="&amp;$U$9+AV$9-1+SUMIFS(conditions!54:54,conditions!$8:$8,"&lt;="&amp;AV$9,conditions!$9:$9,"&gt;="&amp;AV$9)-EOMONTH($U$9,11)),0))</f>
        <v>2979.9900000000025</v>
      </c>
      <c r="AW43" s="37">
        <f>IF(AW$9="",0,SUMIFS(34:34,$9:$9,"&gt;="&amp;AW$9,$9:$9,"&lt;="&amp;AW$9-1+SUMIFS(conditions!54:54,conditions!$8:$8,"&lt;="&amp;AW$9,conditions!$9:$9,"&gt;="&amp;AW$9))+IF(AW$9-1+SUMIFS(conditions!54:54,conditions!$8:$8,"&lt;="&amp;AW$9,conditions!$9:$9,"&gt;="&amp;AW$9)&gt;EOMONTH($U$9,11),(1+conditions!$U$34)*SUMIFS(34:34,$9:$9,"&gt;="&amp;$U$9,$9:$9,"&lt;="&amp;$U$9+AW$9-1+SUMIFS(conditions!54:54,conditions!$8:$8,"&lt;="&amp;AW$9,conditions!$9:$9,"&gt;="&amp;AW$9)-EOMONTH($U$9,11)),0))</f>
        <v>2979.9900000000025</v>
      </c>
      <c r="AX43" s="37">
        <f>IF(AX$9="",0,SUMIFS(34:34,$9:$9,"&gt;="&amp;AX$9,$9:$9,"&lt;="&amp;AX$9-1+SUMIFS(conditions!54:54,conditions!$8:$8,"&lt;="&amp;AX$9,conditions!$9:$9,"&gt;="&amp;AX$9))+IF(AX$9-1+SUMIFS(conditions!54:54,conditions!$8:$8,"&lt;="&amp;AX$9,conditions!$9:$9,"&gt;="&amp;AX$9)&gt;EOMONTH($U$9,11),(1+conditions!$U$34)*SUMIFS(34:34,$9:$9,"&gt;="&amp;$U$9,$9:$9,"&lt;="&amp;$U$9+AX$9-1+SUMIFS(conditions!54:54,conditions!$8:$8,"&lt;="&amp;AX$9,conditions!$9:$9,"&gt;="&amp;AX$9)-EOMONTH($U$9,11)),0))</f>
        <v>2933.1900000000023</v>
      </c>
      <c r="AY43" s="37">
        <f>IF(AY$9="",0,SUMIFS(34:34,$9:$9,"&gt;="&amp;AY$9,$9:$9,"&lt;="&amp;AY$9-1+SUMIFS(conditions!54:54,conditions!$8:$8,"&lt;="&amp;AY$9,conditions!$9:$9,"&gt;="&amp;AY$9))+IF(AY$9-1+SUMIFS(conditions!54:54,conditions!$8:$8,"&lt;="&amp;AY$9,conditions!$9:$9,"&gt;="&amp;AY$9)&gt;EOMONTH($U$9,11),(1+conditions!$U$34)*SUMIFS(34:34,$9:$9,"&gt;="&amp;$U$9,$9:$9,"&lt;="&amp;$U$9+AY$9-1+SUMIFS(conditions!54:54,conditions!$8:$8,"&lt;="&amp;AY$9,conditions!$9:$9,"&gt;="&amp;AY$9)-EOMONTH($U$9,11)),0))</f>
        <v>2925.0000000000027</v>
      </c>
      <c r="AZ43" s="37">
        <f>IF(AZ$9="",0,SUMIFS(34:34,$9:$9,"&gt;="&amp;AZ$9,$9:$9,"&lt;="&amp;AZ$9-1+SUMIFS(conditions!54:54,conditions!$8:$8,"&lt;="&amp;AZ$9,conditions!$9:$9,"&gt;="&amp;AZ$9))+IF(AZ$9-1+SUMIFS(conditions!54:54,conditions!$8:$8,"&lt;="&amp;AZ$9,conditions!$9:$9,"&gt;="&amp;AZ$9)&gt;EOMONTH($U$9,11),(1+conditions!$U$34)*SUMIFS(34:34,$9:$9,"&gt;="&amp;$U$9,$9:$9,"&lt;="&amp;$U$9+AZ$9-1+SUMIFS(conditions!54:54,conditions!$8:$8,"&lt;="&amp;AZ$9,conditions!$9:$9,"&gt;="&amp;AZ$9)-EOMONTH($U$9,11)),0))</f>
        <v>2916.8100000000027</v>
      </c>
      <c r="BA43" s="37">
        <f>IF(BA$9="",0,SUMIFS(34:34,$9:$9,"&gt;="&amp;BA$9,$9:$9,"&lt;="&amp;BA$9-1+SUMIFS(conditions!54:54,conditions!$8:$8,"&lt;="&amp;BA$9,conditions!$9:$9,"&gt;="&amp;BA$9))+IF(BA$9-1+SUMIFS(conditions!54:54,conditions!$8:$8,"&lt;="&amp;BA$9,conditions!$9:$9,"&gt;="&amp;BA$9)&gt;EOMONTH($U$9,11),(1+conditions!$U$34)*SUMIFS(34:34,$9:$9,"&gt;="&amp;$U$9,$9:$9,"&lt;="&amp;$U$9+BA$9-1+SUMIFS(conditions!54:54,conditions!$8:$8,"&lt;="&amp;BA$9,conditions!$9:$9,"&gt;="&amp;BA$9)-EOMONTH($U$9,11)),0))</f>
        <v>2896.9200000000028</v>
      </c>
      <c r="BB43" s="37">
        <f>IF(BB$9="",0,SUMIFS(34:34,$9:$9,"&gt;="&amp;BB$9,$9:$9,"&lt;="&amp;BB$9-1+SUMIFS(conditions!54:54,conditions!$8:$8,"&lt;="&amp;BB$9,conditions!$9:$9,"&gt;="&amp;BB$9))+IF(BB$9-1+SUMIFS(conditions!54:54,conditions!$8:$8,"&lt;="&amp;BB$9,conditions!$9:$9,"&gt;="&amp;BB$9)&gt;EOMONTH($U$9,11),(1+conditions!$U$34)*SUMIFS(34:34,$9:$9,"&gt;="&amp;$U$9,$9:$9,"&lt;="&amp;$U$9+BB$9-1+SUMIFS(conditions!54:54,conditions!$8:$8,"&lt;="&amp;BB$9,conditions!$9:$9,"&gt;="&amp;BB$9)-EOMONTH($U$9,11)),0))</f>
        <v>2877.0300000000025</v>
      </c>
      <c r="BC43" s="37">
        <f>IF(BC$9="",0,SUMIFS(34:34,$9:$9,"&gt;="&amp;BC$9,$9:$9,"&lt;="&amp;BC$9-1+SUMIFS(conditions!54:54,conditions!$8:$8,"&lt;="&amp;BC$9,conditions!$9:$9,"&gt;="&amp;BC$9))+IF(BC$9-1+SUMIFS(conditions!54:54,conditions!$8:$8,"&lt;="&amp;BC$9,conditions!$9:$9,"&gt;="&amp;BC$9)&gt;EOMONTH($U$9,11),(1+conditions!$U$34)*SUMIFS(34:34,$9:$9,"&gt;="&amp;$U$9,$9:$9,"&lt;="&amp;$U$9+BC$9-1+SUMIFS(conditions!54:54,conditions!$8:$8,"&lt;="&amp;BC$9,conditions!$9:$9,"&gt;="&amp;BC$9)-EOMONTH($U$9,11)),0))</f>
        <v>2923.3620000000024</v>
      </c>
      <c r="BD43" s="37">
        <f>IF(BD$9="",0,SUMIFS(34:34,$9:$9,"&gt;="&amp;BD$9,$9:$9,"&lt;="&amp;BD$9-1+SUMIFS(conditions!54:54,conditions!$8:$8,"&lt;="&amp;BD$9,conditions!$9:$9,"&gt;="&amp;BD$9))+IF(BD$9-1+SUMIFS(conditions!54:54,conditions!$8:$8,"&lt;="&amp;BD$9,conditions!$9:$9,"&gt;="&amp;BD$9)&gt;EOMONTH($U$9,11),(1+conditions!$U$34)*SUMIFS(34:34,$9:$9,"&gt;="&amp;$U$9,$9:$9,"&lt;="&amp;$U$9+BD$9-1+SUMIFS(conditions!54:54,conditions!$8:$8,"&lt;="&amp;BD$9,conditions!$9:$9,"&gt;="&amp;BD$9)-EOMONTH($U$9,11)),0))</f>
        <v>2923.3620000000024</v>
      </c>
      <c r="BE43" s="37">
        <f>IF(BE$9="",0,SUMIFS(34:34,$9:$9,"&gt;="&amp;BE$9,$9:$9,"&lt;="&amp;BE$9-1+SUMIFS(conditions!54:54,conditions!$8:$8,"&lt;="&amp;BE$9,conditions!$9:$9,"&gt;="&amp;BE$9))+IF(BE$9-1+SUMIFS(conditions!54:54,conditions!$8:$8,"&lt;="&amp;BE$9,conditions!$9:$9,"&gt;="&amp;BE$9)&gt;EOMONTH($U$9,11),(1+conditions!$U$34)*SUMIFS(34:34,$9:$9,"&gt;="&amp;$U$9,$9:$9,"&lt;="&amp;$U$9+BE$9-1+SUMIFS(conditions!54:54,conditions!$8:$8,"&lt;="&amp;BE$9,conditions!$9:$9,"&gt;="&amp;BE$9)-EOMONTH($U$9,11)),0))</f>
        <v>2864.8620000000019</v>
      </c>
      <c r="BF43" s="37">
        <f>IF(BF$9="",0,SUMIFS(34:34,$9:$9,"&gt;="&amp;BF$9,$9:$9,"&lt;="&amp;BF$9-1+SUMIFS(conditions!54:54,conditions!$8:$8,"&lt;="&amp;BF$9,conditions!$9:$9,"&gt;="&amp;BF$9))+IF(BF$9-1+SUMIFS(conditions!54:54,conditions!$8:$8,"&lt;="&amp;BF$9,conditions!$9:$9,"&gt;="&amp;BF$9)&gt;EOMONTH($U$9,11),(1+conditions!$U$34)*SUMIFS(34:34,$9:$9,"&gt;="&amp;$U$9,$9:$9,"&lt;="&amp;$U$9+BF$9-1+SUMIFS(conditions!54:54,conditions!$8:$8,"&lt;="&amp;BF$9,conditions!$9:$9,"&gt;="&amp;BF$9)-EOMONTH($U$9,11)),0))</f>
        <v>2852.6940000000018</v>
      </c>
      <c r="BG43" s="37">
        <f>IF(BG$9="",0,SUMIFS(34:34,$9:$9,"&gt;="&amp;BG$9,$9:$9,"&lt;="&amp;BG$9-1+SUMIFS(conditions!54:54,conditions!$8:$8,"&lt;="&amp;BG$9,conditions!$9:$9,"&gt;="&amp;BG$9))+IF(BG$9-1+SUMIFS(conditions!54:54,conditions!$8:$8,"&lt;="&amp;BG$9,conditions!$9:$9,"&gt;="&amp;BG$9)&gt;EOMONTH($U$9,11),(1+conditions!$U$34)*SUMIFS(34:34,$9:$9,"&gt;="&amp;$U$9,$9:$9,"&lt;="&amp;$U$9+BG$9-1+SUMIFS(conditions!54:54,conditions!$8:$8,"&lt;="&amp;BG$9,conditions!$9:$9,"&gt;="&amp;BG$9)-EOMONTH($U$9,11)),0))</f>
        <v>2840.5260000000012</v>
      </c>
      <c r="BH43" s="37">
        <f>IF(BH$9="",0,SUMIFS(34:34,$9:$9,"&gt;="&amp;BH$9,$9:$9,"&lt;="&amp;BH$9-1+SUMIFS(conditions!54:54,conditions!$8:$8,"&lt;="&amp;BH$9,conditions!$9:$9,"&gt;="&amp;BH$9))+IF(BH$9-1+SUMIFS(conditions!54:54,conditions!$8:$8,"&lt;="&amp;BH$9,conditions!$9:$9,"&gt;="&amp;BH$9)&gt;EOMONTH($U$9,11),(1+conditions!$U$34)*SUMIFS(34:34,$9:$9,"&gt;="&amp;$U$9,$9:$9,"&lt;="&amp;$U$9+BH$9-1+SUMIFS(conditions!54:54,conditions!$8:$8,"&lt;="&amp;BH$9,conditions!$9:$9,"&gt;="&amp;BH$9)-EOMONTH($U$9,11)),0))</f>
        <v>2828.3580000000006</v>
      </c>
      <c r="BI43" s="37">
        <f>IF(BI$9="",0,SUMIFS(34:34,$9:$9,"&gt;="&amp;BI$9,$9:$9,"&lt;="&amp;BI$9-1+SUMIFS(conditions!54:54,conditions!$8:$8,"&lt;="&amp;BI$9,conditions!$9:$9,"&gt;="&amp;BI$9))+IF(BI$9-1+SUMIFS(conditions!54:54,conditions!$8:$8,"&lt;="&amp;BI$9,conditions!$9:$9,"&gt;="&amp;BI$9)&gt;EOMONTH($U$9,11),(1+conditions!$U$34)*SUMIFS(34:34,$9:$9,"&gt;="&amp;$U$9,$9:$9,"&lt;="&amp;$U$9+BI$9-1+SUMIFS(conditions!54:54,conditions!$8:$8,"&lt;="&amp;BI$9,conditions!$9:$9,"&gt;="&amp;BI$9)-EOMONTH($U$9,11)),0))</f>
        <v>2816.19</v>
      </c>
      <c r="BJ43" s="37">
        <f>IF(BJ$9="",0,SUMIFS(34:34,$9:$9,"&gt;="&amp;BJ$9,$9:$9,"&lt;="&amp;BJ$9-1+SUMIFS(conditions!54:54,conditions!$8:$8,"&lt;="&amp;BJ$9,conditions!$9:$9,"&gt;="&amp;BJ$9))+IF(BJ$9-1+SUMIFS(conditions!54:54,conditions!$8:$8,"&lt;="&amp;BJ$9,conditions!$9:$9,"&gt;="&amp;BJ$9)&gt;EOMONTH($U$9,11),(1+conditions!$U$34)*SUMIFS(34:34,$9:$9,"&gt;="&amp;$U$9,$9:$9,"&lt;="&amp;$U$9+BJ$9-1+SUMIFS(conditions!54:54,conditions!$8:$8,"&lt;="&amp;BJ$9,conditions!$9:$9,"&gt;="&amp;BJ$9)-EOMONTH($U$9,11)),0))</f>
        <v>2862.5219999999999</v>
      </c>
      <c r="BK43" s="37">
        <f>IF(BK$9="",0,SUMIFS(34:34,$9:$9,"&gt;="&amp;BK$9,$9:$9,"&lt;="&amp;BK$9-1+SUMIFS(conditions!54:54,conditions!$8:$8,"&lt;="&amp;BK$9,conditions!$9:$9,"&gt;="&amp;BK$9))+IF(BK$9-1+SUMIFS(conditions!54:54,conditions!$8:$8,"&lt;="&amp;BK$9,conditions!$9:$9,"&gt;="&amp;BK$9)&gt;EOMONTH($U$9,11),(1+conditions!$U$34)*SUMIFS(34:34,$9:$9,"&gt;="&amp;$U$9,$9:$9,"&lt;="&amp;$U$9+BK$9-1+SUMIFS(conditions!54:54,conditions!$8:$8,"&lt;="&amp;BK$9,conditions!$9:$9,"&gt;="&amp;BK$9)-EOMONTH($U$9,11)),0))</f>
        <v>2862.5219999999999</v>
      </c>
      <c r="BL43" s="37">
        <f>IF(BL$9="",0,SUMIFS(34:34,$9:$9,"&gt;="&amp;BL$9,$9:$9,"&lt;="&amp;BL$9-1+SUMIFS(conditions!54:54,conditions!$8:$8,"&lt;="&amp;BL$9,conditions!$9:$9,"&gt;="&amp;BL$9))+IF(BL$9-1+SUMIFS(conditions!54:54,conditions!$8:$8,"&lt;="&amp;BL$9,conditions!$9:$9,"&gt;="&amp;BL$9)&gt;EOMONTH($U$9,11),(1+conditions!$U$34)*SUMIFS(34:34,$9:$9,"&gt;="&amp;$U$9,$9:$9,"&lt;="&amp;$U$9+BL$9-1+SUMIFS(conditions!54:54,conditions!$8:$8,"&lt;="&amp;BL$9,conditions!$9:$9,"&gt;="&amp;BL$9)-EOMONTH($U$9,11)),0))</f>
        <v>2804.0219999999999</v>
      </c>
      <c r="BM43" s="37">
        <f>IF(BM$9="",0,SUMIFS(34:34,$9:$9,"&gt;="&amp;BM$9,$9:$9,"&lt;="&amp;BM$9-1+SUMIFS(conditions!54:54,conditions!$8:$8,"&lt;="&amp;BM$9,conditions!$9:$9,"&gt;="&amp;BM$9))+IF(BM$9-1+SUMIFS(conditions!54:54,conditions!$8:$8,"&lt;="&amp;BM$9,conditions!$9:$9,"&gt;="&amp;BM$9)&gt;EOMONTH($U$9,11),(1+conditions!$U$34)*SUMIFS(34:34,$9:$9,"&gt;="&amp;$U$9,$9:$9,"&lt;="&amp;$U$9+BM$9-1+SUMIFS(conditions!54:54,conditions!$8:$8,"&lt;="&amp;BM$9,conditions!$9:$9,"&gt;="&amp;BM$9)-EOMONTH($U$9,11)),0))</f>
        <v>2791.8539999999994</v>
      </c>
      <c r="BN43" s="37">
        <f>IF(BN$9="",0,SUMIFS(34:34,$9:$9,"&gt;="&amp;BN$9,$9:$9,"&lt;="&amp;BN$9-1+SUMIFS(conditions!54:54,conditions!$8:$8,"&lt;="&amp;BN$9,conditions!$9:$9,"&gt;="&amp;BN$9))+IF(BN$9-1+SUMIFS(conditions!54:54,conditions!$8:$8,"&lt;="&amp;BN$9,conditions!$9:$9,"&gt;="&amp;BN$9)&gt;EOMONTH($U$9,11),(1+conditions!$U$34)*SUMIFS(34:34,$9:$9,"&gt;="&amp;$U$9,$9:$9,"&lt;="&amp;$U$9+BN$9-1+SUMIFS(conditions!54:54,conditions!$8:$8,"&lt;="&amp;BN$9,conditions!$9:$9,"&gt;="&amp;BN$9)-EOMONTH($U$9,11)),0))</f>
        <v>2779.6859999999988</v>
      </c>
      <c r="BO43" s="37">
        <f>IF(BO$9="",0,SUMIFS(34:34,$9:$9,"&gt;="&amp;BO$9,$9:$9,"&lt;="&amp;BO$9-1+SUMIFS(conditions!54:54,conditions!$8:$8,"&lt;="&amp;BO$9,conditions!$9:$9,"&gt;="&amp;BO$9))+IF(BO$9-1+SUMIFS(conditions!54:54,conditions!$8:$8,"&lt;="&amp;BO$9,conditions!$9:$9,"&gt;="&amp;BO$9)&gt;EOMONTH($U$9,11),(1+conditions!$U$34)*SUMIFS(34:34,$9:$9,"&gt;="&amp;$U$9,$9:$9,"&lt;="&amp;$U$9+BO$9-1+SUMIFS(conditions!54:54,conditions!$8:$8,"&lt;="&amp;BO$9,conditions!$9:$9,"&gt;="&amp;BO$9)-EOMONTH($U$9,11)),0))</f>
        <v>2767.5179999999982</v>
      </c>
      <c r="BP43" s="37">
        <f>IF(BP$9="",0,SUMIFS(34:34,$9:$9,"&gt;="&amp;BP$9,$9:$9,"&lt;="&amp;BP$9-1+SUMIFS(conditions!54:54,conditions!$8:$8,"&lt;="&amp;BP$9,conditions!$9:$9,"&gt;="&amp;BP$9))+IF(BP$9-1+SUMIFS(conditions!54:54,conditions!$8:$8,"&lt;="&amp;BP$9,conditions!$9:$9,"&gt;="&amp;BP$9)&gt;EOMONTH($U$9,11),(1+conditions!$U$34)*SUMIFS(34:34,$9:$9,"&gt;="&amp;$U$9,$9:$9,"&lt;="&amp;$U$9+BP$9-1+SUMIFS(conditions!54:54,conditions!$8:$8,"&lt;="&amp;BP$9,conditions!$9:$9,"&gt;="&amp;BP$9)-EOMONTH($U$9,11)),0))</f>
        <v>2755.3499999999981</v>
      </c>
      <c r="BQ43" s="37">
        <f>IF(BQ$9="",0,SUMIFS(34:34,$9:$9,"&gt;="&amp;BQ$9,$9:$9,"&lt;="&amp;BQ$9-1+SUMIFS(conditions!54:54,conditions!$8:$8,"&lt;="&amp;BQ$9,conditions!$9:$9,"&gt;="&amp;BQ$9))+IF(BQ$9-1+SUMIFS(conditions!54:54,conditions!$8:$8,"&lt;="&amp;BQ$9,conditions!$9:$9,"&gt;="&amp;BQ$9)&gt;EOMONTH($U$9,11),(1+conditions!$U$34)*SUMIFS(34:34,$9:$9,"&gt;="&amp;$U$9,$9:$9,"&lt;="&amp;$U$9+BQ$9-1+SUMIFS(conditions!54:54,conditions!$8:$8,"&lt;="&amp;BQ$9,conditions!$9:$9,"&gt;="&amp;BQ$9)-EOMONTH($U$9,11)),0))</f>
        <v>2801.681999999998</v>
      </c>
      <c r="BR43" s="37">
        <f>IF(BR$9="",0,SUMIFS(34:34,$9:$9,"&gt;="&amp;BR$9,$9:$9,"&lt;="&amp;BR$9-1+SUMIFS(conditions!54:54,conditions!$8:$8,"&lt;="&amp;BR$9,conditions!$9:$9,"&gt;="&amp;BR$9))+IF(BR$9-1+SUMIFS(conditions!54:54,conditions!$8:$8,"&lt;="&amp;BR$9,conditions!$9:$9,"&gt;="&amp;BR$9)&gt;EOMONTH($U$9,11),(1+conditions!$U$34)*SUMIFS(34:34,$9:$9,"&gt;="&amp;$U$9,$9:$9,"&lt;="&amp;$U$9+BR$9-1+SUMIFS(conditions!54:54,conditions!$8:$8,"&lt;="&amp;BR$9,conditions!$9:$9,"&gt;="&amp;BR$9)-EOMONTH($U$9,11)),0))</f>
        <v>2801.681999999998</v>
      </c>
      <c r="BS43" s="37">
        <f>IF(BS$9="",0,SUMIFS(34:34,$9:$9,"&gt;="&amp;BS$9,$9:$9,"&lt;="&amp;BS$9-1+SUMIFS(conditions!54:54,conditions!$8:$8,"&lt;="&amp;BS$9,conditions!$9:$9,"&gt;="&amp;BS$9))+IF(BS$9-1+SUMIFS(conditions!54:54,conditions!$8:$8,"&lt;="&amp;BS$9,conditions!$9:$9,"&gt;="&amp;BS$9)&gt;EOMONTH($U$9,11),(1+conditions!$U$34)*SUMIFS(34:34,$9:$9,"&gt;="&amp;$U$9,$9:$9,"&lt;="&amp;$U$9+BS$9-1+SUMIFS(conditions!54:54,conditions!$8:$8,"&lt;="&amp;BS$9,conditions!$9:$9,"&gt;="&amp;BS$9)-EOMONTH($U$9,11)),0))</f>
        <v>2743.1819999999975</v>
      </c>
      <c r="BT43" s="37">
        <f>IF(BT$9="",0,SUMIFS(34:34,$9:$9,"&gt;="&amp;BT$9,$9:$9,"&lt;="&amp;BT$9-1+SUMIFS(conditions!54:54,conditions!$8:$8,"&lt;="&amp;BT$9,conditions!$9:$9,"&gt;="&amp;BT$9))+IF(BT$9-1+SUMIFS(conditions!54:54,conditions!$8:$8,"&lt;="&amp;BT$9,conditions!$9:$9,"&gt;="&amp;BT$9)&gt;EOMONTH($U$9,11),(1+conditions!$U$34)*SUMIFS(34:34,$9:$9,"&gt;="&amp;$U$9,$9:$9,"&lt;="&amp;$U$9+BT$9-1+SUMIFS(conditions!54:54,conditions!$8:$8,"&lt;="&amp;BT$9,conditions!$9:$9,"&gt;="&amp;BT$9)-EOMONTH($U$9,11)),0))</f>
        <v>2731.0139999999969</v>
      </c>
      <c r="BU43" s="37">
        <f>IF(BU$9="",0,SUMIFS(34:34,$9:$9,"&gt;="&amp;BU$9,$9:$9,"&lt;="&amp;BU$9-1+SUMIFS(conditions!54:54,conditions!$8:$8,"&lt;="&amp;BU$9,conditions!$9:$9,"&gt;="&amp;BU$9))+IF(BU$9-1+SUMIFS(conditions!54:54,conditions!$8:$8,"&lt;="&amp;BU$9,conditions!$9:$9,"&gt;="&amp;BU$9)&gt;EOMONTH($U$9,11),(1+conditions!$U$34)*SUMIFS(34:34,$9:$9,"&gt;="&amp;$U$9,$9:$9,"&lt;="&amp;$U$9+BU$9-1+SUMIFS(conditions!54:54,conditions!$8:$8,"&lt;="&amp;BU$9,conditions!$9:$9,"&gt;="&amp;BU$9)-EOMONTH($U$9,11)),0))</f>
        <v>2718.8459999999964</v>
      </c>
      <c r="BV43" s="37">
        <f>IF(BV$9="",0,SUMIFS(34:34,$9:$9,"&gt;="&amp;BV$9,$9:$9,"&lt;="&amp;BV$9-1+SUMIFS(conditions!54:54,conditions!$8:$8,"&lt;="&amp;BV$9,conditions!$9:$9,"&gt;="&amp;BV$9))+IF(BV$9-1+SUMIFS(conditions!54:54,conditions!$8:$8,"&lt;="&amp;BV$9,conditions!$9:$9,"&gt;="&amp;BV$9)&gt;EOMONTH($U$9,11),(1+conditions!$U$34)*SUMIFS(34:34,$9:$9,"&gt;="&amp;$U$9,$9:$9,"&lt;="&amp;$U$9+BV$9-1+SUMIFS(conditions!54:54,conditions!$8:$8,"&lt;="&amp;BV$9,conditions!$9:$9,"&gt;="&amp;BV$9)-EOMONTH($U$9,11)),0))</f>
        <v>2706.6779999999962</v>
      </c>
      <c r="BW43" s="37">
        <f>IF(BW$9="",0,SUMIFS(34:34,$9:$9,"&gt;="&amp;BW$9,$9:$9,"&lt;="&amp;BW$9-1+SUMIFS(conditions!54:54,conditions!$8:$8,"&lt;="&amp;BW$9,conditions!$9:$9,"&gt;="&amp;BW$9))+IF(BW$9-1+SUMIFS(conditions!54:54,conditions!$8:$8,"&lt;="&amp;BW$9,conditions!$9:$9,"&gt;="&amp;BW$9)&gt;EOMONTH($U$9,11),(1+conditions!$U$34)*SUMIFS(34:34,$9:$9,"&gt;="&amp;$U$9,$9:$9,"&lt;="&amp;$U$9+BW$9-1+SUMIFS(conditions!54:54,conditions!$8:$8,"&lt;="&amp;BW$9,conditions!$9:$9,"&gt;="&amp;BW$9)-EOMONTH($U$9,11)),0))</f>
        <v>2694.5099999999961</v>
      </c>
      <c r="BX43" s="37">
        <f>IF(BX$9="",0,SUMIFS(34:34,$9:$9,"&gt;="&amp;BX$9,$9:$9,"&lt;="&amp;BX$9-1+SUMIFS(conditions!54:54,conditions!$8:$8,"&lt;="&amp;BX$9,conditions!$9:$9,"&gt;="&amp;BX$9))+IF(BX$9-1+SUMIFS(conditions!54:54,conditions!$8:$8,"&lt;="&amp;BX$9,conditions!$9:$9,"&gt;="&amp;BX$9)&gt;EOMONTH($U$9,11),(1+conditions!$U$34)*SUMIFS(34:34,$9:$9,"&gt;="&amp;$U$9,$9:$9,"&lt;="&amp;$U$9+BX$9-1+SUMIFS(conditions!54:54,conditions!$8:$8,"&lt;="&amp;BX$9,conditions!$9:$9,"&gt;="&amp;BX$9)-EOMONTH($U$9,11)),0))</f>
        <v>2740.841999999996</v>
      </c>
      <c r="BY43" s="37">
        <f>IF(BY$9="",0,SUMIFS(34:34,$9:$9,"&gt;="&amp;BY$9,$9:$9,"&lt;="&amp;BY$9-1+SUMIFS(conditions!54:54,conditions!$8:$8,"&lt;="&amp;BY$9,conditions!$9:$9,"&gt;="&amp;BY$9))+IF(BY$9-1+SUMIFS(conditions!54:54,conditions!$8:$8,"&lt;="&amp;BY$9,conditions!$9:$9,"&gt;="&amp;BY$9)&gt;EOMONTH($U$9,11),(1+conditions!$U$34)*SUMIFS(34:34,$9:$9,"&gt;="&amp;$U$9,$9:$9,"&lt;="&amp;$U$9+BY$9-1+SUMIFS(conditions!54:54,conditions!$8:$8,"&lt;="&amp;BY$9,conditions!$9:$9,"&gt;="&amp;BY$9)-EOMONTH($U$9,11)),0))</f>
        <v>2740.841999999996</v>
      </c>
      <c r="BZ43" s="37">
        <f>IF(BZ$9="",0,SUMIFS(34:34,$9:$9,"&gt;="&amp;BZ$9,$9:$9,"&lt;="&amp;BZ$9-1+SUMIFS(conditions!54:54,conditions!$8:$8,"&lt;="&amp;BZ$9,conditions!$9:$9,"&gt;="&amp;BZ$9))+IF(BZ$9-1+SUMIFS(conditions!54:54,conditions!$8:$8,"&lt;="&amp;BZ$9,conditions!$9:$9,"&gt;="&amp;BZ$9)&gt;EOMONTH($U$9,11),(1+conditions!$U$34)*SUMIFS(34:34,$9:$9,"&gt;="&amp;$U$9,$9:$9,"&lt;="&amp;$U$9+BZ$9-1+SUMIFS(conditions!54:54,conditions!$8:$8,"&lt;="&amp;BZ$9,conditions!$9:$9,"&gt;="&amp;BZ$9)-EOMONTH($U$9,11)),0))</f>
        <v>2682.3419999999965</v>
      </c>
      <c r="CA43" s="37">
        <f>IF(CA$9="",0,SUMIFS(34:34,$9:$9,"&gt;="&amp;CA$9,$9:$9,"&lt;="&amp;CA$9-1+SUMIFS(conditions!54:54,conditions!$8:$8,"&lt;="&amp;CA$9,conditions!$9:$9,"&gt;="&amp;CA$9))+IF(CA$9-1+SUMIFS(conditions!54:54,conditions!$8:$8,"&lt;="&amp;CA$9,conditions!$9:$9,"&gt;="&amp;CA$9)&gt;EOMONTH($U$9,11),(1+conditions!$U$34)*SUMIFS(34:34,$9:$9,"&gt;="&amp;$U$9,$9:$9,"&lt;="&amp;$U$9+CA$9-1+SUMIFS(conditions!54:54,conditions!$8:$8,"&lt;="&amp;CA$9,conditions!$9:$9,"&gt;="&amp;CA$9)-EOMONTH($U$9,11)),0))</f>
        <v>2670.1739999999963</v>
      </c>
      <c r="CB43" s="37">
        <f>IF(CB$9="",0,SUMIFS(34:34,$9:$9,"&gt;="&amp;CB$9,$9:$9,"&lt;="&amp;CB$9-1+SUMIFS(conditions!54:54,conditions!$8:$8,"&lt;="&amp;CB$9,conditions!$9:$9,"&gt;="&amp;CB$9))+IF(CB$9-1+SUMIFS(conditions!54:54,conditions!$8:$8,"&lt;="&amp;CB$9,conditions!$9:$9,"&gt;="&amp;CB$9)&gt;EOMONTH($U$9,11),(1+conditions!$U$34)*SUMIFS(34:34,$9:$9,"&gt;="&amp;$U$9,$9:$9,"&lt;="&amp;$U$9+CB$9-1+SUMIFS(conditions!54:54,conditions!$8:$8,"&lt;="&amp;CB$9,conditions!$9:$9,"&gt;="&amp;CB$9)-EOMONTH($U$9,11)),0))</f>
        <v>2658.0059999999967</v>
      </c>
      <c r="CC43" s="37">
        <f>IF(CC$9="",0,SUMIFS(34:34,$9:$9,"&gt;="&amp;CC$9,$9:$9,"&lt;="&amp;CC$9-1+SUMIFS(conditions!54:54,conditions!$8:$8,"&lt;="&amp;CC$9,conditions!$9:$9,"&gt;="&amp;CC$9))+IF(CC$9-1+SUMIFS(conditions!54:54,conditions!$8:$8,"&lt;="&amp;CC$9,conditions!$9:$9,"&gt;="&amp;CC$9)&gt;EOMONTH($U$9,11),(1+conditions!$U$34)*SUMIFS(34:34,$9:$9,"&gt;="&amp;$U$9,$9:$9,"&lt;="&amp;$U$9+CC$9-1+SUMIFS(conditions!54:54,conditions!$8:$8,"&lt;="&amp;CC$9,conditions!$9:$9,"&gt;="&amp;CC$9)-EOMONTH($U$9,11)),0))</f>
        <v>2645.8379999999975</v>
      </c>
      <c r="CD43" s="37">
        <f>IF(CD$9="",0,SUMIFS(34:34,$9:$9,"&gt;="&amp;CD$9,$9:$9,"&lt;="&amp;CD$9-1+SUMIFS(conditions!54:54,conditions!$8:$8,"&lt;="&amp;CD$9,conditions!$9:$9,"&gt;="&amp;CD$9))+IF(CD$9-1+SUMIFS(conditions!54:54,conditions!$8:$8,"&lt;="&amp;CD$9,conditions!$9:$9,"&gt;="&amp;CD$9)&gt;EOMONTH($U$9,11),(1+conditions!$U$34)*SUMIFS(34:34,$9:$9,"&gt;="&amp;$U$9,$9:$9,"&lt;="&amp;$U$9+CD$9-1+SUMIFS(conditions!54:54,conditions!$8:$8,"&lt;="&amp;CD$9,conditions!$9:$9,"&gt;="&amp;CD$9)-EOMONTH($U$9,11)),0))</f>
        <v>2633.6699999999978</v>
      </c>
      <c r="CE43" s="37">
        <f>IF(CE$9="",0,SUMIFS(34:34,$9:$9,"&gt;="&amp;CE$9,$9:$9,"&lt;="&amp;CE$9-1+SUMIFS(conditions!54:54,conditions!$8:$8,"&lt;="&amp;CE$9,conditions!$9:$9,"&gt;="&amp;CE$9))+IF(CE$9-1+SUMIFS(conditions!54:54,conditions!$8:$8,"&lt;="&amp;CE$9,conditions!$9:$9,"&gt;="&amp;CE$9)&gt;EOMONTH($U$9,11),(1+conditions!$U$34)*SUMIFS(34:34,$9:$9,"&gt;="&amp;$U$9,$9:$9,"&lt;="&amp;$U$9+CE$9-1+SUMIFS(conditions!54:54,conditions!$8:$8,"&lt;="&amp;CE$9,conditions!$9:$9,"&gt;="&amp;CE$9)-EOMONTH($U$9,11)),0))</f>
        <v>2680.0019999999977</v>
      </c>
      <c r="CF43" s="37">
        <f>IF(CF$9="",0,SUMIFS(34:34,$9:$9,"&gt;="&amp;CF$9,$9:$9,"&lt;="&amp;CF$9-1+SUMIFS(conditions!54:54,conditions!$8:$8,"&lt;="&amp;CF$9,conditions!$9:$9,"&gt;="&amp;CF$9))+IF(CF$9-1+SUMIFS(conditions!54:54,conditions!$8:$8,"&lt;="&amp;CF$9,conditions!$9:$9,"&gt;="&amp;CF$9)&gt;EOMONTH($U$9,11),(1+conditions!$U$34)*SUMIFS(34:34,$9:$9,"&gt;="&amp;$U$9,$9:$9,"&lt;="&amp;$U$9+CF$9-1+SUMIFS(conditions!54:54,conditions!$8:$8,"&lt;="&amp;CF$9,conditions!$9:$9,"&gt;="&amp;CF$9)-EOMONTH($U$9,11)),0))</f>
        <v>2680.0019999999977</v>
      </c>
      <c r="CG43" s="37">
        <f>IF(CG$9="",0,SUMIFS(34:34,$9:$9,"&gt;="&amp;CG$9,$9:$9,"&lt;="&amp;CG$9-1+SUMIFS(conditions!54:54,conditions!$8:$8,"&lt;="&amp;CG$9,conditions!$9:$9,"&gt;="&amp;CG$9))+IF(CG$9-1+SUMIFS(conditions!54:54,conditions!$8:$8,"&lt;="&amp;CG$9,conditions!$9:$9,"&gt;="&amp;CG$9)&gt;EOMONTH($U$9,11),(1+conditions!$U$34)*SUMIFS(34:34,$9:$9,"&gt;="&amp;$U$9,$9:$9,"&lt;="&amp;$U$9+CG$9-1+SUMIFS(conditions!54:54,conditions!$8:$8,"&lt;="&amp;CG$9,conditions!$9:$9,"&gt;="&amp;CG$9)-EOMONTH($U$9,11)),0))</f>
        <v>2641.0019999999977</v>
      </c>
      <c r="CH43" s="37">
        <f>IF(CH$9="",0,SUMIFS(34:34,$9:$9,"&gt;="&amp;CH$9,$9:$9,"&lt;="&amp;CH$9-1+SUMIFS(conditions!54:54,conditions!$8:$8,"&lt;="&amp;CH$9,conditions!$9:$9,"&gt;="&amp;CH$9))+IF(CH$9-1+SUMIFS(conditions!54:54,conditions!$8:$8,"&lt;="&amp;CH$9,conditions!$9:$9,"&gt;="&amp;CH$9)&gt;EOMONTH($U$9,11),(1+conditions!$U$34)*SUMIFS(34:34,$9:$9,"&gt;="&amp;$U$9,$9:$9,"&lt;="&amp;$U$9+CH$9-1+SUMIFS(conditions!54:54,conditions!$8:$8,"&lt;="&amp;CH$9,conditions!$9:$9,"&gt;="&amp;CH$9)-EOMONTH($U$9,11)),0))</f>
        <v>2650.6505999999981</v>
      </c>
      <c r="CI43" s="37">
        <f>IF(CI$9="",0,SUMIFS(34:34,$9:$9,"&gt;="&amp;CI$9,$9:$9,"&lt;="&amp;CI$9-1+SUMIFS(conditions!54:54,conditions!$8:$8,"&lt;="&amp;CI$9,conditions!$9:$9,"&gt;="&amp;CI$9))+IF(CI$9-1+SUMIFS(conditions!54:54,conditions!$8:$8,"&lt;="&amp;CI$9,conditions!$9:$9,"&gt;="&amp;CI$9)&gt;EOMONTH($U$9,11),(1+conditions!$U$34)*SUMIFS(34:34,$9:$9,"&gt;="&amp;$U$9,$9:$9,"&lt;="&amp;$U$9+CI$9-1+SUMIFS(conditions!54:54,conditions!$8:$8,"&lt;="&amp;CI$9,conditions!$9:$9,"&gt;="&amp;CI$9)-EOMONTH($U$9,11)),0))</f>
        <v>2660.2991999999981</v>
      </c>
      <c r="CJ43" s="37">
        <f>IF(CJ$9="",0,SUMIFS(34:34,$9:$9,"&gt;="&amp;CJ$9,$9:$9,"&lt;="&amp;CJ$9-1+SUMIFS(conditions!54:54,conditions!$8:$8,"&lt;="&amp;CJ$9,conditions!$9:$9,"&gt;="&amp;CJ$9))+IF(CJ$9-1+SUMIFS(conditions!54:54,conditions!$8:$8,"&lt;="&amp;CJ$9,conditions!$9:$9,"&gt;="&amp;CJ$9)&gt;EOMONTH($U$9,11),(1+conditions!$U$34)*SUMIFS(34:34,$9:$9,"&gt;="&amp;$U$9,$9:$9,"&lt;="&amp;$U$9+CJ$9-1+SUMIFS(conditions!54:54,conditions!$8:$8,"&lt;="&amp;CJ$9,conditions!$9:$9,"&gt;="&amp;CJ$9)-EOMONTH($U$9,11)),0))</f>
        <v>2669.9477999999986</v>
      </c>
      <c r="CK43" s="37">
        <f>IF(CK$9="",0,SUMIFS(34:34,$9:$9,"&gt;="&amp;CK$9,$9:$9,"&lt;="&amp;CK$9-1+SUMIFS(conditions!54:54,conditions!$8:$8,"&lt;="&amp;CK$9,conditions!$9:$9,"&gt;="&amp;CK$9))+IF(CK$9-1+SUMIFS(conditions!54:54,conditions!$8:$8,"&lt;="&amp;CK$9,conditions!$9:$9,"&gt;="&amp;CK$9)&gt;EOMONTH($U$9,11),(1+conditions!$U$34)*SUMIFS(34:34,$9:$9,"&gt;="&amp;$U$9,$9:$9,"&lt;="&amp;$U$9+CK$9-1+SUMIFS(conditions!54:54,conditions!$8:$8,"&lt;="&amp;CK$9,conditions!$9:$9,"&gt;="&amp;CK$9)-EOMONTH($U$9,11)),0))</f>
        <v>2679.596399999999</v>
      </c>
      <c r="CL43" s="37">
        <f>IF(CL$9="",0,SUMIFS(34:34,$9:$9,"&gt;="&amp;CL$9,$9:$9,"&lt;="&amp;CL$9-1+SUMIFS(conditions!54:54,conditions!$8:$8,"&lt;="&amp;CL$9,conditions!$9:$9,"&gt;="&amp;CL$9))+IF(CL$9-1+SUMIFS(conditions!54:54,conditions!$8:$8,"&lt;="&amp;CL$9,conditions!$9:$9,"&gt;="&amp;CL$9)&gt;EOMONTH($U$9,11),(1+conditions!$U$34)*SUMIFS(34:34,$9:$9,"&gt;="&amp;$U$9,$9:$9,"&lt;="&amp;$U$9+CL$9-1+SUMIFS(conditions!54:54,conditions!$8:$8,"&lt;="&amp;CL$9,conditions!$9:$9,"&gt;="&amp;CL$9)-EOMONTH($U$9,11)),0))</f>
        <v>2728.244999999999</v>
      </c>
      <c r="CM43" s="37">
        <f>IF(CM$9="",0,SUMIFS(34:34,$9:$9,"&gt;="&amp;CM$9,$9:$9,"&lt;="&amp;CM$9-1+SUMIFS(conditions!54:54,conditions!$8:$8,"&lt;="&amp;CM$9,conditions!$9:$9,"&gt;="&amp;CM$9))+IF(CM$9-1+SUMIFS(conditions!54:54,conditions!$8:$8,"&lt;="&amp;CM$9,conditions!$9:$9,"&gt;="&amp;CM$9)&gt;EOMONTH($U$9,11),(1+conditions!$U$34)*SUMIFS(34:34,$9:$9,"&gt;="&amp;$U$9,$9:$9,"&lt;="&amp;$U$9+CM$9-1+SUMIFS(conditions!54:54,conditions!$8:$8,"&lt;="&amp;CM$9,conditions!$9:$9,"&gt;="&amp;CM$9)-EOMONTH($U$9,11)),0))</f>
        <v>2728.244999999999</v>
      </c>
      <c r="CN43" s="37">
        <f>IF(CN$9="",0,SUMIFS(34:34,$9:$9,"&gt;="&amp;CN$9,$9:$9,"&lt;="&amp;CN$9-1+SUMIFS(conditions!54:54,conditions!$8:$8,"&lt;="&amp;CN$9,conditions!$9:$9,"&gt;="&amp;CN$9))+IF(CN$9-1+SUMIFS(conditions!54:54,conditions!$8:$8,"&lt;="&amp;CN$9,conditions!$9:$9,"&gt;="&amp;CN$9)&gt;EOMONTH($U$9,11),(1+conditions!$U$34)*SUMIFS(34:34,$9:$9,"&gt;="&amp;$U$9,$9:$9,"&lt;="&amp;$U$9+CN$9-1+SUMIFS(conditions!54:54,conditions!$8:$8,"&lt;="&amp;CN$9,conditions!$9:$9,"&gt;="&amp;CN$9)-EOMONTH($U$9,11)),0))</f>
        <v>2689.2449999999994</v>
      </c>
      <c r="CO43" s="37">
        <f>IF(CO$9="",0,SUMIFS(34:34,$9:$9,"&gt;="&amp;CO$9,$9:$9,"&lt;="&amp;CO$9-1+SUMIFS(conditions!54:54,conditions!$8:$8,"&lt;="&amp;CO$9,conditions!$9:$9,"&gt;="&amp;CO$9))+IF(CO$9-1+SUMIFS(conditions!54:54,conditions!$8:$8,"&lt;="&amp;CO$9,conditions!$9:$9,"&gt;="&amp;CO$9)&gt;EOMONTH($U$9,11),(1+conditions!$U$34)*SUMIFS(34:34,$9:$9,"&gt;="&amp;$U$9,$9:$9,"&lt;="&amp;$U$9+CO$9-1+SUMIFS(conditions!54:54,conditions!$8:$8,"&lt;="&amp;CO$9,conditions!$9:$9,"&gt;="&amp;CO$9)-EOMONTH($U$9,11)),0))</f>
        <v>2698.8935999999994</v>
      </c>
      <c r="CP43" s="37">
        <f>IF(CP$9="",0,SUMIFS(34:34,$9:$9,"&gt;="&amp;CP$9,$9:$9,"&lt;="&amp;CP$9-1+SUMIFS(conditions!54:54,conditions!$8:$8,"&lt;="&amp;CP$9,conditions!$9:$9,"&gt;="&amp;CP$9))+IF(CP$9-1+SUMIFS(conditions!54:54,conditions!$8:$8,"&lt;="&amp;CP$9,conditions!$9:$9,"&gt;="&amp;CP$9)&gt;EOMONTH($U$9,11),(1+conditions!$U$34)*SUMIFS(34:34,$9:$9,"&gt;="&amp;$U$9,$9:$9,"&lt;="&amp;$U$9+CP$9-1+SUMIFS(conditions!54:54,conditions!$8:$8,"&lt;="&amp;CP$9,conditions!$9:$9,"&gt;="&amp;CP$9)-EOMONTH($U$9,11)),0))</f>
        <v>2708.5421999999999</v>
      </c>
      <c r="CQ43" s="37">
        <f>IF(CQ$9="",0,SUMIFS(34:34,$9:$9,"&gt;="&amp;CQ$9,$9:$9,"&lt;="&amp;CQ$9-1+SUMIFS(conditions!54:54,conditions!$8:$8,"&lt;="&amp;CQ$9,conditions!$9:$9,"&gt;="&amp;CQ$9))+IF(CQ$9-1+SUMIFS(conditions!54:54,conditions!$8:$8,"&lt;="&amp;CQ$9,conditions!$9:$9,"&gt;="&amp;CQ$9)&gt;EOMONTH($U$9,11),(1+conditions!$U$34)*SUMIFS(34:34,$9:$9,"&gt;="&amp;$U$9,$9:$9,"&lt;="&amp;$U$9+CQ$9-1+SUMIFS(conditions!54:54,conditions!$8:$8,"&lt;="&amp;CQ$9,conditions!$9:$9,"&gt;="&amp;CQ$9)-EOMONTH($U$9,11)),0))</f>
        <v>2718.1907999999999</v>
      </c>
      <c r="CR43" s="37">
        <f>IF(CR$9="",0,SUMIFS(34:34,$9:$9,"&gt;="&amp;CR$9,$9:$9,"&lt;="&amp;CR$9-1+SUMIFS(conditions!54:54,conditions!$8:$8,"&lt;="&amp;CR$9,conditions!$9:$9,"&gt;="&amp;CR$9))+IF(CR$9-1+SUMIFS(conditions!54:54,conditions!$8:$8,"&lt;="&amp;CR$9,conditions!$9:$9,"&gt;="&amp;CR$9)&gt;EOMONTH($U$9,11),(1+conditions!$U$34)*SUMIFS(34:34,$9:$9,"&gt;="&amp;$U$9,$9:$9,"&lt;="&amp;$U$9+CR$9-1+SUMIFS(conditions!54:54,conditions!$8:$8,"&lt;="&amp;CR$9,conditions!$9:$9,"&gt;="&amp;CR$9)-EOMONTH($U$9,11)),0))</f>
        <v>2727.8394000000003</v>
      </c>
      <c r="CS43" s="37">
        <f>IF(CS$9="",0,SUMIFS(34:34,$9:$9,"&gt;="&amp;CS$9,$9:$9,"&lt;="&amp;CS$9-1+SUMIFS(conditions!54:54,conditions!$8:$8,"&lt;="&amp;CS$9,conditions!$9:$9,"&gt;="&amp;CS$9))+IF(CS$9-1+SUMIFS(conditions!54:54,conditions!$8:$8,"&lt;="&amp;CS$9,conditions!$9:$9,"&gt;="&amp;CS$9)&gt;EOMONTH($U$9,11),(1+conditions!$U$34)*SUMIFS(34:34,$9:$9,"&gt;="&amp;$U$9,$9:$9,"&lt;="&amp;$U$9+CS$9-1+SUMIFS(conditions!54:54,conditions!$8:$8,"&lt;="&amp;CS$9,conditions!$9:$9,"&gt;="&amp;CS$9)-EOMONTH($U$9,11)),0))</f>
        <v>2776.4880000000003</v>
      </c>
      <c r="CT43" s="37">
        <f>IF(CT$9="",0,SUMIFS(34:34,$9:$9,"&gt;="&amp;CT$9,$9:$9,"&lt;="&amp;CT$9-1+SUMIFS(conditions!54:54,conditions!$8:$8,"&lt;="&amp;CT$9,conditions!$9:$9,"&gt;="&amp;CT$9))+IF(CT$9-1+SUMIFS(conditions!54:54,conditions!$8:$8,"&lt;="&amp;CT$9,conditions!$9:$9,"&gt;="&amp;CT$9)&gt;EOMONTH($U$9,11),(1+conditions!$U$34)*SUMIFS(34:34,$9:$9,"&gt;="&amp;$U$9,$9:$9,"&lt;="&amp;$U$9+CT$9-1+SUMIFS(conditions!54:54,conditions!$8:$8,"&lt;="&amp;CT$9,conditions!$9:$9,"&gt;="&amp;CT$9)-EOMONTH($U$9,11)),0))</f>
        <v>2776.4880000000003</v>
      </c>
      <c r="CU43" s="37">
        <f>IF(CU$9="",0,SUMIFS(34:34,$9:$9,"&gt;="&amp;CU$9,$9:$9,"&lt;="&amp;CU$9-1+SUMIFS(conditions!54:54,conditions!$8:$8,"&lt;="&amp;CU$9,conditions!$9:$9,"&gt;="&amp;CU$9))+IF(CU$9-1+SUMIFS(conditions!54:54,conditions!$8:$8,"&lt;="&amp;CU$9,conditions!$9:$9,"&gt;="&amp;CU$9)&gt;EOMONTH($U$9,11),(1+conditions!$U$34)*SUMIFS(34:34,$9:$9,"&gt;="&amp;$U$9,$9:$9,"&lt;="&amp;$U$9+CU$9-1+SUMIFS(conditions!54:54,conditions!$8:$8,"&lt;="&amp;CU$9,conditions!$9:$9,"&gt;="&amp;CU$9)-EOMONTH($U$9,11)),0))</f>
        <v>2737.4880000000007</v>
      </c>
      <c r="CV43" s="37">
        <f>IF(CV$9="",0,SUMIFS(34:34,$9:$9,"&gt;="&amp;CV$9,$9:$9,"&lt;="&amp;CV$9-1+SUMIFS(conditions!54:54,conditions!$8:$8,"&lt;="&amp;CV$9,conditions!$9:$9,"&gt;="&amp;CV$9))+IF(CV$9-1+SUMIFS(conditions!54:54,conditions!$8:$8,"&lt;="&amp;CV$9,conditions!$9:$9,"&gt;="&amp;CV$9)&gt;EOMONTH($U$9,11),(1+conditions!$U$34)*SUMIFS(34:34,$9:$9,"&gt;="&amp;$U$9,$9:$9,"&lt;="&amp;$U$9+CV$9-1+SUMIFS(conditions!54:54,conditions!$8:$8,"&lt;="&amp;CV$9,conditions!$9:$9,"&gt;="&amp;CV$9)-EOMONTH($U$9,11)),0))</f>
        <v>2747.1366000000012</v>
      </c>
      <c r="CW43" s="37">
        <f>IF(CW$9="",0,SUMIFS(34:34,$9:$9,"&gt;="&amp;CW$9,$9:$9,"&lt;="&amp;CW$9-1+SUMIFS(conditions!54:54,conditions!$8:$8,"&lt;="&amp;CW$9,conditions!$9:$9,"&gt;="&amp;CW$9))+IF(CW$9-1+SUMIFS(conditions!54:54,conditions!$8:$8,"&lt;="&amp;CW$9,conditions!$9:$9,"&gt;="&amp;CW$9)&gt;EOMONTH($U$9,11),(1+conditions!$U$34)*SUMIFS(34:34,$9:$9,"&gt;="&amp;$U$9,$9:$9,"&lt;="&amp;$U$9+CW$9-1+SUMIFS(conditions!54:54,conditions!$8:$8,"&lt;="&amp;CW$9,conditions!$9:$9,"&gt;="&amp;CW$9)-EOMONTH($U$9,11)),0))</f>
        <v>2756.7852000000012</v>
      </c>
      <c r="CX43" s="37">
        <f>IF(CX$9="",0,SUMIFS(34:34,$9:$9,"&gt;="&amp;CX$9,$9:$9,"&lt;="&amp;CX$9-1+SUMIFS(conditions!54:54,conditions!$8:$8,"&lt;="&amp;CX$9,conditions!$9:$9,"&gt;="&amp;CX$9))+IF(CX$9-1+SUMIFS(conditions!54:54,conditions!$8:$8,"&lt;="&amp;CX$9,conditions!$9:$9,"&gt;="&amp;CX$9)&gt;EOMONTH($U$9,11),(1+conditions!$U$34)*SUMIFS(34:34,$9:$9,"&gt;="&amp;$U$9,$9:$9,"&lt;="&amp;$U$9+CX$9-1+SUMIFS(conditions!54:54,conditions!$8:$8,"&lt;="&amp;CX$9,conditions!$9:$9,"&gt;="&amp;CX$9)-EOMONTH($U$9,11)),0))</f>
        <v>2766.4338000000016</v>
      </c>
      <c r="CY43" s="37">
        <f>IF(CY$9="",0,SUMIFS(34:34,$9:$9,"&gt;="&amp;CY$9,$9:$9,"&lt;="&amp;CY$9-1+SUMIFS(conditions!54:54,conditions!$8:$8,"&lt;="&amp;CY$9,conditions!$9:$9,"&gt;="&amp;CY$9))+IF(CY$9-1+SUMIFS(conditions!54:54,conditions!$8:$8,"&lt;="&amp;CY$9,conditions!$9:$9,"&gt;="&amp;CY$9)&gt;EOMONTH($U$9,11),(1+conditions!$U$34)*SUMIFS(34:34,$9:$9,"&gt;="&amp;$U$9,$9:$9,"&lt;="&amp;$U$9+CY$9-1+SUMIFS(conditions!54:54,conditions!$8:$8,"&lt;="&amp;CY$9,conditions!$9:$9,"&gt;="&amp;CY$9)-EOMONTH($U$9,11)),0))</f>
        <v>2776.0824000000016</v>
      </c>
      <c r="CZ43" s="37">
        <f>IF(CZ$9="",0,SUMIFS(34:34,$9:$9,"&gt;="&amp;CZ$9,$9:$9,"&lt;="&amp;CZ$9-1+SUMIFS(conditions!54:54,conditions!$8:$8,"&lt;="&amp;CZ$9,conditions!$9:$9,"&gt;="&amp;CZ$9))+IF(CZ$9-1+SUMIFS(conditions!54:54,conditions!$8:$8,"&lt;="&amp;CZ$9,conditions!$9:$9,"&gt;="&amp;CZ$9)&gt;EOMONTH($U$9,11),(1+conditions!$U$34)*SUMIFS(34:34,$9:$9,"&gt;="&amp;$U$9,$9:$9,"&lt;="&amp;$U$9+CZ$9-1+SUMIFS(conditions!54:54,conditions!$8:$8,"&lt;="&amp;CZ$9,conditions!$9:$9,"&gt;="&amp;CZ$9)-EOMONTH($U$9,11)),0))</f>
        <v>2824.7310000000016</v>
      </c>
      <c r="DA43" s="37">
        <f>IF(DA$9="",0,SUMIFS(34:34,$9:$9,"&gt;="&amp;DA$9,$9:$9,"&lt;="&amp;DA$9-1+SUMIFS(conditions!54:54,conditions!$8:$8,"&lt;="&amp;DA$9,conditions!$9:$9,"&gt;="&amp;DA$9))+IF(DA$9-1+SUMIFS(conditions!54:54,conditions!$8:$8,"&lt;="&amp;DA$9,conditions!$9:$9,"&gt;="&amp;DA$9)&gt;EOMONTH($U$9,11),(1+conditions!$U$34)*SUMIFS(34:34,$9:$9,"&gt;="&amp;$U$9,$9:$9,"&lt;="&amp;$U$9+DA$9-1+SUMIFS(conditions!54:54,conditions!$8:$8,"&lt;="&amp;DA$9,conditions!$9:$9,"&gt;="&amp;DA$9)-EOMONTH($U$9,11)),0))</f>
        <v>2824.7310000000016</v>
      </c>
      <c r="DB43" s="37">
        <f>IF(DB$9="",0,SUMIFS(34:34,$9:$9,"&gt;="&amp;DB$9,$9:$9,"&lt;="&amp;DB$9-1+SUMIFS(conditions!54:54,conditions!$8:$8,"&lt;="&amp;DB$9,conditions!$9:$9,"&gt;="&amp;DB$9))+IF(DB$9-1+SUMIFS(conditions!54:54,conditions!$8:$8,"&lt;="&amp;DB$9,conditions!$9:$9,"&gt;="&amp;DB$9)&gt;EOMONTH($U$9,11),(1+conditions!$U$34)*SUMIFS(34:34,$9:$9,"&gt;="&amp;$U$9,$9:$9,"&lt;="&amp;$U$9+DB$9-1+SUMIFS(conditions!54:54,conditions!$8:$8,"&lt;="&amp;DB$9,conditions!$9:$9,"&gt;="&amp;DB$9)-EOMONTH($U$9,11)),0))</f>
        <v>2785.731000000002</v>
      </c>
      <c r="DC43" s="37">
        <f>IF(DC$9="",0,SUMIFS(34:34,$9:$9,"&gt;="&amp;DC$9,$9:$9,"&lt;="&amp;DC$9-1+SUMIFS(conditions!54:54,conditions!$8:$8,"&lt;="&amp;DC$9,conditions!$9:$9,"&gt;="&amp;DC$9))+IF(DC$9-1+SUMIFS(conditions!54:54,conditions!$8:$8,"&lt;="&amp;DC$9,conditions!$9:$9,"&gt;="&amp;DC$9)&gt;EOMONTH($U$9,11),(1+conditions!$U$34)*SUMIFS(34:34,$9:$9,"&gt;="&amp;$U$9,$9:$9,"&lt;="&amp;$U$9+DC$9-1+SUMIFS(conditions!54:54,conditions!$8:$8,"&lt;="&amp;DC$9,conditions!$9:$9,"&gt;="&amp;DC$9)-EOMONTH($U$9,11)),0))</f>
        <v>2795.3796000000025</v>
      </c>
      <c r="DD43" s="37">
        <f>IF(DD$9="",0,SUMIFS(34:34,$9:$9,"&gt;="&amp;DD$9,$9:$9,"&lt;="&amp;DD$9-1+SUMIFS(conditions!54:54,conditions!$8:$8,"&lt;="&amp;DD$9,conditions!$9:$9,"&gt;="&amp;DD$9))+IF(DD$9-1+SUMIFS(conditions!54:54,conditions!$8:$8,"&lt;="&amp;DD$9,conditions!$9:$9,"&gt;="&amp;DD$9)&gt;EOMONTH($U$9,11),(1+conditions!$U$34)*SUMIFS(34:34,$9:$9,"&gt;="&amp;$U$9,$9:$9,"&lt;="&amp;$U$9+DD$9-1+SUMIFS(conditions!54:54,conditions!$8:$8,"&lt;="&amp;DD$9,conditions!$9:$9,"&gt;="&amp;DD$9)-EOMONTH($U$9,11)),0))</f>
        <v>2805.0282000000025</v>
      </c>
      <c r="DE43" s="37">
        <f>IF(DE$9="",0,SUMIFS(34:34,$9:$9,"&gt;="&amp;DE$9,$9:$9,"&lt;="&amp;DE$9-1+SUMIFS(conditions!54:54,conditions!$8:$8,"&lt;="&amp;DE$9,conditions!$9:$9,"&gt;="&amp;DE$9))+IF(DE$9-1+SUMIFS(conditions!54:54,conditions!$8:$8,"&lt;="&amp;DE$9,conditions!$9:$9,"&gt;="&amp;DE$9)&gt;EOMONTH($U$9,11),(1+conditions!$U$34)*SUMIFS(34:34,$9:$9,"&gt;="&amp;$U$9,$9:$9,"&lt;="&amp;$U$9+DE$9-1+SUMIFS(conditions!54:54,conditions!$8:$8,"&lt;="&amp;DE$9,conditions!$9:$9,"&gt;="&amp;DE$9)-EOMONTH($U$9,11)),0))</f>
        <v>2814.676800000002</v>
      </c>
      <c r="DF43" s="37">
        <f>IF(DF$9="",0,SUMIFS(34:34,$9:$9,"&gt;="&amp;DF$9,$9:$9,"&lt;="&amp;DF$9-1+SUMIFS(conditions!54:54,conditions!$8:$8,"&lt;="&amp;DF$9,conditions!$9:$9,"&gt;="&amp;DF$9))+IF(DF$9-1+SUMIFS(conditions!54:54,conditions!$8:$8,"&lt;="&amp;DF$9,conditions!$9:$9,"&gt;="&amp;DF$9)&gt;EOMONTH($U$9,11),(1+conditions!$U$34)*SUMIFS(34:34,$9:$9,"&gt;="&amp;$U$9,$9:$9,"&lt;="&amp;$U$9+DF$9-1+SUMIFS(conditions!54:54,conditions!$8:$8,"&lt;="&amp;DF$9,conditions!$9:$9,"&gt;="&amp;DF$9)-EOMONTH($U$9,11)),0))</f>
        <v>2824.325400000002</v>
      </c>
      <c r="DG43" s="37">
        <f>IF(DG$9="",0,SUMIFS(34:34,$9:$9,"&gt;="&amp;DG$9,$9:$9,"&lt;="&amp;DG$9-1+SUMIFS(conditions!54:54,conditions!$8:$8,"&lt;="&amp;DG$9,conditions!$9:$9,"&gt;="&amp;DG$9))+IF(DG$9-1+SUMIFS(conditions!54:54,conditions!$8:$8,"&lt;="&amp;DG$9,conditions!$9:$9,"&gt;="&amp;DG$9)&gt;EOMONTH($U$9,11),(1+conditions!$U$34)*SUMIFS(34:34,$9:$9,"&gt;="&amp;$U$9,$9:$9,"&lt;="&amp;$U$9+DG$9-1+SUMIFS(conditions!54:54,conditions!$8:$8,"&lt;="&amp;DG$9,conditions!$9:$9,"&gt;="&amp;DG$9)-EOMONTH($U$9,11)),0))</f>
        <v>2872.974000000002</v>
      </c>
      <c r="DH43" s="37">
        <f>IF(DH$9="",0,SUMIFS(34:34,$9:$9,"&gt;="&amp;DH$9,$9:$9,"&lt;="&amp;DH$9-1+SUMIFS(conditions!54:54,conditions!$8:$8,"&lt;="&amp;DH$9,conditions!$9:$9,"&gt;="&amp;DH$9))+IF(DH$9-1+SUMIFS(conditions!54:54,conditions!$8:$8,"&lt;="&amp;DH$9,conditions!$9:$9,"&gt;="&amp;DH$9)&gt;EOMONTH($U$9,11),(1+conditions!$U$34)*SUMIFS(34:34,$9:$9,"&gt;="&amp;$U$9,$9:$9,"&lt;="&amp;$U$9+DH$9-1+SUMIFS(conditions!54:54,conditions!$8:$8,"&lt;="&amp;DH$9,conditions!$9:$9,"&gt;="&amp;DH$9)-EOMONTH($U$9,11)),0))</f>
        <v>2872.974000000002</v>
      </c>
      <c r="DI43" s="37">
        <f>IF(DI$9="",0,SUMIFS(34:34,$9:$9,"&gt;="&amp;DI$9,$9:$9,"&lt;="&amp;DI$9-1+SUMIFS(conditions!54:54,conditions!$8:$8,"&lt;="&amp;DI$9,conditions!$9:$9,"&gt;="&amp;DI$9))+IF(DI$9-1+SUMIFS(conditions!54:54,conditions!$8:$8,"&lt;="&amp;DI$9,conditions!$9:$9,"&gt;="&amp;DI$9)&gt;EOMONTH($U$9,11),(1+conditions!$U$34)*SUMIFS(34:34,$9:$9,"&gt;="&amp;$U$9,$9:$9,"&lt;="&amp;$U$9+DI$9-1+SUMIFS(conditions!54:54,conditions!$8:$8,"&lt;="&amp;DI$9,conditions!$9:$9,"&gt;="&amp;DI$9)-EOMONTH($U$9,11)),0))</f>
        <v>2833.974000000002</v>
      </c>
      <c r="DJ43" s="37">
        <f>IF(DJ$9="",0,SUMIFS(34:34,$9:$9,"&gt;="&amp;DJ$9,$9:$9,"&lt;="&amp;DJ$9-1+SUMIFS(conditions!54:54,conditions!$8:$8,"&lt;="&amp;DJ$9,conditions!$9:$9,"&gt;="&amp;DJ$9))+IF(DJ$9-1+SUMIFS(conditions!54:54,conditions!$8:$8,"&lt;="&amp;DJ$9,conditions!$9:$9,"&gt;="&amp;DJ$9)&gt;EOMONTH($U$9,11),(1+conditions!$U$34)*SUMIFS(34:34,$9:$9,"&gt;="&amp;$U$9,$9:$9,"&lt;="&amp;$U$9+DJ$9-1+SUMIFS(conditions!54:54,conditions!$8:$8,"&lt;="&amp;DJ$9,conditions!$9:$9,"&gt;="&amp;DJ$9)-EOMONTH($U$9,11)),0))</f>
        <v>2844.0126000000018</v>
      </c>
      <c r="DK43" s="37">
        <f>IF(DK$9="",0,SUMIFS(34:34,$9:$9,"&gt;="&amp;DK$9,$9:$9,"&lt;="&amp;DK$9-1+SUMIFS(conditions!54:54,conditions!$8:$8,"&lt;="&amp;DK$9,conditions!$9:$9,"&gt;="&amp;DK$9))+IF(DK$9-1+SUMIFS(conditions!54:54,conditions!$8:$8,"&lt;="&amp;DK$9,conditions!$9:$9,"&gt;="&amp;DK$9)&gt;EOMONTH($U$9,11),(1+conditions!$U$34)*SUMIFS(34:34,$9:$9,"&gt;="&amp;$U$9,$9:$9,"&lt;="&amp;$U$9+DK$9-1+SUMIFS(conditions!54:54,conditions!$8:$8,"&lt;="&amp;DK$9,conditions!$9:$9,"&gt;="&amp;DK$9)-EOMONTH($U$9,11)),0))</f>
        <v>2854.0512000000017</v>
      </c>
      <c r="DL43" s="37">
        <f>IF(DL$9="",0,SUMIFS(34:34,$9:$9,"&gt;="&amp;DL$9,$9:$9,"&lt;="&amp;DL$9-1+SUMIFS(conditions!54:54,conditions!$8:$8,"&lt;="&amp;DL$9,conditions!$9:$9,"&gt;="&amp;DL$9))+IF(DL$9-1+SUMIFS(conditions!54:54,conditions!$8:$8,"&lt;="&amp;DL$9,conditions!$9:$9,"&gt;="&amp;DL$9)&gt;EOMONTH($U$9,11),(1+conditions!$U$34)*SUMIFS(34:34,$9:$9,"&gt;="&amp;$U$9,$9:$9,"&lt;="&amp;$U$9+DL$9-1+SUMIFS(conditions!54:54,conditions!$8:$8,"&lt;="&amp;DL$9,conditions!$9:$9,"&gt;="&amp;DL$9)-EOMONTH($U$9,11)),0))</f>
        <v>2869.3600650000017</v>
      </c>
      <c r="DM43" s="37">
        <f>IF(DM$9="",0,SUMIFS(34:34,$9:$9,"&gt;="&amp;DM$9,$9:$9,"&lt;="&amp;DM$9-1+SUMIFS(conditions!54:54,conditions!$8:$8,"&lt;="&amp;DM$9,conditions!$9:$9,"&gt;="&amp;DM$9))+IF(DM$9-1+SUMIFS(conditions!54:54,conditions!$8:$8,"&lt;="&amp;DM$9,conditions!$9:$9,"&gt;="&amp;DM$9)&gt;EOMONTH($U$9,11),(1+conditions!$U$34)*SUMIFS(34:34,$9:$9,"&gt;="&amp;$U$9,$9:$9,"&lt;="&amp;$U$9+DM$9-1+SUMIFS(conditions!54:54,conditions!$8:$8,"&lt;="&amp;DM$9,conditions!$9:$9,"&gt;="&amp;DM$9)-EOMONTH($U$9,11)),0))</f>
        <v>2884.6689300000016</v>
      </c>
      <c r="DN43" s="37">
        <f>IF(DN$9="",0,SUMIFS(34:34,$9:$9,"&gt;="&amp;DN$9,$9:$9,"&lt;="&amp;DN$9-1+SUMIFS(conditions!54:54,conditions!$8:$8,"&lt;="&amp;DN$9,conditions!$9:$9,"&gt;="&amp;DN$9))+IF(DN$9-1+SUMIFS(conditions!54:54,conditions!$8:$8,"&lt;="&amp;DN$9,conditions!$9:$9,"&gt;="&amp;DN$9)&gt;EOMONTH($U$9,11),(1+conditions!$U$34)*SUMIFS(34:34,$9:$9,"&gt;="&amp;$U$9,$9:$9,"&lt;="&amp;$U$9+DN$9-1+SUMIFS(conditions!54:54,conditions!$8:$8,"&lt;="&amp;DN$9,conditions!$9:$9,"&gt;="&amp;DN$9)-EOMONTH($U$9,11)),0))</f>
        <v>2938.5877950000017</v>
      </c>
      <c r="DO43" s="37">
        <f>IF(DO$9="",0,SUMIFS(34:34,$9:$9,"&gt;="&amp;DO$9,$9:$9,"&lt;="&amp;DO$9-1+SUMIFS(conditions!54:54,conditions!$8:$8,"&lt;="&amp;DO$9,conditions!$9:$9,"&gt;="&amp;DO$9))+IF(DO$9-1+SUMIFS(conditions!54:54,conditions!$8:$8,"&lt;="&amp;DO$9,conditions!$9:$9,"&gt;="&amp;DO$9)&gt;EOMONTH($U$9,11),(1+conditions!$U$34)*SUMIFS(34:34,$9:$9,"&gt;="&amp;$U$9,$9:$9,"&lt;="&amp;$U$9+DO$9-1+SUMIFS(conditions!54:54,conditions!$8:$8,"&lt;="&amp;DO$9,conditions!$9:$9,"&gt;="&amp;DO$9)-EOMONTH($U$9,11)),0))</f>
        <v>2938.5877950000017</v>
      </c>
      <c r="DP43" s="37">
        <f>IF(DP$9="",0,SUMIFS(34:34,$9:$9,"&gt;="&amp;DP$9,$9:$9,"&lt;="&amp;DP$9-1+SUMIFS(conditions!54:54,conditions!$8:$8,"&lt;="&amp;DP$9,conditions!$9:$9,"&gt;="&amp;DP$9))+IF(DP$9-1+SUMIFS(conditions!54:54,conditions!$8:$8,"&lt;="&amp;DP$9,conditions!$9:$9,"&gt;="&amp;DP$9)&gt;EOMONTH($U$9,11),(1+conditions!$U$34)*SUMIFS(34:34,$9:$9,"&gt;="&amp;$U$9,$9:$9,"&lt;="&amp;$U$9+DP$9-1+SUMIFS(conditions!54:54,conditions!$8:$8,"&lt;="&amp;DP$9,conditions!$9:$9,"&gt;="&amp;DP$9)-EOMONTH($U$9,11)),0))</f>
        <v>2899.9777950000016</v>
      </c>
      <c r="DQ43" s="37">
        <f>IF(DQ$9="",0,SUMIFS(34:34,$9:$9,"&gt;="&amp;DQ$9,$9:$9,"&lt;="&amp;DQ$9-1+SUMIFS(conditions!54:54,conditions!$8:$8,"&lt;="&amp;DQ$9,conditions!$9:$9,"&gt;="&amp;DQ$9))+IF(DQ$9-1+SUMIFS(conditions!54:54,conditions!$8:$8,"&lt;="&amp;DQ$9,conditions!$9:$9,"&gt;="&amp;DQ$9)&gt;EOMONTH($U$9,11),(1+conditions!$U$34)*SUMIFS(34:34,$9:$9,"&gt;="&amp;$U$9,$9:$9,"&lt;="&amp;$U$9+DQ$9-1+SUMIFS(conditions!54:54,conditions!$8:$8,"&lt;="&amp;DQ$9,conditions!$9:$9,"&gt;="&amp;DQ$9)-EOMONTH($U$9,11)),0))</f>
        <v>2915.2866600000016</v>
      </c>
      <c r="DR43" s="37">
        <f>IF(DR$9="",0,SUMIFS(34:34,$9:$9,"&gt;="&amp;DR$9,$9:$9,"&lt;="&amp;DR$9-1+SUMIFS(conditions!54:54,conditions!$8:$8,"&lt;="&amp;DR$9,conditions!$9:$9,"&gt;="&amp;DR$9))+IF(DR$9-1+SUMIFS(conditions!54:54,conditions!$8:$8,"&lt;="&amp;DR$9,conditions!$9:$9,"&gt;="&amp;DR$9)&gt;EOMONTH($U$9,11),(1+conditions!$U$34)*SUMIFS(34:34,$9:$9,"&gt;="&amp;$U$9,$9:$9,"&lt;="&amp;$U$9+DR$9-1+SUMIFS(conditions!54:54,conditions!$8:$8,"&lt;="&amp;DR$9,conditions!$9:$9,"&gt;="&amp;DR$9)-EOMONTH($U$9,11)),0))</f>
        <v>2930.5955250000015</v>
      </c>
      <c r="DS43" s="37">
        <f>IF(DS$9="",0,SUMIFS(34:34,$9:$9,"&gt;="&amp;DS$9,$9:$9,"&lt;="&amp;DS$9-1+SUMIFS(conditions!54:54,conditions!$8:$8,"&lt;="&amp;DS$9,conditions!$9:$9,"&gt;="&amp;DS$9))+IF(DS$9-1+SUMIFS(conditions!54:54,conditions!$8:$8,"&lt;="&amp;DS$9,conditions!$9:$9,"&gt;="&amp;DS$9)&gt;EOMONTH($U$9,11),(1+conditions!$U$34)*SUMIFS(34:34,$9:$9,"&gt;="&amp;$U$9,$9:$9,"&lt;="&amp;$U$9+DS$9-1+SUMIFS(conditions!54:54,conditions!$8:$8,"&lt;="&amp;DS$9,conditions!$9:$9,"&gt;="&amp;DS$9)-EOMONTH($U$9,11)),0))</f>
        <v>2945.9043900000015</v>
      </c>
      <c r="DT43" s="37">
        <f>IF(DT$9="",0,SUMIFS(34:34,$9:$9,"&gt;="&amp;DT$9,$9:$9,"&lt;="&amp;DT$9-1+SUMIFS(conditions!54:54,conditions!$8:$8,"&lt;="&amp;DT$9,conditions!$9:$9,"&gt;="&amp;DT$9))+IF(DT$9-1+SUMIFS(conditions!54:54,conditions!$8:$8,"&lt;="&amp;DT$9,conditions!$9:$9,"&gt;="&amp;DT$9)&gt;EOMONTH($U$9,11),(1+conditions!$U$34)*SUMIFS(34:34,$9:$9,"&gt;="&amp;$U$9,$9:$9,"&lt;="&amp;$U$9+DT$9-1+SUMIFS(conditions!54:54,conditions!$8:$8,"&lt;="&amp;DT$9,conditions!$9:$9,"&gt;="&amp;DT$9)-EOMONTH($U$9,11)),0))</f>
        <v>2961.2132550000015</v>
      </c>
      <c r="DU43" s="37">
        <f>IF(DU$9="",0,SUMIFS(34:34,$9:$9,"&gt;="&amp;DU$9,$9:$9,"&lt;="&amp;DU$9-1+SUMIFS(conditions!54:54,conditions!$8:$8,"&lt;="&amp;DU$9,conditions!$9:$9,"&gt;="&amp;DU$9))+IF(DU$9-1+SUMIFS(conditions!54:54,conditions!$8:$8,"&lt;="&amp;DU$9,conditions!$9:$9,"&gt;="&amp;DU$9)&gt;EOMONTH($U$9,11),(1+conditions!$U$34)*SUMIFS(34:34,$9:$9,"&gt;="&amp;$U$9,$9:$9,"&lt;="&amp;$U$9+DU$9-1+SUMIFS(conditions!54:54,conditions!$8:$8,"&lt;="&amp;DU$9,conditions!$9:$9,"&gt;="&amp;DU$9)-EOMONTH($U$9,11)),0))</f>
        <v>3015.1321200000016</v>
      </c>
      <c r="DV43" s="37">
        <f>IF(DV$9="",0,SUMIFS(34:34,$9:$9,"&gt;="&amp;DV$9,$9:$9,"&lt;="&amp;DV$9-1+SUMIFS(conditions!54:54,conditions!$8:$8,"&lt;="&amp;DV$9,conditions!$9:$9,"&gt;="&amp;DV$9))+IF(DV$9-1+SUMIFS(conditions!54:54,conditions!$8:$8,"&lt;="&amp;DV$9,conditions!$9:$9,"&gt;="&amp;DV$9)&gt;EOMONTH($U$9,11),(1+conditions!$U$34)*SUMIFS(34:34,$9:$9,"&gt;="&amp;$U$9,$9:$9,"&lt;="&amp;$U$9+DV$9-1+SUMIFS(conditions!54:54,conditions!$8:$8,"&lt;="&amp;DV$9,conditions!$9:$9,"&gt;="&amp;DV$9)-EOMONTH($U$9,11)),0))</f>
        <v>3015.1321200000016</v>
      </c>
      <c r="DW43" s="37">
        <f>IF(DW$9="",0,SUMIFS(34:34,$9:$9,"&gt;="&amp;DW$9,$9:$9,"&lt;="&amp;DW$9-1+SUMIFS(conditions!54:54,conditions!$8:$8,"&lt;="&amp;DW$9,conditions!$9:$9,"&gt;="&amp;DW$9))+IF(DW$9-1+SUMIFS(conditions!54:54,conditions!$8:$8,"&lt;="&amp;DW$9,conditions!$9:$9,"&gt;="&amp;DW$9)&gt;EOMONTH($U$9,11),(1+conditions!$U$34)*SUMIFS(34:34,$9:$9,"&gt;="&amp;$U$9,$9:$9,"&lt;="&amp;$U$9+DW$9-1+SUMIFS(conditions!54:54,conditions!$8:$8,"&lt;="&amp;DW$9,conditions!$9:$9,"&gt;="&amp;DW$9)-EOMONTH($U$9,11)),0))</f>
        <v>2976.5221200000019</v>
      </c>
      <c r="DX43" s="37">
        <f>IF(DX$9="",0,SUMIFS(34:34,$9:$9,"&gt;="&amp;DX$9,$9:$9,"&lt;="&amp;DX$9-1+SUMIFS(conditions!54:54,conditions!$8:$8,"&lt;="&amp;DX$9,conditions!$9:$9,"&gt;="&amp;DX$9))+IF(DX$9-1+SUMIFS(conditions!54:54,conditions!$8:$8,"&lt;="&amp;DX$9,conditions!$9:$9,"&gt;="&amp;DX$9)&gt;EOMONTH($U$9,11),(1+conditions!$U$34)*SUMIFS(34:34,$9:$9,"&gt;="&amp;$U$9,$9:$9,"&lt;="&amp;$U$9+DX$9-1+SUMIFS(conditions!54:54,conditions!$8:$8,"&lt;="&amp;DX$9,conditions!$9:$9,"&gt;="&amp;DX$9)-EOMONTH($U$9,11)),0))</f>
        <v>2991.8309850000019</v>
      </c>
      <c r="DY43" s="37">
        <f>IF(DY$9="",0,SUMIFS(34:34,$9:$9,"&gt;="&amp;DY$9,$9:$9,"&lt;="&amp;DY$9-1+SUMIFS(conditions!54:54,conditions!$8:$8,"&lt;="&amp;DY$9,conditions!$9:$9,"&gt;="&amp;DY$9))+IF(DY$9-1+SUMIFS(conditions!54:54,conditions!$8:$8,"&lt;="&amp;DY$9,conditions!$9:$9,"&gt;="&amp;DY$9)&gt;EOMONTH($U$9,11),(1+conditions!$U$34)*SUMIFS(34:34,$9:$9,"&gt;="&amp;$U$9,$9:$9,"&lt;="&amp;$U$9+DY$9-1+SUMIFS(conditions!54:54,conditions!$8:$8,"&lt;="&amp;DY$9,conditions!$9:$9,"&gt;="&amp;DY$9)-EOMONTH($U$9,11)),0))</f>
        <v>3007.1398500000018</v>
      </c>
      <c r="DZ43" s="37">
        <f>IF(DZ$9="",0,SUMIFS(34:34,$9:$9,"&gt;="&amp;DZ$9,$9:$9,"&lt;="&amp;DZ$9-1+SUMIFS(conditions!54:54,conditions!$8:$8,"&lt;="&amp;DZ$9,conditions!$9:$9,"&gt;="&amp;DZ$9))+IF(DZ$9-1+SUMIFS(conditions!54:54,conditions!$8:$8,"&lt;="&amp;DZ$9,conditions!$9:$9,"&gt;="&amp;DZ$9)&gt;EOMONTH($U$9,11),(1+conditions!$U$34)*SUMIFS(34:34,$9:$9,"&gt;="&amp;$U$9,$9:$9,"&lt;="&amp;$U$9+DZ$9-1+SUMIFS(conditions!54:54,conditions!$8:$8,"&lt;="&amp;DZ$9,conditions!$9:$9,"&gt;="&amp;DZ$9)-EOMONTH($U$9,11)),0))</f>
        <v>3022.4487150000018</v>
      </c>
      <c r="EA43" s="37">
        <f>IF(EA$9="",0,SUMIFS(34:34,$9:$9,"&gt;="&amp;EA$9,$9:$9,"&lt;="&amp;EA$9-1+SUMIFS(conditions!54:54,conditions!$8:$8,"&lt;="&amp;EA$9,conditions!$9:$9,"&gt;="&amp;EA$9))+IF(EA$9-1+SUMIFS(conditions!54:54,conditions!$8:$8,"&lt;="&amp;EA$9,conditions!$9:$9,"&gt;="&amp;EA$9)&gt;EOMONTH($U$9,11),(1+conditions!$U$34)*SUMIFS(34:34,$9:$9,"&gt;="&amp;$U$9,$9:$9,"&lt;="&amp;$U$9+EA$9-1+SUMIFS(conditions!54:54,conditions!$8:$8,"&lt;="&amp;EA$9,conditions!$9:$9,"&gt;="&amp;EA$9)-EOMONTH($U$9,11)),0))</f>
        <v>3037.7575800000018</v>
      </c>
      <c r="EB43" s="37">
        <f>IF(EB$9="",0,SUMIFS(34:34,$9:$9,"&gt;="&amp;EB$9,$9:$9,"&lt;="&amp;EB$9-1+SUMIFS(conditions!54:54,conditions!$8:$8,"&lt;="&amp;EB$9,conditions!$9:$9,"&gt;="&amp;EB$9))+IF(EB$9-1+SUMIFS(conditions!54:54,conditions!$8:$8,"&lt;="&amp;EB$9,conditions!$9:$9,"&gt;="&amp;EB$9)&gt;EOMONTH($U$9,11),(1+conditions!$U$34)*SUMIFS(34:34,$9:$9,"&gt;="&amp;$U$9,$9:$9,"&lt;="&amp;$U$9+EB$9-1+SUMIFS(conditions!54:54,conditions!$8:$8,"&lt;="&amp;EB$9,conditions!$9:$9,"&gt;="&amp;EB$9)-EOMONTH($U$9,11)),0))</f>
        <v>3091.6764450000019</v>
      </c>
      <c r="EC43" s="37">
        <f>IF(EC$9="",0,SUMIFS(34:34,$9:$9,"&gt;="&amp;EC$9,$9:$9,"&lt;="&amp;EC$9-1+SUMIFS(conditions!54:54,conditions!$8:$8,"&lt;="&amp;EC$9,conditions!$9:$9,"&gt;="&amp;EC$9))+IF(EC$9-1+SUMIFS(conditions!54:54,conditions!$8:$8,"&lt;="&amp;EC$9,conditions!$9:$9,"&gt;="&amp;EC$9)&gt;EOMONTH($U$9,11),(1+conditions!$U$34)*SUMIFS(34:34,$9:$9,"&gt;="&amp;$U$9,$9:$9,"&lt;="&amp;$U$9+EC$9-1+SUMIFS(conditions!54:54,conditions!$8:$8,"&lt;="&amp;EC$9,conditions!$9:$9,"&gt;="&amp;EC$9)-EOMONTH($U$9,11)),0))</f>
        <v>3091.6764450000019</v>
      </c>
      <c r="ED43" s="37">
        <f>IF(ED$9="",0,SUMIFS(34:34,$9:$9,"&gt;="&amp;ED$9,$9:$9,"&lt;="&amp;ED$9-1+SUMIFS(conditions!54:54,conditions!$8:$8,"&lt;="&amp;ED$9,conditions!$9:$9,"&gt;="&amp;ED$9))+IF(ED$9-1+SUMIFS(conditions!54:54,conditions!$8:$8,"&lt;="&amp;ED$9,conditions!$9:$9,"&gt;="&amp;ED$9)&gt;EOMONTH($U$9,11),(1+conditions!$U$34)*SUMIFS(34:34,$9:$9,"&gt;="&amp;$U$9,$9:$9,"&lt;="&amp;$U$9+ED$9-1+SUMIFS(conditions!54:54,conditions!$8:$8,"&lt;="&amp;ED$9,conditions!$9:$9,"&gt;="&amp;ED$9)-EOMONTH($U$9,11)),0))</f>
        <v>3053.0664450000017</v>
      </c>
      <c r="EE43" s="37">
        <f>IF(EE$9="",0,SUMIFS(34:34,$9:$9,"&gt;="&amp;EE$9,$9:$9,"&lt;="&amp;EE$9-1+SUMIFS(conditions!54:54,conditions!$8:$8,"&lt;="&amp;EE$9,conditions!$9:$9,"&gt;="&amp;EE$9))+IF(EE$9-1+SUMIFS(conditions!54:54,conditions!$8:$8,"&lt;="&amp;EE$9,conditions!$9:$9,"&gt;="&amp;EE$9)&gt;EOMONTH($U$9,11),(1+conditions!$U$34)*SUMIFS(34:34,$9:$9,"&gt;="&amp;$U$9,$9:$9,"&lt;="&amp;$U$9+EE$9-1+SUMIFS(conditions!54:54,conditions!$8:$8,"&lt;="&amp;EE$9,conditions!$9:$9,"&gt;="&amp;EE$9)-EOMONTH($U$9,11)),0))</f>
        <v>3068.3753100000017</v>
      </c>
      <c r="EF43" s="37">
        <f>IF(EF$9="",0,SUMIFS(34:34,$9:$9,"&gt;="&amp;EF$9,$9:$9,"&lt;="&amp;EF$9-1+SUMIFS(conditions!54:54,conditions!$8:$8,"&lt;="&amp;EF$9,conditions!$9:$9,"&gt;="&amp;EF$9))+IF(EF$9-1+SUMIFS(conditions!54:54,conditions!$8:$8,"&lt;="&amp;EF$9,conditions!$9:$9,"&gt;="&amp;EF$9)&gt;EOMONTH($U$9,11),(1+conditions!$U$34)*SUMIFS(34:34,$9:$9,"&gt;="&amp;$U$9,$9:$9,"&lt;="&amp;$U$9+EF$9-1+SUMIFS(conditions!54:54,conditions!$8:$8,"&lt;="&amp;EF$9,conditions!$9:$9,"&gt;="&amp;EF$9)-EOMONTH($U$9,11)),0))</f>
        <v>3083.6841750000017</v>
      </c>
      <c r="EG43" s="37">
        <f>IF(EG$9="",0,SUMIFS(34:34,$9:$9,"&gt;="&amp;EG$9,$9:$9,"&lt;="&amp;EG$9-1+SUMIFS(conditions!54:54,conditions!$8:$8,"&lt;="&amp;EG$9,conditions!$9:$9,"&gt;="&amp;EG$9))+IF(EG$9-1+SUMIFS(conditions!54:54,conditions!$8:$8,"&lt;="&amp;EG$9,conditions!$9:$9,"&gt;="&amp;EG$9)&gt;EOMONTH($U$9,11),(1+conditions!$U$34)*SUMIFS(34:34,$9:$9,"&gt;="&amp;$U$9,$9:$9,"&lt;="&amp;$U$9+EG$9-1+SUMIFS(conditions!54:54,conditions!$8:$8,"&lt;="&amp;EG$9,conditions!$9:$9,"&gt;="&amp;EG$9)-EOMONTH($U$9,11)),0))</f>
        <v>3098.9930400000017</v>
      </c>
      <c r="EH43" s="37">
        <f>IF(EH$9="",0,SUMIFS(34:34,$9:$9,"&gt;="&amp;EH$9,$9:$9,"&lt;="&amp;EH$9-1+SUMIFS(conditions!54:54,conditions!$8:$8,"&lt;="&amp;EH$9,conditions!$9:$9,"&gt;="&amp;EH$9))+IF(EH$9-1+SUMIFS(conditions!54:54,conditions!$8:$8,"&lt;="&amp;EH$9,conditions!$9:$9,"&gt;="&amp;EH$9)&gt;EOMONTH($U$9,11),(1+conditions!$U$34)*SUMIFS(34:34,$9:$9,"&gt;="&amp;$U$9,$9:$9,"&lt;="&amp;$U$9+EH$9-1+SUMIFS(conditions!54:54,conditions!$8:$8,"&lt;="&amp;EH$9,conditions!$9:$9,"&gt;="&amp;EH$9)-EOMONTH($U$9,11)),0))</f>
        <v>3114.3019050000016</v>
      </c>
      <c r="EI43" s="37">
        <f>IF(EI$9="",0,SUMIFS(34:34,$9:$9,"&gt;="&amp;EI$9,$9:$9,"&lt;="&amp;EI$9-1+SUMIFS(conditions!54:54,conditions!$8:$8,"&lt;="&amp;EI$9,conditions!$9:$9,"&gt;="&amp;EI$9))+IF(EI$9-1+SUMIFS(conditions!54:54,conditions!$8:$8,"&lt;="&amp;EI$9,conditions!$9:$9,"&gt;="&amp;EI$9)&gt;EOMONTH($U$9,11),(1+conditions!$U$34)*SUMIFS(34:34,$9:$9,"&gt;="&amp;$U$9,$9:$9,"&lt;="&amp;$U$9+EI$9-1+SUMIFS(conditions!54:54,conditions!$8:$8,"&lt;="&amp;EI$9,conditions!$9:$9,"&gt;="&amp;EI$9)-EOMONTH($U$9,11)),0))</f>
        <v>3168.2207700000017</v>
      </c>
      <c r="EJ43" s="37">
        <f>IF(EJ$9="",0,SUMIFS(34:34,$9:$9,"&gt;="&amp;EJ$9,$9:$9,"&lt;="&amp;EJ$9-1+SUMIFS(conditions!54:54,conditions!$8:$8,"&lt;="&amp;EJ$9,conditions!$9:$9,"&gt;="&amp;EJ$9))+IF(EJ$9-1+SUMIFS(conditions!54:54,conditions!$8:$8,"&lt;="&amp;EJ$9,conditions!$9:$9,"&gt;="&amp;EJ$9)&gt;EOMONTH($U$9,11),(1+conditions!$U$34)*SUMIFS(34:34,$9:$9,"&gt;="&amp;$U$9,$9:$9,"&lt;="&amp;$U$9+EJ$9-1+SUMIFS(conditions!54:54,conditions!$8:$8,"&lt;="&amp;EJ$9,conditions!$9:$9,"&gt;="&amp;EJ$9)-EOMONTH($U$9,11)),0))</f>
        <v>3168.2207700000017</v>
      </c>
      <c r="EK43" s="37">
        <f>IF(EK$9="",0,SUMIFS(34:34,$9:$9,"&gt;="&amp;EK$9,$9:$9,"&lt;="&amp;EK$9-1+SUMIFS(conditions!54:54,conditions!$8:$8,"&lt;="&amp;EK$9,conditions!$9:$9,"&gt;="&amp;EK$9))+IF(EK$9-1+SUMIFS(conditions!54:54,conditions!$8:$8,"&lt;="&amp;EK$9,conditions!$9:$9,"&gt;="&amp;EK$9)&gt;EOMONTH($U$9,11),(1+conditions!$U$34)*SUMIFS(34:34,$9:$9,"&gt;="&amp;$U$9,$9:$9,"&lt;="&amp;$U$9+EK$9-1+SUMIFS(conditions!54:54,conditions!$8:$8,"&lt;="&amp;EK$9,conditions!$9:$9,"&gt;="&amp;EK$9)-EOMONTH($U$9,11)),0))</f>
        <v>3129.6107700000016</v>
      </c>
      <c r="EL43" s="37">
        <f>IF(EL$9="",0,SUMIFS(34:34,$9:$9,"&gt;="&amp;EL$9,$9:$9,"&lt;="&amp;EL$9-1+SUMIFS(conditions!54:54,conditions!$8:$8,"&lt;="&amp;EL$9,conditions!$9:$9,"&gt;="&amp;EL$9))+IF(EL$9-1+SUMIFS(conditions!54:54,conditions!$8:$8,"&lt;="&amp;EL$9,conditions!$9:$9,"&gt;="&amp;EL$9)&gt;EOMONTH($U$9,11),(1+conditions!$U$34)*SUMIFS(34:34,$9:$9,"&gt;="&amp;$U$9,$9:$9,"&lt;="&amp;$U$9+EL$9-1+SUMIFS(conditions!54:54,conditions!$8:$8,"&lt;="&amp;EL$9,conditions!$9:$9,"&gt;="&amp;EL$9)-EOMONTH($U$9,11)),0))</f>
        <v>3144.9196350000016</v>
      </c>
      <c r="EM43" s="37">
        <f>IF(EM$9="",0,SUMIFS(34:34,$9:$9,"&gt;="&amp;EM$9,$9:$9,"&lt;="&amp;EM$9-1+SUMIFS(conditions!54:54,conditions!$8:$8,"&lt;="&amp;EM$9,conditions!$9:$9,"&gt;="&amp;EM$9))+IF(EM$9-1+SUMIFS(conditions!54:54,conditions!$8:$8,"&lt;="&amp;EM$9,conditions!$9:$9,"&gt;="&amp;EM$9)&gt;EOMONTH($U$9,11),(1+conditions!$U$34)*SUMIFS(34:34,$9:$9,"&gt;="&amp;$U$9,$9:$9,"&lt;="&amp;$U$9+EM$9-1+SUMIFS(conditions!54:54,conditions!$8:$8,"&lt;="&amp;EM$9,conditions!$9:$9,"&gt;="&amp;EM$9)-EOMONTH($U$9,11)),0))</f>
        <v>3160.2285000000015</v>
      </c>
      <c r="EN43" s="37">
        <f>IF(EN$9="",0,SUMIFS(34:34,$9:$9,"&gt;="&amp;EN$9,$9:$9,"&lt;="&amp;EN$9-1+SUMIFS(conditions!54:54,conditions!$8:$8,"&lt;="&amp;EN$9,conditions!$9:$9,"&gt;="&amp;EN$9))+IF(EN$9-1+SUMIFS(conditions!54:54,conditions!$8:$8,"&lt;="&amp;EN$9,conditions!$9:$9,"&gt;="&amp;EN$9)&gt;EOMONTH($U$9,11),(1+conditions!$U$34)*SUMIFS(34:34,$9:$9,"&gt;="&amp;$U$9,$9:$9,"&lt;="&amp;$U$9+EN$9-1+SUMIFS(conditions!54:54,conditions!$8:$8,"&lt;="&amp;EN$9,conditions!$9:$9,"&gt;="&amp;EN$9)-EOMONTH($U$9,11)),0))</f>
        <v>3175.5373650000015</v>
      </c>
      <c r="EO43" s="37">
        <f>IF(EO$9="",0,SUMIFS(34:34,$9:$9,"&gt;="&amp;EO$9,$9:$9,"&lt;="&amp;EO$9-1+SUMIFS(conditions!54:54,conditions!$8:$8,"&lt;="&amp;EO$9,conditions!$9:$9,"&gt;="&amp;EO$9))+IF(EO$9-1+SUMIFS(conditions!54:54,conditions!$8:$8,"&lt;="&amp;EO$9,conditions!$9:$9,"&gt;="&amp;EO$9)&gt;EOMONTH($U$9,11),(1+conditions!$U$34)*SUMIFS(34:34,$9:$9,"&gt;="&amp;$U$9,$9:$9,"&lt;="&amp;$U$9+EO$9-1+SUMIFS(conditions!54:54,conditions!$8:$8,"&lt;="&amp;EO$9,conditions!$9:$9,"&gt;="&amp;EO$9)-EOMONTH($U$9,11)),0))</f>
        <v>3183.1242300000017</v>
      </c>
      <c r="EP43" s="37">
        <f>IF(EP$9="",0,SUMIFS(34:34,$9:$9,"&gt;="&amp;EP$9,$9:$9,"&lt;="&amp;EP$9-1+SUMIFS(conditions!54:54,conditions!$8:$8,"&lt;="&amp;EP$9,conditions!$9:$9,"&gt;="&amp;EP$9))+IF(EP$9-1+SUMIFS(conditions!54:54,conditions!$8:$8,"&lt;="&amp;EP$9,conditions!$9:$9,"&gt;="&amp;EP$9)&gt;EOMONTH($U$9,11),(1+conditions!$U$34)*SUMIFS(34:34,$9:$9,"&gt;="&amp;$U$9,$9:$9,"&lt;="&amp;$U$9+EP$9-1+SUMIFS(conditions!54:54,conditions!$8:$8,"&lt;="&amp;EP$9,conditions!$9:$9,"&gt;="&amp;EP$9)-EOMONTH($U$9,11)),0))</f>
        <v>3237.0430950000018</v>
      </c>
      <c r="EQ43" s="37">
        <f>IF(EQ$9="",0,SUMIFS(34:34,$9:$9,"&gt;="&amp;EQ$9,$9:$9,"&lt;="&amp;EQ$9-1+SUMIFS(conditions!54:54,conditions!$8:$8,"&lt;="&amp;EQ$9,conditions!$9:$9,"&gt;="&amp;EQ$9))+IF(EQ$9-1+SUMIFS(conditions!54:54,conditions!$8:$8,"&lt;="&amp;EQ$9,conditions!$9:$9,"&gt;="&amp;EQ$9)&gt;EOMONTH($U$9,11),(1+conditions!$U$34)*SUMIFS(34:34,$9:$9,"&gt;="&amp;$U$9,$9:$9,"&lt;="&amp;$U$9+EQ$9-1+SUMIFS(conditions!54:54,conditions!$8:$8,"&lt;="&amp;EQ$9,conditions!$9:$9,"&gt;="&amp;EQ$9)-EOMONTH($U$9,11)),0))</f>
        <v>3237.0430950000018</v>
      </c>
      <c r="ER43" s="37">
        <f>IF(ER$9="",0,SUMIFS(34:34,$9:$9,"&gt;="&amp;ER$9,$9:$9,"&lt;="&amp;ER$9-1+SUMIFS(conditions!54:54,conditions!$8:$8,"&lt;="&amp;ER$9,conditions!$9:$9,"&gt;="&amp;ER$9))+IF(ER$9-1+SUMIFS(conditions!54:54,conditions!$8:$8,"&lt;="&amp;ER$9,conditions!$9:$9,"&gt;="&amp;ER$9)&gt;EOMONTH($U$9,11),(1+conditions!$U$34)*SUMIFS(34:34,$9:$9,"&gt;="&amp;$U$9,$9:$9,"&lt;="&amp;$U$9+ER$9-1+SUMIFS(conditions!54:54,conditions!$8:$8,"&lt;="&amp;ER$9,conditions!$9:$9,"&gt;="&amp;ER$9)-EOMONTH($U$9,11)),0))</f>
        <v>3190.7110950000019</v>
      </c>
      <c r="ES43" s="37">
        <f>IF(ES$9="",0,SUMIFS(34:34,$9:$9,"&gt;="&amp;ES$9,$9:$9,"&lt;="&amp;ES$9-1+SUMIFS(conditions!54:54,conditions!$8:$8,"&lt;="&amp;ES$9,conditions!$9:$9,"&gt;="&amp;ES$9))+IF(ES$9-1+SUMIFS(conditions!54:54,conditions!$8:$8,"&lt;="&amp;ES$9,conditions!$9:$9,"&gt;="&amp;ES$9)&gt;EOMONTH($U$9,11),(1+conditions!$U$34)*SUMIFS(34:34,$9:$9,"&gt;="&amp;$U$9,$9:$9,"&lt;="&amp;$U$9+ES$9-1+SUMIFS(conditions!54:54,conditions!$8:$8,"&lt;="&amp;ES$9,conditions!$9:$9,"&gt;="&amp;ES$9)-EOMONTH($U$9,11)),0))</f>
        <v>3193.9844508000019</v>
      </c>
      <c r="ET43" s="37">
        <f>IF(ET$9="",0,SUMIFS(34:34,$9:$9,"&gt;="&amp;ET$9,$9:$9,"&lt;="&amp;ET$9-1+SUMIFS(conditions!54:54,conditions!$8:$8,"&lt;="&amp;ET$9,conditions!$9:$9,"&gt;="&amp;ET$9))+IF(ET$9-1+SUMIFS(conditions!54:54,conditions!$8:$8,"&lt;="&amp;ET$9,conditions!$9:$9,"&gt;="&amp;ET$9)&gt;EOMONTH($U$9,11),(1+conditions!$U$34)*SUMIFS(34:34,$9:$9,"&gt;="&amp;$U$9,$9:$9,"&lt;="&amp;$U$9+ET$9-1+SUMIFS(conditions!54:54,conditions!$8:$8,"&lt;="&amp;ET$9,conditions!$9:$9,"&gt;="&amp;ET$9)-EOMONTH($U$9,11)),0))</f>
        <v>3197.2578066000015</v>
      </c>
      <c r="EU43" s="37">
        <f>IF(EU$9="",0,SUMIFS(34:34,$9:$9,"&gt;="&amp;EU$9,$9:$9,"&lt;="&amp;EU$9-1+SUMIFS(conditions!54:54,conditions!$8:$8,"&lt;="&amp;EU$9,conditions!$9:$9,"&gt;="&amp;EU$9))+IF(EU$9-1+SUMIFS(conditions!54:54,conditions!$8:$8,"&lt;="&amp;EU$9,conditions!$9:$9,"&gt;="&amp;EU$9)&gt;EOMONTH($U$9,11),(1+conditions!$U$34)*SUMIFS(34:34,$9:$9,"&gt;="&amp;$U$9,$9:$9,"&lt;="&amp;$U$9+EU$9-1+SUMIFS(conditions!54:54,conditions!$8:$8,"&lt;="&amp;EU$9,conditions!$9:$9,"&gt;="&amp;EU$9)-EOMONTH($U$9,11)),0))</f>
        <v>3200.5311624000014</v>
      </c>
      <c r="EV43" s="37">
        <f>IF(EV$9="",0,SUMIFS(34:34,$9:$9,"&gt;="&amp;EV$9,$9:$9,"&lt;="&amp;EV$9-1+SUMIFS(conditions!54:54,conditions!$8:$8,"&lt;="&amp;EV$9,conditions!$9:$9,"&gt;="&amp;EV$9))+IF(EV$9-1+SUMIFS(conditions!54:54,conditions!$8:$8,"&lt;="&amp;EV$9,conditions!$9:$9,"&gt;="&amp;EV$9)&gt;EOMONTH($U$9,11),(1+conditions!$U$34)*SUMIFS(34:34,$9:$9,"&gt;="&amp;$U$9,$9:$9,"&lt;="&amp;$U$9+EV$9-1+SUMIFS(conditions!54:54,conditions!$8:$8,"&lt;="&amp;EV$9,conditions!$9:$9,"&gt;="&amp;EV$9)-EOMONTH($U$9,11)),0))</f>
        <v>3203.8045182000014</v>
      </c>
      <c r="EW43" s="37">
        <f>IF(EW$9="",0,SUMIFS(34:34,$9:$9,"&gt;="&amp;EW$9,$9:$9,"&lt;="&amp;EW$9-1+SUMIFS(conditions!54:54,conditions!$8:$8,"&lt;="&amp;EW$9,conditions!$9:$9,"&gt;="&amp;EW$9))+IF(EW$9-1+SUMIFS(conditions!54:54,conditions!$8:$8,"&lt;="&amp;EW$9,conditions!$9:$9,"&gt;="&amp;EW$9)&gt;EOMONTH($U$9,11),(1+conditions!$U$34)*SUMIFS(34:34,$9:$9,"&gt;="&amp;$U$9,$9:$9,"&lt;="&amp;$U$9+EW$9-1+SUMIFS(conditions!54:54,conditions!$8:$8,"&lt;="&amp;EW$9,conditions!$9:$9,"&gt;="&amp;EW$9)-EOMONTH($U$9,11)),0))</f>
        <v>3253.4098740000013</v>
      </c>
      <c r="EX43" s="37">
        <f>IF(EX$9="",0,SUMIFS(34:34,$9:$9,"&gt;="&amp;EX$9,$9:$9,"&lt;="&amp;EX$9-1+SUMIFS(conditions!54:54,conditions!$8:$8,"&lt;="&amp;EX$9,conditions!$9:$9,"&gt;="&amp;EX$9))+IF(EX$9-1+SUMIFS(conditions!54:54,conditions!$8:$8,"&lt;="&amp;EX$9,conditions!$9:$9,"&gt;="&amp;EX$9)&gt;EOMONTH($U$9,11),(1+conditions!$U$34)*SUMIFS(34:34,$9:$9,"&gt;="&amp;$U$9,$9:$9,"&lt;="&amp;$U$9+EX$9-1+SUMIFS(conditions!54:54,conditions!$8:$8,"&lt;="&amp;EX$9,conditions!$9:$9,"&gt;="&amp;EX$9)-EOMONTH($U$9,11)),0))</f>
        <v>3253.4098740000013</v>
      </c>
      <c r="EY43" s="37">
        <f>IF(EY$9="",0,SUMIFS(34:34,$9:$9,"&gt;="&amp;EY$9,$9:$9,"&lt;="&amp;EY$9-1+SUMIFS(conditions!54:54,conditions!$8:$8,"&lt;="&amp;EY$9,conditions!$9:$9,"&gt;="&amp;EY$9))+IF(EY$9-1+SUMIFS(conditions!54:54,conditions!$8:$8,"&lt;="&amp;EY$9,conditions!$9:$9,"&gt;="&amp;EY$9)&gt;EOMONTH($U$9,11),(1+conditions!$U$34)*SUMIFS(34:34,$9:$9,"&gt;="&amp;$U$9,$9:$9,"&lt;="&amp;$U$9+EY$9-1+SUMIFS(conditions!54:54,conditions!$8:$8,"&lt;="&amp;EY$9,conditions!$9:$9,"&gt;="&amp;EY$9)-EOMONTH($U$9,11)),0))</f>
        <v>3207.0778740000014</v>
      </c>
      <c r="EZ43" s="37">
        <f>IF(EZ$9="",0,SUMIFS(34:34,$9:$9,"&gt;="&amp;EZ$9,$9:$9,"&lt;="&amp;EZ$9-1+SUMIFS(conditions!54:54,conditions!$8:$8,"&lt;="&amp;EZ$9,conditions!$9:$9,"&gt;="&amp;EZ$9))+IF(EZ$9-1+SUMIFS(conditions!54:54,conditions!$8:$8,"&lt;="&amp;EZ$9,conditions!$9:$9,"&gt;="&amp;EZ$9)&gt;EOMONTH($U$9,11),(1+conditions!$U$34)*SUMIFS(34:34,$9:$9,"&gt;="&amp;$U$9,$9:$9,"&lt;="&amp;$U$9+EZ$9-1+SUMIFS(conditions!54:54,conditions!$8:$8,"&lt;="&amp;EZ$9,conditions!$9:$9,"&gt;="&amp;EZ$9)-EOMONTH($U$9,11)),0))</f>
        <v>3210.351229800001</v>
      </c>
      <c r="FA43" s="37">
        <f>IF(FA$9="",0,SUMIFS(34:34,$9:$9,"&gt;="&amp;FA$9,$9:$9,"&lt;="&amp;FA$9-1+SUMIFS(conditions!54:54,conditions!$8:$8,"&lt;="&amp;FA$9,conditions!$9:$9,"&gt;="&amp;FA$9))+IF(FA$9-1+SUMIFS(conditions!54:54,conditions!$8:$8,"&lt;="&amp;FA$9,conditions!$9:$9,"&gt;="&amp;FA$9)&gt;EOMONTH($U$9,11),(1+conditions!$U$34)*SUMIFS(34:34,$9:$9,"&gt;="&amp;$U$9,$9:$9,"&lt;="&amp;$U$9+FA$9-1+SUMIFS(conditions!54:54,conditions!$8:$8,"&lt;="&amp;FA$9,conditions!$9:$9,"&gt;="&amp;FA$9)-EOMONTH($U$9,11)),0))</f>
        <v>3213.624585600001</v>
      </c>
      <c r="FB43" s="37">
        <f>IF(FB$9="",0,SUMIFS(34:34,$9:$9,"&gt;="&amp;FB$9,$9:$9,"&lt;="&amp;FB$9-1+SUMIFS(conditions!54:54,conditions!$8:$8,"&lt;="&amp;FB$9,conditions!$9:$9,"&gt;="&amp;FB$9))+IF(FB$9-1+SUMIFS(conditions!54:54,conditions!$8:$8,"&lt;="&amp;FB$9,conditions!$9:$9,"&gt;="&amp;FB$9)&gt;EOMONTH($U$9,11),(1+conditions!$U$34)*SUMIFS(34:34,$9:$9,"&gt;="&amp;$U$9,$9:$9,"&lt;="&amp;$U$9+FB$9-1+SUMIFS(conditions!54:54,conditions!$8:$8,"&lt;="&amp;FB$9,conditions!$9:$9,"&gt;="&amp;FB$9)-EOMONTH($U$9,11)),0))</f>
        <v>3216.8979414000009</v>
      </c>
      <c r="FC43" s="37">
        <f>IF(FC$9="",0,SUMIFS(34:34,$9:$9,"&gt;="&amp;FC$9,$9:$9,"&lt;="&amp;FC$9-1+SUMIFS(conditions!54:54,conditions!$8:$8,"&lt;="&amp;FC$9,conditions!$9:$9,"&gt;="&amp;FC$9))+IF(FC$9-1+SUMIFS(conditions!54:54,conditions!$8:$8,"&lt;="&amp;FC$9,conditions!$9:$9,"&gt;="&amp;FC$9)&gt;EOMONTH($U$9,11),(1+conditions!$U$34)*SUMIFS(34:34,$9:$9,"&gt;="&amp;$U$9,$9:$9,"&lt;="&amp;$U$9+FC$9-1+SUMIFS(conditions!54:54,conditions!$8:$8,"&lt;="&amp;FC$9,conditions!$9:$9,"&gt;="&amp;FC$9)-EOMONTH($U$9,11)),0))</f>
        <v>3220.1712972000009</v>
      </c>
      <c r="FD43" s="37">
        <f>IF(FD$9="",0,SUMIFS(34:34,$9:$9,"&gt;="&amp;FD$9,$9:$9,"&lt;="&amp;FD$9-1+SUMIFS(conditions!54:54,conditions!$8:$8,"&lt;="&amp;FD$9,conditions!$9:$9,"&gt;="&amp;FD$9))+IF(FD$9-1+SUMIFS(conditions!54:54,conditions!$8:$8,"&lt;="&amp;FD$9,conditions!$9:$9,"&gt;="&amp;FD$9)&gt;EOMONTH($U$9,11),(1+conditions!$U$34)*SUMIFS(34:34,$9:$9,"&gt;="&amp;$U$9,$9:$9,"&lt;="&amp;$U$9+FD$9-1+SUMIFS(conditions!54:54,conditions!$8:$8,"&lt;="&amp;FD$9,conditions!$9:$9,"&gt;="&amp;FD$9)-EOMONTH($U$9,11)),0))</f>
        <v>3269.7766530000008</v>
      </c>
      <c r="FE43" s="37">
        <f>IF(FE$9="",0,SUMIFS(34:34,$9:$9,"&gt;="&amp;FE$9,$9:$9,"&lt;="&amp;FE$9-1+SUMIFS(conditions!54:54,conditions!$8:$8,"&lt;="&amp;FE$9,conditions!$9:$9,"&gt;="&amp;FE$9))+IF(FE$9-1+SUMIFS(conditions!54:54,conditions!$8:$8,"&lt;="&amp;FE$9,conditions!$9:$9,"&gt;="&amp;FE$9)&gt;EOMONTH($U$9,11),(1+conditions!$U$34)*SUMIFS(34:34,$9:$9,"&gt;="&amp;$U$9,$9:$9,"&lt;="&amp;$U$9+FE$9-1+SUMIFS(conditions!54:54,conditions!$8:$8,"&lt;="&amp;FE$9,conditions!$9:$9,"&gt;="&amp;FE$9)-EOMONTH($U$9,11)),0))</f>
        <v>3269.7766530000008</v>
      </c>
      <c r="FF43" s="37">
        <f>IF(FF$9="",0,SUMIFS(34:34,$9:$9,"&gt;="&amp;FF$9,$9:$9,"&lt;="&amp;FF$9-1+SUMIFS(conditions!54:54,conditions!$8:$8,"&lt;="&amp;FF$9,conditions!$9:$9,"&gt;="&amp;FF$9))+IF(FF$9-1+SUMIFS(conditions!54:54,conditions!$8:$8,"&lt;="&amp;FF$9,conditions!$9:$9,"&gt;="&amp;FF$9)&gt;EOMONTH($U$9,11),(1+conditions!$U$34)*SUMIFS(34:34,$9:$9,"&gt;="&amp;$U$9,$9:$9,"&lt;="&amp;$U$9+FF$9-1+SUMIFS(conditions!54:54,conditions!$8:$8,"&lt;="&amp;FF$9,conditions!$9:$9,"&gt;="&amp;FF$9)-EOMONTH($U$9,11)),0))</f>
        <v>3223.4446530000005</v>
      </c>
      <c r="FG43" s="37">
        <f>IF(FG$9="",0,SUMIFS(34:34,$9:$9,"&gt;="&amp;FG$9,$9:$9,"&lt;="&amp;FG$9-1+SUMIFS(conditions!54:54,conditions!$8:$8,"&lt;="&amp;FG$9,conditions!$9:$9,"&gt;="&amp;FG$9))+IF(FG$9-1+SUMIFS(conditions!54:54,conditions!$8:$8,"&lt;="&amp;FG$9,conditions!$9:$9,"&gt;="&amp;FG$9)&gt;EOMONTH($U$9,11),(1+conditions!$U$34)*SUMIFS(34:34,$9:$9,"&gt;="&amp;$U$9,$9:$9,"&lt;="&amp;$U$9+FG$9-1+SUMIFS(conditions!54:54,conditions!$8:$8,"&lt;="&amp;FG$9,conditions!$9:$9,"&gt;="&amp;FG$9)-EOMONTH($U$9,11)),0))</f>
        <v>3226.7180088000005</v>
      </c>
      <c r="FH43" s="37">
        <f>IF(FH$9="",0,SUMIFS(34:34,$9:$9,"&gt;="&amp;FH$9,$9:$9,"&lt;="&amp;FH$9-1+SUMIFS(conditions!54:54,conditions!$8:$8,"&lt;="&amp;FH$9,conditions!$9:$9,"&gt;="&amp;FH$9))+IF(FH$9-1+SUMIFS(conditions!54:54,conditions!$8:$8,"&lt;="&amp;FH$9,conditions!$9:$9,"&gt;="&amp;FH$9)&gt;EOMONTH($U$9,11),(1+conditions!$U$34)*SUMIFS(34:34,$9:$9,"&gt;="&amp;$U$9,$9:$9,"&lt;="&amp;$U$9+FH$9-1+SUMIFS(conditions!54:54,conditions!$8:$8,"&lt;="&amp;FH$9,conditions!$9:$9,"&gt;="&amp;FH$9)-EOMONTH($U$9,11)),0))</f>
        <v>3229.9913646000005</v>
      </c>
      <c r="FI43" s="37">
        <f>IF(FI$9="",0,SUMIFS(34:34,$9:$9,"&gt;="&amp;FI$9,$9:$9,"&lt;="&amp;FI$9-1+SUMIFS(conditions!54:54,conditions!$8:$8,"&lt;="&amp;FI$9,conditions!$9:$9,"&gt;="&amp;FI$9))+IF(FI$9-1+SUMIFS(conditions!54:54,conditions!$8:$8,"&lt;="&amp;FI$9,conditions!$9:$9,"&gt;="&amp;FI$9)&gt;EOMONTH($U$9,11),(1+conditions!$U$34)*SUMIFS(34:34,$9:$9,"&gt;="&amp;$U$9,$9:$9,"&lt;="&amp;$U$9+FI$9-1+SUMIFS(conditions!54:54,conditions!$8:$8,"&lt;="&amp;FI$9,conditions!$9:$9,"&gt;="&amp;FI$9)-EOMONTH($U$9,11)),0))</f>
        <v>3233.2647204000004</v>
      </c>
      <c r="FJ43" s="37">
        <f>IF(FJ$9="",0,SUMIFS(34:34,$9:$9,"&gt;="&amp;FJ$9,$9:$9,"&lt;="&amp;FJ$9-1+SUMIFS(conditions!54:54,conditions!$8:$8,"&lt;="&amp;FJ$9,conditions!$9:$9,"&gt;="&amp;FJ$9))+IF(FJ$9-1+SUMIFS(conditions!54:54,conditions!$8:$8,"&lt;="&amp;FJ$9,conditions!$9:$9,"&gt;="&amp;FJ$9)&gt;EOMONTH($U$9,11),(1+conditions!$U$34)*SUMIFS(34:34,$9:$9,"&gt;="&amp;$U$9,$9:$9,"&lt;="&amp;$U$9+FJ$9-1+SUMIFS(conditions!54:54,conditions!$8:$8,"&lt;="&amp;FJ$9,conditions!$9:$9,"&gt;="&amp;FJ$9)-EOMONTH($U$9,11)),0))</f>
        <v>3236.5380762</v>
      </c>
      <c r="FK43" s="37">
        <f>IF(FK$9="",0,SUMIFS(34:34,$9:$9,"&gt;="&amp;FK$9,$9:$9,"&lt;="&amp;FK$9-1+SUMIFS(conditions!54:54,conditions!$8:$8,"&lt;="&amp;FK$9,conditions!$9:$9,"&gt;="&amp;FK$9))+IF(FK$9-1+SUMIFS(conditions!54:54,conditions!$8:$8,"&lt;="&amp;FK$9,conditions!$9:$9,"&gt;="&amp;FK$9)&gt;EOMONTH($U$9,11),(1+conditions!$U$34)*SUMIFS(34:34,$9:$9,"&gt;="&amp;$U$9,$9:$9,"&lt;="&amp;$U$9+FK$9-1+SUMIFS(conditions!54:54,conditions!$8:$8,"&lt;="&amp;FK$9,conditions!$9:$9,"&gt;="&amp;FK$9)-EOMONTH($U$9,11)),0))</f>
        <v>3286.1434319999998</v>
      </c>
      <c r="FL43" s="37">
        <f>IF(FL$9="",0,SUMIFS(34:34,$9:$9,"&gt;="&amp;FL$9,$9:$9,"&lt;="&amp;FL$9-1+SUMIFS(conditions!54:54,conditions!$8:$8,"&lt;="&amp;FL$9,conditions!$9:$9,"&gt;="&amp;FL$9))+IF(FL$9-1+SUMIFS(conditions!54:54,conditions!$8:$8,"&lt;="&amp;FL$9,conditions!$9:$9,"&gt;="&amp;FL$9)&gt;EOMONTH($U$9,11),(1+conditions!$U$34)*SUMIFS(34:34,$9:$9,"&gt;="&amp;$U$9,$9:$9,"&lt;="&amp;$U$9+FL$9-1+SUMIFS(conditions!54:54,conditions!$8:$8,"&lt;="&amp;FL$9,conditions!$9:$9,"&gt;="&amp;FL$9)-EOMONTH($U$9,11)),0))</f>
        <v>3286.1434319999998</v>
      </c>
      <c r="FM43" s="37">
        <f>IF(FM$9="",0,SUMIFS(34:34,$9:$9,"&gt;="&amp;FM$9,$9:$9,"&lt;="&amp;FM$9-1+SUMIFS(conditions!54:54,conditions!$8:$8,"&lt;="&amp;FM$9,conditions!$9:$9,"&gt;="&amp;FM$9))+IF(FM$9-1+SUMIFS(conditions!54:54,conditions!$8:$8,"&lt;="&amp;FM$9,conditions!$9:$9,"&gt;="&amp;FM$9)&gt;EOMONTH($U$9,11),(1+conditions!$U$34)*SUMIFS(34:34,$9:$9,"&gt;="&amp;$U$9,$9:$9,"&lt;="&amp;$U$9+FM$9-1+SUMIFS(conditions!54:54,conditions!$8:$8,"&lt;="&amp;FM$9,conditions!$9:$9,"&gt;="&amp;FM$9)-EOMONTH($U$9,11)),0))</f>
        <v>3239.811432</v>
      </c>
      <c r="FN43" s="37">
        <f>IF(FN$9="",0,SUMIFS(34:34,$9:$9,"&gt;="&amp;FN$9,$9:$9,"&lt;="&amp;FN$9-1+SUMIFS(conditions!54:54,conditions!$8:$8,"&lt;="&amp;FN$9,conditions!$9:$9,"&gt;="&amp;FN$9))+IF(FN$9-1+SUMIFS(conditions!54:54,conditions!$8:$8,"&lt;="&amp;FN$9,conditions!$9:$9,"&gt;="&amp;FN$9)&gt;EOMONTH($U$9,11),(1+conditions!$U$34)*SUMIFS(34:34,$9:$9,"&gt;="&amp;$U$9,$9:$9,"&lt;="&amp;$U$9+FN$9-1+SUMIFS(conditions!54:54,conditions!$8:$8,"&lt;="&amp;FN$9,conditions!$9:$9,"&gt;="&amp;FN$9)-EOMONTH($U$9,11)),0))</f>
        <v>3243.0847878</v>
      </c>
      <c r="FO43" s="37">
        <f>IF(FO$9="",0,SUMIFS(34:34,$9:$9,"&gt;="&amp;FO$9,$9:$9,"&lt;="&amp;FO$9-1+SUMIFS(conditions!54:54,conditions!$8:$8,"&lt;="&amp;FO$9,conditions!$9:$9,"&gt;="&amp;FO$9))+IF(FO$9-1+SUMIFS(conditions!54:54,conditions!$8:$8,"&lt;="&amp;FO$9,conditions!$9:$9,"&gt;="&amp;FO$9)&gt;EOMONTH($U$9,11),(1+conditions!$U$34)*SUMIFS(34:34,$9:$9,"&gt;="&amp;$U$9,$9:$9,"&lt;="&amp;$U$9+FO$9-1+SUMIFS(conditions!54:54,conditions!$8:$8,"&lt;="&amp;FO$9,conditions!$9:$9,"&gt;="&amp;FO$9)-EOMONTH($U$9,11)),0))</f>
        <v>3246.3581435999999</v>
      </c>
      <c r="FP43" s="37">
        <f>IF(FP$9="",0,SUMIFS(34:34,$9:$9,"&gt;="&amp;FP$9,$9:$9,"&lt;="&amp;FP$9-1+SUMIFS(conditions!54:54,conditions!$8:$8,"&lt;="&amp;FP$9,conditions!$9:$9,"&gt;="&amp;FP$9))+IF(FP$9-1+SUMIFS(conditions!54:54,conditions!$8:$8,"&lt;="&amp;FP$9,conditions!$9:$9,"&gt;="&amp;FP$9)&gt;EOMONTH($U$9,11),(1+conditions!$U$34)*SUMIFS(34:34,$9:$9,"&gt;="&amp;$U$9,$9:$9,"&lt;="&amp;$U$9+FP$9-1+SUMIFS(conditions!54:54,conditions!$8:$8,"&lt;="&amp;FP$9,conditions!$9:$9,"&gt;="&amp;FP$9)-EOMONTH($U$9,11)),0))</f>
        <v>3249.6314993999995</v>
      </c>
      <c r="FQ43" s="37">
        <f>IF(FQ$9="",0,SUMIFS(34:34,$9:$9,"&gt;="&amp;FQ$9,$9:$9,"&lt;="&amp;FQ$9-1+SUMIFS(conditions!54:54,conditions!$8:$8,"&lt;="&amp;FQ$9,conditions!$9:$9,"&gt;="&amp;FQ$9))+IF(FQ$9-1+SUMIFS(conditions!54:54,conditions!$8:$8,"&lt;="&amp;FQ$9,conditions!$9:$9,"&gt;="&amp;FQ$9)&gt;EOMONTH($U$9,11),(1+conditions!$U$34)*SUMIFS(34:34,$9:$9,"&gt;="&amp;$U$9,$9:$9,"&lt;="&amp;$U$9+FQ$9-1+SUMIFS(conditions!54:54,conditions!$8:$8,"&lt;="&amp;FQ$9,conditions!$9:$9,"&gt;="&amp;FQ$9)-EOMONTH($U$9,11)),0))</f>
        <v>3252.9048551999995</v>
      </c>
      <c r="FR43" s="37">
        <f>IF(FR$9="",0,SUMIFS(34:34,$9:$9,"&gt;="&amp;FR$9,$9:$9,"&lt;="&amp;FR$9-1+SUMIFS(conditions!54:54,conditions!$8:$8,"&lt;="&amp;FR$9,conditions!$9:$9,"&gt;="&amp;FR$9))+IF(FR$9-1+SUMIFS(conditions!54:54,conditions!$8:$8,"&lt;="&amp;FR$9,conditions!$9:$9,"&gt;="&amp;FR$9)&gt;EOMONTH($U$9,11),(1+conditions!$U$34)*SUMIFS(34:34,$9:$9,"&gt;="&amp;$U$9,$9:$9,"&lt;="&amp;$U$9+FR$9-1+SUMIFS(conditions!54:54,conditions!$8:$8,"&lt;="&amp;FR$9,conditions!$9:$9,"&gt;="&amp;FR$9)-EOMONTH($U$9,11)),0))</f>
        <v>3302.5102109999993</v>
      </c>
      <c r="FS43" s="37">
        <f>IF(FS$9="",0,SUMIFS(34:34,$9:$9,"&gt;="&amp;FS$9,$9:$9,"&lt;="&amp;FS$9-1+SUMIFS(conditions!54:54,conditions!$8:$8,"&lt;="&amp;FS$9,conditions!$9:$9,"&gt;="&amp;FS$9))+IF(FS$9-1+SUMIFS(conditions!54:54,conditions!$8:$8,"&lt;="&amp;FS$9,conditions!$9:$9,"&gt;="&amp;FS$9)&gt;EOMONTH($U$9,11),(1+conditions!$U$34)*SUMIFS(34:34,$9:$9,"&gt;="&amp;$U$9,$9:$9,"&lt;="&amp;$U$9+FS$9-1+SUMIFS(conditions!54:54,conditions!$8:$8,"&lt;="&amp;FS$9,conditions!$9:$9,"&gt;="&amp;FS$9)-EOMONTH($U$9,11)),0))</f>
        <v>3302.5102109999993</v>
      </c>
      <c r="FT43" s="37">
        <f>IF(FT$9="",0,SUMIFS(34:34,$9:$9,"&gt;="&amp;FT$9,$9:$9,"&lt;="&amp;FT$9-1+SUMIFS(conditions!54:54,conditions!$8:$8,"&lt;="&amp;FT$9,conditions!$9:$9,"&gt;="&amp;FT$9))+IF(FT$9-1+SUMIFS(conditions!54:54,conditions!$8:$8,"&lt;="&amp;FT$9,conditions!$9:$9,"&gt;="&amp;FT$9)&gt;EOMONTH($U$9,11),(1+conditions!$U$34)*SUMIFS(34:34,$9:$9,"&gt;="&amp;$U$9,$9:$9,"&lt;="&amp;$U$9+FT$9-1+SUMIFS(conditions!54:54,conditions!$8:$8,"&lt;="&amp;FT$9,conditions!$9:$9,"&gt;="&amp;FT$9)-EOMONTH($U$9,11)),0))</f>
        <v>3253.8616109999994</v>
      </c>
      <c r="FU43" s="37">
        <f>IF(FU$9="",0,SUMIFS(34:34,$9:$9,"&gt;="&amp;FU$9,$9:$9,"&lt;="&amp;FU$9-1+SUMIFS(conditions!54:54,conditions!$8:$8,"&lt;="&amp;FU$9,conditions!$9:$9,"&gt;="&amp;FU$9))+IF(FU$9-1+SUMIFS(conditions!54:54,conditions!$8:$8,"&lt;="&amp;FU$9,conditions!$9:$9,"&gt;="&amp;FU$9)&gt;EOMONTH($U$9,11),(1+conditions!$U$34)*SUMIFS(34:34,$9:$9,"&gt;="&amp;$U$9,$9:$9,"&lt;="&amp;$U$9+FU$9-1+SUMIFS(conditions!54:54,conditions!$8:$8,"&lt;="&amp;FU$9,conditions!$9:$9,"&gt;="&amp;FU$9)-EOMONTH($U$9,11)),0))</f>
        <v>3256.3065274739993</v>
      </c>
      <c r="FV43" s="37">
        <f>IF(FV$9="",0,SUMIFS(34:34,$9:$9,"&gt;="&amp;FV$9,$9:$9,"&lt;="&amp;FV$9-1+SUMIFS(conditions!54:54,conditions!$8:$8,"&lt;="&amp;FV$9,conditions!$9:$9,"&gt;="&amp;FV$9))+IF(FV$9-1+SUMIFS(conditions!54:54,conditions!$8:$8,"&lt;="&amp;FV$9,conditions!$9:$9,"&gt;="&amp;FV$9)&gt;EOMONTH($U$9,11),(1+conditions!$U$34)*SUMIFS(34:34,$9:$9,"&gt;="&amp;$U$9,$9:$9,"&lt;="&amp;$U$9+FV$9-1+SUMIFS(conditions!54:54,conditions!$8:$8,"&lt;="&amp;FV$9,conditions!$9:$9,"&gt;="&amp;FV$9)-EOMONTH($U$9,11)),0))</f>
        <v>3258.7514439479992</v>
      </c>
      <c r="FW43" s="37">
        <f>IF(FW$9="",0,SUMIFS(34:34,$9:$9,"&gt;="&amp;FW$9,$9:$9,"&lt;="&amp;FW$9-1+SUMIFS(conditions!54:54,conditions!$8:$8,"&lt;="&amp;FW$9,conditions!$9:$9,"&gt;="&amp;FW$9))+IF(FW$9-1+SUMIFS(conditions!54:54,conditions!$8:$8,"&lt;="&amp;FW$9,conditions!$9:$9,"&gt;="&amp;FW$9)&gt;EOMONTH($U$9,11),(1+conditions!$U$34)*SUMIFS(34:34,$9:$9,"&gt;="&amp;$U$9,$9:$9,"&lt;="&amp;$U$9+FW$9-1+SUMIFS(conditions!54:54,conditions!$8:$8,"&lt;="&amp;FW$9,conditions!$9:$9,"&gt;="&amp;FW$9)-EOMONTH($U$9,11)),0))</f>
        <v>3261.1963604219986</v>
      </c>
      <c r="FX43" s="37">
        <f>IF(FX$9="",0,SUMIFS(34:34,$9:$9,"&gt;="&amp;FX$9,$9:$9,"&lt;="&amp;FX$9-1+SUMIFS(conditions!54:54,conditions!$8:$8,"&lt;="&amp;FX$9,conditions!$9:$9,"&gt;="&amp;FX$9))+IF(FX$9-1+SUMIFS(conditions!54:54,conditions!$8:$8,"&lt;="&amp;FX$9,conditions!$9:$9,"&gt;="&amp;FX$9)&gt;EOMONTH($U$9,11),(1+conditions!$U$34)*SUMIFS(34:34,$9:$9,"&gt;="&amp;$U$9,$9:$9,"&lt;="&amp;$U$9+FX$9-1+SUMIFS(conditions!54:54,conditions!$8:$8,"&lt;="&amp;FX$9,conditions!$9:$9,"&gt;="&amp;FX$9)-EOMONTH($U$9,11)),0))</f>
        <v>3263.6412768959985</v>
      </c>
      <c r="FY43" s="37">
        <f>IF(FY$9="",0,SUMIFS(34:34,$9:$9,"&gt;="&amp;FY$9,$9:$9,"&lt;="&amp;FY$9-1+SUMIFS(conditions!54:54,conditions!$8:$8,"&lt;="&amp;FY$9,conditions!$9:$9,"&gt;="&amp;FY$9))+IF(FY$9-1+SUMIFS(conditions!54:54,conditions!$8:$8,"&lt;="&amp;FY$9,conditions!$9:$9,"&gt;="&amp;FY$9)&gt;EOMONTH($U$9,11),(1+conditions!$U$34)*SUMIFS(34:34,$9:$9,"&gt;="&amp;$U$9,$9:$9,"&lt;="&amp;$U$9+FY$9-1+SUMIFS(conditions!54:54,conditions!$8:$8,"&lt;="&amp;FY$9,conditions!$9:$9,"&gt;="&amp;FY$9)-EOMONTH($U$9,11)),0))</f>
        <v>3314.7347933699984</v>
      </c>
      <c r="FZ43" s="37">
        <f>IF(FZ$9="",0,SUMIFS(34:34,$9:$9,"&gt;="&amp;FZ$9,$9:$9,"&lt;="&amp;FZ$9-1+SUMIFS(conditions!54:54,conditions!$8:$8,"&lt;="&amp;FZ$9,conditions!$9:$9,"&gt;="&amp;FZ$9))+IF(FZ$9-1+SUMIFS(conditions!54:54,conditions!$8:$8,"&lt;="&amp;FZ$9,conditions!$9:$9,"&gt;="&amp;FZ$9)&gt;EOMONTH($U$9,11),(1+conditions!$U$34)*SUMIFS(34:34,$9:$9,"&gt;="&amp;$U$9,$9:$9,"&lt;="&amp;$U$9+FZ$9-1+SUMIFS(conditions!54:54,conditions!$8:$8,"&lt;="&amp;FZ$9,conditions!$9:$9,"&gt;="&amp;FZ$9)-EOMONTH($U$9,11)),0))</f>
        <v>3314.7347933699984</v>
      </c>
      <c r="GA43" s="37">
        <f>IF(GA$9="",0,SUMIFS(34:34,$9:$9,"&gt;="&amp;GA$9,$9:$9,"&lt;="&amp;GA$9-1+SUMIFS(conditions!54:54,conditions!$8:$8,"&lt;="&amp;GA$9,conditions!$9:$9,"&gt;="&amp;GA$9))+IF(GA$9-1+SUMIFS(conditions!54:54,conditions!$8:$8,"&lt;="&amp;GA$9,conditions!$9:$9,"&gt;="&amp;GA$9)&gt;EOMONTH($U$9,11),(1+conditions!$U$34)*SUMIFS(34:34,$9:$9,"&gt;="&amp;$U$9,$9:$9,"&lt;="&amp;$U$9+GA$9-1+SUMIFS(conditions!54:54,conditions!$8:$8,"&lt;="&amp;GA$9,conditions!$9:$9,"&gt;="&amp;GA$9)-EOMONTH($U$9,11)),0))</f>
        <v>3266.0861933699985</v>
      </c>
      <c r="GB43" s="37">
        <f>IF(GB$9="",0,SUMIFS(34:34,$9:$9,"&gt;="&amp;GB$9,$9:$9,"&lt;="&amp;GB$9-1+SUMIFS(conditions!54:54,conditions!$8:$8,"&lt;="&amp;GB$9,conditions!$9:$9,"&gt;="&amp;GB$9))+IF(GB$9-1+SUMIFS(conditions!54:54,conditions!$8:$8,"&lt;="&amp;GB$9,conditions!$9:$9,"&gt;="&amp;GB$9)&gt;EOMONTH($U$9,11),(1+conditions!$U$34)*SUMIFS(34:34,$9:$9,"&gt;="&amp;$U$9,$9:$9,"&lt;="&amp;$U$9+GB$9-1+SUMIFS(conditions!54:54,conditions!$8:$8,"&lt;="&amp;GB$9,conditions!$9:$9,"&gt;="&amp;GB$9)-EOMONTH($U$9,11)),0))</f>
        <v>3268.5311098439988</v>
      </c>
      <c r="GC43" s="37">
        <f>IF(GC$9="",0,SUMIFS(34:34,$9:$9,"&gt;="&amp;GC$9,$9:$9,"&lt;="&amp;GC$9-1+SUMIFS(conditions!54:54,conditions!$8:$8,"&lt;="&amp;GC$9,conditions!$9:$9,"&gt;="&amp;GC$9))+IF(GC$9-1+SUMIFS(conditions!54:54,conditions!$8:$8,"&lt;="&amp;GC$9,conditions!$9:$9,"&gt;="&amp;GC$9)&gt;EOMONTH($U$9,11),(1+conditions!$U$34)*SUMIFS(34:34,$9:$9,"&gt;="&amp;$U$9,$9:$9,"&lt;="&amp;$U$9+GC$9-1+SUMIFS(conditions!54:54,conditions!$8:$8,"&lt;="&amp;GC$9,conditions!$9:$9,"&gt;="&amp;GC$9)-EOMONTH($U$9,11)),0))</f>
        <v>3270.9760263179987</v>
      </c>
      <c r="GD43" s="37">
        <f>IF(GD$9="",0,SUMIFS(34:34,$9:$9,"&gt;="&amp;GD$9,$9:$9,"&lt;="&amp;GD$9-1+SUMIFS(conditions!54:54,conditions!$8:$8,"&lt;="&amp;GD$9,conditions!$9:$9,"&gt;="&amp;GD$9))+IF(GD$9-1+SUMIFS(conditions!54:54,conditions!$8:$8,"&lt;="&amp;GD$9,conditions!$9:$9,"&gt;="&amp;GD$9)&gt;EOMONTH($U$9,11),(1+conditions!$U$34)*SUMIFS(34:34,$9:$9,"&gt;="&amp;$U$9,$9:$9,"&lt;="&amp;$U$9+GD$9-1+SUMIFS(conditions!54:54,conditions!$8:$8,"&lt;="&amp;GD$9,conditions!$9:$9,"&gt;="&amp;GD$9)-EOMONTH($U$9,11)),0))</f>
        <v>3273.4209427919986</v>
      </c>
      <c r="GE43" s="37">
        <f>IF(GE$9="",0,SUMIFS(34:34,$9:$9,"&gt;="&amp;GE$9,$9:$9,"&lt;="&amp;GE$9-1+SUMIFS(conditions!54:54,conditions!$8:$8,"&lt;="&amp;GE$9,conditions!$9:$9,"&gt;="&amp;GE$9))+IF(GE$9-1+SUMIFS(conditions!54:54,conditions!$8:$8,"&lt;="&amp;GE$9,conditions!$9:$9,"&gt;="&amp;GE$9)&gt;EOMONTH($U$9,11),(1+conditions!$U$34)*SUMIFS(34:34,$9:$9,"&gt;="&amp;$U$9,$9:$9,"&lt;="&amp;$U$9+GE$9-1+SUMIFS(conditions!54:54,conditions!$8:$8,"&lt;="&amp;GE$9,conditions!$9:$9,"&gt;="&amp;GE$9)-EOMONTH($U$9,11)),0))</f>
        <v>3275.8658592659986</v>
      </c>
      <c r="GF43" s="37">
        <f>IF(GF$9="",0,SUMIFS(34:34,$9:$9,"&gt;="&amp;GF$9,$9:$9,"&lt;="&amp;GF$9-1+SUMIFS(conditions!54:54,conditions!$8:$8,"&lt;="&amp;GF$9,conditions!$9:$9,"&gt;="&amp;GF$9))+IF(GF$9-1+SUMIFS(conditions!54:54,conditions!$8:$8,"&lt;="&amp;GF$9,conditions!$9:$9,"&gt;="&amp;GF$9)&gt;EOMONTH($U$9,11),(1+conditions!$U$34)*SUMIFS(34:34,$9:$9,"&gt;="&amp;$U$9,$9:$9,"&lt;="&amp;$U$9+GF$9-1+SUMIFS(conditions!54:54,conditions!$8:$8,"&lt;="&amp;GF$9,conditions!$9:$9,"&gt;="&amp;GF$9)-EOMONTH($U$9,11)),0))</f>
        <v>3326.9593757399984</v>
      </c>
      <c r="GG43" s="37">
        <f>IF(GG$9="",0,SUMIFS(34:34,$9:$9,"&gt;="&amp;GG$9,$9:$9,"&lt;="&amp;GG$9-1+SUMIFS(conditions!54:54,conditions!$8:$8,"&lt;="&amp;GG$9,conditions!$9:$9,"&gt;="&amp;GG$9))+IF(GG$9-1+SUMIFS(conditions!54:54,conditions!$8:$8,"&lt;="&amp;GG$9,conditions!$9:$9,"&gt;="&amp;GG$9)&gt;EOMONTH($U$9,11),(1+conditions!$U$34)*SUMIFS(34:34,$9:$9,"&gt;="&amp;$U$9,$9:$9,"&lt;="&amp;$U$9+GG$9-1+SUMIFS(conditions!54:54,conditions!$8:$8,"&lt;="&amp;GG$9,conditions!$9:$9,"&gt;="&amp;GG$9)-EOMONTH($U$9,11)),0))</f>
        <v>3326.9593757399984</v>
      </c>
      <c r="GH43" s="37">
        <f>IF(GH$9="",0,SUMIFS(34:34,$9:$9,"&gt;="&amp;GH$9,$9:$9,"&lt;="&amp;GH$9-1+SUMIFS(conditions!54:54,conditions!$8:$8,"&lt;="&amp;GH$9,conditions!$9:$9,"&gt;="&amp;GH$9))+IF(GH$9-1+SUMIFS(conditions!54:54,conditions!$8:$8,"&lt;="&amp;GH$9,conditions!$9:$9,"&gt;="&amp;GH$9)&gt;EOMONTH($U$9,11),(1+conditions!$U$34)*SUMIFS(34:34,$9:$9,"&gt;="&amp;$U$9,$9:$9,"&lt;="&amp;$U$9+GH$9-1+SUMIFS(conditions!54:54,conditions!$8:$8,"&lt;="&amp;GH$9,conditions!$9:$9,"&gt;="&amp;GH$9)-EOMONTH($U$9,11)),0))</f>
        <v>3278.3107757399989</v>
      </c>
      <c r="GI43" s="37">
        <f>IF(GI$9="",0,SUMIFS(34:34,$9:$9,"&gt;="&amp;GI$9,$9:$9,"&lt;="&amp;GI$9-1+SUMIFS(conditions!54:54,conditions!$8:$8,"&lt;="&amp;GI$9,conditions!$9:$9,"&gt;="&amp;GI$9))+IF(GI$9-1+SUMIFS(conditions!54:54,conditions!$8:$8,"&lt;="&amp;GI$9,conditions!$9:$9,"&gt;="&amp;GI$9)&gt;EOMONTH($U$9,11),(1+conditions!$U$34)*SUMIFS(34:34,$9:$9,"&gt;="&amp;$U$9,$9:$9,"&lt;="&amp;$U$9+GI$9-1+SUMIFS(conditions!54:54,conditions!$8:$8,"&lt;="&amp;GI$9,conditions!$9:$9,"&gt;="&amp;GI$9)-EOMONTH($U$9,11)),0))</f>
        <v>3280.7556922139988</v>
      </c>
      <c r="GJ43" s="37">
        <f>IF(GJ$9="",0,SUMIFS(34:34,$9:$9,"&gt;="&amp;GJ$9,$9:$9,"&lt;="&amp;GJ$9-1+SUMIFS(conditions!54:54,conditions!$8:$8,"&lt;="&amp;GJ$9,conditions!$9:$9,"&gt;="&amp;GJ$9))+IF(GJ$9-1+SUMIFS(conditions!54:54,conditions!$8:$8,"&lt;="&amp;GJ$9,conditions!$9:$9,"&gt;="&amp;GJ$9)&gt;EOMONTH($U$9,11),(1+conditions!$U$34)*SUMIFS(34:34,$9:$9,"&gt;="&amp;$U$9,$9:$9,"&lt;="&amp;$U$9+GJ$9-1+SUMIFS(conditions!54:54,conditions!$8:$8,"&lt;="&amp;GJ$9,conditions!$9:$9,"&gt;="&amp;GJ$9)-EOMONTH($U$9,11)),0))</f>
        <v>3283.2006086879987</v>
      </c>
      <c r="GK43" s="37">
        <f>IF(GK$9="",0,SUMIFS(34:34,$9:$9,"&gt;="&amp;GK$9,$9:$9,"&lt;="&amp;GK$9-1+SUMIFS(conditions!54:54,conditions!$8:$8,"&lt;="&amp;GK$9,conditions!$9:$9,"&gt;="&amp;GK$9))+IF(GK$9-1+SUMIFS(conditions!54:54,conditions!$8:$8,"&lt;="&amp;GK$9,conditions!$9:$9,"&gt;="&amp;GK$9)&gt;EOMONTH($U$9,11),(1+conditions!$U$34)*SUMIFS(34:34,$9:$9,"&gt;="&amp;$U$9,$9:$9,"&lt;="&amp;$U$9+GK$9-1+SUMIFS(conditions!54:54,conditions!$8:$8,"&lt;="&amp;GK$9,conditions!$9:$9,"&gt;="&amp;GK$9)-EOMONTH($U$9,11)),0))</f>
        <v>3285.6455251619991</v>
      </c>
      <c r="GL43" s="37">
        <f>IF(GL$9="",0,SUMIFS(34:34,$9:$9,"&gt;="&amp;GL$9,$9:$9,"&lt;="&amp;GL$9-1+SUMIFS(conditions!54:54,conditions!$8:$8,"&lt;="&amp;GL$9,conditions!$9:$9,"&gt;="&amp;GL$9))+IF(GL$9-1+SUMIFS(conditions!54:54,conditions!$8:$8,"&lt;="&amp;GL$9,conditions!$9:$9,"&gt;="&amp;GL$9)&gt;EOMONTH($U$9,11),(1+conditions!$U$34)*SUMIFS(34:34,$9:$9,"&gt;="&amp;$U$9,$9:$9,"&lt;="&amp;$U$9+GL$9-1+SUMIFS(conditions!54:54,conditions!$8:$8,"&lt;="&amp;GL$9,conditions!$9:$9,"&gt;="&amp;GL$9)-EOMONTH($U$9,11)),0))</f>
        <v>3288.090441635999</v>
      </c>
      <c r="GM43" s="37">
        <f>IF(GM$9="",0,SUMIFS(34:34,$9:$9,"&gt;="&amp;GM$9,$9:$9,"&lt;="&amp;GM$9-1+SUMIFS(conditions!54:54,conditions!$8:$8,"&lt;="&amp;GM$9,conditions!$9:$9,"&gt;="&amp;GM$9))+IF(GM$9-1+SUMIFS(conditions!54:54,conditions!$8:$8,"&lt;="&amp;GM$9,conditions!$9:$9,"&gt;="&amp;GM$9)&gt;EOMONTH($U$9,11),(1+conditions!$U$34)*SUMIFS(34:34,$9:$9,"&gt;="&amp;$U$9,$9:$9,"&lt;="&amp;$U$9+GM$9-1+SUMIFS(conditions!54:54,conditions!$8:$8,"&lt;="&amp;GM$9,conditions!$9:$9,"&gt;="&amp;GM$9)-EOMONTH($U$9,11)),0))</f>
        <v>3339.1839581099989</v>
      </c>
      <c r="GN43" s="37">
        <f>IF(GN$9="",0,SUMIFS(34:34,$9:$9,"&gt;="&amp;GN$9,$9:$9,"&lt;="&amp;GN$9-1+SUMIFS(conditions!54:54,conditions!$8:$8,"&lt;="&amp;GN$9,conditions!$9:$9,"&gt;="&amp;GN$9))+IF(GN$9-1+SUMIFS(conditions!54:54,conditions!$8:$8,"&lt;="&amp;GN$9,conditions!$9:$9,"&gt;="&amp;GN$9)&gt;EOMONTH($U$9,11),(1+conditions!$U$34)*SUMIFS(34:34,$9:$9,"&gt;="&amp;$U$9,$9:$9,"&lt;="&amp;$U$9+GN$9-1+SUMIFS(conditions!54:54,conditions!$8:$8,"&lt;="&amp;GN$9,conditions!$9:$9,"&gt;="&amp;GN$9)-EOMONTH($U$9,11)),0))</f>
        <v>3339.1839581099989</v>
      </c>
      <c r="GO43" s="37">
        <f>IF(GO$9="",0,SUMIFS(34:34,$9:$9,"&gt;="&amp;GO$9,$9:$9,"&lt;="&amp;GO$9-1+SUMIFS(conditions!54:54,conditions!$8:$8,"&lt;="&amp;GO$9,conditions!$9:$9,"&gt;="&amp;GO$9))+IF(GO$9-1+SUMIFS(conditions!54:54,conditions!$8:$8,"&lt;="&amp;GO$9,conditions!$9:$9,"&gt;="&amp;GO$9)&gt;EOMONTH($U$9,11),(1+conditions!$U$34)*SUMIFS(34:34,$9:$9,"&gt;="&amp;$U$9,$9:$9,"&lt;="&amp;$U$9+GO$9-1+SUMIFS(conditions!54:54,conditions!$8:$8,"&lt;="&amp;GO$9,conditions!$9:$9,"&gt;="&amp;GO$9)-EOMONTH($U$9,11)),0))</f>
        <v>3290.5353581099989</v>
      </c>
      <c r="GP43" s="37">
        <f>IF(GP$9="",0,SUMIFS(34:34,$9:$9,"&gt;="&amp;GP$9,$9:$9,"&lt;="&amp;GP$9-1+SUMIFS(conditions!54:54,conditions!$8:$8,"&lt;="&amp;GP$9,conditions!$9:$9,"&gt;="&amp;GP$9))+IF(GP$9-1+SUMIFS(conditions!54:54,conditions!$8:$8,"&lt;="&amp;GP$9,conditions!$9:$9,"&gt;="&amp;GP$9)&gt;EOMONTH($U$9,11),(1+conditions!$U$34)*SUMIFS(34:34,$9:$9,"&gt;="&amp;$U$9,$9:$9,"&lt;="&amp;$U$9+GP$9-1+SUMIFS(conditions!54:54,conditions!$8:$8,"&lt;="&amp;GP$9,conditions!$9:$9,"&gt;="&amp;GP$9)-EOMONTH($U$9,11)),0))</f>
        <v>3292.9802745839988</v>
      </c>
      <c r="GQ43" s="37">
        <f>IF(GQ$9="",0,SUMIFS(34:34,$9:$9,"&gt;="&amp;GQ$9,$9:$9,"&lt;="&amp;GQ$9-1+SUMIFS(conditions!54:54,conditions!$8:$8,"&lt;="&amp;GQ$9,conditions!$9:$9,"&gt;="&amp;GQ$9))+IF(GQ$9-1+SUMIFS(conditions!54:54,conditions!$8:$8,"&lt;="&amp;GQ$9,conditions!$9:$9,"&gt;="&amp;GQ$9)&gt;EOMONTH($U$9,11),(1+conditions!$U$34)*SUMIFS(34:34,$9:$9,"&gt;="&amp;$U$9,$9:$9,"&lt;="&amp;$U$9+GQ$9-1+SUMIFS(conditions!54:54,conditions!$8:$8,"&lt;="&amp;GQ$9,conditions!$9:$9,"&gt;="&amp;GQ$9)-EOMONTH($U$9,11)),0))</f>
        <v>3295.4251910579992</v>
      </c>
      <c r="GR43" s="37">
        <f>IF(GR$9="",0,SUMIFS(34:34,$9:$9,"&gt;="&amp;GR$9,$9:$9,"&lt;="&amp;GR$9-1+SUMIFS(conditions!54:54,conditions!$8:$8,"&lt;="&amp;GR$9,conditions!$9:$9,"&gt;="&amp;GR$9))+IF(GR$9-1+SUMIFS(conditions!54:54,conditions!$8:$8,"&lt;="&amp;GR$9,conditions!$9:$9,"&gt;="&amp;GR$9)&gt;EOMONTH($U$9,11),(1+conditions!$U$34)*SUMIFS(34:34,$9:$9,"&gt;="&amp;$U$9,$9:$9,"&lt;="&amp;$U$9+GR$9-1+SUMIFS(conditions!54:54,conditions!$8:$8,"&lt;="&amp;GR$9,conditions!$9:$9,"&gt;="&amp;GR$9)-EOMONTH($U$9,11)),0))</f>
        <v>3297.8701075319991</v>
      </c>
      <c r="GS43" s="37">
        <f>IF(GS$9="",0,SUMIFS(34:34,$9:$9,"&gt;="&amp;GS$9,$9:$9,"&lt;="&amp;GS$9-1+SUMIFS(conditions!54:54,conditions!$8:$8,"&lt;="&amp;GS$9,conditions!$9:$9,"&gt;="&amp;GS$9))+IF(GS$9-1+SUMIFS(conditions!54:54,conditions!$8:$8,"&lt;="&amp;GS$9,conditions!$9:$9,"&gt;="&amp;GS$9)&gt;EOMONTH($U$9,11),(1+conditions!$U$34)*SUMIFS(34:34,$9:$9,"&gt;="&amp;$U$9,$9:$9,"&lt;="&amp;$U$9+GS$9-1+SUMIFS(conditions!54:54,conditions!$8:$8,"&lt;="&amp;GS$9,conditions!$9:$9,"&gt;="&amp;GS$9)-EOMONTH($U$9,11)),0))</f>
        <v>3300.315024005999</v>
      </c>
      <c r="GT43" s="37">
        <f>IF(GT$9="",0,SUMIFS(34:34,$9:$9,"&gt;="&amp;GT$9,$9:$9,"&lt;="&amp;GT$9-1+SUMIFS(conditions!54:54,conditions!$8:$8,"&lt;="&amp;GT$9,conditions!$9:$9,"&gt;="&amp;GT$9))+IF(GT$9-1+SUMIFS(conditions!54:54,conditions!$8:$8,"&lt;="&amp;GT$9,conditions!$9:$9,"&gt;="&amp;GT$9)&gt;EOMONTH($U$9,11),(1+conditions!$U$34)*SUMIFS(34:34,$9:$9,"&gt;="&amp;$U$9,$9:$9,"&lt;="&amp;$U$9+GT$9-1+SUMIFS(conditions!54:54,conditions!$8:$8,"&lt;="&amp;GT$9,conditions!$9:$9,"&gt;="&amp;GT$9)-EOMONTH($U$9,11)),0))</f>
        <v>3351.4085404799989</v>
      </c>
      <c r="GU43" s="37">
        <f>IF(GU$9="",0,SUMIFS(34:34,$9:$9,"&gt;="&amp;GU$9,$9:$9,"&lt;="&amp;GU$9-1+SUMIFS(conditions!54:54,conditions!$8:$8,"&lt;="&amp;GU$9,conditions!$9:$9,"&gt;="&amp;GU$9))+IF(GU$9-1+SUMIFS(conditions!54:54,conditions!$8:$8,"&lt;="&amp;GU$9,conditions!$9:$9,"&gt;="&amp;GU$9)&gt;EOMONTH($U$9,11),(1+conditions!$U$34)*SUMIFS(34:34,$9:$9,"&gt;="&amp;$U$9,$9:$9,"&lt;="&amp;$U$9+GU$9-1+SUMIFS(conditions!54:54,conditions!$8:$8,"&lt;="&amp;GU$9,conditions!$9:$9,"&gt;="&amp;GU$9)-EOMONTH($U$9,11)),0))</f>
        <v>3351.4085404799989</v>
      </c>
      <c r="GV43" s="37">
        <f>IF(GV$9="",0,SUMIFS(34:34,$9:$9,"&gt;="&amp;GV$9,$9:$9,"&lt;="&amp;GV$9-1+SUMIFS(conditions!54:54,conditions!$8:$8,"&lt;="&amp;GV$9,conditions!$9:$9,"&gt;="&amp;GV$9))+IF(GV$9-1+SUMIFS(conditions!54:54,conditions!$8:$8,"&lt;="&amp;GV$9,conditions!$9:$9,"&gt;="&amp;GV$9)&gt;EOMONTH($U$9,11),(1+conditions!$U$34)*SUMIFS(34:34,$9:$9,"&gt;="&amp;$U$9,$9:$9,"&lt;="&amp;$U$9+GV$9-1+SUMIFS(conditions!54:54,conditions!$8:$8,"&lt;="&amp;GV$9,conditions!$9:$9,"&gt;="&amp;GV$9)-EOMONTH($U$9,11)),0))</f>
        <v>3302.7599404799989</v>
      </c>
      <c r="GW43" s="37">
        <f>IF(GW$9="",0,SUMIFS(34:34,$9:$9,"&gt;="&amp;GW$9,$9:$9,"&lt;="&amp;GW$9-1+SUMIFS(conditions!54:54,conditions!$8:$8,"&lt;="&amp;GW$9,conditions!$9:$9,"&gt;="&amp;GW$9))+IF(GW$9-1+SUMIFS(conditions!54:54,conditions!$8:$8,"&lt;="&amp;GW$9,conditions!$9:$9,"&gt;="&amp;GW$9)&gt;EOMONTH($U$9,11),(1+conditions!$U$34)*SUMIFS(34:34,$9:$9,"&gt;="&amp;$U$9,$9:$9,"&lt;="&amp;$U$9+GW$9-1+SUMIFS(conditions!54:54,conditions!$8:$8,"&lt;="&amp;GW$9,conditions!$9:$9,"&gt;="&amp;GW$9)-EOMONTH($U$9,11)),0))</f>
        <v>3305.2048569539993</v>
      </c>
      <c r="GX43" s="37">
        <f>IF(GX$9="",0,SUMIFS(34:34,$9:$9,"&gt;="&amp;GX$9,$9:$9,"&lt;="&amp;GX$9-1+SUMIFS(conditions!54:54,conditions!$8:$8,"&lt;="&amp;GX$9,conditions!$9:$9,"&gt;="&amp;GX$9))+IF(GX$9-1+SUMIFS(conditions!54:54,conditions!$8:$8,"&lt;="&amp;GX$9,conditions!$9:$9,"&gt;="&amp;GX$9)&gt;EOMONTH($U$9,11),(1+conditions!$U$34)*SUMIFS(34:34,$9:$9,"&gt;="&amp;$U$9,$9:$9,"&lt;="&amp;$U$9+GX$9-1+SUMIFS(conditions!54:54,conditions!$8:$8,"&lt;="&amp;GX$9,conditions!$9:$9,"&gt;="&amp;GX$9)-EOMONTH($U$9,11)),0))</f>
        <v>3302.3795084279991</v>
      </c>
      <c r="GY43" s="37">
        <f>IF(GY$9="",0,SUMIFS(34:34,$9:$9,"&gt;="&amp;GY$9,$9:$9,"&lt;="&amp;GY$9-1+SUMIFS(conditions!54:54,conditions!$8:$8,"&lt;="&amp;GY$9,conditions!$9:$9,"&gt;="&amp;GY$9))+IF(GY$9-1+SUMIFS(conditions!54:54,conditions!$8:$8,"&lt;="&amp;GY$9,conditions!$9:$9,"&gt;="&amp;GY$9)&gt;EOMONTH($U$9,11),(1+conditions!$U$34)*SUMIFS(34:34,$9:$9,"&gt;="&amp;$U$9,$9:$9,"&lt;="&amp;$U$9+GY$9-1+SUMIFS(conditions!54:54,conditions!$8:$8,"&lt;="&amp;GY$9,conditions!$9:$9,"&gt;="&amp;GY$9)-EOMONTH($U$9,11)),0))</f>
        <v>3315.3688197629995</v>
      </c>
      <c r="GZ43" s="37">
        <f>IF(GZ$9="",0,SUMIFS(34:34,$9:$9,"&gt;="&amp;GZ$9,$9:$9,"&lt;="&amp;GZ$9-1+SUMIFS(conditions!54:54,conditions!$8:$8,"&lt;="&amp;GZ$9,conditions!$9:$9,"&gt;="&amp;GZ$9))+IF(GZ$9-1+SUMIFS(conditions!54:54,conditions!$8:$8,"&lt;="&amp;GZ$9,conditions!$9:$9,"&gt;="&amp;GZ$9)&gt;EOMONTH($U$9,11),(1+conditions!$U$34)*SUMIFS(34:34,$9:$9,"&gt;="&amp;$U$9,$9:$9,"&lt;="&amp;$U$9+GZ$9-1+SUMIFS(conditions!54:54,conditions!$8:$8,"&lt;="&amp;GZ$9,conditions!$9:$9,"&gt;="&amp;GZ$9)-EOMONTH($U$9,11)),0))</f>
        <v>3328.3581310979994</v>
      </c>
      <c r="HA43" s="37">
        <f>IF(HA$9="",0,SUMIFS(34:34,$9:$9,"&gt;="&amp;HA$9,$9:$9,"&lt;="&amp;HA$9-1+SUMIFS(conditions!54:54,conditions!$8:$8,"&lt;="&amp;HA$9,conditions!$9:$9,"&gt;="&amp;HA$9))+IF(HA$9-1+SUMIFS(conditions!54:54,conditions!$8:$8,"&lt;="&amp;HA$9,conditions!$9:$9,"&gt;="&amp;HA$9)&gt;EOMONTH($U$9,11),(1+conditions!$U$34)*SUMIFS(34:34,$9:$9,"&gt;="&amp;$U$9,$9:$9,"&lt;="&amp;$U$9+HA$9-1+SUMIFS(conditions!54:54,conditions!$8:$8,"&lt;="&amp;HA$9,conditions!$9:$9,"&gt;="&amp;HA$9)-EOMONTH($U$9,11)),0))</f>
        <v>3395.2663074329994</v>
      </c>
      <c r="HB43" s="37">
        <f>IF(HB$9="",0,SUMIFS(34:34,$9:$9,"&gt;="&amp;HB$9,$9:$9,"&lt;="&amp;HB$9-1+SUMIFS(conditions!54:54,conditions!$8:$8,"&lt;="&amp;HB$9,conditions!$9:$9,"&gt;="&amp;HB$9))+IF(HB$9-1+SUMIFS(conditions!54:54,conditions!$8:$8,"&lt;="&amp;HB$9,conditions!$9:$9,"&gt;="&amp;HB$9)&gt;EOMONTH($U$9,11),(1+conditions!$U$34)*SUMIFS(34:34,$9:$9,"&gt;="&amp;$U$9,$9:$9,"&lt;="&amp;$U$9+HB$9-1+SUMIFS(conditions!54:54,conditions!$8:$8,"&lt;="&amp;HB$9,conditions!$9:$9,"&gt;="&amp;HB$9)-EOMONTH($U$9,11)),0))</f>
        <v>3395.2663074329994</v>
      </c>
      <c r="HC43" s="37">
        <f>IF(HC$9="",0,SUMIFS(34:34,$9:$9,"&gt;="&amp;HC$9,$9:$9,"&lt;="&amp;HC$9-1+SUMIFS(conditions!54:54,conditions!$8:$8,"&lt;="&amp;HC$9,conditions!$9:$9,"&gt;="&amp;HC$9))+IF(HC$9-1+SUMIFS(conditions!54:54,conditions!$8:$8,"&lt;="&amp;HC$9,conditions!$9:$9,"&gt;="&amp;HC$9)&gt;EOMONTH($U$9,11),(1+conditions!$U$34)*SUMIFS(34:34,$9:$9,"&gt;="&amp;$U$9,$9:$9,"&lt;="&amp;$U$9+HC$9-1+SUMIFS(conditions!54:54,conditions!$8:$8,"&lt;="&amp;HC$9,conditions!$9:$9,"&gt;="&amp;HC$9)-EOMONTH($U$9,11)),0))</f>
        <v>3341.3474424329997</v>
      </c>
      <c r="HD43" s="37">
        <f>IF(HD$9="",0,SUMIFS(34:34,$9:$9,"&gt;="&amp;HD$9,$9:$9,"&lt;="&amp;HD$9-1+SUMIFS(conditions!54:54,conditions!$8:$8,"&lt;="&amp;HD$9,conditions!$9:$9,"&gt;="&amp;HD$9))+IF(HD$9-1+SUMIFS(conditions!54:54,conditions!$8:$8,"&lt;="&amp;HD$9,conditions!$9:$9,"&gt;="&amp;HD$9)&gt;EOMONTH($U$9,11),(1+conditions!$U$34)*SUMIFS(34:34,$9:$9,"&gt;="&amp;$U$9,$9:$9,"&lt;="&amp;$U$9+HD$9-1+SUMIFS(conditions!54:54,conditions!$8:$8,"&lt;="&amp;HD$9,conditions!$9:$9,"&gt;="&amp;HD$9)-EOMONTH($U$9,11)),0))</f>
        <v>3354.3367537679997</v>
      </c>
      <c r="HE43" s="37">
        <f>IF(HE$9="",0,SUMIFS(34:34,$9:$9,"&gt;="&amp;HE$9,$9:$9,"&lt;="&amp;HE$9-1+SUMIFS(conditions!54:54,conditions!$8:$8,"&lt;="&amp;HE$9,conditions!$9:$9,"&gt;="&amp;HE$9))+IF(HE$9-1+SUMIFS(conditions!54:54,conditions!$8:$8,"&lt;="&amp;HE$9,conditions!$9:$9,"&gt;="&amp;HE$9)&gt;EOMONTH($U$9,11),(1+conditions!$U$34)*SUMIFS(34:34,$9:$9,"&gt;="&amp;$U$9,$9:$9,"&lt;="&amp;$U$9+HE$9-1+SUMIFS(conditions!54:54,conditions!$8:$8,"&lt;="&amp;HE$9,conditions!$9:$9,"&gt;="&amp;HE$9)-EOMONTH($U$9,11)),0))</f>
        <v>3367.3260651029996</v>
      </c>
      <c r="HF43" s="37">
        <f>IF(HF$9="",0,SUMIFS(34:34,$9:$9,"&gt;="&amp;HF$9,$9:$9,"&lt;="&amp;HF$9-1+SUMIFS(conditions!54:54,conditions!$8:$8,"&lt;="&amp;HF$9,conditions!$9:$9,"&gt;="&amp;HF$9))+IF(HF$9-1+SUMIFS(conditions!54:54,conditions!$8:$8,"&lt;="&amp;HF$9,conditions!$9:$9,"&gt;="&amp;HF$9)&gt;EOMONTH($U$9,11),(1+conditions!$U$34)*SUMIFS(34:34,$9:$9,"&gt;="&amp;$U$9,$9:$9,"&lt;="&amp;$U$9+HF$9-1+SUMIFS(conditions!54:54,conditions!$8:$8,"&lt;="&amp;HF$9,conditions!$9:$9,"&gt;="&amp;HF$9)-EOMONTH($U$9,11)),0))</f>
        <v>3380.3153764379995</v>
      </c>
      <c r="HG43" s="37">
        <f>IF(HG$9="",0,SUMIFS(34:34,$9:$9,"&gt;="&amp;HG$9,$9:$9,"&lt;="&amp;HG$9-1+SUMIFS(conditions!54:54,conditions!$8:$8,"&lt;="&amp;HG$9,conditions!$9:$9,"&gt;="&amp;HG$9))+IF(HG$9-1+SUMIFS(conditions!54:54,conditions!$8:$8,"&lt;="&amp;HG$9,conditions!$9:$9,"&gt;="&amp;HG$9)&gt;EOMONTH($U$9,11),(1+conditions!$U$34)*SUMIFS(34:34,$9:$9,"&gt;="&amp;$U$9,$9:$9,"&lt;="&amp;$U$9+HG$9-1+SUMIFS(conditions!54:54,conditions!$8:$8,"&lt;="&amp;HG$9,conditions!$9:$9,"&gt;="&amp;HG$9)-EOMONTH($U$9,11)),0))</f>
        <v>3393.3046877729994</v>
      </c>
      <c r="HH43" s="37">
        <f>IF(HH$9="",0,SUMIFS(34:34,$9:$9,"&gt;="&amp;HH$9,$9:$9,"&lt;="&amp;HH$9-1+SUMIFS(conditions!54:54,conditions!$8:$8,"&lt;="&amp;HH$9,conditions!$9:$9,"&gt;="&amp;HH$9))+IF(HH$9-1+SUMIFS(conditions!54:54,conditions!$8:$8,"&lt;="&amp;HH$9,conditions!$9:$9,"&gt;="&amp;HH$9)&gt;EOMONTH($U$9,11),(1+conditions!$U$34)*SUMIFS(34:34,$9:$9,"&gt;="&amp;$U$9,$9:$9,"&lt;="&amp;$U$9+HH$9-1+SUMIFS(conditions!54:54,conditions!$8:$8,"&lt;="&amp;HH$9,conditions!$9:$9,"&gt;="&amp;HH$9)-EOMONTH($U$9,11)),0))</f>
        <v>3460.2128641079994</v>
      </c>
      <c r="HI43" s="37">
        <f>IF(HI$9="",0,SUMIFS(34:34,$9:$9,"&gt;="&amp;HI$9,$9:$9,"&lt;="&amp;HI$9-1+SUMIFS(conditions!54:54,conditions!$8:$8,"&lt;="&amp;HI$9,conditions!$9:$9,"&gt;="&amp;HI$9))+IF(HI$9-1+SUMIFS(conditions!54:54,conditions!$8:$8,"&lt;="&amp;HI$9,conditions!$9:$9,"&gt;="&amp;HI$9)&gt;EOMONTH($U$9,11),(1+conditions!$U$34)*SUMIFS(34:34,$9:$9,"&gt;="&amp;$U$9,$9:$9,"&lt;="&amp;$U$9+HI$9-1+SUMIFS(conditions!54:54,conditions!$8:$8,"&lt;="&amp;HI$9,conditions!$9:$9,"&gt;="&amp;HI$9)-EOMONTH($U$9,11)),0))</f>
        <v>3460.2128641079994</v>
      </c>
      <c r="HJ43" s="37">
        <f>IF(HJ$9="",0,SUMIFS(34:34,$9:$9,"&gt;="&amp;HJ$9,$9:$9,"&lt;="&amp;HJ$9-1+SUMIFS(conditions!54:54,conditions!$8:$8,"&lt;="&amp;HJ$9,conditions!$9:$9,"&gt;="&amp;HJ$9))+IF(HJ$9-1+SUMIFS(conditions!54:54,conditions!$8:$8,"&lt;="&amp;HJ$9,conditions!$9:$9,"&gt;="&amp;HJ$9)&gt;EOMONTH($U$9,11),(1+conditions!$U$34)*SUMIFS(34:34,$9:$9,"&gt;="&amp;$U$9,$9:$9,"&lt;="&amp;$U$9+HJ$9-1+SUMIFS(conditions!54:54,conditions!$8:$8,"&lt;="&amp;HJ$9,conditions!$9:$9,"&gt;="&amp;HJ$9)-EOMONTH($U$9,11)),0))</f>
        <v>3406.2939991079993</v>
      </c>
      <c r="HK43" s="37">
        <f>IF(HK$9="",0,SUMIFS(34:34,$9:$9,"&gt;="&amp;HK$9,$9:$9,"&lt;="&amp;HK$9-1+SUMIFS(conditions!54:54,conditions!$8:$8,"&lt;="&amp;HK$9,conditions!$9:$9,"&gt;="&amp;HK$9))+IF(HK$9-1+SUMIFS(conditions!54:54,conditions!$8:$8,"&lt;="&amp;HK$9,conditions!$9:$9,"&gt;="&amp;HK$9)&gt;EOMONTH($U$9,11),(1+conditions!$U$34)*SUMIFS(34:34,$9:$9,"&gt;="&amp;$U$9,$9:$9,"&lt;="&amp;$U$9+HK$9-1+SUMIFS(conditions!54:54,conditions!$8:$8,"&lt;="&amp;HK$9,conditions!$9:$9,"&gt;="&amp;HK$9)-EOMONTH($U$9,11)),0))</f>
        <v>3419.2833104429992</v>
      </c>
      <c r="HL43" s="37">
        <f>IF(HL$9="",0,SUMIFS(34:34,$9:$9,"&gt;="&amp;HL$9,$9:$9,"&lt;="&amp;HL$9-1+SUMIFS(conditions!54:54,conditions!$8:$8,"&lt;="&amp;HL$9,conditions!$9:$9,"&gt;="&amp;HL$9))+IF(HL$9-1+SUMIFS(conditions!54:54,conditions!$8:$8,"&lt;="&amp;HL$9,conditions!$9:$9,"&gt;="&amp;HL$9)&gt;EOMONTH($U$9,11),(1+conditions!$U$34)*SUMIFS(34:34,$9:$9,"&gt;="&amp;$U$9,$9:$9,"&lt;="&amp;$U$9+HL$9-1+SUMIFS(conditions!54:54,conditions!$8:$8,"&lt;="&amp;HL$9,conditions!$9:$9,"&gt;="&amp;HL$9)-EOMONTH($U$9,11)),0))</f>
        <v>3432.2726217779991</v>
      </c>
      <c r="HM43" s="37">
        <f>IF(HM$9="",0,SUMIFS(34:34,$9:$9,"&gt;="&amp;HM$9,$9:$9,"&lt;="&amp;HM$9-1+SUMIFS(conditions!54:54,conditions!$8:$8,"&lt;="&amp;HM$9,conditions!$9:$9,"&gt;="&amp;HM$9))+IF(HM$9-1+SUMIFS(conditions!54:54,conditions!$8:$8,"&lt;="&amp;HM$9,conditions!$9:$9,"&gt;="&amp;HM$9)&gt;EOMONTH($U$9,11),(1+conditions!$U$34)*SUMIFS(34:34,$9:$9,"&gt;="&amp;$U$9,$9:$9,"&lt;="&amp;$U$9+HM$9-1+SUMIFS(conditions!54:54,conditions!$8:$8,"&lt;="&amp;HM$9,conditions!$9:$9,"&gt;="&amp;HM$9)-EOMONTH($U$9,11)),0))</f>
        <v>3445.261933112999</v>
      </c>
      <c r="HN43" s="37">
        <f>IF(HN$9="",0,SUMIFS(34:34,$9:$9,"&gt;="&amp;HN$9,$9:$9,"&lt;="&amp;HN$9-1+SUMIFS(conditions!54:54,conditions!$8:$8,"&lt;="&amp;HN$9,conditions!$9:$9,"&gt;="&amp;HN$9))+IF(HN$9-1+SUMIFS(conditions!54:54,conditions!$8:$8,"&lt;="&amp;HN$9,conditions!$9:$9,"&gt;="&amp;HN$9)&gt;EOMONTH($U$9,11),(1+conditions!$U$34)*SUMIFS(34:34,$9:$9,"&gt;="&amp;$U$9,$9:$9,"&lt;="&amp;$U$9+HN$9-1+SUMIFS(conditions!54:54,conditions!$8:$8,"&lt;="&amp;HN$9,conditions!$9:$9,"&gt;="&amp;HN$9)-EOMONTH($U$9,11)),0))</f>
        <v>3458.2512444479989</v>
      </c>
      <c r="HO43" s="37">
        <f>IF(HO$9="",0,SUMIFS(34:34,$9:$9,"&gt;="&amp;HO$9,$9:$9,"&lt;="&amp;HO$9-1+SUMIFS(conditions!54:54,conditions!$8:$8,"&lt;="&amp;HO$9,conditions!$9:$9,"&gt;="&amp;HO$9))+IF(HO$9-1+SUMIFS(conditions!54:54,conditions!$8:$8,"&lt;="&amp;HO$9,conditions!$9:$9,"&gt;="&amp;HO$9)&gt;EOMONTH($U$9,11),(1+conditions!$U$34)*SUMIFS(34:34,$9:$9,"&gt;="&amp;$U$9,$9:$9,"&lt;="&amp;$U$9+HO$9-1+SUMIFS(conditions!54:54,conditions!$8:$8,"&lt;="&amp;HO$9,conditions!$9:$9,"&gt;="&amp;HO$9)-EOMONTH($U$9,11)),0))</f>
        <v>3525.159420782999</v>
      </c>
      <c r="HP43" s="37">
        <f>IF(HP$9="",0,SUMIFS(34:34,$9:$9,"&gt;="&amp;HP$9,$9:$9,"&lt;="&amp;HP$9-1+SUMIFS(conditions!54:54,conditions!$8:$8,"&lt;="&amp;HP$9,conditions!$9:$9,"&gt;="&amp;HP$9))+IF(HP$9-1+SUMIFS(conditions!54:54,conditions!$8:$8,"&lt;="&amp;HP$9,conditions!$9:$9,"&gt;="&amp;HP$9)&gt;EOMONTH($U$9,11),(1+conditions!$U$34)*SUMIFS(34:34,$9:$9,"&gt;="&amp;$U$9,$9:$9,"&lt;="&amp;$U$9+HP$9-1+SUMIFS(conditions!54:54,conditions!$8:$8,"&lt;="&amp;HP$9,conditions!$9:$9,"&gt;="&amp;HP$9)-EOMONTH($U$9,11)),0))</f>
        <v>3525.159420782999</v>
      </c>
      <c r="HQ43" s="37">
        <f>IF(HQ$9="",0,SUMIFS(34:34,$9:$9,"&gt;="&amp;HQ$9,$9:$9,"&lt;="&amp;HQ$9-1+SUMIFS(conditions!54:54,conditions!$8:$8,"&lt;="&amp;HQ$9,conditions!$9:$9,"&gt;="&amp;HQ$9))+IF(HQ$9-1+SUMIFS(conditions!54:54,conditions!$8:$8,"&lt;="&amp;HQ$9,conditions!$9:$9,"&gt;="&amp;HQ$9)&gt;EOMONTH($U$9,11),(1+conditions!$U$34)*SUMIFS(34:34,$9:$9,"&gt;="&amp;$U$9,$9:$9,"&lt;="&amp;$U$9+HQ$9-1+SUMIFS(conditions!54:54,conditions!$8:$8,"&lt;="&amp;HQ$9,conditions!$9:$9,"&gt;="&amp;HQ$9)-EOMONTH($U$9,11)),0))</f>
        <v>3471.2405557829989</v>
      </c>
      <c r="HR43" s="37">
        <f>IF(HR$9="",0,SUMIFS(34:34,$9:$9,"&gt;="&amp;HR$9,$9:$9,"&lt;="&amp;HR$9-1+SUMIFS(conditions!54:54,conditions!$8:$8,"&lt;="&amp;HR$9,conditions!$9:$9,"&gt;="&amp;HR$9))+IF(HR$9-1+SUMIFS(conditions!54:54,conditions!$8:$8,"&lt;="&amp;HR$9,conditions!$9:$9,"&gt;="&amp;HR$9)&gt;EOMONTH($U$9,11),(1+conditions!$U$34)*SUMIFS(34:34,$9:$9,"&gt;="&amp;$U$9,$9:$9,"&lt;="&amp;$U$9+HR$9-1+SUMIFS(conditions!54:54,conditions!$8:$8,"&lt;="&amp;HR$9,conditions!$9:$9,"&gt;="&amp;HR$9)-EOMONTH($U$9,11)),0))</f>
        <v>3484.2298671179988</v>
      </c>
      <c r="HS43" s="37">
        <f>IF(HS$9="",0,SUMIFS(34:34,$9:$9,"&gt;="&amp;HS$9,$9:$9,"&lt;="&amp;HS$9-1+SUMIFS(conditions!54:54,conditions!$8:$8,"&lt;="&amp;HS$9,conditions!$9:$9,"&gt;="&amp;HS$9))+IF(HS$9-1+SUMIFS(conditions!54:54,conditions!$8:$8,"&lt;="&amp;HS$9,conditions!$9:$9,"&gt;="&amp;HS$9)&gt;EOMONTH($U$9,11),(1+conditions!$U$34)*SUMIFS(34:34,$9:$9,"&gt;="&amp;$U$9,$9:$9,"&lt;="&amp;$U$9+HS$9-1+SUMIFS(conditions!54:54,conditions!$8:$8,"&lt;="&amp;HS$9,conditions!$9:$9,"&gt;="&amp;HS$9)-EOMONTH($U$9,11)),0))</f>
        <v>3497.2191784529982</v>
      </c>
      <c r="HT43" s="37">
        <f>IF(HT$9="",0,SUMIFS(34:34,$9:$9,"&gt;="&amp;HT$9,$9:$9,"&lt;="&amp;HT$9-1+SUMIFS(conditions!54:54,conditions!$8:$8,"&lt;="&amp;HT$9,conditions!$9:$9,"&gt;="&amp;HT$9))+IF(HT$9-1+SUMIFS(conditions!54:54,conditions!$8:$8,"&lt;="&amp;HT$9,conditions!$9:$9,"&gt;="&amp;HT$9)&gt;EOMONTH($U$9,11),(1+conditions!$U$34)*SUMIFS(34:34,$9:$9,"&gt;="&amp;$U$9,$9:$9,"&lt;="&amp;$U$9+HT$9-1+SUMIFS(conditions!54:54,conditions!$8:$8,"&lt;="&amp;HT$9,conditions!$9:$9,"&gt;="&amp;HT$9)-EOMONTH($U$9,11)),0))</f>
        <v>3510.2084897879981</v>
      </c>
      <c r="HU43" s="37">
        <f>IF(HU$9="",0,SUMIFS(34:34,$9:$9,"&gt;="&amp;HU$9,$9:$9,"&lt;="&amp;HU$9-1+SUMIFS(conditions!54:54,conditions!$8:$8,"&lt;="&amp;HU$9,conditions!$9:$9,"&gt;="&amp;HU$9))+IF(HU$9-1+SUMIFS(conditions!54:54,conditions!$8:$8,"&lt;="&amp;HU$9,conditions!$9:$9,"&gt;="&amp;HU$9)&gt;EOMONTH($U$9,11),(1+conditions!$U$34)*SUMIFS(34:34,$9:$9,"&gt;="&amp;$U$9,$9:$9,"&lt;="&amp;$U$9+HU$9-1+SUMIFS(conditions!54:54,conditions!$8:$8,"&lt;="&amp;HU$9,conditions!$9:$9,"&gt;="&amp;HU$9)-EOMONTH($U$9,11)),0))</f>
        <v>3523.197801122998</v>
      </c>
      <c r="HV43" s="37">
        <f>IF(HV$9="",0,SUMIFS(34:34,$9:$9,"&gt;="&amp;HV$9,$9:$9,"&lt;="&amp;HV$9-1+SUMIFS(conditions!54:54,conditions!$8:$8,"&lt;="&amp;HV$9,conditions!$9:$9,"&gt;="&amp;HV$9))+IF(HV$9-1+SUMIFS(conditions!54:54,conditions!$8:$8,"&lt;="&amp;HV$9,conditions!$9:$9,"&gt;="&amp;HV$9)&gt;EOMONTH($U$9,11),(1+conditions!$U$34)*SUMIFS(34:34,$9:$9,"&gt;="&amp;$U$9,$9:$9,"&lt;="&amp;$U$9+HV$9-1+SUMIFS(conditions!54:54,conditions!$8:$8,"&lt;="&amp;HV$9,conditions!$9:$9,"&gt;="&amp;HV$9)-EOMONTH($U$9,11)),0))</f>
        <v>3590.1059774579981</v>
      </c>
      <c r="HW43" s="37">
        <f>IF(HW$9="",0,SUMIFS(34:34,$9:$9,"&gt;="&amp;HW$9,$9:$9,"&lt;="&amp;HW$9-1+SUMIFS(conditions!54:54,conditions!$8:$8,"&lt;="&amp;HW$9,conditions!$9:$9,"&gt;="&amp;HW$9))+IF(HW$9-1+SUMIFS(conditions!54:54,conditions!$8:$8,"&lt;="&amp;HW$9,conditions!$9:$9,"&gt;="&amp;HW$9)&gt;EOMONTH($U$9,11),(1+conditions!$U$34)*SUMIFS(34:34,$9:$9,"&gt;="&amp;$U$9,$9:$9,"&lt;="&amp;$U$9+HW$9-1+SUMIFS(conditions!54:54,conditions!$8:$8,"&lt;="&amp;HW$9,conditions!$9:$9,"&gt;="&amp;HW$9)-EOMONTH($U$9,11)),0))</f>
        <v>3590.1059774579981</v>
      </c>
      <c r="HX43" s="37">
        <f>IF(HX$9="",0,SUMIFS(34:34,$9:$9,"&gt;="&amp;HX$9,$9:$9,"&lt;="&amp;HX$9-1+SUMIFS(conditions!54:54,conditions!$8:$8,"&lt;="&amp;HX$9,conditions!$9:$9,"&gt;="&amp;HX$9))+IF(HX$9-1+SUMIFS(conditions!54:54,conditions!$8:$8,"&lt;="&amp;HX$9,conditions!$9:$9,"&gt;="&amp;HX$9)&gt;EOMONTH($U$9,11),(1+conditions!$U$34)*SUMIFS(34:34,$9:$9,"&gt;="&amp;$U$9,$9:$9,"&lt;="&amp;$U$9+HX$9-1+SUMIFS(conditions!54:54,conditions!$8:$8,"&lt;="&amp;HX$9,conditions!$9:$9,"&gt;="&amp;HX$9)-EOMONTH($U$9,11)),0))</f>
        <v>3536.187112457998</v>
      </c>
      <c r="HY43" s="37">
        <f>IF(HY$9="",0,SUMIFS(34:34,$9:$9,"&gt;="&amp;HY$9,$9:$9,"&lt;="&amp;HY$9-1+SUMIFS(conditions!54:54,conditions!$8:$8,"&lt;="&amp;HY$9,conditions!$9:$9,"&gt;="&amp;HY$9))+IF(HY$9-1+SUMIFS(conditions!54:54,conditions!$8:$8,"&lt;="&amp;HY$9,conditions!$9:$9,"&gt;="&amp;HY$9)&gt;EOMONTH($U$9,11),(1+conditions!$U$34)*SUMIFS(34:34,$9:$9,"&gt;="&amp;$U$9,$9:$9,"&lt;="&amp;$U$9+HY$9-1+SUMIFS(conditions!54:54,conditions!$8:$8,"&lt;="&amp;HY$9,conditions!$9:$9,"&gt;="&amp;HY$9)-EOMONTH($U$9,11)),0))</f>
        <v>3549.1764237929979</v>
      </c>
      <c r="HZ43" s="37">
        <f>IF(HZ$9="",0,SUMIFS(34:34,$9:$9,"&gt;="&amp;HZ$9,$9:$9,"&lt;="&amp;HZ$9-1+SUMIFS(conditions!54:54,conditions!$8:$8,"&lt;="&amp;HZ$9,conditions!$9:$9,"&gt;="&amp;HZ$9))+IF(HZ$9-1+SUMIFS(conditions!54:54,conditions!$8:$8,"&lt;="&amp;HZ$9,conditions!$9:$9,"&gt;="&amp;HZ$9)&gt;EOMONTH($U$9,11),(1+conditions!$U$34)*SUMIFS(34:34,$9:$9,"&gt;="&amp;$U$9,$9:$9,"&lt;="&amp;$U$9+HZ$9-1+SUMIFS(conditions!54:54,conditions!$8:$8,"&lt;="&amp;HZ$9,conditions!$9:$9,"&gt;="&amp;HZ$9)-EOMONTH($U$9,11)),0))</f>
        <v>3562.1657351279978</v>
      </c>
      <c r="IA43" s="37">
        <f>IF(IA$9="",0,SUMIFS(34:34,$9:$9,"&gt;="&amp;IA$9,$9:$9,"&lt;="&amp;IA$9-1+SUMIFS(conditions!54:54,conditions!$8:$8,"&lt;="&amp;IA$9,conditions!$9:$9,"&gt;="&amp;IA$9))+IF(IA$9-1+SUMIFS(conditions!54:54,conditions!$8:$8,"&lt;="&amp;IA$9,conditions!$9:$9,"&gt;="&amp;IA$9)&gt;EOMONTH($U$9,11),(1+conditions!$U$34)*SUMIFS(34:34,$9:$9,"&gt;="&amp;$U$9,$9:$9,"&lt;="&amp;$U$9+IA$9-1+SUMIFS(conditions!54:54,conditions!$8:$8,"&lt;="&amp;IA$9,conditions!$9:$9,"&gt;="&amp;IA$9)-EOMONTH($U$9,11)),0))</f>
        <v>3575.1550464629977</v>
      </c>
      <c r="IB43" s="37">
        <f>IF(IB$9="",0,SUMIFS(34:34,$9:$9,"&gt;="&amp;IB$9,$9:$9,"&lt;="&amp;IB$9-1+SUMIFS(conditions!54:54,conditions!$8:$8,"&lt;="&amp;IB$9,conditions!$9:$9,"&gt;="&amp;IB$9))+IF(IB$9-1+SUMIFS(conditions!54:54,conditions!$8:$8,"&lt;="&amp;IB$9,conditions!$9:$9,"&gt;="&amp;IB$9)&gt;EOMONTH($U$9,11),(1+conditions!$U$34)*SUMIFS(34:34,$9:$9,"&gt;="&amp;$U$9,$9:$9,"&lt;="&amp;$U$9+IB$9-1+SUMIFS(conditions!54:54,conditions!$8:$8,"&lt;="&amp;IB$9,conditions!$9:$9,"&gt;="&amp;IB$9)-EOMONTH($U$9,11)),0))</f>
        <v>3588.1443577979981</v>
      </c>
      <c r="IC43" s="37">
        <f>IF(IC$9="",0,SUMIFS(34:34,$9:$9,"&gt;="&amp;IC$9,$9:$9,"&lt;="&amp;IC$9-1+SUMIFS(conditions!54:54,conditions!$8:$8,"&lt;="&amp;IC$9,conditions!$9:$9,"&gt;="&amp;IC$9))+IF(IC$9-1+SUMIFS(conditions!54:54,conditions!$8:$8,"&lt;="&amp;IC$9,conditions!$9:$9,"&gt;="&amp;IC$9)&gt;EOMONTH($U$9,11),(1+conditions!$U$34)*SUMIFS(34:34,$9:$9,"&gt;="&amp;$U$9,$9:$9,"&lt;="&amp;$U$9+IC$9-1+SUMIFS(conditions!54:54,conditions!$8:$8,"&lt;="&amp;IC$9,conditions!$9:$9,"&gt;="&amp;IC$9)-EOMONTH($U$9,11)),0))</f>
        <v>3675.1249870334982</v>
      </c>
      <c r="ID43" s="37">
        <f>IF(ID$9="",0,SUMIFS(34:34,$9:$9,"&gt;="&amp;ID$9,$9:$9,"&lt;="&amp;ID$9-1+SUMIFS(conditions!54:54,conditions!$8:$8,"&lt;="&amp;ID$9,conditions!$9:$9,"&gt;="&amp;ID$9))+IF(ID$9-1+SUMIFS(conditions!54:54,conditions!$8:$8,"&lt;="&amp;ID$9,conditions!$9:$9,"&gt;="&amp;ID$9)&gt;EOMONTH($U$9,11),(1+conditions!$U$34)*SUMIFS(34:34,$9:$9,"&gt;="&amp;$U$9,$9:$9,"&lt;="&amp;$U$9+ID$9-1+SUMIFS(conditions!54:54,conditions!$8:$8,"&lt;="&amp;ID$9,conditions!$9:$9,"&gt;="&amp;ID$9)-EOMONTH($U$9,11)),0))</f>
        <v>3675.1249870334982</v>
      </c>
      <c r="IE43" s="37">
        <f>IF(IE$9="",0,SUMIFS(34:34,$9:$9,"&gt;="&amp;IE$9,$9:$9,"&lt;="&amp;IE$9-1+SUMIFS(conditions!54:54,conditions!$8:$8,"&lt;="&amp;IE$9,conditions!$9:$9,"&gt;="&amp;IE$9))+IF(IE$9-1+SUMIFS(conditions!54:54,conditions!$8:$8,"&lt;="&amp;IE$9,conditions!$9:$9,"&gt;="&amp;IE$9)&gt;EOMONTH($U$9,11),(1+conditions!$U$34)*SUMIFS(34:34,$9:$9,"&gt;="&amp;$U$9,$9:$9,"&lt;="&amp;$U$9+IE$9-1+SUMIFS(conditions!54:54,conditions!$8:$8,"&lt;="&amp;IE$9,conditions!$9:$9,"&gt;="&amp;IE$9)-EOMONTH($U$9,11)),0))</f>
        <v>3625.5196312334983</v>
      </c>
      <c r="IF43" s="37">
        <f>IF(IF$9="",0,SUMIFS(34:34,$9:$9,"&gt;="&amp;IF$9,$9:$9,"&lt;="&amp;IF$9-1+SUMIFS(conditions!54:54,conditions!$8:$8,"&lt;="&amp;IF$9,conditions!$9:$9,"&gt;="&amp;IF$9))+IF(IF$9-1+SUMIFS(conditions!54:54,conditions!$8:$8,"&lt;="&amp;IF$9,conditions!$9:$9,"&gt;="&amp;IF$9)&gt;EOMONTH($U$9,11),(1+conditions!$U$34)*SUMIFS(34:34,$9:$9,"&gt;="&amp;$U$9,$9:$9,"&lt;="&amp;$U$9+IF$9-1+SUMIFS(conditions!54:54,conditions!$8:$8,"&lt;="&amp;IF$9,conditions!$9:$9,"&gt;="&amp;IF$9)-EOMONTH($U$9,11)),0))</f>
        <v>3662.8949046689982</v>
      </c>
      <c r="IG43" s="37">
        <f>IF(IG$9="",0,SUMIFS(34:34,$9:$9,"&gt;="&amp;IG$9,$9:$9,"&lt;="&amp;IG$9-1+SUMIFS(conditions!54:54,conditions!$8:$8,"&lt;="&amp;IG$9,conditions!$9:$9,"&gt;="&amp;IG$9))+IF(IG$9-1+SUMIFS(conditions!54:54,conditions!$8:$8,"&lt;="&amp;IG$9,conditions!$9:$9,"&gt;="&amp;IG$9)&gt;EOMONTH($U$9,11),(1+conditions!$U$34)*SUMIFS(34:34,$9:$9,"&gt;="&amp;$U$9,$9:$9,"&lt;="&amp;$U$9+IG$9-1+SUMIFS(conditions!54:54,conditions!$8:$8,"&lt;="&amp;IG$9,conditions!$9:$9,"&gt;="&amp;IG$9)-EOMONTH($U$9,11)),0))</f>
        <v>3700.2701781044984</v>
      </c>
      <c r="IH43" s="37">
        <f>IF(IH$9="",0,SUMIFS(34:34,$9:$9,"&gt;="&amp;IH$9,$9:$9,"&lt;="&amp;IH$9-1+SUMIFS(conditions!54:54,conditions!$8:$8,"&lt;="&amp;IH$9,conditions!$9:$9,"&gt;="&amp;IH$9))+IF(IH$9-1+SUMIFS(conditions!54:54,conditions!$8:$8,"&lt;="&amp;IH$9,conditions!$9:$9,"&gt;="&amp;IH$9)&gt;EOMONTH($U$9,11),(1+conditions!$U$34)*SUMIFS(34:34,$9:$9,"&gt;="&amp;$U$9,$9:$9,"&lt;="&amp;$U$9+IH$9-1+SUMIFS(conditions!54:54,conditions!$8:$8,"&lt;="&amp;IH$9,conditions!$9:$9,"&gt;="&amp;IH$9)-EOMONTH($U$9,11)),0))</f>
        <v>3737.6454515399987</v>
      </c>
      <c r="II43" s="37">
        <f>IF(II$9="",0,SUMIFS(34:34,$9:$9,"&gt;="&amp;II$9,$9:$9,"&lt;="&amp;II$9-1+SUMIFS(conditions!54:54,conditions!$8:$8,"&lt;="&amp;II$9,conditions!$9:$9,"&gt;="&amp;II$9))+IF(II$9-1+SUMIFS(conditions!54:54,conditions!$8:$8,"&lt;="&amp;II$9,conditions!$9:$9,"&gt;="&amp;II$9)&gt;EOMONTH($U$9,11),(1+conditions!$U$34)*SUMIFS(34:34,$9:$9,"&gt;="&amp;$U$9,$9:$9,"&lt;="&amp;$U$9+II$9-1+SUMIFS(conditions!54:54,conditions!$8:$8,"&lt;="&amp;II$9,conditions!$9:$9,"&gt;="&amp;II$9)-EOMONTH($U$9,11)),0))</f>
        <v>3775.020724975499</v>
      </c>
      <c r="IJ43" s="37">
        <f>IF(IJ$9="",0,SUMIFS(34:34,$9:$9,"&gt;="&amp;IJ$9,$9:$9,"&lt;="&amp;IJ$9-1+SUMIFS(conditions!54:54,conditions!$8:$8,"&lt;="&amp;IJ$9,conditions!$9:$9,"&gt;="&amp;IJ$9))+IF(IJ$9-1+SUMIFS(conditions!54:54,conditions!$8:$8,"&lt;="&amp;IJ$9,conditions!$9:$9,"&gt;="&amp;IJ$9)&gt;EOMONTH($U$9,11),(1+conditions!$U$34)*SUMIFS(34:34,$9:$9,"&gt;="&amp;$U$9,$9:$9,"&lt;="&amp;$U$9+IJ$9-1+SUMIFS(conditions!54:54,conditions!$8:$8,"&lt;="&amp;IJ$9,conditions!$9:$9,"&gt;="&amp;IJ$9)-EOMONTH($U$9,11)),0))</f>
        <v>3862.0013542109991</v>
      </c>
      <c r="IK43" s="37">
        <f>IF(IK$9="",0,SUMIFS(34:34,$9:$9,"&gt;="&amp;IK$9,$9:$9,"&lt;="&amp;IK$9-1+SUMIFS(conditions!54:54,conditions!$8:$8,"&lt;="&amp;IK$9,conditions!$9:$9,"&gt;="&amp;IK$9))+IF(IK$9-1+SUMIFS(conditions!54:54,conditions!$8:$8,"&lt;="&amp;IK$9,conditions!$9:$9,"&gt;="&amp;IK$9)&gt;EOMONTH($U$9,11),(1+conditions!$U$34)*SUMIFS(34:34,$9:$9,"&gt;="&amp;$U$9,$9:$9,"&lt;="&amp;$U$9+IK$9-1+SUMIFS(conditions!54:54,conditions!$8:$8,"&lt;="&amp;IK$9,conditions!$9:$9,"&gt;="&amp;IK$9)-EOMONTH($U$9,11)),0))</f>
        <v>3862.0013542109991</v>
      </c>
      <c r="IL43" s="37">
        <f>IF(IL$9="",0,SUMIFS(34:34,$9:$9,"&gt;="&amp;IL$9,$9:$9,"&lt;="&amp;IL$9-1+SUMIFS(conditions!54:54,conditions!$8:$8,"&lt;="&amp;IL$9,conditions!$9:$9,"&gt;="&amp;IL$9))+IF(IL$9-1+SUMIFS(conditions!54:54,conditions!$8:$8,"&lt;="&amp;IL$9,conditions!$9:$9,"&gt;="&amp;IL$9)&gt;EOMONTH($U$9,11),(1+conditions!$U$34)*SUMIFS(34:34,$9:$9,"&gt;="&amp;$U$9,$9:$9,"&lt;="&amp;$U$9+IL$9-1+SUMIFS(conditions!54:54,conditions!$8:$8,"&lt;="&amp;IL$9,conditions!$9:$9,"&gt;="&amp;IL$9)-EOMONTH($U$9,11)),0))</f>
        <v>3812.3959984109993</v>
      </c>
      <c r="IM43" s="37">
        <f>IF(IM$9="",0,SUMIFS(34:34,$9:$9,"&gt;="&amp;IM$9,$9:$9,"&lt;="&amp;IM$9-1+SUMIFS(conditions!54:54,conditions!$8:$8,"&lt;="&amp;IM$9,conditions!$9:$9,"&gt;="&amp;IM$9))+IF(IM$9-1+SUMIFS(conditions!54:54,conditions!$8:$8,"&lt;="&amp;IM$9,conditions!$9:$9,"&gt;="&amp;IM$9)&gt;EOMONTH($U$9,11),(1+conditions!$U$34)*SUMIFS(34:34,$9:$9,"&gt;="&amp;$U$9,$9:$9,"&lt;="&amp;$U$9+IM$9-1+SUMIFS(conditions!54:54,conditions!$8:$8,"&lt;="&amp;IM$9,conditions!$9:$9,"&gt;="&amp;IM$9)-EOMONTH($U$9,11)),0))</f>
        <v>3849.7712718464995</v>
      </c>
      <c r="IN43" s="37">
        <f>IF(IN$9="",0,SUMIFS(34:34,$9:$9,"&gt;="&amp;IN$9,$9:$9,"&lt;="&amp;IN$9-1+SUMIFS(conditions!54:54,conditions!$8:$8,"&lt;="&amp;IN$9,conditions!$9:$9,"&gt;="&amp;IN$9))+IF(IN$9-1+SUMIFS(conditions!54:54,conditions!$8:$8,"&lt;="&amp;IN$9,conditions!$9:$9,"&gt;="&amp;IN$9)&gt;EOMONTH($U$9,11),(1+conditions!$U$34)*SUMIFS(34:34,$9:$9,"&gt;="&amp;$U$9,$9:$9,"&lt;="&amp;$U$9+IN$9-1+SUMIFS(conditions!54:54,conditions!$8:$8,"&lt;="&amp;IN$9,conditions!$9:$9,"&gt;="&amp;IN$9)-EOMONTH($U$9,11)),0))</f>
        <v>3887.1465452819998</v>
      </c>
      <c r="IO43" s="37">
        <f>IF(IO$9="",0,SUMIFS(34:34,$9:$9,"&gt;="&amp;IO$9,$9:$9,"&lt;="&amp;IO$9-1+SUMIFS(conditions!54:54,conditions!$8:$8,"&lt;="&amp;IO$9,conditions!$9:$9,"&gt;="&amp;IO$9))+IF(IO$9-1+SUMIFS(conditions!54:54,conditions!$8:$8,"&lt;="&amp;IO$9,conditions!$9:$9,"&gt;="&amp;IO$9)&gt;EOMONTH($U$9,11),(1+conditions!$U$34)*SUMIFS(34:34,$9:$9,"&gt;="&amp;$U$9,$9:$9,"&lt;="&amp;$U$9+IO$9-1+SUMIFS(conditions!54:54,conditions!$8:$8,"&lt;="&amp;IO$9,conditions!$9:$9,"&gt;="&amp;IO$9)-EOMONTH($U$9,11)),0))</f>
        <v>3924.5218187175001</v>
      </c>
      <c r="IP43" s="37">
        <f>IF(IP$9="",0,SUMIFS(34:34,$9:$9,"&gt;="&amp;IP$9,$9:$9,"&lt;="&amp;IP$9-1+SUMIFS(conditions!54:54,conditions!$8:$8,"&lt;="&amp;IP$9,conditions!$9:$9,"&gt;="&amp;IP$9))+IF(IP$9-1+SUMIFS(conditions!54:54,conditions!$8:$8,"&lt;="&amp;IP$9,conditions!$9:$9,"&gt;="&amp;IP$9)&gt;EOMONTH($U$9,11),(1+conditions!$U$34)*SUMIFS(34:34,$9:$9,"&gt;="&amp;$U$9,$9:$9,"&lt;="&amp;$U$9+IP$9-1+SUMIFS(conditions!54:54,conditions!$8:$8,"&lt;="&amp;IP$9,conditions!$9:$9,"&gt;="&amp;IP$9)-EOMONTH($U$9,11)),0))</f>
        <v>3961.8970921530004</v>
      </c>
      <c r="IQ43" s="37">
        <f>IF(IQ$9="",0,SUMIFS(34:34,$9:$9,"&gt;="&amp;IQ$9,$9:$9,"&lt;="&amp;IQ$9-1+SUMIFS(conditions!54:54,conditions!$8:$8,"&lt;="&amp;IQ$9,conditions!$9:$9,"&gt;="&amp;IQ$9))+IF(IQ$9-1+SUMIFS(conditions!54:54,conditions!$8:$8,"&lt;="&amp;IQ$9,conditions!$9:$9,"&gt;="&amp;IQ$9)&gt;EOMONTH($U$9,11),(1+conditions!$U$34)*SUMIFS(34:34,$9:$9,"&gt;="&amp;$U$9,$9:$9,"&lt;="&amp;$U$9+IQ$9-1+SUMIFS(conditions!54:54,conditions!$8:$8,"&lt;="&amp;IQ$9,conditions!$9:$9,"&gt;="&amp;IQ$9)-EOMONTH($U$9,11)),0))</f>
        <v>4048.8777213885005</v>
      </c>
      <c r="IR43" s="37">
        <f>IF(IR$9="",0,SUMIFS(34:34,$9:$9,"&gt;="&amp;IR$9,$9:$9,"&lt;="&amp;IR$9-1+SUMIFS(conditions!54:54,conditions!$8:$8,"&lt;="&amp;IR$9,conditions!$9:$9,"&gt;="&amp;IR$9))+IF(IR$9-1+SUMIFS(conditions!54:54,conditions!$8:$8,"&lt;="&amp;IR$9,conditions!$9:$9,"&gt;="&amp;IR$9)&gt;EOMONTH($U$9,11),(1+conditions!$U$34)*SUMIFS(34:34,$9:$9,"&gt;="&amp;$U$9,$9:$9,"&lt;="&amp;$U$9+IR$9-1+SUMIFS(conditions!54:54,conditions!$8:$8,"&lt;="&amp;IR$9,conditions!$9:$9,"&gt;="&amp;IR$9)-EOMONTH($U$9,11)),0))</f>
        <v>4048.8777213885005</v>
      </c>
      <c r="IS43" s="37">
        <f>IF(IS$9="",0,SUMIFS(34:34,$9:$9,"&gt;="&amp;IS$9,$9:$9,"&lt;="&amp;IS$9-1+SUMIFS(conditions!54:54,conditions!$8:$8,"&lt;="&amp;IS$9,conditions!$9:$9,"&gt;="&amp;IS$9))+IF(IS$9-1+SUMIFS(conditions!54:54,conditions!$8:$8,"&lt;="&amp;IS$9,conditions!$9:$9,"&gt;="&amp;IS$9)&gt;EOMONTH($U$9,11),(1+conditions!$U$34)*SUMIFS(34:34,$9:$9,"&gt;="&amp;$U$9,$9:$9,"&lt;="&amp;$U$9+IS$9-1+SUMIFS(conditions!54:54,conditions!$8:$8,"&lt;="&amp;IS$9,conditions!$9:$9,"&gt;="&amp;IS$9)-EOMONTH($U$9,11)),0))</f>
        <v>3999.2723655885006</v>
      </c>
      <c r="IT43" s="37">
        <f>IF(IT$9="",0,SUMIFS(34:34,$9:$9,"&gt;="&amp;IT$9,$9:$9,"&lt;="&amp;IT$9-1+SUMIFS(conditions!54:54,conditions!$8:$8,"&lt;="&amp;IT$9,conditions!$9:$9,"&gt;="&amp;IT$9))+IF(IT$9-1+SUMIFS(conditions!54:54,conditions!$8:$8,"&lt;="&amp;IT$9,conditions!$9:$9,"&gt;="&amp;IT$9)&gt;EOMONTH($U$9,11),(1+conditions!$U$34)*SUMIFS(34:34,$9:$9,"&gt;="&amp;$U$9,$9:$9,"&lt;="&amp;$U$9+IT$9-1+SUMIFS(conditions!54:54,conditions!$8:$8,"&lt;="&amp;IT$9,conditions!$9:$9,"&gt;="&amp;IT$9)-EOMONTH($U$9,11)),0))</f>
        <v>4036.6476390240009</v>
      </c>
      <c r="IU43" s="37">
        <f>IF(IU$9="",0,SUMIFS(34:34,$9:$9,"&gt;="&amp;IU$9,$9:$9,"&lt;="&amp;IU$9-1+SUMIFS(conditions!54:54,conditions!$8:$8,"&lt;="&amp;IU$9,conditions!$9:$9,"&gt;="&amp;IU$9))+IF(IU$9-1+SUMIFS(conditions!54:54,conditions!$8:$8,"&lt;="&amp;IU$9,conditions!$9:$9,"&gt;="&amp;IU$9)&gt;EOMONTH($U$9,11),(1+conditions!$U$34)*SUMIFS(34:34,$9:$9,"&gt;="&amp;$U$9,$9:$9,"&lt;="&amp;$U$9+IU$9-1+SUMIFS(conditions!54:54,conditions!$8:$8,"&lt;="&amp;IU$9,conditions!$9:$9,"&gt;="&amp;IU$9)-EOMONTH($U$9,11)),0))</f>
        <v>4074.0229124595012</v>
      </c>
      <c r="IV43" s="37">
        <f>IF(IV$9="",0,SUMIFS(34:34,$9:$9,"&gt;="&amp;IV$9,$9:$9,"&lt;="&amp;IV$9-1+SUMIFS(conditions!54:54,conditions!$8:$8,"&lt;="&amp;IV$9,conditions!$9:$9,"&gt;="&amp;IV$9))+IF(IV$9-1+SUMIFS(conditions!54:54,conditions!$8:$8,"&lt;="&amp;IV$9,conditions!$9:$9,"&gt;="&amp;IV$9)&gt;EOMONTH($U$9,11),(1+conditions!$U$34)*SUMIFS(34:34,$9:$9,"&gt;="&amp;$U$9,$9:$9,"&lt;="&amp;$U$9+IV$9-1+SUMIFS(conditions!54:54,conditions!$8:$8,"&lt;="&amp;IV$9,conditions!$9:$9,"&gt;="&amp;IV$9)-EOMONTH($U$9,11)),0))</f>
        <v>4111.398185895001</v>
      </c>
      <c r="IW43" s="37">
        <f>IF(IW$9="",0,SUMIFS(34:34,$9:$9,"&gt;="&amp;IW$9,$9:$9,"&lt;="&amp;IW$9-1+SUMIFS(conditions!54:54,conditions!$8:$8,"&lt;="&amp;IW$9,conditions!$9:$9,"&gt;="&amp;IW$9))+IF(IW$9-1+SUMIFS(conditions!54:54,conditions!$8:$8,"&lt;="&amp;IW$9,conditions!$9:$9,"&gt;="&amp;IW$9)&gt;EOMONTH($U$9,11),(1+conditions!$U$34)*SUMIFS(34:34,$9:$9,"&gt;="&amp;$U$9,$9:$9,"&lt;="&amp;$U$9+IW$9-1+SUMIFS(conditions!54:54,conditions!$8:$8,"&lt;="&amp;IW$9,conditions!$9:$9,"&gt;="&amp;IW$9)-EOMONTH($U$9,11)),0))</f>
        <v>4148.7734593305013</v>
      </c>
      <c r="IX43" s="37">
        <f>IF(IX$9="",0,SUMIFS(34:34,$9:$9,"&gt;="&amp;IX$9,$9:$9,"&lt;="&amp;IX$9-1+SUMIFS(conditions!54:54,conditions!$8:$8,"&lt;="&amp;IX$9,conditions!$9:$9,"&gt;="&amp;IX$9))+IF(IX$9-1+SUMIFS(conditions!54:54,conditions!$8:$8,"&lt;="&amp;IX$9,conditions!$9:$9,"&gt;="&amp;IX$9)&gt;EOMONTH($U$9,11),(1+conditions!$U$34)*SUMIFS(34:34,$9:$9,"&gt;="&amp;$U$9,$9:$9,"&lt;="&amp;$U$9+IX$9-1+SUMIFS(conditions!54:54,conditions!$8:$8,"&lt;="&amp;IX$9,conditions!$9:$9,"&gt;="&amp;IX$9)-EOMONTH($U$9,11)),0))</f>
        <v>4235.754088566001</v>
      </c>
      <c r="IY43" s="37">
        <f>IF(IY$9="",0,SUMIFS(34:34,$9:$9,"&gt;="&amp;IY$9,$9:$9,"&lt;="&amp;IY$9-1+SUMIFS(conditions!54:54,conditions!$8:$8,"&lt;="&amp;IY$9,conditions!$9:$9,"&gt;="&amp;IY$9))+IF(IY$9-1+SUMIFS(conditions!54:54,conditions!$8:$8,"&lt;="&amp;IY$9,conditions!$9:$9,"&gt;="&amp;IY$9)&gt;EOMONTH($U$9,11),(1+conditions!$U$34)*SUMIFS(34:34,$9:$9,"&gt;="&amp;$U$9,$9:$9,"&lt;="&amp;$U$9+IY$9-1+SUMIFS(conditions!54:54,conditions!$8:$8,"&lt;="&amp;IY$9,conditions!$9:$9,"&gt;="&amp;IY$9)-EOMONTH($U$9,11)),0))</f>
        <v>4235.754088566001</v>
      </c>
      <c r="IZ43" s="37">
        <f>IF(IZ$9="",0,SUMIFS(34:34,$9:$9,"&gt;="&amp;IZ$9,$9:$9,"&lt;="&amp;IZ$9-1+SUMIFS(conditions!54:54,conditions!$8:$8,"&lt;="&amp;IZ$9,conditions!$9:$9,"&gt;="&amp;IZ$9))+IF(IZ$9-1+SUMIFS(conditions!54:54,conditions!$8:$8,"&lt;="&amp;IZ$9,conditions!$9:$9,"&gt;="&amp;IZ$9)&gt;EOMONTH($U$9,11),(1+conditions!$U$34)*SUMIFS(34:34,$9:$9,"&gt;="&amp;$U$9,$9:$9,"&lt;="&amp;$U$9+IZ$9-1+SUMIFS(conditions!54:54,conditions!$8:$8,"&lt;="&amp;IZ$9,conditions!$9:$9,"&gt;="&amp;IZ$9)-EOMONTH($U$9,11)),0))</f>
        <v>4186.1487327660016</v>
      </c>
      <c r="JA43" s="37">
        <f>IF(JA$9="",0,SUMIFS(34:34,$9:$9,"&gt;="&amp;JA$9,$9:$9,"&lt;="&amp;JA$9-1+SUMIFS(conditions!54:54,conditions!$8:$8,"&lt;="&amp;JA$9,conditions!$9:$9,"&gt;="&amp;JA$9))+IF(JA$9-1+SUMIFS(conditions!54:54,conditions!$8:$8,"&lt;="&amp;JA$9,conditions!$9:$9,"&gt;="&amp;JA$9)&gt;EOMONTH($U$9,11),(1+conditions!$U$34)*SUMIFS(34:34,$9:$9,"&gt;="&amp;$U$9,$9:$9,"&lt;="&amp;$U$9+JA$9-1+SUMIFS(conditions!54:54,conditions!$8:$8,"&lt;="&amp;JA$9,conditions!$9:$9,"&gt;="&amp;JA$9)-EOMONTH($U$9,11)),0))</f>
        <v>4223.5240062015018</v>
      </c>
      <c r="JB43" s="37">
        <f>IF(JB$9="",0,SUMIFS(34:34,$9:$9,"&gt;="&amp;JB$9,$9:$9,"&lt;="&amp;JB$9-1+SUMIFS(conditions!54:54,conditions!$8:$8,"&lt;="&amp;JB$9,conditions!$9:$9,"&gt;="&amp;JB$9))+IF(JB$9-1+SUMIFS(conditions!54:54,conditions!$8:$8,"&lt;="&amp;JB$9,conditions!$9:$9,"&gt;="&amp;JB$9)&gt;EOMONTH($U$9,11),(1+conditions!$U$34)*SUMIFS(34:34,$9:$9,"&gt;="&amp;$U$9,$9:$9,"&lt;="&amp;$U$9+JB$9-1+SUMIFS(conditions!54:54,conditions!$8:$8,"&lt;="&amp;JB$9,conditions!$9:$9,"&gt;="&amp;JB$9)-EOMONTH($U$9,11)),0))</f>
        <v>4260.8992796370021</v>
      </c>
      <c r="JC43" s="37">
        <f>IF(JC$9="",0,SUMIFS(34:34,$9:$9,"&gt;="&amp;JC$9,$9:$9,"&lt;="&amp;JC$9-1+SUMIFS(conditions!54:54,conditions!$8:$8,"&lt;="&amp;JC$9,conditions!$9:$9,"&gt;="&amp;JC$9))+IF(JC$9-1+SUMIFS(conditions!54:54,conditions!$8:$8,"&lt;="&amp;JC$9,conditions!$9:$9,"&gt;="&amp;JC$9)&gt;EOMONTH($U$9,11),(1+conditions!$U$34)*SUMIFS(34:34,$9:$9,"&gt;="&amp;$U$9,$9:$9,"&lt;="&amp;$U$9+JC$9-1+SUMIFS(conditions!54:54,conditions!$8:$8,"&lt;="&amp;JC$9,conditions!$9:$9,"&gt;="&amp;JC$9)-EOMONTH($U$9,11)),0))</f>
        <v>4298.2745530725015</v>
      </c>
      <c r="JD43" s="37">
        <f>IF(JD$9="",0,SUMIFS(34:34,$9:$9,"&gt;="&amp;JD$9,$9:$9,"&lt;="&amp;JD$9-1+SUMIFS(conditions!54:54,conditions!$8:$8,"&lt;="&amp;JD$9,conditions!$9:$9,"&gt;="&amp;JD$9))+IF(JD$9-1+SUMIFS(conditions!54:54,conditions!$8:$8,"&lt;="&amp;JD$9,conditions!$9:$9,"&gt;="&amp;JD$9)&gt;EOMONTH($U$9,11),(1+conditions!$U$34)*SUMIFS(34:34,$9:$9,"&gt;="&amp;$U$9,$9:$9,"&lt;="&amp;$U$9+JD$9-1+SUMIFS(conditions!54:54,conditions!$8:$8,"&lt;="&amp;JD$9,conditions!$9:$9,"&gt;="&amp;JD$9)-EOMONTH($U$9,11)),0))</f>
        <v>4335.6498265080018</v>
      </c>
      <c r="JE43" s="37">
        <f>IF(JE$9="",0,SUMIFS(34:34,$9:$9,"&gt;="&amp;JE$9,$9:$9,"&lt;="&amp;JE$9-1+SUMIFS(conditions!54:54,conditions!$8:$8,"&lt;="&amp;JE$9,conditions!$9:$9,"&gt;="&amp;JE$9))+IF(JE$9-1+SUMIFS(conditions!54:54,conditions!$8:$8,"&lt;="&amp;JE$9,conditions!$9:$9,"&gt;="&amp;JE$9)&gt;EOMONTH($U$9,11),(1+conditions!$U$34)*SUMIFS(34:34,$9:$9,"&gt;="&amp;$U$9,$9:$9,"&lt;="&amp;$U$9+JE$9-1+SUMIFS(conditions!54:54,conditions!$8:$8,"&lt;="&amp;JE$9,conditions!$9:$9,"&gt;="&amp;JE$9)-EOMONTH($U$9,11)),0))</f>
        <v>4422.6304557435014</v>
      </c>
      <c r="JF43" s="37">
        <f>IF(JF$9="",0,SUMIFS(34:34,$9:$9,"&gt;="&amp;JF$9,$9:$9,"&lt;="&amp;JF$9-1+SUMIFS(conditions!54:54,conditions!$8:$8,"&lt;="&amp;JF$9,conditions!$9:$9,"&gt;="&amp;JF$9))+IF(JF$9-1+SUMIFS(conditions!54:54,conditions!$8:$8,"&lt;="&amp;JF$9,conditions!$9:$9,"&gt;="&amp;JF$9)&gt;EOMONTH($U$9,11),(1+conditions!$U$34)*SUMIFS(34:34,$9:$9,"&gt;="&amp;$U$9,$9:$9,"&lt;="&amp;$U$9+JF$9-1+SUMIFS(conditions!54:54,conditions!$8:$8,"&lt;="&amp;JF$9,conditions!$9:$9,"&gt;="&amp;JF$9)-EOMONTH($U$9,11)),0))</f>
        <v>4422.6304557435014</v>
      </c>
      <c r="JG43" s="37">
        <f>IF(JG$9="",0,SUMIFS(34:34,$9:$9,"&gt;="&amp;JG$9,$9:$9,"&lt;="&amp;JG$9-1+SUMIFS(conditions!54:54,conditions!$8:$8,"&lt;="&amp;JG$9,conditions!$9:$9,"&gt;="&amp;JG$9))+IF(JG$9-1+SUMIFS(conditions!54:54,conditions!$8:$8,"&lt;="&amp;JG$9,conditions!$9:$9,"&gt;="&amp;JG$9)&gt;EOMONTH($U$9,11),(1+conditions!$U$34)*SUMIFS(34:34,$9:$9,"&gt;="&amp;$U$9,$9:$9,"&lt;="&amp;$U$9+JG$9-1+SUMIFS(conditions!54:54,conditions!$8:$8,"&lt;="&amp;JG$9,conditions!$9:$9,"&gt;="&amp;JG$9)-EOMONTH($U$9,11)),0))</f>
        <v>4371.5369392695011</v>
      </c>
      <c r="JH43" s="37">
        <f>IF(JH$9="",0,SUMIFS(34:34,$9:$9,"&gt;="&amp;JH$9,$9:$9,"&lt;="&amp;JH$9-1+SUMIFS(conditions!54:54,conditions!$8:$8,"&lt;="&amp;JH$9,conditions!$9:$9,"&gt;="&amp;JH$9))+IF(JH$9-1+SUMIFS(conditions!54:54,conditions!$8:$8,"&lt;="&amp;JH$9,conditions!$9:$9,"&gt;="&amp;JH$9)&gt;EOMONTH($U$9,11),(1+conditions!$U$34)*SUMIFS(34:34,$9:$9,"&gt;="&amp;$U$9,$9:$9,"&lt;="&amp;$U$9+JH$9-1+SUMIFS(conditions!54:54,conditions!$8:$8,"&lt;="&amp;JH$9,conditions!$9:$9,"&gt;="&amp;JH$9)-EOMONTH($U$9,11)),0))</f>
        <v>4424.8201778781013</v>
      </c>
      <c r="JI43" s="37">
        <f>IF(JI$9="",0,SUMIFS(34:34,$9:$9,"&gt;="&amp;JI$9,$9:$9,"&lt;="&amp;JI$9-1+SUMIFS(conditions!54:54,conditions!$8:$8,"&lt;="&amp;JI$9,conditions!$9:$9,"&gt;="&amp;JI$9))+IF(JI$9-1+SUMIFS(conditions!54:54,conditions!$8:$8,"&lt;="&amp;JI$9,conditions!$9:$9,"&gt;="&amp;JI$9)&gt;EOMONTH($U$9,11),(1+conditions!$U$34)*SUMIFS(34:34,$9:$9,"&gt;="&amp;$U$9,$9:$9,"&lt;="&amp;$U$9+JI$9-1+SUMIFS(conditions!54:54,conditions!$8:$8,"&lt;="&amp;JI$9,conditions!$9:$9,"&gt;="&amp;JI$9)-EOMONTH($U$9,11)),0))</f>
        <v>4478.1034164867015</v>
      </c>
      <c r="JJ43" s="37">
        <f>IF(JJ$9="",0,SUMIFS(34:34,$9:$9,"&gt;="&amp;JJ$9,$9:$9,"&lt;="&amp;JJ$9-1+SUMIFS(conditions!54:54,conditions!$8:$8,"&lt;="&amp;JJ$9,conditions!$9:$9,"&gt;="&amp;JJ$9))+IF(JJ$9-1+SUMIFS(conditions!54:54,conditions!$8:$8,"&lt;="&amp;JJ$9,conditions!$9:$9,"&gt;="&amp;JJ$9)&gt;EOMONTH($U$9,11),(1+conditions!$U$34)*SUMIFS(34:34,$9:$9,"&gt;="&amp;$U$9,$9:$9,"&lt;="&amp;$U$9+JJ$9-1+SUMIFS(conditions!54:54,conditions!$8:$8,"&lt;="&amp;JJ$9,conditions!$9:$9,"&gt;="&amp;JJ$9)-EOMONTH($U$9,11)),0))</f>
        <v>4531.3866550953016</v>
      </c>
      <c r="JK43" s="37">
        <f>IF(JK$9="",0,SUMIFS(34:34,$9:$9,"&gt;="&amp;JK$9,$9:$9,"&lt;="&amp;JK$9-1+SUMIFS(conditions!54:54,conditions!$8:$8,"&lt;="&amp;JK$9,conditions!$9:$9,"&gt;="&amp;JK$9))+IF(JK$9-1+SUMIFS(conditions!54:54,conditions!$8:$8,"&lt;="&amp;JK$9,conditions!$9:$9,"&gt;="&amp;JK$9)&gt;EOMONTH($U$9,11),(1+conditions!$U$34)*SUMIFS(34:34,$9:$9,"&gt;="&amp;$U$9,$9:$9,"&lt;="&amp;$U$9+JK$9-1+SUMIFS(conditions!54:54,conditions!$8:$8,"&lt;="&amp;JK$9,conditions!$9:$9,"&gt;="&amp;JK$9)-EOMONTH($U$9,11)),0))</f>
        <v>4584.6698937039009</v>
      </c>
      <c r="JL43" s="37">
        <f>IF(JL$9="",0,SUMIFS(34:34,$9:$9,"&gt;="&amp;JL$9,$9:$9,"&lt;="&amp;JL$9-1+SUMIFS(conditions!54:54,conditions!$8:$8,"&lt;="&amp;JL$9,conditions!$9:$9,"&gt;="&amp;JL$9))+IF(JL$9-1+SUMIFS(conditions!54:54,conditions!$8:$8,"&lt;="&amp;JL$9,conditions!$9:$9,"&gt;="&amp;JL$9)&gt;EOMONTH($U$9,11),(1+conditions!$U$34)*SUMIFS(34:34,$9:$9,"&gt;="&amp;$U$9,$9:$9,"&lt;="&amp;$U$9+JL$9-1+SUMIFS(conditions!54:54,conditions!$8:$8,"&lt;="&amp;JL$9,conditions!$9:$9,"&gt;="&amp;JL$9)-EOMONTH($U$9,11)),0))</f>
        <v>4689.0466487865006</v>
      </c>
      <c r="JM43" s="37">
        <f>IF(JM$9="",0,SUMIFS(34:34,$9:$9,"&gt;="&amp;JM$9,$9:$9,"&lt;="&amp;JM$9-1+SUMIFS(conditions!54:54,conditions!$8:$8,"&lt;="&amp;JM$9,conditions!$9:$9,"&gt;="&amp;JM$9))+IF(JM$9-1+SUMIFS(conditions!54:54,conditions!$8:$8,"&lt;="&amp;JM$9,conditions!$9:$9,"&gt;="&amp;JM$9)&gt;EOMONTH($U$9,11),(1+conditions!$U$34)*SUMIFS(34:34,$9:$9,"&gt;="&amp;$U$9,$9:$9,"&lt;="&amp;$U$9+JM$9-1+SUMIFS(conditions!54:54,conditions!$8:$8,"&lt;="&amp;JM$9,conditions!$9:$9,"&gt;="&amp;JM$9)-EOMONTH($U$9,11)),0))</f>
        <v>4689.0466487865006</v>
      </c>
      <c r="JN43" s="37">
        <f>IF(JN$9="",0,SUMIFS(34:34,$9:$9,"&gt;="&amp;JN$9,$9:$9,"&lt;="&amp;JN$9-1+SUMIFS(conditions!54:54,conditions!$8:$8,"&lt;="&amp;JN$9,conditions!$9:$9,"&gt;="&amp;JN$9))+IF(JN$9-1+SUMIFS(conditions!54:54,conditions!$8:$8,"&lt;="&amp;JN$9,conditions!$9:$9,"&gt;="&amp;JN$9)&gt;EOMONTH($U$9,11),(1+conditions!$U$34)*SUMIFS(34:34,$9:$9,"&gt;="&amp;$U$9,$9:$9,"&lt;="&amp;$U$9+JN$9-1+SUMIFS(conditions!54:54,conditions!$8:$8,"&lt;="&amp;JN$9,conditions!$9:$9,"&gt;="&amp;JN$9)-EOMONTH($U$9,11)),0))</f>
        <v>4637.9531323125011</v>
      </c>
      <c r="JO43" s="37">
        <f>IF(JO$9="",0,SUMIFS(34:34,$9:$9,"&gt;="&amp;JO$9,$9:$9,"&lt;="&amp;JO$9-1+SUMIFS(conditions!54:54,conditions!$8:$8,"&lt;="&amp;JO$9,conditions!$9:$9,"&gt;="&amp;JO$9))+IF(JO$9-1+SUMIFS(conditions!54:54,conditions!$8:$8,"&lt;="&amp;JO$9,conditions!$9:$9,"&gt;="&amp;JO$9)&gt;EOMONTH($U$9,11),(1+conditions!$U$34)*SUMIFS(34:34,$9:$9,"&gt;="&amp;$U$9,$9:$9,"&lt;="&amp;$U$9+JO$9-1+SUMIFS(conditions!54:54,conditions!$8:$8,"&lt;="&amp;JO$9,conditions!$9:$9,"&gt;="&amp;JO$9)-EOMONTH($U$9,11)),0))</f>
        <v>4691.2363709211013</v>
      </c>
      <c r="JP43" s="37">
        <f>IF(JP$9="",0,SUMIFS(34:34,$9:$9,"&gt;="&amp;JP$9,$9:$9,"&lt;="&amp;JP$9-1+SUMIFS(conditions!54:54,conditions!$8:$8,"&lt;="&amp;JP$9,conditions!$9:$9,"&gt;="&amp;JP$9))+IF(JP$9-1+SUMIFS(conditions!54:54,conditions!$8:$8,"&lt;="&amp;JP$9,conditions!$9:$9,"&gt;="&amp;JP$9)&gt;EOMONTH($U$9,11),(1+conditions!$U$34)*SUMIFS(34:34,$9:$9,"&gt;="&amp;$U$9,$9:$9,"&lt;="&amp;$U$9+JP$9-1+SUMIFS(conditions!54:54,conditions!$8:$8,"&lt;="&amp;JP$9,conditions!$9:$9,"&gt;="&amp;JP$9)-EOMONTH($U$9,11)),0))</f>
        <v>4744.5196095297006</v>
      </c>
      <c r="JQ43" s="37">
        <f>IF(JQ$9="",0,SUMIFS(34:34,$9:$9,"&gt;="&amp;JQ$9,$9:$9,"&lt;="&amp;JQ$9-1+SUMIFS(conditions!54:54,conditions!$8:$8,"&lt;="&amp;JQ$9,conditions!$9:$9,"&gt;="&amp;JQ$9))+IF(JQ$9-1+SUMIFS(conditions!54:54,conditions!$8:$8,"&lt;="&amp;JQ$9,conditions!$9:$9,"&gt;="&amp;JQ$9)&gt;EOMONTH($U$9,11),(1+conditions!$U$34)*SUMIFS(34:34,$9:$9,"&gt;="&amp;$U$9,$9:$9,"&lt;="&amp;$U$9+JQ$9-1+SUMIFS(conditions!54:54,conditions!$8:$8,"&lt;="&amp;JQ$9,conditions!$9:$9,"&gt;="&amp;JQ$9)-EOMONTH($U$9,11)),0))</f>
        <v>4797.8028481383008</v>
      </c>
      <c r="JR43" s="37">
        <f>IF(JR$9="",0,SUMIFS(34:34,$9:$9,"&gt;="&amp;JR$9,$9:$9,"&lt;="&amp;JR$9-1+SUMIFS(conditions!54:54,conditions!$8:$8,"&lt;="&amp;JR$9,conditions!$9:$9,"&gt;="&amp;JR$9))+IF(JR$9-1+SUMIFS(conditions!54:54,conditions!$8:$8,"&lt;="&amp;JR$9,conditions!$9:$9,"&gt;="&amp;JR$9)&gt;EOMONTH($U$9,11),(1+conditions!$U$34)*SUMIFS(34:34,$9:$9,"&gt;="&amp;$U$9,$9:$9,"&lt;="&amp;$U$9+JR$9-1+SUMIFS(conditions!54:54,conditions!$8:$8,"&lt;="&amp;JR$9,conditions!$9:$9,"&gt;="&amp;JR$9)-EOMONTH($U$9,11)),0))</f>
        <v>4851.0860867469</v>
      </c>
      <c r="JS43" s="37">
        <f>IF(JS$9="",0,SUMIFS(34:34,$9:$9,"&gt;="&amp;JS$9,$9:$9,"&lt;="&amp;JS$9-1+SUMIFS(conditions!54:54,conditions!$8:$8,"&lt;="&amp;JS$9,conditions!$9:$9,"&gt;="&amp;JS$9))+IF(JS$9-1+SUMIFS(conditions!54:54,conditions!$8:$8,"&lt;="&amp;JS$9,conditions!$9:$9,"&gt;="&amp;JS$9)&gt;EOMONTH($U$9,11),(1+conditions!$U$34)*SUMIFS(34:34,$9:$9,"&gt;="&amp;$U$9,$9:$9,"&lt;="&amp;$U$9+JS$9-1+SUMIFS(conditions!54:54,conditions!$8:$8,"&lt;="&amp;JS$9,conditions!$9:$9,"&gt;="&amp;JS$9)-EOMONTH($U$9,11)),0))</f>
        <v>4955.4628418294997</v>
      </c>
      <c r="JT43" s="37">
        <f>IF(JT$9="",0,SUMIFS(34:34,$9:$9,"&gt;="&amp;JT$9,$9:$9,"&lt;="&amp;JT$9-1+SUMIFS(conditions!54:54,conditions!$8:$8,"&lt;="&amp;JT$9,conditions!$9:$9,"&gt;="&amp;JT$9))+IF(JT$9-1+SUMIFS(conditions!54:54,conditions!$8:$8,"&lt;="&amp;JT$9,conditions!$9:$9,"&gt;="&amp;JT$9)&gt;EOMONTH($U$9,11),(1+conditions!$U$34)*SUMIFS(34:34,$9:$9,"&gt;="&amp;$U$9,$9:$9,"&lt;="&amp;$U$9+JT$9-1+SUMIFS(conditions!54:54,conditions!$8:$8,"&lt;="&amp;JT$9,conditions!$9:$9,"&gt;="&amp;JT$9)-EOMONTH($U$9,11)),0))</f>
        <v>4955.4628418294997</v>
      </c>
      <c r="JU43" s="37">
        <f>IF(JU$9="",0,SUMIFS(34:34,$9:$9,"&gt;="&amp;JU$9,$9:$9,"&lt;="&amp;JU$9-1+SUMIFS(conditions!54:54,conditions!$8:$8,"&lt;="&amp;JU$9,conditions!$9:$9,"&gt;="&amp;JU$9))+IF(JU$9-1+SUMIFS(conditions!54:54,conditions!$8:$8,"&lt;="&amp;JU$9,conditions!$9:$9,"&gt;="&amp;JU$9)&gt;EOMONTH($U$9,11),(1+conditions!$U$34)*SUMIFS(34:34,$9:$9,"&gt;="&amp;$U$9,$9:$9,"&lt;="&amp;$U$9+JU$9-1+SUMIFS(conditions!54:54,conditions!$8:$8,"&lt;="&amp;JU$9,conditions!$9:$9,"&gt;="&amp;JU$9)-EOMONTH($U$9,11)),0))</f>
        <v>4904.3693253555002</v>
      </c>
      <c r="JV43" s="37">
        <f>IF(JV$9="",0,SUMIFS(34:34,$9:$9,"&gt;="&amp;JV$9,$9:$9,"&lt;="&amp;JV$9-1+SUMIFS(conditions!54:54,conditions!$8:$8,"&lt;="&amp;JV$9,conditions!$9:$9,"&gt;="&amp;JV$9))+IF(JV$9-1+SUMIFS(conditions!54:54,conditions!$8:$8,"&lt;="&amp;JV$9,conditions!$9:$9,"&gt;="&amp;JV$9)&gt;EOMONTH($U$9,11),(1+conditions!$U$34)*SUMIFS(34:34,$9:$9,"&gt;="&amp;$U$9,$9:$9,"&lt;="&amp;$U$9+JV$9-1+SUMIFS(conditions!54:54,conditions!$8:$8,"&lt;="&amp;JV$9,conditions!$9:$9,"&gt;="&amp;JV$9)-EOMONTH($U$9,11)),0))</f>
        <v>4957.6525639641004</v>
      </c>
      <c r="JW43" s="37">
        <f>IF(JW$9="",0,SUMIFS(34:34,$9:$9,"&gt;="&amp;JW$9,$9:$9,"&lt;="&amp;JW$9-1+SUMIFS(conditions!54:54,conditions!$8:$8,"&lt;="&amp;JW$9,conditions!$9:$9,"&gt;="&amp;JW$9))+IF(JW$9-1+SUMIFS(conditions!54:54,conditions!$8:$8,"&lt;="&amp;JW$9,conditions!$9:$9,"&gt;="&amp;JW$9)&gt;EOMONTH($U$9,11),(1+conditions!$U$34)*SUMIFS(34:34,$9:$9,"&gt;="&amp;$U$9,$9:$9,"&lt;="&amp;$U$9+JW$9-1+SUMIFS(conditions!54:54,conditions!$8:$8,"&lt;="&amp;JW$9,conditions!$9:$9,"&gt;="&amp;JW$9)-EOMONTH($U$9,11)),0))</f>
        <v>5010.9358025726997</v>
      </c>
      <c r="JX43" s="37">
        <f>IF(JX$9="",0,SUMIFS(34:34,$9:$9,"&gt;="&amp;JX$9,$9:$9,"&lt;="&amp;JX$9-1+SUMIFS(conditions!54:54,conditions!$8:$8,"&lt;="&amp;JX$9,conditions!$9:$9,"&gt;="&amp;JX$9))+IF(JX$9-1+SUMIFS(conditions!54:54,conditions!$8:$8,"&lt;="&amp;JX$9,conditions!$9:$9,"&gt;="&amp;JX$9)&gt;EOMONTH($U$9,11),(1+conditions!$U$34)*SUMIFS(34:34,$9:$9,"&gt;="&amp;$U$9,$9:$9,"&lt;="&amp;$U$9+JX$9-1+SUMIFS(conditions!54:54,conditions!$8:$8,"&lt;="&amp;JX$9,conditions!$9:$9,"&gt;="&amp;JX$9)-EOMONTH($U$9,11)),0))</f>
        <v>5064.2190411812999</v>
      </c>
      <c r="JY43" s="37">
        <f>IF(JY$9="",0,SUMIFS(34:34,$9:$9,"&gt;="&amp;JY$9,$9:$9,"&lt;="&amp;JY$9-1+SUMIFS(conditions!54:54,conditions!$8:$8,"&lt;="&amp;JY$9,conditions!$9:$9,"&gt;="&amp;JY$9))+IF(JY$9-1+SUMIFS(conditions!54:54,conditions!$8:$8,"&lt;="&amp;JY$9,conditions!$9:$9,"&gt;="&amp;JY$9)&gt;EOMONTH($U$9,11),(1+conditions!$U$34)*SUMIFS(34:34,$9:$9,"&gt;="&amp;$U$9,$9:$9,"&lt;="&amp;$U$9+JY$9-1+SUMIFS(conditions!54:54,conditions!$8:$8,"&lt;="&amp;JY$9,conditions!$9:$9,"&gt;="&amp;JY$9)-EOMONTH($U$9,11)),0))</f>
        <v>5117.5022797898991</v>
      </c>
      <c r="JZ43" s="37">
        <f>IF(JZ$9="",0,SUMIFS(34:34,$9:$9,"&gt;="&amp;JZ$9,$9:$9,"&lt;="&amp;JZ$9-1+SUMIFS(conditions!54:54,conditions!$8:$8,"&lt;="&amp;JZ$9,conditions!$9:$9,"&gt;="&amp;JZ$9))+IF(JZ$9-1+SUMIFS(conditions!54:54,conditions!$8:$8,"&lt;="&amp;JZ$9,conditions!$9:$9,"&gt;="&amp;JZ$9)&gt;EOMONTH($U$9,11),(1+conditions!$U$34)*SUMIFS(34:34,$9:$9,"&gt;="&amp;$U$9,$9:$9,"&lt;="&amp;$U$9+JZ$9-1+SUMIFS(conditions!54:54,conditions!$8:$8,"&lt;="&amp;JZ$9,conditions!$9:$9,"&gt;="&amp;JZ$9)-EOMONTH($U$9,11)),0))</f>
        <v>5221.8790348724988</v>
      </c>
      <c r="KA43" s="37">
        <f>IF(KA$9="",0,SUMIFS(34:34,$9:$9,"&gt;="&amp;KA$9,$9:$9,"&lt;="&amp;KA$9-1+SUMIFS(conditions!54:54,conditions!$8:$8,"&lt;="&amp;KA$9,conditions!$9:$9,"&gt;="&amp;KA$9))+IF(KA$9-1+SUMIFS(conditions!54:54,conditions!$8:$8,"&lt;="&amp;KA$9,conditions!$9:$9,"&gt;="&amp;KA$9)&gt;EOMONTH($U$9,11),(1+conditions!$U$34)*SUMIFS(34:34,$9:$9,"&gt;="&amp;$U$9,$9:$9,"&lt;="&amp;$U$9+KA$9-1+SUMIFS(conditions!54:54,conditions!$8:$8,"&lt;="&amp;KA$9,conditions!$9:$9,"&gt;="&amp;KA$9)-EOMONTH($U$9,11)),0))</f>
        <v>5221.8790348724988</v>
      </c>
      <c r="KB43" s="37">
        <f>IF(KB$9="",0,SUMIFS(34:34,$9:$9,"&gt;="&amp;KB$9,$9:$9,"&lt;="&amp;KB$9-1+SUMIFS(conditions!54:54,conditions!$8:$8,"&lt;="&amp;KB$9,conditions!$9:$9,"&gt;="&amp;KB$9))+IF(KB$9-1+SUMIFS(conditions!54:54,conditions!$8:$8,"&lt;="&amp;KB$9,conditions!$9:$9,"&gt;="&amp;KB$9)&gt;EOMONTH($U$9,11),(1+conditions!$U$34)*SUMIFS(34:34,$9:$9,"&gt;="&amp;$U$9,$9:$9,"&lt;="&amp;$U$9+KB$9-1+SUMIFS(conditions!54:54,conditions!$8:$8,"&lt;="&amp;KB$9,conditions!$9:$9,"&gt;="&amp;KB$9)-EOMONTH($U$9,11)),0))</f>
        <v>5170.7855183984984</v>
      </c>
      <c r="KC43" s="37">
        <f>IF(KC$9="",0,SUMIFS(34:34,$9:$9,"&gt;="&amp;KC$9,$9:$9,"&lt;="&amp;KC$9-1+SUMIFS(conditions!54:54,conditions!$8:$8,"&lt;="&amp;KC$9,conditions!$9:$9,"&gt;="&amp;KC$9))+IF(KC$9-1+SUMIFS(conditions!54:54,conditions!$8:$8,"&lt;="&amp;KC$9,conditions!$9:$9,"&gt;="&amp;KC$9)&gt;EOMONTH($U$9,11),(1+conditions!$U$34)*SUMIFS(34:34,$9:$9,"&gt;="&amp;$U$9,$9:$9,"&lt;="&amp;$U$9+KC$9-1+SUMIFS(conditions!54:54,conditions!$8:$8,"&lt;="&amp;KC$9,conditions!$9:$9,"&gt;="&amp;KC$9)-EOMONTH($U$9,11)),0))</f>
        <v>5224.0687570070986</v>
      </c>
      <c r="KD43" s="37">
        <f>IF(KD$9="",0,SUMIFS(34:34,$9:$9,"&gt;="&amp;KD$9,$9:$9,"&lt;="&amp;KD$9-1+SUMIFS(conditions!54:54,conditions!$8:$8,"&lt;="&amp;KD$9,conditions!$9:$9,"&gt;="&amp;KD$9))+IF(KD$9-1+SUMIFS(conditions!54:54,conditions!$8:$8,"&lt;="&amp;KD$9,conditions!$9:$9,"&gt;="&amp;KD$9)&gt;EOMONTH($U$9,11),(1+conditions!$U$34)*SUMIFS(34:34,$9:$9,"&gt;="&amp;$U$9,$9:$9,"&lt;="&amp;$U$9+KD$9-1+SUMIFS(conditions!54:54,conditions!$8:$8,"&lt;="&amp;KD$9,conditions!$9:$9,"&gt;="&amp;KD$9)-EOMONTH($U$9,11)),0))</f>
        <v>5277.3519956156979</v>
      </c>
      <c r="KE43" s="37">
        <f>IF(KE$9="",0,SUMIFS(34:34,$9:$9,"&gt;="&amp;KE$9,$9:$9,"&lt;="&amp;KE$9-1+SUMIFS(conditions!54:54,conditions!$8:$8,"&lt;="&amp;KE$9,conditions!$9:$9,"&gt;="&amp;KE$9))+IF(KE$9-1+SUMIFS(conditions!54:54,conditions!$8:$8,"&lt;="&amp;KE$9,conditions!$9:$9,"&gt;="&amp;KE$9)&gt;EOMONTH($U$9,11),(1+conditions!$U$34)*SUMIFS(34:34,$9:$9,"&gt;="&amp;$U$9,$9:$9,"&lt;="&amp;$U$9+KE$9-1+SUMIFS(conditions!54:54,conditions!$8:$8,"&lt;="&amp;KE$9,conditions!$9:$9,"&gt;="&amp;KE$9)-EOMONTH($U$9,11)),0))</f>
        <v>5330.6352342242981</v>
      </c>
      <c r="KF43" s="37">
        <f>IF(KF$9="",0,SUMIFS(34:34,$9:$9,"&gt;="&amp;KF$9,$9:$9,"&lt;="&amp;KF$9-1+SUMIFS(conditions!54:54,conditions!$8:$8,"&lt;="&amp;KF$9,conditions!$9:$9,"&gt;="&amp;KF$9))+IF(KF$9-1+SUMIFS(conditions!54:54,conditions!$8:$8,"&lt;="&amp;KF$9,conditions!$9:$9,"&gt;="&amp;KF$9)&gt;EOMONTH($U$9,11),(1+conditions!$U$34)*SUMIFS(34:34,$9:$9,"&gt;="&amp;$U$9,$9:$9,"&lt;="&amp;$U$9+KF$9-1+SUMIFS(conditions!54:54,conditions!$8:$8,"&lt;="&amp;KF$9,conditions!$9:$9,"&gt;="&amp;KF$9)-EOMONTH($U$9,11)),0))</f>
        <v>5383.9184728328974</v>
      </c>
      <c r="KG43" s="37">
        <f>IF(KG$9="",0,SUMIFS(34:34,$9:$9,"&gt;="&amp;KG$9,$9:$9,"&lt;="&amp;KG$9-1+SUMIFS(conditions!54:54,conditions!$8:$8,"&lt;="&amp;KG$9,conditions!$9:$9,"&gt;="&amp;KG$9))+IF(KG$9-1+SUMIFS(conditions!54:54,conditions!$8:$8,"&lt;="&amp;KG$9,conditions!$9:$9,"&gt;="&amp;KG$9)&gt;EOMONTH($U$9,11),(1+conditions!$U$34)*SUMIFS(34:34,$9:$9,"&gt;="&amp;$U$9,$9:$9,"&lt;="&amp;$U$9+KG$9-1+SUMIFS(conditions!54:54,conditions!$8:$8,"&lt;="&amp;KG$9,conditions!$9:$9,"&gt;="&amp;KG$9)-EOMONTH($U$9,11)),0))</f>
        <v>5488.295227915497</v>
      </c>
      <c r="KH43" s="37">
        <f>IF(KH$9="",0,SUMIFS(34:34,$9:$9,"&gt;="&amp;KH$9,$9:$9,"&lt;="&amp;KH$9-1+SUMIFS(conditions!54:54,conditions!$8:$8,"&lt;="&amp;KH$9,conditions!$9:$9,"&gt;="&amp;KH$9))+IF(KH$9-1+SUMIFS(conditions!54:54,conditions!$8:$8,"&lt;="&amp;KH$9,conditions!$9:$9,"&gt;="&amp;KH$9)&gt;EOMONTH($U$9,11),(1+conditions!$U$34)*SUMIFS(34:34,$9:$9,"&gt;="&amp;$U$9,$9:$9,"&lt;="&amp;$U$9+KH$9-1+SUMIFS(conditions!54:54,conditions!$8:$8,"&lt;="&amp;KH$9,conditions!$9:$9,"&gt;="&amp;KH$9)-EOMONTH($U$9,11)),0))</f>
        <v>5488.295227915497</v>
      </c>
      <c r="KI43" s="37">
        <f>IF(KI$9="",0,SUMIFS(34:34,$9:$9,"&gt;="&amp;KI$9,$9:$9,"&lt;="&amp;KI$9-1+SUMIFS(conditions!54:54,conditions!$8:$8,"&lt;="&amp;KI$9,conditions!$9:$9,"&gt;="&amp;KI$9))+IF(KI$9-1+SUMIFS(conditions!54:54,conditions!$8:$8,"&lt;="&amp;KI$9,conditions!$9:$9,"&gt;="&amp;KI$9)&gt;EOMONTH($U$9,11),(1+conditions!$U$34)*SUMIFS(34:34,$9:$9,"&gt;="&amp;$U$9,$9:$9,"&lt;="&amp;$U$9+KI$9-1+SUMIFS(conditions!54:54,conditions!$8:$8,"&lt;="&amp;KI$9,conditions!$9:$9,"&gt;="&amp;KI$9)-EOMONTH($U$9,11)),0))</f>
        <v>5437.2017114414975</v>
      </c>
      <c r="KJ43" s="37">
        <f>IF(KJ$9="",0,SUMIFS(34:34,$9:$9,"&gt;="&amp;KJ$9,$9:$9,"&lt;="&amp;KJ$9-1+SUMIFS(conditions!54:54,conditions!$8:$8,"&lt;="&amp;KJ$9,conditions!$9:$9,"&gt;="&amp;KJ$9))+IF(KJ$9-1+SUMIFS(conditions!54:54,conditions!$8:$8,"&lt;="&amp;KJ$9,conditions!$9:$9,"&gt;="&amp;KJ$9)&gt;EOMONTH($U$9,11),(1+conditions!$U$34)*SUMIFS(34:34,$9:$9,"&gt;="&amp;$U$9,$9:$9,"&lt;="&amp;$U$9+KJ$9-1+SUMIFS(conditions!54:54,conditions!$8:$8,"&lt;="&amp;KJ$9,conditions!$9:$9,"&gt;="&amp;KJ$9)-EOMONTH($U$9,11)),0))</f>
        <v>5490.4849500500968</v>
      </c>
      <c r="KK43" s="37">
        <f>IF(KK$9="",0,SUMIFS(34:34,$9:$9,"&gt;="&amp;KK$9,$9:$9,"&lt;="&amp;KK$9-1+SUMIFS(conditions!54:54,conditions!$8:$8,"&lt;="&amp;KK$9,conditions!$9:$9,"&gt;="&amp;KK$9))+IF(KK$9-1+SUMIFS(conditions!54:54,conditions!$8:$8,"&lt;="&amp;KK$9,conditions!$9:$9,"&gt;="&amp;KK$9)&gt;EOMONTH($U$9,11),(1+conditions!$U$34)*SUMIFS(34:34,$9:$9,"&gt;="&amp;$U$9,$9:$9,"&lt;="&amp;$U$9+KK$9-1+SUMIFS(conditions!54:54,conditions!$8:$8,"&lt;="&amp;KK$9,conditions!$9:$9,"&gt;="&amp;KK$9)-EOMONTH($U$9,11)),0))</f>
        <v>5527.9535287976969</v>
      </c>
      <c r="KL43" s="37">
        <f>IF(KL$9="",0,SUMIFS(34:34,$9:$9,"&gt;="&amp;KL$9,$9:$9,"&lt;="&amp;KL$9-1+SUMIFS(conditions!54:54,conditions!$8:$8,"&lt;="&amp;KL$9,conditions!$9:$9,"&gt;="&amp;KL$9))+IF(KL$9-1+SUMIFS(conditions!54:54,conditions!$8:$8,"&lt;="&amp;KL$9,conditions!$9:$9,"&gt;="&amp;KL$9)&gt;EOMONTH($U$9,11),(1+conditions!$U$34)*SUMIFS(34:34,$9:$9,"&gt;="&amp;$U$9,$9:$9,"&lt;="&amp;$U$9+KL$9-1+SUMIFS(conditions!54:54,conditions!$8:$8,"&lt;="&amp;KL$9,conditions!$9:$9,"&gt;="&amp;KL$9)-EOMONTH($U$9,11)),0))</f>
        <v>5564.0053524626965</v>
      </c>
      <c r="KM43" s="37">
        <f>IF(KM$9="",0,SUMIFS(34:34,$9:$9,"&gt;="&amp;KM$9,$9:$9,"&lt;="&amp;KM$9-1+SUMIFS(conditions!54:54,conditions!$8:$8,"&lt;="&amp;KM$9,conditions!$9:$9,"&gt;="&amp;KM$9))+IF(KM$9-1+SUMIFS(conditions!54:54,conditions!$8:$8,"&lt;="&amp;KM$9,conditions!$9:$9,"&gt;="&amp;KM$9)&gt;EOMONTH($U$9,11),(1+conditions!$U$34)*SUMIFS(34:34,$9:$9,"&gt;="&amp;$U$9,$9:$9,"&lt;="&amp;$U$9+KM$9-1+SUMIFS(conditions!54:54,conditions!$8:$8,"&lt;="&amp;KM$9,conditions!$9:$9,"&gt;="&amp;KM$9)-EOMONTH($U$9,11)),0))</f>
        <v>5548.5771761276965</v>
      </c>
      <c r="KN43" s="37">
        <f>IF(KN$9="",0,SUMIFS(34:34,$9:$9,"&gt;="&amp;KN$9,$9:$9,"&lt;="&amp;KN$9-1+SUMIFS(conditions!54:54,conditions!$8:$8,"&lt;="&amp;KN$9,conditions!$9:$9,"&gt;="&amp;KN$9))+IF(KN$9-1+SUMIFS(conditions!54:54,conditions!$8:$8,"&lt;="&amp;KN$9,conditions!$9:$9,"&gt;="&amp;KN$9)&gt;EOMONTH($U$9,11),(1+conditions!$U$34)*SUMIFS(34:34,$9:$9,"&gt;="&amp;$U$9,$9:$9,"&lt;="&amp;$U$9+KN$9-1+SUMIFS(conditions!54:54,conditions!$8:$8,"&lt;="&amp;KN$9,conditions!$9:$9,"&gt;="&amp;KN$9)-EOMONTH($U$9,11)),0))</f>
        <v>5600.0571761276969</v>
      </c>
      <c r="KO43" s="37">
        <f>IF(KO$9="",0,SUMIFS(34:34,$9:$9,"&gt;="&amp;KO$9,$9:$9,"&lt;="&amp;KO$9-1+SUMIFS(conditions!54:54,conditions!$8:$8,"&lt;="&amp;KO$9,conditions!$9:$9,"&gt;="&amp;KO$9))+IF(KO$9-1+SUMIFS(conditions!54:54,conditions!$8:$8,"&lt;="&amp;KO$9,conditions!$9:$9,"&gt;="&amp;KO$9)&gt;EOMONTH($U$9,11),(1+conditions!$U$34)*SUMIFS(34:34,$9:$9,"&gt;="&amp;$U$9,$9:$9,"&lt;="&amp;$U$9+KO$9-1+SUMIFS(conditions!54:54,conditions!$8:$8,"&lt;="&amp;KO$9,conditions!$9:$9,"&gt;="&amp;KO$9)-EOMONTH($U$9,11)),0))</f>
        <v>5651.5371761276965</v>
      </c>
      <c r="KP43" s="37">
        <f>IF(KP$9="",0,SUMIFS(34:34,$9:$9,"&gt;="&amp;KP$9,$9:$9,"&lt;="&amp;KP$9-1+SUMIFS(conditions!54:54,conditions!$8:$8,"&lt;="&amp;KP$9,conditions!$9:$9,"&gt;="&amp;KP$9))+IF(KP$9-1+SUMIFS(conditions!54:54,conditions!$8:$8,"&lt;="&amp;KP$9,conditions!$9:$9,"&gt;="&amp;KP$9)&gt;EOMONTH($U$9,11),(1+conditions!$U$34)*SUMIFS(34:34,$9:$9,"&gt;="&amp;$U$9,$9:$9,"&lt;="&amp;$U$9+KP$9-1+SUMIFS(conditions!54:54,conditions!$8:$8,"&lt;="&amp;KP$9,conditions!$9:$9,"&gt;="&amp;KP$9)-EOMONTH($U$9,11)),0))</f>
        <v>5584.628999792697</v>
      </c>
      <c r="KQ43" s="37">
        <f>IF(KQ$9="",0,SUMIFS(34:34,$9:$9,"&gt;="&amp;KQ$9,$9:$9,"&lt;="&amp;KQ$9-1+SUMIFS(conditions!54:54,conditions!$8:$8,"&lt;="&amp;KQ$9,conditions!$9:$9,"&gt;="&amp;KQ$9))+IF(KQ$9-1+SUMIFS(conditions!54:54,conditions!$8:$8,"&lt;="&amp;KQ$9,conditions!$9:$9,"&gt;="&amp;KQ$9)&gt;EOMONTH($U$9,11),(1+conditions!$U$34)*SUMIFS(34:34,$9:$9,"&gt;="&amp;$U$9,$9:$9,"&lt;="&amp;$U$9+KQ$9-1+SUMIFS(conditions!54:54,conditions!$8:$8,"&lt;="&amp;KQ$9,conditions!$9:$9,"&gt;="&amp;KQ$9)-EOMONTH($U$9,11)),0))</f>
        <v>5517.7208234576965</v>
      </c>
      <c r="KR43" s="37">
        <f>IF(KR$9="",0,SUMIFS(34:34,$9:$9,"&gt;="&amp;KR$9,$9:$9,"&lt;="&amp;KR$9-1+SUMIFS(conditions!54:54,conditions!$8:$8,"&lt;="&amp;KR$9,conditions!$9:$9,"&gt;="&amp;KR$9))+IF(KR$9-1+SUMIFS(conditions!54:54,conditions!$8:$8,"&lt;="&amp;KR$9,conditions!$9:$9,"&gt;="&amp;KR$9)&gt;EOMONTH($U$9,11),(1+conditions!$U$34)*SUMIFS(34:34,$9:$9,"&gt;="&amp;$U$9,$9:$9,"&lt;="&amp;$U$9+KR$9-1+SUMIFS(conditions!54:54,conditions!$8:$8,"&lt;="&amp;KR$9,conditions!$9:$9,"&gt;="&amp;KR$9)-EOMONTH($U$9,11)),0))</f>
        <v>5502.2926471226974</v>
      </c>
      <c r="KS43" s="37">
        <f>IF(KS$9="",0,SUMIFS(34:34,$9:$9,"&gt;="&amp;KS$9,$9:$9,"&lt;="&amp;KS$9-1+SUMIFS(conditions!54:54,conditions!$8:$8,"&lt;="&amp;KS$9,conditions!$9:$9,"&gt;="&amp;KS$9))+IF(KS$9-1+SUMIFS(conditions!54:54,conditions!$8:$8,"&lt;="&amp;KS$9,conditions!$9:$9,"&gt;="&amp;KS$9)&gt;EOMONTH($U$9,11),(1+conditions!$U$34)*SUMIFS(34:34,$9:$9,"&gt;="&amp;$U$9,$9:$9,"&lt;="&amp;$U$9+KS$9-1+SUMIFS(conditions!54:54,conditions!$8:$8,"&lt;="&amp;KS$9,conditions!$9:$9,"&gt;="&amp;KS$9)-EOMONTH($U$9,11)),0))</f>
        <v>5486.8644707876974</v>
      </c>
      <c r="KT43" s="37">
        <f>IF(KT$9="",0,SUMIFS(34:34,$9:$9,"&gt;="&amp;KT$9,$9:$9,"&lt;="&amp;KT$9-1+SUMIFS(conditions!54:54,conditions!$8:$8,"&lt;="&amp;KT$9,conditions!$9:$9,"&gt;="&amp;KT$9))+IF(KT$9-1+SUMIFS(conditions!54:54,conditions!$8:$8,"&lt;="&amp;KT$9,conditions!$9:$9,"&gt;="&amp;KT$9)&gt;EOMONTH($U$9,11),(1+conditions!$U$34)*SUMIFS(34:34,$9:$9,"&gt;="&amp;$U$9,$9:$9,"&lt;="&amp;$U$9+KT$9-1+SUMIFS(conditions!54:54,conditions!$8:$8,"&lt;="&amp;KT$9,conditions!$9:$9,"&gt;="&amp;KT$9)-EOMONTH($U$9,11)),0))</f>
        <v>5471.4362944526983</v>
      </c>
      <c r="KU43" s="37">
        <f>IF(KU$9="",0,SUMIFS(34:34,$9:$9,"&gt;="&amp;KU$9,$9:$9,"&lt;="&amp;KU$9-1+SUMIFS(conditions!54:54,conditions!$8:$8,"&lt;="&amp;KU$9,conditions!$9:$9,"&gt;="&amp;KU$9))+IF(KU$9-1+SUMIFS(conditions!54:54,conditions!$8:$8,"&lt;="&amp;KU$9,conditions!$9:$9,"&gt;="&amp;KU$9)&gt;EOMONTH($U$9,11),(1+conditions!$U$34)*SUMIFS(34:34,$9:$9,"&gt;="&amp;$U$9,$9:$9,"&lt;="&amp;$U$9+KU$9-1+SUMIFS(conditions!54:54,conditions!$8:$8,"&lt;="&amp;KU$9,conditions!$9:$9,"&gt;="&amp;KU$9)-EOMONTH($U$9,11)),0))</f>
        <v>5522.9162944526979</v>
      </c>
      <c r="KV43" s="37">
        <f>IF(KV$9="",0,SUMIFS(34:34,$9:$9,"&gt;="&amp;KV$9,$9:$9,"&lt;="&amp;KV$9-1+SUMIFS(conditions!54:54,conditions!$8:$8,"&lt;="&amp;KV$9,conditions!$9:$9,"&gt;="&amp;KV$9))+IF(KV$9-1+SUMIFS(conditions!54:54,conditions!$8:$8,"&lt;="&amp;KV$9,conditions!$9:$9,"&gt;="&amp;KV$9)&gt;EOMONTH($U$9,11),(1+conditions!$U$34)*SUMIFS(34:34,$9:$9,"&gt;="&amp;$U$9,$9:$9,"&lt;="&amp;$U$9+KV$9-1+SUMIFS(conditions!54:54,conditions!$8:$8,"&lt;="&amp;KV$9,conditions!$9:$9,"&gt;="&amp;KV$9)-EOMONTH($U$9,11)),0))</f>
        <v>5574.3962944526984</v>
      </c>
      <c r="KW43" s="37">
        <f>IF(KW$9="",0,SUMIFS(34:34,$9:$9,"&gt;="&amp;KW$9,$9:$9,"&lt;="&amp;KW$9-1+SUMIFS(conditions!54:54,conditions!$8:$8,"&lt;="&amp;KW$9,conditions!$9:$9,"&gt;="&amp;KW$9))+IF(KW$9-1+SUMIFS(conditions!54:54,conditions!$8:$8,"&lt;="&amp;KW$9,conditions!$9:$9,"&gt;="&amp;KW$9)&gt;EOMONTH($U$9,11),(1+conditions!$U$34)*SUMIFS(34:34,$9:$9,"&gt;="&amp;$U$9,$9:$9,"&lt;="&amp;$U$9+KW$9-1+SUMIFS(conditions!54:54,conditions!$8:$8,"&lt;="&amp;KW$9,conditions!$9:$9,"&gt;="&amp;KW$9)-EOMONTH($U$9,11)),0))</f>
        <v>5507.4881181176979</v>
      </c>
      <c r="KX43" s="37">
        <f>IF(KX$9="",0,SUMIFS(34:34,$9:$9,"&gt;="&amp;KX$9,$9:$9,"&lt;="&amp;KX$9-1+SUMIFS(conditions!54:54,conditions!$8:$8,"&lt;="&amp;KX$9,conditions!$9:$9,"&gt;="&amp;KX$9))+IF(KX$9-1+SUMIFS(conditions!54:54,conditions!$8:$8,"&lt;="&amp;KX$9,conditions!$9:$9,"&gt;="&amp;KX$9)&gt;EOMONTH($U$9,11),(1+conditions!$U$34)*SUMIFS(34:34,$9:$9,"&gt;="&amp;$U$9,$9:$9,"&lt;="&amp;$U$9+KX$9-1+SUMIFS(conditions!54:54,conditions!$8:$8,"&lt;="&amp;KX$9,conditions!$9:$9,"&gt;="&amp;KX$9)-EOMONTH($U$9,11)),0))</f>
        <v>5440.5799417826984</v>
      </c>
      <c r="KY43" s="37">
        <f>IF(KY$9="",0,SUMIFS(34:34,$9:$9,"&gt;="&amp;KY$9,$9:$9,"&lt;="&amp;KY$9-1+SUMIFS(conditions!54:54,conditions!$8:$8,"&lt;="&amp;KY$9,conditions!$9:$9,"&gt;="&amp;KY$9))+IF(KY$9-1+SUMIFS(conditions!54:54,conditions!$8:$8,"&lt;="&amp;KY$9,conditions!$9:$9,"&gt;="&amp;KY$9)&gt;EOMONTH($U$9,11),(1+conditions!$U$34)*SUMIFS(34:34,$9:$9,"&gt;="&amp;$U$9,$9:$9,"&lt;="&amp;$U$9+KY$9-1+SUMIFS(conditions!54:54,conditions!$8:$8,"&lt;="&amp;KY$9,conditions!$9:$9,"&gt;="&amp;KY$9)-EOMONTH($U$9,11)),0))</f>
        <v>5425.1517654476984</v>
      </c>
      <c r="KZ43" s="37">
        <f>IF(KZ$9="",0,SUMIFS(34:34,$9:$9,"&gt;="&amp;KZ$9,$9:$9,"&lt;="&amp;KZ$9-1+SUMIFS(conditions!54:54,conditions!$8:$8,"&lt;="&amp;KZ$9,conditions!$9:$9,"&gt;="&amp;KZ$9))+IF(KZ$9-1+SUMIFS(conditions!54:54,conditions!$8:$8,"&lt;="&amp;KZ$9,conditions!$9:$9,"&gt;="&amp;KZ$9)&gt;EOMONTH($U$9,11),(1+conditions!$U$34)*SUMIFS(34:34,$9:$9,"&gt;="&amp;$U$9,$9:$9,"&lt;="&amp;$U$9+KZ$9-1+SUMIFS(conditions!54:54,conditions!$8:$8,"&lt;="&amp;KZ$9,conditions!$9:$9,"&gt;="&amp;KZ$9)-EOMONTH($U$9,11)),0))</f>
        <v>5409.7235891126993</v>
      </c>
      <c r="LA43" s="37">
        <f>IF(LA$9="",0,SUMIFS(34:34,$9:$9,"&gt;="&amp;LA$9,$9:$9,"&lt;="&amp;LA$9-1+SUMIFS(conditions!54:54,conditions!$8:$8,"&lt;="&amp;LA$9,conditions!$9:$9,"&gt;="&amp;LA$9))+IF(LA$9-1+SUMIFS(conditions!54:54,conditions!$8:$8,"&lt;="&amp;LA$9,conditions!$9:$9,"&gt;="&amp;LA$9)&gt;EOMONTH($U$9,11),(1+conditions!$U$34)*SUMIFS(34:34,$9:$9,"&gt;="&amp;$U$9,$9:$9,"&lt;="&amp;$U$9+LA$9-1+SUMIFS(conditions!54:54,conditions!$8:$8,"&lt;="&amp;LA$9,conditions!$9:$9,"&gt;="&amp;LA$9)-EOMONTH($U$9,11)),0))</f>
        <v>5394.2954127776984</v>
      </c>
      <c r="LB43" s="37">
        <f>IF(LB$9="",0,SUMIFS(34:34,$9:$9,"&gt;="&amp;LB$9,$9:$9,"&lt;="&amp;LB$9-1+SUMIFS(conditions!54:54,conditions!$8:$8,"&lt;="&amp;LB$9,conditions!$9:$9,"&gt;="&amp;LB$9))+IF(LB$9-1+SUMIFS(conditions!54:54,conditions!$8:$8,"&lt;="&amp;LB$9,conditions!$9:$9,"&gt;="&amp;LB$9)&gt;EOMONTH($U$9,11),(1+conditions!$U$34)*SUMIFS(34:34,$9:$9,"&gt;="&amp;$U$9,$9:$9,"&lt;="&amp;$U$9+LB$9-1+SUMIFS(conditions!54:54,conditions!$8:$8,"&lt;="&amp;LB$9,conditions!$9:$9,"&gt;="&amp;LB$9)-EOMONTH($U$9,11)),0))</f>
        <v>5445.7754127776989</v>
      </c>
      <c r="LC43" s="37">
        <f>IF(LC$9="",0,SUMIFS(34:34,$9:$9,"&gt;="&amp;LC$9,$9:$9,"&lt;="&amp;LC$9-1+SUMIFS(conditions!54:54,conditions!$8:$8,"&lt;="&amp;LC$9,conditions!$9:$9,"&gt;="&amp;LC$9))+IF(LC$9-1+SUMIFS(conditions!54:54,conditions!$8:$8,"&lt;="&amp;LC$9,conditions!$9:$9,"&gt;="&amp;LC$9)&gt;EOMONTH($U$9,11),(1+conditions!$U$34)*SUMIFS(34:34,$9:$9,"&gt;="&amp;$U$9,$9:$9,"&lt;="&amp;$U$9+LC$9-1+SUMIFS(conditions!54:54,conditions!$8:$8,"&lt;="&amp;LC$9,conditions!$9:$9,"&gt;="&amp;LC$9)-EOMONTH($U$9,11)),0))</f>
        <v>5497.2554127776984</v>
      </c>
      <c r="LD43" s="37">
        <f>IF(LD$9="",0,SUMIFS(34:34,$9:$9,"&gt;="&amp;LD$9,$9:$9,"&lt;="&amp;LD$9-1+SUMIFS(conditions!54:54,conditions!$8:$8,"&lt;="&amp;LD$9,conditions!$9:$9,"&gt;="&amp;LD$9))+IF(LD$9-1+SUMIFS(conditions!54:54,conditions!$8:$8,"&lt;="&amp;LD$9,conditions!$9:$9,"&gt;="&amp;LD$9)&gt;EOMONTH($U$9,11),(1+conditions!$U$34)*SUMIFS(34:34,$9:$9,"&gt;="&amp;$U$9,$9:$9,"&lt;="&amp;$U$9+LD$9-1+SUMIFS(conditions!54:54,conditions!$8:$8,"&lt;="&amp;LD$9,conditions!$9:$9,"&gt;="&amp;LD$9)-EOMONTH($U$9,11)),0))</f>
        <v>5430.3472364426989</v>
      </c>
      <c r="LE43" s="37">
        <f>IF(LE$9="",0,SUMIFS(34:34,$9:$9,"&gt;="&amp;LE$9,$9:$9,"&lt;="&amp;LE$9-1+SUMIFS(conditions!54:54,conditions!$8:$8,"&lt;="&amp;LE$9,conditions!$9:$9,"&gt;="&amp;LE$9))+IF(LE$9-1+SUMIFS(conditions!54:54,conditions!$8:$8,"&lt;="&amp;LE$9,conditions!$9:$9,"&gt;="&amp;LE$9)&gt;EOMONTH($U$9,11),(1+conditions!$U$34)*SUMIFS(34:34,$9:$9,"&gt;="&amp;$U$9,$9:$9,"&lt;="&amp;$U$9+LE$9-1+SUMIFS(conditions!54:54,conditions!$8:$8,"&lt;="&amp;LE$9,conditions!$9:$9,"&gt;="&amp;LE$9)-EOMONTH($U$9,11)),0))</f>
        <v>5363.4390601076993</v>
      </c>
      <c r="LF43" s="37">
        <f>IF(LF$9="",0,SUMIFS(34:34,$9:$9,"&gt;="&amp;LF$9,$9:$9,"&lt;="&amp;LF$9-1+SUMIFS(conditions!54:54,conditions!$8:$8,"&lt;="&amp;LF$9,conditions!$9:$9,"&gt;="&amp;LF$9))+IF(LF$9-1+SUMIFS(conditions!54:54,conditions!$8:$8,"&lt;="&amp;LF$9,conditions!$9:$9,"&gt;="&amp;LF$9)&gt;EOMONTH($U$9,11),(1+conditions!$U$34)*SUMIFS(34:34,$9:$9,"&gt;="&amp;$U$9,$9:$9,"&lt;="&amp;$U$9+LF$9-1+SUMIFS(conditions!54:54,conditions!$8:$8,"&lt;="&amp;LF$9,conditions!$9:$9,"&gt;="&amp;LF$9)-EOMONTH($U$9,11)),0))</f>
        <v>5348.0108837726984</v>
      </c>
      <c r="LG43" s="37">
        <f>IF(LG$9="",0,SUMIFS(34:34,$9:$9,"&gt;="&amp;LG$9,$9:$9,"&lt;="&amp;LG$9-1+SUMIFS(conditions!54:54,conditions!$8:$8,"&lt;="&amp;LG$9,conditions!$9:$9,"&gt;="&amp;LG$9))+IF(LG$9-1+SUMIFS(conditions!54:54,conditions!$8:$8,"&lt;="&amp;LG$9,conditions!$9:$9,"&gt;="&amp;LG$9)&gt;EOMONTH($U$9,11),(1+conditions!$U$34)*SUMIFS(34:34,$9:$9,"&gt;="&amp;$U$9,$9:$9,"&lt;="&amp;$U$9+LG$9-1+SUMIFS(conditions!54:54,conditions!$8:$8,"&lt;="&amp;LG$9,conditions!$9:$9,"&gt;="&amp;LG$9)-EOMONTH($U$9,11)),0))</f>
        <v>5332.5827074376994</v>
      </c>
      <c r="LH43" s="37">
        <f>IF(LH$9="",0,SUMIFS(34:34,$9:$9,"&gt;="&amp;LH$9,$9:$9,"&lt;="&amp;LH$9-1+SUMIFS(conditions!54:54,conditions!$8:$8,"&lt;="&amp;LH$9,conditions!$9:$9,"&gt;="&amp;LH$9))+IF(LH$9-1+SUMIFS(conditions!54:54,conditions!$8:$8,"&lt;="&amp;LH$9,conditions!$9:$9,"&gt;="&amp;LH$9)&gt;EOMONTH($U$9,11),(1+conditions!$U$34)*SUMIFS(34:34,$9:$9,"&gt;="&amp;$U$9,$9:$9,"&lt;="&amp;$U$9+LH$9-1+SUMIFS(conditions!54:54,conditions!$8:$8,"&lt;="&amp;LH$9,conditions!$9:$9,"&gt;="&amp;LH$9)-EOMONTH($U$9,11)),0))</f>
        <v>5317.1545311026994</v>
      </c>
      <c r="LI43" s="37">
        <f>IF(LI$9="",0,SUMIFS(34:34,$9:$9,"&gt;="&amp;LI$9,$9:$9,"&lt;="&amp;LI$9-1+SUMIFS(conditions!54:54,conditions!$8:$8,"&lt;="&amp;LI$9,conditions!$9:$9,"&gt;="&amp;LI$9))+IF(LI$9-1+SUMIFS(conditions!54:54,conditions!$8:$8,"&lt;="&amp;LI$9,conditions!$9:$9,"&gt;="&amp;LI$9)&gt;EOMONTH($U$9,11),(1+conditions!$U$34)*SUMIFS(34:34,$9:$9,"&gt;="&amp;$U$9,$9:$9,"&lt;="&amp;$U$9+LI$9-1+SUMIFS(conditions!54:54,conditions!$8:$8,"&lt;="&amp;LI$9,conditions!$9:$9,"&gt;="&amp;LI$9)-EOMONTH($U$9,11)),0))</f>
        <v>5368.6345311026998</v>
      </c>
      <c r="LJ43" s="37">
        <f>IF(LJ$9="",0,SUMIFS(34:34,$9:$9,"&gt;="&amp;LJ$9,$9:$9,"&lt;="&amp;LJ$9-1+SUMIFS(conditions!54:54,conditions!$8:$8,"&lt;="&amp;LJ$9,conditions!$9:$9,"&gt;="&amp;LJ$9))+IF(LJ$9-1+SUMIFS(conditions!54:54,conditions!$8:$8,"&lt;="&amp;LJ$9,conditions!$9:$9,"&gt;="&amp;LJ$9)&gt;EOMONTH($U$9,11),(1+conditions!$U$34)*SUMIFS(34:34,$9:$9,"&gt;="&amp;$U$9,$9:$9,"&lt;="&amp;$U$9+LJ$9-1+SUMIFS(conditions!54:54,conditions!$8:$8,"&lt;="&amp;LJ$9,conditions!$9:$9,"&gt;="&amp;LJ$9)-EOMONTH($U$9,11)),0))</f>
        <v>5420.1145311026994</v>
      </c>
      <c r="LK43" s="37">
        <f>IF(LK$9="",0,SUMIFS(34:34,$9:$9,"&gt;="&amp;LK$9,$9:$9,"&lt;="&amp;LK$9-1+SUMIFS(conditions!54:54,conditions!$8:$8,"&lt;="&amp;LK$9,conditions!$9:$9,"&gt;="&amp;LK$9))+IF(LK$9-1+SUMIFS(conditions!54:54,conditions!$8:$8,"&lt;="&amp;LK$9,conditions!$9:$9,"&gt;="&amp;LK$9)&gt;EOMONTH($U$9,11),(1+conditions!$U$34)*SUMIFS(34:34,$9:$9,"&gt;="&amp;$U$9,$9:$9,"&lt;="&amp;$U$9+LK$9-1+SUMIFS(conditions!54:54,conditions!$8:$8,"&lt;="&amp;LK$9,conditions!$9:$9,"&gt;="&amp;LK$9)-EOMONTH($U$9,11)),0))</f>
        <v>5353.2063547676989</v>
      </c>
      <c r="LL43" s="37">
        <f>IF(LL$9="",0,SUMIFS(34:34,$9:$9,"&gt;="&amp;LL$9,$9:$9,"&lt;="&amp;LL$9-1+SUMIFS(conditions!54:54,conditions!$8:$8,"&lt;="&amp;LL$9,conditions!$9:$9,"&gt;="&amp;LL$9))+IF(LL$9-1+SUMIFS(conditions!54:54,conditions!$8:$8,"&lt;="&amp;LL$9,conditions!$9:$9,"&gt;="&amp;LL$9)&gt;EOMONTH($U$9,11),(1+conditions!$U$34)*SUMIFS(34:34,$9:$9,"&gt;="&amp;$U$9,$9:$9,"&lt;="&amp;$U$9+LL$9-1+SUMIFS(conditions!54:54,conditions!$8:$8,"&lt;="&amp;LL$9,conditions!$9:$9,"&gt;="&amp;LL$9)-EOMONTH($U$9,11)),0))</f>
        <v>5286.2981784327003</v>
      </c>
      <c r="LM43" s="37">
        <f>IF(LM$9="",0,SUMIFS(34:34,$9:$9,"&gt;="&amp;LM$9,$9:$9,"&lt;="&amp;LM$9-1+SUMIFS(conditions!54:54,conditions!$8:$8,"&lt;="&amp;LM$9,conditions!$9:$9,"&gt;="&amp;LM$9))+IF(LM$9-1+SUMIFS(conditions!54:54,conditions!$8:$8,"&lt;="&amp;LM$9,conditions!$9:$9,"&gt;="&amp;LM$9)&gt;EOMONTH($U$9,11),(1+conditions!$U$34)*SUMIFS(34:34,$9:$9,"&gt;="&amp;$U$9,$9:$9,"&lt;="&amp;$U$9+LM$9-1+SUMIFS(conditions!54:54,conditions!$8:$8,"&lt;="&amp;LM$9,conditions!$9:$9,"&gt;="&amp;LM$9)-EOMONTH($U$9,11)),0))</f>
        <v>5270.8700020977012</v>
      </c>
      <c r="LN43" s="37">
        <f>IF(LN$9="",0,SUMIFS(34:34,$9:$9,"&gt;="&amp;LN$9,$9:$9,"&lt;="&amp;LN$9-1+SUMIFS(conditions!54:54,conditions!$8:$8,"&lt;="&amp;LN$9,conditions!$9:$9,"&gt;="&amp;LN$9))+IF(LN$9-1+SUMIFS(conditions!54:54,conditions!$8:$8,"&lt;="&amp;LN$9,conditions!$9:$9,"&gt;="&amp;LN$9)&gt;EOMONTH($U$9,11),(1+conditions!$U$34)*SUMIFS(34:34,$9:$9,"&gt;="&amp;$U$9,$9:$9,"&lt;="&amp;$U$9+LN$9-1+SUMIFS(conditions!54:54,conditions!$8:$8,"&lt;="&amp;LN$9,conditions!$9:$9,"&gt;="&amp;LN$9)-EOMONTH($U$9,11)),0))</f>
        <v>5255.4418257627003</v>
      </c>
      <c r="LO43" s="37">
        <f>IF(LO$9="",0,SUMIFS(34:34,$9:$9,"&gt;="&amp;LO$9,$9:$9,"&lt;="&amp;LO$9-1+SUMIFS(conditions!54:54,conditions!$8:$8,"&lt;="&amp;LO$9,conditions!$9:$9,"&gt;="&amp;LO$9))+IF(LO$9-1+SUMIFS(conditions!54:54,conditions!$8:$8,"&lt;="&amp;LO$9,conditions!$9:$9,"&gt;="&amp;LO$9)&gt;EOMONTH($U$9,11),(1+conditions!$U$34)*SUMIFS(34:34,$9:$9,"&gt;="&amp;$U$9,$9:$9,"&lt;="&amp;$U$9+LO$9-1+SUMIFS(conditions!54:54,conditions!$8:$8,"&lt;="&amp;LO$9,conditions!$9:$9,"&gt;="&amp;LO$9)-EOMONTH($U$9,11)),0))</f>
        <v>5219.9411965272011</v>
      </c>
      <c r="LP43" s="37">
        <f>IF(LP$9="",0,SUMIFS(34:34,$9:$9,"&gt;="&amp;LP$9,$9:$9,"&lt;="&amp;LP$9-1+SUMIFS(conditions!54:54,conditions!$8:$8,"&lt;="&amp;LP$9,conditions!$9:$9,"&gt;="&amp;LP$9))+IF(LP$9-1+SUMIFS(conditions!54:54,conditions!$8:$8,"&lt;="&amp;LP$9,conditions!$9:$9,"&gt;="&amp;LP$9)&gt;EOMONTH($U$9,11),(1+conditions!$U$34)*SUMIFS(34:34,$9:$9,"&gt;="&amp;$U$9,$9:$9,"&lt;="&amp;$U$9+LP$9-1+SUMIFS(conditions!54:54,conditions!$8:$8,"&lt;="&amp;LP$9,conditions!$9:$9,"&gt;="&amp;LP$9)-EOMONTH($U$9,11)),0))</f>
        <v>5284.2911965272006</v>
      </c>
      <c r="LQ43" s="37">
        <f>IF(LQ$9="",0,SUMIFS(34:34,$9:$9,"&gt;="&amp;LQ$9,$9:$9,"&lt;="&amp;LQ$9-1+SUMIFS(conditions!54:54,conditions!$8:$8,"&lt;="&amp;LQ$9,conditions!$9:$9,"&gt;="&amp;LQ$9))+IF(LQ$9-1+SUMIFS(conditions!54:54,conditions!$8:$8,"&lt;="&amp;LQ$9,conditions!$9:$9,"&gt;="&amp;LQ$9)&gt;EOMONTH($U$9,11),(1+conditions!$U$34)*SUMIFS(34:34,$9:$9,"&gt;="&amp;$U$9,$9:$9,"&lt;="&amp;$U$9+LQ$9-1+SUMIFS(conditions!54:54,conditions!$8:$8,"&lt;="&amp;LQ$9,conditions!$9:$9,"&gt;="&amp;LQ$9)-EOMONTH($U$9,11)),0))</f>
        <v>5348.6411965272009</v>
      </c>
      <c r="LR43" s="37">
        <f>IF(LR$9="",0,SUMIFS(34:34,$9:$9,"&gt;="&amp;LR$9,$9:$9,"&lt;="&amp;LR$9-1+SUMIFS(conditions!54:54,conditions!$8:$8,"&lt;="&amp;LR$9,conditions!$9:$9,"&gt;="&amp;LR$9))+IF(LR$9-1+SUMIFS(conditions!54:54,conditions!$8:$8,"&lt;="&amp;LR$9,conditions!$9:$9,"&gt;="&amp;LR$9)&gt;EOMONTH($U$9,11),(1+conditions!$U$34)*SUMIFS(34:34,$9:$9,"&gt;="&amp;$U$9,$9:$9,"&lt;="&amp;$U$9+LR$9-1+SUMIFS(conditions!54:54,conditions!$8:$8,"&lt;="&amp;LR$9,conditions!$9:$9,"&gt;="&amp;LR$9)-EOMONTH($U$9,11)),0))</f>
        <v>5261.6605672917012</v>
      </c>
      <c r="LS43" s="37">
        <f>IF(LS$9="",0,SUMIFS(34:34,$9:$9,"&gt;="&amp;LS$9,$9:$9,"&lt;="&amp;LS$9-1+SUMIFS(conditions!54:54,conditions!$8:$8,"&lt;="&amp;LS$9,conditions!$9:$9,"&gt;="&amp;LS$9))+IF(LS$9-1+SUMIFS(conditions!54:54,conditions!$8:$8,"&lt;="&amp;LS$9,conditions!$9:$9,"&gt;="&amp;LS$9)&gt;EOMONTH($U$9,11),(1+conditions!$U$34)*SUMIFS(34:34,$9:$9,"&gt;="&amp;$U$9,$9:$9,"&lt;="&amp;$U$9+LS$9-1+SUMIFS(conditions!54:54,conditions!$8:$8,"&lt;="&amp;LS$9,conditions!$9:$9,"&gt;="&amp;LS$9)-EOMONTH($U$9,11)),0))</f>
        <v>5174.6799380562006</v>
      </c>
      <c r="LT43" s="37">
        <f>IF(LT$9="",0,SUMIFS(34:34,$9:$9,"&gt;="&amp;LT$9,$9:$9,"&lt;="&amp;LT$9-1+SUMIFS(conditions!54:54,conditions!$8:$8,"&lt;="&amp;LT$9,conditions!$9:$9,"&gt;="&amp;LT$9))+IF(LT$9-1+SUMIFS(conditions!54:54,conditions!$8:$8,"&lt;="&amp;LT$9,conditions!$9:$9,"&gt;="&amp;LT$9)&gt;EOMONTH($U$9,11),(1+conditions!$U$34)*SUMIFS(34:34,$9:$9,"&gt;="&amp;$U$9,$9:$9,"&lt;="&amp;$U$9+LT$9-1+SUMIFS(conditions!54:54,conditions!$8:$8,"&lt;="&amp;LT$9,conditions!$9:$9,"&gt;="&amp;LT$9)-EOMONTH($U$9,11)),0))</f>
        <v>5152.0493088207013</v>
      </c>
      <c r="LU43" s="37">
        <f>IF(LU$9="",0,SUMIFS(34:34,$9:$9,"&gt;="&amp;LU$9,$9:$9,"&lt;="&amp;LU$9-1+SUMIFS(conditions!54:54,conditions!$8:$8,"&lt;="&amp;LU$9,conditions!$9:$9,"&gt;="&amp;LU$9))+IF(LU$9-1+SUMIFS(conditions!54:54,conditions!$8:$8,"&lt;="&amp;LU$9,conditions!$9:$9,"&gt;="&amp;LU$9)&gt;EOMONTH($U$9,11),(1+conditions!$U$34)*SUMIFS(34:34,$9:$9,"&gt;="&amp;$U$9,$9:$9,"&lt;="&amp;$U$9+LU$9-1+SUMIFS(conditions!54:54,conditions!$8:$8,"&lt;="&amp;LU$9,conditions!$9:$9,"&gt;="&amp;LU$9)-EOMONTH($U$9,11)),0))</f>
        <v>5129.4186795852011</v>
      </c>
      <c r="LV43" s="37">
        <f>IF(LV$9="",0,SUMIFS(34:34,$9:$9,"&gt;="&amp;LV$9,$9:$9,"&lt;="&amp;LV$9-1+SUMIFS(conditions!54:54,conditions!$8:$8,"&lt;="&amp;LV$9,conditions!$9:$9,"&gt;="&amp;LV$9))+IF(LV$9-1+SUMIFS(conditions!54:54,conditions!$8:$8,"&lt;="&amp;LV$9,conditions!$9:$9,"&gt;="&amp;LV$9)&gt;EOMONTH($U$9,11),(1+conditions!$U$34)*SUMIFS(34:34,$9:$9,"&gt;="&amp;$U$9,$9:$9,"&lt;="&amp;$U$9+LV$9-1+SUMIFS(conditions!54:54,conditions!$8:$8,"&lt;="&amp;LV$9,conditions!$9:$9,"&gt;="&amp;LV$9)-EOMONTH($U$9,11)),0))</f>
        <v>5106.7880503497017</v>
      </c>
      <c r="LW43" s="37">
        <f>IF(LW$9="",0,SUMIFS(34:34,$9:$9,"&gt;="&amp;LW$9,$9:$9,"&lt;="&amp;LW$9-1+SUMIFS(conditions!54:54,conditions!$8:$8,"&lt;="&amp;LW$9,conditions!$9:$9,"&gt;="&amp;LW$9))+IF(LW$9-1+SUMIFS(conditions!54:54,conditions!$8:$8,"&lt;="&amp;LW$9,conditions!$9:$9,"&gt;="&amp;LW$9)&gt;EOMONTH($U$9,11),(1+conditions!$U$34)*SUMIFS(34:34,$9:$9,"&gt;="&amp;$U$9,$9:$9,"&lt;="&amp;$U$9+LW$9-1+SUMIFS(conditions!54:54,conditions!$8:$8,"&lt;="&amp;LW$9,conditions!$9:$9,"&gt;="&amp;LW$9)-EOMONTH($U$9,11)),0))</f>
        <v>5171.1380503497012</v>
      </c>
      <c r="LX43" s="37">
        <f>IF(LX$9="",0,SUMIFS(34:34,$9:$9,"&gt;="&amp;LX$9,$9:$9,"&lt;="&amp;LX$9-1+SUMIFS(conditions!54:54,conditions!$8:$8,"&lt;="&amp;LX$9,conditions!$9:$9,"&gt;="&amp;LX$9))+IF(LX$9-1+SUMIFS(conditions!54:54,conditions!$8:$8,"&lt;="&amp;LX$9,conditions!$9:$9,"&gt;="&amp;LX$9)&gt;EOMONTH($U$9,11),(1+conditions!$U$34)*SUMIFS(34:34,$9:$9,"&gt;="&amp;$U$9,$9:$9,"&lt;="&amp;$U$9+LX$9-1+SUMIFS(conditions!54:54,conditions!$8:$8,"&lt;="&amp;LX$9,conditions!$9:$9,"&gt;="&amp;LX$9)-EOMONTH($U$9,11)),0))</f>
        <v>5235.4880503497016</v>
      </c>
      <c r="LY43" s="37">
        <f>IF(LY$9="",0,SUMIFS(34:34,$9:$9,"&gt;="&amp;LY$9,$9:$9,"&lt;="&amp;LY$9-1+SUMIFS(conditions!54:54,conditions!$8:$8,"&lt;="&amp;LY$9,conditions!$9:$9,"&gt;="&amp;LY$9))+IF(LY$9-1+SUMIFS(conditions!54:54,conditions!$8:$8,"&lt;="&amp;LY$9,conditions!$9:$9,"&gt;="&amp;LY$9)&gt;EOMONTH($U$9,11),(1+conditions!$U$34)*SUMIFS(34:34,$9:$9,"&gt;="&amp;$U$9,$9:$9,"&lt;="&amp;$U$9+LY$9-1+SUMIFS(conditions!54:54,conditions!$8:$8,"&lt;="&amp;LY$9,conditions!$9:$9,"&gt;="&amp;LY$9)-EOMONTH($U$9,11)),0))</f>
        <v>5148.5074211142019</v>
      </c>
      <c r="LZ43" s="37">
        <f>IF(LZ$9="",0,SUMIFS(34:34,$9:$9,"&gt;="&amp;LZ$9,$9:$9,"&lt;="&amp;LZ$9-1+SUMIFS(conditions!54:54,conditions!$8:$8,"&lt;="&amp;LZ$9,conditions!$9:$9,"&gt;="&amp;LZ$9))+IF(LZ$9-1+SUMIFS(conditions!54:54,conditions!$8:$8,"&lt;="&amp;LZ$9,conditions!$9:$9,"&gt;="&amp;LZ$9)&gt;EOMONTH($U$9,11),(1+conditions!$U$34)*SUMIFS(34:34,$9:$9,"&gt;="&amp;$U$9,$9:$9,"&lt;="&amp;$U$9+LZ$9-1+SUMIFS(conditions!54:54,conditions!$8:$8,"&lt;="&amp;LZ$9,conditions!$9:$9,"&gt;="&amp;LZ$9)-EOMONTH($U$9,11)),0))</f>
        <v>5061.5267918787013</v>
      </c>
      <c r="MA43" s="37">
        <f>IF(MA$9="",0,SUMIFS(34:34,$9:$9,"&gt;="&amp;MA$9,$9:$9,"&lt;="&amp;MA$9-1+SUMIFS(conditions!54:54,conditions!$8:$8,"&lt;="&amp;MA$9,conditions!$9:$9,"&gt;="&amp;MA$9))+IF(MA$9-1+SUMIFS(conditions!54:54,conditions!$8:$8,"&lt;="&amp;MA$9,conditions!$9:$9,"&gt;="&amp;MA$9)&gt;EOMONTH($U$9,11),(1+conditions!$U$34)*SUMIFS(34:34,$9:$9,"&gt;="&amp;$U$9,$9:$9,"&lt;="&amp;$U$9+MA$9-1+SUMIFS(conditions!54:54,conditions!$8:$8,"&lt;="&amp;MA$9,conditions!$9:$9,"&gt;="&amp;MA$9)-EOMONTH($U$9,11)),0))</f>
        <v>5038.896162643201</v>
      </c>
      <c r="MB43" s="37">
        <f>IF(MB$9="",0,SUMIFS(34:34,$9:$9,"&gt;="&amp;MB$9,$9:$9,"&lt;="&amp;MB$9-1+SUMIFS(conditions!54:54,conditions!$8:$8,"&lt;="&amp;MB$9,conditions!$9:$9,"&gt;="&amp;MB$9))+IF(MB$9-1+SUMIFS(conditions!54:54,conditions!$8:$8,"&lt;="&amp;MB$9,conditions!$9:$9,"&gt;="&amp;MB$9)&gt;EOMONTH($U$9,11),(1+conditions!$U$34)*SUMIFS(34:34,$9:$9,"&gt;="&amp;$U$9,$9:$9,"&lt;="&amp;$U$9+MB$9-1+SUMIFS(conditions!54:54,conditions!$8:$8,"&lt;="&amp;MB$9,conditions!$9:$9,"&gt;="&amp;MB$9)-EOMONTH($U$9,11)),0))</f>
        <v>5016.2655334077017</v>
      </c>
      <c r="MC43" s="37">
        <f>IF(MC$9="",0,SUMIFS(34:34,$9:$9,"&gt;="&amp;MC$9,$9:$9,"&lt;="&amp;MC$9-1+SUMIFS(conditions!54:54,conditions!$8:$8,"&lt;="&amp;MC$9,conditions!$9:$9,"&gt;="&amp;MC$9))+IF(MC$9-1+SUMIFS(conditions!54:54,conditions!$8:$8,"&lt;="&amp;MC$9,conditions!$9:$9,"&gt;="&amp;MC$9)&gt;EOMONTH($U$9,11),(1+conditions!$U$34)*SUMIFS(34:34,$9:$9,"&gt;="&amp;$U$9,$9:$9,"&lt;="&amp;$U$9+MC$9-1+SUMIFS(conditions!54:54,conditions!$8:$8,"&lt;="&amp;MC$9,conditions!$9:$9,"&gt;="&amp;MC$9)-EOMONTH($U$9,11)),0))</f>
        <v>4993.6349041722015</v>
      </c>
      <c r="MD43" s="37">
        <f>IF(MD$9="",0,SUMIFS(34:34,$9:$9,"&gt;="&amp;MD$9,$9:$9,"&lt;="&amp;MD$9-1+SUMIFS(conditions!54:54,conditions!$8:$8,"&lt;="&amp;MD$9,conditions!$9:$9,"&gt;="&amp;MD$9))+IF(MD$9-1+SUMIFS(conditions!54:54,conditions!$8:$8,"&lt;="&amp;MD$9,conditions!$9:$9,"&gt;="&amp;MD$9)&gt;EOMONTH($U$9,11),(1+conditions!$U$34)*SUMIFS(34:34,$9:$9,"&gt;="&amp;$U$9,$9:$9,"&lt;="&amp;$U$9+MD$9-1+SUMIFS(conditions!54:54,conditions!$8:$8,"&lt;="&amp;MD$9,conditions!$9:$9,"&gt;="&amp;MD$9)-EOMONTH($U$9,11)),0))</f>
        <v>5057.9849041722018</v>
      </c>
      <c r="ME43" s="37">
        <f>IF(ME$9="",0,SUMIFS(34:34,$9:$9,"&gt;="&amp;ME$9,$9:$9,"&lt;="&amp;ME$9-1+SUMIFS(conditions!54:54,conditions!$8:$8,"&lt;="&amp;ME$9,conditions!$9:$9,"&gt;="&amp;ME$9))+IF(ME$9-1+SUMIFS(conditions!54:54,conditions!$8:$8,"&lt;="&amp;ME$9,conditions!$9:$9,"&gt;="&amp;ME$9)&gt;EOMONTH($U$9,11),(1+conditions!$U$34)*SUMIFS(34:34,$9:$9,"&gt;="&amp;$U$9,$9:$9,"&lt;="&amp;$U$9+ME$9-1+SUMIFS(conditions!54:54,conditions!$8:$8,"&lt;="&amp;ME$9,conditions!$9:$9,"&gt;="&amp;ME$9)-EOMONTH($U$9,11)),0))</f>
        <v>5122.3349041722013</v>
      </c>
      <c r="MF43" s="37">
        <f>IF(MF$9="",0,SUMIFS(34:34,$9:$9,"&gt;="&amp;MF$9,$9:$9,"&lt;="&amp;MF$9-1+SUMIFS(conditions!54:54,conditions!$8:$8,"&lt;="&amp;MF$9,conditions!$9:$9,"&gt;="&amp;MF$9))+IF(MF$9-1+SUMIFS(conditions!54:54,conditions!$8:$8,"&lt;="&amp;MF$9,conditions!$9:$9,"&gt;="&amp;MF$9)&gt;EOMONTH($U$9,11),(1+conditions!$U$34)*SUMIFS(34:34,$9:$9,"&gt;="&amp;$U$9,$9:$9,"&lt;="&amp;$U$9+MF$9-1+SUMIFS(conditions!54:54,conditions!$8:$8,"&lt;="&amp;MF$9,conditions!$9:$9,"&gt;="&amp;MF$9)-EOMONTH($U$9,11)),0))</f>
        <v>5035.3542749367016</v>
      </c>
      <c r="MG43" s="37">
        <f>IF(MG$9="",0,SUMIFS(34:34,$9:$9,"&gt;="&amp;MG$9,$9:$9,"&lt;="&amp;MG$9-1+SUMIFS(conditions!54:54,conditions!$8:$8,"&lt;="&amp;MG$9,conditions!$9:$9,"&gt;="&amp;MG$9))+IF(MG$9-1+SUMIFS(conditions!54:54,conditions!$8:$8,"&lt;="&amp;MG$9,conditions!$9:$9,"&gt;="&amp;MG$9)&gt;EOMONTH($U$9,11),(1+conditions!$U$34)*SUMIFS(34:34,$9:$9,"&gt;="&amp;$U$9,$9:$9,"&lt;="&amp;$U$9+MG$9-1+SUMIFS(conditions!54:54,conditions!$8:$8,"&lt;="&amp;MG$9,conditions!$9:$9,"&gt;="&amp;MG$9)-EOMONTH($U$9,11)),0))</f>
        <v>4948.3736457012019</v>
      </c>
      <c r="MH43" s="37">
        <f>IF(MH$9="",0,SUMIFS(34:34,$9:$9,"&gt;="&amp;MH$9,$9:$9,"&lt;="&amp;MH$9-1+SUMIFS(conditions!54:54,conditions!$8:$8,"&lt;="&amp;MH$9,conditions!$9:$9,"&gt;="&amp;MH$9))+IF(MH$9-1+SUMIFS(conditions!54:54,conditions!$8:$8,"&lt;="&amp;MH$9,conditions!$9:$9,"&gt;="&amp;MH$9)&gt;EOMONTH($U$9,11),(1+conditions!$U$34)*SUMIFS(34:34,$9:$9,"&gt;="&amp;$U$9,$9:$9,"&lt;="&amp;$U$9+MH$9-1+SUMIFS(conditions!54:54,conditions!$8:$8,"&lt;="&amp;MH$9,conditions!$9:$9,"&gt;="&amp;MH$9)-EOMONTH($U$9,11)),0))</f>
        <v>4925.7430164657017</v>
      </c>
      <c r="MI43" s="37">
        <f>IF(MI$9="",0,SUMIFS(34:34,$9:$9,"&gt;="&amp;MI$9,$9:$9,"&lt;="&amp;MI$9-1+SUMIFS(conditions!54:54,conditions!$8:$8,"&lt;="&amp;MI$9,conditions!$9:$9,"&gt;="&amp;MI$9))+IF(MI$9-1+SUMIFS(conditions!54:54,conditions!$8:$8,"&lt;="&amp;MI$9,conditions!$9:$9,"&gt;="&amp;MI$9)&gt;EOMONTH($U$9,11),(1+conditions!$U$34)*SUMIFS(34:34,$9:$9,"&gt;="&amp;$U$9,$9:$9,"&lt;="&amp;$U$9+MI$9-1+SUMIFS(conditions!54:54,conditions!$8:$8,"&lt;="&amp;MI$9,conditions!$9:$9,"&gt;="&amp;MI$9)-EOMONTH($U$9,11)),0))</f>
        <v>4903.1123872302014</v>
      </c>
      <c r="MJ43" s="37">
        <f>IF(MJ$9="",0,SUMIFS(34:34,$9:$9,"&gt;="&amp;MJ$9,$9:$9,"&lt;="&amp;MJ$9-1+SUMIFS(conditions!54:54,conditions!$8:$8,"&lt;="&amp;MJ$9,conditions!$9:$9,"&gt;="&amp;MJ$9))+IF(MJ$9-1+SUMIFS(conditions!54:54,conditions!$8:$8,"&lt;="&amp;MJ$9,conditions!$9:$9,"&gt;="&amp;MJ$9)&gt;EOMONTH($U$9,11),(1+conditions!$U$34)*SUMIFS(34:34,$9:$9,"&gt;="&amp;$U$9,$9:$9,"&lt;="&amp;$U$9+MJ$9-1+SUMIFS(conditions!54:54,conditions!$8:$8,"&lt;="&amp;MJ$9,conditions!$9:$9,"&gt;="&amp;MJ$9)-EOMONTH($U$9,11)),0))</f>
        <v>4880.4817579947012</v>
      </c>
      <c r="MK43" s="37">
        <f>IF(MK$9="",0,SUMIFS(34:34,$9:$9,"&gt;="&amp;MK$9,$9:$9,"&lt;="&amp;MK$9-1+SUMIFS(conditions!54:54,conditions!$8:$8,"&lt;="&amp;MK$9,conditions!$9:$9,"&gt;="&amp;MK$9))+IF(MK$9-1+SUMIFS(conditions!54:54,conditions!$8:$8,"&lt;="&amp;MK$9,conditions!$9:$9,"&gt;="&amp;MK$9)&gt;EOMONTH($U$9,11),(1+conditions!$U$34)*SUMIFS(34:34,$9:$9,"&gt;="&amp;$U$9,$9:$9,"&lt;="&amp;$U$9+MK$9-1+SUMIFS(conditions!54:54,conditions!$8:$8,"&lt;="&amp;MK$9,conditions!$9:$9,"&gt;="&amp;MK$9)-EOMONTH($U$9,11)),0))</f>
        <v>4944.8317579947015</v>
      </c>
      <c r="ML43" s="37">
        <f>IF(ML$9="",0,SUMIFS(34:34,$9:$9,"&gt;="&amp;ML$9,$9:$9,"&lt;="&amp;ML$9-1+SUMIFS(conditions!54:54,conditions!$8:$8,"&lt;="&amp;ML$9,conditions!$9:$9,"&gt;="&amp;ML$9))+IF(ML$9-1+SUMIFS(conditions!54:54,conditions!$8:$8,"&lt;="&amp;ML$9,conditions!$9:$9,"&gt;="&amp;ML$9)&gt;EOMONTH($U$9,11),(1+conditions!$U$34)*SUMIFS(34:34,$9:$9,"&gt;="&amp;$U$9,$9:$9,"&lt;="&amp;$U$9+ML$9-1+SUMIFS(conditions!54:54,conditions!$8:$8,"&lt;="&amp;ML$9,conditions!$9:$9,"&gt;="&amp;ML$9)-EOMONTH($U$9,11)),0))</f>
        <v>5009.181757994701</v>
      </c>
      <c r="MM43" s="37">
        <f>IF(MM$9="",0,SUMIFS(34:34,$9:$9,"&gt;="&amp;MM$9,$9:$9,"&lt;="&amp;MM$9-1+SUMIFS(conditions!54:54,conditions!$8:$8,"&lt;="&amp;MM$9,conditions!$9:$9,"&gt;="&amp;MM$9))+IF(MM$9-1+SUMIFS(conditions!54:54,conditions!$8:$8,"&lt;="&amp;MM$9,conditions!$9:$9,"&gt;="&amp;MM$9)&gt;EOMONTH($U$9,11),(1+conditions!$U$34)*SUMIFS(34:34,$9:$9,"&gt;="&amp;$U$9,$9:$9,"&lt;="&amp;$U$9+MM$9-1+SUMIFS(conditions!54:54,conditions!$8:$8,"&lt;="&amp;MM$9,conditions!$9:$9,"&gt;="&amp;MM$9)-EOMONTH($U$9,11)),0))</f>
        <v>4922.2011287592013</v>
      </c>
      <c r="MN43" s="37">
        <f>IF(MN$9="",0,SUMIFS(34:34,$9:$9,"&gt;="&amp;MN$9,$9:$9,"&lt;="&amp;MN$9-1+SUMIFS(conditions!54:54,conditions!$8:$8,"&lt;="&amp;MN$9,conditions!$9:$9,"&gt;="&amp;MN$9))+IF(MN$9-1+SUMIFS(conditions!54:54,conditions!$8:$8,"&lt;="&amp;MN$9,conditions!$9:$9,"&gt;="&amp;MN$9)&gt;EOMONTH($U$9,11),(1+conditions!$U$34)*SUMIFS(34:34,$9:$9,"&gt;="&amp;$U$9,$9:$9,"&lt;="&amp;$U$9+MN$9-1+SUMIFS(conditions!54:54,conditions!$8:$8,"&lt;="&amp;MN$9,conditions!$9:$9,"&gt;="&amp;MN$9)-EOMONTH($U$9,11)),0))</f>
        <v>4835.2204995237007</v>
      </c>
      <c r="MO43" s="37">
        <f>IF(MO$9="",0,SUMIFS(34:34,$9:$9,"&gt;="&amp;MO$9,$9:$9,"&lt;="&amp;MO$9-1+SUMIFS(conditions!54:54,conditions!$8:$8,"&lt;="&amp;MO$9,conditions!$9:$9,"&gt;="&amp;MO$9))+IF(MO$9-1+SUMIFS(conditions!54:54,conditions!$8:$8,"&lt;="&amp;MO$9,conditions!$9:$9,"&gt;="&amp;MO$9)&gt;EOMONTH($U$9,11),(1+conditions!$U$34)*SUMIFS(34:34,$9:$9,"&gt;="&amp;$U$9,$9:$9,"&lt;="&amp;$U$9+MO$9-1+SUMIFS(conditions!54:54,conditions!$8:$8,"&lt;="&amp;MO$9,conditions!$9:$9,"&gt;="&amp;MO$9)-EOMONTH($U$9,11)),0))</f>
        <v>4812.5898702882005</v>
      </c>
      <c r="MP43" s="37">
        <f>IF(MP$9="",0,SUMIFS(34:34,$9:$9,"&gt;="&amp;MP$9,$9:$9,"&lt;="&amp;MP$9-1+SUMIFS(conditions!54:54,conditions!$8:$8,"&lt;="&amp;MP$9,conditions!$9:$9,"&gt;="&amp;MP$9))+IF(MP$9-1+SUMIFS(conditions!54:54,conditions!$8:$8,"&lt;="&amp;MP$9,conditions!$9:$9,"&gt;="&amp;MP$9)&gt;EOMONTH($U$9,11),(1+conditions!$U$34)*SUMIFS(34:34,$9:$9,"&gt;="&amp;$U$9,$9:$9,"&lt;="&amp;$U$9+MP$9-1+SUMIFS(conditions!54:54,conditions!$8:$8,"&lt;="&amp;MP$9,conditions!$9:$9,"&gt;="&amp;MP$9)-EOMONTH($U$9,11)),0))</f>
        <v>4789.9592410527002</v>
      </c>
      <c r="MQ43" s="37">
        <f>IF(MQ$9="",0,SUMIFS(34:34,$9:$9,"&gt;="&amp;MQ$9,$9:$9,"&lt;="&amp;MQ$9-1+SUMIFS(conditions!54:54,conditions!$8:$8,"&lt;="&amp;MQ$9,conditions!$9:$9,"&gt;="&amp;MQ$9))+IF(MQ$9-1+SUMIFS(conditions!54:54,conditions!$8:$8,"&lt;="&amp;MQ$9,conditions!$9:$9,"&gt;="&amp;MQ$9)&gt;EOMONTH($U$9,11),(1+conditions!$U$34)*SUMIFS(34:34,$9:$9,"&gt;="&amp;$U$9,$9:$9,"&lt;="&amp;$U$9+MQ$9-1+SUMIFS(conditions!54:54,conditions!$8:$8,"&lt;="&amp;MQ$9,conditions!$9:$9,"&gt;="&amp;MQ$9)-EOMONTH($U$9,11)),0))</f>
        <v>4767.3286118172009</v>
      </c>
      <c r="MR43" s="37">
        <f>IF(MR$9="",0,SUMIFS(34:34,$9:$9,"&gt;="&amp;MR$9,$9:$9,"&lt;="&amp;MR$9-1+SUMIFS(conditions!54:54,conditions!$8:$8,"&lt;="&amp;MR$9,conditions!$9:$9,"&gt;="&amp;MR$9))+IF(MR$9-1+SUMIFS(conditions!54:54,conditions!$8:$8,"&lt;="&amp;MR$9,conditions!$9:$9,"&gt;="&amp;MR$9)&gt;EOMONTH($U$9,11),(1+conditions!$U$34)*SUMIFS(34:34,$9:$9,"&gt;="&amp;$U$9,$9:$9,"&lt;="&amp;$U$9+MR$9-1+SUMIFS(conditions!54:54,conditions!$8:$8,"&lt;="&amp;MR$9,conditions!$9:$9,"&gt;="&amp;MR$9)-EOMONTH($U$9,11)),0))</f>
        <v>4831.6786118172004</v>
      </c>
      <c r="MS43" s="37">
        <f>IF(MS$9="",0,SUMIFS(34:34,$9:$9,"&gt;="&amp;MS$9,$9:$9,"&lt;="&amp;MS$9-1+SUMIFS(conditions!54:54,conditions!$8:$8,"&lt;="&amp;MS$9,conditions!$9:$9,"&gt;="&amp;MS$9))+IF(MS$9-1+SUMIFS(conditions!54:54,conditions!$8:$8,"&lt;="&amp;MS$9,conditions!$9:$9,"&gt;="&amp;MS$9)&gt;EOMONTH($U$9,11),(1+conditions!$U$34)*SUMIFS(34:34,$9:$9,"&gt;="&amp;$U$9,$9:$9,"&lt;="&amp;$U$9+MS$9-1+SUMIFS(conditions!54:54,conditions!$8:$8,"&lt;="&amp;MS$9,conditions!$9:$9,"&gt;="&amp;MS$9)-EOMONTH($U$9,11)),0))</f>
        <v>4896.0286118172007</v>
      </c>
      <c r="MT43" s="37">
        <f>IF(MT$9="",0,SUMIFS(34:34,$9:$9,"&gt;="&amp;MT$9,$9:$9,"&lt;="&amp;MT$9-1+SUMIFS(conditions!54:54,conditions!$8:$8,"&lt;="&amp;MT$9,conditions!$9:$9,"&gt;="&amp;MT$9))+IF(MT$9-1+SUMIFS(conditions!54:54,conditions!$8:$8,"&lt;="&amp;MT$9,conditions!$9:$9,"&gt;="&amp;MT$9)&gt;EOMONTH($U$9,11),(1+conditions!$U$34)*SUMIFS(34:34,$9:$9,"&gt;="&amp;$U$9,$9:$9,"&lt;="&amp;$U$9+MT$9-1+SUMIFS(conditions!54:54,conditions!$8:$8,"&lt;="&amp;MT$9,conditions!$9:$9,"&gt;="&amp;MT$9)-EOMONTH($U$9,11)),0))</f>
        <v>4791.6518567346011</v>
      </c>
      <c r="MU43" s="37">
        <f>IF(MU$9="",0,SUMIFS(34:34,$9:$9,"&gt;="&amp;MU$9,$9:$9,"&lt;="&amp;MU$9-1+SUMIFS(conditions!54:54,conditions!$8:$8,"&lt;="&amp;MU$9,conditions!$9:$9,"&gt;="&amp;MU$9))+IF(MU$9-1+SUMIFS(conditions!54:54,conditions!$8:$8,"&lt;="&amp;MU$9,conditions!$9:$9,"&gt;="&amp;MU$9)&gt;EOMONTH($U$9,11),(1+conditions!$U$34)*SUMIFS(34:34,$9:$9,"&gt;="&amp;$U$9,$9:$9,"&lt;="&amp;$U$9+MU$9-1+SUMIFS(conditions!54:54,conditions!$8:$8,"&lt;="&amp;MU$9,conditions!$9:$9,"&gt;="&amp;MU$9)-EOMONTH($U$9,11)),0))</f>
        <v>4687.2751016520006</v>
      </c>
      <c r="MV43" s="37">
        <f>IF(MV$9="",0,SUMIFS(34:34,$9:$9,"&gt;="&amp;MV$9,$9:$9,"&lt;="&amp;MV$9-1+SUMIFS(conditions!54:54,conditions!$8:$8,"&lt;="&amp;MV$9,conditions!$9:$9,"&gt;="&amp;MV$9))+IF(MV$9-1+SUMIFS(conditions!54:54,conditions!$8:$8,"&lt;="&amp;MV$9,conditions!$9:$9,"&gt;="&amp;MV$9)&gt;EOMONTH($U$9,11),(1+conditions!$U$34)*SUMIFS(34:34,$9:$9,"&gt;="&amp;$U$9,$9:$9,"&lt;="&amp;$U$9+MV$9-1+SUMIFS(conditions!54:54,conditions!$8:$8,"&lt;="&amp;MV$9,conditions!$9:$9,"&gt;="&amp;MV$9)-EOMONTH($U$9,11)),0))</f>
        <v>4625.7983465694006</v>
      </c>
      <c r="MW43" s="37">
        <f>IF(MW$9="",0,SUMIFS(34:34,$9:$9,"&gt;="&amp;MW$9,$9:$9,"&lt;="&amp;MW$9-1+SUMIFS(conditions!54:54,conditions!$8:$8,"&lt;="&amp;MW$9,conditions!$9:$9,"&gt;="&amp;MW$9))+IF(MW$9-1+SUMIFS(conditions!54:54,conditions!$8:$8,"&lt;="&amp;MW$9,conditions!$9:$9,"&gt;="&amp;MW$9)&gt;EOMONTH($U$9,11),(1+conditions!$U$34)*SUMIFS(34:34,$9:$9,"&gt;="&amp;$U$9,$9:$9,"&lt;="&amp;$U$9+MW$9-1+SUMIFS(conditions!54:54,conditions!$8:$8,"&lt;="&amp;MW$9,conditions!$9:$9,"&gt;="&amp;MW$9)-EOMONTH($U$9,11)),0))</f>
        <v>4564.3215914868006</v>
      </c>
      <c r="MX43" s="37">
        <f>IF(MX$9="",0,SUMIFS(34:34,$9:$9,"&gt;="&amp;MX$9,$9:$9,"&lt;="&amp;MX$9-1+SUMIFS(conditions!54:54,conditions!$8:$8,"&lt;="&amp;MX$9,conditions!$9:$9,"&gt;="&amp;MX$9))+IF(MX$9-1+SUMIFS(conditions!54:54,conditions!$8:$8,"&lt;="&amp;MX$9,conditions!$9:$9,"&gt;="&amp;MX$9)&gt;EOMONTH($U$9,11),(1+conditions!$U$34)*SUMIFS(34:34,$9:$9,"&gt;="&amp;$U$9,$9:$9,"&lt;="&amp;$U$9+MX$9-1+SUMIFS(conditions!54:54,conditions!$8:$8,"&lt;="&amp;MX$9,conditions!$9:$9,"&gt;="&amp;MX$9)-EOMONTH($U$9,11)),0))</f>
        <v>4502.8448364041997</v>
      </c>
      <c r="MY43" s="37">
        <f>IF(MY$9="",0,SUMIFS(34:34,$9:$9,"&gt;="&amp;MY$9,$9:$9,"&lt;="&amp;MY$9-1+SUMIFS(conditions!54:54,conditions!$8:$8,"&lt;="&amp;MY$9,conditions!$9:$9,"&gt;="&amp;MY$9))+IF(MY$9-1+SUMIFS(conditions!54:54,conditions!$8:$8,"&lt;="&amp;MY$9,conditions!$9:$9,"&gt;="&amp;MY$9)&gt;EOMONTH($U$9,11),(1+conditions!$U$34)*SUMIFS(34:34,$9:$9,"&gt;="&amp;$U$9,$9:$9,"&lt;="&amp;$U$9+MY$9-1+SUMIFS(conditions!54:54,conditions!$8:$8,"&lt;="&amp;MY$9,conditions!$9:$9,"&gt;="&amp;MY$9)-EOMONTH($U$9,11)),0))</f>
        <v>4545.7448364042002</v>
      </c>
      <c r="MZ43" s="37">
        <f>IF(MZ$9="",0,SUMIFS(34:34,$9:$9,"&gt;="&amp;MZ$9,$9:$9,"&lt;="&amp;MZ$9-1+SUMIFS(conditions!54:54,conditions!$8:$8,"&lt;="&amp;MZ$9,conditions!$9:$9,"&gt;="&amp;MZ$9))+IF(MZ$9-1+SUMIFS(conditions!54:54,conditions!$8:$8,"&lt;="&amp;MZ$9,conditions!$9:$9,"&gt;="&amp;MZ$9)&gt;EOMONTH($U$9,11),(1+conditions!$U$34)*SUMIFS(34:34,$9:$9,"&gt;="&amp;$U$9,$9:$9,"&lt;="&amp;$U$9+MZ$9-1+SUMIFS(conditions!54:54,conditions!$8:$8,"&lt;="&amp;MZ$9,conditions!$9:$9,"&gt;="&amp;MZ$9)-EOMONTH($U$9,11)),0))</f>
        <v>4588.6448364042008</v>
      </c>
      <c r="NA43" s="37">
        <f>IF(NA$9="",0,SUMIFS(34:34,$9:$9,"&gt;="&amp;NA$9,$9:$9,"&lt;="&amp;NA$9-1+SUMIFS(conditions!54:54,conditions!$8:$8,"&lt;="&amp;NA$9,conditions!$9:$9,"&gt;="&amp;NA$9))+IF(NA$9-1+SUMIFS(conditions!54:54,conditions!$8:$8,"&lt;="&amp;NA$9,conditions!$9:$9,"&gt;="&amp;NA$9)&gt;EOMONTH($U$9,11),(1+conditions!$U$34)*SUMIFS(34:34,$9:$9,"&gt;="&amp;$U$9,$9:$9,"&lt;="&amp;$U$9+NA$9-1+SUMIFS(conditions!54:54,conditions!$8:$8,"&lt;="&amp;NA$9,conditions!$9:$9,"&gt;="&amp;NA$9)-EOMONTH($U$9,11)),0))</f>
        <v>4484.2680813216002</v>
      </c>
      <c r="NB43" s="37">
        <f>IF(NB$9="",0,SUMIFS(34:34,$9:$9,"&gt;="&amp;NB$9,$9:$9,"&lt;="&amp;NB$9-1+SUMIFS(conditions!54:54,conditions!$8:$8,"&lt;="&amp;NB$9,conditions!$9:$9,"&gt;="&amp;NB$9))+IF(NB$9-1+SUMIFS(conditions!54:54,conditions!$8:$8,"&lt;="&amp;NB$9,conditions!$9:$9,"&gt;="&amp;NB$9)&gt;EOMONTH($U$9,11),(1+conditions!$U$34)*SUMIFS(34:34,$9:$9,"&gt;="&amp;$U$9,$9:$9,"&lt;="&amp;$U$9+NB$9-1+SUMIFS(conditions!54:54,conditions!$8:$8,"&lt;="&amp;NB$9,conditions!$9:$9,"&gt;="&amp;NB$9)-EOMONTH($U$9,11)),0))</f>
        <v>4379.8913262389997</v>
      </c>
      <c r="NC43" s="37">
        <f>IF(NC$9="",0,SUMIFS(34:34,$9:$9,"&gt;="&amp;NC$9,$9:$9,"&lt;="&amp;NC$9-1+SUMIFS(conditions!54:54,conditions!$8:$8,"&lt;="&amp;NC$9,conditions!$9:$9,"&gt;="&amp;NC$9))+IF(NC$9-1+SUMIFS(conditions!54:54,conditions!$8:$8,"&lt;="&amp;NC$9,conditions!$9:$9,"&gt;="&amp;NC$9)&gt;EOMONTH($U$9,11),(1+conditions!$U$34)*SUMIFS(34:34,$9:$9,"&gt;="&amp;$U$9,$9:$9,"&lt;="&amp;$U$9+NC$9-1+SUMIFS(conditions!54:54,conditions!$8:$8,"&lt;="&amp;NC$9,conditions!$9:$9,"&gt;="&amp;NC$9)-EOMONTH($U$9,11)),0))</f>
        <v>4318.4145711563997</v>
      </c>
      <c r="ND43" s="37">
        <f>IF(ND$9="",0,SUMIFS(34:34,$9:$9,"&gt;="&amp;ND$9,$9:$9,"&lt;="&amp;ND$9-1+SUMIFS(conditions!54:54,conditions!$8:$8,"&lt;="&amp;ND$9,conditions!$9:$9,"&gt;="&amp;ND$9))+IF(ND$9-1+SUMIFS(conditions!54:54,conditions!$8:$8,"&lt;="&amp;ND$9,conditions!$9:$9,"&gt;="&amp;ND$9)&gt;EOMONTH($U$9,11),(1+conditions!$U$34)*SUMIFS(34:34,$9:$9,"&gt;="&amp;$U$9,$9:$9,"&lt;="&amp;$U$9+ND$9-1+SUMIFS(conditions!54:54,conditions!$8:$8,"&lt;="&amp;ND$9,conditions!$9:$9,"&gt;="&amp;ND$9)-EOMONTH($U$9,11)),0))</f>
        <v>4256.9378160737997</v>
      </c>
      <c r="NE43" s="37">
        <f>IF(NE$9="",0,SUMIFS(34:34,$9:$9,"&gt;="&amp;NE$9,$9:$9,"&lt;="&amp;NE$9-1+SUMIFS(conditions!54:54,conditions!$8:$8,"&lt;="&amp;NE$9,conditions!$9:$9,"&gt;="&amp;NE$9))+IF(NE$9-1+SUMIFS(conditions!54:54,conditions!$8:$8,"&lt;="&amp;NE$9,conditions!$9:$9,"&gt;="&amp;NE$9)&gt;EOMONTH($U$9,11),(1+conditions!$U$34)*SUMIFS(34:34,$9:$9,"&gt;="&amp;$U$9,$9:$9,"&lt;="&amp;$U$9+NE$9-1+SUMIFS(conditions!54:54,conditions!$8:$8,"&lt;="&amp;NE$9,conditions!$9:$9,"&gt;="&amp;NE$9)-EOMONTH($U$9,11)),0))</f>
        <v>4195.4610609911997</v>
      </c>
      <c r="NF43" s="37">
        <f>IF(NF$9="",0,SUMIFS(34:34,$9:$9,"&gt;="&amp;NF$9,$9:$9,"&lt;="&amp;NF$9-1+SUMIFS(conditions!54:54,conditions!$8:$8,"&lt;="&amp;NF$9,conditions!$9:$9,"&gt;="&amp;NF$9))+IF(NF$9-1+SUMIFS(conditions!54:54,conditions!$8:$8,"&lt;="&amp;NF$9,conditions!$9:$9,"&gt;="&amp;NF$9)&gt;EOMONTH($U$9,11),(1+conditions!$U$34)*SUMIFS(34:34,$9:$9,"&gt;="&amp;$U$9,$9:$9,"&lt;="&amp;$U$9+NF$9-1+SUMIFS(conditions!54:54,conditions!$8:$8,"&lt;="&amp;NF$9,conditions!$9:$9,"&gt;="&amp;NF$9)-EOMONTH($U$9,11)),0))</f>
        <v>4238.3610609911993</v>
      </c>
      <c r="NG43" s="37">
        <f>IF(NG$9="",0,SUMIFS(34:34,$9:$9,"&gt;="&amp;NG$9,$9:$9,"&lt;="&amp;NG$9-1+SUMIFS(conditions!54:54,conditions!$8:$8,"&lt;="&amp;NG$9,conditions!$9:$9,"&gt;="&amp;NG$9))+IF(NG$9-1+SUMIFS(conditions!54:54,conditions!$8:$8,"&lt;="&amp;NG$9,conditions!$9:$9,"&gt;="&amp;NG$9)&gt;EOMONTH($U$9,11),(1+conditions!$U$34)*SUMIFS(34:34,$9:$9,"&gt;="&amp;$U$9,$9:$9,"&lt;="&amp;$U$9+NG$9-1+SUMIFS(conditions!54:54,conditions!$8:$8,"&lt;="&amp;NG$9,conditions!$9:$9,"&gt;="&amp;NG$9)-EOMONTH($U$9,11)),0))</f>
        <v>4281.2610609911999</v>
      </c>
      <c r="NH43" s="37">
        <f>IF(NH$9="",0,SUMIFS(34:34,$9:$9,"&gt;="&amp;NH$9,$9:$9,"&lt;="&amp;NH$9-1+SUMIFS(conditions!54:54,conditions!$8:$8,"&lt;="&amp;NH$9,conditions!$9:$9,"&gt;="&amp;NH$9))+IF(NH$9-1+SUMIFS(conditions!54:54,conditions!$8:$8,"&lt;="&amp;NH$9,conditions!$9:$9,"&gt;="&amp;NH$9)&gt;EOMONTH($U$9,11),(1+conditions!$U$34)*SUMIFS(34:34,$9:$9,"&gt;="&amp;$U$9,$9:$9,"&lt;="&amp;$U$9+NH$9-1+SUMIFS(conditions!54:54,conditions!$8:$8,"&lt;="&amp;NH$9,conditions!$9:$9,"&gt;="&amp;NH$9)-EOMONTH($U$9,11)),0))</f>
        <v>4176.8843059085993</v>
      </c>
      <c r="NI43" s="37">
        <f>IF(NI$9="",0,SUMIFS(34:34,$9:$9,"&gt;="&amp;NI$9,$9:$9,"&lt;="&amp;NI$9-1+SUMIFS(conditions!54:54,conditions!$8:$8,"&lt;="&amp;NI$9,conditions!$9:$9,"&gt;="&amp;NI$9))+IF(NI$9-1+SUMIFS(conditions!54:54,conditions!$8:$8,"&lt;="&amp;NI$9,conditions!$9:$9,"&gt;="&amp;NI$9)&gt;EOMONTH($U$9,11),(1+conditions!$U$34)*SUMIFS(34:34,$9:$9,"&gt;="&amp;$U$9,$9:$9,"&lt;="&amp;$U$9+NI$9-1+SUMIFS(conditions!54:54,conditions!$8:$8,"&lt;="&amp;NI$9,conditions!$9:$9,"&gt;="&amp;NI$9)-EOMONTH($U$9,11)),0))</f>
        <v>4072.5075508259997</v>
      </c>
      <c r="NJ43" s="37">
        <f>IF(NJ$9="",0,SUMIFS(34:34,$9:$9,"&gt;="&amp;NJ$9,$9:$9,"&lt;="&amp;NJ$9-1+SUMIFS(conditions!54:54,conditions!$8:$8,"&lt;="&amp;NJ$9,conditions!$9:$9,"&gt;="&amp;NJ$9))+IF(NJ$9-1+SUMIFS(conditions!54:54,conditions!$8:$8,"&lt;="&amp;NJ$9,conditions!$9:$9,"&gt;="&amp;NJ$9)&gt;EOMONTH($U$9,11),(1+conditions!$U$34)*SUMIFS(34:34,$9:$9,"&gt;="&amp;$U$9,$9:$9,"&lt;="&amp;$U$9+NJ$9-1+SUMIFS(conditions!54:54,conditions!$8:$8,"&lt;="&amp;NJ$9,conditions!$9:$9,"&gt;="&amp;NJ$9)-EOMONTH($U$9,11)),0))</f>
        <v>4011.0307957433997</v>
      </c>
      <c r="NK43" s="37">
        <f>IF(NK$9="",0,SUMIFS(34:34,$9:$9,"&gt;="&amp;NK$9,$9:$9,"&lt;="&amp;NK$9-1+SUMIFS(conditions!54:54,conditions!$8:$8,"&lt;="&amp;NK$9,conditions!$9:$9,"&gt;="&amp;NK$9))+IF(NK$9-1+SUMIFS(conditions!54:54,conditions!$8:$8,"&lt;="&amp;NK$9,conditions!$9:$9,"&gt;="&amp;NK$9)&gt;EOMONTH($U$9,11),(1+conditions!$U$34)*SUMIFS(34:34,$9:$9,"&gt;="&amp;$U$9,$9:$9,"&lt;="&amp;$U$9+NK$9-1+SUMIFS(conditions!54:54,conditions!$8:$8,"&lt;="&amp;NK$9,conditions!$9:$9,"&gt;="&amp;NK$9)-EOMONTH($U$9,11)),0))</f>
        <v>3949.5540406607997</v>
      </c>
      <c r="NL43" s="37">
        <f>IF(NL$9="",0,SUMIFS(34:34,$9:$9,"&gt;="&amp;NL$9,$9:$9,"&lt;="&amp;NL$9-1+SUMIFS(conditions!54:54,conditions!$8:$8,"&lt;="&amp;NL$9,conditions!$9:$9,"&gt;="&amp;NL$9))+IF(NL$9-1+SUMIFS(conditions!54:54,conditions!$8:$8,"&lt;="&amp;NL$9,conditions!$9:$9,"&gt;="&amp;NL$9)&gt;EOMONTH($U$9,11),(1+conditions!$U$34)*SUMIFS(34:34,$9:$9,"&gt;="&amp;$U$9,$9:$9,"&lt;="&amp;$U$9+NL$9-1+SUMIFS(conditions!54:54,conditions!$8:$8,"&lt;="&amp;NL$9,conditions!$9:$9,"&gt;="&amp;NL$9)-EOMONTH($U$9,11)),0))</f>
        <v>3888.0772855781997</v>
      </c>
      <c r="NM43" s="37">
        <f>IF(NM$9="",0,SUMIFS(34:34,$9:$9,"&gt;="&amp;NM$9,$9:$9,"&lt;="&amp;NM$9-1+SUMIFS(conditions!54:54,conditions!$8:$8,"&lt;="&amp;NM$9,conditions!$9:$9,"&gt;="&amp;NM$9))+IF(NM$9-1+SUMIFS(conditions!54:54,conditions!$8:$8,"&lt;="&amp;NM$9,conditions!$9:$9,"&gt;="&amp;NM$9)&gt;EOMONTH($U$9,11),(1+conditions!$U$34)*SUMIFS(34:34,$9:$9,"&gt;="&amp;$U$9,$9:$9,"&lt;="&amp;$U$9+NM$9-1+SUMIFS(conditions!54:54,conditions!$8:$8,"&lt;="&amp;NM$9,conditions!$9:$9,"&gt;="&amp;NM$9)-EOMONTH($U$9,11)),0))</f>
        <v>3930.9772855781994</v>
      </c>
      <c r="NN43" s="37">
        <f>IF(NN$9="",0,SUMIFS(34:34,$9:$9,"&gt;="&amp;NN$9,$9:$9,"&lt;="&amp;NN$9-1+SUMIFS(conditions!54:54,conditions!$8:$8,"&lt;="&amp;NN$9,conditions!$9:$9,"&gt;="&amp;NN$9))+IF(NN$9-1+SUMIFS(conditions!54:54,conditions!$8:$8,"&lt;="&amp;NN$9,conditions!$9:$9,"&gt;="&amp;NN$9)&gt;EOMONTH($U$9,11),(1+conditions!$U$34)*SUMIFS(34:34,$9:$9,"&gt;="&amp;$U$9,$9:$9,"&lt;="&amp;$U$9+NN$9-1+SUMIFS(conditions!54:54,conditions!$8:$8,"&lt;="&amp;NN$9,conditions!$9:$9,"&gt;="&amp;NN$9)-EOMONTH($U$9,11)),0))</f>
        <v>3973.8772855781999</v>
      </c>
      <c r="NO43" s="37">
        <f>IF(NO$9="",0,SUMIFS(34:34,$9:$9,"&gt;="&amp;NO$9,$9:$9,"&lt;="&amp;NO$9-1+SUMIFS(conditions!54:54,conditions!$8:$8,"&lt;="&amp;NO$9,conditions!$9:$9,"&gt;="&amp;NO$9))+IF(NO$9-1+SUMIFS(conditions!54:54,conditions!$8:$8,"&lt;="&amp;NO$9,conditions!$9:$9,"&gt;="&amp;NO$9)&gt;EOMONTH($U$9,11),(1+conditions!$U$34)*SUMIFS(34:34,$9:$9,"&gt;="&amp;$U$9,$9:$9,"&lt;="&amp;$U$9+NO$9-1+SUMIFS(conditions!54:54,conditions!$8:$8,"&lt;="&amp;NO$9,conditions!$9:$9,"&gt;="&amp;NO$9)-EOMONTH($U$9,11)),0))</f>
        <v>3869.5005304955998</v>
      </c>
      <c r="NP43" s="37">
        <f>IF(NP$9="",0,SUMIFS(34:34,$9:$9,"&gt;="&amp;NP$9,$9:$9,"&lt;="&amp;NP$9-1+SUMIFS(conditions!54:54,conditions!$8:$8,"&lt;="&amp;NP$9,conditions!$9:$9,"&gt;="&amp;NP$9))+IF(NP$9-1+SUMIFS(conditions!54:54,conditions!$8:$8,"&lt;="&amp;NP$9,conditions!$9:$9,"&gt;="&amp;NP$9)&gt;EOMONTH($U$9,11),(1+conditions!$U$34)*SUMIFS(34:34,$9:$9,"&gt;="&amp;$U$9,$9:$9,"&lt;="&amp;$U$9+NP$9-1+SUMIFS(conditions!54:54,conditions!$8:$8,"&lt;="&amp;NP$9,conditions!$9:$9,"&gt;="&amp;NP$9)-EOMONTH($U$9,11)),0))</f>
        <v>3765.1237754129997</v>
      </c>
      <c r="NQ43" s="37">
        <f>IF(NQ$9="",0,SUMIFS(34:34,$9:$9,"&gt;="&amp;NQ$9,$9:$9,"&lt;="&amp;NQ$9-1+SUMIFS(conditions!54:54,conditions!$8:$8,"&lt;="&amp;NQ$9,conditions!$9:$9,"&gt;="&amp;NQ$9))+IF(NQ$9-1+SUMIFS(conditions!54:54,conditions!$8:$8,"&lt;="&amp;NQ$9,conditions!$9:$9,"&gt;="&amp;NQ$9)&gt;EOMONTH($U$9,11),(1+conditions!$U$34)*SUMIFS(34:34,$9:$9,"&gt;="&amp;$U$9,$9:$9,"&lt;="&amp;$U$9+NQ$9-1+SUMIFS(conditions!54:54,conditions!$8:$8,"&lt;="&amp;NQ$9,conditions!$9:$9,"&gt;="&amp;NQ$9)-EOMONTH($U$9,11)),0))</f>
        <v>3703.6470203303998</v>
      </c>
      <c r="NR43" s="37">
        <f>IF(NR$9="",0,SUMIFS(34:34,$9:$9,"&gt;="&amp;NR$9,$9:$9,"&lt;="&amp;NR$9-1+SUMIFS(conditions!54:54,conditions!$8:$8,"&lt;="&amp;NR$9,conditions!$9:$9,"&gt;="&amp;NR$9))+IF(NR$9-1+SUMIFS(conditions!54:54,conditions!$8:$8,"&lt;="&amp;NR$9,conditions!$9:$9,"&gt;="&amp;NR$9)&gt;EOMONTH($U$9,11),(1+conditions!$U$34)*SUMIFS(34:34,$9:$9,"&gt;="&amp;$U$9,$9:$9,"&lt;="&amp;$U$9+NR$9-1+SUMIFS(conditions!54:54,conditions!$8:$8,"&lt;="&amp;NR$9,conditions!$9:$9,"&gt;="&amp;NR$9)-EOMONTH($U$9,11)),0))</f>
        <v>3642.1702652477998</v>
      </c>
      <c r="NS43" s="37">
        <f>IF(NS$9="",0,SUMIFS(34:34,$9:$9,"&gt;="&amp;NS$9,$9:$9,"&lt;="&amp;NS$9-1+SUMIFS(conditions!54:54,conditions!$8:$8,"&lt;="&amp;NS$9,conditions!$9:$9,"&gt;="&amp;NS$9))+IF(NS$9-1+SUMIFS(conditions!54:54,conditions!$8:$8,"&lt;="&amp;NS$9,conditions!$9:$9,"&gt;="&amp;NS$9)&gt;EOMONTH($U$9,11),(1+conditions!$U$34)*SUMIFS(34:34,$9:$9,"&gt;="&amp;$U$9,$9:$9,"&lt;="&amp;$U$9+NS$9-1+SUMIFS(conditions!54:54,conditions!$8:$8,"&lt;="&amp;NS$9,conditions!$9:$9,"&gt;="&amp;NS$9)-EOMONTH($U$9,11)),0))</f>
        <v>3580.6935101652002</v>
      </c>
      <c r="NT43" s="37">
        <f>IF(NT$9="",0,SUMIFS(34:34,$9:$9,"&gt;="&amp;NT$9,$9:$9,"&lt;="&amp;NT$9-1+SUMIFS(conditions!54:54,conditions!$8:$8,"&lt;="&amp;NT$9,conditions!$9:$9,"&gt;="&amp;NT$9))+IF(NT$9-1+SUMIFS(conditions!54:54,conditions!$8:$8,"&lt;="&amp;NT$9,conditions!$9:$9,"&gt;="&amp;NT$9)&gt;EOMONTH($U$9,11),(1+conditions!$U$34)*SUMIFS(34:34,$9:$9,"&gt;="&amp;$U$9,$9:$9,"&lt;="&amp;$U$9+NT$9-1+SUMIFS(conditions!54:54,conditions!$8:$8,"&lt;="&amp;NT$9,conditions!$9:$9,"&gt;="&amp;NT$9)-EOMONTH($U$9,11)),0))</f>
        <v>3623.5935101651999</v>
      </c>
      <c r="NU43" s="37">
        <f>IF(NU$9="",0,SUMIFS(34:34,$9:$9,"&gt;="&amp;NU$9,$9:$9,"&lt;="&amp;NU$9-1+SUMIFS(conditions!54:54,conditions!$8:$8,"&lt;="&amp;NU$9,conditions!$9:$9,"&gt;="&amp;NU$9))+IF(NU$9-1+SUMIFS(conditions!54:54,conditions!$8:$8,"&lt;="&amp;NU$9,conditions!$9:$9,"&gt;="&amp;NU$9)&gt;EOMONTH($U$9,11),(1+conditions!$U$34)*SUMIFS(34:34,$9:$9,"&gt;="&amp;$U$9,$9:$9,"&lt;="&amp;$U$9+NU$9-1+SUMIFS(conditions!54:54,conditions!$8:$8,"&lt;="&amp;NU$9,conditions!$9:$9,"&gt;="&amp;NU$9)-EOMONTH($U$9,11)),0))</f>
        <v>3666.4935101652</v>
      </c>
      <c r="NV43" s="37">
        <f t="shared" ref="NV43:NW47" si="65">NU43</f>
        <v>3666.4935101652</v>
      </c>
      <c r="NW43" s="37">
        <f t="shared" si="65"/>
        <v>3666.4935101652</v>
      </c>
    </row>
    <row r="44" spans="1:387" s="38" customFormat="1" ht="10.199999999999999" x14ac:dyDescent="0.2">
      <c r="A44" s="31"/>
      <c r="B44" s="31"/>
      <c r="C44" s="31"/>
      <c r="D44" s="31"/>
      <c r="E44" s="31"/>
      <c r="F44" s="31"/>
      <c r="G44" s="31" t="str">
        <f>G40</f>
        <v>товарные запасы на начало периода</v>
      </c>
      <c r="H44" s="31"/>
      <c r="I44" s="31"/>
      <c r="J44" s="31" t="str">
        <f>IF($G44="","",INDEX(KPI!$H$11:$H$121,SUMIFS(KPI!$E$11:$E$121,KPI!$F$11:$F$121,$G44)))</f>
        <v>тыс.руб.</v>
      </c>
      <c r="K44" s="31"/>
      <c r="L44" s="31"/>
      <c r="M44" s="31"/>
      <c r="N44" s="31" t="str">
        <f>structure!$G$13</f>
        <v>товарная категория 3</v>
      </c>
      <c r="O44" s="31"/>
      <c r="P44" s="31"/>
      <c r="Q44" s="31"/>
      <c r="R44" s="37"/>
      <c r="S44" s="31"/>
      <c r="T44" s="31"/>
      <c r="U44" s="37">
        <f>IF(U$9="",0,SUMIFS(35:35,$9:$9,"&gt;="&amp;U$9,$9:$9,"&lt;="&amp;U$9-1+SUMIFS(conditions!55:55,conditions!$8:$8,"&lt;="&amp;U$9,conditions!$9:$9,"&gt;="&amp;U$9))+IF(U$9-1+SUMIFS(conditions!55:55,conditions!$8:$8,"&lt;="&amp;U$9,conditions!$9:$9,"&gt;="&amp;U$9)&gt;EOMONTH($U$9,11),(1+conditions!$U$34)*SUMIFS(35:35,$9:$9,"&gt;="&amp;$U$9,$9:$9,"&lt;="&amp;$U$9+U$9-1+SUMIFS(conditions!55:55,conditions!$8:$8,"&lt;="&amp;U$9,conditions!$9:$9,"&gt;="&amp;U$9)-EOMONTH($U$9,11)),0))</f>
        <v>2256.8000000000002</v>
      </c>
      <c r="V44" s="37">
        <f>IF(V$9="",0,SUMIFS(35:35,$9:$9,"&gt;="&amp;V$9,$9:$9,"&lt;="&amp;V$9-1+SUMIFS(conditions!55:55,conditions!$8:$8,"&lt;="&amp;V$9,conditions!$9:$9,"&gt;="&amp;V$9))+IF(V$9-1+SUMIFS(conditions!55:55,conditions!$8:$8,"&lt;="&amp;V$9,conditions!$9:$9,"&gt;="&amp;V$9)&gt;EOMONTH($U$9,11),(1+conditions!$U$34)*SUMIFS(35:35,$9:$9,"&gt;="&amp;$U$9,$9:$9,"&lt;="&amp;$U$9+V$9-1+SUMIFS(conditions!55:55,conditions!$8:$8,"&lt;="&amp;V$9,conditions!$9:$9,"&gt;="&amp;V$9)-EOMONTH($U$9,11)),0))</f>
        <v>2223.2000000000003</v>
      </c>
      <c r="W44" s="37">
        <f>IF(W$9="",0,SUMIFS(35:35,$9:$9,"&gt;="&amp;W$9,$9:$9,"&lt;="&amp;W$9-1+SUMIFS(conditions!55:55,conditions!$8:$8,"&lt;="&amp;W$9,conditions!$9:$9,"&gt;="&amp;W$9))+IF(W$9-1+SUMIFS(conditions!55:55,conditions!$8:$8,"&lt;="&amp;W$9,conditions!$9:$9,"&gt;="&amp;W$9)&gt;EOMONTH($U$9,11),(1+conditions!$U$34)*SUMIFS(35:35,$9:$9,"&gt;="&amp;$U$9,$9:$9,"&lt;="&amp;$U$9+W$9-1+SUMIFS(conditions!55:55,conditions!$8:$8,"&lt;="&amp;W$9,conditions!$9:$9,"&gt;="&amp;W$9)-EOMONTH($U$9,11)),0))</f>
        <v>2217.6000000000004</v>
      </c>
      <c r="X44" s="37">
        <f>IF(X$9="",0,SUMIFS(35:35,$9:$9,"&gt;="&amp;X$9,$9:$9,"&lt;="&amp;X$9-1+SUMIFS(conditions!55:55,conditions!$8:$8,"&lt;="&amp;X$9,conditions!$9:$9,"&gt;="&amp;X$9))+IF(X$9-1+SUMIFS(conditions!55:55,conditions!$8:$8,"&lt;="&amp;X$9,conditions!$9:$9,"&gt;="&amp;X$9)&gt;EOMONTH($U$9,11),(1+conditions!$U$34)*SUMIFS(35:35,$9:$9,"&gt;="&amp;$U$9,$9:$9,"&lt;="&amp;$U$9+X$9-1+SUMIFS(conditions!55:55,conditions!$8:$8,"&lt;="&amp;X$9,conditions!$9:$9,"&gt;="&amp;X$9)-EOMONTH($U$9,11)),0))</f>
        <v>2211.7199999999998</v>
      </c>
      <c r="Y44" s="37">
        <f>IF(Y$9="",0,SUMIFS(35:35,$9:$9,"&gt;="&amp;Y$9,$9:$9,"&lt;="&amp;Y$9-1+SUMIFS(conditions!55:55,conditions!$8:$8,"&lt;="&amp;Y$9,conditions!$9:$9,"&gt;="&amp;Y$9))+IF(Y$9-1+SUMIFS(conditions!55:55,conditions!$8:$8,"&lt;="&amp;Y$9,conditions!$9:$9,"&gt;="&amp;Y$9)&gt;EOMONTH($U$9,11),(1+conditions!$U$34)*SUMIFS(35:35,$9:$9,"&gt;="&amp;$U$9,$9:$9,"&lt;="&amp;$U$9+Y$9-1+SUMIFS(conditions!55:55,conditions!$8:$8,"&lt;="&amp;Y$9,conditions!$9:$9,"&gt;="&amp;Y$9)-EOMONTH($U$9,11)),0))</f>
        <v>2205.8399999999997</v>
      </c>
      <c r="Z44" s="37">
        <f>IF(Z$9="",0,SUMIFS(35:35,$9:$9,"&gt;="&amp;Z$9,$9:$9,"&lt;="&amp;Z$9-1+SUMIFS(conditions!55:55,conditions!$8:$8,"&lt;="&amp;Z$9,conditions!$9:$9,"&gt;="&amp;Z$9))+IF(Z$9-1+SUMIFS(conditions!55:55,conditions!$8:$8,"&lt;="&amp;Z$9,conditions!$9:$9,"&gt;="&amp;Z$9)&gt;EOMONTH($U$9,11),(1+conditions!$U$34)*SUMIFS(35:35,$9:$9,"&gt;="&amp;$U$9,$9:$9,"&lt;="&amp;$U$9+Z$9-1+SUMIFS(conditions!55:55,conditions!$8:$8,"&lt;="&amp;Z$9,conditions!$9:$9,"&gt;="&amp;Z$9)-EOMONTH($U$9,11)),0))</f>
        <v>2199.9599999999996</v>
      </c>
      <c r="AA44" s="37">
        <f>IF(AA$9="",0,SUMIFS(35:35,$9:$9,"&gt;="&amp;AA$9,$9:$9,"&lt;="&amp;AA$9-1+SUMIFS(conditions!55:55,conditions!$8:$8,"&lt;="&amp;AA$9,conditions!$9:$9,"&gt;="&amp;AA$9))+IF(AA$9-1+SUMIFS(conditions!55:55,conditions!$8:$8,"&lt;="&amp;AA$9,conditions!$9:$9,"&gt;="&amp;AA$9)&gt;EOMONTH($U$9,11),(1+conditions!$U$34)*SUMIFS(35:35,$9:$9,"&gt;="&amp;$U$9,$9:$9,"&lt;="&amp;$U$9+AA$9-1+SUMIFS(conditions!55:55,conditions!$8:$8,"&lt;="&amp;AA$9,conditions!$9:$9,"&gt;="&amp;AA$9)-EOMONTH($U$9,11)),0))</f>
        <v>2227.6799999999994</v>
      </c>
      <c r="AB44" s="37">
        <f>IF(AB$9="",0,SUMIFS(35:35,$9:$9,"&gt;="&amp;AB$9,$9:$9,"&lt;="&amp;AB$9-1+SUMIFS(conditions!55:55,conditions!$8:$8,"&lt;="&amp;AB$9,conditions!$9:$9,"&gt;="&amp;AB$9))+IF(AB$9-1+SUMIFS(conditions!55:55,conditions!$8:$8,"&lt;="&amp;AB$9,conditions!$9:$9,"&gt;="&amp;AB$9)&gt;EOMONTH($U$9,11),(1+conditions!$U$34)*SUMIFS(35:35,$9:$9,"&gt;="&amp;$U$9,$9:$9,"&lt;="&amp;$U$9+AB$9-1+SUMIFS(conditions!55:55,conditions!$8:$8,"&lt;="&amp;AB$9,conditions!$9:$9,"&gt;="&amp;AB$9)-EOMONTH($U$9,11)),0))</f>
        <v>2227.6799999999994</v>
      </c>
      <c r="AC44" s="37">
        <f>IF(AC$9="",0,SUMIFS(35:35,$9:$9,"&gt;="&amp;AC$9,$9:$9,"&lt;="&amp;AC$9-1+SUMIFS(conditions!55:55,conditions!$8:$8,"&lt;="&amp;AC$9,conditions!$9:$9,"&gt;="&amp;AC$9))+IF(AC$9-1+SUMIFS(conditions!55:55,conditions!$8:$8,"&lt;="&amp;AC$9,conditions!$9:$9,"&gt;="&amp;AC$9)&gt;EOMONTH($U$9,11),(1+conditions!$U$34)*SUMIFS(35:35,$9:$9,"&gt;="&amp;$U$9,$9:$9,"&lt;="&amp;$U$9+AC$9-1+SUMIFS(conditions!55:55,conditions!$8:$8,"&lt;="&amp;AC$9,conditions!$9:$9,"&gt;="&amp;AC$9)-EOMONTH($U$9,11)),0))</f>
        <v>2194.0799999999995</v>
      </c>
      <c r="AD44" s="37">
        <f>IF(AD$9="",0,SUMIFS(35:35,$9:$9,"&gt;="&amp;AD$9,$9:$9,"&lt;="&amp;AD$9-1+SUMIFS(conditions!55:55,conditions!$8:$8,"&lt;="&amp;AD$9,conditions!$9:$9,"&gt;="&amp;AD$9))+IF(AD$9-1+SUMIFS(conditions!55:55,conditions!$8:$8,"&lt;="&amp;AD$9,conditions!$9:$9,"&gt;="&amp;AD$9)&gt;EOMONTH($U$9,11),(1+conditions!$U$34)*SUMIFS(35:35,$9:$9,"&gt;="&amp;$U$9,$9:$9,"&lt;="&amp;$U$9+AD$9-1+SUMIFS(conditions!55:55,conditions!$8:$8,"&lt;="&amp;AD$9,conditions!$9:$9,"&gt;="&amp;AD$9)-EOMONTH($U$9,11)),0))</f>
        <v>2188.1999999999994</v>
      </c>
      <c r="AE44" s="37">
        <f>IF(AE$9="",0,SUMIFS(35:35,$9:$9,"&gt;="&amp;AE$9,$9:$9,"&lt;="&amp;AE$9-1+SUMIFS(conditions!55:55,conditions!$8:$8,"&lt;="&amp;AE$9,conditions!$9:$9,"&gt;="&amp;AE$9))+IF(AE$9-1+SUMIFS(conditions!55:55,conditions!$8:$8,"&lt;="&amp;AE$9,conditions!$9:$9,"&gt;="&amp;AE$9)&gt;EOMONTH($U$9,11),(1+conditions!$U$34)*SUMIFS(35:35,$9:$9,"&gt;="&amp;$U$9,$9:$9,"&lt;="&amp;$U$9+AE$9-1+SUMIFS(conditions!55:55,conditions!$8:$8,"&lt;="&amp;AE$9,conditions!$9:$9,"&gt;="&amp;AE$9)-EOMONTH($U$9,11)),0))</f>
        <v>2182.3199999999993</v>
      </c>
      <c r="AF44" s="37">
        <f>IF(AF$9="",0,SUMIFS(35:35,$9:$9,"&gt;="&amp;AF$9,$9:$9,"&lt;="&amp;AF$9-1+SUMIFS(conditions!55:55,conditions!$8:$8,"&lt;="&amp;AF$9,conditions!$9:$9,"&gt;="&amp;AF$9))+IF(AF$9-1+SUMIFS(conditions!55:55,conditions!$8:$8,"&lt;="&amp;AF$9,conditions!$9:$9,"&gt;="&amp;AF$9)&gt;EOMONTH($U$9,11),(1+conditions!$U$34)*SUMIFS(35:35,$9:$9,"&gt;="&amp;$U$9,$9:$9,"&lt;="&amp;$U$9+AF$9-1+SUMIFS(conditions!55:55,conditions!$8:$8,"&lt;="&amp;AF$9,conditions!$9:$9,"&gt;="&amp;AF$9)-EOMONTH($U$9,11)),0))</f>
        <v>2176.4399999999991</v>
      </c>
      <c r="AG44" s="37">
        <f>IF(AG$9="",0,SUMIFS(35:35,$9:$9,"&gt;="&amp;AG$9,$9:$9,"&lt;="&amp;AG$9-1+SUMIFS(conditions!55:55,conditions!$8:$8,"&lt;="&amp;AG$9,conditions!$9:$9,"&gt;="&amp;AG$9))+IF(AG$9-1+SUMIFS(conditions!55:55,conditions!$8:$8,"&lt;="&amp;AG$9,conditions!$9:$9,"&gt;="&amp;AG$9)&gt;EOMONTH($U$9,11),(1+conditions!$U$34)*SUMIFS(35:35,$9:$9,"&gt;="&amp;$U$9,$9:$9,"&lt;="&amp;$U$9+AG$9-1+SUMIFS(conditions!55:55,conditions!$8:$8,"&lt;="&amp;AG$9,conditions!$9:$9,"&gt;="&amp;AG$9)-EOMONTH($U$9,11)),0))</f>
        <v>2170.5599999999995</v>
      </c>
      <c r="AH44" s="37">
        <f>IF(AH$9="",0,SUMIFS(35:35,$9:$9,"&gt;="&amp;AH$9,$9:$9,"&lt;="&amp;AH$9-1+SUMIFS(conditions!55:55,conditions!$8:$8,"&lt;="&amp;AH$9,conditions!$9:$9,"&gt;="&amp;AH$9))+IF(AH$9-1+SUMIFS(conditions!55:55,conditions!$8:$8,"&lt;="&amp;AH$9,conditions!$9:$9,"&gt;="&amp;AH$9)&gt;EOMONTH($U$9,11),(1+conditions!$U$34)*SUMIFS(35:35,$9:$9,"&gt;="&amp;$U$9,$9:$9,"&lt;="&amp;$U$9+AH$9-1+SUMIFS(conditions!55:55,conditions!$8:$8,"&lt;="&amp;AH$9,conditions!$9:$9,"&gt;="&amp;AH$9)-EOMONTH($U$9,11)),0))</f>
        <v>2198.2799999999993</v>
      </c>
      <c r="AI44" s="37">
        <f>IF(AI$9="",0,SUMIFS(35:35,$9:$9,"&gt;="&amp;AI$9,$9:$9,"&lt;="&amp;AI$9-1+SUMIFS(conditions!55:55,conditions!$8:$8,"&lt;="&amp;AI$9,conditions!$9:$9,"&gt;="&amp;AI$9))+IF(AI$9-1+SUMIFS(conditions!55:55,conditions!$8:$8,"&lt;="&amp;AI$9,conditions!$9:$9,"&gt;="&amp;AI$9)&gt;EOMONTH($U$9,11),(1+conditions!$U$34)*SUMIFS(35:35,$9:$9,"&gt;="&amp;$U$9,$9:$9,"&lt;="&amp;$U$9+AI$9-1+SUMIFS(conditions!55:55,conditions!$8:$8,"&lt;="&amp;AI$9,conditions!$9:$9,"&gt;="&amp;AI$9)-EOMONTH($U$9,11)),0))</f>
        <v>2198.2799999999993</v>
      </c>
      <c r="AJ44" s="37">
        <f>IF(AJ$9="",0,SUMIFS(35:35,$9:$9,"&gt;="&amp;AJ$9,$9:$9,"&lt;="&amp;AJ$9-1+SUMIFS(conditions!55:55,conditions!$8:$8,"&lt;="&amp;AJ$9,conditions!$9:$9,"&gt;="&amp;AJ$9))+IF(AJ$9-1+SUMIFS(conditions!55:55,conditions!$8:$8,"&lt;="&amp;AJ$9,conditions!$9:$9,"&gt;="&amp;AJ$9)&gt;EOMONTH($U$9,11),(1+conditions!$U$34)*SUMIFS(35:35,$9:$9,"&gt;="&amp;$U$9,$9:$9,"&lt;="&amp;$U$9+AJ$9-1+SUMIFS(conditions!55:55,conditions!$8:$8,"&lt;="&amp;AJ$9,conditions!$9:$9,"&gt;="&amp;AJ$9)-EOMONTH($U$9,11)),0))</f>
        <v>2164.6799999999994</v>
      </c>
      <c r="AK44" s="37">
        <f>IF(AK$9="",0,SUMIFS(35:35,$9:$9,"&gt;="&amp;AK$9,$9:$9,"&lt;="&amp;AK$9-1+SUMIFS(conditions!55:55,conditions!$8:$8,"&lt;="&amp;AK$9,conditions!$9:$9,"&gt;="&amp;AK$9))+IF(AK$9-1+SUMIFS(conditions!55:55,conditions!$8:$8,"&lt;="&amp;AK$9,conditions!$9:$9,"&gt;="&amp;AK$9)&gt;EOMONTH($U$9,11),(1+conditions!$U$34)*SUMIFS(35:35,$9:$9,"&gt;="&amp;$U$9,$9:$9,"&lt;="&amp;$U$9+AK$9-1+SUMIFS(conditions!55:55,conditions!$8:$8,"&lt;="&amp;AK$9,conditions!$9:$9,"&gt;="&amp;AK$9)-EOMONTH($U$9,11)),0))</f>
        <v>2158.7999999999997</v>
      </c>
      <c r="AL44" s="37">
        <f>IF(AL$9="",0,SUMIFS(35:35,$9:$9,"&gt;="&amp;AL$9,$9:$9,"&lt;="&amp;AL$9-1+SUMIFS(conditions!55:55,conditions!$8:$8,"&lt;="&amp;AL$9,conditions!$9:$9,"&gt;="&amp;AL$9))+IF(AL$9-1+SUMIFS(conditions!55:55,conditions!$8:$8,"&lt;="&amp;AL$9,conditions!$9:$9,"&gt;="&amp;AL$9)&gt;EOMONTH($U$9,11),(1+conditions!$U$34)*SUMIFS(35:35,$9:$9,"&gt;="&amp;$U$9,$9:$9,"&lt;="&amp;$U$9+AL$9-1+SUMIFS(conditions!55:55,conditions!$8:$8,"&lt;="&amp;AL$9,conditions!$9:$9,"&gt;="&amp;AL$9)-EOMONTH($U$9,11)),0))</f>
        <v>2152.9199999999996</v>
      </c>
      <c r="AM44" s="37">
        <f>IF(AM$9="",0,SUMIFS(35:35,$9:$9,"&gt;="&amp;AM$9,$9:$9,"&lt;="&amp;AM$9-1+SUMIFS(conditions!55:55,conditions!$8:$8,"&lt;="&amp;AM$9,conditions!$9:$9,"&gt;="&amp;AM$9))+IF(AM$9-1+SUMIFS(conditions!55:55,conditions!$8:$8,"&lt;="&amp;AM$9,conditions!$9:$9,"&gt;="&amp;AM$9)&gt;EOMONTH($U$9,11),(1+conditions!$U$34)*SUMIFS(35:35,$9:$9,"&gt;="&amp;$U$9,$9:$9,"&lt;="&amp;$U$9+AM$9-1+SUMIFS(conditions!55:55,conditions!$8:$8,"&lt;="&amp;AM$9,conditions!$9:$9,"&gt;="&amp;AM$9)-EOMONTH($U$9,11)),0))</f>
        <v>2147.0399999999995</v>
      </c>
      <c r="AN44" s="37">
        <f>IF(AN$9="",0,SUMIFS(35:35,$9:$9,"&gt;="&amp;AN$9,$9:$9,"&lt;="&amp;AN$9-1+SUMIFS(conditions!55:55,conditions!$8:$8,"&lt;="&amp;AN$9,conditions!$9:$9,"&gt;="&amp;AN$9))+IF(AN$9-1+SUMIFS(conditions!55:55,conditions!$8:$8,"&lt;="&amp;AN$9,conditions!$9:$9,"&gt;="&amp;AN$9)&gt;EOMONTH($U$9,11),(1+conditions!$U$34)*SUMIFS(35:35,$9:$9,"&gt;="&amp;$U$9,$9:$9,"&lt;="&amp;$U$9+AN$9-1+SUMIFS(conditions!55:55,conditions!$8:$8,"&lt;="&amp;AN$9,conditions!$9:$9,"&gt;="&amp;AN$9)-EOMONTH($U$9,11)),0))</f>
        <v>2141.1599999999994</v>
      </c>
      <c r="AO44" s="37">
        <f>IF(AO$9="",0,SUMIFS(35:35,$9:$9,"&gt;="&amp;AO$9,$9:$9,"&lt;="&amp;AO$9-1+SUMIFS(conditions!55:55,conditions!$8:$8,"&lt;="&amp;AO$9,conditions!$9:$9,"&gt;="&amp;AO$9))+IF(AO$9-1+SUMIFS(conditions!55:55,conditions!$8:$8,"&lt;="&amp;AO$9,conditions!$9:$9,"&gt;="&amp;AO$9)&gt;EOMONTH($U$9,11),(1+conditions!$U$34)*SUMIFS(35:35,$9:$9,"&gt;="&amp;$U$9,$9:$9,"&lt;="&amp;$U$9+AO$9-1+SUMIFS(conditions!55:55,conditions!$8:$8,"&lt;="&amp;AO$9,conditions!$9:$9,"&gt;="&amp;AO$9)-EOMONTH($U$9,11)),0))</f>
        <v>2168.8799999999992</v>
      </c>
      <c r="AP44" s="37">
        <f>IF(AP$9="",0,SUMIFS(35:35,$9:$9,"&gt;="&amp;AP$9,$9:$9,"&lt;="&amp;AP$9-1+SUMIFS(conditions!55:55,conditions!$8:$8,"&lt;="&amp;AP$9,conditions!$9:$9,"&gt;="&amp;AP$9))+IF(AP$9-1+SUMIFS(conditions!55:55,conditions!$8:$8,"&lt;="&amp;AP$9,conditions!$9:$9,"&gt;="&amp;AP$9)&gt;EOMONTH($U$9,11),(1+conditions!$U$34)*SUMIFS(35:35,$9:$9,"&gt;="&amp;$U$9,$9:$9,"&lt;="&amp;$U$9+AP$9-1+SUMIFS(conditions!55:55,conditions!$8:$8,"&lt;="&amp;AP$9,conditions!$9:$9,"&gt;="&amp;AP$9)-EOMONTH($U$9,11)),0))</f>
        <v>2168.8799999999992</v>
      </c>
      <c r="AQ44" s="37">
        <f>IF(AQ$9="",0,SUMIFS(35:35,$9:$9,"&gt;="&amp;AQ$9,$9:$9,"&lt;="&amp;AQ$9-1+SUMIFS(conditions!55:55,conditions!$8:$8,"&lt;="&amp;AQ$9,conditions!$9:$9,"&gt;="&amp;AQ$9))+IF(AQ$9-1+SUMIFS(conditions!55:55,conditions!$8:$8,"&lt;="&amp;AQ$9,conditions!$9:$9,"&gt;="&amp;AQ$9)&gt;EOMONTH($U$9,11),(1+conditions!$U$34)*SUMIFS(35:35,$9:$9,"&gt;="&amp;$U$9,$9:$9,"&lt;="&amp;$U$9+AQ$9-1+SUMIFS(conditions!55:55,conditions!$8:$8,"&lt;="&amp;AQ$9,conditions!$9:$9,"&gt;="&amp;AQ$9)-EOMONTH($U$9,11)),0))</f>
        <v>2135.2799999999997</v>
      </c>
      <c r="AR44" s="37">
        <f>IF(AR$9="",0,SUMIFS(35:35,$9:$9,"&gt;="&amp;AR$9,$9:$9,"&lt;="&amp;AR$9-1+SUMIFS(conditions!55:55,conditions!$8:$8,"&lt;="&amp;AR$9,conditions!$9:$9,"&gt;="&amp;AR$9))+IF(AR$9-1+SUMIFS(conditions!55:55,conditions!$8:$8,"&lt;="&amp;AR$9,conditions!$9:$9,"&gt;="&amp;AR$9)&gt;EOMONTH($U$9,11),(1+conditions!$U$34)*SUMIFS(35:35,$9:$9,"&gt;="&amp;$U$9,$9:$9,"&lt;="&amp;$U$9+AR$9-1+SUMIFS(conditions!55:55,conditions!$8:$8,"&lt;="&amp;AR$9,conditions!$9:$9,"&gt;="&amp;AR$9)-EOMONTH($U$9,11)),0))</f>
        <v>2129.3999999999996</v>
      </c>
      <c r="AS44" s="37">
        <f>IF(AS$9="",0,SUMIFS(35:35,$9:$9,"&gt;="&amp;AS$9,$9:$9,"&lt;="&amp;AS$9-1+SUMIFS(conditions!55:55,conditions!$8:$8,"&lt;="&amp;AS$9,conditions!$9:$9,"&gt;="&amp;AS$9))+IF(AS$9-1+SUMIFS(conditions!55:55,conditions!$8:$8,"&lt;="&amp;AS$9,conditions!$9:$9,"&gt;="&amp;AS$9)&gt;EOMONTH($U$9,11),(1+conditions!$U$34)*SUMIFS(35:35,$9:$9,"&gt;="&amp;$U$9,$9:$9,"&lt;="&amp;$U$9+AS$9-1+SUMIFS(conditions!55:55,conditions!$8:$8,"&lt;="&amp;AS$9,conditions!$9:$9,"&gt;="&amp;AS$9)-EOMONTH($U$9,11)),0))</f>
        <v>2123.52</v>
      </c>
      <c r="AT44" s="37">
        <f>IF(AT$9="",0,SUMIFS(35:35,$9:$9,"&gt;="&amp;AT$9,$9:$9,"&lt;="&amp;AT$9-1+SUMIFS(conditions!55:55,conditions!$8:$8,"&lt;="&amp;AT$9,conditions!$9:$9,"&gt;="&amp;AT$9))+IF(AT$9-1+SUMIFS(conditions!55:55,conditions!$8:$8,"&lt;="&amp;AT$9,conditions!$9:$9,"&gt;="&amp;AT$9)&gt;EOMONTH($U$9,11),(1+conditions!$U$34)*SUMIFS(35:35,$9:$9,"&gt;="&amp;$U$9,$9:$9,"&lt;="&amp;$U$9+AT$9-1+SUMIFS(conditions!55:55,conditions!$8:$8,"&lt;="&amp;AT$9,conditions!$9:$9,"&gt;="&amp;AT$9)-EOMONTH($U$9,11)),0))</f>
        <v>2117.64</v>
      </c>
      <c r="AU44" s="37">
        <f>IF(AU$9="",0,SUMIFS(35:35,$9:$9,"&gt;="&amp;AU$9,$9:$9,"&lt;="&amp;AU$9-1+SUMIFS(conditions!55:55,conditions!$8:$8,"&lt;="&amp;AU$9,conditions!$9:$9,"&gt;="&amp;AU$9))+IF(AU$9-1+SUMIFS(conditions!55:55,conditions!$8:$8,"&lt;="&amp;AU$9,conditions!$9:$9,"&gt;="&amp;AU$9)&gt;EOMONTH($U$9,11),(1+conditions!$U$34)*SUMIFS(35:35,$9:$9,"&gt;="&amp;$U$9,$9:$9,"&lt;="&amp;$U$9+AU$9-1+SUMIFS(conditions!55:55,conditions!$8:$8,"&lt;="&amp;AU$9,conditions!$9:$9,"&gt;="&amp;AU$9)-EOMONTH($U$9,11)),0))</f>
        <v>2111.7599999999998</v>
      </c>
      <c r="AV44" s="37">
        <f>IF(AV$9="",0,SUMIFS(35:35,$9:$9,"&gt;="&amp;AV$9,$9:$9,"&lt;="&amp;AV$9-1+SUMIFS(conditions!55:55,conditions!$8:$8,"&lt;="&amp;AV$9,conditions!$9:$9,"&gt;="&amp;AV$9))+IF(AV$9-1+SUMIFS(conditions!55:55,conditions!$8:$8,"&lt;="&amp;AV$9,conditions!$9:$9,"&gt;="&amp;AV$9)&gt;EOMONTH($U$9,11),(1+conditions!$U$34)*SUMIFS(35:35,$9:$9,"&gt;="&amp;$U$9,$9:$9,"&lt;="&amp;$U$9+AV$9-1+SUMIFS(conditions!55:55,conditions!$8:$8,"&lt;="&amp;AV$9,conditions!$9:$9,"&gt;="&amp;AV$9)-EOMONTH($U$9,11)),0))</f>
        <v>2139.4799999999996</v>
      </c>
      <c r="AW44" s="37">
        <f>IF(AW$9="",0,SUMIFS(35:35,$9:$9,"&gt;="&amp;AW$9,$9:$9,"&lt;="&amp;AW$9-1+SUMIFS(conditions!55:55,conditions!$8:$8,"&lt;="&amp;AW$9,conditions!$9:$9,"&gt;="&amp;AW$9))+IF(AW$9-1+SUMIFS(conditions!55:55,conditions!$8:$8,"&lt;="&amp;AW$9,conditions!$9:$9,"&gt;="&amp;AW$9)&gt;EOMONTH($U$9,11),(1+conditions!$U$34)*SUMIFS(35:35,$9:$9,"&gt;="&amp;$U$9,$9:$9,"&lt;="&amp;$U$9+AW$9-1+SUMIFS(conditions!55:55,conditions!$8:$8,"&lt;="&amp;AW$9,conditions!$9:$9,"&gt;="&amp;AW$9)-EOMONTH($U$9,11)),0))</f>
        <v>2139.4799999999996</v>
      </c>
      <c r="AX44" s="37">
        <f>IF(AX$9="",0,SUMIFS(35:35,$9:$9,"&gt;="&amp;AX$9,$9:$9,"&lt;="&amp;AX$9-1+SUMIFS(conditions!55:55,conditions!$8:$8,"&lt;="&amp;AX$9,conditions!$9:$9,"&gt;="&amp;AX$9))+IF(AX$9-1+SUMIFS(conditions!55:55,conditions!$8:$8,"&lt;="&amp;AX$9,conditions!$9:$9,"&gt;="&amp;AX$9)&gt;EOMONTH($U$9,11),(1+conditions!$U$34)*SUMIFS(35:35,$9:$9,"&gt;="&amp;$U$9,$9:$9,"&lt;="&amp;$U$9+AX$9-1+SUMIFS(conditions!55:55,conditions!$8:$8,"&lt;="&amp;AX$9,conditions!$9:$9,"&gt;="&amp;AX$9)-EOMONTH($U$9,11)),0))</f>
        <v>2105.88</v>
      </c>
      <c r="AY44" s="37">
        <f>IF(AY$9="",0,SUMIFS(35:35,$9:$9,"&gt;="&amp;AY$9,$9:$9,"&lt;="&amp;AY$9-1+SUMIFS(conditions!55:55,conditions!$8:$8,"&lt;="&amp;AY$9,conditions!$9:$9,"&gt;="&amp;AY$9))+IF(AY$9-1+SUMIFS(conditions!55:55,conditions!$8:$8,"&lt;="&amp;AY$9,conditions!$9:$9,"&gt;="&amp;AY$9)&gt;EOMONTH($U$9,11),(1+conditions!$U$34)*SUMIFS(35:35,$9:$9,"&gt;="&amp;$U$9,$9:$9,"&lt;="&amp;$U$9+AY$9-1+SUMIFS(conditions!55:55,conditions!$8:$8,"&lt;="&amp;AY$9,conditions!$9:$9,"&gt;="&amp;AY$9)-EOMONTH($U$9,11)),0))</f>
        <v>2100</v>
      </c>
      <c r="AZ44" s="37">
        <f>IF(AZ$9="",0,SUMIFS(35:35,$9:$9,"&gt;="&amp;AZ$9,$9:$9,"&lt;="&amp;AZ$9-1+SUMIFS(conditions!55:55,conditions!$8:$8,"&lt;="&amp;AZ$9,conditions!$9:$9,"&gt;="&amp;AZ$9))+IF(AZ$9-1+SUMIFS(conditions!55:55,conditions!$8:$8,"&lt;="&amp;AZ$9,conditions!$9:$9,"&gt;="&amp;AZ$9)&gt;EOMONTH($U$9,11),(1+conditions!$U$34)*SUMIFS(35:35,$9:$9,"&gt;="&amp;$U$9,$9:$9,"&lt;="&amp;$U$9+AZ$9-1+SUMIFS(conditions!55:55,conditions!$8:$8,"&lt;="&amp;AZ$9,conditions!$9:$9,"&gt;="&amp;AZ$9)-EOMONTH($U$9,11)),0))</f>
        <v>2094.1200000000003</v>
      </c>
      <c r="BA44" s="37">
        <f>IF(BA$9="",0,SUMIFS(35:35,$9:$9,"&gt;="&amp;BA$9,$9:$9,"&lt;="&amp;BA$9-1+SUMIFS(conditions!55:55,conditions!$8:$8,"&lt;="&amp;BA$9,conditions!$9:$9,"&gt;="&amp;BA$9))+IF(BA$9-1+SUMIFS(conditions!55:55,conditions!$8:$8,"&lt;="&amp;BA$9,conditions!$9:$9,"&gt;="&amp;BA$9)&gt;EOMONTH($U$9,11),(1+conditions!$U$34)*SUMIFS(35:35,$9:$9,"&gt;="&amp;$U$9,$9:$9,"&lt;="&amp;$U$9+BA$9-1+SUMIFS(conditions!55:55,conditions!$8:$8,"&lt;="&amp;BA$9,conditions!$9:$9,"&gt;="&amp;BA$9)-EOMONTH($U$9,11)),0))</f>
        <v>2079.84</v>
      </c>
      <c r="BB44" s="37">
        <f>IF(BB$9="",0,SUMIFS(35:35,$9:$9,"&gt;="&amp;BB$9,$9:$9,"&lt;="&amp;BB$9-1+SUMIFS(conditions!55:55,conditions!$8:$8,"&lt;="&amp;BB$9,conditions!$9:$9,"&gt;="&amp;BB$9))+IF(BB$9-1+SUMIFS(conditions!55:55,conditions!$8:$8,"&lt;="&amp;BB$9,conditions!$9:$9,"&gt;="&amp;BB$9)&gt;EOMONTH($U$9,11),(1+conditions!$U$34)*SUMIFS(35:35,$9:$9,"&gt;="&amp;$U$9,$9:$9,"&lt;="&amp;$U$9+BB$9-1+SUMIFS(conditions!55:55,conditions!$8:$8,"&lt;="&amp;BB$9,conditions!$9:$9,"&gt;="&amp;BB$9)-EOMONTH($U$9,11)),0))</f>
        <v>2065.5600000000004</v>
      </c>
      <c r="BC44" s="37">
        <f>IF(BC$9="",0,SUMIFS(35:35,$9:$9,"&gt;="&amp;BC$9,$9:$9,"&lt;="&amp;BC$9-1+SUMIFS(conditions!55:55,conditions!$8:$8,"&lt;="&amp;BC$9,conditions!$9:$9,"&gt;="&amp;BC$9))+IF(BC$9-1+SUMIFS(conditions!55:55,conditions!$8:$8,"&lt;="&amp;BC$9,conditions!$9:$9,"&gt;="&amp;BC$9)&gt;EOMONTH($U$9,11),(1+conditions!$U$34)*SUMIFS(35:35,$9:$9,"&gt;="&amp;$U$9,$9:$9,"&lt;="&amp;$U$9+BC$9-1+SUMIFS(conditions!55:55,conditions!$8:$8,"&lt;="&amp;BC$9,conditions!$9:$9,"&gt;="&amp;BC$9)-EOMONTH($U$9,11)),0))</f>
        <v>2098.8240000000005</v>
      </c>
      <c r="BD44" s="37">
        <f>IF(BD$9="",0,SUMIFS(35:35,$9:$9,"&gt;="&amp;BD$9,$9:$9,"&lt;="&amp;BD$9-1+SUMIFS(conditions!55:55,conditions!$8:$8,"&lt;="&amp;BD$9,conditions!$9:$9,"&gt;="&amp;BD$9))+IF(BD$9-1+SUMIFS(conditions!55:55,conditions!$8:$8,"&lt;="&amp;BD$9,conditions!$9:$9,"&gt;="&amp;BD$9)&gt;EOMONTH($U$9,11),(1+conditions!$U$34)*SUMIFS(35:35,$9:$9,"&gt;="&amp;$U$9,$9:$9,"&lt;="&amp;$U$9+BD$9-1+SUMIFS(conditions!55:55,conditions!$8:$8,"&lt;="&amp;BD$9,conditions!$9:$9,"&gt;="&amp;BD$9)-EOMONTH($U$9,11)),0))</f>
        <v>2098.8240000000005</v>
      </c>
      <c r="BE44" s="37">
        <f>IF(BE$9="",0,SUMIFS(35:35,$9:$9,"&gt;="&amp;BE$9,$9:$9,"&lt;="&amp;BE$9-1+SUMIFS(conditions!55:55,conditions!$8:$8,"&lt;="&amp;BE$9,conditions!$9:$9,"&gt;="&amp;BE$9))+IF(BE$9-1+SUMIFS(conditions!55:55,conditions!$8:$8,"&lt;="&amp;BE$9,conditions!$9:$9,"&gt;="&amp;BE$9)&gt;EOMONTH($U$9,11),(1+conditions!$U$34)*SUMIFS(35:35,$9:$9,"&gt;="&amp;$U$9,$9:$9,"&lt;="&amp;$U$9+BE$9-1+SUMIFS(conditions!55:55,conditions!$8:$8,"&lt;="&amp;BE$9,conditions!$9:$9,"&gt;="&amp;BE$9)-EOMONTH($U$9,11)),0))</f>
        <v>2056.8240000000005</v>
      </c>
      <c r="BF44" s="37">
        <f>IF(BF$9="",0,SUMIFS(35:35,$9:$9,"&gt;="&amp;BF$9,$9:$9,"&lt;="&amp;BF$9-1+SUMIFS(conditions!55:55,conditions!$8:$8,"&lt;="&amp;BF$9,conditions!$9:$9,"&gt;="&amp;BF$9))+IF(BF$9-1+SUMIFS(conditions!55:55,conditions!$8:$8,"&lt;="&amp;BF$9,conditions!$9:$9,"&gt;="&amp;BF$9)&gt;EOMONTH($U$9,11),(1+conditions!$U$34)*SUMIFS(35:35,$9:$9,"&gt;="&amp;$U$9,$9:$9,"&lt;="&amp;$U$9+BF$9-1+SUMIFS(conditions!55:55,conditions!$8:$8,"&lt;="&amp;BF$9,conditions!$9:$9,"&gt;="&amp;BF$9)-EOMONTH($U$9,11)),0))</f>
        <v>2048.0880000000006</v>
      </c>
      <c r="BG44" s="37">
        <f>IF(BG$9="",0,SUMIFS(35:35,$9:$9,"&gt;="&amp;BG$9,$9:$9,"&lt;="&amp;BG$9-1+SUMIFS(conditions!55:55,conditions!$8:$8,"&lt;="&amp;BG$9,conditions!$9:$9,"&gt;="&amp;BG$9))+IF(BG$9-1+SUMIFS(conditions!55:55,conditions!$8:$8,"&lt;="&amp;BG$9,conditions!$9:$9,"&gt;="&amp;BG$9)&gt;EOMONTH($U$9,11),(1+conditions!$U$34)*SUMIFS(35:35,$9:$9,"&gt;="&amp;$U$9,$9:$9,"&lt;="&amp;$U$9+BG$9-1+SUMIFS(conditions!55:55,conditions!$8:$8,"&lt;="&amp;BG$9,conditions!$9:$9,"&gt;="&amp;BG$9)-EOMONTH($U$9,11)),0))</f>
        <v>2039.3520000000003</v>
      </c>
      <c r="BH44" s="37">
        <f>IF(BH$9="",0,SUMIFS(35:35,$9:$9,"&gt;="&amp;BH$9,$9:$9,"&lt;="&amp;BH$9-1+SUMIFS(conditions!55:55,conditions!$8:$8,"&lt;="&amp;BH$9,conditions!$9:$9,"&gt;="&amp;BH$9))+IF(BH$9-1+SUMIFS(conditions!55:55,conditions!$8:$8,"&lt;="&amp;BH$9,conditions!$9:$9,"&gt;="&amp;BH$9)&gt;EOMONTH($U$9,11),(1+conditions!$U$34)*SUMIFS(35:35,$9:$9,"&gt;="&amp;$U$9,$9:$9,"&lt;="&amp;$U$9+BH$9-1+SUMIFS(conditions!55:55,conditions!$8:$8,"&lt;="&amp;BH$9,conditions!$9:$9,"&gt;="&amp;BH$9)-EOMONTH($U$9,11)),0))</f>
        <v>2030.6160000000002</v>
      </c>
      <c r="BI44" s="37">
        <f>IF(BI$9="",0,SUMIFS(35:35,$9:$9,"&gt;="&amp;BI$9,$9:$9,"&lt;="&amp;BI$9-1+SUMIFS(conditions!55:55,conditions!$8:$8,"&lt;="&amp;BI$9,conditions!$9:$9,"&gt;="&amp;BI$9))+IF(BI$9-1+SUMIFS(conditions!55:55,conditions!$8:$8,"&lt;="&amp;BI$9,conditions!$9:$9,"&gt;="&amp;BI$9)&gt;EOMONTH($U$9,11),(1+conditions!$U$34)*SUMIFS(35:35,$9:$9,"&gt;="&amp;$U$9,$9:$9,"&lt;="&amp;$U$9+BI$9-1+SUMIFS(conditions!55:55,conditions!$8:$8,"&lt;="&amp;BI$9,conditions!$9:$9,"&gt;="&amp;BI$9)-EOMONTH($U$9,11)),0))</f>
        <v>2021.88</v>
      </c>
      <c r="BJ44" s="37">
        <f>IF(BJ$9="",0,SUMIFS(35:35,$9:$9,"&gt;="&amp;BJ$9,$9:$9,"&lt;="&amp;BJ$9-1+SUMIFS(conditions!55:55,conditions!$8:$8,"&lt;="&amp;BJ$9,conditions!$9:$9,"&gt;="&amp;BJ$9))+IF(BJ$9-1+SUMIFS(conditions!55:55,conditions!$8:$8,"&lt;="&amp;BJ$9,conditions!$9:$9,"&gt;="&amp;BJ$9)&gt;EOMONTH($U$9,11),(1+conditions!$U$34)*SUMIFS(35:35,$9:$9,"&gt;="&amp;$U$9,$9:$9,"&lt;="&amp;$U$9+BJ$9-1+SUMIFS(conditions!55:55,conditions!$8:$8,"&lt;="&amp;BJ$9,conditions!$9:$9,"&gt;="&amp;BJ$9)-EOMONTH($U$9,11)),0))</f>
        <v>2055.1440000000002</v>
      </c>
      <c r="BK44" s="37">
        <f>IF(BK$9="",0,SUMIFS(35:35,$9:$9,"&gt;="&amp;BK$9,$9:$9,"&lt;="&amp;BK$9-1+SUMIFS(conditions!55:55,conditions!$8:$8,"&lt;="&amp;BK$9,conditions!$9:$9,"&gt;="&amp;BK$9))+IF(BK$9-1+SUMIFS(conditions!55:55,conditions!$8:$8,"&lt;="&amp;BK$9,conditions!$9:$9,"&gt;="&amp;BK$9)&gt;EOMONTH($U$9,11),(1+conditions!$U$34)*SUMIFS(35:35,$9:$9,"&gt;="&amp;$U$9,$9:$9,"&lt;="&amp;$U$9+BK$9-1+SUMIFS(conditions!55:55,conditions!$8:$8,"&lt;="&amp;BK$9,conditions!$9:$9,"&gt;="&amp;BK$9)-EOMONTH($U$9,11)),0))</f>
        <v>2055.1440000000002</v>
      </c>
      <c r="BL44" s="37">
        <f>IF(BL$9="",0,SUMIFS(35:35,$9:$9,"&gt;="&amp;BL$9,$9:$9,"&lt;="&amp;BL$9-1+SUMIFS(conditions!55:55,conditions!$8:$8,"&lt;="&amp;BL$9,conditions!$9:$9,"&gt;="&amp;BL$9))+IF(BL$9-1+SUMIFS(conditions!55:55,conditions!$8:$8,"&lt;="&amp;BL$9,conditions!$9:$9,"&gt;="&amp;BL$9)&gt;EOMONTH($U$9,11),(1+conditions!$U$34)*SUMIFS(35:35,$9:$9,"&gt;="&amp;$U$9,$9:$9,"&lt;="&amp;$U$9+BL$9-1+SUMIFS(conditions!55:55,conditions!$8:$8,"&lt;="&amp;BL$9,conditions!$9:$9,"&gt;="&amp;BL$9)-EOMONTH($U$9,11)),0))</f>
        <v>2013.144</v>
      </c>
      <c r="BM44" s="37">
        <f>IF(BM$9="",0,SUMIFS(35:35,$9:$9,"&gt;="&amp;BM$9,$9:$9,"&lt;="&amp;BM$9-1+SUMIFS(conditions!55:55,conditions!$8:$8,"&lt;="&amp;BM$9,conditions!$9:$9,"&gt;="&amp;BM$9))+IF(BM$9-1+SUMIFS(conditions!55:55,conditions!$8:$8,"&lt;="&amp;BM$9,conditions!$9:$9,"&gt;="&amp;BM$9)&gt;EOMONTH($U$9,11),(1+conditions!$U$34)*SUMIFS(35:35,$9:$9,"&gt;="&amp;$U$9,$9:$9,"&lt;="&amp;$U$9+BM$9-1+SUMIFS(conditions!55:55,conditions!$8:$8,"&lt;="&amp;BM$9,conditions!$9:$9,"&gt;="&amp;BM$9)-EOMONTH($U$9,11)),0))</f>
        <v>2004.4079999999999</v>
      </c>
      <c r="BN44" s="37">
        <f>IF(BN$9="",0,SUMIFS(35:35,$9:$9,"&gt;="&amp;BN$9,$9:$9,"&lt;="&amp;BN$9-1+SUMIFS(conditions!55:55,conditions!$8:$8,"&lt;="&amp;BN$9,conditions!$9:$9,"&gt;="&amp;BN$9))+IF(BN$9-1+SUMIFS(conditions!55:55,conditions!$8:$8,"&lt;="&amp;BN$9,conditions!$9:$9,"&gt;="&amp;BN$9)&gt;EOMONTH($U$9,11),(1+conditions!$U$34)*SUMIFS(35:35,$9:$9,"&gt;="&amp;$U$9,$9:$9,"&lt;="&amp;$U$9+BN$9-1+SUMIFS(conditions!55:55,conditions!$8:$8,"&lt;="&amp;BN$9,conditions!$9:$9,"&gt;="&amp;BN$9)-EOMONTH($U$9,11)),0))</f>
        <v>1995.6719999999998</v>
      </c>
      <c r="BO44" s="37">
        <f>IF(BO$9="",0,SUMIFS(35:35,$9:$9,"&gt;="&amp;BO$9,$9:$9,"&lt;="&amp;BO$9-1+SUMIFS(conditions!55:55,conditions!$8:$8,"&lt;="&amp;BO$9,conditions!$9:$9,"&gt;="&amp;BO$9))+IF(BO$9-1+SUMIFS(conditions!55:55,conditions!$8:$8,"&lt;="&amp;BO$9,conditions!$9:$9,"&gt;="&amp;BO$9)&gt;EOMONTH($U$9,11),(1+conditions!$U$34)*SUMIFS(35:35,$9:$9,"&gt;="&amp;$U$9,$9:$9,"&lt;="&amp;$U$9+BO$9-1+SUMIFS(conditions!55:55,conditions!$8:$8,"&lt;="&amp;BO$9,conditions!$9:$9,"&gt;="&amp;BO$9)-EOMONTH($U$9,11)),0))</f>
        <v>1986.9359999999997</v>
      </c>
      <c r="BP44" s="37">
        <f>IF(BP$9="",0,SUMIFS(35:35,$9:$9,"&gt;="&amp;BP$9,$9:$9,"&lt;="&amp;BP$9-1+SUMIFS(conditions!55:55,conditions!$8:$8,"&lt;="&amp;BP$9,conditions!$9:$9,"&gt;="&amp;BP$9))+IF(BP$9-1+SUMIFS(conditions!55:55,conditions!$8:$8,"&lt;="&amp;BP$9,conditions!$9:$9,"&gt;="&amp;BP$9)&gt;EOMONTH($U$9,11),(1+conditions!$U$34)*SUMIFS(35:35,$9:$9,"&gt;="&amp;$U$9,$9:$9,"&lt;="&amp;$U$9+BP$9-1+SUMIFS(conditions!55:55,conditions!$8:$8,"&lt;="&amp;BP$9,conditions!$9:$9,"&gt;="&amp;BP$9)-EOMONTH($U$9,11)),0))</f>
        <v>1978.1999999999996</v>
      </c>
      <c r="BQ44" s="37">
        <f>IF(BQ$9="",0,SUMIFS(35:35,$9:$9,"&gt;="&amp;BQ$9,$9:$9,"&lt;="&amp;BQ$9-1+SUMIFS(conditions!55:55,conditions!$8:$8,"&lt;="&amp;BQ$9,conditions!$9:$9,"&gt;="&amp;BQ$9))+IF(BQ$9-1+SUMIFS(conditions!55:55,conditions!$8:$8,"&lt;="&amp;BQ$9,conditions!$9:$9,"&gt;="&amp;BQ$9)&gt;EOMONTH($U$9,11),(1+conditions!$U$34)*SUMIFS(35:35,$9:$9,"&gt;="&amp;$U$9,$9:$9,"&lt;="&amp;$U$9+BQ$9-1+SUMIFS(conditions!55:55,conditions!$8:$8,"&lt;="&amp;BQ$9,conditions!$9:$9,"&gt;="&amp;BQ$9)-EOMONTH($U$9,11)),0))</f>
        <v>2011.4639999999995</v>
      </c>
      <c r="BR44" s="37">
        <f>IF(BR$9="",0,SUMIFS(35:35,$9:$9,"&gt;="&amp;BR$9,$9:$9,"&lt;="&amp;BR$9-1+SUMIFS(conditions!55:55,conditions!$8:$8,"&lt;="&amp;BR$9,conditions!$9:$9,"&gt;="&amp;BR$9))+IF(BR$9-1+SUMIFS(conditions!55:55,conditions!$8:$8,"&lt;="&amp;BR$9,conditions!$9:$9,"&gt;="&amp;BR$9)&gt;EOMONTH($U$9,11),(1+conditions!$U$34)*SUMIFS(35:35,$9:$9,"&gt;="&amp;$U$9,$9:$9,"&lt;="&amp;$U$9+BR$9-1+SUMIFS(conditions!55:55,conditions!$8:$8,"&lt;="&amp;BR$9,conditions!$9:$9,"&gt;="&amp;BR$9)-EOMONTH($U$9,11)),0))</f>
        <v>2011.4639999999995</v>
      </c>
      <c r="BS44" s="37">
        <f>IF(BS$9="",0,SUMIFS(35:35,$9:$9,"&gt;="&amp;BS$9,$9:$9,"&lt;="&amp;BS$9-1+SUMIFS(conditions!55:55,conditions!$8:$8,"&lt;="&amp;BS$9,conditions!$9:$9,"&gt;="&amp;BS$9))+IF(BS$9-1+SUMIFS(conditions!55:55,conditions!$8:$8,"&lt;="&amp;BS$9,conditions!$9:$9,"&gt;="&amp;BS$9)&gt;EOMONTH($U$9,11),(1+conditions!$U$34)*SUMIFS(35:35,$9:$9,"&gt;="&amp;$U$9,$9:$9,"&lt;="&amp;$U$9+BS$9-1+SUMIFS(conditions!55:55,conditions!$8:$8,"&lt;="&amp;BS$9,conditions!$9:$9,"&gt;="&amp;BS$9)-EOMONTH($U$9,11)),0))</f>
        <v>1969.4639999999995</v>
      </c>
      <c r="BT44" s="37">
        <f>IF(BT$9="",0,SUMIFS(35:35,$9:$9,"&gt;="&amp;BT$9,$9:$9,"&lt;="&amp;BT$9-1+SUMIFS(conditions!55:55,conditions!$8:$8,"&lt;="&amp;BT$9,conditions!$9:$9,"&gt;="&amp;BT$9))+IF(BT$9-1+SUMIFS(conditions!55:55,conditions!$8:$8,"&lt;="&amp;BT$9,conditions!$9:$9,"&gt;="&amp;BT$9)&gt;EOMONTH($U$9,11),(1+conditions!$U$34)*SUMIFS(35:35,$9:$9,"&gt;="&amp;$U$9,$9:$9,"&lt;="&amp;$U$9+BT$9-1+SUMIFS(conditions!55:55,conditions!$8:$8,"&lt;="&amp;BT$9,conditions!$9:$9,"&gt;="&amp;BT$9)-EOMONTH($U$9,11)),0))</f>
        <v>1960.7279999999994</v>
      </c>
      <c r="BU44" s="37">
        <f>IF(BU$9="",0,SUMIFS(35:35,$9:$9,"&gt;="&amp;BU$9,$9:$9,"&lt;="&amp;BU$9-1+SUMIFS(conditions!55:55,conditions!$8:$8,"&lt;="&amp;BU$9,conditions!$9:$9,"&gt;="&amp;BU$9))+IF(BU$9-1+SUMIFS(conditions!55:55,conditions!$8:$8,"&lt;="&amp;BU$9,conditions!$9:$9,"&gt;="&amp;BU$9)&gt;EOMONTH($U$9,11),(1+conditions!$U$34)*SUMIFS(35:35,$9:$9,"&gt;="&amp;$U$9,$9:$9,"&lt;="&amp;$U$9+BU$9-1+SUMIFS(conditions!55:55,conditions!$8:$8,"&lt;="&amp;BU$9,conditions!$9:$9,"&gt;="&amp;BU$9)-EOMONTH($U$9,11)),0))</f>
        <v>1951.9919999999993</v>
      </c>
      <c r="BV44" s="37">
        <f>IF(BV$9="",0,SUMIFS(35:35,$9:$9,"&gt;="&amp;BV$9,$9:$9,"&lt;="&amp;BV$9-1+SUMIFS(conditions!55:55,conditions!$8:$8,"&lt;="&amp;BV$9,conditions!$9:$9,"&gt;="&amp;BV$9))+IF(BV$9-1+SUMIFS(conditions!55:55,conditions!$8:$8,"&lt;="&amp;BV$9,conditions!$9:$9,"&gt;="&amp;BV$9)&gt;EOMONTH($U$9,11),(1+conditions!$U$34)*SUMIFS(35:35,$9:$9,"&gt;="&amp;$U$9,$9:$9,"&lt;="&amp;$U$9+BV$9-1+SUMIFS(conditions!55:55,conditions!$8:$8,"&lt;="&amp;BV$9,conditions!$9:$9,"&gt;="&amp;BV$9)-EOMONTH($U$9,11)),0))</f>
        <v>1943.2559999999992</v>
      </c>
      <c r="BW44" s="37">
        <f>IF(BW$9="",0,SUMIFS(35:35,$9:$9,"&gt;="&amp;BW$9,$9:$9,"&lt;="&amp;BW$9-1+SUMIFS(conditions!55:55,conditions!$8:$8,"&lt;="&amp;BW$9,conditions!$9:$9,"&gt;="&amp;BW$9))+IF(BW$9-1+SUMIFS(conditions!55:55,conditions!$8:$8,"&lt;="&amp;BW$9,conditions!$9:$9,"&gt;="&amp;BW$9)&gt;EOMONTH($U$9,11),(1+conditions!$U$34)*SUMIFS(35:35,$9:$9,"&gt;="&amp;$U$9,$9:$9,"&lt;="&amp;$U$9+BW$9-1+SUMIFS(conditions!55:55,conditions!$8:$8,"&lt;="&amp;BW$9,conditions!$9:$9,"&gt;="&amp;BW$9)-EOMONTH($U$9,11)),0))</f>
        <v>1934.5199999999991</v>
      </c>
      <c r="BX44" s="37">
        <f>IF(BX$9="",0,SUMIFS(35:35,$9:$9,"&gt;="&amp;BX$9,$9:$9,"&lt;="&amp;BX$9-1+SUMIFS(conditions!55:55,conditions!$8:$8,"&lt;="&amp;BX$9,conditions!$9:$9,"&gt;="&amp;BX$9))+IF(BX$9-1+SUMIFS(conditions!55:55,conditions!$8:$8,"&lt;="&amp;BX$9,conditions!$9:$9,"&gt;="&amp;BX$9)&gt;EOMONTH($U$9,11),(1+conditions!$U$34)*SUMIFS(35:35,$9:$9,"&gt;="&amp;$U$9,$9:$9,"&lt;="&amp;$U$9+BX$9-1+SUMIFS(conditions!55:55,conditions!$8:$8,"&lt;="&amp;BX$9,conditions!$9:$9,"&gt;="&amp;BX$9)-EOMONTH($U$9,11)),0))</f>
        <v>1967.783999999999</v>
      </c>
      <c r="BY44" s="37">
        <f>IF(BY$9="",0,SUMIFS(35:35,$9:$9,"&gt;="&amp;BY$9,$9:$9,"&lt;="&amp;BY$9-1+SUMIFS(conditions!55:55,conditions!$8:$8,"&lt;="&amp;BY$9,conditions!$9:$9,"&gt;="&amp;BY$9))+IF(BY$9-1+SUMIFS(conditions!55:55,conditions!$8:$8,"&lt;="&amp;BY$9,conditions!$9:$9,"&gt;="&amp;BY$9)&gt;EOMONTH($U$9,11),(1+conditions!$U$34)*SUMIFS(35:35,$9:$9,"&gt;="&amp;$U$9,$9:$9,"&lt;="&amp;$U$9+BY$9-1+SUMIFS(conditions!55:55,conditions!$8:$8,"&lt;="&amp;BY$9,conditions!$9:$9,"&gt;="&amp;BY$9)-EOMONTH($U$9,11)),0))</f>
        <v>1967.783999999999</v>
      </c>
      <c r="BZ44" s="37">
        <f>IF(BZ$9="",0,SUMIFS(35:35,$9:$9,"&gt;="&amp;BZ$9,$9:$9,"&lt;="&amp;BZ$9-1+SUMIFS(conditions!55:55,conditions!$8:$8,"&lt;="&amp;BZ$9,conditions!$9:$9,"&gt;="&amp;BZ$9))+IF(BZ$9-1+SUMIFS(conditions!55:55,conditions!$8:$8,"&lt;="&amp;BZ$9,conditions!$9:$9,"&gt;="&amp;BZ$9)&gt;EOMONTH($U$9,11),(1+conditions!$U$34)*SUMIFS(35:35,$9:$9,"&gt;="&amp;$U$9,$9:$9,"&lt;="&amp;$U$9+BZ$9-1+SUMIFS(conditions!55:55,conditions!$8:$8,"&lt;="&amp;BZ$9,conditions!$9:$9,"&gt;="&amp;BZ$9)-EOMONTH($U$9,11)),0))</f>
        <v>1925.783999999999</v>
      </c>
      <c r="CA44" s="37">
        <f>IF(CA$9="",0,SUMIFS(35:35,$9:$9,"&gt;="&amp;CA$9,$9:$9,"&lt;="&amp;CA$9-1+SUMIFS(conditions!55:55,conditions!$8:$8,"&lt;="&amp;CA$9,conditions!$9:$9,"&gt;="&amp;CA$9))+IF(CA$9-1+SUMIFS(conditions!55:55,conditions!$8:$8,"&lt;="&amp;CA$9,conditions!$9:$9,"&gt;="&amp;CA$9)&gt;EOMONTH($U$9,11),(1+conditions!$U$34)*SUMIFS(35:35,$9:$9,"&gt;="&amp;$U$9,$9:$9,"&lt;="&amp;$U$9+CA$9-1+SUMIFS(conditions!55:55,conditions!$8:$8,"&lt;="&amp;CA$9,conditions!$9:$9,"&gt;="&amp;CA$9)-EOMONTH($U$9,11)),0))</f>
        <v>1917.0479999999989</v>
      </c>
      <c r="CB44" s="37">
        <f>IF(CB$9="",0,SUMIFS(35:35,$9:$9,"&gt;="&amp;CB$9,$9:$9,"&lt;="&amp;CB$9-1+SUMIFS(conditions!55:55,conditions!$8:$8,"&lt;="&amp;CB$9,conditions!$9:$9,"&gt;="&amp;CB$9))+IF(CB$9-1+SUMIFS(conditions!55:55,conditions!$8:$8,"&lt;="&amp;CB$9,conditions!$9:$9,"&gt;="&amp;CB$9)&gt;EOMONTH($U$9,11),(1+conditions!$U$34)*SUMIFS(35:35,$9:$9,"&gt;="&amp;$U$9,$9:$9,"&lt;="&amp;$U$9+CB$9-1+SUMIFS(conditions!55:55,conditions!$8:$8,"&lt;="&amp;CB$9,conditions!$9:$9,"&gt;="&amp;CB$9)-EOMONTH($U$9,11)),0))</f>
        <v>1908.3119999999988</v>
      </c>
      <c r="CC44" s="37">
        <f>IF(CC$9="",0,SUMIFS(35:35,$9:$9,"&gt;="&amp;CC$9,$9:$9,"&lt;="&amp;CC$9-1+SUMIFS(conditions!55:55,conditions!$8:$8,"&lt;="&amp;CC$9,conditions!$9:$9,"&gt;="&amp;CC$9))+IF(CC$9-1+SUMIFS(conditions!55:55,conditions!$8:$8,"&lt;="&amp;CC$9,conditions!$9:$9,"&gt;="&amp;CC$9)&gt;EOMONTH($U$9,11),(1+conditions!$U$34)*SUMIFS(35:35,$9:$9,"&gt;="&amp;$U$9,$9:$9,"&lt;="&amp;$U$9+CC$9-1+SUMIFS(conditions!55:55,conditions!$8:$8,"&lt;="&amp;CC$9,conditions!$9:$9,"&gt;="&amp;CC$9)-EOMONTH($U$9,11)),0))</f>
        <v>1899.5759999999987</v>
      </c>
      <c r="CD44" s="37">
        <f>IF(CD$9="",0,SUMIFS(35:35,$9:$9,"&gt;="&amp;CD$9,$9:$9,"&lt;="&amp;CD$9-1+SUMIFS(conditions!55:55,conditions!$8:$8,"&lt;="&amp;CD$9,conditions!$9:$9,"&gt;="&amp;CD$9))+IF(CD$9-1+SUMIFS(conditions!55:55,conditions!$8:$8,"&lt;="&amp;CD$9,conditions!$9:$9,"&gt;="&amp;CD$9)&gt;EOMONTH($U$9,11),(1+conditions!$U$34)*SUMIFS(35:35,$9:$9,"&gt;="&amp;$U$9,$9:$9,"&lt;="&amp;$U$9+CD$9-1+SUMIFS(conditions!55:55,conditions!$8:$8,"&lt;="&amp;CD$9,conditions!$9:$9,"&gt;="&amp;CD$9)-EOMONTH($U$9,11)),0))</f>
        <v>1890.8399999999986</v>
      </c>
      <c r="CE44" s="37">
        <f>IF(CE$9="",0,SUMIFS(35:35,$9:$9,"&gt;="&amp;CE$9,$9:$9,"&lt;="&amp;CE$9-1+SUMIFS(conditions!55:55,conditions!$8:$8,"&lt;="&amp;CE$9,conditions!$9:$9,"&gt;="&amp;CE$9))+IF(CE$9-1+SUMIFS(conditions!55:55,conditions!$8:$8,"&lt;="&amp;CE$9,conditions!$9:$9,"&gt;="&amp;CE$9)&gt;EOMONTH($U$9,11),(1+conditions!$U$34)*SUMIFS(35:35,$9:$9,"&gt;="&amp;$U$9,$9:$9,"&lt;="&amp;$U$9+CE$9-1+SUMIFS(conditions!55:55,conditions!$8:$8,"&lt;="&amp;CE$9,conditions!$9:$9,"&gt;="&amp;CE$9)-EOMONTH($U$9,11)),0))</f>
        <v>1924.1039999999985</v>
      </c>
      <c r="CF44" s="37">
        <f>IF(CF$9="",0,SUMIFS(35:35,$9:$9,"&gt;="&amp;CF$9,$9:$9,"&lt;="&amp;CF$9-1+SUMIFS(conditions!55:55,conditions!$8:$8,"&lt;="&amp;CF$9,conditions!$9:$9,"&gt;="&amp;CF$9))+IF(CF$9-1+SUMIFS(conditions!55:55,conditions!$8:$8,"&lt;="&amp;CF$9,conditions!$9:$9,"&gt;="&amp;CF$9)&gt;EOMONTH($U$9,11),(1+conditions!$U$34)*SUMIFS(35:35,$9:$9,"&gt;="&amp;$U$9,$9:$9,"&lt;="&amp;$U$9+CF$9-1+SUMIFS(conditions!55:55,conditions!$8:$8,"&lt;="&amp;CF$9,conditions!$9:$9,"&gt;="&amp;CF$9)-EOMONTH($U$9,11)),0))</f>
        <v>1924.1039999999985</v>
      </c>
      <c r="CG44" s="37">
        <f>IF(CG$9="",0,SUMIFS(35:35,$9:$9,"&gt;="&amp;CG$9,$9:$9,"&lt;="&amp;CG$9-1+SUMIFS(conditions!55:55,conditions!$8:$8,"&lt;="&amp;CG$9,conditions!$9:$9,"&gt;="&amp;CG$9))+IF(CG$9-1+SUMIFS(conditions!55:55,conditions!$8:$8,"&lt;="&amp;CG$9,conditions!$9:$9,"&gt;="&amp;CG$9)&gt;EOMONTH($U$9,11),(1+conditions!$U$34)*SUMIFS(35:35,$9:$9,"&gt;="&amp;$U$9,$9:$9,"&lt;="&amp;$U$9+CG$9-1+SUMIFS(conditions!55:55,conditions!$8:$8,"&lt;="&amp;CG$9,conditions!$9:$9,"&gt;="&amp;CG$9)-EOMONTH($U$9,11)),0))</f>
        <v>1896.1039999999985</v>
      </c>
      <c r="CH44" s="37">
        <f>IF(CH$9="",0,SUMIFS(35:35,$9:$9,"&gt;="&amp;CH$9,$9:$9,"&lt;="&amp;CH$9-1+SUMIFS(conditions!55:55,conditions!$8:$8,"&lt;="&amp;CH$9,conditions!$9:$9,"&gt;="&amp;CH$9))+IF(CH$9-1+SUMIFS(conditions!55:55,conditions!$8:$8,"&lt;="&amp;CH$9,conditions!$9:$9,"&gt;="&amp;CH$9)&gt;EOMONTH($U$9,11),(1+conditions!$U$34)*SUMIFS(35:35,$9:$9,"&gt;="&amp;$U$9,$9:$9,"&lt;="&amp;$U$9+CH$9-1+SUMIFS(conditions!55:55,conditions!$8:$8,"&lt;="&amp;CH$9,conditions!$9:$9,"&gt;="&amp;CH$9)-EOMONTH($U$9,11)),0))</f>
        <v>1903.0311999999985</v>
      </c>
      <c r="CI44" s="37">
        <f>IF(CI$9="",0,SUMIFS(35:35,$9:$9,"&gt;="&amp;CI$9,$9:$9,"&lt;="&amp;CI$9-1+SUMIFS(conditions!55:55,conditions!$8:$8,"&lt;="&amp;CI$9,conditions!$9:$9,"&gt;="&amp;CI$9))+IF(CI$9-1+SUMIFS(conditions!55:55,conditions!$8:$8,"&lt;="&amp;CI$9,conditions!$9:$9,"&gt;="&amp;CI$9)&gt;EOMONTH($U$9,11),(1+conditions!$U$34)*SUMIFS(35:35,$9:$9,"&gt;="&amp;$U$9,$9:$9,"&lt;="&amp;$U$9+CI$9-1+SUMIFS(conditions!55:55,conditions!$8:$8,"&lt;="&amp;CI$9,conditions!$9:$9,"&gt;="&amp;CI$9)-EOMONTH($U$9,11)),0))</f>
        <v>1909.9583999999986</v>
      </c>
      <c r="CJ44" s="37">
        <f>IF(CJ$9="",0,SUMIFS(35:35,$9:$9,"&gt;="&amp;CJ$9,$9:$9,"&lt;="&amp;CJ$9-1+SUMIFS(conditions!55:55,conditions!$8:$8,"&lt;="&amp;CJ$9,conditions!$9:$9,"&gt;="&amp;CJ$9))+IF(CJ$9-1+SUMIFS(conditions!55:55,conditions!$8:$8,"&lt;="&amp;CJ$9,conditions!$9:$9,"&gt;="&amp;CJ$9)&gt;EOMONTH($U$9,11),(1+conditions!$U$34)*SUMIFS(35:35,$9:$9,"&gt;="&amp;$U$9,$9:$9,"&lt;="&amp;$U$9+CJ$9-1+SUMIFS(conditions!55:55,conditions!$8:$8,"&lt;="&amp;CJ$9,conditions!$9:$9,"&gt;="&amp;CJ$9)-EOMONTH($U$9,11)),0))</f>
        <v>1916.8855999999987</v>
      </c>
      <c r="CK44" s="37">
        <f>IF(CK$9="",0,SUMIFS(35:35,$9:$9,"&gt;="&amp;CK$9,$9:$9,"&lt;="&amp;CK$9-1+SUMIFS(conditions!55:55,conditions!$8:$8,"&lt;="&amp;CK$9,conditions!$9:$9,"&gt;="&amp;CK$9))+IF(CK$9-1+SUMIFS(conditions!55:55,conditions!$8:$8,"&lt;="&amp;CK$9,conditions!$9:$9,"&gt;="&amp;CK$9)&gt;EOMONTH($U$9,11),(1+conditions!$U$34)*SUMIFS(35:35,$9:$9,"&gt;="&amp;$U$9,$9:$9,"&lt;="&amp;$U$9+CK$9-1+SUMIFS(conditions!55:55,conditions!$8:$8,"&lt;="&amp;CK$9,conditions!$9:$9,"&gt;="&amp;CK$9)-EOMONTH($U$9,11)),0))</f>
        <v>1923.8127999999988</v>
      </c>
      <c r="CL44" s="37">
        <f>IF(CL$9="",0,SUMIFS(35:35,$9:$9,"&gt;="&amp;CL$9,$9:$9,"&lt;="&amp;CL$9-1+SUMIFS(conditions!55:55,conditions!$8:$8,"&lt;="&amp;CL$9,conditions!$9:$9,"&gt;="&amp;CL$9))+IF(CL$9-1+SUMIFS(conditions!55:55,conditions!$8:$8,"&lt;="&amp;CL$9,conditions!$9:$9,"&gt;="&amp;CL$9)&gt;EOMONTH($U$9,11),(1+conditions!$U$34)*SUMIFS(35:35,$9:$9,"&gt;="&amp;$U$9,$9:$9,"&lt;="&amp;$U$9+CL$9-1+SUMIFS(conditions!55:55,conditions!$8:$8,"&lt;="&amp;CL$9,conditions!$9:$9,"&gt;="&amp;CL$9)-EOMONTH($U$9,11)),0))</f>
        <v>1958.7399999999989</v>
      </c>
      <c r="CM44" s="37">
        <f>IF(CM$9="",0,SUMIFS(35:35,$9:$9,"&gt;="&amp;CM$9,$9:$9,"&lt;="&amp;CM$9-1+SUMIFS(conditions!55:55,conditions!$8:$8,"&lt;="&amp;CM$9,conditions!$9:$9,"&gt;="&amp;CM$9))+IF(CM$9-1+SUMIFS(conditions!55:55,conditions!$8:$8,"&lt;="&amp;CM$9,conditions!$9:$9,"&gt;="&amp;CM$9)&gt;EOMONTH($U$9,11),(1+conditions!$U$34)*SUMIFS(35:35,$9:$9,"&gt;="&amp;$U$9,$9:$9,"&lt;="&amp;$U$9+CM$9-1+SUMIFS(conditions!55:55,conditions!$8:$8,"&lt;="&amp;CM$9,conditions!$9:$9,"&gt;="&amp;CM$9)-EOMONTH($U$9,11)),0))</f>
        <v>1958.7399999999989</v>
      </c>
      <c r="CN44" s="37">
        <f>IF(CN$9="",0,SUMIFS(35:35,$9:$9,"&gt;="&amp;CN$9,$9:$9,"&lt;="&amp;CN$9-1+SUMIFS(conditions!55:55,conditions!$8:$8,"&lt;="&amp;CN$9,conditions!$9:$9,"&gt;="&amp;CN$9))+IF(CN$9-1+SUMIFS(conditions!55:55,conditions!$8:$8,"&lt;="&amp;CN$9,conditions!$9:$9,"&gt;="&amp;CN$9)&gt;EOMONTH($U$9,11),(1+conditions!$U$34)*SUMIFS(35:35,$9:$9,"&gt;="&amp;$U$9,$9:$9,"&lt;="&amp;$U$9+CN$9-1+SUMIFS(conditions!55:55,conditions!$8:$8,"&lt;="&amp;CN$9,conditions!$9:$9,"&gt;="&amp;CN$9)-EOMONTH($U$9,11)),0))</f>
        <v>1930.7399999999989</v>
      </c>
      <c r="CO44" s="37">
        <f>IF(CO$9="",0,SUMIFS(35:35,$9:$9,"&gt;="&amp;CO$9,$9:$9,"&lt;="&amp;CO$9-1+SUMIFS(conditions!55:55,conditions!$8:$8,"&lt;="&amp;CO$9,conditions!$9:$9,"&gt;="&amp;CO$9))+IF(CO$9-1+SUMIFS(conditions!55:55,conditions!$8:$8,"&lt;="&amp;CO$9,conditions!$9:$9,"&gt;="&amp;CO$9)&gt;EOMONTH($U$9,11),(1+conditions!$U$34)*SUMIFS(35:35,$9:$9,"&gt;="&amp;$U$9,$9:$9,"&lt;="&amp;$U$9+CO$9-1+SUMIFS(conditions!55:55,conditions!$8:$8,"&lt;="&amp;CO$9,conditions!$9:$9,"&gt;="&amp;CO$9)-EOMONTH($U$9,11)),0))</f>
        <v>1937.667199999999</v>
      </c>
      <c r="CP44" s="37">
        <f>IF(CP$9="",0,SUMIFS(35:35,$9:$9,"&gt;="&amp;CP$9,$9:$9,"&lt;="&amp;CP$9-1+SUMIFS(conditions!55:55,conditions!$8:$8,"&lt;="&amp;CP$9,conditions!$9:$9,"&gt;="&amp;CP$9))+IF(CP$9-1+SUMIFS(conditions!55:55,conditions!$8:$8,"&lt;="&amp;CP$9,conditions!$9:$9,"&gt;="&amp;CP$9)&gt;EOMONTH($U$9,11),(1+conditions!$U$34)*SUMIFS(35:35,$9:$9,"&gt;="&amp;$U$9,$9:$9,"&lt;="&amp;$U$9+CP$9-1+SUMIFS(conditions!55:55,conditions!$8:$8,"&lt;="&amp;CP$9,conditions!$9:$9,"&gt;="&amp;CP$9)-EOMONTH($U$9,11)),0))</f>
        <v>1944.594399999999</v>
      </c>
      <c r="CQ44" s="37">
        <f>IF(CQ$9="",0,SUMIFS(35:35,$9:$9,"&gt;="&amp;CQ$9,$9:$9,"&lt;="&amp;CQ$9-1+SUMIFS(conditions!55:55,conditions!$8:$8,"&lt;="&amp;CQ$9,conditions!$9:$9,"&gt;="&amp;CQ$9))+IF(CQ$9-1+SUMIFS(conditions!55:55,conditions!$8:$8,"&lt;="&amp;CQ$9,conditions!$9:$9,"&gt;="&amp;CQ$9)&gt;EOMONTH($U$9,11),(1+conditions!$U$34)*SUMIFS(35:35,$9:$9,"&gt;="&amp;$U$9,$9:$9,"&lt;="&amp;$U$9+CQ$9-1+SUMIFS(conditions!55:55,conditions!$8:$8,"&lt;="&amp;CQ$9,conditions!$9:$9,"&gt;="&amp;CQ$9)-EOMONTH($U$9,11)),0))</f>
        <v>1951.5215999999994</v>
      </c>
      <c r="CR44" s="37">
        <f>IF(CR$9="",0,SUMIFS(35:35,$9:$9,"&gt;="&amp;CR$9,$9:$9,"&lt;="&amp;CR$9-1+SUMIFS(conditions!55:55,conditions!$8:$8,"&lt;="&amp;CR$9,conditions!$9:$9,"&gt;="&amp;CR$9))+IF(CR$9-1+SUMIFS(conditions!55:55,conditions!$8:$8,"&lt;="&amp;CR$9,conditions!$9:$9,"&gt;="&amp;CR$9)&gt;EOMONTH($U$9,11),(1+conditions!$U$34)*SUMIFS(35:35,$9:$9,"&gt;="&amp;$U$9,$9:$9,"&lt;="&amp;$U$9+CR$9-1+SUMIFS(conditions!55:55,conditions!$8:$8,"&lt;="&amp;CR$9,conditions!$9:$9,"&gt;="&amp;CR$9)-EOMONTH($U$9,11)),0))</f>
        <v>1958.4487999999994</v>
      </c>
      <c r="CS44" s="37">
        <f>IF(CS$9="",0,SUMIFS(35:35,$9:$9,"&gt;="&amp;CS$9,$9:$9,"&lt;="&amp;CS$9-1+SUMIFS(conditions!55:55,conditions!$8:$8,"&lt;="&amp;CS$9,conditions!$9:$9,"&gt;="&amp;CS$9))+IF(CS$9-1+SUMIFS(conditions!55:55,conditions!$8:$8,"&lt;="&amp;CS$9,conditions!$9:$9,"&gt;="&amp;CS$9)&gt;EOMONTH($U$9,11),(1+conditions!$U$34)*SUMIFS(35:35,$9:$9,"&gt;="&amp;$U$9,$9:$9,"&lt;="&amp;$U$9+CS$9-1+SUMIFS(conditions!55:55,conditions!$8:$8,"&lt;="&amp;CS$9,conditions!$9:$9,"&gt;="&amp;CS$9)-EOMONTH($U$9,11)),0))</f>
        <v>1993.3759999999995</v>
      </c>
      <c r="CT44" s="37">
        <f>IF(CT$9="",0,SUMIFS(35:35,$9:$9,"&gt;="&amp;CT$9,$9:$9,"&lt;="&amp;CT$9-1+SUMIFS(conditions!55:55,conditions!$8:$8,"&lt;="&amp;CT$9,conditions!$9:$9,"&gt;="&amp;CT$9))+IF(CT$9-1+SUMIFS(conditions!55:55,conditions!$8:$8,"&lt;="&amp;CT$9,conditions!$9:$9,"&gt;="&amp;CT$9)&gt;EOMONTH($U$9,11),(1+conditions!$U$34)*SUMIFS(35:35,$9:$9,"&gt;="&amp;$U$9,$9:$9,"&lt;="&amp;$U$9+CT$9-1+SUMIFS(conditions!55:55,conditions!$8:$8,"&lt;="&amp;CT$9,conditions!$9:$9,"&gt;="&amp;CT$9)-EOMONTH($U$9,11)),0))</f>
        <v>1993.3759999999995</v>
      </c>
      <c r="CU44" s="37">
        <f>IF(CU$9="",0,SUMIFS(35:35,$9:$9,"&gt;="&amp;CU$9,$9:$9,"&lt;="&amp;CU$9-1+SUMIFS(conditions!55:55,conditions!$8:$8,"&lt;="&amp;CU$9,conditions!$9:$9,"&gt;="&amp;CU$9))+IF(CU$9-1+SUMIFS(conditions!55:55,conditions!$8:$8,"&lt;="&amp;CU$9,conditions!$9:$9,"&gt;="&amp;CU$9)&gt;EOMONTH($U$9,11),(1+conditions!$U$34)*SUMIFS(35:35,$9:$9,"&gt;="&amp;$U$9,$9:$9,"&lt;="&amp;$U$9+CU$9-1+SUMIFS(conditions!55:55,conditions!$8:$8,"&lt;="&amp;CU$9,conditions!$9:$9,"&gt;="&amp;CU$9)-EOMONTH($U$9,11)),0))</f>
        <v>1965.3759999999997</v>
      </c>
      <c r="CV44" s="37">
        <f>IF(CV$9="",0,SUMIFS(35:35,$9:$9,"&gt;="&amp;CV$9,$9:$9,"&lt;="&amp;CV$9-1+SUMIFS(conditions!55:55,conditions!$8:$8,"&lt;="&amp;CV$9,conditions!$9:$9,"&gt;="&amp;CV$9))+IF(CV$9-1+SUMIFS(conditions!55:55,conditions!$8:$8,"&lt;="&amp;CV$9,conditions!$9:$9,"&gt;="&amp;CV$9)&gt;EOMONTH($U$9,11),(1+conditions!$U$34)*SUMIFS(35:35,$9:$9,"&gt;="&amp;$U$9,$9:$9,"&lt;="&amp;$U$9+CV$9-1+SUMIFS(conditions!55:55,conditions!$8:$8,"&lt;="&amp;CV$9,conditions!$9:$9,"&gt;="&amp;CV$9)-EOMONTH($U$9,11)),0))</f>
        <v>1972.3031999999998</v>
      </c>
      <c r="CW44" s="37">
        <f>IF(CW$9="",0,SUMIFS(35:35,$9:$9,"&gt;="&amp;CW$9,$9:$9,"&lt;="&amp;CW$9-1+SUMIFS(conditions!55:55,conditions!$8:$8,"&lt;="&amp;CW$9,conditions!$9:$9,"&gt;="&amp;CW$9))+IF(CW$9-1+SUMIFS(conditions!55:55,conditions!$8:$8,"&lt;="&amp;CW$9,conditions!$9:$9,"&gt;="&amp;CW$9)&gt;EOMONTH($U$9,11),(1+conditions!$U$34)*SUMIFS(35:35,$9:$9,"&gt;="&amp;$U$9,$9:$9,"&lt;="&amp;$U$9+CW$9-1+SUMIFS(conditions!55:55,conditions!$8:$8,"&lt;="&amp;CW$9,conditions!$9:$9,"&gt;="&amp;CW$9)-EOMONTH($U$9,11)),0))</f>
        <v>1979.2303999999999</v>
      </c>
      <c r="CX44" s="37">
        <f>IF(CX$9="",0,SUMIFS(35:35,$9:$9,"&gt;="&amp;CX$9,$9:$9,"&lt;="&amp;CX$9-1+SUMIFS(conditions!55:55,conditions!$8:$8,"&lt;="&amp;CX$9,conditions!$9:$9,"&gt;="&amp;CX$9))+IF(CX$9-1+SUMIFS(conditions!55:55,conditions!$8:$8,"&lt;="&amp;CX$9,conditions!$9:$9,"&gt;="&amp;CX$9)&gt;EOMONTH($U$9,11),(1+conditions!$U$34)*SUMIFS(35:35,$9:$9,"&gt;="&amp;$U$9,$9:$9,"&lt;="&amp;$U$9+CX$9-1+SUMIFS(conditions!55:55,conditions!$8:$8,"&lt;="&amp;CX$9,conditions!$9:$9,"&gt;="&amp;CX$9)-EOMONTH($U$9,11)),0))</f>
        <v>1986.1576</v>
      </c>
      <c r="CY44" s="37">
        <f>IF(CY$9="",0,SUMIFS(35:35,$9:$9,"&gt;="&amp;CY$9,$9:$9,"&lt;="&amp;CY$9-1+SUMIFS(conditions!55:55,conditions!$8:$8,"&lt;="&amp;CY$9,conditions!$9:$9,"&gt;="&amp;CY$9))+IF(CY$9-1+SUMIFS(conditions!55:55,conditions!$8:$8,"&lt;="&amp;CY$9,conditions!$9:$9,"&gt;="&amp;CY$9)&gt;EOMONTH($U$9,11),(1+conditions!$U$34)*SUMIFS(35:35,$9:$9,"&gt;="&amp;$U$9,$9:$9,"&lt;="&amp;$U$9+CY$9-1+SUMIFS(conditions!55:55,conditions!$8:$8,"&lt;="&amp;CY$9,conditions!$9:$9,"&gt;="&amp;CY$9)-EOMONTH($U$9,11)),0))</f>
        <v>1993.0848000000003</v>
      </c>
      <c r="CZ44" s="37">
        <f>IF(CZ$9="",0,SUMIFS(35:35,$9:$9,"&gt;="&amp;CZ$9,$9:$9,"&lt;="&amp;CZ$9-1+SUMIFS(conditions!55:55,conditions!$8:$8,"&lt;="&amp;CZ$9,conditions!$9:$9,"&gt;="&amp;CZ$9))+IF(CZ$9-1+SUMIFS(conditions!55:55,conditions!$8:$8,"&lt;="&amp;CZ$9,conditions!$9:$9,"&gt;="&amp;CZ$9)&gt;EOMONTH($U$9,11),(1+conditions!$U$34)*SUMIFS(35:35,$9:$9,"&gt;="&amp;$U$9,$9:$9,"&lt;="&amp;$U$9+CZ$9-1+SUMIFS(conditions!55:55,conditions!$8:$8,"&lt;="&amp;CZ$9,conditions!$9:$9,"&gt;="&amp;CZ$9)-EOMONTH($U$9,11)),0))</f>
        <v>2028.0120000000004</v>
      </c>
      <c r="DA44" s="37">
        <f>IF(DA$9="",0,SUMIFS(35:35,$9:$9,"&gt;="&amp;DA$9,$9:$9,"&lt;="&amp;DA$9-1+SUMIFS(conditions!55:55,conditions!$8:$8,"&lt;="&amp;DA$9,conditions!$9:$9,"&gt;="&amp;DA$9))+IF(DA$9-1+SUMIFS(conditions!55:55,conditions!$8:$8,"&lt;="&amp;DA$9,conditions!$9:$9,"&gt;="&amp;DA$9)&gt;EOMONTH($U$9,11),(1+conditions!$U$34)*SUMIFS(35:35,$9:$9,"&gt;="&amp;$U$9,$9:$9,"&lt;="&amp;$U$9+DA$9-1+SUMIFS(conditions!55:55,conditions!$8:$8,"&lt;="&amp;DA$9,conditions!$9:$9,"&gt;="&amp;DA$9)-EOMONTH($U$9,11)),0))</f>
        <v>2028.0120000000004</v>
      </c>
      <c r="DB44" s="37">
        <f>IF(DB$9="",0,SUMIFS(35:35,$9:$9,"&gt;="&amp;DB$9,$9:$9,"&lt;="&amp;DB$9-1+SUMIFS(conditions!55:55,conditions!$8:$8,"&lt;="&amp;DB$9,conditions!$9:$9,"&gt;="&amp;DB$9))+IF(DB$9-1+SUMIFS(conditions!55:55,conditions!$8:$8,"&lt;="&amp;DB$9,conditions!$9:$9,"&gt;="&amp;DB$9)&gt;EOMONTH($U$9,11),(1+conditions!$U$34)*SUMIFS(35:35,$9:$9,"&gt;="&amp;$U$9,$9:$9,"&lt;="&amp;$U$9+DB$9-1+SUMIFS(conditions!55:55,conditions!$8:$8,"&lt;="&amp;DB$9,conditions!$9:$9,"&gt;="&amp;DB$9)-EOMONTH($U$9,11)),0))</f>
        <v>2000.0120000000004</v>
      </c>
      <c r="DC44" s="37">
        <f>IF(DC$9="",0,SUMIFS(35:35,$9:$9,"&gt;="&amp;DC$9,$9:$9,"&lt;="&amp;DC$9-1+SUMIFS(conditions!55:55,conditions!$8:$8,"&lt;="&amp;DC$9,conditions!$9:$9,"&gt;="&amp;DC$9))+IF(DC$9-1+SUMIFS(conditions!55:55,conditions!$8:$8,"&lt;="&amp;DC$9,conditions!$9:$9,"&gt;="&amp;DC$9)&gt;EOMONTH($U$9,11),(1+conditions!$U$34)*SUMIFS(35:35,$9:$9,"&gt;="&amp;$U$9,$9:$9,"&lt;="&amp;$U$9+DC$9-1+SUMIFS(conditions!55:55,conditions!$8:$8,"&lt;="&amp;DC$9,conditions!$9:$9,"&gt;="&amp;DC$9)-EOMONTH($U$9,11)),0))</f>
        <v>2006.9392000000005</v>
      </c>
      <c r="DD44" s="37">
        <f>IF(DD$9="",0,SUMIFS(35:35,$9:$9,"&gt;="&amp;DD$9,$9:$9,"&lt;="&amp;DD$9-1+SUMIFS(conditions!55:55,conditions!$8:$8,"&lt;="&amp;DD$9,conditions!$9:$9,"&gt;="&amp;DD$9))+IF(DD$9-1+SUMIFS(conditions!55:55,conditions!$8:$8,"&lt;="&amp;DD$9,conditions!$9:$9,"&gt;="&amp;DD$9)&gt;EOMONTH($U$9,11),(1+conditions!$U$34)*SUMIFS(35:35,$9:$9,"&gt;="&amp;$U$9,$9:$9,"&lt;="&amp;$U$9+DD$9-1+SUMIFS(conditions!55:55,conditions!$8:$8,"&lt;="&amp;DD$9,conditions!$9:$9,"&gt;="&amp;DD$9)-EOMONTH($U$9,11)),0))</f>
        <v>2013.8664000000008</v>
      </c>
      <c r="DE44" s="37">
        <f>IF(DE$9="",0,SUMIFS(35:35,$9:$9,"&gt;="&amp;DE$9,$9:$9,"&lt;="&amp;DE$9-1+SUMIFS(conditions!55:55,conditions!$8:$8,"&lt;="&amp;DE$9,conditions!$9:$9,"&gt;="&amp;DE$9))+IF(DE$9-1+SUMIFS(conditions!55:55,conditions!$8:$8,"&lt;="&amp;DE$9,conditions!$9:$9,"&gt;="&amp;DE$9)&gt;EOMONTH($U$9,11),(1+conditions!$U$34)*SUMIFS(35:35,$9:$9,"&gt;="&amp;$U$9,$9:$9,"&lt;="&amp;$U$9+DE$9-1+SUMIFS(conditions!55:55,conditions!$8:$8,"&lt;="&amp;DE$9,conditions!$9:$9,"&gt;="&amp;DE$9)-EOMONTH($U$9,11)),0))</f>
        <v>2020.7936000000009</v>
      </c>
      <c r="DF44" s="37">
        <f>IF(DF$9="",0,SUMIFS(35:35,$9:$9,"&gt;="&amp;DF$9,$9:$9,"&lt;="&amp;DF$9-1+SUMIFS(conditions!55:55,conditions!$8:$8,"&lt;="&amp;DF$9,conditions!$9:$9,"&gt;="&amp;DF$9))+IF(DF$9-1+SUMIFS(conditions!55:55,conditions!$8:$8,"&lt;="&amp;DF$9,conditions!$9:$9,"&gt;="&amp;DF$9)&gt;EOMONTH($U$9,11),(1+conditions!$U$34)*SUMIFS(35:35,$9:$9,"&gt;="&amp;$U$9,$9:$9,"&lt;="&amp;$U$9+DF$9-1+SUMIFS(conditions!55:55,conditions!$8:$8,"&lt;="&amp;DF$9,conditions!$9:$9,"&gt;="&amp;DF$9)-EOMONTH($U$9,11)),0))</f>
        <v>2027.720800000001</v>
      </c>
      <c r="DG44" s="37">
        <f>IF(DG$9="",0,SUMIFS(35:35,$9:$9,"&gt;="&amp;DG$9,$9:$9,"&lt;="&amp;DG$9-1+SUMIFS(conditions!55:55,conditions!$8:$8,"&lt;="&amp;DG$9,conditions!$9:$9,"&gt;="&amp;DG$9))+IF(DG$9-1+SUMIFS(conditions!55:55,conditions!$8:$8,"&lt;="&amp;DG$9,conditions!$9:$9,"&gt;="&amp;DG$9)&gt;EOMONTH($U$9,11),(1+conditions!$U$34)*SUMIFS(35:35,$9:$9,"&gt;="&amp;$U$9,$9:$9,"&lt;="&amp;$U$9+DG$9-1+SUMIFS(conditions!55:55,conditions!$8:$8,"&lt;="&amp;DG$9,conditions!$9:$9,"&gt;="&amp;DG$9)-EOMONTH($U$9,11)),0))</f>
        <v>2062.648000000001</v>
      </c>
      <c r="DH44" s="37">
        <f>IF(DH$9="",0,SUMIFS(35:35,$9:$9,"&gt;="&amp;DH$9,$9:$9,"&lt;="&amp;DH$9-1+SUMIFS(conditions!55:55,conditions!$8:$8,"&lt;="&amp;DH$9,conditions!$9:$9,"&gt;="&amp;DH$9))+IF(DH$9-1+SUMIFS(conditions!55:55,conditions!$8:$8,"&lt;="&amp;DH$9,conditions!$9:$9,"&gt;="&amp;DH$9)&gt;EOMONTH($U$9,11),(1+conditions!$U$34)*SUMIFS(35:35,$9:$9,"&gt;="&amp;$U$9,$9:$9,"&lt;="&amp;$U$9+DH$9-1+SUMIFS(conditions!55:55,conditions!$8:$8,"&lt;="&amp;DH$9,conditions!$9:$9,"&gt;="&amp;DH$9)-EOMONTH($U$9,11)),0))</f>
        <v>2062.648000000001</v>
      </c>
      <c r="DI44" s="37">
        <f>IF(DI$9="",0,SUMIFS(35:35,$9:$9,"&gt;="&amp;DI$9,$9:$9,"&lt;="&amp;DI$9-1+SUMIFS(conditions!55:55,conditions!$8:$8,"&lt;="&amp;DI$9,conditions!$9:$9,"&gt;="&amp;DI$9))+IF(DI$9-1+SUMIFS(conditions!55:55,conditions!$8:$8,"&lt;="&amp;DI$9,conditions!$9:$9,"&gt;="&amp;DI$9)&gt;EOMONTH($U$9,11),(1+conditions!$U$34)*SUMIFS(35:35,$9:$9,"&gt;="&amp;$U$9,$9:$9,"&lt;="&amp;$U$9+DI$9-1+SUMIFS(conditions!55:55,conditions!$8:$8,"&lt;="&amp;DI$9,conditions!$9:$9,"&gt;="&amp;DI$9)-EOMONTH($U$9,11)),0))</f>
        <v>2034.648000000001</v>
      </c>
      <c r="DJ44" s="37">
        <f>IF(DJ$9="",0,SUMIFS(35:35,$9:$9,"&gt;="&amp;DJ$9,$9:$9,"&lt;="&amp;DJ$9-1+SUMIFS(conditions!55:55,conditions!$8:$8,"&lt;="&amp;DJ$9,conditions!$9:$9,"&gt;="&amp;DJ$9))+IF(DJ$9-1+SUMIFS(conditions!55:55,conditions!$8:$8,"&lt;="&amp;DJ$9,conditions!$9:$9,"&gt;="&amp;DJ$9)&gt;EOMONTH($U$9,11),(1+conditions!$U$34)*SUMIFS(35:35,$9:$9,"&gt;="&amp;$U$9,$9:$9,"&lt;="&amp;$U$9+DJ$9-1+SUMIFS(conditions!55:55,conditions!$8:$8,"&lt;="&amp;DJ$9,conditions!$9:$9,"&gt;="&amp;DJ$9)-EOMONTH($U$9,11)),0))</f>
        <v>2041.8552000000013</v>
      </c>
      <c r="DK44" s="37">
        <f>IF(DK$9="",0,SUMIFS(35:35,$9:$9,"&gt;="&amp;DK$9,$9:$9,"&lt;="&amp;DK$9-1+SUMIFS(conditions!55:55,conditions!$8:$8,"&lt;="&amp;DK$9,conditions!$9:$9,"&gt;="&amp;DK$9))+IF(DK$9-1+SUMIFS(conditions!55:55,conditions!$8:$8,"&lt;="&amp;DK$9,conditions!$9:$9,"&gt;="&amp;DK$9)&gt;EOMONTH($U$9,11),(1+conditions!$U$34)*SUMIFS(35:35,$9:$9,"&gt;="&amp;$U$9,$9:$9,"&lt;="&amp;$U$9+DK$9-1+SUMIFS(conditions!55:55,conditions!$8:$8,"&lt;="&amp;DK$9,conditions!$9:$9,"&gt;="&amp;DK$9)-EOMONTH($U$9,11)),0))</f>
        <v>2049.0624000000012</v>
      </c>
      <c r="DL44" s="37">
        <f>IF(DL$9="",0,SUMIFS(35:35,$9:$9,"&gt;="&amp;DL$9,$9:$9,"&lt;="&amp;DL$9-1+SUMIFS(conditions!55:55,conditions!$8:$8,"&lt;="&amp;DL$9,conditions!$9:$9,"&gt;="&amp;DL$9))+IF(DL$9-1+SUMIFS(conditions!55:55,conditions!$8:$8,"&lt;="&amp;DL$9,conditions!$9:$9,"&gt;="&amp;DL$9)&gt;EOMONTH($U$9,11),(1+conditions!$U$34)*SUMIFS(35:35,$9:$9,"&gt;="&amp;$U$9,$9:$9,"&lt;="&amp;$U$9+DL$9-1+SUMIFS(conditions!55:55,conditions!$8:$8,"&lt;="&amp;DL$9,conditions!$9:$9,"&gt;="&amp;DL$9)-EOMONTH($U$9,11)),0))</f>
        <v>2060.0533800000017</v>
      </c>
      <c r="DM44" s="37">
        <f>IF(DM$9="",0,SUMIFS(35:35,$9:$9,"&gt;="&amp;DM$9,$9:$9,"&lt;="&amp;DM$9-1+SUMIFS(conditions!55:55,conditions!$8:$8,"&lt;="&amp;DM$9,conditions!$9:$9,"&gt;="&amp;DM$9))+IF(DM$9-1+SUMIFS(conditions!55:55,conditions!$8:$8,"&lt;="&amp;DM$9,conditions!$9:$9,"&gt;="&amp;DM$9)&gt;EOMONTH($U$9,11),(1+conditions!$U$34)*SUMIFS(35:35,$9:$9,"&gt;="&amp;$U$9,$9:$9,"&lt;="&amp;$U$9+DM$9-1+SUMIFS(conditions!55:55,conditions!$8:$8,"&lt;="&amp;DM$9,conditions!$9:$9,"&gt;="&amp;DM$9)-EOMONTH($U$9,11)),0))</f>
        <v>2071.0443600000017</v>
      </c>
      <c r="DN44" s="37">
        <f>IF(DN$9="",0,SUMIFS(35:35,$9:$9,"&gt;="&amp;DN$9,$9:$9,"&lt;="&amp;DN$9-1+SUMIFS(conditions!55:55,conditions!$8:$8,"&lt;="&amp;DN$9,conditions!$9:$9,"&gt;="&amp;DN$9))+IF(DN$9-1+SUMIFS(conditions!55:55,conditions!$8:$8,"&lt;="&amp;DN$9,conditions!$9:$9,"&gt;="&amp;DN$9)&gt;EOMONTH($U$9,11),(1+conditions!$U$34)*SUMIFS(35:35,$9:$9,"&gt;="&amp;$U$9,$9:$9,"&lt;="&amp;$U$9+DN$9-1+SUMIFS(conditions!55:55,conditions!$8:$8,"&lt;="&amp;DN$9,conditions!$9:$9,"&gt;="&amp;DN$9)-EOMONTH($U$9,11)),0))</f>
        <v>2109.7553400000015</v>
      </c>
      <c r="DO44" s="37">
        <f>IF(DO$9="",0,SUMIFS(35:35,$9:$9,"&gt;="&amp;DO$9,$9:$9,"&lt;="&amp;DO$9-1+SUMIFS(conditions!55:55,conditions!$8:$8,"&lt;="&amp;DO$9,conditions!$9:$9,"&gt;="&amp;DO$9))+IF(DO$9-1+SUMIFS(conditions!55:55,conditions!$8:$8,"&lt;="&amp;DO$9,conditions!$9:$9,"&gt;="&amp;DO$9)&gt;EOMONTH($U$9,11),(1+conditions!$U$34)*SUMIFS(35:35,$9:$9,"&gt;="&amp;$U$9,$9:$9,"&lt;="&amp;$U$9+DO$9-1+SUMIFS(conditions!55:55,conditions!$8:$8,"&lt;="&amp;DO$9,conditions!$9:$9,"&gt;="&amp;DO$9)-EOMONTH($U$9,11)),0))</f>
        <v>2109.7553400000015</v>
      </c>
      <c r="DP44" s="37">
        <f>IF(DP$9="",0,SUMIFS(35:35,$9:$9,"&gt;="&amp;DP$9,$9:$9,"&lt;="&amp;DP$9-1+SUMIFS(conditions!55:55,conditions!$8:$8,"&lt;="&amp;DP$9,conditions!$9:$9,"&gt;="&amp;DP$9))+IF(DP$9-1+SUMIFS(conditions!55:55,conditions!$8:$8,"&lt;="&amp;DP$9,conditions!$9:$9,"&gt;="&amp;DP$9)&gt;EOMONTH($U$9,11),(1+conditions!$U$34)*SUMIFS(35:35,$9:$9,"&gt;="&amp;$U$9,$9:$9,"&lt;="&amp;$U$9+DP$9-1+SUMIFS(conditions!55:55,conditions!$8:$8,"&lt;="&amp;DP$9,conditions!$9:$9,"&gt;="&amp;DP$9)-EOMONTH($U$9,11)),0))</f>
        <v>2082.0353400000017</v>
      </c>
      <c r="DQ44" s="37">
        <f>IF(DQ$9="",0,SUMIFS(35:35,$9:$9,"&gt;="&amp;DQ$9,$9:$9,"&lt;="&amp;DQ$9-1+SUMIFS(conditions!55:55,conditions!$8:$8,"&lt;="&amp;DQ$9,conditions!$9:$9,"&gt;="&amp;DQ$9))+IF(DQ$9-1+SUMIFS(conditions!55:55,conditions!$8:$8,"&lt;="&amp;DQ$9,conditions!$9:$9,"&gt;="&amp;DQ$9)&gt;EOMONTH($U$9,11),(1+conditions!$U$34)*SUMIFS(35:35,$9:$9,"&gt;="&amp;$U$9,$9:$9,"&lt;="&amp;$U$9+DQ$9-1+SUMIFS(conditions!55:55,conditions!$8:$8,"&lt;="&amp;DQ$9,conditions!$9:$9,"&gt;="&amp;DQ$9)-EOMONTH($U$9,11)),0))</f>
        <v>2093.0263200000018</v>
      </c>
      <c r="DR44" s="37">
        <f>IF(DR$9="",0,SUMIFS(35:35,$9:$9,"&gt;="&amp;DR$9,$9:$9,"&lt;="&amp;DR$9-1+SUMIFS(conditions!55:55,conditions!$8:$8,"&lt;="&amp;DR$9,conditions!$9:$9,"&gt;="&amp;DR$9))+IF(DR$9-1+SUMIFS(conditions!55:55,conditions!$8:$8,"&lt;="&amp;DR$9,conditions!$9:$9,"&gt;="&amp;DR$9)&gt;EOMONTH($U$9,11),(1+conditions!$U$34)*SUMIFS(35:35,$9:$9,"&gt;="&amp;$U$9,$9:$9,"&lt;="&amp;$U$9+DR$9-1+SUMIFS(conditions!55:55,conditions!$8:$8,"&lt;="&amp;DR$9,conditions!$9:$9,"&gt;="&amp;DR$9)-EOMONTH($U$9,11)),0))</f>
        <v>2104.0173000000018</v>
      </c>
      <c r="DS44" s="37">
        <f>IF(DS$9="",0,SUMIFS(35:35,$9:$9,"&gt;="&amp;DS$9,$9:$9,"&lt;="&amp;DS$9-1+SUMIFS(conditions!55:55,conditions!$8:$8,"&lt;="&amp;DS$9,conditions!$9:$9,"&gt;="&amp;DS$9))+IF(DS$9-1+SUMIFS(conditions!55:55,conditions!$8:$8,"&lt;="&amp;DS$9,conditions!$9:$9,"&gt;="&amp;DS$9)&gt;EOMONTH($U$9,11),(1+conditions!$U$34)*SUMIFS(35:35,$9:$9,"&gt;="&amp;$U$9,$9:$9,"&lt;="&amp;$U$9+DS$9-1+SUMIFS(conditions!55:55,conditions!$8:$8,"&lt;="&amp;DS$9,conditions!$9:$9,"&gt;="&amp;DS$9)-EOMONTH($U$9,11)),0))</f>
        <v>2115.0082800000018</v>
      </c>
      <c r="DT44" s="37">
        <f>IF(DT$9="",0,SUMIFS(35:35,$9:$9,"&gt;="&amp;DT$9,$9:$9,"&lt;="&amp;DT$9-1+SUMIFS(conditions!55:55,conditions!$8:$8,"&lt;="&amp;DT$9,conditions!$9:$9,"&gt;="&amp;DT$9))+IF(DT$9-1+SUMIFS(conditions!55:55,conditions!$8:$8,"&lt;="&amp;DT$9,conditions!$9:$9,"&gt;="&amp;DT$9)&gt;EOMONTH($U$9,11),(1+conditions!$U$34)*SUMIFS(35:35,$9:$9,"&gt;="&amp;$U$9,$9:$9,"&lt;="&amp;$U$9+DT$9-1+SUMIFS(conditions!55:55,conditions!$8:$8,"&lt;="&amp;DT$9,conditions!$9:$9,"&gt;="&amp;DT$9)-EOMONTH($U$9,11)),0))</f>
        <v>2125.9992600000019</v>
      </c>
      <c r="DU44" s="37">
        <f>IF(DU$9="",0,SUMIFS(35:35,$9:$9,"&gt;="&amp;DU$9,$9:$9,"&lt;="&amp;DU$9-1+SUMIFS(conditions!55:55,conditions!$8:$8,"&lt;="&amp;DU$9,conditions!$9:$9,"&gt;="&amp;DU$9))+IF(DU$9-1+SUMIFS(conditions!55:55,conditions!$8:$8,"&lt;="&amp;DU$9,conditions!$9:$9,"&gt;="&amp;DU$9)&gt;EOMONTH($U$9,11),(1+conditions!$U$34)*SUMIFS(35:35,$9:$9,"&gt;="&amp;$U$9,$9:$9,"&lt;="&amp;$U$9+DU$9-1+SUMIFS(conditions!55:55,conditions!$8:$8,"&lt;="&amp;DU$9,conditions!$9:$9,"&gt;="&amp;DU$9)-EOMONTH($U$9,11)),0))</f>
        <v>2164.7102400000017</v>
      </c>
      <c r="DV44" s="37">
        <f>IF(DV$9="",0,SUMIFS(35:35,$9:$9,"&gt;="&amp;DV$9,$9:$9,"&lt;="&amp;DV$9-1+SUMIFS(conditions!55:55,conditions!$8:$8,"&lt;="&amp;DV$9,conditions!$9:$9,"&gt;="&amp;DV$9))+IF(DV$9-1+SUMIFS(conditions!55:55,conditions!$8:$8,"&lt;="&amp;DV$9,conditions!$9:$9,"&gt;="&amp;DV$9)&gt;EOMONTH($U$9,11),(1+conditions!$U$34)*SUMIFS(35:35,$9:$9,"&gt;="&amp;$U$9,$9:$9,"&lt;="&amp;$U$9+DV$9-1+SUMIFS(conditions!55:55,conditions!$8:$8,"&lt;="&amp;DV$9,conditions!$9:$9,"&gt;="&amp;DV$9)-EOMONTH($U$9,11)),0))</f>
        <v>2164.7102400000017</v>
      </c>
      <c r="DW44" s="37">
        <f>IF(DW$9="",0,SUMIFS(35:35,$9:$9,"&gt;="&amp;DW$9,$9:$9,"&lt;="&amp;DW$9-1+SUMIFS(conditions!55:55,conditions!$8:$8,"&lt;="&amp;DW$9,conditions!$9:$9,"&gt;="&amp;DW$9))+IF(DW$9-1+SUMIFS(conditions!55:55,conditions!$8:$8,"&lt;="&amp;DW$9,conditions!$9:$9,"&gt;="&amp;DW$9)&gt;EOMONTH($U$9,11),(1+conditions!$U$34)*SUMIFS(35:35,$9:$9,"&gt;="&amp;$U$9,$9:$9,"&lt;="&amp;$U$9+DW$9-1+SUMIFS(conditions!55:55,conditions!$8:$8,"&lt;="&amp;DW$9,conditions!$9:$9,"&gt;="&amp;DW$9)-EOMONTH($U$9,11)),0))</f>
        <v>2136.9902400000019</v>
      </c>
      <c r="DX44" s="37">
        <f>IF(DX$9="",0,SUMIFS(35:35,$9:$9,"&gt;="&amp;DX$9,$9:$9,"&lt;="&amp;DX$9-1+SUMIFS(conditions!55:55,conditions!$8:$8,"&lt;="&amp;DX$9,conditions!$9:$9,"&gt;="&amp;DX$9))+IF(DX$9-1+SUMIFS(conditions!55:55,conditions!$8:$8,"&lt;="&amp;DX$9,conditions!$9:$9,"&gt;="&amp;DX$9)&gt;EOMONTH($U$9,11),(1+conditions!$U$34)*SUMIFS(35:35,$9:$9,"&gt;="&amp;$U$9,$9:$9,"&lt;="&amp;$U$9+DX$9-1+SUMIFS(conditions!55:55,conditions!$8:$8,"&lt;="&amp;DX$9,conditions!$9:$9,"&gt;="&amp;DX$9)-EOMONTH($U$9,11)),0))</f>
        <v>2147.9812200000019</v>
      </c>
      <c r="DY44" s="37">
        <f>IF(DY$9="",0,SUMIFS(35:35,$9:$9,"&gt;="&amp;DY$9,$9:$9,"&lt;="&amp;DY$9-1+SUMIFS(conditions!55:55,conditions!$8:$8,"&lt;="&amp;DY$9,conditions!$9:$9,"&gt;="&amp;DY$9))+IF(DY$9-1+SUMIFS(conditions!55:55,conditions!$8:$8,"&lt;="&amp;DY$9,conditions!$9:$9,"&gt;="&amp;DY$9)&gt;EOMONTH($U$9,11),(1+conditions!$U$34)*SUMIFS(35:35,$9:$9,"&gt;="&amp;$U$9,$9:$9,"&lt;="&amp;$U$9+DY$9-1+SUMIFS(conditions!55:55,conditions!$8:$8,"&lt;="&amp;DY$9,conditions!$9:$9,"&gt;="&amp;DY$9)-EOMONTH($U$9,11)),0))</f>
        <v>2158.972200000002</v>
      </c>
      <c r="DZ44" s="37">
        <f>IF(DZ$9="",0,SUMIFS(35:35,$9:$9,"&gt;="&amp;DZ$9,$9:$9,"&lt;="&amp;DZ$9-1+SUMIFS(conditions!55:55,conditions!$8:$8,"&lt;="&amp;DZ$9,conditions!$9:$9,"&gt;="&amp;DZ$9))+IF(DZ$9-1+SUMIFS(conditions!55:55,conditions!$8:$8,"&lt;="&amp;DZ$9,conditions!$9:$9,"&gt;="&amp;DZ$9)&gt;EOMONTH($U$9,11),(1+conditions!$U$34)*SUMIFS(35:35,$9:$9,"&gt;="&amp;$U$9,$9:$9,"&lt;="&amp;$U$9+DZ$9-1+SUMIFS(conditions!55:55,conditions!$8:$8,"&lt;="&amp;DZ$9,conditions!$9:$9,"&gt;="&amp;DZ$9)-EOMONTH($U$9,11)),0))</f>
        <v>2169.9631800000016</v>
      </c>
      <c r="EA44" s="37">
        <f>IF(EA$9="",0,SUMIFS(35:35,$9:$9,"&gt;="&amp;EA$9,$9:$9,"&lt;="&amp;EA$9-1+SUMIFS(conditions!55:55,conditions!$8:$8,"&lt;="&amp;EA$9,conditions!$9:$9,"&gt;="&amp;EA$9))+IF(EA$9-1+SUMIFS(conditions!55:55,conditions!$8:$8,"&lt;="&amp;EA$9,conditions!$9:$9,"&gt;="&amp;EA$9)&gt;EOMONTH($U$9,11),(1+conditions!$U$34)*SUMIFS(35:35,$9:$9,"&gt;="&amp;$U$9,$9:$9,"&lt;="&amp;$U$9+EA$9-1+SUMIFS(conditions!55:55,conditions!$8:$8,"&lt;="&amp;EA$9,conditions!$9:$9,"&gt;="&amp;EA$9)-EOMONTH($U$9,11)),0))</f>
        <v>2180.9541600000016</v>
      </c>
      <c r="EB44" s="37">
        <f>IF(EB$9="",0,SUMIFS(35:35,$9:$9,"&gt;="&amp;EB$9,$9:$9,"&lt;="&amp;EB$9-1+SUMIFS(conditions!55:55,conditions!$8:$8,"&lt;="&amp;EB$9,conditions!$9:$9,"&gt;="&amp;EB$9))+IF(EB$9-1+SUMIFS(conditions!55:55,conditions!$8:$8,"&lt;="&amp;EB$9,conditions!$9:$9,"&gt;="&amp;EB$9)&gt;EOMONTH($U$9,11),(1+conditions!$U$34)*SUMIFS(35:35,$9:$9,"&gt;="&amp;$U$9,$9:$9,"&lt;="&amp;$U$9+EB$9-1+SUMIFS(conditions!55:55,conditions!$8:$8,"&lt;="&amp;EB$9,conditions!$9:$9,"&gt;="&amp;EB$9)-EOMONTH($U$9,11)),0))</f>
        <v>2219.6651400000014</v>
      </c>
      <c r="EC44" s="37">
        <f>IF(EC$9="",0,SUMIFS(35:35,$9:$9,"&gt;="&amp;EC$9,$9:$9,"&lt;="&amp;EC$9-1+SUMIFS(conditions!55:55,conditions!$8:$8,"&lt;="&amp;EC$9,conditions!$9:$9,"&gt;="&amp;EC$9))+IF(EC$9-1+SUMIFS(conditions!55:55,conditions!$8:$8,"&lt;="&amp;EC$9,conditions!$9:$9,"&gt;="&amp;EC$9)&gt;EOMONTH($U$9,11),(1+conditions!$U$34)*SUMIFS(35:35,$9:$9,"&gt;="&amp;$U$9,$9:$9,"&lt;="&amp;$U$9+EC$9-1+SUMIFS(conditions!55:55,conditions!$8:$8,"&lt;="&amp;EC$9,conditions!$9:$9,"&gt;="&amp;EC$9)-EOMONTH($U$9,11)),0))</f>
        <v>2219.6651400000014</v>
      </c>
      <c r="ED44" s="37">
        <f>IF(ED$9="",0,SUMIFS(35:35,$9:$9,"&gt;="&amp;ED$9,$9:$9,"&lt;="&amp;ED$9-1+SUMIFS(conditions!55:55,conditions!$8:$8,"&lt;="&amp;ED$9,conditions!$9:$9,"&gt;="&amp;ED$9))+IF(ED$9-1+SUMIFS(conditions!55:55,conditions!$8:$8,"&lt;="&amp;ED$9,conditions!$9:$9,"&gt;="&amp;ED$9)&gt;EOMONTH($U$9,11),(1+conditions!$U$34)*SUMIFS(35:35,$9:$9,"&gt;="&amp;$U$9,$9:$9,"&lt;="&amp;$U$9+ED$9-1+SUMIFS(conditions!55:55,conditions!$8:$8,"&lt;="&amp;ED$9,conditions!$9:$9,"&gt;="&amp;ED$9)-EOMONTH($U$9,11)),0))</f>
        <v>2191.9451400000016</v>
      </c>
      <c r="EE44" s="37">
        <f>IF(EE$9="",0,SUMIFS(35:35,$9:$9,"&gt;="&amp;EE$9,$9:$9,"&lt;="&amp;EE$9-1+SUMIFS(conditions!55:55,conditions!$8:$8,"&lt;="&amp;EE$9,conditions!$9:$9,"&gt;="&amp;EE$9))+IF(EE$9-1+SUMIFS(conditions!55:55,conditions!$8:$8,"&lt;="&amp;EE$9,conditions!$9:$9,"&gt;="&amp;EE$9)&gt;EOMONTH($U$9,11),(1+conditions!$U$34)*SUMIFS(35:35,$9:$9,"&gt;="&amp;$U$9,$9:$9,"&lt;="&amp;$U$9+EE$9-1+SUMIFS(conditions!55:55,conditions!$8:$8,"&lt;="&amp;EE$9,conditions!$9:$9,"&gt;="&amp;EE$9)-EOMONTH($U$9,11)),0))</f>
        <v>2202.9361200000017</v>
      </c>
      <c r="EF44" s="37">
        <f>IF(EF$9="",0,SUMIFS(35:35,$9:$9,"&gt;="&amp;EF$9,$9:$9,"&lt;="&amp;EF$9-1+SUMIFS(conditions!55:55,conditions!$8:$8,"&lt;="&amp;EF$9,conditions!$9:$9,"&gt;="&amp;EF$9))+IF(EF$9-1+SUMIFS(conditions!55:55,conditions!$8:$8,"&lt;="&amp;EF$9,conditions!$9:$9,"&gt;="&amp;EF$9)&gt;EOMONTH($U$9,11),(1+conditions!$U$34)*SUMIFS(35:35,$9:$9,"&gt;="&amp;$U$9,$9:$9,"&lt;="&amp;$U$9+EF$9-1+SUMIFS(conditions!55:55,conditions!$8:$8,"&lt;="&amp;EF$9,conditions!$9:$9,"&gt;="&amp;EF$9)-EOMONTH($U$9,11)),0))</f>
        <v>2213.9271000000012</v>
      </c>
      <c r="EG44" s="37">
        <f>IF(EG$9="",0,SUMIFS(35:35,$9:$9,"&gt;="&amp;EG$9,$9:$9,"&lt;="&amp;EG$9-1+SUMIFS(conditions!55:55,conditions!$8:$8,"&lt;="&amp;EG$9,conditions!$9:$9,"&gt;="&amp;EG$9))+IF(EG$9-1+SUMIFS(conditions!55:55,conditions!$8:$8,"&lt;="&amp;EG$9,conditions!$9:$9,"&gt;="&amp;EG$9)&gt;EOMONTH($U$9,11),(1+conditions!$U$34)*SUMIFS(35:35,$9:$9,"&gt;="&amp;$U$9,$9:$9,"&lt;="&amp;$U$9+EG$9-1+SUMIFS(conditions!55:55,conditions!$8:$8,"&lt;="&amp;EG$9,conditions!$9:$9,"&gt;="&amp;EG$9)-EOMONTH($U$9,11)),0))</f>
        <v>2224.9180800000013</v>
      </c>
      <c r="EH44" s="37">
        <f>IF(EH$9="",0,SUMIFS(35:35,$9:$9,"&gt;="&amp;EH$9,$9:$9,"&lt;="&amp;EH$9-1+SUMIFS(conditions!55:55,conditions!$8:$8,"&lt;="&amp;EH$9,conditions!$9:$9,"&gt;="&amp;EH$9))+IF(EH$9-1+SUMIFS(conditions!55:55,conditions!$8:$8,"&lt;="&amp;EH$9,conditions!$9:$9,"&gt;="&amp;EH$9)&gt;EOMONTH($U$9,11),(1+conditions!$U$34)*SUMIFS(35:35,$9:$9,"&gt;="&amp;$U$9,$9:$9,"&lt;="&amp;$U$9+EH$9-1+SUMIFS(conditions!55:55,conditions!$8:$8,"&lt;="&amp;EH$9,conditions!$9:$9,"&gt;="&amp;EH$9)-EOMONTH($U$9,11)),0))</f>
        <v>2235.9090600000013</v>
      </c>
      <c r="EI44" s="37">
        <f>IF(EI$9="",0,SUMIFS(35:35,$9:$9,"&gt;="&amp;EI$9,$9:$9,"&lt;="&amp;EI$9-1+SUMIFS(conditions!55:55,conditions!$8:$8,"&lt;="&amp;EI$9,conditions!$9:$9,"&gt;="&amp;EI$9))+IF(EI$9-1+SUMIFS(conditions!55:55,conditions!$8:$8,"&lt;="&amp;EI$9,conditions!$9:$9,"&gt;="&amp;EI$9)&gt;EOMONTH($U$9,11),(1+conditions!$U$34)*SUMIFS(35:35,$9:$9,"&gt;="&amp;$U$9,$9:$9,"&lt;="&amp;$U$9+EI$9-1+SUMIFS(conditions!55:55,conditions!$8:$8,"&lt;="&amp;EI$9,conditions!$9:$9,"&gt;="&amp;EI$9)-EOMONTH($U$9,11)),0))</f>
        <v>2274.6200400000012</v>
      </c>
      <c r="EJ44" s="37">
        <f>IF(EJ$9="",0,SUMIFS(35:35,$9:$9,"&gt;="&amp;EJ$9,$9:$9,"&lt;="&amp;EJ$9-1+SUMIFS(conditions!55:55,conditions!$8:$8,"&lt;="&amp;EJ$9,conditions!$9:$9,"&gt;="&amp;EJ$9))+IF(EJ$9-1+SUMIFS(conditions!55:55,conditions!$8:$8,"&lt;="&amp;EJ$9,conditions!$9:$9,"&gt;="&amp;EJ$9)&gt;EOMONTH($U$9,11),(1+conditions!$U$34)*SUMIFS(35:35,$9:$9,"&gt;="&amp;$U$9,$9:$9,"&lt;="&amp;$U$9+EJ$9-1+SUMIFS(conditions!55:55,conditions!$8:$8,"&lt;="&amp;EJ$9,conditions!$9:$9,"&gt;="&amp;EJ$9)-EOMONTH($U$9,11)),0))</f>
        <v>2274.6200400000012</v>
      </c>
      <c r="EK44" s="37">
        <f>IF(EK$9="",0,SUMIFS(35:35,$9:$9,"&gt;="&amp;EK$9,$9:$9,"&lt;="&amp;EK$9-1+SUMIFS(conditions!55:55,conditions!$8:$8,"&lt;="&amp;EK$9,conditions!$9:$9,"&gt;="&amp;EK$9))+IF(EK$9-1+SUMIFS(conditions!55:55,conditions!$8:$8,"&lt;="&amp;EK$9,conditions!$9:$9,"&gt;="&amp;EK$9)&gt;EOMONTH($U$9,11),(1+conditions!$U$34)*SUMIFS(35:35,$9:$9,"&gt;="&amp;$U$9,$9:$9,"&lt;="&amp;$U$9+EK$9-1+SUMIFS(conditions!55:55,conditions!$8:$8,"&lt;="&amp;EK$9,conditions!$9:$9,"&gt;="&amp;EK$9)-EOMONTH($U$9,11)),0))</f>
        <v>2246.9000400000014</v>
      </c>
      <c r="EL44" s="37">
        <f>IF(EL$9="",0,SUMIFS(35:35,$9:$9,"&gt;="&amp;EL$9,$9:$9,"&lt;="&amp;EL$9-1+SUMIFS(conditions!55:55,conditions!$8:$8,"&lt;="&amp;EL$9,conditions!$9:$9,"&gt;="&amp;EL$9))+IF(EL$9-1+SUMIFS(conditions!55:55,conditions!$8:$8,"&lt;="&amp;EL$9,conditions!$9:$9,"&gt;="&amp;EL$9)&gt;EOMONTH($U$9,11),(1+conditions!$U$34)*SUMIFS(35:35,$9:$9,"&gt;="&amp;$U$9,$9:$9,"&lt;="&amp;$U$9+EL$9-1+SUMIFS(conditions!55:55,conditions!$8:$8,"&lt;="&amp;EL$9,conditions!$9:$9,"&gt;="&amp;EL$9)-EOMONTH($U$9,11)),0))</f>
        <v>2257.8910200000009</v>
      </c>
      <c r="EM44" s="37">
        <f>IF(EM$9="",0,SUMIFS(35:35,$9:$9,"&gt;="&amp;EM$9,$9:$9,"&lt;="&amp;EM$9-1+SUMIFS(conditions!55:55,conditions!$8:$8,"&lt;="&amp;EM$9,conditions!$9:$9,"&gt;="&amp;EM$9))+IF(EM$9-1+SUMIFS(conditions!55:55,conditions!$8:$8,"&lt;="&amp;EM$9,conditions!$9:$9,"&gt;="&amp;EM$9)&gt;EOMONTH($U$9,11),(1+conditions!$U$34)*SUMIFS(35:35,$9:$9,"&gt;="&amp;$U$9,$9:$9,"&lt;="&amp;$U$9+EM$9-1+SUMIFS(conditions!55:55,conditions!$8:$8,"&lt;="&amp;EM$9,conditions!$9:$9,"&gt;="&amp;EM$9)-EOMONTH($U$9,11)),0))</f>
        <v>2268.882000000001</v>
      </c>
      <c r="EN44" s="37">
        <f>IF(EN$9="",0,SUMIFS(35:35,$9:$9,"&gt;="&amp;EN$9,$9:$9,"&lt;="&amp;EN$9-1+SUMIFS(conditions!55:55,conditions!$8:$8,"&lt;="&amp;EN$9,conditions!$9:$9,"&gt;="&amp;EN$9))+IF(EN$9-1+SUMIFS(conditions!55:55,conditions!$8:$8,"&lt;="&amp;EN$9,conditions!$9:$9,"&gt;="&amp;EN$9)&gt;EOMONTH($U$9,11),(1+conditions!$U$34)*SUMIFS(35:35,$9:$9,"&gt;="&amp;$U$9,$9:$9,"&lt;="&amp;$U$9+EN$9-1+SUMIFS(conditions!55:55,conditions!$8:$8,"&lt;="&amp;EN$9,conditions!$9:$9,"&gt;="&amp;EN$9)-EOMONTH($U$9,11)),0))</f>
        <v>2279.872980000001</v>
      </c>
      <c r="EO44" s="37">
        <f>IF(EO$9="",0,SUMIFS(35:35,$9:$9,"&gt;="&amp;EO$9,$9:$9,"&lt;="&amp;EO$9-1+SUMIFS(conditions!55:55,conditions!$8:$8,"&lt;="&amp;EO$9,conditions!$9:$9,"&gt;="&amp;EO$9))+IF(EO$9-1+SUMIFS(conditions!55:55,conditions!$8:$8,"&lt;="&amp;EO$9,conditions!$9:$9,"&gt;="&amp;EO$9)&gt;EOMONTH($U$9,11),(1+conditions!$U$34)*SUMIFS(35:35,$9:$9,"&gt;="&amp;$U$9,$9:$9,"&lt;="&amp;$U$9+EO$9-1+SUMIFS(conditions!55:55,conditions!$8:$8,"&lt;="&amp;EO$9,conditions!$9:$9,"&gt;="&amp;EO$9)-EOMONTH($U$9,11)),0))</f>
        <v>2285.3199600000007</v>
      </c>
      <c r="EP44" s="37">
        <f>IF(EP$9="",0,SUMIFS(35:35,$9:$9,"&gt;="&amp;EP$9,$9:$9,"&lt;="&amp;EP$9-1+SUMIFS(conditions!55:55,conditions!$8:$8,"&lt;="&amp;EP$9,conditions!$9:$9,"&gt;="&amp;EP$9))+IF(EP$9-1+SUMIFS(conditions!55:55,conditions!$8:$8,"&lt;="&amp;EP$9,conditions!$9:$9,"&gt;="&amp;EP$9)&gt;EOMONTH($U$9,11),(1+conditions!$U$34)*SUMIFS(35:35,$9:$9,"&gt;="&amp;$U$9,$9:$9,"&lt;="&amp;$U$9+EP$9-1+SUMIFS(conditions!55:55,conditions!$8:$8,"&lt;="&amp;EP$9,conditions!$9:$9,"&gt;="&amp;EP$9)-EOMONTH($U$9,11)),0))</f>
        <v>2324.0309400000006</v>
      </c>
      <c r="EQ44" s="37">
        <f>IF(EQ$9="",0,SUMIFS(35:35,$9:$9,"&gt;="&amp;EQ$9,$9:$9,"&lt;="&amp;EQ$9-1+SUMIFS(conditions!55:55,conditions!$8:$8,"&lt;="&amp;EQ$9,conditions!$9:$9,"&gt;="&amp;EQ$9))+IF(EQ$9-1+SUMIFS(conditions!55:55,conditions!$8:$8,"&lt;="&amp;EQ$9,conditions!$9:$9,"&gt;="&amp;EQ$9)&gt;EOMONTH($U$9,11),(1+conditions!$U$34)*SUMIFS(35:35,$9:$9,"&gt;="&amp;$U$9,$9:$9,"&lt;="&amp;$U$9+EQ$9-1+SUMIFS(conditions!55:55,conditions!$8:$8,"&lt;="&amp;EQ$9,conditions!$9:$9,"&gt;="&amp;EQ$9)-EOMONTH($U$9,11)),0))</f>
        <v>2324.0309400000006</v>
      </c>
      <c r="ER44" s="37">
        <f>IF(ER$9="",0,SUMIFS(35:35,$9:$9,"&gt;="&amp;ER$9,$9:$9,"&lt;="&amp;ER$9-1+SUMIFS(conditions!55:55,conditions!$8:$8,"&lt;="&amp;ER$9,conditions!$9:$9,"&gt;="&amp;ER$9))+IF(ER$9-1+SUMIFS(conditions!55:55,conditions!$8:$8,"&lt;="&amp;ER$9,conditions!$9:$9,"&gt;="&amp;ER$9)&gt;EOMONTH($U$9,11),(1+conditions!$U$34)*SUMIFS(35:35,$9:$9,"&gt;="&amp;$U$9,$9:$9,"&lt;="&amp;$U$9+ER$9-1+SUMIFS(conditions!55:55,conditions!$8:$8,"&lt;="&amp;ER$9,conditions!$9:$9,"&gt;="&amp;ER$9)-EOMONTH($U$9,11)),0))</f>
        <v>2290.7669400000004</v>
      </c>
      <c r="ES44" s="37">
        <f>IF(ES$9="",0,SUMIFS(35:35,$9:$9,"&gt;="&amp;ES$9,$9:$9,"&lt;="&amp;ES$9-1+SUMIFS(conditions!55:55,conditions!$8:$8,"&lt;="&amp;ES$9,conditions!$9:$9,"&gt;="&amp;ES$9))+IF(ES$9-1+SUMIFS(conditions!55:55,conditions!$8:$8,"&lt;="&amp;ES$9,conditions!$9:$9,"&gt;="&amp;ES$9)&gt;EOMONTH($U$9,11),(1+conditions!$U$34)*SUMIFS(35:35,$9:$9,"&gt;="&amp;$U$9,$9:$9,"&lt;="&amp;$U$9+ES$9-1+SUMIFS(conditions!55:55,conditions!$8:$8,"&lt;="&amp;ES$9,conditions!$9:$9,"&gt;="&amp;ES$9)-EOMONTH($U$9,11)),0))</f>
        <v>2293.1170416000009</v>
      </c>
      <c r="ET44" s="37">
        <f>IF(ET$9="",0,SUMIFS(35:35,$9:$9,"&gt;="&amp;ET$9,$9:$9,"&lt;="&amp;ET$9-1+SUMIFS(conditions!55:55,conditions!$8:$8,"&lt;="&amp;ET$9,conditions!$9:$9,"&gt;="&amp;ET$9))+IF(ET$9-1+SUMIFS(conditions!55:55,conditions!$8:$8,"&lt;="&amp;ET$9,conditions!$9:$9,"&gt;="&amp;ET$9)&gt;EOMONTH($U$9,11),(1+conditions!$U$34)*SUMIFS(35:35,$9:$9,"&gt;="&amp;$U$9,$9:$9,"&lt;="&amp;$U$9+ET$9-1+SUMIFS(conditions!55:55,conditions!$8:$8,"&lt;="&amp;ET$9,conditions!$9:$9,"&gt;="&amp;ET$9)-EOMONTH($U$9,11)),0))</f>
        <v>2295.4671432000009</v>
      </c>
      <c r="EU44" s="37">
        <f>IF(EU$9="",0,SUMIFS(35:35,$9:$9,"&gt;="&amp;EU$9,$9:$9,"&lt;="&amp;EU$9-1+SUMIFS(conditions!55:55,conditions!$8:$8,"&lt;="&amp;EU$9,conditions!$9:$9,"&gt;="&amp;EU$9))+IF(EU$9-1+SUMIFS(conditions!55:55,conditions!$8:$8,"&lt;="&amp;EU$9,conditions!$9:$9,"&gt;="&amp;EU$9)&gt;EOMONTH($U$9,11),(1+conditions!$U$34)*SUMIFS(35:35,$9:$9,"&gt;="&amp;$U$9,$9:$9,"&lt;="&amp;$U$9+EU$9-1+SUMIFS(conditions!55:55,conditions!$8:$8,"&lt;="&amp;EU$9,conditions!$9:$9,"&gt;="&amp;EU$9)-EOMONTH($U$9,11)),0))</f>
        <v>2297.8172448000014</v>
      </c>
      <c r="EV44" s="37">
        <f>IF(EV$9="",0,SUMIFS(35:35,$9:$9,"&gt;="&amp;EV$9,$9:$9,"&lt;="&amp;EV$9-1+SUMIFS(conditions!55:55,conditions!$8:$8,"&lt;="&amp;EV$9,conditions!$9:$9,"&gt;="&amp;EV$9))+IF(EV$9-1+SUMIFS(conditions!55:55,conditions!$8:$8,"&lt;="&amp;EV$9,conditions!$9:$9,"&gt;="&amp;EV$9)&gt;EOMONTH($U$9,11),(1+conditions!$U$34)*SUMIFS(35:35,$9:$9,"&gt;="&amp;$U$9,$9:$9,"&lt;="&amp;$U$9+EV$9-1+SUMIFS(conditions!55:55,conditions!$8:$8,"&lt;="&amp;EV$9,conditions!$9:$9,"&gt;="&amp;EV$9)-EOMONTH($U$9,11)),0))</f>
        <v>2300.1673464000019</v>
      </c>
      <c r="EW44" s="37">
        <f>IF(EW$9="",0,SUMIFS(35:35,$9:$9,"&gt;="&amp;EW$9,$9:$9,"&lt;="&amp;EW$9-1+SUMIFS(conditions!55:55,conditions!$8:$8,"&lt;="&amp;EW$9,conditions!$9:$9,"&gt;="&amp;EW$9))+IF(EW$9-1+SUMIFS(conditions!55:55,conditions!$8:$8,"&lt;="&amp;EW$9,conditions!$9:$9,"&gt;="&amp;EW$9)&gt;EOMONTH($U$9,11),(1+conditions!$U$34)*SUMIFS(35:35,$9:$9,"&gt;="&amp;$U$9,$9:$9,"&lt;="&amp;$U$9+EW$9-1+SUMIFS(conditions!55:55,conditions!$8:$8,"&lt;="&amp;EW$9,conditions!$9:$9,"&gt;="&amp;EW$9)-EOMONTH($U$9,11)),0))</f>
        <v>2335.781448000002</v>
      </c>
      <c r="EX44" s="37">
        <f>IF(EX$9="",0,SUMIFS(35:35,$9:$9,"&gt;="&amp;EX$9,$9:$9,"&lt;="&amp;EX$9-1+SUMIFS(conditions!55:55,conditions!$8:$8,"&lt;="&amp;EX$9,conditions!$9:$9,"&gt;="&amp;EX$9))+IF(EX$9-1+SUMIFS(conditions!55:55,conditions!$8:$8,"&lt;="&amp;EX$9,conditions!$9:$9,"&gt;="&amp;EX$9)&gt;EOMONTH($U$9,11),(1+conditions!$U$34)*SUMIFS(35:35,$9:$9,"&gt;="&amp;$U$9,$9:$9,"&lt;="&amp;$U$9+EX$9-1+SUMIFS(conditions!55:55,conditions!$8:$8,"&lt;="&amp;EX$9,conditions!$9:$9,"&gt;="&amp;EX$9)-EOMONTH($U$9,11)),0))</f>
        <v>2335.781448000002</v>
      </c>
      <c r="EY44" s="37">
        <f>IF(EY$9="",0,SUMIFS(35:35,$9:$9,"&gt;="&amp;EY$9,$9:$9,"&lt;="&amp;EY$9-1+SUMIFS(conditions!55:55,conditions!$8:$8,"&lt;="&amp;EY$9,conditions!$9:$9,"&gt;="&amp;EY$9))+IF(EY$9-1+SUMIFS(conditions!55:55,conditions!$8:$8,"&lt;="&amp;EY$9,conditions!$9:$9,"&gt;="&amp;EY$9)&gt;EOMONTH($U$9,11),(1+conditions!$U$34)*SUMIFS(35:35,$9:$9,"&gt;="&amp;$U$9,$9:$9,"&lt;="&amp;$U$9+EY$9-1+SUMIFS(conditions!55:55,conditions!$8:$8,"&lt;="&amp;EY$9,conditions!$9:$9,"&gt;="&amp;EY$9)-EOMONTH($U$9,11)),0))</f>
        <v>2302.5174480000019</v>
      </c>
      <c r="EZ44" s="37">
        <f>IF(EZ$9="",0,SUMIFS(35:35,$9:$9,"&gt;="&amp;EZ$9,$9:$9,"&lt;="&amp;EZ$9-1+SUMIFS(conditions!55:55,conditions!$8:$8,"&lt;="&amp;EZ$9,conditions!$9:$9,"&gt;="&amp;EZ$9))+IF(EZ$9-1+SUMIFS(conditions!55:55,conditions!$8:$8,"&lt;="&amp;EZ$9,conditions!$9:$9,"&gt;="&amp;EZ$9)&gt;EOMONTH($U$9,11),(1+conditions!$U$34)*SUMIFS(35:35,$9:$9,"&gt;="&amp;$U$9,$9:$9,"&lt;="&amp;$U$9+EZ$9-1+SUMIFS(conditions!55:55,conditions!$8:$8,"&lt;="&amp;EZ$9,conditions!$9:$9,"&gt;="&amp;EZ$9)-EOMONTH($U$9,11)),0))</f>
        <v>2304.8675496000019</v>
      </c>
      <c r="FA44" s="37">
        <f>IF(FA$9="",0,SUMIFS(35:35,$9:$9,"&gt;="&amp;FA$9,$9:$9,"&lt;="&amp;FA$9-1+SUMIFS(conditions!55:55,conditions!$8:$8,"&lt;="&amp;FA$9,conditions!$9:$9,"&gt;="&amp;FA$9))+IF(FA$9-1+SUMIFS(conditions!55:55,conditions!$8:$8,"&lt;="&amp;FA$9,conditions!$9:$9,"&gt;="&amp;FA$9)&gt;EOMONTH($U$9,11),(1+conditions!$U$34)*SUMIFS(35:35,$9:$9,"&gt;="&amp;$U$9,$9:$9,"&lt;="&amp;$U$9+FA$9-1+SUMIFS(conditions!55:55,conditions!$8:$8,"&lt;="&amp;FA$9,conditions!$9:$9,"&gt;="&amp;FA$9)-EOMONTH($U$9,11)),0))</f>
        <v>2307.2176512000024</v>
      </c>
      <c r="FB44" s="37">
        <f>IF(FB$9="",0,SUMIFS(35:35,$9:$9,"&gt;="&amp;FB$9,$9:$9,"&lt;="&amp;FB$9-1+SUMIFS(conditions!55:55,conditions!$8:$8,"&lt;="&amp;FB$9,conditions!$9:$9,"&gt;="&amp;FB$9))+IF(FB$9-1+SUMIFS(conditions!55:55,conditions!$8:$8,"&lt;="&amp;FB$9,conditions!$9:$9,"&gt;="&amp;FB$9)&gt;EOMONTH($U$9,11),(1+conditions!$U$34)*SUMIFS(35:35,$9:$9,"&gt;="&amp;$U$9,$9:$9,"&lt;="&amp;$U$9+FB$9-1+SUMIFS(conditions!55:55,conditions!$8:$8,"&lt;="&amp;FB$9,conditions!$9:$9,"&gt;="&amp;FB$9)-EOMONTH($U$9,11)),0))</f>
        <v>2309.5677528000024</v>
      </c>
      <c r="FC44" s="37">
        <f>IF(FC$9="",0,SUMIFS(35:35,$9:$9,"&gt;="&amp;FC$9,$9:$9,"&lt;="&amp;FC$9-1+SUMIFS(conditions!55:55,conditions!$8:$8,"&lt;="&amp;FC$9,conditions!$9:$9,"&gt;="&amp;FC$9))+IF(FC$9-1+SUMIFS(conditions!55:55,conditions!$8:$8,"&lt;="&amp;FC$9,conditions!$9:$9,"&gt;="&amp;FC$9)&gt;EOMONTH($U$9,11),(1+conditions!$U$34)*SUMIFS(35:35,$9:$9,"&gt;="&amp;$U$9,$9:$9,"&lt;="&amp;$U$9+FC$9-1+SUMIFS(conditions!55:55,conditions!$8:$8,"&lt;="&amp;FC$9,conditions!$9:$9,"&gt;="&amp;FC$9)-EOMONTH($U$9,11)),0))</f>
        <v>2311.9178544000019</v>
      </c>
      <c r="FD44" s="37">
        <f>IF(FD$9="",0,SUMIFS(35:35,$9:$9,"&gt;="&amp;FD$9,$9:$9,"&lt;="&amp;FD$9-1+SUMIFS(conditions!55:55,conditions!$8:$8,"&lt;="&amp;FD$9,conditions!$9:$9,"&gt;="&amp;FD$9))+IF(FD$9-1+SUMIFS(conditions!55:55,conditions!$8:$8,"&lt;="&amp;FD$9,conditions!$9:$9,"&gt;="&amp;FD$9)&gt;EOMONTH($U$9,11),(1+conditions!$U$34)*SUMIFS(35:35,$9:$9,"&gt;="&amp;$U$9,$9:$9,"&lt;="&amp;$U$9+FD$9-1+SUMIFS(conditions!55:55,conditions!$8:$8,"&lt;="&amp;FD$9,conditions!$9:$9,"&gt;="&amp;FD$9)-EOMONTH($U$9,11)),0))</f>
        <v>2347.5319560000021</v>
      </c>
      <c r="FE44" s="37">
        <f>IF(FE$9="",0,SUMIFS(35:35,$9:$9,"&gt;="&amp;FE$9,$9:$9,"&lt;="&amp;FE$9-1+SUMIFS(conditions!55:55,conditions!$8:$8,"&lt;="&amp;FE$9,conditions!$9:$9,"&gt;="&amp;FE$9))+IF(FE$9-1+SUMIFS(conditions!55:55,conditions!$8:$8,"&lt;="&amp;FE$9,conditions!$9:$9,"&gt;="&amp;FE$9)&gt;EOMONTH($U$9,11),(1+conditions!$U$34)*SUMIFS(35:35,$9:$9,"&gt;="&amp;$U$9,$9:$9,"&lt;="&amp;$U$9+FE$9-1+SUMIFS(conditions!55:55,conditions!$8:$8,"&lt;="&amp;FE$9,conditions!$9:$9,"&gt;="&amp;FE$9)-EOMONTH($U$9,11)),0))</f>
        <v>2347.5319560000021</v>
      </c>
      <c r="FF44" s="37">
        <f>IF(FF$9="",0,SUMIFS(35:35,$9:$9,"&gt;="&amp;FF$9,$9:$9,"&lt;="&amp;FF$9-1+SUMIFS(conditions!55:55,conditions!$8:$8,"&lt;="&amp;FF$9,conditions!$9:$9,"&gt;="&amp;FF$9))+IF(FF$9-1+SUMIFS(conditions!55:55,conditions!$8:$8,"&lt;="&amp;FF$9,conditions!$9:$9,"&gt;="&amp;FF$9)&gt;EOMONTH($U$9,11),(1+conditions!$U$34)*SUMIFS(35:35,$9:$9,"&gt;="&amp;$U$9,$9:$9,"&lt;="&amp;$U$9+FF$9-1+SUMIFS(conditions!55:55,conditions!$8:$8,"&lt;="&amp;FF$9,conditions!$9:$9,"&gt;="&amp;FF$9)-EOMONTH($U$9,11)),0))</f>
        <v>2314.267956000002</v>
      </c>
      <c r="FG44" s="37">
        <f>IF(FG$9="",0,SUMIFS(35:35,$9:$9,"&gt;="&amp;FG$9,$9:$9,"&lt;="&amp;FG$9-1+SUMIFS(conditions!55:55,conditions!$8:$8,"&lt;="&amp;FG$9,conditions!$9:$9,"&gt;="&amp;FG$9))+IF(FG$9-1+SUMIFS(conditions!55:55,conditions!$8:$8,"&lt;="&amp;FG$9,conditions!$9:$9,"&gt;="&amp;FG$9)&gt;EOMONTH($U$9,11),(1+conditions!$U$34)*SUMIFS(35:35,$9:$9,"&gt;="&amp;$U$9,$9:$9,"&lt;="&amp;$U$9+FG$9-1+SUMIFS(conditions!55:55,conditions!$8:$8,"&lt;="&amp;FG$9,conditions!$9:$9,"&gt;="&amp;FG$9)-EOMONTH($U$9,11)),0))</f>
        <v>2316.6180576000015</v>
      </c>
      <c r="FH44" s="37">
        <f>IF(FH$9="",0,SUMIFS(35:35,$9:$9,"&gt;="&amp;FH$9,$9:$9,"&lt;="&amp;FH$9-1+SUMIFS(conditions!55:55,conditions!$8:$8,"&lt;="&amp;FH$9,conditions!$9:$9,"&gt;="&amp;FH$9))+IF(FH$9-1+SUMIFS(conditions!55:55,conditions!$8:$8,"&lt;="&amp;FH$9,conditions!$9:$9,"&gt;="&amp;FH$9)&gt;EOMONTH($U$9,11),(1+conditions!$U$34)*SUMIFS(35:35,$9:$9,"&gt;="&amp;$U$9,$9:$9,"&lt;="&amp;$U$9+FH$9-1+SUMIFS(conditions!55:55,conditions!$8:$8,"&lt;="&amp;FH$9,conditions!$9:$9,"&gt;="&amp;FH$9)-EOMONTH($U$9,11)),0))</f>
        <v>2318.9681592000015</v>
      </c>
      <c r="FI44" s="37">
        <f>IF(FI$9="",0,SUMIFS(35:35,$9:$9,"&gt;="&amp;FI$9,$9:$9,"&lt;="&amp;FI$9-1+SUMIFS(conditions!55:55,conditions!$8:$8,"&lt;="&amp;FI$9,conditions!$9:$9,"&gt;="&amp;FI$9))+IF(FI$9-1+SUMIFS(conditions!55:55,conditions!$8:$8,"&lt;="&amp;FI$9,conditions!$9:$9,"&gt;="&amp;FI$9)&gt;EOMONTH($U$9,11),(1+conditions!$U$34)*SUMIFS(35:35,$9:$9,"&gt;="&amp;$U$9,$9:$9,"&lt;="&amp;$U$9+FI$9-1+SUMIFS(conditions!55:55,conditions!$8:$8,"&lt;="&amp;FI$9,conditions!$9:$9,"&gt;="&amp;FI$9)-EOMONTH($U$9,11)),0))</f>
        <v>2321.3182608000011</v>
      </c>
      <c r="FJ44" s="37">
        <f>IF(FJ$9="",0,SUMIFS(35:35,$9:$9,"&gt;="&amp;FJ$9,$9:$9,"&lt;="&amp;FJ$9-1+SUMIFS(conditions!55:55,conditions!$8:$8,"&lt;="&amp;FJ$9,conditions!$9:$9,"&gt;="&amp;FJ$9))+IF(FJ$9-1+SUMIFS(conditions!55:55,conditions!$8:$8,"&lt;="&amp;FJ$9,conditions!$9:$9,"&gt;="&amp;FJ$9)&gt;EOMONTH($U$9,11),(1+conditions!$U$34)*SUMIFS(35:35,$9:$9,"&gt;="&amp;$U$9,$9:$9,"&lt;="&amp;$U$9+FJ$9-1+SUMIFS(conditions!55:55,conditions!$8:$8,"&lt;="&amp;FJ$9,conditions!$9:$9,"&gt;="&amp;FJ$9)-EOMONTH($U$9,11)),0))</f>
        <v>2323.6683624000011</v>
      </c>
      <c r="FK44" s="37">
        <f>IF(FK$9="",0,SUMIFS(35:35,$9:$9,"&gt;="&amp;FK$9,$9:$9,"&lt;="&amp;FK$9-1+SUMIFS(conditions!55:55,conditions!$8:$8,"&lt;="&amp;FK$9,conditions!$9:$9,"&gt;="&amp;FK$9))+IF(FK$9-1+SUMIFS(conditions!55:55,conditions!$8:$8,"&lt;="&amp;FK$9,conditions!$9:$9,"&gt;="&amp;FK$9)&gt;EOMONTH($U$9,11),(1+conditions!$U$34)*SUMIFS(35:35,$9:$9,"&gt;="&amp;$U$9,$9:$9,"&lt;="&amp;$U$9+FK$9-1+SUMIFS(conditions!55:55,conditions!$8:$8,"&lt;="&amp;FK$9,conditions!$9:$9,"&gt;="&amp;FK$9)-EOMONTH($U$9,11)),0))</f>
        <v>2359.2824640000013</v>
      </c>
      <c r="FL44" s="37">
        <f>IF(FL$9="",0,SUMIFS(35:35,$9:$9,"&gt;="&amp;FL$9,$9:$9,"&lt;="&amp;FL$9-1+SUMIFS(conditions!55:55,conditions!$8:$8,"&lt;="&amp;FL$9,conditions!$9:$9,"&gt;="&amp;FL$9))+IF(FL$9-1+SUMIFS(conditions!55:55,conditions!$8:$8,"&lt;="&amp;FL$9,conditions!$9:$9,"&gt;="&amp;FL$9)&gt;EOMONTH($U$9,11),(1+conditions!$U$34)*SUMIFS(35:35,$9:$9,"&gt;="&amp;$U$9,$9:$9,"&lt;="&amp;$U$9+FL$9-1+SUMIFS(conditions!55:55,conditions!$8:$8,"&lt;="&amp;FL$9,conditions!$9:$9,"&gt;="&amp;FL$9)-EOMONTH($U$9,11)),0))</f>
        <v>2359.2824640000013</v>
      </c>
      <c r="FM44" s="37">
        <f>IF(FM$9="",0,SUMIFS(35:35,$9:$9,"&gt;="&amp;FM$9,$9:$9,"&lt;="&amp;FM$9-1+SUMIFS(conditions!55:55,conditions!$8:$8,"&lt;="&amp;FM$9,conditions!$9:$9,"&gt;="&amp;FM$9))+IF(FM$9-1+SUMIFS(conditions!55:55,conditions!$8:$8,"&lt;="&amp;FM$9,conditions!$9:$9,"&gt;="&amp;FM$9)&gt;EOMONTH($U$9,11),(1+conditions!$U$34)*SUMIFS(35:35,$9:$9,"&gt;="&amp;$U$9,$9:$9,"&lt;="&amp;$U$9+FM$9-1+SUMIFS(conditions!55:55,conditions!$8:$8,"&lt;="&amp;FM$9,conditions!$9:$9,"&gt;="&amp;FM$9)-EOMONTH($U$9,11)),0))</f>
        <v>2326.0184640000011</v>
      </c>
      <c r="FN44" s="37">
        <f>IF(FN$9="",0,SUMIFS(35:35,$9:$9,"&gt;="&amp;FN$9,$9:$9,"&lt;="&amp;FN$9-1+SUMIFS(conditions!55:55,conditions!$8:$8,"&lt;="&amp;FN$9,conditions!$9:$9,"&gt;="&amp;FN$9))+IF(FN$9-1+SUMIFS(conditions!55:55,conditions!$8:$8,"&lt;="&amp;FN$9,conditions!$9:$9,"&gt;="&amp;FN$9)&gt;EOMONTH($U$9,11),(1+conditions!$U$34)*SUMIFS(35:35,$9:$9,"&gt;="&amp;$U$9,$9:$9,"&lt;="&amp;$U$9+FN$9-1+SUMIFS(conditions!55:55,conditions!$8:$8,"&lt;="&amp;FN$9,conditions!$9:$9,"&gt;="&amp;FN$9)-EOMONTH($U$9,11)),0))</f>
        <v>2328.3685656000007</v>
      </c>
      <c r="FO44" s="37">
        <f>IF(FO$9="",0,SUMIFS(35:35,$9:$9,"&gt;="&amp;FO$9,$9:$9,"&lt;="&amp;FO$9-1+SUMIFS(conditions!55:55,conditions!$8:$8,"&lt;="&amp;FO$9,conditions!$9:$9,"&gt;="&amp;FO$9))+IF(FO$9-1+SUMIFS(conditions!55:55,conditions!$8:$8,"&lt;="&amp;FO$9,conditions!$9:$9,"&gt;="&amp;FO$9)&gt;EOMONTH($U$9,11),(1+conditions!$U$34)*SUMIFS(35:35,$9:$9,"&gt;="&amp;$U$9,$9:$9,"&lt;="&amp;$U$9+FO$9-1+SUMIFS(conditions!55:55,conditions!$8:$8,"&lt;="&amp;FO$9,conditions!$9:$9,"&gt;="&amp;FO$9)-EOMONTH($U$9,11)),0))</f>
        <v>2330.7186672000007</v>
      </c>
      <c r="FP44" s="37">
        <f>IF(FP$9="",0,SUMIFS(35:35,$9:$9,"&gt;="&amp;FP$9,$9:$9,"&lt;="&amp;FP$9-1+SUMIFS(conditions!55:55,conditions!$8:$8,"&lt;="&amp;FP$9,conditions!$9:$9,"&gt;="&amp;FP$9))+IF(FP$9-1+SUMIFS(conditions!55:55,conditions!$8:$8,"&lt;="&amp;FP$9,conditions!$9:$9,"&gt;="&amp;FP$9)&gt;EOMONTH($U$9,11),(1+conditions!$U$34)*SUMIFS(35:35,$9:$9,"&gt;="&amp;$U$9,$9:$9,"&lt;="&amp;$U$9+FP$9-1+SUMIFS(conditions!55:55,conditions!$8:$8,"&lt;="&amp;FP$9,conditions!$9:$9,"&gt;="&amp;FP$9)-EOMONTH($U$9,11)),0))</f>
        <v>2333.0687688000007</v>
      </c>
      <c r="FQ44" s="37">
        <f>IF(FQ$9="",0,SUMIFS(35:35,$9:$9,"&gt;="&amp;FQ$9,$9:$9,"&lt;="&amp;FQ$9-1+SUMIFS(conditions!55:55,conditions!$8:$8,"&lt;="&amp;FQ$9,conditions!$9:$9,"&gt;="&amp;FQ$9))+IF(FQ$9-1+SUMIFS(conditions!55:55,conditions!$8:$8,"&lt;="&amp;FQ$9,conditions!$9:$9,"&gt;="&amp;FQ$9)&gt;EOMONTH($U$9,11),(1+conditions!$U$34)*SUMIFS(35:35,$9:$9,"&gt;="&amp;$U$9,$9:$9,"&lt;="&amp;$U$9+FQ$9-1+SUMIFS(conditions!55:55,conditions!$8:$8,"&lt;="&amp;FQ$9,conditions!$9:$9,"&gt;="&amp;FQ$9)-EOMONTH($U$9,11)),0))</f>
        <v>2335.4188704000007</v>
      </c>
      <c r="FR44" s="37">
        <f>IF(FR$9="",0,SUMIFS(35:35,$9:$9,"&gt;="&amp;FR$9,$9:$9,"&lt;="&amp;FR$9-1+SUMIFS(conditions!55:55,conditions!$8:$8,"&lt;="&amp;FR$9,conditions!$9:$9,"&gt;="&amp;FR$9))+IF(FR$9-1+SUMIFS(conditions!55:55,conditions!$8:$8,"&lt;="&amp;FR$9,conditions!$9:$9,"&gt;="&amp;FR$9)&gt;EOMONTH($U$9,11),(1+conditions!$U$34)*SUMIFS(35:35,$9:$9,"&gt;="&amp;$U$9,$9:$9,"&lt;="&amp;$U$9+FR$9-1+SUMIFS(conditions!55:55,conditions!$8:$8,"&lt;="&amp;FR$9,conditions!$9:$9,"&gt;="&amp;FR$9)-EOMONTH($U$9,11)),0))</f>
        <v>2371.0329720000009</v>
      </c>
      <c r="FS44" s="37">
        <f>IF(FS$9="",0,SUMIFS(35:35,$9:$9,"&gt;="&amp;FS$9,$9:$9,"&lt;="&amp;FS$9-1+SUMIFS(conditions!55:55,conditions!$8:$8,"&lt;="&amp;FS$9,conditions!$9:$9,"&gt;="&amp;FS$9))+IF(FS$9-1+SUMIFS(conditions!55:55,conditions!$8:$8,"&lt;="&amp;FS$9,conditions!$9:$9,"&gt;="&amp;FS$9)&gt;EOMONTH($U$9,11),(1+conditions!$U$34)*SUMIFS(35:35,$9:$9,"&gt;="&amp;$U$9,$9:$9,"&lt;="&amp;$U$9+FS$9-1+SUMIFS(conditions!55:55,conditions!$8:$8,"&lt;="&amp;FS$9,conditions!$9:$9,"&gt;="&amp;FS$9)-EOMONTH($U$9,11)),0))</f>
        <v>2371.0329720000009</v>
      </c>
      <c r="FT44" s="37">
        <f>IF(FT$9="",0,SUMIFS(35:35,$9:$9,"&gt;="&amp;FT$9,$9:$9,"&lt;="&amp;FT$9-1+SUMIFS(conditions!55:55,conditions!$8:$8,"&lt;="&amp;FT$9,conditions!$9:$9,"&gt;="&amp;FT$9))+IF(FT$9-1+SUMIFS(conditions!55:55,conditions!$8:$8,"&lt;="&amp;FT$9,conditions!$9:$9,"&gt;="&amp;FT$9)&gt;EOMONTH($U$9,11),(1+conditions!$U$34)*SUMIFS(35:35,$9:$9,"&gt;="&amp;$U$9,$9:$9,"&lt;="&amp;$U$9+FT$9-1+SUMIFS(conditions!55:55,conditions!$8:$8,"&lt;="&amp;FT$9,conditions!$9:$9,"&gt;="&amp;FT$9)-EOMONTH($U$9,11)),0))</f>
        <v>2336.1057720000003</v>
      </c>
      <c r="FU44" s="37">
        <f>IF(FU$9="",0,SUMIFS(35:35,$9:$9,"&gt;="&amp;FU$9,$9:$9,"&lt;="&amp;FU$9-1+SUMIFS(conditions!55:55,conditions!$8:$8,"&lt;="&amp;FU$9,conditions!$9:$9,"&gt;="&amp;FU$9))+IF(FU$9-1+SUMIFS(conditions!55:55,conditions!$8:$8,"&lt;="&amp;FU$9,conditions!$9:$9,"&gt;="&amp;FU$9)&gt;EOMONTH($U$9,11),(1+conditions!$U$34)*SUMIFS(35:35,$9:$9,"&gt;="&amp;$U$9,$9:$9,"&lt;="&amp;$U$9+FU$9-1+SUMIFS(conditions!55:55,conditions!$8:$8,"&lt;="&amp;FU$9,conditions!$9:$9,"&gt;="&amp;FU$9)-EOMONTH($U$9,11)),0))</f>
        <v>2337.8610966480001</v>
      </c>
      <c r="FV44" s="37">
        <f>IF(FV$9="",0,SUMIFS(35:35,$9:$9,"&gt;="&amp;FV$9,$9:$9,"&lt;="&amp;FV$9-1+SUMIFS(conditions!55:55,conditions!$8:$8,"&lt;="&amp;FV$9,conditions!$9:$9,"&gt;="&amp;FV$9))+IF(FV$9-1+SUMIFS(conditions!55:55,conditions!$8:$8,"&lt;="&amp;FV$9,conditions!$9:$9,"&gt;="&amp;FV$9)&gt;EOMONTH($U$9,11),(1+conditions!$U$34)*SUMIFS(35:35,$9:$9,"&gt;="&amp;$U$9,$9:$9,"&lt;="&amp;$U$9+FV$9-1+SUMIFS(conditions!55:55,conditions!$8:$8,"&lt;="&amp;FV$9,conditions!$9:$9,"&gt;="&amp;FV$9)-EOMONTH($U$9,11)),0))</f>
        <v>2339.6164212959993</v>
      </c>
      <c r="FW44" s="37">
        <f>IF(FW$9="",0,SUMIFS(35:35,$9:$9,"&gt;="&amp;FW$9,$9:$9,"&lt;="&amp;FW$9-1+SUMIFS(conditions!55:55,conditions!$8:$8,"&lt;="&amp;FW$9,conditions!$9:$9,"&gt;="&amp;FW$9))+IF(FW$9-1+SUMIFS(conditions!55:55,conditions!$8:$8,"&lt;="&amp;FW$9,conditions!$9:$9,"&gt;="&amp;FW$9)&gt;EOMONTH($U$9,11),(1+conditions!$U$34)*SUMIFS(35:35,$9:$9,"&gt;="&amp;$U$9,$9:$9,"&lt;="&amp;$U$9+FW$9-1+SUMIFS(conditions!55:55,conditions!$8:$8,"&lt;="&amp;FW$9,conditions!$9:$9,"&gt;="&amp;FW$9)-EOMONTH($U$9,11)),0))</f>
        <v>2341.371745943999</v>
      </c>
      <c r="FX44" s="37">
        <f>IF(FX$9="",0,SUMIFS(35:35,$9:$9,"&gt;="&amp;FX$9,$9:$9,"&lt;="&amp;FX$9-1+SUMIFS(conditions!55:55,conditions!$8:$8,"&lt;="&amp;FX$9,conditions!$9:$9,"&gt;="&amp;FX$9))+IF(FX$9-1+SUMIFS(conditions!55:55,conditions!$8:$8,"&lt;="&amp;FX$9,conditions!$9:$9,"&gt;="&amp;FX$9)&gt;EOMONTH($U$9,11),(1+conditions!$U$34)*SUMIFS(35:35,$9:$9,"&gt;="&amp;$U$9,$9:$9,"&lt;="&amp;$U$9+FX$9-1+SUMIFS(conditions!55:55,conditions!$8:$8,"&lt;="&amp;FX$9,conditions!$9:$9,"&gt;="&amp;FX$9)-EOMONTH($U$9,11)),0))</f>
        <v>2343.1270705919983</v>
      </c>
      <c r="FY44" s="37">
        <f>IF(FY$9="",0,SUMIFS(35:35,$9:$9,"&gt;="&amp;FY$9,$9:$9,"&lt;="&amp;FY$9-1+SUMIFS(conditions!55:55,conditions!$8:$8,"&lt;="&amp;FY$9,conditions!$9:$9,"&gt;="&amp;FY$9))+IF(FY$9-1+SUMIFS(conditions!55:55,conditions!$8:$8,"&lt;="&amp;FY$9,conditions!$9:$9,"&gt;="&amp;FY$9)&gt;EOMONTH($U$9,11),(1+conditions!$U$34)*SUMIFS(35:35,$9:$9,"&gt;="&amp;$U$9,$9:$9,"&lt;="&amp;$U$9+FY$9-1+SUMIFS(conditions!55:55,conditions!$8:$8,"&lt;="&amp;FY$9,conditions!$9:$9,"&gt;="&amp;FY$9)-EOMONTH($U$9,11)),0))</f>
        <v>2379.8095952399981</v>
      </c>
      <c r="FZ44" s="37">
        <f>IF(FZ$9="",0,SUMIFS(35:35,$9:$9,"&gt;="&amp;FZ$9,$9:$9,"&lt;="&amp;FZ$9-1+SUMIFS(conditions!55:55,conditions!$8:$8,"&lt;="&amp;FZ$9,conditions!$9:$9,"&gt;="&amp;FZ$9))+IF(FZ$9-1+SUMIFS(conditions!55:55,conditions!$8:$8,"&lt;="&amp;FZ$9,conditions!$9:$9,"&gt;="&amp;FZ$9)&gt;EOMONTH($U$9,11),(1+conditions!$U$34)*SUMIFS(35:35,$9:$9,"&gt;="&amp;$U$9,$9:$9,"&lt;="&amp;$U$9+FZ$9-1+SUMIFS(conditions!55:55,conditions!$8:$8,"&lt;="&amp;FZ$9,conditions!$9:$9,"&gt;="&amp;FZ$9)-EOMONTH($U$9,11)),0))</f>
        <v>2379.8095952399981</v>
      </c>
      <c r="GA44" s="37">
        <f>IF(GA$9="",0,SUMIFS(35:35,$9:$9,"&gt;="&amp;GA$9,$9:$9,"&lt;="&amp;GA$9-1+SUMIFS(conditions!55:55,conditions!$8:$8,"&lt;="&amp;GA$9,conditions!$9:$9,"&gt;="&amp;GA$9))+IF(GA$9-1+SUMIFS(conditions!55:55,conditions!$8:$8,"&lt;="&amp;GA$9,conditions!$9:$9,"&gt;="&amp;GA$9)&gt;EOMONTH($U$9,11),(1+conditions!$U$34)*SUMIFS(35:35,$9:$9,"&gt;="&amp;$U$9,$9:$9,"&lt;="&amp;$U$9+GA$9-1+SUMIFS(conditions!55:55,conditions!$8:$8,"&lt;="&amp;GA$9,conditions!$9:$9,"&gt;="&amp;GA$9)-EOMONTH($U$9,11)),0))</f>
        <v>2344.882395239998</v>
      </c>
      <c r="GB44" s="37">
        <f>IF(GB$9="",0,SUMIFS(35:35,$9:$9,"&gt;="&amp;GB$9,$9:$9,"&lt;="&amp;GB$9-1+SUMIFS(conditions!55:55,conditions!$8:$8,"&lt;="&amp;GB$9,conditions!$9:$9,"&gt;="&amp;GB$9))+IF(GB$9-1+SUMIFS(conditions!55:55,conditions!$8:$8,"&lt;="&amp;GB$9,conditions!$9:$9,"&gt;="&amp;GB$9)&gt;EOMONTH($U$9,11),(1+conditions!$U$34)*SUMIFS(35:35,$9:$9,"&gt;="&amp;$U$9,$9:$9,"&lt;="&amp;$U$9+GB$9-1+SUMIFS(conditions!55:55,conditions!$8:$8,"&lt;="&amp;GB$9,conditions!$9:$9,"&gt;="&amp;GB$9)-EOMONTH($U$9,11)),0))</f>
        <v>2346.6377198879973</v>
      </c>
      <c r="GC44" s="37">
        <f>IF(GC$9="",0,SUMIFS(35:35,$9:$9,"&gt;="&amp;GC$9,$9:$9,"&lt;="&amp;GC$9-1+SUMIFS(conditions!55:55,conditions!$8:$8,"&lt;="&amp;GC$9,conditions!$9:$9,"&gt;="&amp;GC$9))+IF(GC$9-1+SUMIFS(conditions!55:55,conditions!$8:$8,"&lt;="&amp;GC$9,conditions!$9:$9,"&gt;="&amp;GC$9)&gt;EOMONTH($U$9,11),(1+conditions!$U$34)*SUMIFS(35:35,$9:$9,"&gt;="&amp;$U$9,$9:$9,"&lt;="&amp;$U$9+GC$9-1+SUMIFS(conditions!55:55,conditions!$8:$8,"&lt;="&amp;GC$9,conditions!$9:$9,"&gt;="&amp;GC$9)-EOMONTH($U$9,11)),0))</f>
        <v>2348.393044535997</v>
      </c>
      <c r="GD44" s="37">
        <f>IF(GD$9="",0,SUMIFS(35:35,$9:$9,"&gt;="&amp;GD$9,$9:$9,"&lt;="&amp;GD$9-1+SUMIFS(conditions!55:55,conditions!$8:$8,"&lt;="&amp;GD$9,conditions!$9:$9,"&gt;="&amp;GD$9))+IF(GD$9-1+SUMIFS(conditions!55:55,conditions!$8:$8,"&lt;="&amp;GD$9,conditions!$9:$9,"&gt;="&amp;GD$9)&gt;EOMONTH($U$9,11),(1+conditions!$U$34)*SUMIFS(35:35,$9:$9,"&gt;="&amp;$U$9,$9:$9,"&lt;="&amp;$U$9+GD$9-1+SUMIFS(conditions!55:55,conditions!$8:$8,"&lt;="&amp;GD$9,conditions!$9:$9,"&gt;="&amp;GD$9)-EOMONTH($U$9,11)),0))</f>
        <v>2350.1483691839967</v>
      </c>
      <c r="GE44" s="37">
        <f>IF(GE$9="",0,SUMIFS(35:35,$9:$9,"&gt;="&amp;GE$9,$9:$9,"&lt;="&amp;GE$9-1+SUMIFS(conditions!55:55,conditions!$8:$8,"&lt;="&amp;GE$9,conditions!$9:$9,"&gt;="&amp;GE$9))+IF(GE$9-1+SUMIFS(conditions!55:55,conditions!$8:$8,"&lt;="&amp;GE$9,conditions!$9:$9,"&gt;="&amp;GE$9)&gt;EOMONTH($U$9,11),(1+conditions!$U$34)*SUMIFS(35:35,$9:$9,"&gt;="&amp;$U$9,$9:$9,"&lt;="&amp;$U$9+GE$9-1+SUMIFS(conditions!55:55,conditions!$8:$8,"&lt;="&amp;GE$9,conditions!$9:$9,"&gt;="&amp;GE$9)-EOMONTH($U$9,11)),0))</f>
        <v>2351.9036938319964</v>
      </c>
      <c r="GF44" s="37">
        <f>IF(GF$9="",0,SUMIFS(35:35,$9:$9,"&gt;="&amp;GF$9,$9:$9,"&lt;="&amp;GF$9-1+SUMIFS(conditions!55:55,conditions!$8:$8,"&lt;="&amp;GF$9,conditions!$9:$9,"&gt;="&amp;GF$9))+IF(GF$9-1+SUMIFS(conditions!55:55,conditions!$8:$8,"&lt;="&amp;GF$9,conditions!$9:$9,"&gt;="&amp;GF$9)&gt;EOMONTH($U$9,11),(1+conditions!$U$34)*SUMIFS(35:35,$9:$9,"&gt;="&amp;$U$9,$9:$9,"&lt;="&amp;$U$9+GF$9-1+SUMIFS(conditions!55:55,conditions!$8:$8,"&lt;="&amp;GF$9,conditions!$9:$9,"&gt;="&amp;GF$9)-EOMONTH($U$9,11)),0))</f>
        <v>2388.5862184799962</v>
      </c>
      <c r="GG44" s="37">
        <f>IF(GG$9="",0,SUMIFS(35:35,$9:$9,"&gt;="&amp;GG$9,$9:$9,"&lt;="&amp;GG$9-1+SUMIFS(conditions!55:55,conditions!$8:$8,"&lt;="&amp;GG$9,conditions!$9:$9,"&gt;="&amp;GG$9))+IF(GG$9-1+SUMIFS(conditions!55:55,conditions!$8:$8,"&lt;="&amp;GG$9,conditions!$9:$9,"&gt;="&amp;GG$9)&gt;EOMONTH($U$9,11),(1+conditions!$U$34)*SUMIFS(35:35,$9:$9,"&gt;="&amp;$U$9,$9:$9,"&lt;="&amp;$U$9+GG$9-1+SUMIFS(conditions!55:55,conditions!$8:$8,"&lt;="&amp;GG$9,conditions!$9:$9,"&gt;="&amp;GG$9)-EOMONTH($U$9,11)),0))</f>
        <v>2388.5862184799962</v>
      </c>
      <c r="GH44" s="37">
        <f>IF(GH$9="",0,SUMIFS(35:35,$9:$9,"&gt;="&amp;GH$9,$9:$9,"&lt;="&amp;GH$9-1+SUMIFS(conditions!55:55,conditions!$8:$8,"&lt;="&amp;GH$9,conditions!$9:$9,"&gt;="&amp;GH$9))+IF(GH$9-1+SUMIFS(conditions!55:55,conditions!$8:$8,"&lt;="&amp;GH$9,conditions!$9:$9,"&gt;="&amp;GH$9)&gt;EOMONTH($U$9,11),(1+conditions!$U$34)*SUMIFS(35:35,$9:$9,"&gt;="&amp;$U$9,$9:$9,"&lt;="&amp;$U$9+GH$9-1+SUMIFS(conditions!55:55,conditions!$8:$8,"&lt;="&amp;GH$9,conditions!$9:$9,"&gt;="&amp;GH$9)-EOMONTH($U$9,11)),0))</f>
        <v>2353.6590184799961</v>
      </c>
      <c r="GI44" s="37">
        <f>IF(GI$9="",0,SUMIFS(35:35,$9:$9,"&gt;="&amp;GI$9,$9:$9,"&lt;="&amp;GI$9-1+SUMIFS(conditions!55:55,conditions!$8:$8,"&lt;="&amp;GI$9,conditions!$9:$9,"&gt;="&amp;GI$9))+IF(GI$9-1+SUMIFS(conditions!55:55,conditions!$8:$8,"&lt;="&amp;GI$9,conditions!$9:$9,"&gt;="&amp;GI$9)&gt;EOMONTH($U$9,11),(1+conditions!$U$34)*SUMIFS(35:35,$9:$9,"&gt;="&amp;$U$9,$9:$9,"&lt;="&amp;$U$9+GI$9-1+SUMIFS(conditions!55:55,conditions!$8:$8,"&lt;="&amp;GI$9,conditions!$9:$9,"&gt;="&amp;GI$9)-EOMONTH($U$9,11)),0))</f>
        <v>2355.4143431279963</v>
      </c>
      <c r="GJ44" s="37">
        <f>IF(GJ$9="",0,SUMIFS(35:35,$9:$9,"&gt;="&amp;GJ$9,$9:$9,"&lt;="&amp;GJ$9-1+SUMIFS(conditions!55:55,conditions!$8:$8,"&lt;="&amp;GJ$9,conditions!$9:$9,"&gt;="&amp;GJ$9))+IF(GJ$9-1+SUMIFS(conditions!55:55,conditions!$8:$8,"&lt;="&amp;GJ$9,conditions!$9:$9,"&gt;="&amp;GJ$9)&gt;EOMONTH($U$9,11),(1+conditions!$U$34)*SUMIFS(35:35,$9:$9,"&gt;="&amp;$U$9,$9:$9,"&lt;="&amp;$U$9+GJ$9-1+SUMIFS(conditions!55:55,conditions!$8:$8,"&lt;="&amp;GJ$9,conditions!$9:$9,"&gt;="&amp;GJ$9)-EOMONTH($U$9,11)),0))</f>
        <v>2357.1696677759965</v>
      </c>
      <c r="GK44" s="37">
        <f>IF(GK$9="",0,SUMIFS(35:35,$9:$9,"&gt;="&amp;GK$9,$9:$9,"&lt;="&amp;GK$9-1+SUMIFS(conditions!55:55,conditions!$8:$8,"&lt;="&amp;GK$9,conditions!$9:$9,"&gt;="&amp;GK$9))+IF(GK$9-1+SUMIFS(conditions!55:55,conditions!$8:$8,"&lt;="&amp;GK$9,conditions!$9:$9,"&gt;="&amp;GK$9)&gt;EOMONTH($U$9,11),(1+conditions!$U$34)*SUMIFS(35:35,$9:$9,"&gt;="&amp;$U$9,$9:$9,"&lt;="&amp;$U$9+GK$9-1+SUMIFS(conditions!55:55,conditions!$8:$8,"&lt;="&amp;GK$9,conditions!$9:$9,"&gt;="&amp;GK$9)-EOMONTH($U$9,11)),0))</f>
        <v>2358.9249924239962</v>
      </c>
      <c r="GL44" s="37">
        <f>IF(GL$9="",0,SUMIFS(35:35,$9:$9,"&gt;="&amp;GL$9,$9:$9,"&lt;="&amp;GL$9-1+SUMIFS(conditions!55:55,conditions!$8:$8,"&lt;="&amp;GL$9,conditions!$9:$9,"&gt;="&amp;GL$9))+IF(GL$9-1+SUMIFS(conditions!55:55,conditions!$8:$8,"&lt;="&amp;GL$9,conditions!$9:$9,"&gt;="&amp;GL$9)&gt;EOMONTH($U$9,11),(1+conditions!$U$34)*SUMIFS(35:35,$9:$9,"&gt;="&amp;$U$9,$9:$9,"&lt;="&amp;$U$9+GL$9-1+SUMIFS(conditions!55:55,conditions!$8:$8,"&lt;="&amp;GL$9,conditions!$9:$9,"&gt;="&amp;GL$9)-EOMONTH($U$9,11)),0))</f>
        <v>2360.6803170719963</v>
      </c>
      <c r="GM44" s="37">
        <f>IF(GM$9="",0,SUMIFS(35:35,$9:$9,"&gt;="&amp;GM$9,$9:$9,"&lt;="&amp;GM$9-1+SUMIFS(conditions!55:55,conditions!$8:$8,"&lt;="&amp;GM$9,conditions!$9:$9,"&gt;="&amp;GM$9))+IF(GM$9-1+SUMIFS(conditions!55:55,conditions!$8:$8,"&lt;="&amp;GM$9,conditions!$9:$9,"&gt;="&amp;GM$9)&gt;EOMONTH($U$9,11),(1+conditions!$U$34)*SUMIFS(35:35,$9:$9,"&gt;="&amp;$U$9,$9:$9,"&lt;="&amp;$U$9+GM$9-1+SUMIFS(conditions!55:55,conditions!$8:$8,"&lt;="&amp;GM$9,conditions!$9:$9,"&gt;="&amp;GM$9)-EOMONTH($U$9,11)),0))</f>
        <v>2397.3628417199961</v>
      </c>
      <c r="GN44" s="37">
        <f>IF(GN$9="",0,SUMIFS(35:35,$9:$9,"&gt;="&amp;GN$9,$9:$9,"&lt;="&amp;GN$9-1+SUMIFS(conditions!55:55,conditions!$8:$8,"&lt;="&amp;GN$9,conditions!$9:$9,"&gt;="&amp;GN$9))+IF(GN$9-1+SUMIFS(conditions!55:55,conditions!$8:$8,"&lt;="&amp;GN$9,conditions!$9:$9,"&gt;="&amp;GN$9)&gt;EOMONTH($U$9,11),(1+conditions!$U$34)*SUMIFS(35:35,$9:$9,"&gt;="&amp;$U$9,$9:$9,"&lt;="&amp;$U$9+GN$9-1+SUMIFS(conditions!55:55,conditions!$8:$8,"&lt;="&amp;GN$9,conditions!$9:$9,"&gt;="&amp;GN$9)-EOMONTH($U$9,11)),0))</f>
        <v>2397.3628417199961</v>
      </c>
      <c r="GO44" s="37">
        <f>IF(GO$9="",0,SUMIFS(35:35,$9:$9,"&gt;="&amp;GO$9,$9:$9,"&lt;="&amp;GO$9-1+SUMIFS(conditions!55:55,conditions!$8:$8,"&lt;="&amp;GO$9,conditions!$9:$9,"&gt;="&amp;GO$9))+IF(GO$9-1+SUMIFS(conditions!55:55,conditions!$8:$8,"&lt;="&amp;GO$9,conditions!$9:$9,"&gt;="&amp;GO$9)&gt;EOMONTH($U$9,11),(1+conditions!$U$34)*SUMIFS(35:35,$9:$9,"&gt;="&amp;$U$9,$9:$9,"&lt;="&amp;$U$9+GO$9-1+SUMIFS(conditions!55:55,conditions!$8:$8,"&lt;="&amp;GO$9,conditions!$9:$9,"&gt;="&amp;GO$9)-EOMONTH($U$9,11)),0))</f>
        <v>2362.4356417199961</v>
      </c>
      <c r="GP44" s="37">
        <f>IF(GP$9="",0,SUMIFS(35:35,$9:$9,"&gt;="&amp;GP$9,$9:$9,"&lt;="&amp;GP$9-1+SUMIFS(conditions!55:55,conditions!$8:$8,"&lt;="&amp;GP$9,conditions!$9:$9,"&gt;="&amp;GP$9))+IF(GP$9-1+SUMIFS(conditions!55:55,conditions!$8:$8,"&lt;="&amp;GP$9,conditions!$9:$9,"&gt;="&amp;GP$9)&gt;EOMONTH($U$9,11),(1+conditions!$U$34)*SUMIFS(35:35,$9:$9,"&gt;="&amp;$U$9,$9:$9,"&lt;="&amp;$U$9+GP$9-1+SUMIFS(conditions!55:55,conditions!$8:$8,"&lt;="&amp;GP$9,conditions!$9:$9,"&gt;="&amp;GP$9)-EOMONTH($U$9,11)),0))</f>
        <v>2364.1909663679962</v>
      </c>
      <c r="GQ44" s="37">
        <f>IF(GQ$9="",0,SUMIFS(35:35,$9:$9,"&gt;="&amp;GQ$9,$9:$9,"&lt;="&amp;GQ$9-1+SUMIFS(conditions!55:55,conditions!$8:$8,"&lt;="&amp;GQ$9,conditions!$9:$9,"&gt;="&amp;GQ$9))+IF(GQ$9-1+SUMIFS(conditions!55:55,conditions!$8:$8,"&lt;="&amp;GQ$9,conditions!$9:$9,"&gt;="&amp;GQ$9)&gt;EOMONTH($U$9,11),(1+conditions!$U$34)*SUMIFS(35:35,$9:$9,"&gt;="&amp;$U$9,$9:$9,"&lt;="&amp;$U$9+GQ$9-1+SUMIFS(conditions!55:55,conditions!$8:$8,"&lt;="&amp;GQ$9,conditions!$9:$9,"&gt;="&amp;GQ$9)-EOMONTH($U$9,11)),0))</f>
        <v>2365.9462910159964</v>
      </c>
      <c r="GR44" s="37">
        <f>IF(GR$9="",0,SUMIFS(35:35,$9:$9,"&gt;="&amp;GR$9,$9:$9,"&lt;="&amp;GR$9-1+SUMIFS(conditions!55:55,conditions!$8:$8,"&lt;="&amp;GR$9,conditions!$9:$9,"&gt;="&amp;GR$9))+IF(GR$9-1+SUMIFS(conditions!55:55,conditions!$8:$8,"&lt;="&amp;GR$9,conditions!$9:$9,"&gt;="&amp;GR$9)&gt;EOMONTH($U$9,11),(1+conditions!$U$34)*SUMIFS(35:35,$9:$9,"&gt;="&amp;$U$9,$9:$9,"&lt;="&amp;$U$9+GR$9-1+SUMIFS(conditions!55:55,conditions!$8:$8,"&lt;="&amp;GR$9,conditions!$9:$9,"&gt;="&amp;GR$9)-EOMONTH($U$9,11)),0))</f>
        <v>2367.7016156639961</v>
      </c>
      <c r="GS44" s="37">
        <f>IF(GS$9="",0,SUMIFS(35:35,$9:$9,"&gt;="&amp;GS$9,$9:$9,"&lt;="&amp;GS$9-1+SUMIFS(conditions!55:55,conditions!$8:$8,"&lt;="&amp;GS$9,conditions!$9:$9,"&gt;="&amp;GS$9))+IF(GS$9-1+SUMIFS(conditions!55:55,conditions!$8:$8,"&lt;="&amp;GS$9,conditions!$9:$9,"&gt;="&amp;GS$9)&gt;EOMONTH($U$9,11),(1+conditions!$U$34)*SUMIFS(35:35,$9:$9,"&gt;="&amp;$U$9,$9:$9,"&lt;="&amp;$U$9+GS$9-1+SUMIFS(conditions!55:55,conditions!$8:$8,"&lt;="&amp;GS$9,conditions!$9:$9,"&gt;="&amp;GS$9)-EOMONTH($U$9,11)),0))</f>
        <v>2369.4569403119963</v>
      </c>
      <c r="GT44" s="37">
        <f>IF(GT$9="",0,SUMIFS(35:35,$9:$9,"&gt;="&amp;GT$9,$9:$9,"&lt;="&amp;GT$9-1+SUMIFS(conditions!55:55,conditions!$8:$8,"&lt;="&amp;GT$9,conditions!$9:$9,"&gt;="&amp;GT$9))+IF(GT$9-1+SUMIFS(conditions!55:55,conditions!$8:$8,"&lt;="&amp;GT$9,conditions!$9:$9,"&gt;="&amp;GT$9)&gt;EOMONTH($U$9,11),(1+conditions!$U$34)*SUMIFS(35:35,$9:$9,"&gt;="&amp;$U$9,$9:$9,"&lt;="&amp;$U$9+GT$9-1+SUMIFS(conditions!55:55,conditions!$8:$8,"&lt;="&amp;GT$9,conditions!$9:$9,"&gt;="&amp;GT$9)-EOMONTH($U$9,11)),0))</f>
        <v>2406.1394649599961</v>
      </c>
      <c r="GU44" s="37">
        <f>IF(GU$9="",0,SUMIFS(35:35,$9:$9,"&gt;="&amp;GU$9,$9:$9,"&lt;="&amp;GU$9-1+SUMIFS(conditions!55:55,conditions!$8:$8,"&lt;="&amp;GU$9,conditions!$9:$9,"&gt;="&amp;GU$9))+IF(GU$9-1+SUMIFS(conditions!55:55,conditions!$8:$8,"&lt;="&amp;GU$9,conditions!$9:$9,"&gt;="&amp;GU$9)&gt;EOMONTH($U$9,11),(1+conditions!$U$34)*SUMIFS(35:35,$9:$9,"&gt;="&amp;$U$9,$9:$9,"&lt;="&amp;$U$9+GU$9-1+SUMIFS(conditions!55:55,conditions!$8:$8,"&lt;="&amp;GU$9,conditions!$9:$9,"&gt;="&amp;GU$9)-EOMONTH($U$9,11)),0))</f>
        <v>2406.1394649599961</v>
      </c>
      <c r="GV44" s="37">
        <f>IF(GV$9="",0,SUMIFS(35:35,$9:$9,"&gt;="&amp;GV$9,$9:$9,"&lt;="&amp;GV$9-1+SUMIFS(conditions!55:55,conditions!$8:$8,"&lt;="&amp;GV$9,conditions!$9:$9,"&gt;="&amp;GV$9))+IF(GV$9-1+SUMIFS(conditions!55:55,conditions!$8:$8,"&lt;="&amp;GV$9,conditions!$9:$9,"&gt;="&amp;GV$9)&gt;EOMONTH($U$9,11),(1+conditions!$U$34)*SUMIFS(35:35,$9:$9,"&gt;="&amp;$U$9,$9:$9,"&lt;="&amp;$U$9+GV$9-1+SUMIFS(conditions!55:55,conditions!$8:$8,"&lt;="&amp;GV$9,conditions!$9:$9,"&gt;="&amp;GV$9)-EOMONTH($U$9,11)),0))</f>
        <v>2371.2122649599964</v>
      </c>
      <c r="GW44" s="37">
        <f>IF(GW$9="",0,SUMIFS(35:35,$9:$9,"&gt;="&amp;GW$9,$9:$9,"&lt;="&amp;GW$9-1+SUMIFS(conditions!55:55,conditions!$8:$8,"&lt;="&amp;GW$9,conditions!$9:$9,"&gt;="&amp;GW$9))+IF(GW$9-1+SUMIFS(conditions!55:55,conditions!$8:$8,"&lt;="&amp;GW$9,conditions!$9:$9,"&gt;="&amp;GW$9)&gt;EOMONTH($U$9,11),(1+conditions!$U$34)*SUMIFS(35:35,$9:$9,"&gt;="&amp;$U$9,$9:$9,"&lt;="&amp;$U$9+GW$9-1+SUMIFS(conditions!55:55,conditions!$8:$8,"&lt;="&amp;GW$9,conditions!$9:$9,"&gt;="&amp;GW$9)-EOMONTH($U$9,11)),0))</f>
        <v>2372.9675896079966</v>
      </c>
      <c r="GX44" s="37">
        <f>IF(GX$9="",0,SUMIFS(35:35,$9:$9,"&gt;="&amp;GX$9,$9:$9,"&lt;="&amp;GX$9-1+SUMIFS(conditions!55:55,conditions!$8:$8,"&lt;="&amp;GX$9,conditions!$9:$9,"&gt;="&amp;GX$9))+IF(GX$9-1+SUMIFS(conditions!55:55,conditions!$8:$8,"&lt;="&amp;GX$9,conditions!$9:$9,"&gt;="&amp;GX$9)&gt;EOMONTH($U$9,11),(1+conditions!$U$34)*SUMIFS(35:35,$9:$9,"&gt;="&amp;$U$9,$9:$9,"&lt;="&amp;$U$9+GX$9-1+SUMIFS(conditions!55:55,conditions!$8:$8,"&lt;="&amp;GX$9,conditions!$9:$9,"&gt;="&amp;GX$9)-EOMONTH($U$9,11)),0))</f>
        <v>2370.939134255997</v>
      </c>
      <c r="GY44" s="37">
        <f>IF(GY$9="",0,SUMIFS(35:35,$9:$9,"&gt;="&amp;GY$9,$9:$9,"&lt;="&amp;GY$9-1+SUMIFS(conditions!55:55,conditions!$8:$8,"&lt;="&amp;GY$9,conditions!$9:$9,"&gt;="&amp;GY$9))+IF(GY$9-1+SUMIFS(conditions!55:55,conditions!$8:$8,"&lt;="&amp;GY$9,conditions!$9:$9,"&gt;="&amp;GY$9)&gt;EOMONTH($U$9,11),(1+conditions!$U$34)*SUMIFS(35:35,$9:$9,"&gt;="&amp;$U$9,$9:$9,"&lt;="&amp;$U$9+GY$9-1+SUMIFS(conditions!55:55,conditions!$8:$8,"&lt;="&amp;GY$9,conditions!$9:$9,"&gt;="&amp;GY$9)-EOMONTH($U$9,11)),0))</f>
        <v>2380.2647936759972</v>
      </c>
      <c r="GZ44" s="37">
        <f>IF(GZ$9="",0,SUMIFS(35:35,$9:$9,"&gt;="&amp;GZ$9,$9:$9,"&lt;="&amp;GZ$9-1+SUMIFS(conditions!55:55,conditions!$8:$8,"&lt;="&amp;GZ$9,conditions!$9:$9,"&gt;="&amp;GZ$9))+IF(GZ$9-1+SUMIFS(conditions!55:55,conditions!$8:$8,"&lt;="&amp;GZ$9,conditions!$9:$9,"&gt;="&amp;GZ$9)&gt;EOMONTH($U$9,11),(1+conditions!$U$34)*SUMIFS(35:35,$9:$9,"&gt;="&amp;$U$9,$9:$9,"&lt;="&amp;$U$9+GZ$9-1+SUMIFS(conditions!55:55,conditions!$8:$8,"&lt;="&amp;GZ$9,conditions!$9:$9,"&gt;="&amp;GZ$9)-EOMONTH($U$9,11)),0))</f>
        <v>2389.5904530959979</v>
      </c>
      <c r="HA44" s="37">
        <f>IF(HA$9="",0,SUMIFS(35:35,$9:$9,"&gt;="&amp;HA$9,$9:$9,"&lt;="&amp;HA$9-1+SUMIFS(conditions!55:55,conditions!$8:$8,"&lt;="&amp;HA$9,conditions!$9:$9,"&gt;="&amp;HA$9))+IF(HA$9-1+SUMIFS(conditions!55:55,conditions!$8:$8,"&lt;="&amp;HA$9,conditions!$9:$9,"&gt;="&amp;HA$9)&gt;EOMONTH($U$9,11),(1+conditions!$U$34)*SUMIFS(35:35,$9:$9,"&gt;="&amp;$U$9,$9:$9,"&lt;="&amp;$U$9+HA$9-1+SUMIFS(conditions!55:55,conditions!$8:$8,"&lt;="&amp;HA$9,conditions!$9:$9,"&gt;="&amp;HA$9)-EOMONTH($U$9,11)),0))</f>
        <v>2437.6270925159979</v>
      </c>
      <c r="HB44" s="37">
        <f>IF(HB$9="",0,SUMIFS(35:35,$9:$9,"&gt;="&amp;HB$9,$9:$9,"&lt;="&amp;HB$9-1+SUMIFS(conditions!55:55,conditions!$8:$8,"&lt;="&amp;HB$9,conditions!$9:$9,"&gt;="&amp;HB$9))+IF(HB$9-1+SUMIFS(conditions!55:55,conditions!$8:$8,"&lt;="&amp;HB$9,conditions!$9:$9,"&gt;="&amp;HB$9)&gt;EOMONTH($U$9,11),(1+conditions!$U$34)*SUMIFS(35:35,$9:$9,"&gt;="&amp;$U$9,$9:$9,"&lt;="&amp;$U$9+HB$9-1+SUMIFS(conditions!55:55,conditions!$8:$8,"&lt;="&amp;HB$9,conditions!$9:$9,"&gt;="&amp;HB$9)-EOMONTH($U$9,11)),0))</f>
        <v>2437.6270925159979</v>
      </c>
      <c r="HC44" s="37">
        <f>IF(HC$9="",0,SUMIFS(35:35,$9:$9,"&gt;="&amp;HC$9,$9:$9,"&lt;="&amp;HC$9-1+SUMIFS(conditions!55:55,conditions!$8:$8,"&lt;="&amp;HC$9,conditions!$9:$9,"&gt;="&amp;HC$9))+IF(HC$9-1+SUMIFS(conditions!55:55,conditions!$8:$8,"&lt;="&amp;HC$9,conditions!$9:$9,"&gt;="&amp;HC$9)&gt;EOMONTH($U$9,11),(1+conditions!$U$34)*SUMIFS(35:35,$9:$9,"&gt;="&amp;$U$9,$9:$9,"&lt;="&amp;$U$9+HC$9-1+SUMIFS(conditions!55:55,conditions!$8:$8,"&lt;="&amp;HC$9,conditions!$9:$9,"&gt;="&amp;HC$9)-EOMONTH($U$9,11)),0))</f>
        <v>2398.9161125159985</v>
      </c>
      <c r="HD44" s="37">
        <f>IF(HD$9="",0,SUMIFS(35:35,$9:$9,"&gt;="&amp;HD$9,$9:$9,"&lt;="&amp;HD$9-1+SUMIFS(conditions!55:55,conditions!$8:$8,"&lt;="&amp;HD$9,conditions!$9:$9,"&gt;="&amp;HD$9))+IF(HD$9-1+SUMIFS(conditions!55:55,conditions!$8:$8,"&lt;="&amp;HD$9,conditions!$9:$9,"&gt;="&amp;HD$9)&gt;EOMONTH($U$9,11),(1+conditions!$U$34)*SUMIFS(35:35,$9:$9,"&gt;="&amp;$U$9,$9:$9,"&lt;="&amp;$U$9+HD$9-1+SUMIFS(conditions!55:55,conditions!$8:$8,"&lt;="&amp;HD$9,conditions!$9:$9,"&gt;="&amp;HD$9)-EOMONTH($U$9,11)),0))</f>
        <v>2408.2417719359987</v>
      </c>
      <c r="HE44" s="37">
        <f>IF(HE$9="",0,SUMIFS(35:35,$9:$9,"&gt;="&amp;HE$9,$9:$9,"&lt;="&amp;HE$9-1+SUMIFS(conditions!55:55,conditions!$8:$8,"&lt;="&amp;HE$9,conditions!$9:$9,"&gt;="&amp;HE$9))+IF(HE$9-1+SUMIFS(conditions!55:55,conditions!$8:$8,"&lt;="&amp;HE$9,conditions!$9:$9,"&gt;="&amp;HE$9)&gt;EOMONTH($U$9,11),(1+conditions!$U$34)*SUMIFS(35:35,$9:$9,"&gt;="&amp;$U$9,$9:$9,"&lt;="&amp;$U$9+HE$9-1+SUMIFS(conditions!55:55,conditions!$8:$8,"&lt;="&amp;HE$9,conditions!$9:$9,"&gt;="&amp;HE$9)-EOMONTH($U$9,11)),0))</f>
        <v>2417.5674313559994</v>
      </c>
      <c r="HF44" s="37">
        <f>IF(HF$9="",0,SUMIFS(35:35,$9:$9,"&gt;="&amp;HF$9,$9:$9,"&lt;="&amp;HF$9-1+SUMIFS(conditions!55:55,conditions!$8:$8,"&lt;="&amp;HF$9,conditions!$9:$9,"&gt;="&amp;HF$9))+IF(HF$9-1+SUMIFS(conditions!55:55,conditions!$8:$8,"&lt;="&amp;HF$9,conditions!$9:$9,"&gt;="&amp;HF$9)&gt;EOMONTH($U$9,11),(1+conditions!$U$34)*SUMIFS(35:35,$9:$9,"&gt;="&amp;$U$9,$9:$9,"&lt;="&amp;$U$9+HF$9-1+SUMIFS(conditions!55:55,conditions!$8:$8,"&lt;="&amp;HF$9,conditions!$9:$9,"&gt;="&amp;HF$9)-EOMONTH($U$9,11)),0))</f>
        <v>2426.8930907759996</v>
      </c>
      <c r="HG44" s="37">
        <f>IF(HG$9="",0,SUMIFS(35:35,$9:$9,"&gt;="&amp;HG$9,$9:$9,"&lt;="&amp;HG$9-1+SUMIFS(conditions!55:55,conditions!$8:$8,"&lt;="&amp;HG$9,conditions!$9:$9,"&gt;="&amp;HG$9))+IF(HG$9-1+SUMIFS(conditions!55:55,conditions!$8:$8,"&lt;="&amp;HG$9,conditions!$9:$9,"&gt;="&amp;HG$9)&gt;EOMONTH($U$9,11),(1+conditions!$U$34)*SUMIFS(35:35,$9:$9,"&gt;="&amp;$U$9,$9:$9,"&lt;="&amp;$U$9+HG$9-1+SUMIFS(conditions!55:55,conditions!$8:$8,"&lt;="&amp;HG$9,conditions!$9:$9,"&gt;="&amp;HG$9)-EOMONTH($U$9,11)),0))</f>
        <v>2436.2187501960002</v>
      </c>
      <c r="HH44" s="37">
        <f>IF(HH$9="",0,SUMIFS(35:35,$9:$9,"&gt;="&amp;HH$9,$9:$9,"&lt;="&amp;HH$9-1+SUMIFS(conditions!55:55,conditions!$8:$8,"&lt;="&amp;HH$9,conditions!$9:$9,"&gt;="&amp;HH$9))+IF(HH$9-1+SUMIFS(conditions!55:55,conditions!$8:$8,"&lt;="&amp;HH$9,conditions!$9:$9,"&gt;="&amp;HH$9)&gt;EOMONTH($U$9,11),(1+conditions!$U$34)*SUMIFS(35:35,$9:$9,"&gt;="&amp;$U$9,$9:$9,"&lt;="&amp;$U$9+HH$9-1+SUMIFS(conditions!55:55,conditions!$8:$8,"&lt;="&amp;HH$9,conditions!$9:$9,"&gt;="&amp;HH$9)-EOMONTH($U$9,11)),0))</f>
        <v>2484.2553896160002</v>
      </c>
      <c r="HI44" s="37">
        <f>IF(HI$9="",0,SUMIFS(35:35,$9:$9,"&gt;="&amp;HI$9,$9:$9,"&lt;="&amp;HI$9-1+SUMIFS(conditions!55:55,conditions!$8:$8,"&lt;="&amp;HI$9,conditions!$9:$9,"&gt;="&amp;HI$9))+IF(HI$9-1+SUMIFS(conditions!55:55,conditions!$8:$8,"&lt;="&amp;HI$9,conditions!$9:$9,"&gt;="&amp;HI$9)&gt;EOMONTH($U$9,11),(1+conditions!$U$34)*SUMIFS(35:35,$9:$9,"&gt;="&amp;$U$9,$9:$9,"&lt;="&amp;$U$9+HI$9-1+SUMIFS(conditions!55:55,conditions!$8:$8,"&lt;="&amp;HI$9,conditions!$9:$9,"&gt;="&amp;HI$9)-EOMONTH($U$9,11)),0))</f>
        <v>2484.2553896160002</v>
      </c>
      <c r="HJ44" s="37">
        <f>IF(HJ$9="",0,SUMIFS(35:35,$9:$9,"&gt;="&amp;HJ$9,$9:$9,"&lt;="&amp;HJ$9-1+SUMIFS(conditions!55:55,conditions!$8:$8,"&lt;="&amp;HJ$9,conditions!$9:$9,"&gt;="&amp;HJ$9))+IF(HJ$9-1+SUMIFS(conditions!55:55,conditions!$8:$8,"&lt;="&amp;HJ$9,conditions!$9:$9,"&gt;="&amp;HJ$9)&gt;EOMONTH($U$9,11),(1+conditions!$U$34)*SUMIFS(35:35,$9:$9,"&gt;="&amp;$U$9,$9:$9,"&lt;="&amp;$U$9+HJ$9-1+SUMIFS(conditions!55:55,conditions!$8:$8,"&lt;="&amp;HJ$9,conditions!$9:$9,"&gt;="&amp;HJ$9)-EOMONTH($U$9,11)),0))</f>
        <v>2445.5444096160004</v>
      </c>
      <c r="HK44" s="37">
        <f>IF(HK$9="",0,SUMIFS(35:35,$9:$9,"&gt;="&amp;HK$9,$9:$9,"&lt;="&amp;HK$9-1+SUMIFS(conditions!55:55,conditions!$8:$8,"&lt;="&amp;HK$9,conditions!$9:$9,"&gt;="&amp;HK$9))+IF(HK$9-1+SUMIFS(conditions!55:55,conditions!$8:$8,"&lt;="&amp;HK$9,conditions!$9:$9,"&gt;="&amp;HK$9)&gt;EOMONTH($U$9,11),(1+conditions!$U$34)*SUMIFS(35:35,$9:$9,"&gt;="&amp;$U$9,$9:$9,"&lt;="&amp;$U$9+HK$9-1+SUMIFS(conditions!55:55,conditions!$8:$8,"&lt;="&amp;HK$9,conditions!$9:$9,"&gt;="&amp;HK$9)-EOMONTH($U$9,11)),0))</f>
        <v>2454.8700690360006</v>
      </c>
      <c r="HL44" s="37">
        <f>IF(HL$9="",0,SUMIFS(35:35,$9:$9,"&gt;="&amp;HL$9,$9:$9,"&lt;="&amp;HL$9-1+SUMIFS(conditions!55:55,conditions!$8:$8,"&lt;="&amp;HL$9,conditions!$9:$9,"&gt;="&amp;HL$9))+IF(HL$9-1+SUMIFS(conditions!55:55,conditions!$8:$8,"&lt;="&amp;HL$9,conditions!$9:$9,"&gt;="&amp;HL$9)&gt;EOMONTH($U$9,11),(1+conditions!$U$34)*SUMIFS(35:35,$9:$9,"&gt;="&amp;$U$9,$9:$9,"&lt;="&amp;$U$9+HL$9-1+SUMIFS(conditions!55:55,conditions!$8:$8,"&lt;="&amp;HL$9,conditions!$9:$9,"&gt;="&amp;HL$9)-EOMONTH($U$9,11)),0))</f>
        <v>2464.1957284560008</v>
      </c>
      <c r="HM44" s="37">
        <f>IF(HM$9="",0,SUMIFS(35:35,$9:$9,"&gt;="&amp;HM$9,$9:$9,"&lt;="&amp;HM$9-1+SUMIFS(conditions!55:55,conditions!$8:$8,"&lt;="&amp;HM$9,conditions!$9:$9,"&gt;="&amp;HM$9))+IF(HM$9-1+SUMIFS(conditions!55:55,conditions!$8:$8,"&lt;="&amp;HM$9,conditions!$9:$9,"&gt;="&amp;HM$9)&gt;EOMONTH($U$9,11),(1+conditions!$U$34)*SUMIFS(35:35,$9:$9,"&gt;="&amp;$U$9,$9:$9,"&lt;="&amp;$U$9+HM$9-1+SUMIFS(conditions!55:55,conditions!$8:$8,"&lt;="&amp;HM$9,conditions!$9:$9,"&gt;="&amp;HM$9)-EOMONTH($U$9,11)),0))</f>
        <v>2473.521387876001</v>
      </c>
      <c r="HN44" s="37">
        <f>IF(HN$9="",0,SUMIFS(35:35,$9:$9,"&gt;="&amp;HN$9,$9:$9,"&lt;="&amp;HN$9-1+SUMIFS(conditions!55:55,conditions!$8:$8,"&lt;="&amp;HN$9,conditions!$9:$9,"&gt;="&amp;HN$9))+IF(HN$9-1+SUMIFS(conditions!55:55,conditions!$8:$8,"&lt;="&amp;HN$9,conditions!$9:$9,"&gt;="&amp;HN$9)&gt;EOMONTH($U$9,11),(1+conditions!$U$34)*SUMIFS(35:35,$9:$9,"&gt;="&amp;$U$9,$9:$9,"&lt;="&amp;$U$9+HN$9-1+SUMIFS(conditions!55:55,conditions!$8:$8,"&lt;="&amp;HN$9,conditions!$9:$9,"&gt;="&amp;HN$9)-EOMONTH($U$9,11)),0))</f>
        <v>2482.8470472960012</v>
      </c>
      <c r="HO44" s="37">
        <f>IF(HO$9="",0,SUMIFS(35:35,$9:$9,"&gt;="&amp;HO$9,$9:$9,"&lt;="&amp;HO$9-1+SUMIFS(conditions!55:55,conditions!$8:$8,"&lt;="&amp;HO$9,conditions!$9:$9,"&gt;="&amp;HO$9))+IF(HO$9-1+SUMIFS(conditions!55:55,conditions!$8:$8,"&lt;="&amp;HO$9,conditions!$9:$9,"&gt;="&amp;HO$9)&gt;EOMONTH($U$9,11),(1+conditions!$U$34)*SUMIFS(35:35,$9:$9,"&gt;="&amp;$U$9,$9:$9,"&lt;="&amp;$U$9+HO$9-1+SUMIFS(conditions!55:55,conditions!$8:$8,"&lt;="&amp;HO$9,conditions!$9:$9,"&gt;="&amp;HO$9)-EOMONTH($U$9,11)),0))</f>
        <v>2530.8836867160012</v>
      </c>
      <c r="HP44" s="37">
        <f>IF(HP$9="",0,SUMIFS(35:35,$9:$9,"&gt;="&amp;HP$9,$9:$9,"&lt;="&amp;HP$9-1+SUMIFS(conditions!55:55,conditions!$8:$8,"&lt;="&amp;HP$9,conditions!$9:$9,"&gt;="&amp;HP$9))+IF(HP$9-1+SUMIFS(conditions!55:55,conditions!$8:$8,"&lt;="&amp;HP$9,conditions!$9:$9,"&gt;="&amp;HP$9)&gt;EOMONTH($U$9,11),(1+conditions!$U$34)*SUMIFS(35:35,$9:$9,"&gt;="&amp;$U$9,$9:$9,"&lt;="&amp;$U$9+HP$9-1+SUMIFS(conditions!55:55,conditions!$8:$8,"&lt;="&amp;HP$9,conditions!$9:$9,"&gt;="&amp;HP$9)-EOMONTH($U$9,11)),0))</f>
        <v>2530.8836867160012</v>
      </c>
      <c r="HQ44" s="37">
        <f>IF(HQ$9="",0,SUMIFS(35:35,$9:$9,"&gt;="&amp;HQ$9,$9:$9,"&lt;="&amp;HQ$9-1+SUMIFS(conditions!55:55,conditions!$8:$8,"&lt;="&amp;HQ$9,conditions!$9:$9,"&gt;="&amp;HQ$9))+IF(HQ$9-1+SUMIFS(conditions!55:55,conditions!$8:$8,"&lt;="&amp;HQ$9,conditions!$9:$9,"&gt;="&amp;HQ$9)&gt;EOMONTH($U$9,11),(1+conditions!$U$34)*SUMIFS(35:35,$9:$9,"&gt;="&amp;$U$9,$9:$9,"&lt;="&amp;$U$9+HQ$9-1+SUMIFS(conditions!55:55,conditions!$8:$8,"&lt;="&amp;HQ$9,conditions!$9:$9,"&gt;="&amp;HQ$9)-EOMONTH($U$9,11)),0))</f>
        <v>2492.1727067160014</v>
      </c>
      <c r="HR44" s="37">
        <f>IF(HR$9="",0,SUMIFS(35:35,$9:$9,"&gt;="&amp;HR$9,$9:$9,"&lt;="&amp;HR$9-1+SUMIFS(conditions!55:55,conditions!$8:$8,"&lt;="&amp;HR$9,conditions!$9:$9,"&gt;="&amp;HR$9))+IF(HR$9-1+SUMIFS(conditions!55:55,conditions!$8:$8,"&lt;="&amp;HR$9,conditions!$9:$9,"&gt;="&amp;HR$9)&gt;EOMONTH($U$9,11),(1+conditions!$U$34)*SUMIFS(35:35,$9:$9,"&gt;="&amp;$U$9,$9:$9,"&lt;="&amp;$U$9+HR$9-1+SUMIFS(conditions!55:55,conditions!$8:$8,"&lt;="&amp;HR$9,conditions!$9:$9,"&gt;="&amp;HR$9)-EOMONTH($U$9,11)),0))</f>
        <v>2501.4983661360011</v>
      </c>
      <c r="HS44" s="37">
        <f>IF(HS$9="",0,SUMIFS(35:35,$9:$9,"&gt;="&amp;HS$9,$9:$9,"&lt;="&amp;HS$9-1+SUMIFS(conditions!55:55,conditions!$8:$8,"&lt;="&amp;HS$9,conditions!$9:$9,"&gt;="&amp;HS$9))+IF(HS$9-1+SUMIFS(conditions!55:55,conditions!$8:$8,"&lt;="&amp;HS$9,conditions!$9:$9,"&gt;="&amp;HS$9)&gt;EOMONTH($U$9,11),(1+conditions!$U$34)*SUMIFS(35:35,$9:$9,"&gt;="&amp;$U$9,$9:$9,"&lt;="&amp;$U$9+HS$9-1+SUMIFS(conditions!55:55,conditions!$8:$8,"&lt;="&amp;HS$9,conditions!$9:$9,"&gt;="&amp;HS$9)-EOMONTH($U$9,11)),0))</f>
        <v>2510.8240255560013</v>
      </c>
      <c r="HT44" s="37">
        <f>IF(HT$9="",0,SUMIFS(35:35,$9:$9,"&gt;="&amp;HT$9,$9:$9,"&lt;="&amp;HT$9-1+SUMIFS(conditions!55:55,conditions!$8:$8,"&lt;="&amp;HT$9,conditions!$9:$9,"&gt;="&amp;HT$9))+IF(HT$9-1+SUMIFS(conditions!55:55,conditions!$8:$8,"&lt;="&amp;HT$9,conditions!$9:$9,"&gt;="&amp;HT$9)&gt;EOMONTH($U$9,11),(1+conditions!$U$34)*SUMIFS(35:35,$9:$9,"&gt;="&amp;$U$9,$9:$9,"&lt;="&amp;$U$9+HT$9-1+SUMIFS(conditions!55:55,conditions!$8:$8,"&lt;="&amp;HT$9,conditions!$9:$9,"&gt;="&amp;HT$9)-EOMONTH($U$9,11)),0))</f>
        <v>2520.1496849760015</v>
      </c>
      <c r="HU44" s="37">
        <f>IF(HU$9="",0,SUMIFS(35:35,$9:$9,"&gt;="&amp;HU$9,$9:$9,"&lt;="&amp;HU$9-1+SUMIFS(conditions!55:55,conditions!$8:$8,"&lt;="&amp;HU$9,conditions!$9:$9,"&gt;="&amp;HU$9))+IF(HU$9-1+SUMIFS(conditions!55:55,conditions!$8:$8,"&lt;="&amp;HU$9,conditions!$9:$9,"&gt;="&amp;HU$9)&gt;EOMONTH($U$9,11),(1+conditions!$U$34)*SUMIFS(35:35,$9:$9,"&gt;="&amp;$U$9,$9:$9,"&lt;="&amp;$U$9+HU$9-1+SUMIFS(conditions!55:55,conditions!$8:$8,"&lt;="&amp;HU$9,conditions!$9:$9,"&gt;="&amp;HU$9)-EOMONTH($U$9,11)),0))</f>
        <v>2529.4753443960012</v>
      </c>
      <c r="HV44" s="37">
        <f>IF(HV$9="",0,SUMIFS(35:35,$9:$9,"&gt;="&amp;HV$9,$9:$9,"&lt;="&amp;HV$9-1+SUMIFS(conditions!55:55,conditions!$8:$8,"&lt;="&amp;HV$9,conditions!$9:$9,"&gt;="&amp;HV$9))+IF(HV$9-1+SUMIFS(conditions!55:55,conditions!$8:$8,"&lt;="&amp;HV$9,conditions!$9:$9,"&gt;="&amp;HV$9)&gt;EOMONTH($U$9,11),(1+conditions!$U$34)*SUMIFS(35:35,$9:$9,"&gt;="&amp;$U$9,$9:$9,"&lt;="&amp;$U$9+HV$9-1+SUMIFS(conditions!55:55,conditions!$8:$8,"&lt;="&amp;HV$9,conditions!$9:$9,"&gt;="&amp;HV$9)-EOMONTH($U$9,11)),0))</f>
        <v>2577.5119838160012</v>
      </c>
      <c r="HW44" s="37">
        <f>IF(HW$9="",0,SUMIFS(35:35,$9:$9,"&gt;="&amp;HW$9,$9:$9,"&lt;="&amp;HW$9-1+SUMIFS(conditions!55:55,conditions!$8:$8,"&lt;="&amp;HW$9,conditions!$9:$9,"&gt;="&amp;HW$9))+IF(HW$9-1+SUMIFS(conditions!55:55,conditions!$8:$8,"&lt;="&amp;HW$9,conditions!$9:$9,"&gt;="&amp;HW$9)&gt;EOMONTH($U$9,11),(1+conditions!$U$34)*SUMIFS(35:35,$9:$9,"&gt;="&amp;$U$9,$9:$9,"&lt;="&amp;$U$9+HW$9-1+SUMIFS(conditions!55:55,conditions!$8:$8,"&lt;="&amp;HW$9,conditions!$9:$9,"&gt;="&amp;HW$9)-EOMONTH($U$9,11)),0))</f>
        <v>2577.5119838160012</v>
      </c>
      <c r="HX44" s="37">
        <f>IF(HX$9="",0,SUMIFS(35:35,$9:$9,"&gt;="&amp;HX$9,$9:$9,"&lt;="&amp;HX$9-1+SUMIFS(conditions!55:55,conditions!$8:$8,"&lt;="&amp;HX$9,conditions!$9:$9,"&gt;="&amp;HX$9))+IF(HX$9-1+SUMIFS(conditions!55:55,conditions!$8:$8,"&lt;="&amp;HX$9,conditions!$9:$9,"&gt;="&amp;HX$9)&gt;EOMONTH($U$9,11),(1+conditions!$U$34)*SUMIFS(35:35,$9:$9,"&gt;="&amp;$U$9,$9:$9,"&lt;="&amp;$U$9+HX$9-1+SUMIFS(conditions!55:55,conditions!$8:$8,"&lt;="&amp;HX$9,conditions!$9:$9,"&gt;="&amp;HX$9)-EOMONTH($U$9,11)),0))</f>
        <v>2538.8010038160014</v>
      </c>
      <c r="HY44" s="37">
        <f>IF(HY$9="",0,SUMIFS(35:35,$9:$9,"&gt;="&amp;HY$9,$9:$9,"&lt;="&amp;HY$9-1+SUMIFS(conditions!55:55,conditions!$8:$8,"&lt;="&amp;HY$9,conditions!$9:$9,"&gt;="&amp;HY$9))+IF(HY$9-1+SUMIFS(conditions!55:55,conditions!$8:$8,"&lt;="&amp;HY$9,conditions!$9:$9,"&gt;="&amp;HY$9)&gt;EOMONTH($U$9,11),(1+conditions!$U$34)*SUMIFS(35:35,$9:$9,"&gt;="&amp;$U$9,$9:$9,"&lt;="&amp;$U$9+HY$9-1+SUMIFS(conditions!55:55,conditions!$8:$8,"&lt;="&amp;HY$9,conditions!$9:$9,"&gt;="&amp;HY$9)-EOMONTH($U$9,11)),0))</f>
        <v>2548.1266632360011</v>
      </c>
      <c r="HZ44" s="37">
        <f>IF(HZ$9="",0,SUMIFS(35:35,$9:$9,"&gt;="&amp;HZ$9,$9:$9,"&lt;="&amp;HZ$9-1+SUMIFS(conditions!55:55,conditions!$8:$8,"&lt;="&amp;HZ$9,conditions!$9:$9,"&gt;="&amp;HZ$9))+IF(HZ$9-1+SUMIFS(conditions!55:55,conditions!$8:$8,"&lt;="&amp;HZ$9,conditions!$9:$9,"&gt;="&amp;HZ$9)&gt;EOMONTH($U$9,11),(1+conditions!$U$34)*SUMIFS(35:35,$9:$9,"&gt;="&amp;$U$9,$9:$9,"&lt;="&amp;$U$9+HZ$9-1+SUMIFS(conditions!55:55,conditions!$8:$8,"&lt;="&amp;HZ$9,conditions!$9:$9,"&gt;="&amp;HZ$9)-EOMONTH($U$9,11)),0))</f>
        <v>2557.4523226560013</v>
      </c>
      <c r="IA44" s="37">
        <f>IF(IA$9="",0,SUMIFS(35:35,$9:$9,"&gt;="&amp;IA$9,$9:$9,"&lt;="&amp;IA$9-1+SUMIFS(conditions!55:55,conditions!$8:$8,"&lt;="&amp;IA$9,conditions!$9:$9,"&gt;="&amp;IA$9))+IF(IA$9-1+SUMIFS(conditions!55:55,conditions!$8:$8,"&lt;="&amp;IA$9,conditions!$9:$9,"&gt;="&amp;IA$9)&gt;EOMONTH($U$9,11),(1+conditions!$U$34)*SUMIFS(35:35,$9:$9,"&gt;="&amp;$U$9,$9:$9,"&lt;="&amp;$U$9+IA$9-1+SUMIFS(conditions!55:55,conditions!$8:$8,"&lt;="&amp;IA$9,conditions!$9:$9,"&gt;="&amp;IA$9)-EOMONTH($U$9,11)),0))</f>
        <v>2566.7779820760011</v>
      </c>
      <c r="IB44" s="37">
        <f>IF(IB$9="",0,SUMIFS(35:35,$9:$9,"&gt;="&amp;IB$9,$9:$9,"&lt;="&amp;IB$9-1+SUMIFS(conditions!55:55,conditions!$8:$8,"&lt;="&amp;IB$9,conditions!$9:$9,"&gt;="&amp;IB$9))+IF(IB$9-1+SUMIFS(conditions!55:55,conditions!$8:$8,"&lt;="&amp;IB$9,conditions!$9:$9,"&gt;="&amp;IB$9)&gt;EOMONTH($U$9,11),(1+conditions!$U$34)*SUMIFS(35:35,$9:$9,"&gt;="&amp;$U$9,$9:$9,"&lt;="&amp;$U$9+IB$9-1+SUMIFS(conditions!55:55,conditions!$8:$8,"&lt;="&amp;IB$9,conditions!$9:$9,"&gt;="&amp;IB$9)-EOMONTH($U$9,11)),0))</f>
        <v>2576.1036414960013</v>
      </c>
      <c r="IC44" s="37">
        <f>IF(IC$9="",0,SUMIFS(35:35,$9:$9,"&gt;="&amp;IC$9,$9:$9,"&lt;="&amp;IC$9-1+SUMIFS(conditions!55:55,conditions!$8:$8,"&lt;="&amp;IC$9,conditions!$9:$9,"&gt;="&amp;IC$9))+IF(IC$9-1+SUMIFS(conditions!55:55,conditions!$8:$8,"&lt;="&amp;IC$9,conditions!$9:$9,"&gt;="&amp;IC$9)&gt;EOMONTH($U$9,11),(1+conditions!$U$34)*SUMIFS(35:35,$9:$9,"&gt;="&amp;$U$9,$9:$9,"&lt;="&amp;$U$9+IC$9-1+SUMIFS(conditions!55:55,conditions!$8:$8,"&lt;="&amp;IC$9,conditions!$9:$9,"&gt;="&amp;IC$9)-EOMONTH($U$9,11)),0))</f>
        <v>2638.5512727420014</v>
      </c>
      <c r="ID44" s="37">
        <f>IF(ID$9="",0,SUMIFS(35:35,$9:$9,"&gt;="&amp;ID$9,$9:$9,"&lt;="&amp;ID$9-1+SUMIFS(conditions!55:55,conditions!$8:$8,"&lt;="&amp;ID$9,conditions!$9:$9,"&gt;="&amp;ID$9))+IF(ID$9-1+SUMIFS(conditions!55:55,conditions!$8:$8,"&lt;="&amp;ID$9,conditions!$9:$9,"&gt;="&amp;ID$9)&gt;EOMONTH($U$9,11),(1+conditions!$U$34)*SUMIFS(35:35,$9:$9,"&gt;="&amp;$U$9,$9:$9,"&lt;="&amp;$U$9+ID$9-1+SUMIFS(conditions!55:55,conditions!$8:$8,"&lt;="&amp;ID$9,conditions!$9:$9,"&gt;="&amp;ID$9)-EOMONTH($U$9,11)),0))</f>
        <v>2638.5512727420014</v>
      </c>
      <c r="IE44" s="37">
        <f>IF(IE$9="",0,SUMIFS(35:35,$9:$9,"&gt;="&amp;IE$9,$9:$9,"&lt;="&amp;IE$9-1+SUMIFS(conditions!55:55,conditions!$8:$8,"&lt;="&amp;IE$9,conditions!$9:$9,"&gt;="&amp;IE$9))+IF(IE$9-1+SUMIFS(conditions!55:55,conditions!$8:$8,"&lt;="&amp;IE$9,conditions!$9:$9,"&gt;="&amp;IE$9)&gt;EOMONTH($U$9,11),(1+conditions!$U$34)*SUMIFS(35:35,$9:$9,"&gt;="&amp;$U$9,$9:$9,"&lt;="&amp;$U$9+IE$9-1+SUMIFS(conditions!55:55,conditions!$8:$8,"&lt;="&amp;IE$9,conditions!$9:$9,"&gt;="&amp;IE$9)-EOMONTH($U$9,11)),0))</f>
        <v>2602.9371711420013</v>
      </c>
      <c r="IF44" s="37">
        <f>IF(IF$9="",0,SUMIFS(35:35,$9:$9,"&gt;="&amp;IF$9,$9:$9,"&lt;="&amp;IF$9-1+SUMIFS(conditions!55:55,conditions!$8:$8,"&lt;="&amp;IF$9,conditions!$9:$9,"&gt;="&amp;IF$9))+IF(IF$9-1+SUMIFS(conditions!55:55,conditions!$8:$8,"&lt;="&amp;IF$9,conditions!$9:$9,"&gt;="&amp;IF$9)&gt;EOMONTH($U$9,11),(1+conditions!$U$34)*SUMIFS(35:35,$9:$9,"&gt;="&amp;$U$9,$9:$9,"&lt;="&amp;$U$9+IF$9-1+SUMIFS(conditions!55:55,conditions!$8:$8,"&lt;="&amp;IF$9,conditions!$9:$9,"&gt;="&amp;IF$9)-EOMONTH($U$9,11)),0))</f>
        <v>2629.7707007880017</v>
      </c>
      <c r="IG44" s="37">
        <f>IF(IG$9="",0,SUMIFS(35:35,$9:$9,"&gt;="&amp;IG$9,$9:$9,"&lt;="&amp;IG$9-1+SUMIFS(conditions!55:55,conditions!$8:$8,"&lt;="&amp;IG$9,conditions!$9:$9,"&gt;="&amp;IG$9))+IF(IG$9-1+SUMIFS(conditions!55:55,conditions!$8:$8,"&lt;="&amp;IG$9,conditions!$9:$9,"&gt;="&amp;IG$9)&gt;EOMONTH($U$9,11),(1+conditions!$U$34)*SUMIFS(35:35,$9:$9,"&gt;="&amp;$U$9,$9:$9,"&lt;="&amp;$U$9+IG$9-1+SUMIFS(conditions!55:55,conditions!$8:$8,"&lt;="&amp;IG$9,conditions!$9:$9,"&gt;="&amp;IG$9)-EOMONTH($U$9,11)),0))</f>
        <v>2656.6042304340017</v>
      </c>
      <c r="IH44" s="37">
        <f>IF(IH$9="",0,SUMIFS(35:35,$9:$9,"&gt;="&amp;IH$9,$9:$9,"&lt;="&amp;IH$9-1+SUMIFS(conditions!55:55,conditions!$8:$8,"&lt;="&amp;IH$9,conditions!$9:$9,"&gt;="&amp;IH$9))+IF(IH$9-1+SUMIFS(conditions!55:55,conditions!$8:$8,"&lt;="&amp;IH$9,conditions!$9:$9,"&gt;="&amp;IH$9)&gt;EOMONTH($U$9,11),(1+conditions!$U$34)*SUMIFS(35:35,$9:$9,"&gt;="&amp;$U$9,$9:$9,"&lt;="&amp;$U$9+IH$9-1+SUMIFS(conditions!55:55,conditions!$8:$8,"&lt;="&amp;IH$9,conditions!$9:$9,"&gt;="&amp;IH$9)-EOMONTH($U$9,11)),0))</f>
        <v>2683.4377600800017</v>
      </c>
      <c r="II44" s="37">
        <f>IF(II$9="",0,SUMIFS(35:35,$9:$9,"&gt;="&amp;II$9,$9:$9,"&lt;="&amp;II$9-1+SUMIFS(conditions!55:55,conditions!$8:$8,"&lt;="&amp;II$9,conditions!$9:$9,"&gt;="&amp;II$9))+IF(II$9-1+SUMIFS(conditions!55:55,conditions!$8:$8,"&lt;="&amp;II$9,conditions!$9:$9,"&gt;="&amp;II$9)&gt;EOMONTH($U$9,11),(1+conditions!$U$34)*SUMIFS(35:35,$9:$9,"&gt;="&amp;$U$9,$9:$9,"&lt;="&amp;$U$9+II$9-1+SUMIFS(conditions!55:55,conditions!$8:$8,"&lt;="&amp;II$9,conditions!$9:$9,"&gt;="&amp;II$9)-EOMONTH($U$9,11)),0))</f>
        <v>2710.2712897260017</v>
      </c>
      <c r="IJ44" s="37">
        <f>IF(IJ$9="",0,SUMIFS(35:35,$9:$9,"&gt;="&amp;IJ$9,$9:$9,"&lt;="&amp;IJ$9-1+SUMIFS(conditions!55:55,conditions!$8:$8,"&lt;="&amp;IJ$9,conditions!$9:$9,"&gt;="&amp;IJ$9))+IF(IJ$9-1+SUMIFS(conditions!55:55,conditions!$8:$8,"&lt;="&amp;IJ$9,conditions!$9:$9,"&gt;="&amp;IJ$9)&gt;EOMONTH($U$9,11),(1+conditions!$U$34)*SUMIFS(35:35,$9:$9,"&gt;="&amp;$U$9,$9:$9,"&lt;="&amp;$U$9+IJ$9-1+SUMIFS(conditions!55:55,conditions!$8:$8,"&lt;="&amp;IJ$9,conditions!$9:$9,"&gt;="&amp;IJ$9)-EOMONTH($U$9,11)),0))</f>
        <v>2772.7189209720018</v>
      </c>
      <c r="IK44" s="37">
        <f>IF(IK$9="",0,SUMIFS(35:35,$9:$9,"&gt;="&amp;IK$9,$9:$9,"&lt;="&amp;IK$9-1+SUMIFS(conditions!55:55,conditions!$8:$8,"&lt;="&amp;IK$9,conditions!$9:$9,"&gt;="&amp;IK$9))+IF(IK$9-1+SUMIFS(conditions!55:55,conditions!$8:$8,"&lt;="&amp;IK$9,conditions!$9:$9,"&gt;="&amp;IK$9)&gt;EOMONTH($U$9,11),(1+conditions!$U$34)*SUMIFS(35:35,$9:$9,"&gt;="&amp;$U$9,$9:$9,"&lt;="&amp;$U$9+IK$9-1+SUMIFS(conditions!55:55,conditions!$8:$8,"&lt;="&amp;IK$9,conditions!$9:$9,"&gt;="&amp;IK$9)-EOMONTH($U$9,11)),0))</f>
        <v>2772.7189209720018</v>
      </c>
      <c r="IL44" s="37">
        <f>IF(IL$9="",0,SUMIFS(35:35,$9:$9,"&gt;="&amp;IL$9,$9:$9,"&lt;="&amp;IL$9-1+SUMIFS(conditions!55:55,conditions!$8:$8,"&lt;="&amp;IL$9,conditions!$9:$9,"&gt;="&amp;IL$9))+IF(IL$9-1+SUMIFS(conditions!55:55,conditions!$8:$8,"&lt;="&amp;IL$9,conditions!$9:$9,"&gt;="&amp;IL$9)&gt;EOMONTH($U$9,11),(1+conditions!$U$34)*SUMIFS(35:35,$9:$9,"&gt;="&amp;$U$9,$9:$9,"&lt;="&amp;$U$9+IL$9-1+SUMIFS(conditions!55:55,conditions!$8:$8,"&lt;="&amp;IL$9,conditions!$9:$9,"&gt;="&amp;IL$9)-EOMONTH($U$9,11)),0))</f>
        <v>2737.1048193720021</v>
      </c>
      <c r="IM44" s="37">
        <f>IF(IM$9="",0,SUMIFS(35:35,$9:$9,"&gt;="&amp;IM$9,$9:$9,"&lt;="&amp;IM$9-1+SUMIFS(conditions!55:55,conditions!$8:$8,"&lt;="&amp;IM$9,conditions!$9:$9,"&gt;="&amp;IM$9))+IF(IM$9-1+SUMIFS(conditions!55:55,conditions!$8:$8,"&lt;="&amp;IM$9,conditions!$9:$9,"&gt;="&amp;IM$9)&gt;EOMONTH($U$9,11),(1+conditions!$U$34)*SUMIFS(35:35,$9:$9,"&gt;="&amp;$U$9,$9:$9,"&lt;="&amp;$U$9+IM$9-1+SUMIFS(conditions!55:55,conditions!$8:$8,"&lt;="&amp;IM$9,conditions!$9:$9,"&gt;="&amp;IM$9)-EOMONTH($U$9,11)),0))</f>
        <v>2763.9383490180021</v>
      </c>
      <c r="IN44" s="37">
        <f>IF(IN$9="",0,SUMIFS(35:35,$9:$9,"&gt;="&amp;IN$9,$9:$9,"&lt;="&amp;IN$9-1+SUMIFS(conditions!55:55,conditions!$8:$8,"&lt;="&amp;IN$9,conditions!$9:$9,"&gt;="&amp;IN$9))+IF(IN$9-1+SUMIFS(conditions!55:55,conditions!$8:$8,"&lt;="&amp;IN$9,conditions!$9:$9,"&gt;="&amp;IN$9)&gt;EOMONTH($U$9,11),(1+conditions!$U$34)*SUMIFS(35:35,$9:$9,"&gt;="&amp;$U$9,$9:$9,"&lt;="&amp;$U$9+IN$9-1+SUMIFS(conditions!55:55,conditions!$8:$8,"&lt;="&amp;IN$9,conditions!$9:$9,"&gt;="&amp;IN$9)-EOMONTH($U$9,11)),0))</f>
        <v>2790.7718786640021</v>
      </c>
      <c r="IO44" s="37">
        <f>IF(IO$9="",0,SUMIFS(35:35,$9:$9,"&gt;="&amp;IO$9,$9:$9,"&lt;="&amp;IO$9-1+SUMIFS(conditions!55:55,conditions!$8:$8,"&lt;="&amp;IO$9,conditions!$9:$9,"&gt;="&amp;IO$9))+IF(IO$9-1+SUMIFS(conditions!55:55,conditions!$8:$8,"&lt;="&amp;IO$9,conditions!$9:$9,"&gt;="&amp;IO$9)&gt;EOMONTH($U$9,11),(1+conditions!$U$34)*SUMIFS(35:35,$9:$9,"&gt;="&amp;$U$9,$9:$9,"&lt;="&amp;$U$9+IO$9-1+SUMIFS(conditions!55:55,conditions!$8:$8,"&lt;="&amp;IO$9,conditions!$9:$9,"&gt;="&amp;IO$9)-EOMONTH($U$9,11)),0))</f>
        <v>2817.6054083100021</v>
      </c>
      <c r="IP44" s="37">
        <f>IF(IP$9="",0,SUMIFS(35:35,$9:$9,"&gt;="&amp;IP$9,$9:$9,"&lt;="&amp;IP$9-1+SUMIFS(conditions!55:55,conditions!$8:$8,"&lt;="&amp;IP$9,conditions!$9:$9,"&gt;="&amp;IP$9))+IF(IP$9-1+SUMIFS(conditions!55:55,conditions!$8:$8,"&lt;="&amp;IP$9,conditions!$9:$9,"&gt;="&amp;IP$9)&gt;EOMONTH($U$9,11),(1+conditions!$U$34)*SUMIFS(35:35,$9:$9,"&gt;="&amp;$U$9,$9:$9,"&lt;="&amp;$U$9+IP$9-1+SUMIFS(conditions!55:55,conditions!$8:$8,"&lt;="&amp;IP$9,conditions!$9:$9,"&gt;="&amp;IP$9)-EOMONTH($U$9,11)),0))</f>
        <v>2844.4389379560025</v>
      </c>
      <c r="IQ44" s="37">
        <f>IF(IQ$9="",0,SUMIFS(35:35,$9:$9,"&gt;="&amp;IQ$9,$9:$9,"&lt;="&amp;IQ$9-1+SUMIFS(conditions!55:55,conditions!$8:$8,"&lt;="&amp;IQ$9,conditions!$9:$9,"&gt;="&amp;IQ$9))+IF(IQ$9-1+SUMIFS(conditions!55:55,conditions!$8:$8,"&lt;="&amp;IQ$9,conditions!$9:$9,"&gt;="&amp;IQ$9)&gt;EOMONTH($U$9,11),(1+conditions!$U$34)*SUMIFS(35:35,$9:$9,"&gt;="&amp;$U$9,$9:$9,"&lt;="&amp;$U$9+IQ$9-1+SUMIFS(conditions!55:55,conditions!$8:$8,"&lt;="&amp;IQ$9,conditions!$9:$9,"&gt;="&amp;IQ$9)-EOMONTH($U$9,11)),0))</f>
        <v>2906.8865692020026</v>
      </c>
      <c r="IR44" s="37">
        <f>IF(IR$9="",0,SUMIFS(35:35,$9:$9,"&gt;="&amp;IR$9,$9:$9,"&lt;="&amp;IR$9-1+SUMIFS(conditions!55:55,conditions!$8:$8,"&lt;="&amp;IR$9,conditions!$9:$9,"&gt;="&amp;IR$9))+IF(IR$9-1+SUMIFS(conditions!55:55,conditions!$8:$8,"&lt;="&amp;IR$9,conditions!$9:$9,"&gt;="&amp;IR$9)&gt;EOMONTH($U$9,11),(1+conditions!$U$34)*SUMIFS(35:35,$9:$9,"&gt;="&amp;$U$9,$9:$9,"&lt;="&amp;$U$9+IR$9-1+SUMIFS(conditions!55:55,conditions!$8:$8,"&lt;="&amp;IR$9,conditions!$9:$9,"&gt;="&amp;IR$9)-EOMONTH($U$9,11)),0))</f>
        <v>2906.8865692020026</v>
      </c>
      <c r="IS44" s="37">
        <f>IF(IS$9="",0,SUMIFS(35:35,$9:$9,"&gt;="&amp;IS$9,$9:$9,"&lt;="&amp;IS$9-1+SUMIFS(conditions!55:55,conditions!$8:$8,"&lt;="&amp;IS$9,conditions!$9:$9,"&gt;="&amp;IS$9))+IF(IS$9-1+SUMIFS(conditions!55:55,conditions!$8:$8,"&lt;="&amp;IS$9,conditions!$9:$9,"&gt;="&amp;IS$9)&gt;EOMONTH($U$9,11),(1+conditions!$U$34)*SUMIFS(35:35,$9:$9,"&gt;="&amp;$U$9,$9:$9,"&lt;="&amp;$U$9+IS$9-1+SUMIFS(conditions!55:55,conditions!$8:$8,"&lt;="&amp;IS$9,conditions!$9:$9,"&gt;="&amp;IS$9)-EOMONTH($U$9,11)),0))</f>
        <v>2871.2724676020025</v>
      </c>
      <c r="IT44" s="37">
        <f>IF(IT$9="",0,SUMIFS(35:35,$9:$9,"&gt;="&amp;IT$9,$9:$9,"&lt;="&amp;IT$9-1+SUMIFS(conditions!55:55,conditions!$8:$8,"&lt;="&amp;IT$9,conditions!$9:$9,"&gt;="&amp;IT$9))+IF(IT$9-1+SUMIFS(conditions!55:55,conditions!$8:$8,"&lt;="&amp;IT$9,conditions!$9:$9,"&gt;="&amp;IT$9)&gt;EOMONTH($U$9,11),(1+conditions!$U$34)*SUMIFS(35:35,$9:$9,"&gt;="&amp;$U$9,$9:$9,"&lt;="&amp;$U$9+IT$9-1+SUMIFS(conditions!55:55,conditions!$8:$8,"&lt;="&amp;IT$9,conditions!$9:$9,"&gt;="&amp;IT$9)-EOMONTH($U$9,11)),0))</f>
        <v>2898.1059972480025</v>
      </c>
      <c r="IU44" s="37">
        <f>IF(IU$9="",0,SUMIFS(35:35,$9:$9,"&gt;="&amp;IU$9,$9:$9,"&lt;="&amp;IU$9-1+SUMIFS(conditions!55:55,conditions!$8:$8,"&lt;="&amp;IU$9,conditions!$9:$9,"&gt;="&amp;IU$9))+IF(IU$9-1+SUMIFS(conditions!55:55,conditions!$8:$8,"&lt;="&amp;IU$9,conditions!$9:$9,"&gt;="&amp;IU$9)&gt;EOMONTH($U$9,11),(1+conditions!$U$34)*SUMIFS(35:35,$9:$9,"&gt;="&amp;$U$9,$9:$9,"&lt;="&amp;$U$9+IU$9-1+SUMIFS(conditions!55:55,conditions!$8:$8,"&lt;="&amp;IU$9,conditions!$9:$9,"&gt;="&amp;IU$9)-EOMONTH($U$9,11)),0))</f>
        <v>2924.9395268940025</v>
      </c>
      <c r="IV44" s="37">
        <f>IF(IV$9="",0,SUMIFS(35:35,$9:$9,"&gt;="&amp;IV$9,$9:$9,"&lt;="&amp;IV$9-1+SUMIFS(conditions!55:55,conditions!$8:$8,"&lt;="&amp;IV$9,conditions!$9:$9,"&gt;="&amp;IV$9))+IF(IV$9-1+SUMIFS(conditions!55:55,conditions!$8:$8,"&lt;="&amp;IV$9,conditions!$9:$9,"&gt;="&amp;IV$9)&gt;EOMONTH($U$9,11),(1+conditions!$U$34)*SUMIFS(35:35,$9:$9,"&gt;="&amp;$U$9,$9:$9,"&lt;="&amp;$U$9+IV$9-1+SUMIFS(conditions!55:55,conditions!$8:$8,"&lt;="&amp;IV$9,conditions!$9:$9,"&gt;="&amp;IV$9)-EOMONTH($U$9,11)),0))</f>
        <v>2951.7730565400029</v>
      </c>
      <c r="IW44" s="37">
        <f>IF(IW$9="",0,SUMIFS(35:35,$9:$9,"&gt;="&amp;IW$9,$9:$9,"&lt;="&amp;IW$9-1+SUMIFS(conditions!55:55,conditions!$8:$8,"&lt;="&amp;IW$9,conditions!$9:$9,"&gt;="&amp;IW$9))+IF(IW$9-1+SUMIFS(conditions!55:55,conditions!$8:$8,"&lt;="&amp;IW$9,conditions!$9:$9,"&gt;="&amp;IW$9)&gt;EOMONTH($U$9,11),(1+conditions!$U$34)*SUMIFS(35:35,$9:$9,"&gt;="&amp;$U$9,$9:$9,"&lt;="&amp;$U$9+IW$9-1+SUMIFS(conditions!55:55,conditions!$8:$8,"&lt;="&amp;IW$9,conditions!$9:$9,"&gt;="&amp;IW$9)-EOMONTH($U$9,11)),0))</f>
        <v>2978.6065861860029</v>
      </c>
      <c r="IX44" s="37">
        <f>IF(IX$9="",0,SUMIFS(35:35,$9:$9,"&gt;="&amp;IX$9,$9:$9,"&lt;="&amp;IX$9-1+SUMIFS(conditions!55:55,conditions!$8:$8,"&lt;="&amp;IX$9,conditions!$9:$9,"&gt;="&amp;IX$9))+IF(IX$9-1+SUMIFS(conditions!55:55,conditions!$8:$8,"&lt;="&amp;IX$9,conditions!$9:$9,"&gt;="&amp;IX$9)&gt;EOMONTH($U$9,11),(1+conditions!$U$34)*SUMIFS(35:35,$9:$9,"&gt;="&amp;$U$9,$9:$9,"&lt;="&amp;$U$9+IX$9-1+SUMIFS(conditions!55:55,conditions!$8:$8,"&lt;="&amp;IX$9,conditions!$9:$9,"&gt;="&amp;IX$9)-EOMONTH($U$9,11)),0))</f>
        <v>3041.054217432003</v>
      </c>
      <c r="IY44" s="37">
        <f>IF(IY$9="",0,SUMIFS(35:35,$9:$9,"&gt;="&amp;IY$9,$9:$9,"&lt;="&amp;IY$9-1+SUMIFS(conditions!55:55,conditions!$8:$8,"&lt;="&amp;IY$9,conditions!$9:$9,"&gt;="&amp;IY$9))+IF(IY$9-1+SUMIFS(conditions!55:55,conditions!$8:$8,"&lt;="&amp;IY$9,conditions!$9:$9,"&gt;="&amp;IY$9)&gt;EOMONTH($U$9,11),(1+conditions!$U$34)*SUMIFS(35:35,$9:$9,"&gt;="&amp;$U$9,$9:$9,"&lt;="&amp;$U$9+IY$9-1+SUMIFS(conditions!55:55,conditions!$8:$8,"&lt;="&amp;IY$9,conditions!$9:$9,"&gt;="&amp;IY$9)-EOMONTH($U$9,11)),0))</f>
        <v>3041.054217432003</v>
      </c>
      <c r="IZ44" s="37">
        <f>IF(IZ$9="",0,SUMIFS(35:35,$9:$9,"&gt;="&amp;IZ$9,$9:$9,"&lt;="&amp;IZ$9-1+SUMIFS(conditions!55:55,conditions!$8:$8,"&lt;="&amp;IZ$9,conditions!$9:$9,"&gt;="&amp;IZ$9))+IF(IZ$9-1+SUMIFS(conditions!55:55,conditions!$8:$8,"&lt;="&amp;IZ$9,conditions!$9:$9,"&gt;="&amp;IZ$9)&gt;EOMONTH($U$9,11),(1+conditions!$U$34)*SUMIFS(35:35,$9:$9,"&gt;="&amp;$U$9,$9:$9,"&lt;="&amp;$U$9+IZ$9-1+SUMIFS(conditions!55:55,conditions!$8:$8,"&lt;="&amp;IZ$9,conditions!$9:$9,"&gt;="&amp;IZ$9)-EOMONTH($U$9,11)),0))</f>
        <v>3005.4401158320029</v>
      </c>
      <c r="JA44" s="37">
        <f>IF(JA$9="",0,SUMIFS(35:35,$9:$9,"&gt;="&amp;JA$9,$9:$9,"&lt;="&amp;JA$9-1+SUMIFS(conditions!55:55,conditions!$8:$8,"&lt;="&amp;JA$9,conditions!$9:$9,"&gt;="&amp;JA$9))+IF(JA$9-1+SUMIFS(conditions!55:55,conditions!$8:$8,"&lt;="&amp;JA$9,conditions!$9:$9,"&gt;="&amp;JA$9)&gt;EOMONTH($U$9,11),(1+conditions!$U$34)*SUMIFS(35:35,$9:$9,"&gt;="&amp;$U$9,$9:$9,"&lt;="&amp;$U$9+JA$9-1+SUMIFS(conditions!55:55,conditions!$8:$8,"&lt;="&amp;JA$9,conditions!$9:$9,"&gt;="&amp;JA$9)-EOMONTH($U$9,11)),0))</f>
        <v>3032.2736454780029</v>
      </c>
      <c r="JB44" s="37">
        <f>IF(JB$9="",0,SUMIFS(35:35,$9:$9,"&gt;="&amp;JB$9,$9:$9,"&lt;="&amp;JB$9-1+SUMIFS(conditions!55:55,conditions!$8:$8,"&lt;="&amp;JB$9,conditions!$9:$9,"&gt;="&amp;JB$9))+IF(JB$9-1+SUMIFS(conditions!55:55,conditions!$8:$8,"&lt;="&amp;JB$9,conditions!$9:$9,"&gt;="&amp;JB$9)&gt;EOMONTH($U$9,11),(1+conditions!$U$34)*SUMIFS(35:35,$9:$9,"&gt;="&amp;$U$9,$9:$9,"&lt;="&amp;$U$9+JB$9-1+SUMIFS(conditions!55:55,conditions!$8:$8,"&lt;="&amp;JB$9,conditions!$9:$9,"&gt;="&amp;JB$9)-EOMONTH($U$9,11)),0))</f>
        <v>3059.1071751240033</v>
      </c>
      <c r="JC44" s="37">
        <f>IF(JC$9="",0,SUMIFS(35:35,$9:$9,"&gt;="&amp;JC$9,$9:$9,"&lt;="&amp;JC$9-1+SUMIFS(conditions!55:55,conditions!$8:$8,"&lt;="&amp;JC$9,conditions!$9:$9,"&gt;="&amp;JC$9))+IF(JC$9-1+SUMIFS(conditions!55:55,conditions!$8:$8,"&lt;="&amp;JC$9,conditions!$9:$9,"&gt;="&amp;JC$9)&gt;EOMONTH($U$9,11),(1+conditions!$U$34)*SUMIFS(35:35,$9:$9,"&gt;="&amp;$U$9,$9:$9,"&lt;="&amp;$U$9+JC$9-1+SUMIFS(conditions!55:55,conditions!$8:$8,"&lt;="&amp;JC$9,conditions!$9:$9,"&gt;="&amp;JC$9)-EOMONTH($U$9,11)),0))</f>
        <v>3085.9407047700033</v>
      </c>
      <c r="JD44" s="37">
        <f>IF(JD$9="",0,SUMIFS(35:35,$9:$9,"&gt;="&amp;JD$9,$9:$9,"&lt;="&amp;JD$9-1+SUMIFS(conditions!55:55,conditions!$8:$8,"&lt;="&amp;JD$9,conditions!$9:$9,"&gt;="&amp;JD$9))+IF(JD$9-1+SUMIFS(conditions!55:55,conditions!$8:$8,"&lt;="&amp;JD$9,conditions!$9:$9,"&gt;="&amp;JD$9)&gt;EOMONTH($U$9,11),(1+conditions!$U$34)*SUMIFS(35:35,$9:$9,"&gt;="&amp;$U$9,$9:$9,"&lt;="&amp;$U$9+JD$9-1+SUMIFS(conditions!55:55,conditions!$8:$8,"&lt;="&amp;JD$9,conditions!$9:$9,"&gt;="&amp;JD$9)-EOMONTH($U$9,11)),0))</f>
        <v>3112.7742344160033</v>
      </c>
      <c r="JE44" s="37">
        <f>IF(JE$9="",0,SUMIFS(35:35,$9:$9,"&gt;="&amp;JE$9,$9:$9,"&lt;="&amp;JE$9-1+SUMIFS(conditions!55:55,conditions!$8:$8,"&lt;="&amp;JE$9,conditions!$9:$9,"&gt;="&amp;JE$9))+IF(JE$9-1+SUMIFS(conditions!55:55,conditions!$8:$8,"&lt;="&amp;JE$9,conditions!$9:$9,"&gt;="&amp;JE$9)&gt;EOMONTH($U$9,11),(1+conditions!$U$34)*SUMIFS(35:35,$9:$9,"&gt;="&amp;$U$9,$9:$9,"&lt;="&amp;$U$9+JE$9-1+SUMIFS(conditions!55:55,conditions!$8:$8,"&lt;="&amp;JE$9,conditions!$9:$9,"&gt;="&amp;JE$9)-EOMONTH($U$9,11)),0))</f>
        <v>3175.2218656620034</v>
      </c>
      <c r="JF44" s="37">
        <f>IF(JF$9="",0,SUMIFS(35:35,$9:$9,"&gt;="&amp;JF$9,$9:$9,"&lt;="&amp;JF$9-1+SUMIFS(conditions!55:55,conditions!$8:$8,"&lt;="&amp;JF$9,conditions!$9:$9,"&gt;="&amp;JF$9))+IF(JF$9-1+SUMIFS(conditions!55:55,conditions!$8:$8,"&lt;="&amp;JF$9,conditions!$9:$9,"&gt;="&amp;JF$9)&gt;EOMONTH($U$9,11),(1+conditions!$U$34)*SUMIFS(35:35,$9:$9,"&gt;="&amp;$U$9,$9:$9,"&lt;="&amp;$U$9+JF$9-1+SUMIFS(conditions!55:55,conditions!$8:$8,"&lt;="&amp;JF$9,conditions!$9:$9,"&gt;="&amp;JF$9)-EOMONTH($U$9,11)),0))</f>
        <v>3175.2218656620034</v>
      </c>
      <c r="JG44" s="37">
        <f>IF(JG$9="",0,SUMIFS(35:35,$9:$9,"&gt;="&amp;JG$9,$9:$9,"&lt;="&amp;JG$9-1+SUMIFS(conditions!55:55,conditions!$8:$8,"&lt;="&amp;JG$9,conditions!$9:$9,"&gt;="&amp;JG$9))+IF(JG$9-1+SUMIFS(conditions!55:55,conditions!$8:$8,"&lt;="&amp;JG$9,conditions!$9:$9,"&gt;="&amp;JG$9)&gt;EOMONTH($U$9,11),(1+conditions!$U$34)*SUMIFS(35:35,$9:$9,"&gt;="&amp;$U$9,$9:$9,"&lt;="&amp;$U$9+JG$9-1+SUMIFS(conditions!55:55,conditions!$8:$8,"&lt;="&amp;JG$9,conditions!$9:$9,"&gt;="&amp;JG$9)-EOMONTH($U$9,11)),0))</f>
        <v>3138.5393410140036</v>
      </c>
      <c r="JH44" s="37">
        <f>IF(JH$9="",0,SUMIFS(35:35,$9:$9,"&gt;="&amp;JH$9,$9:$9,"&lt;="&amp;JH$9-1+SUMIFS(conditions!55:55,conditions!$8:$8,"&lt;="&amp;JH$9,conditions!$9:$9,"&gt;="&amp;JH$9))+IF(JH$9-1+SUMIFS(conditions!55:55,conditions!$8:$8,"&lt;="&amp;JH$9,conditions!$9:$9,"&gt;="&amp;JH$9)&gt;EOMONTH($U$9,11),(1+conditions!$U$34)*SUMIFS(35:35,$9:$9,"&gt;="&amp;$U$9,$9:$9,"&lt;="&amp;$U$9+JH$9-1+SUMIFS(conditions!55:55,conditions!$8:$8,"&lt;="&amp;JH$9,conditions!$9:$9,"&gt;="&amp;JH$9)-EOMONTH($U$9,11)),0))</f>
        <v>3176.7939738612035</v>
      </c>
      <c r="JI44" s="37">
        <f>IF(JI$9="",0,SUMIFS(35:35,$9:$9,"&gt;="&amp;JI$9,$9:$9,"&lt;="&amp;JI$9-1+SUMIFS(conditions!55:55,conditions!$8:$8,"&lt;="&amp;JI$9,conditions!$9:$9,"&gt;="&amp;JI$9))+IF(JI$9-1+SUMIFS(conditions!55:55,conditions!$8:$8,"&lt;="&amp;JI$9,conditions!$9:$9,"&gt;="&amp;JI$9)&gt;EOMONTH($U$9,11),(1+conditions!$U$34)*SUMIFS(35:35,$9:$9,"&gt;="&amp;$U$9,$9:$9,"&lt;="&amp;$U$9+JI$9-1+SUMIFS(conditions!55:55,conditions!$8:$8,"&lt;="&amp;JI$9,conditions!$9:$9,"&gt;="&amp;JI$9)-EOMONTH($U$9,11)),0))</f>
        <v>3215.0486067084039</v>
      </c>
      <c r="JJ44" s="37">
        <f>IF(JJ$9="",0,SUMIFS(35:35,$9:$9,"&gt;="&amp;JJ$9,$9:$9,"&lt;="&amp;JJ$9-1+SUMIFS(conditions!55:55,conditions!$8:$8,"&lt;="&amp;JJ$9,conditions!$9:$9,"&gt;="&amp;JJ$9))+IF(JJ$9-1+SUMIFS(conditions!55:55,conditions!$8:$8,"&lt;="&amp;JJ$9,conditions!$9:$9,"&gt;="&amp;JJ$9)&gt;EOMONTH($U$9,11),(1+conditions!$U$34)*SUMIFS(35:35,$9:$9,"&gt;="&amp;$U$9,$9:$9,"&lt;="&amp;$U$9+JJ$9-1+SUMIFS(conditions!55:55,conditions!$8:$8,"&lt;="&amp;JJ$9,conditions!$9:$9,"&gt;="&amp;JJ$9)-EOMONTH($U$9,11)),0))</f>
        <v>3253.3032395556038</v>
      </c>
      <c r="JK44" s="37">
        <f>IF(JK$9="",0,SUMIFS(35:35,$9:$9,"&gt;="&amp;JK$9,$9:$9,"&lt;="&amp;JK$9-1+SUMIFS(conditions!55:55,conditions!$8:$8,"&lt;="&amp;JK$9,conditions!$9:$9,"&gt;="&amp;JK$9))+IF(JK$9-1+SUMIFS(conditions!55:55,conditions!$8:$8,"&lt;="&amp;JK$9,conditions!$9:$9,"&gt;="&amp;JK$9)&gt;EOMONTH($U$9,11),(1+conditions!$U$34)*SUMIFS(35:35,$9:$9,"&gt;="&amp;$U$9,$9:$9,"&lt;="&amp;$U$9+JK$9-1+SUMIFS(conditions!55:55,conditions!$8:$8,"&lt;="&amp;JK$9,conditions!$9:$9,"&gt;="&amp;JK$9)-EOMONTH($U$9,11)),0))</f>
        <v>3291.5578724028042</v>
      </c>
      <c r="JL44" s="37">
        <f>IF(JL$9="",0,SUMIFS(35:35,$9:$9,"&gt;="&amp;JL$9,$9:$9,"&lt;="&amp;JL$9-1+SUMIFS(conditions!55:55,conditions!$8:$8,"&lt;="&amp;JL$9,conditions!$9:$9,"&gt;="&amp;JL$9))+IF(JL$9-1+SUMIFS(conditions!55:55,conditions!$8:$8,"&lt;="&amp;JL$9,conditions!$9:$9,"&gt;="&amp;JL$9)&gt;EOMONTH($U$9,11),(1+conditions!$U$34)*SUMIFS(35:35,$9:$9,"&gt;="&amp;$U$9,$9:$9,"&lt;="&amp;$U$9+JL$9-1+SUMIFS(conditions!55:55,conditions!$8:$8,"&lt;="&amp;JL$9,conditions!$9:$9,"&gt;="&amp;JL$9)-EOMONTH($U$9,11)),0))</f>
        <v>3366.4950298980043</v>
      </c>
      <c r="JM44" s="37">
        <f>IF(JM$9="",0,SUMIFS(35:35,$9:$9,"&gt;="&amp;JM$9,$9:$9,"&lt;="&amp;JM$9-1+SUMIFS(conditions!55:55,conditions!$8:$8,"&lt;="&amp;JM$9,conditions!$9:$9,"&gt;="&amp;JM$9))+IF(JM$9-1+SUMIFS(conditions!55:55,conditions!$8:$8,"&lt;="&amp;JM$9,conditions!$9:$9,"&gt;="&amp;JM$9)&gt;EOMONTH($U$9,11),(1+conditions!$U$34)*SUMIFS(35:35,$9:$9,"&gt;="&amp;$U$9,$9:$9,"&lt;="&amp;$U$9+JM$9-1+SUMIFS(conditions!55:55,conditions!$8:$8,"&lt;="&amp;JM$9,conditions!$9:$9,"&gt;="&amp;JM$9)-EOMONTH($U$9,11)),0))</f>
        <v>3366.4950298980043</v>
      </c>
      <c r="JN44" s="37">
        <f>IF(JN$9="",0,SUMIFS(35:35,$9:$9,"&gt;="&amp;JN$9,$9:$9,"&lt;="&amp;JN$9-1+SUMIFS(conditions!55:55,conditions!$8:$8,"&lt;="&amp;JN$9,conditions!$9:$9,"&gt;="&amp;JN$9))+IF(JN$9-1+SUMIFS(conditions!55:55,conditions!$8:$8,"&lt;="&amp;JN$9,conditions!$9:$9,"&gt;="&amp;JN$9)&gt;EOMONTH($U$9,11),(1+conditions!$U$34)*SUMIFS(35:35,$9:$9,"&gt;="&amp;$U$9,$9:$9,"&lt;="&amp;$U$9+JN$9-1+SUMIFS(conditions!55:55,conditions!$8:$8,"&lt;="&amp;JN$9,conditions!$9:$9,"&gt;="&amp;JN$9)-EOMONTH($U$9,11)),0))</f>
        <v>3329.8125052500041</v>
      </c>
      <c r="JO44" s="37">
        <f>IF(JO$9="",0,SUMIFS(35:35,$9:$9,"&gt;="&amp;JO$9,$9:$9,"&lt;="&amp;JO$9-1+SUMIFS(conditions!55:55,conditions!$8:$8,"&lt;="&amp;JO$9,conditions!$9:$9,"&gt;="&amp;JO$9))+IF(JO$9-1+SUMIFS(conditions!55:55,conditions!$8:$8,"&lt;="&amp;JO$9,conditions!$9:$9,"&gt;="&amp;JO$9)&gt;EOMONTH($U$9,11),(1+conditions!$U$34)*SUMIFS(35:35,$9:$9,"&gt;="&amp;$U$9,$9:$9,"&lt;="&amp;$U$9+JO$9-1+SUMIFS(conditions!55:55,conditions!$8:$8,"&lt;="&amp;JO$9,conditions!$9:$9,"&gt;="&amp;JO$9)-EOMONTH($U$9,11)),0))</f>
        <v>3368.0671380972044</v>
      </c>
      <c r="JP44" s="37">
        <f>IF(JP$9="",0,SUMIFS(35:35,$9:$9,"&gt;="&amp;JP$9,$9:$9,"&lt;="&amp;JP$9-1+SUMIFS(conditions!55:55,conditions!$8:$8,"&lt;="&amp;JP$9,conditions!$9:$9,"&gt;="&amp;JP$9))+IF(JP$9-1+SUMIFS(conditions!55:55,conditions!$8:$8,"&lt;="&amp;JP$9,conditions!$9:$9,"&gt;="&amp;JP$9)&gt;EOMONTH($U$9,11),(1+conditions!$U$34)*SUMIFS(35:35,$9:$9,"&gt;="&amp;$U$9,$9:$9,"&lt;="&amp;$U$9+JP$9-1+SUMIFS(conditions!55:55,conditions!$8:$8,"&lt;="&amp;JP$9,conditions!$9:$9,"&gt;="&amp;JP$9)-EOMONTH($U$9,11)),0))</f>
        <v>3406.3217709444043</v>
      </c>
      <c r="JQ44" s="37">
        <f>IF(JQ$9="",0,SUMIFS(35:35,$9:$9,"&gt;="&amp;JQ$9,$9:$9,"&lt;="&amp;JQ$9-1+SUMIFS(conditions!55:55,conditions!$8:$8,"&lt;="&amp;JQ$9,conditions!$9:$9,"&gt;="&amp;JQ$9))+IF(JQ$9-1+SUMIFS(conditions!55:55,conditions!$8:$8,"&lt;="&amp;JQ$9,conditions!$9:$9,"&gt;="&amp;JQ$9)&gt;EOMONTH($U$9,11),(1+conditions!$U$34)*SUMIFS(35:35,$9:$9,"&gt;="&amp;$U$9,$9:$9,"&lt;="&amp;$U$9+JQ$9-1+SUMIFS(conditions!55:55,conditions!$8:$8,"&lt;="&amp;JQ$9,conditions!$9:$9,"&gt;="&amp;JQ$9)-EOMONTH($U$9,11)),0))</f>
        <v>3444.5764037916047</v>
      </c>
      <c r="JR44" s="37">
        <f>IF(JR$9="",0,SUMIFS(35:35,$9:$9,"&gt;="&amp;JR$9,$9:$9,"&lt;="&amp;JR$9-1+SUMIFS(conditions!55:55,conditions!$8:$8,"&lt;="&amp;JR$9,conditions!$9:$9,"&gt;="&amp;JR$9))+IF(JR$9-1+SUMIFS(conditions!55:55,conditions!$8:$8,"&lt;="&amp;JR$9,conditions!$9:$9,"&gt;="&amp;JR$9)&gt;EOMONTH($U$9,11),(1+conditions!$U$34)*SUMIFS(35:35,$9:$9,"&gt;="&amp;$U$9,$9:$9,"&lt;="&amp;$U$9+JR$9-1+SUMIFS(conditions!55:55,conditions!$8:$8,"&lt;="&amp;JR$9,conditions!$9:$9,"&gt;="&amp;JR$9)-EOMONTH($U$9,11)),0))</f>
        <v>3482.8310366388046</v>
      </c>
      <c r="JS44" s="37">
        <f>IF(JS$9="",0,SUMIFS(35:35,$9:$9,"&gt;="&amp;JS$9,$9:$9,"&lt;="&amp;JS$9-1+SUMIFS(conditions!55:55,conditions!$8:$8,"&lt;="&amp;JS$9,conditions!$9:$9,"&gt;="&amp;JS$9))+IF(JS$9-1+SUMIFS(conditions!55:55,conditions!$8:$8,"&lt;="&amp;JS$9,conditions!$9:$9,"&gt;="&amp;JS$9)&gt;EOMONTH($U$9,11),(1+conditions!$U$34)*SUMIFS(35:35,$9:$9,"&gt;="&amp;$U$9,$9:$9,"&lt;="&amp;$U$9+JS$9-1+SUMIFS(conditions!55:55,conditions!$8:$8,"&lt;="&amp;JS$9,conditions!$9:$9,"&gt;="&amp;JS$9)-EOMONTH($U$9,11)),0))</f>
        <v>3557.7681941340047</v>
      </c>
      <c r="JT44" s="37">
        <f>IF(JT$9="",0,SUMIFS(35:35,$9:$9,"&gt;="&amp;JT$9,$9:$9,"&lt;="&amp;JT$9-1+SUMIFS(conditions!55:55,conditions!$8:$8,"&lt;="&amp;JT$9,conditions!$9:$9,"&gt;="&amp;JT$9))+IF(JT$9-1+SUMIFS(conditions!55:55,conditions!$8:$8,"&lt;="&amp;JT$9,conditions!$9:$9,"&gt;="&amp;JT$9)&gt;EOMONTH($U$9,11),(1+conditions!$U$34)*SUMIFS(35:35,$9:$9,"&gt;="&amp;$U$9,$9:$9,"&lt;="&amp;$U$9+JT$9-1+SUMIFS(conditions!55:55,conditions!$8:$8,"&lt;="&amp;JT$9,conditions!$9:$9,"&gt;="&amp;JT$9)-EOMONTH($U$9,11)),0))</f>
        <v>3557.7681941340047</v>
      </c>
      <c r="JU44" s="37">
        <f>IF(JU$9="",0,SUMIFS(35:35,$9:$9,"&gt;="&amp;JU$9,$9:$9,"&lt;="&amp;JU$9-1+SUMIFS(conditions!55:55,conditions!$8:$8,"&lt;="&amp;JU$9,conditions!$9:$9,"&gt;="&amp;JU$9))+IF(JU$9-1+SUMIFS(conditions!55:55,conditions!$8:$8,"&lt;="&amp;JU$9,conditions!$9:$9,"&gt;="&amp;JU$9)&gt;EOMONTH($U$9,11),(1+conditions!$U$34)*SUMIFS(35:35,$9:$9,"&gt;="&amp;$U$9,$9:$9,"&lt;="&amp;$U$9+JU$9-1+SUMIFS(conditions!55:55,conditions!$8:$8,"&lt;="&amp;JU$9,conditions!$9:$9,"&gt;="&amp;JU$9)-EOMONTH($U$9,11)),0))</f>
        <v>3521.0856694860045</v>
      </c>
      <c r="JV44" s="37">
        <f>IF(JV$9="",0,SUMIFS(35:35,$9:$9,"&gt;="&amp;JV$9,$9:$9,"&lt;="&amp;JV$9-1+SUMIFS(conditions!55:55,conditions!$8:$8,"&lt;="&amp;JV$9,conditions!$9:$9,"&gt;="&amp;JV$9))+IF(JV$9-1+SUMIFS(conditions!55:55,conditions!$8:$8,"&lt;="&amp;JV$9,conditions!$9:$9,"&gt;="&amp;JV$9)&gt;EOMONTH($U$9,11),(1+conditions!$U$34)*SUMIFS(35:35,$9:$9,"&gt;="&amp;$U$9,$9:$9,"&lt;="&amp;$U$9+JV$9-1+SUMIFS(conditions!55:55,conditions!$8:$8,"&lt;="&amp;JV$9,conditions!$9:$9,"&gt;="&amp;JV$9)-EOMONTH($U$9,11)),0))</f>
        <v>3559.3403023332048</v>
      </c>
      <c r="JW44" s="37">
        <f>IF(JW$9="",0,SUMIFS(35:35,$9:$9,"&gt;="&amp;JW$9,$9:$9,"&lt;="&amp;JW$9-1+SUMIFS(conditions!55:55,conditions!$8:$8,"&lt;="&amp;JW$9,conditions!$9:$9,"&gt;="&amp;JW$9))+IF(JW$9-1+SUMIFS(conditions!55:55,conditions!$8:$8,"&lt;="&amp;JW$9,conditions!$9:$9,"&gt;="&amp;JW$9)&gt;EOMONTH($U$9,11),(1+conditions!$U$34)*SUMIFS(35:35,$9:$9,"&gt;="&amp;$U$9,$9:$9,"&lt;="&amp;$U$9+JW$9-1+SUMIFS(conditions!55:55,conditions!$8:$8,"&lt;="&amp;JW$9,conditions!$9:$9,"&gt;="&amp;JW$9)-EOMONTH($U$9,11)),0))</f>
        <v>3597.5949351804047</v>
      </c>
      <c r="JX44" s="37">
        <f>IF(JX$9="",0,SUMIFS(35:35,$9:$9,"&gt;="&amp;JX$9,$9:$9,"&lt;="&amp;JX$9-1+SUMIFS(conditions!55:55,conditions!$8:$8,"&lt;="&amp;JX$9,conditions!$9:$9,"&gt;="&amp;JX$9))+IF(JX$9-1+SUMIFS(conditions!55:55,conditions!$8:$8,"&lt;="&amp;JX$9,conditions!$9:$9,"&gt;="&amp;JX$9)&gt;EOMONTH($U$9,11),(1+conditions!$U$34)*SUMIFS(35:35,$9:$9,"&gt;="&amp;$U$9,$9:$9,"&lt;="&amp;$U$9+JX$9-1+SUMIFS(conditions!55:55,conditions!$8:$8,"&lt;="&amp;JX$9,conditions!$9:$9,"&gt;="&amp;JX$9)-EOMONTH($U$9,11)),0))</f>
        <v>3635.8495680276051</v>
      </c>
      <c r="JY44" s="37">
        <f>IF(JY$9="",0,SUMIFS(35:35,$9:$9,"&gt;="&amp;JY$9,$9:$9,"&lt;="&amp;JY$9-1+SUMIFS(conditions!55:55,conditions!$8:$8,"&lt;="&amp;JY$9,conditions!$9:$9,"&gt;="&amp;JY$9))+IF(JY$9-1+SUMIFS(conditions!55:55,conditions!$8:$8,"&lt;="&amp;JY$9,conditions!$9:$9,"&gt;="&amp;JY$9)&gt;EOMONTH($U$9,11),(1+conditions!$U$34)*SUMIFS(35:35,$9:$9,"&gt;="&amp;$U$9,$9:$9,"&lt;="&amp;$U$9+JY$9-1+SUMIFS(conditions!55:55,conditions!$8:$8,"&lt;="&amp;JY$9,conditions!$9:$9,"&gt;="&amp;JY$9)-EOMONTH($U$9,11)),0))</f>
        <v>3674.104200874805</v>
      </c>
      <c r="JZ44" s="37">
        <f>IF(JZ$9="",0,SUMIFS(35:35,$9:$9,"&gt;="&amp;JZ$9,$9:$9,"&lt;="&amp;JZ$9-1+SUMIFS(conditions!55:55,conditions!$8:$8,"&lt;="&amp;JZ$9,conditions!$9:$9,"&gt;="&amp;JZ$9))+IF(JZ$9-1+SUMIFS(conditions!55:55,conditions!$8:$8,"&lt;="&amp;JZ$9,conditions!$9:$9,"&gt;="&amp;JZ$9)&gt;EOMONTH($U$9,11),(1+conditions!$U$34)*SUMIFS(35:35,$9:$9,"&gt;="&amp;$U$9,$9:$9,"&lt;="&amp;$U$9+JZ$9-1+SUMIFS(conditions!55:55,conditions!$8:$8,"&lt;="&amp;JZ$9,conditions!$9:$9,"&gt;="&amp;JZ$9)-EOMONTH($U$9,11)),0))</f>
        <v>3749.0413583700051</v>
      </c>
      <c r="KA44" s="37">
        <f>IF(KA$9="",0,SUMIFS(35:35,$9:$9,"&gt;="&amp;KA$9,$9:$9,"&lt;="&amp;KA$9-1+SUMIFS(conditions!55:55,conditions!$8:$8,"&lt;="&amp;KA$9,conditions!$9:$9,"&gt;="&amp;KA$9))+IF(KA$9-1+SUMIFS(conditions!55:55,conditions!$8:$8,"&lt;="&amp;KA$9,conditions!$9:$9,"&gt;="&amp;KA$9)&gt;EOMONTH($U$9,11),(1+conditions!$U$34)*SUMIFS(35:35,$9:$9,"&gt;="&amp;$U$9,$9:$9,"&lt;="&amp;$U$9+KA$9-1+SUMIFS(conditions!55:55,conditions!$8:$8,"&lt;="&amp;KA$9,conditions!$9:$9,"&gt;="&amp;KA$9)-EOMONTH($U$9,11)),0))</f>
        <v>3749.0413583700051</v>
      </c>
      <c r="KB44" s="37">
        <f>IF(KB$9="",0,SUMIFS(35:35,$9:$9,"&gt;="&amp;KB$9,$9:$9,"&lt;="&amp;KB$9-1+SUMIFS(conditions!55:55,conditions!$8:$8,"&lt;="&amp;KB$9,conditions!$9:$9,"&gt;="&amp;KB$9))+IF(KB$9-1+SUMIFS(conditions!55:55,conditions!$8:$8,"&lt;="&amp;KB$9,conditions!$9:$9,"&gt;="&amp;KB$9)&gt;EOMONTH($U$9,11),(1+conditions!$U$34)*SUMIFS(35:35,$9:$9,"&gt;="&amp;$U$9,$9:$9,"&lt;="&amp;$U$9+KB$9-1+SUMIFS(conditions!55:55,conditions!$8:$8,"&lt;="&amp;KB$9,conditions!$9:$9,"&gt;="&amp;KB$9)-EOMONTH($U$9,11)),0))</f>
        <v>3712.3588337220049</v>
      </c>
      <c r="KC44" s="37">
        <f>IF(KC$9="",0,SUMIFS(35:35,$9:$9,"&gt;="&amp;KC$9,$9:$9,"&lt;="&amp;KC$9-1+SUMIFS(conditions!55:55,conditions!$8:$8,"&lt;="&amp;KC$9,conditions!$9:$9,"&gt;="&amp;KC$9))+IF(KC$9-1+SUMIFS(conditions!55:55,conditions!$8:$8,"&lt;="&amp;KC$9,conditions!$9:$9,"&gt;="&amp;KC$9)&gt;EOMONTH($U$9,11),(1+conditions!$U$34)*SUMIFS(35:35,$9:$9,"&gt;="&amp;$U$9,$9:$9,"&lt;="&amp;$U$9+KC$9-1+SUMIFS(conditions!55:55,conditions!$8:$8,"&lt;="&amp;KC$9,conditions!$9:$9,"&gt;="&amp;KC$9)-EOMONTH($U$9,11)),0))</f>
        <v>3750.6134665692052</v>
      </c>
      <c r="KD44" s="37">
        <f>IF(KD$9="",0,SUMIFS(35:35,$9:$9,"&gt;="&amp;KD$9,$9:$9,"&lt;="&amp;KD$9-1+SUMIFS(conditions!55:55,conditions!$8:$8,"&lt;="&amp;KD$9,conditions!$9:$9,"&gt;="&amp;KD$9))+IF(KD$9-1+SUMIFS(conditions!55:55,conditions!$8:$8,"&lt;="&amp;KD$9,conditions!$9:$9,"&gt;="&amp;KD$9)&gt;EOMONTH($U$9,11),(1+conditions!$U$34)*SUMIFS(35:35,$9:$9,"&gt;="&amp;$U$9,$9:$9,"&lt;="&amp;$U$9+KD$9-1+SUMIFS(conditions!55:55,conditions!$8:$8,"&lt;="&amp;KD$9,conditions!$9:$9,"&gt;="&amp;KD$9)-EOMONTH($U$9,11)),0))</f>
        <v>3788.8680994164051</v>
      </c>
      <c r="KE44" s="37">
        <f>IF(KE$9="",0,SUMIFS(35:35,$9:$9,"&gt;="&amp;KE$9,$9:$9,"&lt;="&amp;KE$9-1+SUMIFS(conditions!55:55,conditions!$8:$8,"&lt;="&amp;KE$9,conditions!$9:$9,"&gt;="&amp;KE$9))+IF(KE$9-1+SUMIFS(conditions!55:55,conditions!$8:$8,"&lt;="&amp;KE$9,conditions!$9:$9,"&gt;="&amp;KE$9)&gt;EOMONTH($U$9,11),(1+conditions!$U$34)*SUMIFS(35:35,$9:$9,"&gt;="&amp;$U$9,$9:$9,"&lt;="&amp;$U$9+KE$9-1+SUMIFS(conditions!55:55,conditions!$8:$8,"&lt;="&amp;KE$9,conditions!$9:$9,"&gt;="&amp;KE$9)-EOMONTH($U$9,11)),0))</f>
        <v>3827.1227322636055</v>
      </c>
      <c r="KF44" s="37">
        <f>IF(KF$9="",0,SUMIFS(35:35,$9:$9,"&gt;="&amp;KF$9,$9:$9,"&lt;="&amp;KF$9-1+SUMIFS(conditions!55:55,conditions!$8:$8,"&lt;="&amp;KF$9,conditions!$9:$9,"&gt;="&amp;KF$9))+IF(KF$9-1+SUMIFS(conditions!55:55,conditions!$8:$8,"&lt;="&amp;KF$9,conditions!$9:$9,"&gt;="&amp;KF$9)&gt;EOMONTH($U$9,11),(1+conditions!$U$34)*SUMIFS(35:35,$9:$9,"&gt;="&amp;$U$9,$9:$9,"&lt;="&amp;$U$9+KF$9-1+SUMIFS(conditions!55:55,conditions!$8:$8,"&lt;="&amp;KF$9,conditions!$9:$9,"&gt;="&amp;KF$9)-EOMONTH($U$9,11)),0))</f>
        <v>3865.3773651108054</v>
      </c>
      <c r="KG44" s="37">
        <f>IF(KG$9="",0,SUMIFS(35:35,$9:$9,"&gt;="&amp;KG$9,$9:$9,"&lt;="&amp;KG$9-1+SUMIFS(conditions!55:55,conditions!$8:$8,"&lt;="&amp;KG$9,conditions!$9:$9,"&gt;="&amp;KG$9))+IF(KG$9-1+SUMIFS(conditions!55:55,conditions!$8:$8,"&lt;="&amp;KG$9,conditions!$9:$9,"&gt;="&amp;KG$9)&gt;EOMONTH($U$9,11),(1+conditions!$U$34)*SUMIFS(35:35,$9:$9,"&gt;="&amp;$U$9,$9:$9,"&lt;="&amp;$U$9+KG$9-1+SUMIFS(conditions!55:55,conditions!$8:$8,"&lt;="&amp;KG$9,conditions!$9:$9,"&gt;="&amp;KG$9)-EOMONTH($U$9,11)),0))</f>
        <v>3940.3145226060055</v>
      </c>
      <c r="KH44" s="37">
        <f>IF(KH$9="",0,SUMIFS(35:35,$9:$9,"&gt;="&amp;KH$9,$9:$9,"&lt;="&amp;KH$9-1+SUMIFS(conditions!55:55,conditions!$8:$8,"&lt;="&amp;KH$9,conditions!$9:$9,"&gt;="&amp;KH$9))+IF(KH$9-1+SUMIFS(conditions!55:55,conditions!$8:$8,"&lt;="&amp;KH$9,conditions!$9:$9,"&gt;="&amp;KH$9)&gt;EOMONTH($U$9,11),(1+conditions!$U$34)*SUMIFS(35:35,$9:$9,"&gt;="&amp;$U$9,$9:$9,"&lt;="&amp;$U$9+KH$9-1+SUMIFS(conditions!55:55,conditions!$8:$8,"&lt;="&amp;KH$9,conditions!$9:$9,"&gt;="&amp;KH$9)-EOMONTH($U$9,11)),0))</f>
        <v>3940.3145226060055</v>
      </c>
      <c r="KI44" s="37">
        <f>IF(KI$9="",0,SUMIFS(35:35,$9:$9,"&gt;="&amp;KI$9,$9:$9,"&lt;="&amp;KI$9-1+SUMIFS(conditions!55:55,conditions!$8:$8,"&lt;="&amp;KI$9,conditions!$9:$9,"&gt;="&amp;KI$9))+IF(KI$9-1+SUMIFS(conditions!55:55,conditions!$8:$8,"&lt;="&amp;KI$9,conditions!$9:$9,"&gt;="&amp;KI$9)&gt;EOMONTH($U$9,11),(1+conditions!$U$34)*SUMIFS(35:35,$9:$9,"&gt;="&amp;$U$9,$9:$9,"&lt;="&amp;$U$9+KI$9-1+SUMIFS(conditions!55:55,conditions!$8:$8,"&lt;="&amp;KI$9,conditions!$9:$9,"&gt;="&amp;KI$9)-EOMONTH($U$9,11)),0))</f>
        <v>3903.6319979580057</v>
      </c>
      <c r="KJ44" s="37">
        <f>IF(KJ$9="",0,SUMIFS(35:35,$9:$9,"&gt;="&amp;KJ$9,$9:$9,"&lt;="&amp;KJ$9-1+SUMIFS(conditions!55:55,conditions!$8:$8,"&lt;="&amp;KJ$9,conditions!$9:$9,"&gt;="&amp;KJ$9))+IF(KJ$9-1+SUMIFS(conditions!55:55,conditions!$8:$8,"&lt;="&amp;KJ$9,conditions!$9:$9,"&gt;="&amp;KJ$9)&gt;EOMONTH($U$9,11),(1+conditions!$U$34)*SUMIFS(35:35,$9:$9,"&gt;="&amp;$U$9,$9:$9,"&lt;="&amp;$U$9+KJ$9-1+SUMIFS(conditions!55:55,conditions!$8:$8,"&lt;="&amp;KJ$9,conditions!$9:$9,"&gt;="&amp;KJ$9)-EOMONTH($U$9,11)),0))</f>
        <v>3941.8866308052056</v>
      </c>
      <c r="KK44" s="37">
        <f>IF(KK$9="",0,SUMIFS(35:35,$9:$9,"&gt;="&amp;KK$9,$9:$9,"&lt;="&amp;KK$9-1+SUMIFS(conditions!55:55,conditions!$8:$8,"&lt;="&amp;KK$9,conditions!$9:$9,"&gt;="&amp;KK$9))+IF(KK$9-1+SUMIFS(conditions!55:55,conditions!$8:$8,"&lt;="&amp;KK$9,conditions!$9:$9,"&gt;="&amp;KK$9)&gt;EOMONTH($U$9,11),(1+conditions!$U$34)*SUMIFS(35:35,$9:$9,"&gt;="&amp;$U$9,$9:$9,"&lt;="&amp;$U$9+KK$9-1+SUMIFS(conditions!55:55,conditions!$8:$8,"&lt;="&amp;KK$9,conditions!$9:$9,"&gt;="&amp;KK$9)-EOMONTH($U$9,11)),0))</f>
        <v>3968.7871488804058</v>
      </c>
      <c r="KL44" s="37">
        <f>IF(KL$9="",0,SUMIFS(35:35,$9:$9,"&gt;="&amp;KL$9,$9:$9,"&lt;="&amp;KL$9-1+SUMIFS(conditions!55:55,conditions!$8:$8,"&lt;="&amp;KL$9,conditions!$9:$9,"&gt;="&amp;KL$9))+IF(KL$9-1+SUMIFS(conditions!55:55,conditions!$8:$8,"&lt;="&amp;KL$9,conditions!$9:$9,"&gt;="&amp;KL$9)&gt;EOMONTH($U$9,11),(1+conditions!$U$34)*SUMIFS(35:35,$9:$9,"&gt;="&amp;$U$9,$9:$9,"&lt;="&amp;$U$9+KL$9-1+SUMIFS(conditions!55:55,conditions!$8:$8,"&lt;="&amp;KL$9,conditions!$9:$9,"&gt;="&amp;KL$9)-EOMONTH($U$9,11)),0))</f>
        <v>3994.6705094604058</v>
      </c>
      <c r="KM44" s="37">
        <f>IF(KM$9="",0,SUMIFS(35:35,$9:$9,"&gt;="&amp;KM$9,$9:$9,"&lt;="&amp;KM$9-1+SUMIFS(conditions!55:55,conditions!$8:$8,"&lt;="&amp;KM$9,conditions!$9:$9,"&gt;="&amp;KM$9))+IF(KM$9-1+SUMIFS(conditions!55:55,conditions!$8:$8,"&lt;="&amp;KM$9,conditions!$9:$9,"&gt;="&amp;KM$9)&gt;EOMONTH($U$9,11),(1+conditions!$U$34)*SUMIFS(35:35,$9:$9,"&gt;="&amp;$U$9,$9:$9,"&lt;="&amp;$U$9+KM$9-1+SUMIFS(conditions!55:55,conditions!$8:$8,"&lt;="&amp;KM$9,conditions!$9:$9,"&gt;="&amp;KM$9)-EOMONTH($U$9,11)),0))</f>
        <v>3983.5938700404058</v>
      </c>
      <c r="KN44" s="37">
        <f>IF(KN$9="",0,SUMIFS(35:35,$9:$9,"&gt;="&amp;KN$9,$9:$9,"&lt;="&amp;KN$9-1+SUMIFS(conditions!55:55,conditions!$8:$8,"&lt;="&amp;KN$9,conditions!$9:$9,"&gt;="&amp;KN$9))+IF(KN$9-1+SUMIFS(conditions!55:55,conditions!$8:$8,"&lt;="&amp;KN$9,conditions!$9:$9,"&gt;="&amp;KN$9)&gt;EOMONTH($U$9,11),(1+conditions!$U$34)*SUMIFS(35:35,$9:$9,"&gt;="&amp;$U$9,$9:$9,"&lt;="&amp;$U$9+KN$9-1+SUMIFS(conditions!55:55,conditions!$8:$8,"&lt;="&amp;KN$9,conditions!$9:$9,"&gt;="&amp;KN$9)-EOMONTH($U$9,11)),0))</f>
        <v>4020.5538700404059</v>
      </c>
      <c r="KO44" s="37">
        <f>IF(KO$9="",0,SUMIFS(35:35,$9:$9,"&gt;="&amp;KO$9,$9:$9,"&lt;="&amp;KO$9-1+SUMIFS(conditions!55:55,conditions!$8:$8,"&lt;="&amp;KO$9,conditions!$9:$9,"&gt;="&amp;KO$9))+IF(KO$9-1+SUMIFS(conditions!55:55,conditions!$8:$8,"&lt;="&amp;KO$9,conditions!$9:$9,"&gt;="&amp;KO$9)&gt;EOMONTH($U$9,11),(1+conditions!$U$34)*SUMIFS(35:35,$9:$9,"&gt;="&amp;$U$9,$9:$9,"&lt;="&amp;$U$9+KO$9-1+SUMIFS(conditions!55:55,conditions!$8:$8,"&lt;="&amp;KO$9,conditions!$9:$9,"&gt;="&amp;KO$9)-EOMONTH($U$9,11)),0))</f>
        <v>4057.5138700404059</v>
      </c>
      <c r="KP44" s="37">
        <f>IF(KP$9="",0,SUMIFS(35:35,$9:$9,"&gt;="&amp;KP$9,$9:$9,"&lt;="&amp;KP$9-1+SUMIFS(conditions!55:55,conditions!$8:$8,"&lt;="&amp;KP$9,conditions!$9:$9,"&gt;="&amp;KP$9))+IF(KP$9-1+SUMIFS(conditions!55:55,conditions!$8:$8,"&lt;="&amp;KP$9,conditions!$9:$9,"&gt;="&amp;KP$9)&gt;EOMONTH($U$9,11),(1+conditions!$U$34)*SUMIFS(35:35,$9:$9,"&gt;="&amp;$U$9,$9:$9,"&lt;="&amp;$U$9+KP$9-1+SUMIFS(conditions!55:55,conditions!$8:$8,"&lt;="&amp;KP$9,conditions!$9:$9,"&gt;="&amp;KP$9)-EOMONTH($U$9,11)),0))</f>
        <v>4009.4772306204059</v>
      </c>
      <c r="KQ44" s="37">
        <f>IF(KQ$9="",0,SUMIFS(35:35,$9:$9,"&gt;="&amp;KQ$9,$9:$9,"&lt;="&amp;KQ$9-1+SUMIFS(conditions!55:55,conditions!$8:$8,"&lt;="&amp;KQ$9,conditions!$9:$9,"&gt;="&amp;KQ$9))+IF(KQ$9-1+SUMIFS(conditions!55:55,conditions!$8:$8,"&lt;="&amp;KQ$9,conditions!$9:$9,"&gt;="&amp;KQ$9)&gt;EOMONTH($U$9,11),(1+conditions!$U$34)*SUMIFS(35:35,$9:$9,"&gt;="&amp;$U$9,$9:$9,"&lt;="&amp;$U$9+KQ$9-1+SUMIFS(conditions!55:55,conditions!$8:$8,"&lt;="&amp;KQ$9,conditions!$9:$9,"&gt;="&amp;KQ$9)-EOMONTH($U$9,11)),0))</f>
        <v>3961.4405912004058</v>
      </c>
      <c r="KR44" s="37">
        <f>IF(KR$9="",0,SUMIFS(35:35,$9:$9,"&gt;="&amp;KR$9,$9:$9,"&lt;="&amp;KR$9-1+SUMIFS(conditions!55:55,conditions!$8:$8,"&lt;="&amp;KR$9,conditions!$9:$9,"&gt;="&amp;KR$9))+IF(KR$9-1+SUMIFS(conditions!55:55,conditions!$8:$8,"&lt;="&amp;KR$9,conditions!$9:$9,"&gt;="&amp;KR$9)&gt;EOMONTH($U$9,11),(1+conditions!$U$34)*SUMIFS(35:35,$9:$9,"&gt;="&amp;$U$9,$9:$9,"&lt;="&amp;$U$9+KR$9-1+SUMIFS(conditions!55:55,conditions!$8:$8,"&lt;="&amp;KR$9,conditions!$9:$9,"&gt;="&amp;KR$9)-EOMONTH($U$9,11)),0))</f>
        <v>3950.3639517804054</v>
      </c>
      <c r="KS44" s="37">
        <f>IF(KS$9="",0,SUMIFS(35:35,$9:$9,"&gt;="&amp;KS$9,$9:$9,"&lt;="&amp;KS$9-1+SUMIFS(conditions!55:55,conditions!$8:$8,"&lt;="&amp;KS$9,conditions!$9:$9,"&gt;="&amp;KS$9))+IF(KS$9-1+SUMIFS(conditions!55:55,conditions!$8:$8,"&lt;="&amp;KS$9,conditions!$9:$9,"&gt;="&amp;KS$9)&gt;EOMONTH($U$9,11),(1+conditions!$U$34)*SUMIFS(35:35,$9:$9,"&gt;="&amp;$U$9,$9:$9,"&lt;="&amp;$U$9+KS$9-1+SUMIFS(conditions!55:55,conditions!$8:$8,"&lt;="&amp;KS$9,conditions!$9:$9,"&gt;="&amp;KS$9)-EOMONTH($U$9,11)),0))</f>
        <v>3939.2873123604049</v>
      </c>
      <c r="KT44" s="37">
        <f>IF(KT$9="",0,SUMIFS(35:35,$9:$9,"&gt;="&amp;KT$9,$9:$9,"&lt;="&amp;KT$9-1+SUMIFS(conditions!55:55,conditions!$8:$8,"&lt;="&amp;KT$9,conditions!$9:$9,"&gt;="&amp;KT$9))+IF(KT$9-1+SUMIFS(conditions!55:55,conditions!$8:$8,"&lt;="&amp;KT$9,conditions!$9:$9,"&gt;="&amp;KT$9)&gt;EOMONTH($U$9,11),(1+conditions!$U$34)*SUMIFS(35:35,$9:$9,"&gt;="&amp;$U$9,$9:$9,"&lt;="&amp;$U$9+KT$9-1+SUMIFS(conditions!55:55,conditions!$8:$8,"&lt;="&amp;KT$9,conditions!$9:$9,"&gt;="&amp;KT$9)-EOMONTH($U$9,11)),0))</f>
        <v>3928.2106729404049</v>
      </c>
      <c r="KU44" s="37">
        <f>IF(KU$9="",0,SUMIFS(35:35,$9:$9,"&gt;="&amp;KU$9,$9:$9,"&lt;="&amp;KU$9-1+SUMIFS(conditions!55:55,conditions!$8:$8,"&lt;="&amp;KU$9,conditions!$9:$9,"&gt;="&amp;KU$9))+IF(KU$9-1+SUMIFS(conditions!55:55,conditions!$8:$8,"&lt;="&amp;KU$9,conditions!$9:$9,"&gt;="&amp;KU$9)&gt;EOMONTH($U$9,11),(1+conditions!$U$34)*SUMIFS(35:35,$9:$9,"&gt;="&amp;$U$9,$9:$9,"&lt;="&amp;$U$9+KU$9-1+SUMIFS(conditions!55:55,conditions!$8:$8,"&lt;="&amp;KU$9,conditions!$9:$9,"&gt;="&amp;KU$9)-EOMONTH($U$9,11)),0))</f>
        <v>3965.170672940405</v>
      </c>
      <c r="KV44" s="37">
        <f>IF(KV$9="",0,SUMIFS(35:35,$9:$9,"&gt;="&amp;KV$9,$9:$9,"&lt;="&amp;KV$9-1+SUMIFS(conditions!55:55,conditions!$8:$8,"&lt;="&amp;KV$9,conditions!$9:$9,"&gt;="&amp;KV$9))+IF(KV$9-1+SUMIFS(conditions!55:55,conditions!$8:$8,"&lt;="&amp;KV$9,conditions!$9:$9,"&gt;="&amp;KV$9)&gt;EOMONTH($U$9,11),(1+conditions!$U$34)*SUMIFS(35:35,$9:$9,"&gt;="&amp;$U$9,$9:$9,"&lt;="&amp;$U$9+KV$9-1+SUMIFS(conditions!55:55,conditions!$8:$8,"&lt;="&amp;KV$9,conditions!$9:$9,"&gt;="&amp;KV$9)-EOMONTH($U$9,11)),0))</f>
        <v>4002.130672940405</v>
      </c>
      <c r="KW44" s="37">
        <f>IF(KW$9="",0,SUMIFS(35:35,$9:$9,"&gt;="&amp;KW$9,$9:$9,"&lt;="&amp;KW$9-1+SUMIFS(conditions!55:55,conditions!$8:$8,"&lt;="&amp;KW$9,conditions!$9:$9,"&gt;="&amp;KW$9))+IF(KW$9-1+SUMIFS(conditions!55:55,conditions!$8:$8,"&lt;="&amp;KW$9,conditions!$9:$9,"&gt;="&amp;KW$9)&gt;EOMONTH($U$9,11),(1+conditions!$U$34)*SUMIFS(35:35,$9:$9,"&gt;="&amp;$U$9,$9:$9,"&lt;="&amp;$U$9+KW$9-1+SUMIFS(conditions!55:55,conditions!$8:$8,"&lt;="&amp;KW$9,conditions!$9:$9,"&gt;="&amp;KW$9)-EOMONTH($U$9,11)),0))</f>
        <v>3954.0940335204045</v>
      </c>
      <c r="KX44" s="37">
        <f>IF(KX$9="",0,SUMIFS(35:35,$9:$9,"&gt;="&amp;KX$9,$9:$9,"&lt;="&amp;KX$9-1+SUMIFS(conditions!55:55,conditions!$8:$8,"&lt;="&amp;KX$9,conditions!$9:$9,"&gt;="&amp;KX$9))+IF(KX$9-1+SUMIFS(conditions!55:55,conditions!$8:$8,"&lt;="&amp;KX$9,conditions!$9:$9,"&gt;="&amp;KX$9)&gt;EOMONTH($U$9,11),(1+conditions!$U$34)*SUMIFS(35:35,$9:$9,"&gt;="&amp;$U$9,$9:$9,"&lt;="&amp;$U$9+KX$9-1+SUMIFS(conditions!55:55,conditions!$8:$8,"&lt;="&amp;KX$9,conditions!$9:$9,"&gt;="&amp;KX$9)-EOMONTH($U$9,11)),0))</f>
        <v>3906.0573941004045</v>
      </c>
      <c r="KY44" s="37">
        <f>IF(KY$9="",0,SUMIFS(35:35,$9:$9,"&gt;="&amp;KY$9,$9:$9,"&lt;="&amp;KY$9-1+SUMIFS(conditions!55:55,conditions!$8:$8,"&lt;="&amp;KY$9,conditions!$9:$9,"&gt;="&amp;KY$9))+IF(KY$9-1+SUMIFS(conditions!55:55,conditions!$8:$8,"&lt;="&amp;KY$9,conditions!$9:$9,"&gt;="&amp;KY$9)&gt;EOMONTH($U$9,11),(1+conditions!$U$34)*SUMIFS(35:35,$9:$9,"&gt;="&amp;$U$9,$9:$9,"&lt;="&amp;$U$9+KY$9-1+SUMIFS(conditions!55:55,conditions!$8:$8,"&lt;="&amp;KY$9,conditions!$9:$9,"&gt;="&amp;KY$9)-EOMONTH($U$9,11)),0))</f>
        <v>3894.9807546804045</v>
      </c>
      <c r="KZ44" s="37">
        <f>IF(KZ$9="",0,SUMIFS(35:35,$9:$9,"&gt;="&amp;KZ$9,$9:$9,"&lt;="&amp;KZ$9-1+SUMIFS(conditions!55:55,conditions!$8:$8,"&lt;="&amp;KZ$9,conditions!$9:$9,"&gt;="&amp;KZ$9))+IF(KZ$9-1+SUMIFS(conditions!55:55,conditions!$8:$8,"&lt;="&amp;KZ$9,conditions!$9:$9,"&gt;="&amp;KZ$9)&gt;EOMONTH($U$9,11),(1+conditions!$U$34)*SUMIFS(35:35,$9:$9,"&gt;="&amp;$U$9,$9:$9,"&lt;="&amp;$U$9+KZ$9-1+SUMIFS(conditions!55:55,conditions!$8:$8,"&lt;="&amp;KZ$9,conditions!$9:$9,"&gt;="&amp;KZ$9)-EOMONTH($U$9,11)),0))</f>
        <v>3883.9041152604036</v>
      </c>
      <c r="LA44" s="37">
        <f>IF(LA$9="",0,SUMIFS(35:35,$9:$9,"&gt;="&amp;LA$9,$9:$9,"&lt;="&amp;LA$9-1+SUMIFS(conditions!55:55,conditions!$8:$8,"&lt;="&amp;LA$9,conditions!$9:$9,"&gt;="&amp;LA$9))+IF(LA$9-1+SUMIFS(conditions!55:55,conditions!$8:$8,"&lt;="&amp;LA$9,conditions!$9:$9,"&gt;="&amp;LA$9)&gt;EOMONTH($U$9,11),(1+conditions!$U$34)*SUMIFS(35:35,$9:$9,"&gt;="&amp;$U$9,$9:$9,"&lt;="&amp;$U$9+LA$9-1+SUMIFS(conditions!55:55,conditions!$8:$8,"&lt;="&amp;LA$9,conditions!$9:$9,"&gt;="&amp;LA$9)-EOMONTH($U$9,11)),0))</f>
        <v>3872.8274758404036</v>
      </c>
      <c r="LB44" s="37">
        <f>IF(LB$9="",0,SUMIFS(35:35,$9:$9,"&gt;="&amp;LB$9,$9:$9,"&lt;="&amp;LB$9-1+SUMIFS(conditions!55:55,conditions!$8:$8,"&lt;="&amp;LB$9,conditions!$9:$9,"&gt;="&amp;LB$9))+IF(LB$9-1+SUMIFS(conditions!55:55,conditions!$8:$8,"&lt;="&amp;LB$9,conditions!$9:$9,"&gt;="&amp;LB$9)&gt;EOMONTH($U$9,11),(1+conditions!$U$34)*SUMIFS(35:35,$9:$9,"&gt;="&amp;$U$9,$9:$9,"&lt;="&amp;$U$9+LB$9-1+SUMIFS(conditions!55:55,conditions!$8:$8,"&lt;="&amp;LB$9,conditions!$9:$9,"&gt;="&amp;LB$9)-EOMONTH($U$9,11)),0))</f>
        <v>3909.7874758404037</v>
      </c>
      <c r="LC44" s="37">
        <f>IF(LC$9="",0,SUMIFS(35:35,$9:$9,"&gt;="&amp;LC$9,$9:$9,"&lt;="&amp;LC$9-1+SUMIFS(conditions!55:55,conditions!$8:$8,"&lt;="&amp;LC$9,conditions!$9:$9,"&gt;="&amp;LC$9))+IF(LC$9-1+SUMIFS(conditions!55:55,conditions!$8:$8,"&lt;="&amp;LC$9,conditions!$9:$9,"&gt;="&amp;LC$9)&gt;EOMONTH($U$9,11),(1+conditions!$U$34)*SUMIFS(35:35,$9:$9,"&gt;="&amp;$U$9,$9:$9,"&lt;="&amp;$U$9+LC$9-1+SUMIFS(conditions!55:55,conditions!$8:$8,"&lt;="&amp;LC$9,conditions!$9:$9,"&gt;="&amp;LC$9)-EOMONTH($U$9,11)),0))</f>
        <v>3946.7474758404037</v>
      </c>
      <c r="LD44" s="37">
        <f>IF(LD$9="",0,SUMIFS(35:35,$9:$9,"&gt;="&amp;LD$9,$9:$9,"&lt;="&amp;LD$9-1+SUMIFS(conditions!55:55,conditions!$8:$8,"&lt;="&amp;LD$9,conditions!$9:$9,"&gt;="&amp;LD$9))+IF(LD$9-1+SUMIFS(conditions!55:55,conditions!$8:$8,"&lt;="&amp;LD$9,conditions!$9:$9,"&gt;="&amp;LD$9)&gt;EOMONTH($U$9,11),(1+conditions!$U$34)*SUMIFS(35:35,$9:$9,"&gt;="&amp;$U$9,$9:$9,"&lt;="&amp;$U$9+LD$9-1+SUMIFS(conditions!55:55,conditions!$8:$8,"&lt;="&amp;LD$9,conditions!$9:$9,"&gt;="&amp;LD$9)-EOMONTH($U$9,11)),0))</f>
        <v>3898.7108364204037</v>
      </c>
      <c r="LE44" s="37">
        <f>IF(LE$9="",0,SUMIFS(35:35,$9:$9,"&gt;="&amp;LE$9,$9:$9,"&lt;="&amp;LE$9-1+SUMIFS(conditions!55:55,conditions!$8:$8,"&lt;="&amp;LE$9,conditions!$9:$9,"&gt;="&amp;LE$9))+IF(LE$9-1+SUMIFS(conditions!55:55,conditions!$8:$8,"&lt;="&amp;LE$9,conditions!$9:$9,"&gt;="&amp;LE$9)&gt;EOMONTH($U$9,11),(1+conditions!$U$34)*SUMIFS(35:35,$9:$9,"&gt;="&amp;$U$9,$9:$9,"&lt;="&amp;$U$9+LE$9-1+SUMIFS(conditions!55:55,conditions!$8:$8,"&lt;="&amp;LE$9,conditions!$9:$9,"&gt;="&amp;LE$9)-EOMONTH($U$9,11)),0))</f>
        <v>3850.6741970004032</v>
      </c>
      <c r="LF44" s="37">
        <f>IF(LF$9="",0,SUMIFS(35:35,$9:$9,"&gt;="&amp;LF$9,$9:$9,"&lt;="&amp;LF$9-1+SUMIFS(conditions!55:55,conditions!$8:$8,"&lt;="&amp;LF$9,conditions!$9:$9,"&gt;="&amp;LF$9))+IF(LF$9-1+SUMIFS(conditions!55:55,conditions!$8:$8,"&lt;="&amp;LF$9,conditions!$9:$9,"&gt;="&amp;LF$9)&gt;EOMONTH($U$9,11),(1+conditions!$U$34)*SUMIFS(35:35,$9:$9,"&gt;="&amp;$U$9,$9:$9,"&lt;="&amp;$U$9+LF$9-1+SUMIFS(conditions!55:55,conditions!$8:$8,"&lt;="&amp;LF$9,conditions!$9:$9,"&gt;="&amp;LF$9)-EOMONTH($U$9,11)),0))</f>
        <v>3839.5975575804032</v>
      </c>
      <c r="LG44" s="37">
        <f>IF(LG$9="",0,SUMIFS(35:35,$9:$9,"&gt;="&amp;LG$9,$9:$9,"&lt;="&amp;LG$9-1+SUMIFS(conditions!55:55,conditions!$8:$8,"&lt;="&amp;LG$9,conditions!$9:$9,"&gt;="&amp;LG$9))+IF(LG$9-1+SUMIFS(conditions!55:55,conditions!$8:$8,"&lt;="&amp;LG$9,conditions!$9:$9,"&gt;="&amp;LG$9)&gt;EOMONTH($U$9,11),(1+conditions!$U$34)*SUMIFS(35:35,$9:$9,"&gt;="&amp;$U$9,$9:$9,"&lt;="&amp;$U$9+LG$9-1+SUMIFS(conditions!55:55,conditions!$8:$8,"&lt;="&amp;LG$9,conditions!$9:$9,"&gt;="&amp;LG$9)-EOMONTH($U$9,11)),0))</f>
        <v>3828.5209181604032</v>
      </c>
      <c r="LH44" s="37">
        <f>IF(LH$9="",0,SUMIFS(35:35,$9:$9,"&gt;="&amp;LH$9,$9:$9,"&lt;="&amp;LH$9-1+SUMIFS(conditions!55:55,conditions!$8:$8,"&lt;="&amp;LH$9,conditions!$9:$9,"&gt;="&amp;LH$9))+IF(LH$9-1+SUMIFS(conditions!55:55,conditions!$8:$8,"&lt;="&amp;LH$9,conditions!$9:$9,"&gt;="&amp;LH$9)&gt;EOMONTH($U$9,11),(1+conditions!$U$34)*SUMIFS(35:35,$9:$9,"&gt;="&amp;$U$9,$9:$9,"&lt;="&amp;$U$9+LH$9-1+SUMIFS(conditions!55:55,conditions!$8:$8,"&lt;="&amp;LH$9,conditions!$9:$9,"&gt;="&amp;LH$9)-EOMONTH($U$9,11)),0))</f>
        <v>3817.4442787404028</v>
      </c>
      <c r="LI44" s="37">
        <f>IF(LI$9="",0,SUMIFS(35:35,$9:$9,"&gt;="&amp;LI$9,$9:$9,"&lt;="&amp;LI$9-1+SUMIFS(conditions!55:55,conditions!$8:$8,"&lt;="&amp;LI$9,conditions!$9:$9,"&gt;="&amp;LI$9))+IF(LI$9-1+SUMIFS(conditions!55:55,conditions!$8:$8,"&lt;="&amp;LI$9,conditions!$9:$9,"&gt;="&amp;LI$9)&gt;EOMONTH($U$9,11),(1+conditions!$U$34)*SUMIFS(35:35,$9:$9,"&gt;="&amp;$U$9,$9:$9,"&lt;="&amp;$U$9+LI$9-1+SUMIFS(conditions!55:55,conditions!$8:$8,"&lt;="&amp;LI$9,conditions!$9:$9,"&gt;="&amp;LI$9)-EOMONTH($U$9,11)),0))</f>
        <v>3854.4042787404028</v>
      </c>
      <c r="LJ44" s="37">
        <f>IF(LJ$9="",0,SUMIFS(35:35,$9:$9,"&gt;="&amp;LJ$9,$9:$9,"&lt;="&amp;LJ$9-1+SUMIFS(conditions!55:55,conditions!$8:$8,"&lt;="&amp;LJ$9,conditions!$9:$9,"&gt;="&amp;LJ$9))+IF(LJ$9-1+SUMIFS(conditions!55:55,conditions!$8:$8,"&lt;="&amp;LJ$9,conditions!$9:$9,"&gt;="&amp;LJ$9)&gt;EOMONTH($U$9,11),(1+conditions!$U$34)*SUMIFS(35:35,$9:$9,"&gt;="&amp;$U$9,$9:$9,"&lt;="&amp;$U$9+LJ$9-1+SUMIFS(conditions!55:55,conditions!$8:$8,"&lt;="&amp;LJ$9,conditions!$9:$9,"&gt;="&amp;LJ$9)-EOMONTH($U$9,11)),0))</f>
        <v>3891.3642787404028</v>
      </c>
      <c r="LK44" s="37">
        <f>IF(LK$9="",0,SUMIFS(35:35,$9:$9,"&gt;="&amp;LK$9,$9:$9,"&lt;="&amp;LK$9-1+SUMIFS(conditions!55:55,conditions!$8:$8,"&lt;="&amp;LK$9,conditions!$9:$9,"&gt;="&amp;LK$9))+IF(LK$9-1+SUMIFS(conditions!55:55,conditions!$8:$8,"&lt;="&amp;LK$9,conditions!$9:$9,"&gt;="&amp;LK$9)&gt;EOMONTH($U$9,11),(1+conditions!$U$34)*SUMIFS(35:35,$9:$9,"&gt;="&amp;$U$9,$9:$9,"&lt;="&amp;$U$9+LK$9-1+SUMIFS(conditions!55:55,conditions!$8:$8,"&lt;="&amp;LK$9,conditions!$9:$9,"&gt;="&amp;LK$9)-EOMONTH($U$9,11)),0))</f>
        <v>3843.3276393204028</v>
      </c>
      <c r="LL44" s="37">
        <f>IF(LL$9="",0,SUMIFS(35:35,$9:$9,"&gt;="&amp;LL$9,$9:$9,"&lt;="&amp;LL$9-1+SUMIFS(conditions!55:55,conditions!$8:$8,"&lt;="&amp;LL$9,conditions!$9:$9,"&gt;="&amp;LL$9))+IF(LL$9-1+SUMIFS(conditions!55:55,conditions!$8:$8,"&lt;="&amp;LL$9,conditions!$9:$9,"&gt;="&amp;LL$9)&gt;EOMONTH($U$9,11),(1+conditions!$U$34)*SUMIFS(35:35,$9:$9,"&gt;="&amp;$U$9,$9:$9,"&lt;="&amp;$U$9+LL$9-1+SUMIFS(conditions!55:55,conditions!$8:$8,"&lt;="&amp;LL$9,conditions!$9:$9,"&gt;="&amp;LL$9)-EOMONTH($U$9,11)),0))</f>
        <v>3795.2909999004028</v>
      </c>
      <c r="LM44" s="37">
        <f>IF(LM$9="",0,SUMIFS(35:35,$9:$9,"&gt;="&amp;LM$9,$9:$9,"&lt;="&amp;LM$9-1+SUMIFS(conditions!55:55,conditions!$8:$8,"&lt;="&amp;LM$9,conditions!$9:$9,"&gt;="&amp;LM$9))+IF(LM$9-1+SUMIFS(conditions!55:55,conditions!$8:$8,"&lt;="&amp;LM$9,conditions!$9:$9,"&gt;="&amp;LM$9)&gt;EOMONTH($U$9,11),(1+conditions!$U$34)*SUMIFS(35:35,$9:$9,"&gt;="&amp;$U$9,$9:$9,"&lt;="&amp;$U$9+LM$9-1+SUMIFS(conditions!55:55,conditions!$8:$8,"&lt;="&amp;LM$9,conditions!$9:$9,"&gt;="&amp;LM$9)-EOMONTH($U$9,11)),0))</f>
        <v>3784.2143604804023</v>
      </c>
      <c r="LN44" s="37">
        <f>IF(LN$9="",0,SUMIFS(35:35,$9:$9,"&gt;="&amp;LN$9,$9:$9,"&lt;="&amp;LN$9-1+SUMIFS(conditions!55:55,conditions!$8:$8,"&lt;="&amp;LN$9,conditions!$9:$9,"&gt;="&amp;LN$9))+IF(LN$9-1+SUMIFS(conditions!55:55,conditions!$8:$8,"&lt;="&amp;LN$9,conditions!$9:$9,"&gt;="&amp;LN$9)&gt;EOMONTH($U$9,11),(1+conditions!$U$34)*SUMIFS(35:35,$9:$9,"&gt;="&amp;$U$9,$9:$9,"&lt;="&amp;$U$9+LN$9-1+SUMIFS(conditions!55:55,conditions!$8:$8,"&lt;="&amp;LN$9,conditions!$9:$9,"&gt;="&amp;LN$9)-EOMONTH($U$9,11)),0))</f>
        <v>3773.1377210604023</v>
      </c>
      <c r="LO44" s="37">
        <f>IF(LO$9="",0,SUMIFS(35:35,$9:$9,"&gt;="&amp;LO$9,$9:$9,"&lt;="&amp;LO$9-1+SUMIFS(conditions!55:55,conditions!$8:$8,"&lt;="&amp;LO$9,conditions!$9:$9,"&gt;="&amp;LO$9))+IF(LO$9-1+SUMIFS(conditions!55:55,conditions!$8:$8,"&lt;="&amp;LO$9,conditions!$9:$9,"&gt;="&amp;LO$9)&gt;EOMONTH($U$9,11),(1+conditions!$U$34)*SUMIFS(35:35,$9:$9,"&gt;="&amp;$U$9,$9:$9,"&lt;="&amp;$U$9+LO$9-1+SUMIFS(conditions!55:55,conditions!$8:$8,"&lt;="&amp;LO$9,conditions!$9:$9,"&gt;="&amp;LO$9)-EOMONTH($U$9,11)),0))</f>
        <v>3747.6500898144022</v>
      </c>
      <c r="LP44" s="37">
        <f>IF(LP$9="",0,SUMIFS(35:35,$9:$9,"&gt;="&amp;LP$9,$9:$9,"&lt;="&amp;LP$9-1+SUMIFS(conditions!55:55,conditions!$8:$8,"&lt;="&amp;LP$9,conditions!$9:$9,"&gt;="&amp;LP$9))+IF(LP$9-1+SUMIFS(conditions!55:55,conditions!$8:$8,"&lt;="&amp;LP$9,conditions!$9:$9,"&gt;="&amp;LP$9)&gt;EOMONTH($U$9,11),(1+conditions!$U$34)*SUMIFS(35:35,$9:$9,"&gt;="&amp;$U$9,$9:$9,"&lt;="&amp;$U$9+LP$9-1+SUMIFS(conditions!55:55,conditions!$8:$8,"&lt;="&amp;LP$9,conditions!$9:$9,"&gt;="&amp;LP$9)-EOMONTH($U$9,11)),0))</f>
        <v>3793.8500898144021</v>
      </c>
      <c r="LQ44" s="37">
        <f>IF(LQ$9="",0,SUMIFS(35:35,$9:$9,"&gt;="&amp;LQ$9,$9:$9,"&lt;="&amp;LQ$9-1+SUMIFS(conditions!55:55,conditions!$8:$8,"&lt;="&amp;LQ$9,conditions!$9:$9,"&gt;="&amp;LQ$9))+IF(LQ$9-1+SUMIFS(conditions!55:55,conditions!$8:$8,"&lt;="&amp;LQ$9,conditions!$9:$9,"&gt;="&amp;LQ$9)&gt;EOMONTH($U$9,11),(1+conditions!$U$34)*SUMIFS(35:35,$9:$9,"&gt;="&amp;$U$9,$9:$9,"&lt;="&amp;$U$9+LQ$9-1+SUMIFS(conditions!55:55,conditions!$8:$8,"&lt;="&amp;LQ$9,conditions!$9:$9,"&gt;="&amp;LQ$9)-EOMONTH($U$9,11)),0))</f>
        <v>3840.0500898144023</v>
      </c>
      <c r="LR44" s="37">
        <f>IF(LR$9="",0,SUMIFS(35:35,$9:$9,"&gt;="&amp;LR$9,$9:$9,"&lt;="&amp;LR$9-1+SUMIFS(conditions!55:55,conditions!$8:$8,"&lt;="&amp;LR$9,conditions!$9:$9,"&gt;="&amp;LR$9))+IF(LR$9-1+SUMIFS(conditions!55:55,conditions!$8:$8,"&lt;="&amp;LR$9,conditions!$9:$9,"&gt;="&amp;LR$9)&gt;EOMONTH($U$9,11),(1+conditions!$U$34)*SUMIFS(35:35,$9:$9,"&gt;="&amp;$U$9,$9:$9,"&lt;="&amp;$U$9+LR$9-1+SUMIFS(conditions!55:55,conditions!$8:$8,"&lt;="&amp;LR$9,conditions!$9:$9,"&gt;="&amp;LR$9)-EOMONTH($U$9,11)),0))</f>
        <v>3777.6024585684017</v>
      </c>
      <c r="LS44" s="37">
        <f>IF(LS$9="",0,SUMIFS(35:35,$9:$9,"&gt;="&amp;LS$9,$9:$9,"&lt;="&amp;LS$9-1+SUMIFS(conditions!55:55,conditions!$8:$8,"&lt;="&amp;LS$9,conditions!$9:$9,"&gt;="&amp;LS$9))+IF(LS$9-1+SUMIFS(conditions!55:55,conditions!$8:$8,"&lt;="&amp;LS$9,conditions!$9:$9,"&gt;="&amp;LS$9)&gt;EOMONTH($U$9,11),(1+conditions!$U$34)*SUMIFS(35:35,$9:$9,"&gt;="&amp;$U$9,$9:$9,"&lt;="&amp;$U$9+LS$9-1+SUMIFS(conditions!55:55,conditions!$8:$8,"&lt;="&amp;LS$9,conditions!$9:$9,"&gt;="&amp;LS$9)-EOMONTH($U$9,11)),0))</f>
        <v>3715.1548273224016</v>
      </c>
      <c r="LT44" s="37">
        <f>IF(LT$9="",0,SUMIFS(35:35,$9:$9,"&gt;="&amp;LT$9,$9:$9,"&lt;="&amp;LT$9-1+SUMIFS(conditions!55:55,conditions!$8:$8,"&lt;="&amp;LT$9,conditions!$9:$9,"&gt;="&amp;LT$9))+IF(LT$9-1+SUMIFS(conditions!55:55,conditions!$8:$8,"&lt;="&amp;LT$9,conditions!$9:$9,"&gt;="&amp;LT$9)&gt;EOMONTH($U$9,11),(1+conditions!$U$34)*SUMIFS(35:35,$9:$9,"&gt;="&amp;$U$9,$9:$9,"&lt;="&amp;$U$9+LT$9-1+SUMIFS(conditions!55:55,conditions!$8:$8,"&lt;="&amp;LT$9,conditions!$9:$9,"&gt;="&amp;LT$9)-EOMONTH($U$9,11)),0))</f>
        <v>3698.9071960764009</v>
      </c>
      <c r="LU44" s="37">
        <f>IF(LU$9="",0,SUMIFS(35:35,$9:$9,"&gt;="&amp;LU$9,$9:$9,"&lt;="&amp;LU$9-1+SUMIFS(conditions!55:55,conditions!$8:$8,"&lt;="&amp;LU$9,conditions!$9:$9,"&gt;="&amp;LU$9))+IF(LU$9-1+SUMIFS(conditions!55:55,conditions!$8:$8,"&lt;="&amp;LU$9,conditions!$9:$9,"&gt;="&amp;LU$9)&gt;EOMONTH($U$9,11),(1+conditions!$U$34)*SUMIFS(35:35,$9:$9,"&gt;="&amp;$U$9,$9:$9,"&lt;="&amp;$U$9+LU$9-1+SUMIFS(conditions!55:55,conditions!$8:$8,"&lt;="&amp;LU$9,conditions!$9:$9,"&gt;="&amp;LU$9)-EOMONTH($U$9,11)),0))</f>
        <v>3682.659564830401</v>
      </c>
      <c r="LV44" s="37">
        <f>IF(LV$9="",0,SUMIFS(35:35,$9:$9,"&gt;="&amp;LV$9,$9:$9,"&lt;="&amp;LV$9-1+SUMIFS(conditions!55:55,conditions!$8:$8,"&lt;="&amp;LV$9,conditions!$9:$9,"&gt;="&amp;LV$9))+IF(LV$9-1+SUMIFS(conditions!55:55,conditions!$8:$8,"&lt;="&amp;LV$9,conditions!$9:$9,"&gt;="&amp;LV$9)&gt;EOMONTH($U$9,11),(1+conditions!$U$34)*SUMIFS(35:35,$9:$9,"&gt;="&amp;$U$9,$9:$9,"&lt;="&amp;$U$9+LV$9-1+SUMIFS(conditions!55:55,conditions!$8:$8,"&lt;="&amp;LV$9,conditions!$9:$9,"&gt;="&amp;LV$9)-EOMONTH($U$9,11)),0))</f>
        <v>3666.4119335844007</v>
      </c>
      <c r="LW44" s="37">
        <f>IF(LW$9="",0,SUMIFS(35:35,$9:$9,"&gt;="&amp;LW$9,$9:$9,"&lt;="&amp;LW$9-1+SUMIFS(conditions!55:55,conditions!$8:$8,"&lt;="&amp;LW$9,conditions!$9:$9,"&gt;="&amp;LW$9))+IF(LW$9-1+SUMIFS(conditions!55:55,conditions!$8:$8,"&lt;="&amp;LW$9,conditions!$9:$9,"&gt;="&amp;LW$9)&gt;EOMONTH($U$9,11),(1+conditions!$U$34)*SUMIFS(35:35,$9:$9,"&gt;="&amp;$U$9,$9:$9,"&lt;="&amp;$U$9+LW$9-1+SUMIFS(conditions!55:55,conditions!$8:$8,"&lt;="&amp;LW$9,conditions!$9:$9,"&gt;="&amp;LW$9)-EOMONTH($U$9,11)),0))</f>
        <v>3712.6119335844005</v>
      </c>
      <c r="LX44" s="37">
        <f>IF(LX$9="",0,SUMIFS(35:35,$9:$9,"&gt;="&amp;LX$9,$9:$9,"&lt;="&amp;LX$9-1+SUMIFS(conditions!55:55,conditions!$8:$8,"&lt;="&amp;LX$9,conditions!$9:$9,"&gt;="&amp;LX$9))+IF(LX$9-1+SUMIFS(conditions!55:55,conditions!$8:$8,"&lt;="&amp;LX$9,conditions!$9:$9,"&gt;="&amp;LX$9)&gt;EOMONTH($U$9,11),(1+conditions!$U$34)*SUMIFS(35:35,$9:$9,"&gt;="&amp;$U$9,$9:$9,"&lt;="&amp;$U$9+LX$9-1+SUMIFS(conditions!55:55,conditions!$8:$8,"&lt;="&amp;LX$9,conditions!$9:$9,"&gt;="&amp;LX$9)-EOMONTH($U$9,11)),0))</f>
        <v>3758.8119335844003</v>
      </c>
      <c r="LY44" s="37">
        <f>IF(LY$9="",0,SUMIFS(35:35,$9:$9,"&gt;="&amp;LY$9,$9:$9,"&lt;="&amp;LY$9-1+SUMIFS(conditions!55:55,conditions!$8:$8,"&lt;="&amp;LY$9,conditions!$9:$9,"&gt;="&amp;LY$9))+IF(LY$9-1+SUMIFS(conditions!55:55,conditions!$8:$8,"&lt;="&amp;LY$9,conditions!$9:$9,"&gt;="&amp;LY$9)&gt;EOMONTH($U$9,11),(1+conditions!$U$34)*SUMIFS(35:35,$9:$9,"&gt;="&amp;$U$9,$9:$9,"&lt;="&amp;$U$9+LY$9-1+SUMIFS(conditions!55:55,conditions!$8:$8,"&lt;="&amp;LY$9,conditions!$9:$9,"&gt;="&amp;LY$9)-EOMONTH($U$9,11)),0))</f>
        <v>3696.3643023384002</v>
      </c>
      <c r="LZ44" s="37">
        <f>IF(LZ$9="",0,SUMIFS(35:35,$9:$9,"&gt;="&amp;LZ$9,$9:$9,"&lt;="&amp;LZ$9-1+SUMIFS(conditions!55:55,conditions!$8:$8,"&lt;="&amp;LZ$9,conditions!$9:$9,"&gt;="&amp;LZ$9))+IF(LZ$9-1+SUMIFS(conditions!55:55,conditions!$8:$8,"&lt;="&amp;LZ$9,conditions!$9:$9,"&gt;="&amp;LZ$9)&gt;EOMONTH($U$9,11),(1+conditions!$U$34)*SUMIFS(35:35,$9:$9,"&gt;="&amp;$U$9,$9:$9,"&lt;="&amp;$U$9+LZ$9-1+SUMIFS(conditions!55:55,conditions!$8:$8,"&lt;="&amp;LZ$9,conditions!$9:$9,"&gt;="&amp;LZ$9)-EOMONTH($U$9,11)),0))</f>
        <v>3633.9166710924001</v>
      </c>
      <c r="MA44" s="37">
        <f>IF(MA$9="",0,SUMIFS(35:35,$9:$9,"&gt;="&amp;MA$9,$9:$9,"&lt;="&amp;MA$9-1+SUMIFS(conditions!55:55,conditions!$8:$8,"&lt;="&amp;MA$9,conditions!$9:$9,"&gt;="&amp;MA$9))+IF(MA$9-1+SUMIFS(conditions!55:55,conditions!$8:$8,"&lt;="&amp;MA$9,conditions!$9:$9,"&gt;="&amp;MA$9)&gt;EOMONTH($U$9,11),(1+conditions!$U$34)*SUMIFS(35:35,$9:$9,"&gt;="&amp;$U$9,$9:$9,"&lt;="&amp;$U$9+MA$9-1+SUMIFS(conditions!55:55,conditions!$8:$8,"&lt;="&amp;MA$9,conditions!$9:$9,"&gt;="&amp;MA$9)-EOMONTH($U$9,11)),0))</f>
        <v>3617.6690398464002</v>
      </c>
      <c r="MB44" s="37">
        <f>IF(MB$9="",0,SUMIFS(35:35,$9:$9,"&gt;="&amp;MB$9,$9:$9,"&lt;="&amp;MB$9-1+SUMIFS(conditions!55:55,conditions!$8:$8,"&lt;="&amp;MB$9,conditions!$9:$9,"&gt;="&amp;MB$9))+IF(MB$9-1+SUMIFS(conditions!55:55,conditions!$8:$8,"&lt;="&amp;MB$9,conditions!$9:$9,"&gt;="&amp;MB$9)&gt;EOMONTH($U$9,11),(1+conditions!$U$34)*SUMIFS(35:35,$9:$9,"&gt;="&amp;$U$9,$9:$9,"&lt;="&amp;$U$9+MB$9-1+SUMIFS(conditions!55:55,conditions!$8:$8,"&lt;="&amp;MB$9,conditions!$9:$9,"&gt;="&amp;MB$9)-EOMONTH($U$9,11)),0))</f>
        <v>3601.4214086004004</v>
      </c>
      <c r="MC44" s="37">
        <f>IF(MC$9="",0,SUMIFS(35:35,$9:$9,"&gt;="&amp;MC$9,$9:$9,"&lt;="&amp;MC$9-1+SUMIFS(conditions!55:55,conditions!$8:$8,"&lt;="&amp;MC$9,conditions!$9:$9,"&gt;="&amp;MC$9))+IF(MC$9-1+SUMIFS(conditions!55:55,conditions!$8:$8,"&lt;="&amp;MC$9,conditions!$9:$9,"&gt;="&amp;MC$9)&gt;EOMONTH($U$9,11),(1+conditions!$U$34)*SUMIFS(35:35,$9:$9,"&gt;="&amp;$U$9,$9:$9,"&lt;="&amp;$U$9+MC$9-1+SUMIFS(conditions!55:55,conditions!$8:$8,"&lt;="&amp;MC$9,conditions!$9:$9,"&gt;="&amp;MC$9)-EOMONTH($U$9,11)),0))</f>
        <v>3585.1737773544005</v>
      </c>
      <c r="MD44" s="37">
        <f>IF(MD$9="",0,SUMIFS(35:35,$9:$9,"&gt;="&amp;MD$9,$9:$9,"&lt;="&amp;MD$9-1+SUMIFS(conditions!55:55,conditions!$8:$8,"&lt;="&amp;MD$9,conditions!$9:$9,"&gt;="&amp;MD$9))+IF(MD$9-1+SUMIFS(conditions!55:55,conditions!$8:$8,"&lt;="&amp;MD$9,conditions!$9:$9,"&gt;="&amp;MD$9)&gt;EOMONTH($U$9,11),(1+conditions!$U$34)*SUMIFS(35:35,$9:$9,"&gt;="&amp;$U$9,$9:$9,"&lt;="&amp;$U$9+MD$9-1+SUMIFS(conditions!55:55,conditions!$8:$8,"&lt;="&amp;MD$9,conditions!$9:$9,"&gt;="&amp;MD$9)-EOMONTH($U$9,11)),0))</f>
        <v>3631.3737773544003</v>
      </c>
      <c r="ME44" s="37">
        <f>IF(ME$9="",0,SUMIFS(35:35,$9:$9,"&gt;="&amp;ME$9,$9:$9,"&lt;="&amp;ME$9-1+SUMIFS(conditions!55:55,conditions!$8:$8,"&lt;="&amp;ME$9,conditions!$9:$9,"&gt;="&amp;ME$9))+IF(ME$9-1+SUMIFS(conditions!55:55,conditions!$8:$8,"&lt;="&amp;ME$9,conditions!$9:$9,"&gt;="&amp;ME$9)&gt;EOMONTH($U$9,11),(1+conditions!$U$34)*SUMIFS(35:35,$9:$9,"&gt;="&amp;$U$9,$9:$9,"&lt;="&amp;$U$9+ME$9-1+SUMIFS(conditions!55:55,conditions!$8:$8,"&lt;="&amp;ME$9,conditions!$9:$9,"&gt;="&amp;ME$9)-EOMONTH($U$9,11)),0))</f>
        <v>3677.5737773544006</v>
      </c>
      <c r="MF44" s="37">
        <f>IF(MF$9="",0,SUMIFS(35:35,$9:$9,"&gt;="&amp;MF$9,$9:$9,"&lt;="&amp;MF$9-1+SUMIFS(conditions!55:55,conditions!$8:$8,"&lt;="&amp;MF$9,conditions!$9:$9,"&gt;="&amp;MF$9))+IF(MF$9-1+SUMIFS(conditions!55:55,conditions!$8:$8,"&lt;="&amp;MF$9,conditions!$9:$9,"&gt;="&amp;MF$9)&gt;EOMONTH($U$9,11),(1+conditions!$U$34)*SUMIFS(35:35,$9:$9,"&gt;="&amp;$U$9,$9:$9,"&lt;="&amp;$U$9+MF$9-1+SUMIFS(conditions!55:55,conditions!$8:$8,"&lt;="&amp;MF$9,conditions!$9:$9,"&gt;="&amp;MF$9)-EOMONTH($U$9,11)),0))</f>
        <v>3615.1261461084005</v>
      </c>
      <c r="MG44" s="37">
        <f>IF(MG$9="",0,SUMIFS(35:35,$9:$9,"&gt;="&amp;MG$9,$9:$9,"&lt;="&amp;MG$9-1+SUMIFS(conditions!55:55,conditions!$8:$8,"&lt;="&amp;MG$9,conditions!$9:$9,"&gt;="&amp;MG$9))+IF(MG$9-1+SUMIFS(conditions!55:55,conditions!$8:$8,"&lt;="&amp;MG$9,conditions!$9:$9,"&gt;="&amp;MG$9)&gt;EOMONTH($U$9,11),(1+conditions!$U$34)*SUMIFS(35:35,$9:$9,"&gt;="&amp;$U$9,$9:$9,"&lt;="&amp;$U$9+MG$9-1+SUMIFS(conditions!55:55,conditions!$8:$8,"&lt;="&amp;MG$9,conditions!$9:$9,"&gt;="&amp;MG$9)-EOMONTH($U$9,11)),0))</f>
        <v>3552.6785148623994</v>
      </c>
      <c r="MH44" s="37">
        <f>IF(MH$9="",0,SUMIFS(35:35,$9:$9,"&gt;="&amp;MH$9,$9:$9,"&lt;="&amp;MH$9-1+SUMIFS(conditions!55:55,conditions!$8:$8,"&lt;="&amp;MH$9,conditions!$9:$9,"&gt;="&amp;MH$9))+IF(MH$9-1+SUMIFS(conditions!55:55,conditions!$8:$8,"&lt;="&amp;MH$9,conditions!$9:$9,"&gt;="&amp;MH$9)&gt;EOMONTH($U$9,11),(1+conditions!$U$34)*SUMIFS(35:35,$9:$9,"&gt;="&amp;$U$9,$9:$9,"&lt;="&amp;$U$9+MH$9-1+SUMIFS(conditions!55:55,conditions!$8:$8,"&lt;="&amp;MH$9,conditions!$9:$9,"&gt;="&amp;MH$9)-EOMONTH($U$9,11)),0))</f>
        <v>3536.4308836163996</v>
      </c>
      <c r="MI44" s="37">
        <f>IF(MI$9="",0,SUMIFS(35:35,$9:$9,"&gt;="&amp;MI$9,$9:$9,"&lt;="&amp;MI$9-1+SUMIFS(conditions!55:55,conditions!$8:$8,"&lt;="&amp;MI$9,conditions!$9:$9,"&gt;="&amp;MI$9))+IF(MI$9-1+SUMIFS(conditions!55:55,conditions!$8:$8,"&lt;="&amp;MI$9,conditions!$9:$9,"&gt;="&amp;MI$9)&gt;EOMONTH($U$9,11),(1+conditions!$U$34)*SUMIFS(35:35,$9:$9,"&gt;="&amp;$U$9,$9:$9,"&lt;="&amp;$U$9+MI$9-1+SUMIFS(conditions!55:55,conditions!$8:$8,"&lt;="&amp;MI$9,conditions!$9:$9,"&gt;="&amp;MI$9)-EOMONTH($U$9,11)),0))</f>
        <v>3520.1832523703997</v>
      </c>
      <c r="MJ44" s="37">
        <f>IF(MJ$9="",0,SUMIFS(35:35,$9:$9,"&gt;="&amp;MJ$9,$9:$9,"&lt;="&amp;MJ$9-1+SUMIFS(conditions!55:55,conditions!$8:$8,"&lt;="&amp;MJ$9,conditions!$9:$9,"&gt;="&amp;MJ$9))+IF(MJ$9-1+SUMIFS(conditions!55:55,conditions!$8:$8,"&lt;="&amp;MJ$9,conditions!$9:$9,"&gt;="&amp;MJ$9)&gt;EOMONTH($U$9,11),(1+conditions!$U$34)*SUMIFS(35:35,$9:$9,"&gt;="&amp;$U$9,$9:$9,"&lt;="&amp;$U$9+MJ$9-1+SUMIFS(conditions!55:55,conditions!$8:$8,"&lt;="&amp;MJ$9,conditions!$9:$9,"&gt;="&amp;MJ$9)-EOMONTH($U$9,11)),0))</f>
        <v>3503.9356211243999</v>
      </c>
      <c r="MK44" s="37">
        <f>IF(MK$9="",0,SUMIFS(35:35,$9:$9,"&gt;="&amp;MK$9,$9:$9,"&lt;="&amp;MK$9-1+SUMIFS(conditions!55:55,conditions!$8:$8,"&lt;="&amp;MK$9,conditions!$9:$9,"&gt;="&amp;MK$9))+IF(MK$9-1+SUMIFS(conditions!55:55,conditions!$8:$8,"&lt;="&amp;MK$9,conditions!$9:$9,"&gt;="&amp;MK$9)&gt;EOMONTH($U$9,11),(1+conditions!$U$34)*SUMIFS(35:35,$9:$9,"&gt;="&amp;$U$9,$9:$9,"&lt;="&amp;$U$9+MK$9-1+SUMIFS(conditions!55:55,conditions!$8:$8,"&lt;="&amp;MK$9,conditions!$9:$9,"&gt;="&amp;MK$9)-EOMONTH($U$9,11)),0))</f>
        <v>3550.1356211244001</v>
      </c>
      <c r="ML44" s="37">
        <f>IF(ML$9="",0,SUMIFS(35:35,$9:$9,"&gt;="&amp;ML$9,$9:$9,"&lt;="&amp;ML$9-1+SUMIFS(conditions!55:55,conditions!$8:$8,"&lt;="&amp;ML$9,conditions!$9:$9,"&gt;="&amp;ML$9))+IF(ML$9-1+SUMIFS(conditions!55:55,conditions!$8:$8,"&lt;="&amp;ML$9,conditions!$9:$9,"&gt;="&amp;ML$9)&gt;EOMONTH($U$9,11),(1+conditions!$U$34)*SUMIFS(35:35,$9:$9,"&gt;="&amp;$U$9,$9:$9,"&lt;="&amp;$U$9+ML$9-1+SUMIFS(conditions!55:55,conditions!$8:$8,"&lt;="&amp;ML$9,conditions!$9:$9,"&gt;="&amp;ML$9)-EOMONTH($U$9,11)),0))</f>
        <v>3596.3356211243999</v>
      </c>
      <c r="MM44" s="37">
        <f>IF(MM$9="",0,SUMIFS(35:35,$9:$9,"&gt;="&amp;MM$9,$9:$9,"&lt;="&amp;MM$9-1+SUMIFS(conditions!55:55,conditions!$8:$8,"&lt;="&amp;MM$9,conditions!$9:$9,"&gt;="&amp;MM$9))+IF(MM$9-1+SUMIFS(conditions!55:55,conditions!$8:$8,"&lt;="&amp;MM$9,conditions!$9:$9,"&gt;="&amp;MM$9)&gt;EOMONTH($U$9,11),(1+conditions!$U$34)*SUMIFS(35:35,$9:$9,"&gt;="&amp;$U$9,$9:$9,"&lt;="&amp;$U$9+MM$9-1+SUMIFS(conditions!55:55,conditions!$8:$8,"&lt;="&amp;MM$9,conditions!$9:$9,"&gt;="&amp;MM$9)-EOMONTH($U$9,11)),0))</f>
        <v>3533.8879898783998</v>
      </c>
      <c r="MN44" s="37">
        <f>IF(MN$9="",0,SUMIFS(35:35,$9:$9,"&gt;="&amp;MN$9,$9:$9,"&lt;="&amp;MN$9-1+SUMIFS(conditions!55:55,conditions!$8:$8,"&lt;="&amp;MN$9,conditions!$9:$9,"&gt;="&amp;MN$9))+IF(MN$9-1+SUMIFS(conditions!55:55,conditions!$8:$8,"&lt;="&amp;MN$9,conditions!$9:$9,"&gt;="&amp;MN$9)&gt;EOMONTH($U$9,11),(1+conditions!$U$34)*SUMIFS(35:35,$9:$9,"&gt;="&amp;$U$9,$9:$9,"&lt;="&amp;$U$9+MN$9-1+SUMIFS(conditions!55:55,conditions!$8:$8,"&lt;="&amp;MN$9,conditions!$9:$9,"&gt;="&amp;MN$9)-EOMONTH($U$9,11)),0))</f>
        <v>3471.4403586323997</v>
      </c>
      <c r="MO44" s="37">
        <f>IF(MO$9="",0,SUMIFS(35:35,$9:$9,"&gt;="&amp;MO$9,$9:$9,"&lt;="&amp;MO$9-1+SUMIFS(conditions!55:55,conditions!$8:$8,"&lt;="&amp;MO$9,conditions!$9:$9,"&gt;="&amp;MO$9))+IF(MO$9-1+SUMIFS(conditions!55:55,conditions!$8:$8,"&lt;="&amp;MO$9,conditions!$9:$9,"&gt;="&amp;MO$9)&gt;EOMONTH($U$9,11),(1+conditions!$U$34)*SUMIFS(35:35,$9:$9,"&gt;="&amp;$U$9,$9:$9,"&lt;="&amp;$U$9+MO$9-1+SUMIFS(conditions!55:55,conditions!$8:$8,"&lt;="&amp;MO$9,conditions!$9:$9,"&gt;="&amp;MO$9)-EOMONTH($U$9,11)),0))</f>
        <v>3455.1927273863998</v>
      </c>
      <c r="MP44" s="37">
        <f>IF(MP$9="",0,SUMIFS(35:35,$9:$9,"&gt;="&amp;MP$9,$9:$9,"&lt;="&amp;MP$9-1+SUMIFS(conditions!55:55,conditions!$8:$8,"&lt;="&amp;MP$9,conditions!$9:$9,"&gt;="&amp;MP$9))+IF(MP$9-1+SUMIFS(conditions!55:55,conditions!$8:$8,"&lt;="&amp;MP$9,conditions!$9:$9,"&gt;="&amp;MP$9)&gt;EOMONTH($U$9,11),(1+conditions!$U$34)*SUMIFS(35:35,$9:$9,"&gt;="&amp;$U$9,$9:$9,"&lt;="&amp;$U$9+MP$9-1+SUMIFS(conditions!55:55,conditions!$8:$8,"&lt;="&amp;MP$9,conditions!$9:$9,"&gt;="&amp;MP$9)-EOMONTH($U$9,11)),0))</f>
        <v>3438.9450961404</v>
      </c>
      <c r="MQ44" s="37">
        <f>IF(MQ$9="",0,SUMIFS(35:35,$9:$9,"&gt;="&amp;MQ$9,$9:$9,"&lt;="&amp;MQ$9-1+SUMIFS(conditions!55:55,conditions!$8:$8,"&lt;="&amp;MQ$9,conditions!$9:$9,"&gt;="&amp;MQ$9))+IF(MQ$9-1+SUMIFS(conditions!55:55,conditions!$8:$8,"&lt;="&amp;MQ$9,conditions!$9:$9,"&gt;="&amp;MQ$9)&gt;EOMONTH($U$9,11),(1+conditions!$U$34)*SUMIFS(35:35,$9:$9,"&gt;="&amp;$U$9,$9:$9,"&lt;="&amp;$U$9+MQ$9-1+SUMIFS(conditions!55:55,conditions!$8:$8,"&lt;="&amp;MQ$9,conditions!$9:$9,"&gt;="&amp;MQ$9)-EOMONTH($U$9,11)),0))</f>
        <v>3422.6974648944001</v>
      </c>
      <c r="MR44" s="37">
        <f>IF(MR$9="",0,SUMIFS(35:35,$9:$9,"&gt;="&amp;MR$9,$9:$9,"&lt;="&amp;MR$9-1+SUMIFS(conditions!55:55,conditions!$8:$8,"&lt;="&amp;MR$9,conditions!$9:$9,"&gt;="&amp;MR$9))+IF(MR$9-1+SUMIFS(conditions!55:55,conditions!$8:$8,"&lt;="&amp;MR$9,conditions!$9:$9,"&gt;="&amp;MR$9)&gt;EOMONTH($U$9,11),(1+conditions!$U$34)*SUMIFS(35:35,$9:$9,"&gt;="&amp;$U$9,$9:$9,"&lt;="&amp;$U$9+MR$9-1+SUMIFS(conditions!55:55,conditions!$8:$8,"&lt;="&amp;MR$9,conditions!$9:$9,"&gt;="&amp;MR$9)-EOMONTH($U$9,11)),0))</f>
        <v>3468.8974648944004</v>
      </c>
      <c r="MS44" s="37">
        <f>IF(MS$9="",0,SUMIFS(35:35,$9:$9,"&gt;="&amp;MS$9,$9:$9,"&lt;="&amp;MS$9-1+SUMIFS(conditions!55:55,conditions!$8:$8,"&lt;="&amp;MS$9,conditions!$9:$9,"&gt;="&amp;MS$9))+IF(MS$9-1+SUMIFS(conditions!55:55,conditions!$8:$8,"&lt;="&amp;MS$9,conditions!$9:$9,"&gt;="&amp;MS$9)&gt;EOMONTH($U$9,11),(1+conditions!$U$34)*SUMIFS(35:35,$9:$9,"&gt;="&amp;$U$9,$9:$9,"&lt;="&amp;$U$9+MS$9-1+SUMIFS(conditions!55:55,conditions!$8:$8,"&lt;="&amp;MS$9,conditions!$9:$9,"&gt;="&amp;MS$9)-EOMONTH($U$9,11)),0))</f>
        <v>3515.0974648944002</v>
      </c>
      <c r="MT44" s="37">
        <f>IF(MT$9="",0,SUMIFS(35:35,$9:$9,"&gt;="&amp;MT$9,$9:$9,"&lt;="&amp;MT$9-1+SUMIFS(conditions!55:55,conditions!$8:$8,"&lt;="&amp;MT$9,conditions!$9:$9,"&gt;="&amp;MT$9))+IF(MT$9-1+SUMIFS(conditions!55:55,conditions!$8:$8,"&lt;="&amp;MT$9,conditions!$9:$9,"&gt;="&amp;MT$9)&gt;EOMONTH($U$9,11),(1+conditions!$U$34)*SUMIFS(35:35,$9:$9,"&gt;="&amp;$U$9,$9:$9,"&lt;="&amp;$U$9+MT$9-1+SUMIFS(conditions!55:55,conditions!$8:$8,"&lt;="&amp;MT$9,conditions!$9:$9,"&gt;="&amp;MT$9)-EOMONTH($U$9,11)),0))</f>
        <v>3440.1603073992001</v>
      </c>
      <c r="MU44" s="37">
        <f>IF(MU$9="",0,SUMIFS(35:35,$9:$9,"&gt;="&amp;MU$9,$9:$9,"&lt;="&amp;MU$9-1+SUMIFS(conditions!55:55,conditions!$8:$8,"&lt;="&amp;MU$9,conditions!$9:$9,"&gt;="&amp;MU$9))+IF(MU$9-1+SUMIFS(conditions!55:55,conditions!$8:$8,"&lt;="&amp;MU$9,conditions!$9:$9,"&gt;="&amp;MU$9)&gt;EOMONTH($U$9,11),(1+conditions!$U$34)*SUMIFS(35:35,$9:$9,"&gt;="&amp;$U$9,$9:$9,"&lt;="&amp;$U$9+MU$9-1+SUMIFS(conditions!55:55,conditions!$8:$8,"&lt;="&amp;MU$9,conditions!$9:$9,"&gt;="&amp;MU$9)-EOMONTH($U$9,11)),0))</f>
        <v>3365.2231499039999</v>
      </c>
      <c r="MV44" s="37">
        <f>IF(MV$9="",0,SUMIFS(35:35,$9:$9,"&gt;="&amp;MV$9,$9:$9,"&lt;="&amp;MV$9-1+SUMIFS(conditions!55:55,conditions!$8:$8,"&lt;="&amp;MV$9,conditions!$9:$9,"&gt;="&amp;MV$9))+IF(MV$9-1+SUMIFS(conditions!55:55,conditions!$8:$8,"&lt;="&amp;MV$9,conditions!$9:$9,"&gt;="&amp;MV$9)&gt;EOMONTH($U$9,11),(1+conditions!$U$34)*SUMIFS(35:35,$9:$9,"&gt;="&amp;$U$9,$9:$9,"&lt;="&amp;$U$9+MV$9-1+SUMIFS(conditions!55:55,conditions!$8:$8,"&lt;="&amp;MV$9,conditions!$9:$9,"&gt;="&amp;MV$9)-EOMONTH($U$9,11)),0))</f>
        <v>3321.0859924088004</v>
      </c>
      <c r="MW44" s="37">
        <f>IF(MW$9="",0,SUMIFS(35:35,$9:$9,"&gt;="&amp;MW$9,$9:$9,"&lt;="&amp;MW$9-1+SUMIFS(conditions!55:55,conditions!$8:$8,"&lt;="&amp;MW$9,conditions!$9:$9,"&gt;="&amp;MW$9))+IF(MW$9-1+SUMIFS(conditions!55:55,conditions!$8:$8,"&lt;="&amp;MW$9,conditions!$9:$9,"&gt;="&amp;MW$9)&gt;EOMONTH($U$9,11),(1+conditions!$U$34)*SUMIFS(35:35,$9:$9,"&gt;="&amp;$U$9,$9:$9,"&lt;="&amp;$U$9+MW$9-1+SUMIFS(conditions!55:55,conditions!$8:$8,"&lt;="&amp;MW$9,conditions!$9:$9,"&gt;="&amp;MW$9)-EOMONTH($U$9,11)),0))</f>
        <v>3276.9488349136004</v>
      </c>
      <c r="MX44" s="37">
        <f>IF(MX$9="",0,SUMIFS(35:35,$9:$9,"&gt;="&amp;MX$9,$9:$9,"&lt;="&amp;MX$9-1+SUMIFS(conditions!55:55,conditions!$8:$8,"&lt;="&amp;MX$9,conditions!$9:$9,"&gt;="&amp;MX$9))+IF(MX$9-1+SUMIFS(conditions!55:55,conditions!$8:$8,"&lt;="&amp;MX$9,conditions!$9:$9,"&gt;="&amp;MX$9)&gt;EOMONTH($U$9,11),(1+conditions!$U$34)*SUMIFS(35:35,$9:$9,"&gt;="&amp;$U$9,$9:$9,"&lt;="&amp;$U$9+MX$9-1+SUMIFS(conditions!55:55,conditions!$8:$8,"&lt;="&amp;MX$9,conditions!$9:$9,"&gt;="&amp;MX$9)-EOMONTH($U$9,11)),0))</f>
        <v>3232.8116774184004</v>
      </c>
      <c r="MY44" s="37">
        <f>IF(MY$9="",0,SUMIFS(35:35,$9:$9,"&gt;="&amp;MY$9,$9:$9,"&lt;="&amp;MY$9-1+SUMIFS(conditions!55:55,conditions!$8:$8,"&lt;="&amp;MY$9,conditions!$9:$9,"&gt;="&amp;MY$9))+IF(MY$9-1+SUMIFS(conditions!55:55,conditions!$8:$8,"&lt;="&amp;MY$9,conditions!$9:$9,"&gt;="&amp;MY$9)&gt;EOMONTH($U$9,11),(1+conditions!$U$34)*SUMIFS(35:35,$9:$9,"&gt;="&amp;$U$9,$9:$9,"&lt;="&amp;$U$9+MY$9-1+SUMIFS(conditions!55:55,conditions!$8:$8,"&lt;="&amp;MY$9,conditions!$9:$9,"&gt;="&amp;MY$9)-EOMONTH($U$9,11)),0))</f>
        <v>3263.6116774184002</v>
      </c>
      <c r="MZ44" s="37">
        <f>IF(MZ$9="",0,SUMIFS(35:35,$9:$9,"&gt;="&amp;MZ$9,$9:$9,"&lt;="&amp;MZ$9-1+SUMIFS(conditions!55:55,conditions!$8:$8,"&lt;="&amp;MZ$9,conditions!$9:$9,"&gt;="&amp;MZ$9))+IF(MZ$9-1+SUMIFS(conditions!55:55,conditions!$8:$8,"&lt;="&amp;MZ$9,conditions!$9:$9,"&gt;="&amp;MZ$9)&gt;EOMONTH($U$9,11),(1+conditions!$U$34)*SUMIFS(35:35,$9:$9,"&gt;="&amp;$U$9,$9:$9,"&lt;="&amp;$U$9+MZ$9-1+SUMIFS(conditions!55:55,conditions!$8:$8,"&lt;="&amp;MZ$9,conditions!$9:$9,"&gt;="&amp;MZ$9)-EOMONTH($U$9,11)),0))</f>
        <v>3294.4116774184004</v>
      </c>
      <c r="NA44" s="37">
        <f>IF(NA$9="",0,SUMIFS(35:35,$9:$9,"&gt;="&amp;NA$9,$9:$9,"&lt;="&amp;NA$9-1+SUMIFS(conditions!55:55,conditions!$8:$8,"&lt;="&amp;NA$9,conditions!$9:$9,"&gt;="&amp;NA$9))+IF(NA$9-1+SUMIFS(conditions!55:55,conditions!$8:$8,"&lt;="&amp;NA$9,conditions!$9:$9,"&gt;="&amp;NA$9)&gt;EOMONTH($U$9,11),(1+conditions!$U$34)*SUMIFS(35:35,$9:$9,"&gt;="&amp;$U$9,$9:$9,"&lt;="&amp;$U$9+NA$9-1+SUMIFS(conditions!55:55,conditions!$8:$8,"&lt;="&amp;NA$9,conditions!$9:$9,"&gt;="&amp;NA$9)-EOMONTH($U$9,11)),0))</f>
        <v>3219.4745199232007</v>
      </c>
      <c r="NB44" s="37">
        <f>IF(NB$9="",0,SUMIFS(35:35,$9:$9,"&gt;="&amp;NB$9,$9:$9,"&lt;="&amp;NB$9-1+SUMIFS(conditions!55:55,conditions!$8:$8,"&lt;="&amp;NB$9,conditions!$9:$9,"&gt;="&amp;NB$9))+IF(NB$9-1+SUMIFS(conditions!55:55,conditions!$8:$8,"&lt;="&amp;NB$9,conditions!$9:$9,"&gt;="&amp;NB$9)&gt;EOMONTH($U$9,11),(1+conditions!$U$34)*SUMIFS(35:35,$9:$9,"&gt;="&amp;$U$9,$9:$9,"&lt;="&amp;$U$9+NB$9-1+SUMIFS(conditions!55:55,conditions!$8:$8,"&lt;="&amp;NB$9,conditions!$9:$9,"&gt;="&amp;NB$9)-EOMONTH($U$9,11)),0))</f>
        <v>3144.537362428001</v>
      </c>
      <c r="NC44" s="37">
        <f>IF(NC$9="",0,SUMIFS(35:35,$9:$9,"&gt;="&amp;NC$9,$9:$9,"&lt;="&amp;NC$9-1+SUMIFS(conditions!55:55,conditions!$8:$8,"&lt;="&amp;NC$9,conditions!$9:$9,"&gt;="&amp;NC$9))+IF(NC$9-1+SUMIFS(conditions!55:55,conditions!$8:$8,"&lt;="&amp;NC$9,conditions!$9:$9,"&gt;="&amp;NC$9)&gt;EOMONTH($U$9,11),(1+conditions!$U$34)*SUMIFS(35:35,$9:$9,"&gt;="&amp;$U$9,$9:$9,"&lt;="&amp;$U$9+NC$9-1+SUMIFS(conditions!55:55,conditions!$8:$8,"&lt;="&amp;NC$9,conditions!$9:$9,"&gt;="&amp;NC$9)-EOMONTH($U$9,11)),0))</f>
        <v>3100.4002049328005</v>
      </c>
      <c r="ND44" s="37">
        <f>IF(ND$9="",0,SUMIFS(35:35,$9:$9,"&gt;="&amp;ND$9,$9:$9,"&lt;="&amp;ND$9-1+SUMIFS(conditions!55:55,conditions!$8:$8,"&lt;="&amp;ND$9,conditions!$9:$9,"&gt;="&amp;ND$9))+IF(ND$9-1+SUMIFS(conditions!55:55,conditions!$8:$8,"&lt;="&amp;ND$9,conditions!$9:$9,"&gt;="&amp;ND$9)&gt;EOMONTH($U$9,11),(1+conditions!$U$34)*SUMIFS(35:35,$9:$9,"&gt;="&amp;$U$9,$9:$9,"&lt;="&amp;$U$9+ND$9-1+SUMIFS(conditions!55:55,conditions!$8:$8,"&lt;="&amp;ND$9,conditions!$9:$9,"&gt;="&amp;ND$9)-EOMONTH($U$9,11)),0))</f>
        <v>3056.263047437601</v>
      </c>
      <c r="NE44" s="37">
        <f>IF(NE$9="",0,SUMIFS(35:35,$9:$9,"&gt;="&amp;NE$9,$9:$9,"&lt;="&amp;NE$9-1+SUMIFS(conditions!55:55,conditions!$8:$8,"&lt;="&amp;NE$9,conditions!$9:$9,"&gt;="&amp;NE$9))+IF(NE$9-1+SUMIFS(conditions!55:55,conditions!$8:$8,"&lt;="&amp;NE$9,conditions!$9:$9,"&gt;="&amp;NE$9)&gt;EOMONTH($U$9,11),(1+conditions!$U$34)*SUMIFS(35:35,$9:$9,"&gt;="&amp;$U$9,$9:$9,"&lt;="&amp;$U$9+NE$9-1+SUMIFS(conditions!55:55,conditions!$8:$8,"&lt;="&amp;NE$9,conditions!$9:$9,"&gt;="&amp;NE$9)-EOMONTH($U$9,11)),0))</f>
        <v>3012.125889942401</v>
      </c>
      <c r="NF44" s="37">
        <f>IF(NF$9="",0,SUMIFS(35:35,$9:$9,"&gt;="&amp;NF$9,$9:$9,"&lt;="&amp;NF$9-1+SUMIFS(conditions!55:55,conditions!$8:$8,"&lt;="&amp;NF$9,conditions!$9:$9,"&gt;="&amp;NF$9))+IF(NF$9-1+SUMIFS(conditions!55:55,conditions!$8:$8,"&lt;="&amp;NF$9,conditions!$9:$9,"&gt;="&amp;NF$9)&gt;EOMONTH($U$9,11),(1+conditions!$U$34)*SUMIFS(35:35,$9:$9,"&gt;="&amp;$U$9,$9:$9,"&lt;="&amp;$U$9+NF$9-1+SUMIFS(conditions!55:55,conditions!$8:$8,"&lt;="&amp;NF$9,conditions!$9:$9,"&gt;="&amp;NF$9)-EOMONTH($U$9,11)),0))</f>
        <v>3042.9258899424008</v>
      </c>
      <c r="NG44" s="37">
        <f>IF(NG$9="",0,SUMIFS(35:35,$9:$9,"&gt;="&amp;NG$9,$9:$9,"&lt;="&amp;NG$9-1+SUMIFS(conditions!55:55,conditions!$8:$8,"&lt;="&amp;NG$9,conditions!$9:$9,"&gt;="&amp;NG$9))+IF(NG$9-1+SUMIFS(conditions!55:55,conditions!$8:$8,"&lt;="&amp;NG$9,conditions!$9:$9,"&gt;="&amp;NG$9)&gt;EOMONTH($U$9,11),(1+conditions!$U$34)*SUMIFS(35:35,$9:$9,"&gt;="&amp;$U$9,$9:$9,"&lt;="&amp;$U$9+NG$9-1+SUMIFS(conditions!55:55,conditions!$8:$8,"&lt;="&amp;NG$9,conditions!$9:$9,"&gt;="&amp;NG$9)-EOMONTH($U$9,11)),0))</f>
        <v>3073.725889942401</v>
      </c>
      <c r="NH44" s="37">
        <f>IF(NH$9="",0,SUMIFS(35:35,$9:$9,"&gt;="&amp;NH$9,$9:$9,"&lt;="&amp;NH$9-1+SUMIFS(conditions!55:55,conditions!$8:$8,"&lt;="&amp;NH$9,conditions!$9:$9,"&gt;="&amp;NH$9))+IF(NH$9-1+SUMIFS(conditions!55:55,conditions!$8:$8,"&lt;="&amp;NH$9,conditions!$9:$9,"&gt;="&amp;NH$9)&gt;EOMONTH($U$9,11),(1+conditions!$U$34)*SUMIFS(35:35,$9:$9,"&gt;="&amp;$U$9,$9:$9,"&lt;="&amp;$U$9+NH$9-1+SUMIFS(conditions!55:55,conditions!$8:$8,"&lt;="&amp;NH$9,conditions!$9:$9,"&gt;="&amp;NH$9)-EOMONTH($U$9,11)),0))</f>
        <v>2998.7887324472008</v>
      </c>
      <c r="NI44" s="37">
        <f>IF(NI$9="",0,SUMIFS(35:35,$9:$9,"&gt;="&amp;NI$9,$9:$9,"&lt;="&amp;NI$9-1+SUMIFS(conditions!55:55,conditions!$8:$8,"&lt;="&amp;NI$9,conditions!$9:$9,"&gt;="&amp;NI$9))+IF(NI$9-1+SUMIFS(conditions!55:55,conditions!$8:$8,"&lt;="&amp;NI$9,conditions!$9:$9,"&gt;="&amp;NI$9)&gt;EOMONTH($U$9,11),(1+conditions!$U$34)*SUMIFS(35:35,$9:$9,"&gt;="&amp;$U$9,$9:$9,"&lt;="&amp;$U$9+NI$9-1+SUMIFS(conditions!55:55,conditions!$8:$8,"&lt;="&amp;NI$9,conditions!$9:$9,"&gt;="&amp;NI$9)-EOMONTH($U$9,11)),0))</f>
        <v>2923.8515749520006</v>
      </c>
      <c r="NJ44" s="37">
        <f>IF(NJ$9="",0,SUMIFS(35:35,$9:$9,"&gt;="&amp;NJ$9,$9:$9,"&lt;="&amp;NJ$9-1+SUMIFS(conditions!55:55,conditions!$8:$8,"&lt;="&amp;NJ$9,conditions!$9:$9,"&gt;="&amp;NJ$9))+IF(NJ$9-1+SUMIFS(conditions!55:55,conditions!$8:$8,"&lt;="&amp;NJ$9,conditions!$9:$9,"&gt;="&amp;NJ$9)&gt;EOMONTH($U$9,11),(1+conditions!$U$34)*SUMIFS(35:35,$9:$9,"&gt;="&amp;$U$9,$9:$9,"&lt;="&amp;$U$9+NJ$9-1+SUMIFS(conditions!55:55,conditions!$8:$8,"&lt;="&amp;NJ$9,conditions!$9:$9,"&gt;="&amp;NJ$9)-EOMONTH($U$9,11)),0))</f>
        <v>2879.7144174568002</v>
      </c>
      <c r="NK44" s="37">
        <f>IF(NK$9="",0,SUMIFS(35:35,$9:$9,"&gt;="&amp;NK$9,$9:$9,"&lt;="&amp;NK$9-1+SUMIFS(conditions!55:55,conditions!$8:$8,"&lt;="&amp;NK$9,conditions!$9:$9,"&gt;="&amp;NK$9))+IF(NK$9-1+SUMIFS(conditions!55:55,conditions!$8:$8,"&lt;="&amp;NK$9,conditions!$9:$9,"&gt;="&amp;NK$9)&gt;EOMONTH($U$9,11),(1+conditions!$U$34)*SUMIFS(35:35,$9:$9,"&gt;="&amp;$U$9,$9:$9,"&lt;="&amp;$U$9+NK$9-1+SUMIFS(conditions!55:55,conditions!$8:$8,"&lt;="&amp;NK$9,conditions!$9:$9,"&gt;="&amp;NK$9)-EOMONTH($U$9,11)),0))</f>
        <v>2835.5772599616007</v>
      </c>
      <c r="NL44" s="37">
        <f>IF(NL$9="",0,SUMIFS(35:35,$9:$9,"&gt;="&amp;NL$9,$9:$9,"&lt;="&amp;NL$9-1+SUMIFS(conditions!55:55,conditions!$8:$8,"&lt;="&amp;NL$9,conditions!$9:$9,"&gt;="&amp;NL$9))+IF(NL$9-1+SUMIFS(conditions!55:55,conditions!$8:$8,"&lt;="&amp;NL$9,conditions!$9:$9,"&gt;="&amp;NL$9)&gt;EOMONTH($U$9,11),(1+conditions!$U$34)*SUMIFS(35:35,$9:$9,"&gt;="&amp;$U$9,$9:$9,"&lt;="&amp;$U$9+NL$9-1+SUMIFS(conditions!55:55,conditions!$8:$8,"&lt;="&amp;NL$9,conditions!$9:$9,"&gt;="&amp;NL$9)-EOMONTH($U$9,11)),0))</f>
        <v>2791.4401024664007</v>
      </c>
      <c r="NM44" s="37">
        <f>IF(NM$9="",0,SUMIFS(35:35,$9:$9,"&gt;="&amp;NM$9,$9:$9,"&lt;="&amp;NM$9-1+SUMIFS(conditions!55:55,conditions!$8:$8,"&lt;="&amp;NM$9,conditions!$9:$9,"&gt;="&amp;NM$9))+IF(NM$9-1+SUMIFS(conditions!55:55,conditions!$8:$8,"&lt;="&amp;NM$9,conditions!$9:$9,"&gt;="&amp;NM$9)&gt;EOMONTH($U$9,11),(1+conditions!$U$34)*SUMIFS(35:35,$9:$9,"&gt;="&amp;$U$9,$9:$9,"&lt;="&amp;$U$9+NM$9-1+SUMIFS(conditions!55:55,conditions!$8:$8,"&lt;="&amp;NM$9,conditions!$9:$9,"&gt;="&amp;NM$9)-EOMONTH($U$9,11)),0))</f>
        <v>2822.2401024664005</v>
      </c>
      <c r="NN44" s="37">
        <f>IF(NN$9="",0,SUMIFS(35:35,$9:$9,"&gt;="&amp;NN$9,$9:$9,"&lt;="&amp;NN$9-1+SUMIFS(conditions!55:55,conditions!$8:$8,"&lt;="&amp;NN$9,conditions!$9:$9,"&gt;="&amp;NN$9))+IF(NN$9-1+SUMIFS(conditions!55:55,conditions!$8:$8,"&lt;="&amp;NN$9,conditions!$9:$9,"&gt;="&amp;NN$9)&gt;EOMONTH($U$9,11),(1+conditions!$U$34)*SUMIFS(35:35,$9:$9,"&gt;="&amp;$U$9,$9:$9,"&lt;="&amp;$U$9+NN$9-1+SUMIFS(conditions!55:55,conditions!$8:$8,"&lt;="&amp;NN$9,conditions!$9:$9,"&gt;="&amp;NN$9)-EOMONTH($U$9,11)),0))</f>
        <v>2853.0401024664006</v>
      </c>
      <c r="NO44" s="37">
        <f>IF(NO$9="",0,SUMIFS(35:35,$9:$9,"&gt;="&amp;NO$9,$9:$9,"&lt;="&amp;NO$9-1+SUMIFS(conditions!55:55,conditions!$8:$8,"&lt;="&amp;NO$9,conditions!$9:$9,"&gt;="&amp;NO$9))+IF(NO$9-1+SUMIFS(conditions!55:55,conditions!$8:$8,"&lt;="&amp;NO$9,conditions!$9:$9,"&gt;="&amp;NO$9)&gt;EOMONTH($U$9,11),(1+conditions!$U$34)*SUMIFS(35:35,$9:$9,"&gt;="&amp;$U$9,$9:$9,"&lt;="&amp;$U$9+NO$9-1+SUMIFS(conditions!55:55,conditions!$8:$8,"&lt;="&amp;NO$9,conditions!$9:$9,"&gt;="&amp;NO$9)-EOMONTH($U$9,11)),0))</f>
        <v>2778.1029449712005</v>
      </c>
      <c r="NP44" s="37">
        <f>IF(NP$9="",0,SUMIFS(35:35,$9:$9,"&gt;="&amp;NP$9,$9:$9,"&lt;="&amp;NP$9-1+SUMIFS(conditions!55:55,conditions!$8:$8,"&lt;="&amp;NP$9,conditions!$9:$9,"&gt;="&amp;NP$9))+IF(NP$9-1+SUMIFS(conditions!55:55,conditions!$8:$8,"&lt;="&amp;NP$9,conditions!$9:$9,"&gt;="&amp;NP$9)&gt;EOMONTH($U$9,11),(1+conditions!$U$34)*SUMIFS(35:35,$9:$9,"&gt;="&amp;$U$9,$9:$9,"&lt;="&amp;$U$9+NP$9-1+SUMIFS(conditions!55:55,conditions!$8:$8,"&lt;="&amp;NP$9,conditions!$9:$9,"&gt;="&amp;NP$9)-EOMONTH($U$9,11)),0))</f>
        <v>2703.1657874760003</v>
      </c>
      <c r="NQ44" s="37">
        <f>IF(NQ$9="",0,SUMIFS(35:35,$9:$9,"&gt;="&amp;NQ$9,$9:$9,"&lt;="&amp;NQ$9-1+SUMIFS(conditions!55:55,conditions!$8:$8,"&lt;="&amp;NQ$9,conditions!$9:$9,"&gt;="&amp;NQ$9))+IF(NQ$9-1+SUMIFS(conditions!55:55,conditions!$8:$8,"&lt;="&amp;NQ$9,conditions!$9:$9,"&gt;="&amp;NQ$9)&gt;EOMONTH($U$9,11),(1+conditions!$U$34)*SUMIFS(35:35,$9:$9,"&gt;="&amp;$U$9,$9:$9,"&lt;="&amp;$U$9+NQ$9-1+SUMIFS(conditions!55:55,conditions!$8:$8,"&lt;="&amp;NQ$9,conditions!$9:$9,"&gt;="&amp;NQ$9)-EOMONTH($U$9,11)),0))</f>
        <v>2659.0286299808004</v>
      </c>
      <c r="NR44" s="37">
        <f>IF(NR$9="",0,SUMIFS(35:35,$9:$9,"&gt;="&amp;NR$9,$9:$9,"&lt;="&amp;NR$9-1+SUMIFS(conditions!55:55,conditions!$8:$8,"&lt;="&amp;NR$9,conditions!$9:$9,"&gt;="&amp;NR$9))+IF(NR$9-1+SUMIFS(conditions!55:55,conditions!$8:$8,"&lt;="&amp;NR$9,conditions!$9:$9,"&gt;="&amp;NR$9)&gt;EOMONTH($U$9,11),(1+conditions!$U$34)*SUMIFS(35:35,$9:$9,"&gt;="&amp;$U$9,$9:$9,"&lt;="&amp;$U$9+NR$9-1+SUMIFS(conditions!55:55,conditions!$8:$8,"&lt;="&amp;NR$9,conditions!$9:$9,"&gt;="&amp;NR$9)-EOMONTH($U$9,11)),0))</f>
        <v>2614.8914724856004</v>
      </c>
      <c r="NS44" s="37">
        <f>IF(NS$9="",0,SUMIFS(35:35,$9:$9,"&gt;="&amp;NS$9,$9:$9,"&lt;="&amp;NS$9-1+SUMIFS(conditions!55:55,conditions!$8:$8,"&lt;="&amp;NS$9,conditions!$9:$9,"&gt;="&amp;NS$9))+IF(NS$9-1+SUMIFS(conditions!55:55,conditions!$8:$8,"&lt;="&amp;NS$9,conditions!$9:$9,"&gt;="&amp;NS$9)&gt;EOMONTH($U$9,11),(1+conditions!$U$34)*SUMIFS(35:35,$9:$9,"&gt;="&amp;$U$9,$9:$9,"&lt;="&amp;$U$9+NS$9-1+SUMIFS(conditions!55:55,conditions!$8:$8,"&lt;="&amp;NS$9,conditions!$9:$9,"&gt;="&amp;NS$9)-EOMONTH($U$9,11)),0))</f>
        <v>2570.7543149904004</v>
      </c>
      <c r="NT44" s="37">
        <f>IF(NT$9="",0,SUMIFS(35:35,$9:$9,"&gt;="&amp;NT$9,$9:$9,"&lt;="&amp;NT$9-1+SUMIFS(conditions!55:55,conditions!$8:$8,"&lt;="&amp;NT$9,conditions!$9:$9,"&gt;="&amp;NT$9))+IF(NT$9-1+SUMIFS(conditions!55:55,conditions!$8:$8,"&lt;="&amp;NT$9,conditions!$9:$9,"&gt;="&amp;NT$9)&gt;EOMONTH($U$9,11),(1+conditions!$U$34)*SUMIFS(35:35,$9:$9,"&gt;="&amp;$U$9,$9:$9,"&lt;="&amp;$U$9+NT$9-1+SUMIFS(conditions!55:55,conditions!$8:$8,"&lt;="&amp;NT$9,conditions!$9:$9,"&gt;="&amp;NT$9)-EOMONTH($U$9,11)),0))</f>
        <v>2601.5543149904001</v>
      </c>
      <c r="NU44" s="37">
        <f>IF(NU$9="",0,SUMIFS(35:35,$9:$9,"&gt;="&amp;NU$9,$9:$9,"&lt;="&amp;NU$9-1+SUMIFS(conditions!55:55,conditions!$8:$8,"&lt;="&amp;NU$9,conditions!$9:$9,"&gt;="&amp;NU$9))+IF(NU$9-1+SUMIFS(conditions!55:55,conditions!$8:$8,"&lt;="&amp;NU$9,conditions!$9:$9,"&gt;="&amp;NU$9)&gt;EOMONTH($U$9,11),(1+conditions!$U$34)*SUMIFS(35:35,$9:$9,"&gt;="&amp;$U$9,$9:$9,"&lt;="&amp;$U$9+NU$9-1+SUMIFS(conditions!55:55,conditions!$8:$8,"&lt;="&amp;NU$9,conditions!$9:$9,"&gt;="&amp;NU$9)-EOMONTH($U$9,11)),0))</f>
        <v>2632.3543149904003</v>
      </c>
      <c r="NV44" s="37">
        <f t="shared" si="65"/>
        <v>2632.3543149904003</v>
      </c>
      <c r="NW44" s="37">
        <f t="shared" si="65"/>
        <v>2632.3543149904003</v>
      </c>
    </row>
    <row r="45" spans="1:387" s="38" customFormat="1" ht="10.199999999999999" x14ac:dyDescent="0.2">
      <c r="A45" s="31"/>
      <c r="B45" s="31"/>
      <c r="C45" s="31"/>
      <c r="D45" s="31"/>
      <c r="E45" s="31"/>
      <c r="F45" s="31"/>
      <c r="G45" s="31" t="str">
        <f>G40</f>
        <v>товарные запасы на начало периода</v>
      </c>
      <c r="H45" s="31"/>
      <c r="I45" s="31"/>
      <c r="J45" s="31" t="str">
        <f>IF($G45="","",INDEX(KPI!$H$11:$H$121,SUMIFS(KPI!$E$11:$E$121,KPI!$F$11:$F$121,$G45)))</f>
        <v>тыс.руб.</v>
      </c>
      <c r="K45" s="31"/>
      <c r="L45" s="31"/>
      <c r="M45" s="31"/>
      <c r="N45" s="31" t="str">
        <f>structure!$G$14</f>
        <v>товарная категория 4</v>
      </c>
      <c r="O45" s="31"/>
      <c r="P45" s="31"/>
      <c r="Q45" s="31"/>
      <c r="R45" s="37"/>
      <c r="S45" s="31"/>
      <c r="T45" s="31"/>
      <c r="U45" s="37">
        <f>IF(U$9="",0,SUMIFS(36:36,$9:$9,"&gt;="&amp;U$9,$9:$9,"&lt;="&amp;U$9-1+SUMIFS(conditions!56:56,conditions!$8:$8,"&lt;="&amp;U$9,conditions!$9:$9,"&gt;="&amp;U$9))+IF(U$9-1+SUMIFS(conditions!56:56,conditions!$8:$8,"&lt;="&amp;U$9,conditions!$9:$9,"&gt;="&amp;U$9)&gt;EOMONTH($U$9,11),(1+conditions!$U$34)*SUMIFS(36:36,$9:$9,"&gt;="&amp;$U$9,$9:$9,"&lt;="&amp;$U$9+U$9-1+SUMIFS(conditions!56:56,conditions!$8:$8,"&lt;="&amp;U$9,conditions!$9:$9,"&gt;="&amp;U$9)-EOMONTH($U$9,11)),0))</f>
        <v>1765.140000000001</v>
      </c>
      <c r="V45" s="37">
        <f>IF(V$9="",0,SUMIFS(36:36,$9:$9,"&gt;="&amp;V$9,$9:$9,"&lt;="&amp;V$9-1+SUMIFS(conditions!56:56,conditions!$8:$8,"&lt;="&amp;V$9,conditions!$9:$9,"&gt;="&amp;V$9))+IF(V$9-1+SUMIFS(conditions!56:56,conditions!$8:$8,"&lt;="&amp;V$9,conditions!$9:$9,"&gt;="&amp;V$9)&gt;EOMONTH($U$9,11),(1+conditions!$U$34)*SUMIFS(36:36,$9:$9,"&gt;="&amp;$U$9,$9:$9,"&lt;="&amp;$U$9+V$9-1+SUMIFS(conditions!56:56,conditions!$8:$8,"&lt;="&amp;V$9,conditions!$9:$9,"&gt;="&amp;V$9)-EOMONTH($U$9,11)),0))</f>
        <v>1738.860000000001</v>
      </c>
      <c r="W45" s="37">
        <f>IF(W$9="",0,SUMIFS(36:36,$9:$9,"&gt;="&amp;W$9,$9:$9,"&lt;="&amp;W$9-1+SUMIFS(conditions!56:56,conditions!$8:$8,"&lt;="&amp;W$9,conditions!$9:$9,"&gt;="&amp;W$9))+IF(W$9-1+SUMIFS(conditions!56:56,conditions!$8:$8,"&lt;="&amp;W$9,conditions!$9:$9,"&gt;="&amp;W$9)&gt;EOMONTH($U$9,11),(1+conditions!$U$34)*SUMIFS(36:36,$9:$9,"&gt;="&amp;$U$9,$9:$9,"&lt;="&amp;$U$9+W$9-1+SUMIFS(conditions!56:56,conditions!$8:$8,"&lt;="&amp;W$9,conditions!$9:$9,"&gt;="&amp;W$9)-EOMONTH($U$9,11)),0))</f>
        <v>1734.4800000000014</v>
      </c>
      <c r="X45" s="37">
        <f>IF(X$9="",0,SUMIFS(36:36,$9:$9,"&gt;="&amp;X$9,$9:$9,"&lt;="&amp;X$9-1+SUMIFS(conditions!56:56,conditions!$8:$8,"&lt;="&amp;X$9,conditions!$9:$9,"&gt;="&amp;X$9))+IF(X$9-1+SUMIFS(conditions!56:56,conditions!$8:$8,"&lt;="&amp;X$9,conditions!$9:$9,"&gt;="&amp;X$9)&gt;EOMONTH($U$9,11),(1+conditions!$U$34)*SUMIFS(36:36,$9:$9,"&gt;="&amp;$U$9,$9:$9,"&lt;="&amp;$U$9+X$9-1+SUMIFS(conditions!56:56,conditions!$8:$8,"&lt;="&amp;X$9,conditions!$9:$9,"&gt;="&amp;X$9)-EOMONTH($U$9,11)),0))</f>
        <v>1729.8810000000014</v>
      </c>
      <c r="Y45" s="37">
        <f>IF(Y$9="",0,SUMIFS(36:36,$9:$9,"&gt;="&amp;Y$9,$9:$9,"&lt;="&amp;Y$9-1+SUMIFS(conditions!56:56,conditions!$8:$8,"&lt;="&amp;Y$9,conditions!$9:$9,"&gt;="&amp;Y$9))+IF(Y$9-1+SUMIFS(conditions!56:56,conditions!$8:$8,"&lt;="&amp;Y$9,conditions!$9:$9,"&gt;="&amp;Y$9)&gt;EOMONTH($U$9,11),(1+conditions!$U$34)*SUMIFS(36:36,$9:$9,"&gt;="&amp;$U$9,$9:$9,"&lt;="&amp;$U$9+Y$9-1+SUMIFS(conditions!56:56,conditions!$8:$8,"&lt;="&amp;Y$9,conditions!$9:$9,"&gt;="&amp;Y$9)-EOMONTH($U$9,11)),0))</f>
        <v>1725.2820000000015</v>
      </c>
      <c r="Z45" s="37">
        <f>IF(Z$9="",0,SUMIFS(36:36,$9:$9,"&gt;="&amp;Z$9,$9:$9,"&lt;="&amp;Z$9-1+SUMIFS(conditions!56:56,conditions!$8:$8,"&lt;="&amp;Z$9,conditions!$9:$9,"&gt;="&amp;Z$9))+IF(Z$9-1+SUMIFS(conditions!56:56,conditions!$8:$8,"&lt;="&amp;Z$9,conditions!$9:$9,"&gt;="&amp;Z$9)&gt;EOMONTH($U$9,11),(1+conditions!$U$34)*SUMIFS(36:36,$9:$9,"&gt;="&amp;$U$9,$9:$9,"&lt;="&amp;$U$9+Z$9-1+SUMIFS(conditions!56:56,conditions!$8:$8,"&lt;="&amp;Z$9,conditions!$9:$9,"&gt;="&amp;Z$9)-EOMONTH($U$9,11)),0))</f>
        <v>1720.6830000000018</v>
      </c>
      <c r="AA45" s="37">
        <f>IF(AA$9="",0,SUMIFS(36:36,$9:$9,"&gt;="&amp;AA$9,$9:$9,"&lt;="&amp;AA$9-1+SUMIFS(conditions!56:56,conditions!$8:$8,"&lt;="&amp;AA$9,conditions!$9:$9,"&gt;="&amp;AA$9))+IF(AA$9-1+SUMIFS(conditions!56:56,conditions!$8:$8,"&lt;="&amp;AA$9,conditions!$9:$9,"&gt;="&amp;AA$9)&gt;EOMONTH($U$9,11),(1+conditions!$U$34)*SUMIFS(36:36,$9:$9,"&gt;="&amp;$U$9,$9:$9,"&lt;="&amp;$U$9+AA$9-1+SUMIFS(conditions!56:56,conditions!$8:$8,"&lt;="&amp;AA$9,conditions!$9:$9,"&gt;="&amp;AA$9)-EOMONTH($U$9,11)),0))</f>
        <v>1742.3640000000019</v>
      </c>
      <c r="AB45" s="37">
        <f>IF(AB$9="",0,SUMIFS(36:36,$9:$9,"&gt;="&amp;AB$9,$9:$9,"&lt;="&amp;AB$9-1+SUMIFS(conditions!56:56,conditions!$8:$8,"&lt;="&amp;AB$9,conditions!$9:$9,"&gt;="&amp;AB$9))+IF(AB$9-1+SUMIFS(conditions!56:56,conditions!$8:$8,"&lt;="&amp;AB$9,conditions!$9:$9,"&gt;="&amp;AB$9)&gt;EOMONTH($U$9,11),(1+conditions!$U$34)*SUMIFS(36:36,$9:$9,"&gt;="&amp;$U$9,$9:$9,"&lt;="&amp;$U$9+AB$9-1+SUMIFS(conditions!56:56,conditions!$8:$8,"&lt;="&amp;AB$9,conditions!$9:$9,"&gt;="&amp;AB$9)-EOMONTH($U$9,11)),0))</f>
        <v>1742.3640000000019</v>
      </c>
      <c r="AC45" s="37">
        <f>IF(AC$9="",0,SUMIFS(36:36,$9:$9,"&gt;="&amp;AC$9,$9:$9,"&lt;="&amp;AC$9-1+SUMIFS(conditions!56:56,conditions!$8:$8,"&lt;="&amp;AC$9,conditions!$9:$9,"&gt;="&amp;AC$9))+IF(AC$9-1+SUMIFS(conditions!56:56,conditions!$8:$8,"&lt;="&amp;AC$9,conditions!$9:$9,"&gt;="&amp;AC$9)&gt;EOMONTH($U$9,11),(1+conditions!$U$34)*SUMIFS(36:36,$9:$9,"&gt;="&amp;$U$9,$9:$9,"&lt;="&amp;$U$9+AC$9-1+SUMIFS(conditions!56:56,conditions!$8:$8,"&lt;="&amp;AC$9,conditions!$9:$9,"&gt;="&amp;AC$9)-EOMONTH($U$9,11)),0))</f>
        <v>1716.0840000000019</v>
      </c>
      <c r="AD45" s="37">
        <f>IF(AD$9="",0,SUMIFS(36:36,$9:$9,"&gt;="&amp;AD$9,$9:$9,"&lt;="&amp;AD$9-1+SUMIFS(conditions!56:56,conditions!$8:$8,"&lt;="&amp;AD$9,conditions!$9:$9,"&gt;="&amp;AD$9))+IF(AD$9-1+SUMIFS(conditions!56:56,conditions!$8:$8,"&lt;="&amp;AD$9,conditions!$9:$9,"&gt;="&amp;AD$9)&gt;EOMONTH($U$9,11),(1+conditions!$U$34)*SUMIFS(36:36,$9:$9,"&gt;="&amp;$U$9,$9:$9,"&lt;="&amp;$U$9+AD$9-1+SUMIFS(conditions!56:56,conditions!$8:$8,"&lt;="&amp;AD$9,conditions!$9:$9,"&gt;="&amp;AD$9)-EOMONTH($U$9,11)),0))</f>
        <v>1711.4850000000022</v>
      </c>
      <c r="AE45" s="37">
        <f>IF(AE$9="",0,SUMIFS(36:36,$9:$9,"&gt;="&amp;AE$9,$9:$9,"&lt;="&amp;AE$9-1+SUMIFS(conditions!56:56,conditions!$8:$8,"&lt;="&amp;AE$9,conditions!$9:$9,"&gt;="&amp;AE$9))+IF(AE$9-1+SUMIFS(conditions!56:56,conditions!$8:$8,"&lt;="&amp;AE$9,conditions!$9:$9,"&gt;="&amp;AE$9)&gt;EOMONTH($U$9,11),(1+conditions!$U$34)*SUMIFS(36:36,$9:$9,"&gt;="&amp;$U$9,$9:$9,"&lt;="&amp;$U$9+AE$9-1+SUMIFS(conditions!56:56,conditions!$8:$8,"&lt;="&amp;AE$9,conditions!$9:$9,"&gt;="&amp;AE$9)-EOMONTH($U$9,11)),0))</f>
        <v>1706.8860000000022</v>
      </c>
      <c r="AF45" s="37">
        <f>IF(AF$9="",0,SUMIFS(36:36,$9:$9,"&gt;="&amp;AF$9,$9:$9,"&lt;="&amp;AF$9-1+SUMIFS(conditions!56:56,conditions!$8:$8,"&lt;="&amp;AF$9,conditions!$9:$9,"&gt;="&amp;AF$9))+IF(AF$9-1+SUMIFS(conditions!56:56,conditions!$8:$8,"&lt;="&amp;AF$9,conditions!$9:$9,"&gt;="&amp;AF$9)&gt;EOMONTH($U$9,11),(1+conditions!$U$34)*SUMIFS(36:36,$9:$9,"&gt;="&amp;$U$9,$9:$9,"&lt;="&amp;$U$9+AF$9-1+SUMIFS(conditions!56:56,conditions!$8:$8,"&lt;="&amp;AF$9,conditions!$9:$9,"&gt;="&amp;AF$9)-EOMONTH($U$9,11)),0))</f>
        <v>1702.2870000000023</v>
      </c>
      <c r="AG45" s="37">
        <f>IF(AG$9="",0,SUMIFS(36:36,$9:$9,"&gt;="&amp;AG$9,$9:$9,"&lt;="&amp;AG$9-1+SUMIFS(conditions!56:56,conditions!$8:$8,"&lt;="&amp;AG$9,conditions!$9:$9,"&gt;="&amp;AG$9))+IF(AG$9-1+SUMIFS(conditions!56:56,conditions!$8:$8,"&lt;="&amp;AG$9,conditions!$9:$9,"&gt;="&amp;AG$9)&gt;EOMONTH($U$9,11),(1+conditions!$U$34)*SUMIFS(36:36,$9:$9,"&gt;="&amp;$U$9,$9:$9,"&lt;="&amp;$U$9+AG$9-1+SUMIFS(conditions!56:56,conditions!$8:$8,"&lt;="&amp;AG$9,conditions!$9:$9,"&gt;="&amp;AG$9)-EOMONTH($U$9,11)),0))</f>
        <v>1697.6880000000026</v>
      </c>
      <c r="AH45" s="37">
        <f>IF(AH$9="",0,SUMIFS(36:36,$9:$9,"&gt;="&amp;AH$9,$9:$9,"&lt;="&amp;AH$9-1+SUMIFS(conditions!56:56,conditions!$8:$8,"&lt;="&amp;AH$9,conditions!$9:$9,"&gt;="&amp;AH$9))+IF(AH$9-1+SUMIFS(conditions!56:56,conditions!$8:$8,"&lt;="&amp;AH$9,conditions!$9:$9,"&gt;="&amp;AH$9)&gt;EOMONTH($U$9,11),(1+conditions!$U$34)*SUMIFS(36:36,$9:$9,"&gt;="&amp;$U$9,$9:$9,"&lt;="&amp;$U$9+AH$9-1+SUMIFS(conditions!56:56,conditions!$8:$8,"&lt;="&amp;AH$9,conditions!$9:$9,"&gt;="&amp;AH$9)-EOMONTH($U$9,11)),0))</f>
        <v>1719.3690000000026</v>
      </c>
      <c r="AI45" s="37">
        <f>IF(AI$9="",0,SUMIFS(36:36,$9:$9,"&gt;="&amp;AI$9,$9:$9,"&lt;="&amp;AI$9-1+SUMIFS(conditions!56:56,conditions!$8:$8,"&lt;="&amp;AI$9,conditions!$9:$9,"&gt;="&amp;AI$9))+IF(AI$9-1+SUMIFS(conditions!56:56,conditions!$8:$8,"&lt;="&amp;AI$9,conditions!$9:$9,"&gt;="&amp;AI$9)&gt;EOMONTH($U$9,11),(1+conditions!$U$34)*SUMIFS(36:36,$9:$9,"&gt;="&amp;$U$9,$9:$9,"&lt;="&amp;$U$9+AI$9-1+SUMIFS(conditions!56:56,conditions!$8:$8,"&lt;="&amp;AI$9,conditions!$9:$9,"&gt;="&amp;AI$9)-EOMONTH($U$9,11)),0))</f>
        <v>1719.3690000000026</v>
      </c>
      <c r="AJ45" s="37">
        <f>IF(AJ$9="",0,SUMIFS(36:36,$9:$9,"&gt;="&amp;AJ$9,$9:$9,"&lt;="&amp;AJ$9-1+SUMIFS(conditions!56:56,conditions!$8:$8,"&lt;="&amp;AJ$9,conditions!$9:$9,"&gt;="&amp;AJ$9))+IF(AJ$9-1+SUMIFS(conditions!56:56,conditions!$8:$8,"&lt;="&amp;AJ$9,conditions!$9:$9,"&gt;="&amp;AJ$9)&gt;EOMONTH($U$9,11),(1+conditions!$U$34)*SUMIFS(36:36,$9:$9,"&gt;="&amp;$U$9,$9:$9,"&lt;="&amp;$U$9+AJ$9-1+SUMIFS(conditions!56:56,conditions!$8:$8,"&lt;="&amp;AJ$9,conditions!$9:$9,"&gt;="&amp;AJ$9)-EOMONTH($U$9,11)),0))</f>
        <v>1693.0890000000027</v>
      </c>
      <c r="AK45" s="37">
        <f>IF(AK$9="",0,SUMIFS(36:36,$9:$9,"&gt;="&amp;AK$9,$9:$9,"&lt;="&amp;AK$9-1+SUMIFS(conditions!56:56,conditions!$8:$8,"&lt;="&amp;AK$9,conditions!$9:$9,"&gt;="&amp;AK$9))+IF(AK$9-1+SUMIFS(conditions!56:56,conditions!$8:$8,"&lt;="&amp;AK$9,conditions!$9:$9,"&gt;="&amp;AK$9)&gt;EOMONTH($U$9,11),(1+conditions!$U$34)*SUMIFS(36:36,$9:$9,"&gt;="&amp;$U$9,$9:$9,"&lt;="&amp;$U$9+AK$9-1+SUMIFS(conditions!56:56,conditions!$8:$8,"&lt;="&amp;AK$9,conditions!$9:$9,"&gt;="&amp;AK$9)-EOMONTH($U$9,11)),0))</f>
        <v>1688.4900000000027</v>
      </c>
      <c r="AL45" s="37">
        <f>IF(AL$9="",0,SUMIFS(36:36,$9:$9,"&gt;="&amp;AL$9,$9:$9,"&lt;="&amp;AL$9-1+SUMIFS(conditions!56:56,conditions!$8:$8,"&lt;="&amp;AL$9,conditions!$9:$9,"&gt;="&amp;AL$9))+IF(AL$9-1+SUMIFS(conditions!56:56,conditions!$8:$8,"&lt;="&amp;AL$9,conditions!$9:$9,"&gt;="&amp;AL$9)&gt;EOMONTH($U$9,11),(1+conditions!$U$34)*SUMIFS(36:36,$9:$9,"&gt;="&amp;$U$9,$9:$9,"&lt;="&amp;$U$9+AL$9-1+SUMIFS(conditions!56:56,conditions!$8:$8,"&lt;="&amp;AL$9,conditions!$9:$9,"&gt;="&amp;AL$9)-EOMONTH($U$9,11)),0))</f>
        <v>1683.8910000000026</v>
      </c>
      <c r="AM45" s="37">
        <f>IF(AM$9="",0,SUMIFS(36:36,$9:$9,"&gt;="&amp;AM$9,$9:$9,"&lt;="&amp;AM$9-1+SUMIFS(conditions!56:56,conditions!$8:$8,"&lt;="&amp;AM$9,conditions!$9:$9,"&gt;="&amp;AM$9))+IF(AM$9-1+SUMIFS(conditions!56:56,conditions!$8:$8,"&lt;="&amp;AM$9,conditions!$9:$9,"&gt;="&amp;AM$9)&gt;EOMONTH($U$9,11),(1+conditions!$U$34)*SUMIFS(36:36,$9:$9,"&gt;="&amp;$U$9,$9:$9,"&lt;="&amp;$U$9+AM$9-1+SUMIFS(conditions!56:56,conditions!$8:$8,"&lt;="&amp;AM$9,conditions!$9:$9,"&gt;="&amp;AM$9)-EOMONTH($U$9,11)),0))</f>
        <v>1679.2920000000026</v>
      </c>
      <c r="AN45" s="37">
        <f>IF(AN$9="",0,SUMIFS(36:36,$9:$9,"&gt;="&amp;AN$9,$9:$9,"&lt;="&amp;AN$9-1+SUMIFS(conditions!56:56,conditions!$8:$8,"&lt;="&amp;AN$9,conditions!$9:$9,"&gt;="&amp;AN$9))+IF(AN$9-1+SUMIFS(conditions!56:56,conditions!$8:$8,"&lt;="&amp;AN$9,conditions!$9:$9,"&gt;="&amp;AN$9)&gt;EOMONTH($U$9,11),(1+conditions!$U$34)*SUMIFS(36:36,$9:$9,"&gt;="&amp;$U$9,$9:$9,"&lt;="&amp;$U$9+AN$9-1+SUMIFS(conditions!56:56,conditions!$8:$8,"&lt;="&amp;AN$9,conditions!$9:$9,"&gt;="&amp;AN$9)-EOMONTH($U$9,11)),0))</f>
        <v>1674.6930000000023</v>
      </c>
      <c r="AO45" s="37">
        <f>IF(AO$9="",0,SUMIFS(36:36,$9:$9,"&gt;="&amp;AO$9,$9:$9,"&lt;="&amp;AO$9-1+SUMIFS(conditions!56:56,conditions!$8:$8,"&lt;="&amp;AO$9,conditions!$9:$9,"&gt;="&amp;AO$9))+IF(AO$9-1+SUMIFS(conditions!56:56,conditions!$8:$8,"&lt;="&amp;AO$9,conditions!$9:$9,"&gt;="&amp;AO$9)&gt;EOMONTH($U$9,11),(1+conditions!$U$34)*SUMIFS(36:36,$9:$9,"&gt;="&amp;$U$9,$9:$9,"&lt;="&amp;$U$9+AO$9-1+SUMIFS(conditions!56:56,conditions!$8:$8,"&lt;="&amp;AO$9,conditions!$9:$9,"&gt;="&amp;AO$9)-EOMONTH($U$9,11)),0))</f>
        <v>1696.3740000000023</v>
      </c>
      <c r="AP45" s="37">
        <f>IF(AP$9="",0,SUMIFS(36:36,$9:$9,"&gt;="&amp;AP$9,$9:$9,"&lt;="&amp;AP$9-1+SUMIFS(conditions!56:56,conditions!$8:$8,"&lt;="&amp;AP$9,conditions!$9:$9,"&gt;="&amp;AP$9))+IF(AP$9-1+SUMIFS(conditions!56:56,conditions!$8:$8,"&lt;="&amp;AP$9,conditions!$9:$9,"&gt;="&amp;AP$9)&gt;EOMONTH($U$9,11),(1+conditions!$U$34)*SUMIFS(36:36,$9:$9,"&gt;="&amp;$U$9,$9:$9,"&lt;="&amp;$U$9+AP$9-1+SUMIFS(conditions!56:56,conditions!$8:$8,"&lt;="&amp;AP$9,conditions!$9:$9,"&gt;="&amp;AP$9)-EOMONTH($U$9,11)),0))</f>
        <v>1696.3740000000023</v>
      </c>
      <c r="AQ45" s="37">
        <f>IF(AQ$9="",0,SUMIFS(36:36,$9:$9,"&gt;="&amp;AQ$9,$9:$9,"&lt;="&amp;AQ$9-1+SUMIFS(conditions!56:56,conditions!$8:$8,"&lt;="&amp;AQ$9,conditions!$9:$9,"&gt;="&amp;AQ$9))+IF(AQ$9-1+SUMIFS(conditions!56:56,conditions!$8:$8,"&lt;="&amp;AQ$9,conditions!$9:$9,"&gt;="&amp;AQ$9)&gt;EOMONTH($U$9,11),(1+conditions!$U$34)*SUMIFS(36:36,$9:$9,"&gt;="&amp;$U$9,$9:$9,"&lt;="&amp;$U$9+AQ$9-1+SUMIFS(conditions!56:56,conditions!$8:$8,"&lt;="&amp;AQ$9,conditions!$9:$9,"&gt;="&amp;AQ$9)-EOMONTH($U$9,11)),0))</f>
        <v>1670.0940000000023</v>
      </c>
      <c r="AR45" s="37">
        <f>IF(AR$9="",0,SUMIFS(36:36,$9:$9,"&gt;="&amp;AR$9,$9:$9,"&lt;="&amp;AR$9-1+SUMIFS(conditions!56:56,conditions!$8:$8,"&lt;="&amp;AR$9,conditions!$9:$9,"&gt;="&amp;AR$9))+IF(AR$9-1+SUMIFS(conditions!56:56,conditions!$8:$8,"&lt;="&amp;AR$9,conditions!$9:$9,"&gt;="&amp;AR$9)&gt;EOMONTH($U$9,11),(1+conditions!$U$34)*SUMIFS(36:36,$9:$9,"&gt;="&amp;$U$9,$9:$9,"&lt;="&amp;$U$9+AR$9-1+SUMIFS(conditions!56:56,conditions!$8:$8,"&lt;="&amp;AR$9,conditions!$9:$9,"&gt;="&amp;AR$9)-EOMONTH($U$9,11)),0))</f>
        <v>1665.4950000000022</v>
      </c>
      <c r="AS45" s="37">
        <f>IF(AS$9="",0,SUMIFS(36:36,$9:$9,"&gt;="&amp;AS$9,$9:$9,"&lt;="&amp;AS$9-1+SUMIFS(conditions!56:56,conditions!$8:$8,"&lt;="&amp;AS$9,conditions!$9:$9,"&gt;="&amp;AS$9))+IF(AS$9-1+SUMIFS(conditions!56:56,conditions!$8:$8,"&lt;="&amp;AS$9,conditions!$9:$9,"&gt;="&amp;AS$9)&gt;EOMONTH($U$9,11),(1+conditions!$U$34)*SUMIFS(36:36,$9:$9,"&gt;="&amp;$U$9,$9:$9,"&lt;="&amp;$U$9+AS$9-1+SUMIFS(conditions!56:56,conditions!$8:$8,"&lt;="&amp;AS$9,conditions!$9:$9,"&gt;="&amp;AS$9)-EOMONTH($U$9,11)),0))</f>
        <v>1660.896000000002</v>
      </c>
      <c r="AT45" s="37">
        <f>IF(AT$9="",0,SUMIFS(36:36,$9:$9,"&gt;="&amp;AT$9,$9:$9,"&lt;="&amp;AT$9-1+SUMIFS(conditions!56:56,conditions!$8:$8,"&lt;="&amp;AT$9,conditions!$9:$9,"&gt;="&amp;AT$9))+IF(AT$9-1+SUMIFS(conditions!56:56,conditions!$8:$8,"&lt;="&amp;AT$9,conditions!$9:$9,"&gt;="&amp;AT$9)&gt;EOMONTH($U$9,11),(1+conditions!$U$34)*SUMIFS(36:36,$9:$9,"&gt;="&amp;$U$9,$9:$9,"&lt;="&amp;$U$9+AT$9-1+SUMIFS(conditions!56:56,conditions!$8:$8,"&lt;="&amp;AT$9,conditions!$9:$9,"&gt;="&amp;AT$9)-EOMONTH($U$9,11)),0))</f>
        <v>1656.2970000000021</v>
      </c>
      <c r="AU45" s="37">
        <f>IF(AU$9="",0,SUMIFS(36:36,$9:$9,"&gt;="&amp;AU$9,$9:$9,"&lt;="&amp;AU$9-1+SUMIFS(conditions!56:56,conditions!$8:$8,"&lt;="&amp;AU$9,conditions!$9:$9,"&gt;="&amp;AU$9))+IF(AU$9-1+SUMIFS(conditions!56:56,conditions!$8:$8,"&lt;="&amp;AU$9,conditions!$9:$9,"&gt;="&amp;AU$9)&gt;EOMONTH($U$9,11),(1+conditions!$U$34)*SUMIFS(36:36,$9:$9,"&gt;="&amp;$U$9,$9:$9,"&lt;="&amp;$U$9+AU$9-1+SUMIFS(conditions!56:56,conditions!$8:$8,"&lt;="&amp;AU$9,conditions!$9:$9,"&gt;="&amp;AU$9)-EOMONTH($U$9,11)),0))</f>
        <v>1651.6980000000017</v>
      </c>
      <c r="AV45" s="37">
        <f>IF(AV$9="",0,SUMIFS(36:36,$9:$9,"&gt;="&amp;AV$9,$9:$9,"&lt;="&amp;AV$9-1+SUMIFS(conditions!56:56,conditions!$8:$8,"&lt;="&amp;AV$9,conditions!$9:$9,"&gt;="&amp;AV$9))+IF(AV$9-1+SUMIFS(conditions!56:56,conditions!$8:$8,"&lt;="&amp;AV$9,conditions!$9:$9,"&gt;="&amp;AV$9)&gt;EOMONTH($U$9,11),(1+conditions!$U$34)*SUMIFS(36:36,$9:$9,"&gt;="&amp;$U$9,$9:$9,"&lt;="&amp;$U$9+AV$9-1+SUMIFS(conditions!56:56,conditions!$8:$8,"&lt;="&amp;AV$9,conditions!$9:$9,"&gt;="&amp;AV$9)-EOMONTH($U$9,11)),0))</f>
        <v>1673.3790000000017</v>
      </c>
      <c r="AW45" s="37">
        <f>IF(AW$9="",0,SUMIFS(36:36,$9:$9,"&gt;="&amp;AW$9,$9:$9,"&lt;="&amp;AW$9-1+SUMIFS(conditions!56:56,conditions!$8:$8,"&lt;="&amp;AW$9,conditions!$9:$9,"&gt;="&amp;AW$9))+IF(AW$9-1+SUMIFS(conditions!56:56,conditions!$8:$8,"&lt;="&amp;AW$9,conditions!$9:$9,"&gt;="&amp;AW$9)&gt;EOMONTH($U$9,11),(1+conditions!$U$34)*SUMIFS(36:36,$9:$9,"&gt;="&amp;$U$9,$9:$9,"&lt;="&amp;$U$9+AW$9-1+SUMIFS(conditions!56:56,conditions!$8:$8,"&lt;="&amp;AW$9,conditions!$9:$9,"&gt;="&amp;AW$9)-EOMONTH($U$9,11)),0))</f>
        <v>1673.3790000000017</v>
      </c>
      <c r="AX45" s="37">
        <f>IF(AX$9="",0,SUMIFS(36:36,$9:$9,"&gt;="&amp;AX$9,$9:$9,"&lt;="&amp;AX$9-1+SUMIFS(conditions!56:56,conditions!$8:$8,"&lt;="&amp;AX$9,conditions!$9:$9,"&gt;="&amp;AX$9))+IF(AX$9-1+SUMIFS(conditions!56:56,conditions!$8:$8,"&lt;="&amp;AX$9,conditions!$9:$9,"&gt;="&amp;AX$9)&gt;EOMONTH($U$9,11),(1+conditions!$U$34)*SUMIFS(36:36,$9:$9,"&gt;="&amp;$U$9,$9:$9,"&lt;="&amp;$U$9+AX$9-1+SUMIFS(conditions!56:56,conditions!$8:$8,"&lt;="&amp;AX$9,conditions!$9:$9,"&gt;="&amp;AX$9)-EOMONTH($U$9,11)),0))</f>
        <v>1647.0990000000018</v>
      </c>
      <c r="AY45" s="37">
        <f>IF(AY$9="",0,SUMIFS(36:36,$9:$9,"&gt;="&amp;AY$9,$9:$9,"&lt;="&amp;AY$9-1+SUMIFS(conditions!56:56,conditions!$8:$8,"&lt;="&amp;AY$9,conditions!$9:$9,"&gt;="&amp;AY$9))+IF(AY$9-1+SUMIFS(conditions!56:56,conditions!$8:$8,"&lt;="&amp;AY$9,conditions!$9:$9,"&gt;="&amp;AY$9)&gt;EOMONTH($U$9,11),(1+conditions!$U$34)*SUMIFS(36:36,$9:$9,"&gt;="&amp;$U$9,$9:$9,"&lt;="&amp;$U$9+AY$9-1+SUMIFS(conditions!56:56,conditions!$8:$8,"&lt;="&amp;AY$9,conditions!$9:$9,"&gt;="&amp;AY$9)-EOMONTH($U$9,11)),0))</f>
        <v>1642.5000000000016</v>
      </c>
      <c r="AZ45" s="37">
        <f>IF(AZ$9="",0,SUMIFS(36:36,$9:$9,"&gt;="&amp;AZ$9,$9:$9,"&lt;="&amp;AZ$9-1+SUMIFS(conditions!56:56,conditions!$8:$8,"&lt;="&amp;AZ$9,conditions!$9:$9,"&gt;="&amp;AZ$9))+IF(AZ$9-1+SUMIFS(conditions!56:56,conditions!$8:$8,"&lt;="&amp;AZ$9,conditions!$9:$9,"&gt;="&amp;AZ$9)&gt;EOMONTH($U$9,11),(1+conditions!$U$34)*SUMIFS(36:36,$9:$9,"&gt;="&amp;$U$9,$9:$9,"&lt;="&amp;$U$9+AZ$9-1+SUMIFS(conditions!56:56,conditions!$8:$8,"&lt;="&amp;AZ$9,conditions!$9:$9,"&gt;="&amp;AZ$9)-EOMONTH($U$9,11)),0))</f>
        <v>1637.9010000000014</v>
      </c>
      <c r="BA45" s="37">
        <f>IF(BA$9="",0,SUMIFS(36:36,$9:$9,"&gt;="&amp;BA$9,$9:$9,"&lt;="&amp;BA$9-1+SUMIFS(conditions!56:56,conditions!$8:$8,"&lt;="&amp;BA$9,conditions!$9:$9,"&gt;="&amp;BA$9))+IF(BA$9-1+SUMIFS(conditions!56:56,conditions!$8:$8,"&lt;="&amp;BA$9,conditions!$9:$9,"&gt;="&amp;BA$9)&gt;EOMONTH($U$9,11),(1+conditions!$U$34)*SUMIFS(36:36,$9:$9,"&gt;="&amp;$U$9,$9:$9,"&lt;="&amp;$U$9+BA$9-1+SUMIFS(conditions!56:56,conditions!$8:$8,"&lt;="&amp;BA$9,conditions!$9:$9,"&gt;="&amp;BA$9)-EOMONTH($U$9,11)),0))</f>
        <v>1626.7320000000013</v>
      </c>
      <c r="BB45" s="37">
        <f>IF(BB$9="",0,SUMIFS(36:36,$9:$9,"&gt;="&amp;BB$9,$9:$9,"&lt;="&amp;BB$9-1+SUMIFS(conditions!56:56,conditions!$8:$8,"&lt;="&amp;BB$9,conditions!$9:$9,"&gt;="&amp;BB$9))+IF(BB$9-1+SUMIFS(conditions!56:56,conditions!$8:$8,"&lt;="&amp;BB$9,conditions!$9:$9,"&gt;="&amp;BB$9)&gt;EOMONTH($U$9,11),(1+conditions!$U$34)*SUMIFS(36:36,$9:$9,"&gt;="&amp;$U$9,$9:$9,"&lt;="&amp;$U$9+BB$9-1+SUMIFS(conditions!56:56,conditions!$8:$8,"&lt;="&amp;BB$9,conditions!$9:$9,"&gt;="&amp;BB$9)-EOMONTH($U$9,11)),0))</f>
        <v>1615.5630000000012</v>
      </c>
      <c r="BC45" s="37">
        <f>IF(BC$9="",0,SUMIFS(36:36,$9:$9,"&gt;="&amp;BC$9,$9:$9,"&lt;="&amp;BC$9-1+SUMIFS(conditions!56:56,conditions!$8:$8,"&lt;="&amp;BC$9,conditions!$9:$9,"&gt;="&amp;BC$9))+IF(BC$9-1+SUMIFS(conditions!56:56,conditions!$8:$8,"&lt;="&amp;BC$9,conditions!$9:$9,"&gt;="&amp;BC$9)&gt;EOMONTH($U$9,11),(1+conditions!$U$34)*SUMIFS(36:36,$9:$9,"&gt;="&amp;$U$9,$9:$9,"&lt;="&amp;$U$9+BC$9-1+SUMIFS(conditions!56:56,conditions!$8:$8,"&lt;="&amp;BC$9,conditions!$9:$9,"&gt;="&amp;BC$9)-EOMONTH($U$9,11)),0))</f>
        <v>1641.5802000000012</v>
      </c>
      <c r="BD45" s="37">
        <f>IF(BD$9="",0,SUMIFS(36:36,$9:$9,"&gt;="&amp;BD$9,$9:$9,"&lt;="&amp;BD$9-1+SUMIFS(conditions!56:56,conditions!$8:$8,"&lt;="&amp;BD$9,conditions!$9:$9,"&gt;="&amp;BD$9))+IF(BD$9-1+SUMIFS(conditions!56:56,conditions!$8:$8,"&lt;="&amp;BD$9,conditions!$9:$9,"&gt;="&amp;BD$9)&gt;EOMONTH($U$9,11),(1+conditions!$U$34)*SUMIFS(36:36,$9:$9,"&gt;="&amp;$U$9,$9:$9,"&lt;="&amp;$U$9+BD$9-1+SUMIFS(conditions!56:56,conditions!$8:$8,"&lt;="&amp;BD$9,conditions!$9:$9,"&gt;="&amp;BD$9)-EOMONTH($U$9,11)),0))</f>
        <v>1641.5802000000012</v>
      </c>
      <c r="BE45" s="37">
        <f>IF(BE$9="",0,SUMIFS(36:36,$9:$9,"&gt;="&amp;BE$9,$9:$9,"&lt;="&amp;BE$9-1+SUMIFS(conditions!56:56,conditions!$8:$8,"&lt;="&amp;BE$9,conditions!$9:$9,"&gt;="&amp;BE$9))+IF(BE$9-1+SUMIFS(conditions!56:56,conditions!$8:$8,"&lt;="&amp;BE$9,conditions!$9:$9,"&gt;="&amp;BE$9)&gt;EOMONTH($U$9,11),(1+conditions!$U$34)*SUMIFS(36:36,$9:$9,"&gt;="&amp;$U$9,$9:$9,"&lt;="&amp;$U$9+BE$9-1+SUMIFS(conditions!56:56,conditions!$8:$8,"&lt;="&amp;BE$9,conditions!$9:$9,"&gt;="&amp;BE$9)-EOMONTH($U$9,11)),0))</f>
        <v>1608.7302000000009</v>
      </c>
      <c r="BF45" s="37">
        <f>IF(BF$9="",0,SUMIFS(36:36,$9:$9,"&gt;="&amp;BF$9,$9:$9,"&lt;="&amp;BF$9-1+SUMIFS(conditions!56:56,conditions!$8:$8,"&lt;="&amp;BF$9,conditions!$9:$9,"&gt;="&amp;BF$9))+IF(BF$9-1+SUMIFS(conditions!56:56,conditions!$8:$8,"&lt;="&amp;BF$9,conditions!$9:$9,"&gt;="&amp;BF$9)&gt;EOMONTH($U$9,11),(1+conditions!$U$34)*SUMIFS(36:36,$9:$9,"&gt;="&amp;$U$9,$9:$9,"&lt;="&amp;$U$9+BF$9-1+SUMIFS(conditions!56:56,conditions!$8:$8,"&lt;="&amp;BF$9,conditions!$9:$9,"&gt;="&amp;BF$9)-EOMONTH($U$9,11)),0))</f>
        <v>1601.8974000000007</v>
      </c>
      <c r="BG45" s="37">
        <f>IF(BG$9="",0,SUMIFS(36:36,$9:$9,"&gt;="&amp;BG$9,$9:$9,"&lt;="&amp;BG$9-1+SUMIFS(conditions!56:56,conditions!$8:$8,"&lt;="&amp;BG$9,conditions!$9:$9,"&gt;="&amp;BG$9))+IF(BG$9-1+SUMIFS(conditions!56:56,conditions!$8:$8,"&lt;="&amp;BG$9,conditions!$9:$9,"&gt;="&amp;BG$9)&gt;EOMONTH($U$9,11),(1+conditions!$U$34)*SUMIFS(36:36,$9:$9,"&gt;="&amp;$U$9,$9:$9,"&lt;="&amp;$U$9+BG$9-1+SUMIFS(conditions!56:56,conditions!$8:$8,"&lt;="&amp;BG$9,conditions!$9:$9,"&gt;="&amp;BG$9)-EOMONTH($U$9,11)),0))</f>
        <v>1595.0646000000006</v>
      </c>
      <c r="BH45" s="37">
        <f>IF(BH$9="",0,SUMIFS(36:36,$9:$9,"&gt;="&amp;BH$9,$9:$9,"&lt;="&amp;BH$9-1+SUMIFS(conditions!56:56,conditions!$8:$8,"&lt;="&amp;BH$9,conditions!$9:$9,"&gt;="&amp;BH$9))+IF(BH$9-1+SUMIFS(conditions!56:56,conditions!$8:$8,"&lt;="&amp;BH$9,conditions!$9:$9,"&gt;="&amp;BH$9)&gt;EOMONTH($U$9,11),(1+conditions!$U$34)*SUMIFS(36:36,$9:$9,"&gt;="&amp;$U$9,$9:$9,"&lt;="&amp;$U$9+BH$9-1+SUMIFS(conditions!56:56,conditions!$8:$8,"&lt;="&amp;BH$9,conditions!$9:$9,"&gt;="&amp;BH$9)-EOMONTH($U$9,11)),0))</f>
        <v>1588.2318000000005</v>
      </c>
      <c r="BI45" s="37">
        <f>IF(BI$9="",0,SUMIFS(36:36,$9:$9,"&gt;="&amp;BI$9,$9:$9,"&lt;="&amp;BI$9-1+SUMIFS(conditions!56:56,conditions!$8:$8,"&lt;="&amp;BI$9,conditions!$9:$9,"&gt;="&amp;BI$9))+IF(BI$9-1+SUMIFS(conditions!56:56,conditions!$8:$8,"&lt;="&amp;BI$9,conditions!$9:$9,"&gt;="&amp;BI$9)&gt;EOMONTH($U$9,11),(1+conditions!$U$34)*SUMIFS(36:36,$9:$9,"&gt;="&amp;$U$9,$9:$9,"&lt;="&amp;$U$9+BI$9-1+SUMIFS(conditions!56:56,conditions!$8:$8,"&lt;="&amp;BI$9,conditions!$9:$9,"&gt;="&amp;BI$9)-EOMONTH($U$9,11)),0))</f>
        <v>1581.3990000000006</v>
      </c>
      <c r="BJ45" s="37">
        <f>IF(BJ$9="",0,SUMIFS(36:36,$9:$9,"&gt;="&amp;BJ$9,$9:$9,"&lt;="&amp;BJ$9-1+SUMIFS(conditions!56:56,conditions!$8:$8,"&lt;="&amp;BJ$9,conditions!$9:$9,"&gt;="&amp;BJ$9))+IF(BJ$9-1+SUMIFS(conditions!56:56,conditions!$8:$8,"&lt;="&amp;BJ$9,conditions!$9:$9,"&gt;="&amp;BJ$9)&gt;EOMONTH($U$9,11),(1+conditions!$U$34)*SUMIFS(36:36,$9:$9,"&gt;="&amp;$U$9,$9:$9,"&lt;="&amp;$U$9+BJ$9-1+SUMIFS(conditions!56:56,conditions!$8:$8,"&lt;="&amp;BJ$9,conditions!$9:$9,"&gt;="&amp;BJ$9)-EOMONTH($U$9,11)),0))</f>
        <v>1607.4162000000006</v>
      </c>
      <c r="BK45" s="37">
        <f>IF(BK$9="",0,SUMIFS(36:36,$9:$9,"&gt;="&amp;BK$9,$9:$9,"&lt;="&amp;BK$9-1+SUMIFS(conditions!56:56,conditions!$8:$8,"&lt;="&amp;BK$9,conditions!$9:$9,"&gt;="&amp;BK$9))+IF(BK$9-1+SUMIFS(conditions!56:56,conditions!$8:$8,"&lt;="&amp;BK$9,conditions!$9:$9,"&gt;="&amp;BK$9)&gt;EOMONTH($U$9,11),(1+conditions!$U$34)*SUMIFS(36:36,$9:$9,"&gt;="&amp;$U$9,$9:$9,"&lt;="&amp;$U$9+BK$9-1+SUMIFS(conditions!56:56,conditions!$8:$8,"&lt;="&amp;BK$9,conditions!$9:$9,"&gt;="&amp;BK$9)-EOMONTH($U$9,11)),0))</f>
        <v>1607.4162000000006</v>
      </c>
      <c r="BL45" s="37">
        <f>IF(BL$9="",0,SUMIFS(36:36,$9:$9,"&gt;="&amp;BL$9,$9:$9,"&lt;="&amp;BL$9-1+SUMIFS(conditions!56:56,conditions!$8:$8,"&lt;="&amp;BL$9,conditions!$9:$9,"&gt;="&amp;BL$9))+IF(BL$9-1+SUMIFS(conditions!56:56,conditions!$8:$8,"&lt;="&amp;BL$9,conditions!$9:$9,"&gt;="&amp;BL$9)&gt;EOMONTH($U$9,11),(1+conditions!$U$34)*SUMIFS(36:36,$9:$9,"&gt;="&amp;$U$9,$9:$9,"&lt;="&amp;$U$9+BL$9-1+SUMIFS(conditions!56:56,conditions!$8:$8,"&lt;="&amp;BL$9,conditions!$9:$9,"&gt;="&amp;BL$9)-EOMONTH($U$9,11)),0))</f>
        <v>1574.5662000000007</v>
      </c>
      <c r="BM45" s="37">
        <f>IF(BM$9="",0,SUMIFS(36:36,$9:$9,"&gt;="&amp;BM$9,$9:$9,"&lt;="&amp;BM$9-1+SUMIFS(conditions!56:56,conditions!$8:$8,"&lt;="&amp;BM$9,conditions!$9:$9,"&gt;="&amp;BM$9))+IF(BM$9-1+SUMIFS(conditions!56:56,conditions!$8:$8,"&lt;="&amp;BM$9,conditions!$9:$9,"&gt;="&amp;BM$9)&gt;EOMONTH($U$9,11),(1+conditions!$U$34)*SUMIFS(36:36,$9:$9,"&gt;="&amp;$U$9,$9:$9,"&lt;="&amp;$U$9+BM$9-1+SUMIFS(conditions!56:56,conditions!$8:$8,"&lt;="&amp;BM$9,conditions!$9:$9,"&gt;="&amp;BM$9)-EOMONTH($U$9,11)),0))</f>
        <v>1567.7334000000005</v>
      </c>
      <c r="BN45" s="37">
        <f>IF(BN$9="",0,SUMIFS(36:36,$9:$9,"&gt;="&amp;BN$9,$9:$9,"&lt;="&amp;BN$9-1+SUMIFS(conditions!56:56,conditions!$8:$8,"&lt;="&amp;BN$9,conditions!$9:$9,"&gt;="&amp;BN$9))+IF(BN$9-1+SUMIFS(conditions!56:56,conditions!$8:$8,"&lt;="&amp;BN$9,conditions!$9:$9,"&gt;="&amp;BN$9)&gt;EOMONTH($U$9,11),(1+conditions!$U$34)*SUMIFS(36:36,$9:$9,"&gt;="&amp;$U$9,$9:$9,"&lt;="&amp;$U$9+BN$9-1+SUMIFS(conditions!56:56,conditions!$8:$8,"&lt;="&amp;BN$9,conditions!$9:$9,"&gt;="&amp;BN$9)-EOMONTH($U$9,11)),0))</f>
        <v>1560.9006000000006</v>
      </c>
      <c r="BO45" s="37">
        <f>IF(BO$9="",0,SUMIFS(36:36,$9:$9,"&gt;="&amp;BO$9,$9:$9,"&lt;="&amp;BO$9-1+SUMIFS(conditions!56:56,conditions!$8:$8,"&lt;="&amp;BO$9,conditions!$9:$9,"&gt;="&amp;BO$9))+IF(BO$9-1+SUMIFS(conditions!56:56,conditions!$8:$8,"&lt;="&amp;BO$9,conditions!$9:$9,"&gt;="&amp;BO$9)&gt;EOMONTH($U$9,11),(1+conditions!$U$34)*SUMIFS(36:36,$9:$9,"&gt;="&amp;$U$9,$9:$9,"&lt;="&amp;$U$9+BO$9-1+SUMIFS(conditions!56:56,conditions!$8:$8,"&lt;="&amp;BO$9,conditions!$9:$9,"&gt;="&amp;BO$9)-EOMONTH($U$9,11)),0))</f>
        <v>1554.0678000000005</v>
      </c>
      <c r="BP45" s="37">
        <f>IF(BP$9="",0,SUMIFS(36:36,$9:$9,"&gt;="&amp;BP$9,$9:$9,"&lt;="&amp;BP$9-1+SUMIFS(conditions!56:56,conditions!$8:$8,"&lt;="&amp;BP$9,conditions!$9:$9,"&gt;="&amp;BP$9))+IF(BP$9-1+SUMIFS(conditions!56:56,conditions!$8:$8,"&lt;="&amp;BP$9,conditions!$9:$9,"&gt;="&amp;BP$9)&gt;EOMONTH($U$9,11),(1+conditions!$U$34)*SUMIFS(36:36,$9:$9,"&gt;="&amp;$U$9,$9:$9,"&lt;="&amp;$U$9+BP$9-1+SUMIFS(conditions!56:56,conditions!$8:$8,"&lt;="&amp;BP$9,conditions!$9:$9,"&gt;="&amp;BP$9)-EOMONTH($U$9,11)),0))</f>
        <v>1547.2350000000006</v>
      </c>
      <c r="BQ45" s="37">
        <f>IF(BQ$9="",0,SUMIFS(36:36,$9:$9,"&gt;="&amp;BQ$9,$9:$9,"&lt;="&amp;BQ$9-1+SUMIFS(conditions!56:56,conditions!$8:$8,"&lt;="&amp;BQ$9,conditions!$9:$9,"&gt;="&amp;BQ$9))+IF(BQ$9-1+SUMIFS(conditions!56:56,conditions!$8:$8,"&lt;="&amp;BQ$9,conditions!$9:$9,"&gt;="&amp;BQ$9)&gt;EOMONTH($U$9,11),(1+conditions!$U$34)*SUMIFS(36:36,$9:$9,"&gt;="&amp;$U$9,$9:$9,"&lt;="&amp;$U$9+BQ$9-1+SUMIFS(conditions!56:56,conditions!$8:$8,"&lt;="&amp;BQ$9,conditions!$9:$9,"&gt;="&amp;BQ$9)-EOMONTH($U$9,11)),0))</f>
        <v>1573.2522000000006</v>
      </c>
      <c r="BR45" s="37">
        <f>IF(BR$9="",0,SUMIFS(36:36,$9:$9,"&gt;="&amp;BR$9,$9:$9,"&lt;="&amp;BR$9-1+SUMIFS(conditions!56:56,conditions!$8:$8,"&lt;="&amp;BR$9,conditions!$9:$9,"&gt;="&amp;BR$9))+IF(BR$9-1+SUMIFS(conditions!56:56,conditions!$8:$8,"&lt;="&amp;BR$9,conditions!$9:$9,"&gt;="&amp;BR$9)&gt;EOMONTH($U$9,11),(1+conditions!$U$34)*SUMIFS(36:36,$9:$9,"&gt;="&amp;$U$9,$9:$9,"&lt;="&amp;$U$9+BR$9-1+SUMIFS(conditions!56:56,conditions!$8:$8,"&lt;="&amp;BR$9,conditions!$9:$9,"&gt;="&amp;BR$9)-EOMONTH($U$9,11)),0))</f>
        <v>1573.2522000000006</v>
      </c>
      <c r="BS45" s="37">
        <f>IF(BS$9="",0,SUMIFS(36:36,$9:$9,"&gt;="&amp;BS$9,$9:$9,"&lt;="&amp;BS$9-1+SUMIFS(conditions!56:56,conditions!$8:$8,"&lt;="&amp;BS$9,conditions!$9:$9,"&gt;="&amp;BS$9))+IF(BS$9-1+SUMIFS(conditions!56:56,conditions!$8:$8,"&lt;="&amp;BS$9,conditions!$9:$9,"&gt;="&amp;BS$9)&gt;EOMONTH($U$9,11),(1+conditions!$U$34)*SUMIFS(36:36,$9:$9,"&gt;="&amp;$U$9,$9:$9,"&lt;="&amp;$U$9+BS$9-1+SUMIFS(conditions!56:56,conditions!$8:$8,"&lt;="&amp;BS$9,conditions!$9:$9,"&gt;="&amp;BS$9)-EOMONTH($U$9,11)),0))</f>
        <v>1540.4022000000004</v>
      </c>
      <c r="BT45" s="37">
        <f>IF(BT$9="",0,SUMIFS(36:36,$9:$9,"&gt;="&amp;BT$9,$9:$9,"&lt;="&amp;BT$9-1+SUMIFS(conditions!56:56,conditions!$8:$8,"&lt;="&amp;BT$9,conditions!$9:$9,"&gt;="&amp;BT$9))+IF(BT$9-1+SUMIFS(conditions!56:56,conditions!$8:$8,"&lt;="&amp;BT$9,conditions!$9:$9,"&gt;="&amp;BT$9)&gt;EOMONTH($U$9,11),(1+conditions!$U$34)*SUMIFS(36:36,$9:$9,"&gt;="&amp;$U$9,$9:$9,"&lt;="&amp;$U$9+BT$9-1+SUMIFS(conditions!56:56,conditions!$8:$8,"&lt;="&amp;BT$9,conditions!$9:$9,"&gt;="&amp;BT$9)-EOMONTH($U$9,11)),0))</f>
        <v>1533.5694000000005</v>
      </c>
      <c r="BU45" s="37">
        <f>IF(BU$9="",0,SUMIFS(36:36,$9:$9,"&gt;="&amp;BU$9,$9:$9,"&lt;="&amp;BU$9-1+SUMIFS(conditions!56:56,conditions!$8:$8,"&lt;="&amp;BU$9,conditions!$9:$9,"&gt;="&amp;BU$9))+IF(BU$9-1+SUMIFS(conditions!56:56,conditions!$8:$8,"&lt;="&amp;BU$9,conditions!$9:$9,"&gt;="&amp;BU$9)&gt;EOMONTH($U$9,11),(1+conditions!$U$34)*SUMIFS(36:36,$9:$9,"&gt;="&amp;$U$9,$9:$9,"&lt;="&amp;$U$9+BU$9-1+SUMIFS(conditions!56:56,conditions!$8:$8,"&lt;="&amp;BU$9,conditions!$9:$9,"&gt;="&amp;BU$9)-EOMONTH($U$9,11)),0))</f>
        <v>1526.7366000000004</v>
      </c>
      <c r="BV45" s="37">
        <f>IF(BV$9="",0,SUMIFS(36:36,$9:$9,"&gt;="&amp;BV$9,$9:$9,"&lt;="&amp;BV$9-1+SUMIFS(conditions!56:56,conditions!$8:$8,"&lt;="&amp;BV$9,conditions!$9:$9,"&gt;="&amp;BV$9))+IF(BV$9-1+SUMIFS(conditions!56:56,conditions!$8:$8,"&lt;="&amp;BV$9,conditions!$9:$9,"&gt;="&amp;BV$9)&gt;EOMONTH($U$9,11),(1+conditions!$U$34)*SUMIFS(36:36,$9:$9,"&gt;="&amp;$U$9,$9:$9,"&lt;="&amp;$U$9+BV$9-1+SUMIFS(conditions!56:56,conditions!$8:$8,"&lt;="&amp;BV$9,conditions!$9:$9,"&gt;="&amp;BV$9)-EOMONTH($U$9,11)),0))</f>
        <v>1519.9038000000005</v>
      </c>
      <c r="BW45" s="37">
        <f>IF(BW$9="",0,SUMIFS(36:36,$9:$9,"&gt;="&amp;BW$9,$9:$9,"&lt;="&amp;BW$9-1+SUMIFS(conditions!56:56,conditions!$8:$8,"&lt;="&amp;BW$9,conditions!$9:$9,"&gt;="&amp;BW$9))+IF(BW$9-1+SUMIFS(conditions!56:56,conditions!$8:$8,"&lt;="&amp;BW$9,conditions!$9:$9,"&gt;="&amp;BW$9)&gt;EOMONTH($U$9,11),(1+conditions!$U$34)*SUMIFS(36:36,$9:$9,"&gt;="&amp;$U$9,$9:$9,"&lt;="&amp;$U$9+BW$9-1+SUMIFS(conditions!56:56,conditions!$8:$8,"&lt;="&amp;BW$9,conditions!$9:$9,"&gt;="&amp;BW$9)-EOMONTH($U$9,11)),0))</f>
        <v>1513.0710000000006</v>
      </c>
      <c r="BX45" s="37">
        <f>IF(BX$9="",0,SUMIFS(36:36,$9:$9,"&gt;="&amp;BX$9,$9:$9,"&lt;="&amp;BX$9-1+SUMIFS(conditions!56:56,conditions!$8:$8,"&lt;="&amp;BX$9,conditions!$9:$9,"&gt;="&amp;BX$9))+IF(BX$9-1+SUMIFS(conditions!56:56,conditions!$8:$8,"&lt;="&amp;BX$9,conditions!$9:$9,"&gt;="&amp;BX$9)&gt;EOMONTH($U$9,11),(1+conditions!$U$34)*SUMIFS(36:36,$9:$9,"&gt;="&amp;$U$9,$9:$9,"&lt;="&amp;$U$9+BX$9-1+SUMIFS(conditions!56:56,conditions!$8:$8,"&lt;="&amp;BX$9,conditions!$9:$9,"&gt;="&amp;BX$9)-EOMONTH($U$9,11)),0))</f>
        <v>1539.0882000000006</v>
      </c>
      <c r="BY45" s="37">
        <f>IF(BY$9="",0,SUMIFS(36:36,$9:$9,"&gt;="&amp;BY$9,$9:$9,"&lt;="&amp;BY$9-1+SUMIFS(conditions!56:56,conditions!$8:$8,"&lt;="&amp;BY$9,conditions!$9:$9,"&gt;="&amp;BY$9))+IF(BY$9-1+SUMIFS(conditions!56:56,conditions!$8:$8,"&lt;="&amp;BY$9,conditions!$9:$9,"&gt;="&amp;BY$9)&gt;EOMONTH($U$9,11),(1+conditions!$U$34)*SUMIFS(36:36,$9:$9,"&gt;="&amp;$U$9,$9:$9,"&lt;="&amp;$U$9+BY$9-1+SUMIFS(conditions!56:56,conditions!$8:$8,"&lt;="&amp;BY$9,conditions!$9:$9,"&gt;="&amp;BY$9)-EOMONTH($U$9,11)),0))</f>
        <v>1539.0882000000006</v>
      </c>
      <c r="BZ45" s="37">
        <f>IF(BZ$9="",0,SUMIFS(36:36,$9:$9,"&gt;="&amp;BZ$9,$9:$9,"&lt;="&amp;BZ$9-1+SUMIFS(conditions!56:56,conditions!$8:$8,"&lt;="&amp;BZ$9,conditions!$9:$9,"&gt;="&amp;BZ$9))+IF(BZ$9-1+SUMIFS(conditions!56:56,conditions!$8:$8,"&lt;="&amp;BZ$9,conditions!$9:$9,"&gt;="&amp;BZ$9)&gt;EOMONTH($U$9,11),(1+conditions!$U$34)*SUMIFS(36:36,$9:$9,"&gt;="&amp;$U$9,$9:$9,"&lt;="&amp;$U$9+BZ$9-1+SUMIFS(conditions!56:56,conditions!$8:$8,"&lt;="&amp;BZ$9,conditions!$9:$9,"&gt;="&amp;BZ$9)-EOMONTH($U$9,11)),0))</f>
        <v>1506.2382000000007</v>
      </c>
      <c r="CA45" s="37">
        <f>IF(CA$9="",0,SUMIFS(36:36,$9:$9,"&gt;="&amp;CA$9,$9:$9,"&lt;="&amp;CA$9-1+SUMIFS(conditions!56:56,conditions!$8:$8,"&lt;="&amp;CA$9,conditions!$9:$9,"&gt;="&amp;CA$9))+IF(CA$9-1+SUMIFS(conditions!56:56,conditions!$8:$8,"&lt;="&amp;CA$9,conditions!$9:$9,"&gt;="&amp;CA$9)&gt;EOMONTH($U$9,11),(1+conditions!$U$34)*SUMIFS(36:36,$9:$9,"&gt;="&amp;$U$9,$9:$9,"&lt;="&amp;$U$9+CA$9-1+SUMIFS(conditions!56:56,conditions!$8:$8,"&lt;="&amp;CA$9,conditions!$9:$9,"&gt;="&amp;CA$9)-EOMONTH($U$9,11)),0))</f>
        <v>1499.4054000000008</v>
      </c>
      <c r="CB45" s="37">
        <f>IF(CB$9="",0,SUMIFS(36:36,$9:$9,"&gt;="&amp;CB$9,$9:$9,"&lt;="&amp;CB$9-1+SUMIFS(conditions!56:56,conditions!$8:$8,"&lt;="&amp;CB$9,conditions!$9:$9,"&gt;="&amp;CB$9))+IF(CB$9-1+SUMIFS(conditions!56:56,conditions!$8:$8,"&lt;="&amp;CB$9,conditions!$9:$9,"&gt;="&amp;CB$9)&gt;EOMONTH($U$9,11),(1+conditions!$U$34)*SUMIFS(36:36,$9:$9,"&gt;="&amp;$U$9,$9:$9,"&lt;="&amp;$U$9+CB$9-1+SUMIFS(conditions!56:56,conditions!$8:$8,"&lt;="&amp;CB$9,conditions!$9:$9,"&gt;="&amp;CB$9)-EOMONTH($U$9,11)),0))</f>
        <v>1492.5726000000006</v>
      </c>
      <c r="CC45" s="37">
        <f>IF(CC$9="",0,SUMIFS(36:36,$9:$9,"&gt;="&amp;CC$9,$9:$9,"&lt;="&amp;CC$9-1+SUMIFS(conditions!56:56,conditions!$8:$8,"&lt;="&amp;CC$9,conditions!$9:$9,"&gt;="&amp;CC$9))+IF(CC$9-1+SUMIFS(conditions!56:56,conditions!$8:$8,"&lt;="&amp;CC$9,conditions!$9:$9,"&gt;="&amp;CC$9)&gt;EOMONTH($U$9,11),(1+conditions!$U$34)*SUMIFS(36:36,$9:$9,"&gt;="&amp;$U$9,$9:$9,"&lt;="&amp;$U$9+CC$9-1+SUMIFS(conditions!56:56,conditions!$8:$8,"&lt;="&amp;CC$9,conditions!$9:$9,"&gt;="&amp;CC$9)-EOMONTH($U$9,11)),0))</f>
        <v>1485.7398000000007</v>
      </c>
      <c r="CD45" s="37">
        <f>IF(CD$9="",0,SUMIFS(36:36,$9:$9,"&gt;="&amp;CD$9,$9:$9,"&lt;="&amp;CD$9-1+SUMIFS(conditions!56:56,conditions!$8:$8,"&lt;="&amp;CD$9,conditions!$9:$9,"&gt;="&amp;CD$9))+IF(CD$9-1+SUMIFS(conditions!56:56,conditions!$8:$8,"&lt;="&amp;CD$9,conditions!$9:$9,"&gt;="&amp;CD$9)&gt;EOMONTH($U$9,11),(1+conditions!$U$34)*SUMIFS(36:36,$9:$9,"&gt;="&amp;$U$9,$9:$9,"&lt;="&amp;$U$9+CD$9-1+SUMIFS(conditions!56:56,conditions!$8:$8,"&lt;="&amp;CD$9,conditions!$9:$9,"&gt;="&amp;CD$9)-EOMONTH($U$9,11)),0))</f>
        <v>1478.9070000000006</v>
      </c>
      <c r="CE45" s="37">
        <f>IF(CE$9="",0,SUMIFS(36:36,$9:$9,"&gt;="&amp;CE$9,$9:$9,"&lt;="&amp;CE$9-1+SUMIFS(conditions!56:56,conditions!$8:$8,"&lt;="&amp;CE$9,conditions!$9:$9,"&gt;="&amp;CE$9))+IF(CE$9-1+SUMIFS(conditions!56:56,conditions!$8:$8,"&lt;="&amp;CE$9,conditions!$9:$9,"&gt;="&amp;CE$9)&gt;EOMONTH($U$9,11),(1+conditions!$U$34)*SUMIFS(36:36,$9:$9,"&gt;="&amp;$U$9,$9:$9,"&lt;="&amp;$U$9+CE$9-1+SUMIFS(conditions!56:56,conditions!$8:$8,"&lt;="&amp;CE$9,conditions!$9:$9,"&gt;="&amp;CE$9)-EOMONTH($U$9,11)),0))</f>
        <v>1504.9242000000006</v>
      </c>
      <c r="CF45" s="37">
        <f>IF(CF$9="",0,SUMIFS(36:36,$9:$9,"&gt;="&amp;CF$9,$9:$9,"&lt;="&amp;CF$9-1+SUMIFS(conditions!56:56,conditions!$8:$8,"&lt;="&amp;CF$9,conditions!$9:$9,"&gt;="&amp;CF$9))+IF(CF$9-1+SUMIFS(conditions!56:56,conditions!$8:$8,"&lt;="&amp;CF$9,conditions!$9:$9,"&gt;="&amp;CF$9)&gt;EOMONTH($U$9,11),(1+conditions!$U$34)*SUMIFS(36:36,$9:$9,"&gt;="&amp;$U$9,$9:$9,"&lt;="&amp;$U$9+CF$9-1+SUMIFS(conditions!56:56,conditions!$8:$8,"&lt;="&amp;CF$9,conditions!$9:$9,"&gt;="&amp;CF$9)-EOMONTH($U$9,11)),0))</f>
        <v>1504.9242000000006</v>
      </c>
      <c r="CG45" s="37">
        <f>IF(CG$9="",0,SUMIFS(36:36,$9:$9,"&gt;="&amp;CG$9,$9:$9,"&lt;="&amp;CG$9-1+SUMIFS(conditions!56:56,conditions!$8:$8,"&lt;="&amp;CG$9,conditions!$9:$9,"&gt;="&amp;CG$9))+IF(CG$9-1+SUMIFS(conditions!56:56,conditions!$8:$8,"&lt;="&amp;CG$9,conditions!$9:$9,"&gt;="&amp;CG$9)&gt;EOMONTH($U$9,11),(1+conditions!$U$34)*SUMIFS(36:36,$9:$9,"&gt;="&amp;$U$9,$9:$9,"&lt;="&amp;$U$9+CG$9-1+SUMIFS(conditions!56:56,conditions!$8:$8,"&lt;="&amp;CG$9,conditions!$9:$9,"&gt;="&amp;CG$9)-EOMONTH($U$9,11)),0))</f>
        <v>1483.0242000000005</v>
      </c>
      <c r="CH45" s="37">
        <f>IF(CH$9="",0,SUMIFS(36:36,$9:$9,"&gt;="&amp;CH$9,$9:$9,"&lt;="&amp;CH$9-1+SUMIFS(conditions!56:56,conditions!$8:$8,"&lt;="&amp;CH$9,conditions!$9:$9,"&gt;="&amp;CH$9))+IF(CH$9-1+SUMIFS(conditions!56:56,conditions!$8:$8,"&lt;="&amp;CH$9,conditions!$9:$9,"&gt;="&amp;CH$9)&gt;EOMONTH($U$9,11),(1+conditions!$U$34)*SUMIFS(36:36,$9:$9,"&gt;="&amp;$U$9,$9:$9,"&lt;="&amp;$U$9+CH$9-1+SUMIFS(conditions!56:56,conditions!$8:$8,"&lt;="&amp;CH$9,conditions!$9:$9,"&gt;="&amp;CH$9)-EOMONTH($U$9,11)),0))</f>
        <v>1488.4422600000005</v>
      </c>
      <c r="CI45" s="37">
        <f>IF(CI$9="",0,SUMIFS(36:36,$9:$9,"&gt;="&amp;CI$9,$9:$9,"&lt;="&amp;CI$9-1+SUMIFS(conditions!56:56,conditions!$8:$8,"&lt;="&amp;CI$9,conditions!$9:$9,"&gt;="&amp;CI$9))+IF(CI$9-1+SUMIFS(conditions!56:56,conditions!$8:$8,"&lt;="&amp;CI$9,conditions!$9:$9,"&gt;="&amp;CI$9)&gt;EOMONTH($U$9,11),(1+conditions!$U$34)*SUMIFS(36:36,$9:$9,"&gt;="&amp;$U$9,$9:$9,"&lt;="&amp;$U$9+CI$9-1+SUMIFS(conditions!56:56,conditions!$8:$8,"&lt;="&amp;CI$9,conditions!$9:$9,"&gt;="&amp;CI$9)-EOMONTH($U$9,11)),0))</f>
        <v>1493.8603200000007</v>
      </c>
      <c r="CJ45" s="37">
        <f>IF(CJ$9="",0,SUMIFS(36:36,$9:$9,"&gt;="&amp;CJ$9,$9:$9,"&lt;="&amp;CJ$9-1+SUMIFS(conditions!56:56,conditions!$8:$8,"&lt;="&amp;CJ$9,conditions!$9:$9,"&gt;="&amp;CJ$9))+IF(CJ$9-1+SUMIFS(conditions!56:56,conditions!$8:$8,"&lt;="&amp;CJ$9,conditions!$9:$9,"&gt;="&amp;CJ$9)&gt;EOMONTH($U$9,11),(1+conditions!$U$34)*SUMIFS(36:36,$9:$9,"&gt;="&amp;$U$9,$9:$9,"&lt;="&amp;$U$9+CJ$9-1+SUMIFS(conditions!56:56,conditions!$8:$8,"&lt;="&amp;CJ$9,conditions!$9:$9,"&gt;="&amp;CJ$9)-EOMONTH($U$9,11)),0))</f>
        <v>1499.2783800000007</v>
      </c>
      <c r="CK45" s="37">
        <f>IF(CK$9="",0,SUMIFS(36:36,$9:$9,"&gt;="&amp;CK$9,$9:$9,"&lt;="&amp;CK$9-1+SUMIFS(conditions!56:56,conditions!$8:$8,"&lt;="&amp;CK$9,conditions!$9:$9,"&gt;="&amp;CK$9))+IF(CK$9-1+SUMIFS(conditions!56:56,conditions!$8:$8,"&lt;="&amp;CK$9,conditions!$9:$9,"&gt;="&amp;CK$9)&gt;EOMONTH($U$9,11),(1+conditions!$U$34)*SUMIFS(36:36,$9:$9,"&gt;="&amp;$U$9,$9:$9,"&lt;="&amp;$U$9+CK$9-1+SUMIFS(conditions!56:56,conditions!$8:$8,"&lt;="&amp;CK$9,conditions!$9:$9,"&gt;="&amp;CK$9)-EOMONTH($U$9,11)),0))</f>
        <v>1504.6964400000006</v>
      </c>
      <c r="CL45" s="37">
        <f>IF(CL$9="",0,SUMIFS(36:36,$9:$9,"&gt;="&amp;CL$9,$9:$9,"&lt;="&amp;CL$9-1+SUMIFS(conditions!56:56,conditions!$8:$8,"&lt;="&amp;CL$9,conditions!$9:$9,"&gt;="&amp;CL$9))+IF(CL$9-1+SUMIFS(conditions!56:56,conditions!$8:$8,"&lt;="&amp;CL$9,conditions!$9:$9,"&gt;="&amp;CL$9)&gt;EOMONTH($U$9,11),(1+conditions!$U$34)*SUMIFS(36:36,$9:$9,"&gt;="&amp;$U$9,$9:$9,"&lt;="&amp;$U$9+CL$9-1+SUMIFS(conditions!56:56,conditions!$8:$8,"&lt;="&amp;CL$9,conditions!$9:$9,"&gt;="&amp;CL$9)-EOMONTH($U$9,11)),0))</f>
        <v>1532.0145000000007</v>
      </c>
      <c r="CM45" s="37">
        <f>IF(CM$9="",0,SUMIFS(36:36,$9:$9,"&gt;="&amp;CM$9,$9:$9,"&lt;="&amp;CM$9-1+SUMIFS(conditions!56:56,conditions!$8:$8,"&lt;="&amp;CM$9,conditions!$9:$9,"&gt;="&amp;CM$9))+IF(CM$9-1+SUMIFS(conditions!56:56,conditions!$8:$8,"&lt;="&amp;CM$9,conditions!$9:$9,"&gt;="&amp;CM$9)&gt;EOMONTH($U$9,11),(1+conditions!$U$34)*SUMIFS(36:36,$9:$9,"&gt;="&amp;$U$9,$9:$9,"&lt;="&amp;$U$9+CM$9-1+SUMIFS(conditions!56:56,conditions!$8:$8,"&lt;="&amp;CM$9,conditions!$9:$9,"&gt;="&amp;CM$9)-EOMONTH($U$9,11)),0))</f>
        <v>1532.0145000000007</v>
      </c>
      <c r="CN45" s="37">
        <f>IF(CN$9="",0,SUMIFS(36:36,$9:$9,"&gt;="&amp;CN$9,$9:$9,"&lt;="&amp;CN$9-1+SUMIFS(conditions!56:56,conditions!$8:$8,"&lt;="&amp;CN$9,conditions!$9:$9,"&gt;="&amp;CN$9))+IF(CN$9-1+SUMIFS(conditions!56:56,conditions!$8:$8,"&lt;="&amp;CN$9,conditions!$9:$9,"&gt;="&amp;CN$9)&gt;EOMONTH($U$9,11),(1+conditions!$U$34)*SUMIFS(36:36,$9:$9,"&gt;="&amp;$U$9,$9:$9,"&lt;="&amp;$U$9+CN$9-1+SUMIFS(conditions!56:56,conditions!$8:$8,"&lt;="&amp;CN$9,conditions!$9:$9,"&gt;="&amp;CN$9)-EOMONTH($U$9,11)),0))</f>
        <v>1510.1145000000006</v>
      </c>
      <c r="CO45" s="37">
        <f>IF(CO$9="",0,SUMIFS(36:36,$9:$9,"&gt;="&amp;CO$9,$9:$9,"&lt;="&amp;CO$9-1+SUMIFS(conditions!56:56,conditions!$8:$8,"&lt;="&amp;CO$9,conditions!$9:$9,"&gt;="&amp;CO$9))+IF(CO$9-1+SUMIFS(conditions!56:56,conditions!$8:$8,"&lt;="&amp;CO$9,conditions!$9:$9,"&gt;="&amp;CO$9)&gt;EOMONTH($U$9,11),(1+conditions!$U$34)*SUMIFS(36:36,$9:$9,"&gt;="&amp;$U$9,$9:$9,"&lt;="&amp;$U$9+CO$9-1+SUMIFS(conditions!56:56,conditions!$8:$8,"&lt;="&amp;CO$9,conditions!$9:$9,"&gt;="&amp;CO$9)-EOMONTH($U$9,11)),0))</f>
        <v>1515.5325600000008</v>
      </c>
      <c r="CP45" s="37">
        <f>IF(CP$9="",0,SUMIFS(36:36,$9:$9,"&gt;="&amp;CP$9,$9:$9,"&lt;="&amp;CP$9-1+SUMIFS(conditions!56:56,conditions!$8:$8,"&lt;="&amp;CP$9,conditions!$9:$9,"&gt;="&amp;CP$9))+IF(CP$9-1+SUMIFS(conditions!56:56,conditions!$8:$8,"&lt;="&amp;CP$9,conditions!$9:$9,"&gt;="&amp;CP$9)&gt;EOMONTH($U$9,11),(1+conditions!$U$34)*SUMIFS(36:36,$9:$9,"&gt;="&amp;$U$9,$9:$9,"&lt;="&amp;$U$9+CP$9-1+SUMIFS(conditions!56:56,conditions!$8:$8,"&lt;="&amp;CP$9,conditions!$9:$9,"&gt;="&amp;CP$9)-EOMONTH($U$9,11)),0))</f>
        <v>1520.9506200000008</v>
      </c>
      <c r="CQ45" s="37">
        <f>IF(CQ$9="",0,SUMIFS(36:36,$9:$9,"&gt;="&amp;CQ$9,$9:$9,"&lt;="&amp;CQ$9-1+SUMIFS(conditions!56:56,conditions!$8:$8,"&lt;="&amp;CQ$9,conditions!$9:$9,"&gt;="&amp;CQ$9))+IF(CQ$9-1+SUMIFS(conditions!56:56,conditions!$8:$8,"&lt;="&amp;CQ$9,conditions!$9:$9,"&gt;="&amp;CQ$9)&gt;EOMONTH($U$9,11),(1+conditions!$U$34)*SUMIFS(36:36,$9:$9,"&gt;="&amp;$U$9,$9:$9,"&lt;="&amp;$U$9+CQ$9-1+SUMIFS(conditions!56:56,conditions!$8:$8,"&lt;="&amp;CQ$9,conditions!$9:$9,"&gt;="&amp;CQ$9)-EOMONTH($U$9,11)),0))</f>
        <v>1526.3686800000007</v>
      </c>
      <c r="CR45" s="37">
        <f>IF(CR$9="",0,SUMIFS(36:36,$9:$9,"&gt;="&amp;CR$9,$9:$9,"&lt;="&amp;CR$9-1+SUMIFS(conditions!56:56,conditions!$8:$8,"&lt;="&amp;CR$9,conditions!$9:$9,"&gt;="&amp;CR$9))+IF(CR$9-1+SUMIFS(conditions!56:56,conditions!$8:$8,"&lt;="&amp;CR$9,conditions!$9:$9,"&gt;="&amp;CR$9)&gt;EOMONTH($U$9,11),(1+conditions!$U$34)*SUMIFS(36:36,$9:$9,"&gt;="&amp;$U$9,$9:$9,"&lt;="&amp;$U$9+CR$9-1+SUMIFS(conditions!56:56,conditions!$8:$8,"&lt;="&amp;CR$9,conditions!$9:$9,"&gt;="&amp;CR$9)-EOMONTH($U$9,11)),0))</f>
        <v>1531.7867400000007</v>
      </c>
      <c r="CS45" s="37">
        <f>IF(CS$9="",0,SUMIFS(36:36,$9:$9,"&gt;="&amp;CS$9,$9:$9,"&lt;="&amp;CS$9-1+SUMIFS(conditions!56:56,conditions!$8:$8,"&lt;="&amp;CS$9,conditions!$9:$9,"&gt;="&amp;CS$9))+IF(CS$9-1+SUMIFS(conditions!56:56,conditions!$8:$8,"&lt;="&amp;CS$9,conditions!$9:$9,"&gt;="&amp;CS$9)&gt;EOMONTH($U$9,11),(1+conditions!$U$34)*SUMIFS(36:36,$9:$9,"&gt;="&amp;$U$9,$9:$9,"&lt;="&amp;$U$9+CS$9-1+SUMIFS(conditions!56:56,conditions!$8:$8,"&lt;="&amp;CS$9,conditions!$9:$9,"&gt;="&amp;CS$9)-EOMONTH($U$9,11)),0))</f>
        <v>1559.1048000000008</v>
      </c>
      <c r="CT45" s="37">
        <f>IF(CT$9="",0,SUMIFS(36:36,$9:$9,"&gt;="&amp;CT$9,$9:$9,"&lt;="&amp;CT$9-1+SUMIFS(conditions!56:56,conditions!$8:$8,"&lt;="&amp;CT$9,conditions!$9:$9,"&gt;="&amp;CT$9))+IF(CT$9-1+SUMIFS(conditions!56:56,conditions!$8:$8,"&lt;="&amp;CT$9,conditions!$9:$9,"&gt;="&amp;CT$9)&gt;EOMONTH($U$9,11),(1+conditions!$U$34)*SUMIFS(36:36,$9:$9,"&gt;="&amp;$U$9,$9:$9,"&lt;="&amp;$U$9+CT$9-1+SUMIFS(conditions!56:56,conditions!$8:$8,"&lt;="&amp;CT$9,conditions!$9:$9,"&gt;="&amp;CT$9)-EOMONTH($U$9,11)),0))</f>
        <v>1559.1048000000008</v>
      </c>
      <c r="CU45" s="37">
        <f>IF(CU$9="",0,SUMIFS(36:36,$9:$9,"&gt;="&amp;CU$9,$9:$9,"&lt;="&amp;CU$9-1+SUMIFS(conditions!56:56,conditions!$8:$8,"&lt;="&amp;CU$9,conditions!$9:$9,"&gt;="&amp;CU$9))+IF(CU$9-1+SUMIFS(conditions!56:56,conditions!$8:$8,"&lt;="&amp;CU$9,conditions!$9:$9,"&gt;="&amp;CU$9)&gt;EOMONTH($U$9,11),(1+conditions!$U$34)*SUMIFS(36:36,$9:$9,"&gt;="&amp;$U$9,$9:$9,"&lt;="&amp;$U$9+CU$9-1+SUMIFS(conditions!56:56,conditions!$8:$8,"&lt;="&amp;CU$9,conditions!$9:$9,"&gt;="&amp;CU$9)-EOMONTH($U$9,11)),0))</f>
        <v>1537.2048000000009</v>
      </c>
      <c r="CV45" s="37">
        <f>IF(CV$9="",0,SUMIFS(36:36,$9:$9,"&gt;="&amp;CV$9,$9:$9,"&lt;="&amp;CV$9-1+SUMIFS(conditions!56:56,conditions!$8:$8,"&lt;="&amp;CV$9,conditions!$9:$9,"&gt;="&amp;CV$9))+IF(CV$9-1+SUMIFS(conditions!56:56,conditions!$8:$8,"&lt;="&amp;CV$9,conditions!$9:$9,"&gt;="&amp;CV$9)&gt;EOMONTH($U$9,11),(1+conditions!$U$34)*SUMIFS(36:36,$9:$9,"&gt;="&amp;$U$9,$9:$9,"&lt;="&amp;$U$9+CV$9-1+SUMIFS(conditions!56:56,conditions!$8:$8,"&lt;="&amp;CV$9,conditions!$9:$9,"&gt;="&amp;CV$9)-EOMONTH($U$9,11)),0))</f>
        <v>1542.6228600000009</v>
      </c>
      <c r="CW45" s="37">
        <f>IF(CW$9="",0,SUMIFS(36:36,$9:$9,"&gt;="&amp;CW$9,$9:$9,"&lt;="&amp;CW$9-1+SUMIFS(conditions!56:56,conditions!$8:$8,"&lt;="&amp;CW$9,conditions!$9:$9,"&gt;="&amp;CW$9))+IF(CW$9-1+SUMIFS(conditions!56:56,conditions!$8:$8,"&lt;="&amp;CW$9,conditions!$9:$9,"&gt;="&amp;CW$9)&gt;EOMONTH($U$9,11),(1+conditions!$U$34)*SUMIFS(36:36,$9:$9,"&gt;="&amp;$U$9,$9:$9,"&lt;="&amp;$U$9+CW$9-1+SUMIFS(conditions!56:56,conditions!$8:$8,"&lt;="&amp;CW$9,conditions!$9:$9,"&gt;="&amp;CW$9)-EOMONTH($U$9,11)),0))</f>
        <v>1548.0409200000008</v>
      </c>
      <c r="CX45" s="37">
        <f>IF(CX$9="",0,SUMIFS(36:36,$9:$9,"&gt;="&amp;CX$9,$9:$9,"&lt;="&amp;CX$9-1+SUMIFS(conditions!56:56,conditions!$8:$8,"&lt;="&amp;CX$9,conditions!$9:$9,"&gt;="&amp;CX$9))+IF(CX$9-1+SUMIFS(conditions!56:56,conditions!$8:$8,"&lt;="&amp;CX$9,conditions!$9:$9,"&gt;="&amp;CX$9)&gt;EOMONTH($U$9,11),(1+conditions!$U$34)*SUMIFS(36:36,$9:$9,"&gt;="&amp;$U$9,$9:$9,"&lt;="&amp;$U$9+CX$9-1+SUMIFS(conditions!56:56,conditions!$8:$8,"&lt;="&amp;CX$9,conditions!$9:$9,"&gt;="&amp;CX$9)-EOMONTH($U$9,11)),0))</f>
        <v>1553.4589800000008</v>
      </c>
      <c r="CY45" s="37">
        <f>IF(CY$9="",0,SUMIFS(36:36,$9:$9,"&gt;="&amp;CY$9,$9:$9,"&lt;="&amp;CY$9-1+SUMIFS(conditions!56:56,conditions!$8:$8,"&lt;="&amp;CY$9,conditions!$9:$9,"&gt;="&amp;CY$9))+IF(CY$9-1+SUMIFS(conditions!56:56,conditions!$8:$8,"&lt;="&amp;CY$9,conditions!$9:$9,"&gt;="&amp;CY$9)&gt;EOMONTH($U$9,11),(1+conditions!$U$34)*SUMIFS(36:36,$9:$9,"&gt;="&amp;$U$9,$9:$9,"&lt;="&amp;$U$9+CY$9-1+SUMIFS(conditions!56:56,conditions!$8:$8,"&lt;="&amp;CY$9,conditions!$9:$9,"&gt;="&amp;CY$9)-EOMONTH($U$9,11)),0))</f>
        <v>1558.8770400000008</v>
      </c>
      <c r="CZ45" s="37">
        <f>IF(CZ$9="",0,SUMIFS(36:36,$9:$9,"&gt;="&amp;CZ$9,$9:$9,"&lt;="&amp;CZ$9-1+SUMIFS(conditions!56:56,conditions!$8:$8,"&lt;="&amp;CZ$9,conditions!$9:$9,"&gt;="&amp;CZ$9))+IF(CZ$9-1+SUMIFS(conditions!56:56,conditions!$8:$8,"&lt;="&amp;CZ$9,conditions!$9:$9,"&gt;="&amp;CZ$9)&gt;EOMONTH($U$9,11),(1+conditions!$U$34)*SUMIFS(36:36,$9:$9,"&gt;="&amp;$U$9,$9:$9,"&lt;="&amp;$U$9+CZ$9-1+SUMIFS(conditions!56:56,conditions!$8:$8,"&lt;="&amp;CZ$9,conditions!$9:$9,"&gt;="&amp;CZ$9)-EOMONTH($U$9,11)),0))</f>
        <v>1586.1951000000008</v>
      </c>
      <c r="DA45" s="37">
        <f>IF(DA$9="",0,SUMIFS(36:36,$9:$9,"&gt;="&amp;DA$9,$9:$9,"&lt;="&amp;DA$9-1+SUMIFS(conditions!56:56,conditions!$8:$8,"&lt;="&amp;DA$9,conditions!$9:$9,"&gt;="&amp;DA$9))+IF(DA$9-1+SUMIFS(conditions!56:56,conditions!$8:$8,"&lt;="&amp;DA$9,conditions!$9:$9,"&gt;="&amp;DA$9)&gt;EOMONTH($U$9,11),(1+conditions!$U$34)*SUMIFS(36:36,$9:$9,"&gt;="&amp;$U$9,$9:$9,"&lt;="&amp;$U$9+DA$9-1+SUMIFS(conditions!56:56,conditions!$8:$8,"&lt;="&amp;DA$9,conditions!$9:$9,"&gt;="&amp;DA$9)-EOMONTH($U$9,11)),0))</f>
        <v>1586.1951000000008</v>
      </c>
      <c r="DB45" s="37">
        <f>IF(DB$9="",0,SUMIFS(36:36,$9:$9,"&gt;="&amp;DB$9,$9:$9,"&lt;="&amp;DB$9-1+SUMIFS(conditions!56:56,conditions!$8:$8,"&lt;="&amp;DB$9,conditions!$9:$9,"&gt;="&amp;DB$9))+IF(DB$9-1+SUMIFS(conditions!56:56,conditions!$8:$8,"&lt;="&amp;DB$9,conditions!$9:$9,"&gt;="&amp;DB$9)&gt;EOMONTH($U$9,11),(1+conditions!$U$34)*SUMIFS(36:36,$9:$9,"&gt;="&amp;$U$9,$9:$9,"&lt;="&amp;$U$9+DB$9-1+SUMIFS(conditions!56:56,conditions!$8:$8,"&lt;="&amp;DB$9,conditions!$9:$9,"&gt;="&amp;DB$9)-EOMONTH($U$9,11)),0))</f>
        <v>1564.2951000000007</v>
      </c>
      <c r="DC45" s="37">
        <f>IF(DC$9="",0,SUMIFS(36:36,$9:$9,"&gt;="&amp;DC$9,$9:$9,"&lt;="&amp;DC$9-1+SUMIFS(conditions!56:56,conditions!$8:$8,"&lt;="&amp;DC$9,conditions!$9:$9,"&gt;="&amp;DC$9))+IF(DC$9-1+SUMIFS(conditions!56:56,conditions!$8:$8,"&lt;="&amp;DC$9,conditions!$9:$9,"&gt;="&amp;DC$9)&gt;EOMONTH($U$9,11),(1+conditions!$U$34)*SUMIFS(36:36,$9:$9,"&gt;="&amp;$U$9,$9:$9,"&lt;="&amp;$U$9+DC$9-1+SUMIFS(conditions!56:56,conditions!$8:$8,"&lt;="&amp;DC$9,conditions!$9:$9,"&gt;="&amp;DC$9)-EOMONTH($U$9,11)),0))</f>
        <v>1569.7131600000007</v>
      </c>
      <c r="DD45" s="37">
        <f>IF(DD$9="",0,SUMIFS(36:36,$9:$9,"&gt;="&amp;DD$9,$9:$9,"&lt;="&amp;DD$9-1+SUMIFS(conditions!56:56,conditions!$8:$8,"&lt;="&amp;DD$9,conditions!$9:$9,"&gt;="&amp;DD$9))+IF(DD$9-1+SUMIFS(conditions!56:56,conditions!$8:$8,"&lt;="&amp;DD$9,conditions!$9:$9,"&gt;="&amp;DD$9)&gt;EOMONTH($U$9,11),(1+conditions!$U$34)*SUMIFS(36:36,$9:$9,"&gt;="&amp;$U$9,$9:$9,"&lt;="&amp;$U$9+DD$9-1+SUMIFS(conditions!56:56,conditions!$8:$8,"&lt;="&amp;DD$9,conditions!$9:$9,"&gt;="&amp;DD$9)-EOMONTH($U$9,11)),0))</f>
        <v>1575.1312200000009</v>
      </c>
      <c r="DE45" s="37">
        <f>IF(DE$9="",0,SUMIFS(36:36,$9:$9,"&gt;="&amp;DE$9,$9:$9,"&lt;="&amp;DE$9-1+SUMIFS(conditions!56:56,conditions!$8:$8,"&lt;="&amp;DE$9,conditions!$9:$9,"&gt;="&amp;DE$9))+IF(DE$9-1+SUMIFS(conditions!56:56,conditions!$8:$8,"&lt;="&amp;DE$9,conditions!$9:$9,"&gt;="&amp;DE$9)&gt;EOMONTH($U$9,11),(1+conditions!$U$34)*SUMIFS(36:36,$9:$9,"&gt;="&amp;$U$9,$9:$9,"&lt;="&amp;$U$9+DE$9-1+SUMIFS(conditions!56:56,conditions!$8:$8,"&lt;="&amp;DE$9,conditions!$9:$9,"&gt;="&amp;DE$9)-EOMONTH($U$9,11)),0))</f>
        <v>1580.5492800000009</v>
      </c>
      <c r="DF45" s="37">
        <f>IF(DF$9="",0,SUMIFS(36:36,$9:$9,"&gt;="&amp;DF$9,$9:$9,"&lt;="&amp;DF$9-1+SUMIFS(conditions!56:56,conditions!$8:$8,"&lt;="&amp;DF$9,conditions!$9:$9,"&gt;="&amp;DF$9))+IF(DF$9-1+SUMIFS(conditions!56:56,conditions!$8:$8,"&lt;="&amp;DF$9,conditions!$9:$9,"&gt;="&amp;DF$9)&gt;EOMONTH($U$9,11),(1+conditions!$U$34)*SUMIFS(36:36,$9:$9,"&gt;="&amp;$U$9,$9:$9,"&lt;="&amp;$U$9+DF$9-1+SUMIFS(conditions!56:56,conditions!$8:$8,"&lt;="&amp;DF$9,conditions!$9:$9,"&gt;="&amp;DF$9)-EOMONTH($U$9,11)),0))</f>
        <v>1585.9673400000008</v>
      </c>
      <c r="DG45" s="37">
        <f>IF(DG$9="",0,SUMIFS(36:36,$9:$9,"&gt;="&amp;DG$9,$9:$9,"&lt;="&amp;DG$9-1+SUMIFS(conditions!56:56,conditions!$8:$8,"&lt;="&amp;DG$9,conditions!$9:$9,"&gt;="&amp;DG$9))+IF(DG$9-1+SUMIFS(conditions!56:56,conditions!$8:$8,"&lt;="&amp;DG$9,conditions!$9:$9,"&gt;="&amp;DG$9)&gt;EOMONTH($U$9,11),(1+conditions!$U$34)*SUMIFS(36:36,$9:$9,"&gt;="&amp;$U$9,$9:$9,"&lt;="&amp;$U$9+DG$9-1+SUMIFS(conditions!56:56,conditions!$8:$8,"&lt;="&amp;DG$9,conditions!$9:$9,"&gt;="&amp;DG$9)-EOMONTH($U$9,11)),0))</f>
        <v>1613.2854000000009</v>
      </c>
      <c r="DH45" s="37">
        <f>IF(DH$9="",0,SUMIFS(36:36,$9:$9,"&gt;="&amp;DH$9,$9:$9,"&lt;="&amp;DH$9-1+SUMIFS(conditions!56:56,conditions!$8:$8,"&lt;="&amp;DH$9,conditions!$9:$9,"&gt;="&amp;DH$9))+IF(DH$9-1+SUMIFS(conditions!56:56,conditions!$8:$8,"&lt;="&amp;DH$9,conditions!$9:$9,"&gt;="&amp;DH$9)&gt;EOMONTH($U$9,11),(1+conditions!$U$34)*SUMIFS(36:36,$9:$9,"&gt;="&amp;$U$9,$9:$9,"&lt;="&amp;$U$9+DH$9-1+SUMIFS(conditions!56:56,conditions!$8:$8,"&lt;="&amp;DH$9,conditions!$9:$9,"&gt;="&amp;DH$9)-EOMONTH($U$9,11)),0))</f>
        <v>1613.2854000000009</v>
      </c>
      <c r="DI45" s="37">
        <f>IF(DI$9="",0,SUMIFS(36:36,$9:$9,"&gt;="&amp;DI$9,$9:$9,"&lt;="&amp;DI$9-1+SUMIFS(conditions!56:56,conditions!$8:$8,"&lt;="&amp;DI$9,conditions!$9:$9,"&gt;="&amp;DI$9))+IF(DI$9-1+SUMIFS(conditions!56:56,conditions!$8:$8,"&lt;="&amp;DI$9,conditions!$9:$9,"&gt;="&amp;DI$9)&gt;EOMONTH($U$9,11),(1+conditions!$U$34)*SUMIFS(36:36,$9:$9,"&gt;="&amp;$U$9,$9:$9,"&lt;="&amp;$U$9+DI$9-1+SUMIFS(conditions!56:56,conditions!$8:$8,"&lt;="&amp;DI$9,conditions!$9:$9,"&gt;="&amp;DI$9)-EOMONTH($U$9,11)),0))</f>
        <v>1591.3854000000008</v>
      </c>
      <c r="DJ45" s="37">
        <f>IF(DJ$9="",0,SUMIFS(36:36,$9:$9,"&gt;="&amp;DJ$9,$9:$9,"&lt;="&amp;DJ$9-1+SUMIFS(conditions!56:56,conditions!$8:$8,"&lt;="&amp;DJ$9,conditions!$9:$9,"&gt;="&amp;DJ$9))+IF(DJ$9-1+SUMIFS(conditions!56:56,conditions!$8:$8,"&lt;="&amp;DJ$9,conditions!$9:$9,"&gt;="&amp;DJ$9)&gt;EOMONTH($U$9,11),(1+conditions!$U$34)*SUMIFS(36:36,$9:$9,"&gt;="&amp;$U$9,$9:$9,"&lt;="&amp;$U$9+DJ$9-1+SUMIFS(conditions!56:56,conditions!$8:$8,"&lt;="&amp;DJ$9,conditions!$9:$9,"&gt;="&amp;DJ$9)-EOMONTH($U$9,11)),0))</f>
        <v>1597.022460000001</v>
      </c>
      <c r="DK45" s="37">
        <f>IF(DK$9="",0,SUMIFS(36:36,$9:$9,"&gt;="&amp;DK$9,$9:$9,"&lt;="&amp;DK$9-1+SUMIFS(conditions!56:56,conditions!$8:$8,"&lt;="&amp;DK$9,conditions!$9:$9,"&gt;="&amp;DK$9))+IF(DK$9-1+SUMIFS(conditions!56:56,conditions!$8:$8,"&lt;="&amp;DK$9,conditions!$9:$9,"&gt;="&amp;DK$9)&gt;EOMONTH($U$9,11),(1+conditions!$U$34)*SUMIFS(36:36,$9:$9,"&gt;="&amp;$U$9,$9:$9,"&lt;="&amp;$U$9+DK$9-1+SUMIFS(conditions!56:56,conditions!$8:$8,"&lt;="&amp;DK$9,conditions!$9:$9,"&gt;="&amp;DK$9)-EOMONTH($U$9,11)),0))</f>
        <v>1602.6595200000011</v>
      </c>
      <c r="DL45" s="37">
        <f>IF(DL$9="",0,SUMIFS(36:36,$9:$9,"&gt;="&amp;DL$9,$9:$9,"&lt;="&amp;DL$9-1+SUMIFS(conditions!56:56,conditions!$8:$8,"&lt;="&amp;DL$9,conditions!$9:$9,"&gt;="&amp;DL$9))+IF(DL$9-1+SUMIFS(conditions!56:56,conditions!$8:$8,"&lt;="&amp;DL$9,conditions!$9:$9,"&gt;="&amp;DL$9)&gt;EOMONTH($U$9,11),(1+conditions!$U$34)*SUMIFS(36:36,$9:$9,"&gt;="&amp;$U$9,$9:$9,"&lt;="&amp;$U$9+DL$9-1+SUMIFS(conditions!56:56,conditions!$8:$8,"&lt;="&amp;DL$9,conditions!$9:$9,"&gt;="&amp;DL$9)-EOMONTH($U$9,11)),0))</f>
        <v>1611.2560365000011</v>
      </c>
      <c r="DM45" s="37">
        <f>IF(DM$9="",0,SUMIFS(36:36,$9:$9,"&gt;="&amp;DM$9,$9:$9,"&lt;="&amp;DM$9-1+SUMIFS(conditions!56:56,conditions!$8:$8,"&lt;="&amp;DM$9,conditions!$9:$9,"&gt;="&amp;DM$9))+IF(DM$9-1+SUMIFS(conditions!56:56,conditions!$8:$8,"&lt;="&amp;DM$9,conditions!$9:$9,"&gt;="&amp;DM$9)&gt;EOMONTH($U$9,11),(1+conditions!$U$34)*SUMIFS(36:36,$9:$9,"&gt;="&amp;$U$9,$9:$9,"&lt;="&amp;$U$9+DM$9-1+SUMIFS(conditions!56:56,conditions!$8:$8,"&lt;="&amp;DM$9,conditions!$9:$9,"&gt;="&amp;DM$9)-EOMONTH($U$9,11)),0))</f>
        <v>1619.8525530000009</v>
      </c>
      <c r="DN45" s="37">
        <f>IF(DN$9="",0,SUMIFS(36:36,$9:$9,"&gt;="&amp;DN$9,$9:$9,"&lt;="&amp;DN$9-1+SUMIFS(conditions!56:56,conditions!$8:$8,"&lt;="&amp;DN$9,conditions!$9:$9,"&gt;="&amp;DN$9))+IF(DN$9-1+SUMIFS(conditions!56:56,conditions!$8:$8,"&lt;="&amp;DN$9,conditions!$9:$9,"&gt;="&amp;DN$9)&gt;EOMONTH($U$9,11),(1+conditions!$U$34)*SUMIFS(36:36,$9:$9,"&gt;="&amp;$U$9,$9:$9,"&lt;="&amp;$U$9+DN$9-1+SUMIFS(conditions!56:56,conditions!$8:$8,"&lt;="&amp;DN$9,conditions!$9:$9,"&gt;="&amp;DN$9)-EOMONTH($U$9,11)),0))</f>
        <v>1650.1300695000009</v>
      </c>
      <c r="DO45" s="37">
        <f>IF(DO$9="",0,SUMIFS(36:36,$9:$9,"&gt;="&amp;DO$9,$9:$9,"&lt;="&amp;DO$9-1+SUMIFS(conditions!56:56,conditions!$8:$8,"&lt;="&amp;DO$9,conditions!$9:$9,"&gt;="&amp;DO$9))+IF(DO$9-1+SUMIFS(conditions!56:56,conditions!$8:$8,"&lt;="&amp;DO$9,conditions!$9:$9,"&gt;="&amp;DO$9)&gt;EOMONTH($U$9,11),(1+conditions!$U$34)*SUMIFS(36:36,$9:$9,"&gt;="&amp;$U$9,$9:$9,"&lt;="&amp;$U$9+DO$9-1+SUMIFS(conditions!56:56,conditions!$8:$8,"&lt;="&amp;DO$9,conditions!$9:$9,"&gt;="&amp;DO$9)-EOMONTH($U$9,11)),0))</f>
        <v>1650.1300695000009</v>
      </c>
      <c r="DP45" s="37">
        <f>IF(DP$9="",0,SUMIFS(36:36,$9:$9,"&gt;="&amp;DP$9,$9:$9,"&lt;="&amp;DP$9-1+SUMIFS(conditions!56:56,conditions!$8:$8,"&lt;="&amp;DP$9,conditions!$9:$9,"&gt;="&amp;DP$9))+IF(DP$9-1+SUMIFS(conditions!56:56,conditions!$8:$8,"&lt;="&amp;DP$9,conditions!$9:$9,"&gt;="&amp;DP$9)&gt;EOMONTH($U$9,11),(1+conditions!$U$34)*SUMIFS(36:36,$9:$9,"&gt;="&amp;$U$9,$9:$9,"&lt;="&amp;$U$9+DP$9-1+SUMIFS(conditions!56:56,conditions!$8:$8,"&lt;="&amp;DP$9,conditions!$9:$9,"&gt;="&amp;DP$9)-EOMONTH($U$9,11)),0))</f>
        <v>1628.4490695000009</v>
      </c>
      <c r="DQ45" s="37">
        <f>IF(DQ$9="",0,SUMIFS(36:36,$9:$9,"&gt;="&amp;DQ$9,$9:$9,"&lt;="&amp;DQ$9-1+SUMIFS(conditions!56:56,conditions!$8:$8,"&lt;="&amp;DQ$9,conditions!$9:$9,"&gt;="&amp;DQ$9))+IF(DQ$9-1+SUMIFS(conditions!56:56,conditions!$8:$8,"&lt;="&amp;DQ$9,conditions!$9:$9,"&gt;="&amp;DQ$9)&gt;EOMONTH($U$9,11),(1+conditions!$U$34)*SUMIFS(36:36,$9:$9,"&gt;="&amp;$U$9,$9:$9,"&lt;="&amp;$U$9+DQ$9-1+SUMIFS(conditions!56:56,conditions!$8:$8,"&lt;="&amp;DQ$9,conditions!$9:$9,"&gt;="&amp;DQ$9)-EOMONTH($U$9,11)),0))</f>
        <v>1637.0455860000009</v>
      </c>
      <c r="DR45" s="37">
        <f>IF(DR$9="",0,SUMIFS(36:36,$9:$9,"&gt;="&amp;DR$9,$9:$9,"&lt;="&amp;DR$9-1+SUMIFS(conditions!56:56,conditions!$8:$8,"&lt;="&amp;DR$9,conditions!$9:$9,"&gt;="&amp;DR$9))+IF(DR$9-1+SUMIFS(conditions!56:56,conditions!$8:$8,"&lt;="&amp;DR$9,conditions!$9:$9,"&gt;="&amp;DR$9)&gt;EOMONTH($U$9,11),(1+conditions!$U$34)*SUMIFS(36:36,$9:$9,"&gt;="&amp;$U$9,$9:$9,"&lt;="&amp;$U$9+DR$9-1+SUMIFS(conditions!56:56,conditions!$8:$8,"&lt;="&amp;DR$9,conditions!$9:$9,"&gt;="&amp;DR$9)-EOMONTH($U$9,11)),0))</f>
        <v>1645.6421025000009</v>
      </c>
      <c r="DS45" s="37">
        <f>IF(DS$9="",0,SUMIFS(36:36,$9:$9,"&gt;="&amp;DS$9,$9:$9,"&lt;="&amp;DS$9-1+SUMIFS(conditions!56:56,conditions!$8:$8,"&lt;="&amp;DS$9,conditions!$9:$9,"&gt;="&amp;DS$9))+IF(DS$9-1+SUMIFS(conditions!56:56,conditions!$8:$8,"&lt;="&amp;DS$9,conditions!$9:$9,"&gt;="&amp;DS$9)&gt;EOMONTH($U$9,11),(1+conditions!$U$34)*SUMIFS(36:36,$9:$9,"&gt;="&amp;$U$9,$9:$9,"&lt;="&amp;$U$9+DS$9-1+SUMIFS(conditions!56:56,conditions!$8:$8,"&lt;="&amp;DS$9,conditions!$9:$9,"&gt;="&amp;DS$9)-EOMONTH($U$9,11)),0))</f>
        <v>1654.2386190000009</v>
      </c>
      <c r="DT45" s="37">
        <f>IF(DT$9="",0,SUMIFS(36:36,$9:$9,"&gt;="&amp;DT$9,$9:$9,"&lt;="&amp;DT$9-1+SUMIFS(conditions!56:56,conditions!$8:$8,"&lt;="&amp;DT$9,conditions!$9:$9,"&gt;="&amp;DT$9))+IF(DT$9-1+SUMIFS(conditions!56:56,conditions!$8:$8,"&lt;="&amp;DT$9,conditions!$9:$9,"&gt;="&amp;DT$9)&gt;EOMONTH($U$9,11),(1+conditions!$U$34)*SUMIFS(36:36,$9:$9,"&gt;="&amp;$U$9,$9:$9,"&lt;="&amp;$U$9+DT$9-1+SUMIFS(conditions!56:56,conditions!$8:$8,"&lt;="&amp;DT$9,conditions!$9:$9,"&gt;="&amp;DT$9)-EOMONTH($U$9,11)),0))</f>
        <v>1662.8351355000009</v>
      </c>
      <c r="DU45" s="37">
        <f>IF(DU$9="",0,SUMIFS(36:36,$9:$9,"&gt;="&amp;DU$9,$9:$9,"&lt;="&amp;DU$9-1+SUMIFS(conditions!56:56,conditions!$8:$8,"&lt;="&amp;DU$9,conditions!$9:$9,"&gt;="&amp;DU$9))+IF(DU$9-1+SUMIFS(conditions!56:56,conditions!$8:$8,"&lt;="&amp;DU$9,conditions!$9:$9,"&gt;="&amp;DU$9)&gt;EOMONTH($U$9,11),(1+conditions!$U$34)*SUMIFS(36:36,$9:$9,"&gt;="&amp;$U$9,$9:$9,"&lt;="&amp;$U$9+DU$9-1+SUMIFS(conditions!56:56,conditions!$8:$8,"&lt;="&amp;DU$9,conditions!$9:$9,"&gt;="&amp;DU$9)-EOMONTH($U$9,11)),0))</f>
        <v>1693.1126520000009</v>
      </c>
      <c r="DV45" s="37">
        <f>IF(DV$9="",0,SUMIFS(36:36,$9:$9,"&gt;="&amp;DV$9,$9:$9,"&lt;="&amp;DV$9-1+SUMIFS(conditions!56:56,conditions!$8:$8,"&lt;="&amp;DV$9,conditions!$9:$9,"&gt;="&amp;DV$9))+IF(DV$9-1+SUMIFS(conditions!56:56,conditions!$8:$8,"&lt;="&amp;DV$9,conditions!$9:$9,"&gt;="&amp;DV$9)&gt;EOMONTH($U$9,11),(1+conditions!$U$34)*SUMIFS(36:36,$9:$9,"&gt;="&amp;$U$9,$9:$9,"&lt;="&amp;$U$9+DV$9-1+SUMIFS(conditions!56:56,conditions!$8:$8,"&lt;="&amp;DV$9,conditions!$9:$9,"&gt;="&amp;DV$9)-EOMONTH($U$9,11)),0))</f>
        <v>1693.1126520000009</v>
      </c>
      <c r="DW45" s="37">
        <f>IF(DW$9="",0,SUMIFS(36:36,$9:$9,"&gt;="&amp;DW$9,$9:$9,"&lt;="&amp;DW$9-1+SUMIFS(conditions!56:56,conditions!$8:$8,"&lt;="&amp;DW$9,conditions!$9:$9,"&gt;="&amp;DW$9))+IF(DW$9-1+SUMIFS(conditions!56:56,conditions!$8:$8,"&lt;="&amp;DW$9,conditions!$9:$9,"&gt;="&amp;DW$9)&gt;EOMONTH($U$9,11),(1+conditions!$U$34)*SUMIFS(36:36,$9:$9,"&gt;="&amp;$U$9,$9:$9,"&lt;="&amp;$U$9+DW$9-1+SUMIFS(conditions!56:56,conditions!$8:$8,"&lt;="&amp;DW$9,conditions!$9:$9,"&gt;="&amp;DW$9)-EOMONTH($U$9,11)),0))</f>
        <v>1671.4316520000007</v>
      </c>
      <c r="DX45" s="37">
        <f>IF(DX$9="",0,SUMIFS(36:36,$9:$9,"&gt;="&amp;DX$9,$9:$9,"&lt;="&amp;DX$9-1+SUMIFS(conditions!56:56,conditions!$8:$8,"&lt;="&amp;DX$9,conditions!$9:$9,"&gt;="&amp;DX$9))+IF(DX$9-1+SUMIFS(conditions!56:56,conditions!$8:$8,"&lt;="&amp;DX$9,conditions!$9:$9,"&gt;="&amp;DX$9)&gt;EOMONTH($U$9,11),(1+conditions!$U$34)*SUMIFS(36:36,$9:$9,"&gt;="&amp;$U$9,$9:$9,"&lt;="&amp;$U$9+DX$9-1+SUMIFS(conditions!56:56,conditions!$8:$8,"&lt;="&amp;DX$9,conditions!$9:$9,"&gt;="&amp;DX$9)-EOMONTH($U$9,11)),0))</f>
        <v>1680.0281685000009</v>
      </c>
      <c r="DY45" s="37">
        <f>IF(DY$9="",0,SUMIFS(36:36,$9:$9,"&gt;="&amp;DY$9,$9:$9,"&lt;="&amp;DY$9-1+SUMIFS(conditions!56:56,conditions!$8:$8,"&lt;="&amp;DY$9,conditions!$9:$9,"&gt;="&amp;DY$9))+IF(DY$9-1+SUMIFS(conditions!56:56,conditions!$8:$8,"&lt;="&amp;DY$9,conditions!$9:$9,"&gt;="&amp;DY$9)&gt;EOMONTH($U$9,11),(1+conditions!$U$34)*SUMIFS(36:36,$9:$9,"&gt;="&amp;$U$9,$9:$9,"&lt;="&amp;$U$9+DY$9-1+SUMIFS(conditions!56:56,conditions!$8:$8,"&lt;="&amp;DY$9,conditions!$9:$9,"&gt;="&amp;DY$9)-EOMONTH($U$9,11)),0))</f>
        <v>1688.6246850000007</v>
      </c>
      <c r="DZ45" s="37">
        <f>IF(DZ$9="",0,SUMIFS(36:36,$9:$9,"&gt;="&amp;DZ$9,$9:$9,"&lt;="&amp;DZ$9-1+SUMIFS(conditions!56:56,conditions!$8:$8,"&lt;="&amp;DZ$9,conditions!$9:$9,"&gt;="&amp;DZ$9))+IF(DZ$9-1+SUMIFS(conditions!56:56,conditions!$8:$8,"&lt;="&amp;DZ$9,conditions!$9:$9,"&gt;="&amp;DZ$9)&gt;EOMONTH($U$9,11),(1+conditions!$U$34)*SUMIFS(36:36,$9:$9,"&gt;="&amp;$U$9,$9:$9,"&lt;="&amp;$U$9+DZ$9-1+SUMIFS(conditions!56:56,conditions!$8:$8,"&lt;="&amp;DZ$9,conditions!$9:$9,"&gt;="&amp;DZ$9)-EOMONTH($U$9,11)),0))</f>
        <v>1697.2212015000007</v>
      </c>
      <c r="EA45" s="37">
        <f>IF(EA$9="",0,SUMIFS(36:36,$9:$9,"&gt;="&amp;EA$9,$9:$9,"&lt;="&amp;EA$9-1+SUMIFS(conditions!56:56,conditions!$8:$8,"&lt;="&amp;EA$9,conditions!$9:$9,"&gt;="&amp;EA$9))+IF(EA$9-1+SUMIFS(conditions!56:56,conditions!$8:$8,"&lt;="&amp;EA$9,conditions!$9:$9,"&gt;="&amp;EA$9)&gt;EOMONTH($U$9,11),(1+conditions!$U$34)*SUMIFS(36:36,$9:$9,"&gt;="&amp;$U$9,$9:$9,"&lt;="&amp;$U$9+EA$9-1+SUMIFS(conditions!56:56,conditions!$8:$8,"&lt;="&amp;EA$9,conditions!$9:$9,"&gt;="&amp;EA$9)-EOMONTH($U$9,11)),0))</f>
        <v>1705.8177180000007</v>
      </c>
      <c r="EB45" s="37">
        <f>IF(EB$9="",0,SUMIFS(36:36,$9:$9,"&gt;="&amp;EB$9,$9:$9,"&lt;="&amp;EB$9-1+SUMIFS(conditions!56:56,conditions!$8:$8,"&lt;="&amp;EB$9,conditions!$9:$9,"&gt;="&amp;EB$9))+IF(EB$9-1+SUMIFS(conditions!56:56,conditions!$8:$8,"&lt;="&amp;EB$9,conditions!$9:$9,"&gt;="&amp;EB$9)&gt;EOMONTH($U$9,11),(1+conditions!$U$34)*SUMIFS(36:36,$9:$9,"&gt;="&amp;$U$9,$9:$9,"&lt;="&amp;$U$9+EB$9-1+SUMIFS(conditions!56:56,conditions!$8:$8,"&lt;="&amp;EB$9,conditions!$9:$9,"&gt;="&amp;EB$9)-EOMONTH($U$9,11)),0))</f>
        <v>1736.0952345000007</v>
      </c>
      <c r="EC45" s="37">
        <f>IF(EC$9="",0,SUMIFS(36:36,$9:$9,"&gt;="&amp;EC$9,$9:$9,"&lt;="&amp;EC$9-1+SUMIFS(conditions!56:56,conditions!$8:$8,"&lt;="&amp;EC$9,conditions!$9:$9,"&gt;="&amp;EC$9))+IF(EC$9-1+SUMIFS(conditions!56:56,conditions!$8:$8,"&lt;="&amp;EC$9,conditions!$9:$9,"&gt;="&amp;EC$9)&gt;EOMONTH($U$9,11),(1+conditions!$U$34)*SUMIFS(36:36,$9:$9,"&gt;="&amp;$U$9,$9:$9,"&lt;="&amp;$U$9+EC$9-1+SUMIFS(conditions!56:56,conditions!$8:$8,"&lt;="&amp;EC$9,conditions!$9:$9,"&gt;="&amp;EC$9)-EOMONTH($U$9,11)),0))</f>
        <v>1736.0952345000007</v>
      </c>
      <c r="ED45" s="37">
        <f>IF(ED$9="",0,SUMIFS(36:36,$9:$9,"&gt;="&amp;ED$9,$9:$9,"&lt;="&amp;ED$9-1+SUMIFS(conditions!56:56,conditions!$8:$8,"&lt;="&amp;ED$9,conditions!$9:$9,"&gt;="&amp;ED$9))+IF(ED$9-1+SUMIFS(conditions!56:56,conditions!$8:$8,"&lt;="&amp;ED$9,conditions!$9:$9,"&gt;="&amp;ED$9)&gt;EOMONTH($U$9,11),(1+conditions!$U$34)*SUMIFS(36:36,$9:$9,"&gt;="&amp;$U$9,$9:$9,"&lt;="&amp;$U$9+ED$9-1+SUMIFS(conditions!56:56,conditions!$8:$8,"&lt;="&amp;ED$9,conditions!$9:$9,"&gt;="&amp;ED$9)-EOMONTH($U$9,11)),0))</f>
        <v>1714.4142345000007</v>
      </c>
      <c r="EE45" s="37">
        <f>IF(EE$9="",0,SUMIFS(36:36,$9:$9,"&gt;="&amp;EE$9,$9:$9,"&lt;="&amp;EE$9-1+SUMIFS(conditions!56:56,conditions!$8:$8,"&lt;="&amp;EE$9,conditions!$9:$9,"&gt;="&amp;EE$9))+IF(EE$9-1+SUMIFS(conditions!56:56,conditions!$8:$8,"&lt;="&amp;EE$9,conditions!$9:$9,"&gt;="&amp;EE$9)&gt;EOMONTH($U$9,11),(1+conditions!$U$34)*SUMIFS(36:36,$9:$9,"&gt;="&amp;$U$9,$9:$9,"&lt;="&amp;$U$9+EE$9-1+SUMIFS(conditions!56:56,conditions!$8:$8,"&lt;="&amp;EE$9,conditions!$9:$9,"&gt;="&amp;EE$9)-EOMONTH($U$9,11)),0))</f>
        <v>1723.0107510000007</v>
      </c>
      <c r="EF45" s="37">
        <f>IF(EF$9="",0,SUMIFS(36:36,$9:$9,"&gt;="&amp;EF$9,$9:$9,"&lt;="&amp;EF$9-1+SUMIFS(conditions!56:56,conditions!$8:$8,"&lt;="&amp;EF$9,conditions!$9:$9,"&gt;="&amp;EF$9))+IF(EF$9-1+SUMIFS(conditions!56:56,conditions!$8:$8,"&lt;="&amp;EF$9,conditions!$9:$9,"&gt;="&amp;EF$9)&gt;EOMONTH($U$9,11),(1+conditions!$U$34)*SUMIFS(36:36,$9:$9,"&gt;="&amp;$U$9,$9:$9,"&lt;="&amp;$U$9+EF$9-1+SUMIFS(conditions!56:56,conditions!$8:$8,"&lt;="&amp;EF$9,conditions!$9:$9,"&gt;="&amp;EF$9)-EOMONTH($U$9,11)),0))</f>
        <v>1731.6072675000005</v>
      </c>
      <c r="EG45" s="37">
        <f>IF(EG$9="",0,SUMIFS(36:36,$9:$9,"&gt;="&amp;EG$9,$9:$9,"&lt;="&amp;EG$9-1+SUMIFS(conditions!56:56,conditions!$8:$8,"&lt;="&amp;EG$9,conditions!$9:$9,"&gt;="&amp;EG$9))+IF(EG$9-1+SUMIFS(conditions!56:56,conditions!$8:$8,"&lt;="&amp;EG$9,conditions!$9:$9,"&gt;="&amp;EG$9)&gt;EOMONTH($U$9,11),(1+conditions!$U$34)*SUMIFS(36:36,$9:$9,"&gt;="&amp;$U$9,$9:$9,"&lt;="&amp;$U$9+EG$9-1+SUMIFS(conditions!56:56,conditions!$8:$8,"&lt;="&amp;EG$9,conditions!$9:$9,"&gt;="&amp;EG$9)-EOMONTH($U$9,11)),0))</f>
        <v>1740.2037840000005</v>
      </c>
      <c r="EH45" s="37">
        <f>IF(EH$9="",0,SUMIFS(36:36,$9:$9,"&gt;="&amp;EH$9,$9:$9,"&lt;="&amp;EH$9-1+SUMIFS(conditions!56:56,conditions!$8:$8,"&lt;="&amp;EH$9,conditions!$9:$9,"&gt;="&amp;EH$9))+IF(EH$9-1+SUMIFS(conditions!56:56,conditions!$8:$8,"&lt;="&amp;EH$9,conditions!$9:$9,"&gt;="&amp;EH$9)&gt;EOMONTH($U$9,11),(1+conditions!$U$34)*SUMIFS(36:36,$9:$9,"&gt;="&amp;$U$9,$9:$9,"&lt;="&amp;$U$9+EH$9-1+SUMIFS(conditions!56:56,conditions!$8:$8,"&lt;="&amp;EH$9,conditions!$9:$9,"&gt;="&amp;EH$9)-EOMONTH($U$9,11)),0))</f>
        <v>1748.8003005000005</v>
      </c>
      <c r="EI45" s="37">
        <f>IF(EI$9="",0,SUMIFS(36:36,$9:$9,"&gt;="&amp;EI$9,$9:$9,"&lt;="&amp;EI$9-1+SUMIFS(conditions!56:56,conditions!$8:$8,"&lt;="&amp;EI$9,conditions!$9:$9,"&gt;="&amp;EI$9))+IF(EI$9-1+SUMIFS(conditions!56:56,conditions!$8:$8,"&lt;="&amp;EI$9,conditions!$9:$9,"&gt;="&amp;EI$9)&gt;EOMONTH($U$9,11),(1+conditions!$U$34)*SUMIFS(36:36,$9:$9,"&gt;="&amp;$U$9,$9:$9,"&lt;="&amp;$U$9+EI$9-1+SUMIFS(conditions!56:56,conditions!$8:$8,"&lt;="&amp;EI$9,conditions!$9:$9,"&gt;="&amp;EI$9)-EOMONTH($U$9,11)),0))</f>
        <v>1779.0778170000006</v>
      </c>
      <c r="EJ45" s="37">
        <f>IF(EJ$9="",0,SUMIFS(36:36,$9:$9,"&gt;="&amp;EJ$9,$9:$9,"&lt;="&amp;EJ$9-1+SUMIFS(conditions!56:56,conditions!$8:$8,"&lt;="&amp;EJ$9,conditions!$9:$9,"&gt;="&amp;EJ$9))+IF(EJ$9-1+SUMIFS(conditions!56:56,conditions!$8:$8,"&lt;="&amp;EJ$9,conditions!$9:$9,"&gt;="&amp;EJ$9)&gt;EOMONTH($U$9,11),(1+conditions!$U$34)*SUMIFS(36:36,$9:$9,"&gt;="&amp;$U$9,$9:$9,"&lt;="&amp;$U$9+EJ$9-1+SUMIFS(conditions!56:56,conditions!$8:$8,"&lt;="&amp;EJ$9,conditions!$9:$9,"&gt;="&amp;EJ$9)-EOMONTH($U$9,11)),0))</f>
        <v>1779.0778170000006</v>
      </c>
      <c r="EK45" s="37">
        <f>IF(EK$9="",0,SUMIFS(36:36,$9:$9,"&gt;="&amp;EK$9,$9:$9,"&lt;="&amp;EK$9-1+SUMIFS(conditions!56:56,conditions!$8:$8,"&lt;="&amp;EK$9,conditions!$9:$9,"&gt;="&amp;EK$9))+IF(EK$9-1+SUMIFS(conditions!56:56,conditions!$8:$8,"&lt;="&amp;EK$9,conditions!$9:$9,"&gt;="&amp;EK$9)&gt;EOMONTH($U$9,11),(1+conditions!$U$34)*SUMIFS(36:36,$9:$9,"&gt;="&amp;$U$9,$9:$9,"&lt;="&amp;$U$9+EK$9-1+SUMIFS(conditions!56:56,conditions!$8:$8,"&lt;="&amp;EK$9,conditions!$9:$9,"&gt;="&amp;EK$9)-EOMONTH($U$9,11)),0))</f>
        <v>1757.3968170000003</v>
      </c>
      <c r="EL45" s="37">
        <f>IF(EL$9="",0,SUMIFS(36:36,$9:$9,"&gt;="&amp;EL$9,$9:$9,"&lt;="&amp;EL$9-1+SUMIFS(conditions!56:56,conditions!$8:$8,"&lt;="&amp;EL$9,conditions!$9:$9,"&gt;="&amp;EL$9))+IF(EL$9-1+SUMIFS(conditions!56:56,conditions!$8:$8,"&lt;="&amp;EL$9,conditions!$9:$9,"&gt;="&amp;EL$9)&gt;EOMONTH($U$9,11),(1+conditions!$U$34)*SUMIFS(36:36,$9:$9,"&gt;="&amp;$U$9,$9:$9,"&lt;="&amp;$U$9+EL$9-1+SUMIFS(conditions!56:56,conditions!$8:$8,"&lt;="&amp;EL$9,conditions!$9:$9,"&gt;="&amp;EL$9)-EOMONTH($U$9,11)),0))</f>
        <v>1765.9933335000005</v>
      </c>
      <c r="EM45" s="37">
        <f>IF(EM$9="",0,SUMIFS(36:36,$9:$9,"&gt;="&amp;EM$9,$9:$9,"&lt;="&amp;EM$9-1+SUMIFS(conditions!56:56,conditions!$8:$8,"&lt;="&amp;EM$9,conditions!$9:$9,"&gt;="&amp;EM$9))+IF(EM$9-1+SUMIFS(conditions!56:56,conditions!$8:$8,"&lt;="&amp;EM$9,conditions!$9:$9,"&gt;="&amp;EM$9)&gt;EOMONTH($U$9,11),(1+conditions!$U$34)*SUMIFS(36:36,$9:$9,"&gt;="&amp;$U$9,$9:$9,"&lt;="&amp;$U$9+EM$9-1+SUMIFS(conditions!56:56,conditions!$8:$8,"&lt;="&amp;EM$9,conditions!$9:$9,"&gt;="&amp;EM$9)-EOMONTH($U$9,11)),0))</f>
        <v>1774.5898500000003</v>
      </c>
      <c r="EN45" s="37">
        <f>IF(EN$9="",0,SUMIFS(36:36,$9:$9,"&gt;="&amp;EN$9,$9:$9,"&lt;="&amp;EN$9-1+SUMIFS(conditions!56:56,conditions!$8:$8,"&lt;="&amp;EN$9,conditions!$9:$9,"&gt;="&amp;EN$9))+IF(EN$9-1+SUMIFS(conditions!56:56,conditions!$8:$8,"&lt;="&amp;EN$9,conditions!$9:$9,"&gt;="&amp;EN$9)&gt;EOMONTH($U$9,11),(1+conditions!$U$34)*SUMIFS(36:36,$9:$9,"&gt;="&amp;$U$9,$9:$9,"&lt;="&amp;$U$9+EN$9-1+SUMIFS(conditions!56:56,conditions!$8:$8,"&lt;="&amp;EN$9,conditions!$9:$9,"&gt;="&amp;EN$9)-EOMONTH($U$9,11)),0))</f>
        <v>1783.1863665000003</v>
      </c>
      <c r="EO45" s="37">
        <f>IF(EO$9="",0,SUMIFS(36:36,$9:$9,"&gt;="&amp;EO$9,$9:$9,"&lt;="&amp;EO$9-1+SUMIFS(conditions!56:56,conditions!$8:$8,"&lt;="&amp;EO$9,conditions!$9:$9,"&gt;="&amp;EO$9))+IF(EO$9-1+SUMIFS(conditions!56:56,conditions!$8:$8,"&lt;="&amp;EO$9,conditions!$9:$9,"&gt;="&amp;EO$9)&gt;EOMONTH($U$9,11),(1+conditions!$U$34)*SUMIFS(36:36,$9:$9,"&gt;="&amp;$U$9,$9:$9,"&lt;="&amp;$U$9+EO$9-1+SUMIFS(conditions!56:56,conditions!$8:$8,"&lt;="&amp;EO$9,conditions!$9:$9,"&gt;="&amp;EO$9)-EOMONTH($U$9,11)),0))</f>
        <v>1787.4466830000001</v>
      </c>
      <c r="EP45" s="37">
        <f>IF(EP$9="",0,SUMIFS(36:36,$9:$9,"&gt;="&amp;EP$9,$9:$9,"&lt;="&amp;EP$9-1+SUMIFS(conditions!56:56,conditions!$8:$8,"&lt;="&amp;EP$9,conditions!$9:$9,"&gt;="&amp;EP$9))+IF(EP$9-1+SUMIFS(conditions!56:56,conditions!$8:$8,"&lt;="&amp;EP$9,conditions!$9:$9,"&gt;="&amp;EP$9)&gt;EOMONTH($U$9,11),(1+conditions!$U$34)*SUMIFS(36:36,$9:$9,"&gt;="&amp;$U$9,$9:$9,"&lt;="&amp;$U$9+EP$9-1+SUMIFS(conditions!56:56,conditions!$8:$8,"&lt;="&amp;EP$9,conditions!$9:$9,"&gt;="&amp;EP$9)-EOMONTH($U$9,11)),0))</f>
        <v>1817.7241995000002</v>
      </c>
      <c r="EQ45" s="37">
        <f>IF(EQ$9="",0,SUMIFS(36:36,$9:$9,"&gt;="&amp;EQ$9,$9:$9,"&lt;="&amp;EQ$9-1+SUMIFS(conditions!56:56,conditions!$8:$8,"&lt;="&amp;EQ$9,conditions!$9:$9,"&gt;="&amp;EQ$9))+IF(EQ$9-1+SUMIFS(conditions!56:56,conditions!$8:$8,"&lt;="&amp;EQ$9,conditions!$9:$9,"&gt;="&amp;EQ$9)&gt;EOMONTH($U$9,11),(1+conditions!$U$34)*SUMIFS(36:36,$9:$9,"&gt;="&amp;$U$9,$9:$9,"&lt;="&amp;$U$9+EQ$9-1+SUMIFS(conditions!56:56,conditions!$8:$8,"&lt;="&amp;EQ$9,conditions!$9:$9,"&gt;="&amp;EQ$9)-EOMONTH($U$9,11)),0))</f>
        <v>1817.7241995000002</v>
      </c>
      <c r="ER45" s="37">
        <f>IF(ER$9="",0,SUMIFS(36:36,$9:$9,"&gt;="&amp;ER$9,$9:$9,"&lt;="&amp;ER$9-1+SUMIFS(conditions!56:56,conditions!$8:$8,"&lt;="&amp;ER$9,conditions!$9:$9,"&gt;="&amp;ER$9))+IF(ER$9-1+SUMIFS(conditions!56:56,conditions!$8:$8,"&lt;="&amp;ER$9,conditions!$9:$9,"&gt;="&amp;ER$9)&gt;EOMONTH($U$9,11),(1+conditions!$U$34)*SUMIFS(36:36,$9:$9,"&gt;="&amp;$U$9,$9:$9,"&lt;="&amp;$U$9+ER$9-1+SUMIFS(conditions!56:56,conditions!$8:$8,"&lt;="&amp;ER$9,conditions!$9:$9,"&gt;="&amp;ER$9)-EOMONTH($U$9,11)),0))</f>
        <v>1791.7069995000002</v>
      </c>
      <c r="ES45" s="37">
        <f>IF(ES$9="",0,SUMIFS(36:36,$9:$9,"&gt;="&amp;ES$9,$9:$9,"&lt;="&amp;ES$9-1+SUMIFS(conditions!56:56,conditions!$8:$8,"&lt;="&amp;ES$9,conditions!$9:$9,"&gt;="&amp;ES$9))+IF(ES$9-1+SUMIFS(conditions!56:56,conditions!$8:$8,"&lt;="&amp;ES$9,conditions!$9:$9,"&gt;="&amp;ES$9)&gt;EOMONTH($U$9,11),(1+conditions!$U$34)*SUMIFS(36:36,$9:$9,"&gt;="&amp;$U$9,$9:$9,"&lt;="&amp;$U$9+ES$9-1+SUMIFS(conditions!56:56,conditions!$8:$8,"&lt;="&amp;ES$9,conditions!$9:$9,"&gt;="&amp;ES$9)-EOMONTH($U$9,11)),0))</f>
        <v>1793.5451146800001</v>
      </c>
      <c r="ET45" s="37">
        <f>IF(ET$9="",0,SUMIFS(36:36,$9:$9,"&gt;="&amp;ET$9,$9:$9,"&lt;="&amp;ET$9-1+SUMIFS(conditions!56:56,conditions!$8:$8,"&lt;="&amp;ET$9,conditions!$9:$9,"&gt;="&amp;ET$9))+IF(ET$9-1+SUMIFS(conditions!56:56,conditions!$8:$8,"&lt;="&amp;ET$9,conditions!$9:$9,"&gt;="&amp;ET$9)&gt;EOMONTH($U$9,11),(1+conditions!$U$34)*SUMIFS(36:36,$9:$9,"&gt;="&amp;$U$9,$9:$9,"&lt;="&amp;$U$9+ET$9-1+SUMIFS(conditions!56:56,conditions!$8:$8,"&lt;="&amp;ET$9,conditions!$9:$9,"&gt;="&amp;ET$9)-EOMONTH($U$9,11)),0))</f>
        <v>1795.38322986</v>
      </c>
      <c r="EU45" s="37">
        <f>IF(EU$9="",0,SUMIFS(36:36,$9:$9,"&gt;="&amp;EU$9,$9:$9,"&lt;="&amp;EU$9-1+SUMIFS(conditions!56:56,conditions!$8:$8,"&lt;="&amp;EU$9,conditions!$9:$9,"&gt;="&amp;EU$9))+IF(EU$9-1+SUMIFS(conditions!56:56,conditions!$8:$8,"&lt;="&amp;EU$9,conditions!$9:$9,"&gt;="&amp;EU$9)&gt;EOMONTH($U$9,11),(1+conditions!$U$34)*SUMIFS(36:36,$9:$9,"&gt;="&amp;$U$9,$9:$9,"&lt;="&amp;$U$9+EU$9-1+SUMIFS(conditions!56:56,conditions!$8:$8,"&lt;="&amp;EU$9,conditions!$9:$9,"&gt;="&amp;EU$9)-EOMONTH($U$9,11)),0))</f>
        <v>1797.2213450399997</v>
      </c>
      <c r="EV45" s="37">
        <f>IF(EV$9="",0,SUMIFS(36:36,$9:$9,"&gt;="&amp;EV$9,$9:$9,"&lt;="&amp;EV$9-1+SUMIFS(conditions!56:56,conditions!$8:$8,"&lt;="&amp;EV$9,conditions!$9:$9,"&gt;="&amp;EV$9))+IF(EV$9-1+SUMIFS(conditions!56:56,conditions!$8:$8,"&lt;="&amp;EV$9,conditions!$9:$9,"&gt;="&amp;EV$9)&gt;EOMONTH($U$9,11),(1+conditions!$U$34)*SUMIFS(36:36,$9:$9,"&gt;="&amp;$U$9,$9:$9,"&lt;="&amp;$U$9+EV$9-1+SUMIFS(conditions!56:56,conditions!$8:$8,"&lt;="&amp;EV$9,conditions!$9:$9,"&gt;="&amp;EV$9)-EOMONTH($U$9,11)),0))</f>
        <v>1799.0594602199999</v>
      </c>
      <c r="EW45" s="37">
        <f>IF(EW$9="",0,SUMIFS(36:36,$9:$9,"&gt;="&amp;EW$9,$9:$9,"&lt;="&amp;EW$9-1+SUMIFS(conditions!56:56,conditions!$8:$8,"&lt;="&amp;EW$9,conditions!$9:$9,"&gt;="&amp;EW$9))+IF(EW$9-1+SUMIFS(conditions!56:56,conditions!$8:$8,"&lt;="&amp;EW$9,conditions!$9:$9,"&gt;="&amp;EW$9)&gt;EOMONTH($U$9,11),(1+conditions!$U$34)*SUMIFS(36:36,$9:$9,"&gt;="&amp;$U$9,$9:$9,"&lt;="&amp;$U$9+EW$9-1+SUMIFS(conditions!56:56,conditions!$8:$8,"&lt;="&amp;EW$9,conditions!$9:$9,"&gt;="&amp;EW$9)-EOMONTH($U$9,11)),0))</f>
        <v>1826.9147753999998</v>
      </c>
      <c r="EX45" s="37">
        <f>IF(EX$9="",0,SUMIFS(36:36,$9:$9,"&gt;="&amp;EX$9,$9:$9,"&lt;="&amp;EX$9-1+SUMIFS(conditions!56:56,conditions!$8:$8,"&lt;="&amp;EX$9,conditions!$9:$9,"&gt;="&amp;EX$9))+IF(EX$9-1+SUMIFS(conditions!56:56,conditions!$8:$8,"&lt;="&amp;EX$9,conditions!$9:$9,"&gt;="&amp;EX$9)&gt;EOMONTH($U$9,11),(1+conditions!$U$34)*SUMIFS(36:36,$9:$9,"&gt;="&amp;$U$9,$9:$9,"&lt;="&amp;$U$9+EX$9-1+SUMIFS(conditions!56:56,conditions!$8:$8,"&lt;="&amp;EX$9,conditions!$9:$9,"&gt;="&amp;EX$9)-EOMONTH($U$9,11)),0))</f>
        <v>1826.9147753999998</v>
      </c>
      <c r="EY45" s="37">
        <f>IF(EY$9="",0,SUMIFS(36:36,$9:$9,"&gt;="&amp;EY$9,$9:$9,"&lt;="&amp;EY$9-1+SUMIFS(conditions!56:56,conditions!$8:$8,"&lt;="&amp;EY$9,conditions!$9:$9,"&gt;="&amp;EY$9))+IF(EY$9-1+SUMIFS(conditions!56:56,conditions!$8:$8,"&lt;="&amp;EY$9,conditions!$9:$9,"&gt;="&amp;EY$9)&gt;EOMONTH($U$9,11),(1+conditions!$U$34)*SUMIFS(36:36,$9:$9,"&gt;="&amp;$U$9,$9:$9,"&lt;="&amp;$U$9+EY$9-1+SUMIFS(conditions!56:56,conditions!$8:$8,"&lt;="&amp;EY$9,conditions!$9:$9,"&gt;="&amp;EY$9)-EOMONTH($U$9,11)),0))</f>
        <v>1800.8975753999998</v>
      </c>
      <c r="EZ45" s="37">
        <f>IF(EZ$9="",0,SUMIFS(36:36,$9:$9,"&gt;="&amp;EZ$9,$9:$9,"&lt;="&amp;EZ$9-1+SUMIFS(conditions!56:56,conditions!$8:$8,"&lt;="&amp;EZ$9,conditions!$9:$9,"&gt;="&amp;EZ$9))+IF(EZ$9-1+SUMIFS(conditions!56:56,conditions!$8:$8,"&lt;="&amp;EZ$9,conditions!$9:$9,"&gt;="&amp;EZ$9)&gt;EOMONTH($U$9,11),(1+conditions!$U$34)*SUMIFS(36:36,$9:$9,"&gt;="&amp;$U$9,$9:$9,"&lt;="&amp;$U$9+EZ$9-1+SUMIFS(conditions!56:56,conditions!$8:$8,"&lt;="&amp;EZ$9,conditions!$9:$9,"&gt;="&amp;EZ$9)-EOMONTH($U$9,11)),0))</f>
        <v>1802.7356905799998</v>
      </c>
      <c r="FA45" s="37">
        <f>IF(FA$9="",0,SUMIFS(36:36,$9:$9,"&gt;="&amp;FA$9,$9:$9,"&lt;="&amp;FA$9-1+SUMIFS(conditions!56:56,conditions!$8:$8,"&lt;="&amp;FA$9,conditions!$9:$9,"&gt;="&amp;FA$9))+IF(FA$9-1+SUMIFS(conditions!56:56,conditions!$8:$8,"&lt;="&amp;FA$9,conditions!$9:$9,"&gt;="&amp;FA$9)&gt;EOMONTH($U$9,11),(1+conditions!$U$34)*SUMIFS(36:36,$9:$9,"&gt;="&amp;$U$9,$9:$9,"&lt;="&amp;$U$9+FA$9-1+SUMIFS(conditions!56:56,conditions!$8:$8,"&lt;="&amp;FA$9,conditions!$9:$9,"&gt;="&amp;FA$9)-EOMONTH($U$9,11)),0))</f>
        <v>1804.5738057599997</v>
      </c>
      <c r="FB45" s="37">
        <f>IF(FB$9="",0,SUMIFS(36:36,$9:$9,"&gt;="&amp;FB$9,$9:$9,"&lt;="&amp;FB$9-1+SUMIFS(conditions!56:56,conditions!$8:$8,"&lt;="&amp;FB$9,conditions!$9:$9,"&gt;="&amp;FB$9))+IF(FB$9-1+SUMIFS(conditions!56:56,conditions!$8:$8,"&lt;="&amp;FB$9,conditions!$9:$9,"&gt;="&amp;FB$9)&gt;EOMONTH($U$9,11),(1+conditions!$U$34)*SUMIFS(36:36,$9:$9,"&gt;="&amp;$U$9,$9:$9,"&lt;="&amp;$U$9+FB$9-1+SUMIFS(conditions!56:56,conditions!$8:$8,"&lt;="&amp;FB$9,conditions!$9:$9,"&gt;="&amp;FB$9)-EOMONTH($U$9,11)),0))</f>
        <v>1806.4119209399998</v>
      </c>
      <c r="FC45" s="37">
        <f>IF(FC$9="",0,SUMIFS(36:36,$9:$9,"&gt;="&amp;FC$9,$9:$9,"&lt;="&amp;FC$9-1+SUMIFS(conditions!56:56,conditions!$8:$8,"&lt;="&amp;FC$9,conditions!$9:$9,"&gt;="&amp;FC$9))+IF(FC$9-1+SUMIFS(conditions!56:56,conditions!$8:$8,"&lt;="&amp;FC$9,conditions!$9:$9,"&gt;="&amp;FC$9)&gt;EOMONTH($U$9,11),(1+conditions!$U$34)*SUMIFS(36:36,$9:$9,"&gt;="&amp;$U$9,$9:$9,"&lt;="&amp;$U$9+FC$9-1+SUMIFS(conditions!56:56,conditions!$8:$8,"&lt;="&amp;FC$9,conditions!$9:$9,"&gt;="&amp;FC$9)-EOMONTH($U$9,11)),0))</f>
        <v>1808.2500361199998</v>
      </c>
      <c r="FD45" s="37">
        <f>IF(FD$9="",0,SUMIFS(36:36,$9:$9,"&gt;="&amp;FD$9,$9:$9,"&lt;="&amp;FD$9-1+SUMIFS(conditions!56:56,conditions!$8:$8,"&lt;="&amp;FD$9,conditions!$9:$9,"&gt;="&amp;FD$9))+IF(FD$9-1+SUMIFS(conditions!56:56,conditions!$8:$8,"&lt;="&amp;FD$9,conditions!$9:$9,"&gt;="&amp;FD$9)&gt;EOMONTH($U$9,11),(1+conditions!$U$34)*SUMIFS(36:36,$9:$9,"&gt;="&amp;$U$9,$9:$9,"&lt;="&amp;$U$9+FD$9-1+SUMIFS(conditions!56:56,conditions!$8:$8,"&lt;="&amp;FD$9,conditions!$9:$9,"&gt;="&amp;FD$9)-EOMONTH($U$9,11)),0))</f>
        <v>1836.1053512999997</v>
      </c>
      <c r="FE45" s="37">
        <f>IF(FE$9="",0,SUMIFS(36:36,$9:$9,"&gt;="&amp;FE$9,$9:$9,"&lt;="&amp;FE$9-1+SUMIFS(conditions!56:56,conditions!$8:$8,"&lt;="&amp;FE$9,conditions!$9:$9,"&gt;="&amp;FE$9))+IF(FE$9-1+SUMIFS(conditions!56:56,conditions!$8:$8,"&lt;="&amp;FE$9,conditions!$9:$9,"&gt;="&amp;FE$9)&gt;EOMONTH($U$9,11),(1+conditions!$U$34)*SUMIFS(36:36,$9:$9,"&gt;="&amp;$U$9,$9:$9,"&lt;="&amp;$U$9+FE$9-1+SUMIFS(conditions!56:56,conditions!$8:$8,"&lt;="&amp;FE$9,conditions!$9:$9,"&gt;="&amp;FE$9)-EOMONTH($U$9,11)),0))</f>
        <v>1836.1053512999997</v>
      </c>
      <c r="FF45" s="37">
        <f>IF(FF$9="",0,SUMIFS(36:36,$9:$9,"&gt;="&amp;FF$9,$9:$9,"&lt;="&amp;FF$9-1+SUMIFS(conditions!56:56,conditions!$8:$8,"&lt;="&amp;FF$9,conditions!$9:$9,"&gt;="&amp;FF$9))+IF(FF$9-1+SUMIFS(conditions!56:56,conditions!$8:$8,"&lt;="&amp;FF$9,conditions!$9:$9,"&gt;="&amp;FF$9)&gt;EOMONTH($U$9,11),(1+conditions!$U$34)*SUMIFS(36:36,$9:$9,"&gt;="&amp;$U$9,$9:$9,"&lt;="&amp;$U$9+FF$9-1+SUMIFS(conditions!56:56,conditions!$8:$8,"&lt;="&amp;FF$9,conditions!$9:$9,"&gt;="&amp;FF$9)-EOMONTH($U$9,11)),0))</f>
        <v>1810.0881512999997</v>
      </c>
      <c r="FG45" s="37">
        <f>IF(FG$9="",0,SUMIFS(36:36,$9:$9,"&gt;="&amp;FG$9,$9:$9,"&lt;="&amp;FG$9-1+SUMIFS(conditions!56:56,conditions!$8:$8,"&lt;="&amp;FG$9,conditions!$9:$9,"&gt;="&amp;FG$9))+IF(FG$9-1+SUMIFS(conditions!56:56,conditions!$8:$8,"&lt;="&amp;FG$9,conditions!$9:$9,"&gt;="&amp;FG$9)&gt;EOMONTH($U$9,11),(1+conditions!$U$34)*SUMIFS(36:36,$9:$9,"&gt;="&amp;$U$9,$9:$9,"&lt;="&amp;$U$9+FG$9-1+SUMIFS(conditions!56:56,conditions!$8:$8,"&lt;="&amp;FG$9,conditions!$9:$9,"&gt;="&amp;FG$9)-EOMONTH($U$9,11)),0))</f>
        <v>1811.9262664799996</v>
      </c>
      <c r="FH45" s="37">
        <f>IF(FH$9="",0,SUMIFS(36:36,$9:$9,"&gt;="&amp;FH$9,$9:$9,"&lt;="&amp;FH$9-1+SUMIFS(conditions!56:56,conditions!$8:$8,"&lt;="&amp;FH$9,conditions!$9:$9,"&gt;="&amp;FH$9))+IF(FH$9-1+SUMIFS(conditions!56:56,conditions!$8:$8,"&lt;="&amp;FH$9,conditions!$9:$9,"&gt;="&amp;FH$9)&gt;EOMONTH($U$9,11),(1+conditions!$U$34)*SUMIFS(36:36,$9:$9,"&gt;="&amp;$U$9,$9:$9,"&lt;="&amp;$U$9+FH$9-1+SUMIFS(conditions!56:56,conditions!$8:$8,"&lt;="&amp;FH$9,conditions!$9:$9,"&gt;="&amp;FH$9)-EOMONTH($U$9,11)),0))</f>
        <v>1813.7643816599998</v>
      </c>
      <c r="FI45" s="37">
        <f>IF(FI$9="",0,SUMIFS(36:36,$9:$9,"&gt;="&amp;FI$9,$9:$9,"&lt;="&amp;FI$9-1+SUMIFS(conditions!56:56,conditions!$8:$8,"&lt;="&amp;FI$9,conditions!$9:$9,"&gt;="&amp;FI$9))+IF(FI$9-1+SUMIFS(conditions!56:56,conditions!$8:$8,"&lt;="&amp;FI$9,conditions!$9:$9,"&gt;="&amp;FI$9)&gt;EOMONTH($U$9,11),(1+conditions!$U$34)*SUMIFS(36:36,$9:$9,"&gt;="&amp;$U$9,$9:$9,"&lt;="&amp;$U$9+FI$9-1+SUMIFS(conditions!56:56,conditions!$8:$8,"&lt;="&amp;FI$9,conditions!$9:$9,"&gt;="&amp;FI$9)-EOMONTH($U$9,11)),0))</f>
        <v>1815.6024968399997</v>
      </c>
      <c r="FJ45" s="37">
        <f>IF(FJ$9="",0,SUMIFS(36:36,$9:$9,"&gt;="&amp;FJ$9,$9:$9,"&lt;="&amp;FJ$9-1+SUMIFS(conditions!56:56,conditions!$8:$8,"&lt;="&amp;FJ$9,conditions!$9:$9,"&gt;="&amp;FJ$9))+IF(FJ$9-1+SUMIFS(conditions!56:56,conditions!$8:$8,"&lt;="&amp;FJ$9,conditions!$9:$9,"&gt;="&amp;FJ$9)&gt;EOMONTH($U$9,11),(1+conditions!$U$34)*SUMIFS(36:36,$9:$9,"&gt;="&amp;$U$9,$9:$9,"&lt;="&amp;$U$9+FJ$9-1+SUMIFS(conditions!56:56,conditions!$8:$8,"&lt;="&amp;FJ$9,conditions!$9:$9,"&gt;="&amp;FJ$9)-EOMONTH($U$9,11)),0))</f>
        <v>1817.4406120199997</v>
      </c>
      <c r="FK45" s="37">
        <f>IF(FK$9="",0,SUMIFS(36:36,$9:$9,"&gt;="&amp;FK$9,$9:$9,"&lt;="&amp;FK$9-1+SUMIFS(conditions!56:56,conditions!$8:$8,"&lt;="&amp;FK$9,conditions!$9:$9,"&gt;="&amp;FK$9))+IF(FK$9-1+SUMIFS(conditions!56:56,conditions!$8:$8,"&lt;="&amp;FK$9,conditions!$9:$9,"&gt;="&amp;FK$9)&gt;EOMONTH($U$9,11),(1+conditions!$U$34)*SUMIFS(36:36,$9:$9,"&gt;="&amp;$U$9,$9:$9,"&lt;="&amp;$U$9+FK$9-1+SUMIFS(conditions!56:56,conditions!$8:$8,"&lt;="&amp;FK$9,conditions!$9:$9,"&gt;="&amp;FK$9)-EOMONTH($U$9,11)),0))</f>
        <v>1845.2959271999996</v>
      </c>
      <c r="FL45" s="37">
        <f>IF(FL$9="",0,SUMIFS(36:36,$9:$9,"&gt;="&amp;FL$9,$9:$9,"&lt;="&amp;FL$9-1+SUMIFS(conditions!56:56,conditions!$8:$8,"&lt;="&amp;FL$9,conditions!$9:$9,"&gt;="&amp;FL$9))+IF(FL$9-1+SUMIFS(conditions!56:56,conditions!$8:$8,"&lt;="&amp;FL$9,conditions!$9:$9,"&gt;="&amp;FL$9)&gt;EOMONTH($U$9,11),(1+conditions!$U$34)*SUMIFS(36:36,$9:$9,"&gt;="&amp;$U$9,$9:$9,"&lt;="&amp;$U$9+FL$9-1+SUMIFS(conditions!56:56,conditions!$8:$8,"&lt;="&amp;FL$9,conditions!$9:$9,"&gt;="&amp;FL$9)-EOMONTH($U$9,11)),0))</f>
        <v>1845.2959271999996</v>
      </c>
      <c r="FM45" s="37">
        <f>IF(FM$9="",0,SUMIFS(36:36,$9:$9,"&gt;="&amp;FM$9,$9:$9,"&lt;="&amp;FM$9-1+SUMIFS(conditions!56:56,conditions!$8:$8,"&lt;="&amp;FM$9,conditions!$9:$9,"&gt;="&amp;FM$9))+IF(FM$9-1+SUMIFS(conditions!56:56,conditions!$8:$8,"&lt;="&amp;FM$9,conditions!$9:$9,"&gt;="&amp;FM$9)&gt;EOMONTH($U$9,11),(1+conditions!$U$34)*SUMIFS(36:36,$9:$9,"&gt;="&amp;$U$9,$9:$9,"&lt;="&amp;$U$9+FM$9-1+SUMIFS(conditions!56:56,conditions!$8:$8,"&lt;="&amp;FM$9,conditions!$9:$9,"&gt;="&amp;FM$9)-EOMONTH($U$9,11)),0))</f>
        <v>1819.2787271999996</v>
      </c>
      <c r="FN45" s="37">
        <f>IF(FN$9="",0,SUMIFS(36:36,$9:$9,"&gt;="&amp;FN$9,$9:$9,"&lt;="&amp;FN$9-1+SUMIFS(conditions!56:56,conditions!$8:$8,"&lt;="&amp;FN$9,conditions!$9:$9,"&gt;="&amp;FN$9))+IF(FN$9-1+SUMIFS(conditions!56:56,conditions!$8:$8,"&lt;="&amp;FN$9,conditions!$9:$9,"&gt;="&amp;FN$9)&gt;EOMONTH($U$9,11),(1+conditions!$U$34)*SUMIFS(36:36,$9:$9,"&gt;="&amp;$U$9,$9:$9,"&lt;="&amp;$U$9+FN$9-1+SUMIFS(conditions!56:56,conditions!$8:$8,"&lt;="&amp;FN$9,conditions!$9:$9,"&gt;="&amp;FN$9)-EOMONTH($U$9,11)),0))</f>
        <v>1821.1168423799995</v>
      </c>
      <c r="FO45" s="37">
        <f>IF(FO$9="",0,SUMIFS(36:36,$9:$9,"&gt;="&amp;FO$9,$9:$9,"&lt;="&amp;FO$9-1+SUMIFS(conditions!56:56,conditions!$8:$8,"&lt;="&amp;FO$9,conditions!$9:$9,"&gt;="&amp;FO$9))+IF(FO$9-1+SUMIFS(conditions!56:56,conditions!$8:$8,"&lt;="&amp;FO$9,conditions!$9:$9,"&gt;="&amp;FO$9)&gt;EOMONTH($U$9,11),(1+conditions!$U$34)*SUMIFS(36:36,$9:$9,"&gt;="&amp;$U$9,$9:$9,"&lt;="&amp;$U$9+FO$9-1+SUMIFS(conditions!56:56,conditions!$8:$8,"&lt;="&amp;FO$9,conditions!$9:$9,"&gt;="&amp;FO$9)-EOMONTH($U$9,11)),0))</f>
        <v>1822.9549575599997</v>
      </c>
      <c r="FP45" s="37">
        <f>IF(FP$9="",0,SUMIFS(36:36,$9:$9,"&gt;="&amp;FP$9,$9:$9,"&lt;="&amp;FP$9-1+SUMIFS(conditions!56:56,conditions!$8:$8,"&lt;="&amp;FP$9,conditions!$9:$9,"&gt;="&amp;FP$9))+IF(FP$9-1+SUMIFS(conditions!56:56,conditions!$8:$8,"&lt;="&amp;FP$9,conditions!$9:$9,"&gt;="&amp;FP$9)&gt;EOMONTH($U$9,11),(1+conditions!$U$34)*SUMIFS(36:36,$9:$9,"&gt;="&amp;$U$9,$9:$9,"&lt;="&amp;$U$9+FP$9-1+SUMIFS(conditions!56:56,conditions!$8:$8,"&lt;="&amp;FP$9,conditions!$9:$9,"&gt;="&amp;FP$9)-EOMONTH($U$9,11)),0))</f>
        <v>1824.7930727399996</v>
      </c>
      <c r="FQ45" s="37">
        <f>IF(FQ$9="",0,SUMIFS(36:36,$9:$9,"&gt;="&amp;FQ$9,$9:$9,"&lt;="&amp;FQ$9-1+SUMIFS(conditions!56:56,conditions!$8:$8,"&lt;="&amp;FQ$9,conditions!$9:$9,"&gt;="&amp;FQ$9))+IF(FQ$9-1+SUMIFS(conditions!56:56,conditions!$8:$8,"&lt;="&amp;FQ$9,conditions!$9:$9,"&gt;="&amp;FQ$9)&gt;EOMONTH($U$9,11),(1+conditions!$U$34)*SUMIFS(36:36,$9:$9,"&gt;="&amp;$U$9,$9:$9,"&lt;="&amp;$U$9+FQ$9-1+SUMIFS(conditions!56:56,conditions!$8:$8,"&lt;="&amp;FQ$9,conditions!$9:$9,"&gt;="&amp;FQ$9)-EOMONTH($U$9,11)),0))</f>
        <v>1826.6311879199995</v>
      </c>
      <c r="FR45" s="37">
        <f>IF(FR$9="",0,SUMIFS(36:36,$9:$9,"&gt;="&amp;FR$9,$9:$9,"&lt;="&amp;FR$9-1+SUMIFS(conditions!56:56,conditions!$8:$8,"&lt;="&amp;FR$9,conditions!$9:$9,"&gt;="&amp;FR$9))+IF(FR$9-1+SUMIFS(conditions!56:56,conditions!$8:$8,"&lt;="&amp;FR$9,conditions!$9:$9,"&gt;="&amp;FR$9)&gt;EOMONTH($U$9,11),(1+conditions!$U$34)*SUMIFS(36:36,$9:$9,"&gt;="&amp;$U$9,$9:$9,"&lt;="&amp;$U$9+FR$9-1+SUMIFS(conditions!56:56,conditions!$8:$8,"&lt;="&amp;FR$9,conditions!$9:$9,"&gt;="&amp;FR$9)-EOMONTH($U$9,11)),0))</f>
        <v>1854.4865030999995</v>
      </c>
      <c r="FS45" s="37">
        <f>IF(FS$9="",0,SUMIFS(36:36,$9:$9,"&gt;="&amp;FS$9,$9:$9,"&lt;="&amp;FS$9-1+SUMIFS(conditions!56:56,conditions!$8:$8,"&lt;="&amp;FS$9,conditions!$9:$9,"&gt;="&amp;FS$9))+IF(FS$9-1+SUMIFS(conditions!56:56,conditions!$8:$8,"&lt;="&amp;FS$9,conditions!$9:$9,"&gt;="&amp;FS$9)&gt;EOMONTH($U$9,11),(1+conditions!$U$34)*SUMIFS(36:36,$9:$9,"&gt;="&amp;$U$9,$9:$9,"&lt;="&amp;$U$9+FS$9-1+SUMIFS(conditions!56:56,conditions!$8:$8,"&lt;="&amp;FS$9,conditions!$9:$9,"&gt;="&amp;FS$9)-EOMONTH($U$9,11)),0))</f>
        <v>1854.4865030999995</v>
      </c>
      <c r="FT45" s="37">
        <f>IF(FT$9="",0,SUMIFS(36:36,$9:$9,"&gt;="&amp;FT$9,$9:$9,"&lt;="&amp;FT$9-1+SUMIFS(conditions!56:56,conditions!$8:$8,"&lt;="&amp;FT$9,conditions!$9:$9,"&gt;="&amp;FT$9))+IF(FT$9-1+SUMIFS(conditions!56:56,conditions!$8:$8,"&lt;="&amp;FT$9,conditions!$9:$9,"&gt;="&amp;FT$9)&gt;EOMONTH($U$9,11),(1+conditions!$U$34)*SUMIFS(36:36,$9:$9,"&gt;="&amp;$U$9,$9:$9,"&lt;="&amp;$U$9+FT$9-1+SUMIFS(conditions!56:56,conditions!$8:$8,"&lt;="&amp;FT$9,conditions!$9:$9,"&gt;="&amp;FT$9)-EOMONTH($U$9,11)),0))</f>
        <v>1827.1684430999996</v>
      </c>
      <c r="FU45" s="37">
        <f>IF(FU$9="",0,SUMIFS(36:36,$9:$9,"&gt;="&amp;FU$9,$9:$9,"&lt;="&amp;FU$9-1+SUMIFS(conditions!56:56,conditions!$8:$8,"&lt;="&amp;FU$9,conditions!$9:$9,"&gt;="&amp;FU$9))+IF(FU$9-1+SUMIFS(conditions!56:56,conditions!$8:$8,"&lt;="&amp;FU$9,conditions!$9:$9,"&gt;="&amp;FU$9)&gt;EOMONTH($U$9,11),(1+conditions!$U$34)*SUMIFS(36:36,$9:$9,"&gt;="&amp;$U$9,$9:$9,"&lt;="&amp;$U$9+FU$9-1+SUMIFS(conditions!56:56,conditions!$8:$8,"&lt;="&amp;FU$9,conditions!$9:$9,"&gt;="&amp;FU$9)-EOMONTH($U$9,11)),0))</f>
        <v>1828.5413577353995</v>
      </c>
      <c r="FV45" s="37">
        <f>IF(FV$9="",0,SUMIFS(36:36,$9:$9,"&gt;="&amp;FV$9,$9:$9,"&lt;="&amp;FV$9-1+SUMIFS(conditions!56:56,conditions!$8:$8,"&lt;="&amp;FV$9,conditions!$9:$9,"&gt;="&amp;FV$9))+IF(FV$9-1+SUMIFS(conditions!56:56,conditions!$8:$8,"&lt;="&amp;FV$9,conditions!$9:$9,"&gt;="&amp;FV$9)&gt;EOMONTH($U$9,11),(1+conditions!$U$34)*SUMIFS(36:36,$9:$9,"&gt;="&amp;$U$9,$9:$9,"&lt;="&amp;$U$9+FV$9-1+SUMIFS(conditions!56:56,conditions!$8:$8,"&lt;="&amp;FV$9,conditions!$9:$9,"&gt;="&amp;FV$9)-EOMONTH($U$9,11)),0))</f>
        <v>1829.9142723707996</v>
      </c>
      <c r="FW45" s="37">
        <f>IF(FW$9="",0,SUMIFS(36:36,$9:$9,"&gt;="&amp;FW$9,$9:$9,"&lt;="&amp;FW$9-1+SUMIFS(conditions!56:56,conditions!$8:$8,"&lt;="&amp;FW$9,conditions!$9:$9,"&gt;="&amp;FW$9))+IF(FW$9-1+SUMIFS(conditions!56:56,conditions!$8:$8,"&lt;="&amp;FW$9,conditions!$9:$9,"&gt;="&amp;FW$9)&gt;EOMONTH($U$9,11),(1+conditions!$U$34)*SUMIFS(36:36,$9:$9,"&gt;="&amp;$U$9,$9:$9,"&lt;="&amp;$U$9+FW$9-1+SUMIFS(conditions!56:56,conditions!$8:$8,"&lt;="&amp;FW$9,conditions!$9:$9,"&gt;="&amp;FW$9)-EOMONTH($U$9,11)),0))</f>
        <v>1831.2871870061995</v>
      </c>
      <c r="FX45" s="37">
        <f>IF(FX$9="",0,SUMIFS(36:36,$9:$9,"&gt;="&amp;FX$9,$9:$9,"&lt;="&amp;FX$9-1+SUMIFS(conditions!56:56,conditions!$8:$8,"&lt;="&amp;FX$9,conditions!$9:$9,"&gt;="&amp;FX$9))+IF(FX$9-1+SUMIFS(conditions!56:56,conditions!$8:$8,"&lt;="&amp;FX$9,conditions!$9:$9,"&gt;="&amp;FX$9)&gt;EOMONTH($U$9,11),(1+conditions!$U$34)*SUMIFS(36:36,$9:$9,"&gt;="&amp;$U$9,$9:$9,"&lt;="&amp;$U$9+FX$9-1+SUMIFS(conditions!56:56,conditions!$8:$8,"&lt;="&amp;FX$9,conditions!$9:$9,"&gt;="&amp;FX$9)-EOMONTH($U$9,11)),0))</f>
        <v>1832.6601016415993</v>
      </c>
      <c r="FY45" s="37">
        <f>IF(FY$9="",0,SUMIFS(36:36,$9:$9,"&gt;="&amp;FY$9,$9:$9,"&lt;="&amp;FY$9-1+SUMIFS(conditions!56:56,conditions!$8:$8,"&lt;="&amp;FY$9,conditions!$9:$9,"&gt;="&amp;FY$9))+IF(FY$9-1+SUMIFS(conditions!56:56,conditions!$8:$8,"&lt;="&amp;FY$9,conditions!$9:$9,"&gt;="&amp;FY$9)&gt;EOMONTH($U$9,11),(1+conditions!$U$34)*SUMIFS(36:36,$9:$9,"&gt;="&amp;$U$9,$9:$9,"&lt;="&amp;$U$9+FY$9-1+SUMIFS(conditions!56:56,conditions!$8:$8,"&lt;="&amp;FY$9,conditions!$9:$9,"&gt;="&amp;FY$9)-EOMONTH($U$9,11)),0))</f>
        <v>1861.3510762769993</v>
      </c>
      <c r="FZ45" s="37">
        <f>IF(FZ$9="",0,SUMIFS(36:36,$9:$9,"&gt;="&amp;FZ$9,$9:$9,"&lt;="&amp;FZ$9-1+SUMIFS(conditions!56:56,conditions!$8:$8,"&lt;="&amp;FZ$9,conditions!$9:$9,"&gt;="&amp;FZ$9))+IF(FZ$9-1+SUMIFS(conditions!56:56,conditions!$8:$8,"&lt;="&amp;FZ$9,conditions!$9:$9,"&gt;="&amp;FZ$9)&gt;EOMONTH($U$9,11),(1+conditions!$U$34)*SUMIFS(36:36,$9:$9,"&gt;="&amp;$U$9,$9:$9,"&lt;="&amp;$U$9+FZ$9-1+SUMIFS(conditions!56:56,conditions!$8:$8,"&lt;="&amp;FZ$9,conditions!$9:$9,"&gt;="&amp;FZ$9)-EOMONTH($U$9,11)),0))</f>
        <v>1861.3510762769993</v>
      </c>
      <c r="GA45" s="37">
        <f>IF(GA$9="",0,SUMIFS(36:36,$9:$9,"&gt;="&amp;GA$9,$9:$9,"&lt;="&amp;GA$9-1+SUMIFS(conditions!56:56,conditions!$8:$8,"&lt;="&amp;GA$9,conditions!$9:$9,"&gt;="&amp;GA$9))+IF(GA$9-1+SUMIFS(conditions!56:56,conditions!$8:$8,"&lt;="&amp;GA$9,conditions!$9:$9,"&gt;="&amp;GA$9)&gt;EOMONTH($U$9,11),(1+conditions!$U$34)*SUMIFS(36:36,$9:$9,"&gt;="&amp;$U$9,$9:$9,"&lt;="&amp;$U$9+GA$9-1+SUMIFS(conditions!56:56,conditions!$8:$8,"&lt;="&amp;GA$9,conditions!$9:$9,"&gt;="&amp;GA$9)-EOMONTH($U$9,11)),0))</f>
        <v>1834.0330162769992</v>
      </c>
      <c r="GB45" s="37">
        <f>IF(GB$9="",0,SUMIFS(36:36,$9:$9,"&gt;="&amp;GB$9,$9:$9,"&lt;="&amp;GB$9-1+SUMIFS(conditions!56:56,conditions!$8:$8,"&lt;="&amp;GB$9,conditions!$9:$9,"&gt;="&amp;GB$9))+IF(GB$9-1+SUMIFS(conditions!56:56,conditions!$8:$8,"&lt;="&amp;GB$9,conditions!$9:$9,"&gt;="&amp;GB$9)&gt;EOMONTH($U$9,11),(1+conditions!$U$34)*SUMIFS(36:36,$9:$9,"&gt;="&amp;$U$9,$9:$9,"&lt;="&amp;$U$9+GB$9-1+SUMIFS(conditions!56:56,conditions!$8:$8,"&lt;="&amp;GB$9,conditions!$9:$9,"&gt;="&amp;GB$9)-EOMONTH($U$9,11)),0))</f>
        <v>1835.4059309123991</v>
      </c>
      <c r="GC45" s="37">
        <f>IF(GC$9="",0,SUMIFS(36:36,$9:$9,"&gt;="&amp;GC$9,$9:$9,"&lt;="&amp;GC$9-1+SUMIFS(conditions!56:56,conditions!$8:$8,"&lt;="&amp;GC$9,conditions!$9:$9,"&gt;="&amp;GC$9))+IF(GC$9-1+SUMIFS(conditions!56:56,conditions!$8:$8,"&lt;="&amp;GC$9,conditions!$9:$9,"&gt;="&amp;GC$9)&gt;EOMONTH($U$9,11),(1+conditions!$U$34)*SUMIFS(36:36,$9:$9,"&gt;="&amp;$U$9,$9:$9,"&lt;="&amp;$U$9+GC$9-1+SUMIFS(conditions!56:56,conditions!$8:$8,"&lt;="&amp;GC$9,conditions!$9:$9,"&gt;="&amp;GC$9)-EOMONTH($U$9,11)),0))</f>
        <v>1836.7788455477989</v>
      </c>
      <c r="GD45" s="37">
        <f>IF(GD$9="",0,SUMIFS(36:36,$9:$9,"&gt;="&amp;GD$9,$9:$9,"&lt;="&amp;GD$9-1+SUMIFS(conditions!56:56,conditions!$8:$8,"&lt;="&amp;GD$9,conditions!$9:$9,"&gt;="&amp;GD$9))+IF(GD$9-1+SUMIFS(conditions!56:56,conditions!$8:$8,"&lt;="&amp;GD$9,conditions!$9:$9,"&gt;="&amp;GD$9)&gt;EOMONTH($U$9,11),(1+conditions!$U$34)*SUMIFS(36:36,$9:$9,"&gt;="&amp;$U$9,$9:$9,"&lt;="&amp;$U$9+GD$9-1+SUMIFS(conditions!56:56,conditions!$8:$8,"&lt;="&amp;GD$9,conditions!$9:$9,"&gt;="&amp;GD$9)-EOMONTH($U$9,11)),0))</f>
        <v>1838.1517601831988</v>
      </c>
      <c r="GE45" s="37">
        <f>IF(GE$9="",0,SUMIFS(36:36,$9:$9,"&gt;="&amp;GE$9,$9:$9,"&lt;="&amp;GE$9-1+SUMIFS(conditions!56:56,conditions!$8:$8,"&lt;="&amp;GE$9,conditions!$9:$9,"&gt;="&amp;GE$9))+IF(GE$9-1+SUMIFS(conditions!56:56,conditions!$8:$8,"&lt;="&amp;GE$9,conditions!$9:$9,"&gt;="&amp;GE$9)&gt;EOMONTH($U$9,11),(1+conditions!$U$34)*SUMIFS(36:36,$9:$9,"&gt;="&amp;$U$9,$9:$9,"&lt;="&amp;$U$9+GE$9-1+SUMIFS(conditions!56:56,conditions!$8:$8,"&lt;="&amp;GE$9,conditions!$9:$9,"&gt;="&amp;GE$9)-EOMONTH($U$9,11)),0))</f>
        <v>1839.5246748185987</v>
      </c>
      <c r="GF45" s="37">
        <f>IF(GF$9="",0,SUMIFS(36:36,$9:$9,"&gt;="&amp;GF$9,$9:$9,"&lt;="&amp;GF$9-1+SUMIFS(conditions!56:56,conditions!$8:$8,"&lt;="&amp;GF$9,conditions!$9:$9,"&gt;="&amp;GF$9))+IF(GF$9-1+SUMIFS(conditions!56:56,conditions!$8:$8,"&lt;="&amp;GF$9,conditions!$9:$9,"&gt;="&amp;GF$9)&gt;EOMONTH($U$9,11),(1+conditions!$U$34)*SUMIFS(36:36,$9:$9,"&gt;="&amp;$U$9,$9:$9,"&lt;="&amp;$U$9+GF$9-1+SUMIFS(conditions!56:56,conditions!$8:$8,"&lt;="&amp;GF$9,conditions!$9:$9,"&gt;="&amp;GF$9)-EOMONTH($U$9,11)),0))</f>
        <v>1868.2156494539986</v>
      </c>
      <c r="GG45" s="37">
        <f>IF(GG$9="",0,SUMIFS(36:36,$9:$9,"&gt;="&amp;GG$9,$9:$9,"&lt;="&amp;GG$9-1+SUMIFS(conditions!56:56,conditions!$8:$8,"&lt;="&amp;GG$9,conditions!$9:$9,"&gt;="&amp;GG$9))+IF(GG$9-1+SUMIFS(conditions!56:56,conditions!$8:$8,"&lt;="&amp;GG$9,conditions!$9:$9,"&gt;="&amp;GG$9)&gt;EOMONTH($U$9,11),(1+conditions!$U$34)*SUMIFS(36:36,$9:$9,"&gt;="&amp;$U$9,$9:$9,"&lt;="&amp;$U$9+GG$9-1+SUMIFS(conditions!56:56,conditions!$8:$8,"&lt;="&amp;GG$9,conditions!$9:$9,"&gt;="&amp;GG$9)-EOMONTH($U$9,11)),0))</f>
        <v>1868.2156494539986</v>
      </c>
      <c r="GH45" s="37">
        <f>IF(GH$9="",0,SUMIFS(36:36,$9:$9,"&gt;="&amp;GH$9,$9:$9,"&lt;="&amp;GH$9-1+SUMIFS(conditions!56:56,conditions!$8:$8,"&lt;="&amp;GH$9,conditions!$9:$9,"&gt;="&amp;GH$9))+IF(GH$9-1+SUMIFS(conditions!56:56,conditions!$8:$8,"&lt;="&amp;GH$9,conditions!$9:$9,"&gt;="&amp;GH$9)&gt;EOMONTH($U$9,11),(1+conditions!$U$34)*SUMIFS(36:36,$9:$9,"&gt;="&amp;$U$9,$9:$9,"&lt;="&amp;$U$9+GH$9-1+SUMIFS(conditions!56:56,conditions!$8:$8,"&lt;="&amp;GH$9,conditions!$9:$9,"&gt;="&amp;GH$9)-EOMONTH($U$9,11)),0))</f>
        <v>1840.8975894539988</v>
      </c>
      <c r="GI45" s="37">
        <f>IF(GI$9="",0,SUMIFS(36:36,$9:$9,"&gt;="&amp;GI$9,$9:$9,"&lt;="&amp;GI$9-1+SUMIFS(conditions!56:56,conditions!$8:$8,"&lt;="&amp;GI$9,conditions!$9:$9,"&gt;="&amp;GI$9))+IF(GI$9-1+SUMIFS(conditions!56:56,conditions!$8:$8,"&lt;="&amp;GI$9,conditions!$9:$9,"&gt;="&amp;GI$9)&gt;EOMONTH($U$9,11),(1+conditions!$U$34)*SUMIFS(36:36,$9:$9,"&gt;="&amp;$U$9,$9:$9,"&lt;="&amp;$U$9+GI$9-1+SUMIFS(conditions!56:56,conditions!$8:$8,"&lt;="&amp;GI$9,conditions!$9:$9,"&gt;="&amp;GI$9)-EOMONTH($U$9,11)),0))</f>
        <v>1842.2705040893986</v>
      </c>
      <c r="GJ45" s="37">
        <f>IF(GJ$9="",0,SUMIFS(36:36,$9:$9,"&gt;="&amp;GJ$9,$9:$9,"&lt;="&amp;GJ$9-1+SUMIFS(conditions!56:56,conditions!$8:$8,"&lt;="&amp;GJ$9,conditions!$9:$9,"&gt;="&amp;GJ$9))+IF(GJ$9-1+SUMIFS(conditions!56:56,conditions!$8:$8,"&lt;="&amp;GJ$9,conditions!$9:$9,"&gt;="&amp;GJ$9)&gt;EOMONTH($U$9,11),(1+conditions!$U$34)*SUMIFS(36:36,$9:$9,"&gt;="&amp;$U$9,$9:$9,"&lt;="&amp;$U$9+GJ$9-1+SUMIFS(conditions!56:56,conditions!$8:$8,"&lt;="&amp;GJ$9,conditions!$9:$9,"&gt;="&amp;GJ$9)-EOMONTH($U$9,11)),0))</f>
        <v>1843.6434187247987</v>
      </c>
      <c r="GK45" s="37">
        <f>IF(GK$9="",0,SUMIFS(36:36,$9:$9,"&gt;="&amp;GK$9,$9:$9,"&lt;="&amp;GK$9-1+SUMIFS(conditions!56:56,conditions!$8:$8,"&lt;="&amp;GK$9,conditions!$9:$9,"&gt;="&amp;GK$9))+IF(GK$9-1+SUMIFS(conditions!56:56,conditions!$8:$8,"&lt;="&amp;GK$9,conditions!$9:$9,"&gt;="&amp;GK$9)&gt;EOMONTH($U$9,11),(1+conditions!$U$34)*SUMIFS(36:36,$9:$9,"&gt;="&amp;$U$9,$9:$9,"&lt;="&amp;$U$9+GK$9-1+SUMIFS(conditions!56:56,conditions!$8:$8,"&lt;="&amp;GK$9,conditions!$9:$9,"&gt;="&amp;GK$9)-EOMONTH($U$9,11)),0))</f>
        <v>1845.0163333601986</v>
      </c>
      <c r="GL45" s="37">
        <f>IF(GL$9="",0,SUMIFS(36:36,$9:$9,"&gt;="&amp;GL$9,$9:$9,"&lt;="&amp;GL$9-1+SUMIFS(conditions!56:56,conditions!$8:$8,"&lt;="&amp;GL$9,conditions!$9:$9,"&gt;="&amp;GL$9))+IF(GL$9-1+SUMIFS(conditions!56:56,conditions!$8:$8,"&lt;="&amp;GL$9,conditions!$9:$9,"&gt;="&amp;GL$9)&gt;EOMONTH($U$9,11),(1+conditions!$U$34)*SUMIFS(36:36,$9:$9,"&gt;="&amp;$U$9,$9:$9,"&lt;="&amp;$U$9+GL$9-1+SUMIFS(conditions!56:56,conditions!$8:$8,"&lt;="&amp;GL$9,conditions!$9:$9,"&gt;="&amp;GL$9)-EOMONTH($U$9,11)),0))</f>
        <v>1846.3892479955987</v>
      </c>
      <c r="GM45" s="37">
        <f>IF(GM$9="",0,SUMIFS(36:36,$9:$9,"&gt;="&amp;GM$9,$9:$9,"&lt;="&amp;GM$9-1+SUMIFS(conditions!56:56,conditions!$8:$8,"&lt;="&amp;GM$9,conditions!$9:$9,"&gt;="&amp;GM$9))+IF(GM$9-1+SUMIFS(conditions!56:56,conditions!$8:$8,"&lt;="&amp;GM$9,conditions!$9:$9,"&gt;="&amp;GM$9)&gt;EOMONTH($U$9,11),(1+conditions!$U$34)*SUMIFS(36:36,$9:$9,"&gt;="&amp;$U$9,$9:$9,"&lt;="&amp;$U$9+GM$9-1+SUMIFS(conditions!56:56,conditions!$8:$8,"&lt;="&amp;GM$9,conditions!$9:$9,"&gt;="&amp;GM$9)-EOMONTH($U$9,11)),0))</f>
        <v>1875.0802226309986</v>
      </c>
      <c r="GN45" s="37">
        <f>IF(GN$9="",0,SUMIFS(36:36,$9:$9,"&gt;="&amp;GN$9,$9:$9,"&lt;="&amp;GN$9-1+SUMIFS(conditions!56:56,conditions!$8:$8,"&lt;="&amp;GN$9,conditions!$9:$9,"&gt;="&amp;GN$9))+IF(GN$9-1+SUMIFS(conditions!56:56,conditions!$8:$8,"&lt;="&amp;GN$9,conditions!$9:$9,"&gt;="&amp;GN$9)&gt;EOMONTH($U$9,11),(1+conditions!$U$34)*SUMIFS(36:36,$9:$9,"&gt;="&amp;$U$9,$9:$9,"&lt;="&amp;$U$9+GN$9-1+SUMIFS(conditions!56:56,conditions!$8:$8,"&lt;="&amp;GN$9,conditions!$9:$9,"&gt;="&amp;GN$9)-EOMONTH($U$9,11)),0))</f>
        <v>1875.0802226309986</v>
      </c>
      <c r="GO45" s="37">
        <f>IF(GO$9="",0,SUMIFS(36:36,$9:$9,"&gt;="&amp;GO$9,$9:$9,"&lt;="&amp;GO$9-1+SUMIFS(conditions!56:56,conditions!$8:$8,"&lt;="&amp;GO$9,conditions!$9:$9,"&gt;="&amp;GO$9))+IF(GO$9-1+SUMIFS(conditions!56:56,conditions!$8:$8,"&lt;="&amp;GO$9,conditions!$9:$9,"&gt;="&amp;GO$9)&gt;EOMONTH($U$9,11),(1+conditions!$U$34)*SUMIFS(36:36,$9:$9,"&gt;="&amp;$U$9,$9:$9,"&lt;="&amp;$U$9+GO$9-1+SUMIFS(conditions!56:56,conditions!$8:$8,"&lt;="&amp;GO$9,conditions!$9:$9,"&gt;="&amp;GO$9)-EOMONTH($U$9,11)),0))</f>
        <v>1847.7621626309985</v>
      </c>
      <c r="GP45" s="37">
        <f>IF(GP$9="",0,SUMIFS(36:36,$9:$9,"&gt;="&amp;GP$9,$9:$9,"&lt;="&amp;GP$9-1+SUMIFS(conditions!56:56,conditions!$8:$8,"&lt;="&amp;GP$9,conditions!$9:$9,"&gt;="&amp;GP$9))+IF(GP$9-1+SUMIFS(conditions!56:56,conditions!$8:$8,"&lt;="&amp;GP$9,conditions!$9:$9,"&gt;="&amp;GP$9)&gt;EOMONTH($U$9,11),(1+conditions!$U$34)*SUMIFS(36:36,$9:$9,"&gt;="&amp;$U$9,$9:$9,"&lt;="&amp;$U$9+GP$9-1+SUMIFS(conditions!56:56,conditions!$8:$8,"&lt;="&amp;GP$9,conditions!$9:$9,"&gt;="&amp;GP$9)-EOMONTH($U$9,11)),0))</f>
        <v>1849.1350772663986</v>
      </c>
      <c r="GQ45" s="37">
        <f>IF(GQ$9="",0,SUMIFS(36:36,$9:$9,"&gt;="&amp;GQ$9,$9:$9,"&lt;="&amp;GQ$9-1+SUMIFS(conditions!56:56,conditions!$8:$8,"&lt;="&amp;GQ$9,conditions!$9:$9,"&gt;="&amp;GQ$9))+IF(GQ$9-1+SUMIFS(conditions!56:56,conditions!$8:$8,"&lt;="&amp;GQ$9,conditions!$9:$9,"&gt;="&amp;GQ$9)&gt;EOMONTH($U$9,11),(1+conditions!$U$34)*SUMIFS(36:36,$9:$9,"&gt;="&amp;$U$9,$9:$9,"&lt;="&amp;$U$9+GQ$9-1+SUMIFS(conditions!56:56,conditions!$8:$8,"&lt;="&amp;GQ$9,conditions!$9:$9,"&gt;="&amp;GQ$9)-EOMONTH($U$9,11)),0))</f>
        <v>1850.5079919017985</v>
      </c>
      <c r="GR45" s="37">
        <f>IF(GR$9="",0,SUMIFS(36:36,$9:$9,"&gt;="&amp;GR$9,$9:$9,"&lt;="&amp;GR$9-1+SUMIFS(conditions!56:56,conditions!$8:$8,"&lt;="&amp;GR$9,conditions!$9:$9,"&gt;="&amp;GR$9))+IF(GR$9-1+SUMIFS(conditions!56:56,conditions!$8:$8,"&lt;="&amp;GR$9,conditions!$9:$9,"&gt;="&amp;GR$9)&gt;EOMONTH($U$9,11),(1+conditions!$U$34)*SUMIFS(36:36,$9:$9,"&gt;="&amp;$U$9,$9:$9,"&lt;="&amp;$U$9+GR$9-1+SUMIFS(conditions!56:56,conditions!$8:$8,"&lt;="&amp;GR$9,conditions!$9:$9,"&gt;="&amp;GR$9)-EOMONTH($U$9,11)),0))</f>
        <v>1851.8809065371986</v>
      </c>
      <c r="GS45" s="37">
        <f>IF(GS$9="",0,SUMIFS(36:36,$9:$9,"&gt;="&amp;GS$9,$9:$9,"&lt;="&amp;GS$9-1+SUMIFS(conditions!56:56,conditions!$8:$8,"&lt;="&amp;GS$9,conditions!$9:$9,"&gt;="&amp;GS$9))+IF(GS$9-1+SUMIFS(conditions!56:56,conditions!$8:$8,"&lt;="&amp;GS$9,conditions!$9:$9,"&gt;="&amp;GS$9)&gt;EOMONTH($U$9,11),(1+conditions!$U$34)*SUMIFS(36:36,$9:$9,"&gt;="&amp;$U$9,$9:$9,"&lt;="&amp;$U$9+GS$9-1+SUMIFS(conditions!56:56,conditions!$8:$8,"&lt;="&amp;GS$9,conditions!$9:$9,"&gt;="&amp;GS$9)-EOMONTH($U$9,11)),0))</f>
        <v>1853.2538211725985</v>
      </c>
      <c r="GT45" s="37">
        <f>IF(GT$9="",0,SUMIFS(36:36,$9:$9,"&gt;="&amp;GT$9,$9:$9,"&lt;="&amp;GT$9-1+SUMIFS(conditions!56:56,conditions!$8:$8,"&lt;="&amp;GT$9,conditions!$9:$9,"&gt;="&amp;GT$9))+IF(GT$9-1+SUMIFS(conditions!56:56,conditions!$8:$8,"&lt;="&amp;GT$9,conditions!$9:$9,"&gt;="&amp;GT$9)&gt;EOMONTH($U$9,11),(1+conditions!$U$34)*SUMIFS(36:36,$9:$9,"&gt;="&amp;$U$9,$9:$9,"&lt;="&amp;$U$9+GT$9-1+SUMIFS(conditions!56:56,conditions!$8:$8,"&lt;="&amp;GT$9,conditions!$9:$9,"&gt;="&amp;GT$9)-EOMONTH($U$9,11)),0))</f>
        <v>1881.9447958079984</v>
      </c>
      <c r="GU45" s="37">
        <f>IF(GU$9="",0,SUMIFS(36:36,$9:$9,"&gt;="&amp;GU$9,$9:$9,"&lt;="&amp;GU$9-1+SUMIFS(conditions!56:56,conditions!$8:$8,"&lt;="&amp;GU$9,conditions!$9:$9,"&gt;="&amp;GU$9))+IF(GU$9-1+SUMIFS(conditions!56:56,conditions!$8:$8,"&lt;="&amp;GU$9,conditions!$9:$9,"&gt;="&amp;GU$9)&gt;EOMONTH($U$9,11),(1+conditions!$U$34)*SUMIFS(36:36,$9:$9,"&gt;="&amp;$U$9,$9:$9,"&lt;="&amp;$U$9+GU$9-1+SUMIFS(conditions!56:56,conditions!$8:$8,"&lt;="&amp;GU$9,conditions!$9:$9,"&gt;="&amp;GU$9)-EOMONTH($U$9,11)),0))</f>
        <v>1881.9447958079984</v>
      </c>
      <c r="GV45" s="37">
        <f>IF(GV$9="",0,SUMIFS(36:36,$9:$9,"&gt;="&amp;GV$9,$9:$9,"&lt;="&amp;GV$9-1+SUMIFS(conditions!56:56,conditions!$8:$8,"&lt;="&amp;GV$9,conditions!$9:$9,"&gt;="&amp;GV$9))+IF(GV$9-1+SUMIFS(conditions!56:56,conditions!$8:$8,"&lt;="&amp;GV$9,conditions!$9:$9,"&gt;="&amp;GV$9)&gt;EOMONTH($U$9,11),(1+conditions!$U$34)*SUMIFS(36:36,$9:$9,"&gt;="&amp;$U$9,$9:$9,"&lt;="&amp;$U$9+GV$9-1+SUMIFS(conditions!56:56,conditions!$8:$8,"&lt;="&amp;GV$9,conditions!$9:$9,"&gt;="&amp;GV$9)-EOMONTH($U$9,11)),0))</f>
        <v>1854.6267358079986</v>
      </c>
      <c r="GW45" s="37">
        <f>IF(GW$9="",0,SUMIFS(36:36,$9:$9,"&gt;="&amp;GW$9,$9:$9,"&lt;="&amp;GW$9-1+SUMIFS(conditions!56:56,conditions!$8:$8,"&lt;="&amp;GW$9,conditions!$9:$9,"&gt;="&amp;GW$9))+IF(GW$9-1+SUMIFS(conditions!56:56,conditions!$8:$8,"&lt;="&amp;GW$9,conditions!$9:$9,"&gt;="&amp;GW$9)&gt;EOMONTH($U$9,11),(1+conditions!$U$34)*SUMIFS(36:36,$9:$9,"&gt;="&amp;$U$9,$9:$9,"&lt;="&amp;$U$9+GW$9-1+SUMIFS(conditions!56:56,conditions!$8:$8,"&lt;="&amp;GW$9,conditions!$9:$9,"&gt;="&amp;GW$9)-EOMONTH($U$9,11)),0))</f>
        <v>1855.9996504433987</v>
      </c>
      <c r="GX45" s="37">
        <f>IF(GX$9="",0,SUMIFS(36:36,$9:$9,"&gt;="&amp;GX$9,$9:$9,"&lt;="&amp;GX$9-1+SUMIFS(conditions!56:56,conditions!$8:$8,"&lt;="&amp;GX$9,conditions!$9:$9,"&gt;="&amp;GX$9))+IF(GX$9-1+SUMIFS(conditions!56:56,conditions!$8:$8,"&lt;="&amp;GX$9,conditions!$9:$9,"&gt;="&amp;GX$9)&gt;EOMONTH($U$9,11),(1+conditions!$U$34)*SUMIFS(36:36,$9:$9,"&gt;="&amp;$U$9,$9:$9,"&lt;="&amp;$U$9+GX$9-1+SUMIFS(conditions!56:56,conditions!$8:$8,"&lt;="&amp;GX$9,conditions!$9:$9,"&gt;="&amp;GX$9)-EOMONTH($U$9,11)),0))</f>
        <v>1854.4131085787985</v>
      </c>
      <c r="GY45" s="37">
        <f>IF(GY$9="",0,SUMIFS(36:36,$9:$9,"&gt;="&amp;GY$9,$9:$9,"&lt;="&amp;GY$9-1+SUMIFS(conditions!56:56,conditions!$8:$8,"&lt;="&amp;GY$9,conditions!$9:$9,"&gt;="&amp;GY$9))+IF(GY$9-1+SUMIFS(conditions!56:56,conditions!$8:$8,"&lt;="&amp;GY$9,conditions!$9:$9,"&gt;="&amp;GY$9)&gt;EOMONTH($U$9,11),(1+conditions!$U$34)*SUMIFS(36:36,$9:$9,"&gt;="&amp;$U$9,$9:$9,"&lt;="&amp;$U$9+GY$9-1+SUMIFS(conditions!56:56,conditions!$8:$8,"&lt;="&amp;GY$9,conditions!$9:$9,"&gt;="&amp;GY$9)-EOMONTH($U$9,11)),0))</f>
        <v>1861.7071064822987</v>
      </c>
      <c r="GZ45" s="37">
        <f>IF(GZ$9="",0,SUMIFS(36:36,$9:$9,"&gt;="&amp;GZ$9,$9:$9,"&lt;="&amp;GZ$9-1+SUMIFS(conditions!56:56,conditions!$8:$8,"&lt;="&amp;GZ$9,conditions!$9:$9,"&gt;="&amp;GZ$9))+IF(GZ$9-1+SUMIFS(conditions!56:56,conditions!$8:$8,"&lt;="&amp;GZ$9,conditions!$9:$9,"&gt;="&amp;GZ$9)&gt;EOMONTH($U$9,11),(1+conditions!$U$34)*SUMIFS(36:36,$9:$9,"&gt;="&amp;$U$9,$9:$9,"&lt;="&amp;$U$9+GZ$9-1+SUMIFS(conditions!56:56,conditions!$8:$8,"&lt;="&amp;GZ$9,conditions!$9:$9,"&gt;="&amp;GZ$9)-EOMONTH($U$9,11)),0))</f>
        <v>1869.001104385799</v>
      </c>
      <c r="HA45" s="37">
        <f>IF(HA$9="",0,SUMIFS(36:36,$9:$9,"&gt;="&amp;HA$9,$9:$9,"&lt;="&amp;HA$9-1+SUMIFS(conditions!56:56,conditions!$8:$8,"&lt;="&amp;HA$9,conditions!$9:$9,"&gt;="&amp;HA$9))+IF(HA$9-1+SUMIFS(conditions!56:56,conditions!$8:$8,"&lt;="&amp;HA$9,conditions!$9:$9,"&gt;="&amp;HA$9)&gt;EOMONTH($U$9,11),(1+conditions!$U$34)*SUMIFS(36:36,$9:$9,"&gt;="&amp;$U$9,$9:$9,"&lt;="&amp;$U$9+HA$9-1+SUMIFS(conditions!56:56,conditions!$8:$8,"&lt;="&amp;HA$9,conditions!$9:$9,"&gt;="&amp;HA$9)-EOMONTH($U$9,11)),0))</f>
        <v>1906.572618789299</v>
      </c>
      <c r="HB45" s="37">
        <f>IF(HB$9="",0,SUMIFS(36:36,$9:$9,"&gt;="&amp;HB$9,$9:$9,"&lt;="&amp;HB$9-1+SUMIFS(conditions!56:56,conditions!$8:$8,"&lt;="&amp;HB$9,conditions!$9:$9,"&gt;="&amp;HB$9))+IF(HB$9-1+SUMIFS(conditions!56:56,conditions!$8:$8,"&lt;="&amp;HB$9,conditions!$9:$9,"&gt;="&amp;HB$9)&gt;EOMONTH($U$9,11),(1+conditions!$U$34)*SUMIFS(36:36,$9:$9,"&gt;="&amp;$U$9,$9:$9,"&lt;="&amp;$U$9+HB$9-1+SUMIFS(conditions!56:56,conditions!$8:$8,"&lt;="&amp;HB$9,conditions!$9:$9,"&gt;="&amp;HB$9)-EOMONTH($U$9,11)),0))</f>
        <v>1906.572618789299</v>
      </c>
      <c r="HC45" s="37">
        <f>IF(HC$9="",0,SUMIFS(36:36,$9:$9,"&gt;="&amp;HC$9,$9:$9,"&lt;="&amp;HC$9-1+SUMIFS(conditions!56:56,conditions!$8:$8,"&lt;="&amp;HC$9,conditions!$9:$9,"&gt;="&amp;HC$9))+IF(HC$9-1+SUMIFS(conditions!56:56,conditions!$8:$8,"&lt;="&amp;HC$9,conditions!$9:$9,"&gt;="&amp;HC$9)&gt;EOMONTH($U$9,11),(1+conditions!$U$34)*SUMIFS(36:36,$9:$9,"&gt;="&amp;$U$9,$9:$9,"&lt;="&amp;$U$9+HC$9-1+SUMIFS(conditions!56:56,conditions!$8:$8,"&lt;="&amp;HC$9,conditions!$9:$9,"&gt;="&amp;HC$9)-EOMONTH($U$9,11)),0))</f>
        <v>1876.2951022892989</v>
      </c>
      <c r="HD45" s="37">
        <f>IF(HD$9="",0,SUMIFS(36:36,$9:$9,"&gt;="&amp;HD$9,$9:$9,"&lt;="&amp;HD$9-1+SUMIFS(conditions!56:56,conditions!$8:$8,"&lt;="&amp;HD$9,conditions!$9:$9,"&gt;="&amp;HD$9))+IF(HD$9-1+SUMIFS(conditions!56:56,conditions!$8:$8,"&lt;="&amp;HD$9,conditions!$9:$9,"&gt;="&amp;HD$9)&gt;EOMONTH($U$9,11),(1+conditions!$U$34)*SUMIFS(36:36,$9:$9,"&gt;="&amp;$U$9,$9:$9,"&lt;="&amp;$U$9+HD$9-1+SUMIFS(conditions!56:56,conditions!$8:$8,"&lt;="&amp;HD$9,conditions!$9:$9,"&gt;="&amp;HD$9)-EOMONTH($U$9,11)),0))</f>
        <v>1883.5891001927992</v>
      </c>
      <c r="HE45" s="37">
        <f>IF(HE$9="",0,SUMIFS(36:36,$9:$9,"&gt;="&amp;HE$9,$9:$9,"&lt;="&amp;HE$9-1+SUMIFS(conditions!56:56,conditions!$8:$8,"&lt;="&amp;HE$9,conditions!$9:$9,"&gt;="&amp;HE$9))+IF(HE$9-1+SUMIFS(conditions!56:56,conditions!$8:$8,"&lt;="&amp;HE$9,conditions!$9:$9,"&gt;="&amp;HE$9)&gt;EOMONTH($U$9,11),(1+conditions!$U$34)*SUMIFS(36:36,$9:$9,"&gt;="&amp;$U$9,$9:$9,"&lt;="&amp;$U$9+HE$9-1+SUMIFS(conditions!56:56,conditions!$8:$8,"&lt;="&amp;HE$9,conditions!$9:$9,"&gt;="&amp;HE$9)-EOMONTH($U$9,11)),0))</f>
        <v>1890.8830980962991</v>
      </c>
      <c r="HF45" s="37">
        <f>IF(HF$9="",0,SUMIFS(36:36,$9:$9,"&gt;="&amp;HF$9,$9:$9,"&lt;="&amp;HF$9-1+SUMIFS(conditions!56:56,conditions!$8:$8,"&lt;="&amp;HF$9,conditions!$9:$9,"&gt;="&amp;HF$9))+IF(HF$9-1+SUMIFS(conditions!56:56,conditions!$8:$8,"&lt;="&amp;HF$9,conditions!$9:$9,"&gt;="&amp;HF$9)&gt;EOMONTH($U$9,11),(1+conditions!$U$34)*SUMIFS(36:36,$9:$9,"&gt;="&amp;$U$9,$9:$9,"&lt;="&amp;$U$9+HF$9-1+SUMIFS(conditions!56:56,conditions!$8:$8,"&lt;="&amp;HF$9,conditions!$9:$9,"&gt;="&amp;HF$9)-EOMONTH($U$9,11)),0))</f>
        <v>1898.1770959997993</v>
      </c>
      <c r="HG45" s="37">
        <f>IF(HG$9="",0,SUMIFS(36:36,$9:$9,"&gt;="&amp;HG$9,$9:$9,"&lt;="&amp;HG$9-1+SUMIFS(conditions!56:56,conditions!$8:$8,"&lt;="&amp;HG$9,conditions!$9:$9,"&gt;="&amp;HG$9))+IF(HG$9-1+SUMIFS(conditions!56:56,conditions!$8:$8,"&lt;="&amp;HG$9,conditions!$9:$9,"&gt;="&amp;HG$9)&gt;EOMONTH($U$9,11),(1+conditions!$U$34)*SUMIFS(36:36,$9:$9,"&gt;="&amp;$U$9,$9:$9,"&lt;="&amp;$U$9+HG$9-1+SUMIFS(conditions!56:56,conditions!$8:$8,"&lt;="&amp;HG$9,conditions!$9:$9,"&gt;="&amp;HG$9)-EOMONTH($U$9,11)),0))</f>
        <v>1905.4710939032993</v>
      </c>
      <c r="HH45" s="37">
        <f>IF(HH$9="",0,SUMIFS(36:36,$9:$9,"&gt;="&amp;HH$9,$9:$9,"&lt;="&amp;HH$9-1+SUMIFS(conditions!56:56,conditions!$8:$8,"&lt;="&amp;HH$9,conditions!$9:$9,"&gt;="&amp;HH$9))+IF(HH$9-1+SUMIFS(conditions!56:56,conditions!$8:$8,"&lt;="&amp;HH$9,conditions!$9:$9,"&gt;="&amp;HH$9)&gt;EOMONTH($U$9,11),(1+conditions!$U$34)*SUMIFS(36:36,$9:$9,"&gt;="&amp;$U$9,$9:$9,"&lt;="&amp;$U$9+HH$9-1+SUMIFS(conditions!56:56,conditions!$8:$8,"&lt;="&amp;HH$9,conditions!$9:$9,"&gt;="&amp;HH$9)-EOMONTH($U$9,11)),0))</f>
        <v>1943.0426083067994</v>
      </c>
      <c r="HI45" s="37">
        <f>IF(HI$9="",0,SUMIFS(36:36,$9:$9,"&gt;="&amp;HI$9,$9:$9,"&lt;="&amp;HI$9-1+SUMIFS(conditions!56:56,conditions!$8:$8,"&lt;="&amp;HI$9,conditions!$9:$9,"&gt;="&amp;HI$9))+IF(HI$9-1+SUMIFS(conditions!56:56,conditions!$8:$8,"&lt;="&amp;HI$9,conditions!$9:$9,"&gt;="&amp;HI$9)&gt;EOMONTH($U$9,11),(1+conditions!$U$34)*SUMIFS(36:36,$9:$9,"&gt;="&amp;$U$9,$9:$9,"&lt;="&amp;$U$9+HI$9-1+SUMIFS(conditions!56:56,conditions!$8:$8,"&lt;="&amp;HI$9,conditions!$9:$9,"&gt;="&amp;HI$9)-EOMONTH($U$9,11)),0))</f>
        <v>1943.0426083067994</v>
      </c>
      <c r="HJ45" s="37">
        <f>IF(HJ$9="",0,SUMIFS(36:36,$9:$9,"&gt;="&amp;HJ$9,$9:$9,"&lt;="&amp;HJ$9-1+SUMIFS(conditions!56:56,conditions!$8:$8,"&lt;="&amp;HJ$9,conditions!$9:$9,"&gt;="&amp;HJ$9))+IF(HJ$9-1+SUMIFS(conditions!56:56,conditions!$8:$8,"&lt;="&amp;HJ$9,conditions!$9:$9,"&gt;="&amp;HJ$9)&gt;EOMONTH($U$9,11),(1+conditions!$U$34)*SUMIFS(36:36,$9:$9,"&gt;="&amp;$U$9,$9:$9,"&lt;="&amp;$U$9+HJ$9-1+SUMIFS(conditions!56:56,conditions!$8:$8,"&lt;="&amp;HJ$9,conditions!$9:$9,"&gt;="&amp;HJ$9)-EOMONTH($U$9,11)),0))</f>
        <v>1912.7650918067995</v>
      </c>
      <c r="HK45" s="37">
        <f>IF(HK$9="",0,SUMIFS(36:36,$9:$9,"&gt;="&amp;HK$9,$9:$9,"&lt;="&amp;HK$9-1+SUMIFS(conditions!56:56,conditions!$8:$8,"&lt;="&amp;HK$9,conditions!$9:$9,"&gt;="&amp;HK$9))+IF(HK$9-1+SUMIFS(conditions!56:56,conditions!$8:$8,"&lt;="&amp;HK$9,conditions!$9:$9,"&gt;="&amp;HK$9)&gt;EOMONTH($U$9,11),(1+conditions!$U$34)*SUMIFS(36:36,$9:$9,"&gt;="&amp;$U$9,$9:$9,"&lt;="&amp;$U$9+HK$9-1+SUMIFS(conditions!56:56,conditions!$8:$8,"&lt;="&amp;HK$9,conditions!$9:$9,"&gt;="&amp;HK$9)-EOMONTH($U$9,11)),0))</f>
        <v>1920.0590897102995</v>
      </c>
      <c r="HL45" s="37">
        <f>IF(HL$9="",0,SUMIFS(36:36,$9:$9,"&gt;="&amp;HL$9,$9:$9,"&lt;="&amp;HL$9-1+SUMIFS(conditions!56:56,conditions!$8:$8,"&lt;="&amp;HL$9,conditions!$9:$9,"&gt;="&amp;HL$9))+IF(HL$9-1+SUMIFS(conditions!56:56,conditions!$8:$8,"&lt;="&amp;HL$9,conditions!$9:$9,"&gt;="&amp;HL$9)&gt;EOMONTH($U$9,11),(1+conditions!$U$34)*SUMIFS(36:36,$9:$9,"&gt;="&amp;$U$9,$9:$9,"&lt;="&amp;$U$9+HL$9-1+SUMIFS(conditions!56:56,conditions!$8:$8,"&lt;="&amp;HL$9,conditions!$9:$9,"&gt;="&amp;HL$9)-EOMONTH($U$9,11)),0))</f>
        <v>1927.3530876137997</v>
      </c>
      <c r="HM45" s="37">
        <f>IF(HM$9="",0,SUMIFS(36:36,$9:$9,"&gt;="&amp;HM$9,$9:$9,"&lt;="&amp;HM$9-1+SUMIFS(conditions!56:56,conditions!$8:$8,"&lt;="&amp;HM$9,conditions!$9:$9,"&gt;="&amp;HM$9))+IF(HM$9-1+SUMIFS(conditions!56:56,conditions!$8:$8,"&lt;="&amp;HM$9,conditions!$9:$9,"&gt;="&amp;HM$9)&gt;EOMONTH($U$9,11),(1+conditions!$U$34)*SUMIFS(36:36,$9:$9,"&gt;="&amp;$U$9,$9:$9,"&lt;="&amp;$U$9+HM$9-1+SUMIFS(conditions!56:56,conditions!$8:$8,"&lt;="&amp;HM$9,conditions!$9:$9,"&gt;="&amp;HM$9)-EOMONTH($U$9,11)),0))</f>
        <v>1934.6470855172997</v>
      </c>
      <c r="HN45" s="37">
        <f>IF(HN$9="",0,SUMIFS(36:36,$9:$9,"&gt;="&amp;HN$9,$9:$9,"&lt;="&amp;HN$9-1+SUMIFS(conditions!56:56,conditions!$8:$8,"&lt;="&amp;HN$9,conditions!$9:$9,"&gt;="&amp;HN$9))+IF(HN$9-1+SUMIFS(conditions!56:56,conditions!$8:$8,"&lt;="&amp;HN$9,conditions!$9:$9,"&gt;="&amp;HN$9)&gt;EOMONTH($U$9,11),(1+conditions!$U$34)*SUMIFS(36:36,$9:$9,"&gt;="&amp;$U$9,$9:$9,"&lt;="&amp;$U$9+HN$9-1+SUMIFS(conditions!56:56,conditions!$8:$8,"&lt;="&amp;HN$9,conditions!$9:$9,"&gt;="&amp;HN$9)-EOMONTH($U$9,11)),0))</f>
        <v>1941.9410834207999</v>
      </c>
      <c r="HO45" s="37">
        <f>IF(HO$9="",0,SUMIFS(36:36,$9:$9,"&gt;="&amp;HO$9,$9:$9,"&lt;="&amp;HO$9-1+SUMIFS(conditions!56:56,conditions!$8:$8,"&lt;="&amp;HO$9,conditions!$9:$9,"&gt;="&amp;HO$9))+IF(HO$9-1+SUMIFS(conditions!56:56,conditions!$8:$8,"&lt;="&amp;HO$9,conditions!$9:$9,"&gt;="&amp;HO$9)&gt;EOMONTH($U$9,11),(1+conditions!$U$34)*SUMIFS(36:36,$9:$9,"&gt;="&amp;$U$9,$9:$9,"&lt;="&amp;$U$9+HO$9-1+SUMIFS(conditions!56:56,conditions!$8:$8,"&lt;="&amp;HO$9,conditions!$9:$9,"&gt;="&amp;HO$9)-EOMONTH($U$9,11)),0))</f>
        <v>1979.5125978243</v>
      </c>
      <c r="HP45" s="37">
        <f>IF(HP$9="",0,SUMIFS(36:36,$9:$9,"&gt;="&amp;HP$9,$9:$9,"&lt;="&amp;HP$9-1+SUMIFS(conditions!56:56,conditions!$8:$8,"&lt;="&amp;HP$9,conditions!$9:$9,"&gt;="&amp;HP$9))+IF(HP$9-1+SUMIFS(conditions!56:56,conditions!$8:$8,"&lt;="&amp;HP$9,conditions!$9:$9,"&gt;="&amp;HP$9)&gt;EOMONTH($U$9,11),(1+conditions!$U$34)*SUMIFS(36:36,$9:$9,"&gt;="&amp;$U$9,$9:$9,"&lt;="&amp;$U$9+HP$9-1+SUMIFS(conditions!56:56,conditions!$8:$8,"&lt;="&amp;HP$9,conditions!$9:$9,"&gt;="&amp;HP$9)-EOMONTH($U$9,11)),0))</f>
        <v>1979.5125978243</v>
      </c>
      <c r="HQ45" s="37">
        <f>IF(HQ$9="",0,SUMIFS(36:36,$9:$9,"&gt;="&amp;HQ$9,$9:$9,"&lt;="&amp;HQ$9-1+SUMIFS(conditions!56:56,conditions!$8:$8,"&lt;="&amp;HQ$9,conditions!$9:$9,"&gt;="&amp;HQ$9))+IF(HQ$9-1+SUMIFS(conditions!56:56,conditions!$8:$8,"&lt;="&amp;HQ$9,conditions!$9:$9,"&gt;="&amp;HQ$9)&gt;EOMONTH($U$9,11),(1+conditions!$U$34)*SUMIFS(36:36,$9:$9,"&gt;="&amp;$U$9,$9:$9,"&lt;="&amp;$U$9+HQ$9-1+SUMIFS(conditions!56:56,conditions!$8:$8,"&lt;="&amp;HQ$9,conditions!$9:$9,"&gt;="&amp;HQ$9)-EOMONTH($U$9,11)),0))</f>
        <v>1949.2350813242999</v>
      </c>
      <c r="HR45" s="37">
        <f>IF(HR$9="",0,SUMIFS(36:36,$9:$9,"&gt;="&amp;HR$9,$9:$9,"&lt;="&amp;HR$9-1+SUMIFS(conditions!56:56,conditions!$8:$8,"&lt;="&amp;HR$9,conditions!$9:$9,"&gt;="&amp;HR$9))+IF(HR$9-1+SUMIFS(conditions!56:56,conditions!$8:$8,"&lt;="&amp;HR$9,conditions!$9:$9,"&gt;="&amp;HR$9)&gt;EOMONTH($U$9,11),(1+conditions!$U$34)*SUMIFS(36:36,$9:$9,"&gt;="&amp;$U$9,$9:$9,"&lt;="&amp;$U$9+HR$9-1+SUMIFS(conditions!56:56,conditions!$8:$8,"&lt;="&amp;HR$9,conditions!$9:$9,"&gt;="&amp;HR$9)-EOMONTH($U$9,11)),0))</f>
        <v>1956.5290792278001</v>
      </c>
      <c r="HS45" s="37">
        <f>IF(HS$9="",0,SUMIFS(36:36,$9:$9,"&gt;="&amp;HS$9,$9:$9,"&lt;="&amp;HS$9-1+SUMIFS(conditions!56:56,conditions!$8:$8,"&lt;="&amp;HS$9,conditions!$9:$9,"&gt;="&amp;HS$9))+IF(HS$9-1+SUMIFS(conditions!56:56,conditions!$8:$8,"&lt;="&amp;HS$9,conditions!$9:$9,"&gt;="&amp;HS$9)&gt;EOMONTH($U$9,11),(1+conditions!$U$34)*SUMIFS(36:36,$9:$9,"&gt;="&amp;$U$9,$9:$9,"&lt;="&amp;$U$9+HS$9-1+SUMIFS(conditions!56:56,conditions!$8:$8,"&lt;="&amp;HS$9,conditions!$9:$9,"&gt;="&amp;HS$9)-EOMONTH($U$9,11)),0))</f>
        <v>1963.8230771313001</v>
      </c>
      <c r="HT45" s="37">
        <f>IF(HT$9="",0,SUMIFS(36:36,$9:$9,"&gt;="&amp;HT$9,$9:$9,"&lt;="&amp;HT$9-1+SUMIFS(conditions!56:56,conditions!$8:$8,"&lt;="&amp;HT$9,conditions!$9:$9,"&gt;="&amp;HT$9))+IF(HT$9-1+SUMIFS(conditions!56:56,conditions!$8:$8,"&lt;="&amp;HT$9,conditions!$9:$9,"&gt;="&amp;HT$9)&gt;EOMONTH($U$9,11),(1+conditions!$U$34)*SUMIFS(36:36,$9:$9,"&gt;="&amp;$U$9,$9:$9,"&lt;="&amp;$U$9+HT$9-1+SUMIFS(conditions!56:56,conditions!$8:$8,"&lt;="&amp;HT$9,conditions!$9:$9,"&gt;="&amp;HT$9)-EOMONTH($U$9,11)),0))</f>
        <v>1971.1170750348003</v>
      </c>
      <c r="HU45" s="37">
        <f>IF(HU$9="",0,SUMIFS(36:36,$9:$9,"&gt;="&amp;HU$9,$9:$9,"&lt;="&amp;HU$9-1+SUMIFS(conditions!56:56,conditions!$8:$8,"&lt;="&amp;HU$9,conditions!$9:$9,"&gt;="&amp;HU$9))+IF(HU$9-1+SUMIFS(conditions!56:56,conditions!$8:$8,"&lt;="&amp;HU$9,conditions!$9:$9,"&gt;="&amp;HU$9)&gt;EOMONTH($U$9,11),(1+conditions!$U$34)*SUMIFS(36:36,$9:$9,"&gt;="&amp;$U$9,$9:$9,"&lt;="&amp;$U$9+HU$9-1+SUMIFS(conditions!56:56,conditions!$8:$8,"&lt;="&amp;HU$9,conditions!$9:$9,"&gt;="&amp;HU$9)-EOMONTH($U$9,11)),0))</f>
        <v>1978.4110729383003</v>
      </c>
      <c r="HV45" s="37">
        <f>IF(HV$9="",0,SUMIFS(36:36,$9:$9,"&gt;="&amp;HV$9,$9:$9,"&lt;="&amp;HV$9-1+SUMIFS(conditions!56:56,conditions!$8:$8,"&lt;="&amp;HV$9,conditions!$9:$9,"&gt;="&amp;HV$9))+IF(HV$9-1+SUMIFS(conditions!56:56,conditions!$8:$8,"&lt;="&amp;HV$9,conditions!$9:$9,"&gt;="&amp;HV$9)&gt;EOMONTH($U$9,11),(1+conditions!$U$34)*SUMIFS(36:36,$9:$9,"&gt;="&amp;$U$9,$9:$9,"&lt;="&amp;$U$9+HV$9-1+SUMIFS(conditions!56:56,conditions!$8:$8,"&lt;="&amp;HV$9,conditions!$9:$9,"&gt;="&amp;HV$9)-EOMONTH($U$9,11)),0))</f>
        <v>2015.9825873418004</v>
      </c>
      <c r="HW45" s="37">
        <f>IF(HW$9="",0,SUMIFS(36:36,$9:$9,"&gt;="&amp;HW$9,$9:$9,"&lt;="&amp;HW$9-1+SUMIFS(conditions!56:56,conditions!$8:$8,"&lt;="&amp;HW$9,conditions!$9:$9,"&gt;="&amp;HW$9))+IF(HW$9-1+SUMIFS(conditions!56:56,conditions!$8:$8,"&lt;="&amp;HW$9,conditions!$9:$9,"&gt;="&amp;HW$9)&gt;EOMONTH($U$9,11),(1+conditions!$U$34)*SUMIFS(36:36,$9:$9,"&gt;="&amp;$U$9,$9:$9,"&lt;="&amp;$U$9+HW$9-1+SUMIFS(conditions!56:56,conditions!$8:$8,"&lt;="&amp;HW$9,conditions!$9:$9,"&gt;="&amp;HW$9)-EOMONTH($U$9,11)),0))</f>
        <v>2015.9825873418004</v>
      </c>
      <c r="HX45" s="37">
        <f>IF(HX$9="",0,SUMIFS(36:36,$9:$9,"&gt;="&amp;HX$9,$9:$9,"&lt;="&amp;HX$9-1+SUMIFS(conditions!56:56,conditions!$8:$8,"&lt;="&amp;HX$9,conditions!$9:$9,"&gt;="&amp;HX$9))+IF(HX$9-1+SUMIFS(conditions!56:56,conditions!$8:$8,"&lt;="&amp;HX$9,conditions!$9:$9,"&gt;="&amp;HX$9)&gt;EOMONTH($U$9,11),(1+conditions!$U$34)*SUMIFS(36:36,$9:$9,"&gt;="&amp;$U$9,$9:$9,"&lt;="&amp;$U$9+HX$9-1+SUMIFS(conditions!56:56,conditions!$8:$8,"&lt;="&amp;HX$9,conditions!$9:$9,"&gt;="&amp;HX$9)-EOMONTH($U$9,11)),0))</f>
        <v>1985.7050708418005</v>
      </c>
      <c r="HY45" s="37">
        <f>IF(HY$9="",0,SUMIFS(36:36,$9:$9,"&gt;="&amp;HY$9,$9:$9,"&lt;="&amp;HY$9-1+SUMIFS(conditions!56:56,conditions!$8:$8,"&lt;="&amp;HY$9,conditions!$9:$9,"&gt;="&amp;HY$9))+IF(HY$9-1+SUMIFS(conditions!56:56,conditions!$8:$8,"&lt;="&amp;HY$9,conditions!$9:$9,"&gt;="&amp;HY$9)&gt;EOMONTH($U$9,11),(1+conditions!$U$34)*SUMIFS(36:36,$9:$9,"&gt;="&amp;$U$9,$9:$9,"&lt;="&amp;$U$9+HY$9-1+SUMIFS(conditions!56:56,conditions!$8:$8,"&lt;="&amp;HY$9,conditions!$9:$9,"&gt;="&amp;HY$9)-EOMONTH($U$9,11)),0))</f>
        <v>1992.9990687453005</v>
      </c>
      <c r="HZ45" s="37">
        <f>IF(HZ$9="",0,SUMIFS(36:36,$9:$9,"&gt;="&amp;HZ$9,$9:$9,"&lt;="&amp;HZ$9-1+SUMIFS(conditions!56:56,conditions!$8:$8,"&lt;="&amp;HZ$9,conditions!$9:$9,"&gt;="&amp;HZ$9))+IF(HZ$9-1+SUMIFS(conditions!56:56,conditions!$8:$8,"&lt;="&amp;HZ$9,conditions!$9:$9,"&gt;="&amp;HZ$9)&gt;EOMONTH($U$9,11),(1+conditions!$U$34)*SUMIFS(36:36,$9:$9,"&gt;="&amp;$U$9,$9:$9,"&lt;="&amp;$U$9+HZ$9-1+SUMIFS(conditions!56:56,conditions!$8:$8,"&lt;="&amp;HZ$9,conditions!$9:$9,"&gt;="&amp;HZ$9)-EOMONTH($U$9,11)),0))</f>
        <v>2000.2930666488007</v>
      </c>
      <c r="IA45" s="37">
        <f>IF(IA$9="",0,SUMIFS(36:36,$9:$9,"&gt;="&amp;IA$9,$9:$9,"&lt;="&amp;IA$9-1+SUMIFS(conditions!56:56,conditions!$8:$8,"&lt;="&amp;IA$9,conditions!$9:$9,"&gt;="&amp;IA$9))+IF(IA$9-1+SUMIFS(conditions!56:56,conditions!$8:$8,"&lt;="&amp;IA$9,conditions!$9:$9,"&gt;="&amp;IA$9)&gt;EOMONTH($U$9,11),(1+conditions!$U$34)*SUMIFS(36:36,$9:$9,"&gt;="&amp;$U$9,$9:$9,"&lt;="&amp;$U$9+IA$9-1+SUMIFS(conditions!56:56,conditions!$8:$8,"&lt;="&amp;IA$9,conditions!$9:$9,"&gt;="&amp;IA$9)-EOMONTH($U$9,11)),0))</f>
        <v>2007.5870645523007</v>
      </c>
      <c r="IB45" s="37">
        <f>IF(IB$9="",0,SUMIFS(36:36,$9:$9,"&gt;="&amp;IB$9,$9:$9,"&lt;="&amp;IB$9-1+SUMIFS(conditions!56:56,conditions!$8:$8,"&lt;="&amp;IB$9,conditions!$9:$9,"&gt;="&amp;IB$9))+IF(IB$9-1+SUMIFS(conditions!56:56,conditions!$8:$8,"&lt;="&amp;IB$9,conditions!$9:$9,"&gt;="&amp;IB$9)&gt;EOMONTH($U$9,11),(1+conditions!$U$34)*SUMIFS(36:36,$9:$9,"&gt;="&amp;$U$9,$9:$9,"&lt;="&amp;$U$9+IB$9-1+SUMIFS(conditions!56:56,conditions!$8:$8,"&lt;="&amp;IB$9,conditions!$9:$9,"&gt;="&amp;IB$9)-EOMONTH($U$9,11)),0))</f>
        <v>2014.8810624558009</v>
      </c>
      <c r="IC45" s="37">
        <f>IF(IC$9="",0,SUMIFS(36:36,$9:$9,"&gt;="&amp;IC$9,$9:$9,"&lt;="&amp;IC$9-1+SUMIFS(conditions!56:56,conditions!$8:$8,"&lt;="&amp;IC$9,conditions!$9:$9,"&gt;="&amp;IC$9))+IF(IC$9-1+SUMIFS(conditions!56:56,conditions!$8:$8,"&lt;="&amp;IC$9,conditions!$9:$9,"&gt;="&amp;IC$9)&gt;EOMONTH($U$9,11),(1+conditions!$U$34)*SUMIFS(36:36,$9:$9,"&gt;="&amp;$U$9,$9:$9,"&lt;="&amp;$U$9+IC$9-1+SUMIFS(conditions!56:56,conditions!$8:$8,"&lt;="&amp;IC$9,conditions!$9:$9,"&gt;="&amp;IC$9)-EOMONTH($U$9,11)),0))</f>
        <v>2063.7240311803507</v>
      </c>
      <c r="ID45" s="37">
        <f>IF(ID$9="",0,SUMIFS(36:36,$9:$9,"&gt;="&amp;ID$9,$9:$9,"&lt;="&amp;ID$9-1+SUMIFS(conditions!56:56,conditions!$8:$8,"&lt;="&amp;ID$9,conditions!$9:$9,"&gt;="&amp;ID$9))+IF(ID$9-1+SUMIFS(conditions!56:56,conditions!$8:$8,"&lt;="&amp;ID$9,conditions!$9:$9,"&gt;="&amp;ID$9)&gt;EOMONTH($U$9,11),(1+conditions!$U$34)*SUMIFS(36:36,$9:$9,"&gt;="&amp;$U$9,$9:$9,"&lt;="&amp;$U$9+ID$9-1+SUMIFS(conditions!56:56,conditions!$8:$8,"&lt;="&amp;ID$9,conditions!$9:$9,"&gt;="&amp;ID$9)-EOMONTH($U$9,11)),0))</f>
        <v>2063.7240311803507</v>
      </c>
      <c r="IE45" s="37">
        <f>IF(IE$9="",0,SUMIFS(36:36,$9:$9,"&gt;="&amp;IE$9,$9:$9,"&lt;="&amp;IE$9-1+SUMIFS(conditions!56:56,conditions!$8:$8,"&lt;="&amp;IE$9,conditions!$9:$9,"&gt;="&amp;IE$9))+IF(IE$9-1+SUMIFS(conditions!56:56,conditions!$8:$8,"&lt;="&amp;IE$9,conditions!$9:$9,"&gt;="&amp;IE$9)&gt;EOMONTH($U$9,11),(1+conditions!$U$34)*SUMIFS(36:36,$9:$9,"&gt;="&amp;$U$9,$9:$9,"&lt;="&amp;$U$9+IE$9-1+SUMIFS(conditions!56:56,conditions!$8:$8,"&lt;="&amp;IE$9,conditions!$9:$9,"&gt;="&amp;IE$9)-EOMONTH($U$9,11)),0))</f>
        <v>2035.868716000351</v>
      </c>
      <c r="IF45" s="37">
        <f>IF(IF$9="",0,SUMIFS(36:36,$9:$9,"&gt;="&amp;IF$9,$9:$9,"&lt;="&amp;IF$9-1+SUMIFS(conditions!56:56,conditions!$8:$8,"&lt;="&amp;IF$9,conditions!$9:$9,"&gt;="&amp;IF$9))+IF(IF$9-1+SUMIFS(conditions!56:56,conditions!$8:$8,"&lt;="&amp;IF$9,conditions!$9:$9,"&gt;="&amp;IF$9)&gt;EOMONTH($U$9,11),(1+conditions!$U$34)*SUMIFS(36:36,$9:$9,"&gt;="&amp;$U$9,$9:$9,"&lt;="&amp;$U$9+IF$9-1+SUMIFS(conditions!56:56,conditions!$8:$8,"&lt;="&amp;IF$9,conditions!$9:$9,"&gt;="&amp;IF$9)-EOMONTH($U$9,11)),0))</f>
        <v>2056.8563695449011</v>
      </c>
      <c r="IG45" s="37">
        <f>IF(IG$9="",0,SUMIFS(36:36,$9:$9,"&gt;="&amp;IG$9,$9:$9,"&lt;="&amp;IG$9-1+SUMIFS(conditions!56:56,conditions!$8:$8,"&lt;="&amp;IG$9,conditions!$9:$9,"&gt;="&amp;IG$9))+IF(IG$9-1+SUMIFS(conditions!56:56,conditions!$8:$8,"&lt;="&amp;IG$9,conditions!$9:$9,"&gt;="&amp;IG$9)&gt;EOMONTH($U$9,11),(1+conditions!$U$34)*SUMIFS(36:36,$9:$9,"&gt;="&amp;$U$9,$9:$9,"&lt;="&amp;$U$9+IG$9-1+SUMIFS(conditions!56:56,conditions!$8:$8,"&lt;="&amp;IG$9,conditions!$9:$9,"&gt;="&amp;IG$9)-EOMONTH($U$9,11)),0))</f>
        <v>2077.8440230894512</v>
      </c>
      <c r="IH45" s="37">
        <f>IF(IH$9="",0,SUMIFS(36:36,$9:$9,"&gt;="&amp;IH$9,$9:$9,"&lt;="&amp;IH$9-1+SUMIFS(conditions!56:56,conditions!$8:$8,"&lt;="&amp;IH$9,conditions!$9:$9,"&gt;="&amp;IH$9))+IF(IH$9-1+SUMIFS(conditions!56:56,conditions!$8:$8,"&lt;="&amp;IH$9,conditions!$9:$9,"&gt;="&amp;IH$9)&gt;EOMONTH($U$9,11),(1+conditions!$U$34)*SUMIFS(36:36,$9:$9,"&gt;="&amp;$U$9,$9:$9,"&lt;="&amp;$U$9+IH$9-1+SUMIFS(conditions!56:56,conditions!$8:$8,"&lt;="&amp;IH$9,conditions!$9:$9,"&gt;="&amp;IH$9)-EOMONTH($U$9,11)),0))</f>
        <v>2098.8316766340008</v>
      </c>
      <c r="II45" s="37">
        <f>IF(II$9="",0,SUMIFS(36:36,$9:$9,"&gt;="&amp;II$9,$9:$9,"&lt;="&amp;II$9-1+SUMIFS(conditions!56:56,conditions!$8:$8,"&lt;="&amp;II$9,conditions!$9:$9,"&gt;="&amp;II$9))+IF(II$9-1+SUMIFS(conditions!56:56,conditions!$8:$8,"&lt;="&amp;II$9,conditions!$9:$9,"&gt;="&amp;II$9)&gt;EOMONTH($U$9,11),(1+conditions!$U$34)*SUMIFS(36:36,$9:$9,"&gt;="&amp;$U$9,$9:$9,"&lt;="&amp;$U$9+II$9-1+SUMIFS(conditions!56:56,conditions!$8:$8,"&lt;="&amp;II$9,conditions!$9:$9,"&gt;="&amp;II$9)-EOMONTH($U$9,11)),0))</f>
        <v>2119.8193301785509</v>
      </c>
      <c r="IJ45" s="37">
        <f>IF(IJ$9="",0,SUMIFS(36:36,$9:$9,"&gt;="&amp;IJ$9,$9:$9,"&lt;="&amp;IJ$9-1+SUMIFS(conditions!56:56,conditions!$8:$8,"&lt;="&amp;IJ$9,conditions!$9:$9,"&gt;="&amp;IJ$9))+IF(IJ$9-1+SUMIFS(conditions!56:56,conditions!$8:$8,"&lt;="&amp;IJ$9,conditions!$9:$9,"&gt;="&amp;IJ$9)&gt;EOMONTH($U$9,11),(1+conditions!$U$34)*SUMIFS(36:36,$9:$9,"&gt;="&amp;$U$9,$9:$9,"&lt;="&amp;$U$9+IJ$9-1+SUMIFS(conditions!56:56,conditions!$8:$8,"&lt;="&amp;IJ$9,conditions!$9:$9,"&gt;="&amp;IJ$9)-EOMONTH($U$9,11)),0))</f>
        <v>2168.6622989031007</v>
      </c>
      <c r="IK45" s="37">
        <f>IF(IK$9="",0,SUMIFS(36:36,$9:$9,"&gt;="&amp;IK$9,$9:$9,"&lt;="&amp;IK$9-1+SUMIFS(conditions!56:56,conditions!$8:$8,"&lt;="&amp;IK$9,conditions!$9:$9,"&gt;="&amp;IK$9))+IF(IK$9-1+SUMIFS(conditions!56:56,conditions!$8:$8,"&lt;="&amp;IK$9,conditions!$9:$9,"&gt;="&amp;IK$9)&gt;EOMONTH($U$9,11),(1+conditions!$U$34)*SUMIFS(36:36,$9:$9,"&gt;="&amp;$U$9,$9:$9,"&lt;="&amp;$U$9+IK$9-1+SUMIFS(conditions!56:56,conditions!$8:$8,"&lt;="&amp;IK$9,conditions!$9:$9,"&gt;="&amp;IK$9)-EOMONTH($U$9,11)),0))</f>
        <v>2168.6622989031007</v>
      </c>
      <c r="IL45" s="37">
        <f>IF(IL$9="",0,SUMIFS(36:36,$9:$9,"&gt;="&amp;IL$9,$9:$9,"&lt;="&amp;IL$9-1+SUMIFS(conditions!56:56,conditions!$8:$8,"&lt;="&amp;IL$9,conditions!$9:$9,"&gt;="&amp;IL$9))+IF(IL$9-1+SUMIFS(conditions!56:56,conditions!$8:$8,"&lt;="&amp;IL$9,conditions!$9:$9,"&gt;="&amp;IL$9)&gt;EOMONTH($U$9,11),(1+conditions!$U$34)*SUMIFS(36:36,$9:$9,"&gt;="&amp;$U$9,$9:$9,"&lt;="&amp;$U$9+IL$9-1+SUMIFS(conditions!56:56,conditions!$8:$8,"&lt;="&amp;IL$9,conditions!$9:$9,"&gt;="&amp;IL$9)-EOMONTH($U$9,11)),0))</f>
        <v>2140.806983723101</v>
      </c>
      <c r="IM45" s="37">
        <f>IF(IM$9="",0,SUMIFS(36:36,$9:$9,"&gt;="&amp;IM$9,$9:$9,"&lt;="&amp;IM$9-1+SUMIFS(conditions!56:56,conditions!$8:$8,"&lt;="&amp;IM$9,conditions!$9:$9,"&gt;="&amp;IM$9))+IF(IM$9-1+SUMIFS(conditions!56:56,conditions!$8:$8,"&lt;="&amp;IM$9,conditions!$9:$9,"&gt;="&amp;IM$9)&gt;EOMONTH($U$9,11),(1+conditions!$U$34)*SUMIFS(36:36,$9:$9,"&gt;="&amp;$U$9,$9:$9,"&lt;="&amp;$U$9+IM$9-1+SUMIFS(conditions!56:56,conditions!$8:$8,"&lt;="&amp;IM$9,conditions!$9:$9,"&gt;="&amp;IM$9)-EOMONTH($U$9,11)),0))</f>
        <v>2161.7946372676506</v>
      </c>
      <c r="IN45" s="37">
        <f>IF(IN$9="",0,SUMIFS(36:36,$9:$9,"&gt;="&amp;IN$9,$9:$9,"&lt;="&amp;IN$9-1+SUMIFS(conditions!56:56,conditions!$8:$8,"&lt;="&amp;IN$9,conditions!$9:$9,"&gt;="&amp;IN$9))+IF(IN$9-1+SUMIFS(conditions!56:56,conditions!$8:$8,"&lt;="&amp;IN$9,conditions!$9:$9,"&gt;="&amp;IN$9)&gt;EOMONTH($U$9,11),(1+conditions!$U$34)*SUMIFS(36:36,$9:$9,"&gt;="&amp;$U$9,$9:$9,"&lt;="&amp;$U$9+IN$9-1+SUMIFS(conditions!56:56,conditions!$8:$8,"&lt;="&amp;IN$9,conditions!$9:$9,"&gt;="&amp;IN$9)-EOMONTH($U$9,11)),0))</f>
        <v>2182.7822908122007</v>
      </c>
      <c r="IO45" s="37">
        <f>IF(IO$9="",0,SUMIFS(36:36,$9:$9,"&gt;="&amp;IO$9,$9:$9,"&lt;="&amp;IO$9-1+SUMIFS(conditions!56:56,conditions!$8:$8,"&lt;="&amp;IO$9,conditions!$9:$9,"&gt;="&amp;IO$9))+IF(IO$9-1+SUMIFS(conditions!56:56,conditions!$8:$8,"&lt;="&amp;IO$9,conditions!$9:$9,"&gt;="&amp;IO$9)&gt;EOMONTH($U$9,11),(1+conditions!$U$34)*SUMIFS(36:36,$9:$9,"&gt;="&amp;$U$9,$9:$9,"&lt;="&amp;$U$9+IO$9-1+SUMIFS(conditions!56:56,conditions!$8:$8,"&lt;="&amp;IO$9,conditions!$9:$9,"&gt;="&amp;IO$9)-EOMONTH($U$9,11)),0))</f>
        <v>2203.7699443567503</v>
      </c>
      <c r="IP45" s="37">
        <f>IF(IP$9="",0,SUMIFS(36:36,$9:$9,"&gt;="&amp;IP$9,$9:$9,"&lt;="&amp;IP$9-1+SUMIFS(conditions!56:56,conditions!$8:$8,"&lt;="&amp;IP$9,conditions!$9:$9,"&gt;="&amp;IP$9))+IF(IP$9-1+SUMIFS(conditions!56:56,conditions!$8:$8,"&lt;="&amp;IP$9,conditions!$9:$9,"&gt;="&amp;IP$9)&gt;EOMONTH($U$9,11),(1+conditions!$U$34)*SUMIFS(36:36,$9:$9,"&gt;="&amp;$U$9,$9:$9,"&lt;="&amp;$U$9+IP$9-1+SUMIFS(conditions!56:56,conditions!$8:$8,"&lt;="&amp;IP$9,conditions!$9:$9,"&gt;="&amp;IP$9)-EOMONTH($U$9,11)),0))</f>
        <v>2224.7575979013004</v>
      </c>
      <c r="IQ45" s="37">
        <f>IF(IQ$9="",0,SUMIFS(36:36,$9:$9,"&gt;="&amp;IQ$9,$9:$9,"&lt;="&amp;IQ$9-1+SUMIFS(conditions!56:56,conditions!$8:$8,"&lt;="&amp;IQ$9,conditions!$9:$9,"&gt;="&amp;IQ$9))+IF(IQ$9-1+SUMIFS(conditions!56:56,conditions!$8:$8,"&lt;="&amp;IQ$9,conditions!$9:$9,"&gt;="&amp;IQ$9)&gt;EOMONTH($U$9,11),(1+conditions!$U$34)*SUMIFS(36:36,$9:$9,"&gt;="&amp;$U$9,$9:$9,"&lt;="&amp;$U$9+IQ$9-1+SUMIFS(conditions!56:56,conditions!$8:$8,"&lt;="&amp;IQ$9,conditions!$9:$9,"&gt;="&amp;IQ$9)-EOMONTH($U$9,11)),0))</f>
        <v>2273.6005666258502</v>
      </c>
      <c r="IR45" s="37">
        <f>IF(IR$9="",0,SUMIFS(36:36,$9:$9,"&gt;="&amp;IR$9,$9:$9,"&lt;="&amp;IR$9-1+SUMIFS(conditions!56:56,conditions!$8:$8,"&lt;="&amp;IR$9,conditions!$9:$9,"&gt;="&amp;IR$9))+IF(IR$9-1+SUMIFS(conditions!56:56,conditions!$8:$8,"&lt;="&amp;IR$9,conditions!$9:$9,"&gt;="&amp;IR$9)&gt;EOMONTH($U$9,11),(1+conditions!$U$34)*SUMIFS(36:36,$9:$9,"&gt;="&amp;$U$9,$9:$9,"&lt;="&amp;$U$9+IR$9-1+SUMIFS(conditions!56:56,conditions!$8:$8,"&lt;="&amp;IR$9,conditions!$9:$9,"&gt;="&amp;IR$9)-EOMONTH($U$9,11)),0))</f>
        <v>2273.6005666258502</v>
      </c>
      <c r="IS45" s="37">
        <f>IF(IS$9="",0,SUMIFS(36:36,$9:$9,"&gt;="&amp;IS$9,$9:$9,"&lt;="&amp;IS$9-1+SUMIFS(conditions!56:56,conditions!$8:$8,"&lt;="&amp;IS$9,conditions!$9:$9,"&gt;="&amp;IS$9))+IF(IS$9-1+SUMIFS(conditions!56:56,conditions!$8:$8,"&lt;="&amp;IS$9,conditions!$9:$9,"&gt;="&amp;IS$9)&gt;EOMONTH($U$9,11),(1+conditions!$U$34)*SUMIFS(36:36,$9:$9,"&gt;="&amp;$U$9,$9:$9,"&lt;="&amp;$U$9+IS$9-1+SUMIFS(conditions!56:56,conditions!$8:$8,"&lt;="&amp;IS$9,conditions!$9:$9,"&gt;="&amp;IS$9)-EOMONTH($U$9,11)),0))</f>
        <v>2245.74525144585</v>
      </c>
      <c r="IT45" s="37">
        <f>IF(IT$9="",0,SUMIFS(36:36,$9:$9,"&gt;="&amp;IT$9,$9:$9,"&lt;="&amp;IT$9-1+SUMIFS(conditions!56:56,conditions!$8:$8,"&lt;="&amp;IT$9,conditions!$9:$9,"&gt;="&amp;IT$9))+IF(IT$9-1+SUMIFS(conditions!56:56,conditions!$8:$8,"&lt;="&amp;IT$9,conditions!$9:$9,"&gt;="&amp;IT$9)&gt;EOMONTH($U$9,11),(1+conditions!$U$34)*SUMIFS(36:36,$9:$9,"&gt;="&amp;$U$9,$9:$9,"&lt;="&amp;$U$9+IT$9-1+SUMIFS(conditions!56:56,conditions!$8:$8,"&lt;="&amp;IT$9,conditions!$9:$9,"&gt;="&amp;IT$9)-EOMONTH($U$9,11)),0))</f>
        <v>2266.7329049904001</v>
      </c>
      <c r="IU45" s="37">
        <f>IF(IU$9="",0,SUMIFS(36:36,$9:$9,"&gt;="&amp;IU$9,$9:$9,"&lt;="&amp;IU$9-1+SUMIFS(conditions!56:56,conditions!$8:$8,"&lt;="&amp;IU$9,conditions!$9:$9,"&gt;="&amp;IU$9))+IF(IU$9-1+SUMIFS(conditions!56:56,conditions!$8:$8,"&lt;="&amp;IU$9,conditions!$9:$9,"&gt;="&amp;IU$9)&gt;EOMONTH($U$9,11),(1+conditions!$U$34)*SUMIFS(36:36,$9:$9,"&gt;="&amp;$U$9,$9:$9,"&lt;="&amp;$U$9+IU$9-1+SUMIFS(conditions!56:56,conditions!$8:$8,"&lt;="&amp;IU$9,conditions!$9:$9,"&gt;="&amp;IU$9)-EOMONTH($U$9,11)),0))</f>
        <v>2287.7205585349502</v>
      </c>
      <c r="IV45" s="37">
        <f>IF(IV$9="",0,SUMIFS(36:36,$9:$9,"&gt;="&amp;IV$9,$9:$9,"&lt;="&amp;IV$9-1+SUMIFS(conditions!56:56,conditions!$8:$8,"&lt;="&amp;IV$9,conditions!$9:$9,"&gt;="&amp;IV$9))+IF(IV$9-1+SUMIFS(conditions!56:56,conditions!$8:$8,"&lt;="&amp;IV$9,conditions!$9:$9,"&gt;="&amp;IV$9)&gt;EOMONTH($U$9,11),(1+conditions!$U$34)*SUMIFS(36:36,$9:$9,"&gt;="&amp;$U$9,$9:$9,"&lt;="&amp;$U$9+IV$9-1+SUMIFS(conditions!56:56,conditions!$8:$8,"&lt;="&amp;IV$9,conditions!$9:$9,"&gt;="&amp;IV$9)-EOMONTH($U$9,11)),0))</f>
        <v>2308.7082120794998</v>
      </c>
      <c r="IW45" s="37">
        <f>IF(IW$9="",0,SUMIFS(36:36,$9:$9,"&gt;="&amp;IW$9,$9:$9,"&lt;="&amp;IW$9-1+SUMIFS(conditions!56:56,conditions!$8:$8,"&lt;="&amp;IW$9,conditions!$9:$9,"&gt;="&amp;IW$9))+IF(IW$9-1+SUMIFS(conditions!56:56,conditions!$8:$8,"&lt;="&amp;IW$9,conditions!$9:$9,"&gt;="&amp;IW$9)&gt;EOMONTH($U$9,11),(1+conditions!$U$34)*SUMIFS(36:36,$9:$9,"&gt;="&amp;$U$9,$9:$9,"&lt;="&amp;$U$9+IW$9-1+SUMIFS(conditions!56:56,conditions!$8:$8,"&lt;="&amp;IW$9,conditions!$9:$9,"&gt;="&amp;IW$9)-EOMONTH($U$9,11)),0))</f>
        <v>2329.6958656240499</v>
      </c>
      <c r="IX45" s="37">
        <f>IF(IX$9="",0,SUMIFS(36:36,$9:$9,"&gt;="&amp;IX$9,$9:$9,"&lt;="&amp;IX$9-1+SUMIFS(conditions!56:56,conditions!$8:$8,"&lt;="&amp;IX$9,conditions!$9:$9,"&gt;="&amp;IX$9))+IF(IX$9-1+SUMIFS(conditions!56:56,conditions!$8:$8,"&lt;="&amp;IX$9,conditions!$9:$9,"&gt;="&amp;IX$9)&gt;EOMONTH($U$9,11),(1+conditions!$U$34)*SUMIFS(36:36,$9:$9,"&gt;="&amp;$U$9,$9:$9,"&lt;="&amp;$U$9+IX$9-1+SUMIFS(conditions!56:56,conditions!$8:$8,"&lt;="&amp;IX$9,conditions!$9:$9,"&gt;="&amp;IX$9)-EOMONTH($U$9,11)),0))</f>
        <v>2378.5388343485997</v>
      </c>
      <c r="IY45" s="37">
        <f>IF(IY$9="",0,SUMIFS(36:36,$9:$9,"&gt;="&amp;IY$9,$9:$9,"&lt;="&amp;IY$9-1+SUMIFS(conditions!56:56,conditions!$8:$8,"&lt;="&amp;IY$9,conditions!$9:$9,"&gt;="&amp;IY$9))+IF(IY$9-1+SUMIFS(conditions!56:56,conditions!$8:$8,"&lt;="&amp;IY$9,conditions!$9:$9,"&gt;="&amp;IY$9)&gt;EOMONTH($U$9,11),(1+conditions!$U$34)*SUMIFS(36:36,$9:$9,"&gt;="&amp;$U$9,$9:$9,"&lt;="&amp;$U$9+IY$9-1+SUMIFS(conditions!56:56,conditions!$8:$8,"&lt;="&amp;IY$9,conditions!$9:$9,"&gt;="&amp;IY$9)-EOMONTH($U$9,11)),0))</f>
        <v>2378.5388343485997</v>
      </c>
      <c r="IZ45" s="37">
        <f>IF(IZ$9="",0,SUMIFS(36:36,$9:$9,"&gt;="&amp;IZ$9,$9:$9,"&lt;="&amp;IZ$9-1+SUMIFS(conditions!56:56,conditions!$8:$8,"&lt;="&amp;IZ$9,conditions!$9:$9,"&gt;="&amp;IZ$9))+IF(IZ$9-1+SUMIFS(conditions!56:56,conditions!$8:$8,"&lt;="&amp;IZ$9,conditions!$9:$9,"&gt;="&amp;IZ$9)&gt;EOMONTH($U$9,11),(1+conditions!$U$34)*SUMIFS(36:36,$9:$9,"&gt;="&amp;$U$9,$9:$9,"&lt;="&amp;$U$9+IZ$9-1+SUMIFS(conditions!56:56,conditions!$8:$8,"&lt;="&amp;IZ$9,conditions!$9:$9,"&gt;="&amp;IZ$9)-EOMONTH($U$9,11)),0))</f>
        <v>2350.6835191685996</v>
      </c>
      <c r="JA45" s="37">
        <f>IF(JA$9="",0,SUMIFS(36:36,$9:$9,"&gt;="&amp;JA$9,$9:$9,"&lt;="&amp;JA$9-1+SUMIFS(conditions!56:56,conditions!$8:$8,"&lt;="&amp;JA$9,conditions!$9:$9,"&gt;="&amp;JA$9))+IF(JA$9-1+SUMIFS(conditions!56:56,conditions!$8:$8,"&lt;="&amp;JA$9,conditions!$9:$9,"&gt;="&amp;JA$9)&gt;EOMONTH($U$9,11),(1+conditions!$U$34)*SUMIFS(36:36,$9:$9,"&gt;="&amp;$U$9,$9:$9,"&lt;="&amp;$U$9+JA$9-1+SUMIFS(conditions!56:56,conditions!$8:$8,"&lt;="&amp;JA$9,conditions!$9:$9,"&gt;="&amp;JA$9)-EOMONTH($U$9,11)),0))</f>
        <v>2371.6711727131496</v>
      </c>
      <c r="JB45" s="37">
        <f>IF(JB$9="",0,SUMIFS(36:36,$9:$9,"&gt;="&amp;JB$9,$9:$9,"&lt;="&amp;JB$9-1+SUMIFS(conditions!56:56,conditions!$8:$8,"&lt;="&amp;JB$9,conditions!$9:$9,"&gt;="&amp;JB$9))+IF(JB$9-1+SUMIFS(conditions!56:56,conditions!$8:$8,"&lt;="&amp;JB$9,conditions!$9:$9,"&gt;="&amp;JB$9)&gt;EOMONTH($U$9,11),(1+conditions!$U$34)*SUMIFS(36:36,$9:$9,"&gt;="&amp;$U$9,$9:$9,"&lt;="&amp;$U$9+JB$9-1+SUMIFS(conditions!56:56,conditions!$8:$8,"&lt;="&amp;JB$9,conditions!$9:$9,"&gt;="&amp;JB$9)-EOMONTH($U$9,11)),0))</f>
        <v>2392.6588262576993</v>
      </c>
      <c r="JC45" s="37">
        <f>IF(JC$9="",0,SUMIFS(36:36,$9:$9,"&gt;="&amp;JC$9,$9:$9,"&lt;="&amp;JC$9-1+SUMIFS(conditions!56:56,conditions!$8:$8,"&lt;="&amp;JC$9,conditions!$9:$9,"&gt;="&amp;JC$9))+IF(JC$9-1+SUMIFS(conditions!56:56,conditions!$8:$8,"&lt;="&amp;JC$9,conditions!$9:$9,"&gt;="&amp;JC$9)&gt;EOMONTH($U$9,11),(1+conditions!$U$34)*SUMIFS(36:36,$9:$9,"&gt;="&amp;$U$9,$9:$9,"&lt;="&amp;$U$9+JC$9-1+SUMIFS(conditions!56:56,conditions!$8:$8,"&lt;="&amp;JC$9,conditions!$9:$9,"&gt;="&amp;JC$9)-EOMONTH($U$9,11)),0))</f>
        <v>2413.6464798022494</v>
      </c>
      <c r="JD45" s="37">
        <f>IF(JD$9="",0,SUMIFS(36:36,$9:$9,"&gt;="&amp;JD$9,$9:$9,"&lt;="&amp;JD$9-1+SUMIFS(conditions!56:56,conditions!$8:$8,"&lt;="&amp;JD$9,conditions!$9:$9,"&gt;="&amp;JD$9))+IF(JD$9-1+SUMIFS(conditions!56:56,conditions!$8:$8,"&lt;="&amp;JD$9,conditions!$9:$9,"&gt;="&amp;JD$9)&gt;EOMONTH($U$9,11),(1+conditions!$U$34)*SUMIFS(36:36,$9:$9,"&gt;="&amp;$U$9,$9:$9,"&lt;="&amp;$U$9+JD$9-1+SUMIFS(conditions!56:56,conditions!$8:$8,"&lt;="&amp;JD$9,conditions!$9:$9,"&gt;="&amp;JD$9)-EOMONTH($U$9,11)),0))</f>
        <v>2434.6341333467994</v>
      </c>
      <c r="JE45" s="37">
        <f>IF(JE$9="",0,SUMIFS(36:36,$9:$9,"&gt;="&amp;JE$9,$9:$9,"&lt;="&amp;JE$9-1+SUMIFS(conditions!56:56,conditions!$8:$8,"&lt;="&amp;JE$9,conditions!$9:$9,"&gt;="&amp;JE$9))+IF(JE$9-1+SUMIFS(conditions!56:56,conditions!$8:$8,"&lt;="&amp;JE$9,conditions!$9:$9,"&gt;="&amp;JE$9)&gt;EOMONTH($U$9,11),(1+conditions!$U$34)*SUMIFS(36:36,$9:$9,"&gt;="&amp;$U$9,$9:$9,"&lt;="&amp;$U$9+JE$9-1+SUMIFS(conditions!56:56,conditions!$8:$8,"&lt;="&amp;JE$9,conditions!$9:$9,"&gt;="&amp;JE$9)-EOMONTH($U$9,11)),0))</f>
        <v>2483.4771020713492</v>
      </c>
      <c r="JF45" s="37">
        <f>IF(JF$9="",0,SUMIFS(36:36,$9:$9,"&gt;="&amp;JF$9,$9:$9,"&lt;="&amp;JF$9-1+SUMIFS(conditions!56:56,conditions!$8:$8,"&lt;="&amp;JF$9,conditions!$9:$9,"&gt;="&amp;JF$9))+IF(JF$9-1+SUMIFS(conditions!56:56,conditions!$8:$8,"&lt;="&amp;JF$9,conditions!$9:$9,"&gt;="&amp;JF$9)&gt;EOMONTH($U$9,11),(1+conditions!$U$34)*SUMIFS(36:36,$9:$9,"&gt;="&amp;$U$9,$9:$9,"&lt;="&amp;$U$9+JF$9-1+SUMIFS(conditions!56:56,conditions!$8:$8,"&lt;="&amp;JF$9,conditions!$9:$9,"&gt;="&amp;JF$9)-EOMONTH($U$9,11)),0))</f>
        <v>2483.4771020713492</v>
      </c>
      <c r="JG45" s="37">
        <f>IF(JG$9="",0,SUMIFS(36:36,$9:$9,"&gt;="&amp;JG$9,$9:$9,"&lt;="&amp;JG$9-1+SUMIFS(conditions!56:56,conditions!$8:$8,"&lt;="&amp;JG$9,conditions!$9:$9,"&gt;="&amp;JG$9))+IF(JG$9-1+SUMIFS(conditions!56:56,conditions!$8:$8,"&lt;="&amp;JG$9,conditions!$9:$9,"&gt;="&amp;JG$9)&gt;EOMONTH($U$9,11),(1+conditions!$U$34)*SUMIFS(36:36,$9:$9,"&gt;="&amp;$U$9,$9:$9,"&lt;="&amp;$U$9+JG$9-1+SUMIFS(conditions!56:56,conditions!$8:$8,"&lt;="&amp;JG$9,conditions!$9:$9,"&gt;="&amp;JG$9)-EOMONTH($U$9,11)),0))</f>
        <v>2454.7861274359489</v>
      </c>
      <c r="JH45" s="37">
        <f>IF(JH$9="",0,SUMIFS(36:36,$9:$9,"&gt;="&amp;JH$9,$9:$9,"&lt;="&amp;JH$9-1+SUMIFS(conditions!56:56,conditions!$8:$8,"&lt;="&amp;JH$9,conditions!$9:$9,"&gt;="&amp;JH$9))+IF(JH$9-1+SUMIFS(conditions!56:56,conditions!$8:$8,"&lt;="&amp;JH$9,conditions!$9:$9,"&gt;="&amp;JH$9)&gt;EOMONTH($U$9,11),(1+conditions!$U$34)*SUMIFS(36:36,$9:$9,"&gt;="&amp;$U$9,$9:$9,"&lt;="&amp;$U$9+JH$9-1+SUMIFS(conditions!56:56,conditions!$8:$8,"&lt;="&amp;JH$9,conditions!$9:$9,"&gt;="&amp;JH$9)-EOMONTH($U$9,11)),0))</f>
        <v>2484.7067152700092</v>
      </c>
      <c r="JI45" s="37">
        <f>IF(JI$9="",0,SUMIFS(36:36,$9:$9,"&gt;="&amp;JI$9,$9:$9,"&lt;="&amp;JI$9-1+SUMIFS(conditions!56:56,conditions!$8:$8,"&lt;="&amp;JI$9,conditions!$9:$9,"&gt;="&amp;JI$9))+IF(JI$9-1+SUMIFS(conditions!56:56,conditions!$8:$8,"&lt;="&amp;JI$9,conditions!$9:$9,"&gt;="&amp;JI$9)&gt;EOMONTH($U$9,11),(1+conditions!$U$34)*SUMIFS(36:36,$9:$9,"&gt;="&amp;$U$9,$9:$9,"&lt;="&amp;$U$9+JI$9-1+SUMIFS(conditions!56:56,conditions!$8:$8,"&lt;="&amp;JI$9,conditions!$9:$9,"&gt;="&amp;JI$9)-EOMONTH($U$9,11)),0))</f>
        <v>2514.6273031040687</v>
      </c>
      <c r="JJ45" s="37">
        <f>IF(JJ$9="",0,SUMIFS(36:36,$9:$9,"&gt;="&amp;JJ$9,$9:$9,"&lt;="&amp;JJ$9-1+SUMIFS(conditions!56:56,conditions!$8:$8,"&lt;="&amp;JJ$9,conditions!$9:$9,"&gt;="&amp;JJ$9))+IF(JJ$9-1+SUMIFS(conditions!56:56,conditions!$8:$8,"&lt;="&amp;JJ$9,conditions!$9:$9,"&gt;="&amp;JJ$9)&gt;EOMONTH($U$9,11),(1+conditions!$U$34)*SUMIFS(36:36,$9:$9,"&gt;="&amp;$U$9,$9:$9,"&lt;="&amp;$U$9+JJ$9-1+SUMIFS(conditions!56:56,conditions!$8:$8,"&lt;="&amp;JJ$9,conditions!$9:$9,"&gt;="&amp;JJ$9)-EOMONTH($U$9,11)),0))</f>
        <v>2544.5478909381291</v>
      </c>
      <c r="JK45" s="37">
        <f>IF(JK$9="",0,SUMIFS(36:36,$9:$9,"&gt;="&amp;JK$9,$9:$9,"&lt;="&amp;JK$9-1+SUMIFS(conditions!56:56,conditions!$8:$8,"&lt;="&amp;JK$9,conditions!$9:$9,"&gt;="&amp;JK$9))+IF(JK$9-1+SUMIFS(conditions!56:56,conditions!$8:$8,"&lt;="&amp;JK$9,conditions!$9:$9,"&gt;="&amp;JK$9)&gt;EOMONTH($U$9,11),(1+conditions!$U$34)*SUMIFS(36:36,$9:$9,"&gt;="&amp;$U$9,$9:$9,"&lt;="&amp;$U$9+JK$9-1+SUMIFS(conditions!56:56,conditions!$8:$8,"&lt;="&amp;JK$9,conditions!$9:$9,"&gt;="&amp;JK$9)-EOMONTH($U$9,11)),0))</f>
        <v>2574.468478772189</v>
      </c>
      <c r="JL45" s="37">
        <f>IF(JL$9="",0,SUMIFS(36:36,$9:$9,"&gt;="&amp;JL$9,$9:$9,"&lt;="&amp;JL$9-1+SUMIFS(conditions!56:56,conditions!$8:$8,"&lt;="&amp;JL$9,conditions!$9:$9,"&gt;="&amp;JL$9))+IF(JL$9-1+SUMIFS(conditions!56:56,conditions!$8:$8,"&lt;="&amp;JL$9,conditions!$9:$9,"&gt;="&amp;JL$9)&gt;EOMONTH($U$9,11),(1+conditions!$U$34)*SUMIFS(36:36,$9:$9,"&gt;="&amp;$U$9,$9:$9,"&lt;="&amp;$U$9+JL$9-1+SUMIFS(conditions!56:56,conditions!$8:$8,"&lt;="&amp;JL$9,conditions!$9:$9,"&gt;="&amp;JL$9)-EOMONTH($U$9,11)),0))</f>
        <v>2633.0800412416488</v>
      </c>
      <c r="JM45" s="37">
        <f>IF(JM$9="",0,SUMIFS(36:36,$9:$9,"&gt;="&amp;JM$9,$9:$9,"&lt;="&amp;JM$9-1+SUMIFS(conditions!56:56,conditions!$8:$8,"&lt;="&amp;JM$9,conditions!$9:$9,"&gt;="&amp;JM$9))+IF(JM$9-1+SUMIFS(conditions!56:56,conditions!$8:$8,"&lt;="&amp;JM$9,conditions!$9:$9,"&gt;="&amp;JM$9)&gt;EOMONTH($U$9,11),(1+conditions!$U$34)*SUMIFS(36:36,$9:$9,"&gt;="&amp;$U$9,$9:$9,"&lt;="&amp;$U$9+JM$9-1+SUMIFS(conditions!56:56,conditions!$8:$8,"&lt;="&amp;JM$9,conditions!$9:$9,"&gt;="&amp;JM$9)-EOMONTH($U$9,11)),0))</f>
        <v>2633.0800412416488</v>
      </c>
      <c r="JN45" s="37">
        <f>IF(JN$9="",0,SUMIFS(36:36,$9:$9,"&gt;="&amp;JN$9,$9:$9,"&lt;="&amp;JN$9-1+SUMIFS(conditions!56:56,conditions!$8:$8,"&lt;="&amp;JN$9,conditions!$9:$9,"&gt;="&amp;JN$9))+IF(JN$9-1+SUMIFS(conditions!56:56,conditions!$8:$8,"&lt;="&amp;JN$9,conditions!$9:$9,"&gt;="&amp;JN$9)&gt;EOMONTH($U$9,11),(1+conditions!$U$34)*SUMIFS(36:36,$9:$9,"&gt;="&amp;$U$9,$9:$9,"&lt;="&amp;$U$9+JN$9-1+SUMIFS(conditions!56:56,conditions!$8:$8,"&lt;="&amp;JN$9,conditions!$9:$9,"&gt;="&amp;JN$9)-EOMONTH($U$9,11)),0))</f>
        <v>2604.3890666062489</v>
      </c>
      <c r="JO45" s="37">
        <f>IF(JO$9="",0,SUMIFS(36:36,$9:$9,"&gt;="&amp;JO$9,$9:$9,"&lt;="&amp;JO$9-1+SUMIFS(conditions!56:56,conditions!$8:$8,"&lt;="&amp;JO$9,conditions!$9:$9,"&gt;="&amp;JO$9))+IF(JO$9-1+SUMIFS(conditions!56:56,conditions!$8:$8,"&lt;="&amp;JO$9,conditions!$9:$9,"&gt;="&amp;JO$9)&gt;EOMONTH($U$9,11),(1+conditions!$U$34)*SUMIFS(36:36,$9:$9,"&gt;="&amp;$U$9,$9:$9,"&lt;="&amp;$U$9+JO$9-1+SUMIFS(conditions!56:56,conditions!$8:$8,"&lt;="&amp;JO$9,conditions!$9:$9,"&gt;="&amp;JO$9)-EOMONTH($U$9,11)),0))</f>
        <v>2634.3096544403088</v>
      </c>
      <c r="JP45" s="37">
        <f>IF(JP$9="",0,SUMIFS(36:36,$9:$9,"&gt;="&amp;JP$9,$9:$9,"&lt;="&amp;JP$9-1+SUMIFS(conditions!56:56,conditions!$8:$8,"&lt;="&amp;JP$9,conditions!$9:$9,"&gt;="&amp;JP$9))+IF(JP$9-1+SUMIFS(conditions!56:56,conditions!$8:$8,"&lt;="&amp;JP$9,conditions!$9:$9,"&gt;="&amp;JP$9)&gt;EOMONTH($U$9,11),(1+conditions!$U$34)*SUMIFS(36:36,$9:$9,"&gt;="&amp;$U$9,$9:$9,"&lt;="&amp;$U$9+JP$9-1+SUMIFS(conditions!56:56,conditions!$8:$8,"&lt;="&amp;JP$9,conditions!$9:$9,"&gt;="&amp;JP$9)-EOMONTH($U$9,11)),0))</f>
        <v>2664.2302422743687</v>
      </c>
      <c r="JQ45" s="37">
        <f>IF(JQ$9="",0,SUMIFS(36:36,$9:$9,"&gt;="&amp;JQ$9,$9:$9,"&lt;="&amp;JQ$9-1+SUMIFS(conditions!56:56,conditions!$8:$8,"&lt;="&amp;JQ$9,conditions!$9:$9,"&gt;="&amp;JQ$9))+IF(JQ$9-1+SUMIFS(conditions!56:56,conditions!$8:$8,"&lt;="&amp;JQ$9,conditions!$9:$9,"&gt;="&amp;JQ$9)&gt;EOMONTH($U$9,11),(1+conditions!$U$34)*SUMIFS(36:36,$9:$9,"&gt;="&amp;$U$9,$9:$9,"&lt;="&amp;$U$9+JQ$9-1+SUMIFS(conditions!56:56,conditions!$8:$8,"&lt;="&amp;JQ$9,conditions!$9:$9,"&gt;="&amp;JQ$9)-EOMONTH($U$9,11)),0))</f>
        <v>2694.1508301084286</v>
      </c>
      <c r="JR45" s="37">
        <f>IF(JR$9="",0,SUMIFS(36:36,$9:$9,"&gt;="&amp;JR$9,$9:$9,"&lt;="&amp;JR$9-1+SUMIFS(conditions!56:56,conditions!$8:$8,"&lt;="&amp;JR$9,conditions!$9:$9,"&gt;="&amp;JR$9))+IF(JR$9-1+SUMIFS(conditions!56:56,conditions!$8:$8,"&lt;="&amp;JR$9,conditions!$9:$9,"&gt;="&amp;JR$9)&gt;EOMONTH($U$9,11),(1+conditions!$U$34)*SUMIFS(36:36,$9:$9,"&gt;="&amp;$U$9,$9:$9,"&lt;="&amp;$U$9+JR$9-1+SUMIFS(conditions!56:56,conditions!$8:$8,"&lt;="&amp;JR$9,conditions!$9:$9,"&gt;="&amp;JR$9)-EOMONTH($U$9,11)),0))</f>
        <v>2724.0714179424886</v>
      </c>
      <c r="JS45" s="37">
        <f>IF(JS$9="",0,SUMIFS(36:36,$9:$9,"&gt;="&amp;JS$9,$9:$9,"&lt;="&amp;JS$9-1+SUMIFS(conditions!56:56,conditions!$8:$8,"&lt;="&amp;JS$9,conditions!$9:$9,"&gt;="&amp;JS$9))+IF(JS$9-1+SUMIFS(conditions!56:56,conditions!$8:$8,"&lt;="&amp;JS$9,conditions!$9:$9,"&gt;="&amp;JS$9)&gt;EOMONTH($U$9,11),(1+conditions!$U$34)*SUMIFS(36:36,$9:$9,"&gt;="&amp;$U$9,$9:$9,"&lt;="&amp;$U$9+JS$9-1+SUMIFS(conditions!56:56,conditions!$8:$8,"&lt;="&amp;JS$9,conditions!$9:$9,"&gt;="&amp;JS$9)-EOMONTH($U$9,11)),0))</f>
        <v>2782.6829804119484</v>
      </c>
      <c r="JT45" s="37">
        <f>IF(JT$9="",0,SUMIFS(36:36,$9:$9,"&gt;="&amp;JT$9,$9:$9,"&lt;="&amp;JT$9-1+SUMIFS(conditions!56:56,conditions!$8:$8,"&lt;="&amp;JT$9,conditions!$9:$9,"&gt;="&amp;JT$9))+IF(JT$9-1+SUMIFS(conditions!56:56,conditions!$8:$8,"&lt;="&amp;JT$9,conditions!$9:$9,"&gt;="&amp;JT$9)&gt;EOMONTH($U$9,11),(1+conditions!$U$34)*SUMIFS(36:36,$9:$9,"&gt;="&amp;$U$9,$9:$9,"&lt;="&amp;$U$9+JT$9-1+SUMIFS(conditions!56:56,conditions!$8:$8,"&lt;="&amp;JT$9,conditions!$9:$9,"&gt;="&amp;JT$9)-EOMONTH($U$9,11)),0))</f>
        <v>2782.6829804119484</v>
      </c>
      <c r="JU45" s="37">
        <f>IF(JU$9="",0,SUMIFS(36:36,$9:$9,"&gt;="&amp;JU$9,$9:$9,"&lt;="&amp;JU$9-1+SUMIFS(conditions!56:56,conditions!$8:$8,"&lt;="&amp;JU$9,conditions!$9:$9,"&gt;="&amp;JU$9))+IF(JU$9-1+SUMIFS(conditions!56:56,conditions!$8:$8,"&lt;="&amp;JU$9,conditions!$9:$9,"&gt;="&amp;JU$9)&gt;EOMONTH($U$9,11),(1+conditions!$U$34)*SUMIFS(36:36,$9:$9,"&gt;="&amp;$U$9,$9:$9,"&lt;="&amp;$U$9+JU$9-1+SUMIFS(conditions!56:56,conditions!$8:$8,"&lt;="&amp;JU$9,conditions!$9:$9,"&gt;="&amp;JU$9)-EOMONTH($U$9,11)),0))</f>
        <v>2753.9920057765485</v>
      </c>
      <c r="JV45" s="37">
        <f>IF(JV$9="",0,SUMIFS(36:36,$9:$9,"&gt;="&amp;JV$9,$9:$9,"&lt;="&amp;JV$9-1+SUMIFS(conditions!56:56,conditions!$8:$8,"&lt;="&amp;JV$9,conditions!$9:$9,"&gt;="&amp;JV$9))+IF(JV$9-1+SUMIFS(conditions!56:56,conditions!$8:$8,"&lt;="&amp;JV$9,conditions!$9:$9,"&gt;="&amp;JV$9)&gt;EOMONTH($U$9,11),(1+conditions!$U$34)*SUMIFS(36:36,$9:$9,"&gt;="&amp;$U$9,$9:$9,"&lt;="&amp;$U$9+JV$9-1+SUMIFS(conditions!56:56,conditions!$8:$8,"&lt;="&amp;JV$9,conditions!$9:$9,"&gt;="&amp;JV$9)-EOMONTH($U$9,11)),0))</f>
        <v>2783.9125936106084</v>
      </c>
      <c r="JW45" s="37">
        <f>IF(JW$9="",0,SUMIFS(36:36,$9:$9,"&gt;="&amp;JW$9,$9:$9,"&lt;="&amp;JW$9-1+SUMIFS(conditions!56:56,conditions!$8:$8,"&lt;="&amp;JW$9,conditions!$9:$9,"&gt;="&amp;JW$9))+IF(JW$9-1+SUMIFS(conditions!56:56,conditions!$8:$8,"&lt;="&amp;JW$9,conditions!$9:$9,"&gt;="&amp;JW$9)&gt;EOMONTH($U$9,11),(1+conditions!$U$34)*SUMIFS(36:36,$9:$9,"&gt;="&amp;$U$9,$9:$9,"&lt;="&amp;$U$9+JW$9-1+SUMIFS(conditions!56:56,conditions!$8:$8,"&lt;="&amp;JW$9,conditions!$9:$9,"&gt;="&amp;JW$9)-EOMONTH($U$9,11)),0))</f>
        <v>2813.8331814446683</v>
      </c>
      <c r="JX45" s="37">
        <f>IF(JX$9="",0,SUMIFS(36:36,$9:$9,"&gt;="&amp;JX$9,$9:$9,"&lt;="&amp;JX$9-1+SUMIFS(conditions!56:56,conditions!$8:$8,"&lt;="&amp;JX$9,conditions!$9:$9,"&gt;="&amp;JX$9))+IF(JX$9-1+SUMIFS(conditions!56:56,conditions!$8:$8,"&lt;="&amp;JX$9,conditions!$9:$9,"&gt;="&amp;JX$9)&gt;EOMONTH($U$9,11),(1+conditions!$U$34)*SUMIFS(36:36,$9:$9,"&gt;="&amp;$U$9,$9:$9,"&lt;="&amp;$U$9+JX$9-1+SUMIFS(conditions!56:56,conditions!$8:$8,"&lt;="&amp;JX$9,conditions!$9:$9,"&gt;="&amp;JX$9)-EOMONTH($U$9,11)),0))</f>
        <v>2843.7537692787282</v>
      </c>
      <c r="JY45" s="37">
        <f>IF(JY$9="",0,SUMIFS(36:36,$9:$9,"&gt;="&amp;JY$9,$9:$9,"&lt;="&amp;JY$9-1+SUMIFS(conditions!56:56,conditions!$8:$8,"&lt;="&amp;JY$9,conditions!$9:$9,"&gt;="&amp;JY$9))+IF(JY$9-1+SUMIFS(conditions!56:56,conditions!$8:$8,"&lt;="&amp;JY$9,conditions!$9:$9,"&gt;="&amp;JY$9)&gt;EOMONTH($U$9,11),(1+conditions!$U$34)*SUMIFS(36:36,$9:$9,"&gt;="&amp;$U$9,$9:$9,"&lt;="&amp;$U$9+JY$9-1+SUMIFS(conditions!56:56,conditions!$8:$8,"&lt;="&amp;JY$9,conditions!$9:$9,"&gt;="&amp;JY$9)-EOMONTH($U$9,11)),0))</f>
        <v>2873.6743571127881</v>
      </c>
      <c r="JZ45" s="37">
        <f>IF(JZ$9="",0,SUMIFS(36:36,$9:$9,"&gt;="&amp;JZ$9,$9:$9,"&lt;="&amp;JZ$9-1+SUMIFS(conditions!56:56,conditions!$8:$8,"&lt;="&amp;JZ$9,conditions!$9:$9,"&gt;="&amp;JZ$9))+IF(JZ$9-1+SUMIFS(conditions!56:56,conditions!$8:$8,"&lt;="&amp;JZ$9,conditions!$9:$9,"&gt;="&amp;JZ$9)&gt;EOMONTH($U$9,11),(1+conditions!$U$34)*SUMIFS(36:36,$9:$9,"&gt;="&amp;$U$9,$9:$9,"&lt;="&amp;$U$9+JZ$9-1+SUMIFS(conditions!56:56,conditions!$8:$8,"&lt;="&amp;JZ$9,conditions!$9:$9,"&gt;="&amp;JZ$9)-EOMONTH($U$9,11)),0))</f>
        <v>2932.285919582248</v>
      </c>
      <c r="KA45" s="37">
        <f>IF(KA$9="",0,SUMIFS(36:36,$9:$9,"&gt;="&amp;KA$9,$9:$9,"&lt;="&amp;KA$9-1+SUMIFS(conditions!56:56,conditions!$8:$8,"&lt;="&amp;KA$9,conditions!$9:$9,"&gt;="&amp;KA$9))+IF(KA$9-1+SUMIFS(conditions!56:56,conditions!$8:$8,"&lt;="&amp;KA$9,conditions!$9:$9,"&gt;="&amp;KA$9)&gt;EOMONTH($U$9,11),(1+conditions!$U$34)*SUMIFS(36:36,$9:$9,"&gt;="&amp;$U$9,$9:$9,"&lt;="&amp;$U$9+KA$9-1+SUMIFS(conditions!56:56,conditions!$8:$8,"&lt;="&amp;KA$9,conditions!$9:$9,"&gt;="&amp;KA$9)-EOMONTH($U$9,11)),0))</f>
        <v>2932.285919582248</v>
      </c>
      <c r="KB45" s="37">
        <f>IF(KB$9="",0,SUMIFS(36:36,$9:$9,"&gt;="&amp;KB$9,$9:$9,"&lt;="&amp;KB$9-1+SUMIFS(conditions!56:56,conditions!$8:$8,"&lt;="&amp;KB$9,conditions!$9:$9,"&gt;="&amp;KB$9))+IF(KB$9-1+SUMIFS(conditions!56:56,conditions!$8:$8,"&lt;="&amp;KB$9,conditions!$9:$9,"&gt;="&amp;KB$9)&gt;EOMONTH($U$9,11),(1+conditions!$U$34)*SUMIFS(36:36,$9:$9,"&gt;="&amp;$U$9,$9:$9,"&lt;="&amp;$U$9+KB$9-1+SUMIFS(conditions!56:56,conditions!$8:$8,"&lt;="&amp;KB$9,conditions!$9:$9,"&gt;="&amp;KB$9)-EOMONTH($U$9,11)),0))</f>
        <v>2903.594944946848</v>
      </c>
      <c r="KC45" s="37">
        <f>IF(KC$9="",0,SUMIFS(36:36,$9:$9,"&gt;="&amp;KC$9,$9:$9,"&lt;="&amp;KC$9-1+SUMIFS(conditions!56:56,conditions!$8:$8,"&lt;="&amp;KC$9,conditions!$9:$9,"&gt;="&amp;KC$9))+IF(KC$9-1+SUMIFS(conditions!56:56,conditions!$8:$8,"&lt;="&amp;KC$9,conditions!$9:$9,"&gt;="&amp;KC$9)&gt;EOMONTH($U$9,11),(1+conditions!$U$34)*SUMIFS(36:36,$9:$9,"&gt;="&amp;$U$9,$9:$9,"&lt;="&amp;$U$9+KC$9-1+SUMIFS(conditions!56:56,conditions!$8:$8,"&lt;="&amp;KC$9,conditions!$9:$9,"&gt;="&amp;KC$9)-EOMONTH($U$9,11)),0))</f>
        <v>2933.515532780908</v>
      </c>
      <c r="KD45" s="37">
        <f>IF(KD$9="",0,SUMIFS(36:36,$9:$9,"&gt;="&amp;KD$9,$9:$9,"&lt;="&amp;KD$9-1+SUMIFS(conditions!56:56,conditions!$8:$8,"&lt;="&amp;KD$9,conditions!$9:$9,"&gt;="&amp;KD$9))+IF(KD$9-1+SUMIFS(conditions!56:56,conditions!$8:$8,"&lt;="&amp;KD$9,conditions!$9:$9,"&gt;="&amp;KD$9)&gt;EOMONTH($U$9,11),(1+conditions!$U$34)*SUMIFS(36:36,$9:$9,"&gt;="&amp;$U$9,$9:$9,"&lt;="&amp;$U$9+KD$9-1+SUMIFS(conditions!56:56,conditions!$8:$8,"&lt;="&amp;KD$9,conditions!$9:$9,"&gt;="&amp;KD$9)-EOMONTH($U$9,11)),0))</f>
        <v>2963.4361206149683</v>
      </c>
      <c r="KE45" s="37">
        <f>IF(KE$9="",0,SUMIFS(36:36,$9:$9,"&gt;="&amp;KE$9,$9:$9,"&lt;="&amp;KE$9-1+SUMIFS(conditions!56:56,conditions!$8:$8,"&lt;="&amp;KE$9,conditions!$9:$9,"&gt;="&amp;KE$9))+IF(KE$9-1+SUMIFS(conditions!56:56,conditions!$8:$8,"&lt;="&amp;KE$9,conditions!$9:$9,"&gt;="&amp;KE$9)&gt;EOMONTH($U$9,11),(1+conditions!$U$34)*SUMIFS(36:36,$9:$9,"&gt;="&amp;$U$9,$9:$9,"&lt;="&amp;$U$9+KE$9-1+SUMIFS(conditions!56:56,conditions!$8:$8,"&lt;="&amp;KE$9,conditions!$9:$9,"&gt;="&amp;KE$9)-EOMONTH($U$9,11)),0))</f>
        <v>2993.3567084490278</v>
      </c>
      <c r="KF45" s="37">
        <f>IF(KF$9="",0,SUMIFS(36:36,$9:$9,"&gt;="&amp;KF$9,$9:$9,"&lt;="&amp;KF$9-1+SUMIFS(conditions!56:56,conditions!$8:$8,"&lt;="&amp;KF$9,conditions!$9:$9,"&gt;="&amp;KF$9))+IF(KF$9-1+SUMIFS(conditions!56:56,conditions!$8:$8,"&lt;="&amp;KF$9,conditions!$9:$9,"&gt;="&amp;KF$9)&gt;EOMONTH($U$9,11),(1+conditions!$U$34)*SUMIFS(36:36,$9:$9,"&gt;="&amp;$U$9,$9:$9,"&lt;="&amp;$U$9+KF$9-1+SUMIFS(conditions!56:56,conditions!$8:$8,"&lt;="&amp;KF$9,conditions!$9:$9,"&gt;="&amp;KF$9)-EOMONTH($U$9,11)),0))</f>
        <v>3023.2772962830882</v>
      </c>
      <c r="KG45" s="37">
        <f>IF(KG$9="",0,SUMIFS(36:36,$9:$9,"&gt;="&amp;KG$9,$9:$9,"&lt;="&amp;KG$9-1+SUMIFS(conditions!56:56,conditions!$8:$8,"&lt;="&amp;KG$9,conditions!$9:$9,"&gt;="&amp;KG$9))+IF(KG$9-1+SUMIFS(conditions!56:56,conditions!$8:$8,"&lt;="&amp;KG$9,conditions!$9:$9,"&gt;="&amp;KG$9)&gt;EOMONTH($U$9,11),(1+conditions!$U$34)*SUMIFS(36:36,$9:$9,"&gt;="&amp;$U$9,$9:$9,"&lt;="&amp;$U$9+KG$9-1+SUMIFS(conditions!56:56,conditions!$8:$8,"&lt;="&amp;KG$9,conditions!$9:$9,"&gt;="&amp;KG$9)-EOMONTH($U$9,11)),0))</f>
        <v>3081.888858752548</v>
      </c>
      <c r="KH45" s="37">
        <f>IF(KH$9="",0,SUMIFS(36:36,$9:$9,"&gt;="&amp;KH$9,$9:$9,"&lt;="&amp;KH$9-1+SUMIFS(conditions!56:56,conditions!$8:$8,"&lt;="&amp;KH$9,conditions!$9:$9,"&gt;="&amp;KH$9))+IF(KH$9-1+SUMIFS(conditions!56:56,conditions!$8:$8,"&lt;="&amp;KH$9,conditions!$9:$9,"&gt;="&amp;KH$9)&gt;EOMONTH($U$9,11),(1+conditions!$U$34)*SUMIFS(36:36,$9:$9,"&gt;="&amp;$U$9,$9:$9,"&lt;="&amp;$U$9+KH$9-1+SUMIFS(conditions!56:56,conditions!$8:$8,"&lt;="&amp;KH$9,conditions!$9:$9,"&gt;="&amp;KH$9)-EOMONTH($U$9,11)),0))</f>
        <v>3081.888858752548</v>
      </c>
      <c r="KI45" s="37">
        <f>IF(KI$9="",0,SUMIFS(36:36,$9:$9,"&gt;="&amp;KI$9,$9:$9,"&lt;="&amp;KI$9-1+SUMIFS(conditions!56:56,conditions!$8:$8,"&lt;="&amp;KI$9,conditions!$9:$9,"&gt;="&amp;KI$9))+IF(KI$9-1+SUMIFS(conditions!56:56,conditions!$8:$8,"&lt;="&amp;KI$9,conditions!$9:$9,"&gt;="&amp;KI$9)&gt;EOMONTH($U$9,11),(1+conditions!$U$34)*SUMIFS(36:36,$9:$9,"&gt;="&amp;$U$9,$9:$9,"&lt;="&amp;$U$9+KI$9-1+SUMIFS(conditions!56:56,conditions!$8:$8,"&lt;="&amp;KI$9,conditions!$9:$9,"&gt;="&amp;KI$9)-EOMONTH($U$9,11)),0))</f>
        <v>3053.1978841171481</v>
      </c>
      <c r="KJ45" s="37">
        <f>IF(KJ$9="",0,SUMIFS(36:36,$9:$9,"&gt;="&amp;KJ$9,$9:$9,"&lt;="&amp;KJ$9-1+SUMIFS(conditions!56:56,conditions!$8:$8,"&lt;="&amp;KJ$9,conditions!$9:$9,"&gt;="&amp;KJ$9))+IF(KJ$9-1+SUMIFS(conditions!56:56,conditions!$8:$8,"&lt;="&amp;KJ$9,conditions!$9:$9,"&gt;="&amp;KJ$9)&gt;EOMONTH($U$9,11),(1+conditions!$U$34)*SUMIFS(36:36,$9:$9,"&gt;="&amp;$U$9,$9:$9,"&lt;="&amp;$U$9+KJ$9-1+SUMIFS(conditions!56:56,conditions!$8:$8,"&lt;="&amp;KJ$9,conditions!$9:$9,"&gt;="&amp;KJ$9)-EOMONTH($U$9,11)),0))</f>
        <v>3083.118471951208</v>
      </c>
      <c r="KK45" s="37">
        <f>IF(KK$9="",0,SUMIFS(36:36,$9:$9,"&gt;="&amp;KK$9,$9:$9,"&lt;="&amp;KK$9-1+SUMIFS(conditions!56:56,conditions!$8:$8,"&lt;="&amp;KK$9,conditions!$9:$9,"&gt;="&amp;KK$9))+IF(KK$9-1+SUMIFS(conditions!56:56,conditions!$8:$8,"&lt;="&amp;KK$9,conditions!$9:$9,"&gt;="&amp;KK$9)&gt;EOMONTH($U$9,11),(1+conditions!$U$34)*SUMIFS(36:36,$9:$9,"&gt;="&amp;$U$9,$9:$9,"&lt;="&amp;$U$9+KK$9-1+SUMIFS(conditions!56:56,conditions!$8:$8,"&lt;="&amp;KK$9,conditions!$9:$9,"&gt;="&amp;KK$9)-EOMONTH($U$9,11)),0))</f>
        <v>3104.1585200171676</v>
      </c>
      <c r="KL45" s="37">
        <f>IF(KL$9="",0,SUMIFS(36:36,$9:$9,"&gt;="&amp;KL$9,$9:$9,"&lt;="&amp;KL$9-1+SUMIFS(conditions!56:56,conditions!$8:$8,"&lt;="&amp;KL$9,conditions!$9:$9,"&gt;="&amp;KL$9))+IF(KL$9-1+SUMIFS(conditions!56:56,conditions!$8:$8,"&lt;="&amp;KL$9,conditions!$9:$9,"&gt;="&amp;KL$9)&gt;EOMONTH($U$9,11),(1+conditions!$U$34)*SUMIFS(36:36,$9:$9,"&gt;="&amp;$U$9,$9:$9,"&lt;="&amp;$U$9+KL$9-1+SUMIFS(conditions!56:56,conditions!$8:$8,"&lt;="&amp;KL$9,conditions!$9:$9,"&gt;="&amp;KL$9)-EOMONTH($U$9,11)),0))</f>
        <v>3124.4030056136676</v>
      </c>
      <c r="KM45" s="37">
        <f>IF(KM$9="",0,SUMIFS(36:36,$9:$9,"&gt;="&amp;KM$9,$9:$9,"&lt;="&amp;KM$9-1+SUMIFS(conditions!56:56,conditions!$8:$8,"&lt;="&amp;KM$9,conditions!$9:$9,"&gt;="&amp;KM$9))+IF(KM$9-1+SUMIFS(conditions!56:56,conditions!$8:$8,"&lt;="&amp;KM$9,conditions!$9:$9,"&gt;="&amp;KM$9)&gt;EOMONTH($U$9,11),(1+conditions!$U$34)*SUMIFS(36:36,$9:$9,"&gt;="&amp;$U$9,$9:$9,"&lt;="&amp;$U$9+KM$9-1+SUMIFS(conditions!56:56,conditions!$8:$8,"&lt;="&amp;KM$9,conditions!$9:$9,"&gt;="&amp;KM$9)-EOMONTH($U$9,11)),0))</f>
        <v>3115.7394912101681</v>
      </c>
      <c r="KN45" s="37">
        <f>IF(KN$9="",0,SUMIFS(36:36,$9:$9,"&gt;="&amp;KN$9,$9:$9,"&lt;="&amp;KN$9-1+SUMIFS(conditions!56:56,conditions!$8:$8,"&lt;="&amp;KN$9,conditions!$9:$9,"&gt;="&amp;KN$9))+IF(KN$9-1+SUMIFS(conditions!56:56,conditions!$8:$8,"&lt;="&amp;KN$9,conditions!$9:$9,"&gt;="&amp;KN$9)&gt;EOMONTH($U$9,11),(1+conditions!$U$34)*SUMIFS(36:36,$9:$9,"&gt;="&amp;$U$9,$9:$9,"&lt;="&amp;$U$9+KN$9-1+SUMIFS(conditions!56:56,conditions!$8:$8,"&lt;="&amp;KN$9,conditions!$9:$9,"&gt;="&amp;KN$9)-EOMONTH($U$9,11)),0))</f>
        <v>3144.647491210168</v>
      </c>
      <c r="KO45" s="37">
        <f>IF(KO$9="",0,SUMIFS(36:36,$9:$9,"&gt;="&amp;KO$9,$9:$9,"&lt;="&amp;KO$9-1+SUMIFS(conditions!56:56,conditions!$8:$8,"&lt;="&amp;KO$9,conditions!$9:$9,"&gt;="&amp;KO$9))+IF(KO$9-1+SUMIFS(conditions!56:56,conditions!$8:$8,"&lt;="&amp;KO$9,conditions!$9:$9,"&gt;="&amp;KO$9)&gt;EOMONTH($U$9,11),(1+conditions!$U$34)*SUMIFS(36:36,$9:$9,"&gt;="&amp;$U$9,$9:$9,"&lt;="&amp;$U$9+KO$9-1+SUMIFS(conditions!56:56,conditions!$8:$8,"&lt;="&amp;KO$9,conditions!$9:$9,"&gt;="&amp;KO$9)-EOMONTH($U$9,11)),0))</f>
        <v>3173.5554912101679</v>
      </c>
      <c r="KP45" s="37">
        <f>IF(KP$9="",0,SUMIFS(36:36,$9:$9,"&gt;="&amp;KP$9,$9:$9,"&lt;="&amp;KP$9-1+SUMIFS(conditions!56:56,conditions!$8:$8,"&lt;="&amp;KP$9,conditions!$9:$9,"&gt;="&amp;KP$9))+IF(KP$9-1+SUMIFS(conditions!56:56,conditions!$8:$8,"&lt;="&amp;KP$9,conditions!$9:$9,"&gt;="&amp;KP$9)&gt;EOMONTH($U$9,11),(1+conditions!$U$34)*SUMIFS(36:36,$9:$9,"&gt;="&amp;$U$9,$9:$9,"&lt;="&amp;$U$9+KP$9-1+SUMIFS(conditions!56:56,conditions!$8:$8,"&lt;="&amp;KP$9,conditions!$9:$9,"&gt;="&amp;KP$9)-EOMONTH($U$9,11)),0))</f>
        <v>3135.9839768066681</v>
      </c>
      <c r="KQ45" s="37">
        <f>IF(KQ$9="",0,SUMIFS(36:36,$9:$9,"&gt;="&amp;KQ$9,$9:$9,"&lt;="&amp;KQ$9-1+SUMIFS(conditions!56:56,conditions!$8:$8,"&lt;="&amp;KQ$9,conditions!$9:$9,"&gt;="&amp;KQ$9))+IF(KQ$9-1+SUMIFS(conditions!56:56,conditions!$8:$8,"&lt;="&amp;KQ$9,conditions!$9:$9,"&gt;="&amp;KQ$9)&gt;EOMONTH($U$9,11),(1+conditions!$U$34)*SUMIFS(36:36,$9:$9,"&gt;="&amp;$U$9,$9:$9,"&lt;="&amp;$U$9+KQ$9-1+SUMIFS(conditions!56:56,conditions!$8:$8,"&lt;="&amp;KQ$9,conditions!$9:$9,"&gt;="&amp;KQ$9)-EOMONTH($U$9,11)),0))</f>
        <v>3098.4124624031683</v>
      </c>
      <c r="KR45" s="37">
        <f>IF(KR$9="",0,SUMIFS(36:36,$9:$9,"&gt;="&amp;KR$9,$9:$9,"&lt;="&amp;KR$9-1+SUMIFS(conditions!56:56,conditions!$8:$8,"&lt;="&amp;KR$9,conditions!$9:$9,"&gt;="&amp;KR$9))+IF(KR$9-1+SUMIFS(conditions!56:56,conditions!$8:$8,"&lt;="&amp;KR$9,conditions!$9:$9,"&gt;="&amp;KR$9)&gt;EOMONTH($U$9,11),(1+conditions!$U$34)*SUMIFS(36:36,$9:$9,"&gt;="&amp;$U$9,$9:$9,"&lt;="&amp;$U$9+KR$9-1+SUMIFS(conditions!56:56,conditions!$8:$8,"&lt;="&amp;KR$9,conditions!$9:$9,"&gt;="&amp;KR$9)-EOMONTH($U$9,11)),0))</f>
        <v>3089.7489479996684</v>
      </c>
      <c r="KS45" s="37">
        <f>IF(KS$9="",0,SUMIFS(36:36,$9:$9,"&gt;="&amp;KS$9,$9:$9,"&lt;="&amp;KS$9-1+SUMIFS(conditions!56:56,conditions!$8:$8,"&lt;="&amp;KS$9,conditions!$9:$9,"&gt;="&amp;KS$9))+IF(KS$9-1+SUMIFS(conditions!56:56,conditions!$8:$8,"&lt;="&amp;KS$9,conditions!$9:$9,"&gt;="&amp;KS$9)&gt;EOMONTH($U$9,11),(1+conditions!$U$34)*SUMIFS(36:36,$9:$9,"&gt;="&amp;$U$9,$9:$9,"&lt;="&amp;$U$9+KS$9-1+SUMIFS(conditions!56:56,conditions!$8:$8,"&lt;="&amp;KS$9,conditions!$9:$9,"&gt;="&amp;KS$9)-EOMONTH($U$9,11)),0))</f>
        <v>3081.0854335961685</v>
      </c>
      <c r="KT45" s="37">
        <f>IF(KT$9="",0,SUMIFS(36:36,$9:$9,"&gt;="&amp;KT$9,$9:$9,"&lt;="&amp;KT$9-1+SUMIFS(conditions!56:56,conditions!$8:$8,"&lt;="&amp;KT$9,conditions!$9:$9,"&gt;="&amp;KT$9))+IF(KT$9-1+SUMIFS(conditions!56:56,conditions!$8:$8,"&lt;="&amp;KT$9,conditions!$9:$9,"&gt;="&amp;KT$9)&gt;EOMONTH($U$9,11),(1+conditions!$U$34)*SUMIFS(36:36,$9:$9,"&gt;="&amp;$U$9,$9:$9,"&lt;="&amp;$U$9+KT$9-1+SUMIFS(conditions!56:56,conditions!$8:$8,"&lt;="&amp;KT$9,conditions!$9:$9,"&gt;="&amp;KT$9)-EOMONTH($U$9,11)),0))</f>
        <v>3072.4219191926686</v>
      </c>
      <c r="KU45" s="37">
        <f>IF(KU$9="",0,SUMIFS(36:36,$9:$9,"&gt;="&amp;KU$9,$9:$9,"&lt;="&amp;KU$9-1+SUMIFS(conditions!56:56,conditions!$8:$8,"&lt;="&amp;KU$9,conditions!$9:$9,"&gt;="&amp;KU$9))+IF(KU$9-1+SUMIFS(conditions!56:56,conditions!$8:$8,"&lt;="&amp;KU$9,conditions!$9:$9,"&gt;="&amp;KU$9)&gt;EOMONTH($U$9,11),(1+conditions!$U$34)*SUMIFS(36:36,$9:$9,"&gt;="&amp;$U$9,$9:$9,"&lt;="&amp;$U$9+KU$9-1+SUMIFS(conditions!56:56,conditions!$8:$8,"&lt;="&amp;KU$9,conditions!$9:$9,"&gt;="&amp;KU$9)-EOMONTH($U$9,11)),0))</f>
        <v>3101.3299191926685</v>
      </c>
      <c r="KV45" s="37">
        <f>IF(KV$9="",0,SUMIFS(36:36,$9:$9,"&gt;="&amp;KV$9,$9:$9,"&lt;="&amp;KV$9-1+SUMIFS(conditions!56:56,conditions!$8:$8,"&lt;="&amp;KV$9,conditions!$9:$9,"&gt;="&amp;KV$9))+IF(KV$9-1+SUMIFS(conditions!56:56,conditions!$8:$8,"&lt;="&amp;KV$9,conditions!$9:$9,"&gt;="&amp;KV$9)&gt;EOMONTH($U$9,11),(1+conditions!$U$34)*SUMIFS(36:36,$9:$9,"&gt;="&amp;$U$9,$9:$9,"&lt;="&amp;$U$9+KV$9-1+SUMIFS(conditions!56:56,conditions!$8:$8,"&lt;="&amp;KV$9,conditions!$9:$9,"&gt;="&amp;KV$9)-EOMONTH($U$9,11)),0))</f>
        <v>3130.2379191926684</v>
      </c>
      <c r="KW45" s="37">
        <f>IF(KW$9="",0,SUMIFS(36:36,$9:$9,"&gt;="&amp;KW$9,$9:$9,"&lt;="&amp;KW$9-1+SUMIFS(conditions!56:56,conditions!$8:$8,"&lt;="&amp;KW$9,conditions!$9:$9,"&gt;="&amp;KW$9))+IF(KW$9-1+SUMIFS(conditions!56:56,conditions!$8:$8,"&lt;="&amp;KW$9,conditions!$9:$9,"&gt;="&amp;KW$9)&gt;EOMONTH($U$9,11),(1+conditions!$U$34)*SUMIFS(36:36,$9:$9,"&gt;="&amp;$U$9,$9:$9,"&lt;="&amp;$U$9+KW$9-1+SUMIFS(conditions!56:56,conditions!$8:$8,"&lt;="&amp;KW$9,conditions!$9:$9,"&gt;="&amp;KW$9)-EOMONTH($U$9,11)),0))</f>
        <v>3092.6664047891686</v>
      </c>
      <c r="KX45" s="37">
        <f>IF(KX$9="",0,SUMIFS(36:36,$9:$9,"&gt;="&amp;KX$9,$9:$9,"&lt;="&amp;KX$9-1+SUMIFS(conditions!56:56,conditions!$8:$8,"&lt;="&amp;KX$9,conditions!$9:$9,"&gt;="&amp;KX$9))+IF(KX$9-1+SUMIFS(conditions!56:56,conditions!$8:$8,"&lt;="&amp;KX$9,conditions!$9:$9,"&gt;="&amp;KX$9)&gt;EOMONTH($U$9,11),(1+conditions!$U$34)*SUMIFS(36:36,$9:$9,"&gt;="&amp;$U$9,$9:$9,"&lt;="&amp;$U$9+KX$9-1+SUMIFS(conditions!56:56,conditions!$8:$8,"&lt;="&amp;KX$9,conditions!$9:$9,"&gt;="&amp;KX$9)-EOMONTH($U$9,11)),0))</f>
        <v>3055.0948903856688</v>
      </c>
      <c r="KY45" s="37">
        <f>IF(KY$9="",0,SUMIFS(36:36,$9:$9,"&gt;="&amp;KY$9,$9:$9,"&lt;="&amp;KY$9-1+SUMIFS(conditions!56:56,conditions!$8:$8,"&lt;="&amp;KY$9,conditions!$9:$9,"&gt;="&amp;KY$9))+IF(KY$9-1+SUMIFS(conditions!56:56,conditions!$8:$8,"&lt;="&amp;KY$9,conditions!$9:$9,"&gt;="&amp;KY$9)&gt;EOMONTH($U$9,11),(1+conditions!$U$34)*SUMIFS(36:36,$9:$9,"&gt;="&amp;$U$9,$9:$9,"&lt;="&amp;$U$9+KY$9-1+SUMIFS(conditions!56:56,conditions!$8:$8,"&lt;="&amp;KY$9,conditions!$9:$9,"&gt;="&amp;KY$9)-EOMONTH($U$9,11)),0))</f>
        <v>3046.4313759821689</v>
      </c>
      <c r="KZ45" s="37">
        <f>IF(KZ$9="",0,SUMIFS(36:36,$9:$9,"&gt;="&amp;KZ$9,$9:$9,"&lt;="&amp;KZ$9-1+SUMIFS(conditions!56:56,conditions!$8:$8,"&lt;="&amp;KZ$9,conditions!$9:$9,"&gt;="&amp;KZ$9))+IF(KZ$9-1+SUMIFS(conditions!56:56,conditions!$8:$8,"&lt;="&amp;KZ$9,conditions!$9:$9,"&gt;="&amp;KZ$9)&gt;EOMONTH($U$9,11),(1+conditions!$U$34)*SUMIFS(36:36,$9:$9,"&gt;="&amp;$U$9,$9:$9,"&lt;="&amp;$U$9+KZ$9-1+SUMIFS(conditions!56:56,conditions!$8:$8,"&lt;="&amp;KZ$9,conditions!$9:$9,"&gt;="&amp;KZ$9)-EOMONTH($U$9,11)),0))</f>
        <v>3037.7678615786695</v>
      </c>
      <c r="LA45" s="37">
        <f>IF(LA$9="",0,SUMIFS(36:36,$9:$9,"&gt;="&amp;LA$9,$9:$9,"&lt;="&amp;LA$9-1+SUMIFS(conditions!56:56,conditions!$8:$8,"&lt;="&amp;LA$9,conditions!$9:$9,"&gt;="&amp;LA$9))+IF(LA$9-1+SUMIFS(conditions!56:56,conditions!$8:$8,"&lt;="&amp;LA$9,conditions!$9:$9,"&gt;="&amp;LA$9)&gt;EOMONTH($U$9,11),(1+conditions!$U$34)*SUMIFS(36:36,$9:$9,"&gt;="&amp;$U$9,$9:$9,"&lt;="&amp;$U$9+LA$9-1+SUMIFS(conditions!56:56,conditions!$8:$8,"&lt;="&amp;LA$9,conditions!$9:$9,"&gt;="&amp;LA$9)-EOMONTH($U$9,11)),0))</f>
        <v>3029.1043471751696</v>
      </c>
      <c r="LB45" s="37">
        <f>IF(LB$9="",0,SUMIFS(36:36,$9:$9,"&gt;="&amp;LB$9,$9:$9,"&lt;="&amp;LB$9-1+SUMIFS(conditions!56:56,conditions!$8:$8,"&lt;="&amp;LB$9,conditions!$9:$9,"&gt;="&amp;LB$9))+IF(LB$9-1+SUMIFS(conditions!56:56,conditions!$8:$8,"&lt;="&amp;LB$9,conditions!$9:$9,"&gt;="&amp;LB$9)&gt;EOMONTH($U$9,11),(1+conditions!$U$34)*SUMIFS(36:36,$9:$9,"&gt;="&amp;$U$9,$9:$9,"&lt;="&amp;$U$9+LB$9-1+SUMIFS(conditions!56:56,conditions!$8:$8,"&lt;="&amp;LB$9,conditions!$9:$9,"&gt;="&amp;LB$9)-EOMONTH($U$9,11)),0))</f>
        <v>3058.0123471751695</v>
      </c>
      <c r="LC45" s="37">
        <f>IF(LC$9="",0,SUMIFS(36:36,$9:$9,"&gt;="&amp;LC$9,$9:$9,"&lt;="&amp;LC$9-1+SUMIFS(conditions!56:56,conditions!$8:$8,"&lt;="&amp;LC$9,conditions!$9:$9,"&gt;="&amp;LC$9))+IF(LC$9-1+SUMIFS(conditions!56:56,conditions!$8:$8,"&lt;="&amp;LC$9,conditions!$9:$9,"&gt;="&amp;LC$9)&gt;EOMONTH($U$9,11),(1+conditions!$U$34)*SUMIFS(36:36,$9:$9,"&gt;="&amp;$U$9,$9:$9,"&lt;="&amp;$U$9+LC$9-1+SUMIFS(conditions!56:56,conditions!$8:$8,"&lt;="&amp;LC$9,conditions!$9:$9,"&gt;="&amp;LC$9)-EOMONTH($U$9,11)),0))</f>
        <v>3086.9203471751694</v>
      </c>
      <c r="LD45" s="37">
        <f>IF(LD$9="",0,SUMIFS(36:36,$9:$9,"&gt;="&amp;LD$9,$9:$9,"&lt;="&amp;LD$9-1+SUMIFS(conditions!56:56,conditions!$8:$8,"&lt;="&amp;LD$9,conditions!$9:$9,"&gt;="&amp;LD$9))+IF(LD$9-1+SUMIFS(conditions!56:56,conditions!$8:$8,"&lt;="&amp;LD$9,conditions!$9:$9,"&gt;="&amp;LD$9)&gt;EOMONTH($U$9,11),(1+conditions!$U$34)*SUMIFS(36:36,$9:$9,"&gt;="&amp;$U$9,$9:$9,"&lt;="&amp;$U$9+LD$9-1+SUMIFS(conditions!56:56,conditions!$8:$8,"&lt;="&amp;LD$9,conditions!$9:$9,"&gt;="&amp;LD$9)-EOMONTH($U$9,11)),0))</f>
        <v>3049.3488327716695</v>
      </c>
      <c r="LE45" s="37">
        <f>IF(LE$9="",0,SUMIFS(36:36,$9:$9,"&gt;="&amp;LE$9,$9:$9,"&lt;="&amp;LE$9-1+SUMIFS(conditions!56:56,conditions!$8:$8,"&lt;="&amp;LE$9,conditions!$9:$9,"&gt;="&amp;LE$9))+IF(LE$9-1+SUMIFS(conditions!56:56,conditions!$8:$8,"&lt;="&amp;LE$9,conditions!$9:$9,"&gt;="&amp;LE$9)&gt;EOMONTH($U$9,11),(1+conditions!$U$34)*SUMIFS(36:36,$9:$9,"&gt;="&amp;$U$9,$9:$9,"&lt;="&amp;$U$9+LE$9-1+SUMIFS(conditions!56:56,conditions!$8:$8,"&lt;="&amp;LE$9,conditions!$9:$9,"&gt;="&amp;LE$9)-EOMONTH($U$9,11)),0))</f>
        <v>3011.7773183681697</v>
      </c>
      <c r="LF45" s="37">
        <f>IF(LF$9="",0,SUMIFS(36:36,$9:$9,"&gt;="&amp;LF$9,$9:$9,"&lt;="&amp;LF$9-1+SUMIFS(conditions!56:56,conditions!$8:$8,"&lt;="&amp;LF$9,conditions!$9:$9,"&gt;="&amp;LF$9))+IF(LF$9-1+SUMIFS(conditions!56:56,conditions!$8:$8,"&lt;="&amp;LF$9,conditions!$9:$9,"&gt;="&amp;LF$9)&gt;EOMONTH($U$9,11),(1+conditions!$U$34)*SUMIFS(36:36,$9:$9,"&gt;="&amp;$U$9,$9:$9,"&lt;="&amp;$U$9+LF$9-1+SUMIFS(conditions!56:56,conditions!$8:$8,"&lt;="&amp;LF$9,conditions!$9:$9,"&gt;="&amp;LF$9)-EOMONTH($U$9,11)),0))</f>
        <v>3003.1138039646698</v>
      </c>
      <c r="LG45" s="37">
        <f>IF(LG$9="",0,SUMIFS(36:36,$9:$9,"&gt;="&amp;LG$9,$9:$9,"&lt;="&amp;LG$9-1+SUMIFS(conditions!56:56,conditions!$8:$8,"&lt;="&amp;LG$9,conditions!$9:$9,"&gt;="&amp;LG$9))+IF(LG$9-1+SUMIFS(conditions!56:56,conditions!$8:$8,"&lt;="&amp;LG$9,conditions!$9:$9,"&gt;="&amp;LG$9)&gt;EOMONTH($U$9,11),(1+conditions!$U$34)*SUMIFS(36:36,$9:$9,"&gt;="&amp;$U$9,$9:$9,"&lt;="&amp;$U$9+LG$9-1+SUMIFS(conditions!56:56,conditions!$8:$8,"&lt;="&amp;LG$9,conditions!$9:$9,"&gt;="&amp;LG$9)-EOMONTH($U$9,11)),0))</f>
        <v>2994.4502895611704</v>
      </c>
      <c r="LH45" s="37">
        <f>IF(LH$9="",0,SUMIFS(36:36,$9:$9,"&gt;="&amp;LH$9,$9:$9,"&lt;="&amp;LH$9-1+SUMIFS(conditions!56:56,conditions!$8:$8,"&lt;="&amp;LH$9,conditions!$9:$9,"&gt;="&amp;LH$9))+IF(LH$9-1+SUMIFS(conditions!56:56,conditions!$8:$8,"&lt;="&amp;LH$9,conditions!$9:$9,"&gt;="&amp;LH$9)&gt;EOMONTH($U$9,11),(1+conditions!$U$34)*SUMIFS(36:36,$9:$9,"&gt;="&amp;$U$9,$9:$9,"&lt;="&amp;$U$9+LH$9-1+SUMIFS(conditions!56:56,conditions!$8:$8,"&lt;="&amp;LH$9,conditions!$9:$9,"&gt;="&amp;LH$9)-EOMONTH($U$9,11)),0))</f>
        <v>2985.7867751576696</v>
      </c>
      <c r="LI45" s="37">
        <f>IF(LI$9="",0,SUMIFS(36:36,$9:$9,"&gt;="&amp;LI$9,$9:$9,"&lt;="&amp;LI$9-1+SUMIFS(conditions!56:56,conditions!$8:$8,"&lt;="&amp;LI$9,conditions!$9:$9,"&gt;="&amp;LI$9))+IF(LI$9-1+SUMIFS(conditions!56:56,conditions!$8:$8,"&lt;="&amp;LI$9,conditions!$9:$9,"&gt;="&amp;LI$9)&gt;EOMONTH($U$9,11),(1+conditions!$U$34)*SUMIFS(36:36,$9:$9,"&gt;="&amp;$U$9,$9:$9,"&lt;="&amp;$U$9+LI$9-1+SUMIFS(conditions!56:56,conditions!$8:$8,"&lt;="&amp;LI$9,conditions!$9:$9,"&gt;="&amp;LI$9)-EOMONTH($U$9,11)),0))</f>
        <v>3014.6947751576699</v>
      </c>
      <c r="LJ45" s="37">
        <f>IF(LJ$9="",0,SUMIFS(36:36,$9:$9,"&gt;="&amp;LJ$9,$9:$9,"&lt;="&amp;LJ$9-1+SUMIFS(conditions!56:56,conditions!$8:$8,"&lt;="&amp;LJ$9,conditions!$9:$9,"&gt;="&amp;LJ$9))+IF(LJ$9-1+SUMIFS(conditions!56:56,conditions!$8:$8,"&lt;="&amp;LJ$9,conditions!$9:$9,"&gt;="&amp;LJ$9)&gt;EOMONTH($U$9,11),(1+conditions!$U$34)*SUMIFS(36:36,$9:$9,"&gt;="&amp;$U$9,$9:$9,"&lt;="&amp;$U$9+LJ$9-1+SUMIFS(conditions!56:56,conditions!$8:$8,"&lt;="&amp;LJ$9,conditions!$9:$9,"&gt;="&amp;LJ$9)-EOMONTH($U$9,11)),0))</f>
        <v>3043.6027751576698</v>
      </c>
      <c r="LK45" s="37">
        <f>IF(LK$9="",0,SUMIFS(36:36,$9:$9,"&gt;="&amp;LK$9,$9:$9,"&lt;="&amp;LK$9-1+SUMIFS(conditions!56:56,conditions!$8:$8,"&lt;="&amp;LK$9,conditions!$9:$9,"&gt;="&amp;LK$9))+IF(LK$9-1+SUMIFS(conditions!56:56,conditions!$8:$8,"&lt;="&amp;LK$9,conditions!$9:$9,"&gt;="&amp;LK$9)&gt;EOMONTH($U$9,11),(1+conditions!$U$34)*SUMIFS(36:36,$9:$9,"&gt;="&amp;$U$9,$9:$9,"&lt;="&amp;$U$9+LK$9-1+SUMIFS(conditions!56:56,conditions!$8:$8,"&lt;="&amp;LK$9,conditions!$9:$9,"&gt;="&amp;LK$9)-EOMONTH($U$9,11)),0))</f>
        <v>3006.03126075417</v>
      </c>
      <c r="LL45" s="37">
        <f>IF(LL$9="",0,SUMIFS(36:36,$9:$9,"&gt;="&amp;LL$9,$9:$9,"&lt;="&amp;LL$9-1+SUMIFS(conditions!56:56,conditions!$8:$8,"&lt;="&amp;LL$9,conditions!$9:$9,"&gt;="&amp;LL$9))+IF(LL$9-1+SUMIFS(conditions!56:56,conditions!$8:$8,"&lt;="&amp;LL$9,conditions!$9:$9,"&gt;="&amp;LL$9)&gt;EOMONTH($U$9,11),(1+conditions!$U$34)*SUMIFS(36:36,$9:$9,"&gt;="&amp;$U$9,$9:$9,"&lt;="&amp;$U$9+LL$9-1+SUMIFS(conditions!56:56,conditions!$8:$8,"&lt;="&amp;LL$9,conditions!$9:$9,"&gt;="&amp;LL$9)-EOMONTH($U$9,11)),0))</f>
        <v>2968.4597463506702</v>
      </c>
      <c r="LM45" s="37">
        <f>IF(LM$9="",0,SUMIFS(36:36,$9:$9,"&gt;="&amp;LM$9,$9:$9,"&lt;="&amp;LM$9-1+SUMIFS(conditions!56:56,conditions!$8:$8,"&lt;="&amp;LM$9,conditions!$9:$9,"&gt;="&amp;LM$9))+IF(LM$9-1+SUMIFS(conditions!56:56,conditions!$8:$8,"&lt;="&amp;LM$9,conditions!$9:$9,"&gt;="&amp;LM$9)&gt;EOMONTH($U$9,11),(1+conditions!$U$34)*SUMIFS(36:36,$9:$9,"&gt;="&amp;$U$9,$9:$9,"&lt;="&amp;$U$9+LM$9-1+SUMIFS(conditions!56:56,conditions!$8:$8,"&lt;="&amp;LM$9,conditions!$9:$9,"&gt;="&amp;LM$9)-EOMONTH($U$9,11)),0))</f>
        <v>2959.7962319471703</v>
      </c>
      <c r="LN45" s="37">
        <f>IF(LN$9="",0,SUMIFS(36:36,$9:$9,"&gt;="&amp;LN$9,$9:$9,"&lt;="&amp;LN$9-1+SUMIFS(conditions!56:56,conditions!$8:$8,"&lt;="&amp;LN$9,conditions!$9:$9,"&gt;="&amp;LN$9))+IF(LN$9-1+SUMIFS(conditions!56:56,conditions!$8:$8,"&lt;="&amp;LN$9,conditions!$9:$9,"&gt;="&amp;LN$9)&gt;EOMONTH($U$9,11),(1+conditions!$U$34)*SUMIFS(36:36,$9:$9,"&gt;="&amp;$U$9,$9:$9,"&lt;="&amp;$U$9+LN$9-1+SUMIFS(conditions!56:56,conditions!$8:$8,"&lt;="&amp;LN$9,conditions!$9:$9,"&gt;="&amp;LN$9)-EOMONTH($U$9,11)),0))</f>
        <v>2951.1327175436704</v>
      </c>
      <c r="LO45" s="37">
        <f>IF(LO$9="",0,SUMIFS(36:36,$9:$9,"&gt;="&amp;LO$9,$9:$9,"&lt;="&amp;LO$9-1+SUMIFS(conditions!56:56,conditions!$8:$8,"&lt;="&amp;LO$9,conditions!$9:$9,"&gt;="&amp;LO$9))+IF(LO$9-1+SUMIFS(conditions!56:56,conditions!$8:$8,"&lt;="&amp;LO$9,conditions!$9:$9,"&gt;="&amp;LO$9)&gt;EOMONTH($U$9,11),(1+conditions!$U$34)*SUMIFS(36:36,$9:$9,"&gt;="&amp;$U$9,$9:$9,"&lt;="&amp;$U$9+LO$9-1+SUMIFS(conditions!56:56,conditions!$8:$8,"&lt;="&amp;LO$9,conditions!$9:$9,"&gt;="&amp;LO$9)-EOMONTH($U$9,11)),0))</f>
        <v>2931.1977488191205</v>
      </c>
      <c r="LP45" s="37">
        <f>IF(LP$9="",0,SUMIFS(36:36,$9:$9,"&gt;="&amp;LP$9,$9:$9,"&lt;="&amp;LP$9-1+SUMIFS(conditions!56:56,conditions!$8:$8,"&lt;="&amp;LP$9,conditions!$9:$9,"&gt;="&amp;LP$9))+IF(LP$9-1+SUMIFS(conditions!56:56,conditions!$8:$8,"&lt;="&amp;LP$9,conditions!$9:$9,"&gt;="&amp;LP$9)&gt;EOMONTH($U$9,11),(1+conditions!$U$34)*SUMIFS(36:36,$9:$9,"&gt;="&amp;$U$9,$9:$9,"&lt;="&amp;$U$9+LP$9-1+SUMIFS(conditions!56:56,conditions!$8:$8,"&lt;="&amp;LP$9,conditions!$9:$9,"&gt;="&amp;LP$9)-EOMONTH($U$9,11)),0))</f>
        <v>2967.3327488191208</v>
      </c>
      <c r="LQ45" s="37">
        <f>IF(LQ$9="",0,SUMIFS(36:36,$9:$9,"&gt;="&amp;LQ$9,$9:$9,"&lt;="&amp;LQ$9-1+SUMIFS(conditions!56:56,conditions!$8:$8,"&lt;="&amp;LQ$9,conditions!$9:$9,"&gt;="&amp;LQ$9))+IF(LQ$9-1+SUMIFS(conditions!56:56,conditions!$8:$8,"&lt;="&amp;LQ$9,conditions!$9:$9,"&gt;="&amp;LQ$9)&gt;EOMONTH($U$9,11),(1+conditions!$U$34)*SUMIFS(36:36,$9:$9,"&gt;="&amp;$U$9,$9:$9,"&lt;="&amp;$U$9+LQ$9-1+SUMIFS(conditions!56:56,conditions!$8:$8,"&lt;="&amp;LQ$9,conditions!$9:$9,"&gt;="&amp;LQ$9)-EOMONTH($U$9,11)),0))</f>
        <v>3003.467748819121</v>
      </c>
      <c r="LR45" s="37">
        <f>IF(LR$9="",0,SUMIFS(36:36,$9:$9,"&gt;="&amp;LR$9,$9:$9,"&lt;="&amp;LR$9-1+SUMIFS(conditions!56:56,conditions!$8:$8,"&lt;="&amp;LR$9,conditions!$9:$9,"&gt;="&amp;LR$9))+IF(LR$9-1+SUMIFS(conditions!56:56,conditions!$8:$8,"&lt;="&amp;LR$9,conditions!$9:$9,"&gt;="&amp;LR$9)&gt;EOMONTH($U$9,11),(1+conditions!$U$34)*SUMIFS(36:36,$9:$9,"&gt;="&amp;$U$9,$9:$9,"&lt;="&amp;$U$9+LR$9-1+SUMIFS(conditions!56:56,conditions!$8:$8,"&lt;="&amp;LR$9,conditions!$9:$9,"&gt;="&amp;LR$9)-EOMONTH($U$9,11)),0))</f>
        <v>2954.6247800945712</v>
      </c>
      <c r="LS45" s="37">
        <f>IF(LS$9="",0,SUMIFS(36:36,$9:$9,"&gt;="&amp;LS$9,$9:$9,"&lt;="&amp;LS$9-1+SUMIFS(conditions!56:56,conditions!$8:$8,"&lt;="&amp;LS$9,conditions!$9:$9,"&gt;="&amp;LS$9))+IF(LS$9-1+SUMIFS(conditions!56:56,conditions!$8:$8,"&lt;="&amp;LS$9,conditions!$9:$9,"&gt;="&amp;LS$9)&gt;EOMONTH($U$9,11),(1+conditions!$U$34)*SUMIFS(36:36,$9:$9,"&gt;="&amp;$U$9,$9:$9,"&lt;="&amp;$U$9+LS$9-1+SUMIFS(conditions!56:56,conditions!$8:$8,"&lt;="&amp;LS$9,conditions!$9:$9,"&gt;="&amp;LS$9)-EOMONTH($U$9,11)),0))</f>
        <v>2905.7818113700205</v>
      </c>
      <c r="LT45" s="37">
        <f>IF(LT$9="",0,SUMIFS(36:36,$9:$9,"&gt;="&amp;LT$9,$9:$9,"&lt;="&amp;LT$9-1+SUMIFS(conditions!56:56,conditions!$8:$8,"&lt;="&amp;LT$9,conditions!$9:$9,"&gt;="&amp;LT$9))+IF(LT$9-1+SUMIFS(conditions!56:56,conditions!$8:$8,"&lt;="&amp;LT$9,conditions!$9:$9,"&gt;="&amp;LT$9)&gt;EOMONTH($U$9,11),(1+conditions!$U$34)*SUMIFS(36:36,$9:$9,"&gt;="&amp;$U$9,$9:$9,"&lt;="&amp;$U$9+LT$9-1+SUMIFS(conditions!56:56,conditions!$8:$8,"&lt;="&amp;LT$9,conditions!$9:$9,"&gt;="&amp;LT$9)-EOMONTH($U$9,11)),0))</f>
        <v>2893.0738426454709</v>
      </c>
      <c r="LU45" s="37">
        <f>IF(LU$9="",0,SUMIFS(36:36,$9:$9,"&gt;="&amp;LU$9,$9:$9,"&lt;="&amp;LU$9-1+SUMIFS(conditions!56:56,conditions!$8:$8,"&lt;="&amp;LU$9,conditions!$9:$9,"&gt;="&amp;LU$9))+IF(LU$9-1+SUMIFS(conditions!56:56,conditions!$8:$8,"&lt;="&amp;LU$9,conditions!$9:$9,"&gt;="&amp;LU$9)&gt;EOMONTH($U$9,11),(1+conditions!$U$34)*SUMIFS(36:36,$9:$9,"&gt;="&amp;$U$9,$9:$9,"&lt;="&amp;$U$9+LU$9-1+SUMIFS(conditions!56:56,conditions!$8:$8,"&lt;="&amp;LU$9,conditions!$9:$9,"&gt;="&amp;LU$9)-EOMONTH($U$9,11)),0))</f>
        <v>2880.3658739209209</v>
      </c>
      <c r="LV45" s="37">
        <f>IF(LV$9="",0,SUMIFS(36:36,$9:$9,"&gt;="&amp;LV$9,$9:$9,"&lt;="&amp;LV$9-1+SUMIFS(conditions!56:56,conditions!$8:$8,"&lt;="&amp;LV$9,conditions!$9:$9,"&gt;="&amp;LV$9))+IF(LV$9-1+SUMIFS(conditions!56:56,conditions!$8:$8,"&lt;="&amp;LV$9,conditions!$9:$9,"&gt;="&amp;LV$9)&gt;EOMONTH($U$9,11),(1+conditions!$U$34)*SUMIFS(36:36,$9:$9,"&gt;="&amp;$U$9,$9:$9,"&lt;="&amp;$U$9+LV$9-1+SUMIFS(conditions!56:56,conditions!$8:$8,"&lt;="&amp;LV$9,conditions!$9:$9,"&gt;="&amp;LV$9)-EOMONTH($U$9,11)),0))</f>
        <v>2867.6579051963708</v>
      </c>
      <c r="LW45" s="37">
        <f>IF(LW$9="",0,SUMIFS(36:36,$9:$9,"&gt;="&amp;LW$9,$9:$9,"&lt;="&amp;LW$9-1+SUMIFS(conditions!56:56,conditions!$8:$8,"&lt;="&amp;LW$9,conditions!$9:$9,"&gt;="&amp;LW$9))+IF(LW$9-1+SUMIFS(conditions!56:56,conditions!$8:$8,"&lt;="&amp;LW$9,conditions!$9:$9,"&gt;="&amp;LW$9)&gt;EOMONTH($U$9,11),(1+conditions!$U$34)*SUMIFS(36:36,$9:$9,"&gt;="&amp;$U$9,$9:$9,"&lt;="&amp;$U$9+LW$9-1+SUMIFS(conditions!56:56,conditions!$8:$8,"&lt;="&amp;LW$9,conditions!$9:$9,"&gt;="&amp;LW$9)-EOMONTH($U$9,11)),0))</f>
        <v>2903.7929051963711</v>
      </c>
      <c r="LX45" s="37">
        <f>IF(LX$9="",0,SUMIFS(36:36,$9:$9,"&gt;="&amp;LX$9,$9:$9,"&lt;="&amp;LX$9-1+SUMIFS(conditions!56:56,conditions!$8:$8,"&lt;="&amp;LX$9,conditions!$9:$9,"&gt;="&amp;LX$9))+IF(LX$9-1+SUMIFS(conditions!56:56,conditions!$8:$8,"&lt;="&amp;LX$9,conditions!$9:$9,"&gt;="&amp;LX$9)&gt;EOMONTH($U$9,11),(1+conditions!$U$34)*SUMIFS(36:36,$9:$9,"&gt;="&amp;$U$9,$9:$9,"&lt;="&amp;$U$9+LX$9-1+SUMIFS(conditions!56:56,conditions!$8:$8,"&lt;="&amp;LX$9,conditions!$9:$9,"&gt;="&amp;LX$9)-EOMONTH($U$9,11)),0))</f>
        <v>2939.9279051963713</v>
      </c>
      <c r="LY45" s="37">
        <f>IF(LY$9="",0,SUMIFS(36:36,$9:$9,"&gt;="&amp;LY$9,$9:$9,"&lt;="&amp;LY$9-1+SUMIFS(conditions!56:56,conditions!$8:$8,"&lt;="&amp;LY$9,conditions!$9:$9,"&gt;="&amp;LY$9))+IF(LY$9-1+SUMIFS(conditions!56:56,conditions!$8:$8,"&lt;="&amp;LY$9,conditions!$9:$9,"&gt;="&amp;LY$9)&gt;EOMONTH($U$9,11),(1+conditions!$U$34)*SUMIFS(36:36,$9:$9,"&gt;="&amp;$U$9,$9:$9,"&lt;="&amp;$U$9+LY$9-1+SUMIFS(conditions!56:56,conditions!$8:$8,"&lt;="&amp;LY$9,conditions!$9:$9,"&gt;="&amp;LY$9)-EOMONTH($U$9,11)),0))</f>
        <v>2891.084936471821</v>
      </c>
      <c r="LZ45" s="37">
        <f>IF(LZ$9="",0,SUMIFS(36:36,$9:$9,"&gt;="&amp;LZ$9,$9:$9,"&lt;="&amp;LZ$9-1+SUMIFS(conditions!56:56,conditions!$8:$8,"&lt;="&amp;LZ$9,conditions!$9:$9,"&gt;="&amp;LZ$9))+IF(LZ$9-1+SUMIFS(conditions!56:56,conditions!$8:$8,"&lt;="&amp;LZ$9,conditions!$9:$9,"&gt;="&amp;LZ$9)&gt;EOMONTH($U$9,11),(1+conditions!$U$34)*SUMIFS(36:36,$9:$9,"&gt;="&amp;$U$9,$9:$9,"&lt;="&amp;$U$9+LZ$9-1+SUMIFS(conditions!56:56,conditions!$8:$8,"&lt;="&amp;LZ$9,conditions!$9:$9,"&gt;="&amp;LZ$9)-EOMONTH($U$9,11)),0))</f>
        <v>2842.2419677472708</v>
      </c>
      <c r="MA45" s="37">
        <f>IF(MA$9="",0,SUMIFS(36:36,$9:$9,"&gt;="&amp;MA$9,$9:$9,"&lt;="&amp;MA$9-1+SUMIFS(conditions!56:56,conditions!$8:$8,"&lt;="&amp;MA$9,conditions!$9:$9,"&gt;="&amp;MA$9))+IF(MA$9-1+SUMIFS(conditions!56:56,conditions!$8:$8,"&lt;="&amp;MA$9,conditions!$9:$9,"&gt;="&amp;MA$9)&gt;EOMONTH($U$9,11),(1+conditions!$U$34)*SUMIFS(36:36,$9:$9,"&gt;="&amp;$U$9,$9:$9,"&lt;="&amp;$U$9+MA$9-1+SUMIFS(conditions!56:56,conditions!$8:$8,"&lt;="&amp;MA$9,conditions!$9:$9,"&gt;="&amp;MA$9)-EOMONTH($U$9,11)),0))</f>
        <v>2829.5339990227208</v>
      </c>
      <c r="MB45" s="37">
        <f>IF(MB$9="",0,SUMIFS(36:36,$9:$9,"&gt;="&amp;MB$9,$9:$9,"&lt;="&amp;MB$9-1+SUMIFS(conditions!56:56,conditions!$8:$8,"&lt;="&amp;MB$9,conditions!$9:$9,"&gt;="&amp;MB$9))+IF(MB$9-1+SUMIFS(conditions!56:56,conditions!$8:$8,"&lt;="&amp;MB$9,conditions!$9:$9,"&gt;="&amp;MB$9)&gt;EOMONTH($U$9,11),(1+conditions!$U$34)*SUMIFS(36:36,$9:$9,"&gt;="&amp;$U$9,$9:$9,"&lt;="&amp;$U$9+MB$9-1+SUMIFS(conditions!56:56,conditions!$8:$8,"&lt;="&amp;MB$9,conditions!$9:$9,"&gt;="&amp;MB$9)-EOMONTH($U$9,11)),0))</f>
        <v>2816.8260302981707</v>
      </c>
      <c r="MC45" s="37">
        <f>IF(MC$9="",0,SUMIFS(36:36,$9:$9,"&gt;="&amp;MC$9,$9:$9,"&lt;="&amp;MC$9-1+SUMIFS(conditions!56:56,conditions!$8:$8,"&lt;="&amp;MC$9,conditions!$9:$9,"&gt;="&amp;MC$9))+IF(MC$9-1+SUMIFS(conditions!56:56,conditions!$8:$8,"&lt;="&amp;MC$9,conditions!$9:$9,"&gt;="&amp;MC$9)&gt;EOMONTH($U$9,11),(1+conditions!$U$34)*SUMIFS(36:36,$9:$9,"&gt;="&amp;$U$9,$9:$9,"&lt;="&amp;$U$9+MC$9-1+SUMIFS(conditions!56:56,conditions!$8:$8,"&lt;="&amp;MC$9,conditions!$9:$9,"&gt;="&amp;MC$9)-EOMONTH($U$9,11)),0))</f>
        <v>2804.1180615736203</v>
      </c>
      <c r="MD45" s="37">
        <f>IF(MD$9="",0,SUMIFS(36:36,$9:$9,"&gt;="&amp;MD$9,$9:$9,"&lt;="&amp;MD$9-1+SUMIFS(conditions!56:56,conditions!$8:$8,"&lt;="&amp;MD$9,conditions!$9:$9,"&gt;="&amp;MD$9))+IF(MD$9-1+SUMIFS(conditions!56:56,conditions!$8:$8,"&lt;="&amp;MD$9,conditions!$9:$9,"&gt;="&amp;MD$9)&gt;EOMONTH($U$9,11),(1+conditions!$U$34)*SUMIFS(36:36,$9:$9,"&gt;="&amp;$U$9,$9:$9,"&lt;="&amp;$U$9+MD$9-1+SUMIFS(conditions!56:56,conditions!$8:$8,"&lt;="&amp;MD$9,conditions!$9:$9,"&gt;="&amp;MD$9)-EOMONTH($U$9,11)),0))</f>
        <v>2840.2530615736205</v>
      </c>
      <c r="ME45" s="37">
        <f>IF(ME$9="",0,SUMIFS(36:36,$9:$9,"&gt;="&amp;ME$9,$9:$9,"&lt;="&amp;ME$9-1+SUMIFS(conditions!56:56,conditions!$8:$8,"&lt;="&amp;ME$9,conditions!$9:$9,"&gt;="&amp;ME$9))+IF(ME$9-1+SUMIFS(conditions!56:56,conditions!$8:$8,"&lt;="&amp;ME$9,conditions!$9:$9,"&gt;="&amp;ME$9)&gt;EOMONTH($U$9,11),(1+conditions!$U$34)*SUMIFS(36:36,$9:$9,"&gt;="&amp;$U$9,$9:$9,"&lt;="&amp;$U$9+ME$9-1+SUMIFS(conditions!56:56,conditions!$8:$8,"&lt;="&amp;ME$9,conditions!$9:$9,"&gt;="&amp;ME$9)-EOMONTH($U$9,11)),0))</f>
        <v>2876.3880615736207</v>
      </c>
      <c r="MF45" s="37">
        <f>IF(MF$9="",0,SUMIFS(36:36,$9:$9,"&gt;="&amp;MF$9,$9:$9,"&lt;="&amp;MF$9-1+SUMIFS(conditions!56:56,conditions!$8:$8,"&lt;="&amp;MF$9,conditions!$9:$9,"&gt;="&amp;MF$9))+IF(MF$9-1+SUMIFS(conditions!56:56,conditions!$8:$8,"&lt;="&amp;MF$9,conditions!$9:$9,"&gt;="&amp;MF$9)&gt;EOMONTH($U$9,11),(1+conditions!$U$34)*SUMIFS(36:36,$9:$9,"&gt;="&amp;$U$9,$9:$9,"&lt;="&amp;$U$9+MF$9-1+SUMIFS(conditions!56:56,conditions!$8:$8,"&lt;="&amp;MF$9,conditions!$9:$9,"&gt;="&amp;MF$9)-EOMONTH($U$9,11)),0))</f>
        <v>2827.5450928490709</v>
      </c>
      <c r="MG45" s="37">
        <f>IF(MG$9="",0,SUMIFS(36:36,$9:$9,"&gt;="&amp;MG$9,$9:$9,"&lt;="&amp;MG$9-1+SUMIFS(conditions!56:56,conditions!$8:$8,"&lt;="&amp;MG$9,conditions!$9:$9,"&gt;="&amp;MG$9))+IF(MG$9-1+SUMIFS(conditions!56:56,conditions!$8:$8,"&lt;="&amp;MG$9,conditions!$9:$9,"&gt;="&amp;MG$9)&gt;EOMONTH($U$9,11),(1+conditions!$U$34)*SUMIFS(36:36,$9:$9,"&gt;="&amp;$U$9,$9:$9,"&lt;="&amp;$U$9+MG$9-1+SUMIFS(conditions!56:56,conditions!$8:$8,"&lt;="&amp;MG$9,conditions!$9:$9,"&gt;="&amp;MG$9)-EOMONTH($U$9,11)),0))</f>
        <v>2778.7021241245207</v>
      </c>
      <c r="MH45" s="37">
        <f>IF(MH$9="",0,SUMIFS(36:36,$9:$9,"&gt;="&amp;MH$9,$9:$9,"&lt;="&amp;MH$9-1+SUMIFS(conditions!56:56,conditions!$8:$8,"&lt;="&amp;MH$9,conditions!$9:$9,"&gt;="&amp;MH$9))+IF(MH$9-1+SUMIFS(conditions!56:56,conditions!$8:$8,"&lt;="&amp;MH$9,conditions!$9:$9,"&gt;="&amp;MH$9)&gt;EOMONTH($U$9,11),(1+conditions!$U$34)*SUMIFS(36:36,$9:$9,"&gt;="&amp;$U$9,$9:$9,"&lt;="&amp;$U$9+MH$9-1+SUMIFS(conditions!56:56,conditions!$8:$8,"&lt;="&amp;MH$9,conditions!$9:$9,"&gt;="&amp;MH$9)-EOMONTH($U$9,11)),0))</f>
        <v>2765.9941553999706</v>
      </c>
      <c r="MI45" s="37">
        <f>IF(MI$9="",0,SUMIFS(36:36,$9:$9,"&gt;="&amp;MI$9,$9:$9,"&lt;="&amp;MI$9-1+SUMIFS(conditions!56:56,conditions!$8:$8,"&lt;="&amp;MI$9,conditions!$9:$9,"&gt;="&amp;MI$9))+IF(MI$9-1+SUMIFS(conditions!56:56,conditions!$8:$8,"&lt;="&amp;MI$9,conditions!$9:$9,"&gt;="&amp;MI$9)&gt;EOMONTH($U$9,11),(1+conditions!$U$34)*SUMIFS(36:36,$9:$9,"&gt;="&amp;$U$9,$9:$9,"&lt;="&amp;$U$9+MI$9-1+SUMIFS(conditions!56:56,conditions!$8:$8,"&lt;="&amp;MI$9,conditions!$9:$9,"&gt;="&amp;MI$9)-EOMONTH($U$9,11)),0))</f>
        <v>2753.2861866754201</v>
      </c>
      <c r="MJ45" s="37">
        <f>IF(MJ$9="",0,SUMIFS(36:36,$9:$9,"&gt;="&amp;MJ$9,$9:$9,"&lt;="&amp;MJ$9-1+SUMIFS(conditions!56:56,conditions!$8:$8,"&lt;="&amp;MJ$9,conditions!$9:$9,"&gt;="&amp;MJ$9))+IF(MJ$9-1+SUMIFS(conditions!56:56,conditions!$8:$8,"&lt;="&amp;MJ$9,conditions!$9:$9,"&gt;="&amp;MJ$9)&gt;EOMONTH($U$9,11),(1+conditions!$U$34)*SUMIFS(36:36,$9:$9,"&gt;="&amp;$U$9,$9:$9,"&lt;="&amp;$U$9+MJ$9-1+SUMIFS(conditions!56:56,conditions!$8:$8,"&lt;="&amp;MJ$9,conditions!$9:$9,"&gt;="&amp;MJ$9)-EOMONTH($U$9,11)),0))</f>
        <v>2740.5782179508701</v>
      </c>
      <c r="MK45" s="37">
        <f>IF(MK$9="",0,SUMIFS(36:36,$9:$9,"&gt;="&amp;MK$9,$9:$9,"&lt;="&amp;MK$9-1+SUMIFS(conditions!56:56,conditions!$8:$8,"&lt;="&amp;MK$9,conditions!$9:$9,"&gt;="&amp;MK$9))+IF(MK$9-1+SUMIFS(conditions!56:56,conditions!$8:$8,"&lt;="&amp;MK$9,conditions!$9:$9,"&gt;="&amp;MK$9)&gt;EOMONTH($U$9,11),(1+conditions!$U$34)*SUMIFS(36:36,$9:$9,"&gt;="&amp;$U$9,$9:$9,"&lt;="&amp;$U$9+MK$9-1+SUMIFS(conditions!56:56,conditions!$8:$8,"&lt;="&amp;MK$9,conditions!$9:$9,"&gt;="&amp;MK$9)-EOMONTH($U$9,11)),0))</f>
        <v>2776.7132179508699</v>
      </c>
      <c r="ML45" s="37">
        <f>IF(ML$9="",0,SUMIFS(36:36,$9:$9,"&gt;="&amp;ML$9,$9:$9,"&lt;="&amp;ML$9-1+SUMIFS(conditions!56:56,conditions!$8:$8,"&lt;="&amp;ML$9,conditions!$9:$9,"&gt;="&amp;ML$9))+IF(ML$9-1+SUMIFS(conditions!56:56,conditions!$8:$8,"&lt;="&amp;ML$9,conditions!$9:$9,"&gt;="&amp;ML$9)&gt;EOMONTH($U$9,11),(1+conditions!$U$34)*SUMIFS(36:36,$9:$9,"&gt;="&amp;$U$9,$9:$9,"&lt;="&amp;$U$9+ML$9-1+SUMIFS(conditions!56:56,conditions!$8:$8,"&lt;="&amp;ML$9,conditions!$9:$9,"&gt;="&amp;ML$9)-EOMONTH($U$9,11)),0))</f>
        <v>2812.8482179508701</v>
      </c>
      <c r="MM45" s="37">
        <f>IF(MM$9="",0,SUMIFS(36:36,$9:$9,"&gt;="&amp;MM$9,$9:$9,"&lt;="&amp;MM$9-1+SUMIFS(conditions!56:56,conditions!$8:$8,"&lt;="&amp;MM$9,conditions!$9:$9,"&gt;="&amp;MM$9))+IF(MM$9-1+SUMIFS(conditions!56:56,conditions!$8:$8,"&lt;="&amp;MM$9,conditions!$9:$9,"&gt;="&amp;MM$9)&gt;EOMONTH($U$9,11),(1+conditions!$U$34)*SUMIFS(36:36,$9:$9,"&gt;="&amp;$U$9,$9:$9,"&lt;="&amp;$U$9+MM$9-1+SUMIFS(conditions!56:56,conditions!$8:$8,"&lt;="&amp;MM$9,conditions!$9:$9,"&gt;="&amp;MM$9)-EOMONTH($U$9,11)),0))</f>
        <v>2764.0052492263198</v>
      </c>
      <c r="MN45" s="37">
        <f>IF(MN$9="",0,SUMIFS(36:36,$9:$9,"&gt;="&amp;MN$9,$9:$9,"&lt;="&amp;MN$9-1+SUMIFS(conditions!56:56,conditions!$8:$8,"&lt;="&amp;MN$9,conditions!$9:$9,"&gt;="&amp;MN$9))+IF(MN$9-1+SUMIFS(conditions!56:56,conditions!$8:$8,"&lt;="&amp;MN$9,conditions!$9:$9,"&gt;="&amp;MN$9)&gt;EOMONTH($U$9,11),(1+conditions!$U$34)*SUMIFS(36:36,$9:$9,"&gt;="&amp;$U$9,$9:$9,"&lt;="&amp;$U$9+MN$9-1+SUMIFS(conditions!56:56,conditions!$8:$8,"&lt;="&amp;MN$9,conditions!$9:$9,"&gt;="&amp;MN$9)-EOMONTH($U$9,11)),0))</f>
        <v>2715.1622805017696</v>
      </c>
      <c r="MO45" s="37">
        <f>IF(MO$9="",0,SUMIFS(36:36,$9:$9,"&gt;="&amp;MO$9,$9:$9,"&lt;="&amp;MO$9-1+SUMIFS(conditions!56:56,conditions!$8:$8,"&lt;="&amp;MO$9,conditions!$9:$9,"&gt;="&amp;MO$9))+IF(MO$9-1+SUMIFS(conditions!56:56,conditions!$8:$8,"&lt;="&amp;MO$9,conditions!$9:$9,"&gt;="&amp;MO$9)&gt;EOMONTH($U$9,11),(1+conditions!$U$34)*SUMIFS(36:36,$9:$9,"&gt;="&amp;$U$9,$9:$9,"&lt;="&amp;$U$9+MO$9-1+SUMIFS(conditions!56:56,conditions!$8:$8,"&lt;="&amp;MO$9,conditions!$9:$9,"&gt;="&amp;MO$9)-EOMONTH($U$9,11)),0))</f>
        <v>2702.45431177722</v>
      </c>
      <c r="MP45" s="37">
        <f>IF(MP$9="",0,SUMIFS(36:36,$9:$9,"&gt;="&amp;MP$9,$9:$9,"&lt;="&amp;MP$9-1+SUMIFS(conditions!56:56,conditions!$8:$8,"&lt;="&amp;MP$9,conditions!$9:$9,"&gt;="&amp;MP$9))+IF(MP$9-1+SUMIFS(conditions!56:56,conditions!$8:$8,"&lt;="&amp;MP$9,conditions!$9:$9,"&gt;="&amp;MP$9)&gt;EOMONTH($U$9,11),(1+conditions!$U$34)*SUMIFS(36:36,$9:$9,"&gt;="&amp;$U$9,$9:$9,"&lt;="&amp;$U$9+MP$9-1+SUMIFS(conditions!56:56,conditions!$8:$8,"&lt;="&amp;MP$9,conditions!$9:$9,"&gt;="&amp;MP$9)-EOMONTH($U$9,11)),0))</f>
        <v>2689.7463430526695</v>
      </c>
      <c r="MQ45" s="37">
        <f>IF(MQ$9="",0,SUMIFS(36:36,$9:$9,"&gt;="&amp;MQ$9,$9:$9,"&lt;="&amp;MQ$9-1+SUMIFS(conditions!56:56,conditions!$8:$8,"&lt;="&amp;MQ$9,conditions!$9:$9,"&gt;="&amp;MQ$9))+IF(MQ$9-1+SUMIFS(conditions!56:56,conditions!$8:$8,"&lt;="&amp;MQ$9,conditions!$9:$9,"&gt;="&amp;MQ$9)&gt;EOMONTH($U$9,11),(1+conditions!$U$34)*SUMIFS(36:36,$9:$9,"&gt;="&amp;$U$9,$9:$9,"&lt;="&amp;$U$9+MQ$9-1+SUMIFS(conditions!56:56,conditions!$8:$8,"&lt;="&amp;MQ$9,conditions!$9:$9,"&gt;="&amp;MQ$9)-EOMONTH($U$9,11)),0))</f>
        <v>2677.0383743281191</v>
      </c>
      <c r="MR45" s="37">
        <f>IF(MR$9="",0,SUMIFS(36:36,$9:$9,"&gt;="&amp;MR$9,$9:$9,"&lt;="&amp;MR$9-1+SUMIFS(conditions!56:56,conditions!$8:$8,"&lt;="&amp;MR$9,conditions!$9:$9,"&gt;="&amp;MR$9))+IF(MR$9-1+SUMIFS(conditions!56:56,conditions!$8:$8,"&lt;="&amp;MR$9,conditions!$9:$9,"&gt;="&amp;MR$9)&gt;EOMONTH($U$9,11),(1+conditions!$U$34)*SUMIFS(36:36,$9:$9,"&gt;="&amp;$U$9,$9:$9,"&lt;="&amp;$U$9+MR$9-1+SUMIFS(conditions!56:56,conditions!$8:$8,"&lt;="&amp;MR$9,conditions!$9:$9,"&gt;="&amp;MR$9)-EOMONTH($U$9,11)),0))</f>
        <v>2713.1733743281193</v>
      </c>
      <c r="MS45" s="37">
        <f>IF(MS$9="",0,SUMIFS(36:36,$9:$9,"&gt;="&amp;MS$9,$9:$9,"&lt;="&amp;MS$9-1+SUMIFS(conditions!56:56,conditions!$8:$8,"&lt;="&amp;MS$9,conditions!$9:$9,"&gt;="&amp;MS$9))+IF(MS$9-1+SUMIFS(conditions!56:56,conditions!$8:$8,"&lt;="&amp;MS$9,conditions!$9:$9,"&gt;="&amp;MS$9)&gt;EOMONTH($U$9,11),(1+conditions!$U$34)*SUMIFS(36:36,$9:$9,"&gt;="&amp;$U$9,$9:$9,"&lt;="&amp;$U$9+MS$9-1+SUMIFS(conditions!56:56,conditions!$8:$8,"&lt;="&amp;MS$9,conditions!$9:$9,"&gt;="&amp;MS$9)-EOMONTH($U$9,11)),0))</f>
        <v>2749.308374328119</v>
      </c>
      <c r="MT45" s="37">
        <f>IF(MT$9="",0,SUMIFS(36:36,$9:$9,"&gt;="&amp;MT$9,$9:$9,"&lt;="&amp;MT$9-1+SUMIFS(conditions!56:56,conditions!$8:$8,"&lt;="&amp;MT$9,conditions!$9:$9,"&gt;="&amp;MT$9))+IF(MT$9-1+SUMIFS(conditions!56:56,conditions!$8:$8,"&lt;="&amp;MT$9,conditions!$9:$9,"&gt;="&amp;MT$9)&gt;EOMONTH($U$9,11),(1+conditions!$U$34)*SUMIFS(36:36,$9:$9,"&gt;="&amp;$U$9,$9:$9,"&lt;="&amp;$U$9+MT$9-1+SUMIFS(conditions!56:56,conditions!$8:$8,"&lt;="&amp;MT$9,conditions!$9:$9,"&gt;="&amp;MT$9)-EOMONTH($U$9,11)),0))</f>
        <v>2690.6968118586592</v>
      </c>
      <c r="MU45" s="37">
        <f>IF(MU$9="",0,SUMIFS(36:36,$9:$9,"&gt;="&amp;MU$9,$9:$9,"&lt;="&amp;MU$9-1+SUMIFS(conditions!56:56,conditions!$8:$8,"&lt;="&amp;MU$9,conditions!$9:$9,"&gt;="&amp;MU$9))+IF(MU$9-1+SUMIFS(conditions!56:56,conditions!$8:$8,"&lt;="&amp;MU$9,conditions!$9:$9,"&gt;="&amp;MU$9)&gt;EOMONTH($U$9,11),(1+conditions!$U$34)*SUMIFS(36:36,$9:$9,"&gt;="&amp;$U$9,$9:$9,"&lt;="&amp;$U$9+MU$9-1+SUMIFS(conditions!56:56,conditions!$8:$8,"&lt;="&amp;MU$9,conditions!$9:$9,"&gt;="&amp;MU$9)-EOMONTH($U$9,11)),0))</f>
        <v>2632.0852493891989</v>
      </c>
      <c r="MV45" s="37">
        <f>IF(MV$9="",0,SUMIFS(36:36,$9:$9,"&gt;="&amp;MV$9,$9:$9,"&lt;="&amp;MV$9-1+SUMIFS(conditions!56:56,conditions!$8:$8,"&lt;="&amp;MV$9,conditions!$9:$9,"&gt;="&amp;MV$9))+IF(MV$9-1+SUMIFS(conditions!56:56,conditions!$8:$8,"&lt;="&amp;MV$9,conditions!$9:$9,"&gt;="&amp;MV$9)&gt;EOMONTH($U$9,11),(1+conditions!$U$34)*SUMIFS(36:36,$9:$9,"&gt;="&amp;$U$9,$9:$9,"&lt;="&amp;$U$9+MV$9-1+SUMIFS(conditions!56:56,conditions!$8:$8,"&lt;="&amp;MV$9,conditions!$9:$9,"&gt;="&amp;MV$9)-EOMONTH($U$9,11)),0))</f>
        <v>2597.5636869197388</v>
      </c>
      <c r="MW45" s="37">
        <f>IF(MW$9="",0,SUMIFS(36:36,$9:$9,"&gt;="&amp;MW$9,$9:$9,"&lt;="&amp;MW$9-1+SUMIFS(conditions!56:56,conditions!$8:$8,"&lt;="&amp;MW$9,conditions!$9:$9,"&gt;="&amp;MW$9))+IF(MW$9-1+SUMIFS(conditions!56:56,conditions!$8:$8,"&lt;="&amp;MW$9,conditions!$9:$9,"&gt;="&amp;MW$9)&gt;EOMONTH($U$9,11),(1+conditions!$U$34)*SUMIFS(36:36,$9:$9,"&gt;="&amp;$U$9,$9:$9,"&lt;="&amp;$U$9+MW$9-1+SUMIFS(conditions!56:56,conditions!$8:$8,"&lt;="&amp;MW$9,conditions!$9:$9,"&gt;="&amp;MW$9)-EOMONTH($U$9,11)),0))</f>
        <v>2563.0421244502791</v>
      </c>
      <c r="MX45" s="37">
        <f>IF(MX$9="",0,SUMIFS(36:36,$9:$9,"&gt;="&amp;MX$9,$9:$9,"&lt;="&amp;MX$9-1+SUMIFS(conditions!56:56,conditions!$8:$8,"&lt;="&amp;MX$9,conditions!$9:$9,"&gt;="&amp;MX$9))+IF(MX$9-1+SUMIFS(conditions!56:56,conditions!$8:$8,"&lt;="&amp;MX$9,conditions!$9:$9,"&gt;="&amp;MX$9)&gt;EOMONTH($U$9,11),(1+conditions!$U$34)*SUMIFS(36:36,$9:$9,"&gt;="&amp;$U$9,$9:$9,"&lt;="&amp;$U$9+MX$9-1+SUMIFS(conditions!56:56,conditions!$8:$8,"&lt;="&amp;MX$9,conditions!$9:$9,"&gt;="&amp;MX$9)-EOMONTH($U$9,11)),0))</f>
        <v>2528.5205619808194</v>
      </c>
      <c r="MY45" s="37">
        <f>IF(MY$9="",0,SUMIFS(36:36,$9:$9,"&gt;="&amp;MY$9,$9:$9,"&lt;="&amp;MY$9-1+SUMIFS(conditions!56:56,conditions!$8:$8,"&lt;="&amp;MY$9,conditions!$9:$9,"&gt;="&amp;MY$9))+IF(MY$9-1+SUMIFS(conditions!56:56,conditions!$8:$8,"&lt;="&amp;MY$9,conditions!$9:$9,"&gt;="&amp;MY$9)&gt;EOMONTH($U$9,11),(1+conditions!$U$34)*SUMIFS(36:36,$9:$9,"&gt;="&amp;$U$9,$9:$9,"&lt;="&amp;$U$9+MY$9-1+SUMIFS(conditions!56:56,conditions!$8:$8,"&lt;="&amp;MY$9,conditions!$9:$9,"&gt;="&amp;MY$9)-EOMONTH($U$9,11)),0))</f>
        <v>2552.6105619808195</v>
      </c>
      <c r="MZ45" s="37">
        <f>IF(MZ$9="",0,SUMIFS(36:36,$9:$9,"&gt;="&amp;MZ$9,$9:$9,"&lt;="&amp;MZ$9-1+SUMIFS(conditions!56:56,conditions!$8:$8,"&lt;="&amp;MZ$9,conditions!$9:$9,"&gt;="&amp;MZ$9))+IF(MZ$9-1+SUMIFS(conditions!56:56,conditions!$8:$8,"&lt;="&amp;MZ$9,conditions!$9:$9,"&gt;="&amp;MZ$9)&gt;EOMONTH($U$9,11),(1+conditions!$U$34)*SUMIFS(36:36,$9:$9,"&gt;="&amp;$U$9,$9:$9,"&lt;="&amp;$U$9+MZ$9-1+SUMIFS(conditions!56:56,conditions!$8:$8,"&lt;="&amp;MZ$9,conditions!$9:$9,"&gt;="&amp;MZ$9)-EOMONTH($U$9,11)),0))</f>
        <v>2576.7005619808192</v>
      </c>
      <c r="NA45" s="37">
        <f>IF(NA$9="",0,SUMIFS(36:36,$9:$9,"&gt;="&amp;NA$9,$9:$9,"&lt;="&amp;NA$9-1+SUMIFS(conditions!56:56,conditions!$8:$8,"&lt;="&amp;NA$9,conditions!$9:$9,"&gt;="&amp;NA$9))+IF(NA$9-1+SUMIFS(conditions!56:56,conditions!$8:$8,"&lt;="&amp;NA$9,conditions!$9:$9,"&gt;="&amp;NA$9)&gt;EOMONTH($U$9,11),(1+conditions!$U$34)*SUMIFS(36:36,$9:$9,"&gt;="&amp;$U$9,$9:$9,"&lt;="&amp;$U$9+NA$9-1+SUMIFS(conditions!56:56,conditions!$8:$8,"&lt;="&amp;NA$9,conditions!$9:$9,"&gt;="&amp;NA$9)-EOMONTH($U$9,11)),0))</f>
        <v>2518.0889995113594</v>
      </c>
      <c r="NB45" s="37">
        <f>IF(NB$9="",0,SUMIFS(36:36,$9:$9,"&gt;="&amp;NB$9,$9:$9,"&lt;="&amp;NB$9-1+SUMIFS(conditions!56:56,conditions!$8:$8,"&lt;="&amp;NB$9,conditions!$9:$9,"&gt;="&amp;NB$9))+IF(NB$9-1+SUMIFS(conditions!56:56,conditions!$8:$8,"&lt;="&amp;NB$9,conditions!$9:$9,"&gt;="&amp;NB$9)&gt;EOMONTH($U$9,11),(1+conditions!$U$34)*SUMIFS(36:36,$9:$9,"&gt;="&amp;$U$9,$9:$9,"&lt;="&amp;$U$9+NB$9-1+SUMIFS(conditions!56:56,conditions!$8:$8,"&lt;="&amp;NB$9,conditions!$9:$9,"&gt;="&amp;NB$9)-EOMONTH($U$9,11)),0))</f>
        <v>2459.4774370418991</v>
      </c>
      <c r="NC45" s="37">
        <f>IF(NC$9="",0,SUMIFS(36:36,$9:$9,"&gt;="&amp;NC$9,$9:$9,"&lt;="&amp;NC$9-1+SUMIFS(conditions!56:56,conditions!$8:$8,"&lt;="&amp;NC$9,conditions!$9:$9,"&gt;="&amp;NC$9))+IF(NC$9-1+SUMIFS(conditions!56:56,conditions!$8:$8,"&lt;="&amp;NC$9,conditions!$9:$9,"&gt;="&amp;NC$9)&gt;EOMONTH($U$9,11),(1+conditions!$U$34)*SUMIFS(36:36,$9:$9,"&gt;="&amp;$U$9,$9:$9,"&lt;="&amp;$U$9+NC$9-1+SUMIFS(conditions!56:56,conditions!$8:$8,"&lt;="&amp;NC$9,conditions!$9:$9,"&gt;="&amp;NC$9)-EOMONTH($U$9,11)),0))</f>
        <v>2424.9558745724394</v>
      </c>
      <c r="ND45" s="37">
        <f>IF(ND$9="",0,SUMIFS(36:36,$9:$9,"&gt;="&amp;ND$9,$9:$9,"&lt;="&amp;ND$9-1+SUMIFS(conditions!56:56,conditions!$8:$8,"&lt;="&amp;ND$9,conditions!$9:$9,"&gt;="&amp;ND$9))+IF(ND$9-1+SUMIFS(conditions!56:56,conditions!$8:$8,"&lt;="&amp;ND$9,conditions!$9:$9,"&gt;="&amp;ND$9)&gt;EOMONTH($U$9,11),(1+conditions!$U$34)*SUMIFS(36:36,$9:$9,"&gt;="&amp;$U$9,$9:$9,"&lt;="&amp;$U$9+ND$9-1+SUMIFS(conditions!56:56,conditions!$8:$8,"&lt;="&amp;ND$9,conditions!$9:$9,"&gt;="&amp;ND$9)-EOMONTH($U$9,11)),0))</f>
        <v>2390.4343121029797</v>
      </c>
      <c r="NE45" s="37">
        <f>IF(NE$9="",0,SUMIFS(36:36,$9:$9,"&gt;="&amp;NE$9,$9:$9,"&lt;="&amp;NE$9-1+SUMIFS(conditions!56:56,conditions!$8:$8,"&lt;="&amp;NE$9,conditions!$9:$9,"&gt;="&amp;NE$9))+IF(NE$9-1+SUMIFS(conditions!56:56,conditions!$8:$8,"&lt;="&amp;NE$9,conditions!$9:$9,"&gt;="&amp;NE$9)&gt;EOMONTH($U$9,11),(1+conditions!$U$34)*SUMIFS(36:36,$9:$9,"&gt;="&amp;$U$9,$9:$9,"&lt;="&amp;$U$9+NE$9-1+SUMIFS(conditions!56:56,conditions!$8:$8,"&lt;="&amp;NE$9,conditions!$9:$9,"&gt;="&amp;NE$9)-EOMONTH($U$9,11)),0))</f>
        <v>2355.91274963352</v>
      </c>
      <c r="NF45" s="37">
        <f>IF(NF$9="",0,SUMIFS(36:36,$9:$9,"&gt;="&amp;NF$9,$9:$9,"&lt;="&amp;NF$9-1+SUMIFS(conditions!56:56,conditions!$8:$8,"&lt;="&amp;NF$9,conditions!$9:$9,"&gt;="&amp;NF$9))+IF(NF$9-1+SUMIFS(conditions!56:56,conditions!$8:$8,"&lt;="&amp;NF$9,conditions!$9:$9,"&gt;="&amp;NF$9)&gt;EOMONTH($U$9,11),(1+conditions!$U$34)*SUMIFS(36:36,$9:$9,"&gt;="&amp;$U$9,$9:$9,"&lt;="&amp;$U$9+NF$9-1+SUMIFS(conditions!56:56,conditions!$8:$8,"&lt;="&amp;NF$9,conditions!$9:$9,"&gt;="&amp;NF$9)-EOMONTH($U$9,11)),0))</f>
        <v>2380.0027496335201</v>
      </c>
      <c r="NG45" s="37">
        <f>IF(NG$9="",0,SUMIFS(36:36,$9:$9,"&gt;="&amp;NG$9,$9:$9,"&lt;="&amp;NG$9-1+SUMIFS(conditions!56:56,conditions!$8:$8,"&lt;="&amp;NG$9,conditions!$9:$9,"&gt;="&amp;NG$9))+IF(NG$9-1+SUMIFS(conditions!56:56,conditions!$8:$8,"&lt;="&amp;NG$9,conditions!$9:$9,"&gt;="&amp;NG$9)&gt;EOMONTH($U$9,11),(1+conditions!$U$34)*SUMIFS(36:36,$9:$9,"&gt;="&amp;$U$9,$9:$9,"&lt;="&amp;$U$9+NG$9-1+SUMIFS(conditions!56:56,conditions!$8:$8,"&lt;="&amp;NG$9,conditions!$9:$9,"&gt;="&amp;NG$9)-EOMONTH($U$9,11)),0))</f>
        <v>2404.0927496335203</v>
      </c>
      <c r="NH45" s="37">
        <f>IF(NH$9="",0,SUMIFS(36:36,$9:$9,"&gt;="&amp;NH$9,$9:$9,"&lt;="&amp;NH$9-1+SUMIFS(conditions!56:56,conditions!$8:$8,"&lt;="&amp;NH$9,conditions!$9:$9,"&gt;="&amp;NH$9))+IF(NH$9-1+SUMIFS(conditions!56:56,conditions!$8:$8,"&lt;="&amp;NH$9,conditions!$9:$9,"&gt;="&amp;NH$9)&gt;EOMONTH($U$9,11),(1+conditions!$U$34)*SUMIFS(36:36,$9:$9,"&gt;="&amp;$U$9,$9:$9,"&lt;="&amp;$U$9+NH$9-1+SUMIFS(conditions!56:56,conditions!$8:$8,"&lt;="&amp;NH$9,conditions!$9:$9,"&gt;="&amp;NH$9)-EOMONTH($U$9,11)),0))</f>
        <v>2345.4811871640604</v>
      </c>
      <c r="NI45" s="37">
        <f>IF(NI$9="",0,SUMIFS(36:36,$9:$9,"&gt;="&amp;NI$9,$9:$9,"&lt;="&amp;NI$9-1+SUMIFS(conditions!56:56,conditions!$8:$8,"&lt;="&amp;NI$9,conditions!$9:$9,"&gt;="&amp;NI$9))+IF(NI$9-1+SUMIFS(conditions!56:56,conditions!$8:$8,"&lt;="&amp;NI$9,conditions!$9:$9,"&gt;="&amp;NI$9)&gt;EOMONTH($U$9,11),(1+conditions!$U$34)*SUMIFS(36:36,$9:$9,"&gt;="&amp;$U$9,$9:$9,"&lt;="&amp;$U$9+NI$9-1+SUMIFS(conditions!56:56,conditions!$8:$8,"&lt;="&amp;NI$9,conditions!$9:$9,"&gt;="&amp;NI$9)-EOMONTH($U$9,11)),0))</f>
        <v>2286.8696246946001</v>
      </c>
      <c r="NJ45" s="37">
        <f>IF(NJ$9="",0,SUMIFS(36:36,$9:$9,"&gt;="&amp;NJ$9,$9:$9,"&lt;="&amp;NJ$9-1+SUMIFS(conditions!56:56,conditions!$8:$8,"&lt;="&amp;NJ$9,conditions!$9:$9,"&gt;="&amp;NJ$9))+IF(NJ$9-1+SUMIFS(conditions!56:56,conditions!$8:$8,"&lt;="&amp;NJ$9,conditions!$9:$9,"&gt;="&amp;NJ$9)&gt;EOMONTH($U$9,11),(1+conditions!$U$34)*SUMIFS(36:36,$9:$9,"&gt;="&amp;$U$9,$9:$9,"&lt;="&amp;$U$9+NJ$9-1+SUMIFS(conditions!56:56,conditions!$8:$8,"&lt;="&amp;NJ$9,conditions!$9:$9,"&gt;="&amp;NJ$9)-EOMONTH($U$9,11)),0))</f>
        <v>2252.34806222514</v>
      </c>
      <c r="NK45" s="37">
        <f>IF(NK$9="",0,SUMIFS(36:36,$9:$9,"&gt;="&amp;NK$9,$9:$9,"&lt;="&amp;NK$9-1+SUMIFS(conditions!56:56,conditions!$8:$8,"&lt;="&amp;NK$9,conditions!$9:$9,"&gt;="&amp;NK$9))+IF(NK$9-1+SUMIFS(conditions!56:56,conditions!$8:$8,"&lt;="&amp;NK$9,conditions!$9:$9,"&gt;="&amp;NK$9)&gt;EOMONTH($U$9,11),(1+conditions!$U$34)*SUMIFS(36:36,$9:$9,"&gt;="&amp;$U$9,$9:$9,"&lt;="&amp;$U$9+NK$9-1+SUMIFS(conditions!56:56,conditions!$8:$8,"&lt;="&amp;NK$9,conditions!$9:$9,"&gt;="&amp;NK$9)-EOMONTH($U$9,11)),0))</f>
        <v>2217.8264997556803</v>
      </c>
      <c r="NL45" s="37">
        <f>IF(NL$9="",0,SUMIFS(36:36,$9:$9,"&gt;="&amp;NL$9,$9:$9,"&lt;="&amp;NL$9-1+SUMIFS(conditions!56:56,conditions!$8:$8,"&lt;="&amp;NL$9,conditions!$9:$9,"&gt;="&amp;NL$9))+IF(NL$9-1+SUMIFS(conditions!56:56,conditions!$8:$8,"&lt;="&amp;NL$9,conditions!$9:$9,"&gt;="&amp;NL$9)&gt;EOMONTH($U$9,11),(1+conditions!$U$34)*SUMIFS(36:36,$9:$9,"&gt;="&amp;$U$9,$9:$9,"&lt;="&amp;$U$9+NL$9-1+SUMIFS(conditions!56:56,conditions!$8:$8,"&lt;="&amp;NL$9,conditions!$9:$9,"&gt;="&amp;NL$9)-EOMONTH($U$9,11)),0))</f>
        <v>2183.3049372862206</v>
      </c>
      <c r="NM45" s="37">
        <f>IF(NM$9="",0,SUMIFS(36:36,$9:$9,"&gt;="&amp;NM$9,$9:$9,"&lt;="&amp;NM$9-1+SUMIFS(conditions!56:56,conditions!$8:$8,"&lt;="&amp;NM$9,conditions!$9:$9,"&gt;="&amp;NM$9))+IF(NM$9-1+SUMIFS(conditions!56:56,conditions!$8:$8,"&lt;="&amp;NM$9,conditions!$9:$9,"&gt;="&amp;NM$9)&gt;EOMONTH($U$9,11),(1+conditions!$U$34)*SUMIFS(36:36,$9:$9,"&gt;="&amp;$U$9,$9:$9,"&lt;="&amp;$U$9+NM$9-1+SUMIFS(conditions!56:56,conditions!$8:$8,"&lt;="&amp;NM$9,conditions!$9:$9,"&gt;="&amp;NM$9)-EOMONTH($U$9,11)),0))</f>
        <v>2207.3949372862207</v>
      </c>
      <c r="NN45" s="37">
        <f>IF(NN$9="",0,SUMIFS(36:36,$9:$9,"&gt;="&amp;NN$9,$9:$9,"&lt;="&amp;NN$9-1+SUMIFS(conditions!56:56,conditions!$8:$8,"&lt;="&amp;NN$9,conditions!$9:$9,"&gt;="&amp;NN$9))+IF(NN$9-1+SUMIFS(conditions!56:56,conditions!$8:$8,"&lt;="&amp;NN$9,conditions!$9:$9,"&gt;="&amp;NN$9)&gt;EOMONTH($U$9,11),(1+conditions!$U$34)*SUMIFS(36:36,$9:$9,"&gt;="&amp;$U$9,$9:$9,"&lt;="&amp;$U$9+NN$9-1+SUMIFS(conditions!56:56,conditions!$8:$8,"&lt;="&amp;NN$9,conditions!$9:$9,"&gt;="&amp;NN$9)-EOMONTH($U$9,11)),0))</f>
        <v>2231.4849372862209</v>
      </c>
      <c r="NO45" s="37">
        <f>IF(NO$9="",0,SUMIFS(36:36,$9:$9,"&gt;="&amp;NO$9,$9:$9,"&lt;="&amp;NO$9-1+SUMIFS(conditions!56:56,conditions!$8:$8,"&lt;="&amp;NO$9,conditions!$9:$9,"&gt;="&amp;NO$9))+IF(NO$9-1+SUMIFS(conditions!56:56,conditions!$8:$8,"&lt;="&amp;NO$9,conditions!$9:$9,"&gt;="&amp;NO$9)&gt;EOMONTH($U$9,11),(1+conditions!$U$34)*SUMIFS(36:36,$9:$9,"&gt;="&amp;$U$9,$9:$9,"&lt;="&amp;$U$9+NO$9-1+SUMIFS(conditions!56:56,conditions!$8:$8,"&lt;="&amp;NO$9,conditions!$9:$9,"&gt;="&amp;NO$9)-EOMONTH($U$9,11)),0))</f>
        <v>2172.8733748167606</v>
      </c>
      <c r="NP45" s="37">
        <f>IF(NP$9="",0,SUMIFS(36:36,$9:$9,"&gt;="&amp;NP$9,$9:$9,"&lt;="&amp;NP$9-1+SUMIFS(conditions!56:56,conditions!$8:$8,"&lt;="&amp;NP$9,conditions!$9:$9,"&gt;="&amp;NP$9))+IF(NP$9-1+SUMIFS(conditions!56:56,conditions!$8:$8,"&lt;="&amp;NP$9,conditions!$9:$9,"&gt;="&amp;NP$9)&gt;EOMONTH($U$9,11),(1+conditions!$U$34)*SUMIFS(36:36,$9:$9,"&gt;="&amp;$U$9,$9:$9,"&lt;="&amp;$U$9+NP$9-1+SUMIFS(conditions!56:56,conditions!$8:$8,"&lt;="&amp;NP$9,conditions!$9:$9,"&gt;="&amp;NP$9)-EOMONTH($U$9,11)),0))</f>
        <v>2114.2618123473007</v>
      </c>
      <c r="NQ45" s="37">
        <f>IF(NQ$9="",0,SUMIFS(36:36,$9:$9,"&gt;="&amp;NQ$9,$9:$9,"&lt;="&amp;NQ$9-1+SUMIFS(conditions!56:56,conditions!$8:$8,"&lt;="&amp;NQ$9,conditions!$9:$9,"&gt;="&amp;NQ$9))+IF(NQ$9-1+SUMIFS(conditions!56:56,conditions!$8:$8,"&lt;="&amp;NQ$9,conditions!$9:$9,"&gt;="&amp;NQ$9)&gt;EOMONTH($U$9,11),(1+conditions!$U$34)*SUMIFS(36:36,$9:$9,"&gt;="&amp;$U$9,$9:$9,"&lt;="&amp;$U$9+NQ$9-1+SUMIFS(conditions!56:56,conditions!$8:$8,"&lt;="&amp;NQ$9,conditions!$9:$9,"&gt;="&amp;NQ$9)-EOMONTH($U$9,11)),0))</f>
        <v>2079.7402498778406</v>
      </c>
      <c r="NR45" s="37">
        <f>IF(NR$9="",0,SUMIFS(36:36,$9:$9,"&gt;="&amp;NR$9,$9:$9,"&lt;="&amp;NR$9-1+SUMIFS(conditions!56:56,conditions!$8:$8,"&lt;="&amp;NR$9,conditions!$9:$9,"&gt;="&amp;NR$9))+IF(NR$9-1+SUMIFS(conditions!56:56,conditions!$8:$8,"&lt;="&amp;NR$9,conditions!$9:$9,"&gt;="&amp;NR$9)&gt;EOMONTH($U$9,11),(1+conditions!$U$34)*SUMIFS(36:36,$9:$9,"&gt;="&amp;$U$9,$9:$9,"&lt;="&amp;$U$9+NR$9-1+SUMIFS(conditions!56:56,conditions!$8:$8,"&lt;="&amp;NR$9,conditions!$9:$9,"&gt;="&amp;NR$9)-EOMONTH($U$9,11)),0))</f>
        <v>2045.2186874083809</v>
      </c>
      <c r="NS45" s="37">
        <f>IF(NS$9="",0,SUMIFS(36:36,$9:$9,"&gt;="&amp;NS$9,$9:$9,"&lt;="&amp;NS$9-1+SUMIFS(conditions!56:56,conditions!$8:$8,"&lt;="&amp;NS$9,conditions!$9:$9,"&gt;="&amp;NS$9))+IF(NS$9-1+SUMIFS(conditions!56:56,conditions!$8:$8,"&lt;="&amp;NS$9,conditions!$9:$9,"&gt;="&amp;NS$9)&gt;EOMONTH($U$9,11),(1+conditions!$U$34)*SUMIFS(36:36,$9:$9,"&gt;="&amp;$U$9,$9:$9,"&lt;="&amp;$U$9+NS$9-1+SUMIFS(conditions!56:56,conditions!$8:$8,"&lt;="&amp;NS$9,conditions!$9:$9,"&gt;="&amp;NS$9)-EOMONTH($U$9,11)),0))</f>
        <v>2010.697124938921</v>
      </c>
      <c r="NT45" s="37">
        <f>IF(NT$9="",0,SUMIFS(36:36,$9:$9,"&gt;="&amp;NT$9,$9:$9,"&lt;="&amp;NT$9-1+SUMIFS(conditions!56:56,conditions!$8:$8,"&lt;="&amp;NT$9,conditions!$9:$9,"&gt;="&amp;NT$9))+IF(NT$9-1+SUMIFS(conditions!56:56,conditions!$8:$8,"&lt;="&amp;NT$9,conditions!$9:$9,"&gt;="&amp;NT$9)&gt;EOMONTH($U$9,11),(1+conditions!$U$34)*SUMIFS(36:36,$9:$9,"&gt;="&amp;$U$9,$9:$9,"&lt;="&amp;$U$9+NT$9-1+SUMIFS(conditions!56:56,conditions!$8:$8,"&lt;="&amp;NT$9,conditions!$9:$9,"&gt;="&amp;NT$9)-EOMONTH($U$9,11)),0))</f>
        <v>2034.7871249389211</v>
      </c>
      <c r="NU45" s="37">
        <f>IF(NU$9="",0,SUMIFS(36:36,$9:$9,"&gt;="&amp;NU$9,$9:$9,"&lt;="&amp;NU$9-1+SUMIFS(conditions!56:56,conditions!$8:$8,"&lt;="&amp;NU$9,conditions!$9:$9,"&gt;="&amp;NU$9))+IF(NU$9-1+SUMIFS(conditions!56:56,conditions!$8:$8,"&lt;="&amp;NU$9,conditions!$9:$9,"&gt;="&amp;NU$9)&gt;EOMONTH($U$9,11),(1+conditions!$U$34)*SUMIFS(36:36,$9:$9,"&gt;="&amp;$U$9,$9:$9,"&lt;="&amp;$U$9+NU$9-1+SUMIFS(conditions!56:56,conditions!$8:$8,"&lt;="&amp;NU$9,conditions!$9:$9,"&gt;="&amp;NU$9)-EOMONTH($U$9,11)),0))</f>
        <v>2058.8771249389215</v>
      </c>
      <c r="NV45" s="37">
        <f t="shared" si="65"/>
        <v>2058.8771249389215</v>
      </c>
      <c r="NW45" s="37">
        <f t="shared" si="65"/>
        <v>2058.8771249389215</v>
      </c>
    </row>
    <row r="46" spans="1:387" s="38" customFormat="1" ht="10.199999999999999" x14ac:dyDescent="0.2">
      <c r="A46" s="31"/>
      <c r="B46" s="31"/>
      <c r="C46" s="31"/>
      <c r="D46" s="31"/>
      <c r="E46" s="31"/>
      <c r="F46" s="31"/>
      <c r="G46" s="31" t="str">
        <f>G40</f>
        <v>товарные запасы на начало периода</v>
      </c>
      <c r="H46" s="31"/>
      <c r="I46" s="31"/>
      <c r="J46" s="31" t="str">
        <f>IF($G46="","",INDEX(KPI!$H$11:$H$121,SUMIFS(KPI!$E$11:$E$121,KPI!$F$11:$F$121,$G46)))</f>
        <v>тыс.руб.</v>
      </c>
      <c r="K46" s="31"/>
      <c r="L46" s="31"/>
      <c r="M46" s="31"/>
      <c r="N46" s="31" t="str">
        <f>structure!$G$15</f>
        <v>товарная категория 5</v>
      </c>
      <c r="O46" s="31"/>
      <c r="P46" s="31"/>
      <c r="Q46" s="31"/>
      <c r="R46" s="37"/>
      <c r="S46" s="31"/>
      <c r="T46" s="31"/>
      <c r="U46" s="37">
        <f>IF(U$9="",0,SUMIFS(37:37,$9:$9,"&gt;="&amp;U$9,$9:$9,"&lt;="&amp;U$9-1+SUMIFS(conditions!57:57,conditions!$8:$8,"&lt;="&amp;U$9,conditions!$9:$9,"&gt;="&amp;U$9))+IF(U$9-1+SUMIFS(conditions!57:57,conditions!$8:$8,"&lt;="&amp;U$9,conditions!$9:$9,"&gt;="&amp;U$9)&gt;EOMONTH($U$9,11),(1+conditions!$U$34)*SUMIFS(37:37,$9:$9,"&gt;="&amp;$U$9,$9:$9,"&lt;="&amp;$U$9+U$9-1+SUMIFS(conditions!57:57,conditions!$8:$8,"&lt;="&amp;U$9,conditions!$9:$9,"&gt;="&amp;U$9)-EOMONTH($U$9,11)),0))</f>
        <v>677.04000000000019</v>
      </c>
      <c r="V46" s="37">
        <f>IF(V$9="",0,SUMIFS(37:37,$9:$9,"&gt;="&amp;V$9,$9:$9,"&lt;="&amp;V$9-1+SUMIFS(conditions!57:57,conditions!$8:$8,"&lt;="&amp;V$9,conditions!$9:$9,"&gt;="&amp;V$9))+IF(V$9-1+SUMIFS(conditions!57:57,conditions!$8:$8,"&lt;="&amp;V$9,conditions!$9:$9,"&gt;="&amp;V$9)&gt;EOMONTH($U$9,11),(1+conditions!$U$34)*SUMIFS(37:37,$9:$9,"&gt;="&amp;$U$9,$9:$9,"&lt;="&amp;$U$9+V$9-1+SUMIFS(conditions!57:57,conditions!$8:$8,"&lt;="&amp;V$9,conditions!$9:$9,"&gt;="&amp;V$9)-EOMONTH($U$9,11)),0))</f>
        <v>666.96000000000015</v>
      </c>
      <c r="W46" s="37">
        <f>IF(W$9="",0,SUMIFS(37:37,$9:$9,"&gt;="&amp;W$9,$9:$9,"&lt;="&amp;W$9-1+SUMIFS(conditions!57:57,conditions!$8:$8,"&lt;="&amp;W$9,conditions!$9:$9,"&gt;="&amp;W$9))+IF(W$9-1+SUMIFS(conditions!57:57,conditions!$8:$8,"&lt;="&amp;W$9,conditions!$9:$9,"&gt;="&amp;W$9)&gt;EOMONTH($U$9,11),(1+conditions!$U$34)*SUMIFS(37:37,$9:$9,"&gt;="&amp;$U$9,$9:$9,"&lt;="&amp;$U$9+W$9-1+SUMIFS(conditions!57:57,conditions!$8:$8,"&lt;="&amp;W$9,conditions!$9:$9,"&gt;="&amp;W$9)-EOMONTH($U$9,11)),0))</f>
        <v>665.28000000000009</v>
      </c>
      <c r="X46" s="37">
        <f>IF(X$9="",0,SUMIFS(37:37,$9:$9,"&gt;="&amp;X$9,$9:$9,"&lt;="&amp;X$9-1+SUMIFS(conditions!57:57,conditions!$8:$8,"&lt;="&amp;X$9,conditions!$9:$9,"&gt;="&amp;X$9))+IF(X$9-1+SUMIFS(conditions!57:57,conditions!$8:$8,"&lt;="&amp;X$9,conditions!$9:$9,"&gt;="&amp;X$9)&gt;EOMONTH($U$9,11),(1+conditions!$U$34)*SUMIFS(37:37,$9:$9,"&gt;="&amp;$U$9,$9:$9,"&lt;="&amp;$U$9+X$9-1+SUMIFS(conditions!57:57,conditions!$8:$8,"&lt;="&amp;X$9,conditions!$9:$9,"&gt;="&amp;X$9)-EOMONTH($U$9,11)),0))</f>
        <v>663.51600000000008</v>
      </c>
      <c r="Y46" s="37">
        <f>IF(Y$9="",0,SUMIFS(37:37,$9:$9,"&gt;="&amp;Y$9,$9:$9,"&lt;="&amp;Y$9-1+SUMIFS(conditions!57:57,conditions!$8:$8,"&lt;="&amp;Y$9,conditions!$9:$9,"&gt;="&amp;Y$9))+IF(Y$9-1+SUMIFS(conditions!57:57,conditions!$8:$8,"&lt;="&amp;Y$9,conditions!$9:$9,"&gt;="&amp;Y$9)&gt;EOMONTH($U$9,11),(1+conditions!$U$34)*SUMIFS(37:37,$9:$9,"&gt;="&amp;$U$9,$9:$9,"&lt;="&amp;$U$9+Y$9-1+SUMIFS(conditions!57:57,conditions!$8:$8,"&lt;="&amp;Y$9,conditions!$9:$9,"&gt;="&amp;Y$9)-EOMONTH($U$9,11)),0))</f>
        <v>661.75200000000007</v>
      </c>
      <c r="Z46" s="37">
        <f>IF(Z$9="",0,SUMIFS(37:37,$9:$9,"&gt;="&amp;Z$9,$9:$9,"&lt;="&amp;Z$9-1+SUMIFS(conditions!57:57,conditions!$8:$8,"&lt;="&amp;Z$9,conditions!$9:$9,"&gt;="&amp;Z$9))+IF(Z$9-1+SUMIFS(conditions!57:57,conditions!$8:$8,"&lt;="&amp;Z$9,conditions!$9:$9,"&gt;="&amp;Z$9)&gt;EOMONTH($U$9,11),(1+conditions!$U$34)*SUMIFS(37:37,$9:$9,"&gt;="&amp;$U$9,$9:$9,"&lt;="&amp;$U$9+Z$9-1+SUMIFS(conditions!57:57,conditions!$8:$8,"&lt;="&amp;Z$9,conditions!$9:$9,"&gt;="&amp;Z$9)-EOMONTH($U$9,11)),0))</f>
        <v>659.98800000000006</v>
      </c>
      <c r="AA46" s="37">
        <f>IF(AA$9="",0,SUMIFS(37:37,$9:$9,"&gt;="&amp;AA$9,$9:$9,"&lt;="&amp;AA$9-1+SUMIFS(conditions!57:57,conditions!$8:$8,"&lt;="&amp;AA$9,conditions!$9:$9,"&gt;="&amp;AA$9))+IF(AA$9-1+SUMIFS(conditions!57:57,conditions!$8:$8,"&lt;="&amp;AA$9,conditions!$9:$9,"&gt;="&amp;AA$9)&gt;EOMONTH($U$9,11),(1+conditions!$U$34)*SUMIFS(37:37,$9:$9,"&gt;="&amp;$U$9,$9:$9,"&lt;="&amp;$U$9+AA$9-1+SUMIFS(conditions!57:57,conditions!$8:$8,"&lt;="&amp;AA$9,conditions!$9:$9,"&gt;="&amp;AA$9)-EOMONTH($U$9,11)),0))</f>
        <v>668.30400000000009</v>
      </c>
      <c r="AB46" s="37">
        <f>IF(AB$9="",0,SUMIFS(37:37,$9:$9,"&gt;="&amp;AB$9,$9:$9,"&lt;="&amp;AB$9-1+SUMIFS(conditions!57:57,conditions!$8:$8,"&lt;="&amp;AB$9,conditions!$9:$9,"&gt;="&amp;AB$9))+IF(AB$9-1+SUMIFS(conditions!57:57,conditions!$8:$8,"&lt;="&amp;AB$9,conditions!$9:$9,"&gt;="&amp;AB$9)&gt;EOMONTH($U$9,11),(1+conditions!$U$34)*SUMIFS(37:37,$9:$9,"&gt;="&amp;$U$9,$9:$9,"&lt;="&amp;$U$9+AB$9-1+SUMIFS(conditions!57:57,conditions!$8:$8,"&lt;="&amp;AB$9,conditions!$9:$9,"&gt;="&amp;AB$9)-EOMONTH($U$9,11)),0))</f>
        <v>668.30400000000009</v>
      </c>
      <c r="AC46" s="37">
        <f>IF(AC$9="",0,SUMIFS(37:37,$9:$9,"&gt;="&amp;AC$9,$9:$9,"&lt;="&amp;AC$9-1+SUMIFS(conditions!57:57,conditions!$8:$8,"&lt;="&amp;AC$9,conditions!$9:$9,"&gt;="&amp;AC$9))+IF(AC$9-1+SUMIFS(conditions!57:57,conditions!$8:$8,"&lt;="&amp;AC$9,conditions!$9:$9,"&gt;="&amp;AC$9)&gt;EOMONTH($U$9,11),(1+conditions!$U$34)*SUMIFS(37:37,$9:$9,"&gt;="&amp;$U$9,$9:$9,"&lt;="&amp;$U$9+AC$9-1+SUMIFS(conditions!57:57,conditions!$8:$8,"&lt;="&amp;AC$9,conditions!$9:$9,"&gt;="&amp;AC$9)-EOMONTH($U$9,11)),0))</f>
        <v>658.22400000000005</v>
      </c>
      <c r="AD46" s="37">
        <f>IF(AD$9="",0,SUMIFS(37:37,$9:$9,"&gt;="&amp;AD$9,$9:$9,"&lt;="&amp;AD$9-1+SUMIFS(conditions!57:57,conditions!$8:$8,"&lt;="&amp;AD$9,conditions!$9:$9,"&gt;="&amp;AD$9))+IF(AD$9-1+SUMIFS(conditions!57:57,conditions!$8:$8,"&lt;="&amp;AD$9,conditions!$9:$9,"&gt;="&amp;AD$9)&gt;EOMONTH($U$9,11),(1+conditions!$U$34)*SUMIFS(37:37,$9:$9,"&gt;="&amp;$U$9,$9:$9,"&lt;="&amp;$U$9+AD$9-1+SUMIFS(conditions!57:57,conditions!$8:$8,"&lt;="&amp;AD$9,conditions!$9:$9,"&gt;="&amp;AD$9)-EOMONTH($U$9,11)),0))</f>
        <v>656.46</v>
      </c>
      <c r="AE46" s="37">
        <f>IF(AE$9="",0,SUMIFS(37:37,$9:$9,"&gt;="&amp;AE$9,$9:$9,"&lt;="&amp;AE$9-1+SUMIFS(conditions!57:57,conditions!$8:$8,"&lt;="&amp;AE$9,conditions!$9:$9,"&gt;="&amp;AE$9))+IF(AE$9-1+SUMIFS(conditions!57:57,conditions!$8:$8,"&lt;="&amp;AE$9,conditions!$9:$9,"&gt;="&amp;AE$9)&gt;EOMONTH($U$9,11),(1+conditions!$U$34)*SUMIFS(37:37,$9:$9,"&gt;="&amp;$U$9,$9:$9,"&lt;="&amp;$U$9+AE$9-1+SUMIFS(conditions!57:57,conditions!$8:$8,"&lt;="&amp;AE$9,conditions!$9:$9,"&gt;="&amp;AE$9)-EOMONTH($U$9,11)),0))</f>
        <v>654.69600000000003</v>
      </c>
      <c r="AF46" s="37">
        <f>IF(AF$9="",0,SUMIFS(37:37,$9:$9,"&gt;="&amp;AF$9,$9:$9,"&lt;="&amp;AF$9-1+SUMIFS(conditions!57:57,conditions!$8:$8,"&lt;="&amp;AF$9,conditions!$9:$9,"&gt;="&amp;AF$9))+IF(AF$9-1+SUMIFS(conditions!57:57,conditions!$8:$8,"&lt;="&amp;AF$9,conditions!$9:$9,"&gt;="&amp;AF$9)&gt;EOMONTH($U$9,11),(1+conditions!$U$34)*SUMIFS(37:37,$9:$9,"&gt;="&amp;$U$9,$9:$9,"&lt;="&amp;$U$9+AF$9-1+SUMIFS(conditions!57:57,conditions!$8:$8,"&lt;="&amp;AF$9,conditions!$9:$9,"&gt;="&amp;AF$9)-EOMONTH($U$9,11)),0))</f>
        <v>652.93200000000002</v>
      </c>
      <c r="AG46" s="37">
        <f>IF(AG$9="",0,SUMIFS(37:37,$9:$9,"&gt;="&amp;AG$9,$9:$9,"&lt;="&amp;AG$9-1+SUMIFS(conditions!57:57,conditions!$8:$8,"&lt;="&amp;AG$9,conditions!$9:$9,"&gt;="&amp;AG$9))+IF(AG$9-1+SUMIFS(conditions!57:57,conditions!$8:$8,"&lt;="&amp;AG$9,conditions!$9:$9,"&gt;="&amp;AG$9)&gt;EOMONTH($U$9,11),(1+conditions!$U$34)*SUMIFS(37:37,$9:$9,"&gt;="&amp;$U$9,$9:$9,"&lt;="&amp;$U$9+AG$9-1+SUMIFS(conditions!57:57,conditions!$8:$8,"&lt;="&amp;AG$9,conditions!$9:$9,"&gt;="&amp;AG$9)-EOMONTH($U$9,11)),0))</f>
        <v>651.16800000000001</v>
      </c>
      <c r="AH46" s="37">
        <f>IF(AH$9="",0,SUMIFS(37:37,$9:$9,"&gt;="&amp;AH$9,$9:$9,"&lt;="&amp;AH$9-1+SUMIFS(conditions!57:57,conditions!$8:$8,"&lt;="&amp;AH$9,conditions!$9:$9,"&gt;="&amp;AH$9))+IF(AH$9-1+SUMIFS(conditions!57:57,conditions!$8:$8,"&lt;="&amp;AH$9,conditions!$9:$9,"&gt;="&amp;AH$9)&gt;EOMONTH($U$9,11),(1+conditions!$U$34)*SUMIFS(37:37,$9:$9,"&gt;="&amp;$U$9,$9:$9,"&lt;="&amp;$U$9+AH$9-1+SUMIFS(conditions!57:57,conditions!$8:$8,"&lt;="&amp;AH$9,conditions!$9:$9,"&gt;="&amp;AH$9)-EOMONTH($U$9,11)),0))</f>
        <v>659.48400000000004</v>
      </c>
      <c r="AI46" s="37">
        <f>IF(AI$9="",0,SUMIFS(37:37,$9:$9,"&gt;="&amp;AI$9,$9:$9,"&lt;="&amp;AI$9-1+SUMIFS(conditions!57:57,conditions!$8:$8,"&lt;="&amp;AI$9,conditions!$9:$9,"&gt;="&amp;AI$9))+IF(AI$9-1+SUMIFS(conditions!57:57,conditions!$8:$8,"&lt;="&amp;AI$9,conditions!$9:$9,"&gt;="&amp;AI$9)&gt;EOMONTH($U$9,11),(1+conditions!$U$34)*SUMIFS(37:37,$9:$9,"&gt;="&amp;$U$9,$9:$9,"&lt;="&amp;$U$9+AI$9-1+SUMIFS(conditions!57:57,conditions!$8:$8,"&lt;="&amp;AI$9,conditions!$9:$9,"&gt;="&amp;AI$9)-EOMONTH($U$9,11)),0))</f>
        <v>659.48400000000004</v>
      </c>
      <c r="AJ46" s="37">
        <f>IF(AJ$9="",0,SUMIFS(37:37,$9:$9,"&gt;="&amp;AJ$9,$9:$9,"&lt;="&amp;AJ$9-1+SUMIFS(conditions!57:57,conditions!$8:$8,"&lt;="&amp;AJ$9,conditions!$9:$9,"&gt;="&amp;AJ$9))+IF(AJ$9-1+SUMIFS(conditions!57:57,conditions!$8:$8,"&lt;="&amp;AJ$9,conditions!$9:$9,"&gt;="&amp;AJ$9)&gt;EOMONTH($U$9,11),(1+conditions!$U$34)*SUMIFS(37:37,$9:$9,"&gt;="&amp;$U$9,$9:$9,"&lt;="&amp;$U$9+AJ$9-1+SUMIFS(conditions!57:57,conditions!$8:$8,"&lt;="&amp;AJ$9,conditions!$9:$9,"&gt;="&amp;AJ$9)-EOMONTH($U$9,11)),0))</f>
        <v>649.404</v>
      </c>
      <c r="AK46" s="37">
        <f>IF(AK$9="",0,SUMIFS(37:37,$9:$9,"&gt;="&amp;AK$9,$9:$9,"&lt;="&amp;AK$9-1+SUMIFS(conditions!57:57,conditions!$8:$8,"&lt;="&amp;AK$9,conditions!$9:$9,"&gt;="&amp;AK$9))+IF(AK$9-1+SUMIFS(conditions!57:57,conditions!$8:$8,"&lt;="&amp;AK$9,conditions!$9:$9,"&gt;="&amp;AK$9)&gt;EOMONTH($U$9,11),(1+conditions!$U$34)*SUMIFS(37:37,$9:$9,"&gt;="&amp;$U$9,$9:$9,"&lt;="&amp;$U$9+AK$9-1+SUMIFS(conditions!57:57,conditions!$8:$8,"&lt;="&amp;AK$9,conditions!$9:$9,"&gt;="&amp;AK$9)-EOMONTH($U$9,11)),0))</f>
        <v>647.64</v>
      </c>
      <c r="AL46" s="37">
        <f>IF(AL$9="",0,SUMIFS(37:37,$9:$9,"&gt;="&amp;AL$9,$9:$9,"&lt;="&amp;AL$9-1+SUMIFS(conditions!57:57,conditions!$8:$8,"&lt;="&amp;AL$9,conditions!$9:$9,"&gt;="&amp;AL$9))+IF(AL$9-1+SUMIFS(conditions!57:57,conditions!$8:$8,"&lt;="&amp;AL$9,conditions!$9:$9,"&gt;="&amp;AL$9)&gt;EOMONTH($U$9,11),(1+conditions!$U$34)*SUMIFS(37:37,$9:$9,"&gt;="&amp;$U$9,$9:$9,"&lt;="&amp;$U$9+AL$9-1+SUMIFS(conditions!57:57,conditions!$8:$8,"&lt;="&amp;AL$9,conditions!$9:$9,"&gt;="&amp;AL$9)-EOMONTH($U$9,11)),0))</f>
        <v>645.87600000000009</v>
      </c>
      <c r="AM46" s="37">
        <f>IF(AM$9="",0,SUMIFS(37:37,$9:$9,"&gt;="&amp;AM$9,$9:$9,"&lt;="&amp;AM$9-1+SUMIFS(conditions!57:57,conditions!$8:$8,"&lt;="&amp;AM$9,conditions!$9:$9,"&gt;="&amp;AM$9))+IF(AM$9-1+SUMIFS(conditions!57:57,conditions!$8:$8,"&lt;="&amp;AM$9,conditions!$9:$9,"&gt;="&amp;AM$9)&gt;EOMONTH($U$9,11),(1+conditions!$U$34)*SUMIFS(37:37,$9:$9,"&gt;="&amp;$U$9,$9:$9,"&lt;="&amp;$U$9+AM$9-1+SUMIFS(conditions!57:57,conditions!$8:$8,"&lt;="&amp;AM$9,conditions!$9:$9,"&gt;="&amp;AM$9)-EOMONTH($U$9,11)),0))</f>
        <v>644.11200000000008</v>
      </c>
      <c r="AN46" s="37">
        <f>IF(AN$9="",0,SUMIFS(37:37,$9:$9,"&gt;="&amp;AN$9,$9:$9,"&lt;="&amp;AN$9-1+SUMIFS(conditions!57:57,conditions!$8:$8,"&lt;="&amp;AN$9,conditions!$9:$9,"&gt;="&amp;AN$9))+IF(AN$9-1+SUMIFS(conditions!57:57,conditions!$8:$8,"&lt;="&amp;AN$9,conditions!$9:$9,"&gt;="&amp;AN$9)&gt;EOMONTH($U$9,11),(1+conditions!$U$34)*SUMIFS(37:37,$9:$9,"&gt;="&amp;$U$9,$9:$9,"&lt;="&amp;$U$9+AN$9-1+SUMIFS(conditions!57:57,conditions!$8:$8,"&lt;="&amp;AN$9,conditions!$9:$9,"&gt;="&amp;AN$9)-EOMONTH($U$9,11)),0))</f>
        <v>642.34800000000007</v>
      </c>
      <c r="AO46" s="37">
        <f>IF(AO$9="",0,SUMIFS(37:37,$9:$9,"&gt;="&amp;AO$9,$9:$9,"&lt;="&amp;AO$9-1+SUMIFS(conditions!57:57,conditions!$8:$8,"&lt;="&amp;AO$9,conditions!$9:$9,"&gt;="&amp;AO$9))+IF(AO$9-1+SUMIFS(conditions!57:57,conditions!$8:$8,"&lt;="&amp;AO$9,conditions!$9:$9,"&gt;="&amp;AO$9)&gt;EOMONTH($U$9,11),(1+conditions!$U$34)*SUMIFS(37:37,$9:$9,"&gt;="&amp;$U$9,$9:$9,"&lt;="&amp;$U$9+AO$9-1+SUMIFS(conditions!57:57,conditions!$8:$8,"&lt;="&amp;AO$9,conditions!$9:$9,"&gt;="&amp;AO$9)-EOMONTH($U$9,11)),0))</f>
        <v>650.6640000000001</v>
      </c>
      <c r="AP46" s="37">
        <f>IF(AP$9="",0,SUMIFS(37:37,$9:$9,"&gt;="&amp;AP$9,$9:$9,"&lt;="&amp;AP$9-1+SUMIFS(conditions!57:57,conditions!$8:$8,"&lt;="&amp;AP$9,conditions!$9:$9,"&gt;="&amp;AP$9))+IF(AP$9-1+SUMIFS(conditions!57:57,conditions!$8:$8,"&lt;="&amp;AP$9,conditions!$9:$9,"&gt;="&amp;AP$9)&gt;EOMONTH($U$9,11),(1+conditions!$U$34)*SUMIFS(37:37,$9:$9,"&gt;="&amp;$U$9,$9:$9,"&lt;="&amp;$U$9+AP$9-1+SUMIFS(conditions!57:57,conditions!$8:$8,"&lt;="&amp;AP$9,conditions!$9:$9,"&gt;="&amp;AP$9)-EOMONTH($U$9,11)),0))</f>
        <v>650.6640000000001</v>
      </c>
      <c r="AQ46" s="37">
        <f>IF(AQ$9="",0,SUMIFS(37:37,$9:$9,"&gt;="&amp;AQ$9,$9:$9,"&lt;="&amp;AQ$9-1+SUMIFS(conditions!57:57,conditions!$8:$8,"&lt;="&amp;AQ$9,conditions!$9:$9,"&gt;="&amp;AQ$9))+IF(AQ$9-1+SUMIFS(conditions!57:57,conditions!$8:$8,"&lt;="&amp;AQ$9,conditions!$9:$9,"&gt;="&amp;AQ$9)&gt;EOMONTH($U$9,11),(1+conditions!$U$34)*SUMIFS(37:37,$9:$9,"&gt;="&amp;$U$9,$9:$9,"&lt;="&amp;$U$9+AQ$9-1+SUMIFS(conditions!57:57,conditions!$8:$8,"&lt;="&amp;AQ$9,conditions!$9:$9,"&gt;="&amp;AQ$9)-EOMONTH($U$9,11)),0))</f>
        <v>640.58400000000006</v>
      </c>
      <c r="AR46" s="37">
        <f>IF(AR$9="",0,SUMIFS(37:37,$9:$9,"&gt;="&amp;AR$9,$9:$9,"&lt;="&amp;AR$9-1+SUMIFS(conditions!57:57,conditions!$8:$8,"&lt;="&amp;AR$9,conditions!$9:$9,"&gt;="&amp;AR$9))+IF(AR$9-1+SUMIFS(conditions!57:57,conditions!$8:$8,"&lt;="&amp;AR$9,conditions!$9:$9,"&gt;="&amp;AR$9)&gt;EOMONTH($U$9,11),(1+conditions!$U$34)*SUMIFS(37:37,$9:$9,"&gt;="&amp;$U$9,$9:$9,"&lt;="&amp;$U$9+AR$9-1+SUMIFS(conditions!57:57,conditions!$8:$8,"&lt;="&amp;AR$9,conditions!$9:$9,"&gt;="&amp;AR$9)-EOMONTH($U$9,11)),0))</f>
        <v>638.82000000000005</v>
      </c>
      <c r="AS46" s="37">
        <f>IF(AS$9="",0,SUMIFS(37:37,$9:$9,"&gt;="&amp;AS$9,$9:$9,"&lt;="&amp;AS$9-1+SUMIFS(conditions!57:57,conditions!$8:$8,"&lt;="&amp;AS$9,conditions!$9:$9,"&gt;="&amp;AS$9))+IF(AS$9-1+SUMIFS(conditions!57:57,conditions!$8:$8,"&lt;="&amp;AS$9,conditions!$9:$9,"&gt;="&amp;AS$9)&gt;EOMONTH($U$9,11),(1+conditions!$U$34)*SUMIFS(37:37,$9:$9,"&gt;="&amp;$U$9,$9:$9,"&lt;="&amp;$U$9+AS$9-1+SUMIFS(conditions!57:57,conditions!$8:$8,"&lt;="&amp;AS$9,conditions!$9:$9,"&gt;="&amp;AS$9)-EOMONTH($U$9,11)),0))</f>
        <v>637.05600000000004</v>
      </c>
      <c r="AT46" s="37">
        <f>IF(AT$9="",0,SUMIFS(37:37,$9:$9,"&gt;="&amp;AT$9,$9:$9,"&lt;="&amp;AT$9-1+SUMIFS(conditions!57:57,conditions!$8:$8,"&lt;="&amp;AT$9,conditions!$9:$9,"&gt;="&amp;AT$9))+IF(AT$9-1+SUMIFS(conditions!57:57,conditions!$8:$8,"&lt;="&amp;AT$9,conditions!$9:$9,"&gt;="&amp;AT$9)&gt;EOMONTH($U$9,11),(1+conditions!$U$34)*SUMIFS(37:37,$9:$9,"&gt;="&amp;$U$9,$9:$9,"&lt;="&amp;$U$9+AT$9-1+SUMIFS(conditions!57:57,conditions!$8:$8,"&lt;="&amp;AT$9,conditions!$9:$9,"&gt;="&amp;AT$9)-EOMONTH($U$9,11)),0))</f>
        <v>635.29199999999992</v>
      </c>
      <c r="AU46" s="37">
        <f>IF(AU$9="",0,SUMIFS(37:37,$9:$9,"&gt;="&amp;AU$9,$9:$9,"&lt;="&amp;AU$9-1+SUMIFS(conditions!57:57,conditions!$8:$8,"&lt;="&amp;AU$9,conditions!$9:$9,"&gt;="&amp;AU$9))+IF(AU$9-1+SUMIFS(conditions!57:57,conditions!$8:$8,"&lt;="&amp;AU$9,conditions!$9:$9,"&gt;="&amp;AU$9)&gt;EOMONTH($U$9,11),(1+conditions!$U$34)*SUMIFS(37:37,$9:$9,"&gt;="&amp;$U$9,$9:$9,"&lt;="&amp;$U$9+AU$9-1+SUMIFS(conditions!57:57,conditions!$8:$8,"&lt;="&amp;AU$9,conditions!$9:$9,"&gt;="&amp;AU$9)-EOMONTH($U$9,11)),0))</f>
        <v>633.52799999999991</v>
      </c>
      <c r="AV46" s="37">
        <f>IF(AV$9="",0,SUMIFS(37:37,$9:$9,"&gt;="&amp;AV$9,$9:$9,"&lt;="&amp;AV$9-1+SUMIFS(conditions!57:57,conditions!$8:$8,"&lt;="&amp;AV$9,conditions!$9:$9,"&gt;="&amp;AV$9))+IF(AV$9-1+SUMIFS(conditions!57:57,conditions!$8:$8,"&lt;="&amp;AV$9,conditions!$9:$9,"&gt;="&amp;AV$9)&gt;EOMONTH($U$9,11),(1+conditions!$U$34)*SUMIFS(37:37,$9:$9,"&gt;="&amp;$U$9,$9:$9,"&lt;="&amp;$U$9+AV$9-1+SUMIFS(conditions!57:57,conditions!$8:$8,"&lt;="&amp;AV$9,conditions!$9:$9,"&gt;="&amp;AV$9)-EOMONTH($U$9,11)),0))</f>
        <v>641.84399999999994</v>
      </c>
      <c r="AW46" s="37">
        <f>IF(AW$9="",0,SUMIFS(37:37,$9:$9,"&gt;="&amp;AW$9,$9:$9,"&lt;="&amp;AW$9-1+SUMIFS(conditions!57:57,conditions!$8:$8,"&lt;="&amp;AW$9,conditions!$9:$9,"&gt;="&amp;AW$9))+IF(AW$9-1+SUMIFS(conditions!57:57,conditions!$8:$8,"&lt;="&amp;AW$9,conditions!$9:$9,"&gt;="&amp;AW$9)&gt;EOMONTH($U$9,11),(1+conditions!$U$34)*SUMIFS(37:37,$9:$9,"&gt;="&amp;$U$9,$9:$9,"&lt;="&amp;$U$9+AW$9-1+SUMIFS(conditions!57:57,conditions!$8:$8,"&lt;="&amp;AW$9,conditions!$9:$9,"&gt;="&amp;AW$9)-EOMONTH($U$9,11)),0))</f>
        <v>641.84399999999994</v>
      </c>
      <c r="AX46" s="37">
        <f>IF(AX$9="",0,SUMIFS(37:37,$9:$9,"&gt;="&amp;AX$9,$9:$9,"&lt;="&amp;AX$9-1+SUMIFS(conditions!57:57,conditions!$8:$8,"&lt;="&amp;AX$9,conditions!$9:$9,"&gt;="&amp;AX$9))+IF(AX$9-1+SUMIFS(conditions!57:57,conditions!$8:$8,"&lt;="&amp;AX$9,conditions!$9:$9,"&gt;="&amp;AX$9)&gt;EOMONTH($U$9,11),(1+conditions!$U$34)*SUMIFS(37:37,$9:$9,"&gt;="&amp;$U$9,$9:$9,"&lt;="&amp;$U$9+AX$9-1+SUMIFS(conditions!57:57,conditions!$8:$8,"&lt;="&amp;AX$9,conditions!$9:$9,"&gt;="&amp;AX$9)-EOMONTH($U$9,11)),0))</f>
        <v>631.7639999999999</v>
      </c>
      <c r="AY46" s="37">
        <f>IF(AY$9="",0,SUMIFS(37:37,$9:$9,"&gt;="&amp;AY$9,$9:$9,"&lt;="&amp;AY$9-1+SUMIFS(conditions!57:57,conditions!$8:$8,"&lt;="&amp;AY$9,conditions!$9:$9,"&gt;="&amp;AY$9))+IF(AY$9-1+SUMIFS(conditions!57:57,conditions!$8:$8,"&lt;="&amp;AY$9,conditions!$9:$9,"&gt;="&amp;AY$9)&gt;EOMONTH($U$9,11),(1+conditions!$U$34)*SUMIFS(37:37,$9:$9,"&gt;="&amp;$U$9,$9:$9,"&lt;="&amp;$U$9+AY$9-1+SUMIFS(conditions!57:57,conditions!$8:$8,"&lt;="&amp;AY$9,conditions!$9:$9,"&gt;="&amp;AY$9)-EOMONTH($U$9,11)),0))</f>
        <v>629.99999999999977</v>
      </c>
      <c r="AZ46" s="37">
        <f>IF(AZ$9="",0,SUMIFS(37:37,$9:$9,"&gt;="&amp;AZ$9,$9:$9,"&lt;="&amp;AZ$9-1+SUMIFS(conditions!57:57,conditions!$8:$8,"&lt;="&amp;AZ$9,conditions!$9:$9,"&gt;="&amp;AZ$9))+IF(AZ$9-1+SUMIFS(conditions!57:57,conditions!$8:$8,"&lt;="&amp;AZ$9,conditions!$9:$9,"&gt;="&amp;AZ$9)&gt;EOMONTH($U$9,11),(1+conditions!$U$34)*SUMIFS(37:37,$9:$9,"&gt;="&amp;$U$9,$9:$9,"&lt;="&amp;$U$9+AZ$9-1+SUMIFS(conditions!57:57,conditions!$8:$8,"&lt;="&amp;AZ$9,conditions!$9:$9,"&gt;="&amp;AZ$9)-EOMONTH($U$9,11)),0))</f>
        <v>628.23599999999976</v>
      </c>
      <c r="BA46" s="37">
        <f>IF(BA$9="",0,SUMIFS(37:37,$9:$9,"&gt;="&amp;BA$9,$9:$9,"&lt;="&amp;BA$9-1+SUMIFS(conditions!57:57,conditions!$8:$8,"&lt;="&amp;BA$9,conditions!$9:$9,"&gt;="&amp;BA$9))+IF(BA$9-1+SUMIFS(conditions!57:57,conditions!$8:$8,"&lt;="&amp;BA$9,conditions!$9:$9,"&gt;="&amp;BA$9)&gt;EOMONTH($U$9,11),(1+conditions!$U$34)*SUMIFS(37:37,$9:$9,"&gt;="&amp;$U$9,$9:$9,"&lt;="&amp;$U$9+BA$9-1+SUMIFS(conditions!57:57,conditions!$8:$8,"&lt;="&amp;BA$9,conditions!$9:$9,"&gt;="&amp;BA$9)-EOMONTH($U$9,11)),0))</f>
        <v>623.95199999999966</v>
      </c>
      <c r="BB46" s="37">
        <f>IF(BB$9="",0,SUMIFS(37:37,$9:$9,"&gt;="&amp;BB$9,$9:$9,"&lt;="&amp;BB$9-1+SUMIFS(conditions!57:57,conditions!$8:$8,"&lt;="&amp;BB$9,conditions!$9:$9,"&gt;="&amp;BB$9))+IF(BB$9-1+SUMIFS(conditions!57:57,conditions!$8:$8,"&lt;="&amp;BB$9,conditions!$9:$9,"&gt;="&amp;BB$9)&gt;EOMONTH($U$9,11),(1+conditions!$U$34)*SUMIFS(37:37,$9:$9,"&gt;="&amp;$U$9,$9:$9,"&lt;="&amp;$U$9+BB$9-1+SUMIFS(conditions!57:57,conditions!$8:$8,"&lt;="&amp;BB$9,conditions!$9:$9,"&gt;="&amp;BB$9)-EOMONTH($U$9,11)),0))</f>
        <v>619.66799999999955</v>
      </c>
      <c r="BC46" s="37">
        <f>IF(BC$9="",0,SUMIFS(37:37,$9:$9,"&gt;="&amp;BC$9,$9:$9,"&lt;="&amp;BC$9-1+SUMIFS(conditions!57:57,conditions!$8:$8,"&lt;="&amp;BC$9,conditions!$9:$9,"&gt;="&amp;BC$9))+IF(BC$9-1+SUMIFS(conditions!57:57,conditions!$8:$8,"&lt;="&amp;BC$9,conditions!$9:$9,"&gt;="&amp;BC$9)&gt;EOMONTH($U$9,11),(1+conditions!$U$34)*SUMIFS(37:37,$9:$9,"&gt;="&amp;$U$9,$9:$9,"&lt;="&amp;$U$9+BC$9-1+SUMIFS(conditions!57:57,conditions!$8:$8,"&lt;="&amp;BC$9,conditions!$9:$9,"&gt;="&amp;BC$9)-EOMONTH($U$9,11)),0))</f>
        <v>629.64719999999954</v>
      </c>
      <c r="BD46" s="37">
        <f>IF(BD$9="",0,SUMIFS(37:37,$9:$9,"&gt;="&amp;BD$9,$9:$9,"&lt;="&amp;BD$9-1+SUMIFS(conditions!57:57,conditions!$8:$8,"&lt;="&amp;BD$9,conditions!$9:$9,"&gt;="&amp;BD$9))+IF(BD$9-1+SUMIFS(conditions!57:57,conditions!$8:$8,"&lt;="&amp;BD$9,conditions!$9:$9,"&gt;="&amp;BD$9)&gt;EOMONTH($U$9,11),(1+conditions!$U$34)*SUMIFS(37:37,$9:$9,"&gt;="&amp;$U$9,$9:$9,"&lt;="&amp;$U$9+BD$9-1+SUMIFS(conditions!57:57,conditions!$8:$8,"&lt;="&amp;BD$9,conditions!$9:$9,"&gt;="&amp;BD$9)-EOMONTH($U$9,11)),0))</f>
        <v>629.64719999999954</v>
      </c>
      <c r="BE46" s="37">
        <f>IF(BE$9="",0,SUMIFS(37:37,$9:$9,"&gt;="&amp;BE$9,$9:$9,"&lt;="&amp;BE$9-1+SUMIFS(conditions!57:57,conditions!$8:$8,"&lt;="&amp;BE$9,conditions!$9:$9,"&gt;="&amp;BE$9))+IF(BE$9-1+SUMIFS(conditions!57:57,conditions!$8:$8,"&lt;="&amp;BE$9,conditions!$9:$9,"&gt;="&amp;BE$9)&gt;EOMONTH($U$9,11),(1+conditions!$U$34)*SUMIFS(37:37,$9:$9,"&gt;="&amp;$U$9,$9:$9,"&lt;="&amp;$U$9+BE$9-1+SUMIFS(conditions!57:57,conditions!$8:$8,"&lt;="&amp;BE$9,conditions!$9:$9,"&gt;="&amp;BE$9)-EOMONTH($U$9,11)),0))</f>
        <v>617.04719999999952</v>
      </c>
      <c r="BF46" s="37">
        <f>IF(BF$9="",0,SUMIFS(37:37,$9:$9,"&gt;="&amp;BF$9,$9:$9,"&lt;="&amp;BF$9-1+SUMIFS(conditions!57:57,conditions!$8:$8,"&lt;="&amp;BF$9,conditions!$9:$9,"&gt;="&amp;BF$9))+IF(BF$9-1+SUMIFS(conditions!57:57,conditions!$8:$8,"&lt;="&amp;BF$9,conditions!$9:$9,"&gt;="&amp;BF$9)&gt;EOMONTH($U$9,11),(1+conditions!$U$34)*SUMIFS(37:37,$9:$9,"&gt;="&amp;$U$9,$9:$9,"&lt;="&amp;$U$9+BF$9-1+SUMIFS(conditions!57:57,conditions!$8:$8,"&lt;="&amp;BF$9,conditions!$9:$9,"&gt;="&amp;BF$9)-EOMONTH($U$9,11)),0))</f>
        <v>614.42639999999949</v>
      </c>
      <c r="BG46" s="37">
        <f>IF(BG$9="",0,SUMIFS(37:37,$9:$9,"&gt;="&amp;BG$9,$9:$9,"&lt;="&amp;BG$9-1+SUMIFS(conditions!57:57,conditions!$8:$8,"&lt;="&amp;BG$9,conditions!$9:$9,"&gt;="&amp;BG$9))+IF(BG$9-1+SUMIFS(conditions!57:57,conditions!$8:$8,"&lt;="&amp;BG$9,conditions!$9:$9,"&gt;="&amp;BG$9)&gt;EOMONTH($U$9,11),(1+conditions!$U$34)*SUMIFS(37:37,$9:$9,"&gt;="&amp;$U$9,$9:$9,"&lt;="&amp;$U$9+BG$9-1+SUMIFS(conditions!57:57,conditions!$8:$8,"&lt;="&amp;BG$9,conditions!$9:$9,"&gt;="&amp;BG$9)-EOMONTH($U$9,11)),0))</f>
        <v>611.80559999999946</v>
      </c>
      <c r="BH46" s="37">
        <f>IF(BH$9="",0,SUMIFS(37:37,$9:$9,"&gt;="&amp;BH$9,$9:$9,"&lt;="&amp;BH$9-1+SUMIFS(conditions!57:57,conditions!$8:$8,"&lt;="&amp;BH$9,conditions!$9:$9,"&gt;="&amp;BH$9))+IF(BH$9-1+SUMIFS(conditions!57:57,conditions!$8:$8,"&lt;="&amp;BH$9,conditions!$9:$9,"&gt;="&amp;BH$9)&gt;EOMONTH($U$9,11),(1+conditions!$U$34)*SUMIFS(37:37,$9:$9,"&gt;="&amp;$U$9,$9:$9,"&lt;="&amp;$U$9+BH$9-1+SUMIFS(conditions!57:57,conditions!$8:$8,"&lt;="&amp;BH$9,conditions!$9:$9,"&gt;="&amp;BH$9)-EOMONTH($U$9,11)),0))</f>
        <v>609.18479999999943</v>
      </c>
      <c r="BI46" s="37">
        <f>IF(BI$9="",0,SUMIFS(37:37,$9:$9,"&gt;="&amp;BI$9,$9:$9,"&lt;="&amp;BI$9-1+SUMIFS(conditions!57:57,conditions!$8:$8,"&lt;="&amp;BI$9,conditions!$9:$9,"&gt;="&amp;BI$9))+IF(BI$9-1+SUMIFS(conditions!57:57,conditions!$8:$8,"&lt;="&amp;BI$9,conditions!$9:$9,"&gt;="&amp;BI$9)&gt;EOMONTH($U$9,11),(1+conditions!$U$34)*SUMIFS(37:37,$9:$9,"&gt;="&amp;$U$9,$9:$9,"&lt;="&amp;$U$9+BI$9-1+SUMIFS(conditions!57:57,conditions!$8:$8,"&lt;="&amp;BI$9,conditions!$9:$9,"&gt;="&amp;BI$9)-EOMONTH($U$9,11)),0))</f>
        <v>606.5639999999994</v>
      </c>
      <c r="BJ46" s="37">
        <f>IF(BJ$9="",0,SUMIFS(37:37,$9:$9,"&gt;="&amp;BJ$9,$9:$9,"&lt;="&amp;BJ$9-1+SUMIFS(conditions!57:57,conditions!$8:$8,"&lt;="&amp;BJ$9,conditions!$9:$9,"&gt;="&amp;BJ$9))+IF(BJ$9-1+SUMIFS(conditions!57:57,conditions!$8:$8,"&lt;="&amp;BJ$9,conditions!$9:$9,"&gt;="&amp;BJ$9)&gt;EOMONTH($U$9,11),(1+conditions!$U$34)*SUMIFS(37:37,$9:$9,"&gt;="&amp;$U$9,$9:$9,"&lt;="&amp;$U$9+BJ$9-1+SUMIFS(conditions!57:57,conditions!$8:$8,"&lt;="&amp;BJ$9,conditions!$9:$9,"&gt;="&amp;BJ$9)-EOMONTH($U$9,11)),0))</f>
        <v>616.54319999999939</v>
      </c>
      <c r="BK46" s="37">
        <f>IF(BK$9="",0,SUMIFS(37:37,$9:$9,"&gt;="&amp;BK$9,$9:$9,"&lt;="&amp;BK$9-1+SUMIFS(conditions!57:57,conditions!$8:$8,"&lt;="&amp;BK$9,conditions!$9:$9,"&gt;="&amp;BK$9))+IF(BK$9-1+SUMIFS(conditions!57:57,conditions!$8:$8,"&lt;="&amp;BK$9,conditions!$9:$9,"&gt;="&amp;BK$9)&gt;EOMONTH($U$9,11),(1+conditions!$U$34)*SUMIFS(37:37,$9:$9,"&gt;="&amp;$U$9,$9:$9,"&lt;="&amp;$U$9+BK$9-1+SUMIFS(conditions!57:57,conditions!$8:$8,"&lt;="&amp;BK$9,conditions!$9:$9,"&gt;="&amp;BK$9)-EOMONTH($U$9,11)),0))</f>
        <v>616.54319999999939</v>
      </c>
      <c r="BL46" s="37">
        <f>IF(BL$9="",0,SUMIFS(37:37,$9:$9,"&gt;="&amp;BL$9,$9:$9,"&lt;="&amp;BL$9-1+SUMIFS(conditions!57:57,conditions!$8:$8,"&lt;="&amp;BL$9,conditions!$9:$9,"&gt;="&amp;BL$9))+IF(BL$9-1+SUMIFS(conditions!57:57,conditions!$8:$8,"&lt;="&amp;BL$9,conditions!$9:$9,"&gt;="&amp;BL$9)&gt;EOMONTH($U$9,11),(1+conditions!$U$34)*SUMIFS(37:37,$9:$9,"&gt;="&amp;$U$9,$9:$9,"&lt;="&amp;$U$9+BL$9-1+SUMIFS(conditions!57:57,conditions!$8:$8,"&lt;="&amp;BL$9,conditions!$9:$9,"&gt;="&amp;BL$9)-EOMONTH($U$9,11)),0))</f>
        <v>603.94319999999936</v>
      </c>
      <c r="BM46" s="37">
        <f>IF(BM$9="",0,SUMIFS(37:37,$9:$9,"&gt;="&amp;BM$9,$9:$9,"&lt;="&amp;BM$9-1+SUMIFS(conditions!57:57,conditions!$8:$8,"&lt;="&amp;BM$9,conditions!$9:$9,"&gt;="&amp;BM$9))+IF(BM$9-1+SUMIFS(conditions!57:57,conditions!$8:$8,"&lt;="&amp;BM$9,conditions!$9:$9,"&gt;="&amp;BM$9)&gt;EOMONTH($U$9,11),(1+conditions!$U$34)*SUMIFS(37:37,$9:$9,"&gt;="&amp;$U$9,$9:$9,"&lt;="&amp;$U$9+BM$9-1+SUMIFS(conditions!57:57,conditions!$8:$8,"&lt;="&amp;BM$9,conditions!$9:$9,"&gt;="&amp;BM$9)-EOMONTH($U$9,11)),0))</f>
        <v>601.32239999999933</v>
      </c>
      <c r="BN46" s="37">
        <f>IF(BN$9="",0,SUMIFS(37:37,$9:$9,"&gt;="&amp;BN$9,$9:$9,"&lt;="&amp;BN$9-1+SUMIFS(conditions!57:57,conditions!$8:$8,"&lt;="&amp;BN$9,conditions!$9:$9,"&gt;="&amp;BN$9))+IF(BN$9-1+SUMIFS(conditions!57:57,conditions!$8:$8,"&lt;="&amp;BN$9,conditions!$9:$9,"&gt;="&amp;BN$9)&gt;EOMONTH($U$9,11),(1+conditions!$U$34)*SUMIFS(37:37,$9:$9,"&gt;="&amp;$U$9,$9:$9,"&lt;="&amp;$U$9+BN$9-1+SUMIFS(conditions!57:57,conditions!$8:$8,"&lt;="&amp;BN$9,conditions!$9:$9,"&gt;="&amp;BN$9)-EOMONTH($U$9,11)),0))</f>
        <v>598.70159999999919</v>
      </c>
      <c r="BO46" s="37">
        <f>IF(BO$9="",0,SUMIFS(37:37,$9:$9,"&gt;="&amp;BO$9,$9:$9,"&lt;="&amp;BO$9-1+SUMIFS(conditions!57:57,conditions!$8:$8,"&lt;="&amp;BO$9,conditions!$9:$9,"&gt;="&amp;BO$9))+IF(BO$9-1+SUMIFS(conditions!57:57,conditions!$8:$8,"&lt;="&amp;BO$9,conditions!$9:$9,"&gt;="&amp;BO$9)&gt;EOMONTH($U$9,11),(1+conditions!$U$34)*SUMIFS(37:37,$9:$9,"&gt;="&amp;$U$9,$9:$9,"&lt;="&amp;$U$9+BO$9-1+SUMIFS(conditions!57:57,conditions!$8:$8,"&lt;="&amp;BO$9,conditions!$9:$9,"&gt;="&amp;BO$9)-EOMONTH($U$9,11)),0))</f>
        <v>596.08079999999927</v>
      </c>
      <c r="BP46" s="37">
        <f>IF(BP$9="",0,SUMIFS(37:37,$9:$9,"&gt;="&amp;BP$9,$9:$9,"&lt;="&amp;BP$9-1+SUMIFS(conditions!57:57,conditions!$8:$8,"&lt;="&amp;BP$9,conditions!$9:$9,"&gt;="&amp;BP$9))+IF(BP$9-1+SUMIFS(conditions!57:57,conditions!$8:$8,"&lt;="&amp;BP$9,conditions!$9:$9,"&gt;="&amp;BP$9)&gt;EOMONTH($U$9,11),(1+conditions!$U$34)*SUMIFS(37:37,$9:$9,"&gt;="&amp;$U$9,$9:$9,"&lt;="&amp;$U$9+BP$9-1+SUMIFS(conditions!57:57,conditions!$8:$8,"&lt;="&amp;BP$9,conditions!$9:$9,"&gt;="&amp;BP$9)-EOMONTH($U$9,11)),0))</f>
        <v>593.45999999999935</v>
      </c>
      <c r="BQ46" s="37">
        <f>IF(BQ$9="",0,SUMIFS(37:37,$9:$9,"&gt;="&amp;BQ$9,$9:$9,"&lt;="&amp;BQ$9-1+SUMIFS(conditions!57:57,conditions!$8:$8,"&lt;="&amp;BQ$9,conditions!$9:$9,"&gt;="&amp;BQ$9))+IF(BQ$9-1+SUMIFS(conditions!57:57,conditions!$8:$8,"&lt;="&amp;BQ$9,conditions!$9:$9,"&gt;="&amp;BQ$9)&gt;EOMONTH($U$9,11),(1+conditions!$U$34)*SUMIFS(37:37,$9:$9,"&gt;="&amp;$U$9,$9:$9,"&lt;="&amp;$U$9+BQ$9-1+SUMIFS(conditions!57:57,conditions!$8:$8,"&lt;="&amp;BQ$9,conditions!$9:$9,"&gt;="&amp;BQ$9)-EOMONTH($U$9,11)),0))</f>
        <v>603.43919999999935</v>
      </c>
      <c r="BR46" s="37">
        <f>IF(BR$9="",0,SUMIFS(37:37,$9:$9,"&gt;="&amp;BR$9,$9:$9,"&lt;="&amp;BR$9-1+SUMIFS(conditions!57:57,conditions!$8:$8,"&lt;="&amp;BR$9,conditions!$9:$9,"&gt;="&amp;BR$9))+IF(BR$9-1+SUMIFS(conditions!57:57,conditions!$8:$8,"&lt;="&amp;BR$9,conditions!$9:$9,"&gt;="&amp;BR$9)&gt;EOMONTH($U$9,11),(1+conditions!$U$34)*SUMIFS(37:37,$9:$9,"&gt;="&amp;$U$9,$9:$9,"&lt;="&amp;$U$9+BR$9-1+SUMIFS(conditions!57:57,conditions!$8:$8,"&lt;="&amp;BR$9,conditions!$9:$9,"&gt;="&amp;BR$9)-EOMONTH($U$9,11)),0))</f>
        <v>603.43919999999935</v>
      </c>
      <c r="BS46" s="37">
        <f>IF(BS$9="",0,SUMIFS(37:37,$9:$9,"&gt;="&amp;BS$9,$9:$9,"&lt;="&amp;BS$9-1+SUMIFS(conditions!57:57,conditions!$8:$8,"&lt;="&amp;BS$9,conditions!$9:$9,"&gt;="&amp;BS$9))+IF(BS$9-1+SUMIFS(conditions!57:57,conditions!$8:$8,"&lt;="&amp;BS$9,conditions!$9:$9,"&gt;="&amp;BS$9)&gt;EOMONTH($U$9,11),(1+conditions!$U$34)*SUMIFS(37:37,$9:$9,"&gt;="&amp;$U$9,$9:$9,"&lt;="&amp;$U$9+BS$9-1+SUMIFS(conditions!57:57,conditions!$8:$8,"&lt;="&amp;BS$9,conditions!$9:$9,"&gt;="&amp;BS$9)-EOMONTH($U$9,11)),0))</f>
        <v>590.83919999999932</v>
      </c>
      <c r="BT46" s="37">
        <f>IF(BT$9="",0,SUMIFS(37:37,$9:$9,"&gt;="&amp;BT$9,$9:$9,"&lt;="&amp;BT$9-1+SUMIFS(conditions!57:57,conditions!$8:$8,"&lt;="&amp;BT$9,conditions!$9:$9,"&gt;="&amp;BT$9))+IF(BT$9-1+SUMIFS(conditions!57:57,conditions!$8:$8,"&lt;="&amp;BT$9,conditions!$9:$9,"&gt;="&amp;BT$9)&gt;EOMONTH($U$9,11),(1+conditions!$U$34)*SUMIFS(37:37,$9:$9,"&gt;="&amp;$U$9,$9:$9,"&lt;="&amp;$U$9+BT$9-1+SUMIFS(conditions!57:57,conditions!$8:$8,"&lt;="&amp;BT$9,conditions!$9:$9,"&gt;="&amp;BT$9)-EOMONTH($U$9,11)),0))</f>
        <v>588.21839999999941</v>
      </c>
      <c r="BU46" s="37">
        <f>IF(BU$9="",0,SUMIFS(37:37,$9:$9,"&gt;="&amp;BU$9,$9:$9,"&lt;="&amp;BU$9-1+SUMIFS(conditions!57:57,conditions!$8:$8,"&lt;="&amp;BU$9,conditions!$9:$9,"&gt;="&amp;BU$9))+IF(BU$9-1+SUMIFS(conditions!57:57,conditions!$8:$8,"&lt;="&amp;BU$9,conditions!$9:$9,"&gt;="&amp;BU$9)&gt;EOMONTH($U$9,11),(1+conditions!$U$34)*SUMIFS(37:37,$9:$9,"&gt;="&amp;$U$9,$9:$9,"&lt;="&amp;$U$9+BU$9-1+SUMIFS(conditions!57:57,conditions!$8:$8,"&lt;="&amp;BU$9,conditions!$9:$9,"&gt;="&amp;BU$9)-EOMONTH($U$9,11)),0))</f>
        <v>585.59759999999937</v>
      </c>
      <c r="BV46" s="37">
        <f>IF(BV$9="",0,SUMIFS(37:37,$9:$9,"&gt;="&amp;BV$9,$9:$9,"&lt;="&amp;BV$9-1+SUMIFS(conditions!57:57,conditions!$8:$8,"&lt;="&amp;BV$9,conditions!$9:$9,"&gt;="&amp;BV$9))+IF(BV$9-1+SUMIFS(conditions!57:57,conditions!$8:$8,"&lt;="&amp;BV$9,conditions!$9:$9,"&gt;="&amp;BV$9)&gt;EOMONTH($U$9,11),(1+conditions!$U$34)*SUMIFS(37:37,$9:$9,"&gt;="&amp;$U$9,$9:$9,"&lt;="&amp;$U$9+BV$9-1+SUMIFS(conditions!57:57,conditions!$8:$8,"&lt;="&amp;BV$9,conditions!$9:$9,"&gt;="&amp;BV$9)-EOMONTH($U$9,11)),0))</f>
        <v>582.97679999999946</v>
      </c>
      <c r="BW46" s="37">
        <f>IF(BW$9="",0,SUMIFS(37:37,$9:$9,"&gt;="&amp;BW$9,$9:$9,"&lt;="&amp;BW$9-1+SUMIFS(conditions!57:57,conditions!$8:$8,"&lt;="&amp;BW$9,conditions!$9:$9,"&gt;="&amp;BW$9))+IF(BW$9-1+SUMIFS(conditions!57:57,conditions!$8:$8,"&lt;="&amp;BW$9,conditions!$9:$9,"&gt;="&amp;BW$9)&gt;EOMONTH($U$9,11),(1+conditions!$U$34)*SUMIFS(37:37,$9:$9,"&gt;="&amp;$U$9,$9:$9,"&lt;="&amp;$U$9+BW$9-1+SUMIFS(conditions!57:57,conditions!$8:$8,"&lt;="&amp;BW$9,conditions!$9:$9,"&gt;="&amp;BW$9)-EOMONTH($U$9,11)),0))</f>
        <v>580.35599999999943</v>
      </c>
      <c r="BX46" s="37">
        <f>IF(BX$9="",0,SUMIFS(37:37,$9:$9,"&gt;="&amp;BX$9,$9:$9,"&lt;="&amp;BX$9-1+SUMIFS(conditions!57:57,conditions!$8:$8,"&lt;="&amp;BX$9,conditions!$9:$9,"&gt;="&amp;BX$9))+IF(BX$9-1+SUMIFS(conditions!57:57,conditions!$8:$8,"&lt;="&amp;BX$9,conditions!$9:$9,"&gt;="&amp;BX$9)&gt;EOMONTH($U$9,11),(1+conditions!$U$34)*SUMIFS(37:37,$9:$9,"&gt;="&amp;$U$9,$9:$9,"&lt;="&amp;$U$9+BX$9-1+SUMIFS(conditions!57:57,conditions!$8:$8,"&lt;="&amp;BX$9,conditions!$9:$9,"&gt;="&amp;BX$9)-EOMONTH($U$9,11)),0))</f>
        <v>590.33519999999942</v>
      </c>
      <c r="BY46" s="37">
        <f>IF(BY$9="",0,SUMIFS(37:37,$9:$9,"&gt;="&amp;BY$9,$9:$9,"&lt;="&amp;BY$9-1+SUMIFS(conditions!57:57,conditions!$8:$8,"&lt;="&amp;BY$9,conditions!$9:$9,"&gt;="&amp;BY$9))+IF(BY$9-1+SUMIFS(conditions!57:57,conditions!$8:$8,"&lt;="&amp;BY$9,conditions!$9:$9,"&gt;="&amp;BY$9)&gt;EOMONTH($U$9,11),(1+conditions!$U$34)*SUMIFS(37:37,$9:$9,"&gt;="&amp;$U$9,$9:$9,"&lt;="&amp;$U$9+BY$9-1+SUMIFS(conditions!57:57,conditions!$8:$8,"&lt;="&amp;BY$9,conditions!$9:$9,"&gt;="&amp;BY$9)-EOMONTH($U$9,11)),0))</f>
        <v>590.33519999999942</v>
      </c>
      <c r="BZ46" s="37">
        <f>IF(BZ$9="",0,SUMIFS(37:37,$9:$9,"&gt;="&amp;BZ$9,$9:$9,"&lt;="&amp;BZ$9-1+SUMIFS(conditions!57:57,conditions!$8:$8,"&lt;="&amp;BZ$9,conditions!$9:$9,"&gt;="&amp;BZ$9))+IF(BZ$9-1+SUMIFS(conditions!57:57,conditions!$8:$8,"&lt;="&amp;BZ$9,conditions!$9:$9,"&gt;="&amp;BZ$9)&gt;EOMONTH($U$9,11),(1+conditions!$U$34)*SUMIFS(37:37,$9:$9,"&gt;="&amp;$U$9,$9:$9,"&lt;="&amp;$U$9+BZ$9-1+SUMIFS(conditions!57:57,conditions!$8:$8,"&lt;="&amp;BZ$9,conditions!$9:$9,"&gt;="&amp;BZ$9)-EOMONTH($U$9,11)),0))</f>
        <v>577.73519999999951</v>
      </c>
      <c r="CA46" s="37">
        <f>IF(CA$9="",0,SUMIFS(37:37,$9:$9,"&gt;="&amp;CA$9,$9:$9,"&lt;="&amp;CA$9-1+SUMIFS(conditions!57:57,conditions!$8:$8,"&lt;="&amp;CA$9,conditions!$9:$9,"&gt;="&amp;CA$9))+IF(CA$9-1+SUMIFS(conditions!57:57,conditions!$8:$8,"&lt;="&amp;CA$9,conditions!$9:$9,"&gt;="&amp;CA$9)&gt;EOMONTH($U$9,11),(1+conditions!$U$34)*SUMIFS(37:37,$9:$9,"&gt;="&amp;$U$9,$9:$9,"&lt;="&amp;$U$9+CA$9-1+SUMIFS(conditions!57:57,conditions!$8:$8,"&lt;="&amp;CA$9,conditions!$9:$9,"&gt;="&amp;CA$9)-EOMONTH($U$9,11)),0))</f>
        <v>575.11439999999959</v>
      </c>
      <c r="CB46" s="37">
        <f>IF(CB$9="",0,SUMIFS(37:37,$9:$9,"&gt;="&amp;CB$9,$9:$9,"&lt;="&amp;CB$9-1+SUMIFS(conditions!57:57,conditions!$8:$8,"&lt;="&amp;CB$9,conditions!$9:$9,"&gt;="&amp;CB$9))+IF(CB$9-1+SUMIFS(conditions!57:57,conditions!$8:$8,"&lt;="&amp;CB$9,conditions!$9:$9,"&gt;="&amp;CB$9)&gt;EOMONTH($U$9,11),(1+conditions!$U$34)*SUMIFS(37:37,$9:$9,"&gt;="&amp;$U$9,$9:$9,"&lt;="&amp;$U$9+CB$9-1+SUMIFS(conditions!57:57,conditions!$8:$8,"&lt;="&amp;CB$9,conditions!$9:$9,"&gt;="&amp;CB$9)-EOMONTH($U$9,11)),0))</f>
        <v>572.49359999999956</v>
      </c>
      <c r="CC46" s="37">
        <f>IF(CC$9="",0,SUMIFS(37:37,$9:$9,"&gt;="&amp;CC$9,$9:$9,"&lt;="&amp;CC$9-1+SUMIFS(conditions!57:57,conditions!$8:$8,"&lt;="&amp;CC$9,conditions!$9:$9,"&gt;="&amp;CC$9))+IF(CC$9-1+SUMIFS(conditions!57:57,conditions!$8:$8,"&lt;="&amp;CC$9,conditions!$9:$9,"&gt;="&amp;CC$9)&gt;EOMONTH($U$9,11),(1+conditions!$U$34)*SUMIFS(37:37,$9:$9,"&gt;="&amp;$U$9,$9:$9,"&lt;="&amp;$U$9+CC$9-1+SUMIFS(conditions!57:57,conditions!$8:$8,"&lt;="&amp;CC$9,conditions!$9:$9,"&gt;="&amp;CC$9)-EOMONTH($U$9,11)),0))</f>
        <v>569.87279999999953</v>
      </c>
      <c r="CD46" s="37">
        <f>IF(CD$9="",0,SUMIFS(37:37,$9:$9,"&gt;="&amp;CD$9,$9:$9,"&lt;="&amp;CD$9-1+SUMIFS(conditions!57:57,conditions!$8:$8,"&lt;="&amp;CD$9,conditions!$9:$9,"&gt;="&amp;CD$9))+IF(CD$9-1+SUMIFS(conditions!57:57,conditions!$8:$8,"&lt;="&amp;CD$9,conditions!$9:$9,"&gt;="&amp;CD$9)&gt;EOMONTH($U$9,11),(1+conditions!$U$34)*SUMIFS(37:37,$9:$9,"&gt;="&amp;$U$9,$9:$9,"&lt;="&amp;$U$9+CD$9-1+SUMIFS(conditions!57:57,conditions!$8:$8,"&lt;="&amp;CD$9,conditions!$9:$9,"&gt;="&amp;CD$9)-EOMONTH($U$9,11)),0))</f>
        <v>567.25199999999961</v>
      </c>
      <c r="CE46" s="37">
        <f>IF(CE$9="",0,SUMIFS(37:37,$9:$9,"&gt;="&amp;CE$9,$9:$9,"&lt;="&amp;CE$9-1+SUMIFS(conditions!57:57,conditions!$8:$8,"&lt;="&amp;CE$9,conditions!$9:$9,"&gt;="&amp;CE$9))+IF(CE$9-1+SUMIFS(conditions!57:57,conditions!$8:$8,"&lt;="&amp;CE$9,conditions!$9:$9,"&gt;="&amp;CE$9)&gt;EOMONTH($U$9,11),(1+conditions!$U$34)*SUMIFS(37:37,$9:$9,"&gt;="&amp;$U$9,$9:$9,"&lt;="&amp;$U$9+CE$9-1+SUMIFS(conditions!57:57,conditions!$8:$8,"&lt;="&amp;CE$9,conditions!$9:$9,"&gt;="&amp;CE$9)-EOMONTH($U$9,11)),0))</f>
        <v>577.2311999999996</v>
      </c>
      <c r="CF46" s="37">
        <f>IF(CF$9="",0,SUMIFS(37:37,$9:$9,"&gt;="&amp;CF$9,$9:$9,"&lt;="&amp;CF$9-1+SUMIFS(conditions!57:57,conditions!$8:$8,"&lt;="&amp;CF$9,conditions!$9:$9,"&gt;="&amp;CF$9))+IF(CF$9-1+SUMIFS(conditions!57:57,conditions!$8:$8,"&lt;="&amp;CF$9,conditions!$9:$9,"&gt;="&amp;CF$9)&gt;EOMONTH($U$9,11),(1+conditions!$U$34)*SUMIFS(37:37,$9:$9,"&gt;="&amp;$U$9,$9:$9,"&lt;="&amp;$U$9+CF$9-1+SUMIFS(conditions!57:57,conditions!$8:$8,"&lt;="&amp;CF$9,conditions!$9:$9,"&gt;="&amp;CF$9)-EOMONTH($U$9,11)),0))</f>
        <v>577.2311999999996</v>
      </c>
      <c r="CG46" s="37">
        <f>IF(CG$9="",0,SUMIFS(37:37,$9:$9,"&gt;="&amp;CG$9,$9:$9,"&lt;="&amp;CG$9-1+SUMIFS(conditions!57:57,conditions!$8:$8,"&lt;="&amp;CG$9,conditions!$9:$9,"&gt;="&amp;CG$9))+IF(CG$9-1+SUMIFS(conditions!57:57,conditions!$8:$8,"&lt;="&amp;CG$9,conditions!$9:$9,"&gt;="&amp;CG$9)&gt;EOMONTH($U$9,11),(1+conditions!$U$34)*SUMIFS(37:37,$9:$9,"&gt;="&amp;$U$9,$9:$9,"&lt;="&amp;$U$9+CG$9-1+SUMIFS(conditions!57:57,conditions!$8:$8,"&lt;="&amp;CG$9,conditions!$9:$9,"&gt;="&amp;CG$9)-EOMONTH($U$9,11)),0))</f>
        <v>568.83119999999963</v>
      </c>
      <c r="CH46" s="37">
        <f>IF(CH$9="",0,SUMIFS(37:37,$9:$9,"&gt;="&amp;CH$9,$9:$9,"&lt;="&amp;CH$9-1+SUMIFS(conditions!57:57,conditions!$8:$8,"&lt;="&amp;CH$9,conditions!$9:$9,"&gt;="&amp;CH$9))+IF(CH$9-1+SUMIFS(conditions!57:57,conditions!$8:$8,"&lt;="&amp;CH$9,conditions!$9:$9,"&gt;="&amp;CH$9)&gt;EOMONTH($U$9,11),(1+conditions!$U$34)*SUMIFS(37:37,$9:$9,"&gt;="&amp;$U$9,$9:$9,"&lt;="&amp;$U$9+CH$9-1+SUMIFS(conditions!57:57,conditions!$8:$8,"&lt;="&amp;CH$9,conditions!$9:$9,"&gt;="&amp;CH$9)-EOMONTH($U$9,11)),0))</f>
        <v>570.90935999999965</v>
      </c>
      <c r="CI46" s="37">
        <f>IF(CI$9="",0,SUMIFS(37:37,$9:$9,"&gt;="&amp;CI$9,$9:$9,"&lt;="&amp;CI$9-1+SUMIFS(conditions!57:57,conditions!$8:$8,"&lt;="&amp;CI$9,conditions!$9:$9,"&gt;="&amp;CI$9))+IF(CI$9-1+SUMIFS(conditions!57:57,conditions!$8:$8,"&lt;="&amp;CI$9,conditions!$9:$9,"&gt;="&amp;CI$9)&gt;EOMONTH($U$9,11),(1+conditions!$U$34)*SUMIFS(37:37,$9:$9,"&gt;="&amp;$U$9,$9:$9,"&lt;="&amp;$U$9+CI$9-1+SUMIFS(conditions!57:57,conditions!$8:$8,"&lt;="&amp;CI$9,conditions!$9:$9,"&gt;="&amp;CI$9)-EOMONTH($U$9,11)),0))</f>
        <v>572.98751999999968</v>
      </c>
      <c r="CJ46" s="37">
        <f>IF(CJ$9="",0,SUMIFS(37:37,$9:$9,"&gt;="&amp;CJ$9,$9:$9,"&lt;="&amp;CJ$9-1+SUMIFS(conditions!57:57,conditions!$8:$8,"&lt;="&amp;CJ$9,conditions!$9:$9,"&gt;="&amp;CJ$9))+IF(CJ$9-1+SUMIFS(conditions!57:57,conditions!$8:$8,"&lt;="&amp;CJ$9,conditions!$9:$9,"&gt;="&amp;CJ$9)&gt;EOMONTH($U$9,11),(1+conditions!$U$34)*SUMIFS(37:37,$9:$9,"&gt;="&amp;$U$9,$9:$9,"&lt;="&amp;$U$9+CJ$9-1+SUMIFS(conditions!57:57,conditions!$8:$8,"&lt;="&amp;CJ$9,conditions!$9:$9,"&gt;="&amp;CJ$9)-EOMONTH($U$9,11)),0))</f>
        <v>575.0656799999997</v>
      </c>
      <c r="CK46" s="37">
        <f>IF(CK$9="",0,SUMIFS(37:37,$9:$9,"&gt;="&amp;CK$9,$9:$9,"&lt;="&amp;CK$9-1+SUMIFS(conditions!57:57,conditions!$8:$8,"&lt;="&amp;CK$9,conditions!$9:$9,"&gt;="&amp;CK$9))+IF(CK$9-1+SUMIFS(conditions!57:57,conditions!$8:$8,"&lt;="&amp;CK$9,conditions!$9:$9,"&gt;="&amp;CK$9)&gt;EOMONTH($U$9,11),(1+conditions!$U$34)*SUMIFS(37:37,$9:$9,"&gt;="&amp;$U$9,$9:$9,"&lt;="&amp;$U$9+CK$9-1+SUMIFS(conditions!57:57,conditions!$8:$8,"&lt;="&amp;CK$9,conditions!$9:$9,"&gt;="&amp;CK$9)-EOMONTH($U$9,11)),0))</f>
        <v>577.14383999999973</v>
      </c>
      <c r="CL46" s="37">
        <f>IF(CL$9="",0,SUMIFS(37:37,$9:$9,"&gt;="&amp;CL$9,$9:$9,"&lt;="&amp;CL$9-1+SUMIFS(conditions!57:57,conditions!$8:$8,"&lt;="&amp;CL$9,conditions!$9:$9,"&gt;="&amp;CL$9))+IF(CL$9-1+SUMIFS(conditions!57:57,conditions!$8:$8,"&lt;="&amp;CL$9,conditions!$9:$9,"&gt;="&amp;CL$9)&gt;EOMONTH($U$9,11),(1+conditions!$U$34)*SUMIFS(37:37,$9:$9,"&gt;="&amp;$U$9,$9:$9,"&lt;="&amp;$U$9+CL$9-1+SUMIFS(conditions!57:57,conditions!$8:$8,"&lt;="&amp;CL$9,conditions!$9:$9,"&gt;="&amp;CL$9)-EOMONTH($U$9,11)),0))</f>
        <v>587.62199999999973</v>
      </c>
      <c r="CM46" s="37">
        <f>IF(CM$9="",0,SUMIFS(37:37,$9:$9,"&gt;="&amp;CM$9,$9:$9,"&lt;="&amp;CM$9-1+SUMIFS(conditions!57:57,conditions!$8:$8,"&lt;="&amp;CM$9,conditions!$9:$9,"&gt;="&amp;CM$9))+IF(CM$9-1+SUMIFS(conditions!57:57,conditions!$8:$8,"&lt;="&amp;CM$9,conditions!$9:$9,"&gt;="&amp;CM$9)&gt;EOMONTH($U$9,11),(1+conditions!$U$34)*SUMIFS(37:37,$9:$9,"&gt;="&amp;$U$9,$9:$9,"&lt;="&amp;$U$9+CM$9-1+SUMIFS(conditions!57:57,conditions!$8:$8,"&lt;="&amp;CM$9,conditions!$9:$9,"&gt;="&amp;CM$9)-EOMONTH($U$9,11)),0))</f>
        <v>587.62199999999973</v>
      </c>
      <c r="CN46" s="37">
        <f>IF(CN$9="",0,SUMIFS(37:37,$9:$9,"&gt;="&amp;CN$9,$9:$9,"&lt;="&amp;CN$9-1+SUMIFS(conditions!57:57,conditions!$8:$8,"&lt;="&amp;CN$9,conditions!$9:$9,"&gt;="&amp;CN$9))+IF(CN$9-1+SUMIFS(conditions!57:57,conditions!$8:$8,"&lt;="&amp;CN$9,conditions!$9:$9,"&gt;="&amp;CN$9)&gt;EOMONTH($U$9,11),(1+conditions!$U$34)*SUMIFS(37:37,$9:$9,"&gt;="&amp;$U$9,$9:$9,"&lt;="&amp;$U$9+CN$9-1+SUMIFS(conditions!57:57,conditions!$8:$8,"&lt;="&amp;CN$9,conditions!$9:$9,"&gt;="&amp;CN$9)-EOMONTH($U$9,11)),0))</f>
        <v>579.22199999999975</v>
      </c>
      <c r="CO46" s="37">
        <f>IF(CO$9="",0,SUMIFS(37:37,$9:$9,"&gt;="&amp;CO$9,$9:$9,"&lt;="&amp;CO$9-1+SUMIFS(conditions!57:57,conditions!$8:$8,"&lt;="&amp;CO$9,conditions!$9:$9,"&gt;="&amp;CO$9))+IF(CO$9-1+SUMIFS(conditions!57:57,conditions!$8:$8,"&lt;="&amp;CO$9,conditions!$9:$9,"&gt;="&amp;CO$9)&gt;EOMONTH($U$9,11),(1+conditions!$U$34)*SUMIFS(37:37,$9:$9,"&gt;="&amp;$U$9,$9:$9,"&lt;="&amp;$U$9+CO$9-1+SUMIFS(conditions!57:57,conditions!$8:$8,"&lt;="&amp;CO$9,conditions!$9:$9,"&gt;="&amp;CO$9)-EOMONTH($U$9,11)),0))</f>
        <v>581.30015999999978</v>
      </c>
      <c r="CP46" s="37">
        <f>IF(CP$9="",0,SUMIFS(37:37,$9:$9,"&gt;="&amp;CP$9,$9:$9,"&lt;="&amp;CP$9-1+SUMIFS(conditions!57:57,conditions!$8:$8,"&lt;="&amp;CP$9,conditions!$9:$9,"&gt;="&amp;CP$9))+IF(CP$9-1+SUMIFS(conditions!57:57,conditions!$8:$8,"&lt;="&amp;CP$9,conditions!$9:$9,"&gt;="&amp;CP$9)&gt;EOMONTH($U$9,11),(1+conditions!$U$34)*SUMIFS(37:37,$9:$9,"&gt;="&amp;$U$9,$9:$9,"&lt;="&amp;$U$9+CP$9-1+SUMIFS(conditions!57:57,conditions!$8:$8,"&lt;="&amp;CP$9,conditions!$9:$9,"&gt;="&amp;CP$9)-EOMONTH($U$9,11)),0))</f>
        <v>583.37831999999969</v>
      </c>
      <c r="CQ46" s="37">
        <f>IF(CQ$9="",0,SUMIFS(37:37,$9:$9,"&gt;="&amp;CQ$9,$9:$9,"&lt;="&amp;CQ$9-1+SUMIFS(conditions!57:57,conditions!$8:$8,"&lt;="&amp;CQ$9,conditions!$9:$9,"&gt;="&amp;CQ$9))+IF(CQ$9-1+SUMIFS(conditions!57:57,conditions!$8:$8,"&lt;="&amp;CQ$9,conditions!$9:$9,"&gt;="&amp;CQ$9)&gt;EOMONTH($U$9,11),(1+conditions!$U$34)*SUMIFS(37:37,$9:$9,"&gt;="&amp;$U$9,$9:$9,"&lt;="&amp;$U$9+CQ$9-1+SUMIFS(conditions!57:57,conditions!$8:$8,"&lt;="&amp;CQ$9,conditions!$9:$9,"&gt;="&amp;CQ$9)-EOMONTH($U$9,11)),0))</f>
        <v>585.45647999999971</v>
      </c>
      <c r="CR46" s="37">
        <f>IF(CR$9="",0,SUMIFS(37:37,$9:$9,"&gt;="&amp;CR$9,$9:$9,"&lt;="&amp;CR$9-1+SUMIFS(conditions!57:57,conditions!$8:$8,"&lt;="&amp;CR$9,conditions!$9:$9,"&gt;="&amp;CR$9))+IF(CR$9-1+SUMIFS(conditions!57:57,conditions!$8:$8,"&lt;="&amp;CR$9,conditions!$9:$9,"&gt;="&amp;CR$9)&gt;EOMONTH($U$9,11),(1+conditions!$U$34)*SUMIFS(37:37,$9:$9,"&gt;="&amp;$U$9,$9:$9,"&lt;="&amp;$U$9+CR$9-1+SUMIFS(conditions!57:57,conditions!$8:$8,"&lt;="&amp;CR$9,conditions!$9:$9,"&gt;="&amp;CR$9)-EOMONTH($U$9,11)),0))</f>
        <v>587.53463999999974</v>
      </c>
      <c r="CS46" s="37">
        <f>IF(CS$9="",0,SUMIFS(37:37,$9:$9,"&gt;="&amp;CS$9,$9:$9,"&lt;="&amp;CS$9-1+SUMIFS(conditions!57:57,conditions!$8:$8,"&lt;="&amp;CS$9,conditions!$9:$9,"&gt;="&amp;CS$9))+IF(CS$9-1+SUMIFS(conditions!57:57,conditions!$8:$8,"&lt;="&amp;CS$9,conditions!$9:$9,"&gt;="&amp;CS$9)&gt;EOMONTH($U$9,11),(1+conditions!$U$34)*SUMIFS(37:37,$9:$9,"&gt;="&amp;$U$9,$9:$9,"&lt;="&amp;$U$9+CS$9-1+SUMIFS(conditions!57:57,conditions!$8:$8,"&lt;="&amp;CS$9,conditions!$9:$9,"&gt;="&amp;CS$9)-EOMONTH($U$9,11)),0))</f>
        <v>598.01279999999974</v>
      </c>
      <c r="CT46" s="37">
        <f>IF(CT$9="",0,SUMIFS(37:37,$9:$9,"&gt;="&amp;CT$9,$9:$9,"&lt;="&amp;CT$9-1+SUMIFS(conditions!57:57,conditions!$8:$8,"&lt;="&amp;CT$9,conditions!$9:$9,"&gt;="&amp;CT$9))+IF(CT$9-1+SUMIFS(conditions!57:57,conditions!$8:$8,"&lt;="&amp;CT$9,conditions!$9:$9,"&gt;="&amp;CT$9)&gt;EOMONTH($U$9,11),(1+conditions!$U$34)*SUMIFS(37:37,$9:$9,"&gt;="&amp;$U$9,$9:$9,"&lt;="&amp;$U$9+CT$9-1+SUMIFS(conditions!57:57,conditions!$8:$8,"&lt;="&amp;CT$9,conditions!$9:$9,"&gt;="&amp;CT$9)-EOMONTH($U$9,11)),0))</f>
        <v>598.01279999999974</v>
      </c>
      <c r="CU46" s="37">
        <f>IF(CU$9="",0,SUMIFS(37:37,$9:$9,"&gt;="&amp;CU$9,$9:$9,"&lt;="&amp;CU$9-1+SUMIFS(conditions!57:57,conditions!$8:$8,"&lt;="&amp;CU$9,conditions!$9:$9,"&gt;="&amp;CU$9))+IF(CU$9-1+SUMIFS(conditions!57:57,conditions!$8:$8,"&lt;="&amp;CU$9,conditions!$9:$9,"&gt;="&amp;CU$9)&gt;EOMONTH($U$9,11),(1+conditions!$U$34)*SUMIFS(37:37,$9:$9,"&gt;="&amp;$U$9,$9:$9,"&lt;="&amp;$U$9+CU$9-1+SUMIFS(conditions!57:57,conditions!$8:$8,"&lt;="&amp;CU$9,conditions!$9:$9,"&gt;="&amp;CU$9)-EOMONTH($U$9,11)),0))</f>
        <v>589.61279999999977</v>
      </c>
      <c r="CV46" s="37">
        <f>IF(CV$9="",0,SUMIFS(37:37,$9:$9,"&gt;="&amp;CV$9,$9:$9,"&lt;="&amp;CV$9-1+SUMIFS(conditions!57:57,conditions!$8:$8,"&lt;="&amp;CV$9,conditions!$9:$9,"&gt;="&amp;CV$9))+IF(CV$9-1+SUMIFS(conditions!57:57,conditions!$8:$8,"&lt;="&amp;CV$9,conditions!$9:$9,"&gt;="&amp;CV$9)&gt;EOMONTH($U$9,11),(1+conditions!$U$34)*SUMIFS(37:37,$9:$9,"&gt;="&amp;$U$9,$9:$9,"&lt;="&amp;$U$9+CV$9-1+SUMIFS(conditions!57:57,conditions!$8:$8,"&lt;="&amp;CV$9,conditions!$9:$9,"&gt;="&amp;CV$9)-EOMONTH($U$9,11)),0))</f>
        <v>591.69095999999979</v>
      </c>
      <c r="CW46" s="37">
        <f>IF(CW$9="",0,SUMIFS(37:37,$9:$9,"&gt;="&amp;CW$9,$9:$9,"&lt;="&amp;CW$9-1+SUMIFS(conditions!57:57,conditions!$8:$8,"&lt;="&amp;CW$9,conditions!$9:$9,"&gt;="&amp;CW$9))+IF(CW$9-1+SUMIFS(conditions!57:57,conditions!$8:$8,"&lt;="&amp;CW$9,conditions!$9:$9,"&gt;="&amp;CW$9)&gt;EOMONTH($U$9,11),(1+conditions!$U$34)*SUMIFS(37:37,$9:$9,"&gt;="&amp;$U$9,$9:$9,"&lt;="&amp;$U$9+CW$9-1+SUMIFS(conditions!57:57,conditions!$8:$8,"&lt;="&amp;CW$9,conditions!$9:$9,"&gt;="&amp;CW$9)-EOMONTH($U$9,11)),0))</f>
        <v>593.76911999999982</v>
      </c>
      <c r="CX46" s="37">
        <f>IF(CX$9="",0,SUMIFS(37:37,$9:$9,"&gt;="&amp;CX$9,$9:$9,"&lt;="&amp;CX$9-1+SUMIFS(conditions!57:57,conditions!$8:$8,"&lt;="&amp;CX$9,conditions!$9:$9,"&gt;="&amp;CX$9))+IF(CX$9-1+SUMIFS(conditions!57:57,conditions!$8:$8,"&lt;="&amp;CX$9,conditions!$9:$9,"&gt;="&amp;CX$9)&gt;EOMONTH($U$9,11),(1+conditions!$U$34)*SUMIFS(37:37,$9:$9,"&gt;="&amp;$U$9,$9:$9,"&lt;="&amp;$U$9+CX$9-1+SUMIFS(conditions!57:57,conditions!$8:$8,"&lt;="&amp;CX$9,conditions!$9:$9,"&gt;="&amp;CX$9)-EOMONTH($U$9,11)),0))</f>
        <v>595.84727999999984</v>
      </c>
      <c r="CY46" s="37">
        <f>IF(CY$9="",0,SUMIFS(37:37,$9:$9,"&gt;="&amp;CY$9,$9:$9,"&lt;="&amp;CY$9-1+SUMIFS(conditions!57:57,conditions!$8:$8,"&lt;="&amp;CY$9,conditions!$9:$9,"&gt;="&amp;CY$9))+IF(CY$9-1+SUMIFS(conditions!57:57,conditions!$8:$8,"&lt;="&amp;CY$9,conditions!$9:$9,"&gt;="&amp;CY$9)&gt;EOMONTH($U$9,11),(1+conditions!$U$34)*SUMIFS(37:37,$9:$9,"&gt;="&amp;$U$9,$9:$9,"&lt;="&amp;$U$9+CY$9-1+SUMIFS(conditions!57:57,conditions!$8:$8,"&lt;="&amp;CY$9,conditions!$9:$9,"&gt;="&amp;CY$9)-EOMONTH($U$9,11)),0))</f>
        <v>597.92543999999987</v>
      </c>
      <c r="CZ46" s="37">
        <f>IF(CZ$9="",0,SUMIFS(37:37,$9:$9,"&gt;="&amp;CZ$9,$9:$9,"&lt;="&amp;CZ$9-1+SUMIFS(conditions!57:57,conditions!$8:$8,"&lt;="&amp;CZ$9,conditions!$9:$9,"&gt;="&amp;CZ$9))+IF(CZ$9-1+SUMIFS(conditions!57:57,conditions!$8:$8,"&lt;="&amp;CZ$9,conditions!$9:$9,"&gt;="&amp;CZ$9)&gt;EOMONTH($U$9,11),(1+conditions!$U$34)*SUMIFS(37:37,$9:$9,"&gt;="&amp;$U$9,$9:$9,"&lt;="&amp;$U$9+CZ$9-1+SUMIFS(conditions!57:57,conditions!$8:$8,"&lt;="&amp;CZ$9,conditions!$9:$9,"&gt;="&amp;CZ$9)-EOMONTH($U$9,11)),0))</f>
        <v>608.40359999999987</v>
      </c>
      <c r="DA46" s="37">
        <f>IF(DA$9="",0,SUMIFS(37:37,$9:$9,"&gt;="&amp;DA$9,$9:$9,"&lt;="&amp;DA$9-1+SUMIFS(conditions!57:57,conditions!$8:$8,"&lt;="&amp;DA$9,conditions!$9:$9,"&gt;="&amp;DA$9))+IF(DA$9-1+SUMIFS(conditions!57:57,conditions!$8:$8,"&lt;="&amp;DA$9,conditions!$9:$9,"&gt;="&amp;DA$9)&gt;EOMONTH($U$9,11),(1+conditions!$U$34)*SUMIFS(37:37,$9:$9,"&gt;="&amp;$U$9,$9:$9,"&lt;="&amp;$U$9+DA$9-1+SUMIFS(conditions!57:57,conditions!$8:$8,"&lt;="&amp;DA$9,conditions!$9:$9,"&gt;="&amp;DA$9)-EOMONTH($U$9,11)),0))</f>
        <v>608.40359999999987</v>
      </c>
      <c r="DB46" s="37">
        <f>IF(DB$9="",0,SUMIFS(37:37,$9:$9,"&gt;="&amp;DB$9,$9:$9,"&lt;="&amp;DB$9-1+SUMIFS(conditions!57:57,conditions!$8:$8,"&lt;="&amp;DB$9,conditions!$9:$9,"&gt;="&amp;DB$9))+IF(DB$9-1+SUMIFS(conditions!57:57,conditions!$8:$8,"&lt;="&amp;DB$9,conditions!$9:$9,"&gt;="&amp;DB$9)&gt;EOMONTH($U$9,11),(1+conditions!$U$34)*SUMIFS(37:37,$9:$9,"&gt;="&amp;$U$9,$9:$9,"&lt;="&amp;$U$9+DB$9-1+SUMIFS(conditions!57:57,conditions!$8:$8,"&lt;="&amp;DB$9,conditions!$9:$9,"&gt;="&amp;DB$9)-EOMONTH($U$9,11)),0))</f>
        <v>600.00359999999989</v>
      </c>
      <c r="DC46" s="37">
        <f>IF(DC$9="",0,SUMIFS(37:37,$9:$9,"&gt;="&amp;DC$9,$9:$9,"&lt;="&amp;DC$9-1+SUMIFS(conditions!57:57,conditions!$8:$8,"&lt;="&amp;DC$9,conditions!$9:$9,"&gt;="&amp;DC$9))+IF(DC$9-1+SUMIFS(conditions!57:57,conditions!$8:$8,"&lt;="&amp;DC$9,conditions!$9:$9,"&gt;="&amp;DC$9)&gt;EOMONTH($U$9,11),(1+conditions!$U$34)*SUMIFS(37:37,$9:$9,"&gt;="&amp;$U$9,$9:$9,"&lt;="&amp;$U$9+DC$9-1+SUMIFS(conditions!57:57,conditions!$8:$8,"&lt;="&amp;DC$9,conditions!$9:$9,"&gt;="&amp;DC$9)-EOMONTH($U$9,11)),0))</f>
        <v>602.08175999999992</v>
      </c>
      <c r="DD46" s="37">
        <f>IF(DD$9="",0,SUMIFS(37:37,$9:$9,"&gt;="&amp;DD$9,$9:$9,"&lt;="&amp;DD$9-1+SUMIFS(conditions!57:57,conditions!$8:$8,"&lt;="&amp;DD$9,conditions!$9:$9,"&gt;="&amp;DD$9))+IF(DD$9-1+SUMIFS(conditions!57:57,conditions!$8:$8,"&lt;="&amp;DD$9,conditions!$9:$9,"&gt;="&amp;DD$9)&gt;EOMONTH($U$9,11),(1+conditions!$U$34)*SUMIFS(37:37,$9:$9,"&gt;="&amp;$U$9,$9:$9,"&lt;="&amp;$U$9+DD$9-1+SUMIFS(conditions!57:57,conditions!$8:$8,"&lt;="&amp;DD$9,conditions!$9:$9,"&gt;="&amp;DD$9)-EOMONTH($U$9,11)),0))</f>
        <v>604.15991999999994</v>
      </c>
      <c r="DE46" s="37">
        <f>IF(DE$9="",0,SUMIFS(37:37,$9:$9,"&gt;="&amp;DE$9,$9:$9,"&lt;="&amp;DE$9-1+SUMIFS(conditions!57:57,conditions!$8:$8,"&lt;="&amp;DE$9,conditions!$9:$9,"&gt;="&amp;DE$9))+IF(DE$9-1+SUMIFS(conditions!57:57,conditions!$8:$8,"&lt;="&amp;DE$9,conditions!$9:$9,"&gt;="&amp;DE$9)&gt;EOMONTH($U$9,11),(1+conditions!$U$34)*SUMIFS(37:37,$9:$9,"&gt;="&amp;$U$9,$9:$9,"&lt;="&amp;$U$9+DE$9-1+SUMIFS(conditions!57:57,conditions!$8:$8,"&lt;="&amp;DE$9,conditions!$9:$9,"&gt;="&amp;DE$9)-EOMONTH($U$9,11)),0))</f>
        <v>606.23807999999985</v>
      </c>
      <c r="DF46" s="37">
        <f>IF(DF$9="",0,SUMIFS(37:37,$9:$9,"&gt;="&amp;DF$9,$9:$9,"&lt;="&amp;DF$9-1+SUMIFS(conditions!57:57,conditions!$8:$8,"&lt;="&amp;DF$9,conditions!$9:$9,"&gt;="&amp;DF$9))+IF(DF$9-1+SUMIFS(conditions!57:57,conditions!$8:$8,"&lt;="&amp;DF$9,conditions!$9:$9,"&gt;="&amp;DF$9)&gt;EOMONTH($U$9,11),(1+conditions!$U$34)*SUMIFS(37:37,$9:$9,"&gt;="&amp;$U$9,$9:$9,"&lt;="&amp;$U$9+DF$9-1+SUMIFS(conditions!57:57,conditions!$8:$8,"&lt;="&amp;DF$9,conditions!$9:$9,"&gt;="&amp;DF$9)-EOMONTH($U$9,11)),0))</f>
        <v>608.31623999999988</v>
      </c>
      <c r="DG46" s="37">
        <f>IF(DG$9="",0,SUMIFS(37:37,$9:$9,"&gt;="&amp;DG$9,$9:$9,"&lt;="&amp;DG$9-1+SUMIFS(conditions!57:57,conditions!$8:$8,"&lt;="&amp;DG$9,conditions!$9:$9,"&gt;="&amp;DG$9))+IF(DG$9-1+SUMIFS(conditions!57:57,conditions!$8:$8,"&lt;="&amp;DG$9,conditions!$9:$9,"&gt;="&amp;DG$9)&gt;EOMONTH($U$9,11),(1+conditions!$U$34)*SUMIFS(37:37,$9:$9,"&gt;="&amp;$U$9,$9:$9,"&lt;="&amp;$U$9+DG$9-1+SUMIFS(conditions!57:57,conditions!$8:$8,"&lt;="&amp;DG$9,conditions!$9:$9,"&gt;="&amp;DG$9)-EOMONTH($U$9,11)),0))</f>
        <v>618.79439999999988</v>
      </c>
      <c r="DH46" s="37">
        <f>IF(DH$9="",0,SUMIFS(37:37,$9:$9,"&gt;="&amp;DH$9,$9:$9,"&lt;="&amp;DH$9-1+SUMIFS(conditions!57:57,conditions!$8:$8,"&lt;="&amp;DH$9,conditions!$9:$9,"&gt;="&amp;DH$9))+IF(DH$9-1+SUMIFS(conditions!57:57,conditions!$8:$8,"&lt;="&amp;DH$9,conditions!$9:$9,"&gt;="&amp;DH$9)&gt;EOMONTH($U$9,11),(1+conditions!$U$34)*SUMIFS(37:37,$9:$9,"&gt;="&amp;$U$9,$9:$9,"&lt;="&amp;$U$9+DH$9-1+SUMIFS(conditions!57:57,conditions!$8:$8,"&lt;="&amp;DH$9,conditions!$9:$9,"&gt;="&amp;DH$9)-EOMONTH($U$9,11)),0))</f>
        <v>618.79439999999988</v>
      </c>
      <c r="DI46" s="37">
        <f>IF(DI$9="",0,SUMIFS(37:37,$9:$9,"&gt;="&amp;DI$9,$9:$9,"&lt;="&amp;DI$9-1+SUMIFS(conditions!57:57,conditions!$8:$8,"&lt;="&amp;DI$9,conditions!$9:$9,"&gt;="&amp;DI$9))+IF(DI$9-1+SUMIFS(conditions!57:57,conditions!$8:$8,"&lt;="&amp;DI$9,conditions!$9:$9,"&gt;="&amp;DI$9)&gt;EOMONTH($U$9,11),(1+conditions!$U$34)*SUMIFS(37:37,$9:$9,"&gt;="&amp;$U$9,$9:$9,"&lt;="&amp;$U$9+DI$9-1+SUMIFS(conditions!57:57,conditions!$8:$8,"&lt;="&amp;DI$9,conditions!$9:$9,"&gt;="&amp;DI$9)-EOMONTH($U$9,11)),0))</f>
        <v>610.39439999999991</v>
      </c>
      <c r="DJ46" s="37">
        <f>IF(DJ$9="",0,SUMIFS(37:37,$9:$9,"&gt;="&amp;DJ$9,$9:$9,"&lt;="&amp;DJ$9-1+SUMIFS(conditions!57:57,conditions!$8:$8,"&lt;="&amp;DJ$9,conditions!$9:$9,"&gt;="&amp;DJ$9))+IF(DJ$9-1+SUMIFS(conditions!57:57,conditions!$8:$8,"&lt;="&amp;DJ$9,conditions!$9:$9,"&gt;="&amp;DJ$9)&gt;EOMONTH($U$9,11),(1+conditions!$U$34)*SUMIFS(37:37,$9:$9,"&gt;="&amp;$U$9,$9:$9,"&lt;="&amp;$U$9+DJ$9-1+SUMIFS(conditions!57:57,conditions!$8:$8,"&lt;="&amp;DJ$9,conditions!$9:$9,"&gt;="&amp;DJ$9)-EOMONTH($U$9,11)),0))</f>
        <v>612.55655999999988</v>
      </c>
      <c r="DK46" s="37">
        <f>IF(DK$9="",0,SUMIFS(37:37,$9:$9,"&gt;="&amp;DK$9,$9:$9,"&lt;="&amp;DK$9-1+SUMIFS(conditions!57:57,conditions!$8:$8,"&lt;="&amp;DK$9,conditions!$9:$9,"&gt;="&amp;DK$9))+IF(DK$9-1+SUMIFS(conditions!57:57,conditions!$8:$8,"&lt;="&amp;DK$9,conditions!$9:$9,"&gt;="&amp;DK$9)&gt;EOMONTH($U$9,11),(1+conditions!$U$34)*SUMIFS(37:37,$9:$9,"&gt;="&amp;$U$9,$9:$9,"&lt;="&amp;$U$9+DK$9-1+SUMIFS(conditions!57:57,conditions!$8:$8,"&lt;="&amp;DK$9,conditions!$9:$9,"&gt;="&amp;DK$9)-EOMONTH($U$9,11)),0))</f>
        <v>614.71871999999985</v>
      </c>
      <c r="DL46" s="37">
        <f>IF(DL$9="",0,SUMIFS(37:37,$9:$9,"&gt;="&amp;DL$9,$9:$9,"&lt;="&amp;DL$9-1+SUMIFS(conditions!57:57,conditions!$8:$8,"&lt;="&amp;DL$9,conditions!$9:$9,"&gt;="&amp;DL$9))+IF(DL$9-1+SUMIFS(conditions!57:57,conditions!$8:$8,"&lt;="&amp;DL$9,conditions!$9:$9,"&gt;="&amp;DL$9)&gt;EOMONTH($U$9,11),(1+conditions!$U$34)*SUMIFS(37:37,$9:$9,"&gt;="&amp;$U$9,$9:$9,"&lt;="&amp;$U$9+DL$9-1+SUMIFS(conditions!57:57,conditions!$8:$8,"&lt;="&amp;DL$9,conditions!$9:$9,"&gt;="&amp;DL$9)-EOMONTH($U$9,11)),0))</f>
        <v>618.01601399999993</v>
      </c>
      <c r="DM46" s="37">
        <f>IF(DM$9="",0,SUMIFS(37:37,$9:$9,"&gt;="&amp;DM$9,$9:$9,"&lt;="&amp;DM$9-1+SUMIFS(conditions!57:57,conditions!$8:$8,"&lt;="&amp;DM$9,conditions!$9:$9,"&gt;="&amp;DM$9))+IF(DM$9-1+SUMIFS(conditions!57:57,conditions!$8:$8,"&lt;="&amp;DM$9,conditions!$9:$9,"&gt;="&amp;DM$9)&gt;EOMONTH($U$9,11),(1+conditions!$U$34)*SUMIFS(37:37,$9:$9,"&gt;="&amp;$U$9,$9:$9,"&lt;="&amp;$U$9+DM$9-1+SUMIFS(conditions!57:57,conditions!$8:$8,"&lt;="&amp;DM$9,conditions!$9:$9,"&gt;="&amp;DM$9)-EOMONTH($U$9,11)),0))</f>
        <v>621.31330799999989</v>
      </c>
      <c r="DN46" s="37">
        <f>IF(DN$9="",0,SUMIFS(37:37,$9:$9,"&gt;="&amp;DN$9,$9:$9,"&lt;="&amp;DN$9-1+SUMIFS(conditions!57:57,conditions!$8:$8,"&lt;="&amp;DN$9,conditions!$9:$9,"&gt;="&amp;DN$9))+IF(DN$9-1+SUMIFS(conditions!57:57,conditions!$8:$8,"&lt;="&amp;DN$9,conditions!$9:$9,"&gt;="&amp;DN$9)&gt;EOMONTH($U$9,11),(1+conditions!$U$34)*SUMIFS(37:37,$9:$9,"&gt;="&amp;$U$9,$9:$9,"&lt;="&amp;$U$9+DN$9-1+SUMIFS(conditions!57:57,conditions!$8:$8,"&lt;="&amp;DN$9,conditions!$9:$9,"&gt;="&amp;DN$9)-EOMONTH($U$9,11)),0))</f>
        <v>632.92660199999989</v>
      </c>
      <c r="DO46" s="37">
        <f>IF(DO$9="",0,SUMIFS(37:37,$9:$9,"&gt;="&amp;DO$9,$9:$9,"&lt;="&amp;DO$9-1+SUMIFS(conditions!57:57,conditions!$8:$8,"&lt;="&amp;DO$9,conditions!$9:$9,"&gt;="&amp;DO$9))+IF(DO$9-1+SUMIFS(conditions!57:57,conditions!$8:$8,"&lt;="&amp;DO$9,conditions!$9:$9,"&gt;="&amp;DO$9)&gt;EOMONTH($U$9,11),(1+conditions!$U$34)*SUMIFS(37:37,$9:$9,"&gt;="&amp;$U$9,$9:$9,"&lt;="&amp;$U$9+DO$9-1+SUMIFS(conditions!57:57,conditions!$8:$8,"&lt;="&amp;DO$9,conditions!$9:$9,"&gt;="&amp;DO$9)-EOMONTH($U$9,11)),0))</f>
        <v>632.92660199999989</v>
      </c>
      <c r="DP46" s="37">
        <f>IF(DP$9="",0,SUMIFS(37:37,$9:$9,"&gt;="&amp;DP$9,$9:$9,"&lt;="&amp;DP$9-1+SUMIFS(conditions!57:57,conditions!$8:$8,"&lt;="&amp;DP$9,conditions!$9:$9,"&gt;="&amp;DP$9))+IF(DP$9-1+SUMIFS(conditions!57:57,conditions!$8:$8,"&lt;="&amp;DP$9,conditions!$9:$9,"&gt;="&amp;DP$9)&gt;EOMONTH($U$9,11),(1+conditions!$U$34)*SUMIFS(37:37,$9:$9,"&gt;="&amp;$U$9,$9:$9,"&lt;="&amp;$U$9+DP$9-1+SUMIFS(conditions!57:57,conditions!$8:$8,"&lt;="&amp;DP$9,conditions!$9:$9,"&gt;="&amp;DP$9)-EOMONTH($U$9,11)),0))</f>
        <v>624.61060199999986</v>
      </c>
      <c r="DQ46" s="37">
        <f>IF(DQ$9="",0,SUMIFS(37:37,$9:$9,"&gt;="&amp;DQ$9,$9:$9,"&lt;="&amp;DQ$9-1+SUMIFS(conditions!57:57,conditions!$8:$8,"&lt;="&amp;DQ$9,conditions!$9:$9,"&gt;="&amp;DQ$9))+IF(DQ$9-1+SUMIFS(conditions!57:57,conditions!$8:$8,"&lt;="&amp;DQ$9,conditions!$9:$9,"&gt;="&amp;DQ$9)&gt;EOMONTH($U$9,11),(1+conditions!$U$34)*SUMIFS(37:37,$9:$9,"&gt;="&amp;$U$9,$9:$9,"&lt;="&amp;$U$9+DQ$9-1+SUMIFS(conditions!57:57,conditions!$8:$8,"&lt;="&amp;DQ$9,conditions!$9:$9,"&gt;="&amp;DQ$9)-EOMONTH($U$9,11)),0))</f>
        <v>627.90789599999982</v>
      </c>
      <c r="DR46" s="37">
        <f>IF(DR$9="",0,SUMIFS(37:37,$9:$9,"&gt;="&amp;DR$9,$9:$9,"&lt;="&amp;DR$9-1+SUMIFS(conditions!57:57,conditions!$8:$8,"&lt;="&amp;DR$9,conditions!$9:$9,"&gt;="&amp;DR$9))+IF(DR$9-1+SUMIFS(conditions!57:57,conditions!$8:$8,"&lt;="&amp;DR$9,conditions!$9:$9,"&gt;="&amp;DR$9)&gt;EOMONTH($U$9,11),(1+conditions!$U$34)*SUMIFS(37:37,$9:$9,"&gt;="&amp;$U$9,$9:$9,"&lt;="&amp;$U$9+DR$9-1+SUMIFS(conditions!57:57,conditions!$8:$8,"&lt;="&amp;DR$9,conditions!$9:$9,"&gt;="&amp;DR$9)-EOMONTH($U$9,11)),0))</f>
        <v>631.2051899999999</v>
      </c>
      <c r="DS46" s="37">
        <f>IF(DS$9="",0,SUMIFS(37:37,$9:$9,"&gt;="&amp;DS$9,$9:$9,"&lt;="&amp;DS$9-1+SUMIFS(conditions!57:57,conditions!$8:$8,"&lt;="&amp;DS$9,conditions!$9:$9,"&gt;="&amp;DS$9))+IF(DS$9-1+SUMIFS(conditions!57:57,conditions!$8:$8,"&lt;="&amp;DS$9,conditions!$9:$9,"&gt;="&amp;DS$9)&gt;EOMONTH($U$9,11),(1+conditions!$U$34)*SUMIFS(37:37,$9:$9,"&gt;="&amp;$U$9,$9:$9,"&lt;="&amp;$U$9+DS$9-1+SUMIFS(conditions!57:57,conditions!$8:$8,"&lt;="&amp;DS$9,conditions!$9:$9,"&gt;="&amp;DS$9)-EOMONTH($U$9,11)),0))</f>
        <v>634.50248399999987</v>
      </c>
      <c r="DT46" s="37">
        <f>IF(DT$9="",0,SUMIFS(37:37,$9:$9,"&gt;="&amp;DT$9,$9:$9,"&lt;="&amp;DT$9-1+SUMIFS(conditions!57:57,conditions!$8:$8,"&lt;="&amp;DT$9,conditions!$9:$9,"&gt;="&amp;DT$9))+IF(DT$9-1+SUMIFS(conditions!57:57,conditions!$8:$8,"&lt;="&amp;DT$9,conditions!$9:$9,"&gt;="&amp;DT$9)&gt;EOMONTH($U$9,11),(1+conditions!$U$34)*SUMIFS(37:37,$9:$9,"&gt;="&amp;$U$9,$9:$9,"&lt;="&amp;$U$9+DT$9-1+SUMIFS(conditions!57:57,conditions!$8:$8,"&lt;="&amp;DT$9,conditions!$9:$9,"&gt;="&amp;DT$9)-EOMONTH($U$9,11)),0))</f>
        <v>637.79977799999983</v>
      </c>
      <c r="DU46" s="37">
        <f>IF(DU$9="",0,SUMIFS(37:37,$9:$9,"&gt;="&amp;DU$9,$9:$9,"&lt;="&amp;DU$9-1+SUMIFS(conditions!57:57,conditions!$8:$8,"&lt;="&amp;DU$9,conditions!$9:$9,"&gt;="&amp;DU$9))+IF(DU$9-1+SUMIFS(conditions!57:57,conditions!$8:$8,"&lt;="&amp;DU$9,conditions!$9:$9,"&gt;="&amp;DU$9)&gt;EOMONTH($U$9,11),(1+conditions!$U$34)*SUMIFS(37:37,$9:$9,"&gt;="&amp;$U$9,$9:$9,"&lt;="&amp;$U$9+DU$9-1+SUMIFS(conditions!57:57,conditions!$8:$8,"&lt;="&amp;DU$9,conditions!$9:$9,"&gt;="&amp;DU$9)-EOMONTH($U$9,11)),0))</f>
        <v>649.41307199999983</v>
      </c>
      <c r="DV46" s="37">
        <f>IF(DV$9="",0,SUMIFS(37:37,$9:$9,"&gt;="&amp;DV$9,$9:$9,"&lt;="&amp;DV$9-1+SUMIFS(conditions!57:57,conditions!$8:$8,"&lt;="&amp;DV$9,conditions!$9:$9,"&gt;="&amp;DV$9))+IF(DV$9-1+SUMIFS(conditions!57:57,conditions!$8:$8,"&lt;="&amp;DV$9,conditions!$9:$9,"&gt;="&amp;DV$9)&gt;EOMONTH($U$9,11),(1+conditions!$U$34)*SUMIFS(37:37,$9:$9,"&gt;="&amp;$U$9,$9:$9,"&lt;="&amp;$U$9+DV$9-1+SUMIFS(conditions!57:57,conditions!$8:$8,"&lt;="&amp;DV$9,conditions!$9:$9,"&gt;="&amp;DV$9)-EOMONTH($U$9,11)),0))</f>
        <v>649.41307199999983</v>
      </c>
      <c r="DW46" s="37">
        <f>IF(DW$9="",0,SUMIFS(37:37,$9:$9,"&gt;="&amp;DW$9,$9:$9,"&lt;="&amp;DW$9-1+SUMIFS(conditions!57:57,conditions!$8:$8,"&lt;="&amp;DW$9,conditions!$9:$9,"&gt;="&amp;DW$9))+IF(DW$9-1+SUMIFS(conditions!57:57,conditions!$8:$8,"&lt;="&amp;DW$9,conditions!$9:$9,"&gt;="&amp;DW$9)&gt;EOMONTH($U$9,11),(1+conditions!$U$34)*SUMIFS(37:37,$9:$9,"&gt;="&amp;$U$9,$9:$9,"&lt;="&amp;$U$9+DW$9-1+SUMIFS(conditions!57:57,conditions!$8:$8,"&lt;="&amp;DW$9,conditions!$9:$9,"&gt;="&amp;DW$9)-EOMONTH($U$9,11)),0))</f>
        <v>641.09707199999991</v>
      </c>
      <c r="DX46" s="37">
        <f>IF(DX$9="",0,SUMIFS(37:37,$9:$9,"&gt;="&amp;DX$9,$9:$9,"&lt;="&amp;DX$9-1+SUMIFS(conditions!57:57,conditions!$8:$8,"&lt;="&amp;DX$9,conditions!$9:$9,"&gt;="&amp;DX$9))+IF(DX$9-1+SUMIFS(conditions!57:57,conditions!$8:$8,"&lt;="&amp;DX$9,conditions!$9:$9,"&gt;="&amp;DX$9)&gt;EOMONTH($U$9,11),(1+conditions!$U$34)*SUMIFS(37:37,$9:$9,"&gt;="&amp;$U$9,$9:$9,"&lt;="&amp;$U$9+DX$9-1+SUMIFS(conditions!57:57,conditions!$8:$8,"&lt;="&amp;DX$9,conditions!$9:$9,"&gt;="&amp;DX$9)-EOMONTH($U$9,11)),0))</f>
        <v>644.39436599999988</v>
      </c>
      <c r="DY46" s="37">
        <f>IF(DY$9="",0,SUMIFS(37:37,$9:$9,"&gt;="&amp;DY$9,$9:$9,"&lt;="&amp;DY$9-1+SUMIFS(conditions!57:57,conditions!$8:$8,"&lt;="&amp;DY$9,conditions!$9:$9,"&gt;="&amp;DY$9))+IF(DY$9-1+SUMIFS(conditions!57:57,conditions!$8:$8,"&lt;="&amp;DY$9,conditions!$9:$9,"&gt;="&amp;DY$9)&gt;EOMONTH($U$9,11),(1+conditions!$U$34)*SUMIFS(37:37,$9:$9,"&gt;="&amp;$U$9,$9:$9,"&lt;="&amp;$U$9+DY$9-1+SUMIFS(conditions!57:57,conditions!$8:$8,"&lt;="&amp;DY$9,conditions!$9:$9,"&gt;="&amp;DY$9)-EOMONTH($U$9,11)),0))</f>
        <v>647.69165999999984</v>
      </c>
      <c r="DZ46" s="37">
        <f>IF(DZ$9="",0,SUMIFS(37:37,$9:$9,"&gt;="&amp;DZ$9,$9:$9,"&lt;="&amp;DZ$9-1+SUMIFS(conditions!57:57,conditions!$8:$8,"&lt;="&amp;DZ$9,conditions!$9:$9,"&gt;="&amp;DZ$9))+IF(DZ$9-1+SUMIFS(conditions!57:57,conditions!$8:$8,"&lt;="&amp;DZ$9,conditions!$9:$9,"&gt;="&amp;DZ$9)&gt;EOMONTH($U$9,11),(1+conditions!$U$34)*SUMIFS(37:37,$9:$9,"&gt;="&amp;$U$9,$9:$9,"&lt;="&amp;$U$9+DZ$9-1+SUMIFS(conditions!57:57,conditions!$8:$8,"&lt;="&amp;DZ$9,conditions!$9:$9,"&gt;="&amp;DZ$9)-EOMONTH($U$9,11)),0))</f>
        <v>650.98895399999992</v>
      </c>
      <c r="EA46" s="37">
        <f>IF(EA$9="",0,SUMIFS(37:37,$9:$9,"&gt;="&amp;EA$9,$9:$9,"&lt;="&amp;EA$9-1+SUMIFS(conditions!57:57,conditions!$8:$8,"&lt;="&amp;EA$9,conditions!$9:$9,"&gt;="&amp;EA$9))+IF(EA$9-1+SUMIFS(conditions!57:57,conditions!$8:$8,"&lt;="&amp;EA$9,conditions!$9:$9,"&gt;="&amp;EA$9)&gt;EOMONTH($U$9,11),(1+conditions!$U$34)*SUMIFS(37:37,$9:$9,"&gt;="&amp;$U$9,$9:$9,"&lt;="&amp;$U$9+EA$9-1+SUMIFS(conditions!57:57,conditions!$8:$8,"&lt;="&amp;EA$9,conditions!$9:$9,"&gt;="&amp;EA$9)-EOMONTH($U$9,11)),0))</f>
        <v>654.28624799999989</v>
      </c>
      <c r="EB46" s="37">
        <f>IF(EB$9="",0,SUMIFS(37:37,$9:$9,"&gt;="&amp;EB$9,$9:$9,"&lt;="&amp;EB$9-1+SUMIFS(conditions!57:57,conditions!$8:$8,"&lt;="&amp;EB$9,conditions!$9:$9,"&gt;="&amp;EB$9))+IF(EB$9-1+SUMIFS(conditions!57:57,conditions!$8:$8,"&lt;="&amp;EB$9,conditions!$9:$9,"&gt;="&amp;EB$9)&gt;EOMONTH($U$9,11),(1+conditions!$U$34)*SUMIFS(37:37,$9:$9,"&gt;="&amp;$U$9,$9:$9,"&lt;="&amp;$U$9+EB$9-1+SUMIFS(conditions!57:57,conditions!$8:$8,"&lt;="&amp;EB$9,conditions!$9:$9,"&gt;="&amp;EB$9)-EOMONTH($U$9,11)),0))</f>
        <v>665.89954199999988</v>
      </c>
      <c r="EC46" s="37">
        <f>IF(EC$9="",0,SUMIFS(37:37,$9:$9,"&gt;="&amp;EC$9,$9:$9,"&lt;="&amp;EC$9-1+SUMIFS(conditions!57:57,conditions!$8:$8,"&lt;="&amp;EC$9,conditions!$9:$9,"&gt;="&amp;EC$9))+IF(EC$9-1+SUMIFS(conditions!57:57,conditions!$8:$8,"&lt;="&amp;EC$9,conditions!$9:$9,"&gt;="&amp;EC$9)&gt;EOMONTH($U$9,11),(1+conditions!$U$34)*SUMIFS(37:37,$9:$9,"&gt;="&amp;$U$9,$9:$9,"&lt;="&amp;$U$9+EC$9-1+SUMIFS(conditions!57:57,conditions!$8:$8,"&lt;="&amp;EC$9,conditions!$9:$9,"&gt;="&amp;EC$9)-EOMONTH($U$9,11)),0))</f>
        <v>665.89954199999988</v>
      </c>
      <c r="ED46" s="37">
        <f>IF(ED$9="",0,SUMIFS(37:37,$9:$9,"&gt;="&amp;ED$9,$9:$9,"&lt;="&amp;ED$9-1+SUMIFS(conditions!57:57,conditions!$8:$8,"&lt;="&amp;ED$9,conditions!$9:$9,"&gt;="&amp;ED$9))+IF(ED$9-1+SUMIFS(conditions!57:57,conditions!$8:$8,"&lt;="&amp;ED$9,conditions!$9:$9,"&gt;="&amp;ED$9)&gt;EOMONTH($U$9,11),(1+conditions!$U$34)*SUMIFS(37:37,$9:$9,"&gt;="&amp;$U$9,$9:$9,"&lt;="&amp;$U$9+ED$9-1+SUMIFS(conditions!57:57,conditions!$8:$8,"&lt;="&amp;ED$9,conditions!$9:$9,"&gt;="&amp;ED$9)-EOMONTH($U$9,11)),0))</f>
        <v>657.58354199999997</v>
      </c>
      <c r="EE46" s="37">
        <f>IF(EE$9="",0,SUMIFS(37:37,$9:$9,"&gt;="&amp;EE$9,$9:$9,"&lt;="&amp;EE$9-1+SUMIFS(conditions!57:57,conditions!$8:$8,"&lt;="&amp;EE$9,conditions!$9:$9,"&gt;="&amp;EE$9))+IF(EE$9-1+SUMIFS(conditions!57:57,conditions!$8:$8,"&lt;="&amp;EE$9,conditions!$9:$9,"&gt;="&amp;EE$9)&gt;EOMONTH($U$9,11),(1+conditions!$U$34)*SUMIFS(37:37,$9:$9,"&gt;="&amp;$U$9,$9:$9,"&lt;="&amp;$U$9+EE$9-1+SUMIFS(conditions!57:57,conditions!$8:$8,"&lt;="&amp;EE$9,conditions!$9:$9,"&gt;="&amp;EE$9)-EOMONTH($U$9,11)),0))</f>
        <v>660.88083599999993</v>
      </c>
      <c r="EF46" s="37">
        <f>IF(EF$9="",0,SUMIFS(37:37,$9:$9,"&gt;="&amp;EF$9,$9:$9,"&lt;="&amp;EF$9-1+SUMIFS(conditions!57:57,conditions!$8:$8,"&lt;="&amp;EF$9,conditions!$9:$9,"&gt;="&amp;EF$9))+IF(EF$9-1+SUMIFS(conditions!57:57,conditions!$8:$8,"&lt;="&amp;EF$9,conditions!$9:$9,"&gt;="&amp;EF$9)&gt;EOMONTH($U$9,11),(1+conditions!$U$34)*SUMIFS(37:37,$9:$9,"&gt;="&amp;$U$9,$9:$9,"&lt;="&amp;$U$9+EF$9-1+SUMIFS(conditions!57:57,conditions!$8:$8,"&lt;="&amp;EF$9,conditions!$9:$9,"&gt;="&amp;EF$9)-EOMONTH($U$9,11)),0))</f>
        <v>664.17813000000001</v>
      </c>
      <c r="EG46" s="37">
        <f>IF(EG$9="",0,SUMIFS(37:37,$9:$9,"&gt;="&amp;EG$9,$9:$9,"&lt;="&amp;EG$9-1+SUMIFS(conditions!57:57,conditions!$8:$8,"&lt;="&amp;EG$9,conditions!$9:$9,"&gt;="&amp;EG$9))+IF(EG$9-1+SUMIFS(conditions!57:57,conditions!$8:$8,"&lt;="&amp;EG$9,conditions!$9:$9,"&gt;="&amp;EG$9)&gt;EOMONTH($U$9,11),(1+conditions!$U$34)*SUMIFS(37:37,$9:$9,"&gt;="&amp;$U$9,$9:$9,"&lt;="&amp;$U$9+EG$9-1+SUMIFS(conditions!57:57,conditions!$8:$8,"&lt;="&amp;EG$9,conditions!$9:$9,"&gt;="&amp;EG$9)-EOMONTH($U$9,11)),0))</f>
        <v>667.47542399999998</v>
      </c>
      <c r="EH46" s="37">
        <f>IF(EH$9="",0,SUMIFS(37:37,$9:$9,"&gt;="&amp;EH$9,$9:$9,"&lt;="&amp;EH$9-1+SUMIFS(conditions!57:57,conditions!$8:$8,"&lt;="&amp;EH$9,conditions!$9:$9,"&gt;="&amp;EH$9))+IF(EH$9-1+SUMIFS(conditions!57:57,conditions!$8:$8,"&lt;="&amp;EH$9,conditions!$9:$9,"&gt;="&amp;EH$9)&gt;EOMONTH($U$9,11),(1+conditions!$U$34)*SUMIFS(37:37,$9:$9,"&gt;="&amp;$U$9,$9:$9,"&lt;="&amp;$U$9+EH$9-1+SUMIFS(conditions!57:57,conditions!$8:$8,"&lt;="&amp;EH$9,conditions!$9:$9,"&gt;="&amp;EH$9)-EOMONTH($U$9,11)),0))</f>
        <v>670.77271799999994</v>
      </c>
      <c r="EI46" s="37">
        <f>IF(EI$9="",0,SUMIFS(37:37,$9:$9,"&gt;="&amp;EI$9,$9:$9,"&lt;="&amp;EI$9-1+SUMIFS(conditions!57:57,conditions!$8:$8,"&lt;="&amp;EI$9,conditions!$9:$9,"&gt;="&amp;EI$9))+IF(EI$9-1+SUMIFS(conditions!57:57,conditions!$8:$8,"&lt;="&amp;EI$9,conditions!$9:$9,"&gt;="&amp;EI$9)&gt;EOMONTH($U$9,11),(1+conditions!$U$34)*SUMIFS(37:37,$9:$9,"&gt;="&amp;$U$9,$9:$9,"&lt;="&amp;$U$9+EI$9-1+SUMIFS(conditions!57:57,conditions!$8:$8,"&lt;="&amp;EI$9,conditions!$9:$9,"&gt;="&amp;EI$9)-EOMONTH($U$9,11)),0))</f>
        <v>682.38601199999994</v>
      </c>
      <c r="EJ46" s="37">
        <f>IF(EJ$9="",0,SUMIFS(37:37,$9:$9,"&gt;="&amp;EJ$9,$9:$9,"&lt;="&amp;EJ$9-1+SUMIFS(conditions!57:57,conditions!$8:$8,"&lt;="&amp;EJ$9,conditions!$9:$9,"&gt;="&amp;EJ$9))+IF(EJ$9-1+SUMIFS(conditions!57:57,conditions!$8:$8,"&lt;="&amp;EJ$9,conditions!$9:$9,"&gt;="&amp;EJ$9)&gt;EOMONTH($U$9,11),(1+conditions!$U$34)*SUMIFS(37:37,$9:$9,"&gt;="&amp;$U$9,$9:$9,"&lt;="&amp;$U$9+EJ$9-1+SUMIFS(conditions!57:57,conditions!$8:$8,"&lt;="&amp;EJ$9,conditions!$9:$9,"&gt;="&amp;EJ$9)-EOMONTH($U$9,11)),0))</f>
        <v>682.38601199999994</v>
      </c>
      <c r="EK46" s="37">
        <f>IF(EK$9="",0,SUMIFS(37:37,$9:$9,"&gt;="&amp;EK$9,$9:$9,"&lt;="&amp;EK$9-1+SUMIFS(conditions!57:57,conditions!$8:$8,"&lt;="&amp;EK$9,conditions!$9:$9,"&gt;="&amp;EK$9))+IF(EK$9-1+SUMIFS(conditions!57:57,conditions!$8:$8,"&lt;="&amp;EK$9,conditions!$9:$9,"&gt;="&amp;EK$9)&gt;EOMONTH($U$9,11),(1+conditions!$U$34)*SUMIFS(37:37,$9:$9,"&gt;="&amp;$U$9,$9:$9,"&lt;="&amp;$U$9+EK$9-1+SUMIFS(conditions!57:57,conditions!$8:$8,"&lt;="&amp;EK$9,conditions!$9:$9,"&gt;="&amp;EK$9)-EOMONTH($U$9,11)),0))</f>
        <v>674.07001199999991</v>
      </c>
      <c r="EL46" s="37">
        <f>IF(EL$9="",0,SUMIFS(37:37,$9:$9,"&gt;="&amp;EL$9,$9:$9,"&lt;="&amp;EL$9-1+SUMIFS(conditions!57:57,conditions!$8:$8,"&lt;="&amp;EL$9,conditions!$9:$9,"&gt;="&amp;EL$9))+IF(EL$9-1+SUMIFS(conditions!57:57,conditions!$8:$8,"&lt;="&amp;EL$9,conditions!$9:$9,"&gt;="&amp;EL$9)&gt;EOMONTH($U$9,11),(1+conditions!$U$34)*SUMIFS(37:37,$9:$9,"&gt;="&amp;$U$9,$9:$9,"&lt;="&amp;$U$9+EL$9-1+SUMIFS(conditions!57:57,conditions!$8:$8,"&lt;="&amp;EL$9,conditions!$9:$9,"&gt;="&amp;EL$9)-EOMONTH($U$9,11)),0))</f>
        <v>677.36730599999999</v>
      </c>
      <c r="EM46" s="37">
        <f>IF(EM$9="",0,SUMIFS(37:37,$9:$9,"&gt;="&amp;EM$9,$9:$9,"&lt;="&amp;EM$9-1+SUMIFS(conditions!57:57,conditions!$8:$8,"&lt;="&amp;EM$9,conditions!$9:$9,"&gt;="&amp;EM$9))+IF(EM$9-1+SUMIFS(conditions!57:57,conditions!$8:$8,"&lt;="&amp;EM$9,conditions!$9:$9,"&gt;="&amp;EM$9)&gt;EOMONTH($U$9,11),(1+conditions!$U$34)*SUMIFS(37:37,$9:$9,"&gt;="&amp;$U$9,$9:$9,"&lt;="&amp;$U$9+EM$9-1+SUMIFS(conditions!57:57,conditions!$8:$8,"&lt;="&amp;EM$9,conditions!$9:$9,"&gt;="&amp;EM$9)-EOMONTH($U$9,11)),0))</f>
        <v>680.66459999999995</v>
      </c>
      <c r="EN46" s="37">
        <f>IF(EN$9="",0,SUMIFS(37:37,$9:$9,"&gt;="&amp;EN$9,$9:$9,"&lt;="&amp;EN$9-1+SUMIFS(conditions!57:57,conditions!$8:$8,"&lt;="&amp;EN$9,conditions!$9:$9,"&gt;="&amp;EN$9))+IF(EN$9-1+SUMIFS(conditions!57:57,conditions!$8:$8,"&lt;="&amp;EN$9,conditions!$9:$9,"&gt;="&amp;EN$9)&gt;EOMONTH($U$9,11),(1+conditions!$U$34)*SUMIFS(37:37,$9:$9,"&gt;="&amp;$U$9,$9:$9,"&lt;="&amp;$U$9+EN$9-1+SUMIFS(conditions!57:57,conditions!$8:$8,"&lt;="&amp;EN$9,conditions!$9:$9,"&gt;="&amp;EN$9)-EOMONTH($U$9,11)),0))</f>
        <v>683.96189399999992</v>
      </c>
      <c r="EO46" s="37">
        <f>IF(EO$9="",0,SUMIFS(37:37,$9:$9,"&gt;="&amp;EO$9,$9:$9,"&lt;="&amp;EO$9-1+SUMIFS(conditions!57:57,conditions!$8:$8,"&lt;="&amp;EO$9,conditions!$9:$9,"&gt;="&amp;EO$9))+IF(EO$9-1+SUMIFS(conditions!57:57,conditions!$8:$8,"&lt;="&amp;EO$9,conditions!$9:$9,"&gt;="&amp;EO$9)&gt;EOMONTH($U$9,11),(1+conditions!$U$34)*SUMIFS(37:37,$9:$9,"&gt;="&amp;$U$9,$9:$9,"&lt;="&amp;$U$9+EO$9-1+SUMIFS(conditions!57:57,conditions!$8:$8,"&lt;="&amp;EO$9,conditions!$9:$9,"&gt;="&amp;EO$9)-EOMONTH($U$9,11)),0))</f>
        <v>685.59598799999992</v>
      </c>
      <c r="EP46" s="37">
        <f>IF(EP$9="",0,SUMIFS(37:37,$9:$9,"&gt;="&amp;EP$9,$9:$9,"&lt;="&amp;EP$9-1+SUMIFS(conditions!57:57,conditions!$8:$8,"&lt;="&amp;EP$9,conditions!$9:$9,"&gt;="&amp;EP$9))+IF(EP$9-1+SUMIFS(conditions!57:57,conditions!$8:$8,"&lt;="&amp;EP$9,conditions!$9:$9,"&gt;="&amp;EP$9)&gt;EOMONTH($U$9,11),(1+conditions!$U$34)*SUMIFS(37:37,$9:$9,"&gt;="&amp;$U$9,$9:$9,"&lt;="&amp;$U$9+EP$9-1+SUMIFS(conditions!57:57,conditions!$8:$8,"&lt;="&amp;EP$9,conditions!$9:$9,"&gt;="&amp;EP$9)-EOMONTH($U$9,11)),0))</f>
        <v>697.20928199999992</v>
      </c>
      <c r="EQ46" s="37">
        <f>IF(EQ$9="",0,SUMIFS(37:37,$9:$9,"&gt;="&amp;EQ$9,$9:$9,"&lt;="&amp;EQ$9-1+SUMIFS(conditions!57:57,conditions!$8:$8,"&lt;="&amp;EQ$9,conditions!$9:$9,"&gt;="&amp;EQ$9))+IF(EQ$9-1+SUMIFS(conditions!57:57,conditions!$8:$8,"&lt;="&amp;EQ$9,conditions!$9:$9,"&gt;="&amp;EQ$9)&gt;EOMONTH($U$9,11),(1+conditions!$U$34)*SUMIFS(37:37,$9:$9,"&gt;="&amp;$U$9,$9:$9,"&lt;="&amp;$U$9+EQ$9-1+SUMIFS(conditions!57:57,conditions!$8:$8,"&lt;="&amp;EQ$9,conditions!$9:$9,"&gt;="&amp;EQ$9)-EOMONTH($U$9,11)),0))</f>
        <v>697.20928199999992</v>
      </c>
      <c r="ER46" s="37">
        <f>IF(ER$9="",0,SUMIFS(37:37,$9:$9,"&gt;="&amp;ER$9,$9:$9,"&lt;="&amp;ER$9-1+SUMIFS(conditions!57:57,conditions!$8:$8,"&lt;="&amp;ER$9,conditions!$9:$9,"&gt;="&amp;ER$9))+IF(ER$9-1+SUMIFS(conditions!57:57,conditions!$8:$8,"&lt;="&amp;ER$9,conditions!$9:$9,"&gt;="&amp;ER$9)&gt;EOMONTH($U$9,11),(1+conditions!$U$34)*SUMIFS(37:37,$9:$9,"&gt;="&amp;$U$9,$9:$9,"&lt;="&amp;$U$9+ER$9-1+SUMIFS(conditions!57:57,conditions!$8:$8,"&lt;="&amp;ER$9,conditions!$9:$9,"&gt;="&amp;ER$9)-EOMONTH($U$9,11)),0))</f>
        <v>687.23008199999992</v>
      </c>
      <c r="ES46" s="37">
        <f>IF(ES$9="",0,SUMIFS(37:37,$9:$9,"&gt;="&amp;ES$9,$9:$9,"&lt;="&amp;ES$9-1+SUMIFS(conditions!57:57,conditions!$8:$8,"&lt;="&amp;ES$9,conditions!$9:$9,"&gt;="&amp;ES$9))+IF(ES$9-1+SUMIFS(conditions!57:57,conditions!$8:$8,"&lt;="&amp;ES$9,conditions!$9:$9,"&gt;="&amp;ES$9)&gt;EOMONTH($U$9,11),(1+conditions!$U$34)*SUMIFS(37:37,$9:$9,"&gt;="&amp;$U$9,$9:$9,"&lt;="&amp;$U$9+ES$9-1+SUMIFS(conditions!57:57,conditions!$8:$8,"&lt;="&amp;ES$9,conditions!$9:$9,"&gt;="&amp;ES$9)-EOMONTH($U$9,11)),0))</f>
        <v>687.93511247999993</v>
      </c>
      <c r="ET46" s="37">
        <f>IF(ET$9="",0,SUMIFS(37:37,$9:$9,"&gt;="&amp;ET$9,$9:$9,"&lt;="&amp;ET$9-1+SUMIFS(conditions!57:57,conditions!$8:$8,"&lt;="&amp;ET$9,conditions!$9:$9,"&gt;="&amp;ET$9))+IF(ET$9-1+SUMIFS(conditions!57:57,conditions!$8:$8,"&lt;="&amp;ET$9,conditions!$9:$9,"&gt;="&amp;ET$9)&gt;EOMONTH($U$9,11),(1+conditions!$U$34)*SUMIFS(37:37,$9:$9,"&gt;="&amp;$U$9,$9:$9,"&lt;="&amp;$U$9+ET$9-1+SUMIFS(conditions!57:57,conditions!$8:$8,"&lt;="&amp;ET$9,conditions!$9:$9,"&gt;="&amp;ET$9)-EOMONTH($U$9,11)),0))</f>
        <v>688.64014295999993</v>
      </c>
      <c r="EU46" s="37">
        <f>IF(EU$9="",0,SUMIFS(37:37,$9:$9,"&gt;="&amp;EU$9,$9:$9,"&lt;="&amp;EU$9-1+SUMIFS(conditions!57:57,conditions!$8:$8,"&lt;="&amp;EU$9,conditions!$9:$9,"&gt;="&amp;EU$9))+IF(EU$9-1+SUMIFS(conditions!57:57,conditions!$8:$8,"&lt;="&amp;EU$9,conditions!$9:$9,"&gt;="&amp;EU$9)&gt;EOMONTH($U$9,11),(1+conditions!$U$34)*SUMIFS(37:37,$9:$9,"&gt;="&amp;$U$9,$9:$9,"&lt;="&amp;$U$9+EU$9-1+SUMIFS(conditions!57:57,conditions!$8:$8,"&lt;="&amp;EU$9,conditions!$9:$9,"&gt;="&amp;EU$9)-EOMONTH($U$9,11)),0))</f>
        <v>689.34517343999994</v>
      </c>
      <c r="EV46" s="37">
        <f>IF(EV$9="",0,SUMIFS(37:37,$9:$9,"&gt;="&amp;EV$9,$9:$9,"&lt;="&amp;EV$9-1+SUMIFS(conditions!57:57,conditions!$8:$8,"&lt;="&amp;EV$9,conditions!$9:$9,"&gt;="&amp;EV$9))+IF(EV$9-1+SUMIFS(conditions!57:57,conditions!$8:$8,"&lt;="&amp;EV$9,conditions!$9:$9,"&gt;="&amp;EV$9)&gt;EOMONTH($U$9,11),(1+conditions!$U$34)*SUMIFS(37:37,$9:$9,"&gt;="&amp;$U$9,$9:$9,"&lt;="&amp;$U$9+EV$9-1+SUMIFS(conditions!57:57,conditions!$8:$8,"&lt;="&amp;EV$9,conditions!$9:$9,"&gt;="&amp;EV$9)-EOMONTH($U$9,11)),0))</f>
        <v>690.05020391999994</v>
      </c>
      <c r="EW46" s="37">
        <f>IF(EW$9="",0,SUMIFS(37:37,$9:$9,"&gt;="&amp;EW$9,$9:$9,"&lt;="&amp;EW$9-1+SUMIFS(conditions!57:57,conditions!$8:$8,"&lt;="&amp;EW$9,conditions!$9:$9,"&gt;="&amp;EW$9))+IF(EW$9-1+SUMIFS(conditions!57:57,conditions!$8:$8,"&lt;="&amp;EW$9,conditions!$9:$9,"&gt;="&amp;EW$9)&gt;EOMONTH($U$9,11),(1+conditions!$U$34)*SUMIFS(37:37,$9:$9,"&gt;="&amp;$U$9,$9:$9,"&lt;="&amp;$U$9+EW$9-1+SUMIFS(conditions!57:57,conditions!$8:$8,"&lt;="&amp;EW$9,conditions!$9:$9,"&gt;="&amp;EW$9)-EOMONTH($U$9,11)),0))</f>
        <v>700.73443439999994</v>
      </c>
      <c r="EX46" s="37">
        <f>IF(EX$9="",0,SUMIFS(37:37,$9:$9,"&gt;="&amp;EX$9,$9:$9,"&lt;="&amp;EX$9-1+SUMIFS(conditions!57:57,conditions!$8:$8,"&lt;="&amp;EX$9,conditions!$9:$9,"&gt;="&amp;EX$9))+IF(EX$9-1+SUMIFS(conditions!57:57,conditions!$8:$8,"&lt;="&amp;EX$9,conditions!$9:$9,"&gt;="&amp;EX$9)&gt;EOMONTH($U$9,11),(1+conditions!$U$34)*SUMIFS(37:37,$9:$9,"&gt;="&amp;$U$9,$9:$9,"&lt;="&amp;$U$9+EX$9-1+SUMIFS(conditions!57:57,conditions!$8:$8,"&lt;="&amp;EX$9,conditions!$9:$9,"&gt;="&amp;EX$9)-EOMONTH($U$9,11)),0))</f>
        <v>700.73443439999994</v>
      </c>
      <c r="EY46" s="37">
        <f>IF(EY$9="",0,SUMIFS(37:37,$9:$9,"&gt;="&amp;EY$9,$9:$9,"&lt;="&amp;EY$9-1+SUMIFS(conditions!57:57,conditions!$8:$8,"&lt;="&amp;EY$9,conditions!$9:$9,"&gt;="&amp;EY$9))+IF(EY$9-1+SUMIFS(conditions!57:57,conditions!$8:$8,"&lt;="&amp;EY$9,conditions!$9:$9,"&gt;="&amp;EY$9)&gt;EOMONTH($U$9,11),(1+conditions!$U$34)*SUMIFS(37:37,$9:$9,"&gt;="&amp;$U$9,$9:$9,"&lt;="&amp;$U$9+EY$9-1+SUMIFS(conditions!57:57,conditions!$8:$8,"&lt;="&amp;EY$9,conditions!$9:$9,"&gt;="&amp;EY$9)-EOMONTH($U$9,11)),0))</f>
        <v>690.75523439999995</v>
      </c>
      <c r="EZ46" s="37">
        <f>IF(EZ$9="",0,SUMIFS(37:37,$9:$9,"&gt;="&amp;EZ$9,$9:$9,"&lt;="&amp;EZ$9-1+SUMIFS(conditions!57:57,conditions!$8:$8,"&lt;="&amp;EZ$9,conditions!$9:$9,"&gt;="&amp;EZ$9))+IF(EZ$9-1+SUMIFS(conditions!57:57,conditions!$8:$8,"&lt;="&amp;EZ$9,conditions!$9:$9,"&gt;="&amp;EZ$9)&gt;EOMONTH($U$9,11),(1+conditions!$U$34)*SUMIFS(37:37,$9:$9,"&gt;="&amp;$U$9,$9:$9,"&lt;="&amp;$U$9+EZ$9-1+SUMIFS(conditions!57:57,conditions!$8:$8,"&lt;="&amp;EZ$9,conditions!$9:$9,"&gt;="&amp;EZ$9)-EOMONTH($U$9,11)),0))</f>
        <v>691.46026487999995</v>
      </c>
      <c r="FA46" s="37">
        <f>IF(FA$9="",0,SUMIFS(37:37,$9:$9,"&gt;="&amp;FA$9,$9:$9,"&lt;="&amp;FA$9-1+SUMIFS(conditions!57:57,conditions!$8:$8,"&lt;="&amp;FA$9,conditions!$9:$9,"&gt;="&amp;FA$9))+IF(FA$9-1+SUMIFS(conditions!57:57,conditions!$8:$8,"&lt;="&amp;FA$9,conditions!$9:$9,"&gt;="&amp;FA$9)&gt;EOMONTH($U$9,11),(1+conditions!$U$34)*SUMIFS(37:37,$9:$9,"&gt;="&amp;$U$9,$9:$9,"&lt;="&amp;$U$9+FA$9-1+SUMIFS(conditions!57:57,conditions!$8:$8,"&lt;="&amp;FA$9,conditions!$9:$9,"&gt;="&amp;FA$9)-EOMONTH($U$9,11)),0))</f>
        <v>692.16529535999996</v>
      </c>
      <c r="FB46" s="37">
        <f>IF(FB$9="",0,SUMIFS(37:37,$9:$9,"&gt;="&amp;FB$9,$9:$9,"&lt;="&amp;FB$9-1+SUMIFS(conditions!57:57,conditions!$8:$8,"&lt;="&amp;FB$9,conditions!$9:$9,"&gt;="&amp;FB$9))+IF(FB$9-1+SUMIFS(conditions!57:57,conditions!$8:$8,"&lt;="&amp;FB$9,conditions!$9:$9,"&gt;="&amp;FB$9)&gt;EOMONTH($U$9,11),(1+conditions!$U$34)*SUMIFS(37:37,$9:$9,"&gt;="&amp;$U$9,$9:$9,"&lt;="&amp;$U$9+FB$9-1+SUMIFS(conditions!57:57,conditions!$8:$8,"&lt;="&amp;FB$9,conditions!$9:$9,"&gt;="&amp;FB$9)-EOMONTH($U$9,11)),0))</f>
        <v>692.87032583999996</v>
      </c>
      <c r="FC46" s="37">
        <f>IF(FC$9="",0,SUMIFS(37:37,$9:$9,"&gt;="&amp;FC$9,$9:$9,"&lt;="&amp;FC$9-1+SUMIFS(conditions!57:57,conditions!$8:$8,"&lt;="&amp;FC$9,conditions!$9:$9,"&gt;="&amp;FC$9))+IF(FC$9-1+SUMIFS(conditions!57:57,conditions!$8:$8,"&lt;="&amp;FC$9,conditions!$9:$9,"&gt;="&amp;FC$9)&gt;EOMONTH($U$9,11),(1+conditions!$U$34)*SUMIFS(37:37,$9:$9,"&gt;="&amp;$U$9,$9:$9,"&lt;="&amp;$U$9+FC$9-1+SUMIFS(conditions!57:57,conditions!$8:$8,"&lt;="&amp;FC$9,conditions!$9:$9,"&gt;="&amp;FC$9)-EOMONTH($U$9,11)),0))</f>
        <v>693.57535631999997</v>
      </c>
      <c r="FD46" s="37">
        <f>IF(FD$9="",0,SUMIFS(37:37,$9:$9,"&gt;="&amp;FD$9,$9:$9,"&lt;="&amp;FD$9-1+SUMIFS(conditions!57:57,conditions!$8:$8,"&lt;="&amp;FD$9,conditions!$9:$9,"&gt;="&amp;FD$9))+IF(FD$9-1+SUMIFS(conditions!57:57,conditions!$8:$8,"&lt;="&amp;FD$9,conditions!$9:$9,"&gt;="&amp;FD$9)&gt;EOMONTH($U$9,11),(1+conditions!$U$34)*SUMIFS(37:37,$9:$9,"&gt;="&amp;$U$9,$9:$9,"&lt;="&amp;$U$9+FD$9-1+SUMIFS(conditions!57:57,conditions!$8:$8,"&lt;="&amp;FD$9,conditions!$9:$9,"&gt;="&amp;FD$9)-EOMONTH($U$9,11)),0))</f>
        <v>704.25958679999997</v>
      </c>
      <c r="FE46" s="37">
        <f>IF(FE$9="",0,SUMIFS(37:37,$9:$9,"&gt;="&amp;FE$9,$9:$9,"&lt;="&amp;FE$9-1+SUMIFS(conditions!57:57,conditions!$8:$8,"&lt;="&amp;FE$9,conditions!$9:$9,"&gt;="&amp;FE$9))+IF(FE$9-1+SUMIFS(conditions!57:57,conditions!$8:$8,"&lt;="&amp;FE$9,conditions!$9:$9,"&gt;="&amp;FE$9)&gt;EOMONTH($U$9,11),(1+conditions!$U$34)*SUMIFS(37:37,$9:$9,"&gt;="&amp;$U$9,$9:$9,"&lt;="&amp;$U$9+FE$9-1+SUMIFS(conditions!57:57,conditions!$8:$8,"&lt;="&amp;FE$9,conditions!$9:$9,"&gt;="&amp;FE$9)-EOMONTH($U$9,11)),0))</f>
        <v>704.25958679999997</v>
      </c>
      <c r="FF46" s="37">
        <f>IF(FF$9="",0,SUMIFS(37:37,$9:$9,"&gt;="&amp;FF$9,$9:$9,"&lt;="&amp;FF$9-1+SUMIFS(conditions!57:57,conditions!$8:$8,"&lt;="&amp;FF$9,conditions!$9:$9,"&gt;="&amp;FF$9))+IF(FF$9-1+SUMIFS(conditions!57:57,conditions!$8:$8,"&lt;="&amp;FF$9,conditions!$9:$9,"&gt;="&amp;FF$9)&gt;EOMONTH($U$9,11),(1+conditions!$U$34)*SUMIFS(37:37,$9:$9,"&gt;="&amp;$U$9,$9:$9,"&lt;="&amp;$U$9+FF$9-1+SUMIFS(conditions!57:57,conditions!$8:$8,"&lt;="&amp;FF$9,conditions!$9:$9,"&gt;="&amp;FF$9)-EOMONTH($U$9,11)),0))</f>
        <v>694.28038679999997</v>
      </c>
      <c r="FG46" s="37">
        <f>IF(FG$9="",0,SUMIFS(37:37,$9:$9,"&gt;="&amp;FG$9,$9:$9,"&lt;="&amp;FG$9-1+SUMIFS(conditions!57:57,conditions!$8:$8,"&lt;="&amp;FG$9,conditions!$9:$9,"&gt;="&amp;FG$9))+IF(FG$9-1+SUMIFS(conditions!57:57,conditions!$8:$8,"&lt;="&amp;FG$9,conditions!$9:$9,"&gt;="&amp;FG$9)&gt;EOMONTH($U$9,11),(1+conditions!$U$34)*SUMIFS(37:37,$9:$9,"&gt;="&amp;$U$9,$9:$9,"&lt;="&amp;$U$9+FG$9-1+SUMIFS(conditions!57:57,conditions!$8:$8,"&lt;="&amp;FG$9,conditions!$9:$9,"&gt;="&amp;FG$9)-EOMONTH($U$9,11)),0))</f>
        <v>694.98541727999998</v>
      </c>
      <c r="FH46" s="37">
        <f>IF(FH$9="",0,SUMIFS(37:37,$9:$9,"&gt;="&amp;FH$9,$9:$9,"&lt;="&amp;FH$9-1+SUMIFS(conditions!57:57,conditions!$8:$8,"&lt;="&amp;FH$9,conditions!$9:$9,"&gt;="&amp;FH$9))+IF(FH$9-1+SUMIFS(conditions!57:57,conditions!$8:$8,"&lt;="&amp;FH$9,conditions!$9:$9,"&gt;="&amp;FH$9)&gt;EOMONTH($U$9,11),(1+conditions!$U$34)*SUMIFS(37:37,$9:$9,"&gt;="&amp;$U$9,$9:$9,"&lt;="&amp;$U$9+FH$9-1+SUMIFS(conditions!57:57,conditions!$8:$8,"&lt;="&amp;FH$9,conditions!$9:$9,"&gt;="&amp;FH$9)-EOMONTH($U$9,11)),0))</f>
        <v>695.69044775999998</v>
      </c>
      <c r="FI46" s="37">
        <f>IF(FI$9="",0,SUMIFS(37:37,$9:$9,"&gt;="&amp;FI$9,$9:$9,"&lt;="&amp;FI$9-1+SUMIFS(conditions!57:57,conditions!$8:$8,"&lt;="&amp;FI$9,conditions!$9:$9,"&gt;="&amp;FI$9))+IF(FI$9-1+SUMIFS(conditions!57:57,conditions!$8:$8,"&lt;="&amp;FI$9,conditions!$9:$9,"&gt;="&amp;FI$9)&gt;EOMONTH($U$9,11),(1+conditions!$U$34)*SUMIFS(37:37,$9:$9,"&gt;="&amp;$U$9,$9:$9,"&lt;="&amp;$U$9+FI$9-1+SUMIFS(conditions!57:57,conditions!$8:$8,"&lt;="&amp;FI$9,conditions!$9:$9,"&gt;="&amp;FI$9)-EOMONTH($U$9,11)),0))</f>
        <v>696.39547823999987</v>
      </c>
      <c r="FJ46" s="37">
        <f>IF(FJ$9="",0,SUMIFS(37:37,$9:$9,"&gt;="&amp;FJ$9,$9:$9,"&lt;="&amp;FJ$9-1+SUMIFS(conditions!57:57,conditions!$8:$8,"&lt;="&amp;FJ$9,conditions!$9:$9,"&gt;="&amp;FJ$9))+IF(FJ$9-1+SUMIFS(conditions!57:57,conditions!$8:$8,"&lt;="&amp;FJ$9,conditions!$9:$9,"&gt;="&amp;FJ$9)&gt;EOMONTH($U$9,11),(1+conditions!$U$34)*SUMIFS(37:37,$9:$9,"&gt;="&amp;$U$9,$9:$9,"&lt;="&amp;$U$9+FJ$9-1+SUMIFS(conditions!57:57,conditions!$8:$8,"&lt;="&amp;FJ$9,conditions!$9:$9,"&gt;="&amp;FJ$9)-EOMONTH($U$9,11)),0))</f>
        <v>697.10050871999988</v>
      </c>
      <c r="FK46" s="37">
        <f>IF(FK$9="",0,SUMIFS(37:37,$9:$9,"&gt;="&amp;FK$9,$9:$9,"&lt;="&amp;FK$9-1+SUMIFS(conditions!57:57,conditions!$8:$8,"&lt;="&amp;FK$9,conditions!$9:$9,"&gt;="&amp;FK$9))+IF(FK$9-1+SUMIFS(conditions!57:57,conditions!$8:$8,"&lt;="&amp;FK$9,conditions!$9:$9,"&gt;="&amp;FK$9)&gt;EOMONTH($U$9,11),(1+conditions!$U$34)*SUMIFS(37:37,$9:$9,"&gt;="&amp;$U$9,$9:$9,"&lt;="&amp;$U$9+FK$9-1+SUMIFS(conditions!57:57,conditions!$8:$8,"&lt;="&amp;FK$9,conditions!$9:$9,"&gt;="&amp;FK$9)-EOMONTH($U$9,11)),0))</f>
        <v>707.78473919999988</v>
      </c>
      <c r="FL46" s="37">
        <f>IF(FL$9="",0,SUMIFS(37:37,$9:$9,"&gt;="&amp;FL$9,$9:$9,"&lt;="&amp;FL$9-1+SUMIFS(conditions!57:57,conditions!$8:$8,"&lt;="&amp;FL$9,conditions!$9:$9,"&gt;="&amp;FL$9))+IF(FL$9-1+SUMIFS(conditions!57:57,conditions!$8:$8,"&lt;="&amp;FL$9,conditions!$9:$9,"&gt;="&amp;FL$9)&gt;EOMONTH($U$9,11),(1+conditions!$U$34)*SUMIFS(37:37,$9:$9,"&gt;="&amp;$U$9,$9:$9,"&lt;="&amp;$U$9+FL$9-1+SUMIFS(conditions!57:57,conditions!$8:$8,"&lt;="&amp;FL$9,conditions!$9:$9,"&gt;="&amp;FL$9)-EOMONTH($U$9,11)),0))</f>
        <v>707.78473919999988</v>
      </c>
      <c r="FM46" s="37">
        <f>IF(FM$9="",0,SUMIFS(37:37,$9:$9,"&gt;="&amp;FM$9,$9:$9,"&lt;="&amp;FM$9-1+SUMIFS(conditions!57:57,conditions!$8:$8,"&lt;="&amp;FM$9,conditions!$9:$9,"&gt;="&amp;FM$9))+IF(FM$9-1+SUMIFS(conditions!57:57,conditions!$8:$8,"&lt;="&amp;FM$9,conditions!$9:$9,"&gt;="&amp;FM$9)&gt;EOMONTH($U$9,11),(1+conditions!$U$34)*SUMIFS(37:37,$9:$9,"&gt;="&amp;$U$9,$9:$9,"&lt;="&amp;$U$9+FM$9-1+SUMIFS(conditions!57:57,conditions!$8:$8,"&lt;="&amp;FM$9,conditions!$9:$9,"&gt;="&amp;FM$9)-EOMONTH($U$9,11)),0))</f>
        <v>697.80553919999988</v>
      </c>
      <c r="FN46" s="37">
        <f>IF(FN$9="",0,SUMIFS(37:37,$9:$9,"&gt;="&amp;FN$9,$9:$9,"&lt;="&amp;FN$9-1+SUMIFS(conditions!57:57,conditions!$8:$8,"&lt;="&amp;FN$9,conditions!$9:$9,"&gt;="&amp;FN$9))+IF(FN$9-1+SUMIFS(conditions!57:57,conditions!$8:$8,"&lt;="&amp;FN$9,conditions!$9:$9,"&gt;="&amp;FN$9)&gt;EOMONTH($U$9,11),(1+conditions!$U$34)*SUMIFS(37:37,$9:$9,"&gt;="&amp;$U$9,$9:$9,"&lt;="&amp;$U$9+FN$9-1+SUMIFS(conditions!57:57,conditions!$8:$8,"&lt;="&amp;FN$9,conditions!$9:$9,"&gt;="&amp;FN$9)-EOMONTH($U$9,11)),0))</f>
        <v>698.51056967999989</v>
      </c>
      <c r="FO46" s="37">
        <f>IF(FO$9="",0,SUMIFS(37:37,$9:$9,"&gt;="&amp;FO$9,$9:$9,"&lt;="&amp;FO$9-1+SUMIFS(conditions!57:57,conditions!$8:$8,"&lt;="&amp;FO$9,conditions!$9:$9,"&gt;="&amp;FO$9))+IF(FO$9-1+SUMIFS(conditions!57:57,conditions!$8:$8,"&lt;="&amp;FO$9,conditions!$9:$9,"&gt;="&amp;FO$9)&gt;EOMONTH($U$9,11),(1+conditions!$U$34)*SUMIFS(37:37,$9:$9,"&gt;="&amp;$U$9,$9:$9,"&lt;="&amp;$U$9+FO$9-1+SUMIFS(conditions!57:57,conditions!$8:$8,"&lt;="&amp;FO$9,conditions!$9:$9,"&gt;="&amp;FO$9)-EOMONTH($U$9,11)),0))</f>
        <v>699.21560015999989</v>
      </c>
      <c r="FP46" s="37">
        <f>IF(FP$9="",0,SUMIFS(37:37,$9:$9,"&gt;="&amp;FP$9,$9:$9,"&lt;="&amp;FP$9-1+SUMIFS(conditions!57:57,conditions!$8:$8,"&lt;="&amp;FP$9,conditions!$9:$9,"&gt;="&amp;FP$9))+IF(FP$9-1+SUMIFS(conditions!57:57,conditions!$8:$8,"&lt;="&amp;FP$9,conditions!$9:$9,"&gt;="&amp;FP$9)&gt;EOMONTH($U$9,11),(1+conditions!$U$34)*SUMIFS(37:37,$9:$9,"&gt;="&amp;$U$9,$9:$9,"&lt;="&amp;$U$9+FP$9-1+SUMIFS(conditions!57:57,conditions!$8:$8,"&lt;="&amp;FP$9,conditions!$9:$9,"&gt;="&amp;FP$9)-EOMONTH($U$9,11)),0))</f>
        <v>699.9206306399999</v>
      </c>
      <c r="FQ46" s="37">
        <f>IF(FQ$9="",0,SUMIFS(37:37,$9:$9,"&gt;="&amp;FQ$9,$9:$9,"&lt;="&amp;FQ$9-1+SUMIFS(conditions!57:57,conditions!$8:$8,"&lt;="&amp;FQ$9,conditions!$9:$9,"&gt;="&amp;FQ$9))+IF(FQ$9-1+SUMIFS(conditions!57:57,conditions!$8:$8,"&lt;="&amp;FQ$9,conditions!$9:$9,"&gt;="&amp;FQ$9)&gt;EOMONTH($U$9,11),(1+conditions!$U$34)*SUMIFS(37:37,$9:$9,"&gt;="&amp;$U$9,$9:$9,"&lt;="&amp;$U$9+FQ$9-1+SUMIFS(conditions!57:57,conditions!$8:$8,"&lt;="&amp;FQ$9,conditions!$9:$9,"&gt;="&amp;FQ$9)-EOMONTH($U$9,11)),0))</f>
        <v>700.6256611199999</v>
      </c>
      <c r="FR46" s="37">
        <f>IF(FR$9="",0,SUMIFS(37:37,$9:$9,"&gt;="&amp;FR$9,$9:$9,"&lt;="&amp;FR$9-1+SUMIFS(conditions!57:57,conditions!$8:$8,"&lt;="&amp;FR$9,conditions!$9:$9,"&gt;="&amp;FR$9))+IF(FR$9-1+SUMIFS(conditions!57:57,conditions!$8:$8,"&lt;="&amp;FR$9,conditions!$9:$9,"&gt;="&amp;FR$9)&gt;EOMONTH($U$9,11),(1+conditions!$U$34)*SUMIFS(37:37,$9:$9,"&gt;="&amp;$U$9,$9:$9,"&lt;="&amp;$U$9+FR$9-1+SUMIFS(conditions!57:57,conditions!$8:$8,"&lt;="&amp;FR$9,conditions!$9:$9,"&gt;="&amp;FR$9)-EOMONTH($U$9,11)),0))</f>
        <v>711.3098915999999</v>
      </c>
      <c r="FS46" s="37">
        <f>IF(FS$9="",0,SUMIFS(37:37,$9:$9,"&gt;="&amp;FS$9,$9:$9,"&lt;="&amp;FS$9-1+SUMIFS(conditions!57:57,conditions!$8:$8,"&lt;="&amp;FS$9,conditions!$9:$9,"&gt;="&amp;FS$9))+IF(FS$9-1+SUMIFS(conditions!57:57,conditions!$8:$8,"&lt;="&amp;FS$9,conditions!$9:$9,"&gt;="&amp;FS$9)&gt;EOMONTH($U$9,11),(1+conditions!$U$34)*SUMIFS(37:37,$9:$9,"&gt;="&amp;$U$9,$9:$9,"&lt;="&amp;$U$9+FS$9-1+SUMIFS(conditions!57:57,conditions!$8:$8,"&lt;="&amp;FS$9,conditions!$9:$9,"&gt;="&amp;FS$9)-EOMONTH($U$9,11)),0))</f>
        <v>711.3098915999999</v>
      </c>
      <c r="FT46" s="37">
        <f>IF(FT$9="",0,SUMIFS(37:37,$9:$9,"&gt;="&amp;FT$9,$9:$9,"&lt;="&amp;FT$9-1+SUMIFS(conditions!57:57,conditions!$8:$8,"&lt;="&amp;FT$9,conditions!$9:$9,"&gt;="&amp;FT$9))+IF(FT$9-1+SUMIFS(conditions!57:57,conditions!$8:$8,"&lt;="&amp;FT$9,conditions!$9:$9,"&gt;="&amp;FT$9)&gt;EOMONTH($U$9,11),(1+conditions!$U$34)*SUMIFS(37:37,$9:$9,"&gt;="&amp;$U$9,$9:$9,"&lt;="&amp;$U$9+FT$9-1+SUMIFS(conditions!57:57,conditions!$8:$8,"&lt;="&amp;FT$9,conditions!$9:$9,"&gt;="&amp;FT$9)-EOMONTH($U$9,11)),0))</f>
        <v>700.8317315999999</v>
      </c>
      <c r="FU46" s="37">
        <f>IF(FU$9="",0,SUMIFS(37:37,$9:$9,"&gt;="&amp;FU$9,$9:$9,"&lt;="&amp;FU$9-1+SUMIFS(conditions!57:57,conditions!$8:$8,"&lt;="&amp;FU$9,conditions!$9:$9,"&gt;="&amp;FU$9))+IF(FU$9-1+SUMIFS(conditions!57:57,conditions!$8:$8,"&lt;="&amp;FU$9,conditions!$9:$9,"&gt;="&amp;FU$9)&gt;EOMONTH($U$9,11),(1+conditions!$U$34)*SUMIFS(37:37,$9:$9,"&gt;="&amp;$U$9,$9:$9,"&lt;="&amp;$U$9+FU$9-1+SUMIFS(conditions!57:57,conditions!$8:$8,"&lt;="&amp;FU$9,conditions!$9:$9,"&gt;="&amp;FU$9)-EOMONTH($U$9,11)),0))</f>
        <v>701.35832899439993</v>
      </c>
      <c r="FV46" s="37">
        <f>IF(FV$9="",0,SUMIFS(37:37,$9:$9,"&gt;="&amp;FV$9,$9:$9,"&lt;="&amp;FV$9-1+SUMIFS(conditions!57:57,conditions!$8:$8,"&lt;="&amp;FV$9,conditions!$9:$9,"&gt;="&amp;FV$9))+IF(FV$9-1+SUMIFS(conditions!57:57,conditions!$8:$8,"&lt;="&amp;FV$9,conditions!$9:$9,"&gt;="&amp;FV$9)&gt;EOMONTH($U$9,11),(1+conditions!$U$34)*SUMIFS(37:37,$9:$9,"&gt;="&amp;$U$9,$9:$9,"&lt;="&amp;$U$9+FV$9-1+SUMIFS(conditions!57:57,conditions!$8:$8,"&lt;="&amp;FV$9,conditions!$9:$9,"&gt;="&amp;FV$9)-EOMONTH($U$9,11)),0))</f>
        <v>701.88492638879995</v>
      </c>
      <c r="FW46" s="37">
        <f>IF(FW$9="",0,SUMIFS(37:37,$9:$9,"&gt;="&amp;FW$9,$9:$9,"&lt;="&amp;FW$9-1+SUMIFS(conditions!57:57,conditions!$8:$8,"&lt;="&amp;FW$9,conditions!$9:$9,"&gt;="&amp;FW$9))+IF(FW$9-1+SUMIFS(conditions!57:57,conditions!$8:$8,"&lt;="&amp;FW$9,conditions!$9:$9,"&gt;="&amp;FW$9)&gt;EOMONTH($U$9,11),(1+conditions!$U$34)*SUMIFS(37:37,$9:$9,"&gt;="&amp;$U$9,$9:$9,"&lt;="&amp;$U$9+FW$9-1+SUMIFS(conditions!57:57,conditions!$8:$8,"&lt;="&amp;FW$9,conditions!$9:$9,"&gt;="&amp;FW$9)-EOMONTH($U$9,11)),0))</f>
        <v>702.41152378319998</v>
      </c>
      <c r="FX46" s="37">
        <f>IF(FX$9="",0,SUMIFS(37:37,$9:$9,"&gt;="&amp;FX$9,$9:$9,"&lt;="&amp;FX$9-1+SUMIFS(conditions!57:57,conditions!$8:$8,"&lt;="&amp;FX$9,conditions!$9:$9,"&gt;="&amp;FX$9))+IF(FX$9-1+SUMIFS(conditions!57:57,conditions!$8:$8,"&lt;="&amp;FX$9,conditions!$9:$9,"&gt;="&amp;FX$9)&gt;EOMONTH($U$9,11),(1+conditions!$U$34)*SUMIFS(37:37,$9:$9,"&gt;="&amp;$U$9,$9:$9,"&lt;="&amp;$U$9+FX$9-1+SUMIFS(conditions!57:57,conditions!$8:$8,"&lt;="&amp;FX$9,conditions!$9:$9,"&gt;="&amp;FX$9)-EOMONTH($U$9,11)),0))</f>
        <v>702.93812117760001</v>
      </c>
      <c r="FY46" s="37">
        <f>IF(FY$9="",0,SUMIFS(37:37,$9:$9,"&gt;="&amp;FY$9,$9:$9,"&lt;="&amp;FY$9-1+SUMIFS(conditions!57:57,conditions!$8:$8,"&lt;="&amp;FY$9,conditions!$9:$9,"&gt;="&amp;FY$9))+IF(FY$9-1+SUMIFS(conditions!57:57,conditions!$8:$8,"&lt;="&amp;FY$9,conditions!$9:$9,"&gt;="&amp;FY$9)&gt;EOMONTH($U$9,11),(1+conditions!$U$34)*SUMIFS(37:37,$9:$9,"&gt;="&amp;$U$9,$9:$9,"&lt;="&amp;$U$9+FY$9-1+SUMIFS(conditions!57:57,conditions!$8:$8,"&lt;="&amp;FY$9,conditions!$9:$9,"&gt;="&amp;FY$9)-EOMONTH($U$9,11)),0))</f>
        <v>713.94287857200004</v>
      </c>
      <c r="FZ46" s="37">
        <f>IF(FZ$9="",0,SUMIFS(37:37,$9:$9,"&gt;="&amp;FZ$9,$9:$9,"&lt;="&amp;FZ$9-1+SUMIFS(conditions!57:57,conditions!$8:$8,"&lt;="&amp;FZ$9,conditions!$9:$9,"&gt;="&amp;FZ$9))+IF(FZ$9-1+SUMIFS(conditions!57:57,conditions!$8:$8,"&lt;="&amp;FZ$9,conditions!$9:$9,"&gt;="&amp;FZ$9)&gt;EOMONTH($U$9,11),(1+conditions!$U$34)*SUMIFS(37:37,$9:$9,"&gt;="&amp;$U$9,$9:$9,"&lt;="&amp;$U$9+FZ$9-1+SUMIFS(conditions!57:57,conditions!$8:$8,"&lt;="&amp;FZ$9,conditions!$9:$9,"&gt;="&amp;FZ$9)-EOMONTH($U$9,11)),0))</f>
        <v>713.94287857200004</v>
      </c>
      <c r="GA46" s="37">
        <f>IF(GA$9="",0,SUMIFS(37:37,$9:$9,"&gt;="&amp;GA$9,$9:$9,"&lt;="&amp;GA$9-1+SUMIFS(conditions!57:57,conditions!$8:$8,"&lt;="&amp;GA$9,conditions!$9:$9,"&gt;="&amp;GA$9))+IF(GA$9-1+SUMIFS(conditions!57:57,conditions!$8:$8,"&lt;="&amp;GA$9,conditions!$9:$9,"&gt;="&amp;GA$9)&gt;EOMONTH($U$9,11),(1+conditions!$U$34)*SUMIFS(37:37,$9:$9,"&gt;="&amp;$U$9,$9:$9,"&lt;="&amp;$U$9+GA$9-1+SUMIFS(conditions!57:57,conditions!$8:$8,"&lt;="&amp;GA$9,conditions!$9:$9,"&gt;="&amp;GA$9)-EOMONTH($U$9,11)),0))</f>
        <v>703.46471857200004</v>
      </c>
      <c r="GB46" s="37">
        <f>IF(GB$9="",0,SUMIFS(37:37,$9:$9,"&gt;="&amp;GB$9,$9:$9,"&lt;="&amp;GB$9-1+SUMIFS(conditions!57:57,conditions!$8:$8,"&lt;="&amp;GB$9,conditions!$9:$9,"&gt;="&amp;GB$9))+IF(GB$9-1+SUMIFS(conditions!57:57,conditions!$8:$8,"&lt;="&amp;GB$9,conditions!$9:$9,"&gt;="&amp;GB$9)&gt;EOMONTH($U$9,11),(1+conditions!$U$34)*SUMIFS(37:37,$9:$9,"&gt;="&amp;$U$9,$9:$9,"&lt;="&amp;$U$9+GB$9-1+SUMIFS(conditions!57:57,conditions!$8:$8,"&lt;="&amp;GB$9,conditions!$9:$9,"&gt;="&amp;GB$9)-EOMONTH($U$9,11)),0))</f>
        <v>703.99131596640007</v>
      </c>
      <c r="GC46" s="37">
        <f>IF(GC$9="",0,SUMIFS(37:37,$9:$9,"&gt;="&amp;GC$9,$9:$9,"&lt;="&amp;GC$9-1+SUMIFS(conditions!57:57,conditions!$8:$8,"&lt;="&amp;GC$9,conditions!$9:$9,"&gt;="&amp;GC$9))+IF(GC$9-1+SUMIFS(conditions!57:57,conditions!$8:$8,"&lt;="&amp;GC$9,conditions!$9:$9,"&gt;="&amp;GC$9)&gt;EOMONTH($U$9,11),(1+conditions!$U$34)*SUMIFS(37:37,$9:$9,"&gt;="&amp;$U$9,$9:$9,"&lt;="&amp;$U$9+GC$9-1+SUMIFS(conditions!57:57,conditions!$8:$8,"&lt;="&amp;GC$9,conditions!$9:$9,"&gt;="&amp;GC$9)-EOMONTH($U$9,11)),0))</f>
        <v>704.51791336080009</v>
      </c>
      <c r="GD46" s="37">
        <f>IF(GD$9="",0,SUMIFS(37:37,$9:$9,"&gt;="&amp;GD$9,$9:$9,"&lt;="&amp;GD$9-1+SUMIFS(conditions!57:57,conditions!$8:$8,"&lt;="&amp;GD$9,conditions!$9:$9,"&gt;="&amp;GD$9))+IF(GD$9-1+SUMIFS(conditions!57:57,conditions!$8:$8,"&lt;="&amp;GD$9,conditions!$9:$9,"&gt;="&amp;GD$9)&gt;EOMONTH($U$9,11),(1+conditions!$U$34)*SUMIFS(37:37,$9:$9,"&gt;="&amp;$U$9,$9:$9,"&lt;="&amp;$U$9+GD$9-1+SUMIFS(conditions!57:57,conditions!$8:$8,"&lt;="&amp;GD$9,conditions!$9:$9,"&gt;="&amp;GD$9)-EOMONTH($U$9,11)),0))</f>
        <v>705.04451075520012</v>
      </c>
      <c r="GE46" s="37">
        <f>IF(GE$9="",0,SUMIFS(37:37,$9:$9,"&gt;="&amp;GE$9,$9:$9,"&lt;="&amp;GE$9-1+SUMIFS(conditions!57:57,conditions!$8:$8,"&lt;="&amp;GE$9,conditions!$9:$9,"&gt;="&amp;GE$9))+IF(GE$9-1+SUMIFS(conditions!57:57,conditions!$8:$8,"&lt;="&amp;GE$9,conditions!$9:$9,"&gt;="&amp;GE$9)&gt;EOMONTH($U$9,11),(1+conditions!$U$34)*SUMIFS(37:37,$9:$9,"&gt;="&amp;$U$9,$9:$9,"&lt;="&amp;$U$9+GE$9-1+SUMIFS(conditions!57:57,conditions!$8:$8,"&lt;="&amp;GE$9,conditions!$9:$9,"&gt;="&amp;GE$9)-EOMONTH($U$9,11)),0))</f>
        <v>705.57110814960015</v>
      </c>
      <c r="GF46" s="37">
        <f>IF(GF$9="",0,SUMIFS(37:37,$9:$9,"&gt;="&amp;GF$9,$9:$9,"&lt;="&amp;GF$9-1+SUMIFS(conditions!57:57,conditions!$8:$8,"&lt;="&amp;GF$9,conditions!$9:$9,"&gt;="&amp;GF$9))+IF(GF$9-1+SUMIFS(conditions!57:57,conditions!$8:$8,"&lt;="&amp;GF$9,conditions!$9:$9,"&gt;="&amp;GF$9)&gt;EOMONTH($U$9,11),(1+conditions!$U$34)*SUMIFS(37:37,$9:$9,"&gt;="&amp;$U$9,$9:$9,"&lt;="&amp;$U$9+GF$9-1+SUMIFS(conditions!57:57,conditions!$8:$8,"&lt;="&amp;GF$9,conditions!$9:$9,"&gt;="&amp;GF$9)-EOMONTH($U$9,11)),0))</f>
        <v>716.57586554400018</v>
      </c>
      <c r="GG46" s="37">
        <f>IF(GG$9="",0,SUMIFS(37:37,$9:$9,"&gt;="&amp;GG$9,$9:$9,"&lt;="&amp;GG$9-1+SUMIFS(conditions!57:57,conditions!$8:$8,"&lt;="&amp;GG$9,conditions!$9:$9,"&gt;="&amp;GG$9))+IF(GG$9-1+SUMIFS(conditions!57:57,conditions!$8:$8,"&lt;="&amp;GG$9,conditions!$9:$9,"&gt;="&amp;GG$9)&gt;EOMONTH($U$9,11),(1+conditions!$U$34)*SUMIFS(37:37,$9:$9,"&gt;="&amp;$U$9,$9:$9,"&lt;="&amp;$U$9+GG$9-1+SUMIFS(conditions!57:57,conditions!$8:$8,"&lt;="&amp;GG$9,conditions!$9:$9,"&gt;="&amp;GG$9)-EOMONTH($U$9,11)),0))</f>
        <v>716.57586554400018</v>
      </c>
      <c r="GH46" s="37">
        <f>IF(GH$9="",0,SUMIFS(37:37,$9:$9,"&gt;="&amp;GH$9,$9:$9,"&lt;="&amp;GH$9-1+SUMIFS(conditions!57:57,conditions!$8:$8,"&lt;="&amp;GH$9,conditions!$9:$9,"&gt;="&amp;GH$9))+IF(GH$9-1+SUMIFS(conditions!57:57,conditions!$8:$8,"&lt;="&amp;GH$9,conditions!$9:$9,"&gt;="&amp;GH$9)&gt;EOMONTH($U$9,11),(1+conditions!$U$34)*SUMIFS(37:37,$9:$9,"&gt;="&amp;$U$9,$9:$9,"&lt;="&amp;$U$9+GH$9-1+SUMIFS(conditions!57:57,conditions!$8:$8,"&lt;="&amp;GH$9,conditions!$9:$9,"&gt;="&amp;GH$9)-EOMONTH($U$9,11)),0))</f>
        <v>706.09770554400018</v>
      </c>
      <c r="GI46" s="37">
        <f>IF(GI$9="",0,SUMIFS(37:37,$9:$9,"&gt;="&amp;GI$9,$9:$9,"&lt;="&amp;GI$9-1+SUMIFS(conditions!57:57,conditions!$8:$8,"&lt;="&amp;GI$9,conditions!$9:$9,"&gt;="&amp;GI$9))+IF(GI$9-1+SUMIFS(conditions!57:57,conditions!$8:$8,"&lt;="&amp;GI$9,conditions!$9:$9,"&gt;="&amp;GI$9)&gt;EOMONTH($U$9,11),(1+conditions!$U$34)*SUMIFS(37:37,$9:$9,"&gt;="&amp;$U$9,$9:$9,"&lt;="&amp;$U$9+GI$9-1+SUMIFS(conditions!57:57,conditions!$8:$8,"&lt;="&amp;GI$9,conditions!$9:$9,"&gt;="&amp;GI$9)-EOMONTH($U$9,11)),0))</f>
        <v>706.62430293840021</v>
      </c>
      <c r="GJ46" s="37">
        <f>IF(GJ$9="",0,SUMIFS(37:37,$9:$9,"&gt;="&amp;GJ$9,$9:$9,"&lt;="&amp;GJ$9-1+SUMIFS(conditions!57:57,conditions!$8:$8,"&lt;="&amp;GJ$9,conditions!$9:$9,"&gt;="&amp;GJ$9))+IF(GJ$9-1+SUMIFS(conditions!57:57,conditions!$8:$8,"&lt;="&amp;GJ$9,conditions!$9:$9,"&gt;="&amp;GJ$9)&gt;EOMONTH($U$9,11),(1+conditions!$U$34)*SUMIFS(37:37,$9:$9,"&gt;="&amp;$U$9,$9:$9,"&lt;="&amp;$U$9+GJ$9-1+SUMIFS(conditions!57:57,conditions!$8:$8,"&lt;="&amp;GJ$9,conditions!$9:$9,"&gt;="&amp;GJ$9)-EOMONTH($U$9,11)),0))</f>
        <v>707.15090033280023</v>
      </c>
      <c r="GK46" s="37">
        <f>IF(GK$9="",0,SUMIFS(37:37,$9:$9,"&gt;="&amp;GK$9,$9:$9,"&lt;="&amp;GK$9-1+SUMIFS(conditions!57:57,conditions!$8:$8,"&lt;="&amp;GK$9,conditions!$9:$9,"&gt;="&amp;GK$9))+IF(GK$9-1+SUMIFS(conditions!57:57,conditions!$8:$8,"&lt;="&amp;GK$9,conditions!$9:$9,"&gt;="&amp;GK$9)&gt;EOMONTH($U$9,11),(1+conditions!$U$34)*SUMIFS(37:37,$9:$9,"&gt;="&amp;$U$9,$9:$9,"&lt;="&amp;$U$9+GK$9-1+SUMIFS(conditions!57:57,conditions!$8:$8,"&lt;="&amp;GK$9,conditions!$9:$9,"&gt;="&amp;GK$9)-EOMONTH($U$9,11)),0))</f>
        <v>707.67749772720026</v>
      </c>
      <c r="GL46" s="37">
        <f>IF(GL$9="",0,SUMIFS(37:37,$9:$9,"&gt;="&amp;GL$9,$9:$9,"&lt;="&amp;GL$9-1+SUMIFS(conditions!57:57,conditions!$8:$8,"&lt;="&amp;GL$9,conditions!$9:$9,"&gt;="&amp;GL$9))+IF(GL$9-1+SUMIFS(conditions!57:57,conditions!$8:$8,"&lt;="&amp;GL$9,conditions!$9:$9,"&gt;="&amp;GL$9)&gt;EOMONTH($U$9,11),(1+conditions!$U$34)*SUMIFS(37:37,$9:$9,"&gt;="&amp;$U$9,$9:$9,"&lt;="&amp;$U$9+GL$9-1+SUMIFS(conditions!57:57,conditions!$8:$8,"&lt;="&amp;GL$9,conditions!$9:$9,"&gt;="&amp;GL$9)-EOMONTH($U$9,11)),0))</f>
        <v>708.20409512160029</v>
      </c>
      <c r="GM46" s="37">
        <f>IF(GM$9="",0,SUMIFS(37:37,$9:$9,"&gt;="&amp;GM$9,$9:$9,"&lt;="&amp;GM$9-1+SUMIFS(conditions!57:57,conditions!$8:$8,"&lt;="&amp;GM$9,conditions!$9:$9,"&gt;="&amp;GM$9))+IF(GM$9-1+SUMIFS(conditions!57:57,conditions!$8:$8,"&lt;="&amp;GM$9,conditions!$9:$9,"&gt;="&amp;GM$9)&gt;EOMONTH($U$9,11),(1+conditions!$U$34)*SUMIFS(37:37,$9:$9,"&gt;="&amp;$U$9,$9:$9,"&lt;="&amp;$U$9+GM$9-1+SUMIFS(conditions!57:57,conditions!$8:$8,"&lt;="&amp;GM$9,conditions!$9:$9,"&gt;="&amp;GM$9)-EOMONTH($U$9,11)),0))</f>
        <v>719.20885251600032</v>
      </c>
      <c r="GN46" s="37">
        <f>IF(GN$9="",0,SUMIFS(37:37,$9:$9,"&gt;="&amp;GN$9,$9:$9,"&lt;="&amp;GN$9-1+SUMIFS(conditions!57:57,conditions!$8:$8,"&lt;="&amp;GN$9,conditions!$9:$9,"&gt;="&amp;GN$9))+IF(GN$9-1+SUMIFS(conditions!57:57,conditions!$8:$8,"&lt;="&amp;GN$9,conditions!$9:$9,"&gt;="&amp;GN$9)&gt;EOMONTH($U$9,11),(1+conditions!$U$34)*SUMIFS(37:37,$9:$9,"&gt;="&amp;$U$9,$9:$9,"&lt;="&amp;$U$9+GN$9-1+SUMIFS(conditions!57:57,conditions!$8:$8,"&lt;="&amp;GN$9,conditions!$9:$9,"&gt;="&amp;GN$9)-EOMONTH($U$9,11)),0))</f>
        <v>719.20885251600032</v>
      </c>
      <c r="GO46" s="37">
        <f>IF(GO$9="",0,SUMIFS(37:37,$9:$9,"&gt;="&amp;GO$9,$9:$9,"&lt;="&amp;GO$9-1+SUMIFS(conditions!57:57,conditions!$8:$8,"&lt;="&amp;GO$9,conditions!$9:$9,"&gt;="&amp;GO$9))+IF(GO$9-1+SUMIFS(conditions!57:57,conditions!$8:$8,"&lt;="&amp;GO$9,conditions!$9:$9,"&gt;="&amp;GO$9)&gt;EOMONTH($U$9,11),(1+conditions!$U$34)*SUMIFS(37:37,$9:$9,"&gt;="&amp;$U$9,$9:$9,"&lt;="&amp;$U$9+GO$9-1+SUMIFS(conditions!57:57,conditions!$8:$8,"&lt;="&amp;GO$9,conditions!$9:$9,"&gt;="&amp;GO$9)-EOMONTH($U$9,11)),0))</f>
        <v>708.73069251600032</v>
      </c>
      <c r="GP46" s="37">
        <f>IF(GP$9="",0,SUMIFS(37:37,$9:$9,"&gt;="&amp;GP$9,$9:$9,"&lt;="&amp;GP$9-1+SUMIFS(conditions!57:57,conditions!$8:$8,"&lt;="&amp;GP$9,conditions!$9:$9,"&gt;="&amp;GP$9))+IF(GP$9-1+SUMIFS(conditions!57:57,conditions!$8:$8,"&lt;="&amp;GP$9,conditions!$9:$9,"&gt;="&amp;GP$9)&gt;EOMONTH($U$9,11),(1+conditions!$U$34)*SUMIFS(37:37,$9:$9,"&gt;="&amp;$U$9,$9:$9,"&lt;="&amp;$U$9+GP$9-1+SUMIFS(conditions!57:57,conditions!$8:$8,"&lt;="&amp;GP$9,conditions!$9:$9,"&gt;="&amp;GP$9)-EOMONTH($U$9,11)),0))</f>
        <v>709.25728991040035</v>
      </c>
      <c r="GQ46" s="37">
        <f>IF(GQ$9="",0,SUMIFS(37:37,$9:$9,"&gt;="&amp;GQ$9,$9:$9,"&lt;="&amp;GQ$9-1+SUMIFS(conditions!57:57,conditions!$8:$8,"&lt;="&amp;GQ$9,conditions!$9:$9,"&gt;="&amp;GQ$9))+IF(GQ$9-1+SUMIFS(conditions!57:57,conditions!$8:$8,"&lt;="&amp;GQ$9,conditions!$9:$9,"&gt;="&amp;GQ$9)&gt;EOMONTH($U$9,11),(1+conditions!$U$34)*SUMIFS(37:37,$9:$9,"&gt;="&amp;$U$9,$9:$9,"&lt;="&amp;$U$9+GQ$9-1+SUMIFS(conditions!57:57,conditions!$8:$8,"&lt;="&amp;GQ$9,conditions!$9:$9,"&gt;="&amp;GQ$9)-EOMONTH($U$9,11)),0))</f>
        <v>709.78388730480037</v>
      </c>
      <c r="GR46" s="37">
        <f>IF(GR$9="",0,SUMIFS(37:37,$9:$9,"&gt;="&amp;GR$9,$9:$9,"&lt;="&amp;GR$9-1+SUMIFS(conditions!57:57,conditions!$8:$8,"&lt;="&amp;GR$9,conditions!$9:$9,"&gt;="&amp;GR$9))+IF(GR$9-1+SUMIFS(conditions!57:57,conditions!$8:$8,"&lt;="&amp;GR$9,conditions!$9:$9,"&gt;="&amp;GR$9)&gt;EOMONTH($U$9,11),(1+conditions!$U$34)*SUMIFS(37:37,$9:$9,"&gt;="&amp;$U$9,$9:$9,"&lt;="&amp;$U$9+GR$9-1+SUMIFS(conditions!57:57,conditions!$8:$8,"&lt;="&amp;GR$9,conditions!$9:$9,"&gt;="&amp;GR$9)-EOMONTH($U$9,11)),0))</f>
        <v>710.3104846992004</v>
      </c>
      <c r="GS46" s="37">
        <f>IF(GS$9="",0,SUMIFS(37:37,$9:$9,"&gt;="&amp;GS$9,$9:$9,"&lt;="&amp;GS$9-1+SUMIFS(conditions!57:57,conditions!$8:$8,"&lt;="&amp;GS$9,conditions!$9:$9,"&gt;="&amp;GS$9))+IF(GS$9-1+SUMIFS(conditions!57:57,conditions!$8:$8,"&lt;="&amp;GS$9,conditions!$9:$9,"&gt;="&amp;GS$9)&gt;EOMONTH($U$9,11),(1+conditions!$U$34)*SUMIFS(37:37,$9:$9,"&gt;="&amp;$U$9,$9:$9,"&lt;="&amp;$U$9+GS$9-1+SUMIFS(conditions!57:57,conditions!$8:$8,"&lt;="&amp;GS$9,conditions!$9:$9,"&gt;="&amp;GS$9)-EOMONTH($U$9,11)),0))</f>
        <v>710.83708209360043</v>
      </c>
      <c r="GT46" s="37">
        <f>IF(GT$9="",0,SUMIFS(37:37,$9:$9,"&gt;="&amp;GT$9,$9:$9,"&lt;="&amp;GT$9-1+SUMIFS(conditions!57:57,conditions!$8:$8,"&lt;="&amp;GT$9,conditions!$9:$9,"&gt;="&amp;GT$9))+IF(GT$9-1+SUMIFS(conditions!57:57,conditions!$8:$8,"&lt;="&amp;GT$9,conditions!$9:$9,"&gt;="&amp;GT$9)&gt;EOMONTH($U$9,11),(1+conditions!$U$34)*SUMIFS(37:37,$9:$9,"&gt;="&amp;$U$9,$9:$9,"&lt;="&amp;$U$9+GT$9-1+SUMIFS(conditions!57:57,conditions!$8:$8,"&lt;="&amp;GT$9,conditions!$9:$9,"&gt;="&amp;GT$9)-EOMONTH($U$9,11)),0))</f>
        <v>721.84183948800046</v>
      </c>
      <c r="GU46" s="37">
        <f>IF(GU$9="",0,SUMIFS(37:37,$9:$9,"&gt;="&amp;GU$9,$9:$9,"&lt;="&amp;GU$9-1+SUMIFS(conditions!57:57,conditions!$8:$8,"&lt;="&amp;GU$9,conditions!$9:$9,"&gt;="&amp;GU$9))+IF(GU$9-1+SUMIFS(conditions!57:57,conditions!$8:$8,"&lt;="&amp;GU$9,conditions!$9:$9,"&gt;="&amp;GU$9)&gt;EOMONTH($U$9,11),(1+conditions!$U$34)*SUMIFS(37:37,$9:$9,"&gt;="&amp;$U$9,$9:$9,"&lt;="&amp;$U$9+GU$9-1+SUMIFS(conditions!57:57,conditions!$8:$8,"&lt;="&amp;GU$9,conditions!$9:$9,"&gt;="&amp;GU$9)-EOMONTH($U$9,11)),0))</f>
        <v>721.84183948800046</v>
      </c>
      <c r="GV46" s="37">
        <f>IF(GV$9="",0,SUMIFS(37:37,$9:$9,"&gt;="&amp;GV$9,$9:$9,"&lt;="&amp;GV$9-1+SUMIFS(conditions!57:57,conditions!$8:$8,"&lt;="&amp;GV$9,conditions!$9:$9,"&gt;="&amp;GV$9))+IF(GV$9-1+SUMIFS(conditions!57:57,conditions!$8:$8,"&lt;="&amp;GV$9,conditions!$9:$9,"&gt;="&amp;GV$9)&gt;EOMONTH($U$9,11),(1+conditions!$U$34)*SUMIFS(37:37,$9:$9,"&gt;="&amp;$U$9,$9:$9,"&lt;="&amp;$U$9+GV$9-1+SUMIFS(conditions!57:57,conditions!$8:$8,"&lt;="&amp;GV$9,conditions!$9:$9,"&gt;="&amp;GV$9)-EOMONTH($U$9,11)),0))</f>
        <v>711.36367948800034</v>
      </c>
      <c r="GW46" s="37">
        <f>IF(GW$9="",0,SUMIFS(37:37,$9:$9,"&gt;="&amp;GW$9,$9:$9,"&lt;="&amp;GW$9-1+SUMIFS(conditions!57:57,conditions!$8:$8,"&lt;="&amp;GW$9,conditions!$9:$9,"&gt;="&amp;GW$9))+IF(GW$9-1+SUMIFS(conditions!57:57,conditions!$8:$8,"&lt;="&amp;GW$9,conditions!$9:$9,"&gt;="&amp;GW$9)&gt;EOMONTH($U$9,11),(1+conditions!$U$34)*SUMIFS(37:37,$9:$9,"&gt;="&amp;$U$9,$9:$9,"&lt;="&amp;$U$9+GW$9-1+SUMIFS(conditions!57:57,conditions!$8:$8,"&lt;="&amp;GW$9,conditions!$9:$9,"&gt;="&amp;GW$9)-EOMONTH($U$9,11)),0))</f>
        <v>711.89027688240037</v>
      </c>
      <c r="GX46" s="37">
        <f>IF(GX$9="",0,SUMIFS(37:37,$9:$9,"&gt;="&amp;GX$9,$9:$9,"&lt;="&amp;GX$9-1+SUMIFS(conditions!57:57,conditions!$8:$8,"&lt;="&amp;GX$9,conditions!$9:$9,"&gt;="&amp;GX$9))+IF(GX$9-1+SUMIFS(conditions!57:57,conditions!$8:$8,"&lt;="&amp;GX$9,conditions!$9:$9,"&gt;="&amp;GX$9)&gt;EOMONTH($U$9,11),(1+conditions!$U$34)*SUMIFS(37:37,$9:$9,"&gt;="&amp;$U$9,$9:$9,"&lt;="&amp;$U$9+GX$9-1+SUMIFS(conditions!57:57,conditions!$8:$8,"&lt;="&amp;GX$9,conditions!$9:$9,"&gt;="&amp;GX$9)-EOMONTH($U$9,11)),0))</f>
        <v>711.28174027680041</v>
      </c>
      <c r="GY46" s="37">
        <f>IF(GY$9="",0,SUMIFS(37:37,$9:$9,"&gt;="&amp;GY$9,$9:$9,"&lt;="&amp;GY$9-1+SUMIFS(conditions!57:57,conditions!$8:$8,"&lt;="&amp;GY$9,conditions!$9:$9,"&gt;="&amp;GY$9))+IF(GY$9-1+SUMIFS(conditions!57:57,conditions!$8:$8,"&lt;="&amp;GY$9,conditions!$9:$9,"&gt;="&amp;GY$9)&gt;EOMONTH($U$9,11),(1+conditions!$U$34)*SUMIFS(37:37,$9:$9,"&gt;="&amp;$U$9,$9:$9,"&lt;="&amp;$U$9+GY$9-1+SUMIFS(conditions!57:57,conditions!$8:$8,"&lt;="&amp;GY$9,conditions!$9:$9,"&gt;="&amp;GY$9)-EOMONTH($U$9,11)),0))</f>
        <v>714.07943810280028</v>
      </c>
      <c r="GZ46" s="37">
        <f>IF(GZ$9="",0,SUMIFS(37:37,$9:$9,"&gt;="&amp;GZ$9,$9:$9,"&lt;="&amp;GZ$9-1+SUMIFS(conditions!57:57,conditions!$8:$8,"&lt;="&amp;GZ$9,conditions!$9:$9,"&gt;="&amp;GZ$9))+IF(GZ$9-1+SUMIFS(conditions!57:57,conditions!$8:$8,"&lt;="&amp;GZ$9,conditions!$9:$9,"&gt;="&amp;GZ$9)&gt;EOMONTH($U$9,11),(1+conditions!$U$34)*SUMIFS(37:37,$9:$9,"&gt;="&amp;$U$9,$9:$9,"&lt;="&amp;$U$9+GZ$9-1+SUMIFS(conditions!57:57,conditions!$8:$8,"&lt;="&amp;GZ$9,conditions!$9:$9,"&gt;="&amp;GZ$9)-EOMONTH($U$9,11)),0))</f>
        <v>716.87713592880016</v>
      </c>
      <c r="HA46" s="37">
        <f>IF(HA$9="",0,SUMIFS(37:37,$9:$9,"&gt;="&amp;HA$9,$9:$9,"&lt;="&amp;HA$9-1+SUMIFS(conditions!57:57,conditions!$8:$8,"&lt;="&amp;HA$9,conditions!$9:$9,"&gt;="&amp;HA$9))+IF(HA$9-1+SUMIFS(conditions!57:57,conditions!$8:$8,"&lt;="&amp;HA$9,conditions!$9:$9,"&gt;="&amp;HA$9)&gt;EOMONTH($U$9,11),(1+conditions!$U$34)*SUMIFS(37:37,$9:$9,"&gt;="&amp;$U$9,$9:$9,"&lt;="&amp;$U$9+HA$9-1+SUMIFS(conditions!57:57,conditions!$8:$8,"&lt;="&amp;HA$9,conditions!$9:$9,"&gt;="&amp;HA$9)-EOMONTH($U$9,11)),0))</f>
        <v>731.28812775480014</v>
      </c>
      <c r="HB46" s="37">
        <f>IF(HB$9="",0,SUMIFS(37:37,$9:$9,"&gt;="&amp;HB$9,$9:$9,"&lt;="&amp;HB$9-1+SUMIFS(conditions!57:57,conditions!$8:$8,"&lt;="&amp;HB$9,conditions!$9:$9,"&gt;="&amp;HB$9))+IF(HB$9-1+SUMIFS(conditions!57:57,conditions!$8:$8,"&lt;="&amp;HB$9,conditions!$9:$9,"&gt;="&amp;HB$9)&gt;EOMONTH($U$9,11),(1+conditions!$U$34)*SUMIFS(37:37,$9:$9,"&gt;="&amp;$U$9,$9:$9,"&lt;="&amp;$U$9+HB$9-1+SUMIFS(conditions!57:57,conditions!$8:$8,"&lt;="&amp;HB$9,conditions!$9:$9,"&gt;="&amp;HB$9)-EOMONTH($U$9,11)),0))</f>
        <v>731.28812775480014</v>
      </c>
      <c r="HC46" s="37">
        <f>IF(HC$9="",0,SUMIFS(37:37,$9:$9,"&gt;="&amp;HC$9,$9:$9,"&lt;="&amp;HC$9-1+SUMIFS(conditions!57:57,conditions!$8:$8,"&lt;="&amp;HC$9,conditions!$9:$9,"&gt;="&amp;HC$9))+IF(HC$9-1+SUMIFS(conditions!57:57,conditions!$8:$8,"&lt;="&amp;HC$9,conditions!$9:$9,"&gt;="&amp;HC$9)&gt;EOMONTH($U$9,11),(1+conditions!$U$34)*SUMIFS(37:37,$9:$9,"&gt;="&amp;$U$9,$9:$9,"&lt;="&amp;$U$9+HC$9-1+SUMIFS(conditions!57:57,conditions!$8:$8,"&lt;="&amp;HC$9,conditions!$9:$9,"&gt;="&amp;HC$9)-EOMONTH($U$9,11)),0))</f>
        <v>719.67483375480015</v>
      </c>
      <c r="HD46" s="37">
        <f>IF(HD$9="",0,SUMIFS(37:37,$9:$9,"&gt;="&amp;HD$9,$9:$9,"&lt;="&amp;HD$9-1+SUMIFS(conditions!57:57,conditions!$8:$8,"&lt;="&amp;HD$9,conditions!$9:$9,"&gt;="&amp;HD$9))+IF(HD$9-1+SUMIFS(conditions!57:57,conditions!$8:$8,"&lt;="&amp;HD$9,conditions!$9:$9,"&gt;="&amp;HD$9)&gt;EOMONTH($U$9,11),(1+conditions!$U$34)*SUMIFS(37:37,$9:$9,"&gt;="&amp;$U$9,$9:$9,"&lt;="&amp;$U$9+HD$9-1+SUMIFS(conditions!57:57,conditions!$8:$8,"&lt;="&amp;HD$9,conditions!$9:$9,"&gt;="&amp;HD$9)-EOMONTH($U$9,11)),0))</f>
        <v>722.47253158080002</v>
      </c>
      <c r="HE46" s="37">
        <f>IF(HE$9="",0,SUMIFS(37:37,$9:$9,"&gt;="&amp;HE$9,$9:$9,"&lt;="&amp;HE$9-1+SUMIFS(conditions!57:57,conditions!$8:$8,"&lt;="&amp;HE$9,conditions!$9:$9,"&gt;="&amp;HE$9))+IF(HE$9-1+SUMIFS(conditions!57:57,conditions!$8:$8,"&lt;="&amp;HE$9,conditions!$9:$9,"&gt;="&amp;HE$9)&gt;EOMONTH($U$9,11),(1+conditions!$U$34)*SUMIFS(37:37,$9:$9,"&gt;="&amp;$U$9,$9:$9,"&lt;="&amp;$U$9+HE$9-1+SUMIFS(conditions!57:57,conditions!$8:$8,"&lt;="&amp;HE$9,conditions!$9:$9,"&gt;="&amp;HE$9)-EOMONTH($U$9,11)),0))</f>
        <v>725.27022940680001</v>
      </c>
      <c r="HF46" s="37">
        <f>IF(HF$9="",0,SUMIFS(37:37,$9:$9,"&gt;="&amp;HF$9,$9:$9,"&lt;="&amp;HF$9-1+SUMIFS(conditions!57:57,conditions!$8:$8,"&lt;="&amp;HF$9,conditions!$9:$9,"&gt;="&amp;HF$9))+IF(HF$9-1+SUMIFS(conditions!57:57,conditions!$8:$8,"&lt;="&amp;HF$9,conditions!$9:$9,"&gt;="&amp;HF$9)&gt;EOMONTH($U$9,11),(1+conditions!$U$34)*SUMIFS(37:37,$9:$9,"&gt;="&amp;$U$9,$9:$9,"&lt;="&amp;$U$9+HF$9-1+SUMIFS(conditions!57:57,conditions!$8:$8,"&lt;="&amp;HF$9,conditions!$9:$9,"&gt;="&amp;HF$9)-EOMONTH($U$9,11)),0))</f>
        <v>728.06792723279989</v>
      </c>
      <c r="HG46" s="37">
        <f>IF(HG$9="",0,SUMIFS(37:37,$9:$9,"&gt;="&amp;HG$9,$9:$9,"&lt;="&amp;HG$9-1+SUMIFS(conditions!57:57,conditions!$8:$8,"&lt;="&amp;HG$9,conditions!$9:$9,"&gt;="&amp;HG$9))+IF(HG$9-1+SUMIFS(conditions!57:57,conditions!$8:$8,"&lt;="&amp;HG$9,conditions!$9:$9,"&gt;="&amp;HG$9)&gt;EOMONTH($U$9,11),(1+conditions!$U$34)*SUMIFS(37:37,$9:$9,"&gt;="&amp;$U$9,$9:$9,"&lt;="&amp;$U$9+HG$9-1+SUMIFS(conditions!57:57,conditions!$8:$8,"&lt;="&amp;HG$9,conditions!$9:$9,"&gt;="&amp;HG$9)-EOMONTH($U$9,11)),0))</f>
        <v>730.86562505879988</v>
      </c>
      <c r="HH46" s="37">
        <f>IF(HH$9="",0,SUMIFS(37:37,$9:$9,"&gt;="&amp;HH$9,$9:$9,"&lt;="&amp;HH$9-1+SUMIFS(conditions!57:57,conditions!$8:$8,"&lt;="&amp;HH$9,conditions!$9:$9,"&gt;="&amp;HH$9))+IF(HH$9-1+SUMIFS(conditions!57:57,conditions!$8:$8,"&lt;="&amp;HH$9,conditions!$9:$9,"&gt;="&amp;HH$9)&gt;EOMONTH($U$9,11),(1+conditions!$U$34)*SUMIFS(37:37,$9:$9,"&gt;="&amp;$U$9,$9:$9,"&lt;="&amp;$U$9+HH$9-1+SUMIFS(conditions!57:57,conditions!$8:$8,"&lt;="&amp;HH$9,conditions!$9:$9,"&gt;="&amp;HH$9)-EOMONTH($U$9,11)),0))</f>
        <v>745.27661688479986</v>
      </c>
      <c r="HI46" s="37">
        <f>IF(HI$9="",0,SUMIFS(37:37,$9:$9,"&gt;="&amp;HI$9,$9:$9,"&lt;="&amp;HI$9-1+SUMIFS(conditions!57:57,conditions!$8:$8,"&lt;="&amp;HI$9,conditions!$9:$9,"&gt;="&amp;HI$9))+IF(HI$9-1+SUMIFS(conditions!57:57,conditions!$8:$8,"&lt;="&amp;HI$9,conditions!$9:$9,"&gt;="&amp;HI$9)&gt;EOMONTH($U$9,11),(1+conditions!$U$34)*SUMIFS(37:37,$9:$9,"&gt;="&amp;$U$9,$9:$9,"&lt;="&amp;$U$9+HI$9-1+SUMIFS(conditions!57:57,conditions!$8:$8,"&lt;="&amp;HI$9,conditions!$9:$9,"&gt;="&amp;HI$9)-EOMONTH($U$9,11)),0))</f>
        <v>745.27661688479986</v>
      </c>
      <c r="HJ46" s="37">
        <f>IF(HJ$9="",0,SUMIFS(37:37,$9:$9,"&gt;="&amp;HJ$9,$9:$9,"&lt;="&amp;HJ$9-1+SUMIFS(conditions!57:57,conditions!$8:$8,"&lt;="&amp;HJ$9,conditions!$9:$9,"&gt;="&amp;HJ$9))+IF(HJ$9-1+SUMIFS(conditions!57:57,conditions!$8:$8,"&lt;="&amp;HJ$9,conditions!$9:$9,"&gt;="&amp;HJ$9)&gt;EOMONTH($U$9,11),(1+conditions!$U$34)*SUMIFS(37:37,$9:$9,"&gt;="&amp;$U$9,$9:$9,"&lt;="&amp;$U$9+HJ$9-1+SUMIFS(conditions!57:57,conditions!$8:$8,"&lt;="&amp;HJ$9,conditions!$9:$9,"&gt;="&amp;HJ$9)-EOMONTH($U$9,11)),0))</f>
        <v>733.66332288479975</v>
      </c>
      <c r="HK46" s="37">
        <f>IF(HK$9="",0,SUMIFS(37:37,$9:$9,"&gt;="&amp;HK$9,$9:$9,"&lt;="&amp;HK$9-1+SUMIFS(conditions!57:57,conditions!$8:$8,"&lt;="&amp;HK$9,conditions!$9:$9,"&gt;="&amp;HK$9))+IF(HK$9-1+SUMIFS(conditions!57:57,conditions!$8:$8,"&lt;="&amp;HK$9,conditions!$9:$9,"&gt;="&amp;HK$9)&gt;EOMONTH($U$9,11),(1+conditions!$U$34)*SUMIFS(37:37,$9:$9,"&gt;="&amp;$U$9,$9:$9,"&lt;="&amp;$U$9+HK$9-1+SUMIFS(conditions!57:57,conditions!$8:$8,"&lt;="&amp;HK$9,conditions!$9:$9,"&gt;="&amp;HK$9)-EOMONTH($U$9,11)),0))</f>
        <v>736.46102071079974</v>
      </c>
      <c r="HL46" s="37">
        <f>IF(HL$9="",0,SUMIFS(37:37,$9:$9,"&gt;="&amp;HL$9,$9:$9,"&lt;="&amp;HL$9-1+SUMIFS(conditions!57:57,conditions!$8:$8,"&lt;="&amp;HL$9,conditions!$9:$9,"&gt;="&amp;HL$9))+IF(HL$9-1+SUMIFS(conditions!57:57,conditions!$8:$8,"&lt;="&amp;HL$9,conditions!$9:$9,"&gt;="&amp;HL$9)&gt;EOMONTH($U$9,11),(1+conditions!$U$34)*SUMIFS(37:37,$9:$9,"&gt;="&amp;$U$9,$9:$9,"&lt;="&amp;$U$9+HL$9-1+SUMIFS(conditions!57:57,conditions!$8:$8,"&lt;="&amp;HL$9,conditions!$9:$9,"&gt;="&amp;HL$9)-EOMONTH($U$9,11)),0))</f>
        <v>739.25871853679962</v>
      </c>
      <c r="HM46" s="37">
        <f>IF(HM$9="",0,SUMIFS(37:37,$9:$9,"&gt;="&amp;HM$9,$9:$9,"&lt;="&amp;HM$9-1+SUMIFS(conditions!57:57,conditions!$8:$8,"&lt;="&amp;HM$9,conditions!$9:$9,"&gt;="&amp;HM$9))+IF(HM$9-1+SUMIFS(conditions!57:57,conditions!$8:$8,"&lt;="&amp;HM$9,conditions!$9:$9,"&gt;="&amp;HM$9)&gt;EOMONTH($U$9,11),(1+conditions!$U$34)*SUMIFS(37:37,$9:$9,"&gt;="&amp;$U$9,$9:$9,"&lt;="&amp;$U$9+HM$9-1+SUMIFS(conditions!57:57,conditions!$8:$8,"&lt;="&amp;HM$9,conditions!$9:$9,"&gt;="&amp;HM$9)-EOMONTH($U$9,11)),0))</f>
        <v>742.05641636279961</v>
      </c>
      <c r="HN46" s="37">
        <f>IF(HN$9="",0,SUMIFS(37:37,$9:$9,"&gt;="&amp;HN$9,$9:$9,"&lt;="&amp;HN$9-1+SUMIFS(conditions!57:57,conditions!$8:$8,"&lt;="&amp;HN$9,conditions!$9:$9,"&gt;="&amp;HN$9))+IF(HN$9-1+SUMIFS(conditions!57:57,conditions!$8:$8,"&lt;="&amp;HN$9,conditions!$9:$9,"&gt;="&amp;HN$9)&gt;EOMONTH($U$9,11),(1+conditions!$U$34)*SUMIFS(37:37,$9:$9,"&gt;="&amp;$U$9,$9:$9,"&lt;="&amp;$U$9+HN$9-1+SUMIFS(conditions!57:57,conditions!$8:$8,"&lt;="&amp;HN$9,conditions!$9:$9,"&gt;="&amp;HN$9)-EOMONTH($U$9,11)),0))</f>
        <v>744.85411418879949</v>
      </c>
      <c r="HO46" s="37">
        <f>IF(HO$9="",0,SUMIFS(37:37,$9:$9,"&gt;="&amp;HO$9,$9:$9,"&lt;="&amp;HO$9-1+SUMIFS(conditions!57:57,conditions!$8:$8,"&lt;="&amp;HO$9,conditions!$9:$9,"&gt;="&amp;HO$9))+IF(HO$9-1+SUMIFS(conditions!57:57,conditions!$8:$8,"&lt;="&amp;HO$9,conditions!$9:$9,"&gt;="&amp;HO$9)&gt;EOMONTH($U$9,11),(1+conditions!$U$34)*SUMIFS(37:37,$9:$9,"&gt;="&amp;$U$9,$9:$9,"&lt;="&amp;$U$9+HO$9-1+SUMIFS(conditions!57:57,conditions!$8:$8,"&lt;="&amp;HO$9,conditions!$9:$9,"&gt;="&amp;HO$9)-EOMONTH($U$9,11)),0))</f>
        <v>759.26510601479947</v>
      </c>
      <c r="HP46" s="37">
        <f>IF(HP$9="",0,SUMIFS(37:37,$9:$9,"&gt;="&amp;HP$9,$9:$9,"&lt;="&amp;HP$9-1+SUMIFS(conditions!57:57,conditions!$8:$8,"&lt;="&amp;HP$9,conditions!$9:$9,"&gt;="&amp;HP$9))+IF(HP$9-1+SUMIFS(conditions!57:57,conditions!$8:$8,"&lt;="&amp;HP$9,conditions!$9:$9,"&gt;="&amp;HP$9)&gt;EOMONTH($U$9,11),(1+conditions!$U$34)*SUMIFS(37:37,$9:$9,"&gt;="&amp;$U$9,$9:$9,"&lt;="&amp;$U$9+HP$9-1+SUMIFS(conditions!57:57,conditions!$8:$8,"&lt;="&amp;HP$9,conditions!$9:$9,"&gt;="&amp;HP$9)-EOMONTH($U$9,11)),0))</f>
        <v>759.26510601479947</v>
      </c>
      <c r="HQ46" s="37">
        <f>IF(HQ$9="",0,SUMIFS(37:37,$9:$9,"&gt;="&amp;HQ$9,$9:$9,"&lt;="&amp;HQ$9-1+SUMIFS(conditions!57:57,conditions!$8:$8,"&lt;="&amp;HQ$9,conditions!$9:$9,"&gt;="&amp;HQ$9))+IF(HQ$9-1+SUMIFS(conditions!57:57,conditions!$8:$8,"&lt;="&amp;HQ$9,conditions!$9:$9,"&gt;="&amp;HQ$9)&gt;EOMONTH($U$9,11),(1+conditions!$U$34)*SUMIFS(37:37,$9:$9,"&gt;="&amp;$U$9,$9:$9,"&lt;="&amp;$U$9+HQ$9-1+SUMIFS(conditions!57:57,conditions!$8:$8,"&lt;="&amp;HQ$9,conditions!$9:$9,"&gt;="&amp;HQ$9)-EOMONTH($U$9,11)),0))</f>
        <v>747.65181201479948</v>
      </c>
      <c r="HR46" s="37">
        <f>IF(HR$9="",0,SUMIFS(37:37,$9:$9,"&gt;="&amp;HR$9,$9:$9,"&lt;="&amp;HR$9-1+SUMIFS(conditions!57:57,conditions!$8:$8,"&lt;="&amp;HR$9,conditions!$9:$9,"&gt;="&amp;HR$9))+IF(HR$9-1+SUMIFS(conditions!57:57,conditions!$8:$8,"&lt;="&amp;HR$9,conditions!$9:$9,"&gt;="&amp;HR$9)&gt;EOMONTH($U$9,11),(1+conditions!$U$34)*SUMIFS(37:37,$9:$9,"&gt;="&amp;$U$9,$9:$9,"&lt;="&amp;$U$9+HR$9-1+SUMIFS(conditions!57:57,conditions!$8:$8,"&lt;="&amp;HR$9,conditions!$9:$9,"&gt;="&amp;HR$9)-EOMONTH($U$9,11)),0))</f>
        <v>750.44950984079935</v>
      </c>
      <c r="HS46" s="37">
        <f>IF(HS$9="",0,SUMIFS(37:37,$9:$9,"&gt;="&amp;HS$9,$9:$9,"&lt;="&amp;HS$9-1+SUMIFS(conditions!57:57,conditions!$8:$8,"&lt;="&amp;HS$9,conditions!$9:$9,"&gt;="&amp;HS$9))+IF(HS$9-1+SUMIFS(conditions!57:57,conditions!$8:$8,"&lt;="&amp;HS$9,conditions!$9:$9,"&gt;="&amp;HS$9)&gt;EOMONTH($U$9,11),(1+conditions!$U$34)*SUMIFS(37:37,$9:$9,"&gt;="&amp;$U$9,$9:$9,"&lt;="&amp;$U$9+HS$9-1+SUMIFS(conditions!57:57,conditions!$8:$8,"&lt;="&amp;HS$9,conditions!$9:$9,"&gt;="&amp;HS$9)-EOMONTH($U$9,11)),0))</f>
        <v>753.24720766679934</v>
      </c>
      <c r="HT46" s="37">
        <f>IF(HT$9="",0,SUMIFS(37:37,$9:$9,"&gt;="&amp;HT$9,$9:$9,"&lt;="&amp;HT$9-1+SUMIFS(conditions!57:57,conditions!$8:$8,"&lt;="&amp;HT$9,conditions!$9:$9,"&gt;="&amp;HT$9))+IF(HT$9-1+SUMIFS(conditions!57:57,conditions!$8:$8,"&lt;="&amp;HT$9,conditions!$9:$9,"&gt;="&amp;HT$9)&gt;EOMONTH($U$9,11),(1+conditions!$U$34)*SUMIFS(37:37,$9:$9,"&gt;="&amp;$U$9,$9:$9,"&lt;="&amp;$U$9+HT$9-1+SUMIFS(conditions!57:57,conditions!$8:$8,"&lt;="&amp;HT$9,conditions!$9:$9,"&gt;="&amp;HT$9)-EOMONTH($U$9,11)),0))</f>
        <v>756.04490549279922</v>
      </c>
      <c r="HU46" s="37">
        <f>IF(HU$9="",0,SUMIFS(37:37,$9:$9,"&gt;="&amp;HU$9,$9:$9,"&lt;="&amp;HU$9-1+SUMIFS(conditions!57:57,conditions!$8:$8,"&lt;="&amp;HU$9,conditions!$9:$9,"&gt;="&amp;HU$9))+IF(HU$9-1+SUMIFS(conditions!57:57,conditions!$8:$8,"&lt;="&amp;HU$9,conditions!$9:$9,"&gt;="&amp;HU$9)&gt;EOMONTH($U$9,11),(1+conditions!$U$34)*SUMIFS(37:37,$9:$9,"&gt;="&amp;$U$9,$9:$9,"&lt;="&amp;$U$9+HU$9-1+SUMIFS(conditions!57:57,conditions!$8:$8,"&lt;="&amp;HU$9,conditions!$9:$9,"&gt;="&amp;HU$9)-EOMONTH($U$9,11)),0))</f>
        <v>758.84260331879921</v>
      </c>
      <c r="HV46" s="37">
        <f>IF(HV$9="",0,SUMIFS(37:37,$9:$9,"&gt;="&amp;HV$9,$9:$9,"&lt;="&amp;HV$9-1+SUMIFS(conditions!57:57,conditions!$8:$8,"&lt;="&amp;HV$9,conditions!$9:$9,"&gt;="&amp;HV$9))+IF(HV$9-1+SUMIFS(conditions!57:57,conditions!$8:$8,"&lt;="&amp;HV$9,conditions!$9:$9,"&gt;="&amp;HV$9)&gt;EOMONTH($U$9,11),(1+conditions!$U$34)*SUMIFS(37:37,$9:$9,"&gt;="&amp;$U$9,$9:$9,"&lt;="&amp;$U$9+HV$9-1+SUMIFS(conditions!57:57,conditions!$8:$8,"&lt;="&amp;HV$9,conditions!$9:$9,"&gt;="&amp;HV$9)-EOMONTH($U$9,11)),0))</f>
        <v>773.25359514479919</v>
      </c>
      <c r="HW46" s="37">
        <f>IF(HW$9="",0,SUMIFS(37:37,$9:$9,"&gt;="&amp;HW$9,$9:$9,"&lt;="&amp;HW$9-1+SUMIFS(conditions!57:57,conditions!$8:$8,"&lt;="&amp;HW$9,conditions!$9:$9,"&gt;="&amp;HW$9))+IF(HW$9-1+SUMIFS(conditions!57:57,conditions!$8:$8,"&lt;="&amp;HW$9,conditions!$9:$9,"&gt;="&amp;HW$9)&gt;EOMONTH($U$9,11),(1+conditions!$U$34)*SUMIFS(37:37,$9:$9,"&gt;="&amp;$U$9,$9:$9,"&lt;="&amp;$U$9+HW$9-1+SUMIFS(conditions!57:57,conditions!$8:$8,"&lt;="&amp;HW$9,conditions!$9:$9,"&gt;="&amp;HW$9)-EOMONTH($U$9,11)),0))</f>
        <v>773.25359514479919</v>
      </c>
      <c r="HX46" s="37">
        <f>IF(HX$9="",0,SUMIFS(37:37,$9:$9,"&gt;="&amp;HX$9,$9:$9,"&lt;="&amp;HX$9-1+SUMIFS(conditions!57:57,conditions!$8:$8,"&lt;="&amp;HX$9,conditions!$9:$9,"&gt;="&amp;HX$9))+IF(HX$9-1+SUMIFS(conditions!57:57,conditions!$8:$8,"&lt;="&amp;HX$9,conditions!$9:$9,"&gt;="&amp;HX$9)&gt;EOMONTH($U$9,11),(1+conditions!$U$34)*SUMIFS(37:37,$9:$9,"&gt;="&amp;$U$9,$9:$9,"&lt;="&amp;$U$9+HX$9-1+SUMIFS(conditions!57:57,conditions!$8:$8,"&lt;="&amp;HX$9,conditions!$9:$9,"&gt;="&amp;HX$9)-EOMONTH($U$9,11)),0))</f>
        <v>761.6403011447992</v>
      </c>
      <c r="HY46" s="37">
        <f>IF(HY$9="",0,SUMIFS(37:37,$9:$9,"&gt;="&amp;HY$9,$9:$9,"&lt;="&amp;HY$9-1+SUMIFS(conditions!57:57,conditions!$8:$8,"&lt;="&amp;HY$9,conditions!$9:$9,"&gt;="&amp;HY$9))+IF(HY$9-1+SUMIFS(conditions!57:57,conditions!$8:$8,"&lt;="&amp;HY$9,conditions!$9:$9,"&gt;="&amp;HY$9)&gt;EOMONTH($U$9,11),(1+conditions!$U$34)*SUMIFS(37:37,$9:$9,"&gt;="&amp;$U$9,$9:$9,"&lt;="&amp;$U$9+HY$9-1+SUMIFS(conditions!57:57,conditions!$8:$8,"&lt;="&amp;HY$9,conditions!$9:$9,"&gt;="&amp;HY$9)-EOMONTH($U$9,11)),0))</f>
        <v>764.43799897079919</v>
      </c>
      <c r="HZ46" s="37">
        <f>IF(HZ$9="",0,SUMIFS(37:37,$9:$9,"&gt;="&amp;HZ$9,$9:$9,"&lt;="&amp;HZ$9-1+SUMIFS(conditions!57:57,conditions!$8:$8,"&lt;="&amp;HZ$9,conditions!$9:$9,"&gt;="&amp;HZ$9))+IF(HZ$9-1+SUMIFS(conditions!57:57,conditions!$8:$8,"&lt;="&amp;HZ$9,conditions!$9:$9,"&gt;="&amp;HZ$9)&gt;EOMONTH($U$9,11),(1+conditions!$U$34)*SUMIFS(37:37,$9:$9,"&gt;="&amp;$U$9,$9:$9,"&lt;="&amp;$U$9+HZ$9-1+SUMIFS(conditions!57:57,conditions!$8:$8,"&lt;="&amp;HZ$9,conditions!$9:$9,"&gt;="&amp;HZ$9)-EOMONTH($U$9,11)),0))</f>
        <v>767.23569679679917</v>
      </c>
      <c r="IA46" s="37">
        <f>IF(IA$9="",0,SUMIFS(37:37,$9:$9,"&gt;="&amp;IA$9,$9:$9,"&lt;="&amp;IA$9-1+SUMIFS(conditions!57:57,conditions!$8:$8,"&lt;="&amp;IA$9,conditions!$9:$9,"&gt;="&amp;IA$9))+IF(IA$9-1+SUMIFS(conditions!57:57,conditions!$8:$8,"&lt;="&amp;IA$9,conditions!$9:$9,"&gt;="&amp;IA$9)&gt;EOMONTH($U$9,11),(1+conditions!$U$34)*SUMIFS(37:37,$9:$9,"&gt;="&amp;$U$9,$9:$9,"&lt;="&amp;$U$9+IA$9-1+SUMIFS(conditions!57:57,conditions!$8:$8,"&lt;="&amp;IA$9,conditions!$9:$9,"&gt;="&amp;IA$9)-EOMONTH($U$9,11)),0))</f>
        <v>770.03339462279916</v>
      </c>
      <c r="IB46" s="37">
        <f>IF(IB$9="",0,SUMIFS(37:37,$9:$9,"&gt;="&amp;IB$9,$9:$9,"&lt;="&amp;IB$9-1+SUMIFS(conditions!57:57,conditions!$8:$8,"&lt;="&amp;IB$9,conditions!$9:$9,"&gt;="&amp;IB$9))+IF(IB$9-1+SUMIFS(conditions!57:57,conditions!$8:$8,"&lt;="&amp;IB$9,conditions!$9:$9,"&gt;="&amp;IB$9)&gt;EOMONTH($U$9,11),(1+conditions!$U$34)*SUMIFS(37:37,$9:$9,"&gt;="&amp;$U$9,$9:$9,"&lt;="&amp;$U$9+IB$9-1+SUMIFS(conditions!57:57,conditions!$8:$8,"&lt;="&amp;IB$9,conditions!$9:$9,"&gt;="&amp;IB$9)-EOMONTH($U$9,11)),0))</f>
        <v>772.83109244879915</v>
      </c>
      <c r="IC46" s="37">
        <f>IF(IC$9="",0,SUMIFS(37:37,$9:$9,"&gt;="&amp;IC$9,$9:$9,"&lt;="&amp;IC$9-1+SUMIFS(conditions!57:57,conditions!$8:$8,"&lt;="&amp;IC$9,conditions!$9:$9,"&gt;="&amp;IC$9))+IF(IC$9-1+SUMIFS(conditions!57:57,conditions!$8:$8,"&lt;="&amp;IC$9,conditions!$9:$9,"&gt;="&amp;IC$9)&gt;EOMONTH($U$9,11),(1+conditions!$U$34)*SUMIFS(37:37,$9:$9,"&gt;="&amp;$U$9,$9:$9,"&lt;="&amp;$U$9+IC$9-1+SUMIFS(conditions!57:57,conditions!$8:$8,"&lt;="&amp;IC$9,conditions!$9:$9,"&gt;="&amp;IC$9)-EOMONTH($U$9,11)),0))</f>
        <v>791.56538182259919</v>
      </c>
      <c r="ID46" s="37">
        <f>IF(ID$9="",0,SUMIFS(37:37,$9:$9,"&gt;="&amp;ID$9,$9:$9,"&lt;="&amp;ID$9-1+SUMIFS(conditions!57:57,conditions!$8:$8,"&lt;="&amp;ID$9,conditions!$9:$9,"&gt;="&amp;ID$9))+IF(ID$9-1+SUMIFS(conditions!57:57,conditions!$8:$8,"&lt;="&amp;ID$9,conditions!$9:$9,"&gt;="&amp;ID$9)&gt;EOMONTH($U$9,11),(1+conditions!$U$34)*SUMIFS(37:37,$9:$9,"&gt;="&amp;$U$9,$9:$9,"&lt;="&amp;$U$9+ID$9-1+SUMIFS(conditions!57:57,conditions!$8:$8,"&lt;="&amp;ID$9,conditions!$9:$9,"&gt;="&amp;ID$9)-EOMONTH($U$9,11)),0))</f>
        <v>791.56538182259919</v>
      </c>
      <c r="IE46" s="37">
        <f>IF(IE$9="",0,SUMIFS(37:37,$9:$9,"&gt;="&amp;IE$9,$9:$9,"&lt;="&amp;IE$9-1+SUMIFS(conditions!57:57,conditions!$8:$8,"&lt;="&amp;IE$9,conditions!$9:$9,"&gt;="&amp;IE$9))+IF(IE$9-1+SUMIFS(conditions!57:57,conditions!$8:$8,"&lt;="&amp;IE$9,conditions!$9:$9,"&gt;="&amp;IE$9)&gt;EOMONTH($U$9,11),(1+conditions!$U$34)*SUMIFS(37:37,$9:$9,"&gt;="&amp;$U$9,$9:$9,"&lt;="&amp;$U$9+IE$9-1+SUMIFS(conditions!57:57,conditions!$8:$8,"&lt;="&amp;IE$9,conditions!$9:$9,"&gt;="&amp;IE$9)-EOMONTH($U$9,11)),0))</f>
        <v>780.88115134259931</v>
      </c>
      <c r="IF46" s="37">
        <f>IF(IF$9="",0,SUMIFS(37:37,$9:$9,"&gt;="&amp;IF$9,$9:$9,"&lt;="&amp;IF$9-1+SUMIFS(conditions!57:57,conditions!$8:$8,"&lt;="&amp;IF$9,conditions!$9:$9,"&gt;="&amp;IF$9))+IF(IF$9-1+SUMIFS(conditions!57:57,conditions!$8:$8,"&lt;="&amp;IF$9,conditions!$9:$9,"&gt;="&amp;IF$9)&gt;EOMONTH($U$9,11),(1+conditions!$U$34)*SUMIFS(37:37,$9:$9,"&gt;="&amp;$U$9,$9:$9,"&lt;="&amp;$U$9+IF$9-1+SUMIFS(conditions!57:57,conditions!$8:$8,"&lt;="&amp;IF$9,conditions!$9:$9,"&gt;="&amp;IF$9)-EOMONTH($U$9,11)),0))</f>
        <v>788.93121023639935</v>
      </c>
      <c r="IG46" s="37">
        <f>IF(IG$9="",0,SUMIFS(37:37,$9:$9,"&gt;="&amp;IG$9,$9:$9,"&lt;="&amp;IG$9-1+SUMIFS(conditions!57:57,conditions!$8:$8,"&lt;="&amp;IG$9,conditions!$9:$9,"&gt;="&amp;IG$9))+IF(IG$9-1+SUMIFS(conditions!57:57,conditions!$8:$8,"&lt;="&amp;IG$9,conditions!$9:$9,"&gt;="&amp;IG$9)&gt;EOMONTH($U$9,11),(1+conditions!$U$34)*SUMIFS(37:37,$9:$9,"&gt;="&amp;$U$9,$9:$9,"&lt;="&amp;$U$9+IG$9-1+SUMIFS(conditions!57:57,conditions!$8:$8,"&lt;="&amp;IG$9,conditions!$9:$9,"&gt;="&amp;IG$9)-EOMONTH($U$9,11)),0))</f>
        <v>796.98126913019939</v>
      </c>
      <c r="IH46" s="37">
        <f>IF(IH$9="",0,SUMIFS(37:37,$9:$9,"&gt;="&amp;IH$9,$9:$9,"&lt;="&amp;IH$9-1+SUMIFS(conditions!57:57,conditions!$8:$8,"&lt;="&amp;IH$9,conditions!$9:$9,"&gt;="&amp;IH$9))+IF(IH$9-1+SUMIFS(conditions!57:57,conditions!$8:$8,"&lt;="&amp;IH$9,conditions!$9:$9,"&gt;="&amp;IH$9)&gt;EOMONTH($U$9,11),(1+conditions!$U$34)*SUMIFS(37:37,$9:$9,"&gt;="&amp;$U$9,$9:$9,"&lt;="&amp;$U$9+IH$9-1+SUMIFS(conditions!57:57,conditions!$8:$8,"&lt;="&amp;IH$9,conditions!$9:$9,"&gt;="&amp;IH$9)-EOMONTH($U$9,11)),0))</f>
        <v>805.03132802399944</v>
      </c>
      <c r="II46" s="37">
        <f>IF(II$9="",0,SUMIFS(37:37,$9:$9,"&gt;="&amp;II$9,$9:$9,"&lt;="&amp;II$9-1+SUMIFS(conditions!57:57,conditions!$8:$8,"&lt;="&amp;II$9,conditions!$9:$9,"&gt;="&amp;II$9))+IF(II$9-1+SUMIFS(conditions!57:57,conditions!$8:$8,"&lt;="&amp;II$9,conditions!$9:$9,"&gt;="&amp;II$9)&gt;EOMONTH($U$9,11),(1+conditions!$U$34)*SUMIFS(37:37,$9:$9,"&gt;="&amp;$U$9,$9:$9,"&lt;="&amp;$U$9+II$9-1+SUMIFS(conditions!57:57,conditions!$8:$8,"&lt;="&amp;II$9,conditions!$9:$9,"&gt;="&amp;II$9)-EOMONTH($U$9,11)),0))</f>
        <v>813.08138691779959</v>
      </c>
      <c r="IJ46" s="37">
        <f>IF(IJ$9="",0,SUMIFS(37:37,$9:$9,"&gt;="&amp;IJ$9,$9:$9,"&lt;="&amp;IJ$9-1+SUMIFS(conditions!57:57,conditions!$8:$8,"&lt;="&amp;IJ$9,conditions!$9:$9,"&gt;="&amp;IJ$9))+IF(IJ$9-1+SUMIFS(conditions!57:57,conditions!$8:$8,"&lt;="&amp;IJ$9,conditions!$9:$9,"&gt;="&amp;IJ$9)&gt;EOMONTH($U$9,11),(1+conditions!$U$34)*SUMIFS(37:37,$9:$9,"&gt;="&amp;$U$9,$9:$9,"&lt;="&amp;$U$9+IJ$9-1+SUMIFS(conditions!57:57,conditions!$8:$8,"&lt;="&amp;IJ$9,conditions!$9:$9,"&gt;="&amp;IJ$9)-EOMONTH($U$9,11)),0))</f>
        <v>831.81567629159963</v>
      </c>
      <c r="IK46" s="37">
        <f>IF(IK$9="",0,SUMIFS(37:37,$9:$9,"&gt;="&amp;IK$9,$9:$9,"&lt;="&amp;IK$9-1+SUMIFS(conditions!57:57,conditions!$8:$8,"&lt;="&amp;IK$9,conditions!$9:$9,"&gt;="&amp;IK$9))+IF(IK$9-1+SUMIFS(conditions!57:57,conditions!$8:$8,"&lt;="&amp;IK$9,conditions!$9:$9,"&gt;="&amp;IK$9)&gt;EOMONTH($U$9,11),(1+conditions!$U$34)*SUMIFS(37:37,$9:$9,"&gt;="&amp;$U$9,$9:$9,"&lt;="&amp;$U$9+IK$9-1+SUMIFS(conditions!57:57,conditions!$8:$8,"&lt;="&amp;IK$9,conditions!$9:$9,"&gt;="&amp;IK$9)-EOMONTH($U$9,11)),0))</f>
        <v>831.81567629159963</v>
      </c>
      <c r="IL46" s="37">
        <f>IF(IL$9="",0,SUMIFS(37:37,$9:$9,"&gt;="&amp;IL$9,$9:$9,"&lt;="&amp;IL$9-1+SUMIFS(conditions!57:57,conditions!$8:$8,"&lt;="&amp;IL$9,conditions!$9:$9,"&gt;="&amp;IL$9))+IF(IL$9-1+SUMIFS(conditions!57:57,conditions!$8:$8,"&lt;="&amp;IL$9,conditions!$9:$9,"&gt;="&amp;IL$9)&gt;EOMONTH($U$9,11),(1+conditions!$U$34)*SUMIFS(37:37,$9:$9,"&gt;="&amp;$U$9,$9:$9,"&lt;="&amp;$U$9+IL$9-1+SUMIFS(conditions!57:57,conditions!$8:$8,"&lt;="&amp;IL$9,conditions!$9:$9,"&gt;="&amp;IL$9)-EOMONTH($U$9,11)),0))</f>
        <v>821.13144581159963</v>
      </c>
      <c r="IM46" s="37">
        <f>IF(IM$9="",0,SUMIFS(37:37,$9:$9,"&gt;="&amp;IM$9,$9:$9,"&lt;="&amp;IM$9-1+SUMIFS(conditions!57:57,conditions!$8:$8,"&lt;="&amp;IM$9,conditions!$9:$9,"&gt;="&amp;IM$9))+IF(IM$9-1+SUMIFS(conditions!57:57,conditions!$8:$8,"&lt;="&amp;IM$9,conditions!$9:$9,"&gt;="&amp;IM$9)&gt;EOMONTH($U$9,11),(1+conditions!$U$34)*SUMIFS(37:37,$9:$9,"&gt;="&amp;$U$9,$9:$9,"&lt;="&amp;$U$9+IM$9-1+SUMIFS(conditions!57:57,conditions!$8:$8,"&lt;="&amp;IM$9,conditions!$9:$9,"&gt;="&amp;IM$9)-EOMONTH($U$9,11)),0))</f>
        <v>829.18150470539968</v>
      </c>
      <c r="IN46" s="37">
        <f>IF(IN$9="",0,SUMIFS(37:37,$9:$9,"&gt;="&amp;IN$9,$9:$9,"&lt;="&amp;IN$9-1+SUMIFS(conditions!57:57,conditions!$8:$8,"&lt;="&amp;IN$9,conditions!$9:$9,"&gt;="&amp;IN$9))+IF(IN$9-1+SUMIFS(conditions!57:57,conditions!$8:$8,"&lt;="&amp;IN$9,conditions!$9:$9,"&gt;="&amp;IN$9)&gt;EOMONTH($U$9,11),(1+conditions!$U$34)*SUMIFS(37:37,$9:$9,"&gt;="&amp;$U$9,$9:$9,"&lt;="&amp;$U$9+IN$9-1+SUMIFS(conditions!57:57,conditions!$8:$8,"&lt;="&amp;IN$9,conditions!$9:$9,"&gt;="&amp;IN$9)-EOMONTH($U$9,11)),0))</f>
        <v>837.23156359919972</v>
      </c>
      <c r="IO46" s="37">
        <f>IF(IO$9="",0,SUMIFS(37:37,$9:$9,"&gt;="&amp;IO$9,$9:$9,"&lt;="&amp;IO$9-1+SUMIFS(conditions!57:57,conditions!$8:$8,"&lt;="&amp;IO$9,conditions!$9:$9,"&gt;="&amp;IO$9))+IF(IO$9-1+SUMIFS(conditions!57:57,conditions!$8:$8,"&lt;="&amp;IO$9,conditions!$9:$9,"&gt;="&amp;IO$9)&gt;EOMONTH($U$9,11),(1+conditions!$U$34)*SUMIFS(37:37,$9:$9,"&gt;="&amp;$U$9,$9:$9,"&lt;="&amp;$U$9+IO$9-1+SUMIFS(conditions!57:57,conditions!$8:$8,"&lt;="&amp;IO$9,conditions!$9:$9,"&gt;="&amp;IO$9)-EOMONTH($U$9,11)),0))</f>
        <v>845.28162249299976</v>
      </c>
      <c r="IP46" s="37">
        <f>IF(IP$9="",0,SUMIFS(37:37,$9:$9,"&gt;="&amp;IP$9,$9:$9,"&lt;="&amp;IP$9-1+SUMIFS(conditions!57:57,conditions!$8:$8,"&lt;="&amp;IP$9,conditions!$9:$9,"&gt;="&amp;IP$9))+IF(IP$9-1+SUMIFS(conditions!57:57,conditions!$8:$8,"&lt;="&amp;IP$9,conditions!$9:$9,"&gt;="&amp;IP$9)&gt;EOMONTH($U$9,11),(1+conditions!$U$34)*SUMIFS(37:37,$9:$9,"&gt;="&amp;$U$9,$9:$9,"&lt;="&amp;$U$9+IP$9-1+SUMIFS(conditions!57:57,conditions!$8:$8,"&lt;="&amp;IP$9,conditions!$9:$9,"&gt;="&amp;IP$9)-EOMONTH($U$9,11)),0))</f>
        <v>853.33168138679991</v>
      </c>
      <c r="IQ46" s="37">
        <f>IF(IQ$9="",0,SUMIFS(37:37,$9:$9,"&gt;="&amp;IQ$9,$9:$9,"&lt;="&amp;IQ$9-1+SUMIFS(conditions!57:57,conditions!$8:$8,"&lt;="&amp;IQ$9,conditions!$9:$9,"&gt;="&amp;IQ$9))+IF(IQ$9-1+SUMIFS(conditions!57:57,conditions!$8:$8,"&lt;="&amp;IQ$9,conditions!$9:$9,"&gt;="&amp;IQ$9)&gt;EOMONTH($U$9,11),(1+conditions!$U$34)*SUMIFS(37:37,$9:$9,"&gt;="&amp;$U$9,$9:$9,"&lt;="&amp;$U$9+IQ$9-1+SUMIFS(conditions!57:57,conditions!$8:$8,"&lt;="&amp;IQ$9,conditions!$9:$9,"&gt;="&amp;IQ$9)-EOMONTH($U$9,11)),0))</f>
        <v>872.06597076059995</v>
      </c>
      <c r="IR46" s="37">
        <f>IF(IR$9="",0,SUMIFS(37:37,$9:$9,"&gt;="&amp;IR$9,$9:$9,"&lt;="&amp;IR$9-1+SUMIFS(conditions!57:57,conditions!$8:$8,"&lt;="&amp;IR$9,conditions!$9:$9,"&gt;="&amp;IR$9))+IF(IR$9-1+SUMIFS(conditions!57:57,conditions!$8:$8,"&lt;="&amp;IR$9,conditions!$9:$9,"&gt;="&amp;IR$9)&gt;EOMONTH($U$9,11),(1+conditions!$U$34)*SUMIFS(37:37,$9:$9,"&gt;="&amp;$U$9,$9:$9,"&lt;="&amp;$U$9+IR$9-1+SUMIFS(conditions!57:57,conditions!$8:$8,"&lt;="&amp;IR$9,conditions!$9:$9,"&gt;="&amp;IR$9)-EOMONTH($U$9,11)),0))</f>
        <v>872.06597076059995</v>
      </c>
      <c r="IS46" s="37">
        <f>IF(IS$9="",0,SUMIFS(37:37,$9:$9,"&gt;="&amp;IS$9,$9:$9,"&lt;="&amp;IS$9-1+SUMIFS(conditions!57:57,conditions!$8:$8,"&lt;="&amp;IS$9,conditions!$9:$9,"&gt;="&amp;IS$9))+IF(IS$9-1+SUMIFS(conditions!57:57,conditions!$8:$8,"&lt;="&amp;IS$9,conditions!$9:$9,"&gt;="&amp;IS$9)&gt;EOMONTH($U$9,11),(1+conditions!$U$34)*SUMIFS(37:37,$9:$9,"&gt;="&amp;$U$9,$9:$9,"&lt;="&amp;$U$9+IS$9-1+SUMIFS(conditions!57:57,conditions!$8:$8,"&lt;="&amp;IS$9,conditions!$9:$9,"&gt;="&amp;IS$9)-EOMONTH($U$9,11)),0))</f>
        <v>861.38174028059996</v>
      </c>
      <c r="IT46" s="37">
        <f>IF(IT$9="",0,SUMIFS(37:37,$9:$9,"&gt;="&amp;IT$9,$9:$9,"&lt;="&amp;IT$9-1+SUMIFS(conditions!57:57,conditions!$8:$8,"&lt;="&amp;IT$9,conditions!$9:$9,"&gt;="&amp;IT$9))+IF(IT$9-1+SUMIFS(conditions!57:57,conditions!$8:$8,"&lt;="&amp;IT$9,conditions!$9:$9,"&gt;="&amp;IT$9)&gt;EOMONTH($U$9,11),(1+conditions!$U$34)*SUMIFS(37:37,$9:$9,"&gt;="&amp;$U$9,$9:$9,"&lt;="&amp;$U$9+IT$9-1+SUMIFS(conditions!57:57,conditions!$8:$8,"&lt;="&amp;IT$9,conditions!$9:$9,"&gt;="&amp;IT$9)-EOMONTH($U$9,11)),0))</f>
        <v>869.4317991744</v>
      </c>
      <c r="IU46" s="37">
        <f>IF(IU$9="",0,SUMIFS(37:37,$9:$9,"&gt;="&amp;IU$9,$9:$9,"&lt;="&amp;IU$9-1+SUMIFS(conditions!57:57,conditions!$8:$8,"&lt;="&amp;IU$9,conditions!$9:$9,"&gt;="&amp;IU$9))+IF(IU$9-1+SUMIFS(conditions!57:57,conditions!$8:$8,"&lt;="&amp;IU$9,conditions!$9:$9,"&gt;="&amp;IU$9)&gt;EOMONTH($U$9,11),(1+conditions!$U$34)*SUMIFS(37:37,$9:$9,"&gt;="&amp;$U$9,$9:$9,"&lt;="&amp;$U$9+IU$9-1+SUMIFS(conditions!57:57,conditions!$8:$8,"&lt;="&amp;IU$9,conditions!$9:$9,"&gt;="&amp;IU$9)-EOMONTH($U$9,11)),0))</f>
        <v>877.48185806820004</v>
      </c>
      <c r="IV46" s="37">
        <f>IF(IV$9="",0,SUMIFS(37:37,$9:$9,"&gt;="&amp;IV$9,$9:$9,"&lt;="&amp;IV$9-1+SUMIFS(conditions!57:57,conditions!$8:$8,"&lt;="&amp;IV$9,conditions!$9:$9,"&gt;="&amp;IV$9))+IF(IV$9-1+SUMIFS(conditions!57:57,conditions!$8:$8,"&lt;="&amp;IV$9,conditions!$9:$9,"&gt;="&amp;IV$9)&gt;EOMONTH($U$9,11),(1+conditions!$U$34)*SUMIFS(37:37,$9:$9,"&gt;="&amp;$U$9,$9:$9,"&lt;="&amp;$U$9+IV$9-1+SUMIFS(conditions!57:57,conditions!$8:$8,"&lt;="&amp;IV$9,conditions!$9:$9,"&gt;="&amp;IV$9)-EOMONTH($U$9,11)),0))</f>
        <v>885.5319169620002</v>
      </c>
      <c r="IW46" s="37">
        <f>IF(IW$9="",0,SUMIFS(37:37,$9:$9,"&gt;="&amp;IW$9,$9:$9,"&lt;="&amp;IW$9-1+SUMIFS(conditions!57:57,conditions!$8:$8,"&lt;="&amp;IW$9,conditions!$9:$9,"&gt;="&amp;IW$9))+IF(IW$9-1+SUMIFS(conditions!57:57,conditions!$8:$8,"&lt;="&amp;IW$9,conditions!$9:$9,"&gt;="&amp;IW$9)&gt;EOMONTH($U$9,11),(1+conditions!$U$34)*SUMIFS(37:37,$9:$9,"&gt;="&amp;$U$9,$9:$9,"&lt;="&amp;$U$9+IW$9-1+SUMIFS(conditions!57:57,conditions!$8:$8,"&lt;="&amp;IW$9,conditions!$9:$9,"&gt;="&amp;IW$9)-EOMONTH($U$9,11)),0))</f>
        <v>893.58197585580024</v>
      </c>
      <c r="IX46" s="37">
        <f>IF(IX$9="",0,SUMIFS(37:37,$9:$9,"&gt;="&amp;IX$9,$9:$9,"&lt;="&amp;IX$9-1+SUMIFS(conditions!57:57,conditions!$8:$8,"&lt;="&amp;IX$9,conditions!$9:$9,"&gt;="&amp;IX$9))+IF(IX$9-1+SUMIFS(conditions!57:57,conditions!$8:$8,"&lt;="&amp;IX$9,conditions!$9:$9,"&gt;="&amp;IX$9)&gt;EOMONTH($U$9,11),(1+conditions!$U$34)*SUMIFS(37:37,$9:$9,"&gt;="&amp;$U$9,$9:$9,"&lt;="&amp;$U$9+IX$9-1+SUMIFS(conditions!57:57,conditions!$8:$8,"&lt;="&amp;IX$9,conditions!$9:$9,"&gt;="&amp;IX$9)-EOMONTH($U$9,11)),0))</f>
        <v>912.31626522960028</v>
      </c>
      <c r="IY46" s="37">
        <f>IF(IY$9="",0,SUMIFS(37:37,$9:$9,"&gt;="&amp;IY$9,$9:$9,"&lt;="&amp;IY$9-1+SUMIFS(conditions!57:57,conditions!$8:$8,"&lt;="&amp;IY$9,conditions!$9:$9,"&gt;="&amp;IY$9))+IF(IY$9-1+SUMIFS(conditions!57:57,conditions!$8:$8,"&lt;="&amp;IY$9,conditions!$9:$9,"&gt;="&amp;IY$9)&gt;EOMONTH($U$9,11),(1+conditions!$U$34)*SUMIFS(37:37,$9:$9,"&gt;="&amp;$U$9,$9:$9,"&lt;="&amp;$U$9+IY$9-1+SUMIFS(conditions!57:57,conditions!$8:$8,"&lt;="&amp;IY$9,conditions!$9:$9,"&gt;="&amp;IY$9)-EOMONTH($U$9,11)),0))</f>
        <v>912.31626522960028</v>
      </c>
      <c r="IZ46" s="37">
        <f>IF(IZ$9="",0,SUMIFS(37:37,$9:$9,"&gt;="&amp;IZ$9,$9:$9,"&lt;="&amp;IZ$9-1+SUMIFS(conditions!57:57,conditions!$8:$8,"&lt;="&amp;IZ$9,conditions!$9:$9,"&gt;="&amp;IZ$9))+IF(IZ$9-1+SUMIFS(conditions!57:57,conditions!$8:$8,"&lt;="&amp;IZ$9,conditions!$9:$9,"&gt;="&amp;IZ$9)&gt;EOMONTH($U$9,11),(1+conditions!$U$34)*SUMIFS(37:37,$9:$9,"&gt;="&amp;$U$9,$9:$9,"&lt;="&amp;$U$9+IZ$9-1+SUMIFS(conditions!57:57,conditions!$8:$8,"&lt;="&amp;IZ$9,conditions!$9:$9,"&gt;="&amp;IZ$9)-EOMONTH($U$9,11)),0))</f>
        <v>901.63203474960028</v>
      </c>
      <c r="JA46" s="37">
        <f>IF(JA$9="",0,SUMIFS(37:37,$9:$9,"&gt;="&amp;JA$9,$9:$9,"&lt;="&amp;JA$9-1+SUMIFS(conditions!57:57,conditions!$8:$8,"&lt;="&amp;JA$9,conditions!$9:$9,"&gt;="&amp;JA$9))+IF(JA$9-1+SUMIFS(conditions!57:57,conditions!$8:$8,"&lt;="&amp;JA$9,conditions!$9:$9,"&gt;="&amp;JA$9)&gt;EOMONTH($U$9,11),(1+conditions!$U$34)*SUMIFS(37:37,$9:$9,"&gt;="&amp;$U$9,$9:$9,"&lt;="&amp;$U$9+JA$9-1+SUMIFS(conditions!57:57,conditions!$8:$8,"&lt;="&amp;JA$9,conditions!$9:$9,"&gt;="&amp;JA$9)-EOMONTH($U$9,11)),0))</f>
        <v>909.68209364340032</v>
      </c>
      <c r="JB46" s="37">
        <f>IF(JB$9="",0,SUMIFS(37:37,$9:$9,"&gt;="&amp;JB$9,$9:$9,"&lt;="&amp;JB$9-1+SUMIFS(conditions!57:57,conditions!$8:$8,"&lt;="&amp;JB$9,conditions!$9:$9,"&gt;="&amp;JB$9))+IF(JB$9-1+SUMIFS(conditions!57:57,conditions!$8:$8,"&lt;="&amp;JB$9,conditions!$9:$9,"&gt;="&amp;JB$9)&gt;EOMONTH($U$9,11),(1+conditions!$U$34)*SUMIFS(37:37,$9:$9,"&gt;="&amp;$U$9,$9:$9,"&lt;="&amp;$U$9+JB$9-1+SUMIFS(conditions!57:57,conditions!$8:$8,"&lt;="&amp;JB$9,conditions!$9:$9,"&gt;="&amp;JB$9)-EOMONTH($U$9,11)),0))</f>
        <v>917.73215253720048</v>
      </c>
      <c r="JC46" s="37">
        <f>IF(JC$9="",0,SUMIFS(37:37,$9:$9,"&gt;="&amp;JC$9,$9:$9,"&lt;="&amp;JC$9-1+SUMIFS(conditions!57:57,conditions!$8:$8,"&lt;="&amp;JC$9,conditions!$9:$9,"&gt;="&amp;JC$9))+IF(JC$9-1+SUMIFS(conditions!57:57,conditions!$8:$8,"&lt;="&amp;JC$9,conditions!$9:$9,"&gt;="&amp;JC$9)&gt;EOMONTH($U$9,11),(1+conditions!$U$34)*SUMIFS(37:37,$9:$9,"&gt;="&amp;$U$9,$9:$9,"&lt;="&amp;$U$9+JC$9-1+SUMIFS(conditions!57:57,conditions!$8:$8,"&lt;="&amp;JC$9,conditions!$9:$9,"&gt;="&amp;JC$9)-EOMONTH($U$9,11)),0))</f>
        <v>925.78221143100052</v>
      </c>
      <c r="JD46" s="37">
        <f>IF(JD$9="",0,SUMIFS(37:37,$9:$9,"&gt;="&amp;JD$9,$9:$9,"&lt;="&amp;JD$9-1+SUMIFS(conditions!57:57,conditions!$8:$8,"&lt;="&amp;JD$9,conditions!$9:$9,"&gt;="&amp;JD$9))+IF(JD$9-1+SUMIFS(conditions!57:57,conditions!$8:$8,"&lt;="&amp;JD$9,conditions!$9:$9,"&gt;="&amp;JD$9)&gt;EOMONTH($U$9,11),(1+conditions!$U$34)*SUMIFS(37:37,$9:$9,"&gt;="&amp;$U$9,$9:$9,"&lt;="&amp;$U$9+JD$9-1+SUMIFS(conditions!57:57,conditions!$8:$8,"&lt;="&amp;JD$9,conditions!$9:$9,"&gt;="&amp;JD$9)-EOMONTH($U$9,11)),0))</f>
        <v>933.83227032480056</v>
      </c>
      <c r="JE46" s="37">
        <f>IF(JE$9="",0,SUMIFS(37:37,$9:$9,"&gt;="&amp;JE$9,$9:$9,"&lt;="&amp;JE$9-1+SUMIFS(conditions!57:57,conditions!$8:$8,"&lt;="&amp;JE$9,conditions!$9:$9,"&gt;="&amp;JE$9))+IF(JE$9-1+SUMIFS(conditions!57:57,conditions!$8:$8,"&lt;="&amp;JE$9,conditions!$9:$9,"&gt;="&amp;JE$9)&gt;EOMONTH($U$9,11),(1+conditions!$U$34)*SUMIFS(37:37,$9:$9,"&gt;="&amp;$U$9,$9:$9,"&lt;="&amp;$U$9+JE$9-1+SUMIFS(conditions!57:57,conditions!$8:$8,"&lt;="&amp;JE$9,conditions!$9:$9,"&gt;="&amp;JE$9)-EOMONTH($U$9,11)),0))</f>
        <v>952.5665596986006</v>
      </c>
      <c r="JF46" s="37">
        <f>IF(JF$9="",0,SUMIFS(37:37,$9:$9,"&gt;="&amp;JF$9,$9:$9,"&lt;="&amp;JF$9-1+SUMIFS(conditions!57:57,conditions!$8:$8,"&lt;="&amp;JF$9,conditions!$9:$9,"&gt;="&amp;JF$9))+IF(JF$9-1+SUMIFS(conditions!57:57,conditions!$8:$8,"&lt;="&amp;JF$9,conditions!$9:$9,"&gt;="&amp;JF$9)&gt;EOMONTH($U$9,11),(1+conditions!$U$34)*SUMIFS(37:37,$9:$9,"&gt;="&amp;$U$9,$9:$9,"&lt;="&amp;$U$9+JF$9-1+SUMIFS(conditions!57:57,conditions!$8:$8,"&lt;="&amp;JF$9,conditions!$9:$9,"&gt;="&amp;JF$9)-EOMONTH($U$9,11)),0))</f>
        <v>952.5665596986006</v>
      </c>
      <c r="JG46" s="37">
        <f>IF(JG$9="",0,SUMIFS(37:37,$9:$9,"&gt;="&amp;JG$9,$9:$9,"&lt;="&amp;JG$9-1+SUMIFS(conditions!57:57,conditions!$8:$8,"&lt;="&amp;JG$9,conditions!$9:$9,"&gt;="&amp;JG$9))+IF(JG$9-1+SUMIFS(conditions!57:57,conditions!$8:$8,"&lt;="&amp;JG$9,conditions!$9:$9,"&gt;="&amp;JG$9)&gt;EOMONTH($U$9,11),(1+conditions!$U$34)*SUMIFS(37:37,$9:$9,"&gt;="&amp;$U$9,$9:$9,"&lt;="&amp;$U$9+JG$9-1+SUMIFS(conditions!57:57,conditions!$8:$8,"&lt;="&amp;JG$9,conditions!$9:$9,"&gt;="&amp;JG$9)-EOMONTH($U$9,11)),0))</f>
        <v>941.56180230420057</v>
      </c>
      <c r="JH46" s="37">
        <f>IF(JH$9="",0,SUMIFS(37:37,$9:$9,"&gt;="&amp;JH$9,$9:$9,"&lt;="&amp;JH$9-1+SUMIFS(conditions!57:57,conditions!$8:$8,"&lt;="&amp;JH$9,conditions!$9:$9,"&gt;="&amp;JH$9))+IF(JH$9-1+SUMIFS(conditions!57:57,conditions!$8:$8,"&lt;="&amp;JH$9,conditions!$9:$9,"&gt;="&amp;JH$9)&gt;EOMONTH($U$9,11),(1+conditions!$U$34)*SUMIFS(37:37,$9:$9,"&gt;="&amp;$U$9,$9:$9,"&lt;="&amp;$U$9+JH$9-1+SUMIFS(conditions!57:57,conditions!$8:$8,"&lt;="&amp;JH$9,conditions!$9:$9,"&gt;="&amp;JH$9)-EOMONTH($U$9,11)),0))</f>
        <v>953.03819215836052</v>
      </c>
      <c r="JI46" s="37">
        <f>IF(JI$9="",0,SUMIFS(37:37,$9:$9,"&gt;="&amp;JI$9,$9:$9,"&lt;="&amp;JI$9-1+SUMIFS(conditions!57:57,conditions!$8:$8,"&lt;="&amp;JI$9,conditions!$9:$9,"&gt;="&amp;JI$9))+IF(JI$9-1+SUMIFS(conditions!57:57,conditions!$8:$8,"&lt;="&amp;JI$9,conditions!$9:$9,"&gt;="&amp;JI$9)&gt;EOMONTH($U$9,11),(1+conditions!$U$34)*SUMIFS(37:37,$9:$9,"&gt;="&amp;$U$9,$9:$9,"&lt;="&amp;$U$9+JI$9-1+SUMIFS(conditions!57:57,conditions!$8:$8,"&lt;="&amp;JI$9,conditions!$9:$9,"&gt;="&amp;JI$9)-EOMONTH($U$9,11)),0))</f>
        <v>964.51458201252046</v>
      </c>
      <c r="JJ46" s="37">
        <f>IF(JJ$9="",0,SUMIFS(37:37,$9:$9,"&gt;="&amp;JJ$9,$9:$9,"&lt;="&amp;JJ$9-1+SUMIFS(conditions!57:57,conditions!$8:$8,"&lt;="&amp;JJ$9,conditions!$9:$9,"&gt;="&amp;JJ$9))+IF(JJ$9-1+SUMIFS(conditions!57:57,conditions!$8:$8,"&lt;="&amp;JJ$9,conditions!$9:$9,"&gt;="&amp;JJ$9)&gt;EOMONTH($U$9,11),(1+conditions!$U$34)*SUMIFS(37:37,$9:$9,"&gt;="&amp;$U$9,$9:$9,"&lt;="&amp;$U$9+JJ$9-1+SUMIFS(conditions!57:57,conditions!$8:$8,"&lt;="&amp;JJ$9,conditions!$9:$9,"&gt;="&amp;JJ$9)-EOMONTH($U$9,11)),0))</f>
        <v>975.99097186668052</v>
      </c>
      <c r="JK46" s="37">
        <f>IF(JK$9="",0,SUMIFS(37:37,$9:$9,"&gt;="&amp;JK$9,$9:$9,"&lt;="&amp;JK$9-1+SUMIFS(conditions!57:57,conditions!$8:$8,"&lt;="&amp;JK$9,conditions!$9:$9,"&gt;="&amp;JK$9))+IF(JK$9-1+SUMIFS(conditions!57:57,conditions!$8:$8,"&lt;="&amp;JK$9,conditions!$9:$9,"&gt;="&amp;JK$9)&gt;EOMONTH($U$9,11),(1+conditions!$U$34)*SUMIFS(37:37,$9:$9,"&gt;="&amp;$U$9,$9:$9,"&lt;="&amp;$U$9+JK$9-1+SUMIFS(conditions!57:57,conditions!$8:$8,"&lt;="&amp;JK$9,conditions!$9:$9,"&gt;="&amp;JK$9)-EOMONTH($U$9,11)),0))</f>
        <v>987.46736172084036</v>
      </c>
      <c r="JL46" s="37">
        <f>IF(JL$9="",0,SUMIFS(37:37,$9:$9,"&gt;="&amp;JL$9,$9:$9,"&lt;="&amp;JL$9-1+SUMIFS(conditions!57:57,conditions!$8:$8,"&lt;="&amp;JL$9,conditions!$9:$9,"&gt;="&amp;JL$9))+IF(JL$9-1+SUMIFS(conditions!57:57,conditions!$8:$8,"&lt;="&amp;JL$9,conditions!$9:$9,"&gt;="&amp;JL$9)&gt;EOMONTH($U$9,11),(1+conditions!$U$34)*SUMIFS(37:37,$9:$9,"&gt;="&amp;$U$9,$9:$9,"&lt;="&amp;$U$9+JL$9-1+SUMIFS(conditions!57:57,conditions!$8:$8,"&lt;="&amp;JL$9,conditions!$9:$9,"&gt;="&amp;JL$9)-EOMONTH($U$9,11)),0))</f>
        <v>1009.9485089694003</v>
      </c>
      <c r="JM46" s="37">
        <f>IF(JM$9="",0,SUMIFS(37:37,$9:$9,"&gt;="&amp;JM$9,$9:$9,"&lt;="&amp;JM$9-1+SUMIFS(conditions!57:57,conditions!$8:$8,"&lt;="&amp;JM$9,conditions!$9:$9,"&gt;="&amp;JM$9))+IF(JM$9-1+SUMIFS(conditions!57:57,conditions!$8:$8,"&lt;="&amp;JM$9,conditions!$9:$9,"&gt;="&amp;JM$9)&gt;EOMONTH($U$9,11),(1+conditions!$U$34)*SUMIFS(37:37,$9:$9,"&gt;="&amp;$U$9,$9:$9,"&lt;="&amp;$U$9+JM$9-1+SUMIFS(conditions!57:57,conditions!$8:$8,"&lt;="&amp;JM$9,conditions!$9:$9,"&gt;="&amp;JM$9)-EOMONTH($U$9,11)),0))</f>
        <v>1009.9485089694003</v>
      </c>
      <c r="JN46" s="37">
        <f>IF(JN$9="",0,SUMIFS(37:37,$9:$9,"&gt;="&amp;JN$9,$9:$9,"&lt;="&amp;JN$9-1+SUMIFS(conditions!57:57,conditions!$8:$8,"&lt;="&amp;JN$9,conditions!$9:$9,"&gt;="&amp;JN$9))+IF(JN$9-1+SUMIFS(conditions!57:57,conditions!$8:$8,"&lt;="&amp;JN$9,conditions!$9:$9,"&gt;="&amp;JN$9)&gt;EOMONTH($U$9,11),(1+conditions!$U$34)*SUMIFS(37:37,$9:$9,"&gt;="&amp;$U$9,$9:$9,"&lt;="&amp;$U$9+JN$9-1+SUMIFS(conditions!57:57,conditions!$8:$8,"&lt;="&amp;JN$9,conditions!$9:$9,"&gt;="&amp;JN$9)-EOMONTH($U$9,11)),0))</f>
        <v>998.94375157500031</v>
      </c>
      <c r="JO46" s="37">
        <f>IF(JO$9="",0,SUMIFS(37:37,$9:$9,"&gt;="&amp;JO$9,$9:$9,"&lt;="&amp;JO$9-1+SUMIFS(conditions!57:57,conditions!$8:$8,"&lt;="&amp;JO$9,conditions!$9:$9,"&gt;="&amp;JO$9))+IF(JO$9-1+SUMIFS(conditions!57:57,conditions!$8:$8,"&lt;="&amp;JO$9,conditions!$9:$9,"&gt;="&amp;JO$9)&gt;EOMONTH($U$9,11),(1+conditions!$U$34)*SUMIFS(37:37,$9:$9,"&gt;="&amp;$U$9,$9:$9,"&lt;="&amp;$U$9+JO$9-1+SUMIFS(conditions!57:57,conditions!$8:$8,"&lt;="&amp;JO$9,conditions!$9:$9,"&gt;="&amp;JO$9)-EOMONTH($U$9,11)),0))</f>
        <v>1010.4201414291603</v>
      </c>
      <c r="JP46" s="37">
        <f>IF(JP$9="",0,SUMIFS(37:37,$9:$9,"&gt;="&amp;JP$9,$9:$9,"&lt;="&amp;JP$9-1+SUMIFS(conditions!57:57,conditions!$8:$8,"&lt;="&amp;JP$9,conditions!$9:$9,"&gt;="&amp;JP$9))+IF(JP$9-1+SUMIFS(conditions!57:57,conditions!$8:$8,"&lt;="&amp;JP$9,conditions!$9:$9,"&gt;="&amp;JP$9)&gt;EOMONTH($U$9,11),(1+conditions!$U$34)*SUMIFS(37:37,$9:$9,"&gt;="&amp;$U$9,$9:$9,"&lt;="&amp;$U$9+JP$9-1+SUMIFS(conditions!57:57,conditions!$8:$8,"&lt;="&amp;JP$9,conditions!$9:$9,"&gt;="&amp;JP$9)-EOMONTH($U$9,11)),0))</f>
        <v>1021.8965312833202</v>
      </c>
      <c r="JQ46" s="37">
        <f>IF(JQ$9="",0,SUMIFS(37:37,$9:$9,"&gt;="&amp;JQ$9,$9:$9,"&lt;="&amp;JQ$9-1+SUMIFS(conditions!57:57,conditions!$8:$8,"&lt;="&amp;JQ$9,conditions!$9:$9,"&gt;="&amp;JQ$9))+IF(JQ$9-1+SUMIFS(conditions!57:57,conditions!$8:$8,"&lt;="&amp;JQ$9,conditions!$9:$9,"&gt;="&amp;JQ$9)&gt;EOMONTH($U$9,11),(1+conditions!$U$34)*SUMIFS(37:37,$9:$9,"&gt;="&amp;$U$9,$9:$9,"&lt;="&amp;$U$9+JQ$9-1+SUMIFS(conditions!57:57,conditions!$8:$8,"&lt;="&amp;JQ$9,conditions!$9:$9,"&gt;="&amp;JQ$9)-EOMONTH($U$9,11)),0))</f>
        <v>1033.3729211374803</v>
      </c>
      <c r="JR46" s="37">
        <f>IF(JR$9="",0,SUMIFS(37:37,$9:$9,"&gt;="&amp;JR$9,$9:$9,"&lt;="&amp;JR$9-1+SUMIFS(conditions!57:57,conditions!$8:$8,"&lt;="&amp;JR$9,conditions!$9:$9,"&gt;="&amp;JR$9))+IF(JR$9-1+SUMIFS(conditions!57:57,conditions!$8:$8,"&lt;="&amp;JR$9,conditions!$9:$9,"&gt;="&amp;JR$9)&gt;EOMONTH($U$9,11),(1+conditions!$U$34)*SUMIFS(37:37,$9:$9,"&gt;="&amp;$U$9,$9:$9,"&lt;="&amp;$U$9+JR$9-1+SUMIFS(conditions!57:57,conditions!$8:$8,"&lt;="&amp;JR$9,conditions!$9:$9,"&gt;="&amp;JR$9)-EOMONTH($U$9,11)),0))</f>
        <v>1044.8493109916401</v>
      </c>
      <c r="JS46" s="37">
        <f>IF(JS$9="",0,SUMIFS(37:37,$9:$9,"&gt;="&amp;JS$9,$9:$9,"&lt;="&amp;JS$9-1+SUMIFS(conditions!57:57,conditions!$8:$8,"&lt;="&amp;JS$9,conditions!$9:$9,"&gt;="&amp;JS$9))+IF(JS$9-1+SUMIFS(conditions!57:57,conditions!$8:$8,"&lt;="&amp;JS$9,conditions!$9:$9,"&gt;="&amp;JS$9)&gt;EOMONTH($U$9,11),(1+conditions!$U$34)*SUMIFS(37:37,$9:$9,"&gt;="&amp;$U$9,$9:$9,"&lt;="&amp;$U$9+JS$9-1+SUMIFS(conditions!57:57,conditions!$8:$8,"&lt;="&amp;JS$9,conditions!$9:$9,"&gt;="&amp;JS$9)-EOMONTH($U$9,11)),0))</f>
        <v>1067.3304582402002</v>
      </c>
      <c r="JT46" s="37">
        <f>IF(JT$9="",0,SUMIFS(37:37,$9:$9,"&gt;="&amp;JT$9,$9:$9,"&lt;="&amp;JT$9-1+SUMIFS(conditions!57:57,conditions!$8:$8,"&lt;="&amp;JT$9,conditions!$9:$9,"&gt;="&amp;JT$9))+IF(JT$9-1+SUMIFS(conditions!57:57,conditions!$8:$8,"&lt;="&amp;JT$9,conditions!$9:$9,"&gt;="&amp;JT$9)&gt;EOMONTH($U$9,11),(1+conditions!$U$34)*SUMIFS(37:37,$9:$9,"&gt;="&amp;$U$9,$9:$9,"&lt;="&amp;$U$9+JT$9-1+SUMIFS(conditions!57:57,conditions!$8:$8,"&lt;="&amp;JT$9,conditions!$9:$9,"&gt;="&amp;JT$9)-EOMONTH($U$9,11)),0))</f>
        <v>1067.3304582402002</v>
      </c>
      <c r="JU46" s="37">
        <f>IF(JU$9="",0,SUMIFS(37:37,$9:$9,"&gt;="&amp;JU$9,$9:$9,"&lt;="&amp;JU$9-1+SUMIFS(conditions!57:57,conditions!$8:$8,"&lt;="&amp;JU$9,conditions!$9:$9,"&gt;="&amp;JU$9))+IF(JU$9-1+SUMIFS(conditions!57:57,conditions!$8:$8,"&lt;="&amp;JU$9,conditions!$9:$9,"&gt;="&amp;JU$9)&gt;EOMONTH($U$9,11),(1+conditions!$U$34)*SUMIFS(37:37,$9:$9,"&gt;="&amp;$U$9,$9:$9,"&lt;="&amp;$U$9+JU$9-1+SUMIFS(conditions!57:57,conditions!$8:$8,"&lt;="&amp;JU$9,conditions!$9:$9,"&gt;="&amp;JU$9)-EOMONTH($U$9,11)),0))</f>
        <v>1056.3257008458004</v>
      </c>
      <c r="JV46" s="37">
        <f>IF(JV$9="",0,SUMIFS(37:37,$9:$9,"&gt;="&amp;JV$9,$9:$9,"&lt;="&amp;JV$9-1+SUMIFS(conditions!57:57,conditions!$8:$8,"&lt;="&amp;JV$9,conditions!$9:$9,"&gt;="&amp;JV$9))+IF(JV$9-1+SUMIFS(conditions!57:57,conditions!$8:$8,"&lt;="&amp;JV$9,conditions!$9:$9,"&gt;="&amp;JV$9)&gt;EOMONTH($U$9,11),(1+conditions!$U$34)*SUMIFS(37:37,$9:$9,"&gt;="&amp;$U$9,$9:$9,"&lt;="&amp;$U$9+JV$9-1+SUMIFS(conditions!57:57,conditions!$8:$8,"&lt;="&amp;JV$9,conditions!$9:$9,"&gt;="&amp;JV$9)-EOMONTH($U$9,11)),0))</f>
        <v>1067.8020906999602</v>
      </c>
      <c r="JW46" s="37">
        <f>IF(JW$9="",0,SUMIFS(37:37,$9:$9,"&gt;="&amp;JW$9,$9:$9,"&lt;="&amp;JW$9-1+SUMIFS(conditions!57:57,conditions!$8:$8,"&lt;="&amp;JW$9,conditions!$9:$9,"&gt;="&amp;JW$9))+IF(JW$9-1+SUMIFS(conditions!57:57,conditions!$8:$8,"&lt;="&amp;JW$9,conditions!$9:$9,"&gt;="&amp;JW$9)&gt;EOMONTH($U$9,11),(1+conditions!$U$34)*SUMIFS(37:37,$9:$9,"&gt;="&amp;$U$9,$9:$9,"&lt;="&amp;$U$9+JW$9-1+SUMIFS(conditions!57:57,conditions!$8:$8,"&lt;="&amp;JW$9,conditions!$9:$9,"&gt;="&amp;JW$9)-EOMONTH($U$9,11)),0))</f>
        <v>1079.2784805541203</v>
      </c>
      <c r="JX46" s="37">
        <f>IF(JX$9="",0,SUMIFS(37:37,$9:$9,"&gt;="&amp;JX$9,$9:$9,"&lt;="&amp;JX$9-1+SUMIFS(conditions!57:57,conditions!$8:$8,"&lt;="&amp;JX$9,conditions!$9:$9,"&gt;="&amp;JX$9))+IF(JX$9-1+SUMIFS(conditions!57:57,conditions!$8:$8,"&lt;="&amp;JX$9,conditions!$9:$9,"&gt;="&amp;JX$9)&gt;EOMONTH($U$9,11),(1+conditions!$U$34)*SUMIFS(37:37,$9:$9,"&gt;="&amp;$U$9,$9:$9,"&lt;="&amp;$U$9+JX$9-1+SUMIFS(conditions!57:57,conditions!$8:$8,"&lt;="&amp;JX$9,conditions!$9:$9,"&gt;="&amp;JX$9)-EOMONTH($U$9,11)),0))</f>
        <v>1090.7548704082803</v>
      </c>
      <c r="JY46" s="37">
        <f>IF(JY$9="",0,SUMIFS(37:37,$9:$9,"&gt;="&amp;JY$9,$9:$9,"&lt;="&amp;JY$9-1+SUMIFS(conditions!57:57,conditions!$8:$8,"&lt;="&amp;JY$9,conditions!$9:$9,"&gt;="&amp;JY$9))+IF(JY$9-1+SUMIFS(conditions!57:57,conditions!$8:$8,"&lt;="&amp;JY$9,conditions!$9:$9,"&gt;="&amp;JY$9)&gt;EOMONTH($U$9,11),(1+conditions!$U$34)*SUMIFS(37:37,$9:$9,"&gt;="&amp;$U$9,$9:$9,"&lt;="&amp;$U$9+JY$9-1+SUMIFS(conditions!57:57,conditions!$8:$8,"&lt;="&amp;JY$9,conditions!$9:$9,"&gt;="&amp;JY$9)-EOMONTH($U$9,11)),0))</f>
        <v>1102.2312602624402</v>
      </c>
      <c r="JZ46" s="37">
        <f>IF(JZ$9="",0,SUMIFS(37:37,$9:$9,"&gt;="&amp;JZ$9,$9:$9,"&lt;="&amp;JZ$9-1+SUMIFS(conditions!57:57,conditions!$8:$8,"&lt;="&amp;JZ$9,conditions!$9:$9,"&gt;="&amp;JZ$9))+IF(JZ$9-1+SUMIFS(conditions!57:57,conditions!$8:$8,"&lt;="&amp;JZ$9,conditions!$9:$9,"&gt;="&amp;JZ$9)&gt;EOMONTH($U$9,11),(1+conditions!$U$34)*SUMIFS(37:37,$9:$9,"&gt;="&amp;$U$9,$9:$9,"&lt;="&amp;$U$9+JZ$9-1+SUMIFS(conditions!57:57,conditions!$8:$8,"&lt;="&amp;JZ$9,conditions!$9:$9,"&gt;="&amp;JZ$9)-EOMONTH($U$9,11)),0))</f>
        <v>1124.7124075110003</v>
      </c>
      <c r="KA46" s="37">
        <f>IF(KA$9="",0,SUMIFS(37:37,$9:$9,"&gt;="&amp;KA$9,$9:$9,"&lt;="&amp;KA$9-1+SUMIFS(conditions!57:57,conditions!$8:$8,"&lt;="&amp;KA$9,conditions!$9:$9,"&gt;="&amp;KA$9))+IF(KA$9-1+SUMIFS(conditions!57:57,conditions!$8:$8,"&lt;="&amp;KA$9,conditions!$9:$9,"&gt;="&amp;KA$9)&gt;EOMONTH($U$9,11),(1+conditions!$U$34)*SUMIFS(37:37,$9:$9,"&gt;="&amp;$U$9,$9:$9,"&lt;="&amp;$U$9+KA$9-1+SUMIFS(conditions!57:57,conditions!$8:$8,"&lt;="&amp;KA$9,conditions!$9:$9,"&gt;="&amp;KA$9)-EOMONTH($U$9,11)),0))</f>
        <v>1124.7124075110003</v>
      </c>
      <c r="KB46" s="37">
        <f>IF(KB$9="",0,SUMIFS(37:37,$9:$9,"&gt;="&amp;KB$9,$9:$9,"&lt;="&amp;KB$9-1+SUMIFS(conditions!57:57,conditions!$8:$8,"&lt;="&amp;KB$9,conditions!$9:$9,"&gt;="&amp;KB$9))+IF(KB$9-1+SUMIFS(conditions!57:57,conditions!$8:$8,"&lt;="&amp;KB$9,conditions!$9:$9,"&gt;="&amp;KB$9)&gt;EOMONTH($U$9,11),(1+conditions!$U$34)*SUMIFS(37:37,$9:$9,"&gt;="&amp;$U$9,$9:$9,"&lt;="&amp;$U$9+KB$9-1+SUMIFS(conditions!57:57,conditions!$8:$8,"&lt;="&amp;KB$9,conditions!$9:$9,"&gt;="&amp;KB$9)-EOMONTH($U$9,11)),0))</f>
        <v>1113.7076501166002</v>
      </c>
      <c r="KC46" s="37">
        <f>IF(KC$9="",0,SUMIFS(37:37,$9:$9,"&gt;="&amp;KC$9,$9:$9,"&lt;="&amp;KC$9-1+SUMIFS(conditions!57:57,conditions!$8:$8,"&lt;="&amp;KC$9,conditions!$9:$9,"&gt;="&amp;KC$9))+IF(KC$9-1+SUMIFS(conditions!57:57,conditions!$8:$8,"&lt;="&amp;KC$9,conditions!$9:$9,"&gt;="&amp;KC$9)&gt;EOMONTH($U$9,11),(1+conditions!$U$34)*SUMIFS(37:37,$9:$9,"&gt;="&amp;$U$9,$9:$9,"&lt;="&amp;$U$9+KC$9-1+SUMIFS(conditions!57:57,conditions!$8:$8,"&lt;="&amp;KC$9,conditions!$9:$9,"&gt;="&amp;KC$9)-EOMONTH($U$9,11)),0))</f>
        <v>1125.1840399707603</v>
      </c>
      <c r="KD46" s="37">
        <f>IF(KD$9="",0,SUMIFS(37:37,$9:$9,"&gt;="&amp;KD$9,$9:$9,"&lt;="&amp;KD$9-1+SUMIFS(conditions!57:57,conditions!$8:$8,"&lt;="&amp;KD$9,conditions!$9:$9,"&gt;="&amp;KD$9))+IF(KD$9-1+SUMIFS(conditions!57:57,conditions!$8:$8,"&lt;="&amp;KD$9,conditions!$9:$9,"&gt;="&amp;KD$9)&gt;EOMONTH($U$9,11),(1+conditions!$U$34)*SUMIFS(37:37,$9:$9,"&gt;="&amp;$U$9,$9:$9,"&lt;="&amp;$U$9+KD$9-1+SUMIFS(conditions!57:57,conditions!$8:$8,"&lt;="&amp;KD$9,conditions!$9:$9,"&gt;="&amp;KD$9)-EOMONTH($U$9,11)),0))</f>
        <v>1136.6604298249204</v>
      </c>
      <c r="KE46" s="37">
        <f>IF(KE$9="",0,SUMIFS(37:37,$9:$9,"&gt;="&amp;KE$9,$9:$9,"&lt;="&amp;KE$9-1+SUMIFS(conditions!57:57,conditions!$8:$8,"&lt;="&amp;KE$9,conditions!$9:$9,"&gt;="&amp;KE$9))+IF(KE$9-1+SUMIFS(conditions!57:57,conditions!$8:$8,"&lt;="&amp;KE$9,conditions!$9:$9,"&gt;="&amp;KE$9)&gt;EOMONTH($U$9,11),(1+conditions!$U$34)*SUMIFS(37:37,$9:$9,"&gt;="&amp;$U$9,$9:$9,"&lt;="&amp;$U$9+KE$9-1+SUMIFS(conditions!57:57,conditions!$8:$8,"&lt;="&amp;KE$9,conditions!$9:$9,"&gt;="&amp;KE$9)-EOMONTH($U$9,11)),0))</f>
        <v>1148.1368196790804</v>
      </c>
      <c r="KF46" s="37">
        <f>IF(KF$9="",0,SUMIFS(37:37,$9:$9,"&gt;="&amp;KF$9,$9:$9,"&lt;="&amp;KF$9-1+SUMIFS(conditions!57:57,conditions!$8:$8,"&lt;="&amp;KF$9,conditions!$9:$9,"&gt;="&amp;KF$9))+IF(KF$9-1+SUMIFS(conditions!57:57,conditions!$8:$8,"&lt;="&amp;KF$9,conditions!$9:$9,"&gt;="&amp;KF$9)&gt;EOMONTH($U$9,11),(1+conditions!$U$34)*SUMIFS(37:37,$9:$9,"&gt;="&amp;$U$9,$9:$9,"&lt;="&amp;$U$9+KF$9-1+SUMIFS(conditions!57:57,conditions!$8:$8,"&lt;="&amp;KF$9,conditions!$9:$9,"&gt;="&amp;KF$9)-EOMONTH($U$9,11)),0))</f>
        <v>1159.6132095332405</v>
      </c>
      <c r="KG46" s="37">
        <f>IF(KG$9="",0,SUMIFS(37:37,$9:$9,"&gt;="&amp;KG$9,$9:$9,"&lt;="&amp;KG$9-1+SUMIFS(conditions!57:57,conditions!$8:$8,"&lt;="&amp;KG$9,conditions!$9:$9,"&gt;="&amp;KG$9))+IF(KG$9-1+SUMIFS(conditions!57:57,conditions!$8:$8,"&lt;="&amp;KG$9,conditions!$9:$9,"&gt;="&amp;KG$9)&gt;EOMONTH($U$9,11),(1+conditions!$U$34)*SUMIFS(37:37,$9:$9,"&gt;="&amp;$U$9,$9:$9,"&lt;="&amp;$U$9+KG$9-1+SUMIFS(conditions!57:57,conditions!$8:$8,"&lt;="&amp;KG$9,conditions!$9:$9,"&gt;="&amp;KG$9)-EOMONTH($U$9,11)),0))</f>
        <v>1182.0943567818006</v>
      </c>
      <c r="KH46" s="37">
        <f>IF(KH$9="",0,SUMIFS(37:37,$9:$9,"&gt;="&amp;KH$9,$9:$9,"&lt;="&amp;KH$9-1+SUMIFS(conditions!57:57,conditions!$8:$8,"&lt;="&amp;KH$9,conditions!$9:$9,"&gt;="&amp;KH$9))+IF(KH$9-1+SUMIFS(conditions!57:57,conditions!$8:$8,"&lt;="&amp;KH$9,conditions!$9:$9,"&gt;="&amp;KH$9)&gt;EOMONTH($U$9,11),(1+conditions!$U$34)*SUMIFS(37:37,$9:$9,"&gt;="&amp;$U$9,$9:$9,"&lt;="&amp;$U$9+KH$9-1+SUMIFS(conditions!57:57,conditions!$8:$8,"&lt;="&amp;KH$9,conditions!$9:$9,"&gt;="&amp;KH$9)-EOMONTH($U$9,11)),0))</f>
        <v>1182.0943567818006</v>
      </c>
      <c r="KI46" s="37">
        <f>IF(KI$9="",0,SUMIFS(37:37,$9:$9,"&gt;="&amp;KI$9,$9:$9,"&lt;="&amp;KI$9-1+SUMIFS(conditions!57:57,conditions!$8:$8,"&lt;="&amp;KI$9,conditions!$9:$9,"&gt;="&amp;KI$9))+IF(KI$9-1+SUMIFS(conditions!57:57,conditions!$8:$8,"&lt;="&amp;KI$9,conditions!$9:$9,"&gt;="&amp;KI$9)&gt;EOMONTH($U$9,11),(1+conditions!$U$34)*SUMIFS(37:37,$9:$9,"&gt;="&amp;$U$9,$9:$9,"&lt;="&amp;$U$9+KI$9-1+SUMIFS(conditions!57:57,conditions!$8:$8,"&lt;="&amp;KI$9,conditions!$9:$9,"&gt;="&amp;KI$9)-EOMONTH($U$9,11)),0))</f>
        <v>1171.0895993874003</v>
      </c>
      <c r="KJ46" s="37">
        <f>IF(KJ$9="",0,SUMIFS(37:37,$9:$9,"&gt;="&amp;KJ$9,$9:$9,"&lt;="&amp;KJ$9-1+SUMIFS(conditions!57:57,conditions!$8:$8,"&lt;="&amp;KJ$9,conditions!$9:$9,"&gt;="&amp;KJ$9))+IF(KJ$9-1+SUMIFS(conditions!57:57,conditions!$8:$8,"&lt;="&amp;KJ$9,conditions!$9:$9,"&gt;="&amp;KJ$9)&gt;EOMONTH($U$9,11),(1+conditions!$U$34)*SUMIFS(37:37,$9:$9,"&gt;="&amp;$U$9,$9:$9,"&lt;="&amp;$U$9+KJ$9-1+SUMIFS(conditions!57:57,conditions!$8:$8,"&lt;="&amp;KJ$9,conditions!$9:$9,"&gt;="&amp;KJ$9)-EOMONTH($U$9,11)),0))</f>
        <v>1182.5659892415604</v>
      </c>
      <c r="KK46" s="37">
        <f>IF(KK$9="",0,SUMIFS(37:37,$9:$9,"&gt;="&amp;KK$9,$9:$9,"&lt;="&amp;KK$9-1+SUMIFS(conditions!57:57,conditions!$8:$8,"&lt;="&amp;KK$9,conditions!$9:$9,"&gt;="&amp;KK$9))+IF(KK$9-1+SUMIFS(conditions!57:57,conditions!$8:$8,"&lt;="&amp;KK$9,conditions!$9:$9,"&gt;="&amp;KK$9)&gt;EOMONTH($U$9,11),(1+conditions!$U$34)*SUMIFS(37:37,$9:$9,"&gt;="&amp;$U$9,$9:$9,"&lt;="&amp;$U$9+KK$9-1+SUMIFS(conditions!57:57,conditions!$8:$8,"&lt;="&amp;KK$9,conditions!$9:$9,"&gt;="&amp;KK$9)-EOMONTH($U$9,11)),0))</f>
        <v>1190.6361446641204</v>
      </c>
      <c r="KL46" s="37">
        <f>IF(KL$9="",0,SUMIFS(37:37,$9:$9,"&gt;="&amp;KL$9,$9:$9,"&lt;="&amp;KL$9-1+SUMIFS(conditions!57:57,conditions!$8:$8,"&lt;="&amp;KL$9,conditions!$9:$9,"&gt;="&amp;KL$9))+IF(KL$9-1+SUMIFS(conditions!57:57,conditions!$8:$8,"&lt;="&amp;KL$9,conditions!$9:$9,"&gt;="&amp;KL$9)&gt;EOMONTH($U$9,11),(1+conditions!$U$34)*SUMIFS(37:37,$9:$9,"&gt;="&amp;$U$9,$9:$9,"&lt;="&amp;$U$9+KL$9-1+SUMIFS(conditions!57:57,conditions!$8:$8,"&lt;="&amp;KL$9,conditions!$9:$9,"&gt;="&amp;KL$9)-EOMONTH($U$9,11)),0))</f>
        <v>1198.4011528381202</v>
      </c>
      <c r="KM46" s="37">
        <f>IF(KM$9="",0,SUMIFS(37:37,$9:$9,"&gt;="&amp;KM$9,$9:$9,"&lt;="&amp;KM$9-1+SUMIFS(conditions!57:57,conditions!$8:$8,"&lt;="&amp;KM$9,conditions!$9:$9,"&gt;="&amp;KM$9))+IF(KM$9-1+SUMIFS(conditions!57:57,conditions!$8:$8,"&lt;="&amp;KM$9,conditions!$9:$9,"&gt;="&amp;KM$9)&gt;EOMONTH($U$9,11),(1+conditions!$U$34)*SUMIFS(37:37,$9:$9,"&gt;="&amp;$U$9,$9:$9,"&lt;="&amp;$U$9+KM$9-1+SUMIFS(conditions!57:57,conditions!$8:$8,"&lt;="&amp;KM$9,conditions!$9:$9,"&gt;="&amp;KM$9)-EOMONTH($U$9,11)),0))</f>
        <v>1195.0781610121201</v>
      </c>
      <c r="KN46" s="37">
        <f>IF(KN$9="",0,SUMIFS(37:37,$9:$9,"&gt;="&amp;KN$9,$9:$9,"&lt;="&amp;KN$9-1+SUMIFS(conditions!57:57,conditions!$8:$8,"&lt;="&amp;KN$9,conditions!$9:$9,"&gt;="&amp;KN$9))+IF(KN$9-1+SUMIFS(conditions!57:57,conditions!$8:$8,"&lt;="&amp;KN$9,conditions!$9:$9,"&gt;="&amp;KN$9)&gt;EOMONTH($U$9,11),(1+conditions!$U$34)*SUMIFS(37:37,$9:$9,"&gt;="&amp;$U$9,$9:$9,"&lt;="&amp;$U$9+KN$9-1+SUMIFS(conditions!57:57,conditions!$8:$8,"&lt;="&amp;KN$9,conditions!$9:$9,"&gt;="&amp;KN$9)-EOMONTH($U$9,11)),0))</f>
        <v>1206.1661610121203</v>
      </c>
      <c r="KO46" s="37">
        <f>IF(KO$9="",0,SUMIFS(37:37,$9:$9,"&gt;="&amp;KO$9,$9:$9,"&lt;="&amp;KO$9-1+SUMIFS(conditions!57:57,conditions!$8:$8,"&lt;="&amp;KO$9,conditions!$9:$9,"&gt;="&amp;KO$9))+IF(KO$9-1+SUMIFS(conditions!57:57,conditions!$8:$8,"&lt;="&amp;KO$9,conditions!$9:$9,"&gt;="&amp;KO$9)&gt;EOMONTH($U$9,11),(1+conditions!$U$34)*SUMIFS(37:37,$9:$9,"&gt;="&amp;$U$9,$9:$9,"&lt;="&amp;$U$9+KO$9-1+SUMIFS(conditions!57:57,conditions!$8:$8,"&lt;="&amp;KO$9,conditions!$9:$9,"&gt;="&amp;KO$9)-EOMONTH($U$9,11)),0))</f>
        <v>1217.2541610121202</v>
      </c>
      <c r="KP46" s="37">
        <f>IF(KP$9="",0,SUMIFS(37:37,$9:$9,"&gt;="&amp;KP$9,$9:$9,"&lt;="&amp;KP$9-1+SUMIFS(conditions!57:57,conditions!$8:$8,"&lt;="&amp;KP$9,conditions!$9:$9,"&gt;="&amp;KP$9))+IF(KP$9-1+SUMIFS(conditions!57:57,conditions!$8:$8,"&lt;="&amp;KP$9,conditions!$9:$9,"&gt;="&amp;KP$9)&gt;EOMONTH($U$9,11),(1+conditions!$U$34)*SUMIFS(37:37,$9:$9,"&gt;="&amp;$U$9,$9:$9,"&lt;="&amp;$U$9+KP$9-1+SUMIFS(conditions!57:57,conditions!$8:$8,"&lt;="&amp;KP$9,conditions!$9:$9,"&gt;="&amp;KP$9)-EOMONTH($U$9,11)),0))</f>
        <v>1202.8431691861201</v>
      </c>
      <c r="KQ46" s="37">
        <f>IF(KQ$9="",0,SUMIFS(37:37,$9:$9,"&gt;="&amp;KQ$9,$9:$9,"&lt;="&amp;KQ$9-1+SUMIFS(conditions!57:57,conditions!$8:$8,"&lt;="&amp;KQ$9,conditions!$9:$9,"&gt;="&amp;KQ$9))+IF(KQ$9-1+SUMIFS(conditions!57:57,conditions!$8:$8,"&lt;="&amp;KQ$9,conditions!$9:$9,"&gt;="&amp;KQ$9)&gt;EOMONTH($U$9,11),(1+conditions!$U$34)*SUMIFS(37:37,$9:$9,"&gt;="&amp;$U$9,$9:$9,"&lt;="&amp;$U$9+KQ$9-1+SUMIFS(conditions!57:57,conditions!$8:$8,"&lt;="&amp;KQ$9,conditions!$9:$9,"&gt;="&amp;KQ$9)-EOMONTH($U$9,11)),0))</f>
        <v>1188.43217736012</v>
      </c>
      <c r="KR46" s="37">
        <f>IF(KR$9="",0,SUMIFS(37:37,$9:$9,"&gt;="&amp;KR$9,$9:$9,"&lt;="&amp;KR$9-1+SUMIFS(conditions!57:57,conditions!$8:$8,"&lt;="&amp;KR$9,conditions!$9:$9,"&gt;="&amp;KR$9))+IF(KR$9-1+SUMIFS(conditions!57:57,conditions!$8:$8,"&lt;="&amp;KR$9,conditions!$9:$9,"&gt;="&amp;KR$9)&gt;EOMONTH($U$9,11),(1+conditions!$U$34)*SUMIFS(37:37,$9:$9,"&gt;="&amp;$U$9,$9:$9,"&lt;="&amp;$U$9+KR$9-1+SUMIFS(conditions!57:57,conditions!$8:$8,"&lt;="&amp;KR$9,conditions!$9:$9,"&gt;="&amp;KR$9)-EOMONTH($U$9,11)),0))</f>
        <v>1185.1091855341199</v>
      </c>
      <c r="KS46" s="37">
        <f>IF(KS$9="",0,SUMIFS(37:37,$9:$9,"&gt;="&amp;KS$9,$9:$9,"&lt;="&amp;KS$9-1+SUMIFS(conditions!57:57,conditions!$8:$8,"&lt;="&amp;KS$9,conditions!$9:$9,"&gt;="&amp;KS$9))+IF(KS$9-1+SUMIFS(conditions!57:57,conditions!$8:$8,"&lt;="&amp;KS$9,conditions!$9:$9,"&gt;="&amp;KS$9)&gt;EOMONTH($U$9,11),(1+conditions!$U$34)*SUMIFS(37:37,$9:$9,"&gt;="&amp;$U$9,$9:$9,"&lt;="&amp;$U$9+KS$9-1+SUMIFS(conditions!57:57,conditions!$8:$8,"&lt;="&amp;KS$9,conditions!$9:$9,"&gt;="&amp;KS$9)-EOMONTH($U$9,11)),0))</f>
        <v>1181.7861937081198</v>
      </c>
      <c r="KT46" s="37">
        <f>IF(KT$9="",0,SUMIFS(37:37,$9:$9,"&gt;="&amp;KT$9,$9:$9,"&lt;="&amp;KT$9-1+SUMIFS(conditions!57:57,conditions!$8:$8,"&lt;="&amp;KT$9,conditions!$9:$9,"&gt;="&amp;KT$9))+IF(KT$9-1+SUMIFS(conditions!57:57,conditions!$8:$8,"&lt;="&amp;KT$9,conditions!$9:$9,"&gt;="&amp;KT$9)&gt;EOMONTH($U$9,11),(1+conditions!$U$34)*SUMIFS(37:37,$9:$9,"&gt;="&amp;$U$9,$9:$9,"&lt;="&amp;$U$9+KT$9-1+SUMIFS(conditions!57:57,conditions!$8:$8,"&lt;="&amp;KT$9,conditions!$9:$9,"&gt;="&amp;KT$9)-EOMONTH($U$9,11)),0))</f>
        <v>1178.4632018821196</v>
      </c>
      <c r="KU46" s="37">
        <f>IF(KU$9="",0,SUMIFS(37:37,$9:$9,"&gt;="&amp;KU$9,$9:$9,"&lt;="&amp;KU$9-1+SUMIFS(conditions!57:57,conditions!$8:$8,"&lt;="&amp;KU$9,conditions!$9:$9,"&gt;="&amp;KU$9))+IF(KU$9-1+SUMIFS(conditions!57:57,conditions!$8:$8,"&lt;="&amp;KU$9,conditions!$9:$9,"&gt;="&amp;KU$9)&gt;EOMONTH($U$9,11),(1+conditions!$U$34)*SUMIFS(37:37,$9:$9,"&gt;="&amp;$U$9,$9:$9,"&lt;="&amp;$U$9+KU$9-1+SUMIFS(conditions!57:57,conditions!$8:$8,"&lt;="&amp;KU$9,conditions!$9:$9,"&gt;="&amp;KU$9)-EOMONTH($U$9,11)),0))</f>
        <v>1189.5512018821196</v>
      </c>
      <c r="KV46" s="37">
        <f>IF(KV$9="",0,SUMIFS(37:37,$9:$9,"&gt;="&amp;KV$9,$9:$9,"&lt;="&amp;KV$9-1+SUMIFS(conditions!57:57,conditions!$8:$8,"&lt;="&amp;KV$9,conditions!$9:$9,"&gt;="&amp;KV$9))+IF(KV$9-1+SUMIFS(conditions!57:57,conditions!$8:$8,"&lt;="&amp;KV$9,conditions!$9:$9,"&gt;="&amp;KV$9)&gt;EOMONTH($U$9,11),(1+conditions!$U$34)*SUMIFS(37:37,$9:$9,"&gt;="&amp;$U$9,$9:$9,"&lt;="&amp;$U$9+KV$9-1+SUMIFS(conditions!57:57,conditions!$8:$8,"&lt;="&amp;KV$9,conditions!$9:$9,"&gt;="&amp;KV$9)-EOMONTH($U$9,11)),0))</f>
        <v>1200.6392018821198</v>
      </c>
      <c r="KW46" s="37">
        <f>IF(KW$9="",0,SUMIFS(37:37,$9:$9,"&gt;="&amp;KW$9,$9:$9,"&lt;="&amp;KW$9-1+SUMIFS(conditions!57:57,conditions!$8:$8,"&lt;="&amp;KW$9,conditions!$9:$9,"&gt;="&amp;KW$9))+IF(KW$9-1+SUMIFS(conditions!57:57,conditions!$8:$8,"&lt;="&amp;KW$9,conditions!$9:$9,"&gt;="&amp;KW$9)&gt;EOMONTH($U$9,11),(1+conditions!$U$34)*SUMIFS(37:37,$9:$9,"&gt;="&amp;$U$9,$9:$9,"&lt;="&amp;$U$9+KW$9-1+SUMIFS(conditions!57:57,conditions!$8:$8,"&lt;="&amp;KW$9,conditions!$9:$9,"&gt;="&amp;KW$9)-EOMONTH($U$9,11)),0))</f>
        <v>1186.2282100561197</v>
      </c>
      <c r="KX46" s="37">
        <f>IF(KX$9="",0,SUMIFS(37:37,$9:$9,"&gt;="&amp;KX$9,$9:$9,"&lt;="&amp;KX$9-1+SUMIFS(conditions!57:57,conditions!$8:$8,"&lt;="&amp;KX$9,conditions!$9:$9,"&gt;="&amp;KX$9))+IF(KX$9-1+SUMIFS(conditions!57:57,conditions!$8:$8,"&lt;="&amp;KX$9,conditions!$9:$9,"&gt;="&amp;KX$9)&gt;EOMONTH($U$9,11),(1+conditions!$U$34)*SUMIFS(37:37,$9:$9,"&gt;="&amp;$U$9,$9:$9,"&lt;="&amp;$U$9+KX$9-1+SUMIFS(conditions!57:57,conditions!$8:$8,"&lt;="&amp;KX$9,conditions!$9:$9,"&gt;="&amp;KX$9)-EOMONTH($U$9,11)),0))</f>
        <v>1171.8172182301196</v>
      </c>
      <c r="KY46" s="37">
        <f>IF(KY$9="",0,SUMIFS(37:37,$9:$9,"&gt;="&amp;KY$9,$9:$9,"&lt;="&amp;KY$9-1+SUMIFS(conditions!57:57,conditions!$8:$8,"&lt;="&amp;KY$9,conditions!$9:$9,"&gt;="&amp;KY$9))+IF(KY$9-1+SUMIFS(conditions!57:57,conditions!$8:$8,"&lt;="&amp;KY$9,conditions!$9:$9,"&gt;="&amp;KY$9)&gt;EOMONTH($U$9,11),(1+conditions!$U$34)*SUMIFS(37:37,$9:$9,"&gt;="&amp;$U$9,$9:$9,"&lt;="&amp;$U$9+KY$9-1+SUMIFS(conditions!57:57,conditions!$8:$8,"&lt;="&amp;KY$9,conditions!$9:$9,"&gt;="&amp;KY$9)-EOMONTH($U$9,11)),0))</f>
        <v>1168.4942264041197</v>
      </c>
      <c r="KZ46" s="37">
        <f>IF(KZ$9="",0,SUMIFS(37:37,$9:$9,"&gt;="&amp;KZ$9,$9:$9,"&lt;="&amp;KZ$9-1+SUMIFS(conditions!57:57,conditions!$8:$8,"&lt;="&amp;KZ$9,conditions!$9:$9,"&gt;="&amp;KZ$9))+IF(KZ$9-1+SUMIFS(conditions!57:57,conditions!$8:$8,"&lt;="&amp;KZ$9,conditions!$9:$9,"&gt;="&amp;KZ$9)&gt;EOMONTH($U$9,11),(1+conditions!$U$34)*SUMIFS(37:37,$9:$9,"&gt;="&amp;$U$9,$9:$9,"&lt;="&amp;$U$9+KZ$9-1+SUMIFS(conditions!57:57,conditions!$8:$8,"&lt;="&amp;KZ$9,conditions!$9:$9,"&gt;="&amp;KZ$9)-EOMONTH($U$9,11)),0))</f>
        <v>1165.1712345781195</v>
      </c>
      <c r="LA46" s="37">
        <f>IF(LA$9="",0,SUMIFS(37:37,$9:$9,"&gt;="&amp;LA$9,$9:$9,"&lt;="&amp;LA$9-1+SUMIFS(conditions!57:57,conditions!$8:$8,"&lt;="&amp;LA$9,conditions!$9:$9,"&gt;="&amp;LA$9))+IF(LA$9-1+SUMIFS(conditions!57:57,conditions!$8:$8,"&lt;="&amp;LA$9,conditions!$9:$9,"&gt;="&amp;LA$9)&gt;EOMONTH($U$9,11),(1+conditions!$U$34)*SUMIFS(37:37,$9:$9,"&gt;="&amp;$U$9,$9:$9,"&lt;="&amp;$U$9+LA$9-1+SUMIFS(conditions!57:57,conditions!$8:$8,"&lt;="&amp;LA$9,conditions!$9:$9,"&gt;="&amp;LA$9)-EOMONTH($U$9,11)),0))</f>
        <v>1161.8482427521194</v>
      </c>
      <c r="LB46" s="37">
        <f>IF(LB$9="",0,SUMIFS(37:37,$9:$9,"&gt;="&amp;LB$9,$9:$9,"&lt;="&amp;LB$9-1+SUMIFS(conditions!57:57,conditions!$8:$8,"&lt;="&amp;LB$9,conditions!$9:$9,"&gt;="&amp;LB$9))+IF(LB$9-1+SUMIFS(conditions!57:57,conditions!$8:$8,"&lt;="&amp;LB$9,conditions!$9:$9,"&gt;="&amp;LB$9)&gt;EOMONTH($U$9,11),(1+conditions!$U$34)*SUMIFS(37:37,$9:$9,"&gt;="&amp;$U$9,$9:$9,"&lt;="&amp;$U$9+LB$9-1+SUMIFS(conditions!57:57,conditions!$8:$8,"&lt;="&amp;LB$9,conditions!$9:$9,"&gt;="&amp;LB$9)-EOMONTH($U$9,11)),0))</f>
        <v>1172.9362427521194</v>
      </c>
      <c r="LC46" s="37">
        <f>IF(LC$9="",0,SUMIFS(37:37,$9:$9,"&gt;="&amp;LC$9,$9:$9,"&lt;="&amp;LC$9-1+SUMIFS(conditions!57:57,conditions!$8:$8,"&lt;="&amp;LC$9,conditions!$9:$9,"&gt;="&amp;LC$9))+IF(LC$9-1+SUMIFS(conditions!57:57,conditions!$8:$8,"&lt;="&amp;LC$9,conditions!$9:$9,"&gt;="&amp;LC$9)&gt;EOMONTH($U$9,11),(1+conditions!$U$34)*SUMIFS(37:37,$9:$9,"&gt;="&amp;$U$9,$9:$9,"&lt;="&amp;$U$9+LC$9-1+SUMIFS(conditions!57:57,conditions!$8:$8,"&lt;="&amp;LC$9,conditions!$9:$9,"&gt;="&amp;LC$9)-EOMONTH($U$9,11)),0))</f>
        <v>1184.0242427521193</v>
      </c>
      <c r="LD46" s="37">
        <f>IF(LD$9="",0,SUMIFS(37:37,$9:$9,"&gt;="&amp;LD$9,$9:$9,"&lt;="&amp;LD$9-1+SUMIFS(conditions!57:57,conditions!$8:$8,"&lt;="&amp;LD$9,conditions!$9:$9,"&gt;="&amp;LD$9))+IF(LD$9-1+SUMIFS(conditions!57:57,conditions!$8:$8,"&lt;="&amp;LD$9,conditions!$9:$9,"&gt;="&amp;LD$9)&gt;EOMONTH($U$9,11),(1+conditions!$U$34)*SUMIFS(37:37,$9:$9,"&gt;="&amp;$U$9,$9:$9,"&lt;="&amp;$U$9+LD$9-1+SUMIFS(conditions!57:57,conditions!$8:$8,"&lt;="&amp;LD$9,conditions!$9:$9,"&gt;="&amp;LD$9)-EOMONTH($U$9,11)),0))</f>
        <v>1169.6132509261195</v>
      </c>
      <c r="LE46" s="37">
        <f>IF(LE$9="",0,SUMIFS(37:37,$9:$9,"&gt;="&amp;LE$9,$9:$9,"&lt;="&amp;LE$9-1+SUMIFS(conditions!57:57,conditions!$8:$8,"&lt;="&amp;LE$9,conditions!$9:$9,"&gt;="&amp;LE$9))+IF(LE$9-1+SUMIFS(conditions!57:57,conditions!$8:$8,"&lt;="&amp;LE$9,conditions!$9:$9,"&gt;="&amp;LE$9)&gt;EOMONTH($U$9,11),(1+conditions!$U$34)*SUMIFS(37:37,$9:$9,"&gt;="&amp;$U$9,$9:$9,"&lt;="&amp;$U$9+LE$9-1+SUMIFS(conditions!57:57,conditions!$8:$8,"&lt;="&amp;LE$9,conditions!$9:$9,"&gt;="&amp;LE$9)-EOMONTH($U$9,11)),0))</f>
        <v>1155.2022591001194</v>
      </c>
      <c r="LF46" s="37">
        <f>IF(LF$9="",0,SUMIFS(37:37,$9:$9,"&gt;="&amp;LF$9,$9:$9,"&lt;="&amp;LF$9-1+SUMIFS(conditions!57:57,conditions!$8:$8,"&lt;="&amp;LF$9,conditions!$9:$9,"&gt;="&amp;LF$9))+IF(LF$9-1+SUMIFS(conditions!57:57,conditions!$8:$8,"&lt;="&amp;LF$9,conditions!$9:$9,"&gt;="&amp;LF$9)&gt;EOMONTH($U$9,11),(1+conditions!$U$34)*SUMIFS(37:37,$9:$9,"&gt;="&amp;$U$9,$9:$9,"&lt;="&amp;$U$9+LF$9-1+SUMIFS(conditions!57:57,conditions!$8:$8,"&lt;="&amp;LF$9,conditions!$9:$9,"&gt;="&amp;LF$9)-EOMONTH($U$9,11)),0))</f>
        <v>1151.8792672741195</v>
      </c>
      <c r="LG46" s="37">
        <f>IF(LG$9="",0,SUMIFS(37:37,$9:$9,"&gt;="&amp;LG$9,$9:$9,"&lt;="&amp;LG$9-1+SUMIFS(conditions!57:57,conditions!$8:$8,"&lt;="&amp;LG$9,conditions!$9:$9,"&gt;="&amp;LG$9))+IF(LG$9-1+SUMIFS(conditions!57:57,conditions!$8:$8,"&lt;="&amp;LG$9,conditions!$9:$9,"&gt;="&amp;LG$9)&gt;EOMONTH($U$9,11),(1+conditions!$U$34)*SUMIFS(37:37,$9:$9,"&gt;="&amp;$U$9,$9:$9,"&lt;="&amp;$U$9+LG$9-1+SUMIFS(conditions!57:57,conditions!$8:$8,"&lt;="&amp;LG$9,conditions!$9:$9,"&gt;="&amp;LG$9)-EOMONTH($U$9,11)),0))</f>
        <v>1148.5562754481195</v>
      </c>
      <c r="LH46" s="37">
        <f>IF(LH$9="",0,SUMIFS(37:37,$9:$9,"&gt;="&amp;LH$9,$9:$9,"&lt;="&amp;LH$9-1+SUMIFS(conditions!57:57,conditions!$8:$8,"&lt;="&amp;LH$9,conditions!$9:$9,"&gt;="&amp;LH$9))+IF(LH$9-1+SUMIFS(conditions!57:57,conditions!$8:$8,"&lt;="&amp;LH$9,conditions!$9:$9,"&gt;="&amp;LH$9)&gt;EOMONTH($U$9,11),(1+conditions!$U$34)*SUMIFS(37:37,$9:$9,"&gt;="&amp;$U$9,$9:$9,"&lt;="&amp;$U$9+LH$9-1+SUMIFS(conditions!57:57,conditions!$8:$8,"&lt;="&amp;LH$9,conditions!$9:$9,"&gt;="&amp;LH$9)-EOMONTH($U$9,11)),0))</f>
        <v>1145.2332836221196</v>
      </c>
      <c r="LI46" s="37">
        <f>IF(LI$9="",0,SUMIFS(37:37,$9:$9,"&gt;="&amp;LI$9,$9:$9,"&lt;="&amp;LI$9-1+SUMIFS(conditions!57:57,conditions!$8:$8,"&lt;="&amp;LI$9,conditions!$9:$9,"&gt;="&amp;LI$9))+IF(LI$9-1+SUMIFS(conditions!57:57,conditions!$8:$8,"&lt;="&amp;LI$9,conditions!$9:$9,"&gt;="&amp;LI$9)&gt;EOMONTH($U$9,11),(1+conditions!$U$34)*SUMIFS(37:37,$9:$9,"&gt;="&amp;$U$9,$9:$9,"&lt;="&amp;$U$9+LI$9-1+SUMIFS(conditions!57:57,conditions!$8:$8,"&lt;="&amp;LI$9,conditions!$9:$9,"&gt;="&amp;LI$9)-EOMONTH($U$9,11)),0))</f>
        <v>1156.3212836221196</v>
      </c>
      <c r="LJ46" s="37">
        <f>IF(LJ$9="",0,SUMIFS(37:37,$9:$9,"&gt;="&amp;LJ$9,$9:$9,"&lt;="&amp;LJ$9-1+SUMIFS(conditions!57:57,conditions!$8:$8,"&lt;="&amp;LJ$9,conditions!$9:$9,"&gt;="&amp;LJ$9))+IF(LJ$9-1+SUMIFS(conditions!57:57,conditions!$8:$8,"&lt;="&amp;LJ$9,conditions!$9:$9,"&gt;="&amp;LJ$9)&gt;EOMONTH($U$9,11),(1+conditions!$U$34)*SUMIFS(37:37,$9:$9,"&gt;="&amp;$U$9,$9:$9,"&lt;="&amp;$U$9+LJ$9-1+SUMIFS(conditions!57:57,conditions!$8:$8,"&lt;="&amp;LJ$9,conditions!$9:$9,"&gt;="&amp;LJ$9)-EOMONTH($U$9,11)),0))</f>
        <v>1167.4092836221196</v>
      </c>
      <c r="LK46" s="37">
        <f>IF(LK$9="",0,SUMIFS(37:37,$9:$9,"&gt;="&amp;LK$9,$9:$9,"&lt;="&amp;LK$9-1+SUMIFS(conditions!57:57,conditions!$8:$8,"&lt;="&amp;LK$9,conditions!$9:$9,"&gt;="&amp;LK$9))+IF(LK$9-1+SUMIFS(conditions!57:57,conditions!$8:$8,"&lt;="&amp;LK$9,conditions!$9:$9,"&gt;="&amp;LK$9)&gt;EOMONTH($U$9,11),(1+conditions!$U$34)*SUMIFS(37:37,$9:$9,"&gt;="&amp;$U$9,$9:$9,"&lt;="&amp;$U$9+LK$9-1+SUMIFS(conditions!57:57,conditions!$8:$8,"&lt;="&amp;LK$9,conditions!$9:$9,"&gt;="&amp;LK$9)-EOMONTH($U$9,11)),0))</f>
        <v>1152.9982917961197</v>
      </c>
      <c r="LL46" s="37">
        <f>IF(LL$9="",0,SUMIFS(37:37,$9:$9,"&gt;="&amp;LL$9,$9:$9,"&lt;="&amp;LL$9-1+SUMIFS(conditions!57:57,conditions!$8:$8,"&lt;="&amp;LL$9,conditions!$9:$9,"&gt;="&amp;LL$9))+IF(LL$9-1+SUMIFS(conditions!57:57,conditions!$8:$8,"&lt;="&amp;LL$9,conditions!$9:$9,"&gt;="&amp;LL$9)&gt;EOMONTH($U$9,11),(1+conditions!$U$34)*SUMIFS(37:37,$9:$9,"&gt;="&amp;$U$9,$9:$9,"&lt;="&amp;$U$9+LL$9-1+SUMIFS(conditions!57:57,conditions!$8:$8,"&lt;="&amp;LL$9,conditions!$9:$9,"&gt;="&amp;LL$9)-EOMONTH($U$9,11)),0))</f>
        <v>1138.5872999701196</v>
      </c>
      <c r="LM46" s="37">
        <f>IF(LM$9="",0,SUMIFS(37:37,$9:$9,"&gt;="&amp;LM$9,$9:$9,"&lt;="&amp;LM$9-1+SUMIFS(conditions!57:57,conditions!$8:$8,"&lt;="&amp;LM$9,conditions!$9:$9,"&gt;="&amp;LM$9))+IF(LM$9-1+SUMIFS(conditions!57:57,conditions!$8:$8,"&lt;="&amp;LM$9,conditions!$9:$9,"&gt;="&amp;LM$9)&gt;EOMONTH($U$9,11),(1+conditions!$U$34)*SUMIFS(37:37,$9:$9,"&gt;="&amp;$U$9,$9:$9,"&lt;="&amp;$U$9+LM$9-1+SUMIFS(conditions!57:57,conditions!$8:$8,"&lt;="&amp;LM$9,conditions!$9:$9,"&gt;="&amp;LM$9)-EOMONTH($U$9,11)),0))</f>
        <v>1135.2643081441197</v>
      </c>
      <c r="LN46" s="37">
        <f>IF(LN$9="",0,SUMIFS(37:37,$9:$9,"&gt;="&amp;LN$9,$9:$9,"&lt;="&amp;LN$9-1+SUMIFS(conditions!57:57,conditions!$8:$8,"&lt;="&amp;LN$9,conditions!$9:$9,"&gt;="&amp;LN$9))+IF(LN$9-1+SUMIFS(conditions!57:57,conditions!$8:$8,"&lt;="&amp;LN$9,conditions!$9:$9,"&gt;="&amp;LN$9)&gt;EOMONTH($U$9,11),(1+conditions!$U$34)*SUMIFS(37:37,$9:$9,"&gt;="&amp;$U$9,$9:$9,"&lt;="&amp;$U$9+LN$9-1+SUMIFS(conditions!57:57,conditions!$8:$8,"&lt;="&amp;LN$9,conditions!$9:$9,"&gt;="&amp;LN$9)-EOMONTH($U$9,11)),0))</f>
        <v>1131.9413163181196</v>
      </c>
      <c r="LO46" s="37">
        <f>IF(LO$9="",0,SUMIFS(37:37,$9:$9,"&gt;="&amp;LO$9,$9:$9,"&lt;="&amp;LO$9-1+SUMIFS(conditions!57:57,conditions!$8:$8,"&lt;="&amp;LO$9,conditions!$9:$9,"&gt;="&amp;LO$9))+IF(LO$9-1+SUMIFS(conditions!57:57,conditions!$8:$8,"&lt;="&amp;LO$9,conditions!$9:$9,"&gt;="&amp;LO$9)&gt;EOMONTH($U$9,11),(1+conditions!$U$34)*SUMIFS(37:37,$9:$9,"&gt;="&amp;$U$9,$9:$9,"&lt;="&amp;$U$9+LO$9-1+SUMIFS(conditions!57:57,conditions!$8:$8,"&lt;="&amp;LO$9,conditions!$9:$9,"&gt;="&amp;LO$9)-EOMONTH($U$9,11)),0))</f>
        <v>1124.2950269443197</v>
      </c>
      <c r="LP46" s="37">
        <f>IF(LP$9="",0,SUMIFS(37:37,$9:$9,"&gt;="&amp;LP$9,$9:$9,"&lt;="&amp;LP$9-1+SUMIFS(conditions!57:57,conditions!$8:$8,"&lt;="&amp;LP$9,conditions!$9:$9,"&gt;="&amp;LP$9))+IF(LP$9-1+SUMIFS(conditions!57:57,conditions!$8:$8,"&lt;="&amp;LP$9,conditions!$9:$9,"&gt;="&amp;LP$9)&gt;EOMONTH($U$9,11),(1+conditions!$U$34)*SUMIFS(37:37,$9:$9,"&gt;="&amp;$U$9,$9:$9,"&lt;="&amp;$U$9+LP$9-1+SUMIFS(conditions!57:57,conditions!$8:$8,"&lt;="&amp;LP$9,conditions!$9:$9,"&gt;="&amp;LP$9)-EOMONTH($U$9,11)),0))</f>
        <v>1138.1550269443196</v>
      </c>
      <c r="LQ46" s="37">
        <f>IF(LQ$9="",0,SUMIFS(37:37,$9:$9,"&gt;="&amp;LQ$9,$9:$9,"&lt;="&amp;LQ$9-1+SUMIFS(conditions!57:57,conditions!$8:$8,"&lt;="&amp;LQ$9,conditions!$9:$9,"&gt;="&amp;LQ$9))+IF(LQ$9-1+SUMIFS(conditions!57:57,conditions!$8:$8,"&lt;="&amp;LQ$9,conditions!$9:$9,"&gt;="&amp;LQ$9)&gt;EOMONTH($U$9,11),(1+conditions!$U$34)*SUMIFS(37:37,$9:$9,"&gt;="&amp;$U$9,$9:$9,"&lt;="&amp;$U$9+LQ$9-1+SUMIFS(conditions!57:57,conditions!$8:$8,"&lt;="&amp;LQ$9,conditions!$9:$9,"&gt;="&amp;LQ$9)-EOMONTH($U$9,11)),0))</f>
        <v>1152.0150269443197</v>
      </c>
      <c r="LR46" s="37">
        <f>IF(LR$9="",0,SUMIFS(37:37,$9:$9,"&gt;="&amp;LR$9,$9:$9,"&lt;="&amp;LR$9-1+SUMIFS(conditions!57:57,conditions!$8:$8,"&lt;="&amp;LR$9,conditions!$9:$9,"&gt;="&amp;LR$9))+IF(LR$9-1+SUMIFS(conditions!57:57,conditions!$8:$8,"&lt;="&amp;LR$9,conditions!$9:$9,"&gt;="&amp;LR$9)&gt;EOMONTH($U$9,11),(1+conditions!$U$34)*SUMIFS(37:37,$9:$9,"&gt;="&amp;$U$9,$9:$9,"&lt;="&amp;$U$9+LR$9-1+SUMIFS(conditions!57:57,conditions!$8:$8,"&lt;="&amp;LR$9,conditions!$9:$9,"&gt;="&amp;LR$9)-EOMONTH($U$9,11)),0))</f>
        <v>1133.2807375705197</v>
      </c>
      <c r="LS46" s="37">
        <f>IF(LS$9="",0,SUMIFS(37:37,$9:$9,"&gt;="&amp;LS$9,$9:$9,"&lt;="&amp;LS$9-1+SUMIFS(conditions!57:57,conditions!$8:$8,"&lt;="&amp;LS$9,conditions!$9:$9,"&gt;="&amp;LS$9))+IF(LS$9-1+SUMIFS(conditions!57:57,conditions!$8:$8,"&lt;="&amp;LS$9,conditions!$9:$9,"&gt;="&amp;LS$9)&gt;EOMONTH($U$9,11),(1+conditions!$U$34)*SUMIFS(37:37,$9:$9,"&gt;="&amp;$U$9,$9:$9,"&lt;="&amp;$U$9+LS$9-1+SUMIFS(conditions!57:57,conditions!$8:$8,"&lt;="&amp;LS$9,conditions!$9:$9,"&gt;="&amp;LS$9)-EOMONTH($U$9,11)),0))</f>
        <v>1114.5464481967197</v>
      </c>
      <c r="LT46" s="37">
        <f>IF(LT$9="",0,SUMIFS(37:37,$9:$9,"&gt;="&amp;LT$9,$9:$9,"&lt;="&amp;LT$9-1+SUMIFS(conditions!57:57,conditions!$8:$8,"&lt;="&amp;LT$9,conditions!$9:$9,"&gt;="&amp;LT$9))+IF(LT$9-1+SUMIFS(conditions!57:57,conditions!$8:$8,"&lt;="&amp;LT$9,conditions!$9:$9,"&gt;="&amp;LT$9)&gt;EOMONTH($U$9,11),(1+conditions!$U$34)*SUMIFS(37:37,$9:$9,"&gt;="&amp;$U$9,$9:$9,"&lt;="&amp;$U$9+LT$9-1+SUMIFS(conditions!57:57,conditions!$8:$8,"&lt;="&amp;LT$9,conditions!$9:$9,"&gt;="&amp;LT$9)-EOMONTH($U$9,11)),0))</f>
        <v>1109.6721588229198</v>
      </c>
      <c r="LU46" s="37">
        <f>IF(LU$9="",0,SUMIFS(37:37,$9:$9,"&gt;="&amp;LU$9,$9:$9,"&lt;="&amp;LU$9-1+SUMIFS(conditions!57:57,conditions!$8:$8,"&lt;="&amp;LU$9,conditions!$9:$9,"&gt;="&amp;LU$9))+IF(LU$9-1+SUMIFS(conditions!57:57,conditions!$8:$8,"&lt;="&amp;LU$9,conditions!$9:$9,"&gt;="&amp;LU$9)&gt;EOMONTH($U$9,11),(1+conditions!$U$34)*SUMIFS(37:37,$9:$9,"&gt;="&amp;$U$9,$9:$9,"&lt;="&amp;$U$9+LU$9-1+SUMIFS(conditions!57:57,conditions!$8:$8,"&lt;="&amp;LU$9,conditions!$9:$9,"&gt;="&amp;LU$9)-EOMONTH($U$9,11)),0))</f>
        <v>1104.7978694491198</v>
      </c>
      <c r="LV46" s="37">
        <f>IF(LV$9="",0,SUMIFS(37:37,$9:$9,"&gt;="&amp;LV$9,$9:$9,"&lt;="&amp;LV$9-1+SUMIFS(conditions!57:57,conditions!$8:$8,"&lt;="&amp;LV$9,conditions!$9:$9,"&gt;="&amp;LV$9))+IF(LV$9-1+SUMIFS(conditions!57:57,conditions!$8:$8,"&lt;="&amp;LV$9,conditions!$9:$9,"&gt;="&amp;LV$9)&gt;EOMONTH($U$9,11),(1+conditions!$U$34)*SUMIFS(37:37,$9:$9,"&gt;="&amp;$U$9,$9:$9,"&lt;="&amp;$U$9+LV$9-1+SUMIFS(conditions!57:57,conditions!$8:$8,"&lt;="&amp;LV$9,conditions!$9:$9,"&gt;="&amp;LV$9)-EOMONTH($U$9,11)),0))</f>
        <v>1099.9235800753199</v>
      </c>
      <c r="LW46" s="37">
        <f>IF(LW$9="",0,SUMIFS(37:37,$9:$9,"&gt;="&amp;LW$9,$9:$9,"&lt;="&amp;LW$9-1+SUMIFS(conditions!57:57,conditions!$8:$8,"&lt;="&amp;LW$9,conditions!$9:$9,"&gt;="&amp;LW$9))+IF(LW$9-1+SUMIFS(conditions!57:57,conditions!$8:$8,"&lt;="&amp;LW$9,conditions!$9:$9,"&gt;="&amp;LW$9)&gt;EOMONTH($U$9,11),(1+conditions!$U$34)*SUMIFS(37:37,$9:$9,"&gt;="&amp;$U$9,$9:$9,"&lt;="&amp;$U$9+LW$9-1+SUMIFS(conditions!57:57,conditions!$8:$8,"&lt;="&amp;LW$9,conditions!$9:$9,"&gt;="&amp;LW$9)-EOMONTH($U$9,11)),0))</f>
        <v>1113.7835800753198</v>
      </c>
      <c r="LX46" s="37">
        <f>IF(LX$9="",0,SUMIFS(37:37,$9:$9,"&gt;="&amp;LX$9,$9:$9,"&lt;="&amp;LX$9-1+SUMIFS(conditions!57:57,conditions!$8:$8,"&lt;="&amp;LX$9,conditions!$9:$9,"&gt;="&amp;LX$9))+IF(LX$9-1+SUMIFS(conditions!57:57,conditions!$8:$8,"&lt;="&amp;LX$9,conditions!$9:$9,"&gt;="&amp;LX$9)&gt;EOMONTH($U$9,11),(1+conditions!$U$34)*SUMIFS(37:37,$9:$9,"&gt;="&amp;$U$9,$9:$9,"&lt;="&amp;$U$9+LX$9-1+SUMIFS(conditions!57:57,conditions!$8:$8,"&lt;="&amp;LX$9,conditions!$9:$9,"&gt;="&amp;LX$9)-EOMONTH($U$9,11)),0))</f>
        <v>1127.64358007532</v>
      </c>
      <c r="LY46" s="37">
        <f>IF(LY$9="",0,SUMIFS(37:37,$9:$9,"&gt;="&amp;LY$9,$9:$9,"&lt;="&amp;LY$9-1+SUMIFS(conditions!57:57,conditions!$8:$8,"&lt;="&amp;LY$9,conditions!$9:$9,"&gt;="&amp;LY$9))+IF(LY$9-1+SUMIFS(conditions!57:57,conditions!$8:$8,"&lt;="&amp;LY$9,conditions!$9:$9,"&gt;="&amp;LY$9)&gt;EOMONTH($U$9,11),(1+conditions!$U$34)*SUMIFS(37:37,$9:$9,"&gt;="&amp;$U$9,$9:$9,"&lt;="&amp;$U$9+LY$9-1+SUMIFS(conditions!57:57,conditions!$8:$8,"&lt;="&amp;LY$9,conditions!$9:$9,"&gt;="&amp;LY$9)-EOMONTH($U$9,11)),0))</f>
        <v>1108.9092907015199</v>
      </c>
      <c r="LZ46" s="37">
        <f>IF(LZ$9="",0,SUMIFS(37:37,$9:$9,"&gt;="&amp;LZ$9,$9:$9,"&lt;="&amp;LZ$9-1+SUMIFS(conditions!57:57,conditions!$8:$8,"&lt;="&amp;LZ$9,conditions!$9:$9,"&gt;="&amp;LZ$9))+IF(LZ$9-1+SUMIFS(conditions!57:57,conditions!$8:$8,"&lt;="&amp;LZ$9,conditions!$9:$9,"&gt;="&amp;LZ$9)&gt;EOMONTH($U$9,11),(1+conditions!$U$34)*SUMIFS(37:37,$9:$9,"&gt;="&amp;$U$9,$9:$9,"&lt;="&amp;$U$9+LZ$9-1+SUMIFS(conditions!57:57,conditions!$8:$8,"&lt;="&amp;LZ$9,conditions!$9:$9,"&gt;="&amp;LZ$9)-EOMONTH($U$9,11)),0))</f>
        <v>1090.1750013277201</v>
      </c>
      <c r="MA46" s="37">
        <f>IF(MA$9="",0,SUMIFS(37:37,$9:$9,"&gt;="&amp;MA$9,$9:$9,"&lt;="&amp;MA$9-1+SUMIFS(conditions!57:57,conditions!$8:$8,"&lt;="&amp;MA$9,conditions!$9:$9,"&gt;="&amp;MA$9))+IF(MA$9-1+SUMIFS(conditions!57:57,conditions!$8:$8,"&lt;="&amp;MA$9,conditions!$9:$9,"&gt;="&amp;MA$9)&gt;EOMONTH($U$9,11),(1+conditions!$U$34)*SUMIFS(37:37,$9:$9,"&gt;="&amp;$U$9,$9:$9,"&lt;="&amp;$U$9+MA$9-1+SUMIFS(conditions!57:57,conditions!$8:$8,"&lt;="&amp;MA$9,conditions!$9:$9,"&gt;="&amp;MA$9)-EOMONTH($U$9,11)),0))</f>
        <v>1085.30071195392</v>
      </c>
      <c r="MB46" s="37">
        <f>IF(MB$9="",0,SUMIFS(37:37,$9:$9,"&gt;="&amp;MB$9,$9:$9,"&lt;="&amp;MB$9-1+SUMIFS(conditions!57:57,conditions!$8:$8,"&lt;="&amp;MB$9,conditions!$9:$9,"&gt;="&amp;MB$9))+IF(MB$9-1+SUMIFS(conditions!57:57,conditions!$8:$8,"&lt;="&amp;MB$9,conditions!$9:$9,"&gt;="&amp;MB$9)&gt;EOMONTH($U$9,11),(1+conditions!$U$34)*SUMIFS(37:37,$9:$9,"&gt;="&amp;$U$9,$9:$9,"&lt;="&amp;$U$9+MB$9-1+SUMIFS(conditions!57:57,conditions!$8:$8,"&lt;="&amp;MB$9,conditions!$9:$9,"&gt;="&amp;MB$9)-EOMONTH($U$9,11)),0))</f>
        <v>1080.4264225801201</v>
      </c>
      <c r="MC46" s="37">
        <f>IF(MC$9="",0,SUMIFS(37:37,$9:$9,"&gt;="&amp;MC$9,$9:$9,"&lt;="&amp;MC$9-1+SUMIFS(conditions!57:57,conditions!$8:$8,"&lt;="&amp;MC$9,conditions!$9:$9,"&gt;="&amp;MC$9))+IF(MC$9-1+SUMIFS(conditions!57:57,conditions!$8:$8,"&lt;="&amp;MC$9,conditions!$9:$9,"&gt;="&amp;MC$9)&gt;EOMONTH($U$9,11),(1+conditions!$U$34)*SUMIFS(37:37,$9:$9,"&gt;="&amp;$U$9,$9:$9,"&lt;="&amp;$U$9+MC$9-1+SUMIFS(conditions!57:57,conditions!$8:$8,"&lt;="&amp;MC$9,conditions!$9:$9,"&gt;="&amp;MC$9)-EOMONTH($U$9,11)),0))</f>
        <v>1075.5521332063199</v>
      </c>
      <c r="MD46" s="37">
        <f>IF(MD$9="",0,SUMIFS(37:37,$9:$9,"&gt;="&amp;MD$9,$9:$9,"&lt;="&amp;MD$9-1+SUMIFS(conditions!57:57,conditions!$8:$8,"&lt;="&amp;MD$9,conditions!$9:$9,"&gt;="&amp;MD$9))+IF(MD$9-1+SUMIFS(conditions!57:57,conditions!$8:$8,"&lt;="&amp;MD$9,conditions!$9:$9,"&gt;="&amp;MD$9)&gt;EOMONTH($U$9,11),(1+conditions!$U$34)*SUMIFS(37:37,$9:$9,"&gt;="&amp;$U$9,$9:$9,"&lt;="&amp;$U$9+MD$9-1+SUMIFS(conditions!57:57,conditions!$8:$8,"&lt;="&amp;MD$9,conditions!$9:$9,"&gt;="&amp;MD$9)-EOMONTH($U$9,11)),0))</f>
        <v>1089.41213320632</v>
      </c>
      <c r="ME46" s="37">
        <f>IF(ME$9="",0,SUMIFS(37:37,$9:$9,"&gt;="&amp;ME$9,$9:$9,"&lt;="&amp;ME$9-1+SUMIFS(conditions!57:57,conditions!$8:$8,"&lt;="&amp;ME$9,conditions!$9:$9,"&gt;="&amp;ME$9))+IF(ME$9-1+SUMIFS(conditions!57:57,conditions!$8:$8,"&lt;="&amp;ME$9,conditions!$9:$9,"&gt;="&amp;ME$9)&gt;EOMONTH($U$9,11),(1+conditions!$U$34)*SUMIFS(37:37,$9:$9,"&gt;="&amp;$U$9,$9:$9,"&lt;="&amp;$U$9+ME$9-1+SUMIFS(conditions!57:57,conditions!$8:$8,"&lt;="&amp;ME$9,conditions!$9:$9,"&gt;="&amp;ME$9)-EOMONTH($U$9,11)),0))</f>
        <v>1103.2721332063202</v>
      </c>
      <c r="MF46" s="37">
        <f>IF(MF$9="",0,SUMIFS(37:37,$9:$9,"&gt;="&amp;MF$9,$9:$9,"&lt;="&amp;MF$9-1+SUMIFS(conditions!57:57,conditions!$8:$8,"&lt;="&amp;MF$9,conditions!$9:$9,"&gt;="&amp;MF$9))+IF(MF$9-1+SUMIFS(conditions!57:57,conditions!$8:$8,"&lt;="&amp;MF$9,conditions!$9:$9,"&gt;="&amp;MF$9)&gt;EOMONTH($U$9,11),(1+conditions!$U$34)*SUMIFS(37:37,$9:$9,"&gt;="&amp;$U$9,$9:$9,"&lt;="&amp;$U$9+MF$9-1+SUMIFS(conditions!57:57,conditions!$8:$8,"&lt;="&amp;MF$9,conditions!$9:$9,"&gt;="&amp;MF$9)-EOMONTH($U$9,11)),0))</f>
        <v>1084.5378438325201</v>
      </c>
      <c r="MG46" s="37">
        <f>IF(MG$9="",0,SUMIFS(37:37,$9:$9,"&gt;="&amp;MG$9,$9:$9,"&lt;="&amp;MG$9-1+SUMIFS(conditions!57:57,conditions!$8:$8,"&lt;="&amp;MG$9,conditions!$9:$9,"&gt;="&amp;MG$9))+IF(MG$9-1+SUMIFS(conditions!57:57,conditions!$8:$8,"&lt;="&amp;MG$9,conditions!$9:$9,"&gt;="&amp;MG$9)&gt;EOMONTH($U$9,11),(1+conditions!$U$34)*SUMIFS(37:37,$9:$9,"&gt;="&amp;$U$9,$9:$9,"&lt;="&amp;$U$9+MG$9-1+SUMIFS(conditions!57:57,conditions!$8:$8,"&lt;="&amp;MG$9,conditions!$9:$9,"&gt;="&amp;MG$9)-EOMONTH($U$9,11)),0))</f>
        <v>1065.8035544587201</v>
      </c>
      <c r="MH46" s="37">
        <f>IF(MH$9="",0,SUMIFS(37:37,$9:$9,"&gt;="&amp;MH$9,$9:$9,"&lt;="&amp;MH$9-1+SUMIFS(conditions!57:57,conditions!$8:$8,"&lt;="&amp;MH$9,conditions!$9:$9,"&gt;="&amp;MH$9))+IF(MH$9-1+SUMIFS(conditions!57:57,conditions!$8:$8,"&lt;="&amp;MH$9,conditions!$9:$9,"&gt;="&amp;MH$9)&gt;EOMONTH($U$9,11),(1+conditions!$U$34)*SUMIFS(37:37,$9:$9,"&gt;="&amp;$U$9,$9:$9,"&lt;="&amp;$U$9+MH$9-1+SUMIFS(conditions!57:57,conditions!$8:$8,"&lt;="&amp;MH$9,conditions!$9:$9,"&gt;="&amp;MH$9)-EOMONTH($U$9,11)),0))</f>
        <v>1060.9292650849202</v>
      </c>
      <c r="MI46" s="37">
        <f>IF(MI$9="",0,SUMIFS(37:37,$9:$9,"&gt;="&amp;MI$9,$9:$9,"&lt;="&amp;MI$9-1+SUMIFS(conditions!57:57,conditions!$8:$8,"&lt;="&amp;MI$9,conditions!$9:$9,"&gt;="&amp;MI$9))+IF(MI$9-1+SUMIFS(conditions!57:57,conditions!$8:$8,"&lt;="&amp;MI$9,conditions!$9:$9,"&gt;="&amp;MI$9)&gt;EOMONTH($U$9,11),(1+conditions!$U$34)*SUMIFS(37:37,$9:$9,"&gt;="&amp;$U$9,$9:$9,"&lt;="&amp;$U$9+MI$9-1+SUMIFS(conditions!57:57,conditions!$8:$8,"&lt;="&amp;MI$9,conditions!$9:$9,"&gt;="&amp;MI$9)-EOMONTH($U$9,11)),0))</f>
        <v>1056.0549757111203</v>
      </c>
      <c r="MJ46" s="37">
        <f>IF(MJ$9="",0,SUMIFS(37:37,$9:$9,"&gt;="&amp;MJ$9,$9:$9,"&lt;="&amp;MJ$9-1+SUMIFS(conditions!57:57,conditions!$8:$8,"&lt;="&amp;MJ$9,conditions!$9:$9,"&gt;="&amp;MJ$9))+IF(MJ$9-1+SUMIFS(conditions!57:57,conditions!$8:$8,"&lt;="&amp;MJ$9,conditions!$9:$9,"&gt;="&amp;MJ$9)&gt;EOMONTH($U$9,11),(1+conditions!$U$34)*SUMIFS(37:37,$9:$9,"&gt;="&amp;$U$9,$9:$9,"&lt;="&amp;$U$9+MJ$9-1+SUMIFS(conditions!57:57,conditions!$8:$8,"&lt;="&amp;MJ$9,conditions!$9:$9,"&gt;="&amp;MJ$9)-EOMONTH($U$9,11)),0))</f>
        <v>1051.1806863373204</v>
      </c>
      <c r="MK46" s="37">
        <f>IF(MK$9="",0,SUMIFS(37:37,$9:$9,"&gt;="&amp;MK$9,$9:$9,"&lt;="&amp;MK$9-1+SUMIFS(conditions!57:57,conditions!$8:$8,"&lt;="&amp;MK$9,conditions!$9:$9,"&gt;="&amp;MK$9))+IF(MK$9-1+SUMIFS(conditions!57:57,conditions!$8:$8,"&lt;="&amp;MK$9,conditions!$9:$9,"&gt;="&amp;MK$9)&gt;EOMONTH($U$9,11),(1+conditions!$U$34)*SUMIFS(37:37,$9:$9,"&gt;="&amp;$U$9,$9:$9,"&lt;="&amp;$U$9+MK$9-1+SUMIFS(conditions!57:57,conditions!$8:$8,"&lt;="&amp;MK$9,conditions!$9:$9,"&gt;="&amp;MK$9)-EOMONTH($U$9,11)),0))</f>
        <v>1065.0406863373205</v>
      </c>
      <c r="ML46" s="37">
        <f>IF(ML$9="",0,SUMIFS(37:37,$9:$9,"&gt;="&amp;ML$9,$9:$9,"&lt;="&amp;ML$9-1+SUMIFS(conditions!57:57,conditions!$8:$8,"&lt;="&amp;ML$9,conditions!$9:$9,"&gt;="&amp;ML$9))+IF(ML$9-1+SUMIFS(conditions!57:57,conditions!$8:$8,"&lt;="&amp;ML$9,conditions!$9:$9,"&gt;="&amp;ML$9)&gt;EOMONTH($U$9,11),(1+conditions!$U$34)*SUMIFS(37:37,$9:$9,"&gt;="&amp;$U$9,$9:$9,"&lt;="&amp;$U$9+ML$9-1+SUMIFS(conditions!57:57,conditions!$8:$8,"&lt;="&amp;ML$9,conditions!$9:$9,"&gt;="&amp;ML$9)-EOMONTH($U$9,11)),0))</f>
        <v>1078.9006863373204</v>
      </c>
      <c r="MM46" s="37">
        <f>IF(MM$9="",0,SUMIFS(37:37,$9:$9,"&gt;="&amp;MM$9,$9:$9,"&lt;="&amp;MM$9-1+SUMIFS(conditions!57:57,conditions!$8:$8,"&lt;="&amp;MM$9,conditions!$9:$9,"&gt;="&amp;MM$9))+IF(MM$9-1+SUMIFS(conditions!57:57,conditions!$8:$8,"&lt;="&amp;MM$9,conditions!$9:$9,"&gt;="&amp;MM$9)&gt;EOMONTH($U$9,11),(1+conditions!$U$34)*SUMIFS(37:37,$9:$9,"&gt;="&amp;$U$9,$9:$9,"&lt;="&amp;$U$9+MM$9-1+SUMIFS(conditions!57:57,conditions!$8:$8,"&lt;="&amp;MM$9,conditions!$9:$9,"&gt;="&amp;MM$9)-EOMONTH($U$9,11)),0))</f>
        <v>1060.1663969635204</v>
      </c>
      <c r="MN46" s="37">
        <f>IF(MN$9="",0,SUMIFS(37:37,$9:$9,"&gt;="&amp;MN$9,$9:$9,"&lt;="&amp;MN$9-1+SUMIFS(conditions!57:57,conditions!$8:$8,"&lt;="&amp;MN$9,conditions!$9:$9,"&gt;="&amp;MN$9))+IF(MN$9-1+SUMIFS(conditions!57:57,conditions!$8:$8,"&lt;="&amp;MN$9,conditions!$9:$9,"&gt;="&amp;MN$9)&gt;EOMONTH($U$9,11),(1+conditions!$U$34)*SUMIFS(37:37,$9:$9,"&gt;="&amp;$U$9,$9:$9,"&lt;="&amp;$U$9+MN$9-1+SUMIFS(conditions!57:57,conditions!$8:$8,"&lt;="&amp;MN$9,conditions!$9:$9,"&gt;="&amp;MN$9)-EOMONTH($U$9,11)),0))</f>
        <v>1041.4321075897203</v>
      </c>
      <c r="MO46" s="37">
        <f>IF(MO$9="",0,SUMIFS(37:37,$9:$9,"&gt;="&amp;MO$9,$9:$9,"&lt;="&amp;MO$9-1+SUMIFS(conditions!57:57,conditions!$8:$8,"&lt;="&amp;MO$9,conditions!$9:$9,"&gt;="&amp;MO$9))+IF(MO$9-1+SUMIFS(conditions!57:57,conditions!$8:$8,"&lt;="&amp;MO$9,conditions!$9:$9,"&gt;="&amp;MO$9)&gt;EOMONTH($U$9,11),(1+conditions!$U$34)*SUMIFS(37:37,$9:$9,"&gt;="&amp;$U$9,$9:$9,"&lt;="&amp;$U$9+MO$9-1+SUMIFS(conditions!57:57,conditions!$8:$8,"&lt;="&amp;MO$9,conditions!$9:$9,"&gt;="&amp;MO$9)-EOMONTH($U$9,11)),0))</f>
        <v>1036.5578182159204</v>
      </c>
      <c r="MP46" s="37">
        <f>IF(MP$9="",0,SUMIFS(37:37,$9:$9,"&gt;="&amp;MP$9,$9:$9,"&lt;="&amp;MP$9-1+SUMIFS(conditions!57:57,conditions!$8:$8,"&lt;="&amp;MP$9,conditions!$9:$9,"&gt;="&amp;MP$9))+IF(MP$9-1+SUMIFS(conditions!57:57,conditions!$8:$8,"&lt;="&amp;MP$9,conditions!$9:$9,"&gt;="&amp;MP$9)&gt;EOMONTH($U$9,11),(1+conditions!$U$34)*SUMIFS(37:37,$9:$9,"&gt;="&amp;$U$9,$9:$9,"&lt;="&amp;$U$9+MP$9-1+SUMIFS(conditions!57:57,conditions!$8:$8,"&lt;="&amp;MP$9,conditions!$9:$9,"&gt;="&amp;MP$9)-EOMONTH($U$9,11)),0))</f>
        <v>1031.6835288421203</v>
      </c>
      <c r="MQ46" s="37">
        <f>IF(MQ$9="",0,SUMIFS(37:37,$9:$9,"&gt;="&amp;MQ$9,$9:$9,"&lt;="&amp;MQ$9-1+SUMIFS(conditions!57:57,conditions!$8:$8,"&lt;="&amp;MQ$9,conditions!$9:$9,"&gt;="&amp;MQ$9))+IF(MQ$9-1+SUMIFS(conditions!57:57,conditions!$8:$8,"&lt;="&amp;MQ$9,conditions!$9:$9,"&gt;="&amp;MQ$9)&gt;EOMONTH($U$9,11),(1+conditions!$U$34)*SUMIFS(37:37,$9:$9,"&gt;="&amp;$U$9,$9:$9,"&lt;="&amp;$U$9+MQ$9-1+SUMIFS(conditions!57:57,conditions!$8:$8,"&lt;="&amp;MQ$9,conditions!$9:$9,"&gt;="&amp;MQ$9)-EOMONTH($U$9,11)),0))</f>
        <v>1026.8092394683204</v>
      </c>
      <c r="MR46" s="37">
        <f>IF(MR$9="",0,SUMIFS(37:37,$9:$9,"&gt;="&amp;MR$9,$9:$9,"&lt;="&amp;MR$9-1+SUMIFS(conditions!57:57,conditions!$8:$8,"&lt;="&amp;MR$9,conditions!$9:$9,"&gt;="&amp;MR$9))+IF(MR$9-1+SUMIFS(conditions!57:57,conditions!$8:$8,"&lt;="&amp;MR$9,conditions!$9:$9,"&gt;="&amp;MR$9)&gt;EOMONTH($U$9,11),(1+conditions!$U$34)*SUMIFS(37:37,$9:$9,"&gt;="&amp;$U$9,$9:$9,"&lt;="&amp;$U$9+MR$9-1+SUMIFS(conditions!57:57,conditions!$8:$8,"&lt;="&amp;MR$9,conditions!$9:$9,"&gt;="&amp;MR$9)-EOMONTH($U$9,11)),0))</f>
        <v>1040.6692394683205</v>
      </c>
      <c r="MS46" s="37">
        <f>IF(MS$9="",0,SUMIFS(37:37,$9:$9,"&gt;="&amp;MS$9,$9:$9,"&lt;="&amp;MS$9-1+SUMIFS(conditions!57:57,conditions!$8:$8,"&lt;="&amp;MS$9,conditions!$9:$9,"&gt;="&amp;MS$9))+IF(MS$9-1+SUMIFS(conditions!57:57,conditions!$8:$8,"&lt;="&amp;MS$9,conditions!$9:$9,"&gt;="&amp;MS$9)&gt;EOMONTH($U$9,11),(1+conditions!$U$34)*SUMIFS(37:37,$9:$9,"&gt;="&amp;$U$9,$9:$9,"&lt;="&amp;$U$9+MS$9-1+SUMIFS(conditions!57:57,conditions!$8:$8,"&lt;="&amp;MS$9,conditions!$9:$9,"&gt;="&amp;MS$9)-EOMONTH($U$9,11)),0))</f>
        <v>1054.5292394683204</v>
      </c>
      <c r="MT46" s="37">
        <f>IF(MT$9="",0,SUMIFS(37:37,$9:$9,"&gt;="&amp;MT$9,$9:$9,"&lt;="&amp;MT$9-1+SUMIFS(conditions!57:57,conditions!$8:$8,"&lt;="&amp;MT$9,conditions!$9:$9,"&gt;="&amp;MT$9))+IF(MT$9-1+SUMIFS(conditions!57:57,conditions!$8:$8,"&lt;="&amp;MT$9,conditions!$9:$9,"&gt;="&amp;MT$9)&gt;EOMONTH($U$9,11),(1+conditions!$U$34)*SUMIFS(37:37,$9:$9,"&gt;="&amp;$U$9,$9:$9,"&lt;="&amp;$U$9+MT$9-1+SUMIFS(conditions!57:57,conditions!$8:$8,"&lt;="&amp;MT$9,conditions!$9:$9,"&gt;="&amp;MT$9)-EOMONTH($U$9,11)),0))</f>
        <v>1032.0480922197605</v>
      </c>
      <c r="MU46" s="37">
        <f>IF(MU$9="",0,SUMIFS(37:37,$9:$9,"&gt;="&amp;MU$9,$9:$9,"&lt;="&amp;MU$9-1+SUMIFS(conditions!57:57,conditions!$8:$8,"&lt;="&amp;MU$9,conditions!$9:$9,"&gt;="&amp;MU$9))+IF(MU$9-1+SUMIFS(conditions!57:57,conditions!$8:$8,"&lt;="&amp;MU$9,conditions!$9:$9,"&gt;="&amp;MU$9)&gt;EOMONTH($U$9,11),(1+conditions!$U$34)*SUMIFS(37:37,$9:$9,"&gt;="&amp;$U$9,$9:$9,"&lt;="&amp;$U$9+MU$9-1+SUMIFS(conditions!57:57,conditions!$8:$8,"&lt;="&amp;MU$9,conditions!$9:$9,"&gt;="&amp;MU$9)-EOMONTH($U$9,11)),0))</f>
        <v>1009.5669449712004</v>
      </c>
      <c r="MV46" s="37">
        <f>IF(MV$9="",0,SUMIFS(37:37,$9:$9,"&gt;="&amp;MV$9,$9:$9,"&lt;="&amp;MV$9-1+SUMIFS(conditions!57:57,conditions!$8:$8,"&lt;="&amp;MV$9,conditions!$9:$9,"&gt;="&amp;MV$9))+IF(MV$9-1+SUMIFS(conditions!57:57,conditions!$8:$8,"&lt;="&amp;MV$9,conditions!$9:$9,"&gt;="&amp;MV$9)&gt;EOMONTH($U$9,11),(1+conditions!$U$34)*SUMIFS(37:37,$9:$9,"&gt;="&amp;$U$9,$9:$9,"&lt;="&amp;$U$9+MV$9-1+SUMIFS(conditions!57:57,conditions!$8:$8,"&lt;="&amp;MV$9,conditions!$9:$9,"&gt;="&amp;MV$9)-EOMONTH($U$9,11)),0))</f>
        <v>996.32579772264057</v>
      </c>
      <c r="MW46" s="37">
        <f>IF(MW$9="",0,SUMIFS(37:37,$9:$9,"&gt;="&amp;MW$9,$9:$9,"&lt;="&amp;MW$9-1+SUMIFS(conditions!57:57,conditions!$8:$8,"&lt;="&amp;MW$9,conditions!$9:$9,"&gt;="&amp;MW$9))+IF(MW$9-1+SUMIFS(conditions!57:57,conditions!$8:$8,"&lt;="&amp;MW$9,conditions!$9:$9,"&gt;="&amp;MW$9)&gt;EOMONTH($U$9,11),(1+conditions!$U$34)*SUMIFS(37:37,$9:$9,"&gt;="&amp;$U$9,$9:$9,"&lt;="&amp;$U$9+MW$9-1+SUMIFS(conditions!57:57,conditions!$8:$8,"&lt;="&amp;MW$9,conditions!$9:$9,"&gt;="&amp;MW$9)-EOMONTH($U$9,11)),0))</f>
        <v>983.08465047408049</v>
      </c>
      <c r="MX46" s="37">
        <f>IF(MX$9="",0,SUMIFS(37:37,$9:$9,"&gt;="&amp;MX$9,$9:$9,"&lt;="&amp;MX$9-1+SUMIFS(conditions!57:57,conditions!$8:$8,"&lt;="&amp;MX$9,conditions!$9:$9,"&gt;="&amp;MX$9))+IF(MX$9-1+SUMIFS(conditions!57:57,conditions!$8:$8,"&lt;="&amp;MX$9,conditions!$9:$9,"&gt;="&amp;MX$9)&gt;EOMONTH($U$9,11),(1+conditions!$U$34)*SUMIFS(37:37,$9:$9,"&gt;="&amp;$U$9,$9:$9,"&lt;="&amp;$U$9+MX$9-1+SUMIFS(conditions!57:57,conditions!$8:$8,"&lt;="&amp;MX$9,conditions!$9:$9,"&gt;="&amp;MX$9)-EOMONTH($U$9,11)),0))</f>
        <v>969.84350322552064</v>
      </c>
      <c r="MY46" s="37">
        <f>IF(MY$9="",0,SUMIFS(37:37,$9:$9,"&gt;="&amp;MY$9,$9:$9,"&lt;="&amp;MY$9-1+SUMIFS(conditions!57:57,conditions!$8:$8,"&lt;="&amp;MY$9,conditions!$9:$9,"&gt;="&amp;MY$9))+IF(MY$9-1+SUMIFS(conditions!57:57,conditions!$8:$8,"&lt;="&amp;MY$9,conditions!$9:$9,"&gt;="&amp;MY$9)&gt;EOMONTH($U$9,11),(1+conditions!$U$34)*SUMIFS(37:37,$9:$9,"&gt;="&amp;$U$9,$9:$9,"&lt;="&amp;$U$9+MY$9-1+SUMIFS(conditions!57:57,conditions!$8:$8,"&lt;="&amp;MY$9,conditions!$9:$9,"&gt;="&amp;MY$9)-EOMONTH($U$9,11)),0))</f>
        <v>979.08350322552064</v>
      </c>
      <c r="MZ46" s="37">
        <f>IF(MZ$9="",0,SUMIFS(37:37,$9:$9,"&gt;="&amp;MZ$9,$9:$9,"&lt;="&amp;MZ$9-1+SUMIFS(conditions!57:57,conditions!$8:$8,"&lt;="&amp;MZ$9,conditions!$9:$9,"&gt;="&amp;MZ$9))+IF(MZ$9-1+SUMIFS(conditions!57:57,conditions!$8:$8,"&lt;="&amp;MZ$9,conditions!$9:$9,"&gt;="&amp;MZ$9)&gt;EOMONTH($U$9,11),(1+conditions!$U$34)*SUMIFS(37:37,$9:$9,"&gt;="&amp;$U$9,$9:$9,"&lt;="&amp;$U$9+MZ$9-1+SUMIFS(conditions!57:57,conditions!$8:$8,"&lt;="&amp;MZ$9,conditions!$9:$9,"&gt;="&amp;MZ$9)-EOMONTH($U$9,11)),0))</f>
        <v>988.32350322552065</v>
      </c>
      <c r="NA46" s="37">
        <f>IF(NA$9="",0,SUMIFS(37:37,$9:$9,"&gt;="&amp;NA$9,$9:$9,"&lt;="&amp;NA$9-1+SUMIFS(conditions!57:57,conditions!$8:$8,"&lt;="&amp;NA$9,conditions!$9:$9,"&gt;="&amp;NA$9))+IF(NA$9-1+SUMIFS(conditions!57:57,conditions!$8:$8,"&lt;="&amp;NA$9,conditions!$9:$9,"&gt;="&amp;NA$9)&gt;EOMONTH($U$9,11),(1+conditions!$U$34)*SUMIFS(37:37,$9:$9,"&gt;="&amp;$U$9,$9:$9,"&lt;="&amp;$U$9+NA$9-1+SUMIFS(conditions!57:57,conditions!$8:$8,"&lt;="&amp;NA$9,conditions!$9:$9,"&gt;="&amp;NA$9)-EOMONTH($U$9,11)),0))</f>
        <v>965.84235597696056</v>
      </c>
      <c r="NB46" s="37">
        <f>IF(NB$9="",0,SUMIFS(37:37,$9:$9,"&gt;="&amp;NB$9,$9:$9,"&lt;="&amp;NB$9-1+SUMIFS(conditions!57:57,conditions!$8:$8,"&lt;="&amp;NB$9,conditions!$9:$9,"&gt;="&amp;NB$9))+IF(NB$9-1+SUMIFS(conditions!57:57,conditions!$8:$8,"&lt;="&amp;NB$9,conditions!$9:$9,"&gt;="&amp;NB$9)&gt;EOMONTH($U$9,11),(1+conditions!$U$34)*SUMIFS(37:37,$9:$9,"&gt;="&amp;$U$9,$9:$9,"&lt;="&amp;$U$9+NB$9-1+SUMIFS(conditions!57:57,conditions!$8:$8,"&lt;="&amp;NB$9,conditions!$9:$9,"&gt;="&amp;NB$9)-EOMONTH($U$9,11)),0))</f>
        <v>943.3612087284007</v>
      </c>
      <c r="NC46" s="37">
        <f>IF(NC$9="",0,SUMIFS(37:37,$9:$9,"&gt;="&amp;NC$9,$9:$9,"&lt;="&amp;NC$9-1+SUMIFS(conditions!57:57,conditions!$8:$8,"&lt;="&amp;NC$9,conditions!$9:$9,"&gt;="&amp;NC$9))+IF(NC$9-1+SUMIFS(conditions!57:57,conditions!$8:$8,"&lt;="&amp;NC$9,conditions!$9:$9,"&gt;="&amp;NC$9)&gt;EOMONTH($U$9,11),(1+conditions!$U$34)*SUMIFS(37:37,$9:$9,"&gt;="&amp;$U$9,$9:$9,"&lt;="&amp;$U$9+NC$9-1+SUMIFS(conditions!57:57,conditions!$8:$8,"&lt;="&amp;NC$9,conditions!$9:$9,"&gt;="&amp;NC$9)-EOMONTH($U$9,11)),0))</f>
        <v>930.12006147984061</v>
      </c>
      <c r="ND46" s="37">
        <f>IF(ND$9="",0,SUMIFS(37:37,$9:$9,"&gt;="&amp;ND$9,$9:$9,"&lt;="&amp;ND$9-1+SUMIFS(conditions!57:57,conditions!$8:$8,"&lt;="&amp;ND$9,conditions!$9:$9,"&gt;="&amp;ND$9))+IF(ND$9-1+SUMIFS(conditions!57:57,conditions!$8:$8,"&lt;="&amp;ND$9,conditions!$9:$9,"&gt;="&amp;ND$9)&gt;EOMONTH($U$9,11),(1+conditions!$U$34)*SUMIFS(37:37,$9:$9,"&gt;="&amp;$U$9,$9:$9,"&lt;="&amp;$U$9+ND$9-1+SUMIFS(conditions!57:57,conditions!$8:$8,"&lt;="&amp;ND$9,conditions!$9:$9,"&gt;="&amp;ND$9)-EOMONTH($U$9,11)),0))</f>
        <v>916.87891423128053</v>
      </c>
      <c r="NE46" s="37">
        <f>IF(NE$9="",0,SUMIFS(37:37,$9:$9,"&gt;="&amp;NE$9,$9:$9,"&lt;="&amp;NE$9-1+SUMIFS(conditions!57:57,conditions!$8:$8,"&lt;="&amp;NE$9,conditions!$9:$9,"&gt;="&amp;NE$9))+IF(NE$9-1+SUMIFS(conditions!57:57,conditions!$8:$8,"&lt;="&amp;NE$9,conditions!$9:$9,"&gt;="&amp;NE$9)&gt;EOMONTH($U$9,11),(1+conditions!$U$34)*SUMIFS(37:37,$9:$9,"&gt;="&amp;$U$9,$9:$9,"&lt;="&amp;$U$9+NE$9-1+SUMIFS(conditions!57:57,conditions!$8:$8,"&lt;="&amp;NE$9,conditions!$9:$9,"&gt;="&amp;NE$9)-EOMONTH($U$9,11)),0))</f>
        <v>903.63776698272068</v>
      </c>
      <c r="NF46" s="37">
        <f>IF(NF$9="",0,SUMIFS(37:37,$9:$9,"&gt;="&amp;NF$9,$9:$9,"&lt;="&amp;NF$9-1+SUMIFS(conditions!57:57,conditions!$8:$8,"&lt;="&amp;NF$9,conditions!$9:$9,"&gt;="&amp;NF$9))+IF(NF$9-1+SUMIFS(conditions!57:57,conditions!$8:$8,"&lt;="&amp;NF$9,conditions!$9:$9,"&gt;="&amp;NF$9)&gt;EOMONTH($U$9,11),(1+conditions!$U$34)*SUMIFS(37:37,$9:$9,"&gt;="&amp;$U$9,$9:$9,"&lt;="&amp;$U$9+NF$9-1+SUMIFS(conditions!57:57,conditions!$8:$8,"&lt;="&amp;NF$9,conditions!$9:$9,"&gt;="&amp;NF$9)-EOMONTH($U$9,11)),0))</f>
        <v>912.87776698272046</v>
      </c>
      <c r="NG46" s="37">
        <f>IF(NG$9="",0,SUMIFS(37:37,$9:$9,"&gt;="&amp;NG$9,$9:$9,"&lt;="&amp;NG$9-1+SUMIFS(conditions!57:57,conditions!$8:$8,"&lt;="&amp;NG$9,conditions!$9:$9,"&gt;="&amp;NG$9))+IF(NG$9-1+SUMIFS(conditions!57:57,conditions!$8:$8,"&lt;="&amp;NG$9,conditions!$9:$9,"&gt;="&amp;NG$9)&gt;EOMONTH($U$9,11),(1+conditions!$U$34)*SUMIFS(37:37,$9:$9,"&gt;="&amp;$U$9,$9:$9,"&lt;="&amp;$U$9+NG$9-1+SUMIFS(conditions!57:57,conditions!$8:$8,"&lt;="&amp;NG$9,conditions!$9:$9,"&gt;="&amp;NG$9)-EOMONTH($U$9,11)),0))</f>
        <v>922.11776698272047</v>
      </c>
      <c r="NH46" s="37">
        <f>IF(NH$9="",0,SUMIFS(37:37,$9:$9,"&gt;="&amp;NH$9,$9:$9,"&lt;="&amp;NH$9-1+SUMIFS(conditions!57:57,conditions!$8:$8,"&lt;="&amp;NH$9,conditions!$9:$9,"&gt;="&amp;NH$9))+IF(NH$9-1+SUMIFS(conditions!57:57,conditions!$8:$8,"&lt;="&amp;NH$9,conditions!$9:$9,"&gt;="&amp;NH$9)&gt;EOMONTH($U$9,11),(1+conditions!$U$34)*SUMIFS(37:37,$9:$9,"&gt;="&amp;$U$9,$9:$9,"&lt;="&amp;$U$9+NH$9-1+SUMIFS(conditions!57:57,conditions!$8:$8,"&lt;="&amp;NH$9,conditions!$9:$9,"&gt;="&amp;NH$9)-EOMONTH($U$9,11)),0))</f>
        <v>899.6366197341606</v>
      </c>
      <c r="NI46" s="37">
        <f>IF(NI$9="",0,SUMIFS(37:37,$9:$9,"&gt;="&amp;NI$9,$9:$9,"&lt;="&amp;NI$9-1+SUMIFS(conditions!57:57,conditions!$8:$8,"&lt;="&amp;NI$9,conditions!$9:$9,"&gt;="&amp;NI$9))+IF(NI$9-1+SUMIFS(conditions!57:57,conditions!$8:$8,"&lt;="&amp;NI$9,conditions!$9:$9,"&gt;="&amp;NI$9)&gt;EOMONTH($U$9,11),(1+conditions!$U$34)*SUMIFS(37:37,$9:$9,"&gt;="&amp;$U$9,$9:$9,"&lt;="&amp;$U$9+NI$9-1+SUMIFS(conditions!57:57,conditions!$8:$8,"&lt;="&amp;NI$9,conditions!$9:$9,"&gt;="&amp;NI$9)-EOMONTH($U$9,11)),0))</f>
        <v>877.15547248560051</v>
      </c>
      <c r="NJ46" s="37">
        <f>IF(NJ$9="",0,SUMIFS(37:37,$9:$9,"&gt;="&amp;NJ$9,$9:$9,"&lt;="&amp;NJ$9-1+SUMIFS(conditions!57:57,conditions!$8:$8,"&lt;="&amp;NJ$9,conditions!$9:$9,"&gt;="&amp;NJ$9))+IF(NJ$9-1+SUMIFS(conditions!57:57,conditions!$8:$8,"&lt;="&amp;NJ$9,conditions!$9:$9,"&gt;="&amp;NJ$9)&gt;EOMONTH($U$9,11),(1+conditions!$U$34)*SUMIFS(37:37,$9:$9,"&gt;="&amp;$U$9,$9:$9,"&lt;="&amp;$U$9+NJ$9-1+SUMIFS(conditions!57:57,conditions!$8:$8,"&lt;="&amp;NJ$9,conditions!$9:$9,"&gt;="&amp;NJ$9)-EOMONTH($U$9,11)),0))</f>
        <v>863.91432523704054</v>
      </c>
      <c r="NK46" s="37">
        <f>IF(NK$9="",0,SUMIFS(37:37,$9:$9,"&gt;="&amp;NK$9,$9:$9,"&lt;="&amp;NK$9-1+SUMIFS(conditions!57:57,conditions!$8:$8,"&lt;="&amp;NK$9,conditions!$9:$9,"&gt;="&amp;NK$9))+IF(NK$9-1+SUMIFS(conditions!57:57,conditions!$8:$8,"&lt;="&amp;NK$9,conditions!$9:$9,"&gt;="&amp;NK$9)&gt;EOMONTH($U$9,11),(1+conditions!$U$34)*SUMIFS(37:37,$9:$9,"&gt;="&amp;$U$9,$9:$9,"&lt;="&amp;$U$9+NK$9-1+SUMIFS(conditions!57:57,conditions!$8:$8,"&lt;="&amp;NK$9,conditions!$9:$9,"&gt;="&amp;NK$9)-EOMONTH($U$9,11)),0))</f>
        <v>850.67317798848046</v>
      </c>
      <c r="NL46" s="37">
        <f>IF(NL$9="",0,SUMIFS(37:37,$9:$9,"&gt;="&amp;NL$9,$9:$9,"&lt;="&amp;NL$9-1+SUMIFS(conditions!57:57,conditions!$8:$8,"&lt;="&amp;NL$9,conditions!$9:$9,"&gt;="&amp;NL$9))+IF(NL$9-1+SUMIFS(conditions!57:57,conditions!$8:$8,"&lt;="&amp;NL$9,conditions!$9:$9,"&gt;="&amp;NL$9)&gt;EOMONTH($U$9,11),(1+conditions!$U$34)*SUMIFS(37:37,$9:$9,"&gt;="&amp;$U$9,$9:$9,"&lt;="&amp;$U$9+NL$9-1+SUMIFS(conditions!57:57,conditions!$8:$8,"&lt;="&amp;NL$9,conditions!$9:$9,"&gt;="&amp;NL$9)-EOMONTH($U$9,11)),0))</f>
        <v>837.43203073992049</v>
      </c>
      <c r="NM46" s="37">
        <f>IF(NM$9="",0,SUMIFS(37:37,$9:$9,"&gt;="&amp;NM$9,$9:$9,"&lt;="&amp;NM$9-1+SUMIFS(conditions!57:57,conditions!$8:$8,"&lt;="&amp;NM$9,conditions!$9:$9,"&gt;="&amp;NM$9))+IF(NM$9-1+SUMIFS(conditions!57:57,conditions!$8:$8,"&lt;="&amp;NM$9,conditions!$9:$9,"&gt;="&amp;NM$9)&gt;EOMONTH($U$9,11),(1+conditions!$U$34)*SUMIFS(37:37,$9:$9,"&gt;="&amp;$U$9,$9:$9,"&lt;="&amp;$U$9+NM$9-1+SUMIFS(conditions!57:57,conditions!$8:$8,"&lt;="&amp;NM$9,conditions!$9:$9,"&gt;="&amp;NM$9)-EOMONTH($U$9,11)),0))</f>
        <v>846.6720307399205</v>
      </c>
      <c r="NN46" s="37">
        <f>IF(NN$9="",0,SUMIFS(37:37,$9:$9,"&gt;="&amp;NN$9,$9:$9,"&lt;="&amp;NN$9-1+SUMIFS(conditions!57:57,conditions!$8:$8,"&lt;="&amp;NN$9,conditions!$9:$9,"&gt;="&amp;NN$9))+IF(NN$9-1+SUMIFS(conditions!57:57,conditions!$8:$8,"&lt;="&amp;NN$9,conditions!$9:$9,"&gt;="&amp;NN$9)&gt;EOMONTH($U$9,11),(1+conditions!$U$34)*SUMIFS(37:37,$9:$9,"&gt;="&amp;$U$9,$9:$9,"&lt;="&amp;$U$9+NN$9-1+SUMIFS(conditions!57:57,conditions!$8:$8,"&lt;="&amp;NN$9,conditions!$9:$9,"&gt;="&amp;NN$9)-EOMONTH($U$9,11)),0))</f>
        <v>855.91203073992051</v>
      </c>
      <c r="NO46" s="37">
        <f>IF(NO$9="",0,SUMIFS(37:37,$9:$9,"&gt;="&amp;NO$9,$9:$9,"&lt;="&amp;NO$9-1+SUMIFS(conditions!57:57,conditions!$8:$8,"&lt;="&amp;NO$9,conditions!$9:$9,"&gt;="&amp;NO$9))+IF(NO$9-1+SUMIFS(conditions!57:57,conditions!$8:$8,"&lt;="&amp;NO$9,conditions!$9:$9,"&gt;="&amp;NO$9)&gt;EOMONTH($U$9,11),(1+conditions!$U$34)*SUMIFS(37:37,$9:$9,"&gt;="&amp;$U$9,$9:$9,"&lt;="&amp;$U$9+NO$9-1+SUMIFS(conditions!57:57,conditions!$8:$8,"&lt;="&amp;NO$9,conditions!$9:$9,"&gt;="&amp;NO$9)-EOMONTH($U$9,11)),0))</f>
        <v>833.43088349136042</v>
      </c>
      <c r="NP46" s="37">
        <f>IF(NP$9="",0,SUMIFS(37:37,$9:$9,"&gt;="&amp;NP$9,$9:$9,"&lt;="&amp;NP$9-1+SUMIFS(conditions!57:57,conditions!$8:$8,"&lt;="&amp;NP$9,conditions!$9:$9,"&gt;="&amp;NP$9))+IF(NP$9-1+SUMIFS(conditions!57:57,conditions!$8:$8,"&lt;="&amp;NP$9,conditions!$9:$9,"&gt;="&amp;NP$9)&gt;EOMONTH($U$9,11),(1+conditions!$U$34)*SUMIFS(37:37,$9:$9,"&gt;="&amp;$U$9,$9:$9,"&lt;="&amp;$U$9+NP$9-1+SUMIFS(conditions!57:57,conditions!$8:$8,"&lt;="&amp;NP$9,conditions!$9:$9,"&gt;="&amp;NP$9)-EOMONTH($U$9,11)),0))</f>
        <v>810.94973624280044</v>
      </c>
      <c r="NQ46" s="37">
        <f>IF(NQ$9="",0,SUMIFS(37:37,$9:$9,"&gt;="&amp;NQ$9,$9:$9,"&lt;="&amp;NQ$9-1+SUMIFS(conditions!57:57,conditions!$8:$8,"&lt;="&amp;NQ$9,conditions!$9:$9,"&gt;="&amp;NQ$9))+IF(NQ$9-1+SUMIFS(conditions!57:57,conditions!$8:$8,"&lt;="&amp;NQ$9,conditions!$9:$9,"&gt;="&amp;NQ$9)&gt;EOMONTH($U$9,11),(1+conditions!$U$34)*SUMIFS(37:37,$9:$9,"&gt;="&amp;$U$9,$9:$9,"&lt;="&amp;$U$9+NQ$9-1+SUMIFS(conditions!57:57,conditions!$8:$8,"&lt;="&amp;NQ$9,conditions!$9:$9,"&gt;="&amp;NQ$9)-EOMONTH($U$9,11)),0))</f>
        <v>797.70858899424036</v>
      </c>
      <c r="NR46" s="37">
        <f>IF(NR$9="",0,SUMIFS(37:37,$9:$9,"&gt;="&amp;NR$9,$9:$9,"&lt;="&amp;NR$9-1+SUMIFS(conditions!57:57,conditions!$8:$8,"&lt;="&amp;NR$9,conditions!$9:$9,"&gt;="&amp;NR$9))+IF(NR$9-1+SUMIFS(conditions!57:57,conditions!$8:$8,"&lt;="&amp;NR$9,conditions!$9:$9,"&gt;="&amp;NR$9)&gt;EOMONTH($U$9,11),(1+conditions!$U$34)*SUMIFS(37:37,$9:$9,"&gt;="&amp;$U$9,$9:$9,"&lt;="&amp;$U$9+NR$9-1+SUMIFS(conditions!57:57,conditions!$8:$8,"&lt;="&amp;NR$9,conditions!$9:$9,"&gt;="&amp;NR$9)-EOMONTH($U$9,11)),0))</f>
        <v>784.46744174568039</v>
      </c>
      <c r="NS46" s="37">
        <f>IF(NS$9="",0,SUMIFS(37:37,$9:$9,"&gt;="&amp;NS$9,$9:$9,"&lt;="&amp;NS$9-1+SUMIFS(conditions!57:57,conditions!$8:$8,"&lt;="&amp;NS$9,conditions!$9:$9,"&gt;="&amp;NS$9))+IF(NS$9-1+SUMIFS(conditions!57:57,conditions!$8:$8,"&lt;="&amp;NS$9,conditions!$9:$9,"&gt;="&amp;NS$9)&gt;EOMONTH($U$9,11),(1+conditions!$U$34)*SUMIFS(37:37,$9:$9,"&gt;="&amp;$U$9,$9:$9,"&lt;="&amp;$U$9+NS$9-1+SUMIFS(conditions!57:57,conditions!$8:$8,"&lt;="&amp;NS$9,conditions!$9:$9,"&gt;="&amp;NS$9)-EOMONTH($U$9,11)),0))</f>
        <v>771.22629449712031</v>
      </c>
      <c r="NT46" s="37">
        <f>IF(NT$9="",0,SUMIFS(37:37,$9:$9,"&gt;="&amp;NT$9,$9:$9,"&lt;="&amp;NT$9-1+SUMIFS(conditions!57:57,conditions!$8:$8,"&lt;="&amp;NT$9,conditions!$9:$9,"&gt;="&amp;NT$9))+IF(NT$9-1+SUMIFS(conditions!57:57,conditions!$8:$8,"&lt;="&amp;NT$9,conditions!$9:$9,"&gt;="&amp;NT$9)&gt;EOMONTH($U$9,11),(1+conditions!$U$34)*SUMIFS(37:37,$9:$9,"&gt;="&amp;$U$9,$9:$9,"&lt;="&amp;$U$9+NT$9-1+SUMIFS(conditions!57:57,conditions!$8:$8,"&lt;="&amp;NT$9,conditions!$9:$9,"&gt;="&amp;NT$9)-EOMONTH($U$9,11)),0))</f>
        <v>780.4662944971202</v>
      </c>
      <c r="NU46" s="37">
        <f>IF(NU$9="",0,SUMIFS(37:37,$9:$9,"&gt;="&amp;NU$9,$9:$9,"&lt;="&amp;NU$9-1+SUMIFS(conditions!57:57,conditions!$8:$8,"&lt;="&amp;NU$9,conditions!$9:$9,"&gt;="&amp;NU$9))+IF(NU$9-1+SUMIFS(conditions!57:57,conditions!$8:$8,"&lt;="&amp;NU$9,conditions!$9:$9,"&gt;="&amp;NU$9)&gt;EOMONTH($U$9,11),(1+conditions!$U$34)*SUMIFS(37:37,$9:$9,"&gt;="&amp;$U$9,$9:$9,"&lt;="&amp;$U$9+NU$9-1+SUMIFS(conditions!57:57,conditions!$8:$8,"&lt;="&amp;NU$9,conditions!$9:$9,"&gt;="&amp;NU$9)-EOMONTH($U$9,11)),0))</f>
        <v>789.70629449712021</v>
      </c>
      <c r="NV46" s="37">
        <f t="shared" si="65"/>
        <v>789.70629449712021</v>
      </c>
      <c r="NW46" s="37">
        <f t="shared" si="65"/>
        <v>789.70629449712021</v>
      </c>
    </row>
    <row r="47" spans="1:387" s="38" customFormat="1" ht="10.199999999999999" x14ac:dyDescent="0.2">
      <c r="A47" s="31"/>
      <c r="B47" s="31"/>
      <c r="C47" s="31"/>
      <c r="D47" s="31"/>
      <c r="E47" s="31"/>
      <c r="F47" s="31"/>
      <c r="G47" s="31" t="str">
        <f>G40</f>
        <v>товарные запасы на начало периода</v>
      </c>
      <c r="H47" s="31"/>
      <c r="I47" s="31"/>
      <c r="J47" s="31" t="str">
        <f>IF($G47="","",INDEX(KPI!$H$11:$H$121,SUMIFS(KPI!$E$11:$E$121,KPI!$F$11:$F$121,$G47)))</f>
        <v>тыс.руб.</v>
      </c>
      <c r="K47" s="31"/>
      <c r="L47" s="31"/>
      <c r="M47" s="31"/>
      <c r="N47" s="31" t="str">
        <f>structure!$G$16</f>
        <v>прочие товарные категории</v>
      </c>
      <c r="O47" s="31"/>
      <c r="P47" s="31"/>
      <c r="Q47" s="31"/>
      <c r="R47" s="37"/>
      <c r="S47" s="31"/>
      <c r="T47" s="31"/>
      <c r="U47" s="37">
        <f>IF(U$9="",0,SUMIFS(38:38,$9:$9,"&gt;="&amp;U$9,$9:$9,"&lt;="&amp;U$9-1+SUMIFS(conditions!58:58,conditions!$8:$8,"&lt;="&amp;U$9,conditions!$9:$9,"&gt;="&amp;U$9))+IF(U$9-1+SUMIFS(conditions!58:58,conditions!$8:$8,"&lt;="&amp;U$9,conditions!$9:$9,"&gt;="&amp;U$9)&gt;EOMONTH($U$9,11),(1+conditions!$U$34)*SUMIFS(38:38,$9:$9,"&gt;="&amp;$U$9,$9:$9,"&lt;="&amp;$U$9+U$9-1+SUMIFS(conditions!58:58,conditions!$8:$8,"&lt;="&amp;U$9,conditions!$9:$9,"&gt;="&amp;U$9)-EOMONTH($U$9,11)),0))</f>
        <v>314.33999999999975</v>
      </c>
      <c r="V47" s="37">
        <f>IF(V$9="",0,SUMIFS(38:38,$9:$9,"&gt;="&amp;V$9,$9:$9,"&lt;="&amp;V$9-1+SUMIFS(conditions!58:58,conditions!$8:$8,"&lt;="&amp;V$9,conditions!$9:$9,"&gt;="&amp;V$9))+IF(V$9-1+SUMIFS(conditions!58:58,conditions!$8:$8,"&lt;="&amp;V$9,conditions!$9:$9,"&gt;="&amp;V$9)&gt;EOMONTH($U$9,11),(1+conditions!$U$34)*SUMIFS(38:38,$9:$9,"&gt;="&amp;$U$9,$9:$9,"&lt;="&amp;$U$9+V$9-1+SUMIFS(conditions!58:58,conditions!$8:$8,"&lt;="&amp;V$9,conditions!$9:$9,"&gt;="&amp;V$9)-EOMONTH($U$9,11)),0))</f>
        <v>309.6599999999998</v>
      </c>
      <c r="W47" s="37">
        <f>IF(W$9="",0,SUMIFS(38:38,$9:$9,"&gt;="&amp;W$9,$9:$9,"&lt;="&amp;W$9-1+SUMIFS(conditions!58:58,conditions!$8:$8,"&lt;="&amp;W$9,conditions!$9:$9,"&gt;="&amp;W$9))+IF(W$9-1+SUMIFS(conditions!58:58,conditions!$8:$8,"&lt;="&amp;W$9,conditions!$9:$9,"&gt;="&amp;W$9)&gt;EOMONTH($U$9,11),(1+conditions!$U$34)*SUMIFS(38:38,$9:$9,"&gt;="&amp;$U$9,$9:$9,"&lt;="&amp;$U$9+W$9-1+SUMIFS(conditions!58:58,conditions!$8:$8,"&lt;="&amp;W$9,conditions!$9:$9,"&gt;="&amp;W$9)-EOMONTH($U$9,11)),0))</f>
        <v>308.87999999999982</v>
      </c>
      <c r="X47" s="37">
        <f>IF(X$9="",0,SUMIFS(38:38,$9:$9,"&gt;="&amp;X$9,$9:$9,"&lt;="&amp;X$9-1+SUMIFS(conditions!58:58,conditions!$8:$8,"&lt;="&amp;X$9,conditions!$9:$9,"&gt;="&amp;X$9))+IF(X$9-1+SUMIFS(conditions!58:58,conditions!$8:$8,"&lt;="&amp;X$9,conditions!$9:$9,"&gt;="&amp;X$9)&gt;EOMONTH($U$9,11),(1+conditions!$U$34)*SUMIFS(38:38,$9:$9,"&gt;="&amp;$U$9,$9:$9,"&lt;="&amp;$U$9+X$9-1+SUMIFS(conditions!58:58,conditions!$8:$8,"&lt;="&amp;X$9,conditions!$9:$9,"&gt;="&amp;X$9)-EOMONTH($U$9,11)),0))</f>
        <v>308.06099999999981</v>
      </c>
      <c r="Y47" s="37">
        <f>IF(Y$9="",0,SUMIFS(38:38,$9:$9,"&gt;="&amp;Y$9,$9:$9,"&lt;="&amp;Y$9-1+SUMIFS(conditions!58:58,conditions!$8:$8,"&lt;="&amp;Y$9,conditions!$9:$9,"&gt;="&amp;Y$9))+IF(Y$9-1+SUMIFS(conditions!58:58,conditions!$8:$8,"&lt;="&amp;Y$9,conditions!$9:$9,"&gt;="&amp;Y$9)&gt;EOMONTH($U$9,11),(1+conditions!$U$34)*SUMIFS(38:38,$9:$9,"&gt;="&amp;$U$9,$9:$9,"&lt;="&amp;$U$9+Y$9-1+SUMIFS(conditions!58:58,conditions!$8:$8,"&lt;="&amp;Y$9,conditions!$9:$9,"&gt;="&amp;Y$9)-EOMONTH($U$9,11)),0))</f>
        <v>307.24199999999985</v>
      </c>
      <c r="Z47" s="37">
        <f>IF(Z$9="",0,SUMIFS(38:38,$9:$9,"&gt;="&amp;Z$9,$9:$9,"&lt;="&amp;Z$9-1+SUMIFS(conditions!58:58,conditions!$8:$8,"&lt;="&amp;Z$9,conditions!$9:$9,"&gt;="&amp;Z$9))+IF(Z$9-1+SUMIFS(conditions!58:58,conditions!$8:$8,"&lt;="&amp;Z$9,conditions!$9:$9,"&gt;="&amp;Z$9)&gt;EOMONTH($U$9,11),(1+conditions!$U$34)*SUMIFS(38:38,$9:$9,"&gt;="&amp;$U$9,$9:$9,"&lt;="&amp;$U$9+Z$9-1+SUMIFS(conditions!58:58,conditions!$8:$8,"&lt;="&amp;Z$9,conditions!$9:$9,"&gt;="&amp;Z$9)-EOMONTH($U$9,11)),0))</f>
        <v>306.42299999999989</v>
      </c>
      <c r="AA47" s="37">
        <f>IF(AA$9="",0,SUMIFS(38:38,$9:$9,"&gt;="&amp;AA$9,$9:$9,"&lt;="&amp;AA$9-1+SUMIFS(conditions!58:58,conditions!$8:$8,"&lt;="&amp;AA$9,conditions!$9:$9,"&gt;="&amp;AA$9))+IF(AA$9-1+SUMIFS(conditions!58:58,conditions!$8:$8,"&lt;="&amp;AA$9,conditions!$9:$9,"&gt;="&amp;AA$9)&gt;EOMONTH($U$9,11),(1+conditions!$U$34)*SUMIFS(38:38,$9:$9,"&gt;="&amp;$U$9,$9:$9,"&lt;="&amp;$U$9+AA$9-1+SUMIFS(conditions!58:58,conditions!$8:$8,"&lt;="&amp;AA$9,conditions!$9:$9,"&gt;="&amp;AA$9)-EOMONTH($U$9,11)),0))</f>
        <v>310.28399999999988</v>
      </c>
      <c r="AB47" s="37">
        <f>IF(AB$9="",0,SUMIFS(38:38,$9:$9,"&gt;="&amp;AB$9,$9:$9,"&lt;="&amp;AB$9-1+SUMIFS(conditions!58:58,conditions!$8:$8,"&lt;="&amp;AB$9,conditions!$9:$9,"&gt;="&amp;AB$9))+IF(AB$9-1+SUMIFS(conditions!58:58,conditions!$8:$8,"&lt;="&amp;AB$9,conditions!$9:$9,"&gt;="&amp;AB$9)&gt;EOMONTH($U$9,11),(1+conditions!$U$34)*SUMIFS(38:38,$9:$9,"&gt;="&amp;$U$9,$9:$9,"&lt;="&amp;$U$9+AB$9-1+SUMIFS(conditions!58:58,conditions!$8:$8,"&lt;="&amp;AB$9,conditions!$9:$9,"&gt;="&amp;AB$9)-EOMONTH($U$9,11)),0))</f>
        <v>310.28399999999988</v>
      </c>
      <c r="AC47" s="37">
        <f>IF(AC$9="",0,SUMIFS(38:38,$9:$9,"&gt;="&amp;AC$9,$9:$9,"&lt;="&amp;AC$9-1+SUMIFS(conditions!58:58,conditions!$8:$8,"&lt;="&amp;AC$9,conditions!$9:$9,"&gt;="&amp;AC$9))+IF(AC$9-1+SUMIFS(conditions!58:58,conditions!$8:$8,"&lt;="&amp;AC$9,conditions!$9:$9,"&gt;="&amp;AC$9)&gt;EOMONTH($U$9,11),(1+conditions!$U$34)*SUMIFS(38:38,$9:$9,"&gt;="&amp;$U$9,$9:$9,"&lt;="&amp;$U$9+AC$9-1+SUMIFS(conditions!58:58,conditions!$8:$8,"&lt;="&amp;AC$9,conditions!$9:$9,"&gt;="&amp;AC$9)-EOMONTH($U$9,11)),0))</f>
        <v>305.60399999999993</v>
      </c>
      <c r="AD47" s="37">
        <f>IF(AD$9="",0,SUMIFS(38:38,$9:$9,"&gt;="&amp;AD$9,$9:$9,"&lt;="&amp;AD$9-1+SUMIFS(conditions!58:58,conditions!$8:$8,"&lt;="&amp;AD$9,conditions!$9:$9,"&gt;="&amp;AD$9))+IF(AD$9-1+SUMIFS(conditions!58:58,conditions!$8:$8,"&lt;="&amp;AD$9,conditions!$9:$9,"&gt;="&amp;AD$9)&gt;EOMONTH($U$9,11),(1+conditions!$U$34)*SUMIFS(38:38,$9:$9,"&gt;="&amp;$U$9,$9:$9,"&lt;="&amp;$U$9+AD$9-1+SUMIFS(conditions!58:58,conditions!$8:$8,"&lt;="&amp;AD$9,conditions!$9:$9,"&gt;="&amp;AD$9)-EOMONTH($U$9,11)),0))</f>
        <v>304.78499999999997</v>
      </c>
      <c r="AE47" s="37">
        <f>IF(AE$9="",0,SUMIFS(38:38,$9:$9,"&gt;="&amp;AE$9,$9:$9,"&lt;="&amp;AE$9-1+SUMIFS(conditions!58:58,conditions!$8:$8,"&lt;="&amp;AE$9,conditions!$9:$9,"&gt;="&amp;AE$9))+IF(AE$9-1+SUMIFS(conditions!58:58,conditions!$8:$8,"&lt;="&amp;AE$9,conditions!$9:$9,"&gt;="&amp;AE$9)&gt;EOMONTH($U$9,11),(1+conditions!$U$34)*SUMIFS(38:38,$9:$9,"&gt;="&amp;$U$9,$9:$9,"&lt;="&amp;$U$9+AE$9-1+SUMIFS(conditions!58:58,conditions!$8:$8,"&lt;="&amp;AE$9,conditions!$9:$9,"&gt;="&amp;AE$9)-EOMONTH($U$9,11)),0))</f>
        <v>303.96599999999995</v>
      </c>
      <c r="AF47" s="37">
        <f>IF(AF$9="",0,SUMIFS(38:38,$9:$9,"&gt;="&amp;AF$9,$9:$9,"&lt;="&amp;AF$9-1+SUMIFS(conditions!58:58,conditions!$8:$8,"&lt;="&amp;AF$9,conditions!$9:$9,"&gt;="&amp;AF$9))+IF(AF$9-1+SUMIFS(conditions!58:58,conditions!$8:$8,"&lt;="&amp;AF$9,conditions!$9:$9,"&gt;="&amp;AF$9)&gt;EOMONTH($U$9,11),(1+conditions!$U$34)*SUMIFS(38:38,$9:$9,"&gt;="&amp;$U$9,$9:$9,"&lt;="&amp;$U$9+AF$9-1+SUMIFS(conditions!58:58,conditions!$8:$8,"&lt;="&amp;AF$9,conditions!$9:$9,"&gt;="&amp;AF$9)-EOMONTH($U$9,11)),0))</f>
        <v>303.14699999999999</v>
      </c>
      <c r="AG47" s="37">
        <f>IF(AG$9="",0,SUMIFS(38:38,$9:$9,"&gt;="&amp;AG$9,$9:$9,"&lt;="&amp;AG$9-1+SUMIFS(conditions!58:58,conditions!$8:$8,"&lt;="&amp;AG$9,conditions!$9:$9,"&gt;="&amp;AG$9))+IF(AG$9-1+SUMIFS(conditions!58:58,conditions!$8:$8,"&lt;="&amp;AG$9,conditions!$9:$9,"&gt;="&amp;AG$9)&gt;EOMONTH($U$9,11),(1+conditions!$U$34)*SUMIFS(38:38,$9:$9,"&gt;="&amp;$U$9,$9:$9,"&lt;="&amp;$U$9+AG$9-1+SUMIFS(conditions!58:58,conditions!$8:$8,"&lt;="&amp;AG$9,conditions!$9:$9,"&gt;="&amp;AG$9)-EOMONTH($U$9,11)),0))</f>
        <v>302.32800000000003</v>
      </c>
      <c r="AH47" s="37">
        <f>IF(AH$9="",0,SUMIFS(38:38,$9:$9,"&gt;="&amp;AH$9,$9:$9,"&lt;="&amp;AH$9-1+SUMIFS(conditions!58:58,conditions!$8:$8,"&lt;="&amp;AH$9,conditions!$9:$9,"&gt;="&amp;AH$9))+IF(AH$9-1+SUMIFS(conditions!58:58,conditions!$8:$8,"&lt;="&amp;AH$9,conditions!$9:$9,"&gt;="&amp;AH$9)&gt;EOMONTH($U$9,11),(1+conditions!$U$34)*SUMIFS(38:38,$9:$9,"&gt;="&amp;$U$9,$9:$9,"&lt;="&amp;$U$9+AH$9-1+SUMIFS(conditions!58:58,conditions!$8:$8,"&lt;="&amp;AH$9,conditions!$9:$9,"&gt;="&amp;AH$9)-EOMONTH($U$9,11)),0))</f>
        <v>306.18900000000002</v>
      </c>
      <c r="AI47" s="37">
        <f>IF(AI$9="",0,SUMIFS(38:38,$9:$9,"&gt;="&amp;AI$9,$9:$9,"&lt;="&amp;AI$9-1+SUMIFS(conditions!58:58,conditions!$8:$8,"&lt;="&amp;AI$9,conditions!$9:$9,"&gt;="&amp;AI$9))+IF(AI$9-1+SUMIFS(conditions!58:58,conditions!$8:$8,"&lt;="&amp;AI$9,conditions!$9:$9,"&gt;="&amp;AI$9)&gt;EOMONTH($U$9,11),(1+conditions!$U$34)*SUMIFS(38:38,$9:$9,"&gt;="&amp;$U$9,$9:$9,"&lt;="&amp;$U$9+AI$9-1+SUMIFS(conditions!58:58,conditions!$8:$8,"&lt;="&amp;AI$9,conditions!$9:$9,"&gt;="&amp;AI$9)-EOMONTH($U$9,11)),0))</f>
        <v>306.18900000000002</v>
      </c>
      <c r="AJ47" s="37">
        <f>IF(AJ$9="",0,SUMIFS(38:38,$9:$9,"&gt;="&amp;AJ$9,$9:$9,"&lt;="&amp;AJ$9-1+SUMIFS(conditions!58:58,conditions!$8:$8,"&lt;="&amp;AJ$9,conditions!$9:$9,"&gt;="&amp;AJ$9))+IF(AJ$9-1+SUMIFS(conditions!58:58,conditions!$8:$8,"&lt;="&amp;AJ$9,conditions!$9:$9,"&gt;="&amp;AJ$9)&gt;EOMONTH($U$9,11),(1+conditions!$U$34)*SUMIFS(38:38,$9:$9,"&gt;="&amp;$U$9,$9:$9,"&lt;="&amp;$U$9+AJ$9-1+SUMIFS(conditions!58:58,conditions!$8:$8,"&lt;="&amp;AJ$9,conditions!$9:$9,"&gt;="&amp;AJ$9)-EOMONTH($U$9,11)),0))</f>
        <v>301.50900000000007</v>
      </c>
      <c r="AK47" s="37">
        <f>IF(AK$9="",0,SUMIFS(38:38,$9:$9,"&gt;="&amp;AK$9,$9:$9,"&lt;="&amp;AK$9-1+SUMIFS(conditions!58:58,conditions!$8:$8,"&lt;="&amp;AK$9,conditions!$9:$9,"&gt;="&amp;AK$9))+IF(AK$9-1+SUMIFS(conditions!58:58,conditions!$8:$8,"&lt;="&amp;AK$9,conditions!$9:$9,"&gt;="&amp;AK$9)&gt;EOMONTH($U$9,11),(1+conditions!$U$34)*SUMIFS(38:38,$9:$9,"&gt;="&amp;$U$9,$9:$9,"&lt;="&amp;$U$9+AK$9-1+SUMIFS(conditions!58:58,conditions!$8:$8,"&lt;="&amp;AK$9,conditions!$9:$9,"&gt;="&amp;AK$9)-EOMONTH($U$9,11)),0))</f>
        <v>300.69000000000011</v>
      </c>
      <c r="AL47" s="37">
        <f>IF(AL$9="",0,SUMIFS(38:38,$9:$9,"&gt;="&amp;AL$9,$9:$9,"&lt;="&amp;AL$9-1+SUMIFS(conditions!58:58,conditions!$8:$8,"&lt;="&amp;AL$9,conditions!$9:$9,"&gt;="&amp;AL$9))+IF(AL$9-1+SUMIFS(conditions!58:58,conditions!$8:$8,"&lt;="&amp;AL$9,conditions!$9:$9,"&gt;="&amp;AL$9)&gt;EOMONTH($U$9,11),(1+conditions!$U$34)*SUMIFS(38:38,$9:$9,"&gt;="&amp;$U$9,$9:$9,"&lt;="&amp;$U$9+AL$9-1+SUMIFS(conditions!58:58,conditions!$8:$8,"&lt;="&amp;AL$9,conditions!$9:$9,"&gt;="&amp;AL$9)-EOMONTH($U$9,11)),0))</f>
        <v>299.87100000000009</v>
      </c>
      <c r="AM47" s="37">
        <f>IF(AM$9="",0,SUMIFS(38:38,$9:$9,"&gt;="&amp;AM$9,$9:$9,"&lt;="&amp;AM$9-1+SUMIFS(conditions!58:58,conditions!$8:$8,"&lt;="&amp;AM$9,conditions!$9:$9,"&gt;="&amp;AM$9))+IF(AM$9-1+SUMIFS(conditions!58:58,conditions!$8:$8,"&lt;="&amp;AM$9,conditions!$9:$9,"&gt;="&amp;AM$9)&gt;EOMONTH($U$9,11),(1+conditions!$U$34)*SUMIFS(38:38,$9:$9,"&gt;="&amp;$U$9,$9:$9,"&lt;="&amp;$U$9+AM$9-1+SUMIFS(conditions!58:58,conditions!$8:$8,"&lt;="&amp;AM$9,conditions!$9:$9,"&gt;="&amp;AM$9)-EOMONTH($U$9,11)),0))</f>
        <v>299.05200000000013</v>
      </c>
      <c r="AN47" s="37">
        <f>IF(AN$9="",0,SUMIFS(38:38,$9:$9,"&gt;="&amp;AN$9,$9:$9,"&lt;="&amp;AN$9-1+SUMIFS(conditions!58:58,conditions!$8:$8,"&lt;="&amp;AN$9,conditions!$9:$9,"&gt;="&amp;AN$9))+IF(AN$9-1+SUMIFS(conditions!58:58,conditions!$8:$8,"&lt;="&amp;AN$9,conditions!$9:$9,"&gt;="&amp;AN$9)&gt;EOMONTH($U$9,11),(1+conditions!$U$34)*SUMIFS(38:38,$9:$9,"&gt;="&amp;$U$9,$9:$9,"&lt;="&amp;$U$9+AN$9-1+SUMIFS(conditions!58:58,conditions!$8:$8,"&lt;="&amp;AN$9,conditions!$9:$9,"&gt;="&amp;AN$9)-EOMONTH($U$9,11)),0))</f>
        <v>298.23300000000012</v>
      </c>
      <c r="AO47" s="37">
        <f>IF(AO$9="",0,SUMIFS(38:38,$9:$9,"&gt;="&amp;AO$9,$9:$9,"&lt;="&amp;AO$9-1+SUMIFS(conditions!58:58,conditions!$8:$8,"&lt;="&amp;AO$9,conditions!$9:$9,"&gt;="&amp;AO$9))+IF(AO$9-1+SUMIFS(conditions!58:58,conditions!$8:$8,"&lt;="&amp;AO$9,conditions!$9:$9,"&gt;="&amp;AO$9)&gt;EOMONTH($U$9,11),(1+conditions!$U$34)*SUMIFS(38:38,$9:$9,"&gt;="&amp;$U$9,$9:$9,"&lt;="&amp;$U$9+AO$9-1+SUMIFS(conditions!58:58,conditions!$8:$8,"&lt;="&amp;AO$9,conditions!$9:$9,"&gt;="&amp;AO$9)-EOMONTH($U$9,11)),0))</f>
        <v>302.09400000000011</v>
      </c>
      <c r="AP47" s="37">
        <f>IF(AP$9="",0,SUMIFS(38:38,$9:$9,"&gt;="&amp;AP$9,$9:$9,"&lt;="&amp;AP$9-1+SUMIFS(conditions!58:58,conditions!$8:$8,"&lt;="&amp;AP$9,conditions!$9:$9,"&gt;="&amp;AP$9))+IF(AP$9-1+SUMIFS(conditions!58:58,conditions!$8:$8,"&lt;="&amp;AP$9,conditions!$9:$9,"&gt;="&amp;AP$9)&gt;EOMONTH($U$9,11),(1+conditions!$U$34)*SUMIFS(38:38,$9:$9,"&gt;="&amp;$U$9,$9:$9,"&lt;="&amp;$U$9+AP$9-1+SUMIFS(conditions!58:58,conditions!$8:$8,"&lt;="&amp;AP$9,conditions!$9:$9,"&gt;="&amp;AP$9)-EOMONTH($U$9,11)),0))</f>
        <v>302.09400000000011</v>
      </c>
      <c r="AQ47" s="37">
        <f>IF(AQ$9="",0,SUMIFS(38:38,$9:$9,"&gt;="&amp;AQ$9,$9:$9,"&lt;="&amp;AQ$9-1+SUMIFS(conditions!58:58,conditions!$8:$8,"&lt;="&amp;AQ$9,conditions!$9:$9,"&gt;="&amp;AQ$9))+IF(AQ$9-1+SUMIFS(conditions!58:58,conditions!$8:$8,"&lt;="&amp;AQ$9,conditions!$9:$9,"&gt;="&amp;AQ$9)&gt;EOMONTH($U$9,11),(1+conditions!$U$34)*SUMIFS(38:38,$9:$9,"&gt;="&amp;$U$9,$9:$9,"&lt;="&amp;$U$9+AQ$9-1+SUMIFS(conditions!58:58,conditions!$8:$8,"&lt;="&amp;AQ$9,conditions!$9:$9,"&gt;="&amp;AQ$9)-EOMONTH($U$9,11)),0))</f>
        <v>297.4140000000001</v>
      </c>
      <c r="AR47" s="37">
        <f>IF(AR$9="",0,SUMIFS(38:38,$9:$9,"&gt;="&amp;AR$9,$9:$9,"&lt;="&amp;AR$9-1+SUMIFS(conditions!58:58,conditions!$8:$8,"&lt;="&amp;AR$9,conditions!$9:$9,"&gt;="&amp;AR$9))+IF(AR$9-1+SUMIFS(conditions!58:58,conditions!$8:$8,"&lt;="&amp;AR$9,conditions!$9:$9,"&gt;="&amp;AR$9)&gt;EOMONTH($U$9,11),(1+conditions!$U$34)*SUMIFS(38:38,$9:$9,"&gt;="&amp;$U$9,$9:$9,"&lt;="&amp;$U$9+AR$9-1+SUMIFS(conditions!58:58,conditions!$8:$8,"&lt;="&amp;AR$9,conditions!$9:$9,"&gt;="&amp;AR$9)-EOMONTH($U$9,11)),0))</f>
        <v>296.59500000000014</v>
      </c>
      <c r="AS47" s="37">
        <f>IF(AS$9="",0,SUMIFS(38:38,$9:$9,"&gt;="&amp;AS$9,$9:$9,"&lt;="&amp;AS$9-1+SUMIFS(conditions!58:58,conditions!$8:$8,"&lt;="&amp;AS$9,conditions!$9:$9,"&gt;="&amp;AS$9))+IF(AS$9-1+SUMIFS(conditions!58:58,conditions!$8:$8,"&lt;="&amp;AS$9,conditions!$9:$9,"&gt;="&amp;AS$9)&gt;EOMONTH($U$9,11),(1+conditions!$U$34)*SUMIFS(38:38,$9:$9,"&gt;="&amp;$U$9,$9:$9,"&lt;="&amp;$U$9+AS$9-1+SUMIFS(conditions!58:58,conditions!$8:$8,"&lt;="&amp;AS$9,conditions!$9:$9,"&gt;="&amp;AS$9)-EOMONTH($U$9,11)),0))</f>
        <v>295.77600000000012</v>
      </c>
      <c r="AT47" s="37">
        <f>IF(AT$9="",0,SUMIFS(38:38,$9:$9,"&gt;="&amp;AT$9,$9:$9,"&lt;="&amp;AT$9-1+SUMIFS(conditions!58:58,conditions!$8:$8,"&lt;="&amp;AT$9,conditions!$9:$9,"&gt;="&amp;AT$9))+IF(AT$9-1+SUMIFS(conditions!58:58,conditions!$8:$8,"&lt;="&amp;AT$9,conditions!$9:$9,"&gt;="&amp;AT$9)&gt;EOMONTH($U$9,11),(1+conditions!$U$34)*SUMIFS(38:38,$9:$9,"&gt;="&amp;$U$9,$9:$9,"&lt;="&amp;$U$9+AT$9-1+SUMIFS(conditions!58:58,conditions!$8:$8,"&lt;="&amp;AT$9,conditions!$9:$9,"&gt;="&amp;AT$9)-EOMONTH($U$9,11)),0))</f>
        <v>294.95700000000011</v>
      </c>
      <c r="AU47" s="37">
        <f>IF(AU$9="",0,SUMIFS(38:38,$9:$9,"&gt;="&amp;AU$9,$9:$9,"&lt;="&amp;AU$9-1+SUMIFS(conditions!58:58,conditions!$8:$8,"&lt;="&amp;AU$9,conditions!$9:$9,"&gt;="&amp;AU$9))+IF(AU$9-1+SUMIFS(conditions!58:58,conditions!$8:$8,"&lt;="&amp;AU$9,conditions!$9:$9,"&gt;="&amp;AU$9)&gt;EOMONTH($U$9,11),(1+conditions!$U$34)*SUMIFS(38:38,$9:$9,"&gt;="&amp;$U$9,$9:$9,"&lt;="&amp;$U$9+AU$9-1+SUMIFS(conditions!58:58,conditions!$8:$8,"&lt;="&amp;AU$9,conditions!$9:$9,"&gt;="&amp;AU$9)-EOMONTH($U$9,11)),0))</f>
        <v>294.13800000000009</v>
      </c>
      <c r="AV47" s="37">
        <f>IF(AV$9="",0,SUMIFS(38:38,$9:$9,"&gt;="&amp;AV$9,$9:$9,"&lt;="&amp;AV$9-1+SUMIFS(conditions!58:58,conditions!$8:$8,"&lt;="&amp;AV$9,conditions!$9:$9,"&gt;="&amp;AV$9))+IF(AV$9-1+SUMIFS(conditions!58:58,conditions!$8:$8,"&lt;="&amp;AV$9,conditions!$9:$9,"&gt;="&amp;AV$9)&gt;EOMONTH($U$9,11),(1+conditions!$U$34)*SUMIFS(38:38,$9:$9,"&gt;="&amp;$U$9,$9:$9,"&lt;="&amp;$U$9+AV$9-1+SUMIFS(conditions!58:58,conditions!$8:$8,"&lt;="&amp;AV$9,conditions!$9:$9,"&gt;="&amp;AV$9)-EOMONTH($U$9,11)),0))</f>
        <v>297.99900000000008</v>
      </c>
      <c r="AW47" s="37">
        <f>IF(AW$9="",0,SUMIFS(38:38,$9:$9,"&gt;="&amp;AW$9,$9:$9,"&lt;="&amp;AW$9-1+SUMIFS(conditions!58:58,conditions!$8:$8,"&lt;="&amp;AW$9,conditions!$9:$9,"&gt;="&amp;AW$9))+IF(AW$9-1+SUMIFS(conditions!58:58,conditions!$8:$8,"&lt;="&amp;AW$9,conditions!$9:$9,"&gt;="&amp;AW$9)&gt;EOMONTH($U$9,11),(1+conditions!$U$34)*SUMIFS(38:38,$9:$9,"&gt;="&amp;$U$9,$9:$9,"&lt;="&amp;$U$9+AW$9-1+SUMIFS(conditions!58:58,conditions!$8:$8,"&lt;="&amp;AW$9,conditions!$9:$9,"&gt;="&amp;AW$9)-EOMONTH($U$9,11)),0))</f>
        <v>297.99900000000008</v>
      </c>
      <c r="AX47" s="37">
        <f>IF(AX$9="",0,SUMIFS(38:38,$9:$9,"&gt;="&amp;AX$9,$9:$9,"&lt;="&amp;AX$9-1+SUMIFS(conditions!58:58,conditions!$8:$8,"&lt;="&amp;AX$9,conditions!$9:$9,"&gt;="&amp;AX$9))+IF(AX$9-1+SUMIFS(conditions!58:58,conditions!$8:$8,"&lt;="&amp;AX$9,conditions!$9:$9,"&gt;="&amp;AX$9)&gt;EOMONTH($U$9,11),(1+conditions!$U$34)*SUMIFS(38:38,$9:$9,"&gt;="&amp;$U$9,$9:$9,"&lt;="&amp;$U$9+AX$9-1+SUMIFS(conditions!58:58,conditions!$8:$8,"&lt;="&amp;AX$9,conditions!$9:$9,"&gt;="&amp;AX$9)-EOMONTH($U$9,11)),0))</f>
        <v>293.31900000000007</v>
      </c>
      <c r="AY47" s="37">
        <f>IF(AY$9="",0,SUMIFS(38:38,$9:$9,"&gt;="&amp;AY$9,$9:$9,"&lt;="&amp;AY$9-1+SUMIFS(conditions!58:58,conditions!$8:$8,"&lt;="&amp;AY$9,conditions!$9:$9,"&gt;="&amp;AY$9))+IF(AY$9-1+SUMIFS(conditions!58:58,conditions!$8:$8,"&lt;="&amp;AY$9,conditions!$9:$9,"&gt;="&amp;AY$9)&gt;EOMONTH($U$9,11),(1+conditions!$U$34)*SUMIFS(38:38,$9:$9,"&gt;="&amp;$U$9,$9:$9,"&lt;="&amp;$U$9+AY$9-1+SUMIFS(conditions!58:58,conditions!$8:$8,"&lt;="&amp;AY$9,conditions!$9:$9,"&gt;="&amp;AY$9)-EOMONTH($U$9,11)),0))</f>
        <v>292.50000000000011</v>
      </c>
      <c r="AZ47" s="37">
        <f>IF(AZ$9="",0,SUMIFS(38:38,$9:$9,"&gt;="&amp;AZ$9,$9:$9,"&lt;="&amp;AZ$9-1+SUMIFS(conditions!58:58,conditions!$8:$8,"&lt;="&amp;AZ$9,conditions!$9:$9,"&gt;="&amp;AZ$9))+IF(AZ$9-1+SUMIFS(conditions!58:58,conditions!$8:$8,"&lt;="&amp;AZ$9,conditions!$9:$9,"&gt;="&amp;AZ$9)&gt;EOMONTH($U$9,11),(1+conditions!$U$34)*SUMIFS(38:38,$9:$9,"&gt;="&amp;$U$9,$9:$9,"&lt;="&amp;$U$9+AZ$9-1+SUMIFS(conditions!58:58,conditions!$8:$8,"&lt;="&amp;AZ$9,conditions!$9:$9,"&gt;="&amp;AZ$9)-EOMONTH($U$9,11)),0))</f>
        <v>291.6810000000001</v>
      </c>
      <c r="BA47" s="37">
        <f>IF(BA$9="",0,SUMIFS(38:38,$9:$9,"&gt;="&amp;BA$9,$9:$9,"&lt;="&amp;BA$9-1+SUMIFS(conditions!58:58,conditions!$8:$8,"&lt;="&amp;BA$9,conditions!$9:$9,"&gt;="&amp;BA$9))+IF(BA$9-1+SUMIFS(conditions!58:58,conditions!$8:$8,"&lt;="&amp;BA$9,conditions!$9:$9,"&gt;="&amp;BA$9)&gt;EOMONTH($U$9,11),(1+conditions!$U$34)*SUMIFS(38:38,$9:$9,"&gt;="&amp;$U$9,$9:$9,"&lt;="&amp;$U$9+BA$9-1+SUMIFS(conditions!58:58,conditions!$8:$8,"&lt;="&amp;BA$9,conditions!$9:$9,"&gt;="&amp;BA$9)-EOMONTH($U$9,11)),0))</f>
        <v>289.69200000000006</v>
      </c>
      <c r="BB47" s="37">
        <f>IF(BB$9="",0,SUMIFS(38:38,$9:$9,"&gt;="&amp;BB$9,$9:$9,"&lt;="&amp;BB$9-1+SUMIFS(conditions!58:58,conditions!$8:$8,"&lt;="&amp;BB$9,conditions!$9:$9,"&gt;="&amp;BB$9))+IF(BB$9-1+SUMIFS(conditions!58:58,conditions!$8:$8,"&lt;="&amp;BB$9,conditions!$9:$9,"&gt;="&amp;BB$9)&gt;EOMONTH($U$9,11),(1+conditions!$U$34)*SUMIFS(38:38,$9:$9,"&gt;="&amp;$U$9,$9:$9,"&lt;="&amp;$U$9+BB$9-1+SUMIFS(conditions!58:58,conditions!$8:$8,"&lt;="&amp;BB$9,conditions!$9:$9,"&gt;="&amp;BB$9)-EOMONTH($U$9,11)),0))</f>
        <v>287.70300000000003</v>
      </c>
      <c r="BC47" s="37">
        <f>IF(BC$9="",0,SUMIFS(38:38,$9:$9,"&gt;="&amp;BC$9,$9:$9,"&lt;="&amp;BC$9-1+SUMIFS(conditions!58:58,conditions!$8:$8,"&lt;="&amp;BC$9,conditions!$9:$9,"&gt;="&amp;BC$9))+IF(BC$9-1+SUMIFS(conditions!58:58,conditions!$8:$8,"&lt;="&amp;BC$9,conditions!$9:$9,"&gt;="&amp;BC$9)&gt;EOMONTH($U$9,11),(1+conditions!$U$34)*SUMIFS(38:38,$9:$9,"&gt;="&amp;$U$9,$9:$9,"&lt;="&amp;$U$9+BC$9-1+SUMIFS(conditions!58:58,conditions!$8:$8,"&lt;="&amp;BC$9,conditions!$9:$9,"&gt;="&amp;BC$9)-EOMONTH($U$9,11)),0))</f>
        <v>292.33620000000002</v>
      </c>
      <c r="BD47" s="37">
        <f>IF(BD$9="",0,SUMIFS(38:38,$9:$9,"&gt;="&amp;BD$9,$9:$9,"&lt;="&amp;BD$9-1+SUMIFS(conditions!58:58,conditions!$8:$8,"&lt;="&amp;BD$9,conditions!$9:$9,"&gt;="&amp;BD$9))+IF(BD$9-1+SUMIFS(conditions!58:58,conditions!$8:$8,"&lt;="&amp;BD$9,conditions!$9:$9,"&gt;="&amp;BD$9)&gt;EOMONTH($U$9,11),(1+conditions!$U$34)*SUMIFS(38:38,$9:$9,"&gt;="&amp;$U$9,$9:$9,"&lt;="&amp;$U$9+BD$9-1+SUMIFS(conditions!58:58,conditions!$8:$8,"&lt;="&amp;BD$9,conditions!$9:$9,"&gt;="&amp;BD$9)-EOMONTH($U$9,11)),0))</f>
        <v>292.33620000000002</v>
      </c>
      <c r="BE47" s="37">
        <f>IF(BE$9="",0,SUMIFS(38:38,$9:$9,"&gt;="&amp;BE$9,$9:$9,"&lt;="&amp;BE$9-1+SUMIFS(conditions!58:58,conditions!$8:$8,"&lt;="&amp;BE$9,conditions!$9:$9,"&gt;="&amp;BE$9))+IF(BE$9-1+SUMIFS(conditions!58:58,conditions!$8:$8,"&lt;="&amp;BE$9,conditions!$9:$9,"&gt;="&amp;BE$9)&gt;EOMONTH($U$9,11),(1+conditions!$U$34)*SUMIFS(38:38,$9:$9,"&gt;="&amp;$U$9,$9:$9,"&lt;="&amp;$U$9+BE$9-1+SUMIFS(conditions!58:58,conditions!$8:$8,"&lt;="&amp;BE$9,conditions!$9:$9,"&gt;="&amp;BE$9)-EOMONTH($U$9,11)),0))</f>
        <v>286.4862</v>
      </c>
      <c r="BF47" s="37">
        <f>IF(BF$9="",0,SUMIFS(38:38,$9:$9,"&gt;="&amp;BF$9,$9:$9,"&lt;="&amp;BF$9-1+SUMIFS(conditions!58:58,conditions!$8:$8,"&lt;="&amp;BF$9,conditions!$9:$9,"&gt;="&amp;BF$9))+IF(BF$9-1+SUMIFS(conditions!58:58,conditions!$8:$8,"&lt;="&amp;BF$9,conditions!$9:$9,"&gt;="&amp;BF$9)&gt;EOMONTH($U$9,11),(1+conditions!$U$34)*SUMIFS(38:38,$9:$9,"&gt;="&amp;$U$9,$9:$9,"&lt;="&amp;$U$9+BF$9-1+SUMIFS(conditions!58:58,conditions!$8:$8,"&lt;="&amp;BF$9,conditions!$9:$9,"&gt;="&amp;BF$9)-EOMONTH($U$9,11)),0))</f>
        <v>285.26940000000002</v>
      </c>
      <c r="BG47" s="37">
        <f>IF(BG$9="",0,SUMIFS(38:38,$9:$9,"&gt;="&amp;BG$9,$9:$9,"&lt;="&amp;BG$9-1+SUMIFS(conditions!58:58,conditions!$8:$8,"&lt;="&amp;BG$9,conditions!$9:$9,"&gt;="&amp;BG$9))+IF(BG$9-1+SUMIFS(conditions!58:58,conditions!$8:$8,"&lt;="&amp;BG$9,conditions!$9:$9,"&gt;="&amp;BG$9)&gt;EOMONTH($U$9,11),(1+conditions!$U$34)*SUMIFS(38:38,$9:$9,"&gt;="&amp;$U$9,$9:$9,"&lt;="&amp;$U$9+BG$9-1+SUMIFS(conditions!58:58,conditions!$8:$8,"&lt;="&amp;BG$9,conditions!$9:$9,"&gt;="&amp;BG$9)-EOMONTH($U$9,11)),0))</f>
        <v>284.05259999999998</v>
      </c>
      <c r="BH47" s="37">
        <f>IF(BH$9="",0,SUMIFS(38:38,$9:$9,"&gt;="&amp;BH$9,$9:$9,"&lt;="&amp;BH$9-1+SUMIFS(conditions!58:58,conditions!$8:$8,"&lt;="&amp;BH$9,conditions!$9:$9,"&gt;="&amp;BH$9))+IF(BH$9-1+SUMIFS(conditions!58:58,conditions!$8:$8,"&lt;="&amp;BH$9,conditions!$9:$9,"&gt;="&amp;BH$9)&gt;EOMONTH($U$9,11),(1+conditions!$U$34)*SUMIFS(38:38,$9:$9,"&gt;="&amp;$U$9,$9:$9,"&lt;="&amp;$U$9+BH$9-1+SUMIFS(conditions!58:58,conditions!$8:$8,"&lt;="&amp;BH$9,conditions!$9:$9,"&gt;="&amp;BH$9)-EOMONTH($U$9,11)),0))</f>
        <v>282.83579999999995</v>
      </c>
      <c r="BI47" s="37">
        <f>IF(BI$9="",0,SUMIFS(38:38,$9:$9,"&gt;="&amp;BI$9,$9:$9,"&lt;="&amp;BI$9-1+SUMIFS(conditions!58:58,conditions!$8:$8,"&lt;="&amp;BI$9,conditions!$9:$9,"&gt;="&amp;BI$9))+IF(BI$9-1+SUMIFS(conditions!58:58,conditions!$8:$8,"&lt;="&amp;BI$9,conditions!$9:$9,"&gt;="&amp;BI$9)&gt;EOMONTH($U$9,11),(1+conditions!$U$34)*SUMIFS(38:38,$9:$9,"&gt;="&amp;$U$9,$9:$9,"&lt;="&amp;$U$9+BI$9-1+SUMIFS(conditions!58:58,conditions!$8:$8,"&lt;="&amp;BI$9,conditions!$9:$9,"&gt;="&amp;BI$9)-EOMONTH($U$9,11)),0))</f>
        <v>281.61899999999991</v>
      </c>
      <c r="BJ47" s="37">
        <f>IF(BJ$9="",0,SUMIFS(38:38,$9:$9,"&gt;="&amp;BJ$9,$9:$9,"&lt;="&amp;BJ$9-1+SUMIFS(conditions!58:58,conditions!$8:$8,"&lt;="&amp;BJ$9,conditions!$9:$9,"&gt;="&amp;BJ$9))+IF(BJ$9-1+SUMIFS(conditions!58:58,conditions!$8:$8,"&lt;="&amp;BJ$9,conditions!$9:$9,"&gt;="&amp;BJ$9)&gt;EOMONTH($U$9,11),(1+conditions!$U$34)*SUMIFS(38:38,$9:$9,"&gt;="&amp;$U$9,$9:$9,"&lt;="&amp;$U$9+BJ$9-1+SUMIFS(conditions!58:58,conditions!$8:$8,"&lt;="&amp;BJ$9,conditions!$9:$9,"&gt;="&amp;BJ$9)-EOMONTH($U$9,11)),0))</f>
        <v>286.2521999999999</v>
      </c>
      <c r="BK47" s="37">
        <f>IF(BK$9="",0,SUMIFS(38:38,$9:$9,"&gt;="&amp;BK$9,$9:$9,"&lt;="&amp;BK$9-1+SUMIFS(conditions!58:58,conditions!$8:$8,"&lt;="&amp;BK$9,conditions!$9:$9,"&gt;="&amp;BK$9))+IF(BK$9-1+SUMIFS(conditions!58:58,conditions!$8:$8,"&lt;="&amp;BK$9,conditions!$9:$9,"&gt;="&amp;BK$9)&gt;EOMONTH($U$9,11),(1+conditions!$U$34)*SUMIFS(38:38,$9:$9,"&gt;="&amp;$U$9,$9:$9,"&lt;="&amp;$U$9+BK$9-1+SUMIFS(conditions!58:58,conditions!$8:$8,"&lt;="&amp;BK$9,conditions!$9:$9,"&gt;="&amp;BK$9)-EOMONTH($U$9,11)),0))</f>
        <v>286.2521999999999</v>
      </c>
      <c r="BL47" s="37">
        <f>IF(BL$9="",0,SUMIFS(38:38,$9:$9,"&gt;="&amp;BL$9,$9:$9,"&lt;="&amp;BL$9-1+SUMIFS(conditions!58:58,conditions!$8:$8,"&lt;="&amp;BL$9,conditions!$9:$9,"&gt;="&amp;BL$9))+IF(BL$9-1+SUMIFS(conditions!58:58,conditions!$8:$8,"&lt;="&amp;BL$9,conditions!$9:$9,"&gt;="&amp;BL$9)&gt;EOMONTH($U$9,11),(1+conditions!$U$34)*SUMIFS(38:38,$9:$9,"&gt;="&amp;$U$9,$9:$9,"&lt;="&amp;$U$9+BL$9-1+SUMIFS(conditions!58:58,conditions!$8:$8,"&lt;="&amp;BL$9,conditions!$9:$9,"&gt;="&amp;BL$9)-EOMONTH($U$9,11)),0))</f>
        <v>280.40219999999994</v>
      </c>
      <c r="BM47" s="37">
        <f>IF(BM$9="",0,SUMIFS(38:38,$9:$9,"&gt;="&amp;BM$9,$9:$9,"&lt;="&amp;BM$9-1+SUMIFS(conditions!58:58,conditions!$8:$8,"&lt;="&amp;BM$9,conditions!$9:$9,"&gt;="&amp;BM$9))+IF(BM$9-1+SUMIFS(conditions!58:58,conditions!$8:$8,"&lt;="&amp;BM$9,conditions!$9:$9,"&gt;="&amp;BM$9)&gt;EOMONTH($U$9,11),(1+conditions!$U$34)*SUMIFS(38:38,$9:$9,"&gt;="&amp;$U$9,$9:$9,"&lt;="&amp;$U$9+BM$9-1+SUMIFS(conditions!58:58,conditions!$8:$8,"&lt;="&amp;BM$9,conditions!$9:$9,"&gt;="&amp;BM$9)-EOMONTH($U$9,11)),0))</f>
        <v>279.1853999999999</v>
      </c>
      <c r="BN47" s="37">
        <f>IF(BN$9="",0,SUMIFS(38:38,$9:$9,"&gt;="&amp;BN$9,$9:$9,"&lt;="&amp;BN$9-1+SUMIFS(conditions!58:58,conditions!$8:$8,"&lt;="&amp;BN$9,conditions!$9:$9,"&gt;="&amp;BN$9))+IF(BN$9-1+SUMIFS(conditions!58:58,conditions!$8:$8,"&lt;="&amp;BN$9,conditions!$9:$9,"&gt;="&amp;BN$9)&gt;EOMONTH($U$9,11),(1+conditions!$U$34)*SUMIFS(38:38,$9:$9,"&gt;="&amp;$U$9,$9:$9,"&lt;="&amp;$U$9+BN$9-1+SUMIFS(conditions!58:58,conditions!$8:$8,"&lt;="&amp;BN$9,conditions!$9:$9,"&gt;="&amp;BN$9)-EOMONTH($U$9,11)),0))</f>
        <v>277.96859999999998</v>
      </c>
      <c r="BO47" s="37">
        <f>IF(BO$9="",0,SUMIFS(38:38,$9:$9,"&gt;="&amp;BO$9,$9:$9,"&lt;="&amp;BO$9-1+SUMIFS(conditions!58:58,conditions!$8:$8,"&lt;="&amp;BO$9,conditions!$9:$9,"&gt;="&amp;BO$9))+IF(BO$9-1+SUMIFS(conditions!58:58,conditions!$8:$8,"&lt;="&amp;BO$9,conditions!$9:$9,"&gt;="&amp;BO$9)&gt;EOMONTH($U$9,11),(1+conditions!$U$34)*SUMIFS(38:38,$9:$9,"&gt;="&amp;$U$9,$9:$9,"&lt;="&amp;$U$9+BO$9-1+SUMIFS(conditions!58:58,conditions!$8:$8,"&lt;="&amp;BO$9,conditions!$9:$9,"&gt;="&amp;BO$9)-EOMONTH($U$9,11)),0))</f>
        <v>276.75179999999995</v>
      </c>
      <c r="BP47" s="37">
        <f>IF(BP$9="",0,SUMIFS(38:38,$9:$9,"&gt;="&amp;BP$9,$9:$9,"&lt;="&amp;BP$9-1+SUMIFS(conditions!58:58,conditions!$8:$8,"&lt;="&amp;BP$9,conditions!$9:$9,"&gt;="&amp;BP$9))+IF(BP$9-1+SUMIFS(conditions!58:58,conditions!$8:$8,"&lt;="&amp;BP$9,conditions!$9:$9,"&gt;="&amp;BP$9)&gt;EOMONTH($U$9,11),(1+conditions!$U$34)*SUMIFS(38:38,$9:$9,"&gt;="&amp;$U$9,$9:$9,"&lt;="&amp;$U$9+BP$9-1+SUMIFS(conditions!58:58,conditions!$8:$8,"&lt;="&amp;BP$9,conditions!$9:$9,"&gt;="&amp;BP$9)-EOMONTH($U$9,11)),0))</f>
        <v>275.53499999999997</v>
      </c>
      <c r="BQ47" s="37">
        <f>IF(BQ$9="",0,SUMIFS(38:38,$9:$9,"&gt;="&amp;BQ$9,$9:$9,"&lt;="&amp;BQ$9-1+SUMIFS(conditions!58:58,conditions!$8:$8,"&lt;="&amp;BQ$9,conditions!$9:$9,"&gt;="&amp;BQ$9))+IF(BQ$9-1+SUMIFS(conditions!58:58,conditions!$8:$8,"&lt;="&amp;BQ$9,conditions!$9:$9,"&gt;="&amp;BQ$9)&gt;EOMONTH($U$9,11),(1+conditions!$U$34)*SUMIFS(38:38,$9:$9,"&gt;="&amp;$U$9,$9:$9,"&lt;="&amp;$U$9+BQ$9-1+SUMIFS(conditions!58:58,conditions!$8:$8,"&lt;="&amp;BQ$9,conditions!$9:$9,"&gt;="&amp;BQ$9)-EOMONTH($U$9,11)),0))</f>
        <v>280.16819999999996</v>
      </c>
      <c r="BR47" s="37">
        <f>IF(BR$9="",0,SUMIFS(38:38,$9:$9,"&gt;="&amp;BR$9,$9:$9,"&lt;="&amp;BR$9-1+SUMIFS(conditions!58:58,conditions!$8:$8,"&lt;="&amp;BR$9,conditions!$9:$9,"&gt;="&amp;BR$9))+IF(BR$9-1+SUMIFS(conditions!58:58,conditions!$8:$8,"&lt;="&amp;BR$9,conditions!$9:$9,"&gt;="&amp;BR$9)&gt;EOMONTH($U$9,11),(1+conditions!$U$34)*SUMIFS(38:38,$9:$9,"&gt;="&amp;$U$9,$9:$9,"&lt;="&amp;$U$9+BR$9-1+SUMIFS(conditions!58:58,conditions!$8:$8,"&lt;="&amp;BR$9,conditions!$9:$9,"&gt;="&amp;BR$9)-EOMONTH($U$9,11)),0))</f>
        <v>280.16819999999996</v>
      </c>
      <c r="BS47" s="37">
        <f>IF(BS$9="",0,SUMIFS(38:38,$9:$9,"&gt;="&amp;BS$9,$9:$9,"&lt;="&amp;BS$9-1+SUMIFS(conditions!58:58,conditions!$8:$8,"&lt;="&amp;BS$9,conditions!$9:$9,"&gt;="&amp;BS$9))+IF(BS$9-1+SUMIFS(conditions!58:58,conditions!$8:$8,"&lt;="&amp;BS$9,conditions!$9:$9,"&gt;="&amp;BS$9)&gt;EOMONTH($U$9,11),(1+conditions!$U$34)*SUMIFS(38:38,$9:$9,"&gt;="&amp;$U$9,$9:$9,"&lt;="&amp;$U$9+BS$9-1+SUMIFS(conditions!58:58,conditions!$8:$8,"&lt;="&amp;BS$9,conditions!$9:$9,"&gt;="&amp;BS$9)-EOMONTH($U$9,11)),0))</f>
        <v>274.31819999999999</v>
      </c>
      <c r="BT47" s="37">
        <f>IF(BT$9="",0,SUMIFS(38:38,$9:$9,"&gt;="&amp;BT$9,$9:$9,"&lt;="&amp;BT$9-1+SUMIFS(conditions!58:58,conditions!$8:$8,"&lt;="&amp;BT$9,conditions!$9:$9,"&gt;="&amp;BT$9))+IF(BT$9-1+SUMIFS(conditions!58:58,conditions!$8:$8,"&lt;="&amp;BT$9,conditions!$9:$9,"&gt;="&amp;BT$9)&gt;EOMONTH($U$9,11),(1+conditions!$U$34)*SUMIFS(38:38,$9:$9,"&gt;="&amp;$U$9,$9:$9,"&lt;="&amp;$U$9+BT$9-1+SUMIFS(conditions!58:58,conditions!$8:$8,"&lt;="&amp;BT$9,conditions!$9:$9,"&gt;="&amp;BT$9)-EOMONTH($U$9,11)),0))</f>
        <v>273.10140000000001</v>
      </c>
      <c r="BU47" s="37">
        <f>IF(BU$9="",0,SUMIFS(38:38,$9:$9,"&gt;="&amp;BU$9,$9:$9,"&lt;="&amp;BU$9-1+SUMIFS(conditions!58:58,conditions!$8:$8,"&lt;="&amp;BU$9,conditions!$9:$9,"&gt;="&amp;BU$9))+IF(BU$9-1+SUMIFS(conditions!58:58,conditions!$8:$8,"&lt;="&amp;BU$9,conditions!$9:$9,"&gt;="&amp;BU$9)&gt;EOMONTH($U$9,11),(1+conditions!$U$34)*SUMIFS(38:38,$9:$9,"&gt;="&amp;$U$9,$9:$9,"&lt;="&amp;$U$9+BU$9-1+SUMIFS(conditions!58:58,conditions!$8:$8,"&lt;="&amp;BU$9,conditions!$9:$9,"&gt;="&amp;BU$9)-EOMONTH($U$9,11)),0))</f>
        <v>271.88460000000003</v>
      </c>
      <c r="BV47" s="37">
        <f>IF(BV$9="",0,SUMIFS(38:38,$9:$9,"&gt;="&amp;BV$9,$9:$9,"&lt;="&amp;BV$9-1+SUMIFS(conditions!58:58,conditions!$8:$8,"&lt;="&amp;BV$9,conditions!$9:$9,"&gt;="&amp;BV$9))+IF(BV$9-1+SUMIFS(conditions!58:58,conditions!$8:$8,"&lt;="&amp;BV$9,conditions!$9:$9,"&gt;="&amp;BV$9)&gt;EOMONTH($U$9,11),(1+conditions!$U$34)*SUMIFS(38:38,$9:$9,"&gt;="&amp;$U$9,$9:$9,"&lt;="&amp;$U$9+BV$9-1+SUMIFS(conditions!58:58,conditions!$8:$8,"&lt;="&amp;BV$9,conditions!$9:$9,"&gt;="&amp;BV$9)-EOMONTH($U$9,11)),0))</f>
        <v>270.66780000000006</v>
      </c>
      <c r="BW47" s="37">
        <f>IF(BW$9="",0,SUMIFS(38:38,$9:$9,"&gt;="&amp;BW$9,$9:$9,"&lt;="&amp;BW$9-1+SUMIFS(conditions!58:58,conditions!$8:$8,"&lt;="&amp;BW$9,conditions!$9:$9,"&gt;="&amp;BW$9))+IF(BW$9-1+SUMIFS(conditions!58:58,conditions!$8:$8,"&lt;="&amp;BW$9,conditions!$9:$9,"&gt;="&amp;BW$9)&gt;EOMONTH($U$9,11),(1+conditions!$U$34)*SUMIFS(38:38,$9:$9,"&gt;="&amp;$U$9,$9:$9,"&lt;="&amp;$U$9+BW$9-1+SUMIFS(conditions!58:58,conditions!$8:$8,"&lt;="&amp;BW$9,conditions!$9:$9,"&gt;="&amp;BW$9)-EOMONTH($U$9,11)),0))</f>
        <v>269.45100000000014</v>
      </c>
      <c r="BX47" s="37">
        <f>IF(BX$9="",0,SUMIFS(38:38,$9:$9,"&gt;="&amp;BX$9,$9:$9,"&lt;="&amp;BX$9-1+SUMIFS(conditions!58:58,conditions!$8:$8,"&lt;="&amp;BX$9,conditions!$9:$9,"&gt;="&amp;BX$9))+IF(BX$9-1+SUMIFS(conditions!58:58,conditions!$8:$8,"&lt;="&amp;BX$9,conditions!$9:$9,"&gt;="&amp;BX$9)&gt;EOMONTH($U$9,11),(1+conditions!$U$34)*SUMIFS(38:38,$9:$9,"&gt;="&amp;$U$9,$9:$9,"&lt;="&amp;$U$9+BX$9-1+SUMIFS(conditions!58:58,conditions!$8:$8,"&lt;="&amp;BX$9,conditions!$9:$9,"&gt;="&amp;BX$9)-EOMONTH($U$9,11)),0))</f>
        <v>274.08420000000012</v>
      </c>
      <c r="BY47" s="37">
        <f>IF(BY$9="",0,SUMIFS(38:38,$9:$9,"&gt;="&amp;BY$9,$9:$9,"&lt;="&amp;BY$9-1+SUMIFS(conditions!58:58,conditions!$8:$8,"&lt;="&amp;BY$9,conditions!$9:$9,"&gt;="&amp;BY$9))+IF(BY$9-1+SUMIFS(conditions!58:58,conditions!$8:$8,"&lt;="&amp;BY$9,conditions!$9:$9,"&gt;="&amp;BY$9)&gt;EOMONTH($U$9,11),(1+conditions!$U$34)*SUMIFS(38:38,$9:$9,"&gt;="&amp;$U$9,$9:$9,"&lt;="&amp;$U$9+BY$9-1+SUMIFS(conditions!58:58,conditions!$8:$8,"&lt;="&amp;BY$9,conditions!$9:$9,"&gt;="&amp;BY$9)-EOMONTH($U$9,11)),0))</f>
        <v>274.08420000000012</v>
      </c>
      <c r="BZ47" s="37">
        <f>IF(BZ$9="",0,SUMIFS(38:38,$9:$9,"&gt;="&amp;BZ$9,$9:$9,"&lt;="&amp;BZ$9-1+SUMIFS(conditions!58:58,conditions!$8:$8,"&lt;="&amp;BZ$9,conditions!$9:$9,"&gt;="&amp;BZ$9))+IF(BZ$9-1+SUMIFS(conditions!58:58,conditions!$8:$8,"&lt;="&amp;BZ$9,conditions!$9:$9,"&gt;="&amp;BZ$9)&gt;EOMONTH($U$9,11),(1+conditions!$U$34)*SUMIFS(38:38,$9:$9,"&gt;="&amp;$U$9,$9:$9,"&lt;="&amp;$U$9+BZ$9-1+SUMIFS(conditions!58:58,conditions!$8:$8,"&lt;="&amp;BZ$9,conditions!$9:$9,"&gt;="&amp;BZ$9)-EOMONTH($U$9,11)),0))</f>
        <v>268.23420000000016</v>
      </c>
      <c r="CA47" s="37">
        <f>IF(CA$9="",0,SUMIFS(38:38,$9:$9,"&gt;="&amp;CA$9,$9:$9,"&lt;="&amp;CA$9-1+SUMIFS(conditions!58:58,conditions!$8:$8,"&lt;="&amp;CA$9,conditions!$9:$9,"&gt;="&amp;CA$9))+IF(CA$9-1+SUMIFS(conditions!58:58,conditions!$8:$8,"&lt;="&amp;CA$9,conditions!$9:$9,"&gt;="&amp;CA$9)&gt;EOMONTH($U$9,11),(1+conditions!$U$34)*SUMIFS(38:38,$9:$9,"&gt;="&amp;$U$9,$9:$9,"&lt;="&amp;$U$9+CA$9-1+SUMIFS(conditions!58:58,conditions!$8:$8,"&lt;="&amp;CA$9,conditions!$9:$9,"&gt;="&amp;CA$9)-EOMONTH($U$9,11)),0))</f>
        <v>267.01740000000018</v>
      </c>
      <c r="CB47" s="37">
        <f>IF(CB$9="",0,SUMIFS(38:38,$9:$9,"&gt;="&amp;CB$9,$9:$9,"&lt;="&amp;CB$9-1+SUMIFS(conditions!58:58,conditions!$8:$8,"&lt;="&amp;CB$9,conditions!$9:$9,"&gt;="&amp;CB$9))+IF(CB$9-1+SUMIFS(conditions!58:58,conditions!$8:$8,"&lt;="&amp;CB$9,conditions!$9:$9,"&gt;="&amp;CB$9)&gt;EOMONTH($U$9,11),(1+conditions!$U$34)*SUMIFS(38:38,$9:$9,"&gt;="&amp;$U$9,$9:$9,"&lt;="&amp;$U$9+CB$9-1+SUMIFS(conditions!58:58,conditions!$8:$8,"&lt;="&amp;CB$9,conditions!$9:$9,"&gt;="&amp;CB$9)-EOMONTH($U$9,11)),0))</f>
        <v>265.8006000000002</v>
      </c>
      <c r="CC47" s="37">
        <f>IF(CC$9="",0,SUMIFS(38:38,$9:$9,"&gt;="&amp;CC$9,$9:$9,"&lt;="&amp;CC$9-1+SUMIFS(conditions!58:58,conditions!$8:$8,"&lt;="&amp;CC$9,conditions!$9:$9,"&gt;="&amp;CC$9))+IF(CC$9-1+SUMIFS(conditions!58:58,conditions!$8:$8,"&lt;="&amp;CC$9,conditions!$9:$9,"&gt;="&amp;CC$9)&gt;EOMONTH($U$9,11),(1+conditions!$U$34)*SUMIFS(38:38,$9:$9,"&gt;="&amp;$U$9,$9:$9,"&lt;="&amp;$U$9+CC$9-1+SUMIFS(conditions!58:58,conditions!$8:$8,"&lt;="&amp;CC$9,conditions!$9:$9,"&gt;="&amp;CC$9)-EOMONTH($U$9,11)),0))</f>
        <v>264.58380000000028</v>
      </c>
      <c r="CD47" s="37">
        <f>IF(CD$9="",0,SUMIFS(38:38,$9:$9,"&gt;="&amp;CD$9,$9:$9,"&lt;="&amp;CD$9-1+SUMIFS(conditions!58:58,conditions!$8:$8,"&lt;="&amp;CD$9,conditions!$9:$9,"&gt;="&amp;CD$9))+IF(CD$9-1+SUMIFS(conditions!58:58,conditions!$8:$8,"&lt;="&amp;CD$9,conditions!$9:$9,"&gt;="&amp;CD$9)&gt;EOMONTH($U$9,11),(1+conditions!$U$34)*SUMIFS(38:38,$9:$9,"&gt;="&amp;$U$9,$9:$9,"&lt;="&amp;$U$9+CD$9-1+SUMIFS(conditions!58:58,conditions!$8:$8,"&lt;="&amp;CD$9,conditions!$9:$9,"&gt;="&amp;CD$9)-EOMONTH($U$9,11)),0))</f>
        <v>263.3670000000003</v>
      </c>
      <c r="CE47" s="37">
        <f>IF(CE$9="",0,SUMIFS(38:38,$9:$9,"&gt;="&amp;CE$9,$9:$9,"&lt;="&amp;CE$9-1+SUMIFS(conditions!58:58,conditions!$8:$8,"&lt;="&amp;CE$9,conditions!$9:$9,"&gt;="&amp;CE$9))+IF(CE$9-1+SUMIFS(conditions!58:58,conditions!$8:$8,"&lt;="&amp;CE$9,conditions!$9:$9,"&gt;="&amp;CE$9)&gt;EOMONTH($U$9,11),(1+conditions!$U$34)*SUMIFS(38:38,$9:$9,"&gt;="&amp;$U$9,$9:$9,"&lt;="&amp;$U$9+CE$9-1+SUMIFS(conditions!58:58,conditions!$8:$8,"&lt;="&amp;CE$9,conditions!$9:$9,"&gt;="&amp;CE$9)-EOMONTH($U$9,11)),0))</f>
        <v>268.00020000000029</v>
      </c>
      <c r="CF47" s="37">
        <f>IF(CF$9="",0,SUMIFS(38:38,$9:$9,"&gt;="&amp;CF$9,$9:$9,"&lt;="&amp;CF$9-1+SUMIFS(conditions!58:58,conditions!$8:$8,"&lt;="&amp;CF$9,conditions!$9:$9,"&gt;="&amp;CF$9))+IF(CF$9-1+SUMIFS(conditions!58:58,conditions!$8:$8,"&lt;="&amp;CF$9,conditions!$9:$9,"&gt;="&amp;CF$9)&gt;EOMONTH($U$9,11),(1+conditions!$U$34)*SUMIFS(38:38,$9:$9,"&gt;="&amp;$U$9,$9:$9,"&lt;="&amp;$U$9+CF$9-1+SUMIFS(conditions!58:58,conditions!$8:$8,"&lt;="&amp;CF$9,conditions!$9:$9,"&gt;="&amp;CF$9)-EOMONTH($U$9,11)),0))</f>
        <v>268.00020000000029</v>
      </c>
      <c r="CG47" s="37">
        <f>IF(CG$9="",0,SUMIFS(38:38,$9:$9,"&gt;="&amp;CG$9,$9:$9,"&lt;="&amp;CG$9-1+SUMIFS(conditions!58:58,conditions!$8:$8,"&lt;="&amp;CG$9,conditions!$9:$9,"&gt;="&amp;CG$9))+IF(CG$9-1+SUMIFS(conditions!58:58,conditions!$8:$8,"&lt;="&amp;CG$9,conditions!$9:$9,"&gt;="&amp;CG$9)&gt;EOMONTH($U$9,11),(1+conditions!$U$34)*SUMIFS(38:38,$9:$9,"&gt;="&amp;$U$9,$9:$9,"&lt;="&amp;$U$9+CG$9-1+SUMIFS(conditions!58:58,conditions!$8:$8,"&lt;="&amp;CG$9,conditions!$9:$9,"&gt;="&amp;CG$9)-EOMONTH($U$9,11)),0))</f>
        <v>264.10020000000031</v>
      </c>
      <c r="CH47" s="37">
        <f>IF(CH$9="",0,SUMIFS(38:38,$9:$9,"&gt;="&amp;CH$9,$9:$9,"&lt;="&amp;CH$9-1+SUMIFS(conditions!58:58,conditions!$8:$8,"&lt;="&amp;CH$9,conditions!$9:$9,"&gt;="&amp;CH$9))+IF(CH$9-1+SUMIFS(conditions!58:58,conditions!$8:$8,"&lt;="&amp;CH$9,conditions!$9:$9,"&gt;="&amp;CH$9)&gt;EOMONTH($U$9,11),(1+conditions!$U$34)*SUMIFS(38:38,$9:$9,"&gt;="&amp;$U$9,$9:$9,"&lt;="&amp;$U$9+CH$9-1+SUMIFS(conditions!58:58,conditions!$8:$8,"&lt;="&amp;CH$9,conditions!$9:$9,"&gt;="&amp;CH$9)-EOMONTH($U$9,11)),0))</f>
        <v>265.06506000000041</v>
      </c>
      <c r="CI47" s="37">
        <f>IF(CI$9="",0,SUMIFS(38:38,$9:$9,"&gt;="&amp;CI$9,$9:$9,"&lt;="&amp;CI$9-1+SUMIFS(conditions!58:58,conditions!$8:$8,"&lt;="&amp;CI$9,conditions!$9:$9,"&gt;="&amp;CI$9))+IF(CI$9-1+SUMIFS(conditions!58:58,conditions!$8:$8,"&lt;="&amp;CI$9,conditions!$9:$9,"&gt;="&amp;CI$9)&gt;EOMONTH($U$9,11),(1+conditions!$U$34)*SUMIFS(38:38,$9:$9,"&gt;="&amp;$U$9,$9:$9,"&lt;="&amp;$U$9+CI$9-1+SUMIFS(conditions!58:58,conditions!$8:$8,"&lt;="&amp;CI$9,conditions!$9:$9,"&gt;="&amp;CI$9)-EOMONTH($U$9,11)),0))</f>
        <v>266.0299200000004</v>
      </c>
      <c r="CJ47" s="37">
        <f>IF(CJ$9="",0,SUMIFS(38:38,$9:$9,"&gt;="&amp;CJ$9,$9:$9,"&lt;="&amp;CJ$9-1+SUMIFS(conditions!58:58,conditions!$8:$8,"&lt;="&amp;CJ$9,conditions!$9:$9,"&gt;="&amp;CJ$9))+IF(CJ$9-1+SUMIFS(conditions!58:58,conditions!$8:$8,"&lt;="&amp;CJ$9,conditions!$9:$9,"&gt;="&amp;CJ$9)&gt;EOMONTH($U$9,11),(1+conditions!$U$34)*SUMIFS(38:38,$9:$9,"&gt;="&amp;$U$9,$9:$9,"&lt;="&amp;$U$9+CJ$9-1+SUMIFS(conditions!58:58,conditions!$8:$8,"&lt;="&amp;CJ$9,conditions!$9:$9,"&gt;="&amp;CJ$9)-EOMONTH($U$9,11)),0))</f>
        <v>266.99478000000045</v>
      </c>
      <c r="CK47" s="37">
        <f>IF(CK$9="",0,SUMIFS(38:38,$9:$9,"&gt;="&amp;CK$9,$9:$9,"&lt;="&amp;CK$9-1+SUMIFS(conditions!58:58,conditions!$8:$8,"&lt;="&amp;CK$9,conditions!$9:$9,"&gt;="&amp;CK$9))+IF(CK$9-1+SUMIFS(conditions!58:58,conditions!$8:$8,"&lt;="&amp;CK$9,conditions!$9:$9,"&gt;="&amp;CK$9)&gt;EOMONTH($U$9,11),(1+conditions!$U$34)*SUMIFS(38:38,$9:$9,"&gt;="&amp;$U$9,$9:$9,"&lt;="&amp;$U$9+CK$9-1+SUMIFS(conditions!58:58,conditions!$8:$8,"&lt;="&amp;CK$9,conditions!$9:$9,"&gt;="&amp;CK$9)-EOMONTH($U$9,11)),0))</f>
        <v>267.95964000000043</v>
      </c>
      <c r="CL47" s="37">
        <f>IF(CL$9="",0,SUMIFS(38:38,$9:$9,"&gt;="&amp;CL$9,$9:$9,"&lt;="&amp;CL$9-1+SUMIFS(conditions!58:58,conditions!$8:$8,"&lt;="&amp;CL$9,conditions!$9:$9,"&gt;="&amp;CL$9))+IF(CL$9-1+SUMIFS(conditions!58:58,conditions!$8:$8,"&lt;="&amp;CL$9,conditions!$9:$9,"&gt;="&amp;CL$9)&gt;EOMONTH($U$9,11),(1+conditions!$U$34)*SUMIFS(38:38,$9:$9,"&gt;="&amp;$U$9,$9:$9,"&lt;="&amp;$U$9+CL$9-1+SUMIFS(conditions!58:58,conditions!$8:$8,"&lt;="&amp;CL$9,conditions!$9:$9,"&gt;="&amp;CL$9)-EOMONTH($U$9,11)),0))</f>
        <v>272.82450000000046</v>
      </c>
      <c r="CM47" s="37">
        <f>IF(CM$9="",0,SUMIFS(38:38,$9:$9,"&gt;="&amp;CM$9,$9:$9,"&lt;="&amp;CM$9-1+SUMIFS(conditions!58:58,conditions!$8:$8,"&lt;="&amp;CM$9,conditions!$9:$9,"&gt;="&amp;CM$9))+IF(CM$9-1+SUMIFS(conditions!58:58,conditions!$8:$8,"&lt;="&amp;CM$9,conditions!$9:$9,"&gt;="&amp;CM$9)&gt;EOMONTH($U$9,11),(1+conditions!$U$34)*SUMIFS(38:38,$9:$9,"&gt;="&amp;$U$9,$9:$9,"&lt;="&amp;$U$9+CM$9-1+SUMIFS(conditions!58:58,conditions!$8:$8,"&lt;="&amp;CM$9,conditions!$9:$9,"&gt;="&amp;CM$9)-EOMONTH($U$9,11)),0))</f>
        <v>272.82450000000046</v>
      </c>
      <c r="CN47" s="37">
        <f>IF(CN$9="",0,SUMIFS(38:38,$9:$9,"&gt;="&amp;CN$9,$9:$9,"&lt;="&amp;CN$9-1+SUMIFS(conditions!58:58,conditions!$8:$8,"&lt;="&amp;CN$9,conditions!$9:$9,"&gt;="&amp;CN$9))+IF(CN$9-1+SUMIFS(conditions!58:58,conditions!$8:$8,"&lt;="&amp;CN$9,conditions!$9:$9,"&gt;="&amp;CN$9)&gt;EOMONTH($U$9,11),(1+conditions!$U$34)*SUMIFS(38:38,$9:$9,"&gt;="&amp;$U$9,$9:$9,"&lt;="&amp;$U$9+CN$9-1+SUMIFS(conditions!58:58,conditions!$8:$8,"&lt;="&amp;CN$9,conditions!$9:$9,"&gt;="&amp;CN$9)-EOMONTH($U$9,11)),0))</f>
        <v>268.92450000000048</v>
      </c>
      <c r="CO47" s="37">
        <f>IF(CO$9="",0,SUMIFS(38:38,$9:$9,"&gt;="&amp;CO$9,$9:$9,"&lt;="&amp;CO$9-1+SUMIFS(conditions!58:58,conditions!$8:$8,"&lt;="&amp;CO$9,conditions!$9:$9,"&gt;="&amp;CO$9))+IF(CO$9-1+SUMIFS(conditions!58:58,conditions!$8:$8,"&lt;="&amp;CO$9,conditions!$9:$9,"&gt;="&amp;CO$9)&gt;EOMONTH($U$9,11),(1+conditions!$U$34)*SUMIFS(38:38,$9:$9,"&gt;="&amp;$U$9,$9:$9,"&lt;="&amp;$U$9+CO$9-1+SUMIFS(conditions!58:58,conditions!$8:$8,"&lt;="&amp;CO$9,conditions!$9:$9,"&gt;="&amp;CO$9)-EOMONTH($U$9,11)),0))</f>
        <v>269.88936000000047</v>
      </c>
      <c r="CP47" s="37">
        <f>IF(CP$9="",0,SUMIFS(38:38,$9:$9,"&gt;="&amp;CP$9,$9:$9,"&lt;="&amp;CP$9-1+SUMIFS(conditions!58:58,conditions!$8:$8,"&lt;="&amp;CP$9,conditions!$9:$9,"&gt;="&amp;CP$9))+IF(CP$9-1+SUMIFS(conditions!58:58,conditions!$8:$8,"&lt;="&amp;CP$9,conditions!$9:$9,"&gt;="&amp;CP$9)&gt;EOMONTH($U$9,11),(1+conditions!$U$34)*SUMIFS(38:38,$9:$9,"&gt;="&amp;$U$9,$9:$9,"&lt;="&amp;$U$9+CP$9-1+SUMIFS(conditions!58:58,conditions!$8:$8,"&lt;="&amp;CP$9,conditions!$9:$9,"&gt;="&amp;CP$9)-EOMONTH($U$9,11)),0))</f>
        <v>270.85422000000051</v>
      </c>
      <c r="CQ47" s="37">
        <f>IF(CQ$9="",0,SUMIFS(38:38,$9:$9,"&gt;="&amp;CQ$9,$9:$9,"&lt;="&amp;CQ$9-1+SUMIFS(conditions!58:58,conditions!$8:$8,"&lt;="&amp;CQ$9,conditions!$9:$9,"&gt;="&amp;CQ$9))+IF(CQ$9-1+SUMIFS(conditions!58:58,conditions!$8:$8,"&lt;="&amp;CQ$9,conditions!$9:$9,"&gt;="&amp;CQ$9)&gt;EOMONTH($U$9,11),(1+conditions!$U$34)*SUMIFS(38:38,$9:$9,"&gt;="&amp;$U$9,$9:$9,"&lt;="&amp;$U$9+CQ$9-1+SUMIFS(conditions!58:58,conditions!$8:$8,"&lt;="&amp;CQ$9,conditions!$9:$9,"&gt;="&amp;CQ$9)-EOMONTH($U$9,11)),0))</f>
        <v>271.8190800000005</v>
      </c>
      <c r="CR47" s="37">
        <f>IF(CR$9="",0,SUMIFS(38:38,$9:$9,"&gt;="&amp;CR$9,$9:$9,"&lt;="&amp;CR$9-1+SUMIFS(conditions!58:58,conditions!$8:$8,"&lt;="&amp;CR$9,conditions!$9:$9,"&gt;="&amp;CR$9))+IF(CR$9-1+SUMIFS(conditions!58:58,conditions!$8:$8,"&lt;="&amp;CR$9,conditions!$9:$9,"&gt;="&amp;CR$9)&gt;EOMONTH($U$9,11),(1+conditions!$U$34)*SUMIFS(38:38,$9:$9,"&gt;="&amp;$U$9,$9:$9,"&lt;="&amp;$U$9+CR$9-1+SUMIFS(conditions!58:58,conditions!$8:$8,"&lt;="&amp;CR$9,conditions!$9:$9,"&gt;="&amp;CR$9)-EOMONTH($U$9,11)),0))</f>
        <v>272.78394000000048</v>
      </c>
      <c r="CS47" s="37">
        <f>IF(CS$9="",0,SUMIFS(38:38,$9:$9,"&gt;="&amp;CS$9,$9:$9,"&lt;="&amp;CS$9-1+SUMIFS(conditions!58:58,conditions!$8:$8,"&lt;="&amp;CS$9,conditions!$9:$9,"&gt;="&amp;CS$9))+IF(CS$9-1+SUMIFS(conditions!58:58,conditions!$8:$8,"&lt;="&amp;CS$9,conditions!$9:$9,"&gt;="&amp;CS$9)&gt;EOMONTH($U$9,11),(1+conditions!$U$34)*SUMIFS(38:38,$9:$9,"&gt;="&amp;$U$9,$9:$9,"&lt;="&amp;$U$9+CS$9-1+SUMIFS(conditions!58:58,conditions!$8:$8,"&lt;="&amp;CS$9,conditions!$9:$9,"&gt;="&amp;CS$9)-EOMONTH($U$9,11)),0))</f>
        <v>277.64880000000051</v>
      </c>
      <c r="CT47" s="37">
        <f>IF(CT$9="",0,SUMIFS(38:38,$9:$9,"&gt;="&amp;CT$9,$9:$9,"&lt;="&amp;CT$9-1+SUMIFS(conditions!58:58,conditions!$8:$8,"&lt;="&amp;CT$9,conditions!$9:$9,"&gt;="&amp;CT$9))+IF(CT$9-1+SUMIFS(conditions!58:58,conditions!$8:$8,"&lt;="&amp;CT$9,conditions!$9:$9,"&gt;="&amp;CT$9)&gt;EOMONTH($U$9,11),(1+conditions!$U$34)*SUMIFS(38:38,$9:$9,"&gt;="&amp;$U$9,$9:$9,"&lt;="&amp;$U$9+CT$9-1+SUMIFS(conditions!58:58,conditions!$8:$8,"&lt;="&amp;CT$9,conditions!$9:$9,"&gt;="&amp;CT$9)-EOMONTH($U$9,11)),0))</f>
        <v>277.64880000000051</v>
      </c>
      <c r="CU47" s="37">
        <f>IF(CU$9="",0,SUMIFS(38:38,$9:$9,"&gt;="&amp;CU$9,$9:$9,"&lt;="&amp;CU$9-1+SUMIFS(conditions!58:58,conditions!$8:$8,"&lt;="&amp;CU$9,conditions!$9:$9,"&gt;="&amp;CU$9))+IF(CU$9-1+SUMIFS(conditions!58:58,conditions!$8:$8,"&lt;="&amp;CU$9,conditions!$9:$9,"&gt;="&amp;CU$9)&gt;EOMONTH($U$9,11),(1+conditions!$U$34)*SUMIFS(38:38,$9:$9,"&gt;="&amp;$U$9,$9:$9,"&lt;="&amp;$U$9+CU$9-1+SUMIFS(conditions!58:58,conditions!$8:$8,"&lt;="&amp;CU$9,conditions!$9:$9,"&gt;="&amp;CU$9)-EOMONTH($U$9,11)),0))</f>
        <v>273.74880000000047</v>
      </c>
      <c r="CV47" s="37">
        <f>IF(CV$9="",0,SUMIFS(38:38,$9:$9,"&gt;="&amp;CV$9,$9:$9,"&lt;="&amp;CV$9-1+SUMIFS(conditions!58:58,conditions!$8:$8,"&lt;="&amp;CV$9,conditions!$9:$9,"&gt;="&amp;CV$9))+IF(CV$9-1+SUMIFS(conditions!58:58,conditions!$8:$8,"&lt;="&amp;CV$9,conditions!$9:$9,"&gt;="&amp;CV$9)&gt;EOMONTH($U$9,11),(1+conditions!$U$34)*SUMIFS(38:38,$9:$9,"&gt;="&amp;$U$9,$9:$9,"&lt;="&amp;$U$9+CV$9-1+SUMIFS(conditions!58:58,conditions!$8:$8,"&lt;="&amp;CV$9,conditions!$9:$9,"&gt;="&amp;CV$9)-EOMONTH($U$9,11)),0))</f>
        <v>274.71366000000046</v>
      </c>
      <c r="CW47" s="37">
        <f>IF(CW$9="",0,SUMIFS(38:38,$9:$9,"&gt;="&amp;CW$9,$9:$9,"&lt;="&amp;CW$9-1+SUMIFS(conditions!58:58,conditions!$8:$8,"&lt;="&amp;CW$9,conditions!$9:$9,"&gt;="&amp;CW$9))+IF(CW$9-1+SUMIFS(conditions!58:58,conditions!$8:$8,"&lt;="&amp;CW$9,conditions!$9:$9,"&gt;="&amp;CW$9)&gt;EOMONTH($U$9,11),(1+conditions!$U$34)*SUMIFS(38:38,$9:$9,"&gt;="&amp;$U$9,$9:$9,"&lt;="&amp;$U$9+CW$9-1+SUMIFS(conditions!58:58,conditions!$8:$8,"&lt;="&amp;CW$9,conditions!$9:$9,"&gt;="&amp;CW$9)-EOMONTH($U$9,11)),0))</f>
        <v>275.6785200000005</v>
      </c>
      <c r="CX47" s="37">
        <f>IF(CX$9="",0,SUMIFS(38:38,$9:$9,"&gt;="&amp;CX$9,$9:$9,"&lt;="&amp;CX$9-1+SUMIFS(conditions!58:58,conditions!$8:$8,"&lt;="&amp;CX$9,conditions!$9:$9,"&gt;="&amp;CX$9))+IF(CX$9-1+SUMIFS(conditions!58:58,conditions!$8:$8,"&lt;="&amp;CX$9,conditions!$9:$9,"&gt;="&amp;CX$9)&gt;EOMONTH($U$9,11),(1+conditions!$U$34)*SUMIFS(38:38,$9:$9,"&gt;="&amp;$U$9,$9:$9,"&lt;="&amp;$U$9+CX$9-1+SUMIFS(conditions!58:58,conditions!$8:$8,"&lt;="&amp;CX$9,conditions!$9:$9,"&gt;="&amp;CX$9)-EOMONTH($U$9,11)),0))</f>
        <v>276.64338000000043</v>
      </c>
      <c r="CY47" s="37">
        <f>IF(CY$9="",0,SUMIFS(38:38,$9:$9,"&gt;="&amp;CY$9,$9:$9,"&lt;="&amp;CY$9-1+SUMIFS(conditions!58:58,conditions!$8:$8,"&lt;="&amp;CY$9,conditions!$9:$9,"&gt;="&amp;CY$9))+IF(CY$9-1+SUMIFS(conditions!58:58,conditions!$8:$8,"&lt;="&amp;CY$9,conditions!$9:$9,"&gt;="&amp;CY$9)&gt;EOMONTH($U$9,11),(1+conditions!$U$34)*SUMIFS(38:38,$9:$9,"&gt;="&amp;$U$9,$9:$9,"&lt;="&amp;$U$9+CY$9-1+SUMIFS(conditions!58:58,conditions!$8:$8,"&lt;="&amp;CY$9,conditions!$9:$9,"&gt;="&amp;CY$9)-EOMONTH($U$9,11)),0))</f>
        <v>277.60824000000042</v>
      </c>
      <c r="CZ47" s="37">
        <f>IF(CZ$9="",0,SUMIFS(38:38,$9:$9,"&gt;="&amp;CZ$9,$9:$9,"&lt;="&amp;CZ$9-1+SUMIFS(conditions!58:58,conditions!$8:$8,"&lt;="&amp;CZ$9,conditions!$9:$9,"&gt;="&amp;CZ$9))+IF(CZ$9-1+SUMIFS(conditions!58:58,conditions!$8:$8,"&lt;="&amp;CZ$9,conditions!$9:$9,"&gt;="&amp;CZ$9)&gt;EOMONTH($U$9,11),(1+conditions!$U$34)*SUMIFS(38:38,$9:$9,"&gt;="&amp;$U$9,$9:$9,"&lt;="&amp;$U$9+CZ$9-1+SUMIFS(conditions!58:58,conditions!$8:$8,"&lt;="&amp;CZ$9,conditions!$9:$9,"&gt;="&amp;CZ$9)-EOMONTH($U$9,11)),0))</f>
        <v>282.47310000000044</v>
      </c>
      <c r="DA47" s="37">
        <f>IF(DA$9="",0,SUMIFS(38:38,$9:$9,"&gt;="&amp;DA$9,$9:$9,"&lt;="&amp;DA$9-1+SUMIFS(conditions!58:58,conditions!$8:$8,"&lt;="&amp;DA$9,conditions!$9:$9,"&gt;="&amp;DA$9))+IF(DA$9-1+SUMIFS(conditions!58:58,conditions!$8:$8,"&lt;="&amp;DA$9,conditions!$9:$9,"&gt;="&amp;DA$9)&gt;EOMONTH($U$9,11),(1+conditions!$U$34)*SUMIFS(38:38,$9:$9,"&gt;="&amp;$U$9,$9:$9,"&lt;="&amp;$U$9+DA$9-1+SUMIFS(conditions!58:58,conditions!$8:$8,"&lt;="&amp;DA$9,conditions!$9:$9,"&gt;="&amp;DA$9)-EOMONTH($U$9,11)),0))</f>
        <v>282.47310000000044</v>
      </c>
      <c r="DB47" s="37">
        <f>IF(DB$9="",0,SUMIFS(38:38,$9:$9,"&gt;="&amp;DB$9,$9:$9,"&lt;="&amp;DB$9-1+SUMIFS(conditions!58:58,conditions!$8:$8,"&lt;="&amp;DB$9,conditions!$9:$9,"&gt;="&amp;DB$9))+IF(DB$9-1+SUMIFS(conditions!58:58,conditions!$8:$8,"&lt;="&amp;DB$9,conditions!$9:$9,"&gt;="&amp;DB$9)&gt;EOMONTH($U$9,11),(1+conditions!$U$34)*SUMIFS(38:38,$9:$9,"&gt;="&amp;$U$9,$9:$9,"&lt;="&amp;$U$9+DB$9-1+SUMIFS(conditions!58:58,conditions!$8:$8,"&lt;="&amp;DB$9,conditions!$9:$9,"&gt;="&amp;DB$9)-EOMONTH($U$9,11)),0))</f>
        <v>278.57310000000041</v>
      </c>
      <c r="DC47" s="37">
        <f>IF(DC$9="",0,SUMIFS(38:38,$9:$9,"&gt;="&amp;DC$9,$9:$9,"&lt;="&amp;DC$9-1+SUMIFS(conditions!58:58,conditions!$8:$8,"&lt;="&amp;DC$9,conditions!$9:$9,"&gt;="&amp;DC$9))+IF(DC$9-1+SUMIFS(conditions!58:58,conditions!$8:$8,"&lt;="&amp;DC$9,conditions!$9:$9,"&gt;="&amp;DC$9)&gt;EOMONTH($U$9,11),(1+conditions!$U$34)*SUMIFS(38:38,$9:$9,"&gt;="&amp;$U$9,$9:$9,"&lt;="&amp;$U$9+DC$9-1+SUMIFS(conditions!58:58,conditions!$8:$8,"&lt;="&amp;DC$9,conditions!$9:$9,"&gt;="&amp;DC$9)-EOMONTH($U$9,11)),0))</f>
        <v>279.5379600000004</v>
      </c>
      <c r="DD47" s="37">
        <f>IF(DD$9="",0,SUMIFS(38:38,$9:$9,"&gt;="&amp;DD$9,$9:$9,"&lt;="&amp;DD$9-1+SUMIFS(conditions!58:58,conditions!$8:$8,"&lt;="&amp;DD$9,conditions!$9:$9,"&gt;="&amp;DD$9))+IF(DD$9-1+SUMIFS(conditions!58:58,conditions!$8:$8,"&lt;="&amp;DD$9,conditions!$9:$9,"&gt;="&amp;DD$9)&gt;EOMONTH($U$9,11),(1+conditions!$U$34)*SUMIFS(38:38,$9:$9,"&gt;="&amp;$U$9,$9:$9,"&lt;="&amp;$U$9+DD$9-1+SUMIFS(conditions!58:58,conditions!$8:$8,"&lt;="&amp;DD$9,conditions!$9:$9,"&gt;="&amp;DD$9)-EOMONTH($U$9,11)),0))</f>
        <v>280.50282000000038</v>
      </c>
      <c r="DE47" s="37">
        <f>IF(DE$9="",0,SUMIFS(38:38,$9:$9,"&gt;="&amp;DE$9,$9:$9,"&lt;="&amp;DE$9-1+SUMIFS(conditions!58:58,conditions!$8:$8,"&lt;="&amp;DE$9,conditions!$9:$9,"&gt;="&amp;DE$9))+IF(DE$9-1+SUMIFS(conditions!58:58,conditions!$8:$8,"&lt;="&amp;DE$9,conditions!$9:$9,"&gt;="&amp;DE$9)&gt;EOMONTH($U$9,11),(1+conditions!$U$34)*SUMIFS(38:38,$9:$9,"&gt;="&amp;$U$9,$9:$9,"&lt;="&amp;$U$9+DE$9-1+SUMIFS(conditions!58:58,conditions!$8:$8,"&lt;="&amp;DE$9,conditions!$9:$9,"&gt;="&amp;DE$9)-EOMONTH($U$9,11)),0))</f>
        <v>281.46768000000037</v>
      </c>
      <c r="DF47" s="37">
        <f>IF(DF$9="",0,SUMIFS(38:38,$9:$9,"&gt;="&amp;DF$9,$9:$9,"&lt;="&amp;DF$9-1+SUMIFS(conditions!58:58,conditions!$8:$8,"&lt;="&amp;DF$9,conditions!$9:$9,"&gt;="&amp;DF$9))+IF(DF$9-1+SUMIFS(conditions!58:58,conditions!$8:$8,"&lt;="&amp;DF$9,conditions!$9:$9,"&gt;="&amp;DF$9)&gt;EOMONTH($U$9,11),(1+conditions!$U$34)*SUMIFS(38:38,$9:$9,"&gt;="&amp;$U$9,$9:$9,"&lt;="&amp;$U$9+DF$9-1+SUMIFS(conditions!58:58,conditions!$8:$8,"&lt;="&amp;DF$9,conditions!$9:$9,"&gt;="&amp;DF$9)-EOMONTH($U$9,11)),0))</f>
        <v>282.43254000000036</v>
      </c>
      <c r="DG47" s="37">
        <f>IF(DG$9="",0,SUMIFS(38:38,$9:$9,"&gt;="&amp;DG$9,$9:$9,"&lt;="&amp;DG$9-1+SUMIFS(conditions!58:58,conditions!$8:$8,"&lt;="&amp;DG$9,conditions!$9:$9,"&gt;="&amp;DG$9))+IF(DG$9-1+SUMIFS(conditions!58:58,conditions!$8:$8,"&lt;="&amp;DG$9,conditions!$9:$9,"&gt;="&amp;DG$9)&gt;EOMONTH($U$9,11),(1+conditions!$U$34)*SUMIFS(38:38,$9:$9,"&gt;="&amp;$U$9,$9:$9,"&lt;="&amp;$U$9+DG$9-1+SUMIFS(conditions!58:58,conditions!$8:$8,"&lt;="&amp;DG$9,conditions!$9:$9,"&gt;="&amp;DG$9)-EOMONTH($U$9,11)),0))</f>
        <v>287.29740000000038</v>
      </c>
      <c r="DH47" s="37">
        <f>IF(DH$9="",0,SUMIFS(38:38,$9:$9,"&gt;="&amp;DH$9,$9:$9,"&lt;="&amp;DH$9-1+SUMIFS(conditions!58:58,conditions!$8:$8,"&lt;="&amp;DH$9,conditions!$9:$9,"&gt;="&amp;DH$9))+IF(DH$9-1+SUMIFS(conditions!58:58,conditions!$8:$8,"&lt;="&amp;DH$9,conditions!$9:$9,"&gt;="&amp;DH$9)&gt;EOMONTH($U$9,11),(1+conditions!$U$34)*SUMIFS(38:38,$9:$9,"&gt;="&amp;$U$9,$9:$9,"&lt;="&amp;$U$9+DH$9-1+SUMIFS(conditions!58:58,conditions!$8:$8,"&lt;="&amp;DH$9,conditions!$9:$9,"&gt;="&amp;DH$9)-EOMONTH($U$9,11)),0))</f>
        <v>287.29740000000038</v>
      </c>
      <c r="DI47" s="37">
        <f>IF(DI$9="",0,SUMIFS(38:38,$9:$9,"&gt;="&amp;DI$9,$9:$9,"&lt;="&amp;DI$9-1+SUMIFS(conditions!58:58,conditions!$8:$8,"&lt;="&amp;DI$9,conditions!$9:$9,"&gt;="&amp;DI$9))+IF(DI$9-1+SUMIFS(conditions!58:58,conditions!$8:$8,"&lt;="&amp;DI$9,conditions!$9:$9,"&gt;="&amp;DI$9)&gt;EOMONTH($U$9,11),(1+conditions!$U$34)*SUMIFS(38:38,$9:$9,"&gt;="&amp;$U$9,$9:$9,"&lt;="&amp;$U$9+DI$9-1+SUMIFS(conditions!58:58,conditions!$8:$8,"&lt;="&amp;DI$9,conditions!$9:$9,"&gt;="&amp;DI$9)-EOMONTH($U$9,11)),0))</f>
        <v>283.39740000000035</v>
      </c>
      <c r="DJ47" s="37">
        <f>IF(DJ$9="",0,SUMIFS(38:38,$9:$9,"&gt;="&amp;DJ$9,$9:$9,"&lt;="&amp;DJ$9-1+SUMIFS(conditions!58:58,conditions!$8:$8,"&lt;="&amp;DJ$9,conditions!$9:$9,"&gt;="&amp;DJ$9))+IF(DJ$9-1+SUMIFS(conditions!58:58,conditions!$8:$8,"&lt;="&amp;DJ$9,conditions!$9:$9,"&gt;="&amp;DJ$9)&gt;EOMONTH($U$9,11),(1+conditions!$U$34)*SUMIFS(38:38,$9:$9,"&gt;="&amp;$U$9,$9:$9,"&lt;="&amp;$U$9+DJ$9-1+SUMIFS(conditions!58:58,conditions!$8:$8,"&lt;="&amp;DJ$9,conditions!$9:$9,"&gt;="&amp;DJ$9)-EOMONTH($U$9,11)),0))</f>
        <v>284.40126000000032</v>
      </c>
      <c r="DK47" s="37">
        <f>IF(DK$9="",0,SUMIFS(38:38,$9:$9,"&gt;="&amp;DK$9,$9:$9,"&lt;="&amp;DK$9-1+SUMIFS(conditions!58:58,conditions!$8:$8,"&lt;="&amp;DK$9,conditions!$9:$9,"&gt;="&amp;DK$9))+IF(DK$9-1+SUMIFS(conditions!58:58,conditions!$8:$8,"&lt;="&amp;DK$9,conditions!$9:$9,"&gt;="&amp;DK$9)&gt;EOMONTH($U$9,11),(1+conditions!$U$34)*SUMIFS(38:38,$9:$9,"&gt;="&amp;$U$9,$9:$9,"&lt;="&amp;$U$9+DK$9-1+SUMIFS(conditions!58:58,conditions!$8:$8,"&lt;="&amp;DK$9,conditions!$9:$9,"&gt;="&amp;DK$9)-EOMONTH($U$9,11)),0))</f>
        <v>285.4051200000003</v>
      </c>
      <c r="DL47" s="37">
        <f>IF(DL$9="",0,SUMIFS(38:38,$9:$9,"&gt;="&amp;DL$9,$9:$9,"&lt;="&amp;DL$9-1+SUMIFS(conditions!58:58,conditions!$8:$8,"&lt;="&amp;DL$9,conditions!$9:$9,"&gt;="&amp;DL$9))+IF(DL$9-1+SUMIFS(conditions!58:58,conditions!$8:$8,"&lt;="&amp;DL$9,conditions!$9:$9,"&gt;="&amp;DL$9)&gt;EOMONTH($U$9,11),(1+conditions!$U$34)*SUMIFS(38:38,$9:$9,"&gt;="&amp;$U$9,$9:$9,"&lt;="&amp;$U$9+DL$9-1+SUMIFS(conditions!58:58,conditions!$8:$8,"&lt;="&amp;DL$9,conditions!$9:$9,"&gt;="&amp;DL$9)-EOMONTH($U$9,11)),0))</f>
        <v>286.93600650000025</v>
      </c>
      <c r="DM47" s="37">
        <f>IF(DM$9="",0,SUMIFS(38:38,$9:$9,"&gt;="&amp;DM$9,$9:$9,"&lt;="&amp;DM$9-1+SUMIFS(conditions!58:58,conditions!$8:$8,"&lt;="&amp;DM$9,conditions!$9:$9,"&gt;="&amp;DM$9))+IF(DM$9-1+SUMIFS(conditions!58:58,conditions!$8:$8,"&lt;="&amp;DM$9,conditions!$9:$9,"&gt;="&amp;DM$9)&gt;EOMONTH($U$9,11),(1+conditions!$U$34)*SUMIFS(38:38,$9:$9,"&gt;="&amp;$U$9,$9:$9,"&lt;="&amp;$U$9+DM$9-1+SUMIFS(conditions!58:58,conditions!$8:$8,"&lt;="&amp;DM$9,conditions!$9:$9,"&gt;="&amp;DM$9)-EOMONTH($U$9,11)),0))</f>
        <v>288.4668930000002</v>
      </c>
      <c r="DN47" s="37">
        <f>IF(DN$9="",0,SUMIFS(38:38,$9:$9,"&gt;="&amp;DN$9,$9:$9,"&lt;="&amp;DN$9-1+SUMIFS(conditions!58:58,conditions!$8:$8,"&lt;="&amp;DN$9,conditions!$9:$9,"&gt;="&amp;DN$9))+IF(DN$9-1+SUMIFS(conditions!58:58,conditions!$8:$8,"&lt;="&amp;DN$9,conditions!$9:$9,"&gt;="&amp;DN$9)&gt;EOMONTH($U$9,11),(1+conditions!$U$34)*SUMIFS(38:38,$9:$9,"&gt;="&amp;$U$9,$9:$9,"&lt;="&amp;$U$9+DN$9-1+SUMIFS(conditions!58:58,conditions!$8:$8,"&lt;="&amp;DN$9,conditions!$9:$9,"&gt;="&amp;DN$9)-EOMONTH($U$9,11)),0))</f>
        <v>293.8587795000002</v>
      </c>
      <c r="DO47" s="37">
        <f>IF(DO$9="",0,SUMIFS(38:38,$9:$9,"&gt;="&amp;DO$9,$9:$9,"&lt;="&amp;DO$9-1+SUMIFS(conditions!58:58,conditions!$8:$8,"&lt;="&amp;DO$9,conditions!$9:$9,"&gt;="&amp;DO$9))+IF(DO$9-1+SUMIFS(conditions!58:58,conditions!$8:$8,"&lt;="&amp;DO$9,conditions!$9:$9,"&gt;="&amp;DO$9)&gt;EOMONTH($U$9,11),(1+conditions!$U$34)*SUMIFS(38:38,$9:$9,"&gt;="&amp;$U$9,$9:$9,"&lt;="&amp;$U$9+DO$9-1+SUMIFS(conditions!58:58,conditions!$8:$8,"&lt;="&amp;DO$9,conditions!$9:$9,"&gt;="&amp;DO$9)-EOMONTH($U$9,11)),0))</f>
        <v>293.8587795000002</v>
      </c>
      <c r="DP47" s="37">
        <f>IF(DP$9="",0,SUMIFS(38:38,$9:$9,"&gt;="&amp;DP$9,$9:$9,"&lt;="&amp;DP$9-1+SUMIFS(conditions!58:58,conditions!$8:$8,"&lt;="&amp;DP$9,conditions!$9:$9,"&gt;="&amp;DP$9))+IF(DP$9-1+SUMIFS(conditions!58:58,conditions!$8:$8,"&lt;="&amp;DP$9,conditions!$9:$9,"&gt;="&amp;DP$9)&gt;EOMONTH($U$9,11),(1+conditions!$U$34)*SUMIFS(38:38,$9:$9,"&gt;="&amp;$U$9,$9:$9,"&lt;="&amp;$U$9+DP$9-1+SUMIFS(conditions!58:58,conditions!$8:$8,"&lt;="&amp;DP$9,conditions!$9:$9,"&gt;="&amp;DP$9)-EOMONTH($U$9,11)),0))</f>
        <v>289.99777950000015</v>
      </c>
      <c r="DQ47" s="37">
        <f>IF(DQ$9="",0,SUMIFS(38:38,$9:$9,"&gt;="&amp;DQ$9,$9:$9,"&lt;="&amp;DQ$9-1+SUMIFS(conditions!58:58,conditions!$8:$8,"&lt;="&amp;DQ$9,conditions!$9:$9,"&gt;="&amp;DQ$9))+IF(DQ$9-1+SUMIFS(conditions!58:58,conditions!$8:$8,"&lt;="&amp;DQ$9,conditions!$9:$9,"&gt;="&amp;DQ$9)&gt;EOMONTH($U$9,11),(1+conditions!$U$34)*SUMIFS(38:38,$9:$9,"&gt;="&amp;$U$9,$9:$9,"&lt;="&amp;$U$9+DQ$9-1+SUMIFS(conditions!58:58,conditions!$8:$8,"&lt;="&amp;DQ$9,conditions!$9:$9,"&gt;="&amp;DQ$9)-EOMONTH($U$9,11)),0))</f>
        <v>291.5286660000001</v>
      </c>
      <c r="DR47" s="37">
        <f>IF(DR$9="",0,SUMIFS(38:38,$9:$9,"&gt;="&amp;DR$9,$9:$9,"&lt;="&amp;DR$9-1+SUMIFS(conditions!58:58,conditions!$8:$8,"&lt;="&amp;DR$9,conditions!$9:$9,"&gt;="&amp;DR$9))+IF(DR$9-1+SUMIFS(conditions!58:58,conditions!$8:$8,"&lt;="&amp;DR$9,conditions!$9:$9,"&gt;="&amp;DR$9)&gt;EOMONTH($U$9,11),(1+conditions!$U$34)*SUMIFS(38:38,$9:$9,"&gt;="&amp;$U$9,$9:$9,"&lt;="&amp;$U$9+DR$9-1+SUMIFS(conditions!58:58,conditions!$8:$8,"&lt;="&amp;DR$9,conditions!$9:$9,"&gt;="&amp;DR$9)-EOMONTH($U$9,11)),0))</f>
        <v>293.05955250000011</v>
      </c>
      <c r="DS47" s="37">
        <f>IF(DS$9="",0,SUMIFS(38:38,$9:$9,"&gt;="&amp;DS$9,$9:$9,"&lt;="&amp;DS$9-1+SUMIFS(conditions!58:58,conditions!$8:$8,"&lt;="&amp;DS$9,conditions!$9:$9,"&gt;="&amp;DS$9))+IF(DS$9-1+SUMIFS(conditions!58:58,conditions!$8:$8,"&lt;="&amp;DS$9,conditions!$9:$9,"&gt;="&amp;DS$9)&gt;EOMONTH($U$9,11),(1+conditions!$U$34)*SUMIFS(38:38,$9:$9,"&gt;="&amp;$U$9,$9:$9,"&lt;="&amp;$U$9+DS$9-1+SUMIFS(conditions!58:58,conditions!$8:$8,"&lt;="&amp;DS$9,conditions!$9:$9,"&gt;="&amp;DS$9)-EOMONTH($U$9,11)),0))</f>
        <v>294.59043900000006</v>
      </c>
      <c r="DT47" s="37">
        <f>IF(DT$9="",0,SUMIFS(38:38,$9:$9,"&gt;="&amp;DT$9,$9:$9,"&lt;="&amp;DT$9-1+SUMIFS(conditions!58:58,conditions!$8:$8,"&lt;="&amp;DT$9,conditions!$9:$9,"&gt;="&amp;DT$9))+IF(DT$9-1+SUMIFS(conditions!58:58,conditions!$8:$8,"&lt;="&amp;DT$9,conditions!$9:$9,"&gt;="&amp;DT$9)&gt;EOMONTH($U$9,11),(1+conditions!$U$34)*SUMIFS(38:38,$9:$9,"&gt;="&amp;$U$9,$9:$9,"&lt;="&amp;$U$9+DT$9-1+SUMIFS(conditions!58:58,conditions!$8:$8,"&lt;="&amp;DT$9,conditions!$9:$9,"&gt;="&amp;DT$9)-EOMONTH($U$9,11)),0))</f>
        <v>296.12132550000001</v>
      </c>
      <c r="DU47" s="37">
        <f>IF(DU$9="",0,SUMIFS(38:38,$9:$9,"&gt;="&amp;DU$9,$9:$9,"&lt;="&amp;DU$9-1+SUMIFS(conditions!58:58,conditions!$8:$8,"&lt;="&amp;DU$9,conditions!$9:$9,"&gt;="&amp;DU$9))+IF(DU$9-1+SUMIFS(conditions!58:58,conditions!$8:$8,"&lt;="&amp;DU$9,conditions!$9:$9,"&gt;="&amp;DU$9)&gt;EOMONTH($U$9,11),(1+conditions!$U$34)*SUMIFS(38:38,$9:$9,"&gt;="&amp;$U$9,$9:$9,"&lt;="&amp;$U$9+DU$9-1+SUMIFS(conditions!58:58,conditions!$8:$8,"&lt;="&amp;DU$9,conditions!$9:$9,"&gt;="&amp;DU$9)-EOMONTH($U$9,11)),0))</f>
        <v>301.51321200000001</v>
      </c>
      <c r="DV47" s="37">
        <f>IF(DV$9="",0,SUMIFS(38:38,$9:$9,"&gt;="&amp;DV$9,$9:$9,"&lt;="&amp;DV$9-1+SUMIFS(conditions!58:58,conditions!$8:$8,"&lt;="&amp;DV$9,conditions!$9:$9,"&gt;="&amp;DV$9))+IF(DV$9-1+SUMIFS(conditions!58:58,conditions!$8:$8,"&lt;="&amp;DV$9,conditions!$9:$9,"&gt;="&amp;DV$9)&gt;EOMONTH($U$9,11),(1+conditions!$U$34)*SUMIFS(38:38,$9:$9,"&gt;="&amp;$U$9,$9:$9,"&lt;="&amp;$U$9+DV$9-1+SUMIFS(conditions!58:58,conditions!$8:$8,"&lt;="&amp;DV$9,conditions!$9:$9,"&gt;="&amp;DV$9)-EOMONTH($U$9,11)),0))</f>
        <v>301.51321200000001</v>
      </c>
      <c r="DW47" s="37">
        <f>IF(DW$9="",0,SUMIFS(38:38,$9:$9,"&gt;="&amp;DW$9,$9:$9,"&lt;="&amp;DW$9-1+SUMIFS(conditions!58:58,conditions!$8:$8,"&lt;="&amp;DW$9,conditions!$9:$9,"&gt;="&amp;DW$9))+IF(DW$9-1+SUMIFS(conditions!58:58,conditions!$8:$8,"&lt;="&amp;DW$9,conditions!$9:$9,"&gt;="&amp;DW$9)&gt;EOMONTH($U$9,11),(1+conditions!$U$34)*SUMIFS(38:38,$9:$9,"&gt;="&amp;$U$9,$9:$9,"&lt;="&amp;$U$9+DW$9-1+SUMIFS(conditions!58:58,conditions!$8:$8,"&lt;="&amp;DW$9,conditions!$9:$9,"&gt;="&amp;DW$9)-EOMONTH($U$9,11)),0))</f>
        <v>297.65221200000002</v>
      </c>
      <c r="DX47" s="37">
        <f>IF(DX$9="",0,SUMIFS(38:38,$9:$9,"&gt;="&amp;DX$9,$9:$9,"&lt;="&amp;DX$9-1+SUMIFS(conditions!58:58,conditions!$8:$8,"&lt;="&amp;DX$9,conditions!$9:$9,"&gt;="&amp;DX$9))+IF(DX$9-1+SUMIFS(conditions!58:58,conditions!$8:$8,"&lt;="&amp;DX$9,conditions!$9:$9,"&gt;="&amp;DX$9)&gt;EOMONTH($U$9,11),(1+conditions!$U$34)*SUMIFS(38:38,$9:$9,"&gt;="&amp;$U$9,$9:$9,"&lt;="&amp;$U$9+DX$9-1+SUMIFS(conditions!58:58,conditions!$8:$8,"&lt;="&amp;DX$9,conditions!$9:$9,"&gt;="&amp;DX$9)-EOMONTH($U$9,11)),0))</f>
        <v>299.18309849999997</v>
      </c>
      <c r="DY47" s="37">
        <f>IF(DY$9="",0,SUMIFS(38:38,$9:$9,"&gt;="&amp;DY$9,$9:$9,"&lt;="&amp;DY$9-1+SUMIFS(conditions!58:58,conditions!$8:$8,"&lt;="&amp;DY$9,conditions!$9:$9,"&gt;="&amp;DY$9))+IF(DY$9-1+SUMIFS(conditions!58:58,conditions!$8:$8,"&lt;="&amp;DY$9,conditions!$9:$9,"&gt;="&amp;DY$9)&gt;EOMONTH($U$9,11),(1+conditions!$U$34)*SUMIFS(38:38,$9:$9,"&gt;="&amp;$U$9,$9:$9,"&lt;="&amp;$U$9+DY$9-1+SUMIFS(conditions!58:58,conditions!$8:$8,"&lt;="&amp;DY$9,conditions!$9:$9,"&gt;="&amp;DY$9)-EOMONTH($U$9,11)),0))</f>
        <v>300.71398499999998</v>
      </c>
      <c r="DZ47" s="37">
        <f>IF(DZ$9="",0,SUMIFS(38:38,$9:$9,"&gt;="&amp;DZ$9,$9:$9,"&lt;="&amp;DZ$9-1+SUMIFS(conditions!58:58,conditions!$8:$8,"&lt;="&amp;DZ$9,conditions!$9:$9,"&gt;="&amp;DZ$9))+IF(DZ$9-1+SUMIFS(conditions!58:58,conditions!$8:$8,"&lt;="&amp;DZ$9,conditions!$9:$9,"&gt;="&amp;DZ$9)&gt;EOMONTH($U$9,11),(1+conditions!$U$34)*SUMIFS(38:38,$9:$9,"&gt;="&amp;$U$9,$9:$9,"&lt;="&amp;$U$9+DZ$9-1+SUMIFS(conditions!58:58,conditions!$8:$8,"&lt;="&amp;DZ$9,conditions!$9:$9,"&gt;="&amp;DZ$9)-EOMONTH($U$9,11)),0))</f>
        <v>302.24487149999993</v>
      </c>
      <c r="EA47" s="37">
        <f>IF(EA$9="",0,SUMIFS(38:38,$9:$9,"&gt;="&amp;EA$9,$9:$9,"&lt;="&amp;EA$9-1+SUMIFS(conditions!58:58,conditions!$8:$8,"&lt;="&amp;EA$9,conditions!$9:$9,"&gt;="&amp;EA$9))+IF(EA$9-1+SUMIFS(conditions!58:58,conditions!$8:$8,"&lt;="&amp;EA$9,conditions!$9:$9,"&gt;="&amp;EA$9)&gt;EOMONTH($U$9,11),(1+conditions!$U$34)*SUMIFS(38:38,$9:$9,"&gt;="&amp;$U$9,$9:$9,"&lt;="&amp;$U$9+EA$9-1+SUMIFS(conditions!58:58,conditions!$8:$8,"&lt;="&amp;EA$9,conditions!$9:$9,"&gt;="&amp;EA$9)-EOMONTH($U$9,11)),0))</f>
        <v>303.77575799999994</v>
      </c>
      <c r="EB47" s="37">
        <f>IF(EB$9="",0,SUMIFS(38:38,$9:$9,"&gt;="&amp;EB$9,$9:$9,"&lt;="&amp;EB$9-1+SUMIFS(conditions!58:58,conditions!$8:$8,"&lt;="&amp;EB$9,conditions!$9:$9,"&gt;="&amp;EB$9))+IF(EB$9-1+SUMIFS(conditions!58:58,conditions!$8:$8,"&lt;="&amp;EB$9,conditions!$9:$9,"&gt;="&amp;EB$9)&gt;EOMONTH($U$9,11),(1+conditions!$U$34)*SUMIFS(38:38,$9:$9,"&gt;="&amp;$U$9,$9:$9,"&lt;="&amp;$U$9+EB$9-1+SUMIFS(conditions!58:58,conditions!$8:$8,"&lt;="&amp;EB$9,conditions!$9:$9,"&gt;="&amp;EB$9)-EOMONTH($U$9,11)),0))</f>
        <v>309.16764449999994</v>
      </c>
      <c r="EC47" s="37">
        <f>IF(EC$9="",0,SUMIFS(38:38,$9:$9,"&gt;="&amp;EC$9,$9:$9,"&lt;="&amp;EC$9-1+SUMIFS(conditions!58:58,conditions!$8:$8,"&lt;="&amp;EC$9,conditions!$9:$9,"&gt;="&amp;EC$9))+IF(EC$9-1+SUMIFS(conditions!58:58,conditions!$8:$8,"&lt;="&amp;EC$9,conditions!$9:$9,"&gt;="&amp;EC$9)&gt;EOMONTH($U$9,11),(1+conditions!$U$34)*SUMIFS(38:38,$9:$9,"&gt;="&amp;$U$9,$9:$9,"&lt;="&amp;$U$9+EC$9-1+SUMIFS(conditions!58:58,conditions!$8:$8,"&lt;="&amp;EC$9,conditions!$9:$9,"&gt;="&amp;EC$9)-EOMONTH($U$9,11)),0))</f>
        <v>309.16764449999994</v>
      </c>
      <c r="ED47" s="37">
        <f>IF(ED$9="",0,SUMIFS(38:38,$9:$9,"&gt;="&amp;ED$9,$9:$9,"&lt;="&amp;ED$9-1+SUMIFS(conditions!58:58,conditions!$8:$8,"&lt;="&amp;ED$9,conditions!$9:$9,"&gt;="&amp;ED$9))+IF(ED$9-1+SUMIFS(conditions!58:58,conditions!$8:$8,"&lt;="&amp;ED$9,conditions!$9:$9,"&gt;="&amp;ED$9)&gt;EOMONTH($U$9,11),(1+conditions!$U$34)*SUMIFS(38:38,$9:$9,"&gt;="&amp;$U$9,$9:$9,"&lt;="&amp;$U$9+ED$9-1+SUMIFS(conditions!58:58,conditions!$8:$8,"&lt;="&amp;ED$9,conditions!$9:$9,"&gt;="&amp;ED$9)-EOMONTH($U$9,11)),0))</f>
        <v>305.30664449999995</v>
      </c>
      <c r="EE47" s="37">
        <f>IF(EE$9="",0,SUMIFS(38:38,$9:$9,"&gt;="&amp;EE$9,$9:$9,"&lt;="&amp;EE$9-1+SUMIFS(conditions!58:58,conditions!$8:$8,"&lt;="&amp;EE$9,conditions!$9:$9,"&gt;="&amp;EE$9))+IF(EE$9-1+SUMIFS(conditions!58:58,conditions!$8:$8,"&lt;="&amp;EE$9,conditions!$9:$9,"&gt;="&amp;EE$9)&gt;EOMONTH($U$9,11),(1+conditions!$U$34)*SUMIFS(38:38,$9:$9,"&gt;="&amp;$U$9,$9:$9,"&lt;="&amp;$U$9+EE$9-1+SUMIFS(conditions!58:58,conditions!$8:$8,"&lt;="&amp;EE$9,conditions!$9:$9,"&gt;="&amp;EE$9)-EOMONTH($U$9,11)),0))</f>
        <v>306.8375309999999</v>
      </c>
      <c r="EF47" s="37">
        <f>IF(EF$9="",0,SUMIFS(38:38,$9:$9,"&gt;="&amp;EF$9,$9:$9,"&lt;="&amp;EF$9-1+SUMIFS(conditions!58:58,conditions!$8:$8,"&lt;="&amp;EF$9,conditions!$9:$9,"&gt;="&amp;EF$9))+IF(EF$9-1+SUMIFS(conditions!58:58,conditions!$8:$8,"&lt;="&amp;EF$9,conditions!$9:$9,"&gt;="&amp;EF$9)&gt;EOMONTH($U$9,11),(1+conditions!$U$34)*SUMIFS(38:38,$9:$9,"&gt;="&amp;$U$9,$9:$9,"&lt;="&amp;$U$9+EF$9-1+SUMIFS(conditions!58:58,conditions!$8:$8,"&lt;="&amp;EF$9,conditions!$9:$9,"&gt;="&amp;EF$9)-EOMONTH($U$9,11)),0))</f>
        <v>308.36841749999991</v>
      </c>
      <c r="EG47" s="37">
        <f>IF(EG$9="",0,SUMIFS(38:38,$9:$9,"&gt;="&amp;EG$9,$9:$9,"&lt;="&amp;EG$9-1+SUMIFS(conditions!58:58,conditions!$8:$8,"&lt;="&amp;EG$9,conditions!$9:$9,"&gt;="&amp;EG$9))+IF(EG$9-1+SUMIFS(conditions!58:58,conditions!$8:$8,"&lt;="&amp;EG$9,conditions!$9:$9,"&gt;="&amp;EG$9)&gt;EOMONTH($U$9,11),(1+conditions!$U$34)*SUMIFS(38:38,$9:$9,"&gt;="&amp;$U$9,$9:$9,"&lt;="&amp;$U$9+EG$9-1+SUMIFS(conditions!58:58,conditions!$8:$8,"&lt;="&amp;EG$9,conditions!$9:$9,"&gt;="&amp;EG$9)-EOMONTH($U$9,11)),0))</f>
        <v>309.89930399999992</v>
      </c>
      <c r="EH47" s="37">
        <f>IF(EH$9="",0,SUMIFS(38:38,$9:$9,"&gt;="&amp;EH$9,$9:$9,"&lt;="&amp;EH$9-1+SUMIFS(conditions!58:58,conditions!$8:$8,"&lt;="&amp;EH$9,conditions!$9:$9,"&gt;="&amp;EH$9))+IF(EH$9-1+SUMIFS(conditions!58:58,conditions!$8:$8,"&lt;="&amp;EH$9,conditions!$9:$9,"&gt;="&amp;EH$9)&gt;EOMONTH($U$9,11),(1+conditions!$U$34)*SUMIFS(38:38,$9:$9,"&gt;="&amp;$U$9,$9:$9,"&lt;="&amp;$U$9+EH$9-1+SUMIFS(conditions!58:58,conditions!$8:$8,"&lt;="&amp;EH$9,conditions!$9:$9,"&gt;="&amp;EH$9)-EOMONTH($U$9,11)),0))</f>
        <v>311.43019049999992</v>
      </c>
      <c r="EI47" s="37">
        <f>IF(EI$9="",0,SUMIFS(38:38,$9:$9,"&gt;="&amp;EI$9,$9:$9,"&lt;="&amp;EI$9-1+SUMIFS(conditions!58:58,conditions!$8:$8,"&lt;="&amp;EI$9,conditions!$9:$9,"&gt;="&amp;EI$9))+IF(EI$9-1+SUMIFS(conditions!58:58,conditions!$8:$8,"&lt;="&amp;EI$9,conditions!$9:$9,"&gt;="&amp;EI$9)&gt;EOMONTH($U$9,11),(1+conditions!$U$34)*SUMIFS(38:38,$9:$9,"&gt;="&amp;$U$9,$9:$9,"&lt;="&amp;$U$9+EI$9-1+SUMIFS(conditions!58:58,conditions!$8:$8,"&lt;="&amp;EI$9,conditions!$9:$9,"&gt;="&amp;EI$9)-EOMONTH($U$9,11)),0))</f>
        <v>316.82207699999992</v>
      </c>
      <c r="EJ47" s="37">
        <f>IF(EJ$9="",0,SUMIFS(38:38,$9:$9,"&gt;="&amp;EJ$9,$9:$9,"&lt;="&amp;EJ$9-1+SUMIFS(conditions!58:58,conditions!$8:$8,"&lt;="&amp;EJ$9,conditions!$9:$9,"&gt;="&amp;EJ$9))+IF(EJ$9-1+SUMIFS(conditions!58:58,conditions!$8:$8,"&lt;="&amp;EJ$9,conditions!$9:$9,"&gt;="&amp;EJ$9)&gt;EOMONTH($U$9,11),(1+conditions!$U$34)*SUMIFS(38:38,$9:$9,"&gt;="&amp;$U$9,$9:$9,"&lt;="&amp;$U$9+EJ$9-1+SUMIFS(conditions!58:58,conditions!$8:$8,"&lt;="&amp;EJ$9,conditions!$9:$9,"&gt;="&amp;EJ$9)-EOMONTH($U$9,11)),0))</f>
        <v>316.82207699999992</v>
      </c>
      <c r="EK47" s="37">
        <f>IF(EK$9="",0,SUMIFS(38:38,$9:$9,"&gt;="&amp;EK$9,$9:$9,"&lt;="&amp;EK$9-1+SUMIFS(conditions!58:58,conditions!$8:$8,"&lt;="&amp;EK$9,conditions!$9:$9,"&gt;="&amp;EK$9))+IF(EK$9-1+SUMIFS(conditions!58:58,conditions!$8:$8,"&lt;="&amp;EK$9,conditions!$9:$9,"&gt;="&amp;EK$9)&gt;EOMONTH($U$9,11),(1+conditions!$U$34)*SUMIFS(38:38,$9:$9,"&gt;="&amp;$U$9,$9:$9,"&lt;="&amp;$U$9+EK$9-1+SUMIFS(conditions!58:58,conditions!$8:$8,"&lt;="&amp;EK$9,conditions!$9:$9,"&gt;="&amp;EK$9)-EOMONTH($U$9,11)),0))</f>
        <v>312.96107699999993</v>
      </c>
      <c r="EL47" s="37">
        <f>IF(EL$9="",0,SUMIFS(38:38,$9:$9,"&gt;="&amp;EL$9,$9:$9,"&lt;="&amp;EL$9-1+SUMIFS(conditions!58:58,conditions!$8:$8,"&lt;="&amp;EL$9,conditions!$9:$9,"&gt;="&amp;EL$9))+IF(EL$9-1+SUMIFS(conditions!58:58,conditions!$8:$8,"&lt;="&amp;EL$9,conditions!$9:$9,"&gt;="&amp;EL$9)&gt;EOMONTH($U$9,11),(1+conditions!$U$34)*SUMIFS(38:38,$9:$9,"&gt;="&amp;$U$9,$9:$9,"&lt;="&amp;$U$9+EL$9-1+SUMIFS(conditions!58:58,conditions!$8:$8,"&lt;="&amp;EL$9,conditions!$9:$9,"&gt;="&amp;EL$9)-EOMONTH($U$9,11)),0))</f>
        <v>314.49196349999994</v>
      </c>
      <c r="EM47" s="37">
        <f>IF(EM$9="",0,SUMIFS(38:38,$9:$9,"&gt;="&amp;EM$9,$9:$9,"&lt;="&amp;EM$9-1+SUMIFS(conditions!58:58,conditions!$8:$8,"&lt;="&amp;EM$9,conditions!$9:$9,"&gt;="&amp;EM$9))+IF(EM$9-1+SUMIFS(conditions!58:58,conditions!$8:$8,"&lt;="&amp;EM$9,conditions!$9:$9,"&gt;="&amp;EM$9)&gt;EOMONTH($U$9,11),(1+conditions!$U$34)*SUMIFS(38:38,$9:$9,"&gt;="&amp;$U$9,$9:$9,"&lt;="&amp;$U$9+EM$9-1+SUMIFS(conditions!58:58,conditions!$8:$8,"&lt;="&amp;EM$9,conditions!$9:$9,"&gt;="&amp;EM$9)-EOMONTH($U$9,11)),0))</f>
        <v>316.02284999999995</v>
      </c>
      <c r="EN47" s="37">
        <f>IF(EN$9="",0,SUMIFS(38:38,$9:$9,"&gt;="&amp;EN$9,$9:$9,"&lt;="&amp;EN$9-1+SUMIFS(conditions!58:58,conditions!$8:$8,"&lt;="&amp;EN$9,conditions!$9:$9,"&gt;="&amp;EN$9))+IF(EN$9-1+SUMIFS(conditions!58:58,conditions!$8:$8,"&lt;="&amp;EN$9,conditions!$9:$9,"&gt;="&amp;EN$9)&gt;EOMONTH($U$9,11),(1+conditions!$U$34)*SUMIFS(38:38,$9:$9,"&gt;="&amp;$U$9,$9:$9,"&lt;="&amp;$U$9+EN$9-1+SUMIFS(conditions!58:58,conditions!$8:$8,"&lt;="&amp;EN$9,conditions!$9:$9,"&gt;="&amp;EN$9)-EOMONTH($U$9,11)),0))</f>
        <v>317.55373649999996</v>
      </c>
      <c r="EO47" s="37">
        <f>IF(EO$9="",0,SUMIFS(38:38,$9:$9,"&gt;="&amp;EO$9,$9:$9,"&lt;="&amp;EO$9-1+SUMIFS(conditions!58:58,conditions!$8:$8,"&lt;="&amp;EO$9,conditions!$9:$9,"&gt;="&amp;EO$9))+IF(EO$9-1+SUMIFS(conditions!58:58,conditions!$8:$8,"&lt;="&amp;EO$9,conditions!$9:$9,"&gt;="&amp;EO$9)&gt;EOMONTH($U$9,11),(1+conditions!$U$34)*SUMIFS(38:38,$9:$9,"&gt;="&amp;$U$9,$9:$9,"&lt;="&amp;$U$9+EO$9-1+SUMIFS(conditions!58:58,conditions!$8:$8,"&lt;="&amp;EO$9,conditions!$9:$9,"&gt;="&amp;EO$9)-EOMONTH($U$9,11)),0))</f>
        <v>318.31242299999997</v>
      </c>
      <c r="EP47" s="37">
        <f>IF(EP$9="",0,SUMIFS(38:38,$9:$9,"&gt;="&amp;EP$9,$9:$9,"&lt;="&amp;EP$9-1+SUMIFS(conditions!58:58,conditions!$8:$8,"&lt;="&amp;EP$9,conditions!$9:$9,"&gt;="&amp;EP$9))+IF(EP$9-1+SUMIFS(conditions!58:58,conditions!$8:$8,"&lt;="&amp;EP$9,conditions!$9:$9,"&gt;="&amp;EP$9)&gt;EOMONTH($U$9,11),(1+conditions!$U$34)*SUMIFS(38:38,$9:$9,"&gt;="&amp;$U$9,$9:$9,"&lt;="&amp;$U$9+EP$9-1+SUMIFS(conditions!58:58,conditions!$8:$8,"&lt;="&amp;EP$9,conditions!$9:$9,"&gt;="&amp;EP$9)-EOMONTH($U$9,11)),0))</f>
        <v>323.70430949999997</v>
      </c>
      <c r="EQ47" s="37">
        <f>IF(EQ$9="",0,SUMIFS(38:38,$9:$9,"&gt;="&amp;EQ$9,$9:$9,"&lt;="&amp;EQ$9-1+SUMIFS(conditions!58:58,conditions!$8:$8,"&lt;="&amp;EQ$9,conditions!$9:$9,"&gt;="&amp;EQ$9))+IF(EQ$9-1+SUMIFS(conditions!58:58,conditions!$8:$8,"&lt;="&amp;EQ$9,conditions!$9:$9,"&gt;="&amp;EQ$9)&gt;EOMONTH($U$9,11),(1+conditions!$U$34)*SUMIFS(38:38,$9:$9,"&gt;="&amp;$U$9,$9:$9,"&lt;="&amp;$U$9+EQ$9-1+SUMIFS(conditions!58:58,conditions!$8:$8,"&lt;="&amp;EQ$9,conditions!$9:$9,"&gt;="&amp;EQ$9)-EOMONTH($U$9,11)),0))</f>
        <v>323.70430949999997</v>
      </c>
      <c r="ER47" s="37">
        <f>IF(ER$9="",0,SUMIFS(38:38,$9:$9,"&gt;="&amp;ER$9,$9:$9,"&lt;="&amp;ER$9-1+SUMIFS(conditions!58:58,conditions!$8:$8,"&lt;="&amp;ER$9,conditions!$9:$9,"&gt;="&amp;ER$9))+IF(ER$9-1+SUMIFS(conditions!58:58,conditions!$8:$8,"&lt;="&amp;ER$9,conditions!$9:$9,"&gt;="&amp;ER$9)&gt;EOMONTH($U$9,11),(1+conditions!$U$34)*SUMIFS(38:38,$9:$9,"&gt;="&amp;$U$9,$9:$9,"&lt;="&amp;$U$9+ER$9-1+SUMIFS(conditions!58:58,conditions!$8:$8,"&lt;="&amp;ER$9,conditions!$9:$9,"&gt;="&amp;ER$9)-EOMONTH($U$9,11)),0))</f>
        <v>319.07110949999998</v>
      </c>
      <c r="ES47" s="37">
        <f>IF(ES$9="",0,SUMIFS(38:38,$9:$9,"&gt;="&amp;ES$9,$9:$9,"&lt;="&amp;ES$9-1+SUMIFS(conditions!58:58,conditions!$8:$8,"&lt;="&amp;ES$9,conditions!$9:$9,"&gt;="&amp;ES$9))+IF(ES$9-1+SUMIFS(conditions!58:58,conditions!$8:$8,"&lt;="&amp;ES$9,conditions!$9:$9,"&gt;="&amp;ES$9)&gt;EOMONTH($U$9,11),(1+conditions!$U$34)*SUMIFS(38:38,$9:$9,"&gt;="&amp;$U$9,$9:$9,"&lt;="&amp;$U$9+ES$9-1+SUMIFS(conditions!58:58,conditions!$8:$8,"&lt;="&amp;ES$9,conditions!$9:$9,"&gt;="&amp;ES$9)-EOMONTH($U$9,11)),0))</f>
        <v>319.39844507999999</v>
      </c>
      <c r="ET47" s="37">
        <f>IF(ET$9="",0,SUMIFS(38:38,$9:$9,"&gt;="&amp;ET$9,$9:$9,"&lt;="&amp;ET$9-1+SUMIFS(conditions!58:58,conditions!$8:$8,"&lt;="&amp;ET$9,conditions!$9:$9,"&gt;="&amp;ET$9))+IF(ET$9-1+SUMIFS(conditions!58:58,conditions!$8:$8,"&lt;="&amp;ET$9,conditions!$9:$9,"&gt;="&amp;ET$9)&gt;EOMONTH($U$9,11),(1+conditions!$U$34)*SUMIFS(38:38,$9:$9,"&gt;="&amp;$U$9,$9:$9,"&lt;="&amp;$U$9+ET$9-1+SUMIFS(conditions!58:58,conditions!$8:$8,"&lt;="&amp;ET$9,conditions!$9:$9,"&gt;="&amp;ET$9)-EOMONTH($U$9,11)),0))</f>
        <v>319.72578066</v>
      </c>
      <c r="EU47" s="37">
        <f>IF(EU$9="",0,SUMIFS(38:38,$9:$9,"&gt;="&amp;EU$9,$9:$9,"&lt;="&amp;EU$9-1+SUMIFS(conditions!58:58,conditions!$8:$8,"&lt;="&amp;EU$9,conditions!$9:$9,"&gt;="&amp;EU$9))+IF(EU$9-1+SUMIFS(conditions!58:58,conditions!$8:$8,"&lt;="&amp;EU$9,conditions!$9:$9,"&gt;="&amp;EU$9)&gt;EOMONTH($U$9,11),(1+conditions!$U$34)*SUMIFS(38:38,$9:$9,"&gt;="&amp;$U$9,$9:$9,"&lt;="&amp;$U$9+EU$9-1+SUMIFS(conditions!58:58,conditions!$8:$8,"&lt;="&amp;EU$9,conditions!$9:$9,"&gt;="&amp;EU$9)-EOMONTH($U$9,11)),0))</f>
        <v>320.05311624000001</v>
      </c>
      <c r="EV47" s="37">
        <f>IF(EV$9="",0,SUMIFS(38:38,$9:$9,"&gt;="&amp;EV$9,$9:$9,"&lt;="&amp;EV$9-1+SUMIFS(conditions!58:58,conditions!$8:$8,"&lt;="&amp;EV$9,conditions!$9:$9,"&gt;="&amp;EV$9))+IF(EV$9-1+SUMIFS(conditions!58:58,conditions!$8:$8,"&lt;="&amp;EV$9,conditions!$9:$9,"&gt;="&amp;EV$9)&gt;EOMONTH($U$9,11),(1+conditions!$U$34)*SUMIFS(38:38,$9:$9,"&gt;="&amp;$U$9,$9:$9,"&lt;="&amp;$U$9+EV$9-1+SUMIFS(conditions!58:58,conditions!$8:$8,"&lt;="&amp;EV$9,conditions!$9:$9,"&gt;="&amp;EV$9)-EOMONTH($U$9,11)),0))</f>
        <v>320.38045182000002</v>
      </c>
      <c r="EW47" s="37">
        <f>IF(EW$9="",0,SUMIFS(38:38,$9:$9,"&gt;="&amp;EW$9,$9:$9,"&lt;="&amp;EW$9-1+SUMIFS(conditions!58:58,conditions!$8:$8,"&lt;="&amp;EW$9,conditions!$9:$9,"&gt;="&amp;EW$9))+IF(EW$9-1+SUMIFS(conditions!58:58,conditions!$8:$8,"&lt;="&amp;EW$9,conditions!$9:$9,"&gt;="&amp;EW$9)&gt;EOMONTH($U$9,11),(1+conditions!$U$34)*SUMIFS(38:38,$9:$9,"&gt;="&amp;$U$9,$9:$9,"&lt;="&amp;$U$9+EW$9-1+SUMIFS(conditions!58:58,conditions!$8:$8,"&lt;="&amp;EW$9,conditions!$9:$9,"&gt;="&amp;EW$9)-EOMONTH($U$9,11)),0))</f>
        <v>325.34098740000002</v>
      </c>
      <c r="EX47" s="37">
        <f>IF(EX$9="",0,SUMIFS(38:38,$9:$9,"&gt;="&amp;EX$9,$9:$9,"&lt;="&amp;EX$9-1+SUMIFS(conditions!58:58,conditions!$8:$8,"&lt;="&amp;EX$9,conditions!$9:$9,"&gt;="&amp;EX$9))+IF(EX$9-1+SUMIFS(conditions!58:58,conditions!$8:$8,"&lt;="&amp;EX$9,conditions!$9:$9,"&gt;="&amp;EX$9)&gt;EOMONTH($U$9,11),(1+conditions!$U$34)*SUMIFS(38:38,$9:$9,"&gt;="&amp;$U$9,$9:$9,"&lt;="&amp;$U$9+EX$9-1+SUMIFS(conditions!58:58,conditions!$8:$8,"&lt;="&amp;EX$9,conditions!$9:$9,"&gt;="&amp;EX$9)-EOMONTH($U$9,11)),0))</f>
        <v>325.34098740000002</v>
      </c>
      <c r="EY47" s="37">
        <f>IF(EY$9="",0,SUMIFS(38:38,$9:$9,"&gt;="&amp;EY$9,$9:$9,"&lt;="&amp;EY$9-1+SUMIFS(conditions!58:58,conditions!$8:$8,"&lt;="&amp;EY$9,conditions!$9:$9,"&gt;="&amp;EY$9))+IF(EY$9-1+SUMIFS(conditions!58:58,conditions!$8:$8,"&lt;="&amp;EY$9,conditions!$9:$9,"&gt;="&amp;EY$9)&gt;EOMONTH($U$9,11),(1+conditions!$U$34)*SUMIFS(38:38,$9:$9,"&gt;="&amp;$U$9,$9:$9,"&lt;="&amp;$U$9+EY$9-1+SUMIFS(conditions!58:58,conditions!$8:$8,"&lt;="&amp;EY$9,conditions!$9:$9,"&gt;="&amp;EY$9)-EOMONTH($U$9,11)),0))</f>
        <v>320.70778740000003</v>
      </c>
      <c r="EZ47" s="37">
        <f>IF(EZ$9="",0,SUMIFS(38:38,$9:$9,"&gt;="&amp;EZ$9,$9:$9,"&lt;="&amp;EZ$9-1+SUMIFS(conditions!58:58,conditions!$8:$8,"&lt;="&amp;EZ$9,conditions!$9:$9,"&gt;="&amp;EZ$9))+IF(EZ$9-1+SUMIFS(conditions!58:58,conditions!$8:$8,"&lt;="&amp;EZ$9,conditions!$9:$9,"&gt;="&amp;EZ$9)&gt;EOMONTH($U$9,11),(1+conditions!$U$34)*SUMIFS(38:38,$9:$9,"&gt;="&amp;$U$9,$9:$9,"&lt;="&amp;$U$9+EZ$9-1+SUMIFS(conditions!58:58,conditions!$8:$8,"&lt;="&amp;EZ$9,conditions!$9:$9,"&gt;="&amp;EZ$9)-EOMONTH($U$9,11)),0))</f>
        <v>321.03512298000004</v>
      </c>
      <c r="FA47" s="37">
        <f>IF(FA$9="",0,SUMIFS(38:38,$9:$9,"&gt;="&amp;FA$9,$9:$9,"&lt;="&amp;FA$9-1+SUMIFS(conditions!58:58,conditions!$8:$8,"&lt;="&amp;FA$9,conditions!$9:$9,"&gt;="&amp;FA$9))+IF(FA$9-1+SUMIFS(conditions!58:58,conditions!$8:$8,"&lt;="&amp;FA$9,conditions!$9:$9,"&gt;="&amp;FA$9)&gt;EOMONTH($U$9,11),(1+conditions!$U$34)*SUMIFS(38:38,$9:$9,"&gt;="&amp;$U$9,$9:$9,"&lt;="&amp;$U$9+FA$9-1+SUMIFS(conditions!58:58,conditions!$8:$8,"&lt;="&amp;FA$9,conditions!$9:$9,"&gt;="&amp;FA$9)-EOMONTH($U$9,11)),0))</f>
        <v>321.36245856000005</v>
      </c>
      <c r="FB47" s="37">
        <f>IF(FB$9="",0,SUMIFS(38:38,$9:$9,"&gt;="&amp;FB$9,$9:$9,"&lt;="&amp;FB$9-1+SUMIFS(conditions!58:58,conditions!$8:$8,"&lt;="&amp;FB$9,conditions!$9:$9,"&gt;="&amp;FB$9))+IF(FB$9-1+SUMIFS(conditions!58:58,conditions!$8:$8,"&lt;="&amp;FB$9,conditions!$9:$9,"&gt;="&amp;FB$9)&gt;EOMONTH($U$9,11),(1+conditions!$U$34)*SUMIFS(38:38,$9:$9,"&gt;="&amp;$U$9,$9:$9,"&lt;="&amp;$U$9+FB$9-1+SUMIFS(conditions!58:58,conditions!$8:$8,"&lt;="&amp;FB$9,conditions!$9:$9,"&gt;="&amp;FB$9)-EOMONTH($U$9,11)),0))</f>
        <v>321.68979414000006</v>
      </c>
      <c r="FC47" s="37">
        <f>IF(FC$9="",0,SUMIFS(38:38,$9:$9,"&gt;="&amp;FC$9,$9:$9,"&lt;="&amp;FC$9-1+SUMIFS(conditions!58:58,conditions!$8:$8,"&lt;="&amp;FC$9,conditions!$9:$9,"&gt;="&amp;FC$9))+IF(FC$9-1+SUMIFS(conditions!58:58,conditions!$8:$8,"&lt;="&amp;FC$9,conditions!$9:$9,"&gt;="&amp;FC$9)&gt;EOMONTH($U$9,11),(1+conditions!$U$34)*SUMIFS(38:38,$9:$9,"&gt;="&amp;$U$9,$9:$9,"&lt;="&amp;$U$9+FC$9-1+SUMIFS(conditions!58:58,conditions!$8:$8,"&lt;="&amp;FC$9,conditions!$9:$9,"&gt;="&amp;FC$9)-EOMONTH($U$9,11)),0))</f>
        <v>322.01712972000007</v>
      </c>
      <c r="FD47" s="37">
        <f>IF(FD$9="",0,SUMIFS(38:38,$9:$9,"&gt;="&amp;FD$9,$9:$9,"&lt;="&amp;FD$9-1+SUMIFS(conditions!58:58,conditions!$8:$8,"&lt;="&amp;FD$9,conditions!$9:$9,"&gt;="&amp;FD$9))+IF(FD$9-1+SUMIFS(conditions!58:58,conditions!$8:$8,"&lt;="&amp;FD$9,conditions!$9:$9,"&gt;="&amp;FD$9)&gt;EOMONTH($U$9,11),(1+conditions!$U$34)*SUMIFS(38:38,$9:$9,"&gt;="&amp;$U$9,$9:$9,"&lt;="&amp;$U$9+FD$9-1+SUMIFS(conditions!58:58,conditions!$8:$8,"&lt;="&amp;FD$9,conditions!$9:$9,"&gt;="&amp;FD$9)-EOMONTH($U$9,11)),0))</f>
        <v>326.97766530000007</v>
      </c>
      <c r="FE47" s="37">
        <f>IF(FE$9="",0,SUMIFS(38:38,$9:$9,"&gt;="&amp;FE$9,$9:$9,"&lt;="&amp;FE$9-1+SUMIFS(conditions!58:58,conditions!$8:$8,"&lt;="&amp;FE$9,conditions!$9:$9,"&gt;="&amp;FE$9))+IF(FE$9-1+SUMIFS(conditions!58:58,conditions!$8:$8,"&lt;="&amp;FE$9,conditions!$9:$9,"&gt;="&amp;FE$9)&gt;EOMONTH($U$9,11),(1+conditions!$U$34)*SUMIFS(38:38,$9:$9,"&gt;="&amp;$U$9,$9:$9,"&lt;="&amp;$U$9+FE$9-1+SUMIFS(conditions!58:58,conditions!$8:$8,"&lt;="&amp;FE$9,conditions!$9:$9,"&gt;="&amp;FE$9)-EOMONTH($U$9,11)),0))</f>
        <v>326.97766530000007</v>
      </c>
      <c r="FF47" s="37">
        <f>IF(FF$9="",0,SUMIFS(38:38,$9:$9,"&gt;="&amp;FF$9,$9:$9,"&lt;="&amp;FF$9-1+SUMIFS(conditions!58:58,conditions!$8:$8,"&lt;="&amp;FF$9,conditions!$9:$9,"&gt;="&amp;FF$9))+IF(FF$9-1+SUMIFS(conditions!58:58,conditions!$8:$8,"&lt;="&amp;FF$9,conditions!$9:$9,"&gt;="&amp;FF$9)&gt;EOMONTH($U$9,11),(1+conditions!$U$34)*SUMIFS(38:38,$9:$9,"&gt;="&amp;$U$9,$9:$9,"&lt;="&amp;$U$9+FF$9-1+SUMIFS(conditions!58:58,conditions!$8:$8,"&lt;="&amp;FF$9,conditions!$9:$9,"&gt;="&amp;FF$9)-EOMONTH($U$9,11)),0))</f>
        <v>322.34446530000008</v>
      </c>
      <c r="FG47" s="37">
        <f>IF(FG$9="",0,SUMIFS(38:38,$9:$9,"&gt;="&amp;FG$9,$9:$9,"&lt;="&amp;FG$9-1+SUMIFS(conditions!58:58,conditions!$8:$8,"&lt;="&amp;FG$9,conditions!$9:$9,"&gt;="&amp;FG$9))+IF(FG$9-1+SUMIFS(conditions!58:58,conditions!$8:$8,"&lt;="&amp;FG$9,conditions!$9:$9,"&gt;="&amp;FG$9)&gt;EOMONTH($U$9,11),(1+conditions!$U$34)*SUMIFS(38:38,$9:$9,"&gt;="&amp;$U$9,$9:$9,"&lt;="&amp;$U$9+FG$9-1+SUMIFS(conditions!58:58,conditions!$8:$8,"&lt;="&amp;FG$9,conditions!$9:$9,"&gt;="&amp;FG$9)-EOMONTH($U$9,11)),0))</f>
        <v>322.67180088000009</v>
      </c>
      <c r="FH47" s="37">
        <f>IF(FH$9="",0,SUMIFS(38:38,$9:$9,"&gt;="&amp;FH$9,$9:$9,"&lt;="&amp;FH$9-1+SUMIFS(conditions!58:58,conditions!$8:$8,"&lt;="&amp;FH$9,conditions!$9:$9,"&gt;="&amp;FH$9))+IF(FH$9-1+SUMIFS(conditions!58:58,conditions!$8:$8,"&lt;="&amp;FH$9,conditions!$9:$9,"&gt;="&amp;FH$9)&gt;EOMONTH($U$9,11),(1+conditions!$U$34)*SUMIFS(38:38,$9:$9,"&gt;="&amp;$U$9,$9:$9,"&lt;="&amp;$U$9+FH$9-1+SUMIFS(conditions!58:58,conditions!$8:$8,"&lt;="&amp;FH$9,conditions!$9:$9,"&gt;="&amp;FH$9)-EOMONTH($U$9,11)),0))</f>
        <v>322.9991364600001</v>
      </c>
      <c r="FI47" s="37">
        <f>IF(FI$9="",0,SUMIFS(38:38,$9:$9,"&gt;="&amp;FI$9,$9:$9,"&lt;="&amp;FI$9-1+SUMIFS(conditions!58:58,conditions!$8:$8,"&lt;="&amp;FI$9,conditions!$9:$9,"&gt;="&amp;FI$9))+IF(FI$9-1+SUMIFS(conditions!58:58,conditions!$8:$8,"&lt;="&amp;FI$9,conditions!$9:$9,"&gt;="&amp;FI$9)&gt;EOMONTH($U$9,11),(1+conditions!$U$34)*SUMIFS(38:38,$9:$9,"&gt;="&amp;$U$9,$9:$9,"&lt;="&amp;$U$9+FI$9-1+SUMIFS(conditions!58:58,conditions!$8:$8,"&lt;="&amp;FI$9,conditions!$9:$9,"&gt;="&amp;FI$9)-EOMONTH($U$9,11)),0))</f>
        <v>323.32647204000011</v>
      </c>
      <c r="FJ47" s="37">
        <f>IF(FJ$9="",0,SUMIFS(38:38,$9:$9,"&gt;="&amp;FJ$9,$9:$9,"&lt;="&amp;FJ$9-1+SUMIFS(conditions!58:58,conditions!$8:$8,"&lt;="&amp;FJ$9,conditions!$9:$9,"&gt;="&amp;FJ$9))+IF(FJ$9-1+SUMIFS(conditions!58:58,conditions!$8:$8,"&lt;="&amp;FJ$9,conditions!$9:$9,"&gt;="&amp;FJ$9)&gt;EOMONTH($U$9,11),(1+conditions!$U$34)*SUMIFS(38:38,$9:$9,"&gt;="&amp;$U$9,$9:$9,"&lt;="&amp;$U$9+FJ$9-1+SUMIFS(conditions!58:58,conditions!$8:$8,"&lt;="&amp;FJ$9,conditions!$9:$9,"&gt;="&amp;FJ$9)-EOMONTH($U$9,11)),0))</f>
        <v>323.65380762000012</v>
      </c>
      <c r="FK47" s="37">
        <f>IF(FK$9="",0,SUMIFS(38:38,$9:$9,"&gt;="&amp;FK$9,$9:$9,"&lt;="&amp;FK$9-1+SUMIFS(conditions!58:58,conditions!$8:$8,"&lt;="&amp;FK$9,conditions!$9:$9,"&gt;="&amp;FK$9))+IF(FK$9-1+SUMIFS(conditions!58:58,conditions!$8:$8,"&lt;="&amp;FK$9,conditions!$9:$9,"&gt;="&amp;FK$9)&gt;EOMONTH($U$9,11),(1+conditions!$U$34)*SUMIFS(38:38,$9:$9,"&gt;="&amp;$U$9,$9:$9,"&lt;="&amp;$U$9+FK$9-1+SUMIFS(conditions!58:58,conditions!$8:$8,"&lt;="&amp;FK$9,conditions!$9:$9,"&gt;="&amp;FK$9)-EOMONTH($U$9,11)),0))</f>
        <v>328.61434320000012</v>
      </c>
      <c r="FL47" s="37">
        <f>IF(FL$9="",0,SUMIFS(38:38,$9:$9,"&gt;="&amp;FL$9,$9:$9,"&lt;="&amp;FL$9-1+SUMIFS(conditions!58:58,conditions!$8:$8,"&lt;="&amp;FL$9,conditions!$9:$9,"&gt;="&amp;FL$9))+IF(FL$9-1+SUMIFS(conditions!58:58,conditions!$8:$8,"&lt;="&amp;FL$9,conditions!$9:$9,"&gt;="&amp;FL$9)&gt;EOMONTH($U$9,11),(1+conditions!$U$34)*SUMIFS(38:38,$9:$9,"&gt;="&amp;$U$9,$9:$9,"&lt;="&amp;$U$9+FL$9-1+SUMIFS(conditions!58:58,conditions!$8:$8,"&lt;="&amp;FL$9,conditions!$9:$9,"&gt;="&amp;FL$9)-EOMONTH($U$9,11)),0))</f>
        <v>328.61434320000012</v>
      </c>
      <c r="FM47" s="37">
        <f>IF(FM$9="",0,SUMIFS(38:38,$9:$9,"&gt;="&amp;FM$9,$9:$9,"&lt;="&amp;FM$9-1+SUMIFS(conditions!58:58,conditions!$8:$8,"&lt;="&amp;FM$9,conditions!$9:$9,"&gt;="&amp;FM$9))+IF(FM$9-1+SUMIFS(conditions!58:58,conditions!$8:$8,"&lt;="&amp;FM$9,conditions!$9:$9,"&gt;="&amp;FM$9)&gt;EOMONTH($U$9,11),(1+conditions!$U$34)*SUMIFS(38:38,$9:$9,"&gt;="&amp;$U$9,$9:$9,"&lt;="&amp;$U$9+FM$9-1+SUMIFS(conditions!58:58,conditions!$8:$8,"&lt;="&amp;FM$9,conditions!$9:$9,"&gt;="&amp;FM$9)-EOMONTH($U$9,11)),0))</f>
        <v>323.98114320000013</v>
      </c>
      <c r="FN47" s="37">
        <f>IF(FN$9="",0,SUMIFS(38:38,$9:$9,"&gt;="&amp;FN$9,$9:$9,"&lt;="&amp;FN$9-1+SUMIFS(conditions!58:58,conditions!$8:$8,"&lt;="&amp;FN$9,conditions!$9:$9,"&gt;="&amp;FN$9))+IF(FN$9-1+SUMIFS(conditions!58:58,conditions!$8:$8,"&lt;="&amp;FN$9,conditions!$9:$9,"&gt;="&amp;FN$9)&gt;EOMONTH($U$9,11),(1+conditions!$U$34)*SUMIFS(38:38,$9:$9,"&gt;="&amp;$U$9,$9:$9,"&lt;="&amp;$U$9+FN$9-1+SUMIFS(conditions!58:58,conditions!$8:$8,"&lt;="&amp;FN$9,conditions!$9:$9,"&gt;="&amp;FN$9)-EOMONTH($U$9,11)),0))</f>
        <v>324.30847878000009</v>
      </c>
      <c r="FO47" s="37">
        <f>IF(FO$9="",0,SUMIFS(38:38,$9:$9,"&gt;="&amp;FO$9,$9:$9,"&lt;="&amp;FO$9-1+SUMIFS(conditions!58:58,conditions!$8:$8,"&lt;="&amp;FO$9,conditions!$9:$9,"&gt;="&amp;FO$9))+IF(FO$9-1+SUMIFS(conditions!58:58,conditions!$8:$8,"&lt;="&amp;FO$9,conditions!$9:$9,"&gt;="&amp;FO$9)&gt;EOMONTH($U$9,11),(1+conditions!$U$34)*SUMIFS(38:38,$9:$9,"&gt;="&amp;$U$9,$9:$9,"&lt;="&amp;$U$9+FO$9-1+SUMIFS(conditions!58:58,conditions!$8:$8,"&lt;="&amp;FO$9,conditions!$9:$9,"&gt;="&amp;FO$9)-EOMONTH($U$9,11)),0))</f>
        <v>324.6358143600001</v>
      </c>
      <c r="FP47" s="37">
        <f>IF(FP$9="",0,SUMIFS(38:38,$9:$9,"&gt;="&amp;FP$9,$9:$9,"&lt;="&amp;FP$9-1+SUMIFS(conditions!58:58,conditions!$8:$8,"&lt;="&amp;FP$9,conditions!$9:$9,"&gt;="&amp;FP$9))+IF(FP$9-1+SUMIFS(conditions!58:58,conditions!$8:$8,"&lt;="&amp;FP$9,conditions!$9:$9,"&gt;="&amp;FP$9)&gt;EOMONTH($U$9,11),(1+conditions!$U$34)*SUMIFS(38:38,$9:$9,"&gt;="&amp;$U$9,$9:$9,"&lt;="&amp;$U$9+FP$9-1+SUMIFS(conditions!58:58,conditions!$8:$8,"&lt;="&amp;FP$9,conditions!$9:$9,"&gt;="&amp;FP$9)-EOMONTH($U$9,11)),0))</f>
        <v>324.96314994000011</v>
      </c>
      <c r="FQ47" s="37">
        <f>IF(FQ$9="",0,SUMIFS(38:38,$9:$9,"&gt;="&amp;FQ$9,$9:$9,"&lt;="&amp;FQ$9-1+SUMIFS(conditions!58:58,conditions!$8:$8,"&lt;="&amp;FQ$9,conditions!$9:$9,"&gt;="&amp;FQ$9))+IF(FQ$9-1+SUMIFS(conditions!58:58,conditions!$8:$8,"&lt;="&amp;FQ$9,conditions!$9:$9,"&gt;="&amp;FQ$9)&gt;EOMONTH($U$9,11),(1+conditions!$U$34)*SUMIFS(38:38,$9:$9,"&gt;="&amp;$U$9,$9:$9,"&lt;="&amp;$U$9+FQ$9-1+SUMIFS(conditions!58:58,conditions!$8:$8,"&lt;="&amp;FQ$9,conditions!$9:$9,"&gt;="&amp;FQ$9)-EOMONTH($U$9,11)),0))</f>
        <v>325.29048552000006</v>
      </c>
      <c r="FR47" s="37">
        <f>IF(FR$9="",0,SUMIFS(38:38,$9:$9,"&gt;="&amp;FR$9,$9:$9,"&lt;="&amp;FR$9-1+SUMIFS(conditions!58:58,conditions!$8:$8,"&lt;="&amp;FR$9,conditions!$9:$9,"&gt;="&amp;FR$9))+IF(FR$9-1+SUMIFS(conditions!58:58,conditions!$8:$8,"&lt;="&amp;FR$9,conditions!$9:$9,"&gt;="&amp;FR$9)&gt;EOMONTH($U$9,11),(1+conditions!$U$34)*SUMIFS(38:38,$9:$9,"&gt;="&amp;$U$9,$9:$9,"&lt;="&amp;$U$9+FR$9-1+SUMIFS(conditions!58:58,conditions!$8:$8,"&lt;="&amp;FR$9,conditions!$9:$9,"&gt;="&amp;FR$9)-EOMONTH($U$9,11)),0))</f>
        <v>330.25102110000006</v>
      </c>
      <c r="FS47" s="37">
        <f>IF(FS$9="",0,SUMIFS(38:38,$9:$9,"&gt;="&amp;FS$9,$9:$9,"&lt;="&amp;FS$9-1+SUMIFS(conditions!58:58,conditions!$8:$8,"&lt;="&amp;FS$9,conditions!$9:$9,"&gt;="&amp;FS$9))+IF(FS$9-1+SUMIFS(conditions!58:58,conditions!$8:$8,"&lt;="&amp;FS$9,conditions!$9:$9,"&gt;="&amp;FS$9)&gt;EOMONTH($U$9,11),(1+conditions!$U$34)*SUMIFS(38:38,$9:$9,"&gt;="&amp;$U$9,$9:$9,"&lt;="&amp;$U$9+FS$9-1+SUMIFS(conditions!58:58,conditions!$8:$8,"&lt;="&amp;FS$9,conditions!$9:$9,"&gt;="&amp;FS$9)-EOMONTH($U$9,11)),0))</f>
        <v>330.25102110000006</v>
      </c>
      <c r="FT47" s="37">
        <f>IF(FT$9="",0,SUMIFS(38:38,$9:$9,"&gt;="&amp;FT$9,$9:$9,"&lt;="&amp;FT$9-1+SUMIFS(conditions!58:58,conditions!$8:$8,"&lt;="&amp;FT$9,conditions!$9:$9,"&gt;="&amp;FT$9))+IF(FT$9-1+SUMIFS(conditions!58:58,conditions!$8:$8,"&lt;="&amp;FT$9,conditions!$9:$9,"&gt;="&amp;FT$9)&gt;EOMONTH($U$9,11),(1+conditions!$U$34)*SUMIFS(38:38,$9:$9,"&gt;="&amp;$U$9,$9:$9,"&lt;="&amp;$U$9+FT$9-1+SUMIFS(conditions!58:58,conditions!$8:$8,"&lt;="&amp;FT$9,conditions!$9:$9,"&gt;="&amp;FT$9)-EOMONTH($U$9,11)),0))</f>
        <v>325.38616110000009</v>
      </c>
      <c r="FU47" s="37">
        <f>IF(FU$9="",0,SUMIFS(38:38,$9:$9,"&gt;="&amp;FU$9,$9:$9,"&lt;="&amp;FU$9-1+SUMIFS(conditions!58:58,conditions!$8:$8,"&lt;="&amp;FU$9,conditions!$9:$9,"&gt;="&amp;FU$9))+IF(FU$9-1+SUMIFS(conditions!58:58,conditions!$8:$8,"&lt;="&amp;FU$9,conditions!$9:$9,"&gt;="&amp;FU$9)&gt;EOMONTH($U$9,11),(1+conditions!$U$34)*SUMIFS(38:38,$9:$9,"&gt;="&amp;$U$9,$9:$9,"&lt;="&amp;$U$9+FU$9-1+SUMIFS(conditions!58:58,conditions!$8:$8,"&lt;="&amp;FU$9,conditions!$9:$9,"&gt;="&amp;FU$9)-EOMONTH($U$9,11)),0))</f>
        <v>325.63065274740006</v>
      </c>
      <c r="FV47" s="37">
        <f>IF(FV$9="",0,SUMIFS(38:38,$9:$9,"&gt;="&amp;FV$9,$9:$9,"&lt;="&amp;FV$9-1+SUMIFS(conditions!58:58,conditions!$8:$8,"&lt;="&amp;FV$9,conditions!$9:$9,"&gt;="&amp;FV$9))+IF(FV$9-1+SUMIFS(conditions!58:58,conditions!$8:$8,"&lt;="&amp;FV$9,conditions!$9:$9,"&gt;="&amp;FV$9)&gt;EOMONTH($U$9,11),(1+conditions!$U$34)*SUMIFS(38:38,$9:$9,"&gt;="&amp;$U$9,$9:$9,"&lt;="&amp;$U$9+FV$9-1+SUMIFS(conditions!58:58,conditions!$8:$8,"&lt;="&amp;FV$9,conditions!$9:$9,"&gt;="&amp;FV$9)-EOMONTH($U$9,11)),0))</f>
        <v>325.87514439480003</v>
      </c>
      <c r="FW47" s="37">
        <f>IF(FW$9="",0,SUMIFS(38:38,$9:$9,"&gt;="&amp;FW$9,$9:$9,"&lt;="&amp;FW$9-1+SUMIFS(conditions!58:58,conditions!$8:$8,"&lt;="&amp;FW$9,conditions!$9:$9,"&gt;="&amp;FW$9))+IF(FW$9-1+SUMIFS(conditions!58:58,conditions!$8:$8,"&lt;="&amp;FW$9,conditions!$9:$9,"&gt;="&amp;FW$9)&gt;EOMONTH($U$9,11),(1+conditions!$U$34)*SUMIFS(38:38,$9:$9,"&gt;="&amp;$U$9,$9:$9,"&lt;="&amp;$U$9+FW$9-1+SUMIFS(conditions!58:58,conditions!$8:$8,"&lt;="&amp;FW$9,conditions!$9:$9,"&gt;="&amp;FW$9)-EOMONTH($U$9,11)),0))</f>
        <v>326.1196360422</v>
      </c>
      <c r="FX47" s="37">
        <f>IF(FX$9="",0,SUMIFS(38:38,$9:$9,"&gt;="&amp;FX$9,$9:$9,"&lt;="&amp;FX$9-1+SUMIFS(conditions!58:58,conditions!$8:$8,"&lt;="&amp;FX$9,conditions!$9:$9,"&gt;="&amp;FX$9))+IF(FX$9-1+SUMIFS(conditions!58:58,conditions!$8:$8,"&lt;="&amp;FX$9,conditions!$9:$9,"&gt;="&amp;FX$9)&gt;EOMONTH($U$9,11),(1+conditions!$U$34)*SUMIFS(38:38,$9:$9,"&gt;="&amp;$U$9,$9:$9,"&lt;="&amp;$U$9+FX$9-1+SUMIFS(conditions!58:58,conditions!$8:$8,"&lt;="&amp;FX$9,conditions!$9:$9,"&gt;="&amp;FX$9)-EOMONTH($U$9,11)),0))</f>
        <v>326.36412768960002</v>
      </c>
      <c r="FY47" s="37">
        <f>IF(FY$9="",0,SUMIFS(38:38,$9:$9,"&gt;="&amp;FY$9,$9:$9,"&lt;="&amp;FY$9-1+SUMIFS(conditions!58:58,conditions!$8:$8,"&lt;="&amp;FY$9,conditions!$9:$9,"&gt;="&amp;FY$9))+IF(FY$9-1+SUMIFS(conditions!58:58,conditions!$8:$8,"&lt;="&amp;FY$9,conditions!$9:$9,"&gt;="&amp;FY$9)&gt;EOMONTH($U$9,11),(1+conditions!$U$34)*SUMIFS(38:38,$9:$9,"&gt;="&amp;$U$9,$9:$9,"&lt;="&amp;$U$9+FY$9-1+SUMIFS(conditions!58:58,conditions!$8:$8,"&lt;="&amp;FY$9,conditions!$9:$9,"&gt;="&amp;FY$9)-EOMONTH($U$9,11)),0))</f>
        <v>331.47347933700001</v>
      </c>
      <c r="FZ47" s="37">
        <f>IF(FZ$9="",0,SUMIFS(38:38,$9:$9,"&gt;="&amp;FZ$9,$9:$9,"&lt;="&amp;FZ$9-1+SUMIFS(conditions!58:58,conditions!$8:$8,"&lt;="&amp;FZ$9,conditions!$9:$9,"&gt;="&amp;FZ$9))+IF(FZ$9-1+SUMIFS(conditions!58:58,conditions!$8:$8,"&lt;="&amp;FZ$9,conditions!$9:$9,"&gt;="&amp;FZ$9)&gt;EOMONTH($U$9,11),(1+conditions!$U$34)*SUMIFS(38:38,$9:$9,"&gt;="&amp;$U$9,$9:$9,"&lt;="&amp;$U$9+FZ$9-1+SUMIFS(conditions!58:58,conditions!$8:$8,"&lt;="&amp;FZ$9,conditions!$9:$9,"&gt;="&amp;FZ$9)-EOMONTH($U$9,11)),0))</f>
        <v>331.47347933700001</v>
      </c>
      <c r="GA47" s="37">
        <f>IF(GA$9="",0,SUMIFS(38:38,$9:$9,"&gt;="&amp;GA$9,$9:$9,"&lt;="&amp;GA$9-1+SUMIFS(conditions!58:58,conditions!$8:$8,"&lt;="&amp;GA$9,conditions!$9:$9,"&gt;="&amp;GA$9))+IF(GA$9-1+SUMIFS(conditions!58:58,conditions!$8:$8,"&lt;="&amp;GA$9,conditions!$9:$9,"&gt;="&amp;GA$9)&gt;EOMONTH($U$9,11),(1+conditions!$U$34)*SUMIFS(38:38,$9:$9,"&gt;="&amp;$U$9,$9:$9,"&lt;="&amp;$U$9+GA$9-1+SUMIFS(conditions!58:58,conditions!$8:$8,"&lt;="&amp;GA$9,conditions!$9:$9,"&gt;="&amp;GA$9)-EOMONTH($U$9,11)),0))</f>
        <v>326.60861933699999</v>
      </c>
      <c r="GB47" s="37">
        <f>IF(GB$9="",0,SUMIFS(38:38,$9:$9,"&gt;="&amp;GB$9,$9:$9,"&lt;="&amp;GB$9-1+SUMIFS(conditions!58:58,conditions!$8:$8,"&lt;="&amp;GB$9,conditions!$9:$9,"&gt;="&amp;GB$9))+IF(GB$9-1+SUMIFS(conditions!58:58,conditions!$8:$8,"&lt;="&amp;GB$9,conditions!$9:$9,"&gt;="&amp;GB$9)&gt;EOMONTH($U$9,11),(1+conditions!$U$34)*SUMIFS(38:38,$9:$9,"&gt;="&amp;$U$9,$9:$9,"&lt;="&amp;$U$9+GB$9-1+SUMIFS(conditions!58:58,conditions!$8:$8,"&lt;="&amp;GB$9,conditions!$9:$9,"&gt;="&amp;GB$9)-EOMONTH($U$9,11)),0))</f>
        <v>326.85311098439996</v>
      </c>
      <c r="GC47" s="37">
        <f>IF(GC$9="",0,SUMIFS(38:38,$9:$9,"&gt;="&amp;GC$9,$9:$9,"&lt;="&amp;GC$9-1+SUMIFS(conditions!58:58,conditions!$8:$8,"&lt;="&amp;GC$9,conditions!$9:$9,"&gt;="&amp;GC$9))+IF(GC$9-1+SUMIFS(conditions!58:58,conditions!$8:$8,"&lt;="&amp;GC$9,conditions!$9:$9,"&gt;="&amp;GC$9)&gt;EOMONTH($U$9,11),(1+conditions!$U$34)*SUMIFS(38:38,$9:$9,"&gt;="&amp;$U$9,$9:$9,"&lt;="&amp;$U$9+GC$9-1+SUMIFS(conditions!58:58,conditions!$8:$8,"&lt;="&amp;GC$9,conditions!$9:$9,"&gt;="&amp;GC$9)-EOMONTH($U$9,11)),0))</f>
        <v>327.09760263179993</v>
      </c>
      <c r="GD47" s="37">
        <f>IF(GD$9="",0,SUMIFS(38:38,$9:$9,"&gt;="&amp;GD$9,$9:$9,"&lt;="&amp;GD$9-1+SUMIFS(conditions!58:58,conditions!$8:$8,"&lt;="&amp;GD$9,conditions!$9:$9,"&gt;="&amp;GD$9))+IF(GD$9-1+SUMIFS(conditions!58:58,conditions!$8:$8,"&lt;="&amp;GD$9,conditions!$9:$9,"&gt;="&amp;GD$9)&gt;EOMONTH($U$9,11),(1+conditions!$U$34)*SUMIFS(38:38,$9:$9,"&gt;="&amp;$U$9,$9:$9,"&lt;="&amp;$U$9+GD$9-1+SUMIFS(conditions!58:58,conditions!$8:$8,"&lt;="&amp;GD$9,conditions!$9:$9,"&gt;="&amp;GD$9)-EOMONTH($U$9,11)),0))</f>
        <v>327.34209427919996</v>
      </c>
      <c r="GE47" s="37">
        <f>IF(GE$9="",0,SUMIFS(38:38,$9:$9,"&gt;="&amp;GE$9,$9:$9,"&lt;="&amp;GE$9-1+SUMIFS(conditions!58:58,conditions!$8:$8,"&lt;="&amp;GE$9,conditions!$9:$9,"&gt;="&amp;GE$9))+IF(GE$9-1+SUMIFS(conditions!58:58,conditions!$8:$8,"&lt;="&amp;GE$9,conditions!$9:$9,"&gt;="&amp;GE$9)&gt;EOMONTH($U$9,11),(1+conditions!$U$34)*SUMIFS(38:38,$9:$9,"&gt;="&amp;$U$9,$9:$9,"&lt;="&amp;$U$9+GE$9-1+SUMIFS(conditions!58:58,conditions!$8:$8,"&lt;="&amp;GE$9,conditions!$9:$9,"&gt;="&amp;GE$9)-EOMONTH($U$9,11)),0))</f>
        <v>327.58658592659992</v>
      </c>
      <c r="GF47" s="37">
        <f>IF(GF$9="",0,SUMIFS(38:38,$9:$9,"&gt;="&amp;GF$9,$9:$9,"&lt;="&amp;GF$9-1+SUMIFS(conditions!58:58,conditions!$8:$8,"&lt;="&amp;GF$9,conditions!$9:$9,"&gt;="&amp;GF$9))+IF(GF$9-1+SUMIFS(conditions!58:58,conditions!$8:$8,"&lt;="&amp;GF$9,conditions!$9:$9,"&gt;="&amp;GF$9)&gt;EOMONTH($U$9,11),(1+conditions!$U$34)*SUMIFS(38:38,$9:$9,"&gt;="&amp;$U$9,$9:$9,"&lt;="&amp;$U$9+GF$9-1+SUMIFS(conditions!58:58,conditions!$8:$8,"&lt;="&amp;GF$9,conditions!$9:$9,"&gt;="&amp;GF$9)-EOMONTH($U$9,11)),0))</f>
        <v>332.69593757399991</v>
      </c>
      <c r="GG47" s="37">
        <f>IF(GG$9="",0,SUMIFS(38:38,$9:$9,"&gt;="&amp;GG$9,$9:$9,"&lt;="&amp;GG$9-1+SUMIFS(conditions!58:58,conditions!$8:$8,"&lt;="&amp;GG$9,conditions!$9:$9,"&gt;="&amp;GG$9))+IF(GG$9-1+SUMIFS(conditions!58:58,conditions!$8:$8,"&lt;="&amp;GG$9,conditions!$9:$9,"&gt;="&amp;GG$9)&gt;EOMONTH($U$9,11),(1+conditions!$U$34)*SUMIFS(38:38,$9:$9,"&gt;="&amp;$U$9,$9:$9,"&lt;="&amp;$U$9+GG$9-1+SUMIFS(conditions!58:58,conditions!$8:$8,"&lt;="&amp;GG$9,conditions!$9:$9,"&gt;="&amp;GG$9)-EOMONTH($U$9,11)),0))</f>
        <v>332.69593757399991</v>
      </c>
      <c r="GH47" s="37">
        <f>IF(GH$9="",0,SUMIFS(38:38,$9:$9,"&gt;="&amp;GH$9,$9:$9,"&lt;="&amp;GH$9-1+SUMIFS(conditions!58:58,conditions!$8:$8,"&lt;="&amp;GH$9,conditions!$9:$9,"&gt;="&amp;GH$9))+IF(GH$9-1+SUMIFS(conditions!58:58,conditions!$8:$8,"&lt;="&amp;GH$9,conditions!$9:$9,"&gt;="&amp;GH$9)&gt;EOMONTH($U$9,11),(1+conditions!$U$34)*SUMIFS(38:38,$9:$9,"&gt;="&amp;$U$9,$9:$9,"&lt;="&amp;$U$9+GH$9-1+SUMIFS(conditions!58:58,conditions!$8:$8,"&lt;="&amp;GH$9,conditions!$9:$9,"&gt;="&amp;GH$9)-EOMONTH($U$9,11)),0))</f>
        <v>327.83107757399989</v>
      </c>
      <c r="GI47" s="37">
        <f>IF(GI$9="",0,SUMIFS(38:38,$9:$9,"&gt;="&amp;GI$9,$9:$9,"&lt;="&amp;GI$9-1+SUMIFS(conditions!58:58,conditions!$8:$8,"&lt;="&amp;GI$9,conditions!$9:$9,"&gt;="&amp;GI$9))+IF(GI$9-1+SUMIFS(conditions!58:58,conditions!$8:$8,"&lt;="&amp;GI$9,conditions!$9:$9,"&gt;="&amp;GI$9)&gt;EOMONTH($U$9,11),(1+conditions!$U$34)*SUMIFS(38:38,$9:$9,"&gt;="&amp;$U$9,$9:$9,"&lt;="&amp;$U$9+GI$9-1+SUMIFS(conditions!58:58,conditions!$8:$8,"&lt;="&amp;GI$9,conditions!$9:$9,"&gt;="&amp;GI$9)-EOMONTH($U$9,11)),0))</f>
        <v>328.07556922139992</v>
      </c>
      <c r="GJ47" s="37">
        <f>IF(GJ$9="",0,SUMIFS(38:38,$9:$9,"&gt;="&amp;GJ$9,$9:$9,"&lt;="&amp;GJ$9-1+SUMIFS(conditions!58:58,conditions!$8:$8,"&lt;="&amp;GJ$9,conditions!$9:$9,"&gt;="&amp;GJ$9))+IF(GJ$9-1+SUMIFS(conditions!58:58,conditions!$8:$8,"&lt;="&amp;GJ$9,conditions!$9:$9,"&gt;="&amp;GJ$9)&gt;EOMONTH($U$9,11),(1+conditions!$U$34)*SUMIFS(38:38,$9:$9,"&gt;="&amp;$U$9,$9:$9,"&lt;="&amp;$U$9+GJ$9-1+SUMIFS(conditions!58:58,conditions!$8:$8,"&lt;="&amp;GJ$9,conditions!$9:$9,"&gt;="&amp;GJ$9)-EOMONTH($U$9,11)),0))</f>
        <v>328.32006086879989</v>
      </c>
      <c r="GK47" s="37">
        <f>IF(GK$9="",0,SUMIFS(38:38,$9:$9,"&gt;="&amp;GK$9,$9:$9,"&lt;="&amp;GK$9-1+SUMIFS(conditions!58:58,conditions!$8:$8,"&lt;="&amp;GK$9,conditions!$9:$9,"&gt;="&amp;GK$9))+IF(GK$9-1+SUMIFS(conditions!58:58,conditions!$8:$8,"&lt;="&amp;GK$9,conditions!$9:$9,"&gt;="&amp;GK$9)&gt;EOMONTH($U$9,11),(1+conditions!$U$34)*SUMIFS(38:38,$9:$9,"&gt;="&amp;$U$9,$9:$9,"&lt;="&amp;$U$9+GK$9-1+SUMIFS(conditions!58:58,conditions!$8:$8,"&lt;="&amp;GK$9,conditions!$9:$9,"&gt;="&amp;GK$9)-EOMONTH($U$9,11)),0))</f>
        <v>328.56455251619985</v>
      </c>
      <c r="GL47" s="37">
        <f>IF(GL$9="",0,SUMIFS(38:38,$9:$9,"&gt;="&amp;GL$9,$9:$9,"&lt;="&amp;GL$9-1+SUMIFS(conditions!58:58,conditions!$8:$8,"&lt;="&amp;GL$9,conditions!$9:$9,"&gt;="&amp;GL$9))+IF(GL$9-1+SUMIFS(conditions!58:58,conditions!$8:$8,"&lt;="&amp;GL$9,conditions!$9:$9,"&gt;="&amp;GL$9)&gt;EOMONTH($U$9,11),(1+conditions!$U$34)*SUMIFS(38:38,$9:$9,"&gt;="&amp;$U$9,$9:$9,"&lt;="&amp;$U$9+GL$9-1+SUMIFS(conditions!58:58,conditions!$8:$8,"&lt;="&amp;GL$9,conditions!$9:$9,"&gt;="&amp;GL$9)-EOMONTH($U$9,11)),0))</f>
        <v>328.80904416359988</v>
      </c>
      <c r="GM47" s="37">
        <f>IF(GM$9="",0,SUMIFS(38:38,$9:$9,"&gt;="&amp;GM$9,$9:$9,"&lt;="&amp;GM$9-1+SUMIFS(conditions!58:58,conditions!$8:$8,"&lt;="&amp;GM$9,conditions!$9:$9,"&gt;="&amp;GM$9))+IF(GM$9-1+SUMIFS(conditions!58:58,conditions!$8:$8,"&lt;="&amp;GM$9,conditions!$9:$9,"&gt;="&amp;GM$9)&gt;EOMONTH($U$9,11),(1+conditions!$U$34)*SUMIFS(38:38,$9:$9,"&gt;="&amp;$U$9,$9:$9,"&lt;="&amp;$U$9+GM$9-1+SUMIFS(conditions!58:58,conditions!$8:$8,"&lt;="&amp;GM$9,conditions!$9:$9,"&gt;="&amp;GM$9)-EOMONTH($U$9,11)),0))</f>
        <v>333.91839581099987</v>
      </c>
      <c r="GN47" s="37">
        <f>IF(GN$9="",0,SUMIFS(38:38,$9:$9,"&gt;="&amp;GN$9,$9:$9,"&lt;="&amp;GN$9-1+SUMIFS(conditions!58:58,conditions!$8:$8,"&lt;="&amp;GN$9,conditions!$9:$9,"&gt;="&amp;GN$9))+IF(GN$9-1+SUMIFS(conditions!58:58,conditions!$8:$8,"&lt;="&amp;GN$9,conditions!$9:$9,"&gt;="&amp;GN$9)&gt;EOMONTH($U$9,11),(1+conditions!$U$34)*SUMIFS(38:38,$9:$9,"&gt;="&amp;$U$9,$9:$9,"&lt;="&amp;$U$9+GN$9-1+SUMIFS(conditions!58:58,conditions!$8:$8,"&lt;="&amp;GN$9,conditions!$9:$9,"&gt;="&amp;GN$9)-EOMONTH($U$9,11)),0))</f>
        <v>333.91839581099987</v>
      </c>
      <c r="GO47" s="37">
        <f>IF(GO$9="",0,SUMIFS(38:38,$9:$9,"&gt;="&amp;GO$9,$9:$9,"&lt;="&amp;GO$9-1+SUMIFS(conditions!58:58,conditions!$8:$8,"&lt;="&amp;GO$9,conditions!$9:$9,"&gt;="&amp;GO$9))+IF(GO$9-1+SUMIFS(conditions!58:58,conditions!$8:$8,"&lt;="&amp;GO$9,conditions!$9:$9,"&gt;="&amp;GO$9)&gt;EOMONTH($U$9,11),(1+conditions!$U$34)*SUMIFS(38:38,$9:$9,"&gt;="&amp;$U$9,$9:$9,"&lt;="&amp;$U$9+GO$9-1+SUMIFS(conditions!58:58,conditions!$8:$8,"&lt;="&amp;GO$9,conditions!$9:$9,"&gt;="&amp;GO$9)-EOMONTH($U$9,11)),0))</f>
        <v>329.05353581099985</v>
      </c>
      <c r="GP47" s="37">
        <f>IF(GP$9="",0,SUMIFS(38:38,$9:$9,"&gt;="&amp;GP$9,$9:$9,"&lt;="&amp;GP$9-1+SUMIFS(conditions!58:58,conditions!$8:$8,"&lt;="&amp;GP$9,conditions!$9:$9,"&gt;="&amp;GP$9))+IF(GP$9-1+SUMIFS(conditions!58:58,conditions!$8:$8,"&lt;="&amp;GP$9,conditions!$9:$9,"&gt;="&amp;GP$9)&gt;EOMONTH($U$9,11),(1+conditions!$U$34)*SUMIFS(38:38,$9:$9,"&gt;="&amp;$U$9,$9:$9,"&lt;="&amp;$U$9+GP$9-1+SUMIFS(conditions!58:58,conditions!$8:$8,"&lt;="&amp;GP$9,conditions!$9:$9,"&gt;="&amp;GP$9)-EOMONTH($U$9,11)),0))</f>
        <v>329.29802745839987</v>
      </c>
      <c r="GQ47" s="37">
        <f>IF(GQ$9="",0,SUMIFS(38:38,$9:$9,"&gt;="&amp;GQ$9,$9:$9,"&lt;="&amp;GQ$9-1+SUMIFS(conditions!58:58,conditions!$8:$8,"&lt;="&amp;GQ$9,conditions!$9:$9,"&gt;="&amp;GQ$9))+IF(GQ$9-1+SUMIFS(conditions!58:58,conditions!$8:$8,"&lt;="&amp;GQ$9,conditions!$9:$9,"&gt;="&amp;GQ$9)&gt;EOMONTH($U$9,11),(1+conditions!$U$34)*SUMIFS(38:38,$9:$9,"&gt;="&amp;$U$9,$9:$9,"&lt;="&amp;$U$9+GQ$9-1+SUMIFS(conditions!58:58,conditions!$8:$8,"&lt;="&amp;GQ$9,conditions!$9:$9,"&gt;="&amp;GQ$9)-EOMONTH($U$9,11)),0))</f>
        <v>329.54251910579984</v>
      </c>
      <c r="GR47" s="37">
        <f>IF(GR$9="",0,SUMIFS(38:38,$9:$9,"&gt;="&amp;GR$9,$9:$9,"&lt;="&amp;GR$9-1+SUMIFS(conditions!58:58,conditions!$8:$8,"&lt;="&amp;GR$9,conditions!$9:$9,"&gt;="&amp;GR$9))+IF(GR$9-1+SUMIFS(conditions!58:58,conditions!$8:$8,"&lt;="&amp;GR$9,conditions!$9:$9,"&gt;="&amp;GR$9)&gt;EOMONTH($U$9,11),(1+conditions!$U$34)*SUMIFS(38:38,$9:$9,"&gt;="&amp;$U$9,$9:$9,"&lt;="&amp;$U$9+GR$9-1+SUMIFS(conditions!58:58,conditions!$8:$8,"&lt;="&amp;GR$9,conditions!$9:$9,"&gt;="&amp;GR$9)-EOMONTH($U$9,11)),0))</f>
        <v>329.78701075319987</v>
      </c>
      <c r="GS47" s="37">
        <f>IF(GS$9="",0,SUMIFS(38:38,$9:$9,"&gt;="&amp;GS$9,$9:$9,"&lt;="&amp;GS$9-1+SUMIFS(conditions!58:58,conditions!$8:$8,"&lt;="&amp;GS$9,conditions!$9:$9,"&gt;="&amp;GS$9))+IF(GS$9-1+SUMIFS(conditions!58:58,conditions!$8:$8,"&lt;="&amp;GS$9,conditions!$9:$9,"&gt;="&amp;GS$9)&gt;EOMONTH($U$9,11),(1+conditions!$U$34)*SUMIFS(38:38,$9:$9,"&gt;="&amp;$U$9,$9:$9,"&lt;="&amp;$U$9+GS$9-1+SUMIFS(conditions!58:58,conditions!$8:$8,"&lt;="&amp;GS$9,conditions!$9:$9,"&gt;="&amp;GS$9)-EOMONTH($U$9,11)),0))</f>
        <v>330.03150240059983</v>
      </c>
      <c r="GT47" s="37">
        <f>IF(GT$9="",0,SUMIFS(38:38,$9:$9,"&gt;="&amp;GT$9,$9:$9,"&lt;="&amp;GT$9-1+SUMIFS(conditions!58:58,conditions!$8:$8,"&lt;="&amp;GT$9,conditions!$9:$9,"&gt;="&amp;GT$9))+IF(GT$9-1+SUMIFS(conditions!58:58,conditions!$8:$8,"&lt;="&amp;GT$9,conditions!$9:$9,"&gt;="&amp;GT$9)&gt;EOMONTH($U$9,11),(1+conditions!$U$34)*SUMIFS(38:38,$9:$9,"&gt;="&amp;$U$9,$9:$9,"&lt;="&amp;$U$9+GT$9-1+SUMIFS(conditions!58:58,conditions!$8:$8,"&lt;="&amp;GT$9,conditions!$9:$9,"&gt;="&amp;GT$9)-EOMONTH($U$9,11)),0))</f>
        <v>335.14085404799982</v>
      </c>
      <c r="GU47" s="37">
        <f>IF(GU$9="",0,SUMIFS(38:38,$9:$9,"&gt;="&amp;GU$9,$9:$9,"&lt;="&amp;GU$9-1+SUMIFS(conditions!58:58,conditions!$8:$8,"&lt;="&amp;GU$9,conditions!$9:$9,"&gt;="&amp;GU$9))+IF(GU$9-1+SUMIFS(conditions!58:58,conditions!$8:$8,"&lt;="&amp;GU$9,conditions!$9:$9,"&gt;="&amp;GU$9)&gt;EOMONTH($U$9,11),(1+conditions!$U$34)*SUMIFS(38:38,$9:$9,"&gt;="&amp;$U$9,$9:$9,"&lt;="&amp;$U$9+GU$9-1+SUMIFS(conditions!58:58,conditions!$8:$8,"&lt;="&amp;GU$9,conditions!$9:$9,"&gt;="&amp;GU$9)-EOMONTH($U$9,11)),0))</f>
        <v>335.14085404799982</v>
      </c>
      <c r="GV47" s="37">
        <f>IF(GV$9="",0,SUMIFS(38:38,$9:$9,"&gt;="&amp;GV$9,$9:$9,"&lt;="&amp;GV$9-1+SUMIFS(conditions!58:58,conditions!$8:$8,"&lt;="&amp;GV$9,conditions!$9:$9,"&gt;="&amp;GV$9))+IF(GV$9-1+SUMIFS(conditions!58:58,conditions!$8:$8,"&lt;="&amp;GV$9,conditions!$9:$9,"&gt;="&amp;GV$9)&gt;EOMONTH($U$9,11),(1+conditions!$U$34)*SUMIFS(38:38,$9:$9,"&gt;="&amp;$U$9,$9:$9,"&lt;="&amp;$U$9+GV$9-1+SUMIFS(conditions!58:58,conditions!$8:$8,"&lt;="&amp;GV$9,conditions!$9:$9,"&gt;="&amp;GV$9)-EOMONTH($U$9,11)),0))</f>
        <v>330.2759940479998</v>
      </c>
      <c r="GW47" s="37">
        <f>IF(GW$9="",0,SUMIFS(38:38,$9:$9,"&gt;="&amp;GW$9,$9:$9,"&lt;="&amp;GW$9-1+SUMIFS(conditions!58:58,conditions!$8:$8,"&lt;="&amp;GW$9,conditions!$9:$9,"&gt;="&amp;GW$9))+IF(GW$9-1+SUMIFS(conditions!58:58,conditions!$8:$8,"&lt;="&amp;GW$9,conditions!$9:$9,"&gt;="&amp;GW$9)&gt;EOMONTH($U$9,11),(1+conditions!$U$34)*SUMIFS(38:38,$9:$9,"&gt;="&amp;$U$9,$9:$9,"&lt;="&amp;$U$9+GW$9-1+SUMIFS(conditions!58:58,conditions!$8:$8,"&lt;="&amp;GW$9,conditions!$9:$9,"&gt;="&amp;GW$9)-EOMONTH($U$9,11)),0))</f>
        <v>330.52048569539983</v>
      </c>
      <c r="GX47" s="37">
        <f>IF(GX$9="",0,SUMIFS(38:38,$9:$9,"&gt;="&amp;GX$9,$9:$9,"&lt;="&amp;GX$9-1+SUMIFS(conditions!58:58,conditions!$8:$8,"&lt;="&amp;GX$9,conditions!$9:$9,"&gt;="&amp;GX$9))+IF(GX$9-1+SUMIFS(conditions!58:58,conditions!$8:$8,"&lt;="&amp;GX$9,conditions!$9:$9,"&gt;="&amp;GX$9)&gt;EOMONTH($U$9,11),(1+conditions!$U$34)*SUMIFS(38:38,$9:$9,"&gt;="&amp;$U$9,$9:$9,"&lt;="&amp;$U$9+GX$9-1+SUMIFS(conditions!58:58,conditions!$8:$8,"&lt;="&amp;GX$9,conditions!$9:$9,"&gt;="&amp;GX$9)-EOMONTH($U$9,11)),0))</f>
        <v>330.23795084279982</v>
      </c>
      <c r="GY47" s="37">
        <f>IF(GY$9="",0,SUMIFS(38:38,$9:$9,"&gt;="&amp;GY$9,$9:$9,"&lt;="&amp;GY$9-1+SUMIFS(conditions!58:58,conditions!$8:$8,"&lt;="&amp;GY$9,conditions!$9:$9,"&gt;="&amp;GY$9))+IF(GY$9-1+SUMIFS(conditions!58:58,conditions!$8:$8,"&lt;="&amp;GY$9,conditions!$9:$9,"&gt;="&amp;GY$9)&gt;EOMONTH($U$9,11),(1+conditions!$U$34)*SUMIFS(38:38,$9:$9,"&gt;="&amp;$U$9,$9:$9,"&lt;="&amp;$U$9+GY$9-1+SUMIFS(conditions!58:58,conditions!$8:$8,"&lt;="&amp;GY$9,conditions!$9:$9,"&gt;="&amp;GY$9)-EOMONTH($U$9,11)),0))</f>
        <v>331.53688197629981</v>
      </c>
      <c r="GZ47" s="37">
        <f>IF(GZ$9="",0,SUMIFS(38:38,$9:$9,"&gt;="&amp;GZ$9,$9:$9,"&lt;="&amp;GZ$9-1+SUMIFS(conditions!58:58,conditions!$8:$8,"&lt;="&amp;GZ$9,conditions!$9:$9,"&gt;="&amp;GZ$9))+IF(GZ$9-1+SUMIFS(conditions!58:58,conditions!$8:$8,"&lt;="&amp;GZ$9,conditions!$9:$9,"&gt;="&amp;GZ$9)&gt;EOMONTH($U$9,11),(1+conditions!$U$34)*SUMIFS(38:38,$9:$9,"&gt;="&amp;$U$9,$9:$9,"&lt;="&amp;$U$9+GZ$9-1+SUMIFS(conditions!58:58,conditions!$8:$8,"&lt;="&amp;GZ$9,conditions!$9:$9,"&gt;="&amp;GZ$9)-EOMONTH($U$9,11)),0))</f>
        <v>332.8358131097998</v>
      </c>
      <c r="HA47" s="37">
        <f>IF(HA$9="",0,SUMIFS(38:38,$9:$9,"&gt;="&amp;HA$9,$9:$9,"&lt;="&amp;HA$9-1+SUMIFS(conditions!58:58,conditions!$8:$8,"&lt;="&amp;HA$9,conditions!$9:$9,"&gt;="&amp;HA$9))+IF(HA$9-1+SUMIFS(conditions!58:58,conditions!$8:$8,"&lt;="&amp;HA$9,conditions!$9:$9,"&gt;="&amp;HA$9)&gt;EOMONTH($U$9,11),(1+conditions!$U$34)*SUMIFS(38:38,$9:$9,"&gt;="&amp;$U$9,$9:$9,"&lt;="&amp;$U$9+HA$9-1+SUMIFS(conditions!58:58,conditions!$8:$8,"&lt;="&amp;HA$9,conditions!$9:$9,"&gt;="&amp;HA$9)-EOMONTH($U$9,11)),0))</f>
        <v>339.52663074329979</v>
      </c>
      <c r="HB47" s="37">
        <f>IF(HB$9="",0,SUMIFS(38:38,$9:$9,"&gt;="&amp;HB$9,$9:$9,"&lt;="&amp;HB$9-1+SUMIFS(conditions!58:58,conditions!$8:$8,"&lt;="&amp;HB$9,conditions!$9:$9,"&gt;="&amp;HB$9))+IF(HB$9-1+SUMIFS(conditions!58:58,conditions!$8:$8,"&lt;="&amp;HB$9,conditions!$9:$9,"&gt;="&amp;HB$9)&gt;EOMONTH($U$9,11),(1+conditions!$U$34)*SUMIFS(38:38,$9:$9,"&gt;="&amp;$U$9,$9:$9,"&lt;="&amp;$U$9+HB$9-1+SUMIFS(conditions!58:58,conditions!$8:$8,"&lt;="&amp;HB$9,conditions!$9:$9,"&gt;="&amp;HB$9)-EOMONTH($U$9,11)),0))</f>
        <v>339.52663074329979</v>
      </c>
      <c r="HC47" s="37">
        <f>IF(HC$9="",0,SUMIFS(38:38,$9:$9,"&gt;="&amp;HC$9,$9:$9,"&lt;="&amp;HC$9-1+SUMIFS(conditions!58:58,conditions!$8:$8,"&lt;="&amp;HC$9,conditions!$9:$9,"&gt;="&amp;HC$9))+IF(HC$9-1+SUMIFS(conditions!58:58,conditions!$8:$8,"&lt;="&amp;HC$9,conditions!$9:$9,"&gt;="&amp;HC$9)&gt;EOMONTH($U$9,11),(1+conditions!$U$34)*SUMIFS(38:38,$9:$9,"&gt;="&amp;$U$9,$9:$9,"&lt;="&amp;$U$9+HC$9-1+SUMIFS(conditions!58:58,conditions!$8:$8,"&lt;="&amp;HC$9,conditions!$9:$9,"&gt;="&amp;HC$9)-EOMONTH($U$9,11)),0))</f>
        <v>334.13474424329979</v>
      </c>
      <c r="HD47" s="37">
        <f>IF(HD$9="",0,SUMIFS(38:38,$9:$9,"&gt;="&amp;HD$9,$9:$9,"&lt;="&amp;HD$9-1+SUMIFS(conditions!58:58,conditions!$8:$8,"&lt;="&amp;HD$9,conditions!$9:$9,"&gt;="&amp;HD$9))+IF(HD$9-1+SUMIFS(conditions!58:58,conditions!$8:$8,"&lt;="&amp;HD$9,conditions!$9:$9,"&gt;="&amp;HD$9)&gt;EOMONTH($U$9,11),(1+conditions!$U$34)*SUMIFS(38:38,$9:$9,"&gt;="&amp;$U$9,$9:$9,"&lt;="&amp;$U$9+HD$9-1+SUMIFS(conditions!58:58,conditions!$8:$8,"&lt;="&amp;HD$9,conditions!$9:$9,"&gt;="&amp;HD$9)-EOMONTH($U$9,11)),0))</f>
        <v>335.43367537679978</v>
      </c>
      <c r="HE47" s="37">
        <f>IF(HE$9="",0,SUMIFS(38:38,$9:$9,"&gt;="&amp;HE$9,$9:$9,"&lt;="&amp;HE$9-1+SUMIFS(conditions!58:58,conditions!$8:$8,"&lt;="&amp;HE$9,conditions!$9:$9,"&gt;="&amp;HE$9))+IF(HE$9-1+SUMIFS(conditions!58:58,conditions!$8:$8,"&lt;="&amp;HE$9,conditions!$9:$9,"&gt;="&amp;HE$9)&gt;EOMONTH($U$9,11),(1+conditions!$U$34)*SUMIFS(38:38,$9:$9,"&gt;="&amp;$U$9,$9:$9,"&lt;="&amp;$U$9+HE$9-1+SUMIFS(conditions!58:58,conditions!$8:$8,"&lt;="&amp;HE$9,conditions!$9:$9,"&gt;="&amp;HE$9)-EOMONTH($U$9,11)),0))</f>
        <v>336.73260651029977</v>
      </c>
      <c r="HF47" s="37">
        <f>IF(HF$9="",0,SUMIFS(38:38,$9:$9,"&gt;="&amp;HF$9,$9:$9,"&lt;="&amp;HF$9-1+SUMIFS(conditions!58:58,conditions!$8:$8,"&lt;="&amp;HF$9,conditions!$9:$9,"&gt;="&amp;HF$9))+IF(HF$9-1+SUMIFS(conditions!58:58,conditions!$8:$8,"&lt;="&amp;HF$9,conditions!$9:$9,"&gt;="&amp;HF$9)&gt;EOMONTH($U$9,11),(1+conditions!$U$34)*SUMIFS(38:38,$9:$9,"&gt;="&amp;$U$9,$9:$9,"&lt;="&amp;$U$9+HF$9-1+SUMIFS(conditions!58:58,conditions!$8:$8,"&lt;="&amp;HF$9,conditions!$9:$9,"&gt;="&amp;HF$9)-EOMONTH($U$9,11)),0))</f>
        <v>338.03153764379977</v>
      </c>
      <c r="HG47" s="37">
        <f>IF(HG$9="",0,SUMIFS(38:38,$9:$9,"&gt;="&amp;HG$9,$9:$9,"&lt;="&amp;HG$9-1+SUMIFS(conditions!58:58,conditions!$8:$8,"&lt;="&amp;HG$9,conditions!$9:$9,"&gt;="&amp;HG$9))+IF(HG$9-1+SUMIFS(conditions!58:58,conditions!$8:$8,"&lt;="&amp;HG$9,conditions!$9:$9,"&gt;="&amp;HG$9)&gt;EOMONTH($U$9,11),(1+conditions!$U$34)*SUMIFS(38:38,$9:$9,"&gt;="&amp;$U$9,$9:$9,"&lt;="&amp;$U$9+HG$9-1+SUMIFS(conditions!58:58,conditions!$8:$8,"&lt;="&amp;HG$9,conditions!$9:$9,"&gt;="&amp;HG$9)-EOMONTH($U$9,11)),0))</f>
        <v>339.33046877729976</v>
      </c>
      <c r="HH47" s="37">
        <f>IF(HH$9="",0,SUMIFS(38:38,$9:$9,"&gt;="&amp;HH$9,$9:$9,"&lt;="&amp;HH$9-1+SUMIFS(conditions!58:58,conditions!$8:$8,"&lt;="&amp;HH$9,conditions!$9:$9,"&gt;="&amp;HH$9))+IF(HH$9-1+SUMIFS(conditions!58:58,conditions!$8:$8,"&lt;="&amp;HH$9,conditions!$9:$9,"&gt;="&amp;HH$9)&gt;EOMONTH($U$9,11),(1+conditions!$U$34)*SUMIFS(38:38,$9:$9,"&gt;="&amp;$U$9,$9:$9,"&lt;="&amp;$U$9+HH$9-1+SUMIFS(conditions!58:58,conditions!$8:$8,"&lt;="&amp;HH$9,conditions!$9:$9,"&gt;="&amp;HH$9)-EOMONTH($U$9,11)),0))</f>
        <v>346.02128641079975</v>
      </c>
      <c r="HI47" s="37">
        <f>IF(HI$9="",0,SUMIFS(38:38,$9:$9,"&gt;="&amp;HI$9,$9:$9,"&lt;="&amp;HI$9-1+SUMIFS(conditions!58:58,conditions!$8:$8,"&lt;="&amp;HI$9,conditions!$9:$9,"&gt;="&amp;HI$9))+IF(HI$9-1+SUMIFS(conditions!58:58,conditions!$8:$8,"&lt;="&amp;HI$9,conditions!$9:$9,"&gt;="&amp;HI$9)&gt;EOMONTH($U$9,11),(1+conditions!$U$34)*SUMIFS(38:38,$9:$9,"&gt;="&amp;$U$9,$9:$9,"&lt;="&amp;$U$9+HI$9-1+SUMIFS(conditions!58:58,conditions!$8:$8,"&lt;="&amp;HI$9,conditions!$9:$9,"&gt;="&amp;HI$9)-EOMONTH($U$9,11)),0))</f>
        <v>346.02128641079975</v>
      </c>
      <c r="HJ47" s="37">
        <f>IF(HJ$9="",0,SUMIFS(38:38,$9:$9,"&gt;="&amp;HJ$9,$9:$9,"&lt;="&amp;HJ$9-1+SUMIFS(conditions!58:58,conditions!$8:$8,"&lt;="&amp;HJ$9,conditions!$9:$9,"&gt;="&amp;HJ$9))+IF(HJ$9-1+SUMIFS(conditions!58:58,conditions!$8:$8,"&lt;="&amp;HJ$9,conditions!$9:$9,"&gt;="&amp;HJ$9)&gt;EOMONTH($U$9,11),(1+conditions!$U$34)*SUMIFS(38:38,$9:$9,"&gt;="&amp;$U$9,$9:$9,"&lt;="&amp;$U$9+HJ$9-1+SUMIFS(conditions!58:58,conditions!$8:$8,"&lt;="&amp;HJ$9,conditions!$9:$9,"&gt;="&amp;HJ$9)-EOMONTH($U$9,11)),0))</f>
        <v>340.62939991079975</v>
      </c>
      <c r="HK47" s="37">
        <f>IF(HK$9="",0,SUMIFS(38:38,$9:$9,"&gt;="&amp;HK$9,$9:$9,"&lt;="&amp;HK$9-1+SUMIFS(conditions!58:58,conditions!$8:$8,"&lt;="&amp;HK$9,conditions!$9:$9,"&gt;="&amp;HK$9))+IF(HK$9-1+SUMIFS(conditions!58:58,conditions!$8:$8,"&lt;="&amp;HK$9,conditions!$9:$9,"&gt;="&amp;HK$9)&gt;EOMONTH($U$9,11),(1+conditions!$U$34)*SUMIFS(38:38,$9:$9,"&gt;="&amp;$U$9,$9:$9,"&lt;="&amp;$U$9+HK$9-1+SUMIFS(conditions!58:58,conditions!$8:$8,"&lt;="&amp;HK$9,conditions!$9:$9,"&gt;="&amp;HK$9)-EOMONTH($U$9,11)),0))</f>
        <v>341.92833104429974</v>
      </c>
      <c r="HL47" s="37">
        <f>IF(HL$9="",0,SUMIFS(38:38,$9:$9,"&gt;="&amp;HL$9,$9:$9,"&lt;="&amp;HL$9-1+SUMIFS(conditions!58:58,conditions!$8:$8,"&lt;="&amp;HL$9,conditions!$9:$9,"&gt;="&amp;HL$9))+IF(HL$9-1+SUMIFS(conditions!58:58,conditions!$8:$8,"&lt;="&amp;HL$9,conditions!$9:$9,"&gt;="&amp;HL$9)&gt;EOMONTH($U$9,11),(1+conditions!$U$34)*SUMIFS(38:38,$9:$9,"&gt;="&amp;$U$9,$9:$9,"&lt;="&amp;$U$9+HL$9-1+SUMIFS(conditions!58:58,conditions!$8:$8,"&lt;="&amp;HL$9,conditions!$9:$9,"&gt;="&amp;HL$9)-EOMONTH($U$9,11)),0))</f>
        <v>343.22726217779973</v>
      </c>
      <c r="HM47" s="37">
        <f>IF(HM$9="",0,SUMIFS(38:38,$9:$9,"&gt;="&amp;HM$9,$9:$9,"&lt;="&amp;HM$9-1+SUMIFS(conditions!58:58,conditions!$8:$8,"&lt;="&amp;HM$9,conditions!$9:$9,"&gt;="&amp;HM$9))+IF(HM$9-1+SUMIFS(conditions!58:58,conditions!$8:$8,"&lt;="&amp;HM$9,conditions!$9:$9,"&gt;="&amp;HM$9)&gt;EOMONTH($U$9,11),(1+conditions!$U$34)*SUMIFS(38:38,$9:$9,"&gt;="&amp;$U$9,$9:$9,"&lt;="&amp;$U$9+HM$9-1+SUMIFS(conditions!58:58,conditions!$8:$8,"&lt;="&amp;HM$9,conditions!$9:$9,"&gt;="&amp;HM$9)-EOMONTH($U$9,11)),0))</f>
        <v>344.52619331129972</v>
      </c>
      <c r="HN47" s="37">
        <f>IF(HN$9="",0,SUMIFS(38:38,$9:$9,"&gt;="&amp;HN$9,$9:$9,"&lt;="&amp;HN$9-1+SUMIFS(conditions!58:58,conditions!$8:$8,"&lt;="&amp;HN$9,conditions!$9:$9,"&gt;="&amp;HN$9))+IF(HN$9-1+SUMIFS(conditions!58:58,conditions!$8:$8,"&lt;="&amp;HN$9,conditions!$9:$9,"&gt;="&amp;HN$9)&gt;EOMONTH($U$9,11),(1+conditions!$U$34)*SUMIFS(38:38,$9:$9,"&gt;="&amp;$U$9,$9:$9,"&lt;="&amp;$U$9+HN$9-1+SUMIFS(conditions!58:58,conditions!$8:$8,"&lt;="&amp;HN$9,conditions!$9:$9,"&gt;="&amp;HN$9)-EOMONTH($U$9,11)),0))</f>
        <v>345.82512444479971</v>
      </c>
      <c r="HO47" s="37">
        <f>IF(HO$9="",0,SUMIFS(38:38,$9:$9,"&gt;="&amp;HO$9,$9:$9,"&lt;="&amp;HO$9-1+SUMIFS(conditions!58:58,conditions!$8:$8,"&lt;="&amp;HO$9,conditions!$9:$9,"&gt;="&amp;HO$9))+IF(HO$9-1+SUMIFS(conditions!58:58,conditions!$8:$8,"&lt;="&amp;HO$9,conditions!$9:$9,"&gt;="&amp;HO$9)&gt;EOMONTH($U$9,11),(1+conditions!$U$34)*SUMIFS(38:38,$9:$9,"&gt;="&amp;$U$9,$9:$9,"&lt;="&amp;$U$9+HO$9-1+SUMIFS(conditions!58:58,conditions!$8:$8,"&lt;="&amp;HO$9,conditions!$9:$9,"&gt;="&amp;HO$9)-EOMONTH($U$9,11)),0))</f>
        <v>352.5159420782997</v>
      </c>
      <c r="HP47" s="37">
        <f>IF(HP$9="",0,SUMIFS(38:38,$9:$9,"&gt;="&amp;HP$9,$9:$9,"&lt;="&amp;HP$9-1+SUMIFS(conditions!58:58,conditions!$8:$8,"&lt;="&amp;HP$9,conditions!$9:$9,"&gt;="&amp;HP$9))+IF(HP$9-1+SUMIFS(conditions!58:58,conditions!$8:$8,"&lt;="&amp;HP$9,conditions!$9:$9,"&gt;="&amp;HP$9)&gt;EOMONTH($U$9,11),(1+conditions!$U$34)*SUMIFS(38:38,$9:$9,"&gt;="&amp;$U$9,$9:$9,"&lt;="&amp;$U$9+HP$9-1+SUMIFS(conditions!58:58,conditions!$8:$8,"&lt;="&amp;HP$9,conditions!$9:$9,"&gt;="&amp;HP$9)-EOMONTH($U$9,11)),0))</f>
        <v>352.5159420782997</v>
      </c>
      <c r="HQ47" s="37">
        <f>IF(HQ$9="",0,SUMIFS(38:38,$9:$9,"&gt;="&amp;HQ$9,$9:$9,"&lt;="&amp;HQ$9-1+SUMIFS(conditions!58:58,conditions!$8:$8,"&lt;="&amp;HQ$9,conditions!$9:$9,"&gt;="&amp;HQ$9))+IF(HQ$9-1+SUMIFS(conditions!58:58,conditions!$8:$8,"&lt;="&amp;HQ$9,conditions!$9:$9,"&gt;="&amp;HQ$9)&gt;EOMONTH($U$9,11),(1+conditions!$U$34)*SUMIFS(38:38,$9:$9,"&gt;="&amp;$U$9,$9:$9,"&lt;="&amp;$U$9+HQ$9-1+SUMIFS(conditions!58:58,conditions!$8:$8,"&lt;="&amp;HQ$9,conditions!$9:$9,"&gt;="&amp;HQ$9)-EOMONTH($U$9,11)),0))</f>
        <v>347.1240555782997</v>
      </c>
      <c r="HR47" s="37">
        <f>IF(HR$9="",0,SUMIFS(38:38,$9:$9,"&gt;="&amp;HR$9,$9:$9,"&lt;="&amp;HR$9-1+SUMIFS(conditions!58:58,conditions!$8:$8,"&lt;="&amp;HR$9,conditions!$9:$9,"&gt;="&amp;HR$9))+IF(HR$9-1+SUMIFS(conditions!58:58,conditions!$8:$8,"&lt;="&amp;HR$9,conditions!$9:$9,"&gt;="&amp;HR$9)&gt;EOMONTH($U$9,11),(1+conditions!$U$34)*SUMIFS(38:38,$9:$9,"&gt;="&amp;$U$9,$9:$9,"&lt;="&amp;$U$9+HR$9-1+SUMIFS(conditions!58:58,conditions!$8:$8,"&lt;="&amp;HR$9,conditions!$9:$9,"&gt;="&amp;HR$9)-EOMONTH($U$9,11)),0))</f>
        <v>348.42298671179969</v>
      </c>
      <c r="HS47" s="37">
        <f>IF(HS$9="",0,SUMIFS(38:38,$9:$9,"&gt;="&amp;HS$9,$9:$9,"&lt;="&amp;HS$9-1+SUMIFS(conditions!58:58,conditions!$8:$8,"&lt;="&amp;HS$9,conditions!$9:$9,"&gt;="&amp;HS$9))+IF(HS$9-1+SUMIFS(conditions!58:58,conditions!$8:$8,"&lt;="&amp;HS$9,conditions!$9:$9,"&gt;="&amp;HS$9)&gt;EOMONTH($U$9,11),(1+conditions!$U$34)*SUMIFS(38:38,$9:$9,"&gt;="&amp;$U$9,$9:$9,"&lt;="&amp;$U$9+HS$9-1+SUMIFS(conditions!58:58,conditions!$8:$8,"&lt;="&amp;HS$9,conditions!$9:$9,"&gt;="&amp;HS$9)-EOMONTH($U$9,11)),0))</f>
        <v>349.72191784529969</v>
      </c>
      <c r="HT47" s="37">
        <f>IF(HT$9="",0,SUMIFS(38:38,$9:$9,"&gt;="&amp;HT$9,$9:$9,"&lt;="&amp;HT$9-1+SUMIFS(conditions!58:58,conditions!$8:$8,"&lt;="&amp;HT$9,conditions!$9:$9,"&gt;="&amp;HT$9))+IF(HT$9-1+SUMIFS(conditions!58:58,conditions!$8:$8,"&lt;="&amp;HT$9,conditions!$9:$9,"&gt;="&amp;HT$9)&gt;EOMONTH($U$9,11),(1+conditions!$U$34)*SUMIFS(38:38,$9:$9,"&gt;="&amp;$U$9,$9:$9,"&lt;="&amp;$U$9+HT$9-1+SUMIFS(conditions!58:58,conditions!$8:$8,"&lt;="&amp;HT$9,conditions!$9:$9,"&gt;="&amp;HT$9)-EOMONTH($U$9,11)),0))</f>
        <v>351.02084897879973</v>
      </c>
      <c r="HU47" s="37">
        <f>IF(HU$9="",0,SUMIFS(38:38,$9:$9,"&gt;="&amp;HU$9,$9:$9,"&lt;="&amp;HU$9-1+SUMIFS(conditions!58:58,conditions!$8:$8,"&lt;="&amp;HU$9,conditions!$9:$9,"&gt;="&amp;HU$9))+IF(HU$9-1+SUMIFS(conditions!58:58,conditions!$8:$8,"&lt;="&amp;HU$9,conditions!$9:$9,"&gt;="&amp;HU$9)&gt;EOMONTH($U$9,11),(1+conditions!$U$34)*SUMIFS(38:38,$9:$9,"&gt;="&amp;$U$9,$9:$9,"&lt;="&amp;$U$9+HU$9-1+SUMIFS(conditions!58:58,conditions!$8:$8,"&lt;="&amp;HU$9,conditions!$9:$9,"&gt;="&amp;HU$9)-EOMONTH($U$9,11)),0))</f>
        <v>352.31978011229972</v>
      </c>
      <c r="HV47" s="37">
        <f>IF(HV$9="",0,SUMIFS(38:38,$9:$9,"&gt;="&amp;HV$9,$9:$9,"&lt;="&amp;HV$9-1+SUMIFS(conditions!58:58,conditions!$8:$8,"&lt;="&amp;HV$9,conditions!$9:$9,"&gt;="&amp;HV$9))+IF(HV$9-1+SUMIFS(conditions!58:58,conditions!$8:$8,"&lt;="&amp;HV$9,conditions!$9:$9,"&gt;="&amp;HV$9)&gt;EOMONTH($U$9,11),(1+conditions!$U$34)*SUMIFS(38:38,$9:$9,"&gt;="&amp;$U$9,$9:$9,"&lt;="&amp;$U$9+HV$9-1+SUMIFS(conditions!58:58,conditions!$8:$8,"&lt;="&amp;HV$9,conditions!$9:$9,"&gt;="&amp;HV$9)-EOMONTH($U$9,11)),0))</f>
        <v>359.01059774579971</v>
      </c>
      <c r="HW47" s="37">
        <f>IF(HW$9="",0,SUMIFS(38:38,$9:$9,"&gt;="&amp;HW$9,$9:$9,"&lt;="&amp;HW$9-1+SUMIFS(conditions!58:58,conditions!$8:$8,"&lt;="&amp;HW$9,conditions!$9:$9,"&gt;="&amp;HW$9))+IF(HW$9-1+SUMIFS(conditions!58:58,conditions!$8:$8,"&lt;="&amp;HW$9,conditions!$9:$9,"&gt;="&amp;HW$9)&gt;EOMONTH($U$9,11),(1+conditions!$U$34)*SUMIFS(38:38,$9:$9,"&gt;="&amp;$U$9,$9:$9,"&lt;="&amp;$U$9+HW$9-1+SUMIFS(conditions!58:58,conditions!$8:$8,"&lt;="&amp;HW$9,conditions!$9:$9,"&gt;="&amp;HW$9)-EOMONTH($U$9,11)),0))</f>
        <v>359.01059774579971</v>
      </c>
      <c r="HX47" s="37">
        <f>IF(HX$9="",0,SUMIFS(38:38,$9:$9,"&gt;="&amp;HX$9,$9:$9,"&lt;="&amp;HX$9-1+SUMIFS(conditions!58:58,conditions!$8:$8,"&lt;="&amp;HX$9,conditions!$9:$9,"&gt;="&amp;HX$9))+IF(HX$9-1+SUMIFS(conditions!58:58,conditions!$8:$8,"&lt;="&amp;HX$9,conditions!$9:$9,"&gt;="&amp;HX$9)&gt;EOMONTH($U$9,11),(1+conditions!$U$34)*SUMIFS(38:38,$9:$9,"&gt;="&amp;$U$9,$9:$9,"&lt;="&amp;$U$9+HX$9-1+SUMIFS(conditions!58:58,conditions!$8:$8,"&lt;="&amp;HX$9,conditions!$9:$9,"&gt;="&amp;HX$9)-EOMONTH($U$9,11)),0))</f>
        <v>353.61871124579977</v>
      </c>
      <c r="HY47" s="37">
        <f>IF(HY$9="",0,SUMIFS(38:38,$9:$9,"&gt;="&amp;HY$9,$9:$9,"&lt;="&amp;HY$9-1+SUMIFS(conditions!58:58,conditions!$8:$8,"&lt;="&amp;HY$9,conditions!$9:$9,"&gt;="&amp;HY$9))+IF(HY$9-1+SUMIFS(conditions!58:58,conditions!$8:$8,"&lt;="&amp;HY$9,conditions!$9:$9,"&gt;="&amp;HY$9)&gt;EOMONTH($U$9,11),(1+conditions!$U$34)*SUMIFS(38:38,$9:$9,"&gt;="&amp;$U$9,$9:$9,"&lt;="&amp;$U$9+HY$9-1+SUMIFS(conditions!58:58,conditions!$8:$8,"&lt;="&amp;HY$9,conditions!$9:$9,"&gt;="&amp;HY$9)-EOMONTH($U$9,11)),0))</f>
        <v>354.91764237929976</v>
      </c>
      <c r="HZ47" s="37">
        <f>IF(HZ$9="",0,SUMIFS(38:38,$9:$9,"&gt;="&amp;HZ$9,$9:$9,"&lt;="&amp;HZ$9-1+SUMIFS(conditions!58:58,conditions!$8:$8,"&lt;="&amp;HZ$9,conditions!$9:$9,"&gt;="&amp;HZ$9))+IF(HZ$9-1+SUMIFS(conditions!58:58,conditions!$8:$8,"&lt;="&amp;HZ$9,conditions!$9:$9,"&gt;="&amp;HZ$9)&gt;EOMONTH($U$9,11),(1+conditions!$U$34)*SUMIFS(38:38,$9:$9,"&gt;="&amp;$U$9,$9:$9,"&lt;="&amp;$U$9+HZ$9-1+SUMIFS(conditions!58:58,conditions!$8:$8,"&lt;="&amp;HZ$9,conditions!$9:$9,"&gt;="&amp;HZ$9)-EOMONTH($U$9,11)),0))</f>
        <v>356.21657351279987</v>
      </c>
      <c r="IA47" s="37">
        <f>IF(IA$9="",0,SUMIFS(38:38,$9:$9,"&gt;="&amp;IA$9,$9:$9,"&lt;="&amp;IA$9-1+SUMIFS(conditions!58:58,conditions!$8:$8,"&lt;="&amp;IA$9,conditions!$9:$9,"&gt;="&amp;IA$9))+IF(IA$9-1+SUMIFS(conditions!58:58,conditions!$8:$8,"&lt;="&amp;IA$9,conditions!$9:$9,"&gt;="&amp;IA$9)&gt;EOMONTH($U$9,11),(1+conditions!$U$34)*SUMIFS(38:38,$9:$9,"&gt;="&amp;$U$9,$9:$9,"&lt;="&amp;$U$9+IA$9-1+SUMIFS(conditions!58:58,conditions!$8:$8,"&lt;="&amp;IA$9,conditions!$9:$9,"&gt;="&amp;IA$9)-EOMONTH($U$9,11)),0))</f>
        <v>357.51550464629986</v>
      </c>
      <c r="IB47" s="37">
        <f>IF(IB$9="",0,SUMIFS(38:38,$9:$9,"&gt;="&amp;IB$9,$9:$9,"&lt;="&amp;IB$9-1+SUMIFS(conditions!58:58,conditions!$8:$8,"&lt;="&amp;IB$9,conditions!$9:$9,"&gt;="&amp;IB$9))+IF(IB$9-1+SUMIFS(conditions!58:58,conditions!$8:$8,"&lt;="&amp;IB$9,conditions!$9:$9,"&gt;="&amp;IB$9)&gt;EOMONTH($U$9,11),(1+conditions!$U$34)*SUMIFS(38:38,$9:$9,"&gt;="&amp;$U$9,$9:$9,"&lt;="&amp;$U$9+IB$9-1+SUMIFS(conditions!58:58,conditions!$8:$8,"&lt;="&amp;IB$9,conditions!$9:$9,"&gt;="&amp;IB$9)-EOMONTH($U$9,11)),0))</f>
        <v>358.81443577979985</v>
      </c>
      <c r="IC47" s="37">
        <f>IF(IC$9="",0,SUMIFS(38:38,$9:$9,"&gt;="&amp;IC$9,$9:$9,"&lt;="&amp;IC$9-1+SUMIFS(conditions!58:58,conditions!$8:$8,"&lt;="&amp;IC$9,conditions!$9:$9,"&gt;="&amp;IC$9))+IF(IC$9-1+SUMIFS(conditions!58:58,conditions!$8:$8,"&lt;="&amp;IC$9,conditions!$9:$9,"&gt;="&amp;IC$9)&gt;EOMONTH($U$9,11),(1+conditions!$U$34)*SUMIFS(38:38,$9:$9,"&gt;="&amp;$U$9,$9:$9,"&lt;="&amp;$U$9+IC$9-1+SUMIFS(conditions!58:58,conditions!$8:$8,"&lt;="&amp;IC$9,conditions!$9:$9,"&gt;="&amp;IC$9)-EOMONTH($U$9,11)),0))</f>
        <v>367.51249870334988</v>
      </c>
      <c r="ID47" s="37">
        <f>IF(ID$9="",0,SUMIFS(38:38,$9:$9,"&gt;="&amp;ID$9,$9:$9,"&lt;="&amp;ID$9-1+SUMIFS(conditions!58:58,conditions!$8:$8,"&lt;="&amp;ID$9,conditions!$9:$9,"&gt;="&amp;ID$9))+IF(ID$9-1+SUMIFS(conditions!58:58,conditions!$8:$8,"&lt;="&amp;ID$9,conditions!$9:$9,"&gt;="&amp;ID$9)&gt;EOMONTH($U$9,11),(1+conditions!$U$34)*SUMIFS(38:38,$9:$9,"&gt;="&amp;$U$9,$9:$9,"&lt;="&amp;$U$9+ID$9-1+SUMIFS(conditions!58:58,conditions!$8:$8,"&lt;="&amp;ID$9,conditions!$9:$9,"&gt;="&amp;ID$9)-EOMONTH($U$9,11)),0))</f>
        <v>367.51249870334988</v>
      </c>
      <c r="IE47" s="37">
        <f>IF(IE$9="",0,SUMIFS(38:38,$9:$9,"&gt;="&amp;IE$9,$9:$9,"&lt;="&amp;IE$9-1+SUMIFS(conditions!58:58,conditions!$8:$8,"&lt;="&amp;IE$9,conditions!$9:$9,"&gt;="&amp;IE$9))+IF(IE$9-1+SUMIFS(conditions!58:58,conditions!$8:$8,"&lt;="&amp;IE$9,conditions!$9:$9,"&gt;="&amp;IE$9)&gt;EOMONTH($U$9,11),(1+conditions!$U$34)*SUMIFS(38:38,$9:$9,"&gt;="&amp;$U$9,$9:$9,"&lt;="&amp;$U$9+IE$9-1+SUMIFS(conditions!58:58,conditions!$8:$8,"&lt;="&amp;IE$9,conditions!$9:$9,"&gt;="&amp;IE$9)-EOMONTH($U$9,11)),0))</f>
        <v>362.55196312334994</v>
      </c>
      <c r="IF47" s="37">
        <f>IF(IF$9="",0,SUMIFS(38:38,$9:$9,"&gt;="&amp;IF$9,$9:$9,"&lt;="&amp;IF$9-1+SUMIFS(conditions!58:58,conditions!$8:$8,"&lt;="&amp;IF$9,conditions!$9:$9,"&gt;="&amp;IF$9))+IF(IF$9-1+SUMIFS(conditions!58:58,conditions!$8:$8,"&lt;="&amp;IF$9,conditions!$9:$9,"&gt;="&amp;IF$9)&gt;EOMONTH($U$9,11),(1+conditions!$U$34)*SUMIFS(38:38,$9:$9,"&gt;="&amp;$U$9,$9:$9,"&lt;="&amp;$U$9+IF$9-1+SUMIFS(conditions!58:58,conditions!$8:$8,"&lt;="&amp;IF$9,conditions!$9:$9,"&gt;="&amp;IF$9)-EOMONTH($U$9,11)),0))</f>
        <v>366.28949046690002</v>
      </c>
      <c r="IG47" s="37">
        <f>IF(IG$9="",0,SUMIFS(38:38,$9:$9,"&gt;="&amp;IG$9,$9:$9,"&lt;="&amp;IG$9-1+SUMIFS(conditions!58:58,conditions!$8:$8,"&lt;="&amp;IG$9,conditions!$9:$9,"&gt;="&amp;IG$9))+IF(IG$9-1+SUMIFS(conditions!58:58,conditions!$8:$8,"&lt;="&amp;IG$9,conditions!$9:$9,"&gt;="&amp;IG$9)&gt;EOMONTH($U$9,11),(1+conditions!$U$34)*SUMIFS(38:38,$9:$9,"&gt;="&amp;$U$9,$9:$9,"&lt;="&amp;$U$9+IG$9-1+SUMIFS(conditions!58:58,conditions!$8:$8,"&lt;="&amp;IG$9,conditions!$9:$9,"&gt;="&amp;IG$9)-EOMONTH($U$9,11)),0))</f>
        <v>370.02701781045005</v>
      </c>
      <c r="IH47" s="37">
        <f>IF(IH$9="",0,SUMIFS(38:38,$9:$9,"&gt;="&amp;IH$9,$9:$9,"&lt;="&amp;IH$9-1+SUMIFS(conditions!58:58,conditions!$8:$8,"&lt;="&amp;IH$9,conditions!$9:$9,"&gt;="&amp;IH$9))+IF(IH$9-1+SUMIFS(conditions!58:58,conditions!$8:$8,"&lt;="&amp;IH$9,conditions!$9:$9,"&gt;="&amp;IH$9)&gt;EOMONTH($U$9,11),(1+conditions!$U$34)*SUMIFS(38:38,$9:$9,"&gt;="&amp;$U$9,$9:$9,"&lt;="&amp;$U$9+IH$9-1+SUMIFS(conditions!58:58,conditions!$8:$8,"&lt;="&amp;IH$9,conditions!$9:$9,"&gt;="&amp;IH$9)-EOMONTH($U$9,11)),0))</f>
        <v>373.76454515400013</v>
      </c>
      <c r="II47" s="37">
        <f>IF(II$9="",0,SUMIFS(38:38,$9:$9,"&gt;="&amp;II$9,$9:$9,"&lt;="&amp;II$9-1+SUMIFS(conditions!58:58,conditions!$8:$8,"&lt;="&amp;II$9,conditions!$9:$9,"&gt;="&amp;II$9))+IF(II$9-1+SUMIFS(conditions!58:58,conditions!$8:$8,"&lt;="&amp;II$9,conditions!$9:$9,"&gt;="&amp;II$9)&gt;EOMONTH($U$9,11),(1+conditions!$U$34)*SUMIFS(38:38,$9:$9,"&gt;="&amp;$U$9,$9:$9,"&lt;="&amp;$U$9+II$9-1+SUMIFS(conditions!58:58,conditions!$8:$8,"&lt;="&amp;II$9,conditions!$9:$9,"&gt;="&amp;II$9)-EOMONTH($U$9,11)),0))</f>
        <v>377.50207249755016</v>
      </c>
      <c r="IJ47" s="37">
        <f>IF(IJ$9="",0,SUMIFS(38:38,$9:$9,"&gt;="&amp;IJ$9,$9:$9,"&lt;="&amp;IJ$9-1+SUMIFS(conditions!58:58,conditions!$8:$8,"&lt;="&amp;IJ$9,conditions!$9:$9,"&gt;="&amp;IJ$9))+IF(IJ$9-1+SUMIFS(conditions!58:58,conditions!$8:$8,"&lt;="&amp;IJ$9,conditions!$9:$9,"&gt;="&amp;IJ$9)&gt;EOMONTH($U$9,11),(1+conditions!$U$34)*SUMIFS(38:38,$9:$9,"&gt;="&amp;$U$9,$9:$9,"&lt;="&amp;$U$9+IJ$9-1+SUMIFS(conditions!58:58,conditions!$8:$8,"&lt;="&amp;IJ$9,conditions!$9:$9,"&gt;="&amp;IJ$9)-EOMONTH($U$9,11)),0))</f>
        <v>386.20013542110019</v>
      </c>
      <c r="IK47" s="37">
        <f>IF(IK$9="",0,SUMIFS(38:38,$9:$9,"&gt;="&amp;IK$9,$9:$9,"&lt;="&amp;IK$9-1+SUMIFS(conditions!58:58,conditions!$8:$8,"&lt;="&amp;IK$9,conditions!$9:$9,"&gt;="&amp;IK$9))+IF(IK$9-1+SUMIFS(conditions!58:58,conditions!$8:$8,"&lt;="&amp;IK$9,conditions!$9:$9,"&gt;="&amp;IK$9)&gt;EOMONTH($U$9,11),(1+conditions!$U$34)*SUMIFS(38:38,$9:$9,"&gt;="&amp;$U$9,$9:$9,"&lt;="&amp;$U$9+IK$9-1+SUMIFS(conditions!58:58,conditions!$8:$8,"&lt;="&amp;IK$9,conditions!$9:$9,"&gt;="&amp;IK$9)-EOMONTH($U$9,11)),0))</f>
        <v>386.20013542110019</v>
      </c>
      <c r="IL47" s="37">
        <f>IF(IL$9="",0,SUMIFS(38:38,$9:$9,"&gt;="&amp;IL$9,$9:$9,"&lt;="&amp;IL$9-1+SUMIFS(conditions!58:58,conditions!$8:$8,"&lt;="&amp;IL$9,conditions!$9:$9,"&gt;="&amp;IL$9))+IF(IL$9-1+SUMIFS(conditions!58:58,conditions!$8:$8,"&lt;="&amp;IL$9,conditions!$9:$9,"&gt;="&amp;IL$9)&gt;EOMONTH($U$9,11),(1+conditions!$U$34)*SUMIFS(38:38,$9:$9,"&gt;="&amp;$U$9,$9:$9,"&lt;="&amp;$U$9+IL$9-1+SUMIFS(conditions!58:58,conditions!$8:$8,"&lt;="&amp;IL$9,conditions!$9:$9,"&gt;="&amp;IL$9)-EOMONTH($U$9,11)),0))</f>
        <v>381.2395998411003</v>
      </c>
      <c r="IM47" s="37">
        <f>IF(IM$9="",0,SUMIFS(38:38,$9:$9,"&gt;="&amp;IM$9,$9:$9,"&lt;="&amp;IM$9-1+SUMIFS(conditions!58:58,conditions!$8:$8,"&lt;="&amp;IM$9,conditions!$9:$9,"&gt;="&amp;IM$9))+IF(IM$9-1+SUMIFS(conditions!58:58,conditions!$8:$8,"&lt;="&amp;IM$9,conditions!$9:$9,"&gt;="&amp;IM$9)&gt;EOMONTH($U$9,11),(1+conditions!$U$34)*SUMIFS(38:38,$9:$9,"&gt;="&amp;$U$9,$9:$9,"&lt;="&amp;$U$9+IM$9-1+SUMIFS(conditions!58:58,conditions!$8:$8,"&lt;="&amp;IM$9,conditions!$9:$9,"&gt;="&amp;IM$9)-EOMONTH($U$9,11)),0))</f>
        <v>384.97712718465033</v>
      </c>
      <c r="IN47" s="37">
        <f>IF(IN$9="",0,SUMIFS(38:38,$9:$9,"&gt;="&amp;IN$9,$9:$9,"&lt;="&amp;IN$9-1+SUMIFS(conditions!58:58,conditions!$8:$8,"&lt;="&amp;IN$9,conditions!$9:$9,"&gt;="&amp;IN$9))+IF(IN$9-1+SUMIFS(conditions!58:58,conditions!$8:$8,"&lt;="&amp;IN$9,conditions!$9:$9,"&gt;="&amp;IN$9)&gt;EOMONTH($U$9,11),(1+conditions!$U$34)*SUMIFS(38:38,$9:$9,"&gt;="&amp;$U$9,$9:$9,"&lt;="&amp;$U$9+IN$9-1+SUMIFS(conditions!58:58,conditions!$8:$8,"&lt;="&amp;IN$9,conditions!$9:$9,"&gt;="&amp;IN$9)-EOMONTH($U$9,11)),0))</f>
        <v>388.71465452820036</v>
      </c>
      <c r="IO47" s="37">
        <f>IF(IO$9="",0,SUMIFS(38:38,$9:$9,"&gt;="&amp;IO$9,$9:$9,"&lt;="&amp;IO$9-1+SUMIFS(conditions!58:58,conditions!$8:$8,"&lt;="&amp;IO$9,conditions!$9:$9,"&gt;="&amp;IO$9))+IF(IO$9-1+SUMIFS(conditions!58:58,conditions!$8:$8,"&lt;="&amp;IO$9,conditions!$9:$9,"&gt;="&amp;IO$9)&gt;EOMONTH($U$9,11),(1+conditions!$U$34)*SUMIFS(38:38,$9:$9,"&gt;="&amp;$U$9,$9:$9,"&lt;="&amp;$U$9+IO$9-1+SUMIFS(conditions!58:58,conditions!$8:$8,"&lt;="&amp;IO$9,conditions!$9:$9,"&gt;="&amp;IO$9)-EOMONTH($U$9,11)),0))</f>
        <v>392.45218187175044</v>
      </c>
      <c r="IP47" s="37">
        <f>IF(IP$9="",0,SUMIFS(38:38,$9:$9,"&gt;="&amp;IP$9,$9:$9,"&lt;="&amp;IP$9-1+SUMIFS(conditions!58:58,conditions!$8:$8,"&lt;="&amp;IP$9,conditions!$9:$9,"&gt;="&amp;IP$9))+IF(IP$9-1+SUMIFS(conditions!58:58,conditions!$8:$8,"&lt;="&amp;IP$9,conditions!$9:$9,"&gt;="&amp;IP$9)&gt;EOMONTH($U$9,11),(1+conditions!$U$34)*SUMIFS(38:38,$9:$9,"&gt;="&amp;$U$9,$9:$9,"&lt;="&amp;$U$9+IP$9-1+SUMIFS(conditions!58:58,conditions!$8:$8,"&lt;="&amp;IP$9,conditions!$9:$9,"&gt;="&amp;IP$9)-EOMONTH($U$9,11)),0))</f>
        <v>396.18970921530047</v>
      </c>
      <c r="IQ47" s="37">
        <f>IF(IQ$9="",0,SUMIFS(38:38,$9:$9,"&gt;="&amp;IQ$9,$9:$9,"&lt;="&amp;IQ$9-1+SUMIFS(conditions!58:58,conditions!$8:$8,"&lt;="&amp;IQ$9,conditions!$9:$9,"&gt;="&amp;IQ$9))+IF(IQ$9-1+SUMIFS(conditions!58:58,conditions!$8:$8,"&lt;="&amp;IQ$9,conditions!$9:$9,"&gt;="&amp;IQ$9)&gt;EOMONTH($U$9,11),(1+conditions!$U$34)*SUMIFS(38:38,$9:$9,"&gt;="&amp;$U$9,$9:$9,"&lt;="&amp;$U$9+IQ$9-1+SUMIFS(conditions!58:58,conditions!$8:$8,"&lt;="&amp;IQ$9,conditions!$9:$9,"&gt;="&amp;IQ$9)-EOMONTH($U$9,11)),0))</f>
        <v>404.88777213885049</v>
      </c>
      <c r="IR47" s="37">
        <f>IF(IR$9="",0,SUMIFS(38:38,$9:$9,"&gt;="&amp;IR$9,$9:$9,"&lt;="&amp;IR$9-1+SUMIFS(conditions!58:58,conditions!$8:$8,"&lt;="&amp;IR$9,conditions!$9:$9,"&gt;="&amp;IR$9))+IF(IR$9-1+SUMIFS(conditions!58:58,conditions!$8:$8,"&lt;="&amp;IR$9,conditions!$9:$9,"&gt;="&amp;IR$9)&gt;EOMONTH($U$9,11),(1+conditions!$U$34)*SUMIFS(38:38,$9:$9,"&gt;="&amp;$U$9,$9:$9,"&lt;="&amp;$U$9+IR$9-1+SUMIFS(conditions!58:58,conditions!$8:$8,"&lt;="&amp;IR$9,conditions!$9:$9,"&gt;="&amp;IR$9)-EOMONTH($U$9,11)),0))</f>
        <v>404.88777213885049</v>
      </c>
      <c r="IS47" s="37">
        <f>IF(IS$9="",0,SUMIFS(38:38,$9:$9,"&gt;="&amp;IS$9,$9:$9,"&lt;="&amp;IS$9-1+SUMIFS(conditions!58:58,conditions!$8:$8,"&lt;="&amp;IS$9,conditions!$9:$9,"&gt;="&amp;IS$9))+IF(IS$9-1+SUMIFS(conditions!58:58,conditions!$8:$8,"&lt;="&amp;IS$9,conditions!$9:$9,"&gt;="&amp;IS$9)&gt;EOMONTH($U$9,11),(1+conditions!$U$34)*SUMIFS(38:38,$9:$9,"&gt;="&amp;$U$9,$9:$9,"&lt;="&amp;$U$9+IS$9-1+SUMIFS(conditions!58:58,conditions!$8:$8,"&lt;="&amp;IS$9,conditions!$9:$9,"&gt;="&amp;IS$9)-EOMONTH($U$9,11)),0))</f>
        <v>399.9272365588505</v>
      </c>
      <c r="IT47" s="37">
        <f>IF(IT$9="",0,SUMIFS(38:38,$9:$9,"&gt;="&amp;IT$9,$9:$9,"&lt;="&amp;IT$9-1+SUMIFS(conditions!58:58,conditions!$8:$8,"&lt;="&amp;IT$9,conditions!$9:$9,"&gt;="&amp;IT$9))+IF(IT$9-1+SUMIFS(conditions!58:58,conditions!$8:$8,"&lt;="&amp;IT$9,conditions!$9:$9,"&gt;="&amp;IT$9)&gt;EOMONTH($U$9,11),(1+conditions!$U$34)*SUMIFS(38:38,$9:$9,"&gt;="&amp;$U$9,$9:$9,"&lt;="&amp;$U$9+IT$9-1+SUMIFS(conditions!58:58,conditions!$8:$8,"&lt;="&amp;IT$9,conditions!$9:$9,"&gt;="&amp;IT$9)-EOMONTH($U$9,11)),0))</f>
        <v>403.66476390240058</v>
      </c>
      <c r="IU47" s="37">
        <f>IF(IU$9="",0,SUMIFS(38:38,$9:$9,"&gt;="&amp;IU$9,$9:$9,"&lt;="&amp;IU$9-1+SUMIFS(conditions!58:58,conditions!$8:$8,"&lt;="&amp;IU$9,conditions!$9:$9,"&gt;="&amp;IU$9))+IF(IU$9-1+SUMIFS(conditions!58:58,conditions!$8:$8,"&lt;="&amp;IU$9,conditions!$9:$9,"&gt;="&amp;IU$9)&gt;EOMONTH($U$9,11),(1+conditions!$U$34)*SUMIFS(38:38,$9:$9,"&gt;="&amp;$U$9,$9:$9,"&lt;="&amp;$U$9+IU$9-1+SUMIFS(conditions!58:58,conditions!$8:$8,"&lt;="&amp;IU$9,conditions!$9:$9,"&gt;="&amp;IU$9)-EOMONTH($U$9,11)),0))</f>
        <v>407.40229124595066</v>
      </c>
      <c r="IV47" s="37">
        <f>IF(IV$9="",0,SUMIFS(38:38,$9:$9,"&gt;="&amp;IV$9,$9:$9,"&lt;="&amp;IV$9-1+SUMIFS(conditions!58:58,conditions!$8:$8,"&lt;="&amp;IV$9,conditions!$9:$9,"&gt;="&amp;IV$9))+IF(IV$9-1+SUMIFS(conditions!58:58,conditions!$8:$8,"&lt;="&amp;IV$9,conditions!$9:$9,"&gt;="&amp;IV$9)&gt;EOMONTH($U$9,11),(1+conditions!$U$34)*SUMIFS(38:38,$9:$9,"&gt;="&amp;$U$9,$9:$9,"&lt;="&amp;$U$9+IV$9-1+SUMIFS(conditions!58:58,conditions!$8:$8,"&lt;="&amp;IV$9,conditions!$9:$9,"&gt;="&amp;IV$9)-EOMONTH($U$9,11)),0))</f>
        <v>411.13981858950075</v>
      </c>
      <c r="IW47" s="37">
        <f>IF(IW$9="",0,SUMIFS(38:38,$9:$9,"&gt;="&amp;IW$9,$9:$9,"&lt;="&amp;IW$9-1+SUMIFS(conditions!58:58,conditions!$8:$8,"&lt;="&amp;IW$9,conditions!$9:$9,"&gt;="&amp;IW$9))+IF(IW$9-1+SUMIFS(conditions!58:58,conditions!$8:$8,"&lt;="&amp;IW$9,conditions!$9:$9,"&gt;="&amp;IW$9)&gt;EOMONTH($U$9,11),(1+conditions!$U$34)*SUMIFS(38:38,$9:$9,"&gt;="&amp;$U$9,$9:$9,"&lt;="&amp;$U$9+IW$9-1+SUMIFS(conditions!58:58,conditions!$8:$8,"&lt;="&amp;IW$9,conditions!$9:$9,"&gt;="&amp;IW$9)-EOMONTH($U$9,11)),0))</f>
        <v>414.87734593305078</v>
      </c>
      <c r="IX47" s="37">
        <f>IF(IX$9="",0,SUMIFS(38:38,$9:$9,"&gt;="&amp;IX$9,$9:$9,"&lt;="&amp;IX$9-1+SUMIFS(conditions!58:58,conditions!$8:$8,"&lt;="&amp;IX$9,conditions!$9:$9,"&gt;="&amp;IX$9))+IF(IX$9-1+SUMIFS(conditions!58:58,conditions!$8:$8,"&lt;="&amp;IX$9,conditions!$9:$9,"&gt;="&amp;IX$9)&gt;EOMONTH($U$9,11),(1+conditions!$U$34)*SUMIFS(38:38,$9:$9,"&gt;="&amp;$U$9,$9:$9,"&lt;="&amp;$U$9+IX$9-1+SUMIFS(conditions!58:58,conditions!$8:$8,"&lt;="&amp;IX$9,conditions!$9:$9,"&gt;="&amp;IX$9)-EOMONTH($U$9,11)),0))</f>
        <v>423.5754088566008</v>
      </c>
      <c r="IY47" s="37">
        <f>IF(IY$9="",0,SUMIFS(38:38,$9:$9,"&gt;="&amp;IY$9,$9:$9,"&lt;="&amp;IY$9-1+SUMIFS(conditions!58:58,conditions!$8:$8,"&lt;="&amp;IY$9,conditions!$9:$9,"&gt;="&amp;IY$9))+IF(IY$9-1+SUMIFS(conditions!58:58,conditions!$8:$8,"&lt;="&amp;IY$9,conditions!$9:$9,"&gt;="&amp;IY$9)&gt;EOMONTH($U$9,11),(1+conditions!$U$34)*SUMIFS(38:38,$9:$9,"&gt;="&amp;$U$9,$9:$9,"&lt;="&amp;$U$9+IY$9-1+SUMIFS(conditions!58:58,conditions!$8:$8,"&lt;="&amp;IY$9,conditions!$9:$9,"&gt;="&amp;IY$9)-EOMONTH($U$9,11)),0))</f>
        <v>423.5754088566008</v>
      </c>
      <c r="IZ47" s="37">
        <f>IF(IZ$9="",0,SUMIFS(38:38,$9:$9,"&gt;="&amp;IZ$9,$9:$9,"&lt;="&amp;IZ$9-1+SUMIFS(conditions!58:58,conditions!$8:$8,"&lt;="&amp;IZ$9,conditions!$9:$9,"&gt;="&amp;IZ$9))+IF(IZ$9-1+SUMIFS(conditions!58:58,conditions!$8:$8,"&lt;="&amp;IZ$9,conditions!$9:$9,"&gt;="&amp;IZ$9)&gt;EOMONTH($U$9,11),(1+conditions!$U$34)*SUMIFS(38:38,$9:$9,"&gt;="&amp;$U$9,$9:$9,"&lt;="&amp;$U$9+IZ$9-1+SUMIFS(conditions!58:58,conditions!$8:$8,"&lt;="&amp;IZ$9,conditions!$9:$9,"&gt;="&amp;IZ$9)-EOMONTH($U$9,11)),0))</f>
        <v>418.6148732766008</v>
      </c>
      <c r="JA47" s="37">
        <f>IF(JA$9="",0,SUMIFS(38:38,$9:$9,"&gt;="&amp;JA$9,$9:$9,"&lt;="&amp;JA$9-1+SUMIFS(conditions!58:58,conditions!$8:$8,"&lt;="&amp;JA$9,conditions!$9:$9,"&gt;="&amp;JA$9))+IF(JA$9-1+SUMIFS(conditions!58:58,conditions!$8:$8,"&lt;="&amp;JA$9,conditions!$9:$9,"&gt;="&amp;JA$9)&gt;EOMONTH($U$9,11),(1+conditions!$U$34)*SUMIFS(38:38,$9:$9,"&gt;="&amp;$U$9,$9:$9,"&lt;="&amp;$U$9+JA$9-1+SUMIFS(conditions!58:58,conditions!$8:$8,"&lt;="&amp;JA$9,conditions!$9:$9,"&gt;="&amp;JA$9)-EOMONTH($U$9,11)),0))</f>
        <v>422.35240062015083</v>
      </c>
      <c r="JB47" s="37">
        <f>IF(JB$9="",0,SUMIFS(38:38,$9:$9,"&gt;="&amp;JB$9,$9:$9,"&lt;="&amp;JB$9-1+SUMIFS(conditions!58:58,conditions!$8:$8,"&lt;="&amp;JB$9,conditions!$9:$9,"&gt;="&amp;JB$9))+IF(JB$9-1+SUMIFS(conditions!58:58,conditions!$8:$8,"&lt;="&amp;JB$9,conditions!$9:$9,"&gt;="&amp;JB$9)&gt;EOMONTH($U$9,11),(1+conditions!$U$34)*SUMIFS(38:38,$9:$9,"&gt;="&amp;$U$9,$9:$9,"&lt;="&amp;$U$9+JB$9-1+SUMIFS(conditions!58:58,conditions!$8:$8,"&lt;="&amp;JB$9,conditions!$9:$9,"&gt;="&amp;JB$9)-EOMONTH($U$9,11)),0))</f>
        <v>426.08992796370086</v>
      </c>
      <c r="JC47" s="37">
        <f>IF(JC$9="",0,SUMIFS(38:38,$9:$9,"&gt;="&amp;JC$9,$9:$9,"&lt;="&amp;JC$9-1+SUMIFS(conditions!58:58,conditions!$8:$8,"&lt;="&amp;JC$9,conditions!$9:$9,"&gt;="&amp;JC$9))+IF(JC$9-1+SUMIFS(conditions!58:58,conditions!$8:$8,"&lt;="&amp;JC$9,conditions!$9:$9,"&gt;="&amp;JC$9)&gt;EOMONTH($U$9,11),(1+conditions!$U$34)*SUMIFS(38:38,$9:$9,"&gt;="&amp;$U$9,$9:$9,"&lt;="&amp;$U$9+JC$9-1+SUMIFS(conditions!58:58,conditions!$8:$8,"&lt;="&amp;JC$9,conditions!$9:$9,"&gt;="&amp;JC$9)-EOMONTH($U$9,11)),0))</f>
        <v>429.82745530725089</v>
      </c>
      <c r="JD47" s="37">
        <f>IF(JD$9="",0,SUMIFS(38:38,$9:$9,"&gt;="&amp;JD$9,$9:$9,"&lt;="&amp;JD$9-1+SUMIFS(conditions!58:58,conditions!$8:$8,"&lt;="&amp;JD$9,conditions!$9:$9,"&gt;="&amp;JD$9))+IF(JD$9-1+SUMIFS(conditions!58:58,conditions!$8:$8,"&lt;="&amp;JD$9,conditions!$9:$9,"&gt;="&amp;JD$9)&gt;EOMONTH($U$9,11),(1+conditions!$U$34)*SUMIFS(38:38,$9:$9,"&gt;="&amp;$U$9,$9:$9,"&lt;="&amp;$U$9+JD$9-1+SUMIFS(conditions!58:58,conditions!$8:$8,"&lt;="&amp;JD$9,conditions!$9:$9,"&gt;="&amp;JD$9)-EOMONTH($U$9,11)),0))</f>
        <v>433.56498265080097</v>
      </c>
      <c r="JE47" s="37">
        <f>IF(JE$9="",0,SUMIFS(38:38,$9:$9,"&gt;="&amp;JE$9,$9:$9,"&lt;="&amp;JE$9-1+SUMIFS(conditions!58:58,conditions!$8:$8,"&lt;="&amp;JE$9,conditions!$9:$9,"&gt;="&amp;JE$9))+IF(JE$9-1+SUMIFS(conditions!58:58,conditions!$8:$8,"&lt;="&amp;JE$9,conditions!$9:$9,"&gt;="&amp;JE$9)&gt;EOMONTH($U$9,11),(1+conditions!$U$34)*SUMIFS(38:38,$9:$9,"&gt;="&amp;$U$9,$9:$9,"&lt;="&amp;$U$9+JE$9-1+SUMIFS(conditions!58:58,conditions!$8:$8,"&lt;="&amp;JE$9,conditions!$9:$9,"&gt;="&amp;JE$9)-EOMONTH($U$9,11)),0))</f>
        <v>442.263045574351</v>
      </c>
      <c r="JF47" s="37">
        <f>IF(JF$9="",0,SUMIFS(38:38,$9:$9,"&gt;="&amp;JF$9,$9:$9,"&lt;="&amp;JF$9-1+SUMIFS(conditions!58:58,conditions!$8:$8,"&lt;="&amp;JF$9,conditions!$9:$9,"&gt;="&amp;JF$9))+IF(JF$9-1+SUMIFS(conditions!58:58,conditions!$8:$8,"&lt;="&amp;JF$9,conditions!$9:$9,"&gt;="&amp;JF$9)&gt;EOMONTH($U$9,11),(1+conditions!$U$34)*SUMIFS(38:38,$9:$9,"&gt;="&amp;$U$9,$9:$9,"&lt;="&amp;$U$9+JF$9-1+SUMIFS(conditions!58:58,conditions!$8:$8,"&lt;="&amp;JF$9,conditions!$9:$9,"&gt;="&amp;JF$9)-EOMONTH($U$9,11)),0))</f>
        <v>442.263045574351</v>
      </c>
      <c r="JG47" s="37">
        <f>IF(JG$9="",0,SUMIFS(38:38,$9:$9,"&gt;="&amp;JG$9,$9:$9,"&lt;="&amp;JG$9-1+SUMIFS(conditions!58:58,conditions!$8:$8,"&lt;="&amp;JG$9,conditions!$9:$9,"&gt;="&amp;JG$9))+IF(JG$9-1+SUMIFS(conditions!58:58,conditions!$8:$8,"&lt;="&amp;JG$9,conditions!$9:$9,"&gt;="&amp;JG$9)&gt;EOMONTH($U$9,11),(1+conditions!$U$34)*SUMIFS(38:38,$9:$9,"&gt;="&amp;$U$9,$9:$9,"&lt;="&amp;$U$9+JG$9-1+SUMIFS(conditions!58:58,conditions!$8:$8,"&lt;="&amp;JG$9,conditions!$9:$9,"&gt;="&amp;JG$9)-EOMONTH($U$9,11)),0))</f>
        <v>437.15369392695095</v>
      </c>
      <c r="JH47" s="37">
        <f>IF(JH$9="",0,SUMIFS(38:38,$9:$9,"&gt;="&amp;JH$9,$9:$9,"&lt;="&amp;JH$9-1+SUMIFS(conditions!58:58,conditions!$8:$8,"&lt;="&amp;JH$9,conditions!$9:$9,"&gt;="&amp;JH$9))+IF(JH$9-1+SUMIFS(conditions!58:58,conditions!$8:$8,"&lt;="&amp;JH$9,conditions!$9:$9,"&gt;="&amp;JH$9)&gt;EOMONTH($U$9,11),(1+conditions!$U$34)*SUMIFS(38:38,$9:$9,"&gt;="&amp;$U$9,$9:$9,"&lt;="&amp;$U$9+JH$9-1+SUMIFS(conditions!58:58,conditions!$8:$8,"&lt;="&amp;JH$9,conditions!$9:$9,"&gt;="&amp;JH$9)-EOMONTH($U$9,11)),0))</f>
        <v>442.48201778781095</v>
      </c>
      <c r="JI47" s="37">
        <f>IF(JI$9="",0,SUMIFS(38:38,$9:$9,"&gt;="&amp;JI$9,$9:$9,"&lt;="&amp;JI$9-1+SUMIFS(conditions!58:58,conditions!$8:$8,"&lt;="&amp;JI$9,conditions!$9:$9,"&gt;="&amp;JI$9))+IF(JI$9-1+SUMIFS(conditions!58:58,conditions!$8:$8,"&lt;="&amp;JI$9,conditions!$9:$9,"&gt;="&amp;JI$9)&gt;EOMONTH($U$9,11),(1+conditions!$U$34)*SUMIFS(38:38,$9:$9,"&gt;="&amp;$U$9,$9:$9,"&lt;="&amp;$U$9+JI$9-1+SUMIFS(conditions!58:58,conditions!$8:$8,"&lt;="&amp;JI$9,conditions!$9:$9,"&gt;="&amp;JI$9)-EOMONTH($U$9,11)),0))</f>
        <v>447.81034164867089</v>
      </c>
      <c r="JJ47" s="37">
        <f>IF(JJ$9="",0,SUMIFS(38:38,$9:$9,"&gt;="&amp;JJ$9,$9:$9,"&lt;="&amp;JJ$9-1+SUMIFS(conditions!58:58,conditions!$8:$8,"&lt;="&amp;JJ$9,conditions!$9:$9,"&gt;="&amp;JJ$9))+IF(JJ$9-1+SUMIFS(conditions!58:58,conditions!$8:$8,"&lt;="&amp;JJ$9,conditions!$9:$9,"&gt;="&amp;JJ$9)&gt;EOMONTH($U$9,11),(1+conditions!$U$34)*SUMIFS(38:38,$9:$9,"&gt;="&amp;$U$9,$9:$9,"&lt;="&amp;$U$9+JJ$9-1+SUMIFS(conditions!58:58,conditions!$8:$8,"&lt;="&amp;JJ$9,conditions!$9:$9,"&gt;="&amp;JJ$9)-EOMONTH($U$9,11)),0))</f>
        <v>453.13866550953082</v>
      </c>
      <c r="JK47" s="37">
        <f>IF(JK$9="",0,SUMIFS(38:38,$9:$9,"&gt;="&amp;JK$9,$9:$9,"&lt;="&amp;JK$9-1+SUMIFS(conditions!58:58,conditions!$8:$8,"&lt;="&amp;JK$9,conditions!$9:$9,"&gt;="&amp;JK$9))+IF(JK$9-1+SUMIFS(conditions!58:58,conditions!$8:$8,"&lt;="&amp;JK$9,conditions!$9:$9,"&gt;="&amp;JK$9)&gt;EOMONTH($U$9,11),(1+conditions!$U$34)*SUMIFS(38:38,$9:$9,"&gt;="&amp;$U$9,$9:$9,"&lt;="&amp;$U$9+JK$9-1+SUMIFS(conditions!58:58,conditions!$8:$8,"&lt;="&amp;JK$9,conditions!$9:$9,"&gt;="&amp;JK$9)-EOMONTH($U$9,11)),0))</f>
        <v>458.46698937039076</v>
      </c>
      <c r="JL47" s="37">
        <f>IF(JL$9="",0,SUMIFS(38:38,$9:$9,"&gt;="&amp;JL$9,$9:$9,"&lt;="&amp;JL$9-1+SUMIFS(conditions!58:58,conditions!$8:$8,"&lt;="&amp;JL$9,conditions!$9:$9,"&gt;="&amp;JL$9))+IF(JL$9-1+SUMIFS(conditions!58:58,conditions!$8:$8,"&lt;="&amp;JL$9,conditions!$9:$9,"&gt;="&amp;JL$9)&gt;EOMONTH($U$9,11),(1+conditions!$U$34)*SUMIFS(38:38,$9:$9,"&gt;="&amp;$U$9,$9:$9,"&lt;="&amp;$U$9+JL$9-1+SUMIFS(conditions!58:58,conditions!$8:$8,"&lt;="&amp;JL$9,conditions!$9:$9,"&gt;="&amp;JL$9)-EOMONTH($U$9,11)),0))</f>
        <v>468.90466487865075</v>
      </c>
      <c r="JM47" s="37">
        <f>IF(JM$9="",0,SUMIFS(38:38,$9:$9,"&gt;="&amp;JM$9,$9:$9,"&lt;="&amp;JM$9-1+SUMIFS(conditions!58:58,conditions!$8:$8,"&lt;="&amp;JM$9,conditions!$9:$9,"&gt;="&amp;JM$9))+IF(JM$9-1+SUMIFS(conditions!58:58,conditions!$8:$8,"&lt;="&amp;JM$9,conditions!$9:$9,"&gt;="&amp;JM$9)&gt;EOMONTH($U$9,11),(1+conditions!$U$34)*SUMIFS(38:38,$9:$9,"&gt;="&amp;$U$9,$9:$9,"&lt;="&amp;$U$9+JM$9-1+SUMIFS(conditions!58:58,conditions!$8:$8,"&lt;="&amp;JM$9,conditions!$9:$9,"&gt;="&amp;JM$9)-EOMONTH($U$9,11)),0))</f>
        <v>468.90466487865075</v>
      </c>
      <c r="JN47" s="37">
        <f>IF(JN$9="",0,SUMIFS(38:38,$9:$9,"&gt;="&amp;JN$9,$9:$9,"&lt;="&amp;JN$9-1+SUMIFS(conditions!58:58,conditions!$8:$8,"&lt;="&amp;JN$9,conditions!$9:$9,"&gt;="&amp;JN$9))+IF(JN$9-1+SUMIFS(conditions!58:58,conditions!$8:$8,"&lt;="&amp;JN$9,conditions!$9:$9,"&gt;="&amp;JN$9)&gt;EOMONTH($U$9,11),(1+conditions!$U$34)*SUMIFS(38:38,$9:$9,"&gt;="&amp;$U$9,$9:$9,"&lt;="&amp;$U$9+JN$9-1+SUMIFS(conditions!58:58,conditions!$8:$8,"&lt;="&amp;JN$9,conditions!$9:$9,"&gt;="&amp;JN$9)-EOMONTH($U$9,11)),0))</f>
        <v>463.79531323125076</v>
      </c>
      <c r="JO47" s="37">
        <f>IF(JO$9="",0,SUMIFS(38:38,$9:$9,"&gt;="&amp;JO$9,$9:$9,"&lt;="&amp;JO$9-1+SUMIFS(conditions!58:58,conditions!$8:$8,"&lt;="&amp;JO$9,conditions!$9:$9,"&gt;="&amp;JO$9))+IF(JO$9-1+SUMIFS(conditions!58:58,conditions!$8:$8,"&lt;="&amp;JO$9,conditions!$9:$9,"&gt;="&amp;JO$9)&gt;EOMONTH($U$9,11),(1+conditions!$U$34)*SUMIFS(38:38,$9:$9,"&gt;="&amp;$U$9,$9:$9,"&lt;="&amp;$U$9+JO$9-1+SUMIFS(conditions!58:58,conditions!$8:$8,"&lt;="&amp;JO$9,conditions!$9:$9,"&gt;="&amp;JO$9)-EOMONTH($U$9,11)),0))</f>
        <v>469.1236370921107</v>
      </c>
      <c r="JP47" s="37">
        <f>IF(JP$9="",0,SUMIFS(38:38,$9:$9,"&gt;="&amp;JP$9,$9:$9,"&lt;="&amp;JP$9-1+SUMIFS(conditions!58:58,conditions!$8:$8,"&lt;="&amp;JP$9,conditions!$9:$9,"&gt;="&amp;JP$9))+IF(JP$9-1+SUMIFS(conditions!58:58,conditions!$8:$8,"&lt;="&amp;JP$9,conditions!$9:$9,"&gt;="&amp;JP$9)&gt;EOMONTH($U$9,11),(1+conditions!$U$34)*SUMIFS(38:38,$9:$9,"&gt;="&amp;$U$9,$9:$9,"&lt;="&amp;$U$9+JP$9-1+SUMIFS(conditions!58:58,conditions!$8:$8,"&lt;="&amp;JP$9,conditions!$9:$9,"&gt;="&amp;JP$9)-EOMONTH($U$9,11)),0))</f>
        <v>474.45196095297064</v>
      </c>
      <c r="JQ47" s="37">
        <f>IF(JQ$9="",0,SUMIFS(38:38,$9:$9,"&gt;="&amp;JQ$9,$9:$9,"&lt;="&amp;JQ$9-1+SUMIFS(conditions!58:58,conditions!$8:$8,"&lt;="&amp;JQ$9,conditions!$9:$9,"&gt;="&amp;JQ$9))+IF(JQ$9-1+SUMIFS(conditions!58:58,conditions!$8:$8,"&lt;="&amp;JQ$9,conditions!$9:$9,"&gt;="&amp;JQ$9)&gt;EOMONTH($U$9,11),(1+conditions!$U$34)*SUMIFS(38:38,$9:$9,"&gt;="&amp;$U$9,$9:$9,"&lt;="&amp;$U$9+JQ$9-1+SUMIFS(conditions!58:58,conditions!$8:$8,"&lt;="&amp;JQ$9,conditions!$9:$9,"&gt;="&amp;JQ$9)-EOMONTH($U$9,11)),0))</f>
        <v>479.78028481383063</v>
      </c>
      <c r="JR47" s="37">
        <f>IF(JR$9="",0,SUMIFS(38:38,$9:$9,"&gt;="&amp;JR$9,$9:$9,"&lt;="&amp;JR$9-1+SUMIFS(conditions!58:58,conditions!$8:$8,"&lt;="&amp;JR$9,conditions!$9:$9,"&gt;="&amp;JR$9))+IF(JR$9-1+SUMIFS(conditions!58:58,conditions!$8:$8,"&lt;="&amp;JR$9,conditions!$9:$9,"&gt;="&amp;JR$9)&gt;EOMONTH($U$9,11),(1+conditions!$U$34)*SUMIFS(38:38,$9:$9,"&gt;="&amp;$U$9,$9:$9,"&lt;="&amp;$U$9+JR$9-1+SUMIFS(conditions!58:58,conditions!$8:$8,"&lt;="&amp;JR$9,conditions!$9:$9,"&gt;="&amp;JR$9)-EOMONTH($U$9,11)),0))</f>
        <v>485.10860867469057</v>
      </c>
      <c r="JS47" s="37">
        <f>IF(JS$9="",0,SUMIFS(38:38,$9:$9,"&gt;="&amp;JS$9,$9:$9,"&lt;="&amp;JS$9-1+SUMIFS(conditions!58:58,conditions!$8:$8,"&lt;="&amp;JS$9,conditions!$9:$9,"&gt;="&amp;JS$9))+IF(JS$9-1+SUMIFS(conditions!58:58,conditions!$8:$8,"&lt;="&amp;JS$9,conditions!$9:$9,"&gt;="&amp;JS$9)&gt;EOMONTH($U$9,11),(1+conditions!$U$34)*SUMIFS(38:38,$9:$9,"&gt;="&amp;$U$9,$9:$9,"&lt;="&amp;$U$9+JS$9-1+SUMIFS(conditions!58:58,conditions!$8:$8,"&lt;="&amp;JS$9,conditions!$9:$9,"&gt;="&amp;JS$9)-EOMONTH($U$9,11)),0))</f>
        <v>495.54628418295056</v>
      </c>
      <c r="JT47" s="37">
        <f>IF(JT$9="",0,SUMIFS(38:38,$9:$9,"&gt;="&amp;JT$9,$9:$9,"&lt;="&amp;JT$9-1+SUMIFS(conditions!58:58,conditions!$8:$8,"&lt;="&amp;JT$9,conditions!$9:$9,"&gt;="&amp;JT$9))+IF(JT$9-1+SUMIFS(conditions!58:58,conditions!$8:$8,"&lt;="&amp;JT$9,conditions!$9:$9,"&gt;="&amp;JT$9)&gt;EOMONTH($U$9,11),(1+conditions!$U$34)*SUMIFS(38:38,$9:$9,"&gt;="&amp;$U$9,$9:$9,"&lt;="&amp;$U$9+JT$9-1+SUMIFS(conditions!58:58,conditions!$8:$8,"&lt;="&amp;JT$9,conditions!$9:$9,"&gt;="&amp;JT$9)-EOMONTH($U$9,11)),0))</f>
        <v>495.54628418295056</v>
      </c>
      <c r="JU47" s="37">
        <f>IF(JU$9="",0,SUMIFS(38:38,$9:$9,"&gt;="&amp;JU$9,$9:$9,"&lt;="&amp;JU$9-1+SUMIFS(conditions!58:58,conditions!$8:$8,"&lt;="&amp;JU$9,conditions!$9:$9,"&gt;="&amp;JU$9))+IF(JU$9-1+SUMIFS(conditions!58:58,conditions!$8:$8,"&lt;="&amp;JU$9,conditions!$9:$9,"&gt;="&amp;JU$9)&gt;EOMONTH($U$9,11),(1+conditions!$U$34)*SUMIFS(38:38,$9:$9,"&gt;="&amp;$U$9,$9:$9,"&lt;="&amp;$U$9+JU$9-1+SUMIFS(conditions!58:58,conditions!$8:$8,"&lt;="&amp;JU$9,conditions!$9:$9,"&gt;="&amp;JU$9)-EOMONTH($U$9,11)),0))</f>
        <v>490.43693253555051</v>
      </c>
      <c r="JV47" s="37">
        <f>IF(JV$9="",0,SUMIFS(38:38,$9:$9,"&gt;="&amp;JV$9,$9:$9,"&lt;="&amp;JV$9-1+SUMIFS(conditions!58:58,conditions!$8:$8,"&lt;="&amp;JV$9,conditions!$9:$9,"&gt;="&amp;JV$9))+IF(JV$9-1+SUMIFS(conditions!58:58,conditions!$8:$8,"&lt;="&amp;JV$9,conditions!$9:$9,"&gt;="&amp;JV$9)&gt;EOMONTH($U$9,11),(1+conditions!$U$34)*SUMIFS(38:38,$9:$9,"&gt;="&amp;$U$9,$9:$9,"&lt;="&amp;$U$9+JV$9-1+SUMIFS(conditions!58:58,conditions!$8:$8,"&lt;="&amp;JV$9,conditions!$9:$9,"&gt;="&amp;JV$9)-EOMONTH($U$9,11)),0))</f>
        <v>495.76525639641045</v>
      </c>
      <c r="JW47" s="37">
        <f>IF(JW$9="",0,SUMIFS(38:38,$9:$9,"&gt;="&amp;JW$9,$9:$9,"&lt;="&amp;JW$9-1+SUMIFS(conditions!58:58,conditions!$8:$8,"&lt;="&amp;JW$9,conditions!$9:$9,"&gt;="&amp;JW$9))+IF(JW$9-1+SUMIFS(conditions!58:58,conditions!$8:$8,"&lt;="&amp;JW$9,conditions!$9:$9,"&gt;="&amp;JW$9)&gt;EOMONTH($U$9,11),(1+conditions!$U$34)*SUMIFS(38:38,$9:$9,"&gt;="&amp;$U$9,$9:$9,"&lt;="&amp;$U$9+JW$9-1+SUMIFS(conditions!58:58,conditions!$8:$8,"&lt;="&amp;JW$9,conditions!$9:$9,"&gt;="&amp;JW$9)-EOMONTH($U$9,11)),0))</f>
        <v>501.09358025727039</v>
      </c>
      <c r="JX47" s="37">
        <f>IF(JX$9="",0,SUMIFS(38:38,$9:$9,"&gt;="&amp;JX$9,$9:$9,"&lt;="&amp;JX$9-1+SUMIFS(conditions!58:58,conditions!$8:$8,"&lt;="&amp;JX$9,conditions!$9:$9,"&gt;="&amp;JX$9))+IF(JX$9-1+SUMIFS(conditions!58:58,conditions!$8:$8,"&lt;="&amp;JX$9,conditions!$9:$9,"&gt;="&amp;JX$9)&gt;EOMONTH($U$9,11),(1+conditions!$U$34)*SUMIFS(38:38,$9:$9,"&gt;="&amp;$U$9,$9:$9,"&lt;="&amp;$U$9+JX$9-1+SUMIFS(conditions!58:58,conditions!$8:$8,"&lt;="&amp;JX$9,conditions!$9:$9,"&gt;="&amp;JX$9)-EOMONTH($U$9,11)),0))</f>
        <v>506.42190411813039</v>
      </c>
      <c r="JY47" s="37">
        <f>IF(JY$9="",0,SUMIFS(38:38,$9:$9,"&gt;="&amp;JY$9,$9:$9,"&lt;="&amp;JY$9-1+SUMIFS(conditions!58:58,conditions!$8:$8,"&lt;="&amp;JY$9,conditions!$9:$9,"&gt;="&amp;JY$9))+IF(JY$9-1+SUMIFS(conditions!58:58,conditions!$8:$8,"&lt;="&amp;JY$9,conditions!$9:$9,"&gt;="&amp;JY$9)&gt;EOMONTH($U$9,11),(1+conditions!$U$34)*SUMIFS(38:38,$9:$9,"&gt;="&amp;$U$9,$9:$9,"&lt;="&amp;$U$9+JY$9-1+SUMIFS(conditions!58:58,conditions!$8:$8,"&lt;="&amp;JY$9,conditions!$9:$9,"&gt;="&amp;JY$9)-EOMONTH($U$9,11)),0))</f>
        <v>511.75022797899032</v>
      </c>
      <c r="JZ47" s="37">
        <f>IF(JZ$9="",0,SUMIFS(38:38,$9:$9,"&gt;="&amp;JZ$9,$9:$9,"&lt;="&amp;JZ$9-1+SUMIFS(conditions!58:58,conditions!$8:$8,"&lt;="&amp;JZ$9,conditions!$9:$9,"&gt;="&amp;JZ$9))+IF(JZ$9-1+SUMIFS(conditions!58:58,conditions!$8:$8,"&lt;="&amp;JZ$9,conditions!$9:$9,"&gt;="&amp;JZ$9)&gt;EOMONTH($U$9,11),(1+conditions!$U$34)*SUMIFS(38:38,$9:$9,"&gt;="&amp;$U$9,$9:$9,"&lt;="&amp;$U$9+JZ$9-1+SUMIFS(conditions!58:58,conditions!$8:$8,"&lt;="&amp;JZ$9,conditions!$9:$9,"&gt;="&amp;JZ$9)-EOMONTH($U$9,11)),0))</f>
        <v>522.18790348725031</v>
      </c>
      <c r="KA47" s="37">
        <f>IF(KA$9="",0,SUMIFS(38:38,$9:$9,"&gt;="&amp;KA$9,$9:$9,"&lt;="&amp;KA$9-1+SUMIFS(conditions!58:58,conditions!$8:$8,"&lt;="&amp;KA$9,conditions!$9:$9,"&gt;="&amp;KA$9))+IF(KA$9-1+SUMIFS(conditions!58:58,conditions!$8:$8,"&lt;="&amp;KA$9,conditions!$9:$9,"&gt;="&amp;KA$9)&gt;EOMONTH($U$9,11),(1+conditions!$U$34)*SUMIFS(38:38,$9:$9,"&gt;="&amp;$U$9,$9:$9,"&lt;="&amp;$U$9+KA$9-1+SUMIFS(conditions!58:58,conditions!$8:$8,"&lt;="&amp;KA$9,conditions!$9:$9,"&gt;="&amp;KA$9)-EOMONTH($U$9,11)),0))</f>
        <v>522.18790348725031</v>
      </c>
      <c r="KB47" s="37">
        <f>IF(KB$9="",0,SUMIFS(38:38,$9:$9,"&gt;="&amp;KB$9,$9:$9,"&lt;="&amp;KB$9-1+SUMIFS(conditions!58:58,conditions!$8:$8,"&lt;="&amp;KB$9,conditions!$9:$9,"&gt;="&amp;KB$9))+IF(KB$9-1+SUMIFS(conditions!58:58,conditions!$8:$8,"&lt;="&amp;KB$9,conditions!$9:$9,"&gt;="&amp;KB$9)&gt;EOMONTH($U$9,11),(1+conditions!$U$34)*SUMIFS(38:38,$9:$9,"&gt;="&amp;$U$9,$9:$9,"&lt;="&amp;$U$9+KB$9-1+SUMIFS(conditions!58:58,conditions!$8:$8,"&lt;="&amp;KB$9,conditions!$9:$9,"&gt;="&amp;KB$9)-EOMONTH($U$9,11)),0))</f>
        <v>517.07855183985032</v>
      </c>
      <c r="KC47" s="37">
        <f>IF(KC$9="",0,SUMIFS(38:38,$9:$9,"&gt;="&amp;KC$9,$9:$9,"&lt;="&amp;KC$9-1+SUMIFS(conditions!58:58,conditions!$8:$8,"&lt;="&amp;KC$9,conditions!$9:$9,"&gt;="&amp;KC$9))+IF(KC$9-1+SUMIFS(conditions!58:58,conditions!$8:$8,"&lt;="&amp;KC$9,conditions!$9:$9,"&gt;="&amp;KC$9)&gt;EOMONTH($U$9,11),(1+conditions!$U$34)*SUMIFS(38:38,$9:$9,"&gt;="&amp;$U$9,$9:$9,"&lt;="&amp;$U$9+KC$9-1+SUMIFS(conditions!58:58,conditions!$8:$8,"&lt;="&amp;KC$9,conditions!$9:$9,"&gt;="&amp;KC$9)-EOMONTH($U$9,11)),0))</f>
        <v>522.40687570071032</v>
      </c>
      <c r="KD47" s="37">
        <f>IF(KD$9="",0,SUMIFS(38:38,$9:$9,"&gt;="&amp;KD$9,$9:$9,"&lt;="&amp;KD$9-1+SUMIFS(conditions!58:58,conditions!$8:$8,"&lt;="&amp;KD$9,conditions!$9:$9,"&gt;="&amp;KD$9))+IF(KD$9-1+SUMIFS(conditions!58:58,conditions!$8:$8,"&lt;="&amp;KD$9,conditions!$9:$9,"&gt;="&amp;KD$9)&gt;EOMONTH($U$9,11),(1+conditions!$U$34)*SUMIFS(38:38,$9:$9,"&gt;="&amp;$U$9,$9:$9,"&lt;="&amp;$U$9+KD$9-1+SUMIFS(conditions!58:58,conditions!$8:$8,"&lt;="&amp;KD$9,conditions!$9:$9,"&gt;="&amp;KD$9)-EOMONTH($U$9,11)),0))</f>
        <v>527.7351995615702</v>
      </c>
      <c r="KE47" s="37">
        <f>IF(KE$9="",0,SUMIFS(38:38,$9:$9,"&gt;="&amp;KE$9,$9:$9,"&lt;="&amp;KE$9-1+SUMIFS(conditions!58:58,conditions!$8:$8,"&lt;="&amp;KE$9,conditions!$9:$9,"&gt;="&amp;KE$9))+IF(KE$9-1+SUMIFS(conditions!58:58,conditions!$8:$8,"&lt;="&amp;KE$9,conditions!$9:$9,"&gt;="&amp;KE$9)&gt;EOMONTH($U$9,11),(1+conditions!$U$34)*SUMIFS(38:38,$9:$9,"&gt;="&amp;$U$9,$9:$9,"&lt;="&amp;$U$9+KE$9-1+SUMIFS(conditions!58:58,conditions!$8:$8,"&lt;="&amp;KE$9,conditions!$9:$9,"&gt;="&amp;KE$9)-EOMONTH($U$9,11)),0))</f>
        <v>533.06352342243019</v>
      </c>
      <c r="KF47" s="37">
        <f>IF(KF$9="",0,SUMIFS(38:38,$9:$9,"&gt;="&amp;KF$9,$9:$9,"&lt;="&amp;KF$9-1+SUMIFS(conditions!58:58,conditions!$8:$8,"&lt;="&amp;KF$9,conditions!$9:$9,"&gt;="&amp;KF$9))+IF(KF$9-1+SUMIFS(conditions!58:58,conditions!$8:$8,"&lt;="&amp;KF$9,conditions!$9:$9,"&gt;="&amp;KF$9)&gt;EOMONTH($U$9,11),(1+conditions!$U$34)*SUMIFS(38:38,$9:$9,"&gt;="&amp;$U$9,$9:$9,"&lt;="&amp;$U$9+KF$9-1+SUMIFS(conditions!58:58,conditions!$8:$8,"&lt;="&amp;KF$9,conditions!$9:$9,"&gt;="&amp;KF$9)-EOMONTH($U$9,11)),0))</f>
        <v>538.39184728329008</v>
      </c>
      <c r="KG47" s="37">
        <f>IF(KG$9="",0,SUMIFS(38:38,$9:$9,"&gt;="&amp;KG$9,$9:$9,"&lt;="&amp;KG$9-1+SUMIFS(conditions!58:58,conditions!$8:$8,"&lt;="&amp;KG$9,conditions!$9:$9,"&gt;="&amp;KG$9))+IF(KG$9-1+SUMIFS(conditions!58:58,conditions!$8:$8,"&lt;="&amp;KG$9,conditions!$9:$9,"&gt;="&amp;KG$9)&gt;EOMONTH($U$9,11),(1+conditions!$U$34)*SUMIFS(38:38,$9:$9,"&gt;="&amp;$U$9,$9:$9,"&lt;="&amp;$U$9+KG$9-1+SUMIFS(conditions!58:58,conditions!$8:$8,"&lt;="&amp;KG$9,conditions!$9:$9,"&gt;="&amp;KG$9)-EOMONTH($U$9,11)),0))</f>
        <v>548.82952279155006</v>
      </c>
      <c r="KH47" s="37">
        <f>IF(KH$9="",0,SUMIFS(38:38,$9:$9,"&gt;="&amp;KH$9,$9:$9,"&lt;="&amp;KH$9-1+SUMIFS(conditions!58:58,conditions!$8:$8,"&lt;="&amp;KH$9,conditions!$9:$9,"&gt;="&amp;KH$9))+IF(KH$9-1+SUMIFS(conditions!58:58,conditions!$8:$8,"&lt;="&amp;KH$9,conditions!$9:$9,"&gt;="&amp;KH$9)&gt;EOMONTH($U$9,11),(1+conditions!$U$34)*SUMIFS(38:38,$9:$9,"&gt;="&amp;$U$9,$9:$9,"&lt;="&amp;$U$9+KH$9-1+SUMIFS(conditions!58:58,conditions!$8:$8,"&lt;="&amp;KH$9,conditions!$9:$9,"&gt;="&amp;KH$9)-EOMONTH($U$9,11)),0))</f>
        <v>548.82952279155006</v>
      </c>
      <c r="KI47" s="37">
        <f>IF(KI$9="",0,SUMIFS(38:38,$9:$9,"&gt;="&amp;KI$9,$9:$9,"&lt;="&amp;KI$9-1+SUMIFS(conditions!58:58,conditions!$8:$8,"&lt;="&amp;KI$9,conditions!$9:$9,"&gt;="&amp;KI$9))+IF(KI$9-1+SUMIFS(conditions!58:58,conditions!$8:$8,"&lt;="&amp;KI$9,conditions!$9:$9,"&gt;="&amp;KI$9)&gt;EOMONTH($U$9,11),(1+conditions!$U$34)*SUMIFS(38:38,$9:$9,"&gt;="&amp;$U$9,$9:$9,"&lt;="&amp;$U$9+KI$9-1+SUMIFS(conditions!58:58,conditions!$8:$8,"&lt;="&amp;KI$9,conditions!$9:$9,"&gt;="&amp;KI$9)-EOMONTH($U$9,11)),0))</f>
        <v>543.72017114415007</v>
      </c>
      <c r="KJ47" s="37">
        <f>IF(KJ$9="",0,SUMIFS(38:38,$9:$9,"&gt;="&amp;KJ$9,$9:$9,"&lt;="&amp;KJ$9-1+SUMIFS(conditions!58:58,conditions!$8:$8,"&lt;="&amp;KJ$9,conditions!$9:$9,"&gt;="&amp;KJ$9))+IF(KJ$9-1+SUMIFS(conditions!58:58,conditions!$8:$8,"&lt;="&amp;KJ$9,conditions!$9:$9,"&gt;="&amp;KJ$9)&gt;EOMONTH($U$9,11),(1+conditions!$U$34)*SUMIFS(38:38,$9:$9,"&gt;="&amp;$U$9,$9:$9,"&lt;="&amp;$U$9+KJ$9-1+SUMIFS(conditions!58:58,conditions!$8:$8,"&lt;="&amp;KJ$9,conditions!$9:$9,"&gt;="&amp;KJ$9)-EOMONTH($U$9,11)),0))</f>
        <v>549.04849500501007</v>
      </c>
      <c r="KK47" s="37">
        <f>IF(KK$9="",0,SUMIFS(38:38,$9:$9,"&gt;="&amp;KK$9,$9:$9,"&lt;="&amp;KK$9-1+SUMIFS(conditions!58:58,conditions!$8:$8,"&lt;="&amp;KK$9,conditions!$9:$9,"&gt;="&amp;KK$9))+IF(KK$9-1+SUMIFS(conditions!58:58,conditions!$8:$8,"&lt;="&amp;KK$9,conditions!$9:$9,"&gt;="&amp;KK$9)&gt;EOMONTH($U$9,11),(1+conditions!$U$34)*SUMIFS(38:38,$9:$9,"&gt;="&amp;$U$9,$9:$9,"&lt;="&amp;$U$9+KK$9-1+SUMIFS(conditions!58:58,conditions!$8:$8,"&lt;="&amp;KK$9,conditions!$9:$9,"&gt;="&amp;KK$9)-EOMONTH($U$9,11)),0))</f>
        <v>552.79535287977001</v>
      </c>
      <c r="KL47" s="37">
        <f>IF(KL$9="",0,SUMIFS(38:38,$9:$9,"&gt;="&amp;KL$9,$9:$9,"&lt;="&amp;KL$9-1+SUMIFS(conditions!58:58,conditions!$8:$8,"&lt;="&amp;KL$9,conditions!$9:$9,"&gt;="&amp;KL$9))+IF(KL$9-1+SUMIFS(conditions!58:58,conditions!$8:$8,"&lt;="&amp;KL$9,conditions!$9:$9,"&gt;="&amp;KL$9)&gt;EOMONTH($U$9,11),(1+conditions!$U$34)*SUMIFS(38:38,$9:$9,"&gt;="&amp;$U$9,$9:$9,"&lt;="&amp;$U$9+KL$9-1+SUMIFS(conditions!58:58,conditions!$8:$8,"&lt;="&amp;KL$9,conditions!$9:$9,"&gt;="&amp;KL$9)-EOMONTH($U$9,11)),0))</f>
        <v>556.40053524627001</v>
      </c>
      <c r="KM47" s="37">
        <f>IF(KM$9="",0,SUMIFS(38:38,$9:$9,"&gt;="&amp;KM$9,$9:$9,"&lt;="&amp;KM$9-1+SUMIFS(conditions!58:58,conditions!$8:$8,"&lt;="&amp;KM$9,conditions!$9:$9,"&gt;="&amp;KM$9))+IF(KM$9-1+SUMIFS(conditions!58:58,conditions!$8:$8,"&lt;="&amp;KM$9,conditions!$9:$9,"&gt;="&amp;KM$9)&gt;EOMONTH($U$9,11),(1+conditions!$U$34)*SUMIFS(38:38,$9:$9,"&gt;="&amp;$U$9,$9:$9,"&lt;="&amp;$U$9+KM$9-1+SUMIFS(conditions!58:58,conditions!$8:$8,"&lt;="&amp;KM$9,conditions!$9:$9,"&gt;="&amp;KM$9)-EOMONTH($U$9,11)),0))</f>
        <v>554.85771761276987</v>
      </c>
      <c r="KN47" s="37">
        <f>IF(KN$9="",0,SUMIFS(38:38,$9:$9,"&gt;="&amp;KN$9,$9:$9,"&lt;="&amp;KN$9-1+SUMIFS(conditions!58:58,conditions!$8:$8,"&lt;="&amp;KN$9,conditions!$9:$9,"&gt;="&amp;KN$9))+IF(KN$9-1+SUMIFS(conditions!58:58,conditions!$8:$8,"&lt;="&amp;KN$9,conditions!$9:$9,"&gt;="&amp;KN$9)&gt;EOMONTH($U$9,11),(1+conditions!$U$34)*SUMIFS(38:38,$9:$9,"&gt;="&amp;$U$9,$9:$9,"&lt;="&amp;$U$9+KN$9-1+SUMIFS(conditions!58:58,conditions!$8:$8,"&lt;="&amp;KN$9,conditions!$9:$9,"&gt;="&amp;KN$9)-EOMONTH($U$9,11)),0))</f>
        <v>560.0057176127699</v>
      </c>
      <c r="KO47" s="37">
        <f>IF(KO$9="",0,SUMIFS(38:38,$9:$9,"&gt;="&amp;KO$9,$9:$9,"&lt;="&amp;KO$9-1+SUMIFS(conditions!58:58,conditions!$8:$8,"&lt;="&amp;KO$9,conditions!$9:$9,"&gt;="&amp;KO$9))+IF(KO$9-1+SUMIFS(conditions!58:58,conditions!$8:$8,"&lt;="&amp;KO$9,conditions!$9:$9,"&gt;="&amp;KO$9)&gt;EOMONTH($U$9,11),(1+conditions!$U$34)*SUMIFS(38:38,$9:$9,"&gt;="&amp;$U$9,$9:$9,"&lt;="&amp;$U$9+KO$9-1+SUMIFS(conditions!58:58,conditions!$8:$8,"&lt;="&amp;KO$9,conditions!$9:$9,"&gt;="&amp;KO$9)-EOMONTH($U$9,11)),0))</f>
        <v>565.15371761276992</v>
      </c>
      <c r="KP47" s="37">
        <f>IF(KP$9="",0,SUMIFS(38:38,$9:$9,"&gt;="&amp;KP$9,$9:$9,"&lt;="&amp;KP$9-1+SUMIFS(conditions!58:58,conditions!$8:$8,"&lt;="&amp;KP$9,conditions!$9:$9,"&gt;="&amp;KP$9))+IF(KP$9-1+SUMIFS(conditions!58:58,conditions!$8:$8,"&lt;="&amp;KP$9,conditions!$9:$9,"&gt;="&amp;KP$9)&gt;EOMONTH($U$9,11),(1+conditions!$U$34)*SUMIFS(38:38,$9:$9,"&gt;="&amp;$U$9,$9:$9,"&lt;="&amp;$U$9+KP$9-1+SUMIFS(conditions!58:58,conditions!$8:$8,"&lt;="&amp;KP$9,conditions!$9:$9,"&gt;="&amp;KP$9)-EOMONTH($U$9,11)),0))</f>
        <v>558.46289997926988</v>
      </c>
      <c r="KQ47" s="37">
        <f>IF(KQ$9="",0,SUMIFS(38:38,$9:$9,"&gt;="&amp;KQ$9,$9:$9,"&lt;="&amp;KQ$9-1+SUMIFS(conditions!58:58,conditions!$8:$8,"&lt;="&amp;KQ$9,conditions!$9:$9,"&gt;="&amp;KQ$9))+IF(KQ$9-1+SUMIFS(conditions!58:58,conditions!$8:$8,"&lt;="&amp;KQ$9,conditions!$9:$9,"&gt;="&amp;KQ$9)&gt;EOMONTH($U$9,11),(1+conditions!$U$34)*SUMIFS(38:38,$9:$9,"&gt;="&amp;$U$9,$9:$9,"&lt;="&amp;$U$9+KQ$9-1+SUMIFS(conditions!58:58,conditions!$8:$8,"&lt;="&amp;KQ$9,conditions!$9:$9,"&gt;="&amp;KQ$9)-EOMONTH($U$9,11)),0))</f>
        <v>551.77208234576995</v>
      </c>
      <c r="KR47" s="37">
        <f>IF(KR$9="",0,SUMIFS(38:38,$9:$9,"&gt;="&amp;KR$9,$9:$9,"&lt;="&amp;KR$9-1+SUMIFS(conditions!58:58,conditions!$8:$8,"&lt;="&amp;KR$9,conditions!$9:$9,"&gt;="&amp;KR$9))+IF(KR$9-1+SUMIFS(conditions!58:58,conditions!$8:$8,"&lt;="&amp;KR$9,conditions!$9:$9,"&gt;="&amp;KR$9)&gt;EOMONTH($U$9,11),(1+conditions!$U$34)*SUMIFS(38:38,$9:$9,"&gt;="&amp;$U$9,$9:$9,"&lt;="&amp;$U$9+KR$9-1+SUMIFS(conditions!58:58,conditions!$8:$8,"&lt;="&amp;KR$9,conditions!$9:$9,"&gt;="&amp;KR$9)-EOMONTH($U$9,11)),0))</f>
        <v>550.22926471226992</v>
      </c>
      <c r="KS47" s="37">
        <f>IF(KS$9="",0,SUMIFS(38:38,$9:$9,"&gt;="&amp;KS$9,$9:$9,"&lt;="&amp;KS$9-1+SUMIFS(conditions!58:58,conditions!$8:$8,"&lt;="&amp;KS$9,conditions!$9:$9,"&gt;="&amp;KS$9))+IF(KS$9-1+SUMIFS(conditions!58:58,conditions!$8:$8,"&lt;="&amp;KS$9,conditions!$9:$9,"&gt;="&amp;KS$9)&gt;EOMONTH($U$9,11),(1+conditions!$U$34)*SUMIFS(38:38,$9:$9,"&gt;="&amp;$U$9,$9:$9,"&lt;="&amp;$U$9+KS$9-1+SUMIFS(conditions!58:58,conditions!$8:$8,"&lt;="&amp;KS$9,conditions!$9:$9,"&gt;="&amp;KS$9)-EOMONTH($U$9,11)),0))</f>
        <v>548.6864470787699</v>
      </c>
      <c r="KT47" s="37">
        <f>IF(KT$9="",0,SUMIFS(38:38,$9:$9,"&gt;="&amp;KT$9,$9:$9,"&lt;="&amp;KT$9-1+SUMIFS(conditions!58:58,conditions!$8:$8,"&lt;="&amp;KT$9,conditions!$9:$9,"&gt;="&amp;KT$9))+IF(KT$9-1+SUMIFS(conditions!58:58,conditions!$8:$8,"&lt;="&amp;KT$9,conditions!$9:$9,"&gt;="&amp;KT$9)&gt;EOMONTH($U$9,11),(1+conditions!$U$34)*SUMIFS(38:38,$9:$9,"&gt;="&amp;$U$9,$9:$9,"&lt;="&amp;$U$9+KT$9-1+SUMIFS(conditions!58:58,conditions!$8:$8,"&lt;="&amp;KT$9,conditions!$9:$9,"&gt;="&amp;KT$9)-EOMONTH($U$9,11)),0))</f>
        <v>547.14362944526988</v>
      </c>
      <c r="KU47" s="37">
        <f>IF(KU$9="",0,SUMIFS(38:38,$9:$9,"&gt;="&amp;KU$9,$9:$9,"&lt;="&amp;KU$9-1+SUMIFS(conditions!58:58,conditions!$8:$8,"&lt;="&amp;KU$9,conditions!$9:$9,"&gt;="&amp;KU$9))+IF(KU$9-1+SUMIFS(conditions!58:58,conditions!$8:$8,"&lt;="&amp;KU$9,conditions!$9:$9,"&gt;="&amp;KU$9)&gt;EOMONTH($U$9,11),(1+conditions!$U$34)*SUMIFS(38:38,$9:$9,"&gt;="&amp;$U$9,$9:$9,"&lt;="&amp;$U$9+KU$9-1+SUMIFS(conditions!58:58,conditions!$8:$8,"&lt;="&amp;KU$9,conditions!$9:$9,"&gt;="&amp;KU$9)-EOMONTH($U$9,11)),0))</f>
        <v>552.29162944526979</v>
      </c>
      <c r="KV47" s="37">
        <f>IF(KV$9="",0,SUMIFS(38:38,$9:$9,"&gt;="&amp;KV$9,$9:$9,"&lt;="&amp;KV$9-1+SUMIFS(conditions!58:58,conditions!$8:$8,"&lt;="&amp;KV$9,conditions!$9:$9,"&gt;="&amp;KV$9))+IF(KV$9-1+SUMIFS(conditions!58:58,conditions!$8:$8,"&lt;="&amp;KV$9,conditions!$9:$9,"&gt;="&amp;KV$9)&gt;EOMONTH($U$9,11),(1+conditions!$U$34)*SUMIFS(38:38,$9:$9,"&gt;="&amp;$U$9,$9:$9,"&lt;="&amp;$U$9+KV$9-1+SUMIFS(conditions!58:58,conditions!$8:$8,"&lt;="&amp;KV$9,conditions!$9:$9,"&gt;="&amp;KV$9)-EOMONTH($U$9,11)),0))</f>
        <v>557.43962944526982</v>
      </c>
      <c r="KW47" s="37">
        <f>IF(KW$9="",0,SUMIFS(38:38,$9:$9,"&gt;="&amp;KW$9,$9:$9,"&lt;="&amp;KW$9-1+SUMIFS(conditions!58:58,conditions!$8:$8,"&lt;="&amp;KW$9,conditions!$9:$9,"&gt;="&amp;KW$9))+IF(KW$9-1+SUMIFS(conditions!58:58,conditions!$8:$8,"&lt;="&amp;KW$9,conditions!$9:$9,"&gt;="&amp;KW$9)&gt;EOMONTH($U$9,11),(1+conditions!$U$34)*SUMIFS(38:38,$9:$9,"&gt;="&amp;$U$9,$9:$9,"&lt;="&amp;$U$9+KW$9-1+SUMIFS(conditions!58:58,conditions!$8:$8,"&lt;="&amp;KW$9,conditions!$9:$9,"&gt;="&amp;KW$9)-EOMONTH($U$9,11)),0))</f>
        <v>550.74881181176988</v>
      </c>
      <c r="KX47" s="37">
        <f>IF(KX$9="",0,SUMIFS(38:38,$9:$9,"&gt;="&amp;KX$9,$9:$9,"&lt;="&amp;KX$9-1+SUMIFS(conditions!58:58,conditions!$8:$8,"&lt;="&amp;KX$9,conditions!$9:$9,"&gt;="&amp;KX$9))+IF(KX$9-1+SUMIFS(conditions!58:58,conditions!$8:$8,"&lt;="&amp;KX$9,conditions!$9:$9,"&gt;="&amp;KX$9)&gt;EOMONTH($U$9,11),(1+conditions!$U$34)*SUMIFS(38:38,$9:$9,"&gt;="&amp;$U$9,$9:$9,"&lt;="&amp;$U$9+KX$9-1+SUMIFS(conditions!58:58,conditions!$8:$8,"&lt;="&amp;KX$9,conditions!$9:$9,"&gt;="&amp;KX$9)-EOMONTH($U$9,11)),0))</f>
        <v>544.05799417826984</v>
      </c>
      <c r="KY47" s="37">
        <f>IF(KY$9="",0,SUMIFS(38:38,$9:$9,"&gt;="&amp;KY$9,$9:$9,"&lt;="&amp;KY$9-1+SUMIFS(conditions!58:58,conditions!$8:$8,"&lt;="&amp;KY$9,conditions!$9:$9,"&gt;="&amp;KY$9))+IF(KY$9-1+SUMIFS(conditions!58:58,conditions!$8:$8,"&lt;="&amp;KY$9,conditions!$9:$9,"&gt;="&amp;KY$9)&gt;EOMONTH($U$9,11),(1+conditions!$U$34)*SUMIFS(38:38,$9:$9,"&gt;="&amp;$U$9,$9:$9,"&lt;="&amp;$U$9+KY$9-1+SUMIFS(conditions!58:58,conditions!$8:$8,"&lt;="&amp;KY$9,conditions!$9:$9,"&gt;="&amp;KY$9)-EOMONTH($U$9,11)),0))</f>
        <v>542.51517654476982</v>
      </c>
      <c r="KZ47" s="37">
        <f>IF(KZ$9="",0,SUMIFS(38:38,$9:$9,"&gt;="&amp;KZ$9,$9:$9,"&lt;="&amp;KZ$9-1+SUMIFS(conditions!58:58,conditions!$8:$8,"&lt;="&amp;KZ$9,conditions!$9:$9,"&gt;="&amp;KZ$9))+IF(KZ$9-1+SUMIFS(conditions!58:58,conditions!$8:$8,"&lt;="&amp;KZ$9,conditions!$9:$9,"&gt;="&amp;KZ$9)&gt;EOMONTH($U$9,11),(1+conditions!$U$34)*SUMIFS(38:38,$9:$9,"&gt;="&amp;$U$9,$9:$9,"&lt;="&amp;$U$9+KZ$9-1+SUMIFS(conditions!58:58,conditions!$8:$8,"&lt;="&amp;KZ$9,conditions!$9:$9,"&gt;="&amp;KZ$9)-EOMONTH($U$9,11)),0))</f>
        <v>540.97235891126991</v>
      </c>
      <c r="LA47" s="37">
        <f>IF(LA$9="",0,SUMIFS(38:38,$9:$9,"&gt;="&amp;LA$9,$9:$9,"&lt;="&amp;LA$9-1+SUMIFS(conditions!58:58,conditions!$8:$8,"&lt;="&amp;LA$9,conditions!$9:$9,"&gt;="&amp;LA$9))+IF(LA$9-1+SUMIFS(conditions!58:58,conditions!$8:$8,"&lt;="&amp;LA$9,conditions!$9:$9,"&gt;="&amp;LA$9)&gt;EOMONTH($U$9,11),(1+conditions!$U$34)*SUMIFS(38:38,$9:$9,"&gt;="&amp;$U$9,$9:$9,"&lt;="&amp;$U$9+LA$9-1+SUMIFS(conditions!58:58,conditions!$8:$8,"&lt;="&amp;LA$9,conditions!$9:$9,"&gt;="&amp;LA$9)-EOMONTH($U$9,11)),0))</f>
        <v>539.42954127776989</v>
      </c>
      <c r="LB47" s="37">
        <f>IF(LB$9="",0,SUMIFS(38:38,$9:$9,"&gt;="&amp;LB$9,$9:$9,"&lt;="&amp;LB$9-1+SUMIFS(conditions!58:58,conditions!$8:$8,"&lt;="&amp;LB$9,conditions!$9:$9,"&gt;="&amp;LB$9))+IF(LB$9-1+SUMIFS(conditions!58:58,conditions!$8:$8,"&lt;="&amp;LB$9,conditions!$9:$9,"&gt;="&amp;LB$9)&gt;EOMONTH($U$9,11),(1+conditions!$U$34)*SUMIFS(38:38,$9:$9,"&gt;="&amp;$U$9,$9:$9,"&lt;="&amp;$U$9+LB$9-1+SUMIFS(conditions!58:58,conditions!$8:$8,"&lt;="&amp;LB$9,conditions!$9:$9,"&gt;="&amp;LB$9)-EOMONTH($U$9,11)),0))</f>
        <v>544.57754127776991</v>
      </c>
      <c r="LC47" s="37">
        <f>IF(LC$9="",0,SUMIFS(38:38,$9:$9,"&gt;="&amp;LC$9,$9:$9,"&lt;="&amp;LC$9-1+SUMIFS(conditions!58:58,conditions!$8:$8,"&lt;="&amp;LC$9,conditions!$9:$9,"&gt;="&amp;LC$9))+IF(LC$9-1+SUMIFS(conditions!58:58,conditions!$8:$8,"&lt;="&amp;LC$9,conditions!$9:$9,"&gt;="&amp;LC$9)&gt;EOMONTH($U$9,11),(1+conditions!$U$34)*SUMIFS(38:38,$9:$9,"&gt;="&amp;$U$9,$9:$9,"&lt;="&amp;$U$9+LC$9-1+SUMIFS(conditions!58:58,conditions!$8:$8,"&lt;="&amp;LC$9,conditions!$9:$9,"&gt;="&amp;LC$9)-EOMONTH($U$9,11)),0))</f>
        <v>549.72554127776993</v>
      </c>
      <c r="LD47" s="37">
        <f>IF(LD$9="",0,SUMIFS(38:38,$9:$9,"&gt;="&amp;LD$9,$9:$9,"&lt;="&amp;LD$9-1+SUMIFS(conditions!58:58,conditions!$8:$8,"&lt;="&amp;LD$9,conditions!$9:$9,"&gt;="&amp;LD$9))+IF(LD$9-1+SUMIFS(conditions!58:58,conditions!$8:$8,"&lt;="&amp;LD$9,conditions!$9:$9,"&gt;="&amp;LD$9)&gt;EOMONTH($U$9,11),(1+conditions!$U$34)*SUMIFS(38:38,$9:$9,"&gt;="&amp;$U$9,$9:$9,"&lt;="&amp;$U$9+LD$9-1+SUMIFS(conditions!58:58,conditions!$8:$8,"&lt;="&amp;LD$9,conditions!$9:$9,"&gt;="&amp;LD$9)-EOMONTH($U$9,11)),0))</f>
        <v>543.03472364426989</v>
      </c>
      <c r="LE47" s="37">
        <f>IF(LE$9="",0,SUMIFS(38:38,$9:$9,"&gt;="&amp;LE$9,$9:$9,"&lt;="&amp;LE$9-1+SUMIFS(conditions!58:58,conditions!$8:$8,"&lt;="&amp;LE$9,conditions!$9:$9,"&gt;="&amp;LE$9))+IF(LE$9-1+SUMIFS(conditions!58:58,conditions!$8:$8,"&lt;="&amp;LE$9,conditions!$9:$9,"&gt;="&amp;LE$9)&gt;EOMONTH($U$9,11),(1+conditions!$U$34)*SUMIFS(38:38,$9:$9,"&gt;="&amp;$U$9,$9:$9,"&lt;="&amp;$U$9+LE$9-1+SUMIFS(conditions!58:58,conditions!$8:$8,"&lt;="&amp;LE$9,conditions!$9:$9,"&gt;="&amp;LE$9)-EOMONTH($U$9,11)),0))</f>
        <v>536.34390601076996</v>
      </c>
      <c r="LF47" s="37">
        <f>IF(LF$9="",0,SUMIFS(38:38,$9:$9,"&gt;="&amp;LF$9,$9:$9,"&lt;="&amp;LF$9-1+SUMIFS(conditions!58:58,conditions!$8:$8,"&lt;="&amp;LF$9,conditions!$9:$9,"&gt;="&amp;LF$9))+IF(LF$9-1+SUMIFS(conditions!58:58,conditions!$8:$8,"&lt;="&amp;LF$9,conditions!$9:$9,"&gt;="&amp;LF$9)&gt;EOMONTH($U$9,11),(1+conditions!$U$34)*SUMIFS(38:38,$9:$9,"&gt;="&amp;$U$9,$9:$9,"&lt;="&amp;$U$9+LF$9-1+SUMIFS(conditions!58:58,conditions!$8:$8,"&lt;="&amp;LF$9,conditions!$9:$9,"&gt;="&amp;LF$9)-EOMONTH($U$9,11)),0))</f>
        <v>534.80108837726993</v>
      </c>
      <c r="LG47" s="37">
        <f>IF(LG$9="",0,SUMIFS(38:38,$9:$9,"&gt;="&amp;LG$9,$9:$9,"&lt;="&amp;LG$9-1+SUMIFS(conditions!58:58,conditions!$8:$8,"&lt;="&amp;LG$9,conditions!$9:$9,"&gt;="&amp;LG$9))+IF(LG$9-1+SUMIFS(conditions!58:58,conditions!$8:$8,"&lt;="&amp;LG$9,conditions!$9:$9,"&gt;="&amp;LG$9)&gt;EOMONTH($U$9,11),(1+conditions!$U$34)*SUMIFS(38:38,$9:$9,"&gt;="&amp;$U$9,$9:$9,"&lt;="&amp;$U$9+LG$9-1+SUMIFS(conditions!58:58,conditions!$8:$8,"&lt;="&amp;LG$9,conditions!$9:$9,"&gt;="&amp;LG$9)-EOMONTH($U$9,11)),0))</f>
        <v>533.25827074377003</v>
      </c>
      <c r="LH47" s="37">
        <f>IF(LH$9="",0,SUMIFS(38:38,$9:$9,"&gt;="&amp;LH$9,$9:$9,"&lt;="&amp;LH$9-1+SUMIFS(conditions!58:58,conditions!$8:$8,"&lt;="&amp;LH$9,conditions!$9:$9,"&gt;="&amp;LH$9))+IF(LH$9-1+SUMIFS(conditions!58:58,conditions!$8:$8,"&lt;="&amp;LH$9,conditions!$9:$9,"&gt;="&amp;LH$9)&gt;EOMONTH($U$9,11),(1+conditions!$U$34)*SUMIFS(38:38,$9:$9,"&gt;="&amp;$U$9,$9:$9,"&lt;="&amp;$U$9+LH$9-1+SUMIFS(conditions!58:58,conditions!$8:$8,"&lt;="&amp;LH$9,conditions!$9:$9,"&gt;="&amp;LH$9)-EOMONTH($U$9,11)),0))</f>
        <v>531.71545311027012</v>
      </c>
      <c r="LI47" s="37">
        <f>IF(LI$9="",0,SUMIFS(38:38,$9:$9,"&gt;="&amp;LI$9,$9:$9,"&lt;="&amp;LI$9-1+SUMIFS(conditions!58:58,conditions!$8:$8,"&lt;="&amp;LI$9,conditions!$9:$9,"&gt;="&amp;LI$9))+IF(LI$9-1+SUMIFS(conditions!58:58,conditions!$8:$8,"&lt;="&amp;LI$9,conditions!$9:$9,"&gt;="&amp;LI$9)&gt;EOMONTH($U$9,11),(1+conditions!$U$34)*SUMIFS(38:38,$9:$9,"&gt;="&amp;$U$9,$9:$9,"&lt;="&amp;$U$9+LI$9-1+SUMIFS(conditions!58:58,conditions!$8:$8,"&lt;="&amp;LI$9,conditions!$9:$9,"&gt;="&amp;LI$9)-EOMONTH($U$9,11)),0))</f>
        <v>536.86345311027003</v>
      </c>
      <c r="LJ47" s="37">
        <f>IF(LJ$9="",0,SUMIFS(38:38,$9:$9,"&gt;="&amp;LJ$9,$9:$9,"&lt;="&amp;LJ$9-1+SUMIFS(conditions!58:58,conditions!$8:$8,"&lt;="&amp;LJ$9,conditions!$9:$9,"&gt;="&amp;LJ$9))+IF(LJ$9-1+SUMIFS(conditions!58:58,conditions!$8:$8,"&lt;="&amp;LJ$9,conditions!$9:$9,"&gt;="&amp;LJ$9)&gt;EOMONTH($U$9,11),(1+conditions!$U$34)*SUMIFS(38:38,$9:$9,"&gt;="&amp;$U$9,$9:$9,"&lt;="&amp;$U$9+LJ$9-1+SUMIFS(conditions!58:58,conditions!$8:$8,"&lt;="&amp;LJ$9,conditions!$9:$9,"&gt;="&amp;LJ$9)-EOMONTH($U$9,11)),0))</f>
        <v>542.01145311027005</v>
      </c>
      <c r="LK47" s="37">
        <f>IF(LK$9="",0,SUMIFS(38:38,$9:$9,"&gt;="&amp;LK$9,$9:$9,"&lt;="&amp;LK$9-1+SUMIFS(conditions!58:58,conditions!$8:$8,"&lt;="&amp;LK$9,conditions!$9:$9,"&gt;="&amp;LK$9))+IF(LK$9-1+SUMIFS(conditions!58:58,conditions!$8:$8,"&lt;="&amp;LK$9,conditions!$9:$9,"&gt;="&amp;LK$9)&gt;EOMONTH($U$9,11),(1+conditions!$U$34)*SUMIFS(38:38,$9:$9,"&gt;="&amp;$U$9,$9:$9,"&lt;="&amp;$U$9+LK$9-1+SUMIFS(conditions!58:58,conditions!$8:$8,"&lt;="&amp;LK$9,conditions!$9:$9,"&gt;="&amp;LK$9)-EOMONTH($U$9,11)),0))</f>
        <v>535.32063547677012</v>
      </c>
      <c r="LL47" s="37">
        <f>IF(LL$9="",0,SUMIFS(38:38,$9:$9,"&gt;="&amp;LL$9,$9:$9,"&lt;="&amp;LL$9-1+SUMIFS(conditions!58:58,conditions!$8:$8,"&lt;="&amp;LL$9,conditions!$9:$9,"&gt;="&amp;LL$9))+IF(LL$9-1+SUMIFS(conditions!58:58,conditions!$8:$8,"&lt;="&amp;LL$9,conditions!$9:$9,"&gt;="&amp;LL$9)&gt;EOMONTH($U$9,11),(1+conditions!$U$34)*SUMIFS(38:38,$9:$9,"&gt;="&amp;$U$9,$9:$9,"&lt;="&amp;$U$9+LL$9-1+SUMIFS(conditions!58:58,conditions!$8:$8,"&lt;="&amp;LL$9,conditions!$9:$9,"&gt;="&amp;LL$9)-EOMONTH($U$9,11)),0))</f>
        <v>528.62981784327008</v>
      </c>
      <c r="LM47" s="37">
        <f>IF(LM$9="",0,SUMIFS(38:38,$9:$9,"&gt;="&amp;LM$9,$9:$9,"&lt;="&amp;LM$9-1+SUMIFS(conditions!58:58,conditions!$8:$8,"&lt;="&amp;LM$9,conditions!$9:$9,"&gt;="&amp;LM$9))+IF(LM$9-1+SUMIFS(conditions!58:58,conditions!$8:$8,"&lt;="&amp;LM$9,conditions!$9:$9,"&gt;="&amp;LM$9)&gt;EOMONTH($U$9,11),(1+conditions!$U$34)*SUMIFS(38:38,$9:$9,"&gt;="&amp;$U$9,$9:$9,"&lt;="&amp;$U$9+LM$9-1+SUMIFS(conditions!58:58,conditions!$8:$8,"&lt;="&amp;LM$9,conditions!$9:$9,"&gt;="&amp;LM$9)-EOMONTH($U$9,11)),0))</f>
        <v>527.08700020977017</v>
      </c>
      <c r="LN47" s="37">
        <f>IF(LN$9="",0,SUMIFS(38:38,$9:$9,"&gt;="&amp;LN$9,$9:$9,"&lt;="&amp;LN$9-1+SUMIFS(conditions!58:58,conditions!$8:$8,"&lt;="&amp;LN$9,conditions!$9:$9,"&gt;="&amp;LN$9))+IF(LN$9-1+SUMIFS(conditions!58:58,conditions!$8:$8,"&lt;="&amp;LN$9,conditions!$9:$9,"&gt;="&amp;LN$9)&gt;EOMONTH($U$9,11),(1+conditions!$U$34)*SUMIFS(38:38,$9:$9,"&gt;="&amp;$U$9,$9:$9,"&lt;="&amp;$U$9+LN$9-1+SUMIFS(conditions!58:58,conditions!$8:$8,"&lt;="&amp;LN$9,conditions!$9:$9,"&gt;="&amp;LN$9)-EOMONTH($U$9,11)),0))</f>
        <v>525.54418257627026</v>
      </c>
      <c r="LO47" s="37">
        <f>IF(LO$9="",0,SUMIFS(38:38,$9:$9,"&gt;="&amp;LO$9,$9:$9,"&lt;="&amp;LO$9-1+SUMIFS(conditions!58:58,conditions!$8:$8,"&lt;="&amp;LO$9,conditions!$9:$9,"&gt;="&amp;LO$9))+IF(LO$9-1+SUMIFS(conditions!58:58,conditions!$8:$8,"&lt;="&amp;LO$9,conditions!$9:$9,"&gt;="&amp;LO$9)&gt;EOMONTH($U$9,11),(1+conditions!$U$34)*SUMIFS(38:38,$9:$9,"&gt;="&amp;$U$9,$9:$9,"&lt;="&amp;$U$9+LO$9-1+SUMIFS(conditions!58:58,conditions!$8:$8,"&lt;="&amp;LO$9,conditions!$9:$9,"&gt;="&amp;LO$9)-EOMONTH($U$9,11)),0))</f>
        <v>521.9941196527202</v>
      </c>
      <c r="LP47" s="37">
        <f>IF(LP$9="",0,SUMIFS(38:38,$9:$9,"&gt;="&amp;LP$9,$9:$9,"&lt;="&amp;LP$9-1+SUMIFS(conditions!58:58,conditions!$8:$8,"&lt;="&amp;LP$9,conditions!$9:$9,"&gt;="&amp;LP$9))+IF(LP$9-1+SUMIFS(conditions!58:58,conditions!$8:$8,"&lt;="&amp;LP$9,conditions!$9:$9,"&gt;="&amp;LP$9)&gt;EOMONTH($U$9,11),(1+conditions!$U$34)*SUMIFS(38:38,$9:$9,"&gt;="&amp;$U$9,$9:$9,"&lt;="&amp;$U$9+LP$9-1+SUMIFS(conditions!58:58,conditions!$8:$8,"&lt;="&amp;LP$9,conditions!$9:$9,"&gt;="&amp;LP$9)-EOMONTH($U$9,11)),0))</f>
        <v>528.42911965272015</v>
      </c>
      <c r="LQ47" s="37">
        <f>IF(LQ$9="",0,SUMIFS(38:38,$9:$9,"&gt;="&amp;LQ$9,$9:$9,"&lt;="&amp;LQ$9-1+SUMIFS(conditions!58:58,conditions!$8:$8,"&lt;="&amp;LQ$9,conditions!$9:$9,"&gt;="&amp;LQ$9))+IF(LQ$9-1+SUMIFS(conditions!58:58,conditions!$8:$8,"&lt;="&amp;LQ$9,conditions!$9:$9,"&gt;="&amp;LQ$9)&gt;EOMONTH($U$9,11),(1+conditions!$U$34)*SUMIFS(38:38,$9:$9,"&gt;="&amp;$U$9,$9:$9,"&lt;="&amp;$U$9+LQ$9-1+SUMIFS(conditions!58:58,conditions!$8:$8,"&lt;="&amp;LQ$9,conditions!$9:$9,"&gt;="&amp;LQ$9)-EOMONTH($U$9,11)),0))</f>
        <v>534.86411965272021</v>
      </c>
      <c r="LR47" s="37">
        <f>IF(LR$9="",0,SUMIFS(38:38,$9:$9,"&gt;="&amp;LR$9,$9:$9,"&lt;="&amp;LR$9-1+SUMIFS(conditions!58:58,conditions!$8:$8,"&lt;="&amp;LR$9,conditions!$9:$9,"&gt;="&amp;LR$9))+IF(LR$9-1+SUMIFS(conditions!58:58,conditions!$8:$8,"&lt;="&amp;LR$9,conditions!$9:$9,"&gt;="&amp;LR$9)&gt;EOMONTH($U$9,11),(1+conditions!$U$34)*SUMIFS(38:38,$9:$9,"&gt;="&amp;$U$9,$9:$9,"&lt;="&amp;$U$9+LR$9-1+SUMIFS(conditions!58:58,conditions!$8:$8,"&lt;="&amp;LR$9,conditions!$9:$9,"&gt;="&amp;LR$9)-EOMONTH($U$9,11)),0))</f>
        <v>526.16605672917024</v>
      </c>
      <c r="LS47" s="37">
        <f>IF(LS$9="",0,SUMIFS(38:38,$9:$9,"&gt;="&amp;LS$9,$9:$9,"&lt;="&amp;LS$9-1+SUMIFS(conditions!58:58,conditions!$8:$8,"&lt;="&amp;LS$9,conditions!$9:$9,"&gt;="&amp;LS$9))+IF(LS$9-1+SUMIFS(conditions!58:58,conditions!$8:$8,"&lt;="&amp;LS$9,conditions!$9:$9,"&gt;="&amp;LS$9)&gt;EOMONTH($U$9,11),(1+conditions!$U$34)*SUMIFS(38:38,$9:$9,"&gt;="&amp;$U$9,$9:$9,"&lt;="&amp;$U$9+LS$9-1+SUMIFS(conditions!58:58,conditions!$8:$8,"&lt;="&amp;LS$9,conditions!$9:$9,"&gt;="&amp;LS$9)-EOMONTH($U$9,11)),0))</f>
        <v>517.46799380562027</v>
      </c>
      <c r="LT47" s="37">
        <f>IF(LT$9="",0,SUMIFS(38:38,$9:$9,"&gt;="&amp;LT$9,$9:$9,"&lt;="&amp;LT$9-1+SUMIFS(conditions!58:58,conditions!$8:$8,"&lt;="&amp;LT$9,conditions!$9:$9,"&gt;="&amp;LT$9))+IF(LT$9-1+SUMIFS(conditions!58:58,conditions!$8:$8,"&lt;="&amp;LT$9,conditions!$9:$9,"&gt;="&amp;LT$9)&gt;EOMONTH($U$9,11),(1+conditions!$U$34)*SUMIFS(38:38,$9:$9,"&gt;="&amp;$U$9,$9:$9,"&lt;="&amp;$U$9+LT$9-1+SUMIFS(conditions!58:58,conditions!$8:$8,"&lt;="&amp;LT$9,conditions!$9:$9,"&gt;="&amp;LT$9)-EOMONTH($U$9,11)),0))</f>
        <v>515.20493088207036</v>
      </c>
      <c r="LU47" s="37">
        <f>IF(LU$9="",0,SUMIFS(38:38,$9:$9,"&gt;="&amp;LU$9,$9:$9,"&lt;="&amp;LU$9-1+SUMIFS(conditions!58:58,conditions!$8:$8,"&lt;="&amp;LU$9,conditions!$9:$9,"&gt;="&amp;LU$9))+IF(LU$9-1+SUMIFS(conditions!58:58,conditions!$8:$8,"&lt;="&amp;LU$9,conditions!$9:$9,"&gt;="&amp;LU$9)&gt;EOMONTH($U$9,11),(1+conditions!$U$34)*SUMIFS(38:38,$9:$9,"&gt;="&amp;$U$9,$9:$9,"&lt;="&amp;$U$9+LU$9-1+SUMIFS(conditions!58:58,conditions!$8:$8,"&lt;="&amp;LU$9,conditions!$9:$9,"&gt;="&amp;LU$9)-EOMONTH($U$9,11)),0))</f>
        <v>512.94186795852033</v>
      </c>
      <c r="LV47" s="37">
        <f>IF(LV$9="",0,SUMIFS(38:38,$9:$9,"&gt;="&amp;LV$9,$9:$9,"&lt;="&amp;LV$9-1+SUMIFS(conditions!58:58,conditions!$8:$8,"&lt;="&amp;LV$9,conditions!$9:$9,"&gt;="&amp;LV$9))+IF(LV$9-1+SUMIFS(conditions!58:58,conditions!$8:$8,"&lt;="&amp;LV$9,conditions!$9:$9,"&gt;="&amp;LV$9)&gt;EOMONTH($U$9,11),(1+conditions!$U$34)*SUMIFS(38:38,$9:$9,"&gt;="&amp;$U$9,$9:$9,"&lt;="&amp;$U$9+LV$9-1+SUMIFS(conditions!58:58,conditions!$8:$8,"&lt;="&amp;LV$9,conditions!$9:$9,"&gt;="&amp;LV$9)-EOMONTH($U$9,11)),0))</f>
        <v>510.67880503497037</v>
      </c>
      <c r="LW47" s="37">
        <f>IF(LW$9="",0,SUMIFS(38:38,$9:$9,"&gt;="&amp;LW$9,$9:$9,"&lt;="&amp;LW$9-1+SUMIFS(conditions!58:58,conditions!$8:$8,"&lt;="&amp;LW$9,conditions!$9:$9,"&gt;="&amp;LW$9))+IF(LW$9-1+SUMIFS(conditions!58:58,conditions!$8:$8,"&lt;="&amp;LW$9,conditions!$9:$9,"&gt;="&amp;LW$9)&gt;EOMONTH($U$9,11),(1+conditions!$U$34)*SUMIFS(38:38,$9:$9,"&gt;="&amp;$U$9,$9:$9,"&lt;="&amp;$U$9+LW$9-1+SUMIFS(conditions!58:58,conditions!$8:$8,"&lt;="&amp;LW$9,conditions!$9:$9,"&gt;="&amp;LW$9)-EOMONTH($U$9,11)),0))</f>
        <v>517.11380503497037</v>
      </c>
      <c r="LX47" s="37">
        <f>IF(LX$9="",0,SUMIFS(38:38,$9:$9,"&gt;="&amp;LX$9,$9:$9,"&lt;="&amp;LX$9-1+SUMIFS(conditions!58:58,conditions!$8:$8,"&lt;="&amp;LX$9,conditions!$9:$9,"&gt;="&amp;LX$9))+IF(LX$9-1+SUMIFS(conditions!58:58,conditions!$8:$8,"&lt;="&amp;LX$9,conditions!$9:$9,"&gt;="&amp;LX$9)&gt;EOMONTH($U$9,11),(1+conditions!$U$34)*SUMIFS(38:38,$9:$9,"&gt;="&amp;$U$9,$9:$9,"&lt;="&amp;$U$9+LX$9-1+SUMIFS(conditions!58:58,conditions!$8:$8,"&lt;="&amp;LX$9,conditions!$9:$9,"&gt;="&amp;LX$9)-EOMONTH($U$9,11)),0))</f>
        <v>523.54880503497043</v>
      </c>
      <c r="LY47" s="37">
        <f>IF(LY$9="",0,SUMIFS(38:38,$9:$9,"&gt;="&amp;LY$9,$9:$9,"&lt;="&amp;LY$9-1+SUMIFS(conditions!58:58,conditions!$8:$8,"&lt;="&amp;LY$9,conditions!$9:$9,"&gt;="&amp;LY$9))+IF(LY$9-1+SUMIFS(conditions!58:58,conditions!$8:$8,"&lt;="&amp;LY$9,conditions!$9:$9,"&gt;="&amp;LY$9)&gt;EOMONTH($U$9,11),(1+conditions!$U$34)*SUMIFS(38:38,$9:$9,"&gt;="&amp;$U$9,$9:$9,"&lt;="&amp;$U$9+LY$9-1+SUMIFS(conditions!58:58,conditions!$8:$8,"&lt;="&amp;LY$9,conditions!$9:$9,"&gt;="&amp;LY$9)-EOMONTH($U$9,11)),0))</f>
        <v>514.85074211142035</v>
      </c>
      <c r="LZ47" s="37">
        <f>IF(LZ$9="",0,SUMIFS(38:38,$9:$9,"&gt;="&amp;LZ$9,$9:$9,"&lt;="&amp;LZ$9-1+SUMIFS(conditions!58:58,conditions!$8:$8,"&lt;="&amp;LZ$9,conditions!$9:$9,"&gt;="&amp;LZ$9))+IF(LZ$9-1+SUMIFS(conditions!58:58,conditions!$8:$8,"&lt;="&amp;LZ$9,conditions!$9:$9,"&gt;="&amp;LZ$9)&gt;EOMONTH($U$9,11),(1+conditions!$U$34)*SUMIFS(38:38,$9:$9,"&gt;="&amp;$U$9,$9:$9,"&lt;="&amp;$U$9+LZ$9-1+SUMIFS(conditions!58:58,conditions!$8:$8,"&lt;="&amp;LZ$9,conditions!$9:$9,"&gt;="&amp;LZ$9)-EOMONTH($U$9,11)),0))</f>
        <v>506.15267918787038</v>
      </c>
      <c r="MA47" s="37">
        <f>IF(MA$9="",0,SUMIFS(38:38,$9:$9,"&gt;="&amp;MA$9,$9:$9,"&lt;="&amp;MA$9-1+SUMIFS(conditions!58:58,conditions!$8:$8,"&lt;="&amp;MA$9,conditions!$9:$9,"&gt;="&amp;MA$9))+IF(MA$9-1+SUMIFS(conditions!58:58,conditions!$8:$8,"&lt;="&amp;MA$9,conditions!$9:$9,"&gt;="&amp;MA$9)&gt;EOMONTH($U$9,11),(1+conditions!$U$34)*SUMIFS(38:38,$9:$9,"&gt;="&amp;$U$9,$9:$9,"&lt;="&amp;$U$9+MA$9-1+SUMIFS(conditions!58:58,conditions!$8:$8,"&lt;="&amp;MA$9,conditions!$9:$9,"&gt;="&amp;MA$9)-EOMONTH($U$9,11)),0))</f>
        <v>503.88961626432035</v>
      </c>
      <c r="MB47" s="37">
        <f>IF(MB$9="",0,SUMIFS(38:38,$9:$9,"&gt;="&amp;MB$9,$9:$9,"&lt;="&amp;MB$9-1+SUMIFS(conditions!58:58,conditions!$8:$8,"&lt;="&amp;MB$9,conditions!$9:$9,"&gt;="&amp;MB$9))+IF(MB$9-1+SUMIFS(conditions!58:58,conditions!$8:$8,"&lt;="&amp;MB$9,conditions!$9:$9,"&gt;="&amp;MB$9)&gt;EOMONTH($U$9,11),(1+conditions!$U$34)*SUMIFS(38:38,$9:$9,"&gt;="&amp;$U$9,$9:$9,"&lt;="&amp;$U$9+MB$9-1+SUMIFS(conditions!58:58,conditions!$8:$8,"&lt;="&amp;MB$9,conditions!$9:$9,"&gt;="&amp;MB$9)-EOMONTH($U$9,11)),0))</f>
        <v>501.62655334077044</v>
      </c>
      <c r="MC47" s="37">
        <f>IF(MC$9="",0,SUMIFS(38:38,$9:$9,"&gt;="&amp;MC$9,$9:$9,"&lt;="&amp;MC$9-1+SUMIFS(conditions!58:58,conditions!$8:$8,"&lt;="&amp;MC$9,conditions!$9:$9,"&gt;="&amp;MC$9))+IF(MC$9-1+SUMIFS(conditions!58:58,conditions!$8:$8,"&lt;="&amp;MC$9,conditions!$9:$9,"&gt;="&amp;MC$9)&gt;EOMONTH($U$9,11),(1+conditions!$U$34)*SUMIFS(38:38,$9:$9,"&gt;="&amp;$U$9,$9:$9,"&lt;="&amp;$U$9+MC$9-1+SUMIFS(conditions!58:58,conditions!$8:$8,"&lt;="&amp;MC$9,conditions!$9:$9,"&gt;="&amp;MC$9)-EOMONTH($U$9,11)),0))</f>
        <v>499.36349041722042</v>
      </c>
      <c r="MD47" s="37">
        <f>IF(MD$9="",0,SUMIFS(38:38,$9:$9,"&gt;="&amp;MD$9,$9:$9,"&lt;="&amp;MD$9-1+SUMIFS(conditions!58:58,conditions!$8:$8,"&lt;="&amp;MD$9,conditions!$9:$9,"&gt;="&amp;MD$9))+IF(MD$9-1+SUMIFS(conditions!58:58,conditions!$8:$8,"&lt;="&amp;MD$9,conditions!$9:$9,"&gt;="&amp;MD$9)&gt;EOMONTH($U$9,11),(1+conditions!$U$34)*SUMIFS(38:38,$9:$9,"&gt;="&amp;$U$9,$9:$9,"&lt;="&amp;$U$9+MD$9-1+SUMIFS(conditions!58:58,conditions!$8:$8,"&lt;="&amp;MD$9,conditions!$9:$9,"&gt;="&amp;MD$9)-EOMONTH($U$9,11)),0))</f>
        <v>505.79849041722036</v>
      </c>
      <c r="ME47" s="37">
        <f>IF(ME$9="",0,SUMIFS(38:38,$9:$9,"&gt;="&amp;ME$9,$9:$9,"&lt;="&amp;ME$9-1+SUMIFS(conditions!58:58,conditions!$8:$8,"&lt;="&amp;ME$9,conditions!$9:$9,"&gt;="&amp;ME$9))+IF(ME$9-1+SUMIFS(conditions!58:58,conditions!$8:$8,"&lt;="&amp;ME$9,conditions!$9:$9,"&gt;="&amp;ME$9)&gt;EOMONTH($U$9,11),(1+conditions!$U$34)*SUMIFS(38:38,$9:$9,"&gt;="&amp;$U$9,$9:$9,"&lt;="&amp;$U$9+ME$9-1+SUMIFS(conditions!58:58,conditions!$8:$8,"&lt;="&amp;ME$9,conditions!$9:$9,"&gt;="&amp;ME$9)-EOMONTH($U$9,11)),0))</f>
        <v>512.23349041722031</v>
      </c>
      <c r="MF47" s="37">
        <f>IF(MF$9="",0,SUMIFS(38:38,$9:$9,"&gt;="&amp;MF$9,$9:$9,"&lt;="&amp;MF$9-1+SUMIFS(conditions!58:58,conditions!$8:$8,"&lt;="&amp;MF$9,conditions!$9:$9,"&gt;="&amp;MF$9))+IF(MF$9-1+SUMIFS(conditions!58:58,conditions!$8:$8,"&lt;="&amp;MF$9,conditions!$9:$9,"&gt;="&amp;MF$9)&gt;EOMONTH($U$9,11),(1+conditions!$U$34)*SUMIFS(38:38,$9:$9,"&gt;="&amp;$U$9,$9:$9,"&lt;="&amp;$U$9+MF$9-1+SUMIFS(conditions!58:58,conditions!$8:$8,"&lt;="&amp;MF$9,conditions!$9:$9,"&gt;="&amp;MF$9)-EOMONTH($U$9,11)),0))</f>
        <v>503.5354274936704</v>
      </c>
      <c r="MG47" s="37">
        <f>IF(MG$9="",0,SUMIFS(38:38,$9:$9,"&gt;="&amp;MG$9,$9:$9,"&lt;="&amp;MG$9-1+SUMIFS(conditions!58:58,conditions!$8:$8,"&lt;="&amp;MG$9,conditions!$9:$9,"&gt;="&amp;MG$9))+IF(MG$9-1+SUMIFS(conditions!58:58,conditions!$8:$8,"&lt;="&amp;MG$9,conditions!$9:$9,"&gt;="&amp;MG$9)&gt;EOMONTH($U$9,11),(1+conditions!$U$34)*SUMIFS(38:38,$9:$9,"&gt;="&amp;$U$9,$9:$9,"&lt;="&amp;$U$9+MG$9-1+SUMIFS(conditions!58:58,conditions!$8:$8,"&lt;="&amp;MG$9,conditions!$9:$9,"&gt;="&amp;MG$9)-EOMONTH($U$9,11)),0))</f>
        <v>494.83736457012037</v>
      </c>
      <c r="MH47" s="37">
        <f>IF(MH$9="",0,SUMIFS(38:38,$9:$9,"&gt;="&amp;MH$9,$9:$9,"&lt;="&amp;MH$9-1+SUMIFS(conditions!58:58,conditions!$8:$8,"&lt;="&amp;MH$9,conditions!$9:$9,"&gt;="&amp;MH$9))+IF(MH$9-1+SUMIFS(conditions!58:58,conditions!$8:$8,"&lt;="&amp;MH$9,conditions!$9:$9,"&gt;="&amp;MH$9)&gt;EOMONTH($U$9,11),(1+conditions!$U$34)*SUMIFS(38:38,$9:$9,"&gt;="&amp;$U$9,$9:$9,"&lt;="&amp;$U$9+MH$9-1+SUMIFS(conditions!58:58,conditions!$8:$8,"&lt;="&amp;MH$9,conditions!$9:$9,"&gt;="&amp;MH$9)-EOMONTH($U$9,11)),0))</f>
        <v>492.5743016465704</v>
      </c>
      <c r="MI47" s="37">
        <f>IF(MI$9="",0,SUMIFS(38:38,$9:$9,"&gt;="&amp;MI$9,$9:$9,"&lt;="&amp;MI$9-1+SUMIFS(conditions!58:58,conditions!$8:$8,"&lt;="&amp;MI$9,conditions!$9:$9,"&gt;="&amp;MI$9))+IF(MI$9-1+SUMIFS(conditions!58:58,conditions!$8:$8,"&lt;="&amp;MI$9,conditions!$9:$9,"&gt;="&amp;MI$9)&gt;EOMONTH($U$9,11),(1+conditions!$U$34)*SUMIFS(38:38,$9:$9,"&gt;="&amp;$U$9,$9:$9,"&lt;="&amp;$U$9+MI$9-1+SUMIFS(conditions!58:58,conditions!$8:$8,"&lt;="&amp;MI$9,conditions!$9:$9,"&gt;="&amp;MI$9)-EOMONTH($U$9,11)),0))</f>
        <v>490.31123872302044</v>
      </c>
      <c r="MJ47" s="37">
        <f>IF(MJ$9="",0,SUMIFS(38:38,$9:$9,"&gt;="&amp;MJ$9,$9:$9,"&lt;="&amp;MJ$9-1+SUMIFS(conditions!58:58,conditions!$8:$8,"&lt;="&amp;MJ$9,conditions!$9:$9,"&gt;="&amp;MJ$9))+IF(MJ$9-1+SUMIFS(conditions!58:58,conditions!$8:$8,"&lt;="&amp;MJ$9,conditions!$9:$9,"&gt;="&amp;MJ$9)&gt;EOMONTH($U$9,11),(1+conditions!$U$34)*SUMIFS(38:38,$9:$9,"&gt;="&amp;$U$9,$9:$9,"&lt;="&amp;$U$9+MJ$9-1+SUMIFS(conditions!58:58,conditions!$8:$8,"&lt;="&amp;MJ$9,conditions!$9:$9,"&gt;="&amp;MJ$9)-EOMONTH($U$9,11)),0))</f>
        <v>488.04817579947041</v>
      </c>
      <c r="MK47" s="37">
        <f>IF(MK$9="",0,SUMIFS(38:38,$9:$9,"&gt;="&amp;MK$9,$9:$9,"&lt;="&amp;MK$9-1+SUMIFS(conditions!58:58,conditions!$8:$8,"&lt;="&amp;MK$9,conditions!$9:$9,"&gt;="&amp;MK$9))+IF(MK$9-1+SUMIFS(conditions!58:58,conditions!$8:$8,"&lt;="&amp;MK$9,conditions!$9:$9,"&gt;="&amp;MK$9)&gt;EOMONTH($U$9,11),(1+conditions!$U$34)*SUMIFS(38:38,$9:$9,"&gt;="&amp;$U$9,$9:$9,"&lt;="&amp;$U$9+MK$9-1+SUMIFS(conditions!58:58,conditions!$8:$8,"&lt;="&amp;MK$9,conditions!$9:$9,"&gt;="&amp;MK$9)-EOMONTH($U$9,11)),0))</f>
        <v>494.48317579947036</v>
      </c>
      <c r="ML47" s="37">
        <f>IF(ML$9="",0,SUMIFS(38:38,$9:$9,"&gt;="&amp;ML$9,$9:$9,"&lt;="&amp;ML$9-1+SUMIFS(conditions!58:58,conditions!$8:$8,"&lt;="&amp;ML$9,conditions!$9:$9,"&gt;="&amp;ML$9))+IF(ML$9-1+SUMIFS(conditions!58:58,conditions!$8:$8,"&lt;="&amp;ML$9,conditions!$9:$9,"&gt;="&amp;ML$9)&gt;EOMONTH($U$9,11),(1+conditions!$U$34)*SUMIFS(38:38,$9:$9,"&gt;="&amp;$U$9,$9:$9,"&lt;="&amp;$U$9+ML$9-1+SUMIFS(conditions!58:58,conditions!$8:$8,"&lt;="&amp;ML$9,conditions!$9:$9,"&gt;="&amp;ML$9)-EOMONTH($U$9,11)),0))</f>
        <v>500.91817579947042</v>
      </c>
      <c r="MM47" s="37">
        <f>IF(MM$9="",0,SUMIFS(38:38,$9:$9,"&gt;="&amp;MM$9,$9:$9,"&lt;="&amp;MM$9-1+SUMIFS(conditions!58:58,conditions!$8:$8,"&lt;="&amp;MM$9,conditions!$9:$9,"&gt;="&amp;MM$9))+IF(MM$9-1+SUMIFS(conditions!58:58,conditions!$8:$8,"&lt;="&amp;MM$9,conditions!$9:$9,"&gt;="&amp;MM$9)&gt;EOMONTH($U$9,11),(1+conditions!$U$34)*SUMIFS(38:38,$9:$9,"&gt;="&amp;$U$9,$9:$9,"&lt;="&amp;$U$9+MM$9-1+SUMIFS(conditions!58:58,conditions!$8:$8,"&lt;="&amp;MM$9,conditions!$9:$9,"&gt;="&amp;MM$9)-EOMONTH($U$9,11)),0))</f>
        <v>492.22011287592045</v>
      </c>
      <c r="MN47" s="37">
        <f>IF(MN$9="",0,SUMIFS(38:38,$9:$9,"&gt;="&amp;MN$9,$9:$9,"&lt;="&amp;MN$9-1+SUMIFS(conditions!58:58,conditions!$8:$8,"&lt;="&amp;MN$9,conditions!$9:$9,"&gt;="&amp;MN$9))+IF(MN$9-1+SUMIFS(conditions!58:58,conditions!$8:$8,"&lt;="&amp;MN$9,conditions!$9:$9,"&gt;="&amp;MN$9)&gt;EOMONTH($U$9,11),(1+conditions!$U$34)*SUMIFS(38:38,$9:$9,"&gt;="&amp;$U$9,$9:$9,"&lt;="&amp;$U$9+MN$9-1+SUMIFS(conditions!58:58,conditions!$8:$8,"&lt;="&amp;MN$9,conditions!$9:$9,"&gt;="&amp;MN$9)-EOMONTH($U$9,11)),0))</f>
        <v>483.52204995237042</v>
      </c>
      <c r="MO47" s="37">
        <f>IF(MO$9="",0,SUMIFS(38:38,$9:$9,"&gt;="&amp;MO$9,$9:$9,"&lt;="&amp;MO$9-1+SUMIFS(conditions!58:58,conditions!$8:$8,"&lt;="&amp;MO$9,conditions!$9:$9,"&gt;="&amp;MO$9))+IF(MO$9-1+SUMIFS(conditions!58:58,conditions!$8:$8,"&lt;="&amp;MO$9,conditions!$9:$9,"&gt;="&amp;MO$9)&gt;EOMONTH($U$9,11),(1+conditions!$U$34)*SUMIFS(38:38,$9:$9,"&gt;="&amp;$U$9,$9:$9,"&lt;="&amp;$U$9+MO$9-1+SUMIFS(conditions!58:58,conditions!$8:$8,"&lt;="&amp;MO$9,conditions!$9:$9,"&gt;="&amp;MO$9)-EOMONTH($U$9,11)),0))</f>
        <v>481.2589870288204</v>
      </c>
      <c r="MP47" s="37">
        <f>IF(MP$9="",0,SUMIFS(38:38,$9:$9,"&gt;="&amp;MP$9,$9:$9,"&lt;="&amp;MP$9-1+SUMIFS(conditions!58:58,conditions!$8:$8,"&lt;="&amp;MP$9,conditions!$9:$9,"&gt;="&amp;MP$9))+IF(MP$9-1+SUMIFS(conditions!58:58,conditions!$8:$8,"&lt;="&amp;MP$9,conditions!$9:$9,"&gt;="&amp;MP$9)&gt;EOMONTH($U$9,11),(1+conditions!$U$34)*SUMIFS(38:38,$9:$9,"&gt;="&amp;$U$9,$9:$9,"&lt;="&amp;$U$9+MP$9-1+SUMIFS(conditions!58:58,conditions!$8:$8,"&lt;="&amp;MP$9,conditions!$9:$9,"&gt;="&amp;MP$9)-EOMONTH($U$9,11)),0))</f>
        <v>478.99592410527038</v>
      </c>
      <c r="MQ47" s="37">
        <f>IF(MQ$9="",0,SUMIFS(38:38,$9:$9,"&gt;="&amp;MQ$9,$9:$9,"&lt;="&amp;MQ$9-1+SUMIFS(conditions!58:58,conditions!$8:$8,"&lt;="&amp;MQ$9,conditions!$9:$9,"&gt;="&amp;MQ$9))+IF(MQ$9-1+SUMIFS(conditions!58:58,conditions!$8:$8,"&lt;="&amp;MQ$9,conditions!$9:$9,"&gt;="&amp;MQ$9)&gt;EOMONTH($U$9,11),(1+conditions!$U$34)*SUMIFS(38:38,$9:$9,"&gt;="&amp;$U$9,$9:$9,"&lt;="&amp;$U$9+MQ$9-1+SUMIFS(conditions!58:58,conditions!$8:$8,"&lt;="&amp;MQ$9,conditions!$9:$9,"&gt;="&amp;MQ$9)-EOMONTH($U$9,11)),0))</f>
        <v>476.73286118172035</v>
      </c>
      <c r="MR47" s="37">
        <f>IF(MR$9="",0,SUMIFS(38:38,$9:$9,"&gt;="&amp;MR$9,$9:$9,"&lt;="&amp;MR$9-1+SUMIFS(conditions!58:58,conditions!$8:$8,"&lt;="&amp;MR$9,conditions!$9:$9,"&gt;="&amp;MR$9))+IF(MR$9-1+SUMIFS(conditions!58:58,conditions!$8:$8,"&lt;="&amp;MR$9,conditions!$9:$9,"&gt;="&amp;MR$9)&gt;EOMONTH($U$9,11),(1+conditions!$U$34)*SUMIFS(38:38,$9:$9,"&gt;="&amp;$U$9,$9:$9,"&lt;="&amp;$U$9+MR$9-1+SUMIFS(conditions!58:58,conditions!$8:$8,"&lt;="&amp;MR$9,conditions!$9:$9,"&gt;="&amp;MR$9)-EOMONTH($U$9,11)),0))</f>
        <v>483.16786118172035</v>
      </c>
      <c r="MS47" s="37">
        <f>IF(MS$9="",0,SUMIFS(38:38,$9:$9,"&gt;="&amp;MS$9,$9:$9,"&lt;="&amp;MS$9-1+SUMIFS(conditions!58:58,conditions!$8:$8,"&lt;="&amp;MS$9,conditions!$9:$9,"&gt;="&amp;MS$9))+IF(MS$9-1+SUMIFS(conditions!58:58,conditions!$8:$8,"&lt;="&amp;MS$9,conditions!$9:$9,"&gt;="&amp;MS$9)&gt;EOMONTH($U$9,11),(1+conditions!$U$34)*SUMIFS(38:38,$9:$9,"&gt;="&amp;$U$9,$9:$9,"&lt;="&amp;$U$9+MS$9-1+SUMIFS(conditions!58:58,conditions!$8:$8,"&lt;="&amp;MS$9,conditions!$9:$9,"&gt;="&amp;MS$9)-EOMONTH($U$9,11)),0))</f>
        <v>489.60286118172036</v>
      </c>
      <c r="MT47" s="37">
        <f>IF(MT$9="",0,SUMIFS(38:38,$9:$9,"&gt;="&amp;MT$9,$9:$9,"&lt;="&amp;MT$9-1+SUMIFS(conditions!58:58,conditions!$8:$8,"&lt;="&amp;MT$9,conditions!$9:$9,"&gt;="&amp;MT$9))+IF(MT$9-1+SUMIFS(conditions!58:58,conditions!$8:$8,"&lt;="&amp;MT$9,conditions!$9:$9,"&gt;="&amp;MT$9)&gt;EOMONTH($U$9,11),(1+conditions!$U$34)*SUMIFS(38:38,$9:$9,"&gt;="&amp;$U$9,$9:$9,"&lt;="&amp;$U$9+MT$9-1+SUMIFS(conditions!58:58,conditions!$8:$8,"&lt;="&amp;MT$9,conditions!$9:$9,"&gt;="&amp;MT$9)-EOMONTH($U$9,11)),0))</f>
        <v>479.16518567346031</v>
      </c>
      <c r="MU47" s="37">
        <f>IF(MU$9="",0,SUMIFS(38:38,$9:$9,"&gt;="&amp;MU$9,$9:$9,"&lt;="&amp;MU$9-1+SUMIFS(conditions!58:58,conditions!$8:$8,"&lt;="&amp;MU$9,conditions!$9:$9,"&gt;="&amp;MU$9))+IF(MU$9-1+SUMIFS(conditions!58:58,conditions!$8:$8,"&lt;="&amp;MU$9,conditions!$9:$9,"&gt;="&amp;MU$9)&gt;EOMONTH($U$9,11),(1+conditions!$U$34)*SUMIFS(38:38,$9:$9,"&gt;="&amp;$U$9,$9:$9,"&lt;="&amp;$U$9+MU$9-1+SUMIFS(conditions!58:58,conditions!$8:$8,"&lt;="&amp;MU$9,conditions!$9:$9,"&gt;="&amp;MU$9)-EOMONTH($U$9,11)),0))</f>
        <v>468.72751016520033</v>
      </c>
      <c r="MV47" s="37">
        <f>IF(MV$9="",0,SUMIFS(38:38,$9:$9,"&gt;="&amp;MV$9,$9:$9,"&lt;="&amp;MV$9-1+SUMIFS(conditions!58:58,conditions!$8:$8,"&lt;="&amp;MV$9,conditions!$9:$9,"&gt;="&amp;MV$9))+IF(MV$9-1+SUMIFS(conditions!58:58,conditions!$8:$8,"&lt;="&amp;MV$9,conditions!$9:$9,"&gt;="&amp;MV$9)&gt;EOMONTH($U$9,11),(1+conditions!$U$34)*SUMIFS(38:38,$9:$9,"&gt;="&amp;$U$9,$9:$9,"&lt;="&amp;$U$9+MV$9-1+SUMIFS(conditions!58:58,conditions!$8:$8,"&lt;="&amp;MV$9,conditions!$9:$9,"&gt;="&amp;MV$9)-EOMONTH($U$9,11)),0))</f>
        <v>462.57983465694031</v>
      </c>
      <c r="MW47" s="37">
        <f>IF(MW$9="",0,SUMIFS(38:38,$9:$9,"&gt;="&amp;MW$9,$9:$9,"&lt;="&amp;MW$9-1+SUMIFS(conditions!58:58,conditions!$8:$8,"&lt;="&amp;MW$9,conditions!$9:$9,"&gt;="&amp;MW$9))+IF(MW$9-1+SUMIFS(conditions!58:58,conditions!$8:$8,"&lt;="&amp;MW$9,conditions!$9:$9,"&gt;="&amp;MW$9)&gt;EOMONTH($U$9,11),(1+conditions!$U$34)*SUMIFS(38:38,$9:$9,"&gt;="&amp;$U$9,$9:$9,"&lt;="&amp;$U$9+MW$9-1+SUMIFS(conditions!58:58,conditions!$8:$8,"&lt;="&amp;MW$9,conditions!$9:$9,"&gt;="&amp;MW$9)-EOMONTH($U$9,11)),0))</f>
        <v>456.43215914868028</v>
      </c>
      <c r="MX47" s="37">
        <f>IF(MX$9="",0,SUMIFS(38:38,$9:$9,"&gt;="&amp;MX$9,$9:$9,"&lt;="&amp;MX$9-1+SUMIFS(conditions!58:58,conditions!$8:$8,"&lt;="&amp;MX$9,conditions!$9:$9,"&gt;="&amp;MX$9))+IF(MX$9-1+SUMIFS(conditions!58:58,conditions!$8:$8,"&lt;="&amp;MX$9,conditions!$9:$9,"&gt;="&amp;MX$9)&gt;EOMONTH($U$9,11),(1+conditions!$U$34)*SUMIFS(38:38,$9:$9,"&gt;="&amp;$U$9,$9:$9,"&lt;="&amp;$U$9+MX$9-1+SUMIFS(conditions!58:58,conditions!$8:$8,"&lt;="&amp;MX$9,conditions!$9:$9,"&gt;="&amp;MX$9)-EOMONTH($U$9,11)),0))</f>
        <v>450.28448364042026</v>
      </c>
      <c r="MY47" s="37">
        <f>IF(MY$9="",0,SUMIFS(38:38,$9:$9,"&gt;="&amp;MY$9,$9:$9,"&lt;="&amp;MY$9-1+SUMIFS(conditions!58:58,conditions!$8:$8,"&lt;="&amp;MY$9,conditions!$9:$9,"&gt;="&amp;MY$9))+IF(MY$9-1+SUMIFS(conditions!58:58,conditions!$8:$8,"&lt;="&amp;MY$9,conditions!$9:$9,"&gt;="&amp;MY$9)&gt;EOMONTH($U$9,11),(1+conditions!$U$34)*SUMIFS(38:38,$9:$9,"&gt;="&amp;$U$9,$9:$9,"&lt;="&amp;$U$9+MY$9-1+SUMIFS(conditions!58:58,conditions!$8:$8,"&lt;="&amp;MY$9,conditions!$9:$9,"&gt;="&amp;MY$9)-EOMONTH($U$9,11)),0))</f>
        <v>454.57448364042034</v>
      </c>
      <c r="MZ47" s="37">
        <f>IF(MZ$9="",0,SUMIFS(38:38,$9:$9,"&gt;="&amp;MZ$9,$9:$9,"&lt;="&amp;MZ$9-1+SUMIFS(conditions!58:58,conditions!$8:$8,"&lt;="&amp;MZ$9,conditions!$9:$9,"&gt;="&amp;MZ$9))+IF(MZ$9-1+SUMIFS(conditions!58:58,conditions!$8:$8,"&lt;="&amp;MZ$9,conditions!$9:$9,"&gt;="&amp;MZ$9)&gt;EOMONTH($U$9,11),(1+conditions!$U$34)*SUMIFS(38:38,$9:$9,"&gt;="&amp;$U$9,$9:$9,"&lt;="&amp;$U$9+MZ$9-1+SUMIFS(conditions!58:58,conditions!$8:$8,"&lt;="&amp;MZ$9,conditions!$9:$9,"&gt;="&amp;MZ$9)-EOMONTH($U$9,11)),0))</f>
        <v>458.8644836404203</v>
      </c>
      <c r="NA47" s="37">
        <f>IF(NA$9="",0,SUMIFS(38:38,$9:$9,"&gt;="&amp;NA$9,$9:$9,"&lt;="&amp;NA$9-1+SUMIFS(conditions!58:58,conditions!$8:$8,"&lt;="&amp;NA$9,conditions!$9:$9,"&gt;="&amp;NA$9))+IF(NA$9-1+SUMIFS(conditions!58:58,conditions!$8:$8,"&lt;="&amp;NA$9,conditions!$9:$9,"&gt;="&amp;NA$9)&gt;EOMONTH($U$9,11),(1+conditions!$U$34)*SUMIFS(38:38,$9:$9,"&gt;="&amp;$U$9,$9:$9,"&lt;="&amp;$U$9+NA$9-1+SUMIFS(conditions!58:58,conditions!$8:$8,"&lt;="&amp;NA$9,conditions!$9:$9,"&gt;="&amp;NA$9)-EOMONTH($U$9,11)),0))</f>
        <v>448.42680813216026</v>
      </c>
      <c r="NB47" s="37">
        <f>IF(NB$9="",0,SUMIFS(38:38,$9:$9,"&gt;="&amp;NB$9,$9:$9,"&lt;="&amp;NB$9-1+SUMIFS(conditions!58:58,conditions!$8:$8,"&lt;="&amp;NB$9,conditions!$9:$9,"&gt;="&amp;NB$9))+IF(NB$9-1+SUMIFS(conditions!58:58,conditions!$8:$8,"&lt;="&amp;NB$9,conditions!$9:$9,"&gt;="&amp;NB$9)&gt;EOMONTH($U$9,11),(1+conditions!$U$34)*SUMIFS(38:38,$9:$9,"&gt;="&amp;$U$9,$9:$9,"&lt;="&amp;$U$9+NB$9-1+SUMIFS(conditions!58:58,conditions!$8:$8,"&lt;="&amp;NB$9,conditions!$9:$9,"&gt;="&amp;NB$9)-EOMONTH($U$9,11)),0))</f>
        <v>437.98913262390022</v>
      </c>
      <c r="NC47" s="37">
        <f>IF(NC$9="",0,SUMIFS(38:38,$9:$9,"&gt;="&amp;NC$9,$9:$9,"&lt;="&amp;NC$9-1+SUMIFS(conditions!58:58,conditions!$8:$8,"&lt;="&amp;NC$9,conditions!$9:$9,"&gt;="&amp;NC$9))+IF(NC$9-1+SUMIFS(conditions!58:58,conditions!$8:$8,"&lt;="&amp;NC$9,conditions!$9:$9,"&gt;="&amp;NC$9)&gt;EOMONTH($U$9,11),(1+conditions!$U$34)*SUMIFS(38:38,$9:$9,"&gt;="&amp;$U$9,$9:$9,"&lt;="&amp;$U$9+NC$9-1+SUMIFS(conditions!58:58,conditions!$8:$8,"&lt;="&amp;NC$9,conditions!$9:$9,"&gt;="&amp;NC$9)-EOMONTH($U$9,11)),0))</f>
        <v>431.84145711564025</v>
      </c>
      <c r="ND47" s="37">
        <f>IF(ND$9="",0,SUMIFS(38:38,$9:$9,"&gt;="&amp;ND$9,$9:$9,"&lt;="&amp;ND$9-1+SUMIFS(conditions!58:58,conditions!$8:$8,"&lt;="&amp;ND$9,conditions!$9:$9,"&gt;="&amp;ND$9))+IF(ND$9-1+SUMIFS(conditions!58:58,conditions!$8:$8,"&lt;="&amp;ND$9,conditions!$9:$9,"&gt;="&amp;ND$9)&gt;EOMONTH($U$9,11),(1+conditions!$U$34)*SUMIFS(38:38,$9:$9,"&gt;="&amp;$U$9,$9:$9,"&lt;="&amp;$U$9+ND$9-1+SUMIFS(conditions!58:58,conditions!$8:$8,"&lt;="&amp;ND$9,conditions!$9:$9,"&gt;="&amp;ND$9)-EOMONTH($U$9,11)),0))</f>
        <v>425.69378160738017</v>
      </c>
      <c r="NE47" s="37">
        <f>IF(NE$9="",0,SUMIFS(38:38,$9:$9,"&gt;="&amp;NE$9,$9:$9,"&lt;="&amp;NE$9-1+SUMIFS(conditions!58:58,conditions!$8:$8,"&lt;="&amp;NE$9,conditions!$9:$9,"&gt;="&amp;NE$9))+IF(NE$9-1+SUMIFS(conditions!58:58,conditions!$8:$8,"&lt;="&amp;NE$9,conditions!$9:$9,"&gt;="&amp;NE$9)&gt;EOMONTH($U$9,11),(1+conditions!$U$34)*SUMIFS(38:38,$9:$9,"&gt;="&amp;$U$9,$9:$9,"&lt;="&amp;$U$9+NE$9-1+SUMIFS(conditions!58:58,conditions!$8:$8,"&lt;="&amp;NE$9,conditions!$9:$9,"&gt;="&amp;NE$9)-EOMONTH($U$9,11)),0))</f>
        <v>419.54610609912015</v>
      </c>
      <c r="NF47" s="37">
        <f>IF(NF$9="",0,SUMIFS(38:38,$9:$9,"&gt;="&amp;NF$9,$9:$9,"&lt;="&amp;NF$9-1+SUMIFS(conditions!58:58,conditions!$8:$8,"&lt;="&amp;NF$9,conditions!$9:$9,"&gt;="&amp;NF$9))+IF(NF$9-1+SUMIFS(conditions!58:58,conditions!$8:$8,"&lt;="&amp;NF$9,conditions!$9:$9,"&gt;="&amp;NF$9)&gt;EOMONTH($U$9,11),(1+conditions!$U$34)*SUMIFS(38:38,$9:$9,"&gt;="&amp;$U$9,$9:$9,"&lt;="&amp;$U$9+NF$9-1+SUMIFS(conditions!58:58,conditions!$8:$8,"&lt;="&amp;NF$9,conditions!$9:$9,"&gt;="&amp;NF$9)-EOMONTH($U$9,11)),0))</f>
        <v>423.83610609912012</v>
      </c>
      <c r="NG47" s="37">
        <f>IF(NG$9="",0,SUMIFS(38:38,$9:$9,"&gt;="&amp;NG$9,$9:$9,"&lt;="&amp;NG$9-1+SUMIFS(conditions!58:58,conditions!$8:$8,"&lt;="&amp;NG$9,conditions!$9:$9,"&gt;="&amp;NG$9))+IF(NG$9-1+SUMIFS(conditions!58:58,conditions!$8:$8,"&lt;="&amp;NG$9,conditions!$9:$9,"&gt;="&amp;NG$9)&gt;EOMONTH($U$9,11),(1+conditions!$U$34)*SUMIFS(38:38,$9:$9,"&gt;="&amp;$U$9,$9:$9,"&lt;="&amp;$U$9+NG$9-1+SUMIFS(conditions!58:58,conditions!$8:$8,"&lt;="&amp;NG$9,conditions!$9:$9,"&gt;="&amp;NG$9)-EOMONTH($U$9,11)),0))</f>
        <v>428.12610609912014</v>
      </c>
      <c r="NH47" s="37">
        <f>IF(NH$9="",0,SUMIFS(38:38,$9:$9,"&gt;="&amp;NH$9,$9:$9,"&lt;="&amp;NH$9-1+SUMIFS(conditions!58:58,conditions!$8:$8,"&lt;="&amp;NH$9,conditions!$9:$9,"&gt;="&amp;NH$9))+IF(NH$9-1+SUMIFS(conditions!58:58,conditions!$8:$8,"&lt;="&amp;NH$9,conditions!$9:$9,"&gt;="&amp;NH$9)&gt;EOMONTH($U$9,11),(1+conditions!$U$34)*SUMIFS(38:38,$9:$9,"&gt;="&amp;$U$9,$9:$9,"&lt;="&amp;$U$9+NH$9-1+SUMIFS(conditions!58:58,conditions!$8:$8,"&lt;="&amp;NH$9,conditions!$9:$9,"&gt;="&amp;NH$9)-EOMONTH($U$9,11)),0))</f>
        <v>417.68843059086009</v>
      </c>
      <c r="NI47" s="37">
        <f>IF(NI$9="",0,SUMIFS(38:38,$9:$9,"&gt;="&amp;NI$9,$9:$9,"&lt;="&amp;NI$9-1+SUMIFS(conditions!58:58,conditions!$8:$8,"&lt;="&amp;NI$9,conditions!$9:$9,"&gt;="&amp;NI$9))+IF(NI$9-1+SUMIFS(conditions!58:58,conditions!$8:$8,"&lt;="&amp;NI$9,conditions!$9:$9,"&gt;="&amp;NI$9)&gt;EOMONTH($U$9,11),(1+conditions!$U$34)*SUMIFS(38:38,$9:$9,"&gt;="&amp;$U$9,$9:$9,"&lt;="&amp;$U$9+NI$9-1+SUMIFS(conditions!58:58,conditions!$8:$8,"&lt;="&amp;NI$9,conditions!$9:$9,"&gt;="&amp;NI$9)-EOMONTH($U$9,11)),0))</f>
        <v>407.25075508260011</v>
      </c>
      <c r="NJ47" s="37">
        <f>IF(NJ$9="",0,SUMIFS(38:38,$9:$9,"&gt;="&amp;NJ$9,$9:$9,"&lt;="&amp;NJ$9-1+SUMIFS(conditions!58:58,conditions!$8:$8,"&lt;="&amp;NJ$9,conditions!$9:$9,"&gt;="&amp;NJ$9))+IF(NJ$9-1+SUMIFS(conditions!58:58,conditions!$8:$8,"&lt;="&amp;NJ$9,conditions!$9:$9,"&gt;="&amp;NJ$9)&gt;EOMONTH($U$9,11),(1+conditions!$U$34)*SUMIFS(38:38,$9:$9,"&gt;="&amp;$U$9,$9:$9,"&lt;="&amp;$U$9+NJ$9-1+SUMIFS(conditions!58:58,conditions!$8:$8,"&lt;="&amp;NJ$9,conditions!$9:$9,"&gt;="&amp;NJ$9)-EOMONTH($U$9,11)),0))</f>
        <v>401.10307957434009</v>
      </c>
      <c r="NK47" s="37">
        <f>IF(NK$9="",0,SUMIFS(38:38,$9:$9,"&gt;="&amp;NK$9,$9:$9,"&lt;="&amp;NK$9-1+SUMIFS(conditions!58:58,conditions!$8:$8,"&lt;="&amp;NK$9,conditions!$9:$9,"&gt;="&amp;NK$9))+IF(NK$9-1+SUMIFS(conditions!58:58,conditions!$8:$8,"&lt;="&amp;NK$9,conditions!$9:$9,"&gt;="&amp;NK$9)&gt;EOMONTH($U$9,11),(1+conditions!$U$34)*SUMIFS(38:38,$9:$9,"&gt;="&amp;$U$9,$9:$9,"&lt;="&amp;$U$9+NK$9-1+SUMIFS(conditions!58:58,conditions!$8:$8,"&lt;="&amp;NK$9,conditions!$9:$9,"&gt;="&amp;NK$9)-EOMONTH($U$9,11)),0))</f>
        <v>394.95540406608001</v>
      </c>
      <c r="NL47" s="37">
        <f>IF(NL$9="",0,SUMIFS(38:38,$9:$9,"&gt;="&amp;NL$9,$9:$9,"&lt;="&amp;NL$9-1+SUMIFS(conditions!58:58,conditions!$8:$8,"&lt;="&amp;NL$9,conditions!$9:$9,"&gt;="&amp;NL$9))+IF(NL$9-1+SUMIFS(conditions!58:58,conditions!$8:$8,"&lt;="&amp;NL$9,conditions!$9:$9,"&gt;="&amp;NL$9)&gt;EOMONTH($U$9,11),(1+conditions!$U$34)*SUMIFS(38:38,$9:$9,"&gt;="&amp;$U$9,$9:$9,"&lt;="&amp;$U$9+NL$9-1+SUMIFS(conditions!58:58,conditions!$8:$8,"&lt;="&amp;NL$9,conditions!$9:$9,"&gt;="&amp;NL$9)-EOMONTH($U$9,11)),0))</f>
        <v>388.80772855781993</v>
      </c>
      <c r="NM47" s="37">
        <f>IF(NM$9="",0,SUMIFS(38:38,$9:$9,"&gt;="&amp;NM$9,$9:$9,"&lt;="&amp;NM$9-1+SUMIFS(conditions!58:58,conditions!$8:$8,"&lt;="&amp;NM$9,conditions!$9:$9,"&gt;="&amp;NM$9))+IF(NM$9-1+SUMIFS(conditions!58:58,conditions!$8:$8,"&lt;="&amp;NM$9,conditions!$9:$9,"&gt;="&amp;NM$9)&gt;EOMONTH($U$9,11),(1+conditions!$U$34)*SUMIFS(38:38,$9:$9,"&gt;="&amp;$U$9,$9:$9,"&lt;="&amp;$U$9+NM$9-1+SUMIFS(conditions!58:58,conditions!$8:$8,"&lt;="&amp;NM$9,conditions!$9:$9,"&gt;="&amp;NM$9)-EOMONTH($U$9,11)),0))</f>
        <v>393.09772855781989</v>
      </c>
      <c r="NN47" s="37">
        <f>IF(NN$9="",0,SUMIFS(38:38,$9:$9,"&gt;="&amp;NN$9,$9:$9,"&lt;="&amp;NN$9-1+SUMIFS(conditions!58:58,conditions!$8:$8,"&lt;="&amp;NN$9,conditions!$9:$9,"&gt;="&amp;NN$9))+IF(NN$9-1+SUMIFS(conditions!58:58,conditions!$8:$8,"&lt;="&amp;NN$9,conditions!$9:$9,"&gt;="&amp;NN$9)&gt;EOMONTH($U$9,11),(1+conditions!$U$34)*SUMIFS(38:38,$9:$9,"&gt;="&amp;$U$9,$9:$9,"&lt;="&amp;$U$9+NN$9-1+SUMIFS(conditions!58:58,conditions!$8:$8,"&lt;="&amp;NN$9,conditions!$9:$9,"&gt;="&amp;NN$9)-EOMONTH($U$9,11)),0))</f>
        <v>397.38772855781997</v>
      </c>
      <c r="NO47" s="37">
        <f>IF(NO$9="",0,SUMIFS(38:38,$9:$9,"&gt;="&amp;NO$9,$9:$9,"&lt;="&amp;NO$9-1+SUMIFS(conditions!58:58,conditions!$8:$8,"&lt;="&amp;NO$9,conditions!$9:$9,"&gt;="&amp;NO$9))+IF(NO$9-1+SUMIFS(conditions!58:58,conditions!$8:$8,"&lt;="&amp;NO$9,conditions!$9:$9,"&gt;="&amp;NO$9)&gt;EOMONTH($U$9,11),(1+conditions!$U$34)*SUMIFS(38:38,$9:$9,"&gt;="&amp;$U$9,$9:$9,"&lt;="&amp;$U$9+NO$9-1+SUMIFS(conditions!58:58,conditions!$8:$8,"&lt;="&amp;NO$9,conditions!$9:$9,"&gt;="&amp;NO$9)-EOMONTH($U$9,11)),0))</f>
        <v>386.95005304955993</v>
      </c>
      <c r="NP47" s="37">
        <f>IF(NP$9="",0,SUMIFS(38:38,$9:$9,"&gt;="&amp;NP$9,$9:$9,"&lt;="&amp;NP$9-1+SUMIFS(conditions!58:58,conditions!$8:$8,"&lt;="&amp;NP$9,conditions!$9:$9,"&gt;="&amp;NP$9))+IF(NP$9-1+SUMIFS(conditions!58:58,conditions!$8:$8,"&lt;="&amp;NP$9,conditions!$9:$9,"&gt;="&amp;NP$9)&gt;EOMONTH($U$9,11),(1+conditions!$U$34)*SUMIFS(38:38,$9:$9,"&gt;="&amp;$U$9,$9:$9,"&lt;="&amp;$U$9+NP$9-1+SUMIFS(conditions!58:58,conditions!$8:$8,"&lt;="&amp;NP$9,conditions!$9:$9,"&gt;="&amp;NP$9)-EOMONTH($U$9,11)),0))</f>
        <v>376.51237754129994</v>
      </c>
      <c r="NQ47" s="37">
        <f>IF(NQ$9="",0,SUMIFS(38:38,$9:$9,"&gt;="&amp;NQ$9,$9:$9,"&lt;="&amp;NQ$9-1+SUMIFS(conditions!58:58,conditions!$8:$8,"&lt;="&amp;NQ$9,conditions!$9:$9,"&gt;="&amp;NQ$9))+IF(NQ$9-1+SUMIFS(conditions!58:58,conditions!$8:$8,"&lt;="&amp;NQ$9,conditions!$9:$9,"&gt;="&amp;NQ$9)&gt;EOMONTH($U$9,11),(1+conditions!$U$34)*SUMIFS(38:38,$9:$9,"&gt;="&amp;$U$9,$9:$9,"&lt;="&amp;$U$9+NQ$9-1+SUMIFS(conditions!58:58,conditions!$8:$8,"&lt;="&amp;NQ$9,conditions!$9:$9,"&gt;="&amp;NQ$9)-EOMONTH($U$9,11)),0))</f>
        <v>370.36470203303986</v>
      </c>
      <c r="NR47" s="37">
        <f>IF(NR$9="",0,SUMIFS(38:38,$9:$9,"&gt;="&amp;NR$9,$9:$9,"&lt;="&amp;NR$9-1+SUMIFS(conditions!58:58,conditions!$8:$8,"&lt;="&amp;NR$9,conditions!$9:$9,"&gt;="&amp;NR$9))+IF(NR$9-1+SUMIFS(conditions!58:58,conditions!$8:$8,"&lt;="&amp;NR$9,conditions!$9:$9,"&gt;="&amp;NR$9)&gt;EOMONTH($U$9,11),(1+conditions!$U$34)*SUMIFS(38:38,$9:$9,"&gt;="&amp;$U$9,$9:$9,"&lt;="&amp;$U$9+NR$9-1+SUMIFS(conditions!58:58,conditions!$8:$8,"&lt;="&amp;NR$9,conditions!$9:$9,"&gt;="&amp;NR$9)-EOMONTH($U$9,11)),0))</f>
        <v>364.21702652477984</v>
      </c>
      <c r="NS47" s="37">
        <f>IF(NS$9="",0,SUMIFS(38:38,$9:$9,"&gt;="&amp;NS$9,$9:$9,"&lt;="&amp;NS$9-1+SUMIFS(conditions!58:58,conditions!$8:$8,"&lt;="&amp;NS$9,conditions!$9:$9,"&gt;="&amp;NS$9))+IF(NS$9-1+SUMIFS(conditions!58:58,conditions!$8:$8,"&lt;="&amp;NS$9,conditions!$9:$9,"&gt;="&amp;NS$9)&gt;EOMONTH($U$9,11),(1+conditions!$U$34)*SUMIFS(38:38,$9:$9,"&gt;="&amp;$U$9,$9:$9,"&lt;="&amp;$U$9+NS$9-1+SUMIFS(conditions!58:58,conditions!$8:$8,"&lt;="&amp;NS$9,conditions!$9:$9,"&gt;="&amp;NS$9)-EOMONTH($U$9,11)),0))</f>
        <v>358.06935101651982</v>
      </c>
      <c r="NT47" s="37">
        <f>IF(NT$9="",0,SUMIFS(38:38,$9:$9,"&gt;="&amp;NT$9,$9:$9,"&lt;="&amp;NT$9-1+SUMIFS(conditions!58:58,conditions!$8:$8,"&lt;="&amp;NT$9,conditions!$9:$9,"&gt;="&amp;NT$9))+IF(NT$9-1+SUMIFS(conditions!58:58,conditions!$8:$8,"&lt;="&amp;NT$9,conditions!$9:$9,"&gt;="&amp;NT$9)&gt;EOMONTH($U$9,11),(1+conditions!$U$34)*SUMIFS(38:38,$9:$9,"&gt;="&amp;$U$9,$9:$9,"&lt;="&amp;$U$9+NT$9-1+SUMIFS(conditions!58:58,conditions!$8:$8,"&lt;="&amp;NT$9,conditions!$9:$9,"&gt;="&amp;NT$9)-EOMONTH($U$9,11)),0))</f>
        <v>362.35935101651978</v>
      </c>
      <c r="NU47" s="37">
        <f>IF(NU$9="",0,SUMIFS(38:38,$9:$9,"&gt;="&amp;NU$9,$9:$9,"&lt;="&amp;NU$9-1+SUMIFS(conditions!58:58,conditions!$8:$8,"&lt;="&amp;NU$9,conditions!$9:$9,"&gt;="&amp;NU$9))+IF(NU$9-1+SUMIFS(conditions!58:58,conditions!$8:$8,"&lt;="&amp;NU$9,conditions!$9:$9,"&gt;="&amp;NU$9)&gt;EOMONTH($U$9,11),(1+conditions!$U$34)*SUMIFS(38:38,$9:$9,"&gt;="&amp;$U$9,$9:$9,"&lt;="&amp;$U$9+NU$9-1+SUMIFS(conditions!58:58,conditions!$8:$8,"&lt;="&amp;NU$9,conditions!$9:$9,"&gt;="&amp;NU$9)-EOMONTH($U$9,11)),0))</f>
        <v>366.6493510165198</v>
      </c>
      <c r="NV47" s="37">
        <f t="shared" si="65"/>
        <v>366.6493510165198</v>
      </c>
      <c r="NW47" s="37">
        <f t="shared" si="65"/>
        <v>366.6493510165198</v>
      </c>
    </row>
    <row r="48" spans="1:387" x14ac:dyDescent="0.25">
      <c r="A48" s="1"/>
      <c r="B48" s="1"/>
      <c r="C48" s="1"/>
      <c r="D48" s="1"/>
      <c r="E48" s="1"/>
      <c r="F48" s="1"/>
      <c r="G48" s="1"/>
      <c r="H48" s="1"/>
      <c r="I48" s="1"/>
      <c r="J48" s="18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</row>
    <row r="49" spans="1:386" s="7" customFormat="1" x14ac:dyDescent="0.25">
      <c r="A49" s="5"/>
      <c r="B49" s="5"/>
      <c r="C49" s="5"/>
      <c r="D49" s="5"/>
      <c r="E49" s="5"/>
      <c r="F49" s="5"/>
      <c r="G49" s="5" t="str">
        <f>KPI!$F$28</f>
        <v>бюджет закупок товаров</v>
      </c>
      <c r="H49" s="5"/>
      <c r="I49" s="5"/>
      <c r="J49" s="20" t="str">
        <f>IF($G49="","",INDEX(KPI!$H$11:$H$121,SUMIFS(KPI!$E$11:$E$121,KPI!$F$11:$F$121,$G49)))</f>
        <v>тыс.руб.</v>
      </c>
      <c r="K49" s="5"/>
      <c r="L49" s="5"/>
      <c r="M49" s="5"/>
      <c r="N49" s="5"/>
      <c r="O49" s="5"/>
      <c r="P49" s="5"/>
      <c r="Q49" s="5"/>
      <c r="R49" s="27">
        <f>SUM(T49:NV49)</f>
        <v>59633.804576356568</v>
      </c>
      <c r="S49" s="5"/>
      <c r="T49" s="5"/>
      <c r="U49" s="27">
        <f>SUM(U51:U57)</f>
        <v>4.1744385725905886E-14</v>
      </c>
      <c r="V49" s="27">
        <f t="shared" ref="V49:CG49" si="66">SUM(V51:V57)</f>
        <v>149.20000000000078</v>
      </c>
      <c r="W49" s="27">
        <f>SUM(W51:W57)</f>
        <v>147.70799999999952</v>
      </c>
      <c r="X49" s="27">
        <f t="shared" si="66"/>
        <v>147.70800000000048</v>
      </c>
      <c r="Y49" s="27">
        <f t="shared" si="66"/>
        <v>147.70800000000025</v>
      </c>
      <c r="Z49" s="27">
        <f t="shared" si="66"/>
        <v>147.70799999999997</v>
      </c>
      <c r="AA49" s="27">
        <f t="shared" si="66"/>
        <v>0</v>
      </c>
      <c r="AB49" s="27">
        <f t="shared" si="66"/>
        <v>4.9649173661237E-13</v>
      </c>
      <c r="AC49" s="27">
        <f t="shared" si="66"/>
        <v>147.70800000000025</v>
      </c>
      <c r="AD49" s="27">
        <f t="shared" si="66"/>
        <v>147.70799999999997</v>
      </c>
      <c r="AE49" s="27">
        <f t="shared" si="66"/>
        <v>147.70800000000003</v>
      </c>
      <c r="AF49" s="27">
        <f t="shared" si="66"/>
        <v>147.70800000000116</v>
      </c>
      <c r="AG49" s="27">
        <f t="shared" si="66"/>
        <v>147.70799999999997</v>
      </c>
      <c r="AH49" s="27">
        <f t="shared" si="66"/>
        <v>0</v>
      </c>
      <c r="AI49" s="27">
        <f t="shared" si="66"/>
        <v>4.1744385725905886E-14</v>
      </c>
      <c r="AJ49" s="27">
        <f t="shared" si="66"/>
        <v>147.70800000000094</v>
      </c>
      <c r="AK49" s="27">
        <f t="shared" si="66"/>
        <v>147.7079999999994</v>
      </c>
      <c r="AL49" s="27">
        <f t="shared" si="66"/>
        <v>147.70800000000003</v>
      </c>
      <c r="AM49" s="27">
        <f t="shared" si="66"/>
        <v>147.70799999999997</v>
      </c>
      <c r="AN49" s="27">
        <f t="shared" si="66"/>
        <v>147.70799999999997</v>
      </c>
      <c r="AO49" s="27">
        <f t="shared" si="66"/>
        <v>0</v>
      </c>
      <c r="AP49" s="27">
        <f t="shared" si="66"/>
        <v>-1.2434497875801753E-14</v>
      </c>
      <c r="AQ49" s="27">
        <f t="shared" si="66"/>
        <v>147.70800000000025</v>
      </c>
      <c r="AR49" s="27">
        <f t="shared" si="66"/>
        <v>147.7080000000002</v>
      </c>
      <c r="AS49" s="27">
        <f t="shared" si="66"/>
        <v>147.70799999999986</v>
      </c>
      <c r="AT49" s="27">
        <f t="shared" si="66"/>
        <v>147.70799999999997</v>
      </c>
      <c r="AU49" s="27">
        <f t="shared" si="66"/>
        <v>147.70799999999997</v>
      </c>
      <c r="AV49" s="27">
        <f t="shared" si="66"/>
        <v>0</v>
      </c>
      <c r="AW49" s="27">
        <f t="shared" si="66"/>
        <v>-1.2434497875801753E-14</v>
      </c>
      <c r="AX49" s="27">
        <f t="shared" si="66"/>
        <v>147.70800000000014</v>
      </c>
      <c r="AY49" s="27">
        <f t="shared" si="66"/>
        <v>147.7080000000002</v>
      </c>
      <c r="AZ49" s="27">
        <f t="shared" si="66"/>
        <v>147.70799999999966</v>
      </c>
      <c r="BA49" s="27">
        <f t="shared" si="66"/>
        <v>147.70799999999966</v>
      </c>
      <c r="BB49" s="27">
        <f t="shared" si="66"/>
        <v>177.24959999999987</v>
      </c>
      <c r="BC49" s="27">
        <f t="shared" si="66"/>
        <v>0</v>
      </c>
      <c r="BD49" s="27">
        <f t="shared" si="66"/>
        <v>-8.5620399659092072E-13</v>
      </c>
      <c r="BE49" s="27">
        <f t="shared" si="66"/>
        <v>177.24959999999973</v>
      </c>
      <c r="BF49" s="27">
        <f t="shared" si="66"/>
        <v>177.24959999999876</v>
      </c>
      <c r="BG49" s="27">
        <f t="shared" si="66"/>
        <v>177.24959999999899</v>
      </c>
      <c r="BH49" s="27">
        <f t="shared" si="66"/>
        <v>177.24959999999922</v>
      </c>
      <c r="BI49" s="27">
        <f t="shared" si="66"/>
        <v>177.24959999999987</v>
      </c>
      <c r="BJ49" s="27">
        <f t="shared" si="66"/>
        <v>0</v>
      </c>
      <c r="BK49" s="27">
        <f t="shared" si="66"/>
        <v>-1.1723955140041653E-13</v>
      </c>
      <c r="BL49" s="27">
        <f t="shared" si="66"/>
        <v>177.24959999999899</v>
      </c>
      <c r="BM49" s="27">
        <f t="shared" si="66"/>
        <v>177.24959999999922</v>
      </c>
      <c r="BN49" s="27">
        <f t="shared" si="66"/>
        <v>177.24959999999911</v>
      </c>
      <c r="BO49" s="27">
        <f t="shared" si="66"/>
        <v>177.24959999999984</v>
      </c>
      <c r="BP49" s="27">
        <f t="shared" si="66"/>
        <v>177.24959999999965</v>
      </c>
      <c r="BQ49" s="27">
        <f t="shared" si="66"/>
        <v>0</v>
      </c>
      <c r="BR49" s="27">
        <f t="shared" si="66"/>
        <v>-5.7198690228688065E-13</v>
      </c>
      <c r="BS49" s="27">
        <f t="shared" si="66"/>
        <v>177.24959999999939</v>
      </c>
      <c r="BT49" s="27">
        <f t="shared" si="66"/>
        <v>177.24959999999905</v>
      </c>
      <c r="BU49" s="27">
        <f t="shared" si="66"/>
        <v>177.24959999999984</v>
      </c>
      <c r="BV49" s="27">
        <f t="shared" si="66"/>
        <v>177.24959999999979</v>
      </c>
      <c r="BW49" s="27">
        <f t="shared" si="66"/>
        <v>177.24959999999965</v>
      </c>
      <c r="BX49" s="27">
        <f t="shared" si="66"/>
        <v>0</v>
      </c>
      <c r="BY49" s="27">
        <f t="shared" si="66"/>
        <v>6.7856831265089568E-13</v>
      </c>
      <c r="BZ49" s="27">
        <f t="shared" si="66"/>
        <v>177.24959999999984</v>
      </c>
      <c r="CA49" s="27">
        <f t="shared" si="66"/>
        <v>177.24959999999996</v>
      </c>
      <c r="CB49" s="27">
        <f t="shared" si="66"/>
        <v>177.2496000000007</v>
      </c>
      <c r="CC49" s="27">
        <f t="shared" si="66"/>
        <v>177.24960000000007</v>
      </c>
      <c r="CD49" s="27">
        <f t="shared" si="66"/>
        <v>177.24959999999965</v>
      </c>
      <c r="CE49" s="27">
        <f t="shared" si="66"/>
        <v>0</v>
      </c>
      <c r="CF49" s="27">
        <f t="shared" si="66"/>
        <v>-4.3076653355456074E-14</v>
      </c>
      <c r="CG49" s="27">
        <f t="shared" si="66"/>
        <v>186.11208000000059</v>
      </c>
      <c r="CH49" s="27">
        <f t="shared" ref="CH49:ES49" si="67">SUM(CH51:CH57)</f>
        <v>186.11208000000025</v>
      </c>
      <c r="CI49" s="27">
        <f t="shared" si="67"/>
        <v>186.11208000000053</v>
      </c>
      <c r="CJ49" s="27">
        <f t="shared" si="67"/>
        <v>186.11208000000047</v>
      </c>
      <c r="CK49" s="27">
        <f t="shared" si="67"/>
        <v>186.11208000000011</v>
      </c>
      <c r="CL49" s="27">
        <f t="shared" si="67"/>
        <v>0</v>
      </c>
      <c r="CM49" s="27">
        <f t="shared" si="67"/>
        <v>4.1167069753100805E-13</v>
      </c>
      <c r="CN49" s="27">
        <f t="shared" si="67"/>
        <v>186.11208000000025</v>
      </c>
      <c r="CO49" s="27">
        <f t="shared" si="67"/>
        <v>186.11208000000042</v>
      </c>
      <c r="CP49" s="27">
        <f t="shared" si="67"/>
        <v>186.11208000000025</v>
      </c>
      <c r="CQ49" s="27">
        <f t="shared" si="67"/>
        <v>186.11208000000047</v>
      </c>
      <c r="CR49" s="27">
        <f t="shared" si="67"/>
        <v>186.11208000000011</v>
      </c>
      <c r="CS49" s="27">
        <f t="shared" si="67"/>
        <v>0</v>
      </c>
      <c r="CT49" s="27">
        <f t="shared" si="67"/>
        <v>8.0957462955666415E-13</v>
      </c>
      <c r="CU49" s="27">
        <f t="shared" si="67"/>
        <v>186.11208000000047</v>
      </c>
      <c r="CV49" s="27">
        <f t="shared" si="67"/>
        <v>186.11208000000008</v>
      </c>
      <c r="CW49" s="27">
        <f t="shared" si="67"/>
        <v>186.11208000000042</v>
      </c>
      <c r="CX49" s="27">
        <f t="shared" si="67"/>
        <v>186.11208000000025</v>
      </c>
      <c r="CY49" s="27">
        <f t="shared" si="67"/>
        <v>186.11208000000011</v>
      </c>
      <c r="CZ49" s="27">
        <f t="shared" si="67"/>
        <v>0</v>
      </c>
      <c r="DA49" s="27">
        <f t="shared" si="67"/>
        <v>3.5482727867020003E-13</v>
      </c>
      <c r="DB49" s="27">
        <f t="shared" si="67"/>
        <v>186.11208000000047</v>
      </c>
      <c r="DC49" s="27">
        <f t="shared" si="67"/>
        <v>186.11208000000047</v>
      </c>
      <c r="DD49" s="27">
        <f t="shared" si="67"/>
        <v>186.11207999999945</v>
      </c>
      <c r="DE49" s="27">
        <f t="shared" si="67"/>
        <v>186.11208000000047</v>
      </c>
      <c r="DF49" s="27">
        <f t="shared" si="67"/>
        <v>186.11208000000011</v>
      </c>
      <c r="DG49" s="27">
        <f t="shared" si="67"/>
        <v>0</v>
      </c>
      <c r="DH49" s="27">
        <f t="shared" si="67"/>
        <v>-9.9920072216264089E-14</v>
      </c>
      <c r="DI49" s="27">
        <f t="shared" si="67"/>
        <v>186.1120800000003</v>
      </c>
      <c r="DJ49" s="27">
        <f t="shared" si="67"/>
        <v>186.11207999999962</v>
      </c>
      <c r="DK49" s="27">
        <f t="shared" si="67"/>
        <v>206.27422200000049</v>
      </c>
      <c r="DL49" s="27">
        <f t="shared" si="67"/>
        <v>206.2742219999997</v>
      </c>
      <c r="DM49" s="27">
        <f t="shared" si="67"/>
        <v>206.27422199999995</v>
      </c>
      <c r="DN49" s="27">
        <f t="shared" si="67"/>
        <v>0</v>
      </c>
      <c r="DO49" s="27">
        <f t="shared" si="67"/>
        <v>-4.5297099404706387E-14</v>
      </c>
      <c r="DP49" s="27">
        <f t="shared" si="67"/>
        <v>206.27422199999992</v>
      </c>
      <c r="DQ49" s="27">
        <f t="shared" si="67"/>
        <v>206.27422200000055</v>
      </c>
      <c r="DR49" s="27">
        <f t="shared" si="67"/>
        <v>206.27422199999992</v>
      </c>
      <c r="DS49" s="27">
        <f t="shared" si="67"/>
        <v>206.27422199999992</v>
      </c>
      <c r="DT49" s="27">
        <f t="shared" si="67"/>
        <v>206.27422199999995</v>
      </c>
      <c r="DU49" s="27">
        <f t="shared" si="67"/>
        <v>0</v>
      </c>
      <c r="DV49" s="27">
        <f t="shared" si="67"/>
        <v>3.5260683262094972E-13</v>
      </c>
      <c r="DW49" s="27">
        <f t="shared" si="67"/>
        <v>206.27422200000015</v>
      </c>
      <c r="DX49" s="27">
        <f t="shared" si="67"/>
        <v>206.27422200000021</v>
      </c>
      <c r="DY49" s="27">
        <f t="shared" si="67"/>
        <v>206.27422199999958</v>
      </c>
      <c r="DZ49" s="27">
        <f t="shared" si="67"/>
        <v>206.27422199999998</v>
      </c>
      <c r="EA49" s="27">
        <f t="shared" si="67"/>
        <v>206.27422199999995</v>
      </c>
      <c r="EB49" s="27">
        <f t="shared" si="67"/>
        <v>0</v>
      </c>
      <c r="EC49" s="27">
        <f t="shared" si="67"/>
        <v>1.2523315717771766E-13</v>
      </c>
      <c r="ED49" s="27">
        <f t="shared" si="67"/>
        <v>206.27422199999992</v>
      </c>
      <c r="EE49" s="27">
        <f t="shared" si="67"/>
        <v>206.27422199999941</v>
      </c>
      <c r="EF49" s="27">
        <f t="shared" si="67"/>
        <v>206.27422200000044</v>
      </c>
      <c r="EG49" s="27">
        <f t="shared" si="67"/>
        <v>206.27422199999998</v>
      </c>
      <c r="EH49" s="27">
        <f t="shared" si="67"/>
        <v>206.27422199999995</v>
      </c>
      <c r="EI49" s="27">
        <f t="shared" si="67"/>
        <v>0</v>
      </c>
      <c r="EJ49" s="27">
        <f t="shared" si="67"/>
        <v>-2.1582735598713043E-13</v>
      </c>
      <c r="EK49" s="27">
        <f t="shared" si="67"/>
        <v>206.27422199999987</v>
      </c>
      <c r="EL49" s="27">
        <f t="shared" si="67"/>
        <v>206.27422200000021</v>
      </c>
      <c r="EM49" s="27">
        <f t="shared" si="67"/>
        <v>206.27422199999998</v>
      </c>
      <c r="EN49" s="27">
        <f t="shared" si="67"/>
        <v>206.27422199999987</v>
      </c>
      <c r="EO49" s="27">
        <f t="shared" si="67"/>
        <v>206.27422199999995</v>
      </c>
      <c r="EP49" s="27">
        <f t="shared" si="67"/>
        <v>0</v>
      </c>
      <c r="EQ49" s="27">
        <f t="shared" si="67"/>
        <v>1.2967404927621828E-13</v>
      </c>
      <c r="ER49" s="27">
        <f t="shared" si="67"/>
        <v>189.77228424000052</v>
      </c>
      <c r="ES49" s="27">
        <f t="shared" si="67"/>
        <v>189.77228423999961</v>
      </c>
      <c r="ET49" s="27">
        <f t="shared" ref="ET49:HE49" si="68">SUM(ET51:ET57)</f>
        <v>189.77228423999983</v>
      </c>
      <c r="EU49" s="27">
        <f t="shared" si="68"/>
        <v>189.77228424000074</v>
      </c>
      <c r="EV49" s="27">
        <f t="shared" si="68"/>
        <v>189.77228423999992</v>
      </c>
      <c r="EW49" s="27">
        <f t="shared" si="68"/>
        <v>0</v>
      </c>
      <c r="EX49" s="27">
        <f t="shared" si="68"/>
        <v>1.2967404927621828E-13</v>
      </c>
      <c r="EY49" s="27">
        <f t="shared" si="68"/>
        <v>189.77228423999961</v>
      </c>
      <c r="EZ49" s="27">
        <f t="shared" si="68"/>
        <v>189.77228424000006</v>
      </c>
      <c r="FA49" s="27">
        <f t="shared" si="68"/>
        <v>189.77228424000029</v>
      </c>
      <c r="FB49" s="27">
        <f t="shared" si="68"/>
        <v>189.77228423999961</v>
      </c>
      <c r="FC49" s="27">
        <f t="shared" si="68"/>
        <v>189.77228423999992</v>
      </c>
      <c r="FD49" s="27">
        <f t="shared" si="68"/>
        <v>0</v>
      </c>
      <c r="FE49" s="27">
        <f t="shared" si="68"/>
        <v>-3.2507330161024584E-13</v>
      </c>
      <c r="FF49" s="27">
        <f t="shared" si="68"/>
        <v>189.77228423999915</v>
      </c>
      <c r="FG49" s="27">
        <f t="shared" si="68"/>
        <v>189.77228424000029</v>
      </c>
      <c r="FH49" s="27">
        <f t="shared" si="68"/>
        <v>189.77228423999949</v>
      </c>
      <c r="FI49" s="27">
        <f t="shared" si="68"/>
        <v>189.77228423999961</v>
      </c>
      <c r="FJ49" s="27">
        <f t="shared" si="68"/>
        <v>189.77228423999992</v>
      </c>
      <c r="FK49" s="27">
        <f t="shared" si="68"/>
        <v>0</v>
      </c>
      <c r="FL49" s="27">
        <f t="shared" si="68"/>
        <v>1.2967404927621828E-13</v>
      </c>
      <c r="FM49" s="27">
        <f t="shared" si="68"/>
        <v>189.77228423999955</v>
      </c>
      <c r="FN49" s="27">
        <f t="shared" si="68"/>
        <v>189.77228424000029</v>
      </c>
      <c r="FO49" s="27">
        <f t="shared" si="68"/>
        <v>189.77228423999915</v>
      </c>
      <c r="FP49" s="27">
        <f t="shared" si="68"/>
        <v>189.77228424</v>
      </c>
      <c r="FQ49" s="27">
        <f t="shared" si="68"/>
        <v>189.77228423999992</v>
      </c>
      <c r="FR49" s="27">
        <f t="shared" si="68"/>
        <v>0</v>
      </c>
      <c r="FS49" s="27">
        <f t="shared" si="68"/>
        <v>-3.3750779948604759E-13</v>
      </c>
      <c r="FT49" s="27">
        <f t="shared" si="68"/>
        <v>195.46545276719951</v>
      </c>
      <c r="FU49" s="27">
        <f t="shared" si="68"/>
        <v>195.46545276719928</v>
      </c>
      <c r="FV49" s="27">
        <f t="shared" si="68"/>
        <v>195.46545276719905</v>
      </c>
      <c r="FW49" s="27">
        <f t="shared" si="68"/>
        <v>195.46545276719911</v>
      </c>
      <c r="FX49" s="27">
        <f t="shared" si="68"/>
        <v>195.46545276719962</v>
      </c>
      <c r="FY49" s="27">
        <f t="shared" si="68"/>
        <v>0</v>
      </c>
      <c r="FZ49" s="27">
        <f t="shared" si="68"/>
        <v>-1.6697754290362354E-13</v>
      </c>
      <c r="GA49" s="27">
        <f t="shared" si="68"/>
        <v>195.46545276719951</v>
      </c>
      <c r="GB49" s="27">
        <f t="shared" si="68"/>
        <v>195.46545276719951</v>
      </c>
      <c r="GC49" s="27">
        <f t="shared" si="68"/>
        <v>195.46545276719957</v>
      </c>
      <c r="GD49" s="27">
        <f t="shared" si="68"/>
        <v>195.46545276719951</v>
      </c>
      <c r="GE49" s="27">
        <f t="shared" si="68"/>
        <v>195.46545276719962</v>
      </c>
      <c r="GF49" s="27">
        <f t="shared" si="68"/>
        <v>0</v>
      </c>
      <c r="GG49" s="27">
        <f t="shared" si="68"/>
        <v>5.2935433814127464E-13</v>
      </c>
      <c r="GH49" s="27">
        <f t="shared" si="68"/>
        <v>195.46545276720002</v>
      </c>
      <c r="GI49" s="27">
        <f t="shared" si="68"/>
        <v>195.46545276720019</v>
      </c>
      <c r="GJ49" s="27">
        <f t="shared" si="68"/>
        <v>195.46545276719996</v>
      </c>
      <c r="GK49" s="27">
        <f t="shared" si="68"/>
        <v>195.46545276720025</v>
      </c>
      <c r="GL49" s="27">
        <f t="shared" si="68"/>
        <v>195.46545276720008</v>
      </c>
      <c r="GM49" s="27">
        <f t="shared" si="68"/>
        <v>0</v>
      </c>
      <c r="GN49" s="27">
        <f t="shared" si="68"/>
        <v>-5.7909232964448165E-13</v>
      </c>
      <c r="GO49" s="27">
        <f t="shared" si="68"/>
        <v>195.46545276720025</v>
      </c>
      <c r="GP49" s="27">
        <f t="shared" si="68"/>
        <v>195.46545276720042</v>
      </c>
      <c r="GQ49" s="27">
        <f t="shared" si="68"/>
        <v>195.46545276719979</v>
      </c>
      <c r="GR49" s="27">
        <f t="shared" si="68"/>
        <v>195.46545276719996</v>
      </c>
      <c r="GS49" s="27">
        <f t="shared" si="68"/>
        <v>195.46545276720008</v>
      </c>
      <c r="GT49" s="27">
        <f t="shared" si="68"/>
        <v>0</v>
      </c>
      <c r="GU49" s="27">
        <f t="shared" si="68"/>
        <v>-1.4210854715202004E-14</v>
      </c>
      <c r="GV49" s="27">
        <f t="shared" si="68"/>
        <v>195.4654527672007</v>
      </c>
      <c r="GW49" s="27">
        <f t="shared" si="68"/>
        <v>195.46545276720008</v>
      </c>
      <c r="GX49" s="27">
        <f t="shared" si="68"/>
        <v>255.96666433800073</v>
      </c>
      <c r="GY49" s="27">
        <f t="shared" si="68"/>
        <v>255.96666433800027</v>
      </c>
      <c r="GZ49" s="27">
        <f t="shared" si="68"/>
        <v>255.9666643379997</v>
      </c>
      <c r="HA49" s="27">
        <f t="shared" si="68"/>
        <v>0</v>
      </c>
      <c r="HB49" s="27">
        <f t="shared" si="68"/>
        <v>1.8332002582610585E-12</v>
      </c>
      <c r="HC49" s="27">
        <f t="shared" si="68"/>
        <v>255.96666433799982</v>
      </c>
      <c r="HD49" s="27">
        <f t="shared" si="68"/>
        <v>255.96666433800107</v>
      </c>
      <c r="HE49" s="27">
        <f t="shared" si="68"/>
        <v>255.96666433799982</v>
      </c>
      <c r="HF49" s="27">
        <f t="shared" ref="HF49:JQ49" si="69">SUM(HF51:HF57)</f>
        <v>255.96666433800107</v>
      </c>
      <c r="HG49" s="27">
        <f t="shared" si="69"/>
        <v>255.9666643379997</v>
      </c>
      <c r="HH49" s="27">
        <f t="shared" si="69"/>
        <v>0</v>
      </c>
      <c r="HI49" s="27">
        <f t="shared" si="69"/>
        <v>1.1723955140041653E-13</v>
      </c>
      <c r="HJ49" s="27">
        <f t="shared" si="69"/>
        <v>255.9666643379997</v>
      </c>
      <c r="HK49" s="27">
        <f t="shared" si="69"/>
        <v>255.96666433800073</v>
      </c>
      <c r="HL49" s="27">
        <f t="shared" si="69"/>
        <v>255.9666643379997</v>
      </c>
      <c r="HM49" s="27">
        <f t="shared" si="69"/>
        <v>255.96666433800073</v>
      </c>
      <c r="HN49" s="27">
        <f t="shared" si="69"/>
        <v>255.9666643379997</v>
      </c>
      <c r="HO49" s="27">
        <f t="shared" si="69"/>
        <v>0</v>
      </c>
      <c r="HP49" s="27">
        <f t="shared" si="69"/>
        <v>-8.9528384705772623E-13</v>
      </c>
      <c r="HQ49" s="27">
        <f t="shared" si="69"/>
        <v>255.96666433800027</v>
      </c>
      <c r="HR49" s="27">
        <f t="shared" si="69"/>
        <v>255.96666433799925</v>
      </c>
      <c r="HS49" s="27">
        <f t="shared" si="69"/>
        <v>255.96666433800078</v>
      </c>
      <c r="HT49" s="27">
        <f t="shared" si="69"/>
        <v>255.96666433799925</v>
      </c>
      <c r="HU49" s="27">
        <f t="shared" si="69"/>
        <v>255.9666643379997</v>
      </c>
      <c r="HV49" s="27">
        <f t="shared" si="69"/>
        <v>0</v>
      </c>
      <c r="HW49" s="27">
        <f t="shared" si="69"/>
        <v>1.2132517213103711E-12</v>
      </c>
      <c r="HX49" s="27">
        <f t="shared" si="69"/>
        <v>255.96666433799925</v>
      </c>
      <c r="HY49" s="27">
        <f t="shared" si="69"/>
        <v>255.96666433800004</v>
      </c>
      <c r="HZ49" s="27">
        <f t="shared" si="69"/>
        <v>255.96666433800016</v>
      </c>
      <c r="IA49" s="27">
        <f t="shared" si="69"/>
        <v>255.96666433800038</v>
      </c>
      <c r="IB49" s="27">
        <f t="shared" si="69"/>
        <v>332.75666363939996</v>
      </c>
      <c r="IC49" s="27">
        <f t="shared" si="69"/>
        <v>0</v>
      </c>
      <c r="ID49" s="27">
        <f t="shared" si="69"/>
        <v>1.3731238368563936E-12</v>
      </c>
      <c r="IE49" s="27">
        <f t="shared" si="69"/>
        <v>332.7566636394003</v>
      </c>
      <c r="IF49" s="27">
        <f t="shared" si="69"/>
        <v>332.75666363940115</v>
      </c>
      <c r="IG49" s="27">
        <f t="shared" si="69"/>
        <v>332.75666363939985</v>
      </c>
      <c r="IH49" s="27">
        <f t="shared" si="69"/>
        <v>332.75666363940036</v>
      </c>
      <c r="II49" s="27">
        <f t="shared" si="69"/>
        <v>332.75666363939996</v>
      </c>
      <c r="IJ49" s="27">
        <f t="shared" si="69"/>
        <v>0</v>
      </c>
      <c r="IK49" s="27">
        <f t="shared" si="69"/>
        <v>8.4376949871511897E-13</v>
      </c>
      <c r="IL49" s="27">
        <f t="shared" si="69"/>
        <v>332.75666363939979</v>
      </c>
      <c r="IM49" s="27">
        <f t="shared" si="69"/>
        <v>332.75666363940024</v>
      </c>
      <c r="IN49" s="27">
        <f t="shared" si="69"/>
        <v>332.75666363939985</v>
      </c>
      <c r="IO49" s="27">
        <f t="shared" si="69"/>
        <v>332.75666363940081</v>
      </c>
      <c r="IP49" s="27">
        <f t="shared" si="69"/>
        <v>332.75666363939996</v>
      </c>
      <c r="IQ49" s="27">
        <f t="shared" si="69"/>
        <v>0</v>
      </c>
      <c r="IR49" s="27">
        <f t="shared" si="69"/>
        <v>-1.8474111129762605E-13</v>
      </c>
      <c r="IS49" s="27">
        <f t="shared" si="69"/>
        <v>332.7566636394003</v>
      </c>
      <c r="IT49" s="27">
        <f t="shared" si="69"/>
        <v>332.7566636394003</v>
      </c>
      <c r="IU49" s="27">
        <f t="shared" si="69"/>
        <v>332.75666363939905</v>
      </c>
      <c r="IV49" s="27">
        <f t="shared" si="69"/>
        <v>332.75666363940024</v>
      </c>
      <c r="IW49" s="27">
        <f t="shared" si="69"/>
        <v>332.75666363939951</v>
      </c>
      <c r="IX49" s="27">
        <f t="shared" si="69"/>
        <v>0</v>
      </c>
      <c r="IY49" s="27">
        <f t="shared" si="69"/>
        <v>2.7000623958883807E-13</v>
      </c>
      <c r="IZ49" s="27">
        <f t="shared" si="69"/>
        <v>332.75666363940024</v>
      </c>
      <c r="JA49" s="27">
        <f t="shared" si="69"/>
        <v>332.75666363940036</v>
      </c>
      <c r="JB49" s="27">
        <f t="shared" si="69"/>
        <v>332.75666363939843</v>
      </c>
      <c r="JC49" s="27">
        <f t="shared" si="69"/>
        <v>332.7566636394003</v>
      </c>
      <c r="JD49" s="27">
        <f t="shared" si="69"/>
        <v>332.75666363939951</v>
      </c>
      <c r="JE49" s="27">
        <f t="shared" si="69"/>
        <v>0</v>
      </c>
      <c r="JF49" s="27">
        <f t="shared" si="69"/>
        <v>-1.8118839761882555E-13</v>
      </c>
      <c r="JG49" s="27">
        <f t="shared" si="69"/>
        <v>399.30799636727949</v>
      </c>
      <c r="JH49" s="27">
        <f t="shared" si="69"/>
        <v>399.30799636727897</v>
      </c>
      <c r="JI49" s="27">
        <f t="shared" si="69"/>
        <v>399.30799636727954</v>
      </c>
      <c r="JJ49" s="27">
        <f t="shared" si="69"/>
        <v>399.30799636727932</v>
      </c>
      <c r="JK49" s="27">
        <f t="shared" si="69"/>
        <v>399.3079963672792</v>
      </c>
      <c r="JL49" s="27">
        <f t="shared" si="69"/>
        <v>0</v>
      </c>
      <c r="JM49" s="27">
        <f t="shared" si="69"/>
        <v>-1.2434497875801753E-13</v>
      </c>
      <c r="JN49" s="27">
        <f t="shared" si="69"/>
        <v>399.30799636727943</v>
      </c>
      <c r="JO49" s="27">
        <f t="shared" si="69"/>
        <v>399.30799636727897</v>
      </c>
      <c r="JP49" s="27">
        <f t="shared" si="69"/>
        <v>399.3079963672796</v>
      </c>
      <c r="JQ49" s="27">
        <f t="shared" si="69"/>
        <v>399.30799636727886</v>
      </c>
      <c r="JR49" s="27">
        <f t="shared" ref="JR49:MC49" si="70">SUM(JR51:JR57)</f>
        <v>399.30799636727932</v>
      </c>
      <c r="JS49" s="27">
        <f t="shared" si="70"/>
        <v>0</v>
      </c>
      <c r="JT49" s="27">
        <f t="shared" si="70"/>
        <v>4.6185277824406512E-14</v>
      </c>
      <c r="JU49" s="27">
        <f t="shared" si="70"/>
        <v>399.30799636727932</v>
      </c>
      <c r="JV49" s="27">
        <f t="shared" si="70"/>
        <v>399.30799636727909</v>
      </c>
      <c r="JW49" s="27">
        <f t="shared" si="70"/>
        <v>399.3079963672796</v>
      </c>
      <c r="JX49" s="27">
        <f t="shared" si="70"/>
        <v>399.30799636727886</v>
      </c>
      <c r="JY49" s="27">
        <f t="shared" si="70"/>
        <v>399.30799636727932</v>
      </c>
      <c r="JZ49" s="27">
        <f t="shared" si="70"/>
        <v>0</v>
      </c>
      <c r="KA49" s="27">
        <f t="shared" si="70"/>
        <v>-1.0338396805309458E-12</v>
      </c>
      <c r="KB49" s="27">
        <f t="shared" si="70"/>
        <v>399.3079963672796</v>
      </c>
      <c r="KC49" s="27">
        <f t="shared" si="70"/>
        <v>399.30799636727949</v>
      </c>
      <c r="KD49" s="27">
        <f t="shared" si="70"/>
        <v>399.30799636728005</v>
      </c>
      <c r="KE49" s="27">
        <f t="shared" si="70"/>
        <v>399.30799636727858</v>
      </c>
      <c r="KF49" s="27">
        <f t="shared" si="70"/>
        <v>399.30799636727932</v>
      </c>
      <c r="KG49" s="27">
        <f t="shared" si="70"/>
        <v>0</v>
      </c>
      <c r="KH49" s="27">
        <f t="shared" si="70"/>
        <v>1.0125233984581428E-12</v>
      </c>
      <c r="KI49" s="27">
        <f t="shared" si="70"/>
        <v>399.30799636727915</v>
      </c>
      <c r="KJ49" s="27">
        <f t="shared" si="70"/>
        <v>399.3079963672796</v>
      </c>
      <c r="KK49" s="27">
        <f t="shared" si="70"/>
        <v>393.88799999999998</v>
      </c>
      <c r="KL49" s="27">
        <f t="shared" si="70"/>
        <v>196.94400000000124</v>
      </c>
      <c r="KM49" s="27">
        <f t="shared" si="70"/>
        <v>196.9440000000003</v>
      </c>
      <c r="KN49" s="27">
        <f t="shared" si="70"/>
        <v>196.94400000000007</v>
      </c>
      <c r="KO49" s="27">
        <f t="shared" si="70"/>
        <v>8.1890050296351546E-13</v>
      </c>
      <c r="KP49" s="27">
        <f t="shared" si="70"/>
        <v>2.3092638912203256E-14</v>
      </c>
      <c r="KQ49" s="27">
        <f t="shared" si="70"/>
        <v>196.94400000000044</v>
      </c>
      <c r="KR49" s="27">
        <f t="shared" si="70"/>
        <v>196.94400000000044</v>
      </c>
      <c r="KS49" s="27">
        <f t="shared" si="70"/>
        <v>196.94400000000181</v>
      </c>
      <c r="KT49" s="27">
        <f t="shared" si="70"/>
        <v>196.94399999999905</v>
      </c>
      <c r="KU49" s="27">
        <f t="shared" si="70"/>
        <v>196.94400000000121</v>
      </c>
      <c r="KV49" s="27">
        <f t="shared" si="70"/>
        <v>-4.7428727611986687E-13</v>
      </c>
      <c r="KW49" s="27">
        <f t="shared" si="70"/>
        <v>8.1890050296351546E-13</v>
      </c>
      <c r="KX49" s="27">
        <f t="shared" si="70"/>
        <v>196.94400000000022</v>
      </c>
      <c r="KY49" s="27">
        <f t="shared" si="70"/>
        <v>196.94400000000147</v>
      </c>
      <c r="KZ49" s="27">
        <f t="shared" si="70"/>
        <v>196.94399999999999</v>
      </c>
      <c r="LA49" s="27">
        <f t="shared" si="70"/>
        <v>196.94400000000007</v>
      </c>
      <c r="LB49" s="27">
        <f t="shared" si="70"/>
        <v>196.94400000000007</v>
      </c>
      <c r="LC49" s="27">
        <f t="shared" si="70"/>
        <v>1.0462741784067475E-12</v>
      </c>
      <c r="LD49" s="27">
        <f t="shared" si="70"/>
        <v>4.3520742565306136E-13</v>
      </c>
      <c r="LE49" s="27">
        <f t="shared" si="70"/>
        <v>196.94399999999931</v>
      </c>
      <c r="LF49" s="27">
        <f t="shared" si="70"/>
        <v>196.94400000000169</v>
      </c>
      <c r="LG49" s="27">
        <f t="shared" si="70"/>
        <v>196.94399999999987</v>
      </c>
      <c r="LH49" s="27">
        <f t="shared" si="70"/>
        <v>196.94400000000041</v>
      </c>
      <c r="LI49" s="27">
        <f t="shared" si="70"/>
        <v>196.94399999999916</v>
      </c>
      <c r="LJ49" s="27">
        <f t="shared" si="70"/>
        <v>2.5046631435543532E-13</v>
      </c>
      <c r="LK49" s="27">
        <f t="shared" si="70"/>
        <v>2.6378899065093719E-12</v>
      </c>
      <c r="LL49" s="27">
        <f t="shared" si="70"/>
        <v>196.94400000000078</v>
      </c>
      <c r="LM49" s="27">
        <f t="shared" si="70"/>
        <v>196.9440000000001</v>
      </c>
      <c r="LN49" s="27">
        <f t="shared" si="70"/>
        <v>196.94400000000081</v>
      </c>
      <c r="LO49" s="27">
        <f t="shared" si="70"/>
        <v>246.17999999999915</v>
      </c>
      <c r="LP49" s="27">
        <f t="shared" si="70"/>
        <v>246.18000000000177</v>
      </c>
      <c r="LQ49" s="27">
        <f t="shared" si="70"/>
        <v>1.0551559626037488E-12</v>
      </c>
      <c r="LR49" s="27">
        <f t="shared" si="70"/>
        <v>-2.1280754936015001E-12</v>
      </c>
      <c r="LS49" s="27">
        <f t="shared" si="70"/>
        <v>246.18000000000148</v>
      </c>
      <c r="LT49" s="27">
        <f t="shared" si="70"/>
        <v>246.18</v>
      </c>
      <c r="LU49" s="27">
        <f t="shared" si="70"/>
        <v>246.18000000000052</v>
      </c>
      <c r="LV49" s="27">
        <f t="shared" si="70"/>
        <v>246.17999999999921</v>
      </c>
      <c r="LW49" s="27">
        <f t="shared" si="70"/>
        <v>246.18000000000131</v>
      </c>
      <c r="LX49" s="27">
        <f t="shared" si="70"/>
        <v>-8.7752027866372373E-13</v>
      </c>
      <c r="LY49" s="27">
        <f t="shared" si="70"/>
        <v>3.730349362740526E-13</v>
      </c>
      <c r="LZ49" s="27">
        <f t="shared" si="70"/>
        <v>246.17999999999978</v>
      </c>
      <c r="MA49" s="27">
        <f t="shared" si="70"/>
        <v>246.18000000000103</v>
      </c>
      <c r="MB49" s="27">
        <f t="shared" si="70"/>
        <v>246.17999999999932</v>
      </c>
      <c r="MC49" s="27">
        <f t="shared" si="70"/>
        <v>246.1800000000012</v>
      </c>
      <c r="MD49" s="27">
        <f t="shared" ref="MD49:NV49" si="71">SUM(MD51:MD57)</f>
        <v>246.17999999999893</v>
      </c>
      <c r="ME49" s="27">
        <f t="shared" si="71"/>
        <v>1.5667467323510209E-12</v>
      </c>
      <c r="MF49" s="27">
        <f t="shared" si="71"/>
        <v>-1.730171561575844E-12</v>
      </c>
      <c r="MG49" s="27">
        <f t="shared" si="71"/>
        <v>246.18000000000006</v>
      </c>
      <c r="MH49" s="27">
        <f t="shared" si="71"/>
        <v>246.17999999999961</v>
      </c>
      <c r="MI49" s="27">
        <f t="shared" si="71"/>
        <v>246.18</v>
      </c>
      <c r="MJ49" s="27">
        <f t="shared" si="71"/>
        <v>246.18000000000029</v>
      </c>
      <c r="MK49" s="27">
        <f t="shared" si="71"/>
        <v>246.17999999999927</v>
      </c>
      <c r="ML49" s="27">
        <f t="shared" si="71"/>
        <v>-7.638334409421077E-13</v>
      </c>
      <c r="MM49" s="27">
        <f t="shared" si="71"/>
        <v>8.8817841970012523E-14</v>
      </c>
      <c r="MN49" s="27">
        <f t="shared" si="71"/>
        <v>246.18000000000046</v>
      </c>
      <c r="MO49" s="27">
        <f t="shared" si="71"/>
        <v>246.17999999999842</v>
      </c>
      <c r="MP49" s="27">
        <f t="shared" si="71"/>
        <v>246.18000000000046</v>
      </c>
      <c r="MQ49" s="27">
        <f t="shared" si="71"/>
        <v>246.17999999999989</v>
      </c>
      <c r="MR49" s="27">
        <f t="shared" si="71"/>
        <v>246.18000000000058</v>
      </c>
      <c r="MS49" s="27">
        <f t="shared" si="71"/>
        <v>-7.815970093361102E-14</v>
      </c>
      <c r="MT49" s="27">
        <f t="shared" si="71"/>
        <v>-1.6129320101754274E-12</v>
      </c>
      <c r="MU49" s="27">
        <f t="shared" si="71"/>
        <v>164.12000000000103</v>
      </c>
      <c r="MV49" s="27">
        <f t="shared" si="71"/>
        <v>164.11999999999989</v>
      </c>
      <c r="MW49" s="27">
        <f t="shared" si="71"/>
        <v>164.11999999999921</v>
      </c>
      <c r="MX49" s="27">
        <f t="shared" si="71"/>
        <v>164.1200000000016</v>
      </c>
      <c r="MY49" s="27">
        <f t="shared" si="71"/>
        <v>164.11999999999966</v>
      </c>
      <c r="MZ49" s="27">
        <f t="shared" si="71"/>
        <v>-7.602807272633072E-13</v>
      </c>
      <c r="NA49" s="27">
        <f t="shared" si="71"/>
        <v>-7.815970093361102E-14</v>
      </c>
      <c r="NB49" s="27">
        <f t="shared" si="71"/>
        <v>164.1200000000004</v>
      </c>
      <c r="NC49" s="27">
        <f t="shared" si="71"/>
        <v>164.12000000000029</v>
      </c>
      <c r="ND49" s="27">
        <f t="shared" si="71"/>
        <v>164.12000000000012</v>
      </c>
      <c r="NE49" s="27">
        <f t="shared" si="71"/>
        <v>164.11999999999944</v>
      </c>
      <c r="NF49" s="27">
        <f t="shared" si="71"/>
        <v>164.12000000000108</v>
      </c>
      <c r="NG49" s="27">
        <f t="shared" si="71"/>
        <v>-9.8765440270653926E-13</v>
      </c>
      <c r="NH49" s="27">
        <f t="shared" si="71"/>
        <v>2.0605739337042905E-13</v>
      </c>
      <c r="NI49" s="27">
        <f t="shared" si="71"/>
        <v>164.1199999999991</v>
      </c>
      <c r="NJ49" s="27">
        <f t="shared" si="71"/>
        <v>164.1200000000012</v>
      </c>
      <c r="NK49" s="27">
        <f t="shared" si="71"/>
        <v>164.11999999999995</v>
      </c>
      <c r="NL49" s="27">
        <f t="shared" si="71"/>
        <v>164.11999999999966</v>
      </c>
      <c r="NM49" s="27">
        <f t="shared" si="71"/>
        <v>164.12000000000023</v>
      </c>
      <c r="NN49" s="27">
        <f t="shared" si="71"/>
        <v>-2.0605739337042905E-13</v>
      </c>
      <c r="NO49" s="27">
        <f t="shared" si="71"/>
        <v>-5.1159076974727213E-13</v>
      </c>
      <c r="NP49" s="27">
        <f t="shared" si="71"/>
        <v>164.12000000000029</v>
      </c>
      <c r="NQ49" s="27">
        <f t="shared" si="71"/>
        <v>164.12</v>
      </c>
      <c r="NR49" s="27">
        <f t="shared" si="71"/>
        <v>164.12000000000103</v>
      </c>
      <c r="NS49" s="27">
        <f t="shared" si="71"/>
        <v>164.11999999999955</v>
      </c>
      <c r="NT49" s="27">
        <f>SUM(NT51:NT57)</f>
        <v>164.12000000000086</v>
      </c>
      <c r="NU49" s="27">
        <f>SUM(NU51:NU57)</f>
        <v>399.30799636727994</v>
      </c>
      <c r="NV49" s="27">
        <f t="shared" si="71"/>
        <v>399.30799636727994</v>
      </c>
    </row>
    <row r="50" spans="1:386" s="35" customFormat="1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4"/>
      <c r="K50" s="33"/>
      <c r="L50" s="33"/>
      <c r="M50" s="33"/>
      <c r="N50" s="33"/>
      <c r="O50" s="33"/>
      <c r="P50" s="16" t="str">
        <f>structure!$S$13</f>
        <v>контроль</v>
      </c>
      <c r="Q50" s="33"/>
      <c r="R50" s="36">
        <f>R49-SUM(R51:R57)</f>
        <v>0</v>
      </c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</row>
    <row r="51" spans="1:386" s="38" customFormat="1" ht="10.199999999999999" x14ac:dyDescent="0.2">
      <c r="A51" s="31"/>
      <c r="B51" s="31"/>
      <c r="C51" s="31"/>
      <c r="D51" s="31"/>
      <c r="E51" s="31"/>
      <c r="F51" s="31"/>
      <c r="G51" s="31" t="str">
        <f>G49</f>
        <v>бюджет закупок товаров</v>
      </c>
      <c r="H51" s="31"/>
      <c r="I51" s="31"/>
      <c r="J51" s="31" t="str">
        <f>IF($G51="","",INDEX(KPI!$H$11:$H$121,SUMIFS(KPI!$E$11:$E$121,KPI!$F$11:$F$121,$G51)))</f>
        <v>тыс.руб.</v>
      </c>
      <c r="K51" s="31"/>
      <c r="L51" s="31"/>
      <c r="M51" s="31"/>
      <c r="N51" s="31" t="str">
        <f>structure!$G$11</f>
        <v>товарная категория 1</v>
      </c>
      <c r="O51" s="31"/>
      <c r="P51" s="31"/>
      <c r="Q51" s="31"/>
      <c r="R51" s="37">
        <f t="shared" ref="R51:R56" si="72">SUM(T51:NV51)</f>
        <v>19185.138201508824</v>
      </c>
      <c r="S51" s="31"/>
      <c r="T51" s="31"/>
      <c r="U51" s="37">
        <f>V42-U42+U33</f>
        <v>9.2370555648813024E-14</v>
      </c>
      <c r="V51" s="37">
        <f t="shared" ref="V51:CG52" si="73">W42-V42+V33</f>
        <v>48.000000000000092</v>
      </c>
      <c r="W51" s="37">
        <f t="shared" si="73"/>
        <v>47.520000000000074</v>
      </c>
      <c r="X51" s="37">
        <f t="shared" si="73"/>
        <v>47.520000000000074</v>
      </c>
      <c r="Y51" s="37">
        <f t="shared" si="73"/>
        <v>47.520000000000074</v>
      </c>
      <c r="Z51" s="37">
        <f t="shared" si="73"/>
        <v>47.519999999999982</v>
      </c>
      <c r="AA51" s="37">
        <f t="shared" si="73"/>
        <v>0</v>
      </c>
      <c r="AB51" s="37">
        <f t="shared" si="73"/>
        <v>9.2370555648813024E-14</v>
      </c>
      <c r="AC51" s="37">
        <f t="shared" si="73"/>
        <v>47.520000000000074</v>
      </c>
      <c r="AD51" s="37">
        <f t="shared" si="73"/>
        <v>47.519999999999619</v>
      </c>
      <c r="AE51" s="37">
        <f t="shared" si="73"/>
        <v>47.520000000000074</v>
      </c>
      <c r="AF51" s="37">
        <f t="shared" si="73"/>
        <v>47.520000000000074</v>
      </c>
      <c r="AG51" s="37">
        <f t="shared" si="73"/>
        <v>47.519999999999982</v>
      </c>
      <c r="AH51" s="37">
        <f t="shared" si="73"/>
        <v>0</v>
      </c>
      <c r="AI51" s="37">
        <f t="shared" si="73"/>
        <v>9.2370555648813024E-14</v>
      </c>
      <c r="AJ51" s="37">
        <f t="shared" si="73"/>
        <v>47.520000000000074</v>
      </c>
      <c r="AK51" s="37">
        <f t="shared" si="73"/>
        <v>47.519999999999619</v>
      </c>
      <c r="AL51" s="37">
        <f t="shared" si="73"/>
        <v>47.520000000000074</v>
      </c>
      <c r="AM51" s="37">
        <f t="shared" si="73"/>
        <v>47.520000000000074</v>
      </c>
      <c r="AN51" s="37">
        <f t="shared" si="73"/>
        <v>47.519999999999982</v>
      </c>
      <c r="AO51" s="37">
        <f t="shared" si="73"/>
        <v>0</v>
      </c>
      <c r="AP51" s="37">
        <f t="shared" si="73"/>
        <v>-3.6237679523765109E-13</v>
      </c>
      <c r="AQ51" s="37">
        <f t="shared" si="73"/>
        <v>47.520000000000074</v>
      </c>
      <c r="AR51" s="37">
        <f t="shared" si="73"/>
        <v>47.520000000000074</v>
      </c>
      <c r="AS51" s="37">
        <f t="shared" si="73"/>
        <v>47.520000000000074</v>
      </c>
      <c r="AT51" s="37">
        <f t="shared" si="73"/>
        <v>47.520000000000074</v>
      </c>
      <c r="AU51" s="37">
        <f t="shared" si="73"/>
        <v>47.519999999999982</v>
      </c>
      <c r="AV51" s="37">
        <f t="shared" si="73"/>
        <v>0</v>
      </c>
      <c r="AW51" s="37">
        <f t="shared" si="73"/>
        <v>-3.6237679523765109E-13</v>
      </c>
      <c r="AX51" s="37">
        <f t="shared" si="73"/>
        <v>47.520000000000074</v>
      </c>
      <c r="AY51" s="37">
        <f t="shared" si="73"/>
        <v>47.520000000000074</v>
      </c>
      <c r="AZ51" s="37">
        <f t="shared" si="73"/>
        <v>47.519999999999982</v>
      </c>
      <c r="BA51" s="37">
        <f t="shared" si="73"/>
        <v>47.519999999999982</v>
      </c>
      <c r="BB51" s="37">
        <f t="shared" si="73"/>
        <v>57.023999999999887</v>
      </c>
      <c r="BC51" s="37">
        <f t="shared" si="73"/>
        <v>0</v>
      </c>
      <c r="BD51" s="37">
        <f t="shared" si="73"/>
        <v>0</v>
      </c>
      <c r="BE51" s="37">
        <f t="shared" si="73"/>
        <v>57.023999999999887</v>
      </c>
      <c r="BF51" s="37">
        <f t="shared" si="73"/>
        <v>57.023999999999887</v>
      </c>
      <c r="BG51" s="37">
        <f t="shared" si="73"/>
        <v>57.023999999999887</v>
      </c>
      <c r="BH51" s="37">
        <f t="shared" si="73"/>
        <v>57.023999999999887</v>
      </c>
      <c r="BI51" s="37">
        <f t="shared" si="73"/>
        <v>57.023999999999887</v>
      </c>
      <c r="BJ51" s="37">
        <f t="shared" si="73"/>
        <v>0</v>
      </c>
      <c r="BK51" s="37">
        <f t="shared" si="73"/>
        <v>0</v>
      </c>
      <c r="BL51" s="37">
        <f t="shared" si="73"/>
        <v>57.023999999999887</v>
      </c>
      <c r="BM51" s="37">
        <f t="shared" si="73"/>
        <v>57.023999999999887</v>
      </c>
      <c r="BN51" s="37">
        <f t="shared" si="73"/>
        <v>57.023999999999887</v>
      </c>
      <c r="BO51" s="37">
        <f t="shared" si="73"/>
        <v>57.023999999999887</v>
      </c>
      <c r="BP51" s="37">
        <f t="shared" si="73"/>
        <v>57.023999999999887</v>
      </c>
      <c r="BQ51" s="37">
        <f t="shared" si="73"/>
        <v>0</v>
      </c>
      <c r="BR51" s="37">
        <f t="shared" si="73"/>
        <v>0</v>
      </c>
      <c r="BS51" s="37">
        <f t="shared" si="73"/>
        <v>57.023999999999887</v>
      </c>
      <c r="BT51" s="37">
        <f t="shared" si="73"/>
        <v>57.023999999999887</v>
      </c>
      <c r="BU51" s="37">
        <f t="shared" si="73"/>
        <v>57.023999999999887</v>
      </c>
      <c r="BV51" s="37">
        <f t="shared" si="73"/>
        <v>57.023999999999887</v>
      </c>
      <c r="BW51" s="37">
        <f t="shared" si="73"/>
        <v>57.023999999999887</v>
      </c>
      <c r="BX51" s="37">
        <f t="shared" si="73"/>
        <v>0</v>
      </c>
      <c r="BY51" s="37">
        <f t="shared" si="73"/>
        <v>0</v>
      </c>
      <c r="BZ51" s="37">
        <f t="shared" si="73"/>
        <v>57.023999999999887</v>
      </c>
      <c r="CA51" s="37">
        <f t="shared" si="73"/>
        <v>57.023999999999887</v>
      </c>
      <c r="CB51" s="37">
        <f t="shared" si="73"/>
        <v>57.023999999999887</v>
      </c>
      <c r="CC51" s="37">
        <f t="shared" si="73"/>
        <v>57.023999999999887</v>
      </c>
      <c r="CD51" s="37">
        <f t="shared" si="73"/>
        <v>57.023999999999887</v>
      </c>
      <c r="CE51" s="37">
        <f t="shared" si="73"/>
        <v>0</v>
      </c>
      <c r="CF51" s="37">
        <f t="shared" si="73"/>
        <v>0</v>
      </c>
      <c r="CG51" s="37">
        <f t="shared" si="73"/>
        <v>59.87519999999995</v>
      </c>
      <c r="CH51" s="37">
        <f t="shared" ref="CH51:ES54" si="74">CI42-CH42+CH33</f>
        <v>59.87519999999995</v>
      </c>
      <c r="CI51" s="37">
        <f t="shared" si="74"/>
        <v>59.87519999999995</v>
      </c>
      <c r="CJ51" s="37">
        <f t="shared" si="74"/>
        <v>59.87519999999995</v>
      </c>
      <c r="CK51" s="37">
        <f t="shared" si="74"/>
        <v>59.87519999999995</v>
      </c>
      <c r="CL51" s="37">
        <f t="shared" si="74"/>
        <v>0</v>
      </c>
      <c r="CM51" s="37">
        <f t="shared" si="74"/>
        <v>0</v>
      </c>
      <c r="CN51" s="37">
        <f t="shared" si="74"/>
        <v>59.87519999999995</v>
      </c>
      <c r="CO51" s="37">
        <f t="shared" si="74"/>
        <v>59.87519999999995</v>
      </c>
      <c r="CP51" s="37">
        <f t="shared" si="74"/>
        <v>59.87519999999995</v>
      </c>
      <c r="CQ51" s="37">
        <f t="shared" si="74"/>
        <v>59.87519999999995</v>
      </c>
      <c r="CR51" s="37">
        <f t="shared" si="74"/>
        <v>59.87519999999995</v>
      </c>
      <c r="CS51" s="37">
        <f t="shared" si="74"/>
        <v>0</v>
      </c>
      <c r="CT51" s="37">
        <f t="shared" si="74"/>
        <v>0</v>
      </c>
      <c r="CU51" s="37">
        <f t="shared" si="74"/>
        <v>59.87519999999995</v>
      </c>
      <c r="CV51" s="37">
        <f t="shared" si="74"/>
        <v>59.87519999999995</v>
      </c>
      <c r="CW51" s="37">
        <f t="shared" si="74"/>
        <v>59.87519999999995</v>
      </c>
      <c r="CX51" s="37">
        <f t="shared" si="74"/>
        <v>59.87519999999995</v>
      </c>
      <c r="CY51" s="37">
        <f t="shared" si="74"/>
        <v>59.87519999999995</v>
      </c>
      <c r="CZ51" s="37">
        <f t="shared" si="74"/>
        <v>0</v>
      </c>
      <c r="DA51" s="37">
        <f t="shared" si="74"/>
        <v>0</v>
      </c>
      <c r="DB51" s="37">
        <f t="shared" si="74"/>
        <v>59.87519999999995</v>
      </c>
      <c r="DC51" s="37">
        <f t="shared" si="74"/>
        <v>59.87519999999995</v>
      </c>
      <c r="DD51" s="37">
        <f t="shared" si="74"/>
        <v>59.87519999999995</v>
      </c>
      <c r="DE51" s="37">
        <f t="shared" si="74"/>
        <v>59.875200000000405</v>
      </c>
      <c r="DF51" s="37">
        <f t="shared" si="74"/>
        <v>59.87519999999995</v>
      </c>
      <c r="DG51" s="37">
        <f t="shared" si="74"/>
        <v>0</v>
      </c>
      <c r="DH51" s="37">
        <f t="shared" si="74"/>
        <v>0</v>
      </c>
      <c r="DI51" s="37">
        <f t="shared" si="74"/>
        <v>59.875199999999964</v>
      </c>
      <c r="DJ51" s="37">
        <f t="shared" si="74"/>
        <v>59.875199999999964</v>
      </c>
      <c r="DK51" s="37">
        <f t="shared" si="74"/>
        <v>66.361679999999993</v>
      </c>
      <c r="DL51" s="37">
        <f t="shared" si="74"/>
        <v>66.361679999999993</v>
      </c>
      <c r="DM51" s="37">
        <f t="shared" si="74"/>
        <v>66.361679999999978</v>
      </c>
      <c r="DN51" s="37">
        <f t="shared" si="74"/>
        <v>0</v>
      </c>
      <c r="DO51" s="37">
        <f t="shared" si="74"/>
        <v>0</v>
      </c>
      <c r="DP51" s="37">
        <f t="shared" si="74"/>
        <v>66.361679999999993</v>
      </c>
      <c r="DQ51" s="37">
        <f t="shared" si="74"/>
        <v>66.361680000000447</v>
      </c>
      <c r="DR51" s="37">
        <f t="shared" si="74"/>
        <v>66.361679999999993</v>
      </c>
      <c r="DS51" s="37">
        <f t="shared" si="74"/>
        <v>66.361679999999993</v>
      </c>
      <c r="DT51" s="37">
        <f t="shared" si="74"/>
        <v>66.361679999999978</v>
      </c>
      <c r="DU51" s="37">
        <f t="shared" si="74"/>
        <v>0</v>
      </c>
      <c r="DV51" s="37">
        <f t="shared" si="74"/>
        <v>0</v>
      </c>
      <c r="DW51" s="37">
        <f t="shared" si="74"/>
        <v>66.361679999999993</v>
      </c>
      <c r="DX51" s="37">
        <f t="shared" si="74"/>
        <v>66.361680000000447</v>
      </c>
      <c r="DY51" s="37">
        <f t="shared" si="74"/>
        <v>66.361679999999993</v>
      </c>
      <c r="DZ51" s="37">
        <f t="shared" si="74"/>
        <v>66.361679999999993</v>
      </c>
      <c r="EA51" s="37">
        <f t="shared" si="74"/>
        <v>66.361679999999978</v>
      </c>
      <c r="EB51" s="37">
        <f t="shared" si="74"/>
        <v>0</v>
      </c>
      <c r="EC51" s="37">
        <f t="shared" si="74"/>
        <v>0</v>
      </c>
      <c r="ED51" s="37">
        <f t="shared" si="74"/>
        <v>66.361679999999993</v>
      </c>
      <c r="EE51" s="37">
        <f t="shared" si="74"/>
        <v>66.361679999999993</v>
      </c>
      <c r="EF51" s="37">
        <f t="shared" si="74"/>
        <v>66.361680000000447</v>
      </c>
      <c r="EG51" s="37">
        <f t="shared" si="74"/>
        <v>66.361679999999993</v>
      </c>
      <c r="EH51" s="37">
        <f t="shared" si="74"/>
        <v>66.361679999999978</v>
      </c>
      <c r="EI51" s="37">
        <f t="shared" si="74"/>
        <v>0</v>
      </c>
      <c r="EJ51" s="37">
        <f t="shared" si="74"/>
        <v>0</v>
      </c>
      <c r="EK51" s="37">
        <f t="shared" si="74"/>
        <v>66.361679999999993</v>
      </c>
      <c r="EL51" s="37">
        <f t="shared" si="74"/>
        <v>66.361680000000447</v>
      </c>
      <c r="EM51" s="37">
        <f t="shared" si="74"/>
        <v>66.361679999999993</v>
      </c>
      <c r="EN51" s="37">
        <f t="shared" si="74"/>
        <v>66.361680000000092</v>
      </c>
      <c r="EO51" s="37">
        <f t="shared" si="74"/>
        <v>66.361679999999978</v>
      </c>
      <c r="EP51" s="37">
        <f t="shared" si="74"/>
        <v>0</v>
      </c>
      <c r="EQ51" s="37">
        <f t="shared" si="74"/>
        <v>1.1368683772161603E-13</v>
      </c>
      <c r="ER51" s="37">
        <f t="shared" si="74"/>
        <v>61.052745600000094</v>
      </c>
      <c r="ES51" s="37">
        <f t="shared" si="74"/>
        <v>61.052745600000094</v>
      </c>
      <c r="ET51" s="37">
        <f t="shared" ref="ET51:HE56" si="75">EU42-ET42+ET33</f>
        <v>61.052745599999639</v>
      </c>
      <c r="EU51" s="37">
        <f t="shared" si="75"/>
        <v>61.052745600000094</v>
      </c>
      <c r="EV51" s="37">
        <f t="shared" si="75"/>
        <v>61.05274559999998</v>
      </c>
      <c r="EW51" s="37">
        <f t="shared" si="75"/>
        <v>0</v>
      </c>
      <c r="EX51" s="37">
        <f t="shared" si="75"/>
        <v>1.1368683772161603E-13</v>
      </c>
      <c r="EY51" s="37">
        <f t="shared" si="75"/>
        <v>61.052745600000094</v>
      </c>
      <c r="EZ51" s="37">
        <f t="shared" si="75"/>
        <v>61.052745599999639</v>
      </c>
      <c r="FA51" s="37">
        <f t="shared" si="75"/>
        <v>61.052745600000094</v>
      </c>
      <c r="FB51" s="37">
        <f t="shared" si="75"/>
        <v>61.052745600000094</v>
      </c>
      <c r="FC51" s="37">
        <f t="shared" si="75"/>
        <v>61.05274559999998</v>
      </c>
      <c r="FD51" s="37">
        <f t="shared" si="75"/>
        <v>0</v>
      </c>
      <c r="FE51" s="37">
        <f t="shared" si="75"/>
        <v>1.1368683772161603E-13</v>
      </c>
      <c r="FF51" s="37">
        <f t="shared" si="75"/>
        <v>61.052745599999639</v>
      </c>
      <c r="FG51" s="37">
        <f t="shared" si="75"/>
        <v>61.052745600000094</v>
      </c>
      <c r="FH51" s="37">
        <f t="shared" si="75"/>
        <v>61.052745600000094</v>
      </c>
      <c r="FI51" s="37">
        <f t="shared" si="75"/>
        <v>61.052745600000094</v>
      </c>
      <c r="FJ51" s="37">
        <f t="shared" si="75"/>
        <v>61.05274559999998</v>
      </c>
      <c r="FK51" s="37">
        <f t="shared" si="75"/>
        <v>0</v>
      </c>
      <c r="FL51" s="37">
        <f t="shared" si="75"/>
        <v>1.1368683772161603E-13</v>
      </c>
      <c r="FM51" s="37">
        <f t="shared" si="75"/>
        <v>61.052745600000094</v>
      </c>
      <c r="FN51" s="37">
        <f t="shared" si="75"/>
        <v>61.052745600000094</v>
      </c>
      <c r="FO51" s="37">
        <f t="shared" si="75"/>
        <v>61.052745599999639</v>
      </c>
      <c r="FP51" s="37">
        <f t="shared" si="75"/>
        <v>61.052745600000094</v>
      </c>
      <c r="FQ51" s="37">
        <f t="shared" si="75"/>
        <v>61.05274559999998</v>
      </c>
      <c r="FR51" s="37">
        <f t="shared" si="75"/>
        <v>0</v>
      </c>
      <c r="FS51" s="37">
        <f t="shared" si="75"/>
        <v>0</v>
      </c>
      <c r="FT51" s="37">
        <f t="shared" si="75"/>
        <v>62.884327968000022</v>
      </c>
      <c r="FU51" s="37">
        <f t="shared" si="75"/>
        <v>62.884327968000022</v>
      </c>
      <c r="FV51" s="37">
        <f t="shared" si="75"/>
        <v>62.884327968000022</v>
      </c>
      <c r="FW51" s="37">
        <f t="shared" si="75"/>
        <v>62.884327968000022</v>
      </c>
      <c r="FX51" s="37">
        <f t="shared" si="75"/>
        <v>62.88432796799998</v>
      </c>
      <c r="FY51" s="37">
        <f t="shared" si="75"/>
        <v>0</v>
      </c>
      <c r="FZ51" s="37">
        <f t="shared" si="75"/>
        <v>0</v>
      </c>
      <c r="GA51" s="37">
        <f t="shared" si="75"/>
        <v>62.884327968000022</v>
      </c>
      <c r="GB51" s="37">
        <f t="shared" si="75"/>
        <v>62.884327968000022</v>
      </c>
      <c r="GC51" s="37">
        <f t="shared" si="75"/>
        <v>62.884327968000022</v>
      </c>
      <c r="GD51" s="37">
        <f t="shared" si="75"/>
        <v>62.884327968000022</v>
      </c>
      <c r="GE51" s="37">
        <f t="shared" si="75"/>
        <v>62.88432796799998</v>
      </c>
      <c r="GF51" s="37">
        <f t="shared" si="75"/>
        <v>0</v>
      </c>
      <c r="GG51" s="37">
        <f t="shared" si="75"/>
        <v>0</v>
      </c>
      <c r="GH51" s="37">
        <f t="shared" si="75"/>
        <v>62.884327968000022</v>
      </c>
      <c r="GI51" s="37">
        <f t="shared" si="75"/>
        <v>62.884327968000022</v>
      </c>
      <c r="GJ51" s="37">
        <f t="shared" si="75"/>
        <v>62.884327968000022</v>
      </c>
      <c r="GK51" s="37">
        <f t="shared" si="75"/>
        <v>62.884327968000022</v>
      </c>
      <c r="GL51" s="37">
        <f t="shared" si="75"/>
        <v>62.884327968000434</v>
      </c>
      <c r="GM51" s="37">
        <f t="shared" si="75"/>
        <v>0</v>
      </c>
      <c r="GN51" s="37">
        <f t="shared" si="75"/>
        <v>-4.1211478674085811E-13</v>
      </c>
      <c r="GO51" s="37">
        <f t="shared" si="75"/>
        <v>62.884327968000022</v>
      </c>
      <c r="GP51" s="37">
        <f t="shared" si="75"/>
        <v>62.884327968000022</v>
      </c>
      <c r="GQ51" s="37">
        <f t="shared" si="75"/>
        <v>62.884327968000022</v>
      </c>
      <c r="GR51" s="37">
        <f t="shared" si="75"/>
        <v>62.884327968000022</v>
      </c>
      <c r="GS51" s="37">
        <f t="shared" si="75"/>
        <v>62.884327968000434</v>
      </c>
      <c r="GT51" s="37">
        <f t="shared" si="75"/>
        <v>0</v>
      </c>
      <c r="GU51" s="37">
        <f t="shared" si="75"/>
        <v>-4.1211478674085811E-13</v>
      </c>
      <c r="GV51" s="37">
        <f t="shared" si="75"/>
        <v>62.884327968000022</v>
      </c>
      <c r="GW51" s="37">
        <f t="shared" si="75"/>
        <v>62.884327967999994</v>
      </c>
      <c r="GX51" s="37">
        <f t="shared" si="75"/>
        <v>82.348524720000128</v>
      </c>
      <c r="GY51" s="37">
        <f t="shared" si="75"/>
        <v>82.348524719999673</v>
      </c>
      <c r="GZ51" s="37">
        <f t="shared" si="75"/>
        <v>82.348524719999659</v>
      </c>
      <c r="HA51" s="37">
        <f t="shared" si="75"/>
        <v>0</v>
      </c>
      <c r="HB51" s="37">
        <f t="shared" si="75"/>
        <v>9.2370555648813024E-13</v>
      </c>
      <c r="HC51" s="37">
        <f t="shared" si="75"/>
        <v>82.348524719999673</v>
      </c>
      <c r="HD51" s="37">
        <f t="shared" si="75"/>
        <v>82.348524720000583</v>
      </c>
      <c r="HE51" s="37">
        <f t="shared" si="75"/>
        <v>82.348524719999673</v>
      </c>
      <c r="HF51" s="37">
        <f t="shared" ref="HF51:JQ54" si="76">HG42-HF42+HF33</f>
        <v>82.348524720000583</v>
      </c>
      <c r="HG51" s="37">
        <f t="shared" si="76"/>
        <v>82.348524719999659</v>
      </c>
      <c r="HH51" s="37">
        <f t="shared" si="76"/>
        <v>0</v>
      </c>
      <c r="HI51" s="37">
        <f t="shared" si="76"/>
        <v>0</v>
      </c>
      <c r="HJ51" s="37">
        <f t="shared" si="76"/>
        <v>82.348524719999673</v>
      </c>
      <c r="HK51" s="37">
        <f t="shared" si="76"/>
        <v>82.348524720000583</v>
      </c>
      <c r="HL51" s="37">
        <f t="shared" si="76"/>
        <v>82.348524719999673</v>
      </c>
      <c r="HM51" s="37">
        <f t="shared" si="76"/>
        <v>82.348524720000583</v>
      </c>
      <c r="HN51" s="37">
        <f t="shared" si="76"/>
        <v>82.348524719999659</v>
      </c>
      <c r="HO51" s="37">
        <f t="shared" si="76"/>
        <v>0</v>
      </c>
      <c r="HP51" s="37">
        <f t="shared" si="76"/>
        <v>-8.9528384705772623E-13</v>
      </c>
      <c r="HQ51" s="37">
        <f t="shared" si="76"/>
        <v>82.348524720000583</v>
      </c>
      <c r="HR51" s="37">
        <f t="shared" si="76"/>
        <v>82.348524719999673</v>
      </c>
      <c r="HS51" s="37">
        <f t="shared" si="76"/>
        <v>82.348524720000583</v>
      </c>
      <c r="HT51" s="37">
        <f t="shared" si="76"/>
        <v>82.348524719999673</v>
      </c>
      <c r="HU51" s="37">
        <f t="shared" si="76"/>
        <v>82.348524719999659</v>
      </c>
      <c r="HV51" s="37">
        <f t="shared" si="76"/>
        <v>0</v>
      </c>
      <c r="HW51" s="37">
        <f t="shared" si="76"/>
        <v>9.2370555648813024E-13</v>
      </c>
      <c r="HX51" s="37">
        <f t="shared" si="76"/>
        <v>82.348524719999673</v>
      </c>
      <c r="HY51" s="37">
        <f t="shared" si="76"/>
        <v>82.348524719999673</v>
      </c>
      <c r="HZ51" s="37">
        <f t="shared" si="76"/>
        <v>82.348524720000583</v>
      </c>
      <c r="IA51" s="37">
        <f t="shared" si="76"/>
        <v>82.348524719999673</v>
      </c>
      <c r="IB51" s="37">
        <f t="shared" si="76"/>
        <v>107.05308213599983</v>
      </c>
      <c r="IC51" s="37">
        <f t="shared" si="76"/>
        <v>0</v>
      </c>
      <c r="ID51" s="37">
        <f t="shared" si="76"/>
        <v>9.2370555648813024E-13</v>
      </c>
      <c r="IE51" s="37">
        <f t="shared" si="76"/>
        <v>107.05308213599984</v>
      </c>
      <c r="IF51" s="37">
        <f t="shared" si="76"/>
        <v>107.05308213600075</v>
      </c>
      <c r="IG51" s="37">
        <f t="shared" si="76"/>
        <v>107.05308213599984</v>
      </c>
      <c r="IH51" s="37">
        <f t="shared" si="76"/>
        <v>107.05308213599984</v>
      </c>
      <c r="II51" s="37">
        <f t="shared" si="76"/>
        <v>107.05308213599983</v>
      </c>
      <c r="IJ51" s="37">
        <f t="shared" si="76"/>
        <v>0</v>
      </c>
      <c r="IK51" s="37">
        <f t="shared" si="76"/>
        <v>0</v>
      </c>
      <c r="IL51" s="37">
        <f t="shared" si="76"/>
        <v>107.05308213599984</v>
      </c>
      <c r="IM51" s="37">
        <f t="shared" si="76"/>
        <v>107.05308213599984</v>
      </c>
      <c r="IN51" s="37">
        <f t="shared" si="76"/>
        <v>107.05308213599984</v>
      </c>
      <c r="IO51" s="37">
        <f t="shared" si="76"/>
        <v>107.05308213599984</v>
      </c>
      <c r="IP51" s="37">
        <f t="shared" si="76"/>
        <v>107.05308213599983</v>
      </c>
      <c r="IQ51" s="37">
        <f t="shared" si="76"/>
        <v>0</v>
      </c>
      <c r="IR51" s="37">
        <f t="shared" si="76"/>
        <v>0</v>
      </c>
      <c r="IS51" s="37">
        <f t="shared" si="76"/>
        <v>107.05308213599984</v>
      </c>
      <c r="IT51" s="37">
        <f t="shared" si="76"/>
        <v>107.05308213599984</v>
      </c>
      <c r="IU51" s="37">
        <f t="shared" si="76"/>
        <v>107.05308213599893</v>
      </c>
      <c r="IV51" s="37">
        <f t="shared" si="76"/>
        <v>107.05308213599984</v>
      </c>
      <c r="IW51" s="37">
        <f t="shared" si="76"/>
        <v>107.05308213599983</v>
      </c>
      <c r="IX51" s="37">
        <f t="shared" si="76"/>
        <v>0</v>
      </c>
      <c r="IY51" s="37">
        <f t="shared" si="76"/>
        <v>0</v>
      </c>
      <c r="IZ51" s="37">
        <f t="shared" si="76"/>
        <v>107.05308213599984</v>
      </c>
      <c r="JA51" s="37">
        <f t="shared" si="76"/>
        <v>107.05308213599984</v>
      </c>
      <c r="JB51" s="37">
        <f t="shared" si="76"/>
        <v>107.05308213599893</v>
      </c>
      <c r="JC51" s="37">
        <f t="shared" si="76"/>
        <v>107.05308213599984</v>
      </c>
      <c r="JD51" s="37">
        <f t="shared" si="76"/>
        <v>107.05308213599983</v>
      </c>
      <c r="JE51" s="37">
        <f t="shared" si="76"/>
        <v>0</v>
      </c>
      <c r="JF51" s="37">
        <f t="shared" si="76"/>
        <v>4.5474735088646412E-13</v>
      </c>
      <c r="JG51" s="37">
        <f t="shared" si="76"/>
        <v>128.46369856319916</v>
      </c>
      <c r="JH51" s="37">
        <f t="shared" si="76"/>
        <v>128.46369856319916</v>
      </c>
      <c r="JI51" s="37">
        <f t="shared" si="76"/>
        <v>128.46369856319916</v>
      </c>
      <c r="JJ51" s="37">
        <f t="shared" si="76"/>
        <v>128.46369856320007</v>
      </c>
      <c r="JK51" s="37">
        <f t="shared" si="76"/>
        <v>128.46369856319961</v>
      </c>
      <c r="JL51" s="37">
        <f t="shared" si="76"/>
        <v>0</v>
      </c>
      <c r="JM51" s="37">
        <f t="shared" si="76"/>
        <v>-4.5474735088646412E-13</v>
      </c>
      <c r="JN51" s="37">
        <f t="shared" si="76"/>
        <v>128.46369856319916</v>
      </c>
      <c r="JO51" s="37">
        <f t="shared" si="76"/>
        <v>128.46369856320007</v>
      </c>
      <c r="JP51" s="37">
        <f t="shared" si="76"/>
        <v>128.46369856319916</v>
      </c>
      <c r="JQ51" s="37">
        <f t="shared" si="76"/>
        <v>128.46369856320007</v>
      </c>
      <c r="JR51" s="37">
        <f t="shared" ref="JR51:MC56" si="77">JS42-JR42+JR33</f>
        <v>128.46369856319961</v>
      </c>
      <c r="JS51" s="37">
        <f t="shared" si="77"/>
        <v>0</v>
      </c>
      <c r="JT51" s="37">
        <f t="shared" si="77"/>
        <v>-4.5474735088646412E-13</v>
      </c>
      <c r="JU51" s="37">
        <f t="shared" si="77"/>
        <v>128.46369856319916</v>
      </c>
      <c r="JV51" s="37">
        <f t="shared" si="77"/>
        <v>128.46369856320007</v>
      </c>
      <c r="JW51" s="37">
        <f t="shared" si="77"/>
        <v>128.46369856319916</v>
      </c>
      <c r="JX51" s="37">
        <f t="shared" si="77"/>
        <v>128.46369856320007</v>
      </c>
      <c r="JY51" s="37">
        <f t="shared" si="77"/>
        <v>128.46369856319961</v>
      </c>
      <c r="JZ51" s="37">
        <f t="shared" si="77"/>
        <v>0</v>
      </c>
      <c r="KA51" s="37">
        <f t="shared" si="77"/>
        <v>-4.5474735088646412E-13</v>
      </c>
      <c r="KB51" s="37">
        <f t="shared" si="77"/>
        <v>128.46369856319916</v>
      </c>
      <c r="KC51" s="37">
        <f t="shared" si="77"/>
        <v>128.46369856320007</v>
      </c>
      <c r="KD51" s="37">
        <f t="shared" si="77"/>
        <v>128.46369856320007</v>
      </c>
      <c r="KE51" s="37">
        <f t="shared" si="77"/>
        <v>128.46369856319916</v>
      </c>
      <c r="KF51" s="37">
        <f t="shared" si="77"/>
        <v>128.46369856319961</v>
      </c>
      <c r="KG51" s="37">
        <f t="shared" si="77"/>
        <v>0</v>
      </c>
      <c r="KH51" s="37">
        <f t="shared" si="77"/>
        <v>4.5474735088646412E-13</v>
      </c>
      <c r="KI51" s="37">
        <f t="shared" si="77"/>
        <v>128.46369856320007</v>
      </c>
      <c r="KJ51" s="37">
        <f t="shared" si="77"/>
        <v>128.46369856319996</v>
      </c>
      <c r="KK51" s="37">
        <f t="shared" si="77"/>
        <v>126.72000000000058</v>
      </c>
      <c r="KL51" s="37">
        <f t="shared" si="77"/>
        <v>63.360000000000909</v>
      </c>
      <c r="KM51" s="37">
        <f t="shared" si="77"/>
        <v>63.359999999999673</v>
      </c>
      <c r="KN51" s="37">
        <f t="shared" si="77"/>
        <v>63.360000000000582</v>
      </c>
      <c r="KO51" s="37">
        <f t="shared" si="77"/>
        <v>3.2684965844964609E-13</v>
      </c>
      <c r="KP51" s="37">
        <f t="shared" si="77"/>
        <v>3.2684965844964609E-13</v>
      </c>
      <c r="KQ51" s="37">
        <f t="shared" si="77"/>
        <v>63.36</v>
      </c>
      <c r="KR51" s="37">
        <f t="shared" si="77"/>
        <v>63.360000000000909</v>
      </c>
      <c r="KS51" s="37">
        <f t="shared" si="77"/>
        <v>63.360000000000909</v>
      </c>
      <c r="KT51" s="37">
        <f t="shared" si="77"/>
        <v>63.359999999999673</v>
      </c>
      <c r="KU51" s="37">
        <f t="shared" si="77"/>
        <v>63.360000000000582</v>
      </c>
      <c r="KV51" s="37">
        <f t="shared" si="77"/>
        <v>3.2684965844964609E-13</v>
      </c>
      <c r="KW51" s="37">
        <f t="shared" si="77"/>
        <v>3.2684965844964609E-13</v>
      </c>
      <c r="KX51" s="37">
        <f t="shared" si="77"/>
        <v>63.36</v>
      </c>
      <c r="KY51" s="37">
        <f t="shared" si="77"/>
        <v>63.360000000000909</v>
      </c>
      <c r="KZ51" s="37">
        <f t="shared" si="77"/>
        <v>63.360000000000909</v>
      </c>
      <c r="LA51" s="37">
        <f t="shared" si="77"/>
        <v>63.359999999999673</v>
      </c>
      <c r="LB51" s="37">
        <f t="shared" si="77"/>
        <v>63.360000000000582</v>
      </c>
      <c r="LC51" s="37">
        <f t="shared" si="77"/>
        <v>3.2684965844964609E-13</v>
      </c>
      <c r="LD51" s="37">
        <f t="shared" si="77"/>
        <v>3.2684965844964609E-13</v>
      </c>
      <c r="LE51" s="37">
        <f t="shared" si="77"/>
        <v>63.36</v>
      </c>
      <c r="LF51" s="37">
        <f t="shared" si="77"/>
        <v>63.36</v>
      </c>
      <c r="LG51" s="37">
        <f t="shared" si="77"/>
        <v>63.360000000000909</v>
      </c>
      <c r="LH51" s="37">
        <f t="shared" si="77"/>
        <v>63.359999999999673</v>
      </c>
      <c r="LI51" s="37">
        <f t="shared" si="77"/>
        <v>63.359999999999673</v>
      </c>
      <c r="LJ51" s="37">
        <f t="shared" si="77"/>
        <v>3.2684965844964609E-13</v>
      </c>
      <c r="LK51" s="37">
        <f t="shared" si="77"/>
        <v>1.2363443602225743E-12</v>
      </c>
      <c r="LL51" s="37">
        <f t="shared" si="77"/>
        <v>63.36</v>
      </c>
      <c r="LM51" s="37">
        <f t="shared" si="77"/>
        <v>63.360000000000909</v>
      </c>
      <c r="LN51" s="37">
        <f t="shared" si="77"/>
        <v>63.359999999999857</v>
      </c>
      <c r="LO51" s="37">
        <f t="shared" si="77"/>
        <v>79.199999999999818</v>
      </c>
      <c r="LP51" s="37">
        <f t="shared" si="77"/>
        <v>79.200000000000728</v>
      </c>
      <c r="LQ51" s="37">
        <f t="shared" si="77"/>
        <v>1.0942358130705543E-12</v>
      </c>
      <c r="LR51" s="37">
        <f t="shared" si="77"/>
        <v>-7.2475359047530219E-13</v>
      </c>
      <c r="LS51" s="37">
        <f t="shared" si="77"/>
        <v>79.200000000000912</v>
      </c>
      <c r="LT51" s="37">
        <f t="shared" si="77"/>
        <v>79.2</v>
      </c>
      <c r="LU51" s="37">
        <f t="shared" si="77"/>
        <v>79.2</v>
      </c>
      <c r="LV51" s="37">
        <f t="shared" si="77"/>
        <v>79.199999999999818</v>
      </c>
      <c r="LW51" s="37">
        <f t="shared" si="77"/>
        <v>79.200000000000728</v>
      </c>
      <c r="LX51" s="37">
        <f t="shared" si="77"/>
        <v>-7.2475359047530219E-13</v>
      </c>
      <c r="LY51" s="37">
        <f t="shared" si="77"/>
        <v>1.0942358130705543E-12</v>
      </c>
      <c r="LZ51" s="37">
        <f t="shared" si="77"/>
        <v>79.2</v>
      </c>
      <c r="MA51" s="37">
        <f t="shared" si="77"/>
        <v>79.2</v>
      </c>
      <c r="MB51" s="37">
        <f t="shared" si="77"/>
        <v>79.2</v>
      </c>
      <c r="MC51" s="37">
        <f t="shared" si="77"/>
        <v>79.200000000000728</v>
      </c>
      <c r="MD51" s="37">
        <f t="shared" ref="MD51:NV56" si="78">ME42-MD42+MD33</f>
        <v>79.199999999998909</v>
      </c>
      <c r="ME51" s="37">
        <f t="shared" si="78"/>
        <v>1.0942358130705543E-12</v>
      </c>
      <c r="MF51" s="37">
        <f t="shared" si="78"/>
        <v>-7.2475359047530219E-13</v>
      </c>
      <c r="MG51" s="37">
        <f t="shared" si="78"/>
        <v>79.2</v>
      </c>
      <c r="MH51" s="37">
        <f t="shared" si="78"/>
        <v>79.2</v>
      </c>
      <c r="MI51" s="37">
        <f t="shared" si="78"/>
        <v>79.2</v>
      </c>
      <c r="MJ51" s="37">
        <f t="shared" si="78"/>
        <v>79.199999999999818</v>
      </c>
      <c r="MK51" s="37">
        <f t="shared" si="78"/>
        <v>79.199999999999818</v>
      </c>
      <c r="ML51" s="37">
        <f t="shared" si="78"/>
        <v>-7.2475359047530219E-13</v>
      </c>
      <c r="MM51" s="37">
        <f t="shared" si="78"/>
        <v>1.0942358130705543E-12</v>
      </c>
      <c r="MN51" s="37">
        <f t="shared" si="78"/>
        <v>79.2</v>
      </c>
      <c r="MO51" s="37">
        <f t="shared" si="78"/>
        <v>79.199999999999093</v>
      </c>
      <c r="MP51" s="37">
        <f t="shared" si="78"/>
        <v>79.2</v>
      </c>
      <c r="MQ51" s="37">
        <f t="shared" si="78"/>
        <v>79.199999999999818</v>
      </c>
      <c r="MR51" s="37">
        <f t="shared" si="78"/>
        <v>79.200000000000728</v>
      </c>
      <c r="MS51" s="37">
        <f t="shared" si="78"/>
        <v>-5.4001247917767614E-13</v>
      </c>
      <c r="MT51" s="37">
        <f t="shared" si="78"/>
        <v>-5.4001247917767614E-13</v>
      </c>
      <c r="MU51" s="37">
        <f t="shared" si="78"/>
        <v>52.800000000000551</v>
      </c>
      <c r="MV51" s="37">
        <f t="shared" si="78"/>
        <v>52.799999999999642</v>
      </c>
      <c r="MW51" s="37">
        <f t="shared" si="78"/>
        <v>52.799999999999642</v>
      </c>
      <c r="MX51" s="37">
        <f t="shared" si="78"/>
        <v>52.800000000001091</v>
      </c>
      <c r="MY51" s="37">
        <f t="shared" si="78"/>
        <v>52.799999999999272</v>
      </c>
      <c r="MZ51" s="37">
        <f t="shared" si="78"/>
        <v>-5.4001247917767614E-13</v>
      </c>
      <c r="NA51" s="37">
        <f t="shared" si="78"/>
        <v>3.694822225952521E-13</v>
      </c>
      <c r="NB51" s="37">
        <f t="shared" si="78"/>
        <v>52.800000000000551</v>
      </c>
      <c r="NC51" s="37">
        <f t="shared" si="78"/>
        <v>52.799999999999642</v>
      </c>
      <c r="ND51" s="37">
        <f t="shared" si="78"/>
        <v>52.799999999999642</v>
      </c>
      <c r="NE51" s="37">
        <f t="shared" si="78"/>
        <v>52.800000000000182</v>
      </c>
      <c r="NF51" s="37">
        <f t="shared" si="78"/>
        <v>52.800000000000182</v>
      </c>
      <c r="NG51" s="37">
        <f t="shared" si="78"/>
        <v>-5.4001247917767614E-13</v>
      </c>
      <c r="NH51" s="37">
        <f t="shared" si="78"/>
        <v>3.694822225952521E-13</v>
      </c>
      <c r="NI51" s="37">
        <f t="shared" si="78"/>
        <v>52.799999999999642</v>
      </c>
      <c r="NJ51" s="37">
        <f t="shared" si="78"/>
        <v>52.800000000000551</v>
      </c>
      <c r="NK51" s="37">
        <f t="shared" si="78"/>
        <v>52.799999999999642</v>
      </c>
      <c r="NL51" s="37">
        <f t="shared" si="78"/>
        <v>52.800000000000182</v>
      </c>
      <c r="NM51" s="37">
        <f>NN42-NM42+NM33</f>
        <v>52.799999999999272</v>
      </c>
      <c r="NN51" s="37">
        <f t="shared" si="78"/>
        <v>3.694822225952521E-13</v>
      </c>
      <c r="NO51" s="37">
        <f t="shared" si="78"/>
        <v>-5.4001247917767614E-13</v>
      </c>
      <c r="NP51" s="37">
        <f>NQ42-NP42+NP33</f>
        <v>52.800000000000551</v>
      </c>
      <c r="NQ51" s="37">
        <f t="shared" si="78"/>
        <v>52.799999999999642</v>
      </c>
      <c r="NR51" s="37">
        <f t="shared" si="78"/>
        <v>52.800000000000551</v>
      </c>
      <c r="NS51" s="37">
        <f t="shared" si="78"/>
        <v>52.800000000000182</v>
      </c>
      <c r="NT51" s="37">
        <f t="shared" si="78"/>
        <v>52.800000000000182</v>
      </c>
      <c r="NU51" s="37">
        <f>NV42-NU42+NU33</f>
        <v>128.46369856319998</v>
      </c>
      <c r="NV51" s="37">
        <f t="shared" si="78"/>
        <v>128.46369856319998</v>
      </c>
    </row>
    <row r="52" spans="1:386" s="38" customFormat="1" ht="10.199999999999999" x14ac:dyDescent="0.2">
      <c r="A52" s="31"/>
      <c r="B52" s="31"/>
      <c r="C52" s="31"/>
      <c r="D52" s="31"/>
      <c r="E52" s="31"/>
      <c r="F52" s="31"/>
      <c r="G52" s="31" t="str">
        <f>G49</f>
        <v>бюджет закупок товаров</v>
      </c>
      <c r="H52" s="31"/>
      <c r="I52" s="31"/>
      <c r="J52" s="31" t="str">
        <f>IF($G52="","",INDEX(KPI!$H$11:$H$121,SUMIFS(KPI!$E$11:$E$121,KPI!$F$11:$F$121,$G52)))</f>
        <v>тыс.руб.</v>
      </c>
      <c r="K52" s="31"/>
      <c r="L52" s="31"/>
      <c r="M52" s="31"/>
      <c r="N52" s="31" t="str">
        <f>structure!$G$12</f>
        <v>товарная категория 2</v>
      </c>
      <c r="O52" s="31"/>
      <c r="P52" s="31"/>
      <c r="Q52" s="31"/>
      <c r="R52" s="37">
        <f t="shared" si="72"/>
        <v>15587.924788725913</v>
      </c>
      <c r="S52" s="31"/>
      <c r="T52" s="31"/>
      <c r="U52" s="37">
        <f t="shared" ref="U52:AJ56" si="79">V43-U43+U34</f>
        <v>-1.8474111129762605E-13</v>
      </c>
      <c r="V52" s="37">
        <f>W43-V43+V34</f>
        <v>39.00000000000027</v>
      </c>
      <c r="W52" s="37">
        <f t="shared" si="79"/>
        <v>38.609999999999943</v>
      </c>
      <c r="X52" s="37">
        <f t="shared" si="79"/>
        <v>38.610000000000397</v>
      </c>
      <c r="Y52" s="37">
        <f t="shared" si="79"/>
        <v>38.609999999999943</v>
      </c>
      <c r="Z52" s="37">
        <f t="shared" si="79"/>
        <v>38.610000000000127</v>
      </c>
      <c r="AA52" s="37">
        <f t="shared" si="79"/>
        <v>0</v>
      </c>
      <c r="AB52" s="37">
        <f t="shared" si="79"/>
        <v>2.7000623958883807E-13</v>
      </c>
      <c r="AC52" s="37">
        <f t="shared" si="79"/>
        <v>38.609999999999943</v>
      </c>
      <c r="AD52" s="37">
        <f t="shared" si="79"/>
        <v>38.610000000000397</v>
      </c>
      <c r="AE52" s="37">
        <f t="shared" si="79"/>
        <v>38.609999999999943</v>
      </c>
      <c r="AF52" s="37">
        <f t="shared" si="79"/>
        <v>38.610000000000397</v>
      </c>
      <c r="AG52" s="37">
        <f t="shared" si="79"/>
        <v>38.610000000000127</v>
      </c>
      <c r="AH52" s="37">
        <f t="shared" si="79"/>
        <v>0</v>
      </c>
      <c r="AI52" s="37">
        <f t="shared" si="79"/>
        <v>-1.8474111129762605E-13</v>
      </c>
      <c r="AJ52" s="37">
        <f t="shared" si="79"/>
        <v>38.610000000000397</v>
      </c>
      <c r="AK52" s="37">
        <f t="shared" si="73"/>
        <v>38.609999999999943</v>
      </c>
      <c r="AL52" s="37">
        <f t="shared" si="73"/>
        <v>38.609999999999943</v>
      </c>
      <c r="AM52" s="37">
        <f t="shared" si="73"/>
        <v>38.610000000000397</v>
      </c>
      <c r="AN52" s="37">
        <f t="shared" si="73"/>
        <v>38.610000000000127</v>
      </c>
      <c r="AO52" s="37">
        <f t="shared" si="73"/>
        <v>0</v>
      </c>
      <c r="AP52" s="37">
        <f t="shared" si="73"/>
        <v>-1.8474111129762605E-13</v>
      </c>
      <c r="AQ52" s="37">
        <f t="shared" si="73"/>
        <v>38.610000000000397</v>
      </c>
      <c r="AR52" s="37">
        <f t="shared" si="73"/>
        <v>38.609999999999943</v>
      </c>
      <c r="AS52" s="37">
        <f t="shared" si="73"/>
        <v>38.609999999999943</v>
      </c>
      <c r="AT52" s="37">
        <f t="shared" si="73"/>
        <v>38.610000000000397</v>
      </c>
      <c r="AU52" s="37">
        <f t="shared" si="73"/>
        <v>38.610000000000127</v>
      </c>
      <c r="AV52" s="37">
        <f t="shared" si="73"/>
        <v>0</v>
      </c>
      <c r="AW52" s="37">
        <f t="shared" si="73"/>
        <v>-1.8474111129762605E-13</v>
      </c>
      <c r="AX52" s="37">
        <f t="shared" si="73"/>
        <v>38.610000000000397</v>
      </c>
      <c r="AY52" s="37">
        <f t="shared" si="73"/>
        <v>38.609999999999943</v>
      </c>
      <c r="AZ52" s="37">
        <f t="shared" si="73"/>
        <v>38.610000000000127</v>
      </c>
      <c r="BA52" s="37">
        <f t="shared" si="73"/>
        <v>38.609999999999673</v>
      </c>
      <c r="BB52" s="37">
        <f t="shared" si="73"/>
        <v>46.33199999999988</v>
      </c>
      <c r="BC52" s="37">
        <f t="shared" si="73"/>
        <v>0</v>
      </c>
      <c r="BD52" s="37">
        <f t="shared" si="73"/>
        <v>-4.5474735088646412E-13</v>
      </c>
      <c r="BE52" s="37">
        <f t="shared" si="73"/>
        <v>46.33199999999988</v>
      </c>
      <c r="BF52" s="37">
        <f t="shared" si="73"/>
        <v>46.331999999999425</v>
      </c>
      <c r="BG52" s="37">
        <f t="shared" si="73"/>
        <v>46.331999999999425</v>
      </c>
      <c r="BH52" s="37">
        <f t="shared" si="73"/>
        <v>46.331999999999425</v>
      </c>
      <c r="BI52" s="37">
        <f t="shared" si="73"/>
        <v>46.33199999999988</v>
      </c>
      <c r="BJ52" s="37">
        <f t="shared" si="73"/>
        <v>0</v>
      </c>
      <c r="BK52" s="37">
        <f t="shared" si="73"/>
        <v>0</v>
      </c>
      <c r="BL52" s="37">
        <f t="shared" si="73"/>
        <v>46.331999999999425</v>
      </c>
      <c r="BM52" s="37">
        <f t="shared" si="73"/>
        <v>46.331999999999425</v>
      </c>
      <c r="BN52" s="37">
        <f t="shared" si="73"/>
        <v>46.331999999999425</v>
      </c>
      <c r="BO52" s="37">
        <f t="shared" si="73"/>
        <v>46.33199999999988</v>
      </c>
      <c r="BP52" s="37">
        <f t="shared" si="73"/>
        <v>46.33199999999988</v>
      </c>
      <c r="BQ52" s="37">
        <f t="shared" si="73"/>
        <v>0</v>
      </c>
      <c r="BR52" s="37">
        <f t="shared" si="73"/>
        <v>-4.5474735088646412E-13</v>
      </c>
      <c r="BS52" s="37">
        <f t="shared" si="73"/>
        <v>46.331999999999425</v>
      </c>
      <c r="BT52" s="37">
        <f t="shared" si="73"/>
        <v>46.331999999999425</v>
      </c>
      <c r="BU52" s="37">
        <f t="shared" si="73"/>
        <v>46.33199999999988</v>
      </c>
      <c r="BV52" s="37">
        <f t="shared" si="73"/>
        <v>46.33199999999988</v>
      </c>
      <c r="BW52" s="37">
        <f t="shared" si="73"/>
        <v>46.33199999999988</v>
      </c>
      <c r="BX52" s="37">
        <f t="shared" si="73"/>
        <v>0</v>
      </c>
      <c r="BY52" s="37">
        <f t="shared" si="73"/>
        <v>4.5474735088646412E-13</v>
      </c>
      <c r="BZ52" s="37">
        <f t="shared" si="73"/>
        <v>46.33199999999988</v>
      </c>
      <c r="CA52" s="37">
        <f t="shared" si="73"/>
        <v>46.332000000000335</v>
      </c>
      <c r="CB52" s="37">
        <f t="shared" si="73"/>
        <v>46.332000000000789</v>
      </c>
      <c r="CC52" s="37">
        <f t="shared" si="73"/>
        <v>46.332000000000335</v>
      </c>
      <c r="CD52" s="37">
        <f t="shared" si="73"/>
        <v>46.33199999999988</v>
      </c>
      <c r="CE52" s="37">
        <f t="shared" si="73"/>
        <v>0</v>
      </c>
      <c r="CF52" s="37">
        <f t="shared" si="73"/>
        <v>0</v>
      </c>
      <c r="CG52" s="37">
        <f t="shared" si="73"/>
        <v>48.648600000000442</v>
      </c>
      <c r="CH52" s="37">
        <f t="shared" si="74"/>
        <v>48.648599999999988</v>
      </c>
      <c r="CI52" s="37">
        <f t="shared" si="74"/>
        <v>48.648600000000442</v>
      </c>
      <c r="CJ52" s="37">
        <f t="shared" si="74"/>
        <v>48.648600000000442</v>
      </c>
      <c r="CK52" s="37">
        <f t="shared" si="74"/>
        <v>48.648599999999988</v>
      </c>
      <c r="CL52" s="37">
        <f t="shared" si="74"/>
        <v>0</v>
      </c>
      <c r="CM52" s="37">
        <f t="shared" si="74"/>
        <v>4.5474735088646412E-13</v>
      </c>
      <c r="CN52" s="37">
        <f t="shared" si="74"/>
        <v>48.648599999999988</v>
      </c>
      <c r="CO52" s="37">
        <f t="shared" si="74"/>
        <v>48.648600000000442</v>
      </c>
      <c r="CP52" s="37">
        <f t="shared" si="74"/>
        <v>48.648599999999988</v>
      </c>
      <c r="CQ52" s="37">
        <f t="shared" si="74"/>
        <v>48.648600000000442</v>
      </c>
      <c r="CR52" s="37">
        <f t="shared" si="74"/>
        <v>48.648599999999988</v>
      </c>
      <c r="CS52" s="37">
        <f t="shared" si="74"/>
        <v>0</v>
      </c>
      <c r="CT52" s="37">
        <f t="shared" si="74"/>
        <v>4.5474735088646412E-13</v>
      </c>
      <c r="CU52" s="37">
        <f t="shared" si="74"/>
        <v>48.648600000000442</v>
      </c>
      <c r="CV52" s="37">
        <f t="shared" si="74"/>
        <v>48.648599999999988</v>
      </c>
      <c r="CW52" s="37">
        <f t="shared" si="74"/>
        <v>48.648600000000442</v>
      </c>
      <c r="CX52" s="37">
        <f t="shared" si="74"/>
        <v>48.648599999999988</v>
      </c>
      <c r="CY52" s="37">
        <f t="shared" si="74"/>
        <v>48.648599999999988</v>
      </c>
      <c r="CZ52" s="37">
        <f t="shared" si="74"/>
        <v>0</v>
      </c>
      <c r="DA52" s="37">
        <f t="shared" si="74"/>
        <v>4.5474735088646412E-13</v>
      </c>
      <c r="DB52" s="37">
        <f t="shared" si="74"/>
        <v>48.648600000000442</v>
      </c>
      <c r="DC52" s="37">
        <f t="shared" si="74"/>
        <v>48.648599999999988</v>
      </c>
      <c r="DD52" s="37">
        <f t="shared" si="74"/>
        <v>48.648599999999533</v>
      </c>
      <c r="DE52" s="37">
        <f t="shared" si="74"/>
        <v>48.648599999999988</v>
      </c>
      <c r="DF52" s="37">
        <f t="shared" si="74"/>
        <v>48.648599999999988</v>
      </c>
      <c r="DG52" s="37">
        <f t="shared" si="74"/>
        <v>0</v>
      </c>
      <c r="DH52" s="37">
        <f t="shared" si="74"/>
        <v>0</v>
      </c>
      <c r="DI52" s="37">
        <f t="shared" si="74"/>
        <v>48.64859999999986</v>
      </c>
      <c r="DJ52" s="37">
        <f t="shared" si="74"/>
        <v>48.64859999999986</v>
      </c>
      <c r="DK52" s="37">
        <f t="shared" si="74"/>
        <v>53.918864999999968</v>
      </c>
      <c r="DL52" s="37">
        <f t="shared" si="74"/>
        <v>53.918864999999968</v>
      </c>
      <c r="DM52" s="37">
        <f t="shared" si="74"/>
        <v>53.918865000000096</v>
      </c>
      <c r="DN52" s="37">
        <f t="shared" si="74"/>
        <v>0</v>
      </c>
      <c r="DO52" s="37">
        <f t="shared" si="74"/>
        <v>-1.2789769243681803E-13</v>
      </c>
      <c r="DP52" s="37">
        <f t="shared" si="74"/>
        <v>53.918864999999968</v>
      </c>
      <c r="DQ52" s="37">
        <f t="shared" si="74"/>
        <v>53.918864999999968</v>
      </c>
      <c r="DR52" s="37">
        <f t="shared" si="74"/>
        <v>53.918864999999968</v>
      </c>
      <c r="DS52" s="37">
        <f t="shared" si="74"/>
        <v>53.918864999999968</v>
      </c>
      <c r="DT52" s="37">
        <f t="shared" si="74"/>
        <v>53.918865000000096</v>
      </c>
      <c r="DU52" s="37">
        <f t="shared" si="74"/>
        <v>0</v>
      </c>
      <c r="DV52" s="37">
        <f t="shared" si="74"/>
        <v>3.2684965844964609E-13</v>
      </c>
      <c r="DW52" s="37">
        <f t="shared" si="74"/>
        <v>53.918864999999968</v>
      </c>
      <c r="DX52" s="37">
        <f t="shared" si="74"/>
        <v>53.918864999999968</v>
      </c>
      <c r="DY52" s="37">
        <f t="shared" si="74"/>
        <v>53.918864999999968</v>
      </c>
      <c r="DZ52" s="37">
        <f t="shared" si="74"/>
        <v>53.918864999999968</v>
      </c>
      <c r="EA52" s="37">
        <f t="shared" si="74"/>
        <v>53.918865000000096</v>
      </c>
      <c r="EB52" s="37">
        <f t="shared" si="74"/>
        <v>0</v>
      </c>
      <c r="EC52" s="37">
        <f t="shared" si="74"/>
        <v>-1.2789769243681803E-13</v>
      </c>
      <c r="ED52" s="37">
        <f t="shared" si="74"/>
        <v>53.918864999999968</v>
      </c>
      <c r="EE52" s="37">
        <f t="shared" si="74"/>
        <v>53.918864999999968</v>
      </c>
      <c r="EF52" s="37">
        <f t="shared" si="74"/>
        <v>53.918864999999968</v>
      </c>
      <c r="EG52" s="37">
        <f t="shared" si="74"/>
        <v>53.918864999999968</v>
      </c>
      <c r="EH52" s="37">
        <f t="shared" si="74"/>
        <v>53.918865000000096</v>
      </c>
      <c r="EI52" s="37">
        <f t="shared" si="74"/>
        <v>0</v>
      </c>
      <c r="EJ52" s="37">
        <f t="shared" si="74"/>
        <v>-1.2789769243681803E-13</v>
      </c>
      <c r="EK52" s="37">
        <f t="shared" si="74"/>
        <v>53.918864999999968</v>
      </c>
      <c r="EL52" s="37">
        <f t="shared" si="74"/>
        <v>53.918864999999968</v>
      </c>
      <c r="EM52" s="37">
        <f t="shared" si="74"/>
        <v>53.918864999999968</v>
      </c>
      <c r="EN52" s="37">
        <f t="shared" si="74"/>
        <v>53.918865000000217</v>
      </c>
      <c r="EO52" s="37">
        <f t="shared" si="74"/>
        <v>53.918865000000096</v>
      </c>
      <c r="EP52" s="37">
        <f t="shared" si="74"/>
        <v>0</v>
      </c>
      <c r="EQ52" s="37">
        <f t="shared" si="74"/>
        <v>1.2079226507921703E-13</v>
      </c>
      <c r="ER52" s="37">
        <f t="shared" si="74"/>
        <v>49.605355799999991</v>
      </c>
      <c r="ES52" s="37">
        <f t="shared" si="74"/>
        <v>49.605355799999536</v>
      </c>
      <c r="ET52" s="37">
        <f t="shared" si="75"/>
        <v>49.605355799999991</v>
      </c>
      <c r="EU52" s="37">
        <f t="shared" si="75"/>
        <v>49.605355799999991</v>
      </c>
      <c r="EV52" s="37">
        <f t="shared" si="75"/>
        <v>49.60535579999987</v>
      </c>
      <c r="EW52" s="37">
        <f t="shared" si="75"/>
        <v>0</v>
      </c>
      <c r="EX52" s="37">
        <f t="shared" si="75"/>
        <v>1.2079226507921703E-13</v>
      </c>
      <c r="EY52" s="37">
        <f t="shared" si="75"/>
        <v>49.605355799999536</v>
      </c>
      <c r="EZ52" s="37">
        <f t="shared" si="75"/>
        <v>49.605355799999991</v>
      </c>
      <c r="FA52" s="37">
        <f t="shared" si="75"/>
        <v>49.605355799999991</v>
      </c>
      <c r="FB52" s="37">
        <f t="shared" si="75"/>
        <v>49.605355799999991</v>
      </c>
      <c r="FC52" s="37">
        <f t="shared" si="75"/>
        <v>49.60535579999987</v>
      </c>
      <c r="FD52" s="37">
        <f t="shared" si="75"/>
        <v>0</v>
      </c>
      <c r="FE52" s="37">
        <f t="shared" si="75"/>
        <v>-3.3395508580724709E-13</v>
      </c>
      <c r="FF52" s="37">
        <f t="shared" si="75"/>
        <v>49.605355799999991</v>
      </c>
      <c r="FG52" s="37">
        <f t="shared" si="75"/>
        <v>49.605355799999991</v>
      </c>
      <c r="FH52" s="37">
        <f t="shared" si="75"/>
        <v>49.605355799999991</v>
      </c>
      <c r="FI52" s="37">
        <f t="shared" si="75"/>
        <v>49.605355799999536</v>
      </c>
      <c r="FJ52" s="37">
        <f t="shared" si="75"/>
        <v>49.60535579999987</v>
      </c>
      <c r="FK52" s="37">
        <f t="shared" si="75"/>
        <v>0</v>
      </c>
      <c r="FL52" s="37">
        <f t="shared" si="75"/>
        <v>1.2079226507921703E-13</v>
      </c>
      <c r="FM52" s="37">
        <f t="shared" si="75"/>
        <v>49.605355799999991</v>
      </c>
      <c r="FN52" s="37">
        <f t="shared" si="75"/>
        <v>49.605355799999991</v>
      </c>
      <c r="FO52" s="37">
        <f t="shared" si="75"/>
        <v>49.605355799999536</v>
      </c>
      <c r="FP52" s="37">
        <f t="shared" si="75"/>
        <v>49.605355799999991</v>
      </c>
      <c r="FQ52" s="37">
        <f t="shared" si="75"/>
        <v>49.60535579999987</v>
      </c>
      <c r="FR52" s="37">
        <f t="shared" si="75"/>
        <v>0</v>
      </c>
      <c r="FS52" s="37">
        <f t="shared" si="75"/>
        <v>0</v>
      </c>
      <c r="FT52" s="37">
        <f t="shared" si="75"/>
        <v>51.093516473999912</v>
      </c>
      <c r="FU52" s="37">
        <f t="shared" si="75"/>
        <v>51.093516473999912</v>
      </c>
      <c r="FV52" s="37">
        <f t="shared" si="75"/>
        <v>51.093516473999458</v>
      </c>
      <c r="FW52" s="37">
        <f t="shared" si="75"/>
        <v>51.093516473999912</v>
      </c>
      <c r="FX52" s="37">
        <f t="shared" si="75"/>
        <v>51.093516473999898</v>
      </c>
      <c r="FY52" s="37">
        <f t="shared" si="75"/>
        <v>0</v>
      </c>
      <c r="FZ52" s="37">
        <f t="shared" si="75"/>
        <v>0</v>
      </c>
      <c r="GA52" s="37">
        <f t="shared" si="75"/>
        <v>51.093516474000367</v>
      </c>
      <c r="GB52" s="37">
        <f t="shared" si="75"/>
        <v>51.093516473999912</v>
      </c>
      <c r="GC52" s="37">
        <f t="shared" si="75"/>
        <v>51.093516473999912</v>
      </c>
      <c r="GD52" s="37">
        <f t="shared" si="75"/>
        <v>51.093516473999912</v>
      </c>
      <c r="GE52" s="37">
        <f t="shared" si="75"/>
        <v>51.093516473999898</v>
      </c>
      <c r="GF52" s="37">
        <f t="shared" si="75"/>
        <v>0</v>
      </c>
      <c r="GG52" s="37">
        <f t="shared" si="75"/>
        <v>4.6895820560166612E-13</v>
      </c>
      <c r="GH52" s="37">
        <f t="shared" si="75"/>
        <v>51.093516473999912</v>
      </c>
      <c r="GI52" s="37">
        <f t="shared" si="75"/>
        <v>51.093516473999912</v>
      </c>
      <c r="GJ52" s="37">
        <f t="shared" si="75"/>
        <v>51.093516474000367</v>
      </c>
      <c r="GK52" s="37">
        <f t="shared" si="75"/>
        <v>51.093516473999912</v>
      </c>
      <c r="GL52" s="37">
        <f t="shared" si="75"/>
        <v>51.093516473999898</v>
      </c>
      <c r="GM52" s="37">
        <f t="shared" si="75"/>
        <v>0</v>
      </c>
      <c r="GN52" s="37">
        <f t="shared" si="75"/>
        <v>0</v>
      </c>
      <c r="GO52" s="37">
        <f t="shared" si="75"/>
        <v>51.093516473999912</v>
      </c>
      <c r="GP52" s="37">
        <f t="shared" si="75"/>
        <v>51.093516474000367</v>
      </c>
      <c r="GQ52" s="37">
        <f t="shared" si="75"/>
        <v>51.093516473999912</v>
      </c>
      <c r="GR52" s="37">
        <f t="shared" si="75"/>
        <v>51.093516473999912</v>
      </c>
      <c r="GS52" s="37">
        <f t="shared" si="75"/>
        <v>51.093516473999898</v>
      </c>
      <c r="GT52" s="37">
        <f t="shared" si="75"/>
        <v>0</v>
      </c>
      <c r="GU52" s="37">
        <f t="shared" si="75"/>
        <v>0</v>
      </c>
      <c r="GV52" s="37">
        <f t="shared" si="75"/>
        <v>51.093516474000367</v>
      </c>
      <c r="GW52" s="37">
        <f t="shared" si="75"/>
        <v>51.093516473999792</v>
      </c>
      <c r="GX52" s="37">
        <f t="shared" si="75"/>
        <v>66.908176335000348</v>
      </c>
      <c r="GY52" s="37">
        <f t="shared" si="75"/>
        <v>66.908176334999894</v>
      </c>
      <c r="GZ52" s="37">
        <f t="shared" si="75"/>
        <v>66.908176335000007</v>
      </c>
      <c r="HA52" s="37">
        <f t="shared" si="75"/>
        <v>0</v>
      </c>
      <c r="HB52" s="37">
        <f t="shared" si="75"/>
        <v>3.4816594052244909E-13</v>
      </c>
      <c r="HC52" s="37">
        <f t="shared" si="75"/>
        <v>66.908176334999894</v>
      </c>
      <c r="HD52" s="37">
        <f t="shared" si="75"/>
        <v>66.908176334999894</v>
      </c>
      <c r="HE52" s="37">
        <f t="shared" si="75"/>
        <v>66.908176334999894</v>
      </c>
      <c r="HF52" s="37">
        <f t="shared" si="76"/>
        <v>66.908176334999894</v>
      </c>
      <c r="HG52" s="37">
        <f t="shared" si="76"/>
        <v>66.908176335000007</v>
      </c>
      <c r="HH52" s="37">
        <f t="shared" si="76"/>
        <v>0</v>
      </c>
      <c r="HI52" s="37">
        <f t="shared" si="76"/>
        <v>-1.0658141036401503E-13</v>
      </c>
      <c r="HJ52" s="37">
        <f t="shared" si="76"/>
        <v>66.908176334999894</v>
      </c>
      <c r="HK52" s="37">
        <f t="shared" si="76"/>
        <v>66.908176334999894</v>
      </c>
      <c r="HL52" s="37">
        <f t="shared" si="76"/>
        <v>66.908176334999894</v>
      </c>
      <c r="HM52" s="37">
        <f t="shared" si="76"/>
        <v>66.908176334999894</v>
      </c>
      <c r="HN52" s="37">
        <f t="shared" si="76"/>
        <v>66.908176335000007</v>
      </c>
      <c r="HO52" s="37">
        <f t="shared" si="76"/>
        <v>0</v>
      </c>
      <c r="HP52" s="37">
        <f t="shared" si="76"/>
        <v>-1.0658141036401503E-13</v>
      </c>
      <c r="HQ52" s="37">
        <f t="shared" si="76"/>
        <v>66.908176334999894</v>
      </c>
      <c r="HR52" s="37">
        <f t="shared" si="76"/>
        <v>66.908176334999439</v>
      </c>
      <c r="HS52" s="37">
        <f t="shared" si="76"/>
        <v>66.908176334999894</v>
      </c>
      <c r="HT52" s="37">
        <f t="shared" si="76"/>
        <v>66.908176334999894</v>
      </c>
      <c r="HU52" s="37">
        <f t="shared" si="76"/>
        <v>66.908176335000007</v>
      </c>
      <c r="HV52" s="37">
        <f t="shared" si="76"/>
        <v>0</v>
      </c>
      <c r="HW52" s="37">
        <f t="shared" si="76"/>
        <v>-1.0658141036401503E-13</v>
      </c>
      <c r="HX52" s="37">
        <f t="shared" si="76"/>
        <v>66.908176334999894</v>
      </c>
      <c r="HY52" s="37">
        <f t="shared" si="76"/>
        <v>66.908176334999894</v>
      </c>
      <c r="HZ52" s="37">
        <f t="shared" si="76"/>
        <v>66.908176334999894</v>
      </c>
      <c r="IA52" s="37">
        <f t="shared" si="76"/>
        <v>66.908176335000348</v>
      </c>
      <c r="IB52" s="37">
        <f t="shared" si="76"/>
        <v>86.980629235500146</v>
      </c>
      <c r="IC52" s="37">
        <f t="shared" si="76"/>
        <v>0</v>
      </c>
      <c r="ID52" s="37">
        <f t="shared" si="76"/>
        <v>1.2079226507921703E-13</v>
      </c>
      <c r="IE52" s="37">
        <f t="shared" si="76"/>
        <v>86.980629235499805</v>
      </c>
      <c r="IF52" s="37">
        <f t="shared" si="76"/>
        <v>86.98062923550026</v>
      </c>
      <c r="IG52" s="37">
        <f t="shared" si="76"/>
        <v>86.98062923550026</v>
      </c>
      <c r="IH52" s="37">
        <f t="shared" si="76"/>
        <v>86.98062923550026</v>
      </c>
      <c r="II52" s="37">
        <f t="shared" si="76"/>
        <v>86.980629235500146</v>
      </c>
      <c r="IJ52" s="37">
        <f t="shared" si="76"/>
        <v>0</v>
      </c>
      <c r="IK52" s="37">
        <f t="shared" si="76"/>
        <v>1.2079226507921703E-13</v>
      </c>
      <c r="IL52" s="37">
        <f t="shared" si="76"/>
        <v>86.98062923550026</v>
      </c>
      <c r="IM52" s="37">
        <f t="shared" si="76"/>
        <v>86.98062923550026</v>
      </c>
      <c r="IN52" s="37">
        <f t="shared" si="76"/>
        <v>86.98062923550026</v>
      </c>
      <c r="IO52" s="37">
        <f t="shared" si="76"/>
        <v>86.98062923550026</v>
      </c>
      <c r="IP52" s="37">
        <f t="shared" si="76"/>
        <v>86.980629235500146</v>
      </c>
      <c r="IQ52" s="37">
        <f t="shared" si="76"/>
        <v>0</v>
      </c>
      <c r="IR52" s="37">
        <f t="shared" si="76"/>
        <v>1.2079226507921703E-13</v>
      </c>
      <c r="IS52" s="37">
        <f t="shared" si="76"/>
        <v>86.98062923550026</v>
      </c>
      <c r="IT52" s="37">
        <f t="shared" si="76"/>
        <v>86.98062923550026</v>
      </c>
      <c r="IU52" s="37">
        <f t="shared" si="76"/>
        <v>86.980629235499805</v>
      </c>
      <c r="IV52" s="37">
        <f t="shared" si="76"/>
        <v>86.98062923550026</v>
      </c>
      <c r="IW52" s="37">
        <f t="shared" si="76"/>
        <v>86.980629235499691</v>
      </c>
      <c r="IX52" s="37">
        <f t="shared" si="76"/>
        <v>0</v>
      </c>
      <c r="IY52" s="37">
        <f t="shared" si="76"/>
        <v>5.7553961596568115E-13</v>
      </c>
      <c r="IZ52" s="37">
        <f t="shared" si="76"/>
        <v>86.98062923550026</v>
      </c>
      <c r="JA52" s="37">
        <f t="shared" si="76"/>
        <v>86.98062923550026</v>
      </c>
      <c r="JB52" s="37">
        <f t="shared" si="76"/>
        <v>86.98062923549935</v>
      </c>
      <c r="JC52" s="37">
        <f t="shared" si="76"/>
        <v>86.98062923550026</v>
      </c>
      <c r="JD52" s="37">
        <f t="shared" si="76"/>
        <v>86.980629235499691</v>
      </c>
      <c r="JE52" s="37">
        <f t="shared" si="76"/>
        <v>0</v>
      </c>
      <c r="JF52" s="37">
        <f t="shared" si="76"/>
        <v>-3.694822225952521E-13</v>
      </c>
      <c r="JG52" s="37">
        <f t="shared" si="76"/>
        <v>104.37675508260017</v>
      </c>
      <c r="JH52" s="37">
        <f t="shared" si="76"/>
        <v>104.37675508260017</v>
      </c>
      <c r="JI52" s="37">
        <f t="shared" si="76"/>
        <v>104.37675508260017</v>
      </c>
      <c r="JJ52" s="37">
        <f t="shared" si="76"/>
        <v>104.37675508259926</v>
      </c>
      <c r="JK52" s="37">
        <f t="shared" si="76"/>
        <v>104.37675508259963</v>
      </c>
      <c r="JL52" s="37">
        <f t="shared" si="76"/>
        <v>0</v>
      </c>
      <c r="JM52" s="37">
        <f t="shared" si="76"/>
        <v>5.4001247917767614E-13</v>
      </c>
      <c r="JN52" s="37">
        <f t="shared" si="76"/>
        <v>104.37675508260017</v>
      </c>
      <c r="JO52" s="37">
        <f t="shared" si="76"/>
        <v>104.37675508259926</v>
      </c>
      <c r="JP52" s="37">
        <f t="shared" si="76"/>
        <v>104.37675508260017</v>
      </c>
      <c r="JQ52" s="37">
        <f t="shared" si="76"/>
        <v>104.37675508259926</v>
      </c>
      <c r="JR52" s="37">
        <f t="shared" si="77"/>
        <v>104.37675508259963</v>
      </c>
      <c r="JS52" s="37">
        <f t="shared" si="77"/>
        <v>0</v>
      </c>
      <c r="JT52" s="37">
        <f t="shared" si="77"/>
        <v>5.4001247917767614E-13</v>
      </c>
      <c r="JU52" s="37">
        <f t="shared" si="77"/>
        <v>104.37675508260017</v>
      </c>
      <c r="JV52" s="37">
        <f t="shared" si="77"/>
        <v>104.37675508259926</v>
      </c>
      <c r="JW52" s="37">
        <f t="shared" si="77"/>
        <v>104.37675508260017</v>
      </c>
      <c r="JX52" s="37">
        <f t="shared" si="77"/>
        <v>104.37675508259926</v>
      </c>
      <c r="JY52" s="37">
        <f t="shared" si="77"/>
        <v>104.37675508259963</v>
      </c>
      <c r="JZ52" s="37">
        <f t="shared" si="77"/>
        <v>0</v>
      </c>
      <c r="KA52" s="37">
        <f t="shared" si="77"/>
        <v>-3.694822225952521E-13</v>
      </c>
      <c r="KB52" s="37">
        <f t="shared" si="77"/>
        <v>104.37675508260017</v>
      </c>
      <c r="KC52" s="37">
        <f t="shared" si="77"/>
        <v>104.37675508259926</v>
      </c>
      <c r="KD52" s="37">
        <f t="shared" si="77"/>
        <v>104.37675508260017</v>
      </c>
      <c r="KE52" s="37">
        <f t="shared" si="77"/>
        <v>104.37675508259926</v>
      </c>
      <c r="KF52" s="37">
        <f t="shared" si="77"/>
        <v>104.37675508259963</v>
      </c>
      <c r="KG52" s="37">
        <f t="shared" si="77"/>
        <v>0</v>
      </c>
      <c r="KH52" s="37">
        <f t="shared" si="77"/>
        <v>5.4001247917767614E-13</v>
      </c>
      <c r="KI52" s="37">
        <f t="shared" si="77"/>
        <v>104.37675508259926</v>
      </c>
      <c r="KJ52" s="37">
        <f t="shared" si="77"/>
        <v>104.37675508260007</v>
      </c>
      <c r="KK52" s="37">
        <f t="shared" si="77"/>
        <v>102.95999999999957</v>
      </c>
      <c r="KL52" s="37">
        <f t="shared" si="77"/>
        <v>51.480000000000004</v>
      </c>
      <c r="KM52" s="37">
        <f t="shared" si="77"/>
        <v>51.480000000000473</v>
      </c>
      <c r="KN52" s="37">
        <f t="shared" si="77"/>
        <v>51.479999999999563</v>
      </c>
      <c r="KO52" s="37">
        <f t="shared" si="77"/>
        <v>4.4053649617126212E-13</v>
      </c>
      <c r="KP52" s="37">
        <f t="shared" si="77"/>
        <v>-4.6895820560166612E-13</v>
      </c>
      <c r="KQ52" s="37">
        <f t="shared" si="77"/>
        <v>51.480000000000913</v>
      </c>
      <c r="KR52" s="37">
        <f t="shared" si="77"/>
        <v>51.480000000000004</v>
      </c>
      <c r="KS52" s="37">
        <f t="shared" si="77"/>
        <v>51.480000000000913</v>
      </c>
      <c r="KT52" s="37">
        <f t="shared" si="77"/>
        <v>51.479999999999563</v>
      </c>
      <c r="KU52" s="37">
        <f t="shared" si="77"/>
        <v>51.480000000000473</v>
      </c>
      <c r="KV52" s="37">
        <f t="shared" si="77"/>
        <v>-4.6895820560166612E-13</v>
      </c>
      <c r="KW52" s="37">
        <f t="shared" si="77"/>
        <v>4.4053649617126212E-13</v>
      </c>
      <c r="KX52" s="37">
        <f t="shared" si="77"/>
        <v>51.480000000000004</v>
      </c>
      <c r="KY52" s="37">
        <f t="shared" si="77"/>
        <v>51.480000000000913</v>
      </c>
      <c r="KZ52" s="37">
        <f t="shared" si="77"/>
        <v>51.479999999999094</v>
      </c>
      <c r="LA52" s="37">
        <f t="shared" si="77"/>
        <v>51.480000000000473</v>
      </c>
      <c r="LB52" s="37">
        <f t="shared" si="77"/>
        <v>51.479999999999563</v>
      </c>
      <c r="LC52" s="37">
        <f t="shared" si="77"/>
        <v>4.4053649617126212E-13</v>
      </c>
      <c r="LD52" s="37">
        <f t="shared" si="77"/>
        <v>4.4053649617126212E-13</v>
      </c>
      <c r="LE52" s="37">
        <f t="shared" si="77"/>
        <v>51.479999999999094</v>
      </c>
      <c r="LF52" s="37">
        <f t="shared" si="77"/>
        <v>51.480000000000913</v>
      </c>
      <c r="LG52" s="37">
        <f t="shared" si="77"/>
        <v>51.480000000000004</v>
      </c>
      <c r="LH52" s="37">
        <f t="shared" si="77"/>
        <v>51.480000000000473</v>
      </c>
      <c r="LI52" s="37">
        <f t="shared" si="77"/>
        <v>51.479999999999563</v>
      </c>
      <c r="LJ52" s="37">
        <f t="shared" si="77"/>
        <v>-4.6895820560166612E-13</v>
      </c>
      <c r="LK52" s="37">
        <f t="shared" si="77"/>
        <v>1.3500311979441904E-12</v>
      </c>
      <c r="LL52" s="37">
        <f t="shared" si="77"/>
        <v>51.480000000000913</v>
      </c>
      <c r="LM52" s="37">
        <f t="shared" si="77"/>
        <v>51.479999999999094</v>
      </c>
      <c r="LN52" s="37">
        <f t="shared" si="77"/>
        <v>51.480000000000786</v>
      </c>
      <c r="LO52" s="37">
        <f t="shared" si="77"/>
        <v>64.349999999999454</v>
      </c>
      <c r="LP52" s="37">
        <f t="shared" si="77"/>
        <v>64.350000000000364</v>
      </c>
      <c r="LQ52" s="37">
        <f t="shared" si="77"/>
        <v>3.1263880373444408E-13</v>
      </c>
      <c r="LR52" s="37">
        <f t="shared" si="77"/>
        <v>-5.9685589803848416E-13</v>
      </c>
      <c r="LS52" s="37">
        <f t="shared" si="77"/>
        <v>64.350000000000676</v>
      </c>
      <c r="LT52" s="37">
        <f t="shared" si="77"/>
        <v>64.349999999999767</v>
      </c>
      <c r="LU52" s="37">
        <f t="shared" si="77"/>
        <v>64.350000000000676</v>
      </c>
      <c r="LV52" s="37">
        <f t="shared" si="77"/>
        <v>64.349999999999454</v>
      </c>
      <c r="LW52" s="37">
        <f t="shared" si="77"/>
        <v>64.350000000000364</v>
      </c>
      <c r="LX52" s="37">
        <f t="shared" si="77"/>
        <v>3.1263880373444408E-13</v>
      </c>
      <c r="LY52" s="37">
        <f t="shared" si="77"/>
        <v>-5.9685589803848416E-13</v>
      </c>
      <c r="LZ52" s="37">
        <f t="shared" si="77"/>
        <v>64.349999999999767</v>
      </c>
      <c r="MA52" s="37">
        <f t="shared" si="77"/>
        <v>64.350000000000676</v>
      </c>
      <c r="MB52" s="37">
        <f t="shared" si="77"/>
        <v>64.349999999999767</v>
      </c>
      <c r="MC52" s="37">
        <f t="shared" si="77"/>
        <v>64.350000000000364</v>
      </c>
      <c r="MD52" s="37">
        <f t="shared" si="78"/>
        <v>64.349999999999454</v>
      </c>
      <c r="ME52" s="37">
        <f t="shared" si="78"/>
        <v>3.1263880373444408E-13</v>
      </c>
      <c r="MF52" s="37">
        <f t="shared" si="78"/>
        <v>3.1263880373444408E-13</v>
      </c>
      <c r="MG52" s="37">
        <f t="shared" si="78"/>
        <v>64.349999999999767</v>
      </c>
      <c r="MH52" s="37">
        <f t="shared" si="78"/>
        <v>64.349999999999767</v>
      </c>
      <c r="MI52" s="37">
        <f t="shared" si="78"/>
        <v>64.349999999999767</v>
      </c>
      <c r="MJ52" s="37">
        <f t="shared" si="78"/>
        <v>64.350000000000364</v>
      </c>
      <c r="MK52" s="37">
        <f t="shared" si="78"/>
        <v>64.349999999999454</v>
      </c>
      <c r="ML52" s="37">
        <f t="shared" si="78"/>
        <v>3.1263880373444408E-13</v>
      </c>
      <c r="MM52" s="37">
        <f t="shared" si="78"/>
        <v>-5.9685589803848416E-13</v>
      </c>
      <c r="MN52" s="37">
        <f t="shared" si="78"/>
        <v>64.349999999999767</v>
      </c>
      <c r="MO52" s="37">
        <f t="shared" si="78"/>
        <v>64.349999999999767</v>
      </c>
      <c r="MP52" s="37">
        <f t="shared" si="78"/>
        <v>64.350000000000676</v>
      </c>
      <c r="MQ52" s="37">
        <f t="shared" si="78"/>
        <v>64.349999999999454</v>
      </c>
      <c r="MR52" s="37">
        <f t="shared" si="78"/>
        <v>64.350000000000364</v>
      </c>
      <c r="MS52" s="37">
        <f t="shared" si="78"/>
        <v>3.5527136788005009E-13</v>
      </c>
      <c r="MT52" s="37">
        <f t="shared" si="78"/>
        <v>-5.5422333389287814E-13</v>
      </c>
      <c r="MU52" s="37">
        <f t="shared" si="78"/>
        <v>42.899999999999991</v>
      </c>
      <c r="MV52" s="37">
        <f t="shared" si="78"/>
        <v>42.899999999999991</v>
      </c>
      <c r="MW52" s="37">
        <f t="shared" si="78"/>
        <v>42.899999999999082</v>
      </c>
      <c r="MX52" s="37">
        <f t="shared" si="78"/>
        <v>42.900000000000546</v>
      </c>
      <c r="MY52" s="37">
        <f t="shared" si="78"/>
        <v>42.900000000000546</v>
      </c>
      <c r="MZ52" s="37">
        <f t="shared" si="78"/>
        <v>-5.5422333389287814E-13</v>
      </c>
      <c r="NA52" s="37">
        <f t="shared" si="78"/>
        <v>-5.5422333389287814E-13</v>
      </c>
      <c r="NB52" s="37">
        <f t="shared" si="78"/>
        <v>42.899999999999991</v>
      </c>
      <c r="NC52" s="37">
        <f t="shared" si="78"/>
        <v>42.899999999999991</v>
      </c>
      <c r="ND52" s="37">
        <f t="shared" si="78"/>
        <v>42.899999999999991</v>
      </c>
      <c r="NE52" s="37">
        <f t="shared" si="78"/>
        <v>42.899999999999636</v>
      </c>
      <c r="NF52" s="37">
        <f t="shared" si="78"/>
        <v>42.900000000000546</v>
      </c>
      <c r="NG52" s="37">
        <f t="shared" si="78"/>
        <v>-5.5422333389287814E-13</v>
      </c>
      <c r="NH52" s="37">
        <f t="shared" si="78"/>
        <v>3.5527136788005009E-13</v>
      </c>
      <c r="NI52" s="37">
        <f t="shared" si="78"/>
        <v>42.899999999999991</v>
      </c>
      <c r="NJ52" s="37">
        <f t="shared" si="78"/>
        <v>42.899999999999991</v>
      </c>
      <c r="NK52" s="37">
        <f t="shared" si="78"/>
        <v>42.899999999999991</v>
      </c>
      <c r="NL52" s="37">
        <f t="shared" si="78"/>
        <v>42.899999999999636</v>
      </c>
      <c r="NM52" s="37">
        <f t="shared" si="78"/>
        <v>42.900000000000546</v>
      </c>
      <c r="NN52" s="37">
        <f t="shared" si="78"/>
        <v>0</v>
      </c>
      <c r="NO52" s="37">
        <f t="shared" si="78"/>
        <v>0</v>
      </c>
      <c r="NP52" s="37">
        <f t="shared" si="78"/>
        <v>42.899999999999991</v>
      </c>
      <c r="NQ52" s="37">
        <f t="shared" si="78"/>
        <v>42.899999999999991</v>
      </c>
      <c r="NR52" s="37">
        <f t="shared" si="78"/>
        <v>42.900000000000446</v>
      </c>
      <c r="NS52" s="37">
        <f t="shared" si="78"/>
        <v>42.899999999999636</v>
      </c>
      <c r="NT52" s="37">
        <f>NU43-NT43+NT34</f>
        <v>42.900000000000091</v>
      </c>
      <c r="NU52" s="37">
        <f t="shared" si="78"/>
        <v>104.37675508259998</v>
      </c>
      <c r="NV52" s="37">
        <f t="shared" si="78"/>
        <v>104.37675508259998</v>
      </c>
    </row>
    <row r="53" spans="1:386" s="38" customFormat="1" ht="10.199999999999999" x14ac:dyDescent="0.2">
      <c r="A53" s="31"/>
      <c r="B53" s="31"/>
      <c r="C53" s="31"/>
      <c r="D53" s="31"/>
      <c r="E53" s="31"/>
      <c r="F53" s="31"/>
      <c r="G53" s="31" t="str">
        <f>G49</f>
        <v>бюджет закупок товаров</v>
      </c>
      <c r="H53" s="31"/>
      <c r="I53" s="31"/>
      <c r="J53" s="31" t="str">
        <f>IF($G53="","",INDEX(KPI!$H$11:$H$121,SUMIFS(KPI!$E$11:$E$121,KPI!$F$11:$F$121,$G53)))</f>
        <v>тыс.руб.</v>
      </c>
      <c r="K53" s="31"/>
      <c r="L53" s="31"/>
      <c r="M53" s="31"/>
      <c r="N53" s="31" t="str">
        <f>structure!$G$13</f>
        <v>товарная категория 3</v>
      </c>
      <c r="O53" s="31"/>
      <c r="P53" s="31"/>
      <c r="Q53" s="31"/>
      <c r="R53" s="37">
        <f t="shared" si="72"/>
        <v>11191.330617546795</v>
      </c>
      <c r="S53" s="31"/>
      <c r="T53" s="31"/>
      <c r="U53" s="37">
        <f t="shared" si="79"/>
        <v>9.2370555648813024E-14</v>
      </c>
      <c r="V53" s="37">
        <f t="shared" ref="V53:CG56" si="80">W44-V44+V35</f>
        <v>28.000000000000092</v>
      </c>
      <c r="W53" s="37">
        <f t="shared" si="80"/>
        <v>27.719999999999438</v>
      </c>
      <c r="X53" s="37">
        <f t="shared" si="80"/>
        <v>27.719999999999892</v>
      </c>
      <c r="Y53" s="37">
        <f t="shared" si="80"/>
        <v>27.719999999999892</v>
      </c>
      <c r="Z53" s="37">
        <f t="shared" si="80"/>
        <v>27.7199999999998</v>
      </c>
      <c r="AA53" s="37">
        <f t="shared" si="80"/>
        <v>0</v>
      </c>
      <c r="AB53" s="37">
        <f t="shared" si="80"/>
        <v>9.2370555648813024E-14</v>
      </c>
      <c r="AC53" s="37">
        <f t="shared" si="80"/>
        <v>27.719999999999892</v>
      </c>
      <c r="AD53" s="37">
        <f t="shared" si="80"/>
        <v>27.719999999999892</v>
      </c>
      <c r="AE53" s="37">
        <f t="shared" si="80"/>
        <v>27.719999999999892</v>
      </c>
      <c r="AF53" s="37">
        <f t="shared" si="80"/>
        <v>27.720000000000347</v>
      </c>
      <c r="AG53" s="37">
        <f t="shared" si="80"/>
        <v>27.7199999999998</v>
      </c>
      <c r="AH53" s="37">
        <f t="shared" si="80"/>
        <v>0</v>
      </c>
      <c r="AI53" s="37">
        <f t="shared" si="80"/>
        <v>9.2370555648813024E-14</v>
      </c>
      <c r="AJ53" s="37">
        <f t="shared" si="80"/>
        <v>27.720000000000347</v>
      </c>
      <c r="AK53" s="37">
        <f t="shared" si="80"/>
        <v>27.719999999999892</v>
      </c>
      <c r="AL53" s="37">
        <f t="shared" si="80"/>
        <v>27.719999999999892</v>
      </c>
      <c r="AM53" s="37">
        <f t="shared" si="80"/>
        <v>27.719999999999892</v>
      </c>
      <c r="AN53" s="37">
        <f t="shared" si="80"/>
        <v>27.7199999999998</v>
      </c>
      <c r="AO53" s="37">
        <f t="shared" si="80"/>
        <v>0</v>
      </c>
      <c r="AP53" s="37">
        <f t="shared" si="80"/>
        <v>5.4711790653527714E-13</v>
      </c>
      <c r="AQ53" s="37">
        <f t="shared" si="80"/>
        <v>27.719999999999892</v>
      </c>
      <c r="AR53" s="37">
        <f t="shared" si="80"/>
        <v>27.720000000000347</v>
      </c>
      <c r="AS53" s="37">
        <f t="shared" si="80"/>
        <v>27.719999999999892</v>
      </c>
      <c r="AT53" s="37">
        <f t="shared" si="80"/>
        <v>27.719999999999892</v>
      </c>
      <c r="AU53" s="37">
        <f t="shared" si="80"/>
        <v>27.7199999999998</v>
      </c>
      <c r="AV53" s="37">
        <f t="shared" si="80"/>
        <v>0</v>
      </c>
      <c r="AW53" s="37">
        <f t="shared" si="80"/>
        <v>5.4711790653527714E-13</v>
      </c>
      <c r="AX53" s="37">
        <f t="shared" si="80"/>
        <v>27.719999999999892</v>
      </c>
      <c r="AY53" s="37">
        <f t="shared" si="80"/>
        <v>27.720000000000347</v>
      </c>
      <c r="AZ53" s="37">
        <f t="shared" si="80"/>
        <v>27.7199999999998</v>
      </c>
      <c r="BA53" s="37">
        <f t="shared" si="80"/>
        <v>27.720000000000255</v>
      </c>
      <c r="BB53" s="37">
        <f t="shared" si="80"/>
        <v>33.264000000000124</v>
      </c>
      <c r="BC53" s="37">
        <f t="shared" si="80"/>
        <v>0</v>
      </c>
      <c r="BD53" s="37">
        <f t="shared" si="80"/>
        <v>0</v>
      </c>
      <c r="BE53" s="37">
        <f t="shared" si="80"/>
        <v>33.264000000000124</v>
      </c>
      <c r="BF53" s="37">
        <f t="shared" si="80"/>
        <v>33.263999999999669</v>
      </c>
      <c r="BG53" s="37">
        <f t="shared" si="80"/>
        <v>33.263999999999896</v>
      </c>
      <c r="BH53" s="37">
        <f t="shared" si="80"/>
        <v>33.263999999999896</v>
      </c>
      <c r="BI53" s="37">
        <f t="shared" si="80"/>
        <v>33.264000000000124</v>
      </c>
      <c r="BJ53" s="37">
        <f t="shared" si="80"/>
        <v>0</v>
      </c>
      <c r="BK53" s="37">
        <f t="shared" si="80"/>
        <v>-2.2737367544323206E-13</v>
      </c>
      <c r="BL53" s="37">
        <f t="shared" si="80"/>
        <v>33.263999999999896</v>
      </c>
      <c r="BM53" s="37">
        <f t="shared" si="80"/>
        <v>33.263999999999896</v>
      </c>
      <c r="BN53" s="37">
        <f t="shared" si="80"/>
        <v>33.263999999999896</v>
      </c>
      <c r="BO53" s="37">
        <f t="shared" si="80"/>
        <v>33.263999999999896</v>
      </c>
      <c r="BP53" s="37">
        <f t="shared" si="80"/>
        <v>33.263999999999896</v>
      </c>
      <c r="BQ53" s="37">
        <f t="shared" si="80"/>
        <v>0</v>
      </c>
      <c r="BR53" s="37">
        <f t="shared" si="80"/>
        <v>0</v>
      </c>
      <c r="BS53" s="37">
        <f t="shared" si="80"/>
        <v>33.263999999999896</v>
      </c>
      <c r="BT53" s="37">
        <f t="shared" si="80"/>
        <v>33.263999999999896</v>
      </c>
      <c r="BU53" s="37">
        <f t="shared" si="80"/>
        <v>33.263999999999896</v>
      </c>
      <c r="BV53" s="37">
        <f t="shared" si="80"/>
        <v>33.263999999999896</v>
      </c>
      <c r="BW53" s="37">
        <f t="shared" si="80"/>
        <v>33.263999999999896</v>
      </c>
      <c r="BX53" s="37">
        <f t="shared" si="80"/>
        <v>0</v>
      </c>
      <c r="BY53" s="37">
        <f t="shared" si="80"/>
        <v>0</v>
      </c>
      <c r="BZ53" s="37">
        <f t="shared" si="80"/>
        <v>33.263999999999896</v>
      </c>
      <c r="CA53" s="37">
        <f t="shared" si="80"/>
        <v>33.263999999999896</v>
      </c>
      <c r="CB53" s="37">
        <f t="shared" si="80"/>
        <v>33.263999999999896</v>
      </c>
      <c r="CC53" s="37">
        <f t="shared" si="80"/>
        <v>33.263999999999896</v>
      </c>
      <c r="CD53" s="37">
        <f t="shared" si="80"/>
        <v>33.263999999999896</v>
      </c>
      <c r="CE53" s="37">
        <f t="shared" si="80"/>
        <v>0</v>
      </c>
      <c r="CF53" s="37">
        <f t="shared" si="80"/>
        <v>0</v>
      </c>
      <c r="CG53" s="37">
        <f t="shared" si="80"/>
        <v>34.927200000000084</v>
      </c>
      <c r="CH53" s="37">
        <f t="shared" si="74"/>
        <v>34.927200000000084</v>
      </c>
      <c r="CI53" s="37">
        <f t="shared" si="74"/>
        <v>34.927200000000084</v>
      </c>
      <c r="CJ53" s="37">
        <f t="shared" si="74"/>
        <v>34.927200000000084</v>
      </c>
      <c r="CK53" s="37">
        <f t="shared" si="74"/>
        <v>34.927200000000084</v>
      </c>
      <c r="CL53" s="37">
        <f t="shared" si="74"/>
        <v>0</v>
      </c>
      <c r="CM53" s="37">
        <f t="shared" si="74"/>
        <v>0</v>
      </c>
      <c r="CN53" s="37">
        <f t="shared" si="74"/>
        <v>34.927200000000084</v>
      </c>
      <c r="CO53" s="37">
        <f t="shared" si="74"/>
        <v>34.927200000000084</v>
      </c>
      <c r="CP53" s="37">
        <f t="shared" si="74"/>
        <v>34.927200000000312</v>
      </c>
      <c r="CQ53" s="37">
        <f t="shared" si="74"/>
        <v>34.927200000000084</v>
      </c>
      <c r="CR53" s="37">
        <f t="shared" si="74"/>
        <v>34.927200000000084</v>
      </c>
      <c r="CS53" s="37">
        <f t="shared" si="74"/>
        <v>0</v>
      </c>
      <c r="CT53" s="37">
        <f t="shared" si="74"/>
        <v>2.2737367544323206E-13</v>
      </c>
      <c r="CU53" s="37">
        <f t="shared" si="74"/>
        <v>34.927200000000084</v>
      </c>
      <c r="CV53" s="37">
        <f t="shared" si="74"/>
        <v>34.927200000000084</v>
      </c>
      <c r="CW53" s="37">
        <f t="shared" si="74"/>
        <v>34.927200000000084</v>
      </c>
      <c r="CX53" s="37">
        <f t="shared" si="74"/>
        <v>34.927200000000312</v>
      </c>
      <c r="CY53" s="37">
        <f t="shared" si="74"/>
        <v>34.927200000000084</v>
      </c>
      <c r="CZ53" s="37">
        <f t="shared" si="74"/>
        <v>0</v>
      </c>
      <c r="DA53" s="37">
        <f t="shared" si="74"/>
        <v>0</v>
      </c>
      <c r="DB53" s="37">
        <f t="shared" si="74"/>
        <v>34.927200000000084</v>
      </c>
      <c r="DC53" s="37">
        <f t="shared" si="74"/>
        <v>34.927200000000312</v>
      </c>
      <c r="DD53" s="37">
        <f t="shared" si="74"/>
        <v>34.927200000000084</v>
      </c>
      <c r="DE53" s="37">
        <f t="shared" si="74"/>
        <v>34.927200000000084</v>
      </c>
      <c r="DF53" s="37">
        <f t="shared" si="74"/>
        <v>34.927200000000084</v>
      </c>
      <c r="DG53" s="37">
        <f t="shared" si="74"/>
        <v>0</v>
      </c>
      <c r="DH53" s="37">
        <f t="shared" si="74"/>
        <v>0</v>
      </c>
      <c r="DI53" s="37">
        <f t="shared" si="74"/>
        <v>34.927200000000283</v>
      </c>
      <c r="DJ53" s="37">
        <f t="shared" si="74"/>
        <v>34.927199999999829</v>
      </c>
      <c r="DK53" s="37">
        <f t="shared" si="74"/>
        <v>38.71098000000049</v>
      </c>
      <c r="DL53" s="37">
        <f t="shared" si="74"/>
        <v>38.710980000000035</v>
      </c>
      <c r="DM53" s="37">
        <f t="shared" si="74"/>
        <v>38.710979999999836</v>
      </c>
      <c r="DN53" s="37">
        <f t="shared" si="74"/>
        <v>0</v>
      </c>
      <c r="DO53" s="37">
        <f t="shared" si="74"/>
        <v>1.9895196601282805E-13</v>
      </c>
      <c r="DP53" s="37">
        <f t="shared" si="74"/>
        <v>38.710980000000035</v>
      </c>
      <c r="DQ53" s="37">
        <f t="shared" si="74"/>
        <v>38.710980000000035</v>
      </c>
      <c r="DR53" s="37">
        <f t="shared" si="74"/>
        <v>38.710980000000035</v>
      </c>
      <c r="DS53" s="37">
        <f t="shared" si="74"/>
        <v>38.710980000000035</v>
      </c>
      <c r="DT53" s="37">
        <f t="shared" si="74"/>
        <v>38.710979999999836</v>
      </c>
      <c r="DU53" s="37">
        <f t="shared" si="74"/>
        <v>0</v>
      </c>
      <c r="DV53" s="37">
        <f t="shared" si="74"/>
        <v>1.9895196601282805E-13</v>
      </c>
      <c r="DW53" s="37">
        <f t="shared" si="74"/>
        <v>38.710980000000035</v>
      </c>
      <c r="DX53" s="37">
        <f t="shared" si="74"/>
        <v>38.710980000000035</v>
      </c>
      <c r="DY53" s="37">
        <f t="shared" si="74"/>
        <v>38.71097999999958</v>
      </c>
      <c r="DZ53" s="37">
        <f t="shared" si="74"/>
        <v>38.710980000000035</v>
      </c>
      <c r="EA53" s="37">
        <f t="shared" si="74"/>
        <v>38.710979999999836</v>
      </c>
      <c r="EB53" s="37">
        <f t="shared" si="74"/>
        <v>0</v>
      </c>
      <c r="EC53" s="37">
        <f t="shared" si="74"/>
        <v>1.9895196601282805E-13</v>
      </c>
      <c r="ED53" s="37">
        <f t="shared" si="74"/>
        <v>38.710980000000035</v>
      </c>
      <c r="EE53" s="37">
        <f t="shared" si="74"/>
        <v>38.71097999999958</v>
      </c>
      <c r="EF53" s="37">
        <f t="shared" si="74"/>
        <v>38.710980000000035</v>
      </c>
      <c r="EG53" s="37">
        <f t="shared" si="74"/>
        <v>38.710980000000035</v>
      </c>
      <c r="EH53" s="37">
        <f t="shared" si="74"/>
        <v>38.710979999999836</v>
      </c>
      <c r="EI53" s="37">
        <f t="shared" si="74"/>
        <v>0</v>
      </c>
      <c r="EJ53" s="37">
        <f t="shared" si="74"/>
        <v>1.9895196601282805E-13</v>
      </c>
      <c r="EK53" s="37">
        <f t="shared" si="74"/>
        <v>38.71097999999958</v>
      </c>
      <c r="EL53" s="37">
        <f t="shared" si="74"/>
        <v>38.710980000000035</v>
      </c>
      <c r="EM53" s="37">
        <f t="shared" si="74"/>
        <v>38.710980000000035</v>
      </c>
      <c r="EN53" s="37">
        <f t="shared" si="74"/>
        <v>38.710979999999715</v>
      </c>
      <c r="EO53" s="37">
        <f t="shared" si="74"/>
        <v>38.710979999999836</v>
      </c>
      <c r="EP53" s="37">
        <f t="shared" si="74"/>
        <v>0</v>
      </c>
      <c r="EQ53" s="37">
        <f t="shared" si="74"/>
        <v>-1.2079226507921703E-13</v>
      </c>
      <c r="ER53" s="37">
        <f t="shared" si="74"/>
        <v>35.614101600000474</v>
      </c>
      <c r="ES53" s="37">
        <f t="shared" si="74"/>
        <v>35.614101600000019</v>
      </c>
      <c r="ET53" s="37">
        <f t="shared" si="75"/>
        <v>35.614101600000474</v>
      </c>
      <c r="EU53" s="37">
        <f t="shared" si="75"/>
        <v>35.614101600000474</v>
      </c>
      <c r="EV53" s="37">
        <f t="shared" si="75"/>
        <v>35.61410160000014</v>
      </c>
      <c r="EW53" s="37">
        <f t="shared" si="75"/>
        <v>0</v>
      </c>
      <c r="EX53" s="37">
        <f t="shared" si="75"/>
        <v>-1.2079226507921703E-13</v>
      </c>
      <c r="EY53" s="37">
        <f t="shared" si="75"/>
        <v>35.614101600000019</v>
      </c>
      <c r="EZ53" s="37">
        <f t="shared" si="75"/>
        <v>35.614101600000474</v>
      </c>
      <c r="FA53" s="37">
        <f t="shared" si="75"/>
        <v>35.614101600000019</v>
      </c>
      <c r="FB53" s="37">
        <f t="shared" si="75"/>
        <v>35.614101599999564</v>
      </c>
      <c r="FC53" s="37">
        <f t="shared" si="75"/>
        <v>35.61410160000014</v>
      </c>
      <c r="FD53" s="37">
        <f t="shared" si="75"/>
        <v>0</v>
      </c>
      <c r="FE53" s="37">
        <f t="shared" si="75"/>
        <v>-1.2079226507921703E-13</v>
      </c>
      <c r="FF53" s="37">
        <f t="shared" si="75"/>
        <v>35.614101599999564</v>
      </c>
      <c r="FG53" s="37">
        <f t="shared" si="75"/>
        <v>35.614101600000019</v>
      </c>
      <c r="FH53" s="37">
        <f t="shared" si="75"/>
        <v>35.614101599999564</v>
      </c>
      <c r="FI53" s="37">
        <f t="shared" si="75"/>
        <v>35.614101600000019</v>
      </c>
      <c r="FJ53" s="37">
        <f t="shared" si="75"/>
        <v>35.61410160000014</v>
      </c>
      <c r="FK53" s="37">
        <f t="shared" si="75"/>
        <v>0</v>
      </c>
      <c r="FL53" s="37">
        <f t="shared" si="75"/>
        <v>-1.2079226507921703E-13</v>
      </c>
      <c r="FM53" s="37">
        <f t="shared" si="75"/>
        <v>35.614101599999564</v>
      </c>
      <c r="FN53" s="37">
        <f t="shared" si="75"/>
        <v>35.614101600000019</v>
      </c>
      <c r="FO53" s="37">
        <f t="shared" si="75"/>
        <v>35.614101600000019</v>
      </c>
      <c r="FP53" s="37">
        <f t="shared" si="75"/>
        <v>35.614101600000019</v>
      </c>
      <c r="FQ53" s="37">
        <f t="shared" si="75"/>
        <v>35.61410160000014</v>
      </c>
      <c r="FR53" s="37">
        <f t="shared" si="75"/>
        <v>0</v>
      </c>
      <c r="FS53" s="37">
        <f t="shared" si="75"/>
        <v>-5.4001247917767614E-13</v>
      </c>
      <c r="FT53" s="37">
        <f t="shared" si="75"/>
        <v>36.682524647999713</v>
      </c>
      <c r="FU53" s="37">
        <f t="shared" si="75"/>
        <v>36.682524647999259</v>
      </c>
      <c r="FV53" s="37">
        <f t="shared" si="75"/>
        <v>36.682524647999713</v>
      </c>
      <c r="FW53" s="37">
        <f t="shared" si="75"/>
        <v>36.682524647999259</v>
      </c>
      <c r="FX53" s="37">
        <f t="shared" si="75"/>
        <v>36.682524647999799</v>
      </c>
      <c r="FY53" s="37">
        <f t="shared" si="75"/>
        <v>0</v>
      </c>
      <c r="FZ53" s="37">
        <f t="shared" si="75"/>
        <v>-8.5265128291212022E-14</v>
      </c>
      <c r="GA53" s="37">
        <f t="shared" si="75"/>
        <v>36.682524647999259</v>
      </c>
      <c r="GB53" s="37">
        <f t="shared" si="75"/>
        <v>36.682524647999713</v>
      </c>
      <c r="GC53" s="37">
        <f t="shared" si="75"/>
        <v>36.682524647999713</v>
      </c>
      <c r="GD53" s="37">
        <f t="shared" si="75"/>
        <v>36.682524647999713</v>
      </c>
      <c r="GE53" s="37">
        <f t="shared" si="75"/>
        <v>36.682524647999799</v>
      </c>
      <c r="GF53" s="37">
        <f t="shared" si="75"/>
        <v>0</v>
      </c>
      <c r="GG53" s="37">
        <f t="shared" si="75"/>
        <v>-8.5265128291212022E-14</v>
      </c>
      <c r="GH53" s="37">
        <f t="shared" si="75"/>
        <v>36.682524648000168</v>
      </c>
      <c r="GI53" s="37">
        <f t="shared" si="75"/>
        <v>36.682524648000168</v>
      </c>
      <c r="GJ53" s="37">
        <f t="shared" si="75"/>
        <v>36.682524647999713</v>
      </c>
      <c r="GK53" s="37">
        <f t="shared" si="75"/>
        <v>36.682524648000168</v>
      </c>
      <c r="GL53" s="37">
        <f t="shared" si="75"/>
        <v>36.682524647999799</v>
      </c>
      <c r="GM53" s="37">
        <f t="shared" si="75"/>
        <v>0</v>
      </c>
      <c r="GN53" s="37">
        <f t="shared" si="75"/>
        <v>-8.5265128291212022E-14</v>
      </c>
      <c r="GO53" s="37">
        <f t="shared" si="75"/>
        <v>36.682524648000168</v>
      </c>
      <c r="GP53" s="37">
        <f t="shared" si="75"/>
        <v>36.682524648000168</v>
      </c>
      <c r="GQ53" s="37">
        <f t="shared" si="75"/>
        <v>36.682524647999713</v>
      </c>
      <c r="GR53" s="37">
        <f t="shared" si="75"/>
        <v>36.682524648000168</v>
      </c>
      <c r="GS53" s="37">
        <f t="shared" si="75"/>
        <v>36.682524647999799</v>
      </c>
      <c r="GT53" s="37">
        <f t="shared" si="75"/>
        <v>0</v>
      </c>
      <c r="GU53" s="37">
        <f t="shared" si="75"/>
        <v>3.694822225952521E-13</v>
      </c>
      <c r="GV53" s="37">
        <f t="shared" si="75"/>
        <v>36.682524648000168</v>
      </c>
      <c r="GW53" s="37">
        <f t="shared" si="75"/>
        <v>36.68252464800041</v>
      </c>
      <c r="GX53" s="37">
        <f t="shared" si="75"/>
        <v>48.036639420000185</v>
      </c>
      <c r="GY53" s="37">
        <f t="shared" si="75"/>
        <v>48.03663942000064</v>
      </c>
      <c r="GZ53" s="37">
        <f t="shared" si="75"/>
        <v>48.036639420000029</v>
      </c>
      <c r="HA53" s="37">
        <f t="shared" si="75"/>
        <v>0</v>
      </c>
      <c r="HB53" s="37">
        <f t="shared" si="75"/>
        <v>6.1106675275368616E-13</v>
      </c>
      <c r="HC53" s="37">
        <f t="shared" si="75"/>
        <v>48.036639420000185</v>
      </c>
      <c r="HD53" s="37">
        <f t="shared" si="75"/>
        <v>48.03663942000064</v>
      </c>
      <c r="HE53" s="37">
        <f t="shared" si="75"/>
        <v>48.036639420000185</v>
      </c>
      <c r="HF53" s="37">
        <f t="shared" si="76"/>
        <v>48.03663942000064</v>
      </c>
      <c r="HG53" s="37">
        <f t="shared" si="76"/>
        <v>48.036639420000029</v>
      </c>
      <c r="HH53" s="37">
        <f t="shared" si="76"/>
        <v>0</v>
      </c>
      <c r="HI53" s="37">
        <f t="shared" si="76"/>
        <v>1.5631940186722204E-13</v>
      </c>
      <c r="HJ53" s="37">
        <f t="shared" si="76"/>
        <v>48.036639420000185</v>
      </c>
      <c r="HK53" s="37">
        <f t="shared" si="76"/>
        <v>48.036639420000185</v>
      </c>
      <c r="HL53" s="37">
        <f t="shared" si="76"/>
        <v>48.036639420000185</v>
      </c>
      <c r="HM53" s="37">
        <f t="shared" si="76"/>
        <v>48.036639420000185</v>
      </c>
      <c r="HN53" s="37">
        <f t="shared" si="76"/>
        <v>48.036639420000029</v>
      </c>
      <c r="HO53" s="37">
        <f t="shared" si="76"/>
        <v>0</v>
      </c>
      <c r="HP53" s="37">
        <f t="shared" si="76"/>
        <v>1.5631940186722204E-13</v>
      </c>
      <c r="HQ53" s="37">
        <f t="shared" si="76"/>
        <v>48.03663941999973</v>
      </c>
      <c r="HR53" s="37">
        <f t="shared" si="76"/>
        <v>48.036639420000185</v>
      </c>
      <c r="HS53" s="37">
        <f t="shared" si="76"/>
        <v>48.036639420000185</v>
      </c>
      <c r="HT53" s="37">
        <f t="shared" si="76"/>
        <v>48.03663941999973</v>
      </c>
      <c r="HU53" s="37">
        <f t="shared" si="76"/>
        <v>48.036639420000029</v>
      </c>
      <c r="HV53" s="37">
        <f t="shared" si="76"/>
        <v>0</v>
      </c>
      <c r="HW53" s="37">
        <f t="shared" si="76"/>
        <v>1.5631940186722204E-13</v>
      </c>
      <c r="HX53" s="37">
        <f t="shared" si="76"/>
        <v>48.03663941999973</v>
      </c>
      <c r="HY53" s="37">
        <f t="shared" si="76"/>
        <v>48.036639420000185</v>
      </c>
      <c r="HZ53" s="37">
        <f t="shared" si="76"/>
        <v>48.03663941999973</v>
      </c>
      <c r="IA53" s="37">
        <f t="shared" si="76"/>
        <v>48.036639420000185</v>
      </c>
      <c r="IB53" s="37">
        <f t="shared" si="76"/>
        <v>62.447631246000128</v>
      </c>
      <c r="IC53" s="37">
        <f t="shared" si="76"/>
        <v>0</v>
      </c>
      <c r="ID53" s="37">
        <f t="shared" si="76"/>
        <v>-1.4210854715202004E-13</v>
      </c>
      <c r="IE53" s="37">
        <f t="shared" si="76"/>
        <v>62.447631246000441</v>
      </c>
      <c r="IF53" s="37">
        <f t="shared" si="76"/>
        <v>62.447631245999986</v>
      </c>
      <c r="IG53" s="37">
        <f t="shared" si="76"/>
        <v>62.447631245999986</v>
      </c>
      <c r="IH53" s="37">
        <f t="shared" si="76"/>
        <v>62.447631245999986</v>
      </c>
      <c r="II53" s="37">
        <f t="shared" si="76"/>
        <v>62.447631246000128</v>
      </c>
      <c r="IJ53" s="37">
        <f t="shared" si="76"/>
        <v>0</v>
      </c>
      <c r="IK53" s="37">
        <f t="shared" si="76"/>
        <v>3.1263880373444408E-13</v>
      </c>
      <c r="IL53" s="37">
        <f t="shared" si="76"/>
        <v>62.447631245999986</v>
      </c>
      <c r="IM53" s="37">
        <f t="shared" si="76"/>
        <v>62.447631245999986</v>
      </c>
      <c r="IN53" s="37">
        <f t="shared" si="76"/>
        <v>62.447631245999986</v>
      </c>
      <c r="IO53" s="37">
        <f t="shared" si="76"/>
        <v>62.447631246000441</v>
      </c>
      <c r="IP53" s="37">
        <f t="shared" si="76"/>
        <v>62.447631246000128</v>
      </c>
      <c r="IQ53" s="37">
        <f t="shared" si="76"/>
        <v>0</v>
      </c>
      <c r="IR53" s="37">
        <f t="shared" si="76"/>
        <v>-1.4210854715202004E-13</v>
      </c>
      <c r="IS53" s="37">
        <f t="shared" si="76"/>
        <v>62.447631245999986</v>
      </c>
      <c r="IT53" s="37">
        <f t="shared" si="76"/>
        <v>62.447631245999986</v>
      </c>
      <c r="IU53" s="37">
        <f t="shared" si="76"/>
        <v>62.447631246000441</v>
      </c>
      <c r="IV53" s="37">
        <f t="shared" si="76"/>
        <v>62.447631245999986</v>
      </c>
      <c r="IW53" s="37">
        <f t="shared" si="76"/>
        <v>62.447631246000128</v>
      </c>
      <c r="IX53" s="37">
        <f t="shared" si="76"/>
        <v>0</v>
      </c>
      <c r="IY53" s="37">
        <f t="shared" si="76"/>
        <v>-1.4210854715202004E-13</v>
      </c>
      <c r="IZ53" s="37">
        <f t="shared" si="76"/>
        <v>62.447631245999986</v>
      </c>
      <c r="JA53" s="37">
        <f t="shared" si="76"/>
        <v>62.447631246000441</v>
      </c>
      <c r="JB53" s="37">
        <f t="shared" si="76"/>
        <v>62.447631245999986</v>
      </c>
      <c r="JC53" s="37">
        <f t="shared" si="76"/>
        <v>62.447631245999986</v>
      </c>
      <c r="JD53" s="37">
        <f t="shared" si="76"/>
        <v>62.447631246000128</v>
      </c>
      <c r="JE53" s="37">
        <f t="shared" si="76"/>
        <v>0</v>
      </c>
      <c r="JF53" s="37">
        <f t="shared" si="76"/>
        <v>1.9895196601282805E-13</v>
      </c>
      <c r="JG53" s="37">
        <f t="shared" si="76"/>
        <v>74.937157495199898</v>
      </c>
      <c r="JH53" s="37">
        <f t="shared" si="76"/>
        <v>74.937157495200353</v>
      </c>
      <c r="JI53" s="37">
        <f t="shared" si="76"/>
        <v>74.937157495199898</v>
      </c>
      <c r="JJ53" s="37">
        <f t="shared" si="76"/>
        <v>74.937157495200353</v>
      </c>
      <c r="JK53" s="37">
        <f t="shared" si="76"/>
        <v>74.937157495200154</v>
      </c>
      <c r="JL53" s="37">
        <f t="shared" si="76"/>
        <v>0</v>
      </c>
      <c r="JM53" s="37">
        <f t="shared" si="76"/>
        <v>-2.5579538487363607E-13</v>
      </c>
      <c r="JN53" s="37">
        <f t="shared" si="76"/>
        <v>74.937157495200353</v>
      </c>
      <c r="JO53" s="37">
        <f t="shared" si="76"/>
        <v>74.937157495199898</v>
      </c>
      <c r="JP53" s="37">
        <f t="shared" si="76"/>
        <v>74.937157495200353</v>
      </c>
      <c r="JQ53" s="37">
        <f t="shared" si="76"/>
        <v>74.937157495199898</v>
      </c>
      <c r="JR53" s="37">
        <f t="shared" si="77"/>
        <v>74.937157495200154</v>
      </c>
      <c r="JS53" s="37">
        <f t="shared" si="77"/>
        <v>0</v>
      </c>
      <c r="JT53" s="37">
        <f t="shared" si="77"/>
        <v>-2.5579538487363607E-13</v>
      </c>
      <c r="JU53" s="37">
        <f t="shared" si="77"/>
        <v>74.937157495200353</v>
      </c>
      <c r="JV53" s="37">
        <f t="shared" si="77"/>
        <v>74.937157495199898</v>
      </c>
      <c r="JW53" s="37">
        <f t="shared" si="77"/>
        <v>74.937157495200353</v>
      </c>
      <c r="JX53" s="37">
        <f t="shared" si="77"/>
        <v>74.937157495199898</v>
      </c>
      <c r="JY53" s="37">
        <f t="shared" si="77"/>
        <v>74.937157495200154</v>
      </c>
      <c r="JZ53" s="37">
        <f t="shared" si="77"/>
        <v>0</v>
      </c>
      <c r="KA53" s="37">
        <f t="shared" si="77"/>
        <v>-2.5579538487363607E-13</v>
      </c>
      <c r="KB53" s="37">
        <f t="shared" si="77"/>
        <v>74.937157495200353</v>
      </c>
      <c r="KC53" s="37">
        <f t="shared" si="77"/>
        <v>74.937157495199898</v>
      </c>
      <c r="KD53" s="37">
        <f t="shared" si="77"/>
        <v>74.937157495200353</v>
      </c>
      <c r="KE53" s="37">
        <f t="shared" si="77"/>
        <v>74.937157495199898</v>
      </c>
      <c r="KF53" s="37">
        <f t="shared" si="77"/>
        <v>74.937157495200154</v>
      </c>
      <c r="KG53" s="37">
        <f t="shared" si="77"/>
        <v>0</v>
      </c>
      <c r="KH53" s="37">
        <f t="shared" si="77"/>
        <v>1.9895196601282805E-13</v>
      </c>
      <c r="KI53" s="37">
        <f t="shared" si="77"/>
        <v>74.937157495199898</v>
      </c>
      <c r="KJ53" s="37">
        <f t="shared" si="77"/>
        <v>74.937157495200111</v>
      </c>
      <c r="KK53" s="37">
        <f t="shared" si="77"/>
        <v>73.92000000000003</v>
      </c>
      <c r="KL53" s="37">
        <f t="shared" si="77"/>
        <v>36.959999999999994</v>
      </c>
      <c r="KM53" s="37">
        <f t="shared" si="77"/>
        <v>36.960000000000036</v>
      </c>
      <c r="KN53" s="37">
        <f t="shared" si="77"/>
        <v>36.960000000000036</v>
      </c>
      <c r="KO53" s="37">
        <f t="shared" si="77"/>
        <v>0</v>
      </c>
      <c r="KP53" s="37">
        <f t="shared" si="77"/>
        <v>0</v>
      </c>
      <c r="KQ53" s="37">
        <f t="shared" si="77"/>
        <v>36.959999999999539</v>
      </c>
      <c r="KR53" s="37">
        <f t="shared" si="77"/>
        <v>36.959999999999539</v>
      </c>
      <c r="KS53" s="37">
        <f t="shared" si="77"/>
        <v>36.959999999999994</v>
      </c>
      <c r="KT53" s="37">
        <f t="shared" si="77"/>
        <v>36.960000000000036</v>
      </c>
      <c r="KU53" s="37">
        <f t="shared" si="77"/>
        <v>36.960000000000036</v>
      </c>
      <c r="KV53" s="37">
        <f t="shared" si="77"/>
        <v>-4.9737991503207013E-13</v>
      </c>
      <c r="KW53" s="37">
        <f t="shared" si="77"/>
        <v>0</v>
      </c>
      <c r="KX53" s="37">
        <f t="shared" si="77"/>
        <v>36.959999999999994</v>
      </c>
      <c r="KY53" s="37">
        <f t="shared" si="77"/>
        <v>36.959999999999084</v>
      </c>
      <c r="KZ53" s="37">
        <f t="shared" si="77"/>
        <v>36.959999999999994</v>
      </c>
      <c r="LA53" s="37">
        <f t="shared" si="77"/>
        <v>36.960000000000036</v>
      </c>
      <c r="LB53" s="37">
        <f t="shared" si="77"/>
        <v>36.960000000000036</v>
      </c>
      <c r="LC53" s="37">
        <f t="shared" si="77"/>
        <v>0</v>
      </c>
      <c r="LD53" s="37">
        <f t="shared" si="77"/>
        <v>-4.9737991503207013E-13</v>
      </c>
      <c r="LE53" s="37">
        <f t="shared" si="77"/>
        <v>36.959999999999994</v>
      </c>
      <c r="LF53" s="37">
        <f t="shared" si="77"/>
        <v>36.959999999999994</v>
      </c>
      <c r="LG53" s="37">
        <f t="shared" si="77"/>
        <v>36.959999999999539</v>
      </c>
      <c r="LH53" s="37">
        <f t="shared" si="77"/>
        <v>36.960000000000036</v>
      </c>
      <c r="LI53" s="37">
        <f t="shared" si="77"/>
        <v>36.960000000000036</v>
      </c>
      <c r="LJ53" s="37">
        <f t="shared" si="77"/>
        <v>0</v>
      </c>
      <c r="LK53" s="37">
        <f t="shared" si="77"/>
        <v>0</v>
      </c>
      <c r="LL53" s="37">
        <f t="shared" si="77"/>
        <v>36.959999999999539</v>
      </c>
      <c r="LM53" s="37">
        <f t="shared" si="77"/>
        <v>36.959999999999994</v>
      </c>
      <c r="LN53" s="37">
        <f t="shared" si="77"/>
        <v>36.959999999999923</v>
      </c>
      <c r="LO53" s="37">
        <f t="shared" si="77"/>
        <v>46.199999999999818</v>
      </c>
      <c r="LP53" s="37">
        <f t="shared" si="77"/>
        <v>46.200000000000273</v>
      </c>
      <c r="LQ53" s="37">
        <f t="shared" si="77"/>
        <v>-5.6843418860808015E-13</v>
      </c>
      <c r="LR53" s="37">
        <f t="shared" si="77"/>
        <v>-1.1368683772161603E-13</v>
      </c>
      <c r="LS53" s="37">
        <f t="shared" si="77"/>
        <v>46.19999999999925</v>
      </c>
      <c r="LT53" s="37">
        <f t="shared" si="77"/>
        <v>46.200000000000159</v>
      </c>
      <c r="LU53" s="37">
        <f t="shared" si="77"/>
        <v>46.199999999999704</v>
      </c>
      <c r="LV53" s="37">
        <f t="shared" si="77"/>
        <v>46.199999999999818</v>
      </c>
      <c r="LW53" s="37">
        <f t="shared" si="77"/>
        <v>46.199999999999818</v>
      </c>
      <c r="LX53" s="37">
        <f t="shared" si="77"/>
        <v>-1.1368683772161603E-13</v>
      </c>
      <c r="LY53" s="37">
        <f t="shared" si="77"/>
        <v>-1.1368683772161603E-13</v>
      </c>
      <c r="LZ53" s="37">
        <f t="shared" si="77"/>
        <v>46.200000000000159</v>
      </c>
      <c r="MA53" s="37">
        <f t="shared" si="77"/>
        <v>46.200000000000159</v>
      </c>
      <c r="MB53" s="37">
        <f t="shared" si="77"/>
        <v>46.200000000000159</v>
      </c>
      <c r="MC53" s="37">
        <f t="shared" si="77"/>
        <v>46.199999999999818</v>
      </c>
      <c r="MD53" s="37">
        <f t="shared" si="78"/>
        <v>46.200000000000273</v>
      </c>
      <c r="ME53" s="37">
        <f t="shared" si="78"/>
        <v>-1.1368683772161603E-13</v>
      </c>
      <c r="MF53" s="37">
        <f t="shared" si="78"/>
        <v>-1.0231815394945443E-12</v>
      </c>
      <c r="MG53" s="37">
        <f t="shared" si="78"/>
        <v>46.200000000000159</v>
      </c>
      <c r="MH53" s="37">
        <f t="shared" si="78"/>
        <v>46.200000000000159</v>
      </c>
      <c r="MI53" s="37">
        <f t="shared" si="78"/>
        <v>46.200000000000159</v>
      </c>
      <c r="MJ53" s="37">
        <f t="shared" si="78"/>
        <v>46.200000000000273</v>
      </c>
      <c r="MK53" s="37">
        <f t="shared" si="78"/>
        <v>46.199999999999818</v>
      </c>
      <c r="ML53" s="37">
        <f t="shared" si="78"/>
        <v>-1.1368683772161603E-13</v>
      </c>
      <c r="MM53" s="37">
        <f t="shared" si="78"/>
        <v>-1.1368683772161603E-13</v>
      </c>
      <c r="MN53" s="37">
        <f t="shared" si="78"/>
        <v>46.200000000000159</v>
      </c>
      <c r="MO53" s="37">
        <f t="shared" si="78"/>
        <v>46.200000000000159</v>
      </c>
      <c r="MP53" s="37">
        <f t="shared" si="78"/>
        <v>46.200000000000159</v>
      </c>
      <c r="MQ53" s="37">
        <f t="shared" si="78"/>
        <v>46.200000000000273</v>
      </c>
      <c r="MR53" s="37">
        <f t="shared" si="78"/>
        <v>46.199999999999818</v>
      </c>
      <c r="MS53" s="37">
        <f t="shared" si="78"/>
        <v>-1.4210854715202004E-13</v>
      </c>
      <c r="MT53" s="37">
        <f t="shared" si="78"/>
        <v>-1.4210854715202004E-13</v>
      </c>
      <c r="MU53" s="37">
        <f t="shared" si="78"/>
        <v>30.800000000000495</v>
      </c>
      <c r="MV53" s="37">
        <f t="shared" si="78"/>
        <v>30.80000000000004</v>
      </c>
      <c r="MW53" s="37">
        <f t="shared" si="78"/>
        <v>30.80000000000004</v>
      </c>
      <c r="MX53" s="37">
        <f t="shared" si="78"/>
        <v>30.799999999999727</v>
      </c>
      <c r="MY53" s="37">
        <f t="shared" si="78"/>
        <v>30.800000000000182</v>
      </c>
      <c r="MZ53" s="37">
        <f t="shared" si="78"/>
        <v>3.1263880373444408E-13</v>
      </c>
      <c r="NA53" s="37">
        <f t="shared" si="78"/>
        <v>3.1263880373444408E-13</v>
      </c>
      <c r="NB53" s="37">
        <f t="shared" si="78"/>
        <v>30.799999999999585</v>
      </c>
      <c r="NC53" s="37">
        <f t="shared" si="78"/>
        <v>30.800000000000495</v>
      </c>
      <c r="ND53" s="37">
        <f t="shared" si="78"/>
        <v>30.80000000000004</v>
      </c>
      <c r="NE53" s="37">
        <f t="shared" si="78"/>
        <v>30.799999999999727</v>
      </c>
      <c r="NF53" s="37">
        <f t="shared" si="78"/>
        <v>30.800000000000182</v>
      </c>
      <c r="NG53" s="37">
        <f t="shared" si="78"/>
        <v>-1.4210854715202004E-13</v>
      </c>
      <c r="NH53" s="37">
        <f t="shared" si="78"/>
        <v>-1.4210854715202004E-13</v>
      </c>
      <c r="NI53" s="37">
        <f t="shared" si="78"/>
        <v>30.799999999999585</v>
      </c>
      <c r="NJ53" s="37">
        <f t="shared" si="78"/>
        <v>30.800000000000495</v>
      </c>
      <c r="NK53" s="37">
        <f t="shared" si="78"/>
        <v>30.80000000000004</v>
      </c>
      <c r="NL53" s="37">
        <f t="shared" si="78"/>
        <v>30.799999999999727</v>
      </c>
      <c r="NM53" s="37">
        <f t="shared" si="78"/>
        <v>30.800000000000182</v>
      </c>
      <c r="NN53" s="37">
        <f t="shared" si="78"/>
        <v>-1.4210854715202004E-13</v>
      </c>
      <c r="NO53" s="37">
        <f t="shared" si="78"/>
        <v>-1.4210854715202004E-13</v>
      </c>
      <c r="NP53" s="37">
        <f t="shared" si="78"/>
        <v>30.80000000000004</v>
      </c>
      <c r="NQ53" s="37">
        <f t="shared" si="78"/>
        <v>30.80000000000004</v>
      </c>
      <c r="NR53" s="37">
        <f t="shared" si="78"/>
        <v>30.80000000000004</v>
      </c>
      <c r="NS53" s="37">
        <f t="shared" si="78"/>
        <v>30.799999999999727</v>
      </c>
      <c r="NT53" s="37">
        <f t="shared" si="78"/>
        <v>30.800000000000182</v>
      </c>
      <c r="NU53" s="37">
        <f t="shared" si="78"/>
        <v>74.937157495200012</v>
      </c>
      <c r="NV53" s="37">
        <f t="shared" si="78"/>
        <v>74.937157495200012</v>
      </c>
    </row>
    <row r="54" spans="1:386" s="38" customFormat="1" ht="10.199999999999999" x14ac:dyDescent="0.2">
      <c r="A54" s="31"/>
      <c r="B54" s="31"/>
      <c r="C54" s="31"/>
      <c r="D54" s="31"/>
      <c r="E54" s="31"/>
      <c r="F54" s="31"/>
      <c r="G54" s="31" t="str">
        <f>G49</f>
        <v>бюджет закупок товаров</v>
      </c>
      <c r="H54" s="31"/>
      <c r="I54" s="31"/>
      <c r="J54" s="31" t="str">
        <f>IF($G54="","",INDEX(KPI!$H$11:$H$121,SUMIFS(KPI!$E$11:$E$121,KPI!$F$11:$F$121,$G54)))</f>
        <v>тыс.руб.</v>
      </c>
      <c r="K54" s="31"/>
      <c r="L54" s="31"/>
      <c r="M54" s="31"/>
      <c r="N54" s="31" t="str">
        <f>structure!$G$14</f>
        <v>товарная категория 4</v>
      </c>
      <c r="O54" s="31"/>
      <c r="P54" s="31"/>
      <c r="Q54" s="31"/>
      <c r="R54" s="37">
        <f t="shared" si="72"/>
        <v>8753.2193044383948</v>
      </c>
      <c r="S54" s="31"/>
      <c r="T54" s="31"/>
      <c r="U54" s="37">
        <f t="shared" si="79"/>
        <v>2.8421709430404007E-14</v>
      </c>
      <c r="V54" s="37">
        <f t="shared" si="80"/>
        <v>21.900000000000347</v>
      </c>
      <c r="W54" s="37">
        <f t="shared" si="80"/>
        <v>21.681000000000068</v>
      </c>
      <c r="X54" s="37">
        <f t="shared" si="80"/>
        <v>21.681000000000068</v>
      </c>
      <c r="Y54" s="37">
        <f t="shared" si="80"/>
        <v>21.681000000000296</v>
      </c>
      <c r="Z54" s="37">
        <f t="shared" si="80"/>
        <v>21.68100000000004</v>
      </c>
      <c r="AA54" s="37">
        <f t="shared" si="80"/>
        <v>0</v>
      </c>
      <c r="AB54" s="37">
        <f t="shared" si="80"/>
        <v>2.8421709430404007E-14</v>
      </c>
      <c r="AC54" s="37">
        <f t="shared" si="80"/>
        <v>21.681000000000296</v>
      </c>
      <c r="AD54" s="37">
        <f t="shared" si="80"/>
        <v>21.681000000000068</v>
      </c>
      <c r="AE54" s="37">
        <f t="shared" si="80"/>
        <v>21.681000000000068</v>
      </c>
      <c r="AF54" s="37">
        <f t="shared" si="80"/>
        <v>21.681000000000296</v>
      </c>
      <c r="AG54" s="37">
        <f t="shared" si="80"/>
        <v>21.68100000000004</v>
      </c>
      <c r="AH54" s="37">
        <f t="shared" si="80"/>
        <v>0</v>
      </c>
      <c r="AI54" s="37">
        <f t="shared" si="80"/>
        <v>2.8421709430404007E-14</v>
      </c>
      <c r="AJ54" s="37">
        <f t="shared" si="80"/>
        <v>21.681000000000068</v>
      </c>
      <c r="AK54" s="37">
        <f t="shared" si="80"/>
        <v>21.680999999999841</v>
      </c>
      <c r="AL54" s="37">
        <f t="shared" si="80"/>
        <v>21.681000000000068</v>
      </c>
      <c r="AM54" s="37">
        <f t="shared" si="80"/>
        <v>21.680999999999614</v>
      </c>
      <c r="AN54" s="37">
        <f t="shared" si="80"/>
        <v>21.68100000000004</v>
      </c>
      <c r="AO54" s="37">
        <f t="shared" si="80"/>
        <v>0</v>
      </c>
      <c r="AP54" s="37">
        <f t="shared" si="80"/>
        <v>2.8421709430404007E-14</v>
      </c>
      <c r="AQ54" s="37">
        <f t="shared" si="80"/>
        <v>21.680999999999841</v>
      </c>
      <c r="AR54" s="37">
        <f t="shared" si="80"/>
        <v>21.680999999999841</v>
      </c>
      <c r="AS54" s="37">
        <f t="shared" si="80"/>
        <v>21.681000000000068</v>
      </c>
      <c r="AT54" s="37">
        <f t="shared" si="80"/>
        <v>21.680999999999614</v>
      </c>
      <c r="AU54" s="37">
        <f t="shared" si="80"/>
        <v>21.68100000000004</v>
      </c>
      <c r="AV54" s="37">
        <f t="shared" si="80"/>
        <v>0</v>
      </c>
      <c r="AW54" s="37">
        <f t="shared" si="80"/>
        <v>2.8421709430404007E-14</v>
      </c>
      <c r="AX54" s="37">
        <f t="shared" si="80"/>
        <v>21.680999999999841</v>
      </c>
      <c r="AY54" s="37">
        <f t="shared" si="80"/>
        <v>21.680999999999841</v>
      </c>
      <c r="AZ54" s="37">
        <f t="shared" si="80"/>
        <v>21.680999999999905</v>
      </c>
      <c r="BA54" s="37">
        <f t="shared" si="80"/>
        <v>21.680999999999905</v>
      </c>
      <c r="BB54" s="37">
        <f t="shared" si="80"/>
        <v>26.017200000000003</v>
      </c>
      <c r="BC54" s="37">
        <f t="shared" si="80"/>
        <v>0</v>
      </c>
      <c r="BD54" s="37">
        <f t="shared" si="80"/>
        <v>-3.6237679523765109E-13</v>
      </c>
      <c r="BE54" s="37">
        <f t="shared" si="80"/>
        <v>26.017199999999868</v>
      </c>
      <c r="BF54" s="37">
        <f t="shared" si="80"/>
        <v>26.017199999999868</v>
      </c>
      <c r="BG54" s="37">
        <f t="shared" si="80"/>
        <v>26.017199999999868</v>
      </c>
      <c r="BH54" s="37">
        <f t="shared" si="80"/>
        <v>26.017200000000095</v>
      </c>
      <c r="BI54" s="37">
        <f t="shared" si="80"/>
        <v>26.017200000000003</v>
      </c>
      <c r="BJ54" s="37">
        <f t="shared" si="80"/>
        <v>0</v>
      </c>
      <c r="BK54" s="37">
        <f t="shared" si="80"/>
        <v>9.2370555648813024E-14</v>
      </c>
      <c r="BL54" s="37">
        <f t="shared" si="80"/>
        <v>26.017199999999868</v>
      </c>
      <c r="BM54" s="37">
        <f t="shared" si="80"/>
        <v>26.017200000000095</v>
      </c>
      <c r="BN54" s="37">
        <f t="shared" si="80"/>
        <v>26.017199999999868</v>
      </c>
      <c r="BO54" s="37">
        <f t="shared" si="80"/>
        <v>26.017200000000095</v>
      </c>
      <c r="BP54" s="37">
        <f t="shared" si="80"/>
        <v>26.017200000000003</v>
      </c>
      <c r="BQ54" s="37">
        <f t="shared" si="80"/>
        <v>0</v>
      </c>
      <c r="BR54" s="37">
        <f t="shared" si="80"/>
        <v>-1.3500311979441904E-13</v>
      </c>
      <c r="BS54" s="37">
        <f t="shared" si="80"/>
        <v>26.017200000000095</v>
      </c>
      <c r="BT54" s="37">
        <f t="shared" si="80"/>
        <v>26.017199999999868</v>
      </c>
      <c r="BU54" s="37">
        <f t="shared" si="80"/>
        <v>26.017200000000095</v>
      </c>
      <c r="BV54" s="37">
        <f t="shared" si="80"/>
        <v>26.017200000000095</v>
      </c>
      <c r="BW54" s="37">
        <f t="shared" si="80"/>
        <v>26.017200000000003</v>
      </c>
      <c r="BX54" s="37">
        <f t="shared" si="80"/>
        <v>0</v>
      </c>
      <c r="BY54" s="37">
        <f t="shared" si="80"/>
        <v>9.2370555648813024E-14</v>
      </c>
      <c r="BZ54" s="37">
        <f t="shared" si="80"/>
        <v>26.017200000000095</v>
      </c>
      <c r="CA54" s="37">
        <f t="shared" si="80"/>
        <v>26.017199999999868</v>
      </c>
      <c r="CB54" s="37">
        <f t="shared" si="80"/>
        <v>26.017200000000095</v>
      </c>
      <c r="CC54" s="37">
        <f t="shared" si="80"/>
        <v>26.017199999999868</v>
      </c>
      <c r="CD54" s="37">
        <f t="shared" si="80"/>
        <v>26.017200000000003</v>
      </c>
      <c r="CE54" s="37">
        <f t="shared" si="80"/>
        <v>0</v>
      </c>
      <c r="CF54" s="37">
        <f t="shared" si="80"/>
        <v>-9.2370555648813024E-14</v>
      </c>
      <c r="CG54" s="37">
        <f t="shared" si="80"/>
        <v>27.318059999999967</v>
      </c>
      <c r="CH54" s="37">
        <f t="shared" si="74"/>
        <v>27.318060000000195</v>
      </c>
      <c r="CI54" s="37">
        <f t="shared" si="74"/>
        <v>27.318059999999967</v>
      </c>
      <c r="CJ54" s="37">
        <f t="shared" si="74"/>
        <v>27.318059999999967</v>
      </c>
      <c r="CK54" s="37">
        <f t="shared" si="74"/>
        <v>27.31806000000006</v>
      </c>
      <c r="CL54" s="37">
        <f t="shared" si="74"/>
        <v>0</v>
      </c>
      <c r="CM54" s="37">
        <f t="shared" si="74"/>
        <v>-9.2370555648813024E-14</v>
      </c>
      <c r="CN54" s="37">
        <f t="shared" si="74"/>
        <v>27.318060000000195</v>
      </c>
      <c r="CO54" s="37">
        <f t="shared" si="74"/>
        <v>27.318059999999967</v>
      </c>
      <c r="CP54" s="37">
        <f t="shared" si="74"/>
        <v>27.318059999999967</v>
      </c>
      <c r="CQ54" s="37">
        <f t="shared" si="74"/>
        <v>27.318059999999967</v>
      </c>
      <c r="CR54" s="37">
        <f t="shared" si="74"/>
        <v>27.31806000000006</v>
      </c>
      <c r="CS54" s="37">
        <f t="shared" si="74"/>
        <v>0</v>
      </c>
      <c r="CT54" s="37">
        <f t="shared" si="74"/>
        <v>1.3500311979441904E-13</v>
      </c>
      <c r="CU54" s="37">
        <f t="shared" si="74"/>
        <v>27.318059999999967</v>
      </c>
      <c r="CV54" s="37">
        <f t="shared" si="74"/>
        <v>27.318059999999967</v>
      </c>
      <c r="CW54" s="37">
        <f t="shared" si="74"/>
        <v>27.318059999999967</v>
      </c>
      <c r="CX54" s="37">
        <f t="shared" si="74"/>
        <v>27.318059999999967</v>
      </c>
      <c r="CY54" s="37">
        <f t="shared" si="74"/>
        <v>27.31806000000006</v>
      </c>
      <c r="CZ54" s="37">
        <f t="shared" si="74"/>
        <v>0</v>
      </c>
      <c r="DA54" s="37">
        <f t="shared" si="74"/>
        <v>-9.2370555648813024E-14</v>
      </c>
      <c r="DB54" s="37">
        <f t="shared" si="74"/>
        <v>27.318059999999967</v>
      </c>
      <c r="DC54" s="37">
        <f t="shared" si="74"/>
        <v>27.318060000000195</v>
      </c>
      <c r="DD54" s="37">
        <f t="shared" si="74"/>
        <v>27.318059999999967</v>
      </c>
      <c r="DE54" s="37">
        <f t="shared" si="74"/>
        <v>27.318059999999967</v>
      </c>
      <c r="DF54" s="37">
        <f t="shared" si="74"/>
        <v>27.31806000000006</v>
      </c>
      <c r="DG54" s="37">
        <f t="shared" si="74"/>
        <v>0</v>
      </c>
      <c r="DH54" s="37">
        <f t="shared" si="74"/>
        <v>-9.2370555648813024E-14</v>
      </c>
      <c r="DI54" s="37">
        <f t="shared" si="74"/>
        <v>27.318060000000244</v>
      </c>
      <c r="DJ54" s="37">
        <f t="shared" si="74"/>
        <v>27.318060000000017</v>
      </c>
      <c r="DK54" s="37">
        <f t="shared" si="74"/>
        <v>30.277516500000004</v>
      </c>
      <c r="DL54" s="37">
        <f t="shared" si="74"/>
        <v>30.277516499999777</v>
      </c>
      <c r="DM54" s="37">
        <f t="shared" si="74"/>
        <v>30.277516500000047</v>
      </c>
      <c r="DN54" s="37">
        <f t="shared" si="74"/>
        <v>0</v>
      </c>
      <c r="DO54" s="37">
        <f t="shared" si="74"/>
        <v>-4.2632564145606011E-14</v>
      </c>
      <c r="DP54" s="37">
        <f t="shared" si="74"/>
        <v>30.277516500000004</v>
      </c>
      <c r="DQ54" s="37">
        <f t="shared" si="74"/>
        <v>30.277516500000004</v>
      </c>
      <c r="DR54" s="37">
        <f t="shared" si="74"/>
        <v>30.277516500000004</v>
      </c>
      <c r="DS54" s="37">
        <f t="shared" si="74"/>
        <v>30.277516500000004</v>
      </c>
      <c r="DT54" s="37">
        <f t="shared" si="74"/>
        <v>30.277516500000047</v>
      </c>
      <c r="DU54" s="37">
        <f t="shared" si="74"/>
        <v>0</v>
      </c>
      <c r="DV54" s="37">
        <f t="shared" si="74"/>
        <v>-2.7000623958883807E-13</v>
      </c>
      <c r="DW54" s="37">
        <f t="shared" si="74"/>
        <v>30.277516500000232</v>
      </c>
      <c r="DX54" s="37">
        <f t="shared" si="74"/>
        <v>30.277516499999777</v>
      </c>
      <c r="DY54" s="37">
        <f t="shared" si="74"/>
        <v>30.277516500000004</v>
      </c>
      <c r="DZ54" s="37">
        <f t="shared" si="74"/>
        <v>30.277516500000004</v>
      </c>
      <c r="EA54" s="37">
        <f t="shared" si="74"/>
        <v>30.277516500000047</v>
      </c>
      <c r="EB54" s="37">
        <f t="shared" si="74"/>
        <v>0</v>
      </c>
      <c r="EC54" s="37">
        <f t="shared" si="74"/>
        <v>-4.2632564145606011E-14</v>
      </c>
      <c r="ED54" s="37">
        <f t="shared" si="74"/>
        <v>30.277516500000004</v>
      </c>
      <c r="EE54" s="37">
        <f t="shared" si="74"/>
        <v>30.277516499999777</v>
      </c>
      <c r="EF54" s="37">
        <f t="shared" si="74"/>
        <v>30.277516500000004</v>
      </c>
      <c r="EG54" s="37">
        <f t="shared" si="74"/>
        <v>30.277516500000004</v>
      </c>
      <c r="EH54" s="37">
        <f t="shared" si="74"/>
        <v>30.277516500000047</v>
      </c>
      <c r="EI54" s="37">
        <f t="shared" si="74"/>
        <v>0</v>
      </c>
      <c r="EJ54" s="37">
        <f t="shared" si="74"/>
        <v>-2.7000623958883807E-13</v>
      </c>
      <c r="EK54" s="37">
        <f t="shared" si="74"/>
        <v>30.277516500000232</v>
      </c>
      <c r="EL54" s="37">
        <f t="shared" si="74"/>
        <v>30.277516499999777</v>
      </c>
      <c r="EM54" s="37">
        <f t="shared" si="74"/>
        <v>30.277516500000004</v>
      </c>
      <c r="EN54" s="37">
        <f t="shared" si="74"/>
        <v>30.277516499999816</v>
      </c>
      <c r="EO54" s="37">
        <f t="shared" si="74"/>
        <v>30.277516500000047</v>
      </c>
      <c r="EP54" s="37">
        <f t="shared" si="74"/>
        <v>0</v>
      </c>
      <c r="EQ54" s="37">
        <f t="shared" si="74"/>
        <v>0</v>
      </c>
      <c r="ER54" s="37">
        <f t="shared" si="74"/>
        <v>27.855315179999931</v>
      </c>
      <c r="ES54" s="37">
        <f t="shared" ref="ES54:HD56" si="81">ET45-ES45+ES36</f>
        <v>27.855315179999931</v>
      </c>
      <c r="ET54" s="37">
        <f t="shared" si="81"/>
        <v>27.855315179999703</v>
      </c>
      <c r="EU54" s="37">
        <f t="shared" si="81"/>
        <v>27.855315180000158</v>
      </c>
      <c r="EV54" s="37">
        <f t="shared" si="81"/>
        <v>27.855315179999934</v>
      </c>
      <c r="EW54" s="37">
        <f t="shared" si="81"/>
        <v>0</v>
      </c>
      <c r="EX54" s="37">
        <f t="shared" si="81"/>
        <v>0</v>
      </c>
      <c r="EY54" s="37">
        <f t="shared" si="81"/>
        <v>27.855315179999931</v>
      </c>
      <c r="EZ54" s="37">
        <f t="shared" si="81"/>
        <v>27.855315179999931</v>
      </c>
      <c r="FA54" s="37">
        <f t="shared" si="81"/>
        <v>27.855315180000158</v>
      </c>
      <c r="FB54" s="37">
        <f t="shared" si="81"/>
        <v>27.855315179999931</v>
      </c>
      <c r="FC54" s="37">
        <f t="shared" si="81"/>
        <v>27.855315179999934</v>
      </c>
      <c r="FD54" s="37">
        <f t="shared" si="81"/>
        <v>0</v>
      </c>
      <c r="FE54" s="37">
        <f t="shared" si="81"/>
        <v>0</v>
      </c>
      <c r="FF54" s="37">
        <f t="shared" si="81"/>
        <v>27.855315179999931</v>
      </c>
      <c r="FG54" s="37">
        <f t="shared" si="81"/>
        <v>27.855315180000158</v>
      </c>
      <c r="FH54" s="37">
        <f t="shared" si="81"/>
        <v>27.855315179999931</v>
      </c>
      <c r="FI54" s="37">
        <f t="shared" si="81"/>
        <v>27.855315179999931</v>
      </c>
      <c r="FJ54" s="37">
        <f t="shared" si="81"/>
        <v>27.855315179999934</v>
      </c>
      <c r="FK54" s="37">
        <f t="shared" si="81"/>
        <v>0</v>
      </c>
      <c r="FL54" s="37">
        <f t="shared" si="81"/>
        <v>0</v>
      </c>
      <c r="FM54" s="37">
        <f t="shared" si="81"/>
        <v>27.855315179999931</v>
      </c>
      <c r="FN54" s="37">
        <f t="shared" si="81"/>
        <v>27.855315180000158</v>
      </c>
      <c r="FO54" s="37">
        <f t="shared" si="81"/>
        <v>27.855315179999931</v>
      </c>
      <c r="FP54" s="37">
        <f t="shared" si="81"/>
        <v>27.855315179999931</v>
      </c>
      <c r="FQ54" s="37">
        <f t="shared" si="81"/>
        <v>27.855315179999934</v>
      </c>
      <c r="FR54" s="37">
        <f t="shared" si="81"/>
        <v>0</v>
      </c>
      <c r="FS54" s="37">
        <f t="shared" si="81"/>
        <v>1.6342482922482304E-13</v>
      </c>
      <c r="FT54" s="37">
        <f t="shared" si="81"/>
        <v>28.690974635399861</v>
      </c>
      <c r="FU54" s="37">
        <f t="shared" si="81"/>
        <v>28.690974635400089</v>
      </c>
      <c r="FV54" s="37">
        <f t="shared" si="81"/>
        <v>28.690974635399861</v>
      </c>
      <c r="FW54" s="37">
        <f t="shared" si="81"/>
        <v>28.690974635399861</v>
      </c>
      <c r="FX54" s="37">
        <f t="shared" si="81"/>
        <v>28.690974635399925</v>
      </c>
      <c r="FY54" s="37">
        <f t="shared" si="81"/>
        <v>0</v>
      </c>
      <c r="FZ54" s="37">
        <f t="shared" si="81"/>
        <v>-6.3948846218409017E-14</v>
      </c>
      <c r="GA54" s="37">
        <f t="shared" si="81"/>
        <v>28.690974635399861</v>
      </c>
      <c r="GB54" s="37">
        <f t="shared" si="81"/>
        <v>28.690974635399861</v>
      </c>
      <c r="GC54" s="37">
        <f t="shared" si="81"/>
        <v>28.690974635399861</v>
      </c>
      <c r="GD54" s="37">
        <f t="shared" si="81"/>
        <v>28.690974635399861</v>
      </c>
      <c r="GE54" s="37">
        <f t="shared" si="81"/>
        <v>28.690974635399925</v>
      </c>
      <c r="GF54" s="37">
        <f t="shared" si="81"/>
        <v>0</v>
      </c>
      <c r="GG54" s="37">
        <f t="shared" si="81"/>
        <v>1.6342482922482304E-13</v>
      </c>
      <c r="GH54" s="37">
        <f t="shared" si="81"/>
        <v>28.690974635399861</v>
      </c>
      <c r="GI54" s="37">
        <f t="shared" si="81"/>
        <v>28.690974635400089</v>
      </c>
      <c r="GJ54" s="37">
        <f t="shared" si="81"/>
        <v>28.690974635399861</v>
      </c>
      <c r="GK54" s="37">
        <f t="shared" si="81"/>
        <v>28.690974635400089</v>
      </c>
      <c r="GL54" s="37">
        <f t="shared" si="81"/>
        <v>28.690974635399925</v>
      </c>
      <c r="GM54" s="37">
        <f t="shared" si="81"/>
        <v>0</v>
      </c>
      <c r="GN54" s="37">
        <f t="shared" si="81"/>
        <v>-6.3948846218409017E-14</v>
      </c>
      <c r="GO54" s="37">
        <f t="shared" si="81"/>
        <v>28.690974635400089</v>
      </c>
      <c r="GP54" s="37">
        <f t="shared" si="81"/>
        <v>28.690974635399861</v>
      </c>
      <c r="GQ54" s="37">
        <f t="shared" si="81"/>
        <v>28.690974635400089</v>
      </c>
      <c r="GR54" s="37">
        <f t="shared" si="81"/>
        <v>28.690974635399861</v>
      </c>
      <c r="GS54" s="37">
        <f t="shared" si="81"/>
        <v>28.690974635399925</v>
      </c>
      <c r="GT54" s="37">
        <f t="shared" si="81"/>
        <v>0</v>
      </c>
      <c r="GU54" s="37">
        <f t="shared" si="81"/>
        <v>1.6342482922482304E-13</v>
      </c>
      <c r="GV54" s="37">
        <f t="shared" si="81"/>
        <v>28.690974635400089</v>
      </c>
      <c r="GW54" s="37">
        <f t="shared" si="81"/>
        <v>28.690974635399876</v>
      </c>
      <c r="GX54" s="37">
        <f t="shared" si="81"/>
        <v>37.57151440350021</v>
      </c>
      <c r="GY54" s="37">
        <f t="shared" si="81"/>
        <v>37.57151440350021</v>
      </c>
      <c r="GZ54" s="37">
        <f t="shared" si="81"/>
        <v>37.571514403500032</v>
      </c>
      <c r="HA54" s="37">
        <f t="shared" si="81"/>
        <v>0</v>
      </c>
      <c r="HB54" s="37">
        <f t="shared" si="81"/>
        <v>-4.9737991503207013E-14</v>
      </c>
      <c r="HC54" s="37">
        <f t="shared" si="81"/>
        <v>37.57151440350021</v>
      </c>
      <c r="HD54" s="37">
        <f t="shared" si="81"/>
        <v>37.571514403499982</v>
      </c>
      <c r="HE54" s="37">
        <f t="shared" si="75"/>
        <v>37.57151440350021</v>
      </c>
      <c r="HF54" s="37">
        <f t="shared" si="76"/>
        <v>37.571514403499982</v>
      </c>
      <c r="HG54" s="37">
        <f t="shared" si="76"/>
        <v>37.571514403500032</v>
      </c>
      <c r="HH54" s="37">
        <f t="shared" si="76"/>
        <v>0</v>
      </c>
      <c r="HI54" s="37">
        <f t="shared" si="76"/>
        <v>1.7763568394002505E-13</v>
      </c>
      <c r="HJ54" s="37">
        <f t="shared" si="76"/>
        <v>37.571514403499982</v>
      </c>
      <c r="HK54" s="37">
        <f t="shared" si="76"/>
        <v>37.57151440350021</v>
      </c>
      <c r="HL54" s="37">
        <f t="shared" si="76"/>
        <v>37.571514403499982</v>
      </c>
      <c r="HM54" s="37">
        <f t="shared" si="76"/>
        <v>37.57151440350021</v>
      </c>
      <c r="HN54" s="37">
        <f t="shared" si="76"/>
        <v>37.571514403500032</v>
      </c>
      <c r="HO54" s="37">
        <f t="shared" si="76"/>
        <v>0</v>
      </c>
      <c r="HP54" s="37">
        <f t="shared" si="76"/>
        <v>-4.9737991503207013E-14</v>
      </c>
      <c r="HQ54" s="37">
        <f t="shared" si="76"/>
        <v>37.57151440350021</v>
      </c>
      <c r="HR54" s="37">
        <f t="shared" si="76"/>
        <v>37.571514403499982</v>
      </c>
      <c r="HS54" s="37">
        <f t="shared" si="76"/>
        <v>37.57151440350021</v>
      </c>
      <c r="HT54" s="37">
        <f t="shared" si="76"/>
        <v>37.571514403499982</v>
      </c>
      <c r="HU54" s="37">
        <f t="shared" si="76"/>
        <v>37.571514403500032</v>
      </c>
      <c r="HV54" s="37">
        <f t="shared" si="76"/>
        <v>0</v>
      </c>
      <c r="HW54" s="37">
        <f t="shared" si="76"/>
        <v>1.7763568394002505E-13</v>
      </c>
      <c r="HX54" s="37">
        <f t="shared" si="76"/>
        <v>37.571514403499982</v>
      </c>
      <c r="HY54" s="37">
        <f t="shared" si="76"/>
        <v>37.57151440350021</v>
      </c>
      <c r="HZ54" s="37">
        <f t="shared" si="76"/>
        <v>37.571514403499982</v>
      </c>
      <c r="IA54" s="37">
        <f t="shared" si="76"/>
        <v>37.57151440350021</v>
      </c>
      <c r="IB54" s="37">
        <f t="shared" si="76"/>
        <v>48.842968724549792</v>
      </c>
      <c r="IC54" s="37">
        <f t="shared" si="76"/>
        <v>0</v>
      </c>
      <c r="ID54" s="37">
        <f t="shared" si="76"/>
        <v>2.9132252166164108E-13</v>
      </c>
      <c r="IE54" s="37">
        <f t="shared" si="76"/>
        <v>48.842968724550083</v>
      </c>
      <c r="IF54" s="37">
        <f t="shared" si="76"/>
        <v>48.842968724550083</v>
      </c>
      <c r="IG54" s="37">
        <f t="shared" si="76"/>
        <v>48.842968724549628</v>
      </c>
      <c r="IH54" s="37">
        <f t="shared" si="76"/>
        <v>48.842968724550083</v>
      </c>
      <c r="II54" s="37">
        <f t="shared" si="76"/>
        <v>48.842968724549792</v>
      </c>
      <c r="IJ54" s="37">
        <f t="shared" si="76"/>
        <v>0</v>
      </c>
      <c r="IK54" s="37">
        <f t="shared" si="76"/>
        <v>2.9132252166164108E-13</v>
      </c>
      <c r="IL54" s="37">
        <f t="shared" si="76"/>
        <v>48.842968724549628</v>
      </c>
      <c r="IM54" s="37">
        <f t="shared" si="76"/>
        <v>48.842968724550083</v>
      </c>
      <c r="IN54" s="37">
        <f t="shared" si="76"/>
        <v>48.842968724549628</v>
      </c>
      <c r="IO54" s="37">
        <f t="shared" si="76"/>
        <v>48.842968724550083</v>
      </c>
      <c r="IP54" s="37">
        <f t="shared" si="76"/>
        <v>48.842968724549792</v>
      </c>
      <c r="IQ54" s="37">
        <f t="shared" si="76"/>
        <v>0</v>
      </c>
      <c r="IR54" s="37">
        <f t="shared" si="76"/>
        <v>-1.6342482922482304E-13</v>
      </c>
      <c r="IS54" s="37">
        <f t="shared" si="76"/>
        <v>48.842968724550083</v>
      </c>
      <c r="IT54" s="37">
        <f t="shared" si="76"/>
        <v>48.842968724550083</v>
      </c>
      <c r="IU54" s="37">
        <f t="shared" si="76"/>
        <v>48.842968724549628</v>
      </c>
      <c r="IV54" s="37">
        <f t="shared" si="76"/>
        <v>48.842968724550083</v>
      </c>
      <c r="IW54" s="37">
        <f t="shared" si="76"/>
        <v>48.842968724549792</v>
      </c>
      <c r="IX54" s="37">
        <f t="shared" si="76"/>
        <v>0</v>
      </c>
      <c r="IY54" s="37">
        <f t="shared" si="76"/>
        <v>-1.6342482922482304E-13</v>
      </c>
      <c r="IZ54" s="37">
        <f t="shared" si="76"/>
        <v>48.842968724550083</v>
      </c>
      <c r="JA54" s="37">
        <f t="shared" si="76"/>
        <v>48.842968724549628</v>
      </c>
      <c r="JB54" s="37">
        <f t="shared" si="76"/>
        <v>48.842968724550083</v>
      </c>
      <c r="JC54" s="37">
        <f t="shared" si="76"/>
        <v>48.842968724550083</v>
      </c>
      <c r="JD54" s="37">
        <f t="shared" si="76"/>
        <v>48.842968724549792</v>
      </c>
      <c r="JE54" s="37">
        <f t="shared" si="76"/>
        <v>0</v>
      </c>
      <c r="JF54" s="37">
        <f t="shared" si="76"/>
        <v>-3.907985046680551E-13</v>
      </c>
      <c r="JG54" s="37">
        <f t="shared" si="76"/>
        <v>58.61156246946036</v>
      </c>
      <c r="JH54" s="37">
        <f t="shared" si="76"/>
        <v>58.61156246945945</v>
      </c>
      <c r="JI54" s="37">
        <f t="shared" si="76"/>
        <v>58.61156246946036</v>
      </c>
      <c r="JJ54" s="37">
        <f t="shared" si="76"/>
        <v>58.611562469459905</v>
      </c>
      <c r="JK54" s="37">
        <f t="shared" si="76"/>
        <v>58.611562469459841</v>
      </c>
      <c r="JL54" s="37">
        <f t="shared" si="76"/>
        <v>0</v>
      </c>
      <c r="JM54" s="37">
        <f t="shared" si="76"/>
        <v>6.3948846218409017E-14</v>
      </c>
      <c r="JN54" s="37">
        <f t="shared" si="76"/>
        <v>58.611562469459905</v>
      </c>
      <c r="JO54" s="37">
        <f t="shared" si="76"/>
        <v>58.611562469459905</v>
      </c>
      <c r="JP54" s="37">
        <f t="shared" si="76"/>
        <v>58.611562469459905</v>
      </c>
      <c r="JQ54" s="37">
        <f t="shared" ref="JQ54:MB56" si="82">JR45-JQ45+JQ36</f>
        <v>58.611562469459905</v>
      </c>
      <c r="JR54" s="37">
        <f t="shared" si="82"/>
        <v>58.611562469459841</v>
      </c>
      <c r="JS54" s="37">
        <f t="shared" si="82"/>
        <v>0</v>
      </c>
      <c r="JT54" s="37">
        <f t="shared" si="82"/>
        <v>6.3948846218409017E-14</v>
      </c>
      <c r="JU54" s="37">
        <f t="shared" si="82"/>
        <v>58.611562469459905</v>
      </c>
      <c r="JV54" s="37">
        <f t="shared" si="82"/>
        <v>58.611562469459905</v>
      </c>
      <c r="JW54" s="37">
        <f t="shared" si="82"/>
        <v>58.611562469459905</v>
      </c>
      <c r="JX54" s="37">
        <f t="shared" si="82"/>
        <v>58.611562469459905</v>
      </c>
      <c r="JY54" s="37">
        <f t="shared" si="82"/>
        <v>58.611562469459841</v>
      </c>
      <c r="JZ54" s="37">
        <f t="shared" si="82"/>
        <v>0</v>
      </c>
      <c r="KA54" s="37">
        <f t="shared" si="82"/>
        <v>6.3948846218409017E-14</v>
      </c>
      <c r="KB54" s="37">
        <f t="shared" si="82"/>
        <v>58.611562469459905</v>
      </c>
      <c r="KC54" s="37">
        <f t="shared" si="82"/>
        <v>58.61156246946036</v>
      </c>
      <c r="KD54" s="37">
        <f t="shared" si="82"/>
        <v>58.61156246945945</v>
      </c>
      <c r="KE54" s="37">
        <f t="shared" si="82"/>
        <v>58.61156246946036</v>
      </c>
      <c r="KF54" s="37">
        <f t="shared" si="82"/>
        <v>58.611562469459841</v>
      </c>
      <c r="KG54" s="37">
        <f t="shared" si="82"/>
        <v>0</v>
      </c>
      <c r="KH54" s="37">
        <f t="shared" si="82"/>
        <v>6.3948846218409017E-14</v>
      </c>
      <c r="KI54" s="37">
        <f t="shared" si="82"/>
        <v>58.611562469459905</v>
      </c>
      <c r="KJ54" s="37">
        <f t="shared" si="82"/>
        <v>58.611562469459578</v>
      </c>
      <c r="KK54" s="37">
        <f t="shared" si="82"/>
        <v>57.815999999999995</v>
      </c>
      <c r="KL54" s="37">
        <f t="shared" si="82"/>
        <v>28.908000000000548</v>
      </c>
      <c r="KM54" s="37">
        <f t="shared" si="82"/>
        <v>28.907999999999902</v>
      </c>
      <c r="KN54" s="37">
        <f t="shared" si="82"/>
        <v>28.907999999999902</v>
      </c>
      <c r="KO54" s="37">
        <f t="shared" si="82"/>
        <v>1.9184653865522705E-13</v>
      </c>
      <c r="KP54" s="37">
        <f t="shared" si="82"/>
        <v>1.9184653865522705E-13</v>
      </c>
      <c r="KQ54" s="37">
        <f t="shared" si="82"/>
        <v>28.908000000000094</v>
      </c>
      <c r="KR54" s="37">
        <f t="shared" si="82"/>
        <v>28.908000000000094</v>
      </c>
      <c r="KS54" s="37">
        <f t="shared" si="82"/>
        <v>28.908000000000094</v>
      </c>
      <c r="KT54" s="37">
        <f t="shared" si="82"/>
        <v>28.907999999999902</v>
      </c>
      <c r="KU54" s="37">
        <f t="shared" si="82"/>
        <v>28.907999999999902</v>
      </c>
      <c r="KV54" s="37">
        <f t="shared" si="82"/>
        <v>1.9184653865522705E-13</v>
      </c>
      <c r="KW54" s="37">
        <f t="shared" si="82"/>
        <v>1.9184653865522705E-13</v>
      </c>
      <c r="KX54" s="37">
        <f t="shared" si="82"/>
        <v>28.908000000000094</v>
      </c>
      <c r="KY54" s="37">
        <f t="shared" si="82"/>
        <v>28.908000000000548</v>
      </c>
      <c r="KZ54" s="37">
        <f t="shared" si="82"/>
        <v>28.908000000000094</v>
      </c>
      <c r="LA54" s="37">
        <f t="shared" si="82"/>
        <v>28.907999999999902</v>
      </c>
      <c r="LB54" s="37">
        <f t="shared" si="82"/>
        <v>28.907999999999902</v>
      </c>
      <c r="LC54" s="37">
        <f t="shared" si="82"/>
        <v>1.9184653865522705E-13</v>
      </c>
      <c r="LD54" s="37">
        <f t="shared" si="82"/>
        <v>1.9184653865522705E-13</v>
      </c>
      <c r="LE54" s="37">
        <f t="shared" si="82"/>
        <v>28.908000000000094</v>
      </c>
      <c r="LF54" s="37">
        <f t="shared" si="82"/>
        <v>28.908000000000548</v>
      </c>
      <c r="LG54" s="37">
        <f t="shared" si="82"/>
        <v>28.907999999999184</v>
      </c>
      <c r="LH54" s="37">
        <f t="shared" si="82"/>
        <v>28.908000000000357</v>
      </c>
      <c r="LI54" s="37">
        <f t="shared" si="82"/>
        <v>28.907999999999902</v>
      </c>
      <c r="LJ54" s="37">
        <f t="shared" si="82"/>
        <v>1.9184653865522705E-13</v>
      </c>
      <c r="LK54" s="37">
        <f t="shared" si="82"/>
        <v>1.9184653865522705E-13</v>
      </c>
      <c r="LL54" s="37">
        <f t="shared" si="82"/>
        <v>28.908000000000094</v>
      </c>
      <c r="LM54" s="37">
        <f t="shared" si="82"/>
        <v>28.908000000000094</v>
      </c>
      <c r="LN54" s="37">
        <f t="shared" si="82"/>
        <v>28.908000000000115</v>
      </c>
      <c r="LO54" s="37">
        <f t="shared" si="82"/>
        <v>36.135000000000218</v>
      </c>
      <c r="LP54" s="37">
        <f t="shared" si="82"/>
        <v>36.135000000000218</v>
      </c>
      <c r="LQ54" s="37">
        <f t="shared" si="82"/>
        <v>2.1316282072803006E-13</v>
      </c>
      <c r="LR54" s="37">
        <f t="shared" si="82"/>
        <v>-6.9633188104489818E-13</v>
      </c>
      <c r="LS54" s="37">
        <f t="shared" si="82"/>
        <v>36.135000000000431</v>
      </c>
      <c r="LT54" s="37">
        <f t="shared" si="82"/>
        <v>36.134999999999977</v>
      </c>
      <c r="LU54" s="37">
        <f t="shared" si="82"/>
        <v>36.134999999999977</v>
      </c>
      <c r="LV54" s="37">
        <f t="shared" si="82"/>
        <v>36.135000000000218</v>
      </c>
      <c r="LW54" s="37">
        <f t="shared" si="82"/>
        <v>36.135000000000218</v>
      </c>
      <c r="LX54" s="37">
        <f t="shared" si="82"/>
        <v>-2.4158453015843406E-13</v>
      </c>
      <c r="LY54" s="37">
        <f t="shared" si="82"/>
        <v>-2.4158453015843406E-13</v>
      </c>
      <c r="LZ54" s="37">
        <f t="shared" si="82"/>
        <v>36.134999999999977</v>
      </c>
      <c r="MA54" s="37">
        <f t="shared" si="82"/>
        <v>36.134999999999977</v>
      </c>
      <c r="MB54" s="37">
        <f t="shared" si="82"/>
        <v>36.134999999999522</v>
      </c>
      <c r="MC54" s="37">
        <f t="shared" si="77"/>
        <v>36.135000000000218</v>
      </c>
      <c r="MD54" s="37">
        <f t="shared" si="78"/>
        <v>36.135000000000218</v>
      </c>
      <c r="ME54" s="37">
        <f t="shared" si="78"/>
        <v>2.1316282072803006E-13</v>
      </c>
      <c r="MF54" s="37">
        <f t="shared" si="78"/>
        <v>-2.4158453015843406E-13</v>
      </c>
      <c r="MG54" s="37">
        <f t="shared" si="78"/>
        <v>36.134999999999977</v>
      </c>
      <c r="MH54" s="37">
        <f t="shared" si="78"/>
        <v>36.134999999999522</v>
      </c>
      <c r="MI54" s="37">
        <f t="shared" si="78"/>
        <v>36.134999999999977</v>
      </c>
      <c r="MJ54" s="37">
        <f t="shared" si="78"/>
        <v>36.134999999999764</v>
      </c>
      <c r="MK54" s="37">
        <f t="shared" si="78"/>
        <v>36.135000000000218</v>
      </c>
      <c r="ML54" s="37">
        <f t="shared" si="78"/>
        <v>-2.4158453015843406E-13</v>
      </c>
      <c r="MM54" s="37">
        <f t="shared" si="78"/>
        <v>-2.4158453015843406E-13</v>
      </c>
      <c r="MN54" s="37">
        <f t="shared" si="78"/>
        <v>36.135000000000431</v>
      </c>
      <c r="MO54" s="37">
        <f t="shared" si="78"/>
        <v>36.134999999999522</v>
      </c>
      <c r="MP54" s="37">
        <f t="shared" si="78"/>
        <v>36.134999999999522</v>
      </c>
      <c r="MQ54" s="37">
        <f t="shared" si="78"/>
        <v>36.135000000000218</v>
      </c>
      <c r="MR54" s="37">
        <f t="shared" si="78"/>
        <v>36.134999999999764</v>
      </c>
      <c r="MS54" s="37">
        <f t="shared" si="78"/>
        <v>1.4921397450962104E-13</v>
      </c>
      <c r="MT54" s="37">
        <f t="shared" si="78"/>
        <v>-3.0553337637684308E-13</v>
      </c>
      <c r="MU54" s="37">
        <f t="shared" si="78"/>
        <v>24.08999999999984</v>
      </c>
      <c r="MV54" s="37">
        <f t="shared" si="78"/>
        <v>24.090000000000295</v>
      </c>
      <c r="MW54" s="37">
        <f t="shared" si="78"/>
        <v>24.090000000000295</v>
      </c>
      <c r="MX54" s="37">
        <f t="shared" si="78"/>
        <v>24.090000000000146</v>
      </c>
      <c r="MY54" s="37">
        <f t="shared" si="78"/>
        <v>24.089999999999691</v>
      </c>
      <c r="MZ54" s="37">
        <f t="shared" si="78"/>
        <v>1.4921397450962104E-13</v>
      </c>
      <c r="NA54" s="37">
        <f t="shared" si="78"/>
        <v>-3.0553337637684308E-13</v>
      </c>
      <c r="NB54" s="37">
        <f t="shared" si="78"/>
        <v>24.090000000000295</v>
      </c>
      <c r="NC54" s="37">
        <f t="shared" si="78"/>
        <v>24.090000000000295</v>
      </c>
      <c r="ND54" s="37">
        <f t="shared" si="78"/>
        <v>24.090000000000295</v>
      </c>
      <c r="NE54" s="37">
        <f t="shared" si="78"/>
        <v>24.090000000000146</v>
      </c>
      <c r="NF54" s="37">
        <f t="shared" si="78"/>
        <v>24.090000000000146</v>
      </c>
      <c r="NG54" s="37">
        <f t="shared" si="78"/>
        <v>1.4921397450962104E-13</v>
      </c>
      <c r="NH54" s="37">
        <f t="shared" si="78"/>
        <v>-3.0553337637684308E-13</v>
      </c>
      <c r="NI54" s="37">
        <f t="shared" si="78"/>
        <v>24.08999999999984</v>
      </c>
      <c r="NJ54" s="37">
        <f t="shared" si="78"/>
        <v>24.090000000000295</v>
      </c>
      <c r="NK54" s="37">
        <f t="shared" si="78"/>
        <v>24.090000000000295</v>
      </c>
      <c r="NL54" s="37">
        <f t="shared" si="78"/>
        <v>24.090000000000146</v>
      </c>
      <c r="NM54" s="37">
        <f t="shared" si="78"/>
        <v>24.090000000000146</v>
      </c>
      <c r="NN54" s="37">
        <f t="shared" si="78"/>
        <v>-3.0553337637684308E-13</v>
      </c>
      <c r="NO54" s="37">
        <f t="shared" si="78"/>
        <v>1.4921397450962104E-13</v>
      </c>
      <c r="NP54" s="37">
        <f t="shared" si="78"/>
        <v>24.08999999999984</v>
      </c>
      <c r="NQ54" s="37">
        <f t="shared" si="78"/>
        <v>24.090000000000295</v>
      </c>
      <c r="NR54" s="37">
        <f t="shared" si="78"/>
        <v>24.090000000000067</v>
      </c>
      <c r="NS54" s="37">
        <f t="shared" si="78"/>
        <v>24.090000000000146</v>
      </c>
      <c r="NT54" s="37">
        <f t="shared" si="78"/>
        <v>24.090000000000373</v>
      </c>
      <c r="NU54" s="37">
        <f t="shared" si="78"/>
        <v>58.61156246945999</v>
      </c>
      <c r="NV54" s="37">
        <f t="shared" si="78"/>
        <v>58.61156246945999</v>
      </c>
    </row>
    <row r="55" spans="1:386" s="38" customFormat="1" ht="10.199999999999999" x14ac:dyDescent="0.2">
      <c r="A55" s="31"/>
      <c r="B55" s="31"/>
      <c r="C55" s="31"/>
      <c r="D55" s="31"/>
      <c r="E55" s="31"/>
      <c r="F55" s="31"/>
      <c r="G55" s="31" t="str">
        <f>G49</f>
        <v>бюджет закупок товаров</v>
      </c>
      <c r="H55" s="31"/>
      <c r="I55" s="31"/>
      <c r="J55" s="31" t="str">
        <f>IF($G55="","",INDEX(KPI!$H$11:$H$121,SUMIFS(KPI!$E$11:$E$121,KPI!$F$11:$F$121,$G55)))</f>
        <v>тыс.руб.</v>
      </c>
      <c r="K55" s="31"/>
      <c r="L55" s="31"/>
      <c r="M55" s="31"/>
      <c r="N55" s="31" t="str">
        <f>structure!$G$15</f>
        <v>товарная категория 5</v>
      </c>
      <c r="O55" s="31"/>
      <c r="P55" s="31"/>
      <c r="Q55" s="31"/>
      <c r="R55" s="37">
        <f t="shared" si="72"/>
        <v>3357.3991852640384</v>
      </c>
      <c r="S55" s="31"/>
      <c r="T55" s="31"/>
      <c r="U55" s="37">
        <f t="shared" si="79"/>
        <v>-4.0856207306205761E-14</v>
      </c>
      <c r="V55" s="37">
        <f t="shared" si="80"/>
        <v>8.3999999999999364</v>
      </c>
      <c r="W55" s="37">
        <f t="shared" si="80"/>
        <v>8.3159999999999901</v>
      </c>
      <c r="X55" s="37">
        <f t="shared" si="80"/>
        <v>8.3159999999999901</v>
      </c>
      <c r="Y55" s="37">
        <f t="shared" si="80"/>
        <v>8.3159999999999901</v>
      </c>
      <c r="Z55" s="37">
        <f t="shared" si="80"/>
        <v>8.3160000000000309</v>
      </c>
      <c r="AA55" s="37">
        <f t="shared" si="80"/>
        <v>0</v>
      </c>
      <c r="AB55" s="37">
        <f t="shared" si="80"/>
        <v>-4.0856207306205761E-14</v>
      </c>
      <c r="AC55" s="37">
        <f t="shared" si="80"/>
        <v>8.3159999999999901</v>
      </c>
      <c r="AD55" s="37">
        <f t="shared" si="80"/>
        <v>8.3159999999999901</v>
      </c>
      <c r="AE55" s="37">
        <f t="shared" si="80"/>
        <v>8.3159999999999901</v>
      </c>
      <c r="AF55" s="37">
        <f t="shared" si="80"/>
        <v>8.3159999999999901</v>
      </c>
      <c r="AG55" s="37">
        <f t="shared" si="80"/>
        <v>8.3160000000000309</v>
      </c>
      <c r="AH55" s="37">
        <f t="shared" si="80"/>
        <v>0</v>
      </c>
      <c r="AI55" s="37">
        <f t="shared" si="80"/>
        <v>-4.0856207306205761E-14</v>
      </c>
      <c r="AJ55" s="37">
        <f t="shared" si="80"/>
        <v>8.3159999999999901</v>
      </c>
      <c r="AK55" s="37">
        <f t="shared" si="80"/>
        <v>8.3160000000001038</v>
      </c>
      <c r="AL55" s="37">
        <f t="shared" si="80"/>
        <v>8.3159999999999901</v>
      </c>
      <c r="AM55" s="37">
        <f t="shared" si="80"/>
        <v>8.3159999999999901</v>
      </c>
      <c r="AN55" s="37">
        <f t="shared" si="80"/>
        <v>8.3160000000000309</v>
      </c>
      <c r="AO55" s="37">
        <f t="shared" si="80"/>
        <v>0</v>
      </c>
      <c r="AP55" s="37">
        <f t="shared" si="80"/>
        <v>-4.0856207306205761E-14</v>
      </c>
      <c r="AQ55" s="37">
        <f t="shared" si="80"/>
        <v>8.3159999999999901</v>
      </c>
      <c r="AR55" s="37">
        <f t="shared" si="80"/>
        <v>8.3159999999999901</v>
      </c>
      <c r="AS55" s="37">
        <f t="shared" si="80"/>
        <v>8.3159999999998764</v>
      </c>
      <c r="AT55" s="37">
        <f t="shared" si="80"/>
        <v>8.3159999999999901</v>
      </c>
      <c r="AU55" s="37">
        <f t="shared" si="80"/>
        <v>8.3160000000000309</v>
      </c>
      <c r="AV55" s="37">
        <f t="shared" si="80"/>
        <v>0</v>
      </c>
      <c r="AW55" s="37">
        <f t="shared" si="80"/>
        <v>-4.0856207306205761E-14</v>
      </c>
      <c r="AX55" s="37">
        <f t="shared" si="80"/>
        <v>8.3159999999998764</v>
      </c>
      <c r="AY55" s="37">
        <f t="shared" si="80"/>
        <v>8.3159999999999901</v>
      </c>
      <c r="AZ55" s="37">
        <f t="shared" si="80"/>
        <v>8.3159999999998959</v>
      </c>
      <c r="BA55" s="37">
        <f t="shared" si="80"/>
        <v>8.3159999999998959</v>
      </c>
      <c r="BB55" s="37">
        <f t="shared" si="80"/>
        <v>9.9791999999999916</v>
      </c>
      <c r="BC55" s="37">
        <f t="shared" si="80"/>
        <v>0</v>
      </c>
      <c r="BD55" s="37">
        <f t="shared" si="80"/>
        <v>-2.1316282072803006E-14</v>
      </c>
      <c r="BE55" s="37">
        <f t="shared" si="80"/>
        <v>9.9791999999999703</v>
      </c>
      <c r="BF55" s="37">
        <f t="shared" si="80"/>
        <v>9.9791999999999703</v>
      </c>
      <c r="BG55" s="37">
        <f t="shared" si="80"/>
        <v>9.9791999999999703</v>
      </c>
      <c r="BH55" s="37">
        <f t="shared" si="80"/>
        <v>9.9791999999999703</v>
      </c>
      <c r="BI55" s="37">
        <f t="shared" si="80"/>
        <v>9.9791999999999916</v>
      </c>
      <c r="BJ55" s="37">
        <f t="shared" si="80"/>
        <v>0</v>
      </c>
      <c r="BK55" s="37">
        <f t="shared" si="80"/>
        <v>-2.1316282072803006E-14</v>
      </c>
      <c r="BL55" s="37">
        <f t="shared" si="80"/>
        <v>9.9791999999999703</v>
      </c>
      <c r="BM55" s="37">
        <f t="shared" si="80"/>
        <v>9.9791999999998566</v>
      </c>
      <c r="BN55" s="37">
        <f t="shared" si="80"/>
        <v>9.979200000000084</v>
      </c>
      <c r="BO55" s="37">
        <f t="shared" si="80"/>
        <v>9.979200000000084</v>
      </c>
      <c r="BP55" s="37">
        <f t="shared" si="80"/>
        <v>9.9791999999999916</v>
      </c>
      <c r="BQ55" s="37">
        <f t="shared" si="80"/>
        <v>0</v>
      </c>
      <c r="BR55" s="37">
        <f t="shared" si="80"/>
        <v>-2.1316282072803006E-14</v>
      </c>
      <c r="BS55" s="37">
        <f t="shared" si="80"/>
        <v>9.979200000000084</v>
      </c>
      <c r="BT55" s="37">
        <f t="shared" si="80"/>
        <v>9.9791999999999703</v>
      </c>
      <c r="BU55" s="37">
        <f t="shared" si="80"/>
        <v>9.979200000000084</v>
      </c>
      <c r="BV55" s="37">
        <f t="shared" si="80"/>
        <v>9.9791999999999703</v>
      </c>
      <c r="BW55" s="37">
        <f t="shared" si="80"/>
        <v>9.9791999999999916</v>
      </c>
      <c r="BX55" s="37">
        <f t="shared" si="80"/>
        <v>0</v>
      </c>
      <c r="BY55" s="37">
        <f t="shared" si="80"/>
        <v>9.2370555648813024E-14</v>
      </c>
      <c r="BZ55" s="37">
        <f t="shared" si="80"/>
        <v>9.979200000000084</v>
      </c>
      <c r="CA55" s="37">
        <f t="shared" si="80"/>
        <v>9.9791999999999703</v>
      </c>
      <c r="CB55" s="37">
        <f t="shared" si="80"/>
        <v>9.9791999999999703</v>
      </c>
      <c r="CC55" s="37">
        <f t="shared" si="80"/>
        <v>9.979200000000084</v>
      </c>
      <c r="CD55" s="37">
        <f t="shared" si="80"/>
        <v>9.9791999999999916</v>
      </c>
      <c r="CE55" s="37">
        <f t="shared" si="80"/>
        <v>0</v>
      </c>
      <c r="CF55" s="37">
        <f t="shared" si="80"/>
        <v>2.3092638912203256E-14</v>
      </c>
      <c r="CG55" s="37">
        <f t="shared" si="80"/>
        <v>10.478160000000026</v>
      </c>
      <c r="CH55" s="37">
        <f t="shared" ref="CH55:ES56" si="83">CI46-CH46+CH37</f>
        <v>10.478160000000026</v>
      </c>
      <c r="CI55" s="37">
        <f t="shared" si="83"/>
        <v>10.478160000000026</v>
      </c>
      <c r="CJ55" s="37">
        <f t="shared" si="83"/>
        <v>10.478160000000026</v>
      </c>
      <c r="CK55" s="37">
        <f t="shared" si="83"/>
        <v>10.478160000000003</v>
      </c>
      <c r="CL55" s="37">
        <f t="shared" si="83"/>
        <v>0</v>
      </c>
      <c r="CM55" s="37">
        <f t="shared" si="83"/>
        <v>2.3092638912203256E-14</v>
      </c>
      <c r="CN55" s="37">
        <f t="shared" si="83"/>
        <v>10.478160000000026</v>
      </c>
      <c r="CO55" s="37">
        <f t="shared" si="83"/>
        <v>10.478159999999912</v>
      </c>
      <c r="CP55" s="37">
        <f t="shared" si="83"/>
        <v>10.478160000000026</v>
      </c>
      <c r="CQ55" s="37">
        <f t="shared" si="83"/>
        <v>10.478160000000026</v>
      </c>
      <c r="CR55" s="37">
        <f t="shared" si="83"/>
        <v>10.478160000000003</v>
      </c>
      <c r="CS55" s="37">
        <f t="shared" si="83"/>
        <v>0</v>
      </c>
      <c r="CT55" s="37">
        <f t="shared" si="83"/>
        <v>2.3092638912203256E-14</v>
      </c>
      <c r="CU55" s="37">
        <f t="shared" si="83"/>
        <v>10.478160000000026</v>
      </c>
      <c r="CV55" s="37">
        <f t="shared" si="83"/>
        <v>10.478160000000026</v>
      </c>
      <c r="CW55" s="37">
        <f t="shared" si="83"/>
        <v>10.478160000000026</v>
      </c>
      <c r="CX55" s="37">
        <f t="shared" si="83"/>
        <v>10.478160000000026</v>
      </c>
      <c r="CY55" s="37">
        <f t="shared" si="83"/>
        <v>10.478160000000003</v>
      </c>
      <c r="CZ55" s="37">
        <f t="shared" si="83"/>
        <v>0</v>
      </c>
      <c r="DA55" s="37">
        <f t="shared" si="83"/>
        <v>2.3092638912203256E-14</v>
      </c>
      <c r="DB55" s="37">
        <f t="shared" si="83"/>
        <v>10.478160000000026</v>
      </c>
      <c r="DC55" s="37">
        <f t="shared" si="83"/>
        <v>10.478160000000026</v>
      </c>
      <c r="DD55" s="37">
        <f t="shared" si="83"/>
        <v>10.478159999999912</v>
      </c>
      <c r="DE55" s="37">
        <f t="shared" si="83"/>
        <v>10.478160000000026</v>
      </c>
      <c r="DF55" s="37">
        <f t="shared" si="83"/>
        <v>10.478160000000003</v>
      </c>
      <c r="DG55" s="37">
        <f t="shared" si="83"/>
        <v>0</v>
      </c>
      <c r="DH55" s="37">
        <f t="shared" si="83"/>
        <v>2.3092638912203256E-14</v>
      </c>
      <c r="DI55" s="37">
        <f t="shared" si="83"/>
        <v>10.478159999999972</v>
      </c>
      <c r="DJ55" s="37">
        <f t="shared" si="83"/>
        <v>10.478159999999972</v>
      </c>
      <c r="DK55" s="37">
        <f t="shared" si="83"/>
        <v>11.61329400000008</v>
      </c>
      <c r="DL55" s="37">
        <f t="shared" si="83"/>
        <v>11.613293999999966</v>
      </c>
      <c r="DM55" s="37">
        <f t="shared" si="83"/>
        <v>11.613293999999996</v>
      </c>
      <c r="DN55" s="37">
        <f t="shared" si="83"/>
        <v>0</v>
      </c>
      <c r="DO55" s="37">
        <f t="shared" si="83"/>
        <v>-3.0198066269804258E-14</v>
      </c>
      <c r="DP55" s="37">
        <f t="shared" si="83"/>
        <v>11.613293999999966</v>
      </c>
      <c r="DQ55" s="37">
        <f t="shared" si="83"/>
        <v>11.61329400000008</v>
      </c>
      <c r="DR55" s="37">
        <f t="shared" si="83"/>
        <v>11.613293999999966</v>
      </c>
      <c r="DS55" s="37">
        <f t="shared" si="83"/>
        <v>11.613293999999966</v>
      </c>
      <c r="DT55" s="37">
        <f t="shared" si="83"/>
        <v>11.613293999999996</v>
      </c>
      <c r="DU55" s="37">
        <f t="shared" si="83"/>
        <v>0</v>
      </c>
      <c r="DV55" s="37">
        <f t="shared" si="83"/>
        <v>8.3488771451811772E-14</v>
      </c>
      <c r="DW55" s="37">
        <f t="shared" si="83"/>
        <v>11.613293999999966</v>
      </c>
      <c r="DX55" s="37">
        <f t="shared" si="83"/>
        <v>11.613293999999966</v>
      </c>
      <c r="DY55" s="37">
        <f t="shared" si="83"/>
        <v>11.61329400000008</v>
      </c>
      <c r="DZ55" s="37">
        <f t="shared" si="83"/>
        <v>11.613293999999966</v>
      </c>
      <c r="EA55" s="37">
        <f t="shared" si="83"/>
        <v>11.613293999999996</v>
      </c>
      <c r="EB55" s="37">
        <f t="shared" si="83"/>
        <v>0</v>
      </c>
      <c r="EC55" s="37">
        <f t="shared" si="83"/>
        <v>8.3488771451811772E-14</v>
      </c>
      <c r="ED55" s="37">
        <f t="shared" si="83"/>
        <v>11.613293999999966</v>
      </c>
      <c r="EE55" s="37">
        <f t="shared" si="83"/>
        <v>11.61329400000008</v>
      </c>
      <c r="EF55" s="37">
        <f t="shared" si="83"/>
        <v>11.613293999999966</v>
      </c>
      <c r="EG55" s="37">
        <f t="shared" si="83"/>
        <v>11.613293999999966</v>
      </c>
      <c r="EH55" s="37">
        <f t="shared" si="83"/>
        <v>11.613293999999996</v>
      </c>
      <c r="EI55" s="37">
        <f t="shared" si="83"/>
        <v>0</v>
      </c>
      <c r="EJ55" s="37">
        <f t="shared" si="83"/>
        <v>-3.0198066269804258E-14</v>
      </c>
      <c r="EK55" s="37">
        <f t="shared" si="83"/>
        <v>11.61329400000008</v>
      </c>
      <c r="EL55" s="37">
        <f t="shared" si="83"/>
        <v>11.613293999999966</v>
      </c>
      <c r="EM55" s="37">
        <f t="shared" si="83"/>
        <v>11.613293999999966</v>
      </c>
      <c r="EN55" s="37">
        <f t="shared" si="83"/>
        <v>11.613294000000005</v>
      </c>
      <c r="EO55" s="37">
        <f t="shared" si="83"/>
        <v>11.613293999999996</v>
      </c>
      <c r="EP55" s="37">
        <f t="shared" si="83"/>
        <v>0</v>
      </c>
      <c r="EQ55" s="37">
        <f t="shared" si="83"/>
        <v>0</v>
      </c>
      <c r="ER55" s="37">
        <f t="shared" si="83"/>
        <v>10.684230480000005</v>
      </c>
      <c r="ES55" s="37">
        <f t="shared" si="83"/>
        <v>10.684230480000005</v>
      </c>
      <c r="ET55" s="37">
        <f t="shared" si="81"/>
        <v>10.684230480000005</v>
      </c>
      <c r="EU55" s="37">
        <f t="shared" si="81"/>
        <v>10.684230480000005</v>
      </c>
      <c r="EV55" s="37">
        <f t="shared" si="81"/>
        <v>10.684230479999997</v>
      </c>
      <c r="EW55" s="37">
        <f t="shared" si="81"/>
        <v>0</v>
      </c>
      <c r="EX55" s="37">
        <f t="shared" si="81"/>
        <v>0</v>
      </c>
      <c r="EY55" s="37">
        <f t="shared" si="81"/>
        <v>10.684230480000005</v>
      </c>
      <c r="EZ55" s="37">
        <f t="shared" si="81"/>
        <v>10.684230480000005</v>
      </c>
      <c r="FA55" s="37">
        <f t="shared" si="81"/>
        <v>10.684230480000005</v>
      </c>
      <c r="FB55" s="37">
        <f t="shared" si="81"/>
        <v>10.684230480000005</v>
      </c>
      <c r="FC55" s="37">
        <f t="shared" si="81"/>
        <v>10.684230479999997</v>
      </c>
      <c r="FD55" s="37">
        <f t="shared" si="81"/>
        <v>0</v>
      </c>
      <c r="FE55" s="37">
        <f t="shared" si="81"/>
        <v>0</v>
      </c>
      <c r="FF55" s="37">
        <f t="shared" si="81"/>
        <v>10.684230480000005</v>
      </c>
      <c r="FG55" s="37">
        <f t="shared" si="81"/>
        <v>10.684230480000005</v>
      </c>
      <c r="FH55" s="37">
        <f t="shared" si="81"/>
        <v>10.684230479999892</v>
      </c>
      <c r="FI55" s="37">
        <f t="shared" si="81"/>
        <v>10.684230480000005</v>
      </c>
      <c r="FJ55" s="37">
        <f t="shared" si="81"/>
        <v>10.684230479999997</v>
      </c>
      <c r="FK55" s="37">
        <f t="shared" si="81"/>
        <v>0</v>
      </c>
      <c r="FL55" s="37">
        <f t="shared" si="81"/>
        <v>0</v>
      </c>
      <c r="FM55" s="37">
        <f t="shared" si="81"/>
        <v>10.684230480000005</v>
      </c>
      <c r="FN55" s="37">
        <f t="shared" si="81"/>
        <v>10.684230480000005</v>
      </c>
      <c r="FO55" s="37">
        <f t="shared" si="81"/>
        <v>10.684230480000005</v>
      </c>
      <c r="FP55" s="37">
        <f t="shared" si="81"/>
        <v>10.684230480000005</v>
      </c>
      <c r="FQ55" s="37">
        <f t="shared" si="81"/>
        <v>10.684230479999997</v>
      </c>
      <c r="FR55" s="37">
        <f t="shared" si="81"/>
        <v>0</v>
      </c>
      <c r="FS55" s="37">
        <f t="shared" si="81"/>
        <v>0</v>
      </c>
      <c r="FT55" s="37">
        <f t="shared" si="81"/>
        <v>11.004757394400027</v>
      </c>
      <c r="FU55" s="37">
        <f t="shared" si="81"/>
        <v>11.004757394400027</v>
      </c>
      <c r="FV55" s="37">
        <f t="shared" si="81"/>
        <v>11.004757394400027</v>
      </c>
      <c r="FW55" s="37">
        <f t="shared" si="81"/>
        <v>11.004757394400027</v>
      </c>
      <c r="FX55" s="37">
        <f t="shared" si="81"/>
        <v>11.004757394400031</v>
      </c>
      <c r="FY55" s="37">
        <f t="shared" si="81"/>
        <v>0</v>
      </c>
      <c r="FZ55" s="37">
        <f t="shared" si="81"/>
        <v>0</v>
      </c>
      <c r="GA55" s="37">
        <f t="shared" si="81"/>
        <v>11.004757394400027</v>
      </c>
      <c r="GB55" s="37">
        <f t="shared" si="81"/>
        <v>11.004757394400027</v>
      </c>
      <c r="GC55" s="37">
        <f t="shared" si="81"/>
        <v>11.004757394400027</v>
      </c>
      <c r="GD55" s="37">
        <f t="shared" si="81"/>
        <v>11.004757394400027</v>
      </c>
      <c r="GE55" s="37">
        <f t="shared" si="81"/>
        <v>11.004757394400031</v>
      </c>
      <c r="GF55" s="37">
        <f t="shared" si="81"/>
        <v>0</v>
      </c>
      <c r="GG55" s="37">
        <f t="shared" si="81"/>
        <v>0</v>
      </c>
      <c r="GH55" s="37">
        <f t="shared" si="81"/>
        <v>11.004757394400027</v>
      </c>
      <c r="GI55" s="37">
        <f t="shared" si="81"/>
        <v>11.004757394400027</v>
      </c>
      <c r="GJ55" s="37">
        <f t="shared" si="81"/>
        <v>11.004757394400027</v>
      </c>
      <c r="GK55" s="37">
        <f t="shared" si="81"/>
        <v>11.004757394400027</v>
      </c>
      <c r="GL55" s="37">
        <f t="shared" si="81"/>
        <v>11.004757394400031</v>
      </c>
      <c r="GM55" s="37">
        <f t="shared" si="81"/>
        <v>0</v>
      </c>
      <c r="GN55" s="37">
        <f t="shared" si="81"/>
        <v>0</v>
      </c>
      <c r="GO55" s="37">
        <f t="shared" si="81"/>
        <v>11.004757394400027</v>
      </c>
      <c r="GP55" s="37">
        <f t="shared" si="81"/>
        <v>11.004757394400027</v>
      </c>
      <c r="GQ55" s="37">
        <f t="shared" si="81"/>
        <v>11.004757394400027</v>
      </c>
      <c r="GR55" s="37">
        <f t="shared" si="81"/>
        <v>11.004757394400027</v>
      </c>
      <c r="GS55" s="37">
        <f t="shared" si="81"/>
        <v>11.004757394400031</v>
      </c>
      <c r="GT55" s="37">
        <f t="shared" si="81"/>
        <v>0</v>
      </c>
      <c r="GU55" s="37">
        <f t="shared" si="81"/>
        <v>-1.1723955140041653E-13</v>
      </c>
      <c r="GV55" s="37">
        <f t="shared" si="81"/>
        <v>11.004757394400027</v>
      </c>
      <c r="GW55" s="37">
        <f t="shared" si="81"/>
        <v>11.004757394400034</v>
      </c>
      <c r="GX55" s="37">
        <f t="shared" si="81"/>
        <v>14.410991825999876</v>
      </c>
      <c r="GY55" s="37">
        <f t="shared" si="81"/>
        <v>14.410991825999876</v>
      </c>
      <c r="GZ55" s="37">
        <f t="shared" si="81"/>
        <v>14.410991825999986</v>
      </c>
      <c r="HA55" s="37">
        <f t="shared" si="81"/>
        <v>0</v>
      </c>
      <c r="HB55" s="37">
        <f t="shared" si="81"/>
        <v>0</v>
      </c>
      <c r="HC55" s="37">
        <f t="shared" si="81"/>
        <v>14.410991825999876</v>
      </c>
      <c r="HD55" s="37">
        <f t="shared" si="81"/>
        <v>14.410991825999989</v>
      </c>
      <c r="HE55" s="37">
        <f t="shared" si="75"/>
        <v>14.410991825999876</v>
      </c>
      <c r="HF55" s="37">
        <f t="shared" ref="HF55:JQ56" si="84">HG46-HF46+HF37</f>
        <v>14.410991825999989</v>
      </c>
      <c r="HG55" s="37">
        <f t="shared" si="84"/>
        <v>14.410991825999986</v>
      </c>
      <c r="HH55" s="37">
        <f t="shared" si="84"/>
        <v>0</v>
      </c>
      <c r="HI55" s="37">
        <f t="shared" si="84"/>
        <v>-1.1013412404281553E-13</v>
      </c>
      <c r="HJ55" s="37">
        <f t="shared" si="84"/>
        <v>14.410991825999989</v>
      </c>
      <c r="HK55" s="37">
        <f t="shared" si="84"/>
        <v>14.410991825999876</v>
      </c>
      <c r="HL55" s="37">
        <f t="shared" si="84"/>
        <v>14.410991825999989</v>
      </c>
      <c r="HM55" s="37">
        <f t="shared" si="84"/>
        <v>14.410991825999876</v>
      </c>
      <c r="HN55" s="37">
        <f t="shared" si="84"/>
        <v>14.410991825999986</v>
      </c>
      <c r="HO55" s="37">
        <f t="shared" si="84"/>
        <v>0</v>
      </c>
      <c r="HP55" s="37">
        <f t="shared" si="84"/>
        <v>0</v>
      </c>
      <c r="HQ55" s="37">
        <f t="shared" si="84"/>
        <v>14.410991825999876</v>
      </c>
      <c r="HR55" s="37">
        <f t="shared" si="84"/>
        <v>14.410991825999989</v>
      </c>
      <c r="HS55" s="37">
        <f t="shared" si="84"/>
        <v>14.410991825999876</v>
      </c>
      <c r="HT55" s="37">
        <f t="shared" si="84"/>
        <v>14.410991825999989</v>
      </c>
      <c r="HU55" s="37">
        <f t="shared" si="84"/>
        <v>14.410991825999986</v>
      </c>
      <c r="HV55" s="37">
        <f t="shared" si="84"/>
        <v>0</v>
      </c>
      <c r="HW55" s="37">
        <f t="shared" si="84"/>
        <v>0</v>
      </c>
      <c r="HX55" s="37">
        <f t="shared" si="84"/>
        <v>14.410991825999989</v>
      </c>
      <c r="HY55" s="37">
        <f t="shared" si="84"/>
        <v>14.410991825999989</v>
      </c>
      <c r="HZ55" s="37">
        <f t="shared" si="84"/>
        <v>14.410991825999989</v>
      </c>
      <c r="IA55" s="37">
        <f t="shared" si="84"/>
        <v>14.410991825999989</v>
      </c>
      <c r="IB55" s="37">
        <f t="shared" si="84"/>
        <v>18.734289373800038</v>
      </c>
      <c r="IC55" s="37">
        <f t="shared" si="84"/>
        <v>0</v>
      </c>
      <c r="ID55" s="37">
        <f t="shared" si="84"/>
        <v>1.1723955140041653E-13</v>
      </c>
      <c r="IE55" s="37">
        <f t="shared" si="84"/>
        <v>18.734289373800042</v>
      </c>
      <c r="IF55" s="37">
        <f t="shared" si="84"/>
        <v>18.734289373800042</v>
      </c>
      <c r="IG55" s="37">
        <f t="shared" si="84"/>
        <v>18.734289373800042</v>
      </c>
      <c r="IH55" s="37">
        <f t="shared" si="84"/>
        <v>18.734289373800156</v>
      </c>
      <c r="II55" s="37">
        <f t="shared" si="84"/>
        <v>18.734289373800038</v>
      </c>
      <c r="IJ55" s="37">
        <f t="shared" si="84"/>
        <v>0</v>
      </c>
      <c r="IK55" s="37">
        <f t="shared" si="84"/>
        <v>0</v>
      </c>
      <c r="IL55" s="37">
        <f t="shared" si="84"/>
        <v>18.734289373800042</v>
      </c>
      <c r="IM55" s="37">
        <f t="shared" si="84"/>
        <v>18.734289373800042</v>
      </c>
      <c r="IN55" s="37">
        <f t="shared" si="84"/>
        <v>18.734289373800042</v>
      </c>
      <c r="IO55" s="37">
        <f t="shared" si="84"/>
        <v>18.734289373800156</v>
      </c>
      <c r="IP55" s="37">
        <f t="shared" si="84"/>
        <v>18.734289373800038</v>
      </c>
      <c r="IQ55" s="37">
        <f t="shared" si="84"/>
        <v>0</v>
      </c>
      <c r="IR55" s="37">
        <f t="shared" si="84"/>
        <v>0</v>
      </c>
      <c r="IS55" s="37">
        <f t="shared" si="84"/>
        <v>18.734289373800042</v>
      </c>
      <c r="IT55" s="37">
        <f t="shared" si="84"/>
        <v>18.734289373800042</v>
      </c>
      <c r="IU55" s="37">
        <f t="shared" si="84"/>
        <v>18.734289373800156</v>
      </c>
      <c r="IV55" s="37">
        <f t="shared" si="84"/>
        <v>18.734289373800042</v>
      </c>
      <c r="IW55" s="37">
        <f t="shared" si="84"/>
        <v>18.734289373800038</v>
      </c>
      <c r="IX55" s="37">
        <f t="shared" si="84"/>
        <v>0</v>
      </c>
      <c r="IY55" s="37">
        <f t="shared" si="84"/>
        <v>0</v>
      </c>
      <c r="IZ55" s="37">
        <f t="shared" si="84"/>
        <v>18.734289373800042</v>
      </c>
      <c r="JA55" s="37">
        <f t="shared" si="84"/>
        <v>18.734289373800156</v>
      </c>
      <c r="JB55" s="37">
        <f t="shared" si="84"/>
        <v>18.734289373800042</v>
      </c>
      <c r="JC55" s="37">
        <f t="shared" si="84"/>
        <v>18.734289373800042</v>
      </c>
      <c r="JD55" s="37">
        <f t="shared" si="84"/>
        <v>18.734289373800038</v>
      </c>
      <c r="JE55" s="37">
        <f t="shared" si="84"/>
        <v>0</v>
      </c>
      <c r="JF55" s="37">
        <f t="shared" si="84"/>
        <v>-3.1974423109204508E-14</v>
      </c>
      <c r="JG55" s="37">
        <f t="shared" si="84"/>
        <v>22.481147248559946</v>
      </c>
      <c r="JH55" s="37">
        <f t="shared" si="84"/>
        <v>22.481147248559946</v>
      </c>
      <c r="JI55" s="37">
        <f t="shared" si="84"/>
        <v>22.48114724856006</v>
      </c>
      <c r="JJ55" s="37">
        <f t="shared" si="84"/>
        <v>22.481147248559832</v>
      </c>
      <c r="JK55" s="37">
        <f t="shared" si="84"/>
        <v>22.481147248559978</v>
      </c>
      <c r="JL55" s="37">
        <f t="shared" si="84"/>
        <v>0</v>
      </c>
      <c r="JM55" s="37">
        <f t="shared" si="84"/>
        <v>-3.1974423109204508E-14</v>
      </c>
      <c r="JN55" s="37">
        <f t="shared" si="84"/>
        <v>22.481147248559946</v>
      </c>
      <c r="JO55" s="37">
        <f t="shared" si="84"/>
        <v>22.481147248559946</v>
      </c>
      <c r="JP55" s="37">
        <f t="shared" si="84"/>
        <v>22.48114724856006</v>
      </c>
      <c r="JQ55" s="37">
        <f t="shared" si="84"/>
        <v>22.481147248559832</v>
      </c>
      <c r="JR55" s="37">
        <f t="shared" si="82"/>
        <v>22.481147248560092</v>
      </c>
      <c r="JS55" s="37">
        <f t="shared" si="82"/>
        <v>0</v>
      </c>
      <c r="JT55" s="37">
        <f t="shared" si="82"/>
        <v>1.9539925233402755E-13</v>
      </c>
      <c r="JU55" s="37">
        <f t="shared" si="82"/>
        <v>22.481147248559832</v>
      </c>
      <c r="JV55" s="37">
        <f t="shared" si="82"/>
        <v>22.48114724856006</v>
      </c>
      <c r="JW55" s="37">
        <f t="shared" si="82"/>
        <v>22.48114724856006</v>
      </c>
      <c r="JX55" s="37">
        <f t="shared" si="82"/>
        <v>22.481147248559832</v>
      </c>
      <c r="JY55" s="37">
        <f t="shared" si="82"/>
        <v>22.481147248560092</v>
      </c>
      <c r="JZ55" s="37">
        <f t="shared" si="82"/>
        <v>0</v>
      </c>
      <c r="KA55" s="37">
        <f t="shared" si="82"/>
        <v>-3.1974423109204508E-14</v>
      </c>
      <c r="KB55" s="37">
        <f t="shared" si="82"/>
        <v>22.48114724856006</v>
      </c>
      <c r="KC55" s="37">
        <f t="shared" si="82"/>
        <v>22.48114724856006</v>
      </c>
      <c r="KD55" s="37">
        <f t="shared" si="82"/>
        <v>22.48114724856006</v>
      </c>
      <c r="KE55" s="37">
        <f t="shared" si="82"/>
        <v>22.48114724856006</v>
      </c>
      <c r="KF55" s="37">
        <f t="shared" si="82"/>
        <v>22.481147248560092</v>
      </c>
      <c r="KG55" s="37">
        <f t="shared" si="82"/>
        <v>0</v>
      </c>
      <c r="KH55" s="37">
        <f t="shared" si="82"/>
        <v>-2.5934809855243657E-13</v>
      </c>
      <c r="KI55" s="37">
        <f t="shared" si="82"/>
        <v>22.48114724856006</v>
      </c>
      <c r="KJ55" s="37">
        <f t="shared" si="82"/>
        <v>22.481147248559992</v>
      </c>
      <c r="KK55" s="37">
        <f t="shared" si="82"/>
        <v>22.175999999999831</v>
      </c>
      <c r="KL55" s="37">
        <f t="shared" si="82"/>
        <v>11.087999999999866</v>
      </c>
      <c r="KM55" s="37">
        <f t="shared" si="82"/>
        <v>11.088000000000193</v>
      </c>
      <c r="KN55" s="37">
        <f t="shared" si="82"/>
        <v>11.087999999999965</v>
      </c>
      <c r="KO55" s="37">
        <f t="shared" si="82"/>
        <v>-9.9475983006414026E-14</v>
      </c>
      <c r="KP55" s="37">
        <f t="shared" si="82"/>
        <v>-9.9475983006414026E-14</v>
      </c>
      <c r="KQ55" s="37">
        <f t="shared" si="82"/>
        <v>11.087999999999866</v>
      </c>
      <c r="KR55" s="37">
        <f t="shared" si="82"/>
        <v>11.087999999999866</v>
      </c>
      <c r="KS55" s="37">
        <f t="shared" si="82"/>
        <v>11.087999999999866</v>
      </c>
      <c r="KT55" s="37">
        <f t="shared" si="82"/>
        <v>11.087999999999965</v>
      </c>
      <c r="KU55" s="37">
        <f t="shared" si="82"/>
        <v>11.088000000000193</v>
      </c>
      <c r="KV55" s="37">
        <f t="shared" si="82"/>
        <v>-9.9475983006414026E-14</v>
      </c>
      <c r="KW55" s="37">
        <f t="shared" si="82"/>
        <v>-9.9475983006414026E-14</v>
      </c>
      <c r="KX55" s="37">
        <f t="shared" si="82"/>
        <v>11.088000000000093</v>
      </c>
      <c r="KY55" s="37">
        <f t="shared" si="82"/>
        <v>11.087999999999866</v>
      </c>
      <c r="KZ55" s="37">
        <f t="shared" si="82"/>
        <v>11.087999999999866</v>
      </c>
      <c r="LA55" s="37">
        <f t="shared" si="82"/>
        <v>11.087999999999965</v>
      </c>
      <c r="LB55" s="37">
        <f t="shared" si="82"/>
        <v>11.087999999999965</v>
      </c>
      <c r="LC55" s="37">
        <f t="shared" si="82"/>
        <v>1.2789769243681803E-13</v>
      </c>
      <c r="LD55" s="37">
        <f t="shared" si="82"/>
        <v>-9.9475983006414026E-14</v>
      </c>
      <c r="LE55" s="37">
        <f t="shared" si="82"/>
        <v>11.088000000000093</v>
      </c>
      <c r="LF55" s="37">
        <f t="shared" si="82"/>
        <v>11.088000000000093</v>
      </c>
      <c r="LG55" s="37">
        <f t="shared" si="82"/>
        <v>11.088000000000093</v>
      </c>
      <c r="LH55" s="37">
        <f t="shared" si="82"/>
        <v>11.087999999999965</v>
      </c>
      <c r="LI55" s="37">
        <f t="shared" si="82"/>
        <v>11.087999999999965</v>
      </c>
      <c r="LJ55" s="37">
        <f t="shared" si="82"/>
        <v>1.2789769243681803E-13</v>
      </c>
      <c r="LK55" s="37">
        <f t="shared" si="82"/>
        <v>-9.9475983006414026E-14</v>
      </c>
      <c r="LL55" s="37">
        <f t="shared" si="82"/>
        <v>11.088000000000093</v>
      </c>
      <c r="LM55" s="37">
        <f t="shared" si="82"/>
        <v>11.087999999999866</v>
      </c>
      <c r="LN55" s="37">
        <f t="shared" si="82"/>
        <v>11.088000000000157</v>
      </c>
      <c r="LO55" s="37">
        <f t="shared" si="82"/>
        <v>13.8599999999999</v>
      </c>
      <c r="LP55" s="37">
        <f t="shared" si="82"/>
        <v>13.860000000000127</v>
      </c>
      <c r="LQ55" s="37">
        <f t="shared" si="82"/>
        <v>-3.5527136788005009E-14</v>
      </c>
      <c r="LR55" s="37">
        <f t="shared" si="82"/>
        <v>-3.5527136788005009E-14</v>
      </c>
      <c r="LS55" s="37">
        <f t="shared" si="82"/>
        <v>13.860000000000092</v>
      </c>
      <c r="LT55" s="37">
        <f t="shared" si="82"/>
        <v>13.860000000000092</v>
      </c>
      <c r="LU55" s="37">
        <f t="shared" si="82"/>
        <v>13.860000000000092</v>
      </c>
      <c r="LV55" s="37">
        <f t="shared" si="82"/>
        <v>13.8599999999999</v>
      </c>
      <c r="LW55" s="37">
        <f t="shared" si="82"/>
        <v>13.860000000000127</v>
      </c>
      <c r="LX55" s="37">
        <f t="shared" si="82"/>
        <v>-3.5527136788005009E-14</v>
      </c>
      <c r="LY55" s="37">
        <f t="shared" si="82"/>
        <v>1.9184653865522705E-13</v>
      </c>
      <c r="LZ55" s="37">
        <f t="shared" si="82"/>
        <v>13.859999999999864</v>
      </c>
      <c r="MA55" s="37">
        <f t="shared" si="82"/>
        <v>13.860000000000092</v>
      </c>
      <c r="MB55" s="37">
        <f t="shared" si="82"/>
        <v>13.859999999999864</v>
      </c>
      <c r="MC55" s="37">
        <f t="shared" si="77"/>
        <v>13.860000000000127</v>
      </c>
      <c r="MD55" s="37">
        <f t="shared" si="78"/>
        <v>13.860000000000127</v>
      </c>
      <c r="ME55" s="37">
        <f t="shared" si="78"/>
        <v>-3.5527136788005009E-14</v>
      </c>
      <c r="MF55" s="37">
        <f t="shared" si="78"/>
        <v>-3.5527136788005009E-14</v>
      </c>
      <c r="MG55" s="37">
        <f t="shared" si="78"/>
        <v>13.860000000000092</v>
      </c>
      <c r="MH55" s="37">
        <f t="shared" si="78"/>
        <v>13.860000000000092</v>
      </c>
      <c r="MI55" s="37">
        <f t="shared" si="78"/>
        <v>13.860000000000092</v>
      </c>
      <c r="MJ55" s="37">
        <f t="shared" si="78"/>
        <v>13.860000000000127</v>
      </c>
      <c r="MK55" s="37">
        <f t="shared" si="78"/>
        <v>13.8599999999999</v>
      </c>
      <c r="ML55" s="37">
        <f t="shared" si="78"/>
        <v>-3.5527136788005009E-14</v>
      </c>
      <c r="MM55" s="37">
        <f t="shared" si="78"/>
        <v>-3.5527136788005009E-14</v>
      </c>
      <c r="MN55" s="37">
        <f t="shared" si="78"/>
        <v>13.860000000000092</v>
      </c>
      <c r="MO55" s="37">
        <f t="shared" si="78"/>
        <v>13.859999999999864</v>
      </c>
      <c r="MP55" s="37">
        <f t="shared" si="78"/>
        <v>13.860000000000092</v>
      </c>
      <c r="MQ55" s="37">
        <f t="shared" si="78"/>
        <v>13.860000000000127</v>
      </c>
      <c r="MR55" s="37">
        <f t="shared" si="78"/>
        <v>13.8599999999999</v>
      </c>
      <c r="MS55" s="37">
        <f t="shared" si="78"/>
        <v>1.3500311979441904E-13</v>
      </c>
      <c r="MT55" s="37">
        <f t="shared" si="78"/>
        <v>-9.2370555648813024E-14</v>
      </c>
      <c r="MU55" s="37">
        <f t="shared" si="78"/>
        <v>9.2400000000001441</v>
      </c>
      <c r="MV55" s="37">
        <f t="shared" si="78"/>
        <v>9.2399999999999167</v>
      </c>
      <c r="MW55" s="37">
        <f t="shared" si="78"/>
        <v>9.2400000000001441</v>
      </c>
      <c r="MX55" s="37">
        <f t="shared" si="78"/>
        <v>9.2400000000000091</v>
      </c>
      <c r="MY55" s="37">
        <f t="shared" si="78"/>
        <v>9.2400000000000091</v>
      </c>
      <c r="MZ55" s="37">
        <f t="shared" si="78"/>
        <v>-9.2370555648813024E-14</v>
      </c>
      <c r="NA55" s="37">
        <f t="shared" si="78"/>
        <v>1.3500311979441904E-13</v>
      </c>
      <c r="NB55" s="37">
        <f t="shared" si="78"/>
        <v>9.2399999999999167</v>
      </c>
      <c r="NC55" s="37">
        <f t="shared" si="78"/>
        <v>9.2399999999999167</v>
      </c>
      <c r="ND55" s="37">
        <f t="shared" si="78"/>
        <v>9.2400000000001441</v>
      </c>
      <c r="NE55" s="37">
        <f t="shared" si="78"/>
        <v>9.2399999999997817</v>
      </c>
      <c r="NF55" s="37">
        <f t="shared" si="78"/>
        <v>9.2400000000000091</v>
      </c>
      <c r="NG55" s="37">
        <f t="shared" si="78"/>
        <v>1.3500311979441904E-13</v>
      </c>
      <c r="NH55" s="37">
        <f t="shared" si="78"/>
        <v>-9.2370555648813024E-14</v>
      </c>
      <c r="NI55" s="37">
        <f t="shared" si="78"/>
        <v>9.2400000000000304</v>
      </c>
      <c r="NJ55" s="37">
        <f t="shared" si="78"/>
        <v>9.2399999999999167</v>
      </c>
      <c r="NK55" s="37">
        <f t="shared" si="78"/>
        <v>9.2400000000000304</v>
      </c>
      <c r="NL55" s="37">
        <f t="shared" si="78"/>
        <v>9.2400000000000091</v>
      </c>
      <c r="NM55" s="37">
        <f t="shared" si="78"/>
        <v>9.2400000000000091</v>
      </c>
      <c r="NN55" s="37">
        <f t="shared" si="78"/>
        <v>-9.2370555648813024E-14</v>
      </c>
      <c r="NO55" s="37">
        <f t="shared" si="78"/>
        <v>0</v>
      </c>
      <c r="NP55" s="37">
        <f t="shared" si="78"/>
        <v>9.2399999999999167</v>
      </c>
      <c r="NQ55" s="37">
        <f t="shared" si="78"/>
        <v>9.2400000000000304</v>
      </c>
      <c r="NR55" s="37">
        <f t="shared" si="78"/>
        <v>9.2399999999999167</v>
      </c>
      <c r="NS55" s="37">
        <f t="shared" si="78"/>
        <v>9.2399999999998954</v>
      </c>
      <c r="NT55" s="37">
        <f t="shared" si="78"/>
        <v>9.2400000000000091</v>
      </c>
      <c r="NU55" s="37">
        <f t="shared" si="78"/>
        <v>22.481147248559999</v>
      </c>
      <c r="NV55" s="37">
        <f t="shared" si="78"/>
        <v>22.481147248559999</v>
      </c>
    </row>
    <row r="56" spans="1:386" s="38" customFormat="1" ht="10.199999999999999" x14ac:dyDescent="0.2">
      <c r="A56" s="31"/>
      <c r="B56" s="31"/>
      <c r="C56" s="31"/>
      <c r="D56" s="31"/>
      <c r="E56" s="31"/>
      <c r="F56" s="31"/>
      <c r="G56" s="31" t="str">
        <f>G49</f>
        <v>бюджет закупок товаров</v>
      </c>
      <c r="H56" s="31"/>
      <c r="I56" s="31"/>
      <c r="J56" s="31" t="str">
        <f>IF($G56="","",INDEX(KPI!$H$11:$H$121,SUMIFS(KPI!$E$11:$E$121,KPI!$F$11:$F$121,$G56)))</f>
        <v>тыс.руб.</v>
      </c>
      <c r="K56" s="31"/>
      <c r="L56" s="31"/>
      <c r="M56" s="31"/>
      <c r="N56" s="31" t="str">
        <f>structure!$G$16</f>
        <v>прочие товарные категории</v>
      </c>
      <c r="O56" s="31"/>
      <c r="P56" s="31"/>
      <c r="Q56" s="31"/>
      <c r="R56" s="37">
        <f t="shared" si="72"/>
        <v>1558.7924788725918</v>
      </c>
      <c r="S56" s="31"/>
      <c r="T56" s="31"/>
      <c r="U56" s="37">
        <f t="shared" si="79"/>
        <v>5.4178883601707639E-14</v>
      </c>
      <c r="V56" s="37">
        <f t="shared" si="80"/>
        <v>3.9000000000000314</v>
      </c>
      <c r="W56" s="37">
        <f t="shared" si="80"/>
        <v>3.8609999999999873</v>
      </c>
      <c r="X56" s="37">
        <f t="shared" si="80"/>
        <v>3.8610000000000442</v>
      </c>
      <c r="Y56" s="37">
        <f t="shared" si="80"/>
        <v>3.8610000000000442</v>
      </c>
      <c r="Z56" s="37">
        <f t="shared" si="80"/>
        <v>3.86099999999999</v>
      </c>
      <c r="AA56" s="37">
        <f t="shared" si="80"/>
        <v>0</v>
      </c>
      <c r="AB56" s="37">
        <f t="shared" si="80"/>
        <v>5.4178883601707639E-14</v>
      </c>
      <c r="AC56" s="37">
        <f t="shared" si="80"/>
        <v>3.8610000000000442</v>
      </c>
      <c r="AD56" s="37">
        <f t="shared" si="80"/>
        <v>3.8609999999999873</v>
      </c>
      <c r="AE56" s="37">
        <f t="shared" si="80"/>
        <v>3.8610000000000442</v>
      </c>
      <c r="AF56" s="37">
        <f t="shared" si="80"/>
        <v>3.8610000000000442</v>
      </c>
      <c r="AG56" s="37">
        <f t="shared" si="80"/>
        <v>3.86099999999999</v>
      </c>
      <c r="AH56" s="37">
        <f t="shared" si="80"/>
        <v>0</v>
      </c>
      <c r="AI56" s="37">
        <f t="shared" si="80"/>
        <v>5.4178883601707639E-14</v>
      </c>
      <c r="AJ56" s="37">
        <f t="shared" si="80"/>
        <v>3.8610000000000442</v>
      </c>
      <c r="AK56" s="37">
        <f t="shared" si="80"/>
        <v>3.8609999999999873</v>
      </c>
      <c r="AL56" s="37">
        <f t="shared" si="80"/>
        <v>3.8610000000000442</v>
      </c>
      <c r="AM56" s="37">
        <f t="shared" si="80"/>
        <v>3.8609999999999873</v>
      </c>
      <c r="AN56" s="37">
        <f t="shared" si="80"/>
        <v>3.86099999999999</v>
      </c>
      <c r="AO56" s="37">
        <f t="shared" si="80"/>
        <v>0</v>
      </c>
      <c r="AP56" s="37">
        <f t="shared" si="80"/>
        <v>0</v>
      </c>
      <c r="AQ56" s="37">
        <f t="shared" si="80"/>
        <v>3.8610000000000442</v>
      </c>
      <c r="AR56" s="37">
        <f t="shared" si="80"/>
        <v>3.8609999999999873</v>
      </c>
      <c r="AS56" s="37">
        <f t="shared" si="80"/>
        <v>3.8609999999999873</v>
      </c>
      <c r="AT56" s="37">
        <f t="shared" si="80"/>
        <v>3.8609999999999873</v>
      </c>
      <c r="AU56" s="37">
        <f t="shared" si="80"/>
        <v>3.86099999999999</v>
      </c>
      <c r="AV56" s="37">
        <f t="shared" si="80"/>
        <v>0</v>
      </c>
      <c r="AW56" s="37">
        <f t="shared" si="80"/>
        <v>0</v>
      </c>
      <c r="AX56" s="37">
        <f t="shared" si="80"/>
        <v>3.8610000000000442</v>
      </c>
      <c r="AY56" s="37">
        <f t="shared" si="80"/>
        <v>3.8609999999999873</v>
      </c>
      <c r="AZ56" s="37">
        <f t="shared" si="80"/>
        <v>3.8609999999999722</v>
      </c>
      <c r="BA56" s="37">
        <f t="shared" si="80"/>
        <v>3.8609999999999722</v>
      </c>
      <c r="BB56" s="37">
        <f t="shared" si="80"/>
        <v>4.633199999999988</v>
      </c>
      <c r="BC56" s="37">
        <f t="shared" si="80"/>
        <v>0</v>
      </c>
      <c r="BD56" s="37">
        <f t="shared" si="80"/>
        <v>-1.7763568394002505E-14</v>
      </c>
      <c r="BE56" s="37">
        <f t="shared" si="80"/>
        <v>4.6332000000000271</v>
      </c>
      <c r="BF56" s="37">
        <f t="shared" si="80"/>
        <v>4.6331999999999702</v>
      </c>
      <c r="BG56" s="37">
        <f t="shared" si="80"/>
        <v>4.6331999999999702</v>
      </c>
      <c r="BH56" s="37">
        <f t="shared" si="80"/>
        <v>4.6331999999999702</v>
      </c>
      <c r="BI56" s="37">
        <f t="shared" si="80"/>
        <v>4.633199999999988</v>
      </c>
      <c r="BJ56" s="37">
        <f t="shared" si="80"/>
        <v>0</v>
      </c>
      <c r="BK56" s="37">
        <f t="shared" si="80"/>
        <v>3.907985046680551E-14</v>
      </c>
      <c r="BL56" s="37">
        <f t="shared" si="80"/>
        <v>4.6331999999999702</v>
      </c>
      <c r="BM56" s="37">
        <f t="shared" si="80"/>
        <v>4.6332000000000839</v>
      </c>
      <c r="BN56" s="37">
        <f t="shared" si="80"/>
        <v>4.6331999999999702</v>
      </c>
      <c r="BO56" s="37">
        <f t="shared" si="80"/>
        <v>4.6332000000000271</v>
      </c>
      <c r="BP56" s="37">
        <f t="shared" si="80"/>
        <v>4.633199999999988</v>
      </c>
      <c r="BQ56" s="37">
        <f t="shared" si="80"/>
        <v>0</v>
      </c>
      <c r="BR56" s="37">
        <f t="shared" si="80"/>
        <v>3.907985046680551E-14</v>
      </c>
      <c r="BS56" s="37">
        <f t="shared" si="80"/>
        <v>4.6332000000000271</v>
      </c>
      <c r="BT56" s="37">
        <f t="shared" si="80"/>
        <v>4.6332000000000271</v>
      </c>
      <c r="BU56" s="37">
        <f t="shared" si="80"/>
        <v>4.6332000000000271</v>
      </c>
      <c r="BV56" s="37">
        <f t="shared" si="80"/>
        <v>4.6332000000000839</v>
      </c>
      <c r="BW56" s="37">
        <f t="shared" si="80"/>
        <v>4.633199999999988</v>
      </c>
      <c r="BX56" s="37">
        <f t="shared" si="80"/>
        <v>0</v>
      </c>
      <c r="BY56" s="37">
        <f t="shared" si="80"/>
        <v>3.907985046680551E-14</v>
      </c>
      <c r="BZ56" s="37">
        <f t="shared" si="80"/>
        <v>4.6332000000000271</v>
      </c>
      <c r="CA56" s="37">
        <f t="shared" si="80"/>
        <v>4.6332000000000271</v>
      </c>
      <c r="CB56" s="37">
        <f t="shared" si="80"/>
        <v>4.6332000000000839</v>
      </c>
      <c r="CC56" s="37">
        <f t="shared" si="80"/>
        <v>4.6332000000000271</v>
      </c>
      <c r="CD56" s="37">
        <f t="shared" si="80"/>
        <v>4.633199999999988</v>
      </c>
      <c r="CE56" s="37">
        <f t="shared" si="80"/>
        <v>0</v>
      </c>
      <c r="CF56" s="37">
        <f t="shared" si="80"/>
        <v>2.6201263381153694E-14</v>
      </c>
      <c r="CG56" s="37">
        <f t="shared" ref="CG56:ER56" si="85">CH47-CG47+CG38</f>
        <v>4.864860000000105</v>
      </c>
      <c r="CH56" s="37">
        <f t="shared" si="85"/>
        <v>4.8648599999999913</v>
      </c>
      <c r="CI56" s="37">
        <f t="shared" si="85"/>
        <v>4.8648600000000481</v>
      </c>
      <c r="CJ56" s="37">
        <f t="shared" si="85"/>
        <v>4.8648599999999913</v>
      </c>
      <c r="CK56" s="37">
        <f t="shared" si="85"/>
        <v>4.8648600000000215</v>
      </c>
      <c r="CL56" s="37">
        <f t="shared" si="85"/>
        <v>0</v>
      </c>
      <c r="CM56" s="37">
        <f t="shared" si="85"/>
        <v>2.6201263381153694E-14</v>
      </c>
      <c r="CN56" s="37">
        <f t="shared" si="85"/>
        <v>4.8648599999999913</v>
      </c>
      <c r="CO56" s="37">
        <f t="shared" si="85"/>
        <v>4.8648600000000481</v>
      </c>
      <c r="CP56" s="37">
        <f t="shared" si="85"/>
        <v>4.8648599999999913</v>
      </c>
      <c r="CQ56" s="37">
        <f t="shared" si="85"/>
        <v>4.8648599999999913</v>
      </c>
      <c r="CR56" s="37">
        <f t="shared" si="85"/>
        <v>4.8648600000000215</v>
      </c>
      <c r="CS56" s="37">
        <f t="shared" si="85"/>
        <v>0</v>
      </c>
      <c r="CT56" s="37">
        <f t="shared" si="85"/>
        <v>-3.0642155479654321E-14</v>
      </c>
      <c r="CU56" s="37">
        <f t="shared" si="85"/>
        <v>4.8648599999999913</v>
      </c>
      <c r="CV56" s="37">
        <f t="shared" si="85"/>
        <v>4.8648600000000481</v>
      </c>
      <c r="CW56" s="37">
        <f t="shared" si="85"/>
        <v>4.8648599999999345</v>
      </c>
      <c r="CX56" s="37">
        <f t="shared" si="85"/>
        <v>4.8648599999999913</v>
      </c>
      <c r="CY56" s="37">
        <f t="shared" si="85"/>
        <v>4.8648600000000215</v>
      </c>
      <c r="CZ56" s="37">
        <f t="shared" si="85"/>
        <v>0</v>
      </c>
      <c r="DA56" s="37">
        <f t="shared" si="85"/>
        <v>-3.0642155479654321E-14</v>
      </c>
      <c r="DB56" s="37">
        <f t="shared" si="85"/>
        <v>4.8648599999999913</v>
      </c>
      <c r="DC56" s="37">
        <f t="shared" si="85"/>
        <v>4.8648599999999913</v>
      </c>
      <c r="DD56" s="37">
        <f t="shared" si="85"/>
        <v>4.8648599999999913</v>
      </c>
      <c r="DE56" s="37">
        <f t="shared" si="85"/>
        <v>4.8648599999999913</v>
      </c>
      <c r="DF56" s="37">
        <f t="shared" si="85"/>
        <v>4.8648600000000215</v>
      </c>
      <c r="DG56" s="37">
        <f t="shared" si="85"/>
        <v>0</v>
      </c>
      <c r="DH56" s="37">
        <f t="shared" si="85"/>
        <v>-3.0642155479654321E-14</v>
      </c>
      <c r="DI56" s="37">
        <f t="shared" si="85"/>
        <v>4.864859999999978</v>
      </c>
      <c r="DJ56" s="37">
        <f t="shared" si="85"/>
        <v>4.864859999999978</v>
      </c>
      <c r="DK56" s="37">
        <f t="shared" si="85"/>
        <v>5.3918864999999547</v>
      </c>
      <c r="DL56" s="37">
        <f t="shared" si="85"/>
        <v>5.3918864999999547</v>
      </c>
      <c r="DM56" s="37">
        <f t="shared" si="85"/>
        <v>5.3918864999999983</v>
      </c>
      <c r="DN56" s="37">
        <f t="shared" si="85"/>
        <v>0</v>
      </c>
      <c r="DO56" s="37">
        <f t="shared" si="85"/>
        <v>-4.3520742565306136E-14</v>
      </c>
      <c r="DP56" s="37">
        <f t="shared" si="85"/>
        <v>5.3918864999999547</v>
      </c>
      <c r="DQ56" s="37">
        <f t="shared" si="85"/>
        <v>5.3918865000000116</v>
      </c>
      <c r="DR56" s="37">
        <f t="shared" si="85"/>
        <v>5.3918864999999547</v>
      </c>
      <c r="DS56" s="37">
        <f t="shared" si="85"/>
        <v>5.3918864999999547</v>
      </c>
      <c r="DT56" s="37">
        <f t="shared" si="85"/>
        <v>5.3918864999999983</v>
      </c>
      <c r="DU56" s="37">
        <f t="shared" si="85"/>
        <v>0</v>
      </c>
      <c r="DV56" s="37">
        <f t="shared" si="85"/>
        <v>1.3322676295501878E-14</v>
      </c>
      <c r="DW56" s="37">
        <f t="shared" si="85"/>
        <v>5.3918864999999547</v>
      </c>
      <c r="DX56" s="37">
        <f t="shared" si="85"/>
        <v>5.3918865000000116</v>
      </c>
      <c r="DY56" s="37">
        <f t="shared" si="85"/>
        <v>5.3918864999999547</v>
      </c>
      <c r="DZ56" s="37">
        <f t="shared" si="85"/>
        <v>5.3918865000000116</v>
      </c>
      <c r="EA56" s="37">
        <f t="shared" si="85"/>
        <v>5.3918864999999983</v>
      </c>
      <c r="EB56" s="37">
        <f t="shared" si="85"/>
        <v>0</v>
      </c>
      <c r="EC56" s="37">
        <f t="shared" si="85"/>
        <v>1.3322676295501878E-14</v>
      </c>
      <c r="ED56" s="37">
        <f t="shared" si="85"/>
        <v>5.3918864999999547</v>
      </c>
      <c r="EE56" s="37">
        <f t="shared" si="85"/>
        <v>5.3918865000000116</v>
      </c>
      <c r="EF56" s="37">
        <f t="shared" si="85"/>
        <v>5.3918865000000116</v>
      </c>
      <c r="EG56" s="37">
        <f t="shared" si="85"/>
        <v>5.3918865000000116</v>
      </c>
      <c r="EH56" s="37">
        <f t="shared" si="85"/>
        <v>5.3918864999999983</v>
      </c>
      <c r="EI56" s="37">
        <f t="shared" si="85"/>
        <v>0</v>
      </c>
      <c r="EJ56" s="37">
        <f t="shared" si="85"/>
        <v>1.3322676295501878E-14</v>
      </c>
      <c r="EK56" s="37">
        <f t="shared" si="85"/>
        <v>5.3918865000000116</v>
      </c>
      <c r="EL56" s="37">
        <f t="shared" si="85"/>
        <v>5.3918865000000116</v>
      </c>
      <c r="EM56" s="37">
        <f t="shared" si="85"/>
        <v>5.3918865000000116</v>
      </c>
      <c r="EN56" s="37">
        <f t="shared" si="85"/>
        <v>5.3918865000000142</v>
      </c>
      <c r="EO56" s="37">
        <f t="shared" si="85"/>
        <v>5.3918864999999983</v>
      </c>
      <c r="EP56" s="37">
        <f t="shared" si="85"/>
        <v>0</v>
      </c>
      <c r="EQ56" s="37">
        <f t="shared" si="85"/>
        <v>1.5987211554602254E-14</v>
      </c>
      <c r="ER56" s="37">
        <f t="shared" si="85"/>
        <v>4.9605355800000144</v>
      </c>
      <c r="ES56" s="37">
        <f t="shared" si="83"/>
        <v>4.9605355800000144</v>
      </c>
      <c r="ET56" s="37">
        <f t="shared" si="81"/>
        <v>4.9605355800000144</v>
      </c>
      <c r="EU56" s="37">
        <f t="shared" si="81"/>
        <v>4.9605355800000144</v>
      </c>
      <c r="EV56" s="37">
        <f t="shared" si="81"/>
        <v>4.9605355799999984</v>
      </c>
      <c r="EW56" s="37">
        <f t="shared" si="81"/>
        <v>0</v>
      </c>
      <c r="EX56" s="37">
        <f t="shared" si="81"/>
        <v>1.5987211554602254E-14</v>
      </c>
      <c r="EY56" s="37">
        <f t="shared" si="81"/>
        <v>4.9605355800000144</v>
      </c>
      <c r="EZ56" s="37">
        <f t="shared" si="81"/>
        <v>4.9605355800000144</v>
      </c>
      <c r="FA56" s="37">
        <f t="shared" si="81"/>
        <v>4.9605355800000144</v>
      </c>
      <c r="FB56" s="37">
        <f t="shared" si="81"/>
        <v>4.9605355800000144</v>
      </c>
      <c r="FC56" s="37">
        <f t="shared" si="81"/>
        <v>4.9605355799999984</v>
      </c>
      <c r="FD56" s="37">
        <f t="shared" si="81"/>
        <v>0</v>
      </c>
      <c r="FE56" s="37">
        <f t="shared" si="81"/>
        <v>1.5987211554602254E-14</v>
      </c>
      <c r="FF56" s="37">
        <f t="shared" si="81"/>
        <v>4.9605355800000144</v>
      </c>
      <c r="FG56" s="37">
        <f t="shared" si="81"/>
        <v>4.9605355800000144</v>
      </c>
      <c r="FH56" s="37">
        <f t="shared" si="81"/>
        <v>4.9605355800000144</v>
      </c>
      <c r="FI56" s="37">
        <f t="shared" si="81"/>
        <v>4.9605355800000144</v>
      </c>
      <c r="FJ56" s="37">
        <f t="shared" si="81"/>
        <v>4.9605355799999984</v>
      </c>
      <c r="FK56" s="37">
        <f t="shared" si="81"/>
        <v>0</v>
      </c>
      <c r="FL56" s="37">
        <f t="shared" si="81"/>
        <v>1.5987211554602254E-14</v>
      </c>
      <c r="FM56" s="37">
        <f t="shared" si="81"/>
        <v>4.9605355799999575</v>
      </c>
      <c r="FN56" s="37">
        <f t="shared" si="81"/>
        <v>4.9605355800000144</v>
      </c>
      <c r="FO56" s="37">
        <f t="shared" si="81"/>
        <v>4.9605355800000144</v>
      </c>
      <c r="FP56" s="37">
        <f t="shared" si="81"/>
        <v>4.9605355799999575</v>
      </c>
      <c r="FQ56" s="37">
        <f t="shared" si="81"/>
        <v>4.9605355799999984</v>
      </c>
      <c r="FR56" s="37">
        <f t="shared" si="81"/>
        <v>0</v>
      </c>
      <c r="FS56" s="37">
        <f t="shared" si="81"/>
        <v>3.907985046680551E-14</v>
      </c>
      <c r="FT56" s="37">
        <f t="shared" si="81"/>
        <v>5.1093516473999721</v>
      </c>
      <c r="FU56" s="37">
        <f t="shared" si="81"/>
        <v>5.1093516473999721</v>
      </c>
      <c r="FV56" s="37">
        <f t="shared" si="81"/>
        <v>5.1093516473999721</v>
      </c>
      <c r="FW56" s="37">
        <f t="shared" si="81"/>
        <v>5.1093516474000289</v>
      </c>
      <c r="FX56" s="37">
        <f t="shared" si="81"/>
        <v>5.1093516473999898</v>
      </c>
      <c r="FY56" s="37">
        <f t="shared" si="81"/>
        <v>0</v>
      </c>
      <c r="FZ56" s="37">
        <f t="shared" si="81"/>
        <v>-1.7763568394002505E-14</v>
      </c>
      <c r="GA56" s="37">
        <f t="shared" si="81"/>
        <v>5.1093516473999721</v>
      </c>
      <c r="GB56" s="37">
        <f t="shared" si="81"/>
        <v>5.1093516473999721</v>
      </c>
      <c r="GC56" s="37">
        <f t="shared" si="81"/>
        <v>5.1093516474000289</v>
      </c>
      <c r="GD56" s="37">
        <f t="shared" si="81"/>
        <v>5.1093516473999721</v>
      </c>
      <c r="GE56" s="37">
        <f t="shared" si="81"/>
        <v>5.1093516473999898</v>
      </c>
      <c r="GF56" s="37">
        <f t="shared" si="81"/>
        <v>0</v>
      </c>
      <c r="GG56" s="37">
        <f t="shared" si="81"/>
        <v>-1.7763568394002505E-14</v>
      </c>
      <c r="GH56" s="37">
        <f t="shared" si="81"/>
        <v>5.1093516474000289</v>
      </c>
      <c r="GI56" s="37">
        <f t="shared" si="81"/>
        <v>5.1093516473999721</v>
      </c>
      <c r="GJ56" s="37">
        <f t="shared" si="81"/>
        <v>5.1093516473999721</v>
      </c>
      <c r="GK56" s="37">
        <f t="shared" si="81"/>
        <v>5.1093516474000289</v>
      </c>
      <c r="GL56" s="37">
        <f t="shared" si="81"/>
        <v>5.1093516473999898</v>
      </c>
      <c r="GM56" s="37">
        <f t="shared" si="81"/>
        <v>0</v>
      </c>
      <c r="GN56" s="37">
        <f t="shared" si="81"/>
        <v>-1.7763568394002505E-14</v>
      </c>
      <c r="GO56" s="37">
        <f t="shared" si="81"/>
        <v>5.1093516474000289</v>
      </c>
      <c r="GP56" s="37">
        <f t="shared" si="81"/>
        <v>5.1093516473999721</v>
      </c>
      <c r="GQ56" s="37">
        <f t="shared" si="81"/>
        <v>5.1093516474000289</v>
      </c>
      <c r="GR56" s="37">
        <f t="shared" si="81"/>
        <v>5.1093516473999721</v>
      </c>
      <c r="GS56" s="37">
        <f t="shared" si="81"/>
        <v>5.1093516473999898</v>
      </c>
      <c r="GT56" s="37">
        <f t="shared" si="81"/>
        <v>0</v>
      </c>
      <c r="GU56" s="37">
        <f t="shared" si="81"/>
        <v>-1.7763568394002505E-14</v>
      </c>
      <c r="GV56" s="37">
        <f t="shared" si="81"/>
        <v>5.1093516474000289</v>
      </c>
      <c r="GW56" s="37">
        <f t="shared" si="81"/>
        <v>5.1093516473999951</v>
      </c>
      <c r="GX56" s="37">
        <f t="shared" si="81"/>
        <v>6.6908176334999947</v>
      </c>
      <c r="GY56" s="37">
        <f t="shared" si="81"/>
        <v>6.6908176334999947</v>
      </c>
      <c r="GZ56" s="37">
        <f t="shared" si="81"/>
        <v>6.6908176334999894</v>
      </c>
      <c r="HA56" s="37">
        <f t="shared" si="81"/>
        <v>0</v>
      </c>
      <c r="HB56" s="37">
        <f t="shared" si="81"/>
        <v>0</v>
      </c>
      <c r="HC56" s="37">
        <f t="shared" si="81"/>
        <v>6.6908176334999947</v>
      </c>
      <c r="HD56" s="37">
        <f t="shared" si="81"/>
        <v>6.6908176334999947</v>
      </c>
      <c r="HE56" s="37">
        <f t="shared" si="75"/>
        <v>6.6908176334999947</v>
      </c>
      <c r="HF56" s="37">
        <f t="shared" si="84"/>
        <v>6.6908176334999947</v>
      </c>
      <c r="HG56" s="37">
        <f t="shared" si="84"/>
        <v>6.6908176334999894</v>
      </c>
      <c r="HH56" s="37">
        <f t="shared" si="84"/>
        <v>0</v>
      </c>
      <c r="HI56" s="37">
        <f t="shared" si="84"/>
        <v>0</v>
      </c>
      <c r="HJ56" s="37">
        <f t="shared" si="84"/>
        <v>6.6908176334999947</v>
      </c>
      <c r="HK56" s="37">
        <f t="shared" si="84"/>
        <v>6.6908176334999947</v>
      </c>
      <c r="HL56" s="37">
        <f t="shared" si="84"/>
        <v>6.6908176334999947</v>
      </c>
      <c r="HM56" s="37">
        <f t="shared" si="84"/>
        <v>6.6908176334999947</v>
      </c>
      <c r="HN56" s="37">
        <f t="shared" si="84"/>
        <v>6.6908176334999894</v>
      </c>
      <c r="HO56" s="37">
        <f t="shared" si="84"/>
        <v>0</v>
      </c>
      <c r="HP56" s="37">
        <f t="shared" si="84"/>
        <v>0</v>
      </c>
      <c r="HQ56" s="37">
        <f t="shared" si="84"/>
        <v>6.6908176334999947</v>
      </c>
      <c r="HR56" s="37">
        <f t="shared" si="84"/>
        <v>6.6908176334999947</v>
      </c>
      <c r="HS56" s="37">
        <f t="shared" si="84"/>
        <v>6.6908176335000515</v>
      </c>
      <c r="HT56" s="37">
        <f t="shared" si="84"/>
        <v>6.6908176334999947</v>
      </c>
      <c r="HU56" s="37">
        <f t="shared" si="84"/>
        <v>6.6908176334999894</v>
      </c>
      <c r="HV56" s="37">
        <f t="shared" si="84"/>
        <v>0</v>
      </c>
      <c r="HW56" s="37">
        <f t="shared" si="84"/>
        <v>6.2172489379008766E-14</v>
      </c>
      <c r="HX56" s="37">
        <f t="shared" si="84"/>
        <v>6.6908176334999947</v>
      </c>
      <c r="HY56" s="37">
        <f t="shared" si="84"/>
        <v>6.6908176335001084</v>
      </c>
      <c r="HZ56" s="37">
        <f t="shared" si="84"/>
        <v>6.6908176334999947</v>
      </c>
      <c r="IA56" s="37">
        <f t="shared" si="84"/>
        <v>6.6908176334999947</v>
      </c>
      <c r="IB56" s="37">
        <f t="shared" si="84"/>
        <v>8.698062923550026</v>
      </c>
      <c r="IC56" s="37">
        <f t="shared" si="84"/>
        <v>0</v>
      </c>
      <c r="ID56" s="37">
        <f t="shared" si="84"/>
        <v>6.2172489379008766E-14</v>
      </c>
      <c r="IE56" s="37">
        <f t="shared" si="84"/>
        <v>8.6980629235500881</v>
      </c>
      <c r="IF56" s="37">
        <f t="shared" si="84"/>
        <v>8.6980629235500313</v>
      </c>
      <c r="IG56" s="37">
        <f t="shared" si="84"/>
        <v>8.6980629235500881</v>
      </c>
      <c r="IH56" s="37">
        <f t="shared" si="84"/>
        <v>8.6980629235500313</v>
      </c>
      <c r="II56" s="37">
        <f t="shared" si="84"/>
        <v>8.698062923550026</v>
      </c>
      <c r="IJ56" s="37">
        <f t="shared" si="84"/>
        <v>0</v>
      </c>
      <c r="IK56" s="37">
        <f t="shared" si="84"/>
        <v>1.1901590823981678E-13</v>
      </c>
      <c r="IL56" s="37">
        <f t="shared" si="84"/>
        <v>8.6980629235500313</v>
      </c>
      <c r="IM56" s="37">
        <f t="shared" si="84"/>
        <v>8.6980629235500313</v>
      </c>
      <c r="IN56" s="37">
        <f t="shared" si="84"/>
        <v>8.6980629235500881</v>
      </c>
      <c r="IO56" s="37">
        <f t="shared" si="84"/>
        <v>8.6980629235500313</v>
      </c>
      <c r="IP56" s="37">
        <f t="shared" si="84"/>
        <v>8.698062923550026</v>
      </c>
      <c r="IQ56" s="37">
        <f t="shared" si="84"/>
        <v>0</v>
      </c>
      <c r="IR56" s="37">
        <f t="shared" si="84"/>
        <v>0</v>
      </c>
      <c r="IS56" s="37">
        <f t="shared" si="84"/>
        <v>8.6980629235500881</v>
      </c>
      <c r="IT56" s="37">
        <f t="shared" si="84"/>
        <v>8.6980629235500881</v>
      </c>
      <c r="IU56" s="37">
        <f t="shared" si="84"/>
        <v>8.6980629235500881</v>
      </c>
      <c r="IV56" s="37">
        <f t="shared" si="84"/>
        <v>8.6980629235500313</v>
      </c>
      <c r="IW56" s="37">
        <f t="shared" si="84"/>
        <v>8.698062923550026</v>
      </c>
      <c r="IX56" s="37">
        <f t="shared" si="84"/>
        <v>0</v>
      </c>
      <c r="IY56" s="37">
        <f t="shared" si="84"/>
        <v>0</v>
      </c>
      <c r="IZ56" s="37">
        <f t="shared" si="84"/>
        <v>8.6980629235500313</v>
      </c>
      <c r="JA56" s="37">
        <f t="shared" si="84"/>
        <v>8.6980629235500313</v>
      </c>
      <c r="JB56" s="37">
        <f t="shared" si="84"/>
        <v>8.6980629235500313</v>
      </c>
      <c r="JC56" s="37">
        <f t="shared" si="84"/>
        <v>8.6980629235500881</v>
      </c>
      <c r="JD56" s="37">
        <f t="shared" si="84"/>
        <v>8.698062923550026</v>
      </c>
      <c r="JE56" s="37">
        <f t="shared" si="84"/>
        <v>0</v>
      </c>
      <c r="JF56" s="37">
        <f t="shared" si="84"/>
        <v>-4.2632564145606011E-14</v>
      </c>
      <c r="JG56" s="37">
        <f t="shared" si="84"/>
        <v>10.43767550826</v>
      </c>
      <c r="JH56" s="37">
        <f t="shared" si="84"/>
        <v>10.437675508259943</v>
      </c>
      <c r="JI56" s="37">
        <f t="shared" si="84"/>
        <v>10.437675508259943</v>
      </c>
      <c r="JJ56" s="37">
        <f t="shared" si="84"/>
        <v>10.437675508259943</v>
      </c>
      <c r="JK56" s="37">
        <f t="shared" si="84"/>
        <v>10.437675508259986</v>
      </c>
      <c r="JL56" s="37">
        <f t="shared" si="84"/>
        <v>0</v>
      </c>
      <c r="JM56" s="37">
        <f t="shared" si="84"/>
        <v>1.4210854715202004E-14</v>
      </c>
      <c r="JN56" s="37">
        <f t="shared" si="84"/>
        <v>10.437675508259943</v>
      </c>
      <c r="JO56" s="37">
        <f t="shared" si="84"/>
        <v>10.437675508259943</v>
      </c>
      <c r="JP56" s="37">
        <f t="shared" si="84"/>
        <v>10.43767550826</v>
      </c>
      <c r="JQ56" s="37">
        <f t="shared" si="84"/>
        <v>10.437675508259943</v>
      </c>
      <c r="JR56" s="37">
        <f t="shared" si="82"/>
        <v>10.437675508259986</v>
      </c>
      <c r="JS56" s="37">
        <f t="shared" si="82"/>
        <v>0</v>
      </c>
      <c r="JT56" s="37">
        <f t="shared" si="82"/>
        <v>-4.2632564145606011E-14</v>
      </c>
      <c r="JU56" s="37">
        <f t="shared" si="82"/>
        <v>10.437675508259943</v>
      </c>
      <c r="JV56" s="37">
        <f t="shared" si="82"/>
        <v>10.437675508259943</v>
      </c>
      <c r="JW56" s="37">
        <f t="shared" si="82"/>
        <v>10.43767550826</v>
      </c>
      <c r="JX56" s="37">
        <f t="shared" si="82"/>
        <v>10.437675508259943</v>
      </c>
      <c r="JY56" s="37">
        <f t="shared" si="82"/>
        <v>10.437675508259986</v>
      </c>
      <c r="JZ56" s="37">
        <f t="shared" si="82"/>
        <v>0</v>
      </c>
      <c r="KA56" s="37">
        <f t="shared" si="82"/>
        <v>1.4210854715202004E-14</v>
      </c>
      <c r="KB56" s="37">
        <f t="shared" si="82"/>
        <v>10.43767550826</v>
      </c>
      <c r="KC56" s="37">
        <f t="shared" si="82"/>
        <v>10.437675508259886</v>
      </c>
      <c r="KD56" s="37">
        <f t="shared" si="82"/>
        <v>10.43767550826</v>
      </c>
      <c r="KE56" s="37">
        <f t="shared" si="82"/>
        <v>10.437675508259886</v>
      </c>
      <c r="KF56" s="37">
        <f t="shared" si="82"/>
        <v>10.437675508259986</v>
      </c>
      <c r="KG56" s="37">
        <f t="shared" si="82"/>
        <v>0</v>
      </c>
      <c r="KH56" s="37">
        <f t="shared" si="82"/>
        <v>1.4210854715202004E-14</v>
      </c>
      <c r="KI56" s="37">
        <f t="shared" si="82"/>
        <v>10.43767550826</v>
      </c>
      <c r="KJ56" s="37">
        <f t="shared" si="82"/>
        <v>10.437675508259945</v>
      </c>
      <c r="KK56" s="37">
        <f t="shared" si="82"/>
        <v>10.296000000000008</v>
      </c>
      <c r="KL56" s="37">
        <f t="shared" si="82"/>
        <v>5.14799999999987</v>
      </c>
      <c r="KM56" s="37">
        <f t="shared" si="82"/>
        <v>5.1480000000000246</v>
      </c>
      <c r="KN56" s="37">
        <f t="shared" si="82"/>
        <v>5.1480000000000246</v>
      </c>
      <c r="KO56" s="37">
        <f t="shared" si="82"/>
        <v>-4.0856207306205761E-14</v>
      </c>
      <c r="KP56" s="37">
        <f t="shared" si="82"/>
        <v>7.2830630415410269E-14</v>
      </c>
      <c r="KQ56" s="37">
        <f t="shared" si="82"/>
        <v>5.1479999999999837</v>
      </c>
      <c r="KR56" s="37">
        <f t="shared" si="82"/>
        <v>5.1479999999999837</v>
      </c>
      <c r="KS56" s="37">
        <f t="shared" si="82"/>
        <v>5.1479999999999837</v>
      </c>
      <c r="KT56" s="37">
        <f t="shared" si="82"/>
        <v>5.1479999999999109</v>
      </c>
      <c r="KU56" s="37">
        <f t="shared" si="82"/>
        <v>5.1480000000000246</v>
      </c>
      <c r="KV56" s="37">
        <f t="shared" si="82"/>
        <v>7.2830630415410269E-14</v>
      </c>
      <c r="KW56" s="37">
        <f t="shared" si="82"/>
        <v>-4.0856207306205761E-14</v>
      </c>
      <c r="KX56" s="37">
        <f t="shared" si="82"/>
        <v>5.1479999999999837</v>
      </c>
      <c r="KY56" s="37">
        <f t="shared" si="82"/>
        <v>5.1480000000000974</v>
      </c>
      <c r="KZ56" s="37">
        <f t="shared" si="82"/>
        <v>5.1479999999999837</v>
      </c>
      <c r="LA56" s="37">
        <f t="shared" si="82"/>
        <v>5.1480000000000246</v>
      </c>
      <c r="LB56" s="37">
        <f t="shared" si="82"/>
        <v>5.1480000000000246</v>
      </c>
      <c r="LC56" s="37">
        <f t="shared" si="82"/>
        <v>-4.0856207306205761E-14</v>
      </c>
      <c r="LD56" s="37">
        <f t="shared" si="82"/>
        <v>7.2830630415410269E-14</v>
      </c>
      <c r="LE56" s="37">
        <f t="shared" si="82"/>
        <v>5.1479999999999837</v>
      </c>
      <c r="LF56" s="37">
        <f t="shared" si="82"/>
        <v>5.1480000000000974</v>
      </c>
      <c r="LG56" s="37">
        <f t="shared" si="82"/>
        <v>5.1480000000000974</v>
      </c>
      <c r="LH56" s="37">
        <f t="shared" si="82"/>
        <v>5.1479999999999109</v>
      </c>
      <c r="LI56" s="37">
        <f t="shared" si="82"/>
        <v>5.1480000000000246</v>
      </c>
      <c r="LJ56" s="37">
        <f t="shared" si="82"/>
        <v>7.2830630415410269E-14</v>
      </c>
      <c r="LK56" s="37">
        <f t="shared" si="82"/>
        <v>-4.0856207306205761E-14</v>
      </c>
      <c r="LL56" s="37">
        <f t="shared" si="82"/>
        <v>5.1480000000000974</v>
      </c>
      <c r="LM56" s="37">
        <f t="shared" si="82"/>
        <v>5.1480000000000974</v>
      </c>
      <c r="LN56" s="37">
        <f t="shared" si="82"/>
        <v>5.1479999999999499</v>
      </c>
      <c r="LO56" s="37">
        <f t="shared" si="82"/>
        <v>6.4349999999999454</v>
      </c>
      <c r="LP56" s="37">
        <f t="shared" si="82"/>
        <v>6.4350000000000591</v>
      </c>
      <c r="LQ56" s="37">
        <f t="shared" si="82"/>
        <v>3.907985046680551E-14</v>
      </c>
      <c r="LR56" s="37">
        <f t="shared" si="82"/>
        <v>3.907985046680551E-14</v>
      </c>
      <c r="LS56" s="37">
        <f t="shared" si="82"/>
        <v>6.4350000000000982</v>
      </c>
      <c r="LT56" s="37">
        <f t="shared" si="82"/>
        <v>6.4349999999999845</v>
      </c>
      <c r="LU56" s="37">
        <f t="shared" si="82"/>
        <v>6.4350000000000414</v>
      </c>
      <c r="LV56" s="37">
        <f t="shared" si="82"/>
        <v>6.4350000000000023</v>
      </c>
      <c r="LW56" s="37">
        <f t="shared" si="82"/>
        <v>6.4350000000000591</v>
      </c>
      <c r="LX56" s="37">
        <f t="shared" si="82"/>
        <v>-7.460698725481052E-14</v>
      </c>
      <c r="LY56" s="37">
        <f t="shared" si="82"/>
        <v>3.907985046680551E-14</v>
      </c>
      <c r="LZ56" s="37">
        <f t="shared" si="82"/>
        <v>6.4349999999999845</v>
      </c>
      <c r="MA56" s="37">
        <f t="shared" si="82"/>
        <v>6.4350000000000982</v>
      </c>
      <c r="MB56" s="37">
        <f t="shared" si="82"/>
        <v>6.4349999999999845</v>
      </c>
      <c r="MC56" s="37">
        <f t="shared" si="77"/>
        <v>6.4349999999999454</v>
      </c>
      <c r="MD56" s="37">
        <f t="shared" si="78"/>
        <v>6.4349999999999454</v>
      </c>
      <c r="ME56" s="37">
        <f t="shared" si="78"/>
        <v>9.5923269327613525E-14</v>
      </c>
      <c r="MF56" s="37">
        <f t="shared" si="78"/>
        <v>-1.7763568394002505E-14</v>
      </c>
      <c r="MG56" s="37">
        <f t="shared" si="78"/>
        <v>6.4350000000000414</v>
      </c>
      <c r="MH56" s="37">
        <f t="shared" si="78"/>
        <v>6.4350000000000414</v>
      </c>
      <c r="MI56" s="37">
        <f t="shared" si="78"/>
        <v>6.4349999999999845</v>
      </c>
      <c r="MJ56" s="37">
        <f t="shared" si="78"/>
        <v>6.4349999999999454</v>
      </c>
      <c r="MK56" s="37">
        <f t="shared" si="78"/>
        <v>6.4350000000000591</v>
      </c>
      <c r="ML56" s="37">
        <f t="shared" si="78"/>
        <v>3.907985046680551E-14</v>
      </c>
      <c r="MM56" s="37">
        <f t="shared" si="78"/>
        <v>-1.7763568394002505E-14</v>
      </c>
      <c r="MN56" s="37">
        <f t="shared" si="78"/>
        <v>6.4349999999999845</v>
      </c>
      <c r="MO56" s="37">
        <f t="shared" si="78"/>
        <v>6.4349999999999845</v>
      </c>
      <c r="MP56" s="37">
        <f t="shared" si="78"/>
        <v>6.4349999999999845</v>
      </c>
      <c r="MQ56" s="37">
        <f t="shared" si="78"/>
        <v>6.4350000000000023</v>
      </c>
      <c r="MR56" s="37">
        <f t="shared" si="78"/>
        <v>6.4350000000000023</v>
      </c>
      <c r="MS56" s="37">
        <f t="shared" si="78"/>
        <v>-3.5527136788005009E-14</v>
      </c>
      <c r="MT56" s="37">
        <f t="shared" si="78"/>
        <v>2.1316282072803006E-14</v>
      </c>
      <c r="MU56" s="37">
        <f t="shared" si="78"/>
        <v>4.2899999999999849</v>
      </c>
      <c r="MV56" s="37">
        <f t="shared" si="78"/>
        <v>4.2899999999999849</v>
      </c>
      <c r="MW56" s="37">
        <f t="shared" si="78"/>
        <v>4.2899999999999849</v>
      </c>
      <c r="MX56" s="37">
        <f t="shared" si="78"/>
        <v>4.2900000000000773</v>
      </c>
      <c r="MY56" s="37">
        <f t="shared" si="78"/>
        <v>4.2899999999999636</v>
      </c>
      <c r="MZ56" s="37">
        <f t="shared" si="78"/>
        <v>-3.5527136788005009E-14</v>
      </c>
      <c r="NA56" s="37">
        <f t="shared" si="78"/>
        <v>-3.5527136788005009E-14</v>
      </c>
      <c r="NB56" s="37">
        <f t="shared" si="78"/>
        <v>4.2900000000000418</v>
      </c>
      <c r="NC56" s="37">
        <f t="shared" si="78"/>
        <v>4.2899999999999281</v>
      </c>
      <c r="ND56" s="37">
        <f t="shared" si="78"/>
        <v>4.2899999999999849</v>
      </c>
      <c r="NE56" s="37">
        <f t="shared" si="78"/>
        <v>4.2899999999999636</v>
      </c>
      <c r="NF56" s="37">
        <f t="shared" si="78"/>
        <v>4.2900000000000205</v>
      </c>
      <c r="NG56" s="37">
        <f t="shared" si="78"/>
        <v>-3.5527136788005009E-14</v>
      </c>
      <c r="NH56" s="37">
        <f t="shared" ref="NH56:NV56" si="86">NI47-NH47+NH38</f>
        <v>2.1316282072803006E-14</v>
      </c>
      <c r="NI56" s="37">
        <f t="shared" si="86"/>
        <v>4.2899999999999849</v>
      </c>
      <c r="NJ56" s="37">
        <f t="shared" si="86"/>
        <v>4.2899999999999281</v>
      </c>
      <c r="NK56" s="37">
        <f t="shared" si="86"/>
        <v>4.2899999999999281</v>
      </c>
      <c r="NL56" s="37">
        <f t="shared" si="86"/>
        <v>4.2899999999999636</v>
      </c>
      <c r="NM56" s="37">
        <f t="shared" si="86"/>
        <v>4.2900000000000773</v>
      </c>
      <c r="NN56" s="37">
        <f t="shared" si="86"/>
        <v>-3.5527136788005009E-14</v>
      </c>
      <c r="NO56" s="37">
        <f t="shared" si="86"/>
        <v>2.1316282072803006E-14</v>
      </c>
      <c r="NP56" s="37">
        <f t="shared" si="86"/>
        <v>4.2899999999999281</v>
      </c>
      <c r="NQ56" s="37">
        <f t="shared" si="86"/>
        <v>4.2899999999999849</v>
      </c>
      <c r="NR56" s="37">
        <f t="shared" si="86"/>
        <v>4.2899999999999849</v>
      </c>
      <c r="NS56" s="37">
        <f t="shared" si="86"/>
        <v>4.2899999999999636</v>
      </c>
      <c r="NT56" s="37">
        <f t="shared" si="86"/>
        <v>4.2900000000000205</v>
      </c>
      <c r="NU56" s="37">
        <f t="shared" si="86"/>
        <v>10.437675508260007</v>
      </c>
      <c r="NV56" s="37">
        <f t="shared" si="86"/>
        <v>10.437675508260007</v>
      </c>
    </row>
    <row r="57" spans="1:386" x14ac:dyDescent="0.25">
      <c r="A57" s="1"/>
      <c r="B57" s="1"/>
      <c r="C57" s="1"/>
      <c r="D57" s="1"/>
      <c r="E57" s="1"/>
      <c r="F57" s="1"/>
      <c r="G57" s="1"/>
      <c r="H57" s="1"/>
      <c r="I57" s="1"/>
      <c r="J57" s="18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</row>
    <row r="58" spans="1:386" s="7" customFormat="1" x14ac:dyDescent="0.25">
      <c r="A58" s="5"/>
      <c r="B58" s="5"/>
      <c r="C58" s="5"/>
      <c r="D58" s="5"/>
      <c r="E58" s="5"/>
      <c r="F58" s="5"/>
      <c r="G58" s="5" t="str">
        <f>KPI!$F$40</f>
        <v>авансы полученные от заказчиков на начало бюдж. года</v>
      </c>
      <c r="H58" s="5"/>
      <c r="I58" s="5"/>
      <c r="J58" s="20" t="str">
        <f>IF($G58="","",INDEX(KPI!$H$11:$H$121,SUMIFS(KPI!$E$11:$E$121,KPI!$F$11:$F$121,$G58)))</f>
        <v>тыс.руб.</v>
      </c>
      <c r="K58" s="5"/>
      <c r="L58" s="5"/>
      <c r="M58" s="5"/>
      <c r="N58" s="5"/>
      <c r="O58" s="5"/>
      <c r="P58" s="5"/>
      <c r="Q58" s="5"/>
      <c r="R58" s="27">
        <f>SUM(T58:NV58)</f>
        <v>1188.0000000000002</v>
      </c>
      <c r="S58" s="5"/>
      <c r="T58" s="5"/>
      <c r="U58" s="27">
        <f>SUM(U60:U66)</f>
        <v>108.00000000000001</v>
      </c>
      <c r="V58" s="27">
        <f t="shared" ref="V58:CG58" si="87">SUM(V60:V66)</f>
        <v>108.00000000000001</v>
      </c>
      <c r="W58" s="27">
        <f t="shared" si="87"/>
        <v>108.00000000000001</v>
      </c>
      <c r="X58" s="27">
        <f t="shared" si="87"/>
        <v>108.00000000000001</v>
      </c>
      <c r="Y58" s="27">
        <f t="shared" si="87"/>
        <v>108.00000000000001</v>
      </c>
      <c r="Z58" s="27">
        <f t="shared" si="87"/>
        <v>0</v>
      </c>
      <c r="AA58" s="27">
        <f t="shared" si="87"/>
        <v>0</v>
      </c>
      <c r="AB58" s="27">
        <f t="shared" si="87"/>
        <v>108.00000000000001</v>
      </c>
      <c r="AC58" s="27">
        <f t="shared" si="87"/>
        <v>108.00000000000001</v>
      </c>
      <c r="AD58" s="27">
        <f t="shared" si="87"/>
        <v>108.00000000000001</v>
      </c>
      <c r="AE58" s="27">
        <f t="shared" si="87"/>
        <v>108.00000000000001</v>
      </c>
      <c r="AF58" s="27">
        <f t="shared" si="87"/>
        <v>108.00000000000001</v>
      </c>
      <c r="AG58" s="27">
        <f t="shared" si="87"/>
        <v>0</v>
      </c>
      <c r="AH58" s="27">
        <f t="shared" si="87"/>
        <v>0</v>
      </c>
      <c r="AI58" s="27">
        <f t="shared" si="87"/>
        <v>108.00000000000001</v>
      </c>
      <c r="AJ58" s="27">
        <f t="shared" si="87"/>
        <v>0</v>
      </c>
      <c r="AK58" s="27">
        <f t="shared" si="87"/>
        <v>0</v>
      </c>
      <c r="AL58" s="27">
        <f t="shared" si="87"/>
        <v>0</v>
      </c>
      <c r="AM58" s="27">
        <f t="shared" si="87"/>
        <v>0</v>
      </c>
      <c r="AN58" s="27">
        <f t="shared" si="87"/>
        <v>0</v>
      </c>
      <c r="AO58" s="27">
        <f t="shared" si="87"/>
        <v>0</v>
      </c>
      <c r="AP58" s="27">
        <f t="shared" si="87"/>
        <v>0</v>
      </c>
      <c r="AQ58" s="27">
        <f t="shared" si="87"/>
        <v>0</v>
      </c>
      <c r="AR58" s="27">
        <f t="shared" si="87"/>
        <v>0</v>
      </c>
      <c r="AS58" s="27">
        <f t="shared" si="87"/>
        <v>0</v>
      </c>
      <c r="AT58" s="27">
        <f t="shared" si="87"/>
        <v>0</v>
      </c>
      <c r="AU58" s="27">
        <f t="shared" si="87"/>
        <v>0</v>
      </c>
      <c r="AV58" s="27">
        <f t="shared" si="87"/>
        <v>0</v>
      </c>
      <c r="AW58" s="27">
        <f t="shared" si="87"/>
        <v>0</v>
      </c>
      <c r="AX58" s="27">
        <f t="shared" si="87"/>
        <v>0</v>
      </c>
      <c r="AY58" s="27">
        <f t="shared" si="87"/>
        <v>0</v>
      </c>
      <c r="AZ58" s="27">
        <f t="shared" si="87"/>
        <v>0</v>
      </c>
      <c r="BA58" s="27">
        <f t="shared" si="87"/>
        <v>0</v>
      </c>
      <c r="BB58" s="27">
        <f t="shared" si="87"/>
        <v>0</v>
      </c>
      <c r="BC58" s="27">
        <f t="shared" si="87"/>
        <v>0</v>
      </c>
      <c r="BD58" s="27">
        <f t="shared" si="87"/>
        <v>0</v>
      </c>
      <c r="BE58" s="27">
        <f t="shared" si="87"/>
        <v>0</v>
      </c>
      <c r="BF58" s="27">
        <f t="shared" si="87"/>
        <v>0</v>
      </c>
      <c r="BG58" s="27">
        <f t="shared" si="87"/>
        <v>0</v>
      </c>
      <c r="BH58" s="27">
        <f t="shared" si="87"/>
        <v>0</v>
      </c>
      <c r="BI58" s="27">
        <f t="shared" si="87"/>
        <v>0</v>
      </c>
      <c r="BJ58" s="27">
        <f t="shared" si="87"/>
        <v>0</v>
      </c>
      <c r="BK58" s="27">
        <f t="shared" si="87"/>
        <v>0</v>
      </c>
      <c r="BL58" s="27">
        <f t="shared" si="87"/>
        <v>0</v>
      </c>
      <c r="BM58" s="27">
        <f t="shared" si="87"/>
        <v>0</v>
      </c>
      <c r="BN58" s="27">
        <f t="shared" si="87"/>
        <v>0</v>
      </c>
      <c r="BO58" s="27">
        <f t="shared" si="87"/>
        <v>0</v>
      </c>
      <c r="BP58" s="27">
        <f t="shared" si="87"/>
        <v>0</v>
      </c>
      <c r="BQ58" s="27">
        <f t="shared" si="87"/>
        <v>0</v>
      </c>
      <c r="BR58" s="27">
        <f t="shared" si="87"/>
        <v>0</v>
      </c>
      <c r="BS58" s="27">
        <f t="shared" si="87"/>
        <v>0</v>
      </c>
      <c r="BT58" s="27">
        <f t="shared" si="87"/>
        <v>0</v>
      </c>
      <c r="BU58" s="27">
        <f t="shared" si="87"/>
        <v>0</v>
      </c>
      <c r="BV58" s="27">
        <f t="shared" si="87"/>
        <v>0</v>
      </c>
      <c r="BW58" s="27">
        <f t="shared" si="87"/>
        <v>0</v>
      </c>
      <c r="BX58" s="27">
        <f t="shared" si="87"/>
        <v>0</v>
      </c>
      <c r="BY58" s="27">
        <f t="shared" si="87"/>
        <v>0</v>
      </c>
      <c r="BZ58" s="27">
        <f t="shared" si="87"/>
        <v>0</v>
      </c>
      <c r="CA58" s="27">
        <f t="shared" si="87"/>
        <v>0</v>
      </c>
      <c r="CB58" s="27">
        <f t="shared" si="87"/>
        <v>0</v>
      </c>
      <c r="CC58" s="27">
        <f t="shared" si="87"/>
        <v>0</v>
      </c>
      <c r="CD58" s="27">
        <f t="shared" si="87"/>
        <v>0</v>
      </c>
      <c r="CE58" s="27">
        <f t="shared" si="87"/>
        <v>0</v>
      </c>
      <c r="CF58" s="27">
        <f t="shared" si="87"/>
        <v>0</v>
      </c>
      <c r="CG58" s="27">
        <f t="shared" si="87"/>
        <v>0</v>
      </c>
      <c r="CH58" s="27">
        <f t="shared" ref="CH58:ES58" si="88">SUM(CH60:CH66)</f>
        <v>0</v>
      </c>
      <c r="CI58" s="27">
        <f t="shared" si="88"/>
        <v>0</v>
      </c>
      <c r="CJ58" s="27">
        <f t="shared" si="88"/>
        <v>0</v>
      </c>
      <c r="CK58" s="27">
        <f t="shared" si="88"/>
        <v>0</v>
      </c>
      <c r="CL58" s="27">
        <f t="shared" si="88"/>
        <v>0</v>
      </c>
      <c r="CM58" s="27">
        <f t="shared" si="88"/>
        <v>0</v>
      </c>
      <c r="CN58" s="27">
        <f t="shared" si="88"/>
        <v>0</v>
      </c>
      <c r="CO58" s="27">
        <f t="shared" si="88"/>
        <v>0</v>
      </c>
      <c r="CP58" s="27">
        <f t="shared" si="88"/>
        <v>0</v>
      </c>
      <c r="CQ58" s="27">
        <f t="shared" si="88"/>
        <v>0</v>
      </c>
      <c r="CR58" s="27">
        <f t="shared" si="88"/>
        <v>0</v>
      </c>
      <c r="CS58" s="27">
        <f t="shared" si="88"/>
        <v>0</v>
      </c>
      <c r="CT58" s="27">
        <f t="shared" si="88"/>
        <v>0</v>
      </c>
      <c r="CU58" s="27">
        <f t="shared" si="88"/>
        <v>0</v>
      </c>
      <c r="CV58" s="27">
        <f t="shared" si="88"/>
        <v>0</v>
      </c>
      <c r="CW58" s="27">
        <f t="shared" si="88"/>
        <v>0</v>
      </c>
      <c r="CX58" s="27">
        <f t="shared" si="88"/>
        <v>0</v>
      </c>
      <c r="CY58" s="27">
        <f t="shared" si="88"/>
        <v>0</v>
      </c>
      <c r="CZ58" s="27">
        <f t="shared" si="88"/>
        <v>0</v>
      </c>
      <c r="DA58" s="27">
        <f t="shared" si="88"/>
        <v>0</v>
      </c>
      <c r="DB58" s="27">
        <f t="shared" si="88"/>
        <v>0</v>
      </c>
      <c r="DC58" s="27">
        <f t="shared" si="88"/>
        <v>0</v>
      </c>
      <c r="DD58" s="27">
        <f t="shared" si="88"/>
        <v>0</v>
      </c>
      <c r="DE58" s="27">
        <f t="shared" si="88"/>
        <v>0</v>
      </c>
      <c r="DF58" s="27">
        <f t="shared" si="88"/>
        <v>0</v>
      </c>
      <c r="DG58" s="27">
        <f t="shared" si="88"/>
        <v>0</v>
      </c>
      <c r="DH58" s="27">
        <f t="shared" si="88"/>
        <v>0</v>
      </c>
      <c r="DI58" s="27">
        <f t="shared" si="88"/>
        <v>0</v>
      </c>
      <c r="DJ58" s="27">
        <f t="shared" si="88"/>
        <v>0</v>
      </c>
      <c r="DK58" s="27">
        <f t="shared" si="88"/>
        <v>0</v>
      </c>
      <c r="DL58" s="27">
        <f t="shared" si="88"/>
        <v>0</v>
      </c>
      <c r="DM58" s="27">
        <f t="shared" si="88"/>
        <v>0</v>
      </c>
      <c r="DN58" s="27">
        <f t="shared" si="88"/>
        <v>0</v>
      </c>
      <c r="DO58" s="27">
        <f t="shared" si="88"/>
        <v>0</v>
      </c>
      <c r="DP58" s="27">
        <f t="shared" si="88"/>
        <v>0</v>
      </c>
      <c r="DQ58" s="27">
        <f t="shared" si="88"/>
        <v>0</v>
      </c>
      <c r="DR58" s="27">
        <f t="shared" si="88"/>
        <v>0</v>
      </c>
      <c r="DS58" s="27">
        <f t="shared" si="88"/>
        <v>0</v>
      </c>
      <c r="DT58" s="27">
        <f t="shared" si="88"/>
        <v>0</v>
      </c>
      <c r="DU58" s="27">
        <f t="shared" si="88"/>
        <v>0</v>
      </c>
      <c r="DV58" s="27">
        <f t="shared" si="88"/>
        <v>0</v>
      </c>
      <c r="DW58" s="27">
        <f t="shared" si="88"/>
        <v>0</v>
      </c>
      <c r="DX58" s="27">
        <f t="shared" si="88"/>
        <v>0</v>
      </c>
      <c r="DY58" s="27">
        <f t="shared" si="88"/>
        <v>0</v>
      </c>
      <c r="DZ58" s="27">
        <f t="shared" si="88"/>
        <v>0</v>
      </c>
      <c r="EA58" s="27">
        <f t="shared" si="88"/>
        <v>0</v>
      </c>
      <c r="EB58" s="27">
        <f t="shared" si="88"/>
        <v>0</v>
      </c>
      <c r="EC58" s="27">
        <f t="shared" si="88"/>
        <v>0</v>
      </c>
      <c r="ED58" s="27">
        <f t="shared" si="88"/>
        <v>0</v>
      </c>
      <c r="EE58" s="27">
        <f t="shared" si="88"/>
        <v>0</v>
      </c>
      <c r="EF58" s="27">
        <f t="shared" si="88"/>
        <v>0</v>
      </c>
      <c r="EG58" s="27">
        <f t="shared" si="88"/>
        <v>0</v>
      </c>
      <c r="EH58" s="27">
        <f t="shared" si="88"/>
        <v>0</v>
      </c>
      <c r="EI58" s="27">
        <f t="shared" si="88"/>
        <v>0</v>
      </c>
      <c r="EJ58" s="27">
        <f t="shared" si="88"/>
        <v>0</v>
      </c>
      <c r="EK58" s="27">
        <f t="shared" si="88"/>
        <v>0</v>
      </c>
      <c r="EL58" s="27">
        <f t="shared" si="88"/>
        <v>0</v>
      </c>
      <c r="EM58" s="27">
        <f t="shared" si="88"/>
        <v>0</v>
      </c>
      <c r="EN58" s="27">
        <f t="shared" si="88"/>
        <v>0</v>
      </c>
      <c r="EO58" s="27">
        <f t="shared" si="88"/>
        <v>0</v>
      </c>
      <c r="EP58" s="27">
        <f t="shared" si="88"/>
        <v>0</v>
      </c>
      <c r="EQ58" s="27">
        <f t="shared" si="88"/>
        <v>0</v>
      </c>
      <c r="ER58" s="27">
        <f t="shared" si="88"/>
        <v>0</v>
      </c>
      <c r="ES58" s="27">
        <f t="shared" si="88"/>
        <v>0</v>
      </c>
      <c r="ET58" s="27">
        <f t="shared" ref="ET58:HE58" si="89">SUM(ET60:ET66)</f>
        <v>0</v>
      </c>
      <c r="EU58" s="27">
        <f t="shared" si="89"/>
        <v>0</v>
      </c>
      <c r="EV58" s="27">
        <f t="shared" si="89"/>
        <v>0</v>
      </c>
      <c r="EW58" s="27">
        <f t="shared" si="89"/>
        <v>0</v>
      </c>
      <c r="EX58" s="27">
        <f t="shared" si="89"/>
        <v>0</v>
      </c>
      <c r="EY58" s="27">
        <f t="shared" si="89"/>
        <v>0</v>
      </c>
      <c r="EZ58" s="27">
        <f t="shared" si="89"/>
        <v>0</v>
      </c>
      <c r="FA58" s="27">
        <f t="shared" si="89"/>
        <v>0</v>
      </c>
      <c r="FB58" s="27">
        <f t="shared" si="89"/>
        <v>0</v>
      </c>
      <c r="FC58" s="27">
        <f t="shared" si="89"/>
        <v>0</v>
      </c>
      <c r="FD58" s="27">
        <f t="shared" si="89"/>
        <v>0</v>
      </c>
      <c r="FE58" s="27">
        <f t="shared" si="89"/>
        <v>0</v>
      </c>
      <c r="FF58" s="27">
        <f t="shared" si="89"/>
        <v>0</v>
      </c>
      <c r="FG58" s="27">
        <f t="shared" si="89"/>
        <v>0</v>
      </c>
      <c r="FH58" s="27">
        <f t="shared" si="89"/>
        <v>0</v>
      </c>
      <c r="FI58" s="27">
        <f t="shared" si="89"/>
        <v>0</v>
      </c>
      <c r="FJ58" s="27">
        <f t="shared" si="89"/>
        <v>0</v>
      </c>
      <c r="FK58" s="27">
        <f t="shared" si="89"/>
        <v>0</v>
      </c>
      <c r="FL58" s="27">
        <f t="shared" si="89"/>
        <v>0</v>
      </c>
      <c r="FM58" s="27">
        <f t="shared" si="89"/>
        <v>0</v>
      </c>
      <c r="FN58" s="27">
        <f t="shared" si="89"/>
        <v>0</v>
      </c>
      <c r="FO58" s="27">
        <f t="shared" si="89"/>
        <v>0</v>
      </c>
      <c r="FP58" s="27">
        <f t="shared" si="89"/>
        <v>0</v>
      </c>
      <c r="FQ58" s="27">
        <f t="shared" si="89"/>
        <v>0</v>
      </c>
      <c r="FR58" s="27">
        <f t="shared" si="89"/>
        <v>0</v>
      </c>
      <c r="FS58" s="27">
        <f t="shared" si="89"/>
        <v>0</v>
      </c>
      <c r="FT58" s="27">
        <f t="shared" si="89"/>
        <v>0</v>
      </c>
      <c r="FU58" s="27">
        <f t="shared" si="89"/>
        <v>0</v>
      </c>
      <c r="FV58" s="27">
        <f t="shared" si="89"/>
        <v>0</v>
      </c>
      <c r="FW58" s="27">
        <f t="shared" si="89"/>
        <v>0</v>
      </c>
      <c r="FX58" s="27">
        <f t="shared" si="89"/>
        <v>0</v>
      </c>
      <c r="FY58" s="27">
        <f t="shared" si="89"/>
        <v>0</v>
      </c>
      <c r="FZ58" s="27">
        <f t="shared" si="89"/>
        <v>0</v>
      </c>
      <c r="GA58" s="27">
        <f t="shared" si="89"/>
        <v>0</v>
      </c>
      <c r="GB58" s="27">
        <f t="shared" si="89"/>
        <v>0</v>
      </c>
      <c r="GC58" s="27">
        <f t="shared" si="89"/>
        <v>0</v>
      </c>
      <c r="GD58" s="27">
        <f t="shared" si="89"/>
        <v>0</v>
      </c>
      <c r="GE58" s="27">
        <f t="shared" si="89"/>
        <v>0</v>
      </c>
      <c r="GF58" s="27">
        <f t="shared" si="89"/>
        <v>0</v>
      </c>
      <c r="GG58" s="27">
        <f t="shared" si="89"/>
        <v>0</v>
      </c>
      <c r="GH58" s="27">
        <f t="shared" si="89"/>
        <v>0</v>
      </c>
      <c r="GI58" s="27">
        <f t="shared" si="89"/>
        <v>0</v>
      </c>
      <c r="GJ58" s="27">
        <f t="shared" si="89"/>
        <v>0</v>
      </c>
      <c r="GK58" s="27">
        <f t="shared" si="89"/>
        <v>0</v>
      </c>
      <c r="GL58" s="27">
        <f t="shared" si="89"/>
        <v>0</v>
      </c>
      <c r="GM58" s="27">
        <f t="shared" si="89"/>
        <v>0</v>
      </c>
      <c r="GN58" s="27">
        <f t="shared" si="89"/>
        <v>0</v>
      </c>
      <c r="GO58" s="27">
        <f t="shared" si="89"/>
        <v>0</v>
      </c>
      <c r="GP58" s="27">
        <f t="shared" si="89"/>
        <v>0</v>
      </c>
      <c r="GQ58" s="27">
        <f t="shared" si="89"/>
        <v>0</v>
      </c>
      <c r="GR58" s="27">
        <f t="shared" si="89"/>
        <v>0</v>
      </c>
      <c r="GS58" s="27">
        <f t="shared" si="89"/>
        <v>0</v>
      </c>
      <c r="GT58" s="27">
        <f t="shared" si="89"/>
        <v>0</v>
      </c>
      <c r="GU58" s="27">
        <f t="shared" si="89"/>
        <v>0</v>
      </c>
      <c r="GV58" s="27">
        <f t="shared" si="89"/>
        <v>0</v>
      </c>
      <c r="GW58" s="27">
        <f t="shared" si="89"/>
        <v>0</v>
      </c>
      <c r="GX58" s="27">
        <f t="shared" si="89"/>
        <v>0</v>
      </c>
      <c r="GY58" s="27">
        <f t="shared" si="89"/>
        <v>0</v>
      </c>
      <c r="GZ58" s="27">
        <f t="shared" si="89"/>
        <v>0</v>
      </c>
      <c r="HA58" s="27">
        <f t="shared" si="89"/>
        <v>0</v>
      </c>
      <c r="HB58" s="27">
        <f t="shared" si="89"/>
        <v>0</v>
      </c>
      <c r="HC58" s="27">
        <f t="shared" si="89"/>
        <v>0</v>
      </c>
      <c r="HD58" s="27">
        <f t="shared" si="89"/>
        <v>0</v>
      </c>
      <c r="HE58" s="27">
        <f t="shared" si="89"/>
        <v>0</v>
      </c>
      <c r="HF58" s="27">
        <f t="shared" ref="HF58:JQ58" si="90">SUM(HF60:HF66)</f>
        <v>0</v>
      </c>
      <c r="HG58" s="27">
        <f t="shared" si="90"/>
        <v>0</v>
      </c>
      <c r="HH58" s="27">
        <f t="shared" si="90"/>
        <v>0</v>
      </c>
      <c r="HI58" s="27">
        <f t="shared" si="90"/>
        <v>0</v>
      </c>
      <c r="HJ58" s="27">
        <f t="shared" si="90"/>
        <v>0</v>
      </c>
      <c r="HK58" s="27">
        <f t="shared" si="90"/>
        <v>0</v>
      </c>
      <c r="HL58" s="27">
        <f t="shared" si="90"/>
        <v>0</v>
      </c>
      <c r="HM58" s="27">
        <f t="shared" si="90"/>
        <v>0</v>
      </c>
      <c r="HN58" s="27">
        <f t="shared" si="90"/>
        <v>0</v>
      </c>
      <c r="HO58" s="27">
        <f t="shared" si="90"/>
        <v>0</v>
      </c>
      <c r="HP58" s="27">
        <f t="shared" si="90"/>
        <v>0</v>
      </c>
      <c r="HQ58" s="27">
        <f t="shared" si="90"/>
        <v>0</v>
      </c>
      <c r="HR58" s="27">
        <f t="shared" si="90"/>
        <v>0</v>
      </c>
      <c r="HS58" s="27">
        <f t="shared" si="90"/>
        <v>0</v>
      </c>
      <c r="HT58" s="27">
        <f t="shared" si="90"/>
        <v>0</v>
      </c>
      <c r="HU58" s="27">
        <f t="shared" si="90"/>
        <v>0</v>
      </c>
      <c r="HV58" s="27">
        <f t="shared" si="90"/>
        <v>0</v>
      </c>
      <c r="HW58" s="27">
        <f t="shared" si="90"/>
        <v>0</v>
      </c>
      <c r="HX58" s="27">
        <f t="shared" si="90"/>
        <v>0</v>
      </c>
      <c r="HY58" s="27">
        <f t="shared" si="90"/>
        <v>0</v>
      </c>
      <c r="HZ58" s="27">
        <f t="shared" si="90"/>
        <v>0</v>
      </c>
      <c r="IA58" s="27">
        <f t="shared" si="90"/>
        <v>0</v>
      </c>
      <c r="IB58" s="27">
        <f t="shared" si="90"/>
        <v>0</v>
      </c>
      <c r="IC58" s="27">
        <f t="shared" si="90"/>
        <v>0</v>
      </c>
      <c r="ID58" s="27">
        <f t="shared" si="90"/>
        <v>0</v>
      </c>
      <c r="IE58" s="27">
        <f t="shared" si="90"/>
        <v>0</v>
      </c>
      <c r="IF58" s="27">
        <f t="shared" si="90"/>
        <v>0</v>
      </c>
      <c r="IG58" s="27">
        <f t="shared" si="90"/>
        <v>0</v>
      </c>
      <c r="IH58" s="27">
        <f t="shared" si="90"/>
        <v>0</v>
      </c>
      <c r="II58" s="27">
        <f t="shared" si="90"/>
        <v>0</v>
      </c>
      <c r="IJ58" s="27">
        <f t="shared" si="90"/>
        <v>0</v>
      </c>
      <c r="IK58" s="27">
        <f t="shared" si="90"/>
        <v>0</v>
      </c>
      <c r="IL58" s="27">
        <f t="shared" si="90"/>
        <v>0</v>
      </c>
      <c r="IM58" s="27">
        <f t="shared" si="90"/>
        <v>0</v>
      </c>
      <c r="IN58" s="27">
        <f t="shared" si="90"/>
        <v>0</v>
      </c>
      <c r="IO58" s="27">
        <f t="shared" si="90"/>
        <v>0</v>
      </c>
      <c r="IP58" s="27">
        <f t="shared" si="90"/>
        <v>0</v>
      </c>
      <c r="IQ58" s="27">
        <f t="shared" si="90"/>
        <v>0</v>
      </c>
      <c r="IR58" s="27">
        <f t="shared" si="90"/>
        <v>0</v>
      </c>
      <c r="IS58" s="27">
        <f t="shared" si="90"/>
        <v>0</v>
      </c>
      <c r="IT58" s="27">
        <f t="shared" si="90"/>
        <v>0</v>
      </c>
      <c r="IU58" s="27">
        <f t="shared" si="90"/>
        <v>0</v>
      </c>
      <c r="IV58" s="27">
        <f t="shared" si="90"/>
        <v>0</v>
      </c>
      <c r="IW58" s="27">
        <f t="shared" si="90"/>
        <v>0</v>
      </c>
      <c r="IX58" s="27">
        <f t="shared" si="90"/>
        <v>0</v>
      </c>
      <c r="IY58" s="27">
        <f t="shared" si="90"/>
        <v>0</v>
      </c>
      <c r="IZ58" s="27">
        <f t="shared" si="90"/>
        <v>0</v>
      </c>
      <c r="JA58" s="27">
        <f t="shared" si="90"/>
        <v>0</v>
      </c>
      <c r="JB58" s="27">
        <f t="shared" si="90"/>
        <v>0</v>
      </c>
      <c r="JC58" s="27">
        <f t="shared" si="90"/>
        <v>0</v>
      </c>
      <c r="JD58" s="27">
        <f t="shared" si="90"/>
        <v>0</v>
      </c>
      <c r="JE58" s="27">
        <f t="shared" si="90"/>
        <v>0</v>
      </c>
      <c r="JF58" s="27">
        <f t="shared" si="90"/>
        <v>0</v>
      </c>
      <c r="JG58" s="27">
        <f t="shared" si="90"/>
        <v>0</v>
      </c>
      <c r="JH58" s="27">
        <f t="shared" si="90"/>
        <v>0</v>
      </c>
      <c r="JI58" s="27">
        <f t="shared" si="90"/>
        <v>0</v>
      </c>
      <c r="JJ58" s="27">
        <f t="shared" si="90"/>
        <v>0</v>
      </c>
      <c r="JK58" s="27">
        <f t="shared" si="90"/>
        <v>0</v>
      </c>
      <c r="JL58" s="27">
        <f t="shared" si="90"/>
        <v>0</v>
      </c>
      <c r="JM58" s="27">
        <f t="shared" si="90"/>
        <v>0</v>
      </c>
      <c r="JN58" s="27">
        <f t="shared" si="90"/>
        <v>0</v>
      </c>
      <c r="JO58" s="27">
        <f t="shared" si="90"/>
        <v>0</v>
      </c>
      <c r="JP58" s="27">
        <f t="shared" si="90"/>
        <v>0</v>
      </c>
      <c r="JQ58" s="27">
        <f t="shared" si="90"/>
        <v>0</v>
      </c>
      <c r="JR58" s="27">
        <f t="shared" ref="JR58:MC58" si="91">SUM(JR60:JR66)</f>
        <v>0</v>
      </c>
      <c r="JS58" s="27">
        <f t="shared" si="91"/>
        <v>0</v>
      </c>
      <c r="JT58" s="27">
        <f t="shared" si="91"/>
        <v>0</v>
      </c>
      <c r="JU58" s="27">
        <f t="shared" si="91"/>
        <v>0</v>
      </c>
      <c r="JV58" s="27">
        <f t="shared" si="91"/>
        <v>0</v>
      </c>
      <c r="JW58" s="27">
        <f t="shared" si="91"/>
        <v>0</v>
      </c>
      <c r="JX58" s="27">
        <f t="shared" si="91"/>
        <v>0</v>
      </c>
      <c r="JY58" s="27">
        <f t="shared" si="91"/>
        <v>0</v>
      </c>
      <c r="JZ58" s="27">
        <f t="shared" si="91"/>
        <v>0</v>
      </c>
      <c r="KA58" s="27">
        <f t="shared" si="91"/>
        <v>0</v>
      </c>
      <c r="KB58" s="27">
        <f t="shared" si="91"/>
        <v>0</v>
      </c>
      <c r="KC58" s="27">
        <f t="shared" si="91"/>
        <v>0</v>
      </c>
      <c r="KD58" s="27">
        <f t="shared" si="91"/>
        <v>0</v>
      </c>
      <c r="KE58" s="27">
        <f t="shared" si="91"/>
        <v>0</v>
      </c>
      <c r="KF58" s="27">
        <f t="shared" si="91"/>
        <v>0</v>
      </c>
      <c r="KG58" s="27">
        <f t="shared" si="91"/>
        <v>0</v>
      </c>
      <c r="KH58" s="27">
        <f t="shared" si="91"/>
        <v>0</v>
      </c>
      <c r="KI58" s="27">
        <f t="shared" si="91"/>
        <v>0</v>
      </c>
      <c r="KJ58" s="27">
        <f t="shared" si="91"/>
        <v>0</v>
      </c>
      <c r="KK58" s="27">
        <f t="shared" si="91"/>
        <v>0</v>
      </c>
      <c r="KL58" s="27">
        <f t="shared" si="91"/>
        <v>0</v>
      </c>
      <c r="KM58" s="27">
        <f t="shared" si="91"/>
        <v>0</v>
      </c>
      <c r="KN58" s="27">
        <f t="shared" si="91"/>
        <v>0</v>
      </c>
      <c r="KO58" s="27">
        <f t="shared" si="91"/>
        <v>0</v>
      </c>
      <c r="KP58" s="27">
        <f t="shared" si="91"/>
        <v>0</v>
      </c>
      <c r="KQ58" s="27">
        <f t="shared" si="91"/>
        <v>0</v>
      </c>
      <c r="KR58" s="27">
        <f t="shared" si="91"/>
        <v>0</v>
      </c>
      <c r="KS58" s="27">
        <f t="shared" si="91"/>
        <v>0</v>
      </c>
      <c r="KT58" s="27">
        <f t="shared" si="91"/>
        <v>0</v>
      </c>
      <c r="KU58" s="27">
        <f t="shared" si="91"/>
        <v>0</v>
      </c>
      <c r="KV58" s="27">
        <f t="shared" si="91"/>
        <v>0</v>
      </c>
      <c r="KW58" s="27">
        <f t="shared" si="91"/>
        <v>0</v>
      </c>
      <c r="KX58" s="27">
        <f t="shared" si="91"/>
        <v>0</v>
      </c>
      <c r="KY58" s="27">
        <f t="shared" si="91"/>
        <v>0</v>
      </c>
      <c r="KZ58" s="27">
        <f t="shared" si="91"/>
        <v>0</v>
      </c>
      <c r="LA58" s="27">
        <f t="shared" si="91"/>
        <v>0</v>
      </c>
      <c r="LB58" s="27">
        <f t="shared" si="91"/>
        <v>0</v>
      </c>
      <c r="LC58" s="27">
        <f t="shared" si="91"/>
        <v>0</v>
      </c>
      <c r="LD58" s="27">
        <f t="shared" si="91"/>
        <v>0</v>
      </c>
      <c r="LE58" s="27">
        <f t="shared" si="91"/>
        <v>0</v>
      </c>
      <c r="LF58" s="27">
        <f t="shared" si="91"/>
        <v>0</v>
      </c>
      <c r="LG58" s="27">
        <f t="shared" si="91"/>
        <v>0</v>
      </c>
      <c r="LH58" s="27">
        <f t="shared" si="91"/>
        <v>0</v>
      </c>
      <c r="LI58" s="27">
        <f t="shared" si="91"/>
        <v>0</v>
      </c>
      <c r="LJ58" s="27">
        <f t="shared" si="91"/>
        <v>0</v>
      </c>
      <c r="LK58" s="27">
        <f t="shared" si="91"/>
        <v>0</v>
      </c>
      <c r="LL58" s="27">
        <f t="shared" si="91"/>
        <v>0</v>
      </c>
      <c r="LM58" s="27">
        <f t="shared" si="91"/>
        <v>0</v>
      </c>
      <c r="LN58" s="27">
        <f t="shared" si="91"/>
        <v>0</v>
      </c>
      <c r="LO58" s="27">
        <f t="shared" si="91"/>
        <v>0</v>
      </c>
      <c r="LP58" s="27">
        <f t="shared" si="91"/>
        <v>0</v>
      </c>
      <c r="LQ58" s="27">
        <f t="shared" si="91"/>
        <v>0</v>
      </c>
      <c r="LR58" s="27">
        <f t="shared" si="91"/>
        <v>0</v>
      </c>
      <c r="LS58" s="27">
        <f t="shared" si="91"/>
        <v>0</v>
      </c>
      <c r="LT58" s="27">
        <f t="shared" si="91"/>
        <v>0</v>
      </c>
      <c r="LU58" s="27">
        <f t="shared" si="91"/>
        <v>0</v>
      </c>
      <c r="LV58" s="27">
        <f t="shared" si="91"/>
        <v>0</v>
      </c>
      <c r="LW58" s="27">
        <f t="shared" si="91"/>
        <v>0</v>
      </c>
      <c r="LX58" s="27">
        <f t="shared" si="91"/>
        <v>0</v>
      </c>
      <c r="LY58" s="27">
        <f t="shared" si="91"/>
        <v>0</v>
      </c>
      <c r="LZ58" s="27">
        <f t="shared" si="91"/>
        <v>0</v>
      </c>
      <c r="MA58" s="27">
        <f t="shared" si="91"/>
        <v>0</v>
      </c>
      <c r="MB58" s="27">
        <f t="shared" si="91"/>
        <v>0</v>
      </c>
      <c r="MC58" s="27">
        <f t="shared" si="91"/>
        <v>0</v>
      </c>
      <c r="MD58" s="27">
        <f t="shared" ref="MD58:NV58" si="92">SUM(MD60:MD66)</f>
        <v>0</v>
      </c>
      <c r="ME58" s="27">
        <f t="shared" si="92"/>
        <v>0</v>
      </c>
      <c r="MF58" s="27">
        <f t="shared" si="92"/>
        <v>0</v>
      </c>
      <c r="MG58" s="27">
        <f t="shared" si="92"/>
        <v>0</v>
      </c>
      <c r="MH58" s="27">
        <f t="shared" si="92"/>
        <v>0</v>
      </c>
      <c r="MI58" s="27">
        <f t="shared" si="92"/>
        <v>0</v>
      </c>
      <c r="MJ58" s="27">
        <f t="shared" si="92"/>
        <v>0</v>
      </c>
      <c r="MK58" s="27">
        <f t="shared" si="92"/>
        <v>0</v>
      </c>
      <c r="ML58" s="27">
        <f t="shared" si="92"/>
        <v>0</v>
      </c>
      <c r="MM58" s="27">
        <f t="shared" si="92"/>
        <v>0</v>
      </c>
      <c r="MN58" s="27">
        <f t="shared" si="92"/>
        <v>0</v>
      </c>
      <c r="MO58" s="27">
        <f t="shared" si="92"/>
        <v>0</v>
      </c>
      <c r="MP58" s="27">
        <f t="shared" si="92"/>
        <v>0</v>
      </c>
      <c r="MQ58" s="27">
        <f t="shared" si="92"/>
        <v>0</v>
      </c>
      <c r="MR58" s="27">
        <f t="shared" si="92"/>
        <v>0</v>
      </c>
      <c r="MS58" s="27">
        <f t="shared" si="92"/>
        <v>0</v>
      </c>
      <c r="MT58" s="27">
        <f t="shared" si="92"/>
        <v>0</v>
      </c>
      <c r="MU58" s="27">
        <f t="shared" si="92"/>
        <v>0</v>
      </c>
      <c r="MV58" s="27">
        <f t="shared" si="92"/>
        <v>0</v>
      </c>
      <c r="MW58" s="27">
        <f t="shared" si="92"/>
        <v>0</v>
      </c>
      <c r="MX58" s="27">
        <f t="shared" si="92"/>
        <v>0</v>
      </c>
      <c r="MY58" s="27">
        <f t="shared" si="92"/>
        <v>0</v>
      </c>
      <c r="MZ58" s="27">
        <f t="shared" si="92"/>
        <v>0</v>
      </c>
      <c r="NA58" s="27">
        <f t="shared" si="92"/>
        <v>0</v>
      </c>
      <c r="NB58" s="27">
        <f t="shared" si="92"/>
        <v>0</v>
      </c>
      <c r="NC58" s="27">
        <f t="shared" si="92"/>
        <v>0</v>
      </c>
      <c r="ND58" s="27">
        <f t="shared" si="92"/>
        <v>0</v>
      </c>
      <c r="NE58" s="27">
        <f t="shared" si="92"/>
        <v>0</v>
      </c>
      <c r="NF58" s="27">
        <f t="shared" si="92"/>
        <v>0</v>
      </c>
      <c r="NG58" s="27">
        <f t="shared" si="92"/>
        <v>0</v>
      </c>
      <c r="NH58" s="27">
        <f t="shared" si="92"/>
        <v>0</v>
      </c>
      <c r="NI58" s="27">
        <f t="shared" si="92"/>
        <v>0</v>
      </c>
      <c r="NJ58" s="27">
        <f t="shared" si="92"/>
        <v>0</v>
      </c>
      <c r="NK58" s="27">
        <f t="shared" si="92"/>
        <v>0</v>
      </c>
      <c r="NL58" s="27">
        <f t="shared" si="92"/>
        <v>0</v>
      </c>
      <c r="NM58" s="27">
        <f t="shared" si="92"/>
        <v>0</v>
      </c>
      <c r="NN58" s="27">
        <f t="shared" si="92"/>
        <v>0</v>
      </c>
      <c r="NO58" s="27">
        <f t="shared" si="92"/>
        <v>0</v>
      </c>
      <c r="NP58" s="27">
        <f t="shared" si="92"/>
        <v>0</v>
      </c>
      <c r="NQ58" s="27">
        <f t="shared" si="92"/>
        <v>0</v>
      </c>
      <c r="NR58" s="27">
        <f t="shared" si="92"/>
        <v>0</v>
      </c>
      <c r="NS58" s="27">
        <f t="shared" si="92"/>
        <v>0</v>
      </c>
      <c r="NT58" s="27">
        <f t="shared" si="92"/>
        <v>0</v>
      </c>
      <c r="NU58" s="27">
        <f t="shared" si="92"/>
        <v>0</v>
      </c>
      <c r="NV58" s="27">
        <f t="shared" si="92"/>
        <v>0</v>
      </c>
    </row>
    <row r="59" spans="1:386" s="35" customFormat="1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4"/>
      <c r="K59" s="33"/>
      <c r="L59" s="33"/>
      <c r="M59" s="33"/>
      <c r="N59" s="33"/>
      <c r="O59" s="33"/>
      <c r="P59" s="16" t="str">
        <f>structure!$S$13</f>
        <v>контроль</v>
      </c>
      <c r="Q59" s="33"/>
      <c r="R59" s="36">
        <f>R58-SUM(R60:R66)</f>
        <v>0</v>
      </c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</row>
    <row r="60" spans="1:386" s="38" customFormat="1" ht="10.199999999999999" x14ac:dyDescent="0.2">
      <c r="A60" s="31"/>
      <c r="B60" s="31"/>
      <c r="C60" s="31"/>
      <c r="D60" s="31"/>
      <c r="E60" s="31"/>
      <c r="F60" s="31"/>
      <c r="G60" s="31" t="str">
        <f>G58</f>
        <v>авансы полученные от заказчиков на начало бюдж. года</v>
      </c>
      <c r="H60" s="31"/>
      <c r="I60" s="31"/>
      <c r="J60" s="31" t="str">
        <f>IF($G60="","",INDEX(KPI!$H$11:$H$121,SUMIFS(KPI!$E$11:$E$121,KPI!$F$11:$F$121,$G60)))</f>
        <v>тыс.руб.</v>
      </c>
      <c r="K60" s="31"/>
      <c r="L60" s="31"/>
      <c r="M60" s="31"/>
      <c r="N60" s="31" t="str">
        <f>structure!$G$11</f>
        <v>товарная категория 1</v>
      </c>
      <c r="O60" s="31"/>
      <c r="P60" s="31"/>
      <c r="Q60" s="31"/>
      <c r="R60" s="37">
        <f t="shared" ref="R60:R65" si="93">SUM(T60:NV60)</f>
        <v>356.39999999999992</v>
      </c>
      <c r="S60" s="31"/>
      <c r="T60" s="31"/>
      <c r="U60" s="37">
        <f>IF(U$9="",0,IF(U$9-conditions!$U$71&lt;$U$9,U15*conditions!$U$69*conditions!$U$70,0))</f>
        <v>32.4</v>
      </c>
      <c r="V60" s="37">
        <f>IF(V$9="",0,IF(V$9-conditions!$U$71&lt;$U$9,V15*conditions!$U$69*conditions!$U$70,0))</f>
        <v>32.4</v>
      </c>
      <c r="W60" s="37">
        <f>IF(W$9="",0,IF(W$9-conditions!$U$71&lt;$U$9,W15*conditions!$U$69*conditions!$U$70,0))</f>
        <v>32.4</v>
      </c>
      <c r="X60" s="37">
        <f>IF(X$9="",0,IF(X$9-conditions!$U$71&lt;$U$9,X15*conditions!$U$69*conditions!$U$70,0))</f>
        <v>32.4</v>
      </c>
      <c r="Y60" s="37">
        <f>IF(Y$9="",0,IF(Y$9-conditions!$U$71&lt;$U$9,Y15*conditions!$U$69*conditions!$U$70,0))</f>
        <v>32.4</v>
      </c>
      <c r="Z60" s="37">
        <f>IF(Z$9="",0,IF(Z$9-conditions!$U$71&lt;$U$9,Z15*conditions!$U$69*conditions!$U$70,0))</f>
        <v>0</v>
      </c>
      <c r="AA60" s="37">
        <f>IF(AA$9="",0,IF(AA$9-conditions!$U$71&lt;$U$9,AA15*conditions!$U$69*conditions!$U$70,0))</f>
        <v>0</v>
      </c>
      <c r="AB60" s="37">
        <f>IF(AB$9="",0,IF(AB$9-conditions!$U$71&lt;$U$9,AB15*conditions!$U$69*conditions!$U$70,0))</f>
        <v>32.4</v>
      </c>
      <c r="AC60" s="37">
        <f>IF(AC$9="",0,IF(AC$9-conditions!$U$71&lt;$U$9,AC15*conditions!$U$69*conditions!$U$70,0))</f>
        <v>32.4</v>
      </c>
      <c r="AD60" s="37">
        <f>IF(AD$9="",0,IF(AD$9-conditions!$U$71&lt;$U$9,AD15*conditions!$U$69*conditions!$U$70,0))</f>
        <v>32.4</v>
      </c>
      <c r="AE60" s="37">
        <f>IF(AE$9="",0,IF(AE$9-conditions!$U$71&lt;$U$9,AE15*conditions!$U$69*conditions!$U$70,0))</f>
        <v>32.4</v>
      </c>
      <c r="AF60" s="37">
        <f>IF(AF$9="",0,IF(AF$9-conditions!$U$71&lt;$U$9,AF15*conditions!$U$69*conditions!$U$70,0))</f>
        <v>32.4</v>
      </c>
      <c r="AG60" s="37">
        <f>IF(AG$9="",0,IF(AG$9-conditions!$U$71&lt;$U$9,AG15*conditions!$U$69*conditions!$U$70,0))</f>
        <v>0</v>
      </c>
      <c r="AH60" s="37">
        <f>IF(AH$9="",0,IF(AH$9-conditions!$U$71&lt;$U$9,AH15*conditions!$U$69*conditions!$U$70,0))</f>
        <v>0</v>
      </c>
      <c r="AI60" s="37">
        <f>IF(AI$9="",0,IF(AI$9-conditions!$U$71&lt;$U$9,AI15*conditions!$U$69*conditions!$U$70,0))</f>
        <v>32.4</v>
      </c>
      <c r="AJ60" s="37">
        <f>IF(AJ$9="",0,IF(AJ$9-conditions!$U$71&lt;$U$9,AJ15*conditions!$U$69*conditions!$U$70,0))</f>
        <v>0</v>
      </c>
      <c r="AK60" s="37">
        <f>IF(AK$9="",0,IF(AK$9-conditions!$U$71&lt;$U$9,AK15*conditions!$U$69*conditions!$U$70,0))</f>
        <v>0</v>
      </c>
      <c r="AL60" s="37">
        <f>IF(AL$9="",0,IF(AL$9-conditions!$U$71&lt;$U$9,AL15*conditions!$U$69*conditions!$U$70,0))</f>
        <v>0</v>
      </c>
      <c r="AM60" s="37">
        <f>IF(AM$9="",0,IF(AM$9-conditions!$U$71&lt;$U$9,AM15*conditions!$U$69*conditions!$U$70,0))</f>
        <v>0</v>
      </c>
      <c r="AN60" s="37">
        <f>IF(AN$9="",0,IF(AN$9-conditions!$U$71&lt;$U$9,AN15*conditions!$U$69*conditions!$U$70,0))</f>
        <v>0</v>
      </c>
      <c r="AO60" s="37">
        <f>IF(AO$9="",0,IF(AO$9-conditions!$U$71&lt;$U$9,AO15*conditions!$U$69*conditions!$U$70,0))</f>
        <v>0</v>
      </c>
      <c r="AP60" s="37">
        <f>IF(AP$9="",0,IF(AP$9-conditions!$U$71&lt;$U$9,AP15*conditions!$U$69*conditions!$U$70,0))</f>
        <v>0</v>
      </c>
      <c r="AQ60" s="37">
        <f>IF(AQ$9="",0,IF(AQ$9-conditions!$U$71&lt;$U$9,AQ15*conditions!$U$69*conditions!$U$70,0))</f>
        <v>0</v>
      </c>
      <c r="AR60" s="37">
        <f>IF(AR$9="",0,IF(AR$9-conditions!$U$71&lt;$U$9,AR15*conditions!$U$69*conditions!$U$70,0))</f>
        <v>0</v>
      </c>
      <c r="AS60" s="37">
        <f>IF(AS$9="",0,IF(AS$9-conditions!$U$71&lt;$U$9,AS15*conditions!$U$69*conditions!$U$70,0))</f>
        <v>0</v>
      </c>
      <c r="AT60" s="37">
        <f>IF(AT$9="",0,IF(AT$9-conditions!$U$71&lt;$U$9,AT15*conditions!$U$69*conditions!$U$70,0))</f>
        <v>0</v>
      </c>
      <c r="AU60" s="37">
        <f>IF(AU$9="",0,IF(AU$9-conditions!$U$71&lt;$U$9,AU15*conditions!$U$69*conditions!$U$70,0))</f>
        <v>0</v>
      </c>
      <c r="AV60" s="37">
        <f>IF(AV$9="",0,IF(AV$9-conditions!$U$71&lt;$U$9,AV15*conditions!$U$69*conditions!$U$70,0))</f>
        <v>0</v>
      </c>
      <c r="AW60" s="37">
        <f>IF(AW$9="",0,IF(AW$9-conditions!$U$71&lt;$U$9,AW15*conditions!$U$69*conditions!$U$70,0))</f>
        <v>0</v>
      </c>
      <c r="AX60" s="37">
        <f>IF(AX$9="",0,IF(AX$9-conditions!$U$71&lt;$U$9,AX15*conditions!$U$69*conditions!$U$70,0))</f>
        <v>0</v>
      </c>
      <c r="AY60" s="37">
        <f>IF(AY$9="",0,IF(AY$9-conditions!$U$71&lt;$U$9,AY15*conditions!$U$69*conditions!$U$70,0))</f>
        <v>0</v>
      </c>
      <c r="AZ60" s="37">
        <f>IF(AZ$9="",0,IF(AZ$9-conditions!$U$71&lt;$U$9,AZ15*conditions!$U$69*conditions!$U$70,0))</f>
        <v>0</v>
      </c>
      <c r="BA60" s="37">
        <f>IF(BA$9="",0,IF(BA$9-conditions!$U$71&lt;$U$9,BA15*conditions!$U$69*conditions!$U$70,0))</f>
        <v>0</v>
      </c>
      <c r="BB60" s="37">
        <f>IF(BB$9="",0,IF(BB$9-conditions!$U$71&lt;$U$9,BB15*conditions!$U$69*conditions!$U$70,0))</f>
        <v>0</v>
      </c>
      <c r="BC60" s="37">
        <f>IF(BC$9="",0,IF(BC$9-conditions!$U$71&lt;$U$9,BC15*conditions!$U$69*conditions!$U$70,0))</f>
        <v>0</v>
      </c>
      <c r="BD60" s="37">
        <f>IF(BD$9="",0,IF(BD$9-conditions!$U$71&lt;$U$9,BD15*conditions!$U$69*conditions!$U$70,0))</f>
        <v>0</v>
      </c>
      <c r="BE60" s="37">
        <f>IF(BE$9="",0,IF(BE$9-conditions!$U$71&lt;$U$9,BE15*conditions!$U$69*conditions!$U$70,0))</f>
        <v>0</v>
      </c>
      <c r="BF60" s="37">
        <f>IF(BF$9="",0,IF(BF$9-conditions!$U$71&lt;$U$9,BF15*conditions!$U$69*conditions!$U$70,0))</f>
        <v>0</v>
      </c>
      <c r="BG60" s="37">
        <f>IF(BG$9="",0,IF(BG$9-conditions!$U$71&lt;$U$9,BG15*conditions!$U$69*conditions!$U$70,0))</f>
        <v>0</v>
      </c>
      <c r="BH60" s="37">
        <f>IF(BH$9="",0,IF(BH$9-conditions!$U$71&lt;$U$9,BH15*conditions!$U$69*conditions!$U$70,0))</f>
        <v>0</v>
      </c>
      <c r="BI60" s="37">
        <f>IF(BI$9="",0,IF(BI$9-conditions!$U$71&lt;$U$9,BI15*conditions!$U$69*conditions!$U$70,0))</f>
        <v>0</v>
      </c>
      <c r="BJ60" s="37">
        <f>IF(BJ$9="",0,IF(BJ$9-conditions!$U$71&lt;$U$9,BJ15*conditions!$U$69*conditions!$U$70,0))</f>
        <v>0</v>
      </c>
      <c r="BK60" s="37">
        <f>IF(BK$9="",0,IF(BK$9-conditions!$U$71&lt;$U$9,BK15*conditions!$U$69*conditions!$U$70,0))</f>
        <v>0</v>
      </c>
      <c r="BL60" s="37">
        <f>IF(BL$9="",0,IF(BL$9-conditions!$U$71&lt;$U$9,BL15*conditions!$U$69*conditions!$U$70,0))</f>
        <v>0</v>
      </c>
      <c r="BM60" s="37">
        <f>IF(BM$9="",0,IF(BM$9-conditions!$U$71&lt;$U$9,BM15*conditions!$U$69*conditions!$U$70,0))</f>
        <v>0</v>
      </c>
      <c r="BN60" s="37">
        <f>IF(BN$9="",0,IF(BN$9-conditions!$U$71&lt;$U$9,BN15*conditions!$U$69*conditions!$U$70,0))</f>
        <v>0</v>
      </c>
      <c r="BO60" s="37">
        <f>IF(BO$9="",0,IF(BO$9-conditions!$U$71&lt;$U$9,BO15*conditions!$U$69*conditions!$U$70,0))</f>
        <v>0</v>
      </c>
      <c r="BP60" s="37">
        <f>IF(BP$9="",0,IF(BP$9-conditions!$U$71&lt;$U$9,BP15*conditions!$U$69*conditions!$U$70,0))</f>
        <v>0</v>
      </c>
      <c r="BQ60" s="37">
        <f>IF(BQ$9="",0,IF(BQ$9-conditions!$U$71&lt;$U$9,BQ15*conditions!$U$69*conditions!$U$70,0))</f>
        <v>0</v>
      </c>
      <c r="BR60" s="37">
        <f>IF(BR$9="",0,IF(BR$9-conditions!$U$71&lt;$U$9,BR15*conditions!$U$69*conditions!$U$70,0))</f>
        <v>0</v>
      </c>
      <c r="BS60" s="37">
        <f>IF(BS$9="",0,IF(BS$9-conditions!$U$71&lt;$U$9,BS15*conditions!$U$69*conditions!$U$70,0))</f>
        <v>0</v>
      </c>
      <c r="BT60" s="37">
        <f>IF(BT$9="",0,IF(BT$9-conditions!$U$71&lt;$U$9,BT15*conditions!$U$69*conditions!$U$70,0))</f>
        <v>0</v>
      </c>
      <c r="BU60" s="37">
        <f>IF(BU$9="",0,IF(BU$9-conditions!$U$71&lt;$U$9,BU15*conditions!$U$69*conditions!$U$70,0))</f>
        <v>0</v>
      </c>
      <c r="BV60" s="37">
        <f>IF(BV$9="",0,IF(BV$9-conditions!$U$71&lt;$U$9,BV15*conditions!$U$69*conditions!$U$70,0))</f>
        <v>0</v>
      </c>
      <c r="BW60" s="37">
        <f>IF(BW$9="",0,IF(BW$9-conditions!$U$71&lt;$U$9,BW15*conditions!$U$69*conditions!$U$70,0))</f>
        <v>0</v>
      </c>
      <c r="BX60" s="37">
        <f>IF(BX$9="",0,IF(BX$9-conditions!$U$71&lt;$U$9,BX15*conditions!$U$69*conditions!$U$70,0))</f>
        <v>0</v>
      </c>
      <c r="BY60" s="37">
        <f>IF(BY$9="",0,IF(BY$9-conditions!$U$71&lt;$U$9,BY15*conditions!$U$69*conditions!$U$70,0))</f>
        <v>0</v>
      </c>
      <c r="BZ60" s="37">
        <f>IF(BZ$9="",0,IF(BZ$9-conditions!$U$71&lt;$U$9,BZ15*conditions!$U$69*conditions!$U$70,0))</f>
        <v>0</v>
      </c>
      <c r="CA60" s="37">
        <f>IF(CA$9="",0,IF(CA$9-conditions!$U$71&lt;$U$9,CA15*conditions!$U$69*conditions!$U$70,0))</f>
        <v>0</v>
      </c>
      <c r="CB60" s="37">
        <f>IF(CB$9="",0,IF(CB$9-conditions!$U$71&lt;$U$9,CB15*conditions!$U$69*conditions!$U$70,0))</f>
        <v>0</v>
      </c>
      <c r="CC60" s="37">
        <f>IF(CC$9="",0,IF(CC$9-conditions!$U$71&lt;$U$9,CC15*conditions!$U$69*conditions!$U$70,0))</f>
        <v>0</v>
      </c>
      <c r="CD60" s="37">
        <f>IF(CD$9="",0,IF(CD$9-conditions!$U$71&lt;$U$9,CD15*conditions!$U$69*conditions!$U$70,0))</f>
        <v>0</v>
      </c>
      <c r="CE60" s="37">
        <f>IF(CE$9="",0,IF(CE$9-conditions!$U$71&lt;$U$9,CE15*conditions!$U$69*conditions!$U$70,0))</f>
        <v>0</v>
      </c>
      <c r="CF60" s="37">
        <f>IF(CF$9="",0,IF(CF$9-conditions!$U$71&lt;$U$9,CF15*conditions!$U$69*conditions!$U$70,0))</f>
        <v>0</v>
      </c>
      <c r="CG60" s="37">
        <f>IF(CG$9="",0,IF(CG$9-conditions!$U$71&lt;$U$9,CG15*conditions!$U$69*conditions!$U$70,0))</f>
        <v>0</v>
      </c>
      <c r="CH60" s="37">
        <f>IF(CH$9="",0,IF(CH$9-conditions!$U$71&lt;$U$9,CH15*conditions!$U$69*conditions!$U$70,0))</f>
        <v>0</v>
      </c>
      <c r="CI60" s="37">
        <f>IF(CI$9="",0,IF(CI$9-conditions!$U$71&lt;$U$9,CI15*conditions!$U$69*conditions!$U$70,0))</f>
        <v>0</v>
      </c>
      <c r="CJ60" s="37">
        <f>IF(CJ$9="",0,IF(CJ$9-conditions!$U$71&lt;$U$9,CJ15*conditions!$U$69*conditions!$U$70,0))</f>
        <v>0</v>
      </c>
      <c r="CK60" s="37">
        <f>IF(CK$9="",0,IF(CK$9-conditions!$U$71&lt;$U$9,CK15*conditions!$U$69*conditions!$U$70,0))</f>
        <v>0</v>
      </c>
      <c r="CL60" s="37">
        <f>IF(CL$9="",0,IF(CL$9-conditions!$U$71&lt;$U$9,CL15*conditions!$U$69*conditions!$U$70,0))</f>
        <v>0</v>
      </c>
      <c r="CM60" s="37">
        <f>IF(CM$9="",0,IF(CM$9-conditions!$U$71&lt;$U$9,CM15*conditions!$U$69*conditions!$U$70,0))</f>
        <v>0</v>
      </c>
      <c r="CN60" s="37">
        <f>IF(CN$9="",0,IF(CN$9-conditions!$U$71&lt;$U$9,CN15*conditions!$U$69*conditions!$U$70,0))</f>
        <v>0</v>
      </c>
      <c r="CO60" s="37">
        <f>IF(CO$9="",0,IF(CO$9-conditions!$U$71&lt;$U$9,CO15*conditions!$U$69*conditions!$U$70,0))</f>
        <v>0</v>
      </c>
      <c r="CP60" s="37">
        <f>IF(CP$9="",0,IF(CP$9-conditions!$U$71&lt;$U$9,CP15*conditions!$U$69*conditions!$U$70,0))</f>
        <v>0</v>
      </c>
      <c r="CQ60" s="37">
        <f>IF(CQ$9="",0,IF(CQ$9-conditions!$U$71&lt;$U$9,CQ15*conditions!$U$69*conditions!$U$70,0))</f>
        <v>0</v>
      </c>
      <c r="CR60" s="37">
        <f>IF(CR$9="",0,IF(CR$9-conditions!$U$71&lt;$U$9,CR15*conditions!$U$69*conditions!$U$70,0))</f>
        <v>0</v>
      </c>
      <c r="CS60" s="37">
        <f>IF(CS$9="",0,IF(CS$9-conditions!$U$71&lt;$U$9,CS15*conditions!$U$69*conditions!$U$70,0))</f>
        <v>0</v>
      </c>
      <c r="CT60" s="37">
        <f>IF(CT$9="",0,IF(CT$9-conditions!$U$71&lt;$U$9,CT15*conditions!$U$69*conditions!$U$70,0))</f>
        <v>0</v>
      </c>
      <c r="CU60" s="37">
        <f>IF(CU$9="",0,IF(CU$9-conditions!$U$71&lt;$U$9,CU15*conditions!$U$69*conditions!$U$70,0))</f>
        <v>0</v>
      </c>
      <c r="CV60" s="37">
        <f>IF(CV$9="",0,IF(CV$9-conditions!$U$71&lt;$U$9,CV15*conditions!$U$69*conditions!$U$70,0))</f>
        <v>0</v>
      </c>
      <c r="CW60" s="37">
        <f>IF(CW$9="",0,IF(CW$9-conditions!$U$71&lt;$U$9,CW15*conditions!$U$69*conditions!$U$70,0))</f>
        <v>0</v>
      </c>
      <c r="CX60" s="37">
        <f>IF(CX$9="",0,IF(CX$9-conditions!$U$71&lt;$U$9,CX15*conditions!$U$69*conditions!$U$70,0))</f>
        <v>0</v>
      </c>
      <c r="CY60" s="37">
        <f>IF(CY$9="",0,IF(CY$9-conditions!$U$71&lt;$U$9,CY15*conditions!$U$69*conditions!$U$70,0))</f>
        <v>0</v>
      </c>
      <c r="CZ60" s="37">
        <f>IF(CZ$9="",0,IF(CZ$9-conditions!$U$71&lt;$U$9,CZ15*conditions!$U$69*conditions!$U$70,0))</f>
        <v>0</v>
      </c>
      <c r="DA60" s="37">
        <f>IF(DA$9="",0,IF(DA$9-conditions!$U$71&lt;$U$9,DA15*conditions!$U$69*conditions!$U$70,0))</f>
        <v>0</v>
      </c>
      <c r="DB60" s="37">
        <f>IF(DB$9="",0,IF(DB$9-conditions!$U$71&lt;$U$9,DB15*conditions!$U$69*conditions!$U$70,0))</f>
        <v>0</v>
      </c>
      <c r="DC60" s="37">
        <f>IF(DC$9="",0,IF(DC$9-conditions!$U$71&lt;$U$9,DC15*conditions!$U$69*conditions!$U$70,0))</f>
        <v>0</v>
      </c>
      <c r="DD60" s="37">
        <f>IF(DD$9="",0,IF(DD$9-conditions!$U$71&lt;$U$9,DD15*conditions!$U$69*conditions!$U$70,0))</f>
        <v>0</v>
      </c>
      <c r="DE60" s="37">
        <f>IF(DE$9="",0,IF(DE$9-conditions!$U$71&lt;$U$9,DE15*conditions!$U$69*conditions!$U$70,0))</f>
        <v>0</v>
      </c>
      <c r="DF60" s="37">
        <f>IF(DF$9="",0,IF(DF$9-conditions!$U$71&lt;$U$9,DF15*conditions!$U$69*conditions!$U$70,0))</f>
        <v>0</v>
      </c>
      <c r="DG60" s="37">
        <f>IF(DG$9="",0,IF(DG$9-conditions!$U$71&lt;$U$9,DG15*conditions!$U$69*conditions!$U$70,0))</f>
        <v>0</v>
      </c>
      <c r="DH60" s="37">
        <f>IF(DH$9="",0,IF(DH$9-conditions!$U$71&lt;$U$9,DH15*conditions!$U$69*conditions!$U$70,0))</f>
        <v>0</v>
      </c>
      <c r="DI60" s="37">
        <f>IF(DI$9="",0,IF(DI$9-conditions!$U$71&lt;$U$9,DI15*conditions!$U$69*conditions!$U$70,0))</f>
        <v>0</v>
      </c>
      <c r="DJ60" s="37">
        <f>IF(DJ$9="",0,IF(DJ$9-conditions!$U$71&lt;$U$9,DJ15*conditions!$U$69*conditions!$U$70,0))</f>
        <v>0</v>
      </c>
      <c r="DK60" s="37">
        <f>IF(DK$9="",0,IF(DK$9-conditions!$U$71&lt;$U$9,DK15*conditions!$U$69*conditions!$U$70,0))</f>
        <v>0</v>
      </c>
      <c r="DL60" s="37">
        <f>IF(DL$9="",0,IF(DL$9-conditions!$U$71&lt;$U$9,DL15*conditions!$U$69*conditions!$U$70,0))</f>
        <v>0</v>
      </c>
      <c r="DM60" s="37">
        <f>IF(DM$9="",0,IF(DM$9-conditions!$U$71&lt;$U$9,DM15*conditions!$U$69*conditions!$U$70,0))</f>
        <v>0</v>
      </c>
      <c r="DN60" s="37">
        <f>IF(DN$9="",0,IF(DN$9-conditions!$U$71&lt;$U$9,DN15*conditions!$U$69*conditions!$U$70,0))</f>
        <v>0</v>
      </c>
      <c r="DO60" s="37">
        <f>IF(DO$9="",0,IF(DO$9-conditions!$U$71&lt;$U$9,DO15*conditions!$U$69*conditions!$U$70,0))</f>
        <v>0</v>
      </c>
      <c r="DP60" s="37">
        <f>IF(DP$9="",0,IF(DP$9-conditions!$U$71&lt;$U$9,DP15*conditions!$U$69*conditions!$U$70,0))</f>
        <v>0</v>
      </c>
      <c r="DQ60" s="37">
        <f>IF(DQ$9="",0,IF(DQ$9-conditions!$U$71&lt;$U$9,DQ15*conditions!$U$69*conditions!$U$70,0))</f>
        <v>0</v>
      </c>
      <c r="DR60" s="37">
        <f>IF(DR$9="",0,IF(DR$9-conditions!$U$71&lt;$U$9,DR15*conditions!$U$69*conditions!$U$70,0))</f>
        <v>0</v>
      </c>
      <c r="DS60" s="37">
        <f>IF(DS$9="",0,IF(DS$9-conditions!$U$71&lt;$U$9,DS15*conditions!$U$69*conditions!$U$70,0))</f>
        <v>0</v>
      </c>
      <c r="DT60" s="37">
        <f>IF(DT$9="",0,IF(DT$9-conditions!$U$71&lt;$U$9,DT15*conditions!$U$69*conditions!$U$70,0))</f>
        <v>0</v>
      </c>
      <c r="DU60" s="37">
        <f>IF(DU$9="",0,IF(DU$9-conditions!$U$71&lt;$U$9,DU15*conditions!$U$69*conditions!$U$70,0))</f>
        <v>0</v>
      </c>
      <c r="DV60" s="37">
        <f>IF(DV$9="",0,IF(DV$9-conditions!$U$71&lt;$U$9,DV15*conditions!$U$69*conditions!$U$70,0))</f>
        <v>0</v>
      </c>
      <c r="DW60" s="37">
        <f>IF(DW$9="",0,IF(DW$9-conditions!$U$71&lt;$U$9,DW15*conditions!$U$69*conditions!$U$70,0))</f>
        <v>0</v>
      </c>
      <c r="DX60" s="37">
        <f>IF(DX$9="",0,IF(DX$9-conditions!$U$71&lt;$U$9,DX15*conditions!$U$69*conditions!$U$70,0))</f>
        <v>0</v>
      </c>
      <c r="DY60" s="37">
        <f>IF(DY$9="",0,IF(DY$9-conditions!$U$71&lt;$U$9,DY15*conditions!$U$69*conditions!$U$70,0))</f>
        <v>0</v>
      </c>
      <c r="DZ60" s="37">
        <f>IF(DZ$9="",0,IF(DZ$9-conditions!$U$71&lt;$U$9,DZ15*conditions!$U$69*conditions!$U$70,0))</f>
        <v>0</v>
      </c>
      <c r="EA60" s="37">
        <f>IF(EA$9="",0,IF(EA$9-conditions!$U$71&lt;$U$9,EA15*conditions!$U$69*conditions!$U$70,0))</f>
        <v>0</v>
      </c>
      <c r="EB60" s="37">
        <f>IF(EB$9="",0,IF(EB$9-conditions!$U$71&lt;$U$9,EB15*conditions!$U$69*conditions!$U$70,0))</f>
        <v>0</v>
      </c>
      <c r="EC60" s="37">
        <f>IF(EC$9="",0,IF(EC$9-conditions!$U$71&lt;$U$9,EC15*conditions!$U$69*conditions!$U$70,0))</f>
        <v>0</v>
      </c>
      <c r="ED60" s="37">
        <f>IF(ED$9="",0,IF(ED$9-conditions!$U$71&lt;$U$9,ED15*conditions!$U$69*conditions!$U$70,0))</f>
        <v>0</v>
      </c>
      <c r="EE60" s="37">
        <f>IF(EE$9="",0,IF(EE$9-conditions!$U$71&lt;$U$9,EE15*conditions!$U$69*conditions!$U$70,0))</f>
        <v>0</v>
      </c>
      <c r="EF60" s="37">
        <f>IF(EF$9="",0,IF(EF$9-conditions!$U$71&lt;$U$9,EF15*conditions!$U$69*conditions!$U$70,0))</f>
        <v>0</v>
      </c>
      <c r="EG60" s="37">
        <f>IF(EG$9="",0,IF(EG$9-conditions!$U$71&lt;$U$9,EG15*conditions!$U$69*conditions!$U$70,0))</f>
        <v>0</v>
      </c>
      <c r="EH60" s="37">
        <f>IF(EH$9="",0,IF(EH$9-conditions!$U$71&lt;$U$9,EH15*conditions!$U$69*conditions!$U$70,0))</f>
        <v>0</v>
      </c>
      <c r="EI60" s="37">
        <f>IF(EI$9="",0,IF(EI$9-conditions!$U$71&lt;$U$9,EI15*conditions!$U$69*conditions!$U$70,0))</f>
        <v>0</v>
      </c>
      <c r="EJ60" s="37">
        <f>IF(EJ$9="",0,IF(EJ$9-conditions!$U$71&lt;$U$9,EJ15*conditions!$U$69*conditions!$U$70,0))</f>
        <v>0</v>
      </c>
      <c r="EK60" s="37">
        <f>IF(EK$9="",0,IF(EK$9-conditions!$U$71&lt;$U$9,EK15*conditions!$U$69*conditions!$U$70,0))</f>
        <v>0</v>
      </c>
      <c r="EL60" s="37">
        <f>IF(EL$9="",0,IF(EL$9-conditions!$U$71&lt;$U$9,EL15*conditions!$U$69*conditions!$U$70,0))</f>
        <v>0</v>
      </c>
      <c r="EM60" s="37">
        <f>IF(EM$9="",0,IF(EM$9-conditions!$U$71&lt;$U$9,EM15*conditions!$U$69*conditions!$U$70,0))</f>
        <v>0</v>
      </c>
      <c r="EN60" s="37">
        <f>IF(EN$9="",0,IF(EN$9-conditions!$U$71&lt;$U$9,EN15*conditions!$U$69*conditions!$U$70,0))</f>
        <v>0</v>
      </c>
      <c r="EO60" s="37">
        <f>IF(EO$9="",0,IF(EO$9-conditions!$U$71&lt;$U$9,EO15*conditions!$U$69*conditions!$U$70,0))</f>
        <v>0</v>
      </c>
      <c r="EP60" s="37">
        <f>IF(EP$9="",0,IF(EP$9-conditions!$U$71&lt;$U$9,EP15*conditions!$U$69*conditions!$U$70,0))</f>
        <v>0</v>
      </c>
      <c r="EQ60" s="37">
        <f>IF(EQ$9="",0,IF(EQ$9-conditions!$U$71&lt;$U$9,EQ15*conditions!$U$69*conditions!$U$70,0))</f>
        <v>0</v>
      </c>
      <c r="ER60" s="37">
        <f>IF(ER$9="",0,IF(ER$9-conditions!$U$71&lt;$U$9,ER15*conditions!$U$69*conditions!$U$70,0))</f>
        <v>0</v>
      </c>
      <c r="ES60" s="37">
        <f>IF(ES$9="",0,IF(ES$9-conditions!$U$71&lt;$U$9,ES15*conditions!$U$69*conditions!$U$70,0))</f>
        <v>0</v>
      </c>
      <c r="ET60" s="37">
        <f>IF(ET$9="",0,IF(ET$9-conditions!$U$71&lt;$U$9,ET15*conditions!$U$69*conditions!$U$70,0))</f>
        <v>0</v>
      </c>
      <c r="EU60" s="37">
        <f>IF(EU$9="",0,IF(EU$9-conditions!$U$71&lt;$U$9,EU15*conditions!$U$69*conditions!$U$70,0))</f>
        <v>0</v>
      </c>
      <c r="EV60" s="37">
        <f>IF(EV$9="",0,IF(EV$9-conditions!$U$71&lt;$U$9,EV15*conditions!$U$69*conditions!$U$70,0))</f>
        <v>0</v>
      </c>
      <c r="EW60" s="37">
        <f>IF(EW$9="",0,IF(EW$9-conditions!$U$71&lt;$U$9,EW15*conditions!$U$69*conditions!$U$70,0))</f>
        <v>0</v>
      </c>
      <c r="EX60" s="37">
        <f>IF(EX$9="",0,IF(EX$9-conditions!$U$71&lt;$U$9,EX15*conditions!$U$69*conditions!$U$70,0))</f>
        <v>0</v>
      </c>
      <c r="EY60" s="37">
        <f>IF(EY$9="",0,IF(EY$9-conditions!$U$71&lt;$U$9,EY15*conditions!$U$69*conditions!$U$70,0))</f>
        <v>0</v>
      </c>
      <c r="EZ60" s="37">
        <f>IF(EZ$9="",0,IF(EZ$9-conditions!$U$71&lt;$U$9,EZ15*conditions!$U$69*conditions!$U$70,0))</f>
        <v>0</v>
      </c>
      <c r="FA60" s="37">
        <f>IF(FA$9="",0,IF(FA$9-conditions!$U$71&lt;$U$9,FA15*conditions!$U$69*conditions!$U$70,0))</f>
        <v>0</v>
      </c>
      <c r="FB60" s="37">
        <f>IF(FB$9="",0,IF(FB$9-conditions!$U$71&lt;$U$9,FB15*conditions!$U$69*conditions!$U$70,0))</f>
        <v>0</v>
      </c>
      <c r="FC60" s="37">
        <f>IF(FC$9="",0,IF(FC$9-conditions!$U$71&lt;$U$9,FC15*conditions!$U$69*conditions!$U$70,0))</f>
        <v>0</v>
      </c>
      <c r="FD60" s="37">
        <f>IF(FD$9="",0,IF(FD$9-conditions!$U$71&lt;$U$9,FD15*conditions!$U$69*conditions!$U$70,0))</f>
        <v>0</v>
      </c>
      <c r="FE60" s="37">
        <f>IF(FE$9="",0,IF(FE$9-conditions!$U$71&lt;$U$9,FE15*conditions!$U$69*conditions!$U$70,0))</f>
        <v>0</v>
      </c>
      <c r="FF60" s="37">
        <f>IF(FF$9="",0,IF(FF$9-conditions!$U$71&lt;$U$9,FF15*conditions!$U$69*conditions!$U$70,0))</f>
        <v>0</v>
      </c>
      <c r="FG60" s="37">
        <f>IF(FG$9="",0,IF(FG$9-conditions!$U$71&lt;$U$9,FG15*conditions!$U$69*conditions!$U$70,0))</f>
        <v>0</v>
      </c>
      <c r="FH60" s="37">
        <f>IF(FH$9="",0,IF(FH$9-conditions!$U$71&lt;$U$9,FH15*conditions!$U$69*conditions!$U$70,0))</f>
        <v>0</v>
      </c>
      <c r="FI60" s="37">
        <f>IF(FI$9="",0,IF(FI$9-conditions!$U$71&lt;$U$9,FI15*conditions!$U$69*conditions!$U$70,0))</f>
        <v>0</v>
      </c>
      <c r="FJ60" s="37">
        <f>IF(FJ$9="",0,IF(FJ$9-conditions!$U$71&lt;$U$9,FJ15*conditions!$U$69*conditions!$U$70,0))</f>
        <v>0</v>
      </c>
      <c r="FK60" s="37">
        <f>IF(FK$9="",0,IF(FK$9-conditions!$U$71&lt;$U$9,FK15*conditions!$U$69*conditions!$U$70,0))</f>
        <v>0</v>
      </c>
      <c r="FL60" s="37">
        <f>IF(FL$9="",0,IF(FL$9-conditions!$U$71&lt;$U$9,FL15*conditions!$U$69*conditions!$U$70,0))</f>
        <v>0</v>
      </c>
      <c r="FM60" s="37">
        <f>IF(FM$9="",0,IF(FM$9-conditions!$U$71&lt;$U$9,FM15*conditions!$U$69*conditions!$U$70,0))</f>
        <v>0</v>
      </c>
      <c r="FN60" s="37">
        <f>IF(FN$9="",0,IF(FN$9-conditions!$U$71&lt;$U$9,FN15*conditions!$U$69*conditions!$U$70,0))</f>
        <v>0</v>
      </c>
      <c r="FO60" s="37">
        <f>IF(FO$9="",0,IF(FO$9-conditions!$U$71&lt;$U$9,FO15*conditions!$U$69*conditions!$U$70,0))</f>
        <v>0</v>
      </c>
      <c r="FP60" s="37">
        <f>IF(FP$9="",0,IF(FP$9-conditions!$U$71&lt;$U$9,FP15*conditions!$U$69*conditions!$U$70,0))</f>
        <v>0</v>
      </c>
      <c r="FQ60" s="37">
        <f>IF(FQ$9="",0,IF(FQ$9-conditions!$U$71&lt;$U$9,FQ15*conditions!$U$69*conditions!$U$70,0))</f>
        <v>0</v>
      </c>
      <c r="FR60" s="37">
        <f>IF(FR$9="",0,IF(FR$9-conditions!$U$71&lt;$U$9,FR15*conditions!$U$69*conditions!$U$70,0))</f>
        <v>0</v>
      </c>
      <c r="FS60" s="37">
        <f>IF(FS$9="",0,IF(FS$9-conditions!$U$71&lt;$U$9,FS15*conditions!$U$69*conditions!$U$70,0))</f>
        <v>0</v>
      </c>
      <c r="FT60" s="37">
        <f>IF(FT$9="",0,IF(FT$9-conditions!$U$71&lt;$U$9,FT15*conditions!$U$69*conditions!$U$70,0))</f>
        <v>0</v>
      </c>
      <c r="FU60" s="37">
        <f>IF(FU$9="",0,IF(FU$9-conditions!$U$71&lt;$U$9,FU15*conditions!$U$69*conditions!$U$70,0))</f>
        <v>0</v>
      </c>
      <c r="FV60" s="37">
        <f>IF(FV$9="",0,IF(FV$9-conditions!$U$71&lt;$U$9,FV15*conditions!$U$69*conditions!$U$70,0))</f>
        <v>0</v>
      </c>
      <c r="FW60" s="37">
        <f>IF(FW$9="",0,IF(FW$9-conditions!$U$71&lt;$U$9,FW15*conditions!$U$69*conditions!$U$70,0))</f>
        <v>0</v>
      </c>
      <c r="FX60" s="37">
        <f>IF(FX$9="",0,IF(FX$9-conditions!$U$71&lt;$U$9,FX15*conditions!$U$69*conditions!$U$70,0))</f>
        <v>0</v>
      </c>
      <c r="FY60" s="37">
        <f>IF(FY$9="",0,IF(FY$9-conditions!$U$71&lt;$U$9,FY15*conditions!$U$69*conditions!$U$70,0))</f>
        <v>0</v>
      </c>
      <c r="FZ60" s="37">
        <f>IF(FZ$9="",0,IF(FZ$9-conditions!$U$71&lt;$U$9,FZ15*conditions!$U$69*conditions!$U$70,0))</f>
        <v>0</v>
      </c>
      <c r="GA60" s="37">
        <f>IF(GA$9="",0,IF(GA$9-conditions!$U$71&lt;$U$9,GA15*conditions!$U$69*conditions!$U$70,0))</f>
        <v>0</v>
      </c>
      <c r="GB60" s="37">
        <f>IF(GB$9="",0,IF(GB$9-conditions!$U$71&lt;$U$9,GB15*conditions!$U$69*conditions!$U$70,0))</f>
        <v>0</v>
      </c>
      <c r="GC60" s="37">
        <f>IF(GC$9="",0,IF(GC$9-conditions!$U$71&lt;$U$9,GC15*conditions!$U$69*conditions!$U$70,0))</f>
        <v>0</v>
      </c>
      <c r="GD60" s="37">
        <f>IF(GD$9="",0,IF(GD$9-conditions!$U$71&lt;$U$9,GD15*conditions!$U$69*conditions!$U$70,0))</f>
        <v>0</v>
      </c>
      <c r="GE60" s="37">
        <f>IF(GE$9="",0,IF(GE$9-conditions!$U$71&lt;$U$9,GE15*conditions!$U$69*conditions!$U$70,0))</f>
        <v>0</v>
      </c>
      <c r="GF60" s="37">
        <f>IF(GF$9="",0,IF(GF$9-conditions!$U$71&lt;$U$9,GF15*conditions!$U$69*conditions!$U$70,0))</f>
        <v>0</v>
      </c>
      <c r="GG60" s="37">
        <f>IF(GG$9="",0,IF(GG$9-conditions!$U$71&lt;$U$9,GG15*conditions!$U$69*conditions!$U$70,0))</f>
        <v>0</v>
      </c>
      <c r="GH60" s="37">
        <f>IF(GH$9="",0,IF(GH$9-conditions!$U$71&lt;$U$9,GH15*conditions!$U$69*conditions!$U$70,0))</f>
        <v>0</v>
      </c>
      <c r="GI60" s="37">
        <f>IF(GI$9="",0,IF(GI$9-conditions!$U$71&lt;$U$9,GI15*conditions!$U$69*conditions!$U$70,0))</f>
        <v>0</v>
      </c>
      <c r="GJ60" s="37">
        <f>IF(GJ$9="",0,IF(GJ$9-conditions!$U$71&lt;$U$9,GJ15*conditions!$U$69*conditions!$U$70,0))</f>
        <v>0</v>
      </c>
      <c r="GK60" s="37">
        <f>IF(GK$9="",0,IF(GK$9-conditions!$U$71&lt;$U$9,GK15*conditions!$U$69*conditions!$U$70,0))</f>
        <v>0</v>
      </c>
      <c r="GL60" s="37">
        <f>IF(GL$9="",0,IF(GL$9-conditions!$U$71&lt;$U$9,GL15*conditions!$U$69*conditions!$U$70,0))</f>
        <v>0</v>
      </c>
      <c r="GM60" s="37">
        <f>IF(GM$9="",0,IF(GM$9-conditions!$U$71&lt;$U$9,GM15*conditions!$U$69*conditions!$U$70,0))</f>
        <v>0</v>
      </c>
      <c r="GN60" s="37">
        <f>IF(GN$9="",0,IF(GN$9-conditions!$U$71&lt;$U$9,GN15*conditions!$U$69*conditions!$U$70,0))</f>
        <v>0</v>
      </c>
      <c r="GO60" s="37">
        <f>IF(GO$9="",0,IF(GO$9-conditions!$U$71&lt;$U$9,GO15*conditions!$U$69*conditions!$U$70,0))</f>
        <v>0</v>
      </c>
      <c r="GP60" s="37">
        <f>IF(GP$9="",0,IF(GP$9-conditions!$U$71&lt;$U$9,GP15*conditions!$U$69*conditions!$U$70,0))</f>
        <v>0</v>
      </c>
      <c r="GQ60" s="37">
        <f>IF(GQ$9="",0,IF(GQ$9-conditions!$U$71&lt;$U$9,GQ15*conditions!$U$69*conditions!$U$70,0))</f>
        <v>0</v>
      </c>
      <c r="GR60" s="37">
        <f>IF(GR$9="",0,IF(GR$9-conditions!$U$71&lt;$U$9,GR15*conditions!$U$69*conditions!$U$70,0))</f>
        <v>0</v>
      </c>
      <c r="GS60" s="37">
        <f>IF(GS$9="",0,IF(GS$9-conditions!$U$71&lt;$U$9,GS15*conditions!$U$69*conditions!$U$70,0))</f>
        <v>0</v>
      </c>
      <c r="GT60" s="37">
        <f>IF(GT$9="",0,IF(GT$9-conditions!$U$71&lt;$U$9,GT15*conditions!$U$69*conditions!$U$70,0))</f>
        <v>0</v>
      </c>
      <c r="GU60" s="37">
        <f>IF(GU$9="",0,IF(GU$9-conditions!$U$71&lt;$U$9,GU15*conditions!$U$69*conditions!$U$70,0))</f>
        <v>0</v>
      </c>
      <c r="GV60" s="37">
        <f>IF(GV$9="",0,IF(GV$9-conditions!$U$71&lt;$U$9,GV15*conditions!$U$69*conditions!$U$70,0))</f>
        <v>0</v>
      </c>
      <c r="GW60" s="37">
        <f>IF(GW$9="",0,IF(GW$9-conditions!$U$71&lt;$U$9,GW15*conditions!$U$69*conditions!$U$70,0))</f>
        <v>0</v>
      </c>
      <c r="GX60" s="37">
        <f>IF(GX$9="",0,IF(GX$9-conditions!$U$71&lt;$U$9,GX15*conditions!$U$69*conditions!$U$70,0))</f>
        <v>0</v>
      </c>
      <c r="GY60" s="37">
        <f>IF(GY$9="",0,IF(GY$9-conditions!$U$71&lt;$U$9,GY15*conditions!$U$69*conditions!$U$70,0))</f>
        <v>0</v>
      </c>
      <c r="GZ60" s="37">
        <f>IF(GZ$9="",0,IF(GZ$9-conditions!$U$71&lt;$U$9,GZ15*conditions!$U$69*conditions!$U$70,0))</f>
        <v>0</v>
      </c>
      <c r="HA60" s="37">
        <f>IF(HA$9="",0,IF(HA$9-conditions!$U$71&lt;$U$9,HA15*conditions!$U$69*conditions!$U$70,0))</f>
        <v>0</v>
      </c>
      <c r="HB60" s="37">
        <f>IF(HB$9="",0,IF(HB$9-conditions!$U$71&lt;$U$9,HB15*conditions!$U$69*conditions!$U$70,0))</f>
        <v>0</v>
      </c>
      <c r="HC60" s="37">
        <f>IF(HC$9="",0,IF(HC$9-conditions!$U$71&lt;$U$9,HC15*conditions!$U$69*conditions!$U$70,0))</f>
        <v>0</v>
      </c>
      <c r="HD60" s="37">
        <f>IF(HD$9="",0,IF(HD$9-conditions!$U$71&lt;$U$9,HD15*conditions!$U$69*conditions!$U$70,0))</f>
        <v>0</v>
      </c>
      <c r="HE60" s="37">
        <f>IF(HE$9="",0,IF(HE$9-conditions!$U$71&lt;$U$9,HE15*conditions!$U$69*conditions!$U$70,0))</f>
        <v>0</v>
      </c>
      <c r="HF60" s="37">
        <f>IF(HF$9="",0,IF(HF$9-conditions!$U$71&lt;$U$9,HF15*conditions!$U$69*conditions!$U$70,0))</f>
        <v>0</v>
      </c>
      <c r="HG60" s="37">
        <f>IF(HG$9="",0,IF(HG$9-conditions!$U$71&lt;$U$9,HG15*conditions!$U$69*conditions!$U$70,0))</f>
        <v>0</v>
      </c>
      <c r="HH60" s="37">
        <f>IF(HH$9="",0,IF(HH$9-conditions!$U$71&lt;$U$9,HH15*conditions!$U$69*conditions!$U$70,0))</f>
        <v>0</v>
      </c>
      <c r="HI60" s="37">
        <f>IF(HI$9="",0,IF(HI$9-conditions!$U$71&lt;$U$9,HI15*conditions!$U$69*conditions!$U$70,0))</f>
        <v>0</v>
      </c>
      <c r="HJ60" s="37">
        <f>IF(HJ$9="",0,IF(HJ$9-conditions!$U$71&lt;$U$9,HJ15*conditions!$U$69*conditions!$U$70,0))</f>
        <v>0</v>
      </c>
      <c r="HK60" s="37">
        <f>IF(HK$9="",0,IF(HK$9-conditions!$U$71&lt;$U$9,HK15*conditions!$U$69*conditions!$U$70,0))</f>
        <v>0</v>
      </c>
      <c r="HL60" s="37">
        <f>IF(HL$9="",0,IF(HL$9-conditions!$U$71&lt;$U$9,HL15*conditions!$U$69*conditions!$U$70,0))</f>
        <v>0</v>
      </c>
      <c r="HM60" s="37">
        <f>IF(HM$9="",0,IF(HM$9-conditions!$U$71&lt;$U$9,HM15*conditions!$U$69*conditions!$U$70,0))</f>
        <v>0</v>
      </c>
      <c r="HN60" s="37">
        <f>IF(HN$9="",0,IF(HN$9-conditions!$U$71&lt;$U$9,HN15*conditions!$U$69*conditions!$U$70,0))</f>
        <v>0</v>
      </c>
      <c r="HO60" s="37">
        <f>IF(HO$9="",0,IF(HO$9-conditions!$U$71&lt;$U$9,HO15*conditions!$U$69*conditions!$U$70,0))</f>
        <v>0</v>
      </c>
      <c r="HP60" s="37">
        <f>IF(HP$9="",0,IF(HP$9-conditions!$U$71&lt;$U$9,HP15*conditions!$U$69*conditions!$U$70,0))</f>
        <v>0</v>
      </c>
      <c r="HQ60" s="37">
        <f>IF(HQ$9="",0,IF(HQ$9-conditions!$U$71&lt;$U$9,HQ15*conditions!$U$69*conditions!$U$70,0))</f>
        <v>0</v>
      </c>
      <c r="HR60" s="37">
        <f>IF(HR$9="",0,IF(HR$9-conditions!$U$71&lt;$U$9,HR15*conditions!$U$69*conditions!$U$70,0))</f>
        <v>0</v>
      </c>
      <c r="HS60" s="37">
        <f>IF(HS$9="",0,IF(HS$9-conditions!$U$71&lt;$U$9,HS15*conditions!$U$69*conditions!$U$70,0))</f>
        <v>0</v>
      </c>
      <c r="HT60" s="37">
        <f>IF(HT$9="",0,IF(HT$9-conditions!$U$71&lt;$U$9,HT15*conditions!$U$69*conditions!$U$70,0))</f>
        <v>0</v>
      </c>
      <c r="HU60" s="37">
        <f>IF(HU$9="",0,IF(HU$9-conditions!$U$71&lt;$U$9,HU15*conditions!$U$69*conditions!$U$70,0))</f>
        <v>0</v>
      </c>
      <c r="HV60" s="37">
        <f>IF(HV$9="",0,IF(HV$9-conditions!$U$71&lt;$U$9,HV15*conditions!$U$69*conditions!$U$70,0))</f>
        <v>0</v>
      </c>
      <c r="HW60" s="37">
        <f>IF(HW$9="",0,IF(HW$9-conditions!$U$71&lt;$U$9,HW15*conditions!$U$69*conditions!$U$70,0))</f>
        <v>0</v>
      </c>
      <c r="HX60" s="37">
        <f>IF(HX$9="",0,IF(HX$9-conditions!$U$71&lt;$U$9,HX15*conditions!$U$69*conditions!$U$70,0))</f>
        <v>0</v>
      </c>
      <c r="HY60" s="37">
        <f>IF(HY$9="",0,IF(HY$9-conditions!$U$71&lt;$U$9,HY15*conditions!$U$69*conditions!$U$70,0))</f>
        <v>0</v>
      </c>
      <c r="HZ60" s="37">
        <f>IF(HZ$9="",0,IF(HZ$9-conditions!$U$71&lt;$U$9,HZ15*conditions!$U$69*conditions!$U$70,0))</f>
        <v>0</v>
      </c>
      <c r="IA60" s="37">
        <f>IF(IA$9="",0,IF(IA$9-conditions!$U$71&lt;$U$9,IA15*conditions!$U$69*conditions!$U$70,0))</f>
        <v>0</v>
      </c>
      <c r="IB60" s="37">
        <f>IF(IB$9="",0,IF(IB$9-conditions!$U$71&lt;$U$9,IB15*conditions!$U$69*conditions!$U$70,0))</f>
        <v>0</v>
      </c>
      <c r="IC60" s="37">
        <f>IF(IC$9="",0,IF(IC$9-conditions!$U$71&lt;$U$9,IC15*conditions!$U$69*conditions!$U$70,0))</f>
        <v>0</v>
      </c>
      <c r="ID60" s="37">
        <f>IF(ID$9="",0,IF(ID$9-conditions!$U$71&lt;$U$9,ID15*conditions!$U$69*conditions!$U$70,0))</f>
        <v>0</v>
      </c>
      <c r="IE60" s="37">
        <f>IF(IE$9="",0,IF(IE$9-conditions!$U$71&lt;$U$9,IE15*conditions!$U$69*conditions!$U$70,0))</f>
        <v>0</v>
      </c>
      <c r="IF60" s="37">
        <f>IF(IF$9="",0,IF(IF$9-conditions!$U$71&lt;$U$9,IF15*conditions!$U$69*conditions!$U$70,0))</f>
        <v>0</v>
      </c>
      <c r="IG60" s="37">
        <f>IF(IG$9="",0,IF(IG$9-conditions!$U$71&lt;$U$9,IG15*conditions!$U$69*conditions!$U$70,0))</f>
        <v>0</v>
      </c>
      <c r="IH60" s="37">
        <f>IF(IH$9="",0,IF(IH$9-conditions!$U$71&lt;$U$9,IH15*conditions!$U$69*conditions!$U$70,0))</f>
        <v>0</v>
      </c>
      <c r="II60" s="37">
        <f>IF(II$9="",0,IF(II$9-conditions!$U$71&lt;$U$9,II15*conditions!$U$69*conditions!$U$70,0))</f>
        <v>0</v>
      </c>
      <c r="IJ60" s="37">
        <f>IF(IJ$9="",0,IF(IJ$9-conditions!$U$71&lt;$U$9,IJ15*conditions!$U$69*conditions!$U$70,0))</f>
        <v>0</v>
      </c>
      <c r="IK60" s="37">
        <f>IF(IK$9="",0,IF(IK$9-conditions!$U$71&lt;$U$9,IK15*conditions!$U$69*conditions!$U$70,0))</f>
        <v>0</v>
      </c>
      <c r="IL60" s="37">
        <f>IF(IL$9="",0,IF(IL$9-conditions!$U$71&lt;$U$9,IL15*conditions!$U$69*conditions!$U$70,0))</f>
        <v>0</v>
      </c>
      <c r="IM60" s="37">
        <f>IF(IM$9="",0,IF(IM$9-conditions!$U$71&lt;$U$9,IM15*conditions!$U$69*conditions!$U$70,0))</f>
        <v>0</v>
      </c>
      <c r="IN60" s="37">
        <f>IF(IN$9="",0,IF(IN$9-conditions!$U$71&lt;$U$9,IN15*conditions!$U$69*conditions!$U$70,0))</f>
        <v>0</v>
      </c>
      <c r="IO60" s="37">
        <f>IF(IO$9="",0,IF(IO$9-conditions!$U$71&lt;$U$9,IO15*conditions!$U$69*conditions!$U$70,0))</f>
        <v>0</v>
      </c>
      <c r="IP60" s="37">
        <f>IF(IP$9="",0,IF(IP$9-conditions!$U$71&lt;$U$9,IP15*conditions!$U$69*conditions!$U$70,0))</f>
        <v>0</v>
      </c>
      <c r="IQ60" s="37">
        <f>IF(IQ$9="",0,IF(IQ$9-conditions!$U$71&lt;$U$9,IQ15*conditions!$U$69*conditions!$U$70,0))</f>
        <v>0</v>
      </c>
      <c r="IR60" s="37">
        <f>IF(IR$9="",0,IF(IR$9-conditions!$U$71&lt;$U$9,IR15*conditions!$U$69*conditions!$U$70,0))</f>
        <v>0</v>
      </c>
      <c r="IS60" s="37">
        <f>IF(IS$9="",0,IF(IS$9-conditions!$U$71&lt;$U$9,IS15*conditions!$U$69*conditions!$U$70,0))</f>
        <v>0</v>
      </c>
      <c r="IT60" s="37">
        <f>IF(IT$9="",0,IF(IT$9-conditions!$U$71&lt;$U$9,IT15*conditions!$U$69*conditions!$U$70,0))</f>
        <v>0</v>
      </c>
      <c r="IU60" s="37">
        <f>IF(IU$9="",0,IF(IU$9-conditions!$U$71&lt;$U$9,IU15*conditions!$U$69*conditions!$U$70,0))</f>
        <v>0</v>
      </c>
      <c r="IV60" s="37">
        <f>IF(IV$9="",0,IF(IV$9-conditions!$U$71&lt;$U$9,IV15*conditions!$U$69*conditions!$U$70,0))</f>
        <v>0</v>
      </c>
      <c r="IW60" s="37">
        <f>IF(IW$9="",0,IF(IW$9-conditions!$U$71&lt;$U$9,IW15*conditions!$U$69*conditions!$U$70,0))</f>
        <v>0</v>
      </c>
      <c r="IX60" s="37">
        <f>IF(IX$9="",0,IF(IX$9-conditions!$U$71&lt;$U$9,IX15*conditions!$U$69*conditions!$U$70,0))</f>
        <v>0</v>
      </c>
      <c r="IY60" s="37">
        <f>IF(IY$9="",0,IF(IY$9-conditions!$U$71&lt;$U$9,IY15*conditions!$U$69*conditions!$U$70,0))</f>
        <v>0</v>
      </c>
      <c r="IZ60" s="37">
        <f>IF(IZ$9="",0,IF(IZ$9-conditions!$U$71&lt;$U$9,IZ15*conditions!$U$69*conditions!$U$70,0))</f>
        <v>0</v>
      </c>
      <c r="JA60" s="37">
        <f>IF(JA$9="",0,IF(JA$9-conditions!$U$71&lt;$U$9,JA15*conditions!$U$69*conditions!$U$70,0))</f>
        <v>0</v>
      </c>
      <c r="JB60" s="37">
        <f>IF(JB$9="",0,IF(JB$9-conditions!$U$71&lt;$U$9,JB15*conditions!$U$69*conditions!$U$70,0))</f>
        <v>0</v>
      </c>
      <c r="JC60" s="37">
        <f>IF(JC$9="",0,IF(JC$9-conditions!$U$71&lt;$U$9,JC15*conditions!$U$69*conditions!$U$70,0))</f>
        <v>0</v>
      </c>
      <c r="JD60" s="37">
        <f>IF(JD$9="",0,IF(JD$9-conditions!$U$71&lt;$U$9,JD15*conditions!$U$69*conditions!$U$70,0))</f>
        <v>0</v>
      </c>
      <c r="JE60" s="37">
        <f>IF(JE$9="",0,IF(JE$9-conditions!$U$71&lt;$U$9,JE15*conditions!$U$69*conditions!$U$70,0))</f>
        <v>0</v>
      </c>
      <c r="JF60" s="37">
        <f>IF(JF$9="",0,IF(JF$9-conditions!$U$71&lt;$U$9,JF15*conditions!$U$69*conditions!$U$70,0))</f>
        <v>0</v>
      </c>
      <c r="JG60" s="37">
        <f>IF(JG$9="",0,IF(JG$9-conditions!$U$71&lt;$U$9,JG15*conditions!$U$69*conditions!$U$70,0))</f>
        <v>0</v>
      </c>
      <c r="JH60" s="37">
        <f>IF(JH$9="",0,IF(JH$9-conditions!$U$71&lt;$U$9,JH15*conditions!$U$69*conditions!$U$70,0))</f>
        <v>0</v>
      </c>
      <c r="JI60" s="37">
        <f>IF(JI$9="",0,IF(JI$9-conditions!$U$71&lt;$U$9,JI15*conditions!$U$69*conditions!$U$70,0))</f>
        <v>0</v>
      </c>
      <c r="JJ60" s="37">
        <f>IF(JJ$9="",0,IF(JJ$9-conditions!$U$71&lt;$U$9,JJ15*conditions!$U$69*conditions!$U$70,0))</f>
        <v>0</v>
      </c>
      <c r="JK60" s="37">
        <f>IF(JK$9="",0,IF(JK$9-conditions!$U$71&lt;$U$9,JK15*conditions!$U$69*conditions!$U$70,0))</f>
        <v>0</v>
      </c>
      <c r="JL60" s="37">
        <f>IF(JL$9="",0,IF(JL$9-conditions!$U$71&lt;$U$9,JL15*conditions!$U$69*conditions!$U$70,0))</f>
        <v>0</v>
      </c>
      <c r="JM60" s="37">
        <f>IF(JM$9="",0,IF(JM$9-conditions!$U$71&lt;$U$9,JM15*conditions!$U$69*conditions!$U$70,0))</f>
        <v>0</v>
      </c>
      <c r="JN60" s="37">
        <f>IF(JN$9="",0,IF(JN$9-conditions!$U$71&lt;$U$9,JN15*conditions!$U$69*conditions!$U$70,0))</f>
        <v>0</v>
      </c>
      <c r="JO60" s="37">
        <f>IF(JO$9="",0,IF(JO$9-conditions!$U$71&lt;$U$9,JO15*conditions!$U$69*conditions!$U$70,0))</f>
        <v>0</v>
      </c>
      <c r="JP60" s="37">
        <f>IF(JP$9="",0,IF(JP$9-conditions!$U$71&lt;$U$9,JP15*conditions!$U$69*conditions!$U$70,0))</f>
        <v>0</v>
      </c>
      <c r="JQ60" s="37">
        <f>IF(JQ$9="",0,IF(JQ$9-conditions!$U$71&lt;$U$9,JQ15*conditions!$U$69*conditions!$U$70,0))</f>
        <v>0</v>
      </c>
      <c r="JR60" s="37">
        <f>IF(JR$9="",0,IF(JR$9-conditions!$U$71&lt;$U$9,JR15*conditions!$U$69*conditions!$U$70,0))</f>
        <v>0</v>
      </c>
      <c r="JS60" s="37">
        <f>IF(JS$9="",0,IF(JS$9-conditions!$U$71&lt;$U$9,JS15*conditions!$U$69*conditions!$U$70,0))</f>
        <v>0</v>
      </c>
      <c r="JT60" s="37">
        <f>IF(JT$9="",0,IF(JT$9-conditions!$U$71&lt;$U$9,JT15*conditions!$U$69*conditions!$U$70,0))</f>
        <v>0</v>
      </c>
      <c r="JU60" s="37">
        <f>IF(JU$9="",0,IF(JU$9-conditions!$U$71&lt;$U$9,JU15*conditions!$U$69*conditions!$U$70,0))</f>
        <v>0</v>
      </c>
      <c r="JV60" s="37">
        <f>IF(JV$9="",0,IF(JV$9-conditions!$U$71&lt;$U$9,JV15*conditions!$U$69*conditions!$U$70,0))</f>
        <v>0</v>
      </c>
      <c r="JW60" s="37">
        <f>IF(JW$9="",0,IF(JW$9-conditions!$U$71&lt;$U$9,JW15*conditions!$U$69*conditions!$U$70,0))</f>
        <v>0</v>
      </c>
      <c r="JX60" s="37">
        <f>IF(JX$9="",0,IF(JX$9-conditions!$U$71&lt;$U$9,JX15*conditions!$U$69*conditions!$U$70,0))</f>
        <v>0</v>
      </c>
      <c r="JY60" s="37">
        <f>IF(JY$9="",0,IF(JY$9-conditions!$U$71&lt;$U$9,JY15*conditions!$U$69*conditions!$U$70,0))</f>
        <v>0</v>
      </c>
      <c r="JZ60" s="37">
        <f>IF(JZ$9="",0,IF(JZ$9-conditions!$U$71&lt;$U$9,JZ15*conditions!$U$69*conditions!$U$70,0))</f>
        <v>0</v>
      </c>
      <c r="KA60" s="37">
        <f>IF(KA$9="",0,IF(KA$9-conditions!$U$71&lt;$U$9,KA15*conditions!$U$69*conditions!$U$70,0))</f>
        <v>0</v>
      </c>
      <c r="KB60" s="37">
        <f>IF(KB$9="",0,IF(KB$9-conditions!$U$71&lt;$U$9,KB15*conditions!$U$69*conditions!$U$70,0))</f>
        <v>0</v>
      </c>
      <c r="KC60" s="37">
        <f>IF(KC$9="",0,IF(KC$9-conditions!$U$71&lt;$U$9,KC15*conditions!$U$69*conditions!$U$70,0))</f>
        <v>0</v>
      </c>
      <c r="KD60" s="37">
        <f>IF(KD$9="",0,IF(KD$9-conditions!$U$71&lt;$U$9,KD15*conditions!$U$69*conditions!$U$70,0))</f>
        <v>0</v>
      </c>
      <c r="KE60" s="37">
        <f>IF(KE$9="",0,IF(KE$9-conditions!$U$71&lt;$U$9,KE15*conditions!$U$69*conditions!$U$70,0))</f>
        <v>0</v>
      </c>
      <c r="KF60" s="37">
        <f>IF(KF$9="",0,IF(KF$9-conditions!$U$71&lt;$U$9,KF15*conditions!$U$69*conditions!$U$70,0))</f>
        <v>0</v>
      </c>
      <c r="KG60" s="37">
        <f>IF(KG$9="",0,IF(KG$9-conditions!$U$71&lt;$U$9,KG15*conditions!$U$69*conditions!$U$70,0))</f>
        <v>0</v>
      </c>
      <c r="KH60" s="37">
        <f>IF(KH$9="",0,IF(KH$9-conditions!$U$71&lt;$U$9,KH15*conditions!$U$69*conditions!$U$70,0))</f>
        <v>0</v>
      </c>
      <c r="KI60" s="37">
        <f>IF(KI$9="",0,IF(KI$9-conditions!$U$71&lt;$U$9,KI15*conditions!$U$69*conditions!$U$70,0))</f>
        <v>0</v>
      </c>
      <c r="KJ60" s="37">
        <f>IF(KJ$9="",0,IF(KJ$9-conditions!$U$71&lt;$U$9,KJ15*conditions!$U$69*conditions!$U$70,0))</f>
        <v>0</v>
      </c>
      <c r="KK60" s="37">
        <f>IF(KK$9="",0,IF(KK$9-conditions!$U$71&lt;$U$9,KK15*conditions!$U$69*conditions!$U$70,0))</f>
        <v>0</v>
      </c>
      <c r="KL60" s="37">
        <f>IF(KL$9="",0,IF(KL$9-conditions!$U$71&lt;$U$9,KL15*conditions!$U$69*conditions!$U$70,0))</f>
        <v>0</v>
      </c>
      <c r="KM60" s="37">
        <f>IF(KM$9="",0,IF(KM$9-conditions!$U$71&lt;$U$9,KM15*conditions!$U$69*conditions!$U$70,0))</f>
        <v>0</v>
      </c>
      <c r="KN60" s="37">
        <f>IF(KN$9="",0,IF(KN$9-conditions!$U$71&lt;$U$9,KN15*conditions!$U$69*conditions!$U$70,0))</f>
        <v>0</v>
      </c>
      <c r="KO60" s="37">
        <f>IF(KO$9="",0,IF(KO$9-conditions!$U$71&lt;$U$9,KO15*conditions!$U$69*conditions!$U$70,0))</f>
        <v>0</v>
      </c>
      <c r="KP60" s="37">
        <f>IF(KP$9="",0,IF(KP$9-conditions!$U$71&lt;$U$9,KP15*conditions!$U$69*conditions!$U$70,0))</f>
        <v>0</v>
      </c>
      <c r="KQ60" s="37">
        <f>IF(KQ$9="",0,IF(KQ$9-conditions!$U$71&lt;$U$9,KQ15*conditions!$U$69*conditions!$U$70,0))</f>
        <v>0</v>
      </c>
      <c r="KR60" s="37">
        <f>IF(KR$9="",0,IF(KR$9-conditions!$U$71&lt;$U$9,KR15*conditions!$U$69*conditions!$U$70,0))</f>
        <v>0</v>
      </c>
      <c r="KS60" s="37">
        <f>IF(KS$9="",0,IF(KS$9-conditions!$U$71&lt;$U$9,KS15*conditions!$U$69*conditions!$U$70,0))</f>
        <v>0</v>
      </c>
      <c r="KT60" s="37">
        <f>IF(KT$9="",0,IF(KT$9-conditions!$U$71&lt;$U$9,KT15*conditions!$U$69*conditions!$U$70,0))</f>
        <v>0</v>
      </c>
      <c r="KU60" s="37">
        <f>IF(KU$9="",0,IF(KU$9-conditions!$U$71&lt;$U$9,KU15*conditions!$U$69*conditions!$U$70,0))</f>
        <v>0</v>
      </c>
      <c r="KV60" s="37">
        <f>IF(KV$9="",0,IF(KV$9-conditions!$U$71&lt;$U$9,KV15*conditions!$U$69*conditions!$U$70,0))</f>
        <v>0</v>
      </c>
      <c r="KW60" s="37">
        <f>IF(KW$9="",0,IF(KW$9-conditions!$U$71&lt;$U$9,KW15*conditions!$U$69*conditions!$U$70,0))</f>
        <v>0</v>
      </c>
      <c r="KX60" s="37">
        <f>IF(KX$9="",0,IF(KX$9-conditions!$U$71&lt;$U$9,KX15*conditions!$U$69*conditions!$U$70,0))</f>
        <v>0</v>
      </c>
      <c r="KY60" s="37">
        <f>IF(KY$9="",0,IF(KY$9-conditions!$U$71&lt;$U$9,KY15*conditions!$U$69*conditions!$U$70,0))</f>
        <v>0</v>
      </c>
      <c r="KZ60" s="37">
        <f>IF(KZ$9="",0,IF(KZ$9-conditions!$U$71&lt;$U$9,KZ15*conditions!$U$69*conditions!$U$70,0))</f>
        <v>0</v>
      </c>
      <c r="LA60" s="37">
        <f>IF(LA$9="",0,IF(LA$9-conditions!$U$71&lt;$U$9,LA15*conditions!$U$69*conditions!$U$70,0))</f>
        <v>0</v>
      </c>
      <c r="LB60" s="37">
        <f>IF(LB$9="",0,IF(LB$9-conditions!$U$71&lt;$U$9,LB15*conditions!$U$69*conditions!$U$70,0))</f>
        <v>0</v>
      </c>
      <c r="LC60" s="37">
        <f>IF(LC$9="",0,IF(LC$9-conditions!$U$71&lt;$U$9,LC15*conditions!$U$69*conditions!$U$70,0))</f>
        <v>0</v>
      </c>
      <c r="LD60" s="37">
        <f>IF(LD$9="",0,IF(LD$9-conditions!$U$71&lt;$U$9,LD15*conditions!$U$69*conditions!$U$70,0))</f>
        <v>0</v>
      </c>
      <c r="LE60" s="37">
        <f>IF(LE$9="",0,IF(LE$9-conditions!$U$71&lt;$U$9,LE15*conditions!$U$69*conditions!$U$70,0))</f>
        <v>0</v>
      </c>
      <c r="LF60" s="37">
        <f>IF(LF$9="",0,IF(LF$9-conditions!$U$71&lt;$U$9,LF15*conditions!$U$69*conditions!$U$70,0))</f>
        <v>0</v>
      </c>
      <c r="LG60" s="37">
        <f>IF(LG$9="",0,IF(LG$9-conditions!$U$71&lt;$U$9,LG15*conditions!$U$69*conditions!$U$70,0))</f>
        <v>0</v>
      </c>
      <c r="LH60" s="37">
        <f>IF(LH$9="",0,IF(LH$9-conditions!$U$71&lt;$U$9,LH15*conditions!$U$69*conditions!$U$70,0))</f>
        <v>0</v>
      </c>
      <c r="LI60" s="37">
        <f>IF(LI$9="",0,IF(LI$9-conditions!$U$71&lt;$U$9,LI15*conditions!$U$69*conditions!$U$70,0))</f>
        <v>0</v>
      </c>
      <c r="LJ60" s="37">
        <f>IF(LJ$9="",0,IF(LJ$9-conditions!$U$71&lt;$U$9,LJ15*conditions!$U$69*conditions!$U$70,0))</f>
        <v>0</v>
      </c>
      <c r="LK60" s="37">
        <f>IF(LK$9="",0,IF(LK$9-conditions!$U$71&lt;$U$9,LK15*conditions!$U$69*conditions!$U$70,0))</f>
        <v>0</v>
      </c>
      <c r="LL60" s="37">
        <f>IF(LL$9="",0,IF(LL$9-conditions!$U$71&lt;$U$9,LL15*conditions!$U$69*conditions!$U$70,0))</f>
        <v>0</v>
      </c>
      <c r="LM60" s="37">
        <f>IF(LM$9="",0,IF(LM$9-conditions!$U$71&lt;$U$9,LM15*conditions!$U$69*conditions!$U$70,0))</f>
        <v>0</v>
      </c>
      <c r="LN60" s="37">
        <f>IF(LN$9="",0,IF(LN$9-conditions!$U$71&lt;$U$9,LN15*conditions!$U$69*conditions!$U$70,0))</f>
        <v>0</v>
      </c>
      <c r="LO60" s="37">
        <f>IF(LO$9="",0,IF(LO$9-conditions!$U$71&lt;$U$9,LO15*conditions!$U$69*conditions!$U$70,0))</f>
        <v>0</v>
      </c>
      <c r="LP60" s="37">
        <f>IF(LP$9="",0,IF(LP$9-conditions!$U$71&lt;$U$9,LP15*conditions!$U$69*conditions!$U$70,0))</f>
        <v>0</v>
      </c>
      <c r="LQ60" s="37">
        <f>IF(LQ$9="",0,IF(LQ$9-conditions!$U$71&lt;$U$9,LQ15*conditions!$U$69*conditions!$U$70,0))</f>
        <v>0</v>
      </c>
      <c r="LR60" s="37">
        <f>IF(LR$9="",0,IF(LR$9-conditions!$U$71&lt;$U$9,LR15*conditions!$U$69*conditions!$U$70,0))</f>
        <v>0</v>
      </c>
      <c r="LS60" s="37">
        <f>IF(LS$9="",0,IF(LS$9-conditions!$U$71&lt;$U$9,LS15*conditions!$U$69*conditions!$U$70,0))</f>
        <v>0</v>
      </c>
      <c r="LT60" s="37">
        <f>IF(LT$9="",0,IF(LT$9-conditions!$U$71&lt;$U$9,LT15*conditions!$U$69*conditions!$U$70,0))</f>
        <v>0</v>
      </c>
      <c r="LU60" s="37">
        <f>IF(LU$9="",0,IF(LU$9-conditions!$U$71&lt;$U$9,LU15*conditions!$U$69*conditions!$U$70,0))</f>
        <v>0</v>
      </c>
      <c r="LV60" s="37">
        <f>IF(LV$9="",0,IF(LV$9-conditions!$U$71&lt;$U$9,LV15*conditions!$U$69*conditions!$U$70,0))</f>
        <v>0</v>
      </c>
      <c r="LW60" s="37">
        <f>IF(LW$9="",0,IF(LW$9-conditions!$U$71&lt;$U$9,LW15*conditions!$U$69*conditions!$U$70,0))</f>
        <v>0</v>
      </c>
      <c r="LX60" s="37">
        <f>IF(LX$9="",0,IF(LX$9-conditions!$U$71&lt;$U$9,LX15*conditions!$U$69*conditions!$U$70,0))</f>
        <v>0</v>
      </c>
      <c r="LY60" s="37">
        <f>IF(LY$9="",0,IF(LY$9-conditions!$U$71&lt;$U$9,LY15*conditions!$U$69*conditions!$U$70,0))</f>
        <v>0</v>
      </c>
      <c r="LZ60" s="37">
        <f>IF(LZ$9="",0,IF(LZ$9-conditions!$U$71&lt;$U$9,LZ15*conditions!$U$69*conditions!$U$70,0))</f>
        <v>0</v>
      </c>
      <c r="MA60" s="37">
        <f>IF(MA$9="",0,IF(MA$9-conditions!$U$71&lt;$U$9,MA15*conditions!$U$69*conditions!$U$70,0))</f>
        <v>0</v>
      </c>
      <c r="MB60" s="37">
        <f>IF(MB$9="",0,IF(MB$9-conditions!$U$71&lt;$U$9,MB15*conditions!$U$69*conditions!$U$70,0))</f>
        <v>0</v>
      </c>
      <c r="MC60" s="37">
        <f>IF(MC$9="",0,IF(MC$9-conditions!$U$71&lt;$U$9,MC15*conditions!$U$69*conditions!$U$70,0))</f>
        <v>0</v>
      </c>
      <c r="MD60" s="37">
        <f>IF(MD$9="",0,IF(MD$9-conditions!$U$71&lt;$U$9,MD15*conditions!$U$69*conditions!$U$70,0))</f>
        <v>0</v>
      </c>
      <c r="ME60" s="37">
        <f>IF(ME$9="",0,IF(ME$9-conditions!$U$71&lt;$U$9,ME15*conditions!$U$69*conditions!$U$70,0))</f>
        <v>0</v>
      </c>
      <c r="MF60" s="37">
        <f>IF(MF$9="",0,IF(MF$9-conditions!$U$71&lt;$U$9,MF15*conditions!$U$69*conditions!$U$70,0))</f>
        <v>0</v>
      </c>
      <c r="MG60" s="37">
        <f>IF(MG$9="",0,IF(MG$9-conditions!$U$71&lt;$U$9,MG15*conditions!$U$69*conditions!$U$70,0))</f>
        <v>0</v>
      </c>
      <c r="MH60" s="37">
        <f>IF(MH$9="",0,IF(MH$9-conditions!$U$71&lt;$U$9,MH15*conditions!$U$69*conditions!$U$70,0))</f>
        <v>0</v>
      </c>
      <c r="MI60" s="37">
        <f>IF(MI$9="",0,IF(MI$9-conditions!$U$71&lt;$U$9,MI15*conditions!$U$69*conditions!$U$70,0))</f>
        <v>0</v>
      </c>
      <c r="MJ60" s="37">
        <f>IF(MJ$9="",0,IF(MJ$9-conditions!$U$71&lt;$U$9,MJ15*conditions!$U$69*conditions!$U$70,0))</f>
        <v>0</v>
      </c>
      <c r="MK60" s="37">
        <f>IF(MK$9="",0,IF(MK$9-conditions!$U$71&lt;$U$9,MK15*conditions!$U$69*conditions!$U$70,0))</f>
        <v>0</v>
      </c>
      <c r="ML60" s="37">
        <f>IF(ML$9="",0,IF(ML$9-conditions!$U$71&lt;$U$9,ML15*conditions!$U$69*conditions!$U$70,0))</f>
        <v>0</v>
      </c>
      <c r="MM60" s="37">
        <f>IF(MM$9="",0,IF(MM$9-conditions!$U$71&lt;$U$9,MM15*conditions!$U$69*conditions!$U$70,0))</f>
        <v>0</v>
      </c>
      <c r="MN60" s="37">
        <f>IF(MN$9="",0,IF(MN$9-conditions!$U$71&lt;$U$9,MN15*conditions!$U$69*conditions!$U$70,0))</f>
        <v>0</v>
      </c>
      <c r="MO60" s="37">
        <f>IF(MO$9="",0,IF(MO$9-conditions!$U$71&lt;$U$9,MO15*conditions!$U$69*conditions!$U$70,0))</f>
        <v>0</v>
      </c>
      <c r="MP60" s="37">
        <f>IF(MP$9="",0,IF(MP$9-conditions!$U$71&lt;$U$9,MP15*conditions!$U$69*conditions!$U$70,0))</f>
        <v>0</v>
      </c>
      <c r="MQ60" s="37">
        <f>IF(MQ$9="",0,IF(MQ$9-conditions!$U$71&lt;$U$9,MQ15*conditions!$U$69*conditions!$U$70,0))</f>
        <v>0</v>
      </c>
      <c r="MR60" s="37">
        <f>IF(MR$9="",0,IF(MR$9-conditions!$U$71&lt;$U$9,MR15*conditions!$U$69*conditions!$U$70,0))</f>
        <v>0</v>
      </c>
      <c r="MS60" s="37">
        <f>IF(MS$9="",0,IF(MS$9-conditions!$U$71&lt;$U$9,MS15*conditions!$U$69*conditions!$U$70,0))</f>
        <v>0</v>
      </c>
      <c r="MT60" s="37">
        <f>IF(MT$9="",0,IF(MT$9-conditions!$U$71&lt;$U$9,MT15*conditions!$U$69*conditions!$U$70,0))</f>
        <v>0</v>
      </c>
      <c r="MU60" s="37">
        <f>IF(MU$9="",0,IF(MU$9-conditions!$U$71&lt;$U$9,MU15*conditions!$U$69*conditions!$U$70,0))</f>
        <v>0</v>
      </c>
      <c r="MV60" s="37">
        <f>IF(MV$9="",0,IF(MV$9-conditions!$U$71&lt;$U$9,MV15*conditions!$U$69*conditions!$U$70,0))</f>
        <v>0</v>
      </c>
      <c r="MW60" s="37">
        <f>IF(MW$9="",0,IF(MW$9-conditions!$U$71&lt;$U$9,MW15*conditions!$U$69*conditions!$U$70,0))</f>
        <v>0</v>
      </c>
      <c r="MX60" s="37">
        <f>IF(MX$9="",0,IF(MX$9-conditions!$U$71&lt;$U$9,MX15*conditions!$U$69*conditions!$U$70,0))</f>
        <v>0</v>
      </c>
      <c r="MY60" s="37">
        <f>IF(MY$9="",0,IF(MY$9-conditions!$U$71&lt;$U$9,MY15*conditions!$U$69*conditions!$U$70,0))</f>
        <v>0</v>
      </c>
      <c r="MZ60" s="37">
        <f>IF(MZ$9="",0,IF(MZ$9-conditions!$U$71&lt;$U$9,MZ15*conditions!$U$69*conditions!$U$70,0))</f>
        <v>0</v>
      </c>
      <c r="NA60" s="37">
        <f>IF(NA$9="",0,IF(NA$9-conditions!$U$71&lt;$U$9,NA15*conditions!$U$69*conditions!$U$70,0))</f>
        <v>0</v>
      </c>
      <c r="NB60" s="37">
        <f>IF(NB$9="",0,IF(NB$9-conditions!$U$71&lt;$U$9,NB15*conditions!$U$69*conditions!$U$70,0))</f>
        <v>0</v>
      </c>
      <c r="NC60" s="37">
        <f>IF(NC$9="",0,IF(NC$9-conditions!$U$71&lt;$U$9,NC15*conditions!$U$69*conditions!$U$70,0))</f>
        <v>0</v>
      </c>
      <c r="ND60" s="37">
        <f>IF(ND$9="",0,IF(ND$9-conditions!$U$71&lt;$U$9,ND15*conditions!$U$69*conditions!$U$70,0))</f>
        <v>0</v>
      </c>
      <c r="NE60" s="37">
        <f>IF(NE$9="",0,IF(NE$9-conditions!$U$71&lt;$U$9,NE15*conditions!$U$69*conditions!$U$70,0))</f>
        <v>0</v>
      </c>
      <c r="NF60" s="37">
        <f>IF(NF$9="",0,IF(NF$9-conditions!$U$71&lt;$U$9,NF15*conditions!$U$69*conditions!$U$70,0))</f>
        <v>0</v>
      </c>
      <c r="NG60" s="37">
        <f>IF(NG$9="",0,IF(NG$9-conditions!$U$71&lt;$U$9,NG15*conditions!$U$69*conditions!$U$70,0))</f>
        <v>0</v>
      </c>
      <c r="NH60" s="37">
        <f>IF(NH$9="",0,IF(NH$9-conditions!$U$71&lt;$U$9,NH15*conditions!$U$69*conditions!$U$70,0))</f>
        <v>0</v>
      </c>
      <c r="NI60" s="37">
        <f>IF(NI$9="",0,IF(NI$9-conditions!$U$71&lt;$U$9,NI15*conditions!$U$69*conditions!$U$70,0))</f>
        <v>0</v>
      </c>
      <c r="NJ60" s="37">
        <f>IF(NJ$9="",0,IF(NJ$9-conditions!$U$71&lt;$U$9,NJ15*conditions!$U$69*conditions!$U$70,0))</f>
        <v>0</v>
      </c>
      <c r="NK60" s="37">
        <f>IF(NK$9="",0,IF(NK$9-conditions!$U$71&lt;$U$9,NK15*conditions!$U$69*conditions!$U$70,0))</f>
        <v>0</v>
      </c>
      <c r="NL60" s="37">
        <f>IF(NL$9="",0,IF(NL$9-conditions!$U$71&lt;$U$9,NL15*conditions!$U$69*conditions!$U$70,0))</f>
        <v>0</v>
      </c>
      <c r="NM60" s="37">
        <f>IF(NM$9="",0,IF(NM$9-conditions!$U$71&lt;$U$9,NM15*conditions!$U$69*conditions!$U$70,0))</f>
        <v>0</v>
      </c>
      <c r="NN60" s="37">
        <f>IF(NN$9="",0,IF(NN$9-conditions!$U$71&lt;$U$9,NN15*conditions!$U$69*conditions!$U$70,0))</f>
        <v>0</v>
      </c>
      <c r="NO60" s="37">
        <f>IF(NO$9="",0,IF(NO$9-conditions!$U$71&lt;$U$9,NO15*conditions!$U$69*conditions!$U$70,0))</f>
        <v>0</v>
      </c>
      <c r="NP60" s="37">
        <f>IF(NP$9="",0,IF(NP$9-conditions!$U$71&lt;$U$9,NP15*conditions!$U$69*conditions!$U$70,0))</f>
        <v>0</v>
      </c>
      <c r="NQ60" s="37">
        <f>IF(NQ$9="",0,IF(NQ$9-conditions!$U$71&lt;$U$9,NQ15*conditions!$U$69*conditions!$U$70,0))</f>
        <v>0</v>
      </c>
      <c r="NR60" s="37">
        <f>IF(NR$9="",0,IF(NR$9-conditions!$U$71&lt;$U$9,NR15*conditions!$U$69*conditions!$U$70,0))</f>
        <v>0</v>
      </c>
      <c r="NS60" s="37">
        <f>IF(NS$9="",0,IF(NS$9-conditions!$U$71&lt;$U$9,NS15*conditions!$U$69*conditions!$U$70,0))</f>
        <v>0</v>
      </c>
      <c r="NT60" s="37">
        <f>IF(NT$9="",0,IF(NT$9-conditions!$U$71&lt;$U$9,NT15*conditions!$U$69*conditions!$U$70,0))</f>
        <v>0</v>
      </c>
      <c r="NU60" s="37">
        <f>IF(NU$9="",0,IF(NU$9-conditions!$U$71&lt;$U$9,NU15*conditions!$U$69*conditions!$U$70,0))</f>
        <v>0</v>
      </c>
      <c r="NV60" s="37">
        <f>IF(NV$9="",0,IF(NV$9-conditions!$U$71&lt;$U$9,NV15*conditions!$U$69*conditions!$U$70,0))</f>
        <v>0</v>
      </c>
    </row>
    <row r="61" spans="1:386" s="38" customFormat="1" ht="10.199999999999999" x14ac:dyDescent="0.2">
      <c r="A61" s="31"/>
      <c r="B61" s="31"/>
      <c r="C61" s="31"/>
      <c r="D61" s="31"/>
      <c r="E61" s="31"/>
      <c r="F61" s="31"/>
      <c r="G61" s="31" t="str">
        <f>G58</f>
        <v>авансы полученные от заказчиков на начало бюдж. года</v>
      </c>
      <c r="H61" s="31"/>
      <c r="I61" s="31"/>
      <c r="J61" s="31" t="str">
        <f>IF($G61="","",INDEX(KPI!$H$11:$H$121,SUMIFS(KPI!$E$11:$E$121,KPI!$F$11:$F$121,$G61)))</f>
        <v>тыс.руб.</v>
      </c>
      <c r="K61" s="31"/>
      <c r="L61" s="31"/>
      <c r="M61" s="31"/>
      <c r="N61" s="31" t="str">
        <f>structure!$G$12</f>
        <v>товарная категория 2</v>
      </c>
      <c r="O61" s="31"/>
      <c r="P61" s="31"/>
      <c r="Q61" s="31"/>
      <c r="R61" s="37">
        <f t="shared" si="93"/>
        <v>297</v>
      </c>
      <c r="S61" s="31"/>
      <c r="T61" s="31"/>
      <c r="U61" s="37">
        <f>IF(U$9="",0,IF(U$9-conditions!$U$71&lt;$U$9,U16*conditions!$U$69*conditions!$U$70,0))</f>
        <v>27</v>
      </c>
      <c r="V61" s="37">
        <f>IF(V$9="",0,IF(V$9-conditions!$U$71&lt;$U$9,V16*conditions!$U$69*conditions!$U$70,0))</f>
        <v>27</v>
      </c>
      <c r="W61" s="37">
        <f>IF(W$9="",0,IF(W$9-conditions!$U$71&lt;$U$9,W16*conditions!$U$69*conditions!$U$70,0))</f>
        <v>27</v>
      </c>
      <c r="X61" s="37">
        <f>IF(X$9="",0,IF(X$9-conditions!$U$71&lt;$U$9,X16*conditions!$U$69*conditions!$U$70,0))</f>
        <v>27</v>
      </c>
      <c r="Y61" s="37">
        <f>IF(Y$9="",0,IF(Y$9-conditions!$U$71&lt;$U$9,Y16*conditions!$U$69*conditions!$U$70,0))</f>
        <v>27</v>
      </c>
      <c r="Z61" s="37">
        <f>IF(Z$9="",0,IF(Z$9-conditions!$U$71&lt;$U$9,Z16*conditions!$U$69*conditions!$U$70,0))</f>
        <v>0</v>
      </c>
      <c r="AA61" s="37">
        <f>IF(AA$9="",0,IF(AA$9-conditions!$U$71&lt;$U$9,AA16*conditions!$U$69*conditions!$U$70,0))</f>
        <v>0</v>
      </c>
      <c r="AB61" s="37">
        <f>IF(AB$9="",0,IF(AB$9-conditions!$U$71&lt;$U$9,AB16*conditions!$U$69*conditions!$U$70,0))</f>
        <v>27</v>
      </c>
      <c r="AC61" s="37">
        <f>IF(AC$9="",0,IF(AC$9-conditions!$U$71&lt;$U$9,AC16*conditions!$U$69*conditions!$U$70,0))</f>
        <v>27</v>
      </c>
      <c r="AD61" s="37">
        <f>IF(AD$9="",0,IF(AD$9-conditions!$U$71&lt;$U$9,AD16*conditions!$U$69*conditions!$U$70,0))</f>
        <v>27</v>
      </c>
      <c r="AE61" s="37">
        <f>IF(AE$9="",0,IF(AE$9-conditions!$U$71&lt;$U$9,AE16*conditions!$U$69*conditions!$U$70,0))</f>
        <v>27</v>
      </c>
      <c r="AF61" s="37">
        <f>IF(AF$9="",0,IF(AF$9-conditions!$U$71&lt;$U$9,AF16*conditions!$U$69*conditions!$U$70,0))</f>
        <v>27</v>
      </c>
      <c r="AG61" s="37">
        <f>IF(AG$9="",0,IF(AG$9-conditions!$U$71&lt;$U$9,AG16*conditions!$U$69*conditions!$U$70,0))</f>
        <v>0</v>
      </c>
      <c r="AH61" s="37">
        <f>IF(AH$9="",0,IF(AH$9-conditions!$U$71&lt;$U$9,AH16*conditions!$U$69*conditions!$U$70,0))</f>
        <v>0</v>
      </c>
      <c r="AI61" s="37">
        <f>IF(AI$9="",0,IF(AI$9-conditions!$U$71&lt;$U$9,AI16*conditions!$U$69*conditions!$U$70,0))</f>
        <v>27</v>
      </c>
      <c r="AJ61" s="37">
        <f>IF(AJ$9="",0,IF(AJ$9-conditions!$U$71&lt;$U$9,AJ16*conditions!$U$69*conditions!$U$70,0))</f>
        <v>0</v>
      </c>
      <c r="AK61" s="37">
        <f>IF(AK$9="",0,IF(AK$9-conditions!$U$71&lt;$U$9,AK16*conditions!$U$69*conditions!$U$70,0))</f>
        <v>0</v>
      </c>
      <c r="AL61" s="37">
        <f>IF(AL$9="",0,IF(AL$9-conditions!$U$71&lt;$U$9,AL16*conditions!$U$69*conditions!$U$70,0))</f>
        <v>0</v>
      </c>
      <c r="AM61" s="37">
        <f>IF(AM$9="",0,IF(AM$9-conditions!$U$71&lt;$U$9,AM16*conditions!$U$69*conditions!$U$70,0))</f>
        <v>0</v>
      </c>
      <c r="AN61" s="37">
        <f>IF(AN$9="",0,IF(AN$9-conditions!$U$71&lt;$U$9,AN16*conditions!$U$69*conditions!$U$70,0))</f>
        <v>0</v>
      </c>
      <c r="AO61" s="37">
        <f>IF(AO$9="",0,IF(AO$9-conditions!$U$71&lt;$U$9,AO16*conditions!$U$69*conditions!$U$70,0))</f>
        <v>0</v>
      </c>
      <c r="AP61" s="37">
        <f>IF(AP$9="",0,IF(AP$9-conditions!$U$71&lt;$U$9,AP16*conditions!$U$69*conditions!$U$70,0))</f>
        <v>0</v>
      </c>
      <c r="AQ61" s="37">
        <f>IF(AQ$9="",0,IF(AQ$9-conditions!$U$71&lt;$U$9,AQ16*conditions!$U$69*conditions!$U$70,0))</f>
        <v>0</v>
      </c>
      <c r="AR61" s="37">
        <f>IF(AR$9="",0,IF(AR$9-conditions!$U$71&lt;$U$9,AR16*conditions!$U$69*conditions!$U$70,0))</f>
        <v>0</v>
      </c>
      <c r="AS61" s="37">
        <f>IF(AS$9="",0,IF(AS$9-conditions!$U$71&lt;$U$9,AS16*conditions!$U$69*conditions!$U$70,0))</f>
        <v>0</v>
      </c>
      <c r="AT61" s="37">
        <f>IF(AT$9="",0,IF(AT$9-conditions!$U$71&lt;$U$9,AT16*conditions!$U$69*conditions!$U$70,0))</f>
        <v>0</v>
      </c>
      <c r="AU61" s="37">
        <f>IF(AU$9="",0,IF(AU$9-conditions!$U$71&lt;$U$9,AU16*conditions!$U$69*conditions!$U$70,0))</f>
        <v>0</v>
      </c>
      <c r="AV61" s="37">
        <f>IF(AV$9="",0,IF(AV$9-conditions!$U$71&lt;$U$9,AV16*conditions!$U$69*conditions!$U$70,0))</f>
        <v>0</v>
      </c>
      <c r="AW61" s="37">
        <f>IF(AW$9="",0,IF(AW$9-conditions!$U$71&lt;$U$9,AW16*conditions!$U$69*conditions!$U$70,0))</f>
        <v>0</v>
      </c>
      <c r="AX61" s="37">
        <f>IF(AX$9="",0,IF(AX$9-conditions!$U$71&lt;$U$9,AX16*conditions!$U$69*conditions!$U$70,0))</f>
        <v>0</v>
      </c>
      <c r="AY61" s="37">
        <f>IF(AY$9="",0,IF(AY$9-conditions!$U$71&lt;$U$9,AY16*conditions!$U$69*conditions!$U$70,0))</f>
        <v>0</v>
      </c>
      <c r="AZ61" s="37">
        <f>IF(AZ$9="",0,IF(AZ$9-conditions!$U$71&lt;$U$9,AZ16*conditions!$U$69*conditions!$U$70,0))</f>
        <v>0</v>
      </c>
      <c r="BA61" s="37">
        <f>IF(BA$9="",0,IF(BA$9-conditions!$U$71&lt;$U$9,BA16*conditions!$U$69*conditions!$U$70,0))</f>
        <v>0</v>
      </c>
      <c r="BB61" s="37">
        <f>IF(BB$9="",0,IF(BB$9-conditions!$U$71&lt;$U$9,BB16*conditions!$U$69*conditions!$U$70,0))</f>
        <v>0</v>
      </c>
      <c r="BC61" s="37">
        <f>IF(BC$9="",0,IF(BC$9-conditions!$U$71&lt;$U$9,BC16*conditions!$U$69*conditions!$U$70,0))</f>
        <v>0</v>
      </c>
      <c r="BD61" s="37">
        <f>IF(BD$9="",0,IF(BD$9-conditions!$U$71&lt;$U$9,BD16*conditions!$U$69*conditions!$U$70,0))</f>
        <v>0</v>
      </c>
      <c r="BE61" s="37">
        <f>IF(BE$9="",0,IF(BE$9-conditions!$U$71&lt;$U$9,BE16*conditions!$U$69*conditions!$U$70,0))</f>
        <v>0</v>
      </c>
      <c r="BF61" s="37">
        <f>IF(BF$9="",0,IF(BF$9-conditions!$U$71&lt;$U$9,BF16*conditions!$U$69*conditions!$U$70,0))</f>
        <v>0</v>
      </c>
      <c r="BG61" s="37">
        <f>IF(BG$9="",0,IF(BG$9-conditions!$U$71&lt;$U$9,BG16*conditions!$U$69*conditions!$U$70,0))</f>
        <v>0</v>
      </c>
      <c r="BH61" s="37">
        <f>IF(BH$9="",0,IF(BH$9-conditions!$U$71&lt;$U$9,BH16*conditions!$U$69*conditions!$U$70,0))</f>
        <v>0</v>
      </c>
      <c r="BI61" s="37">
        <f>IF(BI$9="",0,IF(BI$9-conditions!$U$71&lt;$U$9,BI16*conditions!$U$69*conditions!$U$70,0))</f>
        <v>0</v>
      </c>
      <c r="BJ61" s="37">
        <f>IF(BJ$9="",0,IF(BJ$9-conditions!$U$71&lt;$U$9,BJ16*conditions!$U$69*conditions!$U$70,0))</f>
        <v>0</v>
      </c>
      <c r="BK61" s="37">
        <f>IF(BK$9="",0,IF(BK$9-conditions!$U$71&lt;$U$9,BK16*conditions!$U$69*conditions!$U$70,0))</f>
        <v>0</v>
      </c>
      <c r="BL61" s="37">
        <f>IF(BL$9="",0,IF(BL$9-conditions!$U$71&lt;$U$9,BL16*conditions!$U$69*conditions!$U$70,0))</f>
        <v>0</v>
      </c>
      <c r="BM61" s="37">
        <f>IF(BM$9="",0,IF(BM$9-conditions!$U$71&lt;$U$9,BM16*conditions!$U$69*conditions!$U$70,0))</f>
        <v>0</v>
      </c>
      <c r="BN61" s="37">
        <f>IF(BN$9="",0,IF(BN$9-conditions!$U$71&lt;$U$9,BN16*conditions!$U$69*conditions!$U$70,0))</f>
        <v>0</v>
      </c>
      <c r="BO61" s="37">
        <f>IF(BO$9="",0,IF(BO$9-conditions!$U$71&lt;$U$9,BO16*conditions!$U$69*conditions!$U$70,0))</f>
        <v>0</v>
      </c>
      <c r="BP61" s="37">
        <f>IF(BP$9="",0,IF(BP$9-conditions!$U$71&lt;$U$9,BP16*conditions!$U$69*conditions!$U$70,0))</f>
        <v>0</v>
      </c>
      <c r="BQ61" s="37">
        <f>IF(BQ$9="",0,IF(BQ$9-conditions!$U$71&lt;$U$9,BQ16*conditions!$U$69*conditions!$U$70,0))</f>
        <v>0</v>
      </c>
      <c r="BR61" s="37">
        <f>IF(BR$9="",0,IF(BR$9-conditions!$U$71&lt;$U$9,BR16*conditions!$U$69*conditions!$U$70,0))</f>
        <v>0</v>
      </c>
      <c r="BS61" s="37">
        <f>IF(BS$9="",0,IF(BS$9-conditions!$U$71&lt;$U$9,BS16*conditions!$U$69*conditions!$U$70,0))</f>
        <v>0</v>
      </c>
      <c r="BT61" s="37">
        <f>IF(BT$9="",0,IF(BT$9-conditions!$U$71&lt;$U$9,BT16*conditions!$U$69*conditions!$U$70,0))</f>
        <v>0</v>
      </c>
      <c r="BU61" s="37">
        <f>IF(BU$9="",0,IF(BU$9-conditions!$U$71&lt;$U$9,BU16*conditions!$U$69*conditions!$U$70,0))</f>
        <v>0</v>
      </c>
      <c r="BV61" s="37">
        <f>IF(BV$9="",0,IF(BV$9-conditions!$U$71&lt;$U$9,BV16*conditions!$U$69*conditions!$U$70,0))</f>
        <v>0</v>
      </c>
      <c r="BW61" s="37">
        <f>IF(BW$9="",0,IF(BW$9-conditions!$U$71&lt;$U$9,BW16*conditions!$U$69*conditions!$U$70,0))</f>
        <v>0</v>
      </c>
      <c r="BX61" s="37">
        <f>IF(BX$9="",0,IF(BX$9-conditions!$U$71&lt;$U$9,BX16*conditions!$U$69*conditions!$U$70,0))</f>
        <v>0</v>
      </c>
      <c r="BY61" s="37">
        <f>IF(BY$9="",0,IF(BY$9-conditions!$U$71&lt;$U$9,BY16*conditions!$U$69*conditions!$U$70,0))</f>
        <v>0</v>
      </c>
      <c r="BZ61" s="37">
        <f>IF(BZ$9="",0,IF(BZ$9-conditions!$U$71&lt;$U$9,BZ16*conditions!$U$69*conditions!$U$70,0))</f>
        <v>0</v>
      </c>
      <c r="CA61" s="37">
        <f>IF(CA$9="",0,IF(CA$9-conditions!$U$71&lt;$U$9,CA16*conditions!$U$69*conditions!$U$70,0))</f>
        <v>0</v>
      </c>
      <c r="CB61" s="37">
        <f>IF(CB$9="",0,IF(CB$9-conditions!$U$71&lt;$U$9,CB16*conditions!$U$69*conditions!$U$70,0))</f>
        <v>0</v>
      </c>
      <c r="CC61" s="37">
        <f>IF(CC$9="",0,IF(CC$9-conditions!$U$71&lt;$U$9,CC16*conditions!$U$69*conditions!$U$70,0))</f>
        <v>0</v>
      </c>
      <c r="CD61" s="37">
        <f>IF(CD$9="",0,IF(CD$9-conditions!$U$71&lt;$U$9,CD16*conditions!$U$69*conditions!$U$70,0))</f>
        <v>0</v>
      </c>
      <c r="CE61" s="37">
        <f>IF(CE$9="",0,IF(CE$9-conditions!$U$71&lt;$U$9,CE16*conditions!$U$69*conditions!$U$70,0))</f>
        <v>0</v>
      </c>
      <c r="CF61" s="37">
        <f>IF(CF$9="",0,IF(CF$9-conditions!$U$71&lt;$U$9,CF16*conditions!$U$69*conditions!$U$70,0))</f>
        <v>0</v>
      </c>
      <c r="CG61" s="37">
        <f>IF(CG$9="",0,IF(CG$9-conditions!$U$71&lt;$U$9,CG16*conditions!$U$69*conditions!$U$70,0))</f>
        <v>0</v>
      </c>
      <c r="CH61" s="37">
        <f>IF(CH$9="",0,IF(CH$9-conditions!$U$71&lt;$U$9,CH16*conditions!$U$69*conditions!$U$70,0))</f>
        <v>0</v>
      </c>
      <c r="CI61" s="37">
        <f>IF(CI$9="",0,IF(CI$9-conditions!$U$71&lt;$U$9,CI16*conditions!$U$69*conditions!$U$70,0))</f>
        <v>0</v>
      </c>
      <c r="CJ61" s="37">
        <f>IF(CJ$9="",0,IF(CJ$9-conditions!$U$71&lt;$U$9,CJ16*conditions!$U$69*conditions!$U$70,0))</f>
        <v>0</v>
      </c>
      <c r="CK61" s="37">
        <f>IF(CK$9="",0,IF(CK$9-conditions!$U$71&lt;$U$9,CK16*conditions!$U$69*conditions!$U$70,0))</f>
        <v>0</v>
      </c>
      <c r="CL61" s="37">
        <f>IF(CL$9="",0,IF(CL$9-conditions!$U$71&lt;$U$9,CL16*conditions!$U$69*conditions!$U$70,0))</f>
        <v>0</v>
      </c>
      <c r="CM61" s="37">
        <f>IF(CM$9="",0,IF(CM$9-conditions!$U$71&lt;$U$9,CM16*conditions!$U$69*conditions!$U$70,0))</f>
        <v>0</v>
      </c>
      <c r="CN61" s="37">
        <f>IF(CN$9="",0,IF(CN$9-conditions!$U$71&lt;$U$9,CN16*conditions!$U$69*conditions!$U$70,0))</f>
        <v>0</v>
      </c>
      <c r="CO61" s="37">
        <f>IF(CO$9="",0,IF(CO$9-conditions!$U$71&lt;$U$9,CO16*conditions!$U$69*conditions!$U$70,0))</f>
        <v>0</v>
      </c>
      <c r="CP61" s="37">
        <f>IF(CP$9="",0,IF(CP$9-conditions!$U$71&lt;$U$9,CP16*conditions!$U$69*conditions!$U$70,0))</f>
        <v>0</v>
      </c>
      <c r="CQ61" s="37">
        <f>IF(CQ$9="",0,IF(CQ$9-conditions!$U$71&lt;$U$9,CQ16*conditions!$U$69*conditions!$U$70,0))</f>
        <v>0</v>
      </c>
      <c r="CR61" s="37">
        <f>IF(CR$9="",0,IF(CR$9-conditions!$U$71&lt;$U$9,CR16*conditions!$U$69*conditions!$U$70,0))</f>
        <v>0</v>
      </c>
      <c r="CS61" s="37">
        <f>IF(CS$9="",0,IF(CS$9-conditions!$U$71&lt;$U$9,CS16*conditions!$U$69*conditions!$U$70,0))</f>
        <v>0</v>
      </c>
      <c r="CT61" s="37">
        <f>IF(CT$9="",0,IF(CT$9-conditions!$U$71&lt;$U$9,CT16*conditions!$U$69*conditions!$U$70,0))</f>
        <v>0</v>
      </c>
      <c r="CU61" s="37">
        <f>IF(CU$9="",0,IF(CU$9-conditions!$U$71&lt;$U$9,CU16*conditions!$U$69*conditions!$U$70,0))</f>
        <v>0</v>
      </c>
      <c r="CV61" s="37">
        <f>IF(CV$9="",0,IF(CV$9-conditions!$U$71&lt;$U$9,CV16*conditions!$U$69*conditions!$U$70,0))</f>
        <v>0</v>
      </c>
      <c r="CW61" s="37">
        <f>IF(CW$9="",0,IF(CW$9-conditions!$U$71&lt;$U$9,CW16*conditions!$U$69*conditions!$U$70,0))</f>
        <v>0</v>
      </c>
      <c r="CX61" s="37">
        <f>IF(CX$9="",0,IF(CX$9-conditions!$U$71&lt;$U$9,CX16*conditions!$U$69*conditions!$U$70,0))</f>
        <v>0</v>
      </c>
      <c r="CY61" s="37">
        <f>IF(CY$9="",0,IF(CY$9-conditions!$U$71&lt;$U$9,CY16*conditions!$U$69*conditions!$U$70,0))</f>
        <v>0</v>
      </c>
      <c r="CZ61" s="37">
        <f>IF(CZ$9="",0,IF(CZ$9-conditions!$U$71&lt;$U$9,CZ16*conditions!$U$69*conditions!$U$70,0))</f>
        <v>0</v>
      </c>
      <c r="DA61" s="37">
        <f>IF(DA$9="",0,IF(DA$9-conditions!$U$71&lt;$U$9,DA16*conditions!$U$69*conditions!$U$70,0))</f>
        <v>0</v>
      </c>
      <c r="DB61" s="37">
        <f>IF(DB$9="",0,IF(DB$9-conditions!$U$71&lt;$U$9,DB16*conditions!$U$69*conditions!$U$70,0))</f>
        <v>0</v>
      </c>
      <c r="DC61" s="37">
        <f>IF(DC$9="",0,IF(DC$9-conditions!$U$71&lt;$U$9,DC16*conditions!$U$69*conditions!$U$70,0))</f>
        <v>0</v>
      </c>
      <c r="DD61" s="37">
        <f>IF(DD$9="",0,IF(DD$9-conditions!$U$71&lt;$U$9,DD16*conditions!$U$69*conditions!$U$70,0))</f>
        <v>0</v>
      </c>
      <c r="DE61" s="37">
        <f>IF(DE$9="",0,IF(DE$9-conditions!$U$71&lt;$U$9,DE16*conditions!$U$69*conditions!$U$70,0))</f>
        <v>0</v>
      </c>
      <c r="DF61" s="37">
        <f>IF(DF$9="",0,IF(DF$9-conditions!$U$71&lt;$U$9,DF16*conditions!$U$69*conditions!$U$70,0))</f>
        <v>0</v>
      </c>
      <c r="DG61" s="37">
        <f>IF(DG$9="",0,IF(DG$9-conditions!$U$71&lt;$U$9,DG16*conditions!$U$69*conditions!$U$70,0))</f>
        <v>0</v>
      </c>
      <c r="DH61" s="37">
        <f>IF(DH$9="",0,IF(DH$9-conditions!$U$71&lt;$U$9,DH16*conditions!$U$69*conditions!$U$70,0))</f>
        <v>0</v>
      </c>
      <c r="DI61" s="37">
        <f>IF(DI$9="",0,IF(DI$9-conditions!$U$71&lt;$U$9,DI16*conditions!$U$69*conditions!$U$70,0))</f>
        <v>0</v>
      </c>
      <c r="DJ61" s="37">
        <f>IF(DJ$9="",0,IF(DJ$9-conditions!$U$71&lt;$U$9,DJ16*conditions!$U$69*conditions!$U$70,0))</f>
        <v>0</v>
      </c>
      <c r="DK61" s="37">
        <f>IF(DK$9="",0,IF(DK$9-conditions!$U$71&lt;$U$9,DK16*conditions!$U$69*conditions!$U$70,0))</f>
        <v>0</v>
      </c>
      <c r="DL61" s="37">
        <f>IF(DL$9="",0,IF(DL$9-conditions!$U$71&lt;$U$9,DL16*conditions!$U$69*conditions!$U$70,0))</f>
        <v>0</v>
      </c>
      <c r="DM61" s="37">
        <f>IF(DM$9="",0,IF(DM$9-conditions!$U$71&lt;$U$9,DM16*conditions!$U$69*conditions!$U$70,0))</f>
        <v>0</v>
      </c>
      <c r="DN61" s="37">
        <f>IF(DN$9="",0,IF(DN$9-conditions!$U$71&lt;$U$9,DN16*conditions!$U$69*conditions!$U$70,0))</f>
        <v>0</v>
      </c>
      <c r="DO61" s="37">
        <f>IF(DO$9="",0,IF(DO$9-conditions!$U$71&lt;$U$9,DO16*conditions!$U$69*conditions!$U$70,0))</f>
        <v>0</v>
      </c>
      <c r="DP61" s="37">
        <f>IF(DP$9="",0,IF(DP$9-conditions!$U$71&lt;$U$9,DP16*conditions!$U$69*conditions!$U$70,0))</f>
        <v>0</v>
      </c>
      <c r="DQ61" s="37">
        <f>IF(DQ$9="",0,IF(DQ$9-conditions!$U$71&lt;$U$9,DQ16*conditions!$U$69*conditions!$U$70,0))</f>
        <v>0</v>
      </c>
      <c r="DR61" s="37">
        <f>IF(DR$9="",0,IF(DR$9-conditions!$U$71&lt;$U$9,DR16*conditions!$U$69*conditions!$U$70,0))</f>
        <v>0</v>
      </c>
      <c r="DS61" s="37">
        <f>IF(DS$9="",0,IF(DS$9-conditions!$U$71&lt;$U$9,DS16*conditions!$U$69*conditions!$U$70,0))</f>
        <v>0</v>
      </c>
      <c r="DT61" s="37">
        <f>IF(DT$9="",0,IF(DT$9-conditions!$U$71&lt;$U$9,DT16*conditions!$U$69*conditions!$U$70,0))</f>
        <v>0</v>
      </c>
      <c r="DU61" s="37">
        <f>IF(DU$9="",0,IF(DU$9-conditions!$U$71&lt;$U$9,DU16*conditions!$U$69*conditions!$U$70,0))</f>
        <v>0</v>
      </c>
      <c r="DV61" s="37">
        <f>IF(DV$9="",0,IF(DV$9-conditions!$U$71&lt;$U$9,DV16*conditions!$U$69*conditions!$U$70,0))</f>
        <v>0</v>
      </c>
      <c r="DW61" s="37">
        <f>IF(DW$9="",0,IF(DW$9-conditions!$U$71&lt;$U$9,DW16*conditions!$U$69*conditions!$U$70,0))</f>
        <v>0</v>
      </c>
      <c r="DX61" s="37">
        <f>IF(DX$9="",0,IF(DX$9-conditions!$U$71&lt;$U$9,DX16*conditions!$U$69*conditions!$U$70,0))</f>
        <v>0</v>
      </c>
      <c r="DY61" s="37">
        <f>IF(DY$9="",0,IF(DY$9-conditions!$U$71&lt;$U$9,DY16*conditions!$U$69*conditions!$U$70,0))</f>
        <v>0</v>
      </c>
      <c r="DZ61" s="37">
        <f>IF(DZ$9="",0,IF(DZ$9-conditions!$U$71&lt;$U$9,DZ16*conditions!$U$69*conditions!$U$70,0))</f>
        <v>0</v>
      </c>
      <c r="EA61" s="37">
        <f>IF(EA$9="",0,IF(EA$9-conditions!$U$71&lt;$U$9,EA16*conditions!$U$69*conditions!$U$70,0))</f>
        <v>0</v>
      </c>
      <c r="EB61" s="37">
        <f>IF(EB$9="",0,IF(EB$9-conditions!$U$71&lt;$U$9,EB16*conditions!$U$69*conditions!$U$70,0))</f>
        <v>0</v>
      </c>
      <c r="EC61" s="37">
        <f>IF(EC$9="",0,IF(EC$9-conditions!$U$71&lt;$U$9,EC16*conditions!$U$69*conditions!$U$70,0))</f>
        <v>0</v>
      </c>
      <c r="ED61" s="37">
        <f>IF(ED$9="",0,IF(ED$9-conditions!$U$71&lt;$U$9,ED16*conditions!$U$69*conditions!$U$70,0))</f>
        <v>0</v>
      </c>
      <c r="EE61" s="37">
        <f>IF(EE$9="",0,IF(EE$9-conditions!$U$71&lt;$U$9,EE16*conditions!$U$69*conditions!$U$70,0))</f>
        <v>0</v>
      </c>
      <c r="EF61" s="37">
        <f>IF(EF$9="",0,IF(EF$9-conditions!$U$71&lt;$U$9,EF16*conditions!$U$69*conditions!$U$70,0))</f>
        <v>0</v>
      </c>
      <c r="EG61" s="37">
        <f>IF(EG$9="",0,IF(EG$9-conditions!$U$71&lt;$U$9,EG16*conditions!$U$69*conditions!$U$70,0))</f>
        <v>0</v>
      </c>
      <c r="EH61" s="37">
        <f>IF(EH$9="",0,IF(EH$9-conditions!$U$71&lt;$U$9,EH16*conditions!$U$69*conditions!$U$70,0))</f>
        <v>0</v>
      </c>
      <c r="EI61" s="37">
        <f>IF(EI$9="",0,IF(EI$9-conditions!$U$71&lt;$U$9,EI16*conditions!$U$69*conditions!$U$70,0))</f>
        <v>0</v>
      </c>
      <c r="EJ61" s="37">
        <f>IF(EJ$9="",0,IF(EJ$9-conditions!$U$71&lt;$U$9,EJ16*conditions!$U$69*conditions!$U$70,0))</f>
        <v>0</v>
      </c>
      <c r="EK61" s="37">
        <f>IF(EK$9="",0,IF(EK$9-conditions!$U$71&lt;$U$9,EK16*conditions!$U$69*conditions!$U$70,0))</f>
        <v>0</v>
      </c>
      <c r="EL61" s="37">
        <f>IF(EL$9="",0,IF(EL$9-conditions!$U$71&lt;$U$9,EL16*conditions!$U$69*conditions!$U$70,0))</f>
        <v>0</v>
      </c>
      <c r="EM61" s="37">
        <f>IF(EM$9="",0,IF(EM$9-conditions!$U$71&lt;$U$9,EM16*conditions!$U$69*conditions!$U$70,0))</f>
        <v>0</v>
      </c>
      <c r="EN61" s="37">
        <f>IF(EN$9="",0,IF(EN$9-conditions!$U$71&lt;$U$9,EN16*conditions!$U$69*conditions!$U$70,0))</f>
        <v>0</v>
      </c>
      <c r="EO61" s="37">
        <f>IF(EO$9="",0,IF(EO$9-conditions!$U$71&lt;$U$9,EO16*conditions!$U$69*conditions!$U$70,0))</f>
        <v>0</v>
      </c>
      <c r="EP61" s="37">
        <f>IF(EP$9="",0,IF(EP$9-conditions!$U$71&lt;$U$9,EP16*conditions!$U$69*conditions!$U$70,0))</f>
        <v>0</v>
      </c>
      <c r="EQ61" s="37">
        <f>IF(EQ$9="",0,IF(EQ$9-conditions!$U$71&lt;$U$9,EQ16*conditions!$U$69*conditions!$U$70,0))</f>
        <v>0</v>
      </c>
      <c r="ER61" s="37">
        <f>IF(ER$9="",0,IF(ER$9-conditions!$U$71&lt;$U$9,ER16*conditions!$U$69*conditions!$U$70,0))</f>
        <v>0</v>
      </c>
      <c r="ES61" s="37">
        <f>IF(ES$9="",0,IF(ES$9-conditions!$U$71&lt;$U$9,ES16*conditions!$U$69*conditions!$U$70,0))</f>
        <v>0</v>
      </c>
      <c r="ET61" s="37">
        <f>IF(ET$9="",0,IF(ET$9-conditions!$U$71&lt;$U$9,ET16*conditions!$U$69*conditions!$U$70,0))</f>
        <v>0</v>
      </c>
      <c r="EU61" s="37">
        <f>IF(EU$9="",0,IF(EU$9-conditions!$U$71&lt;$U$9,EU16*conditions!$U$69*conditions!$U$70,0))</f>
        <v>0</v>
      </c>
      <c r="EV61" s="37">
        <f>IF(EV$9="",0,IF(EV$9-conditions!$U$71&lt;$U$9,EV16*conditions!$U$69*conditions!$U$70,0))</f>
        <v>0</v>
      </c>
      <c r="EW61" s="37">
        <f>IF(EW$9="",0,IF(EW$9-conditions!$U$71&lt;$U$9,EW16*conditions!$U$69*conditions!$U$70,0))</f>
        <v>0</v>
      </c>
      <c r="EX61" s="37">
        <f>IF(EX$9="",0,IF(EX$9-conditions!$U$71&lt;$U$9,EX16*conditions!$U$69*conditions!$U$70,0))</f>
        <v>0</v>
      </c>
      <c r="EY61" s="37">
        <f>IF(EY$9="",0,IF(EY$9-conditions!$U$71&lt;$U$9,EY16*conditions!$U$69*conditions!$U$70,0))</f>
        <v>0</v>
      </c>
      <c r="EZ61" s="37">
        <f>IF(EZ$9="",0,IF(EZ$9-conditions!$U$71&lt;$U$9,EZ16*conditions!$U$69*conditions!$U$70,0))</f>
        <v>0</v>
      </c>
      <c r="FA61" s="37">
        <f>IF(FA$9="",0,IF(FA$9-conditions!$U$71&lt;$U$9,FA16*conditions!$U$69*conditions!$U$70,0))</f>
        <v>0</v>
      </c>
      <c r="FB61" s="37">
        <f>IF(FB$9="",0,IF(FB$9-conditions!$U$71&lt;$U$9,FB16*conditions!$U$69*conditions!$U$70,0))</f>
        <v>0</v>
      </c>
      <c r="FC61" s="37">
        <f>IF(FC$9="",0,IF(FC$9-conditions!$U$71&lt;$U$9,FC16*conditions!$U$69*conditions!$U$70,0))</f>
        <v>0</v>
      </c>
      <c r="FD61" s="37">
        <f>IF(FD$9="",0,IF(FD$9-conditions!$U$71&lt;$U$9,FD16*conditions!$U$69*conditions!$U$70,0))</f>
        <v>0</v>
      </c>
      <c r="FE61" s="37">
        <f>IF(FE$9="",0,IF(FE$9-conditions!$U$71&lt;$U$9,FE16*conditions!$U$69*conditions!$U$70,0))</f>
        <v>0</v>
      </c>
      <c r="FF61" s="37">
        <f>IF(FF$9="",0,IF(FF$9-conditions!$U$71&lt;$U$9,FF16*conditions!$U$69*conditions!$U$70,0))</f>
        <v>0</v>
      </c>
      <c r="FG61" s="37">
        <f>IF(FG$9="",0,IF(FG$9-conditions!$U$71&lt;$U$9,FG16*conditions!$U$69*conditions!$U$70,0))</f>
        <v>0</v>
      </c>
      <c r="FH61" s="37">
        <f>IF(FH$9="",0,IF(FH$9-conditions!$U$71&lt;$U$9,FH16*conditions!$U$69*conditions!$U$70,0))</f>
        <v>0</v>
      </c>
      <c r="FI61" s="37">
        <f>IF(FI$9="",0,IF(FI$9-conditions!$U$71&lt;$U$9,FI16*conditions!$U$69*conditions!$U$70,0))</f>
        <v>0</v>
      </c>
      <c r="FJ61" s="37">
        <f>IF(FJ$9="",0,IF(FJ$9-conditions!$U$71&lt;$U$9,FJ16*conditions!$U$69*conditions!$U$70,0))</f>
        <v>0</v>
      </c>
      <c r="FK61" s="37">
        <f>IF(FK$9="",0,IF(FK$9-conditions!$U$71&lt;$U$9,FK16*conditions!$U$69*conditions!$U$70,0))</f>
        <v>0</v>
      </c>
      <c r="FL61" s="37">
        <f>IF(FL$9="",0,IF(FL$9-conditions!$U$71&lt;$U$9,FL16*conditions!$U$69*conditions!$U$70,0))</f>
        <v>0</v>
      </c>
      <c r="FM61" s="37">
        <f>IF(FM$9="",0,IF(FM$9-conditions!$U$71&lt;$U$9,FM16*conditions!$U$69*conditions!$U$70,0))</f>
        <v>0</v>
      </c>
      <c r="FN61" s="37">
        <f>IF(FN$9="",0,IF(FN$9-conditions!$U$71&lt;$U$9,FN16*conditions!$U$69*conditions!$U$70,0))</f>
        <v>0</v>
      </c>
      <c r="FO61" s="37">
        <f>IF(FO$9="",0,IF(FO$9-conditions!$U$71&lt;$U$9,FO16*conditions!$U$69*conditions!$U$70,0))</f>
        <v>0</v>
      </c>
      <c r="FP61" s="37">
        <f>IF(FP$9="",0,IF(FP$9-conditions!$U$71&lt;$U$9,FP16*conditions!$U$69*conditions!$U$70,0))</f>
        <v>0</v>
      </c>
      <c r="FQ61" s="37">
        <f>IF(FQ$9="",0,IF(FQ$9-conditions!$U$71&lt;$U$9,FQ16*conditions!$U$69*conditions!$U$70,0))</f>
        <v>0</v>
      </c>
      <c r="FR61" s="37">
        <f>IF(FR$9="",0,IF(FR$9-conditions!$U$71&lt;$U$9,FR16*conditions!$U$69*conditions!$U$70,0))</f>
        <v>0</v>
      </c>
      <c r="FS61" s="37">
        <f>IF(FS$9="",0,IF(FS$9-conditions!$U$71&lt;$U$9,FS16*conditions!$U$69*conditions!$U$70,0))</f>
        <v>0</v>
      </c>
      <c r="FT61" s="37">
        <f>IF(FT$9="",0,IF(FT$9-conditions!$U$71&lt;$U$9,FT16*conditions!$U$69*conditions!$U$70,0))</f>
        <v>0</v>
      </c>
      <c r="FU61" s="37">
        <f>IF(FU$9="",0,IF(FU$9-conditions!$U$71&lt;$U$9,FU16*conditions!$U$69*conditions!$U$70,0))</f>
        <v>0</v>
      </c>
      <c r="FV61" s="37">
        <f>IF(FV$9="",0,IF(FV$9-conditions!$U$71&lt;$U$9,FV16*conditions!$U$69*conditions!$U$70,0))</f>
        <v>0</v>
      </c>
      <c r="FW61" s="37">
        <f>IF(FW$9="",0,IF(FW$9-conditions!$U$71&lt;$U$9,FW16*conditions!$U$69*conditions!$U$70,0))</f>
        <v>0</v>
      </c>
      <c r="FX61" s="37">
        <f>IF(FX$9="",0,IF(FX$9-conditions!$U$71&lt;$U$9,FX16*conditions!$U$69*conditions!$U$70,0))</f>
        <v>0</v>
      </c>
      <c r="FY61" s="37">
        <f>IF(FY$9="",0,IF(FY$9-conditions!$U$71&lt;$U$9,FY16*conditions!$U$69*conditions!$U$70,0))</f>
        <v>0</v>
      </c>
      <c r="FZ61" s="37">
        <f>IF(FZ$9="",0,IF(FZ$9-conditions!$U$71&lt;$U$9,FZ16*conditions!$U$69*conditions!$U$70,0))</f>
        <v>0</v>
      </c>
      <c r="GA61" s="37">
        <f>IF(GA$9="",0,IF(GA$9-conditions!$U$71&lt;$U$9,GA16*conditions!$U$69*conditions!$U$70,0))</f>
        <v>0</v>
      </c>
      <c r="GB61" s="37">
        <f>IF(GB$9="",0,IF(GB$9-conditions!$U$71&lt;$U$9,GB16*conditions!$U$69*conditions!$U$70,0))</f>
        <v>0</v>
      </c>
      <c r="GC61" s="37">
        <f>IF(GC$9="",0,IF(GC$9-conditions!$U$71&lt;$U$9,GC16*conditions!$U$69*conditions!$U$70,0))</f>
        <v>0</v>
      </c>
      <c r="GD61" s="37">
        <f>IF(GD$9="",0,IF(GD$9-conditions!$U$71&lt;$U$9,GD16*conditions!$U$69*conditions!$U$70,0))</f>
        <v>0</v>
      </c>
      <c r="GE61" s="37">
        <f>IF(GE$9="",0,IF(GE$9-conditions!$U$71&lt;$U$9,GE16*conditions!$U$69*conditions!$U$70,0))</f>
        <v>0</v>
      </c>
      <c r="GF61" s="37">
        <f>IF(GF$9="",0,IF(GF$9-conditions!$U$71&lt;$U$9,GF16*conditions!$U$69*conditions!$U$70,0))</f>
        <v>0</v>
      </c>
      <c r="GG61" s="37">
        <f>IF(GG$9="",0,IF(GG$9-conditions!$U$71&lt;$U$9,GG16*conditions!$U$69*conditions!$U$70,0))</f>
        <v>0</v>
      </c>
      <c r="GH61" s="37">
        <f>IF(GH$9="",0,IF(GH$9-conditions!$U$71&lt;$U$9,GH16*conditions!$U$69*conditions!$U$70,0))</f>
        <v>0</v>
      </c>
      <c r="GI61" s="37">
        <f>IF(GI$9="",0,IF(GI$9-conditions!$U$71&lt;$U$9,GI16*conditions!$U$69*conditions!$U$70,0))</f>
        <v>0</v>
      </c>
      <c r="GJ61" s="37">
        <f>IF(GJ$9="",0,IF(GJ$9-conditions!$U$71&lt;$U$9,GJ16*conditions!$U$69*conditions!$U$70,0))</f>
        <v>0</v>
      </c>
      <c r="GK61" s="37">
        <f>IF(GK$9="",0,IF(GK$9-conditions!$U$71&lt;$U$9,GK16*conditions!$U$69*conditions!$U$70,0))</f>
        <v>0</v>
      </c>
      <c r="GL61" s="37">
        <f>IF(GL$9="",0,IF(GL$9-conditions!$U$71&lt;$U$9,GL16*conditions!$U$69*conditions!$U$70,0))</f>
        <v>0</v>
      </c>
      <c r="GM61" s="37">
        <f>IF(GM$9="",0,IF(GM$9-conditions!$U$71&lt;$U$9,GM16*conditions!$U$69*conditions!$U$70,0))</f>
        <v>0</v>
      </c>
      <c r="GN61" s="37">
        <f>IF(GN$9="",0,IF(GN$9-conditions!$U$71&lt;$U$9,GN16*conditions!$U$69*conditions!$U$70,0))</f>
        <v>0</v>
      </c>
      <c r="GO61" s="37">
        <f>IF(GO$9="",0,IF(GO$9-conditions!$U$71&lt;$U$9,GO16*conditions!$U$69*conditions!$U$70,0))</f>
        <v>0</v>
      </c>
      <c r="GP61" s="37">
        <f>IF(GP$9="",0,IF(GP$9-conditions!$U$71&lt;$U$9,GP16*conditions!$U$69*conditions!$U$70,0))</f>
        <v>0</v>
      </c>
      <c r="GQ61" s="37">
        <f>IF(GQ$9="",0,IF(GQ$9-conditions!$U$71&lt;$U$9,GQ16*conditions!$U$69*conditions!$U$70,0))</f>
        <v>0</v>
      </c>
      <c r="GR61" s="37">
        <f>IF(GR$9="",0,IF(GR$9-conditions!$U$71&lt;$U$9,GR16*conditions!$U$69*conditions!$U$70,0))</f>
        <v>0</v>
      </c>
      <c r="GS61" s="37">
        <f>IF(GS$9="",0,IF(GS$9-conditions!$U$71&lt;$U$9,GS16*conditions!$U$69*conditions!$U$70,0))</f>
        <v>0</v>
      </c>
      <c r="GT61" s="37">
        <f>IF(GT$9="",0,IF(GT$9-conditions!$U$71&lt;$U$9,GT16*conditions!$U$69*conditions!$U$70,0))</f>
        <v>0</v>
      </c>
      <c r="GU61" s="37">
        <f>IF(GU$9="",0,IF(GU$9-conditions!$U$71&lt;$U$9,GU16*conditions!$U$69*conditions!$U$70,0))</f>
        <v>0</v>
      </c>
      <c r="GV61" s="37">
        <f>IF(GV$9="",0,IF(GV$9-conditions!$U$71&lt;$U$9,GV16*conditions!$U$69*conditions!$U$70,0))</f>
        <v>0</v>
      </c>
      <c r="GW61" s="37">
        <f>IF(GW$9="",0,IF(GW$9-conditions!$U$71&lt;$U$9,GW16*conditions!$U$69*conditions!$U$70,0))</f>
        <v>0</v>
      </c>
      <c r="GX61" s="37">
        <f>IF(GX$9="",0,IF(GX$9-conditions!$U$71&lt;$U$9,GX16*conditions!$U$69*conditions!$U$70,0))</f>
        <v>0</v>
      </c>
      <c r="GY61" s="37">
        <f>IF(GY$9="",0,IF(GY$9-conditions!$U$71&lt;$U$9,GY16*conditions!$U$69*conditions!$U$70,0))</f>
        <v>0</v>
      </c>
      <c r="GZ61" s="37">
        <f>IF(GZ$9="",0,IF(GZ$9-conditions!$U$71&lt;$U$9,GZ16*conditions!$U$69*conditions!$U$70,0))</f>
        <v>0</v>
      </c>
      <c r="HA61" s="37">
        <f>IF(HA$9="",0,IF(HA$9-conditions!$U$71&lt;$U$9,HA16*conditions!$U$69*conditions!$U$70,0))</f>
        <v>0</v>
      </c>
      <c r="HB61" s="37">
        <f>IF(HB$9="",0,IF(HB$9-conditions!$U$71&lt;$U$9,HB16*conditions!$U$69*conditions!$U$70,0))</f>
        <v>0</v>
      </c>
      <c r="HC61" s="37">
        <f>IF(HC$9="",0,IF(HC$9-conditions!$U$71&lt;$U$9,HC16*conditions!$U$69*conditions!$U$70,0))</f>
        <v>0</v>
      </c>
      <c r="HD61" s="37">
        <f>IF(HD$9="",0,IF(HD$9-conditions!$U$71&lt;$U$9,HD16*conditions!$U$69*conditions!$U$70,0))</f>
        <v>0</v>
      </c>
      <c r="HE61" s="37">
        <f>IF(HE$9="",0,IF(HE$9-conditions!$U$71&lt;$U$9,HE16*conditions!$U$69*conditions!$U$70,0))</f>
        <v>0</v>
      </c>
      <c r="HF61" s="37">
        <f>IF(HF$9="",0,IF(HF$9-conditions!$U$71&lt;$U$9,HF16*conditions!$U$69*conditions!$U$70,0))</f>
        <v>0</v>
      </c>
      <c r="HG61" s="37">
        <f>IF(HG$9="",0,IF(HG$9-conditions!$U$71&lt;$U$9,HG16*conditions!$U$69*conditions!$U$70,0))</f>
        <v>0</v>
      </c>
      <c r="HH61" s="37">
        <f>IF(HH$9="",0,IF(HH$9-conditions!$U$71&lt;$U$9,HH16*conditions!$U$69*conditions!$U$70,0))</f>
        <v>0</v>
      </c>
      <c r="HI61" s="37">
        <f>IF(HI$9="",0,IF(HI$9-conditions!$U$71&lt;$U$9,HI16*conditions!$U$69*conditions!$U$70,0))</f>
        <v>0</v>
      </c>
      <c r="HJ61" s="37">
        <f>IF(HJ$9="",0,IF(HJ$9-conditions!$U$71&lt;$U$9,HJ16*conditions!$U$69*conditions!$U$70,0))</f>
        <v>0</v>
      </c>
      <c r="HK61" s="37">
        <f>IF(HK$9="",0,IF(HK$9-conditions!$U$71&lt;$U$9,HK16*conditions!$U$69*conditions!$U$70,0))</f>
        <v>0</v>
      </c>
      <c r="HL61" s="37">
        <f>IF(HL$9="",0,IF(HL$9-conditions!$U$71&lt;$U$9,HL16*conditions!$U$69*conditions!$U$70,0))</f>
        <v>0</v>
      </c>
      <c r="HM61" s="37">
        <f>IF(HM$9="",0,IF(HM$9-conditions!$U$71&lt;$U$9,HM16*conditions!$U$69*conditions!$U$70,0))</f>
        <v>0</v>
      </c>
      <c r="HN61" s="37">
        <f>IF(HN$9="",0,IF(HN$9-conditions!$U$71&lt;$U$9,HN16*conditions!$U$69*conditions!$U$70,0))</f>
        <v>0</v>
      </c>
      <c r="HO61" s="37">
        <f>IF(HO$9="",0,IF(HO$9-conditions!$U$71&lt;$U$9,HO16*conditions!$U$69*conditions!$U$70,0))</f>
        <v>0</v>
      </c>
      <c r="HP61" s="37">
        <f>IF(HP$9="",0,IF(HP$9-conditions!$U$71&lt;$U$9,HP16*conditions!$U$69*conditions!$U$70,0))</f>
        <v>0</v>
      </c>
      <c r="HQ61" s="37">
        <f>IF(HQ$9="",0,IF(HQ$9-conditions!$U$71&lt;$U$9,HQ16*conditions!$U$69*conditions!$U$70,0))</f>
        <v>0</v>
      </c>
      <c r="HR61" s="37">
        <f>IF(HR$9="",0,IF(HR$9-conditions!$U$71&lt;$U$9,HR16*conditions!$U$69*conditions!$U$70,0))</f>
        <v>0</v>
      </c>
      <c r="HS61" s="37">
        <f>IF(HS$9="",0,IF(HS$9-conditions!$U$71&lt;$U$9,HS16*conditions!$U$69*conditions!$U$70,0))</f>
        <v>0</v>
      </c>
      <c r="HT61" s="37">
        <f>IF(HT$9="",0,IF(HT$9-conditions!$U$71&lt;$U$9,HT16*conditions!$U$69*conditions!$U$70,0))</f>
        <v>0</v>
      </c>
      <c r="HU61" s="37">
        <f>IF(HU$9="",0,IF(HU$9-conditions!$U$71&lt;$U$9,HU16*conditions!$U$69*conditions!$U$70,0))</f>
        <v>0</v>
      </c>
      <c r="HV61" s="37">
        <f>IF(HV$9="",0,IF(HV$9-conditions!$U$71&lt;$U$9,HV16*conditions!$U$69*conditions!$U$70,0))</f>
        <v>0</v>
      </c>
      <c r="HW61" s="37">
        <f>IF(HW$9="",0,IF(HW$9-conditions!$U$71&lt;$U$9,HW16*conditions!$U$69*conditions!$U$70,0))</f>
        <v>0</v>
      </c>
      <c r="HX61" s="37">
        <f>IF(HX$9="",0,IF(HX$9-conditions!$U$71&lt;$U$9,HX16*conditions!$U$69*conditions!$U$70,0))</f>
        <v>0</v>
      </c>
      <c r="HY61" s="37">
        <f>IF(HY$9="",0,IF(HY$9-conditions!$U$71&lt;$U$9,HY16*conditions!$U$69*conditions!$U$70,0))</f>
        <v>0</v>
      </c>
      <c r="HZ61" s="37">
        <f>IF(HZ$9="",0,IF(HZ$9-conditions!$U$71&lt;$U$9,HZ16*conditions!$U$69*conditions!$U$70,0))</f>
        <v>0</v>
      </c>
      <c r="IA61" s="37">
        <f>IF(IA$9="",0,IF(IA$9-conditions!$U$71&lt;$U$9,IA16*conditions!$U$69*conditions!$U$70,0))</f>
        <v>0</v>
      </c>
      <c r="IB61" s="37">
        <f>IF(IB$9="",0,IF(IB$9-conditions!$U$71&lt;$U$9,IB16*conditions!$U$69*conditions!$U$70,0))</f>
        <v>0</v>
      </c>
      <c r="IC61" s="37">
        <f>IF(IC$9="",0,IF(IC$9-conditions!$U$71&lt;$U$9,IC16*conditions!$U$69*conditions!$U$70,0))</f>
        <v>0</v>
      </c>
      <c r="ID61" s="37">
        <f>IF(ID$9="",0,IF(ID$9-conditions!$U$71&lt;$U$9,ID16*conditions!$U$69*conditions!$U$70,0))</f>
        <v>0</v>
      </c>
      <c r="IE61" s="37">
        <f>IF(IE$9="",0,IF(IE$9-conditions!$U$71&lt;$U$9,IE16*conditions!$U$69*conditions!$U$70,0))</f>
        <v>0</v>
      </c>
      <c r="IF61" s="37">
        <f>IF(IF$9="",0,IF(IF$9-conditions!$U$71&lt;$U$9,IF16*conditions!$U$69*conditions!$U$70,0))</f>
        <v>0</v>
      </c>
      <c r="IG61" s="37">
        <f>IF(IG$9="",0,IF(IG$9-conditions!$U$71&lt;$U$9,IG16*conditions!$U$69*conditions!$U$70,0))</f>
        <v>0</v>
      </c>
      <c r="IH61" s="37">
        <f>IF(IH$9="",0,IF(IH$9-conditions!$U$71&lt;$U$9,IH16*conditions!$U$69*conditions!$U$70,0))</f>
        <v>0</v>
      </c>
      <c r="II61" s="37">
        <f>IF(II$9="",0,IF(II$9-conditions!$U$71&lt;$U$9,II16*conditions!$U$69*conditions!$U$70,0))</f>
        <v>0</v>
      </c>
      <c r="IJ61" s="37">
        <f>IF(IJ$9="",0,IF(IJ$9-conditions!$U$71&lt;$U$9,IJ16*conditions!$U$69*conditions!$U$70,0))</f>
        <v>0</v>
      </c>
      <c r="IK61" s="37">
        <f>IF(IK$9="",0,IF(IK$9-conditions!$U$71&lt;$U$9,IK16*conditions!$U$69*conditions!$U$70,0))</f>
        <v>0</v>
      </c>
      <c r="IL61" s="37">
        <f>IF(IL$9="",0,IF(IL$9-conditions!$U$71&lt;$U$9,IL16*conditions!$U$69*conditions!$U$70,0))</f>
        <v>0</v>
      </c>
      <c r="IM61" s="37">
        <f>IF(IM$9="",0,IF(IM$9-conditions!$U$71&lt;$U$9,IM16*conditions!$U$69*conditions!$U$70,0))</f>
        <v>0</v>
      </c>
      <c r="IN61" s="37">
        <f>IF(IN$9="",0,IF(IN$9-conditions!$U$71&lt;$U$9,IN16*conditions!$U$69*conditions!$U$70,0))</f>
        <v>0</v>
      </c>
      <c r="IO61" s="37">
        <f>IF(IO$9="",0,IF(IO$9-conditions!$U$71&lt;$U$9,IO16*conditions!$U$69*conditions!$U$70,0))</f>
        <v>0</v>
      </c>
      <c r="IP61" s="37">
        <f>IF(IP$9="",0,IF(IP$9-conditions!$U$71&lt;$U$9,IP16*conditions!$U$69*conditions!$U$70,0))</f>
        <v>0</v>
      </c>
      <c r="IQ61" s="37">
        <f>IF(IQ$9="",0,IF(IQ$9-conditions!$U$71&lt;$U$9,IQ16*conditions!$U$69*conditions!$U$70,0))</f>
        <v>0</v>
      </c>
      <c r="IR61" s="37">
        <f>IF(IR$9="",0,IF(IR$9-conditions!$U$71&lt;$U$9,IR16*conditions!$U$69*conditions!$U$70,0))</f>
        <v>0</v>
      </c>
      <c r="IS61" s="37">
        <f>IF(IS$9="",0,IF(IS$9-conditions!$U$71&lt;$U$9,IS16*conditions!$U$69*conditions!$U$70,0))</f>
        <v>0</v>
      </c>
      <c r="IT61" s="37">
        <f>IF(IT$9="",0,IF(IT$9-conditions!$U$71&lt;$U$9,IT16*conditions!$U$69*conditions!$U$70,0))</f>
        <v>0</v>
      </c>
      <c r="IU61" s="37">
        <f>IF(IU$9="",0,IF(IU$9-conditions!$U$71&lt;$U$9,IU16*conditions!$U$69*conditions!$U$70,0))</f>
        <v>0</v>
      </c>
      <c r="IV61" s="37">
        <f>IF(IV$9="",0,IF(IV$9-conditions!$U$71&lt;$U$9,IV16*conditions!$U$69*conditions!$U$70,0))</f>
        <v>0</v>
      </c>
      <c r="IW61" s="37">
        <f>IF(IW$9="",0,IF(IW$9-conditions!$U$71&lt;$U$9,IW16*conditions!$U$69*conditions!$U$70,0))</f>
        <v>0</v>
      </c>
      <c r="IX61" s="37">
        <f>IF(IX$9="",0,IF(IX$9-conditions!$U$71&lt;$U$9,IX16*conditions!$U$69*conditions!$U$70,0))</f>
        <v>0</v>
      </c>
      <c r="IY61" s="37">
        <f>IF(IY$9="",0,IF(IY$9-conditions!$U$71&lt;$U$9,IY16*conditions!$U$69*conditions!$U$70,0))</f>
        <v>0</v>
      </c>
      <c r="IZ61" s="37">
        <f>IF(IZ$9="",0,IF(IZ$9-conditions!$U$71&lt;$U$9,IZ16*conditions!$U$69*conditions!$U$70,0))</f>
        <v>0</v>
      </c>
      <c r="JA61" s="37">
        <f>IF(JA$9="",0,IF(JA$9-conditions!$U$71&lt;$U$9,JA16*conditions!$U$69*conditions!$U$70,0))</f>
        <v>0</v>
      </c>
      <c r="JB61" s="37">
        <f>IF(JB$9="",0,IF(JB$9-conditions!$U$71&lt;$U$9,JB16*conditions!$U$69*conditions!$U$70,0))</f>
        <v>0</v>
      </c>
      <c r="JC61" s="37">
        <f>IF(JC$9="",0,IF(JC$9-conditions!$U$71&lt;$U$9,JC16*conditions!$U$69*conditions!$U$70,0))</f>
        <v>0</v>
      </c>
      <c r="JD61" s="37">
        <f>IF(JD$9="",0,IF(JD$9-conditions!$U$71&lt;$U$9,JD16*conditions!$U$69*conditions!$U$70,0))</f>
        <v>0</v>
      </c>
      <c r="JE61" s="37">
        <f>IF(JE$9="",0,IF(JE$9-conditions!$U$71&lt;$U$9,JE16*conditions!$U$69*conditions!$U$70,0))</f>
        <v>0</v>
      </c>
      <c r="JF61" s="37">
        <f>IF(JF$9="",0,IF(JF$9-conditions!$U$71&lt;$U$9,JF16*conditions!$U$69*conditions!$U$70,0))</f>
        <v>0</v>
      </c>
      <c r="JG61" s="37">
        <f>IF(JG$9="",0,IF(JG$9-conditions!$U$71&lt;$U$9,JG16*conditions!$U$69*conditions!$U$70,0))</f>
        <v>0</v>
      </c>
      <c r="JH61" s="37">
        <f>IF(JH$9="",0,IF(JH$9-conditions!$U$71&lt;$U$9,JH16*conditions!$U$69*conditions!$U$70,0))</f>
        <v>0</v>
      </c>
      <c r="JI61" s="37">
        <f>IF(JI$9="",0,IF(JI$9-conditions!$U$71&lt;$U$9,JI16*conditions!$U$69*conditions!$U$70,0))</f>
        <v>0</v>
      </c>
      <c r="JJ61" s="37">
        <f>IF(JJ$9="",0,IF(JJ$9-conditions!$U$71&lt;$U$9,JJ16*conditions!$U$69*conditions!$U$70,0))</f>
        <v>0</v>
      </c>
      <c r="JK61" s="37">
        <f>IF(JK$9="",0,IF(JK$9-conditions!$U$71&lt;$U$9,JK16*conditions!$U$69*conditions!$U$70,0))</f>
        <v>0</v>
      </c>
      <c r="JL61" s="37">
        <f>IF(JL$9="",0,IF(JL$9-conditions!$U$71&lt;$U$9,JL16*conditions!$U$69*conditions!$U$70,0))</f>
        <v>0</v>
      </c>
      <c r="JM61" s="37">
        <f>IF(JM$9="",0,IF(JM$9-conditions!$U$71&lt;$U$9,JM16*conditions!$U$69*conditions!$U$70,0))</f>
        <v>0</v>
      </c>
      <c r="JN61" s="37">
        <f>IF(JN$9="",0,IF(JN$9-conditions!$U$71&lt;$U$9,JN16*conditions!$U$69*conditions!$U$70,0))</f>
        <v>0</v>
      </c>
      <c r="JO61" s="37">
        <f>IF(JO$9="",0,IF(JO$9-conditions!$U$71&lt;$U$9,JO16*conditions!$U$69*conditions!$U$70,0))</f>
        <v>0</v>
      </c>
      <c r="JP61" s="37">
        <f>IF(JP$9="",0,IF(JP$9-conditions!$U$71&lt;$U$9,JP16*conditions!$U$69*conditions!$U$70,0))</f>
        <v>0</v>
      </c>
      <c r="JQ61" s="37">
        <f>IF(JQ$9="",0,IF(JQ$9-conditions!$U$71&lt;$U$9,JQ16*conditions!$U$69*conditions!$U$70,0))</f>
        <v>0</v>
      </c>
      <c r="JR61" s="37">
        <f>IF(JR$9="",0,IF(JR$9-conditions!$U$71&lt;$U$9,JR16*conditions!$U$69*conditions!$U$70,0))</f>
        <v>0</v>
      </c>
      <c r="JS61" s="37">
        <f>IF(JS$9="",0,IF(JS$9-conditions!$U$71&lt;$U$9,JS16*conditions!$U$69*conditions!$U$70,0))</f>
        <v>0</v>
      </c>
      <c r="JT61" s="37">
        <f>IF(JT$9="",0,IF(JT$9-conditions!$U$71&lt;$U$9,JT16*conditions!$U$69*conditions!$U$70,0))</f>
        <v>0</v>
      </c>
      <c r="JU61" s="37">
        <f>IF(JU$9="",0,IF(JU$9-conditions!$U$71&lt;$U$9,JU16*conditions!$U$69*conditions!$U$70,0))</f>
        <v>0</v>
      </c>
      <c r="JV61" s="37">
        <f>IF(JV$9="",0,IF(JV$9-conditions!$U$71&lt;$U$9,JV16*conditions!$U$69*conditions!$U$70,0))</f>
        <v>0</v>
      </c>
      <c r="JW61" s="37">
        <f>IF(JW$9="",0,IF(JW$9-conditions!$U$71&lt;$U$9,JW16*conditions!$U$69*conditions!$U$70,0))</f>
        <v>0</v>
      </c>
      <c r="JX61" s="37">
        <f>IF(JX$9="",0,IF(JX$9-conditions!$U$71&lt;$U$9,JX16*conditions!$U$69*conditions!$U$70,0))</f>
        <v>0</v>
      </c>
      <c r="JY61" s="37">
        <f>IF(JY$9="",0,IF(JY$9-conditions!$U$71&lt;$U$9,JY16*conditions!$U$69*conditions!$U$70,0))</f>
        <v>0</v>
      </c>
      <c r="JZ61" s="37">
        <f>IF(JZ$9="",0,IF(JZ$9-conditions!$U$71&lt;$U$9,JZ16*conditions!$U$69*conditions!$U$70,0))</f>
        <v>0</v>
      </c>
      <c r="KA61" s="37">
        <f>IF(KA$9="",0,IF(KA$9-conditions!$U$71&lt;$U$9,KA16*conditions!$U$69*conditions!$U$70,0))</f>
        <v>0</v>
      </c>
      <c r="KB61" s="37">
        <f>IF(KB$9="",0,IF(KB$9-conditions!$U$71&lt;$U$9,KB16*conditions!$U$69*conditions!$U$70,0))</f>
        <v>0</v>
      </c>
      <c r="KC61" s="37">
        <f>IF(KC$9="",0,IF(KC$9-conditions!$U$71&lt;$U$9,KC16*conditions!$U$69*conditions!$U$70,0))</f>
        <v>0</v>
      </c>
      <c r="KD61" s="37">
        <f>IF(KD$9="",0,IF(KD$9-conditions!$U$71&lt;$U$9,KD16*conditions!$U$69*conditions!$U$70,0))</f>
        <v>0</v>
      </c>
      <c r="KE61" s="37">
        <f>IF(KE$9="",0,IF(KE$9-conditions!$U$71&lt;$U$9,KE16*conditions!$U$69*conditions!$U$70,0))</f>
        <v>0</v>
      </c>
      <c r="KF61" s="37">
        <f>IF(KF$9="",0,IF(KF$9-conditions!$U$71&lt;$U$9,KF16*conditions!$U$69*conditions!$U$70,0))</f>
        <v>0</v>
      </c>
      <c r="KG61" s="37">
        <f>IF(KG$9="",0,IF(KG$9-conditions!$U$71&lt;$U$9,KG16*conditions!$U$69*conditions!$U$70,0))</f>
        <v>0</v>
      </c>
      <c r="KH61" s="37">
        <f>IF(KH$9="",0,IF(KH$9-conditions!$U$71&lt;$U$9,KH16*conditions!$U$69*conditions!$U$70,0))</f>
        <v>0</v>
      </c>
      <c r="KI61" s="37">
        <f>IF(KI$9="",0,IF(KI$9-conditions!$U$71&lt;$U$9,KI16*conditions!$U$69*conditions!$U$70,0))</f>
        <v>0</v>
      </c>
      <c r="KJ61" s="37">
        <f>IF(KJ$9="",0,IF(KJ$9-conditions!$U$71&lt;$U$9,KJ16*conditions!$U$69*conditions!$U$70,0))</f>
        <v>0</v>
      </c>
      <c r="KK61" s="37">
        <f>IF(KK$9="",0,IF(KK$9-conditions!$U$71&lt;$U$9,KK16*conditions!$U$69*conditions!$U$70,0))</f>
        <v>0</v>
      </c>
      <c r="KL61" s="37">
        <f>IF(KL$9="",0,IF(KL$9-conditions!$U$71&lt;$U$9,KL16*conditions!$U$69*conditions!$U$70,0))</f>
        <v>0</v>
      </c>
      <c r="KM61" s="37">
        <f>IF(KM$9="",0,IF(KM$9-conditions!$U$71&lt;$U$9,KM16*conditions!$U$69*conditions!$U$70,0))</f>
        <v>0</v>
      </c>
      <c r="KN61" s="37">
        <f>IF(KN$9="",0,IF(KN$9-conditions!$U$71&lt;$U$9,KN16*conditions!$U$69*conditions!$U$70,0))</f>
        <v>0</v>
      </c>
      <c r="KO61" s="37">
        <f>IF(KO$9="",0,IF(KO$9-conditions!$U$71&lt;$U$9,KO16*conditions!$U$69*conditions!$U$70,0))</f>
        <v>0</v>
      </c>
      <c r="KP61" s="37">
        <f>IF(KP$9="",0,IF(KP$9-conditions!$U$71&lt;$U$9,KP16*conditions!$U$69*conditions!$U$70,0))</f>
        <v>0</v>
      </c>
      <c r="KQ61" s="37">
        <f>IF(KQ$9="",0,IF(KQ$9-conditions!$U$71&lt;$U$9,KQ16*conditions!$U$69*conditions!$U$70,0))</f>
        <v>0</v>
      </c>
      <c r="KR61" s="37">
        <f>IF(KR$9="",0,IF(KR$9-conditions!$U$71&lt;$U$9,KR16*conditions!$U$69*conditions!$U$70,0))</f>
        <v>0</v>
      </c>
      <c r="KS61" s="37">
        <f>IF(KS$9="",0,IF(KS$9-conditions!$U$71&lt;$U$9,KS16*conditions!$U$69*conditions!$U$70,0))</f>
        <v>0</v>
      </c>
      <c r="KT61" s="37">
        <f>IF(KT$9="",0,IF(KT$9-conditions!$U$71&lt;$U$9,KT16*conditions!$U$69*conditions!$U$70,0))</f>
        <v>0</v>
      </c>
      <c r="KU61" s="37">
        <f>IF(KU$9="",0,IF(KU$9-conditions!$U$71&lt;$U$9,KU16*conditions!$U$69*conditions!$U$70,0))</f>
        <v>0</v>
      </c>
      <c r="KV61" s="37">
        <f>IF(KV$9="",0,IF(KV$9-conditions!$U$71&lt;$U$9,KV16*conditions!$U$69*conditions!$U$70,0))</f>
        <v>0</v>
      </c>
      <c r="KW61" s="37">
        <f>IF(KW$9="",0,IF(KW$9-conditions!$U$71&lt;$U$9,KW16*conditions!$U$69*conditions!$U$70,0))</f>
        <v>0</v>
      </c>
      <c r="KX61" s="37">
        <f>IF(KX$9="",0,IF(KX$9-conditions!$U$71&lt;$U$9,KX16*conditions!$U$69*conditions!$U$70,0))</f>
        <v>0</v>
      </c>
      <c r="KY61" s="37">
        <f>IF(KY$9="",0,IF(KY$9-conditions!$U$71&lt;$U$9,KY16*conditions!$U$69*conditions!$U$70,0))</f>
        <v>0</v>
      </c>
      <c r="KZ61" s="37">
        <f>IF(KZ$9="",0,IF(KZ$9-conditions!$U$71&lt;$U$9,KZ16*conditions!$U$69*conditions!$U$70,0))</f>
        <v>0</v>
      </c>
      <c r="LA61" s="37">
        <f>IF(LA$9="",0,IF(LA$9-conditions!$U$71&lt;$U$9,LA16*conditions!$U$69*conditions!$U$70,0))</f>
        <v>0</v>
      </c>
      <c r="LB61" s="37">
        <f>IF(LB$9="",0,IF(LB$9-conditions!$U$71&lt;$U$9,LB16*conditions!$U$69*conditions!$U$70,0))</f>
        <v>0</v>
      </c>
      <c r="LC61" s="37">
        <f>IF(LC$9="",0,IF(LC$9-conditions!$U$71&lt;$U$9,LC16*conditions!$U$69*conditions!$U$70,0))</f>
        <v>0</v>
      </c>
      <c r="LD61" s="37">
        <f>IF(LD$9="",0,IF(LD$9-conditions!$U$71&lt;$U$9,LD16*conditions!$U$69*conditions!$U$70,0))</f>
        <v>0</v>
      </c>
      <c r="LE61" s="37">
        <f>IF(LE$9="",0,IF(LE$9-conditions!$U$71&lt;$U$9,LE16*conditions!$U$69*conditions!$U$70,0))</f>
        <v>0</v>
      </c>
      <c r="LF61" s="37">
        <f>IF(LF$9="",0,IF(LF$9-conditions!$U$71&lt;$U$9,LF16*conditions!$U$69*conditions!$U$70,0))</f>
        <v>0</v>
      </c>
      <c r="LG61" s="37">
        <f>IF(LG$9="",0,IF(LG$9-conditions!$U$71&lt;$U$9,LG16*conditions!$U$69*conditions!$U$70,0))</f>
        <v>0</v>
      </c>
      <c r="LH61" s="37">
        <f>IF(LH$9="",0,IF(LH$9-conditions!$U$71&lt;$U$9,LH16*conditions!$U$69*conditions!$U$70,0))</f>
        <v>0</v>
      </c>
      <c r="LI61" s="37">
        <f>IF(LI$9="",0,IF(LI$9-conditions!$U$71&lt;$U$9,LI16*conditions!$U$69*conditions!$U$70,0))</f>
        <v>0</v>
      </c>
      <c r="LJ61" s="37">
        <f>IF(LJ$9="",0,IF(LJ$9-conditions!$U$71&lt;$U$9,LJ16*conditions!$U$69*conditions!$U$70,0))</f>
        <v>0</v>
      </c>
      <c r="LK61" s="37">
        <f>IF(LK$9="",0,IF(LK$9-conditions!$U$71&lt;$U$9,LK16*conditions!$U$69*conditions!$U$70,0))</f>
        <v>0</v>
      </c>
      <c r="LL61" s="37">
        <f>IF(LL$9="",0,IF(LL$9-conditions!$U$71&lt;$U$9,LL16*conditions!$U$69*conditions!$U$70,0))</f>
        <v>0</v>
      </c>
      <c r="LM61" s="37">
        <f>IF(LM$9="",0,IF(LM$9-conditions!$U$71&lt;$U$9,LM16*conditions!$U$69*conditions!$U$70,0))</f>
        <v>0</v>
      </c>
      <c r="LN61" s="37">
        <f>IF(LN$9="",0,IF(LN$9-conditions!$U$71&lt;$U$9,LN16*conditions!$U$69*conditions!$U$70,0))</f>
        <v>0</v>
      </c>
      <c r="LO61" s="37">
        <f>IF(LO$9="",0,IF(LO$9-conditions!$U$71&lt;$U$9,LO16*conditions!$U$69*conditions!$U$70,0))</f>
        <v>0</v>
      </c>
      <c r="LP61" s="37">
        <f>IF(LP$9="",0,IF(LP$9-conditions!$U$71&lt;$U$9,LP16*conditions!$U$69*conditions!$U$70,0))</f>
        <v>0</v>
      </c>
      <c r="LQ61" s="37">
        <f>IF(LQ$9="",0,IF(LQ$9-conditions!$U$71&lt;$U$9,LQ16*conditions!$U$69*conditions!$U$70,0))</f>
        <v>0</v>
      </c>
      <c r="LR61" s="37">
        <f>IF(LR$9="",0,IF(LR$9-conditions!$U$71&lt;$U$9,LR16*conditions!$U$69*conditions!$U$70,0))</f>
        <v>0</v>
      </c>
      <c r="LS61" s="37">
        <f>IF(LS$9="",0,IF(LS$9-conditions!$U$71&lt;$U$9,LS16*conditions!$U$69*conditions!$U$70,0))</f>
        <v>0</v>
      </c>
      <c r="LT61" s="37">
        <f>IF(LT$9="",0,IF(LT$9-conditions!$U$71&lt;$U$9,LT16*conditions!$U$69*conditions!$U$70,0))</f>
        <v>0</v>
      </c>
      <c r="LU61" s="37">
        <f>IF(LU$9="",0,IF(LU$9-conditions!$U$71&lt;$U$9,LU16*conditions!$U$69*conditions!$U$70,0))</f>
        <v>0</v>
      </c>
      <c r="LV61" s="37">
        <f>IF(LV$9="",0,IF(LV$9-conditions!$U$71&lt;$U$9,LV16*conditions!$U$69*conditions!$U$70,0))</f>
        <v>0</v>
      </c>
      <c r="LW61" s="37">
        <f>IF(LW$9="",0,IF(LW$9-conditions!$U$71&lt;$U$9,LW16*conditions!$U$69*conditions!$U$70,0))</f>
        <v>0</v>
      </c>
      <c r="LX61" s="37">
        <f>IF(LX$9="",0,IF(LX$9-conditions!$U$71&lt;$U$9,LX16*conditions!$U$69*conditions!$U$70,0))</f>
        <v>0</v>
      </c>
      <c r="LY61" s="37">
        <f>IF(LY$9="",0,IF(LY$9-conditions!$U$71&lt;$U$9,LY16*conditions!$U$69*conditions!$U$70,0))</f>
        <v>0</v>
      </c>
      <c r="LZ61" s="37">
        <f>IF(LZ$9="",0,IF(LZ$9-conditions!$U$71&lt;$U$9,LZ16*conditions!$U$69*conditions!$U$70,0))</f>
        <v>0</v>
      </c>
      <c r="MA61" s="37">
        <f>IF(MA$9="",0,IF(MA$9-conditions!$U$71&lt;$U$9,MA16*conditions!$U$69*conditions!$U$70,0))</f>
        <v>0</v>
      </c>
      <c r="MB61" s="37">
        <f>IF(MB$9="",0,IF(MB$9-conditions!$U$71&lt;$U$9,MB16*conditions!$U$69*conditions!$U$70,0))</f>
        <v>0</v>
      </c>
      <c r="MC61" s="37">
        <f>IF(MC$9="",0,IF(MC$9-conditions!$U$71&lt;$U$9,MC16*conditions!$U$69*conditions!$U$70,0))</f>
        <v>0</v>
      </c>
      <c r="MD61" s="37">
        <f>IF(MD$9="",0,IF(MD$9-conditions!$U$71&lt;$U$9,MD16*conditions!$U$69*conditions!$U$70,0))</f>
        <v>0</v>
      </c>
      <c r="ME61" s="37">
        <f>IF(ME$9="",0,IF(ME$9-conditions!$U$71&lt;$U$9,ME16*conditions!$U$69*conditions!$U$70,0))</f>
        <v>0</v>
      </c>
      <c r="MF61" s="37">
        <f>IF(MF$9="",0,IF(MF$9-conditions!$U$71&lt;$U$9,MF16*conditions!$U$69*conditions!$U$70,0))</f>
        <v>0</v>
      </c>
      <c r="MG61" s="37">
        <f>IF(MG$9="",0,IF(MG$9-conditions!$U$71&lt;$U$9,MG16*conditions!$U$69*conditions!$U$70,0))</f>
        <v>0</v>
      </c>
      <c r="MH61" s="37">
        <f>IF(MH$9="",0,IF(MH$9-conditions!$U$71&lt;$U$9,MH16*conditions!$U$69*conditions!$U$70,0))</f>
        <v>0</v>
      </c>
      <c r="MI61" s="37">
        <f>IF(MI$9="",0,IF(MI$9-conditions!$U$71&lt;$U$9,MI16*conditions!$U$69*conditions!$U$70,0))</f>
        <v>0</v>
      </c>
      <c r="MJ61" s="37">
        <f>IF(MJ$9="",0,IF(MJ$9-conditions!$U$71&lt;$U$9,MJ16*conditions!$U$69*conditions!$U$70,0))</f>
        <v>0</v>
      </c>
      <c r="MK61" s="37">
        <f>IF(MK$9="",0,IF(MK$9-conditions!$U$71&lt;$U$9,MK16*conditions!$U$69*conditions!$U$70,0))</f>
        <v>0</v>
      </c>
      <c r="ML61" s="37">
        <f>IF(ML$9="",0,IF(ML$9-conditions!$U$71&lt;$U$9,ML16*conditions!$U$69*conditions!$U$70,0))</f>
        <v>0</v>
      </c>
      <c r="MM61" s="37">
        <f>IF(MM$9="",0,IF(MM$9-conditions!$U$71&lt;$U$9,MM16*conditions!$U$69*conditions!$U$70,0))</f>
        <v>0</v>
      </c>
      <c r="MN61" s="37">
        <f>IF(MN$9="",0,IF(MN$9-conditions!$U$71&lt;$U$9,MN16*conditions!$U$69*conditions!$U$70,0))</f>
        <v>0</v>
      </c>
      <c r="MO61" s="37">
        <f>IF(MO$9="",0,IF(MO$9-conditions!$U$71&lt;$U$9,MO16*conditions!$U$69*conditions!$U$70,0))</f>
        <v>0</v>
      </c>
      <c r="MP61" s="37">
        <f>IF(MP$9="",0,IF(MP$9-conditions!$U$71&lt;$U$9,MP16*conditions!$U$69*conditions!$U$70,0))</f>
        <v>0</v>
      </c>
      <c r="MQ61" s="37">
        <f>IF(MQ$9="",0,IF(MQ$9-conditions!$U$71&lt;$U$9,MQ16*conditions!$U$69*conditions!$U$70,0))</f>
        <v>0</v>
      </c>
      <c r="MR61" s="37">
        <f>IF(MR$9="",0,IF(MR$9-conditions!$U$71&lt;$U$9,MR16*conditions!$U$69*conditions!$U$70,0))</f>
        <v>0</v>
      </c>
      <c r="MS61" s="37">
        <f>IF(MS$9="",0,IF(MS$9-conditions!$U$71&lt;$U$9,MS16*conditions!$U$69*conditions!$U$70,0))</f>
        <v>0</v>
      </c>
      <c r="MT61" s="37">
        <f>IF(MT$9="",0,IF(MT$9-conditions!$U$71&lt;$U$9,MT16*conditions!$U$69*conditions!$U$70,0))</f>
        <v>0</v>
      </c>
      <c r="MU61" s="37">
        <f>IF(MU$9="",0,IF(MU$9-conditions!$U$71&lt;$U$9,MU16*conditions!$U$69*conditions!$U$70,0))</f>
        <v>0</v>
      </c>
      <c r="MV61" s="37">
        <f>IF(MV$9="",0,IF(MV$9-conditions!$U$71&lt;$U$9,MV16*conditions!$U$69*conditions!$U$70,0))</f>
        <v>0</v>
      </c>
      <c r="MW61" s="37">
        <f>IF(MW$9="",0,IF(MW$9-conditions!$U$71&lt;$U$9,MW16*conditions!$U$69*conditions!$U$70,0))</f>
        <v>0</v>
      </c>
      <c r="MX61" s="37">
        <f>IF(MX$9="",0,IF(MX$9-conditions!$U$71&lt;$U$9,MX16*conditions!$U$69*conditions!$U$70,0))</f>
        <v>0</v>
      </c>
      <c r="MY61" s="37">
        <f>IF(MY$9="",0,IF(MY$9-conditions!$U$71&lt;$U$9,MY16*conditions!$U$69*conditions!$U$70,0))</f>
        <v>0</v>
      </c>
      <c r="MZ61" s="37">
        <f>IF(MZ$9="",0,IF(MZ$9-conditions!$U$71&lt;$U$9,MZ16*conditions!$U$69*conditions!$U$70,0))</f>
        <v>0</v>
      </c>
      <c r="NA61" s="37">
        <f>IF(NA$9="",0,IF(NA$9-conditions!$U$71&lt;$U$9,NA16*conditions!$U$69*conditions!$U$70,0))</f>
        <v>0</v>
      </c>
      <c r="NB61" s="37">
        <f>IF(NB$9="",0,IF(NB$9-conditions!$U$71&lt;$U$9,NB16*conditions!$U$69*conditions!$U$70,0))</f>
        <v>0</v>
      </c>
      <c r="NC61" s="37">
        <f>IF(NC$9="",0,IF(NC$9-conditions!$U$71&lt;$U$9,NC16*conditions!$U$69*conditions!$U$70,0))</f>
        <v>0</v>
      </c>
      <c r="ND61" s="37">
        <f>IF(ND$9="",0,IF(ND$9-conditions!$U$71&lt;$U$9,ND16*conditions!$U$69*conditions!$U$70,0))</f>
        <v>0</v>
      </c>
      <c r="NE61" s="37">
        <f>IF(NE$9="",0,IF(NE$9-conditions!$U$71&lt;$U$9,NE16*conditions!$U$69*conditions!$U$70,0))</f>
        <v>0</v>
      </c>
      <c r="NF61" s="37">
        <f>IF(NF$9="",0,IF(NF$9-conditions!$U$71&lt;$U$9,NF16*conditions!$U$69*conditions!$U$70,0))</f>
        <v>0</v>
      </c>
      <c r="NG61" s="37">
        <f>IF(NG$9="",0,IF(NG$9-conditions!$U$71&lt;$U$9,NG16*conditions!$U$69*conditions!$U$70,0))</f>
        <v>0</v>
      </c>
      <c r="NH61" s="37">
        <f>IF(NH$9="",0,IF(NH$9-conditions!$U$71&lt;$U$9,NH16*conditions!$U$69*conditions!$U$70,0))</f>
        <v>0</v>
      </c>
      <c r="NI61" s="37">
        <f>IF(NI$9="",0,IF(NI$9-conditions!$U$71&lt;$U$9,NI16*conditions!$U$69*conditions!$U$70,0))</f>
        <v>0</v>
      </c>
      <c r="NJ61" s="37">
        <f>IF(NJ$9="",0,IF(NJ$9-conditions!$U$71&lt;$U$9,NJ16*conditions!$U$69*conditions!$U$70,0))</f>
        <v>0</v>
      </c>
      <c r="NK61" s="37">
        <f>IF(NK$9="",0,IF(NK$9-conditions!$U$71&lt;$U$9,NK16*conditions!$U$69*conditions!$U$70,0))</f>
        <v>0</v>
      </c>
      <c r="NL61" s="37">
        <f>IF(NL$9="",0,IF(NL$9-conditions!$U$71&lt;$U$9,NL16*conditions!$U$69*conditions!$U$70,0))</f>
        <v>0</v>
      </c>
      <c r="NM61" s="37">
        <f>IF(NM$9="",0,IF(NM$9-conditions!$U$71&lt;$U$9,NM16*conditions!$U$69*conditions!$U$70,0))</f>
        <v>0</v>
      </c>
      <c r="NN61" s="37">
        <f>IF(NN$9="",0,IF(NN$9-conditions!$U$71&lt;$U$9,NN16*conditions!$U$69*conditions!$U$70,0))</f>
        <v>0</v>
      </c>
      <c r="NO61" s="37">
        <f>IF(NO$9="",0,IF(NO$9-conditions!$U$71&lt;$U$9,NO16*conditions!$U$69*conditions!$U$70,0))</f>
        <v>0</v>
      </c>
      <c r="NP61" s="37">
        <f>IF(NP$9="",0,IF(NP$9-conditions!$U$71&lt;$U$9,NP16*conditions!$U$69*conditions!$U$70,0))</f>
        <v>0</v>
      </c>
      <c r="NQ61" s="37">
        <f>IF(NQ$9="",0,IF(NQ$9-conditions!$U$71&lt;$U$9,NQ16*conditions!$U$69*conditions!$U$70,0))</f>
        <v>0</v>
      </c>
      <c r="NR61" s="37">
        <f>IF(NR$9="",0,IF(NR$9-conditions!$U$71&lt;$U$9,NR16*conditions!$U$69*conditions!$U$70,0))</f>
        <v>0</v>
      </c>
      <c r="NS61" s="37">
        <f>IF(NS$9="",0,IF(NS$9-conditions!$U$71&lt;$U$9,NS16*conditions!$U$69*conditions!$U$70,0))</f>
        <v>0</v>
      </c>
      <c r="NT61" s="37">
        <f>IF(NT$9="",0,IF(NT$9-conditions!$U$71&lt;$U$9,NT16*conditions!$U$69*conditions!$U$70,0))</f>
        <v>0</v>
      </c>
      <c r="NU61" s="37">
        <f>IF(NU$9="",0,IF(NU$9-conditions!$U$71&lt;$U$9,NU16*conditions!$U$69*conditions!$U$70,0))</f>
        <v>0</v>
      </c>
      <c r="NV61" s="37">
        <f>IF(NV$9="",0,IF(NV$9-conditions!$U$71&lt;$U$9,NV16*conditions!$U$69*conditions!$U$70,0))</f>
        <v>0</v>
      </c>
    </row>
    <row r="62" spans="1:386" s="38" customFormat="1" ht="10.199999999999999" x14ac:dyDescent="0.2">
      <c r="A62" s="31"/>
      <c r="B62" s="31"/>
      <c r="C62" s="31"/>
      <c r="D62" s="31"/>
      <c r="E62" s="31"/>
      <c r="F62" s="31"/>
      <c r="G62" s="31" t="str">
        <f>G58</f>
        <v>авансы полученные от заказчиков на начало бюдж. года</v>
      </c>
      <c r="H62" s="31"/>
      <c r="I62" s="31"/>
      <c r="J62" s="31" t="str">
        <f>IF($G62="","",INDEX(KPI!$H$11:$H$121,SUMIFS(KPI!$E$11:$E$121,KPI!$F$11:$F$121,$G62)))</f>
        <v>тыс.руб.</v>
      </c>
      <c r="K62" s="31"/>
      <c r="L62" s="31"/>
      <c r="M62" s="31"/>
      <c r="N62" s="31" t="str">
        <f>structure!$G$13</f>
        <v>товарная категория 3</v>
      </c>
      <c r="O62" s="31"/>
      <c r="P62" s="31"/>
      <c r="Q62" s="31"/>
      <c r="R62" s="37">
        <f t="shared" si="93"/>
        <v>237.59999999999997</v>
      </c>
      <c r="S62" s="31"/>
      <c r="T62" s="31"/>
      <c r="U62" s="37">
        <f>IF(U$9="",0,IF(U$9-conditions!$U$71&lt;$U$9,U17*conditions!$U$69*conditions!$U$70,0))</f>
        <v>21.6</v>
      </c>
      <c r="V62" s="37">
        <f>IF(V$9="",0,IF(V$9-conditions!$U$71&lt;$U$9,V17*conditions!$U$69*conditions!$U$70,0))</f>
        <v>21.6</v>
      </c>
      <c r="W62" s="37">
        <f>IF(W$9="",0,IF(W$9-conditions!$U$71&lt;$U$9,W17*conditions!$U$69*conditions!$U$70,0))</f>
        <v>21.6</v>
      </c>
      <c r="X62" s="37">
        <f>IF(X$9="",0,IF(X$9-conditions!$U$71&lt;$U$9,X17*conditions!$U$69*conditions!$U$70,0))</f>
        <v>21.6</v>
      </c>
      <c r="Y62" s="37">
        <f>IF(Y$9="",0,IF(Y$9-conditions!$U$71&lt;$U$9,Y17*conditions!$U$69*conditions!$U$70,0))</f>
        <v>21.6</v>
      </c>
      <c r="Z62" s="37">
        <f>IF(Z$9="",0,IF(Z$9-conditions!$U$71&lt;$U$9,Z17*conditions!$U$69*conditions!$U$70,0))</f>
        <v>0</v>
      </c>
      <c r="AA62" s="37">
        <f>IF(AA$9="",0,IF(AA$9-conditions!$U$71&lt;$U$9,AA17*conditions!$U$69*conditions!$U$70,0))</f>
        <v>0</v>
      </c>
      <c r="AB62" s="37">
        <f>IF(AB$9="",0,IF(AB$9-conditions!$U$71&lt;$U$9,AB17*conditions!$U$69*conditions!$U$70,0))</f>
        <v>21.6</v>
      </c>
      <c r="AC62" s="37">
        <f>IF(AC$9="",0,IF(AC$9-conditions!$U$71&lt;$U$9,AC17*conditions!$U$69*conditions!$U$70,0))</f>
        <v>21.6</v>
      </c>
      <c r="AD62" s="37">
        <f>IF(AD$9="",0,IF(AD$9-conditions!$U$71&lt;$U$9,AD17*conditions!$U$69*conditions!$U$70,0))</f>
        <v>21.6</v>
      </c>
      <c r="AE62" s="37">
        <f>IF(AE$9="",0,IF(AE$9-conditions!$U$71&lt;$U$9,AE17*conditions!$U$69*conditions!$U$70,0))</f>
        <v>21.6</v>
      </c>
      <c r="AF62" s="37">
        <f>IF(AF$9="",0,IF(AF$9-conditions!$U$71&lt;$U$9,AF17*conditions!$U$69*conditions!$U$70,0))</f>
        <v>21.6</v>
      </c>
      <c r="AG62" s="37">
        <f>IF(AG$9="",0,IF(AG$9-conditions!$U$71&lt;$U$9,AG17*conditions!$U$69*conditions!$U$70,0))</f>
        <v>0</v>
      </c>
      <c r="AH62" s="37">
        <f>IF(AH$9="",0,IF(AH$9-conditions!$U$71&lt;$U$9,AH17*conditions!$U$69*conditions!$U$70,0))</f>
        <v>0</v>
      </c>
      <c r="AI62" s="37">
        <f>IF(AI$9="",0,IF(AI$9-conditions!$U$71&lt;$U$9,AI17*conditions!$U$69*conditions!$U$70,0))</f>
        <v>21.6</v>
      </c>
      <c r="AJ62" s="37">
        <f>IF(AJ$9="",0,IF(AJ$9-conditions!$U$71&lt;$U$9,AJ17*conditions!$U$69*conditions!$U$70,0))</f>
        <v>0</v>
      </c>
      <c r="AK62" s="37">
        <f>IF(AK$9="",0,IF(AK$9-conditions!$U$71&lt;$U$9,AK17*conditions!$U$69*conditions!$U$70,0))</f>
        <v>0</v>
      </c>
      <c r="AL62" s="37">
        <f>IF(AL$9="",0,IF(AL$9-conditions!$U$71&lt;$U$9,AL17*conditions!$U$69*conditions!$U$70,0))</f>
        <v>0</v>
      </c>
      <c r="AM62" s="37">
        <f>IF(AM$9="",0,IF(AM$9-conditions!$U$71&lt;$U$9,AM17*conditions!$U$69*conditions!$U$70,0))</f>
        <v>0</v>
      </c>
      <c r="AN62" s="37">
        <f>IF(AN$9="",0,IF(AN$9-conditions!$U$71&lt;$U$9,AN17*conditions!$U$69*conditions!$U$70,0))</f>
        <v>0</v>
      </c>
      <c r="AO62" s="37">
        <f>IF(AO$9="",0,IF(AO$9-conditions!$U$71&lt;$U$9,AO17*conditions!$U$69*conditions!$U$70,0))</f>
        <v>0</v>
      </c>
      <c r="AP62" s="37">
        <f>IF(AP$9="",0,IF(AP$9-conditions!$U$71&lt;$U$9,AP17*conditions!$U$69*conditions!$U$70,0))</f>
        <v>0</v>
      </c>
      <c r="AQ62" s="37">
        <f>IF(AQ$9="",0,IF(AQ$9-conditions!$U$71&lt;$U$9,AQ17*conditions!$U$69*conditions!$U$70,0))</f>
        <v>0</v>
      </c>
      <c r="AR62" s="37">
        <f>IF(AR$9="",0,IF(AR$9-conditions!$U$71&lt;$U$9,AR17*conditions!$U$69*conditions!$U$70,0))</f>
        <v>0</v>
      </c>
      <c r="AS62" s="37">
        <f>IF(AS$9="",0,IF(AS$9-conditions!$U$71&lt;$U$9,AS17*conditions!$U$69*conditions!$U$70,0))</f>
        <v>0</v>
      </c>
      <c r="AT62" s="37">
        <f>IF(AT$9="",0,IF(AT$9-conditions!$U$71&lt;$U$9,AT17*conditions!$U$69*conditions!$U$70,0))</f>
        <v>0</v>
      </c>
      <c r="AU62" s="37">
        <f>IF(AU$9="",0,IF(AU$9-conditions!$U$71&lt;$U$9,AU17*conditions!$U$69*conditions!$U$70,0))</f>
        <v>0</v>
      </c>
      <c r="AV62" s="37">
        <f>IF(AV$9="",0,IF(AV$9-conditions!$U$71&lt;$U$9,AV17*conditions!$U$69*conditions!$U$70,0))</f>
        <v>0</v>
      </c>
      <c r="AW62" s="37">
        <f>IF(AW$9="",0,IF(AW$9-conditions!$U$71&lt;$U$9,AW17*conditions!$U$69*conditions!$U$70,0))</f>
        <v>0</v>
      </c>
      <c r="AX62" s="37">
        <f>IF(AX$9="",0,IF(AX$9-conditions!$U$71&lt;$U$9,AX17*conditions!$U$69*conditions!$U$70,0))</f>
        <v>0</v>
      </c>
      <c r="AY62" s="37">
        <f>IF(AY$9="",0,IF(AY$9-conditions!$U$71&lt;$U$9,AY17*conditions!$U$69*conditions!$U$70,0))</f>
        <v>0</v>
      </c>
      <c r="AZ62" s="37">
        <f>IF(AZ$9="",0,IF(AZ$9-conditions!$U$71&lt;$U$9,AZ17*conditions!$U$69*conditions!$U$70,0))</f>
        <v>0</v>
      </c>
      <c r="BA62" s="37">
        <f>IF(BA$9="",0,IF(BA$9-conditions!$U$71&lt;$U$9,BA17*conditions!$U$69*conditions!$U$70,0))</f>
        <v>0</v>
      </c>
      <c r="BB62" s="37">
        <f>IF(BB$9="",0,IF(BB$9-conditions!$U$71&lt;$U$9,BB17*conditions!$U$69*conditions!$U$70,0))</f>
        <v>0</v>
      </c>
      <c r="BC62" s="37">
        <f>IF(BC$9="",0,IF(BC$9-conditions!$U$71&lt;$U$9,BC17*conditions!$U$69*conditions!$U$70,0))</f>
        <v>0</v>
      </c>
      <c r="BD62" s="37">
        <f>IF(BD$9="",0,IF(BD$9-conditions!$U$71&lt;$U$9,BD17*conditions!$U$69*conditions!$U$70,0))</f>
        <v>0</v>
      </c>
      <c r="BE62" s="37">
        <f>IF(BE$9="",0,IF(BE$9-conditions!$U$71&lt;$U$9,BE17*conditions!$U$69*conditions!$U$70,0))</f>
        <v>0</v>
      </c>
      <c r="BF62" s="37">
        <f>IF(BF$9="",0,IF(BF$9-conditions!$U$71&lt;$U$9,BF17*conditions!$U$69*conditions!$U$70,0))</f>
        <v>0</v>
      </c>
      <c r="BG62" s="37">
        <f>IF(BG$9="",0,IF(BG$9-conditions!$U$71&lt;$U$9,BG17*conditions!$U$69*conditions!$U$70,0))</f>
        <v>0</v>
      </c>
      <c r="BH62" s="37">
        <f>IF(BH$9="",0,IF(BH$9-conditions!$U$71&lt;$U$9,BH17*conditions!$U$69*conditions!$U$70,0))</f>
        <v>0</v>
      </c>
      <c r="BI62" s="37">
        <f>IF(BI$9="",0,IF(BI$9-conditions!$U$71&lt;$U$9,BI17*conditions!$U$69*conditions!$U$70,0))</f>
        <v>0</v>
      </c>
      <c r="BJ62" s="37">
        <f>IF(BJ$9="",0,IF(BJ$9-conditions!$U$71&lt;$U$9,BJ17*conditions!$U$69*conditions!$U$70,0))</f>
        <v>0</v>
      </c>
      <c r="BK62" s="37">
        <f>IF(BK$9="",0,IF(BK$9-conditions!$U$71&lt;$U$9,BK17*conditions!$U$69*conditions!$U$70,0))</f>
        <v>0</v>
      </c>
      <c r="BL62" s="37">
        <f>IF(BL$9="",0,IF(BL$9-conditions!$U$71&lt;$U$9,BL17*conditions!$U$69*conditions!$U$70,0))</f>
        <v>0</v>
      </c>
      <c r="BM62" s="37">
        <f>IF(BM$9="",0,IF(BM$9-conditions!$U$71&lt;$U$9,BM17*conditions!$U$69*conditions!$U$70,0))</f>
        <v>0</v>
      </c>
      <c r="BN62" s="37">
        <f>IF(BN$9="",0,IF(BN$9-conditions!$U$71&lt;$U$9,BN17*conditions!$U$69*conditions!$U$70,0))</f>
        <v>0</v>
      </c>
      <c r="BO62" s="37">
        <f>IF(BO$9="",0,IF(BO$9-conditions!$U$71&lt;$U$9,BO17*conditions!$U$69*conditions!$U$70,0))</f>
        <v>0</v>
      </c>
      <c r="BP62" s="37">
        <f>IF(BP$9="",0,IF(BP$9-conditions!$U$71&lt;$U$9,BP17*conditions!$U$69*conditions!$U$70,0))</f>
        <v>0</v>
      </c>
      <c r="BQ62" s="37">
        <f>IF(BQ$9="",0,IF(BQ$9-conditions!$U$71&lt;$U$9,BQ17*conditions!$U$69*conditions!$U$70,0))</f>
        <v>0</v>
      </c>
      <c r="BR62" s="37">
        <f>IF(BR$9="",0,IF(BR$9-conditions!$U$71&lt;$U$9,BR17*conditions!$U$69*conditions!$U$70,0))</f>
        <v>0</v>
      </c>
      <c r="BS62" s="37">
        <f>IF(BS$9="",0,IF(BS$9-conditions!$U$71&lt;$U$9,BS17*conditions!$U$69*conditions!$U$70,0))</f>
        <v>0</v>
      </c>
      <c r="BT62" s="37">
        <f>IF(BT$9="",0,IF(BT$9-conditions!$U$71&lt;$U$9,BT17*conditions!$U$69*conditions!$U$70,0))</f>
        <v>0</v>
      </c>
      <c r="BU62" s="37">
        <f>IF(BU$9="",0,IF(BU$9-conditions!$U$71&lt;$U$9,BU17*conditions!$U$69*conditions!$U$70,0))</f>
        <v>0</v>
      </c>
      <c r="BV62" s="37">
        <f>IF(BV$9="",0,IF(BV$9-conditions!$U$71&lt;$U$9,BV17*conditions!$U$69*conditions!$U$70,0))</f>
        <v>0</v>
      </c>
      <c r="BW62" s="37">
        <f>IF(BW$9="",0,IF(BW$9-conditions!$U$71&lt;$U$9,BW17*conditions!$U$69*conditions!$U$70,0))</f>
        <v>0</v>
      </c>
      <c r="BX62" s="37">
        <f>IF(BX$9="",0,IF(BX$9-conditions!$U$71&lt;$U$9,BX17*conditions!$U$69*conditions!$U$70,0))</f>
        <v>0</v>
      </c>
      <c r="BY62" s="37">
        <f>IF(BY$9="",0,IF(BY$9-conditions!$U$71&lt;$U$9,BY17*conditions!$U$69*conditions!$U$70,0))</f>
        <v>0</v>
      </c>
      <c r="BZ62" s="37">
        <f>IF(BZ$9="",0,IF(BZ$9-conditions!$U$71&lt;$U$9,BZ17*conditions!$U$69*conditions!$U$70,0))</f>
        <v>0</v>
      </c>
      <c r="CA62" s="37">
        <f>IF(CA$9="",0,IF(CA$9-conditions!$U$71&lt;$U$9,CA17*conditions!$U$69*conditions!$U$70,0))</f>
        <v>0</v>
      </c>
      <c r="CB62" s="37">
        <f>IF(CB$9="",0,IF(CB$9-conditions!$U$71&lt;$U$9,CB17*conditions!$U$69*conditions!$U$70,0))</f>
        <v>0</v>
      </c>
      <c r="CC62" s="37">
        <f>IF(CC$9="",0,IF(CC$9-conditions!$U$71&lt;$U$9,CC17*conditions!$U$69*conditions!$U$70,0))</f>
        <v>0</v>
      </c>
      <c r="CD62" s="37">
        <f>IF(CD$9="",0,IF(CD$9-conditions!$U$71&lt;$U$9,CD17*conditions!$U$69*conditions!$U$70,0))</f>
        <v>0</v>
      </c>
      <c r="CE62" s="37">
        <f>IF(CE$9="",0,IF(CE$9-conditions!$U$71&lt;$U$9,CE17*conditions!$U$69*conditions!$U$70,0))</f>
        <v>0</v>
      </c>
      <c r="CF62" s="37">
        <f>IF(CF$9="",0,IF(CF$9-conditions!$U$71&lt;$U$9,CF17*conditions!$U$69*conditions!$U$70,0))</f>
        <v>0</v>
      </c>
      <c r="CG62" s="37">
        <f>IF(CG$9="",0,IF(CG$9-conditions!$U$71&lt;$U$9,CG17*conditions!$U$69*conditions!$U$70,0))</f>
        <v>0</v>
      </c>
      <c r="CH62" s="37">
        <f>IF(CH$9="",0,IF(CH$9-conditions!$U$71&lt;$U$9,CH17*conditions!$U$69*conditions!$U$70,0))</f>
        <v>0</v>
      </c>
      <c r="CI62" s="37">
        <f>IF(CI$9="",0,IF(CI$9-conditions!$U$71&lt;$U$9,CI17*conditions!$U$69*conditions!$U$70,0))</f>
        <v>0</v>
      </c>
      <c r="CJ62" s="37">
        <f>IF(CJ$9="",0,IF(CJ$9-conditions!$U$71&lt;$U$9,CJ17*conditions!$U$69*conditions!$U$70,0))</f>
        <v>0</v>
      </c>
      <c r="CK62" s="37">
        <f>IF(CK$9="",0,IF(CK$9-conditions!$U$71&lt;$U$9,CK17*conditions!$U$69*conditions!$U$70,0))</f>
        <v>0</v>
      </c>
      <c r="CL62" s="37">
        <f>IF(CL$9="",0,IF(CL$9-conditions!$U$71&lt;$U$9,CL17*conditions!$U$69*conditions!$U$70,0))</f>
        <v>0</v>
      </c>
      <c r="CM62" s="37">
        <f>IF(CM$9="",0,IF(CM$9-conditions!$U$71&lt;$U$9,CM17*conditions!$U$69*conditions!$U$70,0))</f>
        <v>0</v>
      </c>
      <c r="CN62" s="37">
        <f>IF(CN$9="",0,IF(CN$9-conditions!$U$71&lt;$U$9,CN17*conditions!$U$69*conditions!$U$70,0))</f>
        <v>0</v>
      </c>
      <c r="CO62" s="37">
        <f>IF(CO$9="",0,IF(CO$9-conditions!$U$71&lt;$U$9,CO17*conditions!$U$69*conditions!$U$70,0))</f>
        <v>0</v>
      </c>
      <c r="CP62" s="37">
        <f>IF(CP$9="",0,IF(CP$9-conditions!$U$71&lt;$U$9,CP17*conditions!$U$69*conditions!$U$70,0))</f>
        <v>0</v>
      </c>
      <c r="CQ62" s="37">
        <f>IF(CQ$9="",0,IF(CQ$9-conditions!$U$71&lt;$U$9,CQ17*conditions!$U$69*conditions!$U$70,0))</f>
        <v>0</v>
      </c>
      <c r="CR62" s="37">
        <f>IF(CR$9="",0,IF(CR$9-conditions!$U$71&lt;$U$9,CR17*conditions!$U$69*conditions!$U$70,0))</f>
        <v>0</v>
      </c>
      <c r="CS62" s="37">
        <f>IF(CS$9="",0,IF(CS$9-conditions!$U$71&lt;$U$9,CS17*conditions!$U$69*conditions!$U$70,0))</f>
        <v>0</v>
      </c>
      <c r="CT62" s="37">
        <f>IF(CT$9="",0,IF(CT$9-conditions!$U$71&lt;$U$9,CT17*conditions!$U$69*conditions!$U$70,0))</f>
        <v>0</v>
      </c>
      <c r="CU62" s="37">
        <f>IF(CU$9="",0,IF(CU$9-conditions!$U$71&lt;$U$9,CU17*conditions!$U$69*conditions!$U$70,0))</f>
        <v>0</v>
      </c>
      <c r="CV62" s="37">
        <f>IF(CV$9="",0,IF(CV$9-conditions!$U$71&lt;$U$9,CV17*conditions!$U$69*conditions!$U$70,0))</f>
        <v>0</v>
      </c>
      <c r="CW62" s="37">
        <f>IF(CW$9="",0,IF(CW$9-conditions!$U$71&lt;$U$9,CW17*conditions!$U$69*conditions!$U$70,0))</f>
        <v>0</v>
      </c>
      <c r="CX62" s="37">
        <f>IF(CX$9="",0,IF(CX$9-conditions!$U$71&lt;$U$9,CX17*conditions!$U$69*conditions!$U$70,0))</f>
        <v>0</v>
      </c>
      <c r="CY62" s="37">
        <f>IF(CY$9="",0,IF(CY$9-conditions!$U$71&lt;$U$9,CY17*conditions!$U$69*conditions!$U$70,0))</f>
        <v>0</v>
      </c>
      <c r="CZ62" s="37">
        <f>IF(CZ$9="",0,IF(CZ$9-conditions!$U$71&lt;$U$9,CZ17*conditions!$U$69*conditions!$U$70,0))</f>
        <v>0</v>
      </c>
      <c r="DA62" s="37">
        <f>IF(DA$9="",0,IF(DA$9-conditions!$U$71&lt;$U$9,DA17*conditions!$U$69*conditions!$U$70,0))</f>
        <v>0</v>
      </c>
      <c r="DB62" s="37">
        <f>IF(DB$9="",0,IF(DB$9-conditions!$U$71&lt;$U$9,DB17*conditions!$U$69*conditions!$U$70,0))</f>
        <v>0</v>
      </c>
      <c r="DC62" s="37">
        <f>IF(DC$9="",0,IF(DC$9-conditions!$U$71&lt;$U$9,DC17*conditions!$U$69*conditions!$U$70,0))</f>
        <v>0</v>
      </c>
      <c r="DD62" s="37">
        <f>IF(DD$9="",0,IF(DD$9-conditions!$U$71&lt;$U$9,DD17*conditions!$U$69*conditions!$U$70,0))</f>
        <v>0</v>
      </c>
      <c r="DE62" s="37">
        <f>IF(DE$9="",0,IF(DE$9-conditions!$U$71&lt;$U$9,DE17*conditions!$U$69*conditions!$U$70,0))</f>
        <v>0</v>
      </c>
      <c r="DF62" s="37">
        <f>IF(DF$9="",0,IF(DF$9-conditions!$U$71&lt;$U$9,DF17*conditions!$U$69*conditions!$U$70,0))</f>
        <v>0</v>
      </c>
      <c r="DG62" s="37">
        <f>IF(DG$9="",0,IF(DG$9-conditions!$U$71&lt;$U$9,DG17*conditions!$U$69*conditions!$U$70,0))</f>
        <v>0</v>
      </c>
      <c r="DH62" s="37">
        <f>IF(DH$9="",0,IF(DH$9-conditions!$U$71&lt;$U$9,DH17*conditions!$U$69*conditions!$U$70,0))</f>
        <v>0</v>
      </c>
      <c r="DI62" s="37">
        <f>IF(DI$9="",0,IF(DI$9-conditions!$U$71&lt;$U$9,DI17*conditions!$U$69*conditions!$U$70,0))</f>
        <v>0</v>
      </c>
      <c r="DJ62" s="37">
        <f>IF(DJ$9="",0,IF(DJ$9-conditions!$U$71&lt;$U$9,DJ17*conditions!$U$69*conditions!$U$70,0))</f>
        <v>0</v>
      </c>
      <c r="DK62" s="37">
        <f>IF(DK$9="",0,IF(DK$9-conditions!$U$71&lt;$U$9,DK17*conditions!$U$69*conditions!$U$70,0))</f>
        <v>0</v>
      </c>
      <c r="DL62" s="37">
        <f>IF(DL$9="",0,IF(DL$9-conditions!$U$71&lt;$U$9,DL17*conditions!$U$69*conditions!$U$70,0))</f>
        <v>0</v>
      </c>
      <c r="DM62" s="37">
        <f>IF(DM$9="",0,IF(DM$9-conditions!$U$71&lt;$U$9,DM17*conditions!$U$69*conditions!$U$70,0))</f>
        <v>0</v>
      </c>
      <c r="DN62" s="37">
        <f>IF(DN$9="",0,IF(DN$9-conditions!$U$71&lt;$U$9,DN17*conditions!$U$69*conditions!$U$70,0))</f>
        <v>0</v>
      </c>
      <c r="DO62" s="37">
        <f>IF(DO$9="",0,IF(DO$9-conditions!$U$71&lt;$U$9,DO17*conditions!$U$69*conditions!$U$70,0))</f>
        <v>0</v>
      </c>
      <c r="DP62" s="37">
        <f>IF(DP$9="",0,IF(DP$9-conditions!$U$71&lt;$U$9,DP17*conditions!$U$69*conditions!$U$70,0))</f>
        <v>0</v>
      </c>
      <c r="DQ62" s="37">
        <f>IF(DQ$9="",0,IF(DQ$9-conditions!$U$71&lt;$U$9,DQ17*conditions!$U$69*conditions!$U$70,0))</f>
        <v>0</v>
      </c>
      <c r="DR62" s="37">
        <f>IF(DR$9="",0,IF(DR$9-conditions!$U$71&lt;$U$9,DR17*conditions!$U$69*conditions!$U$70,0))</f>
        <v>0</v>
      </c>
      <c r="DS62" s="37">
        <f>IF(DS$9="",0,IF(DS$9-conditions!$U$71&lt;$U$9,DS17*conditions!$U$69*conditions!$U$70,0))</f>
        <v>0</v>
      </c>
      <c r="DT62" s="37">
        <f>IF(DT$9="",0,IF(DT$9-conditions!$U$71&lt;$U$9,DT17*conditions!$U$69*conditions!$U$70,0))</f>
        <v>0</v>
      </c>
      <c r="DU62" s="37">
        <f>IF(DU$9="",0,IF(DU$9-conditions!$U$71&lt;$U$9,DU17*conditions!$U$69*conditions!$U$70,0))</f>
        <v>0</v>
      </c>
      <c r="DV62" s="37">
        <f>IF(DV$9="",0,IF(DV$9-conditions!$U$71&lt;$U$9,DV17*conditions!$U$69*conditions!$U$70,0))</f>
        <v>0</v>
      </c>
      <c r="DW62" s="37">
        <f>IF(DW$9="",0,IF(DW$9-conditions!$U$71&lt;$U$9,DW17*conditions!$U$69*conditions!$U$70,0))</f>
        <v>0</v>
      </c>
      <c r="DX62" s="37">
        <f>IF(DX$9="",0,IF(DX$9-conditions!$U$71&lt;$U$9,DX17*conditions!$U$69*conditions!$U$70,0))</f>
        <v>0</v>
      </c>
      <c r="DY62" s="37">
        <f>IF(DY$9="",0,IF(DY$9-conditions!$U$71&lt;$U$9,DY17*conditions!$U$69*conditions!$U$70,0))</f>
        <v>0</v>
      </c>
      <c r="DZ62" s="37">
        <f>IF(DZ$9="",0,IF(DZ$9-conditions!$U$71&lt;$U$9,DZ17*conditions!$U$69*conditions!$U$70,0))</f>
        <v>0</v>
      </c>
      <c r="EA62" s="37">
        <f>IF(EA$9="",0,IF(EA$9-conditions!$U$71&lt;$U$9,EA17*conditions!$U$69*conditions!$U$70,0))</f>
        <v>0</v>
      </c>
      <c r="EB62" s="37">
        <f>IF(EB$9="",0,IF(EB$9-conditions!$U$71&lt;$U$9,EB17*conditions!$U$69*conditions!$U$70,0))</f>
        <v>0</v>
      </c>
      <c r="EC62" s="37">
        <f>IF(EC$9="",0,IF(EC$9-conditions!$U$71&lt;$U$9,EC17*conditions!$U$69*conditions!$U$70,0))</f>
        <v>0</v>
      </c>
      <c r="ED62" s="37">
        <f>IF(ED$9="",0,IF(ED$9-conditions!$U$71&lt;$U$9,ED17*conditions!$U$69*conditions!$U$70,0))</f>
        <v>0</v>
      </c>
      <c r="EE62" s="37">
        <f>IF(EE$9="",0,IF(EE$9-conditions!$U$71&lt;$U$9,EE17*conditions!$U$69*conditions!$U$70,0))</f>
        <v>0</v>
      </c>
      <c r="EF62" s="37">
        <f>IF(EF$9="",0,IF(EF$9-conditions!$U$71&lt;$U$9,EF17*conditions!$U$69*conditions!$U$70,0))</f>
        <v>0</v>
      </c>
      <c r="EG62" s="37">
        <f>IF(EG$9="",0,IF(EG$9-conditions!$U$71&lt;$U$9,EG17*conditions!$U$69*conditions!$U$70,0))</f>
        <v>0</v>
      </c>
      <c r="EH62" s="37">
        <f>IF(EH$9="",0,IF(EH$9-conditions!$U$71&lt;$U$9,EH17*conditions!$U$69*conditions!$U$70,0))</f>
        <v>0</v>
      </c>
      <c r="EI62" s="37">
        <f>IF(EI$9="",0,IF(EI$9-conditions!$U$71&lt;$U$9,EI17*conditions!$U$69*conditions!$U$70,0))</f>
        <v>0</v>
      </c>
      <c r="EJ62" s="37">
        <f>IF(EJ$9="",0,IF(EJ$9-conditions!$U$71&lt;$U$9,EJ17*conditions!$U$69*conditions!$U$70,0))</f>
        <v>0</v>
      </c>
      <c r="EK62" s="37">
        <f>IF(EK$9="",0,IF(EK$9-conditions!$U$71&lt;$U$9,EK17*conditions!$U$69*conditions!$U$70,0))</f>
        <v>0</v>
      </c>
      <c r="EL62" s="37">
        <f>IF(EL$9="",0,IF(EL$9-conditions!$U$71&lt;$U$9,EL17*conditions!$U$69*conditions!$U$70,0))</f>
        <v>0</v>
      </c>
      <c r="EM62" s="37">
        <f>IF(EM$9="",0,IF(EM$9-conditions!$U$71&lt;$U$9,EM17*conditions!$U$69*conditions!$U$70,0))</f>
        <v>0</v>
      </c>
      <c r="EN62" s="37">
        <f>IF(EN$9="",0,IF(EN$9-conditions!$U$71&lt;$U$9,EN17*conditions!$U$69*conditions!$U$70,0))</f>
        <v>0</v>
      </c>
      <c r="EO62" s="37">
        <f>IF(EO$9="",0,IF(EO$9-conditions!$U$71&lt;$U$9,EO17*conditions!$U$69*conditions!$U$70,0))</f>
        <v>0</v>
      </c>
      <c r="EP62" s="37">
        <f>IF(EP$9="",0,IF(EP$9-conditions!$U$71&lt;$U$9,EP17*conditions!$U$69*conditions!$U$70,0))</f>
        <v>0</v>
      </c>
      <c r="EQ62" s="37">
        <f>IF(EQ$9="",0,IF(EQ$9-conditions!$U$71&lt;$U$9,EQ17*conditions!$U$69*conditions!$U$70,0))</f>
        <v>0</v>
      </c>
      <c r="ER62" s="37">
        <f>IF(ER$9="",0,IF(ER$9-conditions!$U$71&lt;$U$9,ER17*conditions!$U$69*conditions!$U$70,0))</f>
        <v>0</v>
      </c>
      <c r="ES62" s="37">
        <f>IF(ES$9="",0,IF(ES$9-conditions!$U$71&lt;$U$9,ES17*conditions!$U$69*conditions!$U$70,0))</f>
        <v>0</v>
      </c>
      <c r="ET62" s="37">
        <f>IF(ET$9="",0,IF(ET$9-conditions!$U$71&lt;$U$9,ET17*conditions!$U$69*conditions!$U$70,0))</f>
        <v>0</v>
      </c>
      <c r="EU62" s="37">
        <f>IF(EU$9="",0,IF(EU$9-conditions!$U$71&lt;$U$9,EU17*conditions!$U$69*conditions!$U$70,0))</f>
        <v>0</v>
      </c>
      <c r="EV62" s="37">
        <f>IF(EV$9="",0,IF(EV$9-conditions!$U$71&lt;$U$9,EV17*conditions!$U$69*conditions!$U$70,0))</f>
        <v>0</v>
      </c>
      <c r="EW62" s="37">
        <f>IF(EW$9="",0,IF(EW$9-conditions!$U$71&lt;$U$9,EW17*conditions!$U$69*conditions!$U$70,0))</f>
        <v>0</v>
      </c>
      <c r="EX62" s="37">
        <f>IF(EX$9="",0,IF(EX$9-conditions!$U$71&lt;$U$9,EX17*conditions!$U$69*conditions!$U$70,0))</f>
        <v>0</v>
      </c>
      <c r="EY62" s="37">
        <f>IF(EY$9="",0,IF(EY$9-conditions!$U$71&lt;$U$9,EY17*conditions!$U$69*conditions!$U$70,0))</f>
        <v>0</v>
      </c>
      <c r="EZ62" s="37">
        <f>IF(EZ$9="",0,IF(EZ$9-conditions!$U$71&lt;$U$9,EZ17*conditions!$U$69*conditions!$U$70,0))</f>
        <v>0</v>
      </c>
      <c r="FA62" s="37">
        <f>IF(FA$9="",0,IF(FA$9-conditions!$U$71&lt;$U$9,FA17*conditions!$U$69*conditions!$U$70,0))</f>
        <v>0</v>
      </c>
      <c r="FB62" s="37">
        <f>IF(FB$9="",0,IF(FB$9-conditions!$U$71&lt;$U$9,FB17*conditions!$U$69*conditions!$U$70,0))</f>
        <v>0</v>
      </c>
      <c r="FC62" s="37">
        <f>IF(FC$9="",0,IF(FC$9-conditions!$U$71&lt;$U$9,FC17*conditions!$U$69*conditions!$U$70,0))</f>
        <v>0</v>
      </c>
      <c r="FD62" s="37">
        <f>IF(FD$9="",0,IF(FD$9-conditions!$U$71&lt;$U$9,FD17*conditions!$U$69*conditions!$U$70,0))</f>
        <v>0</v>
      </c>
      <c r="FE62" s="37">
        <f>IF(FE$9="",0,IF(FE$9-conditions!$U$71&lt;$U$9,FE17*conditions!$U$69*conditions!$U$70,0))</f>
        <v>0</v>
      </c>
      <c r="FF62" s="37">
        <f>IF(FF$9="",0,IF(FF$9-conditions!$U$71&lt;$U$9,FF17*conditions!$U$69*conditions!$U$70,0))</f>
        <v>0</v>
      </c>
      <c r="FG62" s="37">
        <f>IF(FG$9="",0,IF(FG$9-conditions!$U$71&lt;$U$9,FG17*conditions!$U$69*conditions!$U$70,0))</f>
        <v>0</v>
      </c>
      <c r="FH62" s="37">
        <f>IF(FH$9="",0,IF(FH$9-conditions!$U$71&lt;$U$9,FH17*conditions!$U$69*conditions!$U$70,0))</f>
        <v>0</v>
      </c>
      <c r="FI62" s="37">
        <f>IF(FI$9="",0,IF(FI$9-conditions!$U$71&lt;$U$9,FI17*conditions!$U$69*conditions!$U$70,0))</f>
        <v>0</v>
      </c>
      <c r="FJ62" s="37">
        <f>IF(FJ$9="",0,IF(FJ$9-conditions!$U$71&lt;$U$9,FJ17*conditions!$U$69*conditions!$U$70,0))</f>
        <v>0</v>
      </c>
      <c r="FK62" s="37">
        <f>IF(FK$9="",0,IF(FK$9-conditions!$U$71&lt;$U$9,FK17*conditions!$U$69*conditions!$U$70,0))</f>
        <v>0</v>
      </c>
      <c r="FL62" s="37">
        <f>IF(FL$9="",0,IF(FL$9-conditions!$U$71&lt;$U$9,FL17*conditions!$U$69*conditions!$U$70,0))</f>
        <v>0</v>
      </c>
      <c r="FM62" s="37">
        <f>IF(FM$9="",0,IF(FM$9-conditions!$U$71&lt;$U$9,FM17*conditions!$U$69*conditions!$U$70,0))</f>
        <v>0</v>
      </c>
      <c r="FN62" s="37">
        <f>IF(FN$9="",0,IF(FN$9-conditions!$U$71&lt;$U$9,FN17*conditions!$U$69*conditions!$U$70,0))</f>
        <v>0</v>
      </c>
      <c r="FO62" s="37">
        <f>IF(FO$9="",0,IF(FO$9-conditions!$U$71&lt;$U$9,FO17*conditions!$U$69*conditions!$U$70,0))</f>
        <v>0</v>
      </c>
      <c r="FP62" s="37">
        <f>IF(FP$9="",0,IF(FP$9-conditions!$U$71&lt;$U$9,FP17*conditions!$U$69*conditions!$U$70,0))</f>
        <v>0</v>
      </c>
      <c r="FQ62" s="37">
        <f>IF(FQ$9="",0,IF(FQ$9-conditions!$U$71&lt;$U$9,FQ17*conditions!$U$69*conditions!$U$70,0))</f>
        <v>0</v>
      </c>
      <c r="FR62" s="37">
        <f>IF(FR$9="",0,IF(FR$9-conditions!$U$71&lt;$U$9,FR17*conditions!$U$69*conditions!$U$70,0))</f>
        <v>0</v>
      </c>
      <c r="FS62" s="37">
        <f>IF(FS$9="",0,IF(FS$9-conditions!$U$71&lt;$U$9,FS17*conditions!$U$69*conditions!$U$70,0))</f>
        <v>0</v>
      </c>
      <c r="FT62" s="37">
        <f>IF(FT$9="",0,IF(FT$9-conditions!$U$71&lt;$U$9,FT17*conditions!$U$69*conditions!$U$70,0))</f>
        <v>0</v>
      </c>
      <c r="FU62" s="37">
        <f>IF(FU$9="",0,IF(FU$9-conditions!$U$71&lt;$U$9,FU17*conditions!$U$69*conditions!$U$70,0))</f>
        <v>0</v>
      </c>
      <c r="FV62" s="37">
        <f>IF(FV$9="",0,IF(FV$9-conditions!$U$71&lt;$U$9,FV17*conditions!$U$69*conditions!$U$70,0))</f>
        <v>0</v>
      </c>
      <c r="FW62" s="37">
        <f>IF(FW$9="",0,IF(FW$9-conditions!$U$71&lt;$U$9,FW17*conditions!$U$69*conditions!$U$70,0))</f>
        <v>0</v>
      </c>
      <c r="FX62" s="37">
        <f>IF(FX$9="",0,IF(FX$9-conditions!$U$71&lt;$U$9,FX17*conditions!$U$69*conditions!$U$70,0))</f>
        <v>0</v>
      </c>
      <c r="FY62" s="37">
        <f>IF(FY$9="",0,IF(FY$9-conditions!$U$71&lt;$U$9,FY17*conditions!$U$69*conditions!$U$70,0))</f>
        <v>0</v>
      </c>
      <c r="FZ62" s="37">
        <f>IF(FZ$9="",0,IF(FZ$9-conditions!$U$71&lt;$U$9,FZ17*conditions!$U$69*conditions!$U$70,0))</f>
        <v>0</v>
      </c>
      <c r="GA62" s="37">
        <f>IF(GA$9="",0,IF(GA$9-conditions!$U$71&lt;$U$9,GA17*conditions!$U$69*conditions!$U$70,0))</f>
        <v>0</v>
      </c>
      <c r="GB62" s="37">
        <f>IF(GB$9="",0,IF(GB$9-conditions!$U$71&lt;$U$9,GB17*conditions!$U$69*conditions!$U$70,0))</f>
        <v>0</v>
      </c>
      <c r="GC62" s="37">
        <f>IF(GC$9="",0,IF(GC$9-conditions!$U$71&lt;$U$9,GC17*conditions!$U$69*conditions!$U$70,0))</f>
        <v>0</v>
      </c>
      <c r="GD62" s="37">
        <f>IF(GD$9="",0,IF(GD$9-conditions!$U$71&lt;$U$9,GD17*conditions!$U$69*conditions!$U$70,0))</f>
        <v>0</v>
      </c>
      <c r="GE62" s="37">
        <f>IF(GE$9="",0,IF(GE$9-conditions!$U$71&lt;$U$9,GE17*conditions!$U$69*conditions!$U$70,0))</f>
        <v>0</v>
      </c>
      <c r="GF62" s="37">
        <f>IF(GF$9="",0,IF(GF$9-conditions!$U$71&lt;$U$9,GF17*conditions!$U$69*conditions!$U$70,0))</f>
        <v>0</v>
      </c>
      <c r="GG62" s="37">
        <f>IF(GG$9="",0,IF(GG$9-conditions!$U$71&lt;$U$9,GG17*conditions!$U$69*conditions!$U$70,0))</f>
        <v>0</v>
      </c>
      <c r="GH62" s="37">
        <f>IF(GH$9="",0,IF(GH$9-conditions!$U$71&lt;$U$9,GH17*conditions!$U$69*conditions!$U$70,0))</f>
        <v>0</v>
      </c>
      <c r="GI62" s="37">
        <f>IF(GI$9="",0,IF(GI$9-conditions!$U$71&lt;$U$9,GI17*conditions!$U$69*conditions!$U$70,0))</f>
        <v>0</v>
      </c>
      <c r="GJ62" s="37">
        <f>IF(GJ$9="",0,IF(GJ$9-conditions!$U$71&lt;$U$9,GJ17*conditions!$U$69*conditions!$U$70,0))</f>
        <v>0</v>
      </c>
      <c r="GK62" s="37">
        <f>IF(GK$9="",0,IF(GK$9-conditions!$U$71&lt;$U$9,GK17*conditions!$U$69*conditions!$U$70,0))</f>
        <v>0</v>
      </c>
      <c r="GL62" s="37">
        <f>IF(GL$9="",0,IF(GL$9-conditions!$U$71&lt;$U$9,GL17*conditions!$U$69*conditions!$U$70,0))</f>
        <v>0</v>
      </c>
      <c r="GM62" s="37">
        <f>IF(GM$9="",0,IF(GM$9-conditions!$U$71&lt;$U$9,GM17*conditions!$U$69*conditions!$U$70,0))</f>
        <v>0</v>
      </c>
      <c r="GN62" s="37">
        <f>IF(GN$9="",0,IF(GN$9-conditions!$U$71&lt;$U$9,GN17*conditions!$U$69*conditions!$U$70,0))</f>
        <v>0</v>
      </c>
      <c r="GO62" s="37">
        <f>IF(GO$9="",0,IF(GO$9-conditions!$U$71&lt;$U$9,GO17*conditions!$U$69*conditions!$U$70,0))</f>
        <v>0</v>
      </c>
      <c r="GP62" s="37">
        <f>IF(GP$9="",0,IF(GP$9-conditions!$U$71&lt;$U$9,GP17*conditions!$U$69*conditions!$U$70,0))</f>
        <v>0</v>
      </c>
      <c r="GQ62" s="37">
        <f>IF(GQ$9="",0,IF(GQ$9-conditions!$U$71&lt;$U$9,GQ17*conditions!$U$69*conditions!$U$70,0))</f>
        <v>0</v>
      </c>
      <c r="GR62" s="37">
        <f>IF(GR$9="",0,IF(GR$9-conditions!$U$71&lt;$U$9,GR17*conditions!$U$69*conditions!$U$70,0))</f>
        <v>0</v>
      </c>
      <c r="GS62" s="37">
        <f>IF(GS$9="",0,IF(GS$9-conditions!$U$71&lt;$U$9,GS17*conditions!$U$69*conditions!$U$70,0))</f>
        <v>0</v>
      </c>
      <c r="GT62" s="37">
        <f>IF(GT$9="",0,IF(GT$9-conditions!$U$71&lt;$U$9,GT17*conditions!$U$69*conditions!$U$70,0))</f>
        <v>0</v>
      </c>
      <c r="GU62" s="37">
        <f>IF(GU$9="",0,IF(GU$9-conditions!$U$71&lt;$U$9,GU17*conditions!$U$69*conditions!$U$70,0))</f>
        <v>0</v>
      </c>
      <c r="GV62" s="37">
        <f>IF(GV$9="",0,IF(GV$9-conditions!$U$71&lt;$U$9,GV17*conditions!$U$69*conditions!$U$70,0))</f>
        <v>0</v>
      </c>
      <c r="GW62" s="37">
        <f>IF(GW$9="",0,IF(GW$9-conditions!$U$71&lt;$U$9,GW17*conditions!$U$69*conditions!$U$70,0))</f>
        <v>0</v>
      </c>
      <c r="GX62" s="37">
        <f>IF(GX$9="",0,IF(GX$9-conditions!$U$71&lt;$U$9,GX17*conditions!$U$69*conditions!$U$70,0))</f>
        <v>0</v>
      </c>
      <c r="GY62" s="37">
        <f>IF(GY$9="",0,IF(GY$9-conditions!$U$71&lt;$U$9,GY17*conditions!$U$69*conditions!$U$70,0))</f>
        <v>0</v>
      </c>
      <c r="GZ62" s="37">
        <f>IF(GZ$9="",0,IF(GZ$9-conditions!$U$71&lt;$U$9,GZ17*conditions!$U$69*conditions!$U$70,0))</f>
        <v>0</v>
      </c>
      <c r="HA62" s="37">
        <f>IF(HA$9="",0,IF(HA$9-conditions!$U$71&lt;$U$9,HA17*conditions!$U$69*conditions!$U$70,0))</f>
        <v>0</v>
      </c>
      <c r="HB62" s="37">
        <f>IF(HB$9="",0,IF(HB$9-conditions!$U$71&lt;$U$9,HB17*conditions!$U$69*conditions!$U$70,0))</f>
        <v>0</v>
      </c>
      <c r="HC62" s="37">
        <f>IF(HC$9="",0,IF(HC$9-conditions!$U$71&lt;$U$9,HC17*conditions!$U$69*conditions!$U$70,0))</f>
        <v>0</v>
      </c>
      <c r="HD62" s="37">
        <f>IF(HD$9="",0,IF(HD$9-conditions!$U$71&lt;$U$9,HD17*conditions!$U$69*conditions!$U$70,0))</f>
        <v>0</v>
      </c>
      <c r="HE62" s="37">
        <f>IF(HE$9="",0,IF(HE$9-conditions!$U$71&lt;$U$9,HE17*conditions!$U$69*conditions!$U$70,0))</f>
        <v>0</v>
      </c>
      <c r="HF62" s="37">
        <f>IF(HF$9="",0,IF(HF$9-conditions!$U$71&lt;$U$9,HF17*conditions!$U$69*conditions!$U$70,0))</f>
        <v>0</v>
      </c>
      <c r="HG62" s="37">
        <f>IF(HG$9="",0,IF(HG$9-conditions!$U$71&lt;$U$9,HG17*conditions!$U$69*conditions!$U$70,0))</f>
        <v>0</v>
      </c>
      <c r="HH62" s="37">
        <f>IF(HH$9="",0,IF(HH$9-conditions!$U$71&lt;$U$9,HH17*conditions!$U$69*conditions!$U$70,0))</f>
        <v>0</v>
      </c>
      <c r="HI62" s="37">
        <f>IF(HI$9="",0,IF(HI$9-conditions!$U$71&lt;$U$9,HI17*conditions!$U$69*conditions!$U$70,0))</f>
        <v>0</v>
      </c>
      <c r="HJ62" s="37">
        <f>IF(HJ$9="",0,IF(HJ$9-conditions!$U$71&lt;$U$9,HJ17*conditions!$U$69*conditions!$U$70,0))</f>
        <v>0</v>
      </c>
      <c r="HK62" s="37">
        <f>IF(HK$9="",0,IF(HK$9-conditions!$U$71&lt;$U$9,HK17*conditions!$U$69*conditions!$U$70,0))</f>
        <v>0</v>
      </c>
      <c r="HL62" s="37">
        <f>IF(HL$9="",0,IF(HL$9-conditions!$U$71&lt;$U$9,HL17*conditions!$U$69*conditions!$U$70,0))</f>
        <v>0</v>
      </c>
      <c r="HM62" s="37">
        <f>IF(HM$9="",0,IF(HM$9-conditions!$U$71&lt;$U$9,HM17*conditions!$U$69*conditions!$U$70,0))</f>
        <v>0</v>
      </c>
      <c r="HN62" s="37">
        <f>IF(HN$9="",0,IF(HN$9-conditions!$U$71&lt;$U$9,HN17*conditions!$U$69*conditions!$U$70,0))</f>
        <v>0</v>
      </c>
      <c r="HO62" s="37">
        <f>IF(HO$9="",0,IF(HO$9-conditions!$U$71&lt;$U$9,HO17*conditions!$U$69*conditions!$U$70,0))</f>
        <v>0</v>
      </c>
      <c r="HP62" s="37">
        <f>IF(HP$9="",0,IF(HP$9-conditions!$U$71&lt;$U$9,HP17*conditions!$U$69*conditions!$U$70,0))</f>
        <v>0</v>
      </c>
      <c r="HQ62" s="37">
        <f>IF(HQ$9="",0,IF(HQ$9-conditions!$U$71&lt;$U$9,HQ17*conditions!$U$69*conditions!$U$70,0))</f>
        <v>0</v>
      </c>
      <c r="HR62" s="37">
        <f>IF(HR$9="",0,IF(HR$9-conditions!$U$71&lt;$U$9,HR17*conditions!$U$69*conditions!$U$70,0))</f>
        <v>0</v>
      </c>
      <c r="HS62" s="37">
        <f>IF(HS$9="",0,IF(HS$9-conditions!$U$71&lt;$U$9,HS17*conditions!$U$69*conditions!$U$70,0))</f>
        <v>0</v>
      </c>
      <c r="HT62" s="37">
        <f>IF(HT$9="",0,IF(HT$9-conditions!$U$71&lt;$U$9,HT17*conditions!$U$69*conditions!$U$70,0))</f>
        <v>0</v>
      </c>
      <c r="HU62" s="37">
        <f>IF(HU$9="",0,IF(HU$9-conditions!$U$71&lt;$U$9,HU17*conditions!$U$69*conditions!$U$70,0))</f>
        <v>0</v>
      </c>
      <c r="HV62" s="37">
        <f>IF(HV$9="",0,IF(HV$9-conditions!$U$71&lt;$U$9,HV17*conditions!$U$69*conditions!$U$70,0))</f>
        <v>0</v>
      </c>
      <c r="HW62" s="37">
        <f>IF(HW$9="",0,IF(HW$9-conditions!$U$71&lt;$U$9,HW17*conditions!$U$69*conditions!$U$70,0))</f>
        <v>0</v>
      </c>
      <c r="HX62" s="37">
        <f>IF(HX$9="",0,IF(HX$9-conditions!$U$71&lt;$U$9,HX17*conditions!$U$69*conditions!$U$70,0))</f>
        <v>0</v>
      </c>
      <c r="HY62" s="37">
        <f>IF(HY$9="",0,IF(HY$9-conditions!$U$71&lt;$U$9,HY17*conditions!$U$69*conditions!$U$70,0))</f>
        <v>0</v>
      </c>
      <c r="HZ62" s="37">
        <f>IF(HZ$9="",0,IF(HZ$9-conditions!$U$71&lt;$U$9,HZ17*conditions!$U$69*conditions!$U$70,0))</f>
        <v>0</v>
      </c>
      <c r="IA62" s="37">
        <f>IF(IA$9="",0,IF(IA$9-conditions!$U$71&lt;$U$9,IA17*conditions!$U$69*conditions!$U$70,0))</f>
        <v>0</v>
      </c>
      <c r="IB62" s="37">
        <f>IF(IB$9="",0,IF(IB$9-conditions!$U$71&lt;$U$9,IB17*conditions!$U$69*conditions!$U$70,0))</f>
        <v>0</v>
      </c>
      <c r="IC62" s="37">
        <f>IF(IC$9="",0,IF(IC$9-conditions!$U$71&lt;$U$9,IC17*conditions!$U$69*conditions!$U$70,0))</f>
        <v>0</v>
      </c>
      <c r="ID62" s="37">
        <f>IF(ID$9="",0,IF(ID$9-conditions!$U$71&lt;$U$9,ID17*conditions!$U$69*conditions!$U$70,0))</f>
        <v>0</v>
      </c>
      <c r="IE62" s="37">
        <f>IF(IE$9="",0,IF(IE$9-conditions!$U$71&lt;$U$9,IE17*conditions!$U$69*conditions!$U$70,0))</f>
        <v>0</v>
      </c>
      <c r="IF62" s="37">
        <f>IF(IF$9="",0,IF(IF$9-conditions!$U$71&lt;$U$9,IF17*conditions!$U$69*conditions!$U$70,0))</f>
        <v>0</v>
      </c>
      <c r="IG62" s="37">
        <f>IF(IG$9="",0,IF(IG$9-conditions!$U$71&lt;$U$9,IG17*conditions!$U$69*conditions!$U$70,0))</f>
        <v>0</v>
      </c>
      <c r="IH62" s="37">
        <f>IF(IH$9="",0,IF(IH$9-conditions!$U$71&lt;$U$9,IH17*conditions!$U$69*conditions!$U$70,0))</f>
        <v>0</v>
      </c>
      <c r="II62" s="37">
        <f>IF(II$9="",0,IF(II$9-conditions!$U$71&lt;$U$9,II17*conditions!$U$69*conditions!$U$70,0))</f>
        <v>0</v>
      </c>
      <c r="IJ62" s="37">
        <f>IF(IJ$9="",0,IF(IJ$9-conditions!$U$71&lt;$U$9,IJ17*conditions!$U$69*conditions!$U$70,0))</f>
        <v>0</v>
      </c>
      <c r="IK62" s="37">
        <f>IF(IK$9="",0,IF(IK$9-conditions!$U$71&lt;$U$9,IK17*conditions!$U$69*conditions!$U$70,0))</f>
        <v>0</v>
      </c>
      <c r="IL62" s="37">
        <f>IF(IL$9="",0,IF(IL$9-conditions!$U$71&lt;$U$9,IL17*conditions!$U$69*conditions!$U$70,0))</f>
        <v>0</v>
      </c>
      <c r="IM62" s="37">
        <f>IF(IM$9="",0,IF(IM$9-conditions!$U$71&lt;$U$9,IM17*conditions!$U$69*conditions!$U$70,0))</f>
        <v>0</v>
      </c>
      <c r="IN62" s="37">
        <f>IF(IN$9="",0,IF(IN$9-conditions!$U$71&lt;$U$9,IN17*conditions!$U$69*conditions!$U$70,0))</f>
        <v>0</v>
      </c>
      <c r="IO62" s="37">
        <f>IF(IO$9="",0,IF(IO$9-conditions!$U$71&lt;$U$9,IO17*conditions!$U$69*conditions!$U$70,0))</f>
        <v>0</v>
      </c>
      <c r="IP62" s="37">
        <f>IF(IP$9="",0,IF(IP$9-conditions!$U$71&lt;$U$9,IP17*conditions!$U$69*conditions!$U$70,0))</f>
        <v>0</v>
      </c>
      <c r="IQ62" s="37">
        <f>IF(IQ$9="",0,IF(IQ$9-conditions!$U$71&lt;$U$9,IQ17*conditions!$U$69*conditions!$U$70,0))</f>
        <v>0</v>
      </c>
      <c r="IR62" s="37">
        <f>IF(IR$9="",0,IF(IR$9-conditions!$U$71&lt;$U$9,IR17*conditions!$U$69*conditions!$U$70,0))</f>
        <v>0</v>
      </c>
      <c r="IS62" s="37">
        <f>IF(IS$9="",0,IF(IS$9-conditions!$U$71&lt;$U$9,IS17*conditions!$U$69*conditions!$U$70,0))</f>
        <v>0</v>
      </c>
      <c r="IT62" s="37">
        <f>IF(IT$9="",0,IF(IT$9-conditions!$U$71&lt;$U$9,IT17*conditions!$U$69*conditions!$U$70,0))</f>
        <v>0</v>
      </c>
      <c r="IU62" s="37">
        <f>IF(IU$9="",0,IF(IU$9-conditions!$U$71&lt;$U$9,IU17*conditions!$U$69*conditions!$U$70,0))</f>
        <v>0</v>
      </c>
      <c r="IV62" s="37">
        <f>IF(IV$9="",0,IF(IV$9-conditions!$U$71&lt;$U$9,IV17*conditions!$U$69*conditions!$U$70,0))</f>
        <v>0</v>
      </c>
      <c r="IW62" s="37">
        <f>IF(IW$9="",0,IF(IW$9-conditions!$U$71&lt;$U$9,IW17*conditions!$U$69*conditions!$U$70,0))</f>
        <v>0</v>
      </c>
      <c r="IX62" s="37">
        <f>IF(IX$9="",0,IF(IX$9-conditions!$U$71&lt;$U$9,IX17*conditions!$U$69*conditions!$U$70,0))</f>
        <v>0</v>
      </c>
      <c r="IY62" s="37">
        <f>IF(IY$9="",0,IF(IY$9-conditions!$U$71&lt;$U$9,IY17*conditions!$U$69*conditions!$U$70,0))</f>
        <v>0</v>
      </c>
      <c r="IZ62" s="37">
        <f>IF(IZ$9="",0,IF(IZ$9-conditions!$U$71&lt;$U$9,IZ17*conditions!$U$69*conditions!$U$70,0))</f>
        <v>0</v>
      </c>
      <c r="JA62" s="37">
        <f>IF(JA$9="",0,IF(JA$9-conditions!$U$71&lt;$U$9,JA17*conditions!$U$69*conditions!$U$70,0))</f>
        <v>0</v>
      </c>
      <c r="JB62" s="37">
        <f>IF(JB$9="",0,IF(JB$9-conditions!$U$71&lt;$U$9,JB17*conditions!$U$69*conditions!$U$70,0))</f>
        <v>0</v>
      </c>
      <c r="JC62" s="37">
        <f>IF(JC$9="",0,IF(JC$9-conditions!$U$71&lt;$U$9,JC17*conditions!$U$69*conditions!$U$70,0))</f>
        <v>0</v>
      </c>
      <c r="JD62" s="37">
        <f>IF(JD$9="",0,IF(JD$9-conditions!$U$71&lt;$U$9,JD17*conditions!$U$69*conditions!$U$70,0))</f>
        <v>0</v>
      </c>
      <c r="JE62" s="37">
        <f>IF(JE$9="",0,IF(JE$9-conditions!$U$71&lt;$U$9,JE17*conditions!$U$69*conditions!$U$70,0))</f>
        <v>0</v>
      </c>
      <c r="JF62" s="37">
        <f>IF(JF$9="",0,IF(JF$9-conditions!$U$71&lt;$U$9,JF17*conditions!$U$69*conditions!$U$70,0))</f>
        <v>0</v>
      </c>
      <c r="JG62" s="37">
        <f>IF(JG$9="",0,IF(JG$9-conditions!$U$71&lt;$U$9,JG17*conditions!$U$69*conditions!$U$70,0))</f>
        <v>0</v>
      </c>
      <c r="JH62" s="37">
        <f>IF(JH$9="",0,IF(JH$9-conditions!$U$71&lt;$U$9,JH17*conditions!$U$69*conditions!$U$70,0))</f>
        <v>0</v>
      </c>
      <c r="JI62" s="37">
        <f>IF(JI$9="",0,IF(JI$9-conditions!$U$71&lt;$U$9,JI17*conditions!$U$69*conditions!$U$70,0))</f>
        <v>0</v>
      </c>
      <c r="JJ62" s="37">
        <f>IF(JJ$9="",0,IF(JJ$9-conditions!$U$71&lt;$U$9,JJ17*conditions!$U$69*conditions!$U$70,0))</f>
        <v>0</v>
      </c>
      <c r="JK62" s="37">
        <f>IF(JK$9="",0,IF(JK$9-conditions!$U$71&lt;$U$9,JK17*conditions!$U$69*conditions!$U$70,0))</f>
        <v>0</v>
      </c>
      <c r="JL62" s="37">
        <f>IF(JL$9="",0,IF(JL$9-conditions!$U$71&lt;$U$9,JL17*conditions!$U$69*conditions!$U$70,0))</f>
        <v>0</v>
      </c>
      <c r="JM62" s="37">
        <f>IF(JM$9="",0,IF(JM$9-conditions!$U$71&lt;$U$9,JM17*conditions!$U$69*conditions!$U$70,0))</f>
        <v>0</v>
      </c>
      <c r="JN62" s="37">
        <f>IF(JN$9="",0,IF(JN$9-conditions!$U$71&lt;$U$9,JN17*conditions!$U$69*conditions!$U$70,0))</f>
        <v>0</v>
      </c>
      <c r="JO62" s="37">
        <f>IF(JO$9="",0,IF(JO$9-conditions!$U$71&lt;$U$9,JO17*conditions!$U$69*conditions!$U$70,0))</f>
        <v>0</v>
      </c>
      <c r="JP62" s="37">
        <f>IF(JP$9="",0,IF(JP$9-conditions!$U$71&lt;$U$9,JP17*conditions!$U$69*conditions!$U$70,0))</f>
        <v>0</v>
      </c>
      <c r="JQ62" s="37">
        <f>IF(JQ$9="",0,IF(JQ$9-conditions!$U$71&lt;$U$9,JQ17*conditions!$U$69*conditions!$U$70,0))</f>
        <v>0</v>
      </c>
      <c r="JR62" s="37">
        <f>IF(JR$9="",0,IF(JR$9-conditions!$U$71&lt;$U$9,JR17*conditions!$U$69*conditions!$U$70,0))</f>
        <v>0</v>
      </c>
      <c r="JS62" s="37">
        <f>IF(JS$9="",0,IF(JS$9-conditions!$U$71&lt;$U$9,JS17*conditions!$U$69*conditions!$U$70,0))</f>
        <v>0</v>
      </c>
      <c r="JT62" s="37">
        <f>IF(JT$9="",0,IF(JT$9-conditions!$U$71&lt;$U$9,JT17*conditions!$U$69*conditions!$U$70,0))</f>
        <v>0</v>
      </c>
      <c r="JU62" s="37">
        <f>IF(JU$9="",0,IF(JU$9-conditions!$U$71&lt;$U$9,JU17*conditions!$U$69*conditions!$U$70,0))</f>
        <v>0</v>
      </c>
      <c r="JV62" s="37">
        <f>IF(JV$9="",0,IF(JV$9-conditions!$U$71&lt;$U$9,JV17*conditions!$U$69*conditions!$U$70,0))</f>
        <v>0</v>
      </c>
      <c r="JW62" s="37">
        <f>IF(JW$9="",0,IF(JW$9-conditions!$U$71&lt;$U$9,JW17*conditions!$U$69*conditions!$U$70,0))</f>
        <v>0</v>
      </c>
      <c r="JX62" s="37">
        <f>IF(JX$9="",0,IF(JX$9-conditions!$U$71&lt;$U$9,JX17*conditions!$U$69*conditions!$U$70,0))</f>
        <v>0</v>
      </c>
      <c r="JY62" s="37">
        <f>IF(JY$9="",0,IF(JY$9-conditions!$U$71&lt;$U$9,JY17*conditions!$U$69*conditions!$U$70,0))</f>
        <v>0</v>
      </c>
      <c r="JZ62" s="37">
        <f>IF(JZ$9="",0,IF(JZ$9-conditions!$U$71&lt;$U$9,JZ17*conditions!$U$69*conditions!$U$70,0))</f>
        <v>0</v>
      </c>
      <c r="KA62" s="37">
        <f>IF(KA$9="",0,IF(KA$9-conditions!$U$71&lt;$U$9,KA17*conditions!$U$69*conditions!$U$70,0))</f>
        <v>0</v>
      </c>
      <c r="KB62" s="37">
        <f>IF(KB$9="",0,IF(KB$9-conditions!$U$71&lt;$U$9,KB17*conditions!$U$69*conditions!$U$70,0))</f>
        <v>0</v>
      </c>
      <c r="KC62" s="37">
        <f>IF(KC$9="",0,IF(KC$9-conditions!$U$71&lt;$U$9,KC17*conditions!$U$69*conditions!$U$70,0))</f>
        <v>0</v>
      </c>
      <c r="KD62" s="37">
        <f>IF(KD$9="",0,IF(KD$9-conditions!$U$71&lt;$U$9,KD17*conditions!$U$69*conditions!$U$70,0))</f>
        <v>0</v>
      </c>
      <c r="KE62" s="37">
        <f>IF(KE$9="",0,IF(KE$9-conditions!$U$71&lt;$U$9,KE17*conditions!$U$69*conditions!$U$70,0))</f>
        <v>0</v>
      </c>
      <c r="KF62" s="37">
        <f>IF(KF$9="",0,IF(KF$9-conditions!$U$71&lt;$U$9,KF17*conditions!$U$69*conditions!$U$70,0))</f>
        <v>0</v>
      </c>
      <c r="KG62" s="37">
        <f>IF(KG$9="",0,IF(KG$9-conditions!$U$71&lt;$U$9,KG17*conditions!$U$69*conditions!$U$70,0))</f>
        <v>0</v>
      </c>
      <c r="KH62" s="37">
        <f>IF(KH$9="",0,IF(KH$9-conditions!$U$71&lt;$U$9,KH17*conditions!$U$69*conditions!$U$70,0))</f>
        <v>0</v>
      </c>
      <c r="KI62" s="37">
        <f>IF(KI$9="",0,IF(KI$9-conditions!$U$71&lt;$U$9,KI17*conditions!$U$69*conditions!$U$70,0))</f>
        <v>0</v>
      </c>
      <c r="KJ62" s="37">
        <f>IF(KJ$9="",0,IF(KJ$9-conditions!$U$71&lt;$U$9,KJ17*conditions!$U$69*conditions!$U$70,0))</f>
        <v>0</v>
      </c>
      <c r="KK62" s="37">
        <f>IF(KK$9="",0,IF(KK$9-conditions!$U$71&lt;$U$9,KK17*conditions!$U$69*conditions!$U$70,0))</f>
        <v>0</v>
      </c>
      <c r="KL62" s="37">
        <f>IF(KL$9="",0,IF(KL$9-conditions!$U$71&lt;$U$9,KL17*conditions!$U$69*conditions!$U$70,0))</f>
        <v>0</v>
      </c>
      <c r="KM62" s="37">
        <f>IF(KM$9="",0,IF(KM$9-conditions!$U$71&lt;$U$9,KM17*conditions!$U$69*conditions!$U$70,0))</f>
        <v>0</v>
      </c>
      <c r="KN62" s="37">
        <f>IF(KN$9="",0,IF(KN$9-conditions!$U$71&lt;$U$9,KN17*conditions!$U$69*conditions!$U$70,0))</f>
        <v>0</v>
      </c>
      <c r="KO62" s="37">
        <f>IF(KO$9="",0,IF(KO$9-conditions!$U$71&lt;$U$9,KO17*conditions!$U$69*conditions!$U$70,0))</f>
        <v>0</v>
      </c>
      <c r="KP62" s="37">
        <f>IF(KP$9="",0,IF(KP$9-conditions!$U$71&lt;$U$9,KP17*conditions!$U$69*conditions!$U$70,0))</f>
        <v>0</v>
      </c>
      <c r="KQ62" s="37">
        <f>IF(KQ$9="",0,IF(KQ$9-conditions!$U$71&lt;$U$9,KQ17*conditions!$U$69*conditions!$U$70,0))</f>
        <v>0</v>
      </c>
      <c r="KR62" s="37">
        <f>IF(KR$9="",0,IF(KR$9-conditions!$U$71&lt;$U$9,KR17*conditions!$U$69*conditions!$U$70,0))</f>
        <v>0</v>
      </c>
      <c r="KS62" s="37">
        <f>IF(KS$9="",0,IF(KS$9-conditions!$U$71&lt;$U$9,KS17*conditions!$U$69*conditions!$U$70,0))</f>
        <v>0</v>
      </c>
      <c r="KT62" s="37">
        <f>IF(KT$9="",0,IF(KT$9-conditions!$U$71&lt;$U$9,KT17*conditions!$U$69*conditions!$U$70,0))</f>
        <v>0</v>
      </c>
      <c r="KU62" s="37">
        <f>IF(KU$9="",0,IF(KU$9-conditions!$U$71&lt;$U$9,KU17*conditions!$U$69*conditions!$U$70,0))</f>
        <v>0</v>
      </c>
      <c r="KV62" s="37">
        <f>IF(KV$9="",0,IF(KV$9-conditions!$U$71&lt;$U$9,KV17*conditions!$U$69*conditions!$U$70,0))</f>
        <v>0</v>
      </c>
      <c r="KW62" s="37">
        <f>IF(KW$9="",0,IF(KW$9-conditions!$U$71&lt;$U$9,KW17*conditions!$U$69*conditions!$U$70,0))</f>
        <v>0</v>
      </c>
      <c r="KX62" s="37">
        <f>IF(KX$9="",0,IF(KX$9-conditions!$U$71&lt;$U$9,KX17*conditions!$U$69*conditions!$U$70,0))</f>
        <v>0</v>
      </c>
      <c r="KY62" s="37">
        <f>IF(KY$9="",0,IF(KY$9-conditions!$U$71&lt;$U$9,KY17*conditions!$U$69*conditions!$U$70,0))</f>
        <v>0</v>
      </c>
      <c r="KZ62" s="37">
        <f>IF(KZ$9="",0,IF(KZ$9-conditions!$U$71&lt;$U$9,KZ17*conditions!$U$69*conditions!$U$70,0))</f>
        <v>0</v>
      </c>
      <c r="LA62" s="37">
        <f>IF(LA$9="",0,IF(LA$9-conditions!$U$71&lt;$U$9,LA17*conditions!$U$69*conditions!$U$70,0))</f>
        <v>0</v>
      </c>
      <c r="LB62" s="37">
        <f>IF(LB$9="",0,IF(LB$9-conditions!$U$71&lt;$U$9,LB17*conditions!$U$69*conditions!$U$70,0))</f>
        <v>0</v>
      </c>
      <c r="LC62" s="37">
        <f>IF(LC$9="",0,IF(LC$9-conditions!$U$71&lt;$U$9,LC17*conditions!$U$69*conditions!$U$70,0))</f>
        <v>0</v>
      </c>
      <c r="LD62" s="37">
        <f>IF(LD$9="",0,IF(LD$9-conditions!$U$71&lt;$U$9,LD17*conditions!$U$69*conditions!$U$70,0))</f>
        <v>0</v>
      </c>
      <c r="LE62" s="37">
        <f>IF(LE$9="",0,IF(LE$9-conditions!$U$71&lt;$U$9,LE17*conditions!$U$69*conditions!$U$70,0))</f>
        <v>0</v>
      </c>
      <c r="LF62" s="37">
        <f>IF(LF$9="",0,IF(LF$9-conditions!$U$71&lt;$U$9,LF17*conditions!$U$69*conditions!$U$70,0))</f>
        <v>0</v>
      </c>
      <c r="LG62" s="37">
        <f>IF(LG$9="",0,IF(LG$9-conditions!$U$71&lt;$U$9,LG17*conditions!$U$69*conditions!$U$70,0))</f>
        <v>0</v>
      </c>
      <c r="LH62" s="37">
        <f>IF(LH$9="",0,IF(LH$9-conditions!$U$71&lt;$U$9,LH17*conditions!$U$69*conditions!$U$70,0))</f>
        <v>0</v>
      </c>
      <c r="LI62" s="37">
        <f>IF(LI$9="",0,IF(LI$9-conditions!$U$71&lt;$U$9,LI17*conditions!$U$69*conditions!$U$70,0))</f>
        <v>0</v>
      </c>
      <c r="LJ62" s="37">
        <f>IF(LJ$9="",0,IF(LJ$9-conditions!$U$71&lt;$U$9,LJ17*conditions!$U$69*conditions!$U$70,0))</f>
        <v>0</v>
      </c>
      <c r="LK62" s="37">
        <f>IF(LK$9="",0,IF(LK$9-conditions!$U$71&lt;$U$9,LK17*conditions!$U$69*conditions!$U$70,0))</f>
        <v>0</v>
      </c>
      <c r="LL62" s="37">
        <f>IF(LL$9="",0,IF(LL$9-conditions!$U$71&lt;$U$9,LL17*conditions!$U$69*conditions!$U$70,0))</f>
        <v>0</v>
      </c>
      <c r="LM62" s="37">
        <f>IF(LM$9="",0,IF(LM$9-conditions!$U$71&lt;$U$9,LM17*conditions!$U$69*conditions!$U$70,0))</f>
        <v>0</v>
      </c>
      <c r="LN62" s="37">
        <f>IF(LN$9="",0,IF(LN$9-conditions!$U$71&lt;$U$9,LN17*conditions!$U$69*conditions!$U$70,0))</f>
        <v>0</v>
      </c>
      <c r="LO62" s="37">
        <f>IF(LO$9="",0,IF(LO$9-conditions!$U$71&lt;$U$9,LO17*conditions!$U$69*conditions!$U$70,0))</f>
        <v>0</v>
      </c>
      <c r="LP62" s="37">
        <f>IF(LP$9="",0,IF(LP$9-conditions!$U$71&lt;$U$9,LP17*conditions!$U$69*conditions!$U$70,0))</f>
        <v>0</v>
      </c>
      <c r="LQ62" s="37">
        <f>IF(LQ$9="",0,IF(LQ$9-conditions!$U$71&lt;$U$9,LQ17*conditions!$U$69*conditions!$U$70,0))</f>
        <v>0</v>
      </c>
      <c r="LR62" s="37">
        <f>IF(LR$9="",0,IF(LR$9-conditions!$U$71&lt;$U$9,LR17*conditions!$U$69*conditions!$U$70,0))</f>
        <v>0</v>
      </c>
      <c r="LS62" s="37">
        <f>IF(LS$9="",0,IF(LS$9-conditions!$U$71&lt;$U$9,LS17*conditions!$U$69*conditions!$U$70,0))</f>
        <v>0</v>
      </c>
      <c r="LT62" s="37">
        <f>IF(LT$9="",0,IF(LT$9-conditions!$U$71&lt;$U$9,LT17*conditions!$U$69*conditions!$U$70,0))</f>
        <v>0</v>
      </c>
      <c r="LU62" s="37">
        <f>IF(LU$9="",0,IF(LU$9-conditions!$U$71&lt;$U$9,LU17*conditions!$U$69*conditions!$U$70,0))</f>
        <v>0</v>
      </c>
      <c r="LV62" s="37">
        <f>IF(LV$9="",0,IF(LV$9-conditions!$U$71&lt;$U$9,LV17*conditions!$U$69*conditions!$U$70,0))</f>
        <v>0</v>
      </c>
      <c r="LW62" s="37">
        <f>IF(LW$9="",0,IF(LW$9-conditions!$U$71&lt;$U$9,LW17*conditions!$U$69*conditions!$U$70,0))</f>
        <v>0</v>
      </c>
      <c r="LX62" s="37">
        <f>IF(LX$9="",0,IF(LX$9-conditions!$U$71&lt;$U$9,LX17*conditions!$U$69*conditions!$U$70,0))</f>
        <v>0</v>
      </c>
      <c r="LY62" s="37">
        <f>IF(LY$9="",0,IF(LY$9-conditions!$U$71&lt;$U$9,LY17*conditions!$U$69*conditions!$U$70,0))</f>
        <v>0</v>
      </c>
      <c r="LZ62" s="37">
        <f>IF(LZ$9="",0,IF(LZ$9-conditions!$U$71&lt;$U$9,LZ17*conditions!$U$69*conditions!$U$70,0))</f>
        <v>0</v>
      </c>
      <c r="MA62" s="37">
        <f>IF(MA$9="",0,IF(MA$9-conditions!$U$71&lt;$U$9,MA17*conditions!$U$69*conditions!$U$70,0))</f>
        <v>0</v>
      </c>
      <c r="MB62" s="37">
        <f>IF(MB$9="",0,IF(MB$9-conditions!$U$71&lt;$U$9,MB17*conditions!$U$69*conditions!$U$70,0))</f>
        <v>0</v>
      </c>
      <c r="MC62" s="37">
        <f>IF(MC$9="",0,IF(MC$9-conditions!$U$71&lt;$U$9,MC17*conditions!$U$69*conditions!$U$70,0))</f>
        <v>0</v>
      </c>
      <c r="MD62" s="37">
        <f>IF(MD$9="",0,IF(MD$9-conditions!$U$71&lt;$U$9,MD17*conditions!$U$69*conditions!$U$70,0))</f>
        <v>0</v>
      </c>
      <c r="ME62" s="37">
        <f>IF(ME$9="",0,IF(ME$9-conditions!$U$71&lt;$U$9,ME17*conditions!$U$69*conditions!$U$70,0))</f>
        <v>0</v>
      </c>
      <c r="MF62" s="37">
        <f>IF(MF$9="",0,IF(MF$9-conditions!$U$71&lt;$U$9,MF17*conditions!$U$69*conditions!$U$70,0))</f>
        <v>0</v>
      </c>
      <c r="MG62" s="37">
        <f>IF(MG$9="",0,IF(MG$9-conditions!$U$71&lt;$U$9,MG17*conditions!$U$69*conditions!$U$70,0))</f>
        <v>0</v>
      </c>
      <c r="MH62" s="37">
        <f>IF(MH$9="",0,IF(MH$9-conditions!$U$71&lt;$U$9,MH17*conditions!$U$69*conditions!$U$70,0))</f>
        <v>0</v>
      </c>
      <c r="MI62" s="37">
        <f>IF(MI$9="",0,IF(MI$9-conditions!$U$71&lt;$U$9,MI17*conditions!$U$69*conditions!$U$70,0))</f>
        <v>0</v>
      </c>
      <c r="MJ62" s="37">
        <f>IF(MJ$9="",0,IF(MJ$9-conditions!$U$71&lt;$U$9,MJ17*conditions!$U$69*conditions!$U$70,0))</f>
        <v>0</v>
      </c>
      <c r="MK62" s="37">
        <f>IF(MK$9="",0,IF(MK$9-conditions!$U$71&lt;$U$9,MK17*conditions!$U$69*conditions!$U$70,0))</f>
        <v>0</v>
      </c>
      <c r="ML62" s="37">
        <f>IF(ML$9="",0,IF(ML$9-conditions!$U$71&lt;$U$9,ML17*conditions!$U$69*conditions!$U$70,0))</f>
        <v>0</v>
      </c>
      <c r="MM62" s="37">
        <f>IF(MM$9="",0,IF(MM$9-conditions!$U$71&lt;$U$9,MM17*conditions!$U$69*conditions!$U$70,0))</f>
        <v>0</v>
      </c>
      <c r="MN62" s="37">
        <f>IF(MN$9="",0,IF(MN$9-conditions!$U$71&lt;$U$9,MN17*conditions!$U$69*conditions!$U$70,0))</f>
        <v>0</v>
      </c>
      <c r="MO62" s="37">
        <f>IF(MO$9="",0,IF(MO$9-conditions!$U$71&lt;$U$9,MO17*conditions!$U$69*conditions!$U$70,0))</f>
        <v>0</v>
      </c>
      <c r="MP62" s="37">
        <f>IF(MP$9="",0,IF(MP$9-conditions!$U$71&lt;$U$9,MP17*conditions!$U$69*conditions!$U$70,0))</f>
        <v>0</v>
      </c>
      <c r="MQ62" s="37">
        <f>IF(MQ$9="",0,IF(MQ$9-conditions!$U$71&lt;$U$9,MQ17*conditions!$U$69*conditions!$U$70,0))</f>
        <v>0</v>
      </c>
      <c r="MR62" s="37">
        <f>IF(MR$9="",0,IF(MR$9-conditions!$U$71&lt;$U$9,MR17*conditions!$U$69*conditions!$U$70,0))</f>
        <v>0</v>
      </c>
      <c r="MS62" s="37">
        <f>IF(MS$9="",0,IF(MS$9-conditions!$U$71&lt;$U$9,MS17*conditions!$U$69*conditions!$U$70,0))</f>
        <v>0</v>
      </c>
      <c r="MT62" s="37">
        <f>IF(MT$9="",0,IF(MT$9-conditions!$U$71&lt;$U$9,MT17*conditions!$U$69*conditions!$U$70,0))</f>
        <v>0</v>
      </c>
      <c r="MU62" s="37">
        <f>IF(MU$9="",0,IF(MU$9-conditions!$U$71&lt;$U$9,MU17*conditions!$U$69*conditions!$U$70,0))</f>
        <v>0</v>
      </c>
      <c r="MV62" s="37">
        <f>IF(MV$9="",0,IF(MV$9-conditions!$U$71&lt;$U$9,MV17*conditions!$U$69*conditions!$U$70,0))</f>
        <v>0</v>
      </c>
      <c r="MW62" s="37">
        <f>IF(MW$9="",0,IF(MW$9-conditions!$U$71&lt;$U$9,MW17*conditions!$U$69*conditions!$U$70,0))</f>
        <v>0</v>
      </c>
      <c r="MX62" s="37">
        <f>IF(MX$9="",0,IF(MX$9-conditions!$U$71&lt;$U$9,MX17*conditions!$U$69*conditions!$U$70,0))</f>
        <v>0</v>
      </c>
      <c r="MY62" s="37">
        <f>IF(MY$9="",0,IF(MY$9-conditions!$U$71&lt;$U$9,MY17*conditions!$U$69*conditions!$U$70,0))</f>
        <v>0</v>
      </c>
      <c r="MZ62" s="37">
        <f>IF(MZ$9="",0,IF(MZ$9-conditions!$U$71&lt;$U$9,MZ17*conditions!$U$69*conditions!$U$70,0))</f>
        <v>0</v>
      </c>
      <c r="NA62" s="37">
        <f>IF(NA$9="",0,IF(NA$9-conditions!$U$71&lt;$U$9,NA17*conditions!$U$69*conditions!$U$70,0))</f>
        <v>0</v>
      </c>
      <c r="NB62" s="37">
        <f>IF(NB$9="",0,IF(NB$9-conditions!$U$71&lt;$U$9,NB17*conditions!$U$69*conditions!$U$70,0))</f>
        <v>0</v>
      </c>
      <c r="NC62" s="37">
        <f>IF(NC$9="",0,IF(NC$9-conditions!$U$71&lt;$U$9,NC17*conditions!$U$69*conditions!$U$70,0))</f>
        <v>0</v>
      </c>
      <c r="ND62" s="37">
        <f>IF(ND$9="",0,IF(ND$9-conditions!$U$71&lt;$U$9,ND17*conditions!$U$69*conditions!$U$70,0))</f>
        <v>0</v>
      </c>
      <c r="NE62" s="37">
        <f>IF(NE$9="",0,IF(NE$9-conditions!$U$71&lt;$U$9,NE17*conditions!$U$69*conditions!$U$70,0))</f>
        <v>0</v>
      </c>
      <c r="NF62" s="37">
        <f>IF(NF$9="",0,IF(NF$9-conditions!$U$71&lt;$U$9,NF17*conditions!$U$69*conditions!$U$70,0))</f>
        <v>0</v>
      </c>
      <c r="NG62" s="37">
        <f>IF(NG$9="",0,IF(NG$9-conditions!$U$71&lt;$U$9,NG17*conditions!$U$69*conditions!$U$70,0))</f>
        <v>0</v>
      </c>
      <c r="NH62" s="37">
        <f>IF(NH$9="",0,IF(NH$9-conditions!$U$71&lt;$U$9,NH17*conditions!$U$69*conditions!$U$70,0))</f>
        <v>0</v>
      </c>
      <c r="NI62" s="37">
        <f>IF(NI$9="",0,IF(NI$9-conditions!$U$71&lt;$U$9,NI17*conditions!$U$69*conditions!$U$70,0))</f>
        <v>0</v>
      </c>
      <c r="NJ62" s="37">
        <f>IF(NJ$9="",0,IF(NJ$9-conditions!$U$71&lt;$U$9,NJ17*conditions!$U$69*conditions!$U$70,0))</f>
        <v>0</v>
      </c>
      <c r="NK62" s="37">
        <f>IF(NK$9="",0,IF(NK$9-conditions!$U$71&lt;$U$9,NK17*conditions!$U$69*conditions!$U$70,0))</f>
        <v>0</v>
      </c>
      <c r="NL62" s="37">
        <f>IF(NL$9="",0,IF(NL$9-conditions!$U$71&lt;$U$9,NL17*conditions!$U$69*conditions!$U$70,0))</f>
        <v>0</v>
      </c>
      <c r="NM62" s="37">
        <f>IF(NM$9="",0,IF(NM$9-conditions!$U$71&lt;$U$9,NM17*conditions!$U$69*conditions!$U$70,0))</f>
        <v>0</v>
      </c>
      <c r="NN62" s="37">
        <f>IF(NN$9="",0,IF(NN$9-conditions!$U$71&lt;$U$9,NN17*conditions!$U$69*conditions!$U$70,0))</f>
        <v>0</v>
      </c>
      <c r="NO62" s="37">
        <f>IF(NO$9="",0,IF(NO$9-conditions!$U$71&lt;$U$9,NO17*conditions!$U$69*conditions!$U$70,0))</f>
        <v>0</v>
      </c>
      <c r="NP62" s="37">
        <f>IF(NP$9="",0,IF(NP$9-conditions!$U$71&lt;$U$9,NP17*conditions!$U$69*conditions!$U$70,0))</f>
        <v>0</v>
      </c>
      <c r="NQ62" s="37">
        <f>IF(NQ$9="",0,IF(NQ$9-conditions!$U$71&lt;$U$9,NQ17*conditions!$U$69*conditions!$U$70,0))</f>
        <v>0</v>
      </c>
      <c r="NR62" s="37">
        <f>IF(NR$9="",0,IF(NR$9-conditions!$U$71&lt;$U$9,NR17*conditions!$U$69*conditions!$U$70,0))</f>
        <v>0</v>
      </c>
      <c r="NS62" s="37">
        <f>IF(NS$9="",0,IF(NS$9-conditions!$U$71&lt;$U$9,NS17*conditions!$U$69*conditions!$U$70,0))</f>
        <v>0</v>
      </c>
      <c r="NT62" s="37">
        <f>IF(NT$9="",0,IF(NT$9-conditions!$U$71&lt;$U$9,NT17*conditions!$U$69*conditions!$U$70,0))</f>
        <v>0</v>
      </c>
      <c r="NU62" s="37">
        <f>IF(NU$9="",0,IF(NU$9-conditions!$U$71&lt;$U$9,NU17*conditions!$U$69*conditions!$U$70,0))</f>
        <v>0</v>
      </c>
      <c r="NV62" s="37">
        <f>IF(NV$9="",0,IF(NV$9-conditions!$U$71&lt;$U$9,NV17*conditions!$U$69*conditions!$U$70,0))</f>
        <v>0</v>
      </c>
    </row>
    <row r="63" spans="1:386" s="38" customFormat="1" ht="10.199999999999999" x14ac:dyDescent="0.2">
      <c r="A63" s="31"/>
      <c r="B63" s="31"/>
      <c r="C63" s="31"/>
      <c r="D63" s="31"/>
      <c r="E63" s="31"/>
      <c r="F63" s="31"/>
      <c r="G63" s="31" t="str">
        <f>G58</f>
        <v>авансы полученные от заказчиков на начало бюдж. года</v>
      </c>
      <c r="H63" s="31"/>
      <c r="I63" s="31"/>
      <c r="J63" s="31" t="str">
        <f>IF($G63="","",INDEX(KPI!$H$11:$H$121,SUMIFS(KPI!$E$11:$E$121,KPI!$F$11:$F$121,$G63)))</f>
        <v>тыс.руб.</v>
      </c>
      <c r="K63" s="31"/>
      <c r="L63" s="31"/>
      <c r="M63" s="31"/>
      <c r="N63" s="31" t="str">
        <f>structure!$G$14</f>
        <v>товарная категория 4</v>
      </c>
      <c r="O63" s="31"/>
      <c r="P63" s="31"/>
      <c r="Q63" s="31"/>
      <c r="R63" s="37">
        <f t="shared" si="93"/>
        <v>178.19999999999996</v>
      </c>
      <c r="S63" s="31"/>
      <c r="T63" s="31"/>
      <c r="U63" s="37">
        <f>IF(U$9="",0,IF(U$9-conditions!$U$71&lt;$U$9,U18*conditions!$U$69*conditions!$U$70,0))</f>
        <v>16.2</v>
      </c>
      <c r="V63" s="37">
        <f>IF(V$9="",0,IF(V$9-conditions!$U$71&lt;$U$9,V18*conditions!$U$69*conditions!$U$70,0))</f>
        <v>16.2</v>
      </c>
      <c r="W63" s="37">
        <f>IF(W$9="",0,IF(W$9-conditions!$U$71&lt;$U$9,W18*conditions!$U$69*conditions!$U$70,0))</f>
        <v>16.2</v>
      </c>
      <c r="X63" s="37">
        <f>IF(X$9="",0,IF(X$9-conditions!$U$71&lt;$U$9,X18*conditions!$U$69*conditions!$U$70,0))</f>
        <v>16.2</v>
      </c>
      <c r="Y63" s="37">
        <f>IF(Y$9="",0,IF(Y$9-conditions!$U$71&lt;$U$9,Y18*conditions!$U$69*conditions!$U$70,0))</f>
        <v>16.2</v>
      </c>
      <c r="Z63" s="37">
        <f>IF(Z$9="",0,IF(Z$9-conditions!$U$71&lt;$U$9,Z18*conditions!$U$69*conditions!$U$70,0))</f>
        <v>0</v>
      </c>
      <c r="AA63" s="37">
        <f>IF(AA$9="",0,IF(AA$9-conditions!$U$71&lt;$U$9,AA18*conditions!$U$69*conditions!$U$70,0))</f>
        <v>0</v>
      </c>
      <c r="AB63" s="37">
        <f>IF(AB$9="",0,IF(AB$9-conditions!$U$71&lt;$U$9,AB18*conditions!$U$69*conditions!$U$70,0))</f>
        <v>16.2</v>
      </c>
      <c r="AC63" s="37">
        <f>IF(AC$9="",0,IF(AC$9-conditions!$U$71&lt;$U$9,AC18*conditions!$U$69*conditions!$U$70,0))</f>
        <v>16.2</v>
      </c>
      <c r="AD63" s="37">
        <f>IF(AD$9="",0,IF(AD$9-conditions!$U$71&lt;$U$9,AD18*conditions!$U$69*conditions!$U$70,0))</f>
        <v>16.2</v>
      </c>
      <c r="AE63" s="37">
        <f>IF(AE$9="",0,IF(AE$9-conditions!$U$71&lt;$U$9,AE18*conditions!$U$69*conditions!$U$70,0))</f>
        <v>16.2</v>
      </c>
      <c r="AF63" s="37">
        <f>IF(AF$9="",0,IF(AF$9-conditions!$U$71&lt;$U$9,AF18*conditions!$U$69*conditions!$U$70,0))</f>
        <v>16.2</v>
      </c>
      <c r="AG63" s="37">
        <f>IF(AG$9="",0,IF(AG$9-conditions!$U$71&lt;$U$9,AG18*conditions!$U$69*conditions!$U$70,0))</f>
        <v>0</v>
      </c>
      <c r="AH63" s="37">
        <f>IF(AH$9="",0,IF(AH$9-conditions!$U$71&lt;$U$9,AH18*conditions!$U$69*conditions!$U$70,0))</f>
        <v>0</v>
      </c>
      <c r="AI63" s="37">
        <f>IF(AI$9="",0,IF(AI$9-conditions!$U$71&lt;$U$9,AI18*conditions!$U$69*conditions!$U$70,0))</f>
        <v>16.2</v>
      </c>
      <c r="AJ63" s="37">
        <f>IF(AJ$9="",0,IF(AJ$9-conditions!$U$71&lt;$U$9,AJ18*conditions!$U$69*conditions!$U$70,0))</f>
        <v>0</v>
      </c>
      <c r="AK63" s="37">
        <f>IF(AK$9="",0,IF(AK$9-conditions!$U$71&lt;$U$9,AK18*conditions!$U$69*conditions!$U$70,0))</f>
        <v>0</v>
      </c>
      <c r="AL63" s="37">
        <f>IF(AL$9="",0,IF(AL$9-conditions!$U$71&lt;$U$9,AL18*conditions!$U$69*conditions!$U$70,0))</f>
        <v>0</v>
      </c>
      <c r="AM63" s="37">
        <f>IF(AM$9="",0,IF(AM$9-conditions!$U$71&lt;$U$9,AM18*conditions!$U$69*conditions!$U$70,0))</f>
        <v>0</v>
      </c>
      <c r="AN63" s="37">
        <f>IF(AN$9="",0,IF(AN$9-conditions!$U$71&lt;$U$9,AN18*conditions!$U$69*conditions!$U$70,0))</f>
        <v>0</v>
      </c>
      <c r="AO63" s="37">
        <f>IF(AO$9="",0,IF(AO$9-conditions!$U$71&lt;$U$9,AO18*conditions!$U$69*conditions!$U$70,0))</f>
        <v>0</v>
      </c>
      <c r="AP63" s="37">
        <f>IF(AP$9="",0,IF(AP$9-conditions!$U$71&lt;$U$9,AP18*conditions!$U$69*conditions!$U$70,0))</f>
        <v>0</v>
      </c>
      <c r="AQ63" s="37">
        <f>IF(AQ$9="",0,IF(AQ$9-conditions!$U$71&lt;$U$9,AQ18*conditions!$U$69*conditions!$U$70,0))</f>
        <v>0</v>
      </c>
      <c r="AR63" s="37">
        <f>IF(AR$9="",0,IF(AR$9-conditions!$U$71&lt;$U$9,AR18*conditions!$U$69*conditions!$U$70,0))</f>
        <v>0</v>
      </c>
      <c r="AS63" s="37">
        <f>IF(AS$9="",0,IF(AS$9-conditions!$U$71&lt;$U$9,AS18*conditions!$U$69*conditions!$U$70,0))</f>
        <v>0</v>
      </c>
      <c r="AT63" s="37">
        <f>IF(AT$9="",0,IF(AT$9-conditions!$U$71&lt;$U$9,AT18*conditions!$U$69*conditions!$U$70,0))</f>
        <v>0</v>
      </c>
      <c r="AU63" s="37">
        <f>IF(AU$9="",0,IF(AU$9-conditions!$U$71&lt;$U$9,AU18*conditions!$U$69*conditions!$U$70,0))</f>
        <v>0</v>
      </c>
      <c r="AV63" s="37">
        <f>IF(AV$9="",0,IF(AV$9-conditions!$U$71&lt;$U$9,AV18*conditions!$U$69*conditions!$U$70,0))</f>
        <v>0</v>
      </c>
      <c r="AW63" s="37">
        <f>IF(AW$9="",0,IF(AW$9-conditions!$U$71&lt;$U$9,AW18*conditions!$U$69*conditions!$U$70,0))</f>
        <v>0</v>
      </c>
      <c r="AX63" s="37">
        <f>IF(AX$9="",0,IF(AX$9-conditions!$U$71&lt;$U$9,AX18*conditions!$U$69*conditions!$U$70,0))</f>
        <v>0</v>
      </c>
      <c r="AY63" s="37">
        <f>IF(AY$9="",0,IF(AY$9-conditions!$U$71&lt;$U$9,AY18*conditions!$U$69*conditions!$U$70,0))</f>
        <v>0</v>
      </c>
      <c r="AZ63" s="37">
        <f>IF(AZ$9="",0,IF(AZ$9-conditions!$U$71&lt;$U$9,AZ18*conditions!$U$69*conditions!$U$70,0))</f>
        <v>0</v>
      </c>
      <c r="BA63" s="37">
        <f>IF(BA$9="",0,IF(BA$9-conditions!$U$71&lt;$U$9,BA18*conditions!$U$69*conditions!$U$70,0))</f>
        <v>0</v>
      </c>
      <c r="BB63" s="37">
        <f>IF(BB$9="",0,IF(BB$9-conditions!$U$71&lt;$U$9,BB18*conditions!$U$69*conditions!$U$70,0))</f>
        <v>0</v>
      </c>
      <c r="BC63" s="37">
        <f>IF(BC$9="",0,IF(BC$9-conditions!$U$71&lt;$U$9,BC18*conditions!$U$69*conditions!$U$70,0))</f>
        <v>0</v>
      </c>
      <c r="BD63" s="37">
        <f>IF(BD$9="",0,IF(BD$9-conditions!$U$71&lt;$U$9,BD18*conditions!$U$69*conditions!$U$70,0))</f>
        <v>0</v>
      </c>
      <c r="BE63" s="37">
        <f>IF(BE$9="",0,IF(BE$9-conditions!$U$71&lt;$U$9,BE18*conditions!$U$69*conditions!$U$70,0))</f>
        <v>0</v>
      </c>
      <c r="BF63" s="37">
        <f>IF(BF$9="",0,IF(BF$9-conditions!$U$71&lt;$U$9,BF18*conditions!$U$69*conditions!$U$70,0))</f>
        <v>0</v>
      </c>
      <c r="BG63" s="37">
        <f>IF(BG$9="",0,IF(BG$9-conditions!$U$71&lt;$U$9,BG18*conditions!$U$69*conditions!$U$70,0))</f>
        <v>0</v>
      </c>
      <c r="BH63" s="37">
        <f>IF(BH$9="",0,IF(BH$9-conditions!$U$71&lt;$U$9,BH18*conditions!$U$69*conditions!$U$70,0))</f>
        <v>0</v>
      </c>
      <c r="BI63" s="37">
        <f>IF(BI$9="",0,IF(BI$9-conditions!$U$71&lt;$U$9,BI18*conditions!$U$69*conditions!$U$70,0))</f>
        <v>0</v>
      </c>
      <c r="BJ63" s="37">
        <f>IF(BJ$9="",0,IF(BJ$9-conditions!$U$71&lt;$U$9,BJ18*conditions!$U$69*conditions!$U$70,0))</f>
        <v>0</v>
      </c>
      <c r="BK63" s="37">
        <f>IF(BK$9="",0,IF(BK$9-conditions!$U$71&lt;$U$9,BK18*conditions!$U$69*conditions!$U$70,0))</f>
        <v>0</v>
      </c>
      <c r="BL63" s="37">
        <f>IF(BL$9="",0,IF(BL$9-conditions!$U$71&lt;$U$9,BL18*conditions!$U$69*conditions!$U$70,0))</f>
        <v>0</v>
      </c>
      <c r="BM63" s="37">
        <f>IF(BM$9="",0,IF(BM$9-conditions!$U$71&lt;$U$9,BM18*conditions!$U$69*conditions!$U$70,0))</f>
        <v>0</v>
      </c>
      <c r="BN63" s="37">
        <f>IF(BN$9="",0,IF(BN$9-conditions!$U$71&lt;$U$9,BN18*conditions!$U$69*conditions!$U$70,0))</f>
        <v>0</v>
      </c>
      <c r="BO63" s="37">
        <f>IF(BO$9="",0,IF(BO$9-conditions!$U$71&lt;$U$9,BO18*conditions!$U$69*conditions!$U$70,0))</f>
        <v>0</v>
      </c>
      <c r="BP63" s="37">
        <f>IF(BP$9="",0,IF(BP$9-conditions!$U$71&lt;$U$9,BP18*conditions!$U$69*conditions!$U$70,0))</f>
        <v>0</v>
      </c>
      <c r="BQ63" s="37">
        <f>IF(BQ$9="",0,IF(BQ$9-conditions!$U$71&lt;$U$9,BQ18*conditions!$U$69*conditions!$U$70,0))</f>
        <v>0</v>
      </c>
      <c r="BR63" s="37">
        <f>IF(BR$9="",0,IF(BR$9-conditions!$U$71&lt;$U$9,BR18*conditions!$U$69*conditions!$U$70,0))</f>
        <v>0</v>
      </c>
      <c r="BS63" s="37">
        <f>IF(BS$9="",0,IF(BS$9-conditions!$U$71&lt;$U$9,BS18*conditions!$U$69*conditions!$U$70,0))</f>
        <v>0</v>
      </c>
      <c r="BT63" s="37">
        <f>IF(BT$9="",0,IF(BT$9-conditions!$U$71&lt;$U$9,BT18*conditions!$U$69*conditions!$U$70,0))</f>
        <v>0</v>
      </c>
      <c r="BU63" s="37">
        <f>IF(BU$9="",0,IF(BU$9-conditions!$U$71&lt;$U$9,BU18*conditions!$U$69*conditions!$U$70,0))</f>
        <v>0</v>
      </c>
      <c r="BV63" s="37">
        <f>IF(BV$9="",0,IF(BV$9-conditions!$U$71&lt;$U$9,BV18*conditions!$U$69*conditions!$U$70,0))</f>
        <v>0</v>
      </c>
      <c r="BW63" s="37">
        <f>IF(BW$9="",0,IF(BW$9-conditions!$U$71&lt;$U$9,BW18*conditions!$U$69*conditions!$U$70,0))</f>
        <v>0</v>
      </c>
      <c r="BX63" s="37">
        <f>IF(BX$9="",0,IF(BX$9-conditions!$U$71&lt;$U$9,BX18*conditions!$U$69*conditions!$U$70,0))</f>
        <v>0</v>
      </c>
      <c r="BY63" s="37">
        <f>IF(BY$9="",0,IF(BY$9-conditions!$U$71&lt;$U$9,BY18*conditions!$U$69*conditions!$U$70,0))</f>
        <v>0</v>
      </c>
      <c r="BZ63" s="37">
        <f>IF(BZ$9="",0,IF(BZ$9-conditions!$U$71&lt;$U$9,BZ18*conditions!$U$69*conditions!$U$70,0))</f>
        <v>0</v>
      </c>
      <c r="CA63" s="37">
        <f>IF(CA$9="",0,IF(CA$9-conditions!$U$71&lt;$U$9,CA18*conditions!$U$69*conditions!$U$70,0))</f>
        <v>0</v>
      </c>
      <c r="CB63" s="37">
        <f>IF(CB$9="",0,IF(CB$9-conditions!$U$71&lt;$U$9,CB18*conditions!$U$69*conditions!$U$70,0))</f>
        <v>0</v>
      </c>
      <c r="CC63" s="37">
        <f>IF(CC$9="",0,IF(CC$9-conditions!$U$71&lt;$U$9,CC18*conditions!$U$69*conditions!$U$70,0))</f>
        <v>0</v>
      </c>
      <c r="CD63" s="37">
        <f>IF(CD$9="",0,IF(CD$9-conditions!$U$71&lt;$U$9,CD18*conditions!$U$69*conditions!$U$70,0))</f>
        <v>0</v>
      </c>
      <c r="CE63" s="37">
        <f>IF(CE$9="",0,IF(CE$9-conditions!$U$71&lt;$U$9,CE18*conditions!$U$69*conditions!$U$70,0))</f>
        <v>0</v>
      </c>
      <c r="CF63" s="37">
        <f>IF(CF$9="",0,IF(CF$9-conditions!$U$71&lt;$U$9,CF18*conditions!$U$69*conditions!$U$70,0))</f>
        <v>0</v>
      </c>
      <c r="CG63" s="37">
        <f>IF(CG$9="",0,IF(CG$9-conditions!$U$71&lt;$U$9,CG18*conditions!$U$69*conditions!$U$70,0))</f>
        <v>0</v>
      </c>
      <c r="CH63" s="37">
        <f>IF(CH$9="",0,IF(CH$9-conditions!$U$71&lt;$U$9,CH18*conditions!$U$69*conditions!$U$70,0))</f>
        <v>0</v>
      </c>
      <c r="CI63" s="37">
        <f>IF(CI$9="",0,IF(CI$9-conditions!$U$71&lt;$U$9,CI18*conditions!$U$69*conditions!$U$70,0))</f>
        <v>0</v>
      </c>
      <c r="CJ63" s="37">
        <f>IF(CJ$9="",0,IF(CJ$9-conditions!$U$71&lt;$U$9,CJ18*conditions!$U$69*conditions!$U$70,0))</f>
        <v>0</v>
      </c>
      <c r="CK63" s="37">
        <f>IF(CK$9="",0,IF(CK$9-conditions!$U$71&lt;$U$9,CK18*conditions!$U$69*conditions!$U$70,0))</f>
        <v>0</v>
      </c>
      <c r="CL63" s="37">
        <f>IF(CL$9="",0,IF(CL$9-conditions!$U$71&lt;$U$9,CL18*conditions!$U$69*conditions!$U$70,0))</f>
        <v>0</v>
      </c>
      <c r="CM63" s="37">
        <f>IF(CM$9="",0,IF(CM$9-conditions!$U$71&lt;$U$9,CM18*conditions!$U$69*conditions!$U$70,0))</f>
        <v>0</v>
      </c>
      <c r="CN63" s="37">
        <f>IF(CN$9="",0,IF(CN$9-conditions!$U$71&lt;$U$9,CN18*conditions!$U$69*conditions!$U$70,0))</f>
        <v>0</v>
      </c>
      <c r="CO63" s="37">
        <f>IF(CO$9="",0,IF(CO$9-conditions!$U$71&lt;$U$9,CO18*conditions!$U$69*conditions!$U$70,0))</f>
        <v>0</v>
      </c>
      <c r="CP63" s="37">
        <f>IF(CP$9="",0,IF(CP$9-conditions!$U$71&lt;$U$9,CP18*conditions!$U$69*conditions!$U$70,0))</f>
        <v>0</v>
      </c>
      <c r="CQ63" s="37">
        <f>IF(CQ$9="",0,IF(CQ$9-conditions!$U$71&lt;$U$9,CQ18*conditions!$U$69*conditions!$U$70,0))</f>
        <v>0</v>
      </c>
      <c r="CR63" s="37">
        <f>IF(CR$9="",0,IF(CR$9-conditions!$U$71&lt;$U$9,CR18*conditions!$U$69*conditions!$U$70,0))</f>
        <v>0</v>
      </c>
      <c r="CS63" s="37">
        <f>IF(CS$9="",0,IF(CS$9-conditions!$U$71&lt;$U$9,CS18*conditions!$U$69*conditions!$U$70,0))</f>
        <v>0</v>
      </c>
      <c r="CT63" s="37">
        <f>IF(CT$9="",0,IF(CT$9-conditions!$U$71&lt;$U$9,CT18*conditions!$U$69*conditions!$U$70,0))</f>
        <v>0</v>
      </c>
      <c r="CU63" s="37">
        <f>IF(CU$9="",0,IF(CU$9-conditions!$U$71&lt;$U$9,CU18*conditions!$U$69*conditions!$U$70,0))</f>
        <v>0</v>
      </c>
      <c r="CV63" s="37">
        <f>IF(CV$9="",0,IF(CV$9-conditions!$U$71&lt;$U$9,CV18*conditions!$U$69*conditions!$U$70,0))</f>
        <v>0</v>
      </c>
      <c r="CW63" s="37">
        <f>IF(CW$9="",0,IF(CW$9-conditions!$U$71&lt;$U$9,CW18*conditions!$U$69*conditions!$U$70,0))</f>
        <v>0</v>
      </c>
      <c r="CX63" s="37">
        <f>IF(CX$9="",0,IF(CX$9-conditions!$U$71&lt;$U$9,CX18*conditions!$U$69*conditions!$U$70,0))</f>
        <v>0</v>
      </c>
      <c r="CY63" s="37">
        <f>IF(CY$9="",0,IF(CY$9-conditions!$U$71&lt;$U$9,CY18*conditions!$U$69*conditions!$U$70,0))</f>
        <v>0</v>
      </c>
      <c r="CZ63" s="37">
        <f>IF(CZ$9="",0,IF(CZ$9-conditions!$U$71&lt;$U$9,CZ18*conditions!$U$69*conditions!$U$70,0))</f>
        <v>0</v>
      </c>
      <c r="DA63" s="37">
        <f>IF(DA$9="",0,IF(DA$9-conditions!$U$71&lt;$U$9,DA18*conditions!$U$69*conditions!$U$70,0))</f>
        <v>0</v>
      </c>
      <c r="DB63" s="37">
        <f>IF(DB$9="",0,IF(DB$9-conditions!$U$71&lt;$U$9,DB18*conditions!$U$69*conditions!$U$70,0))</f>
        <v>0</v>
      </c>
      <c r="DC63" s="37">
        <f>IF(DC$9="",0,IF(DC$9-conditions!$U$71&lt;$U$9,DC18*conditions!$U$69*conditions!$U$70,0))</f>
        <v>0</v>
      </c>
      <c r="DD63" s="37">
        <f>IF(DD$9="",0,IF(DD$9-conditions!$U$71&lt;$U$9,DD18*conditions!$U$69*conditions!$U$70,0))</f>
        <v>0</v>
      </c>
      <c r="DE63" s="37">
        <f>IF(DE$9="",0,IF(DE$9-conditions!$U$71&lt;$U$9,DE18*conditions!$U$69*conditions!$U$70,0))</f>
        <v>0</v>
      </c>
      <c r="DF63" s="37">
        <f>IF(DF$9="",0,IF(DF$9-conditions!$U$71&lt;$U$9,DF18*conditions!$U$69*conditions!$U$70,0))</f>
        <v>0</v>
      </c>
      <c r="DG63" s="37">
        <f>IF(DG$9="",0,IF(DG$9-conditions!$U$71&lt;$U$9,DG18*conditions!$U$69*conditions!$U$70,0))</f>
        <v>0</v>
      </c>
      <c r="DH63" s="37">
        <f>IF(DH$9="",0,IF(DH$9-conditions!$U$71&lt;$U$9,DH18*conditions!$U$69*conditions!$U$70,0))</f>
        <v>0</v>
      </c>
      <c r="DI63" s="37">
        <f>IF(DI$9="",0,IF(DI$9-conditions!$U$71&lt;$U$9,DI18*conditions!$U$69*conditions!$U$70,0))</f>
        <v>0</v>
      </c>
      <c r="DJ63" s="37">
        <f>IF(DJ$9="",0,IF(DJ$9-conditions!$U$71&lt;$U$9,DJ18*conditions!$U$69*conditions!$U$70,0))</f>
        <v>0</v>
      </c>
      <c r="DK63" s="37">
        <f>IF(DK$9="",0,IF(DK$9-conditions!$U$71&lt;$U$9,DK18*conditions!$U$69*conditions!$U$70,0))</f>
        <v>0</v>
      </c>
      <c r="DL63" s="37">
        <f>IF(DL$9="",0,IF(DL$9-conditions!$U$71&lt;$U$9,DL18*conditions!$U$69*conditions!$U$70,0))</f>
        <v>0</v>
      </c>
      <c r="DM63" s="37">
        <f>IF(DM$9="",0,IF(DM$9-conditions!$U$71&lt;$U$9,DM18*conditions!$U$69*conditions!$U$70,0))</f>
        <v>0</v>
      </c>
      <c r="DN63" s="37">
        <f>IF(DN$9="",0,IF(DN$9-conditions!$U$71&lt;$U$9,DN18*conditions!$U$69*conditions!$U$70,0))</f>
        <v>0</v>
      </c>
      <c r="DO63" s="37">
        <f>IF(DO$9="",0,IF(DO$9-conditions!$U$71&lt;$U$9,DO18*conditions!$U$69*conditions!$U$70,0))</f>
        <v>0</v>
      </c>
      <c r="DP63" s="37">
        <f>IF(DP$9="",0,IF(DP$9-conditions!$U$71&lt;$U$9,DP18*conditions!$U$69*conditions!$U$70,0))</f>
        <v>0</v>
      </c>
      <c r="DQ63" s="37">
        <f>IF(DQ$9="",0,IF(DQ$9-conditions!$U$71&lt;$U$9,DQ18*conditions!$U$69*conditions!$U$70,0))</f>
        <v>0</v>
      </c>
      <c r="DR63" s="37">
        <f>IF(DR$9="",0,IF(DR$9-conditions!$U$71&lt;$U$9,DR18*conditions!$U$69*conditions!$U$70,0))</f>
        <v>0</v>
      </c>
      <c r="DS63" s="37">
        <f>IF(DS$9="",0,IF(DS$9-conditions!$U$71&lt;$U$9,DS18*conditions!$U$69*conditions!$U$70,0))</f>
        <v>0</v>
      </c>
      <c r="DT63" s="37">
        <f>IF(DT$9="",0,IF(DT$9-conditions!$U$71&lt;$U$9,DT18*conditions!$U$69*conditions!$U$70,0))</f>
        <v>0</v>
      </c>
      <c r="DU63" s="37">
        <f>IF(DU$9="",0,IF(DU$9-conditions!$U$71&lt;$U$9,DU18*conditions!$U$69*conditions!$U$70,0))</f>
        <v>0</v>
      </c>
      <c r="DV63" s="37">
        <f>IF(DV$9="",0,IF(DV$9-conditions!$U$71&lt;$U$9,DV18*conditions!$U$69*conditions!$U$70,0))</f>
        <v>0</v>
      </c>
      <c r="DW63" s="37">
        <f>IF(DW$9="",0,IF(DW$9-conditions!$U$71&lt;$U$9,DW18*conditions!$U$69*conditions!$U$70,0))</f>
        <v>0</v>
      </c>
      <c r="DX63" s="37">
        <f>IF(DX$9="",0,IF(DX$9-conditions!$U$71&lt;$U$9,DX18*conditions!$U$69*conditions!$U$70,0))</f>
        <v>0</v>
      </c>
      <c r="DY63" s="37">
        <f>IF(DY$9="",0,IF(DY$9-conditions!$U$71&lt;$U$9,DY18*conditions!$U$69*conditions!$U$70,0))</f>
        <v>0</v>
      </c>
      <c r="DZ63" s="37">
        <f>IF(DZ$9="",0,IF(DZ$9-conditions!$U$71&lt;$U$9,DZ18*conditions!$U$69*conditions!$U$70,0))</f>
        <v>0</v>
      </c>
      <c r="EA63" s="37">
        <f>IF(EA$9="",0,IF(EA$9-conditions!$U$71&lt;$U$9,EA18*conditions!$U$69*conditions!$U$70,0))</f>
        <v>0</v>
      </c>
      <c r="EB63" s="37">
        <f>IF(EB$9="",0,IF(EB$9-conditions!$U$71&lt;$U$9,EB18*conditions!$U$69*conditions!$U$70,0))</f>
        <v>0</v>
      </c>
      <c r="EC63" s="37">
        <f>IF(EC$9="",0,IF(EC$9-conditions!$U$71&lt;$U$9,EC18*conditions!$U$69*conditions!$U$70,0))</f>
        <v>0</v>
      </c>
      <c r="ED63" s="37">
        <f>IF(ED$9="",0,IF(ED$9-conditions!$U$71&lt;$U$9,ED18*conditions!$U$69*conditions!$U$70,0))</f>
        <v>0</v>
      </c>
      <c r="EE63" s="37">
        <f>IF(EE$9="",0,IF(EE$9-conditions!$U$71&lt;$U$9,EE18*conditions!$U$69*conditions!$U$70,0))</f>
        <v>0</v>
      </c>
      <c r="EF63" s="37">
        <f>IF(EF$9="",0,IF(EF$9-conditions!$U$71&lt;$U$9,EF18*conditions!$U$69*conditions!$U$70,0))</f>
        <v>0</v>
      </c>
      <c r="EG63" s="37">
        <f>IF(EG$9="",0,IF(EG$9-conditions!$U$71&lt;$U$9,EG18*conditions!$U$69*conditions!$U$70,0))</f>
        <v>0</v>
      </c>
      <c r="EH63" s="37">
        <f>IF(EH$9="",0,IF(EH$9-conditions!$U$71&lt;$U$9,EH18*conditions!$U$69*conditions!$U$70,0))</f>
        <v>0</v>
      </c>
      <c r="EI63" s="37">
        <f>IF(EI$9="",0,IF(EI$9-conditions!$U$71&lt;$U$9,EI18*conditions!$U$69*conditions!$U$70,0))</f>
        <v>0</v>
      </c>
      <c r="EJ63" s="37">
        <f>IF(EJ$9="",0,IF(EJ$9-conditions!$U$71&lt;$U$9,EJ18*conditions!$U$69*conditions!$U$70,0))</f>
        <v>0</v>
      </c>
      <c r="EK63" s="37">
        <f>IF(EK$9="",0,IF(EK$9-conditions!$U$71&lt;$U$9,EK18*conditions!$U$69*conditions!$U$70,0))</f>
        <v>0</v>
      </c>
      <c r="EL63" s="37">
        <f>IF(EL$9="",0,IF(EL$9-conditions!$U$71&lt;$U$9,EL18*conditions!$U$69*conditions!$U$70,0))</f>
        <v>0</v>
      </c>
      <c r="EM63" s="37">
        <f>IF(EM$9="",0,IF(EM$9-conditions!$U$71&lt;$U$9,EM18*conditions!$U$69*conditions!$U$70,0))</f>
        <v>0</v>
      </c>
      <c r="EN63" s="37">
        <f>IF(EN$9="",0,IF(EN$9-conditions!$U$71&lt;$U$9,EN18*conditions!$U$69*conditions!$U$70,0))</f>
        <v>0</v>
      </c>
      <c r="EO63" s="37">
        <f>IF(EO$9="",0,IF(EO$9-conditions!$U$71&lt;$U$9,EO18*conditions!$U$69*conditions!$U$70,0))</f>
        <v>0</v>
      </c>
      <c r="EP63" s="37">
        <f>IF(EP$9="",0,IF(EP$9-conditions!$U$71&lt;$U$9,EP18*conditions!$U$69*conditions!$U$70,0))</f>
        <v>0</v>
      </c>
      <c r="EQ63" s="37">
        <f>IF(EQ$9="",0,IF(EQ$9-conditions!$U$71&lt;$U$9,EQ18*conditions!$U$69*conditions!$U$70,0))</f>
        <v>0</v>
      </c>
      <c r="ER63" s="37">
        <f>IF(ER$9="",0,IF(ER$9-conditions!$U$71&lt;$U$9,ER18*conditions!$U$69*conditions!$U$70,0))</f>
        <v>0</v>
      </c>
      <c r="ES63" s="37">
        <f>IF(ES$9="",0,IF(ES$9-conditions!$U$71&lt;$U$9,ES18*conditions!$U$69*conditions!$U$70,0))</f>
        <v>0</v>
      </c>
      <c r="ET63" s="37">
        <f>IF(ET$9="",0,IF(ET$9-conditions!$U$71&lt;$U$9,ET18*conditions!$U$69*conditions!$U$70,0))</f>
        <v>0</v>
      </c>
      <c r="EU63" s="37">
        <f>IF(EU$9="",0,IF(EU$9-conditions!$U$71&lt;$U$9,EU18*conditions!$U$69*conditions!$U$70,0))</f>
        <v>0</v>
      </c>
      <c r="EV63" s="37">
        <f>IF(EV$9="",0,IF(EV$9-conditions!$U$71&lt;$U$9,EV18*conditions!$U$69*conditions!$U$70,0))</f>
        <v>0</v>
      </c>
      <c r="EW63" s="37">
        <f>IF(EW$9="",0,IF(EW$9-conditions!$U$71&lt;$U$9,EW18*conditions!$U$69*conditions!$U$70,0))</f>
        <v>0</v>
      </c>
      <c r="EX63" s="37">
        <f>IF(EX$9="",0,IF(EX$9-conditions!$U$71&lt;$U$9,EX18*conditions!$U$69*conditions!$U$70,0))</f>
        <v>0</v>
      </c>
      <c r="EY63" s="37">
        <f>IF(EY$9="",0,IF(EY$9-conditions!$U$71&lt;$U$9,EY18*conditions!$U$69*conditions!$U$70,0))</f>
        <v>0</v>
      </c>
      <c r="EZ63" s="37">
        <f>IF(EZ$9="",0,IF(EZ$9-conditions!$U$71&lt;$U$9,EZ18*conditions!$U$69*conditions!$U$70,0))</f>
        <v>0</v>
      </c>
      <c r="FA63" s="37">
        <f>IF(FA$9="",0,IF(FA$9-conditions!$U$71&lt;$U$9,FA18*conditions!$U$69*conditions!$U$70,0))</f>
        <v>0</v>
      </c>
      <c r="FB63" s="37">
        <f>IF(FB$9="",0,IF(FB$9-conditions!$U$71&lt;$U$9,FB18*conditions!$U$69*conditions!$U$70,0))</f>
        <v>0</v>
      </c>
      <c r="FC63" s="37">
        <f>IF(FC$9="",0,IF(FC$9-conditions!$U$71&lt;$U$9,FC18*conditions!$U$69*conditions!$U$70,0))</f>
        <v>0</v>
      </c>
      <c r="FD63" s="37">
        <f>IF(FD$9="",0,IF(FD$9-conditions!$U$71&lt;$U$9,FD18*conditions!$U$69*conditions!$U$70,0))</f>
        <v>0</v>
      </c>
      <c r="FE63" s="37">
        <f>IF(FE$9="",0,IF(FE$9-conditions!$U$71&lt;$U$9,FE18*conditions!$U$69*conditions!$U$70,0))</f>
        <v>0</v>
      </c>
      <c r="FF63" s="37">
        <f>IF(FF$9="",0,IF(FF$9-conditions!$U$71&lt;$U$9,FF18*conditions!$U$69*conditions!$U$70,0))</f>
        <v>0</v>
      </c>
      <c r="FG63" s="37">
        <f>IF(FG$9="",0,IF(FG$9-conditions!$U$71&lt;$U$9,FG18*conditions!$U$69*conditions!$U$70,0))</f>
        <v>0</v>
      </c>
      <c r="FH63" s="37">
        <f>IF(FH$9="",0,IF(FH$9-conditions!$U$71&lt;$U$9,FH18*conditions!$U$69*conditions!$U$70,0))</f>
        <v>0</v>
      </c>
      <c r="FI63" s="37">
        <f>IF(FI$9="",0,IF(FI$9-conditions!$U$71&lt;$U$9,FI18*conditions!$U$69*conditions!$U$70,0))</f>
        <v>0</v>
      </c>
      <c r="FJ63" s="37">
        <f>IF(FJ$9="",0,IF(FJ$9-conditions!$U$71&lt;$U$9,FJ18*conditions!$U$69*conditions!$U$70,0))</f>
        <v>0</v>
      </c>
      <c r="FK63" s="37">
        <f>IF(FK$9="",0,IF(FK$9-conditions!$U$71&lt;$U$9,FK18*conditions!$U$69*conditions!$U$70,0))</f>
        <v>0</v>
      </c>
      <c r="FL63" s="37">
        <f>IF(FL$9="",0,IF(FL$9-conditions!$U$71&lt;$U$9,FL18*conditions!$U$69*conditions!$U$70,0))</f>
        <v>0</v>
      </c>
      <c r="FM63" s="37">
        <f>IF(FM$9="",0,IF(FM$9-conditions!$U$71&lt;$U$9,FM18*conditions!$U$69*conditions!$U$70,0))</f>
        <v>0</v>
      </c>
      <c r="FN63" s="37">
        <f>IF(FN$9="",0,IF(FN$9-conditions!$U$71&lt;$U$9,FN18*conditions!$U$69*conditions!$U$70,0))</f>
        <v>0</v>
      </c>
      <c r="FO63" s="37">
        <f>IF(FO$9="",0,IF(FO$9-conditions!$U$71&lt;$U$9,FO18*conditions!$U$69*conditions!$U$70,0))</f>
        <v>0</v>
      </c>
      <c r="FP63" s="37">
        <f>IF(FP$9="",0,IF(FP$9-conditions!$U$71&lt;$U$9,FP18*conditions!$U$69*conditions!$U$70,0))</f>
        <v>0</v>
      </c>
      <c r="FQ63" s="37">
        <f>IF(FQ$9="",0,IF(FQ$9-conditions!$U$71&lt;$U$9,FQ18*conditions!$U$69*conditions!$U$70,0))</f>
        <v>0</v>
      </c>
      <c r="FR63" s="37">
        <f>IF(FR$9="",0,IF(FR$9-conditions!$U$71&lt;$U$9,FR18*conditions!$U$69*conditions!$U$70,0))</f>
        <v>0</v>
      </c>
      <c r="FS63" s="37">
        <f>IF(FS$9="",0,IF(FS$9-conditions!$U$71&lt;$U$9,FS18*conditions!$U$69*conditions!$U$70,0))</f>
        <v>0</v>
      </c>
      <c r="FT63" s="37">
        <f>IF(FT$9="",0,IF(FT$9-conditions!$U$71&lt;$U$9,FT18*conditions!$U$69*conditions!$U$70,0))</f>
        <v>0</v>
      </c>
      <c r="FU63" s="37">
        <f>IF(FU$9="",0,IF(FU$9-conditions!$U$71&lt;$U$9,FU18*conditions!$U$69*conditions!$U$70,0))</f>
        <v>0</v>
      </c>
      <c r="FV63" s="37">
        <f>IF(FV$9="",0,IF(FV$9-conditions!$U$71&lt;$U$9,FV18*conditions!$U$69*conditions!$U$70,0))</f>
        <v>0</v>
      </c>
      <c r="FW63" s="37">
        <f>IF(FW$9="",0,IF(FW$9-conditions!$U$71&lt;$U$9,FW18*conditions!$U$69*conditions!$U$70,0))</f>
        <v>0</v>
      </c>
      <c r="FX63" s="37">
        <f>IF(FX$9="",0,IF(FX$9-conditions!$U$71&lt;$U$9,FX18*conditions!$U$69*conditions!$U$70,0))</f>
        <v>0</v>
      </c>
      <c r="FY63" s="37">
        <f>IF(FY$9="",0,IF(FY$9-conditions!$U$71&lt;$U$9,FY18*conditions!$U$69*conditions!$U$70,0))</f>
        <v>0</v>
      </c>
      <c r="FZ63" s="37">
        <f>IF(FZ$9="",0,IF(FZ$9-conditions!$U$71&lt;$U$9,FZ18*conditions!$U$69*conditions!$U$70,0))</f>
        <v>0</v>
      </c>
      <c r="GA63" s="37">
        <f>IF(GA$9="",0,IF(GA$9-conditions!$U$71&lt;$U$9,GA18*conditions!$U$69*conditions!$U$70,0))</f>
        <v>0</v>
      </c>
      <c r="GB63" s="37">
        <f>IF(GB$9="",0,IF(GB$9-conditions!$U$71&lt;$U$9,GB18*conditions!$U$69*conditions!$U$70,0))</f>
        <v>0</v>
      </c>
      <c r="GC63" s="37">
        <f>IF(GC$9="",0,IF(GC$9-conditions!$U$71&lt;$U$9,GC18*conditions!$U$69*conditions!$U$70,0))</f>
        <v>0</v>
      </c>
      <c r="GD63" s="37">
        <f>IF(GD$9="",0,IF(GD$9-conditions!$U$71&lt;$U$9,GD18*conditions!$U$69*conditions!$U$70,0))</f>
        <v>0</v>
      </c>
      <c r="GE63" s="37">
        <f>IF(GE$9="",0,IF(GE$9-conditions!$U$71&lt;$U$9,GE18*conditions!$U$69*conditions!$U$70,0))</f>
        <v>0</v>
      </c>
      <c r="GF63" s="37">
        <f>IF(GF$9="",0,IF(GF$9-conditions!$U$71&lt;$U$9,GF18*conditions!$U$69*conditions!$U$70,0))</f>
        <v>0</v>
      </c>
      <c r="GG63" s="37">
        <f>IF(GG$9="",0,IF(GG$9-conditions!$U$71&lt;$U$9,GG18*conditions!$U$69*conditions!$U$70,0))</f>
        <v>0</v>
      </c>
      <c r="GH63" s="37">
        <f>IF(GH$9="",0,IF(GH$9-conditions!$U$71&lt;$U$9,GH18*conditions!$U$69*conditions!$U$70,0))</f>
        <v>0</v>
      </c>
      <c r="GI63" s="37">
        <f>IF(GI$9="",0,IF(GI$9-conditions!$U$71&lt;$U$9,GI18*conditions!$U$69*conditions!$U$70,0))</f>
        <v>0</v>
      </c>
      <c r="GJ63" s="37">
        <f>IF(GJ$9="",0,IF(GJ$9-conditions!$U$71&lt;$U$9,GJ18*conditions!$U$69*conditions!$U$70,0))</f>
        <v>0</v>
      </c>
      <c r="GK63" s="37">
        <f>IF(GK$9="",0,IF(GK$9-conditions!$U$71&lt;$U$9,GK18*conditions!$U$69*conditions!$U$70,0))</f>
        <v>0</v>
      </c>
      <c r="GL63" s="37">
        <f>IF(GL$9="",0,IF(GL$9-conditions!$U$71&lt;$U$9,GL18*conditions!$U$69*conditions!$U$70,0))</f>
        <v>0</v>
      </c>
      <c r="GM63" s="37">
        <f>IF(GM$9="",0,IF(GM$9-conditions!$U$71&lt;$U$9,GM18*conditions!$U$69*conditions!$U$70,0))</f>
        <v>0</v>
      </c>
      <c r="GN63" s="37">
        <f>IF(GN$9="",0,IF(GN$9-conditions!$U$71&lt;$U$9,GN18*conditions!$U$69*conditions!$U$70,0))</f>
        <v>0</v>
      </c>
      <c r="GO63" s="37">
        <f>IF(GO$9="",0,IF(GO$9-conditions!$U$71&lt;$U$9,GO18*conditions!$U$69*conditions!$U$70,0))</f>
        <v>0</v>
      </c>
      <c r="GP63" s="37">
        <f>IF(GP$9="",0,IF(GP$9-conditions!$U$71&lt;$U$9,GP18*conditions!$U$69*conditions!$U$70,0))</f>
        <v>0</v>
      </c>
      <c r="GQ63" s="37">
        <f>IF(GQ$9="",0,IF(GQ$9-conditions!$U$71&lt;$U$9,GQ18*conditions!$U$69*conditions!$U$70,0))</f>
        <v>0</v>
      </c>
      <c r="GR63" s="37">
        <f>IF(GR$9="",0,IF(GR$9-conditions!$U$71&lt;$U$9,GR18*conditions!$U$69*conditions!$U$70,0))</f>
        <v>0</v>
      </c>
      <c r="GS63" s="37">
        <f>IF(GS$9="",0,IF(GS$9-conditions!$U$71&lt;$U$9,GS18*conditions!$U$69*conditions!$U$70,0))</f>
        <v>0</v>
      </c>
      <c r="GT63" s="37">
        <f>IF(GT$9="",0,IF(GT$9-conditions!$U$71&lt;$U$9,GT18*conditions!$U$69*conditions!$U$70,0))</f>
        <v>0</v>
      </c>
      <c r="GU63" s="37">
        <f>IF(GU$9="",0,IF(GU$9-conditions!$U$71&lt;$U$9,GU18*conditions!$U$69*conditions!$U$70,0))</f>
        <v>0</v>
      </c>
      <c r="GV63" s="37">
        <f>IF(GV$9="",0,IF(GV$9-conditions!$U$71&lt;$U$9,GV18*conditions!$U$69*conditions!$U$70,0))</f>
        <v>0</v>
      </c>
      <c r="GW63" s="37">
        <f>IF(GW$9="",0,IF(GW$9-conditions!$U$71&lt;$U$9,GW18*conditions!$U$69*conditions!$U$70,0))</f>
        <v>0</v>
      </c>
      <c r="GX63" s="37">
        <f>IF(GX$9="",0,IF(GX$9-conditions!$U$71&lt;$U$9,GX18*conditions!$U$69*conditions!$U$70,0))</f>
        <v>0</v>
      </c>
      <c r="GY63" s="37">
        <f>IF(GY$9="",0,IF(GY$9-conditions!$U$71&lt;$U$9,GY18*conditions!$U$69*conditions!$U$70,0))</f>
        <v>0</v>
      </c>
      <c r="GZ63" s="37">
        <f>IF(GZ$9="",0,IF(GZ$9-conditions!$U$71&lt;$U$9,GZ18*conditions!$U$69*conditions!$U$70,0))</f>
        <v>0</v>
      </c>
      <c r="HA63" s="37">
        <f>IF(HA$9="",0,IF(HA$9-conditions!$U$71&lt;$U$9,HA18*conditions!$U$69*conditions!$U$70,0))</f>
        <v>0</v>
      </c>
      <c r="HB63" s="37">
        <f>IF(HB$9="",0,IF(HB$9-conditions!$U$71&lt;$U$9,HB18*conditions!$U$69*conditions!$U$70,0))</f>
        <v>0</v>
      </c>
      <c r="HC63" s="37">
        <f>IF(HC$9="",0,IF(HC$9-conditions!$U$71&lt;$U$9,HC18*conditions!$U$69*conditions!$U$70,0))</f>
        <v>0</v>
      </c>
      <c r="HD63" s="37">
        <f>IF(HD$9="",0,IF(HD$9-conditions!$U$71&lt;$U$9,HD18*conditions!$U$69*conditions!$U$70,0))</f>
        <v>0</v>
      </c>
      <c r="HE63" s="37">
        <f>IF(HE$9="",0,IF(HE$9-conditions!$U$71&lt;$U$9,HE18*conditions!$U$69*conditions!$U$70,0))</f>
        <v>0</v>
      </c>
      <c r="HF63" s="37">
        <f>IF(HF$9="",0,IF(HF$9-conditions!$U$71&lt;$U$9,HF18*conditions!$U$69*conditions!$U$70,0))</f>
        <v>0</v>
      </c>
      <c r="HG63" s="37">
        <f>IF(HG$9="",0,IF(HG$9-conditions!$U$71&lt;$U$9,HG18*conditions!$U$69*conditions!$U$70,0))</f>
        <v>0</v>
      </c>
      <c r="HH63" s="37">
        <f>IF(HH$9="",0,IF(HH$9-conditions!$U$71&lt;$U$9,HH18*conditions!$U$69*conditions!$U$70,0))</f>
        <v>0</v>
      </c>
      <c r="HI63" s="37">
        <f>IF(HI$9="",0,IF(HI$9-conditions!$U$71&lt;$U$9,HI18*conditions!$U$69*conditions!$U$70,0))</f>
        <v>0</v>
      </c>
      <c r="HJ63" s="37">
        <f>IF(HJ$9="",0,IF(HJ$9-conditions!$U$71&lt;$U$9,HJ18*conditions!$U$69*conditions!$U$70,0))</f>
        <v>0</v>
      </c>
      <c r="HK63" s="37">
        <f>IF(HK$9="",0,IF(HK$9-conditions!$U$71&lt;$U$9,HK18*conditions!$U$69*conditions!$U$70,0))</f>
        <v>0</v>
      </c>
      <c r="HL63" s="37">
        <f>IF(HL$9="",0,IF(HL$9-conditions!$U$71&lt;$U$9,HL18*conditions!$U$69*conditions!$U$70,0))</f>
        <v>0</v>
      </c>
      <c r="HM63" s="37">
        <f>IF(HM$9="",0,IF(HM$9-conditions!$U$71&lt;$U$9,HM18*conditions!$U$69*conditions!$U$70,0))</f>
        <v>0</v>
      </c>
      <c r="HN63" s="37">
        <f>IF(HN$9="",0,IF(HN$9-conditions!$U$71&lt;$U$9,HN18*conditions!$U$69*conditions!$U$70,0))</f>
        <v>0</v>
      </c>
      <c r="HO63" s="37">
        <f>IF(HO$9="",0,IF(HO$9-conditions!$U$71&lt;$U$9,HO18*conditions!$U$69*conditions!$U$70,0))</f>
        <v>0</v>
      </c>
      <c r="HP63" s="37">
        <f>IF(HP$9="",0,IF(HP$9-conditions!$U$71&lt;$U$9,HP18*conditions!$U$69*conditions!$U$70,0))</f>
        <v>0</v>
      </c>
      <c r="HQ63" s="37">
        <f>IF(HQ$9="",0,IF(HQ$9-conditions!$U$71&lt;$U$9,HQ18*conditions!$U$69*conditions!$U$70,0))</f>
        <v>0</v>
      </c>
      <c r="HR63" s="37">
        <f>IF(HR$9="",0,IF(HR$9-conditions!$U$71&lt;$U$9,HR18*conditions!$U$69*conditions!$U$70,0))</f>
        <v>0</v>
      </c>
      <c r="HS63" s="37">
        <f>IF(HS$9="",0,IF(HS$9-conditions!$U$71&lt;$U$9,HS18*conditions!$U$69*conditions!$U$70,0))</f>
        <v>0</v>
      </c>
      <c r="HT63" s="37">
        <f>IF(HT$9="",0,IF(HT$9-conditions!$U$71&lt;$U$9,HT18*conditions!$U$69*conditions!$U$70,0))</f>
        <v>0</v>
      </c>
      <c r="HU63" s="37">
        <f>IF(HU$9="",0,IF(HU$9-conditions!$U$71&lt;$U$9,HU18*conditions!$U$69*conditions!$U$70,0))</f>
        <v>0</v>
      </c>
      <c r="HV63" s="37">
        <f>IF(HV$9="",0,IF(HV$9-conditions!$U$71&lt;$U$9,HV18*conditions!$U$69*conditions!$U$70,0))</f>
        <v>0</v>
      </c>
      <c r="HW63" s="37">
        <f>IF(HW$9="",0,IF(HW$9-conditions!$U$71&lt;$U$9,HW18*conditions!$U$69*conditions!$U$70,0))</f>
        <v>0</v>
      </c>
      <c r="HX63" s="37">
        <f>IF(HX$9="",0,IF(HX$9-conditions!$U$71&lt;$U$9,HX18*conditions!$U$69*conditions!$U$70,0))</f>
        <v>0</v>
      </c>
      <c r="HY63" s="37">
        <f>IF(HY$9="",0,IF(HY$9-conditions!$U$71&lt;$U$9,HY18*conditions!$U$69*conditions!$U$70,0))</f>
        <v>0</v>
      </c>
      <c r="HZ63" s="37">
        <f>IF(HZ$9="",0,IF(HZ$9-conditions!$U$71&lt;$U$9,HZ18*conditions!$U$69*conditions!$U$70,0))</f>
        <v>0</v>
      </c>
      <c r="IA63" s="37">
        <f>IF(IA$9="",0,IF(IA$9-conditions!$U$71&lt;$U$9,IA18*conditions!$U$69*conditions!$U$70,0))</f>
        <v>0</v>
      </c>
      <c r="IB63" s="37">
        <f>IF(IB$9="",0,IF(IB$9-conditions!$U$71&lt;$U$9,IB18*conditions!$U$69*conditions!$U$70,0))</f>
        <v>0</v>
      </c>
      <c r="IC63" s="37">
        <f>IF(IC$9="",0,IF(IC$9-conditions!$U$71&lt;$U$9,IC18*conditions!$U$69*conditions!$U$70,0))</f>
        <v>0</v>
      </c>
      <c r="ID63" s="37">
        <f>IF(ID$9="",0,IF(ID$9-conditions!$U$71&lt;$U$9,ID18*conditions!$U$69*conditions!$U$70,0))</f>
        <v>0</v>
      </c>
      <c r="IE63" s="37">
        <f>IF(IE$9="",0,IF(IE$9-conditions!$U$71&lt;$U$9,IE18*conditions!$U$69*conditions!$U$70,0))</f>
        <v>0</v>
      </c>
      <c r="IF63" s="37">
        <f>IF(IF$9="",0,IF(IF$9-conditions!$U$71&lt;$U$9,IF18*conditions!$U$69*conditions!$U$70,0))</f>
        <v>0</v>
      </c>
      <c r="IG63" s="37">
        <f>IF(IG$9="",0,IF(IG$9-conditions!$U$71&lt;$U$9,IG18*conditions!$U$69*conditions!$U$70,0))</f>
        <v>0</v>
      </c>
      <c r="IH63" s="37">
        <f>IF(IH$9="",0,IF(IH$9-conditions!$U$71&lt;$U$9,IH18*conditions!$U$69*conditions!$U$70,0))</f>
        <v>0</v>
      </c>
      <c r="II63" s="37">
        <f>IF(II$9="",0,IF(II$9-conditions!$U$71&lt;$U$9,II18*conditions!$U$69*conditions!$U$70,0))</f>
        <v>0</v>
      </c>
      <c r="IJ63" s="37">
        <f>IF(IJ$9="",0,IF(IJ$9-conditions!$U$71&lt;$U$9,IJ18*conditions!$U$69*conditions!$U$70,0))</f>
        <v>0</v>
      </c>
      <c r="IK63" s="37">
        <f>IF(IK$9="",0,IF(IK$9-conditions!$U$71&lt;$U$9,IK18*conditions!$U$69*conditions!$U$70,0))</f>
        <v>0</v>
      </c>
      <c r="IL63" s="37">
        <f>IF(IL$9="",0,IF(IL$9-conditions!$U$71&lt;$U$9,IL18*conditions!$U$69*conditions!$U$70,0))</f>
        <v>0</v>
      </c>
      <c r="IM63" s="37">
        <f>IF(IM$9="",0,IF(IM$9-conditions!$U$71&lt;$U$9,IM18*conditions!$U$69*conditions!$U$70,0))</f>
        <v>0</v>
      </c>
      <c r="IN63" s="37">
        <f>IF(IN$9="",0,IF(IN$9-conditions!$U$71&lt;$U$9,IN18*conditions!$U$69*conditions!$U$70,0))</f>
        <v>0</v>
      </c>
      <c r="IO63" s="37">
        <f>IF(IO$9="",0,IF(IO$9-conditions!$U$71&lt;$U$9,IO18*conditions!$U$69*conditions!$U$70,0))</f>
        <v>0</v>
      </c>
      <c r="IP63" s="37">
        <f>IF(IP$9="",0,IF(IP$9-conditions!$U$71&lt;$U$9,IP18*conditions!$U$69*conditions!$U$70,0))</f>
        <v>0</v>
      </c>
      <c r="IQ63" s="37">
        <f>IF(IQ$9="",0,IF(IQ$9-conditions!$U$71&lt;$U$9,IQ18*conditions!$U$69*conditions!$U$70,0))</f>
        <v>0</v>
      </c>
      <c r="IR63" s="37">
        <f>IF(IR$9="",0,IF(IR$9-conditions!$U$71&lt;$U$9,IR18*conditions!$U$69*conditions!$U$70,0))</f>
        <v>0</v>
      </c>
      <c r="IS63" s="37">
        <f>IF(IS$9="",0,IF(IS$9-conditions!$U$71&lt;$U$9,IS18*conditions!$U$69*conditions!$U$70,0))</f>
        <v>0</v>
      </c>
      <c r="IT63" s="37">
        <f>IF(IT$9="",0,IF(IT$9-conditions!$U$71&lt;$U$9,IT18*conditions!$U$69*conditions!$U$70,0))</f>
        <v>0</v>
      </c>
      <c r="IU63" s="37">
        <f>IF(IU$9="",0,IF(IU$9-conditions!$U$71&lt;$U$9,IU18*conditions!$U$69*conditions!$U$70,0))</f>
        <v>0</v>
      </c>
      <c r="IV63" s="37">
        <f>IF(IV$9="",0,IF(IV$9-conditions!$U$71&lt;$U$9,IV18*conditions!$U$69*conditions!$U$70,0))</f>
        <v>0</v>
      </c>
      <c r="IW63" s="37">
        <f>IF(IW$9="",0,IF(IW$9-conditions!$U$71&lt;$U$9,IW18*conditions!$U$69*conditions!$U$70,0))</f>
        <v>0</v>
      </c>
      <c r="IX63" s="37">
        <f>IF(IX$9="",0,IF(IX$9-conditions!$U$71&lt;$U$9,IX18*conditions!$U$69*conditions!$U$70,0))</f>
        <v>0</v>
      </c>
      <c r="IY63" s="37">
        <f>IF(IY$9="",0,IF(IY$9-conditions!$U$71&lt;$U$9,IY18*conditions!$U$69*conditions!$U$70,0))</f>
        <v>0</v>
      </c>
      <c r="IZ63" s="37">
        <f>IF(IZ$9="",0,IF(IZ$9-conditions!$U$71&lt;$U$9,IZ18*conditions!$U$69*conditions!$U$70,0))</f>
        <v>0</v>
      </c>
      <c r="JA63" s="37">
        <f>IF(JA$9="",0,IF(JA$9-conditions!$U$71&lt;$U$9,JA18*conditions!$U$69*conditions!$U$70,0))</f>
        <v>0</v>
      </c>
      <c r="JB63" s="37">
        <f>IF(JB$9="",0,IF(JB$9-conditions!$U$71&lt;$U$9,JB18*conditions!$U$69*conditions!$U$70,0))</f>
        <v>0</v>
      </c>
      <c r="JC63" s="37">
        <f>IF(JC$9="",0,IF(JC$9-conditions!$U$71&lt;$U$9,JC18*conditions!$U$69*conditions!$U$70,0))</f>
        <v>0</v>
      </c>
      <c r="JD63" s="37">
        <f>IF(JD$9="",0,IF(JD$9-conditions!$U$71&lt;$U$9,JD18*conditions!$U$69*conditions!$U$70,0))</f>
        <v>0</v>
      </c>
      <c r="JE63" s="37">
        <f>IF(JE$9="",0,IF(JE$9-conditions!$U$71&lt;$U$9,JE18*conditions!$U$69*conditions!$U$70,0))</f>
        <v>0</v>
      </c>
      <c r="JF63" s="37">
        <f>IF(JF$9="",0,IF(JF$9-conditions!$U$71&lt;$U$9,JF18*conditions!$U$69*conditions!$U$70,0))</f>
        <v>0</v>
      </c>
      <c r="JG63" s="37">
        <f>IF(JG$9="",0,IF(JG$9-conditions!$U$71&lt;$U$9,JG18*conditions!$U$69*conditions!$U$70,0))</f>
        <v>0</v>
      </c>
      <c r="JH63" s="37">
        <f>IF(JH$9="",0,IF(JH$9-conditions!$U$71&lt;$U$9,JH18*conditions!$U$69*conditions!$U$70,0))</f>
        <v>0</v>
      </c>
      <c r="JI63" s="37">
        <f>IF(JI$9="",0,IF(JI$9-conditions!$U$71&lt;$U$9,JI18*conditions!$U$69*conditions!$U$70,0))</f>
        <v>0</v>
      </c>
      <c r="JJ63" s="37">
        <f>IF(JJ$9="",0,IF(JJ$9-conditions!$U$71&lt;$U$9,JJ18*conditions!$U$69*conditions!$U$70,0))</f>
        <v>0</v>
      </c>
      <c r="JK63" s="37">
        <f>IF(JK$9="",0,IF(JK$9-conditions!$U$71&lt;$U$9,JK18*conditions!$U$69*conditions!$U$70,0))</f>
        <v>0</v>
      </c>
      <c r="JL63" s="37">
        <f>IF(JL$9="",0,IF(JL$9-conditions!$U$71&lt;$U$9,JL18*conditions!$U$69*conditions!$U$70,0))</f>
        <v>0</v>
      </c>
      <c r="JM63" s="37">
        <f>IF(JM$9="",0,IF(JM$9-conditions!$U$71&lt;$U$9,JM18*conditions!$U$69*conditions!$U$70,0))</f>
        <v>0</v>
      </c>
      <c r="JN63" s="37">
        <f>IF(JN$9="",0,IF(JN$9-conditions!$U$71&lt;$U$9,JN18*conditions!$U$69*conditions!$U$70,0))</f>
        <v>0</v>
      </c>
      <c r="JO63" s="37">
        <f>IF(JO$9="",0,IF(JO$9-conditions!$U$71&lt;$U$9,JO18*conditions!$U$69*conditions!$U$70,0))</f>
        <v>0</v>
      </c>
      <c r="JP63" s="37">
        <f>IF(JP$9="",0,IF(JP$9-conditions!$U$71&lt;$U$9,JP18*conditions!$U$69*conditions!$U$70,0))</f>
        <v>0</v>
      </c>
      <c r="JQ63" s="37">
        <f>IF(JQ$9="",0,IF(JQ$9-conditions!$U$71&lt;$U$9,JQ18*conditions!$U$69*conditions!$U$70,0))</f>
        <v>0</v>
      </c>
      <c r="JR63" s="37">
        <f>IF(JR$9="",0,IF(JR$9-conditions!$U$71&lt;$U$9,JR18*conditions!$U$69*conditions!$U$70,0))</f>
        <v>0</v>
      </c>
      <c r="JS63" s="37">
        <f>IF(JS$9="",0,IF(JS$9-conditions!$U$71&lt;$U$9,JS18*conditions!$U$69*conditions!$U$70,0))</f>
        <v>0</v>
      </c>
      <c r="JT63" s="37">
        <f>IF(JT$9="",0,IF(JT$9-conditions!$U$71&lt;$U$9,JT18*conditions!$U$69*conditions!$U$70,0))</f>
        <v>0</v>
      </c>
      <c r="JU63" s="37">
        <f>IF(JU$9="",0,IF(JU$9-conditions!$U$71&lt;$U$9,JU18*conditions!$U$69*conditions!$U$70,0))</f>
        <v>0</v>
      </c>
      <c r="JV63" s="37">
        <f>IF(JV$9="",0,IF(JV$9-conditions!$U$71&lt;$U$9,JV18*conditions!$U$69*conditions!$U$70,0))</f>
        <v>0</v>
      </c>
      <c r="JW63" s="37">
        <f>IF(JW$9="",0,IF(JW$9-conditions!$U$71&lt;$U$9,JW18*conditions!$U$69*conditions!$U$70,0))</f>
        <v>0</v>
      </c>
      <c r="JX63" s="37">
        <f>IF(JX$9="",0,IF(JX$9-conditions!$U$71&lt;$U$9,JX18*conditions!$U$69*conditions!$U$70,0))</f>
        <v>0</v>
      </c>
      <c r="JY63" s="37">
        <f>IF(JY$9="",0,IF(JY$9-conditions!$U$71&lt;$U$9,JY18*conditions!$U$69*conditions!$U$70,0))</f>
        <v>0</v>
      </c>
      <c r="JZ63" s="37">
        <f>IF(JZ$9="",0,IF(JZ$9-conditions!$U$71&lt;$U$9,JZ18*conditions!$U$69*conditions!$U$70,0))</f>
        <v>0</v>
      </c>
      <c r="KA63" s="37">
        <f>IF(KA$9="",0,IF(KA$9-conditions!$U$71&lt;$U$9,KA18*conditions!$U$69*conditions!$U$70,0))</f>
        <v>0</v>
      </c>
      <c r="KB63" s="37">
        <f>IF(KB$9="",0,IF(KB$9-conditions!$U$71&lt;$U$9,KB18*conditions!$U$69*conditions!$U$70,0))</f>
        <v>0</v>
      </c>
      <c r="KC63" s="37">
        <f>IF(KC$9="",0,IF(KC$9-conditions!$U$71&lt;$U$9,KC18*conditions!$U$69*conditions!$U$70,0))</f>
        <v>0</v>
      </c>
      <c r="KD63" s="37">
        <f>IF(KD$9="",0,IF(KD$9-conditions!$U$71&lt;$U$9,KD18*conditions!$U$69*conditions!$U$70,0))</f>
        <v>0</v>
      </c>
      <c r="KE63" s="37">
        <f>IF(KE$9="",0,IF(KE$9-conditions!$U$71&lt;$U$9,KE18*conditions!$U$69*conditions!$U$70,0))</f>
        <v>0</v>
      </c>
      <c r="KF63" s="37">
        <f>IF(KF$9="",0,IF(KF$9-conditions!$U$71&lt;$U$9,KF18*conditions!$U$69*conditions!$U$70,0))</f>
        <v>0</v>
      </c>
      <c r="KG63" s="37">
        <f>IF(KG$9="",0,IF(KG$9-conditions!$U$71&lt;$U$9,KG18*conditions!$U$69*conditions!$U$70,0))</f>
        <v>0</v>
      </c>
      <c r="KH63" s="37">
        <f>IF(KH$9="",0,IF(KH$9-conditions!$U$71&lt;$U$9,KH18*conditions!$U$69*conditions!$U$70,0))</f>
        <v>0</v>
      </c>
      <c r="KI63" s="37">
        <f>IF(KI$9="",0,IF(KI$9-conditions!$U$71&lt;$U$9,KI18*conditions!$U$69*conditions!$U$70,0))</f>
        <v>0</v>
      </c>
      <c r="KJ63" s="37">
        <f>IF(KJ$9="",0,IF(KJ$9-conditions!$U$71&lt;$U$9,KJ18*conditions!$U$69*conditions!$U$70,0))</f>
        <v>0</v>
      </c>
      <c r="KK63" s="37">
        <f>IF(KK$9="",0,IF(KK$9-conditions!$U$71&lt;$U$9,KK18*conditions!$U$69*conditions!$U$70,0))</f>
        <v>0</v>
      </c>
      <c r="KL63" s="37">
        <f>IF(KL$9="",0,IF(KL$9-conditions!$U$71&lt;$U$9,KL18*conditions!$U$69*conditions!$U$70,0))</f>
        <v>0</v>
      </c>
      <c r="KM63" s="37">
        <f>IF(KM$9="",0,IF(KM$9-conditions!$U$71&lt;$U$9,KM18*conditions!$U$69*conditions!$U$70,0))</f>
        <v>0</v>
      </c>
      <c r="KN63" s="37">
        <f>IF(KN$9="",0,IF(KN$9-conditions!$U$71&lt;$U$9,KN18*conditions!$U$69*conditions!$U$70,0))</f>
        <v>0</v>
      </c>
      <c r="KO63" s="37">
        <f>IF(KO$9="",0,IF(KO$9-conditions!$U$71&lt;$U$9,KO18*conditions!$U$69*conditions!$U$70,0))</f>
        <v>0</v>
      </c>
      <c r="KP63" s="37">
        <f>IF(KP$9="",0,IF(KP$9-conditions!$U$71&lt;$U$9,KP18*conditions!$U$69*conditions!$U$70,0))</f>
        <v>0</v>
      </c>
      <c r="KQ63" s="37">
        <f>IF(KQ$9="",0,IF(KQ$9-conditions!$U$71&lt;$U$9,KQ18*conditions!$U$69*conditions!$U$70,0))</f>
        <v>0</v>
      </c>
      <c r="KR63" s="37">
        <f>IF(KR$9="",0,IF(KR$9-conditions!$U$71&lt;$U$9,KR18*conditions!$U$69*conditions!$U$70,0))</f>
        <v>0</v>
      </c>
      <c r="KS63" s="37">
        <f>IF(KS$9="",0,IF(KS$9-conditions!$U$71&lt;$U$9,KS18*conditions!$U$69*conditions!$U$70,0))</f>
        <v>0</v>
      </c>
      <c r="KT63" s="37">
        <f>IF(KT$9="",0,IF(KT$9-conditions!$U$71&lt;$U$9,KT18*conditions!$U$69*conditions!$U$70,0))</f>
        <v>0</v>
      </c>
      <c r="KU63" s="37">
        <f>IF(KU$9="",0,IF(KU$9-conditions!$U$71&lt;$U$9,KU18*conditions!$U$69*conditions!$U$70,0))</f>
        <v>0</v>
      </c>
      <c r="KV63" s="37">
        <f>IF(KV$9="",0,IF(KV$9-conditions!$U$71&lt;$U$9,KV18*conditions!$U$69*conditions!$U$70,0))</f>
        <v>0</v>
      </c>
      <c r="KW63" s="37">
        <f>IF(KW$9="",0,IF(KW$9-conditions!$U$71&lt;$U$9,KW18*conditions!$U$69*conditions!$U$70,0))</f>
        <v>0</v>
      </c>
      <c r="KX63" s="37">
        <f>IF(KX$9="",0,IF(KX$9-conditions!$U$71&lt;$U$9,KX18*conditions!$U$69*conditions!$U$70,0))</f>
        <v>0</v>
      </c>
      <c r="KY63" s="37">
        <f>IF(KY$9="",0,IF(KY$9-conditions!$U$71&lt;$U$9,KY18*conditions!$U$69*conditions!$U$70,0))</f>
        <v>0</v>
      </c>
      <c r="KZ63" s="37">
        <f>IF(KZ$9="",0,IF(KZ$9-conditions!$U$71&lt;$U$9,KZ18*conditions!$U$69*conditions!$U$70,0))</f>
        <v>0</v>
      </c>
      <c r="LA63" s="37">
        <f>IF(LA$9="",0,IF(LA$9-conditions!$U$71&lt;$U$9,LA18*conditions!$U$69*conditions!$U$70,0))</f>
        <v>0</v>
      </c>
      <c r="LB63" s="37">
        <f>IF(LB$9="",0,IF(LB$9-conditions!$U$71&lt;$U$9,LB18*conditions!$U$69*conditions!$U$70,0))</f>
        <v>0</v>
      </c>
      <c r="LC63" s="37">
        <f>IF(LC$9="",0,IF(LC$9-conditions!$U$71&lt;$U$9,LC18*conditions!$U$69*conditions!$U$70,0))</f>
        <v>0</v>
      </c>
      <c r="LD63" s="37">
        <f>IF(LD$9="",0,IF(LD$9-conditions!$U$71&lt;$U$9,LD18*conditions!$U$69*conditions!$U$70,0))</f>
        <v>0</v>
      </c>
      <c r="LE63" s="37">
        <f>IF(LE$9="",0,IF(LE$9-conditions!$U$71&lt;$U$9,LE18*conditions!$U$69*conditions!$U$70,0))</f>
        <v>0</v>
      </c>
      <c r="LF63" s="37">
        <f>IF(LF$9="",0,IF(LF$9-conditions!$U$71&lt;$U$9,LF18*conditions!$U$69*conditions!$U$70,0))</f>
        <v>0</v>
      </c>
      <c r="LG63" s="37">
        <f>IF(LG$9="",0,IF(LG$9-conditions!$U$71&lt;$U$9,LG18*conditions!$U$69*conditions!$U$70,0))</f>
        <v>0</v>
      </c>
      <c r="LH63" s="37">
        <f>IF(LH$9="",0,IF(LH$9-conditions!$U$71&lt;$U$9,LH18*conditions!$U$69*conditions!$U$70,0))</f>
        <v>0</v>
      </c>
      <c r="LI63" s="37">
        <f>IF(LI$9="",0,IF(LI$9-conditions!$U$71&lt;$U$9,LI18*conditions!$U$69*conditions!$U$70,0))</f>
        <v>0</v>
      </c>
      <c r="LJ63" s="37">
        <f>IF(LJ$9="",0,IF(LJ$9-conditions!$U$71&lt;$U$9,LJ18*conditions!$U$69*conditions!$U$70,0))</f>
        <v>0</v>
      </c>
      <c r="LK63" s="37">
        <f>IF(LK$9="",0,IF(LK$9-conditions!$U$71&lt;$U$9,LK18*conditions!$U$69*conditions!$U$70,0))</f>
        <v>0</v>
      </c>
      <c r="LL63" s="37">
        <f>IF(LL$9="",0,IF(LL$9-conditions!$U$71&lt;$U$9,LL18*conditions!$U$69*conditions!$U$70,0))</f>
        <v>0</v>
      </c>
      <c r="LM63" s="37">
        <f>IF(LM$9="",0,IF(LM$9-conditions!$U$71&lt;$U$9,LM18*conditions!$U$69*conditions!$U$70,0))</f>
        <v>0</v>
      </c>
      <c r="LN63" s="37">
        <f>IF(LN$9="",0,IF(LN$9-conditions!$U$71&lt;$U$9,LN18*conditions!$U$69*conditions!$U$70,0))</f>
        <v>0</v>
      </c>
      <c r="LO63" s="37">
        <f>IF(LO$9="",0,IF(LO$9-conditions!$U$71&lt;$U$9,LO18*conditions!$U$69*conditions!$U$70,0))</f>
        <v>0</v>
      </c>
      <c r="LP63" s="37">
        <f>IF(LP$9="",0,IF(LP$9-conditions!$U$71&lt;$U$9,LP18*conditions!$U$69*conditions!$U$70,0))</f>
        <v>0</v>
      </c>
      <c r="LQ63" s="37">
        <f>IF(LQ$9="",0,IF(LQ$9-conditions!$U$71&lt;$U$9,LQ18*conditions!$U$69*conditions!$U$70,0))</f>
        <v>0</v>
      </c>
      <c r="LR63" s="37">
        <f>IF(LR$9="",0,IF(LR$9-conditions!$U$71&lt;$U$9,LR18*conditions!$U$69*conditions!$U$70,0))</f>
        <v>0</v>
      </c>
      <c r="LS63" s="37">
        <f>IF(LS$9="",0,IF(LS$9-conditions!$U$71&lt;$U$9,LS18*conditions!$U$69*conditions!$U$70,0))</f>
        <v>0</v>
      </c>
      <c r="LT63" s="37">
        <f>IF(LT$9="",0,IF(LT$9-conditions!$U$71&lt;$U$9,LT18*conditions!$U$69*conditions!$U$70,0))</f>
        <v>0</v>
      </c>
      <c r="LU63" s="37">
        <f>IF(LU$9="",0,IF(LU$9-conditions!$U$71&lt;$U$9,LU18*conditions!$U$69*conditions!$U$70,0))</f>
        <v>0</v>
      </c>
      <c r="LV63" s="37">
        <f>IF(LV$9="",0,IF(LV$9-conditions!$U$71&lt;$U$9,LV18*conditions!$U$69*conditions!$U$70,0))</f>
        <v>0</v>
      </c>
      <c r="LW63" s="37">
        <f>IF(LW$9="",0,IF(LW$9-conditions!$U$71&lt;$U$9,LW18*conditions!$U$69*conditions!$U$70,0))</f>
        <v>0</v>
      </c>
      <c r="LX63" s="37">
        <f>IF(LX$9="",0,IF(LX$9-conditions!$U$71&lt;$U$9,LX18*conditions!$U$69*conditions!$U$70,0))</f>
        <v>0</v>
      </c>
      <c r="LY63" s="37">
        <f>IF(LY$9="",0,IF(LY$9-conditions!$U$71&lt;$U$9,LY18*conditions!$U$69*conditions!$U$70,0))</f>
        <v>0</v>
      </c>
      <c r="LZ63" s="37">
        <f>IF(LZ$9="",0,IF(LZ$9-conditions!$U$71&lt;$U$9,LZ18*conditions!$U$69*conditions!$U$70,0))</f>
        <v>0</v>
      </c>
      <c r="MA63" s="37">
        <f>IF(MA$9="",0,IF(MA$9-conditions!$U$71&lt;$U$9,MA18*conditions!$U$69*conditions!$U$70,0))</f>
        <v>0</v>
      </c>
      <c r="MB63" s="37">
        <f>IF(MB$9="",0,IF(MB$9-conditions!$U$71&lt;$U$9,MB18*conditions!$U$69*conditions!$U$70,0))</f>
        <v>0</v>
      </c>
      <c r="MC63" s="37">
        <f>IF(MC$9="",0,IF(MC$9-conditions!$U$71&lt;$U$9,MC18*conditions!$U$69*conditions!$U$70,0))</f>
        <v>0</v>
      </c>
      <c r="MD63" s="37">
        <f>IF(MD$9="",0,IF(MD$9-conditions!$U$71&lt;$U$9,MD18*conditions!$U$69*conditions!$U$70,0))</f>
        <v>0</v>
      </c>
      <c r="ME63" s="37">
        <f>IF(ME$9="",0,IF(ME$9-conditions!$U$71&lt;$U$9,ME18*conditions!$U$69*conditions!$U$70,0))</f>
        <v>0</v>
      </c>
      <c r="MF63" s="37">
        <f>IF(MF$9="",0,IF(MF$9-conditions!$U$71&lt;$U$9,MF18*conditions!$U$69*conditions!$U$70,0))</f>
        <v>0</v>
      </c>
      <c r="MG63" s="37">
        <f>IF(MG$9="",0,IF(MG$9-conditions!$U$71&lt;$U$9,MG18*conditions!$U$69*conditions!$U$70,0))</f>
        <v>0</v>
      </c>
      <c r="MH63" s="37">
        <f>IF(MH$9="",0,IF(MH$9-conditions!$U$71&lt;$U$9,MH18*conditions!$U$69*conditions!$U$70,0))</f>
        <v>0</v>
      </c>
      <c r="MI63" s="37">
        <f>IF(MI$9="",0,IF(MI$9-conditions!$U$71&lt;$U$9,MI18*conditions!$U$69*conditions!$U$70,0))</f>
        <v>0</v>
      </c>
      <c r="MJ63" s="37">
        <f>IF(MJ$9="",0,IF(MJ$9-conditions!$U$71&lt;$U$9,MJ18*conditions!$U$69*conditions!$U$70,0))</f>
        <v>0</v>
      </c>
      <c r="MK63" s="37">
        <f>IF(MK$9="",0,IF(MK$9-conditions!$U$71&lt;$U$9,MK18*conditions!$U$69*conditions!$U$70,0))</f>
        <v>0</v>
      </c>
      <c r="ML63" s="37">
        <f>IF(ML$9="",0,IF(ML$9-conditions!$U$71&lt;$U$9,ML18*conditions!$U$69*conditions!$U$70,0))</f>
        <v>0</v>
      </c>
      <c r="MM63" s="37">
        <f>IF(MM$9="",0,IF(MM$9-conditions!$U$71&lt;$U$9,MM18*conditions!$U$69*conditions!$U$70,0))</f>
        <v>0</v>
      </c>
      <c r="MN63" s="37">
        <f>IF(MN$9="",0,IF(MN$9-conditions!$U$71&lt;$U$9,MN18*conditions!$U$69*conditions!$U$70,0))</f>
        <v>0</v>
      </c>
      <c r="MO63" s="37">
        <f>IF(MO$9="",0,IF(MO$9-conditions!$U$71&lt;$U$9,MO18*conditions!$U$69*conditions!$U$70,0))</f>
        <v>0</v>
      </c>
      <c r="MP63" s="37">
        <f>IF(MP$9="",0,IF(MP$9-conditions!$U$71&lt;$U$9,MP18*conditions!$U$69*conditions!$U$70,0))</f>
        <v>0</v>
      </c>
      <c r="MQ63" s="37">
        <f>IF(MQ$9="",0,IF(MQ$9-conditions!$U$71&lt;$U$9,MQ18*conditions!$U$69*conditions!$U$70,0))</f>
        <v>0</v>
      </c>
      <c r="MR63" s="37">
        <f>IF(MR$9="",0,IF(MR$9-conditions!$U$71&lt;$U$9,MR18*conditions!$U$69*conditions!$U$70,0))</f>
        <v>0</v>
      </c>
      <c r="MS63" s="37">
        <f>IF(MS$9="",0,IF(MS$9-conditions!$U$71&lt;$U$9,MS18*conditions!$U$69*conditions!$U$70,0))</f>
        <v>0</v>
      </c>
      <c r="MT63" s="37">
        <f>IF(MT$9="",0,IF(MT$9-conditions!$U$71&lt;$U$9,MT18*conditions!$U$69*conditions!$U$70,0))</f>
        <v>0</v>
      </c>
      <c r="MU63" s="37">
        <f>IF(MU$9="",0,IF(MU$9-conditions!$U$71&lt;$U$9,MU18*conditions!$U$69*conditions!$U$70,0))</f>
        <v>0</v>
      </c>
      <c r="MV63" s="37">
        <f>IF(MV$9="",0,IF(MV$9-conditions!$U$71&lt;$U$9,MV18*conditions!$U$69*conditions!$U$70,0))</f>
        <v>0</v>
      </c>
      <c r="MW63" s="37">
        <f>IF(MW$9="",0,IF(MW$9-conditions!$U$71&lt;$U$9,MW18*conditions!$U$69*conditions!$U$70,0))</f>
        <v>0</v>
      </c>
      <c r="MX63" s="37">
        <f>IF(MX$9="",0,IF(MX$9-conditions!$U$71&lt;$U$9,MX18*conditions!$U$69*conditions!$U$70,0))</f>
        <v>0</v>
      </c>
      <c r="MY63" s="37">
        <f>IF(MY$9="",0,IF(MY$9-conditions!$U$71&lt;$U$9,MY18*conditions!$U$69*conditions!$U$70,0))</f>
        <v>0</v>
      </c>
      <c r="MZ63" s="37">
        <f>IF(MZ$9="",0,IF(MZ$9-conditions!$U$71&lt;$U$9,MZ18*conditions!$U$69*conditions!$U$70,0))</f>
        <v>0</v>
      </c>
      <c r="NA63" s="37">
        <f>IF(NA$9="",0,IF(NA$9-conditions!$U$71&lt;$U$9,NA18*conditions!$U$69*conditions!$U$70,0))</f>
        <v>0</v>
      </c>
      <c r="NB63" s="37">
        <f>IF(NB$9="",0,IF(NB$9-conditions!$U$71&lt;$U$9,NB18*conditions!$U$69*conditions!$U$70,0))</f>
        <v>0</v>
      </c>
      <c r="NC63" s="37">
        <f>IF(NC$9="",0,IF(NC$9-conditions!$U$71&lt;$U$9,NC18*conditions!$U$69*conditions!$U$70,0))</f>
        <v>0</v>
      </c>
      <c r="ND63" s="37">
        <f>IF(ND$9="",0,IF(ND$9-conditions!$U$71&lt;$U$9,ND18*conditions!$U$69*conditions!$U$70,0))</f>
        <v>0</v>
      </c>
      <c r="NE63" s="37">
        <f>IF(NE$9="",0,IF(NE$9-conditions!$U$71&lt;$U$9,NE18*conditions!$U$69*conditions!$U$70,0))</f>
        <v>0</v>
      </c>
      <c r="NF63" s="37">
        <f>IF(NF$9="",0,IF(NF$9-conditions!$U$71&lt;$U$9,NF18*conditions!$U$69*conditions!$U$70,0))</f>
        <v>0</v>
      </c>
      <c r="NG63" s="37">
        <f>IF(NG$9="",0,IF(NG$9-conditions!$U$71&lt;$U$9,NG18*conditions!$U$69*conditions!$U$70,0))</f>
        <v>0</v>
      </c>
      <c r="NH63" s="37">
        <f>IF(NH$9="",0,IF(NH$9-conditions!$U$71&lt;$U$9,NH18*conditions!$U$69*conditions!$U$70,0))</f>
        <v>0</v>
      </c>
      <c r="NI63" s="37">
        <f>IF(NI$9="",0,IF(NI$9-conditions!$U$71&lt;$U$9,NI18*conditions!$U$69*conditions!$U$70,0))</f>
        <v>0</v>
      </c>
      <c r="NJ63" s="37">
        <f>IF(NJ$9="",0,IF(NJ$9-conditions!$U$71&lt;$U$9,NJ18*conditions!$U$69*conditions!$U$70,0))</f>
        <v>0</v>
      </c>
      <c r="NK63" s="37">
        <f>IF(NK$9="",0,IF(NK$9-conditions!$U$71&lt;$U$9,NK18*conditions!$U$69*conditions!$U$70,0))</f>
        <v>0</v>
      </c>
      <c r="NL63" s="37">
        <f>IF(NL$9="",0,IF(NL$9-conditions!$U$71&lt;$U$9,NL18*conditions!$U$69*conditions!$U$70,0))</f>
        <v>0</v>
      </c>
      <c r="NM63" s="37">
        <f>IF(NM$9="",0,IF(NM$9-conditions!$U$71&lt;$U$9,NM18*conditions!$U$69*conditions!$U$70,0))</f>
        <v>0</v>
      </c>
      <c r="NN63" s="37">
        <f>IF(NN$9="",0,IF(NN$9-conditions!$U$71&lt;$U$9,NN18*conditions!$U$69*conditions!$U$70,0))</f>
        <v>0</v>
      </c>
      <c r="NO63" s="37">
        <f>IF(NO$9="",0,IF(NO$9-conditions!$U$71&lt;$U$9,NO18*conditions!$U$69*conditions!$U$70,0))</f>
        <v>0</v>
      </c>
      <c r="NP63" s="37">
        <f>IF(NP$9="",0,IF(NP$9-conditions!$U$71&lt;$U$9,NP18*conditions!$U$69*conditions!$U$70,0))</f>
        <v>0</v>
      </c>
      <c r="NQ63" s="37">
        <f>IF(NQ$9="",0,IF(NQ$9-conditions!$U$71&lt;$U$9,NQ18*conditions!$U$69*conditions!$U$70,0))</f>
        <v>0</v>
      </c>
      <c r="NR63" s="37">
        <f>IF(NR$9="",0,IF(NR$9-conditions!$U$71&lt;$U$9,NR18*conditions!$U$69*conditions!$U$70,0))</f>
        <v>0</v>
      </c>
      <c r="NS63" s="37">
        <f>IF(NS$9="",0,IF(NS$9-conditions!$U$71&lt;$U$9,NS18*conditions!$U$69*conditions!$U$70,0))</f>
        <v>0</v>
      </c>
      <c r="NT63" s="37">
        <f>IF(NT$9="",0,IF(NT$9-conditions!$U$71&lt;$U$9,NT18*conditions!$U$69*conditions!$U$70,0))</f>
        <v>0</v>
      </c>
      <c r="NU63" s="37">
        <f>IF(NU$9="",0,IF(NU$9-conditions!$U$71&lt;$U$9,NU18*conditions!$U$69*conditions!$U$70,0))</f>
        <v>0</v>
      </c>
      <c r="NV63" s="37">
        <f>IF(NV$9="",0,IF(NV$9-conditions!$U$71&lt;$U$9,NV18*conditions!$U$69*conditions!$U$70,0))</f>
        <v>0</v>
      </c>
    </row>
    <row r="64" spans="1:386" s="38" customFormat="1" ht="10.199999999999999" x14ac:dyDescent="0.2">
      <c r="A64" s="31"/>
      <c r="B64" s="31"/>
      <c r="C64" s="31"/>
      <c r="D64" s="31"/>
      <c r="E64" s="31"/>
      <c r="F64" s="31"/>
      <c r="G64" s="31" t="str">
        <f>G58</f>
        <v>авансы полученные от заказчиков на начало бюдж. года</v>
      </c>
      <c r="H64" s="31"/>
      <c r="I64" s="31"/>
      <c r="J64" s="31" t="str">
        <f>IF($G64="","",INDEX(KPI!$H$11:$H$121,SUMIFS(KPI!$E$11:$E$121,KPI!$F$11:$F$121,$G64)))</f>
        <v>тыс.руб.</v>
      </c>
      <c r="K64" s="31"/>
      <c r="L64" s="31"/>
      <c r="M64" s="31"/>
      <c r="N64" s="31" t="str">
        <f>structure!$G$15</f>
        <v>товарная категория 5</v>
      </c>
      <c r="O64" s="31"/>
      <c r="P64" s="31"/>
      <c r="Q64" s="31"/>
      <c r="R64" s="37">
        <f t="shared" si="93"/>
        <v>83.160000000000011</v>
      </c>
      <c r="S64" s="31"/>
      <c r="T64" s="31"/>
      <c r="U64" s="37">
        <f>IF(U$9="",0,IF(U$9-conditions!$U$71&lt;$U$9,U19*conditions!$U$69*conditions!$U$70,0))</f>
        <v>7.5600000000000005</v>
      </c>
      <c r="V64" s="37">
        <f>IF(V$9="",0,IF(V$9-conditions!$U$71&lt;$U$9,V19*conditions!$U$69*conditions!$U$70,0))</f>
        <v>7.5600000000000005</v>
      </c>
      <c r="W64" s="37">
        <f>IF(W$9="",0,IF(W$9-conditions!$U$71&lt;$U$9,W19*conditions!$U$69*conditions!$U$70,0))</f>
        <v>7.5600000000000005</v>
      </c>
      <c r="X64" s="37">
        <f>IF(X$9="",0,IF(X$9-conditions!$U$71&lt;$U$9,X19*conditions!$U$69*conditions!$U$70,0))</f>
        <v>7.5600000000000005</v>
      </c>
      <c r="Y64" s="37">
        <f>IF(Y$9="",0,IF(Y$9-conditions!$U$71&lt;$U$9,Y19*conditions!$U$69*conditions!$U$70,0))</f>
        <v>7.5600000000000005</v>
      </c>
      <c r="Z64" s="37">
        <f>IF(Z$9="",0,IF(Z$9-conditions!$U$71&lt;$U$9,Z19*conditions!$U$69*conditions!$U$70,0))</f>
        <v>0</v>
      </c>
      <c r="AA64" s="37">
        <f>IF(AA$9="",0,IF(AA$9-conditions!$U$71&lt;$U$9,AA19*conditions!$U$69*conditions!$U$70,0))</f>
        <v>0</v>
      </c>
      <c r="AB64" s="37">
        <f>IF(AB$9="",0,IF(AB$9-conditions!$U$71&lt;$U$9,AB19*conditions!$U$69*conditions!$U$70,0))</f>
        <v>7.5600000000000005</v>
      </c>
      <c r="AC64" s="37">
        <f>IF(AC$9="",0,IF(AC$9-conditions!$U$71&lt;$U$9,AC19*conditions!$U$69*conditions!$U$70,0))</f>
        <v>7.5600000000000005</v>
      </c>
      <c r="AD64" s="37">
        <f>IF(AD$9="",0,IF(AD$9-conditions!$U$71&lt;$U$9,AD19*conditions!$U$69*conditions!$U$70,0))</f>
        <v>7.5600000000000005</v>
      </c>
      <c r="AE64" s="37">
        <f>IF(AE$9="",0,IF(AE$9-conditions!$U$71&lt;$U$9,AE19*conditions!$U$69*conditions!$U$70,0))</f>
        <v>7.5600000000000005</v>
      </c>
      <c r="AF64" s="37">
        <f>IF(AF$9="",0,IF(AF$9-conditions!$U$71&lt;$U$9,AF19*conditions!$U$69*conditions!$U$70,0))</f>
        <v>7.5600000000000005</v>
      </c>
      <c r="AG64" s="37">
        <f>IF(AG$9="",0,IF(AG$9-conditions!$U$71&lt;$U$9,AG19*conditions!$U$69*conditions!$U$70,0))</f>
        <v>0</v>
      </c>
      <c r="AH64" s="37">
        <f>IF(AH$9="",0,IF(AH$9-conditions!$U$71&lt;$U$9,AH19*conditions!$U$69*conditions!$U$70,0))</f>
        <v>0</v>
      </c>
      <c r="AI64" s="37">
        <f>IF(AI$9="",0,IF(AI$9-conditions!$U$71&lt;$U$9,AI19*conditions!$U$69*conditions!$U$70,0))</f>
        <v>7.5600000000000005</v>
      </c>
      <c r="AJ64" s="37">
        <f>IF(AJ$9="",0,IF(AJ$9-conditions!$U$71&lt;$U$9,AJ19*conditions!$U$69*conditions!$U$70,0))</f>
        <v>0</v>
      </c>
      <c r="AK64" s="37">
        <f>IF(AK$9="",0,IF(AK$9-conditions!$U$71&lt;$U$9,AK19*conditions!$U$69*conditions!$U$70,0))</f>
        <v>0</v>
      </c>
      <c r="AL64" s="37">
        <f>IF(AL$9="",0,IF(AL$9-conditions!$U$71&lt;$U$9,AL19*conditions!$U$69*conditions!$U$70,0))</f>
        <v>0</v>
      </c>
      <c r="AM64" s="37">
        <f>IF(AM$9="",0,IF(AM$9-conditions!$U$71&lt;$U$9,AM19*conditions!$U$69*conditions!$U$70,0))</f>
        <v>0</v>
      </c>
      <c r="AN64" s="37">
        <f>IF(AN$9="",0,IF(AN$9-conditions!$U$71&lt;$U$9,AN19*conditions!$U$69*conditions!$U$70,0))</f>
        <v>0</v>
      </c>
      <c r="AO64" s="37">
        <f>IF(AO$9="",0,IF(AO$9-conditions!$U$71&lt;$U$9,AO19*conditions!$U$69*conditions!$U$70,0))</f>
        <v>0</v>
      </c>
      <c r="AP64" s="37">
        <f>IF(AP$9="",0,IF(AP$9-conditions!$U$71&lt;$U$9,AP19*conditions!$U$69*conditions!$U$70,0))</f>
        <v>0</v>
      </c>
      <c r="AQ64" s="37">
        <f>IF(AQ$9="",0,IF(AQ$9-conditions!$U$71&lt;$U$9,AQ19*conditions!$U$69*conditions!$U$70,0))</f>
        <v>0</v>
      </c>
      <c r="AR64" s="37">
        <f>IF(AR$9="",0,IF(AR$9-conditions!$U$71&lt;$U$9,AR19*conditions!$U$69*conditions!$U$70,0))</f>
        <v>0</v>
      </c>
      <c r="AS64" s="37">
        <f>IF(AS$9="",0,IF(AS$9-conditions!$U$71&lt;$U$9,AS19*conditions!$U$69*conditions!$U$70,0))</f>
        <v>0</v>
      </c>
      <c r="AT64" s="37">
        <f>IF(AT$9="",0,IF(AT$9-conditions!$U$71&lt;$U$9,AT19*conditions!$U$69*conditions!$U$70,0))</f>
        <v>0</v>
      </c>
      <c r="AU64" s="37">
        <f>IF(AU$9="",0,IF(AU$9-conditions!$U$71&lt;$U$9,AU19*conditions!$U$69*conditions!$U$70,0))</f>
        <v>0</v>
      </c>
      <c r="AV64" s="37">
        <f>IF(AV$9="",0,IF(AV$9-conditions!$U$71&lt;$U$9,AV19*conditions!$U$69*conditions!$U$70,0))</f>
        <v>0</v>
      </c>
      <c r="AW64" s="37">
        <f>IF(AW$9="",0,IF(AW$9-conditions!$U$71&lt;$U$9,AW19*conditions!$U$69*conditions!$U$70,0))</f>
        <v>0</v>
      </c>
      <c r="AX64" s="37">
        <f>IF(AX$9="",0,IF(AX$9-conditions!$U$71&lt;$U$9,AX19*conditions!$U$69*conditions!$U$70,0))</f>
        <v>0</v>
      </c>
      <c r="AY64" s="37">
        <f>IF(AY$9="",0,IF(AY$9-conditions!$U$71&lt;$U$9,AY19*conditions!$U$69*conditions!$U$70,0))</f>
        <v>0</v>
      </c>
      <c r="AZ64" s="37">
        <f>IF(AZ$9="",0,IF(AZ$9-conditions!$U$71&lt;$U$9,AZ19*conditions!$U$69*conditions!$U$70,0))</f>
        <v>0</v>
      </c>
      <c r="BA64" s="37">
        <f>IF(BA$9="",0,IF(BA$9-conditions!$U$71&lt;$U$9,BA19*conditions!$U$69*conditions!$U$70,0))</f>
        <v>0</v>
      </c>
      <c r="BB64" s="37">
        <f>IF(BB$9="",0,IF(BB$9-conditions!$U$71&lt;$U$9,BB19*conditions!$U$69*conditions!$U$70,0))</f>
        <v>0</v>
      </c>
      <c r="BC64" s="37">
        <f>IF(BC$9="",0,IF(BC$9-conditions!$U$71&lt;$U$9,BC19*conditions!$U$69*conditions!$U$70,0))</f>
        <v>0</v>
      </c>
      <c r="BD64" s="37">
        <f>IF(BD$9="",0,IF(BD$9-conditions!$U$71&lt;$U$9,BD19*conditions!$U$69*conditions!$U$70,0))</f>
        <v>0</v>
      </c>
      <c r="BE64" s="37">
        <f>IF(BE$9="",0,IF(BE$9-conditions!$U$71&lt;$U$9,BE19*conditions!$U$69*conditions!$U$70,0))</f>
        <v>0</v>
      </c>
      <c r="BF64" s="37">
        <f>IF(BF$9="",0,IF(BF$9-conditions!$U$71&lt;$U$9,BF19*conditions!$U$69*conditions!$U$70,0))</f>
        <v>0</v>
      </c>
      <c r="BG64" s="37">
        <f>IF(BG$9="",0,IF(BG$9-conditions!$U$71&lt;$U$9,BG19*conditions!$U$69*conditions!$U$70,0))</f>
        <v>0</v>
      </c>
      <c r="BH64" s="37">
        <f>IF(BH$9="",0,IF(BH$9-conditions!$U$71&lt;$U$9,BH19*conditions!$U$69*conditions!$U$70,0))</f>
        <v>0</v>
      </c>
      <c r="BI64" s="37">
        <f>IF(BI$9="",0,IF(BI$9-conditions!$U$71&lt;$U$9,BI19*conditions!$U$69*conditions!$U$70,0))</f>
        <v>0</v>
      </c>
      <c r="BJ64" s="37">
        <f>IF(BJ$9="",0,IF(BJ$9-conditions!$U$71&lt;$U$9,BJ19*conditions!$U$69*conditions!$U$70,0))</f>
        <v>0</v>
      </c>
      <c r="BK64" s="37">
        <f>IF(BK$9="",0,IF(BK$9-conditions!$U$71&lt;$U$9,BK19*conditions!$U$69*conditions!$U$70,0))</f>
        <v>0</v>
      </c>
      <c r="BL64" s="37">
        <f>IF(BL$9="",0,IF(BL$9-conditions!$U$71&lt;$U$9,BL19*conditions!$U$69*conditions!$U$70,0))</f>
        <v>0</v>
      </c>
      <c r="BM64" s="37">
        <f>IF(BM$9="",0,IF(BM$9-conditions!$U$71&lt;$U$9,BM19*conditions!$U$69*conditions!$U$70,0))</f>
        <v>0</v>
      </c>
      <c r="BN64" s="37">
        <f>IF(BN$9="",0,IF(BN$9-conditions!$U$71&lt;$U$9,BN19*conditions!$U$69*conditions!$U$70,0))</f>
        <v>0</v>
      </c>
      <c r="BO64" s="37">
        <f>IF(BO$9="",0,IF(BO$9-conditions!$U$71&lt;$U$9,BO19*conditions!$U$69*conditions!$U$70,0))</f>
        <v>0</v>
      </c>
      <c r="BP64" s="37">
        <f>IF(BP$9="",0,IF(BP$9-conditions!$U$71&lt;$U$9,BP19*conditions!$U$69*conditions!$U$70,0))</f>
        <v>0</v>
      </c>
      <c r="BQ64" s="37">
        <f>IF(BQ$9="",0,IF(BQ$9-conditions!$U$71&lt;$U$9,BQ19*conditions!$U$69*conditions!$U$70,0))</f>
        <v>0</v>
      </c>
      <c r="BR64" s="37">
        <f>IF(BR$9="",0,IF(BR$9-conditions!$U$71&lt;$U$9,BR19*conditions!$U$69*conditions!$U$70,0))</f>
        <v>0</v>
      </c>
      <c r="BS64" s="37">
        <f>IF(BS$9="",0,IF(BS$9-conditions!$U$71&lt;$U$9,BS19*conditions!$U$69*conditions!$U$70,0))</f>
        <v>0</v>
      </c>
      <c r="BT64" s="37">
        <f>IF(BT$9="",0,IF(BT$9-conditions!$U$71&lt;$U$9,BT19*conditions!$U$69*conditions!$U$70,0))</f>
        <v>0</v>
      </c>
      <c r="BU64" s="37">
        <f>IF(BU$9="",0,IF(BU$9-conditions!$U$71&lt;$U$9,BU19*conditions!$U$69*conditions!$U$70,0))</f>
        <v>0</v>
      </c>
      <c r="BV64" s="37">
        <f>IF(BV$9="",0,IF(BV$9-conditions!$U$71&lt;$U$9,BV19*conditions!$U$69*conditions!$U$70,0))</f>
        <v>0</v>
      </c>
      <c r="BW64" s="37">
        <f>IF(BW$9="",0,IF(BW$9-conditions!$U$71&lt;$U$9,BW19*conditions!$U$69*conditions!$U$70,0))</f>
        <v>0</v>
      </c>
      <c r="BX64" s="37">
        <f>IF(BX$9="",0,IF(BX$9-conditions!$U$71&lt;$U$9,BX19*conditions!$U$69*conditions!$U$70,0))</f>
        <v>0</v>
      </c>
      <c r="BY64" s="37">
        <f>IF(BY$9="",0,IF(BY$9-conditions!$U$71&lt;$U$9,BY19*conditions!$U$69*conditions!$U$70,0))</f>
        <v>0</v>
      </c>
      <c r="BZ64" s="37">
        <f>IF(BZ$9="",0,IF(BZ$9-conditions!$U$71&lt;$U$9,BZ19*conditions!$U$69*conditions!$U$70,0))</f>
        <v>0</v>
      </c>
      <c r="CA64" s="37">
        <f>IF(CA$9="",0,IF(CA$9-conditions!$U$71&lt;$U$9,CA19*conditions!$U$69*conditions!$U$70,0))</f>
        <v>0</v>
      </c>
      <c r="CB64" s="37">
        <f>IF(CB$9="",0,IF(CB$9-conditions!$U$71&lt;$U$9,CB19*conditions!$U$69*conditions!$U$70,0))</f>
        <v>0</v>
      </c>
      <c r="CC64" s="37">
        <f>IF(CC$9="",0,IF(CC$9-conditions!$U$71&lt;$U$9,CC19*conditions!$U$69*conditions!$U$70,0))</f>
        <v>0</v>
      </c>
      <c r="CD64" s="37">
        <f>IF(CD$9="",0,IF(CD$9-conditions!$U$71&lt;$U$9,CD19*conditions!$U$69*conditions!$U$70,0))</f>
        <v>0</v>
      </c>
      <c r="CE64" s="37">
        <f>IF(CE$9="",0,IF(CE$9-conditions!$U$71&lt;$U$9,CE19*conditions!$U$69*conditions!$U$70,0))</f>
        <v>0</v>
      </c>
      <c r="CF64" s="37">
        <f>IF(CF$9="",0,IF(CF$9-conditions!$U$71&lt;$U$9,CF19*conditions!$U$69*conditions!$U$70,0))</f>
        <v>0</v>
      </c>
      <c r="CG64" s="37">
        <f>IF(CG$9="",0,IF(CG$9-conditions!$U$71&lt;$U$9,CG19*conditions!$U$69*conditions!$U$70,0))</f>
        <v>0</v>
      </c>
      <c r="CH64" s="37">
        <f>IF(CH$9="",0,IF(CH$9-conditions!$U$71&lt;$U$9,CH19*conditions!$U$69*conditions!$U$70,0))</f>
        <v>0</v>
      </c>
      <c r="CI64" s="37">
        <f>IF(CI$9="",0,IF(CI$9-conditions!$U$71&lt;$U$9,CI19*conditions!$U$69*conditions!$U$70,0))</f>
        <v>0</v>
      </c>
      <c r="CJ64" s="37">
        <f>IF(CJ$9="",0,IF(CJ$9-conditions!$U$71&lt;$U$9,CJ19*conditions!$U$69*conditions!$U$70,0))</f>
        <v>0</v>
      </c>
      <c r="CK64" s="37">
        <f>IF(CK$9="",0,IF(CK$9-conditions!$U$71&lt;$U$9,CK19*conditions!$U$69*conditions!$U$70,0))</f>
        <v>0</v>
      </c>
      <c r="CL64" s="37">
        <f>IF(CL$9="",0,IF(CL$9-conditions!$U$71&lt;$U$9,CL19*conditions!$U$69*conditions!$U$70,0))</f>
        <v>0</v>
      </c>
      <c r="CM64" s="37">
        <f>IF(CM$9="",0,IF(CM$9-conditions!$U$71&lt;$U$9,CM19*conditions!$U$69*conditions!$U$70,0))</f>
        <v>0</v>
      </c>
      <c r="CN64" s="37">
        <f>IF(CN$9="",0,IF(CN$9-conditions!$U$71&lt;$U$9,CN19*conditions!$U$69*conditions!$U$70,0))</f>
        <v>0</v>
      </c>
      <c r="CO64" s="37">
        <f>IF(CO$9="",0,IF(CO$9-conditions!$U$71&lt;$U$9,CO19*conditions!$U$69*conditions!$U$70,0))</f>
        <v>0</v>
      </c>
      <c r="CP64" s="37">
        <f>IF(CP$9="",0,IF(CP$9-conditions!$U$71&lt;$U$9,CP19*conditions!$U$69*conditions!$U$70,0))</f>
        <v>0</v>
      </c>
      <c r="CQ64" s="37">
        <f>IF(CQ$9="",0,IF(CQ$9-conditions!$U$71&lt;$U$9,CQ19*conditions!$U$69*conditions!$U$70,0))</f>
        <v>0</v>
      </c>
      <c r="CR64" s="37">
        <f>IF(CR$9="",0,IF(CR$9-conditions!$U$71&lt;$U$9,CR19*conditions!$U$69*conditions!$U$70,0))</f>
        <v>0</v>
      </c>
      <c r="CS64" s="37">
        <f>IF(CS$9="",0,IF(CS$9-conditions!$U$71&lt;$U$9,CS19*conditions!$U$69*conditions!$U$70,0))</f>
        <v>0</v>
      </c>
      <c r="CT64" s="37">
        <f>IF(CT$9="",0,IF(CT$9-conditions!$U$71&lt;$U$9,CT19*conditions!$U$69*conditions!$U$70,0))</f>
        <v>0</v>
      </c>
      <c r="CU64" s="37">
        <f>IF(CU$9="",0,IF(CU$9-conditions!$U$71&lt;$U$9,CU19*conditions!$U$69*conditions!$U$70,0))</f>
        <v>0</v>
      </c>
      <c r="CV64" s="37">
        <f>IF(CV$9="",0,IF(CV$9-conditions!$U$71&lt;$U$9,CV19*conditions!$U$69*conditions!$U$70,0))</f>
        <v>0</v>
      </c>
      <c r="CW64" s="37">
        <f>IF(CW$9="",0,IF(CW$9-conditions!$U$71&lt;$U$9,CW19*conditions!$U$69*conditions!$U$70,0))</f>
        <v>0</v>
      </c>
      <c r="CX64" s="37">
        <f>IF(CX$9="",0,IF(CX$9-conditions!$U$71&lt;$U$9,CX19*conditions!$U$69*conditions!$U$70,0))</f>
        <v>0</v>
      </c>
      <c r="CY64" s="37">
        <f>IF(CY$9="",0,IF(CY$9-conditions!$U$71&lt;$U$9,CY19*conditions!$U$69*conditions!$U$70,0))</f>
        <v>0</v>
      </c>
      <c r="CZ64" s="37">
        <f>IF(CZ$9="",0,IF(CZ$9-conditions!$U$71&lt;$U$9,CZ19*conditions!$U$69*conditions!$U$70,0))</f>
        <v>0</v>
      </c>
      <c r="DA64" s="37">
        <f>IF(DA$9="",0,IF(DA$9-conditions!$U$71&lt;$U$9,DA19*conditions!$U$69*conditions!$U$70,0))</f>
        <v>0</v>
      </c>
      <c r="DB64" s="37">
        <f>IF(DB$9="",0,IF(DB$9-conditions!$U$71&lt;$U$9,DB19*conditions!$U$69*conditions!$U$70,0))</f>
        <v>0</v>
      </c>
      <c r="DC64" s="37">
        <f>IF(DC$9="",0,IF(DC$9-conditions!$U$71&lt;$U$9,DC19*conditions!$U$69*conditions!$U$70,0))</f>
        <v>0</v>
      </c>
      <c r="DD64" s="37">
        <f>IF(DD$9="",0,IF(DD$9-conditions!$U$71&lt;$U$9,DD19*conditions!$U$69*conditions!$U$70,0))</f>
        <v>0</v>
      </c>
      <c r="DE64" s="37">
        <f>IF(DE$9="",0,IF(DE$9-conditions!$U$71&lt;$U$9,DE19*conditions!$U$69*conditions!$U$70,0))</f>
        <v>0</v>
      </c>
      <c r="DF64" s="37">
        <f>IF(DF$9="",0,IF(DF$9-conditions!$U$71&lt;$U$9,DF19*conditions!$U$69*conditions!$U$70,0))</f>
        <v>0</v>
      </c>
      <c r="DG64" s="37">
        <f>IF(DG$9="",0,IF(DG$9-conditions!$U$71&lt;$U$9,DG19*conditions!$U$69*conditions!$U$70,0))</f>
        <v>0</v>
      </c>
      <c r="DH64" s="37">
        <f>IF(DH$9="",0,IF(DH$9-conditions!$U$71&lt;$U$9,DH19*conditions!$U$69*conditions!$U$70,0))</f>
        <v>0</v>
      </c>
      <c r="DI64" s="37">
        <f>IF(DI$9="",0,IF(DI$9-conditions!$U$71&lt;$U$9,DI19*conditions!$U$69*conditions!$U$70,0))</f>
        <v>0</v>
      </c>
      <c r="DJ64" s="37">
        <f>IF(DJ$9="",0,IF(DJ$9-conditions!$U$71&lt;$U$9,DJ19*conditions!$U$69*conditions!$U$70,0))</f>
        <v>0</v>
      </c>
      <c r="DK64" s="37">
        <f>IF(DK$9="",0,IF(DK$9-conditions!$U$71&lt;$U$9,DK19*conditions!$U$69*conditions!$U$70,0))</f>
        <v>0</v>
      </c>
      <c r="DL64" s="37">
        <f>IF(DL$9="",0,IF(DL$9-conditions!$U$71&lt;$U$9,DL19*conditions!$U$69*conditions!$U$70,0))</f>
        <v>0</v>
      </c>
      <c r="DM64" s="37">
        <f>IF(DM$9="",0,IF(DM$9-conditions!$U$71&lt;$U$9,DM19*conditions!$U$69*conditions!$U$70,0))</f>
        <v>0</v>
      </c>
      <c r="DN64" s="37">
        <f>IF(DN$9="",0,IF(DN$9-conditions!$U$71&lt;$U$9,DN19*conditions!$U$69*conditions!$U$70,0))</f>
        <v>0</v>
      </c>
      <c r="DO64" s="37">
        <f>IF(DO$9="",0,IF(DO$9-conditions!$U$71&lt;$U$9,DO19*conditions!$U$69*conditions!$U$70,0))</f>
        <v>0</v>
      </c>
      <c r="DP64" s="37">
        <f>IF(DP$9="",0,IF(DP$9-conditions!$U$71&lt;$U$9,DP19*conditions!$U$69*conditions!$U$70,0))</f>
        <v>0</v>
      </c>
      <c r="DQ64" s="37">
        <f>IF(DQ$9="",0,IF(DQ$9-conditions!$U$71&lt;$U$9,DQ19*conditions!$U$69*conditions!$U$70,0))</f>
        <v>0</v>
      </c>
      <c r="DR64" s="37">
        <f>IF(DR$9="",0,IF(DR$9-conditions!$U$71&lt;$U$9,DR19*conditions!$U$69*conditions!$U$70,0))</f>
        <v>0</v>
      </c>
      <c r="DS64" s="37">
        <f>IF(DS$9="",0,IF(DS$9-conditions!$U$71&lt;$U$9,DS19*conditions!$U$69*conditions!$U$70,0))</f>
        <v>0</v>
      </c>
      <c r="DT64" s="37">
        <f>IF(DT$9="",0,IF(DT$9-conditions!$U$71&lt;$U$9,DT19*conditions!$U$69*conditions!$U$70,0))</f>
        <v>0</v>
      </c>
      <c r="DU64" s="37">
        <f>IF(DU$9="",0,IF(DU$9-conditions!$U$71&lt;$U$9,DU19*conditions!$U$69*conditions!$U$70,0))</f>
        <v>0</v>
      </c>
      <c r="DV64" s="37">
        <f>IF(DV$9="",0,IF(DV$9-conditions!$U$71&lt;$U$9,DV19*conditions!$U$69*conditions!$U$70,0))</f>
        <v>0</v>
      </c>
      <c r="DW64" s="37">
        <f>IF(DW$9="",0,IF(DW$9-conditions!$U$71&lt;$U$9,DW19*conditions!$U$69*conditions!$U$70,0))</f>
        <v>0</v>
      </c>
      <c r="DX64" s="37">
        <f>IF(DX$9="",0,IF(DX$9-conditions!$U$71&lt;$U$9,DX19*conditions!$U$69*conditions!$U$70,0))</f>
        <v>0</v>
      </c>
      <c r="DY64" s="37">
        <f>IF(DY$9="",0,IF(DY$9-conditions!$U$71&lt;$U$9,DY19*conditions!$U$69*conditions!$U$70,0))</f>
        <v>0</v>
      </c>
      <c r="DZ64" s="37">
        <f>IF(DZ$9="",0,IF(DZ$9-conditions!$U$71&lt;$U$9,DZ19*conditions!$U$69*conditions!$U$70,0))</f>
        <v>0</v>
      </c>
      <c r="EA64" s="37">
        <f>IF(EA$9="",0,IF(EA$9-conditions!$U$71&lt;$U$9,EA19*conditions!$U$69*conditions!$U$70,0))</f>
        <v>0</v>
      </c>
      <c r="EB64" s="37">
        <f>IF(EB$9="",0,IF(EB$9-conditions!$U$71&lt;$U$9,EB19*conditions!$U$69*conditions!$U$70,0))</f>
        <v>0</v>
      </c>
      <c r="EC64" s="37">
        <f>IF(EC$9="",0,IF(EC$9-conditions!$U$71&lt;$U$9,EC19*conditions!$U$69*conditions!$U$70,0))</f>
        <v>0</v>
      </c>
      <c r="ED64" s="37">
        <f>IF(ED$9="",0,IF(ED$9-conditions!$U$71&lt;$U$9,ED19*conditions!$U$69*conditions!$U$70,0))</f>
        <v>0</v>
      </c>
      <c r="EE64" s="37">
        <f>IF(EE$9="",0,IF(EE$9-conditions!$U$71&lt;$U$9,EE19*conditions!$U$69*conditions!$U$70,0))</f>
        <v>0</v>
      </c>
      <c r="EF64" s="37">
        <f>IF(EF$9="",0,IF(EF$9-conditions!$U$71&lt;$U$9,EF19*conditions!$U$69*conditions!$U$70,0))</f>
        <v>0</v>
      </c>
      <c r="EG64" s="37">
        <f>IF(EG$9="",0,IF(EG$9-conditions!$U$71&lt;$U$9,EG19*conditions!$U$69*conditions!$U$70,0))</f>
        <v>0</v>
      </c>
      <c r="EH64" s="37">
        <f>IF(EH$9="",0,IF(EH$9-conditions!$U$71&lt;$U$9,EH19*conditions!$U$69*conditions!$U$70,0))</f>
        <v>0</v>
      </c>
      <c r="EI64" s="37">
        <f>IF(EI$9="",0,IF(EI$9-conditions!$U$71&lt;$U$9,EI19*conditions!$U$69*conditions!$U$70,0))</f>
        <v>0</v>
      </c>
      <c r="EJ64" s="37">
        <f>IF(EJ$9="",0,IF(EJ$9-conditions!$U$71&lt;$U$9,EJ19*conditions!$U$69*conditions!$U$70,0))</f>
        <v>0</v>
      </c>
      <c r="EK64" s="37">
        <f>IF(EK$9="",0,IF(EK$9-conditions!$U$71&lt;$U$9,EK19*conditions!$U$69*conditions!$U$70,0))</f>
        <v>0</v>
      </c>
      <c r="EL64" s="37">
        <f>IF(EL$9="",0,IF(EL$9-conditions!$U$71&lt;$U$9,EL19*conditions!$U$69*conditions!$U$70,0))</f>
        <v>0</v>
      </c>
      <c r="EM64" s="37">
        <f>IF(EM$9="",0,IF(EM$9-conditions!$U$71&lt;$U$9,EM19*conditions!$U$69*conditions!$U$70,0))</f>
        <v>0</v>
      </c>
      <c r="EN64" s="37">
        <f>IF(EN$9="",0,IF(EN$9-conditions!$U$71&lt;$U$9,EN19*conditions!$U$69*conditions!$U$70,0))</f>
        <v>0</v>
      </c>
      <c r="EO64" s="37">
        <f>IF(EO$9="",0,IF(EO$9-conditions!$U$71&lt;$U$9,EO19*conditions!$U$69*conditions!$U$70,0))</f>
        <v>0</v>
      </c>
      <c r="EP64" s="37">
        <f>IF(EP$9="",0,IF(EP$9-conditions!$U$71&lt;$U$9,EP19*conditions!$U$69*conditions!$U$70,0))</f>
        <v>0</v>
      </c>
      <c r="EQ64" s="37">
        <f>IF(EQ$9="",0,IF(EQ$9-conditions!$U$71&lt;$U$9,EQ19*conditions!$U$69*conditions!$U$70,0))</f>
        <v>0</v>
      </c>
      <c r="ER64" s="37">
        <f>IF(ER$9="",0,IF(ER$9-conditions!$U$71&lt;$U$9,ER19*conditions!$U$69*conditions!$U$70,0))</f>
        <v>0</v>
      </c>
      <c r="ES64" s="37">
        <f>IF(ES$9="",0,IF(ES$9-conditions!$U$71&lt;$U$9,ES19*conditions!$U$69*conditions!$U$70,0))</f>
        <v>0</v>
      </c>
      <c r="ET64" s="37">
        <f>IF(ET$9="",0,IF(ET$9-conditions!$U$71&lt;$U$9,ET19*conditions!$U$69*conditions!$U$70,0))</f>
        <v>0</v>
      </c>
      <c r="EU64" s="37">
        <f>IF(EU$9="",0,IF(EU$9-conditions!$U$71&lt;$U$9,EU19*conditions!$U$69*conditions!$U$70,0))</f>
        <v>0</v>
      </c>
      <c r="EV64" s="37">
        <f>IF(EV$9="",0,IF(EV$9-conditions!$U$71&lt;$U$9,EV19*conditions!$U$69*conditions!$U$70,0))</f>
        <v>0</v>
      </c>
      <c r="EW64" s="37">
        <f>IF(EW$9="",0,IF(EW$9-conditions!$U$71&lt;$U$9,EW19*conditions!$U$69*conditions!$U$70,0))</f>
        <v>0</v>
      </c>
      <c r="EX64" s="37">
        <f>IF(EX$9="",0,IF(EX$9-conditions!$U$71&lt;$U$9,EX19*conditions!$U$69*conditions!$U$70,0))</f>
        <v>0</v>
      </c>
      <c r="EY64" s="37">
        <f>IF(EY$9="",0,IF(EY$9-conditions!$U$71&lt;$U$9,EY19*conditions!$U$69*conditions!$U$70,0))</f>
        <v>0</v>
      </c>
      <c r="EZ64" s="37">
        <f>IF(EZ$9="",0,IF(EZ$9-conditions!$U$71&lt;$U$9,EZ19*conditions!$U$69*conditions!$U$70,0))</f>
        <v>0</v>
      </c>
      <c r="FA64" s="37">
        <f>IF(FA$9="",0,IF(FA$9-conditions!$U$71&lt;$U$9,FA19*conditions!$U$69*conditions!$U$70,0))</f>
        <v>0</v>
      </c>
      <c r="FB64" s="37">
        <f>IF(FB$9="",0,IF(FB$9-conditions!$U$71&lt;$U$9,FB19*conditions!$U$69*conditions!$U$70,0))</f>
        <v>0</v>
      </c>
      <c r="FC64" s="37">
        <f>IF(FC$9="",0,IF(FC$9-conditions!$U$71&lt;$U$9,FC19*conditions!$U$69*conditions!$U$70,0))</f>
        <v>0</v>
      </c>
      <c r="FD64" s="37">
        <f>IF(FD$9="",0,IF(FD$9-conditions!$U$71&lt;$U$9,FD19*conditions!$U$69*conditions!$U$70,0))</f>
        <v>0</v>
      </c>
      <c r="FE64" s="37">
        <f>IF(FE$9="",0,IF(FE$9-conditions!$U$71&lt;$U$9,FE19*conditions!$U$69*conditions!$U$70,0))</f>
        <v>0</v>
      </c>
      <c r="FF64" s="37">
        <f>IF(FF$9="",0,IF(FF$9-conditions!$U$71&lt;$U$9,FF19*conditions!$U$69*conditions!$U$70,0))</f>
        <v>0</v>
      </c>
      <c r="FG64" s="37">
        <f>IF(FG$9="",0,IF(FG$9-conditions!$U$71&lt;$U$9,FG19*conditions!$U$69*conditions!$U$70,0))</f>
        <v>0</v>
      </c>
      <c r="FH64" s="37">
        <f>IF(FH$9="",0,IF(FH$9-conditions!$U$71&lt;$U$9,FH19*conditions!$U$69*conditions!$U$70,0))</f>
        <v>0</v>
      </c>
      <c r="FI64" s="37">
        <f>IF(FI$9="",0,IF(FI$9-conditions!$U$71&lt;$U$9,FI19*conditions!$U$69*conditions!$U$70,0))</f>
        <v>0</v>
      </c>
      <c r="FJ64" s="37">
        <f>IF(FJ$9="",0,IF(FJ$9-conditions!$U$71&lt;$U$9,FJ19*conditions!$U$69*conditions!$U$70,0))</f>
        <v>0</v>
      </c>
      <c r="FK64" s="37">
        <f>IF(FK$9="",0,IF(FK$9-conditions!$U$71&lt;$U$9,FK19*conditions!$U$69*conditions!$U$70,0))</f>
        <v>0</v>
      </c>
      <c r="FL64" s="37">
        <f>IF(FL$9="",0,IF(FL$9-conditions!$U$71&lt;$U$9,FL19*conditions!$U$69*conditions!$U$70,0))</f>
        <v>0</v>
      </c>
      <c r="FM64" s="37">
        <f>IF(FM$9="",0,IF(FM$9-conditions!$U$71&lt;$U$9,FM19*conditions!$U$69*conditions!$U$70,0))</f>
        <v>0</v>
      </c>
      <c r="FN64" s="37">
        <f>IF(FN$9="",0,IF(FN$9-conditions!$U$71&lt;$U$9,FN19*conditions!$U$69*conditions!$U$70,0))</f>
        <v>0</v>
      </c>
      <c r="FO64" s="37">
        <f>IF(FO$9="",0,IF(FO$9-conditions!$U$71&lt;$U$9,FO19*conditions!$U$69*conditions!$U$70,0))</f>
        <v>0</v>
      </c>
      <c r="FP64" s="37">
        <f>IF(FP$9="",0,IF(FP$9-conditions!$U$71&lt;$U$9,FP19*conditions!$U$69*conditions!$U$70,0))</f>
        <v>0</v>
      </c>
      <c r="FQ64" s="37">
        <f>IF(FQ$9="",0,IF(FQ$9-conditions!$U$71&lt;$U$9,FQ19*conditions!$U$69*conditions!$U$70,0))</f>
        <v>0</v>
      </c>
      <c r="FR64" s="37">
        <f>IF(FR$9="",0,IF(FR$9-conditions!$U$71&lt;$U$9,FR19*conditions!$U$69*conditions!$U$70,0))</f>
        <v>0</v>
      </c>
      <c r="FS64" s="37">
        <f>IF(FS$9="",0,IF(FS$9-conditions!$U$71&lt;$U$9,FS19*conditions!$U$69*conditions!$U$70,0))</f>
        <v>0</v>
      </c>
      <c r="FT64" s="37">
        <f>IF(FT$9="",0,IF(FT$9-conditions!$U$71&lt;$U$9,FT19*conditions!$U$69*conditions!$U$70,0))</f>
        <v>0</v>
      </c>
      <c r="FU64" s="37">
        <f>IF(FU$9="",0,IF(FU$9-conditions!$U$71&lt;$U$9,FU19*conditions!$U$69*conditions!$U$70,0))</f>
        <v>0</v>
      </c>
      <c r="FV64" s="37">
        <f>IF(FV$9="",0,IF(FV$9-conditions!$U$71&lt;$U$9,FV19*conditions!$U$69*conditions!$U$70,0))</f>
        <v>0</v>
      </c>
      <c r="FW64" s="37">
        <f>IF(FW$9="",0,IF(FW$9-conditions!$U$71&lt;$U$9,FW19*conditions!$U$69*conditions!$U$70,0))</f>
        <v>0</v>
      </c>
      <c r="FX64" s="37">
        <f>IF(FX$9="",0,IF(FX$9-conditions!$U$71&lt;$U$9,FX19*conditions!$U$69*conditions!$U$70,0))</f>
        <v>0</v>
      </c>
      <c r="FY64" s="37">
        <f>IF(FY$9="",0,IF(FY$9-conditions!$U$71&lt;$U$9,FY19*conditions!$U$69*conditions!$U$70,0))</f>
        <v>0</v>
      </c>
      <c r="FZ64" s="37">
        <f>IF(FZ$9="",0,IF(FZ$9-conditions!$U$71&lt;$U$9,FZ19*conditions!$U$69*conditions!$U$70,0))</f>
        <v>0</v>
      </c>
      <c r="GA64" s="37">
        <f>IF(GA$9="",0,IF(GA$9-conditions!$U$71&lt;$U$9,GA19*conditions!$U$69*conditions!$U$70,0))</f>
        <v>0</v>
      </c>
      <c r="GB64" s="37">
        <f>IF(GB$9="",0,IF(GB$9-conditions!$U$71&lt;$U$9,GB19*conditions!$U$69*conditions!$U$70,0))</f>
        <v>0</v>
      </c>
      <c r="GC64" s="37">
        <f>IF(GC$9="",0,IF(GC$9-conditions!$U$71&lt;$U$9,GC19*conditions!$U$69*conditions!$U$70,0))</f>
        <v>0</v>
      </c>
      <c r="GD64" s="37">
        <f>IF(GD$9="",0,IF(GD$9-conditions!$U$71&lt;$U$9,GD19*conditions!$U$69*conditions!$U$70,0))</f>
        <v>0</v>
      </c>
      <c r="GE64" s="37">
        <f>IF(GE$9="",0,IF(GE$9-conditions!$U$71&lt;$U$9,GE19*conditions!$U$69*conditions!$U$70,0))</f>
        <v>0</v>
      </c>
      <c r="GF64" s="37">
        <f>IF(GF$9="",0,IF(GF$9-conditions!$U$71&lt;$U$9,GF19*conditions!$U$69*conditions!$U$70,0))</f>
        <v>0</v>
      </c>
      <c r="GG64" s="37">
        <f>IF(GG$9="",0,IF(GG$9-conditions!$U$71&lt;$U$9,GG19*conditions!$U$69*conditions!$U$70,0))</f>
        <v>0</v>
      </c>
      <c r="GH64" s="37">
        <f>IF(GH$9="",0,IF(GH$9-conditions!$U$71&lt;$U$9,GH19*conditions!$U$69*conditions!$U$70,0))</f>
        <v>0</v>
      </c>
      <c r="GI64" s="37">
        <f>IF(GI$9="",0,IF(GI$9-conditions!$U$71&lt;$U$9,GI19*conditions!$U$69*conditions!$U$70,0))</f>
        <v>0</v>
      </c>
      <c r="GJ64" s="37">
        <f>IF(GJ$9="",0,IF(GJ$9-conditions!$U$71&lt;$U$9,GJ19*conditions!$U$69*conditions!$U$70,0))</f>
        <v>0</v>
      </c>
      <c r="GK64" s="37">
        <f>IF(GK$9="",0,IF(GK$9-conditions!$U$71&lt;$U$9,GK19*conditions!$U$69*conditions!$U$70,0))</f>
        <v>0</v>
      </c>
      <c r="GL64" s="37">
        <f>IF(GL$9="",0,IF(GL$9-conditions!$U$71&lt;$U$9,GL19*conditions!$U$69*conditions!$U$70,0))</f>
        <v>0</v>
      </c>
      <c r="GM64" s="37">
        <f>IF(GM$9="",0,IF(GM$9-conditions!$U$71&lt;$U$9,GM19*conditions!$U$69*conditions!$U$70,0))</f>
        <v>0</v>
      </c>
      <c r="GN64" s="37">
        <f>IF(GN$9="",0,IF(GN$9-conditions!$U$71&lt;$U$9,GN19*conditions!$U$69*conditions!$U$70,0))</f>
        <v>0</v>
      </c>
      <c r="GO64" s="37">
        <f>IF(GO$9="",0,IF(GO$9-conditions!$U$71&lt;$U$9,GO19*conditions!$U$69*conditions!$U$70,0))</f>
        <v>0</v>
      </c>
      <c r="GP64" s="37">
        <f>IF(GP$9="",0,IF(GP$9-conditions!$U$71&lt;$U$9,GP19*conditions!$U$69*conditions!$U$70,0))</f>
        <v>0</v>
      </c>
      <c r="GQ64" s="37">
        <f>IF(GQ$9="",0,IF(GQ$9-conditions!$U$71&lt;$U$9,GQ19*conditions!$U$69*conditions!$U$70,0))</f>
        <v>0</v>
      </c>
      <c r="GR64" s="37">
        <f>IF(GR$9="",0,IF(GR$9-conditions!$U$71&lt;$U$9,GR19*conditions!$U$69*conditions!$U$70,0))</f>
        <v>0</v>
      </c>
      <c r="GS64" s="37">
        <f>IF(GS$9="",0,IF(GS$9-conditions!$U$71&lt;$U$9,GS19*conditions!$U$69*conditions!$U$70,0))</f>
        <v>0</v>
      </c>
      <c r="GT64" s="37">
        <f>IF(GT$9="",0,IF(GT$9-conditions!$U$71&lt;$U$9,GT19*conditions!$U$69*conditions!$U$70,0))</f>
        <v>0</v>
      </c>
      <c r="GU64" s="37">
        <f>IF(GU$9="",0,IF(GU$9-conditions!$U$71&lt;$U$9,GU19*conditions!$U$69*conditions!$U$70,0))</f>
        <v>0</v>
      </c>
      <c r="GV64" s="37">
        <f>IF(GV$9="",0,IF(GV$9-conditions!$U$71&lt;$U$9,GV19*conditions!$U$69*conditions!$U$70,0))</f>
        <v>0</v>
      </c>
      <c r="GW64" s="37">
        <f>IF(GW$9="",0,IF(GW$9-conditions!$U$71&lt;$U$9,GW19*conditions!$U$69*conditions!$U$70,0))</f>
        <v>0</v>
      </c>
      <c r="GX64" s="37">
        <f>IF(GX$9="",0,IF(GX$9-conditions!$U$71&lt;$U$9,GX19*conditions!$U$69*conditions!$U$70,0))</f>
        <v>0</v>
      </c>
      <c r="GY64" s="37">
        <f>IF(GY$9="",0,IF(GY$9-conditions!$U$71&lt;$U$9,GY19*conditions!$U$69*conditions!$U$70,0))</f>
        <v>0</v>
      </c>
      <c r="GZ64" s="37">
        <f>IF(GZ$9="",0,IF(GZ$9-conditions!$U$71&lt;$U$9,GZ19*conditions!$U$69*conditions!$U$70,0))</f>
        <v>0</v>
      </c>
      <c r="HA64" s="37">
        <f>IF(HA$9="",0,IF(HA$9-conditions!$U$71&lt;$U$9,HA19*conditions!$U$69*conditions!$U$70,0))</f>
        <v>0</v>
      </c>
      <c r="HB64" s="37">
        <f>IF(HB$9="",0,IF(HB$9-conditions!$U$71&lt;$U$9,HB19*conditions!$U$69*conditions!$U$70,0))</f>
        <v>0</v>
      </c>
      <c r="HC64" s="37">
        <f>IF(HC$9="",0,IF(HC$9-conditions!$U$71&lt;$U$9,HC19*conditions!$U$69*conditions!$U$70,0))</f>
        <v>0</v>
      </c>
      <c r="HD64" s="37">
        <f>IF(HD$9="",0,IF(HD$9-conditions!$U$71&lt;$U$9,HD19*conditions!$U$69*conditions!$U$70,0))</f>
        <v>0</v>
      </c>
      <c r="HE64" s="37">
        <f>IF(HE$9="",0,IF(HE$9-conditions!$U$71&lt;$U$9,HE19*conditions!$U$69*conditions!$U$70,0))</f>
        <v>0</v>
      </c>
      <c r="HF64" s="37">
        <f>IF(HF$9="",0,IF(HF$9-conditions!$U$71&lt;$U$9,HF19*conditions!$U$69*conditions!$U$70,0))</f>
        <v>0</v>
      </c>
      <c r="HG64" s="37">
        <f>IF(HG$9="",0,IF(HG$9-conditions!$U$71&lt;$U$9,HG19*conditions!$U$69*conditions!$U$70,0))</f>
        <v>0</v>
      </c>
      <c r="HH64" s="37">
        <f>IF(HH$9="",0,IF(HH$9-conditions!$U$71&lt;$U$9,HH19*conditions!$U$69*conditions!$U$70,0))</f>
        <v>0</v>
      </c>
      <c r="HI64" s="37">
        <f>IF(HI$9="",0,IF(HI$9-conditions!$U$71&lt;$U$9,HI19*conditions!$U$69*conditions!$U$70,0))</f>
        <v>0</v>
      </c>
      <c r="HJ64" s="37">
        <f>IF(HJ$9="",0,IF(HJ$9-conditions!$U$71&lt;$U$9,HJ19*conditions!$U$69*conditions!$U$70,0))</f>
        <v>0</v>
      </c>
      <c r="HK64" s="37">
        <f>IF(HK$9="",0,IF(HK$9-conditions!$U$71&lt;$U$9,HK19*conditions!$U$69*conditions!$U$70,0))</f>
        <v>0</v>
      </c>
      <c r="HL64" s="37">
        <f>IF(HL$9="",0,IF(HL$9-conditions!$U$71&lt;$U$9,HL19*conditions!$U$69*conditions!$U$70,0))</f>
        <v>0</v>
      </c>
      <c r="HM64" s="37">
        <f>IF(HM$9="",0,IF(HM$9-conditions!$U$71&lt;$U$9,HM19*conditions!$U$69*conditions!$U$70,0))</f>
        <v>0</v>
      </c>
      <c r="HN64" s="37">
        <f>IF(HN$9="",0,IF(HN$9-conditions!$U$71&lt;$U$9,HN19*conditions!$U$69*conditions!$U$70,0))</f>
        <v>0</v>
      </c>
      <c r="HO64" s="37">
        <f>IF(HO$9="",0,IF(HO$9-conditions!$U$71&lt;$U$9,HO19*conditions!$U$69*conditions!$U$70,0))</f>
        <v>0</v>
      </c>
      <c r="HP64" s="37">
        <f>IF(HP$9="",0,IF(HP$9-conditions!$U$71&lt;$U$9,HP19*conditions!$U$69*conditions!$U$70,0))</f>
        <v>0</v>
      </c>
      <c r="HQ64" s="37">
        <f>IF(HQ$9="",0,IF(HQ$9-conditions!$U$71&lt;$U$9,HQ19*conditions!$U$69*conditions!$U$70,0))</f>
        <v>0</v>
      </c>
      <c r="HR64" s="37">
        <f>IF(HR$9="",0,IF(HR$9-conditions!$U$71&lt;$U$9,HR19*conditions!$U$69*conditions!$U$70,0))</f>
        <v>0</v>
      </c>
      <c r="HS64" s="37">
        <f>IF(HS$9="",0,IF(HS$9-conditions!$U$71&lt;$U$9,HS19*conditions!$U$69*conditions!$U$70,0))</f>
        <v>0</v>
      </c>
      <c r="HT64" s="37">
        <f>IF(HT$9="",0,IF(HT$9-conditions!$U$71&lt;$U$9,HT19*conditions!$U$69*conditions!$U$70,0))</f>
        <v>0</v>
      </c>
      <c r="HU64" s="37">
        <f>IF(HU$9="",0,IF(HU$9-conditions!$U$71&lt;$U$9,HU19*conditions!$U$69*conditions!$U$70,0))</f>
        <v>0</v>
      </c>
      <c r="HV64" s="37">
        <f>IF(HV$9="",0,IF(HV$9-conditions!$U$71&lt;$U$9,HV19*conditions!$U$69*conditions!$U$70,0))</f>
        <v>0</v>
      </c>
      <c r="HW64" s="37">
        <f>IF(HW$9="",0,IF(HW$9-conditions!$U$71&lt;$U$9,HW19*conditions!$U$69*conditions!$U$70,0))</f>
        <v>0</v>
      </c>
      <c r="HX64" s="37">
        <f>IF(HX$9="",0,IF(HX$9-conditions!$U$71&lt;$U$9,HX19*conditions!$U$69*conditions!$U$70,0))</f>
        <v>0</v>
      </c>
      <c r="HY64" s="37">
        <f>IF(HY$9="",0,IF(HY$9-conditions!$U$71&lt;$U$9,HY19*conditions!$U$69*conditions!$U$70,0))</f>
        <v>0</v>
      </c>
      <c r="HZ64" s="37">
        <f>IF(HZ$9="",0,IF(HZ$9-conditions!$U$71&lt;$U$9,HZ19*conditions!$U$69*conditions!$U$70,0))</f>
        <v>0</v>
      </c>
      <c r="IA64" s="37">
        <f>IF(IA$9="",0,IF(IA$9-conditions!$U$71&lt;$U$9,IA19*conditions!$U$69*conditions!$U$70,0))</f>
        <v>0</v>
      </c>
      <c r="IB64" s="37">
        <f>IF(IB$9="",0,IF(IB$9-conditions!$U$71&lt;$U$9,IB19*conditions!$U$69*conditions!$U$70,0))</f>
        <v>0</v>
      </c>
      <c r="IC64" s="37">
        <f>IF(IC$9="",0,IF(IC$9-conditions!$U$71&lt;$U$9,IC19*conditions!$U$69*conditions!$U$70,0))</f>
        <v>0</v>
      </c>
      <c r="ID64" s="37">
        <f>IF(ID$9="",0,IF(ID$9-conditions!$U$71&lt;$U$9,ID19*conditions!$U$69*conditions!$U$70,0))</f>
        <v>0</v>
      </c>
      <c r="IE64" s="37">
        <f>IF(IE$9="",0,IF(IE$9-conditions!$U$71&lt;$U$9,IE19*conditions!$U$69*conditions!$U$70,0))</f>
        <v>0</v>
      </c>
      <c r="IF64" s="37">
        <f>IF(IF$9="",0,IF(IF$9-conditions!$U$71&lt;$U$9,IF19*conditions!$U$69*conditions!$U$70,0))</f>
        <v>0</v>
      </c>
      <c r="IG64" s="37">
        <f>IF(IG$9="",0,IF(IG$9-conditions!$U$71&lt;$U$9,IG19*conditions!$U$69*conditions!$U$70,0))</f>
        <v>0</v>
      </c>
      <c r="IH64" s="37">
        <f>IF(IH$9="",0,IF(IH$9-conditions!$U$71&lt;$U$9,IH19*conditions!$U$69*conditions!$U$70,0))</f>
        <v>0</v>
      </c>
      <c r="II64" s="37">
        <f>IF(II$9="",0,IF(II$9-conditions!$U$71&lt;$U$9,II19*conditions!$U$69*conditions!$U$70,0))</f>
        <v>0</v>
      </c>
      <c r="IJ64" s="37">
        <f>IF(IJ$9="",0,IF(IJ$9-conditions!$U$71&lt;$U$9,IJ19*conditions!$U$69*conditions!$U$70,0))</f>
        <v>0</v>
      </c>
      <c r="IK64" s="37">
        <f>IF(IK$9="",0,IF(IK$9-conditions!$U$71&lt;$U$9,IK19*conditions!$U$69*conditions!$U$70,0))</f>
        <v>0</v>
      </c>
      <c r="IL64" s="37">
        <f>IF(IL$9="",0,IF(IL$9-conditions!$U$71&lt;$U$9,IL19*conditions!$U$69*conditions!$U$70,0))</f>
        <v>0</v>
      </c>
      <c r="IM64" s="37">
        <f>IF(IM$9="",0,IF(IM$9-conditions!$U$71&lt;$U$9,IM19*conditions!$U$69*conditions!$U$70,0))</f>
        <v>0</v>
      </c>
      <c r="IN64" s="37">
        <f>IF(IN$9="",0,IF(IN$9-conditions!$U$71&lt;$U$9,IN19*conditions!$U$69*conditions!$U$70,0))</f>
        <v>0</v>
      </c>
      <c r="IO64" s="37">
        <f>IF(IO$9="",0,IF(IO$9-conditions!$U$71&lt;$U$9,IO19*conditions!$U$69*conditions!$U$70,0))</f>
        <v>0</v>
      </c>
      <c r="IP64" s="37">
        <f>IF(IP$9="",0,IF(IP$9-conditions!$U$71&lt;$U$9,IP19*conditions!$U$69*conditions!$U$70,0))</f>
        <v>0</v>
      </c>
      <c r="IQ64" s="37">
        <f>IF(IQ$9="",0,IF(IQ$9-conditions!$U$71&lt;$U$9,IQ19*conditions!$U$69*conditions!$U$70,0))</f>
        <v>0</v>
      </c>
      <c r="IR64" s="37">
        <f>IF(IR$9="",0,IF(IR$9-conditions!$U$71&lt;$U$9,IR19*conditions!$U$69*conditions!$U$70,0))</f>
        <v>0</v>
      </c>
      <c r="IS64" s="37">
        <f>IF(IS$9="",0,IF(IS$9-conditions!$U$71&lt;$U$9,IS19*conditions!$U$69*conditions!$U$70,0))</f>
        <v>0</v>
      </c>
      <c r="IT64" s="37">
        <f>IF(IT$9="",0,IF(IT$9-conditions!$U$71&lt;$U$9,IT19*conditions!$U$69*conditions!$U$70,0))</f>
        <v>0</v>
      </c>
      <c r="IU64" s="37">
        <f>IF(IU$9="",0,IF(IU$9-conditions!$U$71&lt;$U$9,IU19*conditions!$U$69*conditions!$U$70,0))</f>
        <v>0</v>
      </c>
      <c r="IV64" s="37">
        <f>IF(IV$9="",0,IF(IV$9-conditions!$U$71&lt;$U$9,IV19*conditions!$U$69*conditions!$U$70,0))</f>
        <v>0</v>
      </c>
      <c r="IW64" s="37">
        <f>IF(IW$9="",0,IF(IW$9-conditions!$U$71&lt;$U$9,IW19*conditions!$U$69*conditions!$U$70,0))</f>
        <v>0</v>
      </c>
      <c r="IX64" s="37">
        <f>IF(IX$9="",0,IF(IX$9-conditions!$U$71&lt;$U$9,IX19*conditions!$U$69*conditions!$U$70,0))</f>
        <v>0</v>
      </c>
      <c r="IY64" s="37">
        <f>IF(IY$9="",0,IF(IY$9-conditions!$U$71&lt;$U$9,IY19*conditions!$U$69*conditions!$U$70,0))</f>
        <v>0</v>
      </c>
      <c r="IZ64" s="37">
        <f>IF(IZ$9="",0,IF(IZ$9-conditions!$U$71&lt;$U$9,IZ19*conditions!$U$69*conditions!$U$70,0))</f>
        <v>0</v>
      </c>
      <c r="JA64" s="37">
        <f>IF(JA$9="",0,IF(JA$9-conditions!$U$71&lt;$U$9,JA19*conditions!$U$69*conditions!$U$70,0))</f>
        <v>0</v>
      </c>
      <c r="JB64" s="37">
        <f>IF(JB$9="",0,IF(JB$9-conditions!$U$71&lt;$U$9,JB19*conditions!$U$69*conditions!$U$70,0))</f>
        <v>0</v>
      </c>
      <c r="JC64" s="37">
        <f>IF(JC$9="",0,IF(JC$9-conditions!$U$71&lt;$U$9,JC19*conditions!$U$69*conditions!$U$70,0))</f>
        <v>0</v>
      </c>
      <c r="JD64" s="37">
        <f>IF(JD$9="",0,IF(JD$9-conditions!$U$71&lt;$U$9,JD19*conditions!$U$69*conditions!$U$70,0))</f>
        <v>0</v>
      </c>
      <c r="JE64" s="37">
        <f>IF(JE$9="",0,IF(JE$9-conditions!$U$71&lt;$U$9,JE19*conditions!$U$69*conditions!$U$70,0))</f>
        <v>0</v>
      </c>
      <c r="JF64" s="37">
        <f>IF(JF$9="",0,IF(JF$9-conditions!$U$71&lt;$U$9,JF19*conditions!$U$69*conditions!$U$70,0))</f>
        <v>0</v>
      </c>
      <c r="JG64" s="37">
        <f>IF(JG$9="",0,IF(JG$9-conditions!$U$71&lt;$U$9,JG19*conditions!$U$69*conditions!$U$70,0))</f>
        <v>0</v>
      </c>
      <c r="JH64" s="37">
        <f>IF(JH$9="",0,IF(JH$9-conditions!$U$71&lt;$U$9,JH19*conditions!$U$69*conditions!$U$70,0))</f>
        <v>0</v>
      </c>
      <c r="JI64" s="37">
        <f>IF(JI$9="",0,IF(JI$9-conditions!$U$71&lt;$U$9,JI19*conditions!$U$69*conditions!$U$70,0))</f>
        <v>0</v>
      </c>
      <c r="JJ64" s="37">
        <f>IF(JJ$9="",0,IF(JJ$9-conditions!$U$71&lt;$U$9,JJ19*conditions!$U$69*conditions!$U$70,0))</f>
        <v>0</v>
      </c>
      <c r="JK64" s="37">
        <f>IF(JK$9="",0,IF(JK$9-conditions!$U$71&lt;$U$9,JK19*conditions!$U$69*conditions!$U$70,0))</f>
        <v>0</v>
      </c>
      <c r="JL64" s="37">
        <f>IF(JL$9="",0,IF(JL$9-conditions!$U$71&lt;$U$9,JL19*conditions!$U$69*conditions!$U$70,0))</f>
        <v>0</v>
      </c>
      <c r="JM64" s="37">
        <f>IF(JM$9="",0,IF(JM$9-conditions!$U$71&lt;$U$9,JM19*conditions!$U$69*conditions!$U$70,0))</f>
        <v>0</v>
      </c>
      <c r="JN64" s="37">
        <f>IF(JN$9="",0,IF(JN$9-conditions!$U$71&lt;$U$9,JN19*conditions!$U$69*conditions!$U$70,0))</f>
        <v>0</v>
      </c>
      <c r="JO64" s="37">
        <f>IF(JO$9="",0,IF(JO$9-conditions!$U$71&lt;$U$9,JO19*conditions!$U$69*conditions!$U$70,0))</f>
        <v>0</v>
      </c>
      <c r="JP64" s="37">
        <f>IF(JP$9="",0,IF(JP$9-conditions!$U$71&lt;$U$9,JP19*conditions!$U$69*conditions!$U$70,0))</f>
        <v>0</v>
      </c>
      <c r="JQ64" s="37">
        <f>IF(JQ$9="",0,IF(JQ$9-conditions!$U$71&lt;$U$9,JQ19*conditions!$U$69*conditions!$U$70,0))</f>
        <v>0</v>
      </c>
      <c r="JR64" s="37">
        <f>IF(JR$9="",0,IF(JR$9-conditions!$U$71&lt;$U$9,JR19*conditions!$U$69*conditions!$U$70,0))</f>
        <v>0</v>
      </c>
      <c r="JS64" s="37">
        <f>IF(JS$9="",0,IF(JS$9-conditions!$U$71&lt;$U$9,JS19*conditions!$U$69*conditions!$U$70,0))</f>
        <v>0</v>
      </c>
      <c r="JT64" s="37">
        <f>IF(JT$9="",0,IF(JT$9-conditions!$U$71&lt;$U$9,JT19*conditions!$U$69*conditions!$U$70,0))</f>
        <v>0</v>
      </c>
      <c r="JU64" s="37">
        <f>IF(JU$9="",0,IF(JU$9-conditions!$U$71&lt;$U$9,JU19*conditions!$U$69*conditions!$U$70,0))</f>
        <v>0</v>
      </c>
      <c r="JV64" s="37">
        <f>IF(JV$9="",0,IF(JV$9-conditions!$U$71&lt;$U$9,JV19*conditions!$U$69*conditions!$U$70,0))</f>
        <v>0</v>
      </c>
      <c r="JW64" s="37">
        <f>IF(JW$9="",0,IF(JW$9-conditions!$U$71&lt;$U$9,JW19*conditions!$U$69*conditions!$U$70,0))</f>
        <v>0</v>
      </c>
      <c r="JX64" s="37">
        <f>IF(JX$9="",0,IF(JX$9-conditions!$U$71&lt;$U$9,JX19*conditions!$U$69*conditions!$U$70,0))</f>
        <v>0</v>
      </c>
      <c r="JY64" s="37">
        <f>IF(JY$9="",0,IF(JY$9-conditions!$U$71&lt;$U$9,JY19*conditions!$U$69*conditions!$U$70,0))</f>
        <v>0</v>
      </c>
      <c r="JZ64" s="37">
        <f>IF(JZ$9="",0,IF(JZ$9-conditions!$U$71&lt;$U$9,JZ19*conditions!$U$69*conditions!$U$70,0))</f>
        <v>0</v>
      </c>
      <c r="KA64" s="37">
        <f>IF(KA$9="",0,IF(KA$9-conditions!$U$71&lt;$U$9,KA19*conditions!$U$69*conditions!$U$70,0))</f>
        <v>0</v>
      </c>
      <c r="KB64" s="37">
        <f>IF(KB$9="",0,IF(KB$9-conditions!$U$71&lt;$U$9,KB19*conditions!$U$69*conditions!$U$70,0))</f>
        <v>0</v>
      </c>
      <c r="KC64" s="37">
        <f>IF(KC$9="",0,IF(KC$9-conditions!$U$71&lt;$U$9,KC19*conditions!$U$69*conditions!$U$70,0))</f>
        <v>0</v>
      </c>
      <c r="KD64" s="37">
        <f>IF(KD$9="",0,IF(KD$9-conditions!$U$71&lt;$U$9,KD19*conditions!$U$69*conditions!$U$70,0))</f>
        <v>0</v>
      </c>
      <c r="KE64" s="37">
        <f>IF(KE$9="",0,IF(KE$9-conditions!$U$71&lt;$U$9,KE19*conditions!$U$69*conditions!$U$70,0))</f>
        <v>0</v>
      </c>
      <c r="KF64" s="37">
        <f>IF(KF$9="",0,IF(KF$9-conditions!$U$71&lt;$U$9,KF19*conditions!$U$69*conditions!$U$70,0))</f>
        <v>0</v>
      </c>
      <c r="KG64" s="37">
        <f>IF(KG$9="",0,IF(KG$9-conditions!$U$71&lt;$U$9,KG19*conditions!$U$69*conditions!$U$70,0))</f>
        <v>0</v>
      </c>
      <c r="KH64" s="37">
        <f>IF(KH$9="",0,IF(KH$9-conditions!$U$71&lt;$U$9,KH19*conditions!$U$69*conditions!$U$70,0))</f>
        <v>0</v>
      </c>
      <c r="KI64" s="37">
        <f>IF(KI$9="",0,IF(KI$9-conditions!$U$71&lt;$U$9,KI19*conditions!$U$69*conditions!$U$70,0))</f>
        <v>0</v>
      </c>
      <c r="KJ64" s="37">
        <f>IF(KJ$9="",0,IF(KJ$9-conditions!$U$71&lt;$U$9,KJ19*conditions!$U$69*conditions!$U$70,0))</f>
        <v>0</v>
      </c>
      <c r="KK64" s="37">
        <f>IF(KK$9="",0,IF(KK$9-conditions!$U$71&lt;$U$9,KK19*conditions!$U$69*conditions!$U$70,0))</f>
        <v>0</v>
      </c>
      <c r="KL64" s="37">
        <f>IF(KL$9="",0,IF(KL$9-conditions!$U$71&lt;$U$9,KL19*conditions!$U$69*conditions!$U$70,0))</f>
        <v>0</v>
      </c>
      <c r="KM64" s="37">
        <f>IF(KM$9="",0,IF(KM$9-conditions!$U$71&lt;$U$9,KM19*conditions!$U$69*conditions!$U$70,0))</f>
        <v>0</v>
      </c>
      <c r="KN64" s="37">
        <f>IF(KN$9="",0,IF(KN$9-conditions!$U$71&lt;$U$9,KN19*conditions!$U$69*conditions!$U$70,0))</f>
        <v>0</v>
      </c>
      <c r="KO64" s="37">
        <f>IF(KO$9="",0,IF(KO$9-conditions!$U$71&lt;$U$9,KO19*conditions!$U$69*conditions!$U$70,0))</f>
        <v>0</v>
      </c>
      <c r="KP64" s="37">
        <f>IF(KP$9="",0,IF(KP$9-conditions!$U$71&lt;$U$9,KP19*conditions!$U$69*conditions!$U$70,0))</f>
        <v>0</v>
      </c>
      <c r="KQ64" s="37">
        <f>IF(KQ$9="",0,IF(KQ$9-conditions!$U$71&lt;$U$9,KQ19*conditions!$U$69*conditions!$U$70,0))</f>
        <v>0</v>
      </c>
      <c r="KR64" s="37">
        <f>IF(KR$9="",0,IF(KR$9-conditions!$U$71&lt;$U$9,KR19*conditions!$U$69*conditions!$U$70,0))</f>
        <v>0</v>
      </c>
      <c r="KS64" s="37">
        <f>IF(KS$9="",0,IF(KS$9-conditions!$U$71&lt;$U$9,KS19*conditions!$U$69*conditions!$U$70,0))</f>
        <v>0</v>
      </c>
      <c r="KT64" s="37">
        <f>IF(KT$9="",0,IF(KT$9-conditions!$U$71&lt;$U$9,KT19*conditions!$U$69*conditions!$U$70,0))</f>
        <v>0</v>
      </c>
      <c r="KU64" s="37">
        <f>IF(KU$9="",0,IF(KU$9-conditions!$U$71&lt;$U$9,KU19*conditions!$U$69*conditions!$U$70,0))</f>
        <v>0</v>
      </c>
      <c r="KV64" s="37">
        <f>IF(KV$9="",0,IF(KV$9-conditions!$U$71&lt;$U$9,KV19*conditions!$U$69*conditions!$U$70,0))</f>
        <v>0</v>
      </c>
      <c r="KW64" s="37">
        <f>IF(KW$9="",0,IF(KW$9-conditions!$U$71&lt;$U$9,KW19*conditions!$U$69*conditions!$U$70,0))</f>
        <v>0</v>
      </c>
      <c r="KX64" s="37">
        <f>IF(KX$9="",0,IF(KX$9-conditions!$U$71&lt;$U$9,KX19*conditions!$U$69*conditions!$U$70,0))</f>
        <v>0</v>
      </c>
      <c r="KY64" s="37">
        <f>IF(KY$9="",0,IF(KY$9-conditions!$U$71&lt;$U$9,KY19*conditions!$U$69*conditions!$U$70,0))</f>
        <v>0</v>
      </c>
      <c r="KZ64" s="37">
        <f>IF(KZ$9="",0,IF(KZ$9-conditions!$U$71&lt;$U$9,KZ19*conditions!$U$69*conditions!$U$70,0))</f>
        <v>0</v>
      </c>
      <c r="LA64" s="37">
        <f>IF(LA$9="",0,IF(LA$9-conditions!$U$71&lt;$U$9,LA19*conditions!$U$69*conditions!$U$70,0))</f>
        <v>0</v>
      </c>
      <c r="LB64" s="37">
        <f>IF(LB$9="",0,IF(LB$9-conditions!$U$71&lt;$U$9,LB19*conditions!$U$69*conditions!$U$70,0))</f>
        <v>0</v>
      </c>
      <c r="LC64" s="37">
        <f>IF(LC$9="",0,IF(LC$9-conditions!$U$71&lt;$U$9,LC19*conditions!$U$69*conditions!$U$70,0))</f>
        <v>0</v>
      </c>
      <c r="LD64" s="37">
        <f>IF(LD$9="",0,IF(LD$9-conditions!$U$71&lt;$U$9,LD19*conditions!$U$69*conditions!$U$70,0))</f>
        <v>0</v>
      </c>
      <c r="LE64" s="37">
        <f>IF(LE$9="",0,IF(LE$9-conditions!$U$71&lt;$U$9,LE19*conditions!$U$69*conditions!$U$70,0))</f>
        <v>0</v>
      </c>
      <c r="LF64" s="37">
        <f>IF(LF$9="",0,IF(LF$9-conditions!$U$71&lt;$U$9,LF19*conditions!$U$69*conditions!$U$70,0))</f>
        <v>0</v>
      </c>
      <c r="LG64" s="37">
        <f>IF(LG$9="",0,IF(LG$9-conditions!$U$71&lt;$U$9,LG19*conditions!$U$69*conditions!$U$70,0))</f>
        <v>0</v>
      </c>
      <c r="LH64" s="37">
        <f>IF(LH$9="",0,IF(LH$9-conditions!$U$71&lt;$U$9,LH19*conditions!$U$69*conditions!$U$70,0))</f>
        <v>0</v>
      </c>
      <c r="LI64" s="37">
        <f>IF(LI$9="",0,IF(LI$9-conditions!$U$71&lt;$U$9,LI19*conditions!$U$69*conditions!$U$70,0))</f>
        <v>0</v>
      </c>
      <c r="LJ64" s="37">
        <f>IF(LJ$9="",0,IF(LJ$9-conditions!$U$71&lt;$U$9,LJ19*conditions!$U$69*conditions!$U$70,0))</f>
        <v>0</v>
      </c>
      <c r="LK64" s="37">
        <f>IF(LK$9="",0,IF(LK$9-conditions!$U$71&lt;$U$9,LK19*conditions!$U$69*conditions!$U$70,0))</f>
        <v>0</v>
      </c>
      <c r="LL64" s="37">
        <f>IF(LL$9="",0,IF(LL$9-conditions!$U$71&lt;$U$9,LL19*conditions!$U$69*conditions!$U$70,0))</f>
        <v>0</v>
      </c>
      <c r="LM64" s="37">
        <f>IF(LM$9="",0,IF(LM$9-conditions!$U$71&lt;$U$9,LM19*conditions!$U$69*conditions!$U$70,0))</f>
        <v>0</v>
      </c>
      <c r="LN64" s="37">
        <f>IF(LN$9="",0,IF(LN$9-conditions!$U$71&lt;$U$9,LN19*conditions!$U$69*conditions!$U$70,0))</f>
        <v>0</v>
      </c>
      <c r="LO64" s="37">
        <f>IF(LO$9="",0,IF(LO$9-conditions!$U$71&lt;$U$9,LO19*conditions!$U$69*conditions!$U$70,0))</f>
        <v>0</v>
      </c>
      <c r="LP64" s="37">
        <f>IF(LP$9="",0,IF(LP$9-conditions!$U$71&lt;$U$9,LP19*conditions!$U$69*conditions!$U$70,0))</f>
        <v>0</v>
      </c>
      <c r="LQ64" s="37">
        <f>IF(LQ$9="",0,IF(LQ$9-conditions!$U$71&lt;$U$9,LQ19*conditions!$U$69*conditions!$U$70,0))</f>
        <v>0</v>
      </c>
      <c r="LR64" s="37">
        <f>IF(LR$9="",0,IF(LR$9-conditions!$U$71&lt;$U$9,LR19*conditions!$U$69*conditions!$U$70,0))</f>
        <v>0</v>
      </c>
      <c r="LS64" s="37">
        <f>IF(LS$9="",0,IF(LS$9-conditions!$U$71&lt;$U$9,LS19*conditions!$U$69*conditions!$U$70,0))</f>
        <v>0</v>
      </c>
      <c r="LT64" s="37">
        <f>IF(LT$9="",0,IF(LT$9-conditions!$U$71&lt;$U$9,LT19*conditions!$U$69*conditions!$U$70,0))</f>
        <v>0</v>
      </c>
      <c r="LU64" s="37">
        <f>IF(LU$9="",0,IF(LU$9-conditions!$U$71&lt;$U$9,LU19*conditions!$U$69*conditions!$U$70,0))</f>
        <v>0</v>
      </c>
      <c r="LV64" s="37">
        <f>IF(LV$9="",0,IF(LV$9-conditions!$U$71&lt;$U$9,LV19*conditions!$U$69*conditions!$U$70,0))</f>
        <v>0</v>
      </c>
      <c r="LW64" s="37">
        <f>IF(LW$9="",0,IF(LW$9-conditions!$U$71&lt;$U$9,LW19*conditions!$U$69*conditions!$U$70,0))</f>
        <v>0</v>
      </c>
      <c r="LX64" s="37">
        <f>IF(LX$9="",0,IF(LX$9-conditions!$U$71&lt;$U$9,LX19*conditions!$U$69*conditions!$U$70,0))</f>
        <v>0</v>
      </c>
      <c r="LY64" s="37">
        <f>IF(LY$9="",0,IF(LY$9-conditions!$U$71&lt;$U$9,LY19*conditions!$U$69*conditions!$U$70,0))</f>
        <v>0</v>
      </c>
      <c r="LZ64" s="37">
        <f>IF(LZ$9="",0,IF(LZ$9-conditions!$U$71&lt;$U$9,LZ19*conditions!$U$69*conditions!$U$70,0))</f>
        <v>0</v>
      </c>
      <c r="MA64" s="37">
        <f>IF(MA$9="",0,IF(MA$9-conditions!$U$71&lt;$U$9,MA19*conditions!$U$69*conditions!$U$70,0))</f>
        <v>0</v>
      </c>
      <c r="MB64" s="37">
        <f>IF(MB$9="",0,IF(MB$9-conditions!$U$71&lt;$U$9,MB19*conditions!$U$69*conditions!$U$70,0))</f>
        <v>0</v>
      </c>
      <c r="MC64" s="37">
        <f>IF(MC$9="",0,IF(MC$9-conditions!$U$71&lt;$U$9,MC19*conditions!$U$69*conditions!$U$70,0))</f>
        <v>0</v>
      </c>
      <c r="MD64" s="37">
        <f>IF(MD$9="",0,IF(MD$9-conditions!$U$71&lt;$U$9,MD19*conditions!$U$69*conditions!$U$70,0))</f>
        <v>0</v>
      </c>
      <c r="ME64" s="37">
        <f>IF(ME$9="",0,IF(ME$9-conditions!$U$71&lt;$U$9,ME19*conditions!$U$69*conditions!$U$70,0))</f>
        <v>0</v>
      </c>
      <c r="MF64" s="37">
        <f>IF(MF$9="",0,IF(MF$9-conditions!$U$71&lt;$U$9,MF19*conditions!$U$69*conditions!$U$70,0))</f>
        <v>0</v>
      </c>
      <c r="MG64" s="37">
        <f>IF(MG$9="",0,IF(MG$9-conditions!$U$71&lt;$U$9,MG19*conditions!$U$69*conditions!$U$70,0))</f>
        <v>0</v>
      </c>
      <c r="MH64" s="37">
        <f>IF(MH$9="",0,IF(MH$9-conditions!$U$71&lt;$U$9,MH19*conditions!$U$69*conditions!$U$70,0))</f>
        <v>0</v>
      </c>
      <c r="MI64" s="37">
        <f>IF(MI$9="",0,IF(MI$9-conditions!$U$71&lt;$U$9,MI19*conditions!$U$69*conditions!$U$70,0))</f>
        <v>0</v>
      </c>
      <c r="MJ64" s="37">
        <f>IF(MJ$9="",0,IF(MJ$9-conditions!$U$71&lt;$U$9,MJ19*conditions!$U$69*conditions!$U$70,0))</f>
        <v>0</v>
      </c>
      <c r="MK64" s="37">
        <f>IF(MK$9="",0,IF(MK$9-conditions!$U$71&lt;$U$9,MK19*conditions!$U$69*conditions!$U$70,0))</f>
        <v>0</v>
      </c>
      <c r="ML64" s="37">
        <f>IF(ML$9="",0,IF(ML$9-conditions!$U$71&lt;$U$9,ML19*conditions!$U$69*conditions!$U$70,0))</f>
        <v>0</v>
      </c>
      <c r="MM64" s="37">
        <f>IF(MM$9="",0,IF(MM$9-conditions!$U$71&lt;$U$9,MM19*conditions!$U$69*conditions!$U$70,0))</f>
        <v>0</v>
      </c>
      <c r="MN64" s="37">
        <f>IF(MN$9="",0,IF(MN$9-conditions!$U$71&lt;$U$9,MN19*conditions!$U$69*conditions!$U$70,0))</f>
        <v>0</v>
      </c>
      <c r="MO64" s="37">
        <f>IF(MO$9="",0,IF(MO$9-conditions!$U$71&lt;$U$9,MO19*conditions!$U$69*conditions!$U$70,0))</f>
        <v>0</v>
      </c>
      <c r="MP64" s="37">
        <f>IF(MP$9="",0,IF(MP$9-conditions!$U$71&lt;$U$9,MP19*conditions!$U$69*conditions!$U$70,0))</f>
        <v>0</v>
      </c>
      <c r="MQ64" s="37">
        <f>IF(MQ$9="",0,IF(MQ$9-conditions!$U$71&lt;$U$9,MQ19*conditions!$U$69*conditions!$U$70,0))</f>
        <v>0</v>
      </c>
      <c r="MR64" s="37">
        <f>IF(MR$9="",0,IF(MR$9-conditions!$U$71&lt;$U$9,MR19*conditions!$U$69*conditions!$U$70,0))</f>
        <v>0</v>
      </c>
      <c r="MS64" s="37">
        <f>IF(MS$9="",0,IF(MS$9-conditions!$U$71&lt;$U$9,MS19*conditions!$U$69*conditions!$U$70,0))</f>
        <v>0</v>
      </c>
      <c r="MT64" s="37">
        <f>IF(MT$9="",0,IF(MT$9-conditions!$U$71&lt;$U$9,MT19*conditions!$U$69*conditions!$U$70,0))</f>
        <v>0</v>
      </c>
      <c r="MU64" s="37">
        <f>IF(MU$9="",0,IF(MU$9-conditions!$U$71&lt;$U$9,MU19*conditions!$U$69*conditions!$U$70,0))</f>
        <v>0</v>
      </c>
      <c r="MV64" s="37">
        <f>IF(MV$9="",0,IF(MV$9-conditions!$U$71&lt;$U$9,MV19*conditions!$U$69*conditions!$U$70,0))</f>
        <v>0</v>
      </c>
      <c r="MW64" s="37">
        <f>IF(MW$9="",0,IF(MW$9-conditions!$U$71&lt;$U$9,MW19*conditions!$U$69*conditions!$U$70,0))</f>
        <v>0</v>
      </c>
      <c r="MX64" s="37">
        <f>IF(MX$9="",0,IF(MX$9-conditions!$U$71&lt;$U$9,MX19*conditions!$U$69*conditions!$U$70,0))</f>
        <v>0</v>
      </c>
      <c r="MY64" s="37">
        <f>IF(MY$9="",0,IF(MY$9-conditions!$U$71&lt;$U$9,MY19*conditions!$U$69*conditions!$U$70,0))</f>
        <v>0</v>
      </c>
      <c r="MZ64" s="37">
        <f>IF(MZ$9="",0,IF(MZ$9-conditions!$U$71&lt;$U$9,MZ19*conditions!$U$69*conditions!$U$70,0))</f>
        <v>0</v>
      </c>
      <c r="NA64" s="37">
        <f>IF(NA$9="",0,IF(NA$9-conditions!$U$71&lt;$U$9,NA19*conditions!$U$69*conditions!$U$70,0))</f>
        <v>0</v>
      </c>
      <c r="NB64" s="37">
        <f>IF(NB$9="",0,IF(NB$9-conditions!$U$71&lt;$U$9,NB19*conditions!$U$69*conditions!$U$70,0))</f>
        <v>0</v>
      </c>
      <c r="NC64" s="37">
        <f>IF(NC$9="",0,IF(NC$9-conditions!$U$71&lt;$U$9,NC19*conditions!$U$69*conditions!$U$70,0))</f>
        <v>0</v>
      </c>
      <c r="ND64" s="37">
        <f>IF(ND$9="",0,IF(ND$9-conditions!$U$71&lt;$U$9,ND19*conditions!$U$69*conditions!$U$70,0))</f>
        <v>0</v>
      </c>
      <c r="NE64" s="37">
        <f>IF(NE$9="",0,IF(NE$9-conditions!$U$71&lt;$U$9,NE19*conditions!$U$69*conditions!$U$70,0))</f>
        <v>0</v>
      </c>
      <c r="NF64" s="37">
        <f>IF(NF$9="",0,IF(NF$9-conditions!$U$71&lt;$U$9,NF19*conditions!$U$69*conditions!$U$70,0))</f>
        <v>0</v>
      </c>
      <c r="NG64" s="37">
        <f>IF(NG$9="",0,IF(NG$9-conditions!$U$71&lt;$U$9,NG19*conditions!$U$69*conditions!$U$70,0))</f>
        <v>0</v>
      </c>
      <c r="NH64" s="37">
        <f>IF(NH$9="",0,IF(NH$9-conditions!$U$71&lt;$U$9,NH19*conditions!$U$69*conditions!$U$70,0))</f>
        <v>0</v>
      </c>
      <c r="NI64" s="37">
        <f>IF(NI$9="",0,IF(NI$9-conditions!$U$71&lt;$U$9,NI19*conditions!$U$69*conditions!$U$70,0))</f>
        <v>0</v>
      </c>
      <c r="NJ64" s="37">
        <f>IF(NJ$9="",0,IF(NJ$9-conditions!$U$71&lt;$U$9,NJ19*conditions!$U$69*conditions!$U$70,0))</f>
        <v>0</v>
      </c>
      <c r="NK64" s="37">
        <f>IF(NK$9="",0,IF(NK$9-conditions!$U$71&lt;$U$9,NK19*conditions!$U$69*conditions!$U$70,0))</f>
        <v>0</v>
      </c>
      <c r="NL64" s="37">
        <f>IF(NL$9="",0,IF(NL$9-conditions!$U$71&lt;$U$9,NL19*conditions!$U$69*conditions!$U$70,0))</f>
        <v>0</v>
      </c>
      <c r="NM64" s="37">
        <f>IF(NM$9="",0,IF(NM$9-conditions!$U$71&lt;$U$9,NM19*conditions!$U$69*conditions!$U$70,0))</f>
        <v>0</v>
      </c>
      <c r="NN64" s="37">
        <f>IF(NN$9="",0,IF(NN$9-conditions!$U$71&lt;$U$9,NN19*conditions!$U$69*conditions!$U$70,0))</f>
        <v>0</v>
      </c>
      <c r="NO64" s="37">
        <f>IF(NO$9="",0,IF(NO$9-conditions!$U$71&lt;$U$9,NO19*conditions!$U$69*conditions!$U$70,0))</f>
        <v>0</v>
      </c>
      <c r="NP64" s="37">
        <f>IF(NP$9="",0,IF(NP$9-conditions!$U$71&lt;$U$9,NP19*conditions!$U$69*conditions!$U$70,0))</f>
        <v>0</v>
      </c>
      <c r="NQ64" s="37">
        <f>IF(NQ$9="",0,IF(NQ$9-conditions!$U$71&lt;$U$9,NQ19*conditions!$U$69*conditions!$U$70,0))</f>
        <v>0</v>
      </c>
      <c r="NR64" s="37">
        <f>IF(NR$9="",0,IF(NR$9-conditions!$U$71&lt;$U$9,NR19*conditions!$U$69*conditions!$U$70,0))</f>
        <v>0</v>
      </c>
      <c r="NS64" s="37">
        <f>IF(NS$9="",0,IF(NS$9-conditions!$U$71&lt;$U$9,NS19*conditions!$U$69*conditions!$U$70,0))</f>
        <v>0</v>
      </c>
      <c r="NT64" s="37">
        <f>IF(NT$9="",0,IF(NT$9-conditions!$U$71&lt;$U$9,NT19*conditions!$U$69*conditions!$U$70,0))</f>
        <v>0</v>
      </c>
      <c r="NU64" s="37">
        <f>IF(NU$9="",0,IF(NU$9-conditions!$U$71&lt;$U$9,NU19*conditions!$U$69*conditions!$U$70,0))</f>
        <v>0</v>
      </c>
      <c r="NV64" s="37">
        <f>IF(NV$9="",0,IF(NV$9-conditions!$U$71&lt;$U$9,NV19*conditions!$U$69*conditions!$U$70,0))</f>
        <v>0</v>
      </c>
    </row>
    <row r="65" spans="1:386" s="38" customFormat="1" ht="10.199999999999999" x14ac:dyDescent="0.2">
      <c r="A65" s="31"/>
      <c r="B65" s="31"/>
      <c r="C65" s="31"/>
      <c r="D65" s="31"/>
      <c r="E65" s="31"/>
      <c r="F65" s="31"/>
      <c r="G65" s="31" t="str">
        <f>G58</f>
        <v>авансы полученные от заказчиков на начало бюдж. года</v>
      </c>
      <c r="H65" s="31"/>
      <c r="I65" s="31"/>
      <c r="J65" s="31" t="str">
        <f>IF($G65="","",INDEX(KPI!$H$11:$H$121,SUMIFS(KPI!$E$11:$E$121,KPI!$F$11:$F$121,$G65)))</f>
        <v>тыс.руб.</v>
      </c>
      <c r="K65" s="31"/>
      <c r="L65" s="31"/>
      <c r="M65" s="31"/>
      <c r="N65" s="31" t="str">
        <f>structure!$G$16</f>
        <v>прочие товарные категории</v>
      </c>
      <c r="O65" s="31"/>
      <c r="P65" s="31"/>
      <c r="Q65" s="31"/>
      <c r="R65" s="37">
        <f t="shared" si="93"/>
        <v>35.640000000000029</v>
      </c>
      <c r="S65" s="31"/>
      <c r="T65" s="31"/>
      <c r="U65" s="37">
        <f>IF(U$9="",0,IF(U$9-conditions!$U$71&lt;$U$9,U20*conditions!$U$69*conditions!$U$70,0))</f>
        <v>3.2400000000000029</v>
      </c>
      <c r="V65" s="37">
        <f>IF(V$9="",0,IF(V$9-conditions!$U$71&lt;$U$9,V20*conditions!$U$69*conditions!$U$70,0))</f>
        <v>3.2400000000000029</v>
      </c>
      <c r="W65" s="37">
        <f>IF(W$9="",0,IF(W$9-conditions!$U$71&lt;$U$9,W20*conditions!$U$69*conditions!$U$70,0))</f>
        <v>3.2400000000000029</v>
      </c>
      <c r="X65" s="37">
        <f>IF(X$9="",0,IF(X$9-conditions!$U$71&lt;$U$9,X20*conditions!$U$69*conditions!$U$70,0))</f>
        <v>3.2400000000000029</v>
      </c>
      <c r="Y65" s="37">
        <f>IF(Y$9="",0,IF(Y$9-conditions!$U$71&lt;$U$9,Y20*conditions!$U$69*conditions!$U$70,0))</f>
        <v>3.2400000000000029</v>
      </c>
      <c r="Z65" s="37">
        <f>IF(Z$9="",0,IF(Z$9-conditions!$U$71&lt;$U$9,Z20*conditions!$U$69*conditions!$U$70,0))</f>
        <v>0</v>
      </c>
      <c r="AA65" s="37">
        <f>IF(AA$9="",0,IF(AA$9-conditions!$U$71&lt;$U$9,AA20*conditions!$U$69*conditions!$U$70,0))</f>
        <v>0</v>
      </c>
      <c r="AB65" s="37">
        <f>IF(AB$9="",0,IF(AB$9-conditions!$U$71&lt;$U$9,AB20*conditions!$U$69*conditions!$U$70,0))</f>
        <v>3.2400000000000029</v>
      </c>
      <c r="AC65" s="37">
        <f>IF(AC$9="",0,IF(AC$9-conditions!$U$71&lt;$U$9,AC20*conditions!$U$69*conditions!$U$70,0))</f>
        <v>3.2400000000000029</v>
      </c>
      <c r="AD65" s="37">
        <f>IF(AD$9="",0,IF(AD$9-conditions!$U$71&lt;$U$9,AD20*conditions!$U$69*conditions!$U$70,0))</f>
        <v>3.2400000000000029</v>
      </c>
      <c r="AE65" s="37">
        <f>IF(AE$9="",0,IF(AE$9-conditions!$U$71&lt;$U$9,AE20*conditions!$U$69*conditions!$U$70,0))</f>
        <v>3.2400000000000029</v>
      </c>
      <c r="AF65" s="37">
        <f>IF(AF$9="",0,IF(AF$9-conditions!$U$71&lt;$U$9,AF20*conditions!$U$69*conditions!$U$70,0))</f>
        <v>3.2400000000000029</v>
      </c>
      <c r="AG65" s="37">
        <f>IF(AG$9="",0,IF(AG$9-conditions!$U$71&lt;$U$9,AG20*conditions!$U$69*conditions!$U$70,0))</f>
        <v>0</v>
      </c>
      <c r="AH65" s="37">
        <f>IF(AH$9="",0,IF(AH$9-conditions!$U$71&lt;$U$9,AH20*conditions!$U$69*conditions!$U$70,0))</f>
        <v>0</v>
      </c>
      <c r="AI65" s="37">
        <f>IF(AI$9="",0,IF(AI$9-conditions!$U$71&lt;$U$9,AI20*conditions!$U$69*conditions!$U$70,0))</f>
        <v>3.2400000000000029</v>
      </c>
      <c r="AJ65" s="37">
        <f>IF(AJ$9="",0,IF(AJ$9-conditions!$U$71&lt;$U$9,AJ20*conditions!$U$69*conditions!$U$70,0))</f>
        <v>0</v>
      </c>
      <c r="AK65" s="37">
        <f>IF(AK$9="",0,IF(AK$9-conditions!$U$71&lt;$U$9,AK20*conditions!$U$69*conditions!$U$70,0))</f>
        <v>0</v>
      </c>
      <c r="AL65" s="37">
        <f>IF(AL$9="",0,IF(AL$9-conditions!$U$71&lt;$U$9,AL20*conditions!$U$69*conditions!$U$70,0))</f>
        <v>0</v>
      </c>
      <c r="AM65" s="37">
        <f>IF(AM$9="",0,IF(AM$9-conditions!$U$71&lt;$U$9,AM20*conditions!$U$69*conditions!$U$70,0))</f>
        <v>0</v>
      </c>
      <c r="AN65" s="37">
        <f>IF(AN$9="",0,IF(AN$9-conditions!$U$71&lt;$U$9,AN20*conditions!$U$69*conditions!$U$70,0))</f>
        <v>0</v>
      </c>
      <c r="AO65" s="37">
        <f>IF(AO$9="",0,IF(AO$9-conditions!$U$71&lt;$U$9,AO20*conditions!$U$69*conditions!$U$70,0))</f>
        <v>0</v>
      </c>
      <c r="AP65" s="37">
        <f>IF(AP$9="",0,IF(AP$9-conditions!$U$71&lt;$U$9,AP20*conditions!$U$69*conditions!$U$70,0))</f>
        <v>0</v>
      </c>
      <c r="AQ65" s="37">
        <f>IF(AQ$9="",0,IF(AQ$9-conditions!$U$71&lt;$U$9,AQ20*conditions!$U$69*conditions!$U$70,0))</f>
        <v>0</v>
      </c>
      <c r="AR65" s="37">
        <f>IF(AR$9="",0,IF(AR$9-conditions!$U$71&lt;$U$9,AR20*conditions!$U$69*conditions!$U$70,0))</f>
        <v>0</v>
      </c>
      <c r="AS65" s="37">
        <f>IF(AS$9="",0,IF(AS$9-conditions!$U$71&lt;$U$9,AS20*conditions!$U$69*conditions!$U$70,0))</f>
        <v>0</v>
      </c>
      <c r="AT65" s="37">
        <f>IF(AT$9="",0,IF(AT$9-conditions!$U$71&lt;$U$9,AT20*conditions!$U$69*conditions!$U$70,0))</f>
        <v>0</v>
      </c>
      <c r="AU65" s="37">
        <f>IF(AU$9="",0,IF(AU$9-conditions!$U$71&lt;$U$9,AU20*conditions!$U$69*conditions!$U$70,0))</f>
        <v>0</v>
      </c>
      <c r="AV65" s="37">
        <f>IF(AV$9="",0,IF(AV$9-conditions!$U$71&lt;$U$9,AV20*conditions!$U$69*conditions!$U$70,0))</f>
        <v>0</v>
      </c>
      <c r="AW65" s="37">
        <f>IF(AW$9="",0,IF(AW$9-conditions!$U$71&lt;$U$9,AW20*conditions!$U$69*conditions!$U$70,0))</f>
        <v>0</v>
      </c>
      <c r="AX65" s="37">
        <f>IF(AX$9="",0,IF(AX$9-conditions!$U$71&lt;$U$9,AX20*conditions!$U$69*conditions!$U$70,0))</f>
        <v>0</v>
      </c>
      <c r="AY65" s="37">
        <f>IF(AY$9="",0,IF(AY$9-conditions!$U$71&lt;$U$9,AY20*conditions!$U$69*conditions!$U$70,0))</f>
        <v>0</v>
      </c>
      <c r="AZ65" s="37">
        <f>IF(AZ$9="",0,IF(AZ$9-conditions!$U$71&lt;$U$9,AZ20*conditions!$U$69*conditions!$U$70,0))</f>
        <v>0</v>
      </c>
      <c r="BA65" s="37">
        <f>IF(BA$9="",0,IF(BA$9-conditions!$U$71&lt;$U$9,BA20*conditions!$U$69*conditions!$U$70,0))</f>
        <v>0</v>
      </c>
      <c r="BB65" s="37">
        <f>IF(BB$9="",0,IF(BB$9-conditions!$U$71&lt;$U$9,BB20*conditions!$U$69*conditions!$U$70,0))</f>
        <v>0</v>
      </c>
      <c r="BC65" s="37">
        <f>IF(BC$9="",0,IF(BC$9-conditions!$U$71&lt;$U$9,BC20*conditions!$U$69*conditions!$U$70,0))</f>
        <v>0</v>
      </c>
      <c r="BD65" s="37">
        <f>IF(BD$9="",0,IF(BD$9-conditions!$U$71&lt;$U$9,BD20*conditions!$U$69*conditions!$U$70,0))</f>
        <v>0</v>
      </c>
      <c r="BE65" s="37">
        <f>IF(BE$9="",0,IF(BE$9-conditions!$U$71&lt;$U$9,BE20*conditions!$U$69*conditions!$U$70,0))</f>
        <v>0</v>
      </c>
      <c r="BF65" s="37">
        <f>IF(BF$9="",0,IF(BF$9-conditions!$U$71&lt;$U$9,BF20*conditions!$U$69*conditions!$U$70,0))</f>
        <v>0</v>
      </c>
      <c r="BG65" s="37">
        <f>IF(BG$9="",0,IF(BG$9-conditions!$U$71&lt;$U$9,BG20*conditions!$U$69*conditions!$U$70,0))</f>
        <v>0</v>
      </c>
      <c r="BH65" s="37">
        <f>IF(BH$9="",0,IF(BH$9-conditions!$U$71&lt;$U$9,BH20*conditions!$U$69*conditions!$U$70,0))</f>
        <v>0</v>
      </c>
      <c r="BI65" s="37">
        <f>IF(BI$9="",0,IF(BI$9-conditions!$U$71&lt;$U$9,BI20*conditions!$U$69*conditions!$U$70,0))</f>
        <v>0</v>
      </c>
      <c r="BJ65" s="37">
        <f>IF(BJ$9="",0,IF(BJ$9-conditions!$U$71&lt;$U$9,BJ20*conditions!$U$69*conditions!$U$70,0))</f>
        <v>0</v>
      </c>
      <c r="BK65" s="37">
        <f>IF(BK$9="",0,IF(BK$9-conditions!$U$71&lt;$U$9,BK20*conditions!$U$69*conditions!$U$70,0))</f>
        <v>0</v>
      </c>
      <c r="BL65" s="37">
        <f>IF(BL$9="",0,IF(BL$9-conditions!$U$71&lt;$U$9,BL20*conditions!$U$69*conditions!$U$70,0))</f>
        <v>0</v>
      </c>
      <c r="BM65" s="37">
        <f>IF(BM$9="",0,IF(BM$9-conditions!$U$71&lt;$U$9,BM20*conditions!$U$69*conditions!$U$70,0))</f>
        <v>0</v>
      </c>
      <c r="BN65" s="37">
        <f>IF(BN$9="",0,IF(BN$9-conditions!$U$71&lt;$U$9,BN20*conditions!$U$69*conditions!$U$70,0))</f>
        <v>0</v>
      </c>
      <c r="BO65" s="37">
        <f>IF(BO$9="",0,IF(BO$9-conditions!$U$71&lt;$U$9,BO20*conditions!$U$69*conditions!$U$70,0))</f>
        <v>0</v>
      </c>
      <c r="BP65" s="37">
        <f>IF(BP$9="",0,IF(BP$9-conditions!$U$71&lt;$U$9,BP20*conditions!$U$69*conditions!$U$70,0))</f>
        <v>0</v>
      </c>
      <c r="BQ65" s="37">
        <f>IF(BQ$9="",0,IF(BQ$9-conditions!$U$71&lt;$U$9,BQ20*conditions!$U$69*conditions!$U$70,0))</f>
        <v>0</v>
      </c>
      <c r="BR65" s="37">
        <f>IF(BR$9="",0,IF(BR$9-conditions!$U$71&lt;$U$9,BR20*conditions!$U$69*conditions!$U$70,0))</f>
        <v>0</v>
      </c>
      <c r="BS65" s="37">
        <f>IF(BS$9="",0,IF(BS$9-conditions!$U$71&lt;$U$9,BS20*conditions!$U$69*conditions!$U$70,0))</f>
        <v>0</v>
      </c>
      <c r="BT65" s="37">
        <f>IF(BT$9="",0,IF(BT$9-conditions!$U$71&lt;$U$9,BT20*conditions!$U$69*conditions!$U$70,0))</f>
        <v>0</v>
      </c>
      <c r="BU65" s="37">
        <f>IF(BU$9="",0,IF(BU$9-conditions!$U$71&lt;$U$9,BU20*conditions!$U$69*conditions!$U$70,0))</f>
        <v>0</v>
      </c>
      <c r="BV65" s="37">
        <f>IF(BV$9="",0,IF(BV$9-conditions!$U$71&lt;$U$9,BV20*conditions!$U$69*conditions!$U$70,0))</f>
        <v>0</v>
      </c>
      <c r="BW65" s="37">
        <f>IF(BW$9="",0,IF(BW$9-conditions!$U$71&lt;$U$9,BW20*conditions!$U$69*conditions!$U$70,0))</f>
        <v>0</v>
      </c>
      <c r="BX65" s="37">
        <f>IF(BX$9="",0,IF(BX$9-conditions!$U$71&lt;$U$9,BX20*conditions!$U$69*conditions!$U$70,0))</f>
        <v>0</v>
      </c>
      <c r="BY65" s="37">
        <f>IF(BY$9="",0,IF(BY$9-conditions!$U$71&lt;$U$9,BY20*conditions!$U$69*conditions!$U$70,0))</f>
        <v>0</v>
      </c>
      <c r="BZ65" s="37">
        <f>IF(BZ$9="",0,IF(BZ$9-conditions!$U$71&lt;$U$9,BZ20*conditions!$U$69*conditions!$U$70,0))</f>
        <v>0</v>
      </c>
      <c r="CA65" s="37">
        <f>IF(CA$9="",0,IF(CA$9-conditions!$U$71&lt;$U$9,CA20*conditions!$U$69*conditions!$U$70,0))</f>
        <v>0</v>
      </c>
      <c r="CB65" s="37">
        <f>IF(CB$9="",0,IF(CB$9-conditions!$U$71&lt;$U$9,CB20*conditions!$U$69*conditions!$U$70,0))</f>
        <v>0</v>
      </c>
      <c r="CC65" s="37">
        <f>IF(CC$9="",0,IF(CC$9-conditions!$U$71&lt;$U$9,CC20*conditions!$U$69*conditions!$U$70,0))</f>
        <v>0</v>
      </c>
      <c r="CD65" s="37">
        <f>IF(CD$9="",0,IF(CD$9-conditions!$U$71&lt;$U$9,CD20*conditions!$U$69*conditions!$U$70,0))</f>
        <v>0</v>
      </c>
      <c r="CE65" s="37">
        <f>IF(CE$9="",0,IF(CE$9-conditions!$U$71&lt;$U$9,CE20*conditions!$U$69*conditions!$U$70,0))</f>
        <v>0</v>
      </c>
      <c r="CF65" s="37">
        <f>IF(CF$9="",0,IF(CF$9-conditions!$U$71&lt;$U$9,CF20*conditions!$U$69*conditions!$U$70,0))</f>
        <v>0</v>
      </c>
      <c r="CG65" s="37">
        <f>IF(CG$9="",0,IF(CG$9-conditions!$U$71&lt;$U$9,CG20*conditions!$U$69*conditions!$U$70,0))</f>
        <v>0</v>
      </c>
      <c r="CH65" s="37">
        <f>IF(CH$9="",0,IF(CH$9-conditions!$U$71&lt;$U$9,CH20*conditions!$U$69*conditions!$U$70,0))</f>
        <v>0</v>
      </c>
      <c r="CI65" s="37">
        <f>IF(CI$9="",0,IF(CI$9-conditions!$U$71&lt;$U$9,CI20*conditions!$U$69*conditions!$U$70,0))</f>
        <v>0</v>
      </c>
      <c r="CJ65" s="37">
        <f>IF(CJ$9="",0,IF(CJ$9-conditions!$U$71&lt;$U$9,CJ20*conditions!$U$69*conditions!$U$70,0))</f>
        <v>0</v>
      </c>
      <c r="CK65" s="37">
        <f>IF(CK$9="",0,IF(CK$9-conditions!$U$71&lt;$U$9,CK20*conditions!$U$69*conditions!$U$70,0))</f>
        <v>0</v>
      </c>
      <c r="CL65" s="37">
        <f>IF(CL$9="",0,IF(CL$9-conditions!$U$71&lt;$U$9,CL20*conditions!$U$69*conditions!$U$70,0))</f>
        <v>0</v>
      </c>
      <c r="CM65" s="37">
        <f>IF(CM$9="",0,IF(CM$9-conditions!$U$71&lt;$U$9,CM20*conditions!$U$69*conditions!$U$70,0))</f>
        <v>0</v>
      </c>
      <c r="CN65" s="37">
        <f>IF(CN$9="",0,IF(CN$9-conditions!$U$71&lt;$U$9,CN20*conditions!$U$69*conditions!$U$70,0))</f>
        <v>0</v>
      </c>
      <c r="CO65" s="37">
        <f>IF(CO$9="",0,IF(CO$9-conditions!$U$71&lt;$U$9,CO20*conditions!$U$69*conditions!$U$70,0))</f>
        <v>0</v>
      </c>
      <c r="CP65" s="37">
        <f>IF(CP$9="",0,IF(CP$9-conditions!$U$71&lt;$U$9,CP20*conditions!$U$69*conditions!$U$70,0))</f>
        <v>0</v>
      </c>
      <c r="CQ65" s="37">
        <f>IF(CQ$9="",0,IF(CQ$9-conditions!$U$71&lt;$U$9,CQ20*conditions!$U$69*conditions!$U$70,0))</f>
        <v>0</v>
      </c>
      <c r="CR65" s="37">
        <f>IF(CR$9="",0,IF(CR$9-conditions!$U$71&lt;$U$9,CR20*conditions!$U$69*conditions!$U$70,0))</f>
        <v>0</v>
      </c>
      <c r="CS65" s="37">
        <f>IF(CS$9="",0,IF(CS$9-conditions!$U$71&lt;$U$9,CS20*conditions!$U$69*conditions!$U$70,0))</f>
        <v>0</v>
      </c>
      <c r="CT65" s="37">
        <f>IF(CT$9="",0,IF(CT$9-conditions!$U$71&lt;$U$9,CT20*conditions!$U$69*conditions!$U$70,0))</f>
        <v>0</v>
      </c>
      <c r="CU65" s="37">
        <f>IF(CU$9="",0,IF(CU$9-conditions!$U$71&lt;$U$9,CU20*conditions!$U$69*conditions!$U$70,0))</f>
        <v>0</v>
      </c>
      <c r="CV65" s="37">
        <f>IF(CV$9="",0,IF(CV$9-conditions!$U$71&lt;$U$9,CV20*conditions!$U$69*conditions!$U$70,0))</f>
        <v>0</v>
      </c>
      <c r="CW65" s="37">
        <f>IF(CW$9="",0,IF(CW$9-conditions!$U$71&lt;$U$9,CW20*conditions!$U$69*conditions!$U$70,0))</f>
        <v>0</v>
      </c>
      <c r="CX65" s="37">
        <f>IF(CX$9="",0,IF(CX$9-conditions!$U$71&lt;$U$9,CX20*conditions!$U$69*conditions!$U$70,0))</f>
        <v>0</v>
      </c>
      <c r="CY65" s="37">
        <f>IF(CY$9="",0,IF(CY$9-conditions!$U$71&lt;$U$9,CY20*conditions!$U$69*conditions!$U$70,0))</f>
        <v>0</v>
      </c>
      <c r="CZ65" s="37">
        <f>IF(CZ$9="",0,IF(CZ$9-conditions!$U$71&lt;$U$9,CZ20*conditions!$U$69*conditions!$U$70,0))</f>
        <v>0</v>
      </c>
      <c r="DA65" s="37">
        <f>IF(DA$9="",0,IF(DA$9-conditions!$U$71&lt;$U$9,DA20*conditions!$U$69*conditions!$U$70,0))</f>
        <v>0</v>
      </c>
      <c r="DB65" s="37">
        <f>IF(DB$9="",0,IF(DB$9-conditions!$U$71&lt;$U$9,DB20*conditions!$U$69*conditions!$U$70,0))</f>
        <v>0</v>
      </c>
      <c r="DC65" s="37">
        <f>IF(DC$9="",0,IF(DC$9-conditions!$U$71&lt;$U$9,DC20*conditions!$U$69*conditions!$U$70,0))</f>
        <v>0</v>
      </c>
      <c r="DD65" s="37">
        <f>IF(DD$9="",0,IF(DD$9-conditions!$U$71&lt;$U$9,DD20*conditions!$U$69*conditions!$U$70,0))</f>
        <v>0</v>
      </c>
      <c r="DE65" s="37">
        <f>IF(DE$9="",0,IF(DE$9-conditions!$U$71&lt;$U$9,DE20*conditions!$U$69*conditions!$U$70,0))</f>
        <v>0</v>
      </c>
      <c r="DF65" s="37">
        <f>IF(DF$9="",0,IF(DF$9-conditions!$U$71&lt;$U$9,DF20*conditions!$U$69*conditions!$U$70,0))</f>
        <v>0</v>
      </c>
      <c r="DG65" s="37">
        <f>IF(DG$9="",0,IF(DG$9-conditions!$U$71&lt;$U$9,DG20*conditions!$U$69*conditions!$U$70,0))</f>
        <v>0</v>
      </c>
      <c r="DH65" s="37">
        <f>IF(DH$9="",0,IF(DH$9-conditions!$U$71&lt;$U$9,DH20*conditions!$U$69*conditions!$U$70,0))</f>
        <v>0</v>
      </c>
      <c r="DI65" s="37">
        <f>IF(DI$9="",0,IF(DI$9-conditions!$U$71&lt;$U$9,DI20*conditions!$U$69*conditions!$U$70,0))</f>
        <v>0</v>
      </c>
      <c r="DJ65" s="37">
        <f>IF(DJ$9="",0,IF(DJ$9-conditions!$U$71&lt;$U$9,DJ20*conditions!$U$69*conditions!$U$70,0))</f>
        <v>0</v>
      </c>
      <c r="DK65" s="37">
        <f>IF(DK$9="",0,IF(DK$9-conditions!$U$71&lt;$U$9,DK20*conditions!$U$69*conditions!$U$70,0))</f>
        <v>0</v>
      </c>
      <c r="DL65" s="37">
        <f>IF(DL$9="",0,IF(DL$9-conditions!$U$71&lt;$U$9,DL20*conditions!$U$69*conditions!$U$70,0))</f>
        <v>0</v>
      </c>
      <c r="DM65" s="37">
        <f>IF(DM$9="",0,IF(DM$9-conditions!$U$71&lt;$U$9,DM20*conditions!$U$69*conditions!$U$70,0))</f>
        <v>0</v>
      </c>
      <c r="DN65" s="37">
        <f>IF(DN$9="",0,IF(DN$9-conditions!$U$71&lt;$U$9,DN20*conditions!$U$69*conditions!$U$70,0))</f>
        <v>0</v>
      </c>
      <c r="DO65" s="37">
        <f>IF(DO$9="",0,IF(DO$9-conditions!$U$71&lt;$U$9,DO20*conditions!$U$69*conditions!$U$70,0))</f>
        <v>0</v>
      </c>
      <c r="DP65" s="37">
        <f>IF(DP$9="",0,IF(DP$9-conditions!$U$71&lt;$U$9,DP20*conditions!$U$69*conditions!$U$70,0))</f>
        <v>0</v>
      </c>
      <c r="DQ65" s="37">
        <f>IF(DQ$9="",0,IF(DQ$9-conditions!$U$71&lt;$U$9,DQ20*conditions!$U$69*conditions!$U$70,0))</f>
        <v>0</v>
      </c>
      <c r="DR65" s="37">
        <f>IF(DR$9="",0,IF(DR$9-conditions!$U$71&lt;$U$9,DR20*conditions!$U$69*conditions!$U$70,0))</f>
        <v>0</v>
      </c>
      <c r="DS65" s="37">
        <f>IF(DS$9="",0,IF(DS$9-conditions!$U$71&lt;$U$9,DS20*conditions!$U$69*conditions!$U$70,0))</f>
        <v>0</v>
      </c>
      <c r="DT65" s="37">
        <f>IF(DT$9="",0,IF(DT$9-conditions!$U$71&lt;$U$9,DT20*conditions!$U$69*conditions!$U$70,0))</f>
        <v>0</v>
      </c>
      <c r="DU65" s="37">
        <f>IF(DU$9="",0,IF(DU$9-conditions!$U$71&lt;$U$9,DU20*conditions!$U$69*conditions!$U$70,0))</f>
        <v>0</v>
      </c>
      <c r="DV65" s="37">
        <f>IF(DV$9="",0,IF(DV$9-conditions!$U$71&lt;$U$9,DV20*conditions!$U$69*conditions!$U$70,0))</f>
        <v>0</v>
      </c>
      <c r="DW65" s="37">
        <f>IF(DW$9="",0,IF(DW$9-conditions!$U$71&lt;$U$9,DW20*conditions!$U$69*conditions!$U$70,0))</f>
        <v>0</v>
      </c>
      <c r="DX65" s="37">
        <f>IF(DX$9="",0,IF(DX$9-conditions!$U$71&lt;$U$9,DX20*conditions!$U$69*conditions!$U$70,0))</f>
        <v>0</v>
      </c>
      <c r="DY65" s="37">
        <f>IF(DY$9="",0,IF(DY$9-conditions!$U$71&lt;$U$9,DY20*conditions!$U$69*conditions!$U$70,0))</f>
        <v>0</v>
      </c>
      <c r="DZ65" s="37">
        <f>IF(DZ$9="",0,IF(DZ$9-conditions!$U$71&lt;$U$9,DZ20*conditions!$U$69*conditions!$U$70,0))</f>
        <v>0</v>
      </c>
      <c r="EA65" s="37">
        <f>IF(EA$9="",0,IF(EA$9-conditions!$U$71&lt;$U$9,EA20*conditions!$U$69*conditions!$U$70,0))</f>
        <v>0</v>
      </c>
      <c r="EB65" s="37">
        <f>IF(EB$9="",0,IF(EB$9-conditions!$U$71&lt;$U$9,EB20*conditions!$U$69*conditions!$U$70,0))</f>
        <v>0</v>
      </c>
      <c r="EC65" s="37">
        <f>IF(EC$9="",0,IF(EC$9-conditions!$U$71&lt;$U$9,EC20*conditions!$U$69*conditions!$U$70,0))</f>
        <v>0</v>
      </c>
      <c r="ED65" s="37">
        <f>IF(ED$9="",0,IF(ED$9-conditions!$U$71&lt;$U$9,ED20*conditions!$U$69*conditions!$U$70,0))</f>
        <v>0</v>
      </c>
      <c r="EE65" s="37">
        <f>IF(EE$9="",0,IF(EE$9-conditions!$U$71&lt;$U$9,EE20*conditions!$U$69*conditions!$U$70,0))</f>
        <v>0</v>
      </c>
      <c r="EF65" s="37">
        <f>IF(EF$9="",0,IF(EF$9-conditions!$U$71&lt;$U$9,EF20*conditions!$U$69*conditions!$U$70,0))</f>
        <v>0</v>
      </c>
      <c r="EG65" s="37">
        <f>IF(EG$9="",0,IF(EG$9-conditions!$U$71&lt;$U$9,EG20*conditions!$U$69*conditions!$U$70,0))</f>
        <v>0</v>
      </c>
      <c r="EH65" s="37">
        <f>IF(EH$9="",0,IF(EH$9-conditions!$U$71&lt;$U$9,EH20*conditions!$U$69*conditions!$U$70,0))</f>
        <v>0</v>
      </c>
      <c r="EI65" s="37">
        <f>IF(EI$9="",0,IF(EI$9-conditions!$U$71&lt;$U$9,EI20*conditions!$U$69*conditions!$U$70,0))</f>
        <v>0</v>
      </c>
      <c r="EJ65" s="37">
        <f>IF(EJ$9="",0,IF(EJ$9-conditions!$U$71&lt;$U$9,EJ20*conditions!$U$69*conditions!$U$70,0))</f>
        <v>0</v>
      </c>
      <c r="EK65" s="37">
        <f>IF(EK$9="",0,IF(EK$9-conditions!$U$71&lt;$U$9,EK20*conditions!$U$69*conditions!$U$70,0))</f>
        <v>0</v>
      </c>
      <c r="EL65" s="37">
        <f>IF(EL$9="",0,IF(EL$9-conditions!$U$71&lt;$U$9,EL20*conditions!$U$69*conditions!$U$70,0))</f>
        <v>0</v>
      </c>
      <c r="EM65" s="37">
        <f>IF(EM$9="",0,IF(EM$9-conditions!$U$71&lt;$U$9,EM20*conditions!$U$69*conditions!$U$70,0))</f>
        <v>0</v>
      </c>
      <c r="EN65" s="37">
        <f>IF(EN$9="",0,IF(EN$9-conditions!$U$71&lt;$U$9,EN20*conditions!$U$69*conditions!$U$70,0))</f>
        <v>0</v>
      </c>
      <c r="EO65" s="37">
        <f>IF(EO$9="",0,IF(EO$9-conditions!$U$71&lt;$U$9,EO20*conditions!$U$69*conditions!$U$70,0))</f>
        <v>0</v>
      </c>
      <c r="EP65" s="37">
        <f>IF(EP$9="",0,IF(EP$9-conditions!$U$71&lt;$U$9,EP20*conditions!$U$69*conditions!$U$70,0))</f>
        <v>0</v>
      </c>
      <c r="EQ65" s="37">
        <f>IF(EQ$9="",0,IF(EQ$9-conditions!$U$71&lt;$U$9,EQ20*conditions!$U$69*conditions!$U$70,0))</f>
        <v>0</v>
      </c>
      <c r="ER65" s="37">
        <f>IF(ER$9="",0,IF(ER$9-conditions!$U$71&lt;$U$9,ER20*conditions!$U$69*conditions!$U$70,0))</f>
        <v>0</v>
      </c>
      <c r="ES65" s="37">
        <f>IF(ES$9="",0,IF(ES$9-conditions!$U$71&lt;$U$9,ES20*conditions!$U$69*conditions!$U$70,0))</f>
        <v>0</v>
      </c>
      <c r="ET65" s="37">
        <f>IF(ET$9="",0,IF(ET$9-conditions!$U$71&lt;$U$9,ET20*conditions!$U$69*conditions!$U$70,0))</f>
        <v>0</v>
      </c>
      <c r="EU65" s="37">
        <f>IF(EU$9="",0,IF(EU$9-conditions!$U$71&lt;$U$9,EU20*conditions!$U$69*conditions!$U$70,0))</f>
        <v>0</v>
      </c>
      <c r="EV65" s="37">
        <f>IF(EV$9="",0,IF(EV$9-conditions!$U$71&lt;$U$9,EV20*conditions!$U$69*conditions!$U$70,0))</f>
        <v>0</v>
      </c>
      <c r="EW65" s="37">
        <f>IF(EW$9="",0,IF(EW$9-conditions!$U$71&lt;$U$9,EW20*conditions!$U$69*conditions!$U$70,0))</f>
        <v>0</v>
      </c>
      <c r="EX65" s="37">
        <f>IF(EX$9="",0,IF(EX$9-conditions!$U$71&lt;$U$9,EX20*conditions!$U$69*conditions!$U$70,0))</f>
        <v>0</v>
      </c>
      <c r="EY65" s="37">
        <f>IF(EY$9="",0,IF(EY$9-conditions!$U$71&lt;$U$9,EY20*conditions!$U$69*conditions!$U$70,0))</f>
        <v>0</v>
      </c>
      <c r="EZ65" s="37">
        <f>IF(EZ$9="",0,IF(EZ$9-conditions!$U$71&lt;$U$9,EZ20*conditions!$U$69*conditions!$U$70,0))</f>
        <v>0</v>
      </c>
      <c r="FA65" s="37">
        <f>IF(FA$9="",0,IF(FA$9-conditions!$U$71&lt;$U$9,FA20*conditions!$U$69*conditions!$U$70,0))</f>
        <v>0</v>
      </c>
      <c r="FB65" s="37">
        <f>IF(FB$9="",0,IF(FB$9-conditions!$U$71&lt;$U$9,FB20*conditions!$U$69*conditions!$U$70,0))</f>
        <v>0</v>
      </c>
      <c r="FC65" s="37">
        <f>IF(FC$9="",0,IF(FC$9-conditions!$U$71&lt;$U$9,FC20*conditions!$U$69*conditions!$U$70,0))</f>
        <v>0</v>
      </c>
      <c r="FD65" s="37">
        <f>IF(FD$9="",0,IF(FD$9-conditions!$U$71&lt;$U$9,FD20*conditions!$U$69*conditions!$U$70,0))</f>
        <v>0</v>
      </c>
      <c r="FE65" s="37">
        <f>IF(FE$9="",0,IF(FE$9-conditions!$U$71&lt;$U$9,FE20*conditions!$U$69*conditions!$U$70,0))</f>
        <v>0</v>
      </c>
      <c r="FF65" s="37">
        <f>IF(FF$9="",0,IF(FF$9-conditions!$U$71&lt;$U$9,FF20*conditions!$U$69*conditions!$U$70,0))</f>
        <v>0</v>
      </c>
      <c r="FG65" s="37">
        <f>IF(FG$9="",0,IF(FG$9-conditions!$U$71&lt;$U$9,FG20*conditions!$U$69*conditions!$U$70,0))</f>
        <v>0</v>
      </c>
      <c r="FH65" s="37">
        <f>IF(FH$9="",0,IF(FH$9-conditions!$U$71&lt;$U$9,FH20*conditions!$U$69*conditions!$U$70,0))</f>
        <v>0</v>
      </c>
      <c r="FI65" s="37">
        <f>IF(FI$9="",0,IF(FI$9-conditions!$U$71&lt;$U$9,FI20*conditions!$U$69*conditions!$U$70,0))</f>
        <v>0</v>
      </c>
      <c r="FJ65" s="37">
        <f>IF(FJ$9="",0,IF(FJ$9-conditions!$U$71&lt;$U$9,FJ20*conditions!$U$69*conditions!$U$70,0))</f>
        <v>0</v>
      </c>
      <c r="FK65" s="37">
        <f>IF(FK$9="",0,IF(FK$9-conditions!$U$71&lt;$U$9,FK20*conditions!$U$69*conditions!$U$70,0))</f>
        <v>0</v>
      </c>
      <c r="FL65" s="37">
        <f>IF(FL$9="",0,IF(FL$9-conditions!$U$71&lt;$U$9,FL20*conditions!$U$69*conditions!$U$70,0))</f>
        <v>0</v>
      </c>
      <c r="FM65" s="37">
        <f>IF(FM$9="",0,IF(FM$9-conditions!$U$71&lt;$U$9,FM20*conditions!$U$69*conditions!$U$70,0))</f>
        <v>0</v>
      </c>
      <c r="FN65" s="37">
        <f>IF(FN$9="",0,IF(FN$9-conditions!$U$71&lt;$U$9,FN20*conditions!$U$69*conditions!$U$70,0))</f>
        <v>0</v>
      </c>
      <c r="FO65" s="37">
        <f>IF(FO$9="",0,IF(FO$9-conditions!$U$71&lt;$U$9,FO20*conditions!$U$69*conditions!$U$70,0))</f>
        <v>0</v>
      </c>
      <c r="FP65" s="37">
        <f>IF(FP$9="",0,IF(FP$9-conditions!$U$71&lt;$U$9,FP20*conditions!$U$69*conditions!$U$70,0))</f>
        <v>0</v>
      </c>
      <c r="FQ65" s="37">
        <f>IF(FQ$9="",0,IF(FQ$9-conditions!$U$71&lt;$U$9,FQ20*conditions!$U$69*conditions!$U$70,0))</f>
        <v>0</v>
      </c>
      <c r="FR65" s="37">
        <f>IF(FR$9="",0,IF(FR$9-conditions!$U$71&lt;$U$9,FR20*conditions!$U$69*conditions!$U$70,0))</f>
        <v>0</v>
      </c>
      <c r="FS65" s="37">
        <f>IF(FS$9="",0,IF(FS$9-conditions!$U$71&lt;$U$9,FS20*conditions!$U$69*conditions!$U$70,0))</f>
        <v>0</v>
      </c>
      <c r="FT65" s="37">
        <f>IF(FT$9="",0,IF(FT$9-conditions!$U$71&lt;$U$9,FT20*conditions!$U$69*conditions!$U$70,0))</f>
        <v>0</v>
      </c>
      <c r="FU65" s="37">
        <f>IF(FU$9="",0,IF(FU$9-conditions!$U$71&lt;$U$9,FU20*conditions!$U$69*conditions!$U$70,0))</f>
        <v>0</v>
      </c>
      <c r="FV65" s="37">
        <f>IF(FV$9="",0,IF(FV$9-conditions!$U$71&lt;$U$9,FV20*conditions!$U$69*conditions!$U$70,0))</f>
        <v>0</v>
      </c>
      <c r="FW65" s="37">
        <f>IF(FW$9="",0,IF(FW$9-conditions!$U$71&lt;$U$9,FW20*conditions!$U$69*conditions!$U$70,0))</f>
        <v>0</v>
      </c>
      <c r="FX65" s="37">
        <f>IF(FX$9="",0,IF(FX$9-conditions!$U$71&lt;$U$9,FX20*conditions!$U$69*conditions!$U$70,0))</f>
        <v>0</v>
      </c>
      <c r="FY65" s="37">
        <f>IF(FY$9="",0,IF(FY$9-conditions!$U$71&lt;$U$9,FY20*conditions!$U$69*conditions!$U$70,0))</f>
        <v>0</v>
      </c>
      <c r="FZ65" s="37">
        <f>IF(FZ$9="",0,IF(FZ$9-conditions!$U$71&lt;$U$9,FZ20*conditions!$U$69*conditions!$U$70,0))</f>
        <v>0</v>
      </c>
      <c r="GA65" s="37">
        <f>IF(GA$9="",0,IF(GA$9-conditions!$U$71&lt;$U$9,GA20*conditions!$U$69*conditions!$U$70,0))</f>
        <v>0</v>
      </c>
      <c r="GB65" s="37">
        <f>IF(GB$9="",0,IF(GB$9-conditions!$U$71&lt;$U$9,GB20*conditions!$U$69*conditions!$U$70,0))</f>
        <v>0</v>
      </c>
      <c r="GC65" s="37">
        <f>IF(GC$9="",0,IF(GC$9-conditions!$U$71&lt;$U$9,GC20*conditions!$U$69*conditions!$U$70,0))</f>
        <v>0</v>
      </c>
      <c r="GD65" s="37">
        <f>IF(GD$9="",0,IF(GD$9-conditions!$U$71&lt;$U$9,GD20*conditions!$U$69*conditions!$U$70,0))</f>
        <v>0</v>
      </c>
      <c r="GE65" s="37">
        <f>IF(GE$9="",0,IF(GE$9-conditions!$U$71&lt;$U$9,GE20*conditions!$U$69*conditions!$U$70,0))</f>
        <v>0</v>
      </c>
      <c r="GF65" s="37">
        <f>IF(GF$9="",0,IF(GF$9-conditions!$U$71&lt;$U$9,GF20*conditions!$U$69*conditions!$U$70,0))</f>
        <v>0</v>
      </c>
      <c r="GG65" s="37">
        <f>IF(GG$9="",0,IF(GG$9-conditions!$U$71&lt;$U$9,GG20*conditions!$U$69*conditions!$U$70,0))</f>
        <v>0</v>
      </c>
      <c r="GH65" s="37">
        <f>IF(GH$9="",0,IF(GH$9-conditions!$U$71&lt;$U$9,GH20*conditions!$U$69*conditions!$U$70,0))</f>
        <v>0</v>
      </c>
      <c r="GI65" s="37">
        <f>IF(GI$9="",0,IF(GI$9-conditions!$U$71&lt;$U$9,GI20*conditions!$U$69*conditions!$U$70,0))</f>
        <v>0</v>
      </c>
      <c r="GJ65" s="37">
        <f>IF(GJ$9="",0,IF(GJ$9-conditions!$U$71&lt;$U$9,GJ20*conditions!$U$69*conditions!$U$70,0))</f>
        <v>0</v>
      </c>
      <c r="GK65" s="37">
        <f>IF(GK$9="",0,IF(GK$9-conditions!$U$71&lt;$U$9,GK20*conditions!$U$69*conditions!$U$70,0))</f>
        <v>0</v>
      </c>
      <c r="GL65" s="37">
        <f>IF(GL$9="",0,IF(GL$9-conditions!$U$71&lt;$U$9,GL20*conditions!$U$69*conditions!$U$70,0))</f>
        <v>0</v>
      </c>
      <c r="GM65" s="37">
        <f>IF(GM$9="",0,IF(GM$9-conditions!$U$71&lt;$U$9,GM20*conditions!$U$69*conditions!$U$70,0))</f>
        <v>0</v>
      </c>
      <c r="GN65" s="37">
        <f>IF(GN$9="",0,IF(GN$9-conditions!$U$71&lt;$U$9,GN20*conditions!$U$69*conditions!$U$70,0))</f>
        <v>0</v>
      </c>
      <c r="GO65" s="37">
        <f>IF(GO$9="",0,IF(GO$9-conditions!$U$71&lt;$U$9,GO20*conditions!$U$69*conditions!$U$70,0))</f>
        <v>0</v>
      </c>
      <c r="GP65" s="37">
        <f>IF(GP$9="",0,IF(GP$9-conditions!$U$71&lt;$U$9,GP20*conditions!$U$69*conditions!$U$70,0))</f>
        <v>0</v>
      </c>
      <c r="GQ65" s="37">
        <f>IF(GQ$9="",0,IF(GQ$9-conditions!$U$71&lt;$U$9,GQ20*conditions!$U$69*conditions!$U$70,0))</f>
        <v>0</v>
      </c>
      <c r="GR65" s="37">
        <f>IF(GR$9="",0,IF(GR$9-conditions!$U$71&lt;$U$9,GR20*conditions!$U$69*conditions!$U$70,0))</f>
        <v>0</v>
      </c>
      <c r="GS65" s="37">
        <f>IF(GS$9="",0,IF(GS$9-conditions!$U$71&lt;$U$9,GS20*conditions!$U$69*conditions!$U$70,0))</f>
        <v>0</v>
      </c>
      <c r="GT65" s="37">
        <f>IF(GT$9="",0,IF(GT$9-conditions!$U$71&lt;$U$9,GT20*conditions!$U$69*conditions!$U$70,0))</f>
        <v>0</v>
      </c>
      <c r="GU65" s="37">
        <f>IF(GU$9="",0,IF(GU$9-conditions!$U$71&lt;$U$9,GU20*conditions!$U$69*conditions!$U$70,0))</f>
        <v>0</v>
      </c>
      <c r="GV65" s="37">
        <f>IF(GV$9="",0,IF(GV$9-conditions!$U$71&lt;$U$9,GV20*conditions!$U$69*conditions!$U$70,0))</f>
        <v>0</v>
      </c>
      <c r="GW65" s="37">
        <f>IF(GW$9="",0,IF(GW$9-conditions!$U$71&lt;$U$9,GW20*conditions!$U$69*conditions!$U$70,0))</f>
        <v>0</v>
      </c>
      <c r="GX65" s="37">
        <f>IF(GX$9="",0,IF(GX$9-conditions!$U$71&lt;$U$9,GX20*conditions!$U$69*conditions!$U$70,0))</f>
        <v>0</v>
      </c>
      <c r="GY65" s="37">
        <f>IF(GY$9="",0,IF(GY$9-conditions!$U$71&lt;$U$9,GY20*conditions!$U$69*conditions!$U$70,0))</f>
        <v>0</v>
      </c>
      <c r="GZ65" s="37">
        <f>IF(GZ$9="",0,IF(GZ$9-conditions!$U$71&lt;$U$9,GZ20*conditions!$U$69*conditions!$U$70,0))</f>
        <v>0</v>
      </c>
      <c r="HA65" s="37">
        <f>IF(HA$9="",0,IF(HA$9-conditions!$U$71&lt;$U$9,HA20*conditions!$U$69*conditions!$U$70,0))</f>
        <v>0</v>
      </c>
      <c r="HB65" s="37">
        <f>IF(HB$9="",0,IF(HB$9-conditions!$U$71&lt;$U$9,HB20*conditions!$U$69*conditions!$U$70,0))</f>
        <v>0</v>
      </c>
      <c r="HC65" s="37">
        <f>IF(HC$9="",0,IF(HC$9-conditions!$U$71&lt;$U$9,HC20*conditions!$U$69*conditions!$U$70,0))</f>
        <v>0</v>
      </c>
      <c r="HD65" s="37">
        <f>IF(HD$9="",0,IF(HD$9-conditions!$U$71&lt;$U$9,HD20*conditions!$U$69*conditions!$U$70,0))</f>
        <v>0</v>
      </c>
      <c r="HE65" s="37">
        <f>IF(HE$9="",0,IF(HE$9-conditions!$U$71&lt;$U$9,HE20*conditions!$U$69*conditions!$U$70,0))</f>
        <v>0</v>
      </c>
      <c r="HF65" s="37">
        <f>IF(HF$9="",0,IF(HF$9-conditions!$U$71&lt;$U$9,HF20*conditions!$U$69*conditions!$U$70,0))</f>
        <v>0</v>
      </c>
      <c r="HG65" s="37">
        <f>IF(HG$9="",0,IF(HG$9-conditions!$U$71&lt;$U$9,HG20*conditions!$U$69*conditions!$U$70,0))</f>
        <v>0</v>
      </c>
      <c r="HH65" s="37">
        <f>IF(HH$9="",0,IF(HH$9-conditions!$U$71&lt;$U$9,HH20*conditions!$U$69*conditions!$U$70,0))</f>
        <v>0</v>
      </c>
      <c r="HI65" s="37">
        <f>IF(HI$9="",0,IF(HI$9-conditions!$U$71&lt;$U$9,HI20*conditions!$U$69*conditions!$U$70,0))</f>
        <v>0</v>
      </c>
      <c r="HJ65" s="37">
        <f>IF(HJ$9="",0,IF(HJ$9-conditions!$U$71&lt;$U$9,HJ20*conditions!$U$69*conditions!$U$70,0))</f>
        <v>0</v>
      </c>
      <c r="HK65" s="37">
        <f>IF(HK$9="",0,IF(HK$9-conditions!$U$71&lt;$U$9,HK20*conditions!$U$69*conditions!$U$70,0))</f>
        <v>0</v>
      </c>
      <c r="HL65" s="37">
        <f>IF(HL$9="",0,IF(HL$9-conditions!$U$71&lt;$U$9,HL20*conditions!$U$69*conditions!$U$70,0))</f>
        <v>0</v>
      </c>
      <c r="HM65" s="37">
        <f>IF(HM$9="",0,IF(HM$9-conditions!$U$71&lt;$U$9,HM20*conditions!$U$69*conditions!$U$70,0))</f>
        <v>0</v>
      </c>
      <c r="HN65" s="37">
        <f>IF(HN$9="",0,IF(HN$9-conditions!$U$71&lt;$U$9,HN20*conditions!$U$69*conditions!$U$70,0))</f>
        <v>0</v>
      </c>
      <c r="HO65" s="37">
        <f>IF(HO$9="",0,IF(HO$9-conditions!$U$71&lt;$U$9,HO20*conditions!$U$69*conditions!$U$70,0))</f>
        <v>0</v>
      </c>
      <c r="HP65" s="37">
        <f>IF(HP$9="",0,IF(HP$9-conditions!$U$71&lt;$U$9,HP20*conditions!$U$69*conditions!$U$70,0))</f>
        <v>0</v>
      </c>
      <c r="HQ65" s="37">
        <f>IF(HQ$9="",0,IF(HQ$9-conditions!$U$71&lt;$U$9,HQ20*conditions!$U$69*conditions!$U$70,0))</f>
        <v>0</v>
      </c>
      <c r="HR65" s="37">
        <f>IF(HR$9="",0,IF(HR$9-conditions!$U$71&lt;$U$9,HR20*conditions!$U$69*conditions!$U$70,0))</f>
        <v>0</v>
      </c>
      <c r="HS65" s="37">
        <f>IF(HS$9="",0,IF(HS$9-conditions!$U$71&lt;$U$9,HS20*conditions!$U$69*conditions!$U$70,0))</f>
        <v>0</v>
      </c>
      <c r="HT65" s="37">
        <f>IF(HT$9="",0,IF(HT$9-conditions!$U$71&lt;$U$9,HT20*conditions!$U$69*conditions!$U$70,0))</f>
        <v>0</v>
      </c>
      <c r="HU65" s="37">
        <f>IF(HU$9="",0,IF(HU$9-conditions!$U$71&lt;$U$9,HU20*conditions!$U$69*conditions!$U$70,0))</f>
        <v>0</v>
      </c>
      <c r="HV65" s="37">
        <f>IF(HV$9="",0,IF(HV$9-conditions!$U$71&lt;$U$9,HV20*conditions!$U$69*conditions!$U$70,0))</f>
        <v>0</v>
      </c>
      <c r="HW65" s="37">
        <f>IF(HW$9="",0,IF(HW$9-conditions!$U$71&lt;$U$9,HW20*conditions!$U$69*conditions!$U$70,0))</f>
        <v>0</v>
      </c>
      <c r="HX65" s="37">
        <f>IF(HX$9="",0,IF(HX$9-conditions!$U$71&lt;$U$9,HX20*conditions!$U$69*conditions!$U$70,0))</f>
        <v>0</v>
      </c>
      <c r="HY65" s="37">
        <f>IF(HY$9="",0,IF(HY$9-conditions!$U$71&lt;$U$9,HY20*conditions!$U$69*conditions!$U$70,0))</f>
        <v>0</v>
      </c>
      <c r="HZ65" s="37">
        <f>IF(HZ$9="",0,IF(HZ$9-conditions!$U$71&lt;$U$9,HZ20*conditions!$U$69*conditions!$U$70,0))</f>
        <v>0</v>
      </c>
      <c r="IA65" s="37">
        <f>IF(IA$9="",0,IF(IA$9-conditions!$U$71&lt;$U$9,IA20*conditions!$U$69*conditions!$U$70,0))</f>
        <v>0</v>
      </c>
      <c r="IB65" s="37">
        <f>IF(IB$9="",0,IF(IB$9-conditions!$U$71&lt;$U$9,IB20*conditions!$U$69*conditions!$U$70,0))</f>
        <v>0</v>
      </c>
      <c r="IC65" s="37">
        <f>IF(IC$9="",0,IF(IC$9-conditions!$U$71&lt;$U$9,IC20*conditions!$U$69*conditions!$U$70,0))</f>
        <v>0</v>
      </c>
      <c r="ID65" s="37">
        <f>IF(ID$9="",0,IF(ID$9-conditions!$U$71&lt;$U$9,ID20*conditions!$U$69*conditions!$U$70,0))</f>
        <v>0</v>
      </c>
      <c r="IE65" s="37">
        <f>IF(IE$9="",0,IF(IE$9-conditions!$U$71&lt;$U$9,IE20*conditions!$U$69*conditions!$U$70,0))</f>
        <v>0</v>
      </c>
      <c r="IF65" s="37">
        <f>IF(IF$9="",0,IF(IF$9-conditions!$U$71&lt;$U$9,IF20*conditions!$U$69*conditions!$U$70,0))</f>
        <v>0</v>
      </c>
      <c r="IG65" s="37">
        <f>IF(IG$9="",0,IF(IG$9-conditions!$U$71&lt;$U$9,IG20*conditions!$U$69*conditions!$U$70,0))</f>
        <v>0</v>
      </c>
      <c r="IH65" s="37">
        <f>IF(IH$9="",0,IF(IH$9-conditions!$U$71&lt;$U$9,IH20*conditions!$U$69*conditions!$U$70,0))</f>
        <v>0</v>
      </c>
      <c r="II65" s="37">
        <f>IF(II$9="",0,IF(II$9-conditions!$U$71&lt;$U$9,II20*conditions!$U$69*conditions!$U$70,0))</f>
        <v>0</v>
      </c>
      <c r="IJ65" s="37">
        <f>IF(IJ$9="",0,IF(IJ$9-conditions!$U$71&lt;$U$9,IJ20*conditions!$U$69*conditions!$U$70,0))</f>
        <v>0</v>
      </c>
      <c r="IK65" s="37">
        <f>IF(IK$9="",0,IF(IK$9-conditions!$U$71&lt;$U$9,IK20*conditions!$U$69*conditions!$U$70,0))</f>
        <v>0</v>
      </c>
      <c r="IL65" s="37">
        <f>IF(IL$9="",0,IF(IL$9-conditions!$U$71&lt;$U$9,IL20*conditions!$U$69*conditions!$U$70,0))</f>
        <v>0</v>
      </c>
      <c r="IM65" s="37">
        <f>IF(IM$9="",0,IF(IM$9-conditions!$U$71&lt;$U$9,IM20*conditions!$U$69*conditions!$U$70,0))</f>
        <v>0</v>
      </c>
      <c r="IN65" s="37">
        <f>IF(IN$9="",0,IF(IN$9-conditions!$U$71&lt;$U$9,IN20*conditions!$U$69*conditions!$U$70,0))</f>
        <v>0</v>
      </c>
      <c r="IO65" s="37">
        <f>IF(IO$9="",0,IF(IO$9-conditions!$U$71&lt;$U$9,IO20*conditions!$U$69*conditions!$U$70,0))</f>
        <v>0</v>
      </c>
      <c r="IP65" s="37">
        <f>IF(IP$9="",0,IF(IP$9-conditions!$U$71&lt;$U$9,IP20*conditions!$U$69*conditions!$U$70,0))</f>
        <v>0</v>
      </c>
      <c r="IQ65" s="37">
        <f>IF(IQ$9="",0,IF(IQ$9-conditions!$U$71&lt;$U$9,IQ20*conditions!$U$69*conditions!$U$70,0))</f>
        <v>0</v>
      </c>
      <c r="IR65" s="37">
        <f>IF(IR$9="",0,IF(IR$9-conditions!$U$71&lt;$U$9,IR20*conditions!$U$69*conditions!$U$70,0))</f>
        <v>0</v>
      </c>
      <c r="IS65" s="37">
        <f>IF(IS$9="",0,IF(IS$9-conditions!$U$71&lt;$U$9,IS20*conditions!$U$69*conditions!$U$70,0))</f>
        <v>0</v>
      </c>
      <c r="IT65" s="37">
        <f>IF(IT$9="",0,IF(IT$9-conditions!$U$71&lt;$U$9,IT20*conditions!$U$69*conditions!$U$70,0))</f>
        <v>0</v>
      </c>
      <c r="IU65" s="37">
        <f>IF(IU$9="",0,IF(IU$9-conditions!$U$71&lt;$U$9,IU20*conditions!$U$69*conditions!$U$70,0))</f>
        <v>0</v>
      </c>
      <c r="IV65" s="37">
        <f>IF(IV$9="",0,IF(IV$9-conditions!$U$71&lt;$U$9,IV20*conditions!$U$69*conditions!$U$70,0))</f>
        <v>0</v>
      </c>
      <c r="IW65" s="37">
        <f>IF(IW$9="",0,IF(IW$9-conditions!$U$71&lt;$U$9,IW20*conditions!$U$69*conditions!$U$70,0))</f>
        <v>0</v>
      </c>
      <c r="IX65" s="37">
        <f>IF(IX$9="",0,IF(IX$9-conditions!$U$71&lt;$U$9,IX20*conditions!$U$69*conditions!$U$70,0))</f>
        <v>0</v>
      </c>
      <c r="IY65" s="37">
        <f>IF(IY$9="",0,IF(IY$9-conditions!$U$71&lt;$U$9,IY20*conditions!$U$69*conditions!$U$70,0))</f>
        <v>0</v>
      </c>
      <c r="IZ65" s="37">
        <f>IF(IZ$9="",0,IF(IZ$9-conditions!$U$71&lt;$U$9,IZ20*conditions!$U$69*conditions!$U$70,0))</f>
        <v>0</v>
      </c>
      <c r="JA65" s="37">
        <f>IF(JA$9="",0,IF(JA$9-conditions!$U$71&lt;$U$9,JA20*conditions!$U$69*conditions!$U$70,0))</f>
        <v>0</v>
      </c>
      <c r="JB65" s="37">
        <f>IF(JB$9="",0,IF(JB$9-conditions!$U$71&lt;$U$9,JB20*conditions!$U$69*conditions!$U$70,0))</f>
        <v>0</v>
      </c>
      <c r="JC65" s="37">
        <f>IF(JC$9="",0,IF(JC$9-conditions!$U$71&lt;$U$9,JC20*conditions!$U$69*conditions!$U$70,0))</f>
        <v>0</v>
      </c>
      <c r="JD65" s="37">
        <f>IF(JD$9="",0,IF(JD$9-conditions!$U$71&lt;$U$9,JD20*conditions!$U$69*conditions!$U$70,0))</f>
        <v>0</v>
      </c>
      <c r="JE65" s="37">
        <f>IF(JE$9="",0,IF(JE$9-conditions!$U$71&lt;$U$9,JE20*conditions!$U$69*conditions!$U$70,0))</f>
        <v>0</v>
      </c>
      <c r="JF65" s="37">
        <f>IF(JF$9="",0,IF(JF$9-conditions!$U$71&lt;$U$9,JF20*conditions!$U$69*conditions!$U$70,0))</f>
        <v>0</v>
      </c>
      <c r="JG65" s="37">
        <f>IF(JG$9="",0,IF(JG$9-conditions!$U$71&lt;$U$9,JG20*conditions!$U$69*conditions!$U$70,0))</f>
        <v>0</v>
      </c>
      <c r="JH65" s="37">
        <f>IF(JH$9="",0,IF(JH$9-conditions!$U$71&lt;$U$9,JH20*conditions!$U$69*conditions!$U$70,0))</f>
        <v>0</v>
      </c>
      <c r="JI65" s="37">
        <f>IF(JI$9="",0,IF(JI$9-conditions!$U$71&lt;$U$9,JI20*conditions!$U$69*conditions!$U$70,0))</f>
        <v>0</v>
      </c>
      <c r="JJ65" s="37">
        <f>IF(JJ$9="",0,IF(JJ$9-conditions!$U$71&lt;$U$9,JJ20*conditions!$U$69*conditions!$U$70,0))</f>
        <v>0</v>
      </c>
      <c r="JK65" s="37">
        <f>IF(JK$9="",0,IF(JK$9-conditions!$U$71&lt;$U$9,JK20*conditions!$U$69*conditions!$U$70,0))</f>
        <v>0</v>
      </c>
      <c r="JL65" s="37">
        <f>IF(JL$9="",0,IF(JL$9-conditions!$U$71&lt;$U$9,JL20*conditions!$U$69*conditions!$U$70,0))</f>
        <v>0</v>
      </c>
      <c r="JM65" s="37">
        <f>IF(JM$9="",0,IF(JM$9-conditions!$U$71&lt;$U$9,JM20*conditions!$U$69*conditions!$U$70,0))</f>
        <v>0</v>
      </c>
      <c r="JN65" s="37">
        <f>IF(JN$9="",0,IF(JN$9-conditions!$U$71&lt;$U$9,JN20*conditions!$U$69*conditions!$U$70,0))</f>
        <v>0</v>
      </c>
      <c r="JO65" s="37">
        <f>IF(JO$9="",0,IF(JO$9-conditions!$U$71&lt;$U$9,JO20*conditions!$U$69*conditions!$U$70,0))</f>
        <v>0</v>
      </c>
      <c r="JP65" s="37">
        <f>IF(JP$9="",0,IF(JP$9-conditions!$U$71&lt;$U$9,JP20*conditions!$U$69*conditions!$U$70,0))</f>
        <v>0</v>
      </c>
      <c r="JQ65" s="37">
        <f>IF(JQ$9="",0,IF(JQ$9-conditions!$U$71&lt;$U$9,JQ20*conditions!$U$69*conditions!$U$70,0))</f>
        <v>0</v>
      </c>
      <c r="JR65" s="37">
        <f>IF(JR$9="",0,IF(JR$9-conditions!$U$71&lt;$U$9,JR20*conditions!$U$69*conditions!$U$70,0))</f>
        <v>0</v>
      </c>
      <c r="JS65" s="37">
        <f>IF(JS$9="",0,IF(JS$9-conditions!$U$71&lt;$U$9,JS20*conditions!$U$69*conditions!$U$70,0))</f>
        <v>0</v>
      </c>
      <c r="JT65" s="37">
        <f>IF(JT$9="",0,IF(JT$9-conditions!$U$71&lt;$U$9,JT20*conditions!$U$69*conditions!$U$70,0))</f>
        <v>0</v>
      </c>
      <c r="JU65" s="37">
        <f>IF(JU$9="",0,IF(JU$9-conditions!$U$71&lt;$U$9,JU20*conditions!$U$69*conditions!$U$70,0))</f>
        <v>0</v>
      </c>
      <c r="JV65" s="37">
        <f>IF(JV$9="",0,IF(JV$9-conditions!$U$71&lt;$U$9,JV20*conditions!$U$69*conditions!$U$70,0))</f>
        <v>0</v>
      </c>
      <c r="JW65" s="37">
        <f>IF(JW$9="",0,IF(JW$9-conditions!$U$71&lt;$U$9,JW20*conditions!$U$69*conditions!$U$70,0))</f>
        <v>0</v>
      </c>
      <c r="JX65" s="37">
        <f>IF(JX$9="",0,IF(JX$9-conditions!$U$71&lt;$U$9,JX20*conditions!$U$69*conditions!$U$70,0))</f>
        <v>0</v>
      </c>
      <c r="JY65" s="37">
        <f>IF(JY$9="",0,IF(JY$9-conditions!$U$71&lt;$U$9,JY20*conditions!$U$69*conditions!$U$70,0))</f>
        <v>0</v>
      </c>
      <c r="JZ65" s="37">
        <f>IF(JZ$9="",0,IF(JZ$9-conditions!$U$71&lt;$U$9,JZ20*conditions!$U$69*conditions!$U$70,0))</f>
        <v>0</v>
      </c>
      <c r="KA65" s="37">
        <f>IF(KA$9="",0,IF(KA$9-conditions!$U$71&lt;$U$9,KA20*conditions!$U$69*conditions!$U$70,0))</f>
        <v>0</v>
      </c>
      <c r="KB65" s="37">
        <f>IF(KB$9="",0,IF(KB$9-conditions!$U$71&lt;$U$9,KB20*conditions!$U$69*conditions!$U$70,0))</f>
        <v>0</v>
      </c>
      <c r="KC65" s="37">
        <f>IF(KC$9="",0,IF(KC$9-conditions!$U$71&lt;$U$9,KC20*conditions!$U$69*conditions!$U$70,0))</f>
        <v>0</v>
      </c>
      <c r="KD65" s="37">
        <f>IF(KD$9="",0,IF(KD$9-conditions!$U$71&lt;$U$9,KD20*conditions!$U$69*conditions!$U$70,0))</f>
        <v>0</v>
      </c>
      <c r="KE65" s="37">
        <f>IF(KE$9="",0,IF(KE$9-conditions!$U$71&lt;$U$9,KE20*conditions!$U$69*conditions!$U$70,0))</f>
        <v>0</v>
      </c>
      <c r="KF65" s="37">
        <f>IF(KF$9="",0,IF(KF$9-conditions!$U$71&lt;$U$9,KF20*conditions!$U$69*conditions!$U$70,0))</f>
        <v>0</v>
      </c>
      <c r="KG65" s="37">
        <f>IF(KG$9="",0,IF(KG$9-conditions!$U$71&lt;$U$9,KG20*conditions!$U$69*conditions!$U$70,0))</f>
        <v>0</v>
      </c>
      <c r="KH65" s="37">
        <f>IF(KH$9="",0,IF(KH$9-conditions!$U$71&lt;$U$9,KH20*conditions!$U$69*conditions!$U$70,0))</f>
        <v>0</v>
      </c>
      <c r="KI65" s="37">
        <f>IF(KI$9="",0,IF(KI$9-conditions!$U$71&lt;$U$9,KI20*conditions!$U$69*conditions!$U$70,0))</f>
        <v>0</v>
      </c>
      <c r="KJ65" s="37">
        <f>IF(KJ$9="",0,IF(KJ$9-conditions!$U$71&lt;$U$9,KJ20*conditions!$U$69*conditions!$U$70,0))</f>
        <v>0</v>
      </c>
      <c r="KK65" s="37">
        <f>IF(KK$9="",0,IF(KK$9-conditions!$U$71&lt;$U$9,KK20*conditions!$U$69*conditions!$U$70,0))</f>
        <v>0</v>
      </c>
      <c r="KL65" s="37">
        <f>IF(KL$9="",0,IF(KL$9-conditions!$U$71&lt;$U$9,KL20*conditions!$U$69*conditions!$U$70,0))</f>
        <v>0</v>
      </c>
      <c r="KM65" s="37">
        <f>IF(KM$9="",0,IF(KM$9-conditions!$U$71&lt;$U$9,KM20*conditions!$U$69*conditions!$U$70,0))</f>
        <v>0</v>
      </c>
      <c r="KN65" s="37">
        <f>IF(KN$9="",0,IF(KN$9-conditions!$U$71&lt;$U$9,KN20*conditions!$U$69*conditions!$U$70,0))</f>
        <v>0</v>
      </c>
      <c r="KO65" s="37">
        <f>IF(KO$9="",0,IF(KO$9-conditions!$U$71&lt;$U$9,KO20*conditions!$U$69*conditions!$U$70,0))</f>
        <v>0</v>
      </c>
      <c r="KP65" s="37">
        <f>IF(KP$9="",0,IF(KP$9-conditions!$U$71&lt;$U$9,KP20*conditions!$U$69*conditions!$U$70,0))</f>
        <v>0</v>
      </c>
      <c r="KQ65" s="37">
        <f>IF(KQ$9="",0,IF(KQ$9-conditions!$U$71&lt;$U$9,KQ20*conditions!$U$69*conditions!$U$70,0))</f>
        <v>0</v>
      </c>
      <c r="KR65" s="37">
        <f>IF(KR$9="",0,IF(KR$9-conditions!$U$71&lt;$U$9,KR20*conditions!$U$69*conditions!$U$70,0))</f>
        <v>0</v>
      </c>
      <c r="KS65" s="37">
        <f>IF(KS$9="",0,IF(KS$9-conditions!$U$71&lt;$U$9,KS20*conditions!$U$69*conditions!$U$70,0))</f>
        <v>0</v>
      </c>
      <c r="KT65" s="37">
        <f>IF(KT$9="",0,IF(KT$9-conditions!$U$71&lt;$U$9,KT20*conditions!$U$69*conditions!$U$70,0))</f>
        <v>0</v>
      </c>
      <c r="KU65" s="37">
        <f>IF(KU$9="",0,IF(KU$9-conditions!$U$71&lt;$U$9,KU20*conditions!$U$69*conditions!$U$70,0))</f>
        <v>0</v>
      </c>
      <c r="KV65" s="37">
        <f>IF(KV$9="",0,IF(KV$9-conditions!$U$71&lt;$U$9,KV20*conditions!$U$69*conditions!$U$70,0))</f>
        <v>0</v>
      </c>
      <c r="KW65" s="37">
        <f>IF(KW$9="",0,IF(KW$9-conditions!$U$71&lt;$U$9,KW20*conditions!$U$69*conditions!$U$70,0))</f>
        <v>0</v>
      </c>
      <c r="KX65" s="37">
        <f>IF(KX$9="",0,IF(KX$9-conditions!$U$71&lt;$U$9,KX20*conditions!$U$69*conditions!$U$70,0))</f>
        <v>0</v>
      </c>
      <c r="KY65" s="37">
        <f>IF(KY$9="",0,IF(KY$9-conditions!$U$71&lt;$U$9,KY20*conditions!$U$69*conditions!$U$70,0))</f>
        <v>0</v>
      </c>
      <c r="KZ65" s="37">
        <f>IF(KZ$9="",0,IF(KZ$9-conditions!$U$71&lt;$U$9,KZ20*conditions!$U$69*conditions!$U$70,0))</f>
        <v>0</v>
      </c>
      <c r="LA65" s="37">
        <f>IF(LA$9="",0,IF(LA$9-conditions!$U$71&lt;$U$9,LA20*conditions!$U$69*conditions!$U$70,0))</f>
        <v>0</v>
      </c>
      <c r="LB65" s="37">
        <f>IF(LB$9="",0,IF(LB$9-conditions!$U$71&lt;$U$9,LB20*conditions!$U$69*conditions!$U$70,0))</f>
        <v>0</v>
      </c>
      <c r="LC65" s="37">
        <f>IF(LC$9="",0,IF(LC$9-conditions!$U$71&lt;$U$9,LC20*conditions!$U$69*conditions!$U$70,0))</f>
        <v>0</v>
      </c>
      <c r="LD65" s="37">
        <f>IF(LD$9="",0,IF(LD$9-conditions!$U$71&lt;$U$9,LD20*conditions!$U$69*conditions!$U$70,0))</f>
        <v>0</v>
      </c>
      <c r="LE65" s="37">
        <f>IF(LE$9="",0,IF(LE$9-conditions!$U$71&lt;$U$9,LE20*conditions!$U$69*conditions!$U$70,0))</f>
        <v>0</v>
      </c>
      <c r="LF65" s="37">
        <f>IF(LF$9="",0,IF(LF$9-conditions!$U$71&lt;$U$9,LF20*conditions!$U$69*conditions!$U$70,0))</f>
        <v>0</v>
      </c>
      <c r="LG65" s="37">
        <f>IF(LG$9="",0,IF(LG$9-conditions!$U$71&lt;$U$9,LG20*conditions!$U$69*conditions!$U$70,0))</f>
        <v>0</v>
      </c>
      <c r="LH65" s="37">
        <f>IF(LH$9="",0,IF(LH$9-conditions!$U$71&lt;$U$9,LH20*conditions!$U$69*conditions!$U$70,0))</f>
        <v>0</v>
      </c>
      <c r="LI65" s="37">
        <f>IF(LI$9="",0,IF(LI$9-conditions!$U$71&lt;$U$9,LI20*conditions!$U$69*conditions!$U$70,0))</f>
        <v>0</v>
      </c>
      <c r="LJ65" s="37">
        <f>IF(LJ$9="",0,IF(LJ$9-conditions!$U$71&lt;$U$9,LJ20*conditions!$U$69*conditions!$U$70,0))</f>
        <v>0</v>
      </c>
      <c r="LK65" s="37">
        <f>IF(LK$9="",0,IF(LK$9-conditions!$U$71&lt;$U$9,LK20*conditions!$U$69*conditions!$U$70,0))</f>
        <v>0</v>
      </c>
      <c r="LL65" s="37">
        <f>IF(LL$9="",0,IF(LL$9-conditions!$U$71&lt;$U$9,LL20*conditions!$U$69*conditions!$U$70,0))</f>
        <v>0</v>
      </c>
      <c r="LM65" s="37">
        <f>IF(LM$9="",0,IF(LM$9-conditions!$U$71&lt;$U$9,LM20*conditions!$U$69*conditions!$U$70,0))</f>
        <v>0</v>
      </c>
      <c r="LN65" s="37">
        <f>IF(LN$9="",0,IF(LN$9-conditions!$U$71&lt;$U$9,LN20*conditions!$U$69*conditions!$U$70,0))</f>
        <v>0</v>
      </c>
      <c r="LO65" s="37">
        <f>IF(LO$9="",0,IF(LO$9-conditions!$U$71&lt;$U$9,LO20*conditions!$U$69*conditions!$U$70,0))</f>
        <v>0</v>
      </c>
      <c r="LP65" s="37">
        <f>IF(LP$9="",0,IF(LP$9-conditions!$U$71&lt;$U$9,LP20*conditions!$U$69*conditions!$U$70,0))</f>
        <v>0</v>
      </c>
      <c r="LQ65" s="37">
        <f>IF(LQ$9="",0,IF(LQ$9-conditions!$U$71&lt;$U$9,LQ20*conditions!$U$69*conditions!$U$70,0))</f>
        <v>0</v>
      </c>
      <c r="LR65" s="37">
        <f>IF(LR$9="",0,IF(LR$9-conditions!$U$71&lt;$U$9,LR20*conditions!$U$69*conditions!$U$70,0))</f>
        <v>0</v>
      </c>
      <c r="LS65" s="37">
        <f>IF(LS$9="",0,IF(LS$9-conditions!$U$71&lt;$U$9,LS20*conditions!$U$69*conditions!$U$70,0))</f>
        <v>0</v>
      </c>
      <c r="LT65" s="37">
        <f>IF(LT$9="",0,IF(LT$9-conditions!$U$71&lt;$U$9,LT20*conditions!$U$69*conditions!$U$70,0))</f>
        <v>0</v>
      </c>
      <c r="LU65" s="37">
        <f>IF(LU$9="",0,IF(LU$9-conditions!$U$71&lt;$U$9,LU20*conditions!$U$69*conditions!$U$70,0))</f>
        <v>0</v>
      </c>
      <c r="LV65" s="37">
        <f>IF(LV$9="",0,IF(LV$9-conditions!$U$71&lt;$U$9,LV20*conditions!$U$69*conditions!$U$70,0))</f>
        <v>0</v>
      </c>
      <c r="LW65" s="37">
        <f>IF(LW$9="",0,IF(LW$9-conditions!$U$71&lt;$U$9,LW20*conditions!$U$69*conditions!$U$70,0))</f>
        <v>0</v>
      </c>
      <c r="LX65" s="37">
        <f>IF(LX$9="",0,IF(LX$9-conditions!$U$71&lt;$U$9,LX20*conditions!$U$69*conditions!$U$70,0))</f>
        <v>0</v>
      </c>
      <c r="LY65" s="37">
        <f>IF(LY$9="",0,IF(LY$9-conditions!$U$71&lt;$U$9,LY20*conditions!$U$69*conditions!$U$70,0))</f>
        <v>0</v>
      </c>
      <c r="LZ65" s="37">
        <f>IF(LZ$9="",0,IF(LZ$9-conditions!$U$71&lt;$U$9,LZ20*conditions!$U$69*conditions!$U$70,0))</f>
        <v>0</v>
      </c>
      <c r="MA65" s="37">
        <f>IF(MA$9="",0,IF(MA$9-conditions!$U$71&lt;$U$9,MA20*conditions!$U$69*conditions!$U$70,0))</f>
        <v>0</v>
      </c>
      <c r="MB65" s="37">
        <f>IF(MB$9="",0,IF(MB$9-conditions!$U$71&lt;$U$9,MB20*conditions!$U$69*conditions!$U$70,0))</f>
        <v>0</v>
      </c>
      <c r="MC65" s="37">
        <f>IF(MC$9="",0,IF(MC$9-conditions!$U$71&lt;$U$9,MC20*conditions!$U$69*conditions!$U$70,0))</f>
        <v>0</v>
      </c>
      <c r="MD65" s="37">
        <f>IF(MD$9="",0,IF(MD$9-conditions!$U$71&lt;$U$9,MD20*conditions!$U$69*conditions!$U$70,0))</f>
        <v>0</v>
      </c>
      <c r="ME65" s="37">
        <f>IF(ME$9="",0,IF(ME$9-conditions!$U$71&lt;$U$9,ME20*conditions!$U$69*conditions!$U$70,0))</f>
        <v>0</v>
      </c>
      <c r="MF65" s="37">
        <f>IF(MF$9="",0,IF(MF$9-conditions!$U$71&lt;$U$9,MF20*conditions!$U$69*conditions!$U$70,0))</f>
        <v>0</v>
      </c>
      <c r="MG65" s="37">
        <f>IF(MG$9="",0,IF(MG$9-conditions!$U$71&lt;$U$9,MG20*conditions!$U$69*conditions!$U$70,0))</f>
        <v>0</v>
      </c>
      <c r="MH65" s="37">
        <f>IF(MH$9="",0,IF(MH$9-conditions!$U$71&lt;$U$9,MH20*conditions!$U$69*conditions!$U$70,0))</f>
        <v>0</v>
      </c>
      <c r="MI65" s="37">
        <f>IF(MI$9="",0,IF(MI$9-conditions!$U$71&lt;$U$9,MI20*conditions!$U$69*conditions!$U$70,0))</f>
        <v>0</v>
      </c>
      <c r="MJ65" s="37">
        <f>IF(MJ$9="",0,IF(MJ$9-conditions!$U$71&lt;$U$9,MJ20*conditions!$U$69*conditions!$U$70,0))</f>
        <v>0</v>
      </c>
      <c r="MK65" s="37">
        <f>IF(MK$9="",0,IF(MK$9-conditions!$U$71&lt;$U$9,MK20*conditions!$U$69*conditions!$U$70,0))</f>
        <v>0</v>
      </c>
      <c r="ML65" s="37">
        <f>IF(ML$9="",0,IF(ML$9-conditions!$U$71&lt;$U$9,ML20*conditions!$U$69*conditions!$U$70,0))</f>
        <v>0</v>
      </c>
      <c r="MM65" s="37">
        <f>IF(MM$9="",0,IF(MM$9-conditions!$U$71&lt;$U$9,MM20*conditions!$U$69*conditions!$U$70,0))</f>
        <v>0</v>
      </c>
      <c r="MN65" s="37">
        <f>IF(MN$9="",0,IF(MN$9-conditions!$U$71&lt;$U$9,MN20*conditions!$U$69*conditions!$U$70,0))</f>
        <v>0</v>
      </c>
      <c r="MO65" s="37">
        <f>IF(MO$9="",0,IF(MO$9-conditions!$U$71&lt;$U$9,MO20*conditions!$U$69*conditions!$U$70,0))</f>
        <v>0</v>
      </c>
      <c r="MP65" s="37">
        <f>IF(MP$9="",0,IF(MP$9-conditions!$U$71&lt;$U$9,MP20*conditions!$U$69*conditions!$U$70,0))</f>
        <v>0</v>
      </c>
      <c r="MQ65" s="37">
        <f>IF(MQ$9="",0,IF(MQ$9-conditions!$U$71&lt;$U$9,MQ20*conditions!$U$69*conditions!$U$70,0))</f>
        <v>0</v>
      </c>
      <c r="MR65" s="37">
        <f>IF(MR$9="",0,IF(MR$9-conditions!$U$71&lt;$U$9,MR20*conditions!$U$69*conditions!$U$70,0))</f>
        <v>0</v>
      </c>
      <c r="MS65" s="37">
        <f>IF(MS$9="",0,IF(MS$9-conditions!$U$71&lt;$U$9,MS20*conditions!$U$69*conditions!$U$70,0))</f>
        <v>0</v>
      </c>
      <c r="MT65" s="37">
        <f>IF(MT$9="",0,IF(MT$9-conditions!$U$71&lt;$U$9,MT20*conditions!$U$69*conditions!$U$70,0))</f>
        <v>0</v>
      </c>
      <c r="MU65" s="37">
        <f>IF(MU$9="",0,IF(MU$9-conditions!$U$71&lt;$U$9,MU20*conditions!$U$69*conditions!$U$70,0))</f>
        <v>0</v>
      </c>
      <c r="MV65" s="37">
        <f>IF(MV$9="",0,IF(MV$9-conditions!$U$71&lt;$U$9,MV20*conditions!$U$69*conditions!$U$70,0))</f>
        <v>0</v>
      </c>
      <c r="MW65" s="37">
        <f>IF(MW$9="",0,IF(MW$9-conditions!$U$71&lt;$U$9,MW20*conditions!$U$69*conditions!$U$70,0))</f>
        <v>0</v>
      </c>
      <c r="MX65" s="37">
        <f>IF(MX$9="",0,IF(MX$9-conditions!$U$71&lt;$U$9,MX20*conditions!$U$69*conditions!$U$70,0))</f>
        <v>0</v>
      </c>
      <c r="MY65" s="37">
        <f>IF(MY$9="",0,IF(MY$9-conditions!$U$71&lt;$U$9,MY20*conditions!$U$69*conditions!$U$70,0))</f>
        <v>0</v>
      </c>
      <c r="MZ65" s="37">
        <f>IF(MZ$9="",0,IF(MZ$9-conditions!$U$71&lt;$U$9,MZ20*conditions!$U$69*conditions!$U$70,0))</f>
        <v>0</v>
      </c>
      <c r="NA65" s="37">
        <f>IF(NA$9="",0,IF(NA$9-conditions!$U$71&lt;$U$9,NA20*conditions!$U$69*conditions!$U$70,0))</f>
        <v>0</v>
      </c>
      <c r="NB65" s="37">
        <f>IF(NB$9="",0,IF(NB$9-conditions!$U$71&lt;$U$9,NB20*conditions!$U$69*conditions!$U$70,0))</f>
        <v>0</v>
      </c>
      <c r="NC65" s="37">
        <f>IF(NC$9="",0,IF(NC$9-conditions!$U$71&lt;$U$9,NC20*conditions!$U$69*conditions!$U$70,0))</f>
        <v>0</v>
      </c>
      <c r="ND65" s="37">
        <f>IF(ND$9="",0,IF(ND$9-conditions!$U$71&lt;$U$9,ND20*conditions!$U$69*conditions!$U$70,0))</f>
        <v>0</v>
      </c>
      <c r="NE65" s="37">
        <f>IF(NE$9="",0,IF(NE$9-conditions!$U$71&lt;$U$9,NE20*conditions!$U$69*conditions!$U$70,0))</f>
        <v>0</v>
      </c>
      <c r="NF65" s="37">
        <f>IF(NF$9="",0,IF(NF$9-conditions!$U$71&lt;$U$9,NF20*conditions!$U$69*conditions!$U$70,0))</f>
        <v>0</v>
      </c>
      <c r="NG65" s="37">
        <f>IF(NG$9="",0,IF(NG$9-conditions!$U$71&lt;$U$9,NG20*conditions!$U$69*conditions!$U$70,0))</f>
        <v>0</v>
      </c>
      <c r="NH65" s="37">
        <f>IF(NH$9="",0,IF(NH$9-conditions!$U$71&lt;$U$9,NH20*conditions!$U$69*conditions!$U$70,0))</f>
        <v>0</v>
      </c>
      <c r="NI65" s="37">
        <f>IF(NI$9="",0,IF(NI$9-conditions!$U$71&lt;$U$9,NI20*conditions!$U$69*conditions!$U$70,0))</f>
        <v>0</v>
      </c>
      <c r="NJ65" s="37">
        <f>IF(NJ$9="",0,IF(NJ$9-conditions!$U$71&lt;$U$9,NJ20*conditions!$U$69*conditions!$U$70,0))</f>
        <v>0</v>
      </c>
      <c r="NK65" s="37">
        <f>IF(NK$9="",0,IF(NK$9-conditions!$U$71&lt;$U$9,NK20*conditions!$U$69*conditions!$U$70,0))</f>
        <v>0</v>
      </c>
      <c r="NL65" s="37">
        <f>IF(NL$9="",0,IF(NL$9-conditions!$U$71&lt;$U$9,NL20*conditions!$U$69*conditions!$U$70,0))</f>
        <v>0</v>
      </c>
      <c r="NM65" s="37">
        <f>IF(NM$9="",0,IF(NM$9-conditions!$U$71&lt;$U$9,NM20*conditions!$U$69*conditions!$U$70,0))</f>
        <v>0</v>
      </c>
      <c r="NN65" s="37">
        <f>IF(NN$9="",0,IF(NN$9-conditions!$U$71&lt;$U$9,NN20*conditions!$U$69*conditions!$U$70,0))</f>
        <v>0</v>
      </c>
      <c r="NO65" s="37">
        <f>IF(NO$9="",0,IF(NO$9-conditions!$U$71&lt;$U$9,NO20*conditions!$U$69*conditions!$U$70,0))</f>
        <v>0</v>
      </c>
      <c r="NP65" s="37">
        <f>IF(NP$9="",0,IF(NP$9-conditions!$U$71&lt;$U$9,NP20*conditions!$U$69*conditions!$U$70,0))</f>
        <v>0</v>
      </c>
      <c r="NQ65" s="37">
        <f>IF(NQ$9="",0,IF(NQ$9-conditions!$U$71&lt;$U$9,NQ20*conditions!$U$69*conditions!$U$70,0))</f>
        <v>0</v>
      </c>
      <c r="NR65" s="37">
        <f>IF(NR$9="",0,IF(NR$9-conditions!$U$71&lt;$U$9,NR20*conditions!$U$69*conditions!$U$70,0))</f>
        <v>0</v>
      </c>
      <c r="NS65" s="37">
        <f>IF(NS$9="",0,IF(NS$9-conditions!$U$71&lt;$U$9,NS20*conditions!$U$69*conditions!$U$70,0))</f>
        <v>0</v>
      </c>
      <c r="NT65" s="37">
        <f>IF(NT$9="",0,IF(NT$9-conditions!$U$71&lt;$U$9,NT20*conditions!$U$69*conditions!$U$70,0))</f>
        <v>0</v>
      </c>
      <c r="NU65" s="37">
        <f>IF(NU$9="",0,IF(NU$9-conditions!$U$71&lt;$U$9,NU20*conditions!$U$69*conditions!$U$70,0))</f>
        <v>0</v>
      </c>
      <c r="NV65" s="37">
        <f>IF(NV$9="",0,IF(NV$9-conditions!$U$71&lt;$U$9,NV20*conditions!$U$69*conditions!$U$70,0))</f>
        <v>0</v>
      </c>
    </row>
    <row r="66" spans="1:386" x14ac:dyDescent="0.25">
      <c r="A66" s="1"/>
      <c r="B66" s="1"/>
      <c r="C66" s="1"/>
      <c r="D66" s="1"/>
      <c r="E66" s="1"/>
      <c r="F66" s="1"/>
      <c r="G66" s="1"/>
      <c r="H66" s="1"/>
      <c r="I66" s="1"/>
      <c r="J66" s="18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</row>
    <row r="67" spans="1:386" s="7" customFormat="1" x14ac:dyDescent="0.25">
      <c r="A67" s="5"/>
      <c r="B67" s="5"/>
      <c r="C67" s="5"/>
      <c r="D67" s="5"/>
      <c r="E67" s="5"/>
      <c r="F67" s="5"/>
      <c r="G67" s="5" t="str">
        <f>KPI!$F$33</f>
        <v>предоплаты от заказчиков</v>
      </c>
      <c r="H67" s="5"/>
      <c r="I67" s="5"/>
      <c r="J67" s="20" t="str">
        <f>IF($G67="","",INDEX(KPI!$H$11:$H$121,SUMIFS(KPI!$E$11:$E$121,KPI!$F$11:$F$121,$G67)))</f>
        <v>тыс.руб.</v>
      </c>
      <c r="K67" s="5"/>
      <c r="L67" s="5"/>
      <c r="M67" s="5"/>
      <c r="N67" s="5"/>
      <c r="O67" s="5"/>
      <c r="P67" s="5"/>
      <c r="Q67" s="5"/>
      <c r="R67" s="27">
        <f>SUM(T67:NV67)</f>
        <v>34883.795258217135</v>
      </c>
      <c r="S67" s="5"/>
      <c r="T67" s="5"/>
      <c r="U67" s="27">
        <f>SUM(U69:U75)</f>
        <v>108.00000000000001</v>
      </c>
      <c r="V67" s="27">
        <f t="shared" ref="V67:CG67" si="94">SUM(V69:V75)</f>
        <v>108.00000000000001</v>
      </c>
      <c r="W67" s="27">
        <f t="shared" si="94"/>
        <v>108.00000000000001</v>
      </c>
      <c r="X67" s="27">
        <f t="shared" si="94"/>
        <v>108.00000000000001</v>
      </c>
      <c r="Y67" s="27">
        <f t="shared" si="94"/>
        <v>0</v>
      </c>
      <c r="Z67" s="27">
        <f t="shared" si="94"/>
        <v>0</v>
      </c>
      <c r="AA67" s="27">
        <f t="shared" si="94"/>
        <v>108.00000000000001</v>
      </c>
      <c r="AB67" s="27">
        <f t="shared" si="94"/>
        <v>108.00000000000001</v>
      </c>
      <c r="AC67" s="27">
        <f t="shared" si="94"/>
        <v>108.00000000000001</v>
      </c>
      <c r="AD67" s="27">
        <f t="shared" si="94"/>
        <v>108.00000000000001</v>
      </c>
      <c r="AE67" s="27">
        <f t="shared" si="94"/>
        <v>108.00000000000001</v>
      </c>
      <c r="AF67" s="27">
        <f t="shared" si="94"/>
        <v>0</v>
      </c>
      <c r="AG67" s="27">
        <f t="shared" si="94"/>
        <v>0</v>
      </c>
      <c r="AH67" s="27">
        <f t="shared" si="94"/>
        <v>108.00000000000001</v>
      </c>
      <c r="AI67" s="27">
        <f t="shared" si="94"/>
        <v>108.00000000000001</v>
      </c>
      <c r="AJ67" s="27">
        <f t="shared" si="94"/>
        <v>108.00000000000001</v>
      </c>
      <c r="AK67" s="27">
        <f t="shared" si="94"/>
        <v>135</v>
      </c>
      <c r="AL67" s="27">
        <f t="shared" si="94"/>
        <v>135</v>
      </c>
      <c r="AM67" s="27">
        <f t="shared" si="94"/>
        <v>0</v>
      </c>
      <c r="AN67" s="27">
        <f t="shared" si="94"/>
        <v>0</v>
      </c>
      <c r="AO67" s="27">
        <f t="shared" si="94"/>
        <v>135</v>
      </c>
      <c r="AP67" s="27">
        <f t="shared" si="94"/>
        <v>135</v>
      </c>
      <c r="AQ67" s="27">
        <f t="shared" si="94"/>
        <v>135</v>
      </c>
      <c r="AR67" s="27">
        <f t="shared" si="94"/>
        <v>135</v>
      </c>
      <c r="AS67" s="27">
        <f t="shared" si="94"/>
        <v>135</v>
      </c>
      <c r="AT67" s="27">
        <f t="shared" si="94"/>
        <v>0</v>
      </c>
      <c r="AU67" s="27">
        <f t="shared" si="94"/>
        <v>0</v>
      </c>
      <c r="AV67" s="27">
        <f t="shared" si="94"/>
        <v>135</v>
      </c>
      <c r="AW67" s="27">
        <f t="shared" si="94"/>
        <v>135</v>
      </c>
      <c r="AX67" s="27">
        <f t="shared" si="94"/>
        <v>135</v>
      </c>
      <c r="AY67" s="27">
        <f t="shared" si="94"/>
        <v>135</v>
      </c>
      <c r="AZ67" s="27">
        <f t="shared" si="94"/>
        <v>135</v>
      </c>
      <c r="BA67" s="27">
        <f t="shared" si="94"/>
        <v>0</v>
      </c>
      <c r="BB67" s="27">
        <f t="shared" si="94"/>
        <v>0</v>
      </c>
      <c r="BC67" s="27">
        <f t="shared" si="94"/>
        <v>135</v>
      </c>
      <c r="BD67" s="27">
        <f t="shared" si="94"/>
        <v>135</v>
      </c>
      <c r="BE67" s="27">
        <f t="shared" si="94"/>
        <v>135</v>
      </c>
      <c r="BF67" s="27">
        <f t="shared" si="94"/>
        <v>135</v>
      </c>
      <c r="BG67" s="27">
        <f t="shared" si="94"/>
        <v>135</v>
      </c>
      <c r="BH67" s="27">
        <f t="shared" si="94"/>
        <v>0</v>
      </c>
      <c r="BI67" s="27">
        <f t="shared" si="94"/>
        <v>0</v>
      </c>
      <c r="BJ67" s="27">
        <f t="shared" si="94"/>
        <v>135</v>
      </c>
      <c r="BK67" s="27">
        <f t="shared" si="94"/>
        <v>135</v>
      </c>
      <c r="BL67" s="27">
        <f t="shared" si="94"/>
        <v>135</v>
      </c>
      <c r="BM67" s="27">
        <f t="shared" si="94"/>
        <v>135</v>
      </c>
      <c r="BN67" s="27">
        <f t="shared" si="94"/>
        <v>135</v>
      </c>
      <c r="BO67" s="27">
        <f t="shared" si="94"/>
        <v>0</v>
      </c>
      <c r="BP67" s="27">
        <f t="shared" si="94"/>
        <v>0</v>
      </c>
      <c r="BQ67" s="27">
        <f t="shared" si="94"/>
        <v>90</v>
      </c>
      <c r="BR67" s="27">
        <f t="shared" si="94"/>
        <v>90</v>
      </c>
      <c r="BS67" s="27">
        <f t="shared" si="94"/>
        <v>90</v>
      </c>
      <c r="BT67" s="27">
        <f t="shared" si="94"/>
        <v>90</v>
      </c>
      <c r="BU67" s="27">
        <f t="shared" si="94"/>
        <v>90</v>
      </c>
      <c r="BV67" s="27">
        <f t="shared" si="94"/>
        <v>0</v>
      </c>
      <c r="BW67" s="27">
        <f t="shared" si="94"/>
        <v>0</v>
      </c>
      <c r="BX67" s="27">
        <f t="shared" si="94"/>
        <v>90</v>
      </c>
      <c r="BY67" s="27">
        <f t="shared" si="94"/>
        <v>90</v>
      </c>
      <c r="BZ67" s="27">
        <f t="shared" si="94"/>
        <v>90</v>
      </c>
      <c r="CA67" s="27">
        <f t="shared" si="94"/>
        <v>90</v>
      </c>
      <c r="CB67" s="27">
        <f t="shared" si="94"/>
        <v>90</v>
      </c>
      <c r="CC67" s="27">
        <f t="shared" si="94"/>
        <v>0</v>
      </c>
      <c r="CD67" s="27">
        <f t="shared" si="94"/>
        <v>0</v>
      </c>
      <c r="CE67" s="27">
        <f t="shared" si="94"/>
        <v>90</v>
      </c>
      <c r="CF67" s="27">
        <f t="shared" si="94"/>
        <v>90</v>
      </c>
      <c r="CG67" s="27">
        <f t="shared" si="94"/>
        <v>90</v>
      </c>
      <c r="CH67" s="27">
        <f t="shared" ref="CH67:ES67" si="95">SUM(CH69:CH75)</f>
        <v>90</v>
      </c>
      <c r="CI67" s="27">
        <f t="shared" si="95"/>
        <v>90</v>
      </c>
      <c r="CJ67" s="27">
        <f t="shared" si="95"/>
        <v>0</v>
      </c>
      <c r="CK67" s="27">
        <f t="shared" si="95"/>
        <v>0</v>
      </c>
      <c r="CL67" s="27">
        <f t="shared" si="95"/>
        <v>90</v>
      </c>
      <c r="CM67" s="27">
        <f t="shared" si="95"/>
        <v>90</v>
      </c>
      <c r="CN67" s="27">
        <f t="shared" si="95"/>
        <v>90</v>
      </c>
      <c r="CO67" s="27">
        <f t="shared" si="95"/>
        <v>90</v>
      </c>
      <c r="CP67" s="27">
        <f t="shared" si="95"/>
        <v>90</v>
      </c>
      <c r="CQ67" s="27">
        <f t="shared" si="95"/>
        <v>0</v>
      </c>
      <c r="CR67" s="27">
        <f t="shared" si="95"/>
        <v>0</v>
      </c>
      <c r="CS67" s="27">
        <f t="shared" si="95"/>
        <v>90</v>
      </c>
      <c r="CT67" s="27">
        <f t="shared" si="95"/>
        <v>89.1</v>
      </c>
      <c r="CU67" s="27">
        <f t="shared" si="95"/>
        <v>89.1</v>
      </c>
      <c r="CV67" s="27">
        <f t="shared" si="95"/>
        <v>89.1</v>
      </c>
      <c r="CW67" s="27">
        <f t="shared" si="95"/>
        <v>89.1</v>
      </c>
      <c r="CX67" s="27">
        <f t="shared" si="95"/>
        <v>0</v>
      </c>
      <c r="CY67" s="27">
        <f t="shared" si="95"/>
        <v>0</v>
      </c>
      <c r="CZ67" s="27">
        <f t="shared" si="95"/>
        <v>89.1</v>
      </c>
      <c r="DA67" s="27">
        <f t="shared" si="95"/>
        <v>89.1</v>
      </c>
      <c r="DB67" s="27">
        <f t="shared" si="95"/>
        <v>89.1</v>
      </c>
      <c r="DC67" s="27">
        <f t="shared" si="95"/>
        <v>89.1</v>
      </c>
      <c r="DD67" s="27">
        <f t="shared" si="95"/>
        <v>89.1</v>
      </c>
      <c r="DE67" s="27">
        <f t="shared" si="95"/>
        <v>0</v>
      </c>
      <c r="DF67" s="27">
        <f t="shared" si="95"/>
        <v>0</v>
      </c>
      <c r="DG67" s="27">
        <f t="shared" si="95"/>
        <v>89.1</v>
      </c>
      <c r="DH67" s="27">
        <f t="shared" si="95"/>
        <v>89.1</v>
      </c>
      <c r="DI67" s="27">
        <f t="shared" si="95"/>
        <v>89.1</v>
      </c>
      <c r="DJ67" s="27">
        <f t="shared" si="95"/>
        <v>89.1</v>
      </c>
      <c r="DK67" s="27">
        <f t="shared" si="95"/>
        <v>89.1</v>
      </c>
      <c r="DL67" s="27">
        <f t="shared" si="95"/>
        <v>0</v>
      </c>
      <c r="DM67" s="27">
        <f t="shared" si="95"/>
        <v>0</v>
      </c>
      <c r="DN67" s="27">
        <f t="shared" si="95"/>
        <v>89.1</v>
      </c>
      <c r="DO67" s="27">
        <f t="shared" si="95"/>
        <v>89.1</v>
      </c>
      <c r="DP67" s="27">
        <f t="shared" si="95"/>
        <v>89.1</v>
      </c>
      <c r="DQ67" s="27">
        <f t="shared" si="95"/>
        <v>89.1</v>
      </c>
      <c r="DR67" s="27">
        <f t="shared" si="95"/>
        <v>89.1</v>
      </c>
      <c r="DS67" s="27">
        <f t="shared" si="95"/>
        <v>0</v>
      </c>
      <c r="DT67" s="27">
        <f t="shared" si="95"/>
        <v>0</v>
      </c>
      <c r="DU67" s="27">
        <f t="shared" si="95"/>
        <v>89.1</v>
      </c>
      <c r="DV67" s="27">
        <f t="shared" si="95"/>
        <v>89.1</v>
      </c>
      <c r="DW67" s="27">
        <f t="shared" si="95"/>
        <v>89.1</v>
      </c>
      <c r="DX67" s="27">
        <f t="shared" si="95"/>
        <v>89.1</v>
      </c>
      <c r="DY67" s="27">
        <f t="shared" si="95"/>
        <v>106.92</v>
      </c>
      <c r="DZ67" s="27">
        <f t="shared" si="95"/>
        <v>0</v>
      </c>
      <c r="EA67" s="27">
        <f t="shared" si="95"/>
        <v>0</v>
      </c>
      <c r="EB67" s="27">
        <f t="shared" si="95"/>
        <v>106.92</v>
      </c>
      <c r="EC67" s="27">
        <f t="shared" si="95"/>
        <v>106.92</v>
      </c>
      <c r="ED67" s="27">
        <f t="shared" si="95"/>
        <v>106.92</v>
      </c>
      <c r="EE67" s="27">
        <f t="shared" si="95"/>
        <v>106.92</v>
      </c>
      <c r="EF67" s="27">
        <f t="shared" si="95"/>
        <v>106.92</v>
      </c>
      <c r="EG67" s="27">
        <f t="shared" si="95"/>
        <v>0</v>
      </c>
      <c r="EH67" s="27">
        <f t="shared" si="95"/>
        <v>0</v>
      </c>
      <c r="EI67" s="27">
        <f t="shared" si="95"/>
        <v>106.92</v>
      </c>
      <c r="EJ67" s="27">
        <f t="shared" si="95"/>
        <v>106.92</v>
      </c>
      <c r="EK67" s="27">
        <f t="shared" si="95"/>
        <v>106.92</v>
      </c>
      <c r="EL67" s="27">
        <f t="shared" si="95"/>
        <v>106.92</v>
      </c>
      <c r="EM67" s="27">
        <f t="shared" si="95"/>
        <v>106.92</v>
      </c>
      <c r="EN67" s="27">
        <f t="shared" si="95"/>
        <v>0</v>
      </c>
      <c r="EO67" s="27">
        <f t="shared" si="95"/>
        <v>0</v>
      </c>
      <c r="EP67" s="27">
        <f t="shared" si="95"/>
        <v>106.92</v>
      </c>
      <c r="EQ67" s="27">
        <f t="shared" si="95"/>
        <v>106.92</v>
      </c>
      <c r="ER67" s="27">
        <f t="shared" si="95"/>
        <v>106.92</v>
      </c>
      <c r="ES67" s="27">
        <f t="shared" si="95"/>
        <v>106.92</v>
      </c>
      <c r="ET67" s="27">
        <f t="shared" ref="ET67:HE67" si="96">SUM(ET69:ET75)</f>
        <v>106.92</v>
      </c>
      <c r="EU67" s="27">
        <f t="shared" si="96"/>
        <v>0</v>
      </c>
      <c r="EV67" s="27">
        <f t="shared" si="96"/>
        <v>0</v>
      </c>
      <c r="EW67" s="27">
        <f t="shared" si="96"/>
        <v>106.92</v>
      </c>
      <c r="EX67" s="27">
        <f t="shared" si="96"/>
        <v>106.92</v>
      </c>
      <c r="EY67" s="27">
        <f t="shared" si="96"/>
        <v>106.92</v>
      </c>
      <c r="EZ67" s="27">
        <f t="shared" si="96"/>
        <v>106.92</v>
      </c>
      <c r="FA67" s="27">
        <f t="shared" si="96"/>
        <v>106.92</v>
      </c>
      <c r="FB67" s="27">
        <f t="shared" si="96"/>
        <v>0</v>
      </c>
      <c r="FC67" s="27">
        <f t="shared" si="96"/>
        <v>0</v>
      </c>
      <c r="FD67" s="27">
        <f t="shared" si="96"/>
        <v>112.26600000000001</v>
      </c>
      <c r="FE67" s="27">
        <f t="shared" si="96"/>
        <v>112.26600000000001</v>
      </c>
      <c r="FF67" s="27">
        <f t="shared" si="96"/>
        <v>112.26600000000001</v>
      </c>
      <c r="FG67" s="27">
        <f t="shared" si="96"/>
        <v>112.26600000000001</v>
      </c>
      <c r="FH67" s="27">
        <f t="shared" si="96"/>
        <v>112.26600000000001</v>
      </c>
      <c r="FI67" s="27">
        <f t="shared" si="96"/>
        <v>0</v>
      </c>
      <c r="FJ67" s="27">
        <f t="shared" si="96"/>
        <v>0</v>
      </c>
      <c r="FK67" s="27">
        <f t="shared" si="96"/>
        <v>112.26600000000001</v>
      </c>
      <c r="FL67" s="27">
        <f t="shared" si="96"/>
        <v>112.26600000000001</v>
      </c>
      <c r="FM67" s="27">
        <f t="shared" si="96"/>
        <v>112.26600000000001</v>
      </c>
      <c r="FN67" s="27">
        <f t="shared" si="96"/>
        <v>112.26600000000001</v>
      </c>
      <c r="FO67" s="27">
        <f t="shared" si="96"/>
        <v>112.26600000000001</v>
      </c>
      <c r="FP67" s="27">
        <f t="shared" si="96"/>
        <v>0</v>
      </c>
      <c r="FQ67" s="27">
        <f t="shared" si="96"/>
        <v>0</v>
      </c>
      <c r="FR67" s="27">
        <f t="shared" si="96"/>
        <v>112.26600000000001</v>
      </c>
      <c r="FS67" s="27">
        <f t="shared" si="96"/>
        <v>112.26600000000001</v>
      </c>
      <c r="FT67" s="27">
        <f t="shared" si="96"/>
        <v>112.26600000000001</v>
      </c>
      <c r="FU67" s="27">
        <f t="shared" si="96"/>
        <v>112.26600000000001</v>
      </c>
      <c r="FV67" s="27">
        <f t="shared" si="96"/>
        <v>112.26600000000001</v>
      </c>
      <c r="FW67" s="27">
        <f t="shared" si="96"/>
        <v>0</v>
      </c>
      <c r="FX67" s="27">
        <f t="shared" si="96"/>
        <v>0</v>
      </c>
      <c r="FY67" s="27">
        <f t="shared" si="96"/>
        <v>112.26600000000001</v>
      </c>
      <c r="FZ67" s="27">
        <f t="shared" si="96"/>
        <v>112.26600000000001</v>
      </c>
      <c r="GA67" s="27">
        <f t="shared" si="96"/>
        <v>112.26600000000001</v>
      </c>
      <c r="GB67" s="27">
        <f t="shared" si="96"/>
        <v>112.26600000000001</v>
      </c>
      <c r="GC67" s="27">
        <f t="shared" si="96"/>
        <v>112.26600000000001</v>
      </c>
      <c r="GD67" s="27">
        <f t="shared" si="96"/>
        <v>0</v>
      </c>
      <c r="GE67" s="27">
        <f t="shared" si="96"/>
        <v>0</v>
      </c>
      <c r="GF67" s="27">
        <f t="shared" si="96"/>
        <v>112.26600000000001</v>
      </c>
      <c r="GG67" s="27">
        <f t="shared" si="96"/>
        <v>112.26600000000001</v>
      </c>
      <c r="GH67" s="27">
        <f t="shared" si="96"/>
        <v>124.42814999999999</v>
      </c>
      <c r="GI67" s="27">
        <f t="shared" si="96"/>
        <v>124.42814999999999</v>
      </c>
      <c r="GJ67" s="27">
        <f t="shared" si="96"/>
        <v>124.42814999999999</v>
      </c>
      <c r="GK67" s="27">
        <f t="shared" si="96"/>
        <v>0</v>
      </c>
      <c r="GL67" s="27">
        <f t="shared" si="96"/>
        <v>0</v>
      </c>
      <c r="GM67" s="27">
        <f t="shared" si="96"/>
        <v>124.42814999999999</v>
      </c>
      <c r="GN67" s="27">
        <f t="shared" si="96"/>
        <v>124.42814999999999</v>
      </c>
      <c r="GO67" s="27">
        <f t="shared" si="96"/>
        <v>124.42814999999999</v>
      </c>
      <c r="GP67" s="27">
        <f t="shared" si="96"/>
        <v>124.42814999999999</v>
      </c>
      <c r="GQ67" s="27">
        <f t="shared" si="96"/>
        <v>124.42814999999999</v>
      </c>
      <c r="GR67" s="27">
        <f t="shared" si="96"/>
        <v>0</v>
      </c>
      <c r="GS67" s="27">
        <f t="shared" si="96"/>
        <v>0</v>
      </c>
      <c r="GT67" s="27">
        <f t="shared" si="96"/>
        <v>124.42814999999999</v>
      </c>
      <c r="GU67" s="27">
        <f t="shared" si="96"/>
        <v>124.42814999999999</v>
      </c>
      <c r="GV67" s="27">
        <f t="shared" si="96"/>
        <v>124.42814999999999</v>
      </c>
      <c r="GW67" s="27">
        <f t="shared" si="96"/>
        <v>124.42814999999999</v>
      </c>
      <c r="GX67" s="27">
        <f t="shared" si="96"/>
        <v>124.42814999999999</v>
      </c>
      <c r="GY67" s="27">
        <f t="shared" si="96"/>
        <v>0</v>
      </c>
      <c r="GZ67" s="27">
        <f t="shared" si="96"/>
        <v>0</v>
      </c>
      <c r="HA67" s="27">
        <f t="shared" si="96"/>
        <v>124.42814999999999</v>
      </c>
      <c r="HB67" s="27">
        <f t="shared" si="96"/>
        <v>124.42814999999999</v>
      </c>
      <c r="HC67" s="27">
        <f t="shared" si="96"/>
        <v>124.42814999999999</v>
      </c>
      <c r="HD67" s="27">
        <f t="shared" si="96"/>
        <v>124.42814999999999</v>
      </c>
      <c r="HE67" s="27">
        <f t="shared" si="96"/>
        <v>124.42814999999999</v>
      </c>
      <c r="HF67" s="27">
        <f t="shared" ref="HF67:JQ67" si="97">SUM(HF69:HF75)</f>
        <v>0</v>
      </c>
      <c r="HG67" s="27">
        <f t="shared" si="97"/>
        <v>0</v>
      </c>
      <c r="HH67" s="27">
        <f t="shared" si="97"/>
        <v>124.42814999999999</v>
      </c>
      <c r="HI67" s="27">
        <f t="shared" si="97"/>
        <v>124.42814999999999</v>
      </c>
      <c r="HJ67" s="27">
        <f t="shared" si="97"/>
        <v>124.42814999999999</v>
      </c>
      <c r="HK67" s="27">
        <f t="shared" si="97"/>
        <v>124.42814999999999</v>
      </c>
      <c r="HL67" s="27">
        <f t="shared" si="97"/>
        <v>124.42814999999999</v>
      </c>
      <c r="HM67" s="27">
        <f t="shared" si="97"/>
        <v>0</v>
      </c>
      <c r="HN67" s="27">
        <f t="shared" si="97"/>
        <v>0</v>
      </c>
      <c r="HO67" s="27">
        <f t="shared" si="97"/>
        <v>114.47389799999998</v>
      </c>
      <c r="HP67" s="27">
        <f t="shared" si="97"/>
        <v>114.47389799999998</v>
      </c>
      <c r="HQ67" s="27">
        <f t="shared" si="97"/>
        <v>114.47389799999998</v>
      </c>
      <c r="HR67" s="27">
        <f t="shared" si="97"/>
        <v>114.47389799999998</v>
      </c>
      <c r="HS67" s="27">
        <f t="shared" si="97"/>
        <v>114.47389799999998</v>
      </c>
      <c r="HT67" s="27">
        <f t="shared" si="97"/>
        <v>0</v>
      </c>
      <c r="HU67" s="27">
        <f t="shared" si="97"/>
        <v>0</v>
      </c>
      <c r="HV67" s="27">
        <f t="shared" si="97"/>
        <v>114.47389799999998</v>
      </c>
      <c r="HW67" s="27">
        <f t="shared" si="97"/>
        <v>114.47389799999998</v>
      </c>
      <c r="HX67" s="27">
        <f t="shared" si="97"/>
        <v>114.47389799999998</v>
      </c>
      <c r="HY67" s="27">
        <f t="shared" si="97"/>
        <v>114.47389799999998</v>
      </c>
      <c r="HZ67" s="27">
        <f t="shared" si="97"/>
        <v>114.47389799999998</v>
      </c>
      <c r="IA67" s="27">
        <f t="shared" si="97"/>
        <v>0</v>
      </c>
      <c r="IB67" s="27">
        <f t="shared" si="97"/>
        <v>0</v>
      </c>
      <c r="IC67" s="27">
        <f t="shared" si="97"/>
        <v>114.47389799999998</v>
      </c>
      <c r="ID67" s="27">
        <f t="shared" si="97"/>
        <v>114.47389799999998</v>
      </c>
      <c r="IE67" s="27">
        <f t="shared" si="97"/>
        <v>114.47389799999998</v>
      </c>
      <c r="IF67" s="27">
        <f t="shared" si="97"/>
        <v>114.47389799999998</v>
      </c>
      <c r="IG67" s="27">
        <f t="shared" si="97"/>
        <v>114.47389799999998</v>
      </c>
      <c r="IH67" s="27">
        <f t="shared" si="97"/>
        <v>0</v>
      </c>
      <c r="II67" s="27">
        <f t="shared" si="97"/>
        <v>0</v>
      </c>
      <c r="IJ67" s="27">
        <f t="shared" si="97"/>
        <v>114.47389799999998</v>
      </c>
      <c r="IK67" s="27">
        <f t="shared" si="97"/>
        <v>114.47389799999998</v>
      </c>
      <c r="IL67" s="27">
        <f t="shared" si="97"/>
        <v>114.47389799999998</v>
      </c>
      <c r="IM67" s="27">
        <f t="shared" si="97"/>
        <v>114.47389799999998</v>
      </c>
      <c r="IN67" s="27">
        <f t="shared" si="97"/>
        <v>114.47389799999998</v>
      </c>
      <c r="IO67" s="27">
        <f t="shared" si="97"/>
        <v>0</v>
      </c>
      <c r="IP67" s="27">
        <f t="shared" si="97"/>
        <v>0</v>
      </c>
      <c r="IQ67" s="27">
        <f t="shared" si="97"/>
        <v>117.90811493999996</v>
      </c>
      <c r="IR67" s="27">
        <f t="shared" si="97"/>
        <v>117.90811493999996</v>
      </c>
      <c r="IS67" s="27">
        <f t="shared" si="97"/>
        <v>117.90811493999996</v>
      </c>
      <c r="IT67" s="27">
        <f t="shared" si="97"/>
        <v>117.90811493999996</v>
      </c>
      <c r="IU67" s="27">
        <f t="shared" si="97"/>
        <v>117.90811493999996</v>
      </c>
      <c r="IV67" s="27">
        <f t="shared" si="97"/>
        <v>0</v>
      </c>
      <c r="IW67" s="27">
        <f t="shared" si="97"/>
        <v>0</v>
      </c>
      <c r="IX67" s="27">
        <f t="shared" si="97"/>
        <v>117.90811493999996</v>
      </c>
      <c r="IY67" s="27">
        <f t="shared" si="97"/>
        <v>117.90811493999996</v>
      </c>
      <c r="IZ67" s="27">
        <f t="shared" si="97"/>
        <v>117.90811493999996</v>
      </c>
      <c r="JA67" s="27">
        <f t="shared" si="97"/>
        <v>117.90811493999996</v>
      </c>
      <c r="JB67" s="27">
        <f t="shared" si="97"/>
        <v>117.90811493999996</v>
      </c>
      <c r="JC67" s="27">
        <f t="shared" si="97"/>
        <v>0</v>
      </c>
      <c r="JD67" s="27">
        <f t="shared" si="97"/>
        <v>0</v>
      </c>
      <c r="JE67" s="27">
        <f t="shared" si="97"/>
        <v>117.90811493999996</v>
      </c>
      <c r="JF67" s="27">
        <f t="shared" si="97"/>
        <v>117.90811493999996</v>
      </c>
      <c r="JG67" s="27">
        <f t="shared" si="97"/>
        <v>117.90811493999996</v>
      </c>
      <c r="JH67" s="27">
        <f t="shared" si="97"/>
        <v>117.90811493999996</v>
      </c>
      <c r="JI67" s="27">
        <f t="shared" si="97"/>
        <v>117.90811493999996</v>
      </c>
      <c r="JJ67" s="27">
        <f t="shared" si="97"/>
        <v>0</v>
      </c>
      <c r="JK67" s="27">
        <f t="shared" si="97"/>
        <v>0</v>
      </c>
      <c r="JL67" s="27">
        <f t="shared" si="97"/>
        <v>117.90811493999996</v>
      </c>
      <c r="JM67" s="27">
        <f t="shared" si="97"/>
        <v>117.90811493999996</v>
      </c>
      <c r="JN67" s="27">
        <f t="shared" si="97"/>
        <v>117.90811493999996</v>
      </c>
      <c r="JO67" s="27">
        <f t="shared" si="97"/>
        <v>117.90811493999996</v>
      </c>
      <c r="JP67" s="27">
        <f t="shared" si="97"/>
        <v>117.90811493999996</v>
      </c>
      <c r="JQ67" s="27">
        <f t="shared" si="97"/>
        <v>0</v>
      </c>
      <c r="JR67" s="27">
        <f t="shared" ref="JR67:MC67" si="98">SUM(JR69:JR75)</f>
        <v>0</v>
      </c>
      <c r="JS67" s="27">
        <f t="shared" si="98"/>
        <v>117.90811493999996</v>
      </c>
      <c r="JT67" s="27">
        <f t="shared" si="98"/>
        <v>117.90811493999996</v>
      </c>
      <c r="JU67" s="27">
        <f t="shared" si="98"/>
        <v>154.40348384999996</v>
      </c>
      <c r="JV67" s="27">
        <f t="shared" si="98"/>
        <v>154.40348384999996</v>
      </c>
      <c r="JW67" s="27">
        <f t="shared" si="98"/>
        <v>154.40348384999996</v>
      </c>
      <c r="JX67" s="27">
        <f t="shared" si="98"/>
        <v>0</v>
      </c>
      <c r="JY67" s="27">
        <f t="shared" si="98"/>
        <v>0</v>
      </c>
      <c r="JZ67" s="27">
        <f t="shared" si="98"/>
        <v>154.40348384999996</v>
      </c>
      <c r="KA67" s="27">
        <f t="shared" si="98"/>
        <v>154.40348384999996</v>
      </c>
      <c r="KB67" s="27">
        <f t="shared" si="98"/>
        <v>154.40348384999996</v>
      </c>
      <c r="KC67" s="27">
        <f t="shared" si="98"/>
        <v>154.40348384999996</v>
      </c>
      <c r="KD67" s="27">
        <f t="shared" si="98"/>
        <v>154.40348384999996</v>
      </c>
      <c r="KE67" s="27">
        <f t="shared" si="98"/>
        <v>0</v>
      </c>
      <c r="KF67" s="27">
        <f t="shared" si="98"/>
        <v>0</v>
      </c>
      <c r="KG67" s="27">
        <f t="shared" si="98"/>
        <v>154.40348384999996</v>
      </c>
      <c r="KH67" s="27">
        <f t="shared" si="98"/>
        <v>154.40348384999996</v>
      </c>
      <c r="KI67" s="27">
        <f t="shared" si="98"/>
        <v>154.40348384999996</v>
      </c>
      <c r="KJ67" s="27">
        <f t="shared" si="98"/>
        <v>154.40348384999996</v>
      </c>
      <c r="KK67" s="27">
        <f t="shared" si="98"/>
        <v>154.40348384999996</v>
      </c>
      <c r="KL67" s="27">
        <f t="shared" si="98"/>
        <v>0</v>
      </c>
      <c r="KM67" s="27">
        <f t="shared" si="98"/>
        <v>0</v>
      </c>
      <c r="KN67" s="27">
        <f t="shared" si="98"/>
        <v>154.40348384999996</v>
      </c>
      <c r="KO67" s="27">
        <f t="shared" si="98"/>
        <v>154.40348384999996</v>
      </c>
      <c r="KP67" s="27">
        <f t="shared" si="98"/>
        <v>154.40348384999996</v>
      </c>
      <c r="KQ67" s="27">
        <f t="shared" si="98"/>
        <v>154.40348384999996</v>
      </c>
      <c r="KR67" s="27">
        <f t="shared" si="98"/>
        <v>154.40348384999996</v>
      </c>
      <c r="KS67" s="27">
        <f t="shared" si="98"/>
        <v>0</v>
      </c>
      <c r="KT67" s="27">
        <f t="shared" si="98"/>
        <v>0</v>
      </c>
      <c r="KU67" s="27">
        <f t="shared" si="98"/>
        <v>154.40348384999996</v>
      </c>
      <c r="KV67" s="27">
        <f t="shared" si="98"/>
        <v>154.40348384999996</v>
      </c>
      <c r="KW67" s="27">
        <f t="shared" si="98"/>
        <v>154.40348384999996</v>
      </c>
      <c r="KX67" s="27">
        <f t="shared" si="98"/>
        <v>154.40348384999996</v>
      </c>
      <c r="KY67" s="27">
        <f t="shared" si="98"/>
        <v>200.72452900500002</v>
      </c>
      <c r="KZ67" s="27">
        <f t="shared" si="98"/>
        <v>0</v>
      </c>
      <c r="LA67" s="27">
        <f t="shared" si="98"/>
        <v>0</v>
      </c>
      <c r="LB67" s="27">
        <f t="shared" si="98"/>
        <v>200.72452900500002</v>
      </c>
      <c r="LC67" s="27">
        <f t="shared" si="98"/>
        <v>200.72452900500002</v>
      </c>
      <c r="LD67" s="27">
        <f t="shared" si="98"/>
        <v>200.72452900500002</v>
      </c>
      <c r="LE67" s="27">
        <f t="shared" si="98"/>
        <v>200.72452900500002</v>
      </c>
      <c r="LF67" s="27">
        <f t="shared" si="98"/>
        <v>200.72452900500002</v>
      </c>
      <c r="LG67" s="27">
        <f t="shared" si="98"/>
        <v>0</v>
      </c>
      <c r="LH67" s="27">
        <f t="shared" si="98"/>
        <v>0</v>
      </c>
      <c r="LI67" s="27">
        <f t="shared" si="98"/>
        <v>200.72452900500002</v>
      </c>
      <c r="LJ67" s="27">
        <f t="shared" si="98"/>
        <v>200.72452900500002</v>
      </c>
      <c r="LK67" s="27">
        <f t="shared" si="98"/>
        <v>200.72452900500002</v>
      </c>
      <c r="LL67" s="27">
        <f t="shared" si="98"/>
        <v>200.72452900500002</v>
      </c>
      <c r="LM67" s="27">
        <f t="shared" si="98"/>
        <v>200.72452900500002</v>
      </c>
      <c r="LN67" s="27">
        <f t="shared" si="98"/>
        <v>0</v>
      </c>
      <c r="LO67" s="27">
        <f t="shared" si="98"/>
        <v>0</v>
      </c>
      <c r="LP67" s="27">
        <f t="shared" si="98"/>
        <v>200.72452900500002</v>
      </c>
      <c r="LQ67" s="27">
        <f t="shared" si="98"/>
        <v>200.72452900500002</v>
      </c>
      <c r="LR67" s="27">
        <f t="shared" si="98"/>
        <v>200.72452900500002</v>
      </c>
      <c r="LS67" s="27">
        <f t="shared" si="98"/>
        <v>200.72452900500002</v>
      </c>
      <c r="LT67" s="27">
        <f t="shared" si="98"/>
        <v>200.72452900500002</v>
      </c>
      <c r="LU67" s="27">
        <f t="shared" si="98"/>
        <v>0</v>
      </c>
      <c r="LV67" s="27">
        <f t="shared" si="98"/>
        <v>0</v>
      </c>
      <c r="LW67" s="27">
        <f t="shared" si="98"/>
        <v>200.72452900500002</v>
      </c>
      <c r="LX67" s="27">
        <f t="shared" si="98"/>
        <v>200.72452900500002</v>
      </c>
      <c r="LY67" s="27">
        <f t="shared" si="98"/>
        <v>200.72452900500002</v>
      </c>
      <c r="LZ67" s="27">
        <f t="shared" si="98"/>
        <v>200.72452900500002</v>
      </c>
      <c r="MA67" s="27">
        <f t="shared" si="98"/>
        <v>200.72452900500002</v>
      </c>
      <c r="MB67" s="27">
        <f t="shared" si="98"/>
        <v>0</v>
      </c>
      <c r="MC67" s="27">
        <f t="shared" si="98"/>
        <v>0</v>
      </c>
      <c r="MD67" s="27">
        <f t="shared" ref="MD67:NV67" si="99">SUM(MD69:MD75)</f>
        <v>240.86943480600002</v>
      </c>
      <c r="ME67" s="27">
        <f t="shared" si="99"/>
        <v>240.86943480600002</v>
      </c>
      <c r="MF67" s="27">
        <f t="shared" si="99"/>
        <v>240.86943480600002</v>
      </c>
      <c r="MG67" s="27">
        <f t="shared" si="99"/>
        <v>240.86943480600002</v>
      </c>
      <c r="MH67" s="27">
        <f t="shared" si="99"/>
        <v>240.86943480600002</v>
      </c>
      <c r="MI67" s="27">
        <f t="shared" si="99"/>
        <v>0</v>
      </c>
      <c r="MJ67" s="27">
        <f t="shared" si="99"/>
        <v>0</v>
      </c>
      <c r="MK67" s="27">
        <f t="shared" si="99"/>
        <v>240.86943480600002</v>
      </c>
      <c r="ML67" s="27">
        <f t="shared" si="99"/>
        <v>240.86943480600002</v>
      </c>
      <c r="MM67" s="27">
        <f t="shared" si="99"/>
        <v>240.86943480600002</v>
      </c>
      <c r="MN67" s="27">
        <f t="shared" si="99"/>
        <v>240.86943480600002</v>
      </c>
      <c r="MO67" s="27">
        <f t="shared" si="99"/>
        <v>240.86943480600002</v>
      </c>
      <c r="MP67" s="27">
        <f t="shared" si="99"/>
        <v>0</v>
      </c>
      <c r="MQ67" s="27">
        <f t="shared" si="99"/>
        <v>0</v>
      </c>
      <c r="MR67" s="27">
        <f t="shared" si="99"/>
        <v>240.86943480600002</v>
      </c>
      <c r="MS67" s="27">
        <f t="shared" si="99"/>
        <v>240.86943480600002</v>
      </c>
      <c r="MT67" s="27">
        <f t="shared" si="99"/>
        <v>240.86943480600002</v>
      </c>
      <c r="MU67" s="27">
        <f t="shared" si="99"/>
        <v>240.86943480600002</v>
      </c>
      <c r="MV67" s="27">
        <f t="shared" si="99"/>
        <v>240.86943480600002</v>
      </c>
      <c r="MW67" s="27">
        <f t="shared" si="99"/>
        <v>0</v>
      </c>
      <c r="MX67" s="27">
        <f t="shared" si="99"/>
        <v>0</v>
      </c>
      <c r="MY67" s="27">
        <f t="shared" si="99"/>
        <v>240.86943480600002</v>
      </c>
      <c r="MZ67" s="27">
        <f t="shared" si="99"/>
        <v>240.86943480600002</v>
      </c>
      <c r="NA67" s="27">
        <f t="shared" si="99"/>
        <v>240.86943480600002</v>
      </c>
      <c r="NB67" s="27">
        <f t="shared" si="99"/>
        <v>240.86943480600002</v>
      </c>
      <c r="NC67" s="27">
        <f t="shared" si="99"/>
        <v>240.86943480600002</v>
      </c>
      <c r="ND67" s="27">
        <f t="shared" si="99"/>
        <v>0</v>
      </c>
      <c r="NE67" s="27">
        <f t="shared" si="99"/>
        <v>0</v>
      </c>
      <c r="NF67" s="27">
        <f t="shared" si="99"/>
        <v>240.86943480600002</v>
      </c>
      <c r="NG67" s="27">
        <f t="shared" si="99"/>
        <v>240.86943480600002</v>
      </c>
      <c r="NH67" s="27">
        <f t="shared" si="99"/>
        <v>118.80000000000003</v>
      </c>
      <c r="NI67" s="27">
        <f t="shared" si="99"/>
        <v>118.80000000000003</v>
      </c>
      <c r="NJ67" s="27">
        <f t="shared" si="99"/>
        <v>118.80000000000003</v>
      </c>
      <c r="NK67" s="27">
        <f t="shared" si="99"/>
        <v>118.80000000000003</v>
      </c>
      <c r="NL67" s="27">
        <f t="shared" si="99"/>
        <v>118.80000000000003</v>
      </c>
      <c r="NM67" s="27">
        <f t="shared" si="99"/>
        <v>0</v>
      </c>
      <c r="NN67" s="27">
        <f t="shared" si="99"/>
        <v>0</v>
      </c>
      <c r="NO67" s="27">
        <f t="shared" si="99"/>
        <v>118.80000000000003</v>
      </c>
      <c r="NP67" s="27">
        <f t="shared" si="99"/>
        <v>118.80000000000003</v>
      </c>
      <c r="NQ67" s="27">
        <f t="shared" si="99"/>
        <v>118.80000000000003</v>
      </c>
      <c r="NR67" s="27">
        <f t="shared" si="99"/>
        <v>118.80000000000003</v>
      </c>
      <c r="NS67" s="27">
        <f t="shared" si="99"/>
        <v>118.80000000000003</v>
      </c>
      <c r="NT67" s="27">
        <f t="shared" si="99"/>
        <v>0</v>
      </c>
      <c r="NU67" s="27">
        <f t="shared" si="99"/>
        <v>0</v>
      </c>
      <c r="NV67" s="27">
        <f t="shared" si="99"/>
        <v>118.80000000000003</v>
      </c>
    </row>
    <row r="68" spans="1:386" s="35" customFormat="1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4"/>
      <c r="K68" s="33"/>
      <c r="L68" s="33"/>
      <c r="M68" s="33"/>
      <c r="N68" s="33"/>
      <c r="O68" s="33"/>
      <c r="P68" s="16" t="str">
        <f>structure!$S$13</f>
        <v>контроль</v>
      </c>
      <c r="Q68" s="33"/>
      <c r="R68" s="36">
        <f>R67-SUM(R69:R75)</f>
        <v>0</v>
      </c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</row>
    <row r="69" spans="1:386" s="38" customFormat="1" ht="10.199999999999999" x14ac:dyDescent="0.2">
      <c r="A69" s="31"/>
      <c r="B69" s="31"/>
      <c r="C69" s="31"/>
      <c r="D69" s="31"/>
      <c r="E69" s="31"/>
      <c r="F69" s="31"/>
      <c r="G69" s="31" t="str">
        <f>G67</f>
        <v>предоплаты от заказчиков</v>
      </c>
      <c r="H69" s="31"/>
      <c r="I69" s="31"/>
      <c r="J69" s="31" t="str">
        <f>IF($G69="","",INDEX(KPI!$H$11:$H$121,SUMIFS(KPI!$E$11:$E$121,KPI!$F$11:$F$121,$G69)))</f>
        <v>тыс.руб.</v>
      </c>
      <c r="K69" s="31"/>
      <c r="L69" s="31"/>
      <c r="M69" s="31"/>
      <c r="N69" s="31" t="str">
        <f>structure!$G$11</f>
        <v>товарная категория 1</v>
      </c>
      <c r="O69" s="31"/>
      <c r="P69" s="31"/>
      <c r="Q69" s="31"/>
      <c r="R69" s="37">
        <f t="shared" ref="R69:R74" si="100">SUM(T69:NV69)</f>
        <v>10465.138577465132</v>
      </c>
      <c r="S69" s="31"/>
      <c r="T69" s="31"/>
      <c r="U69" s="37">
        <f>IF(U$9="",0,IF(U$9+SUMIFS(conditions!$71:$71,conditions!$8:$8,"&lt;="&amp;U$9,conditions!$9:$9,"&gt;="&amp;U$9)&gt;EOMONTH($U$9,11),(1+conditions!$U$34)*SUMIFS(15:15,$9:$9,$U$9-1+U$9+SUMIFS(conditions!$71:$71,conditions!$8:$8,"&lt;="&amp;U$9,conditions!$9:$9,"&gt;="&amp;U$9)-EOMONTH($U$9,11)),SUMIFS(15:15,$9:$9,U$9+SUMIFS(conditions!$71:$71,conditions!$8:$8,"&lt;="&amp;U$9,conditions!$9:$9,"&gt;="&amp;U$9)))*SUMIFS(conditions!$69:$69,conditions!$8:$8,"&lt;="&amp;U$9,conditions!$9:$9,"&gt;="&amp;U$9)*SUMIFS(conditions!$70:$70,conditions!$8:$8,"&lt;="&amp;U$9,conditions!$9:$9,"&gt;="&amp;U$9))</f>
        <v>32.4</v>
      </c>
      <c r="V69" s="37">
        <f>IF(V$9="",0,IF(V$9+SUMIFS(conditions!$71:$71,conditions!$8:$8,"&lt;="&amp;V$9,conditions!$9:$9,"&gt;="&amp;V$9)&gt;EOMONTH($U$9,11),(1+conditions!$U$34)*SUMIFS(15:15,$9:$9,$U$9-1+V$9+SUMIFS(conditions!$71:$71,conditions!$8:$8,"&lt;="&amp;V$9,conditions!$9:$9,"&gt;="&amp;V$9)-EOMONTH($U$9,11)),SUMIFS(15:15,$9:$9,V$9+SUMIFS(conditions!$71:$71,conditions!$8:$8,"&lt;="&amp;V$9,conditions!$9:$9,"&gt;="&amp;V$9)))*SUMIFS(conditions!$69:$69,conditions!$8:$8,"&lt;="&amp;V$9,conditions!$9:$9,"&gt;="&amp;V$9)*SUMIFS(conditions!$70:$70,conditions!$8:$8,"&lt;="&amp;V$9,conditions!$9:$9,"&gt;="&amp;V$9))</f>
        <v>32.4</v>
      </c>
      <c r="W69" s="37">
        <f>IF(W$9="",0,IF(W$9+SUMIFS(conditions!$71:$71,conditions!$8:$8,"&lt;="&amp;W$9,conditions!$9:$9,"&gt;="&amp;W$9)&gt;EOMONTH($U$9,11),(1+conditions!$U$34)*SUMIFS(15:15,$9:$9,$U$9-1+W$9+SUMIFS(conditions!$71:$71,conditions!$8:$8,"&lt;="&amp;W$9,conditions!$9:$9,"&gt;="&amp;W$9)-EOMONTH($U$9,11)),SUMIFS(15:15,$9:$9,W$9+SUMIFS(conditions!$71:$71,conditions!$8:$8,"&lt;="&amp;W$9,conditions!$9:$9,"&gt;="&amp;W$9)))*SUMIFS(conditions!$69:$69,conditions!$8:$8,"&lt;="&amp;W$9,conditions!$9:$9,"&gt;="&amp;W$9)*SUMIFS(conditions!$70:$70,conditions!$8:$8,"&lt;="&amp;W$9,conditions!$9:$9,"&gt;="&amp;W$9))</f>
        <v>32.4</v>
      </c>
      <c r="X69" s="37">
        <f>IF(X$9="",0,IF(X$9+SUMIFS(conditions!$71:$71,conditions!$8:$8,"&lt;="&amp;X$9,conditions!$9:$9,"&gt;="&amp;X$9)&gt;EOMONTH($U$9,11),(1+conditions!$U$34)*SUMIFS(15:15,$9:$9,$U$9-1+X$9+SUMIFS(conditions!$71:$71,conditions!$8:$8,"&lt;="&amp;X$9,conditions!$9:$9,"&gt;="&amp;X$9)-EOMONTH($U$9,11)),SUMIFS(15:15,$9:$9,X$9+SUMIFS(conditions!$71:$71,conditions!$8:$8,"&lt;="&amp;X$9,conditions!$9:$9,"&gt;="&amp;X$9)))*SUMIFS(conditions!$69:$69,conditions!$8:$8,"&lt;="&amp;X$9,conditions!$9:$9,"&gt;="&amp;X$9)*SUMIFS(conditions!$70:$70,conditions!$8:$8,"&lt;="&amp;X$9,conditions!$9:$9,"&gt;="&amp;X$9))</f>
        <v>32.4</v>
      </c>
      <c r="Y69" s="37">
        <f>IF(Y$9="",0,IF(Y$9+SUMIFS(conditions!$71:$71,conditions!$8:$8,"&lt;="&amp;Y$9,conditions!$9:$9,"&gt;="&amp;Y$9)&gt;EOMONTH($U$9,11),(1+conditions!$U$34)*SUMIFS(15:15,$9:$9,$U$9-1+Y$9+SUMIFS(conditions!$71:$71,conditions!$8:$8,"&lt;="&amp;Y$9,conditions!$9:$9,"&gt;="&amp;Y$9)-EOMONTH($U$9,11)),SUMIFS(15:15,$9:$9,Y$9+SUMIFS(conditions!$71:$71,conditions!$8:$8,"&lt;="&amp;Y$9,conditions!$9:$9,"&gt;="&amp;Y$9)))*SUMIFS(conditions!$69:$69,conditions!$8:$8,"&lt;="&amp;Y$9,conditions!$9:$9,"&gt;="&amp;Y$9)*SUMIFS(conditions!$70:$70,conditions!$8:$8,"&lt;="&amp;Y$9,conditions!$9:$9,"&gt;="&amp;Y$9))</f>
        <v>0</v>
      </c>
      <c r="Z69" s="37">
        <f>IF(Z$9="",0,IF(Z$9+SUMIFS(conditions!$71:$71,conditions!$8:$8,"&lt;="&amp;Z$9,conditions!$9:$9,"&gt;="&amp;Z$9)&gt;EOMONTH($U$9,11),(1+conditions!$U$34)*SUMIFS(15:15,$9:$9,$U$9-1+Z$9+SUMIFS(conditions!$71:$71,conditions!$8:$8,"&lt;="&amp;Z$9,conditions!$9:$9,"&gt;="&amp;Z$9)-EOMONTH($U$9,11)),SUMIFS(15:15,$9:$9,Z$9+SUMIFS(conditions!$71:$71,conditions!$8:$8,"&lt;="&amp;Z$9,conditions!$9:$9,"&gt;="&amp;Z$9)))*SUMIFS(conditions!$69:$69,conditions!$8:$8,"&lt;="&amp;Z$9,conditions!$9:$9,"&gt;="&amp;Z$9)*SUMIFS(conditions!$70:$70,conditions!$8:$8,"&lt;="&amp;Z$9,conditions!$9:$9,"&gt;="&amp;Z$9))</f>
        <v>0</v>
      </c>
      <c r="AA69" s="37">
        <f>IF(AA$9="",0,IF(AA$9+SUMIFS(conditions!$71:$71,conditions!$8:$8,"&lt;="&amp;AA$9,conditions!$9:$9,"&gt;="&amp;AA$9)&gt;EOMONTH($U$9,11),(1+conditions!$U$34)*SUMIFS(15:15,$9:$9,$U$9-1+AA$9+SUMIFS(conditions!$71:$71,conditions!$8:$8,"&lt;="&amp;AA$9,conditions!$9:$9,"&gt;="&amp;AA$9)-EOMONTH($U$9,11)),SUMIFS(15:15,$9:$9,AA$9+SUMIFS(conditions!$71:$71,conditions!$8:$8,"&lt;="&amp;AA$9,conditions!$9:$9,"&gt;="&amp;AA$9)))*SUMIFS(conditions!$69:$69,conditions!$8:$8,"&lt;="&amp;AA$9,conditions!$9:$9,"&gt;="&amp;AA$9)*SUMIFS(conditions!$70:$70,conditions!$8:$8,"&lt;="&amp;AA$9,conditions!$9:$9,"&gt;="&amp;AA$9))</f>
        <v>32.4</v>
      </c>
      <c r="AB69" s="37">
        <f>IF(AB$9="",0,IF(AB$9+SUMIFS(conditions!$71:$71,conditions!$8:$8,"&lt;="&amp;AB$9,conditions!$9:$9,"&gt;="&amp;AB$9)&gt;EOMONTH($U$9,11),(1+conditions!$U$34)*SUMIFS(15:15,$9:$9,$U$9-1+AB$9+SUMIFS(conditions!$71:$71,conditions!$8:$8,"&lt;="&amp;AB$9,conditions!$9:$9,"&gt;="&amp;AB$9)-EOMONTH($U$9,11)),SUMIFS(15:15,$9:$9,AB$9+SUMIFS(conditions!$71:$71,conditions!$8:$8,"&lt;="&amp;AB$9,conditions!$9:$9,"&gt;="&amp;AB$9)))*SUMIFS(conditions!$69:$69,conditions!$8:$8,"&lt;="&amp;AB$9,conditions!$9:$9,"&gt;="&amp;AB$9)*SUMIFS(conditions!$70:$70,conditions!$8:$8,"&lt;="&amp;AB$9,conditions!$9:$9,"&gt;="&amp;AB$9))</f>
        <v>32.4</v>
      </c>
      <c r="AC69" s="37">
        <f>IF(AC$9="",0,IF(AC$9+SUMIFS(conditions!$71:$71,conditions!$8:$8,"&lt;="&amp;AC$9,conditions!$9:$9,"&gt;="&amp;AC$9)&gt;EOMONTH($U$9,11),(1+conditions!$U$34)*SUMIFS(15:15,$9:$9,$U$9-1+AC$9+SUMIFS(conditions!$71:$71,conditions!$8:$8,"&lt;="&amp;AC$9,conditions!$9:$9,"&gt;="&amp;AC$9)-EOMONTH($U$9,11)),SUMIFS(15:15,$9:$9,AC$9+SUMIFS(conditions!$71:$71,conditions!$8:$8,"&lt;="&amp;AC$9,conditions!$9:$9,"&gt;="&amp;AC$9)))*SUMIFS(conditions!$69:$69,conditions!$8:$8,"&lt;="&amp;AC$9,conditions!$9:$9,"&gt;="&amp;AC$9)*SUMIFS(conditions!$70:$70,conditions!$8:$8,"&lt;="&amp;AC$9,conditions!$9:$9,"&gt;="&amp;AC$9))</f>
        <v>32.4</v>
      </c>
      <c r="AD69" s="37">
        <f>IF(AD$9="",0,IF(AD$9+SUMIFS(conditions!$71:$71,conditions!$8:$8,"&lt;="&amp;AD$9,conditions!$9:$9,"&gt;="&amp;AD$9)&gt;EOMONTH($U$9,11),(1+conditions!$U$34)*SUMIFS(15:15,$9:$9,$U$9-1+AD$9+SUMIFS(conditions!$71:$71,conditions!$8:$8,"&lt;="&amp;AD$9,conditions!$9:$9,"&gt;="&amp;AD$9)-EOMONTH($U$9,11)),SUMIFS(15:15,$9:$9,AD$9+SUMIFS(conditions!$71:$71,conditions!$8:$8,"&lt;="&amp;AD$9,conditions!$9:$9,"&gt;="&amp;AD$9)))*SUMIFS(conditions!$69:$69,conditions!$8:$8,"&lt;="&amp;AD$9,conditions!$9:$9,"&gt;="&amp;AD$9)*SUMIFS(conditions!$70:$70,conditions!$8:$8,"&lt;="&amp;AD$9,conditions!$9:$9,"&gt;="&amp;AD$9))</f>
        <v>32.4</v>
      </c>
      <c r="AE69" s="37">
        <f>IF(AE$9="",0,IF(AE$9+SUMIFS(conditions!$71:$71,conditions!$8:$8,"&lt;="&amp;AE$9,conditions!$9:$9,"&gt;="&amp;AE$9)&gt;EOMONTH($U$9,11),(1+conditions!$U$34)*SUMIFS(15:15,$9:$9,$U$9-1+AE$9+SUMIFS(conditions!$71:$71,conditions!$8:$8,"&lt;="&amp;AE$9,conditions!$9:$9,"&gt;="&amp;AE$9)-EOMONTH($U$9,11)),SUMIFS(15:15,$9:$9,AE$9+SUMIFS(conditions!$71:$71,conditions!$8:$8,"&lt;="&amp;AE$9,conditions!$9:$9,"&gt;="&amp;AE$9)))*SUMIFS(conditions!$69:$69,conditions!$8:$8,"&lt;="&amp;AE$9,conditions!$9:$9,"&gt;="&amp;AE$9)*SUMIFS(conditions!$70:$70,conditions!$8:$8,"&lt;="&amp;AE$9,conditions!$9:$9,"&gt;="&amp;AE$9))</f>
        <v>32.4</v>
      </c>
      <c r="AF69" s="37">
        <f>IF(AF$9="",0,IF(AF$9+SUMIFS(conditions!$71:$71,conditions!$8:$8,"&lt;="&amp;AF$9,conditions!$9:$9,"&gt;="&amp;AF$9)&gt;EOMONTH($U$9,11),(1+conditions!$U$34)*SUMIFS(15:15,$9:$9,$U$9-1+AF$9+SUMIFS(conditions!$71:$71,conditions!$8:$8,"&lt;="&amp;AF$9,conditions!$9:$9,"&gt;="&amp;AF$9)-EOMONTH($U$9,11)),SUMIFS(15:15,$9:$9,AF$9+SUMIFS(conditions!$71:$71,conditions!$8:$8,"&lt;="&amp;AF$9,conditions!$9:$9,"&gt;="&amp;AF$9)))*SUMIFS(conditions!$69:$69,conditions!$8:$8,"&lt;="&amp;AF$9,conditions!$9:$9,"&gt;="&amp;AF$9)*SUMIFS(conditions!$70:$70,conditions!$8:$8,"&lt;="&amp;AF$9,conditions!$9:$9,"&gt;="&amp;AF$9))</f>
        <v>0</v>
      </c>
      <c r="AG69" s="37">
        <f>IF(AG$9="",0,IF(AG$9+SUMIFS(conditions!$71:$71,conditions!$8:$8,"&lt;="&amp;AG$9,conditions!$9:$9,"&gt;="&amp;AG$9)&gt;EOMONTH($U$9,11),(1+conditions!$U$34)*SUMIFS(15:15,$9:$9,$U$9-1+AG$9+SUMIFS(conditions!$71:$71,conditions!$8:$8,"&lt;="&amp;AG$9,conditions!$9:$9,"&gt;="&amp;AG$9)-EOMONTH($U$9,11)),SUMIFS(15:15,$9:$9,AG$9+SUMIFS(conditions!$71:$71,conditions!$8:$8,"&lt;="&amp;AG$9,conditions!$9:$9,"&gt;="&amp;AG$9)))*SUMIFS(conditions!$69:$69,conditions!$8:$8,"&lt;="&amp;AG$9,conditions!$9:$9,"&gt;="&amp;AG$9)*SUMIFS(conditions!$70:$70,conditions!$8:$8,"&lt;="&amp;AG$9,conditions!$9:$9,"&gt;="&amp;AG$9))</f>
        <v>0</v>
      </c>
      <c r="AH69" s="37">
        <f>IF(AH$9="",0,IF(AH$9+SUMIFS(conditions!$71:$71,conditions!$8:$8,"&lt;="&amp;AH$9,conditions!$9:$9,"&gt;="&amp;AH$9)&gt;EOMONTH($U$9,11),(1+conditions!$U$34)*SUMIFS(15:15,$9:$9,$U$9-1+AH$9+SUMIFS(conditions!$71:$71,conditions!$8:$8,"&lt;="&amp;AH$9,conditions!$9:$9,"&gt;="&amp;AH$9)-EOMONTH($U$9,11)),SUMIFS(15:15,$9:$9,AH$9+SUMIFS(conditions!$71:$71,conditions!$8:$8,"&lt;="&amp;AH$9,conditions!$9:$9,"&gt;="&amp;AH$9)))*SUMIFS(conditions!$69:$69,conditions!$8:$8,"&lt;="&amp;AH$9,conditions!$9:$9,"&gt;="&amp;AH$9)*SUMIFS(conditions!$70:$70,conditions!$8:$8,"&lt;="&amp;AH$9,conditions!$9:$9,"&gt;="&amp;AH$9))</f>
        <v>32.4</v>
      </c>
      <c r="AI69" s="37">
        <f>IF(AI$9="",0,IF(AI$9+SUMIFS(conditions!$71:$71,conditions!$8:$8,"&lt;="&amp;AI$9,conditions!$9:$9,"&gt;="&amp;AI$9)&gt;EOMONTH($U$9,11),(1+conditions!$U$34)*SUMIFS(15:15,$9:$9,$U$9-1+AI$9+SUMIFS(conditions!$71:$71,conditions!$8:$8,"&lt;="&amp;AI$9,conditions!$9:$9,"&gt;="&amp;AI$9)-EOMONTH($U$9,11)),SUMIFS(15:15,$9:$9,AI$9+SUMIFS(conditions!$71:$71,conditions!$8:$8,"&lt;="&amp;AI$9,conditions!$9:$9,"&gt;="&amp;AI$9)))*SUMIFS(conditions!$69:$69,conditions!$8:$8,"&lt;="&amp;AI$9,conditions!$9:$9,"&gt;="&amp;AI$9)*SUMIFS(conditions!$70:$70,conditions!$8:$8,"&lt;="&amp;AI$9,conditions!$9:$9,"&gt;="&amp;AI$9))</f>
        <v>32.4</v>
      </c>
      <c r="AJ69" s="37">
        <f>IF(AJ$9="",0,IF(AJ$9+SUMIFS(conditions!$71:$71,conditions!$8:$8,"&lt;="&amp;AJ$9,conditions!$9:$9,"&gt;="&amp;AJ$9)&gt;EOMONTH($U$9,11),(1+conditions!$U$34)*SUMIFS(15:15,$9:$9,$U$9-1+AJ$9+SUMIFS(conditions!$71:$71,conditions!$8:$8,"&lt;="&amp;AJ$9,conditions!$9:$9,"&gt;="&amp;AJ$9)-EOMONTH($U$9,11)),SUMIFS(15:15,$9:$9,AJ$9+SUMIFS(conditions!$71:$71,conditions!$8:$8,"&lt;="&amp;AJ$9,conditions!$9:$9,"&gt;="&amp;AJ$9)))*SUMIFS(conditions!$69:$69,conditions!$8:$8,"&lt;="&amp;AJ$9,conditions!$9:$9,"&gt;="&amp;AJ$9)*SUMIFS(conditions!$70:$70,conditions!$8:$8,"&lt;="&amp;AJ$9,conditions!$9:$9,"&gt;="&amp;AJ$9))</f>
        <v>32.4</v>
      </c>
      <c r="AK69" s="37">
        <f>IF(AK$9="",0,IF(AK$9+SUMIFS(conditions!$71:$71,conditions!$8:$8,"&lt;="&amp;AK$9,conditions!$9:$9,"&gt;="&amp;AK$9)&gt;EOMONTH($U$9,11),(1+conditions!$U$34)*SUMIFS(15:15,$9:$9,$U$9-1+AK$9+SUMIFS(conditions!$71:$71,conditions!$8:$8,"&lt;="&amp;AK$9,conditions!$9:$9,"&gt;="&amp;AK$9)-EOMONTH($U$9,11)),SUMIFS(15:15,$9:$9,AK$9+SUMIFS(conditions!$71:$71,conditions!$8:$8,"&lt;="&amp;AK$9,conditions!$9:$9,"&gt;="&amp;AK$9)))*SUMIFS(conditions!$69:$69,conditions!$8:$8,"&lt;="&amp;AK$9,conditions!$9:$9,"&gt;="&amp;AK$9)*SUMIFS(conditions!$70:$70,conditions!$8:$8,"&lt;="&amp;AK$9,conditions!$9:$9,"&gt;="&amp;AK$9))</f>
        <v>40.5</v>
      </c>
      <c r="AL69" s="37">
        <f>IF(AL$9="",0,IF(AL$9+SUMIFS(conditions!$71:$71,conditions!$8:$8,"&lt;="&amp;AL$9,conditions!$9:$9,"&gt;="&amp;AL$9)&gt;EOMONTH($U$9,11),(1+conditions!$U$34)*SUMIFS(15:15,$9:$9,$U$9-1+AL$9+SUMIFS(conditions!$71:$71,conditions!$8:$8,"&lt;="&amp;AL$9,conditions!$9:$9,"&gt;="&amp;AL$9)-EOMONTH($U$9,11)),SUMIFS(15:15,$9:$9,AL$9+SUMIFS(conditions!$71:$71,conditions!$8:$8,"&lt;="&amp;AL$9,conditions!$9:$9,"&gt;="&amp;AL$9)))*SUMIFS(conditions!$69:$69,conditions!$8:$8,"&lt;="&amp;AL$9,conditions!$9:$9,"&gt;="&amp;AL$9)*SUMIFS(conditions!$70:$70,conditions!$8:$8,"&lt;="&amp;AL$9,conditions!$9:$9,"&gt;="&amp;AL$9))</f>
        <v>40.5</v>
      </c>
      <c r="AM69" s="37">
        <f>IF(AM$9="",0,IF(AM$9+SUMIFS(conditions!$71:$71,conditions!$8:$8,"&lt;="&amp;AM$9,conditions!$9:$9,"&gt;="&amp;AM$9)&gt;EOMONTH($U$9,11),(1+conditions!$U$34)*SUMIFS(15:15,$9:$9,$U$9-1+AM$9+SUMIFS(conditions!$71:$71,conditions!$8:$8,"&lt;="&amp;AM$9,conditions!$9:$9,"&gt;="&amp;AM$9)-EOMONTH($U$9,11)),SUMIFS(15:15,$9:$9,AM$9+SUMIFS(conditions!$71:$71,conditions!$8:$8,"&lt;="&amp;AM$9,conditions!$9:$9,"&gt;="&amp;AM$9)))*SUMIFS(conditions!$69:$69,conditions!$8:$8,"&lt;="&amp;AM$9,conditions!$9:$9,"&gt;="&amp;AM$9)*SUMIFS(conditions!$70:$70,conditions!$8:$8,"&lt;="&amp;AM$9,conditions!$9:$9,"&gt;="&amp;AM$9))</f>
        <v>0</v>
      </c>
      <c r="AN69" s="37">
        <f>IF(AN$9="",0,IF(AN$9+SUMIFS(conditions!$71:$71,conditions!$8:$8,"&lt;="&amp;AN$9,conditions!$9:$9,"&gt;="&amp;AN$9)&gt;EOMONTH($U$9,11),(1+conditions!$U$34)*SUMIFS(15:15,$9:$9,$U$9-1+AN$9+SUMIFS(conditions!$71:$71,conditions!$8:$8,"&lt;="&amp;AN$9,conditions!$9:$9,"&gt;="&amp;AN$9)-EOMONTH($U$9,11)),SUMIFS(15:15,$9:$9,AN$9+SUMIFS(conditions!$71:$71,conditions!$8:$8,"&lt;="&amp;AN$9,conditions!$9:$9,"&gt;="&amp;AN$9)))*SUMIFS(conditions!$69:$69,conditions!$8:$8,"&lt;="&amp;AN$9,conditions!$9:$9,"&gt;="&amp;AN$9)*SUMIFS(conditions!$70:$70,conditions!$8:$8,"&lt;="&amp;AN$9,conditions!$9:$9,"&gt;="&amp;AN$9))</f>
        <v>0</v>
      </c>
      <c r="AO69" s="37">
        <f>IF(AO$9="",0,IF(AO$9+SUMIFS(conditions!$71:$71,conditions!$8:$8,"&lt;="&amp;AO$9,conditions!$9:$9,"&gt;="&amp;AO$9)&gt;EOMONTH($U$9,11),(1+conditions!$U$34)*SUMIFS(15:15,$9:$9,$U$9-1+AO$9+SUMIFS(conditions!$71:$71,conditions!$8:$8,"&lt;="&amp;AO$9,conditions!$9:$9,"&gt;="&amp;AO$9)-EOMONTH($U$9,11)),SUMIFS(15:15,$9:$9,AO$9+SUMIFS(conditions!$71:$71,conditions!$8:$8,"&lt;="&amp;AO$9,conditions!$9:$9,"&gt;="&amp;AO$9)))*SUMIFS(conditions!$69:$69,conditions!$8:$8,"&lt;="&amp;AO$9,conditions!$9:$9,"&gt;="&amp;AO$9)*SUMIFS(conditions!$70:$70,conditions!$8:$8,"&lt;="&amp;AO$9,conditions!$9:$9,"&gt;="&amp;AO$9))</f>
        <v>40.5</v>
      </c>
      <c r="AP69" s="37">
        <f>IF(AP$9="",0,IF(AP$9+SUMIFS(conditions!$71:$71,conditions!$8:$8,"&lt;="&amp;AP$9,conditions!$9:$9,"&gt;="&amp;AP$9)&gt;EOMONTH($U$9,11),(1+conditions!$U$34)*SUMIFS(15:15,$9:$9,$U$9-1+AP$9+SUMIFS(conditions!$71:$71,conditions!$8:$8,"&lt;="&amp;AP$9,conditions!$9:$9,"&gt;="&amp;AP$9)-EOMONTH($U$9,11)),SUMIFS(15:15,$9:$9,AP$9+SUMIFS(conditions!$71:$71,conditions!$8:$8,"&lt;="&amp;AP$9,conditions!$9:$9,"&gt;="&amp;AP$9)))*SUMIFS(conditions!$69:$69,conditions!$8:$8,"&lt;="&amp;AP$9,conditions!$9:$9,"&gt;="&amp;AP$9)*SUMIFS(conditions!$70:$70,conditions!$8:$8,"&lt;="&amp;AP$9,conditions!$9:$9,"&gt;="&amp;AP$9))</f>
        <v>40.5</v>
      </c>
      <c r="AQ69" s="37">
        <f>IF(AQ$9="",0,IF(AQ$9+SUMIFS(conditions!$71:$71,conditions!$8:$8,"&lt;="&amp;AQ$9,conditions!$9:$9,"&gt;="&amp;AQ$9)&gt;EOMONTH($U$9,11),(1+conditions!$U$34)*SUMIFS(15:15,$9:$9,$U$9-1+AQ$9+SUMIFS(conditions!$71:$71,conditions!$8:$8,"&lt;="&amp;AQ$9,conditions!$9:$9,"&gt;="&amp;AQ$9)-EOMONTH($U$9,11)),SUMIFS(15:15,$9:$9,AQ$9+SUMIFS(conditions!$71:$71,conditions!$8:$8,"&lt;="&amp;AQ$9,conditions!$9:$9,"&gt;="&amp;AQ$9)))*SUMIFS(conditions!$69:$69,conditions!$8:$8,"&lt;="&amp;AQ$9,conditions!$9:$9,"&gt;="&amp;AQ$9)*SUMIFS(conditions!$70:$70,conditions!$8:$8,"&lt;="&amp;AQ$9,conditions!$9:$9,"&gt;="&amp;AQ$9))</f>
        <v>40.5</v>
      </c>
      <c r="AR69" s="37">
        <f>IF(AR$9="",0,IF(AR$9+SUMIFS(conditions!$71:$71,conditions!$8:$8,"&lt;="&amp;AR$9,conditions!$9:$9,"&gt;="&amp;AR$9)&gt;EOMONTH($U$9,11),(1+conditions!$U$34)*SUMIFS(15:15,$9:$9,$U$9-1+AR$9+SUMIFS(conditions!$71:$71,conditions!$8:$8,"&lt;="&amp;AR$9,conditions!$9:$9,"&gt;="&amp;AR$9)-EOMONTH($U$9,11)),SUMIFS(15:15,$9:$9,AR$9+SUMIFS(conditions!$71:$71,conditions!$8:$8,"&lt;="&amp;AR$9,conditions!$9:$9,"&gt;="&amp;AR$9)))*SUMIFS(conditions!$69:$69,conditions!$8:$8,"&lt;="&amp;AR$9,conditions!$9:$9,"&gt;="&amp;AR$9)*SUMIFS(conditions!$70:$70,conditions!$8:$8,"&lt;="&amp;AR$9,conditions!$9:$9,"&gt;="&amp;AR$9))</f>
        <v>40.5</v>
      </c>
      <c r="AS69" s="37">
        <f>IF(AS$9="",0,IF(AS$9+SUMIFS(conditions!$71:$71,conditions!$8:$8,"&lt;="&amp;AS$9,conditions!$9:$9,"&gt;="&amp;AS$9)&gt;EOMONTH($U$9,11),(1+conditions!$U$34)*SUMIFS(15:15,$9:$9,$U$9-1+AS$9+SUMIFS(conditions!$71:$71,conditions!$8:$8,"&lt;="&amp;AS$9,conditions!$9:$9,"&gt;="&amp;AS$9)-EOMONTH($U$9,11)),SUMIFS(15:15,$9:$9,AS$9+SUMIFS(conditions!$71:$71,conditions!$8:$8,"&lt;="&amp;AS$9,conditions!$9:$9,"&gt;="&amp;AS$9)))*SUMIFS(conditions!$69:$69,conditions!$8:$8,"&lt;="&amp;AS$9,conditions!$9:$9,"&gt;="&amp;AS$9)*SUMIFS(conditions!$70:$70,conditions!$8:$8,"&lt;="&amp;AS$9,conditions!$9:$9,"&gt;="&amp;AS$9))</f>
        <v>40.5</v>
      </c>
      <c r="AT69" s="37">
        <f>IF(AT$9="",0,IF(AT$9+SUMIFS(conditions!$71:$71,conditions!$8:$8,"&lt;="&amp;AT$9,conditions!$9:$9,"&gt;="&amp;AT$9)&gt;EOMONTH($U$9,11),(1+conditions!$U$34)*SUMIFS(15:15,$9:$9,$U$9-1+AT$9+SUMIFS(conditions!$71:$71,conditions!$8:$8,"&lt;="&amp;AT$9,conditions!$9:$9,"&gt;="&amp;AT$9)-EOMONTH($U$9,11)),SUMIFS(15:15,$9:$9,AT$9+SUMIFS(conditions!$71:$71,conditions!$8:$8,"&lt;="&amp;AT$9,conditions!$9:$9,"&gt;="&amp;AT$9)))*SUMIFS(conditions!$69:$69,conditions!$8:$8,"&lt;="&amp;AT$9,conditions!$9:$9,"&gt;="&amp;AT$9)*SUMIFS(conditions!$70:$70,conditions!$8:$8,"&lt;="&amp;AT$9,conditions!$9:$9,"&gt;="&amp;AT$9))</f>
        <v>0</v>
      </c>
      <c r="AU69" s="37">
        <f>IF(AU$9="",0,IF(AU$9+SUMIFS(conditions!$71:$71,conditions!$8:$8,"&lt;="&amp;AU$9,conditions!$9:$9,"&gt;="&amp;AU$9)&gt;EOMONTH($U$9,11),(1+conditions!$U$34)*SUMIFS(15:15,$9:$9,$U$9-1+AU$9+SUMIFS(conditions!$71:$71,conditions!$8:$8,"&lt;="&amp;AU$9,conditions!$9:$9,"&gt;="&amp;AU$9)-EOMONTH($U$9,11)),SUMIFS(15:15,$9:$9,AU$9+SUMIFS(conditions!$71:$71,conditions!$8:$8,"&lt;="&amp;AU$9,conditions!$9:$9,"&gt;="&amp;AU$9)))*SUMIFS(conditions!$69:$69,conditions!$8:$8,"&lt;="&amp;AU$9,conditions!$9:$9,"&gt;="&amp;AU$9)*SUMIFS(conditions!$70:$70,conditions!$8:$8,"&lt;="&amp;AU$9,conditions!$9:$9,"&gt;="&amp;AU$9))</f>
        <v>0</v>
      </c>
      <c r="AV69" s="37">
        <f>IF(AV$9="",0,IF(AV$9+SUMIFS(conditions!$71:$71,conditions!$8:$8,"&lt;="&amp;AV$9,conditions!$9:$9,"&gt;="&amp;AV$9)&gt;EOMONTH($U$9,11),(1+conditions!$U$34)*SUMIFS(15:15,$9:$9,$U$9-1+AV$9+SUMIFS(conditions!$71:$71,conditions!$8:$8,"&lt;="&amp;AV$9,conditions!$9:$9,"&gt;="&amp;AV$9)-EOMONTH($U$9,11)),SUMIFS(15:15,$9:$9,AV$9+SUMIFS(conditions!$71:$71,conditions!$8:$8,"&lt;="&amp;AV$9,conditions!$9:$9,"&gt;="&amp;AV$9)))*SUMIFS(conditions!$69:$69,conditions!$8:$8,"&lt;="&amp;AV$9,conditions!$9:$9,"&gt;="&amp;AV$9)*SUMIFS(conditions!$70:$70,conditions!$8:$8,"&lt;="&amp;AV$9,conditions!$9:$9,"&gt;="&amp;AV$9))</f>
        <v>40.5</v>
      </c>
      <c r="AW69" s="37">
        <f>IF(AW$9="",0,IF(AW$9+SUMIFS(conditions!$71:$71,conditions!$8:$8,"&lt;="&amp;AW$9,conditions!$9:$9,"&gt;="&amp;AW$9)&gt;EOMONTH($U$9,11),(1+conditions!$U$34)*SUMIFS(15:15,$9:$9,$U$9-1+AW$9+SUMIFS(conditions!$71:$71,conditions!$8:$8,"&lt;="&amp;AW$9,conditions!$9:$9,"&gt;="&amp;AW$9)-EOMONTH($U$9,11)),SUMIFS(15:15,$9:$9,AW$9+SUMIFS(conditions!$71:$71,conditions!$8:$8,"&lt;="&amp;AW$9,conditions!$9:$9,"&gt;="&amp;AW$9)))*SUMIFS(conditions!$69:$69,conditions!$8:$8,"&lt;="&amp;AW$9,conditions!$9:$9,"&gt;="&amp;AW$9)*SUMIFS(conditions!$70:$70,conditions!$8:$8,"&lt;="&amp;AW$9,conditions!$9:$9,"&gt;="&amp;AW$9))</f>
        <v>40.5</v>
      </c>
      <c r="AX69" s="37">
        <f>IF(AX$9="",0,IF(AX$9+SUMIFS(conditions!$71:$71,conditions!$8:$8,"&lt;="&amp;AX$9,conditions!$9:$9,"&gt;="&amp;AX$9)&gt;EOMONTH($U$9,11),(1+conditions!$U$34)*SUMIFS(15:15,$9:$9,$U$9-1+AX$9+SUMIFS(conditions!$71:$71,conditions!$8:$8,"&lt;="&amp;AX$9,conditions!$9:$9,"&gt;="&amp;AX$9)-EOMONTH($U$9,11)),SUMIFS(15:15,$9:$9,AX$9+SUMIFS(conditions!$71:$71,conditions!$8:$8,"&lt;="&amp;AX$9,conditions!$9:$9,"&gt;="&amp;AX$9)))*SUMIFS(conditions!$69:$69,conditions!$8:$8,"&lt;="&amp;AX$9,conditions!$9:$9,"&gt;="&amp;AX$9)*SUMIFS(conditions!$70:$70,conditions!$8:$8,"&lt;="&amp;AX$9,conditions!$9:$9,"&gt;="&amp;AX$9))</f>
        <v>40.5</v>
      </c>
      <c r="AY69" s="37">
        <f>IF(AY$9="",0,IF(AY$9+SUMIFS(conditions!$71:$71,conditions!$8:$8,"&lt;="&amp;AY$9,conditions!$9:$9,"&gt;="&amp;AY$9)&gt;EOMONTH($U$9,11),(1+conditions!$U$34)*SUMIFS(15:15,$9:$9,$U$9-1+AY$9+SUMIFS(conditions!$71:$71,conditions!$8:$8,"&lt;="&amp;AY$9,conditions!$9:$9,"&gt;="&amp;AY$9)-EOMONTH($U$9,11)),SUMIFS(15:15,$9:$9,AY$9+SUMIFS(conditions!$71:$71,conditions!$8:$8,"&lt;="&amp;AY$9,conditions!$9:$9,"&gt;="&amp;AY$9)))*SUMIFS(conditions!$69:$69,conditions!$8:$8,"&lt;="&amp;AY$9,conditions!$9:$9,"&gt;="&amp;AY$9)*SUMIFS(conditions!$70:$70,conditions!$8:$8,"&lt;="&amp;AY$9,conditions!$9:$9,"&gt;="&amp;AY$9))</f>
        <v>40.5</v>
      </c>
      <c r="AZ69" s="37">
        <f>IF(AZ$9="",0,IF(AZ$9+SUMIFS(conditions!$71:$71,conditions!$8:$8,"&lt;="&amp;AZ$9,conditions!$9:$9,"&gt;="&amp;AZ$9)&gt;EOMONTH($U$9,11),(1+conditions!$U$34)*SUMIFS(15:15,$9:$9,$U$9-1+AZ$9+SUMIFS(conditions!$71:$71,conditions!$8:$8,"&lt;="&amp;AZ$9,conditions!$9:$9,"&gt;="&amp;AZ$9)-EOMONTH($U$9,11)),SUMIFS(15:15,$9:$9,AZ$9+SUMIFS(conditions!$71:$71,conditions!$8:$8,"&lt;="&amp;AZ$9,conditions!$9:$9,"&gt;="&amp;AZ$9)))*SUMIFS(conditions!$69:$69,conditions!$8:$8,"&lt;="&amp;AZ$9,conditions!$9:$9,"&gt;="&amp;AZ$9)*SUMIFS(conditions!$70:$70,conditions!$8:$8,"&lt;="&amp;AZ$9,conditions!$9:$9,"&gt;="&amp;AZ$9))</f>
        <v>40.5</v>
      </c>
      <c r="BA69" s="37">
        <f>IF(BA$9="",0,IF(BA$9+SUMIFS(conditions!$71:$71,conditions!$8:$8,"&lt;="&amp;BA$9,conditions!$9:$9,"&gt;="&amp;BA$9)&gt;EOMONTH($U$9,11),(1+conditions!$U$34)*SUMIFS(15:15,$9:$9,$U$9-1+BA$9+SUMIFS(conditions!$71:$71,conditions!$8:$8,"&lt;="&amp;BA$9,conditions!$9:$9,"&gt;="&amp;BA$9)-EOMONTH($U$9,11)),SUMIFS(15:15,$9:$9,BA$9+SUMIFS(conditions!$71:$71,conditions!$8:$8,"&lt;="&amp;BA$9,conditions!$9:$9,"&gt;="&amp;BA$9)))*SUMIFS(conditions!$69:$69,conditions!$8:$8,"&lt;="&amp;BA$9,conditions!$9:$9,"&gt;="&amp;BA$9)*SUMIFS(conditions!$70:$70,conditions!$8:$8,"&lt;="&amp;BA$9,conditions!$9:$9,"&gt;="&amp;BA$9))</f>
        <v>0</v>
      </c>
      <c r="BB69" s="37">
        <f>IF(BB$9="",0,IF(BB$9+SUMIFS(conditions!$71:$71,conditions!$8:$8,"&lt;="&amp;BB$9,conditions!$9:$9,"&gt;="&amp;BB$9)&gt;EOMONTH($U$9,11),(1+conditions!$U$34)*SUMIFS(15:15,$9:$9,$U$9-1+BB$9+SUMIFS(conditions!$71:$71,conditions!$8:$8,"&lt;="&amp;BB$9,conditions!$9:$9,"&gt;="&amp;BB$9)-EOMONTH($U$9,11)),SUMIFS(15:15,$9:$9,BB$9+SUMIFS(conditions!$71:$71,conditions!$8:$8,"&lt;="&amp;BB$9,conditions!$9:$9,"&gt;="&amp;BB$9)))*SUMIFS(conditions!$69:$69,conditions!$8:$8,"&lt;="&amp;BB$9,conditions!$9:$9,"&gt;="&amp;BB$9)*SUMIFS(conditions!$70:$70,conditions!$8:$8,"&lt;="&amp;BB$9,conditions!$9:$9,"&gt;="&amp;BB$9))</f>
        <v>0</v>
      </c>
      <c r="BC69" s="37">
        <f>IF(BC$9="",0,IF(BC$9+SUMIFS(conditions!$71:$71,conditions!$8:$8,"&lt;="&amp;BC$9,conditions!$9:$9,"&gt;="&amp;BC$9)&gt;EOMONTH($U$9,11),(1+conditions!$U$34)*SUMIFS(15:15,$9:$9,$U$9-1+BC$9+SUMIFS(conditions!$71:$71,conditions!$8:$8,"&lt;="&amp;BC$9,conditions!$9:$9,"&gt;="&amp;BC$9)-EOMONTH($U$9,11)),SUMIFS(15:15,$9:$9,BC$9+SUMIFS(conditions!$71:$71,conditions!$8:$8,"&lt;="&amp;BC$9,conditions!$9:$9,"&gt;="&amp;BC$9)))*SUMIFS(conditions!$69:$69,conditions!$8:$8,"&lt;="&amp;BC$9,conditions!$9:$9,"&gt;="&amp;BC$9)*SUMIFS(conditions!$70:$70,conditions!$8:$8,"&lt;="&amp;BC$9,conditions!$9:$9,"&gt;="&amp;BC$9))</f>
        <v>40.5</v>
      </c>
      <c r="BD69" s="37">
        <f>IF(BD$9="",0,IF(BD$9+SUMIFS(conditions!$71:$71,conditions!$8:$8,"&lt;="&amp;BD$9,conditions!$9:$9,"&gt;="&amp;BD$9)&gt;EOMONTH($U$9,11),(1+conditions!$U$34)*SUMIFS(15:15,$9:$9,$U$9-1+BD$9+SUMIFS(conditions!$71:$71,conditions!$8:$8,"&lt;="&amp;BD$9,conditions!$9:$9,"&gt;="&amp;BD$9)-EOMONTH($U$9,11)),SUMIFS(15:15,$9:$9,BD$9+SUMIFS(conditions!$71:$71,conditions!$8:$8,"&lt;="&amp;BD$9,conditions!$9:$9,"&gt;="&amp;BD$9)))*SUMIFS(conditions!$69:$69,conditions!$8:$8,"&lt;="&amp;BD$9,conditions!$9:$9,"&gt;="&amp;BD$9)*SUMIFS(conditions!$70:$70,conditions!$8:$8,"&lt;="&amp;BD$9,conditions!$9:$9,"&gt;="&amp;BD$9))</f>
        <v>40.5</v>
      </c>
      <c r="BE69" s="37">
        <f>IF(BE$9="",0,IF(BE$9+SUMIFS(conditions!$71:$71,conditions!$8:$8,"&lt;="&amp;BE$9,conditions!$9:$9,"&gt;="&amp;BE$9)&gt;EOMONTH($U$9,11),(1+conditions!$U$34)*SUMIFS(15:15,$9:$9,$U$9-1+BE$9+SUMIFS(conditions!$71:$71,conditions!$8:$8,"&lt;="&amp;BE$9,conditions!$9:$9,"&gt;="&amp;BE$9)-EOMONTH($U$9,11)),SUMIFS(15:15,$9:$9,BE$9+SUMIFS(conditions!$71:$71,conditions!$8:$8,"&lt;="&amp;BE$9,conditions!$9:$9,"&gt;="&amp;BE$9)))*SUMIFS(conditions!$69:$69,conditions!$8:$8,"&lt;="&amp;BE$9,conditions!$9:$9,"&gt;="&amp;BE$9)*SUMIFS(conditions!$70:$70,conditions!$8:$8,"&lt;="&amp;BE$9,conditions!$9:$9,"&gt;="&amp;BE$9))</f>
        <v>40.5</v>
      </c>
      <c r="BF69" s="37">
        <f>IF(BF$9="",0,IF(BF$9+SUMIFS(conditions!$71:$71,conditions!$8:$8,"&lt;="&amp;BF$9,conditions!$9:$9,"&gt;="&amp;BF$9)&gt;EOMONTH($U$9,11),(1+conditions!$U$34)*SUMIFS(15:15,$9:$9,$U$9-1+BF$9+SUMIFS(conditions!$71:$71,conditions!$8:$8,"&lt;="&amp;BF$9,conditions!$9:$9,"&gt;="&amp;BF$9)-EOMONTH($U$9,11)),SUMIFS(15:15,$9:$9,BF$9+SUMIFS(conditions!$71:$71,conditions!$8:$8,"&lt;="&amp;BF$9,conditions!$9:$9,"&gt;="&amp;BF$9)))*SUMIFS(conditions!$69:$69,conditions!$8:$8,"&lt;="&amp;BF$9,conditions!$9:$9,"&gt;="&amp;BF$9)*SUMIFS(conditions!$70:$70,conditions!$8:$8,"&lt;="&amp;BF$9,conditions!$9:$9,"&gt;="&amp;BF$9))</f>
        <v>40.5</v>
      </c>
      <c r="BG69" s="37">
        <f>IF(BG$9="",0,IF(BG$9+SUMIFS(conditions!$71:$71,conditions!$8:$8,"&lt;="&amp;BG$9,conditions!$9:$9,"&gt;="&amp;BG$9)&gt;EOMONTH($U$9,11),(1+conditions!$U$34)*SUMIFS(15:15,$9:$9,$U$9-1+BG$9+SUMIFS(conditions!$71:$71,conditions!$8:$8,"&lt;="&amp;BG$9,conditions!$9:$9,"&gt;="&amp;BG$9)-EOMONTH($U$9,11)),SUMIFS(15:15,$9:$9,BG$9+SUMIFS(conditions!$71:$71,conditions!$8:$8,"&lt;="&amp;BG$9,conditions!$9:$9,"&gt;="&amp;BG$9)))*SUMIFS(conditions!$69:$69,conditions!$8:$8,"&lt;="&amp;BG$9,conditions!$9:$9,"&gt;="&amp;BG$9)*SUMIFS(conditions!$70:$70,conditions!$8:$8,"&lt;="&amp;BG$9,conditions!$9:$9,"&gt;="&amp;BG$9))</f>
        <v>40.5</v>
      </c>
      <c r="BH69" s="37">
        <f>IF(BH$9="",0,IF(BH$9+SUMIFS(conditions!$71:$71,conditions!$8:$8,"&lt;="&amp;BH$9,conditions!$9:$9,"&gt;="&amp;BH$9)&gt;EOMONTH($U$9,11),(1+conditions!$U$34)*SUMIFS(15:15,$9:$9,$U$9-1+BH$9+SUMIFS(conditions!$71:$71,conditions!$8:$8,"&lt;="&amp;BH$9,conditions!$9:$9,"&gt;="&amp;BH$9)-EOMONTH($U$9,11)),SUMIFS(15:15,$9:$9,BH$9+SUMIFS(conditions!$71:$71,conditions!$8:$8,"&lt;="&amp;BH$9,conditions!$9:$9,"&gt;="&amp;BH$9)))*SUMIFS(conditions!$69:$69,conditions!$8:$8,"&lt;="&amp;BH$9,conditions!$9:$9,"&gt;="&amp;BH$9)*SUMIFS(conditions!$70:$70,conditions!$8:$8,"&lt;="&amp;BH$9,conditions!$9:$9,"&gt;="&amp;BH$9))</f>
        <v>0</v>
      </c>
      <c r="BI69" s="37">
        <f>IF(BI$9="",0,IF(BI$9+SUMIFS(conditions!$71:$71,conditions!$8:$8,"&lt;="&amp;BI$9,conditions!$9:$9,"&gt;="&amp;BI$9)&gt;EOMONTH($U$9,11),(1+conditions!$U$34)*SUMIFS(15:15,$9:$9,$U$9-1+BI$9+SUMIFS(conditions!$71:$71,conditions!$8:$8,"&lt;="&amp;BI$9,conditions!$9:$9,"&gt;="&amp;BI$9)-EOMONTH($U$9,11)),SUMIFS(15:15,$9:$9,BI$9+SUMIFS(conditions!$71:$71,conditions!$8:$8,"&lt;="&amp;BI$9,conditions!$9:$9,"&gt;="&amp;BI$9)))*SUMIFS(conditions!$69:$69,conditions!$8:$8,"&lt;="&amp;BI$9,conditions!$9:$9,"&gt;="&amp;BI$9)*SUMIFS(conditions!$70:$70,conditions!$8:$8,"&lt;="&amp;BI$9,conditions!$9:$9,"&gt;="&amp;BI$9))</f>
        <v>0</v>
      </c>
      <c r="BJ69" s="37">
        <f>IF(BJ$9="",0,IF(BJ$9+SUMIFS(conditions!$71:$71,conditions!$8:$8,"&lt;="&amp;BJ$9,conditions!$9:$9,"&gt;="&amp;BJ$9)&gt;EOMONTH($U$9,11),(1+conditions!$U$34)*SUMIFS(15:15,$9:$9,$U$9-1+BJ$9+SUMIFS(conditions!$71:$71,conditions!$8:$8,"&lt;="&amp;BJ$9,conditions!$9:$9,"&gt;="&amp;BJ$9)-EOMONTH($U$9,11)),SUMIFS(15:15,$9:$9,BJ$9+SUMIFS(conditions!$71:$71,conditions!$8:$8,"&lt;="&amp;BJ$9,conditions!$9:$9,"&gt;="&amp;BJ$9)))*SUMIFS(conditions!$69:$69,conditions!$8:$8,"&lt;="&amp;BJ$9,conditions!$9:$9,"&gt;="&amp;BJ$9)*SUMIFS(conditions!$70:$70,conditions!$8:$8,"&lt;="&amp;BJ$9,conditions!$9:$9,"&gt;="&amp;BJ$9))</f>
        <v>40.5</v>
      </c>
      <c r="BK69" s="37">
        <f>IF(BK$9="",0,IF(BK$9+SUMIFS(conditions!$71:$71,conditions!$8:$8,"&lt;="&amp;BK$9,conditions!$9:$9,"&gt;="&amp;BK$9)&gt;EOMONTH($U$9,11),(1+conditions!$U$34)*SUMIFS(15:15,$9:$9,$U$9-1+BK$9+SUMIFS(conditions!$71:$71,conditions!$8:$8,"&lt;="&amp;BK$9,conditions!$9:$9,"&gt;="&amp;BK$9)-EOMONTH($U$9,11)),SUMIFS(15:15,$9:$9,BK$9+SUMIFS(conditions!$71:$71,conditions!$8:$8,"&lt;="&amp;BK$9,conditions!$9:$9,"&gt;="&amp;BK$9)))*SUMIFS(conditions!$69:$69,conditions!$8:$8,"&lt;="&amp;BK$9,conditions!$9:$9,"&gt;="&amp;BK$9)*SUMIFS(conditions!$70:$70,conditions!$8:$8,"&lt;="&amp;BK$9,conditions!$9:$9,"&gt;="&amp;BK$9))</f>
        <v>40.5</v>
      </c>
      <c r="BL69" s="37">
        <f>IF(BL$9="",0,IF(BL$9+SUMIFS(conditions!$71:$71,conditions!$8:$8,"&lt;="&amp;BL$9,conditions!$9:$9,"&gt;="&amp;BL$9)&gt;EOMONTH($U$9,11),(1+conditions!$U$34)*SUMIFS(15:15,$9:$9,$U$9-1+BL$9+SUMIFS(conditions!$71:$71,conditions!$8:$8,"&lt;="&amp;BL$9,conditions!$9:$9,"&gt;="&amp;BL$9)-EOMONTH($U$9,11)),SUMIFS(15:15,$9:$9,BL$9+SUMIFS(conditions!$71:$71,conditions!$8:$8,"&lt;="&amp;BL$9,conditions!$9:$9,"&gt;="&amp;BL$9)))*SUMIFS(conditions!$69:$69,conditions!$8:$8,"&lt;="&amp;BL$9,conditions!$9:$9,"&gt;="&amp;BL$9)*SUMIFS(conditions!$70:$70,conditions!$8:$8,"&lt;="&amp;BL$9,conditions!$9:$9,"&gt;="&amp;BL$9))</f>
        <v>40.5</v>
      </c>
      <c r="BM69" s="37">
        <f>IF(BM$9="",0,IF(BM$9+SUMIFS(conditions!$71:$71,conditions!$8:$8,"&lt;="&amp;BM$9,conditions!$9:$9,"&gt;="&amp;BM$9)&gt;EOMONTH($U$9,11),(1+conditions!$U$34)*SUMIFS(15:15,$9:$9,$U$9-1+BM$9+SUMIFS(conditions!$71:$71,conditions!$8:$8,"&lt;="&amp;BM$9,conditions!$9:$9,"&gt;="&amp;BM$9)-EOMONTH($U$9,11)),SUMIFS(15:15,$9:$9,BM$9+SUMIFS(conditions!$71:$71,conditions!$8:$8,"&lt;="&amp;BM$9,conditions!$9:$9,"&gt;="&amp;BM$9)))*SUMIFS(conditions!$69:$69,conditions!$8:$8,"&lt;="&amp;BM$9,conditions!$9:$9,"&gt;="&amp;BM$9)*SUMIFS(conditions!$70:$70,conditions!$8:$8,"&lt;="&amp;BM$9,conditions!$9:$9,"&gt;="&amp;BM$9))</f>
        <v>40.5</v>
      </c>
      <c r="BN69" s="37">
        <f>IF(BN$9="",0,IF(BN$9+SUMIFS(conditions!$71:$71,conditions!$8:$8,"&lt;="&amp;BN$9,conditions!$9:$9,"&gt;="&amp;BN$9)&gt;EOMONTH($U$9,11),(1+conditions!$U$34)*SUMIFS(15:15,$9:$9,$U$9-1+BN$9+SUMIFS(conditions!$71:$71,conditions!$8:$8,"&lt;="&amp;BN$9,conditions!$9:$9,"&gt;="&amp;BN$9)-EOMONTH($U$9,11)),SUMIFS(15:15,$9:$9,BN$9+SUMIFS(conditions!$71:$71,conditions!$8:$8,"&lt;="&amp;BN$9,conditions!$9:$9,"&gt;="&amp;BN$9)))*SUMIFS(conditions!$69:$69,conditions!$8:$8,"&lt;="&amp;BN$9,conditions!$9:$9,"&gt;="&amp;BN$9)*SUMIFS(conditions!$70:$70,conditions!$8:$8,"&lt;="&amp;BN$9,conditions!$9:$9,"&gt;="&amp;BN$9))</f>
        <v>40.5</v>
      </c>
      <c r="BO69" s="37">
        <f>IF(BO$9="",0,IF(BO$9+SUMIFS(conditions!$71:$71,conditions!$8:$8,"&lt;="&amp;BO$9,conditions!$9:$9,"&gt;="&amp;BO$9)&gt;EOMONTH($U$9,11),(1+conditions!$U$34)*SUMIFS(15:15,$9:$9,$U$9-1+BO$9+SUMIFS(conditions!$71:$71,conditions!$8:$8,"&lt;="&amp;BO$9,conditions!$9:$9,"&gt;="&amp;BO$9)-EOMONTH($U$9,11)),SUMIFS(15:15,$9:$9,BO$9+SUMIFS(conditions!$71:$71,conditions!$8:$8,"&lt;="&amp;BO$9,conditions!$9:$9,"&gt;="&amp;BO$9)))*SUMIFS(conditions!$69:$69,conditions!$8:$8,"&lt;="&amp;BO$9,conditions!$9:$9,"&gt;="&amp;BO$9)*SUMIFS(conditions!$70:$70,conditions!$8:$8,"&lt;="&amp;BO$9,conditions!$9:$9,"&gt;="&amp;BO$9))</f>
        <v>0</v>
      </c>
      <c r="BP69" s="37">
        <f>IF(BP$9="",0,IF(BP$9+SUMIFS(conditions!$71:$71,conditions!$8:$8,"&lt;="&amp;BP$9,conditions!$9:$9,"&gt;="&amp;BP$9)&gt;EOMONTH($U$9,11),(1+conditions!$U$34)*SUMIFS(15:15,$9:$9,$U$9-1+BP$9+SUMIFS(conditions!$71:$71,conditions!$8:$8,"&lt;="&amp;BP$9,conditions!$9:$9,"&gt;="&amp;BP$9)-EOMONTH($U$9,11)),SUMIFS(15:15,$9:$9,BP$9+SUMIFS(conditions!$71:$71,conditions!$8:$8,"&lt;="&amp;BP$9,conditions!$9:$9,"&gt;="&amp;BP$9)))*SUMIFS(conditions!$69:$69,conditions!$8:$8,"&lt;="&amp;BP$9,conditions!$9:$9,"&gt;="&amp;BP$9)*SUMIFS(conditions!$70:$70,conditions!$8:$8,"&lt;="&amp;BP$9,conditions!$9:$9,"&gt;="&amp;BP$9))</f>
        <v>0</v>
      </c>
      <c r="BQ69" s="37">
        <f>IF(BQ$9="",0,IF(BQ$9+SUMIFS(conditions!$71:$71,conditions!$8:$8,"&lt;="&amp;BQ$9,conditions!$9:$9,"&gt;="&amp;BQ$9)&gt;EOMONTH($U$9,11),(1+conditions!$U$34)*SUMIFS(15:15,$9:$9,$U$9-1+BQ$9+SUMIFS(conditions!$71:$71,conditions!$8:$8,"&lt;="&amp;BQ$9,conditions!$9:$9,"&gt;="&amp;BQ$9)-EOMONTH($U$9,11)),SUMIFS(15:15,$9:$9,BQ$9+SUMIFS(conditions!$71:$71,conditions!$8:$8,"&lt;="&amp;BQ$9,conditions!$9:$9,"&gt;="&amp;BQ$9)))*SUMIFS(conditions!$69:$69,conditions!$8:$8,"&lt;="&amp;BQ$9,conditions!$9:$9,"&gt;="&amp;BQ$9)*SUMIFS(conditions!$70:$70,conditions!$8:$8,"&lt;="&amp;BQ$9,conditions!$9:$9,"&gt;="&amp;BQ$9))</f>
        <v>27</v>
      </c>
      <c r="BR69" s="37">
        <f>IF(BR$9="",0,IF(BR$9+SUMIFS(conditions!$71:$71,conditions!$8:$8,"&lt;="&amp;BR$9,conditions!$9:$9,"&gt;="&amp;BR$9)&gt;EOMONTH($U$9,11),(1+conditions!$U$34)*SUMIFS(15:15,$9:$9,$U$9-1+BR$9+SUMIFS(conditions!$71:$71,conditions!$8:$8,"&lt;="&amp;BR$9,conditions!$9:$9,"&gt;="&amp;BR$9)-EOMONTH($U$9,11)),SUMIFS(15:15,$9:$9,BR$9+SUMIFS(conditions!$71:$71,conditions!$8:$8,"&lt;="&amp;BR$9,conditions!$9:$9,"&gt;="&amp;BR$9)))*SUMIFS(conditions!$69:$69,conditions!$8:$8,"&lt;="&amp;BR$9,conditions!$9:$9,"&gt;="&amp;BR$9)*SUMIFS(conditions!$70:$70,conditions!$8:$8,"&lt;="&amp;BR$9,conditions!$9:$9,"&gt;="&amp;BR$9))</f>
        <v>27</v>
      </c>
      <c r="BS69" s="37">
        <f>IF(BS$9="",0,IF(BS$9+SUMIFS(conditions!$71:$71,conditions!$8:$8,"&lt;="&amp;BS$9,conditions!$9:$9,"&gt;="&amp;BS$9)&gt;EOMONTH($U$9,11),(1+conditions!$U$34)*SUMIFS(15:15,$9:$9,$U$9-1+BS$9+SUMIFS(conditions!$71:$71,conditions!$8:$8,"&lt;="&amp;BS$9,conditions!$9:$9,"&gt;="&amp;BS$9)-EOMONTH($U$9,11)),SUMIFS(15:15,$9:$9,BS$9+SUMIFS(conditions!$71:$71,conditions!$8:$8,"&lt;="&amp;BS$9,conditions!$9:$9,"&gt;="&amp;BS$9)))*SUMIFS(conditions!$69:$69,conditions!$8:$8,"&lt;="&amp;BS$9,conditions!$9:$9,"&gt;="&amp;BS$9)*SUMIFS(conditions!$70:$70,conditions!$8:$8,"&lt;="&amp;BS$9,conditions!$9:$9,"&gt;="&amp;BS$9))</f>
        <v>27</v>
      </c>
      <c r="BT69" s="37">
        <f>IF(BT$9="",0,IF(BT$9+SUMIFS(conditions!$71:$71,conditions!$8:$8,"&lt;="&amp;BT$9,conditions!$9:$9,"&gt;="&amp;BT$9)&gt;EOMONTH($U$9,11),(1+conditions!$U$34)*SUMIFS(15:15,$9:$9,$U$9-1+BT$9+SUMIFS(conditions!$71:$71,conditions!$8:$8,"&lt;="&amp;BT$9,conditions!$9:$9,"&gt;="&amp;BT$9)-EOMONTH($U$9,11)),SUMIFS(15:15,$9:$9,BT$9+SUMIFS(conditions!$71:$71,conditions!$8:$8,"&lt;="&amp;BT$9,conditions!$9:$9,"&gt;="&amp;BT$9)))*SUMIFS(conditions!$69:$69,conditions!$8:$8,"&lt;="&amp;BT$9,conditions!$9:$9,"&gt;="&amp;BT$9)*SUMIFS(conditions!$70:$70,conditions!$8:$8,"&lt;="&amp;BT$9,conditions!$9:$9,"&gt;="&amp;BT$9))</f>
        <v>27</v>
      </c>
      <c r="BU69" s="37">
        <f>IF(BU$9="",0,IF(BU$9+SUMIFS(conditions!$71:$71,conditions!$8:$8,"&lt;="&amp;BU$9,conditions!$9:$9,"&gt;="&amp;BU$9)&gt;EOMONTH($U$9,11),(1+conditions!$U$34)*SUMIFS(15:15,$9:$9,$U$9-1+BU$9+SUMIFS(conditions!$71:$71,conditions!$8:$8,"&lt;="&amp;BU$9,conditions!$9:$9,"&gt;="&amp;BU$9)-EOMONTH($U$9,11)),SUMIFS(15:15,$9:$9,BU$9+SUMIFS(conditions!$71:$71,conditions!$8:$8,"&lt;="&amp;BU$9,conditions!$9:$9,"&gt;="&amp;BU$9)))*SUMIFS(conditions!$69:$69,conditions!$8:$8,"&lt;="&amp;BU$9,conditions!$9:$9,"&gt;="&amp;BU$9)*SUMIFS(conditions!$70:$70,conditions!$8:$8,"&lt;="&amp;BU$9,conditions!$9:$9,"&gt;="&amp;BU$9))</f>
        <v>27</v>
      </c>
      <c r="BV69" s="37">
        <f>IF(BV$9="",0,IF(BV$9+SUMIFS(conditions!$71:$71,conditions!$8:$8,"&lt;="&amp;BV$9,conditions!$9:$9,"&gt;="&amp;BV$9)&gt;EOMONTH($U$9,11),(1+conditions!$U$34)*SUMIFS(15:15,$9:$9,$U$9-1+BV$9+SUMIFS(conditions!$71:$71,conditions!$8:$8,"&lt;="&amp;BV$9,conditions!$9:$9,"&gt;="&amp;BV$9)-EOMONTH($U$9,11)),SUMIFS(15:15,$9:$9,BV$9+SUMIFS(conditions!$71:$71,conditions!$8:$8,"&lt;="&amp;BV$9,conditions!$9:$9,"&gt;="&amp;BV$9)))*SUMIFS(conditions!$69:$69,conditions!$8:$8,"&lt;="&amp;BV$9,conditions!$9:$9,"&gt;="&amp;BV$9)*SUMIFS(conditions!$70:$70,conditions!$8:$8,"&lt;="&amp;BV$9,conditions!$9:$9,"&gt;="&amp;BV$9))</f>
        <v>0</v>
      </c>
      <c r="BW69" s="37">
        <f>IF(BW$9="",0,IF(BW$9+SUMIFS(conditions!$71:$71,conditions!$8:$8,"&lt;="&amp;BW$9,conditions!$9:$9,"&gt;="&amp;BW$9)&gt;EOMONTH($U$9,11),(1+conditions!$U$34)*SUMIFS(15:15,$9:$9,$U$9-1+BW$9+SUMIFS(conditions!$71:$71,conditions!$8:$8,"&lt;="&amp;BW$9,conditions!$9:$9,"&gt;="&amp;BW$9)-EOMONTH($U$9,11)),SUMIFS(15:15,$9:$9,BW$9+SUMIFS(conditions!$71:$71,conditions!$8:$8,"&lt;="&amp;BW$9,conditions!$9:$9,"&gt;="&amp;BW$9)))*SUMIFS(conditions!$69:$69,conditions!$8:$8,"&lt;="&amp;BW$9,conditions!$9:$9,"&gt;="&amp;BW$9)*SUMIFS(conditions!$70:$70,conditions!$8:$8,"&lt;="&amp;BW$9,conditions!$9:$9,"&gt;="&amp;BW$9))</f>
        <v>0</v>
      </c>
      <c r="BX69" s="37">
        <f>IF(BX$9="",0,IF(BX$9+SUMIFS(conditions!$71:$71,conditions!$8:$8,"&lt;="&amp;BX$9,conditions!$9:$9,"&gt;="&amp;BX$9)&gt;EOMONTH($U$9,11),(1+conditions!$U$34)*SUMIFS(15:15,$9:$9,$U$9-1+BX$9+SUMIFS(conditions!$71:$71,conditions!$8:$8,"&lt;="&amp;BX$9,conditions!$9:$9,"&gt;="&amp;BX$9)-EOMONTH($U$9,11)),SUMIFS(15:15,$9:$9,BX$9+SUMIFS(conditions!$71:$71,conditions!$8:$8,"&lt;="&amp;BX$9,conditions!$9:$9,"&gt;="&amp;BX$9)))*SUMIFS(conditions!$69:$69,conditions!$8:$8,"&lt;="&amp;BX$9,conditions!$9:$9,"&gt;="&amp;BX$9)*SUMIFS(conditions!$70:$70,conditions!$8:$8,"&lt;="&amp;BX$9,conditions!$9:$9,"&gt;="&amp;BX$9))</f>
        <v>27</v>
      </c>
      <c r="BY69" s="37">
        <f>IF(BY$9="",0,IF(BY$9+SUMIFS(conditions!$71:$71,conditions!$8:$8,"&lt;="&amp;BY$9,conditions!$9:$9,"&gt;="&amp;BY$9)&gt;EOMONTH($U$9,11),(1+conditions!$U$34)*SUMIFS(15:15,$9:$9,$U$9-1+BY$9+SUMIFS(conditions!$71:$71,conditions!$8:$8,"&lt;="&amp;BY$9,conditions!$9:$9,"&gt;="&amp;BY$9)-EOMONTH($U$9,11)),SUMIFS(15:15,$9:$9,BY$9+SUMIFS(conditions!$71:$71,conditions!$8:$8,"&lt;="&amp;BY$9,conditions!$9:$9,"&gt;="&amp;BY$9)))*SUMIFS(conditions!$69:$69,conditions!$8:$8,"&lt;="&amp;BY$9,conditions!$9:$9,"&gt;="&amp;BY$9)*SUMIFS(conditions!$70:$70,conditions!$8:$8,"&lt;="&amp;BY$9,conditions!$9:$9,"&gt;="&amp;BY$9))</f>
        <v>27</v>
      </c>
      <c r="BZ69" s="37">
        <f>IF(BZ$9="",0,IF(BZ$9+SUMIFS(conditions!$71:$71,conditions!$8:$8,"&lt;="&amp;BZ$9,conditions!$9:$9,"&gt;="&amp;BZ$9)&gt;EOMONTH($U$9,11),(1+conditions!$U$34)*SUMIFS(15:15,$9:$9,$U$9-1+BZ$9+SUMIFS(conditions!$71:$71,conditions!$8:$8,"&lt;="&amp;BZ$9,conditions!$9:$9,"&gt;="&amp;BZ$9)-EOMONTH($U$9,11)),SUMIFS(15:15,$9:$9,BZ$9+SUMIFS(conditions!$71:$71,conditions!$8:$8,"&lt;="&amp;BZ$9,conditions!$9:$9,"&gt;="&amp;BZ$9)))*SUMIFS(conditions!$69:$69,conditions!$8:$8,"&lt;="&amp;BZ$9,conditions!$9:$9,"&gt;="&amp;BZ$9)*SUMIFS(conditions!$70:$70,conditions!$8:$8,"&lt;="&amp;BZ$9,conditions!$9:$9,"&gt;="&amp;BZ$9))</f>
        <v>27</v>
      </c>
      <c r="CA69" s="37">
        <f>IF(CA$9="",0,IF(CA$9+SUMIFS(conditions!$71:$71,conditions!$8:$8,"&lt;="&amp;CA$9,conditions!$9:$9,"&gt;="&amp;CA$9)&gt;EOMONTH($U$9,11),(1+conditions!$U$34)*SUMIFS(15:15,$9:$9,$U$9-1+CA$9+SUMIFS(conditions!$71:$71,conditions!$8:$8,"&lt;="&amp;CA$9,conditions!$9:$9,"&gt;="&amp;CA$9)-EOMONTH($U$9,11)),SUMIFS(15:15,$9:$9,CA$9+SUMIFS(conditions!$71:$71,conditions!$8:$8,"&lt;="&amp;CA$9,conditions!$9:$9,"&gt;="&amp;CA$9)))*SUMIFS(conditions!$69:$69,conditions!$8:$8,"&lt;="&amp;CA$9,conditions!$9:$9,"&gt;="&amp;CA$9)*SUMIFS(conditions!$70:$70,conditions!$8:$8,"&lt;="&amp;CA$9,conditions!$9:$9,"&gt;="&amp;CA$9))</f>
        <v>27</v>
      </c>
      <c r="CB69" s="37">
        <f>IF(CB$9="",0,IF(CB$9+SUMIFS(conditions!$71:$71,conditions!$8:$8,"&lt;="&amp;CB$9,conditions!$9:$9,"&gt;="&amp;CB$9)&gt;EOMONTH($U$9,11),(1+conditions!$U$34)*SUMIFS(15:15,$9:$9,$U$9-1+CB$9+SUMIFS(conditions!$71:$71,conditions!$8:$8,"&lt;="&amp;CB$9,conditions!$9:$9,"&gt;="&amp;CB$9)-EOMONTH($U$9,11)),SUMIFS(15:15,$9:$9,CB$9+SUMIFS(conditions!$71:$71,conditions!$8:$8,"&lt;="&amp;CB$9,conditions!$9:$9,"&gt;="&amp;CB$9)))*SUMIFS(conditions!$69:$69,conditions!$8:$8,"&lt;="&amp;CB$9,conditions!$9:$9,"&gt;="&amp;CB$9)*SUMIFS(conditions!$70:$70,conditions!$8:$8,"&lt;="&amp;CB$9,conditions!$9:$9,"&gt;="&amp;CB$9))</f>
        <v>27</v>
      </c>
      <c r="CC69" s="37">
        <f>IF(CC$9="",0,IF(CC$9+SUMIFS(conditions!$71:$71,conditions!$8:$8,"&lt;="&amp;CC$9,conditions!$9:$9,"&gt;="&amp;CC$9)&gt;EOMONTH($U$9,11),(1+conditions!$U$34)*SUMIFS(15:15,$9:$9,$U$9-1+CC$9+SUMIFS(conditions!$71:$71,conditions!$8:$8,"&lt;="&amp;CC$9,conditions!$9:$9,"&gt;="&amp;CC$9)-EOMONTH($U$9,11)),SUMIFS(15:15,$9:$9,CC$9+SUMIFS(conditions!$71:$71,conditions!$8:$8,"&lt;="&amp;CC$9,conditions!$9:$9,"&gt;="&amp;CC$9)))*SUMIFS(conditions!$69:$69,conditions!$8:$8,"&lt;="&amp;CC$9,conditions!$9:$9,"&gt;="&amp;CC$9)*SUMIFS(conditions!$70:$70,conditions!$8:$8,"&lt;="&amp;CC$9,conditions!$9:$9,"&gt;="&amp;CC$9))</f>
        <v>0</v>
      </c>
      <c r="CD69" s="37">
        <f>IF(CD$9="",0,IF(CD$9+SUMIFS(conditions!$71:$71,conditions!$8:$8,"&lt;="&amp;CD$9,conditions!$9:$9,"&gt;="&amp;CD$9)&gt;EOMONTH($U$9,11),(1+conditions!$U$34)*SUMIFS(15:15,$9:$9,$U$9-1+CD$9+SUMIFS(conditions!$71:$71,conditions!$8:$8,"&lt;="&amp;CD$9,conditions!$9:$9,"&gt;="&amp;CD$9)-EOMONTH($U$9,11)),SUMIFS(15:15,$9:$9,CD$9+SUMIFS(conditions!$71:$71,conditions!$8:$8,"&lt;="&amp;CD$9,conditions!$9:$9,"&gt;="&amp;CD$9)))*SUMIFS(conditions!$69:$69,conditions!$8:$8,"&lt;="&amp;CD$9,conditions!$9:$9,"&gt;="&amp;CD$9)*SUMIFS(conditions!$70:$70,conditions!$8:$8,"&lt;="&amp;CD$9,conditions!$9:$9,"&gt;="&amp;CD$9))</f>
        <v>0</v>
      </c>
      <c r="CE69" s="37">
        <f>IF(CE$9="",0,IF(CE$9+SUMIFS(conditions!$71:$71,conditions!$8:$8,"&lt;="&amp;CE$9,conditions!$9:$9,"&gt;="&amp;CE$9)&gt;EOMONTH($U$9,11),(1+conditions!$U$34)*SUMIFS(15:15,$9:$9,$U$9-1+CE$9+SUMIFS(conditions!$71:$71,conditions!$8:$8,"&lt;="&amp;CE$9,conditions!$9:$9,"&gt;="&amp;CE$9)-EOMONTH($U$9,11)),SUMIFS(15:15,$9:$9,CE$9+SUMIFS(conditions!$71:$71,conditions!$8:$8,"&lt;="&amp;CE$9,conditions!$9:$9,"&gt;="&amp;CE$9)))*SUMIFS(conditions!$69:$69,conditions!$8:$8,"&lt;="&amp;CE$9,conditions!$9:$9,"&gt;="&amp;CE$9)*SUMIFS(conditions!$70:$70,conditions!$8:$8,"&lt;="&amp;CE$9,conditions!$9:$9,"&gt;="&amp;CE$9))</f>
        <v>27</v>
      </c>
      <c r="CF69" s="37">
        <f>IF(CF$9="",0,IF(CF$9+SUMIFS(conditions!$71:$71,conditions!$8:$8,"&lt;="&amp;CF$9,conditions!$9:$9,"&gt;="&amp;CF$9)&gt;EOMONTH($U$9,11),(1+conditions!$U$34)*SUMIFS(15:15,$9:$9,$U$9-1+CF$9+SUMIFS(conditions!$71:$71,conditions!$8:$8,"&lt;="&amp;CF$9,conditions!$9:$9,"&gt;="&amp;CF$9)-EOMONTH($U$9,11)),SUMIFS(15:15,$9:$9,CF$9+SUMIFS(conditions!$71:$71,conditions!$8:$8,"&lt;="&amp;CF$9,conditions!$9:$9,"&gt;="&amp;CF$9)))*SUMIFS(conditions!$69:$69,conditions!$8:$8,"&lt;="&amp;CF$9,conditions!$9:$9,"&gt;="&amp;CF$9)*SUMIFS(conditions!$70:$70,conditions!$8:$8,"&lt;="&amp;CF$9,conditions!$9:$9,"&gt;="&amp;CF$9))</f>
        <v>27</v>
      </c>
      <c r="CG69" s="37">
        <f>IF(CG$9="",0,IF(CG$9+SUMIFS(conditions!$71:$71,conditions!$8:$8,"&lt;="&amp;CG$9,conditions!$9:$9,"&gt;="&amp;CG$9)&gt;EOMONTH($U$9,11),(1+conditions!$U$34)*SUMIFS(15:15,$9:$9,$U$9-1+CG$9+SUMIFS(conditions!$71:$71,conditions!$8:$8,"&lt;="&amp;CG$9,conditions!$9:$9,"&gt;="&amp;CG$9)-EOMONTH($U$9,11)),SUMIFS(15:15,$9:$9,CG$9+SUMIFS(conditions!$71:$71,conditions!$8:$8,"&lt;="&amp;CG$9,conditions!$9:$9,"&gt;="&amp;CG$9)))*SUMIFS(conditions!$69:$69,conditions!$8:$8,"&lt;="&amp;CG$9,conditions!$9:$9,"&gt;="&amp;CG$9)*SUMIFS(conditions!$70:$70,conditions!$8:$8,"&lt;="&amp;CG$9,conditions!$9:$9,"&gt;="&amp;CG$9))</f>
        <v>27</v>
      </c>
      <c r="CH69" s="37">
        <f>IF(CH$9="",0,IF(CH$9+SUMIFS(conditions!$71:$71,conditions!$8:$8,"&lt;="&amp;CH$9,conditions!$9:$9,"&gt;="&amp;CH$9)&gt;EOMONTH($U$9,11),(1+conditions!$U$34)*SUMIFS(15:15,$9:$9,$U$9-1+CH$9+SUMIFS(conditions!$71:$71,conditions!$8:$8,"&lt;="&amp;CH$9,conditions!$9:$9,"&gt;="&amp;CH$9)-EOMONTH($U$9,11)),SUMIFS(15:15,$9:$9,CH$9+SUMIFS(conditions!$71:$71,conditions!$8:$8,"&lt;="&amp;CH$9,conditions!$9:$9,"&gt;="&amp;CH$9)))*SUMIFS(conditions!$69:$69,conditions!$8:$8,"&lt;="&amp;CH$9,conditions!$9:$9,"&gt;="&amp;CH$9)*SUMIFS(conditions!$70:$70,conditions!$8:$8,"&lt;="&amp;CH$9,conditions!$9:$9,"&gt;="&amp;CH$9))</f>
        <v>27</v>
      </c>
      <c r="CI69" s="37">
        <f>IF(CI$9="",0,IF(CI$9+SUMIFS(conditions!$71:$71,conditions!$8:$8,"&lt;="&amp;CI$9,conditions!$9:$9,"&gt;="&amp;CI$9)&gt;EOMONTH($U$9,11),(1+conditions!$U$34)*SUMIFS(15:15,$9:$9,$U$9-1+CI$9+SUMIFS(conditions!$71:$71,conditions!$8:$8,"&lt;="&amp;CI$9,conditions!$9:$9,"&gt;="&amp;CI$9)-EOMONTH($U$9,11)),SUMIFS(15:15,$9:$9,CI$9+SUMIFS(conditions!$71:$71,conditions!$8:$8,"&lt;="&amp;CI$9,conditions!$9:$9,"&gt;="&amp;CI$9)))*SUMIFS(conditions!$69:$69,conditions!$8:$8,"&lt;="&amp;CI$9,conditions!$9:$9,"&gt;="&amp;CI$9)*SUMIFS(conditions!$70:$70,conditions!$8:$8,"&lt;="&amp;CI$9,conditions!$9:$9,"&gt;="&amp;CI$9))</f>
        <v>27</v>
      </c>
      <c r="CJ69" s="37">
        <f>IF(CJ$9="",0,IF(CJ$9+SUMIFS(conditions!$71:$71,conditions!$8:$8,"&lt;="&amp;CJ$9,conditions!$9:$9,"&gt;="&amp;CJ$9)&gt;EOMONTH($U$9,11),(1+conditions!$U$34)*SUMIFS(15:15,$9:$9,$U$9-1+CJ$9+SUMIFS(conditions!$71:$71,conditions!$8:$8,"&lt;="&amp;CJ$9,conditions!$9:$9,"&gt;="&amp;CJ$9)-EOMONTH($U$9,11)),SUMIFS(15:15,$9:$9,CJ$9+SUMIFS(conditions!$71:$71,conditions!$8:$8,"&lt;="&amp;CJ$9,conditions!$9:$9,"&gt;="&amp;CJ$9)))*SUMIFS(conditions!$69:$69,conditions!$8:$8,"&lt;="&amp;CJ$9,conditions!$9:$9,"&gt;="&amp;CJ$9)*SUMIFS(conditions!$70:$70,conditions!$8:$8,"&lt;="&amp;CJ$9,conditions!$9:$9,"&gt;="&amp;CJ$9))</f>
        <v>0</v>
      </c>
      <c r="CK69" s="37">
        <f>IF(CK$9="",0,IF(CK$9+SUMIFS(conditions!$71:$71,conditions!$8:$8,"&lt;="&amp;CK$9,conditions!$9:$9,"&gt;="&amp;CK$9)&gt;EOMONTH($U$9,11),(1+conditions!$U$34)*SUMIFS(15:15,$9:$9,$U$9-1+CK$9+SUMIFS(conditions!$71:$71,conditions!$8:$8,"&lt;="&amp;CK$9,conditions!$9:$9,"&gt;="&amp;CK$9)-EOMONTH($U$9,11)),SUMIFS(15:15,$9:$9,CK$9+SUMIFS(conditions!$71:$71,conditions!$8:$8,"&lt;="&amp;CK$9,conditions!$9:$9,"&gt;="&amp;CK$9)))*SUMIFS(conditions!$69:$69,conditions!$8:$8,"&lt;="&amp;CK$9,conditions!$9:$9,"&gt;="&amp;CK$9)*SUMIFS(conditions!$70:$70,conditions!$8:$8,"&lt;="&amp;CK$9,conditions!$9:$9,"&gt;="&amp;CK$9))</f>
        <v>0</v>
      </c>
      <c r="CL69" s="37">
        <f>IF(CL$9="",0,IF(CL$9+SUMIFS(conditions!$71:$71,conditions!$8:$8,"&lt;="&amp;CL$9,conditions!$9:$9,"&gt;="&amp;CL$9)&gt;EOMONTH($U$9,11),(1+conditions!$U$34)*SUMIFS(15:15,$9:$9,$U$9-1+CL$9+SUMIFS(conditions!$71:$71,conditions!$8:$8,"&lt;="&amp;CL$9,conditions!$9:$9,"&gt;="&amp;CL$9)-EOMONTH($U$9,11)),SUMIFS(15:15,$9:$9,CL$9+SUMIFS(conditions!$71:$71,conditions!$8:$8,"&lt;="&amp;CL$9,conditions!$9:$9,"&gt;="&amp;CL$9)))*SUMIFS(conditions!$69:$69,conditions!$8:$8,"&lt;="&amp;CL$9,conditions!$9:$9,"&gt;="&amp;CL$9)*SUMIFS(conditions!$70:$70,conditions!$8:$8,"&lt;="&amp;CL$9,conditions!$9:$9,"&gt;="&amp;CL$9))</f>
        <v>27</v>
      </c>
      <c r="CM69" s="37">
        <f>IF(CM$9="",0,IF(CM$9+SUMIFS(conditions!$71:$71,conditions!$8:$8,"&lt;="&amp;CM$9,conditions!$9:$9,"&gt;="&amp;CM$9)&gt;EOMONTH($U$9,11),(1+conditions!$U$34)*SUMIFS(15:15,$9:$9,$U$9-1+CM$9+SUMIFS(conditions!$71:$71,conditions!$8:$8,"&lt;="&amp;CM$9,conditions!$9:$9,"&gt;="&amp;CM$9)-EOMONTH($U$9,11)),SUMIFS(15:15,$9:$9,CM$9+SUMIFS(conditions!$71:$71,conditions!$8:$8,"&lt;="&amp;CM$9,conditions!$9:$9,"&gt;="&amp;CM$9)))*SUMIFS(conditions!$69:$69,conditions!$8:$8,"&lt;="&amp;CM$9,conditions!$9:$9,"&gt;="&amp;CM$9)*SUMIFS(conditions!$70:$70,conditions!$8:$8,"&lt;="&amp;CM$9,conditions!$9:$9,"&gt;="&amp;CM$9))</f>
        <v>27</v>
      </c>
      <c r="CN69" s="37">
        <f>IF(CN$9="",0,IF(CN$9+SUMIFS(conditions!$71:$71,conditions!$8:$8,"&lt;="&amp;CN$9,conditions!$9:$9,"&gt;="&amp;CN$9)&gt;EOMONTH($U$9,11),(1+conditions!$U$34)*SUMIFS(15:15,$9:$9,$U$9-1+CN$9+SUMIFS(conditions!$71:$71,conditions!$8:$8,"&lt;="&amp;CN$9,conditions!$9:$9,"&gt;="&amp;CN$9)-EOMONTH($U$9,11)),SUMIFS(15:15,$9:$9,CN$9+SUMIFS(conditions!$71:$71,conditions!$8:$8,"&lt;="&amp;CN$9,conditions!$9:$9,"&gt;="&amp;CN$9)))*SUMIFS(conditions!$69:$69,conditions!$8:$8,"&lt;="&amp;CN$9,conditions!$9:$9,"&gt;="&amp;CN$9)*SUMIFS(conditions!$70:$70,conditions!$8:$8,"&lt;="&amp;CN$9,conditions!$9:$9,"&gt;="&amp;CN$9))</f>
        <v>27</v>
      </c>
      <c r="CO69" s="37">
        <f>IF(CO$9="",0,IF(CO$9+SUMIFS(conditions!$71:$71,conditions!$8:$8,"&lt;="&amp;CO$9,conditions!$9:$9,"&gt;="&amp;CO$9)&gt;EOMONTH($U$9,11),(1+conditions!$U$34)*SUMIFS(15:15,$9:$9,$U$9-1+CO$9+SUMIFS(conditions!$71:$71,conditions!$8:$8,"&lt;="&amp;CO$9,conditions!$9:$9,"&gt;="&amp;CO$9)-EOMONTH($U$9,11)),SUMIFS(15:15,$9:$9,CO$9+SUMIFS(conditions!$71:$71,conditions!$8:$8,"&lt;="&amp;CO$9,conditions!$9:$9,"&gt;="&amp;CO$9)))*SUMIFS(conditions!$69:$69,conditions!$8:$8,"&lt;="&amp;CO$9,conditions!$9:$9,"&gt;="&amp;CO$9)*SUMIFS(conditions!$70:$70,conditions!$8:$8,"&lt;="&amp;CO$9,conditions!$9:$9,"&gt;="&amp;CO$9))</f>
        <v>27</v>
      </c>
      <c r="CP69" s="37">
        <f>IF(CP$9="",0,IF(CP$9+SUMIFS(conditions!$71:$71,conditions!$8:$8,"&lt;="&amp;CP$9,conditions!$9:$9,"&gt;="&amp;CP$9)&gt;EOMONTH($U$9,11),(1+conditions!$U$34)*SUMIFS(15:15,$9:$9,$U$9-1+CP$9+SUMIFS(conditions!$71:$71,conditions!$8:$8,"&lt;="&amp;CP$9,conditions!$9:$9,"&gt;="&amp;CP$9)-EOMONTH($U$9,11)),SUMIFS(15:15,$9:$9,CP$9+SUMIFS(conditions!$71:$71,conditions!$8:$8,"&lt;="&amp;CP$9,conditions!$9:$9,"&gt;="&amp;CP$9)))*SUMIFS(conditions!$69:$69,conditions!$8:$8,"&lt;="&amp;CP$9,conditions!$9:$9,"&gt;="&amp;CP$9)*SUMIFS(conditions!$70:$70,conditions!$8:$8,"&lt;="&amp;CP$9,conditions!$9:$9,"&gt;="&amp;CP$9))</f>
        <v>27</v>
      </c>
      <c r="CQ69" s="37">
        <f>IF(CQ$9="",0,IF(CQ$9+SUMIFS(conditions!$71:$71,conditions!$8:$8,"&lt;="&amp;CQ$9,conditions!$9:$9,"&gt;="&amp;CQ$9)&gt;EOMONTH($U$9,11),(1+conditions!$U$34)*SUMIFS(15:15,$9:$9,$U$9-1+CQ$9+SUMIFS(conditions!$71:$71,conditions!$8:$8,"&lt;="&amp;CQ$9,conditions!$9:$9,"&gt;="&amp;CQ$9)-EOMONTH($U$9,11)),SUMIFS(15:15,$9:$9,CQ$9+SUMIFS(conditions!$71:$71,conditions!$8:$8,"&lt;="&amp;CQ$9,conditions!$9:$9,"&gt;="&amp;CQ$9)))*SUMIFS(conditions!$69:$69,conditions!$8:$8,"&lt;="&amp;CQ$9,conditions!$9:$9,"&gt;="&amp;CQ$9)*SUMIFS(conditions!$70:$70,conditions!$8:$8,"&lt;="&amp;CQ$9,conditions!$9:$9,"&gt;="&amp;CQ$9))</f>
        <v>0</v>
      </c>
      <c r="CR69" s="37">
        <f>IF(CR$9="",0,IF(CR$9+SUMIFS(conditions!$71:$71,conditions!$8:$8,"&lt;="&amp;CR$9,conditions!$9:$9,"&gt;="&amp;CR$9)&gt;EOMONTH($U$9,11),(1+conditions!$U$34)*SUMIFS(15:15,$9:$9,$U$9-1+CR$9+SUMIFS(conditions!$71:$71,conditions!$8:$8,"&lt;="&amp;CR$9,conditions!$9:$9,"&gt;="&amp;CR$9)-EOMONTH($U$9,11)),SUMIFS(15:15,$9:$9,CR$9+SUMIFS(conditions!$71:$71,conditions!$8:$8,"&lt;="&amp;CR$9,conditions!$9:$9,"&gt;="&amp;CR$9)))*SUMIFS(conditions!$69:$69,conditions!$8:$8,"&lt;="&amp;CR$9,conditions!$9:$9,"&gt;="&amp;CR$9)*SUMIFS(conditions!$70:$70,conditions!$8:$8,"&lt;="&amp;CR$9,conditions!$9:$9,"&gt;="&amp;CR$9))</f>
        <v>0</v>
      </c>
      <c r="CS69" s="37">
        <f>IF(CS$9="",0,IF(CS$9+SUMIFS(conditions!$71:$71,conditions!$8:$8,"&lt;="&amp;CS$9,conditions!$9:$9,"&gt;="&amp;CS$9)&gt;EOMONTH($U$9,11),(1+conditions!$U$34)*SUMIFS(15:15,$9:$9,$U$9-1+CS$9+SUMIFS(conditions!$71:$71,conditions!$8:$8,"&lt;="&amp;CS$9,conditions!$9:$9,"&gt;="&amp;CS$9)-EOMONTH($U$9,11)),SUMIFS(15:15,$9:$9,CS$9+SUMIFS(conditions!$71:$71,conditions!$8:$8,"&lt;="&amp;CS$9,conditions!$9:$9,"&gt;="&amp;CS$9)))*SUMIFS(conditions!$69:$69,conditions!$8:$8,"&lt;="&amp;CS$9,conditions!$9:$9,"&gt;="&amp;CS$9)*SUMIFS(conditions!$70:$70,conditions!$8:$8,"&lt;="&amp;CS$9,conditions!$9:$9,"&gt;="&amp;CS$9))</f>
        <v>27</v>
      </c>
      <c r="CT69" s="37">
        <f>IF(CT$9="",0,IF(CT$9+SUMIFS(conditions!$71:$71,conditions!$8:$8,"&lt;="&amp;CT$9,conditions!$9:$9,"&gt;="&amp;CT$9)&gt;EOMONTH($U$9,11),(1+conditions!$U$34)*SUMIFS(15:15,$9:$9,$U$9-1+CT$9+SUMIFS(conditions!$71:$71,conditions!$8:$8,"&lt;="&amp;CT$9,conditions!$9:$9,"&gt;="&amp;CT$9)-EOMONTH($U$9,11)),SUMIFS(15:15,$9:$9,CT$9+SUMIFS(conditions!$71:$71,conditions!$8:$8,"&lt;="&amp;CT$9,conditions!$9:$9,"&gt;="&amp;CT$9)))*SUMIFS(conditions!$69:$69,conditions!$8:$8,"&lt;="&amp;CT$9,conditions!$9:$9,"&gt;="&amp;CT$9)*SUMIFS(conditions!$70:$70,conditions!$8:$8,"&lt;="&amp;CT$9,conditions!$9:$9,"&gt;="&amp;CT$9))</f>
        <v>26.73</v>
      </c>
      <c r="CU69" s="37">
        <f>IF(CU$9="",0,IF(CU$9+SUMIFS(conditions!$71:$71,conditions!$8:$8,"&lt;="&amp;CU$9,conditions!$9:$9,"&gt;="&amp;CU$9)&gt;EOMONTH($U$9,11),(1+conditions!$U$34)*SUMIFS(15:15,$9:$9,$U$9-1+CU$9+SUMIFS(conditions!$71:$71,conditions!$8:$8,"&lt;="&amp;CU$9,conditions!$9:$9,"&gt;="&amp;CU$9)-EOMONTH($U$9,11)),SUMIFS(15:15,$9:$9,CU$9+SUMIFS(conditions!$71:$71,conditions!$8:$8,"&lt;="&amp;CU$9,conditions!$9:$9,"&gt;="&amp;CU$9)))*SUMIFS(conditions!$69:$69,conditions!$8:$8,"&lt;="&amp;CU$9,conditions!$9:$9,"&gt;="&amp;CU$9)*SUMIFS(conditions!$70:$70,conditions!$8:$8,"&lt;="&amp;CU$9,conditions!$9:$9,"&gt;="&amp;CU$9))</f>
        <v>26.73</v>
      </c>
      <c r="CV69" s="37">
        <f>IF(CV$9="",0,IF(CV$9+SUMIFS(conditions!$71:$71,conditions!$8:$8,"&lt;="&amp;CV$9,conditions!$9:$9,"&gt;="&amp;CV$9)&gt;EOMONTH($U$9,11),(1+conditions!$U$34)*SUMIFS(15:15,$9:$9,$U$9-1+CV$9+SUMIFS(conditions!$71:$71,conditions!$8:$8,"&lt;="&amp;CV$9,conditions!$9:$9,"&gt;="&amp;CV$9)-EOMONTH($U$9,11)),SUMIFS(15:15,$9:$9,CV$9+SUMIFS(conditions!$71:$71,conditions!$8:$8,"&lt;="&amp;CV$9,conditions!$9:$9,"&gt;="&amp;CV$9)))*SUMIFS(conditions!$69:$69,conditions!$8:$8,"&lt;="&amp;CV$9,conditions!$9:$9,"&gt;="&amp;CV$9)*SUMIFS(conditions!$70:$70,conditions!$8:$8,"&lt;="&amp;CV$9,conditions!$9:$9,"&gt;="&amp;CV$9))</f>
        <v>26.73</v>
      </c>
      <c r="CW69" s="37">
        <f>IF(CW$9="",0,IF(CW$9+SUMIFS(conditions!$71:$71,conditions!$8:$8,"&lt;="&amp;CW$9,conditions!$9:$9,"&gt;="&amp;CW$9)&gt;EOMONTH($U$9,11),(1+conditions!$U$34)*SUMIFS(15:15,$9:$9,$U$9-1+CW$9+SUMIFS(conditions!$71:$71,conditions!$8:$8,"&lt;="&amp;CW$9,conditions!$9:$9,"&gt;="&amp;CW$9)-EOMONTH($U$9,11)),SUMIFS(15:15,$9:$9,CW$9+SUMIFS(conditions!$71:$71,conditions!$8:$8,"&lt;="&amp;CW$9,conditions!$9:$9,"&gt;="&amp;CW$9)))*SUMIFS(conditions!$69:$69,conditions!$8:$8,"&lt;="&amp;CW$9,conditions!$9:$9,"&gt;="&amp;CW$9)*SUMIFS(conditions!$70:$70,conditions!$8:$8,"&lt;="&amp;CW$9,conditions!$9:$9,"&gt;="&amp;CW$9))</f>
        <v>26.73</v>
      </c>
      <c r="CX69" s="37">
        <f>IF(CX$9="",0,IF(CX$9+SUMIFS(conditions!$71:$71,conditions!$8:$8,"&lt;="&amp;CX$9,conditions!$9:$9,"&gt;="&amp;CX$9)&gt;EOMONTH($U$9,11),(1+conditions!$U$34)*SUMIFS(15:15,$9:$9,$U$9-1+CX$9+SUMIFS(conditions!$71:$71,conditions!$8:$8,"&lt;="&amp;CX$9,conditions!$9:$9,"&gt;="&amp;CX$9)-EOMONTH($U$9,11)),SUMIFS(15:15,$9:$9,CX$9+SUMIFS(conditions!$71:$71,conditions!$8:$8,"&lt;="&amp;CX$9,conditions!$9:$9,"&gt;="&amp;CX$9)))*SUMIFS(conditions!$69:$69,conditions!$8:$8,"&lt;="&amp;CX$9,conditions!$9:$9,"&gt;="&amp;CX$9)*SUMIFS(conditions!$70:$70,conditions!$8:$8,"&lt;="&amp;CX$9,conditions!$9:$9,"&gt;="&amp;CX$9))</f>
        <v>0</v>
      </c>
      <c r="CY69" s="37">
        <f>IF(CY$9="",0,IF(CY$9+SUMIFS(conditions!$71:$71,conditions!$8:$8,"&lt;="&amp;CY$9,conditions!$9:$9,"&gt;="&amp;CY$9)&gt;EOMONTH($U$9,11),(1+conditions!$U$34)*SUMIFS(15:15,$9:$9,$U$9-1+CY$9+SUMIFS(conditions!$71:$71,conditions!$8:$8,"&lt;="&amp;CY$9,conditions!$9:$9,"&gt;="&amp;CY$9)-EOMONTH($U$9,11)),SUMIFS(15:15,$9:$9,CY$9+SUMIFS(conditions!$71:$71,conditions!$8:$8,"&lt;="&amp;CY$9,conditions!$9:$9,"&gt;="&amp;CY$9)))*SUMIFS(conditions!$69:$69,conditions!$8:$8,"&lt;="&amp;CY$9,conditions!$9:$9,"&gt;="&amp;CY$9)*SUMIFS(conditions!$70:$70,conditions!$8:$8,"&lt;="&amp;CY$9,conditions!$9:$9,"&gt;="&amp;CY$9))</f>
        <v>0</v>
      </c>
      <c r="CZ69" s="37">
        <f>IF(CZ$9="",0,IF(CZ$9+SUMIFS(conditions!$71:$71,conditions!$8:$8,"&lt;="&amp;CZ$9,conditions!$9:$9,"&gt;="&amp;CZ$9)&gt;EOMONTH($U$9,11),(1+conditions!$U$34)*SUMIFS(15:15,$9:$9,$U$9-1+CZ$9+SUMIFS(conditions!$71:$71,conditions!$8:$8,"&lt;="&amp;CZ$9,conditions!$9:$9,"&gt;="&amp;CZ$9)-EOMONTH($U$9,11)),SUMIFS(15:15,$9:$9,CZ$9+SUMIFS(conditions!$71:$71,conditions!$8:$8,"&lt;="&amp;CZ$9,conditions!$9:$9,"&gt;="&amp;CZ$9)))*SUMIFS(conditions!$69:$69,conditions!$8:$8,"&lt;="&amp;CZ$9,conditions!$9:$9,"&gt;="&amp;CZ$9)*SUMIFS(conditions!$70:$70,conditions!$8:$8,"&lt;="&amp;CZ$9,conditions!$9:$9,"&gt;="&amp;CZ$9))</f>
        <v>26.73</v>
      </c>
      <c r="DA69" s="37">
        <f>IF(DA$9="",0,IF(DA$9+SUMIFS(conditions!$71:$71,conditions!$8:$8,"&lt;="&amp;DA$9,conditions!$9:$9,"&gt;="&amp;DA$9)&gt;EOMONTH($U$9,11),(1+conditions!$U$34)*SUMIFS(15:15,$9:$9,$U$9-1+DA$9+SUMIFS(conditions!$71:$71,conditions!$8:$8,"&lt;="&amp;DA$9,conditions!$9:$9,"&gt;="&amp;DA$9)-EOMONTH($U$9,11)),SUMIFS(15:15,$9:$9,DA$9+SUMIFS(conditions!$71:$71,conditions!$8:$8,"&lt;="&amp;DA$9,conditions!$9:$9,"&gt;="&amp;DA$9)))*SUMIFS(conditions!$69:$69,conditions!$8:$8,"&lt;="&amp;DA$9,conditions!$9:$9,"&gt;="&amp;DA$9)*SUMIFS(conditions!$70:$70,conditions!$8:$8,"&lt;="&amp;DA$9,conditions!$9:$9,"&gt;="&amp;DA$9))</f>
        <v>26.73</v>
      </c>
      <c r="DB69" s="37">
        <f>IF(DB$9="",0,IF(DB$9+SUMIFS(conditions!$71:$71,conditions!$8:$8,"&lt;="&amp;DB$9,conditions!$9:$9,"&gt;="&amp;DB$9)&gt;EOMONTH($U$9,11),(1+conditions!$U$34)*SUMIFS(15:15,$9:$9,$U$9-1+DB$9+SUMIFS(conditions!$71:$71,conditions!$8:$8,"&lt;="&amp;DB$9,conditions!$9:$9,"&gt;="&amp;DB$9)-EOMONTH($U$9,11)),SUMIFS(15:15,$9:$9,DB$9+SUMIFS(conditions!$71:$71,conditions!$8:$8,"&lt;="&amp;DB$9,conditions!$9:$9,"&gt;="&amp;DB$9)))*SUMIFS(conditions!$69:$69,conditions!$8:$8,"&lt;="&amp;DB$9,conditions!$9:$9,"&gt;="&amp;DB$9)*SUMIFS(conditions!$70:$70,conditions!$8:$8,"&lt;="&amp;DB$9,conditions!$9:$9,"&gt;="&amp;DB$9))</f>
        <v>26.73</v>
      </c>
      <c r="DC69" s="37">
        <f>IF(DC$9="",0,IF(DC$9+SUMIFS(conditions!$71:$71,conditions!$8:$8,"&lt;="&amp;DC$9,conditions!$9:$9,"&gt;="&amp;DC$9)&gt;EOMONTH($U$9,11),(1+conditions!$U$34)*SUMIFS(15:15,$9:$9,$U$9-1+DC$9+SUMIFS(conditions!$71:$71,conditions!$8:$8,"&lt;="&amp;DC$9,conditions!$9:$9,"&gt;="&amp;DC$9)-EOMONTH($U$9,11)),SUMIFS(15:15,$9:$9,DC$9+SUMIFS(conditions!$71:$71,conditions!$8:$8,"&lt;="&amp;DC$9,conditions!$9:$9,"&gt;="&amp;DC$9)))*SUMIFS(conditions!$69:$69,conditions!$8:$8,"&lt;="&amp;DC$9,conditions!$9:$9,"&gt;="&amp;DC$9)*SUMIFS(conditions!$70:$70,conditions!$8:$8,"&lt;="&amp;DC$9,conditions!$9:$9,"&gt;="&amp;DC$9))</f>
        <v>26.73</v>
      </c>
      <c r="DD69" s="37">
        <f>IF(DD$9="",0,IF(DD$9+SUMIFS(conditions!$71:$71,conditions!$8:$8,"&lt;="&amp;DD$9,conditions!$9:$9,"&gt;="&amp;DD$9)&gt;EOMONTH($U$9,11),(1+conditions!$U$34)*SUMIFS(15:15,$9:$9,$U$9-1+DD$9+SUMIFS(conditions!$71:$71,conditions!$8:$8,"&lt;="&amp;DD$9,conditions!$9:$9,"&gt;="&amp;DD$9)-EOMONTH($U$9,11)),SUMIFS(15:15,$9:$9,DD$9+SUMIFS(conditions!$71:$71,conditions!$8:$8,"&lt;="&amp;DD$9,conditions!$9:$9,"&gt;="&amp;DD$9)))*SUMIFS(conditions!$69:$69,conditions!$8:$8,"&lt;="&amp;DD$9,conditions!$9:$9,"&gt;="&amp;DD$9)*SUMIFS(conditions!$70:$70,conditions!$8:$8,"&lt;="&amp;DD$9,conditions!$9:$9,"&gt;="&amp;DD$9))</f>
        <v>26.73</v>
      </c>
      <c r="DE69" s="37">
        <f>IF(DE$9="",0,IF(DE$9+SUMIFS(conditions!$71:$71,conditions!$8:$8,"&lt;="&amp;DE$9,conditions!$9:$9,"&gt;="&amp;DE$9)&gt;EOMONTH($U$9,11),(1+conditions!$U$34)*SUMIFS(15:15,$9:$9,$U$9-1+DE$9+SUMIFS(conditions!$71:$71,conditions!$8:$8,"&lt;="&amp;DE$9,conditions!$9:$9,"&gt;="&amp;DE$9)-EOMONTH($U$9,11)),SUMIFS(15:15,$9:$9,DE$9+SUMIFS(conditions!$71:$71,conditions!$8:$8,"&lt;="&amp;DE$9,conditions!$9:$9,"&gt;="&amp;DE$9)))*SUMIFS(conditions!$69:$69,conditions!$8:$8,"&lt;="&amp;DE$9,conditions!$9:$9,"&gt;="&amp;DE$9)*SUMIFS(conditions!$70:$70,conditions!$8:$8,"&lt;="&amp;DE$9,conditions!$9:$9,"&gt;="&amp;DE$9))</f>
        <v>0</v>
      </c>
      <c r="DF69" s="37">
        <f>IF(DF$9="",0,IF(DF$9+SUMIFS(conditions!$71:$71,conditions!$8:$8,"&lt;="&amp;DF$9,conditions!$9:$9,"&gt;="&amp;DF$9)&gt;EOMONTH($U$9,11),(1+conditions!$U$34)*SUMIFS(15:15,$9:$9,$U$9-1+DF$9+SUMIFS(conditions!$71:$71,conditions!$8:$8,"&lt;="&amp;DF$9,conditions!$9:$9,"&gt;="&amp;DF$9)-EOMONTH($U$9,11)),SUMIFS(15:15,$9:$9,DF$9+SUMIFS(conditions!$71:$71,conditions!$8:$8,"&lt;="&amp;DF$9,conditions!$9:$9,"&gt;="&amp;DF$9)))*SUMIFS(conditions!$69:$69,conditions!$8:$8,"&lt;="&amp;DF$9,conditions!$9:$9,"&gt;="&amp;DF$9)*SUMIFS(conditions!$70:$70,conditions!$8:$8,"&lt;="&amp;DF$9,conditions!$9:$9,"&gt;="&amp;DF$9))</f>
        <v>0</v>
      </c>
      <c r="DG69" s="37">
        <f>IF(DG$9="",0,IF(DG$9+SUMIFS(conditions!$71:$71,conditions!$8:$8,"&lt;="&amp;DG$9,conditions!$9:$9,"&gt;="&amp;DG$9)&gt;EOMONTH($U$9,11),(1+conditions!$U$34)*SUMIFS(15:15,$9:$9,$U$9-1+DG$9+SUMIFS(conditions!$71:$71,conditions!$8:$8,"&lt;="&amp;DG$9,conditions!$9:$9,"&gt;="&amp;DG$9)-EOMONTH($U$9,11)),SUMIFS(15:15,$9:$9,DG$9+SUMIFS(conditions!$71:$71,conditions!$8:$8,"&lt;="&amp;DG$9,conditions!$9:$9,"&gt;="&amp;DG$9)))*SUMIFS(conditions!$69:$69,conditions!$8:$8,"&lt;="&amp;DG$9,conditions!$9:$9,"&gt;="&amp;DG$9)*SUMIFS(conditions!$70:$70,conditions!$8:$8,"&lt;="&amp;DG$9,conditions!$9:$9,"&gt;="&amp;DG$9))</f>
        <v>26.73</v>
      </c>
      <c r="DH69" s="37">
        <f>IF(DH$9="",0,IF(DH$9+SUMIFS(conditions!$71:$71,conditions!$8:$8,"&lt;="&amp;DH$9,conditions!$9:$9,"&gt;="&amp;DH$9)&gt;EOMONTH($U$9,11),(1+conditions!$U$34)*SUMIFS(15:15,$9:$9,$U$9-1+DH$9+SUMIFS(conditions!$71:$71,conditions!$8:$8,"&lt;="&amp;DH$9,conditions!$9:$9,"&gt;="&amp;DH$9)-EOMONTH($U$9,11)),SUMIFS(15:15,$9:$9,DH$9+SUMIFS(conditions!$71:$71,conditions!$8:$8,"&lt;="&amp;DH$9,conditions!$9:$9,"&gt;="&amp;DH$9)))*SUMIFS(conditions!$69:$69,conditions!$8:$8,"&lt;="&amp;DH$9,conditions!$9:$9,"&gt;="&amp;DH$9)*SUMIFS(conditions!$70:$70,conditions!$8:$8,"&lt;="&amp;DH$9,conditions!$9:$9,"&gt;="&amp;DH$9))</f>
        <v>26.73</v>
      </c>
      <c r="DI69" s="37">
        <f>IF(DI$9="",0,IF(DI$9+SUMIFS(conditions!$71:$71,conditions!$8:$8,"&lt;="&amp;DI$9,conditions!$9:$9,"&gt;="&amp;DI$9)&gt;EOMONTH($U$9,11),(1+conditions!$U$34)*SUMIFS(15:15,$9:$9,$U$9-1+DI$9+SUMIFS(conditions!$71:$71,conditions!$8:$8,"&lt;="&amp;DI$9,conditions!$9:$9,"&gt;="&amp;DI$9)-EOMONTH($U$9,11)),SUMIFS(15:15,$9:$9,DI$9+SUMIFS(conditions!$71:$71,conditions!$8:$8,"&lt;="&amp;DI$9,conditions!$9:$9,"&gt;="&amp;DI$9)))*SUMIFS(conditions!$69:$69,conditions!$8:$8,"&lt;="&amp;DI$9,conditions!$9:$9,"&gt;="&amp;DI$9)*SUMIFS(conditions!$70:$70,conditions!$8:$8,"&lt;="&amp;DI$9,conditions!$9:$9,"&gt;="&amp;DI$9))</f>
        <v>26.73</v>
      </c>
      <c r="DJ69" s="37">
        <f>IF(DJ$9="",0,IF(DJ$9+SUMIFS(conditions!$71:$71,conditions!$8:$8,"&lt;="&amp;DJ$9,conditions!$9:$9,"&gt;="&amp;DJ$9)&gt;EOMONTH($U$9,11),(1+conditions!$U$34)*SUMIFS(15:15,$9:$9,$U$9-1+DJ$9+SUMIFS(conditions!$71:$71,conditions!$8:$8,"&lt;="&amp;DJ$9,conditions!$9:$9,"&gt;="&amp;DJ$9)-EOMONTH($U$9,11)),SUMIFS(15:15,$9:$9,DJ$9+SUMIFS(conditions!$71:$71,conditions!$8:$8,"&lt;="&amp;DJ$9,conditions!$9:$9,"&gt;="&amp;DJ$9)))*SUMIFS(conditions!$69:$69,conditions!$8:$8,"&lt;="&amp;DJ$9,conditions!$9:$9,"&gt;="&amp;DJ$9)*SUMIFS(conditions!$70:$70,conditions!$8:$8,"&lt;="&amp;DJ$9,conditions!$9:$9,"&gt;="&amp;DJ$9))</f>
        <v>26.73</v>
      </c>
      <c r="DK69" s="37">
        <f>IF(DK$9="",0,IF(DK$9+SUMIFS(conditions!$71:$71,conditions!$8:$8,"&lt;="&amp;DK$9,conditions!$9:$9,"&gt;="&amp;DK$9)&gt;EOMONTH($U$9,11),(1+conditions!$U$34)*SUMIFS(15:15,$9:$9,$U$9-1+DK$9+SUMIFS(conditions!$71:$71,conditions!$8:$8,"&lt;="&amp;DK$9,conditions!$9:$9,"&gt;="&amp;DK$9)-EOMONTH($U$9,11)),SUMIFS(15:15,$9:$9,DK$9+SUMIFS(conditions!$71:$71,conditions!$8:$8,"&lt;="&amp;DK$9,conditions!$9:$9,"&gt;="&amp;DK$9)))*SUMIFS(conditions!$69:$69,conditions!$8:$8,"&lt;="&amp;DK$9,conditions!$9:$9,"&gt;="&amp;DK$9)*SUMIFS(conditions!$70:$70,conditions!$8:$8,"&lt;="&amp;DK$9,conditions!$9:$9,"&gt;="&amp;DK$9))</f>
        <v>26.73</v>
      </c>
      <c r="DL69" s="37">
        <f>IF(DL$9="",0,IF(DL$9+SUMIFS(conditions!$71:$71,conditions!$8:$8,"&lt;="&amp;DL$9,conditions!$9:$9,"&gt;="&amp;DL$9)&gt;EOMONTH($U$9,11),(1+conditions!$U$34)*SUMIFS(15:15,$9:$9,$U$9-1+DL$9+SUMIFS(conditions!$71:$71,conditions!$8:$8,"&lt;="&amp;DL$9,conditions!$9:$9,"&gt;="&amp;DL$9)-EOMONTH($U$9,11)),SUMIFS(15:15,$9:$9,DL$9+SUMIFS(conditions!$71:$71,conditions!$8:$8,"&lt;="&amp;DL$9,conditions!$9:$9,"&gt;="&amp;DL$9)))*SUMIFS(conditions!$69:$69,conditions!$8:$8,"&lt;="&amp;DL$9,conditions!$9:$9,"&gt;="&amp;DL$9)*SUMIFS(conditions!$70:$70,conditions!$8:$8,"&lt;="&amp;DL$9,conditions!$9:$9,"&gt;="&amp;DL$9))</f>
        <v>0</v>
      </c>
      <c r="DM69" s="37">
        <f>IF(DM$9="",0,IF(DM$9+SUMIFS(conditions!$71:$71,conditions!$8:$8,"&lt;="&amp;DM$9,conditions!$9:$9,"&gt;="&amp;DM$9)&gt;EOMONTH($U$9,11),(1+conditions!$U$34)*SUMIFS(15:15,$9:$9,$U$9-1+DM$9+SUMIFS(conditions!$71:$71,conditions!$8:$8,"&lt;="&amp;DM$9,conditions!$9:$9,"&gt;="&amp;DM$9)-EOMONTH($U$9,11)),SUMIFS(15:15,$9:$9,DM$9+SUMIFS(conditions!$71:$71,conditions!$8:$8,"&lt;="&amp;DM$9,conditions!$9:$9,"&gt;="&amp;DM$9)))*SUMIFS(conditions!$69:$69,conditions!$8:$8,"&lt;="&amp;DM$9,conditions!$9:$9,"&gt;="&amp;DM$9)*SUMIFS(conditions!$70:$70,conditions!$8:$8,"&lt;="&amp;DM$9,conditions!$9:$9,"&gt;="&amp;DM$9))</f>
        <v>0</v>
      </c>
      <c r="DN69" s="37">
        <f>IF(DN$9="",0,IF(DN$9+SUMIFS(conditions!$71:$71,conditions!$8:$8,"&lt;="&amp;DN$9,conditions!$9:$9,"&gt;="&amp;DN$9)&gt;EOMONTH($U$9,11),(1+conditions!$U$34)*SUMIFS(15:15,$9:$9,$U$9-1+DN$9+SUMIFS(conditions!$71:$71,conditions!$8:$8,"&lt;="&amp;DN$9,conditions!$9:$9,"&gt;="&amp;DN$9)-EOMONTH($U$9,11)),SUMIFS(15:15,$9:$9,DN$9+SUMIFS(conditions!$71:$71,conditions!$8:$8,"&lt;="&amp;DN$9,conditions!$9:$9,"&gt;="&amp;DN$9)))*SUMIFS(conditions!$69:$69,conditions!$8:$8,"&lt;="&amp;DN$9,conditions!$9:$9,"&gt;="&amp;DN$9)*SUMIFS(conditions!$70:$70,conditions!$8:$8,"&lt;="&amp;DN$9,conditions!$9:$9,"&gt;="&amp;DN$9))</f>
        <v>26.73</v>
      </c>
      <c r="DO69" s="37">
        <f>IF(DO$9="",0,IF(DO$9+SUMIFS(conditions!$71:$71,conditions!$8:$8,"&lt;="&amp;DO$9,conditions!$9:$9,"&gt;="&amp;DO$9)&gt;EOMONTH($U$9,11),(1+conditions!$U$34)*SUMIFS(15:15,$9:$9,$U$9-1+DO$9+SUMIFS(conditions!$71:$71,conditions!$8:$8,"&lt;="&amp;DO$9,conditions!$9:$9,"&gt;="&amp;DO$9)-EOMONTH($U$9,11)),SUMIFS(15:15,$9:$9,DO$9+SUMIFS(conditions!$71:$71,conditions!$8:$8,"&lt;="&amp;DO$9,conditions!$9:$9,"&gt;="&amp;DO$9)))*SUMIFS(conditions!$69:$69,conditions!$8:$8,"&lt;="&amp;DO$9,conditions!$9:$9,"&gt;="&amp;DO$9)*SUMIFS(conditions!$70:$70,conditions!$8:$8,"&lt;="&amp;DO$9,conditions!$9:$9,"&gt;="&amp;DO$9))</f>
        <v>26.73</v>
      </c>
      <c r="DP69" s="37">
        <f>IF(DP$9="",0,IF(DP$9+SUMIFS(conditions!$71:$71,conditions!$8:$8,"&lt;="&amp;DP$9,conditions!$9:$9,"&gt;="&amp;DP$9)&gt;EOMONTH($U$9,11),(1+conditions!$U$34)*SUMIFS(15:15,$9:$9,$U$9-1+DP$9+SUMIFS(conditions!$71:$71,conditions!$8:$8,"&lt;="&amp;DP$9,conditions!$9:$9,"&gt;="&amp;DP$9)-EOMONTH($U$9,11)),SUMIFS(15:15,$9:$9,DP$9+SUMIFS(conditions!$71:$71,conditions!$8:$8,"&lt;="&amp;DP$9,conditions!$9:$9,"&gt;="&amp;DP$9)))*SUMIFS(conditions!$69:$69,conditions!$8:$8,"&lt;="&amp;DP$9,conditions!$9:$9,"&gt;="&amp;DP$9)*SUMIFS(conditions!$70:$70,conditions!$8:$8,"&lt;="&amp;DP$9,conditions!$9:$9,"&gt;="&amp;DP$9))</f>
        <v>26.73</v>
      </c>
      <c r="DQ69" s="37">
        <f>IF(DQ$9="",0,IF(DQ$9+SUMIFS(conditions!$71:$71,conditions!$8:$8,"&lt;="&amp;DQ$9,conditions!$9:$9,"&gt;="&amp;DQ$9)&gt;EOMONTH($U$9,11),(1+conditions!$U$34)*SUMIFS(15:15,$9:$9,$U$9-1+DQ$9+SUMIFS(conditions!$71:$71,conditions!$8:$8,"&lt;="&amp;DQ$9,conditions!$9:$9,"&gt;="&amp;DQ$9)-EOMONTH($U$9,11)),SUMIFS(15:15,$9:$9,DQ$9+SUMIFS(conditions!$71:$71,conditions!$8:$8,"&lt;="&amp;DQ$9,conditions!$9:$9,"&gt;="&amp;DQ$9)))*SUMIFS(conditions!$69:$69,conditions!$8:$8,"&lt;="&amp;DQ$9,conditions!$9:$9,"&gt;="&amp;DQ$9)*SUMIFS(conditions!$70:$70,conditions!$8:$8,"&lt;="&amp;DQ$9,conditions!$9:$9,"&gt;="&amp;DQ$9))</f>
        <v>26.73</v>
      </c>
      <c r="DR69" s="37">
        <f>IF(DR$9="",0,IF(DR$9+SUMIFS(conditions!$71:$71,conditions!$8:$8,"&lt;="&amp;DR$9,conditions!$9:$9,"&gt;="&amp;DR$9)&gt;EOMONTH($U$9,11),(1+conditions!$U$34)*SUMIFS(15:15,$9:$9,$U$9-1+DR$9+SUMIFS(conditions!$71:$71,conditions!$8:$8,"&lt;="&amp;DR$9,conditions!$9:$9,"&gt;="&amp;DR$9)-EOMONTH($U$9,11)),SUMIFS(15:15,$9:$9,DR$9+SUMIFS(conditions!$71:$71,conditions!$8:$8,"&lt;="&amp;DR$9,conditions!$9:$9,"&gt;="&amp;DR$9)))*SUMIFS(conditions!$69:$69,conditions!$8:$8,"&lt;="&amp;DR$9,conditions!$9:$9,"&gt;="&amp;DR$9)*SUMIFS(conditions!$70:$70,conditions!$8:$8,"&lt;="&amp;DR$9,conditions!$9:$9,"&gt;="&amp;DR$9))</f>
        <v>26.73</v>
      </c>
      <c r="DS69" s="37">
        <f>IF(DS$9="",0,IF(DS$9+SUMIFS(conditions!$71:$71,conditions!$8:$8,"&lt;="&amp;DS$9,conditions!$9:$9,"&gt;="&amp;DS$9)&gt;EOMONTH($U$9,11),(1+conditions!$U$34)*SUMIFS(15:15,$9:$9,$U$9-1+DS$9+SUMIFS(conditions!$71:$71,conditions!$8:$8,"&lt;="&amp;DS$9,conditions!$9:$9,"&gt;="&amp;DS$9)-EOMONTH($U$9,11)),SUMIFS(15:15,$9:$9,DS$9+SUMIFS(conditions!$71:$71,conditions!$8:$8,"&lt;="&amp;DS$9,conditions!$9:$9,"&gt;="&amp;DS$9)))*SUMIFS(conditions!$69:$69,conditions!$8:$8,"&lt;="&amp;DS$9,conditions!$9:$9,"&gt;="&amp;DS$9)*SUMIFS(conditions!$70:$70,conditions!$8:$8,"&lt;="&amp;DS$9,conditions!$9:$9,"&gt;="&amp;DS$9))</f>
        <v>0</v>
      </c>
      <c r="DT69" s="37">
        <f>IF(DT$9="",0,IF(DT$9+SUMIFS(conditions!$71:$71,conditions!$8:$8,"&lt;="&amp;DT$9,conditions!$9:$9,"&gt;="&amp;DT$9)&gt;EOMONTH($U$9,11),(1+conditions!$U$34)*SUMIFS(15:15,$9:$9,$U$9-1+DT$9+SUMIFS(conditions!$71:$71,conditions!$8:$8,"&lt;="&amp;DT$9,conditions!$9:$9,"&gt;="&amp;DT$9)-EOMONTH($U$9,11)),SUMIFS(15:15,$9:$9,DT$9+SUMIFS(conditions!$71:$71,conditions!$8:$8,"&lt;="&amp;DT$9,conditions!$9:$9,"&gt;="&amp;DT$9)))*SUMIFS(conditions!$69:$69,conditions!$8:$8,"&lt;="&amp;DT$9,conditions!$9:$9,"&gt;="&amp;DT$9)*SUMIFS(conditions!$70:$70,conditions!$8:$8,"&lt;="&amp;DT$9,conditions!$9:$9,"&gt;="&amp;DT$9))</f>
        <v>0</v>
      </c>
      <c r="DU69" s="37">
        <f>IF(DU$9="",0,IF(DU$9+SUMIFS(conditions!$71:$71,conditions!$8:$8,"&lt;="&amp;DU$9,conditions!$9:$9,"&gt;="&amp;DU$9)&gt;EOMONTH($U$9,11),(1+conditions!$U$34)*SUMIFS(15:15,$9:$9,$U$9-1+DU$9+SUMIFS(conditions!$71:$71,conditions!$8:$8,"&lt;="&amp;DU$9,conditions!$9:$9,"&gt;="&amp;DU$9)-EOMONTH($U$9,11)),SUMIFS(15:15,$9:$9,DU$9+SUMIFS(conditions!$71:$71,conditions!$8:$8,"&lt;="&amp;DU$9,conditions!$9:$9,"&gt;="&amp;DU$9)))*SUMIFS(conditions!$69:$69,conditions!$8:$8,"&lt;="&amp;DU$9,conditions!$9:$9,"&gt;="&amp;DU$9)*SUMIFS(conditions!$70:$70,conditions!$8:$8,"&lt;="&amp;DU$9,conditions!$9:$9,"&gt;="&amp;DU$9))</f>
        <v>26.73</v>
      </c>
      <c r="DV69" s="37">
        <f>IF(DV$9="",0,IF(DV$9+SUMIFS(conditions!$71:$71,conditions!$8:$8,"&lt;="&amp;DV$9,conditions!$9:$9,"&gt;="&amp;DV$9)&gt;EOMONTH($U$9,11),(1+conditions!$U$34)*SUMIFS(15:15,$9:$9,$U$9-1+DV$9+SUMIFS(conditions!$71:$71,conditions!$8:$8,"&lt;="&amp;DV$9,conditions!$9:$9,"&gt;="&amp;DV$9)-EOMONTH($U$9,11)),SUMIFS(15:15,$9:$9,DV$9+SUMIFS(conditions!$71:$71,conditions!$8:$8,"&lt;="&amp;DV$9,conditions!$9:$9,"&gt;="&amp;DV$9)))*SUMIFS(conditions!$69:$69,conditions!$8:$8,"&lt;="&amp;DV$9,conditions!$9:$9,"&gt;="&amp;DV$9)*SUMIFS(conditions!$70:$70,conditions!$8:$8,"&lt;="&amp;DV$9,conditions!$9:$9,"&gt;="&amp;DV$9))</f>
        <v>26.73</v>
      </c>
      <c r="DW69" s="37">
        <f>IF(DW$9="",0,IF(DW$9+SUMIFS(conditions!$71:$71,conditions!$8:$8,"&lt;="&amp;DW$9,conditions!$9:$9,"&gt;="&amp;DW$9)&gt;EOMONTH($U$9,11),(1+conditions!$U$34)*SUMIFS(15:15,$9:$9,$U$9-1+DW$9+SUMIFS(conditions!$71:$71,conditions!$8:$8,"&lt;="&amp;DW$9,conditions!$9:$9,"&gt;="&amp;DW$9)-EOMONTH($U$9,11)),SUMIFS(15:15,$9:$9,DW$9+SUMIFS(conditions!$71:$71,conditions!$8:$8,"&lt;="&amp;DW$9,conditions!$9:$9,"&gt;="&amp;DW$9)))*SUMIFS(conditions!$69:$69,conditions!$8:$8,"&lt;="&amp;DW$9,conditions!$9:$9,"&gt;="&amp;DW$9)*SUMIFS(conditions!$70:$70,conditions!$8:$8,"&lt;="&amp;DW$9,conditions!$9:$9,"&gt;="&amp;DW$9))</f>
        <v>26.73</v>
      </c>
      <c r="DX69" s="37">
        <f>IF(DX$9="",0,IF(DX$9+SUMIFS(conditions!$71:$71,conditions!$8:$8,"&lt;="&amp;DX$9,conditions!$9:$9,"&gt;="&amp;DX$9)&gt;EOMONTH($U$9,11),(1+conditions!$U$34)*SUMIFS(15:15,$9:$9,$U$9-1+DX$9+SUMIFS(conditions!$71:$71,conditions!$8:$8,"&lt;="&amp;DX$9,conditions!$9:$9,"&gt;="&amp;DX$9)-EOMONTH($U$9,11)),SUMIFS(15:15,$9:$9,DX$9+SUMIFS(conditions!$71:$71,conditions!$8:$8,"&lt;="&amp;DX$9,conditions!$9:$9,"&gt;="&amp;DX$9)))*SUMIFS(conditions!$69:$69,conditions!$8:$8,"&lt;="&amp;DX$9,conditions!$9:$9,"&gt;="&amp;DX$9)*SUMIFS(conditions!$70:$70,conditions!$8:$8,"&lt;="&amp;DX$9,conditions!$9:$9,"&gt;="&amp;DX$9))</f>
        <v>26.73</v>
      </c>
      <c r="DY69" s="37">
        <f>IF(DY$9="",0,IF(DY$9+SUMIFS(conditions!$71:$71,conditions!$8:$8,"&lt;="&amp;DY$9,conditions!$9:$9,"&gt;="&amp;DY$9)&gt;EOMONTH($U$9,11),(1+conditions!$U$34)*SUMIFS(15:15,$9:$9,$U$9-1+DY$9+SUMIFS(conditions!$71:$71,conditions!$8:$8,"&lt;="&amp;DY$9,conditions!$9:$9,"&gt;="&amp;DY$9)-EOMONTH($U$9,11)),SUMIFS(15:15,$9:$9,DY$9+SUMIFS(conditions!$71:$71,conditions!$8:$8,"&lt;="&amp;DY$9,conditions!$9:$9,"&gt;="&amp;DY$9)))*SUMIFS(conditions!$69:$69,conditions!$8:$8,"&lt;="&amp;DY$9,conditions!$9:$9,"&gt;="&amp;DY$9)*SUMIFS(conditions!$70:$70,conditions!$8:$8,"&lt;="&amp;DY$9,conditions!$9:$9,"&gt;="&amp;DY$9))</f>
        <v>32.076000000000001</v>
      </c>
      <c r="DZ69" s="37">
        <f>IF(DZ$9="",0,IF(DZ$9+SUMIFS(conditions!$71:$71,conditions!$8:$8,"&lt;="&amp;DZ$9,conditions!$9:$9,"&gt;="&amp;DZ$9)&gt;EOMONTH($U$9,11),(1+conditions!$U$34)*SUMIFS(15:15,$9:$9,$U$9-1+DZ$9+SUMIFS(conditions!$71:$71,conditions!$8:$8,"&lt;="&amp;DZ$9,conditions!$9:$9,"&gt;="&amp;DZ$9)-EOMONTH($U$9,11)),SUMIFS(15:15,$9:$9,DZ$9+SUMIFS(conditions!$71:$71,conditions!$8:$8,"&lt;="&amp;DZ$9,conditions!$9:$9,"&gt;="&amp;DZ$9)))*SUMIFS(conditions!$69:$69,conditions!$8:$8,"&lt;="&amp;DZ$9,conditions!$9:$9,"&gt;="&amp;DZ$9)*SUMIFS(conditions!$70:$70,conditions!$8:$8,"&lt;="&amp;DZ$9,conditions!$9:$9,"&gt;="&amp;DZ$9))</f>
        <v>0</v>
      </c>
      <c r="EA69" s="37">
        <f>IF(EA$9="",0,IF(EA$9+SUMIFS(conditions!$71:$71,conditions!$8:$8,"&lt;="&amp;EA$9,conditions!$9:$9,"&gt;="&amp;EA$9)&gt;EOMONTH($U$9,11),(1+conditions!$U$34)*SUMIFS(15:15,$9:$9,$U$9-1+EA$9+SUMIFS(conditions!$71:$71,conditions!$8:$8,"&lt;="&amp;EA$9,conditions!$9:$9,"&gt;="&amp;EA$9)-EOMONTH($U$9,11)),SUMIFS(15:15,$9:$9,EA$9+SUMIFS(conditions!$71:$71,conditions!$8:$8,"&lt;="&amp;EA$9,conditions!$9:$9,"&gt;="&amp;EA$9)))*SUMIFS(conditions!$69:$69,conditions!$8:$8,"&lt;="&amp;EA$9,conditions!$9:$9,"&gt;="&amp;EA$9)*SUMIFS(conditions!$70:$70,conditions!$8:$8,"&lt;="&amp;EA$9,conditions!$9:$9,"&gt;="&amp;EA$9))</f>
        <v>0</v>
      </c>
      <c r="EB69" s="37">
        <f>IF(EB$9="",0,IF(EB$9+SUMIFS(conditions!$71:$71,conditions!$8:$8,"&lt;="&amp;EB$9,conditions!$9:$9,"&gt;="&amp;EB$9)&gt;EOMONTH($U$9,11),(1+conditions!$U$34)*SUMIFS(15:15,$9:$9,$U$9-1+EB$9+SUMIFS(conditions!$71:$71,conditions!$8:$8,"&lt;="&amp;EB$9,conditions!$9:$9,"&gt;="&amp;EB$9)-EOMONTH($U$9,11)),SUMIFS(15:15,$9:$9,EB$9+SUMIFS(conditions!$71:$71,conditions!$8:$8,"&lt;="&amp;EB$9,conditions!$9:$9,"&gt;="&amp;EB$9)))*SUMIFS(conditions!$69:$69,conditions!$8:$8,"&lt;="&amp;EB$9,conditions!$9:$9,"&gt;="&amp;EB$9)*SUMIFS(conditions!$70:$70,conditions!$8:$8,"&lt;="&amp;EB$9,conditions!$9:$9,"&gt;="&amp;EB$9))</f>
        <v>32.076000000000001</v>
      </c>
      <c r="EC69" s="37">
        <f>IF(EC$9="",0,IF(EC$9+SUMIFS(conditions!$71:$71,conditions!$8:$8,"&lt;="&amp;EC$9,conditions!$9:$9,"&gt;="&amp;EC$9)&gt;EOMONTH($U$9,11),(1+conditions!$U$34)*SUMIFS(15:15,$9:$9,$U$9-1+EC$9+SUMIFS(conditions!$71:$71,conditions!$8:$8,"&lt;="&amp;EC$9,conditions!$9:$9,"&gt;="&amp;EC$9)-EOMONTH($U$9,11)),SUMIFS(15:15,$9:$9,EC$9+SUMIFS(conditions!$71:$71,conditions!$8:$8,"&lt;="&amp;EC$9,conditions!$9:$9,"&gt;="&amp;EC$9)))*SUMIFS(conditions!$69:$69,conditions!$8:$8,"&lt;="&amp;EC$9,conditions!$9:$9,"&gt;="&amp;EC$9)*SUMIFS(conditions!$70:$70,conditions!$8:$8,"&lt;="&amp;EC$9,conditions!$9:$9,"&gt;="&amp;EC$9))</f>
        <v>32.076000000000001</v>
      </c>
      <c r="ED69" s="37">
        <f>IF(ED$9="",0,IF(ED$9+SUMIFS(conditions!$71:$71,conditions!$8:$8,"&lt;="&amp;ED$9,conditions!$9:$9,"&gt;="&amp;ED$9)&gt;EOMONTH($U$9,11),(1+conditions!$U$34)*SUMIFS(15:15,$9:$9,$U$9-1+ED$9+SUMIFS(conditions!$71:$71,conditions!$8:$8,"&lt;="&amp;ED$9,conditions!$9:$9,"&gt;="&amp;ED$9)-EOMONTH($U$9,11)),SUMIFS(15:15,$9:$9,ED$9+SUMIFS(conditions!$71:$71,conditions!$8:$8,"&lt;="&amp;ED$9,conditions!$9:$9,"&gt;="&amp;ED$9)))*SUMIFS(conditions!$69:$69,conditions!$8:$8,"&lt;="&amp;ED$9,conditions!$9:$9,"&gt;="&amp;ED$9)*SUMIFS(conditions!$70:$70,conditions!$8:$8,"&lt;="&amp;ED$9,conditions!$9:$9,"&gt;="&amp;ED$9))</f>
        <v>32.076000000000001</v>
      </c>
      <c r="EE69" s="37">
        <f>IF(EE$9="",0,IF(EE$9+SUMIFS(conditions!$71:$71,conditions!$8:$8,"&lt;="&amp;EE$9,conditions!$9:$9,"&gt;="&amp;EE$9)&gt;EOMONTH($U$9,11),(1+conditions!$U$34)*SUMIFS(15:15,$9:$9,$U$9-1+EE$9+SUMIFS(conditions!$71:$71,conditions!$8:$8,"&lt;="&amp;EE$9,conditions!$9:$9,"&gt;="&amp;EE$9)-EOMONTH($U$9,11)),SUMIFS(15:15,$9:$9,EE$9+SUMIFS(conditions!$71:$71,conditions!$8:$8,"&lt;="&amp;EE$9,conditions!$9:$9,"&gt;="&amp;EE$9)))*SUMIFS(conditions!$69:$69,conditions!$8:$8,"&lt;="&amp;EE$9,conditions!$9:$9,"&gt;="&amp;EE$9)*SUMIFS(conditions!$70:$70,conditions!$8:$8,"&lt;="&amp;EE$9,conditions!$9:$9,"&gt;="&amp;EE$9))</f>
        <v>32.076000000000001</v>
      </c>
      <c r="EF69" s="37">
        <f>IF(EF$9="",0,IF(EF$9+SUMIFS(conditions!$71:$71,conditions!$8:$8,"&lt;="&amp;EF$9,conditions!$9:$9,"&gt;="&amp;EF$9)&gt;EOMONTH($U$9,11),(1+conditions!$U$34)*SUMIFS(15:15,$9:$9,$U$9-1+EF$9+SUMIFS(conditions!$71:$71,conditions!$8:$8,"&lt;="&amp;EF$9,conditions!$9:$9,"&gt;="&amp;EF$9)-EOMONTH($U$9,11)),SUMIFS(15:15,$9:$9,EF$9+SUMIFS(conditions!$71:$71,conditions!$8:$8,"&lt;="&amp;EF$9,conditions!$9:$9,"&gt;="&amp;EF$9)))*SUMIFS(conditions!$69:$69,conditions!$8:$8,"&lt;="&amp;EF$9,conditions!$9:$9,"&gt;="&amp;EF$9)*SUMIFS(conditions!$70:$70,conditions!$8:$8,"&lt;="&amp;EF$9,conditions!$9:$9,"&gt;="&amp;EF$9))</f>
        <v>32.076000000000001</v>
      </c>
      <c r="EG69" s="37">
        <f>IF(EG$9="",0,IF(EG$9+SUMIFS(conditions!$71:$71,conditions!$8:$8,"&lt;="&amp;EG$9,conditions!$9:$9,"&gt;="&amp;EG$9)&gt;EOMONTH($U$9,11),(1+conditions!$U$34)*SUMIFS(15:15,$9:$9,$U$9-1+EG$9+SUMIFS(conditions!$71:$71,conditions!$8:$8,"&lt;="&amp;EG$9,conditions!$9:$9,"&gt;="&amp;EG$9)-EOMONTH($U$9,11)),SUMIFS(15:15,$9:$9,EG$9+SUMIFS(conditions!$71:$71,conditions!$8:$8,"&lt;="&amp;EG$9,conditions!$9:$9,"&gt;="&amp;EG$9)))*SUMIFS(conditions!$69:$69,conditions!$8:$8,"&lt;="&amp;EG$9,conditions!$9:$9,"&gt;="&amp;EG$9)*SUMIFS(conditions!$70:$70,conditions!$8:$8,"&lt;="&amp;EG$9,conditions!$9:$9,"&gt;="&amp;EG$9))</f>
        <v>0</v>
      </c>
      <c r="EH69" s="37">
        <f>IF(EH$9="",0,IF(EH$9+SUMIFS(conditions!$71:$71,conditions!$8:$8,"&lt;="&amp;EH$9,conditions!$9:$9,"&gt;="&amp;EH$9)&gt;EOMONTH($U$9,11),(1+conditions!$U$34)*SUMIFS(15:15,$9:$9,$U$9-1+EH$9+SUMIFS(conditions!$71:$71,conditions!$8:$8,"&lt;="&amp;EH$9,conditions!$9:$9,"&gt;="&amp;EH$9)-EOMONTH($U$9,11)),SUMIFS(15:15,$9:$9,EH$9+SUMIFS(conditions!$71:$71,conditions!$8:$8,"&lt;="&amp;EH$9,conditions!$9:$9,"&gt;="&amp;EH$9)))*SUMIFS(conditions!$69:$69,conditions!$8:$8,"&lt;="&amp;EH$9,conditions!$9:$9,"&gt;="&amp;EH$9)*SUMIFS(conditions!$70:$70,conditions!$8:$8,"&lt;="&amp;EH$9,conditions!$9:$9,"&gt;="&amp;EH$9))</f>
        <v>0</v>
      </c>
      <c r="EI69" s="37">
        <f>IF(EI$9="",0,IF(EI$9+SUMIFS(conditions!$71:$71,conditions!$8:$8,"&lt;="&amp;EI$9,conditions!$9:$9,"&gt;="&amp;EI$9)&gt;EOMONTH($U$9,11),(1+conditions!$U$34)*SUMIFS(15:15,$9:$9,$U$9-1+EI$9+SUMIFS(conditions!$71:$71,conditions!$8:$8,"&lt;="&amp;EI$9,conditions!$9:$9,"&gt;="&amp;EI$9)-EOMONTH($U$9,11)),SUMIFS(15:15,$9:$9,EI$9+SUMIFS(conditions!$71:$71,conditions!$8:$8,"&lt;="&amp;EI$9,conditions!$9:$9,"&gt;="&amp;EI$9)))*SUMIFS(conditions!$69:$69,conditions!$8:$8,"&lt;="&amp;EI$9,conditions!$9:$9,"&gt;="&amp;EI$9)*SUMIFS(conditions!$70:$70,conditions!$8:$8,"&lt;="&amp;EI$9,conditions!$9:$9,"&gt;="&amp;EI$9))</f>
        <v>32.076000000000001</v>
      </c>
      <c r="EJ69" s="37">
        <f>IF(EJ$9="",0,IF(EJ$9+SUMIFS(conditions!$71:$71,conditions!$8:$8,"&lt;="&amp;EJ$9,conditions!$9:$9,"&gt;="&amp;EJ$9)&gt;EOMONTH($U$9,11),(1+conditions!$U$34)*SUMIFS(15:15,$9:$9,$U$9-1+EJ$9+SUMIFS(conditions!$71:$71,conditions!$8:$8,"&lt;="&amp;EJ$9,conditions!$9:$9,"&gt;="&amp;EJ$9)-EOMONTH($U$9,11)),SUMIFS(15:15,$9:$9,EJ$9+SUMIFS(conditions!$71:$71,conditions!$8:$8,"&lt;="&amp;EJ$9,conditions!$9:$9,"&gt;="&amp;EJ$9)))*SUMIFS(conditions!$69:$69,conditions!$8:$8,"&lt;="&amp;EJ$9,conditions!$9:$9,"&gt;="&amp;EJ$9)*SUMIFS(conditions!$70:$70,conditions!$8:$8,"&lt;="&amp;EJ$9,conditions!$9:$9,"&gt;="&amp;EJ$9))</f>
        <v>32.076000000000001</v>
      </c>
      <c r="EK69" s="37">
        <f>IF(EK$9="",0,IF(EK$9+SUMIFS(conditions!$71:$71,conditions!$8:$8,"&lt;="&amp;EK$9,conditions!$9:$9,"&gt;="&amp;EK$9)&gt;EOMONTH($U$9,11),(1+conditions!$U$34)*SUMIFS(15:15,$9:$9,$U$9-1+EK$9+SUMIFS(conditions!$71:$71,conditions!$8:$8,"&lt;="&amp;EK$9,conditions!$9:$9,"&gt;="&amp;EK$9)-EOMONTH($U$9,11)),SUMIFS(15:15,$9:$9,EK$9+SUMIFS(conditions!$71:$71,conditions!$8:$8,"&lt;="&amp;EK$9,conditions!$9:$9,"&gt;="&amp;EK$9)))*SUMIFS(conditions!$69:$69,conditions!$8:$8,"&lt;="&amp;EK$9,conditions!$9:$9,"&gt;="&amp;EK$9)*SUMIFS(conditions!$70:$70,conditions!$8:$8,"&lt;="&amp;EK$9,conditions!$9:$9,"&gt;="&amp;EK$9))</f>
        <v>32.076000000000001</v>
      </c>
      <c r="EL69" s="37">
        <f>IF(EL$9="",0,IF(EL$9+SUMIFS(conditions!$71:$71,conditions!$8:$8,"&lt;="&amp;EL$9,conditions!$9:$9,"&gt;="&amp;EL$9)&gt;EOMONTH($U$9,11),(1+conditions!$U$34)*SUMIFS(15:15,$9:$9,$U$9-1+EL$9+SUMIFS(conditions!$71:$71,conditions!$8:$8,"&lt;="&amp;EL$9,conditions!$9:$9,"&gt;="&amp;EL$9)-EOMONTH($U$9,11)),SUMIFS(15:15,$9:$9,EL$9+SUMIFS(conditions!$71:$71,conditions!$8:$8,"&lt;="&amp;EL$9,conditions!$9:$9,"&gt;="&amp;EL$9)))*SUMIFS(conditions!$69:$69,conditions!$8:$8,"&lt;="&amp;EL$9,conditions!$9:$9,"&gt;="&amp;EL$9)*SUMIFS(conditions!$70:$70,conditions!$8:$8,"&lt;="&amp;EL$9,conditions!$9:$9,"&gt;="&amp;EL$9))</f>
        <v>32.076000000000001</v>
      </c>
      <c r="EM69" s="37">
        <f>IF(EM$9="",0,IF(EM$9+SUMIFS(conditions!$71:$71,conditions!$8:$8,"&lt;="&amp;EM$9,conditions!$9:$9,"&gt;="&amp;EM$9)&gt;EOMONTH($U$9,11),(1+conditions!$U$34)*SUMIFS(15:15,$9:$9,$U$9-1+EM$9+SUMIFS(conditions!$71:$71,conditions!$8:$8,"&lt;="&amp;EM$9,conditions!$9:$9,"&gt;="&amp;EM$9)-EOMONTH($U$9,11)),SUMIFS(15:15,$9:$9,EM$9+SUMIFS(conditions!$71:$71,conditions!$8:$8,"&lt;="&amp;EM$9,conditions!$9:$9,"&gt;="&amp;EM$9)))*SUMIFS(conditions!$69:$69,conditions!$8:$8,"&lt;="&amp;EM$9,conditions!$9:$9,"&gt;="&amp;EM$9)*SUMIFS(conditions!$70:$70,conditions!$8:$8,"&lt;="&amp;EM$9,conditions!$9:$9,"&gt;="&amp;EM$9))</f>
        <v>32.076000000000001</v>
      </c>
      <c r="EN69" s="37">
        <f>IF(EN$9="",0,IF(EN$9+SUMIFS(conditions!$71:$71,conditions!$8:$8,"&lt;="&amp;EN$9,conditions!$9:$9,"&gt;="&amp;EN$9)&gt;EOMONTH($U$9,11),(1+conditions!$U$34)*SUMIFS(15:15,$9:$9,$U$9-1+EN$9+SUMIFS(conditions!$71:$71,conditions!$8:$8,"&lt;="&amp;EN$9,conditions!$9:$9,"&gt;="&amp;EN$9)-EOMONTH($U$9,11)),SUMIFS(15:15,$9:$9,EN$9+SUMIFS(conditions!$71:$71,conditions!$8:$8,"&lt;="&amp;EN$9,conditions!$9:$9,"&gt;="&amp;EN$9)))*SUMIFS(conditions!$69:$69,conditions!$8:$8,"&lt;="&amp;EN$9,conditions!$9:$9,"&gt;="&amp;EN$9)*SUMIFS(conditions!$70:$70,conditions!$8:$8,"&lt;="&amp;EN$9,conditions!$9:$9,"&gt;="&amp;EN$9))</f>
        <v>0</v>
      </c>
      <c r="EO69" s="37">
        <f>IF(EO$9="",0,IF(EO$9+SUMIFS(conditions!$71:$71,conditions!$8:$8,"&lt;="&amp;EO$9,conditions!$9:$9,"&gt;="&amp;EO$9)&gt;EOMONTH($U$9,11),(1+conditions!$U$34)*SUMIFS(15:15,$9:$9,$U$9-1+EO$9+SUMIFS(conditions!$71:$71,conditions!$8:$8,"&lt;="&amp;EO$9,conditions!$9:$9,"&gt;="&amp;EO$9)-EOMONTH($U$9,11)),SUMIFS(15:15,$9:$9,EO$9+SUMIFS(conditions!$71:$71,conditions!$8:$8,"&lt;="&amp;EO$9,conditions!$9:$9,"&gt;="&amp;EO$9)))*SUMIFS(conditions!$69:$69,conditions!$8:$8,"&lt;="&amp;EO$9,conditions!$9:$9,"&gt;="&amp;EO$9)*SUMIFS(conditions!$70:$70,conditions!$8:$8,"&lt;="&amp;EO$9,conditions!$9:$9,"&gt;="&amp;EO$9))</f>
        <v>0</v>
      </c>
      <c r="EP69" s="37">
        <f>IF(EP$9="",0,IF(EP$9+SUMIFS(conditions!$71:$71,conditions!$8:$8,"&lt;="&amp;EP$9,conditions!$9:$9,"&gt;="&amp;EP$9)&gt;EOMONTH($U$9,11),(1+conditions!$U$34)*SUMIFS(15:15,$9:$9,$U$9-1+EP$9+SUMIFS(conditions!$71:$71,conditions!$8:$8,"&lt;="&amp;EP$9,conditions!$9:$9,"&gt;="&amp;EP$9)-EOMONTH($U$9,11)),SUMIFS(15:15,$9:$9,EP$9+SUMIFS(conditions!$71:$71,conditions!$8:$8,"&lt;="&amp;EP$9,conditions!$9:$9,"&gt;="&amp;EP$9)))*SUMIFS(conditions!$69:$69,conditions!$8:$8,"&lt;="&amp;EP$9,conditions!$9:$9,"&gt;="&amp;EP$9)*SUMIFS(conditions!$70:$70,conditions!$8:$8,"&lt;="&amp;EP$9,conditions!$9:$9,"&gt;="&amp;EP$9))</f>
        <v>32.076000000000001</v>
      </c>
      <c r="EQ69" s="37">
        <f>IF(EQ$9="",0,IF(EQ$9+SUMIFS(conditions!$71:$71,conditions!$8:$8,"&lt;="&amp;EQ$9,conditions!$9:$9,"&gt;="&amp;EQ$9)&gt;EOMONTH($U$9,11),(1+conditions!$U$34)*SUMIFS(15:15,$9:$9,$U$9-1+EQ$9+SUMIFS(conditions!$71:$71,conditions!$8:$8,"&lt;="&amp;EQ$9,conditions!$9:$9,"&gt;="&amp;EQ$9)-EOMONTH($U$9,11)),SUMIFS(15:15,$9:$9,EQ$9+SUMIFS(conditions!$71:$71,conditions!$8:$8,"&lt;="&amp;EQ$9,conditions!$9:$9,"&gt;="&amp;EQ$9)))*SUMIFS(conditions!$69:$69,conditions!$8:$8,"&lt;="&amp;EQ$9,conditions!$9:$9,"&gt;="&amp;EQ$9)*SUMIFS(conditions!$70:$70,conditions!$8:$8,"&lt;="&amp;EQ$9,conditions!$9:$9,"&gt;="&amp;EQ$9))</f>
        <v>32.076000000000001</v>
      </c>
      <c r="ER69" s="37">
        <f>IF(ER$9="",0,IF(ER$9+SUMIFS(conditions!$71:$71,conditions!$8:$8,"&lt;="&amp;ER$9,conditions!$9:$9,"&gt;="&amp;ER$9)&gt;EOMONTH($U$9,11),(1+conditions!$U$34)*SUMIFS(15:15,$9:$9,$U$9-1+ER$9+SUMIFS(conditions!$71:$71,conditions!$8:$8,"&lt;="&amp;ER$9,conditions!$9:$9,"&gt;="&amp;ER$9)-EOMONTH($U$9,11)),SUMIFS(15:15,$9:$9,ER$9+SUMIFS(conditions!$71:$71,conditions!$8:$8,"&lt;="&amp;ER$9,conditions!$9:$9,"&gt;="&amp;ER$9)))*SUMIFS(conditions!$69:$69,conditions!$8:$8,"&lt;="&amp;ER$9,conditions!$9:$9,"&gt;="&amp;ER$9)*SUMIFS(conditions!$70:$70,conditions!$8:$8,"&lt;="&amp;ER$9,conditions!$9:$9,"&gt;="&amp;ER$9))</f>
        <v>32.076000000000001</v>
      </c>
      <c r="ES69" s="37">
        <f>IF(ES$9="",0,IF(ES$9+SUMIFS(conditions!$71:$71,conditions!$8:$8,"&lt;="&amp;ES$9,conditions!$9:$9,"&gt;="&amp;ES$9)&gt;EOMONTH($U$9,11),(1+conditions!$U$34)*SUMIFS(15:15,$9:$9,$U$9-1+ES$9+SUMIFS(conditions!$71:$71,conditions!$8:$8,"&lt;="&amp;ES$9,conditions!$9:$9,"&gt;="&amp;ES$9)-EOMONTH($U$9,11)),SUMIFS(15:15,$9:$9,ES$9+SUMIFS(conditions!$71:$71,conditions!$8:$8,"&lt;="&amp;ES$9,conditions!$9:$9,"&gt;="&amp;ES$9)))*SUMIFS(conditions!$69:$69,conditions!$8:$8,"&lt;="&amp;ES$9,conditions!$9:$9,"&gt;="&amp;ES$9)*SUMIFS(conditions!$70:$70,conditions!$8:$8,"&lt;="&amp;ES$9,conditions!$9:$9,"&gt;="&amp;ES$9))</f>
        <v>32.076000000000001</v>
      </c>
      <c r="ET69" s="37">
        <f>IF(ET$9="",0,IF(ET$9+SUMIFS(conditions!$71:$71,conditions!$8:$8,"&lt;="&amp;ET$9,conditions!$9:$9,"&gt;="&amp;ET$9)&gt;EOMONTH($U$9,11),(1+conditions!$U$34)*SUMIFS(15:15,$9:$9,$U$9-1+ET$9+SUMIFS(conditions!$71:$71,conditions!$8:$8,"&lt;="&amp;ET$9,conditions!$9:$9,"&gt;="&amp;ET$9)-EOMONTH($U$9,11)),SUMIFS(15:15,$9:$9,ET$9+SUMIFS(conditions!$71:$71,conditions!$8:$8,"&lt;="&amp;ET$9,conditions!$9:$9,"&gt;="&amp;ET$9)))*SUMIFS(conditions!$69:$69,conditions!$8:$8,"&lt;="&amp;ET$9,conditions!$9:$9,"&gt;="&amp;ET$9)*SUMIFS(conditions!$70:$70,conditions!$8:$8,"&lt;="&amp;ET$9,conditions!$9:$9,"&gt;="&amp;ET$9))</f>
        <v>32.076000000000001</v>
      </c>
      <c r="EU69" s="37">
        <f>IF(EU$9="",0,IF(EU$9+SUMIFS(conditions!$71:$71,conditions!$8:$8,"&lt;="&amp;EU$9,conditions!$9:$9,"&gt;="&amp;EU$9)&gt;EOMONTH($U$9,11),(1+conditions!$U$34)*SUMIFS(15:15,$9:$9,$U$9-1+EU$9+SUMIFS(conditions!$71:$71,conditions!$8:$8,"&lt;="&amp;EU$9,conditions!$9:$9,"&gt;="&amp;EU$9)-EOMONTH($U$9,11)),SUMIFS(15:15,$9:$9,EU$9+SUMIFS(conditions!$71:$71,conditions!$8:$8,"&lt;="&amp;EU$9,conditions!$9:$9,"&gt;="&amp;EU$9)))*SUMIFS(conditions!$69:$69,conditions!$8:$8,"&lt;="&amp;EU$9,conditions!$9:$9,"&gt;="&amp;EU$9)*SUMIFS(conditions!$70:$70,conditions!$8:$8,"&lt;="&amp;EU$9,conditions!$9:$9,"&gt;="&amp;EU$9))</f>
        <v>0</v>
      </c>
      <c r="EV69" s="37">
        <f>IF(EV$9="",0,IF(EV$9+SUMIFS(conditions!$71:$71,conditions!$8:$8,"&lt;="&amp;EV$9,conditions!$9:$9,"&gt;="&amp;EV$9)&gt;EOMONTH($U$9,11),(1+conditions!$U$34)*SUMIFS(15:15,$9:$9,$U$9-1+EV$9+SUMIFS(conditions!$71:$71,conditions!$8:$8,"&lt;="&amp;EV$9,conditions!$9:$9,"&gt;="&amp;EV$9)-EOMONTH($U$9,11)),SUMIFS(15:15,$9:$9,EV$9+SUMIFS(conditions!$71:$71,conditions!$8:$8,"&lt;="&amp;EV$9,conditions!$9:$9,"&gt;="&amp;EV$9)))*SUMIFS(conditions!$69:$69,conditions!$8:$8,"&lt;="&amp;EV$9,conditions!$9:$9,"&gt;="&amp;EV$9)*SUMIFS(conditions!$70:$70,conditions!$8:$8,"&lt;="&amp;EV$9,conditions!$9:$9,"&gt;="&amp;EV$9))</f>
        <v>0</v>
      </c>
      <c r="EW69" s="37">
        <f>IF(EW$9="",0,IF(EW$9+SUMIFS(conditions!$71:$71,conditions!$8:$8,"&lt;="&amp;EW$9,conditions!$9:$9,"&gt;="&amp;EW$9)&gt;EOMONTH($U$9,11),(1+conditions!$U$34)*SUMIFS(15:15,$9:$9,$U$9-1+EW$9+SUMIFS(conditions!$71:$71,conditions!$8:$8,"&lt;="&amp;EW$9,conditions!$9:$9,"&gt;="&amp;EW$9)-EOMONTH($U$9,11)),SUMIFS(15:15,$9:$9,EW$9+SUMIFS(conditions!$71:$71,conditions!$8:$8,"&lt;="&amp;EW$9,conditions!$9:$9,"&gt;="&amp;EW$9)))*SUMIFS(conditions!$69:$69,conditions!$8:$8,"&lt;="&amp;EW$9,conditions!$9:$9,"&gt;="&amp;EW$9)*SUMIFS(conditions!$70:$70,conditions!$8:$8,"&lt;="&amp;EW$9,conditions!$9:$9,"&gt;="&amp;EW$9))</f>
        <v>32.076000000000001</v>
      </c>
      <c r="EX69" s="37">
        <f>IF(EX$9="",0,IF(EX$9+SUMIFS(conditions!$71:$71,conditions!$8:$8,"&lt;="&amp;EX$9,conditions!$9:$9,"&gt;="&amp;EX$9)&gt;EOMONTH($U$9,11),(1+conditions!$U$34)*SUMIFS(15:15,$9:$9,$U$9-1+EX$9+SUMIFS(conditions!$71:$71,conditions!$8:$8,"&lt;="&amp;EX$9,conditions!$9:$9,"&gt;="&amp;EX$9)-EOMONTH($U$9,11)),SUMIFS(15:15,$9:$9,EX$9+SUMIFS(conditions!$71:$71,conditions!$8:$8,"&lt;="&amp;EX$9,conditions!$9:$9,"&gt;="&amp;EX$9)))*SUMIFS(conditions!$69:$69,conditions!$8:$8,"&lt;="&amp;EX$9,conditions!$9:$9,"&gt;="&amp;EX$9)*SUMIFS(conditions!$70:$70,conditions!$8:$8,"&lt;="&amp;EX$9,conditions!$9:$9,"&gt;="&amp;EX$9))</f>
        <v>32.076000000000001</v>
      </c>
      <c r="EY69" s="37">
        <f>IF(EY$9="",0,IF(EY$9+SUMIFS(conditions!$71:$71,conditions!$8:$8,"&lt;="&amp;EY$9,conditions!$9:$9,"&gt;="&amp;EY$9)&gt;EOMONTH($U$9,11),(1+conditions!$U$34)*SUMIFS(15:15,$9:$9,$U$9-1+EY$9+SUMIFS(conditions!$71:$71,conditions!$8:$8,"&lt;="&amp;EY$9,conditions!$9:$9,"&gt;="&amp;EY$9)-EOMONTH($U$9,11)),SUMIFS(15:15,$9:$9,EY$9+SUMIFS(conditions!$71:$71,conditions!$8:$8,"&lt;="&amp;EY$9,conditions!$9:$9,"&gt;="&amp;EY$9)))*SUMIFS(conditions!$69:$69,conditions!$8:$8,"&lt;="&amp;EY$9,conditions!$9:$9,"&gt;="&amp;EY$9)*SUMIFS(conditions!$70:$70,conditions!$8:$8,"&lt;="&amp;EY$9,conditions!$9:$9,"&gt;="&amp;EY$9))</f>
        <v>32.076000000000001</v>
      </c>
      <c r="EZ69" s="37">
        <f>IF(EZ$9="",0,IF(EZ$9+SUMIFS(conditions!$71:$71,conditions!$8:$8,"&lt;="&amp;EZ$9,conditions!$9:$9,"&gt;="&amp;EZ$9)&gt;EOMONTH($U$9,11),(1+conditions!$U$34)*SUMIFS(15:15,$9:$9,$U$9-1+EZ$9+SUMIFS(conditions!$71:$71,conditions!$8:$8,"&lt;="&amp;EZ$9,conditions!$9:$9,"&gt;="&amp;EZ$9)-EOMONTH($U$9,11)),SUMIFS(15:15,$9:$9,EZ$9+SUMIFS(conditions!$71:$71,conditions!$8:$8,"&lt;="&amp;EZ$9,conditions!$9:$9,"&gt;="&amp;EZ$9)))*SUMIFS(conditions!$69:$69,conditions!$8:$8,"&lt;="&amp;EZ$9,conditions!$9:$9,"&gt;="&amp;EZ$9)*SUMIFS(conditions!$70:$70,conditions!$8:$8,"&lt;="&amp;EZ$9,conditions!$9:$9,"&gt;="&amp;EZ$9))</f>
        <v>32.076000000000001</v>
      </c>
      <c r="FA69" s="37">
        <f>IF(FA$9="",0,IF(FA$9+SUMIFS(conditions!$71:$71,conditions!$8:$8,"&lt;="&amp;FA$9,conditions!$9:$9,"&gt;="&amp;FA$9)&gt;EOMONTH($U$9,11),(1+conditions!$U$34)*SUMIFS(15:15,$9:$9,$U$9-1+FA$9+SUMIFS(conditions!$71:$71,conditions!$8:$8,"&lt;="&amp;FA$9,conditions!$9:$9,"&gt;="&amp;FA$9)-EOMONTH($U$9,11)),SUMIFS(15:15,$9:$9,FA$9+SUMIFS(conditions!$71:$71,conditions!$8:$8,"&lt;="&amp;FA$9,conditions!$9:$9,"&gt;="&amp;FA$9)))*SUMIFS(conditions!$69:$69,conditions!$8:$8,"&lt;="&amp;FA$9,conditions!$9:$9,"&gt;="&amp;FA$9)*SUMIFS(conditions!$70:$70,conditions!$8:$8,"&lt;="&amp;FA$9,conditions!$9:$9,"&gt;="&amp;FA$9))</f>
        <v>32.076000000000001</v>
      </c>
      <c r="FB69" s="37">
        <f>IF(FB$9="",0,IF(FB$9+SUMIFS(conditions!$71:$71,conditions!$8:$8,"&lt;="&amp;FB$9,conditions!$9:$9,"&gt;="&amp;FB$9)&gt;EOMONTH($U$9,11),(1+conditions!$U$34)*SUMIFS(15:15,$9:$9,$U$9-1+FB$9+SUMIFS(conditions!$71:$71,conditions!$8:$8,"&lt;="&amp;FB$9,conditions!$9:$9,"&gt;="&amp;FB$9)-EOMONTH($U$9,11)),SUMIFS(15:15,$9:$9,FB$9+SUMIFS(conditions!$71:$71,conditions!$8:$8,"&lt;="&amp;FB$9,conditions!$9:$9,"&gt;="&amp;FB$9)))*SUMIFS(conditions!$69:$69,conditions!$8:$8,"&lt;="&amp;FB$9,conditions!$9:$9,"&gt;="&amp;FB$9)*SUMIFS(conditions!$70:$70,conditions!$8:$8,"&lt;="&amp;FB$9,conditions!$9:$9,"&gt;="&amp;FB$9))</f>
        <v>0</v>
      </c>
      <c r="FC69" s="37">
        <f>IF(FC$9="",0,IF(FC$9+SUMIFS(conditions!$71:$71,conditions!$8:$8,"&lt;="&amp;FC$9,conditions!$9:$9,"&gt;="&amp;FC$9)&gt;EOMONTH($U$9,11),(1+conditions!$U$34)*SUMIFS(15:15,$9:$9,$U$9-1+FC$9+SUMIFS(conditions!$71:$71,conditions!$8:$8,"&lt;="&amp;FC$9,conditions!$9:$9,"&gt;="&amp;FC$9)-EOMONTH($U$9,11)),SUMIFS(15:15,$9:$9,FC$9+SUMIFS(conditions!$71:$71,conditions!$8:$8,"&lt;="&amp;FC$9,conditions!$9:$9,"&gt;="&amp;FC$9)))*SUMIFS(conditions!$69:$69,conditions!$8:$8,"&lt;="&amp;FC$9,conditions!$9:$9,"&gt;="&amp;FC$9)*SUMIFS(conditions!$70:$70,conditions!$8:$8,"&lt;="&amp;FC$9,conditions!$9:$9,"&gt;="&amp;FC$9))</f>
        <v>0</v>
      </c>
      <c r="FD69" s="37">
        <f>IF(FD$9="",0,IF(FD$9+SUMIFS(conditions!$71:$71,conditions!$8:$8,"&lt;="&amp;FD$9,conditions!$9:$9,"&gt;="&amp;FD$9)&gt;EOMONTH($U$9,11),(1+conditions!$U$34)*SUMIFS(15:15,$9:$9,$U$9-1+FD$9+SUMIFS(conditions!$71:$71,conditions!$8:$8,"&lt;="&amp;FD$9,conditions!$9:$9,"&gt;="&amp;FD$9)-EOMONTH($U$9,11)),SUMIFS(15:15,$9:$9,FD$9+SUMIFS(conditions!$71:$71,conditions!$8:$8,"&lt;="&amp;FD$9,conditions!$9:$9,"&gt;="&amp;FD$9)))*SUMIFS(conditions!$69:$69,conditions!$8:$8,"&lt;="&amp;FD$9,conditions!$9:$9,"&gt;="&amp;FD$9)*SUMIFS(conditions!$70:$70,conditions!$8:$8,"&lt;="&amp;FD$9,conditions!$9:$9,"&gt;="&amp;FD$9))</f>
        <v>33.6798</v>
      </c>
      <c r="FE69" s="37">
        <f>IF(FE$9="",0,IF(FE$9+SUMIFS(conditions!$71:$71,conditions!$8:$8,"&lt;="&amp;FE$9,conditions!$9:$9,"&gt;="&amp;FE$9)&gt;EOMONTH($U$9,11),(1+conditions!$U$34)*SUMIFS(15:15,$9:$9,$U$9-1+FE$9+SUMIFS(conditions!$71:$71,conditions!$8:$8,"&lt;="&amp;FE$9,conditions!$9:$9,"&gt;="&amp;FE$9)-EOMONTH($U$9,11)),SUMIFS(15:15,$9:$9,FE$9+SUMIFS(conditions!$71:$71,conditions!$8:$8,"&lt;="&amp;FE$9,conditions!$9:$9,"&gt;="&amp;FE$9)))*SUMIFS(conditions!$69:$69,conditions!$8:$8,"&lt;="&amp;FE$9,conditions!$9:$9,"&gt;="&amp;FE$9)*SUMIFS(conditions!$70:$70,conditions!$8:$8,"&lt;="&amp;FE$9,conditions!$9:$9,"&gt;="&amp;FE$9))</f>
        <v>33.6798</v>
      </c>
      <c r="FF69" s="37">
        <f>IF(FF$9="",0,IF(FF$9+SUMIFS(conditions!$71:$71,conditions!$8:$8,"&lt;="&amp;FF$9,conditions!$9:$9,"&gt;="&amp;FF$9)&gt;EOMONTH($U$9,11),(1+conditions!$U$34)*SUMIFS(15:15,$9:$9,$U$9-1+FF$9+SUMIFS(conditions!$71:$71,conditions!$8:$8,"&lt;="&amp;FF$9,conditions!$9:$9,"&gt;="&amp;FF$9)-EOMONTH($U$9,11)),SUMIFS(15:15,$9:$9,FF$9+SUMIFS(conditions!$71:$71,conditions!$8:$8,"&lt;="&amp;FF$9,conditions!$9:$9,"&gt;="&amp;FF$9)))*SUMIFS(conditions!$69:$69,conditions!$8:$8,"&lt;="&amp;FF$9,conditions!$9:$9,"&gt;="&amp;FF$9)*SUMIFS(conditions!$70:$70,conditions!$8:$8,"&lt;="&amp;FF$9,conditions!$9:$9,"&gt;="&amp;FF$9))</f>
        <v>33.6798</v>
      </c>
      <c r="FG69" s="37">
        <f>IF(FG$9="",0,IF(FG$9+SUMIFS(conditions!$71:$71,conditions!$8:$8,"&lt;="&amp;FG$9,conditions!$9:$9,"&gt;="&amp;FG$9)&gt;EOMONTH($U$9,11),(1+conditions!$U$34)*SUMIFS(15:15,$9:$9,$U$9-1+FG$9+SUMIFS(conditions!$71:$71,conditions!$8:$8,"&lt;="&amp;FG$9,conditions!$9:$9,"&gt;="&amp;FG$9)-EOMONTH($U$9,11)),SUMIFS(15:15,$9:$9,FG$9+SUMIFS(conditions!$71:$71,conditions!$8:$8,"&lt;="&amp;FG$9,conditions!$9:$9,"&gt;="&amp;FG$9)))*SUMIFS(conditions!$69:$69,conditions!$8:$8,"&lt;="&amp;FG$9,conditions!$9:$9,"&gt;="&amp;FG$9)*SUMIFS(conditions!$70:$70,conditions!$8:$8,"&lt;="&amp;FG$9,conditions!$9:$9,"&gt;="&amp;FG$9))</f>
        <v>33.6798</v>
      </c>
      <c r="FH69" s="37">
        <f>IF(FH$9="",0,IF(FH$9+SUMIFS(conditions!$71:$71,conditions!$8:$8,"&lt;="&amp;FH$9,conditions!$9:$9,"&gt;="&amp;FH$9)&gt;EOMONTH($U$9,11),(1+conditions!$U$34)*SUMIFS(15:15,$9:$9,$U$9-1+FH$9+SUMIFS(conditions!$71:$71,conditions!$8:$8,"&lt;="&amp;FH$9,conditions!$9:$9,"&gt;="&amp;FH$9)-EOMONTH($U$9,11)),SUMIFS(15:15,$9:$9,FH$9+SUMIFS(conditions!$71:$71,conditions!$8:$8,"&lt;="&amp;FH$9,conditions!$9:$9,"&gt;="&amp;FH$9)))*SUMIFS(conditions!$69:$69,conditions!$8:$8,"&lt;="&amp;FH$9,conditions!$9:$9,"&gt;="&amp;FH$9)*SUMIFS(conditions!$70:$70,conditions!$8:$8,"&lt;="&amp;FH$9,conditions!$9:$9,"&gt;="&amp;FH$9))</f>
        <v>33.6798</v>
      </c>
      <c r="FI69" s="37">
        <f>IF(FI$9="",0,IF(FI$9+SUMIFS(conditions!$71:$71,conditions!$8:$8,"&lt;="&amp;FI$9,conditions!$9:$9,"&gt;="&amp;FI$9)&gt;EOMONTH($U$9,11),(1+conditions!$U$34)*SUMIFS(15:15,$9:$9,$U$9-1+FI$9+SUMIFS(conditions!$71:$71,conditions!$8:$8,"&lt;="&amp;FI$9,conditions!$9:$9,"&gt;="&amp;FI$9)-EOMONTH($U$9,11)),SUMIFS(15:15,$9:$9,FI$9+SUMIFS(conditions!$71:$71,conditions!$8:$8,"&lt;="&amp;FI$9,conditions!$9:$9,"&gt;="&amp;FI$9)))*SUMIFS(conditions!$69:$69,conditions!$8:$8,"&lt;="&amp;FI$9,conditions!$9:$9,"&gt;="&amp;FI$9)*SUMIFS(conditions!$70:$70,conditions!$8:$8,"&lt;="&amp;FI$9,conditions!$9:$9,"&gt;="&amp;FI$9))</f>
        <v>0</v>
      </c>
      <c r="FJ69" s="37">
        <f>IF(FJ$9="",0,IF(FJ$9+SUMIFS(conditions!$71:$71,conditions!$8:$8,"&lt;="&amp;FJ$9,conditions!$9:$9,"&gt;="&amp;FJ$9)&gt;EOMONTH($U$9,11),(1+conditions!$U$34)*SUMIFS(15:15,$9:$9,$U$9-1+FJ$9+SUMIFS(conditions!$71:$71,conditions!$8:$8,"&lt;="&amp;FJ$9,conditions!$9:$9,"&gt;="&amp;FJ$9)-EOMONTH($U$9,11)),SUMIFS(15:15,$9:$9,FJ$9+SUMIFS(conditions!$71:$71,conditions!$8:$8,"&lt;="&amp;FJ$9,conditions!$9:$9,"&gt;="&amp;FJ$9)))*SUMIFS(conditions!$69:$69,conditions!$8:$8,"&lt;="&amp;FJ$9,conditions!$9:$9,"&gt;="&amp;FJ$9)*SUMIFS(conditions!$70:$70,conditions!$8:$8,"&lt;="&amp;FJ$9,conditions!$9:$9,"&gt;="&amp;FJ$9))</f>
        <v>0</v>
      </c>
      <c r="FK69" s="37">
        <f>IF(FK$9="",0,IF(FK$9+SUMIFS(conditions!$71:$71,conditions!$8:$8,"&lt;="&amp;FK$9,conditions!$9:$9,"&gt;="&amp;FK$9)&gt;EOMONTH($U$9,11),(1+conditions!$U$34)*SUMIFS(15:15,$9:$9,$U$9-1+FK$9+SUMIFS(conditions!$71:$71,conditions!$8:$8,"&lt;="&amp;FK$9,conditions!$9:$9,"&gt;="&amp;FK$9)-EOMONTH($U$9,11)),SUMIFS(15:15,$9:$9,FK$9+SUMIFS(conditions!$71:$71,conditions!$8:$8,"&lt;="&amp;FK$9,conditions!$9:$9,"&gt;="&amp;FK$9)))*SUMIFS(conditions!$69:$69,conditions!$8:$8,"&lt;="&amp;FK$9,conditions!$9:$9,"&gt;="&amp;FK$9)*SUMIFS(conditions!$70:$70,conditions!$8:$8,"&lt;="&amp;FK$9,conditions!$9:$9,"&gt;="&amp;FK$9))</f>
        <v>33.6798</v>
      </c>
      <c r="FL69" s="37">
        <f>IF(FL$9="",0,IF(FL$9+SUMIFS(conditions!$71:$71,conditions!$8:$8,"&lt;="&amp;FL$9,conditions!$9:$9,"&gt;="&amp;FL$9)&gt;EOMONTH($U$9,11),(1+conditions!$U$34)*SUMIFS(15:15,$9:$9,$U$9-1+FL$9+SUMIFS(conditions!$71:$71,conditions!$8:$8,"&lt;="&amp;FL$9,conditions!$9:$9,"&gt;="&amp;FL$9)-EOMONTH($U$9,11)),SUMIFS(15:15,$9:$9,FL$9+SUMIFS(conditions!$71:$71,conditions!$8:$8,"&lt;="&amp;FL$9,conditions!$9:$9,"&gt;="&amp;FL$9)))*SUMIFS(conditions!$69:$69,conditions!$8:$8,"&lt;="&amp;FL$9,conditions!$9:$9,"&gt;="&amp;FL$9)*SUMIFS(conditions!$70:$70,conditions!$8:$8,"&lt;="&amp;FL$9,conditions!$9:$9,"&gt;="&amp;FL$9))</f>
        <v>33.6798</v>
      </c>
      <c r="FM69" s="37">
        <f>IF(FM$9="",0,IF(FM$9+SUMIFS(conditions!$71:$71,conditions!$8:$8,"&lt;="&amp;FM$9,conditions!$9:$9,"&gt;="&amp;FM$9)&gt;EOMONTH($U$9,11),(1+conditions!$U$34)*SUMIFS(15:15,$9:$9,$U$9-1+FM$9+SUMIFS(conditions!$71:$71,conditions!$8:$8,"&lt;="&amp;FM$9,conditions!$9:$9,"&gt;="&amp;FM$9)-EOMONTH($U$9,11)),SUMIFS(15:15,$9:$9,FM$9+SUMIFS(conditions!$71:$71,conditions!$8:$8,"&lt;="&amp;FM$9,conditions!$9:$9,"&gt;="&amp;FM$9)))*SUMIFS(conditions!$69:$69,conditions!$8:$8,"&lt;="&amp;FM$9,conditions!$9:$9,"&gt;="&amp;FM$9)*SUMIFS(conditions!$70:$70,conditions!$8:$8,"&lt;="&amp;FM$9,conditions!$9:$9,"&gt;="&amp;FM$9))</f>
        <v>33.6798</v>
      </c>
      <c r="FN69" s="37">
        <f>IF(FN$9="",0,IF(FN$9+SUMIFS(conditions!$71:$71,conditions!$8:$8,"&lt;="&amp;FN$9,conditions!$9:$9,"&gt;="&amp;FN$9)&gt;EOMONTH($U$9,11),(1+conditions!$U$34)*SUMIFS(15:15,$9:$9,$U$9-1+FN$9+SUMIFS(conditions!$71:$71,conditions!$8:$8,"&lt;="&amp;FN$9,conditions!$9:$9,"&gt;="&amp;FN$9)-EOMONTH($U$9,11)),SUMIFS(15:15,$9:$9,FN$9+SUMIFS(conditions!$71:$71,conditions!$8:$8,"&lt;="&amp;FN$9,conditions!$9:$9,"&gt;="&amp;FN$9)))*SUMIFS(conditions!$69:$69,conditions!$8:$8,"&lt;="&amp;FN$9,conditions!$9:$9,"&gt;="&amp;FN$9)*SUMIFS(conditions!$70:$70,conditions!$8:$8,"&lt;="&amp;FN$9,conditions!$9:$9,"&gt;="&amp;FN$9))</f>
        <v>33.6798</v>
      </c>
      <c r="FO69" s="37">
        <f>IF(FO$9="",0,IF(FO$9+SUMIFS(conditions!$71:$71,conditions!$8:$8,"&lt;="&amp;FO$9,conditions!$9:$9,"&gt;="&amp;FO$9)&gt;EOMONTH($U$9,11),(1+conditions!$U$34)*SUMIFS(15:15,$9:$9,$U$9-1+FO$9+SUMIFS(conditions!$71:$71,conditions!$8:$8,"&lt;="&amp;FO$9,conditions!$9:$9,"&gt;="&amp;FO$9)-EOMONTH($U$9,11)),SUMIFS(15:15,$9:$9,FO$9+SUMIFS(conditions!$71:$71,conditions!$8:$8,"&lt;="&amp;FO$9,conditions!$9:$9,"&gt;="&amp;FO$9)))*SUMIFS(conditions!$69:$69,conditions!$8:$8,"&lt;="&amp;FO$9,conditions!$9:$9,"&gt;="&amp;FO$9)*SUMIFS(conditions!$70:$70,conditions!$8:$8,"&lt;="&amp;FO$9,conditions!$9:$9,"&gt;="&amp;FO$9))</f>
        <v>33.6798</v>
      </c>
      <c r="FP69" s="37">
        <f>IF(FP$9="",0,IF(FP$9+SUMIFS(conditions!$71:$71,conditions!$8:$8,"&lt;="&amp;FP$9,conditions!$9:$9,"&gt;="&amp;FP$9)&gt;EOMONTH($U$9,11),(1+conditions!$U$34)*SUMIFS(15:15,$9:$9,$U$9-1+FP$9+SUMIFS(conditions!$71:$71,conditions!$8:$8,"&lt;="&amp;FP$9,conditions!$9:$9,"&gt;="&amp;FP$9)-EOMONTH($U$9,11)),SUMIFS(15:15,$9:$9,FP$9+SUMIFS(conditions!$71:$71,conditions!$8:$8,"&lt;="&amp;FP$9,conditions!$9:$9,"&gt;="&amp;FP$9)))*SUMIFS(conditions!$69:$69,conditions!$8:$8,"&lt;="&amp;FP$9,conditions!$9:$9,"&gt;="&amp;FP$9)*SUMIFS(conditions!$70:$70,conditions!$8:$8,"&lt;="&amp;FP$9,conditions!$9:$9,"&gt;="&amp;FP$9))</f>
        <v>0</v>
      </c>
      <c r="FQ69" s="37">
        <f>IF(FQ$9="",0,IF(FQ$9+SUMIFS(conditions!$71:$71,conditions!$8:$8,"&lt;="&amp;FQ$9,conditions!$9:$9,"&gt;="&amp;FQ$9)&gt;EOMONTH($U$9,11),(1+conditions!$U$34)*SUMIFS(15:15,$9:$9,$U$9-1+FQ$9+SUMIFS(conditions!$71:$71,conditions!$8:$8,"&lt;="&amp;FQ$9,conditions!$9:$9,"&gt;="&amp;FQ$9)-EOMONTH($U$9,11)),SUMIFS(15:15,$9:$9,FQ$9+SUMIFS(conditions!$71:$71,conditions!$8:$8,"&lt;="&amp;FQ$9,conditions!$9:$9,"&gt;="&amp;FQ$9)))*SUMIFS(conditions!$69:$69,conditions!$8:$8,"&lt;="&amp;FQ$9,conditions!$9:$9,"&gt;="&amp;FQ$9)*SUMIFS(conditions!$70:$70,conditions!$8:$8,"&lt;="&amp;FQ$9,conditions!$9:$9,"&gt;="&amp;FQ$9))</f>
        <v>0</v>
      </c>
      <c r="FR69" s="37">
        <f>IF(FR$9="",0,IF(FR$9+SUMIFS(conditions!$71:$71,conditions!$8:$8,"&lt;="&amp;FR$9,conditions!$9:$9,"&gt;="&amp;FR$9)&gt;EOMONTH($U$9,11),(1+conditions!$U$34)*SUMIFS(15:15,$9:$9,$U$9-1+FR$9+SUMIFS(conditions!$71:$71,conditions!$8:$8,"&lt;="&amp;FR$9,conditions!$9:$9,"&gt;="&amp;FR$9)-EOMONTH($U$9,11)),SUMIFS(15:15,$9:$9,FR$9+SUMIFS(conditions!$71:$71,conditions!$8:$8,"&lt;="&amp;FR$9,conditions!$9:$9,"&gt;="&amp;FR$9)))*SUMIFS(conditions!$69:$69,conditions!$8:$8,"&lt;="&amp;FR$9,conditions!$9:$9,"&gt;="&amp;FR$9)*SUMIFS(conditions!$70:$70,conditions!$8:$8,"&lt;="&amp;FR$9,conditions!$9:$9,"&gt;="&amp;FR$9))</f>
        <v>33.6798</v>
      </c>
      <c r="FS69" s="37">
        <f>IF(FS$9="",0,IF(FS$9+SUMIFS(conditions!$71:$71,conditions!$8:$8,"&lt;="&amp;FS$9,conditions!$9:$9,"&gt;="&amp;FS$9)&gt;EOMONTH($U$9,11),(1+conditions!$U$34)*SUMIFS(15:15,$9:$9,$U$9-1+FS$9+SUMIFS(conditions!$71:$71,conditions!$8:$8,"&lt;="&amp;FS$9,conditions!$9:$9,"&gt;="&amp;FS$9)-EOMONTH($U$9,11)),SUMIFS(15:15,$9:$9,FS$9+SUMIFS(conditions!$71:$71,conditions!$8:$8,"&lt;="&amp;FS$9,conditions!$9:$9,"&gt;="&amp;FS$9)))*SUMIFS(conditions!$69:$69,conditions!$8:$8,"&lt;="&amp;FS$9,conditions!$9:$9,"&gt;="&amp;FS$9)*SUMIFS(conditions!$70:$70,conditions!$8:$8,"&lt;="&amp;FS$9,conditions!$9:$9,"&gt;="&amp;FS$9))</f>
        <v>33.6798</v>
      </c>
      <c r="FT69" s="37">
        <f>IF(FT$9="",0,IF(FT$9+SUMIFS(conditions!$71:$71,conditions!$8:$8,"&lt;="&amp;FT$9,conditions!$9:$9,"&gt;="&amp;FT$9)&gt;EOMONTH($U$9,11),(1+conditions!$U$34)*SUMIFS(15:15,$9:$9,$U$9-1+FT$9+SUMIFS(conditions!$71:$71,conditions!$8:$8,"&lt;="&amp;FT$9,conditions!$9:$9,"&gt;="&amp;FT$9)-EOMONTH($U$9,11)),SUMIFS(15:15,$9:$9,FT$9+SUMIFS(conditions!$71:$71,conditions!$8:$8,"&lt;="&amp;FT$9,conditions!$9:$9,"&gt;="&amp;FT$9)))*SUMIFS(conditions!$69:$69,conditions!$8:$8,"&lt;="&amp;FT$9,conditions!$9:$9,"&gt;="&amp;FT$9)*SUMIFS(conditions!$70:$70,conditions!$8:$8,"&lt;="&amp;FT$9,conditions!$9:$9,"&gt;="&amp;FT$9))</f>
        <v>33.6798</v>
      </c>
      <c r="FU69" s="37">
        <f>IF(FU$9="",0,IF(FU$9+SUMIFS(conditions!$71:$71,conditions!$8:$8,"&lt;="&amp;FU$9,conditions!$9:$9,"&gt;="&amp;FU$9)&gt;EOMONTH($U$9,11),(1+conditions!$U$34)*SUMIFS(15:15,$9:$9,$U$9-1+FU$9+SUMIFS(conditions!$71:$71,conditions!$8:$8,"&lt;="&amp;FU$9,conditions!$9:$9,"&gt;="&amp;FU$9)-EOMONTH($U$9,11)),SUMIFS(15:15,$9:$9,FU$9+SUMIFS(conditions!$71:$71,conditions!$8:$8,"&lt;="&amp;FU$9,conditions!$9:$9,"&gt;="&amp;FU$9)))*SUMIFS(conditions!$69:$69,conditions!$8:$8,"&lt;="&amp;FU$9,conditions!$9:$9,"&gt;="&amp;FU$9)*SUMIFS(conditions!$70:$70,conditions!$8:$8,"&lt;="&amp;FU$9,conditions!$9:$9,"&gt;="&amp;FU$9))</f>
        <v>33.6798</v>
      </c>
      <c r="FV69" s="37">
        <f>IF(FV$9="",0,IF(FV$9+SUMIFS(conditions!$71:$71,conditions!$8:$8,"&lt;="&amp;FV$9,conditions!$9:$9,"&gt;="&amp;FV$9)&gt;EOMONTH($U$9,11),(1+conditions!$U$34)*SUMIFS(15:15,$9:$9,$U$9-1+FV$9+SUMIFS(conditions!$71:$71,conditions!$8:$8,"&lt;="&amp;FV$9,conditions!$9:$9,"&gt;="&amp;FV$9)-EOMONTH($U$9,11)),SUMIFS(15:15,$9:$9,FV$9+SUMIFS(conditions!$71:$71,conditions!$8:$8,"&lt;="&amp;FV$9,conditions!$9:$9,"&gt;="&amp;FV$9)))*SUMIFS(conditions!$69:$69,conditions!$8:$8,"&lt;="&amp;FV$9,conditions!$9:$9,"&gt;="&amp;FV$9)*SUMIFS(conditions!$70:$70,conditions!$8:$8,"&lt;="&amp;FV$9,conditions!$9:$9,"&gt;="&amp;FV$9))</f>
        <v>33.6798</v>
      </c>
      <c r="FW69" s="37">
        <f>IF(FW$9="",0,IF(FW$9+SUMIFS(conditions!$71:$71,conditions!$8:$8,"&lt;="&amp;FW$9,conditions!$9:$9,"&gt;="&amp;FW$9)&gt;EOMONTH($U$9,11),(1+conditions!$U$34)*SUMIFS(15:15,$9:$9,$U$9-1+FW$9+SUMIFS(conditions!$71:$71,conditions!$8:$8,"&lt;="&amp;FW$9,conditions!$9:$9,"&gt;="&amp;FW$9)-EOMONTH($U$9,11)),SUMIFS(15:15,$9:$9,FW$9+SUMIFS(conditions!$71:$71,conditions!$8:$8,"&lt;="&amp;FW$9,conditions!$9:$9,"&gt;="&amp;FW$9)))*SUMIFS(conditions!$69:$69,conditions!$8:$8,"&lt;="&amp;FW$9,conditions!$9:$9,"&gt;="&amp;FW$9)*SUMIFS(conditions!$70:$70,conditions!$8:$8,"&lt;="&amp;FW$9,conditions!$9:$9,"&gt;="&amp;FW$9))</f>
        <v>0</v>
      </c>
      <c r="FX69" s="37">
        <f>IF(FX$9="",0,IF(FX$9+SUMIFS(conditions!$71:$71,conditions!$8:$8,"&lt;="&amp;FX$9,conditions!$9:$9,"&gt;="&amp;FX$9)&gt;EOMONTH($U$9,11),(1+conditions!$U$34)*SUMIFS(15:15,$9:$9,$U$9-1+FX$9+SUMIFS(conditions!$71:$71,conditions!$8:$8,"&lt;="&amp;FX$9,conditions!$9:$9,"&gt;="&amp;FX$9)-EOMONTH($U$9,11)),SUMIFS(15:15,$9:$9,FX$9+SUMIFS(conditions!$71:$71,conditions!$8:$8,"&lt;="&amp;FX$9,conditions!$9:$9,"&gt;="&amp;FX$9)))*SUMIFS(conditions!$69:$69,conditions!$8:$8,"&lt;="&amp;FX$9,conditions!$9:$9,"&gt;="&amp;FX$9)*SUMIFS(conditions!$70:$70,conditions!$8:$8,"&lt;="&amp;FX$9,conditions!$9:$9,"&gt;="&amp;FX$9))</f>
        <v>0</v>
      </c>
      <c r="FY69" s="37">
        <f>IF(FY$9="",0,IF(FY$9+SUMIFS(conditions!$71:$71,conditions!$8:$8,"&lt;="&amp;FY$9,conditions!$9:$9,"&gt;="&amp;FY$9)&gt;EOMONTH($U$9,11),(1+conditions!$U$34)*SUMIFS(15:15,$9:$9,$U$9-1+FY$9+SUMIFS(conditions!$71:$71,conditions!$8:$8,"&lt;="&amp;FY$9,conditions!$9:$9,"&gt;="&amp;FY$9)-EOMONTH($U$9,11)),SUMIFS(15:15,$9:$9,FY$9+SUMIFS(conditions!$71:$71,conditions!$8:$8,"&lt;="&amp;FY$9,conditions!$9:$9,"&gt;="&amp;FY$9)))*SUMIFS(conditions!$69:$69,conditions!$8:$8,"&lt;="&amp;FY$9,conditions!$9:$9,"&gt;="&amp;FY$9)*SUMIFS(conditions!$70:$70,conditions!$8:$8,"&lt;="&amp;FY$9,conditions!$9:$9,"&gt;="&amp;FY$9))</f>
        <v>33.6798</v>
      </c>
      <c r="FZ69" s="37">
        <f>IF(FZ$9="",0,IF(FZ$9+SUMIFS(conditions!$71:$71,conditions!$8:$8,"&lt;="&amp;FZ$9,conditions!$9:$9,"&gt;="&amp;FZ$9)&gt;EOMONTH($U$9,11),(1+conditions!$U$34)*SUMIFS(15:15,$9:$9,$U$9-1+FZ$9+SUMIFS(conditions!$71:$71,conditions!$8:$8,"&lt;="&amp;FZ$9,conditions!$9:$9,"&gt;="&amp;FZ$9)-EOMONTH($U$9,11)),SUMIFS(15:15,$9:$9,FZ$9+SUMIFS(conditions!$71:$71,conditions!$8:$8,"&lt;="&amp;FZ$9,conditions!$9:$9,"&gt;="&amp;FZ$9)))*SUMIFS(conditions!$69:$69,conditions!$8:$8,"&lt;="&amp;FZ$9,conditions!$9:$9,"&gt;="&amp;FZ$9)*SUMIFS(conditions!$70:$70,conditions!$8:$8,"&lt;="&amp;FZ$9,conditions!$9:$9,"&gt;="&amp;FZ$9))</f>
        <v>33.6798</v>
      </c>
      <c r="GA69" s="37">
        <f>IF(GA$9="",0,IF(GA$9+SUMIFS(conditions!$71:$71,conditions!$8:$8,"&lt;="&amp;GA$9,conditions!$9:$9,"&gt;="&amp;GA$9)&gt;EOMONTH($U$9,11),(1+conditions!$U$34)*SUMIFS(15:15,$9:$9,$U$9-1+GA$9+SUMIFS(conditions!$71:$71,conditions!$8:$8,"&lt;="&amp;GA$9,conditions!$9:$9,"&gt;="&amp;GA$9)-EOMONTH($U$9,11)),SUMIFS(15:15,$9:$9,GA$9+SUMIFS(conditions!$71:$71,conditions!$8:$8,"&lt;="&amp;GA$9,conditions!$9:$9,"&gt;="&amp;GA$9)))*SUMIFS(conditions!$69:$69,conditions!$8:$8,"&lt;="&amp;GA$9,conditions!$9:$9,"&gt;="&amp;GA$9)*SUMIFS(conditions!$70:$70,conditions!$8:$8,"&lt;="&amp;GA$9,conditions!$9:$9,"&gt;="&amp;GA$9))</f>
        <v>33.6798</v>
      </c>
      <c r="GB69" s="37">
        <f>IF(GB$9="",0,IF(GB$9+SUMIFS(conditions!$71:$71,conditions!$8:$8,"&lt;="&amp;GB$9,conditions!$9:$9,"&gt;="&amp;GB$9)&gt;EOMONTH($U$9,11),(1+conditions!$U$34)*SUMIFS(15:15,$9:$9,$U$9-1+GB$9+SUMIFS(conditions!$71:$71,conditions!$8:$8,"&lt;="&amp;GB$9,conditions!$9:$9,"&gt;="&amp;GB$9)-EOMONTH($U$9,11)),SUMIFS(15:15,$9:$9,GB$9+SUMIFS(conditions!$71:$71,conditions!$8:$8,"&lt;="&amp;GB$9,conditions!$9:$9,"&gt;="&amp;GB$9)))*SUMIFS(conditions!$69:$69,conditions!$8:$8,"&lt;="&amp;GB$9,conditions!$9:$9,"&gt;="&amp;GB$9)*SUMIFS(conditions!$70:$70,conditions!$8:$8,"&lt;="&amp;GB$9,conditions!$9:$9,"&gt;="&amp;GB$9))</f>
        <v>33.6798</v>
      </c>
      <c r="GC69" s="37">
        <f>IF(GC$9="",0,IF(GC$9+SUMIFS(conditions!$71:$71,conditions!$8:$8,"&lt;="&amp;GC$9,conditions!$9:$9,"&gt;="&amp;GC$9)&gt;EOMONTH($U$9,11),(1+conditions!$U$34)*SUMIFS(15:15,$9:$9,$U$9-1+GC$9+SUMIFS(conditions!$71:$71,conditions!$8:$8,"&lt;="&amp;GC$9,conditions!$9:$9,"&gt;="&amp;GC$9)-EOMONTH($U$9,11)),SUMIFS(15:15,$9:$9,GC$9+SUMIFS(conditions!$71:$71,conditions!$8:$8,"&lt;="&amp;GC$9,conditions!$9:$9,"&gt;="&amp;GC$9)))*SUMIFS(conditions!$69:$69,conditions!$8:$8,"&lt;="&amp;GC$9,conditions!$9:$9,"&gt;="&amp;GC$9)*SUMIFS(conditions!$70:$70,conditions!$8:$8,"&lt;="&amp;GC$9,conditions!$9:$9,"&gt;="&amp;GC$9))</f>
        <v>33.6798</v>
      </c>
      <c r="GD69" s="37">
        <f>IF(GD$9="",0,IF(GD$9+SUMIFS(conditions!$71:$71,conditions!$8:$8,"&lt;="&amp;GD$9,conditions!$9:$9,"&gt;="&amp;GD$9)&gt;EOMONTH($U$9,11),(1+conditions!$U$34)*SUMIFS(15:15,$9:$9,$U$9-1+GD$9+SUMIFS(conditions!$71:$71,conditions!$8:$8,"&lt;="&amp;GD$9,conditions!$9:$9,"&gt;="&amp;GD$9)-EOMONTH($U$9,11)),SUMIFS(15:15,$9:$9,GD$9+SUMIFS(conditions!$71:$71,conditions!$8:$8,"&lt;="&amp;GD$9,conditions!$9:$9,"&gt;="&amp;GD$9)))*SUMIFS(conditions!$69:$69,conditions!$8:$8,"&lt;="&amp;GD$9,conditions!$9:$9,"&gt;="&amp;GD$9)*SUMIFS(conditions!$70:$70,conditions!$8:$8,"&lt;="&amp;GD$9,conditions!$9:$9,"&gt;="&amp;GD$9))</f>
        <v>0</v>
      </c>
      <c r="GE69" s="37">
        <f>IF(GE$9="",0,IF(GE$9+SUMIFS(conditions!$71:$71,conditions!$8:$8,"&lt;="&amp;GE$9,conditions!$9:$9,"&gt;="&amp;GE$9)&gt;EOMONTH($U$9,11),(1+conditions!$U$34)*SUMIFS(15:15,$9:$9,$U$9-1+GE$9+SUMIFS(conditions!$71:$71,conditions!$8:$8,"&lt;="&amp;GE$9,conditions!$9:$9,"&gt;="&amp;GE$9)-EOMONTH($U$9,11)),SUMIFS(15:15,$9:$9,GE$9+SUMIFS(conditions!$71:$71,conditions!$8:$8,"&lt;="&amp;GE$9,conditions!$9:$9,"&gt;="&amp;GE$9)))*SUMIFS(conditions!$69:$69,conditions!$8:$8,"&lt;="&amp;GE$9,conditions!$9:$9,"&gt;="&amp;GE$9)*SUMIFS(conditions!$70:$70,conditions!$8:$8,"&lt;="&amp;GE$9,conditions!$9:$9,"&gt;="&amp;GE$9))</f>
        <v>0</v>
      </c>
      <c r="GF69" s="37">
        <f>IF(GF$9="",0,IF(GF$9+SUMIFS(conditions!$71:$71,conditions!$8:$8,"&lt;="&amp;GF$9,conditions!$9:$9,"&gt;="&amp;GF$9)&gt;EOMONTH($U$9,11),(1+conditions!$U$34)*SUMIFS(15:15,$9:$9,$U$9-1+GF$9+SUMIFS(conditions!$71:$71,conditions!$8:$8,"&lt;="&amp;GF$9,conditions!$9:$9,"&gt;="&amp;GF$9)-EOMONTH($U$9,11)),SUMIFS(15:15,$9:$9,GF$9+SUMIFS(conditions!$71:$71,conditions!$8:$8,"&lt;="&amp;GF$9,conditions!$9:$9,"&gt;="&amp;GF$9)))*SUMIFS(conditions!$69:$69,conditions!$8:$8,"&lt;="&amp;GF$9,conditions!$9:$9,"&gt;="&amp;GF$9)*SUMIFS(conditions!$70:$70,conditions!$8:$8,"&lt;="&amp;GF$9,conditions!$9:$9,"&gt;="&amp;GF$9))</f>
        <v>33.6798</v>
      </c>
      <c r="GG69" s="37">
        <f>IF(GG$9="",0,IF(GG$9+SUMIFS(conditions!$71:$71,conditions!$8:$8,"&lt;="&amp;GG$9,conditions!$9:$9,"&gt;="&amp;GG$9)&gt;EOMONTH($U$9,11),(1+conditions!$U$34)*SUMIFS(15:15,$9:$9,$U$9-1+GG$9+SUMIFS(conditions!$71:$71,conditions!$8:$8,"&lt;="&amp;GG$9,conditions!$9:$9,"&gt;="&amp;GG$9)-EOMONTH($U$9,11)),SUMIFS(15:15,$9:$9,GG$9+SUMIFS(conditions!$71:$71,conditions!$8:$8,"&lt;="&amp;GG$9,conditions!$9:$9,"&gt;="&amp;GG$9)))*SUMIFS(conditions!$69:$69,conditions!$8:$8,"&lt;="&amp;GG$9,conditions!$9:$9,"&gt;="&amp;GG$9)*SUMIFS(conditions!$70:$70,conditions!$8:$8,"&lt;="&amp;GG$9,conditions!$9:$9,"&gt;="&amp;GG$9))</f>
        <v>33.6798</v>
      </c>
      <c r="GH69" s="37">
        <f>IF(GH$9="",0,IF(GH$9+SUMIFS(conditions!$71:$71,conditions!$8:$8,"&lt;="&amp;GH$9,conditions!$9:$9,"&gt;="&amp;GH$9)&gt;EOMONTH($U$9,11),(1+conditions!$U$34)*SUMIFS(15:15,$9:$9,$U$9-1+GH$9+SUMIFS(conditions!$71:$71,conditions!$8:$8,"&lt;="&amp;GH$9,conditions!$9:$9,"&gt;="&amp;GH$9)-EOMONTH($U$9,11)),SUMIFS(15:15,$9:$9,GH$9+SUMIFS(conditions!$71:$71,conditions!$8:$8,"&lt;="&amp;GH$9,conditions!$9:$9,"&gt;="&amp;GH$9)))*SUMIFS(conditions!$69:$69,conditions!$8:$8,"&lt;="&amp;GH$9,conditions!$9:$9,"&gt;="&amp;GH$9)*SUMIFS(conditions!$70:$70,conditions!$8:$8,"&lt;="&amp;GH$9,conditions!$9:$9,"&gt;="&amp;GH$9))</f>
        <v>37.328444999999995</v>
      </c>
      <c r="GI69" s="37">
        <f>IF(GI$9="",0,IF(GI$9+SUMIFS(conditions!$71:$71,conditions!$8:$8,"&lt;="&amp;GI$9,conditions!$9:$9,"&gt;="&amp;GI$9)&gt;EOMONTH($U$9,11),(1+conditions!$U$34)*SUMIFS(15:15,$9:$9,$U$9-1+GI$9+SUMIFS(conditions!$71:$71,conditions!$8:$8,"&lt;="&amp;GI$9,conditions!$9:$9,"&gt;="&amp;GI$9)-EOMONTH($U$9,11)),SUMIFS(15:15,$9:$9,GI$9+SUMIFS(conditions!$71:$71,conditions!$8:$8,"&lt;="&amp;GI$9,conditions!$9:$9,"&gt;="&amp;GI$9)))*SUMIFS(conditions!$69:$69,conditions!$8:$8,"&lt;="&amp;GI$9,conditions!$9:$9,"&gt;="&amp;GI$9)*SUMIFS(conditions!$70:$70,conditions!$8:$8,"&lt;="&amp;GI$9,conditions!$9:$9,"&gt;="&amp;GI$9))</f>
        <v>37.328444999999995</v>
      </c>
      <c r="GJ69" s="37">
        <f>IF(GJ$9="",0,IF(GJ$9+SUMIFS(conditions!$71:$71,conditions!$8:$8,"&lt;="&amp;GJ$9,conditions!$9:$9,"&gt;="&amp;GJ$9)&gt;EOMONTH($U$9,11),(1+conditions!$U$34)*SUMIFS(15:15,$9:$9,$U$9-1+GJ$9+SUMIFS(conditions!$71:$71,conditions!$8:$8,"&lt;="&amp;GJ$9,conditions!$9:$9,"&gt;="&amp;GJ$9)-EOMONTH($U$9,11)),SUMIFS(15:15,$9:$9,GJ$9+SUMIFS(conditions!$71:$71,conditions!$8:$8,"&lt;="&amp;GJ$9,conditions!$9:$9,"&gt;="&amp;GJ$9)))*SUMIFS(conditions!$69:$69,conditions!$8:$8,"&lt;="&amp;GJ$9,conditions!$9:$9,"&gt;="&amp;GJ$9)*SUMIFS(conditions!$70:$70,conditions!$8:$8,"&lt;="&amp;GJ$9,conditions!$9:$9,"&gt;="&amp;GJ$9))</f>
        <v>37.328444999999995</v>
      </c>
      <c r="GK69" s="37">
        <f>IF(GK$9="",0,IF(GK$9+SUMIFS(conditions!$71:$71,conditions!$8:$8,"&lt;="&amp;GK$9,conditions!$9:$9,"&gt;="&amp;GK$9)&gt;EOMONTH($U$9,11),(1+conditions!$U$34)*SUMIFS(15:15,$9:$9,$U$9-1+GK$9+SUMIFS(conditions!$71:$71,conditions!$8:$8,"&lt;="&amp;GK$9,conditions!$9:$9,"&gt;="&amp;GK$9)-EOMONTH($U$9,11)),SUMIFS(15:15,$9:$9,GK$9+SUMIFS(conditions!$71:$71,conditions!$8:$8,"&lt;="&amp;GK$9,conditions!$9:$9,"&gt;="&amp;GK$9)))*SUMIFS(conditions!$69:$69,conditions!$8:$8,"&lt;="&amp;GK$9,conditions!$9:$9,"&gt;="&amp;GK$9)*SUMIFS(conditions!$70:$70,conditions!$8:$8,"&lt;="&amp;GK$9,conditions!$9:$9,"&gt;="&amp;GK$9))</f>
        <v>0</v>
      </c>
      <c r="GL69" s="37">
        <f>IF(GL$9="",0,IF(GL$9+SUMIFS(conditions!$71:$71,conditions!$8:$8,"&lt;="&amp;GL$9,conditions!$9:$9,"&gt;="&amp;GL$9)&gt;EOMONTH($U$9,11),(1+conditions!$U$34)*SUMIFS(15:15,$9:$9,$U$9-1+GL$9+SUMIFS(conditions!$71:$71,conditions!$8:$8,"&lt;="&amp;GL$9,conditions!$9:$9,"&gt;="&amp;GL$9)-EOMONTH($U$9,11)),SUMIFS(15:15,$9:$9,GL$9+SUMIFS(conditions!$71:$71,conditions!$8:$8,"&lt;="&amp;GL$9,conditions!$9:$9,"&gt;="&amp;GL$9)))*SUMIFS(conditions!$69:$69,conditions!$8:$8,"&lt;="&amp;GL$9,conditions!$9:$9,"&gt;="&amp;GL$9)*SUMIFS(conditions!$70:$70,conditions!$8:$8,"&lt;="&amp;GL$9,conditions!$9:$9,"&gt;="&amp;GL$9))</f>
        <v>0</v>
      </c>
      <c r="GM69" s="37">
        <f>IF(GM$9="",0,IF(GM$9+SUMIFS(conditions!$71:$71,conditions!$8:$8,"&lt;="&amp;GM$9,conditions!$9:$9,"&gt;="&amp;GM$9)&gt;EOMONTH($U$9,11),(1+conditions!$U$34)*SUMIFS(15:15,$9:$9,$U$9-1+GM$9+SUMIFS(conditions!$71:$71,conditions!$8:$8,"&lt;="&amp;GM$9,conditions!$9:$9,"&gt;="&amp;GM$9)-EOMONTH($U$9,11)),SUMIFS(15:15,$9:$9,GM$9+SUMIFS(conditions!$71:$71,conditions!$8:$8,"&lt;="&amp;GM$9,conditions!$9:$9,"&gt;="&amp;GM$9)))*SUMIFS(conditions!$69:$69,conditions!$8:$8,"&lt;="&amp;GM$9,conditions!$9:$9,"&gt;="&amp;GM$9)*SUMIFS(conditions!$70:$70,conditions!$8:$8,"&lt;="&amp;GM$9,conditions!$9:$9,"&gt;="&amp;GM$9))</f>
        <v>37.328444999999995</v>
      </c>
      <c r="GN69" s="37">
        <f>IF(GN$9="",0,IF(GN$9+SUMIFS(conditions!$71:$71,conditions!$8:$8,"&lt;="&amp;GN$9,conditions!$9:$9,"&gt;="&amp;GN$9)&gt;EOMONTH($U$9,11),(1+conditions!$U$34)*SUMIFS(15:15,$9:$9,$U$9-1+GN$9+SUMIFS(conditions!$71:$71,conditions!$8:$8,"&lt;="&amp;GN$9,conditions!$9:$9,"&gt;="&amp;GN$9)-EOMONTH($U$9,11)),SUMIFS(15:15,$9:$9,GN$9+SUMIFS(conditions!$71:$71,conditions!$8:$8,"&lt;="&amp;GN$9,conditions!$9:$9,"&gt;="&amp;GN$9)))*SUMIFS(conditions!$69:$69,conditions!$8:$8,"&lt;="&amp;GN$9,conditions!$9:$9,"&gt;="&amp;GN$9)*SUMIFS(conditions!$70:$70,conditions!$8:$8,"&lt;="&amp;GN$9,conditions!$9:$9,"&gt;="&amp;GN$9))</f>
        <v>37.328444999999995</v>
      </c>
      <c r="GO69" s="37">
        <f>IF(GO$9="",0,IF(GO$9+SUMIFS(conditions!$71:$71,conditions!$8:$8,"&lt;="&amp;GO$9,conditions!$9:$9,"&gt;="&amp;GO$9)&gt;EOMONTH($U$9,11),(1+conditions!$U$34)*SUMIFS(15:15,$9:$9,$U$9-1+GO$9+SUMIFS(conditions!$71:$71,conditions!$8:$8,"&lt;="&amp;GO$9,conditions!$9:$9,"&gt;="&amp;GO$9)-EOMONTH($U$9,11)),SUMIFS(15:15,$9:$9,GO$9+SUMIFS(conditions!$71:$71,conditions!$8:$8,"&lt;="&amp;GO$9,conditions!$9:$9,"&gt;="&amp;GO$9)))*SUMIFS(conditions!$69:$69,conditions!$8:$8,"&lt;="&amp;GO$9,conditions!$9:$9,"&gt;="&amp;GO$9)*SUMIFS(conditions!$70:$70,conditions!$8:$8,"&lt;="&amp;GO$9,conditions!$9:$9,"&gt;="&amp;GO$9))</f>
        <v>37.328444999999995</v>
      </c>
      <c r="GP69" s="37">
        <f>IF(GP$9="",0,IF(GP$9+SUMIFS(conditions!$71:$71,conditions!$8:$8,"&lt;="&amp;GP$9,conditions!$9:$9,"&gt;="&amp;GP$9)&gt;EOMONTH($U$9,11),(1+conditions!$U$34)*SUMIFS(15:15,$9:$9,$U$9-1+GP$9+SUMIFS(conditions!$71:$71,conditions!$8:$8,"&lt;="&amp;GP$9,conditions!$9:$9,"&gt;="&amp;GP$9)-EOMONTH($U$9,11)),SUMIFS(15:15,$9:$9,GP$9+SUMIFS(conditions!$71:$71,conditions!$8:$8,"&lt;="&amp;GP$9,conditions!$9:$9,"&gt;="&amp;GP$9)))*SUMIFS(conditions!$69:$69,conditions!$8:$8,"&lt;="&amp;GP$9,conditions!$9:$9,"&gt;="&amp;GP$9)*SUMIFS(conditions!$70:$70,conditions!$8:$8,"&lt;="&amp;GP$9,conditions!$9:$9,"&gt;="&amp;GP$9))</f>
        <v>37.328444999999995</v>
      </c>
      <c r="GQ69" s="37">
        <f>IF(GQ$9="",0,IF(GQ$9+SUMIFS(conditions!$71:$71,conditions!$8:$8,"&lt;="&amp;GQ$9,conditions!$9:$9,"&gt;="&amp;GQ$9)&gt;EOMONTH($U$9,11),(1+conditions!$U$34)*SUMIFS(15:15,$9:$9,$U$9-1+GQ$9+SUMIFS(conditions!$71:$71,conditions!$8:$8,"&lt;="&amp;GQ$9,conditions!$9:$9,"&gt;="&amp;GQ$9)-EOMONTH($U$9,11)),SUMIFS(15:15,$9:$9,GQ$9+SUMIFS(conditions!$71:$71,conditions!$8:$8,"&lt;="&amp;GQ$9,conditions!$9:$9,"&gt;="&amp;GQ$9)))*SUMIFS(conditions!$69:$69,conditions!$8:$8,"&lt;="&amp;GQ$9,conditions!$9:$9,"&gt;="&amp;GQ$9)*SUMIFS(conditions!$70:$70,conditions!$8:$8,"&lt;="&amp;GQ$9,conditions!$9:$9,"&gt;="&amp;GQ$9))</f>
        <v>37.328444999999995</v>
      </c>
      <c r="GR69" s="37">
        <f>IF(GR$9="",0,IF(GR$9+SUMIFS(conditions!$71:$71,conditions!$8:$8,"&lt;="&amp;GR$9,conditions!$9:$9,"&gt;="&amp;GR$9)&gt;EOMONTH($U$9,11),(1+conditions!$U$34)*SUMIFS(15:15,$9:$9,$U$9-1+GR$9+SUMIFS(conditions!$71:$71,conditions!$8:$8,"&lt;="&amp;GR$9,conditions!$9:$9,"&gt;="&amp;GR$9)-EOMONTH($U$9,11)),SUMIFS(15:15,$9:$9,GR$9+SUMIFS(conditions!$71:$71,conditions!$8:$8,"&lt;="&amp;GR$9,conditions!$9:$9,"&gt;="&amp;GR$9)))*SUMIFS(conditions!$69:$69,conditions!$8:$8,"&lt;="&amp;GR$9,conditions!$9:$9,"&gt;="&amp;GR$9)*SUMIFS(conditions!$70:$70,conditions!$8:$8,"&lt;="&amp;GR$9,conditions!$9:$9,"&gt;="&amp;GR$9))</f>
        <v>0</v>
      </c>
      <c r="GS69" s="37">
        <f>IF(GS$9="",0,IF(GS$9+SUMIFS(conditions!$71:$71,conditions!$8:$8,"&lt;="&amp;GS$9,conditions!$9:$9,"&gt;="&amp;GS$9)&gt;EOMONTH($U$9,11),(1+conditions!$U$34)*SUMIFS(15:15,$9:$9,$U$9-1+GS$9+SUMIFS(conditions!$71:$71,conditions!$8:$8,"&lt;="&amp;GS$9,conditions!$9:$9,"&gt;="&amp;GS$9)-EOMONTH($U$9,11)),SUMIFS(15:15,$9:$9,GS$9+SUMIFS(conditions!$71:$71,conditions!$8:$8,"&lt;="&amp;GS$9,conditions!$9:$9,"&gt;="&amp;GS$9)))*SUMIFS(conditions!$69:$69,conditions!$8:$8,"&lt;="&amp;GS$9,conditions!$9:$9,"&gt;="&amp;GS$9)*SUMIFS(conditions!$70:$70,conditions!$8:$8,"&lt;="&amp;GS$9,conditions!$9:$9,"&gt;="&amp;GS$9))</f>
        <v>0</v>
      </c>
      <c r="GT69" s="37">
        <f>IF(GT$9="",0,IF(GT$9+SUMIFS(conditions!$71:$71,conditions!$8:$8,"&lt;="&amp;GT$9,conditions!$9:$9,"&gt;="&amp;GT$9)&gt;EOMONTH($U$9,11),(1+conditions!$U$34)*SUMIFS(15:15,$9:$9,$U$9-1+GT$9+SUMIFS(conditions!$71:$71,conditions!$8:$8,"&lt;="&amp;GT$9,conditions!$9:$9,"&gt;="&amp;GT$9)-EOMONTH($U$9,11)),SUMIFS(15:15,$9:$9,GT$9+SUMIFS(conditions!$71:$71,conditions!$8:$8,"&lt;="&amp;GT$9,conditions!$9:$9,"&gt;="&amp;GT$9)))*SUMIFS(conditions!$69:$69,conditions!$8:$8,"&lt;="&amp;GT$9,conditions!$9:$9,"&gt;="&amp;GT$9)*SUMIFS(conditions!$70:$70,conditions!$8:$8,"&lt;="&amp;GT$9,conditions!$9:$9,"&gt;="&amp;GT$9))</f>
        <v>37.328444999999995</v>
      </c>
      <c r="GU69" s="37">
        <f>IF(GU$9="",0,IF(GU$9+SUMIFS(conditions!$71:$71,conditions!$8:$8,"&lt;="&amp;GU$9,conditions!$9:$9,"&gt;="&amp;GU$9)&gt;EOMONTH($U$9,11),(1+conditions!$U$34)*SUMIFS(15:15,$9:$9,$U$9-1+GU$9+SUMIFS(conditions!$71:$71,conditions!$8:$8,"&lt;="&amp;GU$9,conditions!$9:$9,"&gt;="&amp;GU$9)-EOMONTH($U$9,11)),SUMIFS(15:15,$9:$9,GU$9+SUMIFS(conditions!$71:$71,conditions!$8:$8,"&lt;="&amp;GU$9,conditions!$9:$9,"&gt;="&amp;GU$9)))*SUMIFS(conditions!$69:$69,conditions!$8:$8,"&lt;="&amp;GU$9,conditions!$9:$9,"&gt;="&amp;GU$9)*SUMIFS(conditions!$70:$70,conditions!$8:$8,"&lt;="&amp;GU$9,conditions!$9:$9,"&gt;="&amp;GU$9))</f>
        <v>37.328444999999995</v>
      </c>
      <c r="GV69" s="37">
        <f>IF(GV$9="",0,IF(GV$9+SUMIFS(conditions!$71:$71,conditions!$8:$8,"&lt;="&amp;GV$9,conditions!$9:$9,"&gt;="&amp;GV$9)&gt;EOMONTH($U$9,11),(1+conditions!$U$34)*SUMIFS(15:15,$9:$9,$U$9-1+GV$9+SUMIFS(conditions!$71:$71,conditions!$8:$8,"&lt;="&amp;GV$9,conditions!$9:$9,"&gt;="&amp;GV$9)-EOMONTH($U$9,11)),SUMIFS(15:15,$9:$9,GV$9+SUMIFS(conditions!$71:$71,conditions!$8:$8,"&lt;="&amp;GV$9,conditions!$9:$9,"&gt;="&amp;GV$9)))*SUMIFS(conditions!$69:$69,conditions!$8:$8,"&lt;="&amp;GV$9,conditions!$9:$9,"&gt;="&amp;GV$9)*SUMIFS(conditions!$70:$70,conditions!$8:$8,"&lt;="&amp;GV$9,conditions!$9:$9,"&gt;="&amp;GV$9))</f>
        <v>37.328444999999995</v>
      </c>
      <c r="GW69" s="37">
        <f>IF(GW$9="",0,IF(GW$9+SUMIFS(conditions!$71:$71,conditions!$8:$8,"&lt;="&amp;GW$9,conditions!$9:$9,"&gt;="&amp;GW$9)&gt;EOMONTH($U$9,11),(1+conditions!$U$34)*SUMIFS(15:15,$9:$9,$U$9-1+GW$9+SUMIFS(conditions!$71:$71,conditions!$8:$8,"&lt;="&amp;GW$9,conditions!$9:$9,"&gt;="&amp;GW$9)-EOMONTH($U$9,11)),SUMIFS(15:15,$9:$9,GW$9+SUMIFS(conditions!$71:$71,conditions!$8:$8,"&lt;="&amp;GW$9,conditions!$9:$9,"&gt;="&amp;GW$9)))*SUMIFS(conditions!$69:$69,conditions!$8:$8,"&lt;="&amp;GW$9,conditions!$9:$9,"&gt;="&amp;GW$9)*SUMIFS(conditions!$70:$70,conditions!$8:$8,"&lt;="&amp;GW$9,conditions!$9:$9,"&gt;="&amp;GW$9))</f>
        <v>37.328444999999995</v>
      </c>
      <c r="GX69" s="37">
        <f>IF(GX$9="",0,IF(GX$9+SUMIFS(conditions!$71:$71,conditions!$8:$8,"&lt;="&amp;GX$9,conditions!$9:$9,"&gt;="&amp;GX$9)&gt;EOMONTH($U$9,11),(1+conditions!$U$34)*SUMIFS(15:15,$9:$9,$U$9-1+GX$9+SUMIFS(conditions!$71:$71,conditions!$8:$8,"&lt;="&amp;GX$9,conditions!$9:$9,"&gt;="&amp;GX$9)-EOMONTH($U$9,11)),SUMIFS(15:15,$9:$9,GX$9+SUMIFS(conditions!$71:$71,conditions!$8:$8,"&lt;="&amp;GX$9,conditions!$9:$9,"&gt;="&amp;GX$9)))*SUMIFS(conditions!$69:$69,conditions!$8:$8,"&lt;="&amp;GX$9,conditions!$9:$9,"&gt;="&amp;GX$9)*SUMIFS(conditions!$70:$70,conditions!$8:$8,"&lt;="&amp;GX$9,conditions!$9:$9,"&gt;="&amp;GX$9))</f>
        <v>37.328444999999995</v>
      </c>
      <c r="GY69" s="37">
        <f>IF(GY$9="",0,IF(GY$9+SUMIFS(conditions!$71:$71,conditions!$8:$8,"&lt;="&amp;GY$9,conditions!$9:$9,"&gt;="&amp;GY$9)&gt;EOMONTH($U$9,11),(1+conditions!$U$34)*SUMIFS(15:15,$9:$9,$U$9-1+GY$9+SUMIFS(conditions!$71:$71,conditions!$8:$8,"&lt;="&amp;GY$9,conditions!$9:$9,"&gt;="&amp;GY$9)-EOMONTH($U$9,11)),SUMIFS(15:15,$9:$9,GY$9+SUMIFS(conditions!$71:$71,conditions!$8:$8,"&lt;="&amp;GY$9,conditions!$9:$9,"&gt;="&amp;GY$9)))*SUMIFS(conditions!$69:$69,conditions!$8:$8,"&lt;="&amp;GY$9,conditions!$9:$9,"&gt;="&amp;GY$9)*SUMIFS(conditions!$70:$70,conditions!$8:$8,"&lt;="&amp;GY$9,conditions!$9:$9,"&gt;="&amp;GY$9))</f>
        <v>0</v>
      </c>
      <c r="GZ69" s="37">
        <f>IF(GZ$9="",0,IF(GZ$9+SUMIFS(conditions!$71:$71,conditions!$8:$8,"&lt;="&amp;GZ$9,conditions!$9:$9,"&gt;="&amp;GZ$9)&gt;EOMONTH($U$9,11),(1+conditions!$U$34)*SUMIFS(15:15,$9:$9,$U$9-1+GZ$9+SUMIFS(conditions!$71:$71,conditions!$8:$8,"&lt;="&amp;GZ$9,conditions!$9:$9,"&gt;="&amp;GZ$9)-EOMONTH($U$9,11)),SUMIFS(15:15,$9:$9,GZ$9+SUMIFS(conditions!$71:$71,conditions!$8:$8,"&lt;="&amp;GZ$9,conditions!$9:$9,"&gt;="&amp;GZ$9)))*SUMIFS(conditions!$69:$69,conditions!$8:$8,"&lt;="&amp;GZ$9,conditions!$9:$9,"&gt;="&amp;GZ$9)*SUMIFS(conditions!$70:$70,conditions!$8:$8,"&lt;="&amp;GZ$9,conditions!$9:$9,"&gt;="&amp;GZ$9))</f>
        <v>0</v>
      </c>
      <c r="HA69" s="37">
        <f>IF(HA$9="",0,IF(HA$9+SUMIFS(conditions!$71:$71,conditions!$8:$8,"&lt;="&amp;HA$9,conditions!$9:$9,"&gt;="&amp;HA$9)&gt;EOMONTH($U$9,11),(1+conditions!$U$34)*SUMIFS(15:15,$9:$9,$U$9-1+HA$9+SUMIFS(conditions!$71:$71,conditions!$8:$8,"&lt;="&amp;HA$9,conditions!$9:$9,"&gt;="&amp;HA$9)-EOMONTH($U$9,11)),SUMIFS(15:15,$9:$9,HA$9+SUMIFS(conditions!$71:$71,conditions!$8:$8,"&lt;="&amp;HA$9,conditions!$9:$9,"&gt;="&amp;HA$9)))*SUMIFS(conditions!$69:$69,conditions!$8:$8,"&lt;="&amp;HA$9,conditions!$9:$9,"&gt;="&amp;HA$9)*SUMIFS(conditions!$70:$70,conditions!$8:$8,"&lt;="&amp;HA$9,conditions!$9:$9,"&gt;="&amp;HA$9))</f>
        <v>37.328444999999995</v>
      </c>
      <c r="HB69" s="37">
        <f>IF(HB$9="",0,IF(HB$9+SUMIFS(conditions!$71:$71,conditions!$8:$8,"&lt;="&amp;HB$9,conditions!$9:$9,"&gt;="&amp;HB$9)&gt;EOMONTH($U$9,11),(1+conditions!$U$34)*SUMIFS(15:15,$9:$9,$U$9-1+HB$9+SUMIFS(conditions!$71:$71,conditions!$8:$8,"&lt;="&amp;HB$9,conditions!$9:$9,"&gt;="&amp;HB$9)-EOMONTH($U$9,11)),SUMIFS(15:15,$9:$9,HB$9+SUMIFS(conditions!$71:$71,conditions!$8:$8,"&lt;="&amp;HB$9,conditions!$9:$9,"&gt;="&amp;HB$9)))*SUMIFS(conditions!$69:$69,conditions!$8:$8,"&lt;="&amp;HB$9,conditions!$9:$9,"&gt;="&amp;HB$9)*SUMIFS(conditions!$70:$70,conditions!$8:$8,"&lt;="&amp;HB$9,conditions!$9:$9,"&gt;="&amp;HB$9))</f>
        <v>37.328444999999995</v>
      </c>
      <c r="HC69" s="37">
        <f>IF(HC$9="",0,IF(HC$9+SUMIFS(conditions!$71:$71,conditions!$8:$8,"&lt;="&amp;HC$9,conditions!$9:$9,"&gt;="&amp;HC$9)&gt;EOMONTH($U$9,11),(1+conditions!$U$34)*SUMIFS(15:15,$9:$9,$U$9-1+HC$9+SUMIFS(conditions!$71:$71,conditions!$8:$8,"&lt;="&amp;HC$9,conditions!$9:$9,"&gt;="&amp;HC$9)-EOMONTH($U$9,11)),SUMIFS(15:15,$9:$9,HC$9+SUMIFS(conditions!$71:$71,conditions!$8:$8,"&lt;="&amp;HC$9,conditions!$9:$9,"&gt;="&amp;HC$9)))*SUMIFS(conditions!$69:$69,conditions!$8:$8,"&lt;="&amp;HC$9,conditions!$9:$9,"&gt;="&amp;HC$9)*SUMIFS(conditions!$70:$70,conditions!$8:$8,"&lt;="&amp;HC$9,conditions!$9:$9,"&gt;="&amp;HC$9))</f>
        <v>37.328444999999995</v>
      </c>
      <c r="HD69" s="37">
        <f>IF(HD$9="",0,IF(HD$9+SUMIFS(conditions!$71:$71,conditions!$8:$8,"&lt;="&amp;HD$9,conditions!$9:$9,"&gt;="&amp;HD$9)&gt;EOMONTH($U$9,11),(1+conditions!$U$34)*SUMIFS(15:15,$9:$9,$U$9-1+HD$9+SUMIFS(conditions!$71:$71,conditions!$8:$8,"&lt;="&amp;HD$9,conditions!$9:$9,"&gt;="&amp;HD$9)-EOMONTH($U$9,11)),SUMIFS(15:15,$9:$9,HD$9+SUMIFS(conditions!$71:$71,conditions!$8:$8,"&lt;="&amp;HD$9,conditions!$9:$9,"&gt;="&amp;HD$9)))*SUMIFS(conditions!$69:$69,conditions!$8:$8,"&lt;="&amp;HD$9,conditions!$9:$9,"&gt;="&amp;HD$9)*SUMIFS(conditions!$70:$70,conditions!$8:$8,"&lt;="&amp;HD$9,conditions!$9:$9,"&gt;="&amp;HD$9))</f>
        <v>37.328444999999995</v>
      </c>
      <c r="HE69" s="37">
        <f>IF(HE$9="",0,IF(HE$9+SUMIFS(conditions!$71:$71,conditions!$8:$8,"&lt;="&amp;HE$9,conditions!$9:$9,"&gt;="&amp;HE$9)&gt;EOMONTH($U$9,11),(1+conditions!$U$34)*SUMIFS(15:15,$9:$9,$U$9-1+HE$9+SUMIFS(conditions!$71:$71,conditions!$8:$8,"&lt;="&amp;HE$9,conditions!$9:$9,"&gt;="&amp;HE$9)-EOMONTH($U$9,11)),SUMIFS(15:15,$9:$9,HE$9+SUMIFS(conditions!$71:$71,conditions!$8:$8,"&lt;="&amp;HE$9,conditions!$9:$9,"&gt;="&amp;HE$9)))*SUMIFS(conditions!$69:$69,conditions!$8:$8,"&lt;="&amp;HE$9,conditions!$9:$9,"&gt;="&amp;HE$9)*SUMIFS(conditions!$70:$70,conditions!$8:$8,"&lt;="&amp;HE$9,conditions!$9:$9,"&gt;="&amp;HE$9))</f>
        <v>37.328444999999995</v>
      </c>
      <c r="HF69" s="37">
        <f>IF(HF$9="",0,IF(HF$9+SUMIFS(conditions!$71:$71,conditions!$8:$8,"&lt;="&amp;HF$9,conditions!$9:$9,"&gt;="&amp;HF$9)&gt;EOMONTH($U$9,11),(1+conditions!$U$34)*SUMIFS(15:15,$9:$9,$U$9-1+HF$9+SUMIFS(conditions!$71:$71,conditions!$8:$8,"&lt;="&amp;HF$9,conditions!$9:$9,"&gt;="&amp;HF$9)-EOMONTH($U$9,11)),SUMIFS(15:15,$9:$9,HF$9+SUMIFS(conditions!$71:$71,conditions!$8:$8,"&lt;="&amp;HF$9,conditions!$9:$9,"&gt;="&amp;HF$9)))*SUMIFS(conditions!$69:$69,conditions!$8:$8,"&lt;="&amp;HF$9,conditions!$9:$9,"&gt;="&amp;HF$9)*SUMIFS(conditions!$70:$70,conditions!$8:$8,"&lt;="&amp;HF$9,conditions!$9:$9,"&gt;="&amp;HF$9))</f>
        <v>0</v>
      </c>
      <c r="HG69" s="37">
        <f>IF(HG$9="",0,IF(HG$9+SUMIFS(conditions!$71:$71,conditions!$8:$8,"&lt;="&amp;HG$9,conditions!$9:$9,"&gt;="&amp;HG$9)&gt;EOMONTH($U$9,11),(1+conditions!$U$34)*SUMIFS(15:15,$9:$9,$U$9-1+HG$9+SUMIFS(conditions!$71:$71,conditions!$8:$8,"&lt;="&amp;HG$9,conditions!$9:$9,"&gt;="&amp;HG$9)-EOMONTH($U$9,11)),SUMIFS(15:15,$9:$9,HG$9+SUMIFS(conditions!$71:$71,conditions!$8:$8,"&lt;="&amp;HG$9,conditions!$9:$9,"&gt;="&amp;HG$9)))*SUMIFS(conditions!$69:$69,conditions!$8:$8,"&lt;="&amp;HG$9,conditions!$9:$9,"&gt;="&amp;HG$9)*SUMIFS(conditions!$70:$70,conditions!$8:$8,"&lt;="&amp;HG$9,conditions!$9:$9,"&gt;="&amp;HG$9))</f>
        <v>0</v>
      </c>
      <c r="HH69" s="37">
        <f>IF(HH$9="",0,IF(HH$9+SUMIFS(conditions!$71:$71,conditions!$8:$8,"&lt;="&amp;HH$9,conditions!$9:$9,"&gt;="&amp;HH$9)&gt;EOMONTH($U$9,11),(1+conditions!$U$34)*SUMIFS(15:15,$9:$9,$U$9-1+HH$9+SUMIFS(conditions!$71:$71,conditions!$8:$8,"&lt;="&amp;HH$9,conditions!$9:$9,"&gt;="&amp;HH$9)-EOMONTH($U$9,11)),SUMIFS(15:15,$9:$9,HH$9+SUMIFS(conditions!$71:$71,conditions!$8:$8,"&lt;="&amp;HH$9,conditions!$9:$9,"&gt;="&amp;HH$9)))*SUMIFS(conditions!$69:$69,conditions!$8:$8,"&lt;="&amp;HH$9,conditions!$9:$9,"&gt;="&amp;HH$9)*SUMIFS(conditions!$70:$70,conditions!$8:$8,"&lt;="&amp;HH$9,conditions!$9:$9,"&gt;="&amp;HH$9))</f>
        <v>37.328444999999995</v>
      </c>
      <c r="HI69" s="37">
        <f>IF(HI$9="",0,IF(HI$9+SUMIFS(conditions!$71:$71,conditions!$8:$8,"&lt;="&amp;HI$9,conditions!$9:$9,"&gt;="&amp;HI$9)&gt;EOMONTH($U$9,11),(1+conditions!$U$34)*SUMIFS(15:15,$9:$9,$U$9-1+HI$9+SUMIFS(conditions!$71:$71,conditions!$8:$8,"&lt;="&amp;HI$9,conditions!$9:$9,"&gt;="&amp;HI$9)-EOMONTH($U$9,11)),SUMIFS(15:15,$9:$9,HI$9+SUMIFS(conditions!$71:$71,conditions!$8:$8,"&lt;="&amp;HI$9,conditions!$9:$9,"&gt;="&amp;HI$9)))*SUMIFS(conditions!$69:$69,conditions!$8:$8,"&lt;="&amp;HI$9,conditions!$9:$9,"&gt;="&amp;HI$9)*SUMIFS(conditions!$70:$70,conditions!$8:$8,"&lt;="&amp;HI$9,conditions!$9:$9,"&gt;="&amp;HI$9))</f>
        <v>37.328444999999995</v>
      </c>
      <c r="HJ69" s="37">
        <f>IF(HJ$9="",0,IF(HJ$9+SUMIFS(conditions!$71:$71,conditions!$8:$8,"&lt;="&amp;HJ$9,conditions!$9:$9,"&gt;="&amp;HJ$9)&gt;EOMONTH($U$9,11),(1+conditions!$U$34)*SUMIFS(15:15,$9:$9,$U$9-1+HJ$9+SUMIFS(conditions!$71:$71,conditions!$8:$8,"&lt;="&amp;HJ$9,conditions!$9:$9,"&gt;="&amp;HJ$9)-EOMONTH($U$9,11)),SUMIFS(15:15,$9:$9,HJ$9+SUMIFS(conditions!$71:$71,conditions!$8:$8,"&lt;="&amp;HJ$9,conditions!$9:$9,"&gt;="&amp;HJ$9)))*SUMIFS(conditions!$69:$69,conditions!$8:$8,"&lt;="&amp;HJ$9,conditions!$9:$9,"&gt;="&amp;HJ$9)*SUMIFS(conditions!$70:$70,conditions!$8:$8,"&lt;="&amp;HJ$9,conditions!$9:$9,"&gt;="&amp;HJ$9))</f>
        <v>37.328444999999995</v>
      </c>
      <c r="HK69" s="37">
        <f>IF(HK$9="",0,IF(HK$9+SUMIFS(conditions!$71:$71,conditions!$8:$8,"&lt;="&amp;HK$9,conditions!$9:$9,"&gt;="&amp;HK$9)&gt;EOMONTH($U$9,11),(1+conditions!$U$34)*SUMIFS(15:15,$9:$9,$U$9-1+HK$9+SUMIFS(conditions!$71:$71,conditions!$8:$8,"&lt;="&amp;HK$9,conditions!$9:$9,"&gt;="&amp;HK$9)-EOMONTH($U$9,11)),SUMIFS(15:15,$9:$9,HK$9+SUMIFS(conditions!$71:$71,conditions!$8:$8,"&lt;="&amp;HK$9,conditions!$9:$9,"&gt;="&amp;HK$9)))*SUMIFS(conditions!$69:$69,conditions!$8:$8,"&lt;="&amp;HK$9,conditions!$9:$9,"&gt;="&amp;HK$9)*SUMIFS(conditions!$70:$70,conditions!$8:$8,"&lt;="&amp;HK$9,conditions!$9:$9,"&gt;="&amp;HK$9))</f>
        <v>37.328444999999995</v>
      </c>
      <c r="HL69" s="37">
        <f>IF(HL$9="",0,IF(HL$9+SUMIFS(conditions!$71:$71,conditions!$8:$8,"&lt;="&amp;HL$9,conditions!$9:$9,"&gt;="&amp;HL$9)&gt;EOMONTH($U$9,11),(1+conditions!$U$34)*SUMIFS(15:15,$9:$9,$U$9-1+HL$9+SUMIFS(conditions!$71:$71,conditions!$8:$8,"&lt;="&amp;HL$9,conditions!$9:$9,"&gt;="&amp;HL$9)-EOMONTH($U$9,11)),SUMIFS(15:15,$9:$9,HL$9+SUMIFS(conditions!$71:$71,conditions!$8:$8,"&lt;="&amp;HL$9,conditions!$9:$9,"&gt;="&amp;HL$9)))*SUMIFS(conditions!$69:$69,conditions!$8:$8,"&lt;="&amp;HL$9,conditions!$9:$9,"&gt;="&amp;HL$9)*SUMIFS(conditions!$70:$70,conditions!$8:$8,"&lt;="&amp;HL$9,conditions!$9:$9,"&gt;="&amp;HL$9))</f>
        <v>37.328444999999995</v>
      </c>
      <c r="HM69" s="37">
        <f>IF(HM$9="",0,IF(HM$9+SUMIFS(conditions!$71:$71,conditions!$8:$8,"&lt;="&amp;HM$9,conditions!$9:$9,"&gt;="&amp;HM$9)&gt;EOMONTH($U$9,11),(1+conditions!$U$34)*SUMIFS(15:15,$9:$9,$U$9-1+HM$9+SUMIFS(conditions!$71:$71,conditions!$8:$8,"&lt;="&amp;HM$9,conditions!$9:$9,"&gt;="&amp;HM$9)-EOMONTH($U$9,11)),SUMIFS(15:15,$9:$9,HM$9+SUMIFS(conditions!$71:$71,conditions!$8:$8,"&lt;="&amp;HM$9,conditions!$9:$9,"&gt;="&amp;HM$9)))*SUMIFS(conditions!$69:$69,conditions!$8:$8,"&lt;="&amp;HM$9,conditions!$9:$9,"&gt;="&amp;HM$9)*SUMIFS(conditions!$70:$70,conditions!$8:$8,"&lt;="&amp;HM$9,conditions!$9:$9,"&gt;="&amp;HM$9))</f>
        <v>0</v>
      </c>
      <c r="HN69" s="37">
        <f>IF(HN$9="",0,IF(HN$9+SUMIFS(conditions!$71:$71,conditions!$8:$8,"&lt;="&amp;HN$9,conditions!$9:$9,"&gt;="&amp;HN$9)&gt;EOMONTH($U$9,11),(1+conditions!$U$34)*SUMIFS(15:15,$9:$9,$U$9-1+HN$9+SUMIFS(conditions!$71:$71,conditions!$8:$8,"&lt;="&amp;HN$9,conditions!$9:$9,"&gt;="&amp;HN$9)-EOMONTH($U$9,11)),SUMIFS(15:15,$9:$9,HN$9+SUMIFS(conditions!$71:$71,conditions!$8:$8,"&lt;="&amp;HN$9,conditions!$9:$9,"&gt;="&amp;HN$9)))*SUMIFS(conditions!$69:$69,conditions!$8:$8,"&lt;="&amp;HN$9,conditions!$9:$9,"&gt;="&amp;HN$9)*SUMIFS(conditions!$70:$70,conditions!$8:$8,"&lt;="&amp;HN$9,conditions!$9:$9,"&gt;="&amp;HN$9))</f>
        <v>0</v>
      </c>
      <c r="HO69" s="37">
        <f>IF(HO$9="",0,IF(HO$9+SUMIFS(conditions!$71:$71,conditions!$8:$8,"&lt;="&amp;HO$9,conditions!$9:$9,"&gt;="&amp;HO$9)&gt;EOMONTH($U$9,11),(1+conditions!$U$34)*SUMIFS(15:15,$9:$9,$U$9-1+HO$9+SUMIFS(conditions!$71:$71,conditions!$8:$8,"&lt;="&amp;HO$9,conditions!$9:$9,"&gt;="&amp;HO$9)-EOMONTH($U$9,11)),SUMIFS(15:15,$9:$9,HO$9+SUMIFS(conditions!$71:$71,conditions!$8:$8,"&lt;="&amp;HO$9,conditions!$9:$9,"&gt;="&amp;HO$9)))*SUMIFS(conditions!$69:$69,conditions!$8:$8,"&lt;="&amp;HO$9,conditions!$9:$9,"&gt;="&amp;HO$9)*SUMIFS(conditions!$70:$70,conditions!$8:$8,"&lt;="&amp;HO$9,conditions!$9:$9,"&gt;="&amp;HO$9))</f>
        <v>34.342169399999996</v>
      </c>
      <c r="HP69" s="37">
        <f>IF(HP$9="",0,IF(HP$9+SUMIFS(conditions!$71:$71,conditions!$8:$8,"&lt;="&amp;HP$9,conditions!$9:$9,"&gt;="&amp;HP$9)&gt;EOMONTH($U$9,11),(1+conditions!$U$34)*SUMIFS(15:15,$9:$9,$U$9-1+HP$9+SUMIFS(conditions!$71:$71,conditions!$8:$8,"&lt;="&amp;HP$9,conditions!$9:$9,"&gt;="&amp;HP$9)-EOMONTH($U$9,11)),SUMIFS(15:15,$9:$9,HP$9+SUMIFS(conditions!$71:$71,conditions!$8:$8,"&lt;="&amp;HP$9,conditions!$9:$9,"&gt;="&amp;HP$9)))*SUMIFS(conditions!$69:$69,conditions!$8:$8,"&lt;="&amp;HP$9,conditions!$9:$9,"&gt;="&amp;HP$9)*SUMIFS(conditions!$70:$70,conditions!$8:$8,"&lt;="&amp;HP$9,conditions!$9:$9,"&gt;="&amp;HP$9))</f>
        <v>34.342169399999996</v>
      </c>
      <c r="HQ69" s="37">
        <f>IF(HQ$9="",0,IF(HQ$9+SUMIFS(conditions!$71:$71,conditions!$8:$8,"&lt;="&amp;HQ$9,conditions!$9:$9,"&gt;="&amp;HQ$9)&gt;EOMONTH($U$9,11),(1+conditions!$U$34)*SUMIFS(15:15,$9:$9,$U$9-1+HQ$9+SUMIFS(conditions!$71:$71,conditions!$8:$8,"&lt;="&amp;HQ$9,conditions!$9:$9,"&gt;="&amp;HQ$9)-EOMONTH($U$9,11)),SUMIFS(15:15,$9:$9,HQ$9+SUMIFS(conditions!$71:$71,conditions!$8:$8,"&lt;="&amp;HQ$9,conditions!$9:$9,"&gt;="&amp;HQ$9)))*SUMIFS(conditions!$69:$69,conditions!$8:$8,"&lt;="&amp;HQ$9,conditions!$9:$9,"&gt;="&amp;HQ$9)*SUMIFS(conditions!$70:$70,conditions!$8:$8,"&lt;="&amp;HQ$9,conditions!$9:$9,"&gt;="&amp;HQ$9))</f>
        <v>34.342169399999996</v>
      </c>
      <c r="HR69" s="37">
        <f>IF(HR$9="",0,IF(HR$9+SUMIFS(conditions!$71:$71,conditions!$8:$8,"&lt;="&amp;HR$9,conditions!$9:$9,"&gt;="&amp;HR$9)&gt;EOMONTH($U$9,11),(1+conditions!$U$34)*SUMIFS(15:15,$9:$9,$U$9-1+HR$9+SUMIFS(conditions!$71:$71,conditions!$8:$8,"&lt;="&amp;HR$9,conditions!$9:$9,"&gt;="&amp;HR$9)-EOMONTH($U$9,11)),SUMIFS(15:15,$9:$9,HR$9+SUMIFS(conditions!$71:$71,conditions!$8:$8,"&lt;="&amp;HR$9,conditions!$9:$9,"&gt;="&amp;HR$9)))*SUMIFS(conditions!$69:$69,conditions!$8:$8,"&lt;="&amp;HR$9,conditions!$9:$9,"&gt;="&amp;HR$9)*SUMIFS(conditions!$70:$70,conditions!$8:$8,"&lt;="&amp;HR$9,conditions!$9:$9,"&gt;="&amp;HR$9))</f>
        <v>34.342169399999996</v>
      </c>
      <c r="HS69" s="37">
        <f>IF(HS$9="",0,IF(HS$9+SUMIFS(conditions!$71:$71,conditions!$8:$8,"&lt;="&amp;HS$9,conditions!$9:$9,"&gt;="&amp;HS$9)&gt;EOMONTH($U$9,11),(1+conditions!$U$34)*SUMIFS(15:15,$9:$9,$U$9-1+HS$9+SUMIFS(conditions!$71:$71,conditions!$8:$8,"&lt;="&amp;HS$9,conditions!$9:$9,"&gt;="&amp;HS$9)-EOMONTH($U$9,11)),SUMIFS(15:15,$9:$9,HS$9+SUMIFS(conditions!$71:$71,conditions!$8:$8,"&lt;="&amp;HS$9,conditions!$9:$9,"&gt;="&amp;HS$9)))*SUMIFS(conditions!$69:$69,conditions!$8:$8,"&lt;="&amp;HS$9,conditions!$9:$9,"&gt;="&amp;HS$9)*SUMIFS(conditions!$70:$70,conditions!$8:$8,"&lt;="&amp;HS$9,conditions!$9:$9,"&gt;="&amp;HS$9))</f>
        <v>34.342169399999996</v>
      </c>
      <c r="HT69" s="37">
        <f>IF(HT$9="",0,IF(HT$9+SUMIFS(conditions!$71:$71,conditions!$8:$8,"&lt;="&amp;HT$9,conditions!$9:$9,"&gt;="&amp;HT$9)&gt;EOMONTH($U$9,11),(1+conditions!$U$34)*SUMIFS(15:15,$9:$9,$U$9-1+HT$9+SUMIFS(conditions!$71:$71,conditions!$8:$8,"&lt;="&amp;HT$9,conditions!$9:$9,"&gt;="&amp;HT$9)-EOMONTH($U$9,11)),SUMIFS(15:15,$9:$9,HT$9+SUMIFS(conditions!$71:$71,conditions!$8:$8,"&lt;="&amp;HT$9,conditions!$9:$9,"&gt;="&amp;HT$9)))*SUMIFS(conditions!$69:$69,conditions!$8:$8,"&lt;="&amp;HT$9,conditions!$9:$9,"&gt;="&amp;HT$9)*SUMIFS(conditions!$70:$70,conditions!$8:$8,"&lt;="&amp;HT$9,conditions!$9:$9,"&gt;="&amp;HT$9))</f>
        <v>0</v>
      </c>
      <c r="HU69" s="37">
        <f>IF(HU$9="",0,IF(HU$9+SUMIFS(conditions!$71:$71,conditions!$8:$8,"&lt;="&amp;HU$9,conditions!$9:$9,"&gt;="&amp;HU$9)&gt;EOMONTH($U$9,11),(1+conditions!$U$34)*SUMIFS(15:15,$9:$9,$U$9-1+HU$9+SUMIFS(conditions!$71:$71,conditions!$8:$8,"&lt;="&amp;HU$9,conditions!$9:$9,"&gt;="&amp;HU$9)-EOMONTH($U$9,11)),SUMIFS(15:15,$9:$9,HU$9+SUMIFS(conditions!$71:$71,conditions!$8:$8,"&lt;="&amp;HU$9,conditions!$9:$9,"&gt;="&amp;HU$9)))*SUMIFS(conditions!$69:$69,conditions!$8:$8,"&lt;="&amp;HU$9,conditions!$9:$9,"&gt;="&amp;HU$9)*SUMIFS(conditions!$70:$70,conditions!$8:$8,"&lt;="&amp;HU$9,conditions!$9:$9,"&gt;="&amp;HU$9))</f>
        <v>0</v>
      </c>
      <c r="HV69" s="37">
        <f>IF(HV$9="",0,IF(HV$9+SUMIFS(conditions!$71:$71,conditions!$8:$8,"&lt;="&amp;HV$9,conditions!$9:$9,"&gt;="&amp;HV$9)&gt;EOMONTH($U$9,11),(1+conditions!$U$34)*SUMIFS(15:15,$9:$9,$U$9-1+HV$9+SUMIFS(conditions!$71:$71,conditions!$8:$8,"&lt;="&amp;HV$9,conditions!$9:$9,"&gt;="&amp;HV$9)-EOMONTH($U$9,11)),SUMIFS(15:15,$9:$9,HV$9+SUMIFS(conditions!$71:$71,conditions!$8:$8,"&lt;="&amp;HV$9,conditions!$9:$9,"&gt;="&amp;HV$9)))*SUMIFS(conditions!$69:$69,conditions!$8:$8,"&lt;="&amp;HV$9,conditions!$9:$9,"&gt;="&amp;HV$9)*SUMIFS(conditions!$70:$70,conditions!$8:$8,"&lt;="&amp;HV$9,conditions!$9:$9,"&gt;="&amp;HV$9))</f>
        <v>34.342169399999996</v>
      </c>
      <c r="HW69" s="37">
        <f>IF(HW$9="",0,IF(HW$9+SUMIFS(conditions!$71:$71,conditions!$8:$8,"&lt;="&amp;HW$9,conditions!$9:$9,"&gt;="&amp;HW$9)&gt;EOMONTH($U$9,11),(1+conditions!$U$34)*SUMIFS(15:15,$9:$9,$U$9-1+HW$9+SUMIFS(conditions!$71:$71,conditions!$8:$8,"&lt;="&amp;HW$9,conditions!$9:$9,"&gt;="&amp;HW$9)-EOMONTH($U$9,11)),SUMIFS(15:15,$9:$9,HW$9+SUMIFS(conditions!$71:$71,conditions!$8:$8,"&lt;="&amp;HW$9,conditions!$9:$9,"&gt;="&amp;HW$9)))*SUMIFS(conditions!$69:$69,conditions!$8:$8,"&lt;="&amp;HW$9,conditions!$9:$9,"&gt;="&amp;HW$9)*SUMIFS(conditions!$70:$70,conditions!$8:$8,"&lt;="&amp;HW$9,conditions!$9:$9,"&gt;="&amp;HW$9))</f>
        <v>34.342169399999996</v>
      </c>
      <c r="HX69" s="37">
        <f>IF(HX$9="",0,IF(HX$9+SUMIFS(conditions!$71:$71,conditions!$8:$8,"&lt;="&amp;HX$9,conditions!$9:$9,"&gt;="&amp;HX$9)&gt;EOMONTH($U$9,11),(1+conditions!$U$34)*SUMIFS(15:15,$9:$9,$U$9-1+HX$9+SUMIFS(conditions!$71:$71,conditions!$8:$8,"&lt;="&amp;HX$9,conditions!$9:$9,"&gt;="&amp;HX$9)-EOMONTH($U$9,11)),SUMIFS(15:15,$9:$9,HX$9+SUMIFS(conditions!$71:$71,conditions!$8:$8,"&lt;="&amp;HX$9,conditions!$9:$9,"&gt;="&amp;HX$9)))*SUMIFS(conditions!$69:$69,conditions!$8:$8,"&lt;="&amp;HX$9,conditions!$9:$9,"&gt;="&amp;HX$9)*SUMIFS(conditions!$70:$70,conditions!$8:$8,"&lt;="&amp;HX$9,conditions!$9:$9,"&gt;="&amp;HX$9))</f>
        <v>34.342169399999996</v>
      </c>
      <c r="HY69" s="37">
        <f>IF(HY$9="",0,IF(HY$9+SUMIFS(conditions!$71:$71,conditions!$8:$8,"&lt;="&amp;HY$9,conditions!$9:$9,"&gt;="&amp;HY$9)&gt;EOMONTH($U$9,11),(1+conditions!$U$34)*SUMIFS(15:15,$9:$9,$U$9-1+HY$9+SUMIFS(conditions!$71:$71,conditions!$8:$8,"&lt;="&amp;HY$9,conditions!$9:$9,"&gt;="&amp;HY$9)-EOMONTH($U$9,11)),SUMIFS(15:15,$9:$9,HY$9+SUMIFS(conditions!$71:$71,conditions!$8:$8,"&lt;="&amp;HY$9,conditions!$9:$9,"&gt;="&amp;HY$9)))*SUMIFS(conditions!$69:$69,conditions!$8:$8,"&lt;="&amp;HY$9,conditions!$9:$9,"&gt;="&amp;HY$9)*SUMIFS(conditions!$70:$70,conditions!$8:$8,"&lt;="&amp;HY$9,conditions!$9:$9,"&gt;="&amp;HY$9))</f>
        <v>34.342169399999996</v>
      </c>
      <c r="HZ69" s="37">
        <f>IF(HZ$9="",0,IF(HZ$9+SUMIFS(conditions!$71:$71,conditions!$8:$8,"&lt;="&amp;HZ$9,conditions!$9:$9,"&gt;="&amp;HZ$9)&gt;EOMONTH($U$9,11),(1+conditions!$U$34)*SUMIFS(15:15,$9:$9,$U$9-1+HZ$9+SUMIFS(conditions!$71:$71,conditions!$8:$8,"&lt;="&amp;HZ$9,conditions!$9:$9,"&gt;="&amp;HZ$9)-EOMONTH($U$9,11)),SUMIFS(15:15,$9:$9,HZ$9+SUMIFS(conditions!$71:$71,conditions!$8:$8,"&lt;="&amp;HZ$9,conditions!$9:$9,"&gt;="&amp;HZ$9)))*SUMIFS(conditions!$69:$69,conditions!$8:$8,"&lt;="&amp;HZ$9,conditions!$9:$9,"&gt;="&amp;HZ$9)*SUMIFS(conditions!$70:$70,conditions!$8:$8,"&lt;="&amp;HZ$9,conditions!$9:$9,"&gt;="&amp;HZ$9))</f>
        <v>34.342169399999996</v>
      </c>
      <c r="IA69" s="37">
        <f>IF(IA$9="",0,IF(IA$9+SUMIFS(conditions!$71:$71,conditions!$8:$8,"&lt;="&amp;IA$9,conditions!$9:$9,"&gt;="&amp;IA$9)&gt;EOMONTH($U$9,11),(1+conditions!$U$34)*SUMIFS(15:15,$9:$9,$U$9-1+IA$9+SUMIFS(conditions!$71:$71,conditions!$8:$8,"&lt;="&amp;IA$9,conditions!$9:$9,"&gt;="&amp;IA$9)-EOMONTH($U$9,11)),SUMIFS(15:15,$9:$9,IA$9+SUMIFS(conditions!$71:$71,conditions!$8:$8,"&lt;="&amp;IA$9,conditions!$9:$9,"&gt;="&amp;IA$9)))*SUMIFS(conditions!$69:$69,conditions!$8:$8,"&lt;="&amp;IA$9,conditions!$9:$9,"&gt;="&amp;IA$9)*SUMIFS(conditions!$70:$70,conditions!$8:$8,"&lt;="&amp;IA$9,conditions!$9:$9,"&gt;="&amp;IA$9))</f>
        <v>0</v>
      </c>
      <c r="IB69" s="37">
        <f>IF(IB$9="",0,IF(IB$9+SUMIFS(conditions!$71:$71,conditions!$8:$8,"&lt;="&amp;IB$9,conditions!$9:$9,"&gt;="&amp;IB$9)&gt;EOMONTH($U$9,11),(1+conditions!$U$34)*SUMIFS(15:15,$9:$9,$U$9-1+IB$9+SUMIFS(conditions!$71:$71,conditions!$8:$8,"&lt;="&amp;IB$9,conditions!$9:$9,"&gt;="&amp;IB$9)-EOMONTH($U$9,11)),SUMIFS(15:15,$9:$9,IB$9+SUMIFS(conditions!$71:$71,conditions!$8:$8,"&lt;="&amp;IB$9,conditions!$9:$9,"&gt;="&amp;IB$9)))*SUMIFS(conditions!$69:$69,conditions!$8:$8,"&lt;="&amp;IB$9,conditions!$9:$9,"&gt;="&amp;IB$9)*SUMIFS(conditions!$70:$70,conditions!$8:$8,"&lt;="&amp;IB$9,conditions!$9:$9,"&gt;="&amp;IB$9))</f>
        <v>0</v>
      </c>
      <c r="IC69" s="37">
        <f>IF(IC$9="",0,IF(IC$9+SUMIFS(conditions!$71:$71,conditions!$8:$8,"&lt;="&amp;IC$9,conditions!$9:$9,"&gt;="&amp;IC$9)&gt;EOMONTH($U$9,11),(1+conditions!$U$34)*SUMIFS(15:15,$9:$9,$U$9-1+IC$9+SUMIFS(conditions!$71:$71,conditions!$8:$8,"&lt;="&amp;IC$9,conditions!$9:$9,"&gt;="&amp;IC$9)-EOMONTH($U$9,11)),SUMIFS(15:15,$9:$9,IC$9+SUMIFS(conditions!$71:$71,conditions!$8:$8,"&lt;="&amp;IC$9,conditions!$9:$9,"&gt;="&amp;IC$9)))*SUMIFS(conditions!$69:$69,conditions!$8:$8,"&lt;="&amp;IC$9,conditions!$9:$9,"&gt;="&amp;IC$9)*SUMIFS(conditions!$70:$70,conditions!$8:$8,"&lt;="&amp;IC$9,conditions!$9:$9,"&gt;="&amp;IC$9))</f>
        <v>34.342169399999996</v>
      </c>
      <c r="ID69" s="37">
        <f>IF(ID$9="",0,IF(ID$9+SUMIFS(conditions!$71:$71,conditions!$8:$8,"&lt;="&amp;ID$9,conditions!$9:$9,"&gt;="&amp;ID$9)&gt;EOMONTH($U$9,11),(1+conditions!$U$34)*SUMIFS(15:15,$9:$9,$U$9-1+ID$9+SUMIFS(conditions!$71:$71,conditions!$8:$8,"&lt;="&amp;ID$9,conditions!$9:$9,"&gt;="&amp;ID$9)-EOMONTH($U$9,11)),SUMIFS(15:15,$9:$9,ID$9+SUMIFS(conditions!$71:$71,conditions!$8:$8,"&lt;="&amp;ID$9,conditions!$9:$9,"&gt;="&amp;ID$9)))*SUMIFS(conditions!$69:$69,conditions!$8:$8,"&lt;="&amp;ID$9,conditions!$9:$9,"&gt;="&amp;ID$9)*SUMIFS(conditions!$70:$70,conditions!$8:$8,"&lt;="&amp;ID$9,conditions!$9:$9,"&gt;="&amp;ID$9))</f>
        <v>34.342169399999996</v>
      </c>
      <c r="IE69" s="37">
        <f>IF(IE$9="",0,IF(IE$9+SUMIFS(conditions!$71:$71,conditions!$8:$8,"&lt;="&amp;IE$9,conditions!$9:$9,"&gt;="&amp;IE$9)&gt;EOMONTH($U$9,11),(1+conditions!$U$34)*SUMIFS(15:15,$9:$9,$U$9-1+IE$9+SUMIFS(conditions!$71:$71,conditions!$8:$8,"&lt;="&amp;IE$9,conditions!$9:$9,"&gt;="&amp;IE$9)-EOMONTH($U$9,11)),SUMIFS(15:15,$9:$9,IE$9+SUMIFS(conditions!$71:$71,conditions!$8:$8,"&lt;="&amp;IE$9,conditions!$9:$9,"&gt;="&amp;IE$9)))*SUMIFS(conditions!$69:$69,conditions!$8:$8,"&lt;="&amp;IE$9,conditions!$9:$9,"&gt;="&amp;IE$9)*SUMIFS(conditions!$70:$70,conditions!$8:$8,"&lt;="&amp;IE$9,conditions!$9:$9,"&gt;="&amp;IE$9))</f>
        <v>34.342169399999996</v>
      </c>
      <c r="IF69" s="37">
        <f>IF(IF$9="",0,IF(IF$9+SUMIFS(conditions!$71:$71,conditions!$8:$8,"&lt;="&amp;IF$9,conditions!$9:$9,"&gt;="&amp;IF$9)&gt;EOMONTH($U$9,11),(1+conditions!$U$34)*SUMIFS(15:15,$9:$9,$U$9-1+IF$9+SUMIFS(conditions!$71:$71,conditions!$8:$8,"&lt;="&amp;IF$9,conditions!$9:$9,"&gt;="&amp;IF$9)-EOMONTH($U$9,11)),SUMIFS(15:15,$9:$9,IF$9+SUMIFS(conditions!$71:$71,conditions!$8:$8,"&lt;="&amp;IF$9,conditions!$9:$9,"&gt;="&amp;IF$9)))*SUMIFS(conditions!$69:$69,conditions!$8:$8,"&lt;="&amp;IF$9,conditions!$9:$9,"&gt;="&amp;IF$9)*SUMIFS(conditions!$70:$70,conditions!$8:$8,"&lt;="&amp;IF$9,conditions!$9:$9,"&gt;="&amp;IF$9))</f>
        <v>34.342169399999996</v>
      </c>
      <c r="IG69" s="37">
        <f>IF(IG$9="",0,IF(IG$9+SUMIFS(conditions!$71:$71,conditions!$8:$8,"&lt;="&amp;IG$9,conditions!$9:$9,"&gt;="&amp;IG$9)&gt;EOMONTH($U$9,11),(1+conditions!$U$34)*SUMIFS(15:15,$9:$9,$U$9-1+IG$9+SUMIFS(conditions!$71:$71,conditions!$8:$8,"&lt;="&amp;IG$9,conditions!$9:$9,"&gt;="&amp;IG$9)-EOMONTH($U$9,11)),SUMIFS(15:15,$9:$9,IG$9+SUMIFS(conditions!$71:$71,conditions!$8:$8,"&lt;="&amp;IG$9,conditions!$9:$9,"&gt;="&amp;IG$9)))*SUMIFS(conditions!$69:$69,conditions!$8:$8,"&lt;="&amp;IG$9,conditions!$9:$9,"&gt;="&amp;IG$9)*SUMIFS(conditions!$70:$70,conditions!$8:$8,"&lt;="&amp;IG$9,conditions!$9:$9,"&gt;="&amp;IG$9))</f>
        <v>34.342169399999996</v>
      </c>
      <c r="IH69" s="37">
        <f>IF(IH$9="",0,IF(IH$9+SUMIFS(conditions!$71:$71,conditions!$8:$8,"&lt;="&amp;IH$9,conditions!$9:$9,"&gt;="&amp;IH$9)&gt;EOMONTH($U$9,11),(1+conditions!$U$34)*SUMIFS(15:15,$9:$9,$U$9-1+IH$9+SUMIFS(conditions!$71:$71,conditions!$8:$8,"&lt;="&amp;IH$9,conditions!$9:$9,"&gt;="&amp;IH$9)-EOMONTH($U$9,11)),SUMIFS(15:15,$9:$9,IH$9+SUMIFS(conditions!$71:$71,conditions!$8:$8,"&lt;="&amp;IH$9,conditions!$9:$9,"&gt;="&amp;IH$9)))*SUMIFS(conditions!$69:$69,conditions!$8:$8,"&lt;="&amp;IH$9,conditions!$9:$9,"&gt;="&amp;IH$9)*SUMIFS(conditions!$70:$70,conditions!$8:$8,"&lt;="&amp;IH$9,conditions!$9:$9,"&gt;="&amp;IH$9))</f>
        <v>0</v>
      </c>
      <c r="II69" s="37">
        <f>IF(II$9="",0,IF(II$9+SUMIFS(conditions!$71:$71,conditions!$8:$8,"&lt;="&amp;II$9,conditions!$9:$9,"&gt;="&amp;II$9)&gt;EOMONTH($U$9,11),(1+conditions!$U$34)*SUMIFS(15:15,$9:$9,$U$9-1+II$9+SUMIFS(conditions!$71:$71,conditions!$8:$8,"&lt;="&amp;II$9,conditions!$9:$9,"&gt;="&amp;II$9)-EOMONTH($U$9,11)),SUMIFS(15:15,$9:$9,II$9+SUMIFS(conditions!$71:$71,conditions!$8:$8,"&lt;="&amp;II$9,conditions!$9:$9,"&gt;="&amp;II$9)))*SUMIFS(conditions!$69:$69,conditions!$8:$8,"&lt;="&amp;II$9,conditions!$9:$9,"&gt;="&amp;II$9)*SUMIFS(conditions!$70:$70,conditions!$8:$8,"&lt;="&amp;II$9,conditions!$9:$9,"&gt;="&amp;II$9))</f>
        <v>0</v>
      </c>
      <c r="IJ69" s="37">
        <f>IF(IJ$9="",0,IF(IJ$9+SUMIFS(conditions!$71:$71,conditions!$8:$8,"&lt;="&amp;IJ$9,conditions!$9:$9,"&gt;="&amp;IJ$9)&gt;EOMONTH($U$9,11),(1+conditions!$U$34)*SUMIFS(15:15,$9:$9,$U$9-1+IJ$9+SUMIFS(conditions!$71:$71,conditions!$8:$8,"&lt;="&amp;IJ$9,conditions!$9:$9,"&gt;="&amp;IJ$9)-EOMONTH($U$9,11)),SUMIFS(15:15,$9:$9,IJ$9+SUMIFS(conditions!$71:$71,conditions!$8:$8,"&lt;="&amp;IJ$9,conditions!$9:$9,"&gt;="&amp;IJ$9)))*SUMIFS(conditions!$69:$69,conditions!$8:$8,"&lt;="&amp;IJ$9,conditions!$9:$9,"&gt;="&amp;IJ$9)*SUMIFS(conditions!$70:$70,conditions!$8:$8,"&lt;="&amp;IJ$9,conditions!$9:$9,"&gt;="&amp;IJ$9))</f>
        <v>34.342169399999996</v>
      </c>
      <c r="IK69" s="37">
        <f>IF(IK$9="",0,IF(IK$9+SUMIFS(conditions!$71:$71,conditions!$8:$8,"&lt;="&amp;IK$9,conditions!$9:$9,"&gt;="&amp;IK$9)&gt;EOMONTH($U$9,11),(1+conditions!$U$34)*SUMIFS(15:15,$9:$9,$U$9-1+IK$9+SUMIFS(conditions!$71:$71,conditions!$8:$8,"&lt;="&amp;IK$9,conditions!$9:$9,"&gt;="&amp;IK$9)-EOMONTH($U$9,11)),SUMIFS(15:15,$9:$9,IK$9+SUMIFS(conditions!$71:$71,conditions!$8:$8,"&lt;="&amp;IK$9,conditions!$9:$9,"&gt;="&amp;IK$9)))*SUMIFS(conditions!$69:$69,conditions!$8:$8,"&lt;="&amp;IK$9,conditions!$9:$9,"&gt;="&amp;IK$9)*SUMIFS(conditions!$70:$70,conditions!$8:$8,"&lt;="&amp;IK$9,conditions!$9:$9,"&gt;="&amp;IK$9))</f>
        <v>34.342169399999996</v>
      </c>
      <c r="IL69" s="37">
        <f>IF(IL$9="",0,IF(IL$9+SUMIFS(conditions!$71:$71,conditions!$8:$8,"&lt;="&amp;IL$9,conditions!$9:$9,"&gt;="&amp;IL$9)&gt;EOMONTH($U$9,11),(1+conditions!$U$34)*SUMIFS(15:15,$9:$9,$U$9-1+IL$9+SUMIFS(conditions!$71:$71,conditions!$8:$8,"&lt;="&amp;IL$9,conditions!$9:$9,"&gt;="&amp;IL$9)-EOMONTH($U$9,11)),SUMIFS(15:15,$9:$9,IL$9+SUMIFS(conditions!$71:$71,conditions!$8:$8,"&lt;="&amp;IL$9,conditions!$9:$9,"&gt;="&amp;IL$9)))*SUMIFS(conditions!$69:$69,conditions!$8:$8,"&lt;="&amp;IL$9,conditions!$9:$9,"&gt;="&amp;IL$9)*SUMIFS(conditions!$70:$70,conditions!$8:$8,"&lt;="&amp;IL$9,conditions!$9:$9,"&gt;="&amp;IL$9))</f>
        <v>34.342169399999996</v>
      </c>
      <c r="IM69" s="37">
        <f>IF(IM$9="",0,IF(IM$9+SUMIFS(conditions!$71:$71,conditions!$8:$8,"&lt;="&amp;IM$9,conditions!$9:$9,"&gt;="&amp;IM$9)&gt;EOMONTH($U$9,11),(1+conditions!$U$34)*SUMIFS(15:15,$9:$9,$U$9-1+IM$9+SUMIFS(conditions!$71:$71,conditions!$8:$8,"&lt;="&amp;IM$9,conditions!$9:$9,"&gt;="&amp;IM$9)-EOMONTH($U$9,11)),SUMIFS(15:15,$9:$9,IM$9+SUMIFS(conditions!$71:$71,conditions!$8:$8,"&lt;="&amp;IM$9,conditions!$9:$9,"&gt;="&amp;IM$9)))*SUMIFS(conditions!$69:$69,conditions!$8:$8,"&lt;="&amp;IM$9,conditions!$9:$9,"&gt;="&amp;IM$9)*SUMIFS(conditions!$70:$70,conditions!$8:$8,"&lt;="&amp;IM$9,conditions!$9:$9,"&gt;="&amp;IM$9))</f>
        <v>34.342169399999996</v>
      </c>
      <c r="IN69" s="37">
        <f>IF(IN$9="",0,IF(IN$9+SUMIFS(conditions!$71:$71,conditions!$8:$8,"&lt;="&amp;IN$9,conditions!$9:$9,"&gt;="&amp;IN$9)&gt;EOMONTH($U$9,11),(1+conditions!$U$34)*SUMIFS(15:15,$9:$9,$U$9-1+IN$9+SUMIFS(conditions!$71:$71,conditions!$8:$8,"&lt;="&amp;IN$9,conditions!$9:$9,"&gt;="&amp;IN$9)-EOMONTH($U$9,11)),SUMIFS(15:15,$9:$9,IN$9+SUMIFS(conditions!$71:$71,conditions!$8:$8,"&lt;="&amp;IN$9,conditions!$9:$9,"&gt;="&amp;IN$9)))*SUMIFS(conditions!$69:$69,conditions!$8:$8,"&lt;="&amp;IN$9,conditions!$9:$9,"&gt;="&amp;IN$9)*SUMIFS(conditions!$70:$70,conditions!$8:$8,"&lt;="&amp;IN$9,conditions!$9:$9,"&gt;="&amp;IN$9))</f>
        <v>34.342169399999996</v>
      </c>
      <c r="IO69" s="37">
        <f>IF(IO$9="",0,IF(IO$9+SUMIFS(conditions!$71:$71,conditions!$8:$8,"&lt;="&amp;IO$9,conditions!$9:$9,"&gt;="&amp;IO$9)&gt;EOMONTH($U$9,11),(1+conditions!$U$34)*SUMIFS(15:15,$9:$9,$U$9-1+IO$9+SUMIFS(conditions!$71:$71,conditions!$8:$8,"&lt;="&amp;IO$9,conditions!$9:$9,"&gt;="&amp;IO$9)-EOMONTH($U$9,11)),SUMIFS(15:15,$9:$9,IO$9+SUMIFS(conditions!$71:$71,conditions!$8:$8,"&lt;="&amp;IO$9,conditions!$9:$9,"&gt;="&amp;IO$9)))*SUMIFS(conditions!$69:$69,conditions!$8:$8,"&lt;="&amp;IO$9,conditions!$9:$9,"&gt;="&amp;IO$9)*SUMIFS(conditions!$70:$70,conditions!$8:$8,"&lt;="&amp;IO$9,conditions!$9:$9,"&gt;="&amp;IO$9))</f>
        <v>0</v>
      </c>
      <c r="IP69" s="37">
        <f>IF(IP$9="",0,IF(IP$9+SUMIFS(conditions!$71:$71,conditions!$8:$8,"&lt;="&amp;IP$9,conditions!$9:$9,"&gt;="&amp;IP$9)&gt;EOMONTH($U$9,11),(1+conditions!$U$34)*SUMIFS(15:15,$9:$9,$U$9-1+IP$9+SUMIFS(conditions!$71:$71,conditions!$8:$8,"&lt;="&amp;IP$9,conditions!$9:$9,"&gt;="&amp;IP$9)-EOMONTH($U$9,11)),SUMIFS(15:15,$9:$9,IP$9+SUMIFS(conditions!$71:$71,conditions!$8:$8,"&lt;="&amp;IP$9,conditions!$9:$9,"&gt;="&amp;IP$9)))*SUMIFS(conditions!$69:$69,conditions!$8:$8,"&lt;="&amp;IP$9,conditions!$9:$9,"&gt;="&amp;IP$9)*SUMIFS(conditions!$70:$70,conditions!$8:$8,"&lt;="&amp;IP$9,conditions!$9:$9,"&gt;="&amp;IP$9))</f>
        <v>0</v>
      </c>
      <c r="IQ69" s="37">
        <f>IF(IQ$9="",0,IF(IQ$9+SUMIFS(conditions!$71:$71,conditions!$8:$8,"&lt;="&amp;IQ$9,conditions!$9:$9,"&gt;="&amp;IQ$9)&gt;EOMONTH($U$9,11),(1+conditions!$U$34)*SUMIFS(15:15,$9:$9,$U$9-1+IQ$9+SUMIFS(conditions!$71:$71,conditions!$8:$8,"&lt;="&amp;IQ$9,conditions!$9:$9,"&gt;="&amp;IQ$9)-EOMONTH($U$9,11)),SUMIFS(15:15,$9:$9,IQ$9+SUMIFS(conditions!$71:$71,conditions!$8:$8,"&lt;="&amp;IQ$9,conditions!$9:$9,"&gt;="&amp;IQ$9)))*SUMIFS(conditions!$69:$69,conditions!$8:$8,"&lt;="&amp;IQ$9,conditions!$9:$9,"&gt;="&amp;IQ$9)*SUMIFS(conditions!$70:$70,conditions!$8:$8,"&lt;="&amp;IQ$9,conditions!$9:$9,"&gt;="&amp;IQ$9))</f>
        <v>35.372434481999989</v>
      </c>
      <c r="IR69" s="37">
        <f>IF(IR$9="",0,IF(IR$9+SUMIFS(conditions!$71:$71,conditions!$8:$8,"&lt;="&amp;IR$9,conditions!$9:$9,"&gt;="&amp;IR$9)&gt;EOMONTH($U$9,11),(1+conditions!$U$34)*SUMIFS(15:15,$9:$9,$U$9-1+IR$9+SUMIFS(conditions!$71:$71,conditions!$8:$8,"&lt;="&amp;IR$9,conditions!$9:$9,"&gt;="&amp;IR$9)-EOMONTH($U$9,11)),SUMIFS(15:15,$9:$9,IR$9+SUMIFS(conditions!$71:$71,conditions!$8:$8,"&lt;="&amp;IR$9,conditions!$9:$9,"&gt;="&amp;IR$9)))*SUMIFS(conditions!$69:$69,conditions!$8:$8,"&lt;="&amp;IR$9,conditions!$9:$9,"&gt;="&amp;IR$9)*SUMIFS(conditions!$70:$70,conditions!$8:$8,"&lt;="&amp;IR$9,conditions!$9:$9,"&gt;="&amp;IR$9))</f>
        <v>35.372434481999989</v>
      </c>
      <c r="IS69" s="37">
        <f>IF(IS$9="",0,IF(IS$9+SUMIFS(conditions!$71:$71,conditions!$8:$8,"&lt;="&amp;IS$9,conditions!$9:$9,"&gt;="&amp;IS$9)&gt;EOMONTH($U$9,11),(1+conditions!$U$34)*SUMIFS(15:15,$9:$9,$U$9-1+IS$9+SUMIFS(conditions!$71:$71,conditions!$8:$8,"&lt;="&amp;IS$9,conditions!$9:$9,"&gt;="&amp;IS$9)-EOMONTH($U$9,11)),SUMIFS(15:15,$9:$9,IS$9+SUMIFS(conditions!$71:$71,conditions!$8:$8,"&lt;="&amp;IS$9,conditions!$9:$9,"&gt;="&amp;IS$9)))*SUMIFS(conditions!$69:$69,conditions!$8:$8,"&lt;="&amp;IS$9,conditions!$9:$9,"&gt;="&amp;IS$9)*SUMIFS(conditions!$70:$70,conditions!$8:$8,"&lt;="&amp;IS$9,conditions!$9:$9,"&gt;="&amp;IS$9))</f>
        <v>35.372434481999989</v>
      </c>
      <c r="IT69" s="37">
        <f>IF(IT$9="",0,IF(IT$9+SUMIFS(conditions!$71:$71,conditions!$8:$8,"&lt;="&amp;IT$9,conditions!$9:$9,"&gt;="&amp;IT$9)&gt;EOMONTH($U$9,11),(1+conditions!$U$34)*SUMIFS(15:15,$9:$9,$U$9-1+IT$9+SUMIFS(conditions!$71:$71,conditions!$8:$8,"&lt;="&amp;IT$9,conditions!$9:$9,"&gt;="&amp;IT$9)-EOMONTH($U$9,11)),SUMIFS(15:15,$9:$9,IT$9+SUMIFS(conditions!$71:$71,conditions!$8:$8,"&lt;="&amp;IT$9,conditions!$9:$9,"&gt;="&amp;IT$9)))*SUMIFS(conditions!$69:$69,conditions!$8:$8,"&lt;="&amp;IT$9,conditions!$9:$9,"&gt;="&amp;IT$9)*SUMIFS(conditions!$70:$70,conditions!$8:$8,"&lt;="&amp;IT$9,conditions!$9:$9,"&gt;="&amp;IT$9))</f>
        <v>35.372434481999989</v>
      </c>
      <c r="IU69" s="37">
        <f>IF(IU$9="",0,IF(IU$9+SUMIFS(conditions!$71:$71,conditions!$8:$8,"&lt;="&amp;IU$9,conditions!$9:$9,"&gt;="&amp;IU$9)&gt;EOMONTH($U$9,11),(1+conditions!$U$34)*SUMIFS(15:15,$9:$9,$U$9-1+IU$9+SUMIFS(conditions!$71:$71,conditions!$8:$8,"&lt;="&amp;IU$9,conditions!$9:$9,"&gt;="&amp;IU$9)-EOMONTH($U$9,11)),SUMIFS(15:15,$9:$9,IU$9+SUMIFS(conditions!$71:$71,conditions!$8:$8,"&lt;="&amp;IU$9,conditions!$9:$9,"&gt;="&amp;IU$9)))*SUMIFS(conditions!$69:$69,conditions!$8:$8,"&lt;="&amp;IU$9,conditions!$9:$9,"&gt;="&amp;IU$9)*SUMIFS(conditions!$70:$70,conditions!$8:$8,"&lt;="&amp;IU$9,conditions!$9:$9,"&gt;="&amp;IU$9))</f>
        <v>35.372434481999989</v>
      </c>
      <c r="IV69" s="37">
        <f>IF(IV$9="",0,IF(IV$9+SUMIFS(conditions!$71:$71,conditions!$8:$8,"&lt;="&amp;IV$9,conditions!$9:$9,"&gt;="&amp;IV$9)&gt;EOMONTH($U$9,11),(1+conditions!$U$34)*SUMIFS(15:15,$9:$9,$U$9-1+IV$9+SUMIFS(conditions!$71:$71,conditions!$8:$8,"&lt;="&amp;IV$9,conditions!$9:$9,"&gt;="&amp;IV$9)-EOMONTH($U$9,11)),SUMIFS(15:15,$9:$9,IV$9+SUMIFS(conditions!$71:$71,conditions!$8:$8,"&lt;="&amp;IV$9,conditions!$9:$9,"&gt;="&amp;IV$9)))*SUMIFS(conditions!$69:$69,conditions!$8:$8,"&lt;="&amp;IV$9,conditions!$9:$9,"&gt;="&amp;IV$9)*SUMIFS(conditions!$70:$70,conditions!$8:$8,"&lt;="&amp;IV$9,conditions!$9:$9,"&gt;="&amp;IV$9))</f>
        <v>0</v>
      </c>
      <c r="IW69" s="37">
        <f>IF(IW$9="",0,IF(IW$9+SUMIFS(conditions!$71:$71,conditions!$8:$8,"&lt;="&amp;IW$9,conditions!$9:$9,"&gt;="&amp;IW$9)&gt;EOMONTH($U$9,11),(1+conditions!$U$34)*SUMIFS(15:15,$9:$9,$U$9-1+IW$9+SUMIFS(conditions!$71:$71,conditions!$8:$8,"&lt;="&amp;IW$9,conditions!$9:$9,"&gt;="&amp;IW$9)-EOMONTH($U$9,11)),SUMIFS(15:15,$9:$9,IW$9+SUMIFS(conditions!$71:$71,conditions!$8:$8,"&lt;="&amp;IW$9,conditions!$9:$9,"&gt;="&amp;IW$9)))*SUMIFS(conditions!$69:$69,conditions!$8:$8,"&lt;="&amp;IW$9,conditions!$9:$9,"&gt;="&amp;IW$9)*SUMIFS(conditions!$70:$70,conditions!$8:$8,"&lt;="&amp;IW$9,conditions!$9:$9,"&gt;="&amp;IW$9))</f>
        <v>0</v>
      </c>
      <c r="IX69" s="37">
        <f>IF(IX$9="",0,IF(IX$9+SUMIFS(conditions!$71:$71,conditions!$8:$8,"&lt;="&amp;IX$9,conditions!$9:$9,"&gt;="&amp;IX$9)&gt;EOMONTH($U$9,11),(1+conditions!$U$34)*SUMIFS(15:15,$9:$9,$U$9-1+IX$9+SUMIFS(conditions!$71:$71,conditions!$8:$8,"&lt;="&amp;IX$9,conditions!$9:$9,"&gt;="&amp;IX$9)-EOMONTH($U$9,11)),SUMIFS(15:15,$9:$9,IX$9+SUMIFS(conditions!$71:$71,conditions!$8:$8,"&lt;="&amp;IX$9,conditions!$9:$9,"&gt;="&amp;IX$9)))*SUMIFS(conditions!$69:$69,conditions!$8:$8,"&lt;="&amp;IX$9,conditions!$9:$9,"&gt;="&amp;IX$9)*SUMIFS(conditions!$70:$70,conditions!$8:$8,"&lt;="&amp;IX$9,conditions!$9:$9,"&gt;="&amp;IX$9))</f>
        <v>35.372434481999989</v>
      </c>
      <c r="IY69" s="37">
        <f>IF(IY$9="",0,IF(IY$9+SUMIFS(conditions!$71:$71,conditions!$8:$8,"&lt;="&amp;IY$9,conditions!$9:$9,"&gt;="&amp;IY$9)&gt;EOMONTH($U$9,11),(1+conditions!$U$34)*SUMIFS(15:15,$9:$9,$U$9-1+IY$9+SUMIFS(conditions!$71:$71,conditions!$8:$8,"&lt;="&amp;IY$9,conditions!$9:$9,"&gt;="&amp;IY$9)-EOMONTH($U$9,11)),SUMIFS(15:15,$9:$9,IY$9+SUMIFS(conditions!$71:$71,conditions!$8:$8,"&lt;="&amp;IY$9,conditions!$9:$9,"&gt;="&amp;IY$9)))*SUMIFS(conditions!$69:$69,conditions!$8:$8,"&lt;="&amp;IY$9,conditions!$9:$9,"&gt;="&amp;IY$9)*SUMIFS(conditions!$70:$70,conditions!$8:$8,"&lt;="&amp;IY$9,conditions!$9:$9,"&gt;="&amp;IY$9))</f>
        <v>35.372434481999989</v>
      </c>
      <c r="IZ69" s="37">
        <f>IF(IZ$9="",0,IF(IZ$9+SUMIFS(conditions!$71:$71,conditions!$8:$8,"&lt;="&amp;IZ$9,conditions!$9:$9,"&gt;="&amp;IZ$9)&gt;EOMONTH($U$9,11),(1+conditions!$U$34)*SUMIFS(15:15,$9:$9,$U$9-1+IZ$9+SUMIFS(conditions!$71:$71,conditions!$8:$8,"&lt;="&amp;IZ$9,conditions!$9:$9,"&gt;="&amp;IZ$9)-EOMONTH($U$9,11)),SUMIFS(15:15,$9:$9,IZ$9+SUMIFS(conditions!$71:$71,conditions!$8:$8,"&lt;="&amp;IZ$9,conditions!$9:$9,"&gt;="&amp;IZ$9)))*SUMIFS(conditions!$69:$69,conditions!$8:$8,"&lt;="&amp;IZ$9,conditions!$9:$9,"&gt;="&amp;IZ$9)*SUMIFS(conditions!$70:$70,conditions!$8:$8,"&lt;="&amp;IZ$9,conditions!$9:$9,"&gt;="&amp;IZ$9))</f>
        <v>35.372434481999989</v>
      </c>
      <c r="JA69" s="37">
        <f>IF(JA$9="",0,IF(JA$9+SUMIFS(conditions!$71:$71,conditions!$8:$8,"&lt;="&amp;JA$9,conditions!$9:$9,"&gt;="&amp;JA$9)&gt;EOMONTH($U$9,11),(1+conditions!$U$34)*SUMIFS(15:15,$9:$9,$U$9-1+JA$9+SUMIFS(conditions!$71:$71,conditions!$8:$8,"&lt;="&amp;JA$9,conditions!$9:$9,"&gt;="&amp;JA$9)-EOMONTH($U$9,11)),SUMIFS(15:15,$9:$9,JA$9+SUMIFS(conditions!$71:$71,conditions!$8:$8,"&lt;="&amp;JA$9,conditions!$9:$9,"&gt;="&amp;JA$9)))*SUMIFS(conditions!$69:$69,conditions!$8:$8,"&lt;="&amp;JA$9,conditions!$9:$9,"&gt;="&amp;JA$9)*SUMIFS(conditions!$70:$70,conditions!$8:$8,"&lt;="&amp;JA$9,conditions!$9:$9,"&gt;="&amp;JA$9))</f>
        <v>35.372434481999989</v>
      </c>
      <c r="JB69" s="37">
        <f>IF(JB$9="",0,IF(JB$9+SUMIFS(conditions!$71:$71,conditions!$8:$8,"&lt;="&amp;JB$9,conditions!$9:$9,"&gt;="&amp;JB$9)&gt;EOMONTH($U$9,11),(1+conditions!$U$34)*SUMIFS(15:15,$9:$9,$U$9-1+JB$9+SUMIFS(conditions!$71:$71,conditions!$8:$8,"&lt;="&amp;JB$9,conditions!$9:$9,"&gt;="&amp;JB$9)-EOMONTH($U$9,11)),SUMIFS(15:15,$9:$9,JB$9+SUMIFS(conditions!$71:$71,conditions!$8:$8,"&lt;="&amp;JB$9,conditions!$9:$9,"&gt;="&amp;JB$9)))*SUMIFS(conditions!$69:$69,conditions!$8:$8,"&lt;="&amp;JB$9,conditions!$9:$9,"&gt;="&amp;JB$9)*SUMIFS(conditions!$70:$70,conditions!$8:$8,"&lt;="&amp;JB$9,conditions!$9:$9,"&gt;="&amp;JB$9))</f>
        <v>35.372434481999989</v>
      </c>
      <c r="JC69" s="37">
        <f>IF(JC$9="",0,IF(JC$9+SUMIFS(conditions!$71:$71,conditions!$8:$8,"&lt;="&amp;JC$9,conditions!$9:$9,"&gt;="&amp;JC$9)&gt;EOMONTH($U$9,11),(1+conditions!$U$34)*SUMIFS(15:15,$9:$9,$U$9-1+JC$9+SUMIFS(conditions!$71:$71,conditions!$8:$8,"&lt;="&amp;JC$9,conditions!$9:$9,"&gt;="&amp;JC$9)-EOMONTH($U$9,11)),SUMIFS(15:15,$9:$9,JC$9+SUMIFS(conditions!$71:$71,conditions!$8:$8,"&lt;="&amp;JC$9,conditions!$9:$9,"&gt;="&amp;JC$9)))*SUMIFS(conditions!$69:$69,conditions!$8:$8,"&lt;="&amp;JC$9,conditions!$9:$9,"&gt;="&amp;JC$9)*SUMIFS(conditions!$70:$70,conditions!$8:$8,"&lt;="&amp;JC$9,conditions!$9:$9,"&gt;="&amp;JC$9))</f>
        <v>0</v>
      </c>
      <c r="JD69" s="37">
        <f>IF(JD$9="",0,IF(JD$9+SUMIFS(conditions!$71:$71,conditions!$8:$8,"&lt;="&amp;JD$9,conditions!$9:$9,"&gt;="&amp;JD$9)&gt;EOMONTH($U$9,11),(1+conditions!$U$34)*SUMIFS(15:15,$9:$9,$U$9-1+JD$9+SUMIFS(conditions!$71:$71,conditions!$8:$8,"&lt;="&amp;JD$9,conditions!$9:$9,"&gt;="&amp;JD$9)-EOMONTH($U$9,11)),SUMIFS(15:15,$9:$9,JD$9+SUMIFS(conditions!$71:$71,conditions!$8:$8,"&lt;="&amp;JD$9,conditions!$9:$9,"&gt;="&amp;JD$9)))*SUMIFS(conditions!$69:$69,conditions!$8:$8,"&lt;="&amp;JD$9,conditions!$9:$9,"&gt;="&amp;JD$9)*SUMIFS(conditions!$70:$70,conditions!$8:$8,"&lt;="&amp;JD$9,conditions!$9:$9,"&gt;="&amp;JD$9))</f>
        <v>0</v>
      </c>
      <c r="JE69" s="37">
        <f>IF(JE$9="",0,IF(JE$9+SUMIFS(conditions!$71:$71,conditions!$8:$8,"&lt;="&amp;JE$9,conditions!$9:$9,"&gt;="&amp;JE$9)&gt;EOMONTH($U$9,11),(1+conditions!$U$34)*SUMIFS(15:15,$9:$9,$U$9-1+JE$9+SUMIFS(conditions!$71:$71,conditions!$8:$8,"&lt;="&amp;JE$9,conditions!$9:$9,"&gt;="&amp;JE$9)-EOMONTH($U$9,11)),SUMIFS(15:15,$9:$9,JE$9+SUMIFS(conditions!$71:$71,conditions!$8:$8,"&lt;="&amp;JE$9,conditions!$9:$9,"&gt;="&amp;JE$9)))*SUMIFS(conditions!$69:$69,conditions!$8:$8,"&lt;="&amp;JE$9,conditions!$9:$9,"&gt;="&amp;JE$9)*SUMIFS(conditions!$70:$70,conditions!$8:$8,"&lt;="&amp;JE$9,conditions!$9:$9,"&gt;="&amp;JE$9))</f>
        <v>35.372434481999989</v>
      </c>
      <c r="JF69" s="37">
        <f>IF(JF$9="",0,IF(JF$9+SUMIFS(conditions!$71:$71,conditions!$8:$8,"&lt;="&amp;JF$9,conditions!$9:$9,"&gt;="&amp;JF$9)&gt;EOMONTH($U$9,11),(1+conditions!$U$34)*SUMIFS(15:15,$9:$9,$U$9-1+JF$9+SUMIFS(conditions!$71:$71,conditions!$8:$8,"&lt;="&amp;JF$9,conditions!$9:$9,"&gt;="&amp;JF$9)-EOMONTH($U$9,11)),SUMIFS(15:15,$9:$9,JF$9+SUMIFS(conditions!$71:$71,conditions!$8:$8,"&lt;="&amp;JF$9,conditions!$9:$9,"&gt;="&amp;JF$9)))*SUMIFS(conditions!$69:$69,conditions!$8:$8,"&lt;="&amp;JF$9,conditions!$9:$9,"&gt;="&amp;JF$9)*SUMIFS(conditions!$70:$70,conditions!$8:$8,"&lt;="&amp;JF$9,conditions!$9:$9,"&gt;="&amp;JF$9))</f>
        <v>35.372434481999989</v>
      </c>
      <c r="JG69" s="37">
        <f>IF(JG$9="",0,IF(JG$9+SUMIFS(conditions!$71:$71,conditions!$8:$8,"&lt;="&amp;JG$9,conditions!$9:$9,"&gt;="&amp;JG$9)&gt;EOMONTH($U$9,11),(1+conditions!$U$34)*SUMIFS(15:15,$9:$9,$U$9-1+JG$9+SUMIFS(conditions!$71:$71,conditions!$8:$8,"&lt;="&amp;JG$9,conditions!$9:$9,"&gt;="&amp;JG$9)-EOMONTH($U$9,11)),SUMIFS(15:15,$9:$9,JG$9+SUMIFS(conditions!$71:$71,conditions!$8:$8,"&lt;="&amp;JG$9,conditions!$9:$9,"&gt;="&amp;JG$9)))*SUMIFS(conditions!$69:$69,conditions!$8:$8,"&lt;="&amp;JG$9,conditions!$9:$9,"&gt;="&amp;JG$9)*SUMIFS(conditions!$70:$70,conditions!$8:$8,"&lt;="&amp;JG$9,conditions!$9:$9,"&gt;="&amp;JG$9))</f>
        <v>35.372434481999989</v>
      </c>
      <c r="JH69" s="37">
        <f>IF(JH$9="",0,IF(JH$9+SUMIFS(conditions!$71:$71,conditions!$8:$8,"&lt;="&amp;JH$9,conditions!$9:$9,"&gt;="&amp;JH$9)&gt;EOMONTH($U$9,11),(1+conditions!$U$34)*SUMIFS(15:15,$9:$9,$U$9-1+JH$9+SUMIFS(conditions!$71:$71,conditions!$8:$8,"&lt;="&amp;JH$9,conditions!$9:$9,"&gt;="&amp;JH$9)-EOMONTH($U$9,11)),SUMIFS(15:15,$9:$9,JH$9+SUMIFS(conditions!$71:$71,conditions!$8:$8,"&lt;="&amp;JH$9,conditions!$9:$9,"&gt;="&amp;JH$9)))*SUMIFS(conditions!$69:$69,conditions!$8:$8,"&lt;="&amp;JH$9,conditions!$9:$9,"&gt;="&amp;JH$9)*SUMIFS(conditions!$70:$70,conditions!$8:$8,"&lt;="&amp;JH$9,conditions!$9:$9,"&gt;="&amp;JH$9))</f>
        <v>35.372434481999989</v>
      </c>
      <c r="JI69" s="37">
        <f>IF(JI$9="",0,IF(JI$9+SUMIFS(conditions!$71:$71,conditions!$8:$8,"&lt;="&amp;JI$9,conditions!$9:$9,"&gt;="&amp;JI$9)&gt;EOMONTH($U$9,11),(1+conditions!$U$34)*SUMIFS(15:15,$9:$9,$U$9-1+JI$9+SUMIFS(conditions!$71:$71,conditions!$8:$8,"&lt;="&amp;JI$9,conditions!$9:$9,"&gt;="&amp;JI$9)-EOMONTH($U$9,11)),SUMIFS(15:15,$9:$9,JI$9+SUMIFS(conditions!$71:$71,conditions!$8:$8,"&lt;="&amp;JI$9,conditions!$9:$9,"&gt;="&amp;JI$9)))*SUMIFS(conditions!$69:$69,conditions!$8:$8,"&lt;="&amp;JI$9,conditions!$9:$9,"&gt;="&amp;JI$9)*SUMIFS(conditions!$70:$70,conditions!$8:$8,"&lt;="&amp;JI$9,conditions!$9:$9,"&gt;="&amp;JI$9))</f>
        <v>35.372434481999989</v>
      </c>
      <c r="JJ69" s="37">
        <f>IF(JJ$9="",0,IF(JJ$9+SUMIFS(conditions!$71:$71,conditions!$8:$8,"&lt;="&amp;JJ$9,conditions!$9:$9,"&gt;="&amp;JJ$9)&gt;EOMONTH($U$9,11),(1+conditions!$U$34)*SUMIFS(15:15,$9:$9,$U$9-1+JJ$9+SUMIFS(conditions!$71:$71,conditions!$8:$8,"&lt;="&amp;JJ$9,conditions!$9:$9,"&gt;="&amp;JJ$9)-EOMONTH($U$9,11)),SUMIFS(15:15,$9:$9,JJ$9+SUMIFS(conditions!$71:$71,conditions!$8:$8,"&lt;="&amp;JJ$9,conditions!$9:$9,"&gt;="&amp;JJ$9)))*SUMIFS(conditions!$69:$69,conditions!$8:$8,"&lt;="&amp;JJ$9,conditions!$9:$9,"&gt;="&amp;JJ$9)*SUMIFS(conditions!$70:$70,conditions!$8:$8,"&lt;="&amp;JJ$9,conditions!$9:$9,"&gt;="&amp;JJ$9))</f>
        <v>0</v>
      </c>
      <c r="JK69" s="37">
        <f>IF(JK$9="",0,IF(JK$9+SUMIFS(conditions!$71:$71,conditions!$8:$8,"&lt;="&amp;JK$9,conditions!$9:$9,"&gt;="&amp;JK$9)&gt;EOMONTH($U$9,11),(1+conditions!$U$34)*SUMIFS(15:15,$9:$9,$U$9-1+JK$9+SUMIFS(conditions!$71:$71,conditions!$8:$8,"&lt;="&amp;JK$9,conditions!$9:$9,"&gt;="&amp;JK$9)-EOMONTH($U$9,11)),SUMIFS(15:15,$9:$9,JK$9+SUMIFS(conditions!$71:$71,conditions!$8:$8,"&lt;="&amp;JK$9,conditions!$9:$9,"&gt;="&amp;JK$9)))*SUMIFS(conditions!$69:$69,conditions!$8:$8,"&lt;="&amp;JK$9,conditions!$9:$9,"&gt;="&amp;JK$9)*SUMIFS(conditions!$70:$70,conditions!$8:$8,"&lt;="&amp;JK$9,conditions!$9:$9,"&gt;="&amp;JK$9))</f>
        <v>0</v>
      </c>
      <c r="JL69" s="37">
        <f>IF(JL$9="",0,IF(JL$9+SUMIFS(conditions!$71:$71,conditions!$8:$8,"&lt;="&amp;JL$9,conditions!$9:$9,"&gt;="&amp;JL$9)&gt;EOMONTH($U$9,11),(1+conditions!$U$34)*SUMIFS(15:15,$9:$9,$U$9-1+JL$9+SUMIFS(conditions!$71:$71,conditions!$8:$8,"&lt;="&amp;JL$9,conditions!$9:$9,"&gt;="&amp;JL$9)-EOMONTH($U$9,11)),SUMIFS(15:15,$9:$9,JL$9+SUMIFS(conditions!$71:$71,conditions!$8:$8,"&lt;="&amp;JL$9,conditions!$9:$9,"&gt;="&amp;JL$9)))*SUMIFS(conditions!$69:$69,conditions!$8:$8,"&lt;="&amp;JL$9,conditions!$9:$9,"&gt;="&amp;JL$9)*SUMIFS(conditions!$70:$70,conditions!$8:$8,"&lt;="&amp;JL$9,conditions!$9:$9,"&gt;="&amp;JL$9))</f>
        <v>35.372434481999989</v>
      </c>
      <c r="JM69" s="37">
        <f>IF(JM$9="",0,IF(JM$9+SUMIFS(conditions!$71:$71,conditions!$8:$8,"&lt;="&amp;JM$9,conditions!$9:$9,"&gt;="&amp;JM$9)&gt;EOMONTH($U$9,11),(1+conditions!$U$34)*SUMIFS(15:15,$9:$9,$U$9-1+JM$9+SUMIFS(conditions!$71:$71,conditions!$8:$8,"&lt;="&amp;JM$9,conditions!$9:$9,"&gt;="&amp;JM$9)-EOMONTH($U$9,11)),SUMIFS(15:15,$9:$9,JM$9+SUMIFS(conditions!$71:$71,conditions!$8:$8,"&lt;="&amp;JM$9,conditions!$9:$9,"&gt;="&amp;JM$9)))*SUMIFS(conditions!$69:$69,conditions!$8:$8,"&lt;="&amp;JM$9,conditions!$9:$9,"&gt;="&amp;JM$9)*SUMIFS(conditions!$70:$70,conditions!$8:$8,"&lt;="&amp;JM$9,conditions!$9:$9,"&gt;="&amp;JM$9))</f>
        <v>35.372434481999989</v>
      </c>
      <c r="JN69" s="37">
        <f>IF(JN$9="",0,IF(JN$9+SUMIFS(conditions!$71:$71,conditions!$8:$8,"&lt;="&amp;JN$9,conditions!$9:$9,"&gt;="&amp;JN$9)&gt;EOMONTH($U$9,11),(1+conditions!$U$34)*SUMIFS(15:15,$9:$9,$U$9-1+JN$9+SUMIFS(conditions!$71:$71,conditions!$8:$8,"&lt;="&amp;JN$9,conditions!$9:$9,"&gt;="&amp;JN$9)-EOMONTH($U$9,11)),SUMIFS(15:15,$9:$9,JN$9+SUMIFS(conditions!$71:$71,conditions!$8:$8,"&lt;="&amp;JN$9,conditions!$9:$9,"&gt;="&amp;JN$9)))*SUMIFS(conditions!$69:$69,conditions!$8:$8,"&lt;="&amp;JN$9,conditions!$9:$9,"&gt;="&amp;JN$9)*SUMIFS(conditions!$70:$70,conditions!$8:$8,"&lt;="&amp;JN$9,conditions!$9:$9,"&gt;="&amp;JN$9))</f>
        <v>35.372434481999989</v>
      </c>
      <c r="JO69" s="37">
        <f>IF(JO$9="",0,IF(JO$9+SUMIFS(conditions!$71:$71,conditions!$8:$8,"&lt;="&amp;JO$9,conditions!$9:$9,"&gt;="&amp;JO$9)&gt;EOMONTH($U$9,11),(1+conditions!$U$34)*SUMIFS(15:15,$9:$9,$U$9-1+JO$9+SUMIFS(conditions!$71:$71,conditions!$8:$8,"&lt;="&amp;JO$9,conditions!$9:$9,"&gt;="&amp;JO$9)-EOMONTH($U$9,11)),SUMIFS(15:15,$9:$9,JO$9+SUMIFS(conditions!$71:$71,conditions!$8:$8,"&lt;="&amp;JO$9,conditions!$9:$9,"&gt;="&amp;JO$9)))*SUMIFS(conditions!$69:$69,conditions!$8:$8,"&lt;="&amp;JO$9,conditions!$9:$9,"&gt;="&amp;JO$9)*SUMIFS(conditions!$70:$70,conditions!$8:$8,"&lt;="&amp;JO$9,conditions!$9:$9,"&gt;="&amp;JO$9))</f>
        <v>35.372434481999989</v>
      </c>
      <c r="JP69" s="37">
        <f>IF(JP$9="",0,IF(JP$9+SUMIFS(conditions!$71:$71,conditions!$8:$8,"&lt;="&amp;JP$9,conditions!$9:$9,"&gt;="&amp;JP$9)&gt;EOMONTH($U$9,11),(1+conditions!$U$34)*SUMIFS(15:15,$9:$9,$U$9-1+JP$9+SUMIFS(conditions!$71:$71,conditions!$8:$8,"&lt;="&amp;JP$9,conditions!$9:$9,"&gt;="&amp;JP$9)-EOMONTH($U$9,11)),SUMIFS(15:15,$9:$9,JP$9+SUMIFS(conditions!$71:$71,conditions!$8:$8,"&lt;="&amp;JP$9,conditions!$9:$9,"&gt;="&amp;JP$9)))*SUMIFS(conditions!$69:$69,conditions!$8:$8,"&lt;="&amp;JP$9,conditions!$9:$9,"&gt;="&amp;JP$9)*SUMIFS(conditions!$70:$70,conditions!$8:$8,"&lt;="&amp;JP$9,conditions!$9:$9,"&gt;="&amp;JP$9))</f>
        <v>35.372434481999989</v>
      </c>
      <c r="JQ69" s="37">
        <f>IF(JQ$9="",0,IF(JQ$9+SUMIFS(conditions!$71:$71,conditions!$8:$8,"&lt;="&amp;JQ$9,conditions!$9:$9,"&gt;="&amp;JQ$9)&gt;EOMONTH($U$9,11),(1+conditions!$U$34)*SUMIFS(15:15,$9:$9,$U$9-1+JQ$9+SUMIFS(conditions!$71:$71,conditions!$8:$8,"&lt;="&amp;JQ$9,conditions!$9:$9,"&gt;="&amp;JQ$9)-EOMONTH($U$9,11)),SUMIFS(15:15,$9:$9,JQ$9+SUMIFS(conditions!$71:$71,conditions!$8:$8,"&lt;="&amp;JQ$9,conditions!$9:$9,"&gt;="&amp;JQ$9)))*SUMIFS(conditions!$69:$69,conditions!$8:$8,"&lt;="&amp;JQ$9,conditions!$9:$9,"&gt;="&amp;JQ$9)*SUMIFS(conditions!$70:$70,conditions!$8:$8,"&lt;="&amp;JQ$9,conditions!$9:$9,"&gt;="&amp;JQ$9))</f>
        <v>0</v>
      </c>
      <c r="JR69" s="37">
        <f>IF(JR$9="",0,IF(JR$9+SUMIFS(conditions!$71:$71,conditions!$8:$8,"&lt;="&amp;JR$9,conditions!$9:$9,"&gt;="&amp;JR$9)&gt;EOMONTH($U$9,11),(1+conditions!$U$34)*SUMIFS(15:15,$9:$9,$U$9-1+JR$9+SUMIFS(conditions!$71:$71,conditions!$8:$8,"&lt;="&amp;JR$9,conditions!$9:$9,"&gt;="&amp;JR$9)-EOMONTH($U$9,11)),SUMIFS(15:15,$9:$9,JR$9+SUMIFS(conditions!$71:$71,conditions!$8:$8,"&lt;="&amp;JR$9,conditions!$9:$9,"&gt;="&amp;JR$9)))*SUMIFS(conditions!$69:$69,conditions!$8:$8,"&lt;="&amp;JR$9,conditions!$9:$9,"&gt;="&amp;JR$9)*SUMIFS(conditions!$70:$70,conditions!$8:$8,"&lt;="&amp;JR$9,conditions!$9:$9,"&gt;="&amp;JR$9))</f>
        <v>0</v>
      </c>
      <c r="JS69" s="37">
        <f>IF(JS$9="",0,IF(JS$9+SUMIFS(conditions!$71:$71,conditions!$8:$8,"&lt;="&amp;JS$9,conditions!$9:$9,"&gt;="&amp;JS$9)&gt;EOMONTH($U$9,11),(1+conditions!$U$34)*SUMIFS(15:15,$9:$9,$U$9-1+JS$9+SUMIFS(conditions!$71:$71,conditions!$8:$8,"&lt;="&amp;JS$9,conditions!$9:$9,"&gt;="&amp;JS$9)-EOMONTH($U$9,11)),SUMIFS(15:15,$9:$9,JS$9+SUMIFS(conditions!$71:$71,conditions!$8:$8,"&lt;="&amp;JS$9,conditions!$9:$9,"&gt;="&amp;JS$9)))*SUMIFS(conditions!$69:$69,conditions!$8:$8,"&lt;="&amp;JS$9,conditions!$9:$9,"&gt;="&amp;JS$9)*SUMIFS(conditions!$70:$70,conditions!$8:$8,"&lt;="&amp;JS$9,conditions!$9:$9,"&gt;="&amp;JS$9))</f>
        <v>35.372434481999989</v>
      </c>
      <c r="JT69" s="37">
        <f>IF(JT$9="",0,IF(JT$9+SUMIFS(conditions!$71:$71,conditions!$8:$8,"&lt;="&amp;JT$9,conditions!$9:$9,"&gt;="&amp;JT$9)&gt;EOMONTH($U$9,11),(1+conditions!$U$34)*SUMIFS(15:15,$9:$9,$U$9-1+JT$9+SUMIFS(conditions!$71:$71,conditions!$8:$8,"&lt;="&amp;JT$9,conditions!$9:$9,"&gt;="&amp;JT$9)-EOMONTH($U$9,11)),SUMIFS(15:15,$9:$9,JT$9+SUMIFS(conditions!$71:$71,conditions!$8:$8,"&lt;="&amp;JT$9,conditions!$9:$9,"&gt;="&amp;JT$9)))*SUMIFS(conditions!$69:$69,conditions!$8:$8,"&lt;="&amp;JT$9,conditions!$9:$9,"&gt;="&amp;JT$9)*SUMIFS(conditions!$70:$70,conditions!$8:$8,"&lt;="&amp;JT$9,conditions!$9:$9,"&gt;="&amp;JT$9))</f>
        <v>35.372434481999989</v>
      </c>
      <c r="JU69" s="37">
        <f>IF(JU$9="",0,IF(JU$9+SUMIFS(conditions!$71:$71,conditions!$8:$8,"&lt;="&amp;JU$9,conditions!$9:$9,"&gt;="&amp;JU$9)&gt;EOMONTH($U$9,11),(1+conditions!$U$34)*SUMIFS(15:15,$9:$9,$U$9-1+JU$9+SUMIFS(conditions!$71:$71,conditions!$8:$8,"&lt;="&amp;JU$9,conditions!$9:$9,"&gt;="&amp;JU$9)-EOMONTH($U$9,11)),SUMIFS(15:15,$9:$9,JU$9+SUMIFS(conditions!$71:$71,conditions!$8:$8,"&lt;="&amp;JU$9,conditions!$9:$9,"&gt;="&amp;JU$9)))*SUMIFS(conditions!$69:$69,conditions!$8:$8,"&lt;="&amp;JU$9,conditions!$9:$9,"&gt;="&amp;JU$9)*SUMIFS(conditions!$70:$70,conditions!$8:$8,"&lt;="&amp;JU$9,conditions!$9:$9,"&gt;="&amp;JU$9))</f>
        <v>46.321045154999993</v>
      </c>
      <c r="JV69" s="37">
        <f>IF(JV$9="",0,IF(JV$9+SUMIFS(conditions!$71:$71,conditions!$8:$8,"&lt;="&amp;JV$9,conditions!$9:$9,"&gt;="&amp;JV$9)&gt;EOMONTH($U$9,11),(1+conditions!$U$34)*SUMIFS(15:15,$9:$9,$U$9-1+JV$9+SUMIFS(conditions!$71:$71,conditions!$8:$8,"&lt;="&amp;JV$9,conditions!$9:$9,"&gt;="&amp;JV$9)-EOMONTH($U$9,11)),SUMIFS(15:15,$9:$9,JV$9+SUMIFS(conditions!$71:$71,conditions!$8:$8,"&lt;="&amp;JV$9,conditions!$9:$9,"&gt;="&amp;JV$9)))*SUMIFS(conditions!$69:$69,conditions!$8:$8,"&lt;="&amp;JV$9,conditions!$9:$9,"&gt;="&amp;JV$9)*SUMIFS(conditions!$70:$70,conditions!$8:$8,"&lt;="&amp;JV$9,conditions!$9:$9,"&gt;="&amp;JV$9))</f>
        <v>46.321045154999993</v>
      </c>
      <c r="JW69" s="37">
        <f>IF(JW$9="",0,IF(JW$9+SUMIFS(conditions!$71:$71,conditions!$8:$8,"&lt;="&amp;JW$9,conditions!$9:$9,"&gt;="&amp;JW$9)&gt;EOMONTH($U$9,11),(1+conditions!$U$34)*SUMIFS(15:15,$9:$9,$U$9-1+JW$9+SUMIFS(conditions!$71:$71,conditions!$8:$8,"&lt;="&amp;JW$9,conditions!$9:$9,"&gt;="&amp;JW$9)-EOMONTH($U$9,11)),SUMIFS(15:15,$9:$9,JW$9+SUMIFS(conditions!$71:$71,conditions!$8:$8,"&lt;="&amp;JW$9,conditions!$9:$9,"&gt;="&amp;JW$9)))*SUMIFS(conditions!$69:$69,conditions!$8:$8,"&lt;="&amp;JW$9,conditions!$9:$9,"&gt;="&amp;JW$9)*SUMIFS(conditions!$70:$70,conditions!$8:$8,"&lt;="&amp;JW$9,conditions!$9:$9,"&gt;="&amp;JW$9))</f>
        <v>46.321045154999993</v>
      </c>
      <c r="JX69" s="37">
        <f>IF(JX$9="",0,IF(JX$9+SUMIFS(conditions!$71:$71,conditions!$8:$8,"&lt;="&amp;JX$9,conditions!$9:$9,"&gt;="&amp;JX$9)&gt;EOMONTH($U$9,11),(1+conditions!$U$34)*SUMIFS(15:15,$9:$9,$U$9-1+JX$9+SUMIFS(conditions!$71:$71,conditions!$8:$8,"&lt;="&amp;JX$9,conditions!$9:$9,"&gt;="&amp;JX$9)-EOMONTH($U$9,11)),SUMIFS(15:15,$9:$9,JX$9+SUMIFS(conditions!$71:$71,conditions!$8:$8,"&lt;="&amp;JX$9,conditions!$9:$9,"&gt;="&amp;JX$9)))*SUMIFS(conditions!$69:$69,conditions!$8:$8,"&lt;="&amp;JX$9,conditions!$9:$9,"&gt;="&amp;JX$9)*SUMIFS(conditions!$70:$70,conditions!$8:$8,"&lt;="&amp;JX$9,conditions!$9:$9,"&gt;="&amp;JX$9))</f>
        <v>0</v>
      </c>
      <c r="JY69" s="37">
        <f>IF(JY$9="",0,IF(JY$9+SUMIFS(conditions!$71:$71,conditions!$8:$8,"&lt;="&amp;JY$9,conditions!$9:$9,"&gt;="&amp;JY$9)&gt;EOMONTH($U$9,11),(1+conditions!$U$34)*SUMIFS(15:15,$9:$9,$U$9-1+JY$9+SUMIFS(conditions!$71:$71,conditions!$8:$8,"&lt;="&amp;JY$9,conditions!$9:$9,"&gt;="&amp;JY$9)-EOMONTH($U$9,11)),SUMIFS(15:15,$9:$9,JY$9+SUMIFS(conditions!$71:$71,conditions!$8:$8,"&lt;="&amp;JY$9,conditions!$9:$9,"&gt;="&amp;JY$9)))*SUMIFS(conditions!$69:$69,conditions!$8:$8,"&lt;="&amp;JY$9,conditions!$9:$9,"&gt;="&amp;JY$9)*SUMIFS(conditions!$70:$70,conditions!$8:$8,"&lt;="&amp;JY$9,conditions!$9:$9,"&gt;="&amp;JY$9))</f>
        <v>0</v>
      </c>
      <c r="JZ69" s="37">
        <f>IF(JZ$9="",0,IF(JZ$9+SUMIFS(conditions!$71:$71,conditions!$8:$8,"&lt;="&amp;JZ$9,conditions!$9:$9,"&gt;="&amp;JZ$9)&gt;EOMONTH($U$9,11),(1+conditions!$U$34)*SUMIFS(15:15,$9:$9,$U$9-1+JZ$9+SUMIFS(conditions!$71:$71,conditions!$8:$8,"&lt;="&amp;JZ$9,conditions!$9:$9,"&gt;="&amp;JZ$9)-EOMONTH($U$9,11)),SUMIFS(15:15,$9:$9,JZ$9+SUMIFS(conditions!$71:$71,conditions!$8:$8,"&lt;="&amp;JZ$9,conditions!$9:$9,"&gt;="&amp;JZ$9)))*SUMIFS(conditions!$69:$69,conditions!$8:$8,"&lt;="&amp;JZ$9,conditions!$9:$9,"&gt;="&amp;JZ$9)*SUMIFS(conditions!$70:$70,conditions!$8:$8,"&lt;="&amp;JZ$9,conditions!$9:$9,"&gt;="&amp;JZ$9))</f>
        <v>46.321045154999993</v>
      </c>
      <c r="KA69" s="37">
        <f>IF(KA$9="",0,IF(KA$9+SUMIFS(conditions!$71:$71,conditions!$8:$8,"&lt;="&amp;KA$9,conditions!$9:$9,"&gt;="&amp;KA$9)&gt;EOMONTH($U$9,11),(1+conditions!$U$34)*SUMIFS(15:15,$9:$9,$U$9-1+KA$9+SUMIFS(conditions!$71:$71,conditions!$8:$8,"&lt;="&amp;KA$9,conditions!$9:$9,"&gt;="&amp;KA$9)-EOMONTH($U$9,11)),SUMIFS(15:15,$9:$9,KA$9+SUMIFS(conditions!$71:$71,conditions!$8:$8,"&lt;="&amp;KA$9,conditions!$9:$9,"&gt;="&amp;KA$9)))*SUMIFS(conditions!$69:$69,conditions!$8:$8,"&lt;="&amp;KA$9,conditions!$9:$9,"&gt;="&amp;KA$9)*SUMIFS(conditions!$70:$70,conditions!$8:$8,"&lt;="&amp;KA$9,conditions!$9:$9,"&gt;="&amp;KA$9))</f>
        <v>46.321045154999993</v>
      </c>
      <c r="KB69" s="37">
        <f>IF(KB$9="",0,IF(KB$9+SUMIFS(conditions!$71:$71,conditions!$8:$8,"&lt;="&amp;KB$9,conditions!$9:$9,"&gt;="&amp;KB$9)&gt;EOMONTH($U$9,11),(1+conditions!$U$34)*SUMIFS(15:15,$9:$9,$U$9-1+KB$9+SUMIFS(conditions!$71:$71,conditions!$8:$8,"&lt;="&amp;KB$9,conditions!$9:$9,"&gt;="&amp;KB$9)-EOMONTH($U$9,11)),SUMIFS(15:15,$9:$9,KB$9+SUMIFS(conditions!$71:$71,conditions!$8:$8,"&lt;="&amp;KB$9,conditions!$9:$9,"&gt;="&amp;KB$9)))*SUMIFS(conditions!$69:$69,conditions!$8:$8,"&lt;="&amp;KB$9,conditions!$9:$9,"&gt;="&amp;KB$9)*SUMIFS(conditions!$70:$70,conditions!$8:$8,"&lt;="&amp;KB$9,conditions!$9:$9,"&gt;="&amp;KB$9))</f>
        <v>46.321045154999993</v>
      </c>
      <c r="KC69" s="37">
        <f>IF(KC$9="",0,IF(KC$9+SUMIFS(conditions!$71:$71,conditions!$8:$8,"&lt;="&amp;KC$9,conditions!$9:$9,"&gt;="&amp;KC$9)&gt;EOMONTH($U$9,11),(1+conditions!$U$34)*SUMIFS(15:15,$9:$9,$U$9-1+KC$9+SUMIFS(conditions!$71:$71,conditions!$8:$8,"&lt;="&amp;KC$9,conditions!$9:$9,"&gt;="&amp;KC$9)-EOMONTH($U$9,11)),SUMIFS(15:15,$9:$9,KC$9+SUMIFS(conditions!$71:$71,conditions!$8:$8,"&lt;="&amp;KC$9,conditions!$9:$9,"&gt;="&amp;KC$9)))*SUMIFS(conditions!$69:$69,conditions!$8:$8,"&lt;="&amp;KC$9,conditions!$9:$9,"&gt;="&amp;KC$9)*SUMIFS(conditions!$70:$70,conditions!$8:$8,"&lt;="&amp;KC$9,conditions!$9:$9,"&gt;="&amp;KC$9))</f>
        <v>46.321045154999993</v>
      </c>
      <c r="KD69" s="37">
        <f>IF(KD$9="",0,IF(KD$9+SUMIFS(conditions!$71:$71,conditions!$8:$8,"&lt;="&amp;KD$9,conditions!$9:$9,"&gt;="&amp;KD$9)&gt;EOMONTH($U$9,11),(1+conditions!$U$34)*SUMIFS(15:15,$9:$9,$U$9-1+KD$9+SUMIFS(conditions!$71:$71,conditions!$8:$8,"&lt;="&amp;KD$9,conditions!$9:$9,"&gt;="&amp;KD$9)-EOMONTH($U$9,11)),SUMIFS(15:15,$9:$9,KD$9+SUMIFS(conditions!$71:$71,conditions!$8:$8,"&lt;="&amp;KD$9,conditions!$9:$9,"&gt;="&amp;KD$9)))*SUMIFS(conditions!$69:$69,conditions!$8:$8,"&lt;="&amp;KD$9,conditions!$9:$9,"&gt;="&amp;KD$9)*SUMIFS(conditions!$70:$70,conditions!$8:$8,"&lt;="&amp;KD$9,conditions!$9:$9,"&gt;="&amp;KD$9))</f>
        <v>46.321045154999993</v>
      </c>
      <c r="KE69" s="37">
        <f>IF(KE$9="",0,IF(KE$9+SUMIFS(conditions!$71:$71,conditions!$8:$8,"&lt;="&amp;KE$9,conditions!$9:$9,"&gt;="&amp;KE$9)&gt;EOMONTH($U$9,11),(1+conditions!$U$34)*SUMIFS(15:15,$9:$9,$U$9-1+KE$9+SUMIFS(conditions!$71:$71,conditions!$8:$8,"&lt;="&amp;KE$9,conditions!$9:$9,"&gt;="&amp;KE$9)-EOMONTH($U$9,11)),SUMIFS(15:15,$9:$9,KE$9+SUMIFS(conditions!$71:$71,conditions!$8:$8,"&lt;="&amp;KE$9,conditions!$9:$9,"&gt;="&amp;KE$9)))*SUMIFS(conditions!$69:$69,conditions!$8:$8,"&lt;="&amp;KE$9,conditions!$9:$9,"&gt;="&amp;KE$9)*SUMIFS(conditions!$70:$70,conditions!$8:$8,"&lt;="&amp;KE$9,conditions!$9:$9,"&gt;="&amp;KE$9))</f>
        <v>0</v>
      </c>
      <c r="KF69" s="37">
        <f>IF(KF$9="",0,IF(KF$9+SUMIFS(conditions!$71:$71,conditions!$8:$8,"&lt;="&amp;KF$9,conditions!$9:$9,"&gt;="&amp;KF$9)&gt;EOMONTH($U$9,11),(1+conditions!$U$34)*SUMIFS(15:15,$9:$9,$U$9-1+KF$9+SUMIFS(conditions!$71:$71,conditions!$8:$8,"&lt;="&amp;KF$9,conditions!$9:$9,"&gt;="&amp;KF$9)-EOMONTH($U$9,11)),SUMIFS(15:15,$9:$9,KF$9+SUMIFS(conditions!$71:$71,conditions!$8:$8,"&lt;="&amp;KF$9,conditions!$9:$9,"&gt;="&amp;KF$9)))*SUMIFS(conditions!$69:$69,conditions!$8:$8,"&lt;="&amp;KF$9,conditions!$9:$9,"&gt;="&amp;KF$9)*SUMIFS(conditions!$70:$70,conditions!$8:$8,"&lt;="&amp;KF$9,conditions!$9:$9,"&gt;="&amp;KF$9))</f>
        <v>0</v>
      </c>
      <c r="KG69" s="37">
        <f>IF(KG$9="",0,IF(KG$9+SUMIFS(conditions!$71:$71,conditions!$8:$8,"&lt;="&amp;KG$9,conditions!$9:$9,"&gt;="&amp;KG$9)&gt;EOMONTH($U$9,11),(1+conditions!$U$34)*SUMIFS(15:15,$9:$9,$U$9-1+KG$9+SUMIFS(conditions!$71:$71,conditions!$8:$8,"&lt;="&amp;KG$9,conditions!$9:$9,"&gt;="&amp;KG$9)-EOMONTH($U$9,11)),SUMIFS(15:15,$9:$9,KG$9+SUMIFS(conditions!$71:$71,conditions!$8:$8,"&lt;="&amp;KG$9,conditions!$9:$9,"&gt;="&amp;KG$9)))*SUMIFS(conditions!$69:$69,conditions!$8:$8,"&lt;="&amp;KG$9,conditions!$9:$9,"&gt;="&amp;KG$9)*SUMIFS(conditions!$70:$70,conditions!$8:$8,"&lt;="&amp;KG$9,conditions!$9:$9,"&gt;="&amp;KG$9))</f>
        <v>46.321045154999993</v>
      </c>
      <c r="KH69" s="37">
        <f>IF(KH$9="",0,IF(KH$9+SUMIFS(conditions!$71:$71,conditions!$8:$8,"&lt;="&amp;KH$9,conditions!$9:$9,"&gt;="&amp;KH$9)&gt;EOMONTH($U$9,11),(1+conditions!$U$34)*SUMIFS(15:15,$9:$9,$U$9-1+KH$9+SUMIFS(conditions!$71:$71,conditions!$8:$8,"&lt;="&amp;KH$9,conditions!$9:$9,"&gt;="&amp;KH$9)-EOMONTH($U$9,11)),SUMIFS(15:15,$9:$9,KH$9+SUMIFS(conditions!$71:$71,conditions!$8:$8,"&lt;="&amp;KH$9,conditions!$9:$9,"&gt;="&amp;KH$9)))*SUMIFS(conditions!$69:$69,conditions!$8:$8,"&lt;="&amp;KH$9,conditions!$9:$9,"&gt;="&amp;KH$9)*SUMIFS(conditions!$70:$70,conditions!$8:$8,"&lt;="&amp;KH$9,conditions!$9:$9,"&gt;="&amp;KH$9))</f>
        <v>46.321045154999993</v>
      </c>
      <c r="KI69" s="37">
        <f>IF(KI$9="",0,IF(KI$9+SUMIFS(conditions!$71:$71,conditions!$8:$8,"&lt;="&amp;KI$9,conditions!$9:$9,"&gt;="&amp;KI$9)&gt;EOMONTH($U$9,11),(1+conditions!$U$34)*SUMIFS(15:15,$9:$9,$U$9-1+KI$9+SUMIFS(conditions!$71:$71,conditions!$8:$8,"&lt;="&amp;KI$9,conditions!$9:$9,"&gt;="&amp;KI$9)-EOMONTH($U$9,11)),SUMIFS(15:15,$9:$9,KI$9+SUMIFS(conditions!$71:$71,conditions!$8:$8,"&lt;="&amp;KI$9,conditions!$9:$9,"&gt;="&amp;KI$9)))*SUMIFS(conditions!$69:$69,conditions!$8:$8,"&lt;="&amp;KI$9,conditions!$9:$9,"&gt;="&amp;KI$9)*SUMIFS(conditions!$70:$70,conditions!$8:$8,"&lt;="&amp;KI$9,conditions!$9:$9,"&gt;="&amp;KI$9))</f>
        <v>46.321045154999993</v>
      </c>
      <c r="KJ69" s="37">
        <f>IF(KJ$9="",0,IF(KJ$9+SUMIFS(conditions!$71:$71,conditions!$8:$8,"&lt;="&amp;KJ$9,conditions!$9:$9,"&gt;="&amp;KJ$9)&gt;EOMONTH($U$9,11),(1+conditions!$U$34)*SUMIFS(15:15,$9:$9,$U$9-1+KJ$9+SUMIFS(conditions!$71:$71,conditions!$8:$8,"&lt;="&amp;KJ$9,conditions!$9:$9,"&gt;="&amp;KJ$9)-EOMONTH($U$9,11)),SUMIFS(15:15,$9:$9,KJ$9+SUMIFS(conditions!$71:$71,conditions!$8:$8,"&lt;="&amp;KJ$9,conditions!$9:$9,"&gt;="&amp;KJ$9)))*SUMIFS(conditions!$69:$69,conditions!$8:$8,"&lt;="&amp;KJ$9,conditions!$9:$9,"&gt;="&amp;KJ$9)*SUMIFS(conditions!$70:$70,conditions!$8:$8,"&lt;="&amp;KJ$9,conditions!$9:$9,"&gt;="&amp;KJ$9))</f>
        <v>46.321045154999993</v>
      </c>
      <c r="KK69" s="37">
        <f>IF(KK$9="",0,IF(KK$9+SUMIFS(conditions!$71:$71,conditions!$8:$8,"&lt;="&amp;KK$9,conditions!$9:$9,"&gt;="&amp;KK$9)&gt;EOMONTH($U$9,11),(1+conditions!$U$34)*SUMIFS(15:15,$9:$9,$U$9-1+KK$9+SUMIFS(conditions!$71:$71,conditions!$8:$8,"&lt;="&amp;KK$9,conditions!$9:$9,"&gt;="&amp;KK$9)-EOMONTH($U$9,11)),SUMIFS(15:15,$9:$9,KK$9+SUMIFS(conditions!$71:$71,conditions!$8:$8,"&lt;="&amp;KK$9,conditions!$9:$9,"&gt;="&amp;KK$9)))*SUMIFS(conditions!$69:$69,conditions!$8:$8,"&lt;="&amp;KK$9,conditions!$9:$9,"&gt;="&amp;KK$9)*SUMIFS(conditions!$70:$70,conditions!$8:$8,"&lt;="&amp;KK$9,conditions!$9:$9,"&gt;="&amp;KK$9))</f>
        <v>46.321045154999993</v>
      </c>
      <c r="KL69" s="37">
        <f>IF(KL$9="",0,IF(KL$9+SUMIFS(conditions!$71:$71,conditions!$8:$8,"&lt;="&amp;KL$9,conditions!$9:$9,"&gt;="&amp;KL$9)&gt;EOMONTH($U$9,11),(1+conditions!$U$34)*SUMIFS(15:15,$9:$9,$U$9-1+KL$9+SUMIFS(conditions!$71:$71,conditions!$8:$8,"&lt;="&amp;KL$9,conditions!$9:$9,"&gt;="&amp;KL$9)-EOMONTH($U$9,11)),SUMIFS(15:15,$9:$9,KL$9+SUMIFS(conditions!$71:$71,conditions!$8:$8,"&lt;="&amp;KL$9,conditions!$9:$9,"&gt;="&amp;KL$9)))*SUMIFS(conditions!$69:$69,conditions!$8:$8,"&lt;="&amp;KL$9,conditions!$9:$9,"&gt;="&amp;KL$9)*SUMIFS(conditions!$70:$70,conditions!$8:$8,"&lt;="&amp;KL$9,conditions!$9:$9,"&gt;="&amp;KL$9))</f>
        <v>0</v>
      </c>
      <c r="KM69" s="37">
        <f>IF(KM$9="",0,IF(KM$9+SUMIFS(conditions!$71:$71,conditions!$8:$8,"&lt;="&amp;KM$9,conditions!$9:$9,"&gt;="&amp;KM$9)&gt;EOMONTH($U$9,11),(1+conditions!$U$34)*SUMIFS(15:15,$9:$9,$U$9-1+KM$9+SUMIFS(conditions!$71:$71,conditions!$8:$8,"&lt;="&amp;KM$9,conditions!$9:$9,"&gt;="&amp;KM$9)-EOMONTH($U$9,11)),SUMIFS(15:15,$9:$9,KM$9+SUMIFS(conditions!$71:$71,conditions!$8:$8,"&lt;="&amp;KM$9,conditions!$9:$9,"&gt;="&amp;KM$9)))*SUMIFS(conditions!$69:$69,conditions!$8:$8,"&lt;="&amp;KM$9,conditions!$9:$9,"&gt;="&amp;KM$9)*SUMIFS(conditions!$70:$70,conditions!$8:$8,"&lt;="&amp;KM$9,conditions!$9:$9,"&gt;="&amp;KM$9))</f>
        <v>0</v>
      </c>
      <c r="KN69" s="37">
        <f>IF(KN$9="",0,IF(KN$9+SUMIFS(conditions!$71:$71,conditions!$8:$8,"&lt;="&amp;KN$9,conditions!$9:$9,"&gt;="&amp;KN$9)&gt;EOMONTH($U$9,11),(1+conditions!$U$34)*SUMIFS(15:15,$9:$9,$U$9-1+KN$9+SUMIFS(conditions!$71:$71,conditions!$8:$8,"&lt;="&amp;KN$9,conditions!$9:$9,"&gt;="&amp;KN$9)-EOMONTH($U$9,11)),SUMIFS(15:15,$9:$9,KN$9+SUMIFS(conditions!$71:$71,conditions!$8:$8,"&lt;="&amp;KN$9,conditions!$9:$9,"&gt;="&amp;KN$9)))*SUMIFS(conditions!$69:$69,conditions!$8:$8,"&lt;="&amp;KN$9,conditions!$9:$9,"&gt;="&amp;KN$9)*SUMIFS(conditions!$70:$70,conditions!$8:$8,"&lt;="&amp;KN$9,conditions!$9:$9,"&gt;="&amp;KN$9))</f>
        <v>46.321045154999993</v>
      </c>
      <c r="KO69" s="37">
        <f>IF(KO$9="",0,IF(KO$9+SUMIFS(conditions!$71:$71,conditions!$8:$8,"&lt;="&amp;KO$9,conditions!$9:$9,"&gt;="&amp;KO$9)&gt;EOMONTH($U$9,11),(1+conditions!$U$34)*SUMIFS(15:15,$9:$9,$U$9-1+KO$9+SUMIFS(conditions!$71:$71,conditions!$8:$8,"&lt;="&amp;KO$9,conditions!$9:$9,"&gt;="&amp;KO$9)-EOMONTH($U$9,11)),SUMIFS(15:15,$9:$9,KO$9+SUMIFS(conditions!$71:$71,conditions!$8:$8,"&lt;="&amp;KO$9,conditions!$9:$9,"&gt;="&amp;KO$9)))*SUMIFS(conditions!$69:$69,conditions!$8:$8,"&lt;="&amp;KO$9,conditions!$9:$9,"&gt;="&amp;KO$9)*SUMIFS(conditions!$70:$70,conditions!$8:$8,"&lt;="&amp;KO$9,conditions!$9:$9,"&gt;="&amp;KO$9))</f>
        <v>46.321045154999993</v>
      </c>
      <c r="KP69" s="37">
        <f>IF(KP$9="",0,IF(KP$9+SUMIFS(conditions!$71:$71,conditions!$8:$8,"&lt;="&amp;KP$9,conditions!$9:$9,"&gt;="&amp;KP$9)&gt;EOMONTH($U$9,11),(1+conditions!$U$34)*SUMIFS(15:15,$9:$9,$U$9-1+KP$9+SUMIFS(conditions!$71:$71,conditions!$8:$8,"&lt;="&amp;KP$9,conditions!$9:$9,"&gt;="&amp;KP$9)-EOMONTH($U$9,11)),SUMIFS(15:15,$9:$9,KP$9+SUMIFS(conditions!$71:$71,conditions!$8:$8,"&lt;="&amp;KP$9,conditions!$9:$9,"&gt;="&amp;KP$9)))*SUMIFS(conditions!$69:$69,conditions!$8:$8,"&lt;="&amp;KP$9,conditions!$9:$9,"&gt;="&amp;KP$9)*SUMIFS(conditions!$70:$70,conditions!$8:$8,"&lt;="&amp;KP$9,conditions!$9:$9,"&gt;="&amp;KP$9))</f>
        <v>46.321045154999993</v>
      </c>
      <c r="KQ69" s="37">
        <f>IF(KQ$9="",0,IF(KQ$9+SUMIFS(conditions!$71:$71,conditions!$8:$8,"&lt;="&amp;KQ$9,conditions!$9:$9,"&gt;="&amp;KQ$9)&gt;EOMONTH($U$9,11),(1+conditions!$U$34)*SUMIFS(15:15,$9:$9,$U$9-1+KQ$9+SUMIFS(conditions!$71:$71,conditions!$8:$8,"&lt;="&amp;KQ$9,conditions!$9:$9,"&gt;="&amp;KQ$9)-EOMONTH($U$9,11)),SUMIFS(15:15,$9:$9,KQ$9+SUMIFS(conditions!$71:$71,conditions!$8:$8,"&lt;="&amp;KQ$9,conditions!$9:$9,"&gt;="&amp;KQ$9)))*SUMIFS(conditions!$69:$69,conditions!$8:$8,"&lt;="&amp;KQ$9,conditions!$9:$9,"&gt;="&amp;KQ$9)*SUMIFS(conditions!$70:$70,conditions!$8:$8,"&lt;="&amp;KQ$9,conditions!$9:$9,"&gt;="&amp;KQ$9))</f>
        <v>46.321045154999993</v>
      </c>
      <c r="KR69" s="37">
        <f>IF(KR$9="",0,IF(KR$9+SUMIFS(conditions!$71:$71,conditions!$8:$8,"&lt;="&amp;KR$9,conditions!$9:$9,"&gt;="&amp;KR$9)&gt;EOMONTH($U$9,11),(1+conditions!$U$34)*SUMIFS(15:15,$9:$9,$U$9-1+KR$9+SUMIFS(conditions!$71:$71,conditions!$8:$8,"&lt;="&amp;KR$9,conditions!$9:$9,"&gt;="&amp;KR$9)-EOMONTH($U$9,11)),SUMIFS(15:15,$9:$9,KR$9+SUMIFS(conditions!$71:$71,conditions!$8:$8,"&lt;="&amp;KR$9,conditions!$9:$9,"&gt;="&amp;KR$9)))*SUMIFS(conditions!$69:$69,conditions!$8:$8,"&lt;="&amp;KR$9,conditions!$9:$9,"&gt;="&amp;KR$9)*SUMIFS(conditions!$70:$70,conditions!$8:$8,"&lt;="&amp;KR$9,conditions!$9:$9,"&gt;="&amp;KR$9))</f>
        <v>46.321045154999993</v>
      </c>
      <c r="KS69" s="37">
        <f>IF(KS$9="",0,IF(KS$9+SUMIFS(conditions!$71:$71,conditions!$8:$8,"&lt;="&amp;KS$9,conditions!$9:$9,"&gt;="&amp;KS$9)&gt;EOMONTH($U$9,11),(1+conditions!$U$34)*SUMIFS(15:15,$9:$9,$U$9-1+KS$9+SUMIFS(conditions!$71:$71,conditions!$8:$8,"&lt;="&amp;KS$9,conditions!$9:$9,"&gt;="&amp;KS$9)-EOMONTH($U$9,11)),SUMIFS(15:15,$9:$9,KS$9+SUMIFS(conditions!$71:$71,conditions!$8:$8,"&lt;="&amp;KS$9,conditions!$9:$9,"&gt;="&amp;KS$9)))*SUMIFS(conditions!$69:$69,conditions!$8:$8,"&lt;="&amp;KS$9,conditions!$9:$9,"&gt;="&amp;KS$9)*SUMIFS(conditions!$70:$70,conditions!$8:$8,"&lt;="&amp;KS$9,conditions!$9:$9,"&gt;="&amp;KS$9))</f>
        <v>0</v>
      </c>
      <c r="KT69" s="37">
        <f>IF(KT$9="",0,IF(KT$9+SUMIFS(conditions!$71:$71,conditions!$8:$8,"&lt;="&amp;KT$9,conditions!$9:$9,"&gt;="&amp;KT$9)&gt;EOMONTH($U$9,11),(1+conditions!$U$34)*SUMIFS(15:15,$9:$9,$U$9-1+KT$9+SUMIFS(conditions!$71:$71,conditions!$8:$8,"&lt;="&amp;KT$9,conditions!$9:$9,"&gt;="&amp;KT$9)-EOMONTH($U$9,11)),SUMIFS(15:15,$9:$9,KT$9+SUMIFS(conditions!$71:$71,conditions!$8:$8,"&lt;="&amp;KT$9,conditions!$9:$9,"&gt;="&amp;KT$9)))*SUMIFS(conditions!$69:$69,conditions!$8:$8,"&lt;="&amp;KT$9,conditions!$9:$9,"&gt;="&amp;KT$9)*SUMIFS(conditions!$70:$70,conditions!$8:$8,"&lt;="&amp;KT$9,conditions!$9:$9,"&gt;="&amp;KT$9))</f>
        <v>0</v>
      </c>
      <c r="KU69" s="37">
        <f>IF(KU$9="",0,IF(KU$9+SUMIFS(conditions!$71:$71,conditions!$8:$8,"&lt;="&amp;KU$9,conditions!$9:$9,"&gt;="&amp;KU$9)&gt;EOMONTH($U$9,11),(1+conditions!$U$34)*SUMIFS(15:15,$9:$9,$U$9-1+KU$9+SUMIFS(conditions!$71:$71,conditions!$8:$8,"&lt;="&amp;KU$9,conditions!$9:$9,"&gt;="&amp;KU$9)-EOMONTH($U$9,11)),SUMIFS(15:15,$9:$9,KU$9+SUMIFS(conditions!$71:$71,conditions!$8:$8,"&lt;="&amp;KU$9,conditions!$9:$9,"&gt;="&amp;KU$9)))*SUMIFS(conditions!$69:$69,conditions!$8:$8,"&lt;="&amp;KU$9,conditions!$9:$9,"&gt;="&amp;KU$9)*SUMIFS(conditions!$70:$70,conditions!$8:$8,"&lt;="&amp;KU$9,conditions!$9:$9,"&gt;="&amp;KU$9))</f>
        <v>46.321045154999993</v>
      </c>
      <c r="KV69" s="37">
        <f>IF(KV$9="",0,IF(KV$9+SUMIFS(conditions!$71:$71,conditions!$8:$8,"&lt;="&amp;KV$9,conditions!$9:$9,"&gt;="&amp;KV$9)&gt;EOMONTH($U$9,11),(1+conditions!$U$34)*SUMIFS(15:15,$9:$9,$U$9-1+KV$9+SUMIFS(conditions!$71:$71,conditions!$8:$8,"&lt;="&amp;KV$9,conditions!$9:$9,"&gt;="&amp;KV$9)-EOMONTH($U$9,11)),SUMIFS(15:15,$9:$9,KV$9+SUMIFS(conditions!$71:$71,conditions!$8:$8,"&lt;="&amp;KV$9,conditions!$9:$9,"&gt;="&amp;KV$9)))*SUMIFS(conditions!$69:$69,conditions!$8:$8,"&lt;="&amp;KV$9,conditions!$9:$9,"&gt;="&amp;KV$9)*SUMIFS(conditions!$70:$70,conditions!$8:$8,"&lt;="&amp;KV$9,conditions!$9:$9,"&gt;="&amp;KV$9))</f>
        <v>46.321045154999993</v>
      </c>
      <c r="KW69" s="37">
        <f>IF(KW$9="",0,IF(KW$9+SUMIFS(conditions!$71:$71,conditions!$8:$8,"&lt;="&amp;KW$9,conditions!$9:$9,"&gt;="&amp;KW$9)&gt;EOMONTH($U$9,11),(1+conditions!$U$34)*SUMIFS(15:15,$9:$9,$U$9-1+KW$9+SUMIFS(conditions!$71:$71,conditions!$8:$8,"&lt;="&amp;KW$9,conditions!$9:$9,"&gt;="&amp;KW$9)-EOMONTH($U$9,11)),SUMIFS(15:15,$9:$9,KW$9+SUMIFS(conditions!$71:$71,conditions!$8:$8,"&lt;="&amp;KW$9,conditions!$9:$9,"&gt;="&amp;KW$9)))*SUMIFS(conditions!$69:$69,conditions!$8:$8,"&lt;="&amp;KW$9,conditions!$9:$9,"&gt;="&amp;KW$9)*SUMIFS(conditions!$70:$70,conditions!$8:$8,"&lt;="&amp;KW$9,conditions!$9:$9,"&gt;="&amp;KW$9))</f>
        <v>46.321045154999993</v>
      </c>
      <c r="KX69" s="37">
        <f>IF(KX$9="",0,IF(KX$9+SUMIFS(conditions!$71:$71,conditions!$8:$8,"&lt;="&amp;KX$9,conditions!$9:$9,"&gt;="&amp;KX$9)&gt;EOMONTH($U$9,11),(1+conditions!$U$34)*SUMIFS(15:15,$9:$9,$U$9-1+KX$9+SUMIFS(conditions!$71:$71,conditions!$8:$8,"&lt;="&amp;KX$9,conditions!$9:$9,"&gt;="&amp;KX$9)-EOMONTH($U$9,11)),SUMIFS(15:15,$9:$9,KX$9+SUMIFS(conditions!$71:$71,conditions!$8:$8,"&lt;="&amp;KX$9,conditions!$9:$9,"&gt;="&amp;KX$9)))*SUMIFS(conditions!$69:$69,conditions!$8:$8,"&lt;="&amp;KX$9,conditions!$9:$9,"&gt;="&amp;KX$9)*SUMIFS(conditions!$70:$70,conditions!$8:$8,"&lt;="&amp;KX$9,conditions!$9:$9,"&gt;="&amp;KX$9))</f>
        <v>46.321045154999993</v>
      </c>
      <c r="KY69" s="37">
        <f>IF(KY$9="",0,IF(KY$9+SUMIFS(conditions!$71:$71,conditions!$8:$8,"&lt;="&amp;KY$9,conditions!$9:$9,"&gt;="&amp;KY$9)&gt;EOMONTH($U$9,11),(1+conditions!$U$34)*SUMIFS(15:15,$9:$9,$U$9-1+KY$9+SUMIFS(conditions!$71:$71,conditions!$8:$8,"&lt;="&amp;KY$9,conditions!$9:$9,"&gt;="&amp;KY$9)-EOMONTH($U$9,11)),SUMIFS(15:15,$9:$9,KY$9+SUMIFS(conditions!$71:$71,conditions!$8:$8,"&lt;="&amp;KY$9,conditions!$9:$9,"&gt;="&amp;KY$9)))*SUMIFS(conditions!$69:$69,conditions!$8:$8,"&lt;="&amp;KY$9,conditions!$9:$9,"&gt;="&amp;KY$9)*SUMIFS(conditions!$70:$70,conditions!$8:$8,"&lt;="&amp;KY$9,conditions!$9:$9,"&gt;="&amp;KY$9))</f>
        <v>60.217358701500011</v>
      </c>
      <c r="KZ69" s="37">
        <f>IF(KZ$9="",0,IF(KZ$9+SUMIFS(conditions!$71:$71,conditions!$8:$8,"&lt;="&amp;KZ$9,conditions!$9:$9,"&gt;="&amp;KZ$9)&gt;EOMONTH($U$9,11),(1+conditions!$U$34)*SUMIFS(15:15,$9:$9,$U$9-1+KZ$9+SUMIFS(conditions!$71:$71,conditions!$8:$8,"&lt;="&amp;KZ$9,conditions!$9:$9,"&gt;="&amp;KZ$9)-EOMONTH($U$9,11)),SUMIFS(15:15,$9:$9,KZ$9+SUMIFS(conditions!$71:$71,conditions!$8:$8,"&lt;="&amp;KZ$9,conditions!$9:$9,"&gt;="&amp;KZ$9)))*SUMIFS(conditions!$69:$69,conditions!$8:$8,"&lt;="&amp;KZ$9,conditions!$9:$9,"&gt;="&amp;KZ$9)*SUMIFS(conditions!$70:$70,conditions!$8:$8,"&lt;="&amp;KZ$9,conditions!$9:$9,"&gt;="&amp;KZ$9))</f>
        <v>0</v>
      </c>
      <c r="LA69" s="37">
        <f>IF(LA$9="",0,IF(LA$9+SUMIFS(conditions!$71:$71,conditions!$8:$8,"&lt;="&amp;LA$9,conditions!$9:$9,"&gt;="&amp;LA$9)&gt;EOMONTH($U$9,11),(1+conditions!$U$34)*SUMIFS(15:15,$9:$9,$U$9-1+LA$9+SUMIFS(conditions!$71:$71,conditions!$8:$8,"&lt;="&amp;LA$9,conditions!$9:$9,"&gt;="&amp;LA$9)-EOMONTH($U$9,11)),SUMIFS(15:15,$9:$9,LA$9+SUMIFS(conditions!$71:$71,conditions!$8:$8,"&lt;="&amp;LA$9,conditions!$9:$9,"&gt;="&amp;LA$9)))*SUMIFS(conditions!$69:$69,conditions!$8:$8,"&lt;="&amp;LA$9,conditions!$9:$9,"&gt;="&amp;LA$9)*SUMIFS(conditions!$70:$70,conditions!$8:$8,"&lt;="&amp;LA$9,conditions!$9:$9,"&gt;="&amp;LA$9))</f>
        <v>0</v>
      </c>
      <c r="LB69" s="37">
        <f>IF(LB$9="",0,IF(LB$9+SUMIFS(conditions!$71:$71,conditions!$8:$8,"&lt;="&amp;LB$9,conditions!$9:$9,"&gt;="&amp;LB$9)&gt;EOMONTH($U$9,11),(1+conditions!$U$34)*SUMIFS(15:15,$9:$9,$U$9-1+LB$9+SUMIFS(conditions!$71:$71,conditions!$8:$8,"&lt;="&amp;LB$9,conditions!$9:$9,"&gt;="&amp;LB$9)-EOMONTH($U$9,11)),SUMIFS(15:15,$9:$9,LB$9+SUMIFS(conditions!$71:$71,conditions!$8:$8,"&lt;="&amp;LB$9,conditions!$9:$9,"&gt;="&amp;LB$9)))*SUMIFS(conditions!$69:$69,conditions!$8:$8,"&lt;="&amp;LB$9,conditions!$9:$9,"&gt;="&amp;LB$9)*SUMIFS(conditions!$70:$70,conditions!$8:$8,"&lt;="&amp;LB$9,conditions!$9:$9,"&gt;="&amp;LB$9))</f>
        <v>60.217358701500011</v>
      </c>
      <c r="LC69" s="37">
        <f>IF(LC$9="",0,IF(LC$9+SUMIFS(conditions!$71:$71,conditions!$8:$8,"&lt;="&amp;LC$9,conditions!$9:$9,"&gt;="&amp;LC$9)&gt;EOMONTH($U$9,11),(1+conditions!$U$34)*SUMIFS(15:15,$9:$9,$U$9-1+LC$9+SUMIFS(conditions!$71:$71,conditions!$8:$8,"&lt;="&amp;LC$9,conditions!$9:$9,"&gt;="&amp;LC$9)-EOMONTH($U$9,11)),SUMIFS(15:15,$9:$9,LC$9+SUMIFS(conditions!$71:$71,conditions!$8:$8,"&lt;="&amp;LC$9,conditions!$9:$9,"&gt;="&amp;LC$9)))*SUMIFS(conditions!$69:$69,conditions!$8:$8,"&lt;="&amp;LC$9,conditions!$9:$9,"&gt;="&amp;LC$9)*SUMIFS(conditions!$70:$70,conditions!$8:$8,"&lt;="&amp;LC$9,conditions!$9:$9,"&gt;="&amp;LC$9))</f>
        <v>60.217358701500011</v>
      </c>
      <c r="LD69" s="37">
        <f>IF(LD$9="",0,IF(LD$9+SUMIFS(conditions!$71:$71,conditions!$8:$8,"&lt;="&amp;LD$9,conditions!$9:$9,"&gt;="&amp;LD$9)&gt;EOMONTH($U$9,11),(1+conditions!$U$34)*SUMIFS(15:15,$9:$9,$U$9-1+LD$9+SUMIFS(conditions!$71:$71,conditions!$8:$8,"&lt;="&amp;LD$9,conditions!$9:$9,"&gt;="&amp;LD$9)-EOMONTH($U$9,11)),SUMIFS(15:15,$9:$9,LD$9+SUMIFS(conditions!$71:$71,conditions!$8:$8,"&lt;="&amp;LD$9,conditions!$9:$9,"&gt;="&amp;LD$9)))*SUMIFS(conditions!$69:$69,conditions!$8:$8,"&lt;="&amp;LD$9,conditions!$9:$9,"&gt;="&amp;LD$9)*SUMIFS(conditions!$70:$70,conditions!$8:$8,"&lt;="&amp;LD$9,conditions!$9:$9,"&gt;="&amp;LD$9))</f>
        <v>60.217358701500011</v>
      </c>
      <c r="LE69" s="37">
        <f>IF(LE$9="",0,IF(LE$9+SUMIFS(conditions!$71:$71,conditions!$8:$8,"&lt;="&amp;LE$9,conditions!$9:$9,"&gt;="&amp;LE$9)&gt;EOMONTH($U$9,11),(1+conditions!$U$34)*SUMIFS(15:15,$9:$9,$U$9-1+LE$9+SUMIFS(conditions!$71:$71,conditions!$8:$8,"&lt;="&amp;LE$9,conditions!$9:$9,"&gt;="&amp;LE$9)-EOMONTH($U$9,11)),SUMIFS(15:15,$9:$9,LE$9+SUMIFS(conditions!$71:$71,conditions!$8:$8,"&lt;="&amp;LE$9,conditions!$9:$9,"&gt;="&amp;LE$9)))*SUMIFS(conditions!$69:$69,conditions!$8:$8,"&lt;="&amp;LE$9,conditions!$9:$9,"&gt;="&amp;LE$9)*SUMIFS(conditions!$70:$70,conditions!$8:$8,"&lt;="&amp;LE$9,conditions!$9:$9,"&gt;="&amp;LE$9))</f>
        <v>60.217358701500011</v>
      </c>
      <c r="LF69" s="37">
        <f>IF(LF$9="",0,IF(LF$9+SUMIFS(conditions!$71:$71,conditions!$8:$8,"&lt;="&amp;LF$9,conditions!$9:$9,"&gt;="&amp;LF$9)&gt;EOMONTH($U$9,11),(1+conditions!$U$34)*SUMIFS(15:15,$9:$9,$U$9-1+LF$9+SUMIFS(conditions!$71:$71,conditions!$8:$8,"&lt;="&amp;LF$9,conditions!$9:$9,"&gt;="&amp;LF$9)-EOMONTH($U$9,11)),SUMIFS(15:15,$9:$9,LF$9+SUMIFS(conditions!$71:$71,conditions!$8:$8,"&lt;="&amp;LF$9,conditions!$9:$9,"&gt;="&amp;LF$9)))*SUMIFS(conditions!$69:$69,conditions!$8:$8,"&lt;="&amp;LF$9,conditions!$9:$9,"&gt;="&amp;LF$9)*SUMIFS(conditions!$70:$70,conditions!$8:$8,"&lt;="&amp;LF$9,conditions!$9:$9,"&gt;="&amp;LF$9))</f>
        <v>60.217358701500011</v>
      </c>
      <c r="LG69" s="37">
        <f>IF(LG$9="",0,IF(LG$9+SUMIFS(conditions!$71:$71,conditions!$8:$8,"&lt;="&amp;LG$9,conditions!$9:$9,"&gt;="&amp;LG$9)&gt;EOMONTH($U$9,11),(1+conditions!$U$34)*SUMIFS(15:15,$9:$9,$U$9-1+LG$9+SUMIFS(conditions!$71:$71,conditions!$8:$8,"&lt;="&amp;LG$9,conditions!$9:$9,"&gt;="&amp;LG$9)-EOMONTH($U$9,11)),SUMIFS(15:15,$9:$9,LG$9+SUMIFS(conditions!$71:$71,conditions!$8:$8,"&lt;="&amp;LG$9,conditions!$9:$9,"&gt;="&amp;LG$9)))*SUMIFS(conditions!$69:$69,conditions!$8:$8,"&lt;="&amp;LG$9,conditions!$9:$9,"&gt;="&amp;LG$9)*SUMIFS(conditions!$70:$70,conditions!$8:$8,"&lt;="&amp;LG$9,conditions!$9:$9,"&gt;="&amp;LG$9))</f>
        <v>0</v>
      </c>
      <c r="LH69" s="37">
        <f>IF(LH$9="",0,IF(LH$9+SUMIFS(conditions!$71:$71,conditions!$8:$8,"&lt;="&amp;LH$9,conditions!$9:$9,"&gt;="&amp;LH$9)&gt;EOMONTH($U$9,11),(1+conditions!$U$34)*SUMIFS(15:15,$9:$9,$U$9-1+LH$9+SUMIFS(conditions!$71:$71,conditions!$8:$8,"&lt;="&amp;LH$9,conditions!$9:$9,"&gt;="&amp;LH$9)-EOMONTH($U$9,11)),SUMIFS(15:15,$9:$9,LH$9+SUMIFS(conditions!$71:$71,conditions!$8:$8,"&lt;="&amp;LH$9,conditions!$9:$9,"&gt;="&amp;LH$9)))*SUMIFS(conditions!$69:$69,conditions!$8:$8,"&lt;="&amp;LH$9,conditions!$9:$9,"&gt;="&amp;LH$9)*SUMIFS(conditions!$70:$70,conditions!$8:$8,"&lt;="&amp;LH$9,conditions!$9:$9,"&gt;="&amp;LH$9))</f>
        <v>0</v>
      </c>
      <c r="LI69" s="37">
        <f>IF(LI$9="",0,IF(LI$9+SUMIFS(conditions!$71:$71,conditions!$8:$8,"&lt;="&amp;LI$9,conditions!$9:$9,"&gt;="&amp;LI$9)&gt;EOMONTH($U$9,11),(1+conditions!$U$34)*SUMIFS(15:15,$9:$9,$U$9-1+LI$9+SUMIFS(conditions!$71:$71,conditions!$8:$8,"&lt;="&amp;LI$9,conditions!$9:$9,"&gt;="&amp;LI$9)-EOMONTH($U$9,11)),SUMIFS(15:15,$9:$9,LI$9+SUMIFS(conditions!$71:$71,conditions!$8:$8,"&lt;="&amp;LI$9,conditions!$9:$9,"&gt;="&amp;LI$9)))*SUMIFS(conditions!$69:$69,conditions!$8:$8,"&lt;="&amp;LI$9,conditions!$9:$9,"&gt;="&amp;LI$9)*SUMIFS(conditions!$70:$70,conditions!$8:$8,"&lt;="&amp;LI$9,conditions!$9:$9,"&gt;="&amp;LI$9))</f>
        <v>60.217358701500011</v>
      </c>
      <c r="LJ69" s="37">
        <f>IF(LJ$9="",0,IF(LJ$9+SUMIFS(conditions!$71:$71,conditions!$8:$8,"&lt;="&amp;LJ$9,conditions!$9:$9,"&gt;="&amp;LJ$9)&gt;EOMONTH($U$9,11),(1+conditions!$U$34)*SUMIFS(15:15,$9:$9,$U$9-1+LJ$9+SUMIFS(conditions!$71:$71,conditions!$8:$8,"&lt;="&amp;LJ$9,conditions!$9:$9,"&gt;="&amp;LJ$9)-EOMONTH($U$9,11)),SUMIFS(15:15,$9:$9,LJ$9+SUMIFS(conditions!$71:$71,conditions!$8:$8,"&lt;="&amp;LJ$9,conditions!$9:$9,"&gt;="&amp;LJ$9)))*SUMIFS(conditions!$69:$69,conditions!$8:$8,"&lt;="&amp;LJ$9,conditions!$9:$9,"&gt;="&amp;LJ$9)*SUMIFS(conditions!$70:$70,conditions!$8:$8,"&lt;="&amp;LJ$9,conditions!$9:$9,"&gt;="&amp;LJ$9))</f>
        <v>60.217358701500011</v>
      </c>
      <c r="LK69" s="37">
        <f>IF(LK$9="",0,IF(LK$9+SUMIFS(conditions!$71:$71,conditions!$8:$8,"&lt;="&amp;LK$9,conditions!$9:$9,"&gt;="&amp;LK$9)&gt;EOMONTH($U$9,11),(1+conditions!$U$34)*SUMIFS(15:15,$9:$9,$U$9-1+LK$9+SUMIFS(conditions!$71:$71,conditions!$8:$8,"&lt;="&amp;LK$9,conditions!$9:$9,"&gt;="&amp;LK$9)-EOMONTH($U$9,11)),SUMIFS(15:15,$9:$9,LK$9+SUMIFS(conditions!$71:$71,conditions!$8:$8,"&lt;="&amp;LK$9,conditions!$9:$9,"&gt;="&amp;LK$9)))*SUMIFS(conditions!$69:$69,conditions!$8:$8,"&lt;="&amp;LK$9,conditions!$9:$9,"&gt;="&amp;LK$9)*SUMIFS(conditions!$70:$70,conditions!$8:$8,"&lt;="&amp;LK$9,conditions!$9:$9,"&gt;="&amp;LK$9))</f>
        <v>60.217358701500011</v>
      </c>
      <c r="LL69" s="37">
        <f>IF(LL$9="",0,IF(LL$9+SUMIFS(conditions!$71:$71,conditions!$8:$8,"&lt;="&amp;LL$9,conditions!$9:$9,"&gt;="&amp;LL$9)&gt;EOMONTH($U$9,11),(1+conditions!$U$34)*SUMIFS(15:15,$9:$9,$U$9-1+LL$9+SUMIFS(conditions!$71:$71,conditions!$8:$8,"&lt;="&amp;LL$9,conditions!$9:$9,"&gt;="&amp;LL$9)-EOMONTH($U$9,11)),SUMIFS(15:15,$9:$9,LL$9+SUMIFS(conditions!$71:$71,conditions!$8:$8,"&lt;="&amp;LL$9,conditions!$9:$9,"&gt;="&amp;LL$9)))*SUMIFS(conditions!$69:$69,conditions!$8:$8,"&lt;="&amp;LL$9,conditions!$9:$9,"&gt;="&amp;LL$9)*SUMIFS(conditions!$70:$70,conditions!$8:$8,"&lt;="&amp;LL$9,conditions!$9:$9,"&gt;="&amp;LL$9))</f>
        <v>60.217358701500011</v>
      </c>
      <c r="LM69" s="37">
        <f>IF(LM$9="",0,IF(LM$9+SUMIFS(conditions!$71:$71,conditions!$8:$8,"&lt;="&amp;LM$9,conditions!$9:$9,"&gt;="&amp;LM$9)&gt;EOMONTH($U$9,11),(1+conditions!$U$34)*SUMIFS(15:15,$9:$9,$U$9-1+LM$9+SUMIFS(conditions!$71:$71,conditions!$8:$8,"&lt;="&amp;LM$9,conditions!$9:$9,"&gt;="&amp;LM$9)-EOMONTH($U$9,11)),SUMIFS(15:15,$9:$9,LM$9+SUMIFS(conditions!$71:$71,conditions!$8:$8,"&lt;="&amp;LM$9,conditions!$9:$9,"&gt;="&amp;LM$9)))*SUMIFS(conditions!$69:$69,conditions!$8:$8,"&lt;="&amp;LM$9,conditions!$9:$9,"&gt;="&amp;LM$9)*SUMIFS(conditions!$70:$70,conditions!$8:$8,"&lt;="&amp;LM$9,conditions!$9:$9,"&gt;="&amp;LM$9))</f>
        <v>60.217358701500011</v>
      </c>
      <c r="LN69" s="37">
        <f>IF(LN$9="",0,IF(LN$9+SUMIFS(conditions!$71:$71,conditions!$8:$8,"&lt;="&amp;LN$9,conditions!$9:$9,"&gt;="&amp;LN$9)&gt;EOMONTH($U$9,11),(1+conditions!$U$34)*SUMIFS(15:15,$9:$9,$U$9-1+LN$9+SUMIFS(conditions!$71:$71,conditions!$8:$8,"&lt;="&amp;LN$9,conditions!$9:$9,"&gt;="&amp;LN$9)-EOMONTH($U$9,11)),SUMIFS(15:15,$9:$9,LN$9+SUMIFS(conditions!$71:$71,conditions!$8:$8,"&lt;="&amp;LN$9,conditions!$9:$9,"&gt;="&amp;LN$9)))*SUMIFS(conditions!$69:$69,conditions!$8:$8,"&lt;="&amp;LN$9,conditions!$9:$9,"&gt;="&amp;LN$9)*SUMIFS(conditions!$70:$70,conditions!$8:$8,"&lt;="&amp;LN$9,conditions!$9:$9,"&gt;="&amp;LN$9))</f>
        <v>0</v>
      </c>
      <c r="LO69" s="37">
        <f>IF(LO$9="",0,IF(LO$9+SUMIFS(conditions!$71:$71,conditions!$8:$8,"&lt;="&amp;LO$9,conditions!$9:$9,"&gt;="&amp;LO$9)&gt;EOMONTH($U$9,11),(1+conditions!$U$34)*SUMIFS(15:15,$9:$9,$U$9-1+LO$9+SUMIFS(conditions!$71:$71,conditions!$8:$8,"&lt;="&amp;LO$9,conditions!$9:$9,"&gt;="&amp;LO$9)-EOMONTH($U$9,11)),SUMIFS(15:15,$9:$9,LO$9+SUMIFS(conditions!$71:$71,conditions!$8:$8,"&lt;="&amp;LO$9,conditions!$9:$9,"&gt;="&amp;LO$9)))*SUMIFS(conditions!$69:$69,conditions!$8:$8,"&lt;="&amp;LO$9,conditions!$9:$9,"&gt;="&amp;LO$9)*SUMIFS(conditions!$70:$70,conditions!$8:$8,"&lt;="&amp;LO$9,conditions!$9:$9,"&gt;="&amp;LO$9))</f>
        <v>0</v>
      </c>
      <c r="LP69" s="37">
        <f>IF(LP$9="",0,IF(LP$9+SUMIFS(conditions!$71:$71,conditions!$8:$8,"&lt;="&amp;LP$9,conditions!$9:$9,"&gt;="&amp;LP$9)&gt;EOMONTH($U$9,11),(1+conditions!$U$34)*SUMIFS(15:15,$9:$9,$U$9-1+LP$9+SUMIFS(conditions!$71:$71,conditions!$8:$8,"&lt;="&amp;LP$9,conditions!$9:$9,"&gt;="&amp;LP$9)-EOMONTH($U$9,11)),SUMIFS(15:15,$9:$9,LP$9+SUMIFS(conditions!$71:$71,conditions!$8:$8,"&lt;="&amp;LP$9,conditions!$9:$9,"&gt;="&amp;LP$9)))*SUMIFS(conditions!$69:$69,conditions!$8:$8,"&lt;="&amp;LP$9,conditions!$9:$9,"&gt;="&amp;LP$9)*SUMIFS(conditions!$70:$70,conditions!$8:$8,"&lt;="&amp;LP$9,conditions!$9:$9,"&gt;="&amp;LP$9))</f>
        <v>60.217358701500011</v>
      </c>
      <c r="LQ69" s="37">
        <f>IF(LQ$9="",0,IF(LQ$9+SUMIFS(conditions!$71:$71,conditions!$8:$8,"&lt;="&amp;LQ$9,conditions!$9:$9,"&gt;="&amp;LQ$9)&gt;EOMONTH($U$9,11),(1+conditions!$U$34)*SUMIFS(15:15,$9:$9,$U$9-1+LQ$9+SUMIFS(conditions!$71:$71,conditions!$8:$8,"&lt;="&amp;LQ$9,conditions!$9:$9,"&gt;="&amp;LQ$9)-EOMONTH($U$9,11)),SUMIFS(15:15,$9:$9,LQ$9+SUMIFS(conditions!$71:$71,conditions!$8:$8,"&lt;="&amp;LQ$9,conditions!$9:$9,"&gt;="&amp;LQ$9)))*SUMIFS(conditions!$69:$69,conditions!$8:$8,"&lt;="&amp;LQ$9,conditions!$9:$9,"&gt;="&amp;LQ$9)*SUMIFS(conditions!$70:$70,conditions!$8:$8,"&lt;="&amp;LQ$9,conditions!$9:$9,"&gt;="&amp;LQ$9))</f>
        <v>60.217358701500011</v>
      </c>
      <c r="LR69" s="37">
        <f>IF(LR$9="",0,IF(LR$9+SUMIFS(conditions!$71:$71,conditions!$8:$8,"&lt;="&amp;LR$9,conditions!$9:$9,"&gt;="&amp;LR$9)&gt;EOMONTH($U$9,11),(1+conditions!$U$34)*SUMIFS(15:15,$9:$9,$U$9-1+LR$9+SUMIFS(conditions!$71:$71,conditions!$8:$8,"&lt;="&amp;LR$9,conditions!$9:$9,"&gt;="&amp;LR$9)-EOMONTH($U$9,11)),SUMIFS(15:15,$9:$9,LR$9+SUMIFS(conditions!$71:$71,conditions!$8:$8,"&lt;="&amp;LR$9,conditions!$9:$9,"&gt;="&amp;LR$9)))*SUMIFS(conditions!$69:$69,conditions!$8:$8,"&lt;="&amp;LR$9,conditions!$9:$9,"&gt;="&amp;LR$9)*SUMIFS(conditions!$70:$70,conditions!$8:$8,"&lt;="&amp;LR$9,conditions!$9:$9,"&gt;="&amp;LR$9))</f>
        <v>60.217358701500011</v>
      </c>
      <c r="LS69" s="37">
        <f>IF(LS$9="",0,IF(LS$9+SUMIFS(conditions!$71:$71,conditions!$8:$8,"&lt;="&amp;LS$9,conditions!$9:$9,"&gt;="&amp;LS$9)&gt;EOMONTH($U$9,11),(1+conditions!$U$34)*SUMIFS(15:15,$9:$9,$U$9-1+LS$9+SUMIFS(conditions!$71:$71,conditions!$8:$8,"&lt;="&amp;LS$9,conditions!$9:$9,"&gt;="&amp;LS$9)-EOMONTH($U$9,11)),SUMIFS(15:15,$9:$9,LS$9+SUMIFS(conditions!$71:$71,conditions!$8:$8,"&lt;="&amp;LS$9,conditions!$9:$9,"&gt;="&amp;LS$9)))*SUMIFS(conditions!$69:$69,conditions!$8:$8,"&lt;="&amp;LS$9,conditions!$9:$9,"&gt;="&amp;LS$9)*SUMIFS(conditions!$70:$70,conditions!$8:$8,"&lt;="&amp;LS$9,conditions!$9:$9,"&gt;="&amp;LS$9))</f>
        <v>60.217358701500011</v>
      </c>
      <c r="LT69" s="37">
        <f>IF(LT$9="",0,IF(LT$9+SUMIFS(conditions!$71:$71,conditions!$8:$8,"&lt;="&amp;LT$9,conditions!$9:$9,"&gt;="&amp;LT$9)&gt;EOMONTH($U$9,11),(1+conditions!$U$34)*SUMIFS(15:15,$9:$9,$U$9-1+LT$9+SUMIFS(conditions!$71:$71,conditions!$8:$8,"&lt;="&amp;LT$9,conditions!$9:$9,"&gt;="&amp;LT$9)-EOMONTH($U$9,11)),SUMIFS(15:15,$9:$9,LT$9+SUMIFS(conditions!$71:$71,conditions!$8:$8,"&lt;="&amp;LT$9,conditions!$9:$9,"&gt;="&amp;LT$9)))*SUMIFS(conditions!$69:$69,conditions!$8:$8,"&lt;="&amp;LT$9,conditions!$9:$9,"&gt;="&amp;LT$9)*SUMIFS(conditions!$70:$70,conditions!$8:$8,"&lt;="&amp;LT$9,conditions!$9:$9,"&gt;="&amp;LT$9))</f>
        <v>60.217358701500011</v>
      </c>
      <c r="LU69" s="37">
        <f>IF(LU$9="",0,IF(LU$9+SUMIFS(conditions!$71:$71,conditions!$8:$8,"&lt;="&amp;LU$9,conditions!$9:$9,"&gt;="&amp;LU$9)&gt;EOMONTH($U$9,11),(1+conditions!$U$34)*SUMIFS(15:15,$9:$9,$U$9-1+LU$9+SUMIFS(conditions!$71:$71,conditions!$8:$8,"&lt;="&amp;LU$9,conditions!$9:$9,"&gt;="&amp;LU$9)-EOMONTH($U$9,11)),SUMIFS(15:15,$9:$9,LU$9+SUMIFS(conditions!$71:$71,conditions!$8:$8,"&lt;="&amp;LU$9,conditions!$9:$9,"&gt;="&amp;LU$9)))*SUMIFS(conditions!$69:$69,conditions!$8:$8,"&lt;="&amp;LU$9,conditions!$9:$9,"&gt;="&amp;LU$9)*SUMIFS(conditions!$70:$70,conditions!$8:$8,"&lt;="&amp;LU$9,conditions!$9:$9,"&gt;="&amp;LU$9))</f>
        <v>0</v>
      </c>
      <c r="LV69" s="37">
        <f>IF(LV$9="",0,IF(LV$9+SUMIFS(conditions!$71:$71,conditions!$8:$8,"&lt;="&amp;LV$9,conditions!$9:$9,"&gt;="&amp;LV$9)&gt;EOMONTH($U$9,11),(1+conditions!$U$34)*SUMIFS(15:15,$9:$9,$U$9-1+LV$9+SUMIFS(conditions!$71:$71,conditions!$8:$8,"&lt;="&amp;LV$9,conditions!$9:$9,"&gt;="&amp;LV$9)-EOMONTH($U$9,11)),SUMIFS(15:15,$9:$9,LV$9+SUMIFS(conditions!$71:$71,conditions!$8:$8,"&lt;="&amp;LV$9,conditions!$9:$9,"&gt;="&amp;LV$9)))*SUMIFS(conditions!$69:$69,conditions!$8:$8,"&lt;="&amp;LV$9,conditions!$9:$9,"&gt;="&amp;LV$9)*SUMIFS(conditions!$70:$70,conditions!$8:$8,"&lt;="&amp;LV$9,conditions!$9:$9,"&gt;="&amp;LV$9))</f>
        <v>0</v>
      </c>
      <c r="LW69" s="37">
        <f>IF(LW$9="",0,IF(LW$9+SUMIFS(conditions!$71:$71,conditions!$8:$8,"&lt;="&amp;LW$9,conditions!$9:$9,"&gt;="&amp;LW$9)&gt;EOMONTH($U$9,11),(1+conditions!$U$34)*SUMIFS(15:15,$9:$9,$U$9-1+LW$9+SUMIFS(conditions!$71:$71,conditions!$8:$8,"&lt;="&amp;LW$9,conditions!$9:$9,"&gt;="&amp;LW$9)-EOMONTH($U$9,11)),SUMIFS(15:15,$9:$9,LW$9+SUMIFS(conditions!$71:$71,conditions!$8:$8,"&lt;="&amp;LW$9,conditions!$9:$9,"&gt;="&amp;LW$9)))*SUMIFS(conditions!$69:$69,conditions!$8:$8,"&lt;="&amp;LW$9,conditions!$9:$9,"&gt;="&amp;LW$9)*SUMIFS(conditions!$70:$70,conditions!$8:$8,"&lt;="&amp;LW$9,conditions!$9:$9,"&gt;="&amp;LW$9))</f>
        <v>60.217358701500011</v>
      </c>
      <c r="LX69" s="37">
        <f>IF(LX$9="",0,IF(LX$9+SUMIFS(conditions!$71:$71,conditions!$8:$8,"&lt;="&amp;LX$9,conditions!$9:$9,"&gt;="&amp;LX$9)&gt;EOMONTH($U$9,11),(1+conditions!$U$34)*SUMIFS(15:15,$9:$9,$U$9-1+LX$9+SUMIFS(conditions!$71:$71,conditions!$8:$8,"&lt;="&amp;LX$9,conditions!$9:$9,"&gt;="&amp;LX$9)-EOMONTH($U$9,11)),SUMIFS(15:15,$9:$9,LX$9+SUMIFS(conditions!$71:$71,conditions!$8:$8,"&lt;="&amp;LX$9,conditions!$9:$9,"&gt;="&amp;LX$9)))*SUMIFS(conditions!$69:$69,conditions!$8:$8,"&lt;="&amp;LX$9,conditions!$9:$9,"&gt;="&amp;LX$9)*SUMIFS(conditions!$70:$70,conditions!$8:$8,"&lt;="&amp;LX$9,conditions!$9:$9,"&gt;="&amp;LX$9))</f>
        <v>60.217358701500011</v>
      </c>
      <c r="LY69" s="37">
        <f>IF(LY$9="",0,IF(LY$9+SUMIFS(conditions!$71:$71,conditions!$8:$8,"&lt;="&amp;LY$9,conditions!$9:$9,"&gt;="&amp;LY$9)&gt;EOMONTH($U$9,11),(1+conditions!$U$34)*SUMIFS(15:15,$9:$9,$U$9-1+LY$9+SUMIFS(conditions!$71:$71,conditions!$8:$8,"&lt;="&amp;LY$9,conditions!$9:$9,"&gt;="&amp;LY$9)-EOMONTH($U$9,11)),SUMIFS(15:15,$9:$9,LY$9+SUMIFS(conditions!$71:$71,conditions!$8:$8,"&lt;="&amp;LY$9,conditions!$9:$9,"&gt;="&amp;LY$9)))*SUMIFS(conditions!$69:$69,conditions!$8:$8,"&lt;="&amp;LY$9,conditions!$9:$9,"&gt;="&amp;LY$9)*SUMIFS(conditions!$70:$70,conditions!$8:$8,"&lt;="&amp;LY$9,conditions!$9:$9,"&gt;="&amp;LY$9))</f>
        <v>60.217358701500011</v>
      </c>
      <c r="LZ69" s="37">
        <f>IF(LZ$9="",0,IF(LZ$9+SUMIFS(conditions!$71:$71,conditions!$8:$8,"&lt;="&amp;LZ$9,conditions!$9:$9,"&gt;="&amp;LZ$9)&gt;EOMONTH($U$9,11),(1+conditions!$U$34)*SUMIFS(15:15,$9:$9,$U$9-1+LZ$9+SUMIFS(conditions!$71:$71,conditions!$8:$8,"&lt;="&amp;LZ$9,conditions!$9:$9,"&gt;="&amp;LZ$9)-EOMONTH($U$9,11)),SUMIFS(15:15,$9:$9,LZ$9+SUMIFS(conditions!$71:$71,conditions!$8:$8,"&lt;="&amp;LZ$9,conditions!$9:$9,"&gt;="&amp;LZ$9)))*SUMIFS(conditions!$69:$69,conditions!$8:$8,"&lt;="&amp;LZ$9,conditions!$9:$9,"&gt;="&amp;LZ$9)*SUMIFS(conditions!$70:$70,conditions!$8:$8,"&lt;="&amp;LZ$9,conditions!$9:$9,"&gt;="&amp;LZ$9))</f>
        <v>60.217358701500011</v>
      </c>
      <c r="MA69" s="37">
        <f>IF(MA$9="",0,IF(MA$9+SUMIFS(conditions!$71:$71,conditions!$8:$8,"&lt;="&amp;MA$9,conditions!$9:$9,"&gt;="&amp;MA$9)&gt;EOMONTH($U$9,11),(1+conditions!$U$34)*SUMIFS(15:15,$9:$9,$U$9-1+MA$9+SUMIFS(conditions!$71:$71,conditions!$8:$8,"&lt;="&amp;MA$9,conditions!$9:$9,"&gt;="&amp;MA$9)-EOMONTH($U$9,11)),SUMIFS(15:15,$9:$9,MA$9+SUMIFS(conditions!$71:$71,conditions!$8:$8,"&lt;="&amp;MA$9,conditions!$9:$9,"&gt;="&amp;MA$9)))*SUMIFS(conditions!$69:$69,conditions!$8:$8,"&lt;="&amp;MA$9,conditions!$9:$9,"&gt;="&amp;MA$9)*SUMIFS(conditions!$70:$70,conditions!$8:$8,"&lt;="&amp;MA$9,conditions!$9:$9,"&gt;="&amp;MA$9))</f>
        <v>60.217358701500011</v>
      </c>
      <c r="MB69" s="37">
        <f>IF(MB$9="",0,IF(MB$9+SUMIFS(conditions!$71:$71,conditions!$8:$8,"&lt;="&amp;MB$9,conditions!$9:$9,"&gt;="&amp;MB$9)&gt;EOMONTH($U$9,11),(1+conditions!$U$34)*SUMIFS(15:15,$9:$9,$U$9-1+MB$9+SUMIFS(conditions!$71:$71,conditions!$8:$8,"&lt;="&amp;MB$9,conditions!$9:$9,"&gt;="&amp;MB$9)-EOMONTH($U$9,11)),SUMIFS(15:15,$9:$9,MB$9+SUMIFS(conditions!$71:$71,conditions!$8:$8,"&lt;="&amp;MB$9,conditions!$9:$9,"&gt;="&amp;MB$9)))*SUMIFS(conditions!$69:$69,conditions!$8:$8,"&lt;="&amp;MB$9,conditions!$9:$9,"&gt;="&amp;MB$9)*SUMIFS(conditions!$70:$70,conditions!$8:$8,"&lt;="&amp;MB$9,conditions!$9:$9,"&gt;="&amp;MB$9))</f>
        <v>0</v>
      </c>
      <c r="MC69" s="37">
        <f>IF(MC$9="",0,IF(MC$9+SUMIFS(conditions!$71:$71,conditions!$8:$8,"&lt;="&amp;MC$9,conditions!$9:$9,"&gt;="&amp;MC$9)&gt;EOMONTH($U$9,11),(1+conditions!$U$34)*SUMIFS(15:15,$9:$9,$U$9-1+MC$9+SUMIFS(conditions!$71:$71,conditions!$8:$8,"&lt;="&amp;MC$9,conditions!$9:$9,"&gt;="&amp;MC$9)-EOMONTH($U$9,11)),SUMIFS(15:15,$9:$9,MC$9+SUMIFS(conditions!$71:$71,conditions!$8:$8,"&lt;="&amp;MC$9,conditions!$9:$9,"&gt;="&amp;MC$9)))*SUMIFS(conditions!$69:$69,conditions!$8:$8,"&lt;="&amp;MC$9,conditions!$9:$9,"&gt;="&amp;MC$9)*SUMIFS(conditions!$70:$70,conditions!$8:$8,"&lt;="&amp;MC$9,conditions!$9:$9,"&gt;="&amp;MC$9))</f>
        <v>0</v>
      </c>
      <c r="MD69" s="37">
        <f>IF(MD$9="",0,IF(MD$9+SUMIFS(conditions!$71:$71,conditions!$8:$8,"&lt;="&amp;MD$9,conditions!$9:$9,"&gt;="&amp;MD$9)&gt;EOMONTH($U$9,11),(1+conditions!$U$34)*SUMIFS(15:15,$9:$9,$U$9-1+MD$9+SUMIFS(conditions!$71:$71,conditions!$8:$8,"&lt;="&amp;MD$9,conditions!$9:$9,"&gt;="&amp;MD$9)-EOMONTH($U$9,11)),SUMIFS(15:15,$9:$9,MD$9+SUMIFS(conditions!$71:$71,conditions!$8:$8,"&lt;="&amp;MD$9,conditions!$9:$9,"&gt;="&amp;MD$9)))*SUMIFS(conditions!$69:$69,conditions!$8:$8,"&lt;="&amp;MD$9,conditions!$9:$9,"&gt;="&amp;MD$9)*SUMIFS(conditions!$70:$70,conditions!$8:$8,"&lt;="&amp;MD$9,conditions!$9:$9,"&gt;="&amp;MD$9))</f>
        <v>72.260830441799996</v>
      </c>
      <c r="ME69" s="37">
        <f>IF(ME$9="",0,IF(ME$9+SUMIFS(conditions!$71:$71,conditions!$8:$8,"&lt;="&amp;ME$9,conditions!$9:$9,"&gt;="&amp;ME$9)&gt;EOMONTH($U$9,11),(1+conditions!$U$34)*SUMIFS(15:15,$9:$9,$U$9-1+ME$9+SUMIFS(conditions!$71:$71,conditions!$8:$8,"&lt;="&amp;ME$9,conditions!$9:$9,"&gt;="&amp;ME$9)-EOMONTH($U$9,11)),SUMIFS(15:15,$9:$9,ME$9+SUMIFS(conditions!$71:$71,conditions!$8:$8,"&lt;="&amp;ME$9,conditions!$9:$9,"&gt;="&amp;ME$9)))*SUMIFS(conditions!$69:$69,conditions!$8:$8,"&lt;="&amp;ME$9,conditions!$9:$9,"&gt;="&amp;ME$9)*SUMIFS(conditions!$70:$70,conditions!$8:$8,"&lt;="&amp;ME$9,conditions!$9:$9,"&gt;="&amp;ME$9))</f>
        <v>72.260830441799996</v>
      </c>
      <c r="MF69" s="37">
        <f>IF(MF$9="",0,IF(MF$9+SUMIFS(conditions!$71:$71,conditions!$8:$8,"&lt;="&amp;MF$9,conditions!$9:$9,"&gt;="&amp;MF$9)&gt;EOMONTH($U$9,11),(1+conditions!$U$34)*SUMIFS(15:15,$9:$9,$U$9-1+MF$9+SUMIFS(conditions!$71:$71,conditions!$8:$8,"&lt;="&amp;MF$9,conditions!$9:$9,"&gt;="&amp;MF$9)-EOMONTH($U$9,11)),SUMIFS(15:15,$9:$9,MF$9+SUMIFS(conditions!$71:$71,conditions!$8:$8,"&lt;="&amp;MF$9,conditions!$9:$9,"&gt;="&amp;MF$9)))*SUMIFS(conditions!$69:$69,conditions!$8:$8,"&lt;="&amp;MF$9,conditions!$9:$9,"&gt;="&amp;MF$9)*SUMIFS(conditions!$70:$70,conditions!$8:$8,"&lt;="&amp;MF$9,conditions!$9:$9,"&gt;="&amp;MF$9))</f>
        <v>72.260830441799996</v>
      </c>
      <c r="MG69" s="37">
        <f>IF(MG$9="",0,IF(MG$9+SUMIFS(conditions!$71:$71,conditions!$8:$8,"&lt;="&amp;MG$9,conditions!$9:$9,"&gt;="&amp;MG$9)&gt;EOMONTH($U$9,11),(1+conditions!$U$34)*SUMIFS(15:15,$9:$9,$U$9-1+MG$9+SUMIFS(conditions!$71:$71,conditions!$8:$8,"&lt;="&amp;MG$9,conditions!$9:$9,"&gt;="&amp;MG$9)-EOMONTH($U$9,11)),SUMIFS(15:15,$9:$9,MG$9+SUMIFS(conditions!$71:$71,conditions!$8:$8,"&lt;="&amp;MG$9,conditions!$9:$9,"&gt;="&amp;MG$9)))*SUMIFS(conditions!$69:$69,conditions!$8:$8,"&lt;="&amp;MG$9,conditions!$9:$9,"&gt;="&amp;MG$9)*SUMIFS(conditions!$70:$70,conditions!$8:$8,"&lt;="&amp;MG$9,conditions!$9:$9,"&gt;="&amp;MG$9))</f>
        <v>72.260830441799996</v>
      </c>
      <c r="MH69" s="37">
        <f>IF(MH$9="",0,IF(MH$9+SUMIFS(conditions!$71:$71,conditions!$8:$8,"&lt;="&amp;MH$9,conditions!$9:$9,"&gt;="&amp;MH$9)&gt;EOMONTH($U$9,11),(1+conditions!$U$34)*SUMIFS(15:15,$9:$9,$U$9-1+MH$9+SUMIFS(conditions!$71:$71,conditions!$8:$8,"&lt;="&amp;MH$9,conditions!$9:$9,"&gt;="&amp;MH$9)-EOMONTH($U$9,11)),SUMIFS(15:15,$9:$9,MH$9+SUMIFS(conditions!$71:$71,conditions!$8:$8,"&lt;="&amp;MH$9,conditions!$9:$9,"&gt;="&amp;MH$9)))*SUMIFS(conditions!$69:$69,conditions!$8:$8,"&lt;="&amp;MH$9,conditions!$9:$9,"&gt;="&amp;MH$9)*SUMIFS(conditions!$70:$70,conditions!$8:$8,"&lt;="&amp;MH$9,conditions!$9:$9,"&gt;="&amp;MH$9))</f>
        <v>72.260830441799996</v>
      </c>
      <c r="MI69" s="37">
        <f>IF(MI$9="",0,IF(MI$9+SUMIFS(conditions!$71:$71,conditions!$8:$8,"&lt;="&amp;MI$9,conditions!$9:$9,"&gt;="&amp;MI$9)&gt;EOMONTH($U$9,11),(1+conditions!$U$34)*SUMIFS(15:15,$9:$9,$U$9-1+MI$9+SUMIFS(conditions!$71:$71,conditions!$8:$8,"&lt;="&amp;MI$9,conditions!$9:$9,"&gt;="&amp;MI$9)-EOMONTH($U$9,11)),SUMIFS(15:15,$9:$9,MI$9+SUMIFS(conditions!$71:$71,conditions!$8:$8,"&lt;="&amp;MI$9,conditions!$9:$9,"&gt;="&amp;MI$9)))*SUMIFS(conditions!$69:$69,conditions!$8:$8,"&lt;="&amp;MI$9,conditions!$9:$9,"&gt;="&amp;MI$9)*SUMIFS(conditions!$70:$70,conditions!$8:$8,"&lt;="&amp;MI$9,conditions!$9:$9,"&gt;="&amp;MI$9))</f>
        <v>0</v>
      </c>
      <c r="MJ69" s="37">
        <f>IF(MJ$9="",0,IF(MJ$9+SUMIFS(conditions!$71:$71,conditions!$8:$8,"&lt;="&amp;MJ$9,conditions!$9:$9,"&gt;="&amp;MJ$9)&gt;EOMONTH($U$9,11),(1+conditions!$U$34)*SUMIFS(15:15,$9:$9,$U$9-1+MJ$9+SUMIFS(conditions!$71:$71,conditions!$8:$8,"&lt;="&amp;MJ$9,conditions!$9:$9,"&gt;="&amp;MJ$9)-EOMONTH($U$9,11)),SUMIFS(15:15,$9:$9,MJ$9+SUMIFS(conditions!$71:$71,conditions!$8:$8,"&lt;="&amp;MJ$9,conditions!$9:$9,"&gt;="&amp;MJ$9)))*SUMIFS(conditions!$69:$69,conditions!$8:$8,"&lt;="&amp;MJ$9,conditions!$9:$9,"&gt;="&amp;MJ$9)*SUMIFS(conditions!$70:$70,conditions!$8:$8,"&lt;="&amp;MJ$9,conditions!$9:$9,"&gt;="&amp;MJ$9))</f>
        <v>0</v>
      </c>
      <c r="MK69" s="37">
        <f>IF(MK$9="",0,IF(MK$9+SUMIFS(conditions!$71:$71,conditions!$8:$8,"&lt;="&amp;MK$9,conditions!$9:$9,"&gt;="&amp;MK$9)&gt;EOMONTH($U$9,11),(1+conditions!$U$34)*SUMIFS(15:15,$9:$9,$U$9-1+MK$9+SUMIFS(conditions!$71:$71,conditions!$8:$8,"&lt;="&amp;MK$9,conditions!$9:$9,"&gt;="&amp;MK$9)-EOMONTH($U$9,11)),SUMIFS(15:15,$9:$9,MK$9+SUMIFS(conditions!$71:$71,conditions!$8:$8,"&lt;="&amp;MK$9,conditions!$9:$9,"&gt;="&amp;MK$9)))*SUMIFS(conditions!$69:$69,conditions!$8:$8,"&lt;="&amp;MK$9,conditions!$9:$9,"&gt;="&amp;MK$9)*SUMIFS(conditions!$70:$70,conditions!$8:$8,"&lt;="&amp;MK$9,conditions!$9:$9,"&gt;="&amp;MK$9))</f>
        <v>72.260830441799996</v>
      </c>
      <c r="ML69" s="37">
        <f>IF(ML$9="",0,IF(ML$9+SUMIFS(conditions!$71:$71,conditions!$8:$8,"&lt;="&amp;ML$9,conditions!$9:$9,"&gt;="&amp;ML$9)&gt;EOMONTH($U$9,11),(1+conditions!$U$34)*SUMIFS(15:15,$9:$9,$U$9-1+ML$9+SUMIFS(conditions!$71:$71,conditions!$8:$8,"&lt;="&amp;ML$9,conditions!$9:$9,"&gt;="&amp;ML$9)-EOMONTH($U$9,11)),SUMIFS(15:15,$9:$9,ML$9+SUMIFS(conditions!$71:$71,conditions!$8:$8,"&lt;="&amp;ML$9,conditions!$9:$9,"&gt;="&amp;ML$9)))*SUMIFS(conditions!$69:$69,conditions!$8:$8,"&lt;="&amp;ML$9,conditions!$9:$9,"&gt;="&amp;ML$9)*SUMIFS(conditions!$70:$70,conditions!$8:$8,"&lt;="&amp;ML$9,conditions!$9:$9,"&gt;="&amp;ML$9))</f>
        <v>72.260830441799996</v>
      </c>
      <c r="MM69" s="37">
        <f>IF(MM$9="",0,IF(MM$9+SUMIFS(conditions!$71:$71,conditions!$8:$8,"&lt;="&amp;MM$9,conditions!$9:$9,"&gt;="&amp;MM$9)&gt;EOMONTH($U$9,11),(1+conditions!$U$34)*SUMIFS(15:15,$9:$9,$U$9-1+MM$9+SUMIFS(conditions!$71:$71,conditions!$8:$8,"&lt;="&amp;MM$9,conditions!$9:$9,"&gt;="&amp;MM$9)-EOMONTH($U$9,11)),SUMIFS(15:15,$9:$9,MM$9+SUMIFS(conditions!$71:$71,conditions!$8:$8,"&lt;="&amp;MM$9,conditions!$9:$9,"&gt;="&amp;MM$9)))*SUMIFS(conditions!$69:$69,conditions!$8:$8,"&lt;="&amp;MM$9,conditions!$9:$9,"&gt;="&amp;MM$9)*SUMIFS(conditions!$70:$70,conditions!$8:$8,"&lt;="&amp;MM$9,conditions!$9:$9,"&gt;="&amp;MM$9))</f>
        <v>72.260830441799996</v>
      </c>
      <c r="MN69" s="37">
        <f>IF(MN$9="",0,IF(MN$9+SUMIFS(conditions!$71:$71,conditions!$8:$8,"&lt;="&amp;MN$9,conditions!$9:$9,"&gt;="&amp;MN$9)&gt;EOMONTH($U$9,11),(1+conditions!$U$34)*SUMIFS(15:15,$9:$9,$U$9-1+MN$9+SUMIFS(conditions!$71:$71,conditions!$8:$8,"&lt;="&amp;MN$9,conditions!$9:$9,"&gt;="&amp;MN$9)-EOMONTH($U$9,11)),SUMIFS(15:15,$9:$9,MN$9+SUMIFS(conditions!$71:$71,conditions!$8:$8,"&lt;="&amp;MN$9,conditions!$9:$9,"&gt;="&amp;MN$9)))*SUMIFS(conditions!$69:$69,conditions!$8:$8,"&lt;="&amp;MN$9,conditions!$9:$9,"&gt;="&amp;MN$9)*SUMIFS(conditions!$70:$70,conditions!$8:$8,"&lt;="&amp;MN$9,conditions!$9:$9,"&gt;="&amp;MN$9))</f>
        <v>72.260830441799996</v>
      </c>
      <c r="MO69" s="37">
        <f>IF(MO$9="",0,IF(MO$9+SUMIFS(conditions!$71:$71,conditions!$8:$8,"&lt;="&amp;MO$9,conditions!$9:$9,"&gt;="&amp;MO$9)&gt;EOMONTH($U$9,11),(1+conditions!$U$34)*SUMIFS(15:15,$9:$9,$U$9-1+MO$9+SUMIFS(conditions!$71:$71,conditions!$8:$8,"&lt;="&amp;MO$9,conditions!$9:$9,"&gt;="&amp;MO$9)-EOMONTH($U$9,11)),SUMIFS(15:15,$9:$9,MO$9+SUMIFS(conditions!$71:$71,conditions!$8:$8,"&lt;="&amp;MO$9,conditions!$9:$9,"&gt;="&amp;MO$9)))*SUMIFS(conditions!$69:$69,conditions!$8:$8,"&lt;="&amp;MO$9,conditions!$9:$9,"&gt;="&amp;MO$9)*SUMIFS(conditions!$70:$70,conditions!$8:$8,"&lt;="&amp;MO$9,conditions!$9:$9,"&gt;="&amp;MO$9))</f>
        <v>72.260830441799996</v>
      </c>
      <c r="MP69" s="37">
        <f>IF(MP$9="",0,IF(MP$9+SUMIFS(conditions!$71:$71,conditions!$8:$8,"&lt;="&amp;MP$9,conditions!$9:$9,"&gt;="&amp;MP$9)&gt;EOMONTH($U$9,11),(1+conditions!$U$34)*SUMIFS(15:15,$9:$9,$U$9-1+MP$9+SUMIFS(conditions!$71:$71,conditions!$8:$8,"&lt;="&amp;MP$9,conditions!$9:$9,"&gt;="&amp;MP$9)-EOMONTH($U$9,11)),SUMIFS(15:15,$9:$9,MP$9+SUMIFS(conditions!$71:$71,conditions!$8:$8,"&lt;="&amp;MP$9,conditions!$9:$9,"&gt;="&amp;MP$9)))*SUMIFS(conditions!$69:$69,conditions!$8:$8,"&lt;="&amp;MP$9,conditions!$9:$9,"&gt;="&amp;MP$9)*SUMIFS(conditions!$70:$70,conditions!$8:$8,"&lt;="&amp;MP$9,conditions!$9:$9,"&gt;="&amp;MP$9))</f>
        <v>0</v>
      </c>
      <c r="MQ69" s="37">
        <f>IF(MQ$9="",0,IF(MQ$9+SUMIFS(conditions!$71:$71,conditions!$8:$8,"&lt;="&amp;MQ$9,conditions!$9:$9,"&gt;="&amp;MQ$9)&gt;EOMONTH($U$9,11),(1+conditions!$U$34)*SUMIFS(15:15,$9:$9,$U$9-1+MQ$9+SUMIFS(conditions!$71:$71,conditions!$8:$8,"&lt;="&amp;MQ$9,conditions!$9:$9,"&gt;="&amp;MQ$9)-EOMONTH($U$9,11)),SUMIFS(15:15,$9:$9,MQ$9+SUMIFS(conditions!$71:$71,conditions!$8:$8,"&lt;="&amp;MQ$9,conditions!$9:$9,"&gt;="&amp;MQ$9)))*SUMIFS(conditions!$69:$69,conditions!$8:$8,"&lt;="&amp;MQ$9,conditions!$9:$9,"&gt;="&amp;MQ$9)*SUMIFS(conditions!$70:$70,conditions!$8:$8,"&lt;="&amp;MQ$9,conditions!$9:$9,"&gt;="&amp;MQ$9))</f>
        <v>0</v>
      </c>
      <c r="MR69" s="37">
        <f>IF(MR$9="",0,IF(MR$9+SUMIFS(conditions!$71:$71,conditions!$8:$8,"&lt;="&amp;MR$9,conditions!$9:$9,"&gt;="&amp;MR$9)&gt;EOMONTH($U$9,11),(1+conditions!$U$34)*SUMIFS(15:15,$9:$9,$U$9-1+MR$9+SUMIFS(conditions!$71:$71,conditions!$8:$8,"&lt;="&amp;MR$9,conditions!$9:$9,"&gt;="&amp;MR$9)-EOMONTH($U$9,11)),SUMIFS(15:15,$9:$9,MR$9+SUMIFS(conditions!$71:$71,conditions!$8:$8,"&lt;="&amp;MR$9,conditions!$9:$9,"&gt;="&amp;MR$9)))*SUMIFS(conditions!$69:$69,conditions!$8:$8,"&lt;="&amp;MR$9,conditions!$9:$9,"&gt;="&amp;MR$9)*SUMIFS(conditions!$70:$70,conditions!$8:$8,"&lt;="&amp;MR$9,conditions!$9:$9,"&gt;="&amp;MR$9))</f>
        <v>72.260830441799996</v>
      </c>
      <c r="MS69" s="37">
        <f>IF(MS$9="",0,IF(MS$9+SUMIFS(conditions!$71:$71,conditions!$8:$8,"&lt;="&amp;MS$9,conditions!$9:$9,"&gt;="&amp;MS$9)&gt;EOMONTH($U$9,11),(1+conditions!$U$34)*SUMIFS(15:15,$9:$9,$U$9-1+MS$9+SUMIFS(conditions!$71:$71,conditions!$8:$8,"&lt;="&amp;MS$9,conditions!$9:$9,"&gt;="&amp;MS$9)-EOMONTH($U$9,11)),SUMIFS(15:15,$9:$9,MS$9+SUMIFS(conditions!$71:$71,conditions!$8:$8,"&lt;="&amp;MS$9,conditions!$9:$9,"&gt;="&amp;MS$9)))*SUMIFS(conditions!$69:$69,conditions!$8:$8,"&lt;="&amp;MS$9,conditions!$9:$9,"&gt;="&amp;MS$9)*SUMIFS(conditions!$70:$70,conditions!$8:$8,"&lt;="&amp;MS$9,conditions!$9:$9,"&gt;="&amp;MS$9))</f>
        <v>72.260830441799996</v>
      </c>
      <c r="MT69" s="37">
        <f>IF(MT$9="",0,IF(MT$9+SUMIFS(conditions!$71:$71,conditions!$8:$8,"&lt;="&amp;MT$9,conditions!$9:$9,"&gt;="&amp;MT$9)&gt;EOMONTH($U$9,11),(1+conditions!$U$34)*SUMIFS(15:15,$9:$9,$U$9-1+MT$9+SUMIFS(conditions!$71:$71,conditions!$8:$8,"&lt;="&amp;MT$9,conditions!$9:$9,"&gt;="&amp;MT$9)-EOMONTH($U$9,11)),SUMIFS(15:15,$9:$9,MT$9+SUMIFS(conditions!$71:$71,conditions!$8:$8,"&lt;="&amp;MT$9,conditions!$9:$9,"&gt;="&amp;MT$9)))*SUMIFS(conditions!$69:$69,conditions!$8:$8,"&lt;="&amp;MT$9,conditions!$9:$9,"&gt;="&amp;MT$9)*SUMIFS(conditions!$70:$70,conditions!$8:$8,"&lt;="&amp;MT$9,conditions!$9:$9,"&gt;="&amp;MT$9))</f>
        <v>72.260830441799996</v>
      </c>
      <c r="MU69" s="37">
        <f>IF(MU$9="",0,IF(MU$9+SUMIFS(conditions!$71:$71,conditions!$8:$8,"&lt;="&amp;MU$9,conditions!$9:$9,"&gt;="&amp;MU$9)&gt;EOMONTH($U$9,11),(1+conditions!$U$34)*SUMIFS(15:15,$9:$9,$U$9-1+MU$9+SUMIFS(conditions!$71:$71,conditions!$8:$8,"&lt;="&amp;MU$9,conditions!$9:$9,"&gt;="&amp;MU$9)-EOMONTH($U$9,11)),SUMIFS(15:15,$9:$9,MU$9+SUMIFS(conditions!$71:$71,conditions!$8:$8,"&lt;="&amp;MU$9,conditions!$9:$9,"&gt;="&amp;MU$9)))*SUMIFS(conditions!$69:$69,conditions!$8:$8,"&lt;="&amp;MU$9,conditions!$9:$9,"&gt;="&amp;MU$9)*SUMIFS(conditions!$70:$70,conditions!$8:$8,"&lt;="&amp;MU$9,conditions!$9:$9,"&gt;="&amp;MU$9))</f>
        <v>72.260830441799996</v>
      </c>
      <c r="MV69" s="37">
        <f>IF(MV$9="",0,IF(MV$9+SUMIFS(conditions!$71:$71,conditions!$8:$8,"&lt;="&amp;MV$9,conditions!$9:$9,"&gt;="&amp;MV$9)&gt;EOMONTH($U$9,11),(1+conditions!$U$34)*SUMIFS(15:15,$9:$9,$U$9-1+MV$9+SUMIFS(conditions!$71:$71,conditions!$8:$8,"&lt;="&amp;MV$9,conditions!$9:$9,"&gt;="&amp;MV$9)-EOMONTH($U$9,11)),SUMIFS(15:15,$9:$9,MV$9+SUMIFS(conditions!$71:$71,conditions!$8:$8,"&lt;="&amp;MV$9,conditions!$9:$9,"&gt;="&amp;MV$9)))*SUMIFS(conditions!$69:$69,conditions!$8:$8,"&lt;="&amp;MV$9,conditions!$9:$9,"&gt;="&amp;MV$9)*SUMIFS(conditions!$70:$70,conditions!$8:$8,"&lt;="&amp;MV$9,conditions!$9:$9,"&gt;="&amp;MV$9))</f>
        <v>72.260830441799996</v>
      </c>
      <c r="MW69" s="37">
        <f>IF(MW$9="",0,IF(MW$9+SUMIFS(conditions!$71:$71,conditions!$8:$8,"&lt;="&amp;MW$9,conditions!$9:$9,"&gt;="&amp;MW$9)&gt;EOMONTH($U$9,11),(1+conditions!$U$34)*SUMIFS(15:15,$9:$9,$U$9-1+MW$9+SUMIFS(conditions!$71:$71,conditions!$8:$8,"&lt;="&amp;MW$9,conditions!$9:$9,"&gt;="&amp;MW$9)-EOMONTH($U$9,11)),SUMIFS(15:15,$9:$9,MW$9+SUMIFS(conditions!$71:$71,conditions!$8:$8,"&lt;="&amp;MW$9,conditions!$9:$9,"&gt;="&amp;MW$9)))*SUMIFS(conditions!$69:$69,conditions!$8:$8,"&lt;="&amp;MW$9,conditions!$9:$9,"&gt;="&amp;MW$9)*SUMIFS(conditions!$70:$70,conditions!$8:$8,"&lt;="&amp;MW$9,conditions!$9:$9,"&gt;="&amp;MW$9))</f>
        <v>0</v>
      </c>
      <c r="MX69" s="37">
        <f>IF(MX$9="",0,IF(MX$9+SUMIFS(conditions!$71:$71,conditions!$8:$8,"&lt;="&amp;MX$9,conditions!$9:$9,"&gt;="&amp;MX$9)&gt;EOMONTH($U$9,11),(1+conditions!$U$34)*SUMIFS(15:15,$9:$9,$U$9-1+MX$9+SUMIFS(conditions!$71:$71,conditions!$8:$8,"&lt;="&amp;MX$9,conditions!$9:$9,"&gt;="&amp;MX$9)-EOMONTH($U$9,11)),SUMIFS(15:15,$9:$9,MX$9+SUMIFS(conditions!$71:$71,conditions!$8:$8,"&lt;="&amp;MX$9,conditions!$9:$9,"&gt;="&amp;MX$9)))*SUMIFS(conditions!$69:$69,conditions!$8:$8,"&lt;="&amp;MX$9,conditions!$9:$9,"&gt;="&amp;MX$9)*SUMIFS(conditions!$70:$70,conditions!$8:$8,"&lt;="&amp;MX$9,conditions!$9:$9,"&gt;="&amp;MX$9))</f>
        <v>0</v>
      </c>
      <c r="MY69" s="37">
        <f>IF(MY$9="",0,IF(MY$9+SUMIFS(conditions!$71:$71,conditions!$8:$8,"&lt;="&amp;MY$9,conditions!$9:$9,"&gt;="&amp;MY$9)&gt;EOMONTH($U$9,11),(1+conditions!$U$34)*SUMIFS(15:15,$9:$9,$U$9-1+MY$9+SUMIFS(conditions!$71:$71,conditions!$8:$8,"&lt;="&amp;MY$9,conditions!$9:$9,"&gt;="&amp;MY$9)-EOMONTH($U$9,11)),SUMIFS(15:15,$9:$9,MY$9+SUMIFS(conditions!$71:$71,conditions!$8:$8,"&lt;="&amp;MY$9,conditions!$9:$9,"&gt;="&amp;MY$9)))*SUMIFS(conditions!$69:$69,conditions!$8:$8,"&lt;="&amp;MY$9,conditions!$9:$9,"&gt;="&amp;MY$9)*SUMIFS(conditions!$70:$70,conditions!$8:$8,"&lt;="&amp;MY$9,conditions!$9:$9,"&gt;="&amp;MY$9))</f>
        <v>72.260830441799996</v>
      </c>
      <c r="MZ69" s="37">
        <f>IF(MZ$9="",0,IF(MZ$9+SUMIFS(conditions!$71:$71,conditions!$8:$8,"&lt;="&amp;MZ$9,conditions!$9:$9,"&gt;="&amp;MZ$9)&gt;EOMONTH($U$9,11),(1+conditions!$U$34)*SUMIFS(15:15,$9:$9,$U$9-1+MZ$9+SUMIFS(conditions!$71:$71,conditions!$8:$8,"&lt;="&amp;MZ$9,conditions!$9:$9,"&gt;="&amp;MZ$9)-EOMONTH($U$9,11)),SUMIFS(15:15,$9:$9,MZ$9+SUMIFS(conditions!$71:$71,conditions!$8:$8,"&lt;="&amp;MZ$9,conditions!$9:$9,"&gt;="&amp;MZ$9)))*SUMIFS(conditions!$69:$69,conditions!$8:$8,"&lt;="&amp;MZ$9,conditions!$9:$9,"&gt;="&amp;MZ$9)*SUMIFS(conditions!$70:$70,conditions!$8:$8,"&lt;="&amp;MZ$9,conditions!$9:$9,"&gt;="&amp;MZ$9))</f>
        <v>72.260830441799996</v>
      </c>
      <c r="NA69" s="37">
        <f>IF(NA$9="",0,IF(NA$9+SUMIFS(conditions!$71:$71,conditions!$8:$8,"&lt;="&amp;NA$9,conditions!$9:$9,"&gt;="&amp;NA$9)&gt;EOMONTH($U$9,11),(1+conditions!$U$34)*SUMIFS(15:15,$9:$9,$U$9-1+NA$9+SUMIFS(conditions!$71:$71,conditions!$8:$8,"&lt;="&amp;NA$9,conditions!$9:$9,"&gt;="&amp;NA$9)-EOMONTH($U$9,11)),SUMIFS(15:15,$9:$9,NA$9+SUMIFS(conditions!$71:$71,conditions!$8:$8,"&lt;="&amp;NA$9,conditions!$9:$9,"&gt;="&amp;NA$9)))*SUMIFS(conditions!$69:$69,conditions!$8:$8,"&lt;="&amp;NA$9,conditions!$9:$9,"&gt;="&amp;NA$9)*SUMIFS(conditions!$70:$70,conditions!$8:$8,"&lt;="&amp;NA$9,conditions!$9:$9,"&gt;="&amp;NA$9))</f>
        <v>72.260830441799996</v>
      </c>
      <c r="NB69" s="37">
        <f>IF(NB$9="",0,IF(NB$9+SUMIFS(conditions!$71:$71,conditions!$8:$8,"&lt;="&amp;NB$9,conditions!$9:$9,"&gt;="&amp;NB$9)&gt;EOMONTH($U$9,11),(1+conditions!$U$34)*SUMIFS(15:15,$9:$9,$U$9-1+NB$9+SUMIFS(conditions!$71:$71,conditions!$8:$8,"&lt;="&amp;NB$9,conditions!$9:$9,"&gt;="&amp;NB$9)-EOMONTH($U$9,11)),SUMIFS(15:15,$9:$9,NB$9+SUMIFS(conditions!$71:$71,conditions!$8:$8,"&lt;="&amp;NB$9,conditions!$9:$9,"&gt;="&amp;NB$9)))*SUMIFS(conditions!$69:$69,conditions!$8:$8,"&lt;="&amp;NB$9,conditions!$9:$9,"&gt;="&amp;NB$9)*SUMIFS(conditions!$70:$70,conditions!$8:$8,"&lt;="&amp;NB$9,conditions!$9:$9,"&gt;="&amp;NB$9))</f>
        <v>72.260830441799996</v>
      </c>
      <c r="NC69" s="37">
        <f>IF(NC$9="",0,IF(NC$9+SUMIFS(conditions!$71:$71,conditions!$8:$8,"&lt;="&amp;NC$9,conditions!$9:$9,"&gt;="&amp;NC$9)&gt;EOMONTH($U$9,11),(1+conditions!$U$34)*SUMIFS(15:15,$9:$9,$U$9-1+NC$9+SUMIFS(conditions!$71:$71,conditions!$8:$8,"&lt;="&amp;NC$9,conditions!$9:$9,"&gt;="&amp;NC$9)-EOMONTH($U$9,11)),SUMIFS(15:15,$9:$9,NC$9+SUMIFS(conditions!$71:$71,conditions!$8:$8,"&lt;="&amp;NC$9,conditions!$9:$9,"&gt;="&amp;NC$9)))*SUMIFS(conditions!$69:$69,conditions!$8:$8,"&lt;="&amp;NC$9,conditions!$9:$9,"&gt;="&amp;NC$9)*SUMIFS(conditions!$70:$70,conditions!$8:$8,"&lt;="&amp;NC$9,conditions!$9:$9,"&gt;="&amp;NC$9))</f>
        <v>72.260830441799996</v>
      </c>
      <c r="ND69" s="37">
        <f>IF(ND$9="",0,IF(ND$9+SUMIFS(conditions!$71:$71,conditions!$8:$8,"&lt;="&amp;ND$9,conditions!$9:$9,"&gt;="&amp;ND$9)&gt;EOMONTH($U$9,11),(1+conditions!$U$34)*SUMIFS(15:15,$9:$9,$U$9-1+ND$9+SUMIFS(conditions!$71:$71,conditions!$8:$8,"&lt;="&amp;ND$9,conditions!$9:$9,"&gt;="&amp;ND$9)-EOMONTH($U$9,11)),SUMIFS(15:15,$9:$9,ND$9+SUMIFS(conditions!$71:$71,conditions!$8:$8,"&lt;="&amp;ND$9,conditions!$9:$9,"&gt;="&amp;ND$9)))*SUMIFS(conditions!$69:$69,conditions!$8:$8,"&lt;="&amp;ND$9,conditions!$9:$9,"&gt;="&amp;ND$9)*SUMIFS(conditions!$70:$70,conditions!$8:$8,"&lt;="&amp;ND$9,conditions!$9:$9,"&gt;="&amp;ND$9))</f>
        <v>0</v>
      </c>
      <c r="NE69" s="37">
        <f>IF(NE$9="",0,IF(NE$9+SUMIFS(conditions!$71:$71,conditions!$8:$8,"&lt;="&amp;NE$9,conditions!$9:$9,"&gt;="&amp;NE$9)&gt;EOMONTH($U$9,11),(1+conditions!$U$34)*SUMIFS(15:15,$9:$9,$U$9-1+NE$9+SUMIFS(conditions!$71:$71,conditions!$8:$8,"&lt;="&amp;NE$9,conditions!$9:$9,"&gt;="&amp;NE$9)-EOMONTH($U$9,11)),SUMIFS(15:15,$9:$9,NE$9+SUMIFS(conditions!$71:$71,conditions!$8:$8,"&lt;="&amp;NE$9,conditions!$9:$9,"&gt;="&amp;NE$9)))*SUMIFS(conditions!$69:$69,conditions!$8:$8,"&lt;="&amp;NE$9,conditions!$9:$9,"&gt;="&amp;NE$9)*SUMIFS(conditions!$70:$70,conditions!$8:$8,"&lt;="&amp;NE$9,conditions!$9:$9,"&gt;="&amp;NE$9))</f>
        <v>0</v>
      </c>
      <c r="NF69" s="37">
        <f>IF(NF$9="",0,IF(NF$9+SUMIFS(conditions!$71:$71,conditions!$8:$8,"&lt;="&amp;NF$9,conditions!$9:$9,"&gt;="&amp;NF$9)&gt;EOMONTH($U$9,11),(1+conditions!$U$34)*SUMIFS(15:15,$9:$9,$U$9-1+NF$9+SUMIFS(conditions!$71:$71,conditions!$8:$8,"&lt;="&amp;NF$9,conditions!$9:$9,"&gt;="&amp;NF$9)-EOMONTH($U$9,11)),SUMIFS(15:15,$9:$9,NF$9+SUMIFS(conditions!$71:$71,conditions!$8:$8,"&lt;="&amp;NF$9,conditions!$9:$9,"&gt;="&amp;NF$9)))*SUMIFS(conditions!$69:$69,conditions!$8:$8,"&lt;="&amp;NF$9,conditions!$9:$9,"&gt;="&amp;NF$9)*SUMIFS(conditions!$70:$70,conditions!$8:$8,"&lt;="&amp;NF$9,conditions!$9:$9,"&gt;="&amp;NF$9))</f>
        <v>72.260830441799996</v>
      </c>
      <c r="NG69" s="37">
        <f>IF(NG$9="",0,IF(NG$9+SUMIFS(conditions!$71:$71,conditions!$8:$8,"&lt;="&amp;NG$9,conditions!$9:$9,"&gt;="&amp;NG$9)&gt;EOMONTH($U$9,11),(1+conditions!$U$34)*SUMIFS(15:15,$9:$9,$U$9-1+NG$9+SUMIFS(conditions!$71:$71,conditions!$8:$8,"&lt;="&amp;NG$9,conditions!$9:$9,"&gt;="&amp;NG$9)-EOMONTH($U$9,11)),SUMIFS(15:15,$9:$9,NG$9+SUMIFS(conditions!$71:$71,conditions!$8:$8,"&lt;="&amp;NG$9,conditions!$9:$9,"&gt;="&amp;NG$9)))*SUMIFS(conditions!$69:$69,conditions!$8:$8,"&lt;="&amp;NG$9,conditions!$9:$9,"&gt;="&amp;NG$9)*SUMIFS(conditions!$70:$70,conditions!$8:$8,"&lt;="&amp;NG$9,conditions!$9:$9,"&gt;="&amp;NG$9))</f>
        <v>72.260830441799996</v>
      </c>
      <c r="NH69" s="37">
        <f>IF(NH$9="",0,IF(NH$9+SUMIFS(conditions!$71:$71,conditions!$8:$8,"&lt;="&amp;NH$9,conditions!$9:$9,"&gt;="&amp;NH$9)&gt;EOMONTH($U$9,11),(1+conditions!$U$34)*SUMIFS(15:15,$9:$9,$U$9-1+NH$9+SUMIFS(conditions!$71:$71,conditions!$8:$8,"&lt;="&amp;NH$9,conditions!$9:$9,"&gt;="&amp;NH$9)-EOMONTH($U$9,11)),SUMIFS(15:15,$9:$9,NH$9+SUMIFS(conditions!$71:$71,conditions!$8:$8,"&lt;="&amp;NH$9,conditions!$9:$9,"&gt;="&amp;NH$9)))*SUMIFS(conditions!$69:$69,conditions!$8:$8,"&lt;="&amp;NH$9,conditions!$9:$9,"&gt;="&amp;NH$9)*SUMIFS(conditions!$70:$70,conditions!$8:$8,"&lt;="&amp;NH$9,conditions!$9:$9,"&gt;="&amp;NH$9))</f>
        <v>35.64</v>
      </c>
      <c r="NI69" s="37">
        <f>IF(NI$9="",0,IF(NI$9+SUMIFS(conditions!$71:$71,conditions!$8:$8,"&lt;="&amp;NI$9,conditions!$9:$9,"&gt;="&amp;NI$9)&gt;EOMONTH($U$9,11),(1+conditions!$U$34)*SUMIFS(15:15,$9:$9,$U$9-1+NI$9+SUMIFS(conditions!$71:$71,conditions!$8:$8,"&lt;="&amp;NI$9,conditions!$9:$9,"&gt;="&amp;NI$9)-EOMONTH($U$9,11)),SUMIFS(15:15,$9:$9,NI$9+SUMIFS(conditions!$71:$71,conditions!$8:$8,"&lt;="&amp;NI$9,conditions!$9:$9,"&gt;="&amp;NI$9)))*SUMIFS(conditions!$69:$69,conditions!$8:$8,"&lt;="&amp;NI$9,conditions!$9:$9,"&gt;="&amp;NI$9)*SUMIFS(conditions!$70:$70,conditions!$8:$8,"&lt;="&amp;NI$9,conditions!$9:$9,"&gt;="&amp;NI$9))</f>
        <v>35.64</v>
      </c>
      <c r="NJ69" s="37">
        <f>IF(NJ$9="",0,IF(NJ$9+SUMIFS(conditions!$71:$71,conditions!$8:$8,"&lt;="&amp;NJ$9,conditions!$9:$9,"&gt;="&amp;NJ$9)&gt;EOMONTH($U$9,11),(1+conditions!$U$34)*SUMIFS(15:15,$9:$9,$U$9-1+NJ$9+SUMIFS(conditions!$71:$71,conditions!$8:$8,"&lt;="&amp;NJ$9,conditions!$9:$9,"&gt;="&amp;NJ$9)-EOMONTH($U$9,11)),SUMIFS(15:15,$9:$9,NJ$9+SUMIFS(conditions!$71:$71,conditions!$8:$8,"&lt;="&amp;NJ$9,conditions!$9:$9,"&gt;="&amp;NJ$9)))*SUMIFS(conditions!$69:$69,conditions!$8:$8,"&lt;="&amp;NJ$9,conditions!$9:$9,"&gt;="&amp;NJ$9)*SUMIFS(conditions!$70:$70,conditions!$8:$8,"&lt;="&amp;NJ$9,conditions!$9:$9,"&gt;="&amp;NJ$9))</f>
        <v>35.64</v>
      </c>
      <c r="NK69" s="37">
        <f>IF(NK$9="",0,IF(NK$9+SUMIFS(conditions!$71:$71,conditions!$8:$8,"&lt;="&amp;NK$9,conditions!$9:$9,"&gt;="&amp;NK$9)&gt;EOMONTH($U$9,11),(1+conditions!$U$34)*SUMIFS(15:15,$9:$9,$U$9-1+NK$9+SUMIFS(conditions!$71:$71,conditions!$8:$8,"&lt;="&amp;NK$9,conditions!$9:$9,"&gt;="&amp;NK$9)-EOMONTH($U$9,11)),SUMIFS(15:15,$9:$9,NK$9+SUMIFS(conditions!$71:$71,conditions!$8:$8,"&lt;="&amp;NK$9,conditions!$9:$9,"&gt;="&amp;NK$9)))*SUMIFS(conditions!$69:$69,conditions!$8:$8,"&lt;="&amp;NK$9,conditions!$9:$9,"&gt;="&amp;NK$9)*SUMIFS(conditions!$70:$70,conditions!$8:$8,"&lt;="&amp;NK$9,conditions!$9:$9,"&gt;="&amp;NK$9))</f>
        <v>35.64</v>
      </c>
      <c r="NL69" s="37">
        <f>IF(NL$9="",0,IF(NL$9+SUMIFS(conditions!$71:$71,conditions!$8:$8,"&lt;="&amp;NL$9,conditions!$9:$9,"&gt;="&amp;NL$9)&gt;EOMONTH($U$9,11),(1+conditions!$U$34)*SUMIFS(15:15,$9:$9,$U$9-1+NL$9+SUMIFS(conditions!$71:$71,conditions!$8:$8,"&lt;="&amp;NL$9,conditions!$9:$9,"&gt;="&amp;NL$9)-EOMONTH($U$9,11)),SUMIFS(15:15,$9:$9,NL$9+SUMIFS(conditions!$71:$71,conditions!$8:$8,"&lt;="&amp;NL$9,conditions!$9:$9,"&gt;="&amp;NL$9)))*SUMIFS(conditions!$69:$69,conditions!$8:$8,"&lt;="&amp;NL$9,conditions!$9:$9,"&gt;="&amp;NL$9)*SUMIFS(conditions!$70:$70,conditions!$8:$8,"&lt;="&amp;NL$9,conditions!$9:$9,"&gt;="&amp;NL$9))</f>
        <v>35.64</v>
      </c>
      <c r="NM69" s="37">
        <f>IF(NM$9="",0,IF(NM$9+SUMIFS(conditions!$71:$71,conditions!$8:$8,"&lt;="&amp;NM$9,conditions!$9:$9,"&gt;="&amp;NM$9)&gt;EOMONTH($U$9,11),(1+conditions!$U$34)*SUMIFS(15:15,$9:$9,$U$9-1+NM$9+SUMIFS(conditions!$71:$71,conditions!$8:$8,"&lt;="&amp;NM$9,conditions!$9:$9,"&gt;="&amp;NM$9)-EOMONTH($U$9,11)),SUMIFS(15:15,$9:$9,NM$9+SUMIFS(conditions!$71:$71,conditions!$8:$8,"&lt;="&amp;NM$9,conditions!$9:$9,"&gt;="&amp;NM$9)))*SUMIFS(conditions!$69:$69,conditions!$8:$8,"&lt;="&amp;NM$9,conditions!$9:$9,"&gt;="&amp;NM$9)*SUMIFS(conditions!$70:$70,conditions!$8:$8,"&lt;="&amp;NM$9,conditions!$9:$9,"&gt;="&amp;NM$9))</f>
        <v>0</v>
      </c>
      <c r="NN69" s="37">
        <f>IF(NN$9="",0,IF(NN$9+SUMIFS(conditions!$71:$71,conditions!$8:$8,"&lt;="&amp;NN$9,conditions!$9:$9,"&gt;="&amp;NN$9)&gt;EOMONTH($U$9,11),(1+conditions!$U$34)*SUMIFS(15:15,$9:$9,$U$9-1+NN$9+SUMIFS(conditions!$71:$71,conditions!$8:$8,"&lt;="&amp;NN$9,conditions!$9:$9,"&gt;="&amp;NN$9)-EOMONTH($U$9,11)),SUMIFS(15:15,$9:$9,NN$9+SUMIFS(conditions!$71:$71,conditions!$8:$8,"&lt;="&amp;NN$9,conditions!$9:$9,"&gt;="&amp;NN$9)))*SUMIFS(conditions!$69:$69,conditions!$8:$8,"&lt;="&amp;NN$9,conditions!$9:$9,"&gt;="&amp;NN$9)*SUMIFS(conditions!$70:$70,conditions!$8:$8,"&lt;="&amp;NN$9,conditions!$9:$9,"&gt;="&amp;NN$9))</f>
        <v>0</v>
      </c>
      <c r="NO69" s="37">
        <f>IF(NO$9="",0,IF(NO$9+SUMIFS(conditions!$71:$71,conditions!$8:$8,"&lt;="&amp;NO$9,conditions!$9:$9,"&gt;="&amp;NO$9)&gt;EOMONTH($U$9,11),(1+conditions!$U$34)*SUMIFS(15:15,$9:$9,$U$9-1+NO$9+SUMIFS(conditions!$71:$71,conditions!$8:$8,"&lt;="&amp;NO$9,conditions!$9:$9,"&gt;="&amp;NO$9)-EOMONTH($U$9,11)),SUMIFS(15:15,$9:$9,NO$9+SUMIFS(conditions!$71:$71,conditions!$8:$8,"&lt;="&amp;NO$9,conditions!$9:$9,"&gt;="&amp;NO$9)))*SUMIFS(conditions!$69:$69,conditions!$8:$8,"&lt;="&amp;NO$9,conditions!$9:$9,"&gt;="&amp;NO$9)*SUMIFS(conditions!$70:$70,conditions!$8:$8,"&lt;="&amp;NO$9,conditions!$9:$9,"&gt;="&amp;NO$9))</f>
        <v>35.64</v>
      </c>
      <c r="NP69" s="37">
        <f>IF(NP$9="",0,IF(NP$9+SUMIFS(conditions!$71:$71,conditions!$8:$8,"&lt;="&amp;NP$9,conditions!$9:$9,"&gt;="&amp;NP$9)&gt;EOMONTH($U$9,11),(1+conditions!$U$34)*SUMIFS(15:15,$9:$9,$U$9-1+NP$9+SUMIFS(conditions!$71:$71,conditions!$8:$8,"&lt;="&amp;NP$9,conditions!$9:$9,"&gt;="&amp;NP$9)-EOMONTH($U$9,11)),SUMIFS(15:15,$9:$9,NP$9+SUMIFS(conditions!$71:$71,conditions!$8:$8,"&lt;="&amp;NP$9,conditions!$9:$9,"&gt;="&amp;NP$9)))*SUMIFS(conditions!$69:$69,conditions!$8:$8,"&lt;="&amp;NP$9,conditions!$9:$9,"&gt;="&amp;NP$9)*SUMIFS(conditions!$70:$70,conditions!$8:$8,"&lt;="&amp;NP$9,conditions!$9:$9,"&gt;="&amp;NP$9))</f>
        <v>35.64</v>
      </c>
      <c r="NQ69" s="37">
        <f>IF(NQ$9="",0,IF(NQ$9+SUMIFS(conditions!$71:$71,conditions!$8:$8,"&lt;="&amp;NQ$9,conditions!$9:$9,"&gt;="&amp;NQ$9)&gt;EOMONTH($U$9,11),(1+conditions!$U$34)*SUMIFS(15:15,$9:$9,$U$9-1+NQ$9+SUMIFS(conditions!$71:$71,conditions!$8:$8,"&lt;="&amp;NQ$9,conditions!$9:$9,"&gt;="&amp;NQ$9)-EOMONTH($U$9,11)),SUMIFS(15:15,$9:$9,NQ$9+SUMIFS(conditions!$71:$71,conditions!$8:$8,"&lt;="&amp;NQ$9,conditions!$9:$9,"&gt;="&amp;NQ$9)))*SUMIFS(conditions!$69:$69,conditions!$8:$8,"&lt;="&amp;NQ$9,conditions!$9:$9,"&gt;="&amp;NQ$9)*SUMIFS(conditions!$70:$70,conditions!$8:$8,"&lt;="&amp;NQ$9,conditions!$9:$9,"&gt;="&amp;NQ$9))</f>
        <v>35.64</v>
      </c>
      <c r="NR69" s="37">
        <f>IF(NR$9="",0,IF(NR$9+SUMIFS(conditions!$71:$71,conditions!$8:$8,"&lt;="&amp;NR$9,conditions!$9:$9,"&gt;="&amp;NR$9)&gt;EOMONTH($U$9,11),(1+conditions!$U$34)*SUMIFS(15:15,$9:$9,$U$9-1+NR$9+SUMIFS(conditions!$71:$71,conditions!$8:$8,"&lt;="&amp;NR$9,conditions!$9:$9,"&gt;="&amp;NR$9)-EOMONTH($U$9,11)),SUMIFS(15:15,$9:$9,NR$9+SUMIFS(conditions!$71:$71,conditions!$8:$8,"&lt;="&amp;NR$9,conditions!$9:$9,"&gt;="&amp;NR$9)))*SUMIFS(conditions!$69:$69,conditions!$8:$8,"&lt;="&amp;NR$9,conditions!$9:$9,"&gt;="&amp;NR$9)*SUMIFS(conditions!$70:$70,conditions!$8:$8,"&lt;="&amp;NR$9,conditions!$9:$9,"&gt;="&amp;NR$9))</f>
        <v>35.64</v>
      </c>
      <c r="NS69" s="37">
        <f>IF(NS$9="",0,IF(NS$9+SUMIFS(conditions!$71:$71,conditions!$8:$8,"&lt;="&amp;NS$9,conditions!$9:$9,"&gt;="&amp;NS$9)&gt;EOMONTH($U$9,11),(1+conditions!$U$34)*SUMIFS(15:15,$9:$9,$U$9-1+NS$9+SUMIFS(conditions!$71:$71,conditions!$8:$8,"&lt;="&amp;NS$9,conditions!$9:$9,"&gt;="&amp;NS$9)-EOMONTH($U$9,11)),SUMIFS(15:15,$9:$9,NS$9+SUMIFS(conditions!$71:$71,conditions!$8:$8,"&lt;="&amp;NS$9,conditions!$9:$9,"&gt;="&amp;NS$9)))*SUMIFS(conditions!$69:$69,conditions!$8:$8,"&lt;="&amp;NS$9,conditions!$9:$9,"&gt;="&amp;NS$9)*SUMIFS(conditions!$70:$70,conditions!$8:$8,"&lt;="&amp;NS$9,conditions!$9:$9,"&gt;="&amp;NS$9))</f>
        <v>35.64</v>
      </c>
      <c r="NT69" s="37">
        <f>IF(NT$9="",0,IF(NT$9+SUMIFS(conditions!$71:$71,conditions!$8:$8,"&lt;="&amp;NT$9,conditions!$9:$9,"&gt;="&amp;NT$9)&gt;EOMONTH($U$9,11),(1+conditions!$U$34)*SUMIFS(15:15,$9:$9,$U$9-1+NT$9+SUMIFS(conditions!$71:$71,conditions!$8:$8,"&lt;="&amp;NT$9,conditions!$9:$9,"&gt;="&amp;NT$9)-EOMONTH($U$9,11)),SUMIFS(15:15,$9:$9,NT$9+SUMIFS(conditions!$71:$71,conditions!$8:$8,"&lt;="&amp;NT$9,conditions!$9:$9,"&gt;="&amp;NT$9)))*SUMIFS(conditions!$69:$69,conditions!$8:$8,"&lt;="&amp;NT$9,conditions!$9:$9,"&gt;="&amp;NT$9)*SUMIFS(conditions!$70:$70,conditions!$8:$8,"&lt;="&amp;NT$9,conditions!$9:$9,"&gt;="&amp;NT$9))</f>
        <v>0</v>
      </c>
      <c r="NU69" s="37">
        <f>IF(NU$9="",0,IF(NU$9+SUMIFS(conditions!$71:$71,conditions!$8:$8,"&lt;="&amp;NU$9,conditions!$9:$9,"&gt;="&amp;NU$9)&gt;EOMONTH($U$9,11),(1+conditions!$U$34)*SUMIFS(15:15,$9:$9,$U$9-1+NU$9+SUMIFS(conditions!$71:$71,conditions!$8:$8,"&lt;="&amp;NU$9,conditions!$9:$9,"&gt;="&amp;NU$9)-EOMONTH($U$9,11)),SUMIFS(15:15,$9:$9,NU$9+SUMIFS(conditions!$71:$71,conditions!$8:$8,"&lt;="&amp;NU$9,conditions!$9:$9,"&gt;="&amp;NU$9)))*SUMIFS(conditions!$69:$69,conditions!$8:$8,"&lt;="&amp;NU$9,conditions!$9:$9,"&gt;="&amp;NU$9)*SUMIFS(conditions!$70:$70,conditions!$8:$8,"&lt;="&amp;NU$9,conditions!$9:$9,"&gt;="&amp;NU$9))</f>
        <v>0</v>
      </c>
      <c r="NV69" s="37">
        <f>IF(NV$9="",0,IF(NV$9+SUMIFS(conditions!$71:$71,conditions!$8:$8,"&lt;="&amp;NV$9,conditions!$9:$9,"&gt;="&amp;NV$9)&gt;EOMONTH($U$9,11),(1+conditions!$U$34)*SUMIFS(15:15,$9:$9,$U$9-1+NV$9+SUMIFS(conditions!$71:$71,conditions!$8:$8,"&lt;="&amp;NV$9,conditions!$9:$9,"&gt;="&amp;NV$9)-EOMONTH($U$9,11)),SUMIFS(15:15,$9:$9,NV$9+SUMIFS(conditions!$71:$71,conditions!$8:$8,"&lt;="&amp;NV$9,conditions!$9:$9,"&gt;="&amp;NV$9)))*SUMIFS(conditions!$69:$69,conditions!$8:$8,"&lt;="&amp;NV$9,conditions!$9:$9,"&gt;="&amp;NV$9)*SUMIFS(conditions!$70:$70,conditions!$8:$8,"&lt;="&amp;NV$9,conditions!$9:$9,"&gt;="&amp;NV$9))</f>
        <v>35.64</v>
      </c>
    </row>
    <row r="70" spans="1:386" s="38" customFormat="1" ht="10.199999999999999" x14ac:dyDescent="0.2">
      <c r="A70" s="31"/>
      <c r="B70" s="31"/>
      <c r="C70" s="31"/>
      <c r="D70" s="31"/>
      <c r="E70" s="31"/>
      <c r="F70" s="31"/>
      <c r="G70" s="31" t="str">
        <f>G67</f>
        <v>предоплаты от заказчиков</v>
      </c>
      <c r="H70" s="31"/>
      <c r="I70" s="31"/>
      <c r="J70" s="31" t="str">
        <f>IF($G70="","",INDEX(KPI!$H$11:$H$121,SUMIFS(KPI!$E$11:$E$121,KPI!$F$11:$F$121,$G70)))</f>
        <v>тыс.руб.</v>
      </c>
      <c r="K70" s="31"/>
      <c r="L70" s="31"/>
      <c r="M70" s="31"/>
      <c r="N70" s="31" t="str">
        <f>structure!$G$12</f>
        <v>товарная категория 2</v>
      </c>
      <c r="O70" s="31"/>
      <c r="P70" s="31"/>
      <c r="Q70" s="31"/>
      <c r="R70" s="37">
        <f t="shared" si="100"/>
        <v>8720.9488145542837</v>
      </c>
      <c r="S70" s="31"/>
      <c r="T70" s="31"/>
      <c r="U70" s="37">
        <f>IF(U$9="",0,IF(U$9+SUMIFS(conditions!$71:$71,conditions!$8:$8,"&lt;="&amp;U$9,conditions!$9:$9,"&gt;="&amp;U$9)&gt;EOMONTH($U$9,11),(1+conditions!$U$34)*SUMIFS(16:16,$9:$9,$U$9-1+U$9+SUMIFS(conditions!$71:$71,conditions!$8:$8,"&lt;="&amp;U$9,conditions!$9:$9,"&gt;="&amp;U$9)-EOMONTH($U$9,11)),SUMIFS(16:16,$9:$9,U$9+SUMIFS(conditions!$71:$71,conditions!$8:$8,"&lt;="&amp;U$9,conditions!$9:$9,"&gt;="&amp;U$9)))*SUMIFS(conditions!$69:$69,conditions!$8:$8,"&lt;="&amp;U$9,conditions!$9:$9,"&gt;="&amp;U$9)*SUMIFS(conditions!$70:$70,conditions!$8:$8,"&lt;="&amp;U$9,conditions!$9:$9,"&gt;="&amp;U$9))</f>
        <v>27</v>
      </c>
      <c r="V70" s="37">
        <f>IF(V$9="",0,IF(V$9+SUMIFS(conditions!$71:$71,conditions!$8:$8,"&lt;="&amp;V$9,conditions!$9:$9,"&gt;="&amp;V$9)&gt;EOMONTH($U$9,11),(1+conditions!$U$34)*SUMIFS(16:16,$9:$9,$U$9-1+V$9+SUMIFS(conditions!$71:$71,conditions!$8:$8,"&lt;="&amp;V$9,conditions!$9:$9,"&gt;="&amp;V$9)-EOMONTH($U$9,11)),SUMIFS(16:16,$9:$9,V$9+SUMIFS(conditions!$71:$71,conditions!$8:$8,"&lt;="&amp;V$9,conditions!$9:$9,"&gt;="&amp;V$9)))*SUMIFS(conditions!$69:$69,conditions!$8:$8,"&lt;="&amp;V$9,conditions!$9:$9,"&gt;="&amp;V$9)*SUMIFS(conditions!$70:$70,conditions!$8:$8,"&lt;="&amp;V$9,conditions!$9:$9,"&gt;="&amp;V$9))</f>
        <v>27</v>
      </c>
      <c r="W70" s="37">
        <f>IF(W$9="",0,IF(W$9+SUMIFS(conditions!$71:$71,conditions!$8:$8,"&lt;="&amp;W$9,conditions!$9:$9,"&gt;="&amp;W$9)&gt;EOMONTH($U$9,11),(1+conditions!$U$34)*SUMIFS(16:16,$9:$9,$U$9-1+W$9+SUMIFS(conditions!$71:$71,conditions!$8:$8,"&lt;="&amp;W$9,conditions!$9:$9,"&gt;="&amp;W$9)-EOMONTH($U$9,11)),SUMIFS(16:16,$9:$9,W$9+SUMIFS(conditions!$71:$71,conditions!$8:$8,"&lt;="&amp;W$9,conditions!$9:$9,"&gt;="&amp;W$9)))*SUMIFS(conditions!$69:$69,conditions!$8:$8,"&lt;="&amp;W$9,conditions!$9:$9,"&gt;="&amp;W$9)*SUMIFS(conditions!$70:$70,conditions!$8:$8,"&lt;="&amp;W$9,conditions!$9:$9,"&gt;="&amp;W$9))</f>
        <v>27</v>
      </c>
      <c r="X70" s="37">
        <f>IF(X$9="",0,IF(X$9+SUMIFS(conditions!$71:$71,conditions!$8:$8,"&lt;="&amp;X$9,conditions!$9:$9,"&gt;="&amp;X$9)&gt;EOMONTH($U$9,11),(1+conditions!$U$34)*SUMIFS(16:16,$9:$9,$U$9-1+X$9+SUMIFS(conditions!$71:$71,conditions!$8:$8,"&lt;="&amp;X$9,conditions!$9:$9,"&gt;="&amp;X$9)-EOMONTH($U$9,11)),SUMIFS(16:16,$9:$9,X$9+SUMIFS(conditions!$71:$71,conditions!$8:$8,"&lt;="&amp;X$9,conditions!$9:$9,"&gt;="&amp;X$9)))*SUMIFS(conditions!$69:$69,conditions!$8:$8,"&lt;="&amp;X$9,conditions!$9:$9,"&gt;="&amp;X$9)*SUMIFS(conditions!$70:$70,conditions!$8:$8,"&lt;="&amp;X$9,conditions!$9:$9,"&gt;="&amp;X$9))</f>
        <v>27</v>
      </c>
      <c r="Y70" s="37">
        <f>IF(Y$9="",0,IF(Y$9+SUMIFS(conditions!$71:$71,conditions!$8:$8,"&lt;="&amp;Y$9,conditions!$9:$9,"&gt;="&amp;Y$9)&gt;EOMONTH($U$9,11),(1+conditions!$U$34)*SUMIFS(16:16,$9:$9,$U$9-1+Y$9+SUMIFS(conditions!$71:$71,conditions!$8:$8,"&lt;="&amp;Y$9,conditions!$9:$9,"&gt;="&amp;Y$9)-EOMONTH($U$9,11)),SUMIFS(16:16,$9:$9,Y$9+SUMIFS(conditions!$71:$71,conditions!$8:$8,"&lt;="&amp;Y$9,conditions!$9:$9,"&gt;="&amp;Y$9)))*SUMIFS(conditions!$69:$69,conditions!$8:$8,"&lt;="&amp;Y$9,conditions!$9:$9,"&gt;="&amp;Y$9)*SUMIFS(conditions!$70:$70,conditions!$8:$8,"&lt;="&amp;Y$9,conditions!$9:$9,"&gt;="&amp;Y$9))</f>
        <v>0</v>
      </c>
      <c r="Z70" s="37">
        <f>IF(Z$9="",0,IF(Z$9+SUMIFS(conditions!$71:$71,conditions!$8:$8,"&lt;="&amp;Z$9,conditions!$9:$9,"&gt;="&amp;Z$9)&gt;EOMONTH($U$9,11),(1+conditions!$U$34)*SUMIFS(16:16,$9:$9,$U$9-1+Z$9+SUMIFS(conditions!$71:$71,conditions!$8:$8,"&lt;="&amp;Z$9,conditions!$9:$9,"&gt;="&amp;Z$9)-EOMONTH($U$9,11)),SUMIFS(16:16,$9:$9,Z$9+SUMIFS(conditions!$71:$71,conditions!$8:$8,"&lt;="&amp;Z$9,conditions!$9:$9,"&gt;="&amp;Z$9)))*SUMIFS(conditions!$69:$69,conditions!$8:$8,"&lt;="&amp;Z$9,conditions!$9:$9,"&gt;="&amp;Z$9)*SUMIFS(conditions!$70:$70,conditions!$8:$8,"&lt;="&amp;Z$9,conditions!$9:$9,"&gt;="&amp;Z$9))</f>
        <v>0</v>
      </c>
      <c r="AA70" s="37">
        <f>IF(AA$9="",0,IF(AA$9+SUMIFS(conditions!$71:$71,conditions!$8:$8,"&lt;="&amp;AA$9,conditions!$9:$9,"&gt;="&amp;AA$9)&gt;EOMONTH($U$9,11),(1+conditions!$U$34)*SUMIFS(16:16,$9:$9,$U$9-1+AA$9+SUMIFS(conditions!$71:$71,conditions!$8:$8,"&lt;="&amp;AA$9,conditions!$9:$9,"&gt;="&amp;AA$9)-EOMONTH($U$9,11)),SUMIFS(16:16,$9:$9,AA$9+SUMIFS(conditions!$71:$71,conditions!$8:$8,"&lt;="&amp;AA$9,conditions!$9:$9,"&gt;="&amp;AA$9)))*SUMIFS(conditions!$69:$69,conditions!$8:$8,"&lt;="&amp;AA$9,conditions!$9:$9,"&gt;="&amp;AA$9)*SUMIFS(conditions!$70:$70,conditions!$8:$8,"&lt;="&amp;AA$9,conditions!$9:$9,"&gt;="&amp;AA$9))</f>
        <v>27</v>
      </c>
      <c r="AB70" s="37">
        <f>IF(AB$9="",0,IF(AB$9+SUMIFS(conditions!$71:$71,conditions!$8:$8,"&lt;="&amp;AB$9,conditions!$9:$9,"&gt;="&amp;AB$9)&gt;EOMONTH($U$9,11),(1+conditions!$U$34)*SUMIFS(16:16,$9:$9,$U$9-1+AB$9+SUMIFS(conditions!$71:$71,conditions!$8:$8,"&lt;="&amp;AB$9,conditions!$9:$9,"&gt;="&amp;AB$9)-EOMONTH($U$9,11)),SUMIFS(16:16,$9:$9,AB$9+SUMIFS(conditions!$71:$71,conditions!$8:$8,"&lt;="&amp;AB$9,conditions!$9:$9,"&gt;="&amp;AB$9)))*SUMIFS(conditions!$69:$69,conditions!$8:$8,"&lt;="&amp;AB$9,conditions!$9:$9,"&gt;="&amp;AB$9)*SUMIFS(conditions!$70:$70,conditions!$8:$8,"&lt;="&amp;AB$9,conditions!$9:$9,"&gt;="&amp;AB$9))</f>
        <v>27</v>
      </c>
      <c r="AC70" s="37">
        <f>IF(AC$9="",0,IF(AC$9+SUMIFS(conditions!$71:$71,conditions!$8:$8,"&lt;="&amp;AC$9,conditions!$9:$9,"&gt;="&amp;AC$9)&gt;EOMONTH($U$9,11),(1+conditions!$U$34)*SUMIFS(16:16,$9:$9,$U$9-1+AC$9+SUMIFS(conditions!$71:$71,conditions!$8:$8,"&lt;="&amp;AC$9,conditions!$9:$9,"&gt;="&amp;AC$9)-EOMONTH($U$9,11)),SUMIFS(16:16,$9:$9,AC$9+SUMIFS(conditions!$71:$71,conditions!$8:$8,"&lt;="&amp;AC$9,conditions!$9:$9,"&gt;="&amp;AC$9)))*SUMIFS(conditions!$69:$69,conditions!$8:$8,"&lt;="&amp;AC$9,conditions!$9:$9,"&gt;="&amp;AC$9)*SUMIFS(conditions!$70:$70,conditions!$8:$8,"&lt;="&amp;AC$9,conditions!$9:$9,"&gt;="&amp;AC$9))</f>
        <v>27</v>
      </c>
      <c r="AD70" s="37">
        <f>IF(AD$9="",0,IF(AD$9+SUMIFS(conditions!$71:$71,conditions!$8:$8,"&lt;="&amp;AD$9,conditions!$9:$9,"&gt;="&amp;AD$9)&gt;EOMONTH($U$9,11),(1+conditions!$U$34)*SUMIFS(16:16,$9:$9,$U$9-1+AD$9+SUMIFS(conditions!$71:$71,conditions!$8:$8,"&lt;="&amp;AD$9,conditions!$9:$9,"&gt;="&amp;AD$9)-EOMONTH($U$9,11)),SUMIFS(16:16,$9:$9,AD$9+SUMIFS(conditions!$71:$71,conditions!$8:$8,"&lt;="&amp;AD$9,conditions!$9:$9,"&gt;="&amp;AD$9)))*SUMIFS(conditions!$69:$69,conditions!$8:$8,"&lt;="&amp;AD$9,conditions!$9:$9,"&gt;="&amp;AD$9)*SUMIFS(conditions!$70:$70,conditions!$8:$8,"&lt;="&amp;AD$9,conditions!$9:$9,"&gt;="&amp;AD$9))</f>
        <v>27</v>
      </c>
      <c r="AE70" s="37">
        <f>IF(AE$9="",0,IF(AE$9+SUMIFS(conditions!$71:$71,conditions!$8:$8,"&lt;="&amp;AE$9,conditions!$9:$9,"&gt;="&amp;AE$9)&gt;EOMONTH($U$9,11),(1+conditions!$U$34)*SUMIFS(16:16,$9:$9,$U$9-1+AE$9+SUMIFS(conditions!$71:$71,conditions!$8:$8,"&lt;="&amp;AE$9,conditions!$9:$9,"&gt;="&amp;AE$9)-EOMONTH($U$9,11)),SUMIFS(16:16,$9:$9,AE$9+SUMIFS(conditions!$71:$71,conditions!$8:$8,"&lt;="&amp;AE$9,conditions!$9:$9,"&gt;="&amp;AE$9)))*SUMIFS(conditions!$69:$69,conditions!$8:$8,"&lt;="&amp;AE$9,conditions!$9:$9,"&gt;="&amp;AE$9)*SUMIFS(conditions!$70:$70,conditions!$8:$8,"&lt;="&amp;AE$9,conditions!$9:$9,"&gt;="&amp;AE$9))</f>
        <v>27</v>
      </c>
      <c r="AF70" s="37">
        <f>IF(AF$9="",0,IF(AF$9+SUMIFS(conditions!$71:$71,conditions!$8:$8,"&lt;="&amp;AF$9,conditions!$9:$9,"&gt;="&amp;AF$9)&gt;EOMONTH($U$9,11),(1+conditions!$U$34)*SUMIFS(16:16,$9:$9,$U$9-1+AF$9+SUMIFS(conditions!$71:$71,conditions!$8:$8,"&lt;="&amp;AF$9,conditions!$9:$9,"&gt;="&amp;AF$9)-EOMONTH($U$9,11)),SUMIFS(16:16,$9:$9,AF$9+SUMIFS(conditions!$71:$71,conditions!$8:$8,"&lt;="&amp;AF$9,conditions!$9:$9,"&gt;="&amp;AF$9)))*SUMIFS(conditions!$69:$69,conditions!$8:$8,"&lt;="&amp;AF$9,conditions!$9:$9,"&gt;="&amp;AF$9)*SUMIFS(conditions!$70:$70,conditions!$8:$8,"&lt;="&amp;AF$9,conditions!$9:$9,"&gt;="&amp;AF$9))</f>
        <v>0</v>
      </c>
      <c r="AG70" s="37">
        <f>IF(AG$9="",0,IF(AG$9+SUMIFS(conditions!$71:$71,conditions!$8:$8,"&lt;="&amp;AG$9,conditions!$9:$9,"&gt;="&amp;AG$9)&gt;EOMONTH($U$9,11),(1+conditions!$U$34)*SUMIFS(16:16,$9:$9,$U$9-1+AG$9+SUMIFS(conditions!$71:$71,conditions!$8:$8,"&lt;="&amp;AG$9,conditions!$9:$9,"&gt;="&amp;AG$9)-EOMONTH($U$9,11)),SUMIFS(16:16,$9:$9,AG$9+SUMIFS(conditions!$71:$71,conditions!$8:$8,"&lt;="&amp;AG$9,conditions!$9:$9,"&gt;="&amp;AG$9)))*SUMIFS(conditions!$69:$69,conditions!$8:$8,"&lt;="&amp;AG$9,conditions!$9:$9,"&gt;="&amp;AG$9)*SUMIFS(conditions!$70:$70,conditions!$8:$8,"&lt;="&amp;AG$9,conditions!$9:$9,"&gt;="&amp;AG$9))</f>
        <v>0</v>
      </c>
      <c r="AH70" s="37">
        <f>IF(AH$9="",0,IF(AH$9+SUMIFS(conditions!$71:$71,conditions!$8:$8,"&lt;="&amp;AH$9,conditions!$9:$9,"&gt;="&amp;AH$9)&gt;EOMONTH($U$9,11),(1+conditions!$U$34)*SUMIFS(16:16,$9:$9,$U$9-1+AH$9+SUMIFS(conditions!$71:$71,conditions!$8:$8,"&lt;="&amp;AH$9,conditions!$9:$9,"&gt;="&amp;AH$9)-EOMONTH($U$9,11)),SUMIFS(16:16,$9:$9,AH$9+SUMIFS(conditions!$71:$71,conditions!$8:$8,"&lt;="&amp;AH$9,conditions!$9:$9,"&gt;="&amp;AH$9)))*SUMIFS(conditions!$69:$69,conditions!$8:$8,"&lt;="&amp;AH$9,conditions!$9:$9,"&gt;="&amp;AH$9)*SUMIFS(conditions!$70:$70,conditions!$8:$8,"&lt;="&amp;AH$9,conditions!$9:$9,"&gt;="&amp;AH$9))</f>
        <v>27</v>
      </c>
      <c r="AI70" s="37">
        <f>IF(AI$9="",0,IF(AI$9+SUMIFS(conditions!$71:$71,conditions!$8:$8,"&lt;="&amp;AI$9,conditions!$9:$9,"&gt;="&amp;AI$9)&gt;EOMONTH($U$9,11),(1+conditions!$U$34)*SUMIFS(16:16,$9:$9,$U$9-1+AI$9+SUMIFS(conditions!$71:$71,conditions!$8:$8,"&lt;="&amp;AI$9,conditions!$9:$9,"&gt;="&amp;AI$9)-EOMONTH($U$9,11)),SUMIFS(16:16,$9:$9,AI$9+SUMIFS(conditions!$71:$71,conditions!$8:$8,"&lt;="&amp;AI$9,conditions!$9:$9,"&gt;="&amp;AI$9)))*SUMIFS(conditions!$69:$69,conditions!$8:$8,"&lt;="&amp;AI$9,conditions!$9:$9,"&gt;="&amp;AI$9)*SUMIFS(conditions!$70:$70,conditions!$8:$8,"&lt;="&amp;AI$9,conditions!$9:$9,"&gt;="&amp;AI$9))</f>
        <v>27</v>
      </c>
      <c r="AJ70" s="37">
        <f>IF(AJ$9="",0,IF(AJ$9+SUMIFS(conditions!$71:$71,conditions!$8:$8,"&lt;="&amp;AJ$9,conditions!$9:$9,"&gt;="&amp;AJ$9)&gt;EOMONTH($U$9,11),(1+conditions!$U$34)*SUMIFS(16:16,$9:$9,$U$9-1+AJ$9+SUMIFS(conditions!$71:$71,conditions!$8:$8,"&lt;="&amp;AJ$9,conditions!$9:$9,"&gt;="&amp;AJ$9)-EOMONTH($U$9,11)),SUMIFS(16:16,$9:$9,AJ$9+SUMIFS(conditions!$71:$71,conditions!$8:$8,"&lt;="&amp;AJ$9,conditions!$9:$9,"&gt;="&amp;AJ$9)))*SUMIFS(conditions!$69:$69,conditions!$8:$8,"&lt;="&amp;AJ$9,conditions!$9:$9,"&gt;="&amp;AJ$9)*SUMIFS(conditions!$70:$70,conditions!$8:$8,"&lt;="&amp;AJ$9,conditions!$9:$9,"&gt;="&amp;AJ$9))</f>
        <v>27</v>
      </c>
      <c r="AK70" s="37">
        <f>IF(AK$9="",0,IF(AK$9+SUMIFS(conditions!$71:$71,conditions!$8:$8,"&lt;="&amp;AK$9,conditions!$9:$9,"&gt;="&amp;AK$9)&gt;EOMONTH($U$9,11),(1+conditions!$U$34)*SUMIFS(16:16,$9:$9,$U$9-1+AK$9+SUMIFS(conditions!$71:$71,conditions!$8:$8,"&lt;="&amp;AK$9,conditions!$9:$9,"&gt;="&amp;AK$9)-EOMONTH($U$9,11)),SUMIFS(16:16,$9:$9,AK$9+SUMIFS(conditions!$71:$71,conditions!$8:$8,"&lt;="&amp;AK$9,conditions!$9:$9,"&gt;="&amp;AK$9)))*SUMIFS(conditions!$69:$69,conditions!$8:$8,"&lt;="&amp;AK$9,conditions!$9:$9,"&gt;="&amp;AK$9)*SUMIFS(conditions!$70:$70,conditions!$8:$8,"&lt;="&amp;AK$9,conditions!$9:$9,"&gt;="&amp;AK$9))</f>
        <v>33.75</v>
      </c>
      <c r="AL70" s="37">
        <f>IF(AL$9="",0,IF(AL$9+SUMIFS(conditions!$71:$71,conditions!$8:$8,"&lt;="&amp;AL$9,conditions!$9:$9,"&gt;="&amp;AL$9)&gt;EOMONTH($U$9,11),(1+conditions!$U$34)*SUMIFS(16:16,$9:$9,$U$9-1+AL$9+SUMIFS(conditions!$71:$71,conditions!$8:$8,"&lt;="&amp;AL$9,conditions!$9:$9,"&gt;="&amp;AL$9)-EOMONTH($U$9,11)),SUMIFS(16:16,$9:$9,AL$9+SUMIFS(conditions!$71:$71,conditions!$8:$8,"&lt;="&amp;AL$9,conditions!$9:$9,"&gt;="&amp;AL$9)))*SUMIFS(conditions!$69:$69,conditions!$8:$8,"&lt;="&amp;AL$9,conditions!$9:$9,"&gt;="&amp;AL$9)*SUMIFS(conditions!$70:$70,conditions!$8:$8,"&lt;="&amp;AL$9,conditions!$9:$9,"&gt;="&amp;AL$9))</f>
        <v>33.75</v>
      </c>
      <c r="AM70" s="37">
        <f>IF(AM$9="",0,IF(AM$9+SUMIFS(conditions!$71:$71,conditions!$8:$8,"&lt;="&amp;AM$9,conditions!$9:$9,"&gt;="&amp;AM$9)&gt;EOMONTH($U$9,11),(1+conditions!$U$34)*SUMIFS(16:16,$9:$9,$U$9-1+AM$9+SUMIFS(conditions!$71:$71,conditions!$8:$8,"&lt;="&amp;AM$9,conditions!$9:$9,"&gt;="&amp;AM$9)-EOMONTH($U$9,11)),SUMIFS(16:16,$9:$9,AM$9+SUMIFS(conditions!$71:$71,conditions!$8:$8,"&lt;="&amp;AM$9,conditions!$9:$9,"&gt;="&amp;AM$9)))*SUMIFS(conditions!$69:$69,conditions!$8:$8,"&lt;="&amp;AM$9,conditions!$9:$9,"&gt;="&amp;AM$9)*SUMIFS(conditions!$70:$70,conditions!$8:$8,"&lt;="&amp;AM$9,conditions!$9:$9,"&gt;="&amp;AM$9))</f>
        <v>0</v>
      </c>
      <c r="AN70" s="37">
        <f>IF(AN$9="",0,IF(AN$9+SUMIFS(conditions!$71:$71,conditions!$8:$8,"&lt;="&amp;AN$9,conditions!$9:$9,"&gt;="&amp;AN$9)&gt;EOMONTH($U$9,11),(1+conditions!$U$34)*SUMIFS(16:16,$9:$9,$U$9-1+AN$9+SUMIFS(conditions!$71:$71,conditions!$8:$8,"&lt;="&amp;AN$9,conditions!$9:$9,"&gt;="&amp;AN$9)-EOMONTH($U$9,11)),SUMIFS(16:16,$9:$9,AN$9+SUMIFS(conditions!$71:$71,conditions!$8:$8,"&lt;="&amp;AN$9,conditions!$9:$9,"&gt;="&amp;AN$9)))*SUMIFS(conditions!$69:$69,conditions!$8:$8,"&lt;="&amp;AN$9,conditions!$9:$9,"&gt;="&amp;AN$9)*SUMIFS(conditions!$70:$70,conditions!$8:$8,"&lt;="&amp;AN$9,conditions!$9:$9,"&gt;="&amp;AN$9))</f>
        <v>0</v>
      </c>
      <c r="AO70" s="37">
        <f>IF(AO$9="",0,IF(AO$9+SUMIFS(conditions!$71:$71,conditions!$8:$8,"&lt;="&amp;AO$9,conditions!$9:$9,"&gt;="&amp;AO$9)&gt;EOMONTH($U$9,11),(1+conditions!$U$34)*SUMIFS(16:16,$9:$9,$U$9-1+AO$9+SUMIFS(conditions!$71:$71,conditions!$8:$8,"&lt;="&amp;AO$9,conditions!$9:$9,"&gt;="&amp;AO$9)-EOMONTH($U$9,11)),SUMIFS(16:16,$9:$9,AO$9+SUMIFS(conditions!$71:$71,conditions!$8:$8,"&lt;="&amp;AO$9,conditions!$9:$9,"&gt;="&amp;AO$9)))*SUMIFS(conditions!$69:$69,conditions!$8:$8,"&lt;="&amp;AO$9,conditions!$9:$9,"&gt;="&amp;AO$9)*SUMIFS(conditions!$70:$70,conditions!$8:$8,"&lt;="&amp;AO$9,conditions!$9:$9,"&gt;="&amp;AO$9))</f>
        <v>33.75</v>
      </c>
      <c r="AP70" s="37">
        <f>IF(AP$9="",0,IF(AP$9+SUMIFS(conditions!$71:$71,conditions!$8:$8,"&lt;="&amp;AP$9,conditions!$9:$9,"&gt;="&amp;AP$9)&gt;EOMONTH($U$9,11),(1+conditions!$U$34)*SUMIFS(16:16,$9:$9,$U$9-1+AP$9+SUMIFS(conditions!$71:$71,conditions!$8:$8,"&lt;="&amp;AP$9,conditions!$9:$9,"&gt;="&amp;AP$9)-EOMONTH($U$9,11)),SUMIFS(16:16,$9:$9,AP$9+SUMIFS(conditions!$71:$71,conditions!$8:$8,"&lt;="&amp;AP$9,conditions!$9:$9,"&gt;="&amp;AP$9)))*SUMIFS(conditions!$69:$69,conditions!$8:$8,"&lt;="&amp;AP$9,conditions!$9:$9,"&gt;="&amp;AP$9)*SUMIFS(conditions!$70:$70,conditions!$8:$8,"&lt;="&amp;AP$9,conditions!$9:$9,"&gt;="&amp;AP$9))</f>
        <v>33.75</v>
      </c>
      <c r="AQ70" s="37">
        <f>IF(AQ$9="",0,IF(AQ$9+SUMIFS(conditions!$71:$71,conditions!$8:$8,"&lt;="&amp;AQ$9,conditions!$9:$9,"&gt;="&amp;AQ$9)&gt;EOMONTH($U$9,11),(1+conditions!$U$34)*SUMIFS(16:16,$9:$9,$U$9-1+AQ$9+SUMIFS(conditions!$71:$71,conditions!$8:$8,"&lt;="&amp;AQ$9,conditions!$9:$9,"&gt;="&amp;AQ$9)-EOMONTH($U$9,11)),SUMIFS(16:16,$9:$9,AQ$9+SUMIFS(conditions!$71:$71,conditions!$8:$8,"&lt;="&amp;AQ$9,conditions!$9:$9,"&gt;="&amp;AQ$9)))*SUMIFS(conditions!$69:$69,conditions!$8:$8,"&lt;="&amp;AQ$9,conditions!$9:$9,"&gt;="&amp;AQ$9)*SUMIFS(conditions!$70:$70,conditions!$8:$8,"&lt;="&amp;AQ$9,conditions!$9:$9,"&gt;="&amp;AQ$9))</f>
        <v>33.75</v>
      </c>
      <c r="AR70" s="37">
        <f>IF(AR$9="",0,IF(AR$9+SUMIFS(conditions!$71:$71,conditions!$8:$8,"&lt;="&amp;AR$9,conditions!$9:$9,"&gt;="&amp;AR$9)&gt;EOMONTH($U$9,11),(1+conditions!$U$34)*SUMIFS(16:16,$9:$9,$U$9-1+AR$9+SUMIFS(conditions!$71:$71,conditions!$8:$8,"&lt;="&amp;AR$9,conditions!$9:$9,"&gt;="&amp;AR$9)-EOMONTH($U$9,11)),SUMIFS(16:16,$9:$9,AR$9+SUMIFS(conditions!$71:$71,conditions!$8:$8,"&lt;="&amp;AR$9,conditions!$9:$9,"&gt;="&amp;AR$9)))*SUMIFS(conditions!$69:$69,conditions!$8:$8,"&lt;="&amp;AR$9,conditions!$9:$9,"&gt;="&amp;AR$9)*SUMIFS(conditions!$70:$70,conditions!$8:$8,"&lt;="&amp;AR$9,conditions!$9:$9,"&gt;="&amp;AR$9))</f>
        <v>33.75</v>
      </c>
      <c r="AS70" s="37">
        <f>IF(AS$9="",0,IF(AS$9+SUMIFS(conditions!$71:$71,conditions!$8:$8,"&lt;="&amp;AS$9,conditions!$9:$9,"&gt;="&amp;AS$9)&gt;EOMONTH($U$9,11),(1+conditions!$U$34)*SUMIFS(16:16,$9:$9,$U$9-1+AS$9+SUMIFS(conditions!$71:$71,conditions!$8:$8,"&lt;="&amp;AS$9,conditions!$9:$9,"&gt;="&amp;AS$9)-EOMONTH($U$9,11)),SUMIFS(16:16,$9:$9,AS$9+SUMIFS(conditions!$71:$71,conditions!$8:$8,"&lt;="&amp;AS$9,conditions!$9:$9,"&gt;="&amp;AS$9)))*SUMIFS(conditions!$69:$69,conditions!$8:$8,"&lt;="&amp;AS$9,conditions!$9:$9,"&gt;="&amp;AS$9)*SUMIFS(conditions!$70:$70,conditions!$8:$8,"&lt;="&amp;AS$9,conditions!$9:$9,"&gt;="&amp;AS$9))</f>
        <v>33.75</v>
      </c>
      <c r="AT70" s="37">
        <f>IF(AT$9="",0,IF(AT$9+SUMIFS(conditions!$71:$71,conditions!$8:$8,"&lt;="&amp;AT$9,conditions!$9:$9,"&gt;="&amp;AT$9)&gt;EOMONTH($U$9,11),(1+conditions!$U$34)*SUMIFS(16:16,$9:$9,$U$9-1+AT$9+SUMIFS(conditions!$71:$71,conditions!$8:$8,"&lt;="&amp;AT$9,conditions!$9:$9,"&gt;="&amp;AT$9)-EOMONTH($U$9,11)),SUMIFS(16:16,$9:$9,AT$9+SUMIFS(conditions!$71:$71,conditions!$8:$8,"&lt;="&amp;AT$9,conditions!$9:$9,"&gt;="&amp;AT$9)))*SUMIFS(conditions!$69:$69,conditions!$8:$8,"&lt;="&amp;AT$9,conditions!$9:$9,"&gt;="&amp;AT$9)*SUMIFS(conditions!$70:$70,conditions!$8:$8,"&lt;="&amp;AT$9,conditions!$9:$9,"&gt;="&amp;AT$9))</f>
        <v>0</v>
      </c>
      <c r="AU70" s="37">
        <f>IF(AU$9="",0,IF(AU$9+SUMIFS(conditions!$71:$71,conditions!$8:$8,"&lt;="&amp;AU$9,conditions!$9:$9,"&gt;="&amp;AU$9)&gt;EOMONTH($U$9,11),(1+conditions!$U$34)*SUMIFS(16:16,$9:$9,$U$9-1+AU$9+SUMIFS(conditions!$71:$71,conditions!$8:$8,"&lt;="&amp;AU$9,conditions!$9:$9,"&gt;="&amp;AU$9)-EOMONTH($U$9,11)),SUMIFS(16:16,$9:$9,AU$9+SUMIFS(conditions!$71:$71,conditions!$8:$8,"&lt;="&amp;AU$9,conditions!$9:$9,"&gt;="&amp;AU$9)))*SUMIFS(conditions!$69:$69,conditions!$8:$8,"&lt;="&amp;AU$9,conditions!$9:$9,"&gt;="&amp;AU$9)*SUMIFS(conditions!$70:$70,conditions!$8:$8,"&lt;="&amp;AU$9,conditions!$9:$9,"&gt;="&amp;AU$9))</f>
        <v>0</v>
      </c>
      <c r="AV70" s="37">
        <f>IF(AV$9="",0,IF(AV$9+SUMIFS(conditions!$71:$71,conditions!$8:$8,"&lt;="&amp;AV$9,conditions!$9:$9,"&gt;="&amp;AV$9)&gt;EOMONTH($U$9,11),(1+conditions!$U$34)*SUMIFS(16:16,$9:$9,$U$9-1+AV$9+SUMIFS(conditions!$71:$71,conditions!$8:$8,"&lt;="&amp;AV$9,conditions!$9:$9,"&gt;="&amp;AV$9)-EOMONTH($U$9,11)),SUMIFS(16:16,$9:$9,AV$9+SUMIFS(conditions!$71:$71,conditions!$8:$8,"&lt;="&amp;AV$9,conditions!$9:$9,"&gt;="&amp;AV$9)))*SUMIFS(conditions!$69:$69,conditions!$8:$8,"&lt;="&amp;AV$9,conditions!$9:$9,"&gt;="&amp;AV$9)*SUMIFS(conditions!$70:$70,conditions!$8:$8,"&lt;="&amp;AV$9,conditions!$9:$9,"&gt;="&amp;AV$9))</f>
        <v>33.75</v>
      </c>
      <c r="AW70" s="37">
        <f>IF(AW$9="",0,IF(AW$9+SUMIFS(conditions!$71:$71,conditions!$8:$8,"&lt;="&amp;AW$9,conditions!$9:$9,"&gt;="&amp;AW$9)&gt;EOMONTH($U$9,11),(1+conditions!$U$34)*SUMIFS(16:16,$9:$9,$U$9-1+AW$9+SUMIFS(conditions!$71:$71,conditions!$8:$8,"&lt;="&amp;AW$9,conditions!$9:$9,"&gt;="&amp;AW$9)-EOMONTH($U$9,11)),SUMIFS(16:16,$9:$9,AW$9+SUMIFS(conditions!$71:$71,conditions!$8:$8,"&lt;="&amp;AW$9,conditions!$9:$9,"&gt;="&amp;AW$9)))*SUMIFS(conditions!$69:$69,conditions!$8:$8,"&lt;="&amp;AW$9,conditions!$9:$9,"&gt;="&amp;AW$9)*SUMIFS(conditions!$70:$70,conditions!$8:$8,"&lt;="&amp;AW$9,conditions!$9:$9,"&gt;="&amp;AW$9))</f>
        <v>33.75</v>
      </c>
      <c r="AX70" s="37">
        <f>IF(AX$9="",0,IF(AX$9+SUMIFS(conditions!$71:$71,conditions!$8:$8,"&lt;="&amp;AX$9,conditions!$9:$9,"&gt;="&amp;AX$9)&gt;EOMONTH($U$9,11),(1+conditions!$U$34)*SUMIFS(16:16,$9:$9,$U$9-1+AX$9+SUMIFS(conditions!$71:$71,conditions!$8:$8,"&lt;="&amp;AX$9,conditions!$9:$9,"&gt;="&amp;AX$9)-EOMONTH($U$9,11)),SUMIFS(16:16,$9:$9,AX$9+SUMIFS(conditions!$71:$71,conditions!$8:$8,"&lt;="&amp;AX$9,conditions!$9:$9,"&gt;="&amp;AX$9)))*SUMIFS(conditions!$69:$69,conditions!$8:$8,"&lt;="&amp;AX$9,conditions!$9:$9,"&gt;="&amp;AX$9)*SUMIFS(conditions!$70:$70,conditions!$8:$8,"&lt;="&amp;AX$9,conditions!$9:$9,"&gt;="&amp;AX$9))</f>
        <v>33.75</v>
      </c>
      <c r="AY70" s="37">
        <f>IF(AY$9="",0,IF(AY$9+SUMIFS(conditions!$71:$71,conditions!$8:$8,"&lt;="&amp;AY$9,conditions!$9:$9,"&gt;="&amp;AY$9)&gt;EOMONTH($U$9,11),(1+conditions!$U$34)*SUMIFS(16:16,$9:$9,$U$9-1+AY$9+SUMIFS(conditions!$71:$71,conditions!$8:$8,"&lt;="&amp;AY$9,conditions!$9:$9,"&gt;="&amp;AY$9)-EOMONTH($U$9,11)),SUMIFS(16:16,$9:$9,AY$9+SUMIFS(conditions!$71:$71,conditions!$8:$8,"&lt;="&amp;AY$9,conditions!$9:$9,"&gt;="&amp;AY$9)))*SUMIFS(conditions!$69:$69,conditions!$8:$8,"&lt;="&amp;AY$9,conditions!$9:$9,"&gt;="&amp;AY$9)*SUMIFS(conditions!$70:$70,conditions!$8:$8,"&lt;="&amp;AY$9,conditions!$9:$9,"&gt;="&amp;AY$9))</f>
        <v>33.75</v>
      </c>
      <c r="AZ70" s="37">
        <f>IF(AZ$9="",0,IF(AZ$9+SUMIFS(conditions!$71:$71,conditions!$8:$8,"&lt;="&amp;AZ$9,conditions!$9:$9,"&gt;="&amp;AZ$9)&gt;EOMONTH($U$9,11),(1+conditions!$U$34)*SUMIFS(16:16,$9:$9,$U$9-1+AZ$9+SUMIFS(conditions!$71:$71,conditions!$8:$8,"&lt;="&amp;AZ$9,conditions!$9:$9,"&gt;="&amp;AZ$9)-EOMONTH($U$9,11)),SUMIFS(16:16,$9:$9,AZ$9+SUMIFS(conditions!$71:$71,conditions!$8:$8,"&lt;="&amp;AZ$9,conditions!$9:$9,"&gt;="&amp;AZ$9)))*SUMIFS(conditions!$69:$69,conditions!$8:$8,"&lt;="&amp;AZ$9,conditions!$9:$9,"&gt;="&amp;AZ$9)*SUMIFS(conditions!$70:$70,conditions!$8:$8,"&lt;="&amp;AZ$9,conditions!$9:$9,"&gt;="&amp;AZ$9))</f>
        <v>33.75</v>
      </c>
      <c r="BA70" s="37">
        <f>IF(BA$9="",0,IF(BA$9+SUMIFS(conditions!$71:$71,conditions!$8:$8,"&lt;="&amp;BA$9,conditions!$9:$9,"&gt;="&amp;BA$9)&gt;EOMONTH($U$9,11),(1+conditions!$U$34)*SUMIFS(16:16,$9:$9,$U$9-1+BA$9+SUMIFS(conditions!$71:$71,conditions!$8:$8,"&lt;="&amp;BA$9,conditions!$9:$9,"&gt;="&amp;BA$9)-EOMONTH($U$9,11)),SUMIFS(16:16,$9:$9,BA$9+SUMIFS(conditions!$71:$71,conditions!$8:$8,"&lt;="&amp;BA$9,conditions!$9:$9,"&gt;="&amp;BA$9)))*SUMIFS(conditions!$69:$69,conditions!$8:$8,"&lt;="&amp;BA$9,conditions!$9:$9,"&gt;="&amp;BA$9)*SUMIFS(conditions!$70:$70,conditions!$8:$8,"&lt;="&amp;BA$9,conditions!$9:$9,"&gt;="&amp;BA$9))</f>
        <v>0</v>
      </c>
      <c r="BB70" s="37">
        <f>IF(BB$9="",0,IF(BB$9+SUMIFS(conditions!$71:$71,conditions!$8:$8,"&lt;="&amp;BB$9,conditions!$9:$9,"&gt;="&amp;BB$9)&gt;EOMONTH($U$9,11),(1+conditions!$U$34)*SUMIFS(16:16,$9:$9,$U$9-1+BB$9+SUMIFS(conditions!$71:$71,conditions!$8:$8,"&lt;="&amp;BB$9,conditions!$9:$9,"&gt;="&amp;BB$9)-EOMONTH($U$9,11)),SUMIFS(16:16,$9:$9,BB$9+SUMIFS(conditions!$71:$71,conditions!$8:$8,"&lt;="&amp;BB$9,conditions!$9:$9,"&gt;="&amp;BB$9)))*SUMIFS(conditions!$69:$69,conditions!$8:$8,"&lt;="&amp;BB$9,conditions!$9:$9,"&gt;="&amp;BB$9)*SUMIFS(conditions!$70:$70,conditions!$8:$8,"&lt;="&amp;BB$9,conditions!$9:$9,"&gt;="&amp;BB$9))</f>
        <v>0</v>
      </c>
      <c r="BC70" s="37">
        <f>IF(BC$9="",0,IF(BC$9+SUMIFS(conditions!$71:$71,conditions!$8:$8,"&lt;="&amp;BC$9,conditions!$9:$9,"&gt;="&amp;BC$9)&gt;EOMONTH($U$9,11),(1+conditions!$U$34)*SUMIFS(16:16,$9:$9,$U$9-1+BC$9+SUMIFS(conditions!$71:$71,conditions!$8:$8,"&lt;="&amp;BC$9,conditions!$9:$9,"&gt;="&amp;BC$9)-EOMONTH($U$9,11)),SUMIFS(16:16,$9:$9,BC$9+SUMIFS(conditions!$71:$71,conditions!$8:$8,"&lt;="&amp;BC$9,conditions!$9:$9,"&gt;="&amp;BC$9)))*SUMIFS(conditions!$69:$69,conditions!$8:$8,"&lt;="&amp;BC$9,conditions!$9:$9,"&gt;="&amp;BC$9)*SUMIFS(conditions!$70:$70,conditions!$8:$8,"&lt;="&amp;BC$9,conditions!$9:$9,"&gt;="&amp;BC$9))</f>
        <v>33.75</v>
      </c>
      <c r="BD70" s="37">
        <f>IF(BD$9="",0,IF(BD$9+SUMIFS(conditions!$71:$71,conditions!$8:$8,"&lt;="&amp;BD$9,conditions!$9:$9,"&gt;="&amp;BD$9)&gt;EOMONTH($U$9,11),(1+conditions!$U$34)*SUMIFS(16:16,$9:$9,$U$9-1+BD$9+SUMIFS(conditions!$71:$71,conditions!$8:$8,"&lt;="&amp;BD$9,conditions!$9:$9,"&gt;="&amp;BD$9)-EOMONTH($U$9,11)),SUMIFS(16:16,$9:$9,BD$9+SUMIFS(conditions!$71:$71,conditions!$8:$8,"&lt;="&amp;BD$9,conditions!$9:$9,"&gt;="&amp;BD$9)))*SUMIFS(conditions!$69:$69,conditions!$8:$8,"&lt;="&amp;BD$9,conditions!$9:$9,"&gt;="&amp;BD$9)*SUMIFS(conditions!$70:$70,conditions!$8:$8,"&lt;="&amp;BD$9,conditions!$9:$9,"&gt;="&amp;BD$9))</f>
        <v>33.75</v>
      </c>
      <c r="BE70" s="37">
        <f>IF(BE$9="",0,IF(BE$9+SUMIFS(conditions!$71:$71,conditions!$8:$8,"&lt;="&amp;BE$9,conditions!$9:$9,"&gt;="&amp;BE$9)&gt;EOMONTH($U$9,11),(1+conditions!$U$34)*SUMIFS(16:16,$9:$9,$U$9-1+BE$9+SUMIFS(conditions!$71:$71,conditions!$8:$8,"&lt;="&amp;BE$9,conditions!$9:$9,"&gt;="&amp;BE$9)-EOMONTH($U$9,11)),SUMIFS(16:16,$9:$9,BE$9+SUMIFS(conditions!$71:$71,conditions!$8:$8,"&lt;="&amp;BE$9,conditions!$9:$9,"&gt;="&amp;BE$9)))*SUMIFS(conditions!$69:$69,conditions!$8:$8,"&lt;="&amp;BE$9,conditions!$9:$9,"&gt;="&amp;BE$9)*SUMIFS(conditions!$70:$70,conditions!$8:$8,"&lt;="&amp;BE$9,conditions!$9:$9,"&gt;="&amp;BE$9))</f>
        <v>33.75</v>
      </c>
      <c r="BF70" s="37">
        <f>IF(BF$9="",0,IF(BF$9+SUMIFS(conditions!$71:$71,conditions!$8:$8,"&lt;="&amp;BF$9,conditions!$9:$9,"&gt;="&amp;BF$9)&gt;EOMONTH($U$9,11),(1+conditions!$U$34)*SUMIFS(16:16,$9:$9,$U$9-1+BF$9+SUMIFS(conditions!$71:$71,conditions!$8:$8,"&lt;="&amp;BF$9,conditions!$9:$9,"&gt;="&amp;BF$9)-EOMONTH($U$9,11)),SUMIFS(16:16,$9:$9,BF$9+SUMIFS(conditions!$71:$71,conditions!$8:$8,"&lt;="&amp;BF$9,conditions!$9:$9,"&gt;="&amp;BF$9)))*SUMIFS(conditions!$69:$69,conditions!$8:$8,"&lt;="&amp;BF$9,conditions!$9:$9,"&gt;="&amp;BF$9)*SUMIFS(conditions!$70:$70,conditions!$8:$8,"&lt;="&amp;BF$9,conditions!$9:$9,"&gt;="&amp;BF$9))</f>
        <v>33.75</v>
      </c>
      <c r="BG70" s="37">
        <f>IF(BG$9="",0,IF(BG$9+SUMIFS(conditions!$71:$71,conditions!$8:$8,"&lt;="&amp;BG$9,conditions!$9:$9,"&gt;="&amp;BG$9)&gt;EOMONTH($U$9,11),(1+conditions!$U$34)*SUMIFS(16:16,$9:$9,$U$9-1+BG$9+SUMIFS(conditions!$71:$71,conditions!$8:$8,"&lt;="&amp;BG$9,conditions!$9:$9,"&gt;="&amp;BG$9)-EOMONTH($U$9,11)),SUMIFS(16:16,$9:$9,BG$9+SUMIFS(conditions!$71:$71,conditions!$8:$8,"&lt;="&amp;BG$9,conditions!$9:$9,"&gt;="&amp;BG$9)))*SUMIFS(conditions!$69:$69,conditions!$8:$8,"&lt;="&amp;BG$9,conditions!$9:$9,"&gt;="&amp;BG$9)*SUMIFS(conditions!$70:$70,conditions!$8:$8,"&lt;="&amp;BG$9,conditions!$9:$9,"&gt;="&amp;BG$9))</f>
        <v>33.75</v>
      </c>
      <c r="BH70" s="37">
        <f>IF(BH$9="",0,IF(BH$9+SUMIFS(conditions!$71:$71,conditions!$8:$8,"&lt;="&amp;BH$9,conditions!$9:$9,"&gt;="&amp;BH$9)&gt;EOMONTH($U$9,11),(1+conditions!$U$34)*SUMIFS(16:16,$9:$9,$U$9-1+BH$9+SUMIFS(conditions!$71:$71,conditions!$8:$8,"&lt;="&amp;BH$9,conditions!$9:$9,"&gt;="&amp;BH$9)-EOMONTH($U$9,11)),SUMIFS(16:16,$9:$9,BH$9+SUMIFS(conditions!$71:$71,conditions!$8:$8,"&lt;="&amp;BH$9,conditions!$9:$9,"&gt;="&amp;BH$9)))*SUMIFS(conditions!$69:$69,conditions!$8:$8,"&lt;="&amp;BH$9,conditions!$9:$9,"&gt;="&amp;BH$9)*SUMIFS(conditions!$70:$70,conditions!$8:$8,"&lt;="&amp;BH$9,conditions!$9:$9,"&gt;="&amp;BH$9))</f>
        <v>0</v>
      </c>
      <c r="BI70" s="37">
        <f>IF(BI$9="",0,IF(BI$9+SUMIFS(conditions!$71:$71,conditions!$8:$8,"&lt;="&amp;BI$9,conditions!$9:$9,"&gt;="&amp;BI$9)&gt;EOMONTH($U$9,11),(1+conditions!$U$34)*SUMIFS(16:16,$9:$9,$U$9-1+BI$9+SUMIFS(conditions!$71:$71,conditions!$8:$8,"&lt;="&amp;BI$9,conditions!$9:$9,"&gt;="&amp;BI$9)-EOMONTH($U$9,11)),SUMIFS(16:16,$9:$9,BI$9+SUMIFS(conditions!$71:$71,conditions!$8:$8,"&lt;="&amp;BI$9,conditions!$9:$9,"&gt;="&amp;BI$9)))*SUMIFS(conditions!$69:$69,conditions!$8:$8,"&lt;="&amp;BI$9,conditions!$9:$9,"&gt;="&amp;BI$9)*SUMIFS(conditions!$70:$70,conditions!$8:$8,"&lt;="&amp;BI$9,conditions!$9:$9,"&gt;="&amp;BI$9))</f>
        <v>0</v>
      </c>
      <c r="BJ70" s="37">
        <f>IF(BJ$9="",0,IF(BJ$9+SUMIFS(conditions!$71:$71,conditions!$8:$8,"&lt;="&amp;BJ$9,conditions!$9:$9,"&gt;="&amp;BJ$9)&gt;EOMONTH($U$9,11),(1+conditions!$U$34)*SUMIFS(16:16,$9:$9,$U$9-1+BJ$9+SUMIFS(conditions!$71:$71,conditions!$8:$8,"&lt;="&amp;BJ$9,conditions!$9:$9,"&gt;="&amp;BJ$9)-EOMONTH($U$9,11)),SUMIFS(16:16,$9:$9,BJ$9+SUMIFS(conditions!$71:$71,conditions!$8:$8,"&lt;="&amp;BJ$9,conditions!$9:$9,"&gt;="&amp;BJ$9)))*SUMIFS(conditions!$69:$69,conditions!$8:$8,"&lt;="&amp;BJ$9,conditions!$9:$9,"&gt;="&amp;BJ$9)*SUMIFS(conditions!$70:$70,conditions!$8:$8,"&lt;="&amp;BJ$9,conditions!$9:$9,"&gt;="&amp;BJ$9))</f>
        <v>33.75</v>
      </c>
      <c r="BK70" s="37">
        <f>IF(BK$9="",0,IF(BK$9+SUMIFS(conditions!$71:$71,conditions!$8:$8,"&lt;="&amp;BK$9,conditions!$9:$9,"&gt;="&amp;BK$9)&gt;EOMONTH($U$9,11),(1+conditions!$U$34)*SUMIFS(16:16,$9:$9,$U$9-1+BK$9+SUMIFS(conditions!$71:$71,conditions!$8:$8,"&lt;="&amp;BK$9,conditions!$9:$9,"&gt;="&amp;BK$9)-EOMONTH($U$9,11)),SUMIFS(16:16,$9:$9,BK$9+SUMIFS(conditions!$71:$71,conditions!$8:$8,"&lt;="&amp;BK$9,conditions!$9:$9,"&gt;="&amp;BK$9)))*SUMIFS(conditions!$69:$69,conditions!$8:$8,"&lt;="&amp;BK$9,conditions!$9:$9,"&gt;="&amp;BK$9)*SUMIFS(conditions!$70:$70,conditions!$8:$8,"&lt;="&amp;BK$9,conditions!$9:$9,"&gt;="&amp;BK$9))</f>
        <v>33.75</v>
      </c>
      <c r="BL70" s="37">
        <f>IF(BL$9="",0,IF(BL$9+SUMIFS(conditions!$71:$71,conditions!$8:$8,"&lt;="&amp;BL$9,conditions!$9:$9,"&gt;="&amp;BL$9)&gt;EOMONTH($U$9,11),(1+conditions!$U$34)*SUMIFS(16:16,$9:$9,$U$9-1+BL$9+SUMIFS(conditions!$71:$71,conditions!$8:$8,"&lt;="&amp;BL$9,conditions!$9:$9,"&gt;="&amp;BL$9)-EOMONTH($U$9,11)),SUMIFS(16:16,$9:$9,BL$9+SUMIFS(conditions!$71:$71,conditions!$8:$8,"&lt;="&amp;BL$9,conditions!$9:$9,"&gt;="&amp;BL$9)))*SUMIFS(conditions!$69:$69,conditions!$8:$8,"&lt;="&amp;BL$9,conditions!$9:$9,"&gt;="&amp;BL$9)*SUMIFS(conditions!$70:$70,conditions!$8:$8,"&lt;="&amp;BL$9,conditions!$9:$9,"&gt;="&amp;BL$9))</f>
        <v>33.75</v>
      </c>
      <c r="BM70" s="37">
        <f>IF(BM$9="",0,IF(BM$9+SUMIFS(conditions!$71:$71,conditions!$8:$8,"&lt;="&amp;BM$9,conditions!$9:$9,"&gt;="&amp;BM$9)&gt;EOMONTH($U$9,11),(1+conditions!$U$34)*SUMIFS(16:16,$9:$9,$U$9-1+BM$9+SUMIFS(conditions!$71:$71,conditions!$8:$8,"&lt;="&amp;BM$9,conditions!$9:$9,"&gt;="&amp;BM$9)-EOMONTH($U$9,11)),SUMIFS(16:16,$9:$9,BM$9+SUMIFS(conditions!$71:$71,conditions!$8:$8,"&lt;="&amp;BM$9,conditions!$9:$9,"&gt;="&amp;BM$9)))*SUMIFS(conditions!$69:$69,conditions!$8:$8,"&lt;="&amp;BM$9,conditions!$9:$9,"&gt;="&amp;BM$9)*SUMIFS(conditions!$70:$70,conditions!$8:$8,"&lt;="&amp;BM$9,conditions!$9:$9,"&gt;="&amp;BM$9))</f>
        <v>33.75</v>
      </c>
      <c r="BN70" s="37">
        <f>IF(BN$9="",0,IF(BN$9+SUMIFS(conditions!$71:$71,conditions!$8:$8,"&lt;="&amp;BN$9,conditions!$9:$9,"&gt;="&amp;BN$9)&gt;EOMONTH($U$9,11),(1+conditions!$U$34)*SUMIFS(16:16,$9:$9,$U$9-1+BN$9+SUMIFS(conditions!$71:$71,conditions!$8:$8,"&lt;="&amp;BN$9,conditions!$9:$9,"&gt;="&amp;BN$9)-EOMONTH($U$9,11)),SUMIFS(16:16,$9:$9,BN$9+SUMIFS(conditions!$71:$71,conditions!$8:$8,"&lt;="&amp;BN$9,conditions!$9:$9,"&gt;="&amp;BN$9)))*SUMIFS(conditions!$69:$69,conditions!$8:$8,"&lt;="&amp;BN$9,conditions!$9:$9,"&gt;="&amp;BN$9)*SUMIFS(conditions!$70:$70,conditions!$8:$8,"&lt;="&amp;BN$9,conditions!$9:$9,"&gt;="&amp;BN$9))</f>
        <v>33.75</v>
      </c>
      <c r="BO70" s="37">
        <f>IF(BO$9="",0,IF(BO$9+SUMIFS(conditions!$71:$71,conditions!$8:$8,"&lt;="&amp;BO$9,conditions!$9:$9,"&gt;="&amp;BO$9)&gt;EOMONTH($U$9,11),(1+conditions!$U$34)*SUMIFS(16:16,$9:$9,$U$9-1+BO$9+SUMIFS(conditions!$71:$71,conditions!$8:$8,"&lt;="&amp;BO$9,conditions!$9:$9,"&gt;="&amp;BO$9)-EOMONTH($U$9,11)),SUMIFS(16:16,$9:$9,BO$9+SUMIFS(conditions!$71:$71,conditions!$8:$8,"&lt;="&amp;BO$9,conditions!$9:$9,"&gt;="&amp;BO$9)))*SUMIFS(conditions!$69:$69,conditions!$8:$8,"&lt;="&amp;BO$9,conditions!$9:$9,"&gt;="&amp;BO$9)*SUMIFS(conditions!$70:$70,conditions!$8:$8,"&lt;="&amp;BO$9,conditions!$9:$9,"&gt;="&amp;BO$9))</f>
        <v>0</v>
      </c>
      <c r="BP70" s="37">
        <f>IF(BP$9="",0,IF(BP$9+SUMIFS(conditions!$71:$71,conditions!$8:$8,"&lt;="&amp;BP$9,conditions!$9:$9,"&gt;="&amp;BP$9)&gt;EOMONTH($U$9,11),(1+conditions!$U$34)*SUMIFS(16:16,$9:$9,$U$9-1+BP$9+SUMIFS(conditions!$71:$71,conditions!$8:$8,"&lt;="&amp;BP$9,conditions!$9:$9,"&gt;="&amp;BP$9)-EOMONTH($U$9,11)),SUMIFS(16:16,$9:$9,BP$9+SUMIFS(conditions!$71:$71,conditions!$8:$8,"&lt;="&amp;BP$9,conditions!$9:$9,"&gt;="&amp;BP$9)))*SUMIFS(conditions!$69:$69,conditions!$8:$8,"&lt;="&amp;BP$9,conditions!$9:$9,"&gt;="&amp;BP$9)*SUMIFS(conditions!$70:$70,conditions!$8:$8,"&lt;="&amp;BP$9,conditions!$9:$9,"&gt;="&amp;BP$9))</f>
        <v>0</v>
      </c>
      <c r="BQ70" s="37">
        <f>IF(BQ$9="",0,IF(BQ$9+SUMIFS(conditions!$71:$71,conditions!$8:$8,"&lt;="&amp;BQ$9,conditions!$9:$9,"&gt;="&amp;BQ$9)&gt;EOMONTH($U$9,11),(1+conditions!$U$34)*SUMIFS(16:16,$9:$9,$U$9-1+BQ$9+SUMIFS(conditions!$71:$71,conditions!$8:$8,"&lt;="&amp;BQ$9,conditions!$9:$9,"&gt;="&amp;BQ$9)-EOMONTH($U$9,11)),SUMIFS(16:16,$9:$9,BQ$9+SUMIFS(conditions!$71:$71,conditions!$8:$8,"&lt;="&amp;BQ$9,conditions!$9:$9,"&gt;="&amp;BQ$9)))*SUMIFS(conditions!$69:$69,conditions!$8:$8,"&lt;="&amp;BQ$9,conditions!$9:$9,"&gt;="&amp;BQ$9)*SUMIFS(conditions!$70:$70,conditions!$8:$8,"&lt;="&amp;BQ$9,conditions!$9:$9,"&gt;="&amp;BQ$9))</f>
        <v>22.5</v>
      </c>
      <c r="BR70" s="37">
        <f>IF(BR$9="",0,IF(BR$9+SUMIFS(conditions!$71:$71,conditions!$8:$8,"&lt;="&amp;BR$9,conditions!$9:$9,"&gt;="&amp;BR$9)&gt;EOMONTH($U$9,11),(1+conditions!$U$34)*SUMIFS(16:16,$9:$9,$U$9-1+BR$9+SUMIFS(conditions!$71:$71,conditions!$8:$8,"&lt;="&amp;BR$9,conditions!$9:$9,"&gt;="&amp;BR$9)-EOMONTH($U$9,11)),SUMIFS(16:16,$9:$9,BR$9+SUMIFS(conditions!$71:$71,conditions!$8:$8,"&lt;="&amp;BR$9,conditions!$9:$9,"&gt;="&amp;BR$9)))*SUMIFS(conditions!$69:$69,conditions!$8:$8,"&lt;="&amp;BR$9,conditions!$9:$9,"&gt;="&amp;BR$9)*SUMIFS(conditions!$70:$70,conditions!$8:$8,"&lt;="&amp;BR$9,conditions!$9:$9,"&gt;="&amp;BR$9))</f>
        <v>22.5</v>
      </c>
      <c r="BS70" s="37">
        <f>IF(BS$9="",0,IF(BS$9+SUMIFS(conditions!$71:$71,conditions!$8:$8,"&lt;="&amp;BS$9,conditions!$9:$9,"&gt;="&amp;BS$9)&gt;EOMONTH($U$9,11),(1+conditions!$U$34)*SUMIFS(16:16,$9:$9,$U$9-1+BS$9+SUMIFS(conditions!$71:$71,conditions!$8:$8,"&lt;="&amp;BS$9,conditions!$9:$9,"&gt;="&amp;BS$9)-EOMONTH($U$9,11)),SUMIFS(16:16,$9:$9,BS$9+SUMIFS(conditions!$71:$71,conditions!$8:$8,"&lt;="&amp;BS$9,conditions!$9:$9,"&gt;="&amp;BS$9)))*SUMIFS(conditions!$69:$69,conditions!$8:$8,"&lt;="&amp;BS$9,conditions!$9:$9,"&gt;="&amp;BS$9)*SUMIFS(conditions!$70:$70,conditions!$8:$8,"&lt;="&amp;BS$9,conditions!$9:$9,"&gt;="&amp;BS$9))</f>
        <v>22.5</v>
      </c>
      <c r="BT70" s="37">
        <f>IF(BT$9="",0,IF(BT$9+SUMIFS(conditions!$71:$71,conditions!$8:$8,"&lt;="&amp;BT$9,conditions!$9:$9,"&gt;="&amp;BT$9)&gt;EOMONTH($U$9,11),(1+conditions!$U$34)*SUMIFS(16:16,$9:$9,$U$9-1+BT$9+SUMIFS(conditions!$71:$71,conditions!$8:$8,"&lt;="&amp;BT$9,conditions!$9:$9,"&gt;="&amp;BT$9)-EOMONTH($U$9,11)),SUMIFS(16:16,$9:$9,BT$9+SUMIFS(conditions!$71:$71,conditions!$8:$8,"&lt;="&amp;BT$9,conditions!$9:$9,"&gt;="&amp;BT$9)))*SUMIFS(conditions!$69:$69,conditions!$8:$8,"&lt;="&amp;BT$9,conditions!$9:$9,"&gt;="&amp;BT$9)*SUMIFS(conditions!$70:$70,conditions!$8:$8,"&lt;="&amp;BT$9,conditions!$9:$9,"&gt;="&amp;BT$9))</f>
        <v>22.5</v>
      </c>
      <c r="BU70" s="37">
        <f>IF(BU$9="",0,IF(BU$9+SUMIFS(conditions!$71:$71,conditions!$8:$8,"&lt;="&amp;BU$9,conditions!$9:$9,"&gt;="&amp;BU$9)&gt;EOMONTH($U$9,11),(1+conditions!$U$34)*SUMIFS(16:16,$9:$9,$U$9-1+BU$9+SUMIFS(conditions!$71:$71,conditions!$8:$8,"&lt;="&amp;BU$9,conditions!$9:$9,"&gt;="&amp;BU$9)-EOMONTH($U$9,11)),SUMIFS(16:16,$9:$9,BU$9+SUMIFS(conditions!$71:$71,conditions!$8:$8,"&lt;="&amp;BU$9,conditions!$9:$9,"&gt;="&amp;BU$9)))*SUMIFS(conditions!$69:$69,conditions!$8:$8,"&lt;="&amp;BU$9,conditions!$9:$9,"&gt;="&amp;BU$9)*SUMIFS(conditions!$70:$70,conditions!$8:$8,"&lt;="&amp;BU$9,conditions!$9:$9,"&gt;="&amp;BU$9))</f>
        <v>22.5</v>
      </c>
      <c r="BV70" s="37">
        <f>IF(BV$9="",0,IF(BV$9+SUMIFS(conditions!$71:$71,conditions!$8:$8,"&lt;="&amp;BV$9,conditions!$9:$9,"&gt;="&amp;BV$9)&gt;EOMONTH($U$9,11),(1+conditions!$U$34)*SUMIFS(16:16,$9:$9,$U$9-1+BV$9+SUMIFS(conditions!$71:$71,conditions!$8:$8,"&lt;="&amp;BV$9,conditions!$9:$9,"&gt;="&amp;BV$9)-EOMONTH($U$9,11)),SUMIFS(16:16,$9:$9,BV$9+SUMIFS(conditions!$71:$71,conditions!$8:$8,"&lt;="&amp;BV$9,conditions!$9:$9,"&gt;="&amp;BV$9)))*SUMIFS(conditions!$69:$69,conditions!$8:$8,"&lt;="&amp;BV$9,conditions!$9:$9,"&gt;="&amp;BV$9)*SUMIFS(conditions!$70:$70,conditions!$8:$8,"&lt;="&amp;BV$9,conditions!$9:$9,"&gt;="&amp;BV$9))</f>
        <v>0</v>
      </c>
      <c r="BW70" s="37">
        <f>IF(BW$9="",0,IF(BW$9+SUMIFS(conditions!$71:$71,conditions!$8:$8,"&lt;="&amp;BW$9,conditions!$9:$9,"&gt;="&amp;BW$9)&gt;EOMONTH($U$9,11),(1+conditions!$U$34)*SUMIFS(16:16,$9:$9,$U$9-1+BW$9+SUMIFS(conditions!$71:$71,conditions!$8:$8,"&lt;="&amp;BW$9,conditions!$9:$9,"&gt;="&amp;BW$9)-EOMONTH($U$9,11)),SUMIFS(16:16,$9:$9,BW$9+SUMIFS(conditions!$71:$71,conditions!$8:$8,"&lt;="&amp;BW$9,conditions!$9:$9,"&gt;="&amp;BW$9)))*SUMIFS(conditions!$69:$69,conditions!$8:$8,"&lt;="&amp;BW$9,conditions!$9:$9,"&gt;="&amp;BW$9)*SUMIFS(conditions!$70:$70,conditions!$8:$8,"&lt;="&amp;BW$9,conditions!$9:$9,"&gt;="&amp;BW$9))</f>
        <v>0</v>
      </c>
      <c r="BX70" s="37">
        <f>IF(BX$9="",0,IF(BX$9+SUMIFS(conditions!$71:$71,conditions!$8:$8,"&lt;="&amp;BX$9,conditions!$9:$9,"&gt;="&amp;BX$9)&gt;EOMONTH($U$9,11),(1+conditions!$U$34)*SUMIFS(16:16,$9:$9,$U$9-1+BX$9+SUMIFS(conditions!$71:$71,conditions!$8:$8,"&lt;="&amp;BX$9,conditions!$9:$9,"&gt;="&amp;BX$9)-EOMONTH($U$9,11)),SUMIFS(16:16,$9:$9,BX$9+SUMIFS(conditions!$71:$71,conditions!$8:$8,"&lt;="&amp;BX$9,conditions!$9:$9,"&gt;="&amp;BX$9)))*SUMIFS(conditions!$69:$69,conditions!$8:$8,"&lt;="&amp;BX$9,conditions!$9:$9,"&gt;="&amp;BX$9)*SUMIFS(conditions!$70:$70,conditions!$8:$8,"&lt;="&amp;BX$9,conditions!$9:$9,"&gt;="&amp;BX$9))</f>
        <v>22.5</v>
      </c>
      <c r="BY70" s="37">
        <f>IF(BY$9="",0,IF(BY$9+SUMIFS(conditions!$71:$71,conditions!$8:$8,"&lt;="&amp;BY$9,conditions!$9:$9,"&gt;="&amp;BY$9)&gt;EOMONTH($U$9,11),(1+conditions!$U$34)*SUMIFS(16:16,$9:$9,$U$9-1+BY$9+SUMIFS(conditions!$71:$71,conditions!$8:$8,"&lt;="&amp;BY$9,conditions!$9:$9,"&gt;="&amp;BY$9)-EOMONTH($U$9,11)),SUMIFS(16:16,$9:$9,BY$9+SUMIFS(conditions!$71:$71,conditions!$8:$8,"&lt;="&amp;BY$9,conditions!$9:$9,"&gt;="&amp;BY$9)))*SUMIFS(conditions!$69:$69,conditions!$8:$8,"&lt;="&amp;BY$9,conditions!$9:$9,"&gt;="&amp;BY$9)*SUMIFS(conditions!$70:$70,conditions!$8:$8,"&lt;="&amp;BY$9,conditions!$9:$9,"&gt;="&amp;BY$9))</f>
        <v>22.5</v>
      </c>
      <c r="BZ70" s="37">
        <f>IF(BZ$9="",0,IF(BZ$9+SUMIFS(conditions!$71:$71,conditions!$8:$8,"&lt;="&amp;BZ$9,conditions!$9:$9,"&gt;="&amp;BZ$9)&gt;EOMONTH($U$9,11),(1+conditions!$U$34)*SUMIFS(16:16,$9:$9,$U$9-1+BZ$9+SUMIFS(conditions!$71:$71,conditions!$8:$8,"&lt;="&amp;BZ$9,conditions!$9:$9,"&gt;="&amp;BZ$9)-EOMONTH($U$9,11)),SUMIFS(16:16,$9:$9,BZ$9+SUMIFS(conditions!$71:$71,conditions!$8:$8,"&lt;="&amp;BZ$9,conditions!$9:$9,"&gt;="&amp;BZ$9)))*SUMIFS(conditions!$69:$69,conditions!$8:$8,"&lt;="&amp;BZ$9,conditions!$9:$9,"&gt;="&amp;BZ$9)*SUMIFS(conditions!$70:$70,conditions!$8:$8,"&lt;="&amp;BZ$9,conditions!$9:$9,"&gt;="&amp;BZ$9))</f>
        <v>22.5</v>
      </c>
      <c r="CA70" s="37">
        <f>IF(CA$9="",0,IF(CA$9+SUMIFS(conditions!$71:$71,conditions!$8:$8,"&lt;="&amp;CA$9,conditions!$9:$9,"&gt;="&amp;CA$9)&gt;EOMONTH($U$9,11),(1+conditions!$U$34)*SUMIFS(16:16,$9:$9,$U$9-1+CA$9+SUMIFS(conditions!$71:$71,conditions!$8:$8,"&lt;="&amp;CA$9,conditions!$9:$9,"&gt;="&amp;CA$9)-EOMONTH($U$9,11)),SUMIFS(16:16,$9:$9,CA$9+SUMIFS(conditions!$71:$71,conditions!$8:$8,"&lt;="&amp;CA$9,conditions!$9:$9,"&gt;="&amp;CA$9)))*SUMIFS(conditions!$69:$69,conditions!$8:$8,"&lt;="&amp;CA$9,conditions!$9:$9,"&gt;="&amp;CA$9)*SUMIFS(conditions!$70:$70,conditions!$8:$8,"&lt;="&amp;CA$9,conditions!$9:$9,"&gt;="&amp;CA$9))</f>
        <v>22.5</v>
      </c>
      <c r="CB70" s="37">
        <f>IF(CB$9="",0,IF(CB$9+SUMIFS(conditions!$71:$71,conditions!$8:$8,"&lt;="&amp;CB$9,conditions!$9:$9,"&gt;="&amp;CB$9)&gt;EOMONTH($U$9,11),(1+conditions!$U$34)*SUMIFS(16:16,$9:$9,$U$9-1+CB$9+SUMIFS(conditions!$71:$71,conditions!$8:$8,"&lt;="&amp;CB$9,conditions!$9:$9,"&gt;="&amp;CB$9)-EOMONTH($U$9,11)),SUMIFS(16:16,$9:$9,CB$9+SUMIFS(conditions!$71:$71,conditions!$8:$8,"&lt;="&amp;CB$9,conditions!$9:$9,"&gt;="&amp;CB$9)))*SUMIFS(conditions!$69:$69,conditions!$8:$8,"&lt;="&amp;CB$9,conditions!$9:$9,"&gt;="&amp;CB$9)*SUMIFS(conditions!$70:$70,conditions!$8:$8,"&lt;="&amp;CB$9,conditions!$9:$9,"&gt;="&amp;CB$9))</f>
        <v>22.5</v>
      </c>
      <c r="CC70" s="37">
        <f>IF(CC$9="",0,IF(CC$9+SUMIFS(conditions!$71:$71,conditions!$8:$8,"&lt;="&amp;CC$9,conditions!$9:$9,"&gt;="&amp;CC$9)&gt;EOMONTH($U$9,11),(1+conditions!$U$34)*SUMIFS(16:16,$9:$9,$U$9-1+CC$9+SUMIFS(conditions!$71:$71,conditions!$8:$8,"&lt;="&amp;CC$9,conditions!$9:$9,"&gt;="&amp;CC$9)-EOMONTH($U$9,11)),SUMIFS(16:16,$9:$9,CC$9+SUMIFS(conditions!$71:$71,conditions!$8:$8,"&lt;="&amp;CC$9,conditions!$9:$9,"&gt;="&amp;CC$9)))*SUMIFS(conditions!$69:$69,conditions!$8:$8,"&lt;="&amp;CC$9,conditions!$9:$9,"&gt;="&amp;CC$9)*SUMIFS(conditions!$70:$70,conditions!$8:$8,"&lt;="&amp;CC$9,conditions!$9:$9,"&gt;="&amp;CC$9))</f>
        <v>0</v>
      </c>
      <c r="CD70" s="37">
        <f>IF(CD$9="",0,IF(CD$9+SUMIFS(conditions!$71:$71,conditions!$8:$8,"&lt;="&amp;CD$9,conditions!$9:$9,"&gt;="&amp;CD$9)&gt;EOMONTH($U$9,11),(1+conditions!$U$34)*SUMIFS(16:16,$9:$9,$U$9-1+CD$9+SUMIFS(conditions!$71:$71,conditions!$8:$8,"&lt;="&amp;CD$9,conditions!$9:$9,"&gt;="&amp;CD$9)-EOMONTH($U$9,11)),SUMIFS(16:16,$9:$9,CD$9+SUMIFS(conditions!$71:$71,conditions!$8:$8,"&lt;="&amp;CD$9,conditions!$9:$9,"&gt;="&amp;CD$9)))*SUMIFS(conditions!$69:$69,conditions!$8:$8,"&lt;="&amp;CD$9,conditions!$9:$9,"&gt;="&amp;CD$9)*SUMIFS(conditions!$70:$70,conditions!$8:$8,"&lt;="&amp;CD$9,conditions!$9:$9,"&gt;="&amp;CD$9))</f>
        <v>0</v>
      </c>
      <c r="CE70" s="37">
        <f>IF(CE$9="",0,IF(CE$9+SUMIFS(conditions!$71:$71,conditions!$8:$8,"&lt;="&amp;CE$9,conditions!$9:$9,"&gt;="&amp;CE$9)&gt;EOMONTH($U$9,11),(1+conditions!$U$34)*SUMIFS(16:16,$9:$9,$U$9-1+CE$9+SUMIFS(conditions!$71:$71,conditions!$8:$8,"&lt;="&amp;CE$9,conditions!$9:$9,"&gt;="&amp;CE$9)-EOMONTH($U$9,11)),SUMIFS(16:16,$9:$9,CE$9+SUMIFS(conditions!$71:$71,conditions!$8:$8,"&lt;="&amp;CE$9,conditions!$9:$9,"&gt;="&amp;CE$9)))*SUMIFS(conditions!$69:$69,conditions!$8:$8,"&lt;="&amp;CE$9,conditions!$9:$9,"&gt;="&amp;CE$9)*SUMIFS(conditions!$70:$70,conditions!$8:$8,"&lt;="&amp;CE$9,conditions!$9:$9,"&gt;="&amp;CE$9))</f>
        <v>22.5</v>
      </c>
      <c r="CF70" s="37">
        <f>IF(CF$9="",0,IF(CF$9+SUMIFS(conditions!$71:$71,conditions!$8:$8,"&lt;="&amp;CF$9,conditions!$9:$9,"&gt;="&amp;CF$9)&gt;EOMONTH($U$9,11),(1+conditions!$U$34)*SUMIFS(16:16,$9:$9,$U$9-1+CF$9+SUMIFS(conditions!$71:$71,conditions!$8:$8,"&lt;="&amp;CF$9,conditions!$9:$9,"&gt;="&amp;CF$9)-EOMONTH($U$9,11)),SUMIFS(16:16,$9:$9,CF$9+SUMIFS(conditions!$71:$71,conditions!$8:$8,"&lt;="&amp;CF$9,conditions!$9:$9,"&gt;="&amp;CF$9)))*SUMIFS(conditions!$69:$69,conditions!$8:$8,"&lt;="&amp;CF$9,conditions!$9:$9,"&gt;="&amp;CF$9)*SUMIFS(conditions!$70:$70,conditions!$8:$8,"&lt;="&amp;CF$9,conditions!$9:$9,"&gt;="&amp;CF$9))</f>
        <v>22.5</v>
      </c>
      <c r="CG70" s="37">
        <f>IF(CG$9="",0,IF(CG$9+SUMIFS(conditions!$71:$71,conditions!$8:$8,"&lt;="&amp;CG$9,conditions!$9:$9,"&gt;="&amp;CG$9)&gt;EOMONTH($U$9,11),(1+conditions!$U$34)*SUMIFS(16:16,$9:$9,$U$9-1+CG$9+SUMIFS(conditions!$71:$71,conditions!$8:$8,"&lt;="&amp;CG$9,conditions!$9:$9,"&gt;="&amp;CG$9)-EOMONTH($U$9,11)),SUMIFS(16:16,$9:$9,CG$9+SUMIFS(conditions!$71:$71,conditions!$8:$8,"&lt;="&amp;CG$9,conditions!$9:$9,"&gt;="&amp;CG$9)))*SUMIFS(conditions!$69:$69,conditions!$8:$8,"&lt;="&amp;CG$9,conditions!$9:$9,"&gt;="&amp;CG$9)*SUMIFS(conditions!$70:$70,conditions!$8:$8,"&lt;="&amp;CG$9,conditions!$9:$9,"&gt;="&amp;CG$9))</f>
        <v>22.5</v>
      </c>
      <c r="CH70" s="37">
        <f>IF(CH$9="",0,IF(CH$9+SUMIFS(conditions!$71:$71,conditions!$8:$8,"&lt;="&amp;CH$9,conditions!$9:$9,"&gt;="&amp;CH$9)&gt;EOMONTH($U$9,11),(1+conditions!$U$34)*SUMIFS(16:16,$9:$9,$U$9-1+CH$9+SUMIFS(conditions!$71:$71,conditions!$8:$8,"&lt;="&amp;CH$9,conditions!$9:$9,"&gt;="&amp;CH$9)-EOMONTH($U$9,11)),SUMIFS(16:16,$9:$9,CH$9+SUMIFS(conditions!$71:$71,conditions!$8:$8,"&lt;="&amp;CH$9,conditions!$9:$9,"&gt;="&amp;CH$9)))*SUMIFS(conditions!$69:$69,conditions!$8:$8,"&lt;="&amp;CH$9,conditions!$9:$9,"&gt;="&amp;CH$9)*SUMIFS(conditions!$70:$70,conditions!$8:$8,"&lt;="&amp;CH$9,conditions!$9:$9,"&gt;="&amp;CH$9))</f>
        <v>22.5</v>
      </c>
      <c r="CI70" s="37">
        <f>IF(CI$9="",0,IF(CI$9+SUMIFS(conditions!$71:$71,conditions!$8:$8,"&lt;="&amp;CI$9,conditions!$9:$9,"&gt;="&amp;CI$9)&gt;EOMONTH($U$9,11),(1+conditions!$U$34)*SUMIFS(16:16,$9:$9,$U$9-1+CI$9+SUMIFS(conditions!$71:$71,conditions!$8:$8,"&lt;="&amp;CI$9,conditions!$9:$9,"&gt;="&amp;CI$9)-EOMONTH($U$9,11)),SUMIFS(16:16,$9:$9,CI$9+SUMIFS(conditions!$71:$71,conditions!$8:$8,"&lt;="&amp;CI$9,conditions!$9:$9,"&gt;="&amp;CI$9)))*SUMIFS(conditions!$69:$69,conditions!$8:$8,"&lt;="&amp;CI$9,conditions!$9:$9,"&gt;="&amp;CI$9)*SUMIFS(conditions!$70:$70,conditions!$8:$8,"&lt;="&amp;CI$9,conditions!$9:$9,"&gt;="&amp;CI$9))</f>
        <v>22.5</v>
      </c>
      <c r="CJ70" s="37">
        <f>IF(CJ$9="",0,IF(CJ$9+SUMIFS(conditions!$71:$71,conditions!$8:$8,"&lt;="&amp;CJ$9,conditions!$9:$9,"&gt;="&amp;CJ$9)&gt;EOMONTH($U$9,11),(1+conditions!$U$34)*SUMIFS(16:16,$9:$9,$U$9-1+CJ$9+SUMIFS(conditions!$71:$71,conditions!$8:$8,"&lt;="&amp;CJ$9,conditions!$9:$9,"&gt;="&amp;CJ$9)-EOMONTH($U$9,11)),SUMIFS(16:16,$9:$9,CJ$9+SUMIFS(conditions!$71:$71,conditions!$8:$8,"&lt;="&amp;CJ$9,conditions!$9:$9,"&gt;="&amp;CJ$9)))*SUMIFS(conditions!$69:$69,conditions!$8:$8,"&lt;="&amp;CJ$9,conditions!$9:$9,"&gt;="&amp;CJ$9)*SUMIFS(conditions!$70:$70,conditions!$8:$8,"&lt;="&amp;CJ$9,conditions!$9:$9,"&gt;="&amp;CJ$9))</f>
        <v>0</v>
      </c>
      <c r="CK70" s="37">
        <f>IF(CK$9="",0,IF(CK$9+SUMIFS(conditions!$71:$71,conditions!$8:$8,"&lt;="&amp;CK$9,conditions!$9:$9,"&gt;="&amp;CK$9)&gt;EOMONTH($U$9,11),(1+conditions!$U$34)*SUMIFS(16:16,$9:$9,$U$9-1+CK$9+SUMIFS(conditions!$71:$71,conditions!$8:$8,"&lt;="&amp;CK$9,conditions!$9:$9,"&gt;="&amp;CK$9)-EOMONTH($U$9,11)),SUMIFS(16:16,$9:$9,CK$9+SUMIFS(conditions!$71:$71,conditions!$8:$8,"&lt;="&amp;CK$9,conditions!$9:$9,"&gt;="&amp;CK$9)))*SUMIFS(conditions!$69:$69,conditions!$8:$8,"&lt;="&amp;CK$9,conditions!$9:$9,"&gt;="&amp;CK$9)*SUMIFS(conditions!$70:$70,conditions!$8:$8,"&lt;="&amp;CK$9,conditions!$9:$9,"&gt;="&amp;CK$9))</f>
        <v>0</v>
      </c>
      <c r="CL70" s="37">
        <f>IF(CL$9="",0,IF(CL$9+SUMIFS(conditions!$71:$71,conditions!$8:$8,"&lt;="&amp;CL$9,conditions!$9:$9,"&gt;="&amp;CL$9)&gt;EOMONTH($U$9,11),(1+conditions!$U$34)*SUMIFS(16:16,$9:$9,$U$9-1+CL$9+SUMIFS(conditions!$71:$71,conditions!$8:$8,"&lt;="&amp;CL$9,conditions!$9:$9,"&gt;="&amp;CL$9)-EOMONTH($U$9,11)),SUMIFS(16:16,$9:$9,CL$9+SUMIFS(conditions!$71:$71,conditions!$8:$8,"&lt;="&amp;CL$9,conditions!$9:$9,"&gt;="&amp;CL$9)))*SUMIFS(conditions!$69:$69,conditions!$8:$8,"&lt;="&amp;CL$9,conditions!$9:$9,"&gt;="&amp;CL$9)*SUMIFS(conditions!$70:$70,conditions!$8:$8,"&lt;="&amp;CL$9,conditions!$9:$9,"&gt;="&amp;CL$9))</f>
        <v>22.5</v>
      </c>
      <c r="CM70" s="37">
        <f>IF(CM$9="",0,IF(CM$9+SUMIFS(conditions!$71:$71,conditions!$8:$8,"&lt;="&amp;CM$9,conditions!$9:$9,"&gt;="&amp;CM$9)&gt;EOMONTH($U$9,11),(1+conditions!$U$34)*SUMIFS(16:16,$9:$9,$U$9-1+CM$9+SUMIFS(conditions!$71:$71,conditions!$8:$8,"&lt;="&amp;CM$9,conditions!$9:$9,"&gt;="&amp;CM$9)-EOMONTH($U$9,11)),SUMIFS(16:16,$9:$9,CM$9+SUMIFS(conditions!$71:$71,conditions!$8:$8,"&lt;="&amp;CM$9,conditions!$9:$9,"&gt;="&amp;CM$9)))*SUMIFS(conditions!$69:$69,conditions!$8:$8,"&lt;="&amp;CM$9,conditions!$9:$9,"&gt;="&amp;CM$9)*SUMIFS(conditions!$70:$70,conditions!$8:$8,"&lt;="&amp;CM$9,conditions!$9:$9,"&gt;="&amp;CM$9))</f>
        <v>22.5</v>
      </c>
      <c r="CN70" s="37">
        <f>IF(CN$9="",0,IF(CN$9+SUMIFS(conditions!$71:$71,conditions!$8:$8,"&lt;="&amp;CN$9,conditions!$9:$9,"&gt;="&amp;CN$9)&gt;EOMONTH($U$9,11),(1+conditions!$U$34)*SUMIFS(16:16,$9:$9,$U$9-1+CN$9+SUMIFS(conditions!$71:$71,conditions!$8:$8,"&lt;="&amp;CN$9,conditions!$9:$9,"&gt;="&amp;CN$9)-EOMONTH($U$9,11)),SUMIFS(16:16,$9:$9,CN$9+SUMIFS(conditions!$71:$71,conditions!$8:$8,"&lt;="&amp;CN$9,conditions!$9:$9,"&gt;="&amp;CN$9)))*SUMIFS(conditions!$69:$69,conditions!$8:$8,"&lt;="&amp;CN$9,conditions!$9:$9,"&gt;="&amp;CN$9)*SUMIFS(conditions!$70:$70,conditions!$8:$8,"&lt;="&amp;CN$9,conditions!$9:$9,"&gt;="&amp;CN$9))</f>
        <v>22.5</v>
      </c>
      <c r="CO70" s="37">
        <f>IF(CO$9="",0,IF(CO$9+SUMIFS(conditions!$71:$71,conditions!$8:$8,"&lt;="&amp;CO$9,conditions!$9:$9,"&gt;="&amp;CO$9)&gt;EOMONTH($U$9,11),(1+conditions!$U$34)*SUMIFS(16:16,$9:$9,$U$9-1+CO$9+SUMIFS(conditions!$71:$71,conditions!$8:$8,"&lt;="&amp;CO$9,conditions!$9:$9,"&gt;="&amp;CO$9)-EOMONTH($U$9,11)),SUMIFS(16:16,$9:$9,CO$9+SUMIFS(conditions!$71:$71,conditions!$8:$8,"&lt;="&amp;CO$9,conditions!$9:$9,"&gt;="&amp;CO$9)))*SUMIFS(conditions!$69:$69,conditions!$8:$8,"&lt;="&amp;CO$9,conditions!$9:$9,"&gt;="&amp;CO$9)*SUMIFS(conditions!$70:$70,conditions!$8:$8,"&lt;="&amp;CO$9,conditions!$9:$9,"&gt;="&amp;CO$9))</f>
        <v>22.5</v>
      </c>
      <c r="CP70" s="37">
        <f>IF(CP$9="",0,IF(CP$9+SUMIFS(conditions!$71:$71,conditions!$8:$8,"&lt;="&amp;CP$9,conditions!$9:$9,"&gt;="&amp;CP$9)&gt;EOMONTH($U$9,11),(1+conditions!$U$34)*SUMIFS(16:16,$9:$9,$U$9-1+CP$9+SUMIFS(conditions!$71:$71,conditions!$8:$8,"&lt;="&amp;CP$9,conditions!$9:$9,"&gt;="&amp;CP$9)-EOMONTH($U$9,11)),SUMIFS(16:16,$9:$9,CP$9+SUMIFS(conditions!$71:$71,conditions!$8:$8,"&lt;="&amp;CP$9,conditions!$9:$9,"&gt;="&amp;CP$9)))*SUMIFS(conditions!$69:$69,conditions!$8:$8,"&lt;="&amp;CP$9,conditions!$9:$9,"&gt;="&amp;CP$9)*SUMIFS(conditions!$70:$70,conditions!$8:$8,"&lt;="&amp;CP$9,conditions!$9:$9,"&gt;="&amp;CP$9))</f>
        <v>22.5</v>
      </c>
      <c r="CQ70" s="37">
        <f>IF(CQ$9="",0,IF(CQ$9+SUMIFS(conditions!$71:$71,conditions!$8:$8,"&lt;="&amp;CQ$9,conditions!$9:$9,"&gt;="&amp;CQ$9)&gt;EOMONTH($U$9,11),(1+conditions!$U$34)*SUMIFS(16:16,$9:$9,$U$9-1+CQ$9+SUMIFS(conditions!$71:$71,conditions!$8:$8,"&lt;="&amp;CQ$9,conditions!$9:$9,"&gt;="&amp;CQ$9)-EOMONTH($U$9,11)),SUMIFS(16:16,$9:$9,CQ$9+SUMIFS(conditions!$71:$71,conditions!$8:$8,"&lt;="&amp;CQ$9,conditions!$9:$9,"&gt;="&amp;CQ$9)))*SUMIFS(conditions!$69:$69,conditions!$8:$8,"&lt;="&amp;CQ$9,conditions!$9:$9,"&gt;="&amp;CQ$9)*SUMIFS(conditions!$70:$70,conditions!$8:$8,"&lt;="&amp;CQ$9,conditions!$9:$9,"&gt;="&amp;CQ$9))</f>
        <v>0</v>
      </c>
      <c r="CR70" s="37">
        <f>IF(CR$9="",0,IF(CR$9+SUMIFS(conditions!$71:$71,conditions!$8:$8,"&lt;="&amp;CR$9,conditions!$9:$9,"&gt;="&amp;CR$9)&gt;EOMONTH($U$9,11),(1+conditions!$U$34)*SUMIFS(16:16,$9:$9,$U$9-1+CR$9+SUMIFS(conditions!$71:$71,conditions!$8:$8,"&lt;="&amp;CR$9,conditions!$9:$9,"&gt;="&amp;CR$9)-EOMONTH($U$9,11)),SUMIFS(16:16,$9:$9,CR$9+SUMIFS(conditions!$71:$71,conditions!$8:$8,"&lt;="&amp;CR$9,conditions!$9:$9,"&gt;="&amp;CR$9)))*SUMIFS(conditions!$69:$69,conditions!$8:$8,"&lt;="&amp;CR$9,conditions!$9:$9,"&gt;="&amp;CR$9)*SUMIFS(conditions!$70:$70,conditions!$8:$8,"&lt;="&amp;CR$9,conditions!$9:$9,"&gt;="&amp;CR$9))</f>
        <v>0</v>
      </c>
      <c r="CS70" s="37">
        <f>IF(CS$9="",0,IF(CS$9+SUMIFS(conditions!$71:$71,conditions!$8:$8,"&lt;="&amp;CS$9,conditions!$9:$9,"&gt;="&amp;CS$9)&gt;EOMONTH($U$9,11),(1+conditions!$U$34)*SUMIFS(16:16,$9:$9,$U$9-1+CS$9+SUMIFS(conditions!$71:$71,conditions!$8:$8,"&lt;="&amp;CS$9,conditions!$9:$9,"&gt;="&amp;CS$9)-EOMONTH($U$9,11)),SUMIFS(16:16,$9:$9,CS$9+SUMIFS(conditions!$71:$71,conditions!$8:$8,"&lt;="&amp;CS$9,conditions!$9:$9,"&gt;="&amp;CS$9)))*SUMIFS(conditions!$69:$69,conditions!$8:$8,"&lt;="&amp;CS$9,conditions!$9:$9,"&gt;="&amp;CS$9)*SUMIFS(conditions!$70:$70,conditions!$8:$8,"&lt;="&amp;CS$9,conditions!$9:$9,"&gt;="&amp;CS$9))</f>
        <v>22.5</v>
      </c>
      <c r="CT70" s="37">
        <f>IF(CT$9="",0,IF(CT$9+SUMIFS(conditions!$71:$71,conditions!$8:$8,"&lt;="&amp;CT$9,conditions!$9:$9,"&gt;="&amp;CT$9)&gt;EOMONTH($U$9,11),(1+conditions!$U$34)*SUMIFS(16:16,$9:$9,$U$9-1+CT$9+SUMIFS(conditions!$71:$71,conditions!$8:$8,"&lt;="&amp;CT$9,conditions!$9:$9,"&gt;="&amp;CT$9)-EOMONTH($U$9,11)),SUMIFS(16:16,$9:$9,CT$9+SUMIFS(conditions!$71:$71,conditions!$8:$8,"&lt;="&amp;CT$9,conditions!$9:$9,"&gt;="&amp;CT$9)))*SUMIFS(conditions!$69:$69,conditions!$8:$8,"&lt;="&amp;CT$9,conditions!$9:$9,"&gt;="&amp;CT$9)*SUMIFS(conditions!$70:$70,conditions!$8:$8,"&lt;="&amp;CT$9,conditions!$9:$9,"&gt;="&amp;CT$9))</f>
        <v>22.275000000000002</v>
      </c>
      <c r="CU70" s="37">
        <f>IF(CU$9="",0,IF(CU$9+SUMIFS(conditions!$71:$71,conditions!$8:$8,"&lt;="&amp;CU$9,conditions!$9:$9,"&gt;="&amp;CU$9)&gt;EOMONTH($U$9,11),(1+conditions!$U$34)*SUMIFS(16:16,$9:$9,$U$9-1+CU$9+SUMIFS(conditions!$71:$71,conditions!$8:$8,"&lt;="&amp;CU$9,conditions!$9:$9,"&gt;="&amp;CU$9)-EOMONTH($U$9,11)),SUMIFS(16:16,$9:$9,CU$9+SUMIFS(conditions!$71:$71,conditions!$8:$8,"&lt;="&amp;CU$9,conditions!$9:$9,"&gt;="&amp;CU$9)))*SUMIFS(conditions!$69:$69,conditions!$8:$8,"&lt;="&amp;CU$9,conditions!$9:$9,"&gt;="&amp;CU$9)*SUMIFS(conditions!$70:$70,conditions!$8:$8,"&lt;="&amp;CU$9,conditions!$9:$9,"&gt;="&amp;CU$9))</f>
        <v>22.275000000000002</v>
      </c>
      <c r="CV70" s="37">
        <f>IF(CV$9="",0,IF(CV$9+SUMIFS(conditions!$71:$71,conditions!$8:$8,"&lt;="&amp;CV$9,conditions!$9:$9,"&gt;="&amp;CV$9)&gt;EOMONTH($U$9,11),(1+conditions!$U$34)*SUMIFS(16:16,$9:$9,$U$9-1+CV$9+SUMIFS(conditions!$71:$71,conditions!$8:$8,"&lt;="&amp;CV$9,conditions!$9:$9,"&gt;="&amp;CV$9)-EOMONTH($U$9,11)),SUMIFS(16:16,$9:$9,CV$9+SUMIFS(conditions!$71:$71,conditions!$8:$8,"&lt;="&amp;CV$9,conditions!$9:$9,"&gt;="&amp;CV$9)))*SUMIFS(conditions!$69:$69,conditions!$8:$8,"&lt;="&amp;CV$9,conditions!$9:$9,"&gt;="&amp;CV$9)*SUMIFS(conditions!$70:$70,conditions!$8:$8,"&lt;="&amp;CV$9,conditions!$9:$9,"&gt;="&amp;CV$9))</f>
        <v>22.275000000000002</v>
      </c>
      <c r="CW70" s="37">
        <f>IF(CW$9="",0,IF(CW$9+SUMIFS(conditions!$71:$71,conditions!$8:$8,"&lt;="&amp;CW$9,conditions!$9:$9,"&gt;="&amp;CW$9)&gt;EOMONTH($U$9,11),(1+conditions!$U$34)*SUMIFS(16:16,$9:$9,$U$9-1+CW$9+SUMIFS(conditions!$71:$71,conditions!$8:$8,"&lt;="&amp;CW$9,conditions!$9:$9,"&gt;="&amp;CW$9)-EOMONTH($U$9,11)),SUMIFS(16:16,$9:$9,CW$9+SUMIFS(conditions!$71:$71,conditions!$8:$8,"&lt;="&amp;CW$9,conditions!$9:$9,"&gt;="&amp;CW$9)))*SUMIFS(conditions!$69:$69,conditions!$8:$8,"&lt;="&amp;CW$9,conditions!$9:$9,"&gt;="&amp;CW$9)*SUMIFS(conditions!$70:$70,conditions!$8:$8,"&lt;="&amp;CW$9,conditions!$9:$9,"&gt;="&amp;CW$9))</f>
        <v>22.275000000000002</v>
      </c>
      <c r="CX70" s="37">
        <f>IF(CX$9="",0,IF(CX$9+SUMIFS(conditions!$71:$71,conditions!$8:$8,"&lt;="&amp;CX$9,conditions!$9:$9,"&gt;="&amp;CX$9)&gt;EOMONTH($U$9,11),(1+conditions!$U$34)*SUMIFS(16:16,$9:$9,$U$9-1+CX$9+SUMIFS(conditions!$71:$71,conditions!$8:$8,"&lt;="&amp;CX$9,conditions!$9:$9,"&gt;="&amp;CX$9)-EOMONTH($U$9,11)),SUMIFS(16:16,$9:$9,CX$9+SUMIFS(conditions!$71:$71,conditions!$8:$8,"&lt;="&amp;CX$9,conditions!$9:$9,"&gt;="&amp;CX$9)))*SUMIFS(conditions!$69:$69,conditions!$8:$8,"&lt;="&amp;CX$9,conditions!$9:$9,"&gt;="&amp;CX$9)*SUMIFS(conditions!$70:$70,conditions!$8:$8,"&lt;="&amp;CX$9,conditions!$9:$9,"&gt;="&amp;CX$9))</f>
        <v>0</v>
      </c>
      <c r="CY70" s="37">
        <f>IF(CY$9="",0,IF(CY$9+SUMIFS(conditions!$71:$71,conditions!$8:$8,"&lt;="&amp;CY$9,conditions!$9:$9,"&gt;="&amp;CY$9)&gt;EOMONTH($U$9,11),(1+conditions!$U$34)*SUMIFS(16:16,$9:$9,$U$9-1+CY$9+SUMIFS(conditions!$71:$71,conditions!$8:$8,"&lt;="&amp;CY$9,conditions!$9:$9,"&gt;="&amp;CY$9)-EOMONTH($U$9,11)),SUMIFS(16:16,$9:$9,CY$9+SUMIFS(conditions!$71:$71,conditions!$8:$8,"&lt;="&amp;CY$9,conditions!$9:$9,"&gt;="&amp;CY$9)))*SUMIFS(conditions!$69:$69,conditions!$8:$8,"&lt;="&amp;CY$9,conditions!$9:$9,"&gt;="&amp;CY$9)*SUMIFS(conditions!$70:$70,conditions!$8:$8,"&lt;="&amp;CY$9,conditions!$9:$9,"&gt;="&amp;CY$9))</f>
        <v>0</v>
      </c>
      <c r="CZ70" s="37">
        <f>IF(CZ$9="",0,IF(CZ$9+SUMIFS(conditions!$71:$71,conditions!$8:$8,"&lt;="&amp;CZ$9,conditions!$9:$9,"&gt;="&amp;CZ$9)&gt;EOMONTH($U$9,11),(1+conditions!$U$34)*SUMIFS(16:16,$9:$9,$U$9-1+CZ$9+SUMIFS(conditions!$71:$71,conditions!$8:$8,"&lt;="&amp;CZ$9,conditions!$9:$9,"&gt;="&amp;CZ$9)-EOMONTH($U$9,11)),SUMIFS(16:16,$9:$9,CZ$9+SUMIFS(conditions!$71:$71,conditions!$8:$8,"&lt;="&amp;CZ$9,conditions!$9:$9,"&gt;="&amp;CZ$9)))*SUMIFS(conditions!$69:$69,conditions!$8:$8,"&lt;="&amp;CZ$9,conditions!$9:$9,"&gt;="&amp;CZ$9)*SUMIFS(conditions!$70:$70,conditions!$8:$8,"&lt;="&amp;CZ$9,conditions!$9:$9,"&gt;="&amp;CZ$9))</f>
        <v>22.275000000000002</v>
      </c>
      <c r="DA70" s="37">
        <f>IF(DA$9="",0,IF(DA$9+SUMIFS(conditions!$71:$71,conditions!$8:$8,"&lt;="&amp;DA$9,conditions!$9:$9,"&gt;="&amp;DA$9)&gt;EOMONTH($U$9,11),(1+conditions!$U$34)*SUMIFS(16:16,$9:$9,$U$9-1+DA$9+SUMIFS(conditions!$71:$71,conditions!$8:$8,"&lt;="&amp;DA$9,conditions!$9:$9,"&gt;="&amp;DA$9)-EOMONTH($U$9,11)),SUMIFS(16:16,$9:$9,DA$9+SUMIFS(conditions!$71:$71,conditions!$8:$8,"&lt;="&amp;DA$9,conditions!$9:$9,"&gt;="&amp;DA$9)))*SUMIFS(conditions!$69:$69,conditions!$8:$8,"&lt;="&amp;DA$9,conditions!$9:$9,"&gt;="&amp;DA$9)*SUMIFS(conditions!$70:$70,conditions!$8:$8,"&lt;="&amp;DA$9,conditions!$9:$9,"&gt;="&amp;DA$9))</f>
        <v>22.275000000000002</v>
      </c>
      <c r="DB70" s="37">
        <f>IF(DB$9="",0,IF(DB$9+SUMIFS(conditions!$71:$71,conditions!$8:$8,"&lt;="&amp;DB$9,conditions!$9:$9,"&gt;="&amp;DB$9)&gt;EOMONTH($U$9,11),(1+conditions!$U$34)*SUMIFS(16:16,$9:$9,$U$9-1+DB$9+SUMIFS(conditions!$71:$71,conditions!$8:$8,"&lt;="&amp;DB$9,conditions!$9:$9,"&gt;="&amp;DB$9)-EOMONTH($U$9,11)),SUMIFS(16:16,$9:$9,DB$9+SUMIFS(conditions!$71:$71,conditions!$8:$8,"&lt;="&amp;DB$9,conditions!$9:$9,"&gt;="&amp;DB$9)))*SUMIFS(conditions!$69:$69,conditions!$8:$8,"&lt;="&amp;DB$9,conditions!$9:$9,"&gt;="&amp;DB$9)*SUMIFS(conditions!$70:$70,conditions!$8:$8,"&lt;="&amp;DB$9,conditions!$9:$9,"&gt;="&amp;DB$9))</f>
        <v>22.275000000000002</v>
      </c>
      <c r="DC70" s="37">
        <f>IF(DC$9="",0,IF(DC$9+SUMIFS(conditions!$71:$71,conditions!$8:$8,"&lt;="&amp;DC$9,conditions!$9:$9,"&gt;="&amp;DC$9)&gt;EOMONTH($U$9,11),(1+conditions!$U$34)*SUMIFS(16:16,$9:$9,$U$9-1+DC$9+SUMIFS(conditions!$71:$71,conditions!$8:$8,"&lt;="&amp;DC$9,conditions!$9:$9,"&gt;="&amp;DC$9)-EOMONTH($U$9,11)),SUMIFS(16:16,$9:$9,DC$9+SUMIFS(conditions!$71:$71,conditions!$8:$8,"&lt;="&amp;DC$9,conditions!$9:$9,"&gt;="&amp;DC$9)))*SUMIFS(conditions!$69:$69,conditions!$8:$8,"&lt;="&amp;DC$9,conditions!$9:$9,"&gt;="&amp;DC$9)*SUMIFS(conditions!$70:$70,conditions!$8:$8,"&lt;="&amp;DC$9,conditions!$9:$9,"&gt;="&amp;DC$9))</f>
        <v>22.275000000000002</v>
      </c>
      <c r="DD70" s="37">
        <f>IF(DD$9="",0,IF(DD$9+SUMIFS(conditions!$71:$71,conditions!$8:$8,"&lt;="&amp;DD$9,conditions!$9:$9,"&gt;="&amp;DD$9)&gt;EOMONTH($U$9,11),(1+conditions!$U$34)*SUMIFS(16:16,$9:$9,$U$9-1+DD$9+SUMIFS(conditions!$71:$71,conditions!$8:$8,"&lt;="&amp;DD$9,conditions!$9:$9,"&gt;="&amp;DD$9)-EOMONTH($U$9,11)),SUMIFS(16:16,$9:$9,DD$9+SUMIFS(conditions!$71:$71,conditions!$8:$8,"&lt;="&amp;DD$9,conditions!$9:$9,"&gt;="&amp;DD$9)))*SUMIFS(conditions!$69:$69,conditions!$8:$8,"&lt;="&amp;DD$9,conditions!$9:$9,"&gt;="&amp;DD$9)*SUMIFS(conditions!$70:$70,conditions!$8:$8,"&lt;="&amp;DD$9,conditions!$9:$9,"&gt;="&amp;DD$9))</f>
        <v>22.275000000000002</v>
      </c>
      <c r="DE70" s="37">
        <f>IF(DE$9="",0,IF(DE$9+SUMIFS(conditions!$71:$71,conditions!$8:$8,"&lt;="&amp;DE$9,conditions!$9:$9,"&gt;="&amp;DE$9)&gt;EOMONTH($U$9,11),(1+conditions!$U$34)*SUMIFS(16:16,$9:$9,$U$9-1+DE$9+SUMIFS(conditions!$71:$71,conditions!$8:$8,"&lt;="&amp;DE$9,conditions!$9:$9,"&gt;="&amp;DE$9)-EOMONTH($U$9,11)),SUMIFS(16:16,$9:$9,DE$9+SUMIFS(conditions!$71:$71,conditions!$8:$8,"&lt;="&amp;DE$9,conditions!$9:$9,"&gt;="&amp;DE$9)))*SUMIFS(conditions!$69:$69,conditions!$8:$8,"&lt;="&amp;DE$9,conditions!$9:$9,"&gt;="&amp;DE$9)*SUMIFS(conditions!$70:$70,conditions!$8:$8,"&lt;="&amp;DE$9,conditions!$9:$9,"&gt;="&amp;DE$9))</f>
        <v>0</v>
      </c>
      <c r="DF70" s="37">
        <f>IF(DF$9="",0,IF(DF$9+SUMIFS(conditions!$71:$71,conditions!$8:$8,"&lt;="&amp;DF$9,conditions!$9:$9,"&gt;="&amp;DF$9)&gt;EOMONTH($U$9,11),(1+conditions!$U$34)*SUMIFS(16:16,$9:$9,$U$9-1+DF$9+SUMIFS(conditions!$71:$71,conditions!$8:$8,"&lt;="&amp;DF$9,conditions!$9:$9,"&gt;="&amp;DF$9)-EOMONTH($U$9,11)),SUMIFS(16:16,$9:$9,DF$9+SUMIFS(conditions!$71:$71,conditions!$8:$8,"&lt;="&amp;DF$9,conditions!$9:$9,"&gt;="&amp;DF$9)))*SUMIFS(conditions!$69:$69,conditions!$8:$8,"&lt;="&amp;DF$9,conditions!$9:$9,"&gt;="&amp;DF$9)*SUMIFS(conditions!$70:$70,conditions!$8:$8,"&lt;="&amp;DF$9,conditions!$9:$9,"&gt;="&amp;DF$9))</f>
        <v>0</v>
      </c>
      <c r="DG70" s="37">
        <f>IF(DG$9="",0,IF(DG$9+SUMIFS(conditions!$71:$71,conditions!$8:$8,"&lt;="&amp;DG$9,conditions!$9:$9,"&gt;="&amp;DG$9)&gt;EOMONTH($U$9,11),(1+conditions!$U$34)*SUMIFS(16:16,$9:$9,$U$9-1+DG$9+SUMIFS(conditions!$71:$71,conditions!$8:$8,"&lt;="&amp;DG$9,conditions!$9:$9,"&gt;="&amp;DG$9)-EOMONTH($U$9,11)),SUMIFS(16:16,$9:$9,DG$9+SUMIFS(conditions!$71:$71,conditions!$8:$8,"&lt;="&amp;DG$9,conditions!$9:$9,"&gt;="&amp;DG$9)))*SUMIFS(conditions!$69:$69,conditions!$8:$8,"&lt;="&amp;DG$9,conditions!$9:$9,"&gt;="&amp;DG$9)*SUMIFS(conditions!$70:$70,conditions!$8:$8,"&lt;="&amp;DG$9,conditions!$9:$9,"&gt;="&amp;DG$9))</f>
        <v>22.275000000000002</v>
      </c>
      <c r="DH70" s="37">
        <f>IF(DH$9="",0,IF(DH$9+SUMIFS(conditions!$71:$71,conditions!$8:$8,"&lt;="&amp;DH$9,conditions!$9:$9,"&gt;="&amp;DH$9)&gt;EOMONTH($U$9,11),(1+conditions!$U$34)*SUMIFS(16:16,$9:$9,$U$9-1+DH$9+SUMIFS(conditions!$71:$71,conditions!$8:$8,"&lt;="&amp;DH$9,conditions!$9:$9,"&gt;="&amp;DH$9)-EOMONTH($U$9,11)),SUMIFS(16:16,$9:$9,DH$9+SUMIFS(conditions!$71:$71,conditions!$8:$8,"&lt;="&amp;DH$9,conditions!$9:$9,"&gt;="&amp;DH$9)))*SUMIFS(conditions!$69:$69,conditions!$8:$8,"&lt;="&amp;DH$9,conditions!$9:$9,"&gt;="&amp;DH$9)*SUMIFS(conditions!$70:$70,conditions!$8:$8,"&lt;="&amp;DH$9,conditions!$9:$9,"&gt;="&amp;DH$9))</f>
        <v>22.275000000000002</v>
      </c>
      <c r="DI70" s="37">
        <f>IF(DI$9="",0,IF(DI$9+SUMIFS(conditions!$71:$71,conditions!$8:$8,"&lt;="&amp;DI$9,conditions!$9:$9,"&gt;="&amp;DI$9)&gt;EOMONTH($U$9,11),(1+conditions!$U$34)*SUMIFS(16:16,$9:$9,$U$9-1+DI$9+SUMIFS(conditions!$71:$71,conditions!$8:$8,"&lt;="&amp;DI$9,conditions!$9:$9,"&gt;="&amp;DI$9)-EOMONTH($U$9,11)),SUMIFS(16:16,$9:$9,DI$9+SUMIFS(conditions!$71:$71,conditions!$8:$8,"&lt;="&amp;DI$9,conditions!$9:$9,"&gt;="&amp;DI$9)))*SUMIFS(conditions!$69:$69,conditions!$8:$8,"&lt;="&amp;DI$9,conditions!$9:$9,"&gt;="&amp;DI$9)*SUMIFS(conditions!$70:$70,conditions!$8:$8,"&lt;="&amp;DI$9,conditions!$9:$9,"&gt;="&amp;DI$9))</f>
        <v>22.275000000000002</v>
      </c>
      <c r="DJ70" s="37">
        <f>IF(DJ$9="",0,IF(DJ$9+SUMIFS(conditions!$71:$71,conditions!$8:$8,"&lt;="&amp;DJ$9,conditions!$9:$9,"&gt;="&amp;DJ$9)&gt;EOMONTH($U$9,11),(1+conditions!$U$34)*SUMIFS(16:16,$9:$9,$U$9-1+DJ$9+SUMIFS(conditions!$71:$71,conditions!$8:$8,"&lt;="&amp;DJ$9,conditions!$9:$9,"&gt;="&amp;DJ$9)-EOMONTH($U$9,11)),SUMIFS(16:16,$9:$9,DJ$9+SUMIFS(conditions!$71:$71,conditions!$8:$8,"&lt;="&amp;DJ$9,conditions!$9:$9,"&gt;="&amp;DJ$9)))*SUMIFS(conditions!$69:$69,conditions!$8:$8,"&lt;="&amp;DJ$9,conditions!$9:$9,"&gt;="&amp;DJ$9)*SUMIFS(conditions!$70:$70,conditions!$8:$8,"&lt;="&amp;DJ$9,conditions!$9:$9,"&gt;="&amp;DJ$9))</f>
        <v>22.275000000000002</v>
      </c>
      <c r="DK70" s="37">
        <f>IF(DK$9="",0,IF(DK$9+SUMIFS(conditions!$71:$71,conditions!$8:$8,"&lt;="&amp;DK$9,conditions!$9:$9,"&gt;="&amp;DK$9)&gt;EOMONTH($U$9,11),(1+conditions!$U$34)*SUMIFS(16:16,$9:$9,$U$9-1+DK$9+SUMIFS(conditions!$71:$71,conditions!$8:$8,"&lt;="&amp;DK$9,conditions!$9:$9,"&gt;="&amp;DK$9)-EOMONTH($U$9,11)),SUMIFS(16:16,$9:$9,DK$9+SUMIFS(conditions!$71:$71,conditions!$8:$8,"&lt;="&amp;DK$9,conditions!$9:$9,"&gt;="&amp;DK$9)))*SUMIFS(conditions!$69:$69,conditions!$8:$8,"&lt;="&amp;DK$9,conditions!$9:$9,"&gt;="&amp;DK$9)*SUMIFS(conditions!$70:$70,conditions!$8:$8,"&lt;="&amp;DK$9,conditions!$9:$9,"&gt;="&amp;DK$9))</f>
        <v>22.275000000000002</v>
      </c>
      <c r="DL70" s="37">
        <f>IF(DL$9="",0,IF(DL$9+SUMIFS(conditions!$71:$71,conditions!$8:$8,"&lt;="&amp;DL$9,conditions!$9:$9,"&gt;="&amp;DL$9)&gt;EOMONTH($U$9,11),(1+conditions!$U$34)*SUMIFS(16:16,$9:$9,$U$9-1+DL$9+SUMIFS(conditions!$71:$71,conditions!$8:$8,"&lt;="&amp;DL$9,conditions!$9:$9,"&gt;="&amp;DL$9)-EOMONTH($U$9,11)),SUMIFS(16:16,$9:$9,DL$9+SUMIFS(conditions!$71:$71,conditions!$8:$8,"&lt;="&amp;DL$9,conditions!$9:$9,"&gt;="&amp;DL$9)))*SUMIFS(conditions!$69:$69,conditions!$8:$8,"&lt;="&amp;DL$9,conditions!$9:$9,"&gt;="&amp;DL$9)*SUMIFS(conditions!$70:$70,conditions!$8:$8,"&lt;="&amp;DL$9,conditions!$9:$9,"&gt;="&amp;DL$9))</f>
        <v>0</v>
      </c>
      <c r="DM70" s="37">
        <f>IF(DM$9="",0,IF(DM$9+SUMIFS(conditions!$71:$71,conditions!$8:$8,"&lt;="&amp;DM$9,conditions!$9:$9,"&gt;="&amp;DM$9)&gt;EOMONTH($U$9,11),(1+conditions!$U$34)*SUMIFS(16:16,$9:$9,$U$9-1+DM$9+SUMIFS(conditions!$71:$71,conditions!$8:$8,"&lt;="&amp;DM$9,conditions!$9:$9,"&gt;="&amp;DM$9)-EOMONTH($U$9,11)),SUMIFS(16:16,$9:$9,DM$9+SUMIFS(conditions!$71:$71,conditions!$8:$8,"&lt;="&amp;DM$9,conditions!$9:$9,"&gt;="&amp;DM$9)))*SUMIFS(conditions!$69:$69,conditions!$8:$8,"&lt;="&amp;DM$9,conditions!$9:$9,"&gt;="&amp;DM$9)*SUMIFS(conditions!$70:$70,conditions!$8:$8,"&lt;="&amp;DM$9,conditions!$9:$9,"&gt;="&amp;DM$9))</f>
        <v>0</v>
      </c>
      <c r="DN70" s="37">
        <f>IF(DN$9="",0,IF(DN$9+SUMIFS(conditions!$71:$71,conditions!$8:$8,"&lt;="&amp;DN$9,conditions!$9:$9,"&gt;="&amp;DN$9)&gt;EOMONTH($U$9,11),(1+conditions!$U$34)*SUMIFS(16:16,$9:$9,$U$9-1+DN$9+SUMIFS(conditions!$71:$71,conditions!$8:$8,"&lt;="&amp;DN$9,conditions!$9:$9,"&gt;="&amp;DN$9)-EOMONTH($U$9,11)),SUMIFS(16:16,$9:$9,DN$9+SUMIFS(conditions!$71:$71,conditions!$8:$8,"&lt;="&amp;DN$9,conditions!$9:$9,"&gt;="&amp;DN$9)))*SUMIFS(conditions!$69:$69,conditions!$8:$8,"&lt;="&amp;DN$9,conditions!$9:$9,"&gt;="&amp;DN$9)*SUMIFS(conditions!$70:$70,conditions!$8:$8,"&lt;="&amp;DN$9,conditions!$9:$9,"&gt;="&amp;DN$9))</f>
        <v>22.275000000000002</v>
      </c>
      <c r="DO70" s="37">
        <f>IF(DO$9="",0,IF(DO$9+SUMIFS(conditions!$71:$71,conditions!$8:$8,"&lt;="&amp;DO$9,conditions!$9:$9,"&gt;="&amp;DO$9)&gt;EOMONTH($U$9,11),(1+conditions!$U$34)*SUMIFS(16:16,$9:$9,$U$9-1+DO$9+SUMIFS(conditions!$71:$71,conditions!$8:$8,"&lt;="&amp;DO$9,conditions!$9:$9,"&gt;="&amp;DO$9)-EOMONTH($U$9,11)),SUMIFS(16:16,$9:$9,DO$9+SUMIFS(conditions!$71:$71,conditions!$8:$8,"&lt;="&amp;DO$9,conditions!$9:$9,"&gt;="&amp;DO$9)))*SUMIFS(conditions!$69:$69,conditions!$8:$8,"&lt;="&amp;DO$9,conditions!$9:$9,"&gt;="&amp;DO$9)*SUMIFS(conditions!$70:$70,conditions!$8:$8,"&lt;="&amp;DO$9,conditions!$9:$9,"&gt;="&amp;DO$9))</f>
        <v>22.275000000000002</v>
      </c>
      <c r="DP70" s="37">
        <f>IF(DP$9="",0,IF(DP$9+SUMIFS(conditions!$71:$71,conditions!$8:$8,"&lt;="&amp;DP$9,conditions!$9:$9,"&gt;="&amp;DP$9)&gt;EOMONTH($U$9,11),(1+conditions!$U$34)*SUMIFS(16:16,$9:$9,$U$9-1+DP$9+SUMIFS(conditions!$71:$71,conditions!$8:$8,"&lt;="&amp;DP$9,conditions!$9:$9,"&gt;="&amp;DP$9)-EOMONTH($U$9,11)),SUMIFS(16:16,$9:$9,DP$9+SUMIFS(conditions!$71:$71,conditions!$8:$8,"&lt;="&amp;DP$9,conditions!$9:$9,"&gt;="&amp;DP$9)))*SUMIFS(conditions!$69:$69,conditions!$8:$8,"&lt;="&amp;DP$9,conditions!$9:$9,"&gt;="&amp;DP$9)*SUMIFS(conditions!$70:$70,conditions!$8:$8,"&lt;="&amp;DP$9,conditions!$9:$9,"&gt;="&amp;DP$9))</f>
        <v>22.275000000000002</v>
      </c>
      <c r="DQ70" s="37">
        <f>IF(DQ$9="",0,IF(DQ$9+SUMIFS(conditions!$71:$71,conditions!$8:$8,"&lt;="&amp;DQ$9,conditions!$9:$9,"&gt;="&amp;DQ$9)&gt;EOMONTH($U$9,11),(1+conditions!$U$34)*SUMIFS(16:16,$9:$9,$U$9-1+DQ$9+SUMIFS(conditions!$71:$71,conditions!$8:$8,"&lt;="&amp;DQ$9,conditions!$9:$9,"&gt;="&amp;DQ$9)-EOMONTH($U$9,11)),SUMIFS(16:16,$9:$9,DQ$9+SUMIFS(conditions!$71:$71,conditions!$8:$8,"&lt;="&amp;DQ$9,conditions!$9:$9,"&gt;="&amp;DQ$9)))*SUMIFS(conditions!$69:$69,conditions!$8:$8,"&lt;="&amp;DQ$9,conditions!$9:$9,"&gt;="&amp;DQ$9)*SUMIFS(conditions!$70:$70,conditions!$8:$8,"&lt;="&amp;DQ$9,conditions!$9:$9,"&gt;="&amp;DQ$9))</f>
        <v>22.275000000000002</v>
      </c>
      <c r="DR70" s="37">
        <f>IF(DR$9="",0,IF(DR$9+SUMIFS(conditions!$71:$71,conditions!$8:$8,"&lt;="&amp;DR$9,conditions!$9:$9,"&gt;="&amp;DR$9)&gt;EOMONTH($U$9,11),(1+conditions!$U$34)*SUMIFS(16:16,$9:$9,$U$9-1+DR$9+SUMIFS(conditions!$71:$71,conditions!$8:$8,"&lt;="&amp;DR$9,conditions!$9:$9,"&gt;="&amp;DR$9)-EOMONTH($U$9,11)),SUMIFS(16:16,$9:$9,DR$9+SUMIFS(conditions!$71:$71,conditions!$8:$8,"&lt;="&amp;DR$9,conditions!$9:$9,"&gt;="&amp;DR$9)))*SUMIFS(conditions!$69:$69,conditions!$8:$8,"&lt;="&amp;DR$9,conditions!$9:$9,"&gt;="&amp;DR$9)*SUMIFS(conditions!$70:$70,conditions!$8:$8,"&lt;="&amp;DR$9,conditions!$9:$9,"&gt;="&amp;DR$9))</f>
        <v>22.275000000000002</v>
      </c>
      <c r="DS70" s="37">
        <f>IF(DS$9="",0,IF(DS$9+SUMIFS(conditions!$71:$71,conditions!$8:$8,"&lt;="&amp;DS$9,conditions!$9:$9,"&gt;="&amp;DS$9)&gt;EOMONTH($U$9,11),(1+conditions!$U$34)*SUMIFS(16:16,$9:$9,$U$9-1+DS$9+SUMIFS(conditions!$71:$71,conditions!$8:$8,"&lt;="&amp;DS$9,conditions!$9:$9,"&gt;="&amp;DS$9)-EOMONTH($U$9,11)),SUMIFS(16:16,$9:$9,DS$9+SUMIFS(conditions!$71:$71,conditions!$8:$8,"&lt;="&amp;DS$9,conditions!$9:$9,"&gt;="&amp;DS$9)))*SUMIFS(conditions!$69:$69,conditions!$8:$8,"&lt;="&amp;DS$9,conditions!$9:$9,"&gt;="&amp;DS$9)*SUMIFS(conditions!$70:$70,conditions!$8:$8,"&lt;="&amp;DS$9,conditions!$9:$9,"&gt;="&amp;DS$9))</f>
        <v>0</v>
      </c>
      <c r="DT70" s="37">
        <f>IF(DT$9="",0,IF(DT$9+SUMIFS(conditions!$71:$71,conditions!$8:$8,"&lt;="&amp;DT$9,conditions!$9:$9,"&gt;="&amp;DT$9)&gt;EOMONTH($U$9,11),(1+conditions!$U$34)*SUMIFS(16:16,$9:$9,$U$9-1+DT$9+SUMIFS(conditions!$71:$71,conditions!$8:$8,"&lt;="&amp;DT$9,conditions!$9:$9,"&gt;="&amp;DT$9)-EOMONTH($U$9,11)),SUMIFS(16:16,$9:$9,DT$9+SUMIFS(conditions!$71:$71,conditions!$8:$8,"&lt;="&amp;DT$9,conditions!$9:$9,"&gt;="&amp;DT$9)))*SUMIFS(conditions!$69:$69,conditions!$8:$8,"&lt;="&amp;DT$9,conditions!$9:$9,"&gt;="&amp;DT$9)*SUMIFS(conditions!$70:$70,conditions!$8:$8,"&lt;="&amp;DT$9,conditions!$9:$9,"&gt;="&amp;DT$9))</f>
        <v>0</v>
      </c>
      <c r="DU70" s="37">
        <f>IF(DU$9="",0,IF(DU$9+SUMIFS(conditions!$71:$71,conditions!$8:$8,"&lt;="&amp;DU$9,conditions!$9:$9,"&gt;="&amp;DU$9)&gt;EOMONTH($U$9,11),(1+conditions!$U$34)*SUMIFS(16:16,$9:$9,$U$9-1+DU$9+SUMIFS(conditions!$71:$71,conditions!$8:$8,"&lt;="&amp;DU$9,conditions!$9:$9,"&gt;="&amp;DU$9)-EOMONTH($U$9,11)),SUMIFS(16:16,$9:$9,DU$9+SUMIFS(conditions!$71:$71,conditions!$8:$8,"&lt;="&amp;DU$9,conditions!$9:$9,"&gt;="&amp;DU$9)))*SUMIFS(conditions!$69:$69,conditions!$8:$8,"&lt;="&amp;DU$9,conditions!$9:$9,"&gt;="&amp;DU$9)*SUMIFS(conditions!$70:$70,conditions!$8:$8,"&lt;="&amp;DU$9,conditions!$9:$9,"&gt;="&amp;DU$9))</f>
        <v>22.275000000000002</v>
      </c>
      <c r="DV70" s="37">
        <f>IF(DV$9="",0,IF(DV$9+SUMIFS(conditions!$71:$71,conditions!$8:$8,"&lt;="&amp;DV$9,conditions!$9:$9,"&gt;="&amp;DV$9)&gt;EOMONTH($U$9,11),(1+conditions!$U$34)*SUMIFS(16:16,$9:$9,$U$9-1+DV$9+SUMIFS(conditions!$71:$71,conditions!$8:$8,"&lt;="&amp;DV$9,conditions!$9:$9,"&gt;="&amp;DV$9)-EOMONTH($U$9,11)),SUMIFS(16:16,$9:$9,DV$9+SUMIFS(conditions!$71:$71,conditions!$8:$8,"&lt;="&amp;DV$9,conditions!$9:$9,"&gt;="&amp;DV$9)))*SUMIFS(conditions!$69:$69,conditions!$8:$8,"&lt;="&amp;DV$9,conditions!$9:$9,"&gt;="&amp;DV$9)*SUMIFS(conditions!$70:$70,conditions!$8:$8,"&lt;="&amp;DV$9,conditions!$9:$9,"&gt;="&amp;DV$9))</f>
        <v>22.275000000000002</v>
      </c>
      <c r="DW70" s="37">
        <f>IF(DW$9="",0,IF(DW$9+SUMIFS(conditions!$71:$71,conditions!$8:$8,"&lt;="&amp;DW$9,conditions!$9:$9,"&gt;="&amp;DW$9)&gt;EOMONTH($U$9,11),(1+conditions!$U$34)*SUMIFS(16:16,$9:$9,$U$9-1+DW$9+SUMIFS(conditions!$71:$71,conditions!$8:$8,"&lt;="&amp;DW$9,conditions!$9:$9,"&gt;="&amp;DW$9)-EOMONTH($U$9,11)),SUMIFS(16:16,$9:$9,DW$9+SUMIFS(conditions!$71:$71,conditions!$8:$8,"&lt;="&amp;DW$9,conditions!$9:$9,"&gt;="&amp;DW$9)))*SUMIFS(conditions!$69:$69,conditions!$8:$8,"&lt;="&amp;DW$9,conditions!$9:$9,"&gt;="&amp;DW$9)*SUMIFS(conditions!$70:$70,conditions!$8:$8,"&lt;="&amp;DW$9,conditions!$9:$9,"&gt;="&amp;DW$9))</f>
        <v>22.275000000000002</v>
      </c>
      <c r="DX70" s="37">
        <f>IF(DX$9="",0,IF(DX$9+SUMIFS(conditions!$71:$71,conditions!$8:$8,"&lt;="&amp;DX$9,conditions!$9:$9,"&gt;="&amp;DX$9)&gt;EOMONTH($U$9,11),(1+conditions!$U$34)*SUMIFS(16:16,$9:$9,$U$9-1+DX$9+SUMIFS(conditions!$71:$71,conditions!$8:$8,"&lt;="&amp;DX$9,conditions!$9:$9,"&gt;="&amp;DX$9)-EOMONTH($U$9,11)),SUMIFS(16:16,$9:$9,DX$9+SUMIFS(conditions!$71:$71,conditions!$8:$8,"&lt;="&amp;DX$9,conditions!$9:$9,"&gt;="&amp;DX$9)))*SUMIFS(conditions!$69:$69,conditions!$8:$8,"&lt;="&amp;DX$9,conditions!$9:$9,"&gt;="&amp;DX$9)*SUMIFS(conditions!$70:$70,conditions!$8:$8,"&lt;="&amp;DX$9,conditions!$9:$9,"&gt;="&amp;DX$9))</f>
        <v>22.275000000000002</v>
      </c>
      <c r="DY70" s="37">
        <f>IF(DY$9="",0,IF(DY$9+SUMIFS(conditions!$71:$71,conditions!$8:$8,"&lt;="&amp;DY$9,conditions!$9:$9,"&gt;="&amp;DY$9)&gt;EOMONTH($U$9,11),(1+conditions!$U$34)*SUMIFS(16:16,$9:$9,$U$9-1+DY$9+SUMIFS(conditions!$71:$71,conditions!$8:$8,"&lt;="&amp;DY$9,conditions!$9:$9,"&gt;="&amp;DY$9)-EOMONTH($U$9,11)),SUMIFS(16:16,$9:$9,DY$9+SUMIFS(conditions!$71:$71,conditions!$8:$8,"&lt;="&amp;DY$9,conditions!$9:$9,"&gt;="&amp;DY$9)))*SUMIFS(conditions!$69:$69,conditions!$8:$8,"&lt;="&amp;DY$9,conditions!$9:$9,"&gt;="&amp;DY$9)*SUMIFS(conditions!$70:$70,conditions!$8:$8,"&lt;="&amp;DY$9,conditions!$9:$9,"&gt;="&amp;DY$9))</f>
        <v>26.73</v>
      </c>
      <c r="DZ70" s="37">
        <f>IF(DZ$9="",0,IF(DZ$9+SUMIFS(conditions!$71:$71,conditions!$8:$8,"&lt;="&amp;DZ$9,conditions!$9:$9,"&gt;="&amp;DZ$9)&gt;EOMONTH($U$9,11),(1+conditions!$U$34)*SUMIFS(16:16,$9:$9,$U$9-1+DZ$9+SUMIFS(conditions!$71:$71,conditions!$8:$8,"&lt;="&amp;DZ$9,conditions!$9:$9,"&gt;="&amp;DZ$9)-EOMONTH($U$9,11)),SUMIFS(16:16,$9:$9,DZ$9+SUMIFS(conditions!$71:$71,conditions!$8:$8,"&lt;="&amp;DZ$9,conditions!$9:$9,"&gt;="&amp;DZ$9)))*SUMIFS(conditions!$69:$69,conditions!$8:$8,"&lt;="&amp;DZ$9,conditions!$9:$9,"&gt;="&amp;DZ$9)*SUMIFS(conditions!$70:$70,conditions!$8:$8,"&lt;="&amp;DZ$9,conditions!$9:$9,"&gt;="&amp;DZ$9))</f>
        <v>0</v>
      </c>
      <c r="EA70" s="37">
        <f>IF(EA$9="",0,IF(EA$9+SUMIFS(conditions!$71:$71,conditions!$8:$8,"&lt;="&amp;EA$9,conditions!$9:$9,"&gt;="&amp;EA$9)&gt;EOMONTH($U$9,11),(1+conditions!$U$34)*SUMIFS(16:16,$9:$9,$U$9-1+EA$9+SUMIFS(conditions!$71:$71,conditions!$8:$8,"&lt;="&amp;EA$9,conditions!$9:$9,"&gt;="&amp;EA$9)-EOMONTH($U$9,11)),SUMIFS(16:16,$9:$9,EA$9+SUMIFS(conditions!$71:$71,conditions!$8:$8,"&lt;="&amp;EA$9,conditions!$9:$9,"&gt;="&amp;EA$9)))*SUMIFS(conditions!$69:$69,conditions!$8:$8,"&lt;="&amp;EA$9,conditions!$9:$9,"&gt;="&amp;EA$9)*SUMIFS(conditions!$70:$70,conditions!$8:$8,"&lt;="&amp;EA$9,conditions!$9:$9,"&gt;="&amp;EA$9))</f>
        <v>0</v>
      </c>
      <c r="EB70" s="37">
        <f>IF(EB$9="",0,IF(EB$9+SUMIFS(conditions!$71:$71,conditions!$8:$8,"&lt;="&amp;EB$9,conditions!$9:$9,"&gt;="&amp;EB$9)&gt;EOMONTH($U$9,11),(1+conditions!$U$34)*SUMIFS(16:16,$9:$9,$U$9-1+EB$9+SUMIFS(conditions!$71:$71,conditions!$8:$8,"&lt;="&amp;EB$9,conditions!$9:$9,"&gt;="&amp;EB$9)-EOMONTH($U$9,11)),SUMIFS(16:16,$9:$9,EB$9+SUMIFS(conditions!$71:$71,conditions!$8:$8,"&lt;="&amp;EB$9,conditions!$9:$9,"&gt;="&amp;EB$9)))*SUMIFS(conditions!$69:$69,conditions!$8:$8,"&lt;="&amp;EB$9,conditions!$9:$9,"&gt;="&amp;EB$9)*SUMIFS(conditions!$70:$70,conditions!$8:$8,"&lt;="&amp;EB$9,conditions!$9:$9,"&gt;="&amp;EB$9))</f>
        <v>26.73</v>
      </c>
      <c r="EC70" s="37">
        <f>IF(EC$9="",0,IF(EC$9+SUMIFS(conditions!$71:$71,conditions!$8:$8,"&lt;="&amp;EC$9,conditions!$9:$9,"&gt;="&amp;EC$9)&gt;EOMONTH($U$9,11),(1+conditions!$U$34)*SUMIFS(16:16,$9:$9,$U$9-1+EC$9+SUMIFS(conditions!$71:$71,conditions!$8:$8,"&lt;="&amp;EC$9,conditions!$9:$9,"&gt;="&amp;EC$9)-EOMONTH($U$9,11)),SUMIFS(16:16,$9:$9,EC$9+SUMIFS(conditions!$71:$71,conditions!$8:$8,"&lt;="&amp;EC$9,conditions!$9:$9,"&gt;="&amp;EC$9)))*SUMIFS(conditions!$69:$69,conditions!$8:$8,"&lt;="&amp;EC$9,conditions!$9:$9,"&gt;="&amp;EC$9)*SUMIFS(conditions!$70:$70,conditions!$8:$8,"&lt;="&amp;EC$9,conditions!$9:$9,"&gt;="&amp;EC$9))</f>
        <v>26.73</v>
      </c>
      <c r="ED70" s="37">
        <f>IF(ED$9="",0,IF(ED$9+SUMIFS(conditions!$71:$71,conditions!$8:$8,"&lt;="&amp;ED$9,conditions!$9:$9,"&gt;="&amp;ED$9)&gt;EOMONTH($U$9,11),(1+conditions!$U$34)*SUMIFS(16:16,$9:$9,$U$9-1+ED$9+SUMIFS(conditions!$71:$71,conditions!$8:$8,"&lt;="&amp;ED$9,conditions!$9:$9,"&gt;="&amp;ED$9)-EOMONTH($U$9,11)),SUMIFS(16:16,$9:$9,ED$9+SUMIFS(conditions!$71:$71,conditions!$8:$8,"&lt;="&amp;ED$9,conditions!$9:$9,"&gt;="&amp;ED$9)))*SUMIFS(conditions!$69:$69,conditions!$8:$8,"&lt;="&amp;ED$9,conditions!$9:$9,"&gt;="&amp;ED$9)*SUMIFS(conditions!$70:$70,conditions!$8:$8,"&lt;="&amp;ED$9,conditions!$9:$9,"&gt;="&amp;ED$9))</f>
        <v>26.73</v>
      </c>
      <c r="EE70" s="37">
        <f>IF(EE$9="",0,IF(EE$9+SUMIFS(conditions!$71:$71,conditions!$8:$8,"&lt;="&amp;EE$9,conditions!$9:$9,"&gt;="&amp;EE$9)&gt;EOMONTH($U$9,11),(1+conditions!$U$34)*SUMIFS(16:16,$9:$9,$U$9-1+EE$9+SUMIFS(conditions!$71:$71,conditions!$8:$8,"&lt;="&amp;EE$9,conditions!$9:$9,"&gt;="&amp;EE$9)-EOMONTH($U$9,11)),SUMIFS(16:16,$9:$9,EE$9+SUMIFS(conditions!$71:$71,conditions!$8:$8,"&lt;="&amp;EE$9,conditions!$9:$9,"&gt;="&amp;EE$9)))*SUMIFS(conditions!$69:$69,conditions!$8:$8,"&lt;="&amp;EE$9,conditions!$9:$9,"&gt;="&amp;EE$9)*SUMIFS(conditions!$70:$70,conditions!$8:$8,"&lt;="&amp;EE$9,conditions!$9:$9,"&gt;="&amp;EE$9))</f>
        <v>26.73</v>
      </c>
      <c r="EF70" s="37">
        <f>IF(EF$9="",0,IF(EF$9+SUMIFS(conditions!$71:$71,conditions!$8:$8,"&lt;="&amp;EF$9,conditions!$9:$9,"&gt;="&amp;EF$9)&gt;EOMONTH($U$9,11),(1+conditions!$U$34)*SUMIFS(16:16,$9:$9,$U$9-1+EF$9+SUMIFS(conditions!$71:$71,conditions!$8:$8,"&lt;="&amp;EF$9,conditions!$9:$9,"&gt;="&amp;EF$9)-EOMONTH($U$9,11)),SUMIFS(16:16,$9:$9,EF$9+SUMIFS(conditions!$71:$71,conditions!$8:$8,"&lt;="&amp;EF$9,conditions!$9:$9,"&gt;="&amp;EF$9)))*SUMIFS(conditions!$69:$69,conditions!$8:$8,"&lt;="&amp;EF$9,conditions!$9:$9,"&gt;="&amp;EF$9)*SUMIFS(conditions!$70:$70,conditions!$8:$8,"&lt;="&amp;EF$9,conditions!$9:$9,"&gt;="&amp;EF$9))</f>
        <v>26.73</v>
      </c>
      <c r="EG70" s="37">
        <f>IF(EG$9="",0,IF(EG$9+SUMIFS(conditions!$71:$71,conditions!$8:$8,"&lt;="&amp;EG$9,conditions!$9:$9,"&gt;="&amp;EG$9)&gt;EOMONTH($U$9,11),(1+conditions!$U$34)*SUMIFS(16:16,$9:$9,$U$9-1+EG$9+SUMIFS(conditions!$71:$71,conditions!$8:$8,"&lt;="&amp;EG$9,conditions!$9:$9,"&gt;="&amp;EG$9)-EOMONTH($U$9,11)),SUMIFS(16:16,$9:$9,EG$9+SUMIFS(conditions!$71:$71,conditions!$8:$8,"&lt;="&amp;EG$9,conditions!$9:$9,"&gt;="&amp;EG$9)))*SUMIFS(conditions!$69:$69,conditions!$8:$8,"&lt;="&amp;EG$9,conditions!$9:$9,"&gt;="&amp;EG$9)*SUMIFS(conditions!$70:$70,conditions!$8:$8,"&lt;="&amp;EG$9,conditions!$9:$9,"&gt;="&amp;EG$9))</f>
        <v>0</v>
      </c>
      <c r="EH70" s="37">
        <f>IF(EH$9="",0,IF(EH$9+SUMIFS(conditions!$71:$71,conditions!$8:$8,"&lt;="&amp;EH$9,conditions!$9:$9,"&gt;="&amp;EH$9)&gt;EOMONTH($U$9,11),(1+conditions!$U$34)*SUMIFS(16:16,$9:$9,$U$9-1+EH$9+SUMIFS(conditions!$71:$71,conditions!$8:$8,"&lt;="&amp;EH$9,conditions!$9:$9,"&gt;="&amp;EH$9)-EOMONTH($U$9,11)),SUMIFS(16:16,$9:$9,EH$9+SUMIFS(conditions!$71:$71,conditions!$8:$8,"&lt;="&amp;EH$9,conditions!$9:$9,"&gt;="&amp;EH$9)))*SUMIFS(conditions!$69:$69,conditions!$8:$8,"&lt;="&amp;EH$9,conditions!$9:$9,"&gt;="&amp;EH$9)*SUMIFS(conditions!$70:$70,conditions!$8:$8,"&lt;="&amp;EH$9,conditions!$9:$9,"&gt;="&amp;EH$9))</f>
        <v>0</v>
      </c>
      <c r="EI70" s="37">
        <f>IF(EI$9="",0,IF(EI$9+SUMIFS(conditions!$71:$71,conditions!$8:$8,"&lt;="&amp;EI$9,conditions!$9:$9,"&gt;="&amp;EI$9)&gt;EOMONTH($U$9,11),(1+conditions!$U$34)*SUMIFS(16:16,$9:$9,$U$9-1+EI$9+SUMIFS(conditions!$71:$71,conditions!$8:$8,"&lt;="&amp;EI$9,conditions!$9:$9,"&gt;="&amp;EI$9)-EOMONTH($U$9,11)),SUMIFS(16:16,$9:$9,EI$9+SUMIFS(conditions!$71:$71,conditions!$8:$8,"&lt;="&amp;EI$9,conditions!$9:$9,"&gt;="&amp;EI$9)))*SUMIFS(conditions!$69:$69,conditions!$8:$8,"&lt;="&amp;EI$9,conditions!$9:$9,"&gt;="&amp;EI$9)*SUMIFS(conditions!$70:$70,conditions!$8:$8,"&lt;="&amp;EI$9,conditions!$9:$9,"&gt;="&amp;EI$9))</f>
        <v>26.73</v>
      </c>
      <c r="EJ70" s="37">
        <f>IF(EJ$9="",0,IF(EJ$9+SUMIFS(conditions!$71:$71,conditions!$8:$8,"&lt;="&amp;EJ$9,conditions!$9:$9,"&gt;="&amp;EJ$9)&gt;EOMONTH($U$9,11),(1+conditions!$U$34)*SUMIFS(16:16,$9:$9,$U$9-1+EJ$9+SUMIFS(conditions!$71:$71,conditions!$8:$8,"&lt;="&amp;EJ$9,conditions!$9:$9,"&gt;="&amp;EJ$9)-EOMONTH($U$9,11)),SUMIFS(16:16,$9:$9,EJ$9+SUMIFS(conditions!$71:$71,conditions!$8:$8,"&lt;="&amp;EJ$9,conditions!$9:$9,"&gt;="&amp;EJ$9)))*SUMIFS(conditions!$69:$69,conditions!$8:$8,"&lt;="&amp;EJ$9,conditions!$9:$9,"&gt;="&amp;EJ$9)*SUMIFS(conditions!$70:$70,conditions!$8:$8,"&lt;="&amp;EJ$9,conditions!$9:$9,"&gt;="&amp;EJ$9))</f>
        <v>26.73</v>
      </c>
      <c r="EK70" s="37">
        <f>IF(EK$9="",0,IF(EK$9+SUMIFS(conditions!$71:$71,conditions!$8:$8,"&lt;="&amp;EK$9,conditions!$9:$9,"&gt;="&amp;EK$9)&gt;EOMONTH($U$9,11),(1+conditions!$U$34)*SUMIFS(16:16,$9:$9,$U$9-1+EK$9+SUMIFS(conditions!$71:$71,conditions!$8:$8,"&lt;="&amp;EK$9,conditions!$9:$9,"&gt;="&amp;EK$9)-EOMONTH($U$9,11)),SUMIFS(16:16,$9:$9,EK$9+SUMIFS(conditions!$71:$71,conditions!$8:$8,"&lt;="&amp;EK$9,conditions!$9:$9,"&gt;="&amp;EK$9)))*SUMIFS(conditions!$69:$69,conditions!$8:$8,"&lt;="&amp;EK$9,conditions!$9:$9,"&gt;="&amp;EK$9)*SUMIFS(conditions!$70:$70,conditions!$8:$8,"&lt;="&amp;EK$9,conditions!$9:$9,"&gt;="&amp;EK$9))</f>
        <v>26.73</v>
      </c>
      <c r="EL70" s="37">
        <f>IF(EL$9="",0,IF(EL$9+SUMIFS(conditions!$71:$71,conditions!$8:$8,"&lt;="&amp;EL$9,conditions!$9:$9,"&gt;="&amp;EL$9)&gt;EOMONTH($U$9,11),(1+conditions!$U$34)*SUMIFS(16:16,$9:$9,$U$9-1+EL$9+SUMIFS(conditions!$71:$71,conditions!$8:$8,"&lt;="&amp;EL$9,conditions!$9:$9,"&gt;="&amp;EL$9)-EOMONTH($U$9,11)),SUMIFS(16:16,$9:$9,EL$9+SUMIFS(conditions!$71:$71,conditions!$8:$8,"&lt;="&amp;EL$9,conditions!$9:$9,"&gt;="&amp;EL$9)))*SUMIFS(conditions!$69:$69,conditions!$8:$8,"&lt;="&amp;EL$9,conditions!$9:$9,"&gt;="&amp;EL$9)*SUMIFS(conditions!$70:$70,conditions!$8:$8,"&lt;="&amp;EL$9,conditions!$9:$9,"&gt;="&amp;EL$9))</f>
        <v>26.73</v>
      </c>
      <c r="EM70" s="37">
        <f>IF(EM$9="",0,IF(EM$9+SUMIFS(conditions!$71:$71,conditions!$8:$8,"&lt;="&amp;EM$9,conditions!$9:$9,"&gt;="&amp;EM$9)&gt;EOMONTH($U$9,11),(1+conditions!$U$34)*SUMIFS(16:16,$9:$9,$U$9-1+EM$9+SUMIFS(conditions!$71:$71,conditions!$8:$8,"&lt;="&amp;EM$9,conditions!$9:$9,"&gt;="&amp;EM$9)-EOMONTH($U$9,11)),SUMIFS(16:16,$9:$9,EM$9+SUMIFS(conditions!$71:$71,conditions!$8:$8,"&lt;="&amp;EM$9,conditions!$9:$9,"&gt;="&amp;EM$9)))*SUMIFS(conditions!$69:$69,conditions!$8:$8,"&lt;="&amp;EM$9,conditions!$9:$9,"&gt;="&amp;EM$9)*SUMIFS(conditions!$70:$70,conditions!$8:$8,"&lt;="&amp;EM$9,conditions!$9:$9,"&gt;="&amp;EM$9))</f>
        <v>26.73</v>
      </c>
      <c r="EN70" s="37">
        <f>IF(EN$9="",0,IF(EN$9+SUMIFS(conditions!$71:$71,conditions!$8:$8,"&lt;="&amp;EN$9,conditions!$9:$9,"&gt;="&amp;EN$9)&gt;EOMONTH($U$9,11),(1+conditions!$U$34)*SUMIFS(16:16,$9:$9,$U$9-1+EN$9+SUMIFS(conditions!$71:$71,conditions!$8:$8,"&lt;="&amp;EN$9,conditions!$9:$9,"&gt;="&amp;EN$9)-EOMONTH($U$9,11)),SUMIFS(16:16,$9:$9,EN$9+SUMIFS(conditions!$71:$71,conditions!$8:$8,"&lt;="&amp;EN$9,conditions!$9:$9,"&gt;="&amp;EN$9)))*SUMIFS(conditions!$69:$69,conditions!$8:$8,"&lt;="&amp;EN$9,conditions!$9:$9,"&gt;="&amp;EN$9)*SUMIFS(conditions!$70:$70,conditions!$8:$8,"&lt;="&amp;EN$9,conditions!$9:$9,"&gt;="&amp;EN$9))</f>
        <v>0</v>
      </c>
      <c r="EO70" s="37">
        <f>IF(EO$9="",0,IF(EO$9+SUMIFS(conditions!$71:$71,conditions!$8:$8,"&lt;="&amp;EO$9,conditions!$9:$9,"&gt;="&amp;EO$9)&gt;EOMONTH($U$9,11),(1+conditions!$U$34)*SUMIFS(16:16,$9:$9,$U$9-1+EO$9+SUMIFS(conditions!$71:$71,conditions!$8:$8,"&lt;="&amp;EO$9,conditions!$9:$9,"&gt;="&amp;EO$9)-EOMONTH($U$9,11)),SUMIFS(16:16,$9:$9,EO$9+SUMIFS(conditions!$71:$71,conditions!$8:$8,"&lt;="&amp;EO$9,conditions!$9:$9,"&gt;="&amp;EO$9)))*SUMIFS(conditions!$69:$69,conditions!$8:$8,"&lt;="&amp;EO$9,conditions!$9:$9,"&gt;="&amp;EO$9)*SUMIFS(conditions!$70:$70,conditions!$8:$8,"&lt;="&amp;EO$9,conditions!$9:$9,"&gt;="&amp;EO$9))</f>
        <v>0</v>
      </c>
      <c r="EP70" s="37">
        <f>IF(EP$9="",0,IF(EP$9+SUMIFS(conditions!$71:$71,conditions!$8:$8,"&lt;="&amp;EP$9,conditions!$9:$9,"&gt;="&amp;EP$9)&gt;EOMONTH($U$9,11),(1+conditions!$U$34)*SUMIFS(16:16,$9:$9,$U$9-1+EP$9+SUMIFS(conditions!$71:$71,conditions!$8:$8,"&lt;="&amp;EP$9,conditions!$9:$9,"&gt;="&amp;EP$9)-EOMONTH($U$9,11)),SUMIFS(16:16,$9:$9,EP$9+SUMIFS(conditions!$71:$71,conditions!$8:$8,"&lt;="&amp;EP$9,conditions!$9:$9,"&gt;="&amp;EP$9)))*SUMIFS(conditions!$69:$69,conditions!$8:$8,"&lt;="&amp;EP$9,conditions!$9:$9,"&gt;="&amp;EP$9)*SUMIFS(conditions!$70:$70,conditions!$8:$8,"&lt;="&amp;EP$9,conditions!$9:$9,"&gt;="&amp;EP$9))</f>
        <v>26.73</v>
      </c>
      <c r="EQ70" s="37">
        <f>IF(EQ$9="",0,IF(EQ$9+SUMIFS(conditions!$71:$71,conditions!$8:$8,"&lt;="&amp;EQ$9,conditions!$9:$9,"&gt;="&amp;EQ$9)&gt;EOMONTH($U$9,11),(1+conditions!$U$34)*SUMIFS(16:16,$9:$9,$U$9-1+EQ$9+SUMIFS(conditions!$71:$71,conditions!$8:$8,"&lt;="&amp;EQ$9,conditions!$9:$9,"&gt;="&amp;EQ$9)-EOMONTH($U$9,11)),SUMIFS(16:16,$9:$9,EQ$9+SUMIFS(conditions!$71:$71,conditions!$8:$8,"&lt;="&amp;EQ$9,conditions!$9:$9,"&gt;="&amp;EQ$9)))*SUMIFS(conditions!$69:$69,conditions!$8:$8,"&lt;="&amp;EQ$9,conditions!$9:$9,"&gt;="&amp;EQ$9)*SUMIFS(conditions!$70:$70,conditions!$8:$8,"&lt;="&amp;EQ$9,conditions!$9:$9,"&gt;="&amp;EQ$9))</f>
        <v>26.73</v>
      </c>
      <c r="ER70" s="37">
        <f>IF(ER$9="",0,IF(ER$9+SUMIFS(conditions!$71:$71,conditions!$8:$8,"&lt;="&amp;ER$9,conditions!$9:$9,"&gt;="&amp;ER$9)&gt;EOMONTH($U$9,11),(1+conditions!$U$34)*SUMIFS(16:16,$9:$9,$U$9-1+ER$9+SUMIFS(conditions!$71:$71,conditions!$8:$8,"&lt;="&amp;ER$9,conditions!$9:$9,"&gt;="&amp;ER$9)-EOMONTH($U$9,11)),SUMIFS(16:16,$9:$9,ER$9+SUMIFS(conditions!$71:$71,conditions!$8:$8,"&lt;="&amp;ER$9,conditions!$9:$9,"&gt;="&amp;ER$9)))*SUMIFS(conditions!$69:$69,conditions!$8:$8,"&lt;="&amp;ER$9,conditions!$9:$9,"&gt;="&amp;ER$9)*SUMIFS(conditions!$70:$70,conditions!$8:$8,"&lt;="&amp;ER$9,conditions!$9:$9,"&gt;="&amp;ER$9))</f>
        <v>26.73</v>
      </c>
      <c r="ES70" s="37">
        <f>IF(ES$9="",0,IF(ES$9+SUMIFS(conditions!$71:$71,conditions!$8:$8,"&lt;="&amp;ES$9,conditions!$9:$9,"&gt;="&amp;ES$9)&gt;EOMONTH($U$9,11),(1+conditions!$U$34)*SUMIFS(16:16,$9:$9,$U$9-1+ES$9+SUMIFS(conditions!$71:$71,conditions!$8:$8,"&lt;="&amp;ES$9,conditions!$9:$9,"&gt;="&amp;ES$9)-EOMONTH($U$9,11)),SUMIFS(16:16,$9:$9,ES$9+SUMIFS(conditions!$71:$71,conditions!$8:$8,"&lt;="&amp;ES$9,conditions!$9:$9,"&gt;="&amp;ES$9)))*SUMIFS(conditions!$69:$69,conditions!$8:$8,"&lt;="&amp;ES$9,conditions!$9:$9,"&gt;="&amp;ES$9)*SUMIFS(conditions!$70:$70,conditions!$8:$8,"&lt;="&amp;ES$9,conditions!$9:$9,"&gt;="&amp;ES$9))</f>
        <v>26.73</v>
      </c>
      <c r="ET70" s="37">
        <f>IF(ET$9="",0,IF(ET$9+SUMIFS(conditions!$71:$71,conditions!$8:$8,"&lt;="&amp;ET$9,conditions!$9:$9,"&gt;="&amp;ET$9)&gt;EOMONTH($U$9,11),(1+conditions!$U$34)*SUMIFS(16:16,$9:$9,$U$9-1+ET$9+SUMIFS(conditions!$71:$71,conditions!$8:$8,"&lt;="&amp;ET$9,conditions!$9:$9,"&gt;="&amp;ET$9)-EOMONTH($U$9,11)),SUMIFS(16:16,$9:$9,ET$9+SUMIFS(conditions!$71:$71,conditions!$8:$8,"&lt;="&amp;ET$9,conditions!$9:$9,"&gt;="&amp;ET$9)))*SUMIFS(conditions!$69:$69,conditions!$8:$8,"&lt;="&amp;ET$9,conditions!$9:$9,"&gt;="&amp;ET$9)*SUMIFS(conditions!$70:$70,conditions!$8:$8,"&lt;="&amp;ET$9,conditions!$9:$9,"&gt;="&amp;ET$9))</f>
        <v>26.73</v>
      </c>
      <c r="EU70" s="37">
        <f>IF(EU$9="",0,IF(EU$9+SUMIFS(conditions!$71:$71,conditions!$8:$8,"&lt;="&amp;EU$9,conditions!$9:$9,"&gt;="&amp;EU$9)&gt;EOMONTH($U$9,11),(1+conditions!$U$34)*SUMIFS(16:16,$9:$9,$U$9-1+EU$9+SUMIFS(conditions!$71:$71,conditions!$8:$8,"&lt;="&amp;EU$9,conditions!$9:$9,"&gt;="&amp;EU$9)-EOMONTH($U$9,11)),SUMIFS(16:16,$9:$9,EU$9+SUMIFS(conditions!$71:$71,conditions!$8:$8,"&lt;="&amp;EU$9,conditions!$9:$9,"&gt;="&amp;EU$9)))*SUMIFS(conditions!$69:$69,conditions!$8:$8,"&lt;="&amp;EU$9,conditions!$9:$9,"&gt;="&amp;EU$9)*SUMIFS(conditions!$70:$70,conditions!$8:$8,"&lt;="&amp;EU$9,conditions!$9:$9,"&gt;="&amp;EU$9))</f>
        <v>0</v>
      </c>
      <c r="EV70" s="37">
        <f>IF(EV$9="",0,IF(EV$9+SUMIFS(conditions!$71:$71,conditions!$8:$8,"&lt;="&amp;EV$9,conditions!$9:$9,"&gt;="&amp;EV$9)&gt;EOMONTH($U$9,11),(1+conditions!$U$34)*SUMIFS(16:16,$9:$9,$U$9-1+EV$9+SUMIFS(conditions!$71:$71,conditions!$8:$8,"&lt;="&amp;EV$9,conditions!$9:$9,"&gt;="&amp;EV$9)-EOMONTH($U$9,11)),SUMIFS(16:16,$9:$9,EV$9+SUMIFS(conditions!$71:$71,conditions!$8:$8,"&lt;="&amp;EV$9,conditions!$9:$9,"&gt;="&amp;EV$9)))*SUMIFS(conditions!$69:$69,conditions!$8:$8,"&lt;="&amp;EV$9,conditions!$9:$9,"&gt;="&amp;EV$9)*SUMIFS(conditions!$70:$70,conditions!$8:$8,"&lt;="&amp;EV$9,conditions!$9:$9,"&gt;="&amp;EV$9))</f>
        <v>0</v>
      </c>
      <c r="EW70" s="37">
        <f>IF(EW$9="",0,IF(EW$9+SUMIFS(conditions!$71:$71,conditions!$8:$8,"&lt;="&amp;EW$9,conditions!$9:$9,"&gt;="&amp;EW$9)&gt;EOMONTH($U$9,11),(1+conditions!$U$34)*SUMIFS(16:16,$9:$9,$U$9-1+EW$9+SUMIFS(conditions!$71:$71,conditions!$8:$8,"&lt;="&amp;EW$9,conditions!$9:$9,"&gt;="&amp;EW$9)-EOMONTH($U$9,11)),SUMIFS(16:16,$9:$9,EW$9+SUMIFS(conditions!$71:$71,conditions!$8:$8,"&lt;="&amp;EW$9,conditions!$9:$9,"&gt;="&amp;EW$9)))*SUMIFS(conditions!$69:$69,conditions!$8:$8,"&lt;="&amp;EW$9,conditions!$9:$9,"&gt;="&amp;EW$9)*SUMIFS(conditions!$70:$70,conditions!$8:$8,"&lt;="&amp;EW$9,conditions!$9:$9,"&gt;="&amp;EW$9))</f>
        <v>26.73</v>
      </c>
      <c r="EX70" s="37">
        <f>IF(EX$9="",0,IF(EX$9+SUMIFS(conditions!$71:$71,conditions!$8:$8,"&lt;="&amp;EX$9,conditions!$9:$9,"&gt;="&amp;EX$9)&gt;EOMONTH($U$9,11),(1+conditions!$U$34)*SUMIFS(16:16,$9:$9,$U$9-1+EX$9+SUMIFS(conditions!$71:$71,conditions!$8:$8,"&lt;="&amp;EX$9,conditions!$9:$9,"&gt;="&amp;EX$9)-EOMONTH($U$9,11)),SUMIFS(16:16,$9:$9,EX$9+SUMIFS(conditions!$71:$71,conditions!$8:$8,"&lt;="&amp;EX$9,conditions!$9:$9,"&gt;="&amp;EX$9)))*SUMIFS(conditions!$69:$69,conditions!$8:$8,"&lt;="&amp;EX$9,conditions!$9:$9,"&gt;="&amp;EX$9)*SUMIFS(conditions!$70:$70,conditions!$8:$8,"&lt;="&amp;EX$9,conditions!$9:$9,"&gt;="&amp;EX$9))</f>
        <v>26.73</v>
      </c>
      <c r="EY70" s="37">
        <f>IF(EY$9="",0,IF(EY$9+SUMIFS(conditions!$71:$71,conditions!$8:$8,"&lt;="&amp;EY$9,conditions!$9:$9,"&gt;="&amp;EY$9)&gt;EOMONTH($U$9,11),(1+conditions!$U$34)*SUMIFS(16:16,$9:$9,$U$9-1+EY$9+SUMIFS(conditions!$71:$71,conditions!$8:$8,"&lt;="&amp;EY$9,conditions!$9:$9,"&gt;="&amp;EY$9)-EOMONTH($U$9,11)),SUMIFS(16:16,$9:$9,EY$9+SUMIFS(conditions!$71:$71,conditions!$8:$8,"&lt;="&amp;EY$9,conditions!$9:$9,"&gt;="&amp;EY$9)))*SUMIFS(conditions!$69:$69,conditions!$8:$8,"&lt;="&amp;EY$9,conditions!$9:$9,"&gt;="&amp;EY$9)*SUMIFS(conditions!$70:$70,conditions!$8:$8,"&lt;="&amp;EY$9,conditions!$9:$9,"&gt;="&amp;EY$9))</f>
        <v>26.73</v>
      </c>
      <c r="EZ70" s="37">
        <f>IF(EZ$9="",0,IF(EZ$9+SUMIFS(conditions!$71:$71,conditions!$8:$8,"&lt;="&amp;EZ$9,conditions!$9:$9,"&gt;="&amp;EZ$9)&gt;EOMONTH($U$9,11),(1+conditions!$U$34)*SUMIFS(16:16,$9:$9,$U$9-1+EZ$9+SUMIFS(conditions!$71:$71,conditions!$8:$8,"&lt;="&amp;EZ$9,conditions!$9:$9,"&gt;="&amp;EZ$9)-EOMONTH($U$9,11)),SUMIFS(16:16,$9:$9,EZ$9+SUMIFS(conditions!$71:$71,conditions!$8:$8,"&lt;="&amp;EZ$9,conditions!$9:$9,"&gt;="&amp;EZ$9)))*SUMIFS(conditions!$69:$69,conditions!$8:$8,"&lt;="&amp;EZ$9,conditions!$9:$9,"&gt;="&amp;EZ$9)*SUMIFS(conditions!$70:$70,conditions!$8:$8,"&lt;="&amp;EZ$9,conditions!$9:$9,"&gt;="&amp;EZ$9))</f>
        <v>26.73</v>
      </c>
      <c r="FA70" s="37">
        <f>IF(FA$9="",0,IF(FA$9+SUMIFS(conditions!$71:$71,conditions!$8:$8,"&lt;="&amp;FA$9,conditions!$9:$9,"&gt;="&amp;FA$9)&gt;EOMONTH($U$9,11),(1+conditions!$U$34)*SUMIFS(16:16,$9:$9,$U$9-1+FA$9+SUMIFS(conditions!$71:$71,conditions!$8:$8,"&lt;="&amp;FA$9,conditions!$9:$9,"&gt;="&amp;FA$9)-EOMONTH($U$9,11)),SUMIFS(16:16,$9:$9,FA$9+SUMIFS(conditions!$71:$71,conditions!$8:$8,"&lt;="&amp;FA$9,conditions!$9:$9,"&gt;="&amp;FA$9)))*SUMIFS(conditions!$69:$69,conditions!$8:$8,"&lt;="&amp;FA$9,conditions!$9:$9,"&gt;="&amp;FA$9)*SUMIFS(conditions!$70:$70,conditions!$8:$8,"&lt;="&amp;FA$9,conditions!$9:$9,"&gt;="&amp;FA$9))</f>
        <v>26.73</v>
      </c>
      <c r="FB70" s="37">
        <f>IF(FB$9="",0,IF(FB$9+SUMIFS(conditions!$71:$71,conditions!$8:$8,"&lt;="&amp;FB$9,conditions!$9:$9,"&gt;="&amp;FB$9)&gt;EOMONTH($U$9,11),(1+conditions!$U$34)*SUMIFS(16:16,$9:$9,$U$9-1+FB$9+SUMIFS(conditions!$71:$71,conditions!$8:$8,"&lt;="&amp;FB$9,conditions!$9:$9,"&gt;="&amp;FB$9)-EOMONTH($U$9,11)),SUMIFS(16:16,$9:$9,FB$9+SUMIFS(conditions!$71:$71,conditions!$8:$8,"&lt;="&amp;FB$9,conditions!$9:$9,"&gt;="&amp;FB$9)))*SUMIFS(conditions!$69:$69,conditions!$8:$8,"&lt;="&amp;FB$9,conditions!$9:$9,"&gt;="&amp;FB$9)*SUMIFS(conditions!$70:$70,conditions!$8:$8,"&lt;="&amp;FB$9,conditions!$9:$9,"&gt;="&amp;FB$9))</f>
        <v>0</v>
      </c>
      <c r="FC70" s="37">
        <f>IF(FC$9="",0,IF(FC$9+SUMIFS(conditions!$71:$71,conditions!$8:$8,"&lt;="&amp;FC$9,conditions!$9:$9,"&gt;="&amp;FC$9)&gt;EOMONTH($U$9,11),(1+conditions!$U$34)*SUMIFS(16:16,$9:$9,$U$9-1+FC$9+SUMIFS(conditions!$71:$71,conditions!$8:$8,"&lt;="&amp;FC$9,conditions!$9:$9,"&gt;="&amp;FC$9)-EOMONTH($U$9,11)),SUMIFS(16:16,$9:$9,FC$9+SUMIFS(conditions!$71:$71,conditions!$8:$8,"&lt;="&amp;FC$9,conditions!$9:$9,"&gt;="&amp;FC$9)))*SUMIFS(conditions!$69:$69,conditions!$8:$8,"&lt;="&amp;FC$9,conditions!$9:$9,"&gt;="&amp;FC$9)*SUMIFS(conditions!$70:$70,conditions!$8:$8,"&lt;="&amp;FC$9,conditions!$9:$9,"&gt;="&amp;FC$9))</f>
        <v>0</v>
      </c>
      <c r="FD70" s="37">
        <f>IF(FD$9="",0,IF(FD$9+SUMIFS(conditions!$71:$71,conditions!$8:$8,"&lt;="&amp;FD$9,conditions!$9:$9,"&gt;="&amp;FD$9)&gt;EOMONTH($U$9,11),(1+conditions!$U$34)*SUMIFS(16:16,$9:$9,$U$9-1+FD$9+SUMIFS(conditions!$71:$71,conditions!$8:$8,"&lt;="&amp;FD$9,conditions!$9:$9,"&gt;="&amp;FD$9)-EOMONTH($U$9,11)),SUMIFS(16:16,$9:$9,FD$9+SUMIFS(conditions!$71:$71,conditions!$8:$8,"&lt;="&amp;FD$9,conditions!$9:$9,"&gt;="&amp;FD$9)))*SUMIFS(conditions!$69:$69,conditions!$8:$8,"&lt;="&amp;FD$9,conditions!$9:$9,"&gt;="&amp;FD$9)*SUMIFS(conditions!$70:$70,conditions!$8:$8,"&lt;="&amp;FD$9,conditions!$9:$9,"&gt;="&amp;FD$9))</f>
        <v>28.066499999999998</v>
      </c>
      <c r="FE70" s="37">
        <f>IF(FE$9="",0,IF(FE$9+SUMIFS(conditions!$71:$71,conditions!$8:$8,"&lt;="&amp;FE$9,conditions!$9:$9,"&gt;="&amp;FE$9)&gt;EOMONTH($U$9,11),(1+conditions!$U$34)*SUMIFS(16:16,$9:$9,$U$9-1+FE$9+SUMIFS(conditions!$71:$71,conditions!$8:$8,"&lt;="&amp;FE$9,conditions!$9:$9,"&gt;="&amp;FE$9)-EOMONTH($U$9,11)),SUMIFS(16:16,$9:$9,FE$9+SUMIFS(conditions!$71:$71,conditions!$8:$8,"&lt;="&amp;FE$9,conditions!$9:$9,"&gt;="&amp;FE$9)))*SUMIFS(conditions!$69:$69,conditions!$8:$8,"&lt;="&amp;FE$9,conditions!$9:$9,"&gt;="&amp;FE$9)*SUMIFS(conditions!$70:$70,conditions!$8:$8,"&lt;="&amp;FE$9,conditions!$9:$9,"&gt;="&amp;FE$9))</f>
        <v>28.066499999999998</v>
      </c>
      <c r="FF70" s="37">
        <f>IF(FF$9="",0,IF(FF$9+SUMIFS(conditions!$71:$71,conditions!$8:$8,"&lt;="&amp;FF$9,conditions!$9:$9,"&gt;="&amp;FF$9)&gt;EOMONTH($U$9,11),(1+conditions!$U$34)*SUMIFS(16:16,$9:$9,$U$9-1+FF$9+SUMIFS(conditions!$71:$71,conditions!$8:$8,"&lt;="&amp;FF$9,conditions!$9:$9,"&gt;="&amp;FF$9)-EOMONTH($U$9,11)),SUMIFS(16:16,$9:$9,FF$9+SUMIFS(conditions!$71:$71,conditions!$8:$8,"&lt;="&amp;FF$9,conditions!$9:$9,"&gt;="&amp;FF$9)))*SUMIFS(conditions!$69:$69,conditions!$8:$8,"&lt;="&amp;FF$9,conditions!$9:$9,"&gt;="&amp;FF$9)*SUMIFS(conditions!$70:$70,conditions!$8:$8,"&lt;="&amp;FF$9,conditions!$9:$9,"&gt;="&amp;FF$9))</f>
        <v>28.066499999999998</v>
      </c>
      <c r="FG70" s="37">
        <f>IF(FG$9="",0,IF(FG$9+SUMIFS(conditions!$71:$71,conditions!$8:$8,"&lt;="&amp;FG$9,conditions!$9:$9,"&gt;="&amp;FG$9)&gt;EOMONTH($U$9,11),(1+conditions!$U$34)*SUMIFS(16:16,$9:$9,$U$9-1+FG$9+SUMIFS(conditions!$71:$71,conditions!$8:$8,"&lt;="&amp;FG$9,conditions!$9:$9,"&gt;="&amp;FG$9)-EOMONTH($U$9,11)),SUMIFS(16:16,$9:$9,FG$9+SUMIFS(conditions!$71:$71,conditions!$8:$8,"&lt;="&amp;FG$9,conditions!$9:$9,"&gt;="&amp;FG$9)))*SUMIFS(conditions!$69:$69,conditions!$8:$8,"&lt;="&amp;FG$9,conditions!$9:$9,"&gt;="&amp;FG$9)*SUMIFS(conditions!$70:$70,conditions!$8:$8,"&lt;="&amp;FG$9,conditions!$9:$9,"&gt;="&amp;FG$9))</f>
        <v>28.066499999999998</v>
      </c>
      <c r="FH70" s="37">
        <f>IF(FH$9="",0,IF(FH$9+SUMIFS(conditions!$71:$71,conditions!$8:$8,"&lt;="&amp;FH$9,conditions!$9:$9,"&gt;="&amp;FH$9)&gt;EOMONTH($U$9,11),(1+conditions!$U$34)*SUMIFS(16:16,$9:$9,$U$9-1+FH$9+SUMIFS(conditions!$71:$71,conditions!$8:$8,"&lt;="&amp;FH$9,conditions!$9:$9,"&gt;="&amp;FH$9)-EOMONTH($U$9,11)),SUMIFS(16:16,$9:$9,FH$9+SUMIFS(conditions!$71:$71,conditions!$8:$8,"&lt;="&amp;FH$9,conditions!$9:$9,"&gt;="&amp;FH$9)))*SUMIFS(conditions!$69:$69,conditions!$8:$8,"&lt;="&amp;FH$9,conditions!$9:$9,"&gt;="&amp;FH$9)*SUMIFS(conditions!$70:$70,conditions!$8:$8,"&lt;="&amp;FH$9,conditions!$9:$9,"&gt;="&amp;FH$9))</f>
        <v>28.066499999999998</v>
      </c>
      <c r="FI70" s="37">
        <f>IF(FI$9="",0,IF(FI$9+SUMIFS(conditions!$71:$71,conditions!$8:$8,"&lt;="&amp;FI$9,conditions!$9:$9,"&gt;="&amp;FI$9)&gt;EOMONTH($U$9,11),(1+conditions!$U$34)*SUMIFS(16:16,$9:$9,$U$9-1+FI$9+SUMIFS(conditions!$71:$71,conditions!$8:$8,"&lt;="&amp;FI$9,conditions!$9:$9,"&gt;="&amp;FI$9)-EOMONTH($U$9,11)),SUMIFS(16:16,$9:$9,FI$9+SUMIFS(conditions!$71:$71,conditions!$8:$8,"&lt;="&amp;FI$9,conditions!$9:$9,"&gt;="&amp;FI$9)))*SUMIFS(conditions!$69:$69,conditions!$8:$8,"&lt;="&amp;FI$9,conditions!$9:$9,"&gt;="&amp;FI$9)*SUMIFS(conditions!$70:$70,conditions!$8:$8,"&lt;="&amp;FI$9,conditions!$9:$9,"&gt;="&amp;FI$9))</f>
        <v>0</v>
      </c>
      <c r="FJ70" s="37">
        <f>IF(FJ$9="",0,IF(FJ$9+SUMIFS(conditions!$71:$71,conditions!$8:$8,"&lt;="&amp;FJ$9,conditions!$9:$9,"&gt;="&amp;FJ$9)&gt;EOMONTH($U$9,11),(1+conditions!$U$34)*SUMIFS(16:16,$9:$9,$U$9-1+FJ$9+SUMIFS(conditions!$71:$71,conditions!$8:$8,"&lt;="&amp;FJ$9,conditions!$9:$9,"&gt;="&amp;FJ$9)-EOMONTH($U$9,11)),SUMIFS(16:16,$9:$9,FJ$9+SUMIFS(conditions!$71:$71,conditions!$8:$8,"&lt;="&amp;FJ$9,conditions!$9:$9,"&gt;="&amp;FJ$9)))*SUMIFS(conditions!$69:$69,conditions!$8:$8,"&lt;="&amp;FJ$9,conditions!$9:$9,"&gt;="&amp;FJ$9)*SUMIFS(conditions!$70:$70,conditions!$8:$8,"&lt;="&amp;FJ$9,conditions!$9:$9,"&gt;="&amp;FJ$9))</f>
        <v>0</v>
      </c>
      <c r="FK70" s="37">
        <f>IF(FK$9="",0,IF(FK$9+SUMIFS(conditions!$71:$71,conditions!$8:$8,"&lt;="&amp;FK$9,conditions!$9:$9,"&gt;="&amp;FK$9)&gt;EOMONTH($U$9,11),(1+conditions!$U$34)*SUMIFS(16:16,$9:$9,$U$9-1+FK$9+SUMIFS(conditions!$71:$71,conditions!$8:$8,"&lt;="&amp;FK$9,conditions!$9:$9,"&gt;="&amp;FK$9)-EOMONTH($U$9,11)),SUMIFS(16:16,$9:$9,FK$9+SUMIFS(conditions!$71:$71,conditions!$8:$8,"&lt;="&amp;FK$9,conditions!$9:$9,"&gt;="&amp;FK$9)))*SUMIFS(conditions!$69:$69,conditions!$8:$8,"&lt;="&amp;FK$9,conditions!$9:$9,"&gt;="&amp;FK$9)*SUMIFS(conditions!$70:$70,conditions!$8:$8,"&lt;="&amp;FK$9,conditions!$9:$9,"&gt;="&amp;FK$9))</f>
        <v>28.066499999999998</v>
      </c>
      <c r="FL70" s="37">
        <f>IF(FL$9="",0,IF(FL$9+SUMIFS(conditions!$71:$71,conditions!$8:$8,"&lt;="&amp;FL$9,conditions!$9:$9,"&gt;="&amp;FL$9)&gt;EOMONTH($U$9,11),(1+conditions!$U$34)*SUMIFS(16:16,$9:$9,$U$9-1+FL$9+SUMIFS(conditions!$71:$71,conditions!$8:$8,"&lt;="&amp;FL$9,conditions!$9:$9,"&gt;="&amp;FL$9)-EOMONTH($U$9,11)),SUMIFS(16:16,$9:$9,FL$9+SUMIFS(conditions!$71:$71,conditions!$8:$8,"&lt;="&amp;FL$9,conditions!$9:$9,"&gt;="&amp;FL$9)))*SUMIFS(conditions!$69:$69,conditions!$8:$8,"&lt;="&amp;FL$9,conditions!$9:$9,"&gt;="&amp;FL$9)*SUMIFS(conditions!$70:$70,conditions!$8:$8,"&lt;="&amp;FL$9,conditions!$9:$9,"&gt;="&amp;FL$9))</f>
        <v>28.066499999999998</v>
      </c>
      <c r="FM70" s="37">
        <f>IF(FM$9="",0,IF(FM$9+SUMIFS(conditions!$71:$71,conditions!$8:$8,"&lt;="&amp;FM$9,conditions!$9:$9,"&gt;="&amp;FM$9)&gt;EOMONTH($U$9,11),(1+conditions!$U$34)*SUMIFS(16:16,$9:$9,$U$9-1+FM$9+SUMIFS(conditions!$71:$71,conditions!$8:$8,"&lt;="&amp;FM$9,conditions!$9:$9,"&gt;="&amp;FM$9)-EOMONTH($U$9,11)),SUMIFS(16:16,$9:$9,FM$9+SUMIFS(conditions!$71:$71,conditions!$8:$8,"&lt;="&amp;FM$9,conditions!$9:$9,"&gt;="&amp;FM$9)))*SUMIFS(conditions!$69:$69,conditions!$8:$8,"&lt;="&amp;FM$9,conditions!$9:$9,"&gt;="&amp;FM$9)*SUMIFS(conditions!$70:$70,conditions!$8:$8,"&lt;="&amp;FM$9,conditions!$9:$9,"&gt;="&amp;FM$9))</f>
        <v>28.066499999999998</v>
      </c>
      <c r="FN70" s="37">
        <f>IF(FN$9="",0,IF(FN$9+SUMIFS(conditions!$71:$71,conditions!$8:$8,"&lt;="&amp;FN$9,conditions!$9:$9,"&gt;="&amp;FN$9)&gt;EOMONTH($U$9,11),(1+conditions!$U$34)*SUMIFS(16:16,$9:$9,$U$9-1+FN$9+SUMIFS(conditions!$71:$71,conditions!$8:$8,"&lt;="&amp;FN$9,conditions!$9:$9,"&gt;="&amp;FN$9)-EOMONTH($U$9,11)),SUMIFS(16:16,$9:$9,FN$9+SUMIFS(conditions!$71:$71,conditions!$8:$8,"&lt;="&amp;FN$9,conditions!$9:$9,"&gt;="&amp;FN$9)))*SUMIFS(conditions!$69:$69,conditions!$8:$8,"&lt;="&amp;FN$9,conditions!$9:$9,"&gt;="&amp;FN$9)*SUMIFS(conditions!$70:$70,conditions!$8:$8,"&lt;="&amp;FN$9,conditions!$9:$9,"&gt;="&amp;FN$9))</f>
        <v>28.066499999999998</v>
      </c>
      <c r="FO70" s="37">
        <f>IF(FO$9="",0,IF(FO$9+SUMIFS(conditions!$71:$71,conditions!$8:$8,"&lt;="&amp;FO$9,conditions!$9:$9,"&gt;="&amp;FO$9)&gt;EOMONTH($U$9,11),(1+conditions!$U$34)*SUMIFS(16:16,$9:$9,$U$9-1+FO$9+SUMIFS(conditions!$71:$71,conditions!$8:$8,"&lt;="&amp;FO$9,conditions!$9:$9,"&gt;="&amp;FO$9)-EOMONTH($U$9,11)),SUMIFS(16:16,$9:$9,FO$9+SUMIFS(conditions!$71:$71,conditions!$8:$8,"&lt;="&amp;FO$9,conditions!$9:$9,"&gt;="&amp;FO$9)))*SUMIFS(conditions!$69:$69,conditions!$8:$8,"&lt;="&amp;FO$9,conditions!$9:$9,"&gt;="&amp;FO$9)*SUMIFS(conditions!$70:$70,conditions!$8:$8,"&lt;="&amp;FO$9,conditions!$9:$9,"&gt;="&amp;FO$9))</f>
        <v>28.066499999999998</v>
      </c>
      <c r="FP70" s="37">
        <f>IF(FP$9="",0,IF(FP$9+SUMIFS(conditions!$71:$71,conditions!$8:$8,"&lt;="&amp;FP$9,conditions!$9:$9,"&gt;="&amp;FP$9)&gt;EOMONTH($U$9,11),(1+conditions!$U$34)*SUMIFS(16:16,$9:$9,$U$9-1+FP$9+SUMIFS(conditions!$71:$71,conditions!$8:$8,"&lt;="&amp;FP$9,conditions!$9:$9,"&gt;="&amp;FP$9)-EOMONTH($U$9,11)),SUMIFS(16:16,$9:$9,FP$9+SUMIFS(conditions!$71:$71,conditions!$8:$8,"&lt;="&amp;FP$9,conditions!$9:$9,"&gt;="&amp;FP$9)))*SUMIFS(conditions!$69:$69,conditions!$8:$8,"&lt;="&amp;FP$9,conditions!$9:$9,"&gt;="&amp;FP$9)*SUMIFS(conditions!$70:$70,conditions!$8:$8,"&lt;="&amp;FP$9,conditions!$9:$9,"&gt;="&amp;FP$9))</f>
        <v>0</v>
      </c>
      <c r="FQ70" s="37">
        <f>IF(FQ$9="",0,IF(FQ$9+SUMIFS(conditions!$71:$71,conditions!$8:$8,"&lt;="&amp;FQ$9,conditions!$9:$9,"&gt;="&amp;FQ$9)&gt;EOMONTH($U$9,11),(1+conditions!$U$34)*SUMIFS(16:16,$9:$9,$U$9-1+FQ$9+SUMIFS(conditions!$71:$71,conditions!$8:$8,"&lt;="&amp;FQ$9,conditions!$9:$9,"&gt;="&amp;FQ$9)-EOMONTH($U$9,11)),SUMIFS(16:16,$9:$9,FQ$9+SUMIFS(conditions!$71:$71,conditions!$8:$8,"&lt;="&amp;FQ$9,conditions!$9:$9,"&gt;="&amp;FQ$9)))*SUMIFS(conditions!$69:$69,conditions!$8:$8,"&lt;="&amp;FQ$9,conditions!$9:$9,"&gt;="&amp;FQ$9)*SUMIFS(conditions!$70:$70,conditions!$8:$8,"&lt;="&amp;FQ$9,conditions!$9:$9,"&gt;="&amp;FQ$9))</f>
        <v>0</v>
      </c>
      <c r="FR70" s="37">
        <f>IF(FR$9="",0,IF(FR$9+SUMIFS(conditions!$71:$71,conditions!$8:$8,"&lt;="&amp;FR$9,conditions!$9:$9,"&gt;="&amp;FR$9)&gt;EOMONTH($U$9,11),(1+conditions!$U$34)*SUMIFS(16:16,$9:$9,$U$9-1+FR$9+SUMIFS(conditions!$71:$71,conditions!$8:$8,"&lt;="&amp;FR$9,conditions!$9:$9,"&gt;="&amp;FR$9)-EOMONTH($U$9,11)),SUMIFS(16:16,$9:$9,FR$9+SUMIFS(conditions!$71:$71,conditions!$8:$8,"&lt;="&amp;FR$9,conditions!$9:$9,"&gt;="&amp;FR$9)))*SUMIFS(conditions!$69:$69,conditions!$8:$8,"&lt;="&amp;FR$9,conditions!$9:$9,"&gt;="&amp;FR$9)*SUMIFS(conditions!$70:$70,conditions!$8:$8,"&lt;="&amp;FR$9,conditions!$9:$9,"&gt;="&amp;FR$9))</f>
        <v>28.066499999999998</v>
      </c>
      <c r="FS70" s="37">
        <f>IF(FS$9="",0,IF(FS$9+SUMIFS(conditions!$71:$71,conditions!$8:$8,"&lt;="&amp;FS$9,conditions!$9:$9,"&gt;="&amp;FS$9)&gt;EOMONTH($U$9,11),(1+conditions!$U$34)*SUMIFS(16:16,$9:$9,$U$9-1+FS$9+SUMIFS(conditions!$71:$71,conditions!$8:$8,"&lt;="&amp;FS$9,conditions!$9:$9,"&gt;="&amp;FS$9)-EOMONTH($U$9,11)),SUMIFS(16:16,$9:$9,FS$9+SUMIFS(conditions!$71:$71,conditions!$8:$8,"&lt;="&amp;FS$9,conditions!$9:$9,"&gt;="&amp;FS$9)))*SUMIFS(conditions!$69:$69,conditions!$8:$8,"&lt;="&amp;FS$9,conditions!$9:$9,"&gt;="&amp;FS$9)*SUMIFS(conditions!$70:$70,conditions!$8:$8,"&lt;="&amp;FS$9,conditions!$9:$9,"&gt;="&amp;FS$9))</f>
        <v>28.066499999999998</v>
      </c>
      <c r="FT70" s="37">
        <f>IF(FT$9="",0,IF(FT$9+SUMIFS(conditions!$71:$71,conditions!$8:$8,"&lt;="&amp;FT$9,conditions!$9:$9,"&gt;="&amp;FT$9)&gt;EOMONTH($U$9,11),(1+conditions!$U$34)*SUMIFS(16:16,$9:$9,$U$9-1+FT$9+SUMIFS(conditions!$71:$71,conditions!$8:$8,"&lt;="&amp;FT$9,conditions!$9:$9,"&gt;="&amp;FT$9)-EOMONTH($U$9,11)),SUMIFS(16:16,$9:$9,FT$9+SUMIFS(conditions!$71:$71,conditions!$8:$8,"&lt;="&amp;FT$9,conditions!$9:$9,"&gt;="&amp;FT$9)))*SUMIFS(conditions!$69:$69,conditions!$8:$8,"&lt;="&amp;FT$9,conditions!$9:$9,"&gt;="&amp;FT$9)*SUMIFS(conditions!$70:$70,conditions!$8:$8,"&lt;="&amp;FT$9,conditions!$9:$9,"&gt;="&amp;FT$9))</f>
        <v>28.066499999999998</v>
      </c>
      <c r="FU70" s="37">
        <f>IF(FU$9="",0,IF(FU$9+SUMIFS(conditions!$71:$71,conditions!$8:$8,"&lt;="&amp;FU$9,conditions!$9:$9,"&gt;="&amp;FU$9)&gt;EOMONTH($U$9,11),(1+conditions!$U$34)*SUMIFS(16:16,$9:$9,$U$9-1+FU$9+SUMIFS(conditions!$71:$71,conditions!$8:$8,"&lt;="&amp;FU$9,conditions!$9:$9,"&gt;="&amp;FU$9)-EOMONTH($U$9,11)),SUMIFS(16:16,$9:$9,FU$9+SUMIFS(conditions!$71:$71,conditions!$8:$8,"&lt;="&amp;FU$9,conditions!$9:$9,"&gt;="&amp;FU$9)))*SUMIFS(conditions!$69:$69,conditions!$8:$8,"&lt;="&amp;FU$9,conditions!$9:$9,"&gt;="&amp;FU$9)*SUMIFS(conditions!$70:$70,conditions!$8:$8,"&lt;="&amp;FU$9,conditions!$9:$9,"&gt;="&amp;FU$9))</f>
        <v>28.066499999999998</v>
      </c>
      <c r="FV70" s="37">
        <f>IF(FV$9="",0,IF(FV$9+SUMIFS(conditions!$71:$71,conditions!$8:$8,"&lt;="&amp;FV$9,conditions!$9:$9,"&gt;="&amp;FV$9)&gt;EOMONTH($U$9,11),(1+conditions!$U$34)*SUMIFS(16:16,$9:$9,$U$9-1+FV$9+SUMIFS(conditions!$71:$71,conditions!$8:$8,"&lt;="&amp;FV$9,conditions!$9:$9,"&gt;="&amp;FV$9)-EOMONTH($U$9,11)),SUMIFS(16:16,$9:$9,FV$9+SUMIFS(conditions!$71:$71,conditions!$8:$8,"&lt;="&amp;FV$9,conditions!$9:$9,"&gt;="&amp;FV$9)))*SUMIFS(conditions!$69:$69,conditions!$8:$8,"&lt;="&amp;FV$9,conditions!$9:$9,"&gt;="&amp;FV$9)*SUMIFS(conditions!$70:$70,conditions!$8:$8,"&lt;="&amp;FV$9,conditions!$9:$9,"&gt;="&amp;FV$9))</f>
        <v>28.066499999999998</v>
      </c>
      <c r="FW70" s="37">
        <f>IF(FW$9="",0,IF(FW$9+SUMIFS(conditions!$71:$71,conditions!$8:$8,"&lt;="&amp;FW$9,conditions!$9:$9,"&gt;="&amp;FW$9)&gt;EOMONTH($U$9,11),(1+conditions!$U$34)*SUMIFS(16:16,$9:$9,$U$9-1+FW$9+SUMIFS(conditions!$71:$71,conditions!$8:$8,"&lt;="&amp;FW$9,conditions!$9:$9,"&gt;="&amp;FW$9)-EOMONTH($U$9,11)),SUMIFS(16:16,$9:$9,FW$9+SUMIFS(conditions!$71:$71,conditions!$8:$8,"&lt;="&amp;FW$9,conditions!$9:$9,"&gt;="&amp;FW$9)))*SUMIFS(conditions!$69:$69,conditions!$8:$8,"&lt;="&amp;FW$9,conditions!$9:$9,"&gt;="&amp;FW$9)*SUMIFS(conditions!$70:$70,conditions!$8:$8,"&lt;="&amp;FW$9,conditions!$9:$9,"&gt;="&amp;FW$9))</f>
        <v>0</v>
      </c>
      <c r="FX70" s="37">
        <f>IF(FX$9="",0,IF(FX$9+SUMIFS(conditions!$71:$71,conditions!$8:$8,"&lt;="&amp;FX$9,conditions!$9:$9,"&gt;="&amp;FX$9)&gt;EOMONTH($U$9,11),(1+conditions!$U$34)*SUMIFS(16:16,$9:$9,$U$9-1+FX$9+SUMIFS(conditions!$71:$71,conditions!$8:$8,"&lt;="&amp;FX$9,conditions!$9:$9,"&gt;="&amp;FX$9)-EOMONTH($U$9,11)),SUMIFS(16:16,$9:$9,FX$9+SUMIFS(conditions!$71:$71,conditions!$8:$8,"&lt;="&amp;FX$9,conditions!$9:$9,"&gt;="&amp;FX$9)))*SUMIFS(conditions!$69:$69,conditions!$8:$8,"&lt;="&amp;FX$9,conditions!$9:$9,"&gt;="&amp;FX$9)*SUMIFS(conditions!$70:$70,conditions!$8:$8,"&lt;="&amp;FX$9,conditions!$9:$9,"&gt;="&amp;FX$9))</f>
        <v>0</v>
      </c>
      <c r="FY70" s="37">
        <f>IF(FY$9="",0,IF(FY$9+SUMIFS(conditions!$71:$71,conditions!$8:$8,"&lt;="&amp;FY$9,conditions!$9:$9,"&gt;="&amp;FY$9)&gt;EOMONTH($U$9,11),(1+conditions!$U$34)*SUMIFS(16:16,$9:$9,$U$9-1+FY$9+SUMIFS(conditions!$71:$71,conditions!$8:$8,"&lt;="&amp;FY$9,conditions!$9:$9,"&gt;="&amp;FY$9)-EOMONTH($U$9,11)),SUMIFS(16:16,$9:$9,FY$9+SUMIFS(conditions!$71:$71,conditions!$8:$8,"&lt;="&amp;FY$9,conditions!$9:$9,"&gt;="&amp;FY$9)))*SUMIFS(conditions!$69:$69,conditions!$8:$8,"&lt;="&amp;FY$9,conditions!$9:$9,"&gt;="&amp;FY$9)*SUMIFS(conditions!$70:$70,conditions!$8:$8,"&lt;="&amp;FY$9,conditions!$9:$9,"&gt;="&amp;FY$9))</f>
        <v>28.066499999999998</v>
      </c>
      <c r="FZ70" s="37">
        <f>IF(FZ$9="",0,IF(FZ$9+SUMIFS(conditions!$71:$71,conditions!$8:$8,"&lt;="&amp;FZ$9,conditions!$9:$9,"&gt;="&amp;FZ$9)&gt;EOMONTH($U$9,11),(1+conditions!$U$34)*SUMIFS(16:16,$9:$9,$U$9-1+FZ$9+SUMIFS(conditions!$71:$71,conditions!$8:$8,"&lt;="&amp;FZ$9,conditions!$9:$9,"&gt;="&amp;FZ$9)-EOMONTH($U$9,11)),SUMIFS(16:16,$9:$9,FZ$9+SUMIFS(conditions!$71:$71,conditions!$8:$8,"&lt;="&amp;FZ$9,conditions!$9:$9,"&gt;="&amp;FZ$9)))*SUMIFS(conditions!$69:$69,conditions!$8:$8,"&lt;="&amp;FZ$9,conditions!$9:$9,"&gt;="&amp;FZ$9)*SUMIFS(conditions!$70:$70,conditions!$8:$8,"&lt;="&amp;FZ$9,conditions!$9:$9,"&gt;="&amp;FZ$9))</f>
        <v>28.066499999999998</v>
      </c>
      <c r="GA70" s="37">
        <f>IF(GA$9="",0,IF(GA$9+SUMIFS(conditions!$71:$71,conditions!$8:$8,"&lt;="&amp;GA$9,conditions!$9:$9,"&gt;="&amp;GA$9)&gt;EOMONTH($U$9,11),(1+conditions!$U$34)*SUMIFS(16:16,$9:$9,$U$9-1+GA$9+SUMIFS(conditions!$71:$71,conditions!$8:$8,"&lt;="&amp;GA$9,conditions!$9:$9,"&gt;="&amp;GA$9)-EOMONTH($U$9,11)),SUMIFS(16:16,$9:$9,GA$9+SUMIFS(conditions!$71:$71,conditions!$8:$8,"&lt;="&amp;GA$9,conditions!$9:$9,"&gt;="&amp;GA$9)))*SUMIFS(conditions!$69:$69,conditions!$8:$8,"&lt;="&amp;GA$9,conditions!$9:$9,"&gt;="&amp;GA$9)*SUMIFS(conditions!$70:$70,conditions!$8:$8,"&lt;="&amp;GA$9,conditions!$9:$9,"&gt;="&amp;GA$9))</f>
        <v>28.066499999999998</v>
      </c>
      <c r="GB70" s="37">
        <f>IF(GB$9="",0,IF(GB$9+SUMIFS(conditions!$71:$71,conditions!$8:$8,"&lt;="&amp;GB$9,conditions!$9:$9,"&gt;="&amp;GB$9)&gt;EOMONTH($U$9,11),(1+conditions!$U$34)*SUMIFS(16:16,$9:$9,$U$9-1+GB$9+SUMIFS(conditions!$71:$71,conditions!$8:$8,"&lt;="&amp;GB$9,conditions!$9:$9,"&gt;="&amp;GB$9)-EOMONTH($U$9,11)),SUMIFS(16:16,$9:$9,GB$9+SUMIFS(conditions!$71:$71,conditions!$8:$8,"&lt;="&amp;GB$9,conditions!$9:$9,"&gt;="&amp;GB$9)))*SUMIFS(conditions!$69:$69,conditions!$8:$8,"&lt;="&amp;GB$9,conditions!$9:$9,"&gt;="&amp;GB$9)*SUMIFS(conditions!$70:$70,conditions!$8:$8,"&lt;="&amp;GB$9,conditions!$9:$9,"&gt;="&amp;GB$9))</f>
        <v>28.066499999999998</v>
      </c>
      <c r="GC70" s="37">
        <f>IF(GC$9="",0,IF(GC$9+SUMIFS(conditions!$71:$71,conditions!$8:$8,"&lt;="&amp;GC$9,conditions!$9:$9,"&gt;="&amp;GC$9)&gt;EOMONTH($U$9,11),(1+conditions!$U$34)*SUMIFS(16:16,$9:$9,$U$9-1+GC$9+SUMIFS(conditions!$71:$71,conditions!$8:$8,"&lt;="&amp;GC$9,conditions!$9:$9,"&gt;="&amp;GC$9)-EOMONTH($U$9,11)),SUMIFS(16:16,$9:$9,GC$9+SUMIFS(conditions!$71:$71,conditions!$8:$8,"&lt;="&amp;GC$9,conditions!$9:$9,"&gt;="&amp;GC$9)))*SUMIFS(conditions!$69:$69,conditions!$8:$8,"&lt;="&amp;GC$9,conditions!$9:$9,"&gt;="&amp;GC$9)*SUMIFS(conditions!$70:$70,conditions!$8:$8,"&lt;="&amp;GC$9,conditions!$9:$9,"&gt;="&amp;GC$9))</f>
        <v>28.066499999999998</v>
      </c>
      <c r="GD70" s="37">
        <f>IF(GD$9="",0,IF(GD$9+SUMIFS(conditions!$71:$71,conditions!$8:$8,"&lt;="&amp;GD$9,conditions!$9:$9,"&gt;="&amp;GD$9)&gt;EOMONTH($U$9,11),(1+conditions!$U$34)*SUMIFS(16:16,$9:$9,$U$9-1+GD$9+SUMIFS(conditions!$71:$71,conditions!$8:$8,"&lt;="&amp;GD$9,conditions!$9:$9,"&gt;="&amp;GD$9)-EOMONTH($U$9,11)),SUMIFS(16:16,$9:$9,GD$9+SUMIFS(conditions!$71:$71,conditions!$8:$8,"&lt;="&amp;GD$9,conditions!$9:$9,"&gt;="&amp;GD$9)))*SUMIFS(conditions!$69:$69,conditions!$8:$8,"&lt;="&amp;GD$9,conditions!$9:$9,"&gt;="&amp;GD$9)*SUMIFS(conditions!$70:$70,conditions!$8:$8,"&lt;="&amp;GD$9,conditions!$9:$9,"&gt;="&amp;GD$9))</f>
        <v>0</v>
      </c>
      <c r="GE70" s="37">
        <f>IF(GE$9="",0,IF(GE$9+SUMIFS(conditions!$71:$71,conditions!$8:$8,"&lt;="&amp;GE$9,conditions!$9:$9,"&gt;="&amp;GE$9)&gt;EOMONTH($U$9,11),(1+conditions!$U$34)*SUMIFS(16:16,$9:$9,$U$9-1+GE$9+SUMIFS(conditions!$71:$71,conditions!$8:$8,"&lt;="&amp;GE$9,conditions!$9:$9,"&gt;="&amp;GE$9)-EOMONTH($U$9,11)),SUMIFS(16:16,$9:$9,GE$9+SUMIFS(conditions!$71:$71,conditions!$8:$8,"&lt;="&amp;GE$9,conditions!$9:$9,"&gt;="&amp;GE$9)))*SUMIFS(conditions!$69:$69,conditions!$8:$8,"&lt;="&amp;GE$9,conditions!$9:$9,"&gt;="&amp;GE$9)*SUMIFS(conditions!$70:$70,conditions!$8:$8,"&lt;="&amp;GE$9,conditions!$9:$9,"&gt;="&amp;GE$9))</f>
        <v>0</v>
      </c>
      <c r="GF70" s="37">
        <f>IF(GF$9="",0,IF(GF$9+SUMIFS(conditions!$71:$71,conditions!$8:$8,"&lt;="&amp;GF$9,conditions!$9:$9,"&gt;="&amp;GF$9)&gt;EOMONTH($U$9,11),(1+conditions!$U$34)*SUMIFS(16:16,$9:$9,$U$9-1+GF$9+SUMIFS(conditions!$71:$71,conditions!$8:$8,"&lt;="&amp;GF$9,conditions!$9:$9,"&gt;="&amp;GF$9)-EOMONTH($U$9,11)),SUMIFS(16:16,$9:$9,GF$9+SUMIFS(conditions!$71:$71,conditions!$8:$8,"&lt;="&amp;GF$9,conditions!$9:$9,"&gt;="&amp;GF$9)))*SUMIFS(conditions!$69:$69,conditions!$8:$8,"&lt;="&amp;GF$9,conditions!$9:$9,"&gt;="&amp;GF$9)*SUMIFS(conditions!$70:$70,conditions!$8:$8,"&lt;="&amp;GF$9,conditions!$9:$9,"&gt;="&amp;GF$9))</f>
        <v>28.066499999999998</v>
      </c>
      <c r="GG70" s="37">
        <f>IF(GG$9="",0,IF(GG$9+SUMIFS(conditions!$71:$71,conditions!$8:$8,"&lt;="&amp;GG$9,conditions!$9:$9,"&gt;="&amp;GG$9)&gt;EOMONTH($U$9,11),(1+conditions!$U$34)*SUMIFS(16:16,$9:$9,$U$9-1+GG$9+SUMIFS(conditions!$71:$71,conditions!$8:$8,"&lt;="&amp;GG$9,conditions!$9:$9,"&gt;="&amp;GG$9)-EOMONTH($U$9,11)),SUMIFS(16:16,$9:$9,GG$9+SUMIFS(conditions!$71:$71,conditions!$8:$8,"&lt;="&amp;GG$9,conditions!$9:$9,"&gt;="&amp;GG$9)))*SUMIFS(conditions!$69:$69,conditions!$8:$8,"&lt;="&amp;GG$9,conditions!$9:$9,"&gt;="&amp;GG$9)*SUMIFS(conditions!$70:$70,conditions!$8:$8,"&lt;="&amp;GG$9,conditions!$9:$9,"&gt;="&amp;GG$9))</f>
        <v>28.066499999999998</v>
      </c>
      <c r="GH70" s="37">
        <f>IF(GH$9="",0,IF(GH$9+SUMIFS(conditions!$71:$71,conditions!$8:$8,"&lt;="&amp;GH$9,conditions!$9:$9,"&gt;="&amp;GH$9)&gt;EOMONTH($U$9,11),(1+conditions!$U$34)*SUMIFS(16:16,$9:$9,$U$9-1+GH$9+SUMIFS(conditions!$71:$71,conditions!$8:$8,"&lt;="&amp;GH$9,conditions!$9:$9,"&gt;="&amp;GH$9)-EOMONTH($U$9,11)),SUMIFS(16:16,$9:$9,GH$9+SUMIFS(conditions!$71:$71,conditions!$8:$8,"&lt;="&amp;GH$9,conditions!$9:$9,"&gt;="&amp;GH$9)))*SUMIFS(conditions!$69:$69,conditions!$8:$8,"&lt;="&amp;GH$9,conditions!$9:$9,"&gt;="&amp;GH$9)*SUMIFS(conditions!$70:$70,conditions!$8:$8,"&lt;="&amp;GH$9,conditions!$9:$9,"&gt;="&amp;GH$9))</f>
        <v>31.107037499999993</v>
      </c>
      <c r="GI70" s="37">
        <f>IF(GI$9="",0,IF(GI$9+SUMIFS(conditions!$71:$71,conditions!$8:$8,"&lt;="&amp;GI$9,conditions!$9:$9,"&gt;="&amp;GI$9)&gt;EOMONTH($U$9,11),(1+conditions!$U$34)*SUMIFS(16:16,$9:$9,$U$9-1+GI$9+SUMIFS(conditions!$71:$71,conditions!$8:$8,"&lt;="&amp;GI$9,conditions!$9:$9,"&gt;="&amp;GI$9)-EOMONTH($U$9,11)),SUMIFS(16:16,$9:$9,GI$9+SUMIFS(conditions!$71:$71,conditions!$8:$8,"&lt;="&amp;GI$9,conditions!$9:$9,"&gt;="&amp;GI$9)))*SUMIFS(conditions!$69:$69,conditions!$8:$8,"&lt;="&amp;GI$9,conditions!$9:$9,"&gt;="&amp;GI$9)*SUMIFS(conditions!$70:$70,conditions!$8:$8,"&lt;="&amp;GI$9,conditions!$9:$9,"&gt;="&amp;GI$9))</f>
        <v>31.107037499999993</v>
      </c>
      <c r="GJ70" s="37">
        <f>IF(GJ$9="",0,IF(GJ$9+SUMIFS(conditions!$71:$71,conditions!$8:$8,"&lt;="&amp;GJ$9,conditions!$9:$9,"&gt;="&amp;GJ$9)&gt;EOMONTH($U$9,11),(1+conditions!$U$34)*SUMIFS(16:16,$9:$9,$U$9-1+GJ$9+SUMIFS(conditions!$71:$71,conditions!$8:$8,"&lt;="&amp;GJ$9,conditions!$9:$9,"&gt;="&amp;GJ$9)-EOMONTH($U$9,11)),SUMIFS(16:16,$9:$9,GJ$9+SUMIFS(conditions!$71:$71,conditions!$8:$8,"&lt;="&amp;GJ$9,conditions!$9:$9,"&gt;="&amp;GJ$9)))*SUMIFS(conditions!$69:$69,conditions!$8:$8,"&lt;="&amp;GJ$9,conditions!$9:$9,"&gt;="&amp;GJ$9)*SUMIFS(conditions!$70:$70,conditions!$8:$8,"&lt;="&amp;GJ$9,conditions!$9:$9,"&gt;="&amp;GJ$9))</f>
        <v>31.107037499999993</v>
      </c>
      <c r="GK70" s="37">
        <f>IF(GK$9="",0,IF(GK$9+SUMIFS(conditions!$71:$71,conditions!$8:$8,"&lt;="&amp;GK$9,conditions!$9:$9,"&gt;="&amp;GK$9)&gt;EOMONTH($U$9,11),(1+conditions!$U$34)*SUMIFS(16:16,$9:$9,$U$9-1+GK$9+SUMIFS(conditions!$71:$71,conditions!$8:$8,"&lt;="&amp;GK$9,conditions!$9:$9,"&gt;="&amp;GK$9)-EOMONTH($U$9,11)),SUMIFS(16:16,$9:$9,GK$9+SUMIFS(conditions!$71:$71,conditions!$8:$8,"&lt;="&amp;GK$9,conditions!$9:$9,"&gt;="&amp;GK$9)))*SUMIFS(conditions!$69:$69,conditions!$8:$8,"&lt;="&amp;GK$9,conditions!$9:$9,"&gt;="&amp;GK$9)*SUMIFS(conditions!$70:$70,conditions!$8:$8,"&lt;="&amp;GK$9,conditions!$9:$9,"&gt;="&amp;GK$9))</f>
        <v>0</v>
      </c>
      <c r="GL70" s="37">
        <f>IF(GL$9="",0,IF(GL$9+SUMIFS(conditions!$71:$71,conditions!$8:$8,"&lt;="&amp;GL$9,conditions!$9:$9,"&gt;="&amp;GL$9)&gt;EOMONTH($U$9,11),(1+conditions!$U$34)*SUMIFS(16:16,$9:$9,$U$9-1+GL$9+SUMIFS(conditions!$71:$71,conditions!$8:$8,"&lt;="&amp;GL$9,conditions!$9:$9,"&gt;="&amp;GL$9)-EOMONTH($U$9,11)),SUMIFS(16:16,$9:$9,GL$9+SUMIFS(conditions!$71:$71,conditions!$8:$8,"&lt;="&amp;GL$9,conditions!$9:$9,"&gt;="&amp;GL$9)))*SUMIFS(conditions!$69:$69,conditions!$8:$8,"&lt;="&amp;GL$9,conditions!$9:$9,"&gt;="&amp;GL$9)*SUMIFS(conditions!$70:$70,conditions!$8:$8,"&lt;="&amp;GL$9,conditions!$9:$9,"&gt;="&amp;GL$9))</f>
        <v>0</v>
      </c>
      <c r="GM70" s="37">
        <f>IF(GM$9="",0,IF(GM$9+SUMIFS(conditions!$71:$71,conditions!$8:$8,"&lt;="&amp;GM$9,conditions!$9:$9,"&gt;="&amp;GM$9)&gt;EOMONTH($U$9,11),(1+conditions!$U$34)*SUMIFS(16:16,$9:$9,$U$9-1+GM$9+SUMIFS(conditions!$71:$71,conditions!$8:$8,"&lt;="&amp;GM$9,conditions!$9:$9,"&gt;="&amp;GM$9)-EOMONTH($U$9,11)),SUMIFS(16:16,$9:$9,GM$9+SUMIFS(conditions!$71:$71,conditions!$8:$8,"&lt;="&amp;GM$9,conditions!$9:$9,"&gt;="&amp;GM$9)))*SUMIFS(conditions!$69:$69,conditions!$8:$8,"&lt;="&amp;GM$9,conditions!$9:$9,"&gt;="&amp;GM$9)*SUMIFS(conditions!$70:$70,conditions!$8:$8,"&lt;="&amp;GM$9,conditions!$9:$9,"&gt;="&amp;GM$9))</f>
        <v>31.107037499999993</v>
      </c>
      <c r="GN70" s="37">
        <f>IF(GN$9="",0,IF(GN$9+SUMIFS(conditions!$71:$71,conditions!$8:$8,"&lt;="&amp;GN$9,conditions!$9:$9,"&gt;="&amp;GN$9)&gt;EOMONTH($U$9,11),(1+conditions!$U$34)*SUMIFS(16:16,$9:$9,$U$9-1+GN$9+SUMIFS(conditions!$71:$71,conditions!$8:$8,"&lt;="&amp;GN$9,conditions!$9:$9,"&gt;="&amp;GN$9)-EOMONTH($U$9,11)),SUMIFS(16:16,$9:$9,GN$9+SUMIFS(conditions!$71:$71,conditions!$8:$8,"&lt;="&amp;GN$9,conditions!$9:$9,"&gt;="&amp;GN$9)))*SUMIFS(conditions!$69:$69,conditions!$8:$8,"&lt;="&amp;GN$9,conditions!$9:$9,"&gt;="&amp;GN$9)*SUMIFS(conditions!$70:$70,conditions!$8:$8,"&lt;="&amp;GN$9,conditions!$9:$9,"&gt;="&amp;GN$9))</f>
        <v>31.107037499999993</v>
      </c>
      <c r="GO70" s="37">
        <f>IF(GO$9="",0,IF(GO$9+SUMIFS(conditions!$71:$71,conditions!$8:$8,"&lt;="&amp;GO$9,conditions!$9:$9,"&gt;="&amp;GO$9)&gt;EOMONTH($U$9,11),(1+conditions!$U$34)*SUMIFS(16:16,$9:$9,$U$9-1+GO$9+SUMIFS(conditions!$71:$71,conditions!$8:$8,"&lt;="&amp;GO$9,conditions!$9:$9,"&gt;="&amp;GO$9)-EOMONTH($U$9,11)),SUMIFS(16:16,$9:$9,GO$9+SUMIFS(conditions!$71:$71,conditions!$8:$8,"&lt;="&amp;GO$9,conditions!$9:$9,"&gt;="&amp;GO$9)))*SUMIFS(conditions!$69:$69,conditions!$8:$8,"&lt;="&amp;GO$9,conditions!$9:$9,"&gt;="&amp;GO$9)*SUMIFS(conditions!$70:$70,conditions!$8:$8,"&lt;="&amp;GO$9,conditions!$9:$9,"&gt;="&amp;GO$9))</f>
        <v>31.107037499999993</v>
      </c>
      <c r="GP70" s="37">
        <f>IF(GP$9="",0,IF(GP$9+SUMIFS(conditions!$71:$71,conditions!$8:$8,"&lt;="&amp;GP$9,conditions!$9:$9,"&gt;="&amp;GP$9)&gt;EOMONTH($U$9,11),(1+conditions!$U$34)*SUMIFS(16:16,$9:$9,$U$9-1+GP$9+SUMIFS(conditions!$71:$71,conditions!$8:$8,"&lt;="&amp;GP$9,conditions!$9:$9,"&gt;="&amp;GP$9)-EOMONTH($U$9,11)),SUMIFS(16:16,$9:$9,GP$9+SUMIFS(conditions!$71:$71,conditions!$8:$8,"&lt;="&amp;GP$9,conditions!$9:$9,"&gt;="&amp;GP$9)))*SUMIFS(conditions!$69:$69,conditions!$8:$8,"&lt;="&amp;GP$9,conditions!$9:$9,"&gt;="&amp;GP$9)*SUMIFS(conditions!$70:$70,conditions!$8:$8,"&lt;="&amp;GP$9,conditions!$9:$9,"&gt;="&amp;GP$9))</f>
        <v>31.107037499999993</v>
      </c>
      <c r="GQ70" s="37">
        <f>IF(GQ$9="",0,IF(GQ$9+SUMIFS(conditions!$71:$71,conditions!$8:$8,"&lt;="&amp;GQ$9,conditions!$9:$9,"&gt;="&amp;GQ$9)&gt;EOMONTH($U$9,11),(1+conditions!$U$34)*SUMIFS(16:16,$9:$9,$U$9-1+GQ$9+SUMIFS(conditions!$71:$71,conditions!$8:$8,"&lt;="&amp;GQ$9,conditions!$9:$9,"&gt;="&amp;GQ$9)-EOMONTH($U$9,11)),SUMIFS(16:16,$9:$9,GQ$9+SUMIFS(conditions!$71:$71,conditions!$8:$8,"&lt;="&amp;GQ$9,conditions!$9:$9,"&gt;="&amp;GQ$9)))*SUMIFS(conditions!$69:$69,conditions!$8:$8,"&lt;="&amp;GQ$9,conditions!$9:$9,"&gt;="&amp;GQ$9)*SUMIFS(conditions!$70:$70,conditions!$8:$8,"&lt;="&amp;GQ$9,conditions!$9:$9,"&gt;="&amp;GQ$9))</f>
        <v>31.107037499999993</v>
      </c>
      <c r="GR70" s="37">
        <f>IF(GR$9="",0,IF(GR$9+SUMIFS(conditions!$71:$71,conditions!$8:$8,"&lt;="&amp;GR$9,conditions!$9:$9,"&gt;="&amp;GR$9)&gt;EOMONTH($U$9,11),(1+conditions!$U$34)*SUMIFS(16:16,$9:$9,$U$9-1+GR$9+SUMIFS(conditions!$71:$71,conditions!$8:$8,"&lt;="&amp;GR$9,conditions!$9:$9,"&gt;="&amp;GR$9)-EOMONTH($U$9,11)),SUMIFS(16:16,$9:$9,GR$9+SUMIFS(conditions!$71:$71,conditions!$8:$8,"&lt;="&amp;GR$9,conditions!$9:$9,"&gt;="&amp;GR$9)))*SUMIFS(conditions!$69:$69,conditions!$8:$8,"&lt;="&amp;GR$9,conditions!$9:$9,"&gt;="&amp;GR$9)*SUMIFS(conditions!$70:$70,conditions!$8:$8,"&lt;="&amp;GR$9,conditions!$9:$9,"&gt;="&amp;GR$9))</f>
        <v>0</v>
      </c>
      <c r="GS70" s="37">
        <f>IF(GS$9="",0,IF(GS$9+SUMIFS(conditions!$71:$71,conditions!$8:$8,"&lt;="&amp;GS$9,conditions!$9:$9,"&gt;="&amp;GS$9)&gt;EOMONTH($U$9,11),(1+conditions!$U$34)*SUMIFS(16:16,$9:$9,$U$9-1+GS$9+SUMIFS(conditions!$71:$71,conditions!$8:$8,"&lt;="&amp;GS$9,conditions!$9:$9,"&gt;="&amp;GS$9)-EOMONTH($U$9,11)),SUMIFS(16:16,$9:$9,GS$9+SUMIFS(conditions!$71:$71,conditions!$8:$8,"&lt;="&amp;GS$9,conditions!$9:$9,"&gt;="&amp;GS$9)))*SUMIFS(conditions!$69:$69,conditions!$8:$8,"&lt;="&amp;GS$9,conditions!$9:$9,"&gt;="&amp;GS$9)*SUMIFS(conditions!$70:$70,conditions!$8:$8,"&lt;="&amp;GS$9,conditions!$9:$9,"&gt;="&amp;GS$9))</f>
        <v>0</v>
      </c>
      <c r="GT70" s="37">
        <f>IF(GT$9="",0,IF(GT$9+SUMIFS(conditions!$71:$71,conditions!$8:$8,"&lt;="&amp;GT$9,conditions!$9:$9,"&gt;="&amp;GT$9)&gt;EOMONTH($U$9,11),(1+conditions!$U$34)*SUMIFS(16:16,$9:$9,$U$9-1+GT$9+SUMIFS(conditions!$71:$71,conditions!$8:$8,"&lt;="&amp;GT$9,conditions!$9:$9,"&gt;="&amp;GT$9)-EOMONTH($U$9,11)),SUMIFS(16:16,$9:$9,GT$9+SUMIFS(conditions!$71:$71,conditions!$8:$8,"&lt;="&amp;GT$9,conditions!$9:$9,"&gt;="&amp;GT$9)))*SUMIFS(conditions!$69:$69,conditions!$8:$8,"&lt;="&amp;GT$9,conditions!$9:$9,"&gt;="&amp;GT$9)*SUMIFS(conditions!$70:$70,conditions!$8:$8,"&lt;="&amp;GT$9,conditions!$9:$9,"&gt;="&amp;GT$9))</f>
        <v>31.107037499999993</v>
      </c>
      <c r="GU70" s="37">
        <f>IF(GU$9="",0,IF(GU$9+SUMIFS(conditions!$71:$71,conditions!$8:$8,"&lt;="&amp;GU$9,conditions!$9:$9,"&gt;="&amp;GU$9)&gt;EOMONTH($U$9,11),(1+conditions!$U$34)*SUMIFS(16:16,$9:$9,$U$9-1+GU$9+SUMIFS(conditions!$71:$71,conditions!$8:$8,"&lt;="&amp;GU$9,conditions!$9:$9,"&gt;="&amp;GU$9)-EOMONTH($U$9,11)),SUMIFS(16:16,$9:$9,GU$9+SUMIFS(conditions!$71:$71,conditions!$8:$8,"&lt;="&amp;GU$9,conditions!$9:$9,"&gt;="&amp;GU$9)))*SUMIFS(conditions!$69:$69,conditions!$8:$8,"&lt;="&amp;GU$9,conditions!$9:$9,"&gt;="&amp;GU$9)*SUMIFS(conditions!$70:$70,conditions!$8:$8,"&lt;="&amp;GU$9,conditions!$9:$9,"&gt;="&amp;GU$9))</f>
        <v>31.107037499999993</v>
      </c>
      <c r="GV70" s="37">
        <f>IF(GV$9="",0,IF(GV$9+SUMIFS(conditions!$71:$71,conditions!$8:$8,"&lt;="&amp;GV$9,conditions!$9:$9,"&gt;="&amp;GV$9)&gt;EOMONTH($U$9,11),(1+conditions!$U$34)*SUMIFS(16:16,$9:$9,$U$9-1+GV$9+SUMIFS(conditions!$71:$71,conditions!$8:$8,"&lt;="&amp;GV$9,conditions!$9:$9,"&gt;="&amp;GV$9)-EOMONTH($U$9,11)),SUMIFS(16:16,$9:$9,GV$9+SUMIFS(conditions!$71:$71,conditions!$8:$8,"&lt;="&amp;GV$9,conditions!$9:$9,"&gt;="&amp;GV$9)))*SUMIFS(conditions!$69:$69,conditions!$8:$8,"&lt;="&amp;GV$9,conditions!$9:$9,"&gt;="&amp;GV$9)*SUMIFS(conditions!$70:$70,conditions!$8:$8,"&lt;="&amp;GV$9,conditions!$9:$9,"&gt;="&amp;GV$9))</f>
        <v>31.107037499999993</v>
      </c>
      <c r="GW70" s="37">
        <f>IF(GW$9="",0,IF(GW$9+SUMIFS(conditions!$71:$71,conditions!$8:$8,"&lt;="&amp;GW$9,conditions!$9:$9,"&gt;="&amp;GW$9)&gt;EOMONTH($U$9,11),(1+conditions!$U$34)*SUMIFS(16:16,$9:$9,$U$9-1+GW$9+SUMIFS(conditions!$71:$71,conditions!$8:$8,"&lt;="&amp;GW$9,conditions!$9:$9,"&gt;="&amp;GW$9)-EOMONTH($U$9,11)),SUMIFS(16:16,$9:$9,GW$9+SUMIFS(conditions!$71:$71,conditions!$8:$8,"&lt;="&amp;GW$9,conditions!$9:$9,"&gt;="&amp;GW$9)))*SUMIFS(conditions!$69:$69,conditions!$8:$8,"&lt;="&amp;GW$9,conditions!$9:$9,"&gt;="&amp;GW$9)*SUMIFS(conditions!$70:$70,conditions!$8:$8,"&lt;="&amp;GW$9,conditions!$9:$9,"&gt;="&amp;GW$9))</f>
        <v>31.107037499999993</v>
      </c>
      <c r="GX70" s="37">
        <f>IF(GX$9="",0,IF(GX$9+SUMIFS(conditions!$71:$71,conditions!$8:$8,"&lt;="&amp;GX$9,conditions!$9:$9,"&gt;="&amp;GX$9)&gt;EOMONTH($U$9,11),(1+conditions!$U$34)*SUMIFS(16:16,$9:$9,$U$9-1+GX$9+SUMIFS(conditions!$71:$71,conditions!$8:$8,"&lt;="&amp;GX$9,conditions!$9:$9,"&gt;="&amp;GX$9)-EOMONTH($U$9,11)),SUMIFS(16:16,$9:$9,GX$9+SUMIFS(conditions!$71:$71,conditions!$8:$8,"&lt;="&amp;GX$9,conditions!$9:$9,"&gt;="&amp;GX$9)))*SUMIFS(conditions!$69:$69,conditions!$8:$8,"&lt;="&amp;GX$9,conditions!$9:$9,"&gt;="&amp;GX$9)*SUMIFS(conditions!$70:$70,conditions!$8:$8,"&lt;="&amp;GX$9,conditions!$9:$9,"&gt;="&amp;GX$9))</f>
        <v>31.107037499999993</v>
      </c>
      <c r="GY70" s="37">
        <f>IF(GY$9="",0,IF(GY$9+SUMIFS(conditions!$71:$71,conditions!$8:$8,"&lt;="&amp;GY$9,conditions!$9:$9,"&gt;="&amp;GY$9)&gt;EOMONTH($U$9,11),(1+conditions!$U$34)*SUMIFS(16:16,$9:$9,$U$9-1+GY$9+SUMIFS(conditions!$71:$71,conditions!$8:$8,"&lt;="&amp;GY$9,conditions!$9:$9,"&gt;="&amp;GY$9)-EOMONTH($U$9,11)),SUMIFS(16:16,$9:$9,GY$9+SUMIFS(conditions!$71:$71,conditions!$8:$8,"&lt;="&amp;GY$9,conditions!$9:$9,"&gt;="&amp;GY$9)))*SUMIFS(conditions!$69:$69,conditions!$8:$8,"&lt;="&amp;GY$9,conditions!$9:$9,"&gt;="&amp;GY$9)*SUMIFS(conditions!$70:$70,conditions!$8:$8,"&lt;="&amp;GY$9,conditions!$9:$9,"&gt;="&amp;GY$9))</f>
        <v>0</v>
      </c>
      <c r="GZ70" s="37">
        <f>IF(GZ$9="",0,IF(GZ$9+SUMIFS(conditions!$71:$71,conditions!$8:$8,"&lt;="&amp;GZ$9,conditions!$9:$9,"&gt;="&amp;GZ$9)&gt;EOMONTH($U$9,11),(1+conditions!$U$34)*SUMIFS(16:16,$9:$9,$U$9-1+GZ$9+SUMIFS(conditions!$71:$71,conditions!$8:$8,"&lt;="&amp;GZ$9,conditions!$9:$9,"&gt;="&amp;GZ$9)-EOMONTH($U$9,11)),SUMIFS(16:16,$9:$9,GZ$9+SUMIFS(conditions!$71:$71,conditions!$8:$8,"&lt;="&amp;GZ$9,conditions!$9:$9,"&gt;="&amp;GZ$9)))*SUMIFS(conditions!$69:$69,conditions!$8:$8,"&lt;="&amp;GZ$9,conditions!$9:$9,"&gt;="&amp;GZ$9)*SUMIFS(conditions!$70:$70,conditions!$8:$8,"&lt;="&amp;GZ$9,conditions!$9:$9,"&gt;="&amp;GZ$9))</f>
        <v>0</v>
      </c>
      <c r="HA70" s="37">
        <f>IF(HA$9="",0,IF(HA$9+SUMIFS(conditions!$71:$71,conditions!$8:$8,"&lt;="&amp;HA$9,conditions!$9:$9,"&gt;="&amp;HA$9)&gt;EOMONTH($U$9,11),(1+conditions!$U$34)*SUMIFS(16:16,$9:$9,$U$9-1+HA$9+SUMIFS(conditions!$71:$71,conditions!$8:$8,"&lt;="&amp;HA$9,conditions!$9:$9,"&gt;="&amp;HA$9)-EOMONTH($U$9,11)),SUMIFS(16:16,$9:$9,HA$9+SUMIFS(conditions!$71:$71,conditions!$8:$8,"&lt;="&amp;HA$9,conditions!$9:$9,"&gt;="&amp;HA$9)))*SUMIFS(conditions!$69:$69,conditions!$8:$8,"&lt;="&amp;HA$9,conditions!$9:$9,"&gt;="&amp;HA$9)*SUMIFS(conditions!$70:$70,conditions!$8:$8,"&lt;="&amp;HA$9,conditions!$9:$9,"&gt;="&amp;HA$9))</f>
        <v>31.107037499999993</v>
      </c>
      <c r="HB70" s="37">
        <f>IF(HB$9="",0,IF(HB$9+SUMIFS(conditions!$71:$71,conditions!$8:$8,"&lt;="&amp;HB$9,conditions!$9:$9,"&gt;="&amp;HB$9)&gt;EOMONTH($U$9,11),(1+conditions!$U$34)*SUMIFS(16:16,$9:$9,$U$9-1+HB$9+SUMIFS(conditions!$71:$71,conditions!$8:$8,"&lt;="&amp;HB$9,conditions!$9:$9,"&gt;="&amp;HB$9)-EOMONTH($U$9,11)),SUMIFS(16:16,$9:$9,HB$9+SUMIFS(conditions!$71:$71,conditions!$8:$8,"&lt;="&amp;HB$9,conditions!$9:$9,"&gt;="&amp;HB$9)))*SUMIFS(conditions!$69:$69,conditions!$8:$8,"&lt;="&amp;HB$9,conditions!$9:$9,"&gt;="&amp;HB$9)*SUMIFS(conditions!$70:$70,conditions!$8:$8,"&lt;="&amp;HB$9,conditions!$9:$9,"&gt;="&amp;HB$9))</f>
        <v>31.107037499999993</v>
      </c>
      <c r="HC70" s="37">
        <f>IF(HC$9="",0,IF(HC$9+SUMIFS(conditions!$71:$71,conditions!$8:$8,"&lt;="&amp;HC$9,conditions!$9:$9,"&gt;="&amp;HC$9)&gt;EOMONTH($U$9,11),(1+conditions!$U$34)*SUMIFS(16:16,$9:$9,$U$9-1+HC$9+SUMIFS(conditions!$71:$71,conditions!$8:$8,"&lt;="&amp;HC$9,conditions!$9:$9,"&gt;="&amp;HC$9)-EOMONTH($U$9,11)),SUMIFS(16:16,$9:$9,HC$9+SUMIFS(conditions!$71:$71,conditions!$8:$8,"&lt;="&amp;HC$9,conditions!$9:$9,"&gt;="&amp;HC$9)))*SUMIFS(conditions!$69:$69,conditions!$8:$8,"&lt;="&amp;HC$9,conditions!$9:$9,"&gt;="&amp;HC$9)*SUMIFS(conditions!$70:$70,conditions!$8:$8,"&lt;="&amp;HC$9,conditions!$9:$9,"&gt;="&amp;HC$9))</f>
        <v>31.107037499999993</v>
      </c>
      <c r="HD70" s="37">
        <f>IF(HD$9="",0,IF(HD$9+SUMIFS(conditions!$71:$71,conditions!$8:$8,"&lt;="&amp;HD$9,conditions!$9:$9,"&gt;="&amp;HD$9)&gt;EOMONTH($U$9,11),(1+conditions!$U$34)*SUMIFS(16:16,$9:$9,$U$9-1+HD$9+SUMIFS(conditions!$71:$71,conditions!$8:$8,"&lt;="&amp;HD$9,conditions!$9:$9,"&gt;="&amp;HD$9)-EOMONTH($U$9,11)),SUMIFS(16:16,$9:$9,HD$9+SUMIFS(conditions!$71:$71,conditions!$8:$8,"&lt;="&amp;HD$9,conditions!$9:$9,"&gt;="&amp;HD$9)))*SUMIFS(conditions!$69:$69,conditions!$8:$8,"&lt;="&amp;HD$9,conditions!$9:$9,"&gt;="&amp;HD$9)*SUMIFS(conditions!$70:$70,conditions!$8:$8,"&lt;="&amp;HD$9,conditions!$9:$9,"&gt;="&amp;HD$9))</f>
        <v>31.107037499999993</v>
      </c>
      <c r="HE70" s="37">
        <f>IF(HE$9="",0,IF(HE$9+SUMIFS(conditions!$71:$71,conditions!$8:$8,"&lt;="&amp;HE$9,conditions!$9:$9,"&gt;="&amp;HE$9)&gt;EOMONTH($U$9,11),(1+conditions!$U$34)*SUMIFS(16:16,$9:$9,$U$9-1+HE$9+SUMIFS(conditions!$71:$71,conditions!$8:$8,"&lt;="&amp;HE$9,conditions!$9:$9,"&gt;="&amp;HE$9)-EOMONTH($U$9,11)),SUMIFS(16:16,$9:$9,HE$9+SUMIFS(conditions!$71:$71,conditions!$8:$8,"&lt;="&amp;HE$9,conditions!$9:$9,"&gt;="&amp;HE$9)))*SUMIFS(conditions!$69:$69,conditions!$8:$8,"&lt;="&amp;HE$9,conditions!$9:$9,"&gt;="&amp;HE$9)*SUMIFS(conditions!$70:$70,conditions!$8:$8,"&lt;="&amp;HE$9,conditions!$9:$9,"&gt;="&amp;HE$9))</f>
        <v>31.107037499999993</v>
      </c>
      <c r="HF70" s="37">
        <f>IF(HF$9="",0,IF(HF$9+SUMIFS(conditions!$71:$71,conditions!$8:$8,"&lt;="&amp;HF$9,conditions!$9:$9,"&gt;="&amp;HF$9)&gt;EOMONTH($U$9,11),(1+conditions!$U$34)*SUMIFS(16:16,$9:$9,$U$9-1+HF$9+SUMIFS(conditions!$71:$71,conditions!$8:$8,"&lt;="&amp;HF$9,conditions!$9:$9,"&gt;="&amp;HF$9)-EOMONTH($U$9,11)),SUMIFS(16:16,$9:$9,HF$9+SUMIFS(conditions!$71:$71,conditions!$8:$8,"&lt;="&amp;HF$9,conditions!$9:$9,"&gt;="&amp;HF$9)))*SUMIFS(conditions!$69:$69,conditions!$8:$8,"&lt;="&amp;HF$9,conditions!$9:$9,"&gt;="&amp;HF$9)*SUMIFS(conditions!$70:$70,conditions!$8:$8,"&lt;="&amp;HF$9,conditions!$9:$9,"&gt;="&amp;HF$9))</f>
        <v>0</v>
      </c>
      <c r="HG70" s="37">
        <f>IF(HG$9="",0,IF(HG$9+SUMIFS(conditions!$71:$71,conditions!$8:$8,"&lt;="&amp;HG$9,conditions!$9:$9,"&gt;="&amp;HG$9)&gt;EOMONTH($U$9,11),(1+conditions!$U$34)*SUMIFS(16:16,$9:$9,$U$9-1+HG$9+SUMIFS(conditions!$71:$71,conditions!$8:$8,"&lt;="&amp;HG$9,conditions!$9:$9,"&gt;="&amp;HG$9)-EOMONTH($U$9,11)),SUMIFS(16:16,$9:$9,HG$9+SUMIFS(conditions!$71:$71,conditions!$8:$8,"&lt;="&amp;HG$9,conditions!$9:$9,"&gt;="&amp;HG$9)))*SUMIFS(conditions!$69:$69,conditions!$8:$8,"&lt;="&amp;HG$9,conditions!$9:$9,"&gt;="&amp;HG$9)*SUMIFS(conditions!$70:$70,conditions!$8:$8,"&lt;="&amp;HG$9,conditions!$9:$9,"&gt;="&amp;HG$9))</f>
        <v>0</v>
      </c>
      <c r="HH70" s="37">
        <f>IF(HH$9="",0,IF(HH$9+SUMIFS(conditions!$71:$71,conditions!$8:$8,"&lt;="&amp;HH$9,conditions!$9:$9,"&gt;="&amp;HH$9)&gt;EOMONTH($U$9,11),(1+conditions!$U$34)*SUMIFS(16:16,$9:$9,$U$9-1+HH$9+SUMIFS(conditions!$71:$71,conditions!$8:$8,"&lt;="&amp;HH$9,conditions!$9:$9,"&gt;="&amp;HH$9)-EOMONTH($U$9,11)),SUMIFS(16:16,$9:$9,HH$9+SUMIFS(conditions!$71:$71,conditions!$8:$8,"&lt;="&amp;HH$9,conditions!$9:$9,"&gt;="&amp;HH$9)))*SUMIFS(conditions!$69:$69,conditions!$8:$8,"&lt;="&amp;HH$9,conditions!$9:$9,"&gt;="&amp;HH$9)*SUMIFS(conditions!$70:$70,conditions!$8:$8,"&lt;="&amp;HH$9,conditions!$9:$9,"&gt;="&amp;HH$9))</f>
        <v>31.107037499999993</v>
      </c>
      <c r="HI70" s="37">
        <f>IF(HI$9="",0,IF(HI$9+SUMIFS(conditions!$71:$71,conditions!$8:$8,"&lt;="&amp;HI$9,conditions!$9:$9,"&gt;="&amp;HI$9)&gt;EOMONTH($U$9,11),(1+conditions!$U$34)*SUMIFS(16:16,$9:$9,$U$9-1+HI$9+SUMIFS(conditions!$71:$71,conditions!$8:$8,"&lt;="&amp;HI$9,conditions!$9:$9,"&gt;="&amp;HI$9)-EOMONTH($U$9,11)),SUMIFS(16:16,$9:$9,HI$9+SUMIFS(conditions!$71:$71,conditions!$8:$8,"&lt;="&amp;HI$9,conditions!$9:$9,"&gt;="&amp;HI$9)))*SUMIFS(conditions!$69:$69,conditions!$8:$8,"&lt;="&amp;HI$9,conditions!$9:$9,"&gt;="&amp;HI$9)*SUMIFS(conditions!$70:$70,conditions!$8:$8,"&lt;="&amp;HI$9,conditions!$9:$9,"&gt;="&amp;HI$9))</f>
        <v>31.107037499999993</v>
      </c>
      <c r="HJ70" s="37">
        <f>IF(HJ$9="",0,IF(HJ$9+SUMIFS(conditions!$71:$71,conditions!$8:$8,"&lt;="&amp;HJ$9,conditions!$9:$9,"&gt;="&amp;HJ$9)&gt;EOMONTH($U$9,11),(1+conditions!$U$34)*SUMIFS(16:16,$9:$9,$U$9-1+HJ$9+SUMIFS(conditions!$71:$71,conditions!$8:$8,"&lt;="&amp;HJ$9,conditions!$9:$9,"&gt;="&amp;HJ$9)-EOMONTH($U$9,11)),SUMIFS(16:16,$9:$9,HJ$9+SUMIFS(conditions!$71:$71,conditions!$8:$8,"&lt;="&amp;HJ$9,conditions!$9:$9,"&gt;="&amp;HJ$9)))*SUMIFS(conditions!$69:$69,conditions!$8:$8,"&lt;="&amp;HJ$9,conditions!$9:$9,"&gt;="&amp;HJ$9)*SUMIFS(conditions!$70:$70,conditions!$8:$8,"&lt;="&amp;HJ$9,conditions!$9:$9,"&gt;="&amp;HJ$9))</f>
        <v>31.107037499999993</v>
      </c>
      <c r="HK70" s="37">
        <f>IF(HK$9="",0,IF(HK$9+SUMIFS(conditions!$71:$71,conditions!$8:$8,"&lt;="&amp;HK$9,conditions!$9:$9,"&gt;="&amp;HK$9)&gt;EOMONTH($U$9,11),(1+conditions!$U$34)*SUMIFS(16:16,$9:$9,$U$9-1+HK$9+SUMIFS(conditions!$71:$71,conditions!$8:$8,"&lt;="&amp;HK$9,conditions!$9:$9,"&gt;="&amp;HK$9)-EOMONTH($U$9,11)),SUMIFS(16:16,$9:$9,HK$9+SUMIFS(conditions!$71:$71,conditions!$8:$8,"&lt;="&amp;HK$9,conditions!$9:$9,"&gt;="&amp;HK$9)))*SUMIFS(conditions!$69:$69,conditions!$8:$8,"&lt;="&amp;HK$9,conditions!$9:$9,"&gt;="&amp;HK$9)*SUMIFS(conditions!$70:$70,conditions!$8:$8,"&lt;="&amp;HK$9,conditions!$9:$9,"&gt;="&amp;HK$9))</f>
        <v>31.107037499999993</v>
      </c>
      <c r="HL70" s="37">
        <f>IF(HL$9="",0,IF(HL$9+SUMIFS(conditions!$71:$71,conditions!$8:$8,"&lt;="&amp;HL$9,conditions!$9:$9,"&gt;="&amp;HL$9)&gt;EOMONTH($U$9,11),(1+conditions!$U$34)*SUMIFS(16:16,$9:$9,$U$9-1+HL$9+SUMIFS(conditions!$71:$71,conditions!$8:$8,"&lt;="&amp;HL$9,conditions!$9:$9,"&gt;="&amp;HL$9)-EOMONTH($U$9,11)),SUMIFS(16:16,$9:$9,HL$9+SUMIFS(conditions!$71:$71,conditions!$8:$8,"&lt;="&amp;HL$9,conditions!$9:$9,"&gt;="&amp;HL$9)))*SUMIFS(conditions!$69:$69,conditions!$8:$8,"&lt;="&amp;HL$9,conditions!$9:$9,"&gt;="&amp;HL$9)*SUMIFS(conditions!$70:$70,conditions!$8:$8,"&lt;="&amp;HL$9,conditions!$9:$9,"&gt;="&amp;HL$9))</f>
        <v>31.107037499999993</v>
      </c>
      <c r="HM70" s="37">
        <f>IF(HM$9="",0,IF(HM$9+SUMIFS(conditions!$71:$71,conditions!$8:$8,"&lt;="&amp;HM$9,conditions!$9:$9,"&gt;="&amp;HM$9)&gt;EOMONTH($U$9,11),(1+conditions!$U$34)*SUMIFS(16:16,$9:$9,$U$9-1+HM$9+SUMIFS(conditions!$71:$71,conditions!$8:$8,"&lt;="&amp;HM$9,conditions!$9:$9,"&gt;="&amp;HM$9)-EOMONTH($U$9,11)),SUMIFS(16:16,$9:$9,HM$9+SUMIFS(conditions!$71:$71,conditions!$8:$8,"&lt;="&amp;HM$9,conditions!$9:$9,"&gt;="&amp;HM$9)))*SUMIFS(conditions!$69:$69,conditions!$8:$8,"&lt;="&amp;HM$9,conditions!$9:$9,"&gt;="&amp;HM$9)*SUMIFS(conditions!$70:$70,conditions!$8:$8,"&lt;="&amp;HM$9,conditions!$9:$9,"&gt;="&amp;HM$9))</f>
        <v>0</v>
      </c>
      <c r="HN70" s="37">
        <f>IF(HN$9="",0,IF(HN$9+SUMIFS(conditions!$71:$71,conditions!$8:$8,"&lt;="&amp;HN$9,conditions!$9:$9,"&gt;="&amp;HN$9)&gt;EOMONTH($U$9,11),(1+conditions!$U$34)*SUMIFS(16:16,$9:$9,$U$9-1+HN$9+SUMIFS(conditions!$71:$71,conditions!$8:$8,"&lt;="&amp;HN$9,conditions!$9:$9,"&gt;="&amp;HN$9)-EOMONTH($U$9,11)),SUMIFS(16:16,$9:$9,HN$9+SUMIFS(conditions!$71:$71,conditions!$8:$8,"&lt;="&amp;HN$9,conditions!$9:$9,"&gt;="&amp;HN$9)))*SUMIFS(conditions!$69:$69,conditions!$8:$8,"&lt;="&amp;HN$9,conditions!$9:$9,"&gt;="&amp;HN$9)*SUMIFS(conditions!$70:$70,conditions!$8:$8,"&lt;="&amp;HN$9,conditions!$9:$9,"&gt;="&amp;HN$9))</f>
        <v>0</v>
      </c>
      <c r="HO70" s="37">
        <f>IF(HO$9="",0,IF(HO$9+SUMIFS(conditions!$71:$71,conditions!$8:$8,"&lt;="&amp;HO$9,conditions!$9:$9,"&gt;="&amp;HO$9)&gt;EOMONTH($U$9,11),(1+conditions!$U$34)*SUMIFS(16:16,$9:$9,$U$9-1+HO$9+SUMIFS(conditions!$71:$71,conditions!$8:$8,"&lt;="&amp;HO$9,conditions!$9:$9,"&gt;="&amp;HO$9)-EOMONTH($U$9,11)),SUMIFS(16:16,$9:$9,HO$9+SUMIFS(conditions!$71:$71,conditions!$8:$8,"&lt;="&amp;HO$9,conditions!$9:$9,"&gt;="&amp;HO$9)))*SUMIFS(conditions!$69:$69,conditions!$8:$8,"&lt;="&amp;HO$9,conditions!$9:$9,"&gt;="&amp;HO$9)*SUMIFS(conditions!$70:$70,conditions!$8:$8,"&lt;="&amp;HO$9,conditions!$9:$9,"&gt;="&amp;HO$9))</f>
        <v>28.618474499999998</v>
      </c>
      <c r="HP70" s="37">
        <f>IF(HP$9="",0,IF(HP$9+SUMIFS(conditions!$71:$71,conditions!$8:$8,"&lt;="&amp;HP$9,conditions!$9:$9,"&gt;="&amp;HP$9)&gt;EOMONTH($U$9,11),(1+conditions!$U$34)*SUMIFS(16:16,$9:$9,$U$9-1+HP$9+SUMIFS(conditions!$71:$71,conditions!$8:$8,"&lt;="&amp;HP$9,conditions!$9:$9,"&gt;="&amp;HP$9)-EOMONTH($U$9,11)),SUMIFS(16:16,$9:$9,HP$9+SUMIFS(conditions!$71:$71,conditions!$8:$8,"&lt;="&amp;HP$9,conditions!$9:$9,"&gt;="&amp;HP$9)))*SUMIFS(conditions!$69:$69,conditions!$8:$8,"&lt;="&amp;HP$9,conditions!$9:$9,"&gt;="&amp;HP$9)*SUMIFS(conditions!$70:$70,conditions!$8:$8,"&lt;="&amp;HP$9,conditions!$9:$9,"&gt;="&amp;HP$9))</f>
        <v>28.618474499999998</v>
      </c>
      <c r="HQ70" s="37">
        <f>IF(HQ$9="",0,IF(HQ$9+SUMIFS(conditions!$71:$71,conditions!$8:$8,"&lt;="&amp;HQ$9,conditions!$9:$9,"&gt;="&amp;HQ$9)&gt;EOMONTH($U$9,11),(1+conditions!$U$34)*SUMIFS(16:16,$9:$9,$U$9-1+HQ$9+SUMIFS(conditions!$71:$71,conditions!$8:$8,"&lt;="&amp;HQ$9,conditions!$9:$9,"&gt;="&amp;HQ$9)-EOMONTH($U$9,11)),SUMIFS(16:16,$9:$9,HQ$9+SUMIFS(conditions!$71:$71,conditions!$8:$8,"&lt;="&amp;HQ$9,conditions!$9:$9,"&gt;="&amp;HQ$9)))*SUMIFS(conditions!$69:$69,conditions!$8:$8,"&lt;="&amp;HQ$9,conditions!$9:$9,"&gt;="&amp;HQ$9)*SUMIFS(conditions!$70:$70,conditions!$8:$8,"&lt;="&amp;HQ$9,conditions!$9:$9,"&gt;="&amp;HQ$9))</f>
        <v>28.618474499999998</v>
      </c>
      <c r="HR70" s="37">
        <f>IF(HR$9="",0,IF(HR$9+SUMIFS(conditions!$71:$71,conditions!$8:$8,"&lt;="&amp;HR$9,conditions!$9:$9,"&gt;="&amp;HR$9)&gt;EOMONTH($U$9,11),(1+conditions!$U$34)*SUMIFS(16:16,$9:$9,$U$9-1+HR$9+SUMIFS(conditions!$71:$71,conditions!$8:$8,"&lt;="&amp;HR$9,conditions!$9:$9,"&gt;="&amp;HR$9)-EOMONTH($U$9,11)),SUMIFS(16:16,$9:$9,HR$9+SUMIFS(conditions!$71:$71,conditions!$8:$8,"&lt;="&amp;HR$9,conditions!$9:$9,"&gt;="&amp;HR$9)))*SUMIFS(conditions!$69:$69,conditions!$8:$8,"&lt;="&amp;HR$9,conditions!$9:$9,"&gt;="&amp;HR$9)*SUMIFS(conditions!$70:$70,conditions!$8:$8,"&lt;="&amp;HR$9,conditions!$9:$9,"&gt;="&amp;HR$9))</f>
        <v>28.618474499999998</v>
      </c>
      <c r="HS70" s="37">
        <f>IF(HS$9="",0,IF(HS$9+SUMIFS(conditions!$71:$71,conditions!$8:$8,"&lt;="&amp;HS$9,conditions!$9:$9,"&gt;="&amp;HS$9)&gt;EOMONTH($U$9,11),(1+conditions!$U$34)*SUMIFS(16:16,$9:$9,$U$9-1+HS$9+SUMIFS(conditions!$71:$71,conditions!$8:$8,"&lt;="&amp;HS$9,conditions!$9:$9,"&gt;="&amp;HS$9)-EOMONTH($U$9,11)),SUMIFS(16:16,$9:$9,HS$9+SUMIFS(conditions!$71:$71,conditions!$8:$8,"&lt;="&amp;HS$9,conditions!$9:$9,"&gt;="&amp;HS$9)))*SUMIFS(conditions!$69:$69,conditions!$8:$8,"&lt;="&amp;HS$9,conditions!$9:$9,"&gt;="&amp;HS$9)*SUMIFS(conditions!$70:$70,conditions!$8:$8,"&lt;="&amp;HS$9,conditions!$9:$9,"&gt;="&amp;HS$9))</f>
        <v>28.618474499999998</v>
      </c>
      <c r="HT70" s="37">
        <f>IF(HT$9="",0,IF(HT$9+SUMIFS(conditions!$71:$71,conditions!$8:$8,"&lt;="&amp;HT$9,conditions!$9:$9,"&gt;="&amp;HT$9)&gt;EOMONTH($U$9,11),(1+conditions!$U$34)*SUMIFS(16:16,$9:$9,$U$9-1+HT$9+SUMIFS(conditions!$71:$71,conditions!$8:$8,"&lt;="&amp;HT$9,conditions!$9:$9,"&gt;="&amp;HT$9)-EOMONTH($U$9,11)),SUMIFS(16:16,$9:$9,HT$9+SUMIFS(conditions!$71:$71,conditions!$8:$8,"&lt;="&amp;HT$9,conditions!$9:$9,"&gt;="&amp;HT$9)))*SUMIFS(conditions!$69:$69,conditions!$8:$8,"&lt;="&amp;HT$9,conditions!$9:$9,"&gt;="&amp;HT$9)*SUMIFS(conditions!$70:$70,conditions!$8:$8,"&lt;="&amp;HT$9,conditions!$9:$9,"&gt;="&amp;HT$9))</f>
        <v>0</v>
      </c>
      <c r="HU70" s="37">
        <f>IF(HU$9="",0,IF(HU$9+SUMIFS(conditions!$71:$71,conditions!$8:$8,"&lt;="&amp;HU$9,conditions!$9:$9,"&gt;="&amp;HU$9)&gt;EOMONTH($U$9,11),(1+conditions!$U$34)*SUMIFS(16:16,$9:$9,$U$9-1+HU$9+SUMIFS(conditions!$71:$71,conditions!$8:$8,"&lt;="&amp;HU$9,conditions!$9:$9,"&gt;="&amp;HU$9)-EOMONTH($U$9,11)),SUMIFS(16:16,$9:$9,HU$9+SUMIFS(conditions!$71:$71,conditions!$8:$8,"&lt;="&amp;HU$9,conditions!$9:$9,"&gt;="&amp;HU$9)))*SUMIFS(conditions!$69:$69,conditions!$8:$8,"&lt;="&amp;HU$9,conditions!$9:$9,"&gt;="&amp;HU$9)*SUMIFS(conditions!$70:$70,conditions!$8:$8,"&lt;="&amp;HU$9,conditions!$9:$9,"&gt;="&amp;HU$9))</f>
        <v>0</v>
      </c>
      <c r="HV70" s="37">
        <f>IF(HV$9="",0,IF(HV$9+SUMIFS(conditions!$71:$71,conditions!$8:$8,"&lt;="&amp;HV$9,conditions!$9:$9,"&gt;="&amp;HV$9)&gt;EOMONTH($U$9,11),(1+conditions!$U$34)*SUMIFS(16:16,$9:$9,$U$9-1+HV$9+SUMIFS(conditions!$71:$71,conditions!$8:$8,"&lt;="&amp;HV$9,conditions!$9:$9,"&gt;="&amp;HV$9)-EOMONTH($U$9,11)),SUMIFS(16:16,$9:$9,HV$9+SUMIFS(conditions!$71:$71,conditions!$8:$8,"&lt;="&amp;HV$9,conditions!$9:$9,"&gt;="&amp;HV$9)))*SUMIFS(conditions!$69:$69,conditions!$8:$8,"&lt;="&amp;HV$9,conditions!$9:$9,"&gt;="&amp;HV$9)*SUMIFS(conditions!$70:$70,conditions!$8:$8,"&lt;="&amp;HV$9,conditions!$9:$9,"&gt;="&amp;HV$9))</f>
        <v>28.618474499999998</v>
      </c>
      <c r="HW70" s="37">
        <f>IF(HW$9="",0,IF(HW$9+SUMIFS(conditions!$71:$71,conditions!$8:$8,"&lt;="&amp;HW$9,conditions!$9:$9,"&gt;="&amp;HW$9)&gt;EOMONTH($U$9,11),(1+conditions!$U$34)*SUMIFS(16:16,$9:$9,$U$9-1+HW$9+SUMIFS(conditions!$71:$71,conditions!$8:$8,"&lt;="&amp;HW$9,conditions!$9:$9,"&gt;="&amp;HW$9)-EOMONTH($U$9,11)),SUMIFS(16:16,$9:$9,HW$9+SUMIFS(conditions!$71:$71,conditions!$8:$8,"&lt;="&amp;HW$9,conditions!$9:$9,"&gt;="&amp;HW$9)))*SUMIFS(conditions!$69:$69,conditions!$8:$8,"&lt;="&amp;HW$9,conditions!$9:$9,"&gt;="&amp;HW$9)*SUMIFS(conditions!$70:$70,conditions!$8:$8,"&lt;="&amp;HW$9,conditions!$9:$9,"&gt;="&amp;HW$9))</f>
        <v>28.618474499999998</v>
      </c>
      <c r="HX70" s="37">
        <f>IF(HX$9="",0,IF(HX$9+SUMIFS(conditions!$71:$71,conditions!$8:$8,"&lt;="&amp;HX$9,conditions!$9:$9,"&gt;="&amp;HX$9)&gt;EOMONTH($U$9,11),(1+conditions!$U$34)*SUMIFS(16:16,$9:$9,$U$9-1+HX$9+SUMIFS(conditions!$71:$71,conditions!$8:$8,"&lt;="&amp;HX$9,conditions!$9:$9,"&gt;="&amp;HX$9)-EOMONTH($U$9,11)),SUMIFS(16:16,$9:$9,HX$9+SUMIFS(conditions!$71:$71,conditions!$8:$8,"&lt;="&amp;HX$9,conditions!$9:$9,"&gt;="&amp;HX$9)))*SUMIFS(conditions!$69:$69,conditions!$8:$8,"&lt;="&amp;HX$9,conditions!$9:$9,"&gt;="&amp;HX$9)*SUMIFS(conditions!$70:$70,conditions!$8:$8,"&lt;="&amp;HX$9,conditions!$9:$9,"&gt;="&amp;HX$9))</f>
        <v>28.618474499999998</v>
      </c>
      <c r="HY70" s="37">
        <f>IF(HY$9="",0,IF(HY$9+SUMIFS(conditions!$71:$71,conditions!$8:$8,"&lt;="&amp;HY$9,conditions!$9:$9,"&gt;="&amp;HY$9)&gt;EOMONTH($U$9,11),(1+conditions!$U$34)*SUMIFS(16:16,$9:$9,$U$9-1+HY$9+SUMIFS(conditions!$71:$71,conditions!$8:$8,"&lt;="&amp;HY$9,conditions!$9:$9,"&gt;="&amp;HY$9)-EOMONTH($U$9,11)),SUMIFS(16:16,$9:$9,HY$9+SUMIFS(conditions!$71:$71,conditions!$8:$8,"&lt;="&amp;HY$9,conditions!$9:$9,"&gt;="&amp;HY$9)))*SUMIFS(conditions!$69:$69,conditions!$8:$8,"&lt;="&amp;HY$9,conditions!$9:$9,"&gt;="&amp;HY$9)*SUMIFS(conditions!$70:$70,conditions!$8:$8,"&lt;="&amp;HY$9,conditions!$9:$9,"&gt;="&amp;HY$9))</f>
        <v>28.618474499999998</v>
      </c>
      <c r="HZ70" s="37">
        <f>IF(HZ$9="",0,IF(HZ$9+SUMIFS(conditions!$71:$71,conditions!$8:$8,"&lt;="&amp;HZ$9,conditions!$9:$9,"&gt;="&amp;HZ$9)&gt;EOMONTH($U$9,11),(1+conditions!$U$34)*SUMIFS(16:16,$9:$9,$U$9-1+HZ$9+SUMIFS(conditions!$71:$71,conditions!$8:$8,"&lt;="&amp;HZ$9,conditions!$9:$9,"&gt;="&amp;HZ$9)-EOMONTH($U$9,11)),SUMIFS(16:16,$9:$9,HZ$9+SUMIFS(conditions!$71:$71,conditions!$8:$8,"&lt;="&amp;HZ$9,conditions!$9:$9,"&gt;="&amp;HZ$9)))*SUMIFS(conditions!$69:$69,conditions!$8:$8,"&lt;="&amp;HZ$9,conditions!$9:$9,"&gt;="&amp;HZ$9)*SUMIFS(conditions!$70:$70,conditions!$8:$8,"&lt;="&amp;HZ$9,conditions!$9:$9,"&gt;="&amp;HZ$9))</f>
        <v>28.618474499999998</v>
      </c>
      <c r="IA70" s="37">
        <f>IF(IA$9="",0,IF(IA$9+SUMIFS(conditions!$71:$71,conditions!$8:$8,"&lt;="&amp;IA$9,conditions!$9:$9,"&gt;="&amp;IA$9)&gt;EOMONTH($U$9,11),(1+conditions!$U$34)*SUMIFS(16:16,$9:$9,$U$9-1+IA$9+SUMIFS(conditions!$71:$71,conditions!$8:$8,"&lt;="&amp;IA$9,conditions!$9:$9,"&gt;="&amp;IA$9)-EOMONTH($U$9,11)),SUMIFS(16:16,$9:$9,IA$9+SUMIFS(conditions!$71:$71,conditions!$8:$8,"&lt;="&amp;IA$9,conditions!$9:$9,"&gt;="&amp;IA$9)))*SUMIFS(conditions!$69:$69,conditions!$8:$8,"&lt;="&amp;IA$9,conditions!$9:$9,"&gt;="&amp;IA$9)*SUMIFS(conditions!$70:$70,conditions!$8:$8,"&lt;="&amp;IA$9,conditions!$9:$9,"&gt;="&amp;IA$9))</f>
        <v>0</v>
      </c>
      <c r="IB70" s="37">
        <f>IF(IB$9="",0,IF(IB$9+SUMIFS(conditions!$71:$71,conditions!$8:$8,"&lt;="&amp;IB$9,conditions!$9:$9,"&gt;="&amp;IB$9)&gt;EOMONTH($U$9,11),(1+conditions!$U$34)*SUMIFS(16:16,$9:$9,$U$9-1+IB$9+SUMIFS(conditions!$71:$71,conditions!$8:$8,"&lt;="&amp;IB$9,conditions!$9:$9,"&gt;="&amp;IB$9)-EOMONTH($U$9,11)),SUMIFS(16:16,$9:$9,IB$9+SUMIFS(conditions!$71:$71,conditions!$8:$8,"&lt;="&amp;IB$9,conditions!$9:$9,"&gt;="&amp;IB$9)))*SUMIFS(conditions!$69:$69,conditions!$8:$8,"&lt;="&amp;IB$9,conditions!$9:$9,"&gt;="&amp;IB$9)*SUMIFS(conditions!$70:$70,conditions!$8:$8,"&lt;="&amp;IB$9,conditions!$9:$9,"&gt;="&amp;IB$9))</f>
        <v>0</v>
      </c>
      <c r="IC70" s="37">
        <f>IF(IC$9="",0,IF(IC$9+SUMIFS(conditions!$71:$71,conditions!$8:$8,"&lt;="&amp;IC$9,conditions!$9:$9,"&gt;="&amp;IC$9)&gt;EOMONTH($U$9,11),(1+conditions!$U$34)*SUMIFS(16:16,$9:$9,$U$9-1+IC$9+SUMIFS(conditions!$71:$71,conditions!$8:$8,"&lt;="&amp;IC$9,conditions!$9:$9,"&gt;="&amp;IC$9)-EOMONTH($U$9,11)),SUMIFS(16:16,$9:$9,IC$9+SUMIFS(conditions!$71:$71,conditions!$8:$8,"&lt;="&amp;IC$9,conditions!$9:$9,"&gt;="&amp;IC$9)))*SUMIFS(conditions!$69:$69,conditions!$8:$8,"&lt;="&amp;IC$9,conditions!$9:$9,"&gt;="&amp;IC$9)*SUMIFS(conditions!$70:$70,conditions!$8:$8,"&lt;="&amp;IC$9,conditions!$9:$9,"&gt;="&amp;IC$9))</f>
        <v>28.618474499999998</v>
      </c>
      <c r="ID70" s="37">
        <f>IF(ID$9="",0,IF(ID$9+SUMIFS(conditions!$71:$71,conditions!$8:$8,"&lt;="&amp;ID$9,conditions!$9:$9,"&gt;="&amp;ID$9)&gt;EOMONTH($U$9,11),(1+conditions!$U$34)*SUMIFS(16:16,$9:$9,$U$9-1+ID$9+SUMIFS(conditions!$71:$71,conditions!$8:$8,"&lt;="&amp;ID$9,conditions!$9:$9,"&gt;="&amp;ID$9)-EOMONTH($U$9,11)),SUMIFS(16:16,$9:$9,ID$9+SUMIFS(conditions!$71:$71,conditions!$8:$8,"&lt;="&amp;ID$9,conditions!$9:$9,"&gt;="&amp;ID$9)))*SUMIFS(conditions!$69:$69,conditions!$8:$8,"&lt;="&amp;ID$9,conditions!$9:$9,"&gt;="&amp;ID$9)*SUMIFS(conditions!$70:$70,conditions!$8:$8,"&lt;="&amp;ID$9,conditions!$9:$9,"&gt;="&amp;ID$9))</f>
        <v>28.618474499999998</v>
      </c>
      <c r="IE70" s="37">
        <f>IF(IE$9="",0,IF(IE$9+SUMIFS(conditions!$71:$71,conditions!$8:$8,"&lt;="&amp;IE$9,conditions!$9:$9,"&gt;="&amp;IE$9)&gt;EOMONTH($U$9,11),(1+conditions!$U$34)*SUMIFS(16:16,$9:$9,$U$9-1+IE$9+SUMIFS(conditions!$71:$71,conditions!$8:$8,"&lt;="&amp;IE$9,conditions!$9:$9,"&gt;="&amp;IE$9)-EOMONTH($U$9,11)),SUMIFS(16:16,$9:$9,IE$9+SUMIFS(conditions!$71:$71,conditions!$8:$8,"&lt;="&amp;IE$9,conditions!$9:$9,"&gt;="&amp;IE$9)))*SUMIFS(conditions!$69:$69,conditions!$8:$8,"&lt;="&amp;IE$9,conditions!$9:$9,"&gt;="&amp;IE$9)*SUMIFS(conditions!$70:$70,conditions!$8:$8,"&lt;="&amp;IE$9,conditions!$9:$9,"&gt;="&amp;IE$9))</f>
        <v>28.618474499999998</v>
      </c>
      <c r="IF70" s="37">
        <f>IF(IF$9="",0,IF(IF$9+SUMIFS(conditions!$71:$71,conditions!$8:$8,"&lt;="&amp;IF$9,conditions!$9:$9,"&gt;="&amp;IF$9)&gt;EOMONTH($U$9,11),(1+conditions!$U$34)*SUMIFS(16:16,$9:$9,$U$9-1+IF$9+SUMIFS(conditions!$71:$71,conditions!$8:$8,"&lt;="&amp;IF$9,conditions!$9:$9,"&gt;="&amp;IF$9)-EOMONTH($U$9,11)),SUMIFS(16:16,$9:$9,IF$9+SUMIFS(conditions!$71:$71,conditions!$8:$8,"&lt;="&amp;IF$9,conditions!$9:$9,"&gt;="&amp;IF$9)))*SUMIFS(conditions!$69:$69,conditions!$8:$8,"&lt;="&amp;IF$9,conditions!$9:$9,"&gt;="&amp;IF$9)*SUMIFS(conditions!$70:$70,conditions!$8:$8,"&lt;="&amp;IF$9,conditions!$9:$9,"&gt;="&amp;IF$9))</f>
        <v>28.618474499999998</v>
      </c>
      <c r="IG70" s="37">
        <f>IF(IG$9="",0,IF(IG$9+SUMIFS(conditions!$71:$71,conditions!$8:$8,"&lt;="&amp;IG$9,conditions!$9:$9,"&gt;="&amp;IG$9)&gt;EOMONTH($U$9,11),(1+conditions!$U$34)*SUMIFS(16:16,$9:$9,$U$9-1+IG$9+SUMIFS(conditions!$71:$71,conditions!$8:$8,"&lt;="&amp;IG$9,conditions!$9:$9,"&gt;="&amp;IG$9)-EOMONTH($U$9,11)),SUMIFS(16:16,$9:$9,IG$9+SUMIFS(conditions!$71:$71,conditions!$8:$8,"&lt;="&amp;IG$9,conditions!$9:$9,"&gt;="&amp;IG$9)))*SUMIFS(conditions!$69:$69,conditions!$8:$8,"&lt;="&amp;IG$9,conditions!$9:$9,"&gt;="&amp;IG$9)*SUMIFS(conditions!$70:$70,conditions!$8:$8,"&lt;="&amp;IG$9,conditions!$9:$9,"&gt;="&amp;IG$9))</f>
        <v>28.618474499999998</v>
      </c>
      <c r="IH70" s="37">
        <f>IF(IH$9="",0,IF(IH$9+SUMIFS(conditions!$71:$71,conditions!$8:$8,"&lt;="&amp;IH$9,conditions!$9:$9,"&gt;="&amp;IH$9)&gt;EOMONTH($U$9,11),(1+conditions!$U$34)*SUMIFS(16:16,$9:$9,$U$9-1+IH$9+SUMIFS(conditions!$71:$71,conditions!$8:$8,"&lt;="&amp;IH$9,conditions!$9:$9,"&gt;="&amp;IH$9)-EOMONTH($U$9,11)),SUMIFS(16:16,$9:$9,IH$9+SUMIFS(conditions!$71:$71,conditions!$8:$8,"&lt;="&amp;IH$9,conditions!$9:$9,"&gt;="&amp;IH$9)))*SUMIFS(conditions!$69:$69,conditions!$8:$8,"&lt;="&amp;IH$9,conditions!$9:$9,"&gt;="&amp;IH$9)*SUMIFS(conditions!$70:$70,conditions!$8:$8,"&lt;="&amp;IH$9,conditions!$9:$9,"&gt;="&amp;IH$9))</f>
        <v>0</v>
      </c>
      <c r="II70" s="37">
        <f>IF(II$9="",0,IF(II$9+SUMIFS(conditions!$71:$71,conditions!$8:$8,"&lt;="&amp;II$9,conditions!$9:$9,"&gt;="&amp;II$9)&gt;EOMONTH($U$9,11),(1+conditions!$U$34)*SUMIFS(16:16,$9:$9,$U$9-1+II$9+SUMIFS(conditions!$71:$71,conditions!$8:$8,"&lt;="&amp;II$9,conditions!$9:$9,"&gt;="&amp;II$9)-EOMONTH($U$9,11)),SUMIFS(16:16,$9:$9,II$9+SUMIFS(conditions!$71:$71,conditions!$8:$8,"&lt;="&amp;II$9,conditions!$9:$9,"&gt;="&amp;II$9)))*SUMIFS(conditions!$69:$69,conditions!$8:$8,"&lt;="&amp;II$9,conditions!$9:$9,"&gt;="&amp;II$9)*SUMIFS(conditions!$70:$70,conditions!$8:$8,"&lt;="&amp;II$9,conditions!$9:$9,"&gt;="&amp;II$9))</f>
        <v>0</v>
      </c>
      <c r="IJ70" s="37">
        <f>IF(IJ$9="",0,IF(IJ$9+SUMIFS(conditions!$71:$71,conditions!$8:$8,"&lt;="&amp;IJ$9,conditions!$9:$9,"&gt;="&amp;IJ$9)&gt;EOMONTH($U$9,11),(1+conditions!$U$34)*SUMIFS(16:16,$9:$9,$U$9-1+IJ$9+SUMIFS(conditions!$71:$71,conditions!$8:$8,"&lt;="&amp;IJ$9,conditions!$9:$9,"&gt;="&amp;IJ$9)-EOMONTH($U$9,11)),SUMIFS(16:16,$9:$9,IJ$9+SUMIFS(conditions!$71:$71,conditions!$8:$8,"&lt;="&amp;IJ$9,conditions!$9:$9,"&gt;="&amp;IJ$9)))*SUMIFS(conditions!$69:$69,conditions!$8:$8,"&lt;="&amp;IJ$9,conditions!$9:$9,"&gt;="&amp;IJ$9)*SUMIFS(conditions!$70:$70,conditions!$8:$8,"&lt;="&amp;IJ$9,conditions!$9:$9,"&gt;="&amp;IJ$9))</f>
        <v>28.618474499999998</v>
      </c>
      <c r="IK70" s="37">
        <f>IF(IK$9="",0,IF(IK$9+SUMIFS(conditions!$71:$71,conditions!$8:$8,"&lt;="&amp;IK$9,conditions!$9:$9,"&gt;="&amp;IK$9)&gt;EOMONTH($U$9,11),(1+conditions!$U$34)*SUMIFS(16:16,$9:$9,$U$9-1+IK$9+SUMIFS(conditions!$71:$71,conditions!$8:$8,"&lt;="&amp;IK$9,conditions!$9:$9,"&gt;="&amp;IK$9)-EOMONTH($U$9,11)),SUMIFS(16:16,$9:$9,IK$9+SUMIFS(conditions!$71:$71,conditions!$8:$8,"&lt;="&amp;IK$9,conditions!$9:$9,"&gt;="&amp;IK$9)))*SUMIFS(conditions!$69:$69,conditions!$8:$8,"&lt;="&amp;IK$9,conditions!$9:$9,"&gt;="&amp;IK$9)*SUMIFS(conditions!$70:$70,conditions!$8:$8,"&lt;="&amp;IK$9,conditions!$9:$9,"&gt;="&amp;IK$9))</f>
        <v>28.618474499999998</v>
      </c>
      <c r="IL70" s="37">
        <f>IF(IL$9="",0,IF(IL$9+SUMIFS(conditions!$71:$71,conditions!$8:$8,"&lt;="&amp;IL$9,conditions!$9:$9,"&gt;="&amp;IL$9)&gt;EOMONTH($U$9,11),(1+conditions!$U$34)*SUMIFS(16:16,$9:$9,$U$9-1+IL$9+SUMIFS(conditions!$71:$71,conditions!$8:$8,"&lt;="&amp;IL$9,conditions!$9:$9,"&gt;="&amp;IL$9)-EOMONTH($U$9,11)),SUMIFS(16:16,$9:$9,IL$9+SUMIFS(conditions!$71:$71,conditions!$8:$8,"&lt;="&amp;IL$9,conditions!$9:$9,"&gt;="&amp;IL$9)))*SUMIFS(conditions!$69:$69,conditions!$8:$8,"&lt;="&amp;IL$9,conditions!$9:$9,"&gt;="&amp;IL$9)*SUMIFS(conditions!$70:$70,conditions!$8:$8,"&lt;="&amp;IL$9,conditions!$9:$9,"&gt;="&amp;IL$9))</f>
        <v>28.618474499999998</v>
      </c>
      <c r="IM70" s="37">
        <f>IF(IM$9="",0,IF(IM$9+SUMIFS(conditions!$71:$71,conditions!$8:$8,"&lt;="&amp;IM$9,conditions!$9:$9,"&gt;="&amp;IM$9)&gt;EOMONTH($U$9,11),(1+conditions!$U$34)*SUMIFS(16:16,$9:$9,$U$9-1+IM$9+SUMIFS(conditions!$71:$71,conditions!$8:$8,"&lt;="&amp;IM$9,conditions!$9:$9,"&gt;="&amp;IM$9)-EOMONTH($U$9,11)),SUMIFS(16:16,$9:$9,IM$9+SUMIFS(conditions!$71:$71,conditions!$8:$8,"&lt;="&amp;IM$9,conditions!$9:$9,"&gt;="&amp;IM$9)))*SUMIFS(conditions!$69:$69,conditions!$8:$8,"&lt;="&amp;IM$9,conditions!$9:$9,"&gt;="&amp;IM$9)*SUMIFS(conditions!$70:$70,conditions!$8:$8,"&lt;="&amp;IM$9,conditions!$9:$9,"&gt;="&amp;IM$9))</f>
        <v>28.618474499999998</v>
      </c>
      <c r="IN70" s="37">
        <f>IF(IN$9="",0,IF(IN$9+SUMIFS(conditions!$71:$71,conditions!$8:$8,"&lt;="&amp;IN$9,conditions!$9:$9,"&gt;="&amp;IN$9)&gt;EOMONTH($U$9,11),(1+conditions!$U$34)*SUMIFS(16:16,$9:$9,$U$9-1+IN$9+SUMIFS(conditions!$71:$71,conditions!$8:$8,"&lt;="&amp;IN$9,conditions!$9:$9,"&gt;="&amp;IN$9)-EOMONTH($U$9,11)),SUMIFS(16:16,$9:$9,IN$9+SUMIFS(conditions!$71:$71,conditions!$8:$8,"&lt;="&amp;IN$9,conditions!$9:$9,"&gt;="&amp;IN$9)))*SUMIFS(conditions!$69:$69,conditions!$8:$8,"&lt;="&amp;IN$9,conditions!$9:$9,"&gt;="&amp;IN$9)*SUMIFS(conditions!$70:$70,conditions!$8:$8,"&lt;="&amp;IN$9,conditions!$9:$9,"&gt;="&amp;IN$9))</f>
        <v>28.618474499999998</v>
      </c>
      <c r="IO70" s="37">
        <f>IF(IO$9="",0,IF(IO$9+SUMIFS(conditions!$71:$71,conditions!$8:$8,"&lt;="&amp;IO$9,conditions!$9:$9,"&gt;="&amp;IO$9)&gt;EOMONTH($U$9,11),(1+conditions!$U$34)*SUMIFS(16:16,$9:$9,$U$9-1+IO$9+SUMIFS(conditions!$71:$71,conditions!$8:$8,"&lt;="&amp;IO$9,conditions!$9:$9,"&gt;="&amp;IO$9)-EOMONTH($U$9,11)),SUMIFS(16:16,$9:$9,IO$9+SUMIFS(conditions!$71:$71,conditions!$8:$8,"&lt;="&amp;IO$9,conditions!$9:$9,"&gt;="&amp;IO$9)))*SUMIFS(conditions!$69:$69,conditions!$8:$8,"&lt;="&amp;IO$9,conditions!$9:$9,"&gt;="&amp;IO$9)*SUMIFS(conditions!$70:$70,conditions!$8:$8,"&lt;="&amp;IO$9,conditions!$9:$9,"&gt;="&amp;IO$9))</f>
        <v>0</v>
      </c>
      <c r="IP70" s="37">
        <f>IF(IP$9="",0,IF(IP$9+SUMIFS(conditions!$71:$71,conditions!$8:$8,"&lt;="&amp;IP$9,conditions!$9:$9,"&gt;="&amp;IP$9)&gt;EOMONTH($U$9,11),(1+conditions!$U$34)*SUMIFS(16:16,$9:$9,$U$9-1+IP$9+SUMIFS(conditions!$71:$71,conditions!$8:$8,"&lt;="&amp;IP$9,conditions!$9:$9,"&gt;="&amp;IP$9)-EOMONTH($U$9,11)),SUMIFS(16:16,$9:$9,IP$9+SUMIFS(conditions!$71:$71,conditions!$8:$8,"&lt;="&amp;IP$9,conditions!$9:$9,"&gt;="&amp;IP$9)))*SUMIFS(conditions!$69:$69,conditions!$8:$8,"&lt;="&amp;IP$9,conditions!$9:$9,"&gt;="&amp;IP$9)*SUMIFS(conditions!$70:$70,conditions!$8:$8,"&lt;="&amp;IP$9,conditions!$9:$9,"&gt;="&amp;IP$9))</f>
        <v>0</v>
      </c>
      <c r="IQ70" s="37">
        <f>IF(IQ$9="",0,IF(IQ$9+SUMIFS(conditions!$71:$71,conditions!$8:$8,"&lt;="&amp;IQ$9,conditions!$9:$9,"&gt;="&amp;IQ$9)&gt;EOMONTH($U$9,11),(1+conditions!$U$34)*SUMIFS(16:16,$9:$9,$U$9-1+IQ$9+SUMIFS(conditions!$71:$71,conditions!$8:$8,"&lt;="&amp;IQ$9,conditions!$9:$9,"&gt;="&amp;IQ$9)-EOMONTH($U$9,11)),SUMIFS(16:16,$9:$9,IQ$9+SUMIFS(conditions!$71:$71,conditions!$8:$8,"&lt;="&amp;IQ$9,conditions!$9:$9,"&gt;="&amp;IQ$9)))*SUMIFS(conditions!$69:$69,conditions!$8:$8,"&lt;="&amp;IQ$9,conditions!$9:$9,"&gt;="&amp;IQ$9)*SUMIFS(conditions!$70:$70,conditions!$8:$8,"&lt;="&amp;IQ$9,conditions!$9:$9,"&gt;="&amp;IQ$9))</f>
        <v>29.477028734999994</v>
      </c>
      <c r="IR70" s="37">
        <f>IF(IR$9="",0,IF(IR$9+SUMIFS(conditions!$71:$71,conditions!$8:$8,"&lt;="&amp;IR$9,conditions!$9:$9,"&gt;="&amp;IR$9)&gt;EOMONTH($U$9,11),(1+conditions!$U$34)*SUMIFS(16:16,$9:$9,$U$9-1+IR$9+SUMIFS(conditions!$71:$71,conditions!$8:$8,"&lt;="&amp;IR$9,conditions!$9:$9,"&gt;="&amp;IR$9)-EOMONTH($U$9,11)),SUMIFS(16:16,$9:$9,IR$9+SUMIFS(conditions!$71:$71,conditions!$8:$8,"&lt;="&amp;IR$9,conditions!$9:$9,"&gt;="&amp;IR$9)))*SUMIFS(conditions!$69:$69,conditions!$8:$8,"&lt;="&amp;IR$9,conditions!$9:$9,"&gt;="&amp;IR$9)*SUMIFS(conditions!$70:$70,conditions!$8:$8,"&lt;="&amp;IR$9,conditions!$9:$9,"&gt;="&amp;IR$9))</f>
        <v>29.477028734999994</v>
      </c>
      <c r="IS70" s="37">
        <f>IF(IS$9="",0,IF(IS$9+SUMIFS(conditions!$71:$71,conditions!$8:$8,"&lt;="&amp;IS$9,conditions!$9:$9,"&gt;="&amp;IS$9)&gt;EOMONTH($U$9,11),(1+conditions!$U$34)*SUMIFS(16:16,$9:$9,$U$9-1+IS$9+SUMIFS(conditions!$71:$71,conditions!$8:$8,"&lt;="&amp;IS$9,conditions!$9:$9,"&gt;="&amp;IS$9)-EOMONTH($U$9,11)),SUMIFS(16:16,$9:$9,IS$9+SUMIFS(conditions!$71:$71,conditions!$8:$8,"&lt;="&amp;IS$9,conditions!$9:$9,"&gt;="&amp;IS$9)))*SUMIFS(conditions!$69:$69,conditions!$8:$8,"&lt;="&amp;IS$9,conditions!$9:$9,"&gt;="&amp;IS$9)*SUMIFS(conditions!$70:$70,conditions!$8:$8,"&lt;="&amp;IS$9,conditions!$9:$9,"&gt;="&amp;IS$9))</f>
        <v>29.477028734999994</v>
      </c>
      <c r="IT70" s="37">
        <f>IF(IT$9="",0,IF(IT$9+SUMIFS(conditions!$71:$71,conditions!$8:$8,"&lt;="&amp;IT$9,conditions!$9:$9,"&gt;="&amp;IT$9)&gt;EOMONTH($U$9,11),(1+conditions!$U$34)*SUMIFS(16:16,$9:$9,$U$9-1+IT$9+SUMIFS(conditions!$71:$71,conditions!$8:$8,"&lt;="&amp;IT$9,conditions!$9:$9,"&gt;="&amp;IT$9)-EOMONTH($U$9,11)),SUMIFS(16:16,$9:$9,IT$9+SUMIFS(conditions!$71:$71,conditions!$8:$8,"&lt;="&amp;IT$9,conditions!$9:$9,"&gt;="&amp;IT$9)))*SUMIFS(conditions!$69:$69,conditions!$8:$8,"&lt;="&amp;IT$9,conditions!$9:$9,"&gt;="&amp;IT$9)*SUMIFS(conditions!$70:$70,conditions!$8:$8,"&lt;="&amp;IT$9,conditions!$9:$9,"&gt;="&amp;IT$9))</f>
        <v>29.477028734999994</v>
      </c>
      <c r="IU70" s="37">
        <f>IF(IU$9="",0,IF(IU$9+SUMIFS(conditions!$71:$71,conditions!$8:$8,"&lt;="&amp;IU$9,conditions!$9:$9,"&gt;="&amp;IU$9)&gt;EOMONTH($U$9,11),(1+conditions!$U$34)*SUMIFS(16:16,$9:$9,$U$9-1+IU$9+SUMIFS(conditions!$71:$71,conditions!$8:$8,"&lt;="&amp;IU$9,conditions!$9:$9,"&gt;="&amp;IU$9)-EOMONTH($U$9,11)),SUMIFS(16:16,$9:$9,IU$9+SUMIFS(conditions!$71:$71,conditions!$8:$8,"&lt;="&amp;IU$9,conditions!$9:$9,"&gt;="&amp;IU$9)))*SUMIFS(conditions!$69:$69,conditions!$8:$8,"&lt;="&amp;IU$9,conditions!$9:$9,"&gt;="&amp;IU$9)*SUMIFS(conditions!$70:$70,conditions!$8:$8,"&lt;="&amp;IU$9,conditions!$9:$9,"&gt;="&amp;IU$9))</f>
        <v>29.477028734999994</v>
      </c>
      <c r="IV70" s="37">
        <f>IF(IV$9="",0,IF(IV$9+SUMIFS(conditions!$71:$71,conditions!$8:$8,"&lt;="&amp;IV$9,conditions!$9:$9,"&gt;="&amp;IV$9)&gt;EOMONTH($U$9,11),(1+conditions!$U$34)*SUMIFS(16:16,$9:$9,$U$9-1+IV$9+SUMIFS(conditions!$71:$71,conditions!$8:$8,"&lt;="&amp;IV$9,conditions!$9:$9,"&gt;="&amp;IV$9)-EOMONTH($U$9,11)),SUMIFS(16:16,$9:$9,IV$9+SUMIFS(conditions!$71:$71,conditions!$8:$8,"&lt;="&amp;IV$9,conditions!$9:$9,"&gt;="&amp;IV$9)))*SUMIFS(conditions!$69:$69,conditions!$8:$8,"&lt;="&amp;IV$9,conditions!$9:$9,"&gt;="&amp;IV$9)*SUMIFS(conditions!$70:$70,conditions!$8:$8,"&lt;="&amp;IV$9,conditions!$9:$9,"&gt;="&amp;IV$9))</f>
        <v>0</v>
      </c>
      <c r="IW70" s="37">
        <f>IF(IW$9="",0,IF(IW$9+SUMIFS(conditions!$71:$71,conditions!$8:$8,"&lt;="&amp;IW$9,conditions!$9:$9,"&gt;="&amp;IW$9)&gt;EOMONTH($U$9,11),(1+conditions!$U$34)*SUMIFS(16:16,$9:$9,$U$9-1+IW$9+SUMIFS(conditions!$71:$71,conditions!$8:$8,"&lt;="&amp;IW$9,conditions!$9:$9,"&gt;="&amp;IW$9)-EOMONTH($U$9,11)),SUMIFS(16:16,$9:$9,IW$9+SUMIFS(conditions!$71:$71,conditions!$8:$8,"&lt;="&amp;IW$9,conditions!$9:$9,"&gt;="&amp;IW$9)))*SUMIFS(conditions!$69:$69,conditions!$8:$8,"&lt;="&amp;IW$9,conditions!$9:$9,"&gt;="&amp;IW$9)*SUMIFS(conditions!$70:$70,conditions!$8:$8,"&lt;="&amp;IW$9,conditions!$9:$9,"&gt;="&amp;IW$9))</f>
        <v>0</v>
      </c>
      <c r="IX70" s="37">
        <f>IF(IX$9="",0,IF(IX$9+SUMIFS(conditions!$71:$71,conditions!$8:$8,"&lt;="&amp;IX$9,conditions!$9:$9,"&gt;="&amp;IX$9)&gt;EOMONTH($U$9,11),(1+conditions!$U$34)*SUMIFS(16:16,$9:$9,$U$9-1+IX$9+SUMIFS(conditions!$71:$71,conditions!$8:$8,"&lt;="&amp;IX$9,conditions!$9:$9,"&gt;="&amp;IX$9)-EOMONTH($U$9,11)),SUMIFS(16:16,$9:$9,IX$9+SUMIFS(conditions!$71:$71,conditions!$8:$8,"&lt;="&amp;IX$9,conditions!$9:$9,"&gt;="&amp;IX$9)))*SUMIFS(conditions!$69:$69,conditions!$8:$8,"&lt;="&amp;IX$9,conditions!$9:$9,"&gt;="&amp;IX$9)*SUMIFS(conditions!$70:$70,conditions!$8:$8,"&lt;="&amp;IX$9,conditions!$9:$9,"&gt;="&amp;IX$9))</f>
        <v>29.477028734999994</v>
      </c>
      <c r="IY70" s="37">
        <f>IF(IY$9="",0,IF(IY$9+SUMIFS(conditions!$71:$71,conditions!$8:$8,"&lt;="&amp;IY$9,conditions!$9:$9,"&gt;="&amp;IY$9)&gt;EOMONTH($U$9,11),(1+conditions!$U$34)*SUMIFS(16:16,$9:$9,$U$9-1+IY$9+SUMIFS(conditions!$71:$71,conditions!$8:$8,"&lt;="&amp;IY$9,conditions!$9:$9,"&gt;="&amp;IY$9)-EOMONTH($U$9,11)),SUMIFS(16:16,$9:$9,IY$9+SUMIFS(conditions!$71:$71,conditions!$8:$8,"&lt;="&amp;IY$9,conditions!$9:$9,"&gt;="&amp;IY$9)))*SUMIFS(conditions!$69:$69,conditions!$8:$8,"&lt;="&amp;IY$9,conditions!$9:$9,"&gt;="&amp;IY$9)*SUMIFS(conditions!$70:$70,conditions!$8:$8,"&lt;="&amp;IY$9,conditions!$9:$9,"&gt;="&amp;IY$9))</f>
        <v>29.477028734999994</v>
      </c>
      <c r="IZ70" s="37">
        <f>IF(IZ$9="",0,IF(IZ$9+SUMIFS(conditions!$71:$71,conditions!$8:$8,"&lt;="&amp;IZ$9,conditions!$9:$9,"&gt;="&amp;IZ$9)&gt;EOMONTH($U$9,11),(1+conditions!$U$34)*SUMIFS(16:16,$9:$9,$U$9-1+IZ$9+SUMIFS(conditions!$71:$71,conditions!$8:$8,"&lt;="&amp;IZ$9,conditions!$9:$9,"&gt;="&amp;IZ$9)-EOMONTH($U$9,11)),SUMIFS(16:16,$9:$9,IZ$9+SUMIFS(conditions!$71:$71,conditions!$8:$8,"&lt;="&amp;IZ$9,conditions!$9:$9,"&gt;="&amp;IZ$9)))*SUMIFS(conditions!$69:$69,conditions!$8:$8,"&lt;="&amp;IZ$9,conditions!$9:$9,"&gt;="&amp;IZ$9)*SUMIFS(conditions!$70:$70,conditions!$8:$8,"&lt;="&amp;IZ$9,conditions!$9:$9,"&gt;="&amp;IZ$9))</f>
        <v>29.477028734999994</v>
      </c>
      <c r="JA70" s="37">
        <f>IF(JA$9="",0,IF(JA$9+SUMIFS(conditions!$71:$71,conditions!$8:$8,"&lt;="&amp;JA$9,conditions!$9:$9,"&gt;="&amp;JA$9)&gt;EOMONTH($U$9,11),(1+conditions!$U$34)*SUMIFS(16:16,$9:$9,$U$9-1+JA$9+SUMIFS(conditions!$71:$71,conditions!$8:$8,"&lt;="&amp;JA$9,conditions!$9:$9,"&gt;="&amp;JA$9)-EOMONTH($U$9,11)),SUMIFS(16:16,$9:$9,JA$9+SUMIFS(conditions!$71:$71,conditions!$8:$8,"&lt;="&amp;JA$9,conditions!$9:$9,"&gt;="&amp;JA$9)))*SUMIFS(conditions!$69:$69,conditions!$8:$8,"&lt;="&amp;JA$9,conditions!$9:$9,"&gt;="&amp;JA$9)*SUMIFS(conditions!$70:$70,conditions!$8:$8,"&lt;="&amp;JA$9,conditions!$9:$9,"&gt;="&amp;JA$9))</f>
        <v>29.477028734999994</v>
      </c>
      <c r="JB70" s="37">
        <f>IF(JB$9="",0,IF(JB$9+SUMIFS(conditions!$71:$71,conditions!$8:$8,"&lt;="&amp;JB$9,conditions!$9:$9,"&gt;="&amp;JB$9)&gt;EOMONTH($U$9,11),(1+conditions!$U$34)*SUMIFS(16:16,$9:$9,$U$9-1+JB$9+SUMIFS(conditions!$71:$71,conditions!$8:$8,"&lt;="&amp;JB$9,conditions!$9:$9,"&gt;="&amp;JB$9)-EOMONTH($U$9,11)),SUMIFS(16:16,$9:$9,JB$9+SUMIFS(conditions!$71:$71,conditions!$8:$8,"&lt;="&amp;JB$9,conditions!$9:$9,"&gt;="&amp;JB$9)))*SUMIFS(conditions!$69:$69,conditions!$8:$8,"&lt;="&amp;JB$9,conditions!$9:$9,"&gt;="&amp;JB$9)*SUMIFS(conditions!$70:$70,conditions!$8:$8,"&lt;="&amp;JB$9,conditions!$9:$9,"&gt;="&amp;JB$9))</f>
        <v>29.477028734999994</v>
      </c>
      <c r="JC70" s="37">
        <f>IF(JC$9="",0,IF(JC$9+SUMIFS(conditions!$71:$71,conditions!$8:$8,"&lt;="&amp;JC$9,conditions!$9:$9,"&gt;="&amp;JC$9)&gt;EOMONTH($U$9,11),(1+conditions!$U$34)*SUMIFS(16:16,$9:$9,$U$9-1+JC$9+SUMIFS(conditions!$71:$71,conditions!$8:$8,"&lt;="&amp;JC$9,conditions!$9:$9,"&gt;="&amp;JC$9)-EOMONTH($U$9,11)),SUMIFS(16:16,$9:$9,JC$9+SUMIFS(conditions!$71:$71,conditions!$8:$8,"&lt;="&amp;JC$9,conditions!$9:$9,"&gt;="&amp;JC$9)))*SUMIFS(conditions!$69:$69,conditions!$8:$8,"&lt;="&amp;JC$9,conditions!$9:$9,"&gt;="&amp;JC$9)*SUMIFS(conditions!$70:$70,conditions!$8:$8,"&lt;="&amp;JC$9,conditions!$9:$9,"&gt;="&amp;JC$9))</f>
        <v>0</v>
      </c>
      <c r="JD70" s="37">
        <f>IF(JD$9="",0,IF(JD$9+SUMIFS(conditions!$71:$71,conditions!$8:$8,"&lt;="&amp;JD$9,conditions!$9:$9,"&gt;="&amp;JD$9)&gt;EOMONTH($U$9,11),(1+conditions!$U$34)*SUMIFS(16:16,$9:$9,$U$9-1+JD$9+SUMIFS(conditions!$71:$71,conditions!$8:$8,"&lt;="&amp;JD$9,conditions!$9:$9,"&gt;="&amp;JD$9)-EOMONTH($U$9,11)),SUMIFS(16:16,$9:$9,JD$9+SUMIFS(conditions!$71:$71,conditions!$8:$8,"&lt;="&amp;JD$9,conditions!$9:$9,"&gt;="&amp;JD$9)))*SUMIFS(conditions!$69:$69,conditions!$8:$8,"&lt;="&amp;JD$9,conditions!$9:$9,"&gt;="&amp;JD$9)*SUMIFS(conditions!$70:$70,conditions!$8:$8,"&lt;="&amp;JD$9,conditions!$9:$9,"&gt;="&amp;JD$9))</f>
        <v>0</v>
      </c>
      <c r="JE70" s="37">
        <f>IF(JE$9="",0,IF(JE$9+SUMIFS(conditions!$71:$71,conditions!$8:$8,"&lt;="&amp;JE$9,conditions!$9:$9,"&gt;="&amp;JE$9)&gt;EOMONTH($U$9,11),(1+conditions!$U$34)*SUMIFS(16:16,$9:$9,$U$9-1+JE$9+SUMIFS(conditions!$71:$71,conditions!$8:$8,"&lt;="&amp;JE$9,conditions!$9:$9,"&gt;="&amp;JE$9)-EOMONTH($U$9,11)),SUMIFS(16:16,$9:$9,JE$9+SUMIFS(conditions!$71:$71,conditions!$8:$8,"&lt;="&amp;JE$9,conditions!$9:$9,"&gt;="&amp;JE$9)))*SUMIFS(conditions!$69:$69,conditions!$8:$8,"&lt;="&amp;JE$9,conditions!$9:$9,"&gt;="&amp;JE$9)*SUMIFS(conditions!$70:$70,conditions!$8:$8,"&lt;="&amp;JE$9,conditions!$9:$9,"&gt;="&amp;JE$9))</f>
        <v>29.477028734999994</v>
      </c>
      <c r="JF70" s="37">
        <f>IF(JF$9="",0,IF(JF$9+SUMIFS(conditions!$71:$71,conditions!$8:$8,"&lt;="&amp;JF$9,conditions!$9:$9,"&gt;="&amp;JF$9)&gt;EOMONTH($U$9,11),(1+conditions!$U$34)*SUMIFS(16:16,$9:$9,$U$9-1+JF$9+SUMIFS(conditions!$71:$71,conditions!$8:$8,"&lt;="&amp;JF$9,conditions!$9:$9,"&gt;="&amp;JF$9)-EOMONTH($U$9,11)),SUMIFS(16:16,$9:$9,JF$9+SUMIFS(conditions!$71:$71,conditions!$8:$8,"&lt;="&amp;JF$9,conditions!$9:$9,"&gt;="&amp;JF$9)))*SUMIFS(conditions!$69:$69,conditions!$8:$8,"&lt;="&amp;JF$9,conditions!$9:$9,"&gt;="&amp;JF$9)*SUMIFS(conditions!$70:$70,conditions!$8:$8,"&lt;="&amp;JF$9,conditions!$9:$9,"&gt;="&amp;JF$9))</f>
        <v>29.477028734999994</v>
      </c>
      <c r="JG70" s="37">
        <f>IF(JG$9="",0,IF(JG$9+SUMIFS(conditions!$71:$71,conditions!$8:$8,"&lt;="&amp;JG$9,conditions!$9:$9,"&gt;="&amp;JG$9)&gt;EOMONTH($U$9,11),(1+conditions!$U$34)*SUMIFS(16:16,$9:$9,$U$9-1+JG$9+SUMIFS(conditions!$71:$71,conditions!$8:$8,"&lt;="&amp;JG$9,conditions!$9:$9,"&gt;="&amp;JG$9)-EOMONTH($U$9,11)),SUMIFS(16:16,$9:$9,JG$9+SUMIFS(conditions!$71:$71,conditions!$8:$8,"&lt;="&amp;JG$9,conditions!$9:$9,"&gt;="&amp;JG$9)))*SUMIFS(conditions!$69:$69,conditions!$8:$8,"&lt;="&amp;JG$9,conditions!$9:$9,"&gt;="&amp;JG$9)*SUMIFS(conditions!$70:$70,conditions!$8:$8,"&lt;="&amp;JG$9,conditions!$9:$9,"&gt;="&amp;JG$9))</f>
        <v>29.477028734999994</v>
      </c>
      <c r="JH70" s="37">
        <f>IF(JH$9="",0,IF(JH$9+SUMIFS(conditions!$71:$71,conditions!$8:$8,"&lt;="&amp;JH$9,conditions!$9:$9,"&gt;="&amp;JH$9)&gt;EOMONTH($U$9,11),(1+conditions!$U$34)*SUMIFS(16:16,$9:$9,$U$9-1+JH$9+SUMIFS(conditions!$71:$71,conditions!$8:$8,"&lt;="&amp;JH$9,conditions!$9:$9,"&gt;="&amp;JH$9)-EOMONTH($U$9,11)),SUMIFS(16:16,$9:$9,JH$9+SUMIFS(conditions!$71:$71,conditions!$8:$8,"&lt;="&amp;JH$9,conditions!$9:$9,"&gt;="&amp;JH$9)))*SUMIFS(conditions!$69:$69,conditions!$8:$8,"&lt;="&amp;JH$9,conditions!$9:$9,"&gt;="&amp;JH$9)*SUMIFS(conditions!$70:$70,conditions!$8:$8,"&lt;="&amp;JH$9,conditions!$9:$9,"&gt;="&amp;JH$9))</f>
        <v>29.477028734999994</v>
      </c>
      <c r="JI70" s="37">
        <f>IF(JI$9="",0,IF(JI$9+SUMIFS(conditions!$71:$71,conditions!$8:$8,"&lt;="&amp;JI$9,conditions!$9:$9,"&gt;="&amp;JI$9)&gt;EOMONTH($U$9,11),(1+conditions!$U$34)*SUMIFS(16:16,$9:$9,$U$9-1+JI$9+SUMIFS(conditions!$71:$71,conditions!$8:$8,"&lt;="&amp;JI$9,conditions!$9:$9,"&gt;="&amp;JI$9)-EOMONTH($U$9,11)),SUMIFS(16:16,$9:$9,JI$9+SUMIFS(conditions!$71:$71,conditions!$8:$8,"&lt;="&amp;JI$9,conditions!$9:$9,"&gt;="&amp;JI$9)))*SUMIFS(conditions!$69:$69,conditions!$8:$8,"&lt;="&amp;JI$9,conditions!$9:$9,"&gt;="&amp;JI$9)*SUMIFS(conditions!$70:$70,conditions!$8:$8,"&lt;="&amp;JI$9,conditions!$9:$9,"&gt;="&amp;JI$9))</f>
        <v>29.477028734999994</v>
      </c>
      <c r="JJ70" s="37">
        <f>IF(JJ$9="",0,IF(JJ$9+SUMIFS(conditions!$71:$71,conditions!$8:$8,"&lt;="&amp;JJ$9,conditions!$9:$9,"&gt;="&amp;JJ$9)&gt;EOMONTH($U$9,11),(1+conditions!$U$34)*SUMIFS(16:16,$9:$9,$U$9-1+JJ$9+SUMIFS(conditions!$71:$71,conditions!$8:$8,"&lt;="&amp;JJ$9,conditions!$9:$9,"&gt;="&amp;JJ$9)-EOMONTH($U$9,11)),SUMIFS(16:16,$9:$9,JJ$9+SUMIFS(conditions!$71:$71,conditions!$8:$8,"&lt;="&amp;JJ$9,conditions!$9:$9,"&gt;="&amp;JJ$9)))*SUMIFS(conditions!$69:$69,conditions!$8:$8,"&lt;="&amp;JJ$9,conditions!$9:$9,"&gt;="&amp;JJ$9)*SUMIFS(conditions!$70:$70,conditions!$8:$8,"&lt;="&amp;JJ$9,conditions!$9:$9,"&gt;="&amp;JJ$9))</f>
        <v>0</v>
      </c>
      <c r="JK70" s="37">
        <f>IF(JK$9="",0,IF(JK$9+SUMIFS(conditions!$71:$71,conditions!$8:$8,"&lt;="&amp;JK$9,conditions!$9:$9,"&gt;="&amp;JK$9)&gt;EOMONTH($U$9,11),(1+conditions!$U$34)*SUMIFS(16:16,$9:$9,$U$9-1+JK$9+SUMIFS(conditions!$71:$71,conditions!$8:$8,"&lt;="&amp;JK$9,conditions!$9:$9,"&gt;="&amp;JK$9)-EOMONTH($U$9,11)),SUMIFS(16:16,$9:$9,JK$9+SUMIFS(conditions!$71:$71,conditions!$8:$8,"&lt;="&amp;JK$9,conditions!$9:$9,"&gt;="&amp;JK$9)))*SUMIFS(conditions!$69:$69,conditions!$8:$8,"&lt;="&amp;JK$9,conditions!$9:$9,"&gt;="&amp;JK$9)*SUMIFS(conditions!$70:$70,conditions!$8:$8,"&lt;="&amp;JK$9,conditions!$9:$9,"&gt;="&amp;JK$9))</f>
        <v>0</v>
      </c>
      <c r="JL70" s="37">
        <f>IF(JL$9="",0,IF(JL$9+SUMIFS(conditions!$71:$71,conditions!$8:$8,"&lt;="&amp;JL$9,conditions!$9:$9,"&gt;="&amp;JL$9)&gt;EOMONTH($U$9,11),(1+conditions!$U$34)*SUMIFS(16:16,$9:$9,$U$9-1+JL$9+SUMIFS(conditions!$71:$71,conditions!$8:$8,"&lt;="&amp;JL$9,conditions!$9:$9,"&gt;="&amp;JL$9)-EOMONTH($U$9,11)),SUMIFS(16:16,$9:$9,JL$9+SUMIFS(conditions!$71:$71,conditions!$8:$8,"&lt;="&amp;JL$9,conditions!$9:$9,"&gt;="&amp;JL$9)))*SUMIFS(conditions!$69:$69,conditions!$8:$8,"&lt;="&amp;JL$9,conditions!$9:$9,"&gt;="&amp;JL$9)*SUMIFS(conditions!$70:$70,conditions!$8:$8,"&lt;="&amp;JL$9,conditions!$9:$9,"&gt;="&amp;JL$9))</f>
        <v>29.477028734999994</v>
      </c>
      <c r="JM70" s="37">
        <f>IF(JM$9="",0,IF(JM$9+SUMIFS(conditions!$71:$71,conditions!$8:$8,"&lt;="&amp;JM$9,conditions!$9:$9,"&gt;="&amp;JM$9)&gt;EOMONTH($U$9,11),(1+conditions!$U$34)*SUMIFS(16:16,$9:$9,$U$9-1+JM$9+SUMIFS(conditions!$71:$71,conditions!$8:$8,"&lt;="&amp;JM$9,conditions!$9:$9,"&gt;="&amp;JM$9)-EOMONTH($U$9,11)),SUMIFS(16:16,$9:$9,JM$9+SUMIFS(conditions!$71:$71,conditions!$8:$8,"&lt;="&amp;JM$9,conditions!$9:$9,"&gt;="&amp;JM$9)))*SUMIFS(conditions!$69:$69,conditions!$8:$8,"&lt;="&amp;JM$9,conditions!$9:$9,"&gt;="&amp;JM$9)*SUMIFS(conditions!$70:$70,conditions!$8:$8,"&lt;="&amp;JM$9,conditions!$9:$9,"&gt;="&amp;JM$9))</f>
        <v>29.477028734999994</v>
      </c>
      <c r="JN70" s="37">
        <f>IF(JN$9="",0,IF(JN$9+SUMIFS(conditions!$71:$71,conditions!$8:$8,"&lt;="&amp;JN$9,conditions!$9:$9,"&gt;="&amp;JN$9)&gt;EOMONTH($U$9,11),(1+conditions!$U$34)*SUMIFS(16:16,$9:$9,$U$9-1+JN$9+SUMIFS(conditions!$71:$71,conditions!$8:$8,"&lt;="&amp;JN$9,conditions!$9:$9,"&gt;="&amp;JN$9)-EOMONTH($U$9,11)),SUMIFS(16:16,$9:$9,JN$9+SUMIFS(conditions!$71:$71,conditions!$8:$8,"&lt;="&amp;JN$9,conditions!$9:$9,"&gt;="&amp;JN$9)))*SUMIFS(conditions!$69:$69,conditions!$8:$8,"&lt;="&amp;JN$9,conditions!$9:$9,"&gt;="&amp;JN$9)*SUMIFS(conditions!$70:$70,conditions!$8:$8,"&lt;="&amp;JN$9,conditions!$9:$9,"&gt;="&amp;JN$9))</f>
        <v>29.477028734999994</v>
      </c>
      <c r="JO70" s="37">
        <f>IF(JO$9="",0,IF(JO$9+SUMIFS(conditions!$71:$71,conditions!$8:$8,"&lt;="&amp;JO$9,conditions!$9:$9,"&gt;="&amp;JO$9)&gt;EOMONTH($U$9,11),(1+conditions!$U$34)*SUMIFS(16:16,$9:$9,$U$9-1+JO$9+SUMIFS(conditions!$71:$71,conditions!$8:$8,"&lt;="&amp;JO$9,conditions!$9:$9,"&gt;="&amp;JO$9)-EOMONTH($U$9,11)),SUMIFS(16:16,$9:$9,JO$9+SUMIFS(conditions!$71:$71,conditions!$8:$8,"&lt;="&amp;JO$9,conditions!$9:$9,"&gt;="&amp;JO$9)))*SUMIFS(conditions!$69:$69,conditions!$8:$8,"&lt;="&amp;JO$9,conditions!$9:$9,"&gt;="&amp;JO$9)*SUMIFS(conditions!$70:$70,conditions!$8:$8,"&lt;="&amp;JO$9,conditions!$9:$9,"&gt;="&amp;JO$9))</f>
        <v>29.477028734999994</v>
      </c>
      <c r="JP70" s="37">
        <f>IF(JP$9="",0,IF(JP$9+SUMIFS(conditions!$71:$71,conditions!$8:$8,"&lt;="&amp;JP$9,conditions!$9:$9,"&gt;="&amp;JP$9)&gt;EOMONTH($U$9,11),(1+conditions!$U$34)*SUMIFS(16:16,$9:$9,$U$9-1+JP$9+SUMIFS(conditions!$71:$71,conditions!$8:$8,"&lt;="&amp;JP$9,conditions!$9:$9,"&gt;="&amp;JP$9)-EOMONTH($U$9,11)),SUMIFS(16:16,$9:$9,JP$9+SUMIFS(conditions!$71:$71,conditions!$8:$8,"&lt;="&amp;JP$9,conditions!$9:$9,"&gt;="&amp;JP$9)))*SUMIFS(conditions!$69:$69,conditions!$8:$8,"&lt;="&amp;JP$9,conditions!$9:$9,"&gt;="&amp;JP$9)*SUMIFS(conditions!$70:$70,conditions!$8:$8,"&lt;="&amp;JP$9,conditions!$9:$9,"&gt;="&amp;JP$9))</f>
        <v>29.477028734999994</v>
      </c>
      <c r="JQ70" s="37">
        <f>IF(JQ$9="",0,IF(JQ$9+SUMIFS(conditions!$71:$71,conditions!$8:$8,"&lt;="&amp;JQ$9,conditions!$9:$9,"&gt;="&amp;JQ$9)&gt;EOMONTH($U$9,11),(1+conditions!$U$34)*SUMIFS(16:16,$9:$9,$U$9-1+JQ$9+SUMIFS(conditions!$71:$71,conditions!$8:$8,"&lt;="&amp;JQ$9,conditions!$9:$9,"&gt;="&amp;JQ$9)-EOMONTH($U$9,11)),SUMIFS(16:16,$9:$9,JQ$9+SUMIFS(conditions!$71:$71,conditions!$8:$8,"&lt;="&amp;JQ$9,conditions!$9:$9,"&gt;="&amp;JQ$9)))*SUMIFS(conditions!$69:$69,conditions!$8:$8,"&lt;="&amp;JQ$9,conditions!$9:$9,"&gt;="&amp;JQ$9)*SUMIFS(conditions!$70:$70,conditions!$8:$8,"&lt;="&amp;JQ$9,conditions!$9:$9,"&gt;="&amp;JQ$9))</f>
        <v>0</v>
      </c>
      <c r="JR70" s="37">
        <f>IF(JR$9="",0,IF(JR$9+SUMIFS(conditions!$71:$71,conditions!$8:$8,"&lt;="&amp;JR$9,conditions!$9:$9,"&gt;="&amp;JR$9)&gt;EOMONTH($U$9,11),(1+conditions!$U$34)*SUMIFS(16:16,$9:$9,$U$9-1+JR$9+SUMIFS(conditions!$71:$71,conditions!$8:$8,"&lt;="&amp;JR$9,conditions!$9:$9,"&gt;="&amp;JR$9)-EOMONTH($U$9,11)),SUMIFS(16:16,$9:$9,JR$9+SUMIFS(conditions!$71:$71,conditions!$8:$8,"&lt;="&amp;JR$9,conditions!$9:$9,"&gt;="&amp;JR$9)))*SUMIFS(conditions!$69:$69,conditions!$8:$8,"&lt;="&amp;JR$9,conditions!$9:$9,"&gt;="&amp;JR$9)*SUMIFS(conditions!$70:$70,conditions!$8:$8,"&lt;="&amp;JR$9,conditions!$9:$9,"&gt;="&amp;JR$9))</f>
        <v>0</v>
      </c>
      <c r="JS70" s="37">
        <f>IF(JS$9="",0,IF(JS$9+SUMIFS(conditions!$71:$71,conditions!$8:$8,"&lt;="&amp;JS$9,conditions!$9:$9,"&gt;="&amp;JS$9)&gt;EOMONTH($U$9,11),(1+conditions!$U$34)*SUMIFS(16:16,$9:$9,$U$9-1+JS$9+SUMIFS(conditions!$71:$71,conditions!$8:$8,"&lt;="&amp;JS$9,conditions!$9:$9,"&gt;="&amp;JS$9)-EOMONTH($U$9,11)),SUMIFS(16:16,$9:$9,JS$9+SUMIFS(conditions!$71:$71,conditions!$8:$8,"&lt;="&amp;JS$9,conditions!$9:$9,"&gt;="&amp;JS$9)))*SUMIFS(conditions!$69:$69,conditions!$8:$8,"&lt;="&amp;JS$9,conditions!$9:$9,"&gt;="&amp;JS$9)*SUMIFS(conditions!$70:$70,conditions!$8:$8,"&lt;="&amp;JS$9,conditions!$9:$9,"&gt;="&amp;JS$9))</f>
        <v>29.477028734999994</v>
      </c>
      <c r="JT70" s="37">
        <f>IF(JT$9="",0,IF(JT$9+SUMIFS(conditions!$71:$71,conditions!$8:$8,"&lt;="&amp;JT$9,conditions!$9:$9,"&gt;="&amp;JT$9)&gt;EOMONTH($U$9,11),(1+conditions!$U$34)*SUMIFS(16:16,$9:$9,$U$9-1+JT$9+SUMIFS(conditions!$71:$71,conditions!$8:$8,"&lt;="&amp;JT$9,conditions!$9:$9,"&gt;="&amp;JT$9)-EOMONTH($U$9,11)),SUMIFS(16:16,$9:$9,JT$9+SUMIFS(conditions!$71:$71,conditions!$8:$8,"&lt;="&amp;JT$9,conditions!$9:$9,"&gt;="&amp;JT$9)))*SUMIFS(conditions!$69:$69,conditions!$8:$8,"&lt;="&amp;JT$9,conditions!$9:$9,"&gt;="&amp;JT$9)*SUMIFS(conditions!$70:$70,conditions!$8:$8,"&lt;="&amp;JT$9,conditions!$9:$9,"&gt;="&amp;JT$9))</f>
        <v>29.477028734999994</v>
      </c>
      <c r="JU70" s="37">
        <f>IF(JU$9="",0,IF(JU$9+SUMIFS(conditions!$71:$71,conditions!$8:$8,"&lt;="&amp;JU$9,conditions!$9:$9,"&gt;="&amp;JU$9)&gt;EOMONTH($U$9,11),(1+conditions!$U$34)*SUMIFS(16:16,$9:$9,$U$9-1+JU$9+SUMIFS(conditions!$71:$71,conditions!$8:$8,"&lt;="&amp;JU$9,conditions!$9:$9,"&gt;="&amp;JU$9)-EOMONTH($U$9,11)),SUMIFS(16:16,$9:$9,JU$9+SUMIFS(conditions!$71:$71,conditions!$8:$8,"&lt;="&amp;JU$9,conditions!$9:$9,"&gt;="&amp;JU$9)))*SUMIFS(conditions!$69:$69,conditions!$8:$8,"&lt;="&amp;JU$9,conditions!$9:$9,"&gt;="&amp;JU$9)*SUMIFS(conditions!$70:$70,conditions!$8:$8,"&lt;="&amp;JU$9,conditions!$9:$9,"&gt;="&amp;JU$9))</f>
        <v>38.600870962499997</v>
      </c>
      <c r="JV70" s="37">
        <f>IF(JV$9="",0,IF(JV$9+SUMIFS(conditions!$71:$71,conditions!$8:$8,"&lt;="&amp;JV$9,conditions!$9:$9,"&gt;="&amp;JV$9)&gt;EOMONTH($U$9,11),(1+conditions!$U$34)*SUMIFS(16:16,$9:$9,$U$9-1+JV$9+SUMIFS(conditions!$71:$71,conditions!$8:$8,"&lt;="&amp;JV$9,conditions!$9:$9,"&gt;="&amp;JV$9)-EOMONTH($U$9,11)),SUMIFS(16:16,$9:$9,JV$9+SUMIFS(conditions!$71:$71,conditions!$8:$8,"&lt;="&amp;JV$9,conditions!$9:$9,"&gt;="&amp;JV$9)))*SUMIFS(conditions!$69:$69,conditions!$8:$8,"&lt;="&amp;JV$9,conditions!$9:$9,"&gt;="&amp;JV$9)*SUMIFS(conditions!$70:$70,conditions!$8:$8,"&lt;="&amp;JV$9,conditions!$9:$9,"&gt;="&amp;JV$9))</f>
        <v>38.600870962499997</v>
      </c>
      <c r="JW70" s="37">
        <f>IF(JW$9="",0,IF(JW$9+SUMIFS(conditions!$71:$71,conditions!$8:$8,"&lt;="&amp;JW$9,conditions!$9:$9,"&gt;="&amp;JW$9)&gt;EOMONTH($U$9,11),(1+conditions!$U$34)*SUMIFS(16:16,$9:$9,$U$9-1+JW$9+SUMIFS(conditions!$71:$71,conditions!$8:$8,"&lt;="&amp;JW$9,conditions!$9:$9,"&gt;="&amp;JW$9)-EOMONTH($U$9,11)),SUMIFS(16:16,$9:$9,JW$9+SUMIFS(conditions!$71:$71,conditions!$8:$8,"&lt;="&amp;JW$9,conditions!$9:$9,"&gt;="&amp;JW$9)))*SUMIFS(conditions!$69:$69,conditions!$8:$8,"&lt;="&amp;JW$9,conditions!$9:$9,"&gt;="&amp;JW$9)*SUMIFS(conditions!$70:$70,conditions!$8:$8,"&lt;="&amp;JW$9,conditions!$9:$9,"&gt;="&amp;JW$9))</f>
        <v>38.600870962499997</v>
      </c>
      <c r="JX70" s="37">
        <f>IF(JX$9="",0,IF(JX$9+SUMIFS(conditions!$71:$71,conditions!$8:$8,"&lt;="&amp;JX$9,conditions!$9:$9,"&gt;="&amp;JX$9)&gt;EOMONTH($U$9,11),(1+conditions!$U$34)*SUMIFS(16:16,$9:$9,$U$9-1+JX$9+SUMIFS(conditions!$71:$71,conditions!$8:$8,"&lt;="&amp;JX$9,conditions!$9:$9,"&gt;="&amp;JX$9)-EOMONTH($U$9,11)),SUMIFS(16:16,$9:$9,JX$9+SUMIFS(conditions!$71:$71,conditions!$8:$8,"&lt;="&amp;JX$9,conditions!$9:$9,"&gt;="&amp;JX$9)))*SUMIFS(conditions!$69:$69,conditions!$8:$8,"&lt;="&amp;JX$9,conditions!$9:$9,"&gt;="&amp;JX$9)*SUMIFS(conditions!$70:$70,conditions!$8:$8,"&lt;="&amp;JX$9,conditions!$9:$9,"&gt;="&amp;JX$9))</f>
        <v>0</v>
      </c>
      <c r="JY70" s="37">
        <f>IF(JY$9="",0,IF(JY$9+SUMIFS(conditions!$71:$71,conditions!$8:$8,"&lt;="&amp;JY$9,conditions!$9:$9,"&gt;="&amp;JY$9)&gt;EOMONTH($U$9,11),(1+conditions!$U$34)*SUMIFS(16:16,$9:$9,$U$9-1+JY$9+SUMIFS(conditions!$71:$71,conditions!$8:$8,"&lt;="&amp;JY$9,conditions!$9:$9,"&gt;="&amp;JY$9)-EOMONTH($U$9,11)),SUMIFS(16:16,$9:$9,JY$9+SUMIFS(conditions!$71:$71,conditions!$8:$8,"&lt;="&amp;JY$9,conditions!$9:$9,"&gt;="&amp;JY$9)))*SUMIFS(conditions!$69:$69,conditions!$8:$8,"&lt;="&amp;JY$9,conditions!$9:$9,"&gt;="&amp;JY$9)*SUMIFS(conditions!$70:$70,conditions!$8:$8,"&lt;="&amp;JY$9,conditions!$9:$9,"&gt;="&amp;JY$9))</f>
        <v>0</v>
      </c>
      <c r="JZ70" s="37">
        <f>IF(JZ$9="",0,IF(JZ$9+SUMIFS(conditions!$71:$71,conditions!$8:$8,"&lt;="&amp;JZ$9,conditions!$9:$9,"&gt;="&amp;JZ$9)&gt;EOMONTH($U$9,11),(1+conditions!$U$34)*SUMIFS(16:16,$9:$9,$U$9-1+JZ$9+SUMIFS(conditions!$71:$71,conditions!$8:$8,"&lt;="&amp;JZ$9,conditions!$9:$9,"&gt;="&amp;JZ$9)-EOMONTH($U$9,11)),SUMIFS(16:16,$9:$9,JZ$9+SUMIFS(conditions!$71:$71,conditions!$8:$8,"&lt;="&amp;JZ$9,conditions!$9:$9,"&gt;="&amp;JZ$9)))*SUMIFS(conditions!$69:$69,conditions!$8:$8,"&lt;="&amp;JZ$9,conditions!$9:$9,"&gt;="&amp;JZ$9)*SUMIFS(conditions!$70:$70,conditions!$8:$8,"&lt;="&amp;JZ$9,conditions!$9:$9,"&gt;="&amp;JZ$9))</f>
        <v>38.600870962499997</v>
      </c>
      <c r="KA70" s="37">
        <f>IF(KA$9="",0,IF(KA$9+SUMIFS(conditions!$71:$71,conditions!$8:$8,"&lt;="&amp;KA$9,conditions!$9:$9,"&gt;="&amp;KA$9)&gt;EOMONTH($U$9,11),(1+conditions!$U$34)*SUMIFS(16:16,$9:$9,$U$9-1+KA$9+SUMIFS(conditions!$71:$71,conditions!$8:$8,"&lt;="&amp;KA$9,conditions!$9:$9,"&gt;="&amp;KA$9)-EOMONTH($U$9,11)),SUMIFS(16:16,$9:$9,KA$9+SUMIFS(conditions!$71:$71,conditions!$8:$8,"&lt;="&amp;KA$9,conditions!$9:$9,"&gt;="&amp;KA$9)))*SUMIFS(conditions!$69:$69,conditions!$8:$8,"&lt;="&amp;KA$9,conditions!$9:$9,"&gt;="&amp;KA$9)*SUMIFS(conditions!$70:$70,conditions!$8:$8,"&lt;="&amp;KA$9,conditions!$9:$9,"&gt;="&amp;KA$9))</f>
        <v>38.600870962499997</v>
      </c>
      <c r="KB70" s="37">
        <f>IF(KB$9="",0,IF(KB$9+SUMIFS(conditions!$71:$71,conditions!$8:$8,"&lt;="&amp;KB$9,conditions!$9:$9,"&gt;="&amp;KB$9)&gt;EOMONTH($U$9,11),(1+conditions!$U$34)*SUMIFS(16:16,$9:$9,$U$9-1+KB$9+SUMIFS(conditions!$71:$71,conditions!$8:$8,"&lt;="&amp;KB$9,conditions!$9:$9,"&gt;="&amp;KB$9)-EOMONTH($U$9,11)),SUMIFS(16:16,$9:$9,KB$9+SUMIFS(conditions!$71:$71,conditions!$8:$8,"&lt;="&amp;KB$9,conditions!$9:$9,"&gt;="&amp;KB$9)))*SUMIFS(conditions!$69:$69,conditions!$8:$8,"&lt;="&amp;KB$9,conditions!$9:$9,"&gt;="&amp;KB$9)*SUMIFS(conditions!$70:$70,conditions!$8:$8,"&lt;="&amp;KB$9,conditions!$9:$9,"&gt;="&amp;KB$9))</f>
        <v>38.600870962499997</v>
      </c>
      <c r="KC70" s="37">
        <f>IF(KC$9="",0,IF(KC$9+SUMIFS(conditions!$71:$71,conditions!$8:$8,"&lt;="&amp;KC$9,conditions!$9:$9,"&gt;="&amp;KC$9)&gt;EOMONTH($U$9,11),(1+conditions!$U$34)*SUMIFS(16:16,$9:$9,$U$9-1+KC$9+SUMIFS(conditions!$71:$71,conditions!$8:$8,"&lt;="&amp;KC$9,conditions!$9:$9,"&gt;="&amp;KC$9)-EOMONTH($U$9,11)),SUMIFS(16:16,$9:$9,KC$9+SUMIFS(conditions!$71:$71,conditions!$8:$8,"&lt;="&amp;KC$9,conditions!$9:$9,"&gt;="&amp;KC$9)))*SUMIFS(conditions!$69:$69,conditions!$8:$8,"&lt;="&amp;KC$9,conditions!$9:$9,"&gt;="&amp;KC$9)*SUMIFS(conditions!$70:$70,conditions!$8:$8,"&lt;="&amp;KC$9,conditions!$9:$9,"&gt;="&amp;KC$9))</f>
        <v>38.600870962499997</v>
      </c>
      <c r="KD70" s="37">
        <f>IF(KD$9="",0,IF(KD$9+SUMIFS(conditions!$71:$71,conditions!$8:$8,"&lt;="&amp;KD$9,conditions!$9:$9,"&gt;="&amp;KD$9)&gt;EOMONTH($U$9,11),(1+conditions!$U$34)*SUMIFS(16:16,$9:$9,$U$9-1+KD$9+SUMIFS(conditions!$71:$71,conditions!$8:$8,"&lt;="&amp;KD$9,conditions!$9:$9,"&gt;="&amp;KD$9)-EOMONTH($U$9,11)),SUMIFS(16:16,$9:$9,KD$9+SUMIFS(conditions!$71:$71,conditions!$8:$8,"&lt;="&amp;KD$9,conditions!$9:$9,"&gt;="&amp;KD$9)))*SUMIFS(conditions!$69:$69,conditions!$8:$8,"&lt;="&amp;KD$9,conditions!$9:$9,"&gt;="&amp;KD$9)*SUMIFS(conditions!$70:$70,conditions!$8:$8,"&lt;="&amp;KD$9,conditions!$9:$9,"&gt;="&amp;KD$9))</f>
        <v>38.600870962499997</v>
      </c>
      <c r="KE70" s="37">
        <f>IF(KE$9="",0,IF(KE$9+SUMIFS(conditions!$71:$71,conditions!$8:$8,"&lt;="&amp;KE$9,conditions!$9:$9,"&gt;="&amp;KE$9)&gt;EOMONTH($U$9,11),(1+conditions!$U$34)*SUMIFS(16:16,$9:$9,$U$9-1+KE$9+SUMIFS(conditions!$71:$71,conditions!$8:$8,"&lt;="&amp;KE$9,conditions!$9:$9,"&gt;="&amp;KE$9)-EOMONTH($U$9,11)),SUMIFS(16:16,$9:$9,KE$9+SUMIFS(conditions!$71:$71,conditions!$8:$8,"&lt;="&amp;KE$9,conditions!$9:$9,"&gt;="&amp;KE$9)))*SUMIFS(conditions!$69:$69,conditions!$8:$8,"&lt;="&amp;KE$9,conditions!$9:$9,"&gt;="&amp;KE$9)*SUMIFS(conditions!$70:$70,conditions!$8:$8,"&lt;="&amp;KE$9,conditions!$9:$9,"&gt;="&amp;KE$9))</f>
        <v>0</v>
      </c>
      <c r="KF70" s="37">
        <f>IF(KF$9="",0,IF(KF$9+SUMIFS(conditions!$71:$71,conditions!$8:$8,"&lt;="&amp;KF$9,conditions!$9:$9,"&gt;="&amp;KF$9)&gt;EOMONTH($U$9,11),(1+conditions!$U$34)*SUMIFS(16:16,$9:$9,$U$9-1+KF$9+SUMIFS(conditions!$71:$71,conditions!$8:$8,"&lt;="&amp;KF$9,conditions!$9:$9,"&gt;="&amp;KF$9)-EOMONTH($U$9,11)),SUMIFS(16:16,$9:$9,KF$9+SUMIFS(conditions!$71:$71,conditions!$8:$8,"&lt;="&amp;KF$9,conditions!$9:$9,"&gt;="&amp;KF$9)))*SUMIFS(conditions!$69:$69,conditions!$8:$8,"&lt;="&amp;KF$9,conditions!$9:$9,"&gt;="&amp;KF$9)*SUMIFS(conditions!$70:$70,conditions!$8:$8,"&lt;="&amp;KF$9,conditions!$9:$9,"&gt;="&amp;KF$9))</f>
        <v>0</v>
      </c>
      <c r="KG70" s="37">
        <f>IF(KG$9="",0,IF(KG$9+SUMIFS(conditions!$71:$71,conditions!$8:$8,"&lt;="&amp;KG$9,conditions!$9:$9,"&gt;="&amp;KG$9)&gt;EOMONTH($U$9,11),(1+conditions!$U$34)*SUMIFS(16:16,$9:$9,$U$9-1+KG$9+SUMIFS(conditions!$71:$71,conditions!$8:$8,"&lt;="&amp;KG$9,conditions!$9:$9,"&gt;="&amp;KG$9)-EOMONTH($U$9,11)),SUMIFS(16:16,$9:$9,KG$9+SUMIFS(conditions!$71:$71,conditions!$8:$8,"&lt;="&amp;KG$9,conditions!$9:$9,"&gt;="&amp;KG$9)))*SUMIFS(conditions!$69:$69,conditions!$8:$8,"&lt;="&amp;KG$9,conditions!$9:$9,"&gt;="&amp;KG$9)*SUMIFS(conditions!$70:$70,conditions!$8:$8,"&lt;="&amp;KG$9,conditions!$9:$9,"&gt;="&amp;KG$9))</f>
        <v>38.600870962499997</v>
      </c>
      <c r="KH70" s="37">
        <f>IF(KH$9="",0,IF(KH$9+SUMIFS(conditions!$71:$71,conditions!$8:$8,"&lt;="&amp;KH$9,conditions!$9:$9,"&gt;="&amp;KH$9)&gt;EOMONTH($U$9,11),(1+conditions!$U$34)*SUMIFS(16:16,$9:$9,$U$9-1+KH$9+SUMIFS(conditions!$71:$71,conditions!$8:$8,"&lt;="&amp;KH$9,conditions!$9:$9,"&gt;="&amp;KH$9)-EOMONTH($U$9,11)),SUMIFS(16:16,$9:$9,KH$9+SUMIFS(conditions!$71:$71,conditions!$8:$8,"&lt;="&amp;KH$9,conditions!$9:$9,"&gt;="&amp;KH$9)))*SUMIFS(conditions!$69:$69,conditions!$8:$8,"&lt;="&amp;KH$9,conditions!$9:$9,"&gt;="&amp;KH$9)*SUMIFS(conditions!$70:$70,conditions!$8:$8,"&lt;="&amp;KH$9,conditions!$9:$9,"&gt;="&amp;KH$9))</f>
        <v>38.600870962499997</v>
      </c>
      <c r="KI70" s="37">
        <f>IF(KI$9="",0,IF(KI$9+SUMIFS(conditions!$71:$71,conditions!$8:$8,"&lt;="&amp;KI$9,conditions!$9:$9,"&gt;="&amp;KI$9)&gt;EOMONTH($U$9,11),(1+conditions!$U$34)*SUMIFS(16:16,$9:$9,$U$9-1+KI$9+SUMIFS(conditions!$71:$71,conditions!$8:$8,"&lt;="&amp;KI$9,conditions!$9:$9,"&gt;="&amp;KI$9)-EOMONTH($U$9,11)),SUMIFS(16:16,$9:$9,KI$9+SUMIFS(conditions!$71:$71,conditions!$8:$8,"&lt;="&amp;KI$9,conditions!$9:$9,"&gt;="&amp;KI$9)))*SUMIFS(conditions!$69:$69,conditions!$8:$8,"&lt;="&amp;KI$9,conditions!$9:$9,"&gt;="&amp;KI$9)*SUMIFS(conditions!$70:$70,conditions!$8:$8,"&lt;="&amp;KI$9,conditions!$9:$9,"&gt;="&amp;KI$9))</f>
        <v>38.600870962499997</v>
      </c>
      <c r="KJ70" s="37">
        <f>IF(KJ$9="",0,IF(KJ$9+SUMIFS(conditions!$71:$71,conditions!$8:$8,"&lt;="&amp;KJ$9,conditions!$9:$9,"&gt;="&amp;KJ$9)&gt;EOMONTH($U$9,11),(1+conditions!$U$34)*SUMIFS(16:16,$9:$9,$U$9-1+KJ$9+SUMIFS(conditions!$71:$71,conditions!$8:$8,"&lt;="&amp;KJ$9,conditions!$9:$9,"&gt;="&amp;KJ$9)-EOMONTH($U$9,11)),SUMIFS(16:16,$9:$9,KJ$9+SUMIFS(conditions!$71:$71,conditions!$8:$8,"&lt;="&amp;KJ$9,conditions!$9:$9,"&gt;="&amp;KJ$9)))*SUMIFS(conditions!$69:$69,conditions!$8:$8,"&lt;="&amp;KJ$9,conditions!$9:$9,"&gt;="&amp;KJ$9)*SUMIFS(conditions!$70:$70,conditions!$8:$8,"&lt;="&amp;KJ$9,conditions!$9:$9,"&gt;="&amp;KJ$9))</f>
        <v>38.600870962499997</v>
      </c>
      <c r="KK70" s="37">
        <f>IF(KK$9="",0,IF(KK$9+SUMIFS(conditions!$71:$71,conditions!$8:$8,"&lt;="&amp;KK$9,conditions!$9:$9,"&gt;="&amp;KK$9)&gt;EOMONTH($U$9,11),(1+conditions!$U$34)*SUMIFS(16:16,$9:$9,$U$9-1+KK$9+SUMIFS(conditions!$71:$71,conditions!$8:$8,"&lt;="&amp;KK$9,conditions!$9:$9,"&gt;="&amp;KK$9)-EOMONTH($U$9,11)),SUMIFS(16:16,$9:$9,KK$9+SUMIFS(conditions!$71:$71,conditions!$8:$8,"&lt;="&amp;KK$9,conditions!$9:$9,"&gt;="&amp;KK$9)))*SUMIFS(conditions!$69:$69,conditions!$8:$8,"&lt;="&amp;KK$9,conditions!$9:$9,"&gt;="&amp;KK$9)*SUMIFS(conditions!$70:$70,conditions!$8:$8,"&lt;="&amp;KK$9,conditions!$9:$9,"&gt;="&amp;KK$9))</f>
        <v>38.600870962499997</v>
      </c>
      <c r="KL70" s="37">
        <f>IF(KL$9="",0,IF(KL$9+SUMIFS(conditions!$71:$71,conditions!$8:$8,"&lt;="&amp;KL$9,conditions!$9:$9,"&gt;="&amp;KL$9)&gt;EOMONTH($U$9,11),(1+conditions!$U$34)*SUMIFS(16:16,$9:$9,$U$9-1+KL$9+SUMIFS(conditions!$71:$71,conditions!$8:$8,"&lt;="&amp;KL$9,conditions!$9:$9,"&gt;="&amp;KL$9)-EOMONTH($U$9,11)),SUMIFS(16:16,$9:$9,KL$9+SUMIFS(conditions!$71:$71,conditions!$8:$8,"&lt;="&amp;KL$9,conditions!$9:$9,"&gt;="&amp;KL$9)))*SUMIFS(conditions!$69:$69,conditions!$8:$8,"&lt;="&amp;KL$9,conditions!$9:$9,"&gt;="&amp;KL$9)*SUMIFS(conditions!$70:$70,conditions!$8:$8,"&lt;="&amp;KL$9,conditions!$9:$9,"&gt;="&amp;KL$9))</f>
        <v>0</v>
      </c>
      <c r="KM70" s="37">
        <f>IF(KM$9="",0,IF(KM$9+SUMIFS(conditions!$71:$71,conditions!$8:$8,"&lt;="&amp;KM$9,conditions!$9:$9,"&gt;="&amp;KM$9)&gt;EOMONTH($U$9,11),(1+conditions!$U$34)*SUMIFS(16:16,$9:$9,$U$9-1+KM$9+SUMIFS(conditions!$71:$71,conditions!$8:$8,"&lt;="&amp;KM$9,conditions!$9:$9,"&gt;="&amp;KM$9)-EOMONTH($U$9,11)),SUMIFS(16:16,$9:$9,KM$9+SUMIFS(conditions!$71:$71,conditions!$8:$8,"&lt;="&amp;KM$9,conditions!$9:$9,"&gt;="&amp;KM$9)))*SUMIFS(conditions!$69:$69,conditions!$8:$8,"&lt;="&amp;KM$9,conditions!$9:$9,"&gt;="&amp;KM$9)*SUMIFS(conditions!$70:$70,conditions!$8:$8,"&lt;="&amp;KM$9,conditions!$9:$9,"&gt;="&amp;KM$9))</f>
        <v>0</v>
      </c>
      <c r="KN70" s="37">
        <f>IF(KN$9="",0,IF(KN$9+SUMIFS(conditions!$71:$71,conditions!$8:$8,"&lt;="&amp;KN$9,conditions!$9:$9,"&gt;="&amp;KN$9)&gt;EOMONTH($U$9,11),(1+conditions!$U$34)*SUMIFS(16:16,$9:$9,$U$9-1+KN$9+SUMIFS(conditions!$71:$71,conditions!$8:$8,"&lt;="&amp;KN$9,conditions!$9:$9,"&gt;="&amp;KN$9)-EOMONTH($U$9,11)),SUMIFS(16:16,$9:$9,KN$9+SUMIFS(conditions!$71:$71,conditions!$8:$8,"&lt;="&amp;KN$9,conditions!$9:$9,"&gt;="&amp;KN$9)))*SUMIFS(conditions!$69:$69,conditions!$8:$8,"&lt;="&amp;KN$9,conditions!$9:$9,"&gt;="&amp;KN$9)*SUMIFS(conditions!$70:$70,conditions!$8:$8,"&lt;="&amp;KN$9,conditions!$9:$9,"&gt;="&amp;KN$9))</f>
        <v>38.600870962499997</v>
      </c>
      <c r="KO70" s="37">
        <f>IF(KO$9="",0,IF(KO$9+SUMIFS(conditions!$71:$71,conditions!$8:$8,"&lt;="&amp;KO$9,conditions!$9:$9,"&gt;="&amp;KO$9)&gt;EOMONTH($U$9,11),(1+conditions!$U$34)*SUMIFS(16:16,$9:$9,$U$9-1+KO$9+SUMIFS(conditions!$71:$71,conditions!$8:$8,"&lt;="&amp;KO$9,conditions!$9:$9,"&gt;="&amp;KO$9)-EOMONTH($U$9,11)),SUMIFS(16:16,$9:$9,KO$9+SUMIFS(conditions!$71:$71,conditions!$8:$8,"&lt;="&amp;KO$9,conditions!$9:$9,"&gt;="&amp;KO$9)))*SUMIFS(conditions!$69:$69,conditions!$8:$8,"&lt;="&amp;KO$9,conditions!$9:$9,"&gt;="&amp;KO$9)*SUMIFS(conditions!$70:$70,conditions!$8:$8,"&lt;="&amp;KO$9,conditions!$9:$9,"&gt;="&amp;KO$9))</f>
        <v>38.600870962499997</v>
      </c>
      <c r="KP70" s="37">
        <f>IF(KP$9="",0,IF(KP$9+SUMIFS(conditions!$71:$71,conditions!$8:$8,"&lt;="&amp;KP$9,conditions!$9:$9,"&gt;="&amp;KP$9)&gt;EOMONTH($U$9,11),(1+conditions!$U$34)*SUMIFS(16:16,$9:$9,$U$9-1+KP$9+SUMIFS(conditions!$71:$71,conditions!$8:$8,"&lt;="&amp;KP$9,conditions!$9:$9,"&gt;="&amp;KP$9)-EOMONTH($U$9,11)),SUMIFS(16:16,$9:$9,KP$9+SUMIFS(conditions!$71:$71,conditions!$8:$8,"&lt;="&amp;KP$9,conditions!$9:$9,"&gt;="&amp;KP$9)))*SUMIFS(conditions!$69:$69,conditions!$8:$8,"&lt;="&amp;KP$9,conditions!$9:$9,"&gt;="&amp;KP$9)*SUMIFS(conditions!$70:$70,conditions!$8:$8,"&lt;="&amp;KP$9,conditions!$9:$9,"&gt;="&amp;KP$9))</f>
        <v>38.600870962499997</v>
      </c>
      <c r="KQ70" s="37">
        <f>IF(KQ$9="",0,IF(KQ$9+SUMIFS(conditions!$71:$71,conditions!$8:$8,"&lt;="&amp;KQ$9,conditions!$9:$9,"&gt;="&amp;KQ$9)&gt;EOMONTH($U$9,11),(1+conditions!$U$34)*SUMIFS(16:16,$9:$9,$U$9-1+KQ$9+SUMIFS(conditions!$71:$71,conditions!$8:$8,"&lt;="&amp;KQ$9,conditions!$9:$9,"&gt;="&amp;KQ$9)-EOMONTH($U$9,11)),SUMIFS(16:16,$9:$9,KQ$9+SUMIFS(conditions!$71:$71,conditions!$8:$8,"&lt;="&amp;KQ$9,conditions!$9:$9,"&gt;="&amp;KQ$9)))*SUMIFS(conditions!$69:$69,conditions!$8:$8,"&lt;="&amp;KQ$9,conditions!$9:$9,"&gt;="&amp;KQ$9)*SUMIFS(conditions!$70:$70,conditions!$8:$8,"&lt;="&amp;KQ$9,conditions!$9:$9,"&gt;="&amp;KQ$9))</f>
        <v>38.600870962499997</v>
      </c>
      <c r="KR70" s="37">
        <f>IF(KR$9="",0,IF(KR$9+SUMIFS(conditions!$71:$71,conditions!$8:$8,"&lt;="&amp;KR$9,conditions!$9:$9,"&gt;="&amp;KR$9)&gt;EOMONTH($U$9,11),(1+conditions!$U$34)*SUMIFS(16:16,$9:$9,$U$9-1+KR$9+SUMIFS(conditions!$71:$71,conditions!$8:$8,"&lt;="&amp;KR$9,conditions!$9:$9,"&gt;="&amp;KR$9)-EOMONTH($U$9,11)),SUMIFS(16:16,$9:$9,KR$9+SUMIFS(conditions!$71:$71,conditions!$8:$8,"&lt;="&amp;KR$9,conditions!$9:$9,"&gt;="&amp;KR$9)))*SUMIFS(conditions!$69:$69,conditions!$8:$8,"&lt;="&amp;KR$9,conditions!$9:$9,"&gt;="&amp;KR$9)*SUMIFS(conditions!$70:$70,conditions!$8:$8,"&lt;="&amp;KR$9,conditions!$9:$9,"&gt;="&amp;KR$9))</f>
        <v>38.600870962499997</v>
      </c>
      <c r="KS70" s="37">
        <f>IF(KS$9="",0,IF(KS$9+SUMIFS(conditions!$71:$71,conditions!$8:$8,"&lt;="&amp;KS$9,conditions!$9:$9,"&gt;="&amp;KS$9)&gt;EOMONTH($U$9,11),(1+conditions!$U$34)*SUMIFS(16:16,$9:$9,$U$9-1+KS$9+SUMIFS(conditions!$71:$71,conditions!$8:$8,"&lt;="&amp;KS$9,conditions!$9:$9,"&gt;="&amp;KS$9)-EOMONTH($U$9,11)),SUMIFS(16:16,$9:$9,KS$9+SUMIFS(conditions!$71:$71,conditions!$8:$8,"&lt;="&amp;KS$9,conditions!$9:$9,"&gt;="&amp;KS$9)))*SUMIFS(conditions!$69:$69,conditions!$8:$8,"&lt;="&amp;KS$9,conditions!$9:$9,"&gt;="&amp;KS$9)*SUMIFS(conditions!$70:$70,conditions!$8:$8,"&lt;="&amp;KS$9,conditions!$9:$9,"&gt;="&amp;KS$9))</f>
        <v>0</v>
      </c>
      <c r="KT70" s="37">
        <f>IF(KT$9="",0,IF(KT$9+SUMIFS(conditions!$71:$71,conditions!$8:$8,"&lt;="&amp;KT$9,conditions!$9:$9,"&gt;="&amp;KT$9)&gt;EOMONTH($U$9,11),(1+conditions!$U$34)*SUMIFS(16:16,$9:$9,$U$9-1+KT$9+SUMIFS(conditions!$71:$71,conditions!$8:$8,"&lt;="&amp;KT$9,conditions!$9:$9,"&gt;="&amp;KT$9)-EOMONTH($U$9,11)),SUMIFS(16:16,$9:$9,KT$9+SUMIFS(conditions!$71:$71,conditions!$8:$8,"&lt;="&amp;KT$9,conditions!$9:$9,"&gt;="&amp;KT$9)))*SUMIFS(conditions!$69:$69,conditions!$8:$8,"&lt;="&amp;KT$9,conditions!$9:$9,"&gt;="&amp;KT$9)*SUMIFS(conditions!$70:$70,conditions!$8:$8,"&lt;="&amp;KT$9,conditions!$9:$9,"&gt;="&amp;KT$9))</f>
        <v>0</v>
      </c>
      <c r="KU70" s="37">
        <f>IF(KU$9="",0,IF(KU$9+SUMIFS(conditions!$71:$71,conditions!$8:$8,"&lt;="&amp;KU$9,conditions!$9:$9,"&gt;="&amp;KU$9)&gt;EOMONTH($U$9,11),(1+conditions!$U$34)*SUMIFS(16:16,$9:$9,$U$9-1+KU$9+SUMIFS(conditions!$71:$71,conditions!$8:$8,"&lt;="&amp;KU$9,conditions!$9:$9,"&gt;="&amp;KU$9)-EOMONTH($U$9,11)),SUMIFS(16:16,$9:$9,KU$9+SUMIFS(conditions!$71:$71,conditions!$8:$8,"&lt;="&amp;KU$9,conditions!$9:$9,"&gt;="&amp;KU$9)))*SUMIFS(conditions!$69:$69,conditions!$8:$8,"&lt;="&amp;KU$9,conditions!$9:$9,"&gt;="&amp;KU$9)*SUMIFS(conditions!$70:$70,conditions!$8:$8,"&lt;="&amp;KU$9,conditions!$9:$9,"&gt;="&amp;KU$9))</f>
        <v>38.600870962499997</v>
      </c>
      <c r="KV70" s="37">
        <f>IF(KV$9="",0,IF(KV$9+SUMIFS(conditions!$71:$71,conditions!$8:$8,"&lt;="&amp;KV$9,conditions!$9:$9,"&gt;="&amp;KV$9)&gt;EOMONTH($U$9,11),(1+conditions!$U$34)*SUMIFS(16:16,$9:$9,$U$9-1+KV$9+SUMIFS(conditions!$71:$71,conditions!$8:$8,"&lt;="&amp;KV$9,conditions!$9:$9,"&gt;="&amp;KV$9)-EOMONTH($U$9,11)),SUMIFS(16:16,$9:$9,KV$9+SUMIFS(conditions!$71:$71,conditions!$8:$8,"&lt;="&amp;KV$9,conditions!$9:$9,"&gt;="&amp;KV$9)))*SUMIFS(conditions!$69:$69,conditions!$8:$8,"&lt;="&amp;KV$9,conditions!$9:$9,"&gt;="&amp;KV$9)*SUMIFS(conditions!$70:$70,conditions!$8:$8,"&lt;="&amp;KV$9,conditions!$9:$9,"&gt;="&amp;KV$9))</f>
        <v>38.600870962499997</v>
      </c>
      <c r="KW70" s="37">
        <f>IF(KW$9="",0,IF(KW$9+SUMIFS(conditions!$71:$71,conditions!$8:$8,"&lt;="&amp;KW$9,conditions!$9:$9,"&gt;="&amp;KW$9)&gt;EOMONTH($U$9,11),(1+conditions!$U$34)*SUMIFS(16:16,$9:$9,$U$9-1+KW$9+SUMIFS(conditions!$71:$71,conditions!$8:$8,"&lt;="&amp;KW$9,conditions!$9:$9,"&gt;="&amp;KW$9)-EOMONTH($U$9,11)),SUMIFS(16:16,$9:$9,KW$9+SUMIFS(conditions!$71:$71,conditions!$8:$8,"&lt;="&amp;KW$9,conditions!$9:$9,"&gt;="&amp;KW$9)))*SUMIFS(conditions!$69:$69,conditions!$8:$8,"&lt;="&amp;KW$9,conditions!$9:$9,"&gt;="&amp;KW$9)*SUMIFS(conditions!$70:$70,conditions!$8:$8,"&lt;="&amp;KW$9,conditions!$9:$9,"&gt;="&amp;KW$9))</f>
        <v>38.600870962499997</v>
      </c>
      <c r="KX70" s="37">
        <f>IF(KX$9="",0,IF(KX$9+SUMIFS(conditions!$71:$71,conditions!$8:$8,"&lt;="&amp;KX$9,conditions!$9:$9,"&gt;="&amp;KX$9)&gt;EOMONTH($U$9,11),(1+conditions!$U$34)*SUMIFS(16:16,$9:$9,$U$9-1+KX$9+SUMIFS(conditions!$71:$71,conditions!$8:$8,"&lt;="&amp;KX$9,conditions!$9:$9,"&gt;="&amp;KX$9)-EOMONTH($U$9,11)),SUMIFS(16:16,$9:$9,KX$9+SUMIFS(conditions!$71:$71,conditions!$8:$8,"&lt;="&amp;KX$9,conditions!$9:$9,"&gt;="&amp;KX$9)))*SUMIFS(conditions!$69:$69,conditions!$8:$8,"&lt;="&amp;KX$9,conditions!$9:$9,"&gt;="&amp;KX$9)*SUMIFS(conditions!$70:$70,conditions!$8:$8,"&lt;="&amp;KX$9,conditions!$9:$9,"&gt;="&amp;KX$9))</f>
        <v>38.600870962499997</v>
      </c>
      <c r="KY70" s="37">
        <f>IF(KY$9="",0,IF(KY$9+SUMIFS(conditions!$71:$71,conditions!$8:$8,"&lt;="&amp;KY$9,conditions!$9:$9,"&gt;="&amp;KY$9)&gt;EOMONTH($U$9,11),(1+conditions!$U$34)*SUMIFS(16:16,$9:$9,$U$9-1+KY$9+SUMIFS(conditions!$71:$71,conditions!$8:$8,"&lt;="&amp;KY$9,conditions!$9:$9,"&gt;="&amp;KY$9)-EOMONTH($U$9,11)),SUMIFS(16:16,$9:$9,KY$9+SUMIFS(conditions!$71:$71,conditions!$8:$8,"&lt;="&amp;KY$9,conditions!$9:$9,"&gt;="&amp;KY$9)))*SUMIFS(conditions!$69:$69,conditions!$8:$8,"&lt;="&amp;KY$9,conditions!$9:$9,"&gt;="&amp;KY$9)*SUMIFS(conditions!$70:$70,conditions!$8:$8,"&lt;="&amp;KY$9,conditions!$9:$9,"&gt;="&amp;KY$9))</f>
        <v>50.181132251250006</v>
      </c>
      <c r="KZ70" s="37">
        <f>IF(KZ$9="",0,IF(KZ$9+SUMIFS(conditions!$71:$71,conditions!$8:$8,"&lt;="&amp;KZ$9,conditions!$9:$9,"&gt;="&amp;KZ$9)&gt;EOMONTH($U$9,11),(1+conditions!$U$34)*SUMIFS(16:16,$9:$9,$U$9-1+KZ$9+SUMIFS(conditions!$71:$71,conditions!$8:$8,"&lt;="&amp;KZ$9,conditions!$9:$9,"&gt;="&amp;KZ$9)-EOMONTH($U$9,11)),SUMIFS(16:16,$9:$9,KZ$9+SUMIFS(conditions!$71:$71,conditions!$8:$8,"&lt;="&amp;KZ$9,conditions!$9:$9,"&gt;="&amp;KZ$9)))*SUMIFS(conditions!$69:$69,conditions!$8:$8,"&lt;="&amp;KZ$9,conditions!$9:$9,"&gt;="&amp;KZ$9)*SUMIFS(conditions!$70:$70,conditions!$8:$8,"&lt;="&amp;KZ$9,conditions!$9:$9,"&gt;="&amp;KZ$9))</f>
        <v>0</v>
      </c>
      <c r="LA70" s="37">
        <f>IF(LA$9="",0,IF(LA$9+SUMIFS(conditions!$71:$71,conditions!$8:$8,"&lt;="&amp;LA$9,conditions!$9:$9,"&gt;="&amp;LA$9)&gt;EOMONTH($U$9,11),(1+conditions!$U$34)*SUMIFS(16:16,$9:$9,$U$9-1+LA$9+SUMIFS(conditions!$71:$71,conditions!$8:$8,"&lt;="&amp;LA$9,conditions!$9:$9,"&gt;="&amp;LA$9)-EOMONTH($U$9,11)),SUMIFS(16:16,$9:$9,LA$9+SUMIFS(conditions!$71:$71,conditions!$8:$8,"&lt;="&amp;LA$9,conditions!$9:$9,"&gt;="&amp;LA$9)))*SUMIFS(conditions!$69:$69,conditions!$8:$8,"&lt;="&amp;LA$9,conditions!$9:$9,"&gt;="&amp;LA$9)*SUMIFS(conditions!$70:$70,conditions!$8:$8,"&lt;="&amp;LA$9,conditions!$9:$9,"&gt;="&amp;LA$9))</f>
        <v>0</v>
      </c>
      <c r="LB70" s="37">
        <f>IF(LB$9="",0,IF(LB$9+SUMIFS(conditions!$71:$71,conditions!$8:$8,"&lt;="&amp;LB$9,conditions!$9:$9,"&gt;="&amp;LB$9)&gt;EOMONTH($U$9,11),(1+conditions!$U$34)*SUMIFS(16:16,$9:$9,$U$9-1+LB$9+SUMIFS(conditions!$71:$71,conditions!$8:$8,"&lt;="&amp;LB$9,conditions!$9:$9,"&gt;="&amp;LB$9)-EOMONTH($U$9,11)),SUMIFS(16:16,$9:$9,LB$9+SUMIFS(conditions!$71:$71,conditions!$8:$8,"&lt;="&amp;LB$9,conditions!$9:$9,"&gt;="&amp;LB$9)))*SUMIFS(conditions!$69:$69,conditions!$8:$8,"&lt;="&amp;LB$9,conditions!$9:$9,"&gt;="&amp;LB$9)*SUMIFS(conditions!$70:$70,conditions!$8:$8,"&lt;="&amp;LB$9,conditions!$9:$9,"&gt;="&amp;LB$9))</f>
        <v>50.181132251250006</v>
      </c>
      <c r="LC70" s="37">
        <f>IF(LC$9="",0,IF(LC$9+SUMIFS(conditions!$71:$71,conditions!$8:$8,"&lt;="&amp;LC$9,conditions!$9:$9,"&gt;="&amp;LC$9)&gt;EOMONTH($U$9,11),(1+conditions!$U$34)*SUMIFS(16:16,$9:$9,$U$9-1+LC$9+SUMIFS(conditions!$71:$71,conditions!$8:$8,"&lt;="&amp;LC$9,conditions!$9:$9,"&gt;="&amp;LC$9)-EOMONTH($U$9,11)),SUMIFS(16:16,$9:$9,LC$9+SUMIFS(conditions!$71:$71,conditions!$8:$8,"&lt;="&amp;LC$9,conditions!$9:$9,"&gt;="&amp;LC$9)))*SUMIFS(conditions!$69:$69,conditions!$8:$8,"&lt;="&amp;LC$9,conditions!$9:$9,"&gt;="&amp;LC$9)*SUMIFS(conditions!$70:$70,conditions!$8:$8,"&lt;="&amp;LC$9,conditions!$9:$9,"&gt;="&amp;LC$9))</f>
        <v>50.181132251250006</v>
      </c>
      <c r="LD70" s="37">
        <f>IF(LD$9="",0,IF(LD$9+SUMIFS(conditions!$71:$71,conditions!$8:$8,"&lt;="&amp;LD$9,conditions!$9:$9,"&gt;="&amp;LD$9)&gt;EOMONTH($U$9,11),(1+conditions!$U$34)*SUMIFS(16:16,$9:$9,$U$9-1+LD$9+SUMIFS(conditions!$71:$71,conditions!$8:$8,"&lt;="&amp;LD$9,conditions!$9:$9,"&gt;="&amp;LD$9)-EOMONTH($U$9,11)),SUMIFS(16:16,$9:$9,LD$9+SUMIFS(conditions!$71:$71,conditions!$8:$8,"&lt;="&amp;LD$9,conditions!$9:$9,"&gt;="&amp;LD$9)))*SUMIFS(conditions!$69:$69,conditions!$8:$8,"&lt;="&amp;LD$9,conditions!$9:$9,"&gt;="&amp;LD$9)*SUMIFS(conditions!$70:$70,conditions!$8:$8,"&lt;="&amp;LD$9,conditions!$9:$9,"&gt;="&amp;LD$9))</f>
        <v>50.181132251250006</v>
      </c>
      <c r="LE70" s="37">
        <f>IF(LE$9="",0,IF(LE$9+SUMIFS(conditions!$71:$71,conditions!$8:$8,"&lt;="&amp;LE$9,conditions!$9:$9,"&gt;="&amp;LE$9)&gt;EOMONTH($U$9,11),(1+conditions!$U$34)*SUMIFS(16:16,$9:$9,$U$9-1+LE$9+SUMIFS(conditions!$71:$71,conditions!$8:$8,"&lt;="&amp;LE$9,conditions!$9:$9,"&gt;="&amp;LE$9)-EOMONTH($U$9,11)),SUMIFS(16:16,$9:$9,LE$9+SUMIFS(conditions!$71:$71,conditions!$8:$8,"&lt;="&amp;LE$9,conditions!$9:$9,"&gt;="&amp;LE$9)))*SUMIFS(conditions!$69:$69,conditions!$8:$8,"&lt;="&amp;LE$9,conditions!$9:$9,"&gt;="&amp;LE$9)*SUMIFS(conditions!$70:$70,conditions!$8:$8,"&lt;="&amp;LE$9,conditions!$9:$9,"&gt;="&amp;LE$9))</f>
        <v>50.181132251250006</v>
      </c>
      <c r="LF70" s="37">
        <f>IF(LF$9="",0,IF(LF$9+SUMIFS(conditions!$71:$71,conditions!$8:$8,"&lt;="&amp;LF$9,conditions!$9:$9,"&gt;="&amp;LF$9)&gt;EOMONTH($U$9,11),(1+conditions!$U$34)*SUMIFS(16:16,$9:$9,$U$9-1+LF$9+SUMIFS(conditions!$71:$71,conditions!$8:$8,"&lt;="&amp;LF$9,conditions!$9:$9,"&gt;="&amp;LF$9)-EOMONTH($U$9,11)),SUMIFS(16:16,$9:$9,LF$9+SUMIFS(conditions!$71:$71,conditions!$8:$8,"&lt;="&amp;LF$9,conditions!$9:$9,"&gt;="&amp;LF$9)))*SUMIFS(conditions!$69:$69,conditions!$8:$8,"&lt;="&amp;LF$9,conditions!$9:$9,"&gt;="&amp;LF$9)*SUMIFS(conditions!$70:$70,conditions!$8:$8,"&lt;="&amp;LF$9,conditions!$9:$9,"&gt;="&amp;LF$9))</f>
        <v>50.181132251250006</v>
      </c>
      <c r="LG70" s="37">
        <f>IF(LG$9="",0,IF(LG$9+SUMIFS(conditions!$71:$71,conditions!$8:$8,"&lt;="&amp;LG$9,conditions!$9:$9,"&gt;="&amp;LG$9)&gt;EOMONTH($U$9,11),(1+conditions!$U$34)*SUMIFS(16:16,$9:$9,$U$9-1+LG$9+SUMIFS(conditions!$71:$71,conditions!$8:$8,"&lt;="&amp;LG$9,conditions!$9:$9,"&gt;="&amp;LG$9)-EOMONTH($U$9,11)),SUMIFS(16:16,$9:$9,LG$9+SUMIFS(conditions!$71:$71,conditions!$8:$8,"&lt;="&amp;LG$9,conditions!$9:$9,"&gt;="&amp;LG$9)))*SUMIFS(conditions!$69:$69,conditions!$8:$8,"&lt;="&amp;LG$9,conditions!$9:$9,"&gt;="&amp;LG$9)*SUMIFS(conditions!$70:$70,conditions!$8:$8,"&lt;="&amp;LG$9,conditions!$9:$9,"&gt;="&amp;LG$9))</f>
        <v>0</v>
      </c>
      <c r="LH70" s="37">
        <f>IF(LH$9="",0,IF(LH$9+SUMIFS(conditions!$71:$71,conditions!$8:$8,"&lt;="&amp;LH$9,conditions!$9:$9,"&gt;="&amp;LH$9)&gt;EOMONTH($U$9,11),(1+conditions!$U$34)*SUMIFS(16:16,$9:$9,$U$9-1+LH$9+SUMIFS(conditions!$71:$71,conditions!$8:$8,"&lt;="&amp;LH$9,conditions!$9:$9,"&gt;="&amp;LH$9)-EOMONTH($U$9,11)),SUMIFS(16:16,$9:$9,LH$9+SUMIFS(conditions!$71:$71,conditions!$8:$8,"&lt;="&amp;LH$9,conditions!$9:$9,"&gt;="&amp;LH$9)))*SUMIFS(conditions!$69:$69,conditions!$8:$8,"&lt;="&amp;LH$9,conditions!$9:$9,"&gt;="&amp;LH$9)*SUMIFS(conditions!$70:$70,conditions!$8:$8,"&lt;="&amp;LH$9,conditions!$9:$9,"&gt;="&amp;LH$9))</f>
        <v>0</v>
      </c>
      <c r="LI70" s="37">
        <f>IF(LI$9="",0,IF(LI$9+SUMIFS(conditions!$71:$71,conditions!$8:$8,"&lt;="&amp;LI$9,conditions!$9:$9,"&gt;="&amp;LI$9)&gt;EOMONTH($U$9,11),(1+conditions!$U$34)*SUMIFS(16:16,$9:$9,$U$9-1+LI$9+SUMIFS(conditions!$71:$71,conditions!$8:$8,"&lt;="&amp;LI$9,conditions!$9:$9,"&gt;="&amp;LI$9)-EOMONTH($U$9,11)),SUMIFS(16:16,$9:$9,LI$9+SUMIFS(conditions!$71:$71,conditions!$8:$8,"&lt;="&amp;LI$9,conditions!$9:$9,"&gt;="&amp;LI$9)))*SUMIFS(conditions!$69:$69,conditions!$8:$8,"&lt;="&amp;LI$9,conditions!$9:$9,"&gt;="&amp;LI$9)*SUMIFS(conditions!$70:$70,conditions!$8:$8,"&lt;="&amp;LI$9,conditions!$9:$9,"&gt;="&amp;LI$9))</f>
        <v>50.181132251250006</v>
      </c>
      <c r="LJ70" s="37">
        <f>IF(LJ$9="",0,IF(LJ$9+SUMIFS(conditions!$71:$71,conditions!$8:$8,"&lt;="&amp;LJ$9,conditions!$9:$9,"&gt;="&amp;LJ$9)&gt;EOMONTH($U$9,11),(1+conditions!$U$34)*SUMIFS(16:16,$9:$9,$U$9-1+LJ$9+SUMIFS(conditions!$71:$71,conditions!$8:$8,"&lt;="&amp;LJ$9,conditions!$9:$9,"&gt;="&amp;LJ$9)-EOMONTH($U$9,11)),SUMIFS(16:16,$9:$9,LJ$9+SUMIFS(conditions!$71:$71,conditions!$8:$8,"&lt;="&amp;LJ$9,conditions!$9:$9,"&gt;="&amp;LJ$9)))*SUMIFS(conditions!$69:$69,conditions!$8:$8,"&lt;="&amp;LJ$9,conditions!$9:$9,"&gt;="&amp;LJ$9)*SUMIFS(conditions!$70:$70,conditions!$8:$8,"&lt;="&amp;LJ$9,conditions!$9:$9,"&gt;="&amp;LJ$9))</f>
        <v>50.181132251250006</v>
      </c>
      <c r="LK70" s="37">
        <f>IF(LK$9="",0,IF(LK$9+SUMIFS(conditions!$71:$71,conditions!$8:$8,"&lt;="&amp;LK$9,conditions!$9:$9,"&gt;="&amp;LK$9)&gt;EOMONTH($U$9,11),(1+conditions!$U$34)*SUMIFS(16:16,$9:$9,$U$9-1+LK$9+SUMIFS(conditions!$71:$71,conditions!$8:$8,"&lt;="&amp;LK$9,conditions!$9:$9,"&gt;="&amp;LK$9)-EOMONTH($U$9,11)),SUMIFS(16:16,$9:$9,LK$9+SUMIFS(conditions!$71:$71,conditions!$8:$8,"&lt;="&amp;LK$9,conditions!$9:$9,"&gt;="&amp;LK$9)))*SUMIFS(conditions!$69:$69,conditions!$8:$8,"&lt;="&amp;LK$9,conditions!$9:$9,"&gt;="&amp;LK$9)*SUMIFS(conditions!$70:$70,conditions!$8:$8,"&lt;="&amp;LK$9,conditions!$9:$9,"&gt;="&amp;LK$9))</f>
        <v>50.181132251250006</v>
      </c>
      <c r="LL70" s="37">
        <f>IF(LL$9="",0,IF(LL$9+SUMIFS(conditions!$71:$71,conditions!$8:$8,"&lt;="&amp;LL$9,conditions!$9:$9,"&gt;="&amp;LL$9)&gt;EOMONTH($U$9,11),(1+conditions!$U$34)*SUMIFS(16:16,$9:$9,$U$9-1+LL$9+SUMIFS(conditions!$71:$71,conditions!$8:$8,"&lt;="&amp;LL$9,conditions!$9:$9,"&gt;="&amp;LL$9)-EOMONTH($U$9,11)),SUMIFS(16:16,$9:$9,LL$9+SUMIFS(conditions!$71:$71,conditions!$8:$8,"&lt;="&amp;LL$9,conditions!$9:$9,"&gt;="&amp;LL$9)))*SUMIFS(conditions!$69:$69,conditions!$8:$8,"&lt;="&amp;LL$9,conditions!$9:$9,"&gt;="&amp;LL$9)*SUMIFS(conditions!$70:$70,conditions!$8:$8,"&lt;="&amp;LL$9,conditions!$9:$9,"&gt;="&amp;LL$9))</f>
        <v>50.181132251250006</v>
      </c>
      <c r="LM70" s="37">
        <f>IF(LM$9="",0,IF(LM$9+SUMIFS(conditions!$71:$71,conditions!$8:$8,"&lt;="&amp;LM$9,conditions!$9:$9,"&gt;="&amp;LM$9)&gt;EOMONTH($U$9,11),(1+conditions!$U$34)*SUMIFS(16:16,$9:$9,$U$9-1+LM$9+SUMIFS(conditions!$71:$71,conditions!$8:$8,"&lt;="&amp;LM$9,conditions!$9:$9,"&gt;="&amp;LM$9)-EOMONTH($U$9,11)),SUMIFS(16:16,$9:$9,LM$9+SUMIFS(conditions!$71:$71,conditions!$8:$8,"&lt;="&amp;LM$9,conditions!$9:$9,"&gt;="&amp;LM$9)))*SUMIFS(conditions!$69:$69,conditions!$8:$8,"&lt;="&amp;LM$9,conditions!$9:$9,"&gt;="&amp;LM$9)*SUMIFS(conditions!$70:$70,conditions!$8:$8,"&lt;="&amp;LM$9,conditions!$9:$9,"&gt;="&amp;LM$9))</f>
        <v>50.181132251250006</v>
      </c>
      <c r="LN70" s="37">
        <f>IF(LN$9="",0,IF(LN$9+SUMIFS(conditions!$71:$71,conditions!$8:$8,"&lt;="&amp;LN$9,conditions!$9:$9,"&gt;="&amp;LN$9)&gt;EOMONTH($U$9,11),(1+conditions!$U$34)*SUMIFS(16:16,$9:$9,$U$9-1+LN$9+SUMIFS(conditions!$71:$71,conditions!$8:$8,"&lt;="&amp;LN$9,conditions!$9:$9,"&gt;="&amp;LN$9)-EOMONTH($U$9,11)),SUMIFS(16:16,$9:$9,LN$9+SUMIFS(conditions!$71:$71,conditions!$8:$8,"&lt;="&amp;LN$9,conditions!$9:$9,"&gt;="&amp;LN$9)))*SUMIFS(conditions!$69:$69,conditions!$8:$8,"&lt;="&amp;LN$9,conditions!$9:$9,"&gt;="&amp;LN$9)*SUMIFS(conditions!$70:$70,conditions!$8:$8,"&lt;="&amp;LN$9,conditions!$9:$9,"&gt;="&amp;LN$9))</f>
        <v>0</v>
      </c>
      <c r="LO70" s="37">
        <f>IF(LO$9="",0,IF(LO$9+SUMIFS(conditions!$71:$71,conditions!$8:$8,"&lt;="&amp;LO$9,conditions!$9:$9,"&gt;="&amp;LO$9)&gt;EOMONTH($U$9,11),(1+conditions!$U$34)*SUMIFS(16:16,$9:$9,$U$9-1+LO$9+SUMIFS(conditions!$71:$71,conditions!$8:$8,"&lt;="&amp;LO$9,conditions!$9:$9,"&gt;="&amp;LO$9)-EOMONTH($U$9,11)),SUMIFS(16:16,$9:$9,LO$9+SUMIFS(conditions!$71:$71,conditions!$8:$8,"&lt;="&amp;LO$9,conditions!$9:$9,"&gt;="&amp;LO$9)))*SUMIFS(conditions!$69:$69,conditions!$8:$8,"&lt;="&amp;LO$9,conditions!$9:$9,"&gt;="&amp;LO$9)*SUMIFS(conditions!$70:$70,conditions!$8:$8,"&lt;="&amp;LO$9,conditions!$9:$9,"&gt;="&amp;LO$9))</f>
        <v>0</v>
      </c>
      <c r="LP70" s="37">
        <f>IF(LP$9="",0,IF(LP$9+SUMIFS(conditions!$71:$71,conditions!$8:$8,"&lt;="&amp;LP$9,conditions!$9:$9,"&gt;="&amp;LP$9)&gt;EOMONTH($U$9,11),(1+conditions!$U$34)*SUMIFS(16:16,$9:$9,$U$9-1+LP$9+SUMIFS(conditions!$71:$71,conditions!$8:$8,"&lt;="&amp;LP$9,conditions!$9:$9,"&gt;="&amp;LP$9)-EOMONTH($U$9,11)),SUMIFS(16:16,$9:$9,LP$9+SUMIFS(conditions!$71:$71,conditions!$8:$8,"&lt;="&amp;LP$9,conditions!$9:$9,"&gt;="&amp;LP$9)))*SUMIFS(conditions!$69:$69,conditions!$8:$8,"&lt;="&amp;LP$9,conditions!$9:$9,"&gt;="&amp;LP$9)*SUMIFS(conditions!$70:$70,conditions!$8:$8,"&lt;="&amp;LP$9,conditions!$9:$9,"&gt;="&amp;LP$9))</f>
        <v>50.181132251250006</v>
      </c>
      <c r="LQ70" s="37">
        <f>IF(LQ$9="",0,IF(LQ$9+SUMIFS(conditions!$71:$71,conditions!$8:$8,"&lt;="&amp;LQ$9,conditions!$9:$9,"&gt;="&amp;LQ$9)&gt;EOMONTH($U$9,11),(1+conditions!$U$34)*SUMIFS(16:16,$9:$9,$U$9-1+LQ$9+SUMIFS(conditions!$71:$71,conditions!$8:$8,"&lt;="&amp;LQ$9,conditions!$9:$9,"&gt;="&amp;LQ$9)-EOMONTH($U$9,11)),SUMIFS(16:16,$9:$9,LQ$9+SUMIFS(conditions!$71:$71,conditions!$8:$8,"&lt;="&amp;LQ$9,conditions!$9:$9,"&gt;="&amp;LQ$9)))*SUMIFS(conditions!$69:$69,conditions!$8:$8,"&lt;="&amp;LQ$9,conditions!$9:$9,"&gt;="&amp;LQ$9)*SUMIFS(conditions!$70:$70,conditions!$8:$8,"&lt;="&amp;LQ$9,conditions!$9:$9,"&gt;="&amp;LQ$9))</f>
        <v>50.181132251250006</v>
      </c>
      <c r="LR70" s="37">
        <f>IF(LR$9="",0,IF(LR$9+SUMIFS(conditions!$71:$71,conditions!$8:$8,"&lt;="&amp;LR$9,conditions!$9:$9,"&gt;="&amp;LR$9)&gt;EOMONTH($U$9,11),(1+conditions!$U$34)*SUMIFS(16:16,$9:$9,$U$9-1+LR$9+SUMIFS(conditions!$71:$71,conditions!$8:$8,"&lt;="&amp;LR$9,conditions!$9:$9,"&gt;="&amp;LR$9)-EOMONTH($U$9,11)),SUMIFS(16:16,$9:$9,LR$9+SUMIFS(conditions!$71:$71,conditions!$8:$8,"&lt;="&amp;LR$9,conditions!$9:$9,"&gt;="&amp;LR$9)))*SUMIFS(conditions!$69:$69,conditions!$8:$8,"&lt;="&amp;LR$9,conditions!$9:$9,"&gt;="&amp;LR$9)*SUMIFS(conditions!$70:$70,conditions!$8:$8,"&lt;="&amp;LR$9,conditions!$9:$9,"&gt;="&amp;LR$9))</f>
        <v>50.181132251250006</v>
      </c>
      <c r="LS70" s="37">
        <f>IF(LS$9="",0,IF(LS$9+SUMIFS(conditions!$71:$71,conditions!$8:$8,"&lt;="&amp;LS$9,conditions!$9:$9,"&gt;="&amp;LS$9)&gt;EOMONTH($U$9,11),(1+conditions!$U$34)*SUMIFS(16:16,$9:$9,$U$9-1+LS$9+SUMIFS(conditions!$71:$71,conditions!$8:$8,"&lt;="&amp;LS$9,conditions!$9:$9,"&gt;="&amp;LS$9)-EOMONTH($U$9,11)),SUMIFS(16:16,$9:$9,LS$9+SUMIFS(conditions!$71:$71,conditions!$8:$8,"&lt;="&amp;LS$9,conditions!$9:$9,"&gt;="&amp;LS$9)))*SUMIFS(conditions!$69:$69,conditions!$8:$8,"&lt;="&amp;LS$9,conditions!$9:$9,"&gt;="&amp;LS$9)*SUMIFS(conditions!$70:$70,conditions!$8:$8,"&lt;="&amp;LS$9,conditions!$9:$9,"&gt;="&amp;LS$9))</f>
        <v>50.181132251250006</v>
      </c>
      <c r="LT70" s="37">
        <f>IF(LT$9="",0,IF(LT$9+SUMIFS(conditions!$71:$71,conditions!$8:$8,"&lt;="&amp;LT$9,conditions!$9:$9,"&gt;="&amp;LT$9)&gt;EOMONTH($U$9,11),(1+conditions!$U$34)*SUMIFS(16:16,$9:$9,$U$9-1+LT$9+SUMIFS(conditions!$71:$71,conditions!$8:$8,"&lt;="&amp;LT$9,conditions!$9:$9,"&gt;="&amp;LT$9)-EOMONTH($U$9,11)),SUMIFS(16:16,$9:$9,LT$9+SUMIFS(conditions!$71:$71,conditions!$8:$8,"&lt;="&amp;LT$9,conditions!$9:$9,"&gt;="&amp;LT$9)))*SUMIFS(conditions!$69:$69,conditions!$8:$8,"&lt;="&amp;LT$9,conditions!$9:$9,"&gt;="&amp;LT$9)*SUMIFS(conditions!$70:$70,conditions!$8:$8,"&lt;="&amp;LT$9,conditions!$9:$9,"&gt;="&amp;LT$9))</f>
        <v>50.181132251250006</v>
      </c>
      <c r="LU70" s="37">
        <f>IF(LU$9="",0,IF(LU$9+SUMIFS(conditions!$71:$71,conditions!$8:$8,"&lt;="&amp;LU$9,conditions!$9:$9,"&gt;="&amp;LU$9)&gt;EOMONTH($U$9,11),(1+conditions!$U$34)*SUMIFS(16:16,$9:$9,$U$9-1+LU$9+SUMIFS(conditions!$71:$71,conditions!$8:$8,"&lt;="&amp;LU$9,conditions!$9:$9,"&gt;="&amp;LU$9)-EOMONTH($U$9,11)),SUMIFS(16:16,$9:$9,LU$9+SUMIFS(conditions!$71:$71,conditions!$8:$8,"&lt;="&amp;LU$9,conditions!$9:$9,"&gt;="&amp;LU$9)))*SUMIFS(conditions!$69:$69,conditions!$8:$8,"&lt;="&amp;LU$9,conditions!$9:$9,"&gt;="&amp;LU$9)*SUMIFS(conditions!$70:$70,conditions!$8:$8,"&lt;="&amp;LU$9,conditions!$9:$9,"&gt;="&amp;LU$9))</f>
        <v>0</v>
      </c>
      <c r="LV70" s="37">
        <f>IF(LV$9="",0,IF(LV$9+SUMIFS(conditions!$71:$71,conditions!$8:$8,"&lt;="&amp;LV$9,conditions!$9:$9,"&gt;="&amp;LV$9)&gt;EOMONTH($U$9,11),(1+conditions!$U$34)*SUMIFS(16:16,$9:$9,$U$9-1+LV$9+SUMIFS(conditions!$71:$71,conditions!$8:$8,"&lt;="&amp;LV$9,conditions!$9:$9,"&gt;="&amp;LV$9)-EOMONTH($U$9,11)),SUMIFS(16:16,$9:$9,LV$9+SUMIFS(conditions!$71:$71,conditions!$8:$8,"&lt;="&amp;LV$9,conditions!$9:$9,"&gt;="&amp;LV$9)))*SUMIFS(conditions!$69:$69,conditions!$8:$8,"&lt;="&amp;LV$9,conditions!$9:$9,"&gt;="&amp;LV$9)*SUMIFS(conditions!$70:$70,conditions!$8:$8,"&lt;="&amp;LV$9,conditions!$9:$9,"&gt;="&amp;LV$9))</f>
        <v>0</v>
      </c>
      <c r="LW70" s="37">
        <f>IF(LW$9="",0,IF(LW$9+SUMIFS(conditions!$71:$71,conditions!$8:$8,"&lt;="&amp;LW$9,conditions!$9:$9,"&gt;="&amp;LW$9)&gt;EOMONTH($U$9,11),(1+conditions!$U$34)*SUMIFS(16:16,$9:$9,$U$9-1+LW$9+SUMIFS(conditions!$71:$71,conditions!$8:$8,"&lt;="&amp;LW$9,conditions!$9:$9,"&gt;="&amp;LW$9)-EOMONTH($U$9,11)),SUMIFS(16:16,$9:$9,LW$9+SUMIFS(conditions!$71:$71,conditions!$8:$8,"&lt;="&amp;LW$9,conditions!$9:$9,"&gt;="&amp;LW$9)))*SUMIFS(conditions!$69:$69,conditions!$8:$8,"&lt;="&amp;LW$9,conditions!$9:$9,"&gt;="&amp;LW$9)*SUMIFS(conditions!$70:$70,conditions!$8:$8,"&lt;="&amp;LW$9,conditions!$9:$9,"&gt;="&amp;LW$9))</f>
        <v>50.181132251250006</v>
      </c>
      <c r="LX70" s="37">
        <f>IF(LX$9="",0,IF(LX$9+SUMIFS(conditions!$71:$71,conditions!$8:$8,"&lt;="&amp;LX$9,conditions!$9:$9,"&gt;="&amp;LX$9)&gt;EOMONTH($U$9,11),(1+conditions!$U$34)*SUMIFS(16:16,$9:$9,$U$9-1+LX$9+SUMIFS(conditions!$71:$71,conditions!$8:$8,"&lt;="&amp;LX$9,conditions!$9:$9,"&gt;="&amp;LX$9)-EOMONTH($U$9,11)),SUMIFS(16:16,$9:$9,LX$9+SUMIFS(conditions!$71:$71,conditions!$8:$8,"&lt;="&amp;LX$9,conditions!$9:$9,"&gt;="&amp;LX$9)))*SUMIFS(conditions!$69:$69,conditions!$8:$8,"&lt;="&amp;LX$9,conditions!$9:$9,"&gt;="&amp;LX$9)*SUMIFS(conditions!$70:$70,conditions!$8:$8,"&lt;="&amp;LX$9,conditions!$9:$9,"&gt;="&amp;LX$9))</f>
        <v>50.181132251250006</v>
      </c>
      <c r="LY70" s="37">
        <f>IF(LY$9="",0,IF(LY$9+SUMIFS(conditions!$71:$71,conditions!$8:$8,"&lt;="&amp;LY$9,conditions!$9:$9,"&gt;="&amp;LY$9)&gt;EOMONTH($U$9,11),(1+conditions!$U$34)*SUMIFS(16:16,$9:$9,$U$9-1+LY$9+SUMIFS(conditions!$71:$71,conditions!$8:$8,"&lt;="&amp;LY$9,conditions!$9:$9,"&gt;="&amp;LY$9)-EOMONTH($U$9,11)),SUMIFS(16:16,$9:$9,LY$9+SUMIFS(conditions!$71:$71,conditions!$8:$8,"&lt;="&amp;LY$9,conditions!$9:$9,"&gt;="&amp;LY$9)))*SUMIFS(conditions!$69:$69,conditions!$8:$8,"&lt;="&amp;LY$9,conditions!$9:$9,"&gt;="&amp;LY$9)*SUMIFS(conditions!$70:$70,conditions!$8:$8,"&lt;="&amp;LY$9,conditions!$9:$9,"&gt;="&amp;LY$9))</f>
        <v>50.181132251250006</v>
      </c>
      <c r="LZ70" s="37">
        <f>IF(LZ$9="",0,IF(LZ$9+SUMIFS(conditions!$71:$71,conditions!$8:$8,"&lt;="&amp;LZ$9,conditions!$9:$9,"&gt;="&amp;LZ$9)&gt;EOMONTH($U$9,11),(1+conditions!$U$34)*SUMIFS(16:16,$9:$9,$U$9-1+LZ$9+SUMIFS(conditions!$71:$71,conditions!$8:$8,"&lt;="&amp;LZ$9,conditions!$9:$9,"&gt;="&amp;LZ$9)-EOMONTH($U$9,11)),SUMIFS(16:16,$9:$9,LZ$9+SUMIFS(conditions!$71:$71,conditions!$8:$8,"&lt;="&amp;LZ$9,conditions!$9:$9,"&gt;="&amp;LZ$9)))*SUMIFS(conditions!$69:$69,conditions!$8:$8,"&lt;="&amp;LZ$9,conditions!$9:$9,"&gt;="&amp;LZ$9)*SUMIFS(conditions!$70:$70,conditions!$8:$8,"&lt;="&amp;LZ$9,conditions!$9:$9,"&gt;="&amp;LZ$9))</f>
        <v>50.181132251250006</v>
      </c>
      <c r="MA70" s="37">
        <f>IF(MA$9="",0,IF(MA$9+SUMIFS(conditions!$71:$71,conditions!$8:$8,"&lt;="&amp;MA$9,conditions!$9:$9,"&gt;="&amp;MA$9)&gt;EOMONTH($U$9,11),(1+conditions!$U$34)*SUMIFS(16:16,$9:$9,$U$9-1+MA$9+SUMIFS(conditions!$71:$71,conditions!$8:$8,"&lt;="&amp;MA$9,conditions!$9:$9,"&gt;="&amp;MA$9)-EOMONTH($U$9,11)),SUMIFS(16:16,$9:$9,MA$9+SUMIFS(conditions!$71:$71,conditions!$8:$8,"&lt;="&amp;MA$9,conditions!$9:$9,"&gt;="&amp;MA$9)))*SUMIFS(conditions!$69:$69,conditions!$8:$8,"&lt;="&amp;MA$9,conditions!$9:$9,"&gt;="&amp;MA$9)*SUMIFS(conditions!$70:$70,conditions!$8:$8,"&lt;="&amp;MA$9,conditions!$9:$9,"&gt;="&amp;MA$9))</f>
        <v>50.181132251250006</v>
      </c>
      <c r="MB70" s="37">
        <f>IF(MB$9="",0,IF(MB$9+SUMIFS(conditions!$71:$71,conditions!$8:$8,"&lt;="&amp;MB$9,conditions!$9:$9,"&gt;="&amp;MB$9)&gt;EOMONTH($U$9,11),(1+conditions!$U$34)*SUMIFS(16:16,$9:$9,$U$9-1+MB$9+SUMIFS(conditions!$71:$71,conditions!$8:$8,"&lt;="&amp;MB$9,conditions!$9:$9,"&gt;="&amp;MB$9)-EOMONTH($U$9,11)),SUMIFS(16:16,$9:$9,MB$9+SUMIFS(conditions!$71:$71,conditions!$8:$8,"&lt;="&amp;MB$9,conditions!$9:$9,"&gt;="&amp;MB$9)))*SUMIFS(conditions!$69:$69,conditions!$8:$8,"&lt;="&amp;MB$9,conditions!$9:$9,"&gt;="&amp;MB$9)*SUMIFS(conditions!$70:$70,conditions!$8:$8,"&lt;="&amp;MB$9,conditions!$9:$9,"&gt;="&amp;MB$9))</f>
        <v>0</v>
      </c>
      <c r="MC70" s="37">
        <f>IF(MC$9="",0,IF(MC$9+SUMIFS(conditions!$71:$71,conditions!$8:$8,"&lt;="&amp;MC$9,conditions!$9:$9,"&gt;="&amp;MC$9)&gt;EOMONTH($U$9,11),(1+conditions!$U$34)*SUMIFS(16:16,$9:$9,$U$9-1+MC$9+SUMIFS(conditions!$71:$71,conditions!$8:$8,"&lt;="&amp;MC$9,conditions!$9:$9,"&gt;="&amp;MC$9)-EOMONTH($U$9,11)),SUMIFS(16:16,$9:$9,MC$9+SUMIFS(conditions!$71:$71,conditions!$8:$8,"&lt;="&amp;MC$9,conditions!$9:$9,"&gt;="&amp;MC$9)))*SUMIFS(conditions!$69:$69,conditions!$8:$8,"&lt;="&amp;MC$9,conditions!$9:$9,"&gt;="&amp;MC$9)*SUMIFS(conditions!$70:$70,conditions!$8:$8,"&lt;="&amp;MC$9,conditions!$9:$9,"&gt;="&amp;MC$9))</f>
        <v>0</v>
      </c>
      <c r="MD70" s="37">
        <f>IF(MD$9="",0,IF(MD$9+SUMIFS(conditions!$71:$71,conditions!$8:$8,"&lt;="&amp;MD$9,conditions!$9:$9,"&gt;="&amp;MD$9)&gt;EOMONTH($U$9,11),(1+conditions!$U$34)*SUMIFS(16:16,$9:$9,$U$9-1+MD$9+SUMIFS(conditions!$71:$71,conditions!$8:$8,"&lt;="&amp;MD$9,conditions!$9:$9,"&gt;="&amp;MD$9)-EOMONTH($U$9,11)),SUMIFS(16:16,$9:$9,MD$9+SUMIFS(conditions!$71:$71,conditions!$8:$8,"&lt;="&amp;MD$9,conditions!$9:$9,"&gt;="&amp;MD$9)))*SUMIFS(conditions!$69:$69,conditions!$8:$8,"&lt;="&amp;MD$9,conditions!$9:$9,"&gt;="&amp;MD$9)*SUMIFS(conditions!$70:$70,conditions!$8:$8,"&lt;="&amp;MD$9,conditions!$9:$9,"&gt;="&amp;MD$9))</f>
        <v>60.217358701499997</v>
      </c>
      <c r="ME70" s="37">
        <f>IF(ME$9="",0,IF(ME$9+SUMIFS(conditions!$71:$71,conditions!$8:$8,"&lt;="&amp;ME$9,conditions!$9:$9,"&gt;="&amp;ME$9)&gt;EOMONTH($U$9,11),(1+conditions!$U$34)*SUMIFS(16:16,$9:$9,$U$9-1+ME$9+SUMIFS(conditions!$71:$71,conditions!$8:$8,"&lt;="&amp;ME$9,conditions!$9:$9,"&gt;="&amp;ME$9)-EOMONTH($U$9,11)),SUMIFS(16:16,$9:$9,ME$9+SUMIFS(conditions!$71:$71,conditions!$8:$8,"&lt;="&amp;ME$9,conditions!$9:$9,"&gt;="&amp;ME$9)))*SUMIFS(conditions!$69:$69,conditions!$8:$8,"&lt;="&amp;ME$9,conditions!$9:$9,"&gt;="&amp;ME$9)*SUMIFS(conditions!$70:$70,conditions!$8:$8,"&lt;="&amp;ME$9,conditions!$9:$9,"&gt;="&amp;ME$9))</f>
        <v>60.217358701499997</v>
      </c>
      <c r="MF70" s="37">
        <f>IF(MF$9="",0,IF(MF$9+SUMIFS(conditions!$71:$71,conditions!$8:$8,"&lt;="&amp;MF$9,conditions!$9:$9,"&gt;="&amp;MF$9)&gt;EOMONTH($U$9,11),(1+conditions!$U$34)*SUMIFS(16:16,$9:$9,$U$9-1+MF$9+SUMIFS(conditions!$71:$71,conditions!$8:$8,"&lt;="&amp;MF$9,conditions!$9:$9,"&gt;="&amp;MF$9)-EOMONTH($U$9,11)),SUMIFS(16:16,$9:$9,MF$9+SUMIFS(conditions!$71:$71,conditions!$8:$8,"&lt;="&amp;MF$9,conditions!$9:$9,"&gt;="&amp;MF$9)))*SUMIFS(conditions!$69:$69,conditions!$8:$8,"&lt;="&amp;MF$9,conditions!$9:$9,"&gt;="&amp;MF$9)*SUMIFS(conditions!$70:$70,conditions!$8:$8,"&lt;="&amp;MF$9,conditions!$9:$9,"&gt;="&amp;MF$9))</f>
        <v>60.217358701499997</v>
      </c>
      <c r="MG70" s="37">
        <f>IF(MG$9="",0,IF(MG$9+SUMIFS(conditions!$71:$71,conditions!$8:$8,"&lt;="&amp;MG$9,conditions!$9:$9,"&gt;="&amp;MG$9)&gt;EOMONTH($U$9,11),(1+conditions!$U$34)*SUMIFS(16:16,$9:$9,$U$9-1+MG$9+SUMIFS(conditions!$71:$71,conditions!$8:$8,"&lt;="&amp;MG$9,conditions!$9:$9,"&gt;="&amp;MG$9)-EOMONTH($U$9,11)),SUMIFS(16:16,$9:$9,MG$9+SUMIFS(conditions!$71:$71,conditions!$8:$8,"&lt;="&amp;MG$9,conditions!$9:$9,"&gt;="&amp;MG$9)))*SUMIFS(conditions!$69:$69,conditions!$8:$8,"&lt;="&amp;MG$9,conditions!$9:$9,"&gt;="&amp;MG$9)*SUMIFS(conditions!$70:$70,conditions!$8:$8,"&lt;="&amp;MG$9,conditions!$9:$9,"&gt;="&amp;MG$9))</f>
        <v>60.217358701499997</v>
      </c>
      <c r="MH70" s="37">
        <f>IF(MH$9="",0,IF(MH$9+SUMIFS(conditions!$71:$71,conditions!$8:$8,"&lt;="&amp;MH$9,conditions!$9:$9,"&gt;="&amp;MH$9)&gt;EOMONTH($U$9,11),(1+conditions!$U$34)*SUMIFS(16:16,$9:$9,$U$9-1+MH$9+SUMIFS(conditions!$71:$71,conditions!$8:$8,"&lt;="&amp;MH$9,conditions!$9:$9,"&gt;="&amp;MH$9)-EOMONTH($U$9,11)),SUMIFS(16:16,$9:$9,MH$9+SUMIFS(conditions!$71:$71,conditions!$8:$8,"&lt;="&amp;MH$9,conditions!$9:$9,"&gt;="&amp;MH$9)))*SUMIFS(conditions!$69:$69,conditions!$8:$8,"&lt;="&amp;MH$9,conditions!$9:$9,"&gt;="&amp;MH$9)*SUMIFS(conditions!$70:$70,conditions!$8:$8,"&lt;="&amp;MH$9,conditions!$9:$9,"&gt;="&amp;MH$9))</f>
        <v>60.217358701499997</v>
      </c>
      <c r="MI70" s="37">
        <f>IF(MI$9="",0,IF(MI$9+SUMIFS(conditions!$71:$71,conditions!$8:$8,"&lt;="&amp;MI$9,conditions!$9:$9,"&gt;="&amp;MI$9)&gt;EOMONTH($U$9,11),(1+conditions!$U$34)*SUMIFS(16:16,$9:$9,$U$9-1+MI$9+SUMIFS(conditions!$71:$71,conditions!$8:$8,"&lt;="&amp;MI$9,conditions!$9:$9,"&gt;="&amp;MI$9)-EOMONTH($U$9,11)),SUMIFS(16:16,$9:$9,MI$9+SUMIFS(conditions!$71:$71,conditions!$8:$8,"&lt;="&amp;MI$9,conditions!$9:$9,"&gt;="&amp;MI$9)))*SUMIFS(conditions!$69:$69,conditions!$8:$8,"&lt;="&amp;MI$9,conditions!$9:$9,"&gt;="&amp;MI$9)*SUMIFS(conditions!$70:$70,conditions!$8:$8,"&lt;="&amp;MI$9,conditions!$9:$9,"&gt;="&amp;MI$9))</f>
        <v>0</v>
      </c>
      <c r="MJ70" s="37">
        <f>IF(MJ$9="",0,IF(MJ$9+SUMIFS(conditions!$71:$71,conditions!$8:$8,"&lt;="&amp;MJ$9,conditions!$9:$9,"&gt;="&amp;MJ$9)&gt;EOMONTH($U$9,11),(1+conditions!$U$34)*SUMIFS(16:16,$9:$9,$U$9-1+MJ$9+SUMIFS(conditions!$71:$71,conditions!$8:$8,"&lt;="&amp;MJ$9,conditions!$9:$9,"&gt;="&amp;MJ$9)-EOMONTH($U$9,11)),SUMIFS(16:16,$9:$9,MJ$9+SUMIFS(conditions!$71:$71,conditions!$8:$8,"&lt;="&amp;MJ$9,conditions!$9:$9,"&gt;="&amp;MJ$9)))*SUMIFS(conditions!$69:$69,conditions!$8:$8,"&lt;="&amp;MJ$9,conditions!$9:$9,"&gt;="&amp;MJ$9)*SUMIFS(conditions!$70:$70,conditions!$8:$8,"&lt;="&amp;MJ$9,conditions!$9:$9,"&gt;="&amp;MJ$9))</f>
        <v>0</v>
      </c>
      <c r="MK70" s="37">
        <f>IF(MK$9="",0,IF(MK$9+SUMIFS(conditions!$71:$71,conditions!$8:$8,"&lt;="&amp;MK$9,conditions!$9:$9,"&gt;="&amp;MK$9)&gt;EOMONTH($U$9,11),(1+conditions!$U$34)*SUMIFS(16:16,$9:$9,$U$9-1+MK$9+SUMIFS(conditions!$71:$71,conditions!$8:$8,"&lt;="&amp;MK$9,conditions!$9:$9,"&gt;="&amp;MK$9)-EOMONTH($U$9,11)),SUMIFS(16:16,$9:$9,MK$9+SUMIFS(conditions!$71:$71,conditions!$8:$8,"&lt;="&amp;MK$9,conditions!$9:$9,"&gt;="&amp;MK$9)))*SUMIFS(conditions!$69:$69,conditions!$8:$8,"&lt;="&amp;MK$9,conditions!$9:$9,"&gt;="&amp;MK$9)*SUMIFS(conditions!$70:$70,conditions!$8:$8,"&lt;="&amp;MK$9,conditions!$9:$9,"&gt;="&amp;MK$9))</f>
        <v>60.217358701499997</v>
      </c>
      <c r="ML70" s="37">
        <f>IF(ML$9="",0,IF(ML$9+SUMIFS(conditions!$71:$71,conditions!$8:$8,"&lt;="&amp;ML$9,conditions!$9:$9,"&gt;="&amp;ML$9)&gt;EOMONTH($U$9,11),(1+conditions!$U$34)*SUMIFS(16:16,$9:$9,$U$9-1+ML$9+SUMIFS(conditions!$71:$71,conditions!$8:$8,"&lt;="&amp;ML$9,conditions!$9:$9,"&gt;="&amp;ML$9)-EOMONTH($U$9,11)),SUMIFS(16:16,$9:$9,ML$9+SUMIFS(conditions!$71:$71,conditions!$8:$8,"&lt;="&amp;ML$9,conditions!$9:$9,"&gt;="&amp;ML$9)))*SUMIFS(conditions!$69:$69,conditions!$8:$8,"&lt;="&amp;ML$9,conditions!$9:$9,"&gt;="&amp;ML$9)*SUMIFS(conditions!$70:$70,conditions!$8:$8,"&lt;="&amp;ML$9,conditions!$9:$9,"&gt;="&amp;ML$9))</f>
        <v>60.217358701499997</v>
      </c>
      <c r="MM70" s="37">
        <f>IF(MM$9="",0,IF(MM$9+SUMIFS(conditions!$71:$71,conditions!$8:$8,"&lt;="&amp;MM$9,conditions!$9:$9,"&gt;="&amp;MM$9)&gt;EOMONTH($U$9,11),(1+conditions!$U$34)*SUMIFS(16:16,$9:$9,$U$9-1+MM$9+SUMIFS(conditions!$71:$71,conditions!$8:$8,"&lt;="&amp;MM$9,conditions!$9:$9,"&gt;="&amp;MM$9)-EOMONTH($U$9,11)),SUMIFS(16:16,$9:$9,MM$9+SUMIFS(conditions!$71:$71,conditions!$8:$8,"&lt;="&amp;MM$9,conditions!$9:$9,"&gt;="&amp;MM$9)))*SUMIFS(conditions!$69:$69,conditions!$8:$8,"&lt;="&amp;MM$9,conditions!$9:$9,"&gt;="&amp;MM$9)*SUMIFS(conditions!$70:$70,conditions!$8:$8,"&lt;="&amp;MM$9,conditions!$9:$9,"&gt;="&amp;MM$9))</f>
        <v>60.217358701499997</v>
      </c>
      <c r="MN70" s="37">
        <f>IF(MN$9="",0,IF(MN$9+SUMIFS(conditions!$71:$71,conditions!$8:$8,"&lt;="&amp;MN$9,conditions!$9:$9,"&gt;="&amp;MN$9)&gt;EOMONTH($U$9,11),(1+conditions!$U$34)*SUMIFS(16:16,$9:$9,$U$9-1+MN$9+SUMIFS(conditions!$71:$71,conditions!$8:$8,"&lt;="&amp;MN$9,conditions!$9:$9,"&gt;="&amp;MN$9)-EOMONTH($U$9,11)),SUMIFS(16:16,$9:$9,MN$9+SUMIFS(conditions!$71:$71,conditions!$8:$8,"&lt;="&amp;MN$9,conditions!$9:$9,"&gt;="&amp;MN$9)))*SUMIFS(conditions!$69:$69,conditions!$8:$8,"&lt;="&amp;MN$9,conditions!$9:$9,"&gt;="&amp;MN$9)*SUMIFS(conditions!$70:$70,conditions!$8:$8,"&lt;="&amp;MN$9,conditions!$9:$9,"&gt;="&amp;MN$9))</f>
        <v>60.217358701499997</v>
      </c>
      <c r="MO70" s="37">
        <f>IF(MO$9="",0,IF(MO$9+SUMIFS(conditions!$71:$71,conditions!$8:$8,"&lt;="&amp;MO$9,conditions!$9:$9,"&gt;="&amp;MO$9)&gt;EOMONTH($U$9,11),(1+conditions!$U$34)*SUMIFS(16:16,$9:$9,$U$9-1+MO$9+SUMIFS(conditions!$71:$71,conditions!$8:$8,"&lt;="&amp;MO$9,conditions!$9:$9,"&gt;="&amp;MO$9)-EOMONTH($U$9,11)),SUMIFS(16:16,$9:$9,MO$9+SUMIFS(conditions!$71:$71,conditions!$8:$8,"&lt;="&amp;MO$9,conditions!$9:$9,"&gt;="&amp;MO$9)))*SUMIFS(conditions!$69:$69,conditions!$8:$8,"&lt;="&amp;MO$9,conditions!$9:$9,"&gt;="&amp;MO$9)*SUMIFS(conditions!$70:$70,conditions!$8:$8,"&lt;="&amp;MO$9,conditions!$9:$9,"&gt;="&amp;MO$9))</f>
        <v>60.217358701499997</v>
      </c>
      <c r="MP70" s="37">
        <f>IF(MP$9="",0,IF(MP$9+SUMIFS(conditions!$71:$71,conditions!$8:$8,"&lt;="&amp;MP$9,conditions!$9:$9,"&gt;="&amp;MP$9)&gt;EOMONTH($U$9,11),(1+conditions!$U$34)*SUMIFS(16:16,$9:$9,$U$9-1+MP$9+SUMIFS(conditions!$71:$71,conditions!$8:$8,"&lt;="&amp;MP$9,conditions!$9:$9,"&gt;="&amp;MP$9)-EOMONTH($U$9,11)),SUMIFS(16:16,$9:$9,MP$9+SUMIFS(conditions!$71:$71,conditions!$8:$8,"&lt;="&amp;MP$9,conditions!$9:$9,"&gt;="&amp;MP$9)))*SUMIFS(conditions!$69:$69,conditions!$8:$8,"&lt;="&amp;MP$9,conditions!$9:$9,"&gt;="&amp;MP$9)*SUMIFS(conditions!$70:$70,conditions!$8:$8,"&lt;="&amp;MP$9,conditions!$9:$9,"&gt;="&amp;MP$9))</f>
        <v>0</v>
      </c>
      <c r="MQ70" s="37">
        <f>IF(MQ$9="",0,IF(MQ$9+SUMIFS(conditions!$71:$71,conditions!$8:$8,"&lt;="&amp;MQ$9,conditions!$9:$9,"&gt;="&amp;MQ$9)&gt;EOMONTH($U$9,11),(1+conditions!$U$34)*SUMIFS(16:16,$9:$9,$U$9-1+MQ$9+SUMIFS(conditions!$71:$71,conditions!$8:$8,"&lt;="&amp;MQ$9,conditions!$9:$9,"&gt;="&amp;MQ$9)-EOMONTH($U$9,11)),SUMIFS(16:16,$9:$9,MQ$9+SUMIFS(conditions!$71:$71,conditions!$8:$8,"&lt;="&amp;MQ$9,conditions!$9:$9,"&gt;="&amp;MQ$9)))*SUMIFS(conditions!$69:$69,conditions!$8:$8,"&lt;="&amp;MQ$9,conditions!$9:$9,"&gt;="&amp;MQ$9)*SUMIFS(conditions!$70:$70,conditions!$8:$8,"&lt;="&amp;MQ$9,conditions!$9:$9,"&gt;="&amp;MQ$9))</f>
        <v>0</v>
      </c>
      <c r="MR70" s="37">
        <f>IF(MR$9="",0,IF(MR$9+SUMIFS(conditions!$71:$71,conditions!$8:$8,"&lt;="&amp;MR$9,conditions!$9:$9,"&gt;="&amp;MR$9)&gt;EOMONTH($U$9,11),(1+conditions!$U$34)*SUMIFS(16:16,$9:$9,$U$9-1+MR$9+SUMIFS(conditions!$71:$71,conditions!$8:$8,"&lt;="&amp;MR$9,conditions!$9:$9,"&gt;="&amp;MR$9)-EOMONTH($U$9,11)),SUMIFS(16:16,$9:$9,MR$9+SUMIFS(conditions!$71:$71,conditions!$8:$8,"&lt;="&amp;MR$9,conditions!$9:$9,"&gt;="&amp;MR$9)))*SUMIFS(conditions!$69:$69,conditions!$8:$8,"&lt;="&amp;MR$9,conditions!$9:$9,"&gt;="&amp;MR$9)*SUMIFS(conditions!$70:$70,conditions!$8:$8,"&lt;="&amp;MR$9,conditions!$9:$9,"&gt;="&amp;MR$9))</f>
        <v>60.217358701499997</v>
      </c>
      <c r="MS70" s="37">
        <f>IF(MS$9="",0,IF(MS$9+SUMIFS(conditions!$71:$71,conditions!$8:$8,"&lt;="&amp;MS$9,conditions!$9:$9,"&gt;="&amp;MS$9)&gt;EOMONTH($U$9,11),(1+conditions!$U$34)*SUMIFS(16:16,$9:$9,$U$9-1+MS$9+SUMIFS(conditions!$71:$71,conditions!$8:$8,"&lt;="&amp;MS$9,conditions!$9:$9,"&gt;="&amp;MS$9)-EOMONTH($U$9,11)),SUMIFS(16:16,$9:$9,MS$9+SUMIFS(conditions!$71:$71,conditions!$8:$8,"&lt;="&amp;MS$9,conditions!$9:$9,"&gt;="&amp;MS$9)))*SUMIFS(conditions!$69:$69,conditions!$8:$8,"&lt;="&amp;MS$9,conditions!$9:$9,"&gt;="&amp;MS$9)*SUMIFS(conditions!$70:$70,conditions!$8:$8,"&lt;="&amp;MS$9,conditions!$9:$9,"&gt;="&amp;MS$9))</f>
        <v>60.217358701499997</v>
      </c>
      <c r="MT70" s="37">
        <f>IF(MT$9="",0,IF(MT$9+SUMIFS(conditions!$71:$71,conditions!$8:$8,"&lt;="&amp;MT$9,conditions!$9:$9,"&gt;="&amp;MT$9)&gt;EOMONTH($U$9,11),(1+conditions!$U$34)*SUMIFS(16:16,$9:$9,$U$9-1+MT$9+SUMIFS(conditions!$71:$71,conditions!$8:$8,"&lt;="&amp;MT$9,conditions!$9:$9,"&gt;="&amp;MT$9)-EOMONTH($U$9,11)),SUMIFS(16:16,$9:$9,MT$9+SUMIFS(conditions!$71:$71,conditions!$8:$8,"&lt;="&amp;MT$9,conditions!$9:$9,"&gt;="&amp;MT$9)))*SUMIFS(conditions!$69:$69,conditions!$8:$8,"&lt;="&amp;MT$9,conditions!$9:$9,"&gt;="&amp;MT$9)*SUMIFS(conditions!$70:$70,conditions!$8:$8,"&lt;="&amp;MT$9,conditions!$9:$9,"&gt;="&amp;MT$9))</f>
        <v>60.217358701499997</v>
      </c>
      <c r="MU70" s="37">
        <f>IF(MU$9="",0,IF(MU$9+SUMIFS(conditions!$71:$71,conditions!$8:$8,"&lt;="&amp;MU$9,conditions!$9:$9,"&gt;="&amp;MU$9)&gt;EOMONTH($U$9,11),(1+conditions!$U$34)*SUMIFS(16:16,$9:$9,$U$9-1+MU$9+SUMIFS(conditions!$71:$71,conditions!$8:$8,"&lt;="&amp;MU$9,conditions!$9:$9,"&gt;="&amp;MU$9)-EOMONTH($U$9,11)),SUMIFS(16:16,$9:$9,MU$9+SUMIFS(conditions!$71:$71,conditions!$8:$8,"&lt;="&amp;MU$9,conditions!$9:$9,"&gt;="&amp;MU$9)))*SUMIFS(conditions!$69:$69,conditions!$8:$8,"&lt;="&amp;MU$9,conditions!$9:$9,"&gt;="&amp;MU$9)*SUMIFS(conditions!$70:$70,conditions!$8:$8,"&lt;="&amp;MU$9,conditions!$9:$9,"&gt;="&amp;MU$9))</f>
        <v>60.217358701499997</v>
      </c>
      <c r="MV70" s="37">
        <f>IF(MV$9="",0,IF(MV$9+SUMIFS(conditions!$71:$71,conditions!$8:$8,"&lt;="&amp;MV$9,conditions!$9:$9,"&gt;="&amp;MV$9)&gt;EOMONTH($U$9,11),(1+conditions!$U$34)*SUMIFS(16:16,$9:$9,$U$9-1+MV$9+SUMIFS(conditions!$71:$71,conditions!$8:$8,"&lt;="&amp;MV$9,conditions!$9:$9,"&gt;="&amp;MV$9)-EOMONTH($U$9,11)),SUMIFS(16:16,$9:$9,MV$9+SUMIFS(conditions!$71:$71,conditions!$8:$8,"&lt;="&amp;MV$9,conditions!$9:$9,"&gt;="&amp;MV$9)))*SUMIFS(conditions!$69:$69,conditions!$8:$8,"&lt;="&amp;MV$9,conditions!$9:$9,"&gt;="&amp;MV$9)*SUMIFS(conditions!$70:$70,conditions!$8:$8,"&lt;="&amp;MV$9,conditions!$9:$9,"&gt;="&amp;MV$9))</f>
        <v>60.217358701499997</v>
      </c>
      <c r="MW70" s="37">
        <f>IF(MW$9="",0,IF(MW$9+SUMIFS(conditions!$71:$71,conditions!$8:$8,"&lt;="&amp;MW$9,conditions!$9:$9,"&gt;="&amp;MW$9)&gt;EOMONTH($U$9,11),(1+conditions!$U$34)*SUMIFS(16:16,$9:$9,$U$9-1+MW$9+SUMIFS(conditions!$71:$71,conditions!$8:$8,"&lt;="&amp;MW$9,conditions!$9:$9,"&gt;="&amp;MW$9)-EOMONTH($U$9,11)),SUMIFS(16:16,$9:$9,MW$9+SUMIFS(conditions!$71:$71,conditions!$8:$8,"&lt;="&amp;MW$9,conditions!$9:$9,"&gt;="&amp;MW$9)))*SUMIFS(conditions!$69:$69,conditions!$8:$8,"&lt;="&amp;MW$9,conditions!$9:$9,"&gt;="&amp;MW$9)*SUMIFS(conditions!$70:$70,conditions!$8:$8,"&lt;="&amp;MW$9,conditions!$9:$9,"&gt;="&amp;MW$9))</f>
        <v>0</v>
      </c>
      <c r="MX70" s="37">
        <f>IF(MX$9="",0,IF(MX$9+SUMIFS(conditions!$71:$71,conditions!$8:$8,"&lt;="&amp;MX$9,conditions!$9:$9,"&gt;="&amp;MX$9)&gt;EOMONTH($U$9,11),(1+conditions!$U$34)*SUMIFS(16:16,$9:$9,$U$9-1+MX$9+SUMIFS(conditions!$71:$71,conditions!$8:$8,"&lt;="&amp;MX$9,conditions!$9:$9,"&gt;="&amp;MX$9)-EOMONTH($U$9,11)),SUMIFS(16:16,$9:$9,MX$9+SUMIFS(conditions!$71:$71,conditions!$8:$8,"&lt;="&amp;MX$9,conditions!$9:$9,"&gt;="&amp;MX$9)))*SUMIFS(conditions!$69:$69,conditions!$8:$8,"&lt;="&amp;MX$9,conditions!$9:$9,"&gt;="&amp;MX$9)*SUMIFS(conditions!$70:$70,conditions!$8:$8,"&lt;="&amp;MX$9,conditions!$9:$9,"&gt;="&amp;MX$9))</f>
        <v>0</v>
      </c>
      <c r="MY70" s="37">
        <f>IF(MY$9="",0,IF(MY$9+SUMIFS(conditions!$71:$71,conditions!$8:$8,"&lt;="&amp;MY$9,conditions!$9:$9,"&gt;="&amp;MY$9)&gt;EOMONTH($U$9,11),(1+conditions!$U$34)*SUMIFS(16:16,$9:$9,$U$9-1+MY$9+SUMIFS(conditions!$71:$71,conditions!$8:$8,"&lt;="&amp;MY$9,conditions!$9:$9,"&gt;="&amp;MY$9)-EOMONTH($U$9,11)),SUMIFS(16:16,$9:$9,MY$9+SUMIFS(conditions!$71:$71,conditions!$8:$8,"&lt;="&amp;MY$9,conditions!$9:$9,"&gt;="&amp;MY$9)))*SUMIFS(conditions!$69:$69,conditions!$8:$8,"&lt;="&amp;MY$9,conditions!$9:$9,"&gt;="&amp;MY$9)*SUMIFS(conditions!$70:$70,conditions!$8:$8,"&lt;="&amp;MY$9,conditions!$9:$9,"&gt;="&amp;MY$9))</f>
        <v>60.217358701499997</v>
      </c>
      <c r="MZ70" s="37">
        <f>IF(MZ$9="",0,IF(MZ$9+SUMIFS(conditions!$71:$71,conditions!$8:$8,"&lt;="&amp;MZ$9,conditions!$9:$9,"&gt;="&amp;MZ$9)&gt;EOMONTH($U$9,11),(1+conditions!$U$34)*SUMIFS(16:16,$9:$9,$U$9-1+MZ$9+SUMIFS(conditions!$71:$71,conditions!$8:$8,"&lt;="&amp;MZ$9,conditions!$9:$9,"&gt;="&amp;MZ$9)-EOMONTH($U$9,11)),SUMIFS(16:16,$9:$9,MZ$9+SUMIFS(conditions!$71:$71,conditions!$8:$8,"&lt;="&amp;MZ$9,conditions!$9:$9,"&gt;="&amp;MZ$9)))*SUMIFS(conditions!$69:$69,conditions!$8:$8,"&lt;="&amp;MZ$9,conditions!$9:$9,"&gt;="&amp;MZ$9)*SUMIFS(conditions!$70:$70,conditions!$8:$8,"&lt;="&amp;MZ$9,conditions!$9:$9,"&gt;="&amp;MZ$9))</f>
        <v>60.217358701499997</v>
      </c>
      <c r="NA70" s="37">
        <f>IF(NA$9="",0,IF(NA$9+SUMIFS(conditions!$71:$71,conditions!$8:$8,"&lt;="&amp;NA$9,conditions!$9:$9,"&gt;="&amp;NA$9)&gt;EOMONTH($U$9,11),(1+conditions!$U$34)*SUMIFS(16:16,$9:$9,$U$9-1+NA$9+SUMIFS(conditions!$71:$71,conditions!$8:$8,"&lt;="&amp;NA$9,conditions!$9:$9,"&gt;="&amp;NA$9)-EOMONTH($U$9,11)),SUMIFS(16:16,$9:$9,NA$9+SUMIFS(conditions!$71:$71,conditions!$8:$8,"&lt;="&amp;NA$9,conditions!$9:$9,"&gt;="&amp;NA$9)))*SUMIFS(conditions!$69:$69,conditions!$8:$8,"&lt;="&amp;NA$9,conditions!$9:$9,"&gt;="&amp;NA$9)*SUMIFS(conditions!$70:$70,conditions!$8:$8,"&lt;="&amp;NA$9,conditions!$9:$9,"&gt;="&amp;NA$9))</f>
        <v>60.217358701499997</v>
      </c>
      <c r="NB70" s="37">
        <f>IF(NB$9="",0,IF(NB$9+SUMIFS(conditions!$71:$71,conditions!$8:$8,"&lt;="&amp;NB$9,conditions!$9:$9,"&gt;="&amp;NB$9)&gt;EOMONTH($U$9,11),(1+conditions!$U$34)*SUMIFS(16:16,$9:$9,$U$9-1+NB$9+SUMIFS(conditions!$71:$71,conditions!$8:$8,"&lt;="&amp;NB$9,conditions!$9:$9,"&gt;="&amp;NB$9)-EOMONTH($U$9,11)),SUMIFS(16:16,$9:$9,NB$9+SUMIFS(conditions!$71:$71,conditions!$8:$8,"&lt;="&amp;NB$9,conditions!$9:$9,"&gt;="&amp;NB$9)))*SUMIFS(conditions!$69:$69,conditions!$8:$8,"&lt;="&amp;NB$9,conditions!$9:$9,"&gt;="&amp;NB$9)*SUMIFS(conditions!$70:$70,conditions!$8:$8,"&lt;="&amp;NB$9,conditions!$9:$9,"&gt;="&amp;NB$9))</f>
        <v>60.217358701499997</v>
      </c>
      <c r="NC70" s="37">
        <f>IF(NC$9="",0,IF(NC$9+SUMIFS(conditions!$71:$71,conditions!$8:$8,"&lt;="&amp;NC$9,conditions!$9:$9,"&gt;="&amp;NC$9)&gt;EOMONTH($U$9,11),(1+conditions!$U$34)*SUMIFS(16:16,$9:$9,$U$9-1+NC$9+SUMIFS(conditions!$71:$71,conditions!$8:$8,"&lt;="&amp;NC$9,conditions!$9:$9,"&gt;="&amp;NC$9)-EOMONTH($U$9,11)),SUMIFS(16:16,$9:$9,NC$9+SUMIFS(conditions!$71:$71,conditions!$8:$8,"&lt;="&amp;NC$9,conditions!$9:$9,"&gt;="&amp;NC$9)))*SUMIFS(conditions!$69:$69,conditions!$8:$8,"&lt;="&amp;NC$9,conditions!$9:$9,"&gt;="&amp;NC$9)*SUMIFS(conditions!$70:$70,conditions!$8:$8,"&lt;="&amp;NC$9,conditions!$9:$9,"&gt;="&amp;NC$9))</f>
        <v>60.217358701499997</v>
      </c>
      <c r="ND70" s="37">
        <f>IF(ND$9="",0,IF(ND$9+SUMIFS(conditions!$71:$71,conditions!$8:$8,"&lt;="&amp;ND$9,conditions!$9:$9,"&gt;="&amp;ND$9)&gt;EOMONTH($U$9,11),(1+conditions!$U$34)*SUMIFS(16:16,$9:$9,$U$9-1+ND$9+SUMIFS(conditions!$71:$71,conditions!$8:$8,"&lt;="&amp;ND$9,conditions!$9:$9,"&gt;="&amp;ND$9)-EOMONTH($U$9,11)),SUMIFS(16:16,$9:$9,ND$9+SUMIFS(conditions!$71:$71,conditions!$8:$8,"&lt;="&amp;ND$9,conditions!$9:$9,"&gt;="&amp;ND$9)))*SUMIFS(conditions!$69:$69,conditions!$8:$8,"&lt;="&amp;ND$9,conditions!$9:$9,"&gt;="&amp;ND$9)*SUMIFS(conditions!$70:$70,conditions!$8:$8,"&lt;="&amp;ND$9,conditions!$9:$9,"&gt;="&amp;ND$9))</f>
        <v>0</v>
      </c>
      <c r="NE70" s="37">
        <f>IF(NE$9="",0,IF(NE$9+SUMIFS(conditions!$71:$71,conditions!$8:$8,"&lt;="&amp;NE$9,conditions!$9:$9,"&gt;="&amp;NE$9)&gt;EOMONTH($U$9,11),(1+conditions!$U$34)*SUMIFS(16:16,$9:$9,$U$9-1+NE$9+SUMIFS(conditions!$71:$71,conditions!$8:$8,"&lt;="&amp;NE$9,conditions!$9:$9,"&gt;="&amp;NE$9)-EOMONTH($U$9,11)),SUMIFS(16:16,$9:$9,NE$9+SUMIFS(conditions!$71:$71,conditions!$8:$8,"&lt;="&amp;NE$9,conditions!$9:$9,"&gt;="&amp;NE$9)))*SUMIFS(conditions!$69:$69,conditions!$8:$8,"&lt;="&amp;NE$9,conditions!$9:$9,"&gt;="&amp;NE$9)*SUMIFS(conditions!$70:$70,conditions!$8:$8,"&lt;="&amp;NE$9,conditions!$9:$9,"&gt;="&amp;NE$9))</f>
        <v>0</v>
      </c>
      <c r="NF70" s="37">
        <f>IF(NF$9="",0,IF(NF$9+SUMIFS(conditions!$71:$71,conditions!$8:$8,"&lt;="&amp;NF$9,conditions!$9:$9,"&gt;="&amp;NF$9)&gt;EOMONTH($U$9,11),(1+conditions!$U$34)*SUMIFS(16:16,$9:$9,$U$9-1+NF$9+SUMIFS(conditions!$71:$71,conditions!$8:$8,"&lt;="&amp;NF$9,conditions!$9:$9,"&gt;="&amp;NF$9)-EOMONTH($U$9,11)),SUMIFS(16:16,$9:$9,NF$9+SUMIFS(conditions!$71:$71,conditions!$8:$8,"&lt;="&amp;NF$9,conditions!$9:$9,"&gt;="&amp;NF$9)))*SUMIFS(conditions!$69:$69,conditions!$8:$8,"&lt;="&amp;NF$9,conditions!$9:$9,"&gt;="&amp;NF$9)*SUMIFS(conditions!$70:$70,conditions!$8:$8,"&lt;="&amp;NF$9,conditions!$9:$9,"&gt;="&amp;NF$9))</f>
        <v>60.217358701499997</v>
      </c>
      <c r="NG70" s="37">
        <f>IF(NG$9="",0,IF(NG$9+SUMIFS(conditions!$71:$71,conditions!$8:$8,"&lt;="&amp;NG$9,conditions!$9:$9,"&gt;="&amp;NG$9)&gt;EOMONTH($U$9,11),(1+conditions!$U$34)*SUMIFS(16:16,$9:$9,$U$9-1+NG$9+SUMIFS(conditions!$71:$71,conditions!$8:$8,"&lt;="&amp;NG$9,conditions!$9:$9,"&gt;="&amp;NG$9)-EOMONTH($U$9,11)),SUMIFS(16:16,$9:$9,NG$9+SUMIFS(conditions!$71:$71,conditions!$8:$8,"&lt;="&amp;NG$9,conditions!$9:$9,"&gt;="&amp;NG$9)))*SUMIFS(conditions!$69:$69,conditions!$8:$8,"&lt;="&amp;NG$9,conditions!$9:$9,"&gt;="&amp;NG$9)*SUMIFS(conditions!$70:$70,conditions!$8:$8,"&lt;="&amp;NG$9,conditions!$9:$9,"&gt;="&amp;NG$9))</f>
        <v>60.217358701499997</v>
      </c>
      <c r="NH70" s="37">
        <f>IF(NH$9="",0,IF(NH$9+SUMIFS(conditions!$71:$71,conditions!$8:$8,"&lt;="&amp;NH$9,conditions!$9:$9,"&gt;="&amp;NH$9)&gt;EOMONTH($U$9,11),(1+conditions!$U$34)*SUMIFS(16:16,$9:$9,$U$9-1+NH$9+SUMIFS(conditions!$71:$71,conditions!$8:$8,"&lt;="&amp;NH$9,conditions!$9:$9,"&gt;="&amp;NH$9)-EOMONTH($U$9,11)),SUMIFS(16:16,$9:$9,NH$9+SUMIFS(conditions!$71:$71,conditions!$8:$8,"&lt;="&amp;NH$9,conditions!$9:$9,"&gt;="&amp;NH$9)))*SUMIFS(conditions!$69:$69,conditions!$8:$8,"&lt;="&amp;NH$9,conditions!$9:$9,"&gt;="&amp;NH$9)*SUMIFS(conditions!$70:$70,conditions!$8:$8,"&lt;="&amp;NH$9,conditions!$9:$9,"&gt;="&amp;NH$9))</f>
        <v>29.7</v>
      </c>
      <c r="NI70" s="37">
        <f>IF(NI$9="",0,IF(NI$9+SUMIFS(conditions!$71:$71,conditions!$8:$8,"&lt;="&amp;NI$9,conditions!$9:$9,"&gt;="&amp;NI$9)&gt;EOMONTH($U$9,11),(1+conditions!$U$34)*SUMIFS(16:16,$9:$9,$U$9-1+NI$9+SUMIFS(conditions!$71:$71,conditions!$8:$8,"&lt;="&amp;NI$9,conditions!$9:$9,"&gt;="&amp;NI$9)-EOMONTH($U$9,11)),SUMIFS(16:16,$9:$9,NI$9+SUMIFS(conditions!$71:$71,conditions!$8:$8,"&lt;="&amp;NI$9,conditions!$9:$9,"&gt;="&amp;NI$9)))*SUMIFS(conditions!$69:$69,conditions!$8:$8,"&lt;="&amp;NI$9,conditions!$9:$9,"&gt;="&amp;NI$9)*SUMIFS(conditions!$70:$70,conditions!$8:$8,"&lt;="&amp;NI$9,conditions!$9:$9,"&gt;="&amp;NI$9))</f>
        <v>29.7</v>
      </c>
      <c r="NJ70" s="37">
        <f>IF(NJ$9="",0,IF(NJ$9+SUMIFS(conditions!$71:$71,conditions!$8:$8,"&lt;="&amp;NJ$9,conditions!$9:$9,"&gt;="&amp;NJ$9)&gt;EOMONTH($U$9,11),(1+conditions!$U$34)*SUMIFS(16:16,$9:$9,$U$9-1+NJ$9+SUMIFS(conditions!$71:$71,conditions!$8:$8,"&lt;="&amp;NJ$9,conditions!$9:$9,"&gt;="&amp;NJ$9)-EOMONTH($U$9,11)),SUMIFS(16:16,$9:$9,NJ$9+SUMIFS(conditions!$71:$71,conditions!$8:$8,"&lt;="&amp;NJ$9,conditions!$9:$9,"&gt;="&amp;NJ$9)))*SUMIFS(conditions!$69:$69,conditions!$8:$8,"&lt;="&amp;NJ$9,conditions!$9:$9,"&gt;="&amp;NJ$9)*SUMIFS(conditions!$70:$70,conditions!$8:$8,"&lt;="&amp;NJ$9,conditions!$9:$9,"&gt;="&amp;NJ$9))</f>
        <v>29.7</v>
      </c>
      <c r="NK70" s="37">
        <f>IF(NK$9="",0,IF(NK$9+SUMIFS(conditions!$71:$71,conditions!$8:$8,"&lt;="&amp;NK$9,conditions!$9:$9,"&gt;="&amp;NK$9)&gt;EOMONTH($U$9,11),(1+conditions!$U$34)*SUMIFS(16:16,$9:$9,$U$9-1+NK$9+SUMIFS(conditions!$71:$71,conditions!$8:$8,"&lt;="&amp;NK$9,conditions!$9:$9,"&gt;="&amp;NK$9)-EOMONTH($U$9,11)),SUMIFS(16:16,$9:$9,NK$9+SUMIFS(conditions!$71:$71,conditions!$8:$8,"&lt;="&amp;NK$9,conditions!$9:$9,"&gt;="&amp;NK$9)))*SUMIFS(conditions!$69:$69,conditions!$8:$8,"&lt;="&amp;NK$9,conditions!$9:$9,"&gt;="&amp;NK$9)*SUMIFS(conditions!$70:$70,conditions!$8:$8,"&lt;="&amp;NK$9,conditions!$9:$9,"&gt;="&amp;NK$9))</f>
        <v>29.7</v>
      </c>
      <c r="NL70" s="37">
        <f>IF(NL$9="",0,IF(NL$9+SUMIFS(conditions!$71:$71,conditions!$8:$8,"&lt;="&amp;NL$9,conditions!$9:$9,"&gt;="&amp;NL$9)&gt;EOMONTH($U$9,11),(1+conditions!$U$34)*SUMIFS(16:16,$9:$9,$U$9-1+NL$9+SUMIFS(conditions!$71:$71,conditions!$8:$8,"&lt;="&amp;NL$9,conditions!$9:$9,"&gt;="&amp;NL$9)-EOMONTH($U$9,11)),SUMIFS(16:16,$9:$9,NL$9+SUMIFS(conditions!$71:$71,conditions!$8:$8,"&lt;="&amp;NL$9,conditions!$9:$9,"&gt;="&amp;NL$9)))*SUMIFS(conditions!$69:$69,conditions!$8:$8,"&lt;="&amp;NL$9,conditions!$9:$9,"&gt;="&amp;NL$9)*SUMIFS(conditions!$70:$70,conditions!$8:$8,"&lt;="&amp;NL$9,conditions!$9:$9,"&gt;="&amp;NL$9))</f>
        <v>29.7</v>
      </c>
      <c r="NM70" s="37">
        <f>IF(NM$9="",0,IF(NM$9+SUMIFS(conditions!$71:$71,conditions!$8:$8,"&lt;="&amp;NM$9,conditions!$9:$9,"&gt;="&amp;NM$9)&gt;EOMONTH($U$9,11),(1+conditions!$U$34)*SUMIFS(16:16,$9:$9,$U$9-1+NM$9+SUMIFS(conditions!$71:$71,conditions!$8:$8,"&lt;="&amp;NM$9,conditions!$9:$9,"&gt;="&amp;NM$9)-EOMONTH($U$9,11)),SUMIFS(16:16,$9:$9,NM$9+SUMIFS(conditions!$71:$71,conditions!$8:$8,"&lt;="&amp;NM$9,conditions!$9:$9,"&gt;="&amp;NM$9)))*SUMIFS(conditions!$69:$69,conditions!$8:$8,"&lt;="&amp;NM$9,conditions!$9:$9,"&gt;="&amp;NM$9)*SUMIFS(conditions!$70:$70,conditions!$8:$8,"&lt;="&amp;NM$9,conditions!$9:$9,"&gt;="&amp;NM$9))</f>
        <v>0</v>
      </c>
      <c r="NN70" s="37">
        <f>IF(NN$9="",0,IF(NN$9+SUMIFS(conditions!$71:$71,conditions!$8:$8,"&lt;="&amp;NN$9,conditions!$9:$9,"&gt;="&amp;NN$9)&gt;EOMONTH($U$9,11),(1+conditions!$U$34)*SUMIFS(16:16,$9:$9,$U$9-1+NN$9+SUMIFS(conditions!$71:$71,conditions!$8:$8,"&lt;="&amp;NN$9,conditions!$9:$9,"&gt;="&amp;NN$9)-EOMONTH($U$9,11)),SUMIFS(16:16,$9:$9,NN$9+SUMIFS(conditions!$71:$71,conditions!$8:$8,"&lt;="&amp;NN$9,conditions!$9:$9,"&gt;="&amp;NN$9)))*SUMIFS(conditions!$69:$69,conditions!$8:$8,"&lt;="&amp;NN$9,conditions!$9:$9,"&gt;="&amp;NN$9)*SUMIFS(conditions!$70:$70,conditions!$8:$8,"&lt;="&amp;NN$9,conditions!$9:$9,"&gt;="&amp;NN$9))</f>
        <v>0</v>
      </c>
      <c r="NO70" s="37">
        <f>IF(NO$9="",0,IF(NO$9+SUMIFS(conditions!$71:$71,conditions!$8:$8,"&lt;="&amp;NO$9,conditions!$9:$9,"&gt;="&amp;NO$9)&gt;EOMONTH($U$9,11),(1+conditions!$U$34)*SUMIFS(16:16,$9:$9,$U$9-1+NO$9+SUMIFS(conditions!$71:$71,conditions!$8:$8,"&lt;="&amp;NO$9,conditions!$9:$9,"&gt;="&amp;NO$9)-EOMONTH($U$9,11)),SUMIFS(16:16,$9:$9,NO$9+SUMIFS(conditions!$71:$71,conditions!$8:$8,"&lt;="&amp;NO$9,conditions!$9:$9,"&gt;="&amp;NO$9)))*SUMIFS(conditions!$69:$69,conditions!$8:$8,"&lt;="&amp;NO$9,conditions!$9:$9,"&gt;="&amp;NO$9)*SUMIFS(conditions!$70:$70,conditions!$8:$8,"&lt;="&amp;NO$9,conditions!$9:$9,"&gt;="&amp;NO$9))</f>
        <v>29.7</v>
      </c>
      <c r="NP70" s="37">
        <f>IF(NP$9="",0,IF(NP$9+SUMIFS(conditions!$71:$71,conditions!$8:$8,"&lt;="&amp;NP$9,conditions!$9:$9,"&gt;="&amp;NP$9)&gt;EOMONTH($U$9,11),(1+conditions!$U$34)*SUMIFS(16:16,$9:$9,$U$9-1+NP$9+SUMIFS(conditions!$71:$71,conditions!$8:$8,"&lt;="&amp;NP$9,conditions!$9:$9,"&gt;="&amp;NP$9)-EOMONTH($U$9,11)),SUMIFS(16:16,$9:$9,NP$9+SUMIFS(conditions!$71:$71,conditions!$8:$8,"&lt;="&amp;NP$9,conditions!$9:$9,"&gt;="&amp;NP$9)))*SUMIFS(conditions!$69:$69,conditions!$8:$8,"&lt;="&amp;NP$9,conditions!$9:$9,"&gt;="&amp;NP$9)*SUMIFS(conditions!$70:$70,conditions!$8:$8,"&lt;="&amp;NP$9,conditions!$9:$9,"&gt;="&amp;NP$9))</f>
        <v>29.7</v>
      </c>
      <c r="NQ70" s="37">
        <f>IF(NQ$9="",0,IF(NQ$9+SUMIFS(conditions!$71:$71,conditions!$8:$8,"&lt;="&amp;NQ$9,conditions!$9:$9,"&gt;="&amp;NQ$9)&gt;EOMONTH($U$9,11),(1+conditions!$U$34)*SUMIFS(16:16,$9:$9,$U$9-1+NQ$9+SUMIFS(conditions!$71:$71,conditions!$8:$8,"&lt;="&amp;NQ$9,conditions!$9:$9,"&gt;="&amp;NQ$9)-EOMONTH($U$9,11)),SUMIFS(16:16,$9:$9,NQ$9+SUMIFS(conditions!$71:$71,conditions!$8:$8,"&lt;="&amp;NQ$9,conditions!$9:$9,"&gt;="&amp;NQ$9)))*SUMIFS(conditions!$69:$69,conditions!$8:$8,"&lt;="&amp;NQ$9,conditions!$9:$9,"&gt;="&amp;NQ$9)*SUMIFS(conditions!$70:$70,conditions!$8:$8,"&lt;="&amp;NQ$9,conditions!$9:$9,"&gt;="&amp;NQ$9))</f>
        <v>29.7</v>
      </c>
      <c r="NR70" s="37">
        <f>IF(NR$9="",0,IF(NR$9+SUMIFS(conditions!$71:$71,conditions!$8:$8,"&lt;="&amp;NR$9,conditions!$9:$9,"&gt;="&amp;NR$9)&gt;EOMONTH($U$9,11),(1+conditions!$U$34)*SUMIFS(16:16,$9:$9,$U$9-1+NR$9+SUMIFS(conditions!$71:$71,conditions!$8:$8,"&lt;="&amp;NR$9,conditions!$9:$9,"&gt;="&amp;NR$9)-EOMONTH($U$9,11)),SUMIFS(16:16,$9:$9,NR$9+SUMIFS(conditions!$71:$71,conditions!$8:$8,"&lt;="&amp;NR$9,conditions!$9:$9,"&gt;="&amp;NR$9)))*SUMIFS(conditions!$69:$69,conditions!$8:$8,"&lt;="&amp;NR$9,conditions!$9:$9,"&gt;="&amp;NR$9)*SUMIFS(conditions!$70:$70,conditions!$8:$8,"&lt;="&amp;NR$9,conditions!$9:$9,"&gt;="&amp;NR$9))</f>
        <v>29.7</v>
      </c>
      <c r="NS70" s="37">
        <f>IF(NS$9="",0,IF(NS$9+SUMIFS(conditions!$71:$71,conditions!$8:$8,"&lt;="&amp;NS$9,conditions!$9:$9,"&gt;="&amp;NS$9)&gt;EOMONTH($U$9,11),(1+conditions!$U$34)*SUMIFS(16:16,$9:$9,$U$9-1+NS$9+SUMIFS(conditions!$71:$71,conditions!$8:$8,"&lt;="&amp;NS$9,conditions!$9:$9,"&gt;="&amp;NS$9)-EOMONTH($U$9,11)),SUMIFS(16:16,$9:$9,NS$9+SUMIFS(conditions!$71:$71,conditions!$8:$8,"&lt;="&amp;NS$9,conditions!$9:$9,"&gt;="&amp;NS$9)))*SUMIFS(conditions!$69:$69,conditions!$8:$8,"&lt;="&amp;NS$9,conditions!$9:$9,"&gt;="&amp;NS$9)*SUMIFS(conditions!$70:$70,conditions!$8:$8,"&lt;="&amp;NS$9,conditions!$9:$9,"&gt;="&amp;NS$9))</f>
        <v>29.7</v>
      </c>
      <c r="NT70" s="37">
        <f>IF(NT$9="",0,IF(NT$9+SUMIFS(conditions!$71:$71,conditions!$8:$8,"&lt;="&amp;NT$9,conditions!$9:$9,"&gt;="&amp;NT$9)&gt;EOMONTH($U$9,11),(1+conditions!$U$34)*SUMIFS(16:16,$9:$9,$U$9-1+NT$9+SUMIFS(conditions!$71:$71,conditions!$8:$8,"&lt;="&amp;NT$9,conditions!$9:$9,"&gt;="&amp;NT$9)-EOMONTH($U$9,11)),SUMIFS(16:16,$9:$9,NT$9+SUMIFS(conditions!$71:$71,conditions!$8:$8,"&lt;="&amp;NT$9,conditions!$9:$9,"&gt;="&amp;NT$9)))*SUMIFS(conditions!$69:$69,conditions!$8:$8,"&lt;="&amp;NT$9,conditions!$9:$9,"&gt;="&amp;NT$9)*SUMIFS(conditions!$70:$70,conditions!$8:$8,"&lt;="&amp;NT$9,conditions!$9:$9,"&gt;="&amp;NT$9))</f>
        <v>0</v>
      </c>
      <c r="NU70" s="37">
        <f>IF(NU$9="",0,IF(NU$9+SUMIFS(conditions!$71:$71,conditions!$8:$8,"&lt;="&amp;NU$9,conditions!$9:$9,"&gt;="&amp;NU$9)&gt;EOMONTH($U$9,11),(1+conditions!$U$34)*SUMIFS(16:16,$9:$9,$U$9-1+NU$9+SUMIFS(conditions!$71:$71,conditions!$8:$8,"&lt;="&amp;NU$9,conditions!$9:$9,"&gt;="&amp;NU$9)-EOMONTH($U$9,11)),SUMIFS(16:16,$9:$9,NU$9+SUMIFS(conditions!$71:$71,conditions!$8:$8,"&lt;="&amp;NU$9,conditions!$9:$9,"&gt;="&amp;NU$9)))*SUMIFS(conditions!$69:$69,conditions!$8:$8,"&lt;="&amp;NU$9,conditions!$9:$9,"&gt;="&amp;NU$9)*SUMIFS(conditions!$70:$70,conditions!$8:$8,"&lt;="&amp;NU$9,conditions!$9:$9,"&gt;="&amp;NU$9))</f>
        <v>0</v>
      </c>
      <c r="NV70" s="37">
        <f>IF(NV$9="",0,IF(NV$9+SUMIFS(conditions!$71:$71,conditions!$8:$8,"&lt;="&amp;NV$9,conditions!$9:$9,"&gt;="&amp;NV$9)&gt;EOMONTH($U$9,11),(1+conditions!$U$34)*SUMIFS(16:16,$9:$9,$U$9-1+NV$9+SUMIFS(conditions!$71:$71,conditions!$8:$8,"&lt;="&amp;NV$9,conditions!$9:$9,"&gt;="&amp;NV$9)-EOMONTH($U$9,11)),SUMIFS(16:16,$9:$9,NV$9+SUMIFS(conditions!$71:$71,conditions!$8:$8,"&lt;="&amp;NV$9,conditions!$9:$9,"&gt;="&amp;NV$9)))*SUMIFS(conditions!$69:$69,conditions!$8:$8,"&lt;="&amp;NV$9,conditions!$9:$9,"&gt;="&amp;NV$9)*SUMIFS(conditions!$70:$70,conditions!$8:$8,"&lt;="&amp;NV$9,conditions!$9:$9,"&gt;="&amp;NV$9))</f>
        <v>29.7</v>
      </c>
    </row>
    <row r="71" spans="1:386" s="38" customFormat="1" ht="10.199999999999999" x14ac:dyDescent="0.2">
      <c r="A71" s="31"/>
      <c r="B71" s="31"/>
      <c r="C71" s="31"/>
      <c r="D71" s="31"/>
      <c r="E71" s="31"/>
      <c r="F71" s="31"/>
      <c r="G71" s="31" t="str">
        <f>G67</f>
        <v>предоплаты от заказчиков</v>
      </c>
      <c r="H71" s="31"/>
      <c r="I71" s="31"/>
      <c r="J71" s="31" t="str">
        <f>IF($G71="","",INDEX(KPI!$H$11:$H$121,SUMIFS(KPI!$E$11:$E$121,KPI!$F$11:$F$121,$G71)))</f>
        <v>тыс.руб.</v>
      </c>
      <c r="K71" s="31"/>
      <c r="L71" s="31"/>
      <c r="M71" s="31"/>
      <c r="N71" s="31" t="str">
        <f>structure!$G$13</f>
        <v>товарная категория 3</v>
      </c>
      <c r="O71" s="31"/>
      <c r="P71" s="31"/>
      <c r="Q71" s="31"/>
      <c r="R71" s="37">
        <f t="shared" si="100"/>
        <v>6976.759051643422</v>
      </c>
      <c r="S71" s="31"/>
      <c r="T71" s="31"/>
      <c r="U71" s="37">
        <f>IF(U$9="",0,IF(U$9+SUMIFS(conditions!$71:$71,conditions!$8:$8,"&lt;="&amp;U$9,conditions!$9:$9,"&gt;="&amp;U$9)&gt;EOMONTH($U$9,11),(1+conditions!$U$34)*SUMIFS(17:17,$9:$9,$U$9-1+U$9+SUMIFS(conditions!$71:$71,conditions!$8:$8,"&lt;="&amp;U$9,conditions!$9:$9,"&gt;="&amp;U$9)-EOMONTH($U$9,11)),SUMIFS(17:17,$9:$9,U$9+SUMIFS(conditions!$71:$71,conditions!$8:$8,"&lt;="&amp;U$9,conditions!$9:$9,"&gt;="&amp;U$9)))*SUMIFS(conditions!$69:$69,conditions!$8:$8,"&lt;="&amp;U$9,conditions!$9:$9,"&gt;="&amp;U$9)*SUMIFS(conditions!$70:$70,conditions!$8:$8,"&lt;="&amp;U$9,conditions!$9:$9,"&gt;="&amp;U$9))</f>
        <v>21.6</v>
      </c>
      <c r="V71" s="37">
        <f>IF(V$9="",0,IF(V$9+SUMIFS(conditions!$71:$71,conditions!$8:$8,"&lt;="&amp;V$9,conditions!$9:$9,"&gt;="&amp;V$9)&gt;EOMONTH($U$9,11),(1+conditions!$U$34)*SUMIFS(17:17,$9:$9,$U$9-1+V$9+SUMIFS(conditions!$71:$71,conditions!$8:$8,"&lt;="&amp;V$9,conditions!$9:$9,"&gt;="&amp;V$9)-EOMONTH($U$9,11)),SUMIFS(17:17,$9:$9,V$9+SUMIFS(conditions!$71:$71,conditions!$8:$8,"&lt;="&amp;V$9,conditions!$9:$9,"&gt;="&amp;V$9)))*SUMIFS(conditions!$69:$69,conditions!$8:$8,"&lt;="&amp;V$9,conditions!$9:$9,"&gt;="&amp;V$9)*SUMIFS(conditions!$70:$70,conditions!$8:$8,"&lt;="&amp;V$9,conditions!$9:$9,"&gt;="&amp;V$9))</f>
        <v>21.6</v>
      </c>
      <c r="W71" s="37">
        <f>IF(W$9="",0,IF(W$9+SUMIFS(conditions!$71:$71,conditions!$8:$8,"&lt;="&amp;W$9,conditions!$9:$9,"&gt;="&amp;W$9)&gt;EOMONTH($U$9,11),(1+conditions!$U$34)*SUMIFS(17:17,$9:$9,$U$9-1+W$9+SUMIFS(conditions!$71:$71,conditions!$8:$8,"&lt;="&amp;W$9,conditions!$9:$9,"&gt;="&amp;W$9)-EOMONTH($U$9,11)),SUMIFS(17:17,$9:$9,W$9+SUMIFS(conditions!$71:$71,conditions!$8:$8,"&lt;="&amp;W$9,conditions!$9:$9,"&gt;="&amp;W$9)))*SUMIFS(conditions!$69:$69,conditions!$8:$8,"&lt;="&amp;W$9,conditions!$9:$9,"&gt;="&amp;W$9)*SUMIFS(conditions!$70:$70,conditions!$8:$8,"&lt;="&amp;W$9,conditions!$9:$9,"&gt;="&amp;W$9))</f>
        <v>21.6</v>
      </c>
      <c r="X71" s="37">
        <f>IF(X$9="",0,IF(X$9+SUMIFS(conditions!$71:$71,conditions!$8:$8,"&lt;="&amp;X$9,conditions!$9:$9,"&gt;="&amp;X$9)&gt;EOMONTH($U$9,11),(1+conditions!$U$34)*SUMIFS(17:17,$9:$9,$U$9-1+X$9+SUMIFS(conditions!$71:$71,conditions!$8:$8,"&lt;="&amp;X$9,conditions!$9:$9,"&gt;="&amp;X$9)-EOMONTH($U$9,11)),SUMIFS(17:17,$9:$9,X$9+SUMIFS(conditions!$71:$71,conditions!$8:$8,"&lt;="&amp;X$9,conditions!$9:$9,"&gt;="&amp;X$9)))*SUMIFS(conditions!$69:$69,conditions!$8:$8,"&lt;="&amp;X$9,conditions!$9:$9,"&gt;="&amp;X$9)*SUMIFS(conditions!$70:$70,conditions!$8:$8,"&lt;="&amp;X$9,conditions!$9:$9,"&gt;="&amp;X$9))</f>
        <v>21.6</v>
      </c>
      <c r="Y71" s="37">
        <f>IF(Y$9="",0,IF(Y$9+SUMIFS(conditions!$71:$71,conditions!$8:$8,"&lt;="&amp;Y$9,conditions!$9:$9,"&gt;="&amp;Y$9)&gt;EOMONTH($U$9,11),(1+conditions!$U$34)*SUMIFS(17:17,$9:$9,$U$9-1+Y$9+SUMIFS(conditions!$71:$71,conditions!$8:$8,"&lt;="&amp;Y$9,conditions!$9:$9,"&gt;="&amp;Y$9)-EOMONTH($U$9,11)),SUMIFS(17:17,$9:$9,Y$9+SUMIFS(conditions!$71:$71,conditions!$8:$8,"&lt;="&amp;Y$9,conditions!$9:$9,"&gt;="&amp;Y$9)))*SUMIFS(conditions!$69:$69,conditions!$8:$8,"&lt;="&amp;Y$9,conditions!$9:$9,"&gt;="&amp;Y$9)*SUMIFS(conditions!$70:$70,conditions!$8:$8,"&lt;="&amp;Y$9,conditions!$9:$9,"&gt;="&amp;Y$9))</f>
        <v>0</v>
      </c>
      <c r="Z71" s="37">
        <f>IF(Z$9="",0,IF(Z$9+SUMIFS(conditions!$71:$71,conditions!$8:$8,"&lt;="&amp;Z$9,conditions!$9:$9,"&gt;="&amp;Z$9)&gt;EOMONTH($U$9,11),(1+conditions!$U$34)*SUMIFS(17:17,$9:$9,$U$9-1+Z$9+SUMIFS(conditions!$71:$71,conditions!$8:$8,"&lt;="&amp;Z$9,conditions!$9:$9,"&gt;="&amp;Z$9)-EOMONTH($U$9,11)),SUMIFS(17:17,$9:$9,Z$9+SUMIFS(conditions!$71:$71,conditions!$8:$8,"&lt;="&amp;Z$9,conditions!$9:$9,"&gt;="&amp;Z$9)))*SUMIFS(conditions!$69:$69,conditions!$8:$8,"&lt;="&amp;Z$9,conditions!$9:$9,"&gt;="&amp;Z$9)*SUMIFS(conditions!$70:$70,conditions!$8:$8,"&lt;="&amp;Z$9,conditions!$9:$9,"&gt;="&amp;Z$9))</f>
        <v>0</v>
      </c>
      <c r="AA71" s="37">
        <f>IF(AA$9="",0,IF(AA$9+SUMIFS(conditions!$71:$71,conditions!$8:$8,"&lt;="&amp;AA$9,conditions!$9:$9,"&gt;="&amp;AA$9)&gt;EOMONTH($U$9,11),(1+conditions!$U$34)*SUMIFS(17:17,$9:$9,$U$9-1+AA$9+SUMIFS(conditions!$71:$71,conditions!$8:$8,"&lt;="&amp;AA$9,conditions!$9:$9,"&gt;="&amp;AA$9)-EOMONTH($U$9,11)),SUMIFS(17:17,$9:$9,AA$9+SUMIFS(conditions!$71:$71,conditions!$8:$8,"&lt;="&amp;AA$9,conditions!$9:$9,"&gt;="&amp;AA$9)))*SUMIFS(conditions!$69:$69,conditions!$8:$8,"&lt;="&amp;AA$9,conditions!$9:$9,"&gt;="&amp;AA$9)*SUMIFS(conditions!$70:$70,conditions!$8:$8,"&lt;="&amp;AA$9,conditions!$9:$9,"&gt;="&amp;AA$9))</f>
        <v>21.6</v>
      </c>
      <c r="AB71" s="37">
        <f>IF(AB$9="",0,IF(AB$9+SUMIFS(conditions!$71:$71,conditions!$8:$8,"&lt;="&amp;AB$9,conditions!$9:$9,"&gt;="&amp;AB$9)&gt;EOMONTH($U$9,11),(1+conditions!$U$34)*SUMIFS(17:17,$9:$9,$U$9-1+AB$9+SUMIFS(conditions!$71:$71,conditions!$8:$8,"&lt;="&amp;AB$9,conditions!$9:$9,"&gt;="&amp;AB$9)-EOMONTH($U$9,11)),SUMIFS(17:17,$9:$9,AB$9+SUMIFS(conditions!$71:$71,conditions!$8:$8,"&lt;="&amp;AB$9,conditions!$9:$9,"&gt;="&amp;AB$9)))*SUMIFS(conditions!$69:$69,conditions!$8:$8,"&lt;="&amp;AB$9,conditions!$9:$9,"&gt;="&amp;AB$9)*SUMIFS(conditions!$70:$70,conditions!$8:$8,"&lt;="&amp;AB$9,conditions!$9:$9,"&gt;="&amp;AB$9))</f>
        <v>21.6</v>
      </c>
      <c r="AC71" s="37">
        <f>IF(AC$9="",0,IF(AC$9+SUMIFS(conditions!$71:$71,conditions!$8:$8,"&lt;="&amp;AC$9,conditions!$9:$9,"&gt;="&amp;AC$9)&gt;EOMONTH($U$9,11),(1+conditions!$U$34)*SUMIFS(17:17,$9:$9,$U$9-1+AC$9+SUMIFS(conditions!$71:$71,conditions!$8:$8,"&lt;="&amp;AC$9,conditions!$9:$9,"&gt;="&amp;AC$9)-EOMONTH($U$9,11)),SUMIFS(17:17,$9:$9,AC$9+SUMIFS(conditions!$71:$71,conditions!$8:$8,"&lt;="&amp;AC$9,conditions!$9:$9,"&gt;="&amp;AC$9)))*SUMIFS(conditions!$69:$69,conditions!$8:$8,"&lt;="&amp;AC$9,conditions!$9:$9,"&gt;="&amp;AC$9)*SUMIFS(conditions!$70:$70,conditions!$8:$8,"&lt;="&amp;AC$9,conditions!$9:$9,"&gt;="&amp;AC$9))</f>
        <v>21.6</v>
      </c>
      <c r="AD71" s="37">
        <f>IF(AD$9="",0,IF(AD$9+SUMIFS(conditions!$71:$71,conditions!$8:$8,"&lt;="&amp;AD$9,conditions!$9:$9,"&gt;="&amp;AD$9)&gt;EOMONTH($U$9,11),(1+conditions!$U$34)*SUMIFS(17:17,$9:$9,$U$9-1+AD$9+SUMIFS(conditions!$71:$71,conditions!$8:$8,"&lt;="&amp;AD$9,conditions!$9:$9,"&gt;="&amp;AD$9)-EOMONTH($U$9,11)),SUMIFS(17:17,$9:$9,AD$9+SUMIFS(conditions!$71:$71,conditions!$8:$8,"&lt;="&amp;AD$9,conditions!$9:$9,"&gt;="&amp;AD$9)))*SUMIFS(conditions!$69:$69,conditions!$8:$8,"&lt;="&amp;AD$9,conditions!$9:$9,"&gt;="&amp;AD$9)*SUMIFS(conditions!$70:$70,conditions!$8:$8,"&lt;="&amp;AD$9,conditions!$9:$9,"&gt;="&amp;AD$9))</f>
        <v>21.6</v>
      </c>
      <c r="AE71" s="37">
        <f>IF(AE$9="",0,IF(AE$9+SUMIFS(conditions!$71:$71,conditions!$8:$8,"&lt;="&amp;AE$9,conditions!$9:$9,"&gt;="&amp;AE$9)&gt;EOMONTH($U$9,11),(1+conditions!$U$34)*SUMIFS(17:17,$9:$9,$U$9-1+AE$9+SUMIFS(conditions!$71:$71,conditions!$8:$8,"&lt;="&amp;AE$9,conditions!$9:$9,"&gt;="&amp;AE$9)-EOMONTH($U$9,11)),SUMIFS(17:17,$9:$9,AE$9+SUMIFS(conditions!$71:$71,conditions!$8:$8,"&lt;="&amp;AE$9,conditions!$9:$9,"&gt;="&amp;AE$9)))*SUMIFS(conditions!$69:$69,conditions!$8:$8,"&lt;="&amp;AE$9,conditions!$9:$9,"&gt;="&amp;AE$9)*SUMIFS(conditions!$70:$70,conditions!$8:$8,"&lt;="&amp;AE$9,conditions!$9:$9,"&gt;="&amp;AE$9))</f>
        <v>21.6</v>
      </c>
      <c r="AF71" s="37">
        <f>IF(AF$9="",0,IF(AF$9+SUMIFS(conditions!$71:$71,conditions!$8:$8,"&lt;="&amp;AF$9,conditions!$9:$9,"&gt;="&amp;AF$9)&gt;EOMONTH($U$9,11),(1+conditions!$U$34)*SUMIFS(17:17,$9:$9,$U$9-1+AF$9+SUMIFS(conditions!$71:$71,conditions!$8:$8,"&lt;="&amp;AF$9,conditions!$9:$9,"&gt;="&amp;AF$9)-EOMONTH($U$9,11)),SUMIFS(17:17,$9:$9,AF$9+SUMIFS(conditions!$71:$71,conditions!$8:$8,"&lt;="&amp;AF$9,conditions!$9:$9,"&gt;="&amp;AF$9)))*SUMIFS(conditions!$69:$69,conditions!$8:$8,"&lt;="&amp;AF$9,conditions!$9:$9,"&gt;="&amp;AF$9)*SUMIFS(conditions!$70:$70,conditions!$8:$8,"&lt;="&amp;AF$9,conditions!$9:$9,"&gt;="&amp;AF$9))</f>
        <v>0</v>
      </c>
      <c r="AG71" s="37">
        <f>IF(AG$9="",0,IF(AG$9+SUMIFS(conditions!$71:$71,conditions!$8:$8,"&lt;="&amp;AG$9,conditions!$9:$9,"&gt;="&amp;AG$9)&gt;EOMONTH($U$9,11),(1+conditions!$U$34)*SUMIFS(17:17,$9:$9,$U$9-1+AG$9+SUMIFS(conditions!$71:$71,conditions!$8:$8,"&lt;="&amp;AG$9,conditions!$9:$9,"&gt;="&amp;AG$9)-EOMONTH($U$9,11)),SUMIFS(17:17,$9:$9,AG$9+SUMIFS(conditions!$71:$71,conditions!$8:$8,"&lt;="&amp;AG$9,conditions!$9:$9,"&gt;="&amp;AG$9)))*SUMIFS(conditions!$69:$69,conditions!$8:$8,"&lt;="&amp;AG$9,conditions!$9:$9,"&gt;="&amp;AG$9)*SUMIFS(conditions!$70:$70,conditions!$8:$8,"&lt;="&amp;AG$9,conditions!$9:$9,"&gt;="&amp;AG$9))</f>
        <v>0</v>
      </c>
      <c r="AH71" s="37">
        <f>IF(AH$9="",0,IF(AH$9+SUMIFS(conditions!$71:$71,conditions!$8:$8,"&lt;="&amp;AH$9,conditions!$9:$9,"&gt;="&amp;AH$9)&gt;EOMONTH($U$9,11),(1+conditions!$U$34)*SUMIFS(17:17,$9:$9,$U$9-1+AH$9+SUMIFS(conditions!$71:$71,conditions!$8:$8,"&lt;="&amp;AH$9,conditions!$9:$9,"&gt;="&amp;AH$9)-EOMONTH($U$9,11)),SUMIFS(17:17,$9:$9,AH$9+SUMIFS(conditions!$71:$71,conditions!$8:$8,"&lt;="&amp;AH$9,conditions!$9:$9,"&gt;="&amp;AH$9)))*SUMIFS(conditions!$69:$69,conditions!$8:$8,"&lt;="&amp;AH$9,conditions!$9:$9,"&gt;="&amp;AH$9)*SUMIFS(conditions!$70:$70,conditions!$8:$8,"&lt;="&amp;AH$9,conditions!$9:$9,"&gt;="&amp;AH$9))</f>
        <v>21.6</v>
      </c>
      <c r="AI71" s="37">
        <f>IF(AI$9="",0,IF(AI$9+SUMIFS(conditions!$71:$71,conditions!$8:$8,"&lt;="&amp;AI$9,conditions!$9:$9,"&gt;="&amp;AI$9)&gt;EOMONTH($U$9,11),(1+conditions!$U$34)*SUMIFS(17:17,$9:$9,$U$9-1+AI$9+SUMIFS(conditions!$71:$71,conditions!$8:$8,"&lt;="&amp;AI$9,conditions!$9:$9,"&gt;="&amp;AI$9)-EOMONTH($U$9,11)),SUMIFS(17:17,$9:$9,AI$9+SUMIFS(conditions!$71:$71,conditions!$8:$8,"&lt;="&amp;AI$9,conditions!$9:$9,"&gt;="&amp;AI$9)))*SUMIFS(conditions!$69:$69,conditions!$8:$8,"&lt;="&amp;AI$9,conditions!$9:$9,"&gt;="&amp;AI$9)*SUMIFS(conditions!$70:$70,conditions!$8:$8,"&lt;="&amp;AI$9,conditions!$9:$9,"&gt;="&amp;AI$9))</f>
        <v>21.6</v>
      </c>
      <c r="AJ71" s="37">
        <f>IF(AJ$9="",0,IF(AJ$9+SUMIFS(conditions!$71:$71,conditions!$8:$8,"&lt;="&amp;AJ$9,conditions!$9:$9,"&gt;="&amp;AJ$9)&gt;EOMONTH($U$9,11),(1+conditions!$U$34)*SUMIFS(17:17,$9:$9,$U$9-1+AJ$9+SUMIFS(conditions!$71:$71,conditions!$8:$8,"&lt;="&amp;AJ$9,conditions!$9:$9,"&gt;="&amp;AJ$9)-EOMONTH($U$9,11)),SUMIFS(17:17,$9:$9,AJ$9+SUMIFS(conditions!$71:$71,conditions!$8:$8,"&lt;="&amp;AJ$9,conditions!$9:$9,"&gt;="&amp;AJ$9)))*SUMIFS(conditions!$69:$69,conditions!$8:$8,"&lt;="&amp;AJ$9,conditions!$9:$9,"&gt;="&amp;AJ$9)*SUMIFS(conditions!$70:$70,conditions!$8:$8,"&lt;="&amp;AJ$9,conditions!$9:$9,"&gt;="&amp;AJ$9))</f>
        <v>21.6</v>
      </c>
      <c r="AK71" s="37">
        <f>IF(AK$9="",0,IF(AK$9+SUMIFS(conditions!$71:$71,conditions!$8:$8,"&lt;="&amp;AK$9,conditions!$9:$9,"&gt;="&amp;AK$9)&gt;EOMONTH($U$9,11),(1+conditions!$U$34)*SUMIFS(17:17,$9:$9,$U$9-1+AK$9+SUMIFS(conditions!$71:$71,conditions!$8:$8,"&lt;="&amp;AK$9,conditions!$9:$9,"&gt;="&amp;AK$9)-EOMONTH($U$9,11)),SUMIFS(17:17,$9:$9,AK$9+SUMIFS(conditions!$71:$71,conditions!$8:$8,"&lt;="&amp;AK$9,conditions!$9:$9,"&gt;="&amp;AK$9)))*SUMIFS(conditions!$69:$69,conditions!$8:$8,"&lt;="&amp;AK$9,conditions!$9:$9,"&gt;="&amp;AK$9)*SUMIFS(conditions!$70:$70,conditions!$8:$8,"&lt;="&amp;AK$9,conditions!$9:$9,"&gt;="&amp;AK$9))</f>
        <v>27</v>
      </c>
      <c r="AL71" s="37">
        <f>IF(AL$9="",0,IF(AL$9+SUMIFS(conditions!$71:$71,conditions!$8:$8,"&lt;="&amp;AL$9,conditions!$9:$9,"&gt;="&amp;AL$9)&gt;EOMONTH($U$9,11),(1+conditions!$U$34)*SUMIFS(17:17,$9:$9,$U$9-1+AL$9+SUMIFS(conditions!$71:$71,conditions!$8:$8,"&lt;="&amp;AL$9,conditions!$9:$9,"&gt;="&amp;AL$9)-EOMONTH($U$9,11)),SUMIFS(17:17,$9:$9,AL$9+SUMIFS(conditions!$71:$71,conditions!$8:$8,"&lt;="&amp;AL$9,conditions!$9:$9,"&gt;="&amp;AL$9)))*SUMIFS(conditions!$69:$69,conditions!$8:$8,"&lt;="&amp;AL$9,conditions!$9:$9,"&gt;="&amp;AL$9)*SUMIFS(conditions!$70:$70,conditions!$8:$8,"&lt;="&amp;AL$9,conditions!$9:$9,"&gt;="&amp;AL$9))</f>
        <v>27</v>
      </c>
      <c r="AM71" s="37">
        <f>IF(AM$9="",0,IF(AM$9+SUMIFS(conditions!$71:$71,conditions!$8:$8,"&lt;="&amp;AM$9,conditions!$9:$9,"&gt;="&amp;AM$9)&gt;EOMONTH($U$9,11),(1+conditions!$U$34)*SUMIFS(17:17,$9:$9,$U$9-1+AM$9+SUMIFS(conditions!$71:$71,conditions!$8:$8,"&lt;="&amp;AM$9,conditions!$9:$9,"&gt;="&amp;AM$9)-EOMONTH($U$9,11)),SUMIFS(17:17,$9:$9,AM$9+SUMIFS(conditions!$71:$71,conditions!$8:$8,"&lt;="&amp;AM$9,conditions!$9:$9,"&gt;="&amp;AM$9)))*SUMIFS(conditions!$69:$69,conditions!$8:$8,"&lt;="&amp;AM$9,conditions!$9:$9,"&gt;="&amp;AM$9)*SUMIFS(conditions!$70:$70,conditions!$8:$8,"&lt;="&amp;AM$9,conditions!$9:$9,"&gt;="&amp;AM$9))</f>
        <v>0</v>
      </c>
      <c r="AN71" s="37">
        <f>IF(AN$9="",0,IF(AN$9+SUMIFS(conditions!$71:$71,conditions!$8:$8,"&lt;="&amp;AN$9,conditions!$9:$9,"&gt;="&amp;AN$9)&gt;EOMONTH($U$9,11),(1+conditions!$U$34)*SUMIFS(17:17,$9:$9,$U$9-1+AN$9+SUMIFS(conditions!$71:$71,conditions!$8:$8,"&lt;="&amp;AN$9,conditions!$9:$9,"&gt;="&amp;AN$9)-EOMONTH($U$9,11)),SUMIFS(17:17,$9:$9,AN$9+SUMIFS(conditions!$71:$71,conditions!$8:$8,"&lt;="&amp;AN$9,conditions!$9:$9,"&gt;="&amp;AN$9)))*SUMIFS(conditions!$69:$69,conditions!$8:$8,"&lt;="&amp;AN$9,conditions!$9:$9,"&gt;="&amp;AN$9)*SUMIFS(conditions!$70:$70,conditions!$8:$8,"&lt;="&amp;AN$9,conditions!$9:$9,"&gt;="&amp;AN$9))</f>
        <v>0</v>
      </c>
      <c r="AO71" s="37">
        <f>IF(AO$9="",0,IF(AO$9+SUMIFS(conditions!$71:$71,conditions!$8:$8,"&lt;="&amp;AO$9,conditions!$9:$9,"&gt;="&amp;AO$9)&gt;EOMONTH($U$9,11),(1+conditions!$U$34)*SUMIFS(17:17,$9:$9,$U$9-1+AO$9+SUMIFS(conditions!$71:$71,conditions!$8:$8,"&lt;="&amp;AO$9,conditions!$9:$9,"&gt;="&amp;AO$9)-EOMONTH($U$9,11)),SUMIFS(17:17,$9:$9,AO$9+SUMIFS(conditions!$71:$71,conditions!$8:$8,"&lt;="&amp;AO$9,conditions!$9:$9,"&gt;="&amp;AO$9)))*SUMIFS(conditions!$69:$69,conditions!$8:$8,"&lt;="&amp;AO$9,conditions!$9:$9,"&gt;="&amp;AO$9)*SUMIFS(conditions!$70:$70,conditions!$8:$8,"&lt;="&amp;AO$9,conditions!$9:$9,"&gt;="&amp;AO$9))</f>
        <v>27</v>
      </c>
      <c r="AP71" s="37">
        <f>IF(AP$9="",0,IF(AP$9+SUMIFS(conditions!$71:$71,conditions!$8:$8,"&lt;="&amp;AP$9,conditions!$9:$9,"&gt;="&amp;AP$9)&gt;EOMONTH($U$9,11),(1+conditions!$U$34)*SUMIFS(17:17,$9:$9,$U$9-1+AP$9+SUMIFS(conditions!$71:$71,conditions!$8:$8,"&lt;="&amp;AP$9,conditions!$9:$9,"&gt;="&amp;AP$9)-EOMONTH($U$9,11)),SUMIFS(17:17,$9:$9,AP$9+SUMIFS(conditions!$71:$71,conditions!$8:$8,"&lt;="&amp;AP$9,conditions!$9:$9,"&gt;="&amp;AP$9)))*SUMIFS(conditions!$69:$69,conditions!$8:$8,"&lt;="&amp;AP$9,conditions!$9:$9,"&gt;="&amp;AP$9)*SUMIFS(conditions!$70:$70,conditions!$8:$8,"&lt;="&amp;AP$9,conditions!$9:$9,"&gt;="&amp;AP$9))</f>
        <v>27</v>
      </c>
      <c r="AQ71" s="37">
        <f>IF(AQ$9="",0,IF(AQ$9+SUMIFS(conditions!$71:$71,conditions!$8:$8,"&lt;="&amp;AQ$9,conditions!$9:$9,"&gt;="&amp;AQ$9)&gt;EOMONTH($U$9,11),(1+conditions!$U$34)*SUMIFS(17:17,$9:$9,$U$9-1+AQ$9+SUMIFS(conditions!$71:$71,conditions!$8:$8,"&lt;="&amp;AQ$9,conditions!$9:$9,"&gt;="&amp;AQ$9)-EOMONTH($U$9,11)),SUMIFS(17:17,$9:$9,AQ$9+SUMIFS(conditions!$71:$71,conditions!$8:$8,"&lt;="&amp;AQ$9,conditions!$9:$9,"&gt;="&amp;AQ$9)))*SUMIFS(conditions!$69:$69,conditions!$8:$8,"&lt;="&amp;AQ$9,conditions!$9:$9,"&gt;="&amp;AQ$9)*SUMIFS(conditions!$70:$70,conditions!$8:$8,"&lt;="&amp;AQ$9,conditions!$9:$9,"&gt;="&amp;AQ$9))</f>
        <v>27</v>
      </c>
      <c r="AR71" s="37">
        <f>IF(AR$9="",0,IF(AR$9+SUMIFS(conditions!$71:$71,conditions!$8:$8,"&lt;="&amp;AR$9,conditions!$9:$9,"&gt;="&amp;AR$9)&gt;EOMONTH($U$9,11),(1+conditions!$U$34)*SUMIFS(17:17,$9:$9,$U$9-1+AR$9+SUMIFS(conditions!$71:$71,conditions!$8:$8,"&lt;="&amp;AR$9,conditions!$9:$9,"&gt;="&amp;AR$9)-EOMONTH($U$9,11)),SUMIFS(17:17,$9:$9,AR$9+SUMIFS(conditions!$71:$71,conditions!$8:$8,"&lt;="&amp;AR$9,conditions!$9:$9,"&gt;="&amp;AR$9)))*SUMIFS(conditions!$69:$69,conditions!$8:$8,"&lt;="&amp;AR$9,conditions!$9:$9,"&gt;="&amp;AR$9)*SUMIFS(conditions!$70:$70,conditions!$8:$8,"&lt;="&amp;AR$9,conditions!$9:$9,"&gt;="&amp;AR$9))</f>
        <v>27</v>
      </c>
      <c r="AS71" s="37">
        <f>IF(AS$9="",0,IF(AS$9+SUMIFS(conditions!$71:$71,conditions!$8:$8,"&lt;="&amp;AS$9,conditions!$9:$9,"&gt;="&amp;AS$9)&gt;EOMONTH($U$9,11),(1+conditions!$U$34)*SUMIFS(17:17,$9:$9,$U$9-1+AS$9+SUMIFS(conditions!$71:$71,conditions!$8:$8,"&lt;="&amp;AS$9,conditions!$9:$9,"&gt;="&amp;AS$9)-EOMONTH($U$9,11)),SUMIFS(17:17,$9:$9,AS$9+SUMIFS(conditions!$71:$71,conditions!$8:$8,"&lt;="&amp;AS$9,conditions!$9:$9,"&gt;="&amp;AS$9)))*SUMIFS(conditions!$69:$69,conditions!$8:$8,"&lt;="&amp;AS$9,conditions!$9:$9,"&gt;="&amp;AS$9)*SUMIFS(conditions!$70:$70,conditions!$8:$8,"&lt;="&amp;AS$9,conditions!$9:$9,"&gt;="&amp;AS$9))</f>
        <v>27</v>
      </c>
      <c r="AT71" s="37">
        <f>IF(AT$9="",0,IF(AT$9+SUMIFS(conditions!$71:$71,conditions!$8:$8,"&lt;="&amp;AT$9,conditions!$9:$9,"&gt;="&amp;AT$9)&gt;EOMONTH($U$9,11),(1+conditions!$U$34)*SUMIFS(17:17,$9:$9,$U$9-1+AT$9+SUMIFS(conditions!$71:$71,conditions!$8:$8,"&lt;="&amp;AT$9,conditions!$9:$9,"&gt;="&amp;AT$9)-EOMONTH($U$9,11)),SUMIFS(17:17,$9:$9,AT$9+SUMIFS(conditions!$71:$71,conditions!$8:$8,"&lt;="&amp;AT$9,conditions!$9:$9,"&gt;="&amp;AT$9)))*SUMIFS(conditions!$69:$69,conditions!$8:$8,"&lt;="&amp;AT$9,conditions!$9:$9,"&gt;="&amp;AT$9)*SUMIFS(conditions!$70:$70,conditions!$8:$8,"&lt;="&amp;AT$9,conditions!$9:$9,"&gt;="&amp;AT$9))</f>
        <v>0</v>
      </c>
      <c r="AU71" s="37">
        <f>IF(AU$9="",0,IF(AU$9+SUMIFS(conditions!$71:$71,conditions!$8:$8,"&lt;="&amp;AU$9,conditions!$9:$9,"&gt;="&amp;AU$9)&gt;EOMONTH($U$9,11),(1+conditions!$U$34)*SUMIFS(17:17,$9:$9,$U$9-1+AU$9+SUMIFS(conditions!$71:$71,conditions!$8:$8,"&lt;="&amp;AU$9,conditions!$9:$9,"&gt;="&amp;AU$9)-EOMONTH($U$9,11)),SUMIFS(17:17,$9:$9,AU$9+SUMIFS(conditions!$71:$71,conditions!$8:$8,"&lt;="&amp;AU$9,conditions!$9:$9,"&gt;="&amp;AU$9)))*SUMIFS(conditions!$69:$69,conditions!$8:$8,"&lt;="&amp;AU$9,conditions!$9:$9,"&gt;="&amp;AU$9)*SUMIFS(conditions!$70:$70,conditions!$8:$8,"&lt;="&amp;AU$9,conditions!$9:$9,"&gt;="&amp;AU$9))</f>
        <v>0</v>
      </c>
      <c r="AV71" s="37">
        <f>IF(AV$9="",0,IF(AV$9+SUMIFS(conditions!$71:$71,conditions!$8:$8,"&lt;="&amp;AV$9,conditions!$9:$9,"&gt;="&amp;AV$9)&gt;EOMONTH($U$9,11),(1+conditions!$U$34)*SUMIFS(17:17,$9:$9,$U$9-1+AV$9+SUMIFS(conditions!$71:$71,conditions!$8:$8,"&lt;="&amp;AV$9,conditions!$9:$9,"&gt;="&amp;AV$9)-EOMONTH($U$9,11)),SUMIFS(17:17,$9:$9,AV$9+SUMIFS(conditions!$71:$71,conditions!$8:$8,"&lt;="&amp;AV$9,conditions!$9:$9,"&gt;="&amp;AV$9)))*SUMIFS(conditions!$69:$69,conditions!$8:$8,"&lt;="&amp;AV$9,conditions!$9:$9,"&gt;="&amp;AV$9)*SUMIFS(conditions!$70:$70,conditions!$8:$8,"&lt;="&amp;AV$9,conditions!$9:$9,"&gt;="&amp;AV$9))</f>
        <v>27</v>
      </c>
      <c r="AW71" s="37">
        <f>IF(AW$9="",0,IF(AW$9+SUMIFS(conditions!$71:$71,conditions!$8:$8,"&lt;="&amp;AW$9,conditions!$9:$9,"&gt;="&amp;AW$9)&gt;EOMONTH($U$9,11),(1+conditions!$U$34)*SUMIFS(17:17,$9:$9,$U$9-1+AW$9+SUMIFS(conditions!$71:$71,conditions!$8:$8,"&lt;="&amp;AW$9,conditions!$9:$9,"&gt;="&amp;AW$9)-EOMONTH($U$9,11)),SUMIFS(17:17,$9:$9,AW$9+SUMIFS(conditions!$71:$71,conditions!$8:$8,"&lt;="&amp;AW$9,conditions!$9:$9,"&gt;="&amp;AW$9)))*SUMIFS(conditions!$69:$69,conditions!$8:$8,"&lt;="&amp;AW$9,conditions!$9:$9,"&gt;="&amp;AW$9)*SUMIFS(conditions!$70:$70,conditions!$8:$8,"&lt;="&amp;AW$9,conditions!$9:$9,"&gt;="&amp;AW$9))</f>
        <v>27</v>
      </c>
      <c r="AX71" s="37">
        <f>IF(AX$9="",0,IF(AX$9+SUMIFS(conditions!$71:$71,conditions!$8:$8,"&lt;="&amp;AX$9,conditions!$9:$9,"&gt;="&amp;AX$9)&gt;EOMONTH($U$9,11),(1+conditions!$U$34)*SUMIFS(17:17,$9:$9,$U$9-1+AX$9+SUMIFS(conditions!$71:$71,conditions!$8:$8,"&lt;="&amp;AX$9,conditions!$9:$9,"&gt;="&amp;AX$9)-EOMONTH($U$9,11)),SUMIFS(17:17,$9:$9,AX$9+SUMIFS(conditions!$71:$71,conditions!$8:$8,"&lt;="&amp;AX$9,conditions!$9:$9,"&gt;="&amp;AX$9)))*SUMIFS(conditions!$69:$69,conditions!$8:$8,"&lt;="&amp;AX$9,conditions!$9:$9,"&gt;="&amp;AX$9)*SUMIFS(conditions!$70:$70,conditions!$8:$8,"&lt;="&amp;AX$9,conditions!$9:$9,"&gt;="&amp;AX$9))</f>
        <v>27</v>
      </c>
      <c r="AY71" s="37">
        <f>IF(AY$9="",0,IF(AY$9+SUMIFS(conditions!$71:$71,conditions!$8:$8,"&lt;="&amp;AY$9,conditions!$9:$9,"&gt;="&amp;AY$9)&gt;EOMONTH($U$9,11),(1+conditions!$U$34)*SUMIFS(17:17,$9:$9,$U$9-1+AY$9+SUMIFS(conditions!$71:$71,conditions!$8:$8,"&lt;="&amp;AY$9,conditions!$9:$9,"&gt;="&amp;AY$9)-EOMONTH($U$9,11)),SUMIFS(17:17,$9:$9,AY$9+SUMIFS(conditions!$71:$71,conditions!$8:$8,"&lt;="&amp;AY$9,conditions!$9:$9,"&gt;="&amp;AY$9)))*SUMIFS(conditions!$69:$69,conditions!$8:$8,"&lt;="&amp;AY$9,conditions!$9:$9,"&gt;="&amp;AY$9)*SUMIFS(conditions!$70:$70,conditions!$8:$8,"&lt;="&amp;AY$9,conditions!$9:$9,"&gt;="&amp;AY$9))</f>
        <v>27</v>
      </c>
      <c r="AZ71" s="37">
        <f>IF(AZ$9="",0,IF(AZ$9+SUMIFS(conditions!$71:$71,conditions!$8:$8,"&lt;="&amp;AZ$9,conditions!$9:$9,"&gt;="&amp;AZ$9)&gt;EOMONTH($U$9,11),(1+conditions!$U$34)*SUMIFS(17:17,$9:$9,$U$9-1+AZ$9+SUMIFS(conditions!$71:$71,conditions!$8:$8,"&lt;="&amp;AZ$9,conditions!$9:$9,"&gt;="&amp;AZ$9)-EOMONTH($U$9,11)),SUMIFS(17:17,$9:$9,AZ$9+SUMIFS(conditions!$71:$71,conditions!$8:$8,"&lt;="&amp;AZ$9,conditions!$9:$9,"&gt;="&amp;AZ$9)))*SUMIFS(conditions!$69:$69,conditions!$8:$8,"&lt;="&amp;AZ$9,conditions!$9:$9,"&gt;="&amp;AZ$9)*SUMIFS(conditions!$70:$70,conditions!$8:$8,"&lt;="&amp;AZ$9,conditions!$9:$9,"&gt;="&amp;AZ$9))</f>
        <v>27</v>
      </c>
      <c r="BA71" s="37">
        <f>IF(BA$9="",0,IF(BA$9+SUMIFS(conditions!$71:$71,conditions!$8:$8,"&lt;="&amp;BA$9,conditions!$9:$9,"&gt;="&amp;BA$9)&gt;EOMONTH($U$9,11),(1+conditions!$U$34)*SUMIFS(17:17,$9:$9,$U$9-1+BA$9+SUMIFS(conditions!$71:$71,conditions!$8:$8,"&lt;="&amp;BA$9,conditions!$9:$9,"&gt;="&amp;BA$9)-EOMONTH($U$9,11)),SUMIFS(17:17,$9:$9,BA$9+SUMIFS(conditions!$71:$71,conditions!$8:$8,"&lt;="&amp;BA$9,conditions!$9:$9,"&gt;="&amp;BA$9)))*SUMIFS(conditions!$69:$69,conditions!$8:$8,"&lt;="&amp;BA$9,conditions!$9:$9,"&gt;="&amp;BA$9)*SUMIFS(conditions!$70:$70,conditions!$8:$8,"&lt;="&amp;BA$9,conditions!$9:$9,"&gt;="&amp;BA$9))</f>
        <v>0</v>
      </c>
      <c r="BB71" s="37">
        <f>IF(BB$9="",0,IF(BB$9+SUMIFS(conditions!$71:$71,conditions!$8:$8,"&lt;="&amp;BB$9,conditions!$9:$9,"&gt;="&amp;BB$9)&gt;EOMONTH($U$9,11),(1+conditions!$U$34)*SUMIFS(17:17,$9:$9,$U$9-1+BB$9+SUMIFS(conditions!$71:$71,conditions!$8:$8,"&lt;="&amp;BB$9,conditions!$9:$9,"&gt;="&amp;BB$9)-EOMONTH($U$9,11)),SUMIFS(17:17,$9:$9,BB$9+SUMIFS(conditions!$71:$71,conditions!$8:$8,"&lt;="&amp;BB$9,conditions!$9:$9,"&gt;="&amp;BB$9)))*SUMIFS(conditions!$69:$69,conditions!$8:$8,"&lt;="&amp;BB$9,conditions!$9:$9,"&gt;="&amp;BB$9)*SUMIFS(conditions!$70:$70,conditions!$8:$8,"&lt;="&amp;BB$9,conditions!$9:$9,"&gt;="&amp;BB$9))</f>
        <v>0</v>
      </c>
      <c r="BC71" s="37">
        <f>IF(BC$9="",0,IF(BC$9+SUMIFS(conditions!$71:$71,conditions!$8:$8,"&lt;="&amp;BC$9,conditions!$9:$9,"&gt;="&amp;BC$9)&gt;EOMONTH($U$9,11),(1+conditions!$U$34)*SUMIFS(17:17,$9:$9,$U$9-1+BC$9+SUMIFS(conditions!$71:$71,conditions!$8:$8,"&lt;="&amp;BC$9,conditions!$9:$9,"&gt;="&amp;BC$9)-EOMONTH($U$9,11)),SUMIFS(17:17,$9:$9,BC$9+SUMIFS(conditions!$71:$71,conditions!$8:$8,"&lt;="&amp;BC$9,conditions!$9:$9,"&gt;="&amp;BC$9)))*SUMIFS(conditions!$69:$69,conditions!$8:$8,"&lt;="&amp;BC$9,conditions!$9:$9,"&gt;="&amp;BC$9)*SUMIFS(conditions!$70:$70,conditions!$8:$8,"&lt;="&amp;BC$9,conditions!$9:$9,"&gt;="&amp;BC$9))</f>
        <v>27</v>
      </c>
      <c r="BD71" s="37">
        <f>IF(BD$9="",0,IF(BD$9+SUMIFS(conditions!$71:$71,conditions!$8:$8,"&lt;="&amp;BD$9,conditions!$9:$9,"&gt;="&amp;BD$9)&gt;EOMONTH($U$9,11),(1+conditions!$U$34)*SUMIFS(17:17,$9:$9,$U$9-1+BD$9+SUMIFS(conditions!$71:$71,conditions!$8:$8,"&lt;="&amp;BD$9,conditions!$9:$9,"&gt;="&amp;BD$9)-EOMONTH($U$9,11)),SUMIFS(17:17,$9:$9,BD$9+SUMIFS(conditions!$71:$71,conditions!$8:$8,"&lt;="&amp;BD$9,conditions!$9:$9,"&gt;="&amp;BD$9)))*SUMIFS(conditions!$69:$69,conditions!$8:$8,"&lt;="&amp;BD$9,conditions!$9:$9,"&gt;="&amp;BD$9)*SUMIFS(conditions!$70:$70,conditions!$8:$8,"&lt;="&amp;BD$9,conditions!$9:$9,"&gt;="&amp;BD$9))</f>
        <v>27</v>
      </c>
      <c r="BE71" s="37">
        <f>IF(BE$9="",0,IF(BE$9+SUMIFS(conditions!$71:$71,conditions!$8:$8,"&lt;="&amp;BE$9,conditions!$9:$9,"&gt;="&amp;BE$9)&gt;EOMONTH($U$9,11),(1+conditions!$U$34)*SUMIFS(17:17,$9:$9,$U$9-1+BE$9+SUMIFS(conditions!$71:$71,conditions!$8:$8,"&lt;="&amp;BE$9,conditions!$9:$9,"&gt;="&amp;BE$9)-EOMONTH($U$9,11)),SUMIFS(17:17,$9:$9,BE$9+SUMIFS(conditions!$71:$71,conditions!$8:$8,"&lt;="&amp;BE$9,conditions!$9:$9,"&gt;="&amp;BE$9)))*SUMIFS(conditions!$69:$69,conditions!$8:$8,"&lt;="&amp;BE$9,conditions!$9:$9,"&gt;="&amp;BE$9)*SUMIFS(conditions!$70:$70,conditions!$8:$8,"&lt;="&amp;BE$9,conditions!$9:$9,"&gt;="&amp;BE$9))</f>
        <v>27</v>
      </c>
      <c r="BF71" s="37">
        <f>IF(BF$9="",0,IF(BF$9+SUMIFS(conditions!$71:$71,conditions!$8:$8,"&lt;="&amp;BF$9,conditions!$9:$9,"&gt;="&amp;BF$9)&gt;EOMONTH($U$9,11),(1+conditions!$U$34)*SUMIFS(17:17,$9:$9,$U$9-1+BF$9+SUMIFS(conditions!$71:$71,conditions!$8:$8,"&lt;="&amp;BF$9,conditions!$9:$9,"&gt;="&amp;BF$9)-EOMONTH($U$9,11)),SUMIFS(17:17,$9:$9,BF$9+SUMIFS(conditions!$71:$71,conditions!$8:$8,"&lt;="&amp;BF$9,conditions!$9:$9,"&gt;="&amp;BF$9)))*SUMIFS(conditions!$69:$69,conditions!$8:$8,"&lt;="&amp;BF$9,conditions!$9:$9,"&gt;="&amp;BF$9)*SUMIFS(conditions!$70:$70,conditions!$8:$8,"&lt;="&amp;BF$9,conditions!$9:$9,"&gt;="&amp;BF$9))</f>
        <v>27</v>
      </c>
      <c r="BG71" s="37">
        <f>IF(BG$9="",0,IF(BG$9+SUMIFS(conditions!$71:$71,conditions!$8:$8,"&lt;="&amp;BG$9,conditions!$9:$9,"&gt;="&amp;BG$9)&gt;EOMONTH($U$9,11),(1+conditions!$U$34)*SUMIFS(17:17,$9:$9,$U$9-1+BG$9+SUMIFS(conditions!$71:$71,conditions!$8:$8,"&lt;="&amp;BG$9,conditions!$9:$9,"&gt;="&amp;BG$9)-EOMONTH($U$9,11)),SUMIFS(17:17,$9:$9,BG$9+SUMIFS(conditions!$71:$71,conditions!$8:$8,"&lt;="&amp;BG$9,conditions!$9:$9,"&gt;="&amp;BG$9)))*SUMIFS(conditions!$69:$69,conditions!$8:$8,"&lt;="&amp;BG$9,conditions!$9:$9,"&gt;="&amp;BG$9)*SUMIFS(conditions!$70:$70,conditions!$8:$8,"&lt;="&amp;BG$9,conditions!$9:$9,"&gt;="&amp;BG$9))</f>
        <v>27</v>
      </c>
      <c r="BH71" s="37">
        <f>IF(BH$9="",0,IF(BH$9+SUMIFS(conditions!$71:$71,conditions!$8:$8,"&lt;="&amp;BH$9,conditions!$9:$9,"&gt;="&amp;BH$9)&gt;EOMONTH($U$9,11),(1+conditions!$U$34)*SUMIFS(17:17,$9:$9,$U$9-1+BH$9+SUMIFS(conditions!$71:$71,conditions!$8:$8,"&lt;="&amp;BH$9,conditions!$9:$9,"&gt;="&amp;BH$9)-EOMONTH($U$9,11)),SUMIFS(17:17,$9:$9,BH$9+SUMIFS(conditions!$71:$71,conditions!$8:$8,"&lt;="&amp;BH$9,conditions!$9:$9,"&gt;="&amp;BH$9)))*SUMIFS(conditions!$69:$69,conditions!$8:$8,"&lt;="&amp;BH$9,conditions!$9:$9,"&gt;="&amp;BH$9)*SUMIFS(conditions!$70:$70,conditions!$8:$8,"&lt;="&amp;BH$9,conditions!$9:$9,"&gt;="&amp;BH$9))</f>
        <v>0</v>
      </c>
      <c r="BI71" s="37">
        <f>IF(BI$9="",0,IF(BI$9+SUMIFS(conditions!$71:$71,conditions!$8:$8,"&lt;="&amp;BI$9,conditions!$9:$9,"&gt;="&amp;BI$9)&gt;EOMONTH($U$9,11),(1+conditions!$U$34)*SUMIFS(17:17,$9:$9,$U$9-1+BI$9+SUMIFS(conditions!$71:$71,conditions!$8:$8,"&lt;="&amp;BI$9,conditions!$9:$9,"&gt;="&amp;BI$9)-EOMONTH($U$9,11)),SUMIFS(17:17,$9:$9,BI$9+SUMIFS(conditions!$71:$71,conditions!$8:$8,"&lt;="&amp;BI$9,conditions!$9:$9,"&gt;="&amp;BI$9)))*SUMIFS(conditions!$69:$69,conditions!$8:$8,"&lt;="&amp;BI$9,conditions!$9:$9,"&gt;="&amp;BI$9)*SUMIFS(conditions!$70:$70,conditions!$8:$8,"&lt;="&amp;BI$9,conditions!$9:$9,"&gt;="&amp;BI$9))</f>
        <v>0</v>
      </c>
      <c r="BJ71" s="37">
        <f>IF(BJ$9="",0,IF(BJ$9+SUMIFS(conditions!$71:$71,conditions!$8:$8,"&lt;="&amp;BJ$9,conditions!$9:$9,"&gt;="&amp;BJ$9)&gt;EOMONTH($U$9,11),(1+conditions!$U$34)*SUMIFS(17:17,$9:$9,$U$9-1+BJ$9+SUMIFS(conditions!$71:$71,conditions!$8:$8,"&lt;="&amp;BJ$9,conditions!$9:$9,"&gt;="&amp;BJ$9)-EOMONTH($U$9,11)),SUMIFS(17:17,$9:$9,BJ$9+SUMIFS(conditions!$71:$71,conditions!$8:$8,"&lt;="&amp;BJ$9,conditions!$9:$9,"&gt;="&amp;BJ$9)))*SUMIFS(conditions!$69:$69,conditions!$8:$8,"&lt;="&amp;BJ$9,conditions!$9:$9,"&gt;="&amp;BJ$9)*SUMIFS(conditions!$70:$70,conditions!$8:$8,"&lt;="&amp;BJ$9,conditions!$9:$9,"&gt;="&amp;BJ$9))</f>
        <v>27</v>
      </c>
      <c r="BK71" s="37">
        <f>IF(BK$9="",0,IF(BK$9+SUMIFS(conditions!$71:$71,conditions!$8:$8,"&lt;="&amp;BK$9,conditions!$9:$9,"&gt;="&amp;BK$9)&gt;EOMONTH($U$9,11),(1+conditions!$U$34)*SUMIFS(17:17,$9:$9,$U$9-1+BK$9+SUMIFS(conditions!$71:$71,conditions!$8:$8,"&lt;="&amp;BK$9,conditions!$9:$9,"&gt;="&amp;BK$9)-EOMONTH($U$9,11)),SUMIFS(17:17,$9:$9,BK$9+SUMIFS(conditions!$71:$71,conditions!$8:$8,"&lt;="&amp;BK$9,conditions!$9:$9,"&gt;="&amp;BK$9)))*SUMIFS(conditions!$69:$69,conditions!$8:$8,"&lt;="&amp;BK$9,conditions!$9:$9,"&gt;="&amp;BK$9)*SUMIFS(conditions!$70:$70,conditions!$8:$8,"&lt;="&amp;BK$9,conditions!$9:$9,"&gt;="&amp;BK$9))</f>
        <v>27</v>
      </c>
      <c r="BL71" s="37">
        <f>IF(BL$9="",0,IF(BL$9+SUMIFS(conditions!$71:$71,conditions!$8:$8,"&lt;="&amp;BL$9,conditions!$9:$9,"&gt;="&amp;BL$9)&gt;EOMONTH($U$9,11),(1+conditions!$U$34)*SUMIFS(17:17,$9:$9,$U$9-1+BL$9+SUMIFS(conditions!$71:$71,conditions!$8:$8,"&lt;="&amp;BL$9,conditions!$9:$9,"&gt;="&amp;BL$9)-EOMONTH($U$9,11)),SUMIFS(17:17,$9:$9,BL$9+SUMIFS(conditions!$71:$71,conditions!$8:$8,"&lt;="&amp;BL$9,conditions!$9:$9,"&gt;="&amp;BL$9)))*SUMIFS(conditions!$69:$69,conditions!$8:$8,"&lt;="&amp;BL$9,conditions!$9:$9,"&gt;="&amp;BL$9)*SUMIFS(conditions!$70:$70,conditions!$8:$8,"&lt;="&amp;BL$9,conditions!$9:$9,"&gt;="&amp;BL$9))</f>
        <v>27</v>
      </c>
      <c r="BM71" s="37">
        <f>IF(BM$9="",0,IF(BM$9+SUMIFS(conditions!$71:$71,conditions!$8:$8,"&lt;="&amp;BM$9,conditions!$9:$9,"&gt;="&amp;BM$9)&gt;EOMONTH($U$9,11),(1+conditions!$U$34)*SUMIFS(17:17,$9:$9,$U$9-1+BM$9+SUMIFS(conditions!$71:$71,conditions!$8:$8,"&lt;="&amp;BM$9,conditions!$9:$9,"&gt;="&amp;BM$9)-EOMONTH($U$9,11)),SUMIFS(17:17,$9:$9,BM$9+SUMIFS(conditions!$71:$71,conditions!$8:$8,"&lt;="&amp;BM$9,conditions!$9:$9,"&gt;="&amp;BM$9)))*SUMIFS(conditions!$69:$69,conditions!$8:$8,"&lt;="&amp;BM$9,conditions!$9:$9,"&gt;="&amp;BM$9)*SUMIFS(conditions!$70:$70,conditions!$8:$8,"&lt;="&amp;BM$9,conditions!$9:$9,"&gt;="&amp;BM$9))</f>
        <v>27</v>
      </c>
      <c r="BN71" s="37">
        <f>IF(BN$9="",0,IF(BN$9+SUMIFS(conditions!$71:$71,conditions!$8:$8,"&lt;="&amp;BN$9,conditions!$9:$9,"&gt;="&amp;BN$9)&gt;EOMONTH($U$9,11),(1+conditions!$U$34)*SUMIFS(17:17,$9:$9,$U$9-1+BN$9+SUMIFS(conditions!$71:$71,conditions!$8:$8,"&lt;="&amp;BN$9,conditions!$9:$9,"&gt;="&amp;BN$9)-EOMONTH($U$9,11)),SUMIFS(17:17,$9:$9,BN$9+SUMIFS(conditions!$71:$71,conditions!$8:$8,"&lt;="&amp;BN$9,conditions!$9:$9,"&gt;="&amp;BN$9)))*SUMIFS(conditions!$69:$69,conditions!$8:$8,"&lt;="&amp;BN$9,conditions!$9:$9,"&gt;="&amp;BN$9)*SUMIFS(conditions!$70:$70,conditions!$8:$8,"&lt;="&amp;BN$9,conditions!$9:$9,"&gt;="&amp;BN$9))</f>
        <v>27</v>
      </c>
      <c r="BO71" s="37">
        <f>IF(BO$9="",0,IF(BO$9+SUMIFS(conditions!$71:$71,conditions!$8:$8,"&lt;="&amp;BO$9,conditions!$9:$9,"&gt;="&amp;BO$9)&gt;EOMONTH($U$9,11),(1+conditions!$U$34)*SUMIFS(17:17,$9:$9,$U$9-1+BO$9+SUMIFS(conditions!$71:$71,conditions!$8:$8,"&lt;="&amp;BO$9,conditions!$9:$9,"&gt;="&amp;BO$9)-EOMONTH($U$9,11)),SUMIFS(17:17,$9:$9,BO$9+SUMIFS(conditions!$71:$71,conditions!$8:$8,"&lt;="&amp;BO$9,conditions!$9:$9,"&gt;="&amp;BO$9)))*SUMIFS(conditions!$69:$69,conditions!$8:$8,"&lt;="&amp;BO$9,conditions!$9:$9,"&gt;="&amp;BO$9)*SUMIFS(conditions!$70:$70,conditions!$8:$8,"&lt;="&amp;BO$9,conditions!$9:$9,"&gt;="&amp;BO$9))</f>
        <v>0</v>
      </c>
      <c r="BP71" s="37">
        <f>IF(BP$9="",0,IF(BP$9+SUMIFS(conditions!$71:$71,conditions!$8:$8,"&lt;="&amp;BP$9,conditions!$9:$9,"&gt;="&amp;BP$9)&gt;EOMONTH($U$9,11),(1+conditions!$U$34)*SUMIFS(17:17,$9:$9,$U$9-1+BP$9+SUMIFS(conditions!$71:$71,conditions!$8:$8,"&lt;="&amp;BP$9,conditions!$9:$9,"&gt;="&amp;BP$9)-EOMONTH($U$9,11)),SUMIFS(17:17,$9:$9,BP$9+SUMIFS(conditions!$71:$71,conditions!$8:$8,"&lt;="&amp;BP$9,conditions!$9:$9,"&gt;="&amp;BP$9)))*SUMIFS(conditions!$69:$69,conditions!$8:$8,"&lt;="&amp;BP$9,conditions!$9:$9,"&gt;="&amp;BP$9)*SUMIFS(conditions!$70:$70,conditions!$8:$8,"&lt;="&amp;BP$9,conditions!$9:$9,"&gt;="&amp;BP$9))</f>
        <v>0</v>
      </c>
      <c r="BQ71" s="37">
        <f>IF(BQ$9="",0,IF(BQ$9+SUMIFS(conditions!$71:$71,conditions!$8:$8,"&lt;="&amp;BQ$9,conditions!$9:$9,"&gt;="&amp;BQ$9)&gt;EOMONTH($U$9,11),(1+conditions!$U$34)*SUMIFS(17:17,$9:$9,$U$9-1+BQ$9+SUMIFS(conditions!$71:$71,conditions!$8:$8,"&lt;="&amp;BQ$9,conditions!$9:$9,"&gt;="&amp;BQ$9)-EOMONTH($U$9,11)),SUMIFS(17:17,$9:$9,BQ$9+SUMIFS(conditions!$71:$71,conditions!$8:$8,"&lt;="&amp;BQ$9,conditions!$9:$9,"&gt;="&amp;BQ$9)))*SUMIFS(conditions!$69:$69,conditions!$8:$8,"&lt;="&amp;BQ$9,conditions!$9:$9,"&gt;="&amp;BQ$9)*SUMIFS(conditions!$70:$70,conditions!$8:$8,"&lt;="&amp;BQ$9,conditions!$9:$9,"&gt;="&amp;BQ$9))</f>
        <v>18</v>
      </c>
      <c r="BR71" s="37">
        <f>IF(BR$9="",0,IF(BR$9+SUMIFS(conditions!$71:$71,conditions!$8:$8,"&lt;="&amp;BR$9,conditions!$9:$9,"&gt;="&amp;BR$9)&gt;EOMONTH($U$9,11),(1+conditions!$U$34)*SUMIFS(17:17,$9:$9,$U$9-1+BR$9+SUMIFS(conditions!$71:$71,conditions!$8:$8,"&lt;="&amp;BR$9,conditions!$9:$9,"&gt;="&amp;BR$9)-EOMONTH($U$9,11)),SUMIFS(17:17,$9:$9,BR$9+SUMIFS(conditions!$71:$71,conditions!$8:$8,"&lt;="&amp;BR$9,conditions!$9:$9,"&gt;="&amp;BR$9)))*SUMIFS(conditions!$69:$69,conditions!$8:$8,"&lt;="&amp;BR$9,conditions!$9:$9,"&gt;="&amp;BR$9)*SUMIFS(conditions!$70:$70,conditions!$8:$8,"&lt;="&amp;BR$9,conditions!$9:$9,"&gt;="&amp;BR$9))</f>
        <v>18</v>
      </c>
      <c r="BS71" s="37">
        <f>IF(BS$9="",0,IF(BS$9+SUMIFS(conditions!$71:$71,conditions!$8:$8,"&lt;="&amp;BS$9,conditions!$9:$9,"&gt;="&amp;BS$9)&gt;EOMONTH($U$9,11),(1+conditions!$U$34)*SUMIFS(17:17,$9:$9,$U$9-1+BS$9+SUMIFS(conditions!$71:$71,conditions!$8:$8,"&lt;="&amp;BS$9,conditions!$9:$9,"&gt;="&amp;BS$9)-EOMONTH($U$9,11)),SUMIFS(17:17,$9:$9,BS$9+SUMIFS(conditions!$71:$71,conditions!$8:$8,"&lt;="&amp;BS$9,conditions!$9:$9,"&gt;="&amp;BS$9)))*SUMIFS(conditions!$69:$69,conditions!$8:$8,"&lt;="&amp;BS$9,conditions!$9:$9,"&gt;="&amp;BS$9)*SUMIFS(conditions!$70:$70,conditions!$8:$8,"&lt;="&amp;BS$9,conditions!$9:$9,"&gt;="&amp;BS$9))</f>
        <v>18</v>
      </c>
      <c r="BT71" s="37">
        <f>IF(BT$9="",0,IF(BT$9+SUMIFS(conditions!$71:$71,conditions!$8:$8,"&lt;="&amp;BT$9,conditions!$9:$9,"&gt;="&amp;BT$9)&gt;EOMONTH($U$9,11),(1+conditions!$U$34)*SUMIFS(17:17,$9:$9,$U$9-1+BT$9+SUMIFS(conditions!$71:$71,conditions!$8:$8,"&lt;="&amp;BT$9,conditions!$9:$9,"&gt;="&amp;BT$9)-EOMONTH($U$9,11)),SUMIFS(17:17,$9:$9,BT$9+SUMIFS(conditions!$71:$71,conditions!$8:$8,"&lt;="&amp;BT$9,conditions!$9:$9,"&gt;="&amp;BT$9)))*SUMIFS(conditions!$69:$69,conditions!$8:$8,"&lt;="&amp;BT$9,conditions!$9:$9,"&gt;="&amp;BT$9)*SUMIFS(conditions!$70:$70,conditions!$8:$8,"&lt;="&amp;BT$9,conditions!$9:$9,"&gt;="&amp;BT$9))</f>
        <v>18</v>
      </c>
      <c r="BU71" s="37">
        <f>IF(BU$9="",0,IF(BU$9+SUMIFS(conditions!$71:$71,conditions!$8:$8,"&lt;="&amp;BU$9,conditions!$9:$9,"&gt;="&amp;BU$9)&gt;EOMONTH($U$9,11),(1+conditions!$U$34)*SUMIFS(17:17,$9:$9,$U$9-1+BU$9+SUMIFS(conditions!$71:$71,conditions!$8:$8,"&lt;="&amp;BU$9,conditions!$9:$9,"&gt;="&amp;BU$9)-EOMONTH($U$9,11)),SUMIFS(17:17,$9:$9,BU$9+SUMIFS(conditions!$71:$71,conditions!$8:$8,"&lt;="&amp;BU$9,conditions!$9:$9,"&gt;="&amp;BU$9)))*SUMIFS(conditions!$69:$69,conditions!$8:$8,"&lt;="&amp;BU$9,conditions!$9:$9,"&gt;="&amp;BU$9)*SUMIFS(conditions!$70:$70,conditions!$8:$8,"&lt;="&amp;BU$9,conditions!$9:$9,"&gt;="&amp;BU$9))</f>
        <v>18</v>
      </c>
      <c r="BV71" s="37">
        <f>IF(BV$9="",0,IF(BV$9+SUMIFS(conditions!$71:$71,conditions!$8:$8,"&lt;="&amp;BV$9,conditions!$9:$9,"&gt;="&amp;BV$9)&gt;EOMONTH($U$9,11),(1+conditions!$U$34)*SUMIFS(17:17,$9:$9,$U$9-1+BV$9+SUMIFS(conditions!$71:$71,conditions!$8:$8,"&lt;="&amp;BV$9,conditions!$9:$9,"&gt;="&amp;BV$9)-EOMONTH($U$9,11)),SUMIFS(17:17,$9:$9,BV$9+SUMIFS(conditions!$71:$71,conditions!$8:$8,"&lt;="&amp;BV$9,conditions!$9:$9,"&gt;="&amp;BV$9)))*SUMIFS(conditions!$69:$69,conditions!$8:$8,"&lt;="&amp;BV$9,conditions!$9:$9,"&gt;="&amp;BV$9)*SUMIFS(conditions!$70:$70,conditions!$8:$8,"&lt;="&amp;BV$9,conditions!$9:$9,"&gt;="&amp;BV$9))</f>
        <v>0</v>
      </c>
      <c r="BW71" s="37">
        <f>IF(BW$9="",0,IF(BW$9+SUMIFS(conditions!$71:$71,conditions!$8:$8,"&lt;="&amp;BW$9,conditions!$9:$9,"&gt;="&amp;BW$9)&gt;EOMONTH($U$9,11),(1+conditions!$U$34)*SUMIFS(17:17,$9:$9,$U$9-1+BW$9+SUMIFS(conditions!$71:$71,conditions!$8:$8,"&lt;="&amp;BW$9,conditions!$9:$9,"&gt;="&amp;BW$9)-EOMONTH($U$9,11)),SUMIFS(17:17,$9:$9,BW$9+SUMIFS(conditions!$71:$71,conditions!$8:$8,"&lt;="&amp;BW$9,conditions!$9:$9,"&gt;="&amp;BW$9)))*SUMIFS(conditions!$69:$69,conditions!$8:$8,"&lt;="&amp;BW$9,conditions!$9:$9,"&gt;="&amp;BW$9)*SUMIFS(conditions!$70:$70,conditions!$8:$8,"&lt;="&amp;BW$9,conditions!$9:$9,"&gt;="&amp;BW$9))</f>
        <v>0</v>
      </c>
      <c r="BX71" s="37">
        <f>IF(BX$9="",0,IF(BX$9+SUMIFS(conditions!$71:$71,conditions!$8:$8,"&lt;="&amp;BX$9,conditions!$9:$9,"&gt;="&amp;BX$9)&gt;EOMONTH($U$9,11),(1+conditions!$U$34)*SUMIFS(17:17,$9:$9,$U$9-1+BX$9+SUMIFS(conditions!$71:$71,conditions!$8:$8,"&lt;="&amp;BX$9,conditions!$9:$9,"&gt;="&amp;BX$9)-EOMONTH($U$9,11)),SUMIFS(17:17,$9:$9,BX$9+SUMIFS(conditions!$71:$71,conditions!$8:$8,"&lt;="&amp;BX$9,conditions!$9:$9,"&gt;="&amp;BX$9)))*SUMIFS(conditions!$69:$69,conditions!$8:$8,"&lt;="&amp;BX$9,conditions!$9:$9,"&gt;="&amp;BX$9)*SUMIFS(conditions!$70:$70,conditions!$8:$8,"&lt;="&amp;BX$9,conditions!$9:$9,"&gt;="&amp;BX$9))</f>
        <v>18</v>
      </c>
      <c r="BY71" s="37">
        <f>IF(BY$9="",0,IF(BY$9+SUMIFS(conditions!$71:$71,conditions!$8:$8,"&lt;="&amp;BY$9,conditions!$9:$9,"&gt;="&amp;BY$9)&gt;EOMONTH($U$9,11),(1+conditions!$U$34)*SUMIFS(17:17,$9:$9,$U$9-1+BY$9+SUMIFS(conditions!$71:$71,conditions!$8:$8,"&lt;="&amp;BY$9,conditions!$9:$9,"&gt;="&amp;BY$9)-EOMONTH($U$9,11)),SUMIFS(17:17,$9:$9,BY$9+SUMIFS(conditions!$71:$71,conditions!$8:$8,"&lt;="&amp;BY$9,conditions!$9:$9,"&gt;="&amp;BY$9)))*SUMIFS(conditions!$69:$69,conditions!$8:$8,"&lt;="&amp;BY$9,conditions!$9:$9,"&gt;="&amp;BY$9)*SUMIFS(conditions!$70:$70,conditions!$8:$8,"&lt;="&amp;BY$9,conditions!$9:$9,"&gt;="&amp;BY$9))</f>
        <v>18</v>
      </c>
      <c r="BZ71" s="37">
        <f>IF(BZ$9="",0,IF(BZ$9+SUMIFS(conditions!$71:$71,conditions!$8:$8,"&lt;="&amp;BZ$9,conditions!$9:$9,"&gt;="&amp;BZ$9)&gt;EOMONTH($U$9,11),(1+conditions!$U$34)*SUMIFS(17:17,$9:$9,$U$9-1+BZ$9+SUMIFS(conditions!$71:$71,conditions!$8:$8,"&lt;="&amp;BZ$9,conditions!$9:$9,"&gt;="&amp;BZ$9)-EOMONTH($U$9,11)),SUMIFS(17:17,$9:$9,BZ$9+SUMIFS(conditions!$71:$71,conditions!$8:$8,"&lt;="&amp;BZ$9,conditions!$9:$9,"&gt;="&amp;BZ$9)))*SUMIFS(conditions!$69:$69,conditions!$8:$8,"&lt;="&amp;BZ$9,conditions!$9:$9,"&gt;="&amp;BZ$9)*SUMIFS(conditions!$70:$70,conditions!$8:$8,"&lt;="&amp;BZ$9,conditions!$9:$9,"&gt;="&amp;BZ$9))</f>
        <v>18</v>
      </c>
      <c r="CA71" s="37">
        <f>IF(CA$9="",0,IF(CA$9+SUMIFS(conditions!$71:$71,conditions!$8:$8,"&lt;="&amp;CA$9,conditions!$9:$9,"&gt;="&amp;CA$9)&gt;EOMONTH($U$9,11),(1+conditions!$U$34)*SUMIFS(17:17,$9:$9,$U$9-1+CA$9+SUMIFS(conditions!$71:$71,conditions!$8:$8,"&lt;="&amp;CA$9,conditions!$9:$9,"&gt;="&amp;CA$9)-EOMONTH($U$9,11)),SUMIFS(17:17,$9:$9,CA$9+SUMIFS(conditions!$71:$71,conditions!$8:$8,"&lt;="&amp;CA$9,conditions!$9:$9,"&gt;="&amp;CA$9)))*SUMIFS(conditions!$69:$69,conditions!$8:$8,"&lt;="&amp;CA$9,conditions!$9:$9,"&gt;="&amp;CA$9)*SUMIFS(conditions!$70:$70,conditions!$8:$8,"&lt;="&amp;CA$9,conditions!$9:$9,"&gt;="&amp;CA$9))</f>
        <v>18</v>
      </c>
      <c r="CB71" s="37">
        <f>IF(CB$9="",0,IF(CB$9+SUMIFS(conditions!$71:$71,conditions!$8:$8,"&lt;="&amp;CB$9,conditions!$9:$9,"&gt;="&amp;CB$9)&gt;EOMONTH($U$9,11),(1+conditions!$U$34)*SUMIFS(17:17,$9:$9,$U$9-1+CB$9+SUMIFS(conditions!$71:$71,conditions!$8:$8,"&lt;="&amp;CB$9,conditions!$9:$9,"&gt;="&amp;CB$9)-EOMONTH($U$9,11)),SUMIFS(17:17,$9:$9,CB$9+SUMIFS(conditions!$71:$71,conditions!$8:$8,"&lt;="&amp;CB$9,conditions!$9:$9,"&gt;="&amp;CB$9)))*SUMIFS(conditions!$69:$69,conditions!$8:$8,"&lt;="&amp;CB$9,conditions!$9:$9,"&gt;="&amp;CB$9)*SUMIFS(conditions!$70:$70,conditions!$8:$8,"&lt;="&amp;CB$9,conditions!$9:$9,"&gt;="&amp;CB$9))</f>
        <v>18</v>
      </c>
      <c r="CC71" s="37">
        <f>IF(CC$9="",0,IF(CC$9+SUMIFS(conditions!$71:$71,conditions!$8:$8,"&lt;="&amp;CC$9,conditions!$9:$9,"&gt;="&amp;CC$9)&gt;EOMONTH($U$9,11),(1+conditions!$U$34)*SUMIFS(17:17,$9:$9,$U$9-1+CC$9+SUMIFS(conditions!$71:$71,conditions!$8:$8,"&lt;="&amp;CC$9,conditions!$9:$9,"&gt;="&amp;CC$9)-EOMONTH($U$9,11)),SUMIFS(17:17,$9:$9,CC$9+SUMIFS(conditions!$71:$71,conditions!$8:$8,"&lt;="&amp;CC$9,conditions!$9:$9,"&gt;="&amp;CC$9)))*SUMIFS(conditions!$69:$69,conditions!$8:$8,"&lt;="&amp;CC$9,conditions!$9:$9,"&gt;="&amp;CC$9)*SUMIFS(conditions!$70:$70,conditions!$8:$8,"&lt;="&amp;CC$9,conditions!$9:$9,"&gt;="&amp;CC$9))</f>
        <v>0</v>
      </c>
      <c r="CD71" s="37">
        <f>IF(CD$9="",0,IF(CD$9+SUMIFS(conditions!$71:$71,conditions!$8:$8,"&lt;="&amp;CD$9,conditions!$9:$9,"&gt;="&amp;CD$9)&gt;EOMONTH($U$9,11),(1+conditions!$U$34)*SUMIFS(17:17,$9:$9,$U$9-1+CD$9+SUMIFS(conditions!$71:$71,conditions!$8:$8,"&lt;="&amp;CD$9,conditions!$9:$9,"&gt;="&amp;CD$9)-EOMONTH($U$9,11)),SUMIFS(17:17,$9:$9,CD$9+SUMIFS(conditions!$71:$71,conditions!$8:$8,"&lt;="&amp;CD$9,conditions!$9:$9,"&gt;="&amp;CD$9)))*SUMIFS(conditions!$69:$69,conditions!$8:$8,"&lt;="&amp;CD$9,conditions!$9:$9,"&gt;="&amp;CD$9)*SUMIFS(conditions!$70:$70,conditions!$8:$8,"&lt;="&amp;CD$9,conditions!$9:$9,"&gt;="&amp;CD$9))</f>
        <v>0</v>
      </c>
      <c r="CE71" s="37">
        <f>IF(CE$9="",0,IF(CE$9+SUMIFS(conditions!$71:$71,conditions!$8:$8,"&lt;="&amp;CE$9,conditions!$9:$9,"&gt;="&amp;CE$9)&gt;EOMONTH($U$9,11),(1+conditions!$U$34)*SUMIFS(17:17,$9:$9,$U$9-1+CE$9+SUMIFS(conditions!$71:$71,conditions!$8:$8,"&lt;="&amp;CE$9,conditions!$9:$9,"&gt;="&amp;CE$9)-EOMONTH($U$9,11)),SUMIFS(17:17,$9:$9,CE$9+SUMIFS(conditions!$71:$71,conditions!$8:$8,"&lt;="&amp;CE$9,conditions!$9:$9,"&gt;="&amp;CE$9)))*SUMIFS(conditions!$69:$69,conditions!$8:$8,"&lt;="&amp;CE$9,conditions!$9:$9,"&gt;="&amp;CE$9)*SUMIFS(conditions!$70:$70,conditions!$8:$8,"&lt;="&amp;CE$9,conditions!$9:$9,"&gt;="&amp;CE$9))</f>
        <v>18</v>
      </c>
      <c r="CF71" s="37">
        <f>IF(CF$9="",0,IF(CF$9+SUMIFS(conditions!$71:$71,conditions!$8:$8,"&lt;="&amp;CF$9,conditions!$9:$9,"&gt;="&amp;CF$9)&gt;EOMONTH($U$9,11),(1+conditions!$U$34)*SUMIFS(17:17,$9:$9,$U$9-1+CF$9+SUMIFS(conditions!$71:$71,conditions!$8:$8,"&lt;="&amp;CF$9,conditions!$9:$9,"&gt;="&amp;CF$9)-EOMONTH($U$9,11)),SUMIFS(17:17,$9:$9,CF$9+SUMIFS(conditions!$71:$71,conditions!$8:$8,"&lt;="&amp;CF$9,conditions!$9:$9,"&gt;="&amp;CF$9)))*SUMIFS(conditions!$69:$69,conditions!$8:$8,"&lt;="&amp;CF$9,conditions!$9:$9,"&gt;="&amp;CF$9)*SUMIFS(conditions!$70:$70,conditions!$8:$8,"&lt;="&amp;CF$9,conditions!$9:$9,"&gt;="&amp;CF$9))</f>
        <v>18</v>
      </c>
      <c r="CG71" s="37">
        <f>IF(CG$9="",0,IF(CG$9+SUMIFS(conditions!$71:$71,conditions!$8:$8,"&lt;="&amp;CG$9,conditions!$9:$9,"&gt;="&amp;CG$9)&gt;EOMONTH($U$9,11),(1+conditions!$U$34)*SUMIFS(17:17,$9:$9,$U$9-1+CG$9+SUMIFS(conditions!$71:$71,conditions!$8:$8,"&lt;="&amp;CG$9,conditions!$9:$9,"&gt;="&amp;CG$9)-EOMONTH($U$9,11)),SUMIFS(17:17,$9:$9,CG$9+SUMIFS(conditions!$71:$71,conditions!$8:$8,"&lt;="&amp;CG$9,conditions!$9:$9,"&gt;="&amp;CG$9)))*SUMIFS(conditions!$69:$69,conditions!$8:$8,"&lt;="&amp;CG$9,conditions!$9:$9,"&gt;="&amp;CG$9)*SUMIFS(conditions!$70:$70,conditions!$8:$8,"&lt;="&amp;CG$9,conditions!$9:$9,"&gt;="&amp;CG$9))</f>
        <v>18</v>
      </c>
      <c r="CH71" s="37">
        <f>IF(CH$9="",0,IF(CH$9+SUMIFS(conditions!$71:$71,conditions!$8:$8,"&lt;="&amp;CH$9,conditions!$9:$9,"&gt;="&amp;CH$9)&gt;EOMONTH($U$9,11),(1+conditions!$U$34)*SUMIFS(17:17,$9:$9,$U$9-1+CH$9+SUMIFS(conditions!$71:$71,conditions!$8:$8,"&lt;="&amp;CH$9,conditions!$9:$9,"&gt;="&amp;CH$9)-EOMONTH($U$9,11)),SUMIFS(17:17,$9:$9,CH$9+SUMIFS(conditions!$71:$71,conditions!$8:$8,"&lt;="&amp;CH$9,conditions!$9:$9,"&gt;="&amp;CH$9)))*SUMIFS(conditions!$69:$69,conditions!$8:$8,"&lt;="&amp;CH$9,conditions!$9:$9,"&gt;="&amp;CH$9)*SUMIFS(conditions!$70:$70,conditions!$8:$8,"&lt;="&amp;CH$9,conditions!$9:$9,"&gt;="&amp;CH$9))</f>
        <v>18</v>
      </c>
      <c r="CI71" s="37">
        <f>IF(CI$9="",0,IF(CI$9+SUMIFS(conditions!$71:$71,conditions!$8:$8,"&lt;="&amp;CI$9,conditions!$9:$9,"&gt;="&amp;CI$9)&gt;EOMONTH($U$9,11),(1+conditions!$U$34)*SUMIFS(17:17,$9:$9,$U$9-1+CI$9+SUMIFS(conditions!$71:$71,conditions!$8:$8,"&lt;="&amp;CI$9,conditions!$9:$9,"&gt;="&amp;CI$9)-EOMONTH($U$9,11)),SUMIFS(17:17,$9:$9,CI$9+SUMIFS(conditions!$71:$71,conditions!$8:$8,"&lt;="&amp;CI$9,conditions!$9:$9,"&gt;="&amp;CI$9)))*SUMIFS(conditions!$69:$69,conditions!$8:$8,"&lt;="&amp;CI$9,conditions!$9:$9,"&gt;="&amp;CI$9)*SUMIFS(conditions!$70:$70,conditions!$8:$8,"&lt;="&amp;CI$9,conditions!$9:$9,"&gt;="&amp;CI$9))</f>
        <v>18</v>
      </c>
      <c r="CJ71" s="37">
        <f>IF(CJ$9="",0,IF(CJ$9+SUMIFS(conditions!$71:$71,conditions!$8:$8,"&lt;="&amp;CJ$9,conditions!$9:$9,"&gt;="&amp;CJ$9)&gt;EOMONTH($U$9,11),(1+conditions!$U$34)*SUMIFS(17:17,$9:$9,$U$9-1+CJ$9+SUMIFS(conditions!$71:$71,conditions!$8:$8,"&lt;="&amp;CJ$9,conditions!$9:$9,"&gt;="&amp;CJ$9)-EOMONTH($U$9,11)),SUMIFS(17:17,$9:$9,CJ$9+SUMIFS(conditions!$71:$71,conditions!$8:$8,"&lt;="&amp;CJ$9,conditions!$9:$9,"&gt;="&amp;CJ$9)))*SUMIFS(conditions!$69:$69,conditions!$8:$8,"&lt;="&amp;CJ$9,conditions!$9:$9,"&gt;="&amp;CJ$9)*SUMIFS(conditions!$70:$70,conditions!$8:$8,"&lt;="&amp;CJ$9,conditions!$9:$9,"&gt;="&amp;CJ$9))</f>
        <v>0</v>
      </c>
      <c r="CK71" s="37">
        <f>IF(CK$9="",0,IF(CK$9+SUMIFS(conditions!$71:$71,conditions!$8:$8,"&lt;="&amp;CK$9,conditions!$9:$9,"&gt;="&amp;CK$9)&gt;EOMONTH($U$9,11),(1+conditions!$U$34)*SUMIFS(17:17,$9:$9,$U$9-1+CK$9+SUMIFS(conditions!$71:$71,conditions!$8:$8,"&lt;="&amp;CK$9,conditions!$9:$9,"&gt;="&amp;CK$9)-EOMONTH($U$9,11)),SUMIFS(17:17,$9:$9,CK$9+SUMIFS(conditions!$71:$71,conditions!$8:$8,"&lt;="&amp;CK$9,conditions!$9:$9,"&gt;="&amp;CK$9)))*SUMIFS(conditions!$69:$69,conditions!$8:$8,"&lt;="&amp;CK$9,conditions!$9:$9,"&gt;="&amp;CK$9)*SUMIFS(conditions!$70:$70,conditions!$8:$8,"&lt;="&amp;CK$9,conditions!$9:$9,"&gt;="&amp;CK$9))</f>
        <v>0</v>
      </c>
      <c r="CL71" s="37">
        <f>IF(CL$9="",0,IF(CL$9+SUMIFS(conditions!$71:$71,conditions!$8:$8,"&lt;="&amp;CL$9,conditions!$9:$9,"&gt;="&amp;CL$9)&gt;EOMONTH($U$9,11),(1+conditions!$U$34)*SUMIFS(17:17,$9:$9,$U$9-1+CL$9+SUMIFS(conditions!$71:$71,conditions!$8:$8,"&lt;="&amp;CL$9,conditions!$9:$9,"&gt;="&amp;CL$9)-EOMONTH($U$9,11)),SUMIFS(17:17,$9:$9,CL$9+SUMIFS(conditions!$71:$71,conditions!$8:$8,"&lt;="&amp;CL$9,conditions!$9:$9,"&gt;="&amp;CL$9)))*SUMIFS(conditions!$69:$69,conditions!$8:$8,"&lt;="&amp;CL$9,conditions!$9:$9,"&gt;="&amp;CL$9)*SUMIFS(conditions!$70:$70,conditions!$8:$8,"&lt;="&amp;CL$9,conditions!$9:$9,"&gt;="&amp;CL$9))</f>
        <v>18</v>
      </c>
      <c r="CM71" s="37">
        <f>IF(CM$9="",0,IF(CM$9+SUMIFS(conditions!$71:$71,conditions!$8:$8,"&lt;="&amp;CM$9,conditions!$9:$9,"&gt;="&amp;CM$9)&gt;EOMONTH($U$9,11),(1+conditions!$U$34)*SUMIFS(17:17,$9:$9,$U$9-1+CM$9+SUMIFS(conditions!$71:$71,conditions!$8:$8,"&lt;="&amp;CM$9,conditions!$9:$9,"&gt;="&amp;CM$9)-EOMONTH($U$9,11)),SUMIFS(17:17,$9:$9,CM$9+SUMIFS(conditions!$71:$71,conditions!$8:$8,"&lt;="&amp;CM$9,conditions!$9:$9,"&gt;="&amp;CM$9)))*SUMIFS(conditions!$69:$69,conditions!$8:$8,"&lt;="&amp;CM$9,conditions!$9:$9,"&gt;="&amp;CM$9)*SUMIFS(conditions!$70:$70,conditions!$8:$8,"&lt;="&amp;CM$9,conditions!$9:$9,"&gt;="&amp;CM$9))</f>
        <v>18</v>
      </c>
      <c r="CN71" s="37">
        <f>IF(CN$9="",0,IF(CN$9+SUMIFS(conditions!$71:$71,conditions!$8:$8,"&lt;="&amp;CN$9,conditions!$9:$9,"&gt;="&amp;CN$9)&gt;EOMONTH($U$9,11),(1+conditions!$U$34)*SUMIFS(17:17,$9:$9,$U$9-1+CN$9+SUMIFS(conditions!$71:$71,conditions!$8:$8,"&lt;="&amp;CN$9,conditions!$9:$9,"&gt;="&amp;CN$9)-EOMONTH($U$9,11)),SUMIFS(17:17,$9:$9,CN$9+SUMIFS(conditions!$71:$71,conditions!$8:$8,"&lt;="&amp;CN$9,conditions!$9:$9,"&gt;="&amp;CN$9)))*SUMIFS(conditions!$69:$69,conditions!$8:$8,"&lt;="&amp;CN$9,conditions!$9:$9,"&gt;="&amp;CN$9)*SUMIFS(conditions!$70:$70,conditions!$8:$8,"&lt;="&amp;CN$9,conditions!$9:$9,"&gt;="&amp;CN$9))</f>
        <v>18</v>
      </c>
      <c r="CO71" s="37">
        <f>IF(CO$9="",0,IF(CO$9+SUMIFS(conditions!$71:$71,conditions!$8:$8,"&lt;="&amp;CO$9,conditions!$9:$9,"&gt;="&amp;CO$9)&gt;EOMONTH($U$9,11),(1+conditions!$U$34)*SUMIFS(17:17,$9:$9,$U$9-1+CO$9+SUMIFS(conditions!$71:$71,conditions!$8:$8,"&lt;="&amp;CO$9,conditions!$9:$9,"&gt;="&amp;CO$9)-EOMONTH($U$9,11)),SUMIFS(17:17,$9:$9,CO$9+SUMIFS(conditions!$71:$71,conditions!$8:$8,"&lt;="&amp;CO$9,conditions!$9:$9,"&gt;="&amp;CO$9)))*SUMIFS(conditions!$69:$69,conditions!$8:$8,"&lt;="&amp;CO$9,conditions!$9:$9,"&gt;="&amp;CO$9)*SUMIFS(conditions!$70:$70,conditions!$8:$8,"&lt;="&amp;CO$9,conditions!$9:$9,"&gt;="&amp;CO$9))</f>
        <v>18</v>
      </c>
      <c r="CP71" s="37">
        <f>IF(CP$9="",0,IF(CP$9+SUMIFS(conditions!$71:$71,conditions!$8:$8,"&lt;="&amp;CP$9,conditions!$9:$9,"&gt;="&amp;CP$9)&gt;EOMONTH($U$9,11),(1+conditions!$U$34)*SUMIFS(17:17,$9:$9,$U$9-1+CP$9+SUMIFS(conditions!$71:$71,conditions!$8:$8,"&lt;="&amp;CP$9,conditions!$9:$9,"&gt;="&amp;CP$9)-EOMONTH($U$9,11)),SUMIFS(17:17,$9:$9,CP$9+SUMIFS(conditions!$71:$71,conditions!$8:$8,"&lt;="&amp;CP$9,conditions!$9:$9,"&gt;="&amp;CP$9)))*SUMIFS(conditions!$69:$69,conditions!$8:$8,"&lt;="&amp;CP$9,conditions!$9:$9,"&gt;="&amp;CP$9)*SUMIFS(conditions!$70:$70,conditions!$8:$8,"&lt;="&amp;CP$9,conditions!$9:$9,"&gt;="&amp;CP$9))</f>
        <v>18</v>
      </c>
      <c r="CQ71" s="37">
        <f>IF(CQ$9="",0,IF(CQ$9+SUMIFS(conditions!$71:$71,conditions!$8:$8,"&lt;="&amp;CQ$9,conditions!$9:$9,"&gt;="&amp;CQ$9)&gt;EOMONTH($U$9,11),(1+conditions!$U$34)*SUMIFS(17:17,$9:$9,$U$9-1+CQ$9+SUMIFS(conditions!$71:$71,conditions!$8:$8,"&lt;="&amp;CQ$9,conditions!$9:$9,"&gt;="&amp;CQ$9)-EOMONTH($U$9,11)),SUMIFS(17:17,$9:$9,CQ$9+SUMIFS(conditions!$71:$71,conditions!$8:$8,"&lt;="&amp;CQ$9,conditions!$9:$9,"&gt;="&amp;CQ$9)))*SUMIFS(conditions!$69:$69,conditions!$8:$8,"&lt;="&amp;CQ$9,conditions!$9:$9,"&gt;="&amp;CQ$9)*SUMIFS(conditions!$70:$70,conditions!$8:$8,"&lt;="&amp;CQ$9,conditions!$9:$9,"&gt;="&amp;CQ$9))</f>
        <v>0</v>
      </c>
      <c r="CR71" s="37">
        <f>IF(CR$9="",0,IF(CR$9+SUMIFS(conditions!$71:$71,conditions!$8:$8,"&lt;="&amp;CR$9,conditions!$9:$9,"&gt;="&amp;CR$9)&gt;EOMONTH($U$9,11),(1+conditions!$U$34)*SUMIFS(17:17,$9:$9,$U$9-1+CR$9+SUMIFS(conditions!$71:$71,conditions!$8:$8,"&lt;="&amp;CR$9,conditions!$9:$9,"&gt;="&amp;CR$9)-EOMONTH($U$9,11)),SUMIFS(17:17,$9:$9,CR$9+SUMIFS(conditions!$71:$71,conditions!$8:$8,"&lt;="&amp;CR$9,conditions!$9:$9,"&gt;="&amp;CR$9)))*SUMIFS(conditions!$69:$69,conditions!$8:$8,"&lt;="&amp;CR$9,conditions!$9:$9,"&gt;="&amp;CR$9)*SUMIFS(conditions!$70:$70,conditions!$8:$8,"&lt;="&amp;CR$9,conditions!$9:$9,"&gt;="&amp;CR$9))</f>
        <v>0</v>
      </c>
      <c r="CS71" s="37">
        <f>IF(CS$9="",0,IF(CS$9+SUMIFS(conditions!$71:$71,conditions!$8:$8,"&lt;="&amp;CS$9,conditions!$9:$9,"&gt;="&amp;CS$9)&gt;EOMONTH($U$9,11),(1+conditions!$U$34)*SUMIFS(17:17,$9:$9,$U$9-1+CS$9+SUMIFS(conditions!$71:$71,conditions!$8:$8,"&lt;="&amp;CS$9,conditions!$9:$9,"&gt;="&amp;CS$9)-EOMONTH($U$9,11)),SUMIFS(17:17,$9:$9,CS$9+SUMIFS(conditions!$71:$71,conditions!$8:$8,"&lt;="&amp;CS$9,conditions!$9:$9,"&gt;="&amp;CS$9)))*SUMIFS(conditions!$69:$69,conditions!$8:$8,"&lt;="&amp;CS$9,conditions!$9:$9,"&gt;="&amp;CS$9)*SUMIFS(conditions!$70:$70,conditions!$8:$8,"&lt;="&amp;CS$9,conditions!$9:$9,"&gt;="&amp;CS$9))</f>
        <v>18</v>
      </c>
      <c r="CT71" s="37">
        <f>IF(CT$9="",0,IF(CT$9+SUMIFS(conditions!$71:$71,conditions!$8:$8,"&lt;="&amp;CT$9,conditions!$9:$9,"&gt;="&amp;CT$9)&gt;EOMONTH($U$9,11),(1+conditions!$U$34)*SUMIFS(17:17,$9:$9,$U$9-1+CT$9+SUMIFS(conditions!$71:$71,conditions!$8:$8,"&lt;="&amp;CT$9,conditions!$9:$9,"&gt;="&amp;CT$9)-EOMONTH($U$9,11)),SUMIFS(17:17,$9:$9,CT$9+SUMIFS(conditions!$71:$71,conditions!$8:$8,"&lt;="&amp;CT$9,conditions!$9:$9,"&gt;="&amp;CT$9)))*SUMIFS(conditions!$69:$69,conditions!$8:$8,"&lt;="&amp;CT$9,conditions!$9:$9,"&gt;="&amp;CT$9)*SUMIFS(conditions!$70:$70,conditions!$8:$8,"&lt;="&amp;CT$9,conditions!$9:$9,"&gt;="&amp;CT$9))</f>
        <v>17.82</v>
      </c>
      <c r="CU71" s="37">
        <f>IF(CU$9="",0,IF(CU$9+SUMIFS(conditions!$71:$71,conditions!$8:$8,"&lt;="&amp;CU$9,conditions!$9:$9,"&gt;="&amp;CU$9)&gt;EOMONTH($U$9,11),(1+conditions!$U$34)*SUMIFS(17:17,$9:$9,$U$9-1+CU$9+SUMIFS(conditions!$71:$71,conditions!$8:$8,"&lt;="&amp;CU$9,conditions!$9:$9,"&gt;="&amp;CU$9)-EOMONTH($U$9,11)),SUMIFS(17:17,$9:$9,CU$9+SUMIFS(conditions!$71:$71,conditions!$8:$8,"&lt;="&amp;CU$9,conditions!$9:$9,"&gt;="&amp;CU$9)))*SUMIFS(conditions!$69:$69,conditions!$8:$8,"&lt;="&amp;CU$9,conditions!$9:$9,"&gt;="&amp;CU$9)*SUMIFS(conditions!$70:$70,conditions!$8:$8,"&lt;="&amp;CU$9,conditions!$9:$9,"&gt;="&amp;CU$9))</f>
        <v>17.82</v>
      </c>
      <c r="CV71" s="37">
        <f>IF(CV$9="",0,IF(CV$9+SUMIFS(conditions!$71:$71,conditions!$8:$8,"&lt;="&amp;CV$9,conditions!$9:$9,"&gt;="&amp;CV$9)&gt;EOMONTH($U$9,11),(1+conditions!$U$34)*SUMIFS(17:17,$9:$9,$U$9-1+CV$9+SUMIFS(conditions!$71:$71,conditions!$8:$8,"&lt;="&amp;CV$9,conditions!$9:$9,"&gt;="&amp;CV$9)-EOMONTH($U$9,11)),SUMIFS(17:17,$9:$9,CV$9+SUMIFS(conditions!$71:$71,conditions!$8:$8,"&lt;="&amp;CV$9,conditions!$9:$9,"&gt;="&amp;CV$9)))*SUMIFS(conditions!$69:$69,conditions!$8:$8,"&lt;="&amp;CV$9,conditions!$9:$9,"&gt;="&amp;CV$9)*SUMIFS(conditions!$70:$70,conditions!$8:$8,"&lt;="&amp;CV$9,conditions!$9:$9,"&gt;="&amp;CV$9))</f>
        <v>17.82</v>
      </c>
      <c r="CW71" s="37">
        <f>IF(CW$9="",0,IF(CW$9+SUMIFS(conditions!$71:$71,conditions!$8:$8,"&lt;="&amp;CW$9,conditions!$9:$9,"&gt;="&amp;CW$9)&gt;EOMONTH($U$9,11),(1+conditions!$U$34)*SUMIFS(17:17,$9:$9,$U$9-1+CW$9+SUMIFS(conditions!$71:$71,conditions!$8:$8,"&lt;="&amp;CW$9,conditions!$9:$9,"&gt;="&amp;CW$9)-EOMONTH($U$9,11)),SUMIFS(17:17,$9:$9,CW$9+SUMIFS(conditions!$71:$71,conditions!$8:$8,"&lt;="&amp;CW$9,conditions!$9:$9,"&gt;="&amp;CW$9)))*SUMIFS(conditions!$69:$69,conditions!$8:$8,"&lt;="&amp;CW$9,conditions!$9:$9,"&gt;="&amp;CW$9)*SUMIFS(conditions!$70:$70,conditions!$8:$8,"&lt;="&amp;CW$9,conditions!$9:$9,"&gt;="&amp;CW$9))</f>
        <v>17.82</v>
      </c>
      <c r="CX71" s="37">
        <f>IF(CX$9="",0,IF(CX$9+SUMIFS(conditions!$71:$71,conditions!$8:$8,"&lt;="&amp;CX$9,conditions!$9:$9,"&gt;="&amp;CX$9)&gt;EOMONTH($U$9,11),(1+conditions!$U$34)*SUMIFS(17:17,$9:$9,$U$9-1+CX$9+SUMIFS(conditions!$71:$71,conditions!$8:$8,"&lt;="&amp;CX$9,conditions!$9:$9,"&gt;="&amp;CX$9)-EOMONTH($U$9,11)),SUMIFS(17:17,$9:$9,CX$9+SUMIFS(conditions!$71:$71,conditions!$8:$8,"&lt;="&amp;CX$9,conditions!$9:$9,"&gt;="&amp;CX$9)))*SUMIFS(conditions!$69:$69,conditions!$8:$8,"&lt;="&amp;CX$9,conditions!$9:$9,"&gt;="&amp;CX$9)*SUMIFS(conditions!$70:$70,conditions!$8:$8,"&lt;="&amp;CX$9,conditions!$9:$9,"&gt;="&amp;CX$9))</f>
        <v>0</v>
      </c>
      <c r="CY71" s="37">
        <f>IF(CY$9="",0,IF(CY$9+SUMIFS(conditions!$71:$71,conditions!$8:$8,"&lt;="&amp;CY$9,conditions!$9:$9,"&gt;="&amp;CY$9)&gt;EOMONTH($U$9,11),(1+conditions!$U$34)*SUMIFS(17:17,$9:$9,$U$9-1+CY$9+SUMIFS(conditions!$71:$71,conditions!$8:$8,"&lt;="&amp;CY$9,conditions!$9:$9,"&gt;="&amp;CY$9)-EOMONTH($U$9,11)),SUMIFS(17:17,$9:$9,CY$9+SUMIFS(conditions!$71:$71,conditions!$8:$8,"&lt;="&amp;CY$9,conditions!$9:$9,"&gt;="&amp;CY$9)))*SUMIFS(conditions!$69:$69,conditions!$8:$8,"&lt;="&amp;CY$9,conditions!$9:$9,"&gt;="&amp;CY$9)*SUMIFS(conditions!$70:$70,conditions!$8:$8,"&lt;="&amp;CY$9,conditions!$9:$9,"&gt;="&amp;CY$9))</f>
        <v>0</v>
      </c>
      <c r="CZ71" s="37">
        <f>IF(CZ$9="",0,IF(CZ$9+SUMIFS(conditions!$71:$71,conditions!$8:$8,"&lt;="&amp;CZ$9,conditions!$9:$9,"&gt;="&amp;CZ$9)&gt;EOMONTH($U$9,11),(1+conditions!$U$34)*SUMIFS(17:17,$9:$9,$U$9-1+CZ$9+SUMIFS(conditions!$71:$71,conditions!$8:$8,"&lt;="&amp;CZ$9,conditions!$9:$9,"&gt;="&amp;CZ$9)-EOMONTH($U$9,11)),SUMIFS(17:17,$9:$9,CZ$9+SUMIFS(conditions!$71:$71,conditions!$8:$8,"&lt;="&amp;CZ$9,conditions!$9:$9,"&gt;="&amp;CZ$9)))*SUMIFS(conditions!$69:$69,conditions!$8:$8,"&lt;="&amp;CZ$9,conditions!$9:$9,"&gt;="&amp;CZ$9)*SUMIFS(conditions!$70:$70,conditions!$8:$8,"&lt;="&amp;CZ$9,conditions!$9:$9,"&gt;="&amp;CZ$9))</f>
        <v>17.82</v>
      </c>
      <c r="DA71" s="37">
        <f>IF(DA$9="",0,IF(DA$9+SUMIFS(conditions!$71:$71,conditions!$8:$8,"&lt;="&amp;DA$9,conditions!$9:$9,"&gt;="&amp;DA$9)&gt;EOMONTH($U$9,11),(1+conditions!$U$34)*SUMIFS(17:17,$9:$9,$U$9-1+DA$9+SUMIFS(conditions!$71:$71,conditions!$8:$8,"&lt;="&amp;DA$9,conditions!$9:$9,"&gt;="&amp;DA$9)-EOMONTH($U$9,11)),SUMIFS(17:17,$9:$9,DA$9+SUMIFS(conditions!$71:$71,conditions!$8:$8,"&lt;="&amp;DA$9,conditions!$9:$9,"&gt;="&amp;DA$9)))*SUMIFS(conditions!$69:$69,conditions!$8:$8,"&lt;="&amp;DA$9,conditions!$9:$9,"&gt;="&amp;DA$9)*SUMIFS(conditions!$70:$70,conditions!$8:$8,"&lt;="&amp;DA$9,conditions!$9:$9,"&gt;="&amp;DA$9))</f>
        <v>17.82</v>
      </c>
      <c r="DB71" s="37">
        <f>IF(DB$9="",0,IF(DB$9+SUMIFS(conditions!$71:$71,conditions!$8:$8,"&lt;="&amp;DB$9,conditions!$9:$9,"&gt;="&amp;DB$9)&gt;EOMONTH($U$9,11),(1+conditions!$U$34)*SUMIFS(17:17,$9:$9,$U$9-1+DB$9+SUMIFS(conditions!$71:$71,conditions!$8:$8,"&lt;="&amp;DB$9,conditions!$9:$9,"&gt;="&amp;DB$9)-EOMONTH($U$9,11)),SUMIFS(17:17,$9:$9,DB$9+SUMIFS(conditions!$71:$71,conditions!$8:$8,"&lt;="&amp;DB$9,conditions!$9:$9,"&gt;="&amp;DB$9)))*SUMIFS(conditions!$69:$69,conditions!$8:$8,"&lt;="&amp;DB$9,conditions!$9:$9,"&gt;="&amp;DB$9)*SUMIFS(conditions!$70:$70,conditions!$8:$8,"&lt;="&amp;DB$9,conditions!$9:$9,"&gt;="&amp;DB$9))</f>
        <v>17.82</v>
      </c>
      <c r="DC71" s="37">
        <f>IF(DC$9="",0,IF(DC$9+SUMIFS(conditions!$71:$71,conditions!$8:$8,"&lt;="&amp;DC$9,conditions!$9:$9,"&gt;="&amp;DC$9)&gt;EOMONTH($U$9,11),(1+conditions!$U$34)*SUMIFS(17:17,$9:$9,$U$9-1+DC$9+SUMIFS(conditions!$71:$71,conditions!$8:$8,"&lt;="&amp;DC$9,conditions!$9:$9,"&gt;="&amp;DC$9)-EOMONTH($U$9,11)),SUMIFS(17:17,$9:$9,DC$9+SUMIFS(conditions!$71:$71,conditions!$8:$8,"&lt;="&amp;DC$9,conditions!$9:$9,"&gt;="&amp;DC$9)))*SUMIFS(conditions!$69:$69,conditions!$8:$8,"&lt;="&amp;DC$9,conditions!$9:$9,"&gt;="&amp;DC$9)*SUMIFS(conditions!$70:$70,conditions!$8:$8,"&lt;="&amp;DC$9,conditions!$9:$9,"&gt;="&amp;DC$9))</f>
        <v>17.82</v>
      </c>
      <c r="DD71" s="37">
        <f>IF(DD$9="",0,IF(DD$9+SUMIFS(conditions!$71:$71,conditions!$8:$8,"&lt;="&amp;DD$9,conditions!$9:$9,"&gt;="&amp;DD$9)&gt;EOMONTH($U$9,11),(1+conditions!$U$34)*SUMIFS(17:17,$9:$9,$U$9-1+DD$9+SUMIFS(conditions!$71:$71,conditions!$8:$8,"&lt;="&amp;DD$9,conditions!$9:$9,"&gt;="&amp;DD$9)-EOMONTH($U$9,11)),SUMIFS(17:17,$9:$9,DD$9+SUMIFS(conditions!$71:$71,conditions!$8:$8,"&lt;="&amp;DD$9,conditions!$9:$9,"&gt;="&amp;DD$9)))*SUMIFS(conditions!$69:$69,conditions!$8:$8,"&lt;="&amp;DD$9,conditions!$9:$9,"&gt;="&amp;DD$9)*SUMIFS(conditions!$70:$70,conditions!$8:$8,"&lt;="&amp;DD$9,conditions!$9:$9,"&gt;="&amp;DD$9))</f>
        <v>17.82</v>
      </c>
      <c r="DE71" s="37">
        <f>IF(DE$9="",0,IF(DE$9+SUMIFS(conditions!$71:$71,conditions!$8:$8,"&lt;="&amp;DE$9,conditions!$9:$9,"&gt;="&amp;DE$9)&gt;EOMONTH($U$9,11),(1+conditions!$U$34)*SUMIFS(17:17,$9:$9,$U$9-1+DE$9+SUMIFS(conditions!$71:$71,conditions!$8:$8,"&lt;="&amp;DE$9,conditions!$9:$9,"&gt;="&amp;DE$9)-EOMONTH($U$9,11)),SUMIFS(17:17,$9:$9,DE$9+SUMIFS(conditions!$71:$71,conditions!$8:$8,"&lt;="&amp;DE$9,conditions!$9:$9,"&gt;="&amp;DE$9)))*SUMIFS(conditions!$69:$69,conditions!$8:$8,"&lt;="&amp;DE$9,conditions!$9:$9,"&gt;="&amp;DE$9)*SUMIFS(conditions!$70:$70,conditions!$8:$8,"&lt;="&amp;DE$9,conditions!$9:$9,"&gt;="&amp;DE$9))</f>
        <v>0</v>
      </c>
      <c r="DF71" s="37">
        <f>IF(DF$9="",0,IF(DF$9+SUMIFS(conditions!$71:$71,conditions!$8:$8,"&lt;="&amp;DF$9,conditions!$9:$9,"&gt;="&amp;DF$9)&gt;EOMONTH($U$9,11),(1+conditions!$U$34)*SUMIFS(17:17,$9:$9,$U$9-1+DF$9+SUMIFS(conditions!$71:$71,conditions!$8:$8,"&lt;="&amp;DF$9,conditions!$9:$9,"&gt;="&amp;DF$9)-EOMONTH($U$9,11)),SUMIFS(17:17,$9:$9,DF$9+SUMIFS(conditions!$71:$71,conditions!$8:$8,"&lt;="&amp;DF$9,conditions!$9:$9,"&gt;="&amp;DF$9)))*SUMIFS(conditions!$69:$69,conditions!$8:$8,"&lt;="&amp;DF$9,conditions!$9:$9,"&gt;="&amp;DF$9)*SUMIFS(conditions!$70:$70,conditions!$8:$8,"&lt;="&amp;DF$9,conditions!$9:$9,"&gt;="&amp;DF$9))</f>
        <v>0</v>
      </c>
      <c r="DG71" s="37">
        <f>IF(DG$9="",0,IF(DG$9+SUMIFS(conditions!$71:$71,conditions!$8:$8,"&lt;="&amp;DG$9,conditions!$9:$9,"&gt;="&amp;DG$9)&gt;EOMONTH($U$9,11),(1+conditions!$U$34)*SUMIFS(17:17,$9:$9,$U$9-1+DG$9+SUMIFS(conditions!$71:$71,conditions!$8:$8,"&lt;="&amp;DG$9,conditions!$9:$9,"&gt;="&amp;DG$9)-EOMONTH($U$9,11)),SUMIFS(17:17,$9:$9,DG$9+SUMIFS(conditions!$71:$71,conditions!$8:$8,"&lt;="&amp;DG$9,conditions!$9:$9,"&gt;="&amp;DG$9)))*SUMIFS(conditions!$69:$69,conditions!$8:$8,"&lt;="&amp;DG$9,conditions!$9:$9,"&gt;="&amp;DG$9)*SUMIFS(conditions!$70:$70,conditions!$8:$8,"&lt;="&amp;DG$9,conditions!$9:$9,"&gt;="&amp;DG$9))</f>
        <v>17.82</v>
      </c>
      <c r="DH71" s="37">
        <f>IF(DH$9="",0,IF(DH$9+SUMIFS(conditions!$71:$71,conditions!$8:$8,"&lt;="&amp;DH$9,conditions!$9:$9,"&gt;="&amp;DH$9)&gt;EOMONTH($U$9,11),(1+conditions!$U$34)*SUMIFS(17:17,$9:$9,$U$9-1+DH$9+SUMIFS(conditions!$71:$71,conditions!$8:$8,"&lt;="&amp;DH$9,conditions!$9:$9,"&gt;="&amp;DH$9)-EOMONTH($U$9,11)),SUMIFS(17:17,$9:$9,DH$9+SUMIFS(conditions!$71:$71,conditions!$8:$8,"&lt;="&amp;DH$9,conditions!$9:$9,"&gt;="&amp;DH$9)))*SUMIFS(conditions!$69:$69,conditions!$8:$8,"&lt;="&amp;DH$9,conditions!$9:$9,"&gt;="&amp;DH$9)*SUMIFS(conditions!$70:$70,conditions!$8:$8,"&lt;="&amp;DH$9,conditions!$9:$9,"&gt;="&amp;DH$9))</f>
        <v>17.82</v>
      </c>
      <c r="DI71" s="37">
        <f>IF(DI$9="",0,IF(DI$9+SUMIFS(conditions!$71:$71,conditions!$8:$8,"&lt;="&amp;DI$9,conditions!$9:$9,"&gt;="&amp;DI$9)&gt;EOMONTH($U$9,11),(1+conditions!$U$34)*SUMIFS(17:17,$9:$9,$U$9-1+DI$9+SUMIFS(conditions!$71:$71,conditions!$8:$8,"&lt;="&amp;DI$9,conditions!$9:$9,"&gt;="&amp;DI$9)-EOMONTH($U$9,11)),SUMIFS(17:17,$9:$9,DI$9+SUMIFS(conditions!$71:$71,conditions!$8:$8,"&lt;="&amp;DI$9,conditions!$9:$9,"&gt;="&amp;DI$9)))*SUMIFS(conditions!$69:$69,conditions!$8:$8,"&lt;="&amp;DI$9,conditions!$9:$9,"&gt;="&amp;DI$9)*SUMIFS(conditions!$70:$70,conditions!$8:$8,"&lt;="&amp;DI$9,conditions!$9:$9,"&gt;="&amp;DI$9))</f>
        <v>17.82</v>
      </c>
      <c r="DJ71" s="37">
        <f>IF(DJ$9="",0,IF(DJ$9+SUMIFS(conditions!$71:$71,conditions!$8:$8,"&lt;="&amp;DJ$9,conditions!$9:$9,"&gt;="&amp;DJ$9)&gt;EOMONTH($U$9,11),(1+conditions!$U$34)*SUMIFS(17:17,$9:$9,$U$9-1+DJ$9+SUMIFS(conditions!$71:$71,conditions!$8:$8,"&lt;="&amp;DJ$9,conditions!$9:$9,"&gt;="&amp;DJ$9)-EOMONTH($U$9,11)),SUMIFS(17:17,$9:$9,DJ$9+SUMIFS(conditions!$71:$71,conditions!$8:$8,"&lt;="&amp;DJ$9,conditions!$9:$9,"&gt;="&amp;DJ$9)))*SUMIFS(conditions!$69:$69,conditions!$8:$8,"&lt;="&amp;DJ$9,conditions!$9:$9,"&gt;="&amp;DJ$9)*SUMIFS(conditions!$70:$70,conditions!$8:$8,"&lt;="&amp;DJ$9,conditions!$9:$9,"&gt;="&amp;DJ$9))</f>
        <v>17.82</v>
      </c>
      <c r="DK71" s="37">
        <f>IF(DK$9="",0,IF(DK$9+SUMIFS(conditions!$71:$71,conditions!$8:$8,"&lt;="&amp;DK$9,conditions!$9:$9,"&gt;="&amp;DK$9)&gt;EOMONTH($U$9,11),(1+conditions!$U$34)*SUMIFS(17:17,$9:$9,$U$9-1+DK$9+SUMIFS(conditions!$71:$71,conditions!$8:$8,"&lt;="&amp;DK$9,conditions!$9:$9,"&gt;="&amp;DK$9)-EOMONTH($U$9,11)),SUMIFS(17:17,$9:$9,DK$9+SUMIFS(conditions!$71:$71,conditions!$8:$8,"&lt;="&amp;DK$9,conditions!$9:$9,"&gt;="&amp;DK$9)))*SUMIFS(conditions!$69:$69,conditions!$8:$8,"&lt;="&amp;DK$9,conditions!$9:$9,"&gt;="&amp;DK$9)*SUMIFS(conditions!$70:$70,conditions!$8:$8,"&lt;="&amp;DK$9,conditions!$9:$9,"&gt;="&amp;DK$9))</f>
        <v>17.82</v>
      </c>
      <c r="DL71" s="37">
        <f>IF(DL$9="",0,IF(DL$9+SUMIFS(conditions!$71:$71,conditions!$8:$8,"&lt;="&amp;DL$9,conditions!$9:$9,"&gt;="&amp;DL$9)&gt;EOMONTH($U$9,11),(1+conditions!$U$34)*SUMIFS(17:17,$9:$9,$U$9-1+DL$9+SUMIFS(conditions!$71:$71,conditions!$8:$8,"&lt;="&amp;DL$9,conditions!$9:$9,"&gt;="&amp;DL$9)-EOMONTH($U$9,11)),SUMIFS(17:17,$9:$9,DL$9+SUMIFS(conditions!$71:$71,conditions!$8:$8,"&lt;="&amp;DL$9,conditions!$9:$9,"&gt;="&amp;DL$9)))*SUMIFS(conditions!$69:$69,conditions!$8:$8,"&lt;="&amp;DL$9,conditions!$9:$9,"&gt;="&amp;DL$9)*SUMIFS(conditions!$70:$70,conditions!$8:$8,"&lt;="&amp;DL$9,conditions!$9:$9,"&gt;="&amp;DL$9))</f>
        <v>0</v>
      </c>
      <c r="DM71" s="37">
        <f>IF(DM$9="",0,IF(DM$9+SUMIFS(conditions!$71:$71,conditions!$8:$8,"&lt;="&amp;DM$9,conditions!$9:$9,"&gt;="&amp;DM$9)&gt;EOMONTH($U$9,11),(1+conditions!$U$34)*SUMIFS(17:17,$9:$9,$U$9-1+DM$9+SUMIFS(conditions!$71:$71,conditions!$8:$8,"&lt;="&amp;DM$9,conditions!$9:$9,"&gt;="&amp;DM$9)-EOMONTH($U$9,11)),SUMIFS(17:17,$9:$9,DM$9+SUMIFS(conditions!$71:$71,conditions!$8:$8,"&lt;="&amp;DM$9,conditions!$9:$9,"&gt;="&amp;DM$9)))*SUMIFS(conditions!$69:$69,conditions!$8:$8,"&lt;="&amp;DM$9,conditions!$9:$9,"&gt;="&amp;DM$9)*SUMIFS(conditions!$70:$70,conditions!$8:$8,"&lt;="&amp;DM$9,conditions!$9:$9,"&gt;="&amp;DM$9))</f>
        <v>0</v>
      </c>
      <c r="DN71" s="37">
        <f>IF(DN$9="",0,IF(DN$9+SUMIFS(conditions!$71:$71,conditions!$8:$8,"&lt;="&amp;DN$9,conditions!$9:$9,"&gt;="&amp;DN$9)&gt;EOMONTH($U$9,11),(1+conditions!$U$34)*SUMIFS(17:17,$9:$9,$U$9-1+DN$9+SUMIFS(conditions!$71:$71,conditions!$8:$8,"&lt;="&amp;DN$9,conditions!$9:$9,"&gt;="&amp;DN$9)-EOMONTH($U$9,11)),SUMIFS(17:17,$9:$9,DN$9+SUMIFS(conditions!$71:$71,conditions!$8:$8,"&lt;="&amp;DN$9,conditions!$9:$9,"&gt;="&amp;DN$9)))*SUMIFS(conditions!$69:$69,conditions!$8:$8,"&lt;="&amp;DN$9,conditions!$9:$9,"&gt;="&amp;DN$9)*SUMIFS(conditions!$70:$70,conditions!$8:$8,"&lt;="&amp;DN$9,conditions!$9:$9,"&gt;="&amp;DN$9))</f>
        <v>17.82</v>
      </c>
      <c r="DO71" s="37">
        <f>IF(DO$9="",0,IF(DO$9+SUMIFS(conditions!$71:$71,conditions!$8:$8,"&lt;="&amp;DO$9,conditions!$9:$9,"&gt;="&amp;DO$9)&gt;EOMONTH($U$9,11),(1+conditions!$U$34)*SUMIFS(17:17,$9:$9,$U$9-1+DO$9+SUMIFS(conditions!$71:$71,conditions!$8:$8,"&lt;="&amp;DO$9,conditions!$9:$9,"&gt;="&amp;DO$9)-EOMONTH($U$9,11)),SUMIFS(17:17,$9:$9,DO$9+SUMIFS(conditions!$71:$71,conditions!$8:$8,"&lt;="&amp;DO$9,conditions!$9:$9,"&gt;="&amp;DO$9)))*SUMIFS(conditions!$69:$69,conditions!$8:$8,"&lt;="&amp;DO$9,conditions!$9:$9,"&gt;="&amp;DO$9)*SUMIFS(conditions!$70:$70,conditions!$8:$8,"&lt;="&amp;DO$9,conditions!$9:$9,"&gt;="&amp;DO$9))</f>
        <v>17.82</v>
      </c>
      <c r="DP71" s="37">
        <f>IF(DP$9="",0,IF(DP$9+SUMIFS(conditions!$71:$71,conditions!$8:$8,"&lt;="&amp;DP$9,conditions!$9:$9,"&gt;="&amp;DP$9)&gt;EOMONTH($U$9,11),(1+conditions!$U$34)*SUMIFS(17:17,$9:$9,$U$9-1+DP$9+SUMIFS(conditions!$71:$71,conditions!$8:$8,"&lt;="&amp;DP$9,conditions!$9:$9,"&gt;="&amp;DP$9)-EOMONTH($U$9,11)),SUMIFS(17:17,$9:$9,DP$9+SUMIFS(conditions!$71:$71,conditions!$8:$8,"&lt;="&amp;DP$9,conditions!$9:$9,"&gt;="&amp;DP$9)))*SUMIFS(conditions!$69:$69,conditions!$8:$8,"&lt;="&amp;DP$9,conditions!$9:$9,"&gt;="&amp;DP$9)*SUMIFS(conditions!$70:$70,conditions!$8:$8,"&lt;="&amp;DP$9,conditions!$9:$9,"&gt;="&amp;DP$9))</f>
        <v>17.82</v>
      </c>
      <c r="DQ71" s="37">
        <f>IF(DQ$9="",0,IF(DQ$9+SUMIFS(conditions!$71:$71,conditions!$8:$8,"&lt;="&amp;DQ$9,conditions!$9:$9,"&gt;="&amp;DQ$9)&gt;EOMONTH($U$9,11),(1+conditions!$U$34)*SUMIFS(17:17,$9:$9,$U$9-1+DQ$9+SUMIFS(conditions!$71:$71,conditions!$8:$8,"&lt;="&amp;DQ$9,conditions!$9:$9,"&gt;="&amp;DQ$9)-EOMONTH($U$9,11)),SUMIFS(17:17,$9:$9,DQ$9+SUMIFS(conditions!$71:$71,conditions!$8:$8,"&lt;="&amp;DQ$9,conditions!$9:$9,"&gt;="&amp;DQ$9)))*SUMIFS(conditions!$69:$69,conditions!$8:$8,"&lt;="&amp;DQ$9,conditions!$9:$9,"&gt;="&amp;DQ$9)*SUMIFS(conditions!$70:$70,conditions!$8:$8,"&lt;="&amp;DQ$9,conditions!$9:$9,"&gt;="&amp;DQ$9))</f>
        <v>17.82</v>
      </c>
      <c r="DR71" s="37">
        <f>IF(DR$9="",0,IF(DR$9+SUMIFS(conditions!$71:$71,conditions!$8:$8,"&lt;="&amp;DR$9,conditions!$9:$9,"&gt;="&amp;DR$9)&gt;EOMONTH($U$9,11),(1+conditions!$U$34)*SUMIFS(17:17,$9:$9,$U$9-1+DR$9+SUMIFS(conditions!$71:$71,conditions!$8:$8,"&lt;="&amp;DR$9,conditions!$9:$9,"&gt;="&amp;DR$9)-EOMONTH($U$9,11)),SUMIFS(17:17,$9:$9,DR$9+SUMIFS(conditions!$71:$71,conditions!$8:$8,"&lt;="&amp;DR$9,conditions!$9:$9,"&gt;="&amp;DR$9)))*SUMIFS(conditions!$69:$69,conditions!$8:$8,"&lt;="&amp;DR$9,conditions!$9:$9,"&gt;="&amp;DR$9)*SUMIFS(conditions!$70:$70,conditions!$8:$8,"&lt;="&amp;DR$9,conditions!$9:$9,"&gt;="&amp;DR$9))</f>
        <v>17.82</v>
      </c>
      <c r="DS71" s="37">
        <f>IF(DS$9="",0,IF(DS$9+SUMIFS(conditions!$71:$71,conditions!$8:$8,"&lt;="&amp;DS$9,conditions!$9:$9,"&gt;="&amp;DS$9)&gt;EOMONTH($U$9,11),(1+conditions!$U$34)*SUMIFS(17:17,$9:$9,$U$9-1+DS$9+SUMIFS(conditions!$71:$71,conditions!$8:$8,"&lt;="&amp;DS$9,conditions!$9:$9,"&gt;="&amp;DS$9)-EOMONTH($U$9,11)),SUMIFS(17:17,$9:$9,DS$9+SUMIFS(conditions!$71:$71,conditions!$8:$8,"&lt;="&amp;DS$9,conditions!$9:$9,"&gt;="&amp;DS$9)))*SUMIFS(conditions!$69:$69,conditions!$8:$8,"&lt;="&amp;DS$9,conditions!$9:$9,"&gt;="&amp;DS$9)*SUMIFS(conditions!$70:$70,conditions!$8:$8,"&lt;="&amp;DS$9,conditions!$9:$9,"&gt;="&amp;DS$9))</f>
        <v>0</v>
      </c>
      <c r="DT71" s="37">
        <f>IF(DT$9="",0,IF(DT$9+SUMIFS(conditions!$71:$71,conditions!$8:$8,"&lt;="&amp;DT$9,conditions!$9:$9,"&gt;="&amp;DT$9)&gt;EOMONTH($U$9,11),(1+conditions!$U$34)*SUMIFS(17:17,$9:$9,$U$9-1+DT$9+SUMIFS(conditions!$71:$71,conditions!$8:$8,"&lt;="&amp;DT$9,conditions!$9:$9,"&gt;="&amp;DT$9)-EOMONTH($U$9,11)),SUMIFS(17:17,$9:$9,DT$9+SUMIFS(conditions!$71:$71,conditions!$8:$8,"&lt;="&amp;DT$9,conditions!$9:$9,"&gt;="&amp;DT$9)))*SUMIFS(conditions!$69:$69,conditions!$8:$8,"&lt;="&amp;DT$9,conditions!$9:$9,"&gt;="&amp;DT$9)*SUMIFS(conditions!$70:$70,conditions!$8:$8,"&lt;="&amp;DT$9,conditions!$9:$9,"&gt;="&amp;DT$9))</f>
        <v>0</v>
      </c>
      <c r="DU71" s="37">
        <f>IF(DU$9="",0,IF(DU$9+SUMIFS(conditions!$71:$71,conditions!$8:$8,"&lt;="&amp;DU$9,conditions!$9:$9,"&gt;="&amp;DU$9)&gt;EOMONTH($U$9,11),(1+conditions!$U$34)*SUMIFS(17:17,$9:$9,$U$9-1+DU$9+SUMIFS(conditions!$71:$71,conditions!$8:$8,"&lt;="&amp;DU$9,conditions!$9:$9,"&gt;="&amp;DU$9)-EOMONTH($U$9,11)),SUMIFS(17:17,$9:$9,DU$9+SUMIFS(conditions!$71:$71,conditions!$8:$8,"&lt;="&amp;DU$9,conditions!$9:$9,"&gt;="&amp;DU$9)))*SUMIFS(conditions!$69:$69,conditions!$8:$8,"&lt;="&amp;DU$9,conditions!$9:$9,"&gt;="&amp;DU$9)*SUMIFS(conditions!$70:$70,conditions!$8:$8,"&lt;="&amp;DU$9,conditions!$9:$9,"&gt;="&amp;DU$9))</f>
        <v>17.82</v>
      </c>
      <c r="DV71" s="37">
        <f>IF(DV$9="",0,IF(DV$9+SUMIFS(conditions!$71:$71,conditions!$8:$8,"&lt;="&amp;DV$9,conditions!$9:$9,"&gt;="&amp;DV$9)&gt;EOMONTH($U$9,11),(1+conditions!$U$34)*SUMIFS(17:17,$9:$9,$U$9-1+DV$9+SUMIFS(conditions!$71:$71,conditions!$8:$8,"&lt;="&amp;DV$9,conditions!$9:$9,"&gt;="&amp;DV$9)-EOMONTH($U$9,11)),SUMIFS(17:17,$9:$9,DV$9+SUMIFS(conditions!$71:$71,conditions!$8:$8,"&lt;="&amp;DV$9,conditions!$9:$9,"&gt;="&amp;DV$9)))*SUMIFS(conditions!$69:$69,conditions!$8:$8,"&lt;="&amp;DV$9,conditions!$9:$9,"&gt;="&amp;DV$9)*SUMIFS(conditions!$70:$70,conditions!$8:$8,"&lt;="&amp;DV$9,conditions!$9:$9,"&gt;="&amp;DV$9))</f>
        <v>17.82</v>
      </c>
      <c r="DW71" s="37">
        <f>IF(DW$9="",0,IF(DW$9+SUMIFS(conditions!$71:$71,conditions!$8:$8,"&lt;="&amp;DW$9,conditions!$9:$9,"&gt;="&amp;DW$9)&gt;EOMONTH($U$9,11),(1+conditions!$U$34)*SUMIFS(17:17,$9:$9,$U$9-1+DW$9+SUMIFS(conditions!$71:$71,conditions!$8:$8,"&lt;="&amp;DW$9,conditions!$9:$9,"&gt;="&amp;DW$9)-EOMONTH($U$9,11)),SUMIFS(17:17,$9:$9,DW$9+SUMIFS(conditions!$71:$71,conditions!$8:$8,"&lt;="&amp;DW$9,conditions!$9:$9,"&gt;="&amp;DW$9)))*SUMIFS(conditions!$69:$69,conditions!$8:$8,"&lt;="&amp;DW$9,conditions!$9:$9,"&gt;="&amp;DW$9)*SUMIFS(conditions!$70:$70,conditions!$8:$8,"&lt;="&amp;DW$9,conditions!$9:$9,"&gt;="&amp;DW$9))</f>
        <v>17.82</v>
      </c>
      <c r="DX71" s="37">
        <f>IF(DX$9="",0,IF(DX$9+SUMIFS(conditions!$71:$71,conditions!$8:$8,"&lt;="&amp;DX$9,conditions!$9:$9,"&gt;="&amp;DX$9)&gt;EOMONTH($U$9,11),(1+conditions!$U$34)*SUMIFS(17:17,$9:$9,$U$9-1+DX$9+SUMIFS(conditions!$71:$71,conditions!$8:$8,"&lt;="&amp;DX$9,conditions!$9:$9,"&gt;="&amp;DX$9)-EOMONTH($U$9,11)),SUMIFS(17:17,$9:$9,DX$9+SUMIFS(conditions!$71:$71,conditions!$8:$8,"&lt;="&amp;DX$9,conditions!$9:$9,"&gt;="&amp;DX$9)))*SUMIFS(conditions!$69:$69,conditions!$8:$8,"&lt;="&amp;DX$9,conditions!$9:$9,"&gt;="&amp;DX$9)*SUMIFS(conditions!$70:$70,conditions!$8:$8,"&lt;="&amp;DX$9,conditions!$9:$9,"&gt;="&amp;DX$9))</f>
        <v>17.82</v>
      </c>
      <c r="DY71" s="37">
        <f>IF(DY$9="",0,IF(DY$9+SUMIFS(conditions!$71:$71,conditions!$8:$8,"&lt;="&amp;DY$9,conditions!$9:$9,"&gt;="&amp;DY$9)&gt;EOMONTH($U$9,11),(1+conditions!$U$34)*SUMIFS(17:17,$9:$9,$U$9-1+DY$9+SUMIFS(conditions!$71:$71,conditions!$8:$8,"&lt;="&amp;DY$9,conditions!$9:$9,"&gt;="&amp;DY$9)-EOMONTH($U$9,11)),SUMIFS(17:17,$9:$9,DY$9+SUMIFS(conditions!$71:$71,conditions!$8:$8,"&lt;="&amp;DY$9,conditions!$9:$9,"&gt;="&amp;DY$9)))*SUMIFS(conditions!$69:$69,conditions!$8:$8,"&lt;="&amp;DY$9,conditions!$9:$9,"&gt;="&amp;DY$9)*SUMIFS(conditions!$70:$70,conditions!$8:$8,"&lt;="&amp;DY$9,conditions!$9:$9,"&gt;="&amp;DY$9))</f>
        <v>21.384</v>
      </c>
      <c r="DZ71" s="37">
        <f>IF(DZ$9="",0,IF(DZ$9+SUMIFS(conditions!$71:$71,conditions!$8:$8,"&lt;="&amp;DZ$9,conditions!$9:$9,"&gt;="&amp;DZ$9)&gt;EOMONTH($U$9,11),(1+conditions!$U$34)*SUMIFS(17:17,$9:$9,$U$9-1+DZ$9+SUMIFS(conditions!$71:$71,conditions!$8:$8,"&lt;="&amp;DZ$9,conditions!$9:$9,"&gt;="&amp;DZ$9)-EOMONTH($U$9,11)),SUMIFS(17:17,$9:$9,DZ$9+SUMIFS(conditions!$71:$71,conditions!$8:$8,"&lt;="&amp;DZ$9,conditions!$9:$9,"&gt;="&amp;DZ$9)))*SUMIFS(conditions!$69:$69,conditions!$8:$8,"&lt;="&amp;DZ$9,conditions!$9:$9,"&gt;="&amp;DZ$9)*SUMIFS(conditions!$70:$70,conditions!$8:$8,"&lt;="&amp;DZ$9,conditions!$9:$9,"&gt;="&amp;DZ$9))</f>
        <v>0</v>
      </c>
      <c r="EA71" s="37">
        <f>IF(EA$9="",0,IF(EA$9+SUMIFS(conditions!$71:$71,conditions!$8:$8,"&lt;="&amp;EA$9,conditions!$9:$9,"&gt;="&amp;EA$9)&gt;EOMONTH($U$9,11),(1+conditions!$U$34)*SUMIFS(17:17,$9:$9,$U$9-1+EA$9+SUMIFS(conditions!$71:$71,conditions!$8:$8,"&lt;="&amp;EA$9,conditions!$9:$9,"&gt;="&amp;EA$9)-EOMONTH($U$9,11)),SUMIFS(17:17,$9:$9,EA$9+SUMIFS(conditions!$71:$71,conditions!$8:$8,"&lt;="&amp;EA$9,conditions!$9:$9,"&gt;="&amp;EA$9)))*SUMIFS(conditions!$69:$69,conditions!$8:$8,"&lt;="&amp;EA$9,conditions!$9:$9,"&gt;="&amp;EA$9)*SUMIFS(conditions!$70:$70,conditions!$8:$8,"&lt;="&amp;EA$9,conditions!$9:$9,"&gt;="&amp;EA$9))</f>
        <v>0</v>
      </c>
      <c r="EB71" s="37">
        <f>IF(EB$9="",0,IF(EB$9+SUMIFS(conditions!$71:$71,conditions!$8:$8,"&lt;="&amp;EB$9,conditions!$9:$9,"&gt;="&amp;EB$9)&gt;EOMONTH($U$9,11),(1+conditions!$U$34)*SUMIFS(17:17,$9:$9,$U$9-1+EB$9+SUMIFS(conditions!$71:$71,conditions!$8:$8,"&lt;="&amp;EB$9,conditions!$9:$9,"&gt;="&amp;EB$9)-EOMONTH($U$9,11)),SUMIFS(17:17,$9:$9,EB$9+SUMIFS(conditions!$71:$71,conditions!$8:$8,"&lt;="&amp;EB$9,conditions!$9:$9,"&gt;="&amp;EB$9)))*SUMIFS(conditions!$69:$69,conditions!$8:$8,"&lt;="&amp;EB$9,conditions!$9:$9,"&gt;="&amp;EB$9)*SUMIFS(conditions!$70:$70,conditions!$8:$8,"&lt;="&amp;EB$9,conditions!$9:$9,"&gt;="&amp;EB$9))</f>
        <v>21.384</v>
      </c>
      <c r="EC71" s="37">
        <f>IF(EC$9="",0,IF(EC$9+SUMIFS(conditions!$71:$71,conditions!$8:$8,"&lt;="&amp;EC$9,conditions!$9:$9,"&gt;="&amp;EC$9)&gt;EOMONTH($U$9,11),(1+conditions!$U$34)*SUMIFS(17:17,$9:$9,$U$9-1+EC$9+SUMIFS(conditions!$71:$71,conditions!$8:$8,"&lt;="&amp;EC$9,conditions!$9:$9,"&gt;="&amp;EC$9)-EOMONTH($U$9,11)),SUMIFS(17:17,$9:$9,EC$9+SUMIFS(conditions!$71:$71,conditions!$8:$8,"&lt;="&amp;EC$9,conditions!$9:$9,"&gt;="&amp;EC$9)))*SUMIFS(conditions!$69:$69,conditions!$8:$8,"&lt;="&amp;EC$9,conditions!$9:$9,"&gt;="&amp;EC$9)*SUMIFS(conditions!$70:$70,conditions!$8:$8,"&lt;="&amp;EC$9,conditions!$9:$9,"&gt;="&amp;EC$9))</f>
        <v>21.384</v>
      </c>
      <c r="ED71" s="37">
        <f>IF(ED$9="",0,IF(ED$9+SUMIFS(conditions!$71:$71,conditions!$8:$8,"&lt;="&amp;ED$9,conditions!$9:$9,"&gt;="&amp;ED$9)&gt;EOMONTH($U$9,11),(1+conditions!$U$34)*SUMIFS(17:17,$9:$9,$U$9-1+ED$9+SUMIFS(conditions!$71:$71,conditions!$8:$8,"&lt;="&amp;ED$9,conditions!$9:$9,"&gt;="&amp;ED$9)-EOMONTH($U$9,11)),SUMIFS(17:17,$9:$9,ED$9+SUMIFS(conditions!$71:$71,conditions!$8:$8,"&lt;="&amp;ED$9,conditions!$9:$9,"&gt;="&amp;ED$9)))*SUMIFS(conditions!$69:$69,conditions!$8:$8,"&lt;="&amp;ED$9,conditions!$9:$9,"&gt;="&amp;ED$9)*SUMIFS(conditions!$70:$70,conditions!$8:$8,"&lt;="&amp;ED$9,conditions!$9:$9,"&gt;="&amp;ED$9))</f>
        <v>21.384</v>
      </c>
      <c r="EE71" s="37">
        <f>IF(EE$9="",0,IF(EE$9+SUMIFS(conditions!$71:$71,conditions!$8:$8,"&lt;="&amp;EE$9,conditions!$9:$9,"&gt;="&amp;EE$9)&gt;EOMONTH($U$9,11),(1+conditions!$U$34)*SUMIFS(17:17,$9:$9,$U$9-1+EE$9+SUMIFS(conditions!$71:$71,conditions!$8:$8,"&lt;="&amp;EE$9,conditions!$9:$9,"&gt;="&amp;EE$9)-EOMONTH($U$9,11)),SUMIFS(17:17,$9:$9,EE$9+SUMIFS(conditions!$71:$71,conditions!$8:$8,"&lt;="&amp;EE$9,conditions!$9:$9,"&gt;="&amp;EE$9)))*SUMIFS(conditions!$69:$69,conditions!$8:$8,"&lt;="&amp;EE$9,conditions!$9:$9,"&gt;="&amp;EE$9)*SUMIFS(conditions!$70:$70,conditions!$8:$8,"&lt;="&amp;EE$9,conditions!$9:$9,"&gt;="&amp;EE$9))</f>
        <v>21.384</v>
      </c>
      <c r="EF71" s="37">
        <f>IF(EF$9="",0,IF(EF$9+SUMIFS(conditions!$71:$71,conditions!$8:$8,"&lt;="&amp;EF$9,conditions!$9:$9,"&gt;="&amp;EF$9)&gt;EOMONTH($U$9,11),(1+conditions!$U$34)*SUMIFS(17:17,$9:$9,$U$9-1+EF$9+SUMIFS(conditions!$71:$71,conditions!$8:$8,"&lt;="&amp;EF$9,conditions!$9:$9,"&gt;="&amp;EF$9)-EOMONTH($U$9,11)),SUMIFS(17:17,$9:$9,EF$9+SUMIFS(conditions!$71:$71,conditions!$8:$8,"&lt;="&amp;EF$9,conditions!$9:$9,"&gt;="&amp;EF$9)))*SUMIFS(conditions!$69:$69,conditions!$8:$8,"&lt;="&amp;EF$9,conditions!$9:$9,"&gt;="&amp;EF$9)*SUMIFS(conditions!$70:$70,conditions!$8:$8,"&lt;="&amp;EF$9,conditions!$9:$9,"&gt;="&amp;EF$9))</f>
        <v>21.384</v>
      </c>
      <c r="EG71" s="37">
        <f>IF(EG$9="",0,IF(EG$9+SUMIFS(conditions!$71:$71,conditions!$8:$8,"&lt;="&amp;EG$9,conditions!$9:$9,"&gt;="&amp;EG$9)&gt;EOMONTH($U$9,11),(1+conditions!$U$34)*SUMIFS(17:17,$9:$9,$U$9-1+EG$9+SUMIFS(conditions!$71:$71,conditions!$8:$8,"&lt;="&amp;EG$9,conditions!$9:$9,"&gt;="&amp;EG$9)-EOMONTH($U$9,11)),SUMIFS(17:17,$9:$9,EG$9+SUMIFS(conditions!$71:$71,conditions!$8:$8,"&lt;="&amp;EG$9,conditions!$9:$9,"&gt;="&amp;EG$9)))*SUMIFS(conditions!$69:$69,conditions!$8:$8,"&lt;="&amp;EG$9,conditions!$9:$9,"&gt;="&amp;EG$9)*SUMIFS(conditions!$70:$70,conditions!$8:$8,"&lt;="&amp;EG$9,conditions!$9:$9,"&gt;="&amp;EG$9))</f>
        <v>0</v>
      </c>
      <c r="EH71" s="37">
        <f>IF(EH$9="",0,IF(EH$9+SUMIFS(conditions!$71:$71,conditions!$8:$8,"&lt;="&amp;EH$9,conditions!$9:$9,"&gt;="&amp;EH$9)&gt;EOMONTH($U$9,11),(1+conditions!$U$34)*SUMIFS(17:17,$9:$9,$U$9-1+EH$9+SUMIFS(conditions!$71:$71,conditions!$8:$8,"&lt;="&amp;EH$9,conditions!$9:$9,"&gt;="&amp;EH$9)-EOMONTH($U$9,11)),SUMIFS(17:17,$9:$9,EH$9+SUMIFS(conditions!$71:$71,conditions!$8:$8,"&lt;="&amp;EH$9,conditions!$9:$9,"&gt;="&amp;EH$9)))*SUMIFS(conditions!$69:$69,conditions!$8:$8,"&lt;="&amp;EH$9,conditions!$9:$9,"&gt;="&amp;EH$9)*SUMIFS(conditions!$70:$70,conditions!$8:$8,"&lt;="&amp;EH$9,conditions!$9:$9,"&gt;="&amp;EH$9))</f>
        <v>0</v>
      </c>
      <c r="EI71" s="37">
        <f>IF(EI$9="",0,IF(EI$9+SUMIFS(conditions!$71:$71,conditions!$8:$8,"&lt;="&amp;EI$9,conditions!$9:$9,"&gt;="&amp;EI$9)&gt;EOMONTH($U$9,11),(1+conditions!$U$34)*SUMIFS(17:17,$9:$9,$U$9-1+EI$9+SUMIFS(conditions!$71:$71,conditions!$8:$8,"&lt;="&amp;EI$9,conditions!$9:$9,"&gt;="&amp;EI$9)-EOMONTH($U$9,11)),SUMIFS(17:17,$9:$9,EI$9+SUMIFS(conditions!$71:$71,conditions!$8:$8,"&lt;="&amp;EI$9,conditions!$9:$9,"&gt;="&amp;EI$9)))*SUMIFS(conditions!$69:$69,conditions!$8:$8,"&lt;="&amp;EI$9,conditions!$9:$9,"&gt;="&amp;EI$9)*SUMIFS(conditions!$70:$70,conditions!$8:$8,"&lt;="&amp;EI$9,conditions!$9:$9,"&gt;="&amp;EI$9))</f>
        <v>21.384</v>
      </c>
      <c r="EJ71" s="37">
        <f>IF(EJ$9="",0,IF(EJ$9+SUMIFS(conditions!$71:$71,conditions!$8:$8,"&lt;="&amp;EJ$9,conditions!$9:$9,"&gt;="&amp;EJ$9)&gt;EOMONTH($U$9,11),(1+conditions!$U$34)*SUMIFS(17:17,$9:$9,$U$9-1+EJ$9+SUMIFS(conditions!$71:$71,conditions!$8:$8,"&lt;="&amp;EJ$9,conditions!$9:$9,"&gt;="&amp;EJ$9)-EOMONTH($U$9,11)),SUMIFS(17:17,$9:$9,EJ$9+SUMIFS(conditions!$71:$71,conditions!$8:$8,"&lt;="&amp;EJ$9,conditions!$9:$9,"&gt;="&amp;EJ$9)))*SUMIFS(conditions!$69:$69,conditions!$8:$8,"&lt;="&amp;EJ$9,conditions!$9:$9,"&gt;="&amp;EJ$9)*SUMIFS(conditions!$70:$70,conditions!$8:$8,"&lt;="&amp;EJ$9,conditions!$9:$9,"&gt;="&amp;EJ$9))</f>
        <v>21.384</v>
      </c>
      <c r="EK71" s="37">
        <f>IF(EK$9="",0,IF(EK$9+SUMIFS(conditions!$71:$71,conditions!$8:$8,"&lt;="&amp;EK$9,conditions!$9:$9,"&gt;="&amp;EK$9)&gt;EOMONTH($U$9,11),(1+conditions!$U$34)*SUMIFS(17:17,$9:$9,$U$9-1+EK$9+SUMIFS(conditions!$71:$71,conditions!$8:$8,"&lt;="&amp;EK$9,conditions!$9:$9,"&gt;="&amp;EK$9)-EOMONTH($U$9,11)),SUMIFS(17:17,$9:$9,EK$9+SUMIFS(conditions!$71:$71,conditions!$8:$8,"&lt;="&amp;EK$9,conditions!$9:$9,"&gt;="&amp;EK$9)))*SUMIFS(conditions!$69:$69,conditions!$8:$8,"&lt;="&amp;EK$9,conditions!$9:$9,"&gt;="&amp;EK$9)*SUMIFS(conditions!$70:$70,conditions!$8:$8,"&lt;="&amp;EK$9,conditions!$9:$9,"&gt;="&amp;EK$9))</f>
        <v>21.384</v>
      </c>
      <c r="EL71" s="37">
        <f>IF(EL$9="",0,IF(EL$9+SUMIFS(conditions!$71:$71,conditions!$8:$8,"&lt;="&amp;EL$9,conditions!$9:$9,"&gt;="&amp;EL$9)&gt;EOMONTH($U$9,11),(1+conditions!$U$34)*SUMIFS(17:17,$9:$9,$U$9-1+EL$9+SUMIFS(conditions!$71:$71,conditions!$8:$8,"&lt;="&amp;EL$9,conditions!$9:$9,"&gt;="&amp;EL$9)-EOMONTH($U$9,11)),SUMIFS(17:17,$9:$9,EL$9+SUMIFS(conditions!$71:$71,conditions!$8:$8,"&lt;="&amp;EL$9,conditions!$9:$9,"&gt;="&amp;EL$9)))*SUMIFS(conditions!$69:$69,conditions!$8:$8,"&lt;="&amp;EL$9,conditions!$9:$9,"&gt;="&amp;EL$9)*SUMIFS(conditions!$70:$70,conditions!$8:$8,"&lt;="&amp;EL$9,conditions!$9:$9,"&gt;="&amp;EL$9))</f>
        <v>21.384</v>
      </c>
      <c r="EM71" s="37">
        <f>IF(EM$9="",0,IF(EM$9+SUMIFS(conditions!$71:$71,conditions!$8:$8,"&lt;="&amp;EM$9,conditions!$9:$9,"&gt;="&amp;EM$9)&gt;EOMONTH($U$9,11),(1+conditions!$U$34)*SUMIFS(17:17,$9:$9,$U$9-1+EM$9+SUMIFS(conditions!$71:$71,conditions!$8:$8,"&lt;="&amp;EM$9,conditions!$9:$9,"&gt;="&amp;EM$9)-EOMONTH($U$9,11)),SUMIFS(17:17,$9:$9,EM$9+SUMIFS(conditions!$71:$71,conditions!$8:$8,"&lt;="&amp;EM$9,conditions!$9:$9,"&gt;="&amp;EM$9)))*SUMIFS(conditions!$69:$69,conditions!$8:$8,"&lt;="&amp;EM$9,conditions!$9:$9,"&gt;="&amp;EM$9)*SUMIFS(conditions!$70:$70,conditions!$8:$8,"&lt;="&amp;EM$9,conditions!$9:$9,"&gt;="&amp;EM$9))</f>
        <v>21.384</v>
      </c>
      <c r="EN71" s="37">
        <f>IF(EN$9="",0,IF(EN$9+SUMIFS(conditions!$71:$71,conditions!$8:$8,"&lt;="&amp;EN$9,conditions!$9:$9,"&gt;="&amp;EN$9)&gt;EOMONTH($U$9,11),(1+conditions!$U$34)*SUMIFS(17:17,$9:$9,$U$9-1+EN$9+SUMIFS(conditions!$71:$71,conditions!$8:$8,"&lt;="&amp;EN$9,conditions!$9:$9,"&gt;="&amp;EN$9)-EOMONTH($U$9,11)),SUMIFS(17:17,$9:$9,EN$9+SUMIFS(conditions!$71:$71,conditions!$8:$8,"&lt;="&amp;EN$9,conditions!$9:$9,"&gt;="&amp;EN$9)))*SUMIFS(conditions!$69:$69,conditions!$8:$8,"&lt;="&amp;EN$9,conditions!$9:$9,"&gt;="&amp;EN$9)*SUMIFS(conditions!$70:$70,conditions!$8:$8,"&lt;="&amp;EN$9,conditions!$9:$9,"&gt;="&amp;EN$9))</f>
        <v>0</v>
      </c>
      <c r="EO71" s="37">
        <f>IF(EO$9="",0,IF(EO$9+SUMIFS(conditions!$71:$71,conditions!$8:$8,"&lt;="&amp;EO$9,conditions!$9:$9,"&gt;="&amp;EO$9)&gt;EOMONTH($U$9,11),(1+conditions!$U$34)*SUMIFS(17:17,$9:$9,$U$9-1+EO$9+SUMIFS(conditions!$71:$71,conditions!$8:$8,"&lt;="&amp;EO$9,conditions!$9:$9,"&gt;="&amp;EO$9)-EOMONTH($U$9,11)),SUMIFS(17:17,$9:$9,EO$9+SUMIFS(conditions!$71:$71,conditions!$8:$8,"&lt;="&amp;EO$9,conditions!$9:$9,"&gt;="&amp;EO$9)))*SUMIFS(conditions!$69:$69,conditions!$8:$8,"&lt;="&amp;EO$9,conditions!$9:$9,"&gt;="&amp;EO$9)*SUMIFS(conditions!$70:$70,conditions!$8:$8,"&lt;="&amp;EO$9,conditions!$9:$9,"&gt;="&amp;EO$9))</f>
        <v>0</v>
      </c>
      <c r="EP71" s="37">
        <f>IF(EP$9="",0,IF(EP$9+SUMIFS(conditions!$71:$71,conditions!$8:$8,"&lt;="&amp;EP$9,conditions!$9:$9,"&gt;="&amp;EP$9)&gt;EOMONTH($U$9,11),(1+conditions!$U$34)*SUMIFS(17:17,$9:$9,$U$9-1+EP$9+SUMIFS(conditions!$71:$71,conditions!$8:$8,"&lt;="&amp;EP$9,conditions!$9:$9,"&gt;="&amp;EP$9)-EOMONTH($U$9,11)),SUMIFS(17:17,$9:$9,EP$9+SUMIFS(conditions!$71:$71,conditions!$8:$8,"&lt;="&amp;EP$9,conditions!$9:$9,"&gt;="&amp;EP$9)))*SUMIFS(conditions!$69:$69,conditions!$8:$8,"&lt;="&amp;EP$9,conditions!$9:$9,"&gt;="&amp;EP$9)*SUMIFS(conditions!$70:$70,conditions!$8:$8,"&lt;="&amp;EP$9,conditions!$9:$9,"&gt;="&amp;EP$9))</f>
        <v>21.384</v>
      </c>
      <c r="EQ71" s="37">
        <f>IF(EQ$9="",0,IF(EQ$9+SUMIFS(conditions!$71:$71,conditions!$8:$8,"&lt;="&amp;EQ$9,conditions!$9:$9,"&gt;="&amp;EQ$9)&gt;EOMONTH($U$9,11),(1+conditions!$U$34)*SUMIFS(17:17,$9:$9,$U$9-1+EQ$9+SUMIFS(conditions!$71:$71,conditions!$8:$8,"&lt;="&amp;EQ$9,conditions!$9:$9,"&gt;="&amp;EQ$9)-EOMONTH($U$9,11)),SUMIFS(17:17,$9:$9,EQ$9+SUMIFS(conditions!$71:$71,conditions!$8:$8,"&lt;="&amp;EQ$9,conditions!$9:$9,"&gt;="&amp;EQ$9)))*SUMIFS(conditions!$69:$69,conditions!$8:$8,"&lt;="&amp;EQ$9,conditions!$9:$9,"&gt;="&amp;EQ$9)*SUMIFS(conditions!$70:$70,conditions!$8:$8,"&lt;="&amp;EQ$9,conditions!$9:$9,"&gt;="&amp;EQ$9))</f>
        <v>21.384</v>
      </c>
      <c r="ER71" s="37">
        <f>IF(ER$9="",0,IF(ER$9+SUMIFS(conditions!$71:$71,conditions!$8:$8,"&lt;="&amp;ER$9,conditions!$9:$9,"&gt;="&amp;ER$9)&gt;EOMONTH($U$9,11),(1+conditions!$U$34)*SUMIFS(17:17,$9:$9,$U$9-1+ER$9+SUMIFS(conditions!$71:$71,conditions!$8:$8,"&lt;="&amp;ER$9,conditions!$9:$9,"&gt;="&amp;ER$9)-EOMONTH($U$9,11)),SUMIFS(17:17,$9:$9,ER$9+SUMIFS(conditions!$71:$71,conditions!$8:$8,"&lt;="&amp;ER$9,conditions!$9:$9,"&gt;="&amp;ER$9)))*SUMIFS(conditions!$69:$69,conditions!$8:$8,"&lt;="&amp;ER$9,conditions!$9:$9,"&gt;="&amp;ER$9)*SUMIFS(conditions!$70:$70,conditions!$8:$8,"&lt;="&amp;ER$9,conditions!$9:$9,"&gt;="&amp;ER$9))</f>
        <v>21.384</v>
      </c>
      <c r="ES71" s="37">
        <f>IF(ES$9="",0,IF(ES$9+SUMIFS(conditions!$71:$71,conditions!$8:$8,"&lt;="&amp;ES$9,conditions!$9:$9,"&gt;="&amp;ES$9)&gt;EOMONTH($U$9,11),(1+conditions!$U$34)*SUMIFS(17:17,$9:$9,$U$9-1+ES$9+SUMIFS(conditions!$71:$71,conditions!$8:$8,"&lt;="&amp;ES$9,conditions!$9:$9,"&gt;="&amp;ES$9)-EOMONTH($U$9,11)),SUMIFS(17:17,$9:$9,ES$9+SUMIFS(conditions!$71:$71,conditions!$8:$8,"&lt;="&amp;ES$9,conditions!$9:$9,"&gt;="&amp;ES$9)))*SUMIFS(conditions!$69:$69,conditions!$8:$8,"&lt;="&amp;ES$9,conditions!$9:$9,"&gt;="&amp;ES$9)*SUMIFS(conditions!$70:$70,conditions!$8:$8,"&lt;="&amp;ES$9,conditions!$9:$9,"&gt;="&amp;ES$9))</f>
        <v>21.384</v>
      </c>
      <c r="ET71" s="37">
        <f>IF(ET$9="",0,IF(ET$9+SUMIFS(conditions!$71:$71,conditions!$8:$8,"&lt;="&amp;ET$9,conditions!$9:$9,"&gt;="&amp;ET$9)&gt;EOMONTH($U$9,11),(1+conditions!$U$34)*SUMIFS(17:17,$9:$9,$U$9-1+ET$9+SUMIFS(conditions!$71:$71,conditions!$8:$8,"&lt;="&amp;ET$9,conditions!$9:$9,"&gt;="&amp;ET$9)-EOMONTH($U$9,11)),SUMIFS(17:17,$9:$9,ET$9+SUMIFS(conditions!$71:$71,conditions!$8:$8,"&lt;="&amp;ET$9,conditions!$9:$9,"&gt;="&amp;ET$9)))*SUMIFS(conditions!$69:$69,conditions!$8:$8,"&lt;="&amp;ET$9,conditions!$9:$9,"&gt;="&amp;ET$9)*SUMIFS(conditions!$70:$70,conditions!$8:$8,"&lt;="&amp;ET$9,conditions!$9:$9,"&gt;="&amp;ET$9))</f>
        <v>21.384</v>
      </c>
      <c r="EU71" s="37">
        <f>IF(EU$9="",0,IF(EU$9+SUMIFS(conditions!$71:$71,conditions!$8:$8,"&lt;="&amp;EU$9,conditions!$9:$9,"&gt;="&amp;EU$9)&gt;EOMONTH($U$9,11),(1+conditions!$U$34)*SUMIFS(17:17,$9:$9,$U$9-1+EU$9+SUMIFS(conditions!$71:$71,conditions!$8:$8,"&lt;="&amp;EU$9,conditions!$9:$9,"&gt;="&amp;EU$9)-EOMONTH($U$9,11)),SUMIFS(17:17,$9:$9,EU$9+SUMIFS(conditions!$71:$71,conditions!$8:$8,"&lt;="&amp;EU$9,conditions!$9:$9,"&gt;="&amp;EU$9)))*SUMIFS(conditions!$69:$69,conditions!$8:$8,"&lt;="&amp;EU$9,conditions!$9:$9,"&gt;="&amp;EU$9)*SUMIFS(conditions!$70:$70,conditions!$8:$8,"&lt;="&amp;EU$9,conditions!$9:$9,"&gt;="&amp;EU$9))</f>
        <v>0</v>
      </c>
      <c r="EV71" s="37">
        <f>IF(EV$9="",0,IF(EV$9+SUMIFS(conditions!$71:$71,conditions!$8:$8,"&lt;="&amp;EV$9,conditions!$9:$9,"&gt;="&amp;EV$9)&gt;EOMONTH($U$9,11),(1+conditions!$U$34)*SUMIFS(17:17,$9:$9,$U$9-1+EV$9+SUMIFS(conditions!$71:$71,conditions!$8:$8,"&lt;="&amp;EV$9,conditions!$9:$9,"&gt;="&amp;EV$9)-EOMONTH($U$9,11)),SUMIFS(17:17,$9:$9,EV$9+SUMIFS(conditions!$71:$71,conditions!$8:$8,"&lt;="&amp;EV$9,conditions!$9:$9,"&gt;="&amp;EV$9)))*SUMIFS(conditions!$69:$69,conditions!$8:$8,"&lt;="&amp;EV$9,conditions!$9:$9,"&gt;="&amp;EV$9)*SUMIFS(conditions!$70:$70,conditions!$8:$8,"&lt;="&amp;EV$9,conditions!$9:$9,"&gt;="&amp;EV$9))</f>
        <v>0</v>
      </c>
      <c r="EW71" s="37">
        <f>IF(EW$9="",0,IF(EW$9+SUMIFS(conditions!$71:$71,conditions!$8:$8,"&lt;="&amp;EW$9,conditions!$9:$9,"&gt;="&amp;EW$9)&gt;EOMONTH($U$9,11),(1+conditions!$U$34)*SUMIFS(17:17,$9:$9,$U$9-1+EW$9+SUMIFS(conditions!$71:$71,conditions!$8:$8,"&lt;="&amp;EW$9,conditions!$9:$9,"&gt;="&amp;EW$9)-EOMONTH($U$9,11)),SUMIFS(17:17,$9:$9,EW$9+SUMIFS(conditions!$71:$71,conditions!$8:$8,"&lt;="&amp;EW$9,conditions!$9:$9,"&gt;="&amp;EW$9)))*SUMIFS(conditions!$69:$69,conditions!$8:$8,"&lt;="&amp;EW$9,conditions!$9:$9,"&gt;="&amp;EW$9)*SUMIFS(conditions!$70:$70,conditions!$8:$8,"&lt;="&amp;EW$9,conditions!$9:$9,"&gt;="&amp;EW$9))</f>
        <v>21.384</v>
      </c>
      <c r="EX71" s="37">
        <f>IF(EX$9="",0,IF(EX$9+SUMIFS(conditions!$71:$71,conditions!$8:$8,"&lt;="&amp;EX$9,conditions!$9:$9,"&gt;="&amp;EX$9)&gt;EOMONTH($U$9,11),(1+conditions!$U$34)*SUMIFS(17:17,$9:$9,$U$9-1+EX$9+SUMIFS(conditions!$71:$71,conditions!$8:$8,"&lt;="&amp;EX$9,conditions!$9:$9,"&gt;="&amp;EX$9)-EOMONTH($U$9,11)),SUMIFS(17:17,$9:$9,EX$9+SUMIFS(conditions!$71:$71,conditions!$8:$8,"&lt;="&amp;EX$9,conditions!$9:$9,"&gt;="&amp;EX$9)))*SUMIFS(conditions!$69:$69,conditions!$8:$8,"&lt;="&amp;EX$9,conditions!$9:$9,"&gt;="&amp;EX$9)*SUMIFS(conditions!$70:$70,conditions!$8:$8,"&lt;="&amp;EX$9,conditions!$9:$9,"&gt;="&amp;EX$9))</f>
        <v>21.384</v>
      </c>
      <c r="EY71" s="37">
        <f>IF(EY$9="",0,IF(EY$9+SUMIFS(conditions!$71:$71,conditions!$8:$8,"&lt;="&amp;EY$9,conditions!$9:$9,"&gt;="&amp;EY$9)&gt;EOMONTH($U$9,11),(1+conditions!$U$34)*SUMIFS(17:17,$9:$9,$U$9-1+EY$9+SUMIFS(conditions!$71:$71,conditions!$8:$8,"&lt;="&amp;EY$9,conditions!$9:$9,"&gt;="&amp;EY$9)-EOMONTH($U$9,11)),SUMIFS(17:17,$9:$9,EY$9+SUMIFS(conditions!$71:$71,conditions!$8:$8,"&lt;="&amp;EY$9,conditions!$9:$9,"&gt;="&amp;EY$9)))*SUMIFS(conditions!$69:$69,conditions!$8:$8,"&lt;="&amp;EY$9,conditions!$9:$9,"&gt;="&amp;EY$9)*SUMIFS(conditions!$70:$70,conditions!$8:$8,"&lt;="&amp;EY$9,conditions!$9:$9,"&gt;="&amp;EY$9))</f>
        <v>21.384</v>
      </c>
      <c r="EZ71" s="37">
        <f>IF(EZ$9="",0,IF(EZ$9+SUMIFS(conditions!$71:$71,conditions!$8:$8,"&lt;="&amp;EZ$9,conditions!$9:$9,"&gt;="&amp;EZ$9)&gt;EOMONTH($U$9,11),(1+conditions!$U$34)*SUMIFS(17:17,$9:$9,$U$9-1+EZ$9+SUMIFS(conditions!$71:$71,conditions!$8:$8,"&lt;="&amp;EZ$9,conditions!$9:$9,"&gt;="&amp;EZ$9)-EOMONTH($U$9,11)),SUMIFS(17:17,$9:$9,EZ$9+SUMIFS(conditions!$71:$71,conditions!$8:$8,"&lt;="&amp;EZ$9,conditions!$9:$9,"&gt;="&amp;EZ$9)))*SUMIFS(conditions!$69:$69,conditions!$8:$8,"&lt;="&amp;EZ$9,conditions!$9:$9,"&gt;="&amp;EZ$9)*SUMIFS(conditions!$70:$70,conditions!$8:$8,"&lt;="&amp;EZ$9,conditions!$9:$9,"&gt;="&amp;EZ$9))</f>
        <v>21.384</v>
      </c>
      <c r="FA71" s="37">
        <f>IF(FA$9="",0,IF(FA$9+SUMIFS(conditions!$71:$71,conditions!$8:$8,"&lt;="&amp;FA$9,conditions!$9:$9,"&gt;="&amp;FA$9)&gt;EOMONTH($U$9,11),(1+conditions!$U$34)*SUMIFS(17:17,$9:$9,$U$9-1+FA$9+SUMIFS(conditions!$71:$71,conditions!$8:$8,"&lt;="&amp;FA$9,conditions!$9:$9,"&gt;="&amp;FA$9)-EOMONTH($U$9,11)),SUMIFS(17:17,$9:$9,FA$9+SUMIFS(conditions!$71:$71,conditions!$8:$8,"&lt;="&amp;FA$9,conditions!$9:$9,"&gt;="&amp;FA$9)))*SUMIFS(conditions!$69:$69,conditions!$8:$8,"&lt;="&amp;FA$9,conditions!$9:$9,"&gt;="&amp;FA$9)*SUMIFS(conditions!$70:$70,conditions!$8:$8,"&lt;="&amp;FA$9,conditions!$9:$9,"&gt;="&amp;FA$9))</f>
        <v>21.384</v>
      </c>
      <c r="FB71" s="37">
        <f>IF(FB$9="",0,IF(FB$9+SUMIFS(conditions!$71:$71,conditions!$8:$8,"&lt;="&amp;FB$9,conditions!$9:$9,"&gt;="&amp;FB$9)&gt;EOMONTH($U$9,11),(1+conditions!$U$34)*SUMIFS(17:17,$9:$9,$U$9-1+FB$9+SUMIFS(conditions!$71:$71,conditions!$8:$8,"&lt;="&amp;FB$9,conditions!$9:$9,"&gt;="&amp;FB$9)-EOMONTH($U$9,11)),SUMIFS(17:17,$9:$9,FB$9+SUMIFS(conditions!$71:$71,conditions!$8:$8,"&lt;="&amp;FB$9,conditions!$9:$9,"&gt;="&amp;FB$9)))*SUMIFS(conditions!$69:$69,conditions!$8:$8,"&lt;="&amp;FB$9,conditions!$9:$9,"&gt;="&amp;FB$9)*SUMIFS(conditions!$70:$70,conditions!$8:$8,"&lt;="&amp;FB$9,conditions!$9:$9,"&gt;="&amp;FB$9))</f>
        <v>0</v>
      </c>
      <c r="FC71" s="37">
        <f>IF(FC$9="",0,IF(FC$9+SUMIFS(conditions!$71:$71,conditions!$8:$8,"&lt;="&amp;FC$9,conditions!$9:$9,"&gt;="&amp;FC$9)&gt;EOMONTH($U$9,11),(1+conditions!$U$34)*SUMIFS(17:17,$9:$9,$U$9-1+FC$9+SUMIFS(conditions!$71:$71,conditions!$8:$8,"&lt;="&amp;FC$9,conditions!$9:$9,"&gt;="&amp;FC$9)-EOMONTH($U$9,11)),SUMIFS(17:17,$9:$9,FC$9+SUMIFS(conditions!$71:$71,conditions!$8:$8,"&lt;="&amp;FC$9,conditions!$9:$9,"&gt;="&amp;FC$9)))*SUMIFS(conditions!$69:$69,conditions!$8:$8,"&lt;="&amp;FC$9,conditions!$9:$9,"&gt;="&amp;FC$9)*SUMIFS(conditions!$70:$70,conditions!$8:$8,"&lt;="&amp;FC$9,conditions!$9:$9,"&gt;="&amp;FC$9))</f>
        <v>0</v>
      </c>
      <c r="FD71" s="37">
        <f>IF(FD$9="",0,IF(FD$9+SUMIFS(conditions!$71:$71,conditions!$8:$8,"&lt;="&amp;FD$9,conditions!$9:$9,"&gt;="&amp;FD$9)&gt;EOMONTH($U$9,11),(1+conditions!$U$34)*SUMIFS(17:17,$9:$9,$U$9-1+FD$9+SUMIFS(conditions!$71:$71,conditions!$8:$8,"&lt;="&amp;FD$9,conditions!$9:$9,"&gt;="&amp;FD$9)-EOMONTH($U$9,11)),SUMIFS(17:17,$9:$9,FD$9+SUMIFS(conditions!$71:$71,conditions!$8:$8,"&lt;="&amp;FD$9,conditions!$9:$9,"&gt;="&amp;FD$9)))*SUMIFS(conditions!$69:$69,conditions!$8:$8,"&lt;="&amp;FD$9,conditions!$9:$9,"&gt;="&amp;FD$9)*SUMIFS(conditions!$70:$70,conditions!$8:$8,"&lt;="&amp;FD$9,conditions!$9:$9,"&gt;="&amp;FD$9))</f>
        <v>22.453200000000002</v>
      </c>
      <c r="FE71" s="37">
        <f>IF(FE$9="",0,IF(FE$9+SUMIFS(conditions!$71:$71,conditions!$8:$8,"&lt;="&amp;FE$9,conditions!$9:$9,"&gt;="&amp;FE$9)&gt;EOMONTH($U$9,11),(1+conditions!$U$34)*SUMIFS(17:17,$9:$9,$U$9-1+FE$9+SUMIFS(conditions!$71:$71,conditions!$8:$8,"&lt;="&amp;FE$9,conditions!$9:$9,"&gt;="&amp;FE$9)-EOMONTH($U$9,11)),SUMIFS(17:17,$9:$9,FE$9+SUMIFS(conditions!$71:$71,conditions!$8:$8,"&lt;="&amp;FE$9,conditions!$9:$9,"&gt;="&amp;FE$9)))*SUMIFS(conditions!$69:$69,conditions!$8:$8,"&lt;="&amp;FE$9,conditions!$9:$9,"&gt;="&amp;FE$9)*SUMIFS(conditions!$70:$70,conditions!$8:$8,"&lt;="&amp;FE$9,conditions!$9:$9,"&gt;="&amp;FE$9))</f>
        <v>22.453200000000002</v>
      </c>
      <c r="FF71" s="37">
        <f>IF(FF$9="",0,IF(FF$9+SUMIFS(conditions!$71:$71,conditions!$8:$8,"&lt;="&amp;FF$9,conditions!$9:$9,"&gt;="&amp;FF$9)&gt;EOMONTH($U$9,11),(1+conditions!$U$34)*SUMIFS(17:17,$9:$9,$U$9-1+FF$9+SUMIFS(conditions!$71:$71,conditions!$8:$8,"&lt;="&amp;FF$9,conditions!$9:$9,"&gt;="&amp;FF$9)-EOMONTH($U$9,11)),SUMIFS(17:17,$9:$9,FF$9+SUMIFS(conditions!$71:$71,conditions!$8:$8,"&lt;="&amp;FF$9,conditions!$9:$9,"&gt;="&amp;FF$9)))*SUMIFS(conditions!$69:$69,conditions!$8:$8,"&lt;="&amp;FF$9,conditions!$9:$9,"&gt;="&amp;FF$9)*SUMIFS(conditions!$70:$70,conditions!$8:$8,"&lt;="&amp;FF$9,conditions!$9:$9,"&gt;="&amp;FF$9))</f>
        <v>22.453200000000002</v>
      </c>
      <c r="FG71" s="37">
        <f>IF(FG$9="",0,IF(FG$9+SUMIFS(conditions!$71:$71,conditions!$8:$8,"&lt;="&amp;FG$9,conditions!$9:$9,"&gt;="&amp;FG$9)&gt;EOMONTH($U$9,11),(1+conditions!$U$34)*SUMIFS(17:17,$9:$9,$U$9-1+FG$9+SUMIFS(conditions!$71:$71,conditions!$8:$8,"&lt;="&amp;FG$9,conditions!$9:$9,"&gt;="&amp;FG$9)-EOMONTH($U$9,11)),SUMIFS(17:17,$9:$9,FG$9+SUMIFS(conditions!$71:$71,conditions!$8:$8,"&lt;="&amp;FG$9,conditions!$9:$9,"&gt;="&amp;FG$9)))*SUMIFS(conditions!$69:$69,conditions!$8:$8,"&lt;="&amp;FG$9,conditions!$9:$9,"&gt;="&amp;FG$9)*SUMIFS(conditions!$70:$70,conditions!$8:$8,"&lt;="&amp;FG$9,conditions!$9:$9,"&gt;="&amp;FG$9))</f>
        <v>22.453200000000002</v>
      </c>
      <c r="FH71" s="37">
        <f>IF(FH$9="",0,IF(FH$9+SUMIFS(conditions!$71:$71,conditions!$8:$8,"&lt;="&amp;FH$9,conditions!$9:$9,"&gt;="&amp;FH$9)&gt;EOMONTH($U$9,11),(1+conditions!$U$34)*SUMIFS(17:17,$9:$9,$U$9-1+FH$9+SUMIFS(conditions!$71:$71,conditions!$8:$8,"&lt;="&amp;FH$9,conditions!$9:$9,"&gt;="&amp;FH$9)-EOMONTH($U$9,11)),SUMIFS(17:17,$9:$9,FH$9+SUMIFS(conditions!$71:$71,conditions!$8:$8,"&lt;="&amp;FH$9,conditions!$9:$9,"&gt;="&amp;FH$9)))*SUMIFS(conditions!$69:$69,conditions!$8:$8,"&lt;="&amp;FH$9,conditions!$9:$9,"&gt;="&amp;FH$9)*SUMIFS(conditions!$70:$70,conditions!$8:$8,"&lt;="&amp;FH$9,conditions!$9:$9,"&gt;="&amp;FH$9))</f>
        <v>22.453200000000002</v>
      </c>
      <c r="FI71" s="37">
        <f>IF(FI$9="",0,IF(FI$9+SUMIFS(conditions!$71:$71,conditions!$8:$8,"&lt;="&amp;FI$9,conditions!$9:$9,"&gt;="&amp;FI$9)&gt;EOMONTH($U$9,11),(1+conditions!$U$34)*SUMIFS(17:17,$9:$9,$U$9-1+FI$9+SUMIFS(conditions!$71:$71,conditions!$8:$8,"&lt;="&amp;FI$9,conditions!$9:$9,"&gt;="&amp;FI$9)-EOMONTH($U$9,11)),SUMIFS(17:17,$9:$9,FI$9+SUMIFS(conditions!$71:$71,conditions!$8:$8,"&lt;="&amp;FI$9,conditions!$9:$9,"&gt;="&amp;FI$9)))*SUMIFS(conditions!$69:$69,conditions!$8:$8,"&lt;="&amp;FI$9,conditions!$9:$9,"&gt;="&amp;FI$9)*SUMIFS(conditions!$70:$70,conditions!$8:$8,"&lt;="&amp;FI$9,conditions!$9:$9,"&gt;="&amp;FI$9))</f>
        <v>0</v>
      </c>
      <c r="FJ71" s="37">
        <f>IF(FJ$9="",0,IF(FJ$9+SUMIFS(conditions!$71:$71,conditions!$8:$8,"&lt;="&amp;FJ$9,conditions!$9:$9,"&gt;="&amp;FJ$9)&gt;EOMONTH($U$9,11),(1+conditions!$U$34)*SUMIFS(17:17,$9:$9,$U$9-1+FJ$9+SUMIFS(conditions!$71:$71,conditions!$8:$8,"&lt;="&amp;FJ$9,conditions!$9:$9,"&gt;="&amp;FJ$9)-EOMONTH($U$9,11)),SUMIFS(17:17,$9:$9,FJ$9+SUMIFS(conditions!$71:$71,conditions!$8:$8,"&lt;="&amp;FJ$9,conditions!$9:$9,"&gt;="&amp;FJ$9)))*SUMIFS(conditions!$69:$69,conditions!$8:$8,"&lt;="&amp;FJ$9,conditions!$9:$9,"&gt;="&amp;FJ$9)*SUMIFS(conditions!$70:$70,conditions!$8:$8,"&lt;="&amp;FJ$9,conditions!$9:$9,"&gt;="&amp;FJ$9))</f>
        <v>0</v>
      </c>
      <c r="FK71" s="37">
        <f>IF(FK$9="",0,IF(FK$9+SUMIFS(conditions!$71:$71,conditions!$8:$8,"&lt;="&amp;FK$9,conditions!$9:$9,"&gt;="&amp;FK$9)&gt;EOMONTH($U$9,11),(1+conditions!$U$34)*SUMIFS(17:17,$9:$9,$U$9-1+FK$9+SUMIFS(conditions!$71:$71,conditions!$8:$8,"&lt;="&amp;FK$9,conditions!$9:$9,"&gt;="&amp;FK$9)-EOMONTH($U$9,11)),SUMIFS(17:17,$9:$9,FK$9+SUMIFS(conditions!$71:$71,conditions!$8:$8,"&lt;="&amp;FK$9,conditions!$9:$9,"&gt;="&amp;FK$9)))*SUMIFS(conditions!$69:$69,conditions!$8:$8,"&lt;="&amp;FK$9,conditions!$9:$9,"&gt;="&amp;FK$9)*SUMIFS(conditions!$70:$70,conditions!$8:$8,"&lt;="&amp;FK$9,conditions!$9:$9,"&gt;="&amp;FK$9))</f>
        <v>22.453200000000002</v>
      </c>
      <c r="FL71" s="37">
        <f>IF(FL$9="",0,IF(FL$9+SUMIFS(conditions!$71:$71,conditions!$8:$8,"&lt;="&amp;FL$9,conditions!$9:$9,"&gt;="&amp;FL$9)&gt;EOMONTH($U$9,11),(1+conditions!$U$34)*SUMIFS(17:17,$9:$9,$U$9-1+FL$9+SUMIFS(conditions!$71:$71,conditions!$8:$8,"&lt;="&amp;FL$9,conditions!$9:$9,"&gt;="&amp;FL$9)-EOMONTH($U$9,11)),SUMIFS(17:17,$9:$9,FL$9+SUMIFS(conditions!$71:$71,conditions!$8:$8,"&lt;="&amp;FL$9,conditions!$9:$9,"&gt;="&amp;FL$9)))*SUMIFS(conditions!$69:$69,conditions!$8:$8,"&lt;="&amp;FL$9,conditions!$9:$9,"&gt;="&amp;FL$9)*SUMIFS(conditions!$70:$70,conditions!$8:$8,"&lt;="&amp;FL$9,conditions!$9:$9,"&gt;="&amp;FL$9))</f>
        <v>22.453200000000002</v>
      </c>
      <c r="FM71" s="37">
        <f>IF(FM$9="",0,IF(FM$9+SUMIFS(conditions!$71:$71,conditions!$8:$8,"&lt;="&amp;FM$9,conditions!$9:$9,"&gt;="&amp;FM$9)&gt;EOMONTH($U$9,11),(1+conditions!$U$34)*SUMIFS(17:17,$9:$9,$U$9-1+FM$9+SUMIFS(conditions!$71:$71,conditions!$8:$8,"&lt;="&amp;FM$9,conditions!$9:$9,"&gt;="&amp;FM$9)-EOMONTH($U$9,11)),SUMIFS(17:17,$9:$9,FM$9+SUMIFS(conditions!$71:$71,conditions!$8:$8,"&lt;="&amp;FM$9,conditions!$9:$9,"&gt;="&amp;FM$9)))*SUMIFS(conditions!$69:$69,conditions!$8:$8,"&lt;="&amp;FM$9,conditions!$9:$9,"&gt;="&amp;FM$9)*SUMIFS(conditions!$70:$70,conditions!$8:$8,"&lt;="&amp;FM$9,conditions!$9:$9,"&gt;="&amp;FM$9))</f>
        <v>22.453200000000002</v>
      </c>
      <c r="FN71" s="37">
        <f>IF(FN$9="",0,IF(FN$9+SUMIFS(conditions!$71:$71,conditions!$8:$8,"&lt;="&amp;FN$9,conditions!$9:$9,"&gt;="&amp;FN$9)&gt;EOMONTH($U$9,11),(1+conditions!$U$34)*SUMIFS(17:17,$9:$9,$U$9-1+FN$9+SUMIFS(conditions!$71:$71,conditions!$8:$8,"&lt;="&amp;FN$9,conditions!$9:$9,"&gt;="&amp;FN$9)-EOMONTH($U$9,11)),SUMIFS(17:17,$9:$9,FN$9+SUMIFS(conditions!$71:$71,conditions!$8:$8,"&lt;="&amp;FN$9,conditions!$9:$9,"&gt;="&amp;FN$9)))*SUMIFS(conditions!$69:$69,conditions!$8:$8,"&lt;="&amp;FN$9,conditions!$9:$9,"&gt;="&amp;FN$9)*SUMIFS(conditions!$70:$70,conditions!$8:$8,"&lt;="&amp;FN$9,conditions!$9:$9,"&gt;="&amp;FN$9))</f>
        <v>22.453200000000002</v>
      </c>
      <c r="FO71" s="37">
        <f>IF(FO$9="",0,IF(FO$9+SUMIFS(conditions!$71:$71,conditions!$8:$8,"&lt;="&amp;FO$9,conditions!$9:$9,"&gt;="&amp;FO$9)&gt;EOMONTH($U$9,11),(1+conditions!$U$34)*SUMIFS(17:17,$9:$9,$U$9-1+FO$9+SUMIFS(conditions!$71:$71,conditions!$8:$8,"&lt;="&amp;FO$9,conditions!$9:$9,"&gt;="&amp;FO$9)-EOMONTH($U$9,11)),SUMIFS(17:17,$9:$9,FO$9+SUMIFS(conditions!$71:$71,conditions!$8:$8,"&lt;="&amp;FO$9,conditions!$9:$9,"&gt;="&amp;FO$9)))*SUMIFS(conditions!$69:$69,conditions!$8:$8,"&lt;="&amp;FO$9,conditions!$9:$9,"&gt;="&amp;FO$9)*SUMIFS(conditions!$70:$70,conditions!$8:$8,"&lt;="&amp;FO$9,conditions!$9:$9,"&gt;="&amp;FO$9))</f>
        <v>22.453200000000002</v>
      </c>
      <c r="FP71" s="37">
        <f>IF(FP$9="",0,IF(FP$9+SUMIFS(conditions!$71:$71,conditions!$8:$8,"&lt;="&amp;FP$9,conditions!$9:$9,"&gt;="&amp;FP$9)&gt;EOMONTH($U$9,11),(1+conditions!$U$34)*SUMIFS(17:17,$9:$9,$U$9-1+FP$9+SUMIFS(conditions!$71:$71,conditions!$8:$8,"&lt;="&amp;FP$9,conditions!$9:$9,"&gt;="&amp;FP$9)-EOMONTH($U$9,11)),SUMIFS(17:17,$9:$9,FP$9+SUMIFS(conditions!$71:$71,conditions!$8:$8,"&lt;="&amp;FP$9,conditions!$9:$9,"&gt;="&amp;FP$9)))*SUMIFS(conditions!$69:$69,conditions!$8:$8,"&lt;="&amp;FP$9,conditions!$9:$9,"&gt;="&amp;FP$9)*SUMIFS(conditions!$70:$70,conditions!$8:$8,"&lt;="&amp;FP$9,conditions!$9:$9,"&gt;="&amp;FP$9))</f>
        <v>0</v>
      </c>
      <c r="FQ71" s="37">
        <f>IF(FQ$9="",0,IF(FQ$9+SUMIFS(conditions!$71:$71,conditions!$8:$8,"&lt;="&amp;FQ$9,conditions!$9:$9,"&gt;="&amp;FQ$9)&gt;EOMONTH($U$9,11),(1+conditions!$U$34)*SUMIFS(17:17,$9:$9,$U$9-1+FQ$9+SUMIFS(conditions!$71:$71,conditions!$8:$8,"&lt;="&amp;FQ$9,conditions!$9:$9,"&gt;="&amp;FQ$9)-EOMONTH($U$9,11)),SUMIFS(17:17,$9:$9,FQ$9+SUMIFS(conditions!$71:$71,conditions!$8:$8,"&lt;="&amp;FQ$9,conditions!$9:$9,"&gt;="&amp;FQ$9)))*SUMIFS(conditions!$69:$69,conditions!$8:$8,"&lt;="&amp;FQ$9,conditions!$9:$9,"&gt;="&amp;FQ$9)*SUMIFS(conditions!$70:$70,conditions!$8:$8,"&lt;="&amp;FQ$9,conditions!$9:$9,"&gt;="&amp;FQ$9))</f>
        <v>0</v>
      </c>
      <c r="FR71" s="37">
        <f>IF(FR$9="",0,IF(FR$9+SUMIFS(conditions!$71:$71,conditions!$8:$8,"&lt;="&amp;FR$9,conditions!$9:$9,"&gt;="&amp;FR$9)&gt;EOMONTH($U$9,11),(1+conditions!$U$34)*SUMIFS(17:17,$9:$9,$U$9-1+FR$9+SUMIFS(conditions!$71:$71,conditions!$8:$8,"&lt;="&amp;FR$9,conditions!$9:$9,"&gt;="&amp;FR$9)-EOMONTH($U$9,11)),SUMIFS(17:17,$9:$9,FR$9+SUMIFS(conditions!$71:$71,conditions!$8:$8,"&lt;="&amp;FR$9,conditions!$9:$9,"&gt;="&amp;FR$9)))*SUMIFS(conditions!$69:$69,conditions!$8:$8,"&lt;="&amp;FR$9,conditions!$9:$9,"&gt;="&amp;FR$9)*SUMIFS(conditions!$70:$70,conditions!$8:$8,"&lt;="&amp;FR$9,conditions!$9:$9,"&gt;="&amp;FR$9))</f>
        <v>22.453200000000002</v>
      </c>
      <c r="FS71" s="37">
        <f>IF(FS$9="",0,IF(FS$9+SUMIFS(conditions!$71:$71,conditions!$8:$8,"&lt;="&amp;FS$9,conditions!$9:$9,"&gt;="&amp;FS$9)&gt;EOMONTH($U$9,11),(1+conditions!$U$34)*SUMIFS(17:17,$9:$9,$U$9-1+FS$9+SUMIFS(conditions!$71:$71,conditions!$8:$8,"&lt;="&amp;FS$9,conditions!$9:$9,"&gt;="&amp;FS$9)-EOMONTH($U$9,11)),SUMIFS(17:17,$9:$9,FS$9+SUMIFS(conditions!$71:$71,conditions!$8:$8,"&lt;="&amp;FS$9,conditions!$9:$9,"&gt;="&amp;FS$9)))*SUMIFS(conditions!$69:$69,conditions!$8:$8,"&lt;="&amp;FS$9,conditions!$9:$9,"&gt;="&amp;FS$9)*SUMIFS(conditions!$70:$70,conditions!$8:$8,"&lt;="&amp;FS$9,conditions!$9:$9,"&gt;="&amp;FS$9))</f>
        <v>22.453200000000002</v>
      </c>
      <c r="FT71" s="37">
        <f>IF(FT$9="",0,IF(FT$9+SUMIFS(conditions!$71:$71,conditions!$8:$8,"&lt;="&amp;FT$9,conditions!$9:$9,"&gt;="&amp;FT$9)&gt;EOMONTH($U$9,11),(1+conditions!$U$34)*SUMIFS(17:17,$9:$9,$U$9-1+FT$9+SUMIFS(conditions!$71:$71,conditions!$8:$8,"&lt;="&amp;FT$9,conditions!$9:$9,"&gt;="&amp;FT$9)-EOMONTH($U$9,11)),SUMIFS(17:17,$9:$9,FT$9+SUMIFS(conditions!$71:$71,conditions!$8:$8,"&lt;="&amp;FT$9,conditions!$9:$9,"&gt;="&amp;FT$9)))*SUMIFS(conditions!$69:$69,conditions!$8:$8,"&lt;="&amp;FT$9,conditions!$9:$9,"&gt;="&amp;FT$9)*SUMIFS(conditions!$70:$70,conditions!$8:$8,"&lt;="&amp;FT$9,conditions!$9:$9,"&gt;="&amp;FT$9))</f>
        <v>22.453200000000002</v>
      </c>
      <c r="FU71" s="37">
        <f>IF(FU$9="",0,IF(FU$9+SUMIFS(conditions!$71:$71,conditions!$8:$8,"&lt;="&amp;FU$9,conditions!$9:$9,"&gt;="&amp;FU$9)&gt;EOMONTH($U$9,11),(1+conditions!$U$34)*SUMIFS(17:17,$9:$9,$U$9-1+FU$9+SUMIFS(conditions!$71:$71,conditions!$8:$8,"&lt;="&amp;FU$9,conditions!$9:$9,"&gt;="&amp;FU$9)-EOMONTH($U$9,11)),SUMIFS(17:17,$9:$9,FU$9+SUMIFS(conditions!$71:$71,conditions!$8:$8,"&lt;="&amp;FU$9,conditions!$9:$9,"&gt;="&amp;FU$9)))*SUMIFS(conditions!$69:$69,conditions!$8:$8,"&lt;="&amp;FU$9,conditions!$9:$9,"&gt;="&amp;FU$9)*SUMIFS(conditions!$70:$70,conditions!$8:$8,"&lt;="&amp;FU$9,conditions!$9:$9,"&gt;="&amp;FU$9))</f>
        <v>22.453200000000002</v>
      </c>
      <c r="FV71" s="37">
        <f>IF(FV$9="",0,IF(FV$9+SUMIFS(conditions!$71:$71,conditions!$8:$8,"&lt;="&amp;FV$9,conditions!$9:$9,"&gt;="&amp;FV$9)&gt;EOMONTH($U$9,11),(1+conditions!$U$34)*SUMIFS(17:17,$9:$9,$U$9-1+FV$9+SUMIFS(conditions!$71:$71,conditions!$8:$8,"&lt;="&amp;FV$9,conditions!$9:$9,"&gt;="&amp;FV$9)-EOMONTH($U$9,11)),SUMIFS(17:17,$9:$9,FV$9+SUMIFS(conditions!$71:$71,conditions!$8:$8,"&lt;="&amp;FV$9,conditions!$9:$9,"&gt;="&amp;FV$9)))*SUMIFS(conditions!$69:$69,conditions!$8:$8,"&lt;="&amp;FV$9,conditions!$9:$9,"&gt;="&amp;FV$9)*SUMIFS(conditions!$70:$70,conditions!$8:$8,"&lt;="&amp;FV$9,conditions!$9:$9,"&gt;="&amp;FV$9))</f>
        <v>22.453200000000002</v>
      </c>
      <c r="FW71" s="37">
        <f>IF(FW$9="",0,IF(FW$9+SUMIFS(conditions!$71:$71,conditions!$8:$8,"&lt;="&amp;FW$9,conditions!$9:$9,"&gt;="&amp;FW$9)&gt;EOMONTH($U$9,11),(1+conditions!$U$34)*SUMIFS(17:17,$9:$9,$U$9-1+FW$9+SUMIFS(conditions!$71:$71,conditions!$8:$8,"&lt;="&amp;FW$9,conditions!$9:$9,"&gt;="&amp;FW$9)-EOMONTH($U$9,11)),SUMIFS(17:17,$9:$9,FW$9+SUMIFS(conditions!$71:$71,conditions!$8:$8,"&lt;="&amp;FW$9,conditions!$9:$9,"&gt;="&amp;FW$9)))*SUMIFS(conditions!$69:$69,conditions!$8:$8,"&lt;="&amp;FW$9,conditions!$9:$9,"&gt;="&amp;FW$9)*SUMIFS(conditions!$70:$70,conditions!$8:$8,"&lt;="&amp;FW$9,conditions!$9:$9,"&gt;="&amp;FW$9))</f>
        <v>0</v>
      </c>
      <c r="FX71" s="37">
        <f>IF(FX$9="",0,IF(FX$9+SUMIFS(conditions!$71:$71,conditions!$8:$8,"&lt;="&amp;FX$9,conditions!$9:$9,"&gt;="&amp;FX$9)&gt;EOMONTH($U$9,11),(1+conditions!$U$34)*SUMIFS(17:17,$9:$9,$U$9-1+FX$9+SUMIFS(conditions!$71:$71,conditions!$8:$8,"&lt;="&amp;FX$9,conditions!$9:$9,"&gt;="&amp;FX$9)-EOMONTH($U$9,11)),SUMIFS(17:17,$9:$9,FX$9+SUMIFS(conditions!$71:$71,conditions!$8:$8,"&lt;="&amp;FX$9,conditions!$9:$9,"&gt;="&amp;FX$9)))*SUMIFS(conditions!$69:$69,conditions!$8:$8,"&lt;="&amp;FX$9,conditions!$9:$9,"&gt;="&amp;FX$9)*SUMIFS(conditions!$70:$70,conditions!$8:$8,"&lt;="&amp;FX$9,conditions!$9:$9,"&gt;="&amp;FX$9))</f>
        <v>0</v>
      </c>
      <c r="FY71" s="37">
        <f>IF(FY$9="",0,IF(FY$9+SUMIFS(conditions!$71:$71,conditions!$8:$8,"&lt;="&amp;FY$9,conditions!$9:$9,"&gt;="&amp;FY$9)&gt;EOMONTH($U$9,11),(1+conditions!$U$34)*SUMIFS(17:17,$9:$9,$U$9-1+FY$9+SUMIFS(conditions!$71:$71,conditions!$8:$8,"&lt;="&amp;FY$9,conditions!$9:$9,"&gt;="&amp;FY$9)-EOMONTH($U$9,11)),SUMIFS(17:17,$9:$9,FY$9+SUMIFS(conditions!$71:$71,conditions!$8:$8,"&lt;="&amp;FY$9,conditions!$9:$9,"&gt;="&amp;FY$9)))*SUMIFS(conditions!$69:$69,conditions!$8:$8,"&lt;="&amp;FY$9,conditions!$9:$9,"&gt;="&amp;FY$9)*SUMIFS(conditions!$70:$70,conditions!$8:$8,"&lt;="&amp;FY$9,conditions!$9:$9,"&gt;="&amp;FY$9))</f>
        <v>22.453200000000002</v>
      </c>
      <c r="FZ71" s="37">
        <f>IF(FZ$9="",0,IF(FZ$9+SUMIFS(conditions!$71:$71,conditions!$8:$8,"&lt;="&amp;FZ$9,conditions!$9:$9,"&gt;="&amp;FZ$9)&gt;EOMONTH($U$9,11),(1+conditions!$U$34)*SUMIFS(17:17,$9:$9,$U$9-1+FZ$9+SUMIFS(conditions!$71:$71,conditions!$8:$8,"&lt;="&amp;FZ$9,conditions!$9:$9,"&gt;="&amp;FZ$9)-EOMONTH($U$9,11)),SUMIFS(17:17,$9:$9,FZ$9+SUMIFS(conditions!$71:$71,conditions!$8:$8,"&lt;="&amp;FZ$9,conditions!$9:$9,"&gt;="&amp;FZ$9)))*SUMIFS(conditions!$69:$69,conditions!$8:$8,"&lt;="&amp;FZ$9,conditions!$9:$9,"&gt;="&amp;FZ$9)*SUMIFS(conditions!$70:$70,conditions!$8:$8,"&lt;="&amp;FZ$9,conditions!$9:$9,"&gt;="&amp;FZ$9))</f>
        <v>22.453200000000002</v>
      </c>
      <c r="GA71" s="37">
        <f>IF(GA$9="",0,IF(GA$9+SUMIFS(conditions!$71:$71,conditions!$8:$8,"&lt;="&amp;GA$9,conditions!$9:$9,"&gt;="&amp;GA$9)&gt;EOMONTH($U$9,11),(1+conditions!$U$34)*SUMIFS(17:17,$9:$9,$U$9-1+GA$9+SUMIFS(conditions!$71:$71,conditions!$8:$8,"&lt;="&amp;GA$9,conditions!$9:$9,"&gt;="&amp;GA$9)-EOMONTH($U$9,11)),SUMIFS(17:17,$9:$9,GA$9+SUMIFS(conditions!$71:$71,conditions!$8:$8,"&lt;="&amp;GA$9,conditions!$9:$9,"&gt;="&amp;GA$9)))*SUMIFS(conditions!$69:$69,conditions!$8:$8,"&lt;="&amp;GA$9,conditions!$9:$9,"&gt;="&amp;GA$9)*SUMIFS(conditions!$70:$70,conditions!$8:$8,"&lt;="&amp;GA$9,conditions!$9:$9,"&gt;="&amp;GA$9))</f>
        <v>22.453200000000002</v>
      </c>
      <c r="GB71" s="37">
        <f>IF(GB$9="",0,IF(GB$9+SUMIFS(conditions!$71:$71,conditions!$8:$8,"&lt;="&amp;GB$9,conditions!$9:$9,"&gt;="&amp;GB$9)&gt;EOMONTH($U$9,11),(1+conditions!$U$34)*SUMIFS(17:17,$9:$9,$U$9-1+GB$9+SUMIFS(conditions!$71:$71,conditions!$8:$8,"&lt;="&amp;GB$9,conditions!$9:$9,"&gt;="&amp;GB$9)-EOMONTH($U$9,11)),SUMIFS(17:17,$9:$9,GB$9+SUMIFS(conditions!$71:$71,conditions!$8:$8,"&lt;="&amp;GB$9,conditions!$9:$9,"&gt;="&amp;GB$9)))*SUMIFS(conditions!$69:$69,conditions!$8:$8,"&lt;="&amp;GB$9,conditions!$9:$9,"&gt;="&amp;GB$9)*SUMIFS(conditions!$70:$70,conditions!$8:$8,"&lt;="&amp;GB$9,conditions!$9:$9,"&gt;="&amp;GB$9))</f>
        <v>22.453200000000002</v>
      </c>
      <c r="GC71" s="37">
        <f>IF(GC$9="",0,IF(GC$9+SUMIFS(conditions!$71:$71,conditions!$8:$8,"&lt;="&amp;GC$9,conditions!$9:$9,"&gt;="&amp;GC$9)&gt;EOMONTH($U$9,11),(1+conditions!$U$34)*SUMIFS(17:17,$9:$9,$U$9-1+GC$9+SUMIFS(conditions!$71:$71,conditions!$8:$8,"&lt;="&amp;GC$9,conditions!$9:$9,"&gt;="&amp;GC$9)-EOMONTH($U$9,11)),SUMIFS(17:17,$9:$9,GC$9+SUMIFS(conditions!$71:$71,conditions!$8:$8,"&lt;="&amp;GC$9,conditions!$9:$9,"&gt;="&amp;GC$9)))*SUMIFS(conditions!$69:$69,conditions!$8:$8,"&lt;="&amp;GC$9,conditions!$9:$9,"&gt;="&amp;GC$9)*SUMIFS(conditions!$70:$70,conditions!$8:$8,"&lt;="&amp;GC$9,conditions!$9:$9,"&gt;="&amp;GC$9))</f>
        <v>22.453200000000002</v>
      </c>
      <c r="GD71" s="37">
        <f>IF(GD$9="",0,IF(GD$9+SUMIFS(conditions!$71:$71,conditions!$8:$8,"&lt;="&amp;GD$9,conditions!$9:$9,"&gt;="&amp;GD$9)&gt;EOMONTH($U$9,11),(1+conditions!$U$34)*SUMIFS(17:17,$9:$9,$U$9-1+GD$9+SUMIFS(conditions!$71:$71,conditions!$8:$8,"&lt;="&amp;GD$9,conditions!$9:$9,"&gt;="&amp;GD$9)-EOMONTH($U$9,11)),SUMIFS(17:17,$9:$9,GD$9+SUMIFS(conditions!$71:$71,conditions!$8:$8,"&lt;="&amp;GD$9,conditions!$9:$9,"&gt;="&amp;GD$9)))*SUMIFS(conditions!$69:$69,conditions!$8:$8,"&lt;="&amp;GD$9,conditions!$9:$9,"&gt;="&amp;GD$9)*SUMIFS(conditions!$70:$70,conditions!$8:$8,"&lt;="&amp;GD$9,conditions!$9:$9,"&gt;="&amp;GD$9))</f>
        <v>0</v>
      </c>
      <c r="GE71" s="37">
        <f>IF(GE$9="",0,IF(GE$9+SUMIFS(conditions!$71:$71,conditions!$8:$8,"&lt;="&amp;GE$9,conditions!$9:$9,"&gt;="&amp;GE$9)&gt;EOMONTH($U$9,11),(1+conditions!$U$34)*SUMIFS(17:17,$9:$9,$U$9-1+GE$9+SUMIFS(conditions!$71:$71,conditions!$8:$8,"&lt;="&amp;GE$9,conditions!$9:$9,"&gt;="&amp;GE$9)-EOMONTH($U$9,11)),SUMIFS(17:17,$9:$9,GE$9+SUMIFS(conditions!$71:$71,conditions!$8:$8,"&lt;="&amp;GE$9,conditions!$9:$9,"&gt;="&amp;GE$9)))*SUMIFS(conditions!$69:$69,conditions!$8:$8,"&lt;="&amp;GE$9,conditions!$9:$9,"&gt;="&amp;GE$9)*SUMIFS(conditions!$70:$70,conditions!$8:$8,"&lt;="&amp;GE$9,conditions!$9:$9,"&gt;="&amp;GE$9))</f>
        <v>0</v>
      </c>
      <c r="GF71" s="37">
        <f>IF(GF$9="",0,IF(GF$9+SUMIFS(conditions!$71:$71,conditions!$8:$8,"&lt;="&amp;GF$9,conditions!$9:$9,"&gt;="&amp;GF$9)&gt;EOMONTH($U$9,11),(1+conditions!$U$34)*SUMIFS(17:17,$9:$9,$U$9-1+GF$9+SUMIFS(conditions!$71:$71,conditions!$8:$8,"&lt;="&amp;GF$9,conditions!$9:$9,"&gt;="&amp;GF$9)-EOMONTH($U$9,11)),SUMIFS(17:17,$9:$9,GF$9+SUMIFS(conditions!$71:$71,conditions!$8:$8,"&lt;="&amp;GF$9,conditions!$9:$9,"&gt;="&amp;GF$9)))*SUMIFS(conditions!$69:$69,conditions!$8:$8,"&lt;="&amp;GF$9,conditions!$9:$9,"&gt;="&amp;GF$9)*SUMIFS(conditions!$70:$70,conditions!$8:$8,"&lt;="&amp;GF$9,conditions!$9:$9,"&gt;="&amp;GF$9))</f>
        <v>22.453200000000002</v>
      </c>
      <c r="GG71" s="37">
        <f>IF(GG$9="",0,IF(GG$9+SUMIFS(conditions!$71:$71,conditions!$8:$8,"&lt;="&amp;GG$9,conditions!$9:$9,"&gt;="&amp;GG$9)&gt;EOMONTH($U$9,11),(1+conditions!$U$34)*SUMIFS(17:17,$9:$9,$U$9-1+GG$9+SUMIFS(conditions!$71:$71,conditions!$8:$8,"&lt;="&amp;GG$9,conditions!$9:$9,"&gt;="&amp;GG$9)-EOMONTH($U$9,11)),SUMIFS(17:17,$9:$9,GG$9+SUMIFS(conditions!$71:$71,conditions!$8:$8,"&lt;="&amp;GG$9,conditions!$9:$9,"&gt;="&amp;GG$9)))*SUMIFS(conditions!$69:$69,conditions!$8:$8,"&lt;="&amp;GG$9,conditions!$9:$9,"&gt;="&amp;GG$9)*SUMIFS(conditions!$70:$70,conditions!$8:$8,"&lt;="&amp;GG$9,conditions!$9:$9,"&gt;="&amp;GG$9))</f>
        <v>22.453200000000002</v>
      </c>
      <c r="GH71" s="37">
        <f>IF(GH$9="",0,IF(GH$9+SUMIFS(conditions!$71:$71,conditions!$8:$8,"&lt;="&amp;GH$9,conditions!$9:$9,"&gt;="&amp;GH$9)&gt;EOMONTH($U$9,11),(1+conditions!$U$34)*SUMIFS(17:17,$9:$9,$U$9-1+GH$9+SUMIFS(conditions!$71:$71,conditions!$8:$8,"&lt;="&amp;GH$9,conditions!$9:$9,"&gt;="&amp;GH$9)-EOMONTH($U$9,11)),SUMIFS(17:17,$9:$9,GH$9+SUMIFS(conditions!$71:$71,conditions!$8:$8,"&lt;="&amp;GH$9,conditions!$9:$9,"&gt;="&amp;GH$9)))*SUMIFS(conditions!$69:$69,conditions!$8:$8,"&lt;="&amp;GH$9,conditions!$9:$9,"&gt;="&amp;GH$9)*SUMIFS(conditions!$70:$70,conditions!$8:$8,"&lt;="&amp;GH$9,conditions!$9:$9,"&gt;="&amp;GH$9))</f>
        <v>24.885629999999999</v>
      </c>
      <c r="GI71" s="37">
        <f>IF(GI$9="",0,IF(GI$9+SUMIFS(conditions!$71:$71,conditions!$8:$8,"&lt;="&amp;GI$9,conditions!$9:$9,"&gt;="&amp;GI$9)&gt;EOMONTH($U$9,11),(1+conditions!$U$34)*SUMIFS(17:17,$9:$9,$U$9-1+GI$9+SUMIFS(conditions!$71:$71,conditions!$8:$8,"&lt;="&amp;GI$9,conditions!$9:$9,"&gt;="&amp;GI$9)-EOMONTH($U$9,11)),SUMIFS(17:17,$9:$9,GI$9+SUMIFS(conditions!$71:$71,conditions!$8:$8,"&lt;="&amp;GI$9,conditions!$9:$9,"&gt;="&amp;GI$9)))*SUMIFS(conditions!$69:$69,conditions!$8:$8,"&lt;="&amp;GI$9,conditions!$9:$9,"&gt;="&amp;GI$9)*SUMIFS(conditions!$70:$70,conditions!$8:$8,"&lt;="&amp;GI$9,conditions!$9:$9,"&gt;="&amp;GI$9))</f>
        <v>24.885629999999999</v>
      </c>
      <c r="GJ71" s="37">
        <f>IF(GJ$9="",0,IF(GJ$9+SUMIFS(conditions!$71:$71,conditions!$8:$8,"&lt;="&amp;GJ$9,conditions!$9:$9,"&gt;="&amp;GJ$9)&gt;EOMONTH($U$9,11),(1+conditions!$U$34)*SUMIFS(17:17,$9:$9,$U$9-1+GJ$9+SUMIFS(conditions!$71:$71,conditions!$8:$8,"&lt;="&amp;GJ$9,conditions!$9:$9,"&gt;="&amp;GJ$9)-EOMONTH($U$9,11)),SUMIFS(17:17,$9:$9,GJ$9+SUMIFS(conditions!$71:$71,conditions!$8:$8,"&lt;="&amp;GJ$9,conditions!$9:$9,"&gt;="&amp;GJ$9)))*SUMIFS(conditions!$69:$69,conditions!$8:$8,"&lt;="&amp;GJ$9,conditions!$9:$9,"&gt;="&amp;GJ$9)*SUMIFS(conditions!$70:$70,conditions!$8:$8,"&lt;="&amp;GJ$9,conditions!$9:$9,"&gt;="&amp;GJ$9))</f>
        <v>24.885629999999999</v>
      </c>
      <c r="GK71" s="37">
        <f>IF(GK$9="",0,IF(GK$9+SUMIFS(conditions!$71:$71,conditions!$8:$8,"&lt;="&amp;GK$9,conditions!$9:$9,"&gt;="&amp;GK$9)&gt;EOMONTH($U$9,11),(1+conditions!$U$34)*SUMIFS(17:17,$9:$9,$U$9-1+GK$9+SUMIFS(conditions!$71:$71,conditions!$8:$8,"&lt;="&amp;GK$9,conditions!$9:$9,"&gt;="&amp;GK$9)-EOMONTH($U$9,11)),SUMIFS(17:17,$9:$9,GK$9+SUMIFS(conditions!$71:$71,conditions!$8:$8,"&lt;="&amp;GK$9,conditions!$9:$9,"&gt;="&amp;GK$9)))*SUMIFS(conditions!$69:$69,conditions!$8:$8,"&lt;="&amp;GK$9,conditions!$9:$9,"&gt;="&amp;GK$9)*SUMIFS(conditions!$70:$70,conditions!$8:$8,"&lt;="&amp;GK$9,conditions!$9:$9,"&gt;="&amp;GK$9))</f>
        <v>0</v>
      </c>
      <c r="GL71" s="37">
        <f>IF(GL$9="",0,IF(GL$9+SUMIFS(conditions!$71:$71,conditions!$8:$8,"&lt;="&amp;GL$9,conditions!$9:$9,"&gt;="&amp;GL$9)&gt;EOMONTH($U$9,11),(1+conditions!$U$34)*SUMIFS(17:17,$9:$9,$U$9-1+GL$9+SUMIFS(conditions!$71:$71,conditions!$8:$8,"&lt;="&amp;GL$9,conditions!$9:$9,"&gt;="&amp;GL$9)-EOMONTH($U$9,11)),SUMIFS(17:17,$9:$9,GL$9+SUMIFS(conditions!$71:$71,conditions!$8:$8,"&lt;="&amp;GL$9,conditions!$9:$9,"&gt;="&amp;GL$9)))*SUMIFS(conditions!$69:$69,conditions!$8:$8,"&lt;="&amp;GL$9,conditions!$9:$9,"&gt;="&amp;GL$9)*SUMIFS(conditions!$70:$70,conditions!$8:$8,"&lt;="&amp;GL$9,conditions!$9:$9,"&gt;="&amp;GL$9))</f>
        <v>0</v>
      </c>
      <c r="GM71" s="37">
        <f>IF(GM$9="",0,IF(GM$9+SUMIFS(conditions!$71:$71,conditions!$8:$8,"&lt;="&amp;GM$9,conditions!$9:$9,"&gt;="&amp;GM$9)&gt;EOMONTH($U$9,11),(1+conditions!$U$34)*SUMIFS(17:17,$9:$9,$U$9-1+GM$9+SUMIFS(conditions!$71:$71,conditions!$8:$8,"&lt;="&amp;GM$9,conditions!$9:$9,"&gt;="&amp;GM$9)-EOMONTH($U$9,11)),SUMIFS(17:17,$9:$9,GM$9+SUMIFS(conditions!$71:$71,conditions!$8:$8,"&lt;="&amp;GM$9,conditions!$9:$9,"&gt;="&amp;GM$9)))*SUMIFS(conditions!$69:$69,conditions!$8:$8,"&lt;="&amp;GM$9,conditions!$9:$9,"&gt;="&amp;GM$9)*SUMIFS(conditions!$70:$70,conditions!$8:$8,"&lt;="&amp;GM$9,conditions!$9:$9,"&gt;="&amp;GM$9))</f>
        <v>24.885629999999999</v>
      </c>
      <c r="GN71" s="37">
        <f>IF(GN$9="",0,IF(GN$9+SUMIFS(conditions!$71:$71,conditions!$8:$8,"&lt;="&amp;GN$9,conditions!$9:$9,"&gt;="&amp;GN$9)&gt;EOMONTH($U$9,11),(1+conditions!$U$34)*SUMIFS(17:17,$9:$9,$U$9-1+GN$9+SUMIFS(conditions!$71:$71,conditions!$8:$8,"&lt;="&amp;GN$9,conditions!$9:$9,"&gt;="&amp;GN$9)-EOMONTH($U$9,11)),SUMIFS(17:17,$9:$9,GN$9+SUMIFS(conditions!$71:$71,conditions!$8:$8,"&lt;="&amp;GN$9,conditions!$9:$9,"&gt;="&amp;GN$9)))*SUMIFS(conditions!$69:$69,conditions!$8:$8,"&lt;="&amp;GN$9,conditions!$9:$9,"&gt;="&amp;GN$9)*SUMIFS(conditions!$70:$70,conditions!$8:$8,"&lt;="&amp;GN$9,conditions!$9:$9,"&gt;="&amp;GN$9))</f>
        <v>24.885629999999999</v>
      </c>
      <c r="GO71" s="37">
        <f>IF(GO$9="",0,IF(GO$9+SUMIFS(conditions!$71:$71,conditions!$8:$8,"&lt;="&amp;GO$9,conditions!$9:$9,"&gt;="&amp;GO$9)&gt;EOMONTH($U$9,11),(1+conditions!$U$34)*SUMIFS(17:17,$9:$9,$U$9-1+GO$9+SUMIFS(conditions!$71:$71,conditions!$8:$8,"&lt;="&amp;GO$9,conditions!$9:$9,"&gt;="&amp;GO$9)-EOMONTH($U$9,11)),SUMIFS(17:17,$9:$9,GO$9+SUMIFS(conditions!$71:$71,conditions!$8:$8,"&lt;="&amp;GO$9,conditions!$9:$9,"&gt;="&amp;GO$9)))*SUMIFS(conditions!$69:$69,conditions!$8:$8,"&lt;="&amp;GO$9,conditions!$9:$9,"&gt;="&amp;GO$9)*SUMIFS(conditions!$70:$70,conditions!$8:$8,"&lt;="&amp;GO$9,conditions!$9:$9,"&gt;="&amp;GO$9))</f>
        <v>24.885629999999999</v>
      </c>
      <c r="GP71" s="37">
        <f>IF(GP$9="",0,IF(GP$9+SUMIFS(conditions!$71:$71,conditions!$8:$8,"&lt;="&amp;GP$9,conditions!$9:$9,"&gt;="&amp;GP$9)&gt;EOMONTH($U$9,11),(1+conditions!$U$34)*SUMIFS(17:17,$9:$9,$U$9-1+GP$9+SUMIFS(conditions!$71:$71,conditions!$8:$8,"&lt;="&amp;GP$9,conditions!$9:$9,"&gt;="&amp;GP$9)-EOMONTH($U$9,11)),SUMIFS(17:17,$9:$9,GP$9+SUMIFS(conditions!$71:$71,conditions!$8:$8,"&lt;="&amp;GP$9,conditions!$9:$9,"&gt;="&amp;GP$9)))*SUMIFS(conditions!$69:$69,conditions!$8:$8,"&lt;="&amp;GP$9,conditions!$9:$9,"&gt;="&amp;GP$9)*SUMIFS(conditions!$70:$70,conditions!$8:$8,"&lt;="&amp;GP$9,conditions!$9:$9,"&gt;="&amp;GP$9))</f>
        <v>24.885629999999999</v>
      </c>
      <c r="GQ71" s="37">
        <f>IF(GQ$9="",0,IF(GQ$9+SUMIFS(conditions!$71:$71,conditions!$8:$8,"&lt;="&amp;GQ$9,conditions!$9:$9,"&gt;="&amp;GQ$9)&gt;EOMONTH($U$9,11),(1+conditions!$U$34)*SUMIFS(17:17,$9:$9,$U$9-1+GQ$9+SUMIFS(conditions!$71:$71,conditions!$8:$8,"&lt;="&amp;GQ$9,conditions!$9:$9,"&gt;="&amp;GQ$9)-EOMONTH($U$9,11)),SUMIFS(17:17,$9:$9,GQ$9+SUMIFS(conditions!$71:$71,conditions!$8:$8,"&lt;="&amp;GQ$9,conditions!$9:$9,"&gt;="&amp;GQ$9)))*SUMIFS(conditions!$69:$69,conditions!$8:$8,"&lt;="&amp;GQ$9,conditions!$9:$9,"&gt;="&amp;GQ$9)*SUMIFS(conditions!$70:$70,conditions!$8:$8,"&lt;="&amp;GQ$9,conditions!$9:$9,"&gt;="&amp;GQ$9))</f>
        <v>24.885629999999999</v>
      </c>
      <c r="GR71" s="37">
        <f>IF(GR$9="",0,IF(GR$9+SUMIFS(conditions!$71:$71,conditions!$8:$8,"&lt;="&amp;GR$9,conditions!$9:$9,"&gt;="&amp;GR$9)&gt;EOMONTH($U$9,11),(1+conditions!$U$34)*SUMIFS(17:17,$9:$9,$U$9-1+GR$9+SUMIFS(conditions!$71:$71,conditions!$8:$8,"&lt;="&amp;GR$9,conditions!$9:$9,"&gt;="&amp;GR$9)-EOMONTH($U$9,11)),SUMIFS(17:17,$9:$9,GR$9+SUMIFS(conditions!$71:$71,conditions!$8:$8,"&lt;="&amp;GR$9,conditions!$9:$9,"&gt;="&amp;GR$9)))*SUMIFS(conditions!$69:$69,conditions!$8:$8,"&lt;="&amp;GR$9,conditions!$9:$9,"&gt;="&amp;GR$9)*SUMIFS(conditions!$70:$70,conditions!$8:$8,"&lt;="&amp;GR$9,conditions!$9:$9,"&gt;="&amp;GR$9))</f>
        <v>0</v>
      </c>
      <c r="GS71" s="37">
        <f>IF(GS$9="",0,IF(GS$9+SUMIFS(conditions!$71:$71,conditions!$8:$8,"&lt;="&amp;GS$9,conditions!$9:$9,"&gt;="&amp;GS$9)&gt;EOMONTH($U$9,11),(1+conditions!$U$34)*SUMIFS(17:17,$9:$9,$U$9-1+GS$9+SUMIFS(conditions!$71:$71,conditions!$8:$8,"&lt;="&amp;GS$9,conditions!$9:$9,"&gt;="&amp;GS$9)-EOMONTH($U$9,11)),SUMIFS(17:17,$9:$9,GS$9+SUMIFS(conditions!$71:$71,conditions!$8:$8,"&lt;="&amp;GS$9,conditions!$9:$9,"&gt;="&amp;GS$9)))*SUMIFS(conditions!$69:$69,conditions!$8:$8,"&lt;="&amp;GS$9,conditions!$9:$9,"&gt;="&amp;GS$9)*SUMIFS(conditions!$70:$70,conditions!$8:$8,"&lt;="&amp;GS$9,conditions!$9:$9,"&gt;="&amp;GS$9))</f>
        <v>0</v>
      </c>
      <c r="GT71" s="37">
        <f>IF(GT$9="",0,IF(GT$9+SUMIFS(conditions!$71:$71,conditions!$8:$8,"&lt;="&amp;GT$9,conditions!$9:$9,"&gt;="&amp;GT$9)&gt;EOMONTH($U$9,11),(1+conditions!$U$34)*SUMIFS(17:17,$9:$9,$U$9-1+GT$9+SUMIFS(conditions!$71:$71,conditions!$8:$8,"&lt;="&amp;GT$9,conditions!$9:$9,"&gt;="&amp;GT$9)-EOMONTH($U$9,11)),SUMIFS(17:17,$9:$9,GT$9+SUMIFS(conditions!$71:$71,conditions!$8:$8,"&lt;="&amp;GT$9,conditions!$9:$9,"&gt;="&amp;GT$9)))*SUMIFS(conditions!$69:$69,conditions!$8:$8,"&lt;="&amp;GT$9,conditions!$9:$9,"&gt;="&amp;GT$9)*SUMIFS(conditions!$70:$70,conditions!$8:$8,"&lt;="&amp;GT$9,conditions!$9:$9,"&gt;="&amp;GT$9))</f>
        <v>24.885629999999999</v>
      </c>
      <c r="GU71" s="37">
        <f>IF(GU$9="",0,IF(GU$9+SUMIFS(conditions!$71:$71,conditions!$8:$8,"&lt;="&amp;GU$9,conditions!$9:$9,"&gt;="&amp;GU$9)&gt;EOMONTH($U$9,11),(1+conditions!$U$34)*SUMIFS(17:17,$9:$9,$U$9-1+GU$9+SUMIFS(conditions!$71:$71,conditions!$8:$8,"&lt;="&amp;GU$9,conditions!$9:$9,"&gt;="&amp;GU$9)-EOMONTH($U$9,11)),SUMIFS(17:17,$9:$9,GU$9+SUMIFS(conditions!$71:$71,conditions!$8:$8,"&lt;="&amp;GU$9,conditions!$9:$9,"&gt;="&amp;GU$9)))*SUMIFS(conditions!$69:$69,conditions!$8:$8,"&lt;="&amp;GU$9,conditions!$9:$9,"&gt;="&amp;GU$9)*SUMIFS(conditions!$70:$70,conditions!$8:$8,"&lt;="&amp;GU$9,conditions!$9:$9,"&gt;="&amp;GU$9))</f>
        <v>24.885629999999999</v>
      </c>
      <c r="GV71" s="37">
        <f>IF(GV$9="",0,IF(GV$9+SUMIFS(conditions!$71:$71,conditions!$8:$8,"&lt;="&amp;GV$9,conditions!$9:$9,"&gt;="&amp;GV$9)&gt;EOMONTH($U$9,11),(1+conditions!$U$34)*SUMIFS(17:17,$9:$9,$U$9-1+GV$9+SUMIFS(conditions!$71:$71,conditions!$8:$8,"&lt;="&amp;GV$9,conditions!$9:$9,"&gt;="&amp;GV$9)-EOMONTH($U$9,11)),SUMIFS(17:17,$9:$9,GV$9+SUMIFS(conditions!$71:$71,conditions!$8:$8,"&lt;="&amp;GV$9,conditions!$9:$9,"&gt;="&amp;GV$9)))*SUMIFS(conditions!$69:$69,conditions!$8:$8,"&lt;="&amp;GV$9,conditions!$9:$9,"&gt;="&amp;GV$9)*SUMIFS(conditions!$70:$70,conditions!$8:$8,"&lt;="&amp;GV$9,conditions!$9:$9,"&gt;="&amp;GV$9))</f>
        <v>24.885629999999999</v>
      </c>
      <c r="GW71" s="37">
        <f>IF(GW$9="",0,IF(GW$9+SUMIFS(conditions!$71:$71,conditions!$8:$8,"&lt;="&amp;GW$9,conditions!$9:$9,"&gt;="&amp;GW$9)&gt;EOMONTH($U$9,11),(1+conditions!$U$34)*SUMIFS(17:17,$9:$9,$U$9-1+GW$9+SUMIFS(conditions!$71:$71,conditions!$8:$8,"&lt;="&amp;GW$9,conditions!$9:$9,"&gt;="&amp;GW$9)-EOMONTH($U$9,11)),SUMIFS(17:17,$9:$9,GW$9+SUMIFS(conditions!$71:$71,conditions!$8:$8,"&lt;="&amp;GW$9,conditions!$9:$9,"&gt;="&amp;GW$9)))*SUMIFS(conditions!$69:$69,conditions!$8:$8,"&lt;="&amp;GW$9,conditions!$9:$9,"&gt;="&amp;GW$9)*SUMIFS(conditions!$70:$70,conditions!$8:$8,"&lt;="&amp;GW$9,conditions!$9:$9,"&gt;="&amp;GW$9))</f>
        <v>24.885629999999999</v>
      </c>
      <c r="GX71" s="37">
        <f>IF(GX$9="",0,IF(GX$9+SUMIFS(conditions!$71:$71,conditions!$8:$8,"&lt;="&amp;GX$9,conditions!$9:$9,"&gt;="&amp;GX$9)&gt;EOMONTH($U$9,11),(1+conditions!$U$34)*SUMIFS(17:17,$9:$9,$U$9-1+GX$9+SUMIFS(conditions!$71:$71,conditions!$8:$8,"&lt;="&amp;GX$9,conditions!$9:$9,"&gt;="&amp;GX$9)-EOMONTH($U$9,11)),SUMIFS(17:17,$9:$9,GX$9+SUMIFS(conditions!$71:$71,conditions!$8:$8,"&lt;="&amp;GX$9,conditions!$9:$9,"&gt;="&amp;GX$9)))*SUMIFS(conditions!$69:$69,conditions!$8:$8,"&lt;="&amp;GX$9,conditions!$9:$9,"&gt;="&amp;GX$9)*SUMIFS(conditions!$70:$70,conditions!$8:$8,"&lt;="&amp;GX$9,conditions!$9:$9,"&gt;="&amp;GX$9))</f>
        <v>24.885629999999999</v>
      </c>
      <c r="GY71" s="37">
        <f>IF(GY$9="",0,IF(GY$9+SUMIFS(conditions!$71:$71,conditions!$8:$8,"&lt;="&amp;GY$9,conditions!$9:$9,"&gt;="&amp;GY$9)&gt;EOMONTH($U$9,11),(1+conditions!$U$34)*SUMIFS(17:17,$9:$9,$U$9-1+GY$9+SUMIFS(conditions!$71:$71,conditions!$8:$8,"&lt;="&amp;GY$9,conditions!$9:$9,"&gt;="&amp;GY$9)-EOMONTH($U$9,11)),SUMIFS(17:17,$9:$9,GY$9+SUMIFS(conditions!$71:$71,conditions!$8:$8,"&lt;="&amp;GY$9,conditions!$9:$9,"&gt;="&amp;GY$9)))*SUMIFS(conditions!$69:$69,conditions!$8:$8,"&lt;="&amp;GY$9,conditions!$9:$9,"&gt;="&amp;GY$9)*SUMIFS(conditions!$70:$70,conditions!$8:$8,"&lt;="&amp;GY$9,conditions!$9:$9,"&gt;="&amp;GY$9))</f>
        <v>0</v>
      </c>
      <c r="GZ71" s="37">
        <f>IF(GZ$9="",0,IF(GZ$9+SUMIFS(conditions!$71:$71,conditions!$8:$8,"&lt;="&amp;GZ$9,conditions!$9:$9,"&gt;="&amp;GZ$9)&gt;EOMONTH($U$9,11),(1+conditions!$U$34)*SUMIFS(17:17,$9:$9,$U$9-1+GZ$9+SUMIFS(conditions!$71:$71,conditions!$8:$8,"&lt;="&amp;GZ$9,conditions!$9:$9,"&gt;="&amp;GZ$9)-EOMONTH($U$9,11)),SUMIFS(17:17,$9:$9,GZ$9+SUMIFS(conditions!$71:$71,conditions!$8:$8,"&lt;="&amp;GZ$9,conditions!$9:$9,"&gt;="&amp;GZ$9)))*SUMIFS(conditions!$69:$69,conditions!$8:$8,"&lt;="&amp;GZ$9,conditions!$9:$9,"&gt;="&amp;GZ$9)*SUMIFS(conditions!$70:$70,conditions!$8:$8,"&lt;="&amp;GZ$9,conditions!$9:$9,"&gt;="&amp;GZ$9))</f>
        <v>0</v>
      </c>
      <c r="HA71" s="37">
        <f>IF(HA$9="",0,IF(HA$9+SUMIFS(conditions!$71:$71,conditions!$8:$8,"&lt;="&amp;HA$9,conditions!$9:$9,"&gt;="&amp;HA$9)&gt;EOMONTH($U$9,11),(1+conditions!$U$34)*SUMIFS(17:17,$9:$9,$U$9-1+HA$9+SUMIFS(conditions!$71:$71,conditions!$8:$8,"&lt;="&amp;HA$9,conditions!$9:$9,"&gt;="&amp;HA$9)-EOMONTH($U$9,11)),SUMIFS(17:17,$9:$9,HA$9+SUMIFS(conditions!$71:$71,conditions!$8:$8,"&lt;="&amp;HA$9,conditions!$9:$9,"&gt;="&amp;HA$9)))*SUMIFS(conditions!$69:$69,conditions!$8:$8,"&lt;="&amp;HA$9,conditions!$9:$9,"&gt;="&amp;HA$9)*SUMIFS(conditions!$70:$70,conditions!$8:$8,"&lt;="&amp;HA$9,conditions!$9:$9,"&gt;="&amp;HA$9))</f>
        <v>24.885629999999999</v>
      </c>
      <c r="HB71" s="37">
        <f>IF(HB$9="",0,IF(HB$9+SUMIFS(conditions!$71:$71,conditions!$8:$8,"&lt;="&amp;HB$9,conditions!$9:$9,"&gt;="&amp;HB$9)&gt;EOMONTH($U$9,11),(1+conditions!$U$34)*SUMIFS(17:17,$9:$9,$U$9-1+HB$9+SUMIFS(conditions!$71:$71,conditions!$8:$8,"&lt;="&amp;HB$9,conditions!$9:$9,"&gt;="&amp;HB$9)-EOMONTH($U$9,11)),SUMIFS(17:17,$9:$9,HB$9+SUMIFS(conditions!$71:$71,conditions!$8:$8,"&lt;="&amp;HB$9,conditions!$9:$9,"&gt;="&amp;HB$9)))*SUMIFS(conditions!$69:$69,conditions!$8:$8,"&lt;="&amp;HB$9,conditions!$9:$9,"&gt;="&amp;HB$9)*SUMIFS(conditions!$70:$70,conditions!$8:$8,"&lt;="&amp;HB$9,conditions!$9:$9,"&gt;="&amp;HB$9))</f>
        <v>24.885629999999999</v>
      </c>
      <c r="HC71" s="37">
        <f>IF(HC$9="",0,IF(HC$9+SUMIFS(conditions!$71:$71,conditions!$8:$8,"&lt;="&amp;HC$9,conditions!$9:$9,"&gt;="&amp;HC$9)&gt;EOMONTH($U$9,11),(1+conditions!$U$34)*SUMIFS(17:17,$9:$9,$U$9-1+HC$9+SUMIFS(conditions!$71:$71,conditions!$8:$8,"&lt;="&amp;HC$9,conditions!$9:$9,"&gt;="&amp;HC$9)-EOMONTH($U$9,11)),SUMIFS(17:17,$9:$9,HC$9+SUMIFS(conditions!$71:$71,conditions!$8:$8,"&lt;="&amp;HC$9,conditions!$9:$9,"&gt;="&amp;HC$9)))*SUMIFS(conditions!$69:$69,conditions!$8:$8,"&lt;="&amp;HC$9,conditions!$9:$9,"&gt;="&amp;HC$9)*SUMIFS(conditions!$70:$70,conditions!$8:$8,"&lt;="&amp;HC$9,conditions!$9:$9,"&gt;="&amp;HC$9))</f>
        <v>24.885629999999999</v>
      </c>
      <c r="HD71" s="37">
        <f>IF(HD$9="",0,IF(HD$9+SUMIFS(conditions!$71:$71,conditions!$8:$8,"&lt;="&amp;HD$9,conditions!$9:$9,"&gt;="&amp;HD$9)&gt;EOMONTH($U$9,11),(1+conditions!$U$34)*SUMIFS(17:17,$9:$9,$U$9-1+HD$9+SUMIFS(conditions!$71:$71,conditions!$8:$8,"&lt;="&amp;HD$9,conditions!$9:$9,"&gt;="&amp;HD$9)-EOMONTH($U$9,11)),SUMIFS(17:17,$9:$9,HD$9+SUMIFS(conditions!$71:$71,conditions!$8:$8,"&lt;="&amp;HD$9,conditions!$9:$9,"&gt;="&amp;HD$9)))*SUMIFS(conditions!$69:$69,conditions!$8:$8,"&lt;="&amp;HD$9,conditions!$9:$9,"&gt;="&amp;HD$9)*SUMIFS(conditions!$70:$70,conditions!$8:$8,"&lt;="&amp;HD$9,conditions!$9:$9,"&gt;="&amp;HD$9))</f>
        <v>24.885629999999999</v>
      </c>
      <c r="HE71" s="37">
        <f>IF(HE$9="",0,IF(HE$9+SUMIFS(conditions!$71:$71,conditions!$8:$8,"&lt;="&amp;HE$9,conditions!$9:$9,"&gt;="&amp;HE$9)&gt;EOMONTH($U$9,11),(1+conditions!$U$34)*SUMIFS(17:17,$9:$9,$U$9-1+HE$9+SUMIFS(conditions!$71:$71,conditions!$8:$8,"&lt;="&amp;HE$9,conditions!$9:$9,"&gt;="&amp;HE$9)-EOMONTH($U$9,11)),SUMIFS(17:17,$9:$9,HE$9+SUMIFS(conditions!$71:$71,conditions!$8:$8,"&lt;="&amp;HE$9,conditions!$9:$9,"&gt;="&amp;HE$9)))*SUMIFS(conditions!$69:$69,conditions!$8:$8,"&lt;="&amp;HE$9,conditions!$9:$9,"&gt;="&amp;HE$9)*SUMIFS(conditions!$70:$70,conditions!$8:$8,"&lt;="&amp;HE$9,conditions!$9:$9,"&gt;="&amp;HE$9))</f>
        <v>24.885629999999999</v>
      </c>
      <c r="HF71" s="37">
        <f>IF(HF$9="",0,IF(HF$9+SUMIFS(conditions!$71:$71,conditions!$8:$8,"&lt;="&amp;HF$9,conditions!$9:$9,"&gt;="&amp;HF$9)&gt;EOMONTH($U$9,11),(1+conditions!$U$34)*SUMIFS(17:17,$9:$9,$U$9-1+HF$9+SUMIFS(conditions!$71:$71,conditions!$8:$8,"&lt;="&amp;HF$9,conditions!$9:$9,"&gt;="&amp;HF$9)-EOMONTH($U$9,11)),SUMIFS(17:17,$9:$9,HF$9+SUMIFS(conditions!$71:$71,conditions!$8:$8,"&lt;="&amp;HF$9,conditions!$9:$9,"&gt;="&amp;HF$9)))*SUMIFS(conditions!$69:$69,conditions!$8:$8,"&lt;="&amp;HF$9,conditions!$9:$9,"&gt;="&amp;HF$9)*SUMIFS(conditions!$70:$70,conditions!$8:$8,"&lt;="&amp;HF$9,conditions!$9:$9,"&gt;="&amp;HF$9))</f>
        <v>0</v>
      </c>
      <c r="HG71" s="37">
        <f>IF(HG$9="",0,IF(HG$9+SUMIFS(conditions!$71:$71,conditions!$8:$8,"&lt;="&amp;HG$9,conditions!$9:$9,"&gt;="&amp;HG$9)&gt;EOMONTH($U$9,11),(1+conditions!$U$34)*SUMIFS(17:17,$9:$9,$U$9-1+HG$9+SUMIFS(conditions!$71:$71,conditions!$8:$8,"&lt;="&amp;HG$9,conditions!$9:$9,"&gt;="&amp;HG$9)-EOMONTH($U$9,11)),SUMIFS(17:17,$9:$9,HG$9+SUMIFS(conditions!$71:$71,conditions!$8:$8,"&lt;="&amp;HG$9,conditions!$9:$9,"&gt;="&amp;HG$9)))*SUMIFS(conditions!$69:$69,conditions!$8:$8,"&lt;="&amp;HG$9,conditions!$9:$9,"&gt;="&amp;HG$9)*SUMIFS(conditions!$70:$70,conditions!$8:$8,"&lt;="&amp;HG$9,conditions!$9:$9,"&gt;="&amp;HG$9))</f>
        <v>0</v>
      </c>
      <c r="HH71" s="37">
        <f>IF(HH$9="",0,IF(HH$9+SUMIFS(conditions!$71:$71,conditions!$8:$8,"&lt;="&amp;HH$9,conditions!$9:$9,"&gt;="&amp;HH$9)&gt;EOMONTH($U$9,11),(1+conditions!$U$34)*SUMIFS(17:17,$9:$9,$U$9-1+HH$9+SUMIFS(conditions!$71:$71,conditions!$8:$8,"&lt;="&amp;HH$9,conditions!$9:$9,"&gt;="&amp;HH$9)-EOMONTH($U$9,11)),SUMIFS(17:17,$9:$9,HH$9+SUMIFS(conditions!$71:$71,conditions!$8:$8,"&lt;="&amp;HH$9,conditions!$9:$9,"&gt;="&amp;HH$9)))*SUMIFS(conditions!$69:$69,conditions!$8:$8,"&lt;="&amp;HH$9,conditions!$9:$9,"&gt;="&amp;HH$9)*SUMIFS(conditions!$70:$70,conditions!$8:$8,"&lt;="&amp;HH$9,conditions!$9:$9,"&gt;="&amp;HH$9))</f>
        <v>24.885629999999999</v>
      </c>
      <c r="HI71" s="37">
        <f>IF(HI$9="",0,IF(HI$9+SUMIFS(conditions!$71:$71,conditions!$8:$8,"&lt;="&amp;HI$9,conditions!$9:$9,"&gt;="&amp;HI$9)&gt;EOMONTH($U$9,11),(1+conditions!$U$34)*SUMIFS(17:17,$9:$9,$U$9-1+HI$9+SUMIFS(conditions!$71:$71,conditions!$8:$8,"&lt;="&amp;HI$9,conditions!$9:$9,"&gt;="&amp;HI$9)-EOMONTH($U$9,11)),SUMIFS(17:17,$9:$9,HI$9+SUMIFS(conditions!$71:$71,conditions!$8:$8,"&lt;="&amp;HI$9,conditions!$9:$9,"&gt;="&amp;HI$9)))*SUMIFS(conditions!$69:$69,conditions!$8:$8,"&lt;="&amp;HI$9,conditions!$9:$9,"&gt;="&amp;HI$9)*SUMIFS(conditions!$70:$70,conditions!$8:$8,"&lt;="&amp;HI$9,conditions!$9:$9,"&gt;="&amp;HI$9))</f>
        <v>24.885629999999999</v>
      </c>
      <c r="HJ71" s="37">
        <f>IF(HJ$9="",0,IF(HJ$9+SUMIFS(conditions!$71:$71,conditions!$8:$8,"&lt;="&amp;HJ$9,conditions!$9:$9,"&gt;="&amp;HJ$9)&gt;EOMONTH($U$9,11),(1+conditions!$U$34)*SUMIFS(17:17,$9:$9,$U$9-1+HJ$9+SUMIFS(conditions!$71:$71,conditions!$8:$8,"&lt;="&amp;HJ$9,conditions!$9:$9,"&gt;="&amp;HJ$9)-EOMONTH($U$9,11)),SUMIFS(17:17,$9:$9,HJ$9+SUMIFS(conditions!$71:$71,conditions!$8:$8,"&lt;="&amp;HJ$9,conditions!$9:$9,"&gt;="&amp;HJ$9)))*SUMIFS(conditions!$69:$69,conditions!$8:$8,"&lt;="&amp;HJ$9,conditions!$9:$9,"&gt;="&amp;HJ$9)*SUMIFS(conditions!$70:$70,conditions!$8:$8,"&lt;="&amp;HJ$9,conditions!$9:$9,"&gt;="&amp;HJ$9))</f>
        <v>24.885629999999999</v>
      </c>
      <c r="HK71" s="37">
        <f>IF(HK$9="",0,IF(HK$9+SUMIFS(conditions!$71:$71,conditions!$8:$8,"&lt;="&amp;HK$9,conditions!$9:$9,"&gt;="&amp;HK$9)&gt;EOMONTH($U$9,11),(1+conditions!$U$34)*SUMIFS(17:17,$9:$9,$U$9-1+HK$9+SUMIFS(conditions!$71:$71,conditions!$8:$8,"&lt;="&amp;HK$9,conditions!$9:$9,"&gt;="&amp;HK$9)-EOMONTH($U$9,11)),SUMIFS(17:17,$9:$9,HK$9+SUMIFS(conditions!$71:$71,conditions!$8:$8,"&lt;="&amp;HK$9,conditions!$9:$9,"&gt;="&amp;HK$9)))*SUMIFS(conditions!$69:$69,conditions!$8:$8,"&lt;="&amp;HK$9,conditions!$9:$9,"&gt;="&amp;HK$9)*SUMIFS(conditions!$70:$70,conditions!$8:$8,"&lt;="&amp;HK$9,conditions!$9:$9,"&gt;="&amp;HK$9))</f>
        <v>24.885629999999999</v>
      </c>
      <c r="HL71" s="37">
        <f>IF(HL$9="",0,IF(HL$9+SUMIFS(conditions!$71:$71,conditions!$8:$8,"&lt;="&amp;HL$9,conditions!$9:$9,"&gt;="&amp;HL$9)&gt;EOMONTH($U$9,11),(1+conditions!$U$34)*SUMIFS(17:17,$9:$9,$U$9-1+HL$9+SUMIFS(conditions!$71:$71,conditions!$8:$8,"&lt;="&amp;HL$9,conditions!$9:$9,"&gt;="&amp;HL$9)-EOMONTH($U$9,11)),SUMIFS(17:17,$9:$9,HL$9+SUMIFS(conditions!$71:$71,conditions!$8:$8,"&lt;="&amp;HL$9,conditions!$9:$9,"&gt;="&amp;HL$9)))*SUMIFS(conditions!$69:$69,conditions!$8:$8,"&lt;="&amp;HL$9,conditions!$9:$9,"&gt;="&amp;HL$9)*SUMIFS(conditions!$70:$70,conditions!$8:$8,"&lt;="&amp;HL$9,conditions!$9:$9,"&gt;="&amp;HL$9))</f>
        <v>24.885629999999999</v>
      </c>
      <c r="HM71" s="37">
        <f>IF(HM$9="",0,IF(HM$9+SUMIFS(conditions!$71:$71,conditions!$8:$8,"&lt;="&amp;HM$9,conditions!$9:$9,"&gt;="&amp;HM$9)&gt;EOMONTH($U$9,11),(1+conditions!$U$34)*SUMIFS(17:17,$9:$9,$U$9-1+HM$9+SUMIFS(conditions!$71:$71,conditions!$8:$8,"&lt;="&amp;HM$9,conditions!$9:$9,"&gt;="&amp;HM$9)-EOMONTH($U$9,11)),SUMIFS(17:17,$9:$9,HM$9+SUMIFS(conditions!$71:$71,conditions!$8:$8,"&lt;="&amp;HM$9,conditions!$9:$9,"&gt;="&amp;HM$9)))*SUMIFS(conditions!$69:$69,conditions!$8:$8,"&lt;="&amp;HM$9,conditions!$9:$9,"&gt;="&amp;HM$9)*SUMIFS(conditions!$70:$70,conditions!$8:$8,"&lt;="&amp;HM$9,conditions!$9:$9,"&gt;="&amp;HM$9))</f>
        <v>0</v>
      </c>
      <c r="HN71" s="37">
        <f>IF(HN$9="",0,IF(HN$9+SUMIFS(conditions!$71:$71,conditions!$8:$8,"&lt;="&amp;HN$9,conditions!$9:$9,"&gt;="&amp;HN$9)&gt;EOMONTH($U$9,11),(1+conditions!$U$34)*SUMIFS(17:17,$9:$9,$U$9-1+HN$9+SUMIFS(conditions!$71:$71,conditions!$8:$8,"&lt;="&amp;HN$9,conditions!$9:$9,"&gt;="&amp;HN$9)-EOMONTH($U$9,11)),SUMIFS(17:17,$9:$9,HN$9+SUMIFS(conditions!$71:$71,conditions!$8:$8,"&lt;="&amp;HN$9,conditions!$9:$9,"&gt;="&amp;HN$9)))*SUMIFS(conditions!$69:$69,conditions!$8:$8,"&lt;="&amp;HN$9,conditions!$9:$9,"&gt;="&amp;HN$9)*SUMIFS(conditions!$70:$70,conditions!$8:$8,"&lt;="&amp;HN$9,conditions!$9:$9,"&gt;="&amp;HN$9))</f>
        <v>0</v>
      </c>
      <c r="HO71" s="37">
        <f>IF(HO$9="",0,IF(HO$9+SUMIFS(conditions!$71:$71,conditions!$8:$8,"&lt;="&amp;HO$9,conditions!$9:$9,"&gt;="&amp;HO$9)&gt;EOMONTH($U$9,11),(1+conditions!$U$34)*SUMIFS(17:17,$9:$9,$U$9-1+HO$9+SUMIFS(conditions!$71:$71,conditions!$8:$8,"&lt;="&amp;HO$9,conditions!$9:$9,"&gt;="&amp;HO$9)-EOMONTH($U$9,11)),SUMIFS(17:17,$9:$9,HO$9+SUMIFS(conditions!$71:$71,conditions!$8:$8,"&lt;="&amp;HO$9,conditions!$9:$9,"&gt;="&amp;HO$9)))*SUMIFS(conditions!$69:$69,conditions!$8:$8,"&lt;="&amp;HO$9,conditions!$9:$9,"&gt;="&amp;HO$9)*SUMIFS(conditions!$70:$70,conditions!$8:$8,"&lt;="&amp;HO$9,conditions!$9:$9,"&gt;="&amp;HO$9))</f>
        <v>22.894779599999996</v>
      </c>
      <c r="HP71" s="37">
        <f>IF(HP$9="",0,IF(HP$9+SUMIFS(conditions!$71:$71,conditions!$8:$8,"&lt;="&amp;HP$9,conditions!$9:$9,"&gt;="&amp;HP$9)&gt;EOMONTH($U$9,11),(1+conditions!$U$34)*SUMIFS(17:17,$9:$9,$U$9-1+HP$9+SUMIFS(conditions!$71:$71,conditions!$8:$8,"&lt;="&amp;HP$9,conditions!$9:$9,"&gt;="&amp;HP$9)-EOMONTH($U$9,11)),SUMIFS(17:17,$9:$9,HP$9+SUMIFS(conditions!$71:$71,conditions!$8:$8,"&lt;="&amp;HP$9,conditions!$9:$9,"&gt;="&amp;HP$9)))*SUMIFS(conditions!$69:$69,conditions!$8:$8,"&lt;="&amp;HP$9,conditions!$9:$9,"&gt;="&amp;HP$9)*SUMIFS(conditions!$70:$70,conditions!$8:$8,"&lt;="&amp;HP$9,conditions!$9:$9,"&gt;="&amp;HP$9))</f>
        <v>22.894779599999996</v>
      </c>
      <c r="HQ71" s="37">
        <f>IF(HQ$9="",0,IF(HQ$9+SUMIFS(conditions!$71:$71,conditions!$8:$8,"&lt;="&amp;HQ$9,conditions!$9:$9,"&gt;="&amp;HQ$9)&gt;EOMONTH($U$9,11),(1+conditions!$U$34)*SUMIFS(17:17,$9:$9,$U$9-1+HQ$9+SUMIFS(conditions!$71:$71,conditions!$8:$8,"&lt;="&amp;HQ$9,conditions!$9:$9,"&gt;="&amp;HQ$9)-EOMONTH($U$9,11)),SUMIFS(17:17,$9:$9,HQ$9+SUMIFS(conditions!$71:$71,conditions!$8:$8,"&lt;="&amp;HQ$9,conditions!$9:$9,"&gt;="&amp;HQ$9)))*SUMIFS(conditions!$69:$69,conditions!$8:$8,"&lt;="&amp;HQ$9,conditions!$9:$9,"&gt;="&amp;HQ$9)*SUMIFS(conditions!$70:$70,conditions!$8:$8,"&lt;="&amp;HQ$9,conditions!$9:$9,"&gt;="&amp;HQ$9))</f>
        <v>22.894779599999996</v>
      </c>
      <c r="HR71" s="37">
        <f>IF(HR$9="",0,IF(HR$9+SUMIFS(conditions!$71:$71,conditions!$8:$8,"&lt;="&amp;HR$9,conditions!$9:$9,"&gt;="&amp;HR$9)&gt;EOMONTH($U$9,11),(1+conditions!$U$34)*SUMIFS(17:17,$9:$9,$U$9-1+HR$9+SUMIFS(conditions!$71:$71,conditions!$8:$8,"&lt;="&amp;HR$9,conditions!$9:$9,"&gt;="&amp;HR$9)-EOMONTH($U$9,11)),SUMIFS(17:17,$9:$9,HR$9+SUMIFS(conditions!$71:$71,conditions!$8:$8,"&lt;="&amp;HR$9,conditions!$9:$9,"&gt;="&amp;HR$9)))*SUMIFS(conditions!$69:$69,conditions!$8:$8,"&lt;="&amp;HR$9,conditions!$9:$9,"&gt;="&amp;HR$9)*SUMIFS(conditions!$70:$70,conditions!$8:$8,"&lt;="&amp;HR$9,conditions!$9:$9,"&gt;="&amp;HR$9))</f>
        <v>22.894779599999996</v>
      </c>
      <c r="HS71" s="37">
        <f>IF(HS$9="",0,IF(HS$9+SUMIFS(conditions!$71:$71,conditions!$8:$8,"&lt;="&amp;HS$9,conditions!$9:$9,"&gt;="&amp;HS$9)&gt;EOMONTH($U$9,11),(1+conditions!$U$34)*SUMIFS(17:17,$9:$9,$U$9-1+HS$9+SUMIFS(conditions!$71:$71,conditions!$8:$8,"&lt;="&amp;HS$9,conditions!$9:$9,"&gt;="&amp;HS$9)-EOMONTH($U$9,11)),SUMIFS(17:17,$9:$9,HS$9+SUMIFS(conditions!$71:$71,conditions!$8:$8,"&lt;="&amp;HS$9,conditions!$9:$9,"&gt;="&amp;HS$9)))*SUMIFS(conditions!$69:$69,conditions!$8:$8,"&lt;="&amp;HS$9,conditions!$9:$9,"&gt;="&amp;HS$9)*SUMIFS(conditions!$70:$70,conditions!$8:$8,"&lt;="&amp;HS$9,conditions!$9:$9,"&gt;="&amp;HS$9))</f>
        <v>22.894779599999996</v>
      </c>
      <c r="HT71" s="37">
        <f>IF(HT$9="",0,IF(HT$9+SUMIFS(conditions!$71:$71,conditions!$8:$8,"&lt;="&amp;HT$9,conditions!$9:$9,"&gt;="&amp;HT$9)&gt;EOMONTH($U$9,11),(1+conditions!$U$34)*SUMIFS(17:17,$9:$9,$U$9-1+HT$9+SUMIFS(conditions!$71:$71,conditions!$8:$8,"&lt;="&amp;HT$9,conditions!$9:$9,"&gt;="&amp;HT$9)-EOMONTH($U$9,11)),SUMIFS(17:17,$9:$9,HT$9+SUMIFS(conditions!$71:$71,conditions!$8:$8,"&lt;="&amp;HT$9,conditions!$9:$9,"&gt;="&amp;HT$9)))*SUMIFS(conditions!$69:$69,conditions!$8:$8,"&lt;="&amp;HT$9,conditions!$9:$9,"&gt;="&amp;HT$9)*SUMIFS(conditions!$70:$70,conditions!$8:$8,"&lt;="&amp;HT$9,conditions!$9:$9,"&gt;="&amp;HT$9))</f>
        <v>0</v>
      </c>
      <c r="HU71" s="37">
        <f>IF(HU$9="",0,IF(HU$9+SUMIFS(conditions!$71:$71,conditions!$8:$8,"&lt;="&amp;HU$9,conditions!$9:$9,"&gt;="&amp;HU$9)&gt;EOMONTH($U$9,11),(1+conditions!$U$34)*SUMIFS(17:17,$9:$9,$U$9-1+HU$9+SUMIFS(conditions!$71:$71,conditions!$8:$8,"&lt;="&amp;HU$9,conditions!$9:$9,"&gt;="&amp;HU$9)-EOMONTH($U$9,11)),SUMIFS(17:17,$9:$9,HU$9+SUMIFS(conditions!$71:$71,conditions!$8:$8,"&lt;="&amp;HU$9,conditions!$9:$9,"&gt;="&amp;HU$9)))*SUMIFS(conditions!$69:$69,conditions!$8:$8,"&lt;="&amp;HU$9,conditions!$9:$9,"&gt;="&amp;HU$9)*SUMIFS(conditions!$70:$70,conditions!$8:$8,"&lt;="&amp;HU$9,conditions!$9:$9,"&gt;="&amp;HU$9))</f>
        <v>0</v>
      </c>
      <c r="HV71" s="37">
        <f>IF(HV$9="",0,IF(HV$9+SUMIFS(conditions!$71:$71,conditions!$8:$8,"&lt;="&amp;HV$9,conditions!$9:$9,"&gt;="&amp;HV$9)&gt;EOMONTH($U$9,11),(1+conditions!$U$34)*SUMIFS(17:17,$9:$9,$U$9-1+HV$9+SUMIFS(conditions!$71:$71,conditions!$8:$8,"&lt;="&amp;HV$9,conditions!$9:$9,"&gt;="&amp;HV$9)-EOMONTH($U$9,11)),SUMIFS(17:17,$9:$9,HV$9+SUMIFS(conditions!$71:$71,conditions!$8:$8,"&lt;="&amp;HV$9,conditions!$9:$9,"&gt;="&amp;HV$9)))*SUMIFS(conditions!$69:$69,conditions!$8:$8,"&lt;="&amp;HV$9,conditions!$9:$9,"&gt;="&amp;HV$9)*SUMIFS(conditions!$70:$70,conditions!$8:$8,"&lt;="&amp;HV$9,conditions!$9:$9,"&gt;="&amp;HV$9))</f>
        <v>22.894779599999996</v>
      </c>
      <c r="HW71" s="37">
        <f>IF(HW$9="",0,IF(HW$9+SUMIFS(conditions!$71:$71,conditions!$8:$8,"&lt;="&amp;HW$9,conditions!$9:$9,"&gt;="&amp;HW$9)&gt;EOMONTH($U$9,11),(1+conditions!$U$34)*SUMIFS(17:17,$9:$9,$U$9-1+HW$9+SUMIFS(conditions!$71:$71,conditions!$8:$8,"&lt;="&amp;HW$9,conditions!$9:$9,"&gt;="&amp;HW$9)-EOMONTH($U$9,11)),SUMIFS(17:17,$9:$9,HW$9+SUMIFS(conditions!$71:$71,conditions!$8:$8,"&lt;="&amp;HW$9,conditions!$9:$9,"&gt;="&amp;HW$9)))*SUMIFS(conditions!$69:$69,conditions!$8:$8,"&lt;="&amp;HW$9,conditions!$9:$9,"&gt;="&amp;HW$9)*SUMIFS(conditions!$70:$70,conditions!$8:$8,"&lt;="&amp;HW$9,conditions!$9:$9,"&gt;="&amp;HW$9))</f>
        <v>22.894779599999996</v>
      </c>
      <c r="HX71" s="37">
        <f>IF(HX$9="",0,IF(HX$9+SUMIFS(conditions!$71:$71,conditions!$8:$8,"&lt;="&amp;HX$9,conditions!$9:$9,"&gt;="&amp;HX$9)&gt;EOMONTH($U$9,11),(1+conditions!$U$34)*SUMIFS(17:17,$9:$9,$U$9-1+HX$9+SUMIFS(conditions!$71:$71,conditions!$8:$8,"&lt;="&amp;HX$9,conditions!$9:$9,"&gt;="&amp;HX$9)-EOMONTH($U$9,11)),SUMIFS(17:17,$9:$9,HX$9+SUMIFS(conditions!$71:$71,conditions!$8:$8,"&lt;="&amp;HX$9,conditions!$9:$9,"&gt;="&amp;HX$9)))*SUMIFS(conditions!$69:$69,conditions!$8:$8,"&lt;="&amp;HX$9,conditions!$9:$9,"&gt;="&amp;HX$9)*SUMIFS(conditions!$70:$70,conditions!$8:$8,"&lt;="&amp;HX$9,conditions!$9:$9,"&gt;="&amp;HX$9))</f>
        <v>22.894779599999996</v>
      </c>
      <c r="HY71" s="37">
        <f>IF(HY$9="",0,IF(HY$9+SUMIFS(conditions!$71:$71,conditions!$8:$8,"&lt;="&amp;HY$9,conditions!$9:$9,"&gt;="&amp;HY$9)&gt;EOMONTH($U$9,11),(1+conditions!$U$34)*SUMIFS(17:17,$9:$9,$U$9-1+HY$9+SUMIFS(conditions!$71:$71,conditions!$8:$8,"&lt;="&amp;HY$9,conditions!$9:$9,"&gt;="&amp;HY$9)-EOMONTH($U$9,11)),SUMIFS(17:17,$9:$9,HY$9+SUMIFS(conditions!$71:$71,conditions!$8:$8,"&lt;="&amp;HY$9,conditions!$9:$9,"&gt;="&amp;HY$9)))*SUMIFS(conditions!$69:$69,conditions!$8:$8,"&lt;="&amp;HY$9,conditions!$9:$9,"&gt;="&amp;HY$9)*SUMIFS(conditions!$70:$70,conditions!$8:$8,"&lt;="&amp;HY$9,conditions!$9:$9,"&gt;="&amp;HY$9))</f>
        <v>22.894779599999996</v>
      </c>
      <c r="HZ71" s="37">
        <f>IF(HZ$9="",0,IF(HZ$9+SUMIFS(conditions!$71:$71,conditions!$8:$8,"&lt;="&amp;HZ$9,conditions!$9:$9,"&gt;="&amp;HZ$9)&gt;EOMONTH($U$9,11),(1+conditions!$U$34)*SUMIFS(17:17,$9:$9,$U$9-1+HZ$9+SUMIFS(conditions!$71:$71,conditions!$8:$8,"&lt;="&amp;HZ$9,conditions!$9:$9,"&gt;="&amp;HZ$9)-EOMONTH($U$9,11)),SUMIFS(17:17,$9:$9,HZ$9+SUMIFS(conditions!$71:$71,conditions!$8:$8,"&lt;="&amp;HZ$9,conditions!$9:$9,"&gt;="&amp;HZ$9)))*SUMIFS(conditions!$69:$69,conditions!$8:$8,"&lt;="&amp;HZ$9,conditions!$9:$9,"&gt;="&amp;HZ$9)*SUMIFS(conditions!$70:$70,conditions!$8:$8,"&lt;="&amp;HZ$9,conditions!$9:$9,"&gt;="&amp;HZ$9))</f>
        <v>22.894779599999996</v>
      </c>
      <c r="IA71" s="37">
        <f>IF(IA$9="",0,IF(IA$9+SUMIFS(conditions!$71:$71,conditions!$8:$8,"&lt;="&amp;IA$9,conditions!$9:$9,"&gt;="&amp;IA$9)&gt;EOMONTH($U$9,11),(1+conditions!$U$34)*SUMIFS(17:17,$9:$9,$U$9-1+IA$9+SUMIFS(conditions!$71:$71,conditions!$8:$8,"&lt;="&amp;IA$9,conditions!$9:$9,"&gt;="&amp;IA$9)-EOMONTH($U$9,11)),SUMIFS(17:17,$9:$9,IA$9+SUMIFS(conditions!$71:$71,conditions!$8:$8,"&lt;="&amp;IA$9,conditions!$9:$9,"&gt;="&amp;IA$9)))*SUMIFS(conditions!$69:$69,conditions!$8:$8,"&lt;="&amp;IA$9,conditions!$9:$9,"&gt;="&amp;IA$9)*SUMIFS(conditions!$70:$70,conditions!$8:$8,"&lt;="&amp;IA$9,conditions!$9:$9,"&gt;="&amp;IA$9))</f>
        <v>0</v>
      </c>
      <c r="IB71" s="37">
        <f>IF(IB$9="",0,IF(IB$9+SUMIFS(conditions!$71:$71,conditions!$8:$8,"&lt;="&amp;IB$9,conditions!$9:$9,"&gt;="&amp;IB$9)&gt;EOMONTH($U$9,11),(1+conditions!$U$34)*SUMIFS(17:17,$9:$9,$U$9-1+IB$9+SUMIFS(conditions!$71:$71,conditions!$8:$8,"&lt;="&amp;IB$9,conditions!$9:$9,"&gt;="&amp;IB$9)-EOMONTH($U$9,11)),SUMIFS(17:17,$9:$9,IB$9+SUMIFS(conditions!$71:$71,conditions!$8:$8,"&lt;="&amp;IB$9,conditions!$9:$9,"&gt;="&amp;IB$9)))*SUMIFS(conditions!$69:$69,conditions!$8:$8,"&lt;="&amp;IB$9,conditions!$9:$9,"&gt;="&amp;IB$9)*SUMIFS(conditions!$70:$70,conditions!$8:$8,"&lt;="&amp;IB$9,conditions!$9:$9,"&gt;="&amp;IB$9))</f>
        <v>0</v>
      </c>
      <c r="IC71" s="37">
        <f>IF(IC$9="",0,IF(IC$9+SUMIFS(conditions!$71:$71,conditions!$8:$8,"&lt;="&amp;IC$9,conditions!$9:$9,"&gt;="&amp;IC$9)&gt;EOMONTH($U$9,11),(1+conditions!$U$34)*SUMIFS(17:17,$9:$9,$U$9-1+IC$9+SUMIFS(conditions!$71:$71,conditions!$8:$8,"&lt;="&amp;IC$9,conditions!$9:$9,"&gt;="&amp;IC$9)-EOMONTH($U$9,11)),SUMIFS(17:17,$9:$9,IC$9+SUMIFS(conditions!$71:$71,conditions!$8:$8,"&lt;="&amp;IC$9,conditions!$9:$9,"&gt;="&amp;IC$9)))*SUMIFS(conditions!$69:$69,conditions!$8:$8,"&lt;="&amp;IC$9,conditions!$9:$9,"&gt;="&amp;IC$9)*SUMIFS(conditions!$70:$70,conditions!$8:$8,"&lt;="&amp;IC$9,conditions!$9:$9,"&gt;="&amp;IC$9))</f>
        <v>22.894779599999996</v>
      </c>
      <c r="ID71" s="37">
        <f>IF(ID$9="",0,IF(ID$9+SUMIFS(conditions!$71:$71,conditions!$8:$8,"&lt;="&amp;ID$9,conditions!$9:$9,"&gt;="&amp;ID$9)&gt;EOMONTH($U$9,11),(1+conditions!$U$34)*SUMIFS(17:17,$9:$9,$U$9-1+ID$9+SUMIFS(conditions!$71:$71,conditions!$8:$8,"&lt;="&amp;ID$9,conditions!$9:$9,"&gt;="&amp;ID$9)-EOMONTH($U$9,11)),SUMIFS(17:17,$9:$9,ID$9+SUMIFS(conditions!$71:$71,conditions!$8:$8,"&lt;="&amp;ID$9,conditions!$9:$9,"&gt;="&amp;ID$9)))*SUMIFS(conditions!$69:$69,conditions!$8:$8,"&lt;="&amp;ID$9,conditions!$9:$9,"&gt;="&amp;ID$9)*SUMIFS(conditions!$70:$70,conditions!$8:$8,"&lt;="&amp;ID$9,conditions!$9:$9,"&gt;="&amp;ID$9))</f>
        <v>22.894779599999996</v>
      </c>
      <c r="IE71" s="37">
        <f>IF(IE$9="",0,IF(IE$9+SUMIFS(conditions!$71:$71,conditions!$8:$8,"&lt;="&amp;IE$9,conditions!$9:$9,"&gt;="&amp;IE$9)&gt;EOMONTH($U$9,11),(1+conditions!$U$34)*SUMIFS(17:17,$9:$9,$U$9-1+IE$9+SUMIFS(conditions!$71:$71,conditions!$8:$8,"&lt;="&amp;IE$9,conditions!$9:$9,"&gt;="&amp;IE$9)-EOMONTH($U$9,11)),SUMIFS(17:17,$9:$9,IE$9+SUMIFS(conditions!$71:$71,conditions!$8:$8,"&lt;="&amp;IE$9,conditions!$9:$9,"&gt;="&amp;IE$9)))*SUMIFS(conditions!$69:$69,conditions!$8:$8,"&lt;="&amp;IE$9,conditions!$9:$9,"&gt;="&amp;IE$9)*SUMIFS(conditions!$70:$70,conditions!$8:$8,"&lt;="&amp;IE$9,conditions!$9:$9,"&gt;="&amp;IE$9))</f>
        <v>22.894779599999996</v>
      </c>
      <c r="IF71" s="37">
        <f>IF(IF$9="",0,IF(IF$9+SUMIFS(conditions!$71:$71,conditions!$8:$8,"&lt;="&amp;IF$9,conditions!$9:$9,"&gt;="&amp;IF$9)&gt;EOMONTH($U$9,11),(1+conditions!$U$34)*SUMIFS(17:17,$9:$9,$U$9-1+IF$9+SUMIFS(conditions!$71:$71,conditions!$8:$8,"&lt;="&amp;IF$9,conditions!$9:$9,"&gt;="&amp;IF$9)-EOMONTH($U$9,11)),SUMIFS(17:17,$9:$9,IF$9+SUMIFS(conditions!$71:$71,conditions!$8:$8,"&lt;="&amp;IF$9,conditions!$9:$9,"&gt;="&amp;IF$9)))*SUMIFS(conditions!$69:$69,conditions!$8:$8,"&lt;="&amp;IF$9,conditions!$9:$9,"&gt;="&amp;IF$9)*SUMIFS(conditions!$70:$70,conditions!$8:$8,"&lt;="&amp;IF$9,conditions!$9:$9,"&gt;="&amp;IF$9))</f>
        <v>22.894779599999996</v>
      </c>
      <c r="IG71" s="37">
        <f>IF(IG$9="",0,IF(IG$9+SUMIFS(conditions!$71:$71,conditions!$8:$8,"&lt;="&amp;IG$9,conditions!$9:$9,"&gt;="&amp;IG$9)&gt;EOMONTH($U$9,11),(1+conditions!$U$34)*SUMIFS(17:17,$9:$9,$U$9-1+IG$9+SUMIFS(conditions!$71:$71,conditions!$8:$8,"&lt;="&amp;IG$9,conditions!$9:$9,"&gt;="&amp;IG$9)-EOMONTH($U$9,11)),SUMIFS(17:17,$9:$9,IG$9+SUMIFS(conditions!$71:$71,conditions!$8:$8,"&lt;="&amp;IG$9,conditions!$9:$9,"&gt;="&amp;IG$9)))*SUMIFS(conditions!$69:$69,conditions!$8:$8,"&lt;="&amp;IG$9,conditions!$9:$9,"&gt;="&amp;IG$9)*SUMIFS(conditions!$70:$70,conditions!$8:$8,"&lt;="&amp;IG$9,conditions!$9:$9,"&gt;="&amp;IG$9))</f>
        <v>22.894779599999996</v>
      </c>
      <c r="IH71" s="37">
        <f>IF(IH$9="",0,IF(IH$9+SUMIFS(conditions!$71:$71,conditions!$8:$8,"&lt;="&amp;IH$9,conditions!$9:$9,"&gt;="&amp;IH$9)&gt;EOMONTH($U$9,11),(1+conditions!$U$34)*SUMIFS(17:17,$9:$9,$U$9-1+IH$9+SUMIFS(conditions!$71:$71,conditions!$8:$8,"&lt;="&amp;IH$9,conditions!$9:$9,"&gt;="&amp;IH$9)-EOMONTH($U$9,11)),SUMIFS(17:17,$9:$9,IH$9+SUMIFS(conditions!$71:$71,conditions!$8:$8,"&lt;="&amp;IH$9,conditions!$9:$9,"&gt;="&amp;IH$9)))*SUMIFS(conditions!$69:$69,conditions!$8:$8,"&lt;="&amp;IH$9,conditions!$9:$9,"&gt;="&amp;IH$9)*SUMIFS(conditions!$70:$70,conditions!$8:$8,"&lt;="&amp;IH$9,conditions!$9:$9,"&gt;="&amp;IH$9))</f>
        <v>0</v>
      </c>
      <c r="II71" s="37">
        <f>IF(II$9="",0,IF(II$9+SUMIFS(conditions!$71:$71,conditions!$8:$8,"&lt;="&amp;II$9,conditions!$9:$9,"&gt;="&amp;II$9)&gt;EOMONTH($U$9,11),(1+conditions!$U$34)*SUMIFS(17:17,$9:$9,$U$9-1+II$9+SUMIFS(conditions!$71:$71,conditions!$8:$8,"&lt;="&amp;II$9,conditions!$9:$9,"&gt;="&amp;II$9)-EOMONTH($U$9,11)),SUMIFS(17:17,$9:$9,II$9+SUMIFS(conditions!$71:$71,conditions!$8:$8,"&lt;="&amp;II$9,conditions!$9:$9,"&gt;="&amp;II$9)))*SUMIFS(conditions!$69:$69,conditions!$8:$8,"&lt;="&amp;II$9,conditions!$9:$9,"&gt;="&amp;II$9)*SUMIFS(conditions!$70:$70,conditions!$8:$8,"&lt;="&amp;II$9,conditions!$9:$9,"&gt;="&amp;II$9))</f>
        <v>0</v>
      </c>
      <c r="IJ71" s="37">
        <f>IF(IJ$9="",0,IF(IJ$9+SUMIFS(conditions!$71:$71,conditions!$8:$8,"&lt;="&amp;IJ$9,conditions!$9:$9,"&gt;="&amp;IJ$9)&gt;EOMONTH($U$9,11),(1+conditions!$U$34)*SUMIFS(17:17,$9:$9,$U$9-1+IJ$9+SUMIFS(conditions!$71:$71,conditions!$8:$8,"&lt;="&amp;IJ$9,conditions!$9:$9,"&gt;="&amp;IJ$9)-EOMONTH($U$9,11)),SUMIFS(17:17,$9:$9,IJ$9+SUMIFS(conditions!$71:$71,conditions!$8:$8,"&lt;="&amp;IJ$9,conditions!$9:$9,"&gt;="&amp;IJ$9)))*SUMIFS(conditions!$69:$69,conditions!$8:$8,"&lt;="&amp;IJ$9,conditions!$9:$9,"&gt;="&amp;IJ$9)*SUMIFS(conditions!$70:$70,conditions!$8:$8,"&lt;="&amp;IJ$9,conditions!$9:$9,"&gt;="&amp;IJ$9))</f>
        <v>22.894779599999996</v>
      </c>
      <c r="IK71" s="37">
        <f>IF(IK$9="",0,IF(IK$9+SUMIFS(conditions!$71:$71,conditions!$8:$8,"&lt;="&amp;IK$9,conditions!$9:$9,"&gt;="&amp;IK$9)&gt;EOMONTH($U$9,11),(1+conditions!$U$34)*SUMIFS(17:17,$9:$9,$U$9-1+IK$9+SUMIFS(conditions!$71:$71,conditions!$8:$8,"&lt;="&amp;IK$9,conditions!$9:$9,"&gt;="&amp;IK$9)-EOMONTH($U$9,11)),SUMIFS(17:17,$9:$9,IK$9+SUMIFS(conditions!$71:$71,conditions!$8:$8,"&lt;="&amp;IK$9,conditions!$9:$9,"&gt;="&amp;IK$9)))*SUMIFS(conditions!$69:$69,conditions!$8:$8,"&lt;="&amp;IK$9,conditions!$9:$9,"&gt;="&amp;IK$9)*SUMIFS(conditions!$70:$70,conditions!$8:$8,"&lt;="&amp;IK$9,conditions!$9:$9,"&gt;="&amp;IK$9))</f>
        <v>22.894779599999996</v>
      </c>
      <c r="IL71" s="37">
        <f>IF(IL$9="",0,IF(IL$9+SUMIFS(conditions!$71:$71,conditions!$8:$8,"&lt;="&amp;IL$9,conditions!$9:$9,"&gt;="&amp;IL$9)&gt;EOMONTH($U$9,11),(1+conditions!$U$34)*SUMIFS(17:17,$9:$9,$U$9-1+IL$9+SUMIFS(conditions!$71:$71,conditions!$8:$8,"&lt;="&amp;IL$9,conditions!$9:$9,"&gt;="&amp;IL$9)-EOMONTH($U$9,11)),SUMIFS(17:17,$9:$9,IL$9+SUMIFS(conditions!$71:$71,conditions!$8:$8,"&lt;="&amp;IL$9,conditions!$9:$9,"&gt;="&amp;IL$9)))*SUMIFS(conditions!$69:$69,conditions!$8:$8,"&lt;="&amp;IL$9,conditions!$9:$9,"&gt;="&amp;IL$9)*SUMIFS(conditions!$70:$70,conditions!$8:$8,"&lt;="&amp;IL$9,conditions!$9:$9,"&gt;="&amp;IL$9))</f>
        <v>22.894779599999996</v>
      </c>
      <c r="IM71" s="37">
        <f>IF(IM$9="",0,IF(IM$9+SUMIFS(conditions!$71:$71,conditions!$8:$8,"&lt;="&amp;IM$9,conditions!$9:$9,"&gt;="&amp;IM$9)&gt;EOMONTH($U$9,11),(1+conditions!$U$34)*SUMIFS(17:17,$9:$9,$U$9-1+IM$9+SUMIFS(conditions!$71:$71,conditions!$8:$8,"&lt;="&amp;IM$9,conditions!$9:$9,"&gt;="&amp;IM$9)-EOMONTH($U$9,11)),SUMIFS(17:17,$9:$9,IM$9+SUMIFS(conditions!$71:$71,conditions!$8:$8,"&lt;="&amp;IM$9,conditions!$9:$9,"&gt;="&amp;IM$9)))*SUMIFS(conditions!$69:$69,conditions!$8:$8,"&lt;="&amp;IM$9,conditions!$9:$9,"&gt;="&amp;IM$9)*SUMIFS(conditions!$70:$70,conditions!$8:$8,"&lt;="&amp;IM$9,conditions!$9:$9,"&gt;="&amp;IM$9))</f>
        <v>22.894779599999996</v>
      </c>
      <c r="IN71" s="37">
        <f>IF(IN$9="",0,IF(IN$9+SUMIFS(conditions!$71:$71,conditions!$8:$8,"&lt;="&amp;IN$9,conditions!$9:$9,"&gt;="&amp;IN$9)&gt;EOMONTH($U$9,11),(1+conditions!$U$34)*SUMIFS(17:17,$9:$9,$U$9-1+IN$9+SUMIFS(conditions!$71:$71,conditions!$8:$8,"&lt;="&amp;IN$9,conditions!$9:$9,"&gt;="&amp;IN$9)-EOMONTH($U$9,11)),SUMIFS(17:17,$9:$9,IN$9+SUMIFS(conditions!$71:$71,conditions!$8:$8,"&lt;="&amp;IN$9,conditions!$9:$9,"&gt;="&amp;IN$9)))*SUMIFS(conditions!$69:$69,conditions!$8:$8,"&lt;="&amp;IN$9,conditions!$9:$9,"&gt;="&amp;IN$9)*SUMIFS(conditions!$70:$70,conditions!$8:$8,"&lt;="&amp;IN$9,conditions!$9:$9,"&gt;="&amp;IN$9))</f>
        <v>22.894779599999996</v>
      </c>
      <c r="IO71" s="37">
        <f>IF(IO$9="",0,IF(IO$9+SUMIFS(conditions!$71:$71,conditions!$8:$8,"&lt;="&amp;IO$9,conditions!$9:$9,"&gt;="&amp;IO$9)&gt;EOMONTH($U$9,11),(1+conditions!$U$34)*SUMIFS(17:17,$9:$9,$U$9-1+IO$9+SUMIFS(conditions!$71:$71,conditions!$8:$8,"&lt;="&amp;IO$9,conditions!$9:$9,"&gt;="&amp;IO$9)-EOMONTH($U$9,11)),SUMIFS(17:17,$9:$9,IO$9+SUMIFS(conditions!$71:$71,conditions!$8:$8,"&lt;="&amp;IO$9,conditions!$9:$9,"&gt;="&amp;IO$9)))*SUMIFS(conditions!$69:$69,conditions!$8:$8,"&lt;="&amp;IO$9,conditions!$9:$9,"&gt;="&amp;IO$9)*SUMIFS(conditions!$70:$70,conditions!$8:$8,"&lt;="&amp;IO$9,conditions!$9:$9,"&gt;="&amp;IO$9))</f>
        <v>0</v>
      </c>
      <c r="IP71" s="37">
        <f>IF(IP$9="",0,IF(IP$9+SUMIFS(conditions!$71:$71,conditions!$8:$8,"&lt;="&amp;IP$9,conditions!$9:$9,"&gt;="&amp;IP$9)&gt;EOMONTH($U$9,11),(1+conditions!$U$34)*SUMIFS(17:17,$9:$9,$U$9-1+IP$9+SUMIFS(conditions!$71:$71,conditions!$8:$8,"&lt;="&amp;IP$9,conditions!$9:$9,"&gt;="&amp;IP$9)-EOMONTH($U$9,11)),SUMIFS(17:17,$9:$9,IP$9+SUMIFS(conditions!$71:$71,conditions!$8:$8,"&lt;="&amp;IP$9,conditions!$9:$9,"&gt;="&amp;IP$9)))*SUMIFS(conditions!$69:$69,conditions!$8:$8,"&lt;="&amp;IP$9,conditions!$9:$9,"&gt;="&amp;IP$9)*SUMIFS(conditions!$70:$70,conditions!$8:$8,"&lt;="&amp;IP$9,conditions!$9:$9,"&gt;="&amp;IP$9))</f>
        <v>0</v>
      </c>
      <c r="IQ71" s="37">
        <f>IF(IQ$9="",0,IF(IQ$9+SUMIFS(conditions!$71:$71,conditions!$8:$8,"&lt;="&amp;IQ$9,conditions!$9:$9,"&gt;="&amp;IQ$9)&gt;EOMONTH($U$9,11),(1+conditions!$U$34)*SUMIFS(17:17,$9:$9,$U$9-1+IQ$9+SUMIFS(conditions!$71:$71,conditions!$8:$8,"&lt;="&amp;IQ$9,conditions!$9:$9,"&gt;="&amp;IQ$9)-EOMONTH($U$9,11)),SUMIFS(17:17,$9:$9,IQ$9+SUMIFS(conditions!$71:$71,conditions!$8:$8,"&lt;="&amp;IQ$9,conditions!$9:$9,"&gt;="&amp;IQ$9)))*SUMIFS(conditions!$69:$69,conditions!$8:$8,"&lt;="&amp;IQ$9,conditions!$9:$9,"&gt;="&amp;IQ$9)*SUMIFS(conditions!$70:$70,conditions!$8:$8,"&lt;="&amp;IQ$9,conditions!$9:$9,"&gt;="&amp;IQ$9))</f>
        <v>23.581622987999996</v>
      </c>
      <c r="IR71" s="37">
        <f>IF(IR$9="",0,IF(IR$9+SUMIFS(conditions!$71:$71,conditions!$8:$8,"&lt;="&amp;IR$9,conditions!$9:$9,"&gt;="&amp;IR$9)&gt;EOMONTH($U$9,11),(1+conditions!$U$34)*SUMIFS(17:17,$9:$9,$U$9-1+IR$9+SUMIFS(conditions!$71:$71,conditions!$8:$8,"&lt;="&amp;IR$9,conditions!$9:$9,"&gt;="&amp;IR$9)-EOMONTH($U$9,11)),SUMIFS(17:17,$9:$9,IR$9+SUMIFS(conditions!$71:$71,conditions!$8:$8,"&lt;="&amp;IR$9,conditions!$9:$9,"&gt;="&amp;IR$9)))*SUMIFS(conditions!$69:$69,conditions!$8:$8,"&lt;="&amp;IR$9,conditions!$9:$9,"&gt;="&amp;IR$9)*SUMIFS(conditions!$70:$70,conditions!$8:$8,"&lt;="&amp;IR$9,conditions!$9:$9,"&gt;="&amp;IR$9))</f>
        <v>23.581622987999996</v>
      </c>
      <c r="IS71" s="37">
        <f>IF(IS$9="",0,IF(IS$9+SUMIFS(conditions!$71:$71,conditions!$8:$8,"&lt;="&amp;IS$9,conditions!$9:$9,"&gt;="&amp;IS$9)&gt;EOMONTH($U$9,11),(1+conditions!$U$34)*SUMIFS(17:17,$9:$9,$U$9-1+IS$9+SUMIFS(conditions!$71:$71,conditions!$8:$8,"&lt;="&amp;IS$9,conditions!$9:$9,"&gt;="&amp;IS$9)-EOMONTH($U$9,11)),SUMIFS(17:17,$9:$9,IS$9+SUMIFS(conditions!$71:$71,conditions!$8:$8,"&lt;="&amp;IS$9,conditions!$9:$9,"&gt;="&amp;IS$9)))*SUMIFS(conditions!$69:$69,conditions!$8:$8,"&lt;="&amp;IS$9,conditions!$9:$9,"&gt;="&amp;IS$9)*SUMIFS(conditions!$70:$70,conditions!$8:$8,"&lt;="&amp;IS$9,conditions!$9:$9,"&gt;="&amp;IS$9))</f>
        <v>23.581622987999996</v>
      </c>
      <c r="IT71" s="37">
        <f>IF(IT$9="",0,IF(IT$9+SUMIFS(conditions!$71:$71,conditions!$8:$8,"&lt;="&amp;IT$9,conditions!$9:$9,"&gt;="&amp;IT$9)&gt;EOMONTH($U$9,11),(1+conditions!$U$34)*SUMIFS(17:17,$9:$9,$U$9-1+IT$9+SUMIFS(conditions!$71:$71,conditions!$8:$8,"&lt;="&amp;IT$9,conditions!$9:$9,"&gt;="&amp;IT$9)-EOMONTH($U$9,11)),SUMIFS(17:17,$9:$9,IT$9+SUMIFS(conditions!$71:$71,conditions!$8:$8,"&lt;="&amp;IT$9,conditions!$9:$9,"&gt;="&amp;IT$9)))*SUMIFS(conditions!$69:$69,conditions!$8:$8,"&lt;="&amp;IT$9,conditions!$9:$9,"&gt;="&amp;IT$9)*SUMIFS(conditions!$70:$70,conditions!$8:$8,"&lt;="&amp;IT$9,conditions!$9:$9,"&gt;="&amp;IT$9))</f>
        <v>23.581622987999996</v>
      </c>
      <c r="IU71" s="37">
        <f>IF(IU$9="",0,IF(IU$9+SUMIFS(conditions!$71:$71,conditions!$8:$8,"&lt;="&amp;IU$9,conditions!$9:$9,"&gt;="&amp;IU$9)&gt;EOMONTH($U$9,11),(1+conditions!$U$34)*SUMIFS(17:17,$9:$9,$U$9-1+IU$9+SUMIFS(conditions!$71:$71,conditions!$8:$8,"&lt;="&amp;IU$9,conditions!$9:$9,"&gt;="&amp;IU$9)-EOMONTH($U$9,11)),SUMIFS(17:17,$9:$9,IU$9+SUMIFS(conditions!$71:$71,conditions!$8:$8,"&lt;="&amp;IU$9,conditions!$9:$9,"&gt;="&amp;IU$9)))*SUMIFS(conditions!$69:$69,conditions!$8:$8,"&lt;="&amp;IU$9,conditions!$9:$9,"&gt;="&amp;IU$9)*SUMIFS(conditions!$70:$70,conditions!$8:$8,"&lt;="&amp;IU$9,conditions!$9:$9,"&gt;="&amp;IU$9))</f>
        <v>23.581622987999996</v>
      </c>
      <c r="IV71" s="37">
        <f>IF(IV$9="",0,IF(IV$9+SUMIFS(conditions!$71:$71,conditions!$8:$8,"&lt;="&amp;IV$9,conditions!$9:$9,"&gt;="&amp;IV$9)&gt;EOMONTH($U$9,11),(1+conditions!$U$34)*SUMIFS(17:17,$9:$9,$U$9-1+IV$9+SUMIFS(conditions!$71:$71,conditions!$8:$8,"&lt;="&amp;IV$9,conditions!$9:$9,"&gt;="&amp;IV$9)-EOMONTH($U$9,11)),SUMIFS(17:17,$9:$9,IV$9+SUMIFS(conditions!$71:$71,conditions!$8:$8,"&lt;="&amp;IV$9,conditions!$9:$9,"&gt;="&amp;IV$9)))*SUMIFS(conditions!$69:$69,conditions!$8:$8,"&lt;="&amp;IV$9,conditions!$9:$9,"&gt;="&amp;IV$9)*SUMIFS(conditions!$70:$70,conditions!$8:$8,"&lt;="&amp;IV$9,conditions!$9:$9,"&gt;="&amp;IV$9))</f>
        <v>0</v>
      </c>
      <c r="IW71" s="37">
        <f>IF(IW$9="",0,IF(IW$9+SUMIFS(conditions!$71:$71,conditions!$8:$8,"&lt;="&amp;IW$9,conditions!$9:$9,"&gt;="&amp;IW$9)&gt;EOMONTH($U$9,11),(1+conditions!$U$34)*SUMIFS(17:17,$9:$9,$U$9-1+IW$9+SUMIFS(conditions!$71:$71,conditions!$8:$8,"&lt;="&amp;IW$9,conditions!$9:$9,"&gt;="&amp;IW$9)-EOMONTH($U$9,11)),SUMIFS(17:17,$9:$9,IW$9+SUMIFS(conditions!$71:$71,conditions!$8:$8,"&lt;="&amp;IW$9,conditions!$9:$9,"&gt;="&amp;IW$9)))*SUMIFS(conditions!$69:$69,conditions!$8:$8,"&lt;="&amp;IW$9,conditions!$9:$9,"&gt;="&amp;IW$9)*SUMIFS(conditions!$70:$70,conditions!$8:$8,"&lt;="&amp;IW$9,conditions!$9:$9,"&gt;="&amp;IW$9))</f>
        <v>0</v>
      </c>
      <c r="IX71" s="37">
        <f>IF(IX$9="",0,IF(IX$9+SUMIFS(conditions!$71:$71,conditions!$8:$8,"&lt;="&amp;IX$9,conditions!$9:$9,"&gt;="&amp;IX$9)&gt;EOMONTH($U$9,11),(1+conditions!$U$34)*SUMIFS(17:17,$9:$9,$U$9-1+IX$9+SUMIFS(conditions!$71:$71,conditions!$8:$8,"&lt;="&amp;IX$9,conditions!$9:$9,"&gt;="&amp;IX$9)-EOMONTH($U$9,11)),SUMIFS(17:17,$9:$9,IX$9+SUMIFS(conditions!$71:$71,conditions!$8:$8,"&lt;="&amp;IX$9,conditions!$9:$9,"&gt;="&amp;IX$9)))*SUMIFS(conditions!$69:$69,conditions!$8:$8,"&lt;="&amp;IX$9,conditions!$9:$9,"&gt;="&amp;IX$9)*SUMIFS(conditions!$70:$70,conditions!$8:$8,"&lt;="&amp;IX$9,conditions!$9:$9,"&gt;="&amp;IX$9))</f>
        <v>23.581622987999996</v>
      </c>
      <c r="IY71" s="37">
        <f>IF(IY$9="",0,IF(IY$9+SUMIFS(conditions!$71:$71,conditions!$8:$8,"&lt;="&amp;IY$9,conditions!$9:$9,"&gt;="&amp;IY$9)&gt;EOMONTH($U$9,11),(1+conditions!$U$34)*SUMIFS(17:17,$9:$9,$U$9-1+IY$9+SUMIFS(conditions!$71:$71,conditions!$8:$8,"&lt;="&amp;IY$9,conditions!$9:$9,"&gt;="&amp;IY$9)-EOMONTH($U$9,11)),SUMIFS(17:17,$9:$9,IY$9+SUMIFS(conditions!$71:$71,conditions!$8:$8,"&lt;="&amp;IY$9,conditions!$9:$9,"&gt;="&amp;IY$9)))*SUMIFS(conditions!$69:$69,conditions!$8:$8,"&lt;="&amp;IY$9,conditions!$9:$9,"&gt;="&amp;IY$9)*SUMIFS(conditions!$70:$70,conditions!$8:$8,"&lt;="&amp;IY$9,conditions!$9:$9,"&gt;="&amp;IY$9))</f>
        <v>23.581622987999996</v>
      </c>
      <c r="IZ71" s="37">
        <f>IF(IZ$9="",0,IF(IZ$9+SUMIFS(conditions!$71:$71,conditions!$8:$8,"&lt;="&amp;IZ$9,conditions!$9:$9,"&gt;="&amp;IZ$9)&gt;EOMONTH($U$9,11),(1+conditions!$U$34)*SUMIFS(17:17,$9:$9,$U$9-1+IZ$9+SUMIFS(conditions!$71:$71,conditions!$8:$8,"&lt;="&amp;IZ$9,conditions!$9:$9,"&gt;="&amp;IZ$9)-EOMONTH($U$9,11)),SUMIFS(17:17,$9:$9,IZ$9+SUMIFS(conditions!$71:$71,conditions!$8:$8,"&lt;="&amp;IZ$9,conditions!$9:$9,"&gt;="&amp;IZ$9)))*SUMIFS(conditions!$69:$69,conditions!$8:$8,"&lt;="&amp;IZ$9,conditions!$9:$9,"&gt;="&amp;IZ$9)*SUMIFS(conditions!$70:$70,conditions!$8:$8,"&lt;="&amp;IZ$9,conditions!$9:$9,"&gt;="&amp;IZ$9))</f>
        <v>23.581622987999996</v>
      </c>
      <c r="JA71" s="37">
        <f>IF(JA$9="",0,IF(JA$9+SUMIFS(conditions!$71:$71,conditions!$8:$8,"&lt;="&amp;JA$9,conditions!$9:$9,"&gt;="&amp;JA$9)&gt;EOMONTH($U$9,11),(1+conditions!$U$34)*SUMIFS(17:17,$9:$9,$U$9-1+JA$9+SUMIFS(conditions!$71:$71,conditions!$8:$8,"&lt;="&amp;JA$9,conditions!$9:$9,"&gt;="&amp;JA$9)-EOMONTH($U$9,11)),SUMIFS(17:17,$9:$9,JA$9+SUMIFS(conditions!$71:$71,conditions!$8:$8,"&lt;="&amp;JA$9,conditions!$9:$9,"&gt;="&amp;JA$9)))*SUMIFS(conditions!$69:$69,conditions!$8:$8,"&lt;="&amp;JA$9,conditions!$9:$9,"&gt;="&amp;JA$9)*SUMIFS(conditions!$70:$70,conditions!$8:$8,"&lt;="&amp;JA$9,conditions!$9:$9,"&gt;="&amp;JA$9))</f>
        <v>23.581622987999996</v>
      </c>
      <c r="JB71" s="37">
        <f>IF(JB$9="",0,IF(JB$9+SUMIFS(conditions!$71:$71,conditions!$8:$8,"&lt;="&amp;JB$9,conditions!$9:$9,"&gt;="&amp;JB$9)&gt;EOMONTH($U$9,11),(1+conditions!$U$34)*SUMIFS(17:17,$9:$9,$U$9-1+JB$9+SUMIFS(conditions!$71:$71,conditions!$8:$8,"&lt;="&amp;JB$9,conditions!$9:$9,"&gt;="&amp;JB$9)-EOMONTH($U$9,11)),SUMIFS(17:17,$9:$9,JB$9+SUMIFS(conditions!$71:$71,conditions!$8:$8,"&lt;="&amp;JB$9,conditions!$9:$9,"&gt;="&amp;JB$9)))*SUMIFS(conditions!$69:$69,conditions!$8:$8,"&lt;="&amp;JB$9,conditions!$9:$9,"&gt;="&amp;JB$9)*SUMIFS(conditions!$70:$70,conditions!$8:$8,"&lt;="&amp;JB$9,conditions!$9:$9,"&gt;="&amp;JB$9))</f>
        <v>23.581622987999996</v>
      </c>
      <c r="JC71" s="37">
        <f>IF(JC$9="",0,IF(JC$9+SUMIFS(conditions!$71:$71,conditions!$8:$8,"&lt;="&amp;JC$9,conditions!$9:$9,"&gt;="&amp;JC$9)&gt;EOMONTH($U$9,11),(1+conditions!$U$34)*SUMIFS(17:17,$9:$9,$U$9-1+JC$9+SUMIFS(conditions!$71:$71,conditions!$8:$8,"&lt;="&amp;JC$9,conditions!$9:$9,"&gt;="&amp;JC$9)-EOMONTH($U$9,11)),SUMIFS(17:17,$9:$9,JC$9+SUMIFS(conditions!$71:$71,conditions!$8:$8,"&lt;="&amp;JC$9,conditions!$9:$9,"&gt;="&amp;JC$9)))*SUMIFS(conditions!$69:$69,conditions!$8:$8,"&lt;="&amp;JC$9,conditions!$9:$9,"&gt;="&amp;JC$9)*SUMIFS(conditions!$70:$70,conditions!$8:$8,"&lt;="&amp;JC$9,conditions!$9:$9,"&gt;="&amp;JC$9))</f>
        <v>0</v>
      </c>
      <c r="JD71" s="37">
        <f>IF(JD$9="",0,IF(JD$9+SUMIFS(conditions!$71:$71,conditions!$8:$8,"&lt;="&amp;JD$9,conditions!$9:$9,"&gt;="&amp;JD$9)&gt;EOMONTH($U$9,11),(1+conditions!$U$34)*SUMIFS(17:17,$9:$9,$U$9-1+JD$9+SUMIFS(conditions!$71:$71,conditions!$8:$8,"&lt;="&amp;JD$9,conditions!$9:$9,"&gt;="&amp;JD$9)-EOMONTH($U$9,11)),SUMIFS(17:17,$9:$9,JD$9+SUMIFS(conditions!$71:$71,conditions!$8:$8,"&lt;="&amp;JD$9,conditions!$9:$9,"&gt;="&amp;JD$9)))*SUMIFS(conditions!$69:$69,conditions!$8:$8,"&lt;="&amp;JD$9,conditions!$9:$9,"&gt;="&amp;JD$9)*SUMIFS(conditions!$70:$70,conditions!$8:$8,"&lt;="&amp;JD$9,conditions!$9:$9,"&gt;="&amp;JD$9))</f>
        <v>0</v>
      </c>
      <c r="JE71" s="37">
        <f>IF(JE$9="",0,IF(JE$9+SUMIFS(conditions!$71:$71,conditions!$8:$8,"&lt;="&amp;JE$9,conditions!$9:$9,"&gt;="&amp;JE$9)&gt;EOMONTH($U$9,11),(1+conditions!$U$34)*SUMIFS(17:17,$9:$9,$U$9-1+JE$9+SUMIFS(conditions!$71:$71,conditions!$8:$8,"&lt;="&amp;JE$9,conditions!$9:$9,"&gt;="&amp;JE$9)-EOMONTH($U$9,11)),SUMIFS(17:17,$9:$9,JE$9+SUMIFS(conditions!$71:$71,conditions!$8:$8,"&lt;="&amp;JE$9,conditions!$9:$9,"&gt;="&amp;JE$9)))*SUMIFS(conditions!$69:$69,conditions!$8:$8,"&lt;="&amp;JE$9,conditions!$9:$9,"&gt;="&amp;JE$9)*SUMIFS(conditions!$70:$70,conditions!$8:$8,"&lt;="&amp;JE$9,conditions!$9:$9,"&gt;="&amp;JE$9))</f>
        <v>23.581622987999996</v>
      </c>
      <c r="JF71" s="37">
        <f>IF(JF$9="",0,IF(JF$9+SUMIFS(conditions!$71:$71,conditions!$8:$8,"&lt;="&amp;JF$9,conditions!$9:$9,"&gt;="&amp;JF$9)&gt;EOMONTH($U$9,11),(1+conditions!$U$34)*SUMIFS(17:17,$9:$9,$U$9-1+JF$9+SUMIFS(conditions!$71:$71,conditions!$8:$8,"&lt;="&amp;JF$9,conditions!$9:$9,"&gt;="&amp;JF$9)-EOMONTH($U$9,11)),SUMIFS(17:17,$9:$9,JF$9+SUMIFS(conditions!$71:$71,conditions!$8:$8,"&lt;="&amp;JF$9,conditions!$9:$9,"&gt;="&amp;JF$9)))*SUMIFS(conditions!$69:$69,conditions!$8:$8,"&lt;="&amp;JF$9,conditions!$9:$9,"&gt;="&amp;JF$9)*SUMIFS(conditions!$70:$70,conditions!$8:$8,"&lt;="&amp;JF$9,conditions!$9:$9,"&gt;="&amp;JF$9))</f>
        <v>23.581622987999996</v>
      </c>
      <c r="JG71" s="37">
        <f>IF(JG$9="",0,IF(JG$9+SUMIFS(conditions!$71:$71,conditions!$8:$8,"&lt;="&amp;JG$9,conditions!$9:$9,"&gt;="&amp;JG$9)&gt;EOMONTH($U$9,11),(1+conditions!$U$34)*SUMIFS(17:17,$9:$9,$U$9-1+JG$9+SUMIFS(conditions!$71:$71,conditions!$8:$8,"&lt;="&amp;JG$9,conditions!$9:$9,"&gt;="&amp;JG$9)-EOMONTH($U$9,11)),SUMIFS(17:17,$9:$9,JG$9+SUMIFS(conditions!$71:$71,conditions!$8:$8,"&lt;="&amp;JG$9,conditions!$9:$9,"&gt;="&amp;JG$9)))*SUMIFS(conditions!$69:$69,conditions!$8:$8,"&lt;="&amp;JG$9,conditions!$9:$9,"&gt;="&amp;JG$9)*SUMIFS(conditions!$70:$70,conditions!$8:$8,"&lt;="&amp;JG$9,conditions!$9:$9,"&gt;="&amp;JG$9))</f>
        <v>23.581622987999996</v>
      </c>
      <c r="JH71" s="37">
        <f>IF(JH$9="",0,IF(JH$9+SUMIFS(conditions!$71:$71,conditions!$8:$8,"&lt;="&amp;JH$9,conditions!$9:$9,"&gt;="&amp;JH$9)&gt;EOMONTH($U$9,11),(1+conditions!$U$34)*SUMIFS(17:17,$9:$9,$U$9-1+JH$9+SUMIFS(conditions!$71:$71,conditions!$8:$8,"&lt;="&amp;JH$9,conditions!$9:$9,"&gt;="&amp;JH$9)-EOMONTH($U$9,11)),SUMIFS(17:17,$9:$9,JH$9+SUMIFS(conditions!$71:$71,conditions!$8:$8,"&lt;="&amp;JH$9,conditions!$9:$9,"&gt;="&amp;JH$9)))*SUMIFS(conditions!$69:$69,conditions!$8:$8,"&lt;="&amp;JH$9,conditions!$9:$9,"&gt;="&amp;JH$9)*SUMIFS(conditions!$70:$70,conditions!$8:$8,"&lt;="&amp;JH$9,conditions!$9:$9,"&gt;="&amp;JH$9))</f>
        <v>23.581622987999996</v>
      </c>
      <c r="JI71" s="37">
        <f>IF(JI$9="",0,IF(JI$9+SUMIFS(conditions!$71:$71,conditions!$8:$8,"&lt;="&amp;JI$9,conditions!$9:$9,"&gt;="&amp;JI$9)&gt;EOMONTH($U$9,11),(1+conditions!$U$34)*SUMIFS(17:17,$9:$9,$U$9-1+JI$9+SUMIFS(conditions!$71:$71,conditions!$8:$8,"&lt;="&amp;JI$9,conditions!$9:$9,"&gt;="&amp;JI$9)-EOMONTH($U$9,11)),SUMIFS(17:17,$9:$9,JI$9+SUMIFS(conditions!$71:$71,conditions!$8:$8,"&lt;="&amp;JI$9,conditions!$9:$9,"&gt;="&amp;JI$9)))*SUMIFS(conditions!$69:$69,conditions!$8:$8,"&lt;="&amp;JI$9,conditions!$9:$9,"&gt;="&amp;JI$9)*SUMIFS(conditions!$70:$70,conditions!$8:$8,"&lt;="&amp;JI$9,conditions!$9:$9,"&gt;="&amp;JI$9))</f>
        <v>23.581622987999996</v>
      </c>
      <c r="JJ71" s="37">
        <f>IF(JJ$9="",0,IF(JJ$9+SUMIFS(conditions!$71:$71,conditions!$8:$8,"&lt;="&amp;JJ$9,conditions!$9:$9,"&gt;="&amp;JJ$9)&gt;EOMONTH($U$9,11),(1+conditions!$U$34)*SUMIFS(17:17,$9:$9,$U$9-1+JJ$9+SUMIFS(conditions!$71:$71,conditions!$8:$8,"&lt;="&amp;JJ$9,conditions!$9:$9,"&gt;="&amp;JJ$9)-EOMONTH($U$9,11)),SUMIFS(17:17,$9:$9,JJ$9+SUMIFS(conditions!$71:$71,conditions!$8:$8,"&lt;="&amp;JJ$9,conditions!$9:$9,"&gt;="&amp;JJ$9)))*SUMIFS(conditions!$69:$69,conditions!$8:$8,"&lt;="&amp;JJ$9,conditions!$9:$9,"&gt;="&amp;JJ$9)*SUMIFS(conditions!$70:$70,conditions!$8:$8,"&lt;="&amp;JJ$9,conditions!$9:$9,"&gt;="&amp;JJ$9))</f>
        <v>0</v>
      </c>
      <c r="JK71" s="37">
        <f>IF(JK$9="",0,IF(JK$9+SUMIFS(conditions!$71:$71,conditions!$8:$8,"&lt;="&amp;JK$9,conditions!$9:$9,"&gt;="&amp;JK$9)&gt;EOMONTH($U$9,11),(1+conditions!$U$34)*SUMIFS(17:17,$9:$9,$U$9-1+JK$9+SUMIFS(conditions!$71:$71,conditions!$8:$8,"&lt;="&amp;JK$9,conditions!$9:$9,"&gt;="&amp;JK$9)-EOMONTH($U$9,11)),SUMIFS(17:17,$9:$9,JK$9+SUMIFS(conditions!$71:$71,conditions!$8:$8,"&lt;="&amp;JK$9,conditions!$9:$9,"&gt;="&amp;JK$9)))*SUMIFS(conditions!$69:$69,conditions!$8:$8,"&lt;="&amp;JK$9,conditions!$9:$9,"&gt;="&amp;JK$9)*SUMIFS(conditions!$70:$70,conditions!$8:$8,"&lt;="&amp;JK$9,conditions!$9:$9,"&gt;="&amp;JK$9))</f>
        <v>0</v>
      </c>
      <c r="JL71" s="37">
        <f>IF(JL$9="",0,IF(JL$9+SUMIFS(conditions!$71:$71,conditions!$8:$8,"&lt;="&amp;JL$9,conditions!$9:$9,"&gt;="&amp;JL$9)&gt;EOMONTH($U$9,11),(1+conditions!$U$34)*SUMIFS(17:17,$9:$9,$U$9-1+JL$9+SUMIFS(conditions!$71:$71,conditions!$8:$8,"&lt;="&amp;JL$9,conditions!$9:$9,"&gt;="&amp;JL$9)-EOMONTH($U$9,11)),SUMIFS(17:17,$9:$9,JL$9+SUMIFS(conditions!$71:$71,conditions!$8:$8,"&lt;="&amp;JL$9,conditions!$9:$9,"&gt;="&amp;JL$9)))*SUMIFS(conditions!$69:$69,conditions!$8:$8,"&lt;="&amp;JL$9,conditions!$9:$9,"&gt;="&amp;JL$9)*SUMIFS(conditions!$70:$70,conditions!$8:$8,"&lt;="&amp;JL$9,conditions!$9:$9,"&gt;="&amp;JL$9))</f>
        <v>23.581622987999996</v>
      </c>
      <c r="JM71" s="37">
        <f>IF(JM$9="",0,IF(JM$9+SUMIFS(conditions!$71:$71,conditions!$8:$8,"&lt;="&amp;JM$9,conditions!$9:$9,"&gt;="&amp;JM$9)&gt;EOMONTH($U$9,11),(1+conditions!$U$34)*SUMIFS(17:17,$9:$9,$U$9-1+JM$9+SUMIFS(conditions!$71:$71,conditions!$8:$8,"&lt;="&amp;JM$9,conditions!$9:$9,"&gt;="&amp;JM$9)-EOMONTH($U$9,11)),SUMIFS(17:17,$9:$9,JM$9+SUMIFS(conditions!$71:$71,conditions!$8:$8,"&lt;="&amp;JM$9,conditions!$9:$9,"&gt;="&amp;JM$9)))*SUMIFS(conditions!$69:$69,conditions!$8:$8,"&lt;="&amp;JM$9,conditions!$9:$9,"&gt;="&amp;JM$9)*SUMIFS(conditions!$70:$70,conditions!$8:$8,"&lt;="&amp;JM$9,conditions!$9:$9,"&gt;="&amp;JM$9))</f>
        <v>23.581622987999996</v>
      </c>
      <c r="JN71" s="37">
        <f>IF(JN$9="",0,IF(JN$9+SUMIFS(conditions!$71:$71,conditions!$8:$8,"&lt;="&amp;JN$9,conditions!$9:$9,"&gt;="&amp;JN$9)&gt;EOMONTH($U$9,11),(1+conditions!$U$34)*SUMIFS(17:17,$9:$9,$U$9-1+JN$9+SUMIFS(conditions!$71:$71,conditions!$8:$8,"&lt;="&amp;JN$9,conditions!$9:$9,"&gt;="&amp;JN$9)-EOMONTH($U$9,11)),SUMIFS(17:17,$9:$9,JN$9+SUMIFS(conditions!$71:$71,conditions!$8:$8,"&lt;="&amp;JN$9,conditions!$9:$9,"&gt;="&amp;JN$9)))*SUMIFS(conditions!$69:$69,conditions!$8:$8,"&lt;="&amp;JN$9,conditions!$9:$9,"&gt;="&amp;JN$9)*SUMIFS(conditions!$70:$70,conditions!$8:$8,"&lt;="&amp;JN$9,conditions!$9:$9,"&gt;="&amp;JN$9))</f>
        <v>23.581622987999996</v>
      </c>
      <c r="JO71" s="37">
        <f>IF(JO$9="",0,IF(JO$9+SUMIFS(conditions!$71:$71,conditions!$8:$8,"&lt;="&amp;JO$9,conditions!$9:$9,"&gt;="&amp;JO$9)&gt;EOMONTH($U$9,11),(1+conditions!$U$34)*SUMIFS(17:17,$9:$9,$U$9-1+JO$9+SUMIFS(conditions!$71:$71,conditions!$8:$8,"&lt;="&amp;JO$9,conditions!$9:$9,"&gt;="&amp;JO$9)-EOMONTH($U$9,11)),SUMIFS(17:17,$9:$9,JO$9+SUMIFS(conditions!$71:$71,conditions!$8:$8,"&lt;="&amp;JO$9,conditions!$9:$9,"&gt;="&amp;JO$9)))*SUMIFS(conditions!$69:$69,conditions!$8:$8,"&lt;="&amp;JO$9,conditions!$9:$9,"&gt;="&amp;JO$9)*SUMIFS(conditions!$70:$70,conditions!$8:$8,"&lt;="&amp;JO$9,conditions!$9:$9,"&gt;="&amp;JO$9))</f>
        <v>23.581622987999996</v>
      </c>
      <c r="JP71" s="37">
        <f>IF(JP$9="",0,IF(JP$9+SUMIFS(conditions!$71:$71,conditions!$8:$8,"&lt;="&amp;JP$9,conditions!$9:$9,"&gt;="&amp;JP$9)&gt;EOMONTH($U$9,11),(1+conditions!$U$34)*SUMIFS(17:17,$9:$9,$U$9-1+JP$9+SUMIFS(conditions!$71:$71,conditions!$8:$8,"&lt;="&amp;JP$9,conditions!$9:$9,"&gt;="&amp;JP$9)-EOMONTH($U$9,11)),SUMIFS(17:17,$9:$9,JP$9+SUMIFS(conditions!$71:$71,conditions!$8:$8,"&lt;="&amp;JP$9,conditions!$9:$9,"&gt;="&amp;JP$9)))*SUMIFS(conditions!$69:$69,conditions!$8:$8,"&lt;="&amp;JP$9,conditions!$9:$9,"&gt;="&amp;JP$9)*SUMIFS(conditions!$70:$70,conditions!$8:$8,"&lt;="&amp;JP$9,conditions!$9:$9,"&gt;="&amp;JP$9))</f>
        <v>23.581622987999996</v>
      </c>
      <c r="JQ71" s="37">
        <f>IF(JQ$9="",0,IF(JQ$9+SUMIFS(conditions!$71:$71,conditions!$8:$8,"&lt;="&amp;JQ$9,conditions!$9:$9,"&gt;="&amp;JQ$9)&gt;EOMONTH($U$9,11),(1+conditions!$U$34)*SUMIFS(17:17,$9:$9,$U$9-1+JQ$9+SUMIFS(conditions!$71:$71,conditions!$8:$8,"&lt;="&amp;JQ$9,conditions!$9:$9,"&gt;="&amp;JQ$9)-EOMONTH($U$9,11)),SUMIFS(17:17,$9:$9,JQ$9+SUMIFS(conditions!$71:$71,conditions!$8:$8,"&lt;="&amp;JQ$9,conditions!$9:$9,"&gt;="&amp;JQ$9)))*SUMIFS(conditions!$69:$69,conditions!$8:$8,"&lt;="&amp;JQ$9,conditions!$9:$9,"&gt;="&amp;JQ$9)*SUMIFS(conditions!$70:$70,conditions!$8:$8,"&lt;="&amp;JQ$9,conditions!$9:$9,"&gt;="&amp;JQ$9))</f>
        <v>0</v>
      </c>
      <c r="JR71" s="37">
        <f>IF(JR$9="",0,IF(JR$9+SUMIFS(conditions!$71:$71,conditions!$8:$8,"&lt;="&amp;JR$9,conditions!$9:$9,"&gt;="&amp;JR$9)&gt;EOMONTH($U$9,11),(1+conditions!$U$34)*SUMIFS(17:17,$9:$9,$U$9-1+JR$9+SUMIFS(conditions!$71:$71,conditions!$8:$8,"&lt;="&amp;JR$9,conditions!$9:$9,"&gt;="&amp;JR$9)-EOMONTH($U$9,11)),SUMIFS(17:17,$9:$9,JR$9+SUMIFS(conditions!$71:$71,conditions!$8:$8,"&lt;="&amp;JR$9,conditions!$9:$9,"&gt;="&amp;JR$9)))*SUMIFS(conditions!$69:$69,conditions!$8:$8,"&lt;="&amp;JR$9,conditions!$9:$9,"&gt;="&amp;JR$9)*SUMIFS(conditions!$70:$70,conditions!$8:$8,"&lt;="&amp;JR$9,conditions!$9:$9,"&gt;="&amp;JR$9))</f>
        <v>0</v>
      </c>
      <c r="JS71" s="37">
        <f>IF(JS$9="",0,IF(JS$9+SUMIFS(conditions!$71:$71,conditions!$8:$8,"&lt;="&amp;JS$9,conditions!$9:$9,"&gt;="&amp;JS$9)&gt;EOMONTH($U$9,11),(1+conditions!$U$34)*SUMIFS(17:17,$9:$9,$U$9-1+JS$9+SUMIFS(conditions!$71:$71,conditions!$8:$8,"&lt;="&amp;JS$9,conditions!$9:$9,"&gt;="&amp;JS$9)-EOMONTH($U$9,11)),SUMIFS(17:17,$9:$9,JS$9+SUMIFS(conditions!$71:$71,conditions!$8:$8,"&lt;="&amp;JS$9,conditions!$9:$9,"&gt;="&amp;JS$9)))*SUMIFS(conditions!$69:$69,conditions!$8:$8,"&lt;="&amp;JS$9,conditions!$9:$9,"&gt;="&amp;JS$9)*SUMIFS(conditions!$70:$70,conditions!$8:$8,"&lt;="&amp;JS$9,conditions!$9:$9,"&gt;="&amp;JS$9))</f>
        <v>23.581622987999996</v>
      </c>
      <c r="JT71" s="37">
        <f>IF(JT$9="",0,IF(JT$9+SUMIFS(conditions!$71:$71,conditions!$8:$8,"&lt;="&amp;JT$9,conditions!$9:$9,"&gt;="&amp;JT$9)&gt;EOMONTH($U$9,11),(1+conditions!$U$34)*SUMIFS(17:17,$9:$9,$U$9-1+JT$9+SUMIFS(conditions!$71:$71,conditions!$8:$8,"&lt;="&amp;JT$9,conditions!$9:$9,"&gt;="&amp;JT$9)-EOMONTH($U$9,11)),SUMIFS(17:17,$9:$9,JT$9+SUMIFS(conditions!$71:$71,conditions!$8:$8,"&lt;="&amp;JT$9,conditions!$9:$9,"&gt;="&amp;JT$9)))*SUMIFS(conditions!$69:$69,conditions!$8:$8,"&lt;="&amp;JT$9,conditions!$9:$9,"&gt;="&amp;JT$9)*SUMIFS(conditions!$70:$70,conditions!$8:$8,"&lt;="&amp;JT$9,conditions!$9:$9,"&gt;="&amp;JT$9))</f>
        <v>23.581622987999996</v>
      </c>
      <c r="JU71" s="37">
        <f>IF(JU$9="",0,IF(JU$9+SUMIFS(conditions!$71:$71,conditions!$8:$8,"&lt;="&amp;JU$9,conditions!$9:$9,"&gt;="&amp;JU$9)&gt;EOMONTH($U$9,11),(1+conditions!$U$34)*SUMIFS(17:17,$9:$9,$U$9-1+JU$9+SUMIFS(conditions!$71:$71,conditions!$8:$8,"&lt;="&amp;JU$9,conditions!$9:$9,"&gt;="&amp;JU$9)-EOMONTH($U$9,11)),SUMIFS(17:17,$9:$9,JU$9+SUMIFS(conditions!$71:$71,conditions!$8:$8,"&lt;="&amp;JU$9,conditions!$9:$9,"&gt;="&amp;JU$9)))*SUMIFS(conditions!$69:$69,conditions!$8:$8,"&lt;="&amp;JU$9,conditions!$9:$9,"&gt;="&amp;JU$9)*SUMIFS(conditions!$70:$70,conditions!$8:$8,"&lt;="&amp;JU$9,conditions!$9:$9,"&gt;="&amp;JU$9))</f>
        <v>30.880696769999993</v>
      </c>
      <c r="JV71" s="37">
        <f>IF(JV$9="",0,IF(JV$9+SUMIFS(conditions!$71:$71,conditions!$8:$8,"&lt;="&amp;JV$9,conditions!$9:$9,"&gt;="&amp;JV$9)&gt;EOMONTH($U$9,11),(1+conditions!$U$34)*SUMIFS(17:17,$9:$9,$U$9-1+JV$9+SUMIFS(conditions!$71:$71,conditions!$8:$8,"&lt;="&amp;JV$9,conditions!$9:$9,"&gt;="&amp;JV$9)-EOMONTH($U$9,11)),SUMIFS(17:17,$9:$9,JV$9+SUMIFS(conditions!$71:$71,conditions!$8:$8,"&lt;="&amp;JV$9,conditions!$9:$9,"&gt;="&amp;JV$9)))*SUMIFS(conditions!$69:$69,conditions!$8:$8,"&lt;="&amp;JV$9,conditions!$9:$9,"&gt;="&amp;JV$9)*SUMIFS(conditions!$70:$70,conditions!$8:$8,"&lt;="&amp;JV$9,conditions!$9:$9,"&gt;="&amp;JV$9))</f>
        <v>30.880696769999993</v>
      </c>
      <c r="JW71" s="37">
        <f>IF(JW$9="",0,IF(JW$9+SUMIFS(conditions!$71:$71,conditions!$8:$8,"&lt;="&amp;JW$9,conditions!$9:$9,"&gt;="&amp;JW$9)&gt;EOMONTH($U$9,11),(1+conditions!$U$34)*SUMIFS(17:17,$9:$9,$U$9-1+JW$9+SUMIFS(conditions!$71:$71,conditions!$8:$8,"&lt;="&amp;JW$9,conditions!$9:$9,"&gt;="&amp;JW$9)-EOMONTH($U$9,11)),SUMIFS(17:17,$9:$9,JW$9+SUMIFS(conditions!$71:$71,conditions!$8:$8,"&lt;="&amp;JW$9,conditions!$9:$9,"&gt;="&amp;JW$9)))*SUMIFS(conditions!$69:$69,conditions!$8:$8,"&lt;="&amp;JW$9,conditions!$9:$9,"&gt;="&amp;JW$9)*SUMIFS(conditions!$70:$70,conditions!$8:$8,"&lt;="&amp;JW$9,conditions!$9:$9,"&gt;="&amp;JW$9))</f>
        <v>30.880696769999993</v>
      </c>
      <c r="JX71" s="37">
        <f>IF(JX$9="",0,IF(JX$9+SUMIFS(conditions!$71:$71,conditions!$8:$8,"&lt;="&amp;JX$9,conditions!$9:$9,"&gt;="&amp;JX$9)&gt;EOMONTH($U$9,11),(1+conditions!$U$34)*SUMIFS(17:17,$9:$9,$U$9-1+JX$9+SUMIFS(conditions!$71:$71,conditions!$8:$8,"&lt;="&amp;JX$9,conditions!$9:$9,"&gt;="&amp;JX$9)-EOMONTH($U$9,11)),SUMIFS(17:17,$9:$9,JX$9+SUMIFS(conditions!$71:$71,conditions!$8:$8,"&lt;="&amp;JX$9,conditions!$9:$9,"&gt;="&amp;JX$9)))*SUMIFS(conditions!$69:$69,conditions!$8:$8,"&lt;="&amp;JX$9,conditions!$9:$9,"&gt;="&amp;JX$9)*SUMIFS(conditions!$70:$70,conditions!$8:$8,"&lt;="&amp;JX$9,conditions!$9:$9,"&gt;="&amp;JX$9))</f>
        <v>0</v>
      </c>
      <c r="JY71" s="37">
        <f>IF(JY$9="",0,IF(JY$9+SUMIFS(conditions!$71:$71,conditions!$8:$8,"&lt;="&amp;JY$9,conditions!$9:$9,"&gt;="&amp;JY$9)&gt;EOMONTH($U$9,11),(1+conditions!$U$34)*SUMIFS(17:17,$9:$9,$U$9-1+JY$9+SUMIFS(conditions!$71:$71,conditions!$8:$8,"&lt;="&amp;JY$9,conditions!$9:$9,"&gt;="&amp;JY$9)-EOMONTH($U$9,11)),SUMIFS(17:17,$9:$9,JY$9+SUMIFS(conditions!$71:$71,conditions!$8:$8,"&lt;="&amp;JY$9,conditions!$9:$9,"&gt;="&amp;JY$9)))*SUMIFS(conditions!$69:$69,conditions!$8:$8,"&lt;="&amp;JY$9,conditions!$9:$9,"&gt;="&amp;JY$9)*SUMIFS(conditions!$70:$70,conditions!$8:$8,"&lt;="&amp;JY$9,conditions!$9:$9,"&gt;="&amp;JY$9))</f>
        <v>0</v>
      </c>
      <c r="JZ71" s="37">
        <f>IF(JZ$9="",0,IF(JZ$9+SUMIFS(conditions!$71:$71,conditions!$8:$8,"&lt;="&amp;JZ$9,conditions!$9:$9,"&gt;="&amp;JZ$9)&gt;EOMONTH($U$9,11),(1+conditions!$U$34)*SUMIFS(17:17,$9:$9,$U$9-1+JZ$9+SUMIFS(conditions!$71:$71,conditions!$8:$8,"&lt;="&amp;JZ$9,conditions!$9:$9,"&gt;="&amp;JZ$9)-EOMONTH($U$9,11)),SUMIFS(17:17,$9:$9,JZ$9+SUMIFS(conditions!$71:$71,conditions!$8:$8,"&lt;="&amp;JZ$9,conditions!$9:$9,"&gt;="&amp;JZ$9)))*SUMIFS(conditions!$69:$69,conditions!$8:$8,"&lt;="&amp;JZ$9,conditions!$9:$9,"&gt;="&amp;JZ$9)*SUMIFS(conditions!$70:$70,conditions!$8:$8,"&lt;="&amp;JZ$9,conditions!$9:$9,"&gt;="&amp;JZ$9))</f>
        <v>30.880696769999993</v>
      </c>
      <c r="KA71" s="37">
        <f>IF(KA$9="",0,IF(KA$9+SUMIFS(conditions!$71:$71,conditions!$8:$8,"&lt;="&amp;KA$9,conditions!$9:$9,"&gt;="&amp;KA$9)&gt;EOMONTH($U$9,11),(1+conditions!$U$34)*SUMIFS(17:17,$9:$9,$U$9-1+KA$9+SUMIFS(conditions!$71:$71,conditions!$8:$8,"&lt;="&amp;KA$9,conditions!$9:$9,"&gt;="&amp;KA$9)-EOMONTH($U$9,11)),SUMIFS(17:17,$9:$9,KA$9+SUMIFS(conditions!$71:$71,conditions!$8:$8,"&lt;="&amp;KA$9,conditions!$9:$9,"&gt;="&amp;KA$9)))*SUMIFS(conditions!$69:$69,conditions!$8:$8,"&lt;="&amp;KA$9,conditions!$9:$9,"&gt;="&amp;KA$9)*SUMIFS(conditions!$70:$70,conditions!$8:$8,"&lt;="&amp;KA$9,conditions!$9:$9,"&gt;="&amp;KA$9))</f>
        <v>30.880696769999993</v>
      </c>
      <c r="KB71" s="37">
        <f>IF(KB$9="",0,IF(KB$9+SUMIFS(conditions!$71:$71,conditions!$8:$8,"&lt;="&amp;KB$9,conditions!$9:$9,"&gt;="&amp;KB$9)&gt;EOMONTH($U$9,11),(1+conditions!$U$34)*SUMIFS(17:17,$9:$9,$U$9-1+KB$9+SUMIFS(conditions!$71:$71,conditions!$8:$8,"&lt;="&amp;KB$9,conditions!$9:$9,"&gt;="&amp;KB$9)-EOMONTH($U$9,11)),SUMIFS(17:17,$9:$9,KB$9+SUMIFS(conditions!$71:$71,conditions!$8:$8,"&lt;="&amp;KB$9,conditions!$9:$9,"&gt;="&amp;KB$9)))*SUMIFS(conditions!$69:$69,conditions!$8:$8,"&lt;="&amp;KB$9,conditions!$9:$9,"&gt;="&amp;KB$9)*SUMIFS(conditions!$70:$70,conditions!$8:$8,"&lt;="&amp;KB$9,conditions!$9:$9,"&gt;="&amp;KB$9))</f>
        <v>30.880696769999993</v>
      </c>
      <c r="KC71" s="37">
        <f>IF(KC$9="",0,IF(KC$9+SUMIFS(conditions!$71:$71,conditions!$8:$8,"&lt;="&amp;KC$9,conditions!$9:$9,"&gt;="&amp;KC$9)&gt;EOMONTH($U$9,11),(1+conditions!$U$34)*SUMIFS(17:17,$9:$9,$U$9-1+KC$9+SUMIFS(conditions!$71:$71,conditions!$8:$8,"&lt;="&amp;KC$9,conditions!$9:$9,"&gt;="&amp;KC$9)-EOMONTH($U$9,11)),SUMIFS(17:17,$9:$9,KC$9+SUMIFS(conditions!$71:$71,conditions!$8:$8,"&lt;="&amp;KC$9,conditions!$9:$9,"&gt;="&amp;KC$9)))*SUMIFS(conditions!$69:$69,conditions!$8:$8,"&lt;="&amp;KC$9,conditions!$9:$9,"&gt;="&amp;KC$9)*SUMIFS(conditions!$70:$70,conditions!$8:$8,"&lt;="&amp;KC$9,conditions!$9:$9,"&gt;="&amp;KC$9))</f>
        <v>30.880696769999993</v>
      </c>
      <c r="KD71" s="37">
        <f>IF(KD$9="",0,IF(KD$9+SUMIFS(conditions!$71:$71,conditions!$8:$8,"&lt;="&amp;KD$9,conditions!$9:$9,"&gt;="&amp;KD$9)&gt;EOMONTH($U$9,11),(1+conditions!$U$34)*SUMIFS(17:17,$9:$9,$U$9-1+KD$9+SUMIFS(conditions!$71:$71,conditions!$8:$8,"&lt;="&amp;KD$9,conditions!$9:$9,"&gt;="&amp;KD$9)-EOMONTH($U$9,11)),SUMIFS(17:17,$9:$9,KD$9+SUMIFS(conditions!$71:$71,conditions!$8:$8,"&lt;="&amp;KD$9,conditions!$9:$9,"&gt;="&amp;KD$9)))*SUMIFS(conditions!$69:$69,conditions!$8:$8,"&lt;="&amp;KD$9,conditions!$9:$9,"&gt;="&amp;KD$9)*SUMIFS(conditions!$70:$70,conditions!$8:$8,"&lt;="&amp;KD$9,conditions!$9:$9,"&gt;="&amp;KD$9))</f>
        <v>30.880696769999993</v>
      </c>
      <c r="KE71" s="37">
        <f>IF(KE$9="",0,IF(KE$9+SUMIFS(conditions!$71:$71,conditions!$8:$8,"&lt;="&amp;KE$9,conditions!$9:$9,"&gt;="&amp;KE$9)&gt;EOMONTH($U$9,11),(1+conditions!$U$34)*SUMIFS(17:17,$9:$9,$U$9-1+KE$9+SUMIFS(conditions!$71:$71,conditions!$8:$8,"&lt;="&amp;KE$9,conditions!$9:$9,"&gt;="&amp;KE$9)-EOMONTH($U$9,11)),SUMIFS(17:17,$9:$9,KE$9+SUMIFS(conditions!$71:$71,conditions!$8:$8,"&lt;="&amp;KE$9,conditions!$9:$9,"&gt;="&amp;KE$9)))*SUMIFS(conditions!$69:$69,conditions!$8:$8,"&lt;="&amp;KE$9,conditions!$9:$9,"&gt;="&amp;KE$9)*SUMIFS(conditions!$70:$70,conditions!$8:$8,"&lt;="&amp;KE$9,conditions!$9:$9,"&gt;="&amp;KE$9))</f>
        <v>0</v>
      </c>
      <c r="KF71" s="37">
        <f>IF(KF$9="",0,IF(KF$9+SUMIFS(conditions!$71:$71,conditions!$8:$8,"&lt;="&amp;KF$9,conditions!$9:$9,"&gt;="&amp;KF$9)&gt;EOMONTH($U$9,11),(1+conditions!$U$34)*SUMIFS(17:17,$9:$9,$U$9-1+KF$9+SUMIFS(conditions!$71:$71,conditions!$8:$8,"&lt;="&amp;KF$9,conditions!$9:$9,"&gt;="&amp;KF$9)-EOMONTH($U$9,11)),SUMIFS(17:17,$9:$9,KF$9+SUMIFS(conditions!$71:$71,conditions!$8:$8,"&lt;="&amp;KF$9,conditions!$9:$9,"&gt;="&amp;KF$9)))*SUMIFS(conditions!$69:$69,conditions!$8:$8,"&lt;="&amp;KF$9,conditions!$9:$9,"&gt;="&amp;KF$9)*SUMIFS(conditions!$70:$70,conditions!$8:$8,"&lt;="&amp;KF$9,conditions!$9:$9,"&gt;="&amp;KF$9))</f>
        <v>0</v>
      </c>
      <c r="KG71" s="37">
        <f>IF(KG$9="",0,IF(KG$9+SUMIFS(conditions!$71:$71,conditions!$8:$8,"&lt;="&amp;KG$9,conditions!$9:$9,"&gt;="&amp;KG$9)&gt;EOMONTH($U$9,11),(1+conditions!$U$34)*SUMIFS(17:17,$9:$9,$U$9-1+KG$9+SUMIFS(conditions!$71:$71,conditions!$8:$8,"&lt;="&amp;KG$9,conditions!$9:$9,"&gt;="&amp;KG$9)-EOMONTH($U$9,11)),SUMIFS(17:17,$9:$9,KG$9+SUMIFS(conditions!$71:$71,conditions!$8:$8,"&lt;="&amp;KG$9,conditions!$9:$9,"&gt;="&amp;KG$9)))*SUMIFS(conditions!$69:$69,conditions!$8:$8,"&lt;="&amp;KG$9,conditions!$9:$9,"&gt;="&amp;KG$9)*SUMIFS(conditions!$70:$70,conditions!$8:$8,"&lt;="&amp;KG$9,conditions!$9:$9,"&gt;="&amp;KG$9))</f>
        <v>30.880696769999993</v>
      </c>
      <c r="KH71" s="37">
        <f>IF(KH$9="",0,IF(KH$9+SUMIFS(conditions!$71:$71,conditions!$8:$8,"&lt;="&amp;KH$9,conditions!$9:$9,"&gt;="&amp;KH$9)&gt;EOMONTH($U$9,11),(1+conditions!$U$34)*SUMIFS(17:17,$9:$9,$U$9-1+KH$9+SUMIFS(conditions!$71:$71,conditions!$8:$8,"&lt;="&amp;KH$9,conditions!$9:$9,"&gt;="&amp;KH$9)-EOMONTH($U$9,11)),SUMIFS(17:17,$9:$9,KH$9+SUMIFS(conditions!$71:$71,conditions!$8:$8,"&lt;="&amp;KH$9,conditions!$9:$9,"&gt;="&amp;KH$9)))*SUMIFS(conditions!$69:$69,conditions!$8:$8,"&lt;="&amp;KH$9,conditions!$9:$9,"&gt;="&amp;KH$9)*SUMIFS(conditions!$70:$70,conditions!$8:$8,"&lt;="&amp;KH$9,conditions!$9:$9,"&gt;="&amp;KH$9))</f>
        <v>30.880696769999993</v>
      </c>
      <c r="KI71" s="37">
        <f>IF(KI$9="",0,IF(KI$9+SUMIFS(conditions!$71:$71,conditions!$8:$8,"&lt;="&amp;KI$9,conditions!$9:$9,"&gt;="&amp;KI$9)&gt;EOMONTH($U$9,11),(1+conditions!$U$34)*SUMIFS(17:17,$9:$9,$U$9-1+KI$9+SUMIFS(conditions!$71:$71,conditions!$8:$8,"&lt;="&amp;KI$9,conditions!$9:$9,"&gt;="&amp;KI$9)-EOMONTH($U$9,11)),SUMIFS(17:17,$9:$9,KI$9+SUMIFS(conditions!$71:$71,conditions!$8:$8,"&lt;="&amp;KI$9,conditions!$9:$9,"&gt;="&amp;KI$9)))*SUMIFS(conditions!$69:$69,conditions!$8:$8,"&lt;="&amp;KI$9,conditions!$9:$9,"&gt;="&amp;KI$9)*SUMIFS(conditions!$70:$70,conditions!$8:$8,"&lt;="&amp;KI$9,conditions!$9:$9,"&gt;="&amp;KI$9))</f>
        <v>30.880696769999993</v>
      </c>
      <c r="KJ71" s="37">
        <f>IF(KJ$9="",0,IF(KJ$9+SUMIFS(conditions!$71:$71,conditions!$8:$8,"&lt;="&amp;KJ$9,conditions!$9:$9,"&gt;="&amp;KJ$9)&gt;EOMONTH($U$9,11),(1+conditions!$U$34)*SUMIFS(17:17,$9:$9,$U$9-1+KJ$9+SUMIFS(conditions!$71:$71,conditions!$8:$8,"&lt;="&amp;KJ$9,conditions!$9:$9,"&gt;="&amp;KJ$9)-EOMONTH($U$9,11)),SUMIFS(17:17,$9:$9,KJ$9+SUMIFS(conditions!$71:$71,conditions!$8:$8,"&lt;="&amp;KJ$9,conditions!$9:$9,"&gt;="&amp;KJ$9)))*SUMIFS(conditions!$69:$69,conditions!$8:$8,"&lt;="&amp;KJ$9,conditions!$9:$9,"&gt;="&amp;KJ$9)*SUMIFS(conditions!$70:$70,conditions!$8:$8,"&lt;="&amp;KJ$9,conditions!$9:$9,"&gt;="&amp;KJ$9))</f>
        <v>30.880696769999993</v>
      </c>
      <c r="KK71" s="37">
        <f>IF(KK$9="",0,IF(KK$9+SUMIFS(conditions!$71:$71,conditions!$8:$8,"&lt;="&amp;KK$9,conditions!$9:$9,"&gt;="&amp;KK$9)&gt;EOMONTH($U$9,11),(1+conditions!$U$34)*SUMIFS(17:17,$9:$9,$U$9-1+KK$9+SUMIFS(conditions!$71:$71,conditions!$8:$8,"&lt;="&amp;KK$9,conditions!$9:$9,"&gt;="&amp;KK$9)-EOMONTH($U$9,11)),SUMIFS(17:17,$9:$9,KK$9+SUMIFS(conditions!$71:$71,conditions!$8:$8,"&lt;="&amp;KK$9,conditions!$9:$9,"&gt;="&amp;KK$9)))*SUMIFS(conditions!$69:$69,conditions!$8:$8,"&lt;="&amp;KK$9,conditions!$9:$9,"&gt;="&amp;KK$9)*SUMIFS(conditions!$70:$70,conditions!$8:$8,"&lt;="&amp;KK$9,conditions!$9:$9,"&gt;="&amp;KK$9))</f>
        <v>30.880696769999993</v>
      </c>
      <c r="KL71" s="37">
        <f>IF(KL$9="",0,IF(KL$9+SUMIFS(conditions!$71:$71,conditions!$8:$8,"&lt;="&amp;KL$9,conditions!$9:$9,"&gt;="&amp;KL$9)&gt;EOMONTH($U$9,11),(1+conditions!$U$34)*SUMIFS(17:17,$9:$9,$U$9-1+KL$9+SUMIFS(conditions!$71:$71,conditions!$8:$8,"&lt;="&amp;KL$9,conditions!$9:$9,"&gt;="&amp;KL$9)-EOMONTH($U$9,11)),SUMIFS(17:17,$9:$9,KL$9+SUMIFS(conditions!$71:$71,conditions!$8:$8,"&lt;="&amp;KL$9,conditions!$9:$9,"&gt;="&amp;KL$9)))*SUMIFS(conditions!$69:$69,conditions!$8:$8,"&lt;="&amp;KL$9,conditions!$9:$9,"&gt;="&amp;KL$9)*SUMIFS(conditions!$70:$70,conditions!$8:$8,"&lt;="&amp;KL$9,conditions!$9:$9,"&gt;="&amp;KL$9))</f>
        <v>0</v>
      </c>
      <c r="KM71" s="37">
        <f>IF(KM$9="",0,IF(KM$9+SUMIFS(conditions!$71:$71,conditions!$8:$8,"&lt;="&amp;KM$9,conditions!$9:$9,"&gt;="&amp;KM$9)&gt;EOMONTH($U$9,11),(1+conditions!$U$34)*SUMIFS(17:17,$9:$9,$U$9-1+KM$9+SUMIFS(conditions!$71:$71,conditions!$8:$8,"&lt;="&amp;KM$9,conditions!$9:$9,"&gt;="&amp;KM$9)-EOMONTH($U$9,11)),SUMIFS(17:17,$9:$9,KM$9+SUMIFS(conditions!$71:$71,conditions!$8:$8,"&lt;="&amp;KM$9,conditions!$9:$9,"&gt;="&amp;KM$9)))*SUMIFS(conditions!$69:$69,conditions!$8:$8,"&lt;="&amp;KM$9,conditions!$9:$9,"&gt;="&amp;KM$9)*SUMIFS(conditions!$70:$70,conditions!$8:$8,"&lt;="&amp;KM$9,conditions!$9:$9,"&gt;="&amp;KM$9))</f>
        <v>0</v>
      </c>
      <c r="KN71" s="37">
        <f>IF(KN$9="",0,IF(KN$9+SUMIFS(conditions!$71:$71,conditions!$8:$8,"&lt;="&amp;KN$9,conditions!$9:$9,"&gt;="&amp;KN$9)&gt;EOMONTH($U$9,11),(1+conditions!$U$34)*SUMIFS(17:17,$9:$9,$U$9-1+KN$9+SUMIFS(conditions!$71:$71,conditions!$8:$8,"&lt;="&amp;KN$9,conditions!$9:$9,"&gt;="&amp;KN$9)-EOMONTH($U$9,11)),SUMIFS(17:17,$9:$9,KN$9+SUMIFS(conditions!$71:$71,conditions!$8:$8,"&lt;="&amp;KN$9,conditions!$9:$9,"&gt;="&amp;KN$9)))*SUMIFS(conditions!$69:$69,conditions!$8:$8,"&lt;="&amp;KN$9,conditions!$9:$9,"&gt;="&amp;KN$9)*SUMIFS(conditions!$70:$70,conditions!$8:$8,"&lt;="&amp;KN$9,conditions!$9:$9,"&gt;="&amp;KN$9))</f>
        <v>30.880696769999993</v>
      </c>
      <c r="KO71" s="37">
        <f>IF(KO$9="",0,IF(KO$9+SUMIFS(conditions!$71:$71,conditions!$8:$8,"&lt;="&amp;KO$9,conditions!$9:$9,"&gt;="&amp;KO$9)&gt;EOMONTH($U$9,11),(1+conditions!$U$34)*SUMIFS(17:17,$9:$9,$U$9-1+KO$9+SUMIFS(conditions!$71:$71,conditions!$8:$8,"&lt;="&amp;KO$9,conditions!$9:$9,"&gt;="&amp;KO$9)-EOMONTH($U$9,11)),SUMIFS(17:17,$9:$9,KO$9+SUMIFS(conditions!$71:$71,conditions!$8:$8,"&lt;="&amp;KO$9,conditions!$9:$9,"&gt;="&amp;KO$9)))*SUMIFS(conditions!$69:$69,conditions!$8:$8,"&lt;="&amp;KO$9,conditions!$9:$9,"&gt;="&amp;KO$9)*SUMIFS(conditions!$70:$70,conditions!$8:$8,"&lt;="&amp;KO$9,conditions!$9:$9,"&gt;="&amp;KO$9))</f>
        <v>30.880696769999993</v>
      </c>
      <c r="KP71" s="37">
        <f>IF(KP$9="",0,IF(KP$9+SUMIFS(conditions!$71:$71,conditions!$8:$8,"&lt;="&amp;KP$9,conditions!$9:$9,"&gt;="&amp;KP$9)&gt;EOMONTH($U$9,11),(1+conditions!$U$34)*SUMIFS(17:17,$9:$9,$U$9-1+KP$9+SUMIFS(conditions!$71:$71,conditions!$8:$8,"&lt;="&amp;KP$9,conditions!$9:$9,"&gt;="&amp;KP$9)-EOMONTH($U$9,11)),SUMIFS(17:17,$9:$9,KP$9+SUMIFS(conditions!$71:$71,conditions!$8:$8,"&lt;="&amp;KP$9,conditions!$9:$9,"&gt;="&amp;KP$9)))*SUMIFS(conditions!$69:$69,conditions!$8:$8,"&lt;="&amp;KP$9,conditions!$9:$9,"&gt;="&amp;KP$9)*SUMIFS(conditions!$70:$70,conditions!$8:$8,"&lt;="&amp;KP$9,conditions!$9:$9,"&gt;="&amp;KP$9))</f>
        <v>30.880696769999993</v>
      </c>
      <c r="KQ71" s="37">
        <f>IF(KQ$9="",0,IF(KQ$9+SUMIFS(conditions!$71:$71,conditions!$8:$8,"&lt;="&amp;KQ$9,conditions!$9:$9,"&gt;="&amp;KQ$9)&gt;EOMONTH($U$9,11),(1+conditions!$U$34)*SUMIFS(17:17,$9:$9,$U$9-1+KQ$9+SUMIFS(conditions!$71:$71,conditions!$8:$8,"&lt;="&amp;KQ$9,conditions!$9:$9,"&gt;="&amp;KQ$9)-EOMONTH($U$9,11)),SUMIFS(17:17,$9:$9,KQ$9+SUMIFS(conditions!$71:$71,conditions!$8:$8,"&lt;="&amp;KQ$9,conditions!$9:$9,"&gt;="&amp;KQ$9)))*SUMIFS(conditions!$69:$69,conditions!$8:$8,"&lt;="&amp;KQ$9,conditions!$9:$9,"&gt;="&amp;KQ$9)*SUMIFS(conditions!$70:$70,conditions!$8:$8,"&lt;="&amp;KQ$9,conditions!$9:$9,"&gt;="&amp;KQ$9))</f>
        <v>30.880696769999993</v>
      </c>
      <c r="KR71" s="37">
        <f>IF(KR$9="",0,IF(KR$9+SUMIFS(conditions!$71:$71,conditions!$8:$8,"&lt;="&amp;KR$9,conditions!$9:$9,"&gt;="&amp;KR$9)&gt;EOMONTH($U$9,11),(1+conditions!$U$34)*SUMIFS(17:17,$9:$9,$U$9-1+KR$9+SUMIFS(conditions!$71:$71,conditions!$8:$8,"&lt;="&amp;KR$9,conditions!$9:$9,"&gt;="&amp;KR$9)-EOMONTH($U$9,11)),SUMIFS(17:17,$9:$9,KR$9+SUMIFS(conditions!$71:$71,conditions!$8:$8,"&lt;="&amp;KR$9,conditions!$9:$9,"&gt;="&amp;KR$9)))*SUMIFS(conditions!$69:$69,conditions!$8:$8,"&lt;="&amp;KR$9,conditions!$9:$9,"&gt;="&amp;KR$9)*SUMIFS(conditions!$70:$70,conditions!$8:$8,"&lt;="&amp;KR$9,conditions!$9:$9,"&gt;="&amp;KR$9))</f>
        <v>30.880696769999993</v>
      </c>
      <c r="KS71" s="37">
        <f>IF(KS$9="",0,IF(KS$9+SUMIFS(conditions!$71:$71,conditions!$8:$8,"&lt;="&amp;KS$9,conditions!$9:$9,"&gt;="&amp;KS$9)&gt;EOMONTH($U$9,11),(1+conditions!$U$34)*SUMIFS(17:17,$9:$9,$U$9-1+KS$9+SUMIFS(conditions!$71:$71,conditions!$8:$8,"&lt;="&amp;KS$9,conditions!$9:$9,"&gt;="&amp;KS$9)-EOMONTH($U$9,11)),SUMIFS(17:17,$9:$9,KS$9+SUMIFS(conditions!$71:$71,conditions!$8:$8,"&lt;="&amp;KS$9,conditions!$9:$9,"&gt;="&amp;KS$9)))*SUMIFS(conditions!$69:$69,conditions!$8:$8,"&lt;="&amp;KS$9,conditions!$9:$9,"&gt;="&amp;KS$9)*SUMIFS(conditions!$70:$70,conditions!$8:$8,"&lt;="&amp;KS$9,conditions!$9:$9,"&gt;="&amp;KS$9))</f>
        <v>0</v>
      </c>
      <c r="KT71" s="37">
        <f>IF(KT$9="",0,IF(KT$9+SUMIFS(conditions!$71:$71,conditions!$8:$8,"&lt;="&amp;KT$9,conditions!$9:$9,"&gt;="&amp;KT$9)&gt;EOMONTH($U$9,11),(1+conditions!$U$34)*SUMIFS(17:17,$9:$9,$U$9-1+KT$9+SUMIFS(conditions!$71:$71,conditions!$8:$8,"&lt;="&amp;KT$9,conditions!$9:$9,"&gt;="&amp;KT$9)-EOMONTH($U$9,11)),SUMIFS(17:17,$9:$9,KT$9+SUMIFS(conditions!$71:$71,conditions!$8:$8,"&lt;="&amp;KT$9,conditions!$9:$9,"&gt;="&amp;KT$9)))*SUMIFS(conditions!$69:$69,conditions!$8:$8,"&lt;="&amp;KT$9,conditions!$9:$9,"&gt;="&amp;KT$9)*SUMIFS(conditions!$70:$70,conditions!$8:$8,"&lt;="&amp;KT$9,conditions!$9:$9,"&gt;="&amp;KT$9))</f>
        <v>0</v>
      </c>
      <c r="KU71" s="37">
        <f>IF(KU$9="",0,IF(KU$9+SUMIFS(conditions!$71:$71,conditions!$8:$8,"&lt;="&amp;KU$9,conditions!$9:$9,"&gt;="&amp;KU$9)&gt;EOMONTH($U$9,11),(1+conditions!$U$34)*SUMIFS(17:17,$9:$9,$U$9-1+KU$9+SUMIFS(conditions!$71:$71,conditions!$8:$8,"&lt;="&amp;KU$9,conditions!$9:$9,"&gt;="&amp;KU$9)-EOMONTH($U$9,11)),SUMIFS(17:17,$9:$9,KU$9+SUMIFS(conditions!$71:$71,conditions!$8:$8,"&lt;="&amp;KU$9,conditions!$9:$9,"&gt;="&amp;KU$9)))*SUMIFS(conditions!$69:$69,conditions!$8:$8,"&lt;="&amp;KU$9,conditions!$9:$9,"&gt;="&amp;KU$9)*SUMIFS(conditions!$70:$70,conditions!$8:$8,"&lt;="&amp;KU$9,conditions!$9:$9,"&gt;="&amp;KU$9))</f>
        <v>30.880696769999993</v>
      </c>
      <c r="KV71" s="37">
        <f>IF(KV$9="",0,IF(KV$9+SUMIFS(conditions!$71:$71,conditions!$8:$8,"&lt;="&amp;KV$9,conditions!$9:$9,"&gt;="&amp;KV$9)&gt;EOMONTH($U$9,11),(1+conditions!$U$34)*SUMIFS(17:17,$9:$9,$U$9-1+KV$9+SUMIFS(conditions!$71:$71,conditions!$8:$8,"&lt;="&amp;KV$9,conditions!$9:$9,"&gt;="&amp;KV$9)-EOMONTH($U$9,11)),SUMIFS(17:17,$9:$9,KV$9+SUMIFS(conditions!$71:$71,conditions!$8:$8,"&lt;="&amp;KV$9,conditions!$9:$9,"&gt;="&amp;KV$9)))*SUMIFS(conditions!$69:$69,conditions!$8:$8,"&lt;="&amp;KV$9,conditions!$9:$9,"&gt;="&amp;KV$9)*SUMIFS(conditions!$70:$70,conditions!$8:$8,"&lt;="&amp;KV$9,conditions!$9:$9,"&gt;="&amp;KV$9))</f>
        <v>30.880696769999993</v>
      </c>
      <c r="KW71" s="37">
        <f>IF(KW$9="",0,IF(KW$9+SUMIFS(conditions!$71:$71,conditions!$8:$8,"&lt;="&amp;KW$9,conditions!$9:$9,"&gt;="&amp;KW$9)&gt;EOMONTH($U$9,11),(1+conditions!$U$34)*SUMIFS(17:17,$9:$9,$U$9-1+KW$9+SUMIFS(conditions!$71:$71,conditions!$8:$8,"&lt;="&amp;KW$9,conditions!$9:$9,"&gt;="&amp;KW$9)-EOMONTH($U$9,11)),SUMIFS(17:17,$9:$9,KW$9+SUMIFS(conditions!$71:$71,conditions!$8:$8,"&lt;="&amp;KW$9,conditions!$9:$9,"&gt;="&amp;KW$9)))*SUMIFS(conditions!$69:$69,conditions!$8:$8,"&lt;="&amp;KW$9,conditions!$9:$9,"&gt;="&amp;KW$9)*SUMIFS(conditions!$70:$70,conditions!$8:$8,"&lt;="&amp;KW$9,conditions!$9:$9,"&gt;="&amp;KW$9))</f>
        <v>30.880696769999993</v>
      </c>
      <c r="KX71" s="37">
        <f>IF(KX$9="",0,IF(KX$9+SUMIFS(conditions!$71:$71,conditions!$8:$8,"&lt;="&amp;KX$9,conditions!$9:$9,"&gt;="&amp;KX$9)&gt;EOMONTH($U$9,11),(1+conditions!$U$34)*SUMIFS(17:17,$9:$9,$U$9-1+KX$9+SUMIFS(conditions!$71:$71,conditions!$8:$8,"&lt;="&amp;KX$9,conditions!$9:$9,"&gt;="&amp;KX$9)-EOMONTH($U$9,11)),SUMIFS(17:17,$9:$9,KX$9+SUMIFS(conditions!$71:$71,conditions!$8:$8,"&lt;="&amp;KX$9,conditions!$9:$9,"&gt;="&amp;KX$9)))*SUMIFS(conditions!$69:$69,conditions!$8:$8,"&lt;="&amp;KX$9,conditions!$9:$9,"&gt;="&amp;KX$9)*SUMIFS(conditions!$70:$70,conditions!$8:$8,"&lt;="&amp;KX$9,conditions!$9:$9,"&gt;="&amp;KX$9))</f>
        <v>30.880696769999993</v>
      </c>
      <c r="KY71" s="37">
        <f>IF(KY$9="",0,IF(KY$9+SUMIFS(conditions!$71:$71,conditions!$8:$8,"&lt;="&amp;KY$9,conditions!$9:$9,"&gt;="&amp;KY$9)&gt;EOMONTH($U$9,11),(1+conditions!$U$34)*SUMIFS(17:17,$9:$9,$U$9-1+KY$9+SUMIFS(conditions!$71:$71,conditions!$8:$8,"&lt;="&amp;KY$9,conditions!$9:$9,"&gt;="&amp;KY$9)-EOMONTH($U$9,11)),SUMIFS(17:17,$9:$9,KY$9+SUMIFS(conditions!$71:$71,conditions!$8:$8,"&lt;="&amp;KY$9,conditions!$9:$9,"&gt;="&amp;KY$9)))*SUMIFS(conditions!$69:$69,conditions!$8:$8,"&lt;="&amp;KY$9,conditions!$9:$9,"&gt;="&amp;KY$9)*SUMIFS(conditions!$70:$70,conditions!$8:$8,"&lt;="&amp;KY$9,conditions!$9:$9,"&gt;="&amp;KY$9))</f>
        <v>40.144905801000007</v>
      </c>
      <c r="KZ71" s="37">
        <f>IF(KZ$9="",0,IF(KZ$9+SUMIFS(conditions!$71:$71,conditions!$8:$8,"&lt;="&amp;KZ$9,conditions!$9:$9,"&gt;="&amp;KZ$9)&gt;EOMONTH($U$9,11),(1+conditions!$U$34)*SUMIFS(17:17,$9:$9,$U$9-1+KZ$9+SUMIFS(conditions!$71:$71,conditions!$8:$8,"&lt;="&amp;KZ$9,conditions!$9:$9,"&gt;="&amp;KZ$9)-EOMONTH($U$9,11)),SUMIFS(17:17,$9:$9,KZ$9+SUMIFS(conditions!$71:$71,conditions!$8:$8,"&lt;="&amp;KZ$9,conditions!$9:$9,"&gt;="&amp;KZ$9)))*SUMIFS(conditions!$69:$69,conditions!$8:$8,"&lt;="&amp;KZ$9,conditions!$9:$9,"&gt;="&amp;KZ$9)*SUMIFS(conditions!$70:$70,conditions!$8:$8,"&lt;="&amp;KZ$9,conditions!$9:$9,"&gt;="&amp;KZ$9))</f>
        <v>0</v>
      </c>
      <c r="LA71" s="37">
        <f>IF(LA$9="",0,IF(LA$9+SUMIFS(conditions!$71:$71,conditions!$8:$8,"&lt;="&amp;LA$9,conditions!$9:$9,"&gt;="&amp;LA$9)&gt;EOMONTH($U$9,11),(1+conditions!$U$34)*SUMIFS(17:17,$9:$9,$U$9-1+LA$9+SUMIFS(conditions!$71:$71,conditions!$8:$8,"&lt;="&amp;LA$9,conditions!$9:$9,"&gt;="&amp;LA$9)-EOMONTH($U$9,11)),SUMIFS(17:17,$9:$9,LA$9+SUMIFS(conditions!$71:$71,conditions!$8:$8,"&lt;="&amp;LA$9,conditions!$9:$9,"&gt;="&amp;LA$9)))*SUMIFS(conditions!$69:$69,conditions!$8:$8,"&lt;="&amp;LA$9,conditions!$9:$9,"&gt;="&amp;LA$9)*SUMIFS(conditions!$70:$70,conditions!$8:$8,"&lt;="&amp;LA$9,conditions!$9:$9,"&gt;="&amp;LA$9))</f>
        <v>0</v>
      </c>
      <c r="LB71" s="37">
        <f>IF(LB$9="",0,IF(LB$9+SUMIFS(conditions!$71:$71,conditions!$8:$8,"&lt;="&amp;LB$9,conditions!$9:$9,"&gt;="&amp;LB$9)&gt;EOMONTH($U$9,11),(1+conditions!$U$34)*SUMIFS(17:17,$9:$9,$U$9-1+LB$9+SUMIFS(conditions!$71:$71,conditions!$8:$8,"&lt;="&amp;LB$9,conditions!$9:$9,"&gt;="&amp;LB$9)-EOMONTH($U$9,11)),SUMIFS(17:17,$9:$9,LB$9+SUMIFS(conditions!$71:$71,conditions!$8:$8,"&lt;="&amp;LB$9,conditions!$9:$9,"&gt;="&amp;LB$9)))*SUMIFS(conditions!$69:$69,conditions!$8:$8,"&lt;="&amp;LB$9,conditions!$9:$9,"&gt;="&amp;LB$9)*SUMIFS(conditions!$70:$70,conditions!$8:$8,"&lt;="&amp;LB$9,conditions!$9:$9,"&gt;="&amp;LB$9))</f>
        <v>40.144905801000007</v>
      </c>
      <c r="LC71" s="37">
        <f>IF(LC$9="",0,IF(LC$9+SUMIFS(conditions!$71:$71,conditions!$8:$8,"&lt;="&amp;LC$9,conditions!$9:$9,"&gt;="&amp;LC$9)&gt;EOMONTH($U$9,11),(1+conditions!$U$34)*SUMIFS(17:17,$9:$9,$U$9-1+LC$9+SUMIFS(conditions!$71:$71,conditions!$8:$8,"&lt;="&amp;LC$9,conditions!$9:$9,"&gt;="&amp;LC$9)-EOMONTH($U$9,11)),SUMIFS(17:17,$9:$9,LC$9+SUMIFS(conditions!$71:$71,conditions!$8:$8,"&lt;="&amp;LC$9,conditions!$9:$9,"&gt;="&amp;LC$9)))*SUMIFS(conditions!$69:$69,conditions!$8:$8,"&lt;="&amp;LC$9,conditions!$9:$9,"&gt;="&amp;LC$9)*SUMIFS(conditions!$70:$70,conditions!$8:$8,"&lt;="&amp;LC$9,conditions!$9:$9,"&gt;="&amp;LC$9))</f>
        <v>40.144905801000007</v>
      </c>
      <c r="LD71" s="37">
        <f>IF(LD$9="",0,IF(LD$9+SUMIFS(conditions!$71:$71,conditions!$8:$8,"&lt;="&amp;LD$9,conditions!$9:$9,"&gt;="&amp;LD$9)&gt;EOMONTH($U$9,11),(1+conditions!$U$34)*SUMIFS(17:17,$9:$9,$U$9-1+LD$9+SUMIFS(conditions!$71:$71,conditions!$8:$8,"&lt;="&amp;LD$9,conditions!$9:$9,"&gt;="&amp;LD$9)-EOMONTH($U$9,11)),SUMIFS(17:17,$9:$9,LD$9+SUMIFS(conditions!$71:$71,conditions!$8:$8,"&lt;="&amp;LD$9,conditions!$9:$9,"&gt;="&amp;LD$9)))*SUMIFS(conditions!$69:$69,conditions!$8:$8,"&lt;="&amp;LD$9,conditions!$9:$9,"&gt;="&amp;LD$9)*SUMIFS(conditions!$70:$70,conditions!$8:$8,"&lt;="&amp;LD$9,conditions!$9:$9,"&gt;="&amp;LD$9))</f>
        <v>40.144905801000007</v>
      </c>
      <c r="LE71" s="37">
        <f>IF(LE$9="",0,IF(LE$9+SUMIFS(conditions!$71:$71,conditions!$8:$8,"&lt;="&amp;LE$9,conditions!$9:$9,"&gt;="&amp;LE$9)&gt;EOMONTH($U$9,11),(1+conditions!$U$34)*SUMIFS(17:17,$9:$9,$U$9-1+LE$9+SUMIFS(conditions!$71:$71,conditions!$8:$8,"&lt;="&amp;LE$9,conditions!$9:$9,"&gt;="&amp;LE$9)-EOMONTH($U$9,11)),SUMIFS(17:17,$9:$9,LE$9+SUMIFS(conditions!$71:$71,conditions!$8:$8,"&lt;="&amp;LE$9,conditions!$9:$9,"&gt;="&amp;LE$9)))*SUMIFS(conditions!$69:$69,conditions!$8:$8,"&lt;="&amp;LE$9,conditions!$9:$9,"&gt;="&amp;LE$9)*SUMIFS(conditions!$70:$70,conditions!$8:$8,"&lt;="&amp;LE$9,conditions!$9:$9,"&gt;="&amp;LE$9))</f>
        <v>40.144905801000007</v>
      </c>
      <c r="LF71" s="37">
        <f>IF(LF$9="",0,IF(LF$9+SUMIFS(conditions!$71:$71,conditions!$8:$8,"&lt;="&amp;LF$9,conditions!$9:$9,"&gt;="&amp;LF$9)&gt;EOMONTH($U$9,11),(1+conditions!$U$34)*SUMIFS(17:17,$9:$9,$U$9-1+LF$9+SUMIFS(conditions!$71:$71,conditions!$8:$8,"&lt;="&amp;LF$9,conditions!$9:$9,"&gt;="&amp;LF$9)-EOMONTH($U$9,11)),SUMIFS(17:17,$9:$9,LF$9+SUMIFS(conditions!$71:$71,conditions!$8:$8,"&lt;="&amp;LF$9,conditions!$9:$9,"&gt;="&amp;LF$9)))*SUMIFS(conditions!$69:$69,conditions!$8:$8,"&lt;="&amp;LF$9,conditions!$9:$9,"&gt;="&amp;LF$9)*SUMIFS(conditions!$70:$70,conditions!$8:$8,"&lt;="&amp;LF$9,conditions!$9:$9,"&gt;="&amp;LF$9))</f>
        <v>40.144905801000007</v>
      </c>
      <c r="LG71" s="37">
        <f>IF(LG$9="",0,IF(LG$9+SUMIFS(conditions!$71:$71,conditions!$8:$8,"&lt;="&amp;LG$9,conditions!$9:$9,"&gt;="&amp;LG$9)&gt;EOMONTH($U$9,11),(1+conditions!$U$34)*SUMIFS(17:17,$9:$9,$U$9-1+LG$9+SUMIFS(conditions!$71:$71,conditions!$8:$8,"&lt;="&amp;LG$9,conditions!$9:$9,"&gt;="&amp;LG$9)-EOMONTH($U$9,11)),SUMIFS(17:17,$9:$9,LG$9+SUMIFS(conditions!$71:$71,conditions!$8:$8,"&lt;="&amp;LG$9,conditions!$9:$9,"&gt;="&amp;LG$9)))*SUMIFS(conditions!$69:$69,conditions!$8:$8,"&lt;="&amp;LG$9,conditions!$9:$9,"&gt;="&amp;LG$9)*SUMIFS(conditions!$70:$70,conditions!$8:$8,"&lt;="&amp;LG$9,conditions!$9:$9,"&gt;="&amp;LG$9))</f>
        <v>0</v>
      </c>
      <c r="LH71" s="37">
        <f>IF(LH$9="",0,IF(LH$9+SUMIFS(conditions!$71:$71,conditions!$8:$8,"&lt;="&amp;LH$9,conditions!$9:$9,"&gt;="&amp;LH$9)&gt;EOMONTH($U$9,11),(1+conditions!$U$34)*SUMIFS(17:17,$9:$9,$U$9-1+LH$9+SUMIFS(conditions!$71:$71,conditions!$8:$8,"&lt;="&amp;LH$9,conditions!$9:$9,"&gt;="&amp;LH$9)-EOMONTH($U$9,11)),SUMIFS(17:17,$9:$9,LH$9+SUMIFS(conditions!$71:$71,conditions!$8:$8,"&lt;="&amp;LH$9,conditions!$9:$9,"&gt;="&amp;LH$9)))*SUMIFS(conditions!$69:$69,conditions!$8:$8,"&lt;="&amp;LH$9,conditions!$9:$9,"&gt;="&amp;LH$9)*SUMIFS(conditions!$70:$70,conditions!$8:$8,"&lt;="&amp;LH$9,conditions!$9:$9,"&gt;="&amp;LH$9))</f>
        <v>0</v>
      </c>
      <c r="LI71" s="37">
        <f>IF(LI$9="",0,IF(LI$9+SUMIFS(conditions!$71:$71,conditions!$8:$8,"&lt;="&amp;LI$9,conditions!$9:$9,"&gt;="&amp;LI$9)&gt;EOMONTH($U$9,11),(1+conditions!$U$34)*SUMIFS(17:17,$9:$9,$U$9-1+LI$9+SUMIFS(conditions!$71:$71,conditions!$8:$8,"&lt;="&amp;LI$9,conditions!$9:$9,"&gt;="&amp;LI$9)-EOMONTH($U$9,11)),SUMIFS(17:17,$9:$9,LI$9+SUMIFS(conditions!$71:$71,conditions!$8:$8,"&lt;="&amp;LI$9,conditions!$9:$9,"&gt;="&amp;LI$9)))*SUMIFS(conditions!$69:$69,conditions!$8:$8,"&lt;="&amp;LI$9,conditions!$9:$9,"&gt;="&amp;LI$9)*SUMIFS(conditions!$70:$70,conditions!$8:$8,"&lt;="&amp;LI$9,conditions!$9:$9,"&gt;="&amp;LI$9))</f>
        <v>40.144905801000007</v>
      </c>
      <c r="LJ71" s="37">
        <f>IF(LJ$9="",0,IF(LJ$9+SUMIFS(conditions!$71:$71,conditions!$8:$8,"&lt;="&amp;LJ$9,conditions!$9:$9,"&gt;="&amp;LJ$9)&gt;EOMONTH($U$9,11),(1+conditions!$U$34)*SUMIFS(17:17,$9:$9,$U$9-1+LJ$9+SUMIFS(conditions!$71:$71,conditions!$8:$8,"&lt;="&amp;LJ$9,conditions!$9:$9,"&gt;="&amp;LJ$9)-EOMONTH($U$9,11)),SUMIFS(17:17,$9:$9,LJ$9+SUMIFS(conditions!$71:$71,conditions!$8:$8,"&lt;="&amp;LJ$9,conditions!$9:$9,"&gt;="&amp;LJ$9)))*SUMIFS(conditions!$69:$69,conditions!$8:$8,"&lt;="&amp;LJ$9,conditions!$9:$9,"&gt;="&amp;LJ$9)*SUMIFS(conditions!$70:$70,conditions!$8:$8,"&lt;="&amp;LJ$9,conditions!$9:$9,"&gt;="&amp;LJ$9))</f>
        <v>40.144905801000007</v>
      </c>
      <c r="LK71" s="37">
        <f>IF(LK$9="",0,IF(LK$9+SUMIFS(conditions!$71:$71,conditions!$8:$8,"&lt;="&amp;LK$9,conditions!$9:$9,"&gt;="&amp;LK$9)&gt;EOMONTH($U$9,11),(1+conditions!$U$34)*SUMIFS(17:17,$9:$9,$U$9-1+LK$9+SUMIFS(conditions!$71:$71,conditions!$8:$8,"&lt;="&amp;LK$9,conditions!$9:$9,"&gt;="&amp;LK$9)-EOMONTH($U$9,11)),SUMIFS(17:17,$9:$9,LK$9+SUMIFS(conditions!$71:$71,conditions!$8:$8,"&lt;="&amp;LK$9,conditions!$9:$9,"&gt;="&amp;LK$9)))*SUMIFS(conditions!$69:$69,conditions!$8:$8,"&lt;="&amp;LK$9,conditions!$9:$9,"&gt;="&amp;LK$9)*SUMIFS(conditions!$70:$70,conditions!$8:$8,"&lt;="&amp;LK$9,conditions!$9:$9,"&gt;="&amp;LK$9))</f>
        <v>40.144905801000007</v>
      </c>
      <c r="LL71" s="37">
        <f>IF(LL$9="",0,IF(LL$9+SUMIFS(conditions!$71:$71,conditions!$8:$8,"&lt;="&amp;LL$9,conditions!$9:$9,"&gt;="&amp;LL$9)&gt;EOMONTH($U$9,11),(1+conditions!$U$34)*SUMIFS(17:17,$9:$9,$U$9-1+LL$9+SUMIFS(conditions!$71:$71,conditions!$8:$8,"&lt;="&amp;LL$9,conditions!$9:$9,"&gt;="&amp;LL$9)-EOMONTH($U$9,11)),SUMIFS(17:17,$9:$9,LL$9+SUMIFS(conditions!$71:$71,conditions!$8:$8,"&lt;="&amp;LL$9,conditions!$9:$9,"&gt;="&amp;LL$9)))*SUMIFS(conditions!$69:$69,conditions!$8:$8,"&lt;="&amp;LL$9,conditions!$9:$9,"&gt;="&amp;LL$9)*SUMIFS(conditions!$70:$70,conditions!$8:$8,"&lt;="&amp;LL$9,conditions!$9:$9,"&gt;="&amp;LL$9))</f>
        <v>40.144905801000007</v>
      </c>
      <c r="LM71" s="37">
        <f>IF(LM$9="",0,IF(LM$9+SUMIFS(conditions!$71:$71,conditions!$8:$8,"&lt;="&amp;LM$9,conditions!$9:$9,"&gt;="&amp;LM$9)&gt;EOMONTH($U$9,11),(1+conditions!$U$34)*SUMIFS(17:17,$9:$9,$U$9-1+LM$9+SUMIFS(conditions!$71:$71,conditions!$8:$8,"&lt;="&amp;LM$9,conditions!$9:$9,"&gt;="&amp;LM$9)-EOMONTH($U$9,11)),SUMIFS(17:17,$9:$9,LM$9+SUMIFS(conditions!$71:$71,conditions!$8:$8,"&lt;="&amp;LM$9,conditions!$9:$9,"&gt;="&amp;LM$9)))*SUMIFS(conditions!$69:$69,conditions!$8:$8,"&lt;="&amp;LM$9,conditions!$9:$9,"&gt;="&amp;LM$9)*SUMIFS(conditions!$70:$70,conditions!$8:$8,"&lt;="&amp;LM$9,conditions!$9:$9,"&gt;="&amp;LM$9))</f>
        <v>40.144905801000007</v>
      </c>
      <c r="LN71" s="37">
        <f>IF(LN$9="",0,IF(LN$9+SUMIFS(conditions!$71:$71,conditions!$8:$8,"&lt;="&amp;LN$9,conditions!$9:$9,"&gt;="&amp;LN$9)&gt;EOMONTH($U$9,11),(1+conditions!$U$34)*SUMIFS(17:17,$9:$9,$U$9-1+LN$9+SUMIFS(conditions!$71:$71,conditions!$8:$8,"&lt;="&amp;LN$9,conditions!$9:$9,"&gt;="&amp;LN$9)-EOMONTH($U$9,11)),SUMIFS(17:17,$9:$9,LN$9+SUMIFS(conditions!$71:$71,conditions!$8:$8,"&lt;="&amp;LN$9,conditions!$9:$9,"&gt;="&amp;LN$9)))*SUMIFS(conditions!$69:$69,conditions!$8:$8,"&lt;="&amp;LN$9,conditions!$9:$9,"&gt;="&amp;LN$9)*SUMIFS(conditions!$70:$70,conditions!$8:$8,"&lt;="&amp;LN$9,conditions!$9:$9,"&gt;="&amp;LN$9))</f>
        <v>0</v>
      </c>
      <c r="LO71" s="37">
        <f>IF(LO$9="",0,IF(LO$9+SUMIFS(conditions!$71:$71,conditions!$8:$8,"&lt;="&amp;LO$9,conditions!$9:$9,"&gt;="&amp;LO$9)&gt;EOMONTH($U$9,11),(1+conditions!$U$34)*SUMIFS(17:17,$9:$9,$U$9-1+LO$9+SUMIFS(conditions!$71:$71,conditions!$8:$8,"&lt;="&amp;LO$9,conditions!$9:$9,"&gt;="&amp;LO$9)-EOMONTH($U$9,11)),SUMIFS(17:17,$9:$9,LO$9+SUMIFS(conditions!$71:$71,conditions!$8:$8,"&lt;="&amp;LO$9,conditions!$9:$9,"&gt;="&amp;LO$9)))*SUMIFS(conditions!$69:$69,conditions!$8:$8,"&lt;="&amp;LO$9,conditions!$9:$9,"&gt;="&amp;LO$9)*SUMIFS(conditions!$70:$70,conditions!$8:$8,"&lt;="&amp;LO$9,conditions!$9:$9,"&gt;="&amp;LO$9))</f>
        <v>0</v>
      </c>
      <c r="LP71" s="37">
        <f>IF(LP$9="",0,IF(LP$9+SUMIFS(conditions!$71:$71,conditions!$8:$8,"&lt;="&amp;LP$9,conditions!$9:$9,"&gt;="&amp;LP$9)&gt;EOMONTH($U$9,11),(1+conditions!$U$34)*SUMIFS(17:17,$9:$9,$U$9-1+LP$9+SUMIFS(conditions!$71:$71,conditions!$8:$8,"&lt;="&amp;LP$9,conditions!$9:$9,"&gt;="&amp;LP$9)-EOMONTH($U$9,11)),SUMIFS(17:17,$9:$9,LP$9+SUMIFS(conditions!$71:$71,conditions!$8:$8,"&lt;="&amp;LP$9,conditions!$9:$9,"&gt;="&amp;LP$9)))*SUMIFS(conditions!$69:$69,conditions!$8:$8,"&lt;="&amp;LP$9,conditions!$9:$9,"&gt;="&amp;LP$9)*SUMIFS(conditions!$70:$70,conditions!$8:$8,"&lt;="&amp;LP$9,conditions!$9:$9,"&gt;="&amp;LP$9))</f>
        <v>40.144905801000007</v>
      </c>
      <c r="LQ71" s="37">
        <f>IF(LQ$9="",0,IF(LQ$9+SUMIFS(conditions!$71:$71,conditions!$8:$8,"&lt;="&amp;LQ$9,conditions!$9:$9,"&gt;="&amp;LQ$9)&gt;EOMONTH($U$9,11),(1+conditions!$U$34)*SUMIFS(17:17,$9:$9,$U$9-1+LQ$9+SUMIFS(conditions!$71:$71,conditions!$8:$8,"&lt;="&amp;LQ$9,conditions!$9:$9,"&gt;="&amp;LQ$9)-EOMONTH($U$9,11)),SUMIFS(17:17,$9:$9,LQ$9+SUMIFS(conditions!$71:$71,conditions!$8:$8,"&lt;="&amp;LQ$9,conditions!$9:$9,"&gt;="&amp;LQ$9)))*SUMIFS(conditions!$69:$69,conditions!$8:$8,"&lt;="&amp;LQ$9,conditions!$9:$9,"&gt;="&amp;LQ$9)*SUMIFS(conditions!$70:$70,conditions!$8:$8,"&lt;="&amp;LQ$9,conditions!$9:$9,"&gt;="&amp;LQ$9))</f>
        <v>40.144905801000007</v>
      </c>
      <c r="LR71" s="37">
        <f>IF(LR$9="",0,IF(LR$9+SUMIFS(conditions!$71:$71,conditions!$8:$8,"&lt;="&amp;LR$9,conditions!$9:$9,"&gt;="&amp;LR$9)&gt;EOMONTH($U$9,11),(1+conditions!$U$34)*SUMIFS(17:17,$9:$9,$U$9-1+LR$9+SUMIFS(conditions!$71:$71,conditions!$8:$8,"&lt;="&amp;LR$9,conditions!$9:$9,"&gt;="&amp;LR$9)-EOMONTH($U$9,11)),SUMIFS(17:17,$9:$9,LR$9+SUMIFS(conditions!$71:$71,conditions!$8:$8,"&lt;="&amp;LR$9,conditions!$9:$9,"&gt;="&amp;LR$9)))*SUMIFS(conditions!$69:$69,conditions!$8:$8,"&lt;="&amp;LR$9,conditions!$9:$9,"&gt;="&amp;LR$9)*SUMIFS(conditions!$70:$70,conditions!$8:$8,"&lt;="&amp;LR$9,conditions!$9:$9,"&gt;="&amp;LR$9))</f>
        <v>40.144905801000007</v>
      </c>
      <c r="LS71" s="37">
        <f>IF(LS$9="",0,IF(LS$9+SUMIFS(conditions!$71:$71,conditions!$8:$8,"&lt;="&amp;LS$9,conditions!$9:$9,"&gt;="&amp;LS$9)&gt;EOMONTH($U$9,11),(1+conditions!$U$34)*SUMIFS(17:17,$9:$9,$U$9-1+LS$9+SUMIFS(conditions!$71:$71,conditions!$8:$8,"&lt;="&amp;LS$9,conditions!$9:$9,"&gt;="&amp;LS$9)-EOMONTH($U$9,11)),SUMIFS(17:17,$9:$9,LS$9+SUMIFS(conditions!$71:$71,conditions!$8:$8,"&lt;="&amp;LS$9,conditions!$9:$9,"&gt;="&amp;LS$9)))*SUMIFS(conditions!$69:$69,conditions!$8:$8,"&lt;="&amp;LS$9,conditions!$9:$9,"&gt;="&amp;LS$9)*SUMIFS(conditions!$70:$70,conditions!$8:$8,"&lt;="&amp;LS$9,conditions!$9:$9,"&gt;="&amp;LS$9))</f>
        <v>40.144905801000007</v>
      </c>
      <c r="LT71" s="37">
        <f>IF(LT$9="",0,IF(LT$9+SUMIFS(conditions!$71:$71,conditions!$8:$8,"&lt;="&amp;LT$9,conditions!$9:$9,"&gt;="&amp;LT$9)&gt;EOMONTH($U$9,11),(1+conditions!$U$34)*SUMIFS(17:17,$9:$9,$U$9-1+LT$9+SUMIFS(conditions!$71:$71,conditions!$8:$8,"&lt;="&amp;LT$9,conditions!$9:$9,"&gt;="&amp;LT$9)-EOMONTH($U$9,11)),SUMIFS(17:17,$9:$9,LT$9+SUMIFS(conditions!$71:$71,conditions!$8:$8,"&lt;="&amp;LT$9,conditions!$9:$9,"&gt;="&amp;LT$9)))*SUMIFS(conditions!$69:$69,conditions!$8:$8,"&lt;="&amp;LT$9,conditions!$9:$9,"&gt;="&amp;LT$9)*SUMIFS(conditions!$70:$70,conditions!$8:$8,"&lt;="&amp;LT$9,conditions!$9:$9,"&gt;="&amp;LT$9))</f>
        <v>40.144905801000007</v>
      </c>
      <c r="LU71" s="37">
        <f>IF(LU$9="",0,IF(LU$9+SUMIFS(conditions!$71:$71,conditions!$8:$8,"&lt;="&amp;LU$9,conditions!$9:$9,"&gt;="&amp;LU$9)&gt;EOMONTH($U$9,11),(1+conditions!$U$34)*SUMIFS(17:17,$9:$9,$U$9-1+LU$9+SUMIFS(conditions!$71:$71,conditions!$8:$8,"&lt;="&amp;LU$9,conditions!$9:$9,"&gt;="&amp;LU$9)-EOMONTH($U$9,11)),SUMIFS(17:17,$9:$9,LU$9+SUMIFS(conditions!$71:$71,conditions!$8:$8,"&lt;="&amp;LU$9,conditions!$9:$9,"&gt;="&amp;LU$9)))*SUMIFS(conditions!$69:$69,conditions!$8:$8,"&lt;="&amp;LU$9,conditions!$9:$9,"&gt;="&amp;LU$9)*SUMIFS(conditions!$70:$70,conditions!$8:$8,"&lt;="&amp;LU$9,conditions!$9:$9,"&gt;="&amp;LU$9))</f>
        <v>0</v>
      </c>
      <c r="LV71" s="37">
        <f>IF(LV$9="",0,IF(LV$9+SUMIFS(conditions!$71:$71,conditions!$8:$8,"&lt;="&amp;LV$9,conditions!$9:$9,"&gt;="&amp;LV$9)&gt;EOMONTH($U$9,11),(1+conditions!$U$34)*SUMIFS(17:17,$9:$9,$U$9-1+LV$9+SUMIFS(conditions!$71:$71,conditions!$8:$8,"&lt;="&amp;LV$9,conditions!$9:$9,"&gt;="&amp;LV$9)-EOMONTH($U$9,11)),SUMIFS(17:17,$9:$9,LV$9+SUMIFS(conditions!$71:$71,conditions!$8:$8,"&lt;="&amp;LV$9,conditions!$9:$9,"&gt;="&amp;LV$9)))*SUMIFS(conditions!$69:$69,conditions!$8:$8,"&lt;="&amp;LV$9,conditions!$9:$9,"&gt;="&amp;LV$9)*SUMIFS(conditions!$70:$70,conditions!$8:$8,"&lt;="&amp;LV$9,conditions!$9:$9,"&gt;="&amp;LV$9))</f>
        <v>0</v>
      </c>
      <c r="LW71" s="37">
        <f>IF(LW$9="",0,IF(LW$9+SUMIFS(conditions!$71:$71,conditions!$8:$8,"&lt;="&amp;LW$9,conditions!$9:$9,"&gt;="&amp;LW$9)&gt;EOMONTH($U$9,11),(1+conditions!$U$34)*SUMIFS(17:17,$9:$9,$U$9-1+LW$9+SUMIFS(conditions!$71:$71,conditions!$8:$8,"&lt;="&amp;LW$9,conditions!$9:$9,"&gt;="&amp;LW$9)-EOMONTH($U$9,11)),SUMIFS(17:17,$9:$9,LW$9+SUMIFS(conditions!$71:$71,conditions!$8:$8,"&lt;="&amp;LW$9,conditions!$9:$9,"&gt;="&amp;LW$9)))*SUMIFS(conditions!$69:$69,conditions!$8:$8,"&lt;="&amp;LW$9,conditions!$9:$9,"&gt;="&amp;LW$9)*SUMIFS(conditions!$70:$70,conditions!$8:$8,"&lt;="&amp;LW$9,conditions!$9:$9,"&gt;="&amp;LW$9))</f>
        <v>40.144905801000007</v>
      </c>
      <c r="LX71" s="37">
        <f>IF(LX$9="",0,IF(LX$9+SUMIFS(conditions!$71:$71,conditions!$8:$8,"&lt;="&amp;LX$9,conditions!$9:$9,"&gt;="&amp;LX$9)&gt;EOMONTH($U$9,11),(1+conditions!$U$34)*SUMIFS(17:17,$9:$9,$U$9-1+LX$9+SUMIFS(conditions!$71:$71,conditions!$8:$8,"&lt;="&amp;LX$9,conditions!$9:$9,"&gt;="&amp;LX$9)-EOMONTH($U$9,11)),SUMIFS(17:17,$9:$9,LX$9+SUMIFS(conditions!$71:$71,conditions!$8:$8,"&lt;="&amp;LX$9,conditions!$9:$9,"&gt;="&amp;LX$9)))*SUMIFS(conditions!$69:$69,conditions!$8:$8,"&lt;="&amp;LX$9,conditions!$9:$9,"&gt;="&amp;LX$9)*SUMIFS(conditions!$70:$70,conditions!$8:$8,"&lt;="&amp;LX$9,conditions!$9:$9,"&gt;="&amp;LX$9))</f>
        <v>40.144905801000007</v>
      </c>
      <c r="LY71" s="37">
        <f>IF(LY$9="",0,IF(LY$9+SUMIFS(conditions!$71:$71,conditions!$8:$8,"&lt;="&amp;LY$9,conditions!$9:$9,"&gt;="&amp;LY$9)&gt;EOMONTH($U$9,11),(1+conditions!$U$34)*SUMIFS(17:17,$9:$9,$U$9-1+LY$9+SUMIFS(conditions!$71:$71,conditions!$8:$8,"&lt;="&amp;LY$9,conditions!$9:$9,"&gt;="&amp;LY$9)-EOMONTH($U$9,11)),SUMIFS(17:17,$9:$9,LY$9+SUMIFS(conditions!$71:$71,conditions!$8:$8,"&lt;="&amp;LY$9,conditions!$9:$9,"&gt;="&amp;LY$9)))*SUMIFS(conditions!$69:$69,conditions!$8:$8,"&lt;="&amp;LY$9,conditions!$9:$9,"&gt;="&amp;LY$9)*SUMIFS(conditions!$70:$70,conditions!$8:$8,"&lt;="&amp;LY$9,conditions!$9:$9,"&gt;="&amp;LY$9))</f>
        <v>40.144905801000007</v>
      </c>
      <c r="LZ71" s="37">
        <f>IF(LZ$9="",0,IF(LZ$9+SUMIFS(conditions!$71:$71,conditions!$8:$8,"&lt;="&amp;LZ$9,conditions!$9:$9,"&gt;="&amp;LZ$9)&gt;EOMONTH($U$9,11),(1+conditions!$U$34)*SUMIFS(17:17,$9:$9,$U$9-1+LZ$9+SUMIFS(conditions!$71:$71,conditions!$8:$8,"&lt;="&amp;LZ$9,conditions!$9:$9,"&gt;="&amp;LZ$9)-EOMONTH($U$9,11)),SUMIFS(17:17,$9:$9,LZ$9+SUMIFS(conditions!$71:$71,conditions!$8:$8,"&lt;="&amp;LZ$9,conditions!$9:$9,"&gt;="&amp;LZ$9)))*SUMIFS(conditions!$69:$69,conditions!$8:$8,"&lt;="&amp;LZ$9,conditions!$9:$9,"&gt;="&amp;LZ$9)*SUMIFS(conditions!$70:$70,conditions!$8:$8,"&lt;="&amp;LZ$9,conditions!$9:$9,"&gt;="&amp;LZ$9))</f>
        <v>40.144905801000007</v>
      </c>
      <c r="MA71" s="37">
        <f>IF(MA$9="",0,IF(MA$9+SUMIFS(conditions!$71:$71,conditions!$8:$8,"&lt;="&amp;MA$9,conditions!$9:$9,"&gt;="&amp;MA$9)&gt;EOMONTH($U$9,11),(1+conditions!$U$34)*SUMIFS(17:17,$9:$9,$U$9-1+MA$9+SUMIFS(conditions!$71:$71,conditions!$8:$8,"&lt;="&amp;MA$9,conditions!$9:$9,"&gt;="&amp;MA$9)-EOMONTH($U$9,11)),SUMIFS(17:17,$9:$9,MA$9+SUMIFS(conditions!$71:$71,conditions!$8:$8,"&lt;="&amp;MA$9,conditions!$9:$9,"&gt;="&amp;MA$9)))*SUMIFS(conditions!$69:$69,conditions!$8:$8,"&lt;="&amp;MA$9,conditions!$9:$9,"&gt;="&amp;MA$9)*SUMIFS(conditions!$70:$70,conditions!$8:$8,"&lt;="&amp;MA$9,conditions!$9:$9,"&gt;="&amp;MA$9))</f>
        <v>40.144905801000007</v>
      </c>
      <c r="MB71" s="37">
        <f>IF(MB$9="",0,IF(MB$9+SUMIFS(conditions!$71:$71,conditions!$8:$8,"&lt;="&amp;MB$9,conditions!$9:$9,"&gt;="&amp;MB$9)&gt;EOMONTH($U$9,11),(1+conditions!$U$34)*SUMIFS(17:17,$9:$9,$U$9-1+MB$9+SUMIFS(conditions!$71:$71,conditions!$8:$8,"&lt;="&amp;MB$9,conditions!$9:$9,"&gt;="&amp;MB$9)-EOMONTH($U$9,11)),SUMIFS(17:17,$9:$9,MB$9+SUMIFS(conditions!$71:$71,conditions!$8:$8,"&lt;="&amp;MB$9,conditions!$9:$9,"&gt;="&amp;MB$9)))*SUMIFS(conditions!$69:$69,conditions!$8:$8,"&lt;="&amp;MB$9,conditions!$9:$9,"&gt;="&amp;MB$9)*SUMIFS(conditions!$70:$70,conditions!$8:$8,"&lt;="&amp;MB$9,conditions!$9:$9,"&gt;="&amp;MB$9))</f>
        <v>0</v>
      </c>
      <c r="MC71" s="37">
        <f>IF(MC$9="",0,IF(MC$9+SUMIFS(conditions!$71:$71,conditions!$8:$8,"&lt;="&amp;MC$9,conditions!$9:$9,"&gt;="&amp;MC$9)&gt;EOMONTH($U$9,11),(1+conditions!$U$34)*SUMIFS(17:17,$9:$9,$U$9-1+MC$9+SUMIFS(conditions!$71:$71,conditions!$8:$8,"&lt;="&amp;MC$9,conditions!$9:$9,"&gt;="&amp;MC$9)-EOMONTH($U$9,11)),SUMIFS(17:17,$9:$9,MC$9+SUMIFS(conditions!$71:$71,conditions!$8:$8,"&lt;="&amp;MC$9,conditions!$9:$9,"&gt;="&amp;MC$9)))*SUMIFS(conditions!$69:$69,conditions!$8:$8,"&lt;="&amp;MC$9,conditions!$9:$9,"&gt;="&amp;MC$9)*SUMIFS(conditions!$70:$70,conditions!$8:$8,"&lt;="&amp;MC$9,conditions!$9:$9,"&gt;="&amp;MC$9))</f>
        <v>0</v>
      </c>
      <c r="MD71" s="37">
        <f>IF(MD$9="",0,IF(MD$9+SUMIFS(conditions!$71:$71,conditions!$8:$8,"&lt;="&amp;MD$9,conditions!$9:$9,"&gt;="&amp;MD$9)&gt;EOMONTH($U$9,11),(1+conditions!$U$34)*SUMIFS(17:17,$9:$9,$U$9-1+MD$9+SUMIFS(conditions!$71:$71,conditions!$8:$8,"&lt;="&amp;MD$9,conditions!$9:$9,"&gt;="&amp;MD$9)-EOMONTH($U$9,11)),SUMIFS(17:17,$9:$9,MD$9+SUMIFS(conditions!$71:$71,conditions!$8:$8,"&lt;="&amp;MD$9,conditions!$9:$9,"&gt;="&amp;MD$9)))*SUMIFS(conditions!$69:$69,conditions!$8:$8,"&lt;="&amp;MD$9,conditions!$9:$9,"&gt;="&amp;MD$9)*SUMIFS(conditions!$70:$70,conditions!$8:$8,"&lt;="&amp;MD$9,conditions!$9:$9,"&gt;="&amp;MD$9))</f>
        <v>48.173886961200004</v>
      </c>
      <c r="ME71" s="37">
        <f>IF(ME$9="",0,IF(ME$9+SUMIFS(conditions!$71:$71,conditions!$8:$8,"&lt;="&amp;ME$9,conditions!$9:$9,"&gt;="&amp;ME$9)&gt;EOMONTH($U$9,11),(1+conditions!$U$34)*SUMIFS(17:17,$9:$9,$U$9-1+ME$9+SUMIFS(conditions!$71:$71,conditions!$8:$8,"&lt;="&amp;ME$9,conditions!$9:$9,"&gt;="&amp;ME$9)-EOMONTH($U$9,11)),SUMIFS(17:17,$9:$9,ME$9+SUMIFS(conditions!$71:$71,conditions!$8:$8,"&lt;="&amp;ME$9,conditions!$9:$9,"&gt;="&amp;ME$9)))*SUMIFS(conditions!$69:$69,conditions!$8:$8,"&lt;="&amp;ME$9,conditions!$9:$9,"&gt;="&amp;ME$9)*SUMIFS(conditions!$70:$70,conditions!$8:$8,"&lt;="&amp;ME$9,conditions!$9:$9,"&gt;="&amp;ME$9))</f>
        <v>48.173886961200004</v>
      </c>
      <c r="MF71" s="37">
        <f>IF(MF$9="",0,IF(MF$9+SUMIFS(conditions!$71:$71,conditions!$8:$8,"&lt;="&amp;MF$9,conditions!$9:$9,"&gt;="&amp;MF$9)&gt;EOMONTH($U$9,11),(1+conditions!$U$34)*SUMIFS(17:17,$9:$9,$U$9-1+MF$9+SUMIFS(conditions!$71:$71,conditions!$8:$8,"&lt;="&amp;MF$9,conditions!$9:$9,"&gt;="&amp;MF$9)-EOMONTH($U$9,11)),SUMIFS(17:17,$9:$9,MF$9+SUMIFS(conditions!$71:$71,conditions!$8:$8,"&lt;="&amp;MF$9,conditions!$9:$9,"&gt;="&amp;MF$9)))*SUMIFS(conditions!$69:$69,conditions!$8:$8,"&lt;="&amp;MF$9,conditions!$9:$9,"&gt;="&amp;MF$9)*SUMIFS(conditions!$70:$70,conditions!$8:$8,"&lt;="&amp;MF$9,conditions!$9:$9,"&gt;="&amp;MF$9))</f>
        <v>48.173886961200004</v>
      </c>
      <c r="MG71" s="37">
        <f>IF(MG$9="",0,IF(MG$9+SUMIFS(conditions!$71:$71,conditions!$8:$8,"&lt;="&amp;MG$9,conditions!$9:$9,"&gt;="&amp;MG$9)&gt;EOMONTH($U$9,11),(1+conditions!$U$34)*SUMIFS(17:17,$9:$9,$U$9-1+MG$9+SUMIFS(conditions!$71:$71,conditions!$8:$8,"&lt;="&amp;MG$9,conditions!$9:$9,"&gt;="&amp;MG$9)-EOMONTH($U$9,11)),SUMIFS(17:17,$9:$9,MG$9+SUMIFS(conditions!$71:$71,conditions!$8:$8,"&lt;="&amp;MG$9,conditions!$9:$9,"&gt;="&amp;MG$9)))*SUMIFS(conditions!$69:$69,conditions!$8:$8,"&lt;="&amp;MG$9,conditions!$9:$9,"&gt;="&amp;MG$9)*SUMIFS(conditions!$70:$70,conditions!$8:$8,"&lt;="&amp;MG$9,conditions!$9:$9,"&gt;="&amp;MG$9))</f>
        <v>48.173886961200004</v>
      </c>
      <c r="MH71" s="37">
        <f>IF(MH$9="",0,IF(MH$9+SUMIFS(conditions!$71:$71,conditions!$8:$8,"&lt;="&amp;MH$9,conditions!$9:$9,"&gt;="&amp;MH$9)&gt;EOMONTH($U$9,11),(1+conditions!$U$34)*SUMIFS(17:17,$9:$9,$U$9-1+MH$9+SUMIFS(conditions!$71:$71,conditions!$8:$8,"&lt;="&amp;MH$9,conditions!$9:$9,"&gt;="&amp;MH$9)-EOMONTH($U$9,11)),SUMIFS(17:17,$9:$9,MH$9+SUMIFS(conditions!$71:$71,conditions!$8:$8,"&lt;="&amp;MH$9,conditions!$9:$9,"&gt;="&amp;MH$9)))*SUMIFS(conditions!$69:$69,conditions!$8:$8,"&lt;="&amp;MH$9,conditions!$9:$9,"&gt;="&amp;MH$9)*SUMIFS(conditions!$70:$70,conditions!$8:$8,"&lt;="&amp;MH$9,conditions!$9:$9,"&gt;="&amp;MH$9))</f>
        <v>48.173886961200004</v>
      </c>
      <c r="MI71" s="37">
        <f>IF(MI$9="",0,IF(MI$9+SUMIFS(conditions!$71:$71,conditions!$8:$8,"&lt;="&amp;MI$9,conditions!$9:$9,"&gt;="&amp;MI$9)&gt;EOMONTH($U$9,11),(1+conditions!$U$34)*SUMIFS(17:17,$9:$9,$U$9-1+MI$9+SUMIFS(conditions!$71:$71,conditions!$8:$8,"&lt;="&amp;MI$9,conditions!$9:$9,"&gt;="&amp;MI$9)-EOMONTH($U$9,11)),SUMIFS(17:17,$9:$9,MI$9+SUMIFS(conditions!$71:$71,conditions!$8:$8,"&lt;="&amp;MI$9,conditions!$9:$9,"&gt;="&amp;MI$9)))*SUMIFS(conditions!$69:$69,conditions!$8:$8,"&lt;="&amp;MI$9,conditions!$9:$9,"&gt;="&amp;MI$9)*SUMIFS(conditions!$70:$70,conditions!$8:$8,"&lt;="&amp;MI$9,conditions!$9:$9,"&gt;="&amp;MI$9))</f>
        <v>0</v>
      </c>
      <c r="MJ71" s="37">
        <f>IF(MJ$9="",0,IF(MJ$9+SUMIFS(conditions!$71:$71,conditions!$8:$8,"&lt;="&amp;MJ$9,conditions!$9:$9,"&gt;="&amp;MJ$9)&gt;EOMONTH($U$9,11),(1+conditions!$U$34)*SUMIFS(17:17,$9:$9,$U$9-1+MJ$9+SUMIFS(conditions!$71:$71,conditions!$8:$8,"&lt;="&amp;MJ$9,conditions!$9:$9,"&gt;="&amp;MJ$9)-EOMONTH($U$9,11)),SUMIFS(17:17,$9:$9,MJ$9+SUMIFS(conditions!$71:$71,conditions!$8:$8,"&lt;="&amp;MJ$9,conditions!$9:$9,"&gt;="&amp;MJ$9)))*SUMIFS(conditions!$69:$69,conditions!$8:$8,"&lt;="&amp;MJ$9,conditions!$9:$9,"&gt;="&amp;MJ$9)*SUMIFS(conditions!$70:$70,conditions!$8:$8,"&lt;="&amp;MJ$9,conditions!$9:$9,"&gt;="&amp;MJ$9))</f>
        <v>0</v>
      </c>
      <c r="MK71" s="37">
        <f>IF(MK$9="",0,IF(MK$9+SUMIFS(conditions!$71:$71,conditions!$8:$8,"&lt;="&amp;MK$9,conditions!$9:$9,"&gt;="&amp;MK$9)&gt;EOMONTH($U$9,11),(1+conditions!$U$34)*SUMIFS(17:17,$9:$9,$U$9-1+MK$9+SUMIFS(conditions!$71:$71,conditions!$8:$8,"&lt;="&amp;MK$9,conditions!$9:$9,"&gt;="&amp;MK$9)-EOMONTH($U$9,11)),SUMIFS(17:17,$9:$9,MK$9+SUMIFS(conditions!$71:$71,conditions!$8:$8,"&lt;="&amp;MK$9,conditions!$9:$9,"&gt;="&amp;MK$9)))*SUMIFS(conditions!$69:$69,conditions!$8:$8,"&lt;="&amp;MK$9,conditions!$9:$9,"&gt;="&amp;MK$9)*SUMIFS(conditions!$70:$70,conditions!$8:$8,"&lt;="&amp;MK$9,conditions!$9:$9,"&gt;="&amp;MK$9))</f>
        <v>48.173886961200004</v>
      </c>
      <c r="ML71" s="37">
        <f>IF(ML$9="",0,IF(ML$9+SUMIFS(conditions!$71:$71,conditions!$8:$8,"&lt;="&amp;ML$9,conditions!$9:$9,"&gt;="&amp;ML$9)&gt;EOMONTH($U$9,11),(1+conditions!$U$34)*SUMIFS(17:17,$9:$9,$U$9-1+ML$9+SUMIFS(conditions!$71:$71,conditions!$8:$8,"&lt;="&amp;ML$9,conditions!$9:$9,"&gt;="&amp;ML$9)-EOMONTH($U$9,11)),SUMIFS(17:17,$9:$9,ML$9+SUMIFS(conditions!$71:$71,conditions!$8:$8,"&lt;="&amp;ML$9,conditions!$9:$9,"&gt;="&amp;ML$9)))*SUMIFS(conditions!$69:$69,conditions!$8:$8,"&lt;="&amp;ML$9,conditions!$9:$9,"&gt;="&amp;ML$9)*SUMIFS(conditions!$70:$70,conditions!$8:$8,"&lt;="&amp;ML$9,conditions!$9:$9,"&gt;="&amp;ML$9))</f>
        <v>48.173886961200004</v>
      </c>
      <c r="MM71" s="37">
        <f>IF(MM$9="",0,IF(MM$9+SUMIFS(conditions!$71:$71,conditions!$8:$8,"&lt;="&amp;MM$9,conditions!$9:$9,"&gt;="&amp;MM$9)&gt;EOMONTH($U$9,11),(1+conditions!$U$34)*SUMIFS(17:17,$9:$9,$U$9-1+MM$9+SUMIFS(conditions!$71:$71,conditions!$8:$8,"&lt;="&amp;MM$9,conditions!$9:$9,"&gt;="&amp;MM$9)-EOMONTH($U$9,11)),SUMIFS(17:17,$9:$9,MM$9+SUMIFS(conditions!$71:$71,conditions!$8:$8,"&lt;="&amp;MM$9,conditions!$9:$9,"&gt;="&amp;MM$9)))*SUMIFS(conditions!$69:$69,conditions!$8:$8,"&lt;="&amp;MM$9,conditions!$9:$9,"&gt;="&amp;MM$9)*SUMIFS(conditions!$70:$70,conditions!$8:$8,"&lt;="&amp;MM$9,conditions!$9:$9,"&gt;="&amp;MM$9))</f>
        <v>48.173886961200004</v>
      </c>
      <c r="MN71" s="37">
        <f>IF(MN$9="",0,IF(MN$9+SUMIFS(conditions!$71:$71,conditions!$8:$8,"&lt;="&amp;MN$9,conditions!$9:$9,"&gt;="&amp;MN$9)&gt;EOMONTH($U$9,11),(1+conditions!$U$34)*SUMIFS(17:17,$9:$9,$U$9-1+MN$9+SUMIFS(conditions!$71:$71,conditions!$8:$8,"&lt;="&amp;MN$9,conditions!$9:$9,"&gt;="&amp;MN$9)-EOMONTH($U$9,11)),SUMIFS(17:17,$9:$9,MN$9+SUMIFS(conditions!$71:$71,conditions!$8:$8,"&lt;="&amp;MN$9,conditions!$9:$9,"&gt;="&amp;MN$9)))*SUMIFS(conditions!$69:$69,conditions!$8:$8,"&lt;="&amp;MN$9,conditions!$9:$9,"&gt;="&amp;MN$9)*SUMIFS(conditions!$70:$70,conditions!$8:$8,"&lt;="&amp;MN$9,conditions!$9:$9,"&gt;="&amp;MN$9))</f>
        <v>48.173886961200004</v>
      </c>
      <c r="MO71" s="37">
        <f>IF(MO$9="",0,IF(MO$9+SUMIFS(conditions!$71:$71,conditions!$8:$8,"&lt;="&amp;MO$9,conditions!$9:$9,"&gt;="&amp;MO$9)&gt;EOMONTH($U$9,11),(1+conditions!$U$34)*SUMIFS(17:17,$9:$9,$U$9-1+MO$9+SUMIFS(conditions!$71:$71,conditions!$8:$8,"&lt;="&amp;MO$9,conditions!$9:$9,"&gt;="&amp;MO$9)-EOMONTH($U$9,11)),SUMIFS(17:17,$9:$9,MO$9+SUMIFS(conditions!$71:$71,conditions!$8:$8,"&lt;="&amp;MO$9,conditions!$9:$9,"&gt;="&amp;MO$9)))*SUMIFS(conditions!$69:$69,conditions!$8:$8,"&lt;="&amp;MO$9,conditions!$9:$9,"&gt;="&amp;MO$9)*SUMIFS(conditions!$70:$70,conditions!$8:$8,"&lt;="&amp;MO$9,conditions!$9:$9,"&gt;="&amp;MO$9))</f>
        <v>48.173886961200004</v>
      </c>
      <c r="MP71" s="37">
        <f>IF(MP$9="",0,IF(MP$9+SUMIFS(conditions!$71:$71,conditions!$8:$8,"&lt;="&amp;MP$9,conditions!$9:$9,"&gt;="&amp;MP$9)&gt;EOMONTH($U$9,11),(1+conditions!$U$34)*SUMIFS(17:17,$9:$9,$U$9-1+MP$9+SUMIFS(conditions!$71:$71,conditions!$8:$8,"&lt;="&amp;MP$9,conditions!$9:$9,"&gt;="&amp;MP$9)-EOMONTH($U$9,11)),SUMIFS(17:17,$9:$9,MP$9+SUMIFS(conditions!$71:$71,conditions!$8:$8,"&lt;="&amp;MP$9,conditions!$9:$9,"&gt;="&amp;MP$9)))*SUMIFS(conditions!$69:$69,conditions!$8:$8,"&lt;="&amp;MP$9,conditions!$9:$9,"&gt;="&amp;MP$9)*SUMIFS(conditions!$70:$70,conditions!$8:$8,"&lt;="&amp;MP$9,conditions!$9:$9,"&gt;="&amp;MP$9))</f>
        <v>0</v>
      </c>
      <c r="MQ71" s="37">
        <f>IF(MQ$9="",0,IF(MQ$9+SUMIFS(conditions!$71:$71,conditions!$8:$8,"&lt;="&amp;MQ$9,conditions!$9:$9,"&gt;="&amp;MQ$9)&gt;EOMONTH($U$9,11),(1+conditions!$U$34)*SUMIFS(17:17,$9:$9,$U$9-1+MQ$9+SUMIFS(conditions!$71:$71,conditions!$8:$8,"&lt;="&amp;MQ$9,conditions!$9:$9,"&gt;="&amp;MQ$9)-EOMONTH($U$9,11)),SUMIFS(17:17,$9:$9,MQ$9+SUMIFS(conditions!$71:$71,conditions!$8:$8,"&lt;="&amp;MQ$9,conditions!$9:$9,"&gt;="&amp;MQ$9)))*SUMIFS(conditions!$69:$69,conditions!$8:$8,"&lt;="&amp;MQ$9,conditions!$9:$9,"&gt;="&amp;MQ$9)*SUMIFS(conditions!$70:$70,conditions!$8:$8,"&lt;="&amp;MQ$9,conditions!$9:$9,"&gt;="&amp;MQ$9))</f>
        <v>0</v>
      </c>
      <c r="MR71" s="37">
        <f>IF(MR$9="",0,IF(MR$9+SUMIFS(conditions!$71:$71,conditions!$8:$8,"&lt;="&amp;MR$9,conditions!$9:$9,"&gt;="&amp;MR$9)&gt;EOMONTH($U$9,11),(1+conditions!$U$34)*SUMIFS(17:17,$9:$9,$U$9-1+MR$9+SUMIFS(conditions!$71:$71,conditions!$8:$8,"&lt;="&amp;MR$9,conditions!$9:$9,"&gt;="&amp;MR$9)-EOMONTH($U$9,11)),SUMIFS(17:17,$9:$9,MR$9+SUMIFS(conditions!$71:$71,conditions!$8:$8,"&lt;="&amp;MR$9,conditions!$9:$9,"&gt;="&amp;MR$9)))*SUMIFS(conditions!$69:$69,conditions!$8:$8,"&lt;="&amp;MR$9,conditions!$9:$9,"&gt;="&amp;MR$9)*SUMIFS(conditions!$70:$70,conditions!$8:$8,"&lt;="&amp;MR$9,conditions!$9:$9,"&gt;="&amp;MR$9))</f>
        <v>48.173886961200004</v>
      </c>
      <c r="MS71" s="37">
        <f>IF(MS$9="",0,IF(MS$9+SUMIFS(conditions!$71:$71,conditions!$8:$8,"&lt;="&amp;MS$9,conditions!$9:$9,"&gt;="&amp;MS$9)&gt;EOMONTH($U$9,11),(1+conditions!$U$34)*SUMIFS(17:17,$9:$9,$U$9-1+MS$9+SUMIFS(conditions!$71:$71,conditions!$8:$8,"&lt;="&amp;MS$9,conditions!$9:$9,"&gt;="&amp;MS$9)-EOMONTH($U$9,11)),SUMIFS(17:17,$9:$9,MS$9+SUMIFS(conditions!$71:$71,conditions!$8:$8,"&lt;="&amp;MS$9,conditions!$9:$9,"&gt;="&amp;MS$9)))*SUMIFS(conditions!$69:$69,conditions!$8:$8,"&lt;="&amp;MS$9,conditions!$9:$9,"&gt;="&amp;MS$9)*SUMIFS(conditions!$70:$70,conditions!$8:$8,"&lt;="&amp;MS$9,conditions!$9:$9,"&gt;="&amp;MS$9))</f>
        <v>48.173886961200004</v>
      </c>
      <c r="MT71" s="37">
        <f>IF(MT$9="",0,IF(MT$9+SUMIFS(conditions!$71:$71,conditions!$8:$8,"&lt;="&amp;MT$9,conditions!$9:$9,"&gt;="&amp;MT$9)&gt;EOMONTH($U$9,11),(1+conditions!$U$34)*SUMIFS(17:17,$9:$9,$U$9-1+MT$9+SUMIFS(conditions!$71:$71,conditions!$8:$8,"&lt;="&amp;MT$9,conditions!$9:$9,"&gt;="&amp;MT$9)-EOMONTH($U$9,11)),SUMIFS(17:17,$9:$9,MT$9+SUMIFS(conditions!$71:$71,conditions!$8:$8,"&lt;="&amp;MT$9,conditions!$9:$9,"&gt;="&amp;MT$9)))*SUMIFS(conditions!$69:$69,conditions!$8:$8,"&lt;="&amp;MT$9,conditions!$9:$9,"&gt;="&amp;MT$9)*SUMIFS(conditions!$70:$70,conditions!$8:$8,"&lt;="&amp;MT$9,conditions!$9:$9,"&gt;="&amp;MT$9))</f>
        <v>48.173886961200004</v>
      </c>
      <c r="MU71" s="37">
        <f>IF(MU$9="",0,IF(MU$9+SUMIFS(conditions!$71:$71,conditions!$8:$8,"&lt;="&amp;MU$9,conditions!$9:$9,"&gt;="&amp;MU$9)&gt;EOMONTH($U$9,11),(1+conditions!$U$34)*SUMIFS(17:17,$9:$9,$U$9-1+MU$9+SUMIFS(conditions!$71:$71,conditions!$8:$8,"&lt;="&amp;MU$9,conditions!$9:$9,"&gt;="&amp;MU$9)-EOMONTH($U$9,11)),SUMIFS(17:17,$9:$9,MU$9+SUMIFS(conditions!$71:$71,conditions!$8:$8,"&lt;="&amp;MU$9,conditions!$9:$9,"&gt;="&amp;MU$9)))*SUMIFS(conditions!$69:$69,conditions!$8:$8,"&lt;="&amp;MU$9,conditions!$9:$9,"&gt;="&amp;MU$9)*SUMIFS(conditions!$70:$70,conditions!$8:$8,"&lt;="&amp;MU$9,conditions!$9:$9,"&gt;="&amp;MU$9))</f>
        <v>48.173886961200004</v>
      </c>
      <c r="MV71" s="37">
        <f>IF(MV$9="",0,IF(MV$9+SUMIFS(conditions!$71:$71,conditions!$8:$8,"&lt;="&amp;MV$9,conditions!$9:$9,"&gt;="&amp;MV$9)&gt;EOMONTH($U$9,11),(1+conditions!$U$34)*SUMIFS(17:17,$9:$9,$U$9-1+MV$9+SUMIFS(conditions!$71:$71,conditions!$8:$8,"&lt;="&amp;MV$9,conditions!$9:$9,"&gt;="&amp;MV$9)-EOMONTH($U$9,11)),SUMIFS(17:17,$9:$9,MV$9+SUMIFS(conditions!$71:$71,conditions!$8:$8,"&lt;="&amp;MV$9,conditions!$9:$9,"&gt;="&amp;MV$9)))*SUMIFS(conditions!$69:$69,conditions!$8:$8,"&lt;="&amp;MV$9,conditions!$9:$9,"&gt;="&amp;MV$9)*SUMIFS(conditions!$70:$70,conditions!$8:$8,"&lt;="&amp;MV$9,conditions!$9:$9,"&gt;="&amp;MV$9))</f>
        <v>48.173886961200004</v>
      </c>
      <c r="MW71" s="37">
        <f>IF(MW$9="",0,IF(MW$9+SUMIFS(conditions!$71:$71,conditions!$8:$8,"&lt;="&amp;MW$9,conditions!$9:$9,"&gt;="&amp;MW$9)&gt;EOMONTH($U$9,11),(1+conditions!$U$34)*SUMIFS(17:17,$9:$9,$U$9-1+MW$9+SUMIFS(conditions!$71:$71,conditions!$8:$8,"&lt;="&amp;MW$9,conditions!$9:$9,"&gt;="&amp;MW$9)-EOMONTH($U$9,11)),SUMIFS(17:17,$9:$9,MW$9+SUMIFS(conditions!$71:$71,conditions!$8:$8,"&lt;="&amp;MW$9,conditions!$9:$9,"&gt;="&amp;MW$9)))*SUMIFS(conditions!$69:$69,conditions!$8:$8,"&lt;="&amp;MW$9,conditions!$9:$9,"&gt;="&amp;MW$9)*SUMIFS(conditions!$70:$70,conditions!$8:$8,"&lt;="&amp;MW$9,conditions!$9:$9,"&gt;="&amp;MW$9))</f>
        <v>0</v>
      </c>
      <c r="MX71" s="37">
        <f>IF(MX$9="",0,IF(MX$9+SUMIFS(conditions!$71:$71,conditions!$8:$8,"&lt;="&amp;MX$9,conditions!$9:$9,"&gt;="&amp;MX$9)&gt;EOMONTH($U$9,11),(1+conditions!$U$34)*SUMIFS(17:17,$9:$9,$U$9-1+MX$9+SUMIFS(conditions!$71:$71,conditions!$8:$8,"&lt;="&amp;MX$9,conditions!$9:$9,"&gt;="&amp;MX$9)-EOMONTH($U$9,11)),SUMIFS(17:17,$9:$9,MX$9+SUMIFS(conditions!$71:$71,conditions!$8:$8,"&lt;="&amp;MX$9,conditions!$9:$9,"&gt;="&amp;MX$9)))*SUMIFS(conditions!$69:$69,conditions!$8:$8,"&lt;="&amp;MX$9,conditions!$9:$9,"&gt;="&amp;MX$9)*SUMIFS(conditions!$70:$70,conditions!$8:$8,"&lt;="&amp;MX$9,conditions!$9:$9,"&gt;="&amp;MX$9))</f>
        <v>0</v>
      </c>
      <c r="MY71" s="37">
        <f>IF(MY$9="",0,IF(MY$9+SUMIFS(conditions!$71:$71,conditions!$8:$8,"&lt;="&amp;MY$9,conditions!$9:$9,"&gt;="&amp;MY$9)&gt;EOMONTH($U$9,11),(1+conditions!$U$34)*SUMIFS(17:17,$9:$9,$U$9-1+MY$9+SUMIFS(conditions!$71:$71,conditions!$8:$8,"&lt;="&amp;MY$9,conditions!$9:$9,"&gt;="&amp;MY$9)-EOMONTH($U$9,11)),SUMIFS(17:17,$9:$9,MY$9+SUMIFS(conditions!$71:$71,conditions!$8:$8,"&lt;="&amp;MY$9,conditions!$9:$9,"&gt;="&amp;MY$9)))*SUMIFS(conditions!$69:$69,conditions!$8:$8,"&lt;="&amp;MY$9,conditions!$9:$9,"&gt;="&amp;MY$9)*SUMIFS(conditions!$70:$70,conditions!$8:$8,"&lt;="&amp;MY$9,conditions!$9:$9,"&gt;="&amp;MY$9))</f>
        <v>48.173886961200004</v>
      </c>
      <c r="MZ71" s="37">
        <f>IF(MZ$9="",0,IF(MZ$9+SUMIFS(conditions!$71:$71,conditions!$8:$8,"&lt;="&amp;MZ$9,conditions!$9:$9,"&gt;="&amp;MZ$9)&gt;EOMONTH($U$9,11),(1+conditions!$U$34)*SUMIFS(17:17,$9:$9,$U$9-1+MZ$9+SUMIFS(conditions!$71:$71,conditions!$8:$8,"&lt;="&amp;MZ$9,conditions!$9:$9,"&gt;="&amp;MZ$9)-EOMONTH($U$9,11)),SUMIFS(17:17,$9:$9,MZ$9+SUMIFS(conditions!$71:$71,conditions!$8:$8,"&lt;="&amp;MZ$9,conditions!$9:$9,"&gt;="&amp;MZ$9)))*SUMIFS(conditions!$69:$69,conditions!$8:$8,"&lt;="&amp;MZ$9,conditions!$9:$9,"&gt;="&amp;MZ$9)*SUMIFS(conditions!$70:$70,conditions!$8:$8,"&lt;="&amp;MZ$9,conditions!$9:$9,"&gt;="&amp;MZ$9))</f>
        <v>48.173886961200004</v>
      </c>
      <c r="NA71" s="37">
        <f>IF(NA$9="",0,IF(NA$9+SUMIFS(conditions!$71:$71,conditions!$8:$8,"&lt;="&amp;NA$9,conditions!$9:$9,"&gt;="&amp;NA$9)&gt;EOMONTH($U$9,11),(1+conditions!$U$34)*SUMIFS(17:17,$9:$9,$U$9-1+NA$9+SUMIFS(conditions!$71:$71,conditions!$8:$8,"&lt;="&amp;NA$9,conditions!$9:$9,"&gt;="&amp;NA$9)-EOMONTH($U$9,11)),SUMIFS(17:17,$9:$9,NA$9+SUMIFS(conditions!$71:$71,conditions!$8:$8,"&lt;="&amp;NA$9,conditions!$9:$9,"&gt;="&amp;NA$9)))*SUMIFS(conditions!$69:$69,conditions!$8:$8,"&lt;="&amp;NA$9,conditions!$9:$9,"&gt;="&amp;NA$9)*SUMIFS(conditions!$70:$70,conditions!$8:$8,"&lt;="&amp;NA$9,conditions!$9:$9,"&gt;="&amp;NA$9))</f>
        <v>48.173886961200004</v>
      </c>
      <c r="NB71" s="37">
        <f>IF(NB$9="",0,IF(NB$9+SUMIFS(conditions!$71:$71,conditions!$8:$8,"&lt;="&amp;NB$9,conditions!$9:$9,"&gt;="&amp;NB$9)&gt;EOMONTH($U$9,11),(1+conditions!$U$34)*SUMIFS(17:17,$9:$9,$U$9-1+NB$9+SUMIFS(conditions!$71:$71,conditions!$8:$8,"&lt;="&amp;NB$9,conditions!$9:$9,"&gt;="&amp;NB$9)-EOMONTH($U$9,11)),SUMIFS(17:17,$9:$9,NB$9+SUMIFS(conditions!$71:$71,conditions!$8:$8,"&lt;="&amp;NB$9,conditions!$9:$9,"&gt;="&amp;NB$9)))*SUMIFS(conditions!$69:$69,conditions!$8:$8,"&lt;="&amp;NB$9,conditions!$9:$9,"&gt;="&amp;NB$9)*SUMIFS(conditions!$70:$70,conditions!$8:$8,"&lt;="&amp;NB$9,conditions!$9:$9,"&gt;="&amp;NB$9))</f>
        <v>48.173886961200004</v>
      </c>
      <c r="NC71" s="37">
        <f>IF(NC$9="",0,IF(NC$9+SUMIFS(conditions!$71:$71,conditions!$8:$8,"&lt;="&amp;NC$9,conditions!$9:$9,"&gt;="&amp;NC$9)&gt;EOMONTH($U$9,11),(1+conditions!$U$34)*SUMIFS(17:17,$9:$9,$U$9-1+NC$9+SUMIFS(conditions!$71:$71,conditions!$8:$8,"&lt;="&amp;NC$9,conditions!$9:$9,"&gt;="&amp;NC$9)-EOMONTH($U$9,11)),SUMIFS(17:17,$9:$9,NC$9+SUMIFS(conditions!$71:$71,conditions!$8:$8,"&lt;="&amp;NC$9,conditions!$9:$9,"&gt;="&amp;NC$9)))*SUMIFS(conditions!$69:$69,conditions!$8:$8,"&lt;="&amp;NC$9,conditions!$9:$9,"&gt;="&amp;NC$9)*SUMIFS(conditions!$70:$70,conditions!$8:$8,"&lt;="&amp;NC$9,conditions!$9:$9,"&gt;="&amp;NC$9))</f>
        <v>48.173886961200004</v>
      </c>
      <c r="ND71" s="37">
        <f>IF(ND$9="",0,IF(ND$9+SUMIFS(conditions!$71:$71,conditions!$8:$8,"&lt;="&amp;ND$9,conditions!$9:$9,"&gt;="&amp;ND$9)&gt;EOMONTH($U$9,11),(1+conditions!$U$34)*SUMIFS(17:17,$9:$9,$U$9-1+ND$9+SUMIFS(conditions!$71:$71,conditions!$8:$8,"&lt;="&amp;ND$9,conditions!$9:$9,"&gt;="&amp;ND$9)-EOMONTH($U$9,11)),SUMIFS(17:17,$9:$9,ND$9+SUMIFS(conditions!$71:$71,conditions!$8:$8,"&lt;="&amp;ND$9,conditions!$9:$9,"&gt;="&amp;ND$9)))*SUMIFS(conditions!$69:$69,conditions!$8:$8,"&lt;="&amp;ND$9,conditions!$9:$9,"&gt;="&amp;ND$9)*SUMIFS(conditions!$70:$70,conditions!$8:$8,"&lt;="&amp;ND$9,conditions!$9:$9,"&gt;="&amp;ND$9))</f>
        <v>0</v>
      </c>
      <c r="NE71" s="37">
        <f>IF(NE$9="",0,IF(NE$9+SUMIFS(conditions!$71:$71,conditions!$8:$8,"&lt;="&amp;NE$9,conditions!$9:$9,"&gt;="&amp;NE$9)&gt;EOMONTH($U$9,11),(1+conditions!$U$34)*SUMIFS(17:17,$9:$9,$U$9-1+NE$9+SUMIFS(conditions!$71:$71,conditions!$8:$8,"&lt;="&amp;NE$9,conditions!$9:$9,"&gt;="&amp;NE$9)-EOMONTH($U$9,11)),SUMIFS(17:17,$9:$9,NE$9+SUMIFS(conditions!$71:$71,conditions!$8:$8,"&lt;="&amp;NE$9,conditions!$9:$9,"&gt;="&amp;NE$9)))*SUMIFS(conditions!$69:$69,conditions!$8:$8,"&lt;="&amp;NE$9,conditions!$9:$9,"&gt;="&amp;NE$9)*SUMIFS(conditions!$70:$70,conditions!$8:$8,"&lt;="&amp;NE$9,conditions!$9:$9,"&gt;="&amp;NE$9))</f>
        <v>0</v>
      </c>
      <c r="NF71" s="37">
        <f>IF(NF$9="",0,IF(NF$9+SUMIFS(conditions!$71:$71,conditions!$8:$8,"&lt;="&amp;NF$9,conditions!$9:$9,"&gt;="&amp;NF$9)&gt;EOMONTH($U$9,11),(1+conditions!$U$34)*SUMIFS(17:17,$9:$9,$U$9-1+NF$9+SUMIFS(conditions!$71:$71,conditions!$8:$8,"&lt;="&amp;NF$9,conditions!$9:$9,"&gt;="&amp;NF$9)-EOMONTH($U$9,11)),SUMIFS(17:17,$9:$9,NF$9+SUMIFS(conditions!$71:$71,conditions!$8:$8,"&lt;="&amp;NF$9,conditions!$9:$9,"&gt;="&amp;NF$9)))*SUMIFS(conditions!$69:$69,conditions!$8:$8,"&lt;="&amp;NF$9,conditions!$9:$9,"&gt;="&amp;NF$9)*SUMIFS(conditions!$70:$70,conditions!$8:$8,"&lt;="&amp;NF$9,conditions!$9:$9,"&gt;="&amp;NF$9))</f>
        <v>48.173886961200004</v>
      </c>
      <c r="NG71" s="37">
        <f>IF(NG$9="",0,IF(NG$9+SUMIFS(conditions!$71:$71,conditions!$8:$8,"&lt;="&amp;NG$9,conditions!$9:$9,"&gt;="&amp;NG$9)&gt;EOMONTH($U$9,11),(1+conditions!$U$34)*SUMIFS(17:17,$9:$9,$U$9-1+NG$9+SUMIFS(conditions!$71:$71,conditions!$8:$8,"&lt;="&amp;NG$9,conditions!$9:$9,"&gt;="&amp;NG$9)-EOMONTH($U$9,11)),SUMIFS(17:17,$9:$9,NG$9+SUMIFS(conditions!$71:$71,conditions!$8:$8,"&lt;="&amp;NG$9,conditions!$9:$9,"&gt;="&amp;NG$9)))*SUMIFS(conditions!$69:$69,conditions!$8:$8,"&lt;="&amp;NG$9,conditions!$9:$9,"&gt;="&amp;NG$9)*SUMIFS(conditions!$70:$70,conditions!$8:$8,"&lt;="&amp;NG$9,conditions!$9:$9,"&gt;="&amp;NG$9))</f>
        <v>48.173886961200004</v>
      </c>
      <c r="NH71" s="37">
        <f>IF(NH$9="",0,IF(NH$9+SUMIFS(conditions!$71:$71,conditions!$8:$8,"&lt;="&amp;NH$9,conditions!$9:$9,"&gt;="&amp;NH$9)&gt;EOMONTH($U$9,11),(1+conditions!$U$34)*SUMIFS(17:17,$9:$9,$U$9-1+NH$9+SUMIFS(conditions!$71:$71,conditions!$8:$8,"&lt;="&amp;NH$9,conditions!$9:$9,"&gt;="&amp;NH$9)-EOMONTH($U$9,11)),SUMIFS(17:17,$9:$9,NH$9+SUMIFS(conditions!$71:$71,conditions!$8:$8,"&lt;="&amp;NH$9,conditions!$9:$9,"&gt;="&amp;NH$9)))*SUMIFS(conditions!$69:$69,conditions!$8:$8,"&lt;="&amp;NH$9,conditions!$9:$9,"&gt;="&amp;NH$9)*SUMIFS(conditions!$70:$70,conditions!$8:$8,"&lt;="&amp;NH$9,conditions!$9:$9,"&gt;="&amp;NH$9))</f>
        <v>23.76</v>
      </c>
      <c r="NI71" s="37">
        <f>IF(NI$9="",0,IF(NI$9+SUMIFS(conditions!$71:$71,conditions!$8:$8,"&lt;="&amp;NI$9,conditions!$9:$9,"&gt;="&amp;NI$9)&gt;EOMONTH($U$9,11),(1+conditions!$U$34)*SUMIFS(17:17,$9:$9,$U$9-1+NI$9+SUMIFS(conditions!$71:$71,conditions!$8:$8,"&lt;="&amp;NI$9,conditions!$9:$9,"&gt;="&amp;NI$9)-EOMONTH($U$9,11)),SUMIFS(17:17,$9:$9,NI$9+SUMIFS(conditions!$71:$71,conditions!$8:$8,"&lt;="&amp;NI$9,conditions!$9:$9,"&gt;="&amp;NI$9)))*SUMIFS(conditions!$69:$69,conditions!$8:$8,"&lt;="&amp;NI$9,conditions!$9:$9,"&gt;="&amp;NI$9)*SUMIFS(conditions!$70:$70,conditions!$8:$8,"&lt;="&amp;NI$9,conditions!$9:$9,"&gt;="&amp;NI$9))</f>
        <v>23.76</v>
      </c>
      <c r="NJ71" s="37">
        <f>IF(NJ$9="",0,IF(NJ$9+SUMIFS(conditions!$71:$71,conditions!$8:$8,"&lt;="&amp;NJ$9,conditions!$9:$9,"&gt;="&amp;NJ$9)&gt;EOMONTH($U$9,11),(1+conditions!$U$34)*SUMIFS(17:17,$9:$9,$U$9-1+NJ$9+SUMIFS(conditions!$71:$71,conditions!$8:$8,"&lt;="&amp;NJ$9,conditions!$9:$9,"&gt;="&amp;NJ$9)-EOMONTH($U$9,11)),SUMIFS(17:17,$9:$9,NJ$9+SUMIFS(conditions!$71:$71,conditions!$8:$8,"&lt;="&amp;NJ$9,conditions!$9:$9,"&gt;="&amp;NJ$9)))*SUMIFS(conditions!$69:$69,conditions!$8:$8,"&lt;="&amp;NJ$9,conditions!$9:$9,"&gt;="&amp;NJ$9)*SUMIFS(conditions!$70:$70,conditions!$8:$8,"&lt;="&amp;NJ$9,conditions!$9:$9,"&gt;="&amp;NJ$9))</f>
        <v>23.76</v>
      </c>
      <c r="NK71" s="37">
        <f>IF(NK$9="",0,IF(NK$9+SUMIFS(conditions!$71:$71,conditions!$8:$8,"&lt;="&amp;NK$9,conditions!$9:$9,"&gt;="&amp;NK$9)&gt;EOMONTH($U$9,11),(1+conditions!$U$34)*SUMIFS(17:17,$9:$9,$U$9-1+NK$9+SUMIFS(conditions!$71:$71,conditions!$8:$8,"&lt;="&amp;NK$9,conditions!$9:$9,"&gt;="&amp;NK$9)-EOMONTH($U$9,11)),SUMIFS(17:17,$9:$9,NK$9+SUMIFS(conditions!$71:$71,conditions!$8:$8,"&lt;="&amp;NK$9,conditions!$9:$9,"&gt;="&amp;NK$9)))*SUMIFS(conditions!$69:$69,conditions!$8:$8,"&lt;="&amp;NK$9,conditions!$9:$9,"&gt;="&amp;NK$9)*SUMIFS(conditions!$70:$70,conditions!$8:$8,"&lt;="&amp;NK$9,conditions!$9:$9,"&gt;="&amp;NK$9))</f>
        <v>23.76</v>
      </c>
      <c r="NL71" s="37">
        <f>IF(NL$9="",0,IF(NL$9+SUMIFS(conditions!$71:$71,conditions!$8:$8,"&lt;="&amp;NL$9,conditions!$9:$9,"&gt;="&amp;NL$9)&gt;EOMONTH($U$9,11),(1+conditions!$U$34)*SUMIFS(17:17,$9:$9,$U$9-1+NL$9+SUMIFS(conditions!$71:$71,conditions!$8:$8,"&lt;="&amp;NL$9,conditions!$9:$9,"&gt;="&amp;NL$9)-EOMONTH($U$9,11)),SUMIFS(17:17,$9:$9,NL$9+SUMIFS(conditions!$71:$71,conditions!$8:$8,"&lt;="&amp;NL$9,conditions!$9:$9,"&gt;="&amp;NL$9)))*SUMIFS(conditions!$69:$69,conditions!$8:$8,"&lt;="&amp;NL$9,conditions!$9:$9,"&gt;="&amp;NL$9)*SUMIFS(conditions!$70:$70,conditions!$8:$8,"&lt;="&amp;NL$9,conditions!$9:$9,"&gt;="&amp;NL$9))</f>
        <v>23.76</v>
      </c>
      <c r="NM71" s="37">
        <f>IF(NM$9="",0,IF(NM$9+SUMIFS(conditions!$71:$71,conditions!$8:$8,"&lt;="&amp;NM$9,conditions!$9:$9,"&gt;="&amp;NM$9)&gt;EOMONTH($U$9,11),(1+conditions!$U$34)*SUMIFS(17:17,$9:$9,$U$9-1+NM$9+SUMIFS(conditions!$71:$71,conditions!$8:$8,"&lt;="&amp;NM$9,conditions!$9:$9,"&gt;="&amp;NM$9)-EOMONTH($U$9,11)),SUMIFS(17:17,$9:$9,NM$9+SUMIFS(conditions!$71:$71,conditions!$8:$8,"&lt;="&amp;NM$9,conditions!$9:$9,"&gt;="&amp;NM$9)))*SUMIFS(conditions!$69:$69,conditions!$8:$8,"&lt;="&amp;NM$9,conditions!$9:$9,"&gt;="&amp;NM$9)*SUMIFS(conditions!$70:$70,conditions!$8:$8,"&lt;="&amp;NM$9,conditions!$9:$9,"&gt;="&amp;NM$9))</f>
        <v>0</v>
      </c>
      <c r="NN71" s="37">
        <f>IF(NN$9="",0,IF(NN$9+SUMIFS(conditions!$71:$71,conditions!$8:$8,"&lt;="&amp;NN$9,conditions!$9:$9,"&gt;="&amp;NN$9)&gt;EOMONTH($U$9,11),(1+conditions!$U$34)*SUMIFS(17:17,$9:$9,$U$9-1+NN$9+SUMIFS(conditions!$71:$71,conditions!$8:$8,"&lt;="&amp;NN$9,conditions!$9:$9,"&gt;="&amp;NN$9)-EOMONTH($U$9,11)),SUMIFS(17:17,$9:$9,NN$9+SUMIFS(conditions!$71:$71,conditions!$8:$8,"&lt;="&amp;NN$9,conditions!$9:$9,"&gt;="&amp;NN$9)))*SUMIFS(conditions!$69:$69,conditions!$8:$8,"&lt;="&amp;NN$9,conditions!$9:$9,"&gt;="&amp;NN$9)*SUMIFS(conditions!$70:$70,conditions!$8:$8,"&lt;="&amp;NN$9,conditions!$9:$9,"&gt;="&amp;NN$9))</f>
        <v>0</v>
      </c>
      <c r="NO71" s="37">
        <f>IF(NO$9="",0,IF(NO$9+SUMIFS(conditions!$71:$71,conditions!$8:$8,"&lt;="&amp;NO$9,conditions!$9:$9,"&gt;="&amp;NO$9)&gt;EOMONTH($U$9,11),(1+conditions!$U$34)*SUMIFS(17:17,$9:$9,$U$9-1+NO$9+SUMIFS(conditions!$71:$71,conditions!$8:$8,"&lt;="&amp;NO$9,conditions!$9:$9,"&gt;="&amp;NO$9)-EOMONTH($U$9,11)),SUMIFS(17:17,$9:$9,NO$9+SUMIFS(conditions!$71:$71,conditions!$8:$8,"&lt;="&amp;NO$9,conditions!$9:$9,"&gt;="&amp;NO$9)))*SUMIFS(conditions!$69:$69,conditions!$8:$8,"&lt;="&amp;NO$9,conditions!$9:$9,"&gt;="&amp;NO$9)*SUMIFS(conditions!$70:$70,conditions!$8:$8,"&lt;="&amp;NO$9,conditions!$9:$9,"&gt;="&amp;NO$9))</f>
        <v>23.76</v>
      </c>
      <c r="NP71" s="37">
        <f>IF(NP$9="",0,IF(NP$9+SUMIFS(conditions!$71:$71,conditions!$8:$8,"&lt;="&amp;NP$9,conditions!$9:$9,"&gt;="&amp;NP$9)&gt;EOMONTH($U$9,11),(1+conditions!$U$34)*SUMIFS(17:17,$9:$9,$U$9-1+NP$9+SUMIFS(conditions!$71:$71,conditions!$8:$8,"&lt;="&amp;NP$9,conditions!$9:$9,"&gt;="&amp;NP$9)-EOMONTH($U$9,11)),SUMIFS(17:17,$9:$9,NP$9+SUMIFS(conditions!$71:$71,conditions!$8:$8,"&lt;="&amp;NP$9,conditions!$9:$9,"&gt;="&amp;NP$9)))*SUMIFS(conditions!$69:$69,conditions!$8:$8,"&lt;="&amp;NP$9,conditions!$9:$9,"&gt;="&amp;NP$9)*SUMIFS(conditions!$70:$70,conditions!$8:$8,"&lt;="&amp;NP$9,conditions!$9:$9,"&gt;="&amp;NP$9))</f>
        <v>23.76</v>
      </c>
      <c r="NQ71" s="37">
        <f>IF(NQ$9="",0,IF(NQ$9+SUMIFS(conditions!$71:$71,conditions!$8:$8,"&lt;="&amp;NQ$9,conditions!$9:$9,"&gt;="&amp;NQ$9)&gt;EOMONTH($U$9,11),(1+conditions!$U$34)*SUMIFS(17:17,$9:$9,$U$9-1+NQ$9+SUMIFS(conditions!$71:$71,conditions!$8:$8,"&lt;="&amp;NQ$9,conditions!$9:$9,"&gt;="&amp;NQ$9)-EOMONTH($U$9,11)),SUMIFS(17:17,$9:$9,NQ$9+SUMIFS(conditions!$71:$71,conditions!$8:$8,"&lt;="&amp;NQ$9,conditions!$9:$9,"&gt;="&amp;NQ$9)))*SUMIFS(conditions!$69:$69,conditions!$8:$8,"&lt;="&amp;NQ$9,conditions!$9:$9,"&gt;="&amp;NQ$9)*SUMIFS(conditions!$70:$70,conditions!$8:$8,"&lt;="&amp;NQ$9,conditions!$9:$9,"&gt;="&amp;NQ$9))</f>
        <v>23.76</v>
      </c>
      <c r="NR71" s="37">
        <f>IF(NR$9="",0,IF(NR$9+SUMIFS(conditions!$71:$71,conditions!$8:$8,"&lt;="&amp;NR$9,conditions!$9:$9,"&gt;="&amp;NR$9)&gt;EOMONTH($U$9,11),(1+conditions!$U$34)*SUMIFS(17:17,$9:$9,$U$9-1+NR$9+SUMIFS(conditions!$71:$71,conditions!$8:$8,"&lt;="&amp;NR$9,conditions!$9:$9,"&gt;="&amp;NR$9)-EOMONTH($U$9,11)),SUMIFS(17:17,$9:$9,NR$9+SUMIFS(conditions!$71:$71,conditions!$8:$8,"&lt;="&amp;NR$9,conditions!$9:$9,"&gt;="&amp;NR$9)))*SUMIFS(conditions!$69:$69,conditions!$8:$8,"&lt;="&amp;NR$9,conditions!$9:$9,"&gt;="&amp;NR$9)*SUMIFS(conditions!$70:$70,conditions!$8:$8,"&lt;="&amp;NR$9,conditions!$9:$9,"&gt;="&amp;NR$9))</f>
        <v>23.76</v>
      </c>
      <c r="NS71" s="37">
        <f>IF(NS$9="",0,IF(NS$9+SUMIFS(conditions!$71:$71,conditions!$8:$8,"&lt;="&amp;NS$9,conditions!$9:$9,"&gt;="&amp;NS$9)&gt;EOMONTH($U$9,11),(1+conditions!$U$34)*SUMIFS(17:17,$9:$9,$U$9-1+NS$9+SUMIFS(conditions!$71:$71,conditions!$8:$8,"&lt;="&amp;NS$9,conditions!$9:$9,"&gt;="&amp;NS$9)-EOMONTH($U$9,11)),SUMIFS(17:17,$9:$9,NS$9+SUMIFS(conditions!$71:$71,conditions!$8:$8,"&lt;="&amp;NS$9,conditions!$9:$9,"&gt;="&amp;NS$9)))*SUMIFS(conditions!$69:$69,conditions!$8:$8,"&lt;="&amp;NS$9,conditions!$9:$9,"&gt;="&amp;NS$9)*SUMIFS(conditions!$70:$70,conditions!$8:$8,"&lt;="&amp;NS$9,conditions!$9:$9,"&gt;="&amp;NS$9))</f>
        <v>23.76</v>
      </c>
      <c r="NT71" s="37">
        <f>IF(NT$9="",0,IF(NT$9+SUMIFS(conditions!$71:$71,conditions!$8:$8,"&lt;="&amp;NT$9,conditions!$9:$9,"&gt;="&amp;NT$9)&gt;EOMONTH($U$9,11),(1+conditions!$U$34)*SUMIFS(17:17,$9:$9,$U$9-1+NT$9+SUMIFS(conditions!$71:$71,conditions!$8:$8,"&lt;="&amp;NT$9,conditions!$9:$9,"&gt;="&amp;NT$9)-EOMONTH($U$9,11)),SUMIFS(17:17,$9:$9,NT$9+SUMIFS(conditions!$71:$71,conditions!$8:$8,"&lt;="&amp;NT$9,conditions!$9:$9,"&gt;="&amp;NT$9)))*SUMIFS(conditions!$69:$69,conditions!$8:$8,"&lt;="&amp;NT$9,conditions!$9:$9,"&gt;="&amp;NT$9)*SUMIFS(conditions!$70:$70,conditions!$8:$8,"&lt;="&amp;NT$9,conditions!$9:$9,"&gt;="&amp;NT$9))</f>
        <v>0</v>
      </c>
      <c r="NU71" s="37">
        <f>IF(NU$9="",0,IF(NU$9+SUMIFS(conditions!$71:$71,conditions!$8:$8,"&lt;="&amp;NU$9,conditions!$9:$9,"&gt;="&amp;NU$9)&gt;EOMONTH($U$9,11),(1+conditions!$U$34)*SUMIFS(17:17,$9:$9,$U$9-1+NU$9+SUMIFS(conditions!$71:$71,conditions!$8:$8,"&lt;="&amp;NU$9,conditions!$9:$9,"&gt;="&amp;NU$9)-EOMONTH($U$9,11)),SUMIFS(17:17,$9:$9,NU$9+SUMIFS(conditions!$71:$71,conditions!$8:$8,"&lt;="&amp;NU$9,conditions!$9:$9,"&gt;="&amp;NU$9)))*SUMIFS(conditions!$69:$69,conditions!$8:$8,"&lt;="&amp;NU$9,conditions!$9:$9,"&gt;="&amp;NU$9)*SUMIFS(conditions!$70:$70,conditions!$8:$8,"&lt;="&amp;NU$9,conditions!$9:$9,"&gt;="&amp;NU$9))</f>
        <v>0</v>
      </c>
      <c r="NV71" s="37">
        <f>IF(NV$9="",0,IF(NV$9+SUMIFS(conditions!$71:$71,conditions!$8:$8,"&lt;="&amp;NV$9,conditions!$9:$9,"&gt;="&amp;NV$9)&gt;EOMONTH($U$9,11),(1+conditions!$U$34)*SUMIFS(17:17,$9:$9,$U$9-1+NV$9+SUMIFS(conditions!$71:$71,conditions!$8:$8,"&lt;="&amp;NV$9,conditions!$9:$9,"&gt;="&amp;NV$9)-EOMONTH($U$9,11)),SUMIFS(17:17,$9:$9,NV$9+SUMIFS(conditions!$71:$71,conditions!$8:$8,"&lt;="&amp;NV$9,conditions!$9:$9,"&gt;="&amp;NV$9)))*SUMIFS(conditions!$69:$69,conditions!$8:$8,"&lt;="&amp;NV$9,conditions!$9:$9,"&gt;="&amp;NV$9)*SUMIFS(conditions!$70:$70,conditions!$8:$8,"&lt;="&amp;NV$9,conditions!$9:$9,"&gt;="&amp;NV$9))</f>
        <v>23.76</v>
      </c>
    </row>
    <row r="72" spans="1:386" s="38" customFormat="1" ht="10.199999999999999" x14ac:dyDescent="0.2">
      <c r="A72" s="31"/>
      <c r="B72" s="31"/>
      <c r="C72" s="31"/>
      <c r="D72" s="31"/>
      <c r="E72" s="31"/>
      <c r="F72" s="31"/>
      <c r="G72" s="31" t="str">
        <f>G67</f>
        <v>предоплаты от заказчиков</v>
      </c>
      <c r="H72" s="31"/>
      <c r="I72" s="31"/>
      <c r="J72" s="31" t="str">
        <f>IF($G72="","",INDEX(KPI!$H$11:$H$121,SUMIFS(KPI!$E$11:$E$121,KPI!$F$11:$F$121,$G72)))</f>
        <v>тыс.руб.</v>
      </c>
      <c r="K72" s="31"/>
      <c r="L72" s="31"/>
      <c r="M72" s="31"/>
      <c r="N72" s="31" t="str">
        <f>structure!$G$14</f>
        <v>товарная категория 4</v>
      </c>
      <c r="O72" s="31"/>
      <c r="P72" s="31"/>
      <c r="Q72" s="31"/>
      <c r="R72" s="37">
        <f t="shared" si="100"/>
        <v>5232.5692887325658</v>
      </c>
      <c r="S72" s="31"/>
      <c r="T72" s="31"/>
      <c r="U72" s="37">
        <f>IF(U$9="",0,IF(U$9+SUMIFS(conditions!$71:$71,conditions!$8:$8,"&lt;="&amp;U$9,conditions!$9:$9,"&gt;="&amp;U$9)&gt;EOMONTH($U$9,11),(1+conditions!$U$34)*SUMIFS(18:18,$9:$9,$U$9-1+U$9+SUMIFS(conditions!$71:$71,conditions!$8:$8,"&lt;="&amp;U$9,conditions!$9:$9,"&gt;="&amp;U$9)-EOMONTH($U$9,11)),SUMIFS(18:18,$9:$9,U$9+SUMIFS(conditions!$71:$71,conditions!$8:$8,"&lt;="&amp;U$9,conditions!$9:$9,"&gt;="&amp;U$9)))*SUMIFS(conditions!$69:$69,conditions!$8:$8,"&lt;="&amp;U$9,conditions!$9:$9,"&gt;="&amp;U$9)*SUMIFS(conditions!$70:$70,conditions!$8:$8,"&lt;="&amp;U$9,conditions!$9:$9,"&gt;="&amp;U$9))</f>
        <v>16.2</v>
      </c>
      <c r="V72" s="37">
        <f>IF(V$9="",0,IF(V$9+SUMIFS(conditions!$71:$71,conditions!$8:$8,"&lt;="&amp;V$9,conditions!$9:$9,"&gt;="&amp;V$9)&gt;EOMONTH($U$9,11),(1+conditions!$U$34)*SUMIFS(18:18,$9:$9,$U$9-1+V$9+SUMIFS(conditions!$71:$71,conditions!$8:$8,"&lt;="&amp;V$9,conditions!$9:$9,"&gt;="&amp;V$9)-EOMONTH($U$9,11)),SUMIFS(18:18,$9:$9,V$9+SUMIFS(conditions!$71:$71,conditions!$8:$8,"&lt;="&amp;V$9,conditions!$9:$9,"&gt;="&amp;V$9)))*SUMIFS(conditions!$69:$69,conditions!$8:$8,"&lt;="&amp;V$9,conditions!$9:$9,"&gt;="&amp;V$9)*SUMIFS(conditions!$70:$70,conditions!$8:$8,"&lt;="&amp;V$9,conditions!$9:$9,"&gt;="&amp;V$9))</f>
        <v>16.2</v>
      </c>
      <c r="W72" s="37">
        <f>IF(W$9="",0,IF(W$9+SUMIFS(conditions!$71:$71,conditions!$8:$8,"&lt;="&amp;W$9,conditions!$9:$9,"&gt;="&amp;W$9)&gt;EOMONTH($U$9,11),(1+conditions!$U$34)*SUMIFS(18:18,$9:$9,$U$9-1+W$9+SUMIFS(conditions!$71:$71,conditions!$8:$8,"&lt;="&amp;W$9,conditions!$9:$9,"&gt;="&amp;W$9)-EOMONTH($U$9,11)),SUMIFS(18:18,$9:$9,W$9+SUMIFS(conditions!$71:$71,conditions!$8:$8,"&lt;="&amp;W$9,conditions!$9:$9,"&gt;="&amp;W$9)))*SUMIFS(conditions!$69:$69,conditions!$8:$8,"&lt;="&amp;W$9,conditions!$9:$9,"&gt;="&amp;W$9)*SUMIFS(conditions!$70:$70,conditions!$8:$8,"&lt;="&amp;W$9,conditions!$9:$9,"&gt;="&amp;W$9))</f>
        <v>16.2</v>
      </c>
      <c r="X72" s="37">
        <f>IF(X$9="",0,IF(X$9+SUMIFS(conditions!$71:$71,conditions!$8:$8,"&lt;="&amp;X$9,conditions!$9:$9,"&gt;="&amp;X$9)&gt;EOMONTH($U$9,11),(1+conditions!$U$34)*SUMIFS(18:18,$9:$9,$U$9-1+X$9+SUMIFS(conditions!$71:$71,conditions!$8:$8,"&lt;="&amp;X$9,conditions!$9:$9,"&gt;="&amp;X$9)-EOMONTH($U$9,11)),SUMIFS(18:18,$9:$9,X$9+SUMIFS(conditions!$71:$71,conditions!$8:$8,"&lt;="&amp;X$9,conditions!$9:$9,"&gt;="&amp;X$9)))*SUMIFS(conditions!$69:$69,conditions!$8:$8,"&lt;="&amp;X$9,conditions!$9:$9,"&gt;="&amp;X$9)*SUMIFS(conditions!$70:$70,conditions!$8:$8,"&lt;="&amp;X$9,conditions!$9:$9,"&gt;="&amp;X$9))</f>
        <v>16.2</v>
      </c>
      <c r="Y72" s="37">
        <f>IF(Y$9="",0,IF(Y$9+SUMIFS(conditions!$71:$71,conditions!$8:$8,"&lt;="&amp;Y$9,conditions!$9:$9,"&gt;="&amp;Y$9)&gt;EOMONTH($U$9,11),(1+conditions!$U$34)*SUMIFS(18:18,$9:$9,$U$9-1+Y$9+SUMIFS(conditions!$71:$71,conditions!$8:$8,"&lt;="&amp;Y$9,conditions!$9:$9,"&gt;="&amp;Y$9)-EOMONTH($U$9,11)),SUMIFS(18:18,$9:$9,Y$9+SUMIFS(conditions!$71:$71,conditions!$8:$8,"&lt;="&amp;Y$9,conditions!$9:$9,"&gt;="&amp;Y$9)))*SUMIFS(conditions!$69:$69,conditions!$8:$8,"&lt;="&amp;Y$9,conditions!$9:$9,"&gt;="&amp;Y$9)*SUMIFS(conditions!$70:$70,conditions!$8:$8,"&lt;="&amp;Y$9,conditions!$9:$9,"&gt;="&amp;Y$9))</f>
        <v>0</v>
      </c>
      <c r="Z72" s="37">
        <f>IF(Z$9="",0,IF(Z$9+SUMIFS(conditions!$71:$71,conditions!$8:$8,"&lt;="&amp;Z$9,conditions!$9:$9,"&gt;="&amp;Z$9)&gt;EOMONTH($U$9,11),(1+conditions!$U$34)*SUMIFS(18:18,$9:$9,$U$9-1+Z$9+SUMIFS(conditions!$71:$71,conditions!$8:$8,"&lt;="&amp;Z$9,conditions!$9:$9,"&gt;="&amp;Z$9)-EOMONTH($U$9,11)),SUMIFS(18:18,$9:$9,Z$9+SUMIFS(conditions!$71:$71,conditions!$8:$8,"&lt;="&amp;Z$9,conditions!$9:$9,"&gt;="&amp;Z$9)))*SUMIFS(conditions!$69:$69,conditions!$8:$8,"&lt;="&amp;Z$9,conditions!$9:$9,"&gt;="&amp;Z$9)*SUMIFS(conditions!$70:$70,conditions!$8:$8,"&lt;="&amp;Z$9,conditions!$9:$9,"&gt;="&amp;Z$9))</f>
        <v>0</v>
      </c>
      <c r="AA72" s="37">
        <f>IF(AA$9="",0,IF(AA$9+SUMIFS(conditions!$71:$71,conditions!$8:$8,"&lt;="&amp;AA$9,conditions!$9:$9,"&gt;="&amp;AA$9)&gt;EOMONTH($U$9,11),(1+conditions!$U$34)*SUMIFS(18:18,$9:$9,$U$9-1+AA$9+SUMIFS(conditions!$71:$71,conditions!$8:$8,"&lt;="&amp;AA$9,conditions!$9:$9,"&gt;="&amp;AA$9)-EOMONTH($U$9,11)),SUMIFS(18:18,$9:$9,AA$9+SUMIFS(conditions!$71:$71,conditions!$8:$8,"&lt;="&amp;AA$9,conditions!$9:$9,"&gt;="&amp;AA$9)))*SUMIFS(conditions!$69:$69,conditions!$8:$8,"&lt;="&amp;AA$9,conditions!$9:$9,"&gt;="&amp;AA$9)*SUMIFS(conditions!$70:$70,conditions!$8:$8,"&lt;="&amp;AA$9,conditions!$9:$9,"&gt;="&amp;AA$9))</f>
        <v>16.2</v>
      </c>
      <c r="AB72" s="37">
        <f>IF(AB$9="",0,IF(AB$9+SUMIFS(conditions!$71:$71,conditions!$8:$8,"&lt;="&amp;AB$9,conditions!$9:$9,"&gt;="&amp;AB$9)&gt;EOMONTH($U$9,11),(1+conditions!$U$34)*SUMIFS(18:18,$9:$9,$U$9-1+AB$9+SUMIFS(conditions!$71:$71,conditions!$8:$8,"&lt;="&amp;AB$9,conditions!$9:$9,"&gt;="&amp;AB$9)-EOMONTH($U$9,11)),SUMIFS(18:18,$9:$9,AB$9+SUMIFS(conditions!$71:$71,conditions!$8:$8,"&lt;="&amp;AB$9,conditions!$9:$9,"&gt;="&amp;AB$9)))*SUMIFS(conditions!$69:$69,conditions!$8:$8,"&lt;="&amp;AB$9,conditions!$9:$9,"&gt;="&amp;AB$9)*SUMIFS(conditions!$70:$70,conditions!$8:$8,"&lt;="&amp;AB$9,conditions!$9:$9,"&gt;="&amp;AB$9))</f>
        <v>16.2</v>
      </c>
      <c r="AC72" s="37">
        <f>IF(AC$9="",0,IF(AC$9+SUMIFS(conditions!$71:$71,conditions!$8:$8,"&lt;="&amp;AC$9,conditions!$9:$9,"&gt;="&amp;AC$9)&gt;EOMONTH($U$9,11),(1+conditions!$U$34)*SUMIFS(18:18,$9:$9,$U$9-1+AC$9+SUMIFS(conditions!$71:$71,conditions!$8:$8,"&lt;="&amp;AC$9,conditions!$9:$9,"&gt;="&amp;AC$9)-EOMONTH($U$9,11)),SUMIFS(18:18,$9:$9,AC$9+SUMIFS(conditions!$71:$71,conditions!$8:$8,"&lt;="&amp;AC$9,conditions!$9:$9,"&gt;="&amp;AC$9)))*SUMIFS(conditions!$69:$69,conditions!$8:$8,"&lt;="&amp;AC$9,conditions!$9:$9,"&gt;="&amp;AC$9)*SUMIFS(conditions!$70:$70,conditions!$8:$8,"&lt;="&amp;AC$9,conditions!$9:$9,"&gt;="&amp;AC$9))</f>
        <v>16.2</v>
      </c>
      <c r="AD72" s="37">
        <f>IF(AD$9="",0,IF(AD$9+SUMIFS(conditions!$71:$71,conditions!$8:$8,"&lt;="&amp;AD$9,conditions!$9:$9,"&gt;="&amp;AD$9)&gt;EOMONTH($U$9,11),(1+conditions!$U$34)*SUMIFS(18:18,$9:$9,$U$9-1+AD$9+SUMIFS(conditions!$71:$71,conditions!$8:$8,"&lt;="&amp;AD$9,conditions!$9:$9,"&gt;="&amp;AD$9)-EOMONTH($U$9,11)),SUMIFS(18:18,$9:$9,AD$9+SUMIFS(conditions!$71:$71,conditions!$8:$8,"&lt;="&amp;AD$9,conditions!$9:$9,"&gt;="&amp;AD$9)))*SUMIFS(conditions!$69:$69,conditions!$8:$8,"&lt;="&amp;AD$9,conditions!$9:$9,"&gt;="&amp;AD$9)*SUMIFS(conditions!$70:$70,conditions!$8:$8,"&lt;="&amp;AD$9,conditions!$9:$9,"&gt;="&amp;AD$9))</f>
        <v>16.2</v>
      </c>
      <c r="AE72" s="37">
        <f>IF(AE$9="",0,IF(AE$9+SUMIFS(conditions!$71:$71,conditions!$8:$8,"&lt;="&amp;AE$9,conditions!$9:$9,"&gt;="&amp;AE$9)&gt;EOMONTH($U$9,11),(1+conditions!$U$34)*SUMIFS(18:18,$9:$9,$U$9-1+AE$9+SUMIFS(conditions!$71:$71,conditions!$8:$8,"&lt;="&amp;AE$9,conditions!$9:$9,"&gt;="&amp;AE$9)-EOMONTH($U$9,11)),SUMIFS(18:18,$9:$9,AE$9+SUMIFS(conditions!$71:$71,conditions!$8:$8,"&lt;="&amp;AE$9,conditions!$9:$9,"&gt;="&amp;AE$9)))*SUMIFS(conditions!$69:$69,conditions!$8:$8,"&lt;="&amp;AE$9,conditions!$9:$9,"&gt;="&amp;AE$9)*SUMIFS(conditions!$70:$70,conditions!$8:$8,"&lt;="&amp;AE$9,conditions!$9:$9,"&gt;="&amp;AE$9))</f>
        <v>16.2</v>
      </c>
      <c r="AF72" s="37">
        <f>IF(AF$9="",0,IF(AF$9+SUMIFS(conditions!$71:$71,conditions!$8:$8,"&lt;="&amp;AF$9,conditions!$9:$9,"&gt;="&amp;AF$9)&gt;EOMONTH($U$9,11),(1+conditions!$U$34)*SUMIFS(18:18,$9:$9,$U$9-1+AF$9+SUMIFS(conditions!$71:$71,conditions!$8:$8,"&lt;="&amp;AF$9,conditions!$9:$9,"&gt;="&amp;AF$9)-EOMONTH($U$9,11)),SUMIFS(18:18,$9:$9,AF$9+SUMIFS(conditions!$71:$71,conditions!$8:$8,"&lt;="&amp;AF$9,conditions!$9:$9,"&gt;="&amp;AF$9)))*SUMIFS(conditions!$69:$69,conditions!$8:$8,"&lt;="&amp;AF$9,conditions!$9:$9,"&gt;="&amp;AF$9)*SUMIFS(conditions!$70:$70,conditions!$8:$8,"&lt;="&amp;AF$9,conditions!$9:$9,"&gt;="&amp;AF$9))</f>
        <v>0</v>
      </c>
      <c r="AG72" s="37">
        <f>IF(AG$9="",0,IF(AG$9+SUMIFS(conditions!$71:$71,conditions!$8:$8,"&lt;="&amp;AG$9,conditions!$9:$9,"&gt;="&amp;AG$9)&gt;EOMONTH($U$9,11),(1+conditions!$U$34)*SUMIFS(18:18,$9:$9,$U$9-1+AG$9+SUMIFS(conditions!$71:$71,conditions!$8:$8,"&lt;="&amp;AG$9,conditions!$9:$9,"&gt;="&amp;AG$9)-EOMONTH($U$9,11)),SUMIFS(18:18,$9:$9,AG$9+SUMIFS(conditions!$71:$71,conditions!$8:$8,"&lt;="&amp;AG$9,conditions!$9:$9,"&gt;="&amp;AG$9)))*SUMIFS(conditions!$69:$69,conditions!$8:$8,"&lt;="&amp;AG$9,conditions!$9:$9,"&gt;="&amp;AG$9)*SUMIFS(conditions!$70:$70,conditions!$8:$8,"&lt;="&amp;AG$9,conditions!$9:$9,"&gt;="&amp;AG$9))</f>
        <v>0</v>
      </c>
      <c r="AH72" s="37">
        <f>IF(AH$9="",0,IF(AH$9+SUMIFS(conditions!$71:$71,conditions!$8:$8,"&lt;="&amp;AH$9,conditions!$9:$9,"&gt;="&amp;AH$9)&gt;EOMONTH($U$9,11),(1+conditions!$U$34)*SUMIFS(18:18,$9:$9,$U$9-1+AH$9+SUMIFS(conditions!$71:$71,conditions!$8:$8,"&lt;="&amp;AH$9,conditions!$9:$9,"&gt;="&amp;AH$9)-EOMONTH($U$9,11)),SUMIFS(18:18,$9:$9,AH$9+SUMIFS(conditions!$71:$71,conditions!$8:$8,"&lt;="&amp;AH$9,conditions!$9:$9,"&gt;="&amp;AH$9)))*SUMIFS(conditions!$69:$69,conditions!$8:$8,"&lt;="&amp;AH$9,conditions!$9:$9,"&gt;="&amp;AH$9)*SUMIFS(conditions!$70:$70,conditions!$8:$8,"&lt;="&amp;AH$9,conditions!$9:$9,"&gt;="&amp;AH$9))</f>
        <v>16.2</v>
      </c>
      <c r="AI72" s="37">
        <f>IF(AI$9="",0,IF(AI$9+SUMIFS(conditions!$71:$71,conditions!$8:$8,"&lt;="&amp;AI$9,conditions!$9:$9,"&gt;="&amp;AI$9)&gt;EOMONTH($U$9,11),(1+conditions!$U$34)*SUMIFS(18:18,$9:$9,$U$9-1+AI$9+SUMIFS(conditions!$71:$71,conditions!$8:$8,"&lt;="&amp;AI$9,conditions!$9:$9,"&gt;="&amp;AI$9)-EOMONTH($U$9,11)),SUMIFS(18:18,$9:$9,AI$9+SUMIFS(conditions!$71:$71,conditions!$8:$8,"&lt;="&amp;AI$9,conditions!$9:$9,"&gt;="&amp;AI$9)))*SUMIFS(conditions!$69:$69,conditions!$8:$8,"&lt;="&amp;AI$9,conditions!$9:$9,"&gt;="&amp;AI$9)*SUMIFS(conditions!$70:$70,conditions!$8:$8,"&lt;="&amp;AI$9,conditions!$9:$9,"&gt;="&amp;AI$9))</f>
        <v>16.2</v>
      </c>
      <c r="AJ72" s="37">
        <f>IF(AJ$9="",0,IF(AJ$9+SUMIFS(conditions!$71:$71,conditions!$8:$8,"&lt;="&amp;AJ$9,conditions!$9:$9,"&gt;="&amp;AJ$9)&gt;EOMONTH($U$9,11),(1+conditions!$U$34)*SUMIFS(18:18,$9:$9,$U$9-1+AJ$9+SUMIFS(conditions!$71:$71,conditions!$8:$8,"&lt;="&amp;AJ$9,conditions!$9:$9,"&gt;="&amp;AJ$9)-EOMONTH($U$9,11)),SUMIFS(18:18,$9:$9,AJ$9+SUMIFS(conditions!$71:$71,conditions!$8:$8,"&lt;="&amp;AJ$9,conditions!$9:$9,"&gt;="&amp;AJ$9)))*SUMIFS(conditions!$69:$69,conditions!$8:$8,"&lt;="&amp;AJ$9,conditions!$9:$9,"&gt;="&amp;AJ$9)*SUMIFS(conditions!$70:$70,conditions!$8:$8,"&lt;="&amp;AJ$9,conditions!$9:$9,"&gt;="&amp;AJ$9))</f>
        <v>16.2</v>
      </c>
      <c r="AK72" s="37">
        <f>IF(AK$9="",0,IF(AK$9+SUMIFS(conditions!$71:$71,conditions!$8:$8,"&lt;="&amp;AK$9,conditions!$9:$9,"&gt;="&amp;AK$9)&gt;EOMONTH($U$9,11),(1+conditions!$U$34)*SUMIFS(18:18,$9:$9,$U$9-1+AK$9+SUMIFS(conditions!$71:$71,conditions!$8:$8,"&lt;="&amp;AK$9,conditions!$9:$9,"&gt;="&amp;AK$9)-EOMONTH($U$9,11)),SUMIFS(18:18,$9:$9,AK$9+SUMIFS(conditions!$71:$71,conditions!$8:$8,"&lt;="&amp;AK$9,conditions!$9:$9,"&gt;="&amp;AK$9)))*SUMIFS(conditions!$69:$69,conditions!$8:$8,"&lt;="&amp;AK$9,conditions!$9:$9,"&gt;="&amp;AK$9)*SUMIFS(conditions!$70:$70,conditions!$8:$8,"&lt;="&amp;AK$9,conditions!$9:$9,"&gt;="&amp;AK$9))</f>
        <v>20.25</v>
      </c>
      <c r="AL72" s="37">
        <f>IF(AL$9="",0,IF(AL$9+SUMIFS(conditions!$71:$71,conditions!$8:$8,"&lt;="&amp;AL$9,conditions!$9:$9,"&gt;="&amp;AL$9)&gt;EOMONTH($U$9,11),(1+conditions!$U$34)*SUMIFS(18:18,$9:$9,$U$9-1+AL$9+SUMIFS(conditions!$71:$71,conditions!$8:$8,"&lt;="&amp;AL$9,conditions!$9:$9,"&gt;="&amp;AL$9)-EOMONTH($U$9,11)),SUMIFS(18:18,$9:$9,AL$9+SUMIFS(conditions!$71:$71,conditions!$8:$8,"&lt;="&amp;AL$9,conditions!$9:$9,"&gt;="&amp;AL$9)))*SUMIFS(conditions!$69:$69,conditions!$8:$8,"&lt;="&amp;AL$9,conditions!$9:$9,"&gt;="&amp;AL$9)*SUMIFS(conditions!$70:$70,conditions!$8:$8,"&lt;="&amp;AL$9,conditions!$9:$9,"&gt;="&amp;AL$9))</f>
        <v>20.25</v>
      </c>
      <c r="AM72" s="37">
        <f>IF(AM$9="",0,IF(AM$9+SUMIFS(conditions!$71:$71,conditions!$8:$8,"&lt;="&amp;AM$9,conditions!$9:$9,"&gt;="&amp;AM$9)&gt;EOMONTH($U$9,11),(1+conditions!$U$34)*SUMIFS(18:18,$9:$9,$U$9-1+AM$9+SUMIFS(conditions!$71:$71,conditions!$8:$8,"&lt;="&amp;AM$9,conditions!$9:$9,"&gt;="&amp;AM$9)-EOMONTH($U$9,11)),SUMIFS(18:18,$9:$9,AM$9+SUMIFS(conditions!$71:$71,conditions!$8:$8,"&lt;="&amp;AM$9,conditions!$9:$9,"&gt;="&amp;AM$9)))*SUMIFS(conditions!$69:$69,conditions!$8:$8,"&lt;="&amp;AM$9,conditions!$9:$9,"&gt;="&amp;AM$9)*SUMIFS(conditions!$70:$70,conditions!$8:$8,"&lt;="&amp;AM$9,conditions!$9:$9,"&gt;="&amp;AM$9))</f>
        <v>0</v>
      </c>
      <c r="AN72" s="37">
        <f>IF(AN$9="",0,IF(AN$9+SUMIFS(conditions!$71:$71,conditions!$8:$8,"&lt;="&amp;AN$9,conditions!$9:$9,"&gt;="&amp;AN$9)&gt;EOMONTH($U$9,11),(1+conditions!$U$34)*SUMIFS(18:18,$9:$9,$U$9-1+AN$9+SUMIFS(conditions!$71:$71,conditions!$8:$8,"&lt;="&amp;AN$9,conditions!$9:$9,"&gt;="&amp;AN$9)-EOMONTH($U$9,11)),SUMIFS(18:18,$9:$9,AN$9+SUMIFS(conditions!$71:$71,conditions!$8:$8,"&lt;="&amp;AN$9,conditions!$9:$9,"&gt;="&amp;AN$9)))*SUMIFS(conditions!$69:$69,conditions!$8:$8,"&lt;="&amp;AN$9,conditions!$9:$9,"&gt;="&amp;AN$9)*SUMIFS(conditions!$70:$70,conditions!$8:$8,"&lt;="&amp;AN$9,conditions!$9:$9,"&gt;="&amp;AN$9))</f>
        <v>0</v>
      </c>
      <c r="AO72" s="37">
        <f>IF(AO$9="",0,IF(AO$9+SUMIFS(conditions!$71:$71,conditions!$8:$8,"&lt;="&amp;AO$9,conditions!$9:$9,"&gt;="&amp;AO$9)&gt;EOMONTH($U$9,11),(1+conditions!$U$34)*SUMIFS(18:18,$9:$9,$U$9-1+AO$9+SUMIFS(conditions!$71:$71,conditions!$8:$8,"&lt;="&amp;AO$9,conditions!$9:$9,"&gt;="&amp;AO$9)-EOMONTH($U$9,11)),SUMIFS(18:18,$9:$9,AO$9+SUMIFS(conditions!$71:$71,conditions!$8:$8,"&lt;="&amp;AO$9,conditions!$9:$9,"&gt;="&amp;AO$9)))*SUMIFS(conditions!$69:$69,conditions!$8:$8,"&lt;="&amp;AO$9,conditions!$9:$9,"&gt;="&amp;AO$9)*SUMIFS(conditions!$70:$70,conditions!$8:$8,"&lt;="&amp;AO$9,conditions!$9:$9,"&gt;="&amp;AO$9))</f>
        <v>20.25</v>
      </c>
      <c r="AP72" s="37">
        <f>IF(AP$9="",0,IF(AP$9+SUMIFS(conditions!$71:$71,conditions!$8:$8,"&lt;="&amp;AP$9,conditions!$9:$9,"&gt;="&amp;AP$9)&gt;EOMONTH($U$9,11),(1+conditions!$U$34)*SUMIFS(18:18,$9:$9,$U$9-1+AP$9+SUMIFS(conditions!$71:$71,conditions!$8:$8,"&lt;="&amp;AP$9,conditions!$9:$9,"&gt;="&amp;AP$9)-EOMONTH($U$9,11)),SUMIFS(18:18,$9:$9,AP$9+SUMIFS(conditions!$71:$71,conditions!$8:$8,"&lt;="&amp;AP$9,conditions!$9:$9,"&gt;="&amp;AP$9)))*SUMIFS(conditions!$69:$69,conditions!$8:$8,"&lt;="&amp;AP$9,conditions!$9:$9,"&gt;="&amp;AP$9)*SUMIFS(conditions!$70:$70,conditions!$8:$8,"&lt;="&amp;AP$9,conditions!$9:$9,"&gt;="&amp;AP$9))</f>
        <v>20.25</v>
      </c>
      <c r="AQ72" s="37">
        <f>IF(AQ$9="",0,IF(AQ$9+SUMIFS(conditions!$71:$71,conditions!$8:$8,"&lt;="&amp;AQ$9,conditions!$9:$9,"&gt;="&amp;AQ$9)&gt;EOMONTH($U$9,11),(1+conditions!$U$34)*SUMIFS(18:18,$9:$9,$U$9-1+AQ$9+SUMIFS(conditions!$71:$71,conditions!$8:$8,"&lt;="&amp;AQ$9,conditions!$9:$9,"&gt;="&amp;AQ$9)-EOMONTH($U$9,11)),SUMIFS(18:18,$9:$9,AQ$9+SUMIFS(conditions!$71:$71,conditions!$8:$8,"&lt;="&amp;AQ$9,conditions!$9:$9,"&gt;="&amp;AQ$9)))*SUMIFS(conditions!$69:$69,conditions!$8:$8,"&lt;="&amp;AQ$9,conditions!$9:$9,"&gt;="&amp;AQ$9)*SUMIFS(conditions!$70:$70,conditions!$8:$8,"&lt;="&amp;AQ$9,conditions!$9:$9,"&gt;="&amp;AQ$9))</f>
        <v>20.25</v>
      </c>
      <c r="AR72" s="37">
        <f>IF(AR$9="",0,IF(AR$9+SUMIFS(conditions!$71:$71,conditions!$8:$8,"&lt;="&amp;AR$9,conditions!$9:$9,"&gt;="&amp;AR$9)&gt;EOMONTH($U$9,11),(1+conditions!$U$34)*SUMIFS(18:18,$9:$9,$U$9-1+AR$9+SUMIFS(conditions!$71:$71,conditions!$8:$8,"&lt;="&amp;AR$9,conditions!$9:$9,"&gt;="&amp;AR$9)-EOMONTH($U$9,11)),SUMIFS(18:18,$9:$9,AR$9+SUMIFS(conditions!$71:$71,conditions!$8:$8,"&lt;="&amp;AR$9,conditions!$9:$9,"&gt;="&amp;AR$9)))*SUMIFS(conditions!$69:$69,conditions!$8:$8,"&lt;="&amp;AR$9,conditions!$9:$9,"&gt;="&amp;AR$9)*SUMIFS(conditions!$70:$70,conditions!$8:$8,"&lt;="&amp;AR$9,conditions!$9:$9,"&gt;="&amp;AR$9))</f>
        <v>20.25</v>
      </c>
      <c r="AS72" s="37">
        <f>IF(AS$9="",0,IF(AS$9+SUMIFS(conditions!$71:$71,conditions!$8:$8,"&lt;="&amp;AS$9,conditions!$9:$9,"&gt;="&amp;AS$9)&gt;EOMONTH($U$9,11),(1+conditions!$U$34)*SUMIFS(18:18,$9:$9,$U$9-1+AS$9+SUMIFS(conditions!$71:$71,conditions!$8:$8,"&lt;="&amp;AS$9,conditions!$9:$9,"&gt;="&amp;AS$9)-EOMONTH($U$9,11)),SUMIFS(18:18,$9:$9,AS$9+SUMIFS(conditions!$71:$71,conditions!$8:$8,"&lt;="&amp;AS$9,conditions!$9:$9,"&gt;="&amp;AS$9)))*SUMIFS(conditions!$69:$69,conditions!$8:$8,"&lt;="&amp;AS$9,conditions!$9:$9,"&gt;="&amp;AS$9)*SUMIFS(conditions!$70:$70,conditions!$8:$8,"&lt;="&amp;AS$9,conditions!$9:$9,"&gt;="&amp;AS$9))</f>
        <v>20.25</v>
      </c>
      <c r="AT72" s="37">
        <f>IF(AT$9="",0,IF(AT$9+SUMIFS(conditions!$71:$71,conditions!$8:$8,"&lt;="&amp;AT$9,conditions!$9:$9,"&gt;="&amp;AT$9)&gt;EOMONTH($U$9,11),(1+conditions!$U$34)*SUMIFS(18:18,$9:$9,$U$9-1+AT$9+SUMIFS(conditions!$71:$71,conditions!$8:$8,"&lt;="&amp;AT$9,conditions!$9:$9,"&gt;="&amp;AT$9)-EOMONTH($U$9,11)),SUMIFS(18:18,$9:$9,AT$9+SUMIFS(conditions!$71:$71,conditions!$8:$8,"&lt;="&amp;AT$9,conditions!$9:$9,"&gt;="&amp;AT$9)))*SUMIFS(conditions!$69:$69,conditions!$8:$8,"&lt;="&amp;AT$9,conditions!$9:$9,"&gt;="&amp;AT$9)*SUMIFS(conditions!$70:$70,conditions!$8:$8,"&lt;="&amp;AT$9,conditions!$9:$9,"&gt;="&amp;AT$9))</f>
        <v>0</v>
      </c>
      <c r="AU72" s="37">
        <f>IF(AU$9="",0,IF(AU$9+SUMIFS(conditions!$71:$71,conditions!$8:$8,"&lt;="&amp;AU$9,conditions!$9:$9,"&gt;="&amp;AU$9)&gt;EOMONTH($U$9,11),(1+conditions!$U$34)*SUMIFS(18:18,$9:$9,$U$9-1+AU$9+SUMIFS(conditions!$71:$71,conditions!$8:$8,"&lt;="&amp;AU$9,conditions!$9:$9,"&gt;="&amp;AU$9)-EOMONTH($U$9,11)),SUMIFS(18:18,$9:$9,AU$9+SUMIFS(conditions!$71:$71,conditions!$8:$8,"&lt;="&amp;AU$9,conditions!$9:$9,"&gt;="&amp;AU$9)))*SUMIFS(conditions!$69:$69,conditions!$8:$8,"&lt;="&amp;AU$9,conditions!$9:$9,"&gt;="&amp;AU$9)*SUMIFS(conditions!$70:$70,conditions!$8:$8,"&lt;="&amp;AU$9,conditions!$9:$9,"&gt;="&amp;AU$9))</f>
        <v>0</v>
      </c>
      <c r="AV72" s="37">
        <f>IF(AV$9="",0,IF(AV$9+SUMIFS(conditions!$71:$71,conditions!$8:$8,"&lt;="&amp;AV$9,conditions!$9:$9,"&gt;="&amp;AV$9)&gt;EOMONTH($U$9,11),(1+conditions!$U$34)*SUMIFS(18:18,$9:$9,$U$9-1+AV$9+SUMIFS(conditions!$71:$71,conditions!$8:$8,"&lt;="&amp;AV$9,conditions!$9:$9,"&gt;="&amp;AV$9)-EOMONTH($U$9,11)),SUMIFS(18:18,$9:$9,AV$9+SUMIFS(conditions!$71:$71,conditions!$8:$8,"&lt;="&amp;AV$9,conditions!$9:$9,"&gt;="&amp;AV$9)))*SUMIFS(conditions!$69:$69,conditions!$8:$8,"&lt;="&amp;AV$9,conditions!$9:$9,"&gt;="&amp;AV$9)*SUMIFS(conditions!$70:$70,conditions!$8:$8,"&lt;="&amp;AV$9,conditions!$9:$9,"&gt;="&amp;AV$9))</f>
        <v>20.25</v>
      </c>
      <c r="AW72" s="37">
        <f>IF(AW$9="",0,IF(AW$9+SUMIFS(conditions!$71:$71,conditions!$8:$8,"&lt;="&amp;AW$9,conditions!$9:$9,"&gt;="&amp;AW$9)&gt;EOMONTH($U$9,11),(1+conditions!$U$34)*SUMIFS(18:18,$9:$9,$U$9-1+AW$9+SUMIFS(conditions!$71:$71,conditions!$8:$8,"&lt;="&amp;AW$9,conditions!$9:$9,"&gt;="&amp;AW$9)-EOMONTH($U$9,11)),SUMIFS(18:18,$9:$9,AW$9+SUMIFS(conditions!$71:$71,conditions!$8:$8,"&lt;="&amp;AW$9,conditions!$9:$9,"&gt;="&amp;AW$9)))*SUMIFS(conditions!$69:$69,conditions!$8:$8,"&lt;="&amp;AW$9,conditions!$9:$9,"&gt;="&amp;AW$9)*SUMIFS(conditions!$70:$70,conditions!$8:$8,"&lt;="&amp;AW$9,conditions!$9:$9,"&gt;="&amp;AW$9))</f>
        <v>20.25</v>
      </c>
      <c r="AX72" s="37">
        <f>IF(AX$9="",0,IF(AX$9+SUMIFS(conditions!$71:$71,conditions!$8:$8,"&lt;="&amp;AX$9,conditions!$9:$9,"&gt;="&amp;AX$9)&gt;EOMONTH($U$9,11),(1+conditions!$U$34)*SUMIFS(18:18,$9:$9,$U$9-1+AX$9+SUMIFS(conditions!$71:$71,conditions!$8:$8,"&lt;="&amp;AX$9,conditions!$9:$9,"&gt;="&amp;AX$9)-EOMONTH($U$9,11)),SUMIFS(18:18,$9:$9,AX$9+SUMIFS(conditions!$71:$71,conditions!$8:$8,"&lt;="&amp;AX$9,conditions!$9:$9,"&gt;="&amp;AX$9)))*SUMIFS(conditions!$69:$69,conditions!$8:$8,"&lt;="&amp;AX$9,conditions!$9:$9,"&gt;="&amp;AX$9)*SUMIFS(conditions!$70:$70,conditions!$8:$8,"&lt;="&amp;AX$9,conditions!$9:$9,"&gt;="&amp;AX$9))</f>
        <v>20.25</v>
      </c>
      <c r="AY72" s="37">
        <f>IF(AY$9="",0,IF(AY$9+SUMIFS(conditions!$71:$71,conditions!$8:$8,"&lt;="&amp;AY$9,conditions!$9:$9,"&gt;="&amp;AY$9)&gt;EOMONTH($U$9,11),(1+conditions!$U$34)*SUMIFS(18:18,$9:$9,$U$9-1+AY$9+SUMIFS(conditions!$71:$71,conditions!$8:$8,"&lt;="&amp;AY$9,conditions!$9:$9,"&gt;="&amp;AY$9)-EOMONTH($U$9,11)),SUMIFS(18:18,$9:$9,AY$9+SUMIFS(conditions!$71:$71,conditions!$8:$8,"&lt;="&amp;AY$9,conditions!$9:$9,"&gt;="&amp;AY$9)))*SUMIFS(conditions!$69:$69,conditions!$8:$8,"&lt;="&amp;AY$9,conditions!$9:$9,"&gt;="&amp;AY$9)*SUMIFS(conditions!$70:$70,conditions!$8:$8,"&lt;="&amp;AY$9,conditions!$9:$9,"&gt;="&amp;AY$9))</f>
        <v>20.25</v>
      </c>
      <c r="AZ72" s="37">
        <f>IF(AZ$9="",0,IF(AZ$9+SUMIFS(conditions!$71:$71,conditions!$8:$8,"&lt;="&amp;AZ$9,conditions!$9:$9,"&gt;="&amp;AZ$9)&gt;EOMONTH($U$9,11),(1+conditions!$U$34)*SUMIFS(18:18,$9:$9,$U$9-1+AZ$9+SUMIFS(conditions!$71:$71,conditions!$8:$8,"&lt;="&amp;AZ$9,conditions!$9:$9,"&gt;="&amp;AZ$9)-EOMONTH($U$9,11)),SUMIFS(18:18,$9:$9,AZ$9+SUMIFS(conditions!$71:$71,conditions!$8:$8,"&lt;="&amp;AZ$9,conditions!$9:$9,"&gt;="&amp;AZ$9)))*SUMIFS(conditions!$69:$69,conditions!$8:$8,"&lt;="&amp;AZ$9,conditions!$9:$9,"&gt;="&amp;AZ$9)*SUMIFS(conditions!$70:$70,conditions!$8:$8,"&lt;="&amp;AZ$9,conditions!$9:$9,"&gt;="&amp;AZ$9))</f>
        <v>20.25</v>
      </c>
      <c r="BA72" s="37">
        <f>IF(BA$9="",0,IF(BA$9+SUMIFS(conditions!$71:$71,conditions!$8:$8,"&lt;="&amp;BA$9,conditions!$9:$9,"&gt;="&amp;BA$9)&gt;EOMONTH($U$9,11),(1+conditions!$U$34)*SUMIFS(18:18,$9:$9,$U$9-1+BA$9+SUMIFS(conditions!$71:$71,conditions!$8:$8,"&lt;="&amp;BA$9,conditions!$9:$9,"&gt;="&amp;BA$9)-EOMONTH($U$9,11)),SUMIFS(18:18,$9:$9,BA$9+SUMIFS(conditions!$71:$71,conditions!$8:$8,"&lt;="&amp;BA$9,conditions!$9:$9,"&gt;="&amp;BA$9)))*SUMIFS(conditions!$69:$69,conditions!$8:$8,"&lt;="&amp;BA$9,conditions!$9:$9,"&gt;="&amp;BA$9)*SUMIFS(conditions!$70:$70,conditions!$8:$8,"&lt;="&amp;BA$9,conditions!$9:$9,"&gt;="&amp;BA$9))</f>
        <v>0</v>
      </c>
      <c r="BB72" s="37">
        <f>IF(BB$9="",0,IF(BB$9+SUMIFS(conditions!$71:$71,conditions!$8:$8,"&lt;="&amp;BB$9,conditions!$9:$9,"&gt;="&amp;BB$9)&gt;EOMONTH($U$9,11),(1+conditions!$U$34)*SUMIFS(18:18,$9:$9,$U$9-1+BB$9+SUMIFS(conditions!$71:$71,conditions!$8:$8,"&lt;="&amp;BB$9,conditions!$9:$9,"&gt;="&amp;BB$9)-EOMONTH($U$9,11)),SUMIFS(18:18,$9:$9,BB$9+SUMIFS(conditions!$71:$71,conditions!$8:$8,"&lt;="&amp;BB$9,conditions!$9:$9,"&gt;="&amp;BB$9)))*SUMIFS(conditions!$69:$69,conditions!$8:$8,"&lt;="&amp;BB$9,conditions!$9:$9,"&gt;="&amp;BB$9)*SUMIFS(conditions!$70:$70,conditions!$8:$8,"&lt;="&amp;BB$9,conditions!$9:$9,"&gt;="&amp;BB$9))</f>
        <v>0</v>
      </c>
      <c r="BC72" s="37">
        <f>IF(BC$9="",0,IF(BC$9+SUMIFS(conditions!$71:$71,conditions!$8:$8,"&lt;="&amp;BC$9,conditions!$9:$9,"&gt;="&amp;BC$9)&gt;EOMONTH($U$9,11),(1+conditions!$U$34)*SUMIFS(18:18,$9:$9,$U$9-1+BC$9+SUMIFS(conditions!$71:$71,conditions!$8:$8,"&lt;="&amp;BC$9,conditions!$9:$9,"&gt;="&amp;BC$9)-EOMONTH($U$9,11)),SUMIFS(18:18,$9:$9,BC$9+SUMIFS(conditions!$71:$71,conditions!$8:$8,"&lt;="&amp;BC$9,conditions!$9:$9,"&gt;="&amp;BC$9)))*SUMIFS(conditions!$69:$69,conditions!$8:$8,"&lt;="&amp;BC$9,conditions!$9:$9,"&gt;="&amp;BC$9)*SUMIFS(conditions!$70:$70,conditions!$8:$8,"&lt;="&amp;BC$9,conditions!$9:$9,"&gt;="&amp;BC$9))</f>
        <v>20.25</v>
      </c>
      <c r="BD72" s="37">
        <f>IF(BD$9="",0,IF(BD$9+SUMIFS(conditions!$71:$71,conditions!$8:$8,"&lt;="&amp;BD$9,conditions!$9:$9,"&gt;="&amp;BD$9)&gt;EOMONTH($U$9,11),(1+conditions!$U$34)*SUMIFS(18:18,$9:$9,$U$9-1+BD$9+SUMIFS(conditions!$71:$71,conditions!$8:$8,"&lt;="&amp;BD$9,conditions!$9:$9,"&gt;="&amp;BD$9)-EOMONTH($U$9,11)),SUMIFS(18:18,$9:$9,BD$9+SUMIFS(conditions!$71:$71,conditions!$8:$8,"&lt;="&amp;BD$9,conditions!$9:$9,"&gt;="&amp;BD$9)))*SUMIFS(conditions!$69:$69,conditions!$8:$8,"&lt;="&amp;BD$9,conditions!$9:$9,"&gt;="&amp;BD$9)*SUMIFS(conditions!$70:$70,conditions!$8:$8,"&lt;="&amp;BD$9,conditions!$9:$9,"&gt;="&amp;BD$9))</f>
        <v>20.25</v>
      </c>
      <c r="BE72" s="37">
        <f>IF(BE$9="",0,IF(BE$9+SUMIFS(conditions!$71:$71,conditions!$8:$8,"&lt;="&amp;BE$9,conditions!$9:$9,"&gt;="&amp;BE$9)&gt;EOMONTH($U$9,11),(1+conditions!$U$34)*SUMIFS(18:18,$9:$9,$U$9-1+BE$9+SUMIFS(conditions!$71:$71,conditions!$8:$8,"&lt;="&amp;BE$9,conditions!$9:$9,"&gt;="&amp;BE$9)-EOMONTH($U$9,11)),SUMIFS(18:18,$9:$9,BE$9+SUMIFS(conditions!$71:$71,conditions!$8:$8,"&lt;="&amp;BE$9,conditions!$9:$9,"&gt;="&amp;BE$9)))*SUMIFS(conditions!$69:$69,conditions!$8:$8,"&lt;="&amp;BE$9,conditions!$9:$9,"&gt;="&amp;BE$9)*SUMIFS(conditions!$70:$70,conditions!$8:$8,"&lt;="&amp;BE$9,conditions!$9:$9,"&gt;="&amp;BE$9))</f>
        <v>20.25</v>
      </c>
      <c r="BF72" s="37">
        <f>IF(BF$9="",0,IF(BF$9+SUMIFS(conditions!$71:$71,conditions!$8:$8,"&lt;="&amp;BF$9,conditions!$9:$9,"&gt;="&amp;BF$9)&gt;EOMONTH($U$9,11),(1+conditions!$U$34)*SUMIFS(18:18,$9:$9,$U$9-1+BF$9+SUMIFS(conditions!$71:$71,conditions!$8:$8,"&lt;="&amp;BF$9,conditions!$9:$9,"&gt;="&amp;BF$9)-EOMONTH($U$9,11)),SUMIFS(18:18,$9:$9,BF$9+SUMIFS(conditions!$71:$71,conditions!$8:$8,"&lt;="&amp;BF$9,conditions!$9:$9,"&gt;="&amp;BF$9)))*SUMIFS(conditions!$69:$69,conditions!$8:$8,"&lt;="&amp;BF$9,conditions!$9:$9,"&gt;="&amp;BF$9)*SUMIFS(conditions!$70:$70,conditions!$8:$8,"&lt;="&amp;BF$9,conditions!$9:$9,"&gt;="&amp;BF$9))</f>
        <v>20.25</v>
      </c>
      <c r="BG72" s="37">
        <f>IF(BG$9="",0,IF(BG$9+SUMIFS(conditions!$71:$71,conditions!$8:$8,"&lt;="&amp;BG$9,conditions!$9:$9,"&gt;="&amp;BG$9)&gt;EOMONTH($U$9,11),(1+conditions!$U$34)*SUMIFS(18:18,$9:$9,$U$9-1+BG$9+SUMIFS(conditions!$71:$71,conditions!$8:$8,"&lt;="&amp;BG$9,conditions!$9:$9,"&gt;="&amp;BG$9)-EOMONTH($U$9,11)),SUMIFS(18:18,$9:$9,BG$9+SUMIFS(conditions!$71:$71,conditions!$8:$8,"&lt;="&amp;BG$9,conditions!$9:$9,"&gt;="&amp;BG$9)))*SUMIFS(conditions!$69:$69,conditions!$8:$8,"&lt;="&amp;BG$9,conditions!$9:$9,"&gt;="&amp;BG$9)*SUMIFS(conditions!$70:$70,conditions!$8:$8,"&lt;="&amp;BG$9,conditions!$9:$9,"&gt;="&amp;BG$9))</f>
        <v>20.25</v>
      </c>
      <c r="BH72" s="37">
        <f>IF(BH$9="",0,IF(BH$9+SUMIFS(conditions!$71:$71,conditions!$8:$8,"&lt;="&amp;BH$9,conditions!$9:$9,"&gt;="&amp;BH$9)&gt;EOMONTH($U$9,11),(1+conditions!$U$34)*SUMIFS(18:18,$9:$9,$U$9-1+BH$9+SUMIFS(conditions!$71:$71,conditions!$8:$8,"&lt;="&amp;BH$9,conditions!$9:$9,"&gt;="&amp;BH$9)-EOMONTH($U$9,11)),SUMIFS(18:18,$9:$9,BH$9+SUMIFS(conditions!$71:$71,conditions!$8:$8,"&lt;="&amp;BH$9,conditions!$9:$9,"&gt;="&amp;BH$9)))*SUMIFS(conditions!$69:$69,conditions!$8:$8,"&lt;="&amp;BH$9,conditions!$9:$9,"&gt;="&amp;BH$9)*SUMIFS(conditions!$70:$70,conditions!$8:$8,"&lt;="&amp;BH$9,conditions!$9:$9,"&gt;="&amp;BH$9))</f>
        <v>0</v>
      </c>
      <c r="BI72" s="37">
        <f>IF(BI$9="",0,IF(BI$9+SUMIFS(conditions!$71:$71,conditions!$8:$8,"&lt;="&amp;BI$9,conditions!$9:$9,"&gt;="&amp;BI$9)&gt;EOMONTH($U$9,11),(1+conditions!$U$34)*SUMIFS(18:18,$9:$9,$U$9-1+BI$9+SUMIFS(conditions!$71:$71,conditions!$8:$8,"&lt;="&amp;BI$9,conditions!$9:$9,"&gt;="&amp;BI$9)-EOMONTH($U$9,11)),SUMIFS(18:18,$9:$9,BI$9+SUMIFS(conditions!$71:$71,conditions!$8:$8,"&lt;="&amp;BI$9,conditions!$9:$9,"&gt;="&amp;BI$9)))*SUMIFS(conditions!$69:$69,conditions!$8:$8,"&lt;="&amp;BI$9,conditions!$9:$9,"&gt;="&amp;BI$9)*SUMIFS(conditions!$70:$70,conditions!$8:$8,"&lt;="&amp;BI$9,conditions!$9:$9,"&gt;="&amp;BI$9))</f>
        <v>0</v>
      </c>
      <c r="BJ72" s="37">
        <f>IF(BJ$9="",0,IF(BJ$9+SUMIFS(conditions!$71:$71,conditions!$8:$8,"&lt;="&amp;BJ$9,conditions!$9:$9,"&gt;="&amp;BJ$9)&gt;EOMONTH($U$9,11),(1+conditions!$U$34)*SUMIFS(18:18,$9:$9,$U$9-1+BJ$9+SUMIFS(conditions!$71:$71,conditions!$8:$8,"&lt;="&amp;BJ$9,conditions!$9:$9,"&gt;="&amp;BJ$9)-EOMONTH($U$9,11)),SUMIFS(18:18,$9:$9,BJ$9+SUMIFS(conditions!$71:$71,conditions!$8:$8,"&lt;="&amp;BJ$9,conditions!$9:$9,"&gt;="&amp;BJ$9)))*SUMIFS(conditions!$69:$69,conditions!$8:$8,"&lt;="&amp;BJ$9,conditions!$9:$9,"&gt;="&amp;BJ$9)*SUMIFS(conditions!$70:$70,conditions!$8:$8,"&lt;="&amp;BJ$9,conditions!$9:$9,"&gt;="&amp;BJ$9))</f>
        <v>20.25</v>
      </c>
      <c r="BK72" s="37">
        <f>IF(BK$9="",0,IF(BK$9+SUMIFS(conditions!$71:$71,conditions!$8:$8,"&lt;="&amp;BK$9,conditions!$9:$9,"&gt;="&amp;BK$9)&gt;EOMONTH($U$9,11),(1+conditions!$U$34)*SUMIFS(18:18,$9:$9,$U$9-1+BK$9+SUMIFS(conditions!$71:$71,conditions!$8:$8,"&lt;="&amp;BK$9,conditions!$9:$9,"&gt;="&amp;BK$9)-EOMONTH($U$9,11)),SUMIFS(18:18,$9:$9,BK$9+SUMIFS(conditions!$71:$71,conditions!$8:$8,"&lt;="&amp;BK$9,conditions!$9:$9,"&gt;="&amp;BK$9)))*SUMIFS(conditions!$69:$69,conditions!$8:$8,"&lt;="&amp;BK$9,conditions!$9:$9,"&gt;="&amp;BK$9)*SUMIFS(conditions!$70:$70,conditions!$8:$8,"&lt;="&amp;BK$9,conditions!$9:$9,"&gt;="&amp;BK$9))</f>
        <v>20.25</v>
      </c>
      <c r="BL72" s="37">
        <f>IF(BL$9="",0,IF(BL$9+SUMIFS(conditions!$71:$71,conditions!$8:$8,"&lt;="&amp;BL$9,conditions!$9:$9,"&gt;="&amp;BL$9)&gt;EOMONTH($U$9,11),(1+conditions!$U$34)*SUMIFS(18:18,$9:$9,$U$9-1+BL$9+SUMIFS(conditions!$71:$71,conditions!$8:$8,"&lt;="&amp;BL$9,conditions!$9:$9,"&gt;="&amp;BL$9)-EOMONTH($U$9,11)),SUMIFS(18:18,$9:$9,BL$9+SUMIFS(conditions!$71:$71,conditions!$8:$8,"&lt;="&amp;BL$9,conditions!$9:$9,"&gt;="&amp;BL$9)))*SUMIFS(conditions!$69:$69,conditions!$8:$8,"&lt;="&amp;BL$9,conditions!$9:$9,"&gt;="&amp;BL$9)*SUMIFS(conditions!$70:$70,conditions!$8:$8,"&lt;="&amp;BL$9,conditions!$9:$9,"&gt;="&amp;BL$9))</f>
        <v>20.25</v>
      </c>
      <c r="BM72" s="37">
        <f>IF(BM$9="",0,IF(BM$9+SUMIFS(conditions!$71:$71,conditions!$8:$8,"&lt;="&amp;BM$9,conditions!$9:$9,"&gt;="&amp;BM$9)&gt;EOMONTH($U$9,11),(1+conditions!$U$34)*SUMIFS(18:18,$9:$9,$U$9-1+BM$9+SUMIFS(conditions!$71:$71,conditions!$8:$8,"&lt;="&amp;BM$9,conditions!$9:$9,"&gt;="&amp;BM$9)-EOMONTH($U$9,11)),SUMIFS(18:18,$9:$9,BM$9+SUMIFS(conditions!$71:$71,conditions!$8:$8,"&lt;="&amp;BM$9,conditions!$9:$9,"&gt;="&amp;BM$9)))*SUMIFS(conditions!$69:$69,conditions!$8:$8,"&lt;="&amp;BM$9,conditions!$9:$9,"&gt;="&amp;BM$9)*SUMIFS(conditions!$70:$70,conditions!$8:$8,"&lt;="&amp;BM$9,conditions!$9:$9,"&gt;="&amp;BM$9))</f>
        <v>20.25</v>
      </c>
      <c r="BN72" s="37">
        <f>IF(BN$9="",0,IF(BN$9+SUMIFS(conditions!$71:$71,conditions!$8:$8,"&lt;="&amp;BN$9,conditions!$9:$9,"&gt;="&amp;BN$9)&gt;EOMONTH($U$9,11),(1+conditions!$U$34)*SUMIFS(18:18,$9:$9,$U$9-1+BN$9+SUMIFS(conditions!$71:$71,conditions!$8:$8,"&lt;="&amp;BN$9,conditions!$9:$9,"&gt;="&amp;BN$9)-EOMONTH($U$9,11)),SUMIFS(18:18,$9:$9,BN$9+SUMIFS(conditions!$71:$71,conditions!$8:$8,"&lt;="&amp;BN$9,conditions!$9:$9,"&gt;="&amp;BN$9)))*SUMIFS(conditions!$69:$69,conditions!$8:$8,"&lt;="&amp;BN$9,conditions!$9:$9,"&gt;="&amp;BN$9)*SUMIFS(conditions!$70:$70,conditions!$8:$8,"&lt;="&amp;BN$9,conditions!$9:$9,"&gt;="&amp;BN$9))</f>
        <v>20.25</v>
      </c>
      <c r="BO72" s="37">
        <f>IF(BO$9="",0,IF(BO$9+SUMIFS(conditions!$71:$71,conditions!$8:$8,"&lt;="&amp;BO$9,conditions!$9:$9,"&gt;="&amp;BO$9)&gt;EOMONTH($U$9,11),(1+conditions!$U$34)*SUMIFS(18:18,$9:$9,$U$9-1+BO$9+SUMIFS(conditions!$71:$71,conditions!$8:$8,"&lt;="&amp;BO$9,conditions!$9:$9,"&gt;="&amp;BO$9)-EOMONTH($U$9,11)),SUMIFS(18:18,$9:$9,BO$9+SUMIFS(conditions!$71:$71,conditions!$8:$8,"&lt;="&amp;BO$9,conditions!$9:$9,"&gt;="&amp;BO$9)))*SUMIFS(conditions!$69:$69,conditions!$8:$8,"&lt;="&amp;BO$9,conditions!$9:$9,"&gt;="&amp;BO$9)*SUMIFS(conditions!$70:$70,conditions!$8:$8,"&lt;="&amp;BO$9,conditions!$9:$9,"&gt;="&amp;BO$9))</f>
        <v>0</v>
      </c>
      <c r="BP72" s="37">
        <f>IF(BP$9="",0,IF(BP$9+SUMIFS(conditions!$71:$71,conditions!$8:$8,"&lt;="&amp;BP$9,conditions!$9:$9,"&gt;="&amp;BP$9)&gt;EOMONTH($U$9,11),(1+conditions!$U$34)*SUMIFS(18:18,$9:$9,$U$9-1+BP$9+SUMIFS(conditions!$71:$71,conditions!$8:$8,"&lt;="&amp;BP$9,conditions!$9:$9,"&gt;="&amp;BP$9)-EOMONTH($U$9,11)),SUMIFS(18:18,$9:$9,BP$9+SUMIFS(conditions!$71:$71,conditions!$8:$8,"&lt;="&amp;BP$9,conditions!$9:$9,"&gt;="&amp;BP$9)))*SUMIFS(conditions!$69:$69,conditions!$8:$8,"&lt;="&amp;BP$9,conditions!$9:$9,"&gt;="&amp;BP$9)*SUMIFS(conditions!$70:$70,conditions!$8:$8,"&lt;="&amp;BP$9,conditions!$9:$9,"&gt;="&amp;BP$9))</f>
        <v>0</v>
      </c>
      <c r="BQ72" s="37">
        <f>IF(BQ$9="",0,IF(BQ$9+SUMIFS(conditions!$71:$71,conditions!$8:$8,"&lt;="&amp;BQ$9,conditions!$9:$9,"&gt;="&amp;BQ$9)&gt;EOMONTH($U$9,11),(1+conditions!$U$34)*SUMIFS(18:18,$9:$9,$U$9-1+BQ$9+SUMIFS(conditions!$71:$71,conditions!$8:$8,"&lt;="&amp;BQ$9,conditions!$9:$9,"&gt;="&amp;BQ$9)-EOMONTH($U$9,11)),SUMIFS(18:18,$9:$9,BQ$9+SUMIFS(conditions!$71:$71,conditions!$8:$8,"&lt;="&amp;BQ$9,conditions!$9:$9,"&gt;="&amp;BQ$9)))*SUMIFS(conditions!$69:$69,conditions!$8:$8,"&lt;="&amp;BQ$9,conditions!$9:$9,"&gt;="&amp;BQ$9)*SUMIFS(conditions!$70:$70,conditions!$8:$8,"&lt;="&amp;BQ$9,conditions!$9:$9,"&gt;="&amp;BQ$9))</f>
        <v>13.5</v>
      </c>
      <c r="BR72" s="37">
        <f>IF(BR$9="",0,IF(BR$9+SUMIFS(conditions!$71:$71,conditions!$8:$8,"&lt;="&amp;BR$9,conditions!$9:$9,"&gt;="&amp;BR$9)&gt;EOMONTH($U$9,11),(1+conditions!$U$34)*SUMIFS(18:18,$9:$9,$U$9-1+BR$9+SUMIFS(conditions!$71:$71,conditions!$8:$8,"&lt;="&amp;BR$9,conditions!$9:$9,"&gt;="&amp;BR$9)-EOMONTH($U$9,11)),SUMIFS(18:18,$9:$9,BR$9+SUMIFS(conditions!$71:$71,conditions!$8:$8,"&lt;="&amp;BR$9,conditions!$9:$9,"&gt;="&amp;BR$9)))*SUMIFS(conditions!$69:$69,conditions!$8:$8,"&lt;="&amp;BR$9,conditions!$9:$9,"&gt;="&amp;BR$9)*SUMIFS(conditions!$70:$70,conditions!$8:$8,"&lt;="&amp;BR$9,conditions!$9:$9,"&gt;="&amp;BR$9))</f>
        <v>13.5</v>
      </c>
      <c r="BS72" s="37">
        <f>IF(BS$9="",0,IF(BS$9+SUMIFS(conditions!$71:$71,conditions!$8:$8,"&lt;="&amp;BS$9,conditions!$9:$9,"&gt;="&amp;BS$9)&gt;EOMONTH($U$9,11),(1+conditions!$U$34)*SUMIFS(18:18,$9:$9,$U$9-1+BS$9+SUMIFS(conditions!$71:$71,conditions!$8:$8,"&lt;="&amp;BS$9,conditions!$9:$9,"&gt;="&amp;BS$9)-EOMONTH($U$9,11)),SUMIFS(18:18,$9:$9,BS$9+SUMIFS(conditions!$71:$71,conditions!$8:$8,"&lt;="&amp;BS$9,conditions!$9:$9,"&gt;="&amp;BS$9)))*SUMIFS(conditions!$69:$69,conditions!$8:$8,"&lt;="&amp;BS$9,conditions!$9:$9,"&gt;="&amp;BS$9)*SUMIFS(conditions!$70:$70,conditions!$8:$8,"&lt;="&amp;BS$9,conditions!$9:$9,"&gt;="&amp;BS$9))</f>
        <v>13.5</v>
      </c>
      <c r="BT72" s="37">
        <f>IF(BT$9="",0,IF(BT$9+SUMIFS(conditions!$71:$71,conditions!$8:$8,"&lt;="&amp;BT$9,conditions!$9:$9,"&gt;="&amp;BT$9)&gt;EOMONTH($U$9,11),(1+conditions!$U$34)*SUMIFS(18:18,$9:$9,$U$9-1+BT$9+SUMIFS(conditions!$71:$71,conditions!$8:$8,"&lt;="&amp;BT$9,conditions!$9:$9,"&gt;="&amp;BT$9)-EOMONTH($U$9,11)),SUMIFS(18:18,$9:$9,BT$9+SUMIFS(conditions!$71:$71,conditions!$8:$8,"&lt;="&amp;BT$9,conditions!$9:$9,"&gt;="&amp;BT$9)))*SUMIFS(conditions!$69:$69,conditions!$8:$8,"&lt;="&amp;BT$9,conditions!$9:$9,"&gt;="&amp;BT$9)*SUMIFS(conditions!$70:$70,conditions!$8:$8,"&lt;="&amp;BT$9,conditions!$9:$9,"&gt;="&amp;BT$9))</f>
        <v>13.5</v>
      </c>
      <c r="BU72" s="37">
        <f>IF(BU$9="",0,IF(BU$9+SUMIFS(conditions!$71:$71,conditions!$8:$8,"&lt;="&amp;BU$9,conditions!$9:$9,"&gt;="&amp;BU$9)&gt;EOMONTH($U$9,11),(1+conditions!$U$34)*SUMIFS(18:18,$9:$9,$U$9-1+BU$9+SUMIFS(conditions!$71:$71,conditions!$8:$8,"&lt;="&amp;BU$9,conditions!$9:$9,"&gt;="&amp;BU$9)-EOMONTH($U$9,11)),SUMIFS(18:18,$9:$9,BU$9+SUMIFS(conditions!$71:$71,conditions!$8:$8,"&lt;="&amp;BU$9,conditions!$9:$9,"&gt;="&amp;BU$9)))*SUMIFS(conditions!$69:$69,conditions!$8:$8,"&lt;="&amp;BU$9,conditions!$9:$9,"&gt;="&amp;BU$9)*SUMIFS(conditions!$70:$70,conditions!$8:$8,"&lt;="&amp;BU$9,conditions!$9:$9,"&gt;="&amp;BU$9))</f>
        <v>13.5</v>
      </c>
      <c r="BV72" s="37">
        <f>IF(BV$9="",0,IF(BV$9+SUMIFS(conditions!$71:$71,conditions!$8:$8,"&lt;="&amp;BV$9,conditions!$9:$9,"&gt;="&amp;BV$9)&gt;EOMONTH($U$9,11),(1+conditions!$U$34)*SUMIFS(18:18,$9:$9,$U$9-1+BV$9+SUMIFS(conditions!$71:$71,conditions!$8:$8,"&lt;="&amp;BV$9,conditions!$9:$9,"&gt;="&amp;BV$9)-EOMONTH($U$9,11)),SUMIFS(18:18,$9:$9,BV$9+SUMIFS(conditions!$71:$71,conditions!$8:$8,"&lt;="&amp;BV$9,conditions!$9:$9,"&gt;="&amp;BV$9)))*SUMIFS(conditions!$69:$69,conditions!$8:$8,"&lt;="&amp;BV$9,conditions!$9:$9,"&gt;="&amp;BV$9)*SUMIFS(conditions!$70:$70,conditions!$8:$8,"&lt;="&amp;BV$9,conditions!$9:$9,"&gt;="&amp;BV$9))</f>
        <v>0</v>
      </c>
      <c r="BW72" s="37">
        <f>IF(BW$9="",0,IF(BW$9+SUMIFS(conditions!$71:$71,conditions!$8:$8,"&lt;="&amp;BW$9,conditions!$9:$9,"&gt;="&amp;BW$9)&gt;EOMONTH($U$9,11),(1+conditions!$U$34)*SUMIFS(18:18,$9:$9,$U$9-1+BW$9+SUMIFS(conditions!$71:$71,conditions!$8:$8,"&lt;="&amp;BW$9,conditions!$9:$9,"&gt;="&amp;BW$9)-EOMONTH($U$9,11)),SUMIFS(18:18,$9:$9,BW$9+SUMIFS(conditions!$71:$71,conditions!$8:$8,"&lt;="&amp;BW$9,conditions!$9:$9,"&gt;="&amp;BW$9)))*SUMIFS(conditions!$69:$69,conditions!$8:$8,"&lt;="&amp;BW$9,conditions!$9:$9,"&gt;="&amp;BW$9)*SUMIFS(conditions!$70:$70,conditions!$8:$8,"&lt;="&amp;BW$9,conditions!$9:$9,"&gt;="&amp;BW$9))</f>
        <v>0</v>
      </c>
      <c r="BX72" s="37">
        <f>IF(BX$9="",0,IF(BX$9+SUMIFS(conditions!$71:$71,conditions!$8:$8,"&lt;="&amp;BX$9,conditions!$9:$9,"&gt;="&amp;BX$9)&gt;EOMONTH($U$9,11),(1+conditions!$U$34)*SUMIFS(18:18,$9:$9,$U$9-1+BX$9+SUMIFS(conditions!$71:$71,conditions!$8:$8,"&lt;="&amp;BX$9,conditions!$9:$9,"&gt;="&amp;BX$9)-EOMONTH($U$9,11)),SUMIFS(18:18,$9:$9,BX$9+SUMIFS(conditions!$71:$71,conditions!$8:$8,"&lt;="&amp;BX$9,conditions!$9:$9,"&gt;="&amp;BX$9)))*SUMIFS(conditions!$69:$69,conditions!$8:$8,"&lt;="&amp;BX$9,conditions!$9:$9,"&gt;="&amp;BX$9)*SUMIFS(conditions!$70:$70,conditions!$8:$8,"&lt;="&amp;BX$9,conditions!$9:$9,"&gt;="&amp;BX$9))</f>
        <v>13.5</v>
      </c>
      <c r="BY72" s="37">
        <f>IF(BY$9="",0,IF(BY$9+SUMIFS(conditions!$71:$71,conditions!$8:$8,"&lt;="&amp;BY$9,conditions!$9:$9,"&gt;="&amp;BY$9)&gt;EOMONTH($U$9,11),(1+conditions!$U$34)*SUMIFS(18:18,$9:$9,$U$9-1+BY$9+SUMIFS(conditions!$71:$71,conditions!$8:$8,"&lt;="&amp;BY$9,conditions!$9:$9,"&gt;="&amp;BY$9)-EOMONTH($U$9,11)),SUMIFS(18:18,$9:$9,BY$9+SUMIFS(conditions!$71:$71,conditions!$8:$8,"&lt;="&amp;BY$9,conditions!$9:$9,"&gt;="&amp;BY$9)))*SUMIFS(conditions!$69:$69,conditions!$8:$8,"&lt;="&amp;BY$9,conditions!$9:$9,"&gt;="&amp;BY$9)*SUMIFS(conditions!$70:$70,conditions!$8:$8,"&lt;="&amp;BY$9,conditions!$9:$9,"&gt;="&amp;BY$9))</f>
        <v>13.5</v>
      </c>
      <c r="BZ72" s="37">
        <f>IF(BZ$9="",0,IF(BZ$9+SUMIFS(conditions!$71:$71,conditions!$8:$8,"&lt;="&amp;BZ$9,conditions!$9:$9,"&gt;="&amp;BZ$9)&gt;EOMONTH($U$9,11),(1+conditions!$U$34)*SUMIFS(18:18,$9:$9,$U$9-1+BZ$9+SUMIFS(conditions!$71:$71,conditions!$8:$8,"&lt;="&amp;BZ$9,conditions!$9:$9,"&gt;="&amp;BZ$9)-EOMONTH($U$9,11)),SUMIFS(18:18,$9:$9,BZ$9+SUMIFS(conditions!$71:$71,conditions!$8:$8,"&lt;="&amp;BZ$9,conditions!$9:$9,"&gt;="&amp;BZ$9)))*SUMIFS(conditions!$69:$69,conditions!$8:$8,"&lt;="&amp;BZ$9,conditions!$9:$9,"&gt;="&amp;BZ$9)*SUMIFS(conditions!$70:$70,conditions!$8:$8,"&lt;="&amp;BZ$9,conditions!$9:$9,"&gt;="&amp;BZ$9))</f>
        <v>13.5</v>
      </c>
      <c r="CA72" s="37">
        <f>IF(CA$9="",0,IF(CA$9+SUMIFS(conditions!$71:$71,conditions!$8:$8,"&lt;="&amp;CA$9,conditions!$9:$9,"&gt;="&amp;CA$9)&gt;EOMONTH($U$9,11),(1+conditions!$U$34)*SUMIFS(18:18,$9:$9,$U$9-1+CA$9+SUMIFS(conditions!$71:$71,conditions!$8:$8,"&lt;="&amp;CA$9,conditions!$9:$9,"&gt;="&amp;CA$9)-EOMONTH($U$9,11)),SUMIFS(18:18,$9:$9,CA$9+SUMIFS(conditions!$71:$71,conditions!$8:$8,"&lt;="&amp;CA$9,conditions!$9:$9,"&gt;="&amp;CA$9)))*SUMIFS(conditions!$69:$69,conditions!$8:$8,"&lt;="&amp;CA$9,conditions!$9:$9,"&gt;="&amp;CA$9)*SUMIFS(conditions!$70:$70,conditions!$8:$8,"&lt;="&amp;CA$9,conditions!$9:$9,"&gt;="&amp;CA$9))</f>
        <v>13.5</v>
      </c>
      <c r="CB72" s="37">
        <f>IF(CB$9="",0,IF(CB$9+SUMIFS(conditions!$71:$71,conditions!$8:$8,"&lt;="&amp;CB$9,conditions!$9:$9,"&gt;="&amp;CB$9)&gt;EOMONTH($U$9,11),(1+conditions!$U$34)*SUMIFS(18:18,$9:$9,$U$9-1+CB$9+SUMIFS(conditions!$71:$71,conditions!$8:$8,"&lt;="&amp;CB$9,conditions!$9:$9,"&gt;="&amp;CB$9)-EOMONTH($U$9,11)),SUMIFS(18:18,$9:$9,CB$9+SUMIFS(conditions!$71:$71,conditions!$8:$8,"&lt;="&amp;CB$9,conditions!$9:$9,"&gt;="&amp;CB$9)))*SUMIFS(conditions!$69:$69,conditions!$8:$8,"&lt;="&amp;CB$9,conditions!$9:$9,"&gt;="&amp;CB$9)*SUMIFS(conditions!$70:$70,conditions!$8:$8,"&lt;="&amp;CB$9,conditions!$9:$9,"&gt;="&amp;CB$9))</f>
        <v>13.5</v>
      </c>
      <c r="CC72" s="37">
        <f>IF(CC$9="",0,IF(CC$9+SUMIFS(conditions!$71:$71,conditions!$8:$8,"&lt;="&amp;CC$9,conditions!$9:$9,"&gt;="&amp;CC$9)&gt;EOMONTH($U$9,11),(1+conditions!$U$34)*SUMIFS(18:18,$9:$9,$U$9-1+CC$9+SUMIFS(conditions!$71:$71,conditions!$8:$8,"&lt;="&amp;CC$9,conditions!$9:$9,"&gt;="&amp;CC$9)-EOMONTH($U$9,11)),SUMIFS(18:18,$9:$9,CC$9+SUMIFS(conditions!$71:$71,conditions!$8:$8,"&lt;="&amp;CC$9,conditions!$9:$9,"&gt;="&amp;CC$9)))*SUMIFS(conditions!$69:$69,conditions!$8:$8,"&lt;="&amp;CC$9,conditions!$9:$9,"&gt;="&amp;CC$9)*SUMIFS(conditions!$70:$70,conditions!$8:$8,"&lt;="&amp;CC$9,conditions!$9:$9,"&gt;="&amp;CC$9))</f>
        <v>0</v>
      </c>
      <c r="CD72" s="37">
        <f>IF(CD$9="",0,IF(CD$9+SUMIFS(conditions!$71:$71,conditions!$8:$8,"&lt;="&amp;CD$9,conditions!$9:$9,"&gt;="&amp;CD$9)&gt;EOMONTH($U$9,11),(1+conditions!$U$34)*SUMIFS(18:18,$9:$9,$U$9-1+CD$9+SUMIFS(conditions!$71:$71,conditions!$8:$8,"&lt;="&amp;CD$9,conditions!$9:$9,"&gt;="&amp;CD$9)-EOMONTH($U$9,11)),SUMIFS(18:18,$9:$9,CD$9+SUMIFS(conditions!$71:$71,conditions!$8:$8,"&lt;="&amp;CD$9,conditions!$9:$9,"&gt;="&amp;CD$9)))*SUMIFS(conditions!$69:$69,conditions!$8:$8,"&lt;="&amp;CD$9,conditions!$9:$9,"&gt;="&amp;CD$9)*SUMIFS(conditions!$70:$70,conditions!$8:$8,"&lt;="&amp;CD$9,conditions!$9:$9,"&gt;="&amp;CD$9))</f>
        <v>0</v>
      </c>
      <c r="CE72" s="37">
        <f>IF(CE$9="",0,IF(CE$9+SUMIFS(conditions!$71:$71,conditions!$8:$8,"&lt;="&amp;CE$9,conditions!$9:$9,"&gt;="&amp;CE$9)&gt;EOMONTH($U$9,11),(1+conditions!$U$34)*SUMIFS(18:18,$9:$9,$U$9-1+CE$9+SUMIFS(conditions!$71:$71,conditions!$8:$8,"&lt;="&amp;CE$9,conditions!$9:$9,"&gt;="&amp;CE$9)-EOMONTH($U$9,11)),SUMIFS(18:18,$9:$9,CE$9+SUMIFS(conditions!$71:$71,conditions!$8:$8,"&lt;="&amp;CE$9,conditions!$9:$9,"&gt;="&amp;CE$9)))*SUMIFS(conditions!$69:$69,conditions!$8:$8,"&lt;="&amp;CE$9,conditions!$9:$9,"&gt;="&amp;CE$9)*SUMIFS(conditions!$70:$70,conditions!$8:$8,"&lt;="&amp;CE$9,conditions!$9:$9,"&gt;="&amp;CE$9))</f>
        <v>13.5</v>
      </c>
      <c r="CF72" s="37">
        <f>IF(CF$9="",0,IF(CF$9+SUMIFS(conditions!$71:$71,conditions!$8:$8,"&lt;="&amp;CF$9,conditions!$9:$9,"&gt;="&amp;CF$9)&gt;EOMONTH($U$9,11),(1+conditions!$U$34)*SUMIFS(18:18,$9:$9,$U$9-1+CF$9+SUMIFS(conditions!$71:$71,conditions!$8:$8,"&lt;="&amp;CF$9,conditions!$9:$9,"&gt;="&amp;CF$9)-EOMONTH($U$9,11)),SUMIFS(18:18,$9:$9,CF$9+SUMIFS(conditions!$71:$71,conditions!$8:$8,"&lt;="&amp;CF$9,conditions!$9:$9,"&gt;="&amp;CF$9)))*SUMIFS(conditions!$69:$69,conditions!$8:$8,"&lt;="&amp;CF$9,conditions!$9:$9,"&gt;="&amp;CF$9)*SUMIFS(conditions!$70:$70,conditions!$8:$8,"&lt;="&amp;CF$9,conditions!$9:$9,"&gt;="&amp;CF$9))</f>
        <v>13.5</v>
      </c>
      <c r="CG72" s="37">
        <f>IF(CG$9="",0,IF(CG$9+SUMIFS(conditions!$71:$71,conditions!$8:$8,"&lt;="&amp;CG$9,conditions!$9:$9,"&gt;="&amp;CG$9)&gt;EOMONTH($U$9,11),(1+conditions!$U$34)*SUMIFS(18:18,$9:$9,$U$9-1+CG$9+SUMIFS(conditions!$71:$71,conditions!$8:$8,"&lt;="&amp;CG$9,conditions!$9:$9,"&gt;="&amp;CG$9)-EOMONTH($U$9,11)),SUMIFS(18:18,$9:$9,CG$9+SUMIFS(conditions!$71:$71,conditions!$8:$8,"&lt;="&amp;CG$9,conditions!$9:$9,"&gt;="&amp;CG$9)))*SUMIFS(conditions!$69:$69,conditions!$8:$8,"&lt;="&amp;CG$9,conditions!$9:$9,"&gt;="&amp;CG$9)*SUMIFS(conditions!$70:$70,conditions!$8:$8,"&lt;="&amp;CG$9,conditions!$9:$9,"&gt;="&amp;CG$9))</f>
        <v>13.5</v>
      </c>
      <c r="CH72" s="37">
        <f>IF(CH$9="",0,IF(CH$9+SUMIFS(conditions!$71:$71,conditions!$8:$8,"&lt;="&amp;CH$9,conditions!$9:$9,"&gt;="&amp;CH$9)&gt;EOMONTH($U$9,11),(1+conditions!$U$34)*SUMIFS(18:18,$9:$9,$U$9-1+CH$9+SUMIFS(conditions!$71:$71,conditions!$8:$8,"&lt;="&amp;CH$9,conditions!$9:$9,"&gt;="&amp;CH$9)-EOMONTH($U$9,11)),SUMIFS(18:18,$9:$9,CH$9+SUMIFS(conditions!$71:$71,conditions!$8:$8,"&lt;="&amp;CH$9,conditions!$9:$9,"&gt;="&amp;CH$9)))*SUMIFS(conditions!$69:$69,conditions!$8:$8,"&lt;="&amp;CH$9,conditions!$9:$9,"&gt;="&amp;CH$9)*SUMIFS(conditions!$70:$70,conditions!$8:$8,"&lt;="&amp;CH$9,conditions!$9:$9,"&gt;="&amp;CH$9))</f>
        <v>13.5</v>
      </c>
      <c r="CI72" s="37">
        <f>IF(CI$9="",0,IF(CI$9+SUMIFS(conditions!$71:$71,conditions!$8:$8,"&lt;="&amp;CI$9,conditions!$9:$9,"&gt;="&amp;CI$9)&gt;EOMONTH($U$9,11),(1+conditions!$U$34)*SUMIFS(18:18,$9:$9,$U$9-1+CI$9+SUMIFS(conditions!$71:$71,conditions!$8:$8,"&lt;="&amp;CI$9,conditions!$9:$9,"&gt;="&amp;CI$9)-EOMONTH($U$9,11)),SUMIFS(18:18,$9:$9,CI$9+SUMIFS(conditions!$71:$71,conditions!$8:$8,"&lt;="&amp;CI$9,conditions!$9:$9,"&gt;="&amp;CI$9)))*SUMIFS(conditions!$69:$69,conditions!$8:$8,"&lt;="&amp;CI$9,conditions!$9:$9,"&gt;="&amp;CI$9)*SUMIFS(conditions!$70:$70,conditions!$8:$8,"&lt;="&amp;CI$9,conditions!$9:$9,"&gt;="&amp;CI$9))</f>
        <v>13.5</v>
      </c>
      <c r="CJ72" s="37">
        <f>IF(CJ$9="",0,IF(CJ$9+SUMIFS(conditions!$71:$71,conditions!$8:$8,"&lt;="&amp;CJ$9,conditions!$9:$9,"&gt;="&amp;CJ$9)&gt;EOMONTH($U$9,11),(1+conditions!$U$34)*SUMIFS(18:18,$9:$9,$U$9-1+CJ$9+SUMIFS(conditions!$71:$71,conditions!$8:$8,"&lt;="&amp;CJ$9,conditions!$9:$9,"&gt;="&amp;CJ$9)-EOMONTH($U$9,11)),SUMIFS(18:18,$9:$9,CJ$9+SUMIFS(conditions!$71:$71,conditions!$8:$8,"&lt;="&amp;CJ$9,conditions!$9:$9,"&gt;="&amp;CJ$9)))*SUMIFS(conditions!$69:$69,conditions!$8:$8,"&lt;="&amp;CJ$9,conditions!$9:$9,"&gt;="&amp;CJ$9)*SUMIFS(conditions!$70:$70,conditions!$8:$8,"&lt;="&amp;CJ$9,conditions!$9:$9,"&gt;="&amp;CJ$9))</f>
        <v>0</v>
      </c>
      <c r="CK72" s="37">
        <f>IF(CK$9="",0,IF(CK$9+SUMIFS(conditions!$71:$71,conditions!$8:$8,"&lt;="&amp;CK$9,conditions!$9:$9,"&gt;="&amp;CK$9)&gt;EOMONTH($U$9,11),(1+conditions!$U$34)*SUMIFS(18:18,$9:$9,$U$9-1+CK$9+SUMIFS(conditions!$71:$71,conditions!$8:$8,"&lt;="&amp;CK$9,conditions!$9:$9,"&gt;="&amp;CK$9)-EOMONTH($U$9,11)),SUMIFS(18:18,$9:$9,CK$9+SUMIFS(conditions!$71:$71,conditions!$8:$8,"&lt;="&amp;CK$9,conditions!$9:$9,"&gt;="&amp;CK$9)))*SUMIFS(conditions!$69:$69,conditions!$8:$8,"&lt;="&amp;CK$9,conditions!$9:$9,"&gt;="&amp;CK$9)*SUMIFS(conditions!$70:$70,conditions!$8:$8,"&lt;="&amp;CK$9,conditions!$9:$9,"&gt;="&amp;CK$9))</f>
        <v>0</v>
      </c>
      <c r="CL72" s="37">
        <f>IF(CL$9="",0,IF(CL$9+SUMIFS(conditions!$71:$71,conditions!$8:$8,"&lt;="&amp;CL$9,conditions!$9:$9,"&gt;="&amp;CL$9)&gt;EOMONTH($U$9,11),(1+conditions!$U$34)*SUMIFS(18:18,$9:$9,$U$9-1+CL$9+SUMIFS(conditions!$71:$71,conditions!$8:$8,"&lt;="&amp;CL$9,conditions!$9:$9,"&gt;="&amp;CL$9)-EOMONTH($U$9,11)),SUMIFS(18:18,$9:$9,CL$9+SUMIFS(conditions!$71:$71,conditions!$8:$8,"&lt;="&amp;CL$9,conditions!$9:$9,"&gt;="&amp;CL$9)))*SUMIFS(conditions!$69:$69,conditions!$8:$8,"&lt;="&amp;CL$9,conditions!$9:$9,"&gt;="&amp;CL$9)*SUMIFS(conditions!$70:$70,conditions!$8:$8,"&lt;="&amp;CL$9,conditions!$9:$9,"&gt;="&amp;CL$9))</f>
        <v>13.5</v>
      </c>
      <c r="CM72" s="37">
        <f>IF(CM$9="",0,IF(CM$9+SUMIFS(conditions!$71:$71,conditions!$8:$8,"&lt;="&amp;CM$9,conditions!$9:$9,"&gt;="&amp;CM$9)&gt;EOMONTH($U$9,11),(1+conditions!$U$34)*SUMIFS(18:18,$9:$9,$U$9-1+CM$9+SUMIFS(conditions!$71:$71,conditions!$8:$8,"&lt;="&amp;CM$9,conditions!$9:$9,"&gt;="&amp;CM$9)-EOMONTH($U$9,11)),SUMIFS(18:18,$9:$9,CM$9+SUMIFS(conditions!$71:$71,conditions!$8:$8,"&lt;="&amp;CM$9,conditions!$9:$9,"&gt;="&amp;CM$9)))*SUMIFS(conditions!$69:$69,conditions!$8:$8,"&lt;="&amp;CM$9,conditions!$9:$9,"&gt;="&amp;CM$9)*SUMIFS(conditions!$70:$70,conditions!$8:$8,"&lt;="&amp;CM$9,conditions!$9:$9,"&gt;="&amp;CM$9))</f>
        <v>13.5</v>
      </c>
      <c r="CN72" s="37">
        <f>IF(CN$9="",0,IF(CN$9+SUMIFS(conditions!$71:$71,conditions!$8:$8,"&lt;="&amp;CN$9,conditions!$9:$9,"&gt;="&amp;CN$9)&gt;EOMONTH($U$9,11),(1+conditions!$U$34)*SUMIFS(18:18,$9:$9,$U$9-1+CN$9+SUMIFS(conditions!$71:$71,conditions!$8:$8,"&lt;="&amp;CN$9,conditions!$9:$9,"&gt;="&amp;CN$9)-EOMONTH($U$9,11)),SUMIFS(18:18,$9:$9,CN$9+SUMIFS(conditions!$71:$71,conditions!$8:$8,"&lt;="&amp;CN$9,conditions!$9:$9,"&gt;="&amp;CN$9)))*SUMIFS(conditions!$69:$69,conditions!$8:$8,"&lt;="&amp;CN$9,conditions!$9:$9,"&gt;="&amp;CN$9)*SUMIFS(conditions!$70:$70,conditions!$8:$8,"&lt;="&amp;CN$9,conditions!$9:$9,"&gt;="&amp;CN$9))</f>
        <v>13.5</v>
      </c>
      <c r="CO72" s="37">
        <f>IF(CO$9="",0,IF(CO$9+SUMIFS(conditions!$71:$71,conditions!$8:$8,"&lt;="&amp;CO$9,conditions!$9:$9,"&gt;="&amp;CO$9)&gt;EOMONTH($U$9,11),(1+conditions!$U$34)*SUMIFS(18:18,$9:$9,$U$9-1+CO$9+SUMIFS(conditions!$71:$71,conditions!$8:$8,"&lt;="&amp;CO$9,conditions!$9:$9,"&gt;="&amp;CO$9)-EOMONTH($U$9,11)),SUMIFS(18:18,$9:$9,CO$9+SUMIFS(conditions!$71:$71,conditions!$8:$8,"&lt;="&amp;CO$9,conditions!$9:$9,"&gt;="&amp;CO$9)))*SUMIFS(conditions!$69:$69,conditions!$8:$8,"&lt;="&amp;CO$9,conditions!$9:$9,"&gt;="&amp;CO$9)*SUMIFS(conditions!$70:$70,conditions!$8:$8,"&lt;="&amp;CO$9,conditions!$9:$9,"&gt;="&amp;CO$9))</f>
        <v>13.5</v>
      </c>
      <c r="CP72" s="37">
        <f>IF(CP$9="",0,IF(CP$9+SUMIFS(conditions!$71:$71,conditions!$8:$8,"&lt;="&amp;CP$9,conditions!$9:$9,"&gt;="&amp;CP$9)&gt;EOMONTH($U$9,11),(1+conditions!$U$34)*SUMIFS(18:18,$9:$9,$U$9-1+CP$9+SUMIFS(conditions!$71:$71,conditions!$8:$8,"&lt;="&amp;CP$9,conditions!$9:$9,"&gt;="&amp;CP$9)-EOMONTH($U$9,11)),SUMIFS(18:18,$9:$9,CP$9+SUMIFS(conditions!$71:$71,conditions!$8:$8,"&lt;="&amp;CP$9,conditions!$9:$9,"&gt;="&amp;CP$9)))*SUMIFS(conditions!$69:$69,conditions!$8:$8,"&lt;="&amp;CP$9,conditions!$9:$9,"&gt;="&amp;CP$9)*SUMIFS(conditions!$70:$70,conditions!$8:$8,"&lt;="&amp;CP$9,conditions!$9:$9,"&gt;="&amp;CP$9))</f>
        <v>13.5</v>
      </c>
      <c r="CQ72" s="37">
        <f>IF(CQ$9="",0,IF(CQ$9+SUMIFS(conditions!$71:$71,conditions!$8:$8,"&lt;="&amp;CQ$9,conditions!$9:$9,"&gt;="&amp;CQ$9)&gt;EOMONTH($U$9,11),(1+conditions!$U$34)*SUMIFS(18:18,$9:$9,$U$9-1+CQ$9+SUMIFS(conditions!$71:$71,conditions!$8:$8,"&lt;="&amp;CQ$9,conditions!$9:$9,"&gt;="&amp;CQ$9)-EOMONTH($U$9,11)),SUMIFS(18:18,$9:$9,CQ$9+SUMIFS(conditions!$71:$71,conditions!$8:$8,"&lt;="&amp;CQ$9,conditions!$9:$9,"&gt;="&amp;CQ$9)))*SUMIFS(conditions!$69:$69,conditions!$8:$8,"&lt;="&amp;CQ$9,conditions!$9:$9,"&gt;="&amp;CQ$9)*SUMIFS(conditions!$70:$70,conditions!$8:$8,"&lt;="&amp;CQ$9,conditions!$9:$9,"&gt;="&amp;CQ$9))</f>
        <v>0</v>
      </c>
      <c r="CR72" s="37">
        <f>IF(CR$9="",0,IF(CR$9+SUMIFS(conditions!$71:$71,conditions!$8:$8,"&lt;="&amp;CR$9,conditions!$9:$9,"&gt;="&amp;CR$9)&gt;EOMONTH($U$9,11),(1+conditions!$U$34)*SUMIFS(18:18,$9:$9,$U$9-1+CR$9+SUMIFS(conditions!$71:$71,conditions!$8:$8,"&lt;="&amp;CR$9,conditions!$9:$9,"&gt;="&amp;CR$9)-EOMONTH($U$9,11)),SUMIFS(18:18,$9:$9,CR$9+SUMIFS(conditions!$71:$71,conditions!$8:$8,"&lt;="&amp;CR$9,conditions!$9:$9,"&gt;="&amp;CR$9)))*SUMIFS(conditions!$69:$69,conditions!$8:$8,"&lt;="&amp;CR$9,conditions!$9:$9,"&gt;="&amp;CR$9)*SUMIFS(conditions!$70:$70,conditions!$8:$8,"&lt;="&amp;CR$9,conditions!$9:$9,"&gt;="&amp;CR$9))</f>
        <v>0</v>
      </c>
      <c r="CS72" s="37">
        <f>IF(CS$9="",0,IF(CS$9+SUMIFS(conditions!$71:$71,conditions!$8:$8,"&lt;="&amp;CS$9,conditions!$9:$9,"&gt;="&amp;CS$9)&gt;EOMONTH($U$9,11),(1+conditions!$U$34)*SUMIFS(18:18,$9:$9,$U$9-1+CS$9+SUMIFS(conditions!$71:$71,conditions!$8:$8,"&lt;="&amp;CS$9,conditions!$9:$9,"&gt;="&amp;CS$9)-EOMONTH($U$9,11)),SUMIFS(18:18,$9:$9,CS$9+SUMIFS(conditions!$71:$71,conditions!$8:$8,"&lt;="&amp;CS$9,conditions!$9:$9,"&gt;="&amp;CS$9)))*SUMIFS(conditions!$69:$69,conditions!$8:$8,"&lt;="&amp;CS$9,conditions!$9:$9,"&gt;="&amp;CS$9)*SUMIFS(conditions!$70:$70,conditions!$8:$8,"&lt;="&amp;CS$9,conditions!$9:$9,"&gt;="&amp;CS$9))</f>
        <v>13.5</v>
      </c>
      <c r="CT72" s="37">
        <f>IF(CT$9="",0,IF(CT$9+SUMIFS(conditions!$71:$71,conditions!$8:$8,"&lt;="&amp;CT$9,conditions!$9:$9,"&gt;="&amp;CT$9)&gt;EOMONTH($U$9,11),(1+conditions!$U$34)*SUMIFS(18:18,$9:$9,$U$9-1+CT$9+SUMIFS(conditions!$71:$71,conditions!$8:$8,"&lt;="&amp;CT$9,conditions!$9:$9,"&gt;="&amp;CT$9)-EOMONTH($U$9,11)),SUMIFS(18:18,$9:$9,CT$9+SUMIFS(conditions!$71:$71,conditions!$8:$8,"&lt;="&amp;CT$9,conditions!$9:$9,"&gt;="&amp;CT$9)))*SUMIFS(conditions!$69:$69,conditions!$8:$8,"&lt;="&amp;CT$9,conditions!$9:$9,"&gt;="&amp;CT$9)*SUMIFS(conditions!$70:$70,conditions!$8:$8,"&lt;="&amp;CT$9,conditions!$9:$9,"&gt;="&amp;CT$9))</f>
        <v>13.365</v>
      </c>
      <c r="CU72" s="37">
        <f>IF(CU$9="",0,IF(CU$9+SUMIFS(conditions!$71:$71,conditions!$8:$8,"&lt;="&amp;CU$9,conditions!$9:$9,"&gt;="&amp;CU$9)&gt;EOMONTH($U$9,11),(1+conditions!$U$34)*SUMIFS(18:18,$9:$9,$U$9-1+CU$9+SUMIFS(conditions!$71:$71,conditions!$8:$8,"&lt;="&amp;CU$9,conditions!$9:$9,"&gt;="&amp;CU$9)-EOMONTH($U$9,11)),SUMIFS(18:18,$9:$9,CU$9+SUMIFS(conditions!$71:$71,conditions!$8:$8,"&lt;="&amp;CU$9,conditions!$9:$9,"&gt;="&amp;CU$9)))*SUMIFS(conditions!$69:$69,conditions!$8:$8,"&lt;="&amp;CU$9,conditions!$9:$9,"&gt;="&amp;CU$9)*SUMIFS(conditions!$70:$70,conditions!$8:$8,"&lt;="&amp;CU$9,conditions!$9:$9,"&gt;="&amp;CU$9))</f>
        <v>13.365</v>
      </c>
      <c r="CV72" s="37">
        <f>IF(CV$9="",0,IF(CV$9+SUMIFS(conditions!$71:$71,conditions!$8:$8,"&lt;="&amp;CV$9,conditions!$9:$9,"&gt;="&amp;CV$9)&gt;EOMONTH($U$9,11),(1+conditions!$U$34)*SUMIFS(18:18,$9:$9,$U$9-1+CV$9+SUMIFS(conditions!$71:$71,conditions!$8:$8,"&lt;="&amp;CV$9,conditions!$9:$9,"&gt;="&amp;CV$9)-EOMONTH($U$9,11)),SUMIFS(18:18,$9:$9,CV$9+SUMIFS(conditions!$71:$71,conditions!$8:$8,"&lt;="&amp;CV$9,conditions!$9:$9,"&gt;="&amp;CV$9)))*SUMIFS(conditions!$69:$69,conditions!$8:$8,"&lt;="&amp;CV$9,conditions!$9:$9,"&gt;="&amp;CV$9)*SUMIFS(conditions!$70:$70,conditions!$8:$8,"&lt;="&amp;CV$9,conditions!$9:$9,"&gt;="&amp;CV$9))</f>
        <v>13.365</v>
      </c>
      <c r="CW72" s="37">
        <f>IF(CW$9="",0,IF(CW$9+SUMIFS(conditions!$71:$71,conditions!$8:$8,"&lt;="&amp;CW$9,conditions!$9:$9,"&gt;="&amp;CW$9)&gt;EOMONTH($U$9,11),(1+conditions!$U$34)*SUMIFS(18:18,$9:$9,$U$9-1+CW$9+SUMIFS(conditions!$71:$71,conditions!$8:$8,"&lt;="&amp;CW$9,conditions!$9:$9,"&gt;="&amp;CW$9)-EOMONTH($U$9,11)),SUMIFS(18:18,$9:$9,CW$9+SUMIFS(conditions!$71:$71,conditions!$8:$8,"&lt;="&amp;CW$9,conditions!$9:$9,"&gt;="&amp;CW$9)))*SUMIFS(conditions!$69:$69,conditions!$8:$8,"&lt;="&amp;CW$9,conditions!$9:$9,"&gt;="&amp;CW$9)*SUMIFS(conditions!$70:$70,conditions!$8:$8,"&lt;="&amp;CW$9,conditions!$9:$9,"&gt;="&amp;CW$9))</f>
        <v>13.365</v>
      </c>
      <c r="CX72" s="37">
        <f>IF(CX$9="",0,IF(CX$9+SUMIFS(conditions!$71:$71,conditions!$8:$8,"&lt;="&amp;CX$9,conditions!$9:$9,"&gt;="&amp;CX$9)&gt;EOMONTH($U$9,11),(1+conditions!$U$34)*SUMIFS(18:18,$9:$9,$U$9-1+CX$9+SUMIFS(conditions!$71:$71,conditions!$8:$8,"&lt;="&amp;CX$9,conditions!$9:$9,"&gt;="&amp;CX$9)-EOMONTH($U$9,11)),SUMIFS(18:18,$9:$9,CX$9+SUMIFS(conditions!$71:$71,conditions!$8:$8,"&lt;="&amp;CX$9,conditions!$9:$9,"&gt;="&amp;CX$9)))*SUMIFS(conditions!$69:$69,conditions!$8:$8,"&lt;="&amp;CX$9,conditions!$9:$9,"&gt;="&amp;CX$9)*SUMIFS(conditions!$70:$70,conditions!$8:$8,"&lt;="&amp;CX$9,conditions!$9:$9,"&gt;="&amp;CX$9))</f>
        <v>0</v>
      </c>
      <c r="CY72" s="37">
        <f>IF(CY$9="",0,IF(CY$9+SUMIFS(conditions!$71:$71,conditions!$8:$8,"&lt;="&amp;CY$9,conditions!$9:$9,"&gt;="&amp;CY$9)&gt;EOMONTH($U$9,11),(1+conditions!$U$34)*SUMIFS(18:18,$9:$9,$U$9-1+CY$9+SUMIFS(conditions!$71:$71,conditions!$8:$8,"&lt;="&amp;CY$9,conditions!$9:$9,"&gt;="&amp;CY$9)-EOMONTH($U$9,11)),SUMIFS(18:18,$9:$9,CY$9+SUMIFS(conditions!$71:$71,conditions!$8:$8,"&lt;="&amp;CY$9,conditions!$9:$9,"&gt;="&amp;CY$9)))*SUMIFS(conditions!$69:$69,conditions!$8:$8,"&lt;="&amp;CY$9,conditions!$9:$9,"&gt;="&amp;CY$9)*SUMIFS(conditions!$70:$70,conditions!$8:$8,"&lt;="&amp;CY$9,conditions!$9:$9,"&gt;="&amp;CY$9))</f>
        <v>0</v>
      </c>
      <c r="CZ72" s="37">
        <f>IF(CZ$9="",0,IF(CZ$9+SUMIFS(conditions!$71:$71,conditions!$8:$8,"&lt;="&amp;CZ$9,conditions!$9:$9,"&gt;="&amp;CZ$9)&gt;EOMONTH($U$9,11),(1+conditions!$U$34)*SUMIFS(18:18,$9:$9,$U$9-1+CZ$9+SUMIFS(conditions!$71:$71,conditions!$8:$8,"&lt;="&amp;CZ$9,conditions!$9:$9,"&gt;="&amp;CZ$9)-EOMONTH($U$9,11)),SUMIFS(18:18,$9:$9,CZ$9+SUMIFS(conditions!$71:$71,conditions!$8:$8,"&lt;="&amp;CZ$9,conditions!$9:$9,"&gt;="&amp;CZ$9)))*SUMIFS(conditions!$69:$69,conditions!$8:$8,"&lt;="&amp;CZ$9,conditions!$9:$9,"&gt;="&amp;CZ$9)*SUMIFS(conditions!$70:$70,conditions!$8:$8,"&lt;="&amp;CZ$9,conditions!$9:$9,"&gt;="&amp;CZ$9))</f>
        <v>13.365</v>
      </c>
      <c r="DA72" s="37">
        <f>IF(DA$9="",0,IF(DA$9+SUMIFS(conditions!$71:$71,conditions!$8:$8,"&lt;="&amp;DA$9,conditions!$9:$9,"&gt;="&amp;DA$9)&gt;EOMONTH($U$9,11),(1+conditions!$U$34)*SUMIFS(18:18,$9:$9,$U$9-1+DA$9+SUMIFS(conditions!$71:$71,conditions!$8:$8,"&lt;="&amp;DA$9,conditions!$9:$9,"&gt;="&amp;DA$9)-EOMONTH($U$9,11)),SUMIFS(18:18,$9:$9,DA$9+SUMIFS(conditions!$71:$71,conditions!$8:$8,"&lt;="&amp;DA$9,conditions!$9:$9,"&gt;="&amp;DA$9)))*SUMIFS(conditions!$69:$69,conditions!$8:$8,"&lt;="&amp;DA$9,conditions!$9:$9,"&gt;="&amp;DA$9)*SUMIFS(conditions!$70:$70,conditions!$8:$8,"&lt;="&amp;DA$9,conditions!$9:$9,"&gt;="&amp;DA$9))</f>
        <v>13.365</v>
      </c>
      <c r="DB72" s="37">
        <f>IF(DB$9="",0,IF(DB$9+SUMIFS(conditions!$71:$71,conditions!$8:$8,"&lt;="&amp;DB$9,conditions!$9:$9,"&gt;="&amp;DB$9)&gt;EOMONTH($U$9,11),(1+conditions!$U$34)*SUMIFS(18:18,$9:$9,$U$9-1+DB$9+SUMIFS(conditions!$71:$71,conditions!$8:$8,"&lt;="&amp;DB$9,conditions!$9:$9,"&gt;="&amp;DB$9)-EOMONTH($U$9,11)),SUMIFS(18:18,$9:$9,DB$9+SUMIFS(conditions!$71:$71,conditions!$8:$8,"&lt;="&amp;DB$9,conditions!$9:$9,"&gt;="&amp;DB$9)))*SUMIFS(conditions!$69:$69,conditions!$8:$8,"&lt;="&amp;DB$9,conditions!$9:$9,"&gt;="&amp;DB$9)*SUMIFS(conditions!$70:$70,conditions!$8:$8,"&lt;="&amp;DB$9,conditions!$9:$9,"&gt;="&amp;DB$9))</f>
        <v>13.365</v>
      </c>
      <c r="DC72" s="37">
        <f>IF(DC$9="",0,IF(DC$9+SUMIFS(conditions!$71:$71,conditions!$8:$8,"&lt;="&amp;DC$9,conditions!$9:$9,"&gt;="&amp;DC$9)&gt;EOMONTH($U$9,11),(1+conditions!$U$34)*SUMIFS(18:18,$9:$9,$U$9-1+DC$9+SUMIFS(conditions!$71:$71,conditions!$8:$8,"&lt;="&amp;DC$9,conditions!$9:$9,"&gt;="&amp;DC$9)-EOMONTH($U$9,11)),SUMIFS(18:18,$9:$9,DC$9+SUMIFS(conditions!$71:$71,conditions!$8:$8,"&lt;="&amp;DC$9,conditions!$9:$9,"&gt;="&amp;DC$9)))*SUMIFS(conditions!$69:$69,conditions!$8:$8,"&lt;="&amp;DC$9,conditions!$9:$9,"&gt;="&amp;DC$9)*SUMIFS(conditions!$70:$70,conditions!$8:$8,"&lt;="&amp;DC$9,conditions!$9:$9,"&gt;="&amp;DC$9))</f>
        <v>13.365</v>
      </c>
      <c r="DD72" s="37">
        <f>IF(DD$9="",0,IF(DD$9+SUMIFS(conditions!$71:$71,conditions!$8:$8,"&lt;="&amp;DD$9,conditions!$9:$9,"&gt;="&amp;DD$9)&gt;EOMONTH($U$9,11),(1+conditions!$U$34)*SUMIFS(18:18,$9:$9,$U$9-1+DD$9+SUMIFS(conditions!$71:$71,conditions!$8:$8,"&lt;="&amp;DD$9,conditions!$9:$9,"&gt;="&amp;DD$9)-EOMONTH($U$9,11)),SUMIFS(18:18,$9:$9,DD$9+SUMIFS(conditions!$71:$71,conditions!$8:$8,"&lt;="&amp;DD$9,conditions!$9:$9,"&gt;="&amp;DD$9)))*SUMIFS(conditions!$69:$69,conditions!$8:$8,"&lt;="&amp;DD$9,conditions!$9:$9,"&gt;="&amp;DD$9)*SUMIFS(conditions!$70:$70,conditions!$8:$8,"&lt;="&amp;DD$9,conditions!$9:$9,"&gt;="&amp;DD$9))</f>
        <v>13.365</v>
      </c>
      <c r="DE72" s="37">
        <f>IF(DE$9="",0,IF(DE$9+SUMIFS(conditions!$71:$71,conditions!$8:$8,"&lt;="&amp;DE$9,conditions!$9:$9,"&gt;="&amp;DE$9)&gt;EOMONTH($U$9,11),(1+conditions!$U$34)*SUMIFS(18:18,$9:$9,$U$9-1+DE$9+SUMIFS(conditions!$71:$71,conditions!$8:$8,"&lt;="&amp;DE$9,conditions!$9:$9,"&gt;="&amp;DE$9)-EOMONTH($U$9,11)),SUMIFS(18:18,$9:$9,DE$9+SUMIFS(conditions!$71:$71,conditions!$8:$8,"&lt;="&amp;DE$9,conditions!$9:$9,"&gt;="&amp;DE$9)))*SUMIFS(conditions!$69:$69,conditions!$8:$8,"&lt;="&amp;DE$9,conditions!$9:$9,"&gt;="&amp;DE$9)*SUMIFS(conditions!$70:$70,conditions!$8:$8,"&lt;="&amp;DE$9,conditions!$9:$9,"&gt;="&amp;DE$9))</f>
        <v>0</v>
      </c>
      <c r="DF72" s="37">
        <f>IF(DF$9="",0,IF(DF$9+SUMIFS(conditions!$71:$71,conditions!$8:$8,"&lt;="&amp;DF$9,conditions!$9:$9,"&gt;="&amp;DF$9)&gt;EOMONTH($U$9,11),(1+conditions!$U$34)*SUMIFS(18:18,$9:$9,$U$9-1+DF$9+SUMIFS(conditions!$71:$71,conditions!$8:$8,"&lt;="&amp;DF$9,conditions!$9:$9,"&gt;="&amp;DF$9)-EOMONTH($U$9,11)),SUMIFS(18:18,$9:$9,DF$9+SUMIFS(conditions!$71:$71,conditions!$8:$8,"&lt;="&amp;DF$9,conditions!$9:$9,"&gt;="&amp;DF$9)))*SUMIFS(conditions!$69:$69,conditions!$8:$8,"&lt;="&amp;DF$9,conditions!$9:$9,"&gt;="&amp;DF$9)*SUMIFS(conditions!$70:$70,conditions!$8:$8,"&lt;="&amp;DF$9,conditions!$9:$9,"&gt;="&amp;DF$9))</f>
        <v>0</v>
      </c>
      <c r="DG72" s="37">
        <f>IF(DG$9="",0,IF(DG$9+SUMIFS(conditions!$71:$71,conditions!$8:$8,"&lt;="&amp;DG$9,conditions!$9:$9,"&gt;="&amp;DG$9)&gt;EOMONTH($U$9,11),(1+conditions!$U$34)*SUMIFS(18:18,$9:$9,$U$9-1+DG$9+SUMIFS(conditions!$71:$71,conditions!$8:$8,"&lt;="&amp;DG$9,conditions!$9:$9,"&gt;="&amp;DG$9)-EOMONTH($U$9,11)),SUMIFS(18:18,$9:$9,DG$9+SUMIFS(conditions!$71:$71,conditions!$8:$8,"&lt;="&amp;DG$9,conditions!$9:$9,"&gt;="&amp;DG$9)))*SUMIFS(conditions!$69:$69,conditions!$8:$8,"&lt;="&amp;DG$9,conditions!$9:$9,"&gt;="&amp;DG$9)*SUMIFS(conditions!$70:$70,conditions!$8:$8,"&lt;="&amp;DG$9,conditions!$9:$9,"&gt;="&amp;DG$9))</f>
        <v>13.365</v>
      </c>
      <c r="DH72" s="37">
        <f>IF(DH$9="",0,IF(DH$9+SUMIFS(conditions!$71:$71,conditions!$8:$8,"&lt;="&amp;DH$9,conditions!$9:$9,"&gt;="&amp;DH$9)&gt;EOMONTH($U$9,11),(1+conditions!$U$34)*SUMIFS(18:18,$9:$9,$U$9-1+DH$9+SUMIFS(conditions!$71:$71,conditions!$8:$8,"&lt;="&amp;DH$9,conditions!$9:$9,"&gt;="&amp;DH$9)-EOMONTH($U$9,11)),SUMIFS(18:18,$9:$9,DH$9+SUMIFS(conditions!$71:$71,conditions!$8:$8,"&lt;="&amp;DH$9,conditions!$9:$9,"&gt;="&amp;DH$9)))*SUMIFS(conditions!$69:$69,conditions!$8:$8,"&lt;="&amp;DH$9,conditions!$9:$9,"&gt;="&amp;DH$9)*SUMIFS(conditions!$70:$70,conditions!$8:$8,"&lt;="&amp;DH$9,conditions!$9:$9,"&gt;="&amp;DH$9))</f>
        <v>13.365</v>
      </c>
      <c r="DI72" s="37">
        <f>IF(DI$9="",0,IF(DI$9+SUMIFS(conditions!$71:$71,conditions!$8:$8,"&lt;="&amp;DI$9,conditions!$9:$9,"&gt;="&amp;DI$9)&gt;EOMONTH($U$9,11),(1+conditions!$U$34)*SUMIFS(18:18,$9:$9,$U$9-1+DI$9+SUMIFS(conditions!$71:$71,conditions!$8:$8,"&lt;="&amp;DI$9,conditions!$9:$9,"&gt;="&amp;DI$9)-EOMONTH($U$9,11)),SUMIFS(18:18,$9:$9,DI$9+SUMIFS(conditions!$71:$71,conditions!$8:$8,"&lt;="&amp;DI$9,conditions!$9:$9,"&gt;="&amp;DI$9)))*SUMIFS(conditions!$69:$69,conditions!$8:$8,"&lt;="&amp;DI$9,conditions!$9:$9,"&gt;="&amp;DI$9)*SUMIFS(conditions!$70:$70,conditions!$8:$8,"&lt;="&amp;DI$9,conditions!$9:$9,"&gt;="&amp;DI$9))</f>
        <v>13.365</v>
      </c>
      <c r="DJ72" s="37">
        <f>IF(DJ$9="",0,IF(DJ$9+SUMIFS(conditions!$71:$71,conditions!$8:$8,"&lt;="&amp;DJ$9,conditions!$9:$9,"&gt;="&amp;DJ$9)&gt;EOMONTH($U$9,11),(1+conditions!$U$34)*SUMIFS(18:18,$9:$9,$U$9-1+DJ$9+SUMIFS(conditions!$71:$71,conditions!$8:$8,"&lt;="&amp;DJ$9,conditions!$9:$9,"&gt;="&amp;DJ$9)-EOMONTH($U$9,11)),SUMIFS(18:18,$9:$9,DJ$9+SUMIFS(conditions!$71:$71,conditions!$8:$8,"&lt;="&amp;DJ$9,conditions!$9:$9,"&gt;="&amp;DJ$9)))*SUMIFS(conditions!$69:$69,conditions!$8:$8,"&lt;="&amp;DJ$9,conditions!$9:$9,"&gt;="&amp;DJ$9)*SUMIFS(conditions!$70:$70,conditions!$8:$8,"&lt;="&amp;DJ$9,conditions!$9:$9,"&gt;="&amp;DJ$9))</f>
        <v>13.365</v>
      </c>
      <c r="DK72" s="37">
        <f>IF(DK$9="",0,IF(DK$9+SUMIFS(conditions!$71:$71,conditions!$8:$8,"&lt;="&amp;DK$9,conditions!$9:$9,"&gt;="&amp;DK$9)&gt;EOMONTH($U$9,11),(1+conditions!$U$34)*SUMIFS(18:18,$9:$9,$U$9-1+DK$9+SUMIFS(conditions!$71:$71,conditions!$8:$8,"&lt;="&amp;DK$9,conditions!$9:$9,"&gt;="&amp;DK$9)-EOMONTH($U$9,11)),SUMIFS(18:18,$9:$9,DK$9+SUMIFS(conditions!$71:$71,conditions!$8:$8,"&lt;="&amp;DK$9,conditions!$9:$9,"&gt;="&amp;DK$9)))*SUMIFS(conditions!$69:$69,conditions!$8:$8,"&lt;="&amp;DK$9,conditions!$9:$9,"&gt;="&amp;DK$9)*SUMIFS(conditions!$70:$70,conditions!$8:$8,"&lt;="&amp;DK$9,conditions!$9:$9,"&gt;="&amp;DK$9))</f>
        <v>13.365</v>
      </c>
      <c r="DL72" s="37">
        <f>IF(DL$9="",0,IF(DL$9+SUMIFS(conditions!$71:$71,conditions!$8:$8,"&lt;="&amp;DL$9,conditions!$9:$9,"&gt;="&amp;DL$9)&gt;EOMONTH($U$9,11),(1+conditions!$U$34)*SUMIFS(18:18,$9:$9,$U$9-1+DL$9+SUMIFS(conditions!$71:$71,conditions!$8:$8,"&lt;="&amp;DL$9,conditions!$9:$9,"&gt;="&amp;DL$9)-EOMONTH($U$9,11)),SUMIFS(18:18,$9:$9,DL$9+SUMIFS(conditions!$71:$71,conditions!$8:$8,"&lt;="&amp;DL$9,conditions!$9:$9,"&gt;="&amp;DL$9)))*SUMIFS(conditions!$69:$69,conditions!$8:$8,"&lt;="&amp;DL$9,conditions!$9:$9,"&gt;="&amp;DL$9)*SUMIFS(conditions!$70:$70,conditions!$8:$8,"&lt;="&amp;DL$9,conditions!$9:$9,"&gt;="&amp;DL$9))</f>
        <v>0</v>
      </c>
      <c r="DM72" s="37">
        <f>IF(DM$9="",0,IF(DM$9+SUMIFS(conditions!$71:$71,conditions!$8:$8,"&lt;="&amp;DM$9,conditions!$9:$9,"&gt;="&amp;DM$9)&gt;EOMONTH($U$9,11),(1+conditions!$U$34)*SUMIFS(18:18,$9:$9,$U$9-1+DM$9+SUMIFS(conditions!$71:$71,conditions!$8:$8,"&lt;="&amp;DM$9,conditions!$9:$9,"&gt;="&amp;DM$9)-EOMONTH($U$9,11)),SUMIFS(18:18,$9:$9,DM$9+SUMIFS(conditions!$71:$71,conditions!$8:$8,"&lt;="&amp;DM$9,conditions!$9:$9,"&gt;="&amp;DM$9)))*SUMIFS(conditions!$69:$69,conditions!$8:$8,"&lt;="&amp;DM$9,conditions!$9:$9,"&gt;="&amp;DM$9)*SUMIFS(conditions!$70:$70,conditions!$8:$8,"&lt;="&amp;DM$9,conditions!$9:$9,"&gt;="&amp;DM$9))</f>
        <v>0</v>
      </c>
      <c r="DN72" s="37">
        <f>IF(DN$9="",0,IF(DN$9+SUMIFS(conditions!$71:$71,conditions!$8:$8,"&lt;="&amp;DN$9,conditions!$9:$9,"&gt;="&amp;DN$9)&gt;EOMONTH($U$9,11),(1+conditions!$U$34)*SUMIFS(18:18,$9:$9,$U$9-1+DN$9+SUMIFS(conditions!$71:$71,conditions!$8:$8,"&lt;="&amp;DN$9,conditions!$9:$9,"&gt;="&amp;DN$9)-EOMONTH($U$9,11)),SUMIFS(18:18,$9:$9,DN$9+SUMIFS(conditions!$71:$71,conditions!$8:$8,"&lt;="&amp;DN$9,conditions!$9:$9,"&gt;="&amp;DN$9)))*SUMIFS(conditions!$69:$69,conditions!$8:$8,"&lt;="&amp;DN$9,conditions!$9:$9,"&gt;="&amp;DN$9)*SUMIFS(conditions!$70:$70,conditions!$8:$8,"&lt;="&amp;DN$9,conditions!$9:$9,"&gt;="&amp;DN$9))</f>
        <v>13.365</v>
      </c>
      <c r="DO72" s="37">
        <f>IF(DO$9="",0,IF(DO$9+SUMIFS(conditions!$71:$71,conditions!$8:$8,"&lt;="&amp;DO$9,conditions!$9:$9,"&gt;="&amp;DO$9)&gt;EOMONTH($U$9,11),(1+conditions!$U$34)*SUMIFS(18:18,$9:$9,$U$9-1+DO$9+SUMIFS(conditions!$71:$71,conditions!$8:$8,"&lt;="&amp;DO$9,conditions!$9:$9,"&gt;="&amp;DO$9)-EOMONTH($U$9,11)),SUMIFS(18:18,$9:$9,DO$9+SUMIFS(conditions!$71:$71,conditions!$8:$8,"&lt;="&amp;DO$9,conditions!$9:$9,"&gt;="&amp;DO$9)))*SUMIFS(conditions!$69:$69,conditions!$8:$8,"&lt;="&amp;DO$9,conditions!$9:$9,"&gt;="&amp;DO$9)*SUMIFS(conditions!$70:$70,conditions!$8:$8,"&lt;="&amp;DO$9,conditions!$9:$9,"&gt;="&amp;DO$9))</f>
        <v>13.365</v>
      </c>
      <c r="DP72" s="37">
        <f>IF(DP$9="",0,IF(DP$9+SUMIFS(conditions!$71:$71,conditions!$8:$8,"&lt;="&amp;DP$9,conditions!$9:$9,"&gt;="&amp;DP$9)&gt;EOMONTH($U$9,11),(1+conditions!$U$34)*SUMIFS(18:18,$9:$9,$U$9-1+DP$9+SUMIFS(conditions!$71:$71,conditions!$8:$8,"&lt;="&amp;DP$9,conditions!$9:$9,"&gt;="&amp;DP$9)-EOMONTH($U$9,11)),SUMIFS(18:18,$9:$9,DP$9+SUMIFS(conditions!$71:$71,conditions!$8:$8,"&lt;="&amp;DP$9,conditions!$9:$9,"&gt;="&amp;DP$9)))*SUMIFS(conditions!$69:$69,conditions!$8:$8,"&lt;="&amp;DP$9,conditions!$9:$9,"&gt;="&amp;DP$9)*SUMIFS(conditions!$70:$70,conditions!$8:$8,"&lt;="&amp;DP$9,conditions!$9:$9,"&gt;="&amp;DP$9))</f>
        <v>13.365</v>
      </c>
      <c r="DQ72" s="37">
        <f>IF(DQ$9="",0,IF(DQ$9+SUMIFS(conditions!$71:$71,conditions!$8:$8,"&lt;="&amp;DQ$9,conditions!$9:$9,"&gt;="&amp;DQ$9)&gt;EOMONTH($U$9,11),(1+conditions!$U$34)*SUMIFS(18:18,$9:$9,$U$9-1+DQ$9+SUMIFS(conditions!$71:$71,conditions!$8:$8,"&lt;="&amp;DQ$9,conditions!$9:$9,"&gt;="&amp;DQ$9)-EOMONTH($U$9,11)),SUMIFS(18:18,$9:$9,DQ$9+SUMIFS(conditions!$71:$71,conditions!$8:$8,"&lt;="&amp;DQ$9,conditions!$9:$9,"&gt;="&amp;DQ$9)))*SUMIFS(conditions!$69:$69,conditions!$8:$8,"&lt;="&amp;DQ$9,conditions!$9:$9,"&gt;="&amp;DQ$9)*SUMIFS(conditions!$70:$70,conditions!$8:$8,"&lt;="&amp;DQ$9,conditions!$9:$9,"&gt;="&amp;DQ$9))</f>
        <v>13.365</v>
      </c>
      <c r="DR72" s="37">
        <f>IF(DR$9="",0,IF(DR$9+SUMIFS(conditions!$71:$71,conditions!$8:$8,"&lt;="&amp;DR$9,conditions!$9:$9,"&gt;="&amp;DR$9)&gt;EOMONTH($U$9,11),(1+conditions!$U$34)*SUMIFS(18:18,$9:$9,$U$9-1+DR$9+SUMIFS(conditions!$71:$71,conditions!$8:$8,"&lt;="&amp;DR$9,conditions!$9:$9,"&gt;="&amp;DR$9)-EOMONTH($U$9,11)),SUMIFS(18:18,$9:$9,DR$9+SUMIFS(conditions!$71:$71,conditions!$8:$8,"&lt;="&amp;DR$9,conditions!$9:$9,"&gt;="&amp;DR$9)))*SUMIFS(conditions!$69:$69,conditions!$8:$8,"&lt;="&amp;DR$9,conditions!$9:$9,"&gt;="&amp;DR$9)*SUMIFS(conditions!$70:$70,conditions!$8:$8,"&lt;="&amp;DR$9,conditions!$9:$9,"&gt;="&amp;DR$9))</f>
        <v>13.365</v>
      </c>
      <c r="DS72" s="37">
        <f>IF(DS$9="",0,IF(DS$9+SUMIFS(conditions!$71:$71,conditions!$8:$8,"&lt;="&amp;DS$9,conditions!$9:$9,"&gt;="&amp;DS$9)&gt;EOMONTH($U$9,11),(1+conditions!$U$34)*SUMIFS(18:18,$9:$9,$U$9-1+DS$9+SUMIFS(conditions!$71:$71,conditions!$8:$8,"&lt;="&amp;DS$9,conditions!$9:$9,"&gt;="&amp;DS$9)-EOMONTH($U$9,11)),SUMIFS(18:18,$9:$9,DS$9+SUMIFS(conditions!$71:$71,conditions!$8:$8,"&lt;="&amp;DS$9,conditions!$9:$9,"&gt;="&amp;DS$9)))*SUMIFS(conditions!$69:$69,conditions!$8:$8,"&lt;="&amp;DS$9,conditions!$9:$9,"&gt;="&amp;DS$9)*SUMIFS(conditions!$70:$70,conditions!$8:$8,"&lt;="&amp;DS$9,conditions!$9:$9,"&gt;="&amp;DS$9))</f>
        <v>0</v>
      </c>
      <c r="DT72" s="37">
        <f>IF(DT$9="",0,IF(DT$9+SUMIFS(conditions!$71:$71,conditions!$8:$8,"&lt;="&amp;DT$9,conditions!$9:$9,"&gt;="&amp;DT$9)&gt;EOMONTH($U$9,11),(1+conditions!$U$34)*SUMIFS(18:18,$9:$9,$U$9-1+DT$9+SUMIFS(conditions!$71:$71,conditions!$8:$8,"&lt;="&amp;DT$9,conditions!$9:$9,"&gt;="&amp;DT$9)-EOMONTH($U$9,11)),SUMIFS(18:18,$9:$9,DT$9+SUMIFS(conditions!$71:$71,conditions!$8:$8,"&lt;="&amp;DT$9,conditions!$9:$9,"&gt;="&amp;DT$9)))*SUMIFS(conditions!$69:$69,conditions!$8:$8,"&lt;="&amp;DT$9,conditions!$9:$9,"&gt;="&amp;DT$9)*SUMIFS(conditions!$70:$70,conditions!$8:$8,"&lt;="&amp;DT$9,conditions!$9:$9,"&gt;="&amp;DT$9))</f>
        <v>0</v>
      </c>
      <c r="DU72" s="37">
        <f>IF(DU$9="",0,IF(DU$9+SUMIFS(conditions!$71:$71,conditions!$8:$8,"&lt;="&amp;DU$9,conditions!$9:$9,"&gt;="&amp;DU$9)&gt;EOMONTH($U$9,11),(1+conditions!$U$34)*SUMIFS(18:18,$9:$9,$U$9-1+DU$9+SUMIFS(conditions!$71:$71,conditions!$8:$8,"&lt;="&amp;DU$9,conditions!$9:$9,"&gt;="&amp;DU$9)-EOMONTH($U$9,11)),SUMIFS(18:18,$9:$9,DU$9+SUMIFS(conditions!$71:$71,conditions!$8:$8,"&lt;="&amp;DU$9,conditions!$9:$9,"&gt;="&amp;DU$9)))*SUMIFS(conditions!$69:$69,conditions!$8:$8,"&lt;="&amp;DU$9,conditions!$9:$9,"&gt;="&amp;DU$9)*SUMIFS(conditions!$70:$70,conditions!$8:$8,"&lt;="&amp;DU$9,conditions!$9:$9,"&gt;="&amp;DU$9))</f>
        <v>13.365</v>
      </c>
      <c r="DV72" s="37">
        <f>IF(DV$9="",0,IF(DV$9+SUMIFS(conditions!$71:$71,conditions!$8:$8,"&lt;="&amp;DV$9,conditions!$9:$9,"&gt;="&amp;DV$9)&gt;EOMONTH($U$9,11),(1+conditions!$U$34)*SUMIFS(18:18,$9:$9,$U$9-1+DV$9+SUMIFS(conditions!$71:$71,conditions!$8:$8,"&lt;="&amp;DV$9,conditions!$9:$9,"&gt;="&amp;DV$9)-EOMONTH($U$9,11)),SUMIFS(18:18,$9:$9,DV$9+SUMIFS(conditions!$71:$71,conditions!$8:$8,"&lt;="&amp;DV$9,conditions!$9:$9,"&gt;="&amp;DV$9)))*SUMIFS(conditions!$69:$69,conditions!$8:$8,"&lt;="&amp;DV$9,conditions!$9:$9,"&gt;="&amp;DV$9)*SUMIFS(conditions!$70:$70,conditions!$8:$8,"&lt;="&amp;DV$9,conditions!$9:$9,"&gt;="&amp;DV$9))</f>
        <v>13.365</v>
      </c>
      <c r="DW72" s="37">
        <f>IF(DW$9="",0,IF(DW$9+SUMIFS(conditions!$71:$71,conditions!$8:$8,"&lt;="&amp;DW$9,conditions!$9:$9,"&gt;="&amp;DW$9)&gt;EOMONTH($U$9,11),(1+conditions!$U$34)*SUMIFS(18:18,$9:$9,$U$9-1+DW$9+SUMIFS(conditions!$71:$71,conditions!$8:$8,"&lt;="&amp;DW$9,conditions!$9:$9,"&gt;="&amp;DW$9)-EOMONTH($U$9,11)),SUMIFS(18:18,$9:$9,DW$9+SUMIFS(conditions!$71:$71,conditions!$8:$8,"&lt;="&amp;DW$9,conditions!$9:$9,"&gt;="&amp;DW$9)))*SUMIFS(conditions!$69:$69,conditions!$8:$8,"&lt;="&amp;DW$9,conditions!$9:$9,"&gt;="&amp;DW$9)*SUMIFS(conditions!$70:$70,conditions!$8:$8,"&lt;="&amp;DW$9,conditions!$9:$9,"&gt;="&amp;DW$9))</f>
        <v>13.365</v>
      </c>
      <c r="DX72" s="37">
        <f>IF(DX$9="",0,IF(DX$9+SUMIFS(conditions!$71:$71,conditions!$8:$8,"&lt;="&amp;DX$9,conditions!$9:$9,"&gt;="&amp;DX$9)&gt;EOMONTH($U$9,11),(1+conditions!$U$34)*SUMIFS(18:18,$9:$9,$U$9-1+DX$9+SUMIFS(conditions!$71:$71,conditions!$8:$8,"&lt;="&amp;DX$9,conditions!$9:$9,"&gt;="&amp;DX$9)-EOMONTH($U$9,11)),SUMIFS(18:18,$9:$9,DX$9+SUMIFS(conditions!$71:$71,conditions!$8:$8,"&lt;="&amp;DX$9,conditions!$9:$9,"&gt;="&amp;DX$9)))*SUMIFS(conditions!$69:$69,conditions!$8:$8,"&lt;="&amp;DX$9,conditions!$9:$9,"&gt;="&amp;DX$9)*SUMIFS(conditions!$70:$70,conditions!$8:$8,"&lt;="&amp;DX$9,conditions!$9:$9,"&gt;="&amp;DX$9))</f>
        <v>13.365</v>
      </c>
      <c r="DY72" s="37">
        <f>IF(DY$9="",0,IF(DY$9+SUMIFS(conditions!$71:$71,conditions!$8:$8,"&lt;="&amp;DY$9,conditions!$9:$9,"&gt;="&amp;DY$9)&gt;EOMONTH($U$9,11),(1+conditions!$U$34)*SUMIFS(18:18,$9:$9,$U$9-1+DY$9+SUMIFS(conditions!$71:$71,conditions!$8:$8,"&lt;="&amp;DY$9,conditions!$9:$9,"&gt;="&amp;DY$9)-EOMONTH($U$9,11)),SUMIFS(18:18,$9:$9,DY$9+SUMIFS(conditions!$71:$71,conditions!$8:$8,"&lt;="&amp;DY$9,conditions!$9:$9,"&gt;="&amp;DY$9)))*SUMIFS(conditions!$69:$69,conditions!$8:$8,"&lt;="&amp;DY$9,conditions!$9:$9,"&gt;="&amp;DY$9)*SUMIFS(conditions!$70:$70,conditions!$8:$8,"&lt;="&amp;DY$9,conditions!$9:$9,"&gt;="&amp;DY$9))</f>
        <v>16.038</v>
      </c>
      <c r="DZ72" s="37">
        <f>IF(DZ$9="",0,IF(DZ$9+SUMIFS(conditions!$71:$71,conditions!$8:$8,"&lt;="&amp;DZ$9,conditions!$9:$9,"&gt;="&amp;DZ$9)&gt;EOMONTH($U$9,11),(1+conditions!$U$34)*SUMIFS(18:18,$9:$9,$U$9-1+DZ$9+SUMIFS(conditions!$71:$71,conditions!$8:$8,"&lt;="&amp;DZ$9,conditions!$9:$9,"&gt;="&amp;DZ$9)-EOMONTH($U$9,11)),SUMIFS(18:18,$9:$9,DZ$9+SUMIFS(conditions!$71:$71,conditions!$8:$8,"&lt;="&amp;DZ$9,conditions!$9:$9,"&gt;="&amp;DZ$9)))*SUMIFS(conditions!$69:$69,conditions!$8:$8,"&lt;="&amp;DZ$9,conditions!$9:$9,"&gt;="&amp;DZ$9)*SUMIFS(conditions!$70:$70,conditions!$8:$8,"&lt;="&amp;DZ$9,conditions!$9:$9,"&gt;="&amp;DZ$9))</f>
        <v>0</v>
      </c>
      <c r="EA72" s="37">
        <f>IF(EA$9="",0,IF(EA$9+SUMIFS(conditions!$71:$71,conditions!$8:$8,"&lt;="&amp;EA$9,conditions!$9:$9,"&gt;="&amp;EA$9)&gt;EOMONTH($U$9,11),(1+conditions!$U$34)*SUMIFS(18:18,$9:$9,$U$9-1+EA$9+SUMIFS(conditions!$71:$71,conditions!$8:$8,"&lt;="&amp;EA$9,conditions!$9:$9,"&gt;="&amp;EA$9)-EOMONTH($U$9,11)),SUMIFS(18:18,$9:$9,EA$9+SUMIFS(conditions!$71:$71,conditions!$8:$8,"&lt;="&amp;EA$9,conditions!$9:$9,"&gt;="&amp;EA$9)))*SUMIFS(conditions!$69:$69,conditions!$8:$8,"&lt;="&amp;EA$9,conditions!$9:$9,"&gt;="&amp;EA$9)*SUMIFS(conditions!$70:$70,conditions!$8:$8,"&lt;="&amp;EA$9,conditions!$9:$9,"&gt;="&amp;EA$9))</f>
        <v>0</v>
      </c>
      <c r="EB72" s="37">
        <f>IF(EB$9="",0,IF(EB$9+SUMIFS(conditions!$71:$71,conditions!$8:$8,"&lt;="&amp;EB$9,conditions!$9:$9,"&gt;="&amp;EB$9)&gt;EOMONTH($U$9,11),(1+conditions!$U$34)*SUMIFS(18:18,$9:$9,$U$9-1+EB$9+SUMIFS(conditions!$71:$71,conditions!$8:$8,"&lt;="&amp;EB$9,conditions!$9:$9,"&gt;="&amp;EB$9)-EOMONTH($U$9,11)),SUMIFS(18:18,$9:$9,EB$9+SUMIFS(conditions!$71:$71,conditions!$8:$8,"&lt;="&amp;EB$9,conditions!$9:$9,"&gt;="&amp;EB$9)))*SUMIFS(conditions!$69:$69,conditions!$8:$8,"&lt;="&amp;EB$9,conditions!$9:$9,"&gt;="&amp;EB$9)*SUMIFS(conditions!$70:$70,conditions!$8:$8,"&lt;="&amp;EB$9,conditions!$9:$9,"&gt;="&amp;EB$9))</f>
        <v>16.038</v>
      </c>
      <c r="EC72" s="37">
        <f>IF(EC$9="",0,IF(EC$9+SUMIFS(conditions!$71:$71,conditions!$8:$8,"&lt;="&amp;EC$9,conditions!$9:$9,"&gt;="&amp;EC$9)&gt;EOMONTH($U$9,11),(1+conditions!$U$34)*SUMIFS(18:18,$9:$9,$U$9-1+EC$9+SUMIFS(conditions!$71:$71,conditions!$8:$8,"&lt;="&amp;EC$9,conditions!$9:$9,"&gt;="&amp;EC$9)-EOMONTH($U$9,11)),SUMIFS(18:18,$9:$9,EC$9+SUMIFS(conditions!$71:$71,conditions!$8:$8,"&lt;="&amp;EC$9,conditions!$9:$9,"&gt;="&amp;EC$9)))*SUMIFS(conditions!$69:$69,conditions!$8:$8,"&lt;="&amp;EC$9,conditions!$9:$9,"&gt;="&amp;EC$9)*SUMIFS(conditions!$70:$70,conditions!$8:$8,"&lt;="&amp;EC$9,conditions!$9:$9,"&gt;="&amp;EC$9))</f>
        <v>16.038</v>
      </c>
      <c r="ED72" s="37">
        <f>IF(ED$9="",0,IF(ED$9+SUMIFS(conditions!$71:$71,conditions!$8:$8,"&lt;="&amp;ED$9,conditions!$9:$9,"&gt;="&amp;ED$9)&gt;EOMONTH($U$9,11),(1+conditions!$U$34)*SUMIFS(18:18,$9:$9,$U$9-1+ED$9+SUMIFS(conditions!$71:$71,conditions!$8:$8,"&lt;="&amp;ED$9,conditions!$9:$9,"&gt;="&amp;ED$9)-EOMONTH($U$9,11)),SUMIFS(18:18,$9:$9,ED$9+SUMIFS(conditions!$71:$71,conditions!$8:$8,"&lt;="&amp;ED$9,conditions!$9:$9,"&gt;="&amp;ED$9)))*SUMIFS(conditions!$69:$69,conditions!$8:$8,"&lt;="&amp;ED$9,conditions!$9:$9,"&gt;="&amp;ED$9)*SUMIFS(conditions!$70:$70,conditions!$8:$8,"&lt;="&amp;ED$9,conditions!$9:$9,"&gt;="&amp;ED$9))</f>
        <v>16.038</v>
      </c>
      <c r="EE72" s="37">
        <f>IF(EE$9="",0,IF(EE$9+SUMIFS(conditions!$71:$71,conditions!$8:$8,"&lt;="&amp;EE$9,conditions!$9:$9,"&gt;="&amp;EE$9)&gt;EOMONTH($U$9,11),(1+conditions!$U$34)*SUMIFS(18:18,$9:$9,$U$9-1+EE$9+SUMIFS(conditions!$71:$71,conditions!$8:$8,"&lt;="&amp;EE$9,conditions!$9:$9,"&gt;="&amp;EE$9)-EOMONTH($U$9,11)),SUMIFS(18:18,$9:$9,EE$9+SUMIFS(conditions!$71:$71,conditions!$8:$8,"&lt;="&amp;EE$9,conditions!$9:$9,"&gt;="&amp;EE$9)))*SUMIFS(conditions!$69:$69,conditions!$8:$8,"&lt;="&amp;EE$9,conditions!$9:$9,"&gt;="&amp;EE$9)*SUMIFS(conditions!$70:$70,conditions!$8:$8,"&lt;="&amp;EE$9,conditions!$9:$9,"&gt;="&amp;EE$9))</f>
        <v>16.038</v>
      </c>
      <c r="EF72" s="37">
        <f>IF(EF$9="",0,IF(EF$9+SUMIFS(conditions!$71:$71,conditions!$8:$8,"&lt;="&amp;EF$9,conditions!$9:$9,"&gt;="&amp;EF$9)&gt;EOMONTH($U$9,11),(1+conditions!$U$34)*SUMIFS(18:18,$9:$9,$U$9-1+EF$9+SUMIFS(conditions!$71:$71,conditions!$8:$8,"&lt;="&amp;EF$9,conditions!$9:$9,"&gt;="&amp;EF$9)-EOMONTH($U$9,11)),SUMIFS(18:18,$9:$9,EF$9+SUMIFS(conditions!$71:$71,conditions!$8:$8,"&lt;="&amp;EF$9,conditions!$9:$9,"&gt;="&amp;EF$9)))*SUMIFS(conditions!$69:$69,conditions!$8:$8,"&lt;="&amp;EF$9,conditions!$9:$9,"&gt;="&amp;EF$9)*SUMIFS(conditions!$70:$70,conditions!$8:$8,"&lt;="&amp;EF$9,conditions!$9:$9,"&gt;="&amp;EF$9))</f>
        <v>16.038</v>
      </c>
      <c r="EG72" s="37">
        <f>IF(EG$9="",0,IF(EG$9+SUMIFS(conditions!$71:$71,conditions!$8:$8,"&lt;="&amp;EG$9,conditions!$9:$9,"&gt;="&amp;EG$9)&gt;EOMONTH($U$9,11),(1+conditions!$U$34)*SUMIFS(18:18,$9:$9,$U$9-1+EG$9+SUMIFS(conditions!$71:$71,conditions!$8:$8,"&lt;="&amp;EG$9,conditions!$9:$9,"&gt;="&amp;EG$9)-EOMONTH($U$9,11)),SUMIFS(18:18,$9:$9,EG$9+SUMIFS(conditions!$71:$71,conditions!$8:$8,"&lt;="&amp;EG$9,conditions!$9:$9,"&gt;="&amp;EG$9)))*SUMIFS(conditions!$69:$69,conditions!$8:$8,"&lt;="&amp;EG$9,conditions!$9:$9,"&gt;="&amp;EG$9)*SUMIFS(conditions!$70:$70,conditions!$8:$8,"&lt;="&amp;EG$9,conditions!$9:$9,"&gt;="&amp;EG$9))</f>
        <v>0</v>
      </c>
      <c r="EH72" s="37">
        <f>IF(EH$9="",0,IF(EH$9+SUMIFS(conditions!$71:$71,conditions!$8:$8,"&lt;="&amp;EH$9,conditions!$9:$9,"&gt;="&amp;EH$9)&gt;EOMONTH($U$9,11),(1+conditions!$U$34)*SUMIFS(18:18,$9:$9,$U$9-1+EH$9+SUMIFS(conditions!$71:$71,conditions!$8:$8,"&lt;="&amp;EH$9,conditions!$9:$9,"&gt;="&amp;EH$9)-EOMONTH($U$9,11)),SUMIFS(18:18,$9:$9,EH$9+SUMIFS(conditions!$71:$71,conditions!$8:$8,"&lt;="&amp;EH$9,conditions!$9:$9,"&gt;="&amp;EH$9)))*SUMIFS(conditions!$69:$69,conditions!$8:$8,"&lt;="&amp;EH$9,conditions!$9:$9,"&gt;="&amp;EH$9)*SUMIFS(conditions!$70:$70,conditions!$8:$8,"&lt;="&amp;EH$9,conditions!$9:$9,"&gt;="&amp;EH$9))</f>
        <v>0</v>
      </c>
      <c r="EI72" s="37">
        <f>IF(EI$9="",0,IF(EI$9+SUMIFS(conditions!$71:$71,conditions!$8:$8,"&lt;="&amp;EI$9,conditions!$9:$9,"&gt;="&amp;EI$9)&gt;EOMONTH($U$9,11),(1+conditions!$U$34)*SUMIFS(18:18,$9:$9,$U$9-1+EI$9+SUMIFS(conditions!$71:$71,conditions!$8:$8,"&lt;="&amp;EI$9,conditions!$9:$9,"&gt;="&amp;EI$9)-EOMONTH($U$9,11)),SUMIFS(18:18,$9:$9,EI$9+SUMIFS(conditions!$71:$71,conditions!$8:$8,"&lt;="&amp;EI$9,conditions!$9:$9,"&gt;="&amp;EI$9)))*SUMIFS(conditions!$69:$69,conditions!$8:$8,"&lt;="&amp;EI$9,conditions!$9:$9,"&gt;="&amp;EI$9)*SUMIFS(conditions!$70:$70,conditions!$8:$8,"&lt;="&amp;EI$9,conditions!$9:$9,"&gt;="&amp;EI$9))</f>
        <v>16.038</v>
      </c>
      <c r="EJ72" s="37">
        <f>IF(EJ$9="",0,IF(EJ$9+SUMIFS(conditions!$71:$71,conditions!$8:$8,"&lt;="&amp;EJ$9,conditions!$9:$9,"&gt;="&amp;EJ$9)&gt;EOMONTH($U$9,11),(1+conditions!$U$34)*SUMIFS(18:18,$9:$9,$U$9-1+EJ$9+SUMIFS(conditions!$71:$71,conditions!$8:$8,"&lt;="&amp;EJ$9,conditions!$9:$9,"&gt;="&amp;EJ$9)-EOMONTH($U$9,11)),SUMIFS(18:18,$9:$9,EJ$9+SUMIFS(conditions!$71:$71,conditions!$8:$8,"&lt;="&amp;EJ$9,conditions!$9:$9,"&gt;="&amp;EJ$9)))*SUMIFS(conditions!$69:$69,conditions!$8:$8,"&lt;="&amp;EJ$9,conditions!$9:$9,"&gt;="&amp;EJ$9)*SUMIFS(conditions!$70:$70,conditions!$8:$8,"&lt;="&amp;EJ$9,conditions!$9:$9,"&gt;="&amp;EJ$9))</f>
        <v>16.038</v>
      </c>
      <c r="EK72" s="37">
        <f>IF(EK$9="",0,IF(EK$9+SUMIFS(conditions!$71:$71,conditions!$8:$8,"&lt;="&amp;EK$9,conditions!$9:$9,"&gt;="&amp;EK$9)&gt;EOMONTH($U$9,11),(1+conditions!$U$34)*SUMIFS(18:18,$9:$9,$U$9-1+EK$9+SUMIFS(conditions!$71:$71,conditions!$8:$8,"&lt;="&amp;EK$9,conditions!$9:$9,"&gt;="&amp;EK$9)-EOMONTH($U$9,11)),SUMIFS(18:18,$9:$9,EK$9+SUMIFS(conditions!$71:$71,conditions!$8:$8,"&lt;="&amp;EK$9,conditions!$9:$9,"&gt;="&amp;EK$9)))*SUMIFS(conditions!$69:$69,conditions!$8:$8,"&lt;="&amp;EK$9,conditions!$9:$9,"&gt;="&amp;EK$9)*SUMIFS(conditions!$70:$70,conditions!$8:$8,"&lt;="&amp;EK$9,conditions!$9:$9,"&gt;="&amp;EK$9))</f>
        <v>16.038</v>
      </c>
      <c r="EL72" s="37">
        <f>IF(EL$9="",0,IF(EL$9+SUMIFS(conditions!$71:$71,conditions!$8:$8,"&lt;="&amp;EL$9,conditions!$9:$9,"&gt;="&amp;EL$9)&gt;EOMONTH($U$9,11),(1+conditions!$U$34)*SUMIFS(18:18,$9:$9,$U$9-1+EL$9+SUMIFS(conditions!$71:$71,conditions!$8:$8,"&lt;="&amp;EL$9,conditions!$9:$9,"&gt;="&amp;EL$9)-EOMONTH($U$9,11)),SUMIFS(18:18,$9:$9,EL$9+SUMIFS(conditions!$71:$71,conditions!$8:$8,"&lt;="&amp;EL$9,conditions!$9:$9,"&gt;="&amp;EL$9)))*SUMIFS(conditions!$69:$69,conditions!$8:$8,"&lt;="&amp;EL$9,conditions!$9:$9,"&gt;="&amp;EL$9)*SUMIFS(conditions!$70:$70,conditions!$8:$8,"&lt;="&amp;EL$9,conditions!$9:$9,"&gt;="&amp;EL$9))</f>
        <v>16.038</v>
      </c>
      <c r="EM72" s="37">
        <f>IF(EM$9="",0,IF(EM$9+SUMIFS(conditions!$71:$71,conditions!$8:$8,"&lt;="&amp;EM$9,conditions!$9:$9,"&gt;="&amp;EM$9)&gt;EOMONTH($U$9,11),(1+conditions!$U$34)*SUMIFS(18:18,$9:$9,$U$9-1+EM$9+SUMIFS(conditions!$71:$71,conditions!$8:$8,"&lt;="&amp;EM$9,conditions!$9:$9,"&gt;="&amp;EM$9)-EOMONTH($U$9,11)),SUMIFS(18:18,$9:$9,EM$9+SUMIFS(conditions!$71:$71,conditions!$8:$8,"&lt;="&amp;EM$9,conditions!$9:$9,"&gt;="&amp;EM$9)))*SUMIFS(conditions!$69:$69,conditions!$8:$8,"&lt;="&amp;EM$9,conditions!$9:$9,"&gt;="&amp;EM$9)*SUMIFS(conditions!$70:$70,conditions!$8:$8,"&lt;="&amp;EM$9,conditions!$9:$9,"&gt;="&amp;EM$9))</f>
        <v>16.038</v>
      </c>
      <c r="EN72" s="37">
        <f>IF(EN$9="",0,IF(EN$9+SUMIFS(conditions!$71:$71,conditions!$8:$8,"&lt;="&amp;EN$9,conditions!$9:$9,"&gt;="&amp;EN$9)&gt;EOMONTH($U$9,11),(1+conditions!$U$34)*SUMIFS(18:18,$9:$9,$U$9-1+EN$9+SUMIFS(conditions!$71:$71,conditions!$8:$8,"&lt;="&amp;EN$9,conditions!$9:$9,"&gt;="&amp;EN$9)-EOMONTH($U$9,11)),SUMIFS(18:18,$9:$9,EN$9+SUMIFS(conditions!$71:$71,conditions!$8:$8,"&lt;="&amp;EN$9,conditions!$9:$9,"&gt;="&amp;EN$9)))*SUMIFS(conditions!$69:$69,conditions!$8:$8,"&lt;="&amp;EN$9,conditions!$9:$9,"&gt;="&amp;EN$9)*SUMIFS(conditions!$70:$70,conditions!$8:$8,"&lt;="&amp;EN$9,conditions!$9:$9,"&gt;="&amp;EN$9))</f>
        <v>0</v>
      </c>
      <c r="EO72" s="37">
        <f>IF(EO$9="",0,IF(EO$9+SUMIFS(conditions!$71:$71,conditions!$8:$8,"&lt;="&amp;EO$9,conditions!$9:$9,"&gt;="&amp;EO$9)&gt;EOMONTH($U$9,11),(1+conditions!$U$34)*SUMIFS(18:18,$9:$9,$U$9-1+EO$9+SUMIFS(conditions!$71:$71,conditions!$8:$8,"&lt;="&amp;EO$9,conditions!$9:$9,"&gt;="&amp;EO$9)-EOMONTH($U$9,11)),SUMIFS(18:18,$9:$9,EO$9+SUMIFS(conditions!$71:$71,conditions!$8:$8,"&lt;="&amp;EO$9,conditions!$9:$9,"&gt;="&amp;EO$9)))*SUMIFS(conditions!$69:$69,conditions!$8:$8,"&lt;="&amp;EO$9,conditions!$9:$9,"&gt;="&amp;EO$9)*SUMIFS(conditions!$70:$70,conditions!$8:$8,"&lt;="&amp;EO$9,conditions!$9:$9,"&gt;="&amp;EO$9))</f>
        <v>0</v>
      </c>
      <c r="EP72" s="37">
        <f>IF(EP$9="",0,IF(EP$9+SUMIFS(conditions!$71:$71,conditions!$8:$8,"&lt;="&amp;EP$9,conditions!$9:$9,"&gt;="&amp;EP$9)&gt;EOMONTH($U$9,11),(1+conditions!$U$34)*SUMIFS(18:18,$9:$9,$U$9-1+EP$9+SUMIFS(conditions!$71:$71,conditions!$8:$8,"&lt;="&amp;EP$9,conditions!$9:$9,"&gt;="&amp;EP$9)-EOMONTH($U$9,11)),SUMIFS(18:18,$9:$9,EP$9+SUMIFS(conditions!$71:$71,conditions!$8:$8,"&lt;="&amp;EP$9,conditions!$9:$9,"&gt;="&amp;EP$9)))*SUMIFS(conditions!$69:$69,conditions!$8:$8,"&lt;="&amp;EP$9,conditions!$9:$9,"&gt;="&amp;EP$9)*SUMIFS(conditions!$70:$70,conditions!$8:$8,"&lt;="&amp;EP$9,conditions!$9:$9,"&gt;="&amp;EP$9))</f>
        <v>16.038</v>
      </c>
      <c r="EQ72" s="37">
        <f>IF(EQ$9="",0,IF(EQ$9+SUMIFS(conditions!$71:$71,conditions!$8:$8,"&lt;="&amp;EQ$9,conditions!$9:$9,"&gt;="&amp;EQ$9)&gt;EOMONTH($U$9,11),(1+conditions!$U$34)*SUMIFS(18:18,$9:$9,$U$9-1+EQ$9+SUMIFS(conditions!$71:$71,conditions!$8:$8,"&lt;="&amp;EQ$9,conditions!$9:$9,"&gt;="&amp;EQ$9)-EOMONTH($U$9,11)),SUMIFS(18:18,$9:$9,EQ$9+SUMIFS(conditions!$71:$71,conditions!$8:$8,"&lt;="&amp;EQ$9,conditions!$9:$9,"&gt;="&amp;EQ$9)))*SUMIFS(conditions!$69:$69,conditions!$8:$8,"&lt;="&amp;EQ$9,conditions!$9:$9,"&gt;="&amp;EQ$9)*SUMIFS(conditions!$70:$70,conditions!$8:$8,"&lt;="&amp;EQ$9,conditions!$9:$9,"&gt;="&amp;EQ$9))</f>
        <v>16.038</v>
      </c>
      <c r="ER72" s="37">
        <f>IF(ER$9="",0,IF(ER$9+SUMIFS(conditions!$71:$71,conditions!$8:$8,"&lt;="&amp;ER$9,conditions!$9:$9,"&gt;="&amp;ER$9)&gt;EOMONTH($U$9,11),(1+conditions!$U$34)*SUMIFS(18:18,$9:$9,$U$9-1+ER$9+SUMIFS(conditions!$71:$71,conditions!$8:$8,"&lt;="&amp;ER$9,conditions!$9:$9,"&gt;="&amp;ER$9)-EOMONTH($U$9,11)),SUMIFS(18:18,$9:$9,ER$9+SUMIFS(conditions!$71:$71,conditions!$8:$8,"&lt;="&amp;ER$9,conditions!$9:$9,"&gt;="&amp;ER$9)))*SUMIFS(conditions!$69:$69,conditions!$8:$8,"&lt;="&amp;ER$9,conditions!$9:$9,"&gt;="&amp;ER$9)*SUMIFS(conditions!$70:$70,conditions!$8:$8,"&lt;="&amp;ER$9,conditions!$9:$9,"&gt;="&amp;ER$9))</f>
        <v>16.038</v>
      </c>
      <c r="ES72" s="37">
        <f>IF(ES$9="",0,IF(ES$9+SUMIFS(conditions!$71:$71,conditions!$8:$8,"&lt;="&amp;ES$9,conditions!$9:$9,"&gt;="&amp;ES$9)&gt;EOMONTH($U$9,11),(1+conditions!$U$34)*SUMIFS(18:18,$9:$9,$U$9-1+ES$9+SUMIFS(conditions!$71:$71,conditions!$8:$8,"&lt;="&amp;ES$9,conditions!$9:$9,"&gt;="&amp;ES$9)-EOMONTH($U$9,11)),SUMIFS(18:18,$9:$9,ES$9+SUMIFS(conditions!$71:$71,conditions!$8:$8,"&lt;="&amp;ES$9,conditions!$9:$9,"&gt;="&amp;ES$9)))*SUMIFS(conditions!$69:$69,conditions!$8:$8,"&lt;="&amp;ES$9,conditions!$9:$9,"&gt;="&amp;ES$9)*SUMIFS(conditions!$70:$70,conditions!$8:$8,"&lt;="&amp;ES$9,conditions!$9:$9,"&gt;="&amp;ES$9))</f>
        <v>16.038</v>
      </c>
      <c r="ET72" s="37">
        <f>IF(ET$9="",0,IF(ET$9+SUMIFS(conditions!$71:$71,conditions!$8:$8,"&lt;="&amp;ET$9,conditions!$9:$9,"&gt;="&amp;ET$9)&gt;EOMONTH($U$9,11),(1+conditions!$U$34)*SUMIFS(18:18,$9:$9,$U$9-1+ET$9+SUMIFS(conditions!$71:$71,conditions!$8:$8,"&lt;="&amp;ET$9,conditions!$9:$9,"&gt;="&amp;ET$9)-EOMONTH($U$9,11)),SUMIFS(18:18,$9:$9,ET$9+SUMIFS(conditions!$71:$71,conditions!$8:$8,"&lt;="&amp;ET$9,conditions!$9:$9,"&gt;="&amp;ET$9)))*SUMIFS(conditions!$69:$69,conditions!$8:$8,"&lt;="&amp;ET$9,conditions!$9:$9,"&gt;="&amp;ET$9)*SUMIFS(conditions!$70:$70,conditions!$8:$8,"&lt;="&amp;ET$9,conditions!$9:$9,"&gt;="&amp;ET$9))</f>
        <v>16.038</v>
      </c>
      <c r="EU72" s="37">
        <f>IF(EU$9="",0,IF(EU$9+SUMIFS(conditions!$71:$71,conditions!$8:$8,"&lt;="&amp;EU$9,conditions!$9:$9,"&gt;="&amp;EU$9)&gt;EOMONTH($U$9,11),(1+conditions!$U$34)*SUMIFS(18:18,$9:$9,$U$9-1+EU$9+SUMIFS(conditions!$71:$71,conditions!$8:$8,"&lt;="&amp;EU$9,conditions!$9:$9,"&gt;="&amp;EU$9)-EOMONTH($U$9,11)),SUMIFS(18:18,$9:$9,EU$9+SUMIFS(conditions!$71:$71,conditions!$8:$8,"&lt;="&amp;EU$9,conditions!$9:$9,"&gt;="&amp;EU$9)))*SUMIFS(conditions!$69:$69,conditions!$8:$8,"&lt;="&amp;EU$9,conditions!$9:$9,"&gt;="&amp;EU$9)*SUMIFS(conditions!$70:$70,conditions!$8:$8,"&lt;="&amp;EU$9,conditions!$9:$9,"&gt;="&amp;EU$9))</f>
        <v>0</v>
      </c>
      <c r="EV72" s="37">
        <f>IF(EV$9="",0,IF(EV$9+SUMIFS(conditions!$71:$71,conditions!$8:$8,"&lt;="&amp;EV$9,conditions!$9:$9,"&gt;="&amp;EV$9)&gt;EOMONTH($U$9,11),(1+conditions!$U$34)*SUMIFS(18:18,$9:$9,$U$9-1+EV$9+SUMIFS(conditions!$71:$71,conditions!$8:$8,"&lt;="&amp;EV$9,conditions!$9:$9,"&gt;="&amp;EV$9)-EOMONTH($U$9,11)),SUMIFS(18:18,$9:$9,EV$9+SUMIFS(conditions!$71:$71,conditions!$8:$8,"&lt;="&amp;EV$9,conditions!$9:$9,"&gt;="&amp;EV$9)))*SUMIFS(conditions!$69:$69,conditions!$8:$8,"&lt;="&amp;EV$9,conditions!$9:$9,"&gt;="&amp;EV$9)*SUMIFS(conditions!$70:$70,conditions!$8:$8,"&lt;="&amp;EV$9,conditions!$9:$9,"&gt;="&amp;EV$9))</f>
        <v>0</v>
      </c>
      <c r="EW72" s="37">
        <f>IF(EW$9="",0,IF(EW$9+SUMIFS(conditions!$71:$71,conditions!$8:$8,"&lt;="&amp;EW$9,conditions!$9:$9,"&gt;="&amp;EW$9)&gt;EOMONTH($U$9,11),(1+conditions!$U$34)*SUMIFS(18:18,$9:$9,$U$9-1+EW$9+SUMIFS(conditions!$71:$71,conditions!$8:$8,"&lt;="&amp;EW$9,conditions!$9:$9,"&gt;="&amp;EW$9)-EOMONTH($U$9,11)),SUMIFS(18:18,$9:$9,EW$9+SUMIFS(conditions!$71:$71,conditions!$8:$8,"&lt;="&amp;EW$9,conditions!$9:$9,"&gt;="&amp;EW$9)))*SUMIFS(conditions!$69:$69,conditions!$8:$8,"&lt;="&amp;EW$9,conditions!$9:$9,"&gt;="&amp;EW$9)*SUMIFS(conditions!$70:$70,conditions!$8:$8,"&lt;="&amp;EW$9,conditions!$9:$9,"&gt;="&amp;EW$9))</f>
        <v>16.038</v>
      </c>
      <c r="EX72" s="37">
        <f>IF(EX$9="",0,IF(EX$9+SUMIFS(conditions!$71:$71,conditions!$8:$8,"&lt;="&amp;EX$9,conditions!$9:$9,"&gt;="&amp;EX$9)&gt;EOMONTH($U$9,11),(1+conditions!$U$34)*SUMIFS(18:18,$9:$9,$U$9-1+EX$9+SUMIFS(conditions!$71:$71,conditions!$8:$8,"&lt;="&amp;EX$9,conditions!$9:$9,"&gt;="&amp;EX$9)-EOMONTH($U$9,11)),SUMIFS(18:18,$9:$9,EX$9+SUMIFS(conditions!$71:$71,conditions!$8:$8,"&lt;="&amp;EX$9,conditions!$9:$9,"&gt;="&amp;EX$9)))*SUMIFS(conditions!$69:$69,conditions!$8:$8,"&lt;="&amp;EX$9,conditions!$9:$9,"&gt;="&amp;EX$9)*SUMIFS(conditions!$70:$70,conditions!$8:$8,"&lt;="&amp;EX$9,conditions!$9:$9,"&gt;="&amp;EX$9))</f>
        <v>16.038</v>
      </c>
      <c r="EY72" s="37">
        <f>IF(EY$9="",0,IF(EY$9+SUMIFS(conditions!$71:$71,conditions!$8:$8,"&lt;="&amp;EY$9,conditions!$9:$9,"&gt;="&amp;EY$9)&gt;EOMONTH($U$9,11),(1+conditions!$U$34)*SUMIFS(18:18,$9:$9,$U$9-1+EY$9+SUMIFS(conditions!$71:$71,conditions!$8:$8,"&lt;="&amp;EY$9,conditions!$9:$9,"&gt;="&amp;EY$9)-EOMONTH($U$9,11)),SUMIFS(18:18,$9:$9,EY$9+SUMIFS(conditions!$71:$71,conditions!$8:$8,"&lt;="&amp;EY$9,conditions!$9:$9,"&gt;="&amp;EY$9)))*SUMIFS(conditions!$69:$69,conditions!$8:$8,"&lt;="&amp;EY$9,conditions!$9:$9,"&gt;="&amp;EY$9)*SUMIFS(conditions!$70:$70,conditions!$8:$8,"&lt;="&amp;EY$9,conditions!$9:$9,"&gt;="&amp;EY$9))</f>
        <v>16.038</v>
      </c>
      <c r="EZ72" s="37">
        <f>IF(EZ$9="",0,IF(EZ$9+SUMIFS(conditions!$71:$71,conditions!$8:$8,"&lt;="&amp;EZ$9,conditions!$9:$9,"&gt;="&amp;EZ$9)&gt;EOMONTH($U$9,11),(1+conditions!$U$34)*SUMIFS(18:18,$9:$9,$U$9-1+EZ$9+SUMIFS(conditions!$71:$71,conditions!$8:$8,"&lt;="&amp;EZ$9,conditions!$9:$9,"&gt;="&amp;EZ$9)-EOMONTH($U$9,11)),SUMIFS(18:18,$9:$9,EZ$9+SUMIFS(conditions!$71:$71,conditions!$8:$8,"&lt;="&amp;EZ$9,conditions!$9:$9,"&gt;="&amp;EZ$9)))*SUMIFS(conditions!$69:$69,conditions!$8:$8,"&lt;="&amp;EZ$9,conditions!$9:$9,"&gt;="&amp;EZ$9)*SUMIFS(conditions!$70:$70,conditions!$8:$8,"&lt;="&amp;EZ$9,conditions!$9:$9,"&gt;="&amp;EZ$9))</f>
        <v>16.038</v>
      </c>
      <c r="FA72" s="37">
        <f>IF(FA$9="",0,IF(FA$9+SUMIFS(conditions!$71:$71,conditions!$8:$8,"&lt;="&amp;FA$9,conditions!$9:$9,"&gt;="&amp;FA$9)&gt;EOMONTH($U$9,11),(1+conditions!$U$34)*SUMIFS(18:18,$9:$9,$U$9-1+FA$9+SUMIFS(conditions!$71:$71,conditions!$8:$8,"&lt;="&amp;FA$9,conditions!$9:$9,"&gt;="&amp;FA$9)-EOMONTH($U$9,11)),SUMIFS(18:18,$9:$9,FA$9+SUMIFS(conditions!$71:$71,conditions!$8:$8,"&lt;="&amp;FA$9,conditions!$9:$9,"&gt;="&amp;FA$9)))*SUMIFS(conditions!$69:$69,conditions!$8:$8,"&lt;="&amp;FA$9,conditions!$9:$9,"&gt;="&amp;FA$9)*SUMIFS(conditions!$70:$70,conditions!$8:$8,"&lt;="&amp;FA$9,conditions!$9:$9,"&gt;="&amp;FA$9))</f>
        <v>16.038</v>
      </c>
      <c r="FB72" s="37">
        <f>IF(FB$9="",0,IF(FB$9+SUMIFS(conditions!$71:$71,conditions!$8:$8,"&lt;="&amp;FB$9,conditions!$9:$9,"&gt;="&amp;FB$9)&gt;EOMONTH($U$9,11),(1+conditions!$U$34)*SUMIFS(18:18,$9:$9,$U$9-1+FB$9+SUMIFS(conditions!$71:$71,conditions!$8:$8,"&lt;="&amp;FB$9,conditions!$9:$9,"&gt;="&amp;FB$9)-EOMONTH($U$9,11)),SUMIFS(18:18,$9:$9,FB$9+SUMIFS(conditions!$71:$71,conditions!$8:$8,"&lt;="&amp;FB$9,conditions!$9:$9,"&gt;="&amp;FB$9)))*SUMIFS(conditions!$69:$69,conditions!$8:$8,"&lt;="&amp;FB$9,conditions!$9:$9,"&gt;="&amp;FB$9)*SUMIFS(conditions!$70:$70,conditions!$8:$8,"&lt;="&amp;FB$9,conditions!$9:$9,"&gt;="&amp;FB$9))</f>
        <v>0</v>
      </c>
      <c r="FC72" s="37">
        <f>IF(FC$9="",0,IF(FC$9+SUMIFS(conditions!$71:$71,conditions!$8:$8,"&lt;="&amp;FC$9,conditions!$9:$9,"&gt;="&amp;FC$9)&gt;EOMONTH($U$9,11),(1+conditions!$U$34)*SUMIFS(18:18,$9:$9,$U$9-1+FC$9+SUMIFS(conditions!$71:$71,conditions!$8:$8,"&lt;="&amp;FC$9,conditions!$9:$9,"&gt;="&amp;FC$9)-EOMONTH($U$9,11)),SUMIFS(18:18,$9:$9,FC$9+SUMIFS(conditions!$71:$71,conditions!$8:$8,"&lt;="&amp;FC$9,conditions!$9:$9,"&gt;="&amp;FC$9)))*SUMIFS(conditions!$69:$69,conditions!$8:$8,"&lt;="&amp;FC$9,conditions!$9:$9,"&gt;="&amp;FC$9)*SUMIFS(conditions!$70:$70,conditions!$8:$8,"&lt;="&amp;FC$9,conditions!$9:$9,"&gt;="&amp;FC$9))</f>
        <v>0</v>
      </c>
      <c r="FD72" s="37">
        <f>IF(FD$9="",0,IF(FD$9+SUMIFS(conditions!$71:$71,conditions!$8:$8,"&lt;="&amp;FD$9,conditions!$9:$9,"&gt;="&amp;FD$9)&gt;EOMONTH($U$9,11),(1+conditions!$U$34)*SUMIFS(18:18,$9:$9,$U$9-1+FD$9+SUMIFS(conditions!$71:$71,conditions!$8:$8,"&lt;="&amp;FD$9,conditions!$9:$9,"&gt;="&amp;FD$9)-EOMONTH($U$9,11)),SUMIFS(18:18,$9:$9,FD$9+SUMIFS(conditions!$71:$71,conditions!$8:$8,"&lt;="&amp;FD$9,conditions!$9:$9,"&gt;="&amp;FD$9)))*SUMIFS(conditions!$69:$69,conditions!$8:$8,"&lt;="&amp;FD$9,conditions!$9:$9,"&gt;="&amp;FD$9)*SUMIFS(conditions!$70:$70,conditions!$8:$8,"&lt;="&amp;FD$9,conditions!$9:$9,"&gt;="&amp;FD$9))</f>
        <v>16.8399</v>
      </c>
      <c r="FE72" s="37">
        <f>IF(FE$9="",0,IF(FE$9+SUMIFS(conditions!$71:$71,conditions!$8:$8,"&lt;="&amp;FE$9,conditions!$9:$9,"&gt;="&amp;FE$9)&gt;EOMONTH($U$9,11),(1+conditions!$U$34)*SUMIFS(18:18,$9:$9,$U$9-1+FE$9+SUMIFS(conditions!$71:$71,conditions!$8:$8,"&lt;="&amp;FE$9,conditions!$9:$9,"&gt;="&amp;FE$9)-EOMONTH($U$9,11)),SUMIFS(18:18,$9:$9,FE$9+SUMIFS(conditions!$71:$71,conditions!$8:$8,"&lt;="&amp;FE$9,conditions!$9:$9,"&gt;="&amp;FE$9)))*SUMIFS(conditions!$69:$69,conditions!$8:$8,"&lt;="&amp;FE$9,conditions!$9:$9,"&gt;="&amp;FE$9)*SUMIFS(conditions!$70:$70,conditions!$8:$8,"&lt;="&amp;FE$9,conditions!$9:$9,"&gt;="&amp;FE$9))</f>
        <v>16.8399</v>
      </c>
      <c r="FF72" s="37">
        <f>IF(FF$9="",0,IF(FF$9+SUMIFS(conditions!$71:$71,conditions!$8:$8,"&lt;="&amp;FF$9,conditions!$9:$9,"&gt;="&amp;FF$9)&gt;EOMONTH($U$9,11),(1+conditions!$U$34)*SUMIFS(18:18,$9:$9,$U$9-1+FF$9+SUMIFS(conditions!$71:$71,conditions!$8:$8,"&lt;="&amp;FF$9,conditions!$9:$9,"&gt;="&amp;FF$9)-EOMONTH($U$9,11)),SUMIFS(18:18,$9:$9,FF$9+SUMIFS(conditions!$71:$71,conditions!$8:$8,"&lt;="&amp;FF$9,conditions!$9:$9,"&gt;="&amp;FF$9)))*SUMIFS(conditions!$69:$69,conditions!$8:$8,"&lt;="&amp;FF$9,conditions!$9:$9,"&gt;="&amp;FF$9)*SUMIFS(conditions!$70:$70,conditions!$8:$8,"&lt;="&amp;FF$9,conditions!$9:$9,"&gt;="&amp;FF$9))</f>
        <v>16.8399</v>
      </c>
      <c r="FG72" s="37">
        <f>IF(FG$9="",0,IF(FG$9+SUMIFS(conditions!$71:$71,conditions!$8:$8,"&lt;="&amp;FG$9,conditions!$9:$9,"&gt;="&amp;FG$9)&gt;EOMONTH($U$9,11),(1+conditions!$U$34)*SUMIFS(18:18,$9:$9,$U$9-1+FG$9+SUMIFS(conditions!$71:$71,conditions!$8:$8,"&lt;="&amp;FG$9,conditions!$9:$9,"&gt;="&amp;FG$9)-EOMONTH($U$9,11)),SUMIFS(18:18,$9:$9,FG$9+SUMIFS(conditions!$71:$71,conditions!$8:$8,"&lt;="&amp;FG$9,conditions!$9:$9,"&gt;="&amp;FG$9)))*SUMIFS(conditions!$69:$69,conditions!$8:$8,"&lt;="&amp;FG$9,conditions!$9:$9,"&gt;="&amp;FG$9)*SUMIFS(conditions!$70:$70,conditions!$8:$8,"&lt;="&amp;FG$9,conditions!$9:$9,"&gt;="&amp;FG$9))</f>
        <v>16.8399</v>
      </c>
      <c r="FH72" s="37">
        <f>IF(FH$9="",0,IF(FH$9+SUMIFS(conditions!$71:$71,conditions!$8:$8,"&lt;="&amp;FH$9,conditions!$9:$9,"&gt;="&amp;FH$9)&gt;EOMONTH($U$9,11),(1+conditions!$U$34)*SUMIFS(18:18,$9:$9,$U$9-1+FH$9+SUMIFS(conditions!$71:$71,conditions!$8:$8,"&lt;="&amp;FH$9,conditions!$9:$9,"&gt;="&amp;FH$9)-EOMONTH($U$9,11)),SUMIFS(18:18,$9:$9,FH$9+SUMIFS(conditions!$71:$71,conditions!$8:$8,"&lt;="&amp;FH$9,conditions!$9:$9,"&gt;="&amp;FH$9)))*SUMIFS(conditions!$69:$69,conditions!$8:$8,"&lt;="&amp;FH$9,conditions!$9:$9,"&gt;="&amp;FH$9)*SUMIFS(conditions!$70:$70,conditions!$8:$8,"&lt;="&amp;FH$9,conditions!$9:$9,"&gt;="&amp;FH$9))</f>
        <v>16.8399</v>
      </c>
      <c r="FI72" s="37">
        <f>IF(FI$9="",0,IF(FI$9+SUMIFS(conditions!$71:$71,conditions!$8:$8,"&lt;="&amp;FI$9,conditions!$9:$9,"&gt;="&amp;FI$9)&gt;EOMONTH($U$9,11),(1+conditions!$U$34)*SUMIFS(18:18,$9:$9,$U$9-1+FI$9+SUMIFS(conditions!$71:$71,conditions!$8:$8,"&lt;="&amp;FI$9,conditions!$9:$9,"&gt;="&amp;FI$9)-EOMONTH($U$9,11)),SUMIFS(18:18,$9:$9,FI$9+SUMIFS(conditions!$71:$71,conditions!$8:$8,"&lt;="&amp;FI$9,conditions!$9:$9,"&gt;="&amp;FI$9)))*SUMIFS(conditions!$69:$69,conditions!$8:$8,"&lt;="&amp;FI$9,conditions!$9:$9,"&gt;="&amp;FI$9)*SUMIFS(conditions!$70:$70,conditions!$8:$8,"&lt;="&amp;FI$9,conditions!$9:$9,"&gt;="&amp;FI$9))</f>
        <v>0</v>
      </c>
      <c r="FJ72" s="37">
        <f>IF(FJ$9="",0,IF(FJ$9+SUMIFS(conditions!$71:$71,conditions!$8:$8,"&lt;="&amp;FJ$9,conditions!$9:$9,"&gt;="&amp;FJ$9)&gt;EOMONTH($U$9,11),(1+conditions!$U$34)*SUMIFS(18:18,$9:$9,$U$9-1+FJ$9+SUMIFS(conditions!$71:$71,conditions!$8:$8,"&lt;="&amp;FJ$9,conditions!$9:$9,"&gt;="&amp;FJ$9)-EOMONTH($U$9,11)),SUMIFS(18:18,$9:$9,FJ$9+SUMIFS(conditions!$71:$71,conditions!$8:$8,"&lt;="&amp;FJ$9,conditions!$9:$9,"&gt;="&amp;FJ$9)))*SUMIFS(conditions!$69:$69,conditions!$8:$8,"&lt;="&amp;FJ$9,conditions!$9:$9,"&gt;="&amp;FJ$9)*SUMIFS(conditions!$70:$70,conditions!$8:$8,"&lt;="&amp;FJ$9,conditions!$9:$9,"&gt;="&amp;FJ$9))</f>
        <v>0</v>
      </c>
      <c r="FK72" s="37">
        <f>IF(FK$9="",0,IF(FK$9+SUMIFS(conditions!$71:$71,conditions!$8:$8,"&lt;="&amp;FK$9,conditions!$9:$9,"&gt;="&amp;FK$9)&gt;EOMONTH($U$9,11),(1+conditions!$U$34)*SUMIFS(18:18,$9:$9,$U$9-1+FK$9+SUMIFS(conditions!$71:$71,conditions!$8:$8,"&lt;="&amp;FK$9,conditions!$9:$9,"&gt;="&amp;FK$9)-EOMONTH($U$9,11)),SUMIFS(18:18,$9:$9,FK$9+SUMIFS(conditions!$71:$71,conditions!$8:$8,"&lt;="&amp;FK$9,conditions!$9:$9,"&gt;="&amp;FK$9)))*SUMIFS(conditions!$69:$69,conditions!$8:$8,"&lt;="&amp;FK$9,conditions!$9:$9,"&gt;="&amp;FK$9)*SUMIFS(conditions!$70:$70,conditions!$8:$8,"&lt;="&amp;FK$9,conditions!$9:$9,"&gt;="&amp;FK$9))</f>
        <v>16.8399</v>
      </c>
      <c r="FL72" s="37">
        <f>IF(FL$9="",0,IF(FL$9+SUMIFS(conditions!$71:$71,conditions!$8:$8,"&lt;="&amp;FL$9,conditions!$9:$9,"&gt;="&amp;FL$9)&gt;EOMONTH($U$9,11),(1+conditions!$U$34)*SUMIFS(18:18,$9:$9,$U$9-1+FL$9+SUMIFS(conditions!$71:$71,conditions!$8:$8,"&lt;="&amp;FL$9,conditions!$9:$9,"&gt;="&amp;FL$9)-EOMONTH($U$9,11)),SUMIFS(18:18,$9:$9,FL$9+SUMIFS(conditions!$71:$71,conditions!$8:$8,"&lt;="&amp;FL$9,conditions!$9:$9,"&gt;="&amp;FL$9)))*SUMIFS(conditions!$69:$69,conditions!$8:$8,"&lt;="&amp;FL$9,conditions!$9:$9,"&gt;="&amp;FL$9)*SUMIFS(conditions!$70:$70,conditions!$8:$8,"&lt;="&amp;FL$9,conditions!$9:$9,"&gt;="&amp;FL$9))</f>
        <v>16.8399</v>
      </c>
      <c r="FM72" s="37">
        <f>IF(FM$9="",0,IF(FM$9+SUMIFS(conditions!$71:$71,conditions!$8:$8,"&lt;="&amp;FM$9,conditions!$9:$9,"&gt;="&amp;FM$9)&gt;EOMONTH($U$9,11),(1+conditions!$U$34)*SUMIFS(18:18,$9:$9,$U$9-1+FM$9+SUMIFS(conditions!$71:$71,conditions!$8:$8,"&lt;="&amp;FM$9,conditions!$9:$9,"&gt;="&amp;FM$9)-EOMONTH($U$9,11)),SUMIFS(18:18,$9:$9,FM$9+SUMIFS(conditions!$71:$71,conditions!$8:$8,"&lt;="&amp;FM$9,conditions!$9:$9,"&gt;="&amp;FM$9)))*SUMIFS(conditions!$69:$69,conditions!$8:$8,"&lt;="&amp;FM$9,conditions!$9:$9,"&gt;="&amp;FM$9)*SUMIFS(conditions!$70:$70,conditions!$8:$8,"&lt;="&amp;FM$9,conditions!$9:$9,"&gt;="&amp;FM$9))</f>
        <v>16.8399</v>
      </c>
      <c r="FN72" s="37">
        <f>IF(FN$9="",0,IF(FN$9+SUMIFS(conditions!$71:$71,conditions!$8:$8,"&lt;="&amp;FN$9,conditions!$9:$9,"&gt;="&amp;FN$9)&gt;EOMONTH($U$9,11),(1+conditions!$U$34)*SUMIFS(18:18,$9:$9,$U$9-1+FN$9+SUMIFS(conditions!$71:$71,conditions!$8:$8,"&lt;="&amp;FN$9,conditions!$9:$9,"&gt;="&amp;FN$9)-EOMONTH($U$9,11)),SUMIFS(18:18,$9:$9,FN$9+SUMIFS(conditions!$71:$71,conditions!$8:$8,"&lt;="&amp;FN$9,conditions!$9:$9,"&gt;="&amp;FN$9)))*SUMIFS(conditions!$69:$69,conditions!$8:$8,"&lt;="&amp;FN$9,conditions!$9:$9,"&gt;="&amp;FN$9)*SUMIFS(conditions!$70:$70,conditions!$8:$8,"&lt;="&amp;FN$9,conditions!$9:$9,"&gt;="&amp;FN$9))</f>
        <v>16.8399</v>
      </c>
      <c r="FO72" s="37">
        <f>IF(FO$9="",0,IF(FO$9+SUMIFS(conditions!$71:$71,conditions!$8:$8,"&lt;="&amp;FO$9,conditions!$9:$9,"&gt;="&amp;FO$9)&gt;EOMONTH($U$9,11),(1+conditions!$U$34)*SUMIFS(18:18,$9:$9,$U$9-1+FO$9+SUMIFS(conditions!$71:$71,conditions!$8:$8,"&lt;="&amp;FO$9,conditions!$9:$9,"&gt;="&amp;FO$9)-EOMONTH($U$9,11)),SUMIFS(18:18,$9:$9,FO$9+SUMIFS(conditions!$71:$71,conditions!$8:$8,"&lt;="&amp;FO$9,conditions!$9:$9,"&gt;="&amp;FO$9)))*SUMIFS(conditions!$69:$69,conditions!$8:$8,"&lt;="&amp;FO$9,conditions!$9:$9,"&gt;="&amp;FO$9)*SUMIFS(conditions!$70:$70,conditions!$8:$8,"&lt;="&amp;FO$9,conditions!$9:$9,"&gt;="&amp;FO$9))</f>
        <v>16.8399</v>
      </c>
      <c r="FP72" s="37">
        <f>IF(FP$9="",0,IF(FP$9+SUMIFS(conditions!$71:$71,conditions!$8:$8,"&lt;="&amp;FP$9,conditions!$9:$9,"&gt;="&amp;FP$9)&gt;EOMONTH($U$9,11),(1+conditions!$U$34)*SUMIFS(18:18,$9:$9,$U$9-1+FP$9+SUMIFS(conditions!$71:$71,conditions!$8:$8,"&lt;="&amp;FP$9,conditions!$9:$9,"&gt;="&amp;FP$9)-EOMONTH($U$9,11)),SUMIFS(18:18,$9:$9,FP$9+SUMIFS(conditions!$71:$71,conditions!$8:$8,"&lt;="&amp;FP$9,conditions!$9:$9,"&gt;="&amp;FP$9)))*SUMIFS(conditions!$69:$69,conditions!$8:$8,"&lt;="&amp;FP$9,conditions!$9:$9,"&gt;="&amp;FP$9)*SUMIFS(conditions!$70:$70,conditions!$8:$8,"&lt;="&amp;FP$9,conditions!$9:$9,"&gt;="&amp;FP$9))</f>
        <v>0</v>
      </c>
      <c r="FQ72" s="37">
        <f>IF(FQ$9="",0,IF(FQ$9+SUMIFS(conditions!$71:$71,conditions!$8:$8,"&lt;="&amp;FQ$9,conditions!$9:$9,"&gt;="&amp;FQ$9)&gt;EOMONTH($U$9,11),(1+conditions!$U$34)*SUMIFS(18:18,$9:$9,$U$9-1+FQ$9+SUMIFS(conditions!$71:$71,conditions!$8:$8,"&lt;="&amp;FQ$9,conditions!$9:$9,"&gt;="&amp;FQ$9)-EOMONTH($U$9,11)),SUMIFS(18:18,$9:$9,FQ$9+SUMIFS(conditions!$71:$71,conditions!$8:$8,"&lt;="&amp;FQ$9,conditions!$9:$9,"&gt;="&amp;FQ$9)))*SUMIFS(conditions!$69:$69,conditions!$8:$8,"&lt;="&amp;FQ$9,conditions!$9:$9,"&gt;="&amp;FQ$9)*SUMIFS(conditions!$70:$70,conditions!$8:$8,"&lt;="&amp;FQ$9,conditions!$9:$9,"&gt;="&amp;FQ$9))</f>
        <v>0</v>
      </c>
      <c r="FR72" s="37">
        <f>IF(FR$9="",0,IF(FR$9+SUMIFS(conditions!$71:$71,conditions!$8:$8,"&lt;="&amp;FR$9,conditions!$9:$9,"&gt;="&amp;FR$9)&gt;EOMONTH($U$9,11),(1+conditions!$U$34)*SUMIFS(18:18,$9:$9,$U$9-1+FR$9+SUMIFS(conditions!$71:$71,conditions!$8:$8,"&lt;="&amp;FR$9,conditions!$9:$9,"&gt;="&amp;FR$9)-EOMONTH($U$9,11)),SUMIFS(18:18,$9:$9,FR$9+SUMIFS(conditions!$71:$71,conditions!$8:$8,"&lt;="&amp;FR$9,conditions!$9:$9,"&gt;="&amp;FR$9)))*SUMIFS(conditions!$69:$69,conditions!$8:$8,"&lt;="&amp;FR$9,conditions!$9:$9,"&gt;="&amp;FR$9)*SUMIFS(conditions!$70:$70,conditions!$8:$8,"&lt;="&amp;FR$9,conditions!$9:$9,"&gt;="&amp;FR$9))</f>
        <v>16.8399</v>
      </c>
      <c r="FS72" s="37">
        <f>IF(FS$9="",0,IF(FS$9+SUMIFS(conditions!$71:$71,conditions!$8:$8,"&lt;="&amp;FS$9,conditions!$9:$9,"&gt;="&amp;FS$9)&gt;EOMONTH($U$9,11),(1+conditions!$U$34)*SUMIFS(18:18,$9:$9,$U$9-1+FS$9+SUMIFS(conditions!$71:$71,conditions!$8:$8,"&lt;="&amp;FS$9,conditions!$9:$9,"&gt;="&amp;FS$9)-EOMONTH($U$9,11)),SUMIFS(18:18,$9:$9,FS$9+SUMIFS(conditions!$71:$71,conditions!$8:$8,"&lt;="&amp;FS$9,conditions!$9:$9,"&gt;="&amp;FS$9)))*SUMIFS(conditions!$69:$69,conditions!$8:$8,"&lt;="&amp;FS$9,conditions!$9:$9,"&gt;="&amp;FS$9)*SUMIFS(conditions!$70:$70,conditions!$8:$8,"&lt;="&amp;FS$9,conditions!$9:$9,"&gt;="&amp;FS$9))</f>
        <v>16.8399</v>
      </c>
      <c r="FT72" s="37">
        <f>IF(FT$9="",0,IF(FT$9+SUMIFS(conditions!$71:$71,conditions!$8:$8,"&lt;="&amp;FT$9,conditions!$9:$9,"&gt;="&amp;FT$9)&gt;EOMONTH($U$9,11),(1+conditions!$U$34)*SUMIFS(18:18,$9:$9,$U$9-1+FT$9+SUMIFS(conditions!$71:$71,conditions!$8:$8,"&lt;="&amp;FT$9,conditions!$9:$9,"&gt;="&amp;FT$9)-EOMONTH($U$9,11)),SUMIFS(18:18,$9:$9,FT$9+SUMIFS(conditions!$71:$71,conditions!$8:$8,"&lt;="&amp;FT$9,conditions!$9:$9,"&gt;="&amp;FT$9)))*SUMIFS(conditions!$69:$69,conditions!$8:$8,"&lt;="&amp;FT$9,conditions!$9:$9,"&gt;="&amp;FT$9)*SUMIFS(conditions!$70:$70,conditions!$8:$8,"&lt;="&amp;FT$9,conditions!$9:$9,"&gt;="&amp;FT$9))</f>
        <v>16.8399</v>
      </c>
      <c r="FU72" s="37">
        <f>IF(FU$9="",0,IF(FU$9+SUMIFS(conditions!$71:$71,conditions!$8:$8,"&lt;="&amp;FU$9,conditions!$9:$9,"&gt;="&amp;FU$9)&gt;EOMONTH($U$9,11),(1+conditions!$U$34)*SUMIFS(18:18,$9:$9,$U$9-1+FU$9+SUMIFS(conditions!$71:$71,conditions!$8:$8,"&lt;="&amp;FU$9,conditions!$9:$9,"&gt;="&amp;FU$9)-EOMONTH($U$9,11)),SUMIFS(18:18,$9:$9,FU$9+SUMIFS(conditions!$71:$71,conditions!$8:$8,"&lt;="&amp;FU$9,conditions!$9:$9,"&gt;="&amp;FU$9)))*SUMIFS(conditions!$69:$69,conditions!$8:$8,"&lt;="&amp;FU$9,conditions!$9:$9,"&gt;="&amp;FU$9)*SUMIFS(conditions!$70:$70,conditions!$8:$8,"&lt;="&amp;FU$9,conditions!$9:$9,"&gt;="&amp;FU$9))</f>
        <v>16.8399</v>
      </c>
      <c r="FV72" s="37">
        <f>IF(FV$9="",0,IF(FV$9+SUMIFS(conditions!$71:$71,conditions!$8:$8,"&lt;="&amp;FV$9,conditions!$9:$9,"&gt;="&amp;FV$9)&gt;EOMONTH($U$9,11),(1+conditions!$U$34)*SUMIFS(18:18,$9:$9,$U$9-1+FV$9+SUMIFS(conditions!$71:$71,conditions!$8:$8,"&lt;="&amp;FV$9,conditions!$9:$9,"&gt;="&amp;FV$9)-EOMONTH($U$9,11)),SUMIFS(18:18,$9:$9,FV$9+SUMIFS(conditions!$71:$71,conditions!$8:$8,"&lt;="&amp;FV$9,conditions!$9:$9,"&gt;="&amp;FV$9)))*SUMIFS(conditions!$69:$69,conditions!$8:$8,"&lt;="&amp;FV$9,conditions!$9:$9,"&gt;="&amp;FV$9)*SUMIFS(conditions!$70:$70,conditions!$8:$8,"&lt;="&amp;FV$9,conditions!$9:$9,"&gt;="&amp;FV$9))</f>
        <v>16.8399</v>
      </c>
      <c r="FW72" s="37">
        <f>IF(FW$9="",0,IF(FW$9+SUMIFS(conditions!$71:$71,conditions!$8:$8,"&lt;="&amp;FW$9,conditions!$9:$9,"&gt;="&amp;FW$9)&gt;EOMONTH($U$9,11),(1+conditions!$U$34)*SUMIFS(18:18,$9:$9,$U$9-1+FW$9+SUMIFS(conditions!$71:$71,conditions!$8:$8,"&lt;="&amp;FW$9,conditions!$9:$9,"&gt;="&amp;FW$9)-EOMONTH($U$9,11)),SUMIFS(18:18,$9:$9,FW$9+SUMIFS(conditions!$71:$71,conditions!$8:$8,"&lt;="&amp;FW$9,conditions!$9:$9,"&gt;="&amp;FW$9)))*SUMIFS(conditions!$69:$69,conditions!$8:$8,"&lt;="&amp;FW$9,conditions!$9:$9,"&gt;="&amp;FW$9)*SUMIFS(conditions!$70:$70,conditions!$8:$8,"&lt;="&amp;FW$9,conditions!$9:$9,"&gt;="&amp;FW$9))</f>
        <v>0</v>
      </c>
      <c r="FX72" s="37">
        <f>IF(FX$9="",0,IF(FX$9+SUMIFS(conditions!$71:$71,conditions!$8:$8,"&lt;="&amp;FX$9,conditions!$9:$9,"&gt;="&amp;FX$9)&gt;EOMONTH($U$9,11),(1+conditions!$U$34)*SUMIFS(18:18,$9:$9,$U$9-1+FX$9+SUMIFS(conditions!$71:$71,conditions!$8:$8,"&lt;="&amp;FX$9,conditions!$9:$9,"&gt;="&amp;FX$9)-EOMONTH($U$9,11)),SUMIFS(18:18,$9:$9,FX$9+SUMIFS(conditions!$71:$71,conditions!$8:$8,"&lt;="&amp;FX$9,conditions!$9:$9,"&gt;="&amp;FX$9)))*SUMIFS(conditions!$69:$69,conditions!$8:$8,"&lt;="&amp;FX$9,conditions!$9:$9,"&gt;="&amp;FX$9)*SUMIFS(conditions!$70:$70,conditions!$8:$8,"&lt;="&amp;FX$9,conditions!$9:$9,"&gt;="&amp;FX$9))</f>
        <v>0</v>
      </c>
      <c r="FY72" s="37">
        <f>IF(FY$9="",0,IF(FY$9+SUMIFS(conditions!$71:$71,conditions!$8:$8,"&lt;="&amp;FY$9,conditions!$9:$9,"&gt;="&amp;FY$9)&gt;EOMONTH($U$9,11),(1+conditions!$U$34)*SUMIFS(18:18,$9:$9,$U$9-1+FY$9+SUMIFS(conditions!$71:$71,conditions!$8:$8,"&lt;="&amp;FY$9,conditions!$9:$9,"&gt;="&amp;FY$9)-EOMONTH($U$9,11)),SUMIFS(18:18,$9:$9,FY$9+SUMIFS(conditions!$71:$71,conditions!$8:$8,"&lt;="&amp;FY$9,conditions!$9:$9,"&gt;="&amp;FY$9)))*SUMIFS(conditions!$69:$69,conditions!$8:$8,"&lt;="&amp;FY$9,conditions!$9:$9,"&gt;="&amp;FY$9)*SUMIFS(conditions!$70:$70,conditions!$8:$8,"&lt;="&amp;FY$9,conditions!$9:$9,"&gt;="&amp;FY$9))</f>
        <v>16.8399</v>
      </c>
      <c r="FZ72" s="37">
        <f>IF(FZ$9="",0,IF(FZ$9+SUMIFS(conditions!$71:$71,conditions!$8:$8,"&lt;="&amp;FZ$9,conditions!$9:$9,"&gt;="&amp;FZ$9)&gt;EOMONTH($U$9,11),(1+conditions!$U$34)*SUMIFS(18:18,$9:$9,$U$9-1+FZ$9+SUMIFS(conditions!$71:$71,conditions!$8:$8,"&lt;="&amp;FZ$9,conditions!$9:$9,"&gt;="&amp;FZ$9)-EOMONTH($U$9,11)),SUMIFS(18:18,$9:$9,FZ$9+SUMIFS(conditions!$71:$71,conditions!$8:$8,"&lt;="&amp;FZ$9,conditions!$9:$9,"&gt;="&amp;FZ$9)))*SUMIFS(conditions!$69:$69,conditions!$8:$8,"&lt;="&amp;FZ$9,conditions!$9:$9,"&gt;="&amp;FZ$9)*SUMIFS(conditions!$70:$70,conditions!$8:$8,"&lt;="&amp;FZ$9,conditions!$9:$9,"&gt;="&amp;FZ$9))</f>
        <v>16.8399</v>
      </c>
      <c r="GA72" s="37">
        <f>IF(GA$9="",0,IF(GA$9+SUMIFS(conditions!$71:$71,conditions!$8:$8,"&lt;="&amp;GA$9,conditions!$9:$9,"&gt;="&amp;GA$9)&gt;EOMONTH($U$9,11),(1+conditions!$U$34)*SUMIFS(18:18,$9:$9,$U$9-1+GA$9+SUMIFS(conditions!$71:$71,conditions!$8:$8,"&lt;="&amp;GA$9,conditions!$9:$9,"&gt;="&amp;GA$9)-EOMONTH($U$9,11)),SUMIFS(18:18,$9:$9,GA$9+SUMIFS(conditions!$71:$71,conditions!$8:$8,"&lt;="&amp;GA$9,conditions!$9:$9,"&gt;="&amp;GA$9)))*SUMIFS(conditions!$69:$69,conditions!$8:$8,"&lt;="&amp;GA$9,conditions!$9:$9,"&gt;="&amp;GA$9)*SUMIFS(conditions!$70:$70,conditions!$8:$8,"&lt;="&amp;GA$9,conditions!$9:$9,"&gt;="&amp;GA$9))</f>
        <v>16.8399</v>
      </c>
      <c r="GB72" s="37">
        <f>IF(GB$9="",0,IF(GB$9+SUMIFS(conditions!$71:$71,conditions!$8:$8,"&lt;="&amp;GB$9,conditions!$9:$9,"&gt;="&amp;GB$9)&gt;EOMONTH($U$9,11),(1+conditions!$U$34)*SUMIFS(18:18,$9:$9,$U$9-1+GB$9+SUMIFS(conditions!$71:$71,conditions!$8:$8,"&lt;="&amp;GB$9,conditions!$9:$9,"&gt;="&amp;GB$9)-EOMONTH($U$9,11)),SUMIFS(18:18,$9:$9,GB$9+SUMIFS(conditions!$71:$71,conditions!$8:$8,"&lt;="&amp;GB$9,conditions!$9:$9,"&gt;="&amp;GB$9)))*SUMIFS(conditions!$69:$69,conditions!$8:$8,"&lt;="&amp;GB$9,conditions!$9:$9,"&gt;="&amp;GB$9)*SUMIFS(conditions!$70:$70,conditions!$8:$8,"&lt;="&amp;GB$9,conditions!$9:$9,"&gt;="&amp;GB$9))</f>
        <v>16.8399</v>
      </c>
      <c r="GC72" s="37">
        <f>IF(GC$9="",0,IF(GC$9+SUMIFS(conditions!$71:$71,conditions!$8:$8,"&lt;="&amp;GC$9,conditions!$9:$9,"&gt;="&amp;GC$9)&gt;EOMONTH($U$9,11),(1+conditions!$U$34)*SUMIFS(18:18,$9:$9,$U$9-1+GC$9+SUMIFS(conditions!$71:$71,conditions!$8:$8,"&lt;="&amp;GC$9,conditions!$9:$9,"&gt;="&amp;GC$9)-EOMONTH($U$9,11)),SUMIFS(18:18,$9:$9,GC$9+SUMIFS(conditions!$71:$71,conditions!$8:$8,"&lt;="&amp;GC$9,conditions!$9:$9,"&gt;="&amp;GC$9)))*SUMIFS(conditions!$69:$69,conditions!$8:$8,"&lt;="&amp;GC$9,conditions!$9:$9,"&gt;="&amp;GC$9)*SUMIFS(conditions!$70:$70,conditions!$8:$8,"&lt;="&amp;GC$9,conditions!$9:$9,"&gt;="&amp;GC$9))</f>
        <v>16.8399</v>
      </c>
      <c r="GD72" s="37">
        <f>IF(GD$9="",0,IF(GD$9+SUMIFS(conditions!$71:$71,conditions!$8:$8,"&lt;="&amp;GD$9,conditions!$9:$9,"&gt;="&amp;GD$9)&gt;EOMONTH($U$9,11),(1+conditions!$U$34)*SUMIFS(18:18,$9:$9,$U$9-1+GD$9+SUMIFS(conditions!$71:$71,conditions!$8:$8,"&lt;="&amp;GD$9,conditions!$9:$9,"&gt;="&amp;GD$9)-EOMONTH($U$9,11)),SUMIFS(18:18,$9:$9,GD$9+SUMIFS(conditions!$71:$71,conditions!$8:$8,"&lt;="&amp;GD$9,conditions!$9:$9,"&gt;="&amp;GD$9)))*SUMIFS(conditions!$69:$69,conditions!$8:$8,"&lt;="&amp;GD$9,conditions!$9:$9,"&gt;="&amp;GD$9)*SUMIFS(conditions!$70:$70,conditions!$8:$8,"&lt;="&amp;GD$9,conditions!$9:$9,"&gt;="&amp;GD$9))</f>
        <v>0</v>
      </c>
      <c r="GE72" s="37">
        <f>IF(GE$9="",0,IF(GE$9+SUMIFS(conditions!$71:$71,conditions!$8:$8,"&lt;="&amp;GE$9,conditions!$9:$9,"&gt;="&amp;GE$9)&gt;EOMONTH($U$9,11),(1+conditions!$U$34)*SUMIFS(18:18,$9:$9,$U$9-1+GE$9+SUMIFS(conditions!$71:$71,conditions!$8:$8,"&lt;="&amp;GE$9,conditions!$9:$9,"&gt;="&amp;GE$9)-EOMONTH($U$9,11)),SUMIFS(18:18,$9:$9,GE$9+SUMIFS(conditions!$71:$71,conditions!$8:$8,"&lt;="&amp;GE$9,conditions!$9:$9,"&gt;="&amp;GE$9)))*SUMIFS(conditions!$69:$69,conditions!$8:$8,"&lt;="&amp;GE$9,conditions!$9:$9,"&gt;="&amp;GE$9)*SUMIFS(conditions!$70:$70,conditions!$8:$8,"&lt;="&amp;GE$9,conditions!$9:$9,"&gt;="&amp;GE$9))</f>
        <v>0</v>
      </c>
      <c r="GF72" s="37">
        <f>IF(GF$9="",0,IF(GF$9+SUMIFS(conditions!$71:$71,conditions!$8:$8,"&lt;="&amp;GF$9,conditions!$9:$9,"&gt;="&amp;GF$9)&gt;EOMONTH($U$9,11),(1+conditions!$U$34)*SUMIFS(18:18,$9:$9,$U$9-1+GF$9+SUMIFS(conditions!$71:$71,conditions!$8:$8,"&lt;="&amp;GF$9,conditions!$9:$9,"&gt;="&amp;GF$9)-EOMONTH($U$9,11)),SUMIFS(18:18,$9:$9,GF$9+SUMIFS(conditions!$71:$71,conditions!$8:$8,"&lt;="&amp;GF$9,conditions!$9:$9,"&gt;="&amp;GF$9)))*SUMIFS(conditions!$69:$69,conditions!$8:$8,"&lt;="&amp;GF$9,conditions!$9:$9,"&gt;="&amp;GF$9)*SUMIFS(conditions!$70:$70,conditions!$8:$8,"&lt;="&amp;GF$9,conditions!$9:$9,"&gt;="&amp;GF$9))</f>
        <v>16.8399</v>
      </c>
      <c r="GG72" s="37">
        <f>IF(GG$9="",0,IF(GG$9+SUMIFS(conditions!$71:$71,conditions!$8:$8,"&lt;="&amp;GG$9,conditions!$9:$9,"&gt;="&amp;GG$9)&gt;EOMONTH($U$9,11),(1+conditions!$U$34)*SUMIFS(18:18,$9:$9,$U$9-1+GG$9+SUMIFS(conditions!$71:$71,conditions!$8:$8,"&lt;="&amp;GG$9,conditions!$9:$9,"&gt;="&amp;GG$9)-EOMONTH($U$9,11)),SUMIFS(18:18,$9:$9,GG$9+SUMIFS(conditions!$71:$71,conditions!$8:$8,"&lt;="&amp;GG$9,conditions!$9:$9,"&gt;="&amp;GG$9)))*SUMIFS(conditions!$69:$69,conditions!$8:$8,"&lt;="&amp;GG$9,conditions!$9:$9,"&gt;="&amp;GG$9)*SUMIFS(conditions!$70:$70,conditions!$8:$8,"&lt;="&amp;GG$9,conditions!$9:$9,"&gt;="&amp;GG$9))</f>
        <v>16.8399</v>
      </c>
      <c r="GH72" s="37">
        <f>IF(GH$9="",0,IF(GH$9+SUMIFS(conditions!$71:$71,conditions!$8:$8,"&lt;="&amp;GH$9,conditions!$9:$9,"&gt;="&amp;GH$9)&gt;EOMONTH($U$9,11),(1+conditions!$U$34)*SUMIFS(18:18,$9:$9,$U$9-1+GH$9+SUMIFS(conditions!$71:$71,conditions!$8:$8,"&lt;="&amp;GH$9,conditions!$9:$9,"&gt;="&amp;GH$9)-EOMONTH($U$9,11)),SUMIFS(18:18,$9:$9,GH$9+SUMIFS(conditions!$71:$71,conditions!$8:$8,"&lt;="&amp;GH$9,conditions!$9:$9,"&gt;="&amp;GH$9)))*SUMIFS(conditions!$69:$69,conditions!$8:$8,"&lt;="&amp;GH$9,conditions!$9:$9,"&gt;="&amp;GH$9)*SUMIFS(conditions!$70:$70,conditions!$8:$8,"&lt;="&amp;GH$9,conditions!$9:$9,"&gt;="&amp;GH$9))</f>
        <v>18.664222499999997</v>
      </c>
      <c r="GI72" s="37">
        <f>IF(GI$9="",0,IF(GI$9+SUMIFS(conditions!$71:$71,conditions!$8:$8,"&lt;="&amp;GI$9,conditions!$9:$9,"&gt;="&amp;GI$9)&gt;EOMONTH($U$9,11),(1+conditions!$U$34)*SUMIFS(18:18,$9:$9,$U$9-1+GI$9+SUMIFS(conditions!$71:$71,conditions!$8:$8,"&lt;="&amp;GI$9,conditions!$9:$9,"&gt;="&amp;GI$9)-EOMONTH($U$9,11)),SUMIFS(18:18,$9:$9,GI$9+SUMIFS(conditions!$71:$71,conditions!$8:$8,"&lt;="&amp;GI$9,conditions!$9:$9,"&gt;="&amp;GI$9)))*SUMIFS(conditions!$69:$69,conditions!$8:$8,"&lt;="&amp;GI$9,conditions!$9:$9,"&gt;="&amp;GI$9)*SUMIFS(conditions!$70:$70,conditions!$8:$8,"&lt;="&amp;GI$9,conditions!$9:$9,"&gt;="&amp;GI$9))</f>
        <v>18.664222499999997</v>
      </c>
      <c r="GJ72" s="37">
        <f>IF(GJ$9="",0,IF(GJ$9+SUMIFS(conditions!$71:$71,conditions!$8:$8,"&lt;="&amp;GJ$9,conditions!$9:$9,"&gt;="&amp;GJ$9)&gt;EOMONTH($U$9,11),(1+conditions!$U$34)*SUMIFS(18:18,$9:$9,$U$9-1+GJ$9+SUMIFS(conditions!$71:$71,conditions!$8:$8,"&lt;="&amp;GJ$9,conditions!$9:$9,"&gt;="&amp;GJ$9)-EOMONTH($U$9,11)),SUMIFS(18:18,$9:$9,GJ$9+SUMIFS(conditions!$71:$71,conditions!$8:$8,"&lt;="&amp;GJ$9,conditions!$9:$9,"&gt;="&amp;GJ$9)))*SUMIFS(conditions!$69:$69,conditions!$8:$8,"&lt;="&amp;GJ$9,conditions!$9:$9,"&gt;="&amp;GJ$9)*SUMIFS(conditions!$70:$70,conditions!$8:$8,"&lt;="&amp;GJ$9,conditions!$9:$9,"&gt;="&amp;GJ$9))</f>
        <v>18.664222499999997</v>
      </c>
      <c r="GK72" s="37">
        <f>IF(GK$9="",0,IF(GK$9+SUMIFS(conditions!$71:$71,conditions!$8:$8,"&lt;="&amp;GK$9,conditions!$9:$9,"&gt;="&amp;GK$9)&gt;EOMONTH($U$9,11),(1+conditions!$U$34)*SUMIFS(18:18,$9:$9,$U$9-1+GK$9+SUMIFS(conditions!$71:$71,conditions!$8:$8,"&lt;="&amp;GK$9,conditions!$9:$9,"&gt;="&amp;GK$9)-EOMONTH($U$9,11)),SUMIFS(18:18,$9:$9,GK$9+SUMIFS(conditions!$71:$71,conditions!$8:$8,"&lt;="&amp;GK$9,conditions!$9:$9,"&gt;="&amp;GK$9)))*SUMIFS(conditions!$69:$69,conditions!$8:$8,"&lt;="&amp;GK$9,conditions!$9:$9,"&gt;="&amp;GK$9)*SUMIFS(conditions!$70:$70,conditions!$8:$8,"&lt;="&amp;GK$9,conditions!$9:$9,"&gt;="&amp;GK$9))</f>
        <v>0</v>
      </c>
      <c r="GL72" s="37">
        <f>IF(GL$9="",0,IF(GL$9+SUMIFS(conditions!$71:$71,conditions!$8:$8,"&lt;="&amp;GL$9,conditions!$9:$9,"&gt;="&amp;GL$9)&gt;EOMONTH($U$9,11),(1+conditions!$U$34)*SUMIFS(18:18,$9:$9,$U$9-1+GL$9+SUMIFS(conditions!$71:$71,conditions!$8:$8,"&lt;="&amp;GL$9,conditions!$9:$9,"&gt;="&amp;GL$9)-EOMONTH($U$9,11)),SUMIFS(18:18,$9:$9,GL$9+SUMIFS(conditions!$71:$71,conditions!$8:$8,"&lt;="&amp;GL$9,conditions!$9:$9,"&gt;="&amp;GL$9)))*SUMIFS(conditions!$69:$69,conditions!$8:$8,"&lt;="&amp;GL$9,conditions!$9:$9,"&gt;="&amp;GL$9)*SUMIFS(conditions!$70:$70,conditions!$8:$8,"&lt;="&amp;GL$9,conditions!$9:$9,"&gt;="&amp;GL$9))</f>
        <v>0</v>
      </c>
      <c r="GM72" s="37">
        <f>IF(GM$9="",0,IF(GM$9+SUMIFS(conditions!$71:$71,conditions!$8:$8,"&lt;="&amp;GM$9,conditions!$9:$9,"&gt;="&amp;GM$9)&gt;EOMONTH($U$9,11),(1+conditions!$U$34)*SUMIFS(18:18,$9:$9,$U$9-1+GM$9+SUMIFS(conditions!$71:$71,conditions!$8:$8,"&lt;="&amp;GM$9,conditions!$9:$9,"&gt;="&amp;GM$9)-EOMONTH($U$9,11)),SUMIFS(18:18,$9:$9,GM$9+SUMIFS(conditions!$71:$71,conditions!$8:$8,"&lt;="&amp;GM$9,conditions!$9:$9,"&gt;="&amp;GM$9)))*SUMIFS(conditions!$69:$69,conditions!$8:$8,"&lt;="&amp;GM$9,conditions!$9:$9,"&gt;="&amp;GM$9)*SUMIFS(conditions!$70:$70,conditions!$8:$8,"&lt;="&amp;GM$9,conditions!$9:$9,"&gt;="&amp;GM$9))</f>
        <v>18.664222499999997</v>
      </c>
      <c r="GN72" s="37">
        <f>IF(GN$9="",0,IF(GN$9+SUMIFS(conditions!$71:$71,conditions!$8:$8,"&lt;="&amp;GN$9,conditions!$9:$9,"&gt;="&amp;GN$9)&gt;EOMONTH($U$9,11),(1+conditions!$U$34)*SUMIFS(18:18,$9:$9,$U$9-1+GN$9+SUMIFS(conditions!$71:$71,conditions!$8:$8,"&lt;="&amp;GN$9,conditions!$9:$9,"&gt;="&amp;GN$9)-EOMONTH($U$9,11)),SUMIFS(18:18,$9:$9,GN$9+SUMIFS(conditions!$71:$71,conditions!$8:$8,"&lt;="&amp;GN$9,conditions!$9:$9,"&gt;="&amp;GN$9)))*SUMIFS(conditions!$69:$69,conditions!$8:$8,"&lt;="&amp;GN$9,conditions!$9:$9,"&gt;="&amp;GN$9)*SUMIFS(conditions!$70:$70,conditions!$8:$8,"&lt;="&amp;GN$9,conditions!$9:$9,"&gt;="&amp;GN$9))</f>
        <v>18.664222499999997</v>
      </c>
      <c r="GO72" s="37">
        <f>IF(GO$9="",0,IF(GO$9+SUMIFS(conditions!$71:$71,conditions!$8:$8,"&lt;="&amp;GO$9,conditions!$9:$9,"&gt;="&amp;GO$9)&gt;EOMONTH($U$9,11),(1+conditions!$U$34)*SUMIFS(18:18,$9:$9,$U$9-1+GO$9+SUMIFS(conditions!$71:$71,conditions!$8:$8,"&lt;="&amp;GO$9,conditions!$9:$9,"&gt;="&amp;GO$9)-EOMONTH($U$9,11)),SUMIFS(18:18,$9:$9,GO$9+SUMIFS(conditions!$71:$71,conditions!$8:$8,"&lt;="&amp;GO$9,conditions!$9:$9,"&gt;="&amp;GO$9)))*SUMIFS(conditions!$69:$69,conditions!$8:$8,"&lt;="&amp;GO$9,conditions!$9:$9,"&gt;="&amp;GO$9)*SUMIFS(conditions!$70:$70,conditions!$8:$8,"&lt;="&amp;GO$9,conditions!$9:$9,"&gt;="&amp;GO$9))</f>
        <v>18.664222499999997</v>
      </c>
      <c r="GP72" s="37">
        <f>IF(GP$9="",0,IF(GP$9+SUMIFS(conditions!$71:$71,conditions!$8:$8,"&lt;="&amp;GP$9,conditions!$9:$9,"&gt;="&amp;GP$9)&gt;EOMONTH($U$9,11),(1+conditions!$U$34)*SUMIFS(18:18,$9:$9,$U$9-1+GP$9+SUMIFS(conditions!$71:$71,conditions!$8:$8,"&lt;="&amp;GP$9,conditions!$9:$9,"&gt;="&amp;GP$9)-EOMONTH($U$9,11)),SUMIFS(18:18,$9:$9,GP$9+SUMIFS(conditions!$71:$71,conditions!$8:$8,"&lt;="&amp;GP$9,conditions!$9:$9,"&gt;="&amp;GP$9)))*SUMIFS(conditions!$69:$69,conditions!$8:$8,"&lt;="&amp;GP$9,conditions!$9:$9,"&gt;="&amp;GP$9)*SUMIFS(conditions!$70:$70,conditions!$8:$8,"&lt;="&amp;GP$9,conditions!$9:$9,"&gt;="&amp;GP$9))</f>
        <v>18.664222499999997</v>
      </c>
      <c r="GQ72" s="37">
        <f>IF(GQ$9="",0,IF(GQ$9+SUMIFS(conditions!$71:$71,conditions!$8:$8,"&lt;="&amp;GQ$9,conditions!$9:$9,"&gt;="&amp;GQ$9)&gt;EOMONTH($U$9,11),(1+conditions!$U$34)*SUMIFS(18:18,$9:$9,$U$9-1+GQ$9+SUMIFS(conditions!$71:$71,conditions!$8:$8,"&lt;="&amp;GQ$9,conditions!$9:$9,"&gt;="&amp;GQ$9)-EOMONTH($U$9,11)),SUMIFS(18:18,$9:$9,GQ$9+SUMIFS(conditions!$71:$71,conditions!$8:$8,"&lt;="&amp;GQ$9,conditions!$9:$9,"&gt;="&amp;GQ$9)))*SUMIFS(conditions!$69:$69,conditions!$8:$8,"&lt;="&amp;GQ$9,conditions!$9:$9,"&gt;="&amp;GQ$9)*SUMIFS(conditions!$70:$70,conditions!$8:$8,"&lt;="&amp;GQ$9,conditions!$9:$9,"&gt;="&amp;GQ$9))</f>
        <v>18.664222499999997</v>
      </c>
      <c r="GR72" s="37">
        <f>IF(GR$9="",0,IF(GR$9+SUMIFS(conditions!$71:$71,conditions!$8:$8,"&lt;="&amp;GR$9,conditions!$9:$9,"&gt;="&amp;GR$9)&gt;EOMONTH($U$9,11),(1+conditions!$U$34)*SUMIFS(18:18,$9:$9,$U$9-1+GR$9+SUMIFS(conditions!$71:$71,conditions!$8:$8,"&lt;="&amp;GR$9,conditions!$9:$9,"&gt;="&amp;GR$9)-EOMONTH($U$9,11)),SUMIFS(18:18,$9:$9,GR$9+SUMIFS(conditions!$71:$71,conditions!$8:$8,"&lt;="&amp;GR$9,conditions!$9:$9,"&gt;="&amp;GR$9)))*SUMIFS(conditions!$69:$69,conditions!$8:$8,"&lt;="&amp;GR$9,conditions!$9:$9,"&gt;="&amp;GR$9)*SUMIFS(conditions!$70:$70,conditions!$8:$8,"&lt;="&amp;GR$9,conditions!$9:$9,"&gt;="&amp;GR$9))</f>
        <v>0</v>
      </c>
      <c r="GS72" s="37">
        <f>IF(GS$9="",0,IF(GS$9+SUMIFS(conditions!$71:$71,conditions!$8:$8,"&lt;="&amp;GS$9,conditions!$9:$9,"&gt;="&amp;GS$9)&gt;EOMONTH($U$9,11),(1+conditions!$U$34)*SUMIFS(18:18,$9:$9,$U$9-1+GS$9+SUMIFS(conditions!$71:$71,conditions!$8:$8,"&lt;="&amp;GS$9,conditions!$9:$9,"&gt;="&amp;GS$9)-EOMONTH($U$9,11)),SUMIFS(18:18,$9:$9,GS$9+SUMIFS(conditions!$71:$71,conditions!$8:$8,"&lt;="&amp;GS$9,conditions!$9:$9,"&gt;="&amp;GS$9)))*SUMIFS(conditions!$69:$69,conditions!$8:$8,"&lt;="&amp;GS$9,conditions!$9:$9,"&gt;="&amp;GS$9)*SUMIFS(conditions!$70:$70,conditions!$8:$8,"&lt;="&amp;GS$9,conditions!$9:$9,"&gt;="&amp;GS$9))</f>
        <v>0</v>
      </c>
      <c r="GT72" s="37">
        <f>IF(GT$9="",0,IF(GT$9+SUMIFS(conditions!$71:$71,conditions!$8:$8,"&lt;="&amp;GT$9,conditions!$9:$9,"&gt;="&amp;GT$9)&gt;EOMONTH($U$9,11),(1+conditions!$U$34)*SUMIFS(18:18,$9:$9,$U$9-1+GT$9+SUMIFS(conditions!$71:$71,conditions!$8:$8,"&lt;="&amp;GT$9,conditions!$9:$9,"&gt;="&amp;GT$9)-EOMONTH($U$9,11)),SUMIFS(18:18,$9:$9,GT$9+SUMIFS(conditions!$71:$71,conditions!$8:$8,"&lt;="&amp;GT$9,conditions!$9:$9,"&gt;="&amp;GT$9)))*SUMIFS(conditions!$69:$69,conditions!$8:$8,"&lt;="&amp;GT$9,conditions!$9:$9,"&gt;="&amp;GT$9)*SUMIFS(conditions!$70:$70,conditions!$8:$8,"&lt;="&amp;GT$9,conditions!$9:$9,"&gt;="&amp;GT$9))</f>
        <v>18.664222499999997</v>
      </c>
      <c r="GU72" s="37">
        <f>IF(GU$9="",0,IF(GU$9+SUMIFS(conditions!$71:$71,conditions!$8:$8,"&lt;="&amp;GU$9,conditions!$9:$9,"&gt;="&amp;GU$9)&gt;EOMONTH($U$9,11),(1+conditions!$U$34)*SUMIFS(18:18,$9:$9,$U$9-1+GU$9+SUMIFS(conditions!$71:$71,conditions!$8:$8,"&lt;="&amp;GU$9,conditions!$9:$9,"&gt;="&amp;GU$9)-EOMONTH($U$9,11)),SUMIFS(18:18,$9:$9,GU$9+SUMIFS(conditions!$71:$71,conditions!$8:$8,"&lt;="&amp;GU$9,conditions!$9:$9,"&gt;="&amp;GU$9)))*SUMIFS(conditions!$69:$69,conditions!$8:$8,"&lt;="&amp;GU$9,conditions!$9:$9,"&gt;="&amp;GU$9)*SUMIFS(conditions!$70:$70,conditions!$8:$8,"&lt;="&amp;GU$9,conditions!$9:$9,"&gt;="&amp;GU$9))</f>
        <v>18.664222499999997</v>
      </c>
      <c r="GV72" s="37">
        <f>IF(GV$9="",0,IF(GV$9+SUMIFS(conditions!$71:$71,conditions!$8:$8,"&lt;="&amp;GV$9,conditions!$9:$9,"&gt;="&amp;GV$9)&gt;EOMONTH($U$9,11),(1+conditions!$U$34)*SUMIFS(18:18,$9:$9,$U$9-1+GV$9+SUMIFS(conditions!$71:$71,conditions!$8:$8,"&lt;="&amp;GV$9,conditions!$9:$9,"&gt;="&amp;GV$9)-EOMONTH($U$9,11)),SUMIFS(18:18,$9:$9,GV$9+SUMIFS(conditions!$71:$71,conditions!$8:$8,"&lt;="&amp;GV$9,conditions!$9:$9,"&gt;="&amp;GV$9)))*SUMIFS(conditions!$69:$69,conditions!$8:$8,"&lt;="&amp;GV$9,conditions!$9:$9,"&gt;="&amp;GV$9)*SUMIFS(conditions!$70:$70,conditions!$8:$8,"&lt;="&amp;GV$9,conditions!$9:$9,"&gt;="&amp;GV$9))</f>
        <v>18.664222499999997</v>
      </c>
      <c r="GW72" s="37">
        <f>IF(GW$9="",0,IF(GW$9+SUMIFS(conditions!$71:$71,conditions!$8:$8,"&lt;="&amp;GW$9,conditions!$9:$9,"&gt;="&amp;GW$9)&gt;EOMONTH($U$9,11),(1+conditions!$U$34)*SUMIFS(18:18,$9:$9,$U$9-1+GW$9+SUMIFS(conditions!$71:$71,conditions!$8:$8,"&lt;="&amp;GW$9,conditions!$9:$9,"&gt;="&amp;GW$9)-EOMONTH($U$9,11)),SUMIFS(18:18,$9:$9,GW$9+SUMIFS(conditions!$71:$71,conditions!$8:$8,"&lt;="&amp;GW$9,conditions!$9:$9,"&gt;="&amp;GW$9)))*SUMIFS(conditions!$69:$69,conditions!$8:$8,"&lt;="&amp;GW$9,conditions!$9:$9,"&gt;="&amp;GW$9)*SUMIFS(conditions!$70:$70,conditions!$8:$8,"&lt;="&amp;GW$9,conditions!$9:$9,"&gt;="&amp;GW$9))</f>
        <v>18.664222499999997</v>
      </c>
      <c r="GX72" s="37">
        <f>IF(GX$9="",0,IF(GX$9+SUMIFS(conditions!$71:$71,conditions!$8:$8,"&lt;="&amp;GX$9,conditions!$9:$9,"&gt;="&amp;GX$9)&gt;EOMONTH($U$9,11),(1+conditions!$U$34)*SUMIFS(18:18,$9:$9,$U$9-1+GX$9+SUMIFS(conditions!$71:$71,conditions!$8:$8,"&lt;="&amp;GX$9,conditions!$9:$9,"&gt;="&amp;GX$9)-EOMONTH($U$9,11)),SUMIFS(18:18,$9:$9,GX$9+SUMIFS(conditions!$71:$71,conditions!$8:$8,"&lt;="&amp;GX$9,conditions!$9:$9,"&gt;="&amp;GX$9)))*SUMIFS(conditions!$69:$69,conditions!$8:$8,"&lt;="&amp;GX$9,conditions!$9:$9,"&gt;="&amp;GX$9)*SUMIFS(conditions!$70:$70,conditions!$8:$8,"&lt;="&amp;GX$9,conditions!$9:$9,"&gt;="&amp;GX$9))</f>
        <v>18.664222499999997</v>
      </c>
      <c r="GY72" s="37">
        <f>IF(GY$9="",0,IF(GY$9+SUMIFS(conditions!$71:$71,conditions!$8:$8,"&lt;="&amp;GY$9,conditions!$9:$9,"&gt;="&amp;GY$9)&gt;EOMONTH($U$9,11),(1+conditions!$U$34)*SUMIFS(18:18,$9:$9,$U$9-1+GY$9+SUMIFS(conditions!$71:$71,conditions!$8:$8,"&lt;="&amp;GY$9,conditions!$9:$9,"&gt;="&amp;GY$9)-EOMONTH($U$9,11)),SUMIFS(18:18,$9:$9,GY$9+SUMIFS(conditions!$71:$71,conditions!$8:$8,"&lt;="&amp;GY$9,conditions!$9:$9,"&gt;="&amp;GY$9)))*SUMIFS(conditions!$69:$69,conditions!$8:$8,"&lt;="&amp;GY$9,conditions!$9:$9,"&gt;="&amp;GY$9)*SUMIFS(conditions!$70:$70,conditions!$8:$8,"&lt;="&amp;GY$9,conditions!$9:$9,"&gt;="&amp;GY$9))</f>
        <v>0</v>
      </c>
      <c r="GZ72" s="37">
        <f>IF(GZ$9="",0,IF(GZ$9+SUMIFS(conditions!$71:$71,conditions!$8:$8,"&lt;="&amp;GZ$9,conditions!$9:$9,"&gt;="&amp;GZ$9)&gt;EOMONTH($U$9,11),(1+conditions!$U$34)*SUMIFS(18:18,$9:$9,$U$9-1+GZ$9+SUMIFS(conditions!$71:$71,conditions!$8:$8,"&lt;="&amp;GZ$9,conditions!$9:$9,"&gt;="&amp;GZ$9)-EOMONTH($U$9,11)),SUMIFS(18:18,$9:$9,GZ$9+SUMIFS(conditions!$71:$71,conditions!$8:$8,"&lt;="&amp;GZ$9,conditions!$9:$9,"&gt;="&amp;GZ$9)))*SUMIFS(conditions!$69:$69,conditions!$8:$8,"&lt;="&amp;GZ$9,conditions!$9:$9,"&gt;="&amp;GZ$9)*SUMIFS(conditions!$70:$70,conditions!$8:$8,"&lt;="&amp;GZ$9,conditions!$9:$9,"&gt;="&amp;GZ$9))</f>
        <v>0</v>
      </c>
      <c r="HA72" s="37">
        <f>IF(HA$9="",0,IF(HA$9+SUMIFS(conditions!$71:$71,conditions!$8:$8,"&lt;="&amp;HA$9,conditions!$9:$9,"&gt;="&amp;HA$9)&gt;EOMONTH($U$9,11),(1+conditions!$U$34)*SUMIFS(18:18,$9:$9,$U$9-1+HA$9+SUMIFS(conditions!$71:$71,conditions!$8:$8,"&lt;="&amp;HA$9,conditions!$9:$9,"&gt;="&amp;HA$9)-EOMONTH($U$9,11)),SUMIFS(18:18,$9:$9,HA$9+SUMIFS(conditions!$71:$71,conditions!$8:$8,"&lt;="&amp;HA$9,conditions!$9:$9,"&gt;="&amp;HA$9)))*SUMIFS(conditions!$69:$69,conditions!$8:$8,"&lt;="&amp;HA$9,conditions!$9:$9,"&gt;="&amp;HA$9)*SUMIFS(conditions!$70:$70,conditions!$8:$8,"&lt;="&amp;HA$9,conditions!$9:$9,"&gt;="&amp;HA$9))</f>
        <v>18.664222499999997</v>
      </c>
      <c r="HB72" s="37">
        <f>IF(HB$9="",0,IF(HB$9+SUMIFS(conditions!$71:$71,conditions!$8:$8,"&lt;="&amp;HB$9,conditions!$9:$9,"&gt;="&amp;HB$9)&gt;EOMONTH($U$9,11),(1+conditions!$U$34)*SUMIFS(18:18,$9:$9,$U$9-1+HB$9+SUMIFS(conditions!$71:$71,conditions!$8:$8,"&lt;="&amp;HB$9,conditions!$9:$9,"&gt;="&amp;HB$9)-EOMONTH($U$9,11)),SUMIFS(18:18,$9:$9,HB$9+SUMIFS(conditions!$71:$71,conditions!$8:$8,"&lt;="&amp;HB$9,conditions!$9:$9,"&gt;="&amp;HB$9)))*SUMIFS(conditions!$69:$69,conditions!$8:$8,"&lt;="&amp;HB$9,conditions!$9:$9,"&gt;="&amp;HB$9)*SUMIFS(conditions!$70:$70,conditions!$8:$8,"&lt;="&amp;HB$9,conditions!$9:$9,"&gt;="&amp;HB$9))</f>
        <v>18.664222499999997</v>
      </c>
      <c r="HC72" s="37">
        <f>IF(HC$9="",0,IF(HC$9+SUMIFS(conditions!$71:$71,conditions!$8:$8,"&lt;="&amp;HC$9,conditions!$9:$9,"&gt;="&amp;HC$9)&gt;EOMONTH($U$9,11),(1+conditions!$U$34)*SUMIFS(18:18,$9:$9,$U$9-1+HC$9+SUMIFS(conditions!$71:$71,conditions!$8:$8,"&lt;="&amp;HC$9,conditions!$9:$9,"&gt;="&amp;HC$9)-EOMONTH($U$9,11)),SUMIFS(18:18,$9:$9,HC$9+SUMIFS(conditions!$71:$71,conditions!$8:$8,"&lt;="&amp;HC$9,conditions!$9:$9,"&gt;="&amp;HC$9)))*SUMIFS(conditions!$69:$69,conditions!$8:$8,"&lt;="&amp;HC$9,conditions!$9:$9,"&gt;="&amp;HC$9)*SUMIFS(conditions!$70:$70,conditions!$8:$8,"&lt;="&amp;HC$9,conditions!$9:$9,"&gt;="&amp;HC$9))</f>
        <v>18.664222499999997</v>
      </c>
      <c r="HD72" s="37">
        <f>IF(HD$9="",0,IF(HD$9+SUMIFS(conditions!$71:$71,conditions!$8:$8,"&lt;="&amp;HD$9,conditions!$9:$9,"&gt;="&amp;HD$9)&gt;EOMONTH($U$9,11),(1+conditions!$U$34)*SUMIFS(18:18,$9:$9,$U$9-1+HD$9+SUMIFS(conditions!$71:$71,conditions!$8:$8,"&lt;="&amp;HD$9,conditions!$9:$9,"&gt;="&amp;HD$9)-EOMONTH($U$9,11)),SUMIFS(18:18,$9:$9,HD$9+SUMIFS(conditions!$71:$71,conditions!$8:$8,"&lt;="&amp;HD$9,conditions!$9:$9,"&gt;="&amp;HD$9)))*SUMIFS(conditions!$69:$69,conditions!$8:$8,"&lt;="&amp;HD$9,conditions!$9:$9,"&gt;="&amp;HD$9)*SUMIFS(conditions!$70:$70,conditions!$8:$8,"&lt;="&amp;HD$9,conditions!$9:$9,"&gt;="&amp;HD$9))</f>
        <v>18.664222499999997</v>
      </c>
      <c r="HE72" s="37">
        <f>IF(HE$9="",0,IF(HE$9+SUMIFS(conditions!$71:$71,conditions!$8:$8,"&lt;="&amp;HE$9,conditions!$9:$9,"&gt;="&amp;HE$9)&gt;EOMONTH($U$9,11),(1+conditions!$U$34)*SUMIFS(18:18,$9:$9,$U$9-1+HE$9+SUMIFS(conditions!$71:$71,conditions!$8:$8,"&lt;="&amp;HE$9,conditions!$9:$9,"&gt;="&amp;HE$9)-EOMONTH($U$9,11)),SUMIFS(18:18,$9:$9,HE$9+SUMIFS(conditions!$71:$71,conditions!$8:$8,"&lt;="&amp;HE$9,conditions!$9:$9,"&gt;="&amp;HE$9)))*SUMIFS(conditions!$69:$69,conditions!$8:$8,"&lt;="&amp;HE$9,conditions!$9:$9,"&gt;="&amp;HE$9)*SUMIFS(conditions!$70:$70,conditions!$8:$8,"&lt;="&amp;HE$9,conditions!$9:$9,"&gt;="&amp;HE$9))</f>
        <v>18.664222499999997</v>
      </c>
      <c r="HF72" s="37">
        <f>IF(HF$9="",0,IF(HF$9+SUMIFS(conditions!$71:$71,conditions!$8:$8,"&lt;="&amp;HF$9,conditions!$9:$9,"&gt;="&amp;HF$9)&gt;EOMONTH($U$9,11),(1+conditions!$U$34)*SUMIFS(18:18,$9:$9,$U$9-1+HF$9+SUMIFS(conditions!$71:$71,conditions!$8:$8,"&lt;="&amp;HF$9,conditions!$9:$9,"&gt;="&amp;HF$9)-EOMONTH($U$9,11)),SUMIFS(18:18,$9:$9,HF$9+SUMIFS(conditions!$71:$71,conditions!$8:$8,"&lt;="&amp;HF$9,conditions!$9:$9,"&gt;="&amp;HF$9)))*SUMIFS(conditions!$69:$69,conditions!$8:$8,"&lt;="&amp;HF$9,conditions!$9:$9,"&gt;="&amp;HF$9)*SUMIFS(conditions!$70:$70,conditions!$8:$8,"&lt;="&amp;HF$9,conditions!$9:$9,"&gt;="&amp;HF$9))</f>
        <v>0</v>
      </c>
      <c r="HG72" s="37">
        <f>IF(HG$9="",0,IF(HG$9+SUMIFS(conditions!$71:$71,conditions!$8:$8,"&lt;="&amp;HG$9,conditions!$9:$9,"&gt;="&amp;HG$9)&gt;EOMONTH($U$9,11),(1+conditions!$U$34)*SUMIFS(18:18,$9:$9,$U$9-1+HG$9+SUMIFS(conditions!$71:$71,conditions!$8:$8,"&lt;="&amp;HG$9,conditions!$9:$9,"&gt;="&amp;HG$9)-EOMONTH($U$9,11)),SUMIFS(18:18,$9:$9,HG$9+SUMIFS(conditions!$71:$71,conditions!$8:$8,"&lt;="&amp;HG$9,conditions!$9:$9,"&gt;="&amp;HG$9)))*SUMIFS(conditions!$69:$69,conditions!$8:$8,"&lt;="&amp;HG$9,conditions!$9:$9,"&gt;="&amp;HG$9)*SUMIFS(conditions!$70:$70,conditions!$8:$8,"&lt;="&amp;HG$9,conditions!$9:$9,"&gt;="&amp;HG$9))</f>
        <v>0</v>
      </c>
      <c r="HH72" s="37">
        <f>IF(HH$9="",0,IF(HH$9+SUMIFS(conditions!$71:$71,conditions!$8:$8,"&lt;="&amp;HH$9,conditions!$9:$9,"&gt;="&amp;HH$9)&gt;EOMONTH($U$9,11),(1+conditions!$U$34)*SUMIFS(18:18,$9:$9,$U$9-1+HH$9+SUMIFS(conditions!$71:$71,conditions!$8:$8,"&lt;="&amp;HH$9,conditions!$9:$9,"&gt;="&amp;HH$9)-EOMONTH($U$9,11)),SUMIFS(18:18,$9:$9,HH$9+SUMIFS(conditions!$71:$71,conditions!$8:$8,"&lt;="&amp;HH$9,conditions!$9:$9,"&gt;="&amp;HH$9)))*SUMIFS(conditions!$69:$69,conditions!$8:$8,"&lt;="&amp;HH$9,conditions!$9:$9,"&gt;="&amp;HH$9)*SUMIFS(conditions!$70:$70,conditions!$8:$8,"&lt;="&amp;HH$9,conditions!$9:$9,"&gt;="&amp;HH$9))</f>
        <v>18.664222499999997</v>
      </c>
      <c r="HI72" s="37">
        <f>IF(HI$9="",0,IF(HI$9+SUMIFS(conditions!$71:$71,conditions!$8:$8,"&lt;="&amp;HI$9,conditions!$9:$9,"&gt;="&amp;HI$9)&gt;EOMONTH($U$9,11),(1+conditions!$U$34)*SUMIFS(18:18,$9:$9,$U$9-1+HI$9+SUMIFS(conditions!$71:$71,conditions!$8:$8,"&lt;="&amp;HI$9,conditions!$9:$9,"&gt;="&amp;HI$9)-EOMONTH($U$9,11)),SUMIFS(18:18,$9:$9,HI$9+SUMIFS(conditions!$71:$71,conditions!$8:$8,"&lt;="&amp;HI$9,conditions!$9:$9,"&gt;="&amp;HI$9)))*SUMIFS(conditions!$69:$69,conditions!$8:$8,"&lt;="&amp;HI$9,conditions!$9:$9,"&gt;="&amp;HI$9)*SUMIFS(conditions!$70:$70,conditions!$8:$8,"&lt;="&amp;HI$9,conditions!$9:$9,"&gt;="&amp;HI$9))</f>
        <v>18.664222499999997</v>
      </c>
      <c r="HJ72" s="37">
        <f>IF(HJ$9="",0,IF(HJ$9+SUMIFS(conditions!$71:$71,conditions!$8:$8,"&lt;="&amp;HJ$9,conditions!$9:$9,"&gt;="&amp;HJ$9)&gt;EOMONTH($U$9,11),(1+conditions!$U$34)*SUMIFS(18:18,$9:$9,$U$9-1+HJ$9+SUMIFS(conditions!$71:$71,conditions!$8:$8,"&lt;="&amp;HJ$9,conditions!$9:$9,"&gt;="&amp;HJ$9)-EOMONTH($U$9,11)),SUMIFS(18:18,$9:$9,HJ$9+SUMIFS(conditions!$71:$71,conditions!$8:$8,"&lt;="&amp;HJ$9,conditions!$9:$9,"&gt;="&amp;HJ$9)))*SUMIFS(conditions!$69:$69,conditions!$8:$8,"&lt;="&amp;HJ$9,conditions!$9:$9,"&gt;="&amp;HJ$9)*SUMIFS(conditions!$70:$70,conditions!$8:$8,"&lt;="&amp;HJ$9,conditions!$9:$9,"&gt;="&amp;HJ$9))</f>
        <v>18.664222499999997</v>
      </c>
      <c r="HK72" s="37">
        <f>IF(HK$9="",0,IF(HK$9+SUMIFS(conditions!$71:$71,conditions!$8:$8,"&lt;="&amp;HK$9,conditions!$9:$9,"&gt;="&amp;HK$9)&gt;EOMONTH($U$9,11),(1+conditions!$U$34)*SUMIFS(18:18,$9:$9,$U$9-1+HK$9+SUMIFS(conditions!$71:$71,conditions!$8:$8,"&lt;="&amp;HK$9,conditions!$9:$9,"&gt;="&amp;HK$9)-EOMONTH($U$9,11)),SUMIFS(18:18,$9:$9,HK$9+SUMIFS(conditions!$71:$71,conditions!$8:$8,"&lt;="&amp;HK$9,conditions!$9:$9,"&gt;="&amp;HK$9)))*SUMIFS(conditions!$69:$69,conditions!$8:$8,"&lt;="&amp;HK$9,conditions!$9:$9,"&gt;="&amp;HK$9)*SUMIFS(conditions!$70:$70,conditions!$8:$8,"&lt;="&amp;HK$9,conditions!$9:$9,"&gt;="&amp;HK$9))</f>
        <v>18.664222499999997</v>
      </c>
      <c r="HL72" s="37">
        <f>IF(HL$9="",0,IF(HL$9+SUMIFS(conditions!$71:$71,conditions!$8:$8,"&lt;="&amp;HL$9,conditions!$9:$9,"&gt;="&amp;HL$9)&gt;EOMONTH($U$9,11),(1+conditions!$U$34)*SUMIFS(18:18,$9:$9,$U$9-1+HL$9+SUMIFS(conditions!$71:$71,conditions!$8:$8,"&lt;="&amp;HL$9,conditions!$9:$9,"&gt;="&amp;HL$9)-EOMONTH($U$9,11)),SUMIFS(18:18,$9:$9,HL$9+SUMIFS(conditions!$71:$71,conditions!$8:$8,"&lt;="&amp;HL$9,conditions!$9:$9,"&gt;="&amp;HL$9)))*SUMIFS(conditions!$69:$69,conditions!$8:$8,"&lt;="&amp;HL$9,conditions!$9:$9,"&gt;="&amp;HL$9)*SUMIFS(conditions!$70:$70,conditions!$8:$8,"&lt;="&amp;HL$9,conditions!$9:$9,"&gt;="&amp;HL$9))</f>
        <v>18.664222499999997</v>
      </c>
      <c r="HM72" s="37">
        <f>IF(HM$9="",0,IF(HM$9+SUMIFS(conditions!$71:$71,conditions!$8:$8,"&lt;="&amp;HM$9,conditions!$9:$9,"&gt;="&amp;HM$9)&gt;EOMONTH($U$9,11),(1+conditions!$U$34)*SUMIFS(18:18,$9:$9,$U$9-1+HM$9+SUMIFS(conditions!$71:$71,conditions!$8:$8,"&lt;="&amp;HM$9,conditions!$9:$9,"&gt;="&amp;HM$9)-EOMONTH($U$9,11)),SUMIFS(18:18,$9:$9,HM$9+SUMIFS(conditions!$71:$71,conditions!$8:$8,"&lt;="&amp;HM$9,conditions!$9:$9,"&gt;="&amp;HM$9)))*SUMIFS(conditions!$69:$69,conditions!$8:$8,"&lt;="&amp;HM$9,conditions!$9:$9,"&gt;="&amp;HM$9)*SUMIFS(conditions!$70:$70,conditions!$8:$8,"&lt;="&amp;HM$9,conditions!$9:$9,"&gt;="&amp;HM$9))</f>
        <v>0</v>
      </c>
      <c r="HN72" s="37">
        <f>IF(HN$9="",0,IF(HN$9+SUMIFS(conditions!$71:$71,conditions!$8:$8,"&lt;="&amp;HN$9,conditions!$9:$9,"&gt;="&amp;HN$9)&gt;EOMONTH($U$9,11),(1+conditions!$U$34)*SUMIFS(18:18,$9:$9,$U$9-1+HN$9+SUMIFS(conditions!$71:$71,conditions!$8:$8,"&lt;="&amp;HN$9,conditions!$9:$9,"&gt;="&amp;HN$9)-EOMONTH($U$9,11)),SUMIFS(18:18,$9:$9,HN$9+SUMIFS(conditions!$71:$71,conditions!$8:$8,"&lt;="&amp;HN$9,conditions!$9:$9,"&gt;="&amp;HN$9)))*SUMIFS(conditions!$69:$69,conditions!$8:$8,"&lt;="&amp;HN$9,conditions!$9:$9,"&gt;="&amp;HN$9)*SUMIFS(conditions!$70:$70,conditions!$8:$8,"&lt;="&amp;HN$9,conditions!$9:$9,"&gt;="&amp;HN$9))</f>
        <v>0</v>
      </c>
      <c r="HO72" s="37">
        <f>IF(HO$9="",0,IF(HO$9+SUMIFS(conditions!$71:$71,conditions!$8:$8,"&lt;="&amp;HO$9,conditions!$9:$9,"&gt;="&amp;HO$9)&gt;EOMONTH($U$9,11),(1+conditions!$U$34)*SUMIFS(18:18,$9:$9,$U$9-1+HO$9+SUMIFS(conditions!$71:$71,conditions!$8:$8,"&lt;="&amp;HO$9,conditions!$9:$9,"&gt;="&amp;HO$9)-EOMONTH($U$9,11)),SUMIFS(18:18,$9:$9,HO$9+SUMIFS(conditions!$71:$71,conditions!$8:$8,"&lt;="&amp;HO$9,conditions!$9:$9,"&gt;="&amp;HO$9)))*SUMIFS(conditions!$69:$69,conditions!$8:$8,"&lt;="&amp;HO$9,conditions!$9:$9,"&gt;="&amp;HO$9)*SUMIFS(conditions!$70:$70,conditions!$8:$8,"&lt;="&amp;HO$9,conditions!$9:$9,"&gt;="&amp;HO$9))</f>
        <v>17.171084699999998</v>
      </c>
      <c r="HP72" s="37">
        <f>IF(HP$9="",0,IF(HP$9+SUMIFS(conditions!$71:$71,conditions!$8:$8,"&lt;="&amp;HP$9,conditions!$9:$9,"&gt;="&amp;HP$9)&gt;EOMONTH($U$9,11),(1+conditions!$U$34)*SUMIFS(18:18,$9:$9,$U$9-1+HP$9+SUMIFS(conditions!$71:$71,conditions!$8:$8,"&lt;="&amp;HP$9,conditions!$9:$9,"&gt;="&amp;HP$9)-EOMONTH($U$9,11)),SUMIFS(18:18,$9:$9,HP$9+SUMIFS(conditions!$71:$71,conditions!$8:$8,"&lt;="&amp;HP$9,conditions!$9:$9,"&gt;="&amp;HP$9)))*SUMIFS(conditions!$69:$69,conditions!$8:$8,"&lt;="&amp;HP$9,conditions!$9:$9,"&gt;="&amp;HP$9)*SUMIFS(conditions!$70:$70,conditions!$8:$8,"&lt;="&amp;HP$9,conditions!$9:$9,"&gt;="&amp;HP$9))</f>
        <v>17.171084699999998</v>
      </c>
      <c r="HQ72" s="37">
        <f>IF(HQ$9="",0,IF(HQ$9+SUMIFS(conditions!$71:$71,conditions!$8:$8,"&lt;="&amp;HQ$9,conditions!$9:$9,"&gt;="&amp;HQ$9)&gt;EOMONTH($U$9,11),(1+conditions!$U$34)*SUMIFS(18:18,$9:$9,$U$9-1+HQ$9+SUMIFS(conditions!$71:$71,conditions!$8:$8,"&lt;="&amp;HQ$9,conditions!$9:$9,"&gt;="&amp;HQ$9)-EOMONTH($U$9,11)),SUMIFS(18:18,$9:$9,HQ$9+SUMIFS(conditions!$71:$71,conditions!$8:$8,"&lt;="&amp;HQ$9,conditions!$9:$9,"&gt;="&amp;HQ$9)))*SUMIFS(conditions!$69:$69,conditions!$8:$8,"&lt;="&amp;HQ$9,conditions!$9:$9,"&gt;="&amp;HQ$9)*SUMIFS(conditions!$70:$70,conditions!$8:$8,"&lt;="&amp;HQ$9,conditions!$9:$9,"&gt;="&amp;HQ$9))</f>
        <v>17.171084699999998</v>
      </c>
      <c r="HR72" s="37">
        <f>IF(HR$9="",0,IF(HR$9+SUMIFS(conditions!$71:$71,conditions!$8:$8,"&lt;="&amp;HR$9,conditions!$9:$9,"&gt;="&amp;HR$9)&gt;EOMONTH($U$9,11),(1+conditions!$U$34)*SUMIFS(18:18,$9:$9,$U$9-1+HR$9+SUMIFS(conditions!$71:$71,conditions!$8:$8,"&lt;="&amp;HR$9,conditions!$9:$9,"&gt;="&amp;HR$9)-EOMONTH($U$9,11)),SUMIFS(18:18,$9:$9,HR$9+SUMIFS(conditions!$71:$71,conditions!$8:$8,"&lt;="&amp;HR$9,conditions!$9:$9,"&gt;="&amp;HR$9)))*SUMIFS(conditions!$69:$69,conditions!$8:$8,"&lt;="&amp;HR$9,conditions!$9:$9,"&gt;="&amp;HR$9)*SUMIFS(conditions!$70:$70,conditions!$8:$8,"&lt;="&amp;HR$9,conditions!$9:$9,"&gt;="&amp;HR$9))</f>
        <v>17.171084699999998</v>
      </c>
      <c r="HS72" s="37">
        <f>IF(HS$9="",0,IF(HS$9+SUMIFS(conditions!$71:$71,conditions!$8:$8,"&lt;="&amp;HS$9,conditions!$9:$9,"&gt;="&amp;HS$9)&gt;EOMONTH($U$9,11),(1+conditions!$U$34)*SUMIFS(18:18,$9:$9,$U$9-1+HS$9+SUMIFS(conditions!$71:$71,conditions!$8:$8,"&lt;="&amp;HS$9,conditions!$9:$9,"&gt;="&amp;HS$9)-EOMONTH($U$9,11)),SUMIFS(18:18,$9:$9,HS$9+SUMIFS(conditions!$71:$71,conditions!$8:$8,"&lt;="&amp;HS$9,conditions!$9:$9,"&gt;="&amp;HS$9)))*SUMIFS(conditions!$69:$69,conditions!$8:$8,"&lt;="&amp;HS$9,conditions!$9:$9,"&gt;="&amp;HS$9)*SUMIFS(conditions!$70:$70,conditions!$8:$8,"&lt;="&amp;HS$9,conditions!$9:$9,"&gt;="&amp;HS$9))</f>
        <v>17.171084699999998</v>
      </c>
      <c r="HT72" s="37">
        <f>IF(HT$9="",0,IF(HT$9+SUMIFS(conditions!$71:$71,conditions!$8:$8,"&lt;="&amp;HT$9,conditions!$9:$9,"&gt;="&amp;HT$9)&gt;EOMONTH($U$9,11),(1+conditions!$U$34)*SUMIFS(18:18,$9:$9,$U$9-1+HT$9+SUMIFS(conditions!$71:$71,conditions!$8:$8,"&lt;="&amp;HT$9,conditions!$9:$9,"&gt;="&amp;HT$9)-EOMONTH($U$9,11)),SUMIFS(18:18,$9:$9,HT$9+SUMIFS(conditions!$71:$71,conditions!$8:$8,"&lt;="&amp;HT$9,conditions!$9:$9,"&gt;="&amp;HT$9)))*SUMIFS(conditions!$69:$69,conditions!$8:$8,"&lt;="&amp;HT$9,conditions!$9:$9,"&gt;="&amp;HT$9)*SUMIFS(conditions!$70:$70,conditions!$8:$8,"&lt;="&amp;HT$9,conditions!$9:$9,"&gt;="&amp;HT$9))</f>
        <v>0</v>
      </c>
      <c r="HU72" s="37">
        <f>IF(HU$9="",0,IF(HU$9+SUMIFS(conditions!$71:$71,conditions!$8:$8,"&lt;="&amp;HU$9,conditions!$9:$9,"&gt;="&amp;HU$9)&gt;EOMONTH($U$9,11),(1+conditions!$U$34)*SUMIFS(18:18,$9:$9,$U$9-1+HU$9+SUMIFS(conditions!$71:$71,conditions!$8:$8,"&lt;="&amp;HU$9,conditions!$9:$9,"&gt;="&amp;HU$9)-EOMONTH($U$9,11)),SUMIFS(18:18,$9:$9,HU$9+SUMIFS(conditions!$71:$71,conditions!$8:$8,"&lt;="&amp;HU$9,conditions!$9:$9,"&gt;="&amp;HU$9)))*SUMIFS(conditions!$69:$69,conditions!$8:$8,"&lt;="&amp;HU$9,conditions!$9:$9,"&gt;="&amp;HU$9)*SUMIFS(conditions!$70:$70,conditions!$8:$8,"&lt;="&amp;HU$9,conditions!$9:$9,"&gt;="&amp;HU$9))</f>
        <v>0</v>
      </c>
      <c r="HV72" s="37">
        <f>IF(HV$9="",0,IF(HV$9+SUMIFS(conditions!$71:$71,conditions!$8:$8,"&lt;="&amp;HV$9,conditions!$9:$9,"&gt;="&amp;HV$9)&gt;EOMONTH($U$9,11),(1+conditions!$U$34)*SUMIFS(18:18,$9:$9,$U$9-1+HV$9+SUMIFS(conditions!$71:$71,conditions!$8:$8,"&lt;="&amp;HV$9,conditions!$9:$9,"&gt;="&amp;HV$9)-EOMONTH($U$9,11)),SUMIFS(18:18,$9:$9,HV$9+SUMIFS(conditions!$71:$71,conditions!$8:$8,"&lt;="&amp;HV$9,conditions!$9:$9,"&gt;="&amp;HV$9)))*SUMIFS(conditions!$69:$69,conditions!$8:$8,"&lt;="&amp;HV$9,conditions!$9:$9,"&gt;="&amp;HV$9)*SUMIFS(conditions!$70:$70,conditions!$8:$8,"&lt;="&amp;HV$9,conditions!$9:$9,"&gt;="&amp;HV$9))</f>
        <v>17.171084699999998</v>
      </c>
      <c r="HW72" s="37">
        <f>IF(HW$9="",0,IF(HW$9+SUMIFS(conditions!$71:$71,conditions!$8:$8,"&lt;="&amp;HW$9,conditions!$9:$9,"&gt;="&amp;HW$9)&gt;EOMONTH($U$9,11),(1+conditions!$U$34)*SUMIFS(18:18,$9:$9,$U$9-1+HW$9+SUMIFS(conditions!$71:$71,conditions!$8:$8,"&lt;="&amp;HW$9,conditions!$9:$9,"&gt;="&amp;HW$9)-EOMONTH($U$9,11)),SUMIFS(18:18,$9:$9,HW$9+SUMIFS(conditions!$71:$71,conditions!$8:$8,"&lt;="&amp;HW$9,conditions!$9:$9,"&gt;="&amp;HW$9)))*SUMIFS(conditions!$69:$69,conditions!$8:$8,"&lt;="&amp;HW$9,conditions!$9:$9,"&gt;="&amp;HW$9)*SUMIFS(conditions!$70:$70,conditions!$8:$8,"&lt;="&amp;HW$9,conditions!$9:$9,"&gt;="&amp;HW$9))</f>
        <v>17.171084699999998</v>
      </c>
      <c r="HX72" s="37">
        <f>IF(HX$9="",0,IF(HX$9+SUMIFS(conditions!$71:$71,conditions!$8:$8,"&lt;="&amp;HX$9,conditions!$9:$9,"&gt;="&amp;HX$9)&gt;EOMONTH($U$9,11),(1+conditions!$U$34)*SUMIFS(18:18,$9:$9,$U$9-1+HX$9+SUMIFS(conditions!$71:$71,conditions!$8:$8,"&lt;="&amp;HX$9,conditions!$9:$9,"&gt;="&amp;HX$9)-EOMONTH($U$9,11)),SUMIFS(18:18,$9:$9,HX$9+SUMIFS(conditions!$71:$71,conditions!$8:$8,"&lt;="&amp;HX$9,conditions!$9:$9,"&gt;="&amp;HX$9)))*SUMIFS(conditions!$69:$69,conditions!$8:$8,"&lt;="&amp;HX$9,conditions!$9:$9,"&gt;="&amp;HX$9)*SUMIFS(conditions!$70:$70,conditions!$8:$8,"&lt;="&amp;HX$9,conditions!$9:$9,"&gt;="&amp;HX$9))</f>
        <v>17.171084699999998</v>
      </c>
      <c r="HY72" s="37">
        <f>IF(HY$9="",0,IF(HY$9+SUMIFS(conditions!$71:$71,conditions!$8:$8,"&lt;="&amp;HY$9,conditions!$9:$9,"&gt;="&amp;HY$9)&gt;EOMONTH($U$9,11),(1+conditions!$U$34)*SUMIFS(18:18,$9:$9,$U$9-1+HY$9+SUMIFS(conditions!$71:$71,conditions!$8:$8,"&lt;="&amp;HY$9,conditions!$9:$9,"&gt;="&amp;HY$9)-EOMONTH($U$9,11)),SUMIFS(18:18,$9:$9,HY$9+SUMIFS(conditions!$71:$71,conditions!$8:$8,"&lt;="&amp;HY$9,conditions!$9:$9,"&gt;="&amp;HY$9)))*SUMIFS(conditions!$69:$69,conditions!$8:$8,"&lt;="&amp;HY$9,conditions!$9:$9,"&gt;="&amp;HY$9)*SUMIFS(conditions!$70:$70,conditions!$8:$8,"&lt;="&amp;HY$9,conditions!$9:$9,"&gt;="&amp;HY$9))</f>
        <v>17.171084699999998</v>
      </c>
      <c r="HZ72" s="37">
        <f>IF(HZ$9="",0,IF(HZ$9+SUMIFS(conditions!$71:$71,conditions!$8:$8,"&lt;="&amp;HZ$9,conditions!$9:$9,"&gt;="&amp;HZ$9)&gt;EOMONTH($U$9,11),(1+conditions!$U$34)*SUMIFS(18:18,$9:$9,$U$9-1+HZ$9+SUMIFS(conditions!$71:$71,conditions!$8:$8,"&lt;="&amp;HZ$9,conditions!$9:$9,"&gt;="&amp;HZ$9)-EOMONTH($U$9,11)),SUMIFS(18:18,$9:$9,HZ$9+SUMIFS(conditions!$71:$71,conditions!$8:$8,"&lt;="&amp;HZ$9,conditions!$9:$9,"&gt;="&amp;HZ$9)))*SUMIFS(conditions!$69:$69,conditions!$8:$8,"&lt;="&amp;HZ$9,conditions!$9:$9,"&gt;="&amp;HZ$9)*SUMIFS(conditions!$70:$70,conditions!$8:$8,"&lt;="&amp;HZ$9,conditions!$9:$9,"&gt;="&amp;HZ$9))</f>
        <v>17.171084699999998</v>
      </c>
      <c r="IA72" s="37">
        <f>IF(IA$9="",0,IF(IA$9+SUMIFS(conditions!$71:$71,conditions!$8:$8,"&lt;="&amp;IA$9,conditions!$9:$9,"&gt;="&amp;IA$9)&gt;EOMONTH($U$9,11),(1+conditions!$U$34)*SUMIFS(18:18,$9:$9,$U$9-1+IA$9+SUMIFS(conditions!$71:$71,conditions!$8:$8,"&lt;="&amp;IA$9,conditions!$9:$9,"&gt;="&amp;IA$9)-EOMONTH($U$9,11)),SUMIFS(18:18,$9:$9,IA$9+SUMIFS(conditions!$71:$71,conditions!$8:$8,"&lt;="&amp;IA$9,conditions!$9:$9,"&gt;="&amp;IA$9)))*SUMIFS(conditions!$69:$69,conditions!$8:$8,"&lt;="&amp;IA$9,conditions!$9:$9,"&gt;="&amp;IA$9)*SUMIFS(conditions!$70:$70,conditions!$8:$8,"&lt;="&amp;IA$9,conditions!$9:$9,"&gt;="&amp;IA$9))</f>
        <v>0</v>
      </c>
      <c r="IB72" s="37">
        <f>IF(IB$9="",0,IF(IB$9+SUMIFS(conditions!$71:$71,conditions!$8:$8,"&lt;="&amp;IB$9,conditions!$9:$9,"&gt;="&amp;IB$9)&gt;EOMONTH($U$9,11),(1+conditions!$U$34)*SUMIFS(18:18,$9:$9,$U$9-1+IB$9+SUMIFS(conditions!$71:$71,conditions!$8:$8,"&lt;="&amp;IB$9,conditions!$9:$9,"&gt;="&amp;IB$9)-EOMONTH($U$9,11)),SUMIFS(18:18,$9:$9,IB$9+SUMIFS(conditions!$71:$71,conditions!$8:$8,"&lt;="&amp;IB$9,conditions!$9:$9,"&gt;="&amp;IB$9)))*SUMIFS(conditions!$69:$69,conditions!$8:$8,"&lt;="&amp;IB$9,conditions!$9:$9,"&gt;="&amp;IB$9)*SUMIFS(conditions!$70:$70,conditions!$8:$8,"&lt;="&amp;IB$9,conditions!$9:$9,"&gt;="&amp;IB$9))</f>
        <v>0</v>
      </c>
      <c r="IC72" s="37">
        <f>IF(IC$9="",0,IF(IC$9+SUMIFS(conditions!$71:$71,conditions!$8:$8,"&lt;="&amp;IC$9,conditions!$9:$9,"&gt;="&amp;IC$9)&gt;EOMONTH($U$9,11),(1+conditions!$U$34)*SUMIFS(18:18,$9:$9,$U$9-1+IC$9+SUMIFS(conditions!$71:$71,conditions!$8:$8,"&lt;="&amp;IC$9,conditions!$9:$9,"&gt;="&amp;IC$9)-EOMONTH($U$9,11)),SUMIFS(18:18,$9:$9,IC$9+SUMIFS(conditions!$71:$71,conditions!$8:$8,"&lt;="&amp;IC$9,conditions!$9:$9,"&gt;="&amp;IC$9)))*SUMIFS(conditions!$69:$69,conditions!$8:$8,"&lt;="&amp;IC$9,conditions!$9:$9,"&gt;="&amp;IC$9)*SUMIFS(conditions!$70:$70,conditions!$8:$8,"&lt;="&amp;IC$9,conditions!$9:$9,"&gt;="&amp;IC$9))</f>
        <v>17.171084699999998</v>
      </c>
      <c r="ID72" s="37">
        <f>IF(ID$9="",0,IF(ID$9+SUMIFS(conditions!$71:$71,conditions!$8:$8,"&lt;="&amp;ID$9,conditions!$9:$9,"&gt;="&amp;ID$9)&gt;EOMONTH($U$9,11),(1+conditions!$U$34)*SUMIFS(18:18,$9:$9,$U$9-1+ID$9+SUMIFS(conditions!$71:$71,conditions!$8:$8,"&lt;="&amp;ID$9,conditions!$9:$9,"&gt;="&amp;ID$9)-EOMONTH($U$9,11)),SUMIFS(18:18,$9:$9,ID$9+SUMIFS(conditions!$71:$71,conditions!$8:$8,"&lt;="&amp;ID$9,conditions!$9:$9,"&gt;="&amp;ID$9)))*SUMIFS(conditions!$69:$69,conditions!$8:$8,"&lt;="&amp;ID$9,conditions!$9:$9,"&gt;="&amp;ID$9)*SUMIFS(conditions!$70:$70,conditions!$8:$8,"&lt;="&amp;ID$9,conditions!$9:$9,"&gt;="&amp;ID$9))</f>
        <v>17.171084699999998</v>
      </c>
      <c r="IE72" s="37">
        <f>IF(IE$9="",0,IF(IE$9+SUMIFS(conditions!$71:$71,conditions!$8:$8,"&lt;="&amp;IE$9,conditions!$9:$9,"&gt;="&amp;IE$9)&gt;EOMONTH($U$9,11),(1+conditions!$U$34)*SUMIFS(18:18,$9:$9,$U$9-1+IE$9+SUMIFS(conditions!$71:$71,conditions!$8:$8,"&lt;="&amp;IE$9,conditions!$9:$9,"&gt;="&amp;IE$9)-EOMONTH($U$9,11)),SUMIFS(18:18,$9:$9,IE$9+SUMIFS(conditions!$71:$71,conditions!$8:$8,"&lt;="&amp;IE$9,conditions!$9:$9,"&gt;="&amp;IE$9)))*SUMIFS(conditions!$69:$69,conditions!$8:$8,"&lt;="&amp;IE$9,conditions!$9:$9,"&gt;="&amp;IE$9)*SUMIFS(conditions!$70:$70,conditions!$8:$8,"&lt;="&amp;IE$9,conditions!$9:$9,"&gt;="&amp;IE$9))</f>
        <v>17.171084699999998</v>
      </c>
      <c r="IF72" s="37">
        <f>IF(IF$9="",0,IF(IF$9+SUMIFS(conditions!$71:$71,conditions!$8:$8,"&lt;="&amp;IF$9,conditions!$9:$9,"&gt;="&amp;IF$9)&gt;EOMONTH($U$9,11),(1+conditions!$U$34)*SUMIFS(18:18,$9:$9,$U$9-1+IF$9+SUMIFS(conditions!$71:$71,conditions!$8:$8,"&lt;="&amp;IF$9,conditions!$9:$9,"&gt;="&amp;IF$9)-EOMONTH($U$9,11)),SUMIFS(18:18,$9:$9,IF$9+SUMIFS(conditions!$71:$71,conditions!$8:$8,"&lt;="&amp;IF$9,conditions!$9:$9,"&gt;="&amp;IF$9)))*SUMIFS(conditions!$69:$69,conditions!$8:$8,"&lt;="&amp;IF$9,conditions!$9:$9,"&gt;="&amp;IF$9)*SUMIFS(conditions!$70:$70,conditions!$8:$8,"&lt;="&amp;IF$9,conditions!$9:$9,"&gt;="&amp;IF$9))</f>
        <v>17.171084699999998</v>
      </c>
      <c r="IG72" s="37">
        <f>IF(IG$9="",0,IF(IG$9+SUMIFS(conditions!$71:$71,conditions!$8:$8,"&lt;="&amp;IG$9,conditions!$9:$9,"&gt;="&amp;IG$9)&gt;EOMONTH($U$9,11),(1+conditions!$U$34)*SUMIFS(18:18,$9:$9,$U$9-1+IG$9+SUMIFS(conditions!$71:$71,conditions!$8:$8,"&lt;="&amp;IG$9,conditions!$9:$9,"&gt;="&amp;IG$9)-EOMONTH($U$9,11)),SUMIFS(18:18,$9:$9,IG$9+SUMIFS(conditions!$71:$71,conditions!$8:$8,"&lt;="&amp;IG$9,conditions!$9:$9,"&gt;="&amp;IG$9)))*SUMIFS(conditions!$69:$69,conditions!$8:$8,"&lt;="&amp;IG$9,conditions!$9:$9,"&gt;="&amp;IG$9)*SUMIFS(conditions!$70:$70,conditions!$8:$8,"&lt;="&amp;IG$9,conditions!$9:$9,"&gt;="&amp;IG$9))</f>
        <v>17.171084699999998</v>
      </c>
      <c r="IH72" s="37">
        <f>IF(IH$9="",0,IF(IH$9+SUMIFS(conditions!$71:$71,conditions!$8:$8,"&lt;="&amp;IH$9,conditions!$9:$9,"&gt;="&amp;IH$9)&gt;EOMONTH($U$9,11),(1+conditions!$U$34)*SUMIFS(18:18,$9:$9,$U$9-1+IH$9+SUMIFS(conditions!$71:$71,conditions!$8:$8,"&lt;="&amp;IH$9,conditions!$9:$9,"&gt;="&amp;IH$9)-EOMONTH($U$9,11)),SUMIFS(18:18,$9:$9,IH$9+SUMIFS(conditions!$71:$71,conditions!$8:$8,"&lt;="&amp;IH$9,conditions!$9:$9,"&gt;="&amp;IH$9)))*SUMIFS(conditions!$69:$69,conditions!$8:$8,"&lt;="&amp;IH$9,conditions!$9:$9,"&gt;="&amp;IH$9)*SUMIFS(conditions!$70:$70,conditions!$8:$8,"&lt;="&amp;IH$9,conditions!$9:$9,"&gt;="&amp;IH$9))</f>
        <v>0</v>
      </c>
      <c r="II72" s="37">
        <f>IF(II$9="",0,IF(II$9+SUMIFS(conditions!$71:$71,conditions!$8:$8,"&lt;="&amp;II$9,conditions!$9:$9,"&gt;="&amp;II$9)&gt;EOMONTH($U$9,11),(1+conditions!$U$34)*SUMIFS(18:18,$9:$9,$U$9-1+II$9+SUMIFS(conditions!$71:$71,conditions!$8:$8,"&lt;="&amp;II$9,conditions!$9:$9,"&gt;="&amp;II$9)-EOMONTH($U$9,11)),SUMIFS(18:18,$9:$9,II$9+SUMIFS(conditions!$71:$71,conditions!$8:$8,"&lt;="&amp;II$9,conditions!$9:$9,"&gt;="&amp;II$9)))*SUMIFS(conditions!$69:$69,conditions!$8:$8,"&lt;="&amp;II$9,conditions!$9:$9,"&gt;="&amp;II$9)*SUMIFS(conditions!$70:$70,conditions!$8:$8,"&lt;="&amp;II$9,conditions!$9:$9,"&gt;="&amp;II$9))</f>
        <v>0</v>
      </c>
      <c r="IJ72" s="37">
        <f>IF(IJ$9="",0,IF(IJ$9+SUMIFS(conditions!$71:$71,conditions!$8:$8,"&lt;="&amp;IJ$9,conditions!$9:$9,"&gt;="&amp;IJ$9)&gt;EOMONTH($U$9,11),(1+conditions!$U$34)*SUMIFS(18:18,$9:$9,$U$9-1+IJ$9+SUMIFS(conditions!$71:$71,conditions!$8:$8,"&lt;="&amp;IJ$9,conditions!$9:$9,"&gt;="&amp;IJ$9)-EOMONTH($U$9,11)),SUMIFS(18:18,$9:$9,IJ$9+SUMIFS(conditions!$71:$71,conditions!$8:$8,"&lt;="&amp;IJ$9,conditions!$9:$9,"&gt;="&amp;IJ$9)))*SUMIFS(conditions!$69:$69,conditions!$8:$8,"&lt;="&amp;IJ$9,conditions!$9:$9,"&gt;="&amp;IJ$9)*SUMIFS(conditions!$70:$70,conditions!$8:$8,"&lt;="&amp;IJ$9,conditions!$9:$9,"&gt;="&amp;IJ$9))</f>
        <v>17.171084699999998</v>
      </c>
      <c r="IK72" s="37">
        <f>IF(IK$9="",0,IF(IK$9+SUMIFS(conditions!$71:$71,conditions!$8:$8,"&lt;="&amp;IK$9,conditions!$9:$9,"&gt;="&amp;IK$9)&gt;EOMONTH($U$9,11),(1+conditions!$U$34)*SUMIFS(18:18,$9:$9,$U$9-1+IK$9+SUMIFS(conditions!$71:$71,conditions!$8:$8,"&lt;="&amp;IK$9,conditions!$9:$9,"&gt;="&amp;IK$9)-EOMONTH($U$9,11)),SUMIFS(18:18,$9:$9,IK$9+SUMIFS(conditions!$71:$71,conditions!$8:$8,"&lt;="&amp;IK$9,conditions!$9:$9,"&gt;="&amp;IK$9)))*SUMIFS(conditions!$69:$69,conditions!$8:$8,"&lt;="&amp;IK$9,conditions!$9:$9,"&gt;="&amp;IK$9)*SUMIFS(conditions!$70:$70,conditions!$8:$8,"&lt;="&amp;IK$9,conditions!$9:$9,"&gt;="&amp;IK$9))</f>
        <v>17.171084699999998</v>
      </c>
      <c r="IL72" s="37">
        <f>IF(IL$9="",0,IF(IL$9+SUMIFS(conditions!$71:$71,conditions!$8:$8,"&lt;="&amp;IL$9,conditions!$9:$9,"&gt;="&amp;IL$9)&gt;EOMONTH($U$9,11),(1+conditions!$U$34)*SUMIFS(18:18,$9:$9,$U$9-1+IL$9+SUMIFS(conditions!$71:$71,conditions!$8:$8,"&lt;="&amp;IL$9,conditions!$9:$9,"&gt;="&amp;IL$9)-EOMONTH($U$9,11)),SUMIFS(18:18,$9:$9,IL$9+SUMIFS(conditions!$71:$71,conditions!$8:$8,"&lt;="&amp;IL$9,conditions!$9:$9,"&gt;="&amp;IL$9)))*SUMIFS(conditions!$69:$69,conditions!$8:$8,"&lt;="&amp;IL$9,conditions!$9:$9,"&gt;="&amp;IL$9)*SUMIFS(conditions!$70:$70,conditions!$8:$8,"&lt;="&amp;IL$9,conditions!$9:$9,"&gt;="&amp;IL$9))</f>
        <v>17.171084699999998</v>
      </c>
      <c r="IM72" s="37">
        <f>IF(IM$9="",0,IF(IM$9+SUMIFS(conditions!$71:$71,conditions!$8:$8,"&lt;="&amp;IM$9,conditions!$9:$9,"&gt;="&amp;IM$9)&gt;EOMONTH($U$9,11),(1+conditions!$U$34)*SUMIFS(18:18,$9:$9,$U$9-1+IM$9+SUMIFS(conditions!$71:$71,conditions!$8:$8,"&lt;="&amp;IM$9,conditions!$9:$9,"&gt;="&amp;IM$9)-EOMONTH($U$9,11)),SUMIFS(18:18,$9:$9,IM$9+SUMIFS(conditions!$71:$71,conditions!$8:$8,"&lt;="&amp;IM$9,conditions!$9:$9,"&gt;="&amp;IM$9)))*SUMIFS(conditions!$69:$69,conditions!$8:$8,"&lt;="&amp;IM$9,conditions!$9:$9,"&gt;="&amp;IM$9)*SUMIFS(conditions!$70:$70,conditions!$8:$8,"&lt;="&amp;IM$9,conditions!$9:$9,"&gt;="&amp;IM$9))</f>
        <v>17.171084699999998</v>
      </c>
      <c r="IN72" s="37">
        <f>IF(IN$9="",0,IF(IN$9+SUMIFS(conditions!$71:$71,conditions!$8:$8,"&lt;="&amp;IN$9,conditions!$9:$9,"&gt;="&amp;IN$9)&gt;EOMONTH($U$9,11),(1+conditions!$U$34)*SUMIFS(18:18,$9:$9,$U$9-1+IN$9+SUMIFS(conditions!$71:$71,conditions!$8:$8,"&lt;="&amp;IN$9,conditions!$9:$9,"&gt;="&amp;IN$9)-EOMONTH($U$9,11)),SUMIFS(18:18,$9:$9,IN$9+SUMIFS(conditions!$71:$71,conditions!$8:$8,"&lt;="&amp;IN$9,conditions!$9:$9,"&gt;="&amp;IN$9)))*SUMIFS(conditions!$69:$69,conditions!$8:$8,"&lt;="&amp;IN$9,conditions!$9:$9,"&gt;="&amp;IN$9)*SUMIFS(conditions!$70:$70,conditions!$8:$8,"&lt;="&amp;IN$9,conditions!$9:$9,"&gt;="&amp;IN$9))</f>
        <v>17.171084699999998</v>
      </c>
      <c r="IO72" s="37">
        <f>IF(IO$9="",0,IF(IO$9+SUMIFS(conditions!$71:$71,conditions!$8:$8,"&lt;="&amp;IO$9,conditions!$9:$9,"&gt;="&amp;IO$9)&gt;EOMONTH($U$9,11),(1+conditions!$U$34)*SUMIFS(18:18,$9:$9,$U$9-1+IO$9+SUMIFS(conditions!$71:$71,conditions!$8:$8,"&lt;="&amp;IO$9,conditions!$9:$9,"&gt;="&amp;IO$9)-EOMONTH($U$9,11)),SUMIFS(18:18,$9:$9,IO$9+SUMIFS(conditions!$71:$71,conditions!$8:$8,"&lt;="&amp;IO$9,conditions!$9:$9,"&gt;="&amp;IO$9)))*SUMIFS(conditions!$69:$69,conditions!$8:$8,"&lt;="&amp;IO$9,conditions!$9:$9,"&gt;="&amp;IO$9)*SUMIFS(conditions!$70:$70,conditions!$8:$8,"&lt;="&amp;IO$9,conditions!$9:$9,"&gt;="&amp;IO$9))</f>
        <v>0</v>
      </c>
      <c r="IP72" s="37">
        <f>IF(IP$9="",0,IF(IP$9+SUMIFS(conditions!$71:$71,conditions!$8:$8,"&lt;="&amp;IP$9,conditions!$9:$9,"&gt;="&amp;IP$9)&gt;EOMONTH($U$9,11),(1+conditions!$U$34)*SUMIFS(18:18,$9:$9,$U$9-1+IP$9+SUMIFS(conditions!$71:$71,conditions!$8:$8,"&lt;="&amp;IP$9,conditions!$9:$9,"&gt;="&amp;IP$9)-EOMONTH($U$9,11)),SUMIFS(18:18,$9:$9,IP$9+SUMIFS(conditions!$71:$71,conditions!$8:$8,"&lt;="&amp;IP$9,conditions!$9:$9,"&gt;="&amp;IP$9)))*SUMIFS(conditions!$69:$69,conditions!$8:$8,"&lt;="&amp;IP$9,conditions!$9:$9,"&gt;="&amp;IP$9)*SUMIFS(conditions!$70:$70,conditions!$8:$8,"&lt;="&amp;IP$9,conditions!$9:$9,"&gt;="&amp;IP$9))</f>
        <v>0</v>
      </c>
      <c r="IQ72" s="37">
        <f>IF(IQ$9="",0,IF(IQ$9+SUMIFS(conditions!$71:$71,conditions!$8:$8,"&lt;="&amp;IQ$9,conditions!$9:$9,"&gt;="&amp;IQ$9)&gt;EOMONTH($U$9,11),(1+conditions!$U$34)*SUMIFS(18:18,$9:$9,$U$9-1+IQ$9+SUMIFS(conditions!$71:$71,conditions!$8:$8,"&lt;="&amp;IQ$9,conditions!$9:$9,"&gt;="&amp;IQ$9)-EOMONTH($U$9,11)),SUMIFS(18:18,$9:$9,IQ$9+SUMIFS(conditions!$71:$71,conditions!$8:$8,"&lt;="&amp;IQ$9,conditions!$9:$9,"&gt;="&amp;IQ$9)))*SUMIFS(conditions!$69:$69,conditions!$8:$8,"&lt;="&amp;IQ$9,conditions!$9:$9,"&gt;="&amp;IQ$9)*SUMIFS(conditions!$70:$70,conditions!$8:$8,"&lt;="&amp;IQ$9,conditions!$9:$9,"&gt;="&amp;IQ$9))</f>
        <v>17.686217240999994</v>
      </c>
      <c r="IR72" s="37">
        <f>IF(IR$9="",0,IF(IR$9+SUMIFS(conditions!$71:$71,conditions!$8:$8,"&lt;="&amp;IR$9,conditions!$9:$9,"&gt;="&amp;IR$9)&gt;EOMONTH($U$9,11),(1+conditions!$U$34)*SUMIFS(18:18,$9:$9,$U$9-1+IR$9+SUMIFS(conditions!$71:$71,conditions!$8:$8,"&lt;="&amp;IR$9,conditions!$9:$9,"&gt;="&amp;IR$9)-EOMONTH($U$9,11)),SUMIFS(18:18,$9:$9,IR$9+SUMIFS(conditions!$71:$71,conditions!$8:$8,"&lt;="&amp;IR$9,conditions!$9:$9,"&gt;="&amp;IR$9)))*SUMIFS(conditions!$69:$69,conditions!$8:$8,"&lt;="&amp;IR$9,conditions!$9:$9,"&gt;="&amp;IR$9)*SUMIFS(conditions!$70:$70,conditions!$8:$8,"&lt;="&amp;IR$9,conditions!$9:$9,"&gt;="&amp;IR$9))</f>
        <v>17.686217240999994</v>
      </c>
      <c r="IS72" s="37">
        <f>IF(IS$9="",0,IF(IS$9+SUMIFS(conditions!$71:$71,conditions!$8:$8,"&lt;="&amp;IS$9,conditions!$9:$9,"&gt;="&amp;IS$9)&gt;EOMONTH($U$9,11),(1+conditions!$U$34)*SUMIFS(18:18,$9:$9,$U$9-1+IS$9+SUMIFS(conditions!$71:$71,conditions!$8:$8,"&lt;="&amp;IS$9,conditions!$9:$9,"&gt;="&amp;IS$9)-EOMONTH($U$9,11)),SUMIFS(18:18,$9:$9,IS$9+SUMIFS(conditions!$71:$71,conditions!$8:$8,"&lt;="&amp;IS$9,conditions!$9:$9,"&gt;="&amp;IS$9)))*SUMIFS(conditions!$69:$69,conditions!$8:$8,"&lt;="&amp;IS$9,conditions!$9:$9,"&gt;="&amp;IS$9)*SUMIFS(conditions!$70:$70,conditions!$8:$8,"&lt;="&amp;IS$9,conditions!$9:$9,"&gt;="&amp;IS$9))</f>
        <v>17.686217240999994</v>
      </c>
      <c r="IT72" s="37">
        <f>IF(IT$9="",0,IF(IT$9+SUMIFS(conditions!$71:$71,conditions!$8:$8,"&lt;="&amp;IT$9,conditions!$9:$9,"&gt;="&amp;IT$9)&gt;EOMONTH($U$9,11),(1+conditions!$U$34)*SUMIFS(18:18,$9:$9,$U$9-1+IT$9+SUMIFS(conditions!$71:$71,conditions!$8:$8,"&lt;="&amp;IT$9,conditions!$9:$9,"&gt;="&amp;IT$9)-EOMONTH($U$9,11)),SUMIFS(18:18,$9:$9,IT$9+SUMIFS(conditions!$71:$71,conditions!$8:$8,"&lt;="&amp;IT$9,conditions!$9:$9,"&gt;="&amp;IT$9)))*SUMIFS(conditions!$69:$69,conditions!$8:$8,"&lt;="&amp;IT$9,conditions!$9:$9,"&gt;="&amp;IT$9)*SUMIFS(conditions!$70:$70,conditions!$8:$8,"&lt;="&amp;IT$9,conditions!$9:$9,"&gt;="&amp;IT$9))</f>
        <v>17.686217240999994</v>
      </c>
      <c r="IU72" s="37">
        <f>IF(IU$9="",0,IF(IU$9+SUMIFS(conditions!$71:$71,conditions!$8:$8,"&lt;="&amp;IU$9,conditions!$9:$9,"&gt;="&amp;IU$9)&gt;EOMONTH($U$9,11),(1+conditions!$U$34)*SUMIFS(18:18,$9:$9,$U$9-1+IU$9+SUMIFS(conditions!$71:$71,conditions!$8:$8,"&lt;="&amp;IU$9,conditions!$9:$9,"&gt;="&amp;IU$9)-EOMONTH($U$9,11)),SUMIFS(18:18,$9:$9,IU$9+SUMIFS(conditions!$71:$71,conditions!$8:$8,"&lt;="&amp;IU$9,conditions!$9:$9,"&gt;="&amp;IU$9)))*SUMIFS(conditions!$69:$69,conditions!$8:$8,"&lt;="&amp;IU$9,conditions!$9:$9,"&gt;="&amp;IU$9)*SUMIFS(conditions!$70:$70,conditions!$8:$8,"&lt;="&amp;IU$9,conditions!$9:$9,"&gt;="&amp;IU$9))</f>
        <v>17.686217240999994</v>
      </c>
      <c r="IV72" s="37">
        <f>IF(IV$9="",0,IF(IV$9+SUMIFS(conditions!$71:$71,conditions!$8:$8,"&lt;="&amp;IV$9,conditions!$9:$9,"&gt;="&amp;IV$9)&gt;EOMONTH($U$9,11),(1+conditions!$U$34)*SUMIFS(18:18,$9:$9,$U$9-1+IV$9+SUMIFS(conditions!$71:$71,conditions!$8:$8,"&lt;="&amp;IV$9,conditions!$9:$9,"&gt;="&amp;IV$9)-EOMONTH($U$9,11)),SUMIFS(18:18,$9:$9,IV$9+SUMIFS(conditions!$71:$71,conditions!$8:$8,"&lt;="&amp;IV$9,conditions!$9:$9,"&gt;="&amp;IV$9)))*SUMIFS(conditions!$69:$69,conditions!$8:$8,"&lt;="&amp;IV$9,conditions!$9:$9,"&gt;="&amp;IV$9)*SUMIFS(conditions!$70:$70,conditions!$8:$8,"&lt;="&amp;IV$9,conditions!$9:$9,"&gt;="&amp;IV$9))</f>
        <v>0</v>
      </c>
      <c r="IW72" s="37">
        <f>IF(IW$9="",0,IF(IW$9+SUMIFS(conditions!$71:$71,conditions!$8:$8,"&lt;="&amp;IW$9,conditions!$9:$9,"&gt;="&amp;IW$9)&gt;EOMONTH($U$9,11),(1+conditions!$U$34)*SUMIFS(18:18,$9:$9,$U$9-1+IW$9+SUMIFS(conditions!$71:$71,conditions!$8:$8,"&lt;="&amp;IW$9,conditions!$9:$9,"&gt;="&amp;IW$9)-EOMONTH($U$9,11)),SUMIFS(18:18,$9:$9,IW$9+SUMIFS(conditions!$71:$71,conditions!$8:$8,"&lt;="&amp;IW$9,conditions!$9:$9,"&gt;="&amp;IW$9)))*SUMIFS(conditions!$69:$69,conditions!$8:$8,"&lt;="&amp;IW$9,conditions!$9:$9,"&gt;="&amp;IW$9)*SUMIFS(conditions!$70:$70,conditions!$8:$8,"&lt;="&amp;IW$9,conditions!$9:$9,"&gt;="&amp;IW$9))</f>
        <v>0</v>
      </c>
      <c r="IX72" s="37">
        <f>IF(IX$9="",0,IF(IX$9+SUMIFS(conditions!$71:$71,conditions!$8:$8,"&lt;="&amp;IX$9,conditions!$9:$9,"&gt;="&amp;IX$9)&gt;EOMONTH($U$9,11),(1+conditions!$U$34)*SUMIFS(18:18,$9:$9,$U$9-1+IX$9+SUMIFS(conditions!$71:$71,conditions!$8:$8,"&lt;="&amp;IX$9,conditions!$9:$9,"&gt;="&amp;IX$9)-EOMONTH($U$9,11)),SUMIFS(18:18,$9:$9,IX$9+SUMIFS(conditions!$71:$71,conditions!$8:$8,"&lt;="&amp;IX$9,conditions!$9:$9,"&gt;="&amp;IX$9)))*SUMIFS(conditions!$69:$69,conditions!$8:$8,"&lt;="&amp;IX$9,conditions!$9:$9,"&gt;="&amp;IX$9)*SUMIFS(conditions!$70:$70,conditions!$8:$8,"&lt;="&amp;IX$9,conditions!$9:$9,"&gt;="&amp;IX$9))</f>
        <v>17.686217240999994</v>
      </c>
      <c r="IY72" s="37">
        <f>IF(IY$9="",0,IF(IY$9+SUMIFS(conditions!$71:$71,conditions!$8:$8,"&lt;="&amp;IY$9,conditions!$9:$9,"&gt;="&amp;IY$9)&gt;EOMONTH($U$9,11),(1+conditions!$U$34)*SUMIFS(18:18,$9:$9,$U$9-1+IY$9+SUMIFS(conditions!$71:$71,conditions!$8:$8,"&lt;="&amp;IY$9,conditions!$9:$9,"&gt;="&amp;IY$9)-EOMONTH($U$9,11)),SUMIFS(18:18,$9:$9,IY$9+SUMIFS(conditions!$71:$71,conditions!$8:$8,"&lt;="&amp;IY$9,conditions!$9:$9,"&gt;="&amp;IY$9)))*SUMIFS(conditions!$69:$69,conditions!$8:$8,"&lt;="&amp;IY$9,conditions!$9:$9,"&gt;="&amp;IY$9)*SUMIFS(conditions!$70:$70,conditions!$8:$8,"&lt;="&amp;IY$9,conditions!$9:$9,"&gt;="&amp;IY$9))</f>
        <v>17.686217240999994</v>
      </c>
      <c r="IZ72" s="37">
        <f>IF(IZ$9="",0,IF(IZ$9+SUMIFS(conditions!$71:$71,conditions!$8:$8,"&lt;="&amp;IZ$9,conditions!$9:$9,"&gt;="&amp;IZ$9)&gt;EOMONTH($U$9,11),(1+conditions!$U$34)*SUMIFS(18:18,$9:$9,$U$9-1+IZ$9+SUMIFS(conditions!$71:$71,conditions!$8:$8,"&lt;="&amp;IZ$9,conditions!$9:$9,"&gt;="&amp;IZ$9)-EOMONTH($U$9,11)),SUMIFS(18:18,$9:$9,IZ$9+SUMIFS(conditions!$71:$71,conditions!$8:$8,"&lt;="&amp;IZ$9,conditions!$9:$9,"&gt;="&amp;IZ$9)))*SUMIFS(conditions!$69:$69,conditions!$8:$8,"&lt;="&amp;IZ$9,conditions!$9:$9,"&gt;="&amp;IZ$9)*SUMIFS(conditions!$70:$70,conditions!$8:$8,"&lt;="&amp;IZ$9,conditions!$9:$9,"&gt;="&amp;IZ$9))</f>
        <v>17.686217240999994</v>
      </c>
      <c r="JA72" s="37">
        <f>IF(JA$9="",0,IF(JA$9+SUMIFS(conditions!$71:$71,conditions!$8:$8,"&lt;="&amp;JA$9,conditions!$9:$9,"&gt;="&amp;JA$9)&gt;EOMONTH($U$9,11),(1+conditions!$U$34)*SUMIFS(18:18,$9:$9,$U$9-1+JA$9+SUMIFS(conditions!$71:$71,conditions!$8:$8,"&lt;="&amp;JA$9,conditions!$9:$9,"&gt;="&amp;JA$9)-EOMONTH($U$9,11)),SUMIFS(18:18,$9:$9,JA$9+SUMIFS(conditions!$71:$71,conditions!$8:$8,"&lt;="&amp;JA$9,conditions!$9:$9,"&gt;="&amp;JA$9)))*SUMIFS(conditions!$69:$69,conditions!$8:$8,"&lt;="&amp;JA$9,conditions!$9:$9,"&gt;="&amp;JA$9)*SUMIFS(conditions!$70:$70,conditions!$8:$8,"&lt;="&amp;JA$9,conditions!$9:$9,"&gt;="&amp;JA$9))</f>
        <v>17.686217240999994</v>
      </c>
      <c r="JB72" s="37">
        <f>IF(JB$9="",0,IF(JB$9+SUMIFS(conditions!$71:$71,conditions!$8:$8,"&lt;="&amp;JB$9,conditions!$9:$9,"&gt;="&amp;JB$9)&gt;EOMONTH($U$9,11),(1+conditions!$U$34)*SUMIFS(18:18,$9:$9,$U$9-1+JB$9+SUMIFS(conditions!$71:$71,conditions!$8:$8,"&lt;="&amp;JB$9,conditions!$9:$9,"&gt;="&amp;JB$9)-EOMONTH($U$9,11)),SUMIFS(18:18,$9:$9,JB$9+SUMIFS(conditions!$71:$71,conditions!$8:$8,"&lt;="&amp;JB$9,conditions!$9:$9,"&gt;="&amp;JB$9)))*SUMIFS(conditions!$69:$69,conditions!$8:$8,"&lt;="&amp;JB$9,conditions!$9:$9,"&gt;="&amp;JB$9)*SUMIFS(conditions!$70:$70,conditions!$8:$8,"&lt;="&amp;JB$9,conditions!$9:$9,"&gt;="&amp;JB$9))</f>
        <v>17.686217240999994</v>
      </c>
      <c r="JC72" s="37">
        <f>IF(JC$9="",0,IF(JC$9+SUMIFS(conditions!$71:$71,conditions!$8:$8,"&lt;="&amp;JC$9,conditions!$9:$9,"&gt;="&amp;JC$9)&gt;EOMONTH($U$9,11),(1+conditions!$U$34)*SUMIFS(18:18,$9:$9,$U$9-1+JC$9+SUMIFS(conditions!$71:$71,conditions!$8:$8,"&lt;="&amp;JC$9,conditions!$9:$9,"&gt;="&amp;JC$9)-EOMONTH($U$9,11)),SUMIFS(18:18,$9:$9,JC$9+SUMIFS(conditions!$71:$71,conditions!$8:$8,"&lt;="&amp;JC$9,conditions!$9:$9,"&gt;="&amp;JC$9)))*SUMIFS(conditions!$69:$69,conditions!$8:$8,"&lt;="&amp;JC$9,conditions!$9:$9,"&gt;="&amp;JC$9)*SUMIFS(conditions!$70:$70,conditions!$8:$8,"&lt;="&amp;JC$9,conditions!$9:$9,"&gt;="&amp;JC$9))</f>
        <v>0</v>
      </c>
      <c r="JD72" s="37">
        <f>IF(JD$9="",0,IF(JD$9+SUMIFS(conditions!$71:$71,conditions!$8:$8,"&lt;="&amp;JD$9,conditions!$9:$9,"&gt;="&amp;JD$9)&gt;EOMONTH($U$9,11),(1+conditions!$U$34)*SUMIFS(18:18,$9:$9,$U$9-1+JD$9+SUMIFS(conditions!$71:$71,conditions!$8:$8,"&lt;="&amp;JD$9,conditions!$9:$9,"&gt;="&amp;JD$9)-EOMONTH($U$9,11)),SUMIFS(18:18,$9:$9,JD$9+SUMIFS(conditions!$71:$71,conditions!$8:$8,"&lt;="&amp;JD$9,conditions!$9:$9,"&gt;="&amp;JD$9)))*SUMIFS(conditions!$69:$69,conditions!$8:$8,"&lt;="&amp;JD$9,conditions!$9:$9,"&gt;="&amp;JD$9)*SUMIFS(conditions!$70:$70,conditions!$8:$8,"&lt;="&amp;JD$9,conditions!$9:$9,"&gt;="&amp;JD$9))</f>
        <v>0</v>
      </c>
      <c r="JE72" s="37">
        <f>IF(JE$9="",0,IF(JE$9+SUMIFS(conditions!$71:$71,conditions!$8:$8,"&lt;="&amp;JE$9,conditions!$9:$9,"&gt;="&amp;JE$9)&gt;EOMONTH($U$9,11),(1+conditions!$U$34)*SUMIFS(18:18,$9:$9,$U$9-1+JE$9+SUMIFS(conditions!$71:$71,conditions!$8:$8,"&lt;="&amp;JE$9,conditions!$9:$9,"&gt;="&amp;JE$9)-EOMONTH($U$9,11)),SUMIFS(18:18,$9:$9,JE$9+SUMIFS(conditions!$71:$71,conditions!$8:$8,"&lt;="&amp;JE$9,conditions!$9:$9,"&gt;="&amp;JE$9)))*SUMIFS(conditions!$69:$69,conditions!$8:$8,"&lt;="&amp;JE$9,conditions!$9:$9,"&gt;="&amp;JE$9)*SUMIFS(conditions!$70:$70,conditions!$8:$8,"&lt;="&amp;JE$9,conditions!$9:$9,"&gt;="&amp;JE$9))</f>
        <v>17.686217240999994</v>
      </c>
      <c r="JF72" s="37">
        <f>IF(JF$9="",0,IF(JF$9+SUMIFS(conditions!$71:$71,conditions!$8:$8,"&lt;="&amp;JF$9,conditions!$9:$9,"&gt;="&amp;JF$9)&gt;EOMONTH($U$9,11),(1+conditions!$U$34)*SUMIFS(18:18,$9:$9,$U$9-1+JF$9+SUMIFS(conditions!$71:$71,conditions!$8:$8,"&lt;="&amp;JF$9,conditions!$9:$9,"&gt;="&amp;JF$9)-EOMONTH($U$9,11)),SUMIFS(18:18,$9:$9,JF$9+SUMIFS(conditions!$71:$71,conditions!$8:$8,"&lt;="&amp;JF$9,conditions!$9:$9,"&gt;="&amp;JF$9)))*SUMIFS(conditions!$69:$69,conditions!$8:$8,"&lt;="&amp;JF$9,conditions!$9:$9,"&gt;="&amp;JF$9)*SUMIFS(conditions!$70:$70,conditions!$8:$8,"&lt;="&amp;JF$9,conditions!$9:$9,"&gt;="&amp;JF$9))</f>
        <v>17.686217240999994</v>
      </c>
      <c r="JG72" s="37">
        <f>IF(JG$9="",0,IF(JG$9+SUMIFS(conditions!$71:$71,conditions!$8:$8,"&lt;="&amp;JG$9,conditions!$9:$9,"&gt;="&amp;JG$9)&gt;EOMONTH($U$9,11),(1+conditions!$U$34)*SUMIFS(18:18,$9:$9,$U$9-1+JG$9+SUMIFS(conditions!$71:$71,conditions!$8:$8,"&lt;="&amp;JG$9,conditions!$9:$9,"&gt;="&amp;JG$9)-EOMONTH($U$9,11)),SUMIFS(18:18,$9:$9,JG$9+SUMIFS(conditions!$71:$71,conditions!$8:$8,"&lt;="&amp;JG$9,conditions!$9:$9,"&gt;="&amp;JG$9)))*SUMIFS(conditions!$69:$69,conditions!$8:$8,"&lt;="&amp;JG$9,conditions!$9:$9,"&gt;="&amp;JG$9)*SUMIFS(conditions!$70:$70,conditions!$8:$8,"&lt;="&amp;JG$9,conditions!$9:$9,"&gt;="&amp;JG$9))</f>
        <v>17.686217240999994</v>
      </c>
      <c r="JH72" s="37">
        <f>IF(JH$9="",0,IF(JH$9+SUMIFS(conditions!$71:$71,conditions!$8:$8,"&lt;="&amp;JH$9,conditions!$9:$9,"&gt;="&amp;JH$9)&gt;EOMONTH($U$9,11),(1+conditions!$U$34)*SUMIFS(18:18,$9:$9,$U$9-1+JH$9+SUMIFS(conditions!$71:$71,conditions!$8:$8,"&lt;="&amp;JH$9,conditions!$9:$9,"&gt;="&amp;JH$9)-EOMONTH($U$9,11)),SUMIFS(18:18,$9:$9,JH$9+SUMIFS(conditions!$71:$71,conditions!$8:$8,"&lt;="&amp;JH$9,conditions!$9:$9,"&gt;="&amp;JH$9)))*SUMIFS(conditions!$69:$69,conditions!$8:$8,"&lt;="&amp;JH$9,conditions!$9:$9,"&gt;="&amp;JH$9)*SUMIFS(conditions!$70:$70,conditions!$8:$8,"&lt;="&amp;JH$9,conditions!$9:$9,"&gt;="&amp;JH$9))</f>
        <v>17.686217240999994</v>
      </c>
      <c r="JI72" s="37">
        <f>IF(JI$9="",0,IF(JI$9+SUMIFS(conditions!$71:$71,conditions!$8:$8,"&lt;="&amp;JI$9,conditions!$9:$9,"&gt;="&amp;JI$9)&gt;EOMONTH($U$9,11),(1+conditions!$U$34)*SUMIFS(18:18,$9:$9,$U$9-1+JI$9+SUMIFS(conditions!$71:$71,conditions!$8:$8,"&lt;="&amp;JI$9,conditions!$9:$9,"&gt;="&amp;JI$9)-EOMONTH($U$9,11)),SUMIFS(18:18,$9:$9,JI$9+SUMIFS(conditions!$71:$71,conditions!$8:$8,"&lt;="&amp;JI$9,conditions!$9:$9,"&gt;="&amp;JI$9)))*SUMIFS(conditions!$69:$69,conditions!$8:$8,"&lt;="&amp;JI$9,conditions!$9:$9,"&gt;="&amp;JI$9)*SUMIFS(conditions!$70:$70,conditions!$8:$8,"&lt;="&amp;JI$9,conditions!$9:$9,"&gt;="&amp;JI$9))</f>
        <v>17.686217240999994</v>
      </c>
      <c r="JJ72" s="37">
        <f>IF(JJ$9="",0,IF(JJ$9+SUMIFS(conditions!$71:$71,conditions!$8:$8,"&lt;="&amp;JJ$9,conditions!$9:$9,"&gt;="&amp;JJ$9)&gt;EOMONTH($U$9,11),(1+conditions!$U$34)*SUMIFS(18:18,$9:$9,$U$9-1+JJ$9+SUMIFS(conditions!$71:$71,conditions!$8:$8,"&lt;="&amp;JJ$9,conditions!$9:$9,"&gt;="&amp;JJ$9)-EOMONTH($U$9,11)),SUMIFS(18:18,$9:$9,JJ$9+SUMIFS(conditions!$71:$71,conditions!$8:$8,"&lt;="&amp;JJ$9,conditions!$9:$9,"&gt;="&amp;JJ$9)))*SUMIFS(conditions!$69:$69,conditions!$8:$8,"&lt;="&amp;JJ$9,conditions!$9:$9,"&gt;="&amp;JJ$9)*SUMIFS(conditions!$70:$70,conditions!$8:$8,"&lt;="&amp;JJ$9,conditions!$9:$9,"&gt;="&amp;JJ$9))</f>
        <v>0</v>
      </c>
      <c r="JK72" s="37">
        <f>IF(JK$9="",0,IF(JK$9+SUMIFS(conditions!$71:$71,conditions!$8:$8,"&lt;="&amp;JK$9,conditions!$9:$9,"&gt;="&amp;JK$9)&gt;EOMONTH($U$9,11),(1+conditions!$U$34)*SUMIFS(18:18,$9:$9,$U$9-1+JK$9+SUMIFS(conditions!$71:$71,conditions!$8:$8,"&lt;="&amp;JK$9,conditions!$9:$9,"&gt;="&amp;JK$9)-EOMONTH($U$9,11)),SUMIFS(18:18,$9:$9,JK$9+SUMIFS(conditions!$71:$71,conditions!$8:$8,"&lt;="&amp;JK$9,conditions!$9:$9,"&gt;="&amp;JK$9)))*SUMIFS(conditions!$69:$69,conditions!$8:$8,"&lt;="&amp;JK$9,conditions!$9:$9,"&gt;="&amp;JK$9)*SUMIFS(conditions!$70:$70,conditions!$8:$8,"&lt;="&amp;JK$9,conditions!$9:$9,"&gt;="&amp;JK$9))</f>
        <v>0</v>
      </c>
      <c r="JL72" s="37">
        <f>IF(JL$9="",0,IF(JL$9+SUMIFS(conditions!$71:$71,conditions!$8:$8,"&lt;="&amp;JL$9,conditions!$9:$9,"&gt;="&amp;JL$9)&gt;EOMONTH($U$9,11),(1+conditions!$U$34)*SUMIFS(18:18,$9:$9,$U$9-1+JL$9+SUMIFS(conditions!$71:$71,conditions!$8:$8,"&lt;="&amp;JL$9,conditions!$9:$9,"&gt;="&amp;JL$9)-EOMONTH($U$9,11)),SUMIFS(18:18,$9:$9,JL$9+SUMIFS(conditions!$71:$71,conditions!$8:$8,"&lt;="&amp;JL$9,conditions!$9:$9,"&gt;="&amp;JL$9)))*SUMIFS(conditions!$69:$69,conditions!$8:$8,"&lt;="&amp;JL$9,conditions!$9:$9,"&gt;="&amp;JL$9)*SUMIFS(conditions!$70:$70,conditions!$8:$8,"&lt;="&amp;JL$9,conditions!$9:$9,"&gt;="&amp;JL$9))</f>
        <v>17.686217240999994</v>
      </c>
      <c r="JM72" s="37">
        <f>IF(JM$9="",0,IF(JM$9+SUMIFS(conditions!$71:$71,conditions!$8:$8,"&lt;="&amp;JM$9,conditions!$9:$9,"&gt;="&amp;JM$9)&gt;EOMONTH($U$9,11),(1+conditions!$U$34)*SUMIFS(18:18,$9:$9,$U$9-1+JM$9+SUMIFS(conditions!$71:$71,conditions!$8:$8,"&lt;="&amp;JM$9,conditions!$9:$9,"&gt;="&amp;JM$9)-EOMONTH($U$9,11)),SUMIFS(18:18,$9:$9,JM$9+SUMIFS(conditions!$71:$71,conditions!$8:$8,"&lt;="&amp;JM$9,conditions!$9:$9,"&gt;="&amp;JM$9)))*SUMIFS(conditions!$69:$69,conditions!$8:$8,"&lt;="&amp;JM$9,conditions!$9:$9,"&gt;="&amp;JM$9)*SUMIFS(conditions!$70:$70,conditions!$8:$8,"&lt;="&amp;JM$9,conditions!$9:$9,"&gt;="&amp;JM$9))</f>
        <v>17.686217240999994</v>
      </c>
      <c r="JN72" s="37">
        <f>IF(JN$9="",0,IF(JN$9+SUMIFS(conditions!$71:$71,conditions!$8:$8,"&lt;="&amp;JN$9,conditions!$9:$9,"&gt;="&amp;JN$9)&gt;EOMONTH($U$9,11),(1+conditions!$U$34)*SUMIFS(18:18,$9:$9,$U$9-1+JN$9+SUMIFS(conditions!$71:$71,conditions!$8:$8,"&lt;="&amp;JN$9,conditions!$9:$9,"&gt;="&amp;JN$9)-EOMONTH($U$9,11)),SUMIFS(18:18,$9:$9,JN$9+SUMIFS(conditions!$71:$71,conditions!$8:$8,"&lt;="&amp;JN$9,conditions!$9:$9,"&gt;="&amp;JN$9)))*SUMIFS(conditions!$69:$69,conditions!$8:$8,"&lt;="&amp;JN$9,conditions!$9:$9,"&gt;="&amp;JN$9)*SUMIFS(conditions!$70:$70,conditions!$8:$8,"&lt;="&amp;JN$9,conditions!$9:$9,"&gt;="&amp;JN$9))</f>
        <v>17.686217240999994</v>
      </c>
      <c r="JO72" s="37">
        <f>IF(JO$9="",0,IF(JO$9+SUMIFS(conditions!$71:$71,conditions!$8:$8,"&lt;="&amp;JO$9,conditions!$9:$9,"&gt;="&amp;JO$9)&gt;EOMONTH($U$9,11),(1+conditions!$U$34)*SUMIFS(18:18,$9:$9,$U$9-1+JO$9+SUMIFS(conditions!$71:$71,conditions!$8:$8,"&lt;="&amp;JO$9,conditions!$9:$9,"&gt;="&amp;JO$9)-EOMONTH($U$9,11)),SUMIFS(18:18,$9:$9,JO$9+SUMIFS(conditions!$71:$71,conditions!$8:$8,"&lt;="&amp;JO$9,conditions!$9:$9,"&gt;="&amp;JO$9)))*SUMIFS(conditions!$69:$69,conditions!$8:$8,"&lt;="&amp;JO$9,conditions!$9:$9,"&gt;="&amp;JO$9)*SUMIFS(conditions!$70:$70,conditions!$8:$8,"&lt;="&amp;JO$9,conditions!$9:$9,"&gt;="&amp;JO$9))</f>
        <v>17.686217240999994</v>
      </c>
      <c r="JP72" s="37">
        <f>IF(JP$9="",0,IF(JP$9+SUMIFS(conditions!$71:$71,conditions!$8:$8,"&lt;="&amp;JP$9,conditions!$9:$9,"&gt;="&amp;JP$9)&gt;EOMONTH($U$9,11),(1+conditions!$U$34)*SUMIFS(18:18,$9:$9,$U$9-1+JP$9+SUMIFS(conditions!$71:$71,conditions!$8:$8,"&lt;="&amp;JP$9,conditions!$9:$9,"&gt;="&amp;JP$9)-EOMONTH($U$9,11)),SUMIFS(18:18,$9:$9,JP$9+SUMIFS(conditions!$71:$71,conditions!$8:$8,"&lt;="&amp;JP$9,conditions!$9:$9,"&gt;="&amp;JP$9)))*SUMIFS(conditions!$69:$69,conditions!$8:$8,"&lt;="&amp;JP$9,conditions!$9:$9,"&gt;="&amp;JP$9)*SUMIFS(conditions!$70:$70,conditions!$8:$8,"&lt;="&amp;JP$9,conditions!$9:$9,"&gt;="&amp;JP$9))</f>
        <v>17.686217240999994</v>
      </c>
      <c r="JQ72" s="37">
        <f>IF(JQ$9="",0,IF(JQ$9+SUMIFS(conditions!$71:$71,conditions!$8:$8,"&lt;="&amp;JQ$9,conditions!$9:$9,"&gt;="&amp;JQ$9)&gt;EOMONTH($U$9,11),(1+conditions!$U$34)*SUMIFS(18:18,$9:$9,$U$9-1+JQ$9+SUMIFS(conditions!$71:$71,conditions!$8:$8,"&lt;="&amp;JQ$9,conditions!$9:$9,"&gt;="&amp;JQ$9)-EOMONTH($U$9,11)),SUMIFS(18:18,$9:$9,JQ$9+SUMIFS(conditions!$71:$71,conditions!$8:$8,"&lt;="&amp;JQ$9,conditions!$9:$9,"&gt;="&amp;JQ$9)))*SUMIFS(conditions!$69:$69,conditions!$8:$8,"&lt;="&amp;JQ$9,conditions!$9:$9,"&gt;="&amp;JQ$9)*SUMIFS(conditions!$70:$70,conditions!$8:$8,"&lt;="&amp;JQ$9,conditions!$9:$9,"&gt;="&amp;JQ$9))</f>
        <v>0</v>
      </c>
      <c r="JR72" s="37">
        <f>IF(JR$9="",0,IF(JR$9+SUMIFS(conditions!$71:$71,conditions!$8:$8,"&lt;="&amp;JR$9,conditions!$9:$9,"&gt;="&amp;JR$9)&gt;EOMONTH($U$9,11),(1+conditions!$U$34)*SUMIFS(18:18,$9:$9,$U$9-1+JR$9+SUMIFS(conditions!$71:$71,conditions!$8:$8,"&lt;="&amp;JR$9,conditions!$9:$9,"&gt;="&amp;JR$9)-EOMONTH($U$9,11)),SUMIFS(18:18,$9:$9,JR$9+SUMIFS(conditions!$71:$71,conditions!$8:$8,"&lt;="&amp;JR$9,conditions!$9:$9,"&gt;="&amp;JR$9)))*SUMIFS(conditions!$69:$69,conditions!$8:$8,"&lt;="&amp;JR$9,conditions!$9:$9,"&gt;="&amp;JR$9)*SUMIFS(conditions!$70:$70,conditions!$8:$8,"&lt;="&amp;JR$9,conditions!$9:$9,"&gt;="&amp;JR$9))</f>
        <v>0</v>
      </c>
      <c r="JS72" s="37">
        <f>IF(JS$9="",0,IF(JS$9+SUMIFS(conditions!$71:$71,conditions!$8:$8,"&lt;="&amp;JS$9,conditions!$9:$9,"&gt;="&amp;JS$9)&gt;EOMONTH($U$9,11),(1+conditions!$U$34)*SUMIFS(18:18,$9:$9,$U$9-1+JS$9+SUMIFS(conditions!$71:$71,conditions!$8:$8,"&lt;="&amp;JS$9,conditions!$9:$9,"&gt;="&amp;JS$9)-EOMONTH($U$9,11)),SUMIFS(18:18,$9:$9,JS$9+SUMIFS(conditions!$71:$71,conditions!$8:$8,"&lt;="&amp;JS$9,conditions!$9:$9,"&gt;="&amp;JS$9)))*SUMIFS(conditions!$69:$69,conditions!$8:$8,"&lt;="&amp;JS$9,conditions!$9:$9,"&gt;="&amp;JS$9)*SUMIFS(conditions!$70:$70,conditions!$8:$8,"&lt;="&amp;JS$9,conditions!$9:$9,"&gt;="&amp;JS$9))</f>
        <v>17.686217240999994</v>
      </c>
      <c r="JT72" s="37">
        <f>IF(JT$9="",0,IF(JT$9+SUMIFS(conditions!$71:$71,conditions!$8:$8,"&lt;="&amp;JT$9,conditions!$9:$9,"&gt;="&amp;JT$9)&gt;EOMONTH($U$9,11),(1+conditions!$U$34)*SUMIFS(18:18,$9:$9,$U$9-1+JT$9+SUMIFS(conditions!$71:$71,conditions!$8:$8,"&lt;="&amp;JT$9,conditions!$9:$9,"&gt;="&amp;JT$9)-EOMONTH($U$9,11)),SUMIFS(18:18,$9:$9,JT$9+SUMIFS(conditions!$71:$71,conditions!$8:$8,"&lt;="&amp;JT$9,conditions!$9:$9,"&gt;="&amp;JT$9)))*SUMIFS(conditions!$69:$69,conditions!$8:$8,"&lt;="&amp;JT$9,conditions!$9:$9,"&gt;="&amp;JT$9)*SUMIFS(conditions!$70:$70,conditions!$8:$8,"&lt;="&amp;JT$9,conditions!$9:$9,"&gt;="&amp;JT$9))</f>
        <v>17.686217240999994</v>
      </c>
      <c r="JU72" s="37">
        <f>IF(JU$9="",0,IF(JU$9+SUMIFS(conditions!$71:$71,conditions!$8:$8,"&lt;="&amp;JU$9,conditions!$9:$9,"&gt;="&amp;JU$9)&gt;EOMONTH($U$9,11),(1+conditions!$U$34)*SUMIFS(18:18,$9:$9,$U$9-1+JU$9+SUMIFS(conditions!$71:$71,conditions!$8:$8,"&lt;="&amp;JU$9,conditions!$9:$9,"&gt;="&amp;JU$9)-EOMONTH($U$9,11)),SUMIFS(18:18,$9:$9,JU$9+SUMIFS(conditions!$71:$71,conditions!$8:$8,"&lt;="&amp;JU$9,conditions!$9:$9,"&gt;="&amp;JU$9)))*SUMIFS(conditions!$69:$69,conditions!$8:$8,"&lt;="&amp;JU$9,conditions!$9:$9,"&gt;="&amp;JU$9)*SUMIFS(conditions!$70:$70,conditions!$8:$8,"&lt;="&amp;JU$9,conditions!$9:$9,"&gt;="&amp;JU$9))</f>
        <v>23.160522577499997</v>
      </c>
      <c r="JV72" s="37">
        <f>IF(JV$9="",0,IF(JV$9+SUMIFS(conditions!$71:$71,conditions!$8:$8,"&lt;="&amp;JV$9,conditions!$9:$9,"&gt;="&amp;JV$9)&gt;EOMONTH($U$9,11),(1+conditions!$U$34)*SUMIFS(18:18,$9:$9,$U$9-1+JV$9+SUMIFS(conditions!$71:$71,conditions!$8:$8,"&lt;="&amp;JV$9,conditions!$9:$9,"&gt;="&amp;JV$9)-EOMONTH($U$9,11)),SUMIFS(18:18,$9:$9,JV$9+SUMIFS(conditions!$71:$71,conditions!$8:$8,"&lt;="&amp;JV$9,conditions!$9:$9,"&gt;="&amp;JV$9)))*SUMIFS(conditions!$69:$69,conditions!$8:$8,"&lt;="&amp;JV$9,conditions!$9:$9,"&gt;="&amp;JV$9)*SUMIFS(conditions!$70:$70,conditions!$8:$8,"&lt;="&amp;JV$9,conditions!$9:$9,"&gt;="&amp;JV$9))</f>
        <v>23.160522577499997</v>
      </c>
      <c r="JW72" s="37">
        <f>IF(JW$9="",0,IF(JW$9+SUMIFS(conditions!$71:$71,conditions!$8:$8,"&lt;="&amp;JW$9,conditions!$9:$9,"&gt;="&amp;JW$9)&gt;EOMONTH($U$9,11),(1+conditions!$U$34)*SUMIFS(18:18,$9:$9,$U$9-1+JW$9+SUMIFS(conditions!$71:$71,conditions!$8:$8,"&lt;="&amp;JW$9,conditions!$9:$9,"&gt;="&amp;JW$9)-EOMONTH($U$9,11)),SUMIFS(18:18,$9:$9,JW$9+SUMIFS(conditions!$71:$71,conditions!$8:$8,"&lt;="&amp;JW$9,conditions!$9:$9,"&gt;="&amp;JW$9)))*SUMIFS(conditions!$69:$69,conditions!$8:$8,"&lt;="&amp;JW$9,conditions!$9:$9,"&gt;="&amp;JW$9)*SUMIFS(conditions!$70:$70,conditions!$8:$8,"&lt;="&amp;JW$9,conditions!$9:$9,"&gt;="&amp;JW$9))</f>
        <v>23.160522577499997</v>
      </c>
      <c r="JX72" s="37">
        <f>IF(JX$9="",0,IF(JX$9+SUMIFS(conditions!$71:$71,conditions!$8:$8,"&lt;="&amp;JX$9,conditions!$9:$9,"&gt;="&amp;JX$9)&gt;EOMONTH($U$9,11),(1+conditions!$U$34)*SUMIFS(18:18,$9:$9,$U$9-1+JX$9+SUMIFS(conditions!$71:$71,conditions!$8:$8,"&lt;="&amp;JX$9,conditions!$9:$9,"&gt;="&amp;JX$9)-EOMONTH($U$9,11)),SUMIFS(18:18,$9:$9,JX$9+SUMIFS(conditions!$71:$71,conditions!$8:$8,"&lt;="&amp;JX$9,conditions!$9:$9,"&gt;="&amp;JX$9)))*SUMIFS(conditions!$69:$69,conditions!$8:$8,"&lt;="&amp;JX$9,conditions!$9:$9,"&gt;="&amp;JX$9)*SUMIFS(conditions!$70:$70,conditions!$8:$8,"&lt;="&amp;JX$9,conditions!$9:$9,"&gt;="&amp;JX$9))</f>
        <v>0</v>
      </c>
      <c r="JY72" s="37">
        <f>IF(JY$9="",0,IF(JY$9+SUMIFS(conditions!$71:$71,conditions!$8:$8,"&lt;="&amp;JY$9,conditions!$9:$9,"&gt;="&amp;JY$9)&gt;EOMONTH($U$9,11),(1+conditions!$U$34)*SUMIFS(18:18,$9:$9,$U$9-1+JY$9+SUMIFS(conditions!$71:$71,conditions!$8:$8,"&lt;="&amp;JY$9,conditions!$9:$9,"&gt;="&amp;JY$9)-EOMONTH($U$9,11)),SUMIFS(18:18,$9:$9,JY$9+SUMIFS(conditions!$71:$71,conditions!$8:$8,"&lt;="&amp;JY$9,conditions!$9:$9,"&gt;="&amp;JY$9)))*SUMIFS(conditions!$69:$69,conditions!$8:$8,"&lt;="&amp;JY$9,conditions!$9:$9,"&gt;="&amp;JY$9)*SUMIFS(conditions!$70:$70,conditions!$8:$8,"&lt;="&amp;JY$9,conditions!$9:$9,"&gt;="&amp;JY$9))</f>
        <v>0</v>
      </c>
      <c r="JZ72" s="37">
        <f>IF(JZ$9="",0,IF(JZ$9+SUMIFS(conditions!$71:$71,conditions!$8:$8,"&lt;="&amp;JZ$9,conditions!$9:$9,"&gt;="&amp;JZ$9)&gt;EOMONTH($U$9,11),(1+conditions!$U$34)*SUMIFS(18:18,$9:$9,$U$9-1+JZ$9+SUMIFS(conditions!$71:$71,conditions!$8:$8,"&lt;="&amp;JZ$9,conditions!$9:$9,"&gt;="&amp;JZ$9)-EOMONTH($U$9,11)),SUMIFS(18:18,$9:$9,JZ$9+SUMIFS(conditions!$71:$71,conditions!$8:$8,"&lt;="&amp;JZ$9,conditions!$9:$9,"&gt;="&amp;JZ$9)))*SUMIFS(conditions!$69:$69,conditions!$8:$8,"&lt;="&amp;JZ$9,conditions!$9:$9,"&gt;="&amp;JZ$9)*SUMIFS(conditions!$70:$70,conditions!$8:$8,"&lt;="&amp;JZ$9,conditions!$9:$9,"&gt;="&amp;JZ$9))</f>
        <v>23.160522577499997</v>
      </c>
      <c r="KA72" s="37">
        <f>IF(KA$9="",0,IF(KA$9+SUMIFS(conditions!$71:$71,conditions!$8:$8,"&lt;="&amp;KA$9,conditions!$9:$9,"&gt;="&amp;KA$9)&gt;EOMONTH($U$9,11),(1+conditions!$U$34)*SUMIFS(18:18,$9:$9,$U$9-1+KA$9+SUMIFS(conditions!$71:$71,conditions!$8:$8,"&lt;="&amp;KA$9,conditions!$9:$9,"&gt;="&amp;KA$9)-EOMONTH($U$9,11)),SUMIFS(18:18,$9:$9,KA$9+SUMIFS(conditions!$71:$71,conditions!$8:$8,"&lt;="&amp;KA$9,conditions!$9:$9,"&gt;="&amp;KA$9)))*SUMIFS(conditions!$69:$69,conditions!$8:$8,"&lt;="&amp;KA$9,conditions!$9:$9,"&gt;="&amp;KA$9)*SUMIFS(conditions!$70:$70,conditions!$8:$8,"&lt;="&amp;KA$9,conditions!$9:$9,"&gt;="&amp;KA$9))</f>
        <v>23.160522577499997</v>
      </c>
      <c r="KB72" s="37">
        <f>IF(KB$9="",0,IF(KB$9+SUMIFS(conditions!$71:$71,conditions!$8:$8,"&lt;="&amp;KB$9,conditions!$9:$9,"&gt;="&amp;KB$9)&gt;EOMONTH($U$9,11),(1+conditions!$U$34)*SUMIFS(18:18,$9:$9,$U$9-1+KB$9+SUMIFS(conditions!$71:$71,conditions!$8:$8,"&lt;="&amp;KB$9,conditions!$9:$9,"&gt;="&amp;KB$9)-EOMONTH($U$9,11)),SUMIFS(18:18,$9:$9,KB$9+SUMIFS(conditions!$71:$71,conditions!$8:$8,"&lt;="&amp;KB$9,conditions!$9:$9,"&gt;="&amp;KB$9)))*SUMIFS(conditions!$69:$69,conditions!$8:$8,"&lt;="&amp;KB$9,conditions!$9:$9,"&gt;="&amp;KB$9)*SUMIFS(conditions!$70:$70,conditions!$8:$8,"&lt;="&amp;KB$9,conditions!$9:$9,"&gt;="&amp;KB$9))</f>
        <v>23.160522577499997</v>
      </c>
      <c r="KC72" s="37">
        <f>IF(KC$9="",0,IF(KC$9+SUMIFS(conditions!$71:$71,conditions!$8:$8,"&lt;="&amp;KC$9,conditions!$9:$9,"&gt;="&amp;KC$9)&gt;EOMONTH($U$9,11),(1+conditions!$U$34)*SUMIFS(18:18,$9:$9,$U$9-1+KC$9+SUMIFS(conditions!$71:$71,conditions!$8:$8,"&lt;="&amp;KC$9,conditions!$9:$9,"&gt;="&amp;KC$9)-EOMONTH($U$9,11)),SUMIFS(18:18,$9:$9,KC$9+SUMIFS(conditions!$71:$71,conditions!$8:$8,"&lt;="&amp;KC$9,conditions!$9:$9,"&gt;="&amp;KC$9)))*SUMIFS(conditions!$69:$69,conditions!$8:$8,"&lt;="&amp;KC$9,conditions!$9:$9,"&gt;="&amp;KC$9)*SUMIFS(conditions!$70:$70,conditions!$8:$8,"&lt;="&amp;KC$9,conditions!$9:$9,"&gt;="&amp;KC$9))</f>
        <v>23.160522577499997</v>
      </c>
      <c r="KD72" s="37">
        <f>IF(KD$9="",0,IF(KD$9+SUMIFS(conditions!$71:$71,conditions!$8:$8,"&lt;="&amp;KD$9,conditions!$9:$9,"&gt;="&amp;KD$9)&gt;EOMONTH($U$9,11),(1+conditions!$U$34)*SUMIFS(18:18,$9:$9,$U$9-1+KD$9+SUMIFS(conditions!$71:$71,conditions!$8:$8,"&lt;="&amp;KD$9,conditions!$9:$9,"&gt;="&amp;KD$9)-EOMONTH($U$9,11)),SUMIFS(18:18,$9:$9,KD$9+SUMIFS(conditions!$71:$71,conditions!$8:$8,"&lt;="&amp;KD$9,conditions!$9:$9,"&gt;="&amp;KD$9)))*SUMIFS(conditions!$69:$69,conditions!$8:$8,"&lt;="&amp;KD$9,conditions!$9:$9,"&gt;="&amp;KD$9)*SUMIFS(conditions!$70:$70,conditions!$8:$8,"&lt;="&amp;KD$9,conditions!$9:$9,"&gt;="&amp;KD$9))</f>
        <v>23.160522577499997</v>
      </c>
      <c r="KE72" s="37">
        <f>IF(KE$9="",0,IF(KE$9+SUMIFS(conditions!$71:$71,conditions!$8:$8,"&lt;="&amp;KE$9,conditions!$9:$9,"&gt;="&amp;KE$9)&gt;EOMONTH($U$9,11),(1+conditions!$U$34)*SUMIFS(18:18,$9:$9,$U$9-1+KE$9+SUMIFS(conditions!$71:$71,conditions!$8:$8,"&lt;="&amp;KE$9,conditions!$9:$9,"&gt;="&amp;KE$9)-EOMONTH($U$9,11)),SUMIFS(18:18,$9:$9,KE$9+SUMIFS(conditions!$71:$71,conditions!$8:$8,"&lt;="&amp;KE$9,conditions!$9:$9,"&gt;="&amp;KE$9)))*SUMIFS(conditions!$69:$69,conditions!$8:$8,"&lt;="&amp;KE$9,conditions!$9:$9,"&gt;="&amp;KE$9)*SUMIFS(conditions!$70:$70,conditions!$8:$8,"&lt;="&amp;KE$9,conditions!$9:$9,"&gt;="&amp;KE$9))</f>
        <v>0</v>
      </c>
      <c r="KF72" s="37">
        <f>IF(KF$9="",0,IF(KF$9+SUMIFS(conditions!$71:$71,conditions!$8:$8,"&lt;="&amp;KF$9,conditions!$9:$9,"&gt;="&amp;KF$9)&gt;EOMONTH($U$9,11),(1+conditions!$U$34)*SUMIFS(18:18,$9:$9,$U$9-1+KF$9+SUMIFS(conditions!$71:$71,conditions!$8:$8,"&lt;="&amp;KF$9,conditions!$9:$9,"&gt;="&amp;KF$9)-EOMONTH($U$9,11)),SUMIFS(18:18,$9:$9,KF$9+SUMIFS(conditions!$71:$71,conditions!$8:$8,"&lt;="&amp;KF$9,conditions!$9:$9,"&gt;="&amp;KF$9)))*SUMIFS(conditions!$69:$69,conditions!$8:$8,"&lt;="&amp;KF$9,conditions!$9:$9,"&gt;="&amp;KF$9)*SUMIFS(conditions!$70:$70,conditions!$8:$8,"&lt;="&amp;KF$9,conditions!$9:$9,"&gt;="&amp;KF$9))</f>
        <v>0</v>
      </c>
      <c r="KG72" s="37">
        <f>IF(KG$9="",0,IF(KG$9+SUMIFS(conditions!$71:$71,conditions!$8:$8,"&lt;="&amp;KG$9,conditions!$9:$9,"&gt;="&amp;KG$9)&gt;EOMONTH($U$9,11),(1+conditions!$U$34)*SUMIFS(18:18,$9:$9,$U$9-1+KG$9+SUMIFS(conditions!$71:$71,conditions!$8:$8,"&lt;="&amp;KG$9,conditions!$9:$9,"&gt;="&amp;KG$9)-EOMONTH($U$9,11)),SUMIFS(18:18,$9:$9,KG$9+SUMIFS(conditions!$71:$71,conditions!$8:$8,"&lt;="&amp;KG$9,conditions!$9:$9,"&gt;="&amp;KG$9)))*SUMIFS(conditions!$69:$69,conditions!$8:$8,"&lt;="&amp;KG$9,conditions!$9:$9,"&gt;="&amp;KG$9)*SUMIFS(conditions!$70:$70,conditions!$8:$8,"&lt;="&amp;KG$9,conditions!$9:$9,"&gt;="&amp;KG$9))</f>
        <v>23.160522577499997</v>
      </c>
      <c r="KH72" s="37">
        <f>IF(KH$9="",0,IF(KH$9+SUMIFS(conditions!$71:$71,conditions!$8:$8,"&lt;="&amp;KH$9,conditions!$9:$9,"&gt;="&amp;KH$9)&gt;EOMONTH($U$9,11),(1+conditions!$U$34)*SUMIFS(18:18,$9:$9,$U$9-1+KH$9+SUMIFS(conditions!$71:$71,conditions!$8:$8,"&lt;="&amp;KH$9,conditions!$9:$9,"&gt;="&amp;KH$9)-EOMONTH($U$9,11)),SUMIFS(18:18,$9:$9,KH$9+SUMIFS(conditions!$71:$71,conditions!$8:$8,"&lt;="&amp;KH$9,conditions!$9:$9,"&gt;="&amp;KH$9)))*SUMIFS(conditions!$69:$69,conditions!$8:$8,"&lt;="&amp;KH$9,conditions!$9:$9,"&gt;="&amp;KH$9)*SUMIFS(conditions!$70:$70,conditions!$8:$8,"&lt;="&amp;KH$9,conditions!$9:$9,"&gt;="&amp;KH$9))</f>
        <v>23.160522577499997</v>
      </c>
      <c r="KI72" s="37">
        <f>IF(KI$9="",0,IF(KI$9+SUMIFS(conditions!$71:$71,conditions!$8:$8,"&lt;="&amp;KI$9,conditions!$9:$9,"&gt;="&amp;KI$9)&gt;EOMONTH($U$9,11),(1+conditions!$U$34)*SUMIFS(18:18,$9:$9,$U$9-1+KI$9+SUMIFS(conditions!$71:$71,conditions!$8:$8,"&lt;="&amp;KI$9,conditions!$9:$9,"&gt;="&amp;KI$9)-EOMONTH($U$9,11)),SUMIFS(18:18,$9:$9,KI$9+SUMIFS(conditions!$71:$71,conditions!$8:$8,"&lt;="&amp;KI$9,conditions!$9:$9,"&gt;="&amp;KI$9)))*SUMIFS(conditions!$69:$69,conditions!$8:$8,"&lt;="&amp;KI$9,conditions!$9:$9,"&gt;="&amp;KI$9)*SUMIFS(conditions!$70:$70,conditions!$8:$8,"&lt;="&amp;KI$9,conditions!$9:$9,"&gt;="&amp;KI$9))</f>
        <v>23.160522577499997</v>
      </c>
      <c r="KJ72" s="37">
        <f>IF(KJ$9="",0,IF(KJ$9+SUMIFS(conditions!$71:$71,conditions!$8:$8,"&lt;="&amp;KJ$9,conditions!$9:$9,"&gt;="&amp;KJ$9)&gt;EOMONTH($U$9,11),(1+conditions!$U$34)*SUMIFS(18:18,$9:$9,$U$9-1+KJ$9+SUMIFS(conditions!$71:$71,conditions!$8:$8,"&lt;="&amp;KJ$9,conditions!$9:$9,"&gt;="&amp;KJ$9)-EOMONTH($U$9,11)),SUMIFS(18:18,$9:$9,KJ$9+SUMIFS(conditions!$71:$71,conditions!$8:$8,"&lt;="&amp;KJ$9,conditions!$9:$9,"&gt;="&amp;KJ$9)))*SUMIFS(conditions!$69:$69,conditions!$8:$8,"&lt;="&amp;KJ$9,conditions!$9:$9,"&gt;="&amp;KJ$9)*SUMIFS(conditions!$70:$70,conditions!$8:$8,"&lt;="&amp;KJ$9,conditions!$9:$9,"&gt;="&amp;KJ$9))</f>
        <v>23.160522577499997</v>
      </c>
      <c r="KK72" s="37">
        <f>IF(KK$9="",0,IF(KK$9+SUMIFS(conditions!$71:$71,conditions!$8:$8,"&lt;="&amp;KK$9,conditions!$9:$9,"&gt;="&amp;KK$9)&gt;EOMONTH($U$9,11),(1+conditions!$U$34)*SUMIFS(18:18,$9:$9,$U$9-1+KK$9+SUMIFS(conditions!$71:$71,conditions!$8:$8,"&lt;="&amp;KK$9,conditions!$9:$9,"&gt;="&amp;KK$9)-EOMONTH($U$9,11)),SUMIFS(18:18,$9:$9,KK$9+SUMIFS(conditions!$71:$71,conditions!$8:$8,"&lt;="&amp;KK$9,conditions!$9:$9,"&gt;="&amp;KK$9)))*SUMIFS(conditions!$69:$69,conditions!$8:$8,"&lt;="&amp;KK$9,conditions!$9:$9,"&gt;="&amp;KK$9)*SUMIFS(conditions!$70:$70,conditions!$8:$8,"&lt;="&amp;KK$9,conditions!$9:$9,"&gt;="&amp;KK$9))</f>
        <v>23.160522577499997</v>
      </c>
      <c r="KL72" s="37">
        <f>IF(KL$9="",0,IF(KL$9+SUMIFS(conditions!$71:$71,conditions!$8:$8,"&lt;="&amp;KL$9,conditions!$9:$9,"&gt;="&amp;KL$9)&gt;EOMONTH($U$9,11),(1+conditions!$U$34)*SUMIFS(18:18,$9:$9,$U$9-1+KL$9+SUMIFS(conditions!$71:$71,conditions!$8:$8,"&lt;="&amp;KL$9,conditions!$9:$9,"&gt;="&amp;KL$9)-EOMONTH($U$9,11)),SUMIFS(18:18,$9:$9,KL$9+SUMIFS(conditions!$71:$71,conditions!$8:$8,"&lt;="&amp;KL$9,conditions!$9:$9,"&gt;="&amp;KL$9)))*SUMIFS(conditions!$69:$69,conditions!$8:$8,"&lt;="&amp;KL$9,conditions!$9:$9,"&gt;="&amp;KL$9)*SUMIFS(conditions!$70:$70,conditions!$8:$8,"&lt;="&amp;KL$9,conditions!$9:$9,"&gt;="&amp;KL$9))</f>
        <v>0</v>
      </c>
      <c r="KM72" s="37">
        <f>IF(KM$9="",0,IF(KM$9+SUMIFS(conditions!$71:$71,conditions!$8:$8,"&lt;="&amp;KM$9,conditions!$9:$9,"&gt;="&amp;KM$9)&gt;EOMONTH($U$9,11),(1+conditions!$U$34)*SUMIFS(18:18,$9:$9,$U$9-1+KM$9+SUMIFS(conditions!$71:$71,conditions!$8:$8,"&lt;="&amp;KM$9,conditions!$9:$9,"&gt;="&amp;KM$9)-EOMONTH($U$9,11)),SUMIFS(18:18,$9:$9,KM$9+SUMIFS(conditions!$71:$71,conditions!$8:$8,"&lt;="&amp;KM$9,conditions!$9:$9,"&gt;="&amp;KM$9)))*SUMIFS(conditions!$69:$69,conditions!$8:$8,"&lt;="&amp;KM$9,conditions!$9:$9,"&gt;="&amp;KM$9)*SUMIFS(conditions!$70:$70,conditions!$8:$8,"&lt;="&amp;KM$9,conditions!$9:$9,"&gt;="&amp;KM$9))</f>
        <v>0</v>
      </c>
      <c r="KN72" s="37">
        <f>IF(KN$9="",0,IF(KN$9+SUMIFS(conditions!$71:$71,conditions!$8:$8,"&lt;="&amp;KN$9,conditions!$9:$9,"&gt;="&amp;KN$9)&gt;EOMONTH($U$9,11),(1+conditions!$U$34)*SUMIFS(18:18,$9:$9,$U$9-1+KN$9+SUMIFS(conditions!$71:$71,conditions!$8:$8,"&lt;="&amp;KN$9,conditions!$9:$9,"&gt;="&amp;KN$9)-EOMONTH($U$9,11)),SUMIFS(18:18,$9:$9,KN$9+SUMIFS(conditions!$71:$71,conditions!$8:$8,"&lt;="&amp;KN$9,conditions!$9:$9,"&gt;="&amp;KN$9)))*SUMIFS(conditions!$69:$69,conditions!$8:$8,"&lt;="&amp;KN$9,conditions!$9:$9,"&gt;="&amp;KN$9)*SUMIFS(conditions!$70:$70,conditions!$8:$8,"&lt;="&amp;KN$9,conditions!$9:$9,"&gt;="&amp;KN$9))</f>
        <v>23.160522577499997</v>
      </c>
      <c r="KO72" s="37">
        <f>IF(KO$9="",0,IF(KO$9+SUMIFS(conditions!$71:$71,conditions!$8:$8,"&lt;="&amp;KO$9,conditions!$9:$9,"&gt;="&amp;KO$9)&gt;EOMONTH($U$9,11),(1+conditions!$U$34)*SUMIFS(18:18,$9:$9,$U$9-1+KO$9+SUMIFS(conditions!$71:$71,conditions!$8:$8,"&lt;="&amp;KO$9,conditions!$9:$9,"&gt;="&amp;KO$9)-EOMONTH($U$9,11)),SUMIFS(18:18,$9:$9,KO$9+SUMIFS(conditions!$71:$71,conditions!$8:$8,"&lt;="&amp;KO$9,conditions!$9:$9,"&gt;="&amp;KO$9)))*SUMIFS(conditions!$69:$69,conditions!$8:$8,"&lt;="&amp;KO$9,conditions!$9:$9,"&gt;="&amp;KO$9)*SUMIFS(conditions!$70:$70,conditions!$8:$8,"&lt;="&amp;KO$9,conditions!$9:$9,"&gt;="&amp;KO$9))</f>
        <v>23.160522577499997</v>
      </c>
      <c r="KP72" s="37">
        <f>IF(KP$9="",0,IF(KP$9+SUMIFS(conditions!$71:$71,conditions!$8:$8,"&lt;="&amp;KP$9,conditions!$9:$9,"&gt;="&amp;KP$9)&gt;EOMONTH($U$9,11),(1+conditions!$U$34)*SUMIFS(18:18,$9:$9,$U$9-1+KP$9+SUMIFS(conditions!$71:$71,conditions!$8:$8,"&lt;="&amp;KP$9,conditions!$9:$9,"&gt;="&amp;KP$9)-EOMONTH($U$9,11)),SUMIFS(18:18,$9:$9,KP$9+SUMIFS(conditions!$71:$71,conditions!$8:$8,"&lt;="&amp;KP$9,conditions!$9:$9,"&gt;="&amp;KP$9)))*SUMIFS(conditions!$69:$69,conditions!$8:$8,"&lt;="&amp;KP$9,conditions!$9:$9,"&gt;="&amp;KP$9)*SUMIFS(conditions!$70:$70,conditions!$8:$8,"&lt;="&amp;KP$9,conditions!$9:$9,"&gt;="&amp;KP$9))</f>
        <v>23.160522577499997</v>
      </c>
      <c r="KQ72" s="37">
        <f>IF(KQ$9="",0,IF(KQ$9+SUMIFS(conditions!$71:$71,conditions!$8:$8,"&lt;="&amp;KQ$9,conditions!$9:$9,"&gt;="&amp;KQ$9)&gt;EOMONTH($U$9,11),(1+conditions!$U$34)*SUMIFS(18:18,$9:$9,$U$9-1+KQ$9+SUMIFS(conditions!$71:$71,conditions!$8:$8,"&lt;="&amp;KQ$9,conditions!$9:$9,"&gt;="&amp;KQ$9)-EOMONTH($U$9,11)),SUMIFS(18:18,$9:$9,KQ$9+SUMIFS(conditions!$71:$71,conditions!$8:$8,"&lt;="&amp;KQ$9,conditions!$9:$9,"&gt;="&amp;KQ$9)))*SUMIFS(conditions!$69:$69,conditions!$8:$8,"&lt;="&amp;KQ$9,conditions!$9:$9,"&gt;="&amp;KQ$9)*SUMIFS(conditions!$70:$70,conditions!$8:$8,"&lt;="&amp;KQ$9,conditions!$9:$9,"&gt;="&amp;KQ$9))</f>
        <v>23.160522577499997</v>
      </c>
      <c r="KR72" s="37">
        <f>IF(KR$9="",0,IF(KR$9+SUMIFS(conditions!$71:$71,conditions!$8:$8,"&lt;="&amp;KR$9,conditions!$9:$9,"&gt;="&amp;KR$9)&gt;EOMONTH($U$9,11),(1+conditions!$U$34)*SUMIFS(18:18,$9:$9,$U$9-1+KR$9+SUMIFS(conditions!$71:$71,conditions!$8:$8,"&lt;="&amp;KR$9,conditions!$9:$9,"&gt;="&amp;KR$9)-EOMONTH($U$9,11)),SUMIFS(18:18,$9:$9,KR$9+SUMIFS(conditions!$71:$71,conditions!$8:$8,"&lt;="&amp;KR$9,conditions!$9:$9,"&gt;="&amp;KR$9)))*SUMIFS(conditions!$69:$69,conditions!$8:$8,"&lt;="&amp;KR$9,conditions!$9:$9,"&gt;="&amp;KR$9)*SUMIFS(conditions!$70:$70,conditions!$8:$8,"&lt;="&amp;KR$9,conditions!$9:$9,"&gt;="&amp;KR$9))</f>
        <v>23.160522577499997</v>
      </c>
      <c r="KS72" s="37">
        <f>IF(KS$9="",0,IF(KS$9+SUMIFS(conditions!$71:$71,conditions!$8:$8,"&lt;="&amp;KS$9,conditions!$9:$9,"&gt;="&amp;KS$9)&gt;EOMONTH($U$9,11),(1+conditions!$U$34)*SUMIFS(18:18,$9:$9,$U$9-1+KS$9+SUMIFS(conditions!$71:$71,conditions!$8:$8,"&lt;="&amp;KS$9,conditions!$9:$9,"&gt;="&amp;KS$9)-EOMONTH($U$9,11)),SUMIFS(18:18,$9:$9,KS$9+SUMIFS(conditions!$71:$71,conditions!$8:$8,"&lt;="&amp;KS$9,conditions!$9:$9,"&gt;="&amp;KS$9)))*SUMIFS(conditions!$69:$69,conditions!$8:$8,"&lt;="&amp;KS$9,conditions!$9:$9,"&gt;="&amp;KS$9)*SUMIFS(conditions!$70:$70,conditions!$8:$8,"&lt;="&amp;KS$9,conditions!$9:$9,"&gt;="&amp;KS$9))</f>
        <v>0</v>
      </c>
      <c r="KT72" s="37">
        <f>IF(KT$9="",0,IF(KT$9+SUMIFS(conditions!$71:$71,conditions!$8:$8,"&lt;="&amp;KT$9,conditions!$9:$9,"&gt;="&amp;KT$9)&gt;EOMONTH($U$9,11),(1+conditions!$U$34)*SUMIFS(18:18,$9:$9,$U$9-1+KT$9+SUMIFS(conditions!$71:$71,conditions!$8:$8,"&lt;="&amp;KT$9,conditions!$9:$9,"&gt;="&amp;KT$9)-EOMONTH($U$9,11)),SUMIFS(18:18,$9:$9,KT$9+SUMIFS(conditions!$71:$71,conditions!$8:$8,"&lt;="&amp;KT$9,conditions!$9:$9,"&gt;="&amp;KT$9)))*SUMIFS(conditions!$69:$69,conditions!$8:$8,"&lt;="&amp;KT$9,conditions!$9:$9,"&gt;="&amp;KT$9)*SUMIFS(conditions!$70:$70,conditions!$8:$8,"&lt;="&amp;KT$9,conditions!$9:$9,"&gt;="&amp;KT$9))</f>
        <v>0</v>
      </c>
      <c r="KU72" s="37">
        <f>IF(KU$9="",0,IF(KU$9+SUMIFS(conditions!$71:$71,conditions!$8:$8,"&lt;="&amp;KU$9,conditions!$9:$9,"&gt;="&amp;KU$9)&gt;EOMONTH($U$9,11),(1+conditions!$U$34)*SUMIFS(18:18,$9:$9,$U$9-1+KU$9+SUMIFS(conditions!$71:$71,conditions!$8:$8,"&lt;="&amp;KU$9,conditions!$9:$9,"&gt;="&amp;KU$9)-EOMONTH($U$9,11)),SUMIFS(18:18,$9:$9,KU$9+SUMIFS(conditions!$71:$71,conditions!$8:$8,"&lt;="&amp;KU$9,conditions!$9:$9,"&gt;="&amp;KU$9)))*SUMIFS(conditions!$69:$69,conditions!$8:$8,"&lt;="&amp;KU$9,conditions!$9:$9,"&gt;="&amp;KU$9)*SUMIFS(conditions!$70:$70,conditions!$8:$8,"&lt;="&amp;KU$9,conditions!$9:$9,"&gt;="&amp;KU$9))</f>
        <v>23.160522577499997</v>
      </c>
      <c r="KV72" s="37">
        <f>IF(KV$9="",0,IF(KV$9+SUMIFS(conditions!$71:$71,conditions!$8:$8,"&lt;="&amp;KV$9,conditions!$9:$9,"&gt;="&amp;KV$9)&gt;EOMONTH($U$9,11),(1+conditions!$U$34)*SUMIFS(18:18,$9:$9,$U$9-1+KV$9+SUMIFS(conditions!$71:$71,conditions!$8:$8,"&lt;="&amp;KV$9,conditions!$9:$9,"&gt;="&amp;KV$9)-EOMONTH($U$9,11)),SUMIFS(18:18,$9:$9,KV$9+SUMIFS(conditions!$71:$71,conditions!$8:$8,"&lt;="&amp;KV$9,conditions!$9:$9,"&gt;="&amp;KV$9)))*SUMIFS(conditions!$69:$69,conditions!$8:$8,"&lt;="&amp;KV$9,conditions!$9:$9,"&gt;="&amp;KV$9)*SUMIFS(conditions!$70:$70,conditions!$8:$8,"&lt;="&amp;KV$9,conditions!$9:$9,"&gt;="&amp;KV$9))</f>
        <v>23.160522577499997</v>
      </c>
      <c r="KW72" s="37">
        <f>IF(KW$9="",0,IF(KW$9+SUMIFS(conditions!$71:$71,conditions!$8:$8,"&lt;="&amp;KW$9,conditions!$9:$9,"&gt;="&amp;KW$9)&gt;EOMONTH($U$9,11),(1+conditions!$U$34)*SUMIFS(18:18,$9:$9,$U$9-1+KW$9+SUMIFS(conditions!$71:$71,conditions!$8:$8,"&lt;="&amp;KW$9,conditions!$9:$9,"&gt;="&amp;KW$9)-EOMONTH($U$9,11)),SUMIFS(18:18,$9:$9,KW$9+SUMIFS(conditions!$71:$71,conditions!$8:$8,"&lt;="&amp;KW$9,conditions!$9:$9,"&gt;="&amp;KW$9)))*SUMIFS(conditions!$69:$69,conditions!$8:$8,"&lt;="&amp;KW$9,conditions!$9:$9,"&gt;="&amp;KW$9)*SUMIFS(conditions!$70:$70,conditions!$8:$8,"&lt;="&amp;KW$9,conditions!$9:$9,"&gt;="&amp;KW$9))</f>
        <v>23.160522577499997</v>
      </c>
      <c r="KX72" s="37">
        <f>IF(KX$9="",0,IF(KX$9+SUMIFS(conditions!$71:$71,conditions!$8:$8,"&lt;="&amp;KX$9,conditions!$9:$9,"&gt;="&amp;KX$9)&gt;EOMONTH($U$9,11),(1+conditions!$U$34)*SUMIFS(18:18,$9:$9,$U$9-1+KX$9+SUMIFS(conditions!$71:$71,conditions!$8:$8,"&lt;="&amp;KX$9,conditions!$9:$9,"&gt;="&amp;KX$9)-EOMONTH($U$9,11)),SUMIFS(18:18,$9:$9,KX$9+SUMIFS(conditions!$71:$71,conditions!$8:$8,"&lt;="&amp;KX$9,conditions!$9:$9,"&gt;="&amp;KX$9)))*SUMIFS(conditions!$69:$69,conditions!$8:$8,"&lt;="&amp;KX$9,conditions!$9:$9,"&gt;="&amp;KX$9)*SUMIFS(conditions!$70:$70,conditions!$8:$8,"&lt;="&amp;KX$9,conditions!$9:$9,"&gt;="&amp;KX$9))</f>
        <v>23.160522577499997</v>
      </c>
      <c r="KY72" s="37">
        <f>IF(KY$9="",0,IF(KY$9+SUMIFS(conditions!$71:$71,conditions!$8:$8,"&lt;="&amp;KY$9,conditions!$9:$9,"&gt;="&amp;KY$9)&gt;EOMONTH($U$9,11),(1+conditions!$U$34)*SUMIFS(18:18,$9:$9,$U$9-1+KY$9+SUMIFS(conditions!$71:$71,conditions!$8:$8,"&lt;="&amp;KY$9,conditions!$9:$9,"&gt;="&amp;KY$9)-EOMONTH($U$9,11)),SUMIFS(18:18,$9:$9,KY$9+SUMIFS(conditions!$71:$71,conditions!$8:$8,"&lt;="&amp;KY$9,conditions!$9:$9,"&gt;="&amp;KY$9)))*SUMIFS(conditions!$69:$69,conditions!$8:$8,"&lt;="&amp;KY$9,conditions!$9:$9,"&gt;="&amp;KY$9)*SUMIFS(conditions!$70:$70,conditions!$8:$8,"&lt;="&amp;KY$9,conditions!$9:$9,"&gt;="&amp;KY$9))</f>
        <v>30.108679350750005</v>
      </c>
      <c r="KZ72" s="37">
        <f>IF(KZ$9="",0,IF(KZ$9+SUMIFS(conditions!$71:$71,conditions!$8:$8,"&lt;="&amp;KZ$9,conditions!$9:$9,"&gt;="&amp;KZ$9)&gt;EOMONTH($U$9,11),(1+conditions!$U$34)*SUMIFS(18:18,$9:$9,$U$9-1+KZ$9+SUMIFS(conditions!$71:$71,conditions!$8:$8,"&lt;="&amp;KZ$9,conditions!$9:$9,"&gt;="&amp;KZ$9)-EOMONTH($U$9,11)),SUMIFS(18:18,$9:$9,KZ$9+SUMIFS(conditions!$71:$71,conditions!$8:$8,"&lt;="&amp;KZ$9,conditions!$9:$9,"&gt;="&amp;KZ$9)))*SUMIFS(conditions!$69:$69,conditions!$8:$8,"&lt;="&amp;KZ$9,conditions!$9:$9,"&gt;="&amp;KZ$9)*SUMIFS(conditions!$70:$70,conditions!$8:$8,"&lt;="&amp;KZ$9,conditions!$9:$9,"&gt;="&amp;KZ$9))</f>
        <v>0</v>
      </c>
      <c r="LA72" s="37">
        <f>IF(LA$9="",0,IF(LA$9+SUMIFS(conditions!$71:$71,conditions!$8:$8,"&lt;="&amp;LA$9,conditions!$9:$9,"&gt;="&amp;LA$9)&gt;EOMONTH($U$9,11),(1+conditions!$U$34)*SUMIFS(18:18,$9:$9,$U$9-1+LA$9+SUMIFS(conditions!$71:$71,conditions!$8:$8,"&lt;="&amp;LA$9,conditions!$9:$9,"&gt;="&amp;LA$9)-EOMONTH($U$9,11)),SUMIFS(18:18,$9:$9,LA$9+SUMIFS(conditions!$71:$71,conditions!$8:$8,"&lt;="&amp;LA$9,conditions!$9:$9,"&gt;="&amp;LA$9)))*SUMIFS(conditions!$69:$69,conditions!$8:$8,"&lt;="&amp;LA$9,conditions!$9:$9,"&gt;="&amp;LA$9)*SUMIFS(conditions!$70:$70,conditions!$8:$8,"&lt;="&amp;LA$9,conditions!$9:$9,"&gt;="&amp;LA$9))</f>
        <v>0</v>
      </c>
      <c r="LB72" s="37">
        <f>IF(LB$9="",0,IF(LB$9+SUMIFS(conditions!$71:$71,conditions!$8:$8,"&lt;="&amp;LB$9,conditions!$9:$9,"&gt;="&amp;LB$9)&gt;EOMONTH($U$9,11),(1+conditions!$U$34)*SUMIFS(18:18,$9:$9,$U$9-1+LB$9+SUMIFS(conditions!$71:$71,conditions!$8:$8,"&lt;="&amp;LB$9,conditions!$9:$9,"&gt;="&amp;LB$9)-EOMONTH($U$9,11)),SUMIFS(18:18,$9:$9,LB$9+SUMIFS(conditions!$71:$71,conditions!$8:$8,"&lt;="&amp;LB$9,conditions!$9:$9,"&gt;="&amp;LB$9)))*SUMIFS(conditions!$69:$69,conditions!$8:$8,"&lt;="&amp;LB$9,conditions!$9:$9,"&gt;="&amp;LB$9)*SUMIFS(conditions!$70:$70,conditions!$8:$8,"&lt;="&amp;LB$9,conditions!$9:$9,"&gt;="&amp;LB$9))</f>
        <v>30.108679350750005</v>
      </c>
      <c r="LC72" s="37">
        <f>IF(LC$9="",0,IF(LC$9+SUMIFS(conditions!$71:$71,conditions!$8:$8,"&lt;="&amp;LC$9,conditions!$9:$9,"&gt;="&amp;LC$9)&gt;EOMONTH($U$9,11),(1+conditions!$U$34)*SUMIFS(18:18,$9:$9,$U$9-1+LC$9+SUMIFS(conditions!$71:$71,conditions!$8:$8,"&lt;="&amp;LC$9,conditions!$9:$9,"&gt;="&amp;LC$9)-EOMONTH($U$9,11)),SUMIFS(18:18,$9:$9,LC$9+SUMIFS(conditions!$71:$71,conditions!$8:$8,"&lt;="&amp;LC$9,conditions!$9:$9,"&gt;="&amp;LC$9)))*SUMIFS(conditions!$69:$69,conditions!$8:$8,"&lt;="&amp;LC$9,conditions!$9:$9,"&gt;="&amp;LC$9)*SUMIFS(conditions!$70:$70,conditions!$8:$8,"&lt;="&amp;LC$9,conditions!$9:$9,"&gt;="&amp;LC$9))</f>
        <v>30.108679350750005</v>
      </c>
      <c r="LD72" s="37">
        <f>IF(LD$9="",0,IF(LD$9+SUMIFS(conditions!$71:$71,conditions!$8:$8,"&lt;="&amp;LD$9,conditions!$9:$9,"&gt;="&amp;LD$9)&gt;EOMONTH($U$9,11),(1+conditions!$U$34)*SUMIFS(18:18,$9:$9,$U$9-1+LD$9+SUMIFS(conditions!$71:$71,conditions!$8:$8,"&lt;="&amp;LD$9,conditions!$9:$9,"&gt;="&amp;LD$9)-EOMONTH($U$9,11)),SUMIFS(18:18,$9:$9,LD$9+SUMIFS(conditions!$71:$71,conditions!$8:$8,"&lt;="&amp;LD$9,conditions!$9:$9,"&gt;="&amp;LD$9)))*SUMIFS(conditions!$69:$69,conditions!$8:$8,"&lt;="&amp;LD$9,conditions!$9:$9,"&gt;="&amp;LD$9)*SUMIFS(conditions!$70:$70,conditions!$8:$8,"&lt;="&amp;LD$9,conditions!$9:$9,"&gt;="&amp;LD$9))</f>
        <v>30.108679350750005</v>
      </c>
      <c r="LE72" s="37">
        <f>IF(LE$9="",0,IF(LE$9+SUMIFS(conditions!$71:$71,conditions!$8:$8,"&lt;="&amp;LE$9,conditions!$9:$9,"&gt;="&amp;LE$9)&gt;EOMONTH($U$9,11),(1+conditions!$U$34)*SUMIFS(18:18,$9:$9,$U$9-1+LE$9+SUMIFS(conditions!$71:$71,conditions!$8:$8,"&lt;="&amp;LE$9,conditions!$9:$9,"&gt;="&amp;LE$9)-EOMONTH($U$9,11)),SUMIFS(18:18,$9:$9,LE$9+SUMIFS(conditions!$71:$71,conditions!$8:$8,"&lt;="&amp;LE$9,conditions!$9:$9,"&gt;="&amp;LE$9)))*SUMIFS(conditions!$69:$69,conditions!$8:$8,"&lt;="&amp;LE$9,conditions!$9:$9,"&gt;="&amp;LE$9)*SUMIFS(conditions!$70:$70,conditions!$8:$8,"&lt;="&amp;LE$9,conditions!$9:$9,"&gt;="&amp;LE$9))</f>
        <v>30.108679350750005</v>
      </c>
      <c r="LF72" s="37">
        <f>IF(LF$9="",0,IF(LF$9+SUMIFS(conditions!$71:$71,conditions!$8:$8,"&lt;="&amp;LF$9,conditions!$9:$9,"&gt;="&amp;LF$9)&gt;EOMONTH($U$9,11),(1+conditions!$U$34)*SUMIFS(18:18,$9:$9,$U$9-1+LF$9+SUMIFS(conditions!$71:$71,conditions!$8:$8,"&lt;="&amp;LF$9,conditions!$9:$9,"&gt;="&amp;LF$9)-EOMONTH($U$9,11)),SUMIFS(18:18,$9:$9,LF$9+SUMIFS(conditions!$71:$71,conditions!$8:$8,"&lt;="&amp;LF$9,conditions!$9:$9,"&gt;="&amp;LF$9)))*SUMIFS(conditions!$69:$69,conditions!$8:$8,"&lt;="&amp;LF$9,conditions!$9:$9,"&gt;="&amp;LF$9)*SUMIFS(conditions!$70:$70,conditions!$8:$8,"&lt;="&amp;LF$9,conditions!$9:$9,"&gt;="&amp;LF$9))</f>
        <v>30.108679350750005</v>
      </c>
      <c r="LG72" s="37">
        <f>IF(LG$9="",0,IF(LG$9+SUMIFS(conditions!$71:$71,conditions!$8:$8,"&lt;="&amp;LG$9,conditions!$9:$9,"&gt;="&amp;LG$9)&gt;EOMONTH($U$9,11),(1+conditions!$U$34)*SUMIFS(18:18,$9:$9,$U$9-1+LG$9+SUMIFS(conditions!$71:$71,conditions!$8:$8,"&lt;="&amp;LG$9,conditions!$9:$9,"&gt;="&amp;LG$9)-EOMONTH($U$9,11)),SUMIFS(18:18,$9:$9,LG$9+SUMIFS(conditions!$71:$71,conditions!$8:$8,"&lt;="&amp;LG$9,conditions!$9:$9,"&gt;="&amp;LG$9)))*SUMIFS(conditions!$69:$69,conditions!$8:$8,"&lt;="&amp;LG$9,conditions!$9:$9,"&gt;="&amp;LG$9)*SUMIFS(conditions!$70:$70,conditions!$8:$8,"&lt;="&amp;LG$9,conditions!$9:$9,"&gt;="&amp;LG$9))</f>
        <v>0</v>
      </c>
      <c r="LH72" s="37">
        <f>IF(LH$9="",0,IF(LH$9+SUMIFS(conditions!$71:$71,conditions!$8:$8,"&lt;="&amp;LH$9,conditions!$9:$9,"&gt;="&amp;LH$9)&gt;EOMONTH($U$9,11),(1+conditions!$U$34)*SUMIFS(18:18,$9:$9,$U$9-1+LH$9+SUMIFS(conditions!$71:$71,conditions!$8:$8,"&lt;="&amp;LH$9,conditions!$9:$9,"&gt;="&amp;LH$9)-EOMONTH($U$9,11)),SUMIFS(18:18,$9:$9,LH$9+SUMIFS(conditions!$71:$71,conditions!$8:$8,"&lt;="&amp;LH$9,conditions!$9:$9,"&gt;="&amp;LH$9)))*SUMIFS(conditions!$69:$69,conditions!$8:$8,"&lt;="&amp;LH$9,conditions!$9:$9,"&gt;="&amp;LH$9)*SUMIFS(conditions!$70:$70,conditions!$8:$8,"&lt;="&amp;LH$9,conditions!$9:$9,"&gt;="&amp;LH$9))</f>
        <v>0</v>
      </c>
      <c r="LI72" s="37">
        <f>IF(LI$9="",0,IF(LI$9+SUMIFS(conditions!$71:$71,conditions!$8:$8,"&lt;="&amp;LI$9,conditions!$9:$9,"&gt;="&amp;LI$9)&gt;EOMONTH($U$9,11),(1+conditions!$U$34)*SUMIFS(18:18,$9:$9,$U$9-1+LI$9+SUMIFS(conditions!$71:$71,conditions!$8:$8,"&lt;="&amp;LI$9,conditions!$9:$9,"&gt;="&amp;LI$9)-EOMONTH($U$9,11)),SUMIFS(18:18,$9:$9,LI$9+SUMIFS(conditions!$71:$71,conditions!$8:$8,"&lt;="&amp;LI$9,conditions!$9:$9,"&gt;="&amp;LI$9)))*SUMIFS(conditions!$69:$69,conditions!$8:$8,"&lt;="&amp;LI$9,conditions!$9:$9,"&gt;="&amp;LI$9)*SUMIFS(conditions!$70:$70,conditions!$8:$8,"&lt;="&amp;LI$9,conditions!$9:$9,"&gt;="&amp;LI$9))</f>
        <v>30.108679350750005</v>
      </c>
      <c r="LJ72" s="37">
        <f>IF(LJ$9="",0,IF(LJ$9+SUMIFS(conditions!$71:$71,conditions!$8:$8,"&lt;="&amp;LJ$9,conditions!$9:$9,"&gt;="&amp;LJ$9)&gt;EOMONTH($U$9,11),(1+conditions!$U$34)*SUMIFS(18:18,$9:$9,$U$9-1+LJ$9+SUMIFS(conditions!$71:$71,conditions!$8:$8,"&lt;="&amp;LJ$9,conditions!$9:$9,"&gt;="&amp;LJ$9)-EOMONTH($U$9,11)),SUMIFS(18:18,$9:$9,LJ$9+SUMIFS(conditions!$71:$71,conditions!$8:$8,"&lt;="&amp;LJ$9,conditions!$9:$9,"&gt;="&amp;LJ$9)))*SUMIFS(conditions!$69:$69,conditions!$8:$8,"&lt;="&amp;LJ$9,conditions!$9:$9,"&gt;="&amp;LJ$9)*SUMIFS(conditions!$70:$70,conditions!$8:$8,"&lt;="&amp;LJ$9,conditions!$9:$9,"&gt;="&amp;LJ$9))</f>
        <v>30.108679350750005</v>
      </c>
      <c r="LK72" s="37">
        <f>IF(LK$9="",0,IF(LK$9+SUMIFS(conditions!$71:$71,conditions!$8:$8,"&lt;="&amp;LK$9,conditions!$9:$9,"&gt;="&amp;LK$9)&gt;EOMONTH($U$9,11),(1+conditions!$U$34)*SUMIFS(18:18,$9:$9,$U$9-1+LK$9+SUMIFS(conditions!$71:$71,conditions!$8:$8,"&lt;="&amp;LK$9,conditions!$9:$9,"&gt;="&amp;LK$9)-EOMONTH($U$9,11)),SUMIFS(18:18,$9:$9,LK$9+SUMIFS(conditions!$71:$71,conditions!$8:$8,"&lt;="&amp;LK$9,conditions!$9:$9,"&gt;="&amp;LK$9)))*SUMIFS(conditions!$69:$69,conditions!$8:$8,"&lt;="&amp;LK$9,conditions!$9:$9,"&gt;="&amp;LK$9)*SUMIFS(conditions!$70:$70,conditions!$8:$8,"&lt;="&amp;LK$9,conditions!$9:$9,"&gt;="&amp;LK$9))</f>
        <v>30.108679350750005</v>
      </c>
      <c r="LL72" s="37">
        <f>IF(LL$9="",0,IF(LL$9+SUMIFS(conditions!$71:$71,conditions!$8:$8,"&lt;="&amp;LL$9,conditions!$9:$9,"&gt;="&amp;LL$9)&gt;EOMONTH($U$9,11),(1+conditions!$U$34)*SUMIFS(18:18,$9:$9,$U$9-1+LL$9+SUMIFS(conditions!$71:$71,conditions!$8:$8,"&lt;="&amp;LL$9,conditions!$9:$9,"&gt;="&amp;LL$9)-EOMONTH($U$9,11)),SUMIFS(18:18,$9:$9,LL$9+SUMIFS(conditions!$71:$71,conditions!$8:$8,"&lt;="&amp;LL$9,conditions!$9:$9,"&gt;="&amp;LL$9)))*SUMIFS(conditions!$69:$69,conditions!$8:$8,"&lt;="&amp;LL$9,conditions!$9:$9,"&gt;="&amp;LL$9)*SUMIFS(conditions!$70:$70,conditions!$8:$8,"&lt;="&amp;LL$9,conditions!$9:$9,"&gt;="&amp;LL$9))</f>
        <v>30.108679350750005</v>
      </c>
      <c r="LM72" s="37">
        <f>IF(LM$9="",0,IF(LM$9+SUMIFS(conditions!$71:$71,conditions!$8:$8,"&lt;="&amp;LM$9,conditions!$9:$9,"&gt;="&amp;LM$9)&gt;EOMONTH($U$9,11),(1+conditions!$U$34)*SUMIFS(18:18,$9:$9,$U$9-1+LM$9+SUMIFS(conditions!$71:$71,conditions!$8:$8,"&lt;="&amp;LM$9,conditions!$9:$9,"&gt;="&amp;LM$9)-EOMONTH($U$9,11)),SUMIFS(18:18,$9:$9,LM$9+SUMIFS(conditions!$71:$71,conditions!$8:$8,"&lt;="&amp;LM$9,conditions!$9:$9,"&gt;="&amp;LM$9)))*SUMIFS(conditions!$69:$69,conditions!$8:$8,"&lt;="&amp;LM$9,conditions!$9:$9,"&gt;="&amp;LM$9)*SUMIFS(conditions!$70:$70,conditions!$8:$8,"&lt;="&amp;LM$9,conditions!$9:$9,"&gt;="&amp;LM$9))</f>
        <v>30.108679350750005</v>
      </c>
      <c r="LN72" s="37">
        <f>IF(LN$9="",0,IF(LN$9+SUMIFS(conditions!$71:$71,conditions!$8:$8,"&lt;="&amp;LN$9,conditions!$9:$9,"&gt;="&amp;LN$9)&gt;EOMONTH($U$9,11),(1+conditions!$U$34)*SUMIFS(18:18,$9:$9,$U$9-1+LN$9+SUMIFS(conditions!$71:$71,conditions!$8:$8,"&lt;="&amp;LN$9,conditions!$9:$9,"&gt;="&amp;LN$9)-EOMONTH($U$9,11)),SUMIFS(18:18,$9:$9,LN$9+SUMIFS(conditions!$71:$71,conditions!$8:$8,"&lt;="&amp;LN$9,conditions!$9:$9,"&gt;="&amp;LN$9)))*SUMIFS(conditions!$69:$69,conditions!$8:$8,"&lt;="&amp;LN$9,conditions!$9:$9,"&gt;="&amp;LN$9)*SUMIFS(conditions!$70:$70,conditions!$8:$8,"&lt;="&amp;LN$9,conditions!$9:$9,"&gt;="&amp;LN$9))</f>
        <v>0</v>
      </c>
      <c r="LO72" s="37">
        <f>IF(LO$9="",0,IF(LO$9+SUMIFS(conditions!$71:$71,conditions!$8:$8,"&lt;="&amp;LO$9,conditions!$9:$9,"&gt;="&amp;LO$9)&gt;EOMONTH($U$9,11),(1+conditions!$U$34)*SUMIFS(18:18,$9:$9,$U$9-1+LO$9+SUMIFS(conditions!$71:$71,conditions!$8:$8,"&lt;="&amp;LO$9,conditions!$9:$9,"&gt;="&amp;LO$9)-EOMONTH($U$9,11)),SUMIFS(18:18,$9:$9,LO$9+SUMIFS(conditions!$71:$71,conditions!$8:$8,"&lt;="&amp;LO$9,conditions!$9:$9,"&gt;="&amp;LO$9)))*SUMIFS(conditions!$69:$69,conditions!$8:$8,"&lt;="&amp;LO$9,conditions!$9:$9,"&gt;="&amp;LO$9)*SUMIFS(conditions!$70:$70,conditions!$8:$8,"&lt;="&amp;LO$9,conditions!$9:$9,"&gt;="&amp;LO$9))</f>
        <v>0</v>
      </c>
      <c r="LP72" s="37">
        <f>IF(LP$9="",0,IF(LP$9+SUMIFS(conditions!$71:$71,conditions!$8:$8,"&lt;="&amp;LP$9,conditions!$9:$9,"&gt;="&amp;LP$9)&gt;EOMONTH($U$9,11),(1+conditions!$U$34)*SUMIFS(18:18,$9:$9,$U$9-1+LP$9+SUMIFS(conditions!$71:$71,conditions!$8:$8,"&lt;="&amp;LP$9,conditions!$9:$9,"&gt;="&amp;LP$9)-EOMONTH($U$9,11)),SUMIFS(18:18,$9:$9,LP$9+SUMIFS(conditions!$71:$71,conditions!$8:$8,"&lt;="&amp;LP$9,conditions!$9:$9,"&gt;="&amp;LP$9)))*SUMIFS(conditions!$69:$69,conditions!$8:$8,"&lt;="&amp;LP$9,conditions!$9:$9,"&gt;="&amp;LP$9)*SUMIFS(conditions!$70:$70,conditions!$8:$8,"&lt;="&amp;LP$9,conditions!$9:$9,"&gt;="&amp;LP$9))</f>
        <v>30.108679350750005</v>
      </c>
      <c r="LQ72" s="37">
        <f>IF(LQ$9="",0,IF(LQ$9+SUMIFS(conditions!$71:$71,conditions!$8:$8,"&lt;="&amp;LQ$9,conditions!$9:$9,"&gt;="&amp;LQ$9)&gt;EOMONTH($U$9,11),(1+conditions!$U$34)*SUMIFS(18:18,$9:$9,$U$9-1+LQ$9+SUMIFS(conditions!$71:$71,conditions!$8:$8,"&lt;="&amp;LQ$9,conditions!$9:$9,"&gt;="&amp;LQ$9)-EOMONTH($U$9,11)),SUMIFS(18:18,$9:$9,LQ$9+SUMIFS(conditions!$71:$71,conditions!$8:$8,"&lt;="&amp;LQ$9,conditions!$9:$9,"&gt;="&amp;LQ$9)))*SUMIFS(conditions!$69:$69,conditions!$8:$8,"&lt;="&amp;LQ$9,conditions!$9:$9,"&gt;="&amp;LQ$9)*SUMIFS(conditions!$70:$70,conditions!$8:$8,"&lt;="&amp;LQ$9,conditions!$9:$9,"&gt;="&amp;LQ$9))</f>
        <v>30.108679350750005</v>
      </c>
      <c r="LR72" s="37">
        <f>IF(LR$9="",0,IF(LR$9+SUMIFS(conditions!$71:$71,conditions!$8:$8,"&lt;="&amp;LR$9,conditions!$9:$9,"&gt;="&amp;LR$9)&gt;EOMONTH($U$9,11),(1+conditions!$U$34)*SUMIFS(18:18,$9:$9,$U$9-1+LR$9+SUMIFS(conditions!$71:$71,conditions!$8:$8,"&lt;="&amp;LR$9,conditions!$9:$9,"&gt;="&amp;LR$9)-EOMONTH($U$9,11)),SUMIFS(18:18,$9:$9,LR$9+SUMIFS(conditions!$71:$71,conditions!$8:$8,"&lt;="&amp;LR$9,conditions!$9:$9,"&gt;="&amp;LR$9)))*SUMIFS(conditions!$69:$69,conditions!$8:$8,"&lt;="&amp;LR$9,conditions!$9:$9,"&gt;="&amp;LR$9)*SUMIFS(conditions!$70:$70,conditions!$8:$8,"&lt;="&amp;LR$9,conditions!$9:$9,"&gt;="&amp;LR$9))</f>
        <v>30.108679350750005</v>
      </c>
      <c r="LS72" s="37">
        <f>IF(LS$9="",0,IF(LS$9+SUMIFS(conditions!$71:$71,conditions!$8:$8,"&lt;="&amp;LS$9,conditions!$9:$9,"&gt;="&amp;LS$9)&gt;EOMONTH($U$9,11),(1+conditions!$U$34)*SUMIFS(18:18,$9:$9,$U$9-1+LS$9+SUMIFS(conditions!$71:$71,conditions!$8:$8,"&lt;="&amp;LS$9,conditions!$9:$9,"&gt;="&amp;LS$9)-EOMONTH($U$9,11)),SUMIFS(18:18,$9:$9,LS$9+SUMIFS(conditions!$71:$71,conditions!$8:$8,"&lt;="&amp;LS$9,conditions!$9:$9,"&gt;="&amp;LS$9)))*SUMIFS(conditions!$69:$69,conditions!$8:$8,"&lt;="&amp;LS$9,conditions!$9:$9,"&gt;="&amp;LS$9)*SUMIFS(conditions!$70:$70,conditions!$8:$8,"&lt;="&amp;LS$9,conditions!$9:$9,"&gt;="&amp;LS$9))</f>
        <v>30.108679350750005</v>
      </c>
      <c r="LT72" s="37">
        <f>IF(LT$9="",0,IF(LT$9+SUMIFS(conditions!$71:$71,conditions!$8:$8,"&lt;="&amp;LT$9,conditions!$9:$9,"&gt;="&amp;LT$9)&gt;EOMONTH($U$9,11),(1+conditions!$U$34)*SUMIFS(18:18,$9:$9,$U$9-1+LT$9+SUMIFS(conditions!$71:$71,conditions!$8:$8,"&lt;="&amp;LT$9,conditions!$9:$9,"&gt;="&amp;LT$9)-EOMONTH($U$9,11)),SUMIFS(18:18,$9:$9,LT$9+SUMIFS(conditions!$71:$71,conditions!$8:$8,"&lt;="&amp;LT$9,conditions!$9:$9,"&gt;="&amp;LT$9)))*SUMIFS(conditions!$69:$69,conditions!$8:$8,"&lt;="&amp;LT$9,conditions!$9:$9,"&gt;="&amp;LT$9)*SUMIFS(conditions!$70:$70,conditions!$8:$8,"&lt;="&amp;LT$9,conditions!$9:$9,"&gt;="&amp;LT$9))</f>
        <v>30.108679350750005</v>
      </c>
      <c r="LU72" s="37">
        <f>IF(LU$9="",0,IF(LU$9+SUMIFS(conditions!$71:$71,conditions!$8:$8,"&lt;="&amp;LU$9,conditions!$9:$9,"&gt;="&amp;LU$9)&gt;EOMONTH($U$9,11),(1+conditions!$U$34)*SUMIFS(18:18,$9:$9,$U$9-1+LU$9+SUMIFS(conditions!$71:$71,conditions!$8:$8,"&lt;="&amp;LU$9,conditions!$9:$9,"&gt;="&amp;LU$9)-EOMONTH($U$9,11)),SUMIFS(18:18,$9:$9,LU$9+SUMIFS(conditions!$71:$71,conditions!$8:$8,"&lt;="&amp;LU$9,conditions!$9:$9,"&gt;="&amp;LU$9)))*SUMIFS(conditions!$69:$69,conditions!$8:$8,"&lt;="&amp;LU$9,conditions!$9:$9,"&gt;="&amp;LU$9)*SUMIFS(conditions!$70:$70,conditions!$8:$8,"&lt;="&amp;LU$9,conditions!$9:$9,"&gt;="&amp;LU$9))</f>
        <v>0</v>
      </c>
      <c r="LV72" s="37">
        <f>IF(LV$9="",0,IF(LV$9+SUMIFS(conditions!$71:$71,conditions!$8:$8,"&lt;="&amp;LV$9,conditions!$9:$9,"&gt;="&amp;LV$9)&gt;EOMONTH($U$9,11),(1+conditions!$U$34)*SUMIFS(18:18,$9:$9,$U$9-1+LV$9+SUMIFS(conditions!$71:$71,conditions!$8:$8,"&lt;="&amp;LV$9,conditions!$9:$9,"&gt;="&amp;LV$9)-EOMONTH($U$9,11)),SUMIFS(18:18,$9:$9,LV$9+SUMIFS(conditions!$71:$71,conditions!$8:$8,"&lt;="&amp;LV$9,conditions!$9:$9,"&gt;="&amp;LV$9)))*SUMIFS(conditions!$69:$69,conditions!$8:$8,"&lt;="&amp;LV$9,conditions!$9:$9,"&gt;="&amp;LV$9)*SUMIFS(conditions!$70:$70,conditions!$8:$8,"&lt;="&amp;LV$9,conditions!$9:$9,"&gt;="&amp;LV$9))</f>
        <v>0</v>
      </c>
      <c r="LW72" s="37">
        <f>IF(LW$9="",0,IF(LW$9+SUMIFS(conditions!$71:$71,conditions!$8:$8,"&lt;="&amp;LW$9,conditions!$9:$9,"&gt;="&amp;LW$9)&gt;EOMONTH($U$9,11),(1+conditions!$U$34)*SUMIFS(18:18,$9:$9,$U$9-1+LW$9+SUMIFS(conditions!$71:$71,conditions!$8:$8,"&lt;="&amp;LW$9,conditions!$9:$9,"&gt;="&amp;LW$9)-EOMONTH($U$9,11)),SUMIFS(18:18,$9:$9,LW$9+SUMIFS(conditions!$71:$71,conditions!$8:$8,"&lt;="&amp;LW$9,conditions!$9:$9,"&gt;="&amp;LW$9)))*SUMIFS(conditions!$69:$69,conditions!$8:$8,"&lt;="&amp;LW$9,conditions!$9:$9,"&gt;="&amp;LW$9)*SUMIFS(conditions!$70:$70,conditions!$8:$8,"&lt;="&amp;LW$9,conditions!$9:$9,"&gt;="&amp;LW$9))</f>
        <v>30.108679350750005</v>
      </c>
      <c r="LX72" s="37">
        <f>IF(LX$9="",0,IF(LX$9+SUMIFS(conditions!$71:$71,conditions!$8:$8,"&lt;="&amp;LX$9,conditions!$9:$9,"&gt;="&amp;LX$9)&gt;EOMONTH($U$9,11),(1+conditions!$U$34)*SUMIFS(18:18,$9:$9,$U$9-1+LX$9+SUMIFS(conditions!$71:$71,conditions!$8:$8,"&lt;="&amp;LX$9,conditions!$9:$9,"&gt;="&amp;LX$9)-EOMONTH($U$9,11)),SUMIFS(18:18,$9:$9,LX$9+SUMIFS(conditions!$71:$71,conditions!$8:$8,"&lt;="&amp;LX$9,conditions!$9:$9,"&gt;="&amp;LX$9)))*SUMIFS(conditions!$69:$69,conditions!$8:$8,"&lt;="&amp;LX$9,conditions!$9:$9,"&gt;="&amp;LX$9)*SUMIFS(conditions!$70:$70,conditions!$8:$8,"&lt;="&amp;LX$9,conditions!$9:$9,"&gt;="&amp;LX$9))</f>
        <v>30.108679350750005</v>
      </c>
      <c r="LY72" s="37">
        <f>IF(LY$9="",0,IF(LY$9+SUMIFS(conditions!$71:$71,conditions!$8:$8,"&lt;="&amp;LY$9,conditions!$9:$9,"&gt;="&amp;LY$9)&gt;EOMONTH($U$9,11),(1+conditions!$U$34)*SUMIFS(18:18,$9:$9,$U$9-1+LY$9+SUMIFS(conditions!$71:$71,conditions!$8:$8,"&lt;="&amp;LY$9,conditions!$9:$9,"&gt;="&amp;LY$9)-EOMONTH($U$9,11)),SUMIFS(18:18,$9:$9,LY$9+SUMIFS(conditions!$71:$71,conditions!$8:$8,"&lt;="&amp;LY$9,conditions!$9:$9,"&gt;="&amp;LY$9)))*SUMIFS(conditions!$69:$69,conditions!$8:$8,"&lt;="&amp;LY$9,conditions!$9:$9,"&gt;="&amp;LY$9)*SUMIFS(conditions!$70:$70,conditions!$8:$8,"&lt;="&amp;LY$9,conditions!$9:$9,"&gt;="&amp;LY$9))</f>
        <v>30.108679350750005</v>
      </c>
      <c r="LZ72" s="37">
        <f>IF(LZ$9="",0,IF(LZ$9+SUMIFS(conditions!$71:$71,conditions!$8:$8,"&lt;="&amp;LZ$9,conditions!$9:$9,"&gt;="&amp;LZ$9)&gt;EOMONTH($U$9,11),(1+conditions!$U$34)*SUMIFS(18:18,$9:$9,$U$9-1+LZ$9+SUMIFS(conditions!$71:$71,conditions!$8:$8,"&lt;="&amp;LZ$9,conditions!$9:$9,"&gt;="&amp;LZ$9)-EOMONTH($U$9,11)),SUMIFS(18:18,$9:$9,LZ$9+SUMIFS(conditions!$71:$71,conditions!$8:$8,"&lt;="&amp;LZ$9,conditions!$9:$9,"&gt;="&amp;LZ$9)))*SUMIFS(conditions!$69:$69,conditions!$8:$8,"&lt;="&amp;LZ$9,conditions!$9:$9,"&gt;="&amp;LZ$9)*SUMIFS(conditions!$70:$70,conditions!$8:$8,"&lt;="&amp;LZ$9,conditions!$9:$9,"&gt;="&amp;LZ$9))</f>
        <v>30.108679350750005</v>
      </c>
      <c r="MA72" s="37">
        <f>IF(MA$9="",0,IF(MA$9+SUMIFS(conditions!$71:$71,conditions!$8:$8,"&lt;="&amp;MA$9,conditions!$9:$9,"&gt;="&amp;MA$9)&gt;EOMONTH($U$9,11),(1+conditions!$U$34)*SUMIFS(18:18,$9:$9,$U$9-1+MA$9+SUMIFS(conditions!$71:$71,conditions!$8:$8,"&lt;="&amp;MA$9,conditions!$9:$9,"&gt;="&amp;MA$9)-EOMONTH($U$9,11)),SUMIFS(18:18,$9:$9,MA$9+SUMIFS(conditions!$71:$71,conditions!$8:$8,"&lt;="&amp;MA$9,conditions!$9:$9,"&gt;="&amp;MA$9)))*SUMIFS(conditions!$69:$69,conditions!$8:$8,"&lt;="&amp;MA$9,conditions!$9:$9,"&gt;="&amp;MA$9)*SUMIFS(conditions!$70:$70,conditions!$8:$8,"&lt;="&amp;MA$9,conditions!$9:$9,"&gt;="&amp;MA$9))</f>
        <v>30.108679350750005</v>
      </c>
      <c r="MB72" s="37">
        <f>IF(MB$9="",0,IF(MB$9+SUMIFS(conditions!$71:$71,conditions!$8:$8,"&lt;="&amp;MB$9,conditions!$9:$9,"&gt;="&amp;MB$9)&gt;EOMONTH($U$9,11),(1+conditions!$U$34)*SUMIFS(18:18,$9:$9,$U$9-1+MB$9+SUMIFS(conditions!$71:$71,conditions!$8:$8,"&lt;="&amp;MB$9,conditions!$9:$9,"&gt;="&amp;MB$9)-EOMONTH($U$9,11)),SUMIFS(18:18,$9:$9,MB$9+SUMIFS(conditions!$71:$71,conditions!$8:$8,"&lt;="&amp;MB$9,conditions!$9:$9,"&gt;="&amp;MB$9)))*SUMIFS(conditions!$69:$69,conditions!$8:$8,"&lt;="&amp;MB$9,conditions!$9:$9,"&gt;="&amp;MB$9)*SUMIFS(conditions!$70:$70,conditions!$8:$8,"&lt;="&amp;MB$9,conditions!$9:$9,"&gt;="&amp;MB$9))</f>
        <v>0</v>
      </c>
      <c r="MC72" s="37">
        <f>IF(MC$9="",0,IF(MC$9+SUMIFS(conditions!$71:$71,conditions!$8:$8,"&lt;="&amp;MC$9,conditions!$9:$9,"&gt;="&amp;MC$9)&gt;EOMONTH($U$9,11),(1+conditions!$U$34)*SUMIFS(18:18,$9:$9,$U$9-1+MC$9+SUMIFS(conditions!$71:$71,conditions!$8:$8,"&lt;="&amp;MC$9,conditions!$9:$9,"&gt;="&amp;MC$9)-EOMONTH($U$9,11)),SUMIFS(18:18,$9:$9,MC$9+SUMIFS(conditions!$71:$71,conditions!$8:$8,"&lt;="&amp;MC$9,conditions!$9:$9,"&gt;="&amp;MC$9)))*SUMIFS(conditions!$69:$69,conditions!$8:$8,"&lt;="&amp;MC$9,conditions!$9:$9,"&gt;="&amp;MC$9)*SUMIFS(conditions!$70:$70,conditions!$8:$8,"&lt;="&amp;MC$9,conditions!$9:$9,"&gt;="&amp;MC$9))</f>
        <v>0</v>
      </c>
      <c r="MD72" s="37">
        <f>IF(MD$9="",0,IF(MD$9+SUMIFS(conditions!$71:$71,conditions!$8:$8,"&lt;="&amp;MD$9,conditions!$9:$9,"&gt;="&amp;MD$9)&gt;EOMONTH($U$9,11),(1+conditions!$U$34)*SUMIFS(18:18,$9:$9,$U$9-1+MD$9+SUMIFS(conditions!$71:$71,conditions!$8:$8,"&lt;="&amp;MD$9,conditions!$9:$9,"&gt;="&amp;MD$9)-EOMONTH($U$9,11)),SUMIFS(18:18,$9:$9,MD$9+SUMIFS(conditions!$71:$71,conditions!$8:$8,"&lt;="&amp;MD$9,conditions!$9:$9,"&gt;="&amp;MD$9)))*SUMIFS(conditions!$69:$69,conditions!$8:$8,"&lt;="&amp;MD$9,conditions!$9:$9,"&gt;="&amp;MD$9)*SUMIFS(conditions!$70:$70,conditions!$8:$8,"&lt;="&amp;MD$9,conditions!$9:$9,"&gt;="&amp;MD$9))</f>
        <v>36.130415220899998</v>
      </c>
      <c r="ME72" s="37">
        <f>IF(ME$9="",0,IF(ME$9+SUMIFS(conditions!$71:$71,conditions!$8:$8,"&lt;="&amp;ME$9,conditions!$9:$9,"&gt;="&amp;ME$9)&gt;EOMONTH($U$9,11),(1+conditions!$U$34)*SUMIFS(18:18,$9:$9,$U$9-1+ME$9+SUMIFS(conditions!$71:$71,conditions!$8:$8,"&lt;="&amp;ME$9,conditions!$9:$9,"&gt;="&amp;ME$9)-EOMONTH($U$9,11)),SUMIFS(18:18,$9:$9,ME$9+SUMIFS(conditions!$71:$71,conditions!$8:$8,"&lt;="&amp;ME$9,conditions!$9:$9,"&gt;="&amp;ME$9)))*SUMIFS(conditions!$69:$69,conditions!$8:$8,"&lt;="&amp;ME$9,conditions!$9:$9,"&gt;="&amp;ME$9)*SUMIFS(conditions!$70:$70,conditions!$8:$8,"&lt;="&amp;ME$9,conditions!$9:$9,"&gt;="&amp;ME$9))</f>
        <v>36.130415220899998</v>
      </c>
      <c r="MF72" s="37">
        <f>IF(MF$9="",0,IF(MF$9+SUMIFS(conditions!$71:$71,conditions!$8:$8,"&lt;="&amp;MF$9,conditions!$9:$9,"&gt;="&amp;MF$9)&gt;EOMONTH($U$9,11),(1+conditions!$U$34)*SUMIFS(18:18,$9:$9,$U$9-1+MF$9+SUMIFS(conditions!$71:$71,conditions!$8:$8,"&lt;="&amp;MF$9,conditions!$9:$9,"&gt;="&amp;MF$9)-EOMONTH($U$9,11)),SUMIFS(18:18,$9:$9,MF$9+SUMIFS(conditions!$71:$71,conditions!$8:$8,"&lt;="&amp;MF$9,conditions!$9:$9,"&gt;="&amp;MF$9)))*SUMIFS(conditions!$69:$69,conditions!$8:$8,"&lt;="&amp;MF$9,conditions!$9:$9,"&gt;="&amp;MF$9)*SUMIFS(conditions!$70:$70,conditions!$8:$8,"&lt;="&amp;MF$9,conditions!$9:$9,"&gt;="&amp;MF$9))</f>
        <v>36.130415220899998</v>
      </c>
      <c r="MG72" s="37">
        <f>IF(MG$9="",0,IF(MG$9+SUMIFS(conditions!$71:$71,conditions!$8:$8,"&lt;="&amp;MG$9,conditions!$9:$9,"&gt;="&amp;MG$9)&gt;EOMONTH($U$9,11),(1+conditions!$U$34)*SUMIFS(18:18,$9:$9,$U$9-1+MG$9+SUMIFS(conditions!$71:$71,conditions!$8:$8,"&lt;="&amp;MG$9,conditions!$9:$9,"&gt;="&amp;MG$9)-EOMONTH($U$9,11)),SUMIFS(18:18,$9:$9,MG$9+SUMIFS(conditions!$71:$71,conditions!$8:$8,"&lt;="&amp;MG$9,conditions!$9:$9,"&gt;="&amp;MG$9)))*SUMIFS(conditions!$69:$69,conditions!$8:$8,"&lt;="&amp;MG$9,conditions!$9:$9,"&gt;="&amp;MG$9)*SUMIFS(conditions!$70:$70,conditions!$8:$8,"&lt;="&amp;MG$9,conditions!$9:$9,"&gt;="&amp;MG$9))</f>
        <v>36.130415220899998</v>
      </c>
      <c r="MH72" s="37">
        <f>IF(MH$9="",0,IF(MH$9+SUMIFS(conditions!$71:$71,conditions!$8:$8,"&lt;="&amp;MH$9,conditions!$9:$9,"&gt;="&amp;MH$9)&gt;EOMONTH($U$9,11),(1+conditions!$U$34)*SUMIFS(18:18,$9:$9,$U$9-1+MH$9+SUMIFS(conditions!$71:$71,conditions!$8:$8,"&lt;="&amp;MH$9,conditions!$9:$9,"&gt;="&amp;MH$9)-EOMONTH($U$9,11)),SUMIFS(18:18,$9:$9,MH$9+SUMIFS(conditions!$71:$71,conditions!$8:$8,"&lt;="&amp;MH$9,conditions!$9:$9,"&gt;="&amp;MH$9)))*SUMIFS(conditions!$69:$69,conditions!$8:$8,"&lt;="&amp;MH$9,conditions!$9:$9,"&gt;="&amp;MH$9)*SUMIFS(conditions!$70:$70,conditions!$8:$8,"&lt;="&amp;MH$9,conditions!$9:$9,"&gt;="&amp;MH$9))</f>
        <v>36.130415220899998</v>
      </c>
      <c r="MI72" s="37">
        <f>IF(MI$9="",0,IF(MI$9+SUMIFS(conditions!$71:$71,conditions!$8:$8,"&lt;="&amp;MI$9,conditions!$9:$9,"&gt;="&amp;MI$9)&gt;EOMONTH($U$9,11),(1+conditions!$U$34)*SUMIFS(18:18,$9:$9,$U$9-1+MI$9+SUMIFS(conditions!$71:$71,conditions!$8:$8,"&lt;="&amp;MI$9,conditions!$9:$9,"&gt;="&amp;MI$9)-EOMONTH($U$9,11)),SUMIFS(18:18,$9:$9,MI$9+SUMIFS(conditions!$71:$71,conditions!$8:$8,"&lt;="&amp;MI$9,conditions!$9:$9,"&gt;="&amp;MI$9)))*SUMIFS(conditions!$69:$69,conditions!$8:$8,"&lt;="&amp;MI$9,conditions!$9:$9,"&gt;="&amp;MI$9)*SUMIFS(conditions!$70:$70,conditions!$8:$8,"&lt;="&amp;MI$9,conditions!$9:$9,"&gt;="&amp;MI$9))</f>
        <v>0</v>
      </c>
      <c r="MJ72" s="37">
        <f>IF(MJ$9="",0,IF(MJ$9+SUMIFS(conditions!$71:$71,conditions!$8:$8,"&lt;="&amp;MJ$9,conditions!$9:$9,"&gt;="&amp;MJ$9)&gt;EOMONTH($U$9,11),(1+conditions!$U$34)*SUMIFS(18:18,$9:$9,$U$9-1+MJ$9+SUMIFS(conditions!$71:$71,conditions!$8:$8,"&lt;="&amp;MJ$9,conditions!$9:$9,"&gt;="&amp;MJ$9)-EOMONTH($U$9,11)),SUMIFS(18:18,$9:$9,MJ$9+SUMIFS(conditions!$71:$71,conditions!$8:$8,"&lt;="&amp;MJ$9,conditions!$9:$9,"&gt;="&amp;MJ$9)))*SUMIFS(conditions!$69:$69,conditions!$8:$8,"&lt;="&amp;MJ$9,conditions!$9:$9,"&gt;="&amp;MJ$9)*SUMIFS(conditions!$70:$70,conditions!$8:$8,"&lt;="&amp;MJ$9,conditions!$9:$9,"&gt;="&amp;MJ$9))</f>
        <v>0</v>
      </c>
      <c r="MK72" s="37">
        <f>IF(MK$9="",0,IF(MK$9+SUMIFS(conditions!$71:$71,conditions!$8:$8,"&lt;="&amp;MK$9,conditions!$9:$9,"&gt;="&amp;MK$9)&gt;EOMONTH($U$9,11),(1+conditions!$U$34)*SUMIFS(18:18,$9:$9,$U$9-1+MK$9+SUMIFS(conditions!$71:$71,conditions!$8:$8,"&lt;="&amp;MK$9,conditions!$9:$9,"&gt;="&amp;MK$9)-EOMONTH($U$9,11)),SUMIFS(18:18,$9:$9,MK$9+SUMIFS(conditions!$71:$71,conditions!$8:$8,"&lt;="&amp;MK$9,conditions!$9:$9,"&gt;="&amp;MK$9)))*SUMIFS(conditions!$69:$69,conditions!$8:$8,"&lt;="&amp;MK$9,conditions!$9:$9,"&gt;="&amp;MK$9)*SUMIFS(conditions!$70:$70,conditions!$8:$8,"&lt;="&amp;MK$9,conditions!$9:$9,"&gt;="&amp;MK$9))</f>
        <v>36.130415220899998</v>
      </c>
      <c r="ML72" s="37">
        <f>IF(ML$9="",0,IF(ML$9+SUMIFS(conditions!$71:$71,conditions!$8:$8,"&lt;="&amp;ML$9,conditions!$9:$9,"&gt;="&amp;ML$9)&gt;EOMONTH($U$9,11),(1+conditions!$U$34)*SUMIFS(18:18,$9:$9,$U$9-1+ML$9+SUMIFS(conditions!$71:$71,conditions!$8:$8,"&lt;="&amp;ML$9,conditions!$9:$9,"&gt;="&amp;ML$9)-EOMONTH($U$9,11)),SUMIFS(18:18,$9:$9,ML$9+SUMIFS(conditions!$71:$71,conditions!$8:$8,"&lt;="&amp;ML$9,conditions!$9:$9,"&gt;="&amp;ML$9)))*SUMIFS(conditions!$69:$69,conditions!$8:$8,"&lt;="&amp;ML$9,conditions!$9:$9,"&gt;="&amp;ML$9)*SUMIFS(conditions!$70:$70,conditions!$8:$8,"&lt;="&amp;ML$9,conditions!$9:$9,"&gt;="&amp;ML$9))</f>
        <v>36.130415220899998</v>
      </c>
      <c r="MM72" s="37">
        <f>IF(MM$9="",0,IF(MM$9+SUMIFS(conditions!$71:$71,conditions!$8:$8,"&lt;="&amp;MM$9,conditions!$9:$9,"&gt;="&amp;MM$9)&gt;EOMONTH($U$9,11),(1+conditions!$U$34)*SUMIFS(18:18,$9:$9,$U$9-1+MM$9+SUMIFS(conditions!$71:$71,conditions!$8:$8,"&lt;="&amp;MM$9,conditions!$9:$9,"&gt;="&amp;MM$9)-EOMONTH($U$9,11)),SUMIFS(18:18,$9:$9,MM$9+SUMIFS(conditions!$71:$71,conditions!$8:$8,"&lt;="&amp;MM$9,conditions!$9:$9,"&gt;="&amp;MM$9)))*SUMIFS(conditions!$69:$69,conditions!$8:$8,"&lt;="&amp;MM$9,conditions!$9:$9,"&gt;="&amp;MM$9)*SUMIFS(conditions!$70:$70,conditions!$8:$8,"&lt;="&amp;MM$9,conditions!$9:$9,"&gt;="&amp;MM$9))</f>
        <v>36.130415220899998</v>
      </c>
      <c r="MN72" s="37">
        <f>IF(MN$9="",0,IF(MN$9+SUMIFS(conditions!$71:$71,conditions!$8:$8,"&lt;="&amp;MN$9,conditions!$9:$9,"&gt;="&amp;MN$9)&gt;EOMONTH($U$9,11),(1+conditions!$U$34)*SUMIFS(18:18,$9:$9,$U$9-1+MN$9+SUMIFS(conditions!$71:$71,conditions!$8:$8,"&lt;="&amp;MN$9,conditions!$9:$9,"&gt;="&amp;MN$9)-EOMONTH($U$9,11)),SUMIFS(18:18,$9:$9,MN$9+SUMIFS(conditions!$71:$71,conditions!$8:$8,"&lt;="&amp;MN$9,conditions!$9:$9,"&gt;="&amp;MN$9)))*SUMIFS(conditions!$69:$69,conditions!$8:$8,"&lt;="&amp;MN$9,conditions!$9:$9,"&gt;="&amp;MN$9)*SUMIFS(conditions!$70:$70,conditions!$8:$8,"&lt;="&amp;MN$9,conditions!$9:$9,"&gt;="&amp;MN$9))</f>
        <v>36.130415220899998</v>
      </c>
      <c r="MO72" s="37">
        <f>IF(MO$9="",0,IF(MO$9+SUMIFS(conditions!$71:$71,conditions!$8:$8,"&lt;="&amp;MO$9,conditions!$9:$9,"&gt;="&amp;MO$9)&gt;EOMONTH($U$9,11),(1+conditions!$U$34)*SUMIFS(18:18,$9:$9,$U$9-1+MO$9+SUMIFS(conditions!$71:$71,conditions!$8:$8,"&lt;="&amp;MO$9,conditions!$9:$9,"&gt;="&amp;MO$9)-EOMONTH($U$9,11)),SUMIFS(18:18,$9:$9,MO$9+SUMIFS(conditions!$71:$71,conditions!$8:$8,"&lt;="&amp;MO$9,conditions!$9:$9,"&gt;="&amp;MO$9)))*SUMIFS(conditions!$69:$69,conditions!$8:$8,"&lt;="&amp;MO$9,conditions!$9:$9,"&gt;="&amp;MO$9)*SUMIFS(conditions!$70:$70,conditions!$8:$8,"&lt;="&amp;MO$9,conditions!$9:$9,"&gt;="&amp;MO$9))</f>
        <v>36.130415220899998</v>
      </c>
      <c r="MP72" s="37">
        <f>IF(MP$9="",0,IF(MP$9+SUMIFS(conditions!$71:$71,conditions!$8:$8,"&lt;="&amp;MP$9,conditions!$9:$9,"&gt;="&amp;MP$9)&gt;EOMONTH($U$9,11),(1+conditions!$U$34)*SUMIFS(18:18,$9:$9,$U$9-1+MP$9+SUMIFS(conditions!$71:$71,conditions!$8:$8,"&lt;="&amp;MP$9,conditions!$9:$9,"&gt;="&amp;MP$9)-EOMONTH($U$9,11)),SUMIFS(18:18,$9:$9,MP$9+SUMIFS(conditions!$71:$71,conditions!$8:$8,"&lt;="&amp;MP$9,conditions!$9:$9,"&gt;="&amp;MP$9)))*SUMIFS(conditions!$69:$69,conditions!$8:$8,"&lt;="&amp;MP$9,conditions!$9:$9,"&gt;="&amp;MP$9)*SUMIFS(conditions!$70:$70,conditions!$8:$8,"&lt;="&amp;MP$9,conditions!$9:$9,"&gt;="&amp;MP$9))</f>
        <v>0</v>
      </c>
      <c r="MQ72" s="37">
        <f>IF(MQ$9="",0,IF(MQ$9+SUMIFS(conditions!$71:$71,conditions!$8:$8,"&lt;="&amp;MQ$9,conditions!$9:$9,"&gt;="&amp;MQ$9)&gt;EOMONTH($U$9,11),(1+conditions!$U$34)*SUMIFS(18:18,$9:$9,$U$9-1+MQ$9+SUMIFS(conditions!$71:$71,conditions!$8:$8,"&lt;="&amp;MQ$9,conditions!$9:$9,"&gt;="&amp;MQ$9)-EOMONTH($U$9,11)),SUMIFS(18:18,$9:$9,MQ$9+SUMIFS(conditions!$71:$71,conditions!$8:$8,"&lt;="&amp;MQ$9,conditions!$9:$9,"&gt;="&amp;MQ$9)))*SUMIFS(conditions!$69:$69,conditions!$8:$8,"&lt;="&amp;MQ$9,conditions!$9:$9,"&gt;="&amp;MQ$9)*SUMIFS(conditions!$70:$70,conditions!$8:$8,"&lt;="&amp;MQ$9,conditions!$9:$9,"&gt;="&amp;MQ$9))</f>
        <v>0</v>
      </c>
      <c r="MR72" s="37">
        <f>IF(MR$9="",0,IF(MR$9+SUMIFS(conditions!$71:$71,conditions!$8:$8,"&lt;="&amp;MR$9,conditions!$9:$9,"&gt;="&amp;MR$9)&gt;EOMONTH($U$9,11),(1+conditions!$U$34)*SUMIFS(18:18,$9:$9,$U$9-1+MR$9+SUMIFS(conditions!$71:$71,conditions!$8:$8,"&lt;="&amp;MR$9,conditions!$9:$9,"&gt;="&amp;MR$9)-EOMONTH($U$9,11)),SUMIFS(18:18,$9:$9,MR$9+SUMIFS(conditions!$71:$71,conditions!$8:$8,"&lt;="&amp;MR$9,conditions!$9:$9,"&gt;="&amp;MR$9)))*SUMIFS(conditions!$69:$69,conditions!$8:$8,"&lt;="&amp;MR$9,conditions!$9:$9,"&gt;="&amp;MR$9)*SUMIFS(conditions!$70:$70,conditions!$8:$8,"&lt;="&amp;MR$9,conditions!$9:$9,"&gt;="&amp;MR$9))</f>
        <v>36.130415220899998</v>
      </c>
      <c r="MS72" s="37">
        <f>IF(MS$9="",0,IF(MS$9+SUMIFS(conditions!$71:$71,conditions!$8:$8,"&lt;="&amp;MS$9,conditions!$9:$9,"&gt;="&amp;MS$9)&gt;EOMONTH($U$9,11),(1+conditions!$U$34)*SUMIFS(18:18,$9:$9,$U$9-1+MS$9+SUMIFS(conditions!$71:$71,conditions!$8:$8,"&lt;="&amp;MS$9,conditions!$9:$9,"&gt;="&amp;MS$9)-EOMONTH($U$9,11)),SUMIFS(18:18,$9:$9,MS$9+SUMIFS(conditions!$71:$71,conditions!$8:$8,"&lt;="&amp;MS$9,conditions!$9:$9,"&gt;="&amp;MS$9)))*SUMIFS(conditions!$69:$69,conditions!$8:$8,"&lt;="&amp;MS$9,conditions!$9:$9,"&gt;="&amp;MS$9)*SUMIFS(conditions!$70:$70,conditions!$8:$8,"&lt;="&amp;MS$9,conditions!$9:$9,"&gt;="&amp;MS$9))</f>
        <v>36.130415220899998</v>
      </c>
      <c r="MT72" s="37">
        <f>IF(MT$9="",0,IF(MT$9+SUMIFS(conditions!$71:$71,conditions!$8:$8,"&lt;="&amp;MT$9,conditions!$9:$9,"&gt;="&amp;MT$9)&gt;EOMONTH($U$9,11),(1+conditions!$U$34)*SUMIFS(18:18,$9:$9,$U$9-1+MT$9+SUMIFS(conditions!$71:$71,conditions!$8:$8,"&lt;="&amp;MT$9,conditions!$9:$9,"&gt;="&amp;MT$9)-EOMONTH($U$9,11)),SUMIFS(18:18,$9:$9,MT$9+SUMIFS(conditions!$71:$71,conditions!$8:$8,"&lt;="&amp;MT$9,conditions!$9:$9,"&gt;="&amp;MT$9)))*SUMIFS(conditions!$69:$69,conditions!$8:$8,"&lt;="&amp;MT$9,conditions!$9:$9,"&gt;="&amp;MT$9)*SUMIFS(conditions!$70:$70,conditions!$8:$8,"&lt;="&amp;MT$9,conditions!$9:$9,"&gt;="&amp;MT$9))</f>
        <v>36.130415220899998</v>
      </c>
      <c r="MU72" s="37">
        <f>IF(MU$9="",0,IF(MU$9+SUMIFS(conditions!$71:$71,conditions!$8:$8,"&lt;="&amp;MU$9,conditions!$9:$9,"&gt;="&amp;MU$9)&gt;EOMONTH($U$9,11),(1+conditions!$U$34)*SUMIFS(18:18,$9:$9,$U$9-1+MU$9+SUMIFS(conditions!$71:$71,conditions!$8:$8,"&lt;="&amp;MU$9,conditions!$9:$9,"&gt;="&amp;MU$9)-EOMONTH($U$9,11)),SUMIFS(18:18,$9:$9,MU$9+SUMIFS(conditions!$71:$71,conditions!$8:$8,"&lt;="&amp;MU$9,conditions!$9:$9,"&gt;="&amp;MU$9)))*SUMIFS(conditions!$69:$69,conditions!$8:$8,"&lt;="&amp;MU$9,conditions!$9:$9,"&gt;="&amp;MU$9)*SUMIFS(conditions!$70:$70,conditions!$8:$8,"&lt;="&amp;MU$9,conditions!$9:$9,"&gt;="&amp;MU$9))</f>
        <v>36.130415220899998</v>
      </c>
      <c r="MV72" s="37">
        <f>IF(MV$9="",0,IF(MV$9+SUMIFS(conditions!$71:$71,conditions!$8:$8,"&lt;="&amp;MV$9,conditions!$9:$9,"&gt;="&amp;MV$9)&gt;EOMONTH($U$9,11),(1+conditions!$U$34)*SUMIFS(18:18,$9:$9,$U$9-1+MV$9+SUMIFS(conditions!$71:$71,conditions!$8:$8,"&lt;="&amp;MV$9,conditions!$9:$9,"&gt;="&amp;MV$9)-EOMONTH($U$9,11)),SUMIFS(18:18,$9:$9,MV$9+SUMIFS(conditions!$71:$71,conditions!$8:$8,"&lt;="&amp;MV$9,conditions!$9:$9,"&gt;="&amp;MV$9)))*SUMIFS(conditions!$69:$69,conditions!$8:$8,"&lt;="&amp;MV$9,conditions!$9:$9,"&gt;="&amp;MV$9)*SUMIFS(conditions!$70:$70,conditions!$8:$8,"&lt;="&amp;MV$9,conditions!$9:$9,"&gt;="&amp;MV$9))</f>
        <v>36.130415220899998</v>
      </c>
      <c r="MW72" s="37">
        <f>IF(MW$9="",0,IF(MW$9+SUMIFS(conditions!$71:$71,conditions!$8:$8,"&lt;="&amp;MW$9,conditions!$9:$9,"&gt;="&amp;MW$9)&gt;EOMONTH($U$9,11),(1+conditions!$U$34)*SUMIFS(18:18,$9:$9,$U$9-1+MW$9+SUMIFS(conditions!$71:$71,conditions!$8:$8,"&lt;="&amp;MW$9,conditions!$9:$9,"&gt;="&amp;MW$9)-EOMONTH($U$9,11)),SUMIFS(18:18,$9:$9,MW$9+SUMIFS(conditions!$71:$71,conditions!$8:$8,"&lt;="&amp;MW$9,conditions!$9:$9,"&gt;="&amp;MW$9)))*SUMIFS(conditions!$69:$69,conditions!$8:$8,"&lt;="&amp;MW$9,conditions!$9:$9,"&gt;="&amp;MW$9)*SUMIFS(conditions!$70:$70,conditions!$8:$8,"&lt;="&amp;MW$9,conditions!$9:$9,"&gt;="&amp;MW$9))</f>
        <v>0</v>
      </c>
      <c r="MX72" s="37">
        <f>IF(MX$9="",0,IF(MX$9+SUMIFS(conditions!$71:$71,conditions!$8:$8,"&lt;="&amp;MX$9,conditions!$9:$9,"&gt;="&amp;MX$9)&gt;EOMONTH($U$9,11),(1+conditions!$U$34)*SUMIFS(18:18,$9:$9,$U$9-1+MX$9+SUMIFS(conditions!$71:$71,conditions!$8:$8,"&lt;="&amp;MX$9,conditions!$9:$9,"&gt;="&amp;MX$9)-EOMONTH($U$9,11)),SUMIFS(18:18,$9:$9,MX$9+SUMIFS(conditions!$71:$71,conditions!$8:$8,"&lt;="&amp;MX$9,conditions!$9:$9,"&gt;="&amp;MX$9)))*SUMIFS(conditions!$69:$69,conditions!$8:$8,"&lt;="&amp;MX$9,conditions!$9:$9,"&gt;="&amp;MX$9)*SUMIFS(conditions!$70:$70,conditions!$8:$8,"&lt;="&amp;MX$9,conditions!$9:$9,"&gt;="&amp;MX$9))</f>
        <v>0</v>
      </c>
      <c r="MY72" s="37">
        <f>IF(MY$9="",0,IF(MY$9+SUMIFS(conditions!$71:$71,conditions!$8:$8,"&lt;="&amp;MY$9,conditions!$9:$9,"&gt;="&amp;MY$9)&gt;EOMONTH($U$9,11),(1+conditions!$U$34)*SUMIFS(18:18,$9:$9,$U$9-1+MY$9+SUMIFS(conditions!$71:$71,conditions!$8:$8,"&lt;="&amp;MY$9,conditions!$9:$9,"&gt;="&amp;MY$9)-EOMONTH($U$9,11)),SUMIFS(18:18,$9:$9,MY$9+SUMIFS(conditions!$71:$71,conditions!$8:$8,"&lt;="&amp;MY$9,conditions!$9:$9,"&gt;="&amp;MY$9)))*SUMIFS(conditions!$69:$69,conditions!$8:$8,"&lt;="&amp;MY$9,conditions!$9:$9,"&gt;="&amp;MY$9)*SUMIFS(conditions!$70:$70,conditions!$8:$8,"&lt;="&amp;MY$9,conditions!$9:$9,"&gt;="&amp;MY$9))</f>
        <v>36.130415220899998</v>
      </c>
      <c r="MZ72" s="37">
        <f>IF(MZ$9="",0,IF(MZ$9+SUMIFS(conditions!$71:$71,conditions!$8:$8,"&lt;="&amp;MZ$9,conditions!$9:$9,"&gt;="&amp;MZ$9)&gt;EOMONTH($U$9,11),(1+conditions!$U$34)*SUMIFS(18:18,$9:$9,$U$9-1+MZ$9+SUMIFS(conditions!$71:$71,conditions!$8:$8,"&lt;="&amp;MZ$9,conditions!$9:$9,"&gt;="&amp;MZ$9)-EOMONTH($U$9,11)),SUMIFS(18:18,$9:$9,MZ$9+SUMIFS(conditions!$71:$71,conditions!$8:$8,"&lt;="&amp;MZ$9,conditions!$9:$9,"&gt;="&amp;MZ$9)))*SUMIFS(conditions!$69:$69,conditions!$8:$8,"&lt;="&amp;MZ$9,conditions!$9:$9,"&gt;="&amp;MZ$9)*SUMIFS(conditions!$70:$70,conditions!$8:$8,"&lt;="&amp;MZ$9,conditions!$9:$9,"&gt;="&amp;MZ$9))</f>
        <v>36.130415220899998</v>
      </c>
      <c r="NA72" s="37">
        <f>IF(NA$9="",0,IF(NA$9+SUMIFS(conditions!$71:$71,conditions!$8:$8,"&lt;="&amp;NA$9,conditions!$9:$9,"&gt;="&amp;NA$9)&gt;EOMONTH($U$9,11),(1+conditions!$U$34)*SUMIFS(18:18,$9:$9,$U$9-1+NA$9+SUMIFS(conditions!$71:$71,conditions!$8:$8,"&lt;="&amp;NA$9,conditions!$9:$9,"&gt;="&amp;NA$9)-EOMONTH($U$9,11)),SUMIFS(18:18,$9:$9,NA$9+SUMIFS(conditions!$71:$71,conditions!$8:$8,"&lt;="&amp;NA$9,conditions!$9:$9,"&gt;="&amp;NA$9)))*SUMIFS(conditions!$69:$69,conditions!$8:$8,"&lt;="&amp;NA$9,conditions!$9:$9,"&gt;="&amp;NA$9)*SUMIFS(conditions!$70:$70,conditions!$8:$8,"&lt;="&amp;NA$9,conditions!$9:$9,"&gt;="&amp;NA$9))</f>
        <v>36.130415220899998</v>
      </c>
      <c r="NB72" s="37">
        <f>IF(NB$9="",0,IF(NB$9+SUMIFS(conditions!$71:$71,conditions!$8:$8,"&lt;="&amp;NB$9,conditions!$9:$9,"&gt;="&amp;NB$9)&gt;EOMONTH($U$9,11),(1+conditions!$U$34)*SUMIFS(18:18,$9:$9,$U$9-1+NB$9+SUMIFS(conditions!$71:$71,conditions!$8:$8,"&lt;="&amp;NB$9,conditions!$9:$9,"&gt;="&amp;NB$9)-EOMONTH($U$9,11)),SUMIFS(18:18,$9:$9,NB$9+SUMIFS(conditions!$71:$71,conditions!$8:$8,"&lt;="&amp;NB$9,conditions!$9:$9,"&gt;="&amp;NB$9)))*SUMIFS(conditions!$69:$69,conditions!$8:$8,"&lt;="&amp;NB$9,conditions!$9:$9,"&gt;="&amp;NB$9)*SUMIFS(conditions!$70:$70,conditions!$8:$8,"&lt;="&amp;NB$9,conditions!$9:$9,"&gt;="&amp;NB$9))</f>
        <v>36.130415220899998</v>
      </c>
      <c r="NC72" s="37">
        <f>IF(NC$9="",0,IF(NC$9+SUMIFS(conditions!$71:$71,conditions!$8:$8,"&lt;="&amp;NC$9,conditions!$9:$9,"&gt;="&amp;NC$9)&gt;EOMONTH($U$9,11),(1+conditions!$U$34)*SUMIFS(18:18,$9:$9,$U$9-1+NC$9+SUMIFS(conditions!$71:$71,conditions!$8:$8,"&lt;="&amp;NC$9,conditions!$9:$9,"&gt;="&amp;NC$9)-EOMONTH($U$9,11)),SUMIFS(18:18,$9:$9,NC$9+SUMIFS(conditions!$71:$71,conditions!$8:$8,"&lt;="&amp;NC$9,conditions!$9:$9,"&gt;="&amp;NC$9)))*SUMIFS(conditions!$69:$69,conditions!$8:$8,"&lt;="&amp;NC$9,conditions!$9:$9,"&gt;="&amp;NC$9)*SUMIFS(conditions!$70:$70,conditions!$8:$8,"&lt;="&amp;NC$9,conditions!$9:$9,"&gt;="&amp;NC$9))</f>
        <v>36.130415220899998</v>
      </c>
      <c r="ND72" s="37">
        <f>IF(ND$9="",0,IF(ND$9+SUMIFS(conditions!$71:$71,conditions!$8:$8,"&lt;="&amp;ND$9,conditions!$9:$9,"&gt;="&amp;ND$9)&gt;EOMONTH($U$9,11),(1+conditions!$U$34)*SUMIFS(18:18,$9:$9,$U$9-1+ND$9+SUMIFS(conditions!$71:$71,conditions!$8:$8,"&lt;="&amp;ND$9,conditions!$9:$9,"&gt;="&amp;ND$9)-EOMONTH($U$9,11)),SUMIFS(18:18,$9:$9,ND$9+SUMIFS(conditions!$71:$71,conditions!$8:$8,"&lt;="&amp;ND$9,conditions!$9:$9,"&gt;="&amp;ND$9)))*SUMIFS(conditions!$69:$69,conditions!$8:$8,"&lt;="&amp;ND$9,conditions!$9:$9,"&gt;="&amp;ND$9)*SUMIFS(conditions!$70:$70,conditions!$8:$8,"&lt;="&amp;ND$9,conditions!$9:$9,"&gt;="&amp;ND$9))</f>
        <v>0</v>
      </c>
      <c r="NE72" s="37">
        <f>IF(NE$9="",0,IF(NE$9+SUMIFS(conditions!$71:$71,conditions!$8:$8,"&lt;="&amp;NE$9,conditions!$9:$9,"&gt;="&amp;NE$9)&gt;EOMONTH($U$9,11),(1+conditions!$U$34)*SUMIFS(18:18,$9:$9,$U$9-1+NE$9+SUMIFS(conditions!$71:$71,conditions!$8:$8,"&lt;="&amp;NE$9,conditions!$9:$9,"&gt;="&amp;NE$9)-EOMONTH($U$9,11)),SUMIFS(18:18,$9:$9,NE$9+SUMIFS(conditions!$71:$71,conditions!$8:$8,"&lt;="&amp;NE$9,conditions!$9:$9,"&gt;="&amp;NE$9)))*SUMIFS(conditions!$69:$69,conditions!$8:$8,"&lt;="&amp;NE$9,conditions!$9:$9,"&gt;="&amp;NE$9)*SUMIFS(conditions!$70:$70,conditions!$8:$8,"&lt;="&amp;NE$9,conditions!$9:$9,"&gt;="&amp;NE$9))</f>
        <v>0</v>
      </c>
      <c r="NF72" s="37">
        <f>IF(NF$9="",0,IF(NF$9+SUMIFS(conditions!$71:$71,conditions!$8:$8,"&lt;="&amp;NF$9,conditions!$9:$9,"&gt;="&amp;NF$9)&gt;EOMONTH($U$9,11),(1+conditions!$U$34)*SUMIFS(18:18,$9:$9,$U$9-1+NF$9+SUMIFS(conditions!$71:$71,conditions!$8:$8,"&lt;="&amp;NF$9,conditions!$9:$9,"&gt;="&amp;NF$9)-EOMONTH($U$9,11)),SUMIFS(18:18,$9:$9,NF$9+SUMIFS(conditions!$71:$71,conditions!$8:$8,"&lt;="&amp;NF$9,conditions!$9:$9,"&gt;="&amp;NF$9)))*SUMIFS(conditions!$69:$69,conditions!$8:$8,"&lt;="&amp;NF$9,conditions!$9:$9,"&gt;="&amp;NF$9)*SUMIFS(conditions!$70:$70,conditions!$8:$8,"&lt;="&amp;NF$9,conditions!$9:$9,"&gt;="&amp;NF$9))</f>
        <v>36.130415220899998</v>
      </c>
      <c r="NG72" s="37">
        <f>IF(NG$9="",0,IF(NG$9+SUMIFS(conditions!$71:$71,conditions!$8:$8,"&lt;="&amp;NG$9,conditions!$9:$9,"&gt;="&amp;NG$9)&gt;EOMONTH($U$9,11),(1+conditions!$U$34)*SUMIFS(18:18,$9:$9,$U$9-1+NG$9+SUMIFS(conditions!$71:$71,conditions!$8:$8,"&lt;="&amp;NG$9,conditions!$9:$9,"&gt;="&amp;NG$9)-EOMONTH($U$9,11)),SUMIFS(18:18,$9:$9,NG$9+SUMIFS(conditions!$71:$71,conditions!$8:$8,"&lt;="&amp;NG$9,conditions!$9:$9,"&gt;="&amp;NG$9)))*SUMIFS(conditions!$69:$69,conditions!$8:$8,"&lt;="&amp;NG$9,conditions!$9:$9,"&gt;="&amp;NG$9)*SUMIFS(conditions!$70:$70,conditions!$8:$8,"&lt;="&amp;NG$9,conditions!$9:$9,"&gt;="&amp;NG$9))</f>
        <v>36.130415220899998</v>
      </c>
      <c r="NH72" s="37">
        <f>IF(NH$9="",0,IF(NH$9+SUMIFS(conditions!$71:$71,conditions!$8:$8,"&lt;="&amp;NH$9,conditions!$9:$9,"&gt;="&amp;NH$9)&gt;EOMONTH($U$9,11),(1+conditions!$U$34)*SUMIFS(18:18,$9:$9,$U$9-1+NH$9+SUMIFS(conditions!$71:$71,conditions!$8:$8,"&lt;="&amp;NH$9,conditions!$9:$9,"&gt;="&amp;NH$9)-EOMONTH($U$9,11)),SUMIFS(18:18,$9:$9,NH$9+SUMIFS(conditions!$71:$71,conditions!$8:$8,"&lt;="&amp;NH$9,conditions!$9:$9,"&gt;="&amp;NH$9)))*SUMIFS(conditions!$69:$69,conditions!$8:$8,"&lt;="&amp;NH$9,conditions!$9:$9,"&gt;="&amp;NH$9)*SUMIFS(conditions!$70:$70,conditions!$8:$8,"&lt;="&amp;NH$9,conditions!$9:$9,"&gt;="&amp;NH$9))</f>
        <v>17.82</v>
      </c>
      <c r="NI72" s="37">
        <f>IF(NI$9="",0,IF(NI$9+SUMIFS(conditions!$71:$71,conditions!$8:$8,"&lt;="&amp;NI$9,conditions!$9:$9,"&gt;="&amp;NI$9)&gt;EOMONTH($U$9,11),(1+conditions!$U$34)*SUMIFS(18:18,$9:$9,$U$9-1+NI$9+SUMIFS(conditions!$71:$71,conditions!$8:$8,"&lt;="&amp;NI$9,conditions!$9:$9,"&gt;="&amp;NI$9)-EOMONTH($U$9,11)),SUMIFS(18:18,$9:$9,NI$9+SUMIFS(conditions!$71:$71,conditions!$8:$8,"&lt;="&amp;NI$9,conditions!$9:$9,"&gt;="&amp;NI$9)))*SUMIFS(conditions!$69:$69,conditions!$8:$8,"&lt;="&amp;NI$9,conditions!$9:$9,"&gt;="&amp;NI$9)*SUMIFS(conditions!$70:$70,conditions!$8:$8,"&lt;="&amp;NI$9,conditions!$9:$9,"&gt;="&amp;NI$9))</f>
        <v>17.82</v>
      </c>
      <c r="NJ72" s="37">
        <f>IF(NJ$9="",0,IF(NJ$9+SUMIFS(conditions!$71:$71,conditions!$8:$8,"&lt;="&amp;NJ$9,conditions!$9:$9,"&gt;="&amp;NJ$9)&gt;EOMONTH($U$9,11),(1+conditions!$U$34)*SUMIFS(18:18,$9:$9,$U$9-1+NJ$9+SUMIFS(conditions!$71:$71,conditions!$8:$8,"&lt;="&amp;NJ$9,conditions!$9:$9,"&gt;="&amp;NJ$9)-EOMONTH($U$9,11)),SUMIFS(18:18,$9:$9,NJ$9+SUMIFS(conditions!$71:$71,conditions!$8:$8,"&lt;="&amp;NJ$9,conditions!$9:$9,"&gt;="&amp;NJ$9)))*SUMIFS(conditions!$69:$69,conditions!$8:$8,"&lt;="&amp;NJ$9,conditions!$9:$9,"&gt;="&amp;NJ$9)*SUMIFS(conditions!$70:$70,conditions!$8:$8,"&lt;="&amp;NJ$9,conditions!$9:$9,"&gt;="&amp;NJ$9))</f>
        <v>17.82</v>
      </c>
      <c r="NK72" s="37">
        <f>IF(NK$9="",0,IF(NK$9+SUMIFS(conditions!$71:$71,conditions!$8:$8,"&lt;="&amp;NK$9,conditions!$9:$9,"&gt;="&amp;NK$9)&gt;EOMONTH($U$9,11),(1+conditions!$U$34)*SUMIFS(18:18,$9:$9,$U$9-1+NK$9+SUMIFS(conditions!$71:$71,conditions!$8:$8,"&lt;="&amp;NK$9,conditions!$9:$9,"&gt;="&amp;NK$9)-EOMONTH($U$9,11)),SUMIFS(18:18,$9:$9,NK$9+SUMIFS(conditions!$71:$71,conditions!$8:$8,"&lt;="&amp;NK$9,conditions!$9:$9,"&gt;="&amp;NK$9)))*SUMIFS(conditions!$69:$69,conditions!$8:$8,"&lt;="&amp;NK$9,conditions!$9:$9,"&gt;="&amp;NK$9)*SUMIFS(conditions!$70:$70,conditions!$8:$8,"&lt;="&amp;NK$9,conditions!$9:$9,"&gt;="&amp;NK$9))</f>
        <v>17.82</v>
      </c>
      <c r="NL72" s="37">
        <f>IF(NL$9="",0,IF(NL$9+SUMIFS(conditions!$71:$71,conditions!$8:$8,"&lt;="&amp;NL$9,conditions!$9:$9,"&gt;="&amp;NL$9)&gt;EOMONTH($U$9,11),(1+conditions!$U$34)*SUMIFS(18:18,$9:$9,$U$9-1+NL$9+SUMIFS(conditions!$71:$71,conditions!$8:$8,"&lt;="&amp;NL$9,conditions!$9:$9,"&gt;="&amp;NL$9)-EOMONTH($U$9,11)),SUMIFS(18:18,$9:$9,NL$9+SUMIFS(conditions!$71:$71,conditions!$8:$8,"&lt;="&amp;NL$9,conditions!$9:$9,"&gt;="&amp;NL$9)))*SUMIFS(conditions!$69:$69,conditions!$8:$8,"&lt;="&amp;NL$9,conditions!$9:$9,"&gt;="&amp;NL$9)*SUMIFS(conditions!$70:$70,conditions!$8:$8,"&lt;="&amp;NL$9,conditions!$9:$9,"&gt;="&amp;NL$9))</f>
        <v>17.82</v>
      </c>
      <c r="NM72" s="37">
        <f>IF(NM$9="",0,IF(NM$9+SUMIFS(conditions!$71:$71,conditions!$8:$8,"&lt;="&amp;NM$9,conditions!$9:$9,"&gt;="&amp;NM$9)&gt;EOMONTH($U$9,11),(1+conditions!$U$34)*SUMIFS(18:18,$9:$9,$U$9-1+NM$9+SUMIFS(conditions!$71:$71,conditions!$8:$8,"&lt;="&amp;NM$9,conditions!$9:$9,"&gt;="&amp;NM$9)-EOMONTH($U$9,11)),SUMIFS(18:18,$9:$9,NM$9+SUMIFS(conditions!$71:$71,conditions!$8:$8,"&lt;="&amp;NM$9,conditions!$9:$9,"&gt;="&amp;NM$9)))*SUMIFS(conditions!$69:$69,conditions!$8:$8,"&lt;="&amp;NM$9,conditions!$9:$9,"&gt;="&amp;NM$9)*SUMIFS(conditions!$70:$70,conditions!$8:$8,"&lt;="&amp;NM$9,conditions!$9:$9,"&gt;="&amp;NM$9))</f>
        <v>0</v>
      </c>
      <c r="NN72" s="37">
        <f>IF(NN$9="",0,IF(NN$9+SUMIFS(conditions!$71:$71,conditions!$8:$8,"&lt;="&amp;NN$9,conditions!$9:$9,"&gt;="&amp;NN$9)&gt;EOMONTH($U$9,11),(1+conditions!$U$34)*SUMIFS(18:18,$9:$9,$U$9-1+NN$9+SUMIFS(conditions!$71:$71,conditions!$8:$8,"&lt;="&amp;NN$9,conditions!$9:$9,"&gt;="&amp;NN$9)-EOMONTH($U$9,11)),SUMIFS(18:18,$9:$9,NN$9+SUMIFS(conditions!$71:$71,conditions!$8:$8,"&lt;="&amp;NN$9,conditions!$9:$9,"&gt;="&amp;NN$9)))*SUMIFS(conditions!$69:$69,conditions!$8:$8,"&lt;="&amp;NN$9,conditions!$9:$9,"&gt;="&amp;NN$9)*SUMIFS(conditions!$70:$70,conditions!$8:$8,"&lt;="&amp;NN$9,conditions!$9:$9,"&gt;="&amp;NN$9))</f>
        <v>0</v>
      </c>
      <c r="NO72" s="37">
        <f>IF(NO$9="",0,IF(NO$9+SUMIFS(conditions!$71:$71,conditions!$8:$8,"&lt;="&amp;NO$9,conditions!$9:$9,"&gt;="&amp;NO$9)&gt;EOMONTH($U$9,11),(1+conditions!$U$34)*SUMIFS(18:18,$9:$9,$U$9-1+NO$9+SUMIFS(conditions!$71:$71,conditions!$8:$8,"&lt;="&amp;NO$9,conditions!$9:$9,"&gt;="&amp;NO$9)-EOMONTH($U$9,11)),SUMIFS(18:18,$9:$9,NO$9+SUMIFS(conditions!$71:$71,conditions!$8:$8,"&lt;="&amp;NO$9,conditions!$9:$9,"&gt;="&amp;NO$9)))*SUMIFS(conditions!$69:$69,conditions!$8:$8,"&lt;="&amp;NO$9,conditions!$9:$9,"&gt;="&amp;NO$9)*SUMIFS(conditions!$70:$70,conditions!$8:$8,"&lt;="&amp;NO$9,conditions!$9:$9,"&gt;="&amp;NO$9))</f>
        <v>17.82</v>
      </c>
      <c r="NP72" s="37">
        <f>IF(NP$9="",0,IF(NP$9+SUMIFS(conditions!$71:$71,conditions!$8:$8,"&lt;="&amp;NP$9,conditions!$9:$9,"&gt;="&amp;NP$9)&gt;EOMONTH($U$9,11),(1+conditions!$U$34)*SUMIFS(18:18,$9:$9,$U$9-1+NP$9+SUMIFS(conditions!$71:$71,conditions!$8:$8,"&lt;="&amp;NP$9,conditions!$9:$9,"&gt;="&amp;NP$9)-EOMONTH($U$9,11)),SUMIFS(18:18,$9:$9,NP$9+SUMIFS(conditions!$71:$71,conditions!$8:$8,"&lt;="&amp;NP$9,conditions!$9:$9,"&gt;="&amp;NP$9)))*SUMIFS(conditions!$69:$69,conditions!$8:$8,"&lt;="&amp;NP$9,conditions!$9:$9,"&gt;="&amp;NP$9)*SUMIFS(conditions!$70:$70,conditions!$8:$8,"&lt;="&amp;NP$9,conditions!$9:$9,"&gt;="&amp;NP$9))</f>
        <v>17.82</v>
      </c>
      <c r="NQ72" s="37">
        <f>IF(NQ$9="",0,IF(NQ$9+SUMIFS(conditions!$71:$71,conditions!$8:$8,"&lt;="&amp;NQ$9,conditions!$9:$9,"&gt;="&amp;NQ$9)&gt;EOMONTH($U$9,11),(1+conditions!$U$34)*SUMIFS(18:18,$9:$9,$U$9-1+NQ$9+SUMIFS(conditions!$71:$71,conditions!$8:$8,"&lt;="&amp;NQ$9,conditions!$9:$9,"&gt;="&amp;NQ$9)-EOMONTH($U$9,11)),SUMIFS(18:18,$9:$9,NQ$9+SUMIFS(conditions!$71:$71,conditions!$8:$8,"&lt;="&amp;NQ$9,conditions!$9:$9,"&gt;="&amp;NQ$9)))*SUMIFS(conditions!$69:$69,conditions!$8:$8,"&lt;="&amp;NQ$9,conditions!$9:$9,"&gt;="&amp;NQ$9)*SUMIFS(conditions!$70:$70,conditions!$8:$8,"&lt;="&amp;NQ$9,conditions!$9:$9,"&gt;="&amp;NQ$9))</f>
        <v>17.82</v>
      </c>
      <c r="NR72" s="37">
        <f>IF(NR$9="",0,IF(NR$9+SUMIFS(conditions!$71:$71,conditions!$8:$8,"&lt;="&amp;NR$9,conditions!$9:$9,"&gt;="&amp;NR$9)&gt;EOMONTH($U$9,11),(1+conditions!$U$34)*SUMIFS(18:18,$9:$9,$U$9-1+NR$9+SUMIFS(conditions!$71:$71,conditions!$8:$8,"&lt;="&amp;NR$9,conditions!$9:$9,"&gt;="&amp;NR$9)-EOMONTH($U$9,11)),SUMIFS(18:18,$9:$9,NR$9+SUMIFS(conditions!$71:$71,conditions!$8:$8,"&lt;="&amp;NR$9,conditions!$9:$9,"&gt;="&amp;NR$9)))*SUMIFS(conditions!$69:$69,conditions!$8:$8,"&lt;="&amp;NR$9,conditions!$9:$9,"&gt;="&amp;NR$9)*SUMIFS(conditions!$70:$70,conditions!$8:$8,"&lt;="&amp;NR$9,conditions!$9:$9,"&gt;="&amp;NR$9))</f>
        <v>17.82</v>
      </c>
      <c r="NS72" s="37">
        <f>IF(NS$9="",0,IF(NS$9+SUMIFS(conditions!$71:$71,conditions!$8:$8,"&lt;="&amp;NS$9,conditions!$9:$9,"&gt;="&amp;NS$9)&gt;EOMONTH($U$9,11),(1+conditions!$U$34)*SUMIFS(18:18,$9:$9,$U$9-1+NS$9+SUMIFS(conditions!$71:$71,conditions!$8:$8,"&lt;="&amp;NS$9,conditions!$9:$9,"&gt;="&amp;NS$9)-EOMONTH($U$9,11)),SUMIFS(18:18,$9:$9,NS$9+SUMIFS(conditions!$71:$71,conditions!$8:$8,"&lt;="&amp;NS$9,conditions!$9:$9,"&gt;="&amp;NS$9)))*SUMIFS(conditions!$69:$69,conditions!$8:$8,"&lt;="&amp;NS$9,conditions!$9:$9,"&gt;="&amp;NS$9)*SUMIFS(conditions!$70:$70,conditions!$8:$8,"&lt;="&amp;NS$9,conditions!$9:$9,"&gt;="&amp;NS$9))</f>
        <v>17.82</v>
      </c>
      <c r="NT72" s="37">
        <f>IF(NT$9="",0,IF(NT$9+SUMIFS(conditions!$71:$71,conditions!$8:$8,"&lt;="&amp;NT$9,conditions!$9:$9,"&gt;="&amp;NT$9)&gt;EOMONTH($U$9,11),(1+conditions!$U$34)*SUMIFS(18:18,$9:$9,$U$9-1+NT$9+SUMIFS(conditions!$71:$71,conditions!$8:$8,"&lt;="&amp;NT$9,conditions!$9:$9,"&gt;="&amp;NT$9)-EOMONTH($U$9,11)),SUMIFS(18:18,$9:$9,NT$9+SUMIFS(conditions!$71:$71,conditions!$8:$8,"&lt;="&amp;NT$9,conditions!$9:$9,"&gt;="&amp;NT$9)))*SUMIFS(conditions!$69:$69,conditions!$8:$8,"&lt;="&amp;NT$9,conditions!$9:$9,"&gt;="&amp;NT$9)*SUMIFS(conditions!$70:$70,conditions!$8:$8,"&lt;="&amp;NT$9,conditions!$9:$9,"&gt;="&amp;NT$9))</f>
        <v>0</v>
      </c>
      <c r="NU72" s="37">
        <f>IF(NU$9="",0,IF(NU$9+SUMIFS(conditions!$71:$71,conditions!$8:$8,"&lt;="&amp;NU$9,conditions!$9:$9,"&gt;="&amp;NU$9)&gt;EOMONTH($U$9,11),(1+conditions!$U$34)*SUMIFS(18:18,$9:$9,$U$9-1+NU$9+SUMIFS(conditions!$71:$71,conditions!$8:$8,"&lt;="&amp;NU$9,conditions!$9:$9,"&gt;="&amp;NU$9)-EOMONTH($U$9,11)),SUMIFS(18:18,$9:$9,NU$9+SUMIFS(conditions!$71:$71,conditions!$8:$8,"&lt;="&amp;NU$9,conditions!$9:$9,"&gt;="&amp;NU$9)))*SUMIFS(conditions!$69:$69,conditions!$8:$8,"&lt;="&amp;NU$9,conditions!$9:$9,"&gt;="&amp;NU$9)*SUMIFS(conditions!$70:$70,conditions!$8:$8,"&lt;="&amp;NU$9,conditions!$9:$9,"&gt;="&amp;NU$9))</f>
        <v>0</v>
      </c>
      <c r="NV72" s="37">
        <f>IF(NV$9="",0,IF(NV$9+SUMIFS(conditions!$71:$71,conditions!$8:$8,"&lt;="&amp;NV$9,conditions!$9:$9,"&gt;="&amp;NV$9)&gt;EOMONTH($U$9,11),(1+conditions!$U$34)*SUMIFS(18:18,$9:$9,$U$9-1+NV$9+SUMIFS(conditions!$71:$71,conditions!$8:$8,"&lt;="&amp;NV$9,conditions!$9:$9,"&gt;="&amp;NV$9)-EOMONTH($U$9,11)),SUMIFS(18:18,$9:$9,NV$9+SUMIFS(conditions!$71:$71,conditions!$8:$8,"&lt;="&amp;NV$9,conditions!$9:$9,"&gt;="&amp;NV$9)))*SUMIFS(conditions!$69:$69,conditions!$8:$8,"&lt;="&amp;NV$9,conditions!$9:$9,"&gt;="&amp;NV$9)*SUMIFS(conditions!$70:$70,conditions!$8:$8,"&lt;="&amp;NV$9,conditions!$9:$9,"&gt;="&amp;NV$9))</f>
        <v>17.82</v>
      </c>
    </row>
    <row r="73" spans="1:386" s="38" customFormat="1" ht="10.199999999999999" x14ac:dyDescent="0.2">
      <c r="A73" s="31"/>
      <c r="B73" s="31"/>
      <c r="C73" s="31"/>
      <c r="D73" s="31"/>
      <c r="E73" s="31"/>
      <c r="F73" s="31"/>
      <c r="G73" s="31" t="str">
        <f>G67</f>
        <v>предоплаты от заказчиков</v>
      </c>
      <c r="H73" s="31"/>
      <c r="I73" s="31"/>
      <c r="J73" s="31" t="str">
        <f>IF($G73="","",INDEX(KPI!$H$11:$H$121,SUMIFS(KPI!$E$11:$E$121,KPI!$F$11:$F$121,$G73)))</f>
        <v>тыс.руб.</v>
      </c>
      <c r="K73" s="31"/>
      <c r="L73" s="31"/>
      <c r="M73" s="31"/>
      <c r="N73" s="31" t="str">
        <f>structure!$G$15</f>
        <v>товарная категория 5</v>
      </c>
      <c r="O73" s="31"/>
      <c r="P73" s="31"/>
      <c r="Q73" s="31"/>
      <c r="R73" s="37">
        <f t="shared" si="100"/>
        <v>2441.8656680751851</v>
      </c>
      <c r="S73" s="31"/>
      <c r="T73" s="31"/>
      <c r="U73" s="37">
        <f>IF(U$9="",0,IF(U$9+SUMIFS(conditions!$71:$71,conditions!$8:$8,"&lt;="&amp;U$9,conditions!$9:$9,"&gt;="&amp;U$9)&gt;EOMONTH($U$9,11),(1+conditions!$U$34)*SUMIFS(19:19,$9:$9,$U$9-1+U$9+SUMIFS(conditions!$71:$71,conditions!$8:$8,"&lt;="&amp;U$9,conditions!$9:$9,"&gt;="&amp;U$9)-EOMONTH($U$9,11)),SUMIFS(19:19,$9:$9,U$9+SUMIFS(conditions!$71:$71,conditions!$8:$8,"&lt;="&amp;U$9,conditions!$9:$9,"&gt;="&amp;U$9)))*SUMIFS(conditions!$69:$69,conditions!$8:$8,"&lt;="&amp;U$9,conditions!$9:$9,"&gt;="&amp;U$9)*SUMIFS(conditions!$70:$70,conditions!$8:$8,"&lt;="&amp;U$9,conditions!$9:$9,"&gt;="&amp;U$9))</f>
        <v>7.5600000000000005</v>
      </c>
      <c r="V73" s="37">
        <f>IF(V$9="",0,IF(V$9+SUMIFS(conditions!$71:$71,conditions!$8:$8,"&lt;="&amp;V$9,conditions!$9:$9,"&gt;="&amp;V$9)&gt;EOMONTH($U$9,11),(1+conditions!$U$34)*SUMIFS(19:19,$9:$9,$U$9-1+V$9+SUMIFS(conditions!$71:$71,conditions!$8:$8,"&lt;="&amp;V$9,conditions!$9:$9,"&gt;="&amp;V$9)-EOMONTH($U$9,11)),SUMIFS(19:19,$9:$9,V$9+SUMIFS(conditions!$71:$71,conditions!$8:$8,"&lt;="&amp;V$9,conditions!$9:$9,"&gt;="&amp;V$9)))*SUMIFS(conditions!$69:$69,conditions!$8:$8,"&lt;="&amp;V$9,conditions!$9:$9,"&gt;="&amp;V$9)*SUMIFS(conditions!$70:$70,conditions!$8:$8,"&lt;="&amp;V$9,conditions!$9:$9,"&gt;="&amp;V$9))</f>
        <v>7.5600000000000005</v>
      </c>
      <c r="W73" s="37">
        <f>IF(W$9="",0,IF(W$9+SUMIFS(conditions!$71:$71,conditions!$8:$8,"&lt;="&amp;W$9,conditions!$9:$9,"&gt;="&amp;W$9)&gt;EOMONTH($U$9,11),(1+conditions!$U$34)*SUMIFS(19:19,$9:$9,$U$9-1+W$9+SUMIFS(conditions!$71:$71,conditions!$8:$8,"&lt;="&amp;W$9,conditions!$9:$9,"&gt;="&amp;W$9)-EOMONTH($U$9,11)),SUMIFS(19:19,$9:$9,W$9+SUMIFS(conditions!$71:$71,conditions!$8:$8,"&lt;="&amp;W$9,conditions!$9:$9,"&gt;="&amp;W$9)))*SUMIFS(conditions!$69:$69,conditions!$8:$8,"&lt;="&amp;W$9,conditions!$9:$9,"&gt;="&amp;W$9)*SUMIFS(conditions!$70:$70,conditions!$8:$8,"&lt;="&amp;W$9,conditions!$9:$9,"&gt;="&amp;W$9))</f>
        <v>7.5600000000000005</v>
      </c>
      <c r="X73" s="37">
        <f>IF(X$9="",0,IF(X$9+SUMIFS(conditions!$71:$71,conditions!$8:$8,"&lt;="&amp;X$9,conditions!$9:$9,"&gt;="&amp;X$9)&gt;EOMONTH($U$9,11),(1+conditions!$U$34)*SUMIFS(19:19,$9:$9,$U$9-1+X$9+SUMIFS(conditions!$71:$71,conditions!$8:$8,"&lt;="&amp;X$9,conditions!$9:$9,"&gt;="&amp;X$9)-EOMONTH($U$9,11)),SUMIFS(19:19,$9:$9,X$9+SUMIFS(conditions!$71:$71,conditions!$8:$8,"&lt;="&amp;X$9,conditions!$9:$9,"&gt;="&amp;X$9)))*SUMIFS(conditions!$69:$69,conditions!$8:$8,"&lt;="&amp;X$9,conditions!$9:$9,"&gt;="&amp;X$9)*SUMIFS(conditions!$70:$70,conditions!$8:$8,"&lt;="&amp;X$9,conditions!$9:$9,"&gt;="&amp;X$9))</f>
        <v>7.5600000000000005</v>
      </c>
      <c r="Y73" s="37">
        <f>IF(Y$9="",0,IF(Y$9+SUMIFS(conditions!$71:$71,conditions!$8:$8,"&lt;="&amp;Y$9,conditions!$9:$9,"&gt;="&amp;Y$9)&gt;EOMONTH($U$9,11),(1+conditions!$U$34)*SUMIFS(19:19,$9:$9,$U$9-1+Y$9+SUMIFS(conditions!$71:$71,conditions!$8:$8,"&lt;="&amp;Y$9,conditions!$9:$9,"&gt;="&amp;Y$9)-EOMONTH($U$9,11)),SUMIFS(19:19,$9:$9,Y$9+SUMIFS(conditions!$71:$71,conditions!$8:$8,"&lt;="&amp;Y$9,conditions!$9:$9,"&gt;="&amp;Y$9)))*SUMIFS(conditions!$69:$69,conditions!$8:$8,"&lt;="&amp;Y$9,conditions!$9:$9,"&gt;="&amp;Y$9)*SUMIFS(conditions!$70:$70,conditions!$8:$8,"&lt;="&amp;Y$9,conditions!$9:$9,"&gt;="&amp;Y$9))</f>
        <v>0</v>
      </c>
      <c r="Z73" s="37">
        <f>IF(Z$9="",0,IF(Z$9+SUMIFS(conditions!$71:$71,conditions!$8:$8,"&lt;="&amp;Z$9,conditions!$9:$9,"&gt;="&amp;Z$9)&gt;EOMONTH($U$9,11),(1+conditions!$U$34)*SUMIFS(19:19,$9:$9,$U$9-1+Z$9+SUMIFS(conditions!$71:$71,conditions!$8:$8,"&lt;="&amp;Z$9,conditions!$9:$9,"&gt;="&amp;Z$9)-EOMONTH($U$9,11)),SUMIFS(19:19,$9:$9,Z$9+SUMIFS(conditions!$71:$71,conditions!$8:$8,"&lt;="&amp;Z$9,conditions!$9:$9,"&gt;="&amp;Z$9)))*SUMIFS(conditions!$69:$69,conditions!$8:$8,"&lt;="&amp;Z$9,conditions!$9:$9,"&gt;="&amp;Z$9)*SUMIFS(conditions!$70:$70,conditions!$8:$8,"&lt;="&amp;Z$9,conditions!$9:$9,"&gt;="&amp;Z$9))</f>
        <v>0</v>
      </c>
      <c r="AA73" s="37">
        <f>IF(AA$9="",0,IF(AA$9+SUMIFS(conditions!$71:$71,conditions!$8:$8,"&lt;="&amp;AA$9,conditions!$9:$9,"&gt;="&amp;AA$9)&gt;EOMONTH($U$9,11),(1+conditions!$U$34)*SUMIFS(19:19,$9:$9,$U$9-1+AA$9+SUMIFS(conditions!$71:$71,conditions!$8:$8,"&lt;="&amp;AA$9,conditions!$9:$9,"&gt;="&amp;AA$9)-EOMONTH($U$9,11)),SUMIFS(19:19,$9:$9,AA$9+SUMIFS(conditions!$71:$71,conditions!$8:$8,"&lt;="&amp;AA$9,conditions!$9:$9,"&gt;="&amp;AA$9)))*SUMIFS(conditions!$69:$69,conditions!$8:$8,"&lt;="&amp;AA$9,conditions!$9:$9,"&gt;="&amp;AA$9)*SUMIFS(conditions!$70:$70,conditions!$8:$8,"&lt;="&amp;AA$9,conditions!$9:$9,"&gt;="&amp;AA$9))</f>
        <v>7.5600000000000005</v>
      </c>
      <c r="AB73" s="37">
        <f>IF(AB$9="",0,IF(AB$9+SUMIFS(conditions!$71:$71,conditions!$8:$8,"&lt;="&amp;AB$9,conditions!$9:$9,"&gt;="&amp;AB$9)&gt;EOMONTH($U$9,11),(1+conditions!$U$34)*SUMIFS(19:19,$9:$9,$U$9-1+AB$9+SUMIFS(conditions!$71:$71,conditions!$8:$8,"&lt;="&amp;AB$9,conditions!$9:$9,"&gt;="&amp;AB$9)-EOMONTH($U$9,11)),SUMIFS(19:19,$9:$9,AB$9+SUMIFS(conditions!$71:$71,conditions!$8:$8,"&lt;="&amp;AB$9,conditions!$9:$9,"&gt;="&amp;AB$9)))*SUMIFS(conditions!$69:$69,conditions!$8:$8,"&lt;="&amp;AB$9,conditions!$9:$9,"&gt;="&amp;AB$9)*SUMIFS(conditions!$70:$70,conditions!$8:$8,"&lt;="&amp;AB$9,conditions!$9:$9,"&gt;="&amp;AB$9))</f>
        <v>7.5600000000000005</v>
      </c>
      <c r="AC73" s="37">
        <f>IF(AC$9="",0,IF(AC$9+SUMIFS(conditions!$71:$71,conditions!$8:$8,"&lt;="&amp;AC$9,conditions!$9:$9,"&gt;="&amp;AC$9)&gt;EOMONTH($U$9,11),(1+conditions!$U$34)*SUMIFS(19:19,$9:$9,$U$9-1+AC$9+SUMIFS(conditions!$71:$71,conditions!$8:$8,"&lt;="&amp;AC$9,conditions!$9:$9,"&gt;="&amp;AC$9)-EOMONTH($U$9,11)),SUMIFS(19:19,$9:$9,AC$9+SUMIFS(conditions!$71:$71,conditions!$8:$8,"&lt;="&amp;AC$9,conditions!$9:$9,"&gt;="&amp;AC$9)))*SUMIFS(conditions!$69:$69,conditions!$8:$8,"&lt;="&amp;AC$9,conditions!$9:$9,"&gt;="&amp;AC$9)*SUMIFS(conditions!$70:$70,conditions!$8:$8,"&lt;="&amp;AC$9,conditions!$9:$9,"&gt;="&amp;AC$9))</f>
        <v>7.5600000000000005</v>
      </c>
      <c r="AD73" s="37">
        <f>IF(AD$9="",0,IF(AD$9+SUMIFS(conditions!$71:$71,conditions!$8:$8,"&lt;="&amp;AD$9,conditions!$9:$9,"&gt;="&amp;AD$9)&gt;EOMONTH($U$9,11),(1+conditions!$U$34)*SUMIFS(19:19,$9:$9,$U$9-1+AD$9+SUMIFS(conditions!$71:$71,conditions!$8:$8,"&lt;="&amp;AD$9,conditions!$9:$9,"&gt;="&amp;AD$9)-EOMONTH($U$9,11)),SUMIFS(19:19,$9:$9,AD$9+SUMIFS(conditions!$71:$71,conditions!$8:$8,"&lt;="&amp;AD$9,conditions!$9:$9,"&gt;="&amp;AD$9)))*SUMIFS(conditions!$69:$69,conditions!$8:$8,"&lt;="&amp;AD$9,conditions!$9:$9,"&gt;="&amp;AD$9)*SUMIFS(conditions!$70:$70,conditions!$8:$8,"&lt;="&amp;AD$9,conditions!$9:$9,"&gt;="&amp;AD$9))</f>
        <v>7.5600000000000005</v>
      </c>
      <c r="AE73" s="37">
        <f>IF(AE$9="",0,IF(AE$9+SUMIFS(conditions!$71:$71,conditions!$8:$8,"&lt;="&amp;AE$9,conditions!$9:$9,"&gt;="&amp;AE$9)&gt;EOMONTH($U$9,11),(1+conditions!$U$34)*SUMIFS(19:19,$9:$9,$U$9-1+AE$9+SUMIFS(conditions!$71:$71,conditions!$8:$8,"&lt;="&amp;AE$9,conditions!$9:$9,"&gt;="&amp;AE$9)-EOMONTH($U$9,11)),SUMIFS(19:19,$9:$9,AE$9+SUMIFS(conditions!$71:$71,conditions!$8:$8,"&lt;="&amp;AE$9,conditions!$9:$9,"&gt;="&amp;AE$9)))*SUMIFS(conditions!$69:$69,conditions!$8:$8,"&lt;="&amp;AE$9,conditions!$9:$9,"&gt;="&amp;AE$9)*SUMIFS(conditions!$70:$70,conditions!$8:$8,"&lt;="&amp;AE$9,conditions!$9:$9,"&gt;="&amp;AE$9))</f>
        <v>7.5600000000000005</v>
      </c>
      <c r="AF73" s="37">
        <f>IF(AF$9="",0,IF(AF$9+SUMIFS(conditions!$71:$71,conditions!$8:$8,"&lt;="&amp;AF$9,conditions!$9:$9,"&gt;="&amp;AF$9)&gt;EOMONTH($U$9,11),(1+conditions!$U$34)*SUMIFS(19:19,$9:$9,$U$9-1+AF$9+SUMIFS(conditions!$71:$71,conditions!$8:$8,"&lt;="&amp;AF$9,conditions!$9:$9,"&gt;="&amp;AF$9)-EOMONTH($U$9,11)),SUMIFS(19:19,$9:$9,AF$9+SUMIFS(conditions!$71:$71,conditions!$8:$8,"&lt;="&amp;AF$9,conditions!$9:$9,"&gt;="&amp;AF$9)))*SUMIFS(conditions!$69:$69,conditions!$8:$8,"&lt;="&amp;AF$9,conditions!$9:$9,"&gt;="&amp;AF$9)*SUMIFS(conditions!$70:$70,conditions!$8:$8,"&lt;="&amp;AF$9,conditions!$9:$9,"&gt;="&amp;AF$9))</f>
        <v>0</v>
      </c>
      <c r="AG73" s="37">
        <f>IF(AG$9="",0,IF(AG$9+SUMIFS(conditions!$71:$71,conditions!$8:$8,"&lt;="&amp;AG$9,conditions!$9:$9,"&gt;="&amp;AG$9)&gt;EOMONTH($U$9,11),(1+conditions!$U$34)*SUMIFS(19:19,$9:$9,$U$9-1+AG$9+SUMIFS(conditions!$71:$71,conditions!$8:$8,"&lt;="&amp;AG$9,conditions!$9:$9,"&gt;="&amp;AG$9)-EOMONTH($U$9,11)),SUMIFS(19:19,$9:$9,AG$9+SUMIFS(conditions!$71:$71,conditions!$8:$8,"&lt;="&amp;AG$9,conditions!$9:$9,"&gt;="&amp;AG$9)))*SUMIFS(conditions!$69:$69,conditions!$8:$8,"&lt;="&amp;AG$9,conditions!$9:$9,"&gt;="&amp;AG$9)*SUMIFS(conditions!$70:$70,conditions!$8:$8,"&lt;="&amp;AG$9,conditions!$9:$9,"&gt;="&amp;AG$9))</f>
        <v>0</v>
      </c>
      <c r="AH73" s="37">
        <f>IF(AH$9="",0,IF(AH$9+SUMIFS(conditions!$71:$71,conditions!$8:$8,"&lt;="&amp;AH$9,conditions!$9:$9,"&gt;="&amp;AH$9)&gt;EOMONTH($U$9,11),(1+conditions!$U$34)*SUMIFS(19:19,$9:$9,$U$9-1+AH$9+SUMIFS(conditions!$71:$71,conditions!$8:$8,"&lt;="&amp;AH$9,conditions!$9:$9,"&gt;="&amp;AH$9)-EOMONTH($U$9,11)),SUMIFS(19:19,$9:$9,AH$9+SUMIFS(conditions!$71:$71,conditions!$8:$8,"&lt;="&amp;AH$9,conditions!$9:$9,"&gt;="&amp;AH$9)))*SUMIFS(conditions!$69:$69,conditions!$8:$8,"&lt;="&amp;AH$9,conditions!$9:$9,"&gt;="&amp;AH$9)*SUMIFS(conditions!$70:$70,conditions!$8:$8,"&lt;="&amp;AH$9,conditions!$9:$9,"&gt;="&amp;AH$9))</f>
        <v>7.5600000000000005</v>
      </c>
      <c r="AI73" s="37">
        <f>IF(AI$9="",0,IF(AI$9+SUMIFS(conditions!$71:$71,conditions!$8:$8,"&lt;="&amp;AI$9,conditions!$9:$9,"&gt;="&amp;AI$9)&gt;EOMONTH($U$9,11),(1+conditions!$U$34)*SUMIFS(19:19,$9:$9,$U$9-1+AI$9+SUMIFS(conditions!$71:$71,conditions!$8:$8,"&lt;="&amp;AI$9,conditions!$9:$9,"&gt;="&amp;AI$9)-EOMONTH($U$9,11)),SUMIFS(19:19,$9:$9,AI$9+SUMIFS(conditions!$71:$71,conditions!$8:$8,"&lt;="&amp;AI$9,conditions!$9:$9,"&gt;="&amp;AI$9)))*SUMIFS(conditions!$69:$69,conditions!$8:$8,"&lt;="&amp;AI$9,conditions!$9:$9,"&gt;="&amp;AI$9)*SUMIFS(conditions!$70:$70,conditions!$8:$8,"&lt;="&amp;AI$9,conditions!$9:$9,"&gt;="&amp;AI$9))</f>
        <v>7.5600000000000005</v>
      </c>
      <c r="AJ73" s="37">
        <f>IF(AJ$9="",0,IF(AJ$9+SUMIFS(conditions!$71:$71,conditions!$8:$8,"&lt;="&amp;AJ$9,conditions!$9:$9,"&gt;="&amp;AJ$9)&gt;EOMONTH($U$9,11),(1+conditions!$U$34)*SUMIFS(19:19,$9:$9,$U$9-1+AJ$9+SUMIFS(conditions!$71:$71,conditions!$8:$8,"&lt;="&amp;AJ$9,conditions!$9:$9,"&gt;="&amp;AJ$9)-EOMONTH($U$9,11)),SUMIFS(19:19,$9:$9,AJ$9+SUMIFS(conditions!$71:$71,conditions!$8:$8,"&lt;="&amp;AJ$9,conditions!$9:$9,"&gt;="&amp;AJ$9)))*SUMIFS(conditions!$69:$69,conditions!$8:$8,"&lt;="&amp;AJ$9,conditions!$9:$9,"&gt;="&amp;AJ$9)*SUMIFS(conditions!$70:$70,conditions!$8:$8,"&lt;="&amp;AJ$9,conditions!$9:$9,"&gt;="&amp;AJ$9))</f>
        <v>7.5600000000000005</v>
      </c>
      <c r="AK73" s="37">
        <f>IF(AK$9="",0,IF(AK$9+SUMIFS(conditions!$71:$71,conditions!$8:$8,"&lt;="&amp;AK$9,conditions!$9:$9,"&gt;="&amp;AK$9)&gt;EOMONTH($U$9,11),(1+conditions!$U$34)*SUMIFS(19:19,$9:$9,$U$9-1+AK$9+SUMIFS(conditions!$71:$71,conditions!$8:$8,"&lt;="&amp;AK$9,conditions!$9:$9,"&gt;="&amp;AK$9)-EOMONTH($U$9,11)),SUMIFS(19:19,$9:$9,AK$9+SUMIFS(conditions!$71:$71,conditions!$8:$8,"&lt;="&amp;AK$9,conditions!$9:$9,"&gt;="&amp;AK$9)))*SUMIFS(conditions!$69:$69,conditions!$8:$8,"&lt;="&amp;AK$9,conditions!$9:$9,"&gt;="&amp;AK$9)*SUMIFS(conditions!$70:$70,conditions!$8:$8,"&lt;="&amp;AK$9,conditions!$9:$9,"&gt;="&amp;AK$9))</f>
        <v>9.4500000000000011</v>
      </c>
      <c r="AL73" s="37">
        <f>IF(AL$9="",0,IF(AL$9+SUMIFS(conditions!$71:$71,conditions!$8:$8,"&lt;="&amp;AL$9,conditions!$9:$9,"&gt;="&amp;AL$9)&gt;EOMONTH($U$9,11),(1+conditions!$U$34)*SUMIFS(19:19,$9:$9,$U$9-1+AL$9+SUMIFS(conditions!$71:$71,conditions!$8:$8,"&lt;="&amp;AL$9,conditions!$9:$9,"&gt;="&amp;AL$9)-EOMONTH($U$9,11)),SUMIFS(19:19,$9:$9,AL$9+SUMIFS(conditions!$71:$71,conditions!$8:$8,"&lt;="&amp;AL$9,conditions!$9:$9,"&gt;="&amp;AL$9)))*SUMIFS(conditions!$69:$69,conditions!$8:$8,"&lt;="&amp;AL$9,conditions!$9:$9,"&gt;="&amp;AL$9)*SUMIFS(conditions!$70:$70,conditions!$8:$8,"&lt;="&amp;AL$9,conditions!$9:$9,"&gt;="&amp;AL$9))</f>
        <v>9.4500000000000011</v>
      </c>
      <c r="AM73" s="37">
        <f>IF(AM$9="",0,IF(AM$9+SUMIFS(conditions!$71:$71,conditions!$8:$8,"&lt;="&amp;AM$9,conditions!$9:$9,"&gt;="&amp;AM$9)&gt;EOMONTH($U$9,11),(1+conditions!$U$34)*SUMIFS(19:19,$9:$9,$U$9-1+AM$9+SUMIFS(conditions!$71:$71,conditions!$8:$8,"&lt;="&amp;AM$9,conditions!$9:$9,"&gt;="&amp;AM$9)-EOMONTH($U$9,11)),SUMIFS(19:19,$9:$9,AM$9+SUMIFS(conditions!$71:$71,conditions!$8:$8,"&lt;="&amp;AM$9,conditions!$9:$9,"&gt;="&amp;AM$9)))*SUMIFS(conditions!$69:$69,conditions!$8:$8,"&lt;="&amp;AM$9,conditions!$9:$9,"&gt;="&amp;AM$9)*SUMIFS(conditions!$70:$70,conditions!$8:$8,"&lt;="&amp;AM$9,conditions!$9:$9,"&gt;="&amp;AM$9))</f>
        <v>0</v>
      </c>
      <c r="AN73" s="37">
        <f>IF(AN$9="",0,IF(AN$9+SUMIFS(conditions!$71:$71,conditions!$8:$8,"&lt;="&amp;AN$9,conditions!$9:$9,"&gt;="&amp;AN$9)&gt;EOMONTH($U$9,11),(1+conditions!$U$34)*SUMIFS(19:19,$9:$9,$U$9-1+AN$9+SUMIFS(conditions!$71:$71,conditions!$8:$8,"&lt;="&amp;AN$9,conditions!$9:$9,"&gt;="&amp;AN$9)-EOMONTH($U$9,11)),SUMIFS(19:19,$9:$9,AN$9+SUMIFS(conditions!$71:$71,conditions!$8:$8,"&lt;="&amp;AN$9,conditions!$9:$9,"&gt;="&amp;AN$9)))*SUMIFS(conditions!$69:$69,conditions!$8:$8,"&lt;="&amp;AN$9,conditions!$9:$9,"&gt;="&amp;AN$9)*SUMIFS(conditions!$70:$70,conditions!$8:$8,"&lt;="&amp;AN$9,conditions!$9:$9,"&gt;="&amp;AN$9))</f>
        <v>0</v>
      </c>
      <c r="AO73" s="37">
        <f>IF(AO$9="",0,IF(AO$9+SUMIFS(conditions!$71:$71,conditions!$8:$8,"&lt;="&amp;AO$9,conditions!$9:$9,"&gt;="&amp;AO$9)&gt;EOMONTH($U$9,11),(1+conditions!$U$34)*SUMIFS(19:19,$9:$9,$U$9-1+AO$9+SUMIFS(conditions!$71:$71,conditions!$8:$8,"&lt;="&amp;AO$9,conditions!$9:$9,"&gt;="&amp;AO$9)-EOMONTH($U$9,11)),SUMIFS(19:19,$9:$9,AO$9+SUMIFS(conditions!$71:$71,conditions!$8:$8,"&lt;="&amp;AO$9,conditions!$9:$9,"&gt;="&amp;AO$9)))*SUMIFS(conditions!$69:$69,conditions!$8:$8,"&lt;="&amp;AO$9,conditions!$9:$9,"&gt;="&amp;AO$9)*SUMIFS(conditions!$70:$70,conditions!$8:$8,"&lt;="&amp;AO$9,conditions!$9:$9,"&gt;="&amp;AO$9))</f>
        <v>9.4500000000000011</v>
      </c>
      <c r="AP73" s="37">
        <f>IF(AP$9="",0,IF(AP$9+SUMIFS(conditions!$71:$71,conditions!$8:$8,"&lt;="&amp;AP$9,conditions!$9:$9,"&gt;="&amp;AP$9)&gt;EOMONTH($U$9,11),(1+conditions!$U$34)*SUMIFS(19:19,$9:$9,$U$9-1+AP$9+SUMIFS(conditions!$71:$71,conditions!$8:$8,"&lt;="&amp;AP$9,conditions!$9:$9,"&gt;="&amp;AP$9)-EOMONTH($U$9,11)),SUMIFS(19:19,$9:$9,AP$9+SUMIFS(conditions!$71:$71,conditions!$8:$8,"&lt;="&amp;AP$9,conditions!$9:$9,"&gt;="&amp;AP$9)))*SUMIFS(conditions!$69:$69,conditions!$8:$8,"&lt;="&amp;AP$9,conditions!$9:$9,"&gt;="&amp;AP$9)*SUMIFS(conditions!$70:$70,conditions!$8:$8,"&lt;="&amp;AP$9,conditions!$9:$9,"&gt;="&amp;AP$9))</f>
        <v>9.4500000000000011</v>
      </c>
      <c r="AQ73" s="37">
        <f>IF(AQ$9="",0,IF(AQ$9+SUMIFS(conditions!$71:$71,conditions!$8:$8,"&lt;="&amp;AQ$9,conditions!$9:$9,"&gt;="&amp;AQ$9)&gt;EOMONTH($U$9,11),(1+conditions!$U$34)*SUMIFS(19:19,$9:$9,$U$9-1+AQ$9+SUMIFS(conditions!$71:$71,conditions!$8:$8,"&lt;="&amp;AQ$9,conditions!$9:$9,"&gt;="&amp;AQ$9)-EOMONTH($U$9,11)),SUMIFS(19:19,$9:$9,AQ$9+SUMIFS(conditions!$71:$71,conditions!$8:$8,"&lt;="&amp;AQ$9,conditions!$9:$9,"&gt;="&amp;AQ$9)))*SUMIFS(conditions!$69:$69,conditions!$8:$8,"&lt;="&amp;AQ$9,conditions!$9:$9,"&gt;="&amp;AQ$9)*SUMIFS(conditions!$70:$70,conditions!$8:$8,"&lt;="&amp;AQ$9,conditions!$9:$9,"&gt;="&amp;AQ$9))</f>
        <v>9.4500000000000011</v>
      </c>
      <c r="AR73" s="37">
        <f>IF(AR$9="",0,IF(AR$9+SUMIFS(conditions!$71:$71,conditions!$8:$8,"&lt;="&amp;AR$9,conditions!$9:$9,"&gt;="&amp;AR$9)&gt;EOMONTH($U$9,11),(1+conditions!$U$34)*SUMIFS(19:19,$9:$9,$U$9-1+AR$9+SUMIFS(conditions!$71:$71,conditions!$8:$8,"&lt;="&amp;AR$9,conditions!$9:$9,"&gt;="&amp;AR$9)-EOMONTH($U$9,11)),SUMIFS(19:19,$9:$9,AR$9+SUMIFS(conditions!$71:$71,conditions!$8:$8,"&lt;="&amp;AR$9,conditions!$9:$9,"&gt;="&amp;AR$9)))*SUMIFS(conditions!$69:$69,conditions!$8:$8,"&lt;="&amp;AR$9,conditions!$9:$9,"&gt;="&amp;AR$9)*SUMIFS(conditions!$70:$70,conditions!$8:$8,"&lt;="&amp;AR$9,conditions!$9:$9,"&gt;="&amp;AR$9))</f>
        <v>9.4500000000000011</v>
      </c>
      <c r="AS73" s="37">
        <f>IF(AS$9="",0,IF(AS$9+SUMIFS(conditions!$71:$71,conditions!$8:$8,"&lt;="&amp;AS$9,conditions!$9:$9,"&gt;="&amp;AS$9)&gt;EOMONTH($U$9,11),(1+conditions!$U$34)*SUMIFS(19:19,$9:$9,$U$9-1+AS$9+SUMIFS(conditions!$71:$71,conditions!$8:$8,"&lt;="&amp;AS$9,conditions!$9:$9,"&gt;="&amp;AS$9)-EOMONTH($U$9,11)),SUMIFS(19:19,$9:$9,AS$9+SUMIFS(conditions!$71:$71,conditions!$8:$8,"&lt;="&amp;AS$9,conditions!$9:$9,"&gt;="&amp;AS$9)))*SUMIFS(conditions!$69:$69,conditions!$8:$8,"&lt;="&amp;AS$9,conditions!$9:$9,"&gt;="&amp;AS$9)*SUMIFS(conditions!$70:$70,conditions!$8:$8,"&lt;="&amp;AS$9,conditions!$9:$9,"&gt;="&amp;AS$9))</f>
        <v>9.4500000000000011</v>
      </c>
      <c r="AT73" s="37">
        <f>IF(AT$9="",0,IF(AT$9+SUMIFS(conditions!$71:$71,conditions!$8:$8,"&lt;="&amp;AT$9,conditions!$9:$9,"&gt;="&amp;AT$9)&gt;EOMONTH($U$9,11),(1+conditions!$U$34)*SUMIFS(19:19,$9:$9,$U$9-1+AT$9+SUMIFS(conditions!$71:$71,conditions!$8:$8,"&lt;="&amp;AT$9,conditions!$9:$9,"&gt;="&amp;AT$9)-EOMONTH($U$9,11)),SUMIFS(19:19,$9:$9,AT$9+SUMIFS(conditions!$71:$71,conditions!$8:$8,"&lt;="&amp;AT$9,conditions!$9:$9,"&gt;="&amp;AT$9)))*SUMIFS(conditions!$69:$69,conditions!$8:$8,"&lt;="&amp;AT$9,conditions!$9:$9,"&gt;="&amp;AT$9)*SUMIFS(conditions!$70:$70,conditions!$8:$8,"&lt;="&amp;AT$9,conditions!$9:$9,"&gt;="&amp;AT$9))</f>
        <v>0</v>
      </c>
      <c r="AU73" s="37">
        <f>IF(AU$9="",0,IF(AU$9+SUMIFS(conditions!$71:$71,conditions!$8:$8,"&lt;="&amp;AU$9,conditions!$9:$9,"&gt;="&amp;AU$9)&gt;EOMONTH($U$9,11),(1+conditions!$U$34)*SUMIFS(19:19,$9:$9,$U$9-1+AU$9+SUMIFS(conditions!$71:$71,conditions!$8:$8,"&lt;="&amp;AU$9,conditions!$9:$9,"&gt;="&amp;AU$9)-EOMONTH($U$9,11)),SUMIFS(19:19,$9:$9,AU$9+SUMIFS(conditions!$71:$71,conditions!$8:$8,"&lt;="&amp;AU$9,conditions!$9:$9,"&gt;="&amp;AU$9)))*SUMIFS(conditions!$69:$69,conditions!$8:$8,"&lt;="&amp;AU$9,conditions!$9:$9,"&gt;="&amp;AU$9)*SUMIFS(conditions!$70:$70,conditions!$8:$8,"&lt;="&amp;AU$9,conditions!$9:$9,"&gt;="&amp;AU$9))</f>
        <v>0</v>
      </c>
      <c r="AV73" s="37">
        <f>IF(AV$9="",0,IF(AV$9+SUMIFS(conditions!$71:$71,conditions!$8:$8,"&lt;="&amp;AV$9,conditions!$9:$9,"&gt;="&amp;AV$9)&gt;EOMONTH($U$9,11),(1+conditions!$U$34)*SUMIFS(19:19,$9:$9,$U$9-1+AV$9+SUMIFS(conditions!$71:$71,conditions!$8:$8,"&lt;="&amp;AV$9,conditions!$9:$9,"&gt;="&amp;AV$9)-EOMONTH($U$9,11)),SUMIFS(19:19,$9:$9,AV$9+SUMIFS(conditions!$71:$71,conditions!$8:$8,"&lt;="&amp;AV$9,conditions!$9:$9,"&gt;="&amp;AV$9)))*SUMIFS(conditions!$69:$69,conditions!$8:$8,"&lt;="&amp;AV$9,conditions!$9:$9,"&gt;="&amp;AV$9)*SUMIFS(conditions!$70:$70,conditions!$8:$8,"&lt;="&amp;AV$9,conditions!$9:$9,"&gt;="&amp;AV$9))</f>
        <v>9.4500000000000011</v>
      </c>
      <c r="AW73" s="37">
        <f>IF(AW$9="",0,IF(AW$9+SUMIFS(conditions!$71:$71,conditions!$8:$8,"&lt;="&amp;AW$9,conditions!$9:$9,"&gt;="&amp;AW$9)&gt;EOMONTH($U$9,11),(1+conditions!$U$34)*SUMIFS(19:19,$9:$9,$U$9-1+AW$9+SUMIFS(conditions!$71:$71,conditions!$8:$8,"&lt;="&amp;AW$9,conditions!$9:$9,"&gt;="&amp;AW$9)-EOMONTH($U$9,11)),SUMIFS(19:19,$9:$9,AW$9+SUMIFS(conditions!$71:$71,conditions!$8:$8,"&lt;="&amp;AW$9,conditions!$9:$9,"&gt;="&amp;AW$9)))*SUMIFS(conditions!$69:$69,conditions!$8:$8,"&lt;="&amp;AW$9,conditions!$9:$9,"&gt;="&amp;AW$9)*SUMIFS(conditions!$70:$70,conditions!$8:$8,"&lt;="&amp;AW$9,conditions!$9:$9,"&gt;="&amp;AW$9))</f>
        <v>9.4500000000000011</v>
      </c>
      <c r="AX73" s="37">
        <f>IF(AX$9="",0,IF(AX$9+SUMIFS(conditions!$71:$71,conditions!$8:$8,"&lt;="&amp;AX$9,conditions!$9:$9,"&gt;="&amp;AX$9)&gt;EOMONTH($U$9,11),(1+conditions!$U$34)*SUMIFS(19:19,$9:$9,$U$9-1+AX$9+SUMIFS(conditions!$71:$71,conditions!$8:$8,"&lt;="&amp;AX$9,conditions!$9:$9,"&gt;="&amp;AX$9)-EOMONTH($U$9,11)),SUMIFS(19:19,$9:$9,AX$9+SUMIFS(conditions!$71:$71,conditions!$8:$8,"&lt;="&amp;AX$9,conditions!$9:$9,"&gt;="&amp;AX$9)))*SUMIFS(conditions!$69:$69,conditions!$8:$8,"&lt;="&amp;AX$9,conditions!$9:$9,"&gt;="&amp;AX$9)*SUMIFS(conditions!$70:$70,conditions!$8:$8,"&lt;="&amp;AX$9,conditions!$9:$9,"&gt;="&amp;AX$9))</f>
        <v>9.4500000000000011</v>
      </c>
      <c r="AY73" s="37">
        <f>IF(AY$9="",0,IF(AY$9+SUMIFS(conditions!$71:$71,conditions!$8:$8,"&lt;="&amp;AY$9,conditions!$9:$9,"&gt;="&amp;AY$9)&gt;EOMONTH($U$9,11),(1+conditions!$U$34)*SUMIFS(19:19,$9:$9,$U$9-1+AY$9+SUMIFS(conditions!$71:$71,conditions!$8:$8,"&lt;="&amp;AY$9,conditions!$9:$9,"&gt;="&amp;AY$9)-EOMONTH($U$9,11)),SUMIFS(19:19,$9:$9,AY$9+SUMIFS(conditions!$71:$71,conditions!$8:$8,"&lt;="&amp;AY$9,conditions!$9:$9,"&gt;="&amp;AY$9)))*SUMIFS(conditions!$69:$69,conditions!$8:$8,"&lt;="&amp;AY$9,conditions!$9:$9,"&gt;="&amp;AY$9)*SUMIFS(conditions!$70:$70,conditions!$8:$8,"&lt;="&amp;AY$9,conditions!$9:$9,"&gt;="&amp;AY$9))</f>
        <v>9.4500000000000011</v>
      </c>
      <c r="AZ73" s="37">
        <f>IF(AZ$9="",0,IF(AZ$9+SUMIFS(conditions!$71:$71,conditions!$8:$8,"&lt;="&amp;AZ$9,conditions!$9:$9,"&gt;="&amp;AZ$9)&gt;EOMONTH($U$9,11),(1+conditions!$U$34)*SUMIFS(19:19,$9:$9,$U$9-1+AZ$9+SUMIFS(conditions!$71:$71,conditions!$8:$8,"&lt;="&amp;AZ$9,conditions!$9:$9,"&gt;="&amp;AZ$9)-EOMONTH($U$9,11)),SUMIFS(19:19,$9:$9,AZ$9+SUMIFS(conditions!$71:$71,conditions!$8:$8,"&lt;="&amp;AZ$9,conditions!$9:$9,"&gt;="&amp;AZ$9)))*SUMIFS(conditions!$69:$69,conditions!$8:$8,"&lt;="&amp;AZ$9,conditions!$9:$9,"&gt;="&amp;AZ$9)*SUMIFS(conditions!$70:$70,conditions!$8:$8,"&lt;="&amp;AZ$9,conditions!$9:$9,"&gt;="&amp;AZ$9))</f>
        <v>9.4500000000000011</v>
      </c>
      <c r="BA73" s="37">
        <f>IF(BA$9="",0,IF(BA$9+SUMIFS(conditions!$71:$71,conditions!$8:$8,"&lt;="&amp;BA$9,conditions!$9:$9,"&gt;="&amp;BA$9)&gt;EOMONTH($U$9,11),(1+conditions!$U$34)*SUMIFS(19:19,$9:$9,$U$9-1+BA$9+SUMIFS(conditions!$71:$71,conditions!$8:$8,"&lt;="&amp;BA$9,conditions!$9:$9,"&gt;="&amp;BA$9)-EOMONTH($U$9,11)),SUMIFS(19:19,$9:$9,BA$9+SUMIFS(conditions!$71:$71,conditions!$8:$8,"&lt;="&amp;BA$9,conditions!$9:$9,"&gt;="&amp;BA$9)))*SUMIFS(conditions!$69:$69,conditions!$8:$8,"&lt;="&amp;BA$9,conditions!$9:$9,"&gt;="&amp;BA$9)*SUMIFS(conditions!$70:$70,conditions!$8:$8,"&lt;="&amp;BA$9,conditions!$9:$9,"&gt;="&amp;BA$9))</f>
        <v>0</v>
      </c>
      <c r="BB73" s="37">
        <f>IF(BB$9="",0,IF(BB$9+SUMIFS(conditions!$71:$71,conditions!$8:$8,"&lt;="&amp;BB$9,conditions!$9:$9,"&gt;="&amp;BB$9)&gt;EOMONTH($U$9,11),(1+conditions!$U$34)*SUMIFS(19:19,$9:$9,$U$9-1+BB$9+SUMIFS(conditions!$71:$71,conditions!$8:$8,"&lt;="&amp;BB$9,conditions!$9:$9,"&gt;="&amp;BB$9)-EOMONTH($U$9,11)),SUMIFS(19:19,$9:$9,BB$9+SUMIFS(conditions!$71:$71,conditions!$8:$8,"&lt;="&amp;BB$9,conditions!$9:$9,"&gt;="&amp;BB$9)))*SUMIFS(conditions!$69:$69,conditions!$8:$8,"&lt;="&amp;BB$9,conditions!$9:$9,"&gt;="&amp;BB$9)*SUMIFS(conditions!$70:$70,conditions!$8:$8,"&lt;="&amp;BB$9,conditions!$9:$9,"&gt;="&amp;BB$9))</f>
        <v>0</v>
      </c>
      <c r="BC73" s="37">
        <f>IF(BC$9="",0,IF(BC$9+SUMIFS(conditions!$71:$71,conditions!$8:$8,"&lt;="&amp;BC$9,conditions!$9:$9,"&gt;="&amp;BC$9)&gt;EOMONTH($U$9,11),(1+conditions!$U$34)*SUMIFS(19:19,$9:$9,$U$9-1+BC$9+SUMIFS(conditions!$71:$71,conditions!$8:$8,"&lt;="&amp;BC$9,conditions!$9:$9,"&gt;="&amp;BC$9)-EOMONTH($U$9,11)),SUMIFS(19:19,$9:$9,BC$9+SUMIFS(conditions!$71:$71,conditions!$8:$8,"&lt;="&amp;BC$9,conditions!$9:$9,"&gt;="&amp;BC$9)))*SUMIFS(conditions!$69:$69,conditions!$8:$8,"&lt;="&amp;BC$9,conditions!$9:$9,"&gt;="&amp;BC$9)*SUMIFS(conditions!$70:$70,conditions!$8:$8,"&lt;="&amp;BC$9,conditions!$9:$9,"&gt;="&amp;BC$9))</f>
        <v>9.4500000000000011</v>
      </c>
      <c r="BD73" s="37">
        <f>IF(BD$9="",0,IF(BD$9+SUMIFS(conditions!$71:$71,conditions!$8:$8,"&lt;="&amp;BD$9,conditions!$9:$9,"&gt;="&amp;BD$9)&gt;EOMONTH($U$9,11),(1+conditions!$U$34)*SUMIFS(19:19,$9:$9,$U$9-1+BD$9+SUMIFS(conditions!$71:$71,conditions!$8:$8,"&lt;="&amp;BD$9,conditions!$9:$9,"&gt;="&amp;BD$9)-EOMONTH($U$9,11)),SUMIFS(19:19,$9:$9,BD$9+SUMIFS(conditions!$71:$71,conditions!$8:$8,"&lt;="&amp;BD$9,conditions!$9:$9,"&gt;="&amp;BD$9)))*SUMIFS(conditions!$69:$69,conditions!$8:$8,"&lt;="&amp;BD$9,conditions!$9:$9,"&gt;="&amp;BD$9)*SUMIFS(conditions!$70:$70,conditions!$8:$8,"&lt;="&amp;BD$9,conditions!$9:$9,"&gt;="&amp;BD$9))</f>
        <v>9.4500000000000011</v>
      </c>
      <c r="BE73" s="37">
        <f>IF(BE$9="",0,IF(BE$9+SUMIFS(conditions!$71:$71,conditions!$8:$8,"&lt;="&amp;BE$9,conditions!$9:$9,"&gt;="&amp;BE$9)&gt;EOMONTH($U$9,11),(1+conditions!$U$34)*SUMIFS(19:19,$9:$9,$U$9-1+BE$9+SUMIFS(conditions!$71:$71,conditions!$8:$8,"&lt;="&amp;BE$9,conditions!$9:$9,"&gt;="&amp;BE$9)-EOMONTH($U$9,11)),SUMIFS(19:19,$9:$9,BE$9+SUMIFS(conditions!$71:$71,conditions!$8:$8,"&lt;="&amp;BE$9,conditions!$9:$9,"&gt;="&amp;BE$9)))*SUMIFS(conditions!$69:$69,conditions!$8:$8,"&lt;="&amp;BE$9,conditions!$9:$9,"&gt;="&amp;BE$9)*SUMIFS(conditions!$70:$70,conditions!$8:$8,"&lt;="&amp;BE$9,conditions!$9:$9,"&gt;="&amp;BE$9))</f>
        <v>9.4500000000000011</v>
      </c>
      <c r="BF73" s="37">
        <f>IF(BF$9="",0,IF(BF$9+SUMIFS(conditions!$71:$71,conditions!$8:$8,"&lt;="&amp;BF$9,conditions!$9:$9,"&gt;="&amp;BF$9)&gt;EOMONTH($U$9,11),(1+conditions!$U$34)*SUMIFS(19:19,$9:$9,$U$9-1+BF$9+SUMIFS(conditions!$71:$71,conditions!$8:$8,"&lt;="&amp;BF$9,conditions!$9:$9,"&gt;="&amp;BF$9)-EOMONTH($U$9,11)),SUMIFS(19:19,$9:$9,BF$9+SUMIFS(conditions!$71:$71,conditions!$8:$8,"&lt;="&amp;BF$9,conditions!$9:$9,"&gt;="&amp;BF$9)))*SUMIFS(conditions!$69:$69,conditions!$8:$8,"&lt;="&amp;BF$9,conditions!$9:$9,"&gt;="&amp;BF$9)*SUMIFS(conditions!$70:$70,conditions!$8:$8,"&lt;="&amp;BF$9,conditions!$9:$9,"&gt;="&amp;BF$9))</f>
        <v>9.4500000000000011</v>
      </c>
      <c r="BG73" s="37">
        <f>IF(BG$9="",0,IF(BG$9+SUMIFS(conditions!$71:$71,conditions!$8:$8,"&lt;="&amp;BG$9,conditions!$9:$9,"&gt;="&amp;BG$9)&gt;EOMONTH($U$9,11),(1+conditions!$U$34)*SUMIFS(19:19,$9:$9,$U$9-1+BG$9+SUMIFS(conditions!$71:$71,conditions!$8:$8,"&lt;="&amp;BG$9,conditions!$9:$9,"&gt;="&amp;BG$9)-EOMONTH($U$9,11)),SUMIFS(19:19,$9:$9,BG$9+SUMIFS(conditions!$71:$71,conditions!$8:$8,"&lt;="&amp;BG$9,conditions!$9:$9,"&gt;="&amp;BG$9)))*SUMIFS(conditions!$69:$69,conditions!$8:$8,"&lt;="&amp;BG$9,conditions!$9:$9,"&gt;="&amp;BG$9)*SUMIFS(conditions!$70:$70,conditions!$8:$8,"&lt;="&amp;BG$9,conditions!$9:$9,"&gt;="&amp;BG$9))</f>
        <v>9.4500000000000011</v>
      </c>
      <c r="BH73" s="37">
        <f>IF(BH$9="",0,IF(BH$9+SUMIFS(conditions!$71:$71,conditions!$8:$8,"&lt;="&amp;BH$9,conditions!$9:$9,"&gt;="&amp;BH$9)&gt;EOMONTH($U$9,11),(1+conditions!$U$34)*SUMIFS(19:19,$9:$9,$U$9-1+BH$9+SUMIFS(conditions!$71:$71,conditions!$8:$8,"&lt;="&amp;BH$9,conditions!$9:$9,"&gt;="&amp;BH$9)-EOMONTH($U$9,11)),SUMIFS(19:19,$9:$9,BH$9+SUMIFS(conditions!$71:$71,conditions!$8:$8,"&lt;="&amp;BH$9,conditions!$9:$9,"&gt;="&amp;BH$9)))*SUMIFS(conditions!$69:$69,conditions!$8:$8,"&lt;="&amp;BH$9,conditions!$9:$9,"&gt;="&amp;BH$9)*SUMIFS(conditions!$70:$70,conditions!$8:$8,"&lt;="&amp;BH$9,conditions!$9:$9,"&gt;="&amp;BH$9))</f>
        <v>0</v>
      </c>
      <c r="BI73" s="37">
        <f>IF(BI$9="",0,IF(BI$9+SUMIFS(conditions!$71:$71,conditions!$8:$8,"&lt;="&amp;BI$9,conditions!$9:$9,"&gt;="&amp;BI$9)&gt;EOMONTH($U$9,11),(1+conditions!$U$34)*SUMIFS(19:19,$9:$9,$U$9-1+BI$9+SUMIFS(conditions!$71:$71,conditions!$8:$8,"&lt;="&amp;BI$9,conditions!$9:$9,"&gt;="&amp;BI$9)-EOMONTH($U$9,11)),SUMIFS(19:19,$9:$9,BI$9+SUMIFS(conditions!$71:$71,conditions!$8:$8,"&lt;="&amp;BI$9,conditions!$9:$9,"&gt;="&amp;BI$9)))*SUMIFS(conditions!$69:$69,conditions!$8:$8,"&lt;="&amp;BI$9,conditions!$9:$9,"&gt;="&amp;BI$9)*SUMIFS(conditions!$70:$70,conditions!$8:$8,"&lt;="&amp;BI$9,conditions!$9:$9,"&gt;="&amp;BI$9))</f>
        <v>0</v>
      </c>
      <c r="BJ73" s="37">
        <f>IF(BJ$9="",0,IF(BJ$9+SUMIFS(conditions!$71:$71,conditions!$8:$8,"&lt;="&amp;BJ$9,conditions!$9:$9,"&gt;="&amp;BJ$9)&gt;EOMONTH($U$9,11),(1+conditions!$U$34)*SUMIFS(19:19,$9:$9,$U$9-1+BJ$9+SUMIFS(conditions!$71:$71,conditions!$8:$8,"&lt;="&amp;BJ$9,conditions!$9:$9,"&gt;="&amp;BJ$9)-EOMONTH($U$9,11)),SUMIFS(19:19,$9:$9,BJ$9+SUMIFS(conditions!$71:$71,conditions!$8:$8,"&lt;="&amp;BJ$9,conditions!$9:$9,"&gt;="&amp;BJ$9)))*SUMIFS(conditions!$69:$69,conditions!$8:$8,"&lt;="&amp;BJ$9,conditions!$9:$9,"&gt;="&amp;BJ$9)*SUMIFS(conditions!$70:$70,conditions!$8:$8,"&lt;="&amp;BJ$9,conditions!$9:$9,"&gt;="&amp;BJ$9))</f>
        <v>9.4500000000000011</v>
      </c>
      <c r="BK73" s="37">
        <f>IF(BK$9="",0,IF(BK$9+SUMIFS(conditions!$71:$71,conditions!$8:$8,"&lt;="&amp;BK$9,conditions!$9:$9,"&gt;="&amp;BK$9)&gt;EOMONTH($U$9,11),(1+conditions!$U$34)*SUMIFS(19:19,$9:$9,$U$9-1+BK$9+SUMIFS(conditions!$71:$71,conditions!$8:$8,"&lt;="&amp;BK$9,conditions!$9:$9,"&gt;="&amp;BK$9)-EOMONTH($U$9,11)),SUMIFS(19:19,$9:$9,BK$9+SUMIFS(conditions!$71:$71,conditions!$8:$8,"&lt;="&amp;BK$9,conditions!$9:$9,"&gt;="&amp;BK$9)))*SUMIFS(conditions!$69:$69,conditions!$8:$8,"&lt;="&amp;BK$9,conditions!$9:$9,"&gt;="&amp;BK$9)*SUMIFS(conditions!$70:$70,conditions!$8:$8,"&lt;="&amp;BK$9,conditions!$9:$9,"&gt;="&amp;BK$9))</f>
        <v>9.4500000000000011</v>
      </c>
      <c r="BL73" s="37">
        <f>IF(BL$9="",0,IF(BL$9+SUMIFS(conditions!$71:$71,conditions!$8:$8,"&lt;="&amp;BL$9,conditions!$9:$9,"&gt;="&amp;BL$9)&gt;EOMONTH($U$9,11),(1+conditions!$U$34)*SUMIFS(19:19,$9:$9,$U$9-1+BL$9+SUMIFS(conditions!$71:$71,conditions!$8:$8,"&lt;="&amp;BL$9,conditions!$9:$9,"&gt;="&amp;BL$9)-EOMONTH($U$9,11)),SUMIFS(19:19,$9:$9,BL$9+SUMIFS(conditions!$71:$71,conditions!$8:$8,"&lt;="&amp;BL$9,conditions!$9:$9,"&gt;="&amp;BL$9)))*SUMIFS(conditions!$69:$69,conditions!$8:$8,"&lt;="&amp;BL$9,conditions!$9:$9,"&gt;="&amp;BL$9)*SUMIFS(conditions!$70:$70,conditions!$8:$8,"&lt;="&amp;BL$9,conditions!$9:$9,"&gt;="&amp;BL$9))</f>
        <v>9.4500000000000011</v>
      </c>
      <c r="BM73" s="37">
        <f>IF(BM$9="",0,IF(BM$9+SUMIFS(conditions!$71:$71,conditions!$8:$8,"&lt;="&amp;BM$9,conditions!$9:$9,"&gt;="&amp;BM$9)&gt;EOMONTH($U$9,11),(1+conditions!$U$34)*SUMIFS(19:19,$9:$9,$U$9-1+BM$9+SUMIFS(conditions!$71:$71,conditions!$8:$8,"&lt;="&amp;BM$9,conditions!$9:$9,"&gt;="&amp;BM$9)-EOMONTH($U$9,11)),SUMIFS(19:19,$9:$9,BM$9+SUMIFS(conditions!$71:$71,conditions!$8:$8,"&lt;="&amp;BM$9,conditions!$9:$9,"&gt;="&amp;BM$9)))*SUMIFS(conditions!$69:$69,conditions!$8:$8,"&lt;="&amp;BM$9,conditions!$9:$9,"&gt;="&amp;BM$9)*SUMIFS(conditions!$70:$70,conditions!$8:$8,"&lt;="&amp;BM$9,conditions!$9:$9,"&gt;="&amp;BM$9))</f>
        <v>9.4500000000000011</v>
      </c>
      <c r="BN73" s="37">
        <f>IF(BN$9="",0,IF(BN$9+SUMIFS(conditions!$71:$71,conditions!$8:$8,"&lt;="&amp;BN$9,conditions!$9:$9,"&gt;="&amp;BN$9)&gt;EOMONTH($U$9,11),(1+conditions!$U$34)*SUMIFS(19:19,$9:$9,$U$9-1+BN$9+SUMIFS(conditions!$71:$71,conditions!$8:$8,"&lt;="&amp;BN$9,conditions!$9:$9,"&gt;="&amp;BN$9)-EOMONTH($U$9,11)),SUMIFS(19:19,$9:$9,BN$9+SUMIFS(conditions!$71:$71,conditions!$8:$8,"&lt;="&amp;BN$9,conditions!$9:$9,"&gt;="&amp;BN$9)))*SUMIFS(conditions!$69:$69,conditions!$8:$8,"&lt;="&amp;BN$9,conditions!$9:$9,"&gt;="&amp;BN$9)*SUMIFS(conditions!$70:$70,conditions!$8:$8,"&lt;="&amp;BN$9,conditions!$9:$9,"&gt;="&amp;BN$9))</f>
        <v>9.4500000000000011</v>
      </c>
      <c r="BO73" s="37">
        <f>IF(BO$9="",0,IF(BO$9+SUMIFS(conditions!$71:$71,conditions!$8:$8,"&lt;="&amp;BO$9,conditions!$9:$9,"&gt;="&amp;BO$9)&gt;EOMONTH($U$9,11),(1+conditions!$U$34)*SUMIFS(19:19,$9:$9,$U$9-1+BO$9+SUMIFS(conditions!$71:$71,conditions!$8:$8,"&lt;="&amp;BO$9,conditions!$9:$9,"&gt;="&amp;BO$9)-EOMONTH($U$9,11)),SUMIFS(19:19,$9:$9,BO$9+SUMIFS(conditions!$71:$71,conditions!$8:$8,"&lt;="&amp;BO$9,conditions!$9:$9,"&gt;="&amp;BO$9)))*SUMIFS(conditions!$69:$69,conditions!$8:$8,"&lt;="&amp;BO$9,conditions!$9:$9,"&gt;="&amp;BO$9)*SUMIFS(conditions!$70:$70,conditions!$8:$8,"&lt;="&amp;BO$9,conditions!$9:$9,"&gt;="&amp;BO$9))</f>
        <v>0</v>
      </c>
      <c r="BP73" s="37">
        <f>IF(BP$9="",0,IF(BP$9+SUMIFS(conditions!$71:$71,conditions!$8:$8,"&lt;="&amp;BP$9,conditions!$9:$9,"&gt;="&amp;BP$9)&gt;EOMONTH($U$9,11),(1+conditions!$U$34)*SUMIFS(19:19,$9:$9,$U$9-1+BP$9+SUMIFS(conditions!$71:$71,conditions!$8:$8,"&lt;="&amp;BP$9,conditions!$9:$9,"&gt;="&amp;BP$9)-EOMONTH($U$9,11)),SUMIFS(19:19,$9:$9,BP$9+SUMIFS(conditions!$71:$71,conditions!$8:$8,"&lt;="&amp;BP$9,conditions!$9:$9,"&gt;="&amp;BP$9)))*SUMIFS(conditions!$69:$69,conditions!$8:$8,"&lt;="&amp;BP$9,conditions!$9:$9,"&gt;="&amp;BP$9)*SUMIFS(conditions!$70:$70,conditions!$8:$8,"&lt;="&amp;BP$9,conditions!$9:$9,"&gt;="&amp;BP$9))</f>
        <v>0</v>
      </c>
      <c r="BQ73" s="37">
        <f>IF(BQ$9="",0,IF(BQ$9+SUMIFS(conditions!$71:$71,conditions!$8:$8,"&lt;="&amp;BQ$9,conditions!$9:$9,"&gt;="&amp;BQ$9)&gt;EOMONTH($U$9,11),(1+conditions!$U$34)*SUMIFS(19:19,$9:$9,$U$9-1+BQ$9+SUMIFS(conditions!$71:$71,conditions!$8:$8,"&lt;="&amp;BQ$9,conditions!$9:$9,"&gt;="&amp;BQ$9)-EOMONTH($U$9,11)),SUMIFS(19:19,$9:$9,BQ$9+SUMIFS(conditions!$71:$71,conditions!$8:$8,"&lt;="&amp;BQ$9,conditions!$9:$9,"&gt;="&amp;BQ$9)))*SUMIFS(conditions!$69:$69,conditions!$8:$8,"&lt;="&amp;BQ$9,conditions!$9:$9,"&gt;="&amp;BQ$9)*SUMIFS(conditions!$70:$70,conditions!$8:$8,"&lt;="&amp;BQ$9,conditions!$9:$9,"&gt;="&amp;BQ$9))</f>
        <v>6.3000000000000007</v>
      </c>
      <c r="BR73" s="37">
        <f>IF(BR$9="",0,IF(BR$9+SUMIFS(conditions!$71:$71,conditions!$8:$8,"&lt;="&amp;BR$9,conditions!$9:$9,"&gt;="&amp;BR$9)&gt;EOMONTH($U$9,11),(1+conditions!$U$34)*SUMIFS(19:19,$9:$9,$U$9-1+BR$9+SUMIFS(conditions!$71:$71,conditions!$8:$8,"&lt;="&amp;BR$9,conditions!$9:$9,"&gt;="&amp;BR$9)-EOMONTH($U$9,11)),SUMIFS(19:19,$9:$9,BR$9+SUMIFS(conditions!$71:$71,conditions!$8:$8,"&lt;="&amp;BR$9,conditions!$9:$9,"&gt;="&amp;BR$9)))*SUMIFS(conditions!$69:$69,conditions!$8:$8,"&lt;="&amp;BR$9,conditions!$9:$9,"&gt;="&amp;BR$9)*SUMIFS(conditions!$70:$70,conditions!$8:$8,"&lt;="&amp;BR$9,conditions!$9:$9,"&gt;="&amp;BR$9))</f>
        <v>6.3000000000000007</v>
      </c>
      <c r="BS73" s="37">
        <f>IF(BS$9="",0,IF(BS$9+SUMIFS(conditions!$71:$71,conditions!$8:$8,"&lt;="&amp;BS$9,conditions!$9:$9,"&gt;="&amp;BS$9)&gt;EOMONTH($U$9,11),(1+conditions!$U$34)*SUMIFS(19:19,$9:$9,$U$9-1+BS$9+SUMIFS(conditions!$71:$71,conditions!$8:$8,"&lt;="&amp;BS$9,conditions!$9:$9,"&gt;="&amp;BS$9)-EOMONTH($U$9,11)),SUMIFS(19:19,$9:$9,BS$9+SUMIFS(conditions!$71:$71,conditions!$8:$8,"&lt;="&amp;BS$9,conditions!$9:$9,"&gt;="&amp;BS$9)))*SUMIFS(conditions!$69:$69,conditions!$8:$8,"&lt;="&amp;BS$9,conditions!$9:$9,"&gt;="&amp;BS$9)*SUMIFS(conditions!$70:$70,conditions!$8:$8,"&lt;="&amp;BS$9,conditions!$9:$9,"&gt;="&amp;BS$9))</f>
        <v>6.3000000000000007</v>
      </c>
      <c r="BT73" s="37">
        <f>IF(BT$9="",0,IF(BT$9+SUMIFS(conditions!$71:$71,conditions!$8:$8,"&lt;="&amp;BT$9,conditions!$9:$9,"&gt;="&amp;BT$9)&gt;EOMONTH($U$9,11),(1+conditions!$U$34)*SUMIFS(19:19,$9:$9,$U$9-1+BT$9+SUMIFS(conditions!$71:$71,conditions!$8:$8,"&lt;="&amp;BT$9,conditions!$9:$9,"&gt;="&amp;BT$9)-EOMONTH($U$9,11)),SUMIFS(19:19,$9:$9,BT$9+SUMIFS(conditions!$71:$71,conditions!$8:$8,"&lt;="&amp;BT$9,conditions!$9:$9,"&gt;="&amp;BT$9)))*SUMIFS(conditions!$69:$69,conditions!$8:$8,"&lt;="&amp;BT$9,conditions!$9:$9,"&gt;="&amp;BT$9)*SUMIFS(conditions!$70:$70,conditions!$8:$8,"&lt;="&amp;BT$9,conditions!$9:$9,"&gt;="&amp;BT$9))</f>
        <v>6.3000000000000007</v>
      </c>
      <c r="BU73" s="37">
        <f>IF(BU$9="",0,IF(BU$9+SUMIFS(conditions!$71:$71,conditions!$8:$8,"&lt;="&amp;BU$9,conditions!$9:$9,"&gt;="&amp;BU$9)&gt;EOMONTH($U$9,11),(1+conditions!$U$34)*SUMIFS(19:19,$9:$9,$U$9-1+BU$9+SUMIFS(conditions!$71:$71,conditions!$8:$8,"&lt;="&amp;BU$9,conditions!$9:$9,"&gt;="&amp;BU$9)-EOMONTH($U$9,11)),SUMIFS(19:19,$9:$9,BU$9+SUMIFS(conditions!$71:$71,conditions!$8:$8,"&lt;="&amp;BU$9,conditions!$9:$9,"&gt;="&amp;BU$9)))*SUMIFS(conditions!$69:$69,conditions!$8:$8,"&lt;="&amp;BU$9,conditions!$9:$9,"&gt;="&amp;BU$9)*SUMIFS(conditions!$70:$70,conditions!$8:$8,"&lt;="&amp;BU$9,conditions!$9:$9,"&gt;="&amp;BU$9))</f>
        <v>6.3000000000000007</v>
      </c>
      <c r="BV73" s="37">
        <f>IF(BV$9="",0,IF(BV$9+SUMIFS(conditions!$71:$71,conditions!$8:$8,"&lt;="&amp;BV$9,conditions!$9:$9,"&gt;="&amp;BV$9)&gt;EOMONTH($U$9,11),(1+conditions!$U$34)*SUMIFS(19:19,$9:$9,$U$9-1+BV$9+SUMIFS(conditions!$71:$71,conditions!$8:$8,"&lt;="&amp;BV$9,conditions!$9:$9,"&gt;="&amp;BV$9)-EOMONTH($U$9,11)),SUMIFS(19:19,$9:$9,BV$9+SUMIFS(conditions!$71:$71,conditions!$8:$8,"&lt;="&amp;BV$9,conditions!$9:$9,"&gt;="&amp;BV$9)))*SUMIFS(conditions!$69:$69,conditions!$8:$8,"&lt;="&amp;BV$9,conditions!$9:$9,"&gt;="&amp;BV$9)*SUMIFS(conditions!$70:$70,conditions!$8:$8,"&lt;="&amp;BV$9,conditions!$9:$9,"&gt;="&amp;BV$9))</f>
        <v>0</v>
      </c>
      <c r="BW73" s="37">
        <f>IF(BW$9="",0,IF(BW$9+SUMIFS(conditions!$71:$71,conditions!$8:$8,"&lt;="&amp;BW$9,conditions!$9:$9,"&gt;="&amp;BW$9)&gt;EOMONTH($U$9,11),(1+conditions!$U$34)*SUMIFS(19:19,$9:$9,$U$9-1+BW$9+SUMIFS(conditions!$71:$71,conditions!$8:$8,"&lt;="&amp;BW$9,conditions!$9:$9,"&gt;="&amp;BW$9)-EOMONTH($U$9,11)),SUMIFS(19:19,$9:$9,BW$9+SUMIFS(conditions!$71:$71,conditions!$8:$8,"&lt;="&amp;BW$9,conditions!$9:$9,"&gt;="&amp;BW$9)))*SUMIFS(conditions!$69:$69,conditions!$8:$8,"&lt;="&amp;BW$9,conditions!$9:$9,"&gt;="&amp;BW$9)*SUMIFS(conditions!$70:$70,conditions!$8:$8,"&lt;="&amp;BW$9,conditions!$9:$9,"&gt;="&amp;BW$9))</f>
        <v>0</v>
      </c>
      <c r="BX73" s="37">
        <f>IF(BX$9="",0,IF(BX$9+SUMIFS(conditions!$71:$71,conditions!$8:$8,"&lt;="&amp;BX$9,conditions!$9:$9,"&gt;="&amp;BX$9)&gt;EOMONTH($U$9,11),(1+conditions!$U$34)*SUMIFS(19:19,$9:$9,$U$9-1+BX$9+SUMIFS(conditions!$71:$71,conditions!$8:$8,"&lt;="&amp;BX$9,conditions!$9:$9,"&gt;="&amp;BX$9)-EOMONTH($U$9,11)),SUMIFS(19:19,$9:$9,BX$9+SUMIFS(conditions!$71:$71,conditions!$8:$8,"&lt;="&amp;BX$9,conditions!$9:$9,"&gt;="&amp;BX$9)))*SUMIFS(conditions!$69:$69,conditions!$8:$8,"&lt;="&amp;BX$9,conditions!$9:$9,"&gt;="&amp;BX$9)*SUMIFS(conditions!$70:$70,conditions!$8:$8,"&lt;="&amp;BX$9,conditions!$9:$9,"&gt;="&amp;BX$9))</f>
        <v>6.3000000000000007</v>
      </c>
      <c r="BY73" s="37">
        <f>IF(BY$9="",0,IF(BY$9+SUMIFS(conditions!$71:$71,conditions!$8:$8,"&lt;="&amp;BY$9,conditions!$9:$9,"&gt;="&amp;BY$9)&gt;EOMONTH($U$9,11),(1+conditions!$U$34)*SUMIFS(19:19,$9:$9,$U$9-1+BY$9+SUMIFS(conditions!$71:$71,conditions!$8:$8,"&lt;="&amp;BY$9,conditions!$9:$9,"&gt;="&amp;BY$9)-EOMONTH($U$9,11)),SUMIFS(19:19,$9:$9,BY$9+SUMIFS(conditions!$71:$71,conditions!$8:$8,"&lt;="&amp;BY$9,conditions!$9:$9,"&gt;="&amp;BY$9)))*SUMIFS(conditions!$69:$69,conditions!$8:$8,"&lt;="&amp;BY$9,conditions!$9:$9,"&gt;="&amp;BY$9)*SUMIFS(conditions!$70:$70,conditions!$8:$8,"&lt;="&amp;BY$9,conditions!$9:$9,"&gt;="&amp;BY$9))</f>
        <v>6.3000000000000007</v>
      </c>
      <c r="BZ73" s="37">
        <f>IF(BZ$9="",0,IF(BZ$9+SUMIFS(conditions!$71:$71,conditions!$8:$8,"&lt;="&amp;BZ$9,conditions!$9:$9,"&gt;="&amp;BZ$9)&gt;EOMONTH($U$9,11),(1+conditions!$U$34)*SUMIFS(19:19,$9:$9,$U$9-1+BZ$9+SUMIFS(conditions!$71:$71,conditions!$8:$8,"&lt;="&amp;BZ$9,conditions!$9:$9,"&gt;="&amp;BZ$9)-EOMONTH($U$9,11)),SUMIFS(19:19,$9:$9,BZ$9+SUMIFS(conditions!$71:$71,conditions!$8:$8,"&lt;="&amp;BZ$9,conditions!$9:$9,"&gt;="&amp;BZ$9)))*SUMIFS(conditions!$69:$69,conditions!$8:$8,"&lt;="&amp;BZ$9,conditions!$9:$9,"&gt;="&amp;BZ$9)*SUMIFS(conditions!$70:$70,conditions!$8:$8,"&lt;="&amp;BZ$9,conditions!$9:$9,"&gt;="&amp;BZ$9))</f>
        <v>6.3000000000000007</v>
      </c>
      <c r="CA73" s="37">
        <f>IF(CA$9="",0,IF(CA$9+SUMIFS(conditions!$71:$71,conditions!$8:$8,"&lt;="&amp;CA$9,conditions!$9:$9,"&gt;="&amp;CA$9)&gt;EOMONTH($U$9,11),(1+conditions!$U$34)*SUMIFS(19:19,$9:$9,$U$9-1+CA$9+SUMIFS(conditions!$71:$71,conditions!$8:$8,"&lt;="&amp;CA$9,conditions!$9:$9,"&gt;="&amp;CA$9)-EOMONTH($U$9,11)),SUMIFS(19:19,$9:$9,CA$9+SUMIFS(conditions!$71:$71,conditions!$8:$8,"&lt;="&amp;CA$9,conditions!$9:$9,"&gt;="&amp;CA$9)))*SUMIFS(conditions!$69:$69,conditions!$8:$8,"&lt;="&amp;CA$9,conditions!$9:$9,"&gt;="&amp;CA$9)*SUMIFS(conditions!$70:$70,conditions!$8:$8,"&lt;="&amp;CA$9,conditions!$9:$9,"&gt;="&amp;CA$9))</f>
        <v>6.3000000000000007</v>
      </c>
      <c r="CB73" s="37">
        <f>IF(CB$9="",0,IF(CB$9+SUMIFS(conditions!$71:$71,conditions!$8:$8,"&lt;="&amp;CB$9,conditions!$9:$9,"&gt;="&amp;CB$9)&gt;EOMONTH($U$9,11),(1+conditions!$U$34)*SUMIFS(19:19,$9:$9,$U$9-1+CB$9+SUMIFS(conditions!$71:$71,conditions!$8:$8,"&lt;="&amp;CB$9,conditions!$9:$9,"&gt;="&amp;CB$9)-EOMONTH($U$9,11)),SUMIFS(19:19,$9:$9,CB$9+SUMIFS(conditions!$71:$71,conditions!$8:$8,"&lt;="&amp;CB$9,conditions!$9:$9,"&gt;="&amp;CB$9)))*SUMIFS(conditions!$69:$69,conditions!$8:$8,"&lt;="&amp;CB$9,conditions!$9:$9,"&gt;="&amp;CB$9)*SUMIFS(conditions!$70:$70,conditions!$8:$8,"&lt;="&amp;CB$9,conditions!$9:$9,"&gt;="&amp;CB$9))</f>
        <v>6.3000000000000007</v>
      </c>
      <c r="CC73" s="37">
        <f>IF(CC$9="",0,IF(CC$9+SUMIFS(conditions!$71:$71,conditions!$8:$8,"&lt;="&amp;CC$9,conditions!$9:$9,"&gt;="&amp;CC$9)&gt;EOMONTH($U$9,11),(1+conditions!$U$34)*SUMIFS(19:19,$9:$9,$U$9-1+CC$9+SUMIFS(conditions!$71:$71,conditions!$8:$8,"&lt;="&amp;CC$9,conditions!$9:$9,"&gt;="&amp;CC$9)-EOMONTH($U$9,11)),SUMIFS(19:19,$9:$9,CC$9+SUMIFS(conditions!$71:$71,conditions!$8:$8,"&lt;="&amp;CC$9,conditions!$9:$9,"&gt;="&amp;CC$9)))*SUMIFS(conditions!$69:$69,conditions!$8:$8,"&lt;="&amp;CC$9,conditions!$9:$9,"&gt;="&amp;CC$9)*SUMIFS(conditions!$70:$70,conditions!$8:$8,"&lt;="&amp;CC$9,conditions!$9:$9,"&gt;="&amp;CC$9))</f>
        <v>0</v>
      </c>
      <c r="CD73" s="37">
        <f>IF(CD$9="",0,IF(CD$9+SUMIFS(conditions!$71:$71,conditions!$8:$8,"&lt;="&amp;CD$9,conditions!$9:$9,"&gt;="&amp;CD$9)&gt;EOMONTH($U$9,11),(1+conditions!$U$34)*SUMIFS(19:19,$9:$9,$U$9-1+CD$9+SUMIFS(conditions!$71:$71,conditions!$8:$8,"&lt;="&amp;CD$9,conditions!$9:$9,"&gt;="&amp;CD$9)-EOMONTH($U$9,11)),SUMIFS(19:19,$9:$9,CD$9+SUMIFS(conditions!$71:$71,conditions!$8:$8,"&lt;="&amp;CD$9,conditions!$9:$9,"&gt;="&amp;CD$9)))*SUMIFS(conditions!$69:$69,conditions!$8:$8,"&lt;="&amp;CD$9,conditions!$9:$9,"&gt;="&amp;CD$9)*SUMIFS(conditions!$70:$70,conditions!$8:$8,"&lt;="&amp;CD$9,conditions!$9:$9,"&gt;="&amp;CD$9))</f>
        <v>0</v>
      </c>
      <c r="CE73" s="37">
        <f>IF(CE$9="",0,IF(CE$9+SUMIFS(conditions!$71:$71,conditions!$8:$8,"&lt;="&amp;CE$9,conditions!$9:$9,"&gt;="&amp;CE$9)&gt;EOMONTH($U$9,11),(1+conditions!$U$34)*SUMIFS(19:19,$9:$9,$U$9-1+CE$9+SUMIFS(conditions!$71:$71,conditions!$8:$8,"&lt;="&amp;CE$9,conditions!$9:$9,"&gt;="&amp;CE$9)-EOMONTH($U$9,11)),SUMIFS(19:19,$9:$9,CE$9+SUMIFS(conditions!$71:$71,conditions!$8:$8,"&lt;="&amp;CE$9,conditions!$9:$9,"&gt;="&amp;CE$9)))*SUMIFS(conditions!$69:$69,conditions!$8:$8,"&lt;="&amp;CE$9,conditions!$9:$9,"&gt;="&amp;CE$9)*SUMIFS(conditions!$70:$70,conditions!$8:$8,"&lt;="&amp;CE$9,conditions!$9:$9,"&gt;="&amp;CE$9))</f>
        <v>6.3000000000000007</v>
      </c>
      <c r="CF73" s="37">
        <f>IF(CF$9="",0,IF(CF$9+SUMIFS(conditions!$71:$71,conditions!$8:$8,"&lt;="&amp;CF$9,conditions!$9:$9,"&gt;="&amp;CF$9)&gt;EOMONTH($U$9,11),(1+conditions!$U$34)*SUMIFS(19:19,$9:$9,$U$9-1+CF$9+SUMIFS(conditions!$71:$71,conditions!$8:$8,"&lt;="&amp;CF$9,conditions!$9:$9,"&gt;="&amp;CF$9)-EOMONTH($U$9,11)),SUMIFS(19:19,$9:$9,CF$9+SUMIFS(conditions!$71:$71,conditions!$8:$8,"&lt;="&amp;CF$9,conditions!$9:$9,"&gt;="&amp;CF$9)))*SUMIFS(conditions!$69:$69,conditions!$8:$8,"&lt;="&amp;CF$9,conditions!$9:$9,"&gt;="&amp;CF$9)*SUMIFS(conditions!$70:$70,conditions!$8:$8,"&lt;="&amp;CF$9,conditions!$9:$9,"&gt;="&amp;CF$9))</f>
        <v>6.3000000000000007</v>
      </c>
      <c r="CG73" s="37">
        <f>IF(CG$9="",0,IF(CG$9+SUMIFS(conditions!$71:$71,conditions!$8:$8,"&lt;="&amp;CG$9,conditions!$9:$9,"&gt;="&amp;CG$9)&gt;EOMONTH($U$9,11),(1+conditions!$U$34)*SUMIFS(19:19,$9:$9,$U$9-1+CG$9+SUMIFS(conditions!$71:$71,conditions!$8:$8,"&lt;="&amp;CG$9,conditions!$9:$9,"&gt;="&amp;CG$9)-EOMONTH($U$9,11)),SUMIFS(19:19,$9:$9,CG$9+SUMIFS(conditions!$71:$71,conditions!$8:$8,"&lt;="&amp;CG$9,conditions!$9:$9,"&gt;="&amp;CG$9)))*SUMIFS(conditions!$69:$69,conditions!$8:$8,"&lt;="&amp;CG$9,conditions!$9:$9,"&gt;="&amp;CG$9)*SUMIFS(conditions!$70:$70,conditions!$8:$8,"&lt;="&amp;CG$9,conditions!$9:$9,"&gt;="&amp;CG$9))</f>
        <v>6.3000000000000007</v>
      </c>
      <c r="CH73" s="37">
        <f>IF(CH$9="",0,IF(CH$9+SUMIFS(conditions!$71:$71,conditions!$8:$8,"&lt;="&amp;CH$9,conditions!$9:$9,"&gt;="&amp;CH$9)&gt;EOMONTH($U$9,11),(1+conditions!$U$34)*SUMIFS(19:19,$9:$9,$U$9-1+CH$9+SUMIFS(conditions!$71:$71,conditions!$8:$8,"&lt;="&amp;CH$9,conditions!$9:$9,"&gt;="&amp;CH$9)-EOMONTH($U$9,11)),SUMIFS(19:19,$9:$9,CH$9+SUMIFS(conditions!$71:$71,conditions!$8:$8,"&lt;="&amp;CH$9,conditions!$9:$9,"&gt;="&amp;CH$9)))*SUMIFS(conditions!$69:$69,conditions!$8:$8,"&lt;="&amp;CH$9,conditions!$9:$9,"&gt;="&amp;CH$9)*SUMIFS(conditions!$70:$70,conditions!$8:$8,"&lt;="&amp;CH$9,conditions!$9:$9,"&gt;="&amp;CH$9))</f>
        <v>6.3000000000000007</v>
      </c>
      <c r="CI73" s="37">
        <f>IF(CI$9="",0,IF(CI$9+SUMIFS(conditions!$71:$71,conditions!$8:$8,"&lt;="&amp;CI$9,conditions!$9:$9,"&gt;="&amp;CI$9)&gt;EOMONTH($U$9,11),(1+conditions!$U$34)*SUMIFS(19:19,$9:$9,$U$9-1+CI$9+SUMIFS(conditions!$71:$71,conditions!$8:$8,"&lt;="&amp;CI$9,conditions!$9:$9,"&gt;="&amp;CI$9)-EOMONTH($U$9,11)),SUMIFS(19:19,$9:$9,CI$9+SUMIFS(conditions!$71:$71,conditions!$8:$8,"&lt;="&amp;CI$9,conditions!$9:$9,"&gt;="&amp;CI$9)))*SUMIFS(conditions!$69:$69,conditions!$8:$8,"&lt;="&amp;CI$9,conditions!$9:$9,"&gt;="&amp;CI$9)*SUMIFS(conditions!$70:$70,conditions!$8:$8,"&lt;="&amp;CI$9,conditions!$9:$9,"&gt;="&amp;CI$9))</f>
        <v>6.3000000000000007</v>
      </c>
      <c r="CJ73" s="37">
        <f>IF(CJ$9="",0,IF(CJ$9+SUMIFS(conditions!$71:$71,conditions!$8:$8,"&lt;="&amp;CJ$9,conditions!$9:$9,"&gt;="&amp;CJ$9)&gt;EOMONTH($U$9,11),(1+conditions!$U$34)*SUMIFS(19:19,$9:$9,$U$9-1+CJ$9+SUMIFS(conditions!$71:$71,conditions!$8:$8,"&lt;="&amp;CJ$9,conditions!$9:$9,"&gt;="&amp;CJ$9)-EOMONTH($U$9,11)),SUMIFS(19:19,$9:$9,CJ$9+SUMIFS(conditions!$71:$71,conditions!$8:$8,"&lt;="&amp;CJ$9,conditions!$9:$9,"&gt;="&amp;CJ$9)))*SUMIFS(conditions!$69:$69,conditions!$8:$8,"&lt;="&amp;CJ$9,conditions!$9:$9,"&gt;="&amp;CJ$9)*SUMIFS(conditions!$70:$70,conditions!$8:$8,"&lt;="&amp;CJ$9,conditions!$9:$9,"&gt;="&amp;CJ$9))</f>
        <v>0</v>
      </c>
      <c r="CK73" s="37">
        <f>IF(CK$9="",0,IF(CK$9+SUMIFS(conditions!$71:$71,conditions!$8:$8,"&lt;="&amp;CK$9,conditions!$9:$9,"&gt;="&amp;CK$9)&gt;EOMONTH($U$9,11),(1+conditions!$U$34)*SUMIFS(19:19,$9:$9,$U$9-1+CK$9+SUMIFS(conditions!$71:$71,conditions!$8:$8,"&lt;="&amp;CK$9,conditions!$9:$9,"&gt;="&amp;CK$9)-EOMONTH($U$9,11)),SUMIFS(19:19,$9:$9,CK$9+SUMIFS(conditions!$71:$71,conditions!$8:$8,"&lt;="&amp;CK$9,conditions!$9:$9,"&gt;="&amp;CK$9)))*SUMIFS(conditions!$69:$69,conditions!$8:$8,"&lt;="&amp;CK$9,conditions!$9:$9,"&gt;="&amp;CK$9)*SUMIFS(conditions!$70:$70,conditions!$8:$8,"&lt;="&amp;CK$9,conditions!$9:$9,"&gt;="&amp;CK$9))</f>
        <v>0</v>
      </c>
      <c r="CL73" s="37">
        <f>IF(CL$9="",0,IF(CL$9+SUMIFS(conditions!$71:$71,conditions!$8:$8,"&lt;="&amp;CL$9,conditions!$9:$9,"&gt;="&amp;CL$9)&gt;EOMONTH($U$9,11),(1+conditions!$U$34)*SUMIFS(19:19,$9:$9,$U$9-1+CL$9+SUMIFS(conditions!$71:$71,conditions!$8:$8,"&lt;="&amp;CL$9,conditions!$9:$9,"&gt;="&amp;CL$9)-EOMONTH($U$9,11)),SUMIFS(19:19,$9:$9,CL$9+SUMIFS(conditions!$71:$71,conditions!$8:$8,"&lt;="&amp;CL$9,conditions!$9:$9,"&gt;="&amp;CL$9)))*SUMIFS(conditions!$69:$69,conditions!$8:$8,"&lt;="&amp;CL$9,conditions!$9:$9,"&gt;="&amp;CL$9)*SUMIFS(conditions!$70:$70,conditions!$8:$8,"&lt;="&amp;CL$9,conditions!$9:$9,"&gt;="&amp;CL$9))</f>
        <v>6.3000000000000007</v>
      </c>
      <c r="CM73" s="37">
        <f>IF(CM$9="",0,IF(CM$9+SUMIFS(conditions!$71:$71,conditions!$8:$8,"&lt;="&amp;CM$9,conditions!$9:$9,"&gt;="&amp;CM$9)&gt;EOMONTH($U$9,11),(1+conditions!$U$34)*SUMIFS(19:19,$9:$9,$U$9-1+CM$9+SUMIFS(conditions!$71:$71,conditions!$8:$8,"&lt;="&amp;CM$9,conditions!$9:$9,"&gt;="&amp;CM$9)-EOMONTH($U$9,11)),SUMIFS(19:19,$9:$9,CM$9+SUMIFS(conditions!$71:$71,conditions!$8:$8,"&lt;="&amp;CM$9,conditions!$9:$9,"&gt;="&amp;CM$9)))*SUMIFS(conditions!$69:$69,conditions!$8:$8,"&lt;="&amp;CM$9,conditions!$9:$9,"&gt;="&amp;CM$9)*SUMIFS(conditions!$70:$70,conditions!$8:$8,"&lt;="&amp;CM$9,conditions!$9:$9,"&gt;="&amp;CM$9))</f>
        <v>6.3000000000000007</v>
      </c>
      <c r="CN73" s="37">
        <f>IF(CN$9="",0,IF(CN$9+SUMIFS(conditions!$71:$71,conditions!$8:$8,"&lt;="&amp;CN$9,conditions!$9:$9,"&gt;="&amp;CN$9)&gt;EOMONTH($U$9,11),(1+conditions!$U$34)*SUMIFS(19:19,$9:$9,$U$9-1+CN$9+SUMIFS(conditions!$71:$71,conditions!$8:$8,"&lt;="&amp;CN$9,conditions!$9:$9,"&gt;="&amp;CN$9)-EOMONTH($U$9,11)),SUMIFS(19:19,$9:$9,CN$9+SUMIFS(conditions!$71:$71,conditions!$8:$8,"&lt;="&amp;CN$9,conditions!$9:$9,"&gt;="&amp;CN$9)))*SUMIFS(conditions!$69:$69,conditions!$8:$8,"&lt;="&amp;CN$9,conditions!$9:$9,"&gt;="&amp;CN$9)*SUMIFS(conditions!$70:$70,conditions!$8:$8,"&lt;="&amp;CN$9,conditions!$9:$9,"&gt;="&amp;CN$9))</f>
        <v>6.3000000000000007</v>
      </c>
      <c r="CO73" s="37">
        <f>IF(CO$9="",0,IF(CO$9+SUMIFS(conditions!$71:$71,conditions!$8:$8,"&lt;="&amp;CO$9,conditions!$9:$9,"&gt;="&amp;CO$9)&gt;EOMONTH($U$9,11),(1+conditions!$U$34)*SUMIFS(19:19,$9:$9,$U$9-1+CO$9+SUMIFS(conditions!$71:$71,conditions!$8:$8,"&lt;="&amp;CO$9,conditions!$9:$9,"&gt;="&amp;CO$9)-EOMONTH($U$9,11)),SUMIFS(19:19,$9:$9,CO$9+SUMIFS(conditions!$71:$71,conditions!$8:$8,"&lt;="&amp;CO$9,conditions!$9:$9,"&gt;="&amp;CO$9)))*SUMIFS(conditions!$69:$69,conditions!$8:$8,"&lt;="&amp;CO$9,conditions!$9:$9,"&gt;="&amp;CO$9)*SUMIFS(conditions!$70:$70,conditions!$8:$8,"&lt;="&amp;CO$9,conditions!$9:$9,"&gt;="&amp;CO$9))</f>
        <v>6.3000000000000007</v>
      </c>
      <c r="CP73" s="37">
        <f>IF(CP$9="",0,IF(CP$9+SUMIFS(conditions!$71:$71,conditions!$8:$8,"&lt;="&amp;CP$9,conditions!$9:$9,"&gt;="&amp;CP$9)&gt;EOMONTH($U$9,11),(1+conditions!$U$34)*SUMIFS(19:19,$9:$9,$U$9-1+CP$9+SUMIFS(conditions!$71:$71,conditions!$8:$8,"&lt;="&amp;CP$9,conditions!$9:$9,"&gt;="&amp;CP$9)-EOMONTH($U$9,11)),SUMIFS(19:19,$9:$9,CP$9+SUMIFS(conditions!$71:$71,conditions!$8:$8,"&lt;="&amp;CP$9,conditions!$9:$9,"&gt;="&amp;CP$9)))*SUMIFS(conditions!$69:$69,conditions!$8:$8,"&lt;="&amp;CP$9,conditions!$9:$9,"&gt;="&amp;CP$9)*SUMIFS(conditions!$70:$70,conditions!$8:$8,"&lt;="&amp;CP$9,conditions!$9:$9,"&gt;="&amp;CP$9))</f>
        <v>6.3000000000000007</v>
      </c>
      <c r="CQ73" s="37">
        <f>IF(CQ$9="",0,IF(CQ$9+SUMIFS(conditions!$71:$71,conditions!$8:$8,"&lt;="&amp;CQ$9,conditions!$9:$9,"&gt;="&amp;CQ$9)&gt;EOMONTH($U$9,11),(1+conditions!$U$34)*SUMIFS(19:19,$9:$9,$U$9-1+CQ$9+SUMIFS(conditions!$71:$71,conditions!$8:$8,"&lt;="&amp;CQ$9,conditions!$9:$9,"&gt;="&amp;CQ$9)-EOMONTH($U$9,11)),SUMIFS(19:19,$9:$9,CQ$9+SUMIFS(conditions!$71:$71,conditions!$8:$8,"&lt;="&amp;CQ$9,conditions!$9:$9,"&gt;="&amp;CQ$9)))*SUMIFS(conditions!$69:$69,conditions!$8:$8,"&lt;="&amp;CQ$9,conditions!$9:$9,"&gt;="&amp;CQ$9)*SUMIFS(conditions!$70:$70,conditions!$8:$8,"&lt;="&amp;CQ$9,conditions!$9:$9,"&gt;="&amp;CQ$9))</f>
        <v>0</v>
      </c>
      <c r="CR73" s="37">
        <f>IF(CR$9="",0,IF(CR$9+SUMIFS(conditions!$71:$71,conditions!$8:$8,"&lt;="&amp;CR$9,conditions!$9:$9,"&gt;="&amp;CR$9)&gt;EOMONTH($U$9,11),(1+conditions!$U$34)*SUMIFS(19:19,$9:$9,$U$9-1+CR$9+SUMIFS(conditions!$71:$71,conditions!$8:$8,"&lt;="&amp;CR$9,conditions!$9:$9,"&gt;="&amp;CR$9)-EOMONTH($U$9,11)),SUMIFS(19:19,$9:$9,CR$9+SUMIFS(conditions!$71:$71,conditions!$8:$8,"&lt;="&amp;CR$9,conditions!$9:$9,"&gt;="&amp;CR$9)))*SUMIFS(conditions!$69:$69,conditions!$8:$8,"&lt;="&amp;CR$9,conditions!$9:$9,"&gt;="&amp;CR$9)*SUMIFS(conditions!$70:$70,conditions!$8:$8,"&lt;="&amp;CR$9,conditions!$9:$9,"&gt;="&amp;CR$9))</f>
        <v>0</v>
      </c>
      <c r="CS73" s="37">
        <f>IF(CS$9="",0,IF(CS$9+SUMIFS(conditions!$71:$71,conditions!$8:$8,"&lt;="&amp;CS$9,conditions!$9:$9,"&gt;="&amp;CS$9)&gt;EOMONTH($U$9,11),(1+conditions!$U$34)*SUMIFS(19:19,$9:$9,$U$9-1+CS$9+SUMIFS(conditions!$71:$71,conditions!$8:$8,"&lt;="&amp;CS$9,conditions!$9:$9,"&gt;="&amp;CS$9)-EOMONTH($U$9,11)),SUMIFS(19:19,$9:$9,CS$9+SUMIFS(conditions!$71:$71,conditions!$8:$8,"&lt;="&amp;CS$9,conditions!$9:$9,"&gt;="&amp;CS$9)))*SUMIFS(conditions!$69:$69,conditions!$8:$8,"&lt;="&amp;CS$9,conditions!$9:$9,"&gt;="&amp;CS$9)*SUMIFS(conditions!$70:$70,conditions!$8:$8,"&lt;="&amp;CS$9,conditions!$9:$9,"&gt;="&amp;CS$9))</f>
        <v>6.3000000000000007</v>
      </c>
      <c r="CT73" s="37">
        <f>IF(CT$9="",0,IF(CT$9+SUMIFS(conditions!$71:$71,conditions!$8:$8,"&lt;="&amp;CT$9,conditions!$9:$9,"&gt;="&amp;CT$9)&gt;EOMONTH($U$9,11),(1+conditions!$U$34)*SUMIFS(19:19,$9:$9,$U$9-1+CT$9+SUMIFS(conditions!$71:$71,conditions!$8:$8,"&lt;="&amp;CT$9,conditions!$9:$9,"&gt;="&amp;CT$9)-EOMONTH($U$9,11)),SUMIFS(19:19,$9:$9,CT$9+SUMIFS(conditions!$71:$71,conditions!$8:$8,"&lt;="&amp;CT$9,conditions!$9:$9,"&gt;="&amp;CT$9)))*SUMIFS(conditions!$69:$69,conditions!$8:$8,"&lt;="&amp;CT$9,conditions!$9:$9,"&gt;="&amp;CT$9)*SUMIFS(conditions!$70:$70,conditions!$8:$8,"&lt;="&amp;CT$9,conditions!$9:$9,"&gt;="&amp;CT$9))</f>
        <v>6.237000000000001</v>
      </c>
      <c r="CU73" s="37">
        <f>IF(CU$9="",0,IF(CU$9+SUMIFS(conditions!$71:$71,conditions!$8:$8,"&lt;="&amp;CU$9,conditions!$9:$9,"&gt;="&amp;CU$9)&gt;EOMONTH($U$9,11),(1+conditions!$U$34)*SUMIFS(19:19,$9:$9,$U$9-1+CU$9+SUMIFS(conditions!$71:$71,conditions!$8:$8,"&lt;="&amp;CU$9,conditions!$9:$9,"&gt;="&amp;CU$9)-EOMONTH($U$9,11)),SUMIFS(19:19,$9:$9,CU$9+SUMIFS(conditions!$71:$71,conditions!$8:$8,"&lt;="&amp;CU$9,conditions!$9:$9,"&gt;="&amp;CU$9)))*SUMIFS(conditions!$69:$69,conditions!$8:$8,"&lt;="&amp;CU$9,conditions!$9:$9,"&gt;="&amp;CU$9)*SUMIFS(conditions!$70:$70,conditions!$8:$8,"&lt;="&amp;CU$9,conditions!$9:$9,"&gt;="&amp;CU$9))</f>
        <v>6.237000000000001</v>
      </c>
      <c r="CV73" s="37">
        <f>IF(CV$9="",0,IF(CV$9+SUMIFS(conditions!$71:$71,conditions!$8:$8,"&lt;="&amp;CV$9,conditions!$9:$9,"&gt;="&amp;CV$9)&gt;EOMONTH($U$9,11),(1+conditions!$U$34)*SUMIFS(19:19,$9:$9,$U$9-1+CV$9+SUMIFS(conditions!$71:$71,conditions!$8:$8,"&lt;="&amp;CV$9,conditions!$9:$9,"&gt;="&amp;CV$9)-EOMONTH($U$9,11)),SUMIFS(19:19,$9:$9,CV$9+SUMIFS(conditions!$71:$71,conditions!$8:$8,"&lt;="&amp;CV$9,conditions!$9:$9,"&gt;="&amp;CV$9)))*SUMIFS(conditions!$69:$69,conditions!$8:$8,"&lt;="&amp;CV$9,conditions!$9:$9,"&gt;="&amp;CV$9)*SUMIFS(conditions!$70:$70,conditions!$8:$8,"&lt;="&amp;CV$9,conditions!$9:$9,"&gt;="&amp;CV$9))</f>
        <v>6.237000000000001</v>
      </c>
      <c r="CW73" s="37">
        <f>IF(CW$9="",0,IF(CW$9+SUMIFS(conditions!$71:$71,conditions!$8:$8,"&lt;="&amp;CW$9,conditions!$9:$9,"&gt;="&amp;CW$9)&gt;EOMONTH($U$9,11),(1+conditions!$U$34)*SUMIFS(19:19,$9:$9,$U$9-1+CW$9+SUMIFS(conditions!$71:$71,conditions!$8:$8,"&lt;="&amp;CW$9,conditions!$9:$9,"&gt;="&amp;CW$9)-EOMONTH($U$9,11)),SUMIFS(19:19,$9:$9,CW$9+SUMIFS(conditions!$71:$71,conditions!$8:$8,"&lt;="&amp;CW$9,conditions!$9:$9,"&gt;="&amp;CW$9)))*SUMIFS(conditions!$69:$69,conditions!$8:$8,"&lt;="&amp;CW$9,conditions!$9:$9,"&gt;="&amp;CW$9)*SUMIFS(conditions!$70:$70,conditions!$8:$8,"&lt;="&amp;CW$9,conditions!$9:$9,"&gt;="&amp;CW$9))</f>
        <v>6.237000000000001</v>
      </c>
      <c r="CX73" s="37">
        <f>IF(CX$9="",0,IF(CX$9+SUMIFS(conditions!$71:$71,conditions!$8:$8,"&lt;="&amp;CX$9,conditions!$9:$9,"&gt;="&amp;CX$9)&gt;EOMONTH($U$9,11),(1+conditions!$U$34)*SUMIFS(19:19,$9:$9,$U$9-1+CX$9+SUMIFS(conditions!$71:$71,conditions!$8:$8,"&lt;="&amp;CX$9,conditions!$9:$9,"&gt;="&amp;CX$9)-EOMONTH($U$9,11)),SUMIFS(19:19,$9:$9,CX$9+SUMIFS(conditions!$71:$71,conditions!$8:$8,"&lt;="&amp;CX$9,conditions!$9:$9,"&gt;="&amp;CX$9)))*SUMIFS(conditions!$69:$69,conditions!$8:$8,"&lt;="&amp;CX$9,conditions!$9:$9,"&gt;="&amp;CX$9)*SUMIFS(conditions!$70:$70,conditions!$8:$8,"&lt;="&amp;CX$9,conditions!$9:$9,"&gt;="&amp;CX$9))</f>
        <v>0</v>
      </c>
      <c r="CY73" s="37">
        <f>IF(CY$9="",0,IF(CY$9+SUMIFS(conditions!$71:$71,conditions!$8:$8,"&lt;="&amp;CY$9,conditions!$9:$9,"&gt;="&amp;CY$9)&gt;EOMONTH($U$9,11),(1+conditions!$U$34)*SUMIFS(19:19,$9:$9,$U$9-1+CY$9+SUMIFS(conditions!$71:$71,conditions!$8:$8,"&lt;="&amp;CY$9,conditions!$9:$9,"&gt;="&amp;CY$9)-EOMONTH($U$9,11)),SUMIFS(19:19,$9:$9,CY$9+SUMIFS(conditions!$71:$71,conditions!$8:$8,"&lt;="&amp;CY$9,conditions!$9:$9,"&gt;="&amp;CY$9)))*SUMIFS(conditions!$69:$69,conditions!$8:$8,"&lt;="&amp;CY$9,conditions!$9:$9,"&gt;="&amp;CY$9)*SUMIFS(conditions!$70:$70,conditions!$8:$8,"&lt;="&amp;CY$9,conditions!$9:$9,"&gt;="&amp;CY$9))</f>
        <v>0</v>
      </c>
      <c r="CZ73" s="37">
        <f>IF(CZ$9="",0,IF(CZ$9+SUMIFS(conditions!$71:$71,conditions!$8:$8,"&lt;="&amp;CZ$9,conditions!$9:$9,"&gt;="&amp;CZ$9)&gt;EOMONTH($U$9,11),(1+conditions!$U$34)*SUMIFS(19:19,$9:$9,$U$9-1+CZ$9+SUMIFS(conditions!$71:$71,conditions!$8:$8,"&lt;="&amp;CZ$9,conditions!$9:$9,"&gt;="&amp;CZ$9)-EOMONTH($U$9,11)),SUMIFS(19:19,$9:$9,CZ$9+SUMIFS(conditions!$71:$71,conditions!$8:$8,"&lt;="&amp;CZ$9,conditions!$9:$9,"&gt;="&amp;CZ$9)))*SUMIFS(conditions!$69:$69,conditions!$8:$8,"&lt;="&amp;CZ$9,conditions!$9:$9,"&gt;="&amp;CZ$9)*SUMIFS(conditions!$70:$70,conditions!$8:$8,"&lt;="&amp;CZ$9,conditions!$9:$9,"&gt;="&amp;CZ$9))</f>
        <v>6.237000000000001</v>
      </c>
      <c r="DA73" s="37">
        <f>IF(DA$9="",0,IF(DA$9+SUMIFS(conditions!$71:$71,conditions!$8:$8,"&lt;="&amp;DA$9,conditions!$9:$9,"&gt;="&amp;DA$9)&gt;EOMONTH($U$9,11),(1+conditions!$U$34)*SUMIFS(19:19,$9:$9,$U$9-1+DA$9+SUMIFS(conditions!$71:$71,conditions!$8:$8,"&lt;="&amp;DA$9,conditions!$9:$9,"&gt;="&amp;DA$9)-EOMONTH($U$9,11)),SUMIFS(19:19,$9:$9,DA$9+SUMIFS(conditions!$71:$71,conditions!$8:$8,"&lt;="&amp;DA$9,conditions!$9:$9,"&gt;="&amp;DA$9)))*SUMIFS(conditions!$69:$69,conditions!$8:$8,"&lt;="&amp;DA$9,conditions!$9:$9,"&gt;="&amp;DA$9)*SUMIFS(conditions!$70:$70,conditions!$8:$8,"&lt;="&amp;DA$9,conditions!$9:$9,"&gt;="&amp;DA$9))</f>
        <v>6.237000000000001</v>
      </c>
      <c r="DB73" s="37">
        <f>IF(DB$9="",0,IF(DB$9+SUMIFS(conditions!$71:$71,conditions!$8:$8,"&lt;="&amp;DB$9,conditions!$9:$9,"&gt;="&amp;DB$9)&gt;EOMONTH($U$9,11),(1+conditions!$U$34)*SUMIFS(19:19,$9:$9,$U$9-1+DB$9+SUMIFS(conditions!$71:$71,conditions!$8:$8,"&lt;="&amp;DB$9,conditions!$9:$9,"&gt;="&amp;DB$9)-EOMONTH($U$9,11)),SUMIFS(19:19,$9:$9,DB$9+SUMIFS(conditions!$71:$71,conditions!$8:$8,"&lt;="&amp;DB$9,conditions!$9:$9,"&gt;="&amp;DB$9)))*SUMIFS(conditions!$69:$69,conditions!$8:$8,"&lt;="&amp;DB$9,conditions!$9:$9,"&gt;="&amp;DB$9)*SUMIFS(conditions!$70:$70,conditions!$8:$8,"&lt;="&amp;DB$9,conditions!$9:$9,"&gt;="&amp;DB$9))</f>
        <v>6.237000000000001</v>
      </c>
      <c r="DC73" s="37">
        <f>IF(DC$9="",0,IF(DC$9+SUMIFS(conditions!$71:$71,conditions!$8:$8,"&lt;="&amp;DC$9,conditions!$9:$9,"&gt;="&amp;DC$9)&gt;EOMONTH($U$9,11),(1+conditions!$U$34)*SUMIFS(19:19,$9:$9,$U$9-1+DC$9+SUMIFS(conditions!$71:$71,conditions!$8:$8,"&lt;="&amp;DC$9,conditions!$9:$9,"&gt;="&amp;DC$9)-EOMONTH($U$9,11)),SUMIFS(19:19,$9:$9,DC$9+SUMIFS(conditions!$71:$71,conditions!$8:$8,"&lt;="&amp;DC$9,conditions!$9:$9,"&gt;="&amp;DC$9)))*SUMIFS(conditions!$69:$69,conditions!$8:$8,"&lt;="&amp;DC$9,conditions!$9:$9,"&gt;="&amp;DC$9)*SUMIFS(conditions!$70:$70,conditions!$8:$8,"&lt;="&amp;DC$9,conditions!$9:$9,"&gt;="&amp;DC$9))</f>
        <v>6.237000000000001</v>
      </c>
      <c r="DD73" s="37">
        <f>IF(DD$9="",0,IF(DD$9+SUMIFS(conditions!$71:$71,conditions!$8:$8,"&lt;="&amp;DD$9,conditions!$9:$9,"&gt;="&amp;DD$9)&gt;EOMONTH($U$9,11),(1+conditions!$U$34)*SUMIFS(19:19,$9:$9,$U$9-1+DD$9+SUMIFS(conditions!$71:$71,conditions!$8:$8,"&lt;="&amp;DD$9,conditions!$9:$9,"&gt;="&amp;DD$9)-EOMONTH($U$9,11)),SUMIFS(19:19,$9:$9,DD$9+SUMIFS(conditions!$71:$71,conditions!$8:$8,"&lt;="&amp;DD$9,conditions!$9:$9,"&gt;="&amp;DD$9)))*SUMIFS(conditions!$69:$69,conditions!$8:$8,"&lt;="&amp;DD$9,conditions!$9:$9,"&gt;="&amp;DD$9)*SUMIFS(conditions!$70:$70,conditions!$8:$8,"&lt;="&amp;DD$9,conditions!$9:$9,"&gt;="&amp;DD$9))</f>
        <v>6.237000000000001</v>
      </c>
      <c r="DE73" s="37">
        <f>IF(DE$9="",0,IF(DE$9+SUMIFS(conditions!$71:$71,conditions!$8:$8,"&lt;="&amp;DE$9,conditions!$9:$9,"&gt;="&amp;DE$9)&gt;EOMONTH($U$9,11),(1+conditions!$U$34)*SUMIFS(19:19,$9:$9,$U$9-1+DE$9+SUMIFS(conditions!$71:$71,conditions!$8:$8,"&lt;="&amp;DE$9,conditions!$9:$9,"&gt;="&amp;DE$9)-EOMONTH($U$9,11)),SUMIFS(19:19,$9:$9,DE$9+SUMIFS(conditions!$71:$71,conditions!$8:$8,"&lt;="&amp;DE$9,conditions!$9:$9,"&gt;="&amp;DE$9)))*SUMIFS(conditions!$69:$69,conditions!$8:$8,"&lt;="&amp;DE$9,conditions!$9:$9,"&gt;="&amp;DE$9)*SUMIFS(conditions!$70:$70,conditions!$8:$8,"&lt;="&amp;DE$9,conditions!$9:$9,"&gt;="&amp;DE$9))</f>
        <v>0</v>
      </c>
      <c r="DF73" s="37">
        <f>IF(DF$9="",0,IF(DF$9+SUMIFS(conditions!$71:$71,conditions!$8:$8,"&lt;="&amp;DF$9,conditions!$9:$9,"&gt;="&amp;DF$9)&gt;EOMONTH($U$9,11),(1+conditions!$U$34)*SUMIFS(19:19,$9:$9,$U$9-1+DF$9+SUMIFS(conditions!$71:$71,conditions!$8:$8,"&lt;="&amp;DF$9,conditions!$9:$9,"&gt;="&amp;DF$9)-EOMONTH($U$9,11)),SUMIFS(19:19,$9:$9,DF$9+SUMIFS(conditions!$71:$71,conditions!$8:$8,"&lt;="&amp;DF$9,conditions!$9:$9,"&gt;="&amp;DF$9)))*SUMIFS(conditions!$69:$69,conditions!$8:$8,"&lt;="&amp;DF$9,conditions!$9:$9,"&gt;="&amp;DF$9)*SUMIFS(conditions!$70:$70,conditions!$8:$8,"&lt;="&amp;DF$9,conditions!$9:$9,"&gt;="&amp;DF$9))</f>
        <v>0</v>
      </c>
      <c r="DG73" s="37">
        <f>IF(DG$9="",0,IF(DG$9+SUMIFS(conditions!$71:$71,conditions!$8:$8,"&lt;="&amp;DG$9,conditions!$9:$9,"&gt;="&amp;DG$9)&gt;EOMONTH($U$9,11),(1+conditions!$U$34)*SUMIFS(19:19,$9:$9,$U$9-1+DG$9+SUMIFS(conditions!$71:$71,conditions!$8:$8,"&lt;="&amp;DG$9,conditions!$9:$9,"&gt;="&amp;DG$9)-EOMONTH($U$9,11)),SUMIFS(19:19,$9:$9,DG$9+SUMIFS(conditions!$71:$71,conditions!$8:$8,"&lt;="&amp;DG$9,conditions!$9:$9,"&gt;="&amp;DG$9)))*SUMIFS(conditions!$69:$69,conditions!$8:$8,"&lt;="&amp;DG$9,conditions!$9:$9,"&gt;="&amp;DG$9)*SUMIFS(conditions!$70:$70,conditions!$8:$8,"&lt;="&amp;DG$9,conditions!$9:$9,"&gt;="&amp;DG$9))</f>
        <v>6.237000000000001</v>
      </c>
      <c r="DH73" s="37">
        <f>IF(DH$9="",0,IF(DH$9+SUMIFS(conditions!$71:$71,conditions!$8:$8,"&lt;="&amp;DH$9,conditions!$9:$9,"&gt;="&amp;DH$9)&gt;EOMONTH($U$9,11),(1+conditions!$U$34)*SUMIFS(19:19,$9:$9,$U$9-1+DH$9+SUMIFS(conditions!$71:$71,conditions!$8:$8,"&lt;="&amp;DH$9,conditions!$9:$9,"&gt;="&amp;DH$9)-EOMONTH($U$9,11)),SUMIFS(19:19,$9:$9,DH$9+SUMIFS(conditions!$71:$71,conditions!$8:$8,"&lt;="&amp;DH$9,conditions!$9:$9,"&gt;="&amp;DH$9)))*SUMIFS(conditions!$69:$69,conditions!$8:$8,"&lt;="&amp;DH$9,conditions!$9:$9,"&gt;="&amp;DH$9)*SUMIFS(conditions!$70:$70,conditions!$8:$8,"&lt;="&amp;DH$9,conditions!$9:$9,"&gt;="&amp;DH$9))</f>
        <v>6.237000000000001</v>
      </c>
      <c r="DI73" s="37">
        <f>IF(DI$9="",0,IF(DI$9+SUMIFS(conditions!$71:$71,conditions!$8:$8,"&lt;="&amp;DI$9,conditions!$9:$9,"&gt;="&amp;DI$9)&gt;EOMONTH($U$9,11),(1+conditions!$U$34)*SUMIFS(19:19,$9:$9,$U$9-1+DI$9+SUMIFS(conditions!$71:$71,conditions!$8:$8,"&lt;="&amp;DI$9,conditions!$9:$9,"&gt;="&amp;DI$9)-EOMONTH($U$9,11)),SUMIFS(19:19,$9:$9,DI$9+SUMIFS(conditions!$71:$71,conditions!$8:$8,"&lt;="&amp;DI$9,conditions!$9:$9,"&gt;="&amp;DI$9)))*SUMIFS(conditions!$69:$69,conditions!$8:$8,"&lt;="&amp;DI$9,conditions!$9:$9,"&gt;="&amp;DI$9)*SUMIFS(conditions!$70:$70,conditions!$8:$8,"&lt;="&amp;DI$9,conditions!$9:$9,"&gt;="&amp;DI$9))</f>
        <v>6.237000000000001</v>
      </c>
      <c r="DJ73" s="37">
        <f>IF(DJ$9="",0,IF(DJ$9+SUMIFS(conditions!$71:$71,conditions!$8:$8,"&lt;="&amp;DJ$9,conditions!$9:$9,"&gt;="&amp;DJ$9)&gt;EOMONTH($U$9,11),(1+conditions!$U$34)*SUMIFS(19:19,$9:$9,$U$9-1+DJ$9+SUMIFS(conditions!$71:$71,conditions!$8:$8,"&lt;="&amp;DJ$9,conditions!$9:$9,"&gt;="&amp;DJ$9)-EOMONTH($U$9,11)),SUMIFS(19:19,$9:$9,DJ$9+SUMIFS(conditions!$71:$71,conditions!$8:$8,"&lt;="&amp;DJ$9,conditions!$9:$9,"&gt;="&amp;DJ$9)))*SUMIFS(conditions!$69:$69,conditions!$8:$8,"&lt;="&amp;DJ$9,conditions!$9:$9,"&gt;="&amp;DJ$9)*SUMIFS(conditions!$70:$70,conditions!$8:$8,"&lt;="&amp;DJ$9,conditions!$9:$9,"&gt;="&amp;DJ$9))</f>
        <v>6.237000000000001</v>
      </c>
      <c r="DK73" s="37">
        <f>IF(DK$9="",0,IF(DK$9+SUMIFS(conditions!$71:$71,conditions!$8:$8,"&lt;="&amp;DK$9,conditions!$9:$9,"&gt;="&amp;DK$9)&gt;EOMONTH($U$9,11),(1+conditions!$U$34)*SUMIFS(19:19,$9:$9,$U$9-1+DK$9+SUMIFS(conditions!$71:$71,conditions!$8:$8,"&lt;="&amp;DK$9,conditions!$9:$9,"&gt;="&amp;DK$9)-EOMONTH($U$9,11)),SUMIFS(19:19,$9:$9,DK$9+SUMIFS(conditions!$71:$71,conditions!$8:$8,"&lt;="&amp;DK$9,conditions!$9:$9,"&gt;="&amp;DK$9)))*SUMIFS(conditions!$69:$69,conditions!$8:$8,"&lt;="&amp;DK$9,conditions!$9:$9,"&gt;="&amp;DK$9)*SUMIFS(conditions!$70:$70,conditions!$8:$8,"&lt;="&amp;DK$9,conditions!$9:$9,"&gt;="&amp;DK$9))</f>
        <v>6.237000000000001</v>
      </c>
      <c r="DL73" s="37">
        <f>IF(DL$9="",0,IF(DL$9+SUMIFS(conditions!$71:$71,conditions!$8:$8,"&lt;="&amp;DL$9,conditions!$9:$9,"&gt;="&amp;DL$9)&gt;EOMONTH($U$9,11),(1+conditions!$U$34)*SUMIFS(19:19,$9:$9,$U$9-1+DL$9+SUMIFS(conditions!$71:$71,conditions!$8:$8,"&lt;="&amp;DL$9,conditions!$9:$9,"&gt;="&amp;DL$9)-EOMONTH($U$9,11)),SUMIFS(19:19,$9:$9,DL$9+SUMIFS(conditions!$71:$71,conditions!$8:$8,"&lt;="&amp;DL$9,conditions!$9:$9,"&gt;="&amp;DL$9)))*SUMIFS(conditions!$69:$69,conditions!$8:$8,"&lt;="&amp;DL$9,conditions!$9:$9,"&gt;="&amp;DL$9)*SUMIFS(conditions!$70:$70,conditions!$8:$8,"&lt;="&amp;DL$9,conditions!$9:$9,"&gt;="&amp;DL$9))</f>
        <v>0</v>
      </c>
      <c r="DM73" s="37">
        <f>IF(DM$9="",0,IF(DM$9+SUMIFS(conditions!$71:$71,conditions!$8:$8,"&lt;="&amp;DM$9,conditions!$9:$9,"&gt;="&amp;DM$9)&gt;EOMONTH($U$9,11),(1+conditions!$U$34)*SUMIFS(19:19,$9:$9,$U$9-1+DM$9+SUMIFS(conditions!$71:$71,conditions!$8:$8,"&lt;="&amp;DM$9,conditions!$9:$9,"&gt;="&amp;DM$9)-EOMONTH($U$9,11)),SUMIFS(19:19,$9:$9,DM$9+SUMIFS(conditions!$71:$71,conditions!$8:$8,"&lt;="&amp;DM$9,conditions!$9:$9,"&gt;="&amp;DM$9)))*SUMIFS(conditions!$69:$69,conditions!$8:$8,"&lt;="&amp;DM$9,conditions!$9:$9,"&gt;="&amp;DM$9)*SUMIFS(conditions!$70:$70,conditions!$8:$8,"&lt;="&amp;DM$9,conditions!$9:$9,"&gt;="&amp;DM$9))</f>
        <v>0</v>
      </c>
      <c r="DN73" s="37">
        <f>IF(DN$9="",0,IF(DN$9+SUMIFS(conditions!$71:$71,conditions!$8:$8,"&lt;="&amp;DN$9,conditions!$9:$9,"&gt;="&amp;DN$9)&gt;EOMONTH($U$9,11),(1+conditions!$U$34)*SUMIFS(19:19,$9:$9,$U$9-1+DN$9+SUMIFS(conditions!$71:$71,conditions!$8:$8,"&lt;="&amp;DN$9,conditions!$9:$9,"&gt;="&amp;DN$9)-EOMONTH($U$9,11)),SUMIFS(19:19,$9:$9,DN$9+SUMIFS(conditions!$71:$71,conditions!$8:$8,"&lt;="&amp;DN$9,conditions!$9:$9,"&gt;="&amp;DN$9)))*SUMIFS(conditions!$69:$69,conditions!$8:$8,"&lt;="&amp;DN$9,conditions!$9:$9,"&gt;="&amp;DN$9)*SUMIFS(conditions!$70:$70,conditions!$8:$8,"&lt;="&amp;DN$9,conditions!$9:$9,"&gt;="&amp;DN$9))</f>
        <v>6.237000000000001</v>
      </c>
      <c r="DO73" s="37">
        <f>IF(DO$9="",0,IF(DO$9+SUMIFS(conditions!$71:$71,conditions!$8:$8,"&lt;="&amp;DO$9,conditions!$9:$9,"&gt;="&amp;DO$9)&gt;EOMONTH($U$9,11),(1+conditions!$U$34)*SUMIFS(19:19,$9:$9,$U$9-1+DO$9+SUMIFS(conditions!$71:$71,conditions!$8:$8,"&lt;="&amp;DO$9,conditions!$9:$9,"&gt;="&amp;DO$9)-EOMONTH($U$9,11)),SUMIFS(19:19,$9:$9,DO$9+SUMIFS(conditions!$71:$71,conditions!$8:$8,"&lt;="&amp;DO$9,conditions!$9:$9,"&gt;="&amp;DO$9)))*SUMIFS(conditions!$69:$69,conditions!$8:$8,"&lt;="&amp;DO$9,conditions!$9:$9,"&gt;="&amp;DO$9)*SUMIFS(conditions!$70:$70,conditions!$8:$8,"&lt;="&amp;DO$9,conditions!$9:$9,"&gt;="&amp;DO$9))</f>
        <v>6.237000000000001</v>
      </c>
      <c r="DP73" s="37">
        <f>IF(DP$9="",0,IF(DP$9+SUMIFS(conditions!$71:$71,conditions!$8:$8,"&lt;="&amp;DP$9,conditions!$9:$9,"&gt;="&amp;DP$9)&gt;EOMONTH($U$9,11),(1+conditions!$U$34)*SUMIFS(19:19,$9:$9,$U$9-1+DP$9+SUMIFS(conditions!$71:$71,conditions!$8:$8,"&lt;="&amp;DP$9,conditions!$9:$9,"&gt;="&amp;DP$9)-EOMONTH($U$9,11)),SUMIFS(19:19,$9:$9,DP$9+SUMIFS(conditions!$71:$71,conditions!$8:$8,"&lt;="&amp;DP$9,conditions!$9:$9,"&gt;="&amp;DP$9)))*SUMIFS(conditions!$69:$69,conditions!$8:$8,"&lt;="&amp;DP$9,conditions!$9:$9,"&gt;="&amp;DP$9)*SUMIFS(conditions!$70:$70,conditions!$8:$8,"&lt;="&amp;DP$9,conditions!$9:$9,"&gt;="&amp;DP$9))</f>
        <v>6.237000000000001</v>
      </c>
      <c r="DQ73" s="37">
        <f>IF(DQ$9="",0,IF(DQ$9+SUMIFS(conditions!$71:$71,conditions!$8:$8,"&lt;="&amp;DQ$9,conditions!$9:$9,"&gt;="&amp;DQ$9)&gt;EOMONTH($U$9,11),(1+conditions!$U$34)*SUMIFS(19:19,$9:$9,$U$9-1+DQ$9+SUMIFS(conditions!$71:$71,conditions!$8:$8,"&lt;="&amp;DQ$9,conditions!$9:$9,"&gt;="&amp;DQ$9)-EOMONTH($U$9,11)),SUMIFS(19:19,$9:$9,DQ$9+SUMIFS(conditions!$71:$71,conditions!$8:$8,"&lt;="&amp;DQ$9,conditions!$9:$9,"&gt;="&amp;DQ$9)))*SUMIFS(conditions!$69:$69,conditions!$8:$8,"&lt;="&amp;DQ$9,conditions!$9:$9,"&gt;="&amp;DQ$9)*SUMIFS(conditions!$70:$70,conditions!$8:$8,"&lt;="&amp;DQ$9,conditions!$9:$9,"&gt;="&amp;DQ$9))</f>
        <v>6.237000000000001</v>
      </c>
      <c r="DR73" s="37">
        <f>IF(DR$9="",0,IF(DR$9+SUMIFS(conditions!$71:$71,conditions!$8:$8,"&lt;="&amp;DR$9,conditions!$9:$9,"&gt;="&amp;DR$9)&gt;EOMONTH($U$9,11),(1+conditions!$U$34)*SUMIFS(19:19,$9:$9,$U$9-1+DR$9+SUMIFS(conditions!$71:$71,conditions!$8:$8,"&lt;="&amp;DR$9,conditions!$9:$9,"&gt;="&amp;DR$9)-EOMONTH($U$9,11)),SUMIFS(19:19,$9:$9,DR$9+SUMIFS(conditions!$71:$71,conditions!$8:$8,"&lt;="&amp;DR$9,conditions!$9:$9,"&gt;="&amp;DR$9)))*SUMIFS(conditions!$69:$69,conditions!$8:$8,"&lt;="&amp;DR$9,conditions!$9:$9,"&gt;="&amp;DR$9)*SUMIFS(conditions!$70:$70,conditions!$8:$8,"&lt;="&amp;DR$9,conditions!$9:$9,"&gt;="&amp;DR$9))</f>
        <v>6.237000000000001</v>
      </c>
      <c r="DS73" s="37">
        <f>IF(DS$9="",0,IF(DS$9+SUMIFS(conditions!$71:$71,conditions!$8:$8,"&lt;="&amp;DS$9,conditions!$9:$9,"&gt;="&amp;DS$9)&gt;EOMONTH($U$9,11),(1+conditions!$U$34)*SUMIFS(19:19,$9:$9,$U$9-1+DS$9+SUMIFS(conditions!$71:$71,conditions!$8:$8,"&lt;="&amp;DS$9,conditions!$9:$9,"&gt;="&amp;DS$9)-EOMONTH($U$9,11)),SUMIFS(19:19,$9:$9,DS$9+SUMIFS(conditions!$71:$71,conditions!$8:$8,"&lt;="&amp;DS$9,conditions!$9:$9,"&gt;="&amp;DS$9)))*SUMIFS(conditions!$69:$69,conditions!$8:$8,"&lt;="&amp;DS$9,conditions!$9:$9,"&gt;="&amp;DS$9)*SUMIFS(conditions!$70:$70,conditions!$8:$8,"&lt;="&amp;DS$9,conditions!$9:$9,"&gt;="&amp;DS$9))</f>
        <v>0</v>
      </c>
      <c r="DT73" s="37">
        <f>IF(DT$9="",0,IF(DT$9+SUMIFS(conditions!$71:$71,conditions!$8:$8,"&lt;="&amp;DT$9,conditions!$9:$9,"&gt;="&amp;DT$9)&gt;EOMONTH($U$9,11),(1+conditions!$U$34)*SUMIFS(19:19,$9:$9,$U$9-1+DT$9+SUMIFS(conditions!$71:$71,conditions!$8:$8,"&lt;="&amp;DT$9,conditions!$9:$9,"&gt;="&amp;DT$9)-EOMONTH($U$9,11)),SUMIFS(19:19,$9:$9,DT$9+SUMIFS(conditions!$71:$71,conditions!$8:$8,"&lt;="&amp;DT$9,conditions!$9:$9,"&gt;="&amp;DT$9)))*SUMIFS(conditions!$69:$69,conditions!$8:$8,"&lt;="&amp;DT$9,conditions!$9:$9,"&gt;="&amp;DT$9)*SUMIFS(conditions!$70:$70,conditions!$8:$8,"&lt;="&amp;DT$9,conditions!$9:$9,"&gt;="&amp;DT$9))</f>
        <v>0</v>
      </c>
      <c r="DU73" s="37">
        <f>IF(DU$9="",0,IF(DU$9+SUMIFS(conditions!$71:$71,conditions!$8:$8,"&lt;="&amp;DU$9,conditions!$9:$9,"&gt;="&amp;DU$9)&gt;EOMONTH($U$9,11),(1+conditions!$U$34)*SUMIFS(19:19,$9:$9,$U$9-1+DU$9+SUMIFS(conditions!$71:$71,conditions!$8:$8,"&lt;="&amp;DU$9,conditions!$9:$9,"&gt;="&amp;DU$9)-EOMONTH($U$9,11)),SUMIFS(19:19,$9:$9,DU$9+SUMIFS(conditions!$71:$71,conditions!$8:$8,"&lt;="&amp;DU$9,conditions!$9:$9,"&gt;="&amp;DU$9)))*SUMIFS(conditions!$69:$69,conditions!$8:$8,"&lt;="&amp;DU$9,conditions!$9:$9,"&gt;="&amp;DU$9)*SUMIFS(conditions!$70:$70,conditions!$8:$8,"&lt;="&amp;DU$9,conditions!$9:$9,"&gt;="&amp;DU$9))</f>
        <v>6.237000000000001</v>
      </c>
      <c r="DV73" s="37">
        <f>IF(DV$9="",0,IF(DV$9+SUMIFS(conditions!$71:$71,conditions!$8:$8,"&lt;="&amp;DV$9,conditions!$9:$9,"&gt;="&amp;DV$9)&gt;EOMONTH($U$9,11),(1+conditions!$U$34)*SUMIFS(19:19,$9:$9,$U$9-1+DV$9+SUMIFS(conditions!$71:$71,conditions!$8:$8,"&lt;="&amp;DV$9,conditions!$9:$9,"&gt;="&amp;DV$9)-EOMONTH($U$9,11)),SUMIFS(19:19,$9:$9,DV$9+SUMIFS(conditions!$71:$71,conditions!$8:$8,"&lt;="&amp;DV$9,conditions!$9:$9,"&gt;="&amp;DV$9)))*SUMIFS(conditions!$69:$69,conditions!$8:$8,"&lt;="&amp;DV$9,conditions!$9:$9,"&gt;="&amp;DV$9)*SUMIFS(conditions!$70:$70,conditions!$8:$8,"&lt;="&amp;DV$9,conditions!$9:$9,"&gt;="&amp;DV$9))</f>
        <v>6.237000000000001</v>
      </c>
      <c r="DW73" s="37">
        <f>IF(DW$9="",0,IF(DW$9+SUMIFS(conditions!$71:$71,conditions!$8:$8,"&lt;="&amp;DW$9,conditions!$9:$9,"&gt;="&amp;DW$9)&gt;EOMONTH($U$9,11),(1+conditions!$U$34)*SUMIFS(19:19,$9:$9,$U$9-1+DW$9+SUMIFS(conditions!$71:$71,conditions!$8:$8,"&lt;="&amp;DW$9,conditions!$9:$9,"&gt;="&amp;DW$9)-EOMONTH($U$9,11)),SUMIFS(19:19,$9:$9,DW$9+SUMIFS(conditions!$71:$71,conditions!$8:$8,"&lt;="&amp;DW$9,conditions!$9:$9,"&gt;="&amp;DW$9)))*SUMIFS(conditions!$69:$69,conditions!$8:$8,"&lt;="&amp;DW$9,conditions!$9:$9,"&gt;="&amp;DW$9)*SUMIFS(conditions!$70:$70,conditions!$8:$8,"&lt;="&amp;DW$9,conditions!$9:$9,"&gt;="&amp;DW$9))</f>
        <v>6.237000000000001</v>
      </c>
      <c r="DX73" s="37">
        <f>IF(DX$9="",0,IF(DX$9+SUMIFS(conditions!$71:$71,conditions!$8:$8,"&lt;="&amp;DX$9,conditions!$9:$9,"&gt;="&amp;DX$9)&gt;EOMONTH($U$9,11),(1+conditions!$U$34)*SUMIFS(19:19,$9:$9,$U$9-1+DX$9+SUMIFS(conditions!$71:$71,conditions!$8:$8,"&lt;="&amp;DX$9,conditions!$9:$9,"&gt;="&amp;DX$9)-EOMONTH($U$9,11)),SUMIFS(19:19,$9:$9,DX$9+SUMIFS(conditions!$71:$71,conditions!$8:$8,"&lt;="&amp;DX$9,conditions!$9:$9,"&gt;="&amp;DX$9)))*SUMIFS(conditions!$69:$69,conditions!$8:$8,"&lt;="&amp;DX$9,conditions!$9:$9,"&gt;="&amp;DX$9)*SUMIFS(conditions!$70:$70,conditions!$8:$8,"&lt;="&amp;DX$9,conditions!$9:$9,"&gt;="&amp;DX$9))</f>
        <v>6.237000000000001</v>
      </c>
      <c r="DY73" s="37">
        <f>IF(DY$9="",0,IF(DY$9+SUMIFS(conditions!$71:$71,conditions!$8:$8,"&lt;="&amp;DY$9,conditions!$9:$9,"&gt;="&amp;DY$9)&gt;EOMONTH($U$9,11),(1+conditions!$U$34)*SUMIFS(19:19,$9:$9,$U$9-1+DY$9+SUMIFS(conditions!$71:$71,conditions!$8:$8,"&lt;="&amp;DY$9,conditions!$9:$9,"&gt;="&amp;DY$9)-EOMONTH($U$9,11)),SUMIFS(19:19,$9:$9,DY$9+SUMIFS(conditions!$71:$71,conditions!$8:$8,"&lt;="&amp;DY$9,conditions!$9:$9,"&gt;="&amp;DY$9)))*SUMIFS(conditions!$69:$69,conditions!$8:$8,"&lt;="&amp;DY$9,conditions!$9:$9,"&gt;="&amp;DY$9)*SUMIFS(conditions!$70:$70,conditions!$8:$8,"&lt;="&amp;DY$9,conditions!$9:$9,"&gt;="&amp;DY$9))</f>
        <v>7.4844000000000008</v>
      </c>
      <c r="DZ73" s="37">
        <f>IF(DZ$9="",0,IF(DZ$9+SUMIFS(conditions!$71:$71,conditions!$8:$8,"&lt;="&amp;DZ$9,conditions!$9:$9,"&gt;="&amp;DZ$9)&gt;EOMONTH($U$9,11),(1+conditions!$U$34)*SUMIFS(19:19,$9:$9,$U$9-1+DZ$9+SUMIFS(conditions!$71:$71,conditions!$8:$8,"&lt;="&amp;DZ$9,conditions!$9:$9,"&gt;="&amp;DZ$9)-EOMONTH($U$9,11)),SUMIFS(19:19,$9:$9,DZ$9+SUMIFS(conditions!$71:$71,conditions!$8:$8,"&lt;="&amp;DZ$9,conditions!$9:$9,"&gt;="&amp;DZ$9)))*SUMIFS(conditions!$69:$69,conditions!$8:$8,"&lt;="&amp;DZ$9,conditions!$9:$9,"&gt;="&amp;DZ$9)*SUMIFS(conditions!$70:$70,conditions!$8:$8,"&lt;="&amp;DZ$9,conditions!$9:$9,"&gt;="&amp;DZ$9))</f>
        <v>0</v>
      </c>
      <c r="EA73" s="37">
        <f>IF(EA$9="",0,IF(EA$9+SUMIFS(conditions!$71:$71,conditions!$8:$8,"&lt;="&amp;EA$9,conditions!$9:$9,"&gt;="&amp;EA$9)&gt;EOMONTH($U$9,11),(1+conditions!$U$34)*SUMIFS(19:19,$9:$9,$U$9-1+EA$9+SUMIFS(conditions!$71:$71,conditions!$8:$8,"&lt;="&amp;EA$9,conditions!$9:$9,"&gt;="&amp;EA$9)-EOMONTH($U$9,11)),SUMIFS(19:19,$9:$9,EA$9+SUMIFS(conditions!$71:$71,conditions!$8:$8,"&lt;="&amp;EA$9,conditions!$9:$9,"&gt;="&amp;EA$9)))*SUMIFS(conditions!$69:$69,conditions!$8:$8,"&lt;="&amp;EA$9,conditions!$9:$9,"&gt;="&amp;EA$9)*SUMIFS(conditions!$70:$70,conditions!$8:$8,"&lt;="&amp;EA$9,conditions!$9:$9,"&gt;="&amp;EA$9))</f>
        <v>0</v>
      </c>
      <c r="EB73" s="37">
        <f>IF(EB$9="",0,IF(EB$9+SUMIFS(conditions!$71:$71,conditions!$8:$8,"&lt;="&amp;EB$9,conditions!$9:$9,"&gt;="&amp;EB$9)&gt;EOMONTH($U$9,11),(1+conditions!$U$34)*SUMIFS(19:19,$9:$9,$U$9-1+EB$9+SUMIFS(conditions!$71:$71,conditions!$8:$8,"&lt;="&amp;EB$9,conditions!$9:$9,"&gt;="&amp;EB$9)-EOMONTH($U$9,11)),SUMIFS(19:19,$9:$9,EB$9+SUMIFS(conditions!$71:$71,conditions!$8:$8,"&lt;="&amp;EB$9,conditions!$9:$9,"&gt;="&amp;EB$9)))*SUMIFS(conditions!$69:$69,conditions!$8:$8,"&lt;="&amp;EB$9,conditions!$9:$9,"&gt;="&amp;EB$9)*SUMIFS(conditions!$70:$70,conditions!$8:$8,"&lt;="&amp;EB$9,conditions!$9:$9,"&gt;="&amp;EB$9))</f>
        <v>7.4844000000000008</v>
      </c>
      <c r="EC73" s="37">
        <f>IF(EC$9="",0,IF(EC$9+SUMIFS(conditions!$71:$71,conditions!$8:$8,"&lt;="&amp;EC$9,conditions!$9:$9,"&gt;="&amp;EC$9)&gt;EOMONTH($U$9,11),(1+conditions!$U$34)*SUMIFS(19:19,$9:$9,$U$9-1+EC$9+SUMIFS(conditions!$71:$71,conditions!$8:$8,"&lt;="&amp;EC$9,conditions!$9:$9,"&gt;="&amp;EC$9)-EOMONTH($U$9,11)),SUMIFS(19:19,$9:$9,EC$9+SUMIFS(conditions!$71:$71,conditions!$8:$8,"&lt;="&amp;EC$9,conditions!$9:$9,"&gt;="&amp;EC$9)))*SUMIFS(conditions!$69:$69,conditions!$8:$8,"&lt;="&amp;EC$9,conditions!$9:$9,"&gt;="&amp;EC$9)*SUMIFS(conditions!$70:$70,conditions!$8:$8,"&lt;="&amp;EC$9,conditions!$9:$9,"&gt;="&amp;EC$9))</f>
        <v>7.4844000000000008</v>
      </c>
      <c r="ED73" s="37">
        <f>IF(ED$9="",0,IF(ED$9+SUMIFS(conditions!$71:$71,conditions!$8:$8,"&lt;="&amp;ED$9,conditions!$9:$9,"&gt;="&amp;ED$9)&gt;EOMONTH($U$9,11),(1+conditions!$U$34)*SUMIFS(19:19,$9:$9,$U$9-1+ED$9+SUMIFS(conditions!$71:$71,conditions!$8:$8,"&lt;="&amp;ED$9,conditions!$9:$9,"&gt;="&amp;ED$9)-EOMONTH($U$9,11)),SUMIFS(19:19,$9:$9,ED$9+SUMIFS(conditions!$71:$71,conditions!$8:$8,"&lt;="&amp;ED$9,conditions!$9:$9,"&gt;="&amp;ED$9)))*SUMIFS(conditions!$69:$69,conditions!$8:$8,"&lt;="&amp;ED$9,conditions!$9:$9,"&gt;="&amp;ED$9)*SUMIFS(conditions!$70:$70,conditions!$8:$8,"&lt;="&amp;ED$9,conditions!$9:$9,"&gt;="&amp;ED$9))</f>
        <v>7.4844000000000008</v>
      </c>
      <c r="EE73" s="37">
        <f>IF(EE$9="",0,IF(EE$9+SUMIFS(conditions!$71:$71,conditions!$8:$8,"&lt;="&amp;EE$9,conditions!$9:$9,"&gt;="&amp;EE$9)&gt;EOMONTH($U$9,11),(1+conditions!$U$34)*SUMIFS(19:19,$9:$9,$U$9-1+EE$9+SUMIFS(conditions!$71:$71,conditions!$8:$8,"&lt;="&amp;EE$9,conditions!$9:$9,"&gt;="&amp;EE$9)-EOMONTH($U$9,11)),SUMIFS(19:19,$9:$9,EE$9+SUMIFS(conditions!$71:$71,conditions!$8:$8,"&lt;="&amp;EE$9,conditions!$9:$9,"&gt;="&amp;EE$9)))*SUMIFS(conditions!$69:$69,conditions!$8:$8,"&lt;="&amp;EE$9,conditions!$9:$9,"&gt;="&amp;EE$9)*SUMIFS(conditions!$70:$70,conditions!$8:$8,"&lt;="&amp;EE$9,conditions!$9:$9,"&gt;="&amp;EE$9))</f>
        <v>7.4844000000000008</v>
      </c>
      <c r="EF73" s="37">
        <f>IF(EF$9="",0,IF(EF$9+SUMIFS(conditions!$71:$71,conditions!$8:$8,"&lt;="&amp;EF$9,conditions!$9:$9,"&gt;="&amp;EF$9)&gt;EOMONTH($U$9,11),(1+conditions!$U$34)*SUMIFS(19:19,$9:$9,$U$9-1+EF$9+SUMIFS(conditions!$71:$71,conditions!$8:$8,"&lt;="&amp;EF$9,conditions!$9:$9,"&gt;="&amp;EF$9)-EOMONTH($U$9,11)),SUMIFS(19:19,$9:$9,EF$9+SUMIFS(conditions!$71:$71,conditions!$8:$8,"&lt;="&amp;EF$9,conditions!$9:$9,"&gt;="&amp;EF$9)))*SUMIFS(conditions!$69:$69,conditions!$8:$8,"&lt;="&amp;EF$9,conditions!$9:$9,"&gt;="&amp;EF$9)*SUMIFS(conditions!$70:$70,conditions!$8:$8,"&lt;="&amp;EF$9,conditions!$9:$9,"&gt;="&amp;EF$9))</f>
        <v>7.4844000000000008</v>
      </c>
      <c r="EG73" s="37">
        <f>IF(EG$9="",0,IF(EG$9+SUMIFS(conditions!$71:$71,conditions!$8:$8,"&lt;="&amp;EG$9,conditions!$9:$9,"&gt;="&amp;EG$9)&gt;EOMONTH($U$9,11),(1+conditions!$U$34)*SUMIFS(19:19,$9:$9,$U$9-1+EG$9+SUMIFS(conditions!$71:$71,conditions!$8:$8,"&lt;="&amp;EG$9,conditions!$9:$9,"&gt;="&amp;EG$9)-EOMONTH($U$9,11)),SUMIFS(19:19,$9:$9,EG$9+SUMIFS(conditions!$71:$71,conditions!$8:$8,"&lt;="&amp;EG$9,conditions!$9:$9,"&gt;="&amp;EG$9)))*SUMIFS(conditions!$69:$69,conditions!$8:$8,"&lt;="&amp;EG$9,conditions!$9:$9,"&gt;="&amp;EG$9)*SUMIFS(conditions!$70:$70,conditions!$8:$8,"&lt;="&amp;EG$9,conditions!$9:$9,"&gt;="&amp;EG$9))</f>
        <v>0</v>
      </c>
      <c r="EH73" s="37">
        <f>IF(EH$9="",0,IF(EH$9+SUMIFS(conditions!$71:$71,conditions!$8:$8,"&lt;="&amp;EH$9,conditions!$9:$9,"&gt;="&amp;EH$9)&gt;EOMONTH($U$9,11),(1+conditions!$U$34)*SUMIFS(19:19,$9:$9,$U$9-1+EH$9+SUMIFS(conditions!$71:$71,conditions!$8:$8,"&lt;="&amp;EH$9,conditions!$9:$9,"&gt;="&amp;EH$9)-EOMONTH($U$9,11)),SUMIFS(19:19,$9:$9,EH$9+SUMIFS(conditions!$71:$71,conditions!$8:$8,"&lt;="&amp;EH$9,conditions!$9:$9,"&gt;="&amp;EH$9)))*SUMIFS(conditions!$69:$69,conditions!$8:$8,"&lt;="&amp;EH$9,conditions!$9:$9,"&gt;="&amp;EH$9)*SUMIFS(conditions!$70:$70,conditions!$8:$8,"&lt;="&amp;EH$9,conditions!$9:$9,"&gt;="&amp;EH$9))</f>
        <v>0</v>
      </c>
      <c r="EI73" s="37">
        <f>IF(EI$9="",0,IF(EI$9+SUMIFS(conditions!$71:$71,conditions!$8:$8,"&lt;="&amp;EI$9,conditions!$9:$9,"&gt;="&amp;EI$9)&gt;EOMONTH($U$9,11),(1+conditions!$U$34)*SUMIFS(19:19,$9:$9,$U$9-1+EI$9+SUMIFS(conditions!$71:$71,conditions!$8:$8,"&lt;="&amp;EI$9,conditions!$9:$9,"&gt;="&amp;EI$9)-EOMONTH($U$9,11)),SUMIFS(19:19,$9:$9,EI$9+SUMIFS(conditions!$71:$71,conditions!$8:$8,"&lt;="&amp;EI$9,conditions!$9:$9,"&gt;="&amp;EI$9)))*SUMIFS(conditions!$69:$69,conditions!$8:$8,"&lt;="&amp;EI$9,conditions!$9:$9,"&gt;="&amp;EI$9)*SUMIFS(conditions!$70:$70,conditions!$8:$8,"&lt;="&amp;EI$9,conditions!$9:$9,"&gt;="&amp;EI$9))</f>
        <v>7.4844000000000008</v>
      </c>
      <c r="EJ73" s="37">
        <f>IF(EJ$9="",0,IF(EJ$9+SUMIFS(conditions!$71:$71,conditions!$8:$8,"&lt;="&amp;EJ$9,conditions!$9:$9,"&gt;="&amp;EJ$9)&gt;EOMONTH($U$9,11),(1+conditions!$U$34)*SUMIFS(19:19,$9:$9,$U$9-1+EJ$9+SUMIFS(conditions!$71:$71,conditions!$8:$8,"&lt;="&amp;EJ$9,conditions!$9:$9,"&gt;="&amp;EJ$9)-EOMONTH($U$9,11)),SUMIFS(19:19,$9:$9,EJ$9+SUMIFS(conditions!$71:$71,conditions!$8:$8,"&lt;="&amp;EJ$9,conditions!$9:$9,"&gt;="&amp;EJ$9)))*SUMIFS(conditions!$69:$69,conditions!$8:$8,"&lt;="&amp;EJ$9,conditions!$9:$9,"&gt;="&amp;EJ$9)*SUMIFS(conditions!$70:$70,conditions!$8:$8,"&lt;="&amp;EJ$9,conditions!$9:$9,"&gt;="&amp;EJ$9))</f>
        <v>7.4844000000000008</v>
      </c>
      <c r="EK73" s="37">
        <f>IF(EK$9="",0,IF(EK$9+SUMIFS(conditions!$71:$71,conditions!$8:$8,"&lt;="&amp;EK$9,conditions!$9:$9,"&gt;="&amp;EK$9)&gt;EOMONTH($U$9,11),(1+conditions!$U$34)*SUMIFS(19:19,$9:$9,$U$9-1+EK$9+SUMIFS(conditions!$71:$71,conditions!$8:$8,"&lt;="&amp;EK$9,conditions!$9:$9,"&gt;="&amp;EK$9)-EOMONTH($U$9,11)),SUMIFS(19:19,$9:$9,EK$9+SUMIFS(conditions!$71:$71,conditions!$8:$8,"&lt;="&amp;EK$9,conditions!$9:$9,"&gt;="&amp;EK$9)))*SUMIFS(conditions!$69:$69,conditions!$8:$8,"&lt;="&amp;EK$9,conditions!$9:$9,"&gt;="&amp;EK$9)*SUMIFS(conditions!$70:$70,conditions!$8:$8,"&lt;="&amp;EK$9,conditions!$9:$9,"&gt;="&amp;EK$9))</f>
        <v>7.4844000000000008</v>
      </c>
      <c r="EL73" s="37">
        <f>IF(EL$9="",0,IF(EL$9+SUMIFS(conditions!$71:$71,conditions!$8:$8,"&lt;="&amp;EL$9,conditions!$9:$9,"&gt;="&amp;EL$9)&gt;EOMONTH($U$9,11),(1+conditions!$U$34)*SUMIFS(19:19,$9:$9,$U$9-1+EL$9+SUMIFS(conditions!$71:$71,conditions!$8:$8,"&lt;="&amp;EL$9,conditions!$9:$9,"&gt;="&amp;EL$9)-EOMONTH($U$9,11)),SUMIFS(19:19,$9:$9,EL$9+SUMIFS(conditions!$71:$71,conditions!$8:$8,"&lt;="&amp;EL$9,conditions!$9:$9,"&gt;="&amp;EL$9)))*SUMIFS(conditions!$69:$69,conditions!$8:$8,"&lt;="&amp;EL$9,conditions!$9:$9,"&gt;="&amp;EL$9)*SUMIFS(conditions!$70:$70,conditions!$8:$8,"&lt;="&amp;EL$9,conditions!$9:$9,"&gt;="&amp;EL$9))</f>
        <v>7.4844000000000008</v>
      </c>
      <c r="EM73" s="37">
        <f>IF(EM$9="",0,IF(EM$9+SUMIFS(conditions!$71:$71,conditions!$8:$8,"&lt;="&amp;EM$9,conditions!$9:$9,"&gt;="&amp;EM$9)&gt;EOMONTH($U$9,11),(1+conditions!$U$34)*SUMIFS(19:19,$9:$9,$U$9-1+EM$9+SUMIFS(conditions!$71:$71,conditions!$8:$8,"&lt;="&amp;EM$9,conditions!$9:$9,"&gt;="&amp;EM$9)-EOMONTH($U$9,11)),SUMIFS(19:19,$9:$9,EM$9+SUMIFS(conditions!$71:$71,conditions!$8:$8,"&lt;="&amp;EM$9,conditions!$9:$9,"&gt;="&amp;EM$9)))*SUMIFS(conditions!$69:$69,conditions!$8:$8,"&lt;="&amp;EM$9,conditions!$9:$9,"&gt;="&amp;EM$9)*SUMIFS(conditions!$70:$70,conditions!$8:$8,"&lt;="&amp;EM$9,conditions!$9:$9,"&gt;="&amp;EM$9))</f>
        <v>7.4844000000000008</v>
      </c>
      <c r="EN73" s="37">
        <f>IF(EN$9="",0,IF(EN$9+SUMIFS(conditions!$71:$71,conditions!$8:$8,"&lt;="&amp;EN$9,conditions!$9:$9,"&gt;="&amp;EN$9)&gt;EOMONTH($U$9,11),(1+conditions!$U$34)*SUMIFS(19:19,$9:$9,$U$9-1+EN$9+SUMIFS(conditions!$71:$71,conditions!$8:$8,"&lt;="&amp;EN$9,conditions!$9:$9,"&gt;="&amp;EN$9)-EOMONTH($U$9,11)),SUMIFS(19:19,$9:$9,EN$9+SUMIFS(conditions!$71:$71,conditions!$8:$8,"&lt;="&amp;EN$9,conditions!$9:$9,"&gt;="&amp;EN$9)))*SUMIFS(conditions!$69:$69,conditions!$8:$8,"&lt;="&amp;EN$9,conditions!$9:$9,"&gt;="&amp;EN$9)*SUMIFS(conditions!$70:$70,conditions!$8:$8,"&lt;="&amp;EN$9,conditions!$9:$9,"&gt;="&amp;EN$9))</f>
        <v>0</v>
      </c>
      <c r="EO73" s="37">
        <f>IF(EO$9="",0,IF(EO$9+SUMIFS(conditions!$71:$71,conditions!$8:$8,"&lt;="&amp;EO$9,conditions!$9:$9,"&gt;="&amp;EO$9)&gt;EOMONTH($U$9,11),(1+conditions!$U$34)*SUMIFS(19:19,$9:$9,$U$9-1+EO$9+SUMIFS(conditions!$71:$71,conditions!$8:$8,"&lt;="&amp;EO$9,conditions!$9:$9,"&gt;="&amp;EO$9)-EOMONTH($U$9,11)),SUMIFS(19:19,$9:$9,EO$9+SUMIFS(conditions!$71:$71,conditions!$8:$8,"&lt;="&amp;EO$9,conditions!$9:$9,"&gt;="&amp;EO$9)))*SUMIFS(conditions!$69:$69,conditions!$8:$8,"&lt;="&amp;EO$9,conditions!$9:$9,"&gt;="&amp;EO$9)*SUMIFS(conditions!$70:$70,conditions!$8:$8,"&lt;="&amp;EO$9,conditions!$9:$9,"&gt;="&amp;EO$9))</f>
        <v>0</v>
      </c>
      <c r="EP73" s="37">
        <f>IF(EP$9="",0,IF(EP$9+SUMIFS(conditions!$71:$71,conditions!$8:$8,"&lt;="&amp;EP$9,conditions!$9:$9,"&gt;="&amp;EP$9)&gt;EOMONTH($U$9,11),(1+conditions!$U$34)*SUMIFS(19:19,$9:$9,$U$9-1+EP$9+SUMIFS(conditions!$71:$71,conditions!$8:$8,"&lt;="&amp;EP$9,conditions!$9:$9,"&gt;="&amp;EP$9)-EOMONTH($U$9,11)),SUMIFS(19:19,$9:$9,EP$9+SUMIFS(conditions!$71:$71,conditions!$8:$8,"&lt;="&amp;EP$9,conditions!$9:$9,"&gt;="&amp;EP$9)))*SUMIFS(conditions!$69:$69,conditions!$8:$8,"&lt;="&amp;EP$9,conditions!$9:$9,"&gt;="&amp;EP$9)*SUMIFS(conditions!$70:$70,conditions!$8:$8,"&lt;="&amp;EP$9,conditions!$9:$9,"&gt;="&amp;EP$9))</f>
        <v>7.4844000000000008</v>
      </c>
      <c r="EQ73" s="37">
        <f>IF(EQ$9="",0,IF(EQ$9+SUMIFS(conditions!$71:$71,conditions!$8:$8,"&lt;="&amp;EQ$9,conditions!$9:$9,"&gt;="&amp;EQ$9)&gt;EOMONTH($U$9,11),(1+conditions!$U$34)*SUMIFS(19:19,$9:$9,$U$9-1+EQ$9+SUMIFS(conditions!$71:$71,conditions!$8:$8,"&lt;="&amp;EQ$9,conditions!$9:$9,"&gt;="&amp;EQ$9)-EOMONTH($U$9,11)),SUMIFS(19:19,$9:$9,EQ$9+SUMIFS(conditions!$71:$71,conditions!$8:$8,"&lt;="&amp;EQ$9,conditions!$9:$9,"&gt;="&amp;EQ$9)))*SUMIFS(conditions!$69:$69,conditions!$8:$8,"&lt;="&amp;EQ$9,conditions!$9:$9,"&gt;="&amp;EQ$9)*SUMIFS(conditions!$70:$70,conditions!$8:$8,"&lt;="&amp;EQ$9,conditions!$9:$9,"&gt;="&amp;EQ$9))</f>
        <v>7.4844000000000008</v>
      </c>
      <c r="ER73" s="37">
        <f>IF(ER$9="",0,IF(ER$9+SUMIFS(conditions!$71:$71,conditions!$8:$8,"&lt;="&amp;ER$9,conditions!$9:$9,"&gt;="&amp;ER$9)&gt;EOMONTH($U$9,11),(1+conditions!$U$34)*SUMIFS(19:19,$9:$9,$U$9-1+ER$9+SUMIFS(conditions!$71:$71,conditions!$8:$8,"&lt;="&amp;ER$9,conditions!$9:$9,"&gt;="&amp;ER$9)-EOMONTH($U$9,11)),SUMIFS(19:19,$9:$9,ER$9+SUMIFS(conditions!$71:$71,conditions!$8:$8,"&lt;="&amp;ER$9,conditions!$9:$9,"&gt;="&amp;ER$9)))*SUMIFS(conditions!$69:$69,conditions!$8:$8,"&lt;="&amp;ER$9,conditions!$9:$9,"&gt;="&amp;ER$9)*SUMIFS(conditions!$70:$70,conditions!$8:$8,"&lt;="&amp;ER$9,conditions!$9:$9,"&gt;="&amp;ER$9))</f>
        <v>7.4844000000000008</v>
      </c>
      <c r="ES73" s="37">
        <f>IF(ES$9="",0,IF(ES$9+SUMIFS(conditions!$71:$71,conditions!$8:$8,"&lt;="&amp;ES$9,conditions!$9:$9,"&gt;="&amp;ES$9)&gt;EOMONTH($U$9,11),(1+conditions!$U$34)*SUMIFS(19:19,$9:$9,$U$9-1+ES$9+SUMIFS(conditions!$71:$71,conditions!$8:$8,"&lt;="&amp;ES$9,conditions!$9:$9,"&gt;="&amp;ES$9)-EOMONTH($U$9,11)),SUMIFS(19:19,$9:$9,ES$9+SUMIFS(conditions!$71:$71,conditions!$8:$8,"&lt;="&amp;ES$9,conditions!$9:$9,"&gt;="&amp;ES$9)))*SUMIFS(conditions!$69:$69,conditions!$8:$8,"&lt;="&amp;ES$9,conditions!$9:$9,"&gt;="&amp;ES$9)*SUMIFS(conditions!$70:$70,conditions!$8:$8,"&lt;="&amp;ES$9,conditions!$9:$9,"&gt;="&amp;ES$9))</f>
        <v>7.4844000000000008</v>
      </c>
      <c r="ET73" s="37">
        <f>IF(ET$9="",0,IF(ET$9+SUMIFS(conditions!$71:$71,conditions!$8:$8,"&lt;="&amp;ET$9,conditions!$9:$9,"&gt;="&amp;ET$9)&gt;EOMONTH($U$9,11),(1+conditions!$U$34)*SUMIFS(19:19,$9:$9,$U$9-1+ET$9+SUMIFS(conditions!$71:$71,conditions!$8:$8,"&lt;="&amp;ET$9,conditions!$9:$9,"&gt;="&amp;ET$9)-EOMONTH($U$9,11)),SUMIFS(19:19,$9:$9,ET$9+SUMIFS(conditions!$71:$71,conditions!$8:$8,"&lt;="&amp;ET$9,conditions!$9:$9,"&gt;="&amp;ET$9)))*SUMIFS(conditions!$69:$69,conditions!$8:$8,"&lt;="&amp;ET$9,conditions!$9:$9,"&gt;="&amp;ET$9)*SUMIFS(conditions!$70:$70,conditions!$8:$8,"&lt;="&amp;ET$9,conditions!$9:$9,"&gt;="&amp;ET$9))</f>
        <v>7.4844000000000008</v>
      </c>
      <c r="EU73" s="37">
        <f>IF(EU$9="",0,IF(EU$9+SUMIFS(conditions!$71:$71,conditions!$8:$8,"&lt;="&amp;EU$9,conditions!$9:$9,"&gt;="&amp;EU$9)&gt;EOMONTH($U$9,11),(1+conditions!$U$34)*SUMIFS(19:19,$9:$9,$U$9-1+EU$9+SUMIFS(conditions!$71:$71,conditions!$8:$8,"&lt;="&amp;EU$9,conditions!$9:$9,"&gt;="&amp;EU$9)-EOMONTH($U$9,11)),SUMIFS(19:19,$9:$9,EU$9+SUMIFS(conditions!$71:$71,conditions!$8:$8,"&lt;="&amp;EU$9,conditions!$9:$9,"&gt;="&amp;EU$9)))*SUMIFS(conditions!$69:$69,conditions!$8:$8,"&lt;="&amp;EU$9,conditions!$9:$9,"&gt;="&amp;EU$9)*SUMIFS(conditions!$70:$70,conditions!$8:$8,"&lt;="&amp;EU$9,conditions!$9:$9,"&gt;="&amp;EU$9))</f>
        <v>0</v>
      </c>
      <c r="EV73" s="37">
        <f>IF(EV$9="",0,IF(EV$9+SUMIFS(conditions!$71:$71,conditions!$8:$8,"&lt;="&amp;EV$9,conditions!$9:$9,"&gt;="&amp;EV$9)&gt;EOMONTH($U$9,11),(1+conditions!$U$34)*SUMIFS(19:19,$9:$9,$U$9-1+EV$9+SUMIFS(conditions!$71:$71,conditions!$8:$8,"&lt;="&amp;EV$9,conditions!$9:$9,"&gt;="&amp;EV$9)-EOMONTH($U$9,11)),SUMIFS(19:19,$9:$9,EV$9+SUMIFS(conditions!$71:$71,conditions!$8:$8,"&lt;="&amp;EV$9,conditions!$9:$9,"&gt;="&amp;EV$9)))*SUMIFS(conditions!$69:$69,conditions!$8:$8,"&lt;="&amp;EV$9,conditions!$9:$9,"&gt;="&amp;EV$9)*SUMIFS(conditions!$70:$70,conditions!$8:$8,"&lt;="&amp;EV$9,conditions!$9:$9,"&gt;="&amp;EV$9))</f>
        <v>0</v>
      </c>
      <c r="EW73" s="37">
        <f>IF(EW$9="",0,IF(EW$9+SUMIFS(conditions!$71:$71,conditions!$8:$8,"&lt;="&amp;EW$9,conditions!$9:$9,"&gt;="&amp;EW$9)&gt;EOMONTH($U$9,11),(1+conditions!$U$34)*SUMIFS(19:19,$9:$9,$U$9-1+EW$9+SUMIFS(conditions!$71:$71,conditions!$8:$8,"&lt;="&amp;EW$9,conditions!$9:$9,"&gt;="&amp;EW$9)-EOMONTH($U$9,11)),SUMIFS(19:19,$9:$9,EW$9+SUMIFS(conditions!$71:$71,conditions!$8:$8,"&lt;="&amp;EW$9,conditions!$9:$9,"&gt;="&amp;EW$9)))*SUMIFS(conditions!$69:$69,conditions!$8:$8,"&lt;="&amp;EW$9,conditions!$9:$9,"&gt;="&amp;EW$9)*SUMIFS(conditions!$70:$70,conditions!$8:$8,"&lt;="&amp;EW$9,conditions!$9:$9,"&gt;="&amp;EW$9))</f>
        <v>7.4844000000000008</v>
      </c>
      <c r="EX73" s="37">
        <f>IF(EX$9="",0,IF(EX$9+SUMIFS(conditions!$71:$71,conditions!$8:$8,"&lt;="&amp;EX$9,conditions!$9:$9,"&gt;="&amp;EX$9)&gt;EOMONTH($U$9,11),(1+conditions!$U$34)*SUMIFS(19:19,$9:$9,$U$9-1+EX$9+SUMIFS(conditions!$71:$71,conditions!$8:$8,"&lt;="&amp;EX$9,conditions!$9:$9,"&gt;="&amp;EX$9)-EOMONTH($U$9,11)),SUMIFS(19:19,$9:$9,EX$9+SUMIFS(conditions!$71:$71,conditions!$8:$8,"&lt;="&amp;EX$9,conditions!$9:$9,"&gt;="&amp;EX$9)))*SUMIFS(conditions!$69:$69,conditions!$8:$8,"&lt;="&amp;EX$9,conditions!$9:$9,"&gt;="&amp;EX$9)*SUMIFS(conditions!$70:$70,conditions!$8:$8,"&lt;="&amp;EX$9,conditions!$9:$9,"&gt;="&amp;EX$9))</f>
        <v>7.4844000000000008</v>
      </c>
      <c r="EY73" s="37">
        <f>IF(EY$9="",0,IF(EY$9+SUMIFS(conditions!$71:$71,conditions!$8:$8,"&lt;="&amp;EY$9,conditions!$9:$9,"&gt;="&amp;EY$9)&gt;EOMONTH($U$9,11),(1+conditions!$U$34)*SUMIFS(19:19,$9:$9,$U$9-1+EY$9+SUMIFS(conditions!$71:$71,conditions!$8:$8,"&lt;="&amp;EY$9,conditions!$9:$9,"&gt;="&amp;EY$9)-EOMONTH($U$9,11)),SUMIFS(19:19,$9:$9,EY$9+SUMIFS(conditions!$71:$71,conditions!$8:$8,"&lt;="&amp;EY$9,conditions!$9:$9,"&gt;="&amp;EY$9)))*SUMIFS(conditions!$69:$69,conditions!$8:$8,"&lt;="&amp;EY$9,conditions!$9:$9,"&gt;="&amp;EY$9)*SUMIFS(conditions!$70:$70,conditions!$8:$8,"&lt;="&amp;EY$9,conditions!$9:$9,"&gt;="&amp;EY$9))</f>
        <v>7.4844000000000008</v>
      </c>
      <c r="EZ73" s="37">
        <f>IF(EZ$9="",0,IF(EZ$9+SUMIFS(conditions!$71:$71,conditions!$8:$8,"&lt;="&amp;EZ$9,conditions!$9:$9,"&gt;="&amp;EZ$9)&gt;EOMONTH($U$9,11),(1+conditions!$U$34)*SUMIFS(19:19,$9:$9,$U$9-1+EZ$9+SUMIFS(conditions!$71:$71,conditions!$8:$8,"&lt;="&amp;EZ$9,conditions!$9:$9,"&gt;="&amp;EZ$9)-EOMONTH($U$9,11)),SUMIFS(19:19,$9:$9,EZ$9+SUMIFS(conditions!$71:$71,conditions!$8:$8,"&lt;="&amp;EZ$9,conditions!$9:$9,"&gt;="&amp;EZ$9)))*SUMIFS(conditions!$69:$69,conditions!$8:$8,"&lt;="&amp;EZ$9,conditions!$9:$9,"&gt;="&amp;EZ$9)*SUMIFS(conditions!$70:$70,conditions!$8:$8,"&lt;="&amp;EZ$9,conditions!$9:$9,"&gt;="&amp;EZ$9))</f>
        <v>7.4844000000000008</v>
      </c>
      <c r="FA73" s="37">
        <f>IF(FA$9="",0,IF(FA$9+SUMIFS(conditions!$71:$71,conditions!$8:$8,"&lt;="&amp;FA$9,conditions!$9:$9,"&gt;="&amp;FA$9)&gt;EOMONTH($U$9,11),(1+conditions!$U$34)*SUMIFS(19:19,$9:$9,$U$9-1+FA$9+SUMIFS(conditions!$71:$71,conditions!$8:$8,"&lt;="&amp;FA$9,conditions!$9:$9,"&gt;="&amp;FA$9)-EOMONTH($U$9,11)),SUMIFS(19:19,$9:$9,FA$9+SUMIFS(conditions!$71:$71,conditions!$8:$8,"&lt;="&amp;FA$9,conditions!$9:$9,"&gt;="&amp;FA$9)))*SUMIFS(conditions!$69:$69,conditions!$8:$8,"&lt;="&amp;FA$9,conditions!$9:$9,"&gt;="&amp;FA$9)*SUMIFS(conditions!$70:$70,conditions!$8:$8,"&lt;="&amp;FA$9,conditions!$9:$9,"&gt;="&amp;FA$9))</f>
        <v>7.4844000000000008</v>
      </c>
      <c r="FB73" s="37">
        <f>IF(FB$9="",0,IF(FB$9+SUMIFS(conditions!$71:$71,conditions!$8:$8,"&lt;="&amp;FB$9,conditions!$9:$9,"&gt;="&amp;FB$9)&gt;EOMONTH($U$9,11),(1+conditions!$U$34)*SUMIFS(19:19,$9:$9,$U$9-1+FB$9+SUMIFS(conditions!$71:$71,conditions!$8:$8,"&lt;="&amp;FB$9,conditions!$9:$9,"&gt;="&amp;FB$9)-EOMONTH($U$9,11)),SUMIFS(19:19,$9:$9,FB$9+SUMIFS(conditions!$71:$71,conditions!$8:$8,"&lt;="&amp;FB$9,conditions!$9:$9,"&gt;="&amp;FB$9)))*SUMIFS(conditions!$69:$69,conditions!$8:$8,"&lt;="&amp;FB$9,conditions!$9:$9,"&gt;="&amp;FB$9)*SUMIFS(conditions!$70:$70,conditions!$8:$8,"&lt;="&amp;FB$9,conditions!$9:$9,"&gt;="&amp;FB$9))</f>
        <v>0</v>
      </c>
      <c r="FC73" s="37">
        <f>IF(FC$9="",0,IF(FC$9+SUMIFS(conditions!$71:$71,conditions!$8:$8,"&lt;="&amp;FC$9,conditions!$9:$9,"&gt;="&amp;FC$9)&gt;EOMONTH($U$9,11),(1+conditions!$U$34)*SUMIFS(19:19,$9:$9,$U$9-1+FC$9+SUMIFS(conditions!$71:$71,conditions!$8:$8,"&lt;="&amp;FC$9,conditions!$9:$9,"&gt;="&amp;FC$9)-EOMONTH($U$9,11)),SUMIFS(19:19,$9:$9,FC$9+SUMIFS(conditions!$71:$71,conditions!$8:$8,"&lt;="&amp;FC$9,conditions!$9:$9,"&gt;="&amp;FC$9)))*SUMIFS(conditions!$69:$69,conditions!$8:$8,"&lt;="&amp;FC$9,conditions!$9:$9,"&gt;="&amp;FC$9)*SUMIFS(conditions!$70:$70,conditions!$8:$8,"&lt;="&amp;FC$9,conditions!$9:$9,"&gt;="&amp;FC$9))</f>
        <v>0</v>
      </c>
      <c r="FD73" s="37">
        <f>IF(FD$9="",0,IF(FD$9+SUMIFS(conditions!$71:$71,conditions!$8:$8,"&lt;="&amp;FD$9,conditions!$9:$9,"&gt;="&amp;FD$9)&gt;EOMONTH($U$9,11),(1+conditions!$U$34)*SUMIFS(19:19,$9:$9,$U$9-1+FD$9+SUMIFS(conditions!$71:$71,conditions!$8:$8,"&lt;="&amp;FD$9,conditions!$9:$9,"&gt;="&amp;FD$9)-EOMONTH($U$9,11)),SUMIFS(19:19,$9:$9,FD$9+SUMIFS(conditions!$71:$71,conditions!$8:$8,"&lt;="&amp;FD$9,conditions!$9:$9,"&gt;="&amp;FD$9)))*SUMIFS(conditions!$69:$69,conditions!$8:$8,"&lt;="&amp;FD$9,conditions!$9:$9,"&gt;="&amp;FD$9)*SUMIFS(conditions!$70:$70,conditions!$8:$8,"&lt;="&amp;FD$9,conditions!$9:$9,"&gt;="&amp;FD$9))</f>
        <v>7.8586200000000002</v>
      </c>
      <c r="FE73" s="37">
        <f>IF(FE$9="",0,IF(FE$9+SUMIFS(conditions!$71:$71,conditions!$8:$8,"&lt;="&amp;FE$9,conditions!$9:$9,"&gt;="&amp;FE$9)&gt;EOMONTH($U$9,11),(1+conditions!$U$34)*SUMIFS(19:19,$9:$9,$U$9-1+FE$9+SUMIFS(conditions!$71:$71,conditions!$8:$8,"&lt;="&amp;FE$9,conditions!$9:$9,"&gt;="&amp;FE$9)-EOMONTH($U$9,11)),SUMIFS(19:19,$9:$9,FE$9+SUMIFS(conditions!$71:$71,conditions!$8:$8,"&lt;="&amp;FE$9,conditions!$9:$9,"&gt;="&amp;FE$9)))*SUMIFS(conditions!$69:$69,conditions!$8:$8,"&lt;="&amp;FE$9,conditions!$9:$9,"&gt;="&amp;FE$9)*SUMIFS(conditions!$70:$70,conditions!$8:$8,"&lt;="&amp;FE$9,conditions!$9:$9,"&gt;="&amp;FE$9))</f>
        <v>7.8586200000000002</v>
      </c>
      <c r="FF73" s="37">
        <f>IF(FF$9="",0,IF(FF$9+SUMIFS(conditions!$71:$71,conditions!$8:$8,"&lt;="&amp;FF$9,conditions!$9:$9,"&gt;="&amp;FF$9)&gt;EOMONTH($U$9,11),(1+conditions!$U$34)*SUMIFS(19:19,$9:$9,$U$9-1+FF$9+SUMIFS(conditions!$71:$71,conditions!$8:$8,"&lt;="&amp;FF$9,conditions!$9:$9,"&gt;="&amp;FF$9)-EOMONTH($U$9,11)),SUMIFS(19:19,$9:$9,FF$9+SUMIFS(conditions!$71:$71,conditions!$8:$8,"&lt;="&amp;FF$9,conditions!$9:$9,"&gt;="&amp;FF$9)))*SUMIFS(conditions!$69:$69,conditions!$8:$8,"&lt;="&amp;FF$9,conditions!$9:$9,"&gt;="&amp;FF$9)*SUMIFS(conditions!$70:$70,conditions!$8:$8,"&lt;="&amp;FF$9,conditions!$9:$9,"&gt;="&amp;FF$9))</f>
        <v>7.8586200000000002</v>
      </c>
      <c r="FG73" s="37">
        <f>IF(FG$9="",0,IF(FG$9+SUMIFS(conditions!$71:$71,conditions!$8:$8,"&lt;="&amp;FG$9,conditions!$9:$9,"&gt;="&amp;FG$9)&gt;EOMONTH($U$9,11),(1+conditions!$U$34)*SUMIFS(19:19,$9:$9,$U$9-1+FG$9+SUMIFS(conditions!$71:$71,conditions!$8:$8,"&lt;="&amp;FG$9,conditions!$9:$9,"&gt;="&amp;FG$9)-EOMONTH($U$9,11)),SUMIFS(19:19,$9:$9,FG$9+SUMIFS(conditions!$71:$71,conditions!$8:$8,"&lt;="&amp;FG$9,conditions!$9:$9,"&gt;="&amp;FG$9)))*SUMIFS(conditions!$69:$69,conditions!$8:$8,"&lt;="&amp;FG$9,conditions!$9:$9,"&gt;="&amp;FG$9)*SUMIFS(conditions!$70:$70,conditions!$8:$8,"&lt;="&amp;FG$9,conditions!$9:$9,"&gt;="&amp;FG$9))</f>
        <v>7.8586200000000002</v>
      </c>
      <c r="FH73" s="37">
        <f>IF(FH$9="",0,IF(FH$9+SUMIFS(conditions!$71:$71,conditions!$8:$8,"&lt;="&amp;FH$9,conditions!$9:$9,"&gt;="&amp;FH$9)&gt;EOMONTH($U$9,11),(1+conditions!$U$34)*SUMIFS(19:19,$9:$9,$U$9-1+FH$9+SUMIFS(conditions!$71:$71,conditions!$8:$8,"&lt;="&amp;FH$9,conditions!$9:$9,"&gt;="&amp;FH$9)-EOMONTH($U$9,11)),SUMIFS(19:19,$9:$9,FH$9+SUMIFS(conditions!$71:$71,conditions!$8:$8,"&lt;="&amp;FH$9,conditions!$9:$9,"&gt;="&amp;FH$9)))*SUMIFS(conditions!$69:$69,conditions!$8:$8,"&lt;="&amp;FH$9,conditions!$9:$9,"&gt;="&amp;FH$9)*SUMIFS(conditions!$70:$70,conditions!$8:$8,"&lt;="&amp;FH$9,conditions!$9:$9,"&gt;="&amp;FH$9))</f>
        <v>7.8586200000000002</v>
      </c>
      <c r="FI73" s="37">
        <f>IF(FI$9="",0,IF(FI$9+SUMIFS(conditions!$71:$71,conditions!$8:$8,"&lt;="&amp;FI$9,conditions!$9:$9,"&gt;="&amp;FI$9)&gt;EOMONTH($U$9,11),(1+conditions!$U$34)*SUMIFS(19:19,$9:$9,$U$9-1+FI$9+SUMIFS(conditions!$71:$71,conditions!$8:$8,"&lt;="&amp;FI$9,conditions!$9:$9,"&gt;="&amp;FI$9)-EOMONTH($U$9,11)),SUMIFS(19:19,$9:$9,FI$9+SUMIFS(conditions!$71:$71,conditions!$8:$8,"&lt;="&amp;FI$9,conditions!$9:$9,"&gt;="&amp;FI$9)))*SUMIFS(conditions!$69:$69,conditions!$8:$8,"&lt;="&amp;FI$9,conditions!$9:$9,"&gt;="&amp;FI$9)*SUMIFS(conditions!$70:$70,conditions!$8:$8,"&lt;="&amp;FI$9,conditions!$9:$9,"&gt;="&amp;FI$9))</f>
        <v>0</v>
      </c>
      <c r="FJ73" s="37">
        <f>IF(FJ$9="",0,IF(FJ$9+SUMIFS(conditions!$71:$71,conditions!$8:$8,"&lt;="&amp;FJ$9,conditions!$9:$9,"&gt;="&amp;FJ$9)&gt;EOMONTH($U$9,11),(1+conditions!$U$34)*SUMIFS(19:19,$9:$9,$U$9-1+FJ$9+SUMIFS(conditions!$71:$71,conditions!$8:$8,"&lt;="&amp;FJ$9,conditions!$9:$9,"&gt;="&amp;FJ$9)-EOMONTH($U$9,11)),SUMIFS(19:19,$9:$9,FJ$9+SUMIFS(conditions!$71:$71,conditions!$8:$8,"&lt;="&amp;FJ$9,conditions!$9:$9,"&gt;="&amp;FJ$9)))*SUMIFS(conditions!$69:$69,conditions!$8:$8,"&lt;="&amp;FJ$9,conditions!$9:$9,"&gt;="&amp;FJ$9)*SUMIFS(conditions!$70:$70,conditions!$8:$8,"&lt;="&amp;FJ$9,conditions!$9:$9,"&gt;="&amp;FJ$9))</f>
        <v>0</v>
      </c>
      <c r="FK73" s="37">
        <f>IF(FK$9="",0,IF(FK$9+SUMIFS(conditions!$71:$71,conditions!$8:$8,"&lt;="&amp;FK$9,conditions!$9:$9,"&gt;="&amp;FK$9)&gt;EOMONTH($U$9,11),(1+conditions!$U$34)*SUMIFS(19:19,$9:$9,$U$9-1+FK$9+SUMIFS(conditions!$71:$71,conditions!$8:$8,"&lt;="&amp;FK$9,conditions!$9:$9,"&gt;="&amp;FK$9)-EOMONTH($U$9,11)),SUMIFS(19:19,$9:$9,FK$9+SUMIFS(conditions!$71:$71,conditions!$8:$8,"&lt;="&amp;FK$9,conditions!$9:$9,"&gt;="&amp;FK$9)))*SUMIFS(conditions!$69:$69,conditions!$8:$8,"&lt;="&amp;FK$9,conditions!$9:$9,"&gt;="&amp;FK$9)*SUMIFS(conditions!$70:$70,conditions!$8:$8,"&lt;="&amp;FK$9,conditions!$9:$9,"&gt;="&amp;FK$9))</f>
        <v>7.8586200000000002</v>
      </c>
      <c r="FL73" s="37">
        <f>IF(FL$9="",0,IF(FL$9+SUMIFS(conditions!$71:$71,conditions!$8:$8,"&lt;="&amp;FL$9,conditions!$9:$9,"&gt;="&amp;FL$9)&gt;EOMONTH($U$9,11),(1+conditions!$U$34)*SUMIFS(19:19,$9:$9,$U$9-1+FL$9+SUMIFS(conditions!$71:$71,conditions!$8:$8,"&lt;="&amp;FL$9,conditions!$9:$9,"&gt;="&amp;FL$9)-EOMONTH($U$9,11)),SUMIFS(19:19,$9:$9,FL$9+SUMIFS(conditions!$71:$71,conditions!$8:$8,"&lt;="&amp;FL$9,conditions!$9:$9,"&gt;="&amp;FL$9)))*SUMIFS(conditions!$69:$69,conditions!$8:$8,"&lt;="&amp;FL$9,conditions!$9:$9,"&gt;="&amp;FL$9)*SUMIFS(conditions!$70:$70,conditions!$8:$8,"&lt;="&amp;FL$9,conditions!$9:$9,"&gt;="&amp;FL$9))</f>
        <v>7.8586200000000002</v>
      </c>
      <c r="FM73" s="37">
        <f>IF(FM$9="",0,IF(FM$9+SUMIFS(conditions!$71:$71,conditions!$8:$8,"&lt;="&amp;FM$9,conditions!$9:$9,"&gt;="&amp;FM$9)&gt;EOMONTH($U$9,11),(1+conditions!$U$34)*SUMIFS(19:19,$9:$9,$U$9-1+FM$9+SUMIFS(conditions!$71:$71,conditions!$8:$8,"&lt;="&amp;FM$9,conditions!$9:$9,"&gt;="&amp;FM$9)-EOMONTH($U$9,11)),SUMIFS(19:19,$9:$9,FM$9+SUMIFS(conditions!$71:$71,conditions!$8:$8,"&lt;="&amp;FM$9,conditions!$9:$9,"&gt;="&amp;FM$9)))*SUMIFS(conditions!$69:$69,conditions!$8:$8,"&lt;="&amp;FM$9,conditions!$9:$9,"&gt;="&amp;FM$9)*SUMIFS(conditions!$70:$70,conditions!$8:$8,"&lt;="&amp;FM$9,conditions!$9:$9,"&gt;="&amp;FM$9))</f>
        <v>7.8586200000000002</v>
      </c>
      <c r="FN73" s="37">
        <f>IF(FN$9="",0,IF(FN$9+SUMIFS(conditions!$71:$71,conditions!$8:$8,"&lt;="&amp;FN$9,conditions!$9:$9,"&gt;="&amp;FN$9)&gt;EOMONTH($U$9,11),(1+conditions!$U$34)*SUMIFS(19:19,$9:$9,$U$9-1+FN$9+SUMIFS(conditions!$71:$71,conditions!$8:$8,"&lt;="&amp;FN$9,conditions!$9:$9,"&gt;="&amp;FN$9)-EOMONTH($U$9,11)),SUMIFS(19:19,$9:$9,FN$9+SUMIFS(conditions!$71:$71,conditions!$8:$8,"&lt;="&amp;FN$9,conditions!$9:$9,"&gt;="&amp;FN$9)))*SUMIFS(conditions!$69:$69,conditions!$8:$8,"&lt;="&amp;FN$9,conditions!$9:$9,"&gt;="&amp;FN$9)*SUMIFS(conditions!$70:$70,conditions!$8:$8,"&lt;="&amp;FN$9,conditions!$9:$9,"&gt;="&amp;FN$9))</f>
        <v>7.8586200000000002</v>
      </c>
      <c r="FO73" s="37">
        <f>IF(FO$9="",0,IF(FO$9+SUMIFS(conditions!$71:$71,conditions!$8:$8,"&lt;="&amp;FO$9,conditions!$9:$9,"&gt;="&amp;FO$9)&gt;EOMONTH($U$9,11),(1+conditions!$U$34)*SUMIFS(19:19,$9:$9,$U$9-1+FO$9+SUMIFS(conditions!$71:$71,conditions!$8:$8,"&lt;="&amp;FO$9,conditions!$9:$9,"&gt;="&amp;FO$9)-EOMONTH($U$9,11)),SUMIFS(19:19,$9:$9,FO$9+SUMIFS(conditions!$71:$71,conditions!$8:$8,"&lt;="&amp;FO$9,conditions!$9:$9,"&gt;="&amp;FO$9)))*SUMIFS(conditions!$69:$69,conditions!$8:$8,"&lt;="&amp;FO$9,conditions!$9:$9,"&gt;="&amp;FO$9)*SUMIFS(conditions!$70:$70,conditions!$8:$8,"&lt;="&amp;FO$9,conditions!$9:$9,"&gt;="&amp;FO$9))</f>
        <v>7.8586200000000002</v>
      </c>
      <c r="FP73" s="37">
        <f>IF(FP$9="",0,IF(FP$9+SUMIFS(conditions!$71:$71,conditions!$8:$8,"&lt;="&amp;FP$9,conditions!$9:$9,"&gt;="&amp;FP$9)&gt;EOMONTH($U$9,11),(1+conditions!$U$34)*SUMIFS(19:19,$9:$9,$U$9-1+FP$9+SUMIFS(conditions!$71:$71,conditions!$8:$8,"&lt;="&amp;FP$9,conditions!$9:$9,"&gt;="&amp;FP$9)-EOMONTH($U$9,11)),SUMIFS(19:19,$9:$9,FP$9+SUMIFS(conditions!$71:$71,conditions!$8:$8,"&lt;="&amp;FP$9,conditions!$9:$9,"&gt;="&amp;FP$9)))*SUMIFS(conditions!$69:$69,conditions!$8:$8,"&lt;="&amp;FP$9,conditions!$9:$9,"&gt;="&amp;FP$9)*SUMIFS(conditions!$70:$70,conditions!$8:$8,"&lt;="&amp;FP$9,conditions!$9:$9,"&gt;="&amp;FP$9))</f>
        <v>0</v>
      </c>
      <c r="FQ73" s="37">
        <f>IF(FQ$9="",0,IF(FQ$9+SUMIFS(conditions!$71:$71,conditions!$8:$8,"&lt;="&amp;FQ$9,conditions!$9:$9,"&gt;="&amp;FQ$9)&gt;EOMONTH($U$9,11),(1+conditions!$U$34)*SUMIFS(19:19,$9:$9,$U$9-1+FQ$9+SUMIFS(conditions!$71:$71,conditions!$8:$8,"&lt;="&amp;FQ$9,conditions!$9:$9,"&gt;="&amp;FQ$9)-EOMONTH($U$9,11)),SUMIFS(19:19,$9:$9,FQ$9+SUMIFS(conditions!$71:$71,conditions!$8:$8,"&lt;="&amp;FQ$9,conditions!$9:$9,"&gt;="&amp;FQ$9)))*SUMIFS(conditions!$69:$69,conditions!$8:$8,"&lt;="&amp;FQ$9,conditions!$9:$9,"&gt;="&amp;FQ$9)*SUMIFS(conditions!$70:$70,conditions!$8:$8,"&lt;="&amp;FQ$9,conditions!$9:$9,"&gt;="&amp;FQ$9))</f>
        <v>0</v>
      </c>
      <c r="FR73" s="37">
        <f>IF(FR$9="",0,IF(FR$9+SUMIFS(conditions!$71:$71,conditions!$8:$8,"&lt;="&amp;FR$9,conditions!$9:$9,"&gt;="&amp;FR$9)&gt;EOMONTH($U$9,11),(1+conditions!$U$34)*SUMIFS(19:19,$9:$9,$U$9-1+FR$9+SUMIFS(conditions!$71:$71,conditions!$8:$8,"&lt;="&amp;FR$9,conditions!$9:$9,"&gt;="&amp;FR$9)-EOMONTH($U$9,11)),SUMIFS(19:19,$9:$9,FR$9+SUMIFS(conditions!$71:$71,conditions!$8:$8,"&lt;="&amp;FR$9,conditions!$9:$9,"&gt;="&amp;FR$9)))*SUMIFS(conditions!$69:$69,conditions!$8:$8,"&lt;="&amp;FR$9,conditions!$9:$9,"&gt;="&amp;FR$9)*SUMIFS(conditions!$70:$70,conditions!$8:$8,"&lt;="&amp;FR$9,conditions!$9:$9,"&gt;="&amp;FR$9))</f>
        <v>7.8586200000000002</v>
      </c>
      <c r="FS73" s="37">
        <f>IF(FS$9="",0,IF(FS$9+SUMIFS(conditions!$71:$71,conditions!$8:$8,"&lt;="&amp;FS$9,conditions!$9:$9,"&gt;="&amp;FS$9)&gt;EOMONTH($U$9,11),(1+conditions!$U$34)*SUMIFS(19:19,$9:$9,$U$9-1+FS$9+SUMIFS(conditions!$71:$71,conditions!$8:$8,"&lt;="&amp;FS$9,conditions!$9:$9,"&gt;="&amp;FS$9)-EOMONTH($U$9,11)),SUMIFS(19:19,$9:$9,FS$9+SUMIFS(conditions!$71:$71,conditions!$8:$8,"&lt;="&amp;FS$9,conditions!$9:$9,"&gt;="&amp;FS$9)))*SUMIFS(conditions!$69:$69,conditions!$8:$8,"&lt;="&amp;FS$9,conditions!$9:$9,"&gt;="&amp;FS$9)*SUMIFS(conditions!$70:$70,conditions!$8:$8,"&lt;="&amp;FS$9,conditions!$9:$9,"&gt;="&amp;FS$9))</f>
        <v>7.8586200000000002</v>
      </c>
      <c r="FT73" s="37">
        <f>IF(FT$9="",0,IF(FT$9+SUMIFS(conditions!$71:$71,conditions!$8:$8,"&lt;="&amp;FT$9,conditions!$9:$9,"&gt;="&amp;FT$9)&gt;EOMONTH($U$9,11),(1+conditions!$U$34)*SUMIFS(19:19,$9:$9,$U$9-1+FT$9+SUMIFS(conditions!$71:$71,conditions!$8:$8,"&lt;="&amp;FT$9,conditions!$9:$9,"&gt;="&amp;FT$9)-EOMONTH($U$9,11)),SUMIFS(19:19,$9:$9,FT$9+SUMIFS(conditions!$71:$71,conditions!$8:$8,"&lt;="&amp;FT$9,conditions!$9:$9,"&gt;="&amp;FT$9)))*SUMIFS(conditions!$69:$69,conditions!$8:$8,"&lt;="&amp;FT$9,conditions!$9:$9,"&gt;="&amp;FT$9)*SUMIFS(conditions!$70:$70,conditions!$8:$8,"&lt;="&amp;FT$9,conditions!$9:$9,"&gt;="&amp;FT$9))</f>
        <v>7.8586200000000002</v>
      </c>
      <c r="FU73" s="37">
        <f>IF(FU$9="",0,IF(FU$9+SUMIFS(conditions!$71:$71,conditions!$8:$8,"&lt;="&amp;FU$9,conditions!$9:$9,"&gt;="&amp;FU$9)&gt;EOMONTH($U$9,11),(1+conditions!$U$34)*SUMIFS(19:19,$9:$9,$U$9-1+FU$9+SUMIFS(conditions!$71:$71,conditions!$8:$8,"&lt;="&amp;FU$9,conditions!$9:$9,"&gt;="&amp;FU$9)-EOMONTH($U$9,11)),SUMIFS(19:19,$9:$9,FU$9+SUMIFS(conditions!$71:$71,conditions!$8:$8,"&lt;="&amp;FU$9,conditions!$9:$9,"&gt;="&amp;FU$9)))*SUMIFS(conditions!$69:$69,conditions!$8:$8,"&lt;="&amp;FU$9,conditions!$9:$9,"&gt;="&amp;FU$9)*SUMIFS(conditions!$70:$70,conditions!$8:$8,"&lt;="&amp;FU$9,conditions!$9:$9,"&gt;="&amp;FU$9))</f>
        <v>7.8586200000000002</v>
      </c>
      <c r="FV73" s="37">
        <f>IF(FV$9="",0,IF(FV$9+SUMIFS(conditions!$71:$71,conditions!$8:$8,"&lt;="&amp;FV$9,conditions!$9:$9,"&gt;="&amp;FV$9)&gt;EOMONTH($U$9,11),(1+conditions!$U$34)*SUMIFS(19:19,$9:$9,$U$9-1+FV$9+SUMIFS(conditions!$71:$71,conditions!$8:$8,"&lt;="&amp;FV$9,conditions!$9:$9,"&gt;="&amp;FV$9)-EOMONTH($U$9,11)),SUMIFS(19:19,$9:$9,FV$9+SUMIFS(conditions!$71:$71,conditions!$8:$8,"&lt;="&amp;FV$9,conditions!$9:$9,"&gt;="&amp;FV$9)))*SUMIFS(conditions!$69:$69,conditions!$8:$8,"&lt;="&amp;FV$9,conditions!$9:$9,"&gt;="&amp;FV$9)*SUMIFS(conditions!$70:$70,conditions!$8:$8,"&lt;="&amp;FV$9,conditions!$9:$9,"&gt;="&amp;FV$9))</f>
        <v>7.8586200000000002</v>
      </c>
      <c r="FW73" s="37">
        <f>IF(FW$9="",0,IF(FW$9+SUMIFS(conditions!$71:$71,conditions!$8:$8,"&lt;="&amp;FW$9,conditions!$9:$9,"&gt;="&amp;FW$9)&gt;EOMONTH($U$9,11),(1+conditions!$U$34)*SUMIFS(19:19,$9:$9,$U$9-1+FW$9+SUMIFS(conditions!$71:$71,conditions!$8:$8,"&lt;="&amp;FW$9,conditions!$9:$9,"&gt;="&amp;FW$9)-EOMONTH($U$9,11)),SUMIFS(19:19,$9:$9,FW$9+SUMIFS(conditions!$71:$71,conditions!$8:$8,"&lt;="&amp;FW$9,conditions!$9:$9,"&gt;="&amp;FW$9)))*SUMIFS(conditions!$69:$69,conditions!$8:$8,"&lt;="&amp;FW$9,conditions!$9:$9,"&gt;="&amp;FW$9)*SUMIFS(conditions!$70:$70,conditions!$8:$8,"&lt;="&amp;FW$9,conditions!$9:$9,"&gt;="&amp;FW$9))</f>
        <v>0</v>
      </c>
      <c r="FX73" s="37">
        <f>IF(FX$9="",0,IF(FX$9+SUMIFS(conditions!$71:$71,conditions!$8:$8,"&lt;="&amp;FX$9,conditions!$9:$9,"&gt;="&amp;FX$9)&gt;EOMONTH($U$9,11),(1+conditions!$U$34)*SUMIFS(19:19,$9:$9,$U$9-1+FX$9+SUMIFS(conditions!$71:$71,conditions!$8:$8,"&lt;="&amp;FX$9,conditions!$9:$9,"&gt;="&amp;FX$9)-EOMONTH($U$9,11)),SUMIFS(19:19,$9:$9,FX$9+SUMIFS(conditions!$71:$71,conditions!$8:$8,"&lt;="&amp;FX$9,conditions!$9:$9,"&gt;="&amp;FX$9)))*SUMIFS(conditions!$69:$69,conditions!$8:$8,"&lt;="&amp;FX$9,conditions!$9:$9,"&gt;="&amp;FX$9)*SUMIFS(conditions!$70:$70,conditions!$8:$8,"&lt;="&amp;FX$9,conditions!$9:$9,"&gt;="&amp;FX$9))</f>
        <v>0</v>
      </c>
      <c r="FY73" s="37">
        <f>IF(FY$9="",0,IF(FY$9+SUMIFS(conditions!$71:$71,conditions!$8:$8,"&lt;="&amp;FY$9,conditions!$9:$9,"&gt;="&amp;FY$9)&gt;EOMONTH($U$9,11),(1+conditions!$U$34)*SUMIFS(19:19,$9:$9,$U$9-1+FY$9+SUMIFS(conditions!$71:$71,conditions!$8:$8,"&lt;="&amp;FY$9,conditions!$9:$9,"&gt;="&amp;FY$9)-EOMONTH($U$9,11)),SUMIFS(19:19,$9:$9,FY$9+SUMIFS(conditions!$71:$71,conditions!$8:$8,"&lt;="&amp;FY$9,conditions!$9:$9,"&gt;="&amp;FY$9)))*SUMIFS(conditions!$69:$69,conditions!$8:$8,"&lt;="&amp;FY$9,conditions!$9:$9,"&gt;="&amp;FY$9)*SUMIFS(conditions!$70:$70,conditions!$8:$8,"&lt;="&amp;FY$9,conditions!$9:$9,"&gt;="&amp;FY$9))</f>
        <v>7.8586200000000002</v>
      </c>
      <c r="FZ73" s="37">
        <f>IF(FZ$9="",0,IF(FZ$9+SUMIFS(conditions!$71:$71,conditions!$8:$8,"&lt;="&amp;FZ$9,conditions!$9:$9,"&gt;="&amp;FZ$9)&gt;EOMONTH($U$9,11),(1+conditions!$U$34)*SUMIFS(19:19,$9:$9,$U$9-1+FZ$9+SUMIFS(conditions!$71:$71,conditions!$8:$8,"&lt;="&amp;FZ$9,conditions!$9:$9,"&gt;="&amp;FZ$9)-EOMONTH($U$9,11)),SUMIFS(19:19,$9:$9,FZ$9+SUMIFS(conditions!$71:$71,conditions!$8:$8,"&lt;="&amp;FZ$9,conditions!$9:$9,"&gt;="&amp;FZ$9)))*SUMIFS(conditions!$69:$69,conditions!$8:$8,"&lt;="&amp;FZ$9,conditions!$9:$9,"&gt;="&amp;FZ$9)*SUMIFS(conditions!$70:$70,conditions!$8:$8,"&lt;="&amp;FZ$9,conditions!$9:$9,"&gt;="&amp;FZ$9))</f>
        <v>7.8586200000000002</v>
      </c>
      <c r="GA73" s="37">
        <f>IF(GA$9="",0,IF(GA$9+SUMIFS(conditions!$71:$71,conditions!$8:$8,"&lt;="&amp;GA$9,conditions!$9:$9,"&gt;="&amp;GA$9)&gt;EOMONTH($U$9,11),(1+conditions!$U$34)*SUMIFS(19:19,$9:$9,$U$9-1+GA$9+SUMIFS(conditions!$71:$71,conditions!$8:$8,"&lt;="&amp;GA$9,conditions!$9:$9,"&gt;="&amp;GA$9)-EOMONTH($U$9,11)),SUMIFS(19:19,$9:$9,GA$9+SUMIFS(conditions!$71:$71,conditions!$8:$8,"&lt;="&amp;GA$9,conditions!$9:$9,"&gt;="&amp;GA$9)))*SUMIFS(conditions!$69:$69,conditions!$8:$8,"&lt;="&amp;GA$9,conditions!$9:$9,"&gt;="&amp;GA$9)*SUMIFS(conditions!$70:$70,conditions!$8:$8,"&lt;="&amp;GA$9,conditions!$9:$9,"&gt;="&amp;GA$9))</f>
        <v>7.8586200000000002</v>
      </c>
      <c r="GB73" s="37">
        <f>IF(GB$9="",0,IF(GB$9+SUMIFS(conditions!$71:$71,conditions!$8:$8,"&lt;="&amp;GB$9,conditions!$9:$9,"&gt;="&amp;GB$9)&gt;EOMONTH($U$9,11),(1+conditions!$U$34)*SUMIFS(19:19,$9:$9,$U$9-1+GB$9+SUMIFS(conditions!$71:$71,conditions!$8:$8,"&lt;="&amp;GB$9,conditions!$9:$9,"&gt;="&amp;GB$9)-EOMONTH($U$9,11)),SUMIFS(19:19,$9:$9,GB$9+SUMIFS(conditions!$71:$71,conditions!$8:$8,"&lt;="&amp;GB$9,conditions!$9:$9,"&gt;="&amp;GB$9)))*SUMIFS(conditions!$69:$69,conditions!$8:$8,"&lt;="&amp;GB$9,conditions!$9:$9,"&gt;="&amp;GB$9)*SUMIFS(conditions!$70:$70,conditions!$8:$8,"&lt;="&amp;GB$9,conditions!$9:$9,"&gt;="&amp;GB$9))</f>
        <v>7.8586200000000002</v>
      </c>
      <c r="GC73" s="37">
        <f>IF(GC$9="",0,IF(GC$9+SUMIFS(conditions!$71:$71,conditions!$8:$8,"&lt;="&amp;GC$9,conditions!$9:$9,"&gt;="&amp;GC$9)&gt;EOMONTH($U$9,11),(1+conditions!$U$34)*SUMIFS(19:19,$9:$9,$U$9-1+GC$9+SUMIFS(conditions!$71:$71,conditions!$8:$8,"&lt;="&amp;GC$9,conditions!$9:$9,"&gt;="&amp;GC$9)-EOMONTH($U$9,11)),SUMIFS(19:19,$9:$9,GC$9+SUMIFS(conditions!$71:$71,conditions!$8:$8,"&lt;="&amp;GC$9,conditions!$9:$9,"&gt;="&amp;GC$9)))*SUMIFS(conditions!$69:$69,conditions!$8:$8,"&lt;="&amp;GC$9,conditions!$9:$9,"&gt;="&amp;GC$9)*SUMIFS(conditions!$70:$70,conditions!$8:$8,"&lt;="&amp;GC$9,conditions!$9:$9,"&gt;="&amp;GC$9))</f>
        <v>7.8586200000000002</v>
      </c>
      <c r="GD73" s="37">
        <f>IF(GD$9="",0,IF(GD$9+SUMIFS(conditions!$71:$71,conditions!$8:$8,"&lt;="&amp;GD$9,conditions!$9:$9,"&gt;="&amp;GD$9)&gt;EOMONTH($U$9,11),(1+conditions!$U$34)*SUMIFS(19:19,$9:$9,$U$9-1+GD$9+SUMIFS(conditions!$71:$71,conditions!$8:$8,"&lt;="&amp;GD$9,conditions!$9:$9,"&gt;="&amp;GD$9)-EOMONTH($U$9,11)),SUMIFS(19:19,$9:$9,GD$9+SUMIFS(conditions!$71:$71,conditions!$8:$8,"&lt;="&amp;GD$9,conditions!$9:$9,"&gt;="&amp;GD$9)))*SUMIFS(conditions!$69:$69,conditions!$8:$8,"&lt;="&amp;GD$9,conditions!$9:$9,"&gt;="&amp;GD$9)*SUMIFS(conditions!$70:$70,conditions!$8:$8,"&lt;="&amp;GD$9,conditions!$9:$9,"&gt;="&amp;GD$9))</f>
        <v>0</v>
      </c>
      <c r="GE73" s="37">
        <f>IF(GE$9="",0,IF(GE$9+SUMIFS(conditions!$71:$71,conditions!$8:$8,"&lt;="&amp;GE$9,conditions!$9:$9,"&gt;="&amp;GE$9)&gt;EOMONTH($U$9,11),(1+conditions!$U$34)*SUMIFS(19:19,$9:$9,$U$9-1+GE$9+SUMIFS(conditions!$71:$71,conditions!$8:$8,"&lt;="&amp;GE$9,conditions!$9:$9,"&gt;="&amp;GE$9)-EOMONTH($U$9,11)),SUMIFS(19:19,$9:$9,GE$9+SUMIFS(conditions!$71:$71,conditions!$8:$8,"&lt;="&amp;GE$9,conditions!$9:$9,"&gt;="&amp;GE$9)))*SUMIFS(conditions!$69:$69,conditions!$8:$8,"&lt;="&amp;GE$9,conditions!$9:$9,"&gt;="&amp;GE$9)*SUMIFS(conditions!$70:$70,conditions!$8:$8,"&lt;="&amp;GE$9,conditions!$9:$9,"&gt;="&amp;GE$9))</f>
        <v>0</v>
      </c>
      <c r="GF73" s="37">
        <f>IF(GF$9="",0,IF(GF$9+SUMIFS(conditions!$71:$71,conditions!$8:$8,"&lt;="&amp;GF$9,conditions!$9:$9,"&gt;="&amp;GF$9)&gt;EOMONTH($U$9,11),(1+conditions!$U$34)*SUMIFS(19:19,$9:$9,$U$9-1+GF$9+SUMIFS(conditions!$71:$71,conditions!$8:$8,"&lt;="&amp;GF$9,conditions!$9:$9,"&gt;="&amp;GF$9)-EOMONTH($U$9,11)),SUMIFS(19:19,$9:$9,GF$9+SUMIFS(conditions!$71:$71,conditions!$8:$8,"&lt;="&amp;GF$9,conditions!$9:$9,"&gt;="&amp;GF$9)))*SUMIFS(conditions!$69:$69,conditions!$8:$8,"&lt;="&amp;GF$9,conditions!$9:$9,"&gt;="&amp;GF$9)*SUMIFS(conditions!$70:$70,conditions!$8:$8,"&lt;="&amp;GF$9,conditions!$9:$9,"&gt;="&amp;GF$9))</f>
        <v>7.8586200000000002</v>
      </c>
      <c r="GG73" s="37">
        <f>IF(GG$9="",0,IF(GG$9+SUMIFS(conditions!$71:$71,conditions!$8:$8,"&lt;="&amp;GG$9,conditions!$9:$9,"&gt;="&amp;GG$9)&gt;EOMONTH($U$9,11),(1+conditions!$U$34)*SUMIFS(19:19,$9:$9,$U$9-1+GG$9+SUMIFS(conditions!$71:$71,conditions!$8:$8,"&lt;="&amp;GG$9,conditions!$9:$9,"&gt;="&amp;GG$9)-EOMONTH($U$9,11)),SUMIFS(19:19,$9:$9,GG$9+SUMIFS(conditions!$71:$71,conditions!$8:$8,"&lt;="&amp;GG$9,conditions!$9:$9,"&gt;="&amp;GG$9)))*SUMIFS(conditions!$69:$69,conditions!$8:$8,"&lt;="&amp;GG$9,conditions!$9:$9,"&gt;="&amp;GG$9)*SUMIFS(conditions!$70:$70,conditions!$8:$8,"&lt;="&amp;GG$9,conditions!$9:$9,"&gt;="&amp;GG$9))</f>
        <v>7.8586200000000002</v>
      </c>
      <c r="GH73" s="37">
        <f>IF(GH$9="",0,IF(GH$9+SUMIFS(conditions!$71:$71,conditions!$8:$8,"&lt;="&amp;GH$9,conditions!$9:$9,"&gt;="&amp;GH$9)&gt;EOMONTH($U$9,11),(1+conditions!$U$34)*SUMIFS(19:19,$9:$9,$U$9-1+GH$9+SUMIFS(conditions!$71:$71,conditions!$8:$8,"&lt;="&amp;GH$9,conditions!$9:$9,"&gt;="&amp;GH$9)-EOMONTH($U$9,11)),SUMIFS(19:19,$9:$9,GH$9+SUMIFS(conditions!$71:$71,conditions!$8:$8,"&lt;="&amp;GH$9,conditions!$9:$9,"&gt;="&amp;GH$9)))*SUMIFS(conditions!$69:$69,conditions!$8:$8,"&lt;="&amp;GH$9,conditions!$9:$9,"&gt;="&amp;GH$9)*SUMIFS(conditions!$70:$70,conditions!$8:$8,"&lt;="&amp;GH$9,conditions!$9:$9,"&gt;="&amp;GH$9))</f>
        <v>8.7099705000000007</v>
      </c>
      <c r="GI73" s="37">
        <f>IF(GI$9="",0,IF(GI$9+SUMIFS(conditions!$71:$71,conditions!$8:$8,"&lt;="&amp;GI$9,conditions!$9:$9,"&gt;="&amp;GI$9)&gt;EOMONTH($U$9,11),(1+conditions!$U$34)*SUMIFS(19:19,$9:$9,$U$9-1+GI$9+SUMIFS(conditions!$71:$71,conditions!$8:$8,"&lt;="&amp;GI$9,conditions!$9:$9,"&gt;="&amp;GI$9)-EOMONTH($U$9,11)),SUMIFS(19:19,$9:$9,GI$9+SUMIFS(conditions!$71:$71,conditions!$8:$8,"&lt;="&amp;GI$9,conditions!$9:$9,"&gt;="&amp;GI$9)))*SUMIFS(conditions!$69:$69,conditions!$8:$8,"&lt;="&amp;GI$9,conditions!$9:$9,"&gt;="&amp;GI$9)*SUMIFS(conditions!$70:$70,conditions!$8:$8,"&lt;="&amp;GI$9,conditions!$9:$9,"&gt;="&amp;GI$9))</f>
        <v>8.7099705000000007</v>
      </c>
      <c r="GJ73" s="37">
        <f>IF(GJ$9="",0,IF(GJ$9+SUMIFS(conditions!$71:$71,conditions!$8:$8,"&lt;="&amp;GJ$9,conditions!$9:$9,"&gt;="&amp;GJ$9)&gt;EOMONTH($U$9,11),(1+conditions!$U$34)*SUMIFS(19:19,$9:$9,$U$9-1+GJ$9+SUMIFS(conditions!$71:$71,conditions!$8:$8,"&lt;="&amp;GJ$9,conditions!$9:$9,"&gt;="&amp;GJ$9)-EOMONTH($U$9,11)),SUMIFS(19:19,$9:$9,GJ$9+SUMIFS(conditions!$71:$71,conditions!$8:$8,"&lt;="&amp;GJ$9,conditions!$9:$9,"&gt;="&amp;GJ$9)))*SUMIFS(conditions!$69:$69,conditions!$8:$8,"&lt;="&amp;GJ$9,conditions!$9:$9,"&gt;="&amp;GJ$9)*SUMIFS(conditions!$70:$70,conditions!$8:$8,"&lt;="&amp;GJ$9,conditions!$9:$9,"&gt;="&amp;GJ$9))</f>
        <v>8.7099705000000007</v>
      </c>
      <c r="GK73" s="37">
        <f>IF(GK$9="",0,IF(GK$9+SUMIFS(conditions!$71:$71,conditions!$8:$8,"&lt;="&amp;GK$9,conditions!$9:$9,"&gt;="&amp;GK$9)&gt;EOMONTH($U$9,11),(1+conditions!$U$34)*SUMIFS(19:19,$9:$9,$U$9-1+GK$9+SUMIFS(conditions!$71:$71,conditions!$8:$8,"&lt;="&amp;GK$9,conditions!$9:$9,"&gt;="&amp;GK$9)-EOMONTH($U$9,11)),SUMIFS(19:19,$9:$9,GK$9+SUMIFS(conditions!$71:$71,conditions!$8:$8,"&lt;="&amp;GK$9,conditions!$9:$9,"&gt;="&amp;GK$9)))*SUMIFS(conditions!$69:$69,conditions!$8:$8,"&lt;="&amp;GK$9,conditions!$9:$9,"&gt;="&amp;GK$9)*SUMIFS(conditions!$70:$70,conditions!$8:$8,"&lt;="&amp;GK$9,conditions!$9:$9,"&gt;="&amp;GK$9))</f>
        <v>0</v>
      </c>
      <c r="GL73" s="37">
        <f>IF(GL$9="",0,IF(GL$9+SUMIFS(conditions!$71:$71,conditions!$8:$8,"&lt;="&amp;GL$9,conditions!$9:$9,"&gt;="&amp;GL$9)&gt;EOMONTH($U$9,11),(1+conditions!$U$34)*SUMIFS(19:19,$9:$9,$U$9-1+GL$9+SUMIFS(conditions!$71:$71,conditions!$8:$8,"&lt;="&amp;GL$9,conditions!$9:$9,"&gt;="&amp;GL$9)-EOMONTH($U$9,11)),SUMIFS(19:19,$9:$9,GL$9+SUMIFS(conditions!$71:$71,conditions!$8:$8,"&lt;="&amp;GL$9,conditions!$9:$9,"&gt;="&amp;GL$9)))*SUMIFS(conditions!$69:$69,conditions!$8:$8,"&lt;="&amp;GL$9,conditions!$9:$9,"&gt;="&amp;GL$9)*SUMIFS(conditions!$70:$70,conditions!$8:$8,"&lt;="&amp;GL$9,conditions!$9:$9,"&gt;="&amp;GL$9))</f>
        <v>0</v>
      </c>
      <c r="GM73" s="37">
        <f>IF(GM$9="",0,IF(GM$9+SUMIFS(conditions!$71:$71,conditions!$8:$8,"&lt;="&amp;GM$9,conditions!$9:$9,"&gt;="&amp;GM$9)&gt;EOMONTH($U$9,11),(1+conditions!$U$34)*SUMIFS(19:19,$9:$9,$U$9-1+GM$9+SUMIFS(conditions!$71:$71,conditions!$8:$8,"&lt;="&amp;GM$9,conditions!$9:$9,"&gt;="&amp;GM$9)-EOMONTH($U$9,11)),SUMIFS(19:19,$9:$9,GM$9+SUMIFS(conditions!$71:$71,conditions!$8:$8,"&lt;="&amp;GM$9,conditions!$9:$9,"&gt;="&amp;GM$9)))*SUMIFS(conditions!$69:$69,conditions!$8:$8,"&lt;="&amp;GM$9,conditions!$9:$9,"&gt;="&amp;GM$9)*SUMIFS(conditions!$70:$70,conditions!$8:$8,"&lt;="&amp;GM$9,conditions!$9:$9,"&gt;="&amp;GM$9))</f>
        <v>8.7099705000000007</v>
      </c>
      <c r="GN73" s="37">
        <f>IF(GN$9="",0,IF(GN$9+SUMIFS(conditions!$71:$71,conditions!$8:$8,"&lt;="&amp;GN$9,conditions!$9:$9,"&gt;="&amp;GN$9)&gt;EOMONTH($U$9,11),(1+conditions!$U$34)*SUMIFS(19:19,$9:$9,$U$9-1+GN$9+SUMIFS(conditions!$71:$71,conditions!$8:$8,"&lt;="&amp;GN$9,conditions!$9:$9,"&gt;="&amp;GN$9)-EOMONTH($U$9,11)),SUMIFS(19:19,$9:$9,GN$9+SUMIFS(conditions!$71:$71,conditions!$8:$8,"&lt;="&amp;GN$9,conditions!$9:$9,"&gt;="&amp;GN$9)))*SUMIFS(conditions!$69:$69,conditions!$8:$8,"&lt;="&amp;GN$9,conditions!$9:$9,"&gt;="&amp;GN$9)*SUMIFS(conditions!$70:$70,conditions!$8:$8,"&lt;="&amp;GN$9,conditions!$9:$9,"&gt;="&amp;GN$9))</f>
        <v>8.7099705000000007</v>
      </c>
      <c r="GO73" s="37">
        <f>IF(GO$9="",0,IF(GO$9+SUMIFS(conditions!$71:$71,conditions!$8:$8,"&lt;="&amp;GO$9,conditions!$9:$9,"&gt;="&amp;GO$9)&gt;EOMONTH($U$9,11),(1+conditions!$U$34)*SUMIFS(19:19,$9:$9,$U$9-1+GO$9+SUMIFS(conditions!$71:$71,conditions!$8:$8,"&lt;="&amp;GO$9,conditions!$9:$9,"&gt;="&amp;GO$9)-EOMONTH($U$9,11)),SUMIFS(19:19,$9:$9,GO$9+SUMIFS(conditions!$71:$71,conditions!$8:$8,"&lt;="&amp;GO$9,conditions!$9:$9,"&gt;="&amp;GO$9)))*SUMIFS(conditions!$69:$69,conditions!$8:$8,"&lt;="&amp;GO$9,conditions!$9:$9,"&gt;="&amp;GO$9)*SUMIFS(conditions!$70:$70,conditions!$8:$8,"&lt;="&amp;GO$9,conditions!$9:$9,"&gt;="&amp;GO$9))</f>
        <v>8.7099705000000007</v>
      </c>
      <c r="GP73" s="37">
        <f>IF(GP$9="",0,IF(GP$9+SUMIFS(conditions!$71:$71,conditions!$8:$8,"&lt;="&amp;GP$9,conditions!$9:$9,"&gt;="&amp;GP$9)&gt;EOMONTH($U$9,11),(1+conditions!$U$34)*SUMIFS(19:19,$9:$9,$U$9-1+GP$9+SUMIFS(conditions!$71:$71,conditions!$8:$8,"&lt;="&amp;GP$9,conditions!$9:$9,"&gt;="&amp;GP$9)-EOMONTH($U$9,11)),SUMIFS(19:19,$9:$9,GP$9+SUMIFS(conditions!$71:$71,conditions!$8:$8,"&lt;="&amp;GP$9,conditions!$9:$9,"&gt;="&amp;GP$9)))*SUMIFS(conditions!$69:$69,conditions!$8:$8,"&lt;="&amp;GP$9,conditions!$9:$9,"&gt;="&amp;GP$9)*SUMIFS(conditions!$70:$70,conditions!$8:$8,"&lt;="&amp;GP$9,conditions!$9:$9,"&gt;="&amp;GP$9))</f>
        <v>8.7099705000000007</v>
      </c>
      <c r="GQ73" s="37">
        <f>IF(GQ$9="",0,IF(GQ$9+SUMIFS(conditions!$71:$71,conditions!$8:$8,"&lt;="&amp;GQ$9,conditions!$9:$9,"&gt;="&amp;GQ$9)&gt;EOMONTH($U$9,11),(1+conditions!$U$34)*SUMIFS(19:19,$9:$9,$U$9-1+GQ$9+SUMIFS(conditions!$71:$71,conditions!$8:$8,"&lt;="&amp;GQ$9,conditions!$9:$9,"&gt;="&amp;GQ$9)-EOMONTH($U$9,11)),SUMIFS(19:19,$9:$9,GQ$9+SUMIFS(conditions!$71:$71,conditions!$8:$8,"&lt;="&amp;GQ$9,conditions!$9:$9,"&gt;="&amp;GQ$9)))*SUMIFS(conditions!$69:$69,conditions!$8:$8,"&lt;="&amp;GQ$9,conditions!$9:$9,"&gt;="&amp;GQ$9)*SUMIFS(conditions!$70:$70,conditions!$8:$8,"&lt;="&amp;GQ$9,conditions!$9:$9,"&gt;="&amp;GQ$9))</f>
        <v>8.7099705000000007</v>
      </c>
      <c r="GR73" s="37">
        <f>IF(GR$9="",0,IF(GR$9+SUMIFS(conditions!$71:$71,conditions!$8:$8,"&lt;="&amp;GR$9,conditions!$9:$9,"&gt;="&amp;GR$9)&gt;EOMONTH($U$9,11),(1+conditions!$U$34)*SUMIFS(19:19,$9:$9,$U$9-1+GR$9+SUMIFS(conditions!$71:$71,conditions!$8:$8,"&lt;="&amp;GR$9,conditions!$9:$9,"&gt;="&amp;GR$9)-EOMONTH($U$9,11)),SUMIFS(19:19,$9:$9,GR$9+SUMIFS(conditions!$71:$71,conditions!$8:$8,"&lt;="&amp;GR$9,conditions!$9:$9,"&gt;="&amp;GR$9)))*SUMIFS(conditions!$69:$69,conditions!$8:$8,"&lt;="&amp;GR$9,conditions!$9:$9,"&gt;="&amp;GR$9)*SUMIFS(conditions!$70:$70,conditions!$8:$8,"&lt;="&amp;GR$9,conditions!$9:$9,"&gt;="&amp;GR$9))</f>
        <v>0</v>
      </c>
      <c r="GS73" s="37">
        <f>IF(GS$9="",0,IF(GS$9+SUMIFS(conditions!$71:$71,conditions!$8:$8,"&lt;="&amp;GS$9,conditions!$9:$9,"&gt;="&amp;GS$9)&gt;EOMONTH($U$9,11),(1+conditions!$U$34)*SUMIFS(19:19,$9:$9,$U$9-1+GS$9+SUMIFS(conditions!$71:$71,conditions!$8:$8,"&lt;="&amp;GS$9,conditions!$9:$9,"&gt;="&amp;GS$9)-EOMONTH($U$9,11)),SUMIFS(19:19,$9:$9,GS$9+SUMIFS(conditions!$71:$71,conditions!$8:$8,"&lt;="&amp;GS$9,conditions!$9:$9,"&gt;="&amp;GS$9)))*SUMIFS(conditions!$69:$69,conditions!$8:$8,"&lt;="&amp;GS$9,conditions!$9:$9,"&gt;="&amp;GS$9)*SUMIFS(conditions!$70:$70,conditions!$8:$8,"&lt;="&amp;GS$9,conditions!$9:$9,"&gt;="&amp;GS$9))</f>
        <v>0</v>
      </c>
      <c r="GT73" s="37">
        <f>IF(GT$9="",0,IF(GT$9+SUMIFS(conditions!$71:$71,conditions!$8:$8,"&lt;="&amp;GT$9,conditions!$9:$9,"&gt;="&amp;GT$9)&gt;EOMONTH($U$9,11),(1+conditions!$U$34)*SUMIFS(19:19,$9:$9,$U$9-1+GT$9+SUMIFS(conditions!$71:$71,conditions!$8:$8,"&lt;="&amp;GT$9,conditions!$9:$9,"&gt;="&amp;GT$9)-EOMONTH($U$9,11)),SUMIFS(19:19,$9:$9,GT$9+SUMIFS(conditions!$71:$71,conditions!$8:$8,"&lt;="&amp;GT$9,conditions!$9:$9,"&gt;="&amp;GT$9)))*SUMIFS(conditions!$69:$69,conditions!$8:$8,"&lt;="&amp;GT$9,conditions!$9:$9,"&gt;="&amp;GT$9)*SUMIFS(conditions!$70:$70,conditions!$8:$8,"&lt;="&amp;GT$9,conditions!$9:$9,"&gt;="&amp;GT$9))</f>
        <v>8.7099705000000007</v>
      </c>
      <c r="GU73" s="37">
        <f>IF(GU$9="",0,IF(GU$9+SUMIFS(conditions!$71:$71,conditions!$8:$8,"&lt;="&amp;GU$9,conditions!$9:$9,"&gt;="&amp;GU$9)&gt;EOMONTH($U$9,11),(1+conditions!$U$34)*SUMIFS(19:19,$9:$9,$U$9-1+GU$9+SUMIFS(conditions!$71:$71,conditions!$8:$8,"&lt;="&amp;GU$9,conditions!$9:$9,"&gt;="&amp;GU$9)-EOMONTH($U$9,11)),SUMIFS(19:19,$9:$9,GU$9+SUMIFS(conditions!$71:$71,conditions!$8:$8,"&lt;="&amp;GU$9,conditions!$9:$9,"&gt;="&amp;GU$9)))*SUMIFS(conditions!$69:$69,conditions!$8:$8,"&lt;="&amp;GU$9,conditions!$9:$9,"&gt;="&amp;GU$9)*SUMIFS(conditions!$70:$70,conditions!$8:$8,"&lt;="&amp;GU$9,conditions!$9:$9,"&gt;="&amp;GU$9))</f>
        <v>8.7099705000000007</v>
      </c>
      <c r="GV73" s="37">
        <f>IF(GV$9="",0,IF(GV$9+SUMIFS(conditions!$71:$71,conditions!$8:$8,"&lt;="&amp;GV$9,conditions!$9:$9,"&gt;="&amp;GV$9)&gt;EOMONTH($U$9,11),(1+conditions!$U$34)*SUMIFS(19:19,$9:$9,$U$9-1+GV$9+SUMIFS(conditions!$71:$71,conditions!$8:$8,"&lt;="&amp;GV$9,conditions!$9:$9,"&gt;="&amp;GV$9)-EOMONTH($U$9,11)),SUMIFS(19:19,$9:$9,GV$9+SUMIFS(conditions!$71:$71,conditions!$8:$8,"&lt;="&amp;GV$9,conditions!$9:$9,"&gt;="&amp;GV$9)))*SUMIFS(conditions!$69:$69,conditions!$8:$8,"&lt;="&amp;GV$9,conditions!$9:$9,"&gt;="&amp;GV$9)*SUMIFS(conditions!$70:$70,conditions!$8:$8,"&lt;="&amp;GV$9,conditions!$9:$9,"&gt;="&amp;GV$9))</f>
        <v>8.7099705000000007</v>
      </c>
      <c r="GW73" s="37">
        <f>IF(GW$9="",0,IF(GW$9+SUMIFS(conditions!$71:$71,conditions!$8:$8,"&lt;="&amp;GW$9,conditions!$9:$9,"&gt;="&amp;GW$9)&gt;EOMONTH($U$9,11),(1+conditions!$U$34)*SUMIFS(19:19,$9:$9,$U$9-1+GW$9+SUMIFS(conditions!$71:$71,conditions!$8:$8,"&lt;="&amp;GW$9,conditions!$9:$9,"&gt;="&amp;GW$9)-EOMONTH($U$9,11)),SUMIFS(19:19,$9:$9,GW$9+SUMIFS(conditions!$71:$71,conditions!$8:$8,"&lt;="&amp;GW$9,conditions!$9:$9,"&gt;="&amp;GW$9)))*SUMIFS(conditions!$69:$69,conditions!$8:$8,"&lt;="&amp;GW$9,conditions!$9:$9,"&gt;="&amp;GW$9)*SUMIFS(conditions!$70:$70,conditions!$8:$8,"&lt;="&amp;GW$9,conditions!$9:$9,"&gt;="&amp;GW$9))</f>
        <v>8.7099705000000007</v>
      </c>
      <c r="GX73" s="37">
        <f>IF(GX$9="",0,IF(GX$9+SUMIFS(conditions!$71:$71,conditions!$8:$8,"&lt;="&amp;GX$9,conditions!$9:$9,"&gt;="&amp;GX$9)&gt;EOMONTH($U$9,11),(1+conditions!$U$34)*SUMIFS(19:19,$9:$9,$U$9-1+GX$9+SUMIFS(conditions!$71:$71,conditions!$8:$8,"&lt;="&amp;GX$9,conditions!$9:$9,"&gt;="&amp;GX$9)-EOMONTH($U$9,11)),SUMIFS(19:19,$9:$9,GX$9+SUMIFS(conditions!$71:$71,conditions!$8:$8,"&lt;="&amp;GX$9,conditions!$9:$9,"&gt;="&amp;GX$9)))*SUMIFS(conditions!$69:$69,conditions!$8:$8,"&lt;="&amp;GX$9,conditions!$9:$9,"&gt;="&amp;GX$9)*SUMIFS(conditions!$70:$70,conditions!$8:$8,"&lt;="&amp;GX$9,conditions!$9:$9,"&gt;="&amp;GX$9))</f>
        <v>8.7099705000000007</v>
      </c>
      <c r="GY73" s="37">
        <f>IF(GY$9="",0,IF(GY$9+SUMIFS(conditions!$71:$71,conditions!$8:$8,"&lt;="&amp;GY$9,conditions!$9:$9,"&gt;="&amp;GY$9)&gt;EOMONTH($U$9,11),(1+conditions!$U$34)*SUMIFS(19:19,$9:$9,$U$9-1+GY$9+SUMIFS(conditions!$71:$71,conditions!$8:$8,"&lt;="&amp;GY$9,conditions!$9:$9,"&gt;="&amp;GY$9)-EOMONTH($U$9,11)),SUMIFS(19:19,$9:$9,GY$9+SUMIFS(conditions!$71:$71,conditions!$8:$8,"&lt;="&amp;GY$9,conditions!$9:$9,"&gt;="&amp;GY$9)))*SUMIFS(conditions!$69:$69,conditions!$8:$8,"&lt;="&amp;GY$9,conditions!$9:$9,"&gt;="&amp;GY$9)*SUMIFS(conditions!$70:$70,conditions!$8:$8,"&lt;="&amp;GY$9,conditions!$9:$9,"&gt;="&amp;GY$9))</f>
        <v>0</v>
      </c>
      <c r="GZ73" s="37">
        <f>IF(GZ$9="",0,IF(GZ$9+SUMIFS(conditions!$71:$71,conditions!$8:$8,"&lt;="&amp;GZ$9,conditions!$9:$9,"&gt;="&amp;GZ$9)&gt;EOMONTH($U$9,11),(1+conditions!$U$34)*SUMIFS(19:19,$9:$9,$U$9-1+GZ$9+SUMIFS(conditions!$71:$71,conditions!$8:$8,"&lt;="&amp;GZ$9,conditions!$9:$9,"&gt;="&amp;GZ$9)-EOMONTH($U$9,11)),SUMIFS(19:19,$9:$9,GZ$9+SUMIFS(conditions!$71:$71,conditions!$8:$8,"&lt;="&amp;GZ$9,conditions!$9:$9,"&gt;="&amp;GZ$9)))*SUMIFS(conditions!$69:$69,conditions!$8:$8,"&lt;="&amp;GZ$9,conditions!$9:$9,"&gt;="&amp;GZ$9)*SUMIFS(conditions!$70:$70,conditions!$8:$8,"&lt;="&amp;GZ$9,conditions!$9:$9,"&gt;="&amp;GZ$9))</f>
        <v>0</v>
      </c>
      <c r="HA73" s="37">
        <f>IF(HA$9="",0,IF(HA$9+SUMIFS(conditions!$71:$71,conditions!$8:$8,"&lt;="&amp;HA$9,conditions!$9:$9,"&gt;="&amp;HA$9)&gt;EOMONTH($U$9,11),(1+conditions!$U$34)*SUMIFS(19:19,$9:$9,$U$9-1+HA$9+SUMIFS(conditions!$71:$71,conditions!$8:$8,"&lt;="&amp;HA$9,conditions!$9:$9,"&gt;="&amp;HA$9)-EOMONTH($U$9,11)),SUMIFS(19:19,$9:$9,HA$9+SUMIFS(conditions!$71:$71,conditions!$8:$8,"&lt;="&amp;HA$9,conditions!$9:$9,"&gt;="&amp;HA$9)))*SUMIFS(conditions!$69:$69,conditions!$8:$8,"&lt;="&amp;HA$9,conditions!$9:$9,"&gt;="&amp;HA$9)*SUMIFS(conditions!$70:$70,conditions!$8:$8,"&lt;="&amp;HA$9,conditions!$9:$9,"&gt;="&amp;HA$9))</f>
        <v>8.7099705000000007</v>
      </c>
      <c r="HB73" s="37">
        <f>IF(HB$9="",0,IF(HB$9+SUMIFS(conditions!$71:$71,conditions!$8:$8,"&lt;="&amp;HB$9,conditions!$9:$9,"&gt;="&amp;HB$9)&gt;EOMONTH($U$9,11),(1+conditions!$U$34)*SUMIFS(19:19,$9:$9,$U$9-1+HB$9+SUMIFS(conditions!$71:$71,conditions!$8:$8,"&lt;="&amp;HB$9,conditions!$9:$9,"&gt;="&amp;HB$9)-EOMONTH($U$9,11)),SUMIFS(19:19,$9:$9,HB$9+SUMIFS(conditions!$71:$71,conditions!$8:$8,"&lt;="&amp;HB$9,conditions!$9:$9,"&gt;="&amp;HB$9)))*SUMIFS(conditions!$69:$69,conditions!$8:$8,"&lt;="&amp;HB$9,conditions!$9:$9,"&gt;="&amp;HB$9)*SUMIFS(conditions!$70:$70,conditions!$8:$8,"&lt;="&amp;HB$9,conditions!$9:$9,"&gt;="&amp;HB$9))</f>
        <v>8.7099705000000007</v>
      </c>
      <c r="HC73" s="37">
        <f>IF(HC$9="",0,IF(HC$9+SUMIFS(conditions!$71:$71,conditions!$8:$8,"&lt;="&amp;HC$9,conditions!$9:$9,"&gt;="&amp;HC$9)&gt;EOMONTH($U$9,11),(1+conditions!$U$34)*SUMIFS(19:19,$9:$9,$U$9-1+HC$9+SUMIFS(conditions!$71:$71,conditions!$8:$8,"&lt;="&amp;HC$9,conditions!$9:$9,"&gt;="&amp;HC$9)-EOMONTH($U$9,11)),SUMIFS(19:19,$9:$9,HC$9+SUMIFS(conditions!$71:$71,conditions!$8:$8,"&lt;="&amp;HC$9,conditions!$9:$9,"&gt;="&amp;HC$9)))*SUMIFS(conditions!$69:$69,conditions!$8:$8,"&lt;="&amp;HC$9,conditions!$9:$9,"&gt;="&amp;HC$9)*SUMIFS(conditions!$70:$70,conditions!$8:$8,"&lt;="&amp;HC$9,conditions!$9:$9,"&gt;="&amp;HC$9))</f>
        <v>8.7099705000000007</v>
      </c>
      <c r="HD73" s="37">
        <f>IF(HD$9="",0,IF(HD$9+SUMIFS(conditions!$71:$71,conditions!$8:$8,"&lt;="&amp;HD$9,conditions!$9:$9,"&gt;="&amp;HD$9)&gt;EOMONTH($U$9,11),(1+conditions!$U$34)*SUMIFS(19:19,$9:$9,$U$9-1+HD$9+SUMIFS(conditions!$71:$71,conditions!$8:$8,"&lt;="&amp;HD$9,conditions!$9:$9,"&gt;="&amp;HD$9)-EOMONTH($U$9,11)),SUMIFS(19:19,$9:$9,HD$9+SUMIFS(conditions!$71:$71,conditions!$8:$8,"&lt;="&amp;HD$9,conditions!$9:$9,"&gt;="&amp;HD$9)))*SUMIFS(conditions!$69:$69,conditions!$8:$8,"&lt;="&amp;HD$9,conditions!$9:$9,"&gt;="&amp;HD$9)*SUMIFS(conditions!$70:$70,conditions!$8:$8,"&lt;="&amp;HD$9,conditions!$9:$9,"&gt;="&amp;HD$9))</f>
        <v>8.7099705000000007</v>
      </c>
      <c r="HE73" s="37">
        <f>IF(HE$9="",0,IF(HE$9+SUMIFS(conditions!$71:$71,conditions!$8:$8,"&lt;="&amp;HE$9,conditions!$9:$9,"&gt;="&amp;HE$9)&gt;EOMONTH($U$9,11),(1+conditions!$U$34)*SUMIFS(19:19,$9:$9,$U$9-1+HE$9+SUMIFS(conditions!$71:$71,conditions!$8:$8,"&lt;="&amp;HE$9,conditions!$9:$9,"&gt;="&amp;HE$9)-EOMONTH($U$9,11)),SUMIFS(19:19,$9:$9,HE$9+SUMIFS(conditions!$71:$71,conditions!$8:$8,"&lt;="&amp;HE$9,conditions!$9:$9,"&gt;="&amp;HE$9)))*SUMIFS(conditions!$69:$69,conditions!$8:$8,"&lt;="&amp;HE$9,conditions!$9:$9,"&gt;="&amp;HE$9)*SUMIFS(conditions!$70:$70,conditions!$8:$8,"&lt;="&amp;HE$9,conditions!$9:$9,"&gt;="&amp;HE$9))</f>
        <v>8.7099705000000007</v>
      </c>
      <c r="HF73" s="37">
        <f>IF(HF$9="",0,IF(HF$9+SUMIFS(conditions!$71:$71,conditions!$8:$8,"&lt;="&amp;HF$9,conditions!$9:$9,"&gt;="&amp;HF$9)&gt;EOMONTH($U$9,11),(1+conditions!$U$34)*SUMIFS(19:19,$9:$9,$U$9-1+HF$9+SUMIFS(conditions!$71:$71,conditions!$8:$8,"&lt;="&amp;HF$9,conditions!$9:$9,"&gt;="&amp;HF$9)-EOMONTH($U$9,11)),SUMIFS(19:19,$9:$9,HF$9+SUMIFS(conditions!$71:$71,conditions!$8:$8,"&lt;="&amp;HF$9,conditions!$9:$9,"&gt;="&amp;HF$9)))*SUMIFS(conditions!$69:$69,conditions!$8:$8,"&lt;="&amp;HF$9,conditions!$9:$9,"&gt;="&amp;HF$9)*SUMIFS(conditions!$70:$70,conditions!$8:$8,"&lt;="&amp;HF$9,conditions!$9:$9,"&gt;="&amp;HF$9))</f>
        <v>0</v>
      </c>
      <c r="HG73" s="37">
        <f>IF(HG$9="",0,IF(HG$9+SUMIFS(conditions!$71:$71,conditions!$8:$8,"&lt;="&amp;HG$9,conditions!$9:$9,"&gt;="&amp;HG$9)&gt;EOMONTH($U$9,11),(1+conditions!$U$34)*SUMIFS(19:19,$9:$9,$U$9-1+HG$9+SUMIFS(conditions!$71:$71,conditions!$8:$8,"&lt;="&amp;HG$9,conditions!$9:$9,"&gt;="&amp;HG$9)-EOMONTH($U$9,11)),SUMIFS(19:19,$9:$9,HG$9+SUMIFS(conditions!$71:$71,conditions!$8:$8,"&lt;="&amp;HG$9,conditions!$9:$9,"&gt;="&amp;HG$9)))*SUMIFS(conditions!$69:$69,conditions!$8:$8,"&lt;="&amp;HG$9,conditions!$9:$9,"&gt;="&amp;HG$9)*SUMIFS(conditions!$70:$70,conditions!$8:$8,"&lt;="&amp;HG$9,conditions!$9:$9,"&gt;="&amp;HG$9))</f>
        <v>0</v>
      </c>
      <c r="HH73" s="37">
        <f>IF(HH$9="",0,IF(HH$9+SUMIFS(conditions!$71:$71,conditions!$8:$8,"&lt;="&amp;HH$9,conditions!$9:$9,"&gt;="&amp;HH$9)&gt;EOMONTH($U$9,11),(1+conditions!$U$34)*SUMIFS(19:19,$9:$9,$U$9-1+HH$9+SUMIFS(conditions!$71:$71,conditions!$8:$8,"&lt;="&amp;HH$9,conditions!$9:$9,"&gt;="&amp;HH$9)-EOMONTH($U$9,11)),SUMIFS(19:19,$9:$9,HH$9+SUMIFS(conditions!$71:$71,conditions!$8:$8,"&lt;="&amp;HH$9,conditions!$9:$9,"&gt;="&amp;HH$9)))*SUMIFS(conditions!$69:$69,conditions!$8:$8,"&lt;="&amp;HH$9,conditions!$9:$9,"&gt;="&amp;HH$9)*SUMIFS(conditions!$70:$70,conditions!$8:$8,"&lt;="&amp;HH$9,conditions!$9:$9,"&gt;="&amp;HH$9))</f>
        <v>8.7099705000000007</v>
      </c>
      <c r="HI73" s="37">
        <f>IF(HI$9="",0,IF(HI$9+SUMIFS(conditions!$71:$71,conditions!$8:$8,"&lt;="&amp;HI$9,conditions!$9:$9,"&gt;="&amp;HI$9)&gt;EOMONTH($U$9,11),(1+conditions!$U$34)*SUMIFS(19:19,$9:$9,$U$9-1+HI$9+SUMIFS(conditions!$71:$71,conditions!$8:$8,"&lt;="&amp;HI$9,conditions!$9:$9,"&gt;="&amp;HI$9)-EOMONTH($U$9,11)),SUMIFS(19:19,$9:$9,HI$9+SUMIFS(conditions!$71:$71,conditions!$8:$8,"&lt;="&amp;HI$9,conditions!$9:$9,"&gt;="&amp;HI$9)))*SUMIFS(conditions!$69:$69,conditions!$8:$8,"&lt;="&amp;HI$9,conditions!$9:$9,"&gt;="&amp;HI$9)*SUMIFS(conditions!$70:$70,conditions!$8:$8,"&lt;="&amp;HI$9,conditions!$9:$9,"&gt;="&amp;HI$9))</f>
        <v>8.7099705000000007</v>
      </c>
      <c r="HJ73" s="37">
        <f>IF(HJ$9="",0,IF(HJ$9+SUMIFS(conditions!$71:$71,conditions!$8:$8,"&lt;="&amp;HJ$9,conditions!$9:$9,"&gt;="&amp;HJ$9)&gt;EOMONTH($U$9,11),(1+conditions!$U$34)*SUMIFS(19:19,$9:$9,$U$9-1+HJ$9+SUMIFS(conditions!$71:$71,conditions!$8:$8,"&lt;="&amp;HJ$9,conditions!$9:$9,"&gt;="&amp;HJ$9)-EOMONTH($U$9,11)),SUMIFS(19:19,$9:$9,HJ$9+SUMIFS(conditions!$71:$71,conditions!$8:$8,"&lt;="&amp;HJ$9,conditions!$9:$9,"&gt;="&amp;HJ$9)))*SUMIFS(conditions!$69:$69,conditions!$8:$8,"&lt;="&amp;HJ$9,conditions!$9:$9,"&gt;="&amp;HJ$9)*SUMIFS(conditions!$70:$70,conditions!$8:$8,"&lt;="&amp;HJ$9,conditions!$9:$9,"&gt;="&amp;HJ$9))</f>
        <v>8.7099705000000007</v>
      </c>
      <c r="HK73" s="37">
        <f>IF(HK$9="",0,IF(HK$9+SUMIFS(conditions!$71:$71,conditions!$8:$8,"&lt;="&amp;HK$9,conditions!$9:$9,"&gt;="&amp;HK$9)&gt;EOMONTH($U$9,11),(1+conditions!$U$34)*SUMIFS(19:19,$9:$9,$U$9-1+HK$9+SUMIFS(conditions!$71:$71,conditions!$8:$8,"&lt;="&amp;HK$9,conditions!$9:$9,"&gt;="&amp;HK$9)-EOMONTH($U$9,11)),SUMIFS(19:19,$9:$9,HK$9+SUMIFS(conditions!$71:$71,conditions!$8:$8,"&lt;="&amp;HK$9,conditions!$9:$9,"&gt;="&amp;HK$9)))*SUMIFS(conditions!$69:$69,conditions!$8:$8,"&lt;="&amp;HK$9,conditions!$9:$9,"&gt;="&amp;HK$9)*SUMIFS(conditions!$70:$70,conditions!$8:$8,"&lt;="&amp;HK$9,conditions!$9:$9,"&gt;="&amp;HK$9))</f>
        <v>8.7099705000000007</v>
      </c>
      <c r="HL73" s="37">
        <f>IF(HL$9="",0,IF(HL$9+SUMIFS(conditions!$71:$71,conditions!$8:$8,"&lt;="&amp;HL$9,conditions!$9:$9,"&gt;="&amp;HL$9)&gt;EOMONTH($U$9,11),(1+conditions!$U$34)*SUMIFS(19:19,$9:$9,$U$9-1+HL$9+SUMIFS(conditions!$71:$71,conditions!$8:$8,"&lt;="&amp;HL$9,conditions!$9:$9,"&gt;="&amp;HL$9)-EOMONTH($U$9,11)),SUMIFS(19:19,$9:$9,HL$9+SUMIFS(conditions!$71:$71,conditions!$8:$8,"&lt;="&amp;HL$9,conditions!$9:$9,"&gt;="&amp;HL$9)))*SUMIFS(conditions!$69:$69,conditions!$8:$8,"&lt;="&amp;HL$9,conditions!$9:$9,"&gt;="&amp;HL$9)*SUMIFS(conditions!$70:$70,conditions!$8:$8,"&lt;="&amp;HL$9,conditions!$9:$9,"&gt;="&amp;HL$9))</f>
        <v>8.7099705000000007</v>
      </c>
      <c r="HM73" s="37">
        <f>IF(HM$9="",0,IF(HM$9+SUMIFS(conditions!$71:$71,conditions!$8:$8,"&lt;="&amp;HM$9,conditions!$9:$9,"&gt;="&amp;HM$9)&gt;EOMONTH($U$9,11),(1+conditions!$U$34)*SUMIFS(19:19,$9:$9,$U$9-1+HM$9+SUMIFS(conditions!$71:$71,conditions!$8:$8,"&lt;="&amp;HM$9,conditions!$9:$9,"&gt;="&amp;HM$9)-EOMONTH($U$9,11)),SUMIFS(19:19,$9:$9,HM$9+SUMIFS(conditions!$71:$71,conditions!$8:$8,"&lt;="&amp;HM$9,conditions!$9:$9,"&gt;="&amp;HM$9)))*SUMIFS(conditions!$69:$69,conditions!$8:$8,"&lt;="&amp;HM$9,conditions!$9:$9,"&gt;="&amp;HM$9)*SUMIFS(conditions!$70:$70,conditions!$8:$8,"&lt;="&amp;HM$9,conditions!$9:$9,"&gt;="&amp;HM$9))</f>
        <v>0</v>
      </c>
      <c r="HN73" s="37">
        <f>IF(HN$9="",0,IF(HN$9+SUMIFS(conditions!$71:$71,conditions!$8:$8,"&lt;="&amp;HN$9,conditions!$9:$9,"&gt;="&amp;HN$9)&gt;EOMONTH($U$9,11),(1+conditions!$U$34)*SUMIFS(19:19,$9:$9,$U$9-1+HN$9+SUMIFS(conditions!$71:$71,conditions!$8:$8,"&lt;="&amp;HN$9,conditions!$9:$9,"&gt;="&amp;HN$9)-EOMONTH($U$9,11)),SUMIFS(19:19,$9:$9,HN$9+SUMIFS(conditions!$71:$71,conditions!$8:$8,"&lt;="&amp;HN$9,conditions!$9:$9,"&gt;="&amp;HN$9)))*SUMIFS(conditions!$69:$69,conditions!$8:$8,"&lt;="&amp;HN$9,conditions!$9:$9,"&gt;="&amp;HN$9)*SUMIFS(conditions!$70:$70,conditions!$8:$8,"&lt;="&amp;HN$9,conditions!$9:$9,"&gt;="&amp;HN$9))</f>
        <v>0</v>
      </c>
      <c r="HO73" s="37">
        <f>IF(HO$9="",0,IF(HO$9+SUMIFS(conditions!$71:$71,conditions!$8:$8,"&lt;="&amp;HO$9,conditions!$9:$9,"&gt;="&amp;HO$9)&gt;EOMONTH($U$9,11),(1+conditions!$U$34)*SUMIFS(19:19,$9:$9,$U$9-1+HO$9+SUMIFS(conditions!$71:$71,conditions!$8:$8,"&lt;="&amp;HO$9,conditions!$9:$9,"&gt;="&amp;HO$9)-EOMONTH($U$9,11)),SUMIFS(19:19,$9:$9,HO$9+SUMIFS(conditions!$71:$71,conditions!$8:$8,"&lt;="&amp;HO$9,conditions!$9:$9,"&gt;="&amp;HO$9)))*SUMIFS(conditions!$69:$69,conditions!$8:$8,"&lt;="&amp;HO$9,conditions!$9:$9,"&gt;="&amp;HO$9)*SUMIFS(conditions!$70:$70,conditions!$8:$8,"&lt;="&amp;HO$9,conditions!$9:$9,"&gt;="&amp;HO$9))</f>
        <v>8.0131728599999992</v>
      </c>
      <c r="HP73" s="37">
        <f>IF(HP$9="",0,IF(HP$9+SUMIFS(conditions!$71:$71,conditions!$8:$8,"&lt;="&amp;HP$9,conditions!$9:$9,"&gt;="&amp;HP$9)&gt;EOMONTH($U$9,11),(1+conditions!$U$34)*SUMIFS(19:19,$9:$9,$U$9-1+HP$9+SUMIFS(conditions!$71:$71,conditions!$8:$8,"&lt;="&amp;HP$9,conditions!$9:$9,"&gt;="&amp;HP$9)-EOMONTH($U$9,11)),SUMIFS(19:19,$9:$9,HP$9+SUMIFS(conditions!$71:$71,conditions!$8:$8,"&lt;="&amp;HP$9,conditions!$9:$9,"&gt;="&amp;HP$9)))*SUMIFS(conditions!$69:$69,conditions!$8:$8,"&lt;="&amp;HP$9,conditions!$9:$9,"&gt;="&amp;HP$9)*SUMIFS(conditions!$70:$70,conditions!$8:$8,"&lt;="&amp;HP$9,conditions!$9:$9,"&gt;="&amp;HP$9))</f>
        <v>8.0131728599999992</v>
      </c>
      <c r="HQ73" s="37">
        <f>IF(HQ$9="",0,IF(HQ$9+SUMIFS(conditions!$71:$71,conditions!$8:$8,"&lt;="&amp;HQ$9,conditions!$9:$9,"&gt;="&amp;HQ$9)&gt;EOMONTH($U$9,11),(1+conditions!$U$34)*SUMIFS(19:19,$9:$9,$U$9-1+HQ$9+SUMIFS(conditions!$71:$71,conditions!$8:$8,"&lt;="&amp;HQ$9,conditions!$9:$9,"&gt;="&amp;HQ$9)-EOMONTH($U$9,11)),SUMIFS(19:19,$9:$9,HQ$9+SUMIFS(conditions!$71:$71,conditions!$8:$8,"&lt;="&amp;HQ$9,conditions!$9:$9,"&gt;="&amp;HQ$9)))*SUMIFS(conditions!$69:$69,conditions!$8:$8,"&lt;="&amp;HQ$9,conditions!$9:$9,"&gt;="&amp;HQ$9)*SUMIFS(conditions!$70:$70,conditions!$8:$8,"&lt;="&amp;HQ$9,conditions!$9:$9,"&gt;="&amp;HQ$9))</f>
        <v>8.0131728599999992</v>
      </c>
      <c r="HR73" s="37">
        <f>IF(HR$9="",0,IF(HR$9+SUMIFS(conditions!$71:$71,conditions!$8:$8,"&lt;="&amp;HR$9,conditions!$9:$9,"&gt;="&amp;HR$9)&gt;EOMONTH($U$9,11),(1+conditions!$U$34)*SUMIFS(19:19,$9:$9,$U$9-1+HR$9+SUMIFS(conditions!$71:$71,conditions!$8:$8,"&lt;="&amp;HR$9,conditions!$9:$9,"&gt;="&amp;HR$9)-EOMONTH($U$9,11)),SUMIFS(19:19,$9:$9,HR$9+SUMIFS(conditions!$71:$71,conditions!$8:$8,"&lt;="&amp;HR$9,conditions!$9:$9,"&gt;="&amp;HR$9)))*SUMIFS(conditions!$69:$69,conditions!$8:$8,"&lt;="&amp;HR$9,conditions!$9:$9,"&gt;="&amp;HR$9)*SUMIFS(conditions!$70:$70,conditions!$8:$8,"&lt;="&amp;HR$9,conditions!$9:$9,"&gt;="&amp;HR$9))</f>
        <v>8.0131728599999992</v>
      </c>
      <c r="HS73" s="37">
        <f>IF(HS$9="",0,IF(HS$9+SUMIFS(conditions!$71:$71,conditions!$8:$8,"&lt;="&amp;HS$9,conditions!$9:$9,"&gt;="&amp;HS$9)&gt;EOMONTH($U$9,11),(1+conditions!$U$34)*SUMIFS(19:19,$9:$9,$U$9-1+HS$9+SUMIFS(conditions!$71:$71,conditions!$8:$8,"&lt;="&amp;HS$9,conditions!$9:$9,"&gt;="&amp;HS$9)-EOMONTH($U$9,11)),SUMIFS(19:19,$9:$9,HS$9+SUMIFS(conditions!$71:$71,conditions!$8:$8,"&lt;="&amp;HS$9,conditions!$9:$9,"&gt;="&amp;HS$9)))*SUMIFS(conditions!$69:$69,conditions!$8:$8,"&lt;="&amp;HS$9,conditions!$9:$9,"&gt;="&amp;HS$9)*SUMIFS(conditions!$70:$70,conditions!$8:$8,"&lt;="&amp;HS$9,conditions!$9:$9,"&gt;="&amp;HS$9))</f>
        <v>8.0131728599999992</v>
      </c>
      <c r="HT73" s="37">
        <f>IF(HT$9="",0,IF(HT$9+SUMIFS(conditions!$71:$71,conditions!$8:$8,"&lt;="&amp;HT$9,conditions!$9:$9,"&gt;="&amp;HT$9)&gt;EOMONTH($U$9,11),(1+conditions!$U$34)*SUMIFS(19:19,$9:$9,$U$9-1+HT$9+SUMIFS(conditions!$71:$71,conditions!$8:$8,"&lt;="&amp;HT$9,conditions!$9:$9,"&gt;="&amp;HT$9)-EOMONTH($U$9,11)),SUMIFS(19:19,$9:$9,HT$9+SUMIFS(conditions!$71:$71,conditions!$8:$8,"&lt;="&amp;HT$9,conditions!$9:$9,"&gt;="&amp;HT$9)))*SUMIFS(conditions!$69:$69,conditions!$8:$8,"&lt;="&amp;HT$9,conditions!$9:$9,"&gt;="&amp;HT$9)*SUMIFS(conditions!$70:$70,conditions!$8:$8,"&lt;="&amp;HT$9,conditions!$9:$9,"&gt;="&amp;HT$9))</f>
        <v>0</v>
      </c>
      <c r="HU73" s="37">
        <f>IF(HU$9="",0,IF(HU$9+SUMIFS(conditions!$71:$71,conditions!$8:$8,"&lt;="&amp;HU$9,conditions!$9:$9,"&gt;="&amp;HU$9)&gt;EOMONTH($U$9,11),(1+conditions!$U$34)*SUMIFS(19:19,$9:$9,$U$9-1+HU$9+SUMIFS(conditions!$71:$71,conditions!$8:$8,"&lt;="&amp;HU$9,conditions!$9:$9,"&gt;="&amp;HU$9)-EOMONTH($U$9,11)),SUMIFS(19:19,$9:$9,HU$9+SUMIFS(conditions!$71:$71,conditions!$8:$8,"&lt;="&amp;HU$9,conditions!$9:$9,"&gt;="&amp;HU$9)))*SUMIFS(conditions!$69:$69,conditions!$8:$8,"&lt;="&amp;HU$9,conditions!$9:$9,"&gt;="&amp;HU$9)*SUMIFS(conditions!$70:$70,conditions!$8:$8,"&lt;="&amp;HU$9,conditions!$9:$9,"&gt;="&amp;HU$9))</f>
        <v>0</v>
      </c>
      <c r="HV73" s="37">
        <f>IF(HV$9="",0,IF(HV$9+SUMIFS(conditions!$71:$71,conditions!$8:$8,"&lt;="&amp;HV$9,conditions!$9:$9,"&gt;="&amp;HV$9)&gt;EOMONTH($U$9,11),(1+conditions!$U$34)*SUMIFS(19:19,$9:$9,$U$9-1+HV$9+SUMIFS(conditions!$71:$71,conditions!$8:$8,"&lt;="&amp;HV$9,conditions!$9:$9,"&gt;="&amp;HV$9)-EOMONTH($U$9,11)),SUMIFS(19:19,$9:$9,HV$9+SUMIFS(conditions!$71:$71,conditions!$8:$8,"&lt;="&amp;HV$9,conditions!$9:$9,"&gt;="&amp;HV$9)))*SUMIFS(conditions!$69:$69,conditions!$8:$8,"&lt;="&amp;HV$9,conditions!$9:$9,"&gt;="&amp;HV$9)*SUMIFS(conditions!$70:$70,conditions!$8:$8,"&lt;="&amp;HV$9,conditions!$9:$9,"&gt;="&amp;HV$9))</f>
        <v>8.0131728599999992</v>
      </c>
      <c r="HW73" s="37">
        <f>IF(HW$9="",0,IF(HW$9+SUMIFS(conditions!$71:$71,conditions!$8:$8,"&lt;="&amp;HW$9,conditions!$9:$9,"&gt;="&amp;HW$9)&gt;EOMONTH($U$9,11),(1+conditions!$U$34)*SUMIFS(19:19,$9:$9,$U$9-1+HW$9+SUMIFS(conditions!$71:$71,conditions!$8:$8,"&lt;="&amp;HW$9,conditions!$9:$9,"&gt;="&amp;HW$9)-EOMONTH($U$9,11)),SUMIFS(19:19,$9:$9,HW$9+SUMIFS(conditions!$71:$71,conditions!$8:$8,"&lt;="&amp;HW$9,conditions!$9:$9,"&gt;="&amp;HW$9)))*SUMIFS(conditions!$69:$69,conditions!$8:$8,"&lt;="&amp;HW$9,conditions!$9:$9,"&gt;="&amp;HW$9)*SUMIFS(conditions!$70:$70,conditions!$8:$8,"&lt;="&amp;HW$9,conditions!$9:$9,"&gt;="&amp;HW$9))</f>
        <v>8.0131728599999992</v>
      </c>
      <c r="HX73" s="37">
        <f>IF(HX$9="",0,IF(HX$9+SUMIFS(conditions!$71:$71,conditions!$8:$8,"&lt;="&amp;HX$9,conditions!$9:$9,"&gt;="&amp;HX$9)&gt;EOMONTH($U$9,11),(1+conditions!$U$34)*SUMIFS(19:19,$9:$9,$U$9-1+HX$9+SUMIFS(conditions!$71:$71,conditions!$8:$8,"&lt;="&amp;HX$9,conditions!$9:$9,"&gt;="&amp;HX$9)-EOMONTH($U$9,11)),SUMIFS(19:19,$9:$9,HX$9+SUMIFS(conditions!$71:$71,conditions!$8:$8,"&lt;="&amp;HX$9,conditions!$9:$9,"&gt;="&amp;HX$9)))*SUMIFS(conditions!$69:$69,conditions!$8:$8,"&lt;="&amp;HX$9,conditions!$9:$9,"&gt;="&amp;HX$9)*SUMIFS(conditions!$70:$70,conditions!$8:$8,"&lt;="&amp;HX$9,conditions!$9:$9,"&gt;="&amp;HX$9))</f>
        <v>8.0131728599999992</v>
      </c>
      <c r="HY73" s="37">
        <f>IF(HY$9="",0,IF(HY$9+SUMIFS(conditions!$71:$71,conditions!$8:$8,"&lt;="&amp;HY$9,conditions!$9:$9,"&gt;="&amp;HY$9)&gt;EOMONTH($U$9,11),(1+conditions!$U$34)*SUMIFS(19:19,$9:$9,$U$9-1+HY$9+SUMIFS(conditions!$71:$71,conditions!$8:$8,"&lt;="&amp;HY$9,conditions!$9:$9,"&gt;="&amp;HY$9)-EOMONTH($U$9,11)),SUMIFS(19:19,$9:$9,HY$9+SUMIFS(conditions!$71:$71,conditions!$8:$8,"&lt;="&amp;HY$9,conditions!$9:$9,"&gt;="&amp;HY$9)))*SUMIFS(conditions!$69:$69,conditions!$8:$8,"&lt;="&amp;HY$9,conditions!$9:$9,"&gt;="&amp;HY$9)*SUMIFS(conditions!$70:$70,conditions!$8:$8,"&lt;="&amp;HY$9,conditions!$9:$9,"&gt;="&amp;HY$9))</f>
        <v>8.0131728599999992</v>
      </c>
      <c r="HZ73" s="37">
        <f>IF(HZ$9="",0,IF(HZ$9+SUMIFS(conditions!$71:$71,conditions!$8:$8,"&lt;="&amp;HZ$9,conditions!$9:$9,"&gt;="&amp;HZ$9)&gt;EOMONTH($U$9,11),(1+conditions!$U$34)*SUMIFS(19:19,$9:$9,$U$9-1+HZ$9+SUMIFS(conditions!$71:$71,conditions!$8:$8,"&lt;="&amp;HZ$9,conditions!$9:$9,"&gt;="&amp;HZ$9)-EOMONTH($U$9,11)),SUMIFS(19:19,$9:$9,HZ$9+SUMIFS(conditions!$71:$71,conditions!$8:$8,"&lt;="&amp;HZ$9,conditions!$9:$9,"&gt;="&amp;HZ$9)))*SUMIFS(conditions!$69:$69,conditions!$8:$8,"&lt;="&amp;HZ$9,conditions!$9:$9,"&gt;="&amp;HZ$9)*SUMIFS(conditions!$70:$70,conditions!$8:$8,"&lt;="&amp;HZ$9,conditions!$9:$9,"&gt;="&amp;HZ$9))</f>
        <v>8.0131728599999992</v>
      </c>
      <c r="IA73" s="37">
        <f>IF(IA$9="",0,IF(IA$9+SUMIFS(conditions!$71:$71,conditions!$8:$8,"&lt;="&amp;IA$9,conditions!$9:$9,"&gt;="&amp;IA$9)&gt;EOMONTH($U$9,11),(1+conditions!$U$34)*SUMIFS(19:19,$9:$9,$U$9-1+IA$9+SUMIFS(conditions!$71:$71,conditions!$8:$8,"&lt;="&amp;IA$9,conditions!$9:$9,"&gt;="&amp;IA$9)-EOMONTH($U$9,11)),SUMIFS(19:19,$9:$9,IA$9+SUMIFS(conditions!$71:$71,conditions!$8:$8,"&lt;="&amp;IA$9,conditions!$9:$9,"&gt;="&amp;IA$9)))*SUMIFS(conditions!$69:$69,conditions!$8:$8,"&lt;="&amp;IA$9,conditions!$9:$9,"&gt;="&amp;IA$9)*SUMIFS(conditions!$70:$70,conditions!$8:$8,"&lt;="&amp;IA$9,conditions!$9:$9,"&gt;="&amp;IA$9))</f>
        <v>0</v>
      </c>
      <c r="IB73" s="37">
        <f>IF(IB$9="",0,IF(IB$9+SUMIFS(conditions!$71:$71,conditions!$8:$8,"&lt;="&amp;IB$9,conditions!$9:$9,"&gt;="&amp;IB$9)&gt;EOMONTH($U$9,11),(1+conditions!$U$34)*SUMIFS(19:19,$9:$9,$U$9-1+IB$9+SUMIFS(conditions!$71:$71,conditions!$8:$8,"&lt;="&amp;IB$9,conditions!$9:$9,"&gt;="&amp;IB$9)-EOMONTH($U$9,11)),SUMIFS(19:19,$9:$9,IB$9+SUMIFS(conditions!$71:$71,conditions!$8:$8,"&lt;="&amp;IB$9,conditions!$9:$9,"&gt;="&amp;IB$9)))*SUMIFS(conditions!$69:$69,conditions!$8:$8,"&lt;="&amp;IB$9,conditions!$9:$9,"&gt;="&amp;IB$9)*SUMIFS(conditions!$70:$70,conditions!$8:$8,"&lt;="&amp;IB$9,conditions!$9:$9,"&gt;="&amp;IB$9))</f>
        <v>0</v>
      </c>
      <c r="IC73" s="37">
        <f>IF(IC$9="",0,IF(IC$9+SUMIFS(conditions!$71:$71,conditions!$8:$8,"&lt;="&amp;IC$9,conditions!$9:$9,"&gt;="&amp;IC$9)&gt;EOMONTH($U$9,11),(1+conditions!$U$34)*SUMIFS(19:19,$9:$9,$U$9-1+IC$9+SUMIFS(conditions!$71:$71,conditions!$8:$8,"&lt;="&amp;IC$9,conditions!$9:$9,"&gt;="&amp;IC$9)-EOMONTH($U$9,11)),SUMIFS(19:19,$9:$9,IC$9+SUMIFS(conditions!$71:$71,conditions!$8:$8,"&lt;="&amp;IC$9,conditions!$9:$9,"&gt;="&amp;IC$9)))*SUMIFS(conditions!$69:$69,conditions!$8:$8,"&lt;="&amp;IC$9,conditions!$9:$9,"&gt;="&amp;IC$9)*SUMIFS(conditions!$70:$70,conditions!$8:$8,"&lt;="&amp;IC$9,conditions!$9:$9,"&gt;="&amp;IC$9))</f>
        <v>8.0131728599999992</v>
      </c>
      <c r="ID73" s="37">
        <f>IF(ID$9="",0,IF(ID$9+SUMIFS(conditions!$71:$71,conditions!$8:$8,"&lt;="&amp;ID$9,conditions!$9:$9,"&gt;="&amp;ID$9)&gt;EOMONTH($U$9,11),(1+conditions!$U$34)*SUMIFS(19:19,$9:$9,$U$9-1+ID$9+SUMIFS(conditions!$71:$71,conditions!$8:$8,"&lt;="&amp;ID$9,conditions!$9:$9,"&gt;="&amp;ID$9)-EOMONTH($U$9,11)),SUMIFS(19:19,$9:$9,ID$9+SUMIFS(conditions!$71:$71,conditions!$8:$8,"&lt;="&amp;ID$9,conditions!$9:$9,"&gt;="&amp;ID$9)))*SUMIFS(conditions!$69:$69,conditions!$8:$8,"&lt;="&amp;ID$9,conditions!$9:$9,"&gt;="&amp;ID$9)*SUMIFS(conditions!$70:$70,conditions!$8:$8,"&lt;="&amp;ID$9,conditions!$9:$9,"&gt;="&amp;ID$9))</f>
        <v>8.0131728599999992</v>
      </c>
      <c r="IE73" s="37">
        <f>IF(IE$9="",0,IF(IE$9+SUMIFS(conditions!$71:$71,conditions!$8:$8,"&lt;="&amp;IE$9,conditions!$9:$9,"&gt;="&amp;IE$9)&gt;EOMONTH($U$9,11),(1+conditions!$U$34)*SUMIFS(19:19,$9:$9,$U$9-1+IE$9+SUMIFS(conditions!$71:$71,conditions!$8:$8,"&lt;="&amp;IE$9,conditions!$9:$9,"&gt;="&amp;IE$9)-EOMONTH($U$9,11)),SUMIFS(19:19,$9:$9,IE$9+SUMIFS(conditions!$71:$71,conditions!$8:$8,"&lt;="&amp;IE$9,conditions!$9:$9,"&gt;="&amp;IE$9)))*SUMIFS(conditions!$69:$69,conditions!$8:$8,"&lt;="&amp;IE$9,conditions!$9:$9,"&gt;="&amp;IE$9)*SUMIFS(conditions!$70:$70,conditions!$8:$8,"&lt;="&amp;IE$9,conditions!$9:$9,"&gt;="&amp;IE$9))</f>
        <v>8.0131728599999992</v>
      </c>
      <c r="IF73" s="37">
        <f>IF(IF$9="",0,IF(IF$9+SUMIFS(conditions!$71:$71,conditions!$8:$8,"&lt;="&amp;IF$9,conditions!$9:$9,"&gt;="&amp;IF$9)&gt;EOMONTH($U$9,11),(1+conditions!$U$34)*SUMIFS(19:19,$9:$9,$U$9-1+IF$9+SUMIFS(conditions!$71:$71,conditions!$8:$8,"&lt;="&amp;IF$9,conditions!$9:$9,"&gt;="&amp;IF$9)-EOMONTH($U$9,11)),SUMIFS(19:19,$9:$9,IF$9+SUMIFS(conditions!$71:$71,conditions!$8:$8,"&lt;="&amp;IF$9,conditions!$9:$9,"&gt;="&amp;IF$9)))*SUMIFS(conditions!$69:$69,conditions!$8:$8,"&lt;="&amp;IF$9,conditions!$9:$9,"&gt;="&amp;IF$9)*SUMIFS(conditions!$70:$70,conditions!$8:$8,"&lt;="&amp;IF$9,conditions!$9:$9,"&gt;="&amp;IF$9))</f>
        <v>8.0131728599999992</v>
      </c>
      <c r="IG73" s="37">
        <f>IF(IG$9="",0,IF(IG$9+SUMIFS(conditions!$71:$71,conditions!$8:$8,"&lt;="&amp;IG$9,conditions!$9:$9,"&gt;="&amp;IG$9)&gt;EOMONTH($U$9,11),(1+conditions!$U$34)*SUMIFS(19:19,$9:$9,$U$9-1+IG$9+SUMIFS(conditions!$71:$71,conditions!$8:$8,"&lt;="&amp;IG$9,conditions!$9:$9,"&gt;="&amp;IG$9)-EOMONTH($U$9,11)),SUMIFS(19:19,$9:$9,IG$9+SUMIFS(conditions!$71:$71,conditions!$8:$8,"&lt;="&amp;IG$9,conditions!$9:$9,"&gt;="&amp;IG$9)))*SUMIFS(conditions!$69:$69,conditions!$8:$8,"&lt;="&amp;IG$9,conditions!$9:$9,"&gt;="&amp;IG$9)*SUMIFS(conditions!$70:$70,conditions!$8:$8,"&lt;="&amp;IG$9,conditions!$9:$9,"&gt;="&amp;IG$9))</f>
        <v>8.0131728599999992</v>
      </c>
      <c r="IH73" s="37">
        <f>IF(IH$9="",0,IF(IH$9+SUMIFS(conditions!$71:$71,conditions!$8:$8,"&lt;="&amp;IH$9,conditions!$9:$9,"&gt;="&amp;IH$9)&gt;EOMONTH($U$9,11),(1+conditions!$U$34)*SUMIFS(19:19,$9:$9,$U$9-1+IH$9+SUMIFS(conditions!$71:$71,conditions!$8:$8,"&lt;="&amp;IH$9,conditions!$9:$9,"&gt;="&amp;IH$9)-EOMONTH($U$9,11)),SUMIFS(19:19,$9:$9,IH$9+SUMIFS(conditions!$71:$71,conditions!$8:$8,"&lt;="&amp;IH$9,conditions!$9:$9,"&gt;="&amp;IH$9)))*SUMIFS(conditions!$69:$69,conditions!$8:$8,"&lt;="&amp;IH$9,conditions!$9:$9,"&gt;="&amp;IH$9)*SUMIFS(conditions!$70:$70,conditions!$8:$8,"&lt;="&amp;IH$9,conditions!$9:$9,"&gt;="&amp;IH$9))</f>
        <v>0</v>
      </c>
      <c r="II73" s="37">
        <f>IF(II$9="",0,IF(II$9+SUMIFS(conditions!$71:$71,conditions!$8:$8,"&lt;="&amp;II$9,conditions!$9:$9,"&gt;="&amp;II$9)&gt;EOMONTH($U$9,11),(1+conditions!$U$34)*SUMIFS(19:19,$9:$9,$U$9-1+II$9+SUMIFS(conditions!$71:$71,conditions!$8:$8,"&lt;="&amp;II$9,conditions!$9:$9,"&gt;="&amp;II$9)-EOMONTH($U$9,11)),SUMIFS(19:19,$9:$9,II$9+SUMIFS(conditions!$71:$71,conditions!$8:$8,"&lt;="&amp;II$9,conditions!$9:$9,"&gt;="&amp;II$9)))*SUMIFS(conditions!$69:$69,conditions!$8:$8,"&lt;="&amp;II$9,conditions!$9:$9,"&gt;="&amp;II$9)*SUMIFS(conditions!$70:$70,conditions!$8:$8,"&lt;="&amp;II$9,conditions!$9:$9,"&gt;="&amp;II$9))</f>
        <v>0</v>
      </c>
      <c r="IJ73" s="37">
        <f>IF(IJ$9="",0,IF(IJ$9+SUMIFS(conditions!$71:$71,conditions!$8:$8,"&lt;="&amp;IJ$9,conditions!$9:$9,"&gt;="&amp;IJ$9)&gt;EOMONTH($U$9,11),(1+conditions!$U$34)*SUMIFS(19:19,$9:$9,$U$9-1+IJ$9+SUMIFS(conditions!$71:$71,conditions!$8:$8,"&lt;="&amp;IJ$9,conditions!$9:$9,"&gt;="&amp;IJ$9)-EOMONTH($U$9,11)),SUMIFS(19:19,$9:$9,IJ$9+SUMIFS(conditions!$71:$71,conditions!$8:$8,"&lt;="&amp;IJ$9,conditions!$9:$9,"&gt;="&amp;IJ$9)))*SUMIFS(conditions!$69:$69,conditions!$8:$8,"&lt;="&amp;IJ$9,conditions!$9:$9,"&gt;="&amp;IJ$9)*SUMIFS(conditions!$70:$70,conditions!$8:$8,"&lt;="&amp;IJ$9,conditions!$9:$9,"&gt;="&amp;IJ$9))</f>
        <v>8.0131728599999992</v>
      </c>
      <c r="IK73" s="37">
        <f>IF(IK$9="",0,IF(IK$9+SUMIFS(conditions!$71:$71,conditions!$8:$8,"&lt;="&amp;IK$9,conditions!$9:$9,"&gt;="&amp;IK$9)&gt;EOMONTH($U$9,11),(1+conditions!$U$34)*SUMIFS(19:19,$9:$9,$U$9-1+IK$9+SUMIFS(conditions!$71:$71,conditions!$8:$8,"&lt;="&amp;IK$9,conditions!$9:$9,"&gt;="&amp;IK$9)-EOMONTH($U$9,11)),SUMIFS(19:19,$9:$9,IK$9+SUMIFS(conditions!$71:$71,conditions!$8:$8,"&lt;="&amp;IK$9,conditions!$9:$9,"&gt;="&amp;IK$9)))*SUMIFS(conditions!$69:$69,conditions!$8:$8,"&lt;="&amp;IK$9,conditions!$9:$9,"&gt;="&amp;IK$9)*SUMIFS(conditions!$70:$70,conditions!$8:$8,"&lt;="&amp;IK$9,conditions!$9:$9,"&gt;="&amp;IK$9))</f>
        <v>8.0131728599999992</v>
      </c>
      <c r="IL73" s="37">
        <f>IF(IL$9="",0,IF(IL$9+SUMIFS(conditions!$71:$71,conditions!$8:$8,"&lt;="&amp;IL$9,conditions!$9:$9,"&gt;="&amp;IL$9)&gt;EOMONTH($U$9,11),(1+conditions!$U$34)*SUMIFS(19:19,$9:$9,$U$9-1+IL$9+SUMIFS(conditions!$71:$71,conditions!$8:$8,"&lt;="&amp;IL$9,conditions!$9:$9,"&gt;="&amp;IL$9)-EOMONTH($U$9,11)),SUMIFS(19:19,$9:$9,IL$9+SUMIFS(conditions!$71:$71,conditions!$8:$8,"&lt;="&amp;IL$9,conditions!$9:$9,"&gt;="&amp;IL$9)))*SUMIFS(conditions!$69:$69,conditions!$8:$8,"&lt;="&amp;IL$9,conditions!$9:$9,"&gt;="&amp;IL$9)*SUMIFS(conditions!$70:$70,conditions!$8:$8,"&lt;="&amp;IL$9,conditions!$9:$9,"&gt;="&amp;IL$9))</f>
        <v>8.0131728599999992</v>
      </c>
      <c r="IM73" s="37">
        <f>IF(IM$9="",0,IF(IM$9+SUMIFS(conditions!$71:$71,conditions!$8:$8,"&lt;="&amp;IM$9,conditions!$9:$9,"&gt;="&amp;IM$9)&gt;EOMONTH($U$9,11),(1+conditions!$U$34)*SUMIFS(19:19,$9:$9,$U$9-1+IM$9+SUMIFS(conditions!$71:$71,conditions!$8:$8,"&lt;="&amp;IM$9,conditions!$9:$9,"&gt;="&amp;IM$9)-EOMONTH($U$9,11)),SUMIFS(19:19,$9:$9,IM$9+SUMIFS(conditions!$71:$71,conditions!$8:$8,"&lt;="&amp;IM$9,conditions!$9:$9,"&gt;="&amp;IM$9)))*SUMIFS(conditions!$69:$69,conditions!$8:$8,"&lt;="&amp;IM$9,conditions!$9:$9,"&gt;="&amp;IM$9)*SUMIFS(conditions!$70:$70,conditions!$8:$8,"&lt;="&amp;IM$9,conditions!$9:$9,"&gt;="&amp;IM$9))</f>
        <v>8.0131728599999992</v>
      </c>
      <c r="IN73" s="37">
        <f>IF(IN$9="",0,IF(IN$9+SUMIFS(conditions!$71:$71,conditions!$8:$8,"&lt;="&amp;IN$9,conditions!$9:$9,"&gt;="&amp;IN$9)&gt;EOMONTH($U$9,11),(1+conditions!$U$34)*SUMIFS(19:19,$9:$9,$U$9-1+IN$9+SUMIFS(conditions!$71:$71,conditions!$8:$8,"&lt;="&amp;IN$9,conditions!$9:$9,"&gt;="&amp;IN$9)-EOMONTH($U$9,11)),SUMIFS(19:19,$9:$9,IN$9+SUMIFS(conditions!$71:$71,conditions!$8:$8,"&lt;="&amp;IN$9,conditions!$9:$9,"&gt;="&amp;IN$9)))*SUMIFS(conditions!$69:$69,conditions!$8:$8,"&lt;="&amp;IN$9,conditions!$9:$9,"&gt;="&amp;IN$9)*SUMIFS(conditions!$70:$70,conditions!$8:$8,"&lt;="&amp;IN$9,conditions!$9:$9,"&gt;="&amp;IN$9))</f>
        <v>8.0131728599999992</v>
      </c>
      <c r="IO73" s="37">
        <f>IF(IO$9="",0,IF(IO$9+SUMIFS(conditions!$71:$71,conditions!$8:$8,"&lt;="&amp;IO$9,conditions!$9:$9,"&gt;="&amp;IO$9)&gt;EOMONTH($U$9,11),(1+conditions!$U$34)*SUMIFS(19:19,$9:$9,$U$9-1+IO$9+SUMIFS(conditions!$71:$71,conditions!$8:$8,"&lt;="&amp;IO$9,conditions!$9:$9,"&gt;="&amp;IO$9)-EOMONTH($U$9,11)),SUMIFS(19:19,$9:$9,IO$9+SUMIFS(conditions!$71:$71,conditions!$8:$8,"&lt;="&amp;IO$9,conditions!$9:$9,"&gt;="&amp;IO$9)))*SUMIFS(conditions!$69:$69,conditions!$8:$8,"&lt;="&amp;IO$9,conditions!$9:$9,"&gt;="&amp;IO$9)*SUMIFS(conditions!$70:$70,conditions!$8:$8,"&lt;="&amp;IO$9,conditions!$9:$9,"&gt;="&amp;IO$9))</f>
        <v>0</v>
      </c>
      <c r="IP73" s="37">
        <f>IF(IP$9="",0,IF(IP$9+SUMIFS(conditions!$71:$71,conditions!$8:$8,"&lt;="&amp;IP$9,conditions!$9:$9,"&gt;="&amp;IP$9)&gt;EOMONTH($U$9,11),(1+conditions!$U$34)*SUMIFS(19:19,$9:$9,$U$9-1+IP$9+SUMIFS(conditions!$71:$71,conditions!$8:$8,"&lt;="&amp;IP$9,conditions!$9:$9,"&gt;="&amp;IP$9)-EOMONTH($U$9,11)),SUMIFS(19:19,$9:$9,IP$9+SUMIFS(conditions!$71:$71,conditions!$8:$8,"&lt;="&amp;IP$9,conditions!$9:$9,"&gt;="&amp;IP$9)))*SUMIFS(conditions!$69:$69,conditions!$8:$8,"&lt;="&amp;IP$9,conditions!$9:$9,"&gt;="&amp;IP$9)*SUMIFS(conditions!$70:$70,conditions!$8:$8,"&lt;="&amp;IP$9,conditions!$9:$9,"&gt;="&amp;IP$9))</f>
        <v>0</v>
      </c>
      <c r="IQ73" s="37">
        <f>IF(IQ$9="",0,IF(IQ$9+SUMIFS(conditions!$71:$71,conditions!$8:$8,"&lt;="&amp;IQ$9,conditions!$9:$9,"&gt;="&amp;IQ$9)&gt;EOMONTH($U$9,11),(1+conditions!$U$34)*SUMIFS(19:19,$9:$9,$U$9-1+IQ$9+SUMIFS(conditions!$71:$71,conditions!$8:$8,"&lt;="&amp;IQ$9,conditions!$9:$9,"&gt;="&amp;IQ$9)-EOMONTH($U$9,11)),SUMIFS(19:19,$9:$9,IQ$9+SUMIFS(conditions!$71:$71,conditions!$8:$8,"&lt;="&amp;IQ$9,conditions!$9:$9,"&gt;="&amp;IQ$9)))*SUMIFS(conditions!$69:$69,conditions!$8:$8,"&lt;="&amp;IQ$9,conditions!$9:$9,"&gt;="&amp;IQ$9)*SUMIFS(conditions!$70:$70,conditions!$8:$8,"&lt;="&amp;IQ$9,conditions!$9:$9,"&gt;="&amp;IQ$9))</f>
        <v>8.2535680457999998</v>
      </c>
      <c r="IR73" s="37">
        <f>IF(IR$9="",0,IF(IR$9+SUMIFS(conditions!$71:$71,conditions!$8:$8,"&lt;="&amp;IR$9,conditions!$9:$9,"&gt;="&amp;IR$9)&gt;EOMONTH($U$9,11),(1+conditions!$U$34)*SUMIFS(19:19,$9:$9,$U$9-1+IR$9+SUMIFS(conditions!$71:$71,conditions!$8:$8,"&lt;="&amp;IR$9,conditions!$9:$9,"&gt;="&amp;IR$9)-EOMONTH($U$9,11)),SUMIFS(19:19,$9:$9,IR$9+SUMIFS(conditions!$71:$71,conditions!$8:$8,"&lt;="&amp;IR$9,conditions!$9:$9,"&gt;="&amp;IR$9)))*SUMIFS(conditions!$69:$69,conditions!$8:$8,"&lt;="&amp;IR$9,conditions!$9:$9,"&gt;="&amp;IR$9)*SUMIFS(conditions!$70:$70,conditions!$8:$8,"&lt;="&amp;IR$9,conditions!$9:$9,"&gt;="&amp;IR$9))</f>
        <v>8.2535680457999998</v>
      </c>
      <c r="IS73" s="37">
        <f>IF(IS$9="",0,IF(IS$9+SUMIFS(conditions!$71:$71,conditions!$8:$8,"&lt;="&amp;IS$9,conditions!$9:$9,"&gt;="&amp;IS$9)&gt;EOMONTH($U$9,11),(1+conditions!$U$34)*SUMIFS(19:19,$9:$9,$U$9-1+IS$9+SUMIFS(conditions!$71:$71,conditions!$8:$8,"&lt;="&amp;IS$9,conditions!$9:$9,"&gt;="&amp;IS$9)-EOMONTH($U$9,11)),SUMIFS(19:19,$9:$9,IS$9+SUMIFS(conditions!$71:$71,conditions!$8:$8,"&lt;="&amp;IS$9,conditions!$9:$9,"&gt;="&amp;IS$9)))*SUMIFS(conditions!$69:$69,conditions!$8:$8,"&lt;="&amp;IS$9,conditions!$9:$9,"&gt;="&amp;IS$9)*SUMIFS(conditions!$70:$70,conditions!$8:$8,"&lt;="&amp;IS$9,conditions!$9:$9,"&gt;="&amp;IS$9))</f>
        <v>8.2535680457999998</v>
      </c>
      <c r="IT73" s="37">
        <f>IF(IT$9="",0,IF(IT$9+SUMIFS(conditions!$71:$71,conditions!$8:$8,"&lt;="&amp;IT$9,conditions!$9:$9,"&gt;="&amp;IT$9)&gt;EOMONTH($U$9,11),(1+conditions!$U$34)*SUMIFS(19:19,$9:$9,$U$9-1+IT$9+SUMIFS(conditions!$71:$71,conditions!$8:$8,"&lt;="&amp;IT$9,conditions!$9:$9,"&gt;="&amp;IT$9)-EOMONTH($U$9,11)),SUMIFS(19:19,$9:$9,IT$9+SUMIFS(conditions!$71:$71,conditions!$8:$8,"&lt;="&amp;IT$9,conditions!$9:$9,"&gt;="&amp;IT$9)))*SUMIFS(conditions!$69:$69,conditions!$8:$8,"&lt;="&amp;IT$9,conditions!$9:$9,"&gt;="&amp;IT$9)*SUMIFS(conditions!$70:$70,conditions!$8:$8,"&lt;="&amp;IT$9,conditions!$9:$9,"&gt;="&amp;IT$9))</f>
        <v>8.2535680457999998</v>
      </c>
      <c r="IU73" s="37">
        <f>IF(IU$9="",0,IF(IU$9+SUMIFS(conditions!$71:$71,conditions!$8:$8,"&lt;="&amp;IU$9,conditions!$9:$9,"&gt;="&amp;IU$9)&gt;EOMONTH($U$9,11),(1+conditions!$U$34)*SUMIFS(19:19,$9:$9,$U$9-1+IU$9+SUMIFS(conditions!$71:$71,conditions!$8:$8,"&lt;="&amp;IU$9,conditions!$9:$9,"&gt;="&amp;IU$9)-EOMONTH($U$9,11)),SUMIFS(19:19,$9:$9,IU$9+SUMIFS(conditions!$71:$71,conditions!$8:$8,"&lt;="&amp;IU$9,conditions!$9:$9,"&gt;="&amp;IU$9)))*SUMIFS(conditions!$69:$69,conditions!$8:$8,"&lt;="&amp;IU$9,conditions!$9:$9,"&gt;="&amp;IU$9)*SUMIFS(conditions!$70:$70,conditions!$8:$8,"&lt;="&amp;IU$9,conditions!$9:$9,"&gt;="&amp;IU$9))</f>
        <v>8.2535680457999998</v>
      </c>
      <c r="IV73" s="37">
        <f>IF(IV$9="",0,IF(IV$9+SUMIFS(conditions!$71:$71,conditions!$8:$8,"&lt;="&amp;IV$9,conditions!$9:$9,"&gt;="&amp;IV$9)&gt;EOMONTH($U$9,11),(1+conditions!$U$34)*SUMIFS(19:19,$9:$9,$U$9-1+IV$9+SUMIFS(conditions!$71:$71,conditions!$8:$8,"&lt;="&amp;IV$9,conditions!$9:$9,"&gt;="&amp;IV$9)-EOMONTH($U$9,11)),SUMIFS(19:19,$9:$9,IV$9+SUMIFS(conditions!$71:$71,conditions!$8:$8,"&lt;="&amp;IV$9,conditions!$9:$9,"&gt;="&amp;IV$9)))*SUMIFS(conditions!$69:$69,conditions!$8:$8,"&lt;="&amp;IV$9,conditions!$9:$9,"&gt;="&amp;IV$9)*SUMIFS(conditions!$70:$70,conditions!$8:$8,"&lt;="&amp;IV$9,conditions!$9:$9,"&gt;="&amp;IV$9))</f>
        <v>0</v>
      </c>
      <c r="IW73" s="37">
        <f>IF(IW$9="",0,IF(IW$9+SUMIFS(conditions!$71:$71,conditions!$8:$8,"&lt;="&amp;IW$9,conditions!$9:$9,"&gt;="&amp;IW$9)&gt;EOMONTH($U$9,11),(1+conditions!$U$34)*SUMIFS(19:19,$9:$9,$U$9-1+IW$9+SUMIFS(conditions!$71:$71,conditions!$8:$8,"&lt;="&amp;IW$9,conditions!$9:$9,"&gt;="&amp;IW$9)-EOMONTH($U$9,11)),SUMIFS(19:19,$9:$9,IW$9+SUMIFS(conditions!$71:$71,conditions!$8:$8,"&lt;="&amp;IW$9,conditions!$9:$9,"&gt;="&amp;IW$9)))*SUMIFS(conditions!$69:$69,conditions!$8:$8,"&lt;="&amp;IW$9,conditions!$9:$9,"&gt;="&amp;IW$9)*SUMIFS(conditions!$70:$70,conditions!$8:$8,"&lt;="&amp;IW$9,conditions!$9:$9,"&gt;="&amp;IW$9))</f>
        <v>0</v>
      </c>
      <c r="IX73" s="37">
        <f>IF(IX$9="",0,IF(IX$9+SUMIFS(conditions!$71:$71,conditions!$8:$8,"&lt;="&amp;IX$9,conditions!$9:$9,"&gt;="&amp;IX$9)&gt;EOMONTH($U$9,11),(1+conditions!$U$34)*SUMIFS(19:19,$9:$9,$U$9-1+IX$9+SUMIFS(conditions!$71:$71,conditions!$8:$8,"&lt;="&amp;IX$9,conditions!$9:$9,"&gt;="&amp;IX$9)-EOMONTH($U$9,11)),SUMIFS(19:19,$9:$9,IX$9+SUMIFS(conditions!$71:$71,conditions!$8:$8,"&lt;="&amp;IX$9,conditions!$9:$9,"&gt;="&amp;IX$9)))*SUMIFS(conditions!$69:$69,conditions!$8:$8,"&lt;="&amp;IX$9,conditions!$9:$9,"&gt;="&amp;IX$9)*SUMIFS(conditions!$70:$70,conditions!$8:$8,"&lt;="&amp;IX$9,conditions!$9:$9,"&gt;="&amp;IX$9))</f>
        <v>8.2535680457999998</v>
      </c>
      <c r="IY73" s="37">
        <f>IF(IY$9="",0,IF(IY$9+SUMIFS(conditions!$71:$71,conditions!$8:$8,"&lt;="&amp;IY$9,conditions!$9:$9,"&gt;="&amp;IY$9)&gt;EOMONTH($U$9,11),(1+conditions!$U$34)*SUMIFS(19:19,$9:$9,$U$9-1+IY$9+SUMIFS(conditions!$71:$71,conditions!$8:$8,"&lt;="&amp;IY$9,conditions!$9:$9,"&gt;="&amp;IY$9)-EOMONTH($U$9,11)),SUMIFS(19:19,$9:$9,IY$9+SUMIFS(conditions!$71:$71,conditions!$8:$8,"&lt;="&amp;IY$9,conditions!$9:$9,"&gt;="&amp;IY$9)))*SUMIFS(conditions!$69:$69,conditions!$8:$8,"&lt;="&amp;IY$9,conditions!$9:$9,"&gt;="&amp;IY$9)*SUMIFS(conditions!$70:$70,conditions!$8:$8,"&lt;="&amp;IY$9,conditions!$9:$9,"&gt;="&amp;IY$9))</f>
        <v>8.2535680457999998</v>
      </c>
      <c r="IZ73" s="37">
        <f>IF(IZ$9="",0,IF(IZ$9+SUMIFS(conditions!$71:$71,conditions!$8:$8,"&lt;="&amp;IZ$9,conditions!$9:$9,"&gt;="&amp;IZ$9)&gt;EOMONTH($U$9,11),(1+conditions!$U$34)*SUMIFS(19:19,$9:$9,$U$9-1+IZ$9+SUMIFS(conditions!$71:$71,conditions!$8:$8,"&lt;="&amp;IZ$9,conditions!$9:$9,"&gt;="&amp;IZ$9)-EOMONTH($U$9,11)),SUMIFS(19:19,$9:$9,IZ$9+SUMIFS(conditions!$71:$71,conditions!$8:$8,"&lt;="&amp;IZ$9,conditions!$9:$9,"&gt;="&amp;IZ$9)))*SUMIFS(conditions!$69:$69,conditions!$8:$8,"&lt;="&amp;IZ$9,conditions!$9:$9,"&gt;="&amp;IZ$9)*SUMIFS(conditions!$70:$70,conditions!$8:$8,"&lt;="&amp;IZ$9,conditions!$9:$9,"&gt;="&amp;IZ$9))</f>
        <v>8.2535680457999998</v>
      </c>
      <c r="JA73" s="37">
        <f>IF(JA$9="",0,IF(JA$9+SUMIFS(conditions!$71:$71,conditions!$8:$8,"&lt;="&amp;JA$9,conditions!$9:$9,"&gt;="&amp;JA$9)&gt;EOMONTH($U$9,11),(1+conditions!$U$34)*SUMIFS(19:19,$9:$9,$U$9-1+JA$9+SUMIFS(conditions!$71:$71,conditions!$8:$8,"&lt;="&amp;JA$9,conditions!$9:$9,"&gt;="&amp;JA$9)-EOMONTH($U$9,11)),SUMIFS(19:19,$9:$9,JA$9+SUMIFS(conditions!$71:$71,conditions!$8:$8,"&lt;="&amp;JA$9,conditions!$9:$9,"&gt;="&amp;JA$9)))*SUMIFS(conditions!$69:$69,conditions!$8:$8,"&lt;="&amp;JA$9,conditions!$9:$9,"&gt;="&amp;JA$9)*SUMIFS(conditions!$70:$70,conditions!$8:$8,"&lt;="&amp;JA$9,conditions!$9:$9,"&gt;="&amp;JA$9))</f>
        <v>8.2535680457999998</v>
      </c>
      <c r="JB73" s="37">
        <f>IF(JB$9="",0,IF(JB$9+SUMIFS(conditions!$71:$71,conditions!$8:$8,"&lt;="&amp;JB$9,conditions!$9:$9,"&gt;="&amp;JB$9)&gt;EOMONTH($U$9,11),(1+conditions!$U$34)*SUMIFS(19:19,$9:$9,$U$9-1+JB$9+SUMIFS(conditions!$71:$71,conditions!$8:$8,"&lt;="&amp;JB$9,conditions!$9:$9,"&gt;="&amp;JB$9)-EOMONTH($U$9,11)),SUMIFS(19:19,$9:$9,JB$9+SUMIFS(conditions!$71:$71,conditions!$8:$8,"&lt;="&amp;JB$9,conditions!$9:$9,"&gt;="&amp;JB$9)))*SUMIFS(conditions!$69:$69,conditions!$8:$8,"&lt;="&amp;JB$9,conditions!$9:$9,"&gt;="&amp;JB$9)*SUMIFS(conditions!$70:$70,conditions!$8:$8,"&lt;="&amp;JB$9,conditions!$9:$9,"&gt;="&amp;JB$9))</f>
        <v>8.2535680457999998</v>
      </c>
      <c r="JC73" s="37">
        <f>IF(JC$9="",0,IF(JC$9+SUMIFS(conditions!$71:$71,conditions!$8:$8,"&lt;="&amp;JC$9,conditions!$9:$9,"&gt;="&amp;JC$9)&gt;EOMONTH($U$9,11),(1+conditions!$U$34)*SUMIFS(19:19,$9:$9,$U$9-1+JC$9+SUMIFS(conditions!$71:$71,conditions!$8:$8,"&lt;="&amp;JC$9,conditions!$9:$9,"&gt;="&amp;JC$9)-EOMONTH($U$9,11)),SUMIFS(19:19,$9:$9,JC$9+SUMIFS(conditions!$71:$71,conditions!$8:$8,"&lt;="&amp;JC$9,conditions!$9:$9,"&gt;="&amp;JC$9)))*SUMIFS(conditions!$69:$69,conditions!$8:$8,"&lt;="&amp;JC$9,conditions!$9:$9,"&gt;="&amp;JC$9)*SUMIFS(conditions!$70:$70,conditions!$8:$8,"&lt;="&amp;JC$9,conditions!$9:$9,"&gt;="&amp;JC$9))</f>
        <v>0</v>
      </c>
      <c r="JD73" s="37">
        <f>IF(JD$9="",0,IF(JD$9+SUMIFS(conditions!$71:$71,conditions!$8:$8,"&lt;="&amp;JD$9,conditions!$9:$9,"&gt;="&amp;JD$9)&gt;EOMONTH($U$9,11),(1+conditions!$U$34)*SUMIFS(19:19,$9:$9,$U$9-1+JD$9+SUMIFS(conditions!$71:$71,conditions!$8:$8,"&lt;="&amp;JD$9,conditions!$9:$9,"&gt;="&amp;JD$9)-EOMONTH($U$9,11)),SUMIFS(19:19,$9:$9,JD$9+SUMIFS(conditions!$71:$71,conditions!$8:$8,"&lt;="&amp;JD$9,conditions!$9:$9,"&gt;="&amp;JD$9)))*SUMIFS(conditions!$69:$69,conditions!$8:$8,"&lt;="&amp;JD$9,conditions!$9:$9,"&gt;="&amp;JD$9)*SUMIFS(conditions!$70:$70,conditions!$8:$8,"&lt;="&amp;JD$9,conditions!$9:$9,"&gt;="&amp;JD$9))</f>
        <v>0</v>
      </c>
      <c r="JE73" s="37">
        <f>IF(JE$9="",0,IF(JE$9+SUMIFS(conditions!$71:$71,conditions!$8:$8,"&lt;="&amp;JE$9,conditions!$9:$9,"&gt;="&amp;JE$9)&gt;EOMONTH($U$9,11),(1+conditions!$U$34)*SUMIFS(19:19,$9:$9,$U$9-1+JE$9+SUMIFS(conditions!$71:$71,conditions!$8:$8,"&lt;="&amp;JE$9,conditions!$9:$9,"&gt;="&amp;JE$9)-EOMONTH($U$9,11)),SUMIFS(19:19,$9:$9,JE$9+SUMIFS(conditions!$71:$71,conditions!$8:$8,"&lt;="&amp;JE$9,conditions!$9:$9,"&gt;="&amp;JE$9)))*SUMIFS(conditions!$69:$69,conditions!$8:$8,"&lt;="&amp;JE$9,conditions!$9:$9,"&gt;="&amp;JE$9)*SUMIFS(conditions!$70:$70,conditions!$8:$8,"&lt;="&amp;JE$9,conditions!$9:$9,"&gt;="&amp;JE$9))</f>
        <v>8.2535680457999998</v>
      </c>
      <c r="JF73" s="37">
        <f>IF(JF$9="",0,IF(JF$9+SUMIFS(conditions!$71:$71,conditions!$8:$8,"&lt;="&amp;JF$9,conditions!$9:$9,"&gt;="&amp;JF$9)&gt;EOMONTH($U$9,11),(1+conditions!$U$34)*SUMIFS(19:19,$9:$9,$U$9-1+JF$9+SUMIFS(conditions!$71:$71,conditions!$8:$8,"&lt;="&amp;JF$9,conditions!$9:$9,"&gt;="&amp;JF$9)-EOMONTH($U$9,11)),SUMIFS(19:19,$9:$9,JF$9+SUMIFS(conditions!$71:$71,conditions!$8:$8,"&lt;="&amp;JF$9,conditions!$9:$9,"&gt;="&amp;JF$9)))*SUMIFS(conditions!$69:$69,conditions!$8:$8,"&lt;="&amp;JF$9,conditions!$9:$9,"&gt;="&amp;JF$9)*SUMIFS(conditions!$70:$70,conditions!$8:$8,"&lt;="&amp;JF$9,conditions!$9:$9,"&gt;="&amp;JF$9))</f>
        <v>8.2535680457999998</v>
      </c>
      <c r="JG73" s="37">
        <f>IF(JG$9="",0,IF(JG$9+SUMIFS(conditions!$71:$71,conditions!$8:$8,"&lt;="&amp;JG$9,conditions!$9:$9,"&gt;="&amp;JG$9)&gt;EOMONTH($U$9,11),(1+conditions!$U$34)*SUMIFS(19:19,$9:$9,$U$9-1+JG$9+SUMIFS(conditions!$71:$71,conditions!$8:$8,"&lt;="&amp;JG$9,conditions!$9:$9,"&gt;="&amp;JG$9)-EOMONTH($U$9,11)),SUMIFS(19:19,$9:$9,JG$9+SUMIFS(conditions!$71:$71,conditions!$8:$8,"&lt;="&amp;JG$9,conditions!$9:$9,"&gt;="&amp;JG$9)))*SUMIFS(conditions!$69:$69,conditions!$8:$8,"&lt;="&amp;JG$9,conditions!$9:$9,"&gt;="&amp;JG$9)*SUMIFS(conditions!$70:$70,conditions!$8:$8,"&lt;="&amp;JG$9,conditions!$9:$9,"&gt;="&amp;JG$9))</f>
        <v>8.2535680457999998</v>
      </c>
      <c r="JH73" s="37">
        <f>IF(JH$9="",0,IF(JH$9+SUMIFS(conditions!$71:$71,conditions!$8:$8,"&lt;="&amp;JH$9,conditions!$9:$9,"&gt;="&amp;JH$9)&gt;EOMONTH($U$9,11),(1+conditions!$U$34)*SUMIFS(19:19,$9:$9,$U$9-1+JH$9+SUMIFS(conditions!$71:$71,conditions!$8:$8,"&lt;="&amp;JH$9,conditions!$9:$9,"&gt;="&amp;JH$9)-EOMONTH($U$9,11)),SUMIFS(19:19,$9:$9,JH$9+SUMIFS(conditions!$71:$71,conditions!$8:$8,"&lt;="&amp;JH$9,conditions!$9:$9,"&gt;="&amp;JH$9)))*SUMIFS(conditions!$69:$69,conditions!$8:$8,"&lt;="&amp;JH$9,conditions!$9:$9,"&gt;="&amp;JH$9)*SUMIFS(conditions!$70:$70,conditions!$8:$8,"&lt;="&amp;JH$9,conditions!$9:$9,"&gt;="&amp;JH$9))</f>
        <v>8.2535680457999998</v>
      </c>
      <c r="JI73" s="37">
        <f>IF(JI$9="",0,IF(JI$9+SUMIFS(conditions!$71:$71,conditions!$8:$8,"&lt;="&amp;JI$9,conditions!$9:$9,"&gt;="&amp;JI$9)&gt;EOMONTH($U$9,11),(1+conditions!$U$34)*SUMIFS(19:19,$9:$9,$U$9-1+JI$9+SUMIFS(conditions!$71:$71,conditions!$8:$8,"&lt;="&amp;JI$9,conditions!$9:$9,"&gt;="&amp;JI$9)-EOMONTH($U$9,11)),SUMIFS(19:19,$9:$9,JI$9+SUMIFS(conditions!$71:$71,conditions!$8:$8,"&lt;="&amp;JI$9,conditions!$9:$9,"&gt;="&amp;JI$9)))*SUMIFS(conditions!$69:$69,conditions!$8:$8,"&lt;="&amp;JI$9,conditions!$9:$9,"&gt;="&amp;JI$9)*SUMIFS(conditions!$70:$70,conditions!$8:$8,"&lt;="&amp;JI$9,conditions!$9:$9,"&gt;="&amp;JI$9))</f>
        <v>8.2535680457999998</v>
      </c>
      <c r="JJ73" s="37">
        <f>IF(JJ$9="",0,IF(JJ$9+SUMIFS(conditions!$71:$71,conditions!$8:$8,"&lt;="&amp;JJ$9,conditions!$9:$9,"&gt;="&amp;JJ$9)&gt;EOMONTH($U$9,11),(1+conditions!$U$34)*SUMIFS(19:19,$9:$9,$U$9-1+JJ$9+SUMIFS(conditions!$71:$71,conditions!$8:$8,"&lt;="&amp;JJ$9,conditions!$9:$9,"&gt;="&amp;JJ$9)-EOMONTH($U$9,11)),SUMIFS(19:19,$9:$9,JJ$9+SUMIFS(conditions!$71:$71,conditions!$8:$8,"&lt;="&amp;JJ$9,conditions!$9:$9,"&gt;="&amp;JJ$9)))*SUMIFS(conditions!$69:$69,conditions!$8:$8,"&lt;="&amp;JJ$9,conditions!$9:$9,"&gt;="&amp;JJ$9)*SUMIFS(conditions!$70:$70,conditions!$8:$8,"&lt;="&amp;JJ$9,conditions!$9:$9,"&gt;="&amp;JJ$9))</f>
        <v>0</v>
      </c>
      <c r="JK73" s="37">
        <f>IF(JK$9="",0,IF(JK$9+SUMIFS(conditions!$71:$71,conditions!$8:$8,"&lt;="&amp;JK$9,conditions!$9:$9,"&gt;="&amp;JK$9)&gt;EOMONTH($U$9,11),(1+conditions!$U$34)*SUMIFS(19:19,$9:$9,$U$9-1+JK$9+SUMIFS(conditions!$71:$71,conditions!$8:$8,"&lt;="&amp;JK$9,conditions!$9:$9,"&gt;="&amp;JK$9)-EOMONTH($U$9,11)),SUMIFS(19:19,$9:$9,JK$9+SUMIFS(conditions!$71:$71,conditions!$8:$8,"&lt;="&amp;JK$9,conditions!$9:$9,"&gt;="&amp;JK$9)))*SUMIFS(conditions!$69:$69,conditions!$8:$8,"&lt;="&amp;JK$9,conditions!$9:$9,"&gt;="&amp;JK$9)*SUMIFS(conditions!$70:$70,conditions!$8:$8,"&lt;="&amp;JK$9,conditions!$9:$9,"&gt;="&amp;JK$9))</f>
        <v>0</v>
      </c>
      <c r="JL73" s="37">
        <f>IF(JL$9="",0,IF(JL$9+SUMIFS(conditions!$71:$71,conditions!$8:$8,"&lt;="&amp;JL$9,conditions!$9:$9,"&gt;="&amp;JL$9)&gt;EOMONTH($U$9,11),(1+conditions!$U$34)*SUMIFS(19:19,$9:$9,$U$9-1+JL$9+SUMIFS(conditions!$71:$71,conditions!$8:$8,"&lt;="&amp;JL$9,conditions!$9:$9,"&gt;="&amp;JL$9)-EOMONTH($U$9,11)),SUMIFS(19:19,$9:$9,JL$9+SUMIFS(conditions!$71:$71,conditions!$8:$8,"&lt;="&amp;JL$9,conditions!$9:$9,"&gt;="&amp;JL$9)))*SUMIFS(conditions!$69:$69,conditions!$8:$8,"&lt;="&amp;JL$9,conditions!$9:$9,"&gt;="&amp;JL$9)*SUMIFS(conditions!$70:$70,conditions!$8:$8,"&lt;="&amp;JL$9,conditions!$9:$9,"&gt;="&amp;JL$9))</f>
        <v>8.2535680457999998</v>
      </c>
      <c r="JM73" s="37">
        <f>IF(JM$9="",0,IF(JM$9+SUMIFS(conditions!$71:$71,conditions!$8:$8,"&lt;="&amp;JM$9,conditions!$9:$9,"&gt;="&amp;JM$9)&gt;EOMONTH($U$9,11),(1+conditions!$U$34)*SUMIFS(19:19,$9:$9,$U$9-1+JM$9+SUMIFS(conditions!$71:$71,conditions!$8:$8,"&lt;="&amp;JM$9,conditions!$9:$9,"&gt;="&amp;JM$9)-EOMONTH($U$9,11)),SUMIFS(19:19,$9:$9,JM$9+SUMIFS(conditions!$71:$71,conditions!$8:$8,"&lt;="&amp;JM$9,conditions!$9:$9,"&gt;="&amp;JM$9)))*SUMIFS(conditions!$69:$69,conditions!$8:$8,"&lt;="&amp;JM$9,conditions!$9:$9,"&gt;="&amp;JM$9)*SUMIFS(conditions!$70:$70,conditions!$8:$8,"&lt;="&amp;JM$9,conditions!$9:$9,"&gt;="&amp;JM$9))</f>
        <v>8.2535680457999998</v>
      </c>
      <c r="JN73" s="37">
        <f>IF(JN$9="",0,IF(JN$9+SUMIFS(conditions!$71:$71,conditions!$8:$8,"&lt;="&amp;JN$9,conditions!$9:$9,"&gt;="&amp;JN$9)&gt;EOMONTH($U$9,11),(1+conditions!$U$34)*SUMIFS(19:19,$9:$9,$U$9-1+JN$9+SUMIFS(conditions!$71:$71,conditions!$8:$8,"&lt;="&amp;JN$9,conditions!$9:$9,"&gt;="&amp;JN$9)-EOMONTH($U$9,11)),SUMIFS(19:19,$9:$9,JN$9+SUMIFS(conditions!$71:$71,conditions!$8:$8,"&lt;="&amp;JN$9,conditions!$9:$9,"&gt;="&amp;JN$9)))*SUMIFS(conditions!$69:$69,conditions!$8:$8,"&lt;="&amp;JN$9,conditions!$9:$9,"&gt;="&amp;JN$9)*SUMIFS(conditions!$70:$70,conditions!$8:$8,"&lt;="&amp;JN$9,conditions!$9:$9,"&gt;="&amp;JN$9))</f>
        <v>8.2535680457999998</v>
      </c>
      <c r="JO73" s="37">
        <f>IF(JO$9="",0,IF(JO$9+SUMIFS(conditions!$71:$71,conditions!$8:$8,"&lt;="&amp;JO$9,conditions!$9:$9,"&gt;="&amp;JO$9)&gt;EOMONTH($U$9,11),(1+conditions!$U$34)*SUMIFS(19:19,$9:$9,$U$9-1+JO$9+SUMIFS(conditions!$71:$71,conditions!$8:$8,"&lt;="&amp;JO$9,conditions!$9:$9,"&gt;="&amp;JO$9)-EOMONTH($U$9,11)),SUMIFS(19:19,$9:$9,JO$9+SUMIFS(conditions!$71:$71,conditions!$8:$8,"&lt;="&amp;JO$9,conditions!$9:$9,"&gt;="&amp;JO$9)))*SUMIFS(conditions!$69:$69,conditions!$8:$8,"&lt;="&amp;JO$9,conditions!$9:$9,"&gt;="&amp;JO$9)*SUMIFS(conditions!$70:$70,conditions!$8:$8,"&lt;="&amp;JO$9,conditions!$9:$9,"&gt;="&amp;JO$9))</f>
        <v>8.2535680457999998</v>
      </c>
      <c r="JP73" s="37">
        <f>IF(JP$9="",0,IF(JP$9+SUMIFS(conditions!$71:$71,conditions!$8:$8,"&lt;="&amp;JP$9,conditions!$9:$9,"&gt;="&amp;JP$9)&gt;EOMONTH($U$9,11),(1+conditions!$U$34)*SUMIFS(19:19,$9:$9,$U$9-1+JP$9+SUMIFS(conditions!$71:$71,conditions!$8:$8,"&lt;="&amp;JP$9,conditions!$9:$9,"&gt;="&amp;JP$9)-EOMONTH($U$9,11)),SUMIFS(19:19,$9:$9,JP$9+SUMIFS(conditions!$71:$71,conditions!$8:$8,"&lt;="&amp;JP$9,conditions!$9:$9,"&gt;="&amp;JP$9)))*SUMIFS(conditions!$69:$69,conditions!$8:$8,"&lt;="&amp;JP$9,conditions!$9:$9,"&gt;="&amp;JP$9)*SUMIFS(conditions!$70:$70,conditions!$8:$8,"&lt;="&amp;JP$9,conditions!$9:$9,"&gt;="&amp;JP$9))</f>
        <v>8.2535680457999998</v>
      </c>
      <c r="JQ73" s="37">
        <f>IF(JQ$9="",0,IF(JQ$9+SUMIFS(conditions!$71:$71,conditions!$8:$8,"&lt;="&amp;JQ$9,conditions!$9:$9,"&gt;="&amp;JQ$9)&gt;EOMONTH($U$9,11),(1+conditions!$U$34)*SUMIFS(19:19,$9:$9,$U$9-1+JQ$9+SUMIFS(conditions!$71:$71,conditions!$8:$8,"&lt;="&amp;JQ$9,conditions!$9:$9,"&gt;="&amp;JQ$9)-EOMONTH($U$9,11)),SUMIFS(19:19,$9:$9,JQ$9+SUMIFS(conditions!$71:$71,conditions!$8:$8,"&lt;="&amp;JQ$9,conditions!$9:$9,"&gt;="&amp;JQ$9)))*SUMIFS(conditions!$69:$69,conditions!$8:$8,"&lt;="&amp;JQ$9,conditions!$9:$9,"&gt;="&amp;JQ$9)*SUMIFS(conditions!$70:$70,conditions!$8:$8,"&lt;="&amp;JQ$9,conditions!$9:$9,"&gt;="&amp;JQ$9))</f>
        <v>0</v>
      </c>
      <c r="JR73" s="37">
        <f>IF(JR$9="",0,IF(JR$9+SUMIFS(conditions!$71:$71,conditions!$8:$8,"&lt;="&amp;JR$9,conditions!$9:$9,"&gt;="&amp;JR$9)&gt;EOMONTH($U$9,11),(1+conditions!$U$34)*SUMIFS(19:19,$9:$9,$U$9-1+JR$9+SUMIFS(conditions!$71:$71,conditions!$8:$8,"&lt;="&amp;JR$9,conditions!$9:$9,"&gt;="&amp;JR$9)-EOMONTH($U$9,11)),SUMIFS(19:19,$9:$9,JR$9+SUMIFS(conditions!$71:$71,conditions!$8:$8,"&lt;="&amp;JR$9,conditions!$9:$9,"&gt;="&amp;JR$9)))*SUMIFS(conditions!$69:$69,conditions!$8:$8,"&lt;="&amp;JR$9,conditions!$9:$9,"&gt;="&amp;JR$9)*SUMIFS(conditions!$70:$70,conditions!$8:$8,"&lt;="&amp;JR$9,conditions!$9:$9,"&gt;="&amp;JR$9))</f>
        <v>0</v>
      </c>
      <c r="JS73" s="37">
        <f>IF(JS$9="",0,IF(JS$9+SUMIFS(conditions!$71:$71,conditions!$8:$8,"&lt;="&amp;JS$9,conditions!$9:$9,"&gt;="&amp;JS$9)&gt;EOMONTH($U$9,11),(1+conditions!$U$34)*SUMIFS(19:19,$9:$9,$U$9-1+JS$9+SUMIFS(conditions!$71:$71,conditions!$8:$8,"&lt;="&amp;JS$9,conditions!$9:$9,"&gt;="&amp;JS$9)-EOMONTH($U$9,11)),SUMIFS(19:19,$9:$9,JS$9+SUMIFS(conditions!$71:$71,conditions!$8:$8,"&lt;="&amp;JS$9,conditions!$9:$9,"&gt;="&amp;JS$9)))*SUMIFS(conditions!$69:$69,conditions!$8:$8,"&lt;="&amp;JS$9,conditions!$9:$9,"&gt;="&amp;JS$9)*SUMIFS(conditions!$70:$70,conditions!$8:$8,"&lt;="&amp;JS$9,conditions!$9:$9,"&gt;="&amp;JS$9))</f>
        <v>8.2535680457999998</v>
      </c>
      <c r="JT73" s="37">
        <f>IF(JT$9="",0,IF(JT$9+SUMIFS(conditions!$71:$71,conditions!$8:$8,"&lt;="&amp;JT$9,conditions!$9:$9,"&gt;="&amp;JT$9)&gt;EOMONTH($U$9,11),(1+conditions!$U$34)*SUMIFS(19:19,$9:$9,$U$9-1+JT$9+SUMIFS(conditions!$71:$71,conditions!$8:$8,"&lt;="&amp;JT$9,conditions!$9:$9,"&gt;="&amp;JT$9)-EOMONTH($U$9,11)),SUMIFS(19:19,$9:$9,JT$9+SUMIFS(conditions!$71:$71,conditions!$8:$8,"&lt;="&amp;JT$9,conditions!$9:$9,"&gt;="&amp;JT$9)))*SUMIFS(conditions!$69:$69,conditions!$8:$8,"&lt;="&amp;JT$9,conditions!$9:$9,"&gt;="&amp;JT$9)*SUMIFS(conditions!$70:$70,conditions!$8:$8,"&lt;="&amp;JT$9,conditions!$9:$9,"&gt;="&amp;JT$9))</f>
        <v>8.2535680457999998</v>
      </c>
      <c r="JU73" s="37">
        <f>IF(JU$9="",0,IF(JU$9+SUMIFS(conditions!$71:$71,conditions!$8:$8,"&lt;="&amp;JU$9,conditions!$9:$9,"&gt;="&amp;JU$9)&gt;EOMONTH($U$9,11),(1+conditions!$U$34)*SUMIFS(19:19,$9:$9,$U$9-1+JU$9+SUMIFS(conditions!$71:$71,conditions!$8:$8,"&lt;="&amp;JU$9,conditions!$9:$9,"&gt;="&amp;JU$9)-EOMONTH($U$9,11)),SUMIFS(19:19,$9:$9,JU$9+SUMIFS(conditions!$71:$71,conditions!$8:$8,"&lt;="&amp;JU$9,conditions!$9:$9,"&gt;="&amp;JU$9)))*SUMIFS(conditions!$69:$69,conditions!$8:$8,"&lt;="&amp;JU$9,conditions!$9:$9,"&gt;="&amp;JU$9)*SUMIFS(conditions!$70:$70,conditions!$8:$8,"&lt;="&amp;JU$9,conditions!$9:$9,"&gt;="&amp;JU$9))</f>
        <v>10.8082438695</v>
      </c>
      <c r="JV73" s="37">
        <f>IF(JV$9="",0,IF(JV$9+SUMIFS(conditions!$71:$71,conditions!$8:$8,"&lt;="&amp;JV$9,conditions!$9:$9,"&gt;="&amp;JV$9)&gt;EOMONTH($U$9,11),(1+conditions!$U$34)*SUMIFS(19:19,$9:$9,$U$9-1+JV$9+SUMIFS(conditions!$71:$71,conditions!$8:$8,"&lt;="&amp;JV$9,conditions!$9:$9,"&gt;="&amp;JV$9)-EOMONTH($U$9,11)),SUMIFS(19:19,$9:$9,JV$9+SUMIFS(conditions!$71:$71,conditions!$8:$8,"&lt;="&amp;JV$9,conditions!$9:$9,"&gt;="&amp;JV$9)))*SUMIFS(conditions!$69:$69,conditions!$8:$8,"&lt;="&amp;JV$9,conditions!$9:$9,"&gt;="&amp;JV$9)*SUMIFS(conditions!$70:$70,conditions!$8:$8,"&lt;="&amp;JV$9,conditions!$9:$9,"&gt;="&amp;JV$9))</f>
        <v>10.8082438695</v>
      </c>
      <c r="JW73" s="37">
        <f>IF(JW$9="",0,IF(JW$9+SUMIFS(conditions!$71:$71,conditions!$8:$8,"&lt;="&amp;JW$9,conditions!$9:$9,"&gt;="&amp;JW$9)&gt;EOMONTH($U$9,11),(1+conditions!$U$34)*SUMIFS(19:19,$9:$9,$U$9-1+JW$9+SUMIFS(conditions!$71:$71,conditions!$8:$8,"&lt;="&amp;JW$9,conditions!$9:$9,"&gt;="&amp;JW$9)-EOMONTH($U$9,11)),SUMIFS(19:19,$9:$9,JW$9+SUMIFS(conditions!$71:$71,conditions!$8:$8,"&lt;="&amp;JW$9,conditions!$9:$9,"&gt;="&amp;JW$9)))*SUMIFS(conditions!$69:$69,conditions!$8:$8,"&lt;="&amp;JW$9,conditions!$9:$9,"&gt;="&amp;JW$9)*SUMIFS(conditions!$70:$70,conditions!$8:$8,"&lt;="&amp;JW$9,conditions!$9:$9,"&gt;="&amp;JW$9))</f>
        <v>10.8082438695</v>
      </c>
      <c r="JX73" s="37">
        <f>IF(JX$9="",0,IF(JX$9+SUMIFS(conditions!$71:$71,conditions!$8:$8,"&lt;="&amp;JX$9,conditions!$9:$9,"&gt;="&amp;JX$9)&gt;EOMONTH($U$9,11),(1+conditions!$U$34)*SUMIFS(19:19,$9:$9,$U$9-1+JX$9+SUMIFS(conditions!$71:$71,conditions!$8:$8,"&lt;="&amp;JX$9,conditions!$9:$9,"&gt;="&amp;JX$9)-EOMONTH($U$9,11)),SUMIFS(19:19,$9:$9,JX$9+SUMIFS(conditions!$71:$71,conditions!$8:$8,"&lt;="&amp;JX$9,conditions!$9:$9,"&gt;="&amp;JX$9)))*SUMIFS(conditions!$69:$69,conditions!$8:$8,"&lt;="&amp;JX$9,conditions!$9:$9,"&gt;="&amp;JX$9)*SUMIFS(conditions!$70:$70,conditions!$8:$8,"&lt;="&amp;JX$9,conditions!$9:$9,"&gt;="&amp;JX$9))</f>
        <v>0</v>
      </c>
      <c r="JY73" s="37">
        <f>IF(JY$9="",0,IF(JY$9+SUMIFS(conditions!$71:$71,conditions!$8:$8,"&lt;="&amp;JY$9,conditions!$9:$9,"&gt;="&amp;JY$9)&gt;EOMONTH($U$9,11),(1+conditions!$U$34)*SUMIFS(19:19,$9:$9,$U$9-1+JY$9+SUMIFS(conditions!$71:$71,conditions!$8:$8,"&lt;="&amp;JY$9,conditions!$9:$9,"&gt;="&amp;JY$9)-EOMONTH($U$9,11)),SUMIFS(19:19,$9:$9,JY$9+SUMIFS(conditions!$71:$71,conditions!$8:$8,"&lt;="&amp;JY$9,conditions!$9:$9,"&gt;="&amp;JY$9)))*SUMIFS(conditions!$69:$69,conditions!$8:$8,"&lt;="&amp;JY$9,conditions!$9:$9,"&gt;="&amp;JY$9)*SUMIFS(conditions!$70:$70,conditions!$8:$8,"&lt;="&amp;JY$9,conditions!$9:$9,"&gt;="&amp;JY$9))</f>
        <v>0</v>
      </c>
      <c r="JZ73" s="37">
        <f>IF(JZ$9="",0,IF(JZ$9+SUMIFS(conditions!$71:$71,conditions!$8:$8,"&lt;="&amp;JZ$9,conditions!$9:$9,"&gt;="&amp;JZ$9)&gt;EOMONTH($U$9,11),(1+conditions!$U$34)*SUMIFS(19:19,$9:$9,$U$9-1+JZ$9+SUMIFS(conditions!$71:$71,conditions!$8:$8,"&lt;="&amp;JZ$9,conditions!$9:$9,"&gt;="&amp;JZ$9)-EOMONTH($U$9,11)),SUMIFS(19:19,$9:$9,JZ$9+SUMIFS(conditions!$71:$71,conditions!$8:$8,"&lt;="&amp;JZ$9,conditions!$9:$9,"&gt;="&amp;JZ$9)))*SUMIFS(conditions!$69:$69,conditions!$8:$8,"&lt;="&amp;JZ$9,conditions!$9:$9,"&gt;="&amp;JZ$9)*SUMIFS(conditions!$70:$70,conditions!$8:$8,"&lt;="&amp;JZ$9,conditions!$9:$9,"&gt;="&amp;JZ$9))</f>
        <v>10.8082438695</v>
      </c>
      <c r="KA73" s="37">
        <f>IF(KA$9="",0,IF(KA$9+SUMIFS(conditions!$71:$71,conditions!$8:$8,"&lt;="&amp;KA$9,conditions!$9:$9,"&gt;="&amp;KA$9)&gt;EOMONTH($U$9,11),(1+conditions!$U$34)*SUMIFS(19:19,$9:$9,$U$9-1+KA$9+SUMIFS(conditions!$71:$71,conditions!$8:$8,"&lt;="&amp;KA$9,conditions!$9:$9,"&gt;="&amp;KA$9)-EOMONTH($U$9,11)),SUMIFS(19:19,$9:$9,KA$9+SUMIFS(conditions!$71:$71,conditions!$8:$8,"&lt;="&amp;KA$9,conditions!$9:$9,"&gt;="&amp;KA$9)))*SUMIFS(conditions!$69:$69,conditions!$8:$8,"&lt;="&amp;KA$9,conditions!$9:$9,"&gt;="&amp;KA$9)*SUMIFS(conditions!$70:$70,conditions!$8:$8,"&lt;="&amp;KA$9,conditions!$9:$9,"&gt;="&amp;KA$9))</f>
        <v>10.8082438695</v>
      </c>
      <c r="KB73" s="37">
        <f>IF(KB$9="",0,IF(KB$9+SUMIFS(conditions!$71:$71,conditions!$8:$8,"&lt;="&amp;KB$9,conditions!$9:$9,"&gt;="&amp;KB$9)&gt;EOMONTH($U$9,11),(1+conditions!$U$34)*SUMIFS(19:19,$9:$9,$U$9-1+KB$9+SUMIFS(conditions!$71:$71,conditions!$8:$8,"&lt;="&amp;KB$9,conditions!$9:$9,"&gt;="&amp;KB$9)-EOMONTH($U$9,11)),SUMIFS(19:19,$9:$9,KB$9+SUMIFS(conditions!$71:$71,conditions!$8:$8,"&lt;="&amp;KB$9,conditions!$9:$9,"&gt;="&amp;KB$9)))*SUMIFS(conditions!$69:$69,conditions!$8:$8,"&lt;="&amp;KB$9,conditions!$9:$9,"&gt;="&amp;KB$9)*SUMIFS(conditions!$70:$70,conditions!$8:$8,"&lt;="&amp;KB$9,conditions!$9:$9,"&gt;="&amp;KB$9))</f>
        <v>10.8082438695</v>
      </c>
      <c r="KC73" s="37">
        <f>IF(KC$9="",0,IF(KC$9+SUMIFS(conditions!$71:$71,conditions!$8:$8,"&lt;="&amp;KC$9,conditions!$9:$9,"&gt;="&amp;KC$9)&gt;EOMONTH($U$9,11),(1+conditions!$U$34)*SUMIFS(19:19,$9:$9,$U$9-1+KC$9+SUMIFS(conditions!$71:$71,conditions!$8:$8,"&lt;="&amp;KC$9,conditions!$9:$9,"&gt;="&amp;KC$9)-EOMONTH($U$9,11)),SUMIFS(19:19,$9:$9,KC$9+SUMIFS(conditions!$71:$71,conditions!$8:$8,"&lt;="&amp;KC$9,conditions!$9:$9,"&gt;="&amp;KC$9)))*SUMIFS(conditions!$69:$69,conditions!$8:$8,"&lt;="&amp;KC$9,conditions!$9:$9,"&gt;="&amp;KC$9)*SUMIFS(conditions!$70:$70,conditions!$8:$8,"&lt;="&amp;KC$9,conditions!$9:$9,"&gt;="&amp;KC$9))</f>
        <v>10.8082438695</v>
      </c>
      <c r="KD73" s="37">
        <f>IF(KD$9="",0,IF(KD$9+SUMIFS(conditions!$71:$71,conditions!$8:$8,"&lt;="&amp;KD$9,conditions!$9:$9,"&gt;="&amp;KD$9)&gt;EOMONTH($U$9,11),(1+conditions!$U$34)*SUMIFS(19:19,$9:$9,$U$9-1+KD$9+SUMIFS(conditions!$71:$71,conditions!$8:$8,"&lt;="&amp;KD$9,conditions!$9:$9,"&gt;="&amp;KD$9)-EOMONTH($U$9,11)),SUMIFS(19:19,$9:$9,KD$9+SUMIFS(conditions!$71:$71,conditions!$8:$8,"&lt;="&amp;KD$9,conditions!$9:$9,"&gt;="&amp;KD$9)))*SUMIFS(conditions!$69:$69,conditions!$8:$8,"&lt;="&amp;KD$9,conditions!$9:$9,"&gt;="&amp;KD$9)*SUMIFS(conditions!$70:$70,conditions!$8:$8,"&lt;="&amp;KD$9,conditions!$9:$9,"&gt;="&amp;KD$9))</f>
        <v>10.8082438695</v>
      </c>
      <c r="KE73" s="37">
        <f>IF(KE$9="",0,IF(KE$9+SUMIFS(conditions!$71:$71,conditions!$8:$8,"&lt;="&amp;KE$9,conditions!$9:$9,"&gt;="&amp;KE$9)&gt;EOMONTH($U$9,11),(1+conditions!$U$34)*SUMIFS(19:19,$9:$9,$U$9-1+KE$9+SUMIFS(conditions!$71:$71,conditions!$8:$8,"&lt;="&amp;KE$9,conditions!$9:$9,"&gt;="&amp;KE$9)-EOMONTH($U$9,11)),SUMIFS(19:19,$9:$9,KE$9+SUMIFS(conditions!$71:$71,conditions!$8:$8,"&lt;="&amp;KE$9,conditions!$9:$9,"&gt;="&amp;KE$9)))*SUMIFS(conditions!$69:$69,conditions!$8:$8,"&lt;="&amp;KE$9,conditions!$9:$9,"&gt;="&amp;KE$9)*SUMIFS(conditions!$70:$70,conditions!$8:$8,"&lt;="&amp;KE$9,conditions!$9:$9,"&gt;="&amp;KE$9))</f>
        <v>0</v>
      </c>
      <c r="KF73" s="37">
        <f>IF(KF$9="",0,IF(KF$9+SUMIFS(conditions!$71:$71,conditions!$8:$8,"&lt;="&amp;KF$9,conditions!$9:$9,"&gt;="&amp;KF$9)&gt;EOMONTH($U$9,11),(1+conditions!$U$34)*SUMIFS(19:19,$9:$9,$U$9-1+KF$9+SUMIFS(conditions!$71:$71,conditions!$8:$8,"&lt;="&amp;KF$9,conditions!$9:$9,"&gt;="&amp;KF$9)-EOMONTH($U$9,11)),SUMIFS(19:19,$9:$9,KF$9+SUMIFS(conditions!$71:$71,conditions!$8:$8,"&lt;="&amp;KF$9,conditions!$9:$9,"&gt;="&amp;KF$9)))*SUMIFS(conditions!$69:$69,conditions!$8:$8,"&lt;="&amp;KF$9,conditions!$9:$9,"&gt;="&amp;KF$9)*SUMIFS(conditions!$70:$70,conditions!$8:$8,"&lt;="&amp;KF$9,conditions!$9:$9,"&gt;="&amp;KF$9))</f>
        <v>0</v>
      </c>
      <c r="KG73" s="37">
        <f>IF(KG$9="",0,IF(KG$9+SUMIFS(conditions!$71:$71,conditions!$8:$8,"&lt;="&amp;KG$9,conditions!$9:$9,"&gt;="&amp;KG$9)&gt;EOMONTH($U$9,11),(1+conditions!$U$34)*SUMIFS(19:19,$9:$9,$U$9-1+KG$9+SUMIFS(conditions!$71:$71,conditions!$8:$8,"&lt;="&amp;KG$9,conditions!$9:$9,"&gt;="&amp;KG$9)-EOMONTH($U$9,11)),SUMIFS(19:19,$9:$9,KG$9+SUMIFS(conditions!$71:$71,conditions!$8:$8,"&lt;="&amp;KG$9,conditions!$9:$9,"&gt;="&amp;KG$9)))*SUMIFS(conditions!$69:$69,conditions!$8:$8,"&lt;="&amp;KG$9,conditions!$9:$9,"&gt;="&amp;KG$9)*SUMIFS(conditions!$70:$70,conditions!$8:$8,"&lt;="&amp;KG$9,conditions!$9:$9,"&gt;="&amp;KG$9))</f>
        <v>10.8082438695</v>
      </c>
      <c r="KH73" s="37">
        <f>IF(KH$9="",0,IF(KH$9+SUMIFS(conditions!$71:$71,conditions!$8:$8,"&lt;="&amp;KH$9,conditions!$9:$9,"&gt;="&amp;KH$9)&gt;EOMONTH($U$9,11),(1+conditions!$U$34)*SUMIFS(19:19,$9:$9,$U$9-1+KH$9+SUMIFS(conditions!$71:$71,conditions!$8:$8,"&lt;="&amp;KH$9,conditions!$9:$9,"&gt;="&amp;KH$9)-EOMONTH($U$9,11)),SUMIFS(19:19,$9:$9,KH$9+SUMIFS(conditions!$71:$71,conditions!$8:$8,"&lt;="&amp;KH$9,conditions!$9:$9,"&gt;="&amp;KH$9)))*SUMIFS(conditions!$69:$69,conditions!$8:$8,"&lt;="&amp;KH$9,conditions!$9:$9,"&gt;="&amp;KH$9)*SUMIFS(conditions!$70:$70,conditions!$8:$8,"&lt;="&amp;KH$9,conditions!$9:$9,"&gt;="&amp;KH$9))</f>
        <v>10.8082438695</v>
      </c>
      <c r="KI73" s="37">
        <f>IF(KI$9="",0,IF(KI$9+SUMIFS(conditions!$71:$71,conditions!$8:$8,"&lt;="&amp;KI$9,conditions!$9:$9,"&gt;="&amp;KI$9)&gt;EOMONTH($U$9,11),(1+conditions!$U$34)*SUMIFS(19:19,$9:$9,$U$9-1+KI$9+SUMIFS(conditions!$71:$71,conditions!$8:$8,"&lt;="&amp;KI$9,conditions!$9:$9,"&gt;="&amp;KI$9)-EOMONTH($U$9,11)),SUMIFS(19:19,$9:$9,KI$9+SUMIFS(conditions!$71:$71,conditions!$8:$8,"&lt;="&amp;KI$9,conditions!$9:$9,"&gt;="&amp;KI$9)))*SUMIFS(conditions!$69:$69,conditions!$8:$8,"&lt;="&amp;KI$9,conditions!$9:$9,"&gt;="&amp;KI$9)*SUMIFS(conditions!$70:$70,conditions!$8:$8,"&lt;="&amp;KI$9,conditions!$9:$9,"&gt;="&amp;KI$9))</f>
        <v>10.8082438695</v>
      </c>
      <c r="KJ73" s="37">
        <f>IF(KJ$9="",0,IF(KJ$9+SUMIFS(conditions!$71:$71,conditions!$8:$8,"&lt;="&amp;KJ$9,conditions!$9:$9,"&gt;="&amp;KJ$9)&gt;EOMONTH($U$9,11),(1+conditions!$U$34)*SUMIFS(19:19,$9:$9,$U$9-1+KJ$9+SUMIFS(conditions!$71:$71,conditions!$8:$8,"&lt;="&amp;KJ$9,conditions!$9:$9,"&gt;="&amp;KJ$9)-EOMONTH($U$9,11)),SUMIFS(19:19,$9:$9,KJ$9+SUMIFS(conditions!$71:$71,conditions!$8:$8,"&lt;="&amp;KJ$9,conditions!$9:$9,"&gt;="&amp;KJ$9)))*SUMIFS(conditions!$69:$69,conditions!$8:$8,"&lt;="&amp;KJ$9,conditions!$9:$9,"&gt;="&amp;KJ$9)*SUMIFS(conditions!$70:$70,conditions!$8:$8,"&lt;="&amp;KJ$9,conditions!$9:$9,"&gt;="&amp;KJ$9))</f>
        <v>10.8082438695</v>
      </c>
      <c r="KK73" s="37">
        <f>IF(KK$9="",0,IF(KK$9+SUMIFS(conditions!$71:$71,conditions!$8:$8,"&lt;="&amp;KK$9,conditions!$9:$9,"&gt;="&amp;KK$9)&gt;EOMONTH($U$9,11),(1+conditions!$U$34)*SUMIFS(19:19,$9:$9,$U$9-1+KK$9+SUMIFS(conditions!$71:$71,conditions!$8:$8,"&lt;="&amp;KK$9,conditions!$9:$9,"&gt;="&amp;KK$9)-EOMONTH($U$9,11)),SUMIFS(19:19,$9:$9,KK$9+SUMIFS(conditions!$71:$71,conditions!$8:$8,"&lt;="&amp;KK$9,conditions!$9:$9,"&gt;="&amp;KK$9)))*SUMIFS(conditions!$69:$69,conditions!$8:$8,"&lt;="&amp;KK$9,conditions!$9:$9,"&gt;="&amp;KK$9)*SUMIFS(conditions!$70:$70,conditions!$8:$8,"&lt;="&amp;KK$9,conditions!$9:$9,"&gt;="&amp;KK$9))</f>
        <v>10.8082438695</v>
      </c>
      <c r="KL73" s="37">
        <f>IF(KL$9="",0,IF(KL$9+SUMIFS(conditions!$71:$71,conditions!$8:$8,"&lt;="&amp;KL$9,conditions!$9:$9,"&gt;="&amp;KL$9)&gt;EOMONTH($U$9,11),(1+conditions!$U$34)*SUMIFS(19:19,$9:$9,$U$9-1+KL$9+SUMIFS(conditions!$71:$71,conditions!$8:$8,"&lt;="&amp;KL$9,conditions!$9:$9,"&gt;="&amp;KL$9)-EOMONTH($U$9,11)),SUMIFS(19:19,$9:$9,KL$9+SUMIFS(conditions!$71:$71,conditions!$8:$8,"&lt;="&amp;KL$9,conditions!$9:$9,"&gt;="&amp;KL$9)))*SUMIFS(conditions!$69:$69,conditions!$8:$8,"&lt;="&amp;KL$9,conditions!$9:$9,"&gt;="&amp;KL$9)*SUMIFS(conditions!$70:$70,conditions!$8:$8,"&lt;="&amp;KL$9,conditions!$9:$9,"&gt;="&amp;KL$9))</f>
        <v>0</v>
      </c>
      <c r="KM73" s="37">
        <f>IF(KM$9="",0,IF(KM$9+SUMIFS(conditions!$71:$71,conditions!$8:$8,"&lt;="&amp;KM$9,conditions!$9:$9,"&gt;="&amp;KM$9)&gt;EOMONTH($U$9,11),(1+conditions!$U$34)*SUMIFS(19:19,$9:$9,$U$9-1+KM$9+SUMIFS(conditions!$71:$71,conditions!$8:$8,"&lt;="&amp;KM$9,conditions!$9:$9,"&gt;="&amp;KM$9)-EOMONTH($U$9,11)),SUMIFS(19:19,$9:$9,KM$9+SUMIFS(conditions!$71:$71,conditions!$8:$8,"&lt;="&amp;KM$9,conditions!$9:$9,"&gt;="&amp;KM$9)))*SUMIFS(conditions!$69:$69,conditions!$8:$8,"&lt;="&amp;KM$9,conditions!$9:$9,"&gt;="&amp;KM$9)*SUMIFS(conditions!$70:$70,conditions!$8:$8,"&lt;="&amp;KM$9,conditions!$9:$9,"&gt;="&amp;KM$9))</f>
        <v>0</v>
      </c>
      <c r="KN73" s="37">
        <f>IF(KN$9="",0,IF(KN$9+SUMIFS(conditions!$71:$71,conditions!$8:$8,"&lt;="&amp;KN$9,conditions!$9:$9,"&gt;="&amp;KN$9)&gt;EOMONTH($U$9,11),(1+conditions!$U$34)*SUMIFS(19:19,$9:$9,$U$9-1+KN$9+SUMIFS(conditions!$71:$71,conditions!$8:$8,"&lt;="&amp;KN$9,conditions!$9:$9,"&gt;="&amp;KN$9)-EOMONTH($U$9,11)),SUMIFS(19:19,$9:$9,KN$9+SUMIFS(conditions!$71:$71,conditions!$8:$8,"&lt;="&amp;KN$9,conditions!$9:$9,"&gt;="&amp;KN$9)))*SUMIFS(conditions!$69:$69,conditions!$8:$8,"&lt;="&amp;KN$9,conditions!$9:$9,"&gt;="&amp;KN$9)*SUMIFS(conditions!$70:$70,conditions!$8:$8,"&lt;="&amp;KN$9,conditions!$9:$9,"&gt;="&amp;KN$9))</f>
        <v>10.8082438695</v>
      </c>
      <c r="KO73" s="37">
        <f>IF(KO$9="",0,IF(KO$9+SUMIFS(conditions!$71:$71,conditions!$8:$8,"&lt;="&amp;KO$9,conditions!$9:$9,"&gt;="&amp;KO$9)&gt;EOMONTH($U$9,11),(1+conditions!$U$34)*SUMIFS(19:19,$9:$9,$U$9-1+KO$9+SUMIFS(conditions!$71:$71,conditions!$8:$8,"&lt;="&amp;KO$9,conditions!$9:$9,"&gt;="&amp;KO$9)-EOMONTH($U$9,11)),SUMIFS(19:19,$9:$9,KO$9+SUMIFS(conditions!$71:$71,conditions!$8:$8,"&lt;="&amp;KO$9,conditions!$9:$9,"&gt;="&amp;KO$9)))*SUMIFS(conditions!$69:$69,conditions!$8:$8,"&lt;="&amp;KO$9,conditions!$9:$9,"&gt;="&amp;KO$9)*SUMIFS(conditions!$70:$70,conditions!$8:$8,"&lt;="&amp;KO$9,conditions!$9:$9,"&gt;="&amp;KO$9))</f>
        <v>10.8082438695</v>
      </c>
      <c r="KP73" s="37">
        <f>IF(KP$9="",0,IF(KP$9+SUMIFS(conditions!$71:$71,conditions!$8:$8,"&lt;="&amp;KP$9,conditions!$9:$9,"&gt;="&amp;KP$9)&gt;EOMONTH($U$9,11),(1+conditions!$U$34)*SUMIFS(19:19,$9:$9,$U$9-1+KP$9+SUMIFS(conditions!$71:$71,conditions!$8:$8,"&lt;="&amp;KP$9,conditions!$9:$9,"&gt;="&amp;KP$9)-EOMONTH($U$9,11)),SUMIFS(19:19,$9:$9,KP$9+SUMIFS(conditions!$71:$71,conditions!$8:$8,"&lt;="&amp;KP$9,conditions!$9:$9,"&gt;="&amp;KP$9)))*SUMIFS(conditions!$69:$69,conditions!$8:$8,"&lt;="&amp;KP$9,conditions!$9:$9,"&gt;="&amp;KP$9)*SUMIFS(conditions!$70:$70,conditions!$8:$8,"&lt;="&amp;KP$9,conditions!$9:$9,"&gt;="&amp;KP$9))</f>
        <v>10.8082438695</v>
      </c>
      <c r="KQ73" s="37">
        <f>IF(KQ$9="",0,IF(KQ$9+SUMIFS(conditions!$71:$71,conditions!$8:$8,"&lt;="&amp;KQ$9,conditions!$9:$9,"&gt;="&amp;KQ$9)&gt;EOMONTH($U$9,11),(1+conditions!$U$34)*SUMIFS(19:19,$9:$9,$U$9-1+KQ$9+SUMIFS(conditions!$71:$71,conditions!$8:$8,"&lt;="&amp;KQ$9,conditions!$9:$9,"&gt;="&amp;KQ$9)-EOMONTH($U$9,11)),SUMIFS(19:19,$9:$9,KQ$9+SUMIFS(conditions!$71:$71,conditions!$8:$8,"&lt;="&amp;KQ$9,conditions!$9:$9,"&gt;="&amp;KQ$9)))*SUMIFS(conditions!$69:$69,conditions!$8:$8,"&lt;="&amp;KQ$9,conditions!$9:$9,"&gt;="&amp;KQ$9)*SUMIFS(conditions!$70:$70,conditions!$8:$8,"&lt;="&amp;KQ$9,conditions!$9:$9,"&gt;="&amp;KQ$9))</f>
        <v>10.8082438695</v>
      </c>
      <c r="KR73" s="37">
        <f>IF(KR$9="",0,IF(KR$9+SUMIFS(conditions!$71:$71,conditions!$8:$8,"&lt;="&amp;KR$9,conditions!$9:$9,"&gt;="&amp;KR$9)&gt;EOMONTH($U$9,11),(1+conditions!$U$34)*SUMIFS(19:19,$9:$9,$U$9-1+KR$9+SUMIFS(conditions!$71:$71,conditions!$8:$8,"&lt;="&amp;KR$9,conditions!$9:$9,"&gt;="&amp;KR$9)-EOMONTH($U$9,11)),SUMIFS(19:19,$9:$9,KR$9+SUMIFS(conditions!$71:$71,conditions!$8:$8,"&lt;="&amp;KR$9,conditions!$9:$9,"&gt;="&amp;KR$9)))*SUMIFS(conditions!$69:$69,conditions!$8:$8,"&lt;="&amp;KR$9,conditions!$9:$9,"&gt;="&amp;KR$9)*SUMIFS(conditions!$70:$70,conditions!$8:$8,"&lt;="&amp;KR$9,conditions!$9:$9,"&gt;="&amp;KR$9))</f>
        <v>10.8082438695</v>
      </c>
      <c r="KS73" s="37">
        <f>IF(KS$9="",0,IF(KS$9+SUMIFS(conditions!$71:$71,conditions!$8:$8,"&lt;="&amp;KS$9,conditions!$9:$9,"&gt;="&amp;KS$9)&gt;EOMONTH($U$9,11),(1+conditions!$U$34)*SUMIFS(19:19,$9:$9,$U$9-1+KS$9+SUMIFS(conditions!$71:$71,conditions!$8:$8,"&lt;="&amp;KS$9,conditions!$9:$9,"&gt;="&amp;KS$9)-EOMONTH($U$9,11)),SUMIFS(19:19,$9:$9,KS$9+SUMIFS(conditions!$71:$71,conditions!$8:$8,"&lt;="&amp;KS$9,conditions!$9:$9,"&gt;="&amp;KS$9)))*SUMIFS(conditions!$69:$69,conditions!$8:$8,"&lt;="&amp;KS$9,conditions!$9:$9,"&gt;="&amp;KS$9)*SUMIFS(conditions!$70:$70,conditions!$8:$8,"&lt;="&amp;KS$9,conditions!$9:$9,"&gt;="&amp;KS$9))</f>
        <v>0</v>
      </c>
      <c r="KT73" s="37">
        <f>IF(KT$9="",0,IF(KT$9+SUMIFS(conditions!$71:$71,conditions!$8:$8,"&lt;="&amp;KT$9,conditions!$9:$9,"&gt;="&amp;KT$9)&gt;EOMONTH($U$9,11),(1+conditions!$U$34)*SUMIFS(19:19,$9:$9,$U$9-1+KT$9+SUMIFS(conditions!$71:$71,conditions!$8:$8,"&lt;="&amp;KT$9,conditions!$9:$9,"&gt;="&amp;KT$9)-EOMONTH($U$9,11)),SUMIFS(19:19,$9:$9,KT$9+SUMIFS(conditions!$71:$71,conditions!$8:$8,"&lt;="&amp;KT$9,conditions!$9:$9,"&gt;="&amp;KT$9)))*SUMIFS(conditions!$69:$69,conditions!$8:$8,"&lt;="&amp;KT$9,conditions!$9:$9,"&gt;="&amp;KT$9)*SUMIFS(conditions!$70:$70,conditions!$8:$8,"&lt;="&amp;KT$9,conditions!$9:$9,"&gt;="&amp;KT$9))</f>
        <v>0</v>
      </c>
      <c r="KU73" s="37">
        <f>IF(KU$9="",0,IF(KU$9+SUMIFS(conditions!$71:$71,conditions!$8:$8,"&lt;="&amp;KU$9,conditions!$9:$9,"&gt;="&amp;KU$9)&gt;EOMONTH($U$9,11),(1+conditions!$U$34)*SUMIFS(19:19,$9:$9,$U$9-1+KU$9+SUMIFS(conditions!$71:$71,conditions!$8:$8,"&lt;="&amp;KU$9,conditions!$9:$9,"&gt;="&amp;KU$9)-EOMONTH($U$9,11)),SUMIFS(19:19,$9:$9,KU$9+SUMIFS(conditions!$71:$71,conditions!$8:$8,"&lt;="&amp;KU$9,conditions!$9:$9,"&gt;="&amp;KU$9)))*SUMIFS(conditions!$69:$69,conditions!$8:$8,"&lt;="&amp;KU$9,conditions!$9:$9,"&gt;="&amp;KU$9)*SUMIFS(conditions!$70:$70,conditions!$8:$8,"&lt;="&amp;KU$9,conditions!$9:$9,"&gt;="&amp;KU$9))</f>
        <v>10.8082438695</v>
      </c>
      <c r="KV73" s="37">
        <f>IF(KV$9="",0,IF(KV$9+SUMIFS(conditions!$71:$71,conditions!$8:$8,"&lt;="&amp;KV$9,conditions!$9:$9,"&gt;="&amp;KV$9)&gt;EOMONTH($U$9,11),(1+conditions!$U$34)*SUMIFS(19:19,$9:$9,$U$9-1+KV$9+SUMIFS(conditions!$71:$71,conditions!$8:$8,"&lt;="&amp;KV$9,conditions!$9:$9,"&gt;="&amp;KV$9)-EOMONTH($U$9,11)),SUMIFS(19:19,$9:$9,KV$9+SUMIFS(conditions!$71:$71,conditions!$8:$8,"&lt;="&amp;KV$9,conditions!$9:$9,"&gt;="&amp;KV$9)))*SUMIFS(conditions!$69:$69,conditions!$8:$8,"&lt;="&amp;KV$9,conditions!$9:$9,"&gt;="&amp;KV$9)*SUMIFS(conditions!$70:$70,conditions!$8:$8,"&lt;="&amp;KV$9,conditions!$9:$9,"&gt;="&amp;KV$9))</f>
        <v>10.8082438695</v>
      </c>
      <c r="KW73" s="37">
        <f>IF(KW$9="",0,IF(KW$9+SUMIFS(conditions!$71:$71,conditions!$8:$8,"&lt;="&amp;KW$9,conditions!$9:$9,"&gt;="&amp;KW$9)&gt;EOMONTH($U$9,11),(1+conditions!$U$34)*SUMIFS(19:19,$9:$9,$U$9-1+KW$9+SUMIFS(conditions!$71:$71,conditions!$8:$8,"&lt;="&amp;KW$9,conditions!$9:$9,"&gt;="&amp;KW$9)-EOMONTH($U$9,11)),SUMIFS(19:19,$9:$9,KW$9+SUMIFS(conditions!$71:$71,conditions!$8:$8,"&lt;="&amp;KW$9,conditions!$9:$9,"&gt;="&amp;KW$9)))*SUMIFS(conditions!$69:$69,conditions!$8:$8,"&lt;="&amp;KW$9,conditions!$9:$9,"&gt;="&amp;KW$9)*SUMIFS(conditions!$70:$70,conditions!$8:$8,"&lt;="&amp;KW$9,conditions!$9:$9,"&gt;="&amp;KW$9))</f>
        <v>10.8082438695</v>
      </c>
      <c r="KX73" s="37">
        <f>IF(KX$9="",0,IF(KX$9+SUMIFS(conditions!$71:$71,conditions!$8:$8,"&lt;="&amp;KX$9,conditions!$9:$9,"&gt;="&amp;KX$9)&gt;EOMONTH($U$9,11),(1+conditions!$U$34)*SUMIFS(19:19,$9:$9,$U$9-1+KX$9+SUMIFS(conditions!$71:$71,conditions!$8:$8,"&lt;="&amp;KX$9,conditions!$9:$9,"&gt;="&amp;KX$9)-EOMONTH($U$9,11)),SUMIFS(19:19,$9:$9,KX$9+SUMIFS(conditions!$71:$71,conditions!$8:$8,"&lt;="&amp;KX$9,conditions!$9:$9,"&gt;="&amp;KX$9)))*SUMIFS(conditions!$69:$69,conditions!$8:$8,"&lt;="&amp;KX$9,conditions!$9:$9,"&gt;="&amp;KX$9)*SUMIFS(conditions!$70:$70,conditions!$8:$8,"&lt;="&amp;KX$9,conditions!$9:$9,"&gt;="&amp;KX$9))</f>
        <v>10.8082438695</v>
      </c>
      <c r="KY73" s="37">
        <f>IF(KY$9="",0,IF(KY$9+SUMIFS(conditions!$71:$71,conditions!$8:$8,"&lt;="&amp;KY$9,conditions!$9:$9,"&gt;="&amp;KY$9)&gt;EOMONTH($U$9,11),(1+conditions!$U$34)*SUMIFS(19:19,$9:$9,$U$9-1+KY$9+SUMIFS(conditions!$71:$71,conditions!$8:$8,"&lt;="&amp;KY$9,conditions!$9:$9,"&gt;="&amp;KY$9)-EOMONTH($U$9,11)),SUMIFS(19:19,$9:$9,KY$9+SUMIFS(conditions!$71:$71,conditions!$8:$8,"&lt;="&amp;KY$9,conditions!$9:$9,"&gt;="&amp;KY$9)))*SUMIFS(conditions!$69:$69,conditions!$8:$8,"&lt;="&amp;KY$9,conditions!$9:$9,"&gt;="&amp;KY$9)*SUMIFS(conditions!$70:$70,conditions!$8:$8,"&lt;="&amp;KY$9,conditions!$9:$9,"&gt;="&amp;KY$9))</f>
        <v>14.050717030350002</v>
      </c>
      <c r="KZ73" s="37">
        <f>IF(KZ$9="",0,IF(KZ$9+SUMIFS(conditions!$71:$71,conditions!$8:$8,"&lt;="&amp;KZ$9,conditions!$9:$9,"&gt;="&amp;KZ$9)&gt;EOMONTH($U$9,11),(1+conditions!$U$34)*SUMIFS(19:19,$9:$9,$U$9-1+KZ$9+SUMIFS(conditions!$71:$71,conditions!$8:$8,"&lt;="&amp;KZ$9,conditions!$9:$9,"&gt;="&amp;KZ$9)-EOMONTH($U$9,11)),SUMIFS(19:19,$9:$9,KZ$9+SUMIFS(conditions!$71:$71,conditions!$8:$8,"&lt;="&amp;KZ$9,conditions!$9:$9,"&gt;="&amp;KZ$9)))*SUMIFS(conditions!$69:$69,conditions!$8:$8,"&lt;="&amp;KZ$9,conditions!$9:$9,"&gt;="&amp;KZ$9)*SUMIFS(conditions!$70:$70,conditions!$8:$8,"&lt;="&amp;KZ$9,conditions!$9:$9,"&gt;="&amp;KZ$9))</f>
        <v>0</v>
      </c>
      <c r="LA73" s="37">
        <f>IF(LA$9="",0,IF(LA$9+SUMIFS(conditions!$71:$71,conditions!$8:$8,"&lt;="&amp;LA$9,conditions!$9:$9,"&gt;="&amp;LA$9)&gt;EOMONTH($U$9,11),(1+conditions!$U$34)*SUMIFS(19:19,$9:$9,$U$9-1+LA$9+SUMIFS(conditions!$71:$71,conditions!$8:$8,"&lt;="&amp;LA$9,conditions!$9:$9,"&gt;="&amp;LA$9)-EOMONTH($U$9,11)),SUMIFS(19:19,$9:$9,LA$9+SUMIFS(conditions!$71:$71,conditions!$8:$8,"&lt;="&amp;LA$9,conditions!$9:$9,"&gt;="&amp;LA$9)))*SUMIFS(conditions!$69:$69,conditions!$8:$8,"&lt;="&amp;LA$9,conditions!$9:$9,"&gt;="&amp;LA$9)*SUMIFS(conditions!$70:$70,conditions!$8:$8,"&lt;="&amp;LA$9,conditions!$9:$9,"&gt;="&amp;LA$9))</f>
        <v>0</v>
      </c>
      <c r="LB73" s="37">
        <f>IF(LB$9="",0,IF(LB$9+SUMIFS(conditions!$71:$71,conditions!$8:$8,"&lt;="&amp;LB$9,conditions!$9:$9,"&gt;="&amp;LB$9)&gt;EOMONTH($U$9,11),(1+conditions!$U$34)*SUMIFS(19:19,$9:$9,$U$9-1+LB$9+SUMIFS(conditions!$71:$71,conditions!$8:$8,"&lt;="&amp;LB$9,conditions!$9:$9,"&gt;="&amp;LB$9)-EOMONTH($U$9,11)),SUMIFS(19:19,$9:$9,LB$9+SUMIFS(conditions!$71:$71,conditions!$8:$8,"&lt;="&amp;LB$9,conditions!$9:$9,"&gt;="&amp;LB$9)))*SUMIFS(conditions!$69:$69,conditions!$8:$8,"&lt;="&amp;LB$9,conditions!$9:$9,"&gt;="&amp;LB$9)*SUMIFS(conditions!$70:$70,conditions!$8:$8,"&lt;="&amp;LB$9,conditions!$9:$9,"&gt;="&amp;LB$9))</f>
        <v>14.050717030350002</v>
      </c>
      <c r="LC73" s="37">
        <f>IF(LC$9="",0,IF(LC$9+SUMIFS(conditions!$71:$71,conditions!$8:$8,"&lt;="&amp;LC$9,conditions!$9:$9,"&gt;="&amp;LC$9)&gt;EOMONTH($U$9,11),(1+conditions!$U$34)*SUMIFS(19:19,$9:$9,$U$9-1+LC$9+SUMIFS(conditions!$71:$71,conditions!$8:$8,"&lt;="&amp;LC$9,conditions!$9:$9,"&gt;="&amp;LC$9)-EOMONTH($U$9,11)),SUMIFS(19:19,$9:$9,LC$9+SUMIFS(conditions!$71:$71,conditions!$8:$8,"&lt;="&amp;LC$9,conditions!$9:$9,"&gt;="&amp;LC$9)))*SUMIFS(conditions!$69:$69,conditions!$8:$8,"&lt;="&amp;LC$9,conditions!$9:$9,"&gt;="&amp;LC$9)*SUMIFS(conditions!$70:$70,conditions!$8:$8,"&lt;="&amp;LC$9,conditions!$9:$9,"&gt;="&amp;LC$9))</f>
        <v>14.050717030350002</v>
      </c>
      <c r="LD73" s="37">
        <f>IF(LD$9="",0,IF(LD$9+SUMIFS(conditions!$71:$71,conditions!$8:$8,"&lt;="&amp;LD$9,conditions!$9:$9,"&gt;="&amp;LD$9)&gt;EOMONTH($U$9,11),(1+conditions!$U$34)*SUMIFS(19:19,$9:$9,$U$9-1+LD$9+SUMIFS(conditions!$71:$71,conditions!$8:$8,"&lt;="&amp;LD$9,conditions!$9:$9,"&gt;="&amp;LD$9)-EOMONTH($U$9,11)),SUMIFS(19:19,$9:$9,LD$9+SUMIFS(conditions!$71:$71,conditions!$8:$8,"&lt;="&amp;LD$9,conditions!$9:$9,"&gt;="&amp;LD$9)))*SUMIFS(conditions!$69:$69,conditions!$8:$8,"&lt;="&amp;LD$9,conditions!$9:$9,"&gt;="&amp;LD$9)*SUMIFS(conditions!$70:$70,conditions!$8:$8,"&lt;="&amp;LD$9,conditions!$9:$9,"&gt;="&amp;LD$9))</f>
        <v>14.050717030350002</v>
      </c>
      <c r="LE73" s="37">
        <f>IF(LE$9="",0,IF(LE$9+SUMIFS(conditions!$71:$71,conditions!$8:$8,"&lt;="&amp;LE$9,conditions!$9:$9,"&gt;="&amp;LE$9)&gt;EOMONTH($U$9,11),(1+conditions!$U$34)*SUMIFS(19:19,$9:$9,$U$9-1+LE$9+SUMIFS(conditions!$71:$71,conditions!$8:$8,"&lt;="&amp;LE$9,conditions!$9:$9,"&gt;="&amp;LE$9)-EOMONTH($U$9,11)),SUMIFS(19:19,$9:$9,LE$9+SUMIFS(conditions!$71:$71,conditions!$8:$8,"&lt;="&amp;LE$9,conditions!$9:$9,"&gt;="&amp;LE$9)))*SUMIFS(conditions!$69:$69,conditions!$8:$8,"&lt;="&amp;LE$9,conditions!$9:$9,"&gt;="&amp;LE$9)*SUMIFS(conditions!$70:$70,conditions!$8:$8,"&lt;="&amp;LE$9,conditions!$9:$9,"&gt;="&amp;LE$9))</f>
        <v>14.050717030350002</v>
      </c>
      <c r="LF73" s="37">
        <f>IF(LF$9="",0,IF(LF$9+SUMIFS(conditions!$71:$71,conditions!$8:$8,"&lt;="&amp;LF$9,conditions!$9:$9,"&gt;="&amp;LF$9)&gt;EOMONTH($U$9,11),(1+conditions!$U$34)*SUMIFS(19:19,$9:$9,$U$9-1+LF$9+SUMIFS(conditions!$71:$71,conditions!$8:$8,"&lt;="&amp;LF$9,conditions!$9:$9,"&gt;="&amp;LF$9)-EOMONTH($U$9,11)),SUMIFS(19:19,$9:$9,LF$9+SUMIFS(conditions!$71:$71,conditions!$8:$8,"&lt;="&amp;LF$9,conditions!$9:$9,"&gt;="&amp;LF$9)))*SUMIFS(conditions!$69:$69,conditions!$8:$8,"&lt;="&amp;LF$9,conditions!$9:$9,"&gt;="&amp;LF$9)*SUMIFS(conditions!$70:$70,conditions!$8:$8,"&lt;="&amp;LF$9,conditions!$9:$9,"&gt;="&amp;LF$9))</f>
        <v>14.050717030350002</v>
      </c>
      <c r="LG73" s="37">
        <f>IF(LG$9="",0,IF(LG$9+SUMIFS(conditions!$71:$71,conditions!$8:$8,"&lt;="&amp;LG$9,conditions!$9:$9,"&gt;="&amp;LG$9)&gt;EOMONTH($U$9,11),(1+conditions!$U$34)*SUMIFS(19:19,$9:$9,$U$9-1+LG$9+SUMIFS(conditions!$71:$71,conditions!$8:$8,"&lt;="&amp;LG$9,conditions!$9:$9,"&gt;="&amp;LG$9)-EOMONTH($U$9,11)),SUMIFS(19:19,$9:$9,LG$9+SUMIFS(conditions!$71:$71,conditions!$8:$8,"&lt;="&amp;LG$9,conditions!$9:$9,"&gt;="&amp;LG$9)))*SUMIFS(conditions!$69:$69,conditions!$8:$8,"&lt;="&amp;LG$9,conditions!$9:$9,"&gt;="&amp;LG$9)*SUMIFS(conditions!$70:$70,conditions!$8:$8,"&lt;="&amp;LG$9,conditions!$9:$9,"&gt;="&amp;LG$9))</f>
        <v>0</v>
      </c>
      <c r="LH73" s="37">
        <f>IF(LH$9="",0,IF(LH$9+SUMIFS(conditions!$71:$71,conditions!$8:$8,"&lt;="&amp;LH$9,conditions!$9:$9,"&gt;="&amp;LH$9)&gt;EOMONTH($U$9,11),(1+conditions!$U$34)*SUMIFS(19:19,$9:$9,$U$9-1+LH$9+SUMIFS(conditions!$71:$71,conditions!$8:$8,"&lt;="&amp;LH$9,conditions!$9:$9,"&gt;="&amp;LH$9)-EOMONTH($U$9,11)),SUMIFS(19:19,$9:$9,LH$9+SUMIFS(conditions!$71:$71,conditions!$8:$8,"&lt;="&amp;LH$9,conditions!$9:$9,"&gt;="&amp;LH$9)))*SUMIFS(conditions!$69:$69,conditions!$8:$8,"&lt;="&amp;LH$9,conditions!$9:$9,"&gt;="&amp;LH$9)*SUMIFS(conditions!$70:$70,conditions!$8:$8,"&lt;="&amp;LH$9,conditions!$9:$9,"&gt;="&amp;LH$9))</f>
        <v>0</v>
      </c>
      <c r="LI73" s="37">
        <f>IF(LI$9="",0,IF(LI$9+SUMIFS(conditions!$71:$71,conditions!$8:$8,"&lt;="&amp;LI$9,conditions!$9:$9,"&gt;="&amp;LI$9)&gt;EOMONTH($U$9,11),(1+conditions!$U$34)*SUMIFS(19:19,$9:$9,$U$9-1+LI$9+SUMIFS(conditions!$71:$71,conditions!$8:$8,"&lt;="&amp;LI$9,conditions!$9:$9,"&gt;="&amp;LI$9)-EOMONTH($U$9,11)),SUMIFS(19:19,$9:$9,LI$9+SUMIFS(conditions!$71:$71,conditions!$8:$8,"&lt;="&amp;LI$9,conditions!$9:$9,"&gt;="&amp;LI$9)))*SUMIFS(conditions!$69:$69,conditions!$8:$8,"&lt;="&amp;LI$9,conditions!$9:$9,"&gt;="&amp;LI$9)*SUMIFS(conditions!$70:$70,conditions!$8:$8,"&lt;="&amp;LI$9,conditions!$9:$9,"&gt;="&amp;LI$9))</f>
        <v>14.050717030350002</v>
      </c>
      <c r="LJ73" s="37">
        <f>IF(LJ$9="",0,IF(LJ$9+SUMIFS(conditions!$71:$71,conditions!$8:$8,"&lt;="&amp;LJ$9,conditions!$9:$9,"&gt;="&amp;LJ$9)&gt;EOMONTH($U$9,11),(1+conditions!$U$34)*SUMIFS(19:19,$9:$9,$U$9-1+LJ$9+SUMIFS(conditions!$71:$71,conditions!$8:$8,"&lt;="&amp;LJ$9,conditions!$9:$9,"&gt;="&amp;LJ$9)-EOMONTH($U$9,11)),SUMIFS(19:19,$9:$9,LJ$9+SUMIFS(conditions!$71:$71,conditions!$8:$8,"&lt;="&amp;LJ$9,conditions!$9:$9,"&gt;="&amp;LJ$9)))*SUMIFS(conditions!$69:$69,conditions!$8:$8,"&lt;="&amp;LJ$9,conditions!$9:$9,"&gt;="&amp;LJ$9)*SUMIFS(conditions!$70:$70,conditions!$8:$8,"&lt;="&amp;LJ$9,conditions!$9:$9,"&gt;="&amp;LJ$9))</f>
        <v>14.050717030350002</v>
      </c>
      <c r="LK73" s="37">
        <f>IF(LK$9="",0,IF(LK$9+SUMIFS(conditions!$71:$71,conditions!$8:$8,"&lt;="&amp;LK$9,conditions!$9:$9,"&gt;="&amp;LK$9)&gt;EOMONTH($U$9,11),(1+conditions!$U$34)*SUMIFS(19:19,$9:$9,$U$9-1+LK$9+SUMIFS(conditions!$71:$71,conditions!$8:$8,"&lt;="&amp;LK$9,conditions!$9:$9,"&gt;="&amp;LK$9)-EOMONTH($U$9,11)),SUMIFS(19:19,$9:$9,LK$9+SUMIFS(conditions!$71:$71,conditions!$8:$8,"&lt;="&amp;LK$9,conditions!$9:$9,"&gt;="&amp;LK$9)))*SUMIFS(conditions!$69:$69,conditions!$8:$8,"&lt;="&amp;LK$9,conditions!$9:$9,"&gt;="&amp;LK$9)*SUMIFS(conditions!$70:$70,conditions!$8:$8,"&lt;="&amp;LK$9,conditions!$9:$9,"&gt;="&amp;LK$9))</f>
        <v>14.050717030350002</v>
      </c>
      <c r="LL73" s="37">
        <f>IF(LL$9="",0,IF(LL$9+SUMIFS(conditions!$71:$71,conditions!$8:$8,"&lt;="&amp;LL$9,conditions!$9:$9,"&gt;="&amp;LL$9)&gt;EOMONTH($U$9,11),(1+conditions!$U$34)*SUMIFS(19:19,$9:$9,$U$9-1+LL$9+SUMIFS(conditions!$71:$71,conditions!$8:$8,"&lt;="&amp;LL$9,conditions!$9:$9,"&gt;="&amp;LL$9)-EOMONTH($U$9,11)),SUMIFS(19:19,$9:$9,LL$9+SUMIFS(conditions!$71:$71,conditions!$8:$8,"&lt;="&amp;LL$9,conditions!$9:$9,"&gt;="&amp;LL$9)))*SUMIFS(conditions!$69:$69,conditions!$8:$8,"&lt;="&amp;LL$9,conditions!$9:$9,"&gt;="&amp;LL$9)*SUMIFS(conditions!$70:$70,conditions!$8:$8,"&lt;="&amp;LL$9,conditions!$9:$9,"&gt;="&amp;LL$9))</f>
        <v>14.050717030350002</v>
      </c>
      <c r="LM73" s="37">
        <f>IF(LM$9="",0,IF(LM$9+SUMIFS(conditions!$71:$71,conditions!$8:$8,"&lt;="&amp;LM$9,conditions!$9:$9,"&gt;="&amp;LM$9)&gt;EOMONTH($U$9,11),(1+conditions!$U$34)*SUMIFS(19:19,$9:$9,$U$9-1+LM$9+SUMIFS(conditions!$71:$71,conditions!$8:$8,"&lt;="&amp;LM$9,conditions!$9:$9,"&gt;="&amp;LM$9)-EOMONTH($U$9,11)),SUMIFS(19:19,$9:$9,LM$9+SUMIFS(conditions!$71:$71,conditions!$8:$8,"&lt;="&amp;LM$9,conditions!$9:$9,"&gt;="&amp;LM$9)))*SUMIFS(conditions!$69:$69,conditions!$8:$8,"&lt;="&amp;LM$9,conditions!$9:$9,"&gt;="&amp;LM$9)*SUMIFS(conditions!$70:$70,conditions!$8:$8,"&lt;="&amp;LM$9,conditions!$9:$9,"&gt;="&amp;LM$9))</f>
        <v>14.050717030350002</v>
      </c>
      <c r="LN73" s="37">
        <f>IF(LN$9="",0,IF(LN$9+SUMIFS(conditions!$71:$71,conditions!$8:$8,"&lt;="&amp;LN$9,conditions!$9:$9,"&gt;="&amp;LN$9)&gt;EOMONTH($U$9,11),(1+conditions!$U$34)*SUMIFS(19:19,$9:$9,$U$9-1+LN$9+SUMIFS(conditions!$71:$71,conditions!$8:$8,"&lt;="&amp;LN$9,conditions!$9:$9,"&gt;="&amp;LN$9)-EOMONTH($U$9,11)),SUMIFS(19:19,$9:$9,LN$9+SUMIFS(conditions!$71:$71,conditions!$8:$8,"&lt;="&amp;LN$9,conditions!$9:$9,"&gt;="&amp;LN$9)))*SUMIFS(conditions!$69:$69,conditions!$8:$8,"&lt;="&amp;LN$9,conditions!$9:$9,"&gt;="&amp;LN$9)*SUMIFS(conditions!$70:$70,conditions!$8:$8,"&lt;="&amp;LN$9,conditions!$9:$9,"&gt;="&amp;LN$9))</f>
        <v>0</v>
      </c>
      <c r="LO73" s="37">
        <f>IF(LO$9="",0,IF(LO$9+SUMIFS(conditions!$71:$71,conditions!$8:$8,"&lt;="&amp;LO$9,conditions!$9:$9,"&gt;="&amp;LO$9)&gt;EOMONTH($U$9,11),(1+conditions!$U$34)*SUMIFS(19:19,$9:$9,$U$9-1+LO$9+SUMIFS(conditions!$71:$71,conditions!$8:$8,"&lt;="&amp;LO$9,conditions!$9:$9,"&gt;="&amp;LO$9)-EOMONTH($U$9,11)),SUMIFS(19:19,$9:$9,LO$9+SUMIFS(conditions!$71:$71,conditions!$8:$8,"&lt;="&amp;LO$9,conditions!$9:$9,"&gt;="&amp;LO$9)))*SUMIFS(conditions!$69:$69,conditions!$8:$8,"&lt;="&amp;LO$9,conditions!$9:$9,"&gt;="&amp;LO$9)*SUMIFS(conditions!$70:$70,conditions!$8:$8,"&lt;="&amp;LO$9,conditions!$9:$9,"&gt;="&amp;LO$9))</f>
        <v>0</v>
      </c>
      <c r="LP73" s="37">
        <f>IF(LP$9="",0,IF(LP$9+SUMIFS(conditions!$71:$71,conditions!$8:$8,"&lt;="&amp;LP$9,conditions!$9:$9,"&gt;="&amp;LP$9)&gt;EOMONTH($U$9,11),(1+conditions!$U$34)*SUMIFS(19:19,$9:$9,$U$9-1+LP$9+SUMIFS(conditions!$71:$71,conditions!$8:$8,"&lt;="&amp;LP$9,conditions!$9:$9,"&gt;="&amp;LP$9)-EOMONTH($U$9,11)),SUMIFS(19:19,$9:$9,LP$9+SUMIFS(conditions!$71:$71,conditions!$8:$8,"&lt;="&amp;LP$9,conditions!$9:$9,"&gt;="&amp;LP$9)))*SUMIFS(conditions!$69:$69,conditions!$8:$8,"&lt;="&amp;LP$9,conditions!$9:$9,"&gt;="&amp;LP$9)*SUMIFS(conditions!$70:$70,conditions!$8:$8,"&lt;="&amp;LP$9,conditions!$9:$9,"&gt;="&amp;LP$9))</f>
        <v>14.050717030350002</v>
      </c>
      <c r="LQ73" s="37">
        <f>IF(LQ$9="",0,IF(LQ$9+SUMIFS(conditions!$71:$71,conditions!$8:$8,"&lt;="&amp;LQ$9,conditions!$9:$9,"&gt;="&amp;LQ$9)&gt;EOMONTH($U$9,11),(1+conditions!$U$34)*SUMIFS(19:19,$9:$9,$U$9-1+LQ$9+SUMIFS(conditions!$71:$71,conditions!$8:$8,"&lt;="&amp;LQ$9,conditions!$9:$9,"&gt;="&amp;LQ$9)-EOMONTH($U$9,11)),SUMIFS(19:19,$9:$9,LQ$9+SUMIFS(conditions!$71:$71,conditions!$8:$8,"&lt;="&amp;LQ$9,conditions!$9:$9,"&gt;="&amp;LQ$9)))*SUMIFS(conditions!$69:$69,conditions!$8:$8,"&lt;="&amp;LQ$9,conditions!$9:$9,"&gt;="&amp;LQ$9)*SUMIFS(conditions!$70:$70,conditions!$8:$8,"&lt;="&amp;LQ$9,conditions!$9:$9,"&gt;="&amp;LQ$9))</f>
        <v>14.050717030350002</v>
      </c>
      <c r="LR73" s="37">
        <f>IF(LR$9="",0,IF(LR$9+SUMIFS(conditions!$71:$71,conditions!$8:$8,"&lt;="&amp;LR$9,conditions!$9:$9,"&gt;="&amp;LR$9)&gt;EOMONTH($U$9,11),(1+conditions!$U$34)*SUMIFS(19:19,$9:$9,$U$9-1+LR$9+SUMIFS(conditions!$71:$71,conditions!$8:$8,"&lt;="&amp;LR$9,conditions!$9:$9,"&gt;="&amp;LR$9)-EOMONTH($U$9,11)),SUMIFS(19:19,$9:$9,LR$9+SUMIFS(conditions!$71:$71,conditions!$8:$8,"&lt;="&amp;LR$9,conditions!$9:$9,"&gt;="&amp;LR$9)))*SUMIFS(conditions!$69:$69,conditions!$8:$8,"&lt;="&amp;LR$9,conditions!$9:$9,"&gt;="&amp;LR$9)*SUMIFS(conditions!$70:$70,conditions!$8:$8,"&lt;="&amp;LR$9,conditions!$9:$9,"&gt;="&amp;LR$9))</f>
        <v>14.050717030350002</v>
      </c>
      <c r="LS73" s="37">
        <f>IF(LS$9="",0,IF(LS$9+SUMIFS(conditions!$71:$71,conditions!$8:$8,"&lt;="&amp;LS$9,conditions!$9:$9,"&gt;="&amp;LS$9)&gt;EOMONTH($U$9,11),(1+conditions!$U$34)*SUMIFS(19:19,$9:$9,$U$9-1+LS$9+SUMIFS(conditions!$71:$71,conditions!$8:$8,"&lt;="&amp;LS$9,conditions!$9:$9,"&gt;="&amp;LS$9)-EOMONTH($U$9,11)),SUMIFS(19:19,$9:$9,LS$9+SUMIFS(conditions!$71:$71,conditions!$8:$8,"&lt;="&amp;LS$9,conditions!$9:$9,"&gt;="&amp;LS$9)))*SUMIFS(conditions!$69:$69,conditions!$8:$8,"&lt;="&amp;LS$9,conditions!$9:$9,"&gt;="&amp;LS$9)*SUMIFS(conditions!$70:$70,conditions!$8:$8,"&lt;="&amp;LS$9,conditions!$9:$9,"&gt;="&amp;LS$9))</f>
        <v>14.050717030350002</v>
      </c>
      <c r="LT73" s="37">
        <f>IF(LT$9="",0,IF(LT$9+SUMIFS(conditions!$71:$71,conditions!$8:$8,"&lt;="&amp;LT$9,conditions!$9:$9,"&gt;="&amp;LT$9)&gt;EOMONTH($U$9,11),(1+conditions!$U$34)*SUMIFS(19:19,$9:$9,$U$9-1+LT$9+SUMIFS(conditions!$71:$71,conditions!$8:$8,"&lt;="&amp;LT$9,conditions!$9:$9,"&gt;="&amp;LT$9)-EOMONTH($U$9,11)),SUMIFS(19:19,$9:$9,LT$9+SUMIFS(conditions!$71:$71,conditions!$8:$8,"&lt;="&amp;LT$9,conditions!$9:$9,"&gt;="&amp;LT$9)))*SUMIFS(conditions!$69:$69,conditions!$8:$8,"&lt;="&amp;LT$9,conditions!$9:$9,"&gt;="&amp;LT$9)*SUMIFS(conditions!$70:$70,conditions!$8:$8,"&lt;="&amp;LT$9,conditions!$9:$9,"&gt;="&amp;LT$9))</f>
        <v>14.050717030350002</v>
      </c>
      <c r="LU73" s="37">
        <f>IF(LU$9="",0,IF(LU$9+SUMIFS(conditions!$71:$71,conditions!$8:$8,"&lt;="&amp;LU$9,conditions!$9:$9,"&gt;="&amp;LU$9)&gt;EOMONTH($U$9,11),(1+conditions!$U$34)*SUMIFS(19:19,$9:$9,$U$9-1+LU$9+SUMIFS(conditions!$71:$71,conditions!$8:$8,"&lt;="&amp;LU$9,conditions!$9:$9,"&gt;="&amp;LU$9)-EOMONTH($U$9,11)),SUMIFS(19:19,$9:$9,LU$9+SUMIFS(conditions!$71:$71,conditions!$8:$8,"&lt;="&amp;LU$9,conditions!$9:$9,"&gt;="&amp;LU$9)))*SUMIFS(conditions!$69:$69,conditions!$8:$8,"&lt;="&amp;LU$9,conditions!$9:$9,"&gt;="&amp;LU$9)*SUMIFS(conditions!$70:$70,conditions!$8:$8,"&lt;="&amp;LU$9,conditions!$9:$9,"&gt;="&amp;LU$9))</f>
        <v>0</v>
      </c>
      <c r="LV73" s="37">
        <f>IF(LV$9="",0,IF(LV$9+SUMIFS(conditions!$71:$71,conditions!$8:$8,"&lt;="&amp;LV$9,conditions!$9:$9,"&gt;="&amp;LV$9)&gt;EOMONTH($U$9,11),(1+conditions!$U$34)*SUMIFS(19:19,$9:$9,$U$9-1+LV$9+SUMIFS(conditions!$71:$71,conditions!$8:$8,"&lt;="&amp;LV$9,conditions!$9:$9,"&gt;="&amp;LV$9)-EOMONTH($U$9,11)),SUMIFS(19:19,$9:$9,LV$9+SUMIFS(conditions!$71:$71,conditions!$8:$8,"&lt;="&amp;LV$9,conditions!$9:$9,"&gt;="&amp;LV$9)))*SUMIFS(conditions!$69:$69,conditions!$8:$8,"&lt;="&amp;LV$9,conditions!$9:$9,"&gt;="&amp;LV$9)*SUMIFS(conditions!$70:$70,conditions!$8:$8,"&lt;="&amp;LV$9,conditions!$9:$9,"&gt;="&amp;LV$9))</f>
        <v>0</v>
      </c>
      <c r="LW73" s="37">
        <f>IF(LW$9="",0,IF(LW$9+SUMIFS(conditions!$71:$71,conditions!$8:$8,"&lt;="&amp;LW$9,conditions!$9:$9,"&gt;="&amp;LW$9)&gt;EOMONTH($U$9,11),(1+conditions!$U$34)*SUMIFS(19:19,$9:$9,$U$9-1+LW$9+SUMIFS(conditions!$71:$71,conditions!$8:$8,"&lt;="&amp;LW$9,conditions!$9:$9,"&gt;="&amp;LW$9)-EOMONTH($U$9,11)),SUMIFS(19:19,$9:$9,LW$9+SUMIFS(conditions!$71:$71,conditions!$8:$8,"&lt;="&amp;LW$9,conditions!$9:$9,"&gt;="&amp;LW$9)))*SUMIFS(conditions!$69:$69,conditions!$8:$8,"&lt;="&amp;LW$9,conditions!$9:$9,"&gt;="&amp;LW$9)*SUMIFS(conditions!$70:$70,conditions!$8:$8,"&lt;="&amp;LW$9,conditions!$9:$9,"&gt;="&amp;LW$9))</f>
        <v>14.050717030350002</v>
      </c>
      <c r="LX73" s="37">
        <f>IF(LX$9="",0,IF(LX$9+SUMIFS(conditions!$71:$71,conditions!$8:$8,"&lt;="&amp;LX$9,conditions!$9:$9,"&gt;="&amp;LX$9)&gt;EOMONTH($U$9,11),(1+conditions!$U$34)*SUMIFS(19:19,$9:$9,$U$9-1+LX$9+SUMIFS(conditions!$71:$71,conditions!$8:$8,"&lt;="&amp;LX$9,conditions!$9:$9,"&gt;="&amp;LX$9)-EOMONTH($U$9,11)),SUMIFS(19:19,$9:$9,LX$9+SUMIFS(conditions!$71:$71,conditions!$8:$8,"&lt;="&amp;LX$9,conditions!$9:$9,"&gt;="&amp;LX$9)))*SUMIFS(conditions!$69:$69,conditions!$8:$8,"&lt;="&amp;LX$9,conditions!$9:$9,"&gt;="&amp;LX$9)*SUMIFS(conditions!$70:$70,conditions!$8:$8,"&lt;="&amp;LX$9,conditions!$9:$9,"&gt;="&amp;LX$9))</f>
        <v>14.050717030350002</v>
      </c>
      <c r="LY73" s="37">
        <f>IF(LY$9="",0,IF(LY$9+SUMIFS(conditions!$71:$71,conditions!$8:$8,"&lt;="&amp;LY$9,conditions!$9:$9,"&gt;="&amp;LY$9)&gt;EOMONTH($U$9,11),(1+conditions!$U$34)*SUMIFS(19:19,$9:$9,$U$9-1+LY$9+SUMIFS(conditions!$71:$71,conditions!$8:$8,"&lt;="&amp;LY$9,conditions!$9:$9,"&gt;="&amp;LY$9)-EOMONTH($U$9,11)),SUMIFS(19:19,$9:$9,LY$9+SUMIFS(conditions!$71:$71,conditions!$8:$8,"&lt;="&amp;LY$9,conditions!$9:$9,"&gt;="&amp;LY$9)))*SUMIFS(conditions!$69:$69,conditions!$8:$8,"&lt;="&amp;LY$9,conditions!$9:$9,"&gt;="&amp;LY$9)*SUMIFS(conditions!$70:$70,conditions!$8:$8,"&lt;="&amp;LY$9,conditions!$9:$9,"&gt;="&amp;LY$9))</f>
        <v>14.050717030350002</v>
      </c>
      <c r="LZ73" s="37">
        <f>IF(LZ$9="",0,IF(LZ$9+SUMIFS(conditions!$71:$71,conditions!$8:$8,"&lt;="&amp;LZ$9,conditions!$9:$9,"&gt;="&amp;LZ$9)&gt;EOMONTH($U$9,11),(1+conditions!$U$34)*SUMIFS(19:19,$9:$9,$U$9-1+LZ$9+SUMIFS(conditions!$71:$71,conditions!$8:$8,"&lt;="&amp;LZ$9,conditions!$9:$9,"&gt;="&amp;LZ$9)-EOMONTH($U$9,11)),SUMIFS(19:19,$9:$9,LZ$9+SUMIFS(conditions!$71:$71,conditions!$8:$8,"&lt;="&amp;LZ$9,conditions!$9:$9,"&gt;="&amp;LZ$9)))*SUMIFS(conditions!$69:$69,conditions!$8:$8,"&lt;="&amp;LZ$9,conditions!$9:$9,"&gt;="&amp;LZ$9)*SUMIFS(conditions!$70:$70,conditions!$8:$8,"&lt;="&amp;LZ$9,conditions!$9:$9,"&gt;="&amp;LZ$9))</f>
        <v>14.050717030350002</v>
      </c>
      <c r="MA73" s="37">
        <f>IF(MA$9="",0,IF(MA$9+SUMIFS(conditions!$71:$71,conditions!$8:$8,"&lt;="&amp;MA$9,conditions!$9:$9,"&gt;="&amp;MA$9)&gt;EOMONTH($U$9,11),(1+conditions!$U$34)*SUMIFS(19:19,$9:$9,$U$9-1+MA$9+SUMIFS(conditions!$71:$71,conditions!$8:$8,"&lt;="&amp;MA$9,conditions!$9:$9,"&gt;="&amp;MA$9)-EOMONTH($U$9,11)),SUMIFS(19:19,$9:$9,MA$9+SUMIFS(conditions!$71:$71,conditions!$8:$8,"&lt;="&amp;MA$9,conditions!$9:$9,"&gt;="&amp;MA$9)))*SUMIFS(conditions!$69:$69,conditions!$8:$8,"&lt;="&amp;MA$9,conditions!$9:$9,"&gt;="&amp;MA$9)*SUMIFS(conditions!$70:$70,conditions!$8:$8,"&lt;="&amp;MA$9,conditions!$9:$9,"&gt;="&amp;MA$9))</f>
        <v>14.050717030350002</v>
      </c>
      <c r="MB73" s="37">
        <f>IF(MB$9="",0,IF(MB$9+SUMIFS(conditions!$71:$71,conditions!$8:$8,"&lt;="&amp;MB$9,conditions!$9:$9,"&gt;="&amp;MB$9)&gt;EOMONTH($U$9,11),(1+conditions!$U$34)*SUMIFS(19:19,$9:$9,$U$9-1+MB$9+SUMIFS(conditions!$71:$71,conditions!$8:$8,"&lt;="&amp;MB$9,conditions!$9:$9,"&gt;="&amp;MB$9)-EOMONTH($U$9,11)),SUMIFS(19:19,$9:$9,MB$9+SUMIFS(conditions!$71:$71,conditions!$8:$8,"&lt;="&amp;MB$9,conditions!$9:$9,"&gt;="&amp;MB$9)))*SUMIFS(conditions!$69:$69,conditions!$8:$8,"&lt;="&amp;MB$9,conditions!$9:$9,"&gt;="&amp;MB$9)*SUMIFS(conditions!$70:$70,conditions!$8:$8,"&lt;="&amp;MB$9,conditions!$9:$9,"&gt;="&amp;MB$9))</f>
        <v>0</v>
      </c>
      <c r="MC73" s="37">
        <f>IF(MC$9="",0,IF(MC$9+SUMIFS(conditions!$71:$71,conditions!$8:$8,"&lt;="&amp;MC$9,conditions!$9:$9,"&gt;="&amp;MC$9)&gt;EOMONTH($U$9,11),(1+conditions!$U$34)*SUMIFS(19:19,$9:$9,$U$9-1+MC$9+SUMIFS(conditions!$71:$71,conditions!$8:$8,"&lt;="&amp;MC$9,conditions!$9:$9,"&gt;="&amp;MC$9)-EOMONTH($U$9,11)),SUMIFS(19:19,$9:$9,MC$9+SUMIFS(conditions!$71:$71,conditions!$8:$8,"&lt;="&amp;MC$9,conditions!$9:$9,"&gt;="&amp;MC$9)))*SUMIFS(conditions!$69:$69,conditions!$8:$8,"&lt;="&amp;MC$9,conditions!$9:$9,"&gt;="&amp;MC$9)*SUMIFS(conditions!$70:$70,conditions!$8:$8,"&lt;="&amp;MC$9,conditions!$9:$9,"&gt;="&amp;MC$9))</f>
        <v>0</v>
      </c>
      <c r="MD73" s="37">
        <f>IF(MD$9="",0,IF(MD$9+SUMIFS(conditions!$71:$71,conditions!$8:$8,"&lt;="&amp;MD$9,conditions!$9:$9,"&gt;="&amp;MD$9)&gt;EOMONTH($U$9,11),(1+conditions!$U$34)*SUMIFS(19:19,$9:$9,$U$9-1+MD$9+SUMIFS(conditions!$71:$71,conditions!$8:$8,"&lt;="&amp;MD$9,conditions!$9:$9,"&gt;="&amp;MD$9)-EOMONTH($U$9,11)),SUMIFS(19:19,$9:$9,MD$9+SUMIFS(conditions!$71:$71,conditions!$8:$8,"&lt;="&amp;MD$9,conditions!$9:$9,"&gt;="&amp;MD$9)))*SUMIFS(conditions!$69:$69,conditions!$8:$8,"&lt;="&amp;MD$9,conditions!$9:$9,"&gt;="&amp;MD$9)*SUMIFS(conditions!$70:$70,conditions!$8:$8,"&lt;="&amp;MD$9,conditions!$9:$9,"&gt;="&amp;MD$9))</f>
        <v>16.860860436420001</v>
      </c>
      <c r="ME73" s="37">
        <f>IF(ME$9="",0,IF(ME$9+SUMIFS(conditions!$71:$71,conditions!$8:$8,"&lt;="&amp;ME$9,conditions!$9:$9,"&gt;="&amp;ME$9)&gt;EOMONTH($U$9,11),(1+conditions!$U$34)*SUMIFS(19:19,$9:$9,$U$9-1+ME$9+SUMIFS(conditions!$71:$71,conditions!$8:$8,"&lt;="&amp;ME$9,conditions!$9:$9,"&gt;="&amp;ME$9)-EOMONTH($U$9,11)),SUMIFS(19:19,$9:$9,ME$9+SUMIFS(conditions!$71:$71,conditions!$8:$8,"&lt;="&amp;ME$9,conditions!$9:$9,"&gt;="&amp;ME$9)))*SUMIFS(conditions!$69:$69,conditions!$8:$8,"&lt;="&amp;ME$9,conditions!$9:$9,"&gt;="&amp;ME$9)*SUMIFS(conditions!$70:$70,conditions!$8:$8,"&lt;="&amp;ME$9,conditions!$9:$9,"&gt;="&amp;ME$9))</f>
        <v>16.860860436420001</v>
      </c>
      <c r="MF73" s="37">
        <f>IF(MF$9="",0,IF(MF$9+SUMIFS(conditions!$71:$71,conditions!$8:$8,"&lt;="&amp;MF$9,conditions!$9:$9,"&gt;="&amp;MF$9)&gt;EOMONTH($U$9,11),(1+conditions!$U$34)*SUMIFS(19:19,$9:$9,$U$9-1+MF$9+SUMIFS(conditions!$71:$71,conditions!$8:$8,"&lt;="&amp;MF$9,conditions!$9:$9,"&gt;="&amp;MF$9)-EOMONTH($U$9,11)),SUMIFS(19:19,$9:$9,MF$9+SUMIFS(conditions!$71:$71,conditions!$8:$8,"&lt;="&amp;MF$9,conditions!$9:$9,"&gt;="&amp;MF$9)))*SUMIFS(conditions!$69:$69,conditions!$8:$8,"&lt;="&amp;MF$9,conditions!$9:$9,"&gt;="&amp;MF$9)*SUMIFS(conditions!$70:$70,conditions!$8:$8,"&lt;="&amp;MF$9,conditions!$9:$9,"&gt;="&amp;MF$9))</f>
        <v>16.860860436420001</v>
      </c>
      <c r="MG73" s="37">
        <f>IF(MG$9="",0,IF(MG$9+SUMIFS(conditions!$71:$71,conditions!$8:$8,"&lt;="&amp;MG$9,conditions!$9:$9,"&gt;="&amp;MG$9)&gt;EOMONTH($U$9,11),(1+conditions!$U$34)*SUMIFS(19:19,$9:$9,$U$9-1+MG$9+SUMIFS(conditions!$71:$71,conditions!$8:$8,"&lt;="&amp;MG$9,conditions!$9:$9,"&gt;="&amp;MG$9)-EOMONTH($U$9,11)),SUMIFS(19:19,$9:$9,MG$9+SUMIFS(conditions!$71:$71,conditions!$8:$8,"&lt;="&amp;MG$9,conditions!$9:$9,"&gt;="&amp;MG$9)))*SUMIFS(conditions!$69:$69,conditions!$8:$8,"&lt;="&amp;MG$9,conditions!$9:$9,"&gt;="&amp;MG$9)*SUMIFS(conditions!$70:$70,conditions!$8:$8,"&lt;="&amp;MG$9,conditions!$9:$9,"&gt;="&amp;MG$9))</f>
        <v>16.860860436420001</v>
      </c>
      <c r="MH73" s="37">
        <f>IF(MH$9="",0,IF(MH$9+SUMIFS(conditions!$71:$71,conditions!$8:$8,"&lt;="&amp;MH$9,conditions!$9:$9,"&gt;="&amp;MH$9)&gt;EOMONTH($U$9,11),(1+conditions!$U$34)*SUMIFS(19:19,$9:$9,$U$9-1+MH$9+SUMIFS(conditions!$71:$71,conditions!$8:$8,"&lt;="&amp;MH$9,conditions!$9:$9,"&gt;="&amp;MH$9)-EOMONTH($U$9,11)),SUMIFS(19:19,$9:$9,MH$9+SUMIFS(conditions!$71:$71,conditions!$8:$8,"&lt;="&amp;MH$9,conditions!$9:$9,"&gt;="&amp;MH$9)))*SUMIFS(conditions!$69:$69,conditions!$8:$8,"&lt;="&amp;MH$9,conditions!$9:$9,"&gt;="&amp;MH$9)*SUMIFS(conditions!$70:$70,conditions!$8:$8,"&lt;="&amp;MH$9,conditions!$9:$9,"&gt;="&amp;MH$9))</f>
        <v>16.860860436420001</v>
      </c>
      <c r="MI73" s="37">
        <f>IF(MI$9="",0,IF(MI$9+SUMIFS(conditions!$71:$71,conditions!$8:$8,"&lt;="&amp;MI$9,conditions!$9:$9,"&gt;="&amp;MI$9)&gt;EOMONTH($U$9,11),(1+conditions!$U$34)*SUMIFS(19:19,$9:$9,$U$9-1+MI$9+SUMIFS(conditions!$71:$71,conditions!$8:$8,"&lt;="&amp;MI$9,conditions!$9:$9,"&gt;="&amp;MI$9)-EOMONTH($U$9,11)),SUMIFS(19:19,$9:$9,MI$9+SUMIFS(conditions!$71:$71,conditions!$8:$8,"&lt;="&amp;MI$9,conditions!$9:$9,"&gt;="&amp;MI$9)))*SUMIFS(conditions!$69:$69,conditions!$8:$8,"&lt;="&amp;MI$9,conditions!$9:$9,"&gt;="&amp;MI$9)*SUMIFS(conditions!$70:$70,conditions!$8:$8,"&lt;="&amp;MI$9,conditions!$9:$9,"&gt;="&amp;MI$9))</f>
        <v>0</v>
      </c>
      <c r="MJ73" s="37">
        <f>IF(MJ$9="",0,IF(MJ$9+SUMIFS(conditions!$71:$71,conditions!$8:$8,"&lt;="&amp;MJ$9,conditions!$9:$9,"&gt;="&amp;MJ$9)&gt;EOMONTH($U$9,11),(1+conditions!$U$34)*SUMIFS(19:19,$9:$9,$U$9-1+MJ$9+SUMIFS(conditions!$71:$71,conditions!$8:$8,"&lt;="&amp;MJ$9,conditions!$9:$9,"&gt;="&amp;MJ$9)-EOMONTH($U$9,11)),SUMIFS(19:19,$9:$9,MJ$9+SUMIFS(conditions!$71:$71,conditions!$8:$8,"&lt;="&amp;MJ$9,conditions!$9:$9,"&gt;="&amp;MJ$9)))*SUMIFS(conditions!$69:$69,conditions!$8:$8,"&lt;="&amp;MJ$9,conditions!$9:$9,"&gt;="&amp;MJ$9)*SUMIFS(conditions!$70:$70,conditions!$8:$8,"&lt;="&amp;MJ$9,conditions!$9:$9,"&gt;="&amp;MJ$9))</f>
        <v>0</v>
      </c>
      <c r="MK73" s="37">
        <f>IF(MK$9="",0,IF(MK$9+SUMIFS(conditions!$71:$71,conditions!$8:$8,"&lt;="&amp;MK$9,conditions!$9:$9,"&gt;="&amp;MK$9)&gt;EOMONTH($U$9,11),(1+conditions!$U$34)*SUMIFS(19:19,$9:$9,$U$9-1+MK$9+SUMIFS(conditions!$71:$71,conditions!$8:$8,"&lt;="&amp;MK$9,conditions!$9:$9,"&gt;="&amp;MK$9)-EOMONTH($U$9,11)),SUMIFS(19:19,$9:$9,MK$9+SUMIFS(conditions!$71:$71,conditions!$8:$8,"&lt;="&amp;MK$9,conditions!$9:$9,"&gt;="&amp;MK$9)))*SUMIFS(conditions!$69:$69,conditions!$8:$8,"&lt;="&amp;MK$9,conditions!$9:$9,"&gt;="&amp;MK$9)*SUMIFS(conditions!$70:$70,conditions!$8:$8,"&lt;="&amp;MK$9,conditions!$9:$9,"&gt;="&amp;MK$9))</f>
        <v>16.860860436420001</v>
      </c>
      <c r="ML73" s="37">
        <f>IF(ML$9="",0,IF(ML$9+SUMIFS(conditions!$71:$71,conditions!$8:$8,"&lt;="&amp;ML$9,conditions!$9:$9,"&gt;="&amp;ML$9)&gt;EOMONTH($U$9,11),(1+conditions!$U$34)*SUMIFS(19:19,$9:$9,$U$9-1+ML$9+SUMIFS(conditions!$71:$71,conditions!$8:$8,"&lt;="&amp;ML$9,conditions!$9:$9,"&gt;="&amp;ML$9)-EOMONTH($U$9,11)),SUMIFS(19:19,$9:$9,ML$9+SUMIFS(conditions!$71:$71,conditions!$8:$8,"&lt;="&amp;ML$9,conditions!$9:$9,"&gt;="&amp;ML$9)))*SUMIFS(conditions!$69:$69,conditions!$8:$8,"&lt;="&amp;ML$9,conditions!$9:$9,"&gt;="&amp;ML$9)*SUMIFS(conditions!$70:$70,conditions!$8:$8,"&lt;="&amp;ML$9,conditions!$9:$9,"&gt;="&amp;ML$9))</f>
        <v>16.860860436420001</v>
      </c>
      <c r="MM73" s="37">
        <f>IF(MM$9="",0,IF(MM$9+SUMIFS(conditions!$71:$71,conditions!$8:$8,"&lt;="&amp;MM$9,conditions!$9:$9,"&gt;="&amp;MM$9)&gt;EOMONTH($U$9,11),(1+conditions!$U$34)*SUMIFS(19:19,$9:$9,$U$9-1+MM$9+SUMIFS(conditions!$71:$71,conditions!$8:$8,"&lt;="&amp;MM$9,conditions!$9:$9,"&gt;="&amp;MM$9)-EOMONTH($U$9,11)),SUMIFS(19:19,$9:$9,MM$9+SUMIFS(conditions!$71:$71,conditions!$8:$8,"&lt;="&amp;MM$9,conditions!$9:$9,"&gt;="&amp;MM$9)))*SUMIFS(conditions!$69:$69,conditions!$8:$8,"&lt;="&amp;MM$9,conditions!$9:$9,"&gt;="&amp;MM$9)*SUMIFS(conditions!$70:$70,conditions!$8:$8,"&lt;="&amp;MM$9,conditions!$9:$9,"&gt;="&amp;MM$9))</f>
        <v>16.860860436420001</v>
      </c>
      <c r="MN73" s="37">
        <f>IF(MN$9="",0,IF(MN$9+SUMIFS(conditions!$71:$71,conditions!$8:$8,"&lt;="&amp;MN$9,conditions!$9:$9,"&gt;="&amp;MN$9)&gt;EOMONTH($U$9,11),(1+conditions!$U$34)*SUMIFS(19:19,$9:$9,$U$9-1+MN$9+SUMIFS(conditions!$71:$71,conditions!$8:$8,"&lt;="&amp;MN$9,conditions!$9:$9,"&gt;="&amp;MN$9)-EOMONTH($U$9,11)),SUMIFS(19:19,$9:$9,MN$9+SUMIFS(conditions!$71:$71,conditions!$8:$8,"&lt;="&amp;MN$9,conditions!$9:$9,"&gt;="&amp;MN$9)))*SUMIFS(conditions!$69:$69,conditions!$8:$8,"&lt;="&amp;MN$9,conditions!$9:$9,"&gt;="&amp;MN$9)*SUMIFS(conditions!$70:$70,conditions!$8:$8,"&lt;="&amp;MN$9,conditions!$9:$9,"&gt;="&amp;MN$9))</f>
        <v>16.860860436420001</v>
      </c>
      <c r="MO73" s="37">
        <f>IF(MO$9="",0,IF(MO$9+SUMIFS(conditions!$71:$71,conditions!$8:$8,"&lt;="&amp;MO$9,conditions!$9:$9,"&gt;="&amp;MO$9)&gt;EOMONTH($U$9,11),(1+conditions!$U$34)*SUMIFS(19:19,$9:$9,$U$9-1+MO$9+SUMIFS(conditions!$71:$71,conditions!$8:$8,"&lt;="&amp;MO$9,conditions!$9:$9,"&gt;="&amp;MO$9)-EOMONTH($U$9,11)),SUMIFS(19:19,$9:$9,MO$9+SUMIFS(conditions!$71:$71,conditions!$8:$8,"&lt;="&amp;MO$9,conditions!$9:$9,"&gt;="&amp;MO$9)))*SUMIFS(conditions!$69:$69,conditions!$8:$8,"&lt;="&amp;MO$9,conditions!$9:$9,"&gt;="&amp;MO$9)*SUMIFS(conditions!$70:$70,conditions!$8:$8,"&lt;="&amp;MO$9,conditions!$9:$9,"&gt;="&amp;MO$9))</f>
        <v>16.860860436420001</v>
      </c>
      <c r="MP73" s="37">
        <f>IF(MP$9="",0,IF(MP$9+SUMIFS(conditions!$71:$71,conditions!$8:$8,"&lt;="&amp;MP$9,conditions!$9:$9,"&gt;="&amp;MP$9)&gt;EOMONTH($U$9,11),(1+conditions!$U$34)*SUMIFS(19:19,$9:$9,$U$9-1+MP$9+SUMIFS(conditions!$71:$71,conditions!$8:$8,"&lt;="&amp;MP$9,conditions!$9:$9,"&gt;="&amp;MP$9)-EOMONTH($U$9,11)),SUMIFS(19:19,$9:$9,MP$9+SUMIFS(conditions!$71:$71,conditions!$8:$8,"&lt;="&amp;MP$9,conditions!$9:$9,"&gt;="&amp;MP$9)))*SUMIFS(conditions!$69:$69,conditions!$8:$8,"&lt;="&amp;MP$9,conditions!$9:$9,"&gt;="&amp;MP$9)*SUMIFS(conditions!$70:$70,conditions!$8:$8,"&lt;="&amp;MP$9,conditions!$9:$9,"&gt;="&amp;MP$9))</f>
        <v>0</v>
      </c>
      <c r="MQ73" s="37">
        <f>IF(MQ$9="",0,IF(MQ$9+SUMIFS(conditions!$71:$71,conditions!$8:$8,"&lt;="&amp;MQ$9,conditions!$9:$9,"&gt;="&amp;MQ$9)&gt;EOMONTH($U$9,11),(1+conditions!$U$34)*SUMIFS(19:19,$9:$9,$U$9-1+MQ$9+SUMIFS(conditions!$71:$71,conditions!$8:$8,"&lt;="&amp;MQ$9,conditions!$9:$9,"&gt;="&amp;MQ$9)-EOMONTH($U$9,11)),SUMIFS(19:19,$9:$9,MQ$9+SUMIFS(conditions!$71:$71,conditions!$8:$8,"&lt;="&amp;MQ$9,conditions!$9:$9,"&gt;="&amp;MQ$9)))*SUMIFS(conditions!$69:$69,conditions!$8:$8,"&lt;="&amp;MQ$9,conditions!$9:$9,"&gt;="&amp;MQ$9)*SUMIFS(conditions!$70:$70,conditions!$8:$8,"&lt;="&amp;MQ$9,conditions!$9:$9,"&gt;="&amp;MQ$9))</f>
        <v>0</v>
      </c>
      <c r="MR73" s="37">
        <f>IF(MR$9="",0,IF(MR$9+SUMIFS(conditions!$71:$71,conditions!$8:$8,"&lt;="&amp;MR$9,conditions!$9:$9,"&gt;="&amp;MR$9)&gt;EOMONTH($U$9,11),(1+conditions!$U$34)*SUMIFS(19:19,$9:$9,$U$9-1+MR$9+SUMIFS(conditions!$71:$71,conditions!$8:$8,"&lt;="&amp;MR$9,conditions!$9:$9,"&gt;="&amp;MR$9)-EOMONTH($U$9,11)),SUMIFS(19:19,$9:$9,MR$9+SUMIFS(conditions!$71:$71,conditions!$8:$8,"&lt;="&amp;MR$9,conditions!$9:$9,"&gt;="&amp;MR$9)))*SUMIFS(conditions!$69:$69,conditions!$8:$8,"&lt;="&amp;MR$9,conditions!$9:$9,"&gt;="&amp;MR$9)*SUMIFS(conditions!$70:$70,conditions!$8:$8,"&lt;="&amp;MR$9,conditions!$9:$9,"&gt;="&amp;MR$9))</f>
        <v>16.860860436420001</v>
      </c>
      <c r="MS73" s="37">
        <f>IF(MS$9="",0,IF(MS$9+SUMIFS(conditions!$71:$71,conditions!$8:$8,"&lt;="&amp;MS$9,conditions!$9:$9,"&gt;="&amp;MS$9)&gt;EOMONTH($U$9,11),(1+conditions!$U$34)*SUMIFS(19:19,$9:$9,$U$9-1+MS$9+SUMIFS(conditions!$71:$71,conditions!$8:$8,"&lt;="&amp;MS$9,conditions!$9:$9,"&gt;="&amp;MS$9)-EOMONTH($U$9,11)),SUMIFS(19:19,$9:$9,MS$9+SUMIFS(conditions!$71:$71,conditions!$8:$8,"&lt;="&amp;MS$9,conditions!$9:$9,"&gt;="&amp;MS$9)))*SUMIFS(conditions!$69:$69,conditions!$8:$8,"&lt;="&amp;MS$9,conditions!$9:$9,"&gt;="&amp;MS$9)*SUMIFS(conditions!$70:$70,conditions!$8:$8,"&lt;="&amp;MS$9,conditions!$9:$9,"&gt;="&amp;MS$9))</f>
        <v>16.860860436420001</v>
      </c>
      <c r="MT73" s="37">
        <f>IF(MT$9="",0,IF(MT$9+SUMIFS(conditions!$71:$71,conditions!$8:$8,"&lt;="&amp;MT$9,conditions!$9:$9,"&gt;="&amp;MT$9)&gt;EOMONTH($U$9,11),(1+conditions!$U$34)*SUMIFS(19:19,$9:$9,$U$9-1+MT$9+SUMIFS(conditions!$71:$71,conditions!$8:$8,"&lt;="&amp;MT$9,conditions!$9:$9,"&gt;="&amp;MT$9)-EOMONTH($U$9,11)),SUMIFS(19:19,$9:$9,MT$9+SUMIFS(conditions!$71:$71,conditions!$8:$8,"&lt;="&amp;MT$9,conditions!$9:$9,"&gt;="&amp;MT$9)))*SUMIFS(conditions!$69:$69,conditions!$8:$8,"&lt;="&amp;MT$9,conditions!$9:$9,"&gt;="&amp;MT$9)*SUMIFS(conditions!$70:$70,conditions!$8:$8,"&lt;="&amp;MT$9,conditions!$9:$9,"&gt;="&amp;MT$9))</f>
        <v>16.860860436420001</v>
      </c>
      <c r="MU73" s="37">
        <f>IF(MU$9="",0,IF(MU$9+SUMIFS(conditions!$71:$71,conditions!$8:$8,"&lt;="&amp;MU$9,conditions!$9:$9,"&gt;="&amp;MU$9)&gt;EOMONTH($U$9,11),(1+conditions!$U$34)*SUMIFS(19:19,$9:$9,$U$9-1+MU$9+SUMIFS(conditions!$71:$71,conditions!$8:$8,"&lt;="&amp;MU$9,conditions!$9:$9,"&gt;="&amp;MU$9)-EOMONTH($U$9,11)),SUMIFS(19:19,$9:$9,MU$9+SUMIFS(conditions!$71:$71,conditions!$8:$8,"&lt;="&amp;MU$9,conditions!$9:$9,"&gt;="&amp;MU$9)))*SUMIFS(conditions!$69:$69,conditions!$8:$8,"&lt;="&amp;MU$9,conditions!$9:$9,"&gt;="&amp;MU$9)*SUMIFS(conditions!$70:$70,conditions!$8:$8,"&lt;="&amp;MU$9,conditions!$9:$9,"&gt;="&amp;MU$9))</f>
        <v>16.860860436420001</v>
      </c>
      <c r="MV73" s="37">
        <f>IF(MV$9="",0,IF(MV$9+SUMIFS(conditions!$71:$71,conditions!$8:$8,"&lt;="&amp;MV$9,conditions!$9:$9,"&gt;="&amp;MV$9)&gt;EOMONTH($U$9,11),(1+conditions!$U$34)*SUMIFS(19:19,$9:$9,$U$9-1+MV$9+SUMIFS(conditions!$71:$71,conditions!$8:$8,"&lt;="&amp;MV$9,conditions!$9:$9,"&gt;="&amp;MV$9)-EOMONTH($U$9,11)),SUMIFS(19:19,$9:$9,MV$9+SUMIFS(conditions!$71:$71,conditions!$8:$8,"&lt;="&amp;MV$9,conditions!$9:$9,"&gt;="&amp;MV$9)))*SUMIFS(conditions!$69:$69,conditions!$8:$8,"&lt;="&amp;MV$9,conditions!$9:$9,"&gt;="&amp;MV$9)*SUMIFS(conditions!$70:$70,conditions!$8:$8,"&lt;="&amp;MV$9,conditions!$9:$9,"&gt;="&amp;MV$9))</f>
        <v>16.860860436420001</v>
      </c>
      <c r="MW73" s="37">
        <f>IF(MW$9="",0,IF(MW$9+SUMIFS(conditions!$71:$71,conditions!$8:$8,"&lt;="&amp;MW$9,conditions!$9:$9,"&gt;="&amp;MW$9)&gt;EOMONTH($U$9,11),(1+conditions!$U$34)*SUMIFS(19:19,$9:$9,$U$9-1+MW$9+SUMIFS(conditions!$71:$71,conditions!$8:$8,"&lt;="&amp;MW$9,conditions!$9:$9,"&gt;="&amp;MW$9)-EOMONTH($U$9,11)),SUMIFS(19:19,$9:$9,MW$9+SUMIFS(conditions!$71:$71,conditions!$8:$8,"&lt;="&amp;MW$9,conditions!$9:$9,"&gt;="&amp;MW$9)))*SUMIFS(conditions!$69:$69,conditions!$8:$8,"&lt;="&amp;MW$9,conditions!$9:$9,"&gt;="&amp;MW$9)*SUMIFS(conditions!$70:$70,conditions!$8:$8,"&lt;="&amp;MW$9,conditions!$9:$9,"&gt;="&amp;MW$9))</f>
        <v>0</v>
      </c>
      <c r="MX73" s="37">
        <f>IF(MX$9="",0,IF(MX$9+SUMIFS(conditions!$71:$71,conditions!$8:$8,"&lt;="&amp;MX$9,conditions!$9:$9,"&gt;="&amp;MX$9)&gt;EOMONTH($U$9,11),(1+conditions!$U$34)*SUMIFS(19:19,$9:$9,$U$9-1+MX$9+SUMIFS(conditions!$71:$71,conditions!$8:$8,"&lt;="&amp;MX$9,conditions!$9:$9,"&gt;="&amp;MX$9)-EOMONTH($U$9,11)),SUMIFS(19:19,$9:$9,MX$9+SUMIFS(conditions!$71:$71,conditions!$8:$8,"&lt;="&amp;MX$9,conditions!$9:$9,"&gt;="&amp;MX$9)))*SUMIFS(conditions!$69:$69,conditions!$8:$8,"&lt;="&amp;MX$9,conditions!$9:$9,"&gt;="&amp;MX$9)*SUMIFS(conditions!$70:$70,conditions!$8:$8,"&lt;="&amp;MX$9,conditions!$9:$9,"&gt;="&amp;MX$9))</f>
        <v>0</v>
      </c>
      <c r="MY73" s="37">
        <f>IF(MY$9="",0,IF(MY$9+SUMIFS(conditions!$71:$71,conditions!$8:$8,"&lt;="&amp;MY$9,conditions!$9:$9,"&gt;="&amp;MY$9)&gt;EOMONTH($U$9,11),(1+conditions!$U$34)*SUMIFS(19:19,$9:$9,$U$9-1+MY$9+SUMIFS(conditions!$71:$71,conditions!$8:$8,"&lt;="&amp;MY$9,conditions!$9:$9,"&gt;="&amp;MY$9)-EOMONTH($U$9,11)),SUMIFS(19:19,$9:$9,MY$9+SUMIFS(conditions!$71:$71,conditions!$8:$8,"&lt;="&amp;MY$9,conditions!$9:$9,"&gt;="&amp;MY$9)))*SUMIFS(conditions!$69:$69,conditions!$8:$8,"&lt;="&amp;MY$9,conditions!$9:$9,"&gt;="&amp;MY$9)*SUMIFS(conditions!$70:$70,conditions!$8:$8,"&lt;="&amp;MY$9,conditions!$9:$9,"&gt;="&amp;MY$9))</f>
        <v>16.860860436420001</v>
      </c>
      <c r="MZ73" s="37">
        <f>IF(MZ$9="",0,IF(MZ$9+SUMIFS(conditions!$71:$71,conditions!$8:$8,"&lt;="&amp;MZ$9,conditions!$9:$9,"&gt;="&amp;MZ$9)&gt;EOMONTH($U$9,11),(1+conditions!$U$34)*SUMIFS(19:19,$9:$9,$U$9-1+MZ$9+SUMIFS(conditions!$71:$71,conditions!$8:$8,"&lt;="&amp;MZ$9,conditions!$9:$9,"&gt;="&amp;MZ$9)-EOMONTH($U$9,11)),SUMIFS(19:19,$9:$9,MZ$9+SUMIFS(conditions!$71:$71,conditions!$8:$8,"&lt;="&amp;MZ$9,conditions!$9:$9,"&gt;="&amp;MZ$9)))*SUMIFS(conditions!$69:$69,conditions!$8:$8,"&lt;="&amp;MZ$9,conditions!$9:$9,"&gt;="&amp;MZ$9)*SUMIFS(conditions!$70:$70,conditions!$8:$8,"&lt;="&amp;MZ$9,conditions!$9:$9,"&gt;="&amp;MZ$9))</f>
        <v>16.860860436420001</v>
      </c>
      <c r="NA73" s="37">
        <f>IF(NA$9="",0,IF(NA$9+SUMIFS(conditions!$71:$71,conditions!$8:$8,"&lt;="&amp;NA$9,conditions!$9:$9,"&gt;="&amp;NA$9)&gt;EOMONTH($U$9,11),(1+conditions!$U$34)*SUMIFS(19:19,$9:$9,$U$9-1+NA$9+SUMIFS(conditions!$71:$71,conditions!$8:$8,"&lt;="&amp;NA$9,conditions!$9:$9,"&gt;="&amp;NA$9)-EOMONTH($U$9,11)),SUMIFS(19:19,$9:$9,NA$9+SUMIFS(conditions!$71:$71,conditions!$8:$8,"&lt;="&amp;NA$9,conditions!$9:$9,"&gt;="&amp;NA$9)))*SUMIFS(conditions!$69:$69,conditions!$8:$8,"&lt;="&amp;NA$9,conditions!$9:$9,"&gt;="&amp;NA$9)*SUMIFS(conditions!$70:$70,conditions!$8:$8,"&lt;="&amp;NA$9,conditions!$9:$9,"&gt;="&amp;NA$9))</f>
        <v>16.860860436420001</v>
      </c>
      <c r="NB73" s="37">
        <f>IF(NB$9="",0,IF(NB$9+SUMIFS(conditions!$71:$71,conditions!$8:$8,"&lt;="&amp;NB$9,conditions!$9:$9,"&gt;="&amp;NB$9)&gt;EOMONTH($U$9,11),(1+conditions!$U$34)*SUMIFS(19:19,$9:$9,$U$9-1+NB$9+SUMIFS(conditions!$71:$71,conditions!$8:$8,"&lt;="&amp;NB$9,conditions!$9:$9,"&gt;="&amp;NB$9)-EOMONTH($U$9,11)),SUMIFS(19:19,$9:$9,NB$9+SUMIFS(conditions!$71:$71,conditions!$8:$8,"&lt;="&amp;NB$9,conditions!$9:$9,"&gt;="&amp;NB$9)))*SUMIFS(conditions!$69:$69,conditions!$8:$8,"&lt;="&amp;NB$9,conditions!$9:$9,"&gt;="&amp;NB$9)*SUMIFS(conditions!$70:$70,conditions!$8:$8,"&lt;="&amp;NB$9,conditions!$9:$9,"&gt;="&amp;NB$9))</f>
        <v>16.860860436420001</v>
      </c>
      <c r="NC73" s="37">
        <f>IF(NC$9="",0,IF(NC$9+SUMIFS(conditions!$71:$71,conditions!$8:$8,"&lt;="&amp;NC$9,conditions!$9:$9,"&gt;="&amp;NC$9)&gt;EOMONTH($U$9,11),(1+conditions!$U$34)*SUMIFS(19:19,$9:$9,$U$9-1+NC$9+SUMIFS(conditions!$71:$71,conditions!$8:$8,"&lt;="&amp;NC$9,conditions!$9:$9,"&gt;="&amp;NC$9)-EOMONTH($U$9,11)),SUMIFS(19:19,$9:$9,NC$9+SUMIFS(conditions!$71:$71,conditions!$8:$8,"&lt;="&amp;NC$9,conditions!$9:$9,"&gt;="&amp;NC$9)))*SUMIFS(conditions!$69:$69,conditions!$8:$8,"&lt;="&amp;NC$9,conditions!$9:$9,"&gt;="&amp;NC$9)*SUMIFS(conditions!$70:$70,conditions!$8:$8,"&lt;="&amp;NC$9,conditions!$9:$9,"&gt;="&amp;NC$9))</f>
        <v>16.860860436420001</v>
      </c>
      <c r="ND73" s="37">
        <f>IF(ND$9="",0,IF(ND$9+SUMIFS(conditions!$71:$71,conditions!$8:$8,"&lt;="&amp;ND$9,conditions!$9:$9,"&gt;="&amp;ND$9)&gt;EOMONTH($U$9,11),(1+conditions!$U$34)*SUMIFS(19:19,$9:$9,$U$9-1+ND$9+SUMIFS(conditions!$71:$71,conditions!$8:$8,"&lt;="&amp;ND$9,conditions!$9:$9,"&gt;="&amp;ND$9)-EOMONTH($U$9,11)),SUMIFS(19:19,$9:$9,ND$9+SUMIFS(conditions!$71:$71,conditions!$8:$8,"&lt;="&amp;ND$9,conditions!$9:$9,"&gt;="&amp;ND$9)))*SUMIFS(conditions!$69:$69,conditions!$8:$8,"&lt;="&amp;ND$9,conditions!$9:$9,"&gt;="&amp;ND$9)*SUMIFS(conditions!$70:$70,conditions!$8:$8,"&lt;="&amp;ND$9,conditions!$9:$9,"&gt;="&amp;ND$9))</f>
        <v>0</v>
      </c>
      <c r="NE73" s="37">
        <f>IF(NE$9="",0,IF(NE$9+SUMIFS(conditions!$71:$71,conditions!$8:$8,"&lt;="&amp;NE$9,conditions!$9:$9,"&gt;="&amp;NE$9)&gt;EOMONTH($U$9,11),(1+conditions!$U$34)*SUMIFS(19:19,$9:$9,$U$9-1+NE$9+SUMIFS(conditions!$71:$71,conditions!$8:$8,"&lt;="&amp;NE$9,conditions!$9:$9,"&gt;="&amp;NE$9)-EOMONTH($U$9,11)),SUMIFS(19:19,$9:$9,NE$9+SUMIFS(conditions!$71:$71,conditions!$8:$8,"&lt;="&amp;NE$9,conditions!$9:$9,"&gt;="&amp;NE$9)))*SUMIFS(conditions!$69:$69,conditions!$8:$8,"&lt;="&amp;NE$9,conditions!$9:$9,"&gt;="&amp;NE$9)*SUMIFS(conditions!$70:$70,conditions!$8:$8,"&lt;="&amp;NE$9,conditions!$9:$9,"&gt;="&amp;NE$9))</f>
        <v>0</v>
      </c>
      <c r="NF73" s="37">
        <f>IF(NF$9="",0,IF(NF$9+SUMIFS(conditions!$71:$71,conditions!$8:$8,"&lt;="&amp;NF$9,conditions!$9:$9,"&gt;="&amp;NF$9)&gt;EOMONTH($U$9,11),(1+conditions!$U$34)*SUMIFS(19:19,$9:$9,$U$9-1+NF$9+SUMIFS(conditions!$71:$71,conditions!$8:$8,"&lt;="&amp;NF$9,conditions!$9:$9,"&gt;="&amp;NF$9)-EOMONTH($U$9,11)),SUMIFS(19:19,$9:$9,NF$9+SUMIFS(conditions!$71:$71,conditions!$8:$8,"&lt;="&amp;NF$9,conditions!$9:$9,"&gt;="&amp;NF$9)))*SUMIFS(conditions!$69:$69,conditions!$8:$8,"&lt;="&amp;NF$9,conditions!$9:$9,"&gt;="&amp;NF$9)*SUMIFS(conditions!$70:$70,conditions!$8:$8,"&lt;="&amp;NF$9,conditions!$9:$9,"&gt;="&amp;NF$9))</f>
        <v>16.860860436420001</v>
      </c>
      <c r="NG73" s="37">
        <f>IF(NG$9="",0,IF(NG$9+SUMIFS(conditions!$71:$71,conditions!$8:$8,"&lt;="&amp;NG$9,conditions!$9:$9,"&gt;="&amp;NG$9)&gt;EOMONTH($U$9,11),(1+conditions!$U$34)*SUMIFS(19:19,$9:$9,$U$9-1+NG$9+SUMIFS(conditions!$71:$71,conditions!$8:$8,"&lt;="&amp;NG$9,conditions!$9:$9,"&gt;="&amp;NG$9)-EOMONTH($U$9,11)),SUMIFS(19:19,$9:$9,NG$9+SUMIFS(conditions!$71:$71,conditions!$8:$8,"&lt;="&amp;NG$9,conditions!$9:$9,"&gt;="&amp;NG$9)))*SUMIFS(conditions!$69:$69,conditions!$8:$8,"&lt;="&amp;NG$9,conditions!$9:$9,"&gt;="&amp;NG$9)*SUMIFS(conditions!$70:$70,conditions!$8:$8,"&lt;="&amp;NG$9,conditions!$9:$9,"&gt;="&amp;NG$9))</f>
        <v>16.860860436420001</v>
      </c>
      <c r="NH73" s="37">
        <f>IF(NH$9="",0,IF(NH$9+SUMIFS(conditions!$71:$71,conditions!$8:$8,"&lt;="&amp;NH$9,conditions!$9:$9,"&gt;="&amp;NH$9)&gt;EOMONTH($U$9,11),(1+conditions!$U$34)*SUMIFS(19:19,$9:$9,$U$9-1+NH$9+SUMIFS(conditions!$71:$71,conditions!$8:$8,"&lt;="&amp;NH$9,conditions!$9:$9,"&gt;="&amp;NH$9)-EOMONTH($U$9,11)),SUMIFS(19:19,$9:$9,NH$9+SUMIFS(conditions!$71:$71,conditions!$8:$8,"&lt;="&amp;NH$9,conditions!$9:$9,"&gt;="&amp;NH$9)))*SUMIFS(conditions!$69:$69,conditions!$8:$8,"&lt;="&amp;NH$9,conditions!$9:$9,"&gt;="&amp;NH$9)*SUMIFS(conditions!$70:$70,conditions!$8:$8,"&lt;="&amp;NH$9,conditions!$9:$9,"&gt;="&amp;NH$9))</f>
        <v>8.3160000000000025</v>
      </c>
      <c r="NI73" s="37">
        <f>IF(NI$9="",0,IF(NI$9+SUMIFS(conditions!$71:$71,conditions!$8:$8,"&lt;="&amp;NI$9,conditions!$9:$9,"&gt;="&amp;NI$9)&gt;EOMONTH($U$9,11),(1+conditions!$U$34)*SUMIFS(19:19,$9:$9,$U$9-1+NI$9+SUMIFS(conditions!$71:$71,conditions!$8:$8,"&lt;="&amp;NI$9,conditions!$9:$9,"&gt;="&amp;NI$9)-EOMONTH($U$9,11)),SUMIFS(19:19,$9:$9,NI$9+SUMIFS(conditions!$71:$71,conditions!$8:$8,"&lt;="&amp;NI$9,conditions!$9:$9,"&gt;="&amp;NI$9)))*SUMIFS(conditions!$69:$69,conditions!$8:$8,"&lt;="&amp;NI$9,conditions!$9:$9,"&gt;="&amp;NI$9)*SUMIFS(conditions!$70:$70,conditions!$8:$8,"&lt;="&amp;NI$9,conditions!$9:$9,"&gt;="&amp;NI$9))</f>
        <v>8.3160000000000025</v>
      </c>
      <c r="NJ73" s="37">
        <f>IF(NJ$9="",0,IF(NJ$9+SUMIFS(conditions!$71:$71,conditions!$8:$8,"&lt;="&amp;NJ$9,conditions!$9:$9,"&gt;="&amp;NJ$9)&gt;EOMONTH($U$9,11),(1+conditions!$U$34)*SUMIFS(19:19,$9:$9,$U$9-1+NJ$9+SUMIFS(conditions!$71:$71,conditions!$8:$8,"&lt;="&amp;NJ$9,conditions!$9:$9,"&gt;="&amp;NJ$9)-EOMONTH($U$9,11)),SUMIFS(19:19,$9:$9,NJ$9+SUMIFS(conditions!$71:$71,conditions!$8:$8,"&lt;="&amp;NJ$9,conditions!$9:$9,"&gt;="&amp;NJ$9)))*SUMIFS(conditions!$69:$69,conditions!$8:$8,"&lt;="&amp;NJ$9,conditions!$9:$9,"&gt;="&amp;NJ$9)*SUMIFS(conditions!$70:$70,conditions!$8:$8,"&lt;="&amp;NJ$9,conditions!$9:$9,"&gt;="&amp;NJ$9))</f>
        <v>8.3160000000000025</v>
      </c>
      <c r="NK73" s="37">
        <f>IF(NK$9="",0,IF(NK$9+SUMIFS(conditions!$71:$71,conditions!$8:$8,"&lt;="&amp;NK$9,conditions!$9:$9,"&gt;="&amp;NK$9)&gt;EOMONTH($U$9,11),(1+conditions!$U$34)*SUMIFS(19:19,$9:$9,$U$9-1+NK$9+SUMIFS(conditions!$71:$71,conditions!$8:$8,"&lt;="&amp;NK$9,conditions!$9:$9,"&gt;="&amp;NK$9)-EOMONTH($U$9,11)),SUMIFS(19:19,$9:$9,NK$9+SUMIFS(conditions!$71:$71,conditions!$8:$8,"&lt;="&amp;NK$9,conditions!$9:$9,"&gt;="&amp;NK$9)))*SUMIFS(conditions!$69:$69,conditions!$8:$8,"&lt;="&amp;NK$9,conditions!$9:$9,"&gt;="&amp;NK$9)*SUMIFS(conditions!$70:$70,conditions!$8:$8,"&lt;="&amp;NK$9,conditions!$9:$9,"&gt;="&amp;NK$9))</f>
        <v>8.3160000000000025</v>
      </c>
      <c r="NL73" s="37">
        <f>IF(NL$9="",0,IF(NL$9+SUMIFS(conditions!$71:$71,conditions!$8:$8,"&lt;="&amp;NL$9,conditions!$9:$9,"&gt;="&amp;NL$9)&gt;EOMONTH($U$9,11),(1+conditions!$U$34)*SUMIFS(19:19,$9:$9,$U$9-1+NL$9+SUMIFS(conditions!$71:$71,conditions!$8:$8,"&lt;="&amp;NL$9,conditions!$9:$9,"&gt;="&amp;NL$9)-EOMONTH($U$9,11)),SUMIFS(19:19,$9:$9,NL$9+SUMIFS(conditions!$71:$71,conditions!$8:$8,"&lt;="&amp;NL$9,conditions!$9:$9,"&gt;="&amp;NL$9)))*SUMIFS(conditions!$69:$69,conditions!$8:$8,"&lt;="&amp;NL$9,conditions!$9:$9,"&gt;="&amp;NL$9)*SUMIFS(conditions!$70:$70,conditions!$8:$8,"&lt;="&amp;NL$9,conditions!$9:$9,"&gt;="&amp;NL$9))</f>
        <v>8.3160000000000025</v>
      </c>
      <c r="NM73" s="37">
        <f>IF(NM$9="",0,IF(NM$9+SUMIFS(conditions!$71:$71,conditions!$8:$8,"&lt;="&amp;NM$9,conditions!$9:$9,"&gt;="&amp;NM$9)&gt;EOMONTH($U$9,11),(1+conditions!$U$34)*SUMIFS(19:19,$9:$9,$U$9-1+NM$9+SUMIFS(conditions!$71:$71,conditions!$8:$8,"&lt;="&amp;NM$9,conditions!$9:$9,"&gt;="&amp;NM$9)-EOMONTH($U$9,11)),SUMIFS(19:19,$9:$9,NM$9+SUMIFS(conditions!$71:$71,conditions!$8:$8,"&lt;="&amp;NM$9,conditions!$9:$9,"&gt;="&amp;NM$9)))*SUMIFS(conditions!$69:$69,conditions!$8:$8,"&lt;="&amp;NM$9,conditions!$9:$9,"&gt;="&amp;NM$9)*SUMIFS(conditions!$70:$70,conditions!$8:$8,"&lt;="&amp;NM$9,conditions!$9:$9,"&gt;="&amp;NM$9))</f>
        <v>0</v>
      </c>
      <c r="NN73" s="37">
        <f>IF(NN$9="",0,IF(NN$9+SUMIFS(conditions!$71:$71,conditions!$8:$8,"&lt;="&amp;NN$9,conditions!$9:$9,"&gt;="&amp;NN$9)&gt;EOMONTH($U$9,11),(1+conditions!$U$34)*SUMIFS(19:19,$9:$9,$U$9-1+NN$9+SUMIFS(conditions!$71:$71,conditions!$8:$8,"&lt;="&amp;NN$9,conditions!$9:$9,"&gt;="&amp;NN$9)-EOMONTH($U$9,11)),SUMIFS(19:19,$9:$9,NN$9+SUMIFS(conditions!$71:$71,conditions!$8:$8,"&lt;="&amp;NN$9,conditions!$9:$9,"&gt;="&amp;NN$9)))*SUMIFS(conditions!$69:$69,conditions!$8:$8,"&lt;="&amp;NN$9,conditions!$9:$9,"&gt;="&amp;NN$9)*SUMIFS(conditions!$70:$70,conditions!$8:$8,"&lt;="&amp;NN$9,conditions!$9:$9,"&gt;="&amp;NN$9))</f>
        <v>0</v>
      </c>
      <c r="NO73" s="37">
        <f>IF(NO$9="",0,IF(NO$9+SUMIFS(conditions!$71:$71,conditions!$8:$8,"&lt;="&amp;NO$9,conditions!$9:$9,"&gt;="&amp;NO$9)&gt;EOMONTH($U$9,11),(1+conditions!$U$34)*SUMIFS(19:19,$9:$9,$U$9-1+NO$9+SUMIFS(conditions!$71:$71,conditions!$8:$8,"&lt;="&amp;NO$9,conditions!$9:$9,"&gt;="&amp;NO$9)-EOMONTH($U$9,11)),SUMIFS(19:19,$9:$9,NO$9+SUMIFS(conditions!$71:$71,conditions!$8:$8,"&lt;="&amp;NO$9,conditions!$9:$9,"&gt;="&amp;NO$9)))*SUMIFS(conditions!$69:$69,conditions!$8:$8,"&lt;="&amp;NO$9,conditions!$9:$9,"&gt;="&amp;NO$9)*SUMIFS(conditions!$70:$70,conditions!$8:$8,"&lt;="&amp;NO$9,conditions!$9:$9,"&gt;="&amp;NO$9))</f>
        <v>8.3160000000000025</v>
      </c>
      <c r="NP73" s="37">
        <f>IF(NP$9="",0,IF(NP$9+SUMIFS(conditions!$71:$71,conditions!$8:$8,"&lt;="&amp;NP$9,conditions!$9:$9,"&gt;="&amp;NP$9)&gt;EOMONTH($U$9,11),(1+conditions!$U$34)*SUMIFS(19:19,$9:$9,$U$9-1+NP$9+SUMIFS(conditions!$71:$71,conditions!$8:$8,"&lt;="&amp;NP$9,conditions!$9:$9,"&gt;="&amp;NP$9)-EOMONTH($U$9,11)),SUMIFS(19:19,$9:$9,NP$9+SUMIFS(conditions!$71:$71,conditions!$8:$8,"&lt;="&amp;NP$9,conditions!$9:$9,"&gt;="&amp;NP$9)))*SUMIFS(conditions!$69:$69,conditions!$8:$8,"&lt;="&amp;NP$9,conditions!$9:$9,"&gt;="&amp;NP$9)*SUMIFS(conditions!$70:$70,conditions!$8:$8,"&lt;="&amp;NP$9,conditions!$9:$9,"&gt;="&amp;NP$9))</f>
        <v>8.3160000000000025</v>
      </c>
      <c r="NQ73" s="37">
        <f>IF(NQ$9="",0,IF(NQ$9+SUMIFS(conditions!$71:$71,conditions!$8:$8,"&lt;="&amp;NQ$9,conditions!$9:$9,"&gt;="&amp;NQ$9)&gt;EOMONTH($U$9,11),(1+conditions!$U$34)*SUMIFS(19:19,$9:$9,$U$9-1+NQ$9+SUMIFS(conditions!$71:$71,conditions!$8:$8,"&lt;="&amp;NQ$9,conditions!$9:$9,"&gt;="&amp;NQ$9)-EOMONTH($U$9,11)),SUMIFS(19:19,$9:$9,NQ$9+SUMIFS(conditions!$71:$71,conditions!$8:$8,"&lt;="&amp;NQ$9,conditions!$9:$9,"&gt;="&amp;NQ$9)))*SUMIFS(conditions!$69:$69,conditions!$8:$8,"&lt;="&amp;NQ$9,conditions!$9:$9,"&gt;="&amp;NQ$9)*SUMIFS(conditions!$70:$70,conditions!$8:$8,"&lt;="&amp;NQ$9,conditions!$9:$9,"&gt;="&amp;NQ$9))</f>
        <v>8.3160000000000025</v>
      </c>
      <c r="NR73" s="37">
        <f>IF(NR$9="",0,IF(NR$9+SUMIFS(conditions!$71:$71,conditions!$8:$8,"&lt;="&amp;NR$9,conditions!$9:$9,"&gt;="&amp;NR$9)&gt;EOMONTH($U$9,11),(1+conditions!$U$34)*SUMIFS(19:19,$9:$9,$U$9-1+NR$9+SUMIFS(conditions!$71:$71,conditions!$8:$8,"&lt;="&amp;NR$9,conditions!$9:$9,"&gt;="&amp;NR$9)-EOMONTH($U$9,11)),SUMIFS(19:19,$9:$9,NR$9+SUMIFS(conditions!$71:$71,conditions!$8:$8,"&lt;="&amp;NR$9,conditions!$9:$9,"&gt;="&amp;NR$9)))*SUMIFS(conditions!$69:$69,conditions!$8:$8,"&lt;="&amp;NR$9,conditions!$9:$9,"&gt;="&amp;NR$9)*SUMIFS(conditions!$70:$70,conditions!$8:$8,"&lt;="&amp;NR$9,conditions!$9:$9,"&gt;="&amp;NR$9))</f>
        <v>8.3160000000000025</v>
      </c>
      <c r="NS73" s="37">
        <f>IF(NS$9="",0,IF(NS$9+SUMIFS(conditions!$71:$71,conditions!$8:$8,"&lt;="&amp;NS$9,conditions!$9:$9,"&gt;="&amp;NS$9)&gt;EOMONTH($U$9,11),(1+conditions!$U$34)*SUMIFS(19:19,$9:$9,$U$9-1+NS$9+SUMIFS(conditions!$71:$71,conditions!$8:$8,"&lt;="&amp;NS$9,conditions!$9:$9,"&gt;="&amp;NS$9)-EOMONTH($U$9,11)),SUMIFS(19:19,$9:$9,NS$9+SUMIFS(conditions!$71:$71,conditions!$8:$8,"&lt;="&amp;NS$9,conditions!$9:$9,"&gt;="&amp;NS$9)))*SUMIFS(conditions!$69:$69,conditions!$8:$8,"&lt;="&amp;NS$9,conditions!$9:$9,"&gt;="&amp;NS$9)*SUMIFS(conditions!$70:$70,conditions!$8:$8,"&lt;="&amp;NS$9,conditions!$9:$9,"&gt;="&amp;NS$9))</f>
        <v>8.3160000000000025</v>
      </c>
      <c r="NT73" s="37">
        <f>IF(NT$9="",0,IF(NT$9+SUMIFS(conditions!$71:$71,conditions!$8:$8,"&lt;="&amp;NT$9,conditions!$9:$9,"&gt;="&amp;NT$9)&gt;EOMONTH($U$9,11),(1+conditions!$U$34)*SUMIFS(19:19,$9:$9,$U$9-1+NT$9+SUMIFS(conditions!$71:$71,conditions!$8:$8,"&lt;="&amp;NT$9,conditions!$9:$9,"&gt;="&amp;NT$9)-EOMONTH($U$9,11)),SUMIFS(19:19,$9:$9,NT$9+SUMIFS(conditions!$71:$71,conditions!$8:$8,"&lt;="&amp;NT$9,conditions!$9:$9,"&gt;="&amp;NT$9)))*SUMIFS(conditions!$69:$69,conditions!$8:$8,"&lt;="&amp;NT$9,conditions!$9:$9,"&gt;="&amp;NT$9)*SUMIFS(conditions!$70:$70,conditions!$8:$8,"&lt;="&amp;NT$9,conditions!$9:$9,"&gt;="&amp;NT$9))</f>
        <v>0</v>
      </c>
      <c r="NU73" s="37">
        <f>IF(NU$9="",0,IF(NU$9+SUMIFS(conditions!$71:$71,conditions!$8:$8,"&lt;="&amp;NU$9,conditions!$9:$9,"&gt;="&amp;NU$9)&gt;EOMONTH($U$9,11),(1+conditions!$U$34)*SUMIFS(19:19,$9:$9,$U$9-1+NU$9+SUMIFS(conditions!$71:$71,conditions!$8:$8,"&lt;="&amp;NU$9,conditions!$9:$9,"&gt;="&amp;NU$9)-EOMONTH($U$9,11)),SUMIFS(19:19,$9:$9,NU$9+SUMIFS(conditions!$71:$71,conditions!$8:$8,"&lt;="&amp;NU$9,conditions!$9:$9,"&gt;="&amp;NU$9)))*SUMIFS(conditions!$69:$69,conditions!$8:$8,"&lt;="&amp;NU$9,conditions!$9:$9,"&gt;="&amp;NU$9)*SUMIFS(conditions!$70:$70,conditions!$8:$8,"&lt;="&amp;NU$9,conditions!$9:$9,"&gt;="&amp;NU$9))</f>
        <v>0</v>
      </c>
      <c r="NV73" s="37">
        <f>IF(NV$9="",0,IF(NV$9+SUMIFS(conditions!$71:$71,conditions!$8:$8,"&lt;="&amp;NV$9,conditions!$9:$9,"&gt;="&amp;NV$9)&gt;EOMONTH($U$9,11),(1+conditions!$U$34)*SUMIFS(19:19,$9:$9,$U$9-1+NV$9+SUMIFS(conditions!$71:$71,conditions!$8:$8,"&lt;="&amp;NV$9,conditions!$9:$9,"&gt;="&amp;NV$9)-EOMONTH($U$9,11)),SUMIFS(19:19,$9:$9,NV$9+SUMIFS(conditions!$71:$71,conditions!$8:$8,"&lt;="&amp;NV$9,conditions!$9:$9,"&gt;="&amp;NV$9)))*SUMIFS(conditions!$69:$69,conditions!$8:$8,"&lt;="&amp;NV$9,conditions!$9:$9,"&gt;="&amp;NV$9)*SUMIFS(conditions!$70:$70,conditions!$8:$8,"&lt;="&amp;NV$9,conditions!$9:$9,"&gt;="&amp;NV$9))</f>
        <v>8.3160000000000025</v>
      </c>
    </row>
    <row r="74" spans="1:386" s="38" customFormat="1" ht="10.199999999999999" x14ac:dyDescent="0.2">
      <c r="A74" s="31"/>
      <c r="B74" s="31"/>
      <c r="C74" s="31"/>
      <c r="D74" s="31"/>
      <c r="E74" s="31"/>
      <c r="F74" s="31"/>
      <c r="G74" s="31" t="str">
        <f>G67</f>
        <v>предоплаты от заказчиков</v>
      </c>
      <c r="H74" s="31"/>
      <c r="I74" s="31"/>
      <c r="J74" s="31" t="str">
        <f>IF($G74="","",INDEX(KPI!$H$11:$H$121,SUMIFS(KPI!$E$11:$E$121,KPI!$F$11:$F$121,$G74)))</f>
        <v>тыс.руб.</v>
      </c>
      <c r="K74" s="31"/>
      <c r="L74" s="31"/>
      <c r="M74" s="31"/>
      <c r="N74" s="31" t="str">
        <f>structure!$G$16</f>
        <v>прочие товарные категории</v>
      </c>
      <c r="O74" s="31"/>
      <c r="P74" s="31"/>
      <c r="Q74" s="31"/>
      <c r="R74" s="37">
        <f t="shared" si="100"/>
        <v>1046.5138577465107</v>
      </c>
      <c r="S74" s="31"/>
      <c r="T74" s="31"/>
      <c r="U74" s="37">
        <f>IF(U$9="",0,IF(U$9+SUMIFS(conditions!$71:$71,conditions!$8:$8,"&lt;="&amp;U$9,conditions!$9:$9,"&gt;="&amp;U$9)&gt;EOMONTH($U$9,11),(1+conditions!$U$34)*SUMIFS(20:20,$9:$9,$U$9-1+U$9+SUMIFS(conditions!$71:$71,conditions!$8:$8,"&lt;="&amp;U$9,conditions!$9:$9,"&gt;="&amp;U$9)-EOMONTH($U$9,11)),SUMIFS(20:20,$9:$9,U$9+SUMIFS(conditions!$71:$71,conditions!$8:$8,"&lt;="&amp;U$9,conditions!$9:$9,"&gt;="&amp;U$9)))*SUMIFS(conditions!$69:$69,conditions!$8:$8,"&lt;="&amp;U$9,conditions!$9:$9,"&gt;="&amp;U$9)*SUMIFS(conditions!$70:$70,conditions!$8:$8,"&lt;="&amp;U$9,conditions!$9:$9,"&gt;="&amp;U$9))</f>
        <v>3.2400000000000029</v>
      </c>
      <c r="V74" s="37">
        <f>IF(V$9="",0,IF(V$9+SUMIFS(conditions!$71:$71,conditions!$8:$8,"&lt;="&amp;V$9,conditions!$9:$9,"&gt;="&amp;V$9)&gt;EOMONTH($U$9,11),(1+conditions!$U$34)*SUMIFS(20:20,$9:$9,$U$9-1+V$9+SUMIFS(conditions!$71:$71,conditions!$8:$8,"&lt;="&amp;V$9,conditions!$9:$9,"&gt;="&amp;V$9)-EOMONTH($U$9,11)),SUMIFS(20:20,$9:$9,V$9+SUMIFS(conditions!$71:$71,conditions!$8:$8,"&lt;="&amp;V$9,conditions!$9:$9,"&gt;="&amp;V$9)))*SUMIFS(conditions!$69:$69,conditions!$8:$8,"&lt;="&amp;V$9,conditions!$9:$9,"&gt;="&amp;V$9)*SUMIFS(conditions!$70:$70,conditions!$8:$8,"&lt;="&amp;V$9,conditions!$9:$9,"&gt;="&amp;V$9))</f>
        <v>3.2400000000000029</v>
      </c>
      <c r="W74" s="37">
        <f>IF(W$9="",0,IF(W$9+SUMIFS(conditions!$71:$71,conditions!$8:$8,"&lt;="&amp;W$9,conditions!$9:$9,"&gt;="&amp;W$9)&gt;EOMONTH($U$9,11),(1+conditions!$U$34)*SUMIFS(20:20,$9:$9,$U$9-1+W$9+SUMIFS(conditions!$71:$71,conditions!$8:$8,"&lt;="&amp;W$9,conditions!$9:$9,"&gt;="&amp;W$9)-EOMONTH($U$9,11)),SUMIFS(20:20,$9:$9,W$9+SUMIFS(conditions!$71:$71,conditions!$8:$8,"&lt;="&amp;W$9,conditions!$9:$9,"&gt;="&amp;W$9)))*SUMIFS(conditions!$69:$69,conditions!$8:$8,"&lt;="&amp;W$9,conditions!$9:$9,"&gt;="&amp;W$9)*SUMIFS(conditions!$70:$70,conditions!$8:$8,"&lt;="&amp;W$9,conditions!$9:$9,"&gt;="&amp;W$9))</f>
        <v>3.2400000000000029</v>
      </c>
      <c r="X74" s="37">
        <f>IF(X$9="",0,IF(X$9+SUMIFS(conditions!$71:$71,conditions!$8:$8,"&lt;="&amp;X$9,conditions!$9:$9,"&gt;="&amp;X$9)&gt;EOMONTH($U$9,11),(1+conditions!$U$34)*SUMIFS(20:20,$9:$9,$U$9-1+X$9+SUMIFS(conditions!$71:$71,conditions!$8:$8,"&lt;="&amp;X$9,conditions!$9:$9,"&gt;="&amp;X$9)-EOMONTH($U$9,11)),SUMIFS(20:20,$9:$9,X$9+SUMIFS(conditions!$71:$71,conditions!$8:$8,"&lt;="&amp;X$9,conditions!$9:$9,"&gt;="&amp;X$9)))*SUMIFS(conditions!$69:$69,conditions!$8:$8,"&lt;="&amp;X$9,conditions!$9:$9,"&gt;="&amp;X$9)*SUMIFS(conditions!$70:$70,conditions!$8:$8,"&lt;="&amp;X$9,conditions!$9:$9,"&gt;="&amp;X$9))</f>
        <v>3.2400000000000029</v>
      </c>
      <c r="Y74" s="37">
        <f>IF(Y$9="",0,IF(Y$9+SUMIFS(conditions!$71:$71,conditions!$8:$8,"&lt;="&amp;Y$9,conditions!$9:$9,"&gt;="&amp;Y$9)&gt;EOMONTH($U$9,11),(1+conditions!$U$34)*SUMIFS(20:20,$9:$9,$U$9-1+Y$9+SUMIFS(conditions!$71:$71,conditions!$8:$8,"&lt;="&amp;Y$9,conditions!$9:$9,"&gt;="&amp;Y$9)-EOMONTH($U$9,11)),SUMIFS(20:20,$9:$9,Y$9+SUMIFS(conditions!$71:$71,conditions!$8:$8,"&lt;="&amp;Y$9,conditions!$9:$9,"&gt;="&amp;Y$9)))*SUMIFS(conditions!$69:$69,conditions!$8:$8,"&lt;="&amp;Y$9,conditions!$9:$9,"&gt;="&amp;Y$9)*SUMIFS(conditions!$70:$70,conditions!$8:$8,"&lt;="&amp;Y$9,conditions!$9:$9,"&gt;="&amp;Y$9))</f>
        <v>0</v>
      </c>
      <c r="Z74" s="37">
        <f>IF(Z$9="",0,IF(Z$9+SUMIFS(conditions!$71:$71,conditions!$8:$8,"&lt;="&amp;Z$9,conditions!$9:$9,"&gt;="&amp;Z$9)&gt;EOMONTH($U$9,11),(1+conditions!$U$34)*SUMIFS(20:20,$9:$9,$U$9-1+Z$9+SUMIFS(conditions!$71:$71,conditions!$8:$8,"&lt;="&amp;Z$9,conditions!$9:$9,"&gt;="&amp;Z$9)-EOMONTH($U$9,11)),SUMIFS(20:20,$9:$9,Z$9+SUMIFS(conditions!$71:$71,conditions!$8:$8,"&lt;="&amp;Z$9,conditions!$9:$9,"&gt;="&amp;Z$9)))*SUMIFS(conditions!$69:$69,conditions!$8:$8,"&lt;="&amp;Z$9,conditions!$9:$9,"&gt;="&amp;Z$9)*SUMIFS(conditions!$70:$70,conditions!$8:$8,"&lt;="&amp;Z$9,conditions!$9:$9,"&gt;="&amp;Z$9))</f>
        <v>0</v>
      </c>
      <c r="AA74" s="37">
        <f>IF(AA$9="",0,IF(AA$9+SUMIFS(conditions!$71:$71,conditions!$8:$8,"&lt;="&amp;AA$9,conditions!$9:$9,"&gt;="&amp;AA$9)&gt;EOMONTH($U$9,11),(1+conditions!$U$34)*SUMIFS(20:20,$9:$9,$U$9-1+AA$9+SUMIFS(conditions!$71:$71,conditions!$8:$8,"&lt;="&amp;AA$9,conditions!$9:$9,"&gt;="&amp;AA$9)-EOMONTH($U$9,11)),SUMIFS(20:20,$9:$9,AA$9+SUMIFS(conditions!$71:$71,conditions!$8:$8,"&lt;="&amp;AA$9,conditions!$9:$9,"&gt;="&amp;AA$9)))*SUMIFS(conditions!$69:$69,conditions!$8:$8,"&lt;="&amp;AA$9,conditions!$9:$9,"&gt;="&amp;AA$9)*SUMIFS(conditions!$70:$70,conditions!$8:$8,"&lt;="&amp;AA$9,conditions!$9:$9,"&gt;="&amp;AA$9))</f>
        <v>3.2400000000000029</v>
      </c>
      <c r="AB74" s="37">
        <f>IF(AB$9="",0,IF(AB$9+SUMIFS(conditions!$71:$71,conditions!$8:$8,"&lt;="&amp;AB$9,conditions!$9:$9,"&gt;="&amp;AB$9)&gt;EOMONTH($U$9,11),(1+conditions!$U$34)*SUMIFS(20:20,$9:$9,$U$9-1+AB$9+SUMIFS(conditions!$71:$71,conditions!$8:$8,"&lt;="&amp;AB$9,conditions!$9:$9,"&gt;="&amp;AB$9)-EOMONTH($U$9,11)),SUMIFS(20:20,$9:$9,AB$9+SUMIFS(conditions!$71:$71,conditions!$8:$8,"&lt;="&amp;AB$9,conditions!$9:$9,"&gt;="&amp;AB$9)))*SUMIFS(conditions!$69:$69,conditions!$8:$8,"&lt;="&amp;AB$9,conditions!$9:$9,"&gt;="&amp;AB$9)*SUMIFS(conditions!$70:$70,conditions!$8:$8,"&lt;="&amp;AB$9,conditions!$9:$9,"&gt;="&amp;AB$9))</f>
        <v>3.2400000000000029</v>
      </c>
      <c r="AC74" s="37">
        <f>IF(AC$9="",0,IF(AC$9+SUMIFS(conditions!$71:$71,conditions!$8:$8,"&lt;="&amp;AC$9,conditions!$9:$9,"&gt;="&amp;AC$9)&gt;EOMONTH($U$9,11),(1+conditions!$U$34)*SUMIFS(20:20,$9:$9,$U$9-1+AC$9+SUMIFS(conditions!$71:$71,conditions!$8:$8,"&lt;="&amp;AC$9,conditions!$9:$9,"&gt;="&amp;AC$9)-EOMONTH($U$9,11)),SUMIFS(20:20,$9:$9,AC$9+SUMIFS(conditions!$71:$71,conditions!$8:$8,"&lt;="&amp;AC$9,conditions!$9:$9,"&gt;="&amp;AC$9)))*SUMIFS(conditions!$69:$69,conditions!$8:$8,"&lt;="&amp;AC$9,conditions!$9:$9,"&gt;="&amp;AC$9)*SUMIFS(conditions!$70:$70,conditions!$8:$8,"&lt;="&amp;AC$9,conditions!$9:$9,"&gt;="&amp;AC$9))</f>
        <v>3.2400000000000029</v>
      </c>
      <c r="AD74" s="37">
        <f>IF(AD$9="",0,IF(AD$9+SUMIFS(conditions!$71:$71,conditions!$8:$8,"&lt;="&amp;AD$9,conditions!$9:$9,"&gt;="&amp;AD$9)&gt;EOMONTH($U$9,11),(1+conditions!$U$34)*SUMIFS(20:20,$9:$9,$U$9-1+AD$9+SUMIFS(conditions!$71:$71,conditions!$8:$8,"&lt;="&amp;AD$9,conditions!$9:$9,"&gt;="&amp;AD$9)-EOMONTH($U$9,11)),SUMIFS(20:20,$9:$9,AD$9+SUMIFS(conditions!$71:$71,conditions!$8:$8,"&lt;="&amp;AD$9,conditions!$9:$9,"&gt;="&amp;AD$9)))*SUMIFS(conditions!$69:$69,conditions!$8:$8,"&lt;="&amp;AD$9,conditions!$9:$9,"&gt;="&amp;AD$9)*SUMIFS(conditions!$70:$70,conditions!$8:$8,"&lt;="&amp;AD$9,conditions!$9:$9,"&gt;="&amp;AD$9))</f>
        <v>3.2400000000000029</v>
      </c>
      <c r="AE74" s="37">
        <f>IF(AE$9="",0,IF(AE$9+SUMIFS(conditions!$71:$71,conditions!$8:$8,"&lt;="&amp;AE$9,conditions!$9:$9,"&gt;="&amp;AE$9)&gt;EOMONTH($U$9,11),(1+conditions!$U$34)*SUMIFS(20:20,$9:$9,$U$9-1+AE$9+SUMIFS(conditions!$71:$71,conditions!$8:$8,"&lt;="&amp;AE$9,conditions!$9:$9,"&gt;="&amp;AE$9)-EOMONTH($U$9,11)),SUMIFS(20:20,$9:$9,AE$9+SUMIFS(conditions!$71:$71,conditions!$8:$8,"&lt;="&amp;AE$9,conditions!$9:$9,"&gt;="&amp;AE$9)))*SUMIFS(conditions!$69:$69,conditions!$8:$8,"&lt;="&amp;AE$9,conditions!$9:$9,"&gt;="&amp;AE$9)*SUMIFS(conditions!$70:$70,conditions!$8:$8,"&lt;="&amp;AE$9,conditions!$9:$9,"&gt;="&amp;AE$9))</f>
        <v>3.2400000000000029</v>
      </c>
      <c r="AF74" s="37">
        <f>IF(AF$9="",0,IF(AF$9+SUMIFS(conditions!$71:$71,conditions!$8:$8,"&lt;="&amp;AF$9,conditions!$9:$9,"&gt;="&amp;AF$9)&gt;EOMONTH($U$9,11),(1+conditions!$U$34)*SUMIFS(20:20,$9:$9,$U$9-1+AF$9+SUMIFS(conditions!$71:$71,conditions!$8:$8,"&lt;="&amp;AF$9,conditions!$9:$9,"&gt;="&amp;AF$9)-EOMONTH($U$9,11)),SUMIFS(20:20,$9:$9,AF$9+SUMIFS(conditions!$71:$71,conditions!$8:$8,"&lt;="&amp;AF$9,conditions!$9:$9,"&gt;="&amp;AF$9)))*SUMIFS(conditions!$69:$69,conditions!$8:$8,"&lt;="&amp;AF$9,conditions!$9:$9,"&gt;="&amp;AF$9)*SUMIFS(conditions!$70:$70,conditions!$8:$8,"&lt;="&amp;AF$9,conditions!$9:$9,"&gt;="&amp;AF$9))</f>
        <v>0</v>
      </c>
      <c r="AG74" s="37">
        <f>IF(AG$9="",0,IF(AG$9+SUMIFS(conditions!$71:$71,conditions!$8:$8,"&lt;="&amp;AG$9,conditions!$9:$9,"&gt;="&amp;AG$9)&gt;EOMONTH($U$9,11),(1+conditions!$U$34)*SUMIFS(20:20,$9:$9,$U$9-1+AG$9+SUMIFS(conditions!$71:$71,conditions!$8:$8,"&lt;="&amp;AG$9,conditions!$9:$9,"&gt;="&amp;AG$9)-EOMONTH($U$9,11)),SUMIFS(20:20,$9:$9,AG$9+SUMIFS(conditions!$71:$71,conditions!$8:$8,"&lt;="&amp;AG$9,conditions!$9:$9,"&gt;="&amp;AG$9)))*SUMIFS(conditions!$69:$69,conditions!$8:$8,"&lt;="&amp;AG$9,conditions!$9:$9,"&gt;="&amp;AG$9)*SUMIFS(conditions!$70:$70,conditions!$8:$8,"&lt;="&amp;AG$9,conditions!$9:$9,"&gt;="&amp;AG$9))</f>
        <v>0</v>
      </c>
      <c r="AH74" s="37">
        <f>IF(AH$9="",0,IF(AH$9+SUMIFS(conditions!$71:$71,conditions!$8:$8,"&lt;="&amp;AH$9,conditions!$9:$9,"&gt;="&amp;AH$9)&gt;EOMONTH($U$9,11),(1+conditions!$U$34)*SUMIFS(20:20,$9:$9,$U$9-1+AH$9+SUMIFS(conditions!$71:$71,conditions!$8:$8,"&lt;="&amp;AH$9,conditions!$9:$9,"&gt;="&amp;AH$9)-EOMONTH($U$9,11)),SUMIFS(20:20,$9:$9,AH$9+SUMIFS(conditions!$71:$71,conditions!$8:$8,"&lt;="&amp;AH$9,conditions!$9:$9,"&gt;="&amp;AH$9)))*SUMIFS(conditions!$69:$69,conditions!$8:$8,"&lt;="&amp;AH$9,conditions!$9:$9,"&gt;="&amp;AH$9)*SUMIFS(conditions!$70:$70,conditions!$8:$8,"&lt;="&amp;AH$9,conditions!$9:$9,"&gt;="&amp;AH$9))</f>
        <v>3.2400000000000029</v>
      </c>
      <c r="AI74" s="37">
        <f>IF(AI$9="",0,IF(AI$9+SUMIFS(conditions!$71:$71,conditions!$8:$8,"&lt;="&amp;AI$9,conditions!$9:$9,"&gt;="&amp;AI$9)&gt;EOMONTH($U$9,11),(1+conditions!$U$34)*SUMIFS(20:20,$9:$9,$U$9-1+AI$9+SUMIFS(conditions!$71:$71,conditions!$8:$8,"&lt;="&amp;AI$9,conditions!$9:$9,"&gt;="&amp;AI$9)-EOMONTH($U$9,11)),SUMIFS(20:20,$9:$9,AI$9+SUMIFS(conditions!$71:$71,conditions!$8:$8,"&lt;="&amp;AI$9,conditions!$9:$9,"&gt;="&amp;AI$9)))*SUMIFS(conditions!$69:$69,conditions!$8:$8,"&lt;="&amp;AI$9,conditions!$9:$9,"&gt;="&amp;AI$9)*SUMIFS(conditions!$70:$70,conditions!$8:$8,"&lt;="&amp;AI$9,conditions!$9:$9,"&gt;="&amp;AI$9))</f>
        <v>3.2400000000000029</v>
      </c>
      <c r="AJ74" s="37">
        <f>IF(AJ$9="",0,IF(AJ$9+SUMIFS(conditions!$71:$71,conditions!$8:$8,"&lt;="&amp;AJ$9,conditions!$9:$9,"&gt;="&amp;AJ$9)&gt;EOMONTH($U$9,11),(1+conditions!$U$34)*SUMIFS(20:20,$9:$9,$U$9-1+AJ$9+SUMIFS(conditions!$71:$71,conditions!$8:$8,"&lt;="&amp;AJ$9,conditions!$9:$9,"&gt;="&amp;AJ$9)-EOMONTH($U$9,11)),SUMIFS(20:20,$9:$9,AJ$9+SUMIFS(conditions!$71:$71,conditions!$8:$8,"&lt;="&amp;AJ$9,conditions!$9:$9,"&gt;="&amp;AJ$9)))*SUMIFS(conditions!$69:$69,conditions!$8:$8,"&lt;="&amp;AJ$9,conditions!$9:$9,"&gt;="&amp;AJ$9)*SUMIFS(conditions!$70:$70,conditions!$8:$8,"&lt;="&amp;AJ$9,conditions!$9:$9,"&gt;="&amp;AJ$9))</f>
        <v>3.2400000000000029</v>
      </c>
      <c r="AK74" s="37">
        <f>IF(AK$9="",0,IF(AK$9+SUMIFS(conditions!$71:$71,conditions!$8:$8,"&lt;="&amp;AK$9,conditions!$9:$9,"&gt;="&amp;AK$9)&gt;EOMONTH($U$9,11),(1+conditions!$U$34)*SUMIFS(20:20,$9:$9,$U$9-1+AK$9+SUMIFS(conditions!$71:$71,conditions!$8:$8,"&lt;="&amp;AK$9,conditions!$9:$9,"&gt;="&amp;AK$9)-EOMONTH($U$9,11)),SUMIFS(20:20,$9:$9,AK$9+SUMIFS(conditions!$71:$71,conditions!$8:$8,"&lt;="&amp;AK$9,conditions!$9:$9,"&gt;="&amp;AK$9)))*SUMIFS(conditions!$69:$69,conditions!$8:$8,"&lt;="&amp;AK$9,conditions!$9:$9,"&gt;="&amp;AK$9)*SUMIFS(conditions!$70:$70,conditions!$8:$8,"&lt;="&amp;AK$9,conditions!$9:$9,"&gt;="&amp;AK$9))</f>
        <v>4.0500000000000034</v>
      </c>
      <c r="AL74" s="37">
        <f>IF(AL$9="",0,IF(AL$9+SUMIFS(conditions!$71:$71,conditions!$8:$8,"&lt;="&amp;AL$9,conditions!$9:$9,"&gt;="&amp;AL$9)&gt;EOMONTH($U$9,11),(1+conditions!$U$34)*SUMIFS(20:20,$9:$9,$U$9-1+AL$9+SUMIFS(conditions!$71:$71,conditions!$8:$8,"&lt;="&amp;AL$9,conditions!$9:$9,"&gt;="&amp;AL$9)-EOMONTH($U$9,11)),SUMIFS(20:20,$9:$9,AL$9+SUMIFS(conditions!$71:$71,conditions!$8:$8,"&lt;="&amp;AL$9,conditions!$9:$9,"&gt;="&amp;AL$9)))*SUMIFS(conditions!$69:$69,conditions!$8:$8,"&lt;="&amp;AL$9,conditions!$9:$9,"&gt;="&amp;AL$9)*SUMIFS(conditions!$70:$70,conditions!$8:$8,"&lt;="&amp;AL$9,conditions!$9:$9,"&gt;="&amp;AL$9))</f>
        <v>4.0500000000000034</v>
      </c>
      <c r="AM74" s="37">
        <f>IF(AM$9="",0,IF(AM$9+SUMIFS(conditions!$71:$71,conditions!$8:$8,"&lt;="&amp;AM$9,conditions!$9:$9,"&gt;="&amp;AM$9)&gt;EOMONTH($U$9,11),(1+conditions!$U$34)*SUMIFS(20:20,$9:$9,$U$9-1+AM$9+SUMIFS(conditions!$71:$71,conditions!$8:$8,"&lt;="&amp;AM$9,conditions!$9:$9,"&gt;="&amp;AM$9)-EOMONTH($U$9,11)),SUMIFS(20:20,$9:$9,AM$9+SUMIFS(conditions!$71:$71,conditions!$8:$8,"&lt;="&amp;AM$9,conditions!$9:$9,"&gt;="&amp;AM$9)))*SUMIFS(conditions!$69:$69,conditions!$8:$8,"&lt;="&amp;AM$9,conditions!$9:$9,"&gt;="&amp;AM$9)*SUMIFS(conditions!$70:$70,conditions!$8:$8,"&lt;="&amp;AM$9,conditions!$9:$9,"&gt;="&amp;AM$9))</f>
        <v>0</v>
      </c>
      <c r="AN74" s="37">
        <f>IF(AN$9="",0,IF(AN$9+SUMIFS(conditions!$71:$71,conditions!$8:$8,"&lt;="&amp;AN$9,conditions!$9:$9,"&gt;="&amp;AN$9)&gt;EOMONTH($U$9,11),(1+conditions!$U$34)*SUMIFS(20:20,$9:$9,$U$9-1+AN$9+SUMIFS(conditions!$71:$71,conditions!$8:$8,"&lt;="&amp;AN$9,conditions!$9:$9,"&gt;="&amp;AN$9)-EOMONTH($U$9,11)),SUMIFS(20:20,$9:$9,AN$9+SUMIFS(conditions!$71:$71,conditions!$8:$8,"&lt;="&amp;AN$9,conditions!$9:$9,"&gt;="&amp;AN$9)))*SUMIFS(conditions!$69:$69,conditions!$8:$8,"&lt;="&amp;AN$9,conditions!$9:$9,"&gt;="&amp;AN$9)*SUMIFS(conditions!$70:$70,conditions!$8:$8,"&lt;="&amp;AN$9,conditions!$9:$9,"&gt;="&amp;AN$9))</f>
        <v>0</v>
      </c>
      <c r="AO74" s="37">
        <f>IF(AO$9="",0,IF(AO$9+SUMIFS(conditions!$71:$71,conditions!$8:$8,"&lt;="&amp;AO$9,conditions!$9:$9,"&gt;="&amp;AO$9)&gt;EOMONTH($U$9,11),(1+conditions!$U$34)*SUMIFS(20:20,$9:$9,$U$9-1+AO$9+SUMIFS(conditions!$71:$71,conditions!$8:$8,"&lt;="&amp;AO$9,conditions!$9:$9,"&gt;="&amp;AO$9)-EOMONTH($U$9,11)),SUMIFS(20:20,$9:$9,AO$9+SUMIFS(conditions!$71:$71,conditions!$8:$8,"&lt;="&amp;AO$9,conditions!$9:$9,"&gt;="&amp;AO$9)))*SUMIFS(conditions!$69:$69,conditions!$8:$8,"&lt;="&amp;AO$9,conditions!$9:$9,"&gt;="&amp;AO$9)*SUMIFS(conditions!$70:$70,conditions!$8:$8,"&lt;="&amp;AO$9,conditions!$9:$9,"&gt;="&amp;AO$9))</f>
        <v>4.0500000000000034</v>
      </c>
      <c r="AP74" s="37">
        <f>IF(AP$9="",0,IF(AP$9+SUMIFS(conditions!$71:$71,conditions!$8:$8,"&lt;="&amp;AP$9,conditions!$9:$9,"&gt;="&amp;AP$9)&gt;EOMONTH($U$9,11),(1+conditions!$U$34)*SUMIFS(20:20,$9:$9,$U$9-1+AP$9+SUMIFS(conditions!$71:$71,conditions!$8:$8,"&lt;="&amp;AP$9,conditions!$9:$9,"&gt;="&amp;AP$9)-EOMONTH($U$9,11)),SUMIFS(20:20,$9:$9,AP$9+SUMIFS(conditions!$71:$71,conditions!$8:$8,"&lt;="&amp;AP$9,conditions!$9:$9,"&gt;="&amp;AP$9)))*SUMIFS(conditions!$69:$69,conditions!$8:$8,"&lt;="&amp;AP$9,conditions!$9:$9,"&gt;="&amp;AP$9)*SUMIFS(conditions!$70:$70,conditions!$8:$8,"&lt;="&amp;AP$9,conditions!$9:$9,"&gt;="&amp;AP$9))</f>
        <v>4.0500000000000034</v>
      </c>
      <c r="AQ74" s="37">
        <f>IF(AQ$9="",0,IF(AQ$9+SUMIFS(conditions!$71:$71,conditions!$8:$8,"&lt;="&amp;AQ$9,conditions!$9:$9,"&gt;="&amp;AQ$9)&gt;EOMONTH($U$9,11),(1+conditions!$U$34)*SUMIFS(20:20,$9:$9,$U$9-1+AQ$9+SUMIFS(conditions!$71:$71,conditions!$8:$8,"&lt;="&amp;AQ$9,conditions!$9:$9,"&gt;="&amp;AQ$9)-EOMONTH($U$9,11)),SUMIFS(20:20,$9:$9,AQ$9+SUMIFS(conditions!$71:$71,conditions!$8:$8,"&lt;="&amp;AQ$9,conditions!$9:$9,"&gt;="&amp;AQ$9)))*SUMIFS(conditions!$69:$69,conditions!$8:$8,"&lt;="&amp;AQ$9,conditions!$9:$9,"&gt;="&amp;AQ$9)*SUMIFS(conditions!$70:$70,conditions!$8:$8,"&lt;="&amp;AQ$9,conditions!$9:$9,"&gt;="&amp;AQ$9))</f>
        <v>4.0500000000000034</v>
      </c>
      <c r="AR74" s="37">
        <f>IF(AR$9="",0,IF(AR$9+SUMIFS(conditions!$71:$71,conditions!$8:$8,"&lt;="&amp;AR$9,conditions!$9:$9,"&gt;="&amp;AR$9)&gt;EOMONTH($U$9,11),(1+conditions!$U$34)*SUMIFS(20:20,$9:$9,$U$9-1+AR$9+SUMIFS(conditions!$71:$71,conditions!$8:$8,"&lt;="&amp;AR$9,conditions!$9:$9,"&gt;="&amp;AR$9)-EOMONTH($U$9,11)),SUMIFS(20:20,$9:$9,AR$9+SUMIFS(conditions!$71:$71,conditions!$8:$8,"&lt;="&amp;AR$9,conditions!$9:$9,"&gt;="&amp;AR$9)))*SUMIFS(conditions!$69:$69,conditions!$8:$8,"&lt;="&amp;AR$9,conditions!$9:$9,"&gt;="&amp;AR$9)*SUMIFS(conditions!$70:$70,conditions!$8:$8,"&lt;="&amp;AR$9,conditions!$9:$9,"&gt;="&amp;AR$9))</f>
        <v>4.0500000000000034</v>
      </c>
      <c r="AS74" s="37">
        <f>IF(AS$9="",0,IF(AS$9+SUMIFS(conditions!$71:$71,conditions!$8:$8,"&lt;="&amp;AS$9,conditions!$9:$9,"&gt;="&amp;AS$9)&gt;EOMONTH($U$9,11),(1+conditions!$U$34)*SUMIFS(20:20,$9:$9,$U$9-1+AS$9+SUMIFS(conditions!$71:$71,conditions!$8:$8,"&lt;="&amp;AS$9,conditions!$9:$9,"&gt;="&amp;AS$9)-EOMONTH($U$9,11)),SUMIFS(20:20,$9:$9,AS$9+SUMIFS(conditions!$71:$71,conditions!$8:$8,"&lt;="&amp;AS$9,conditions!$9:$9,"&gt;="&amp;AS$9)))*SUMIFS(conditions!$69:$69,conditions!$8:$8,"&lt;="&amp;AS$9,conditions!$9:$9,"&gt;="&amp;AS$9)*SUMIFS(conditions!$70:$70,conditions!$8:$8,"&lt;="&amp;AS$9,conditions!$9:$9,"&gt;="&amp;AS$9))</f>
        <v>4.0500000000000034</v>
      </c>
      <c r="AT74" s="37">
        <f>IF(AT$9="",0,IF(AT$9+SUMIFS(conditions!$71:$71,conditions!$8:$8,"&lt;="&amp;AT$9,conditions!$9:$9,"&gt;="&amp;AT$9)&gt;EOMONTH($U$9,11),(1+conditions!$U$34)*SUMIFS(20:20,$9:$9,$U$9-1+AT$9+SUMIFS(conditions!$71:$71,conditions!$8:$8,"&lt;="&amp;AT$9,conditions!$9:$9,"&gt;="&amp;AT$9)-EOMONTH($U$9,11)),SUMIFS(20:20,$9:$9,AT$9+SUMIFS(conditions!$71:$71,conditions!$8:$8,"&lt;="&amp;AT$9,conditions!$9:$9,"&gt;="&amp;AT$9)))*SUMIFS(conditions!$69:$69,conditions!$8:$8,"&lt;="&amp;AT$9,conditions!$9:$9,"&gt;="&amp;AT$9)*SUMIFS(conditions!$70:$70,conditions!$8:$8,"&lt;="&amp;AT$9,conditions!$9:$9,"&gt;="&amp;AT$9))</f>
        <v>0</v>
      </c>
      <c r="AU74" s="37">
        <f>IF(AU$9="",0,IF(AU$9+SUMIFS(conditions!$71:$71,conditions!$8:$8,"&lt;="&amp;AU$9,conditions!$9:$9,"&gt;="&amp;AU$9)&gt;EOMONTH($U$9,11),(1+conditions!$U$34)*SUMIFS(20:20,$9:$9,$U$9-1+AU$9+SUMIFS(conditions!$71:$71,conditions!$8:$8,"&lt;="&amp;AU$9,conditions!$9:$9,"&gt;="&amp;AU$9)-EOMONTH($U$9,11)),SUMIFS(20:20,$9:$9,AU$9+SUMIFS(conditions!$71:$71,conditions!$8:$8,"&lt;="&amp;AU$9,conditions!$9:$9,"&gt;="&amp;AU$9)))*SUMIFS(conditions!$69:$69,conditions!$8:$8,"&lt;="&amp;AU$9,conditions!$9:$9,"&gt;="&amp;AU$9)*SUMIFS(conditions!$70:$70,conditions!$8:$8,"&lt;="&amp;AU$9,conditions!$9:$9,"&gt;="&amp;AU$9))</f>
        <v>0</v>
      </c>
      <c r="AV74" s="37">
        <f>IF(AV$9="",0,IF(AV$9+SUMIFS(conditions!$71:$71,conditions!$8:$8,"&lt;="&amp;AV$9,conditions!$9:$9,"&gt;="&amp;AV$9)&gt;EOMONTH($U$9,11),(1+conditions!$U$34)*SUMIFS(20:20,$9:$9,$U$9-1+AV$9+SUMIFS(conditions!$71:$71,conditions!$8:$8,"&lt;="&amp;AV$9,conditions!$9:$9,"&gt;="&amp;AV$9)-EOMONTH($U$9,11)),SUMIFS(20:20,$9:$9,AV$9+SUMIFS(conditions!$71:$71,conditions!$8:$8,"&lt;="&amp;AV$9,conditions!$9:$9,"&gt;="&amp;AV$9)))*SUMIFS(conditions!$69:$69,conditions!$8:$8,"&lt;="&amp;AV$9,conditions!$9:$9,"&gt;="&amp;AV$9)*SUMIFS(conditions!$70:$70,conditions!$8:$8,"&lt;="&amp;AV$9,conditions!$9:$9,"&gt;="&amp;AV$9))</f>
        <v>4.0500000000000034</v>
      </c>
      <c r="AW74" s="37">
        <f>IF(AW$9="",0,IF(AW$9+SUMIFS(conditions!$71:$71,conditions!$8:$8,"&lt;="&amp;AW$9,conditions!$9:$9,"&gt;="&amp;AW$9)&gt;EOMONTH($U$9,11),(1+conditions!$U$34)*SUMIFS(20:20,$9:$9,$U$9-1+AW$9+SUMIFS(conditions!$71:$71,conditions!$8:$8,"&lt;="&amp;AW$9,conditions!$9:$9,"&gt;="&amp;AW$9)-EOMONTH($U$9,11)),SUMIFS(20:20,$9:$9,AW$9+SUMIFS(conditions!$71:$71,conditions!$8:$8,"&lt;="&amp;AW$9,conditions!$9:$9,"&gt;="&amp;AW$9)))*SUMIFS(conditions!$69:$69,conditions!$8:$8,"&lt;="&amp;AW$9,conditions!$9:$9,"&gt;="&amp;AW$9)*SUMIFS(conditions!$70:$70,conditions!$8:$8,"&lt;="&amp;AW$9,conditions!$9:$9,"&gt;="&amp;AW$9))</f>
        <v>4.0500000000000034</v>
      </c>
      <c r="AX74" s="37">
        <f>IF(AX$9="",0,IF(AX$9+SUMIFS(conditions!$71:$71,conditions!$8:$8,"&lt;="&amp;AX$9,conditions!$9:$9,"&gt;="&amp;AX$9)&gt;EOMONTH($U$9,11),(1+conditions!$U$34)*SUMIFS(20:20,$9:$9,$U$9-1+AX$9+SUMIFS(conditions!$71:$71,conditions!$8:$8,"&lt;="&amp;AX$9,conditions!$9:$9,"&gt;="&amp;AX$9)-EOMONTH($U$9,11)),SUMIFS(20:20,$9:$9,AX$9+SUMIFS(conditions!$71:$71,conditions!$8:$8,"&lt;="&amp;AX$9,conditions!$9:$9,"&gt;="&amp;AX$9)))*SUMIFS(conditions!$69:$69,conditions!$8:$8,"&lt;="&amp;AX$9,conditions!$9:$9,"&gt;="&amp;AX$9)*SUMIFS(conditions!$70:$70,conditions!$8:$8,"&lt;="&amp;AX$9,conditions!$9:$9,"&gt;="&amp;AX$9))</f>
        <v>4.0500000000000034</v>
      </c>
      <c r="AY74" s="37">
        <f>IF(AY$9="",0,IF(AY$9+SUMIFS(conditions!$71:$71,conditions!$8:$8,"&lt;="&amp;AY$9,conditions!$9:$9,"&gt;="&amp;AY$9)&gt;EOMONTH($U$9,11),(1+conditions!$U$34)*SUMIFS(20:20,$9:$9,$U$9-1+AY$9+SUMIFS(conditions!$71:$71,conditions!$8:$8,"&lt;="&amp;AY$9,conditions!$9:$9,"&gt;="&amp;AY$9)-EOMONTH($U$9,11)),SUMIFS(20:20,$9:$9,AY$9+SUMIFS(conditions!$71:$71,conditions!$8:$8,"&lt;="&amp;AY$9,conditions!$9:$9,"&gt;="&amp;AY$9)))*SUMIFS(conditions!$69:$69,conditions!$8:$8,"&lt;="&amp;AY$9,conditions!$9:$9,"&gt;="&amp;AY$9)*SUMIFS(conditions!$70:$70,conditions!$8:$8,"&lt;="&amp;AY$9,conditions!$9:$9,"&gt;="&amp;AY$9))</f>
        <v>4.0500000000000034</v>
      </c>
      <c r="AZ74" s="37">
        <f>IF(AZ$9="",0,IF(AZ$9+SUMIFS(conditions!$71:$71,conditions!$8:$8,"&lt;="&amp;AZ$9,conditions!$9:$9,"&gt;="&amp;AZ$9)&gt;EOMONTH($U$9,11),(1+conditions!$U$34)*SUMIFS(20:20,$9:$9,$U$9-1+AZ$9+SUMIFS(conditions!$71:$71,conditions!$8:$8,"&lt;="&amp;AZ$9,conditions!$9:$9,"&gt;="&amp;AZ$9)-EOMONTH($U$9,11)),SUMIFS(20:20,$9:$9,AZ$9+SUMIFS(conditions!$71:$71,conditions!$8:$8,"&lt;="&amp;AZ$9,conditions!$9:$9,"&gt;="&amp;AZ$9)))*SUMIFS(conditions!$69:$69,conditions!$8:$8,"&lt;="&amp;AZ$9,conditions!$9:$9,"&gt;="&amp;AZ$9)*SUMIFS(conditions!$70:$70,conditions!$8:$8,"&lt;="&amp;AZ$9,conditions!$9:$9,"&gt;="&amp;AZ$9))</f>
        <v>4.0500000000000034</v>
      </c>
      <c r="BA74" s="37">
        <f>IF(BA$9="",0,IF(BA$9+SUMIFS(conditions!$71:$71,conditions!$8:$8,"&lt;="&amp;BA$9,conditions!$9:$9,"&gt;="&amp;BA$9)&gt;EOMONTH($U$9,11),(1+conditions!$U$34)*SUMIFS(20:20,$9:$9,$U$9-1+BA$9+SUMIFS(conditions!$71:$71,conditions!$8:$8,"&lt;="&amp;BA$9,conditions!$9:$9,"&gt;="&amp;BA$9)-EOMONTH($U$9,11)),SUMIFS(20:20,$9:$9,BA$9+SUMIFS(conditions!$71:$71,conditions!$8:$8,"&lt;="&amp;BA$9,conditions!$9:$9,"&gt;="&amp;BA$9)))*SUMIFS(conditions!$69:$69,conditions!$8:$8,"&lt;="&amp;BA$9,conditions!$9:$9,"&gt;="&amp;BA$9)*SUMIFS(conditions!$70:$70,conditions!$8:$8,"&lt;="&amp;BA$9,conditions!$9:$9,"&gt;="&amp;BA$9))</f>
        <v>0</v>
      </c>
      <c r="BB74" s="37">
        <f>IF(BB$9="",0,IF(BB$9+SUMIFS(conditions!$71:$71,conditions!$8:$8,"&lt;="&amp;BB$9,conditions!$9:$9,"&gt;="&amp;BB$9)&gt;EOMONTH($U$9,11),(1+conditions!$U$34)*SUMIFS(20:20,$9:$9,$U$9-1+BB$9+SUMIFS(conditions!$71:$71,conditions!$8:$8,"&lt;="&amp;BB$9,conditions!$9:$9,"&gt;="&amp;BB$9)-EOMONTH($U$9,11)),SUMIFS(20:20,$9:$9,BB$9+SUMIFS(conditions!$71:$71,conditions!$8:$8,"&lt;="&amp;BB$9,conditions!$9:$9,"&gt;="&amp;BB$9)))*SUMIFS(conditions!$69:$69,conditions!$8:$8,"&lt;="&amp;BB$9,conditions!$9:$9,"&gt;="&amp;BB$9)*SUMIFS(conditions!$70:$70,conditions!$8:$8,"&lt;="&amp;BB$9,conditions!$9:$9,"&gt;="&amp;BB$9))</f>
        <v>0</v>
      </c>
      <c r="BC74" s="37">
        <f>IF(BC$9="",0,IF(BC$9+SUMIFS(conditions!$71:$71,conditions!$8:$8,"&lt;="&amp;BC$9,conditions!$9:$9,"&gt;="&amp;BC$9)&gt;EOMONTH($U$9,11),(1+conditions!$U$34)*SUMIFS(20:20,$9:$9,$U$9-1+BC$9+SUMIFS(conditions!$71:$71,conditions!$8:$8,"&lt;="&amp;BC$9,conditions!$9:$9,"&gt;="&amp;BC$9)-EOMONTH($U$9,11)),SUMIFS(20:20,$9:$9,BC$9+SUMIFS(conditions!$71:$71,conditions!$8:$8,"&lt;="&amp;BC$9,conditions!$9:$9,"&gt;="&amp;BC$9)))*SUMIFS(conditions!$69:$69,conditions!$8:$8,"&lt;="&amp;BC$9,conditions!$9:$9,"&gt;="&amp;BC$9)*SUMIFS(conditions!$70:$70,conditions!$8:$8,"&lt;="&amp;BC$9,conditions!$9:$9,"&gt;="&amp;BC$9))</f>
        <v>4.0500000000000034</v>
      </c>
      <c r="BD74" s="37">
        <f>IF(BD$9="",0,IF(BD$9+SUMIFS(conditions!$71:$71,conditions!$8:$8,"&lt;="&amp;BD$9,conditions!$9:$9,"&gt;="&amp;BD$9)&gt;EOMONTH($U$9,11),(1+conditions!$U$34)*SUMIFS(20:20,$9:$9,$U$9-1+BD$9+SUMIFS(conditions!$71:$71,conditions!$8:$8,"&lt;="&amp;BD$9,conditions!$9:$9,"&gt;="&amp;BD$9)-EOMONTH($U$9,11)),SUMIFS(20:20,$9:$9,BD$9+SUMIFS(conditions!$71:$71,conditions!$8:$8,"&lt;="&amp;BD$9,conditions!$9:$9,"&gt;="&amp;BD$9)))*SUMIFS(conditions!$69:$69,conditions!$8:$8,"&lt;="&amp;BD$9,conditions!$9:$9,"&gt;="&amp;BD$9)*SUMIFS(conditions!$70:$70,conditions!$8:$8,"&lt;="&amp;BD$9,conditions!$9:$9,"&gt;="&amp;BD$9))</f>
        <v>4.0500000000000034</v>
      </c>
      <c r="BE74" s="37">
        <f>IF(BE$9="",0,IF(BE$9+SUMIFS(conditions!$71:$71,conditions!$8:$8,"&lt;="&amp;BE$9,conditions!$9:$9,"&gt;="&amp;BE$9)&gt;EOMONTH($U$9,11),(1+conditions!$U$34)*SUMIFS(20:20,$9:$9,$U$9-1+BE$9+SUMIFS(conditions!$71:$71,conditions!$8:$8,"&lt;="&amp;BE$9,conditions!$9:$9,"&gt;="&amp;BE$9)-EOMONTH($U$9,11)),SUMIFS(20:20,$9:$9,BE$9+SUMIFS(conditions!$71:$71,conditions!$8:$8,"&lt;="&amp;BE$9,conditions!$9:$9,"&gt;="&amp;BE$9)))*SUMIFS(conditions!$69:$69,conditions!$8:$8,"&lt;="&amp;BE$9,conditions!$9:$9,"&gt;="&amp;BE$9)*SUMIFS(conditions!$70:$70,conditions!$8:$8,"&lt;="&amp;BE$9,conditions!$9:$9,"&gt;="&amp;BE$9))</f>
        <v>4.0500000000000034</v>
      </c>
      <c r="BF74" s="37">
        <f>IF(BF$9="",0,IF(BF$9+SUMIFS(conditions!$71:$71,conditions!$8:$8,"&lt;="&amp;BF$9,conditions!$9:$9,"&gt;="&amp;BF$9)&gt;EOMONTH($U$9,11),(1+conditions!$U$34)*SUMIFS(20:20,$9:$9,$U$9-1+BF$9+SUMIFS(conditions!$71:$71,conditions!$8:$8,"&lt;="&amp;BF$9,conditions!$9:$9,"&gt;="&amp;BF$9)-EOMONTH($U$9,11)),SUMIFS(20:20,$9:$9,BF$9+SUMIFS(conditions!$71:$71,conditions!$8:$8,"&lt;="&amp;BF$9,conditions!$9:$9,"&gt;="&amp;BF$9)))*SUMIFS(conditions!$69:$69,conditions!$8:$8,"&lt;="&amp;BF$9,conditions!$9:$9,"&gt;="&amp;BF$9)*SUMIFS(conditions!$70:$70,conditions!$8:$8,"&lt;="&amp;BF$9,conditions!$9:$9,"&gt;="&amp;BF$9))</f>
        <v>4.0500000000000034</v>
      </c>
      <c r="BG74" s="37">
        <f>IF(BG$9="",0,IF(BG$9+SUMIFS(conditions!$71:$71,conditions!$8:$8,"&lt;="&amp;BG$9,conditions!$9:$9,"&gt;="&amp;BG$9)&gt;EOMONTH($U$9,11),(1+conditions!$U$34)*SUMIFS(20:20,$9:$9,$U$9-1+BG$9+SUMIFS(conditions!$71:$71,conditions!$8:$8,"&lt;="&amp;BG$9,conditions!$9:$9,"&gt;="&amp;BG$9)-EOMONTH($U$9,11)),SUMIFS(20:20,$9:$9,BG$9+SUMIFS(conditions!$71:$71,conditions!$8:$8,"&lt;="&amp;BG$9,conditions!$9:$9,"&gt;="&amp;BG$9)))*SUMIFS(conditions!$69:$69,conditions!$8:$8,"&lt;="&amp;BG$9,conditions!$9:$9,"&gt;="&amp;BG$9)*SUMIFS(conditions!$70:$70,conditions!$8:$8,"&lt;="&amp;BG$9,conditions!$9:$9,"&gt;="&amp;BG$9))</f>
        <v>4.0500000000000034</v>
      </c>
      <c r="BH74" s="37">
        <f>IF(BH$9="",0,IF(BH$9+SUMIFS(conditions!$71:$71,conditions!$8:$8,"&lt;="&amp;BH$9,conditions!$9:$9,"&gt;="&amp;BH$9)&gt;EOMONTH($U$9,11),(1+conditions!$U$34)*SUMIFS(20:20,$9:$9,$U$9-1+BH$9+SUMIFS(conditions!$71:$71,conditions!$8:$8,"&lt;="&amp;BH$9,conditions!$9:$9,"&gt;="&amp;BH$9)-EOMONTH($U$9,11)),SUMIFS(20:20,$9:$9,BH$9+SUMIFS(conditions!$71:$71,conditions!$8:$8,"&lt;="&amp;BH$9,conditions!$9:$9,"&gt;="&amp;BH$9)))*SUMIFS(conditions!$69:$69,conditions!$8:$8,"&lt;="&amp;BH$9,conditions!$9:$9,"&gt;="&amp;BH$9)*SUMIFS(conditions!$70:$70,conditions!$8:$8,"&lt;="&amp;BH$9,conditions!$9:$9,"&gt;="&amp;BH$9))</f>
        <v>0</v>
      </c>
      <c r="BI74" s="37">
        <f>IF(BI$9="",0,IF(BI$9+SUMIFS(conditions!$71:$71,conditions!$8:$8,"&lt;="&amp;BI$9,conditions!$9:$9,"&gt;="&amp;BI$9)&gt;EOMONTH($U$9,11),(1+conditions!$U$34)*SUMIFS(20:20,$9:$9,$U$9-1+BI$9+SUMIFS(conditions!$71:$71,conditions!$8:$8,"&lt;="&amp;BI$9,conditions!$9:$9,"&gt;="&amp;BI$9)-EOMONTH($U$9,11)),SUMIFS(20:20,$9:$9,BI$9+SUMIFS(conditions!$71:$71,conditions!$8:$8,"&lt;="&amp;BI$9,conditions!$9:$9,"&gt;="&amp;BI$9)))*SUMIFS(conditions!$69:$69,conditions!$8:$8,"&lt;="&amp;BI$9,conditions!$9:$9,"&gt;="&amp;BI$9)*SUMIFS(conditions!$70:$70,conditions!$8:$8,"&lt;="&amp;BI$9,conditions!$9:$9,"&gt;="&amp;BI$9))</f>
        <v>0</v>
      </c>
      <c r="BJ74" s="37">
        <f>IF(BJ$9="",0,IF(BJ$9+SUMIFS(conditions!$71:$71,conditions!$8:$8,"&lt;="&amp;BJ$9,conditions!$9:$9,"&gt;="&amp;BJ$9)&gt;EOMONTH($U$9,11),(1+conditions!$U$34)*SUMIFS(20:20,$9:$9,$U$9-1+BJ$9+SUMIFS(conditions!$71:$71,conditions!$8:$8,"&lt;="&amp;BJ$9,conditions!$9:$9,"&gt;="&amp;BJ$9)-EOMONTH($U$9,11)),SUMIFS(20:20,$9:$9,BJ$9+SUMIFS(conditions!$71:$71,conditions!$8:$8,"&lt;="&amp;BJ$9,conditions!$9:$9,"&gt;="&amp;BJ$9)))*SUMIFS(conditions!$69:$69,conditions!$8:$8,"&lt;="&amp;BJ$9,conditions!$9:$9,"&gt;="&amp;BJ$9)*SUMIFS(conditions!$70:$70,conditions!$8:$8,"&lt;="&amp;BJ$9,conditions!$9:$9,"&gt;="&amp;BJ$9))</f>
        <v>4.0500000000000034</v>
      </c>
      <c r="BK74" s="37">
        <f>IF(BK$9="",0,IF(BK$9+SUMIFS(conditions!$71:$71,conditions!$8:$8,"&lt;="&amp;BK$9,conditions!$9:$9,"&gt;="&amp;BK$9)&gt;EOMONTH($U$9,11),(1+conditions!$U$34)*SUMIFS(20:20,$9:$9,$U$9-1+BK$9+SUMIFS(conditions!$71:$71,conditions!$8:$8,"&lt;="&amp;BK$9,conditions!$9:$9,"&gt;="&amp;BK$9)-EOMONTH($U$9,11)),SUMIFS(20:20,$9:$9,BK$9+SUMIFS(conditions!$71:$71,conditions!$8:$8,"&lt;="&amp;BK$9,conditions!$9:$9,"&gt;="&amp;BK$9)))*SUMIFS(conditions!$69:$69,conditions!$8:$8,"&lt;="&amp;BK$9,conditions!$9:$9,"&gt;="&amp;BK$9)*SUMIFS(conditions!$70:$70,conditions!$8:$8,"&lt;="&amp;BK$9,conditions!$9:$9,"&gt;="&amp;BK$9))</f>
        <v>4.0500000000000034</v>
      </c>
      <c r="BL74" s="37">
        <f>IF(BL$9="",0,IF(BL$9+SUMIFS(conditions!$71:$71,conditions!$8:$8,"&lt;="&amp;BL$9,conditions!$9:$9,"&gt;="&amp;BL$9)&gt;EOMONTH($U$9,11),(1+conditions!$U$34)*SUMIFS(20:20,$9:$9,$U$9-1+BL$9+SUMIFS(conditions!$71:$71,conditions!$8:$8,"&lt;="&amp;BL$9,conditions!$9:$9,"&gt;="&amp;BL$9)-EOMONTH($U$9,11)),SUMIFS(20:20,$9:$9,BL$9+SUMIFS(conditions!$71:$71,conditions!$8:$8,"&lt;="&amp;BL$9,conditions!$9:$9,"&gt;="&amp;BL$9)))*SUMIFS(conditions!$69:$69,conditions!$8:$8,"&lt;="&amp;BL$9,conditions!$9:$9,"&gt;="&amp;BL$9)*SUMIFS(conditions!$70:$70,conditions!$8:$8,"&lt;="&amp;BL$9,conditions!$9:$9,"&gt;="&amp;BL$9))</f>
        <v>4.0500000000000034</v>
      </c>
      <c r="BM74" s="37">
        <f>IF(BM$9="",0,IF(BM$9+SUMIFS(conditions!$71:$71,conditions!$8:$8,"&lt;="&amp;BM$9,conditions!$9:$9,"&gt;="&amp;BM$9)&gt;EOMONTH($U$9,11),(1+conditions!$U$34)*SUMIFS(20:20,$9:$9,$U$9-1+BM$9+SUMIFS(conditions!$71:$71,conditions!$8:$8,"&lt;="&amp;BM$9,conditions!$9:$9,"&gt;="&amp;BM$9)-EOMONTH($U$9,11)),SUMIFS(20:20,$9:$9,BM$9+SUMIFS(conditions!$71:$71,conditions!$8:$8,"&lt;="&amp;BM$9,conditions!$9:$9,"&gt;="&amp;BM$9)))*SUMIFS(conditions!$69:$69,conditions!$8:$8,"&lt;="&amp;BM$9,conditions!$9:$9,"&gt;="&amp;BM$9)*SUMIFS(conditions!$70:$70,conditions!$8:$8,"&lt;="&amp;BM$9,conditions!$9:$9,"&gt;="&amp;BM$9))</f>
        <v>4.0500000000000034</v>
      </c>
      <c r="BN74" s="37">
        <f>IF(BN$9="",0,IF(BN$9+SUMIFS(conditions!$71:$71,conditions!$8:$8,"&lt;="&amp;BN$9,conditions!$9:$9,"&gt;="&amp;BN$9)&gt;EOMONTH($U$9,11),(1+conditions!$U$34)*SUMIFS(20:20,$9:$9,$U$9-1+BN$9+SUMIFS(conditions!$71:$71,conditions!$8:$8,"&lt;="&amp;BN$9,conditions!$9:$9,"&gt;="&amp;BN$9)-EOMONTH($U$9,11)),SUMIFS(20:20,$9:$9,BN$9+SUMIFS(conditions!$71:$71,conditions!$8:$8,"&lt;="&amp;BN$9,conditions!$9:$9,"&gt;="&amp;BN$9)))*SUMIFS(conditions!$69:$69,conditions!$8:$8,"&lt;="&amp;BN$9,conditions!$9:$9,"&gt;="&amp;BN$9)*SUMIFS(conditions!$70:$70,conditions!$8:$8,"&lt;="&amp;BN$9,conditions!$9:$9,"&gt;="&amp;BN$9))</f>
        <v>4.0500000000000034</v>
      </c>
      <c r="BO74" s="37">
        <f>IF(BO$9="",0,IF(BO$9+SUMIFS(conditions!$71:$71,conditions!$8:$8,"&lt;="&amp;BO$9,conditions!$9:$9,"&gt;="&amp;BO$9)&gt;EOMONTH($U$9,11),(1+conditions!$U$34)*SUMIFS(20:20,$9:$9,$U$9-1+BO$9+SUMIFS(conditions!$71:$71,conditions!$8:$8,"&lt;="&amp;BO$9,conditions!$9:$9,"&gt;="&amp;BO$9)-EOMONTH($U$9,11)),SUMIFS(20:20,$9:$9,BO$9+SUMIFS(conditions!$71:$71,conditions!$8:$8,"&lt;="&amp;BO$9,conditions!$9:$9,"&gt;="&amp;BO$9)))*SUMIFS(conditions!$69:$69,conditions!$8:$8,"&lt;="&amp;BO$9,conditions!$9:$9,"&gt;="&amp;BO$9)*SUMIFS(conditions!$70:$70,conditions!$8:$8,"&lt;="&amp;BO$9,conditions!$9:$9,"&gt;="&amp;BO$9))</f>
        <v>0</v>
      </c>
      <c r="BP74" s="37">
        <f>IF(BP$9="",0,IF(BP$9+SUMIFS(conditions!$71:$71,conditions!$8:$8,"&lt;="&amp;BP$9,conditions!$9:$9,"&gt;="&amp;BP$9)&gt;EOMONTH($U$9,11),(1+conditions!$U$34)*SUMIFS(20:20,$9:$9,$U$9-1+BP$9+SUMIFS(conditions!$71:$71,conditions!$8:$8,"&lt;="&amp;BP$9,conditions!$9:$9,"&gt;="&amp;BP$9)-EOMONTH($U$9,11)),SUMIFS(20:20,$9:$9,BP$9+SUMIFS(conditions!$71:$71,conditions!$8:$8,"&lt;="&amp;BP$9,conditions!$9:$9,"&gt;="&amp;BP$9)))*SUMIFS(conditions!$69:$69,conditions!$8:$8,"&lt;="&amp;BP$9,conditions!$9:$9,"&gt;="&amp;BP$9)*SUMIFS(conditions!$70:$70,conditions!$8:$8,"&lt;="&amp;BP$9,conditions!$9:$9,"&gt;="&amp;BP$9))</f>
        <v>0</v>
      </c>
      <c r="BQ74" s="37">
        <f>IF(BQ$9="",0,IF(BQ$9+SUMIFS(conditions!$71:$71,conditions!$8:$8,"&lt;="&amp;BQ$9,conditions!$9:$9,"&gt;="&amp;BQ$9)&gt;EOMONTH($U$9,11),(1+conditions!$U$34)*SUMIFS(20:20,$9:$9,$U$9-1+BQ$9+SUMIFS(conditions!$71:$71,conditions!$8:$8,"&lt;="&amp;BQ$9,conditions!$9:$9,"&gt;="&amp;BQ$9)-EOMONTH($U$9,11)),SUMIFS(20:20,$9:$9,BQ$9+SUMIFS(conditions!$71:$71,conditions!$8:$8,"&lt;="&amp;BQ$9,conditions!$9:$9,"&gt;="&amp;BQ$9)))*SUMIFS(conditions!$69:$69,conditions!$8:$8,"&lt;="&amp;BQ$9,conditions!$9:$9,"&gt;="&amp;BQ$9)*SUMIFS(conditions!$70:$70,conditions!$8:$8,"&lt;="&amp;BQ$9,conditions!$9:$9,"&gt;="&amp;BQ$9))</f>
        <v>2.7000000000000024</v>
      </c>
      <c r="BR74" s="37">
        <f>IF(BR$9="",0,IF(BR$9+SUMIFS(conditions!$71:$71,conditions!$8:$8,"&lt;="&amp;BR$9,conditions!$9:$9,"&gt;="&amp;BR$9)&gt;EOMONTH($U$9,11),(1+conditions!$U$34)*SUMIFS(20:20,$9:$9,$U$9-1+BR$9+SUMIFS(conditions!$71:$71,conditions!$8:$8,"&lt;="&amp;BR$9,conditions!$9:$9,"&gt;="&amp;BR$9)-EOMONTH($U$9,11)),SUMIFS(20:20,$9:$9,BR$9+SUMIFS(conditions!$71:$71,conditions!$8:$8,"&lt;="&amp;BR$9,conditions!$9:$9,"&gt;="&amp;BR$9)))*SUMIFS(conditions!$69:$69,conditions!$8:$8,"&lt;="&amp;BR$9,conditions!$9:$9,"&gt;="&amp;BR$9)*SUMIFS(conditions!$70:$70,conditions!$8:$8,"&lt;="&amp;BR$9,conditions!$9:$9,"&gt;="&amp;BR$9))</f>
        <v>2.7000000000000024</v>
      </c>
      <c r="BS74" s="37">
        <f>IF(BS$9="",0,IF(BS$9+SUMIFS(conditions!$71:$71,conditions!$8:$8,"&lt;="&amp;BS$9,conditions!$9:$9,"&gt;="&amp;BS$9)&gt;EOMONTH($U$9,11),(1+conditions!$U$34)*SUMIFS(20:20,$9:$9,$U$9-1+BS$9+SUMIFS(conditions!$71:$71,conditions!$8:$8,"&lt;="&amp;BS$9,conditions!$9:$9,"&gt;="&amp;BS$9)-EOMONTH($U$9,11)),SUMIFS(20:20,$9:$9,BS$9+SUMIFS(conditions!$71:$71,conditions!$8:$8,"&lt;="&amp;BS$9,conditions!$9:$9,"&gt;="&amp;BS$9)))*SUMIFS(conditions!$69:$69,conditions!$8:$8,"&lt;="&amp;BS$9,conditions!$9:$9,"&gt;="&amp;BS$9)*SUMIFS(conditions!$70:$70,conditions!$8:$8,"&lt;="&amp;BS$9,conditions!$9:$9,"&gt;="&amp;BS$9))</f>
        <v>2.7000000000000024</v>
      </c>
      <c r="BT74" s="37">
        <f>IF(BT$9="",0,IF(BT$9+SUMIFS(conditions!$71:$71,conditions!$8:$8,"&lt;="&amp;BT$9,conditions!$9:$9,"&gt;="&amp;BT$9)&gt;EOMONTH($U$9,11),(1+conditions!$U$34)*SUMIFS(20:20,$9:$9,$U$9-1+BT$9+SUMIFS(conditions!$71:$71,conditions!$8:$8,"&lt;="&amp;BT$9,conditions!$9:$9,"&gt;="&amp;BT$9)-EOMONTH($U$9,11)),SUMIFS(20:20,$9:$9,BT$9+SUMIFS(conditions!$71:$71,conditions!$8:$8,"&lt;="&amp;BT$9,conditions!$9:$9,"&gt;="&amp;BT$9)))*SUMIFS(conditions!$69:$69,conditions!$8:$8,"&lt;="&amp;BT$9,conditions!$9:$9,"&gt;="&amp;BT$9)*SUMIFS(conditions!$70:$70,conditions!$8:$8,"&lt;="&amp;BT$9,conditions!$9:$9,"&gt;="&amp;BT$9))</f>
        <v>2.7000000000000024</v>
      </c>
      <c r="BU74" s="37">
        <f>IF(BU$9="",0,IF(BU$9+SUMIFS(conditions!$71:$71,conditions!$8:$8,"&lt;="&amp;BU$9,conditions!$9:$9,"&gt;="&amp;BU$9)&gt;EOMONTH($U$9,11),(1+conditions!$U$34)*SUMIFS(20:20,$9:$9,$U$9-1+BU$9+SUMIFS(conditions!$71:$71,conditions!$8:$8,"&lt;="&amp;BU$9,conditions!$9:$9,"&gt;="&amp;BU$9)-EOMONTH($U$9,11)),SUMIFS(20:20,$9:$9,BU$9+SUMIFS(conditions!$71:$71,conditions!$8:$8,"&lt;="&amp;BU$9,conditions!$9:$9,"&gt;="&amp;BU$9)))*SUMIFS(conditions!$69:$69,conditions!$8:$8,"&lt;="&amp;BU$9,conditions!$9:$9,"&gt;="&amp;BU$9)*SUMIFS(conditions!$70:$70,conditions!$8:$8,"&lt;="&amp;BU$9,conditions!$9:$9,"&gt;="&amp;BU$9))</f>
        <v>2.7000000000000024</v>
      </c>
      <c r="BV74" s="37">
        <f>IF(BV$9="",0,IF(BV$9+SUMIFS(conditions!$71:$71,conditions!$8:$8,"&lt;="&amp;BV$9,conditions!$9:$9,"&gt;="&amp;BV$9)&gt;EOMONTH($U$9,11),(1+conditions!$U$34)*SUMIFS(20:20,$9:$9,$U$9-1+BV$9+SUMIFS(conditions!$71:$71,conditions!$8:$8,"&lt;="&amp;BV$9,conditions!$9:$9,"&gt;="&amp;BV$9)-EOMONTH($U$9,11)),SUMIFS(20:20,$9:$9,BV$9+SUMIFS(conditions!$71:$71,conditions!$8:$8,"&lt;="&amp;BV$9,conditions!$9:$9,"&gt;="&amp;BV$9)))*SUMIFS(conditions!$69:$69,conditions!$8:$8,"&lt;="&amp;BV$9,conditions!$9:$9,"&gt;="&amp;BV$9)*SUMIFS(conditions!$70:$70,conditions!$8:$8,"&lt;="&amp;BV$9,conditions!$9:$9,"&gt;="&amp;BV$9))</f>
        <v>0</v>
      </c>
      <c r="BW74" s="37">
        <f>IF(BW$9="",0,IF(BW$9+SUMIFS(conditions!$71:$71,conditions!$8:$8,"&lt;="&amp;BW$9,conditions!$9:$9,"&gt;="&amp;BW$9)&gt;EOMONTH($U$9,11),(1+conditions!$U$34)*SUMIFS(20:20,$9:$9,$U$9-1+BW$9+SUMIFS(conditions!$71:$71,conditions!$8:$8,"&lt;="&amp;BW$9,conditions!$9:$9,"&gt;="&amp;BW$9)-EOMONTH($U$9,11)),SUMIFS(20:20,$9:$9,BW$9+SUMIFS(conditions!$71:$71,conditions!$8:$8,"&lt;="&amp;BW$9,conditions!$9:$9,"&gt;="&amp;BW$9)))*SUMIFS(conditions!$69:$69,conditions!$8:$8,"&lt;="&amp;BW$9,conditions!$9:$9,"&gt;="&amp;BW$9)*SUMIFS(conditions!$70:$70,conditions!$8:$8,"&lt;="&amp;BW$9,conditions!$9:$9,"&gt;="&amp;BW$9))</f>
        <v>0</v>
      </c>
      <c r="BX74" s="37">
        <f>IF(BX$9="",0,IF(BX$9+SUMIFS(conditions!$71:$71,conditions!$8:$8,"&lt;="&amp;BX$9,conditions!$9:$9,"&gt;="&amp;BX$9)&gt;EOMONTH($U$9,11),(1+conditions!$U$34)*SUMIFS(20:20,$9:$9,$U$9-1+BX$9+SUMIFS(conditions!$71:$71,conditions!$8:$8,"&lt;="&amp;BX$9,conditions!$9:$9,"&gt;="&amp;BX$9)-EOMONTH($U$9,11)),SUMIFS(20:20,$9:$9,BX$9+SUMIFS(conditions!$71:$71,conditions!$8:$8,"&lt;="&amp;BX$9,conditions!$9:$9,"&gt;="&amp;BX$9)))*SUMIFS(conditions!$69:$69,conditions!$8:$8,"&lt;="&amp;BX$9,conditions!$9:$9,"&gt;="&amp;BX$9)*SUMIFS(conditions!$70:$70,conditions!$8:$8,"&lt;="&amp;BX$9,conditions!$9:$9,"&gt;="&amp;BX$9))</f>
        <v>2.7000000000000024</v>
      </c>
      <c r="BY74" s="37">
        <f>IF(BY$9="",0,IF(BY$9+SUMIFS(conditions!$71:$71,conditions!$8:$8,"&lt;="&amp;BY$9,conditions!$9:$9,"&gt;="&amp;BY$9)&gt;EOMONTH($U$9,11),(1+conditions!$U$34)*SUMIFS(20:20,$9:$9,$U$9-1+BY$9+SUMIFS(conditions!$71:$71,conditions!$8:$8,"&lt;="&amp;BY$9,conditions!$9:$9,"&gt;="&amp;BY$9)-EOMONTH($U$9,11)),SUMIFS(20:20,$9:$9,BY$9+SUMIFS(conditions!$71:$71,conditions!$8:$8,"&lt;="&amp;BY$9,conditions!$9:$9,"&gt;="&amp;BY$9)))*SUMIFS(conditions!$69:$69,conditions!$8:$8,"&lt;="&amp;BY$9,conditions!$9:$9,"&gt;="&amp;BY$9)*SUMIFS(conditions!$70:$70,conditions!$8:$8,"&lt;="&amp;BY$9,conditions!$9:$9,"&gt;="&amp;BY$9))</f>
        <v>2.7000000000000024</v>
      </c>
      <c r="BZ74" s="37">
        <f>IF(BZ$9="",0,IF(BZ$9+SUMIFS(conditions!$71:$71,conditions!$8:$8,"&lt;="&amp;BZ$9,conditions!$9:$9,"&gt;="&amp;BZ$9)&gt;EOMONTH($U$9,11),(1+conditions!$U$34)*SUMIFS(20:20,$9:$9,$U$9-1+BZ$9+SUMIFS(conditions!$71:$71,conditions!$8:$8,"&lt;="&amp;BZ$9,conditions!$9:$9,"&gt;="&amp;BZ$9)-EOMONTH($U$9,11)),SUMIFS(20:20,$9:$9,BZ$9+SUMIFS(conditions!$71:$71,conditions!$8:$8,"&lt;="&amp;BZ$9,conditions!$9:$9,"&gt;="&amp;BZ$9)))*SUMIFS(conditions!$69:$69,conditions!$8:$8,"&lt;="&amp;BZ$9,conditions!$9:$9,"&gt;="&amp;BZ$9)*SUMIFS(conditions!$70:$70,conditions!$8:$8,"&lt;="&amp;BZ$9,conditions!$9:$9,"&gt;="&amp;BZ$9))</f>
        <v>2.7000000000000024</v>
      </c>
      <c r="CA74" s="37">
        <f>IF(CA$9="",0,IF(CA$9+SUMIFS(conditions!$71:$71,conditions!$8:$8,"&lt;="&amp;CA$9,conditions!$9:$9,"&gt;="&amp;CA$9)&gt;EOMONTH($U$9,11),(1+conditions!$U$34)*SUMIFS(20:20,$9:$9,$U$9-1+CA$9+SUMIFS(conditions!$71:$71,conditions!$8:$8,"&lt;="&amp;CA$9,conditions!$9:$9,"&gt;="&amp;CA$9)-EOMONTH($U$9,11)),SUMIFS(20:20,$9:$9,CA$9+SUMIFS(conditions!$71:$71,conditions!$8:$8,"&lt;="&amp;CA$9,conditions!$9:$9,"&gt;="&amp;CA$9)))*SUMIFS(conditions!$69:$69,conditions!$8:$8,"&lt;="&amp;CA$9,conditions!$9:$9,"&gt;="&amp;CA$9)*SUMIFS(conditions!$70:$70,conditions!$8:$8,"&lt;="&amp;CA$9,conditions!$9:$9,"&gt;="&amp;CA$9))</f>
        <v>2.7000000000000024</v>
      </c>
      <c r="CB74" s="37">
        <f>IF(CB$9="",0,IF(CB$9+SUMIFS(conditions!$71:$71,conditions!$8:$8,"&lt;="&amp;CB$9,conditions!$9:$9,"&gt;="&amp;CB$9)&gt;EOMONTH($U$9,11),(1+conditions!$U$34)*SUMIFS(20:20,$9:$9,$U$9-1+CB$9+SUMIFS(conditions!$71:$71,conditions!$8:$8,"&lt;="&amp;CB$9,conditions!$9:$9,"&gt;="&amp;CB$9)-EOMONTH($U$9,11)),SUMIFS(20:20,$9:$9,CB$9+SUMIFS(conditions!$71:$71,conditions!$8:$8,"&lt;="&amp;CB$9,conditions!$9:$9,"&gt;="&amp;CB$9)))*SUMIFS(conditions!$69:$69,conditions!$8:$8,"&lt;="&amp;CB$9,conditions!$9:$9,"&gt;="&amp;CB$9)*SUMIFS(conditions!$70:$70,conditions!$8:$8,"&lt;="&amp;CB$9,conditions!$9:$9,"&gt;="&amp;CB$9))</f>
        <v>2.7000000000000024</v>
      </c>
      <c r="CC74" s="37">
        <f>IF(CC$9="",0,IF(CC$9+SUMIFS(conditions!$71:$71,conditions!$8:$8,"&lt;="&amp;CC$9,conditions!$9:$9,"&gt;="&amp;CC$9)&gt;EOMONTH($U$9,11),(1+conditions!$U$34)*SUMIFS(20:20,$9:$9,$U$9-1+CC$9+SUMIFS(conditions!$71:$71,conditions!$8:$8,"&lt;="&amp;CC$9,conditions!$9:$9,"&gt;="&amp;CC$9)-EOMONTH($U$9,11)),SUMIFS(20:20,$9:$9,CC$9+SUMIFS(conditions!$71:$71,conditions!$8:$8,"&lt;="&amp;CC$9,conditions!$9:$9,"&gt;="&amp;CC$9)))*SUMIFS(conditions!$69:$69,conditions!$8:$8,"&lt;="&amp;CC$9,conditions!$9:$9,"&gt;="&amp;CC$9)*SUMIFS(conditions!$70:$70,conditions!$8:$8,"&lt;="&amp;CC$9,conditions!$9:$9,"&gt;="&amp;CC$9))</f>
        <v>0</v>
      </c>
      <c r="CD74" s="37">
        <f>IF(CD$9="",0,IF(CD$9+SUMIFS(conditions!$71:$71,conditions!$8:$8,"&lt;="&amp;CD$9,conditions!$9:$9,"&gt;="&amp;CD$9)&gt;EOMONTH($U$9,11),(1+conditions!$U$34)*SUMIFS(20:20,$9:$9,$U$9-1+CD$9+SUMIFS(conditions!$71:$71,conditions!$8:$8,"&lt;="&amp;CD$9,conditions!$9:$9,"&gt;="&amp;CD$9)-EOMONTH($U$9,11)),SUMIFS(20:20,$9:$9,CD$9+SUMIFS(conditions!$71:$71,conditions!$8:$8,"&lt;="&amp;CD$9,conditions!$9:$9,"&gt;="&amp;CD$9)))*SUMIFS(conditions!$69:$69,conditions!$8:$8,"&lt;="&amp;CD$9,conditions!$9:$9,"&gt;="&amp;CD$9)*SUMIFS(conditions!$70:$70,conditions!$8:$8,"&lt;="&amp;CD$9,conditions!$9:$9,"&gt;="&amp;CD$9))</f>
        <v>0</v>
      </c>
      <c r="CE74" s="37">
        <f>IF(CE$9="",0,IF(CE$9+SUMIFS(conditions!$71:$71,conditions!$8:$8,"&lt;="&amp;CE$9,conditions!$9:$9,"&gt;="&amp;CE$9)&gt;EOMONTH($U$9,11),(1+conditions!$U$34)*SUMIFS(20:20,$9:$9,$U$9-1+CE$9+SUMIFS(conditions!$71:$71,conditions!$8:$8,"&lt;="&amp;CE$9,conditions!$9:$9,"&gt;="&amp;CE$9)-EOMONTH($U$9,11)),SUMIFS(20:20,$9:$9,CE$9+SUMIFS(conditions!$71:$71,conditions!$8:$8,"&lt;="&amp;CE$9,conditions!$9:$9,"&gt;="&amp;CE$9)))*SUMIFS(conditions!$69:$69,conditions!$8:$8,"&lt;="&amp;CE$9,conditions!$9:$9,"&gt;="&amp;CE$9)*SUMIFS(conditions!$70:$70,conditions!$8:$8,"&lt;="&amp;CE$9,conditions!$9:$9,"&gt;="&amp;CE$9))</f>
        <v>2.7000000000000024</v>
      </c>
      <c r="CF74" s="37">
        <f>IF(CF$9="",0,IF(CF$9+SUMIFS(conditions!$71:$71,conditions!$8:$8,"&lt;="&amp;CF$9,conditions!$9:$9,"&gt;="&amp;CF$9)&gt;EOMONTH($U$9,11),(1+conditions!$U$34)*SUMIFS(20:20,$9:$9,$U$9-1+CF$9+SUMIFS(conditions!$71:$71,conditions!$8:$8,"&lt;="&amp;CF$9,conditions!$9:$9,"&gt;="&amp;CF$9)-EOMONTH($U$9,11)),SUMIFS(20:20,$9:$9,CF$9+SUMIFS(conditions!$71:$71,conditions!$8:$8,"&lt;="&amp;CF$9,conditions!$9:$9,"&gt;="&amp;CF$9)))*SUMIFS(conditions!$69:$69,conditions!$8:$8,"&lt;="&amp;CF$9,conditions!$9:$9,"&gt;="&amp;CF$9)*SUMIFS(conditions!$70:$70,conditions!$8:$8,"&lt;="&amp;CF$9,conditions!$9:$9,"&gt;="&amp;CF$9))</f>
        <v>2.7000000000000024</v>
      </c>
      <c r="CG74" s="37">
        <f>IF(CG$9="",0,IF(CG$9+SUMIFS(conditions!$71:$71,conditions!$8:$8,"&lt;="&amp;CG$9,conditions!$9:$9,"&gt;="&amp;CG$9)&gt;EOMONTH($U$9,11),(1+conditions!$U$34)*SUMIFS(20:20,$9:$9,$U$9-1+CG$9+SUMIFS(conditions!$71:$71,conditions!$8:$8,"&lt;="&amp;CG$9,conditions!$9:$9,"&gt;="&amp;CG$9)-EOMONTH($U$9,11)),SUMIFS(20:20,$9:$9,CG$9+SUMIFS(conditions!$71:$71,conditions!$8:$8,"&lt;="&amp;CG$9,conditions!$9:$9,"&gt;="&amp;CG$9)))*SUMIFS(conditions!$69:$69,conditions!$8:$8,"&lt;="&amp;CG$9,conditions!$9:$9,"&gt;="&amp;CG$9)*SUMIFS(conditions!$70:$70,conditions!$8:$8,"&lt;="&amp;CG$9,conditions!$9:$9,"&gt;="&amp;CG$9))</f>
        <v>2.7000000000000024</v>
      </c>
      <c r="CH74" s="37">
        <f>IF(CH$9="",0,IF(CH$9+SUMIFS(conditions!$71:$71,conditions!$8:$8,"&lt;="&amp;CH$9,conditions!$9:$9,"&gt;="&amp;CH$9)&gt;EOMONTH($U$9,11),(1+conditions!$U$34)*SUMIFS(20:20,$9:$9,$U$9-1+CH$9+SUMIFS(conditions!$71:$71,conditions!$8:$8,"&lt;="&amp;CH$9,conditions!$9:$9,"&gt;="&amp;CH$9)-EOMONTH($U$9,11)),SUMIFS(20:20,$9:$9,CH$9+SUMIFS(conditions!$71:$71,conditions!$8:$8,"&lt;="&amp;CH$9,conditions!$9:$9,"&gt;="&amp;CH$9)))*SUMIFS(conditions!$69:$69,conditions!$8:$8,"&lt;="&amp;CH$9,conditions!$9:$9,"&gt;="&amp;CH$9)*SUMIFS(conditions!$70:$70,conditions!$8:$8,"&lt;="&amp;CH$9,conditions!$9:$9,"&gt;="&amp;CH$9))</f>
        <v>2.7000000000000024</v>
      </c>
      <c r="CI74" s="37">
        <f>IF(CI$9="",0,IF(CI$9+SUMIFS(conditions!$71:$71,conditions!$8:$8,"&lt;="&amp;CI$9,conditions!$9:$9,"&gt;="&amp;CI$9)&gt;EOMONTH($U$9,11),(1+conditions!$U$34)*SUMIFS(20:20,$9:$9,$U$9-1+CI$9+SUMIFS(conditions!$71:$71,conditions!$8:$8,"&lt;="&amp;CI$9,conditions!$9:$9,"&gt;="&amp;CI$9)-EOMONTH($U$9,11)),SUMIFS(20:20,$9:$9,CI$9+SUMIFS(conditions!$71:$71,conditions!$8:$8,"&lt;="&amp;CI$9,conditions!$9:$9,"&gt;="&amp;CI$9)))*SUMIFS(conditions!$69:$69,conditions!$8:$8,"&lt;="&amp;CI$9,conditions!$9:$9,"&gt;="&amp;CI$9)*SUMIFS(conditions!$70:$70,conditions!$8:$8,"&lt;="&amp;CI$9,conditions!$9:$9,"&gt;="&amp;CI$9))</f>
        <v>2.7000000000000024</v>
      </c>
      <c r="CJ74" s="37">
        <f>IF(CJ$9="",0,IF(CJ$9+SUMIFS(conditions!$71:$71,conditions!$8:$8,"&lt;="&amp;CJ$9,conditions!$9:$9,"&gt;="&amp;CJ$9)&gt;EOMONTH($U$9,11),(1+conditions!$U$34)*SUMIFS(20:20,$9:$9,$U$9-1+CJ$9+SUMIFS(conditions!$71:$71,conditions!$8:$8,"&lt;="&amp;CJ$9,conditions!$9:$9,"&gt;="&amp;CJ$9)-EOMONTH($U$9,11)),SUMIFS(20:20,$9:$9,CJ$9+SUMIFS(conditions!$71:$71,conditions!$8:$8,"&lt;="&amp;CJ$9,conditions!$9:$9,"&gt;="&amp;CJ$9)))*SUMIFS(conditions!$69:$69,conditions!$8:$8,"&lt;="&amp;CJ$9,conditions!$9:$9,"&gt;="&amp;CJ$9)*SUMIFS(conditions!$70:$70,conditions!$8:$8,"&lt;="&amp;CJ$9,conditions!$9:$9,"&gt;="&amp;CJ$9))</f>
        <v>0</v>
      </c>
      <c r="CK74" s="37">
        <f>IF(CK$9="",0,IF(CK$9+SUMIFS(conditions!$71:$71,conditions!$8:$8,"&lt;="&amp;CK$9,conditions!$9:$9,"&gt;="&amp;CK$9)&gt;EOMONTH($U$9,11),(1+conditions!$U$34)*SUMIFS(20:20,$9:$9,$U$9-1+CK$9+SUMIFS(conditions!$71:$71,conditions!$8:$8,"&lt;="&amp;CK$9,conditions!$9:$9,"&gt;="&amp;CK$9)-EOMONTH($U$9,11)),SUMIFS(20:20,$9:$9,CK$9+SUMIFS(conditions!$71:$71,conditions!$8:$8,"&lt;="&amp;CK$9,conditions!$9:$9,"&gt;="&amp;CK$9)))*SUMIFS(conditions!$69:$69,conditions!$8:$8,"&lt;="&amp;CK$9,conditions!$9:$9,"&gt;="&amp;CK$9)*SUMIFS(conditions!$70:$70,conditions!$8:$8,"&lt;="&amp;CK$9,conditions!$9:$9,"&gt;="&amp;CK$9))</f>
        <v>0</v>
      </c>
      <c r="CL74" s="37">
        <f>IF(CL$9="",0,IF(CL$9+SUMIFS(conditions!$71:$71,conditions!$8:$8,"&lt;="&amp;CL$9,conditions!$9:$9,"&gt;="&amp;CL$9)&gt;EOMONTH($U$9,11),(1+conditions!$U$34)*SUMIFS(20:20,$9:$9,$U$9-1+CL$9+SUMIFS(conditions!$71:$71,conditions!$8:$8,"&lt;="&amp;CL$9,conditions!$9:$9,"&gt;="&amp;CL$9)-EOMONTH($U$9,11)),SUMIFS(20:20,$9:$9,CL$9+SUMIFS(conditions!$71:$71,conditions!$8:$8,"&lt;="&amp;CL$9,conditions!$9:$9,"&gt;="&amp;CL$9)))*SUMIFS(conditions!$69:$69,conditions!$8:$8,"&lt;="&amp;CL$9,conditions!$9:$9,"&gt;="&amp;CL$9)*SUMIFS(conditions!$70:$70,conditions!$8:$8,"&lt;="&amp;CL$9,conditions!$9:$9,"&gt;="&amp;CL$9))</f>
        <v>2.7000000000000024</v>
      </c>
      <c r="CM74" s="37">
        <f>IF(CM$9="",0,IF(CM$9+SUMIFS(conditions!$71:$71,conditions!$8:$8,"&lt;="&amp;CM$9,conditions!$9:$9,"&gt;="&amp;CM$9)&gt;EOMONTH($U$9,11),(1+conditions!$U$34)*SUMIFS(20:20,$9:$9,$U$9-1+CM$9+SUMIFS(conditions!$71:$71,conditions!$8:$8,"&lt;="&amp;CM$9,conditions!$9:$9,"&gt;="&amp;CM$9)-EOMONTH($U$9,11)),SUMIFS(20:20,$9:$9,CM$9+SUMIFS(conditions!$71:$71,conditions!$8:$8,"&lt;="&amp;CM$9,conditions!$9:$9,"&gt;="&amp;CM$9)))*SUMIFS(conditions!$69:$69,conditions!$8:$8,"&lt;="&amp;CM$9,conditions!$9:$9,"&gt;="&amp;CM$9)*SUMIFS(conditions!$70:$70,conditions!$8:$8,"&lt;="&amp;CM$9,conditions!$9:$9,"&gt;="&amp;CM$9))</f>
        <v>2.7000000000000024</v>
      </c>
      <c r="CN74" s="37">
        <f>IF(CN$9="",0,IF(CN$9+SUMIFS(conditions!$71:$71,conditions!$8:$8,"&lt;="&amp;CN$9,conditions!$9:$9,"&gt;="&amp;CN$9)&gt;EOMONTH($U$9,11),(1+conditions!$U$34)*SUMIFS(20:20,$9:$9,$U$9-1+CN$9+SUMIFS(conditions!$71:$71,conditions!$8:$8,"&lt;="&amp;CN$9,conditions!$9:$9,"&gt;="&amp;CN$9)-EOMONTH($U$9,11)),SUMIFS(20:20,$9:$9,CN$9+SUMIFS(conditions!$71:$71,conditions!$8:$8,"&lt;="&amp;CN$9,conditions!$9:$9,"&gt;="&amp;CN$9)))*SUMIFS(conditions!$69:$69,conditions!$8:$8,"&lt;="&amp;CN$9,conditions!$9:$9,"&gt;="&amp;CN$9)*SUMIFS(conditions!$70:$70,conditions!$8:$8,"&lt;="&amp;CN$9,conditions!$9:$9,"&gt;="&amp;CN$9))</f>
        <v>2.7000000000000024</v>
      </c>
      <c r="CO74" s="37">
        <f>IF(CO$9="",0,IF(CO$9+SUMIFS(conditions!$71:$71,conditions!$8:$8,"&lt;="&amp;CO$9,conditions!$9:$9,"&gt;="&amp;CO$9)&gt;EOMONTH($U$9,11),(1+conditions!$U$34)*SUMIFS(20:20,$9:$9,$U$9-1+CO$9+SUMIFS(conditions!$71:$71,conditions!$8:$8,"&lt;="&amp;CO$9,conditions!$9:$9,"&gt;="&amp;CO$9)-EOMONTH($U$9,11)),SUMIFS(20:20,$9:$9,CO$9+SUMIFS(conditions!$71:$71,conditions!$8:$8,"&lt;="&amp;CO$9,conditions!$9:$9,"&gt;="&amp;CO$9)))*SUMIFS(conditions!$69:$69,conditions!$8:$8,"&lt;="&amp;CO$9,conditions!$9:$9,"&gt;="&amp;CO$9)*SUMIFS(conditions!$70:$70,conditions!$8:$8,"&lt;="&amp;CO$9,conditions!$9:$9,"&gt;="&amp;CO$9))</f>
        <v>2.7000000000000024</v>
      </c>
      <c r="CP74" s="37">
        <f>IF(CP$9="",0,IF(CP$9+SUMIFS(conditions!$71:$71,conditions!$8:$8,"&lt;="&amp;CP$9,conditions!$9:$9,"&gt;="&amp;CP$9)&gt;EOMONTH($U$9,11),(1+conditions!$U$34)*SUMIFS(20:20,$9:$9,$U$9-1+CP$9+SUMIFS(conditions!$71:$71,conditions!$8:$8,"&lt;="&amp;CP$9,conditions!$9:$9,"&gt;="&amp;CP$9)-EOMONTH($U$9,11)),SUMIFS(20:20,$9:$9,CP$9+SUMIFS(conditions!$71:$71,conditions!$8:$8,"&lt;="&amp;CP$9,conditions!$9:$9,"&gt;="&amp;CP$9)))*SUMIFS(conditions!$69:$69,conditions!$8:$8,"&lt;="&amp;CP$9,conditions!$9:$9,"&gt;="&amp;CP$9)*SUMIFS(conditions!$70:$70,conditions!$8:$8,"&lt;="&amp;CP$9,conditions!$9:$9,"&gt;="&amp;CP$9))</f>
        <v>2.7000000000000024</v>
      </c>
      <c r="CQ74" s="37">
        <f>IF(CQ$9="",0,IF(CQ$9+SUMIFS(conditions!$71:$71,conditions!$8:$8,"&lt;="&amp;CQ$9,conditions!$9:$9,"&gt;="&amp;CQ$9)&gt;EOMONTH($U$9,11),(1+conditions!$U$34)*SUMIFS(20:20,$9:$9,$U$9-1+CQ$9+SUMIFS(conditions!$71:$71,conditions!$8:$8,"&lt;="&amp;CQ$9,conditions!$9:$9,"&gt;="&amp;CQ$9)-EOMONTH($U$9,11)),SUMIFS(20:20,$9:$9,CQ$9+SUMIFS(conditions!$71:$71,conditions!$8:$8,"&lt;="&amp;CQ$9,conditions!$9:$9,"&gt;="&amp;CQ$9)))*SUMIFS(conditions!$69:$69,conditions!$8:$8,"&lt;="&amp;CQ$9,conditions!$9:$9,"&gt;="&amp;CQ$9)*SUMIFS(conditions!$70:$70,conditions!$8:$8,"&lt;="&amp;CQ$9,conditions!$9:$9,"&gt;="&amp;CQ$9))</f>
        <v>0</v>
      </c>
      <c r="CR74" s="37">
        <f>IF(CR$9="",0,IF(CR$9+SUMIFS(conditions!$71:$71,conditions!$8:$8,"&lt;="&amp;CR$9,conditions!$9:$9,"&gt;="&amp;CR$9)&gt;EOMONTH($U$9,11),(1+conditions!$U$34)*SUMIFS(20:20,$9:$9,$U$9-1+CR$9+SUMIFS(conditions!$71:$71,conditions!$8:$8,"&lt;="&amp;CR$9,conditions!$9:$9,"&gt;="&amp;CR$9)-EOMONTH($U$9,11)),SUMIFS(20:20,$9:$9,CR$9+SUMIFS(conditions!$71:$71,conditions!$8:$8,"&lt;="&amp;CR$9,conditions!$9:$9,"&gt;="&amp;CR$9)))*SUMIFS(conditions!$69:$69,conditions!$8:$8,"&lt;="&amp;CR$9,conditions!$9:$9,"&gt;="&amp;CR$9)*SUMIFS(conditions!$70:$70,conditions!$8:$8,"&lt;="&amp;CR$9,conditions!$9:$9,"&gt;="&amp;CR$9))</f>
        <v>0</v>
      </c>
      <c r="CS74" s="37">
        <f>IF(CS$9="",0,IF(CS$9+SUMIFS(conditions!$71:$71,conditions!$8:$8,"&lt;="&amp;CS$9,conditions!$9:$9,"&gt;="&amp;CS$9)&gt;EOMONTH($U$9,11),(1+conditions!$U$34)*SUMIFS(20:20,$9:$9,$U$9-1+CS$9+SUMIFS(conditions!$71:$71,conditions!$8:$8,"&lt;="&amp;CS$9,conditions!$9:$9,"&gt;="&amp;CS$9)-EOMONTH($U$9,11)),SUMIFS(20:20,$9:$9,CS$9+SUMIFS(conditions!$71:$71,conditions!$8:$8,"&lt;="&amp;CS$9,conditions!$9:$9,"&gt;="&amp;CS$9)))*SUMIFS(conditions!$69:$69,conditions!$8:$8,"&lt;="&amp;CS$9,conditions!$9:$9,"&gt;="&amp;CS$9)*SUMIFS(conditions!$70:$70,conditions!$8:$8,"&lt;="&amp;CS$9,conditions!$9:$9,"&gt;="&amp;CS$9))</f>
        <v>2.7000000000000024</v>
      </c>
      <c r="CT74" s="37">
        <f>IF(CT$9="",0,IF(CT$9+SUMIFS(conditions!$71:$71,conditions!$8:$8,"&lt;="&amp;CT$9,conditions!$9:$9,"&gt;="&amp;CT$9)&gt;EOMONTH($U$9,11),(1+conditions!$U$34)*SUMIFS(20:20,$9:$9,$U$9-1+CT$9+SUMIFS(conditions!$71:$71,conditions!$8:$8,"&lt;="&amp;CT$9,conditions!$9:$9,"&gt;="&amp;CT$9)-EOMONTH($U$9,11)),SUMIFS(20:20,$9:$9,CT$9+SUMIFS(conditions!$71:$71,conditions!$8:$8,"&lt;="&amp;CT$9,conditions!$9:$9,"&gt;="&amp;CT$9)))*SUMIFS(conditions!$69:$69,conditions!$8:$8,"&lt;="&amp;CT$9,conditions!$9:$9,"&gt;="&amp;CT$9)*SUMIFS(conditions!$70:$70,conditions!$8:$8,"&lt;="&amp;CT$9,conditions!$9:$9,"&gt;="&amp;CT$9))</f>
        <v>2.6730000000000023</v>
      </c>
      <c r="CU74" s="37">
        <f>IF(CU$9="",0,IF(CU$9+SUMIFS(conditions!$71:$71,conditions!$8:$8,"&lt;="&amp;CU$9,conditions!$9:$9,"&gt;="&amp;CU$9)&gt;EOMONTH($U$9,11),(1+conditions!$U$34)*SUMIFS(20:20,$9:$9,$U$9-1+CU$9+SUMIFS(conditions!$71:$71,conditions!$8:$8,"&lt;="&amp;CU$9,conditions!$9:$9,"&gt;="&amp;CU$9)-EOMONTH($U$9,11)),SUMIFS(20:20,$9:$9,CU$9+SUMIFS(conditions!$71:$71,conditions!$8:$8,"&lt;="&amp;CU$9,conditions!$9:$9,"&gt;="&amp;CU$9)))*SUMIFS(conditions!$69:$69,conditions!$8:$8,"&lt;="&amp;CU$9,conditions!$9:$9,"&gt;="&amp;CU$9)*SUMIFS(conditions!$70:$70,conditions!$8:$8,"&lt;="&amp;CU$9,conditions!$9:$9,"&gt;="&amp;CU$9))</f>
        <v>2.6730000000000023</v>
      </c>
      <c r="CV74" s="37">
        <f>IF(CV$9="",0,IF(CV$9+SUMIFS(conditions!$71:$71,conditions!$8:$8,"&lt;="&amp;CV$9,conditions!$9:$9,"&gt;="&amp;CV$9)&gt;EOMONTH($U$9,11),(1+conditions!$U$34)*SUMIFS(20:20,$9:$9,$U$9-1+CV$9+SUMIFS(conditions!$71:$71,conditions!$8:$8,"&lt;="&amp;CV$9,conditions!$9:$9,"&gt;="&amp;CV$9)-EOMONTH($U$9,11)),SUMIFS(20:20,$9:$9,CV$9+SUMIFS(conditions!$71:$71,conditions!$8:$8,"&lt;="&amp;CV$9,conditions!$9:$9,"&gt;="&amp;CV$9)))*SUMIFS(conditions!$69:$69,conditions!$8:$8,"&lt;="&amp;CV$9,conditions!$9:$9,"&gt;="&amp;CV$9)*SUMIFS(conditions!$70:$70,conditions!$8:$8,"&lt;="&amp;CV$9,conditions!$9:$9,"&gt;="&amp;CV$9))</f>
        <v>2.6730000000000023</v>
      </c>
      <c r="CW74" s="37">
        <f>IF(CW$9="",0,IF(CW$9+SUMIFS(conditions!$71:$71,conditions!$8:$8,"&lt;="&amp;CW$9,conditions!$9:$9,"&gt;="&amp;CW$9)&gt;EOMONTH($U$9,11),(1+conditions!$U$34)*SUMIFS(20:20,$9:$9,$U$9-1+CW$9+SUMIFS(conditions!$71:$71,conditions!$8:$8,"&lt;="&amp;CW$9,conditions!$9:$9,"&gt;="&amp;CW$9)-EOMONTH($U$9,11)),SUMIFS(20:20,$9:$9,CW$9+SUMIFS(conditions!$71:$71,conditions!$8:$8,"&lt;="&amp;CW$9,conditions!$9:$9,"&gt;="&amp;CW$9)))*SUMIFS(conditions!$69:$69,conditions!$8:$8,"&lt;="&amp;CW$9,conditions!$9:$9,"&gt;="&amp;CW$9)*SUMIFS(conditions!$70:$70,conditions!$8:$8,"&lt;="&amp;CW$9,conditions!$9:$9,"&gt;="&amp;CW$9))</f>
        <v>2.6730000000000023</v>
      </c>
      <c r="CX74" s="37">
        <f>IF(CX$9="",0,IF(CX$9+SUMIFS(conditions!$71:$71,conditions!$8:$8,"&lt;="&amp;CX$9,conditions!$9:$9,"&gt;="&amp;CX$9)&gt;EOMONTH($U$9,11),(1+conditions!$U$34)*SUMIFS(20:20,$9:$9,$U$9-1+CX$9+SUMIFS(conditions!$71:$71,conditions!$8:$8,"&lt;="&amp;CX$9,conditions!$9:$9,"&gt;="&amp;CX$9)-EOMONTH($U$9,11)),SUMIFS(20:20,$9:$9,CX$9+SUMIFS(conditions!$71:$71,conditions!$8:$8,"&lt;="&amp;CX$9,conditions!$9:$9,"&gt;="&amp;CX$9)))*SUMIFS(conditions!$69:$69,conditions!$8:$8,"&lt;="&amp;CX$9,conditions!$9:$9,"&gt;="&amp;CX$9)*SUMIFS(conditions!$70:$70,conditions!$8:$8,"&lt;="&amp;CX$9,conditions!$9:$9,"&gt;="&amp;CX$9))</f>
        <v>0</v>
      </c>
      <c r="CY74" s="37">
        <f>IF(CY$9="",0,IF(CY$9+SUMIFS(conditions!$71:$71,conditions!$8:$8,"&lt;="&amp;CY$9,conditions!$9:$9,"&gt;="&amp;CY$9)&gt;EOMONTH($U$9,11),(1+conditions!$U$34)*SUMIFS(20:20,$9:$9,$U$9-1+CY$9+SUMIFS(conditions!$71:$71,conditions!$8:$8,"&lt;="&amp;CY$9,conditions!$9:$9,"&gt;="&amp;CY$9)-EOMONTH($U$9,11)),SUMIFS(20:20,$9:$9,CY$9+SUMIFS(conditions!$71:$71,conditions!$8:$8,"&lt;="&amp;CY$9,conditions!$9:$9,"&gt;="&amp;CY$9)))*SUMIFS(conditions!$69:$69,conditions!$8:$8,"&lt;="&amp;CY$9,conditions!$9:$9,"&gt;="&amp;CY$9)*SUMIFS(conditions!$70:$70,conditions!$8:$8,"&lt;="&amp;CY$9,conditions!$9:$9,"&gt;="&amp;CY$9))</f>
        <v>0</v>
      </c>
      <c r="CZ74" s="37">
        <f>IF(CZ$9="",0,IF(CZ$9+SUMIFS(conditions!$71:$71,conditions!$8:$8,"&lt;="&amp;CZ$9,conditions!$9:$9,"&gt;="&amp;CZ$9)&gt;EOMONTH($U$9,11),(1+conditions!$U$34)*SUMIFS(20:20,$9:$9,$U$9-1+CZ$9+SUMIFS(conditions!$71:$71,conditions!$8:$8,"&lt;="&amp;CZ$9,conditions!$9:$9,"&gt;="&amp;CZ$9)-EOMONTH($U$9,11)),SUMIFS(20:20,$9:$9,CZ$9+SUMIFS(conditions!$71:$71,conditions!$8:$8,"&lt;="&amp;CZ$9,conditions!$9:$9,"&gt;="&amp;CZ$9)))*SUMIFS(conditions!$69:$69,conditions!$8:$8,"&lt;="&amp;CZ$9,conditions!$9:$9,"&gt;="&amp;CZ$9)*SUMIFS(conditions!$70:$70,conditions!$8:$8,"&lt;="&amp;CZ$9,conditions!$9:$9,"&gt;="&amp;CZ$9))</f>
        <v>2.6730000000000023</v>
      </c>
      <c r="DA74" s="37">
        <f>IF(DA$9="",0,IF(DA$9+SUMIFS(conditions!$71:$71,conditions!$8:$8,"&lt;="&amp;DA$9,conditions!$9:$9,"&gt;="&amp;DA$9)&gt;EOMONTH($U$9,11),(1+conditions!$U$34)*SUMIFS(20:20,$9:$9,$U$9-1+DA$9+SUMIFS(conditions!$71:$71,conditions!$8:$8,"&lt;="&amp;DA$9,conditions!$9:$9,"&gt;="&amp;DA$9)-EOMONTH($U$9,11)),SUMIFS(20:20,$9:$9,DA$9+SUMIFS(conditions!$71:$71,conditions!$8:$8,"&lt;="&amp;DA$9,conditions!$9:$9,"&gt;="&amp;DA$9)))*SUMIFS(conditions!$69:$69,conditions!$8:$8,"&lt;="&amp;DA$9,conditions!$9:$9,"&gt;="&amp;DA$9)*SUMIFS(conditions!$70:$70,conditions!$8:$8,"&lt;="&amp;DA$9,conditions!$9:$9,"&gt;="&amp;DA$9))</f>
        <v>2.6730000000000023</v>
      </c>
      <c r="DB74" s="37">
        <f>IF(DB$9="",0,IF(DB$9+SUMIFS(conditions!$71:$71,conditions!$8:$8,"&lt;="&amp;DB$9,conditions!$9:$9,"&gt;="&amp;DB$9)&gt;EOMONTH($U$9,11),(1+conditions!$U$34)*SUMIFS(20:20,$9:$9,$U$9-1+DB$9+SUMIFS(conditions!$71:$71,conditions!$8:$8,"&lt;="&amp;DB$9,conditions!$9:$9,"&gt;="&amp;DB$9)-EOMONTH($U$9,11)),SUMIFS(20:20,$9:$9,DB$9+SUMIFS(conditions!$71:$71,conditions!$8:$8,"&lt;="&amp;DB$9,conditions!$9:$9,"&gt;="&amp;DB$9)))*SUMIFS(conditions!$69:$69,conditions!$8:$8,"&lt;="&amp;DB$9,conditions!$9:$9,"&gt;="&amp;DB$9)*SUMIFS(conditions!$70:$70,conditions!$8:$8,"&lt;="&amp;DB$9,conditions!$9:$9,"&gt;="&amp;DB$9))</f>
        <v>2.6730000000000023</v>
      </c>
      <c r="DC74" s="37">
        <f>IF(DC$9="",0,IF(DC$9+SUMIFS(conditions!$71:$71,conditions!$8:$8,"&lt;="&amp;DC$9,conditions!$9:$9,"&gt;="&amp;DC$9)&gt;EOMONTH($U$9,11),(1+conditions!$U$34)*SUMIFS(20:20,$9:$9,$U$9-1+DC$9+SUMIFS(conditions!$71:$71,conditions!$8:$8,"&lt;="&amp;DC$9,conditions!$9:$9,"&gt;="&amp;DC$9)-EOMONTH($U$9,11)),SUMIFS(20:20,$9:$9,DC$9+SUMIFS(conditions!$71:$71,conditions!$8:$8,"&lt;="&amp;DC$9,conditions!$9:$9,"&gt;="&amp;DC$9)))*SUMIFS(conditions!$69:$69,conditions!$8:$8,"&lt;="&amp;DC$9,conditions!$9:$9,"&gt;="&amp;DC$9)*SUMIFS(conditions!$70:$70,conditions!$8:$8,"&lt;="&amp;DC$9,conditions!$9:$9,"&gt;="&amp;DC$9))</f>
        <v>2.6730000000000023</v>
      </c>
      <c r="DD74" s="37">
        <f>IF(DD$9="",0,IF(DD$9+SUMIFS(conditions!$71:$71,conditions!$8:$8,"&lt;="&amp;DD$9,conditions!$9:$9,"&gt;="&amp;DD$9)&gt;EOMONTH($U$9,11),(1+conditions!$U$34)*SUMIFS(20:20,$9:$9,$U$9-1+DD$9+SUMIFS(conditions!$71:$71,conditions!$8:$8,"&lt;="&amp;DD$9,conditions!$9:$9,"&gt;="&amp;DD$9)-EOMONTH($U$9,11)),SUMIFS(20:20,$9:$9,DD$9+SUMIFS(conditions!$71:$71,conditions!$8:$8,"&lt;="&amp;DD$9,conditions!$9:$9,"&gt;="&amp;DD$9)))*SUMIFS(conditions!$69:$69,conditions!$8:$8,"&lt;="&amp;DD$9,conditions!$9:$9,"&gt;="&amp;DD$9)*SUMIFS(conditions!$70:$70,conditions!$8:$8,"&lt;="&amp;DD$9,conditions!$9:$9,"&gt;="&amp;DD$9))</f>
        <v>2.6730000000000023</v>
      </c>
      <c r="DE74" s="37">
        <f>IF(DE$9="",0,IF(DE$9+SUMIFS(conditions!$71:$71,conditions!$8:$8,"&lt;="&amp;DE$9,conditions!$9:$9,"&gt;="&amp;DE$9)&gt;EOMONTH($U$9,11),(1+conditions!$U$34)*SUMIFS(20:20,$9:$9,$U$9-1+DE$9+SUMIFS(conditions!$71:$71,conditions!$8:$8,"&lt;="&amp;DE$9,conditions!$9:$9,"&gt;="&amp;DE$9)-EOMONTH($U$9,11)),SUMIFS(20:20,$9:$9,DE$9+SUMIFS(conditions!$71:$71,conditions!$8:$8,"&lt;="&amp;DE$9,conditions!$9:$9,"&gt;="&amp;DE$9)))*SUMIFS(conditions!$69:$69,conditions!$8:$8,"&lt;="&amp;DE$9,conditions!$9:$9,"&gt;="&amp;DE$9)*SUMIFS(conditions!$70:$70,conditions!$8:$8,"&lt;="&amp;DE$9,conditions!$9:$9,"&gt;="&amp;DE$9))</f>
        <v>0</v>
      </c>
      <c r="DF74" s="37">
        <f>IF(DF$9="",0,IF(DF$9+SUMIFS(conditions!$71:$71,conditions!$8:$8,"&lt;="&amp;DF$9,conditions!$9:$9,"&gt;="&amp;DF$9)&gt;EOMONTH($U$9,11),(1+conditions!$U$34)*SUMIFS(20:20,$9:$9,$U$9-1+DF$9+SUMIFS(conditions!$71:$71,conditions!$8:$8,"&lt;="&amp;DF$9,conditions!$9:$9,"&gt;="&amp;DF$9)-EOMONTH($U$9,11)),SUMIFS(20:20,$9:$9,DF$9+SUMIFS(conditions!$71:$71,conditions!$8:$8,"&lt;="&amp;DF$9,conditions!$9:$9,"&gt;="&amp;DF$9)))*SUMIFS(conditions!$69:$69,conditions!$8:$8,"&lt;="&amp;DF$9,conditions!$9:$9,"&gt;="&amp;DF$9)*SUMIFS(conditions!$70:$70,conditions!$8:$8,"&lt;="&amp;DF$9,conditions!$9:$9,"&gt;="&amp;DF$9))</f>
        <v>0</v>
      </c>
      <c r="DG74" s="37">
        <f>IF(DG$9="",0,IF(DG$9+SUMIFS(conditions!$71:$71,conditions!$8:$8,"&lt;="&amp;DG$9,conditions!$9:$9,"&gt;="&amp;DG$9)&gt;EOMONTH($U$9,11),(1+conditions!$U$34)*SUMIFS(20:20,$9:$9,$U$9-1+DG$9+SUMIFS(conditions!$71:$71,conditions!$8:$8,"&lt;="&amp;DG$9,conditions!$9:$9,"&gt;="&amp;DG$9)-EOMONTH($U$9,11)),SUMIFS(20:20,$9:$9,DG$9+SUMIFS(conditions!$71:$71,conditions!$8:$8,"&lt;="&amp;DG$9,conditions!$9:$9,"&gt;="&amp;DG$9)))*SUMIFS(conditions!$69:$69,conditions!$8:$8,"&lt;="&amp;DG$9,conditions!$9:$9,"&gt;="&amp;DG$9)*SUMIFS(conditions!$70:$70,conditions!$8:$8,"&lt;="&amp;DG$9,conditions!$9:$9,"&gt;="&amp;DG$9))</f>
        <v>2.6730000000000023</v>
      </c>
      <c r="DH74" s="37">
        <f>IF(DH$9="",0,IF(DH$9+SUMIFS(conditions!$71:$71,conditions!$8:$8,"&lt;="&amp;DH$9,conditions!$9:$9,"&gt;="&amp;DH$9)&gt;EOMONTH($U$9,11),(1+conditions!$U$34)*SUMIFS(20:20,$9:$9,$U$9-1+DH$9+SUMIFS(conditions!$71:$71,conditions!$8:$8,"&lt;="&amp;DH$9,conditions!$9:$9,"&gt;="&amp;DH$9)-EOMONTH($U$9,11)),SUMIFS(20:20,$9:$9,DH$9+SUMIFS(conditions!$71:$71,conditions!$8:$8,"&lt;="&amp;DH$9,conditions!$9:$9,"&gt;="&amp;DH$9)))*SUMIFS(conditions!$69:$69,conditions!$8:$8,"&lt;="&amp;DH$9,conditions!$9:$9,"&gt;="&amp;DH$9)*SUMIFS(conditions!$70:$70,conditions!$8:$8,"&lt;="&amp;DH$9,conditions!$9:$9,"&gt;="&amp;DH$9))</f>
        <v>2.6730000000000023</v>
      </c>
      <c r="DI74" s="37">
        <f>IF(DI$9="",0,IF(DI$9+SUMIFS(conditions!$71:$71,conditions!$8:$8,"&lt;="&amp;DI$9,conditions!$9:$9,"&gt;="&amp;DI$9)&gt;EOMONTH($U$9,11),(1+conditions!$U$34)*SUMIFS(20:20,$9:$9,$U$9-1+DI$9+SUMIFS(conditions!$71:$71,conditions!$8:$8,"&lt;="&amp;DI$9,conditions!$9:$9,"&gt;="&amp;DI$9)-EOMONTH($U$9,11)),SUMIFS(20:20,$9:$9,DI$9+SUMIFS(conditions!$71:$71,conditions!$8:$8,"&lt;="&amp;DI$9,conditions!$9:$9,"&gt;="&amp;DI$9)))*SUMIFS(conditions!$69:$69,conditions!$8:$8,"&lt;="&amp;DI$9,conditions!$9:$9,"&gt;="&amp;DI$9)*SUMIFS(conditions!$70:$70,conditions!$8:$8,"&lt;="&amp;DI$9,conditions!$9:$9,"&gt;="&amp;DI$9))</f>
        <v>2.6730000000000023</v>
      </c>
      <c r="DJ74" s="37">
        <f>IF(DJ$9="",0,IF(DJ$9+SUMIFS(conditions!$71:$71,conditions!$8:$8,"&lt;="&amp;DJ$9,conditions!$9:$9,"&gt;="&amp;DJ$9)&gt;EOMONTH($U$9,11),(1+conditions!$U$34)*SUMIFS(20:20,$9:$9,$U$9-1+DJ$9+SUMIFS(conditions!$71:$71,conditions!$8:$8,"&lt;="&amp;DJ$9,conditions!$9:$9,"&gt;="&amp;DJ$9)-EOMONTH($U$9,11)),SUMIFS(20:20,$9:$9,DJ$9+SUMIFS(conditions!$71:$71,conditions!$8:$8,"&lt;="&amp;DJ$9,conditions!$9:$9,"&gt;="&amp;DJ$9)))*SUMIFS(conditions!$69:$69,conditions!$8:$8,"&lt;="&amp;DJ$9,conditions!$9:$9,"&gt;="&amp;DJ$9)*SUMIFS(conditions!$70:$70,conditions!$8:$8,"&lt;="&amp;DJ$9,conditions!$9:$9,"&gt;="&amp;DJ$9))</f>
        <v>2.6730000000000023</v>
      </c>
      <c r="DK74" s="37">
        <f>IF(DK$9="",0,IF(DK$9+SUMIFS(conditions!$71:$71,conditions!$8:$8,"&lt;="&amp;DK$9,conditions!$9:$9,"&gt;="&amp;DK$9)&gt;EOMONTH($U$9,11),(1+conditions!$U$34)*SUMIFS(20:20,$9:$9,$U$9-1+DK$9+SUMIFS(conditions!$71:$71,conditions!$8:$8,"&lt;="&amp;DK$9,conditions!$9:$9,"&gt;="&amp;DK$9)-EOMONTH($U$9,11)),SUMIFS(20:20,$9:$9,DK$9+SUMIFS(conditions!$71:$71,conditions!$8:$8,"&lt;="&amp;DK$9,conditions!$9:$9,"&gt;="&amp;DK$9)))*SUMIFS(conditions!$69:$69,conditions!$8:$8,"&lt;="&amp;DK$9,conditions!$9:$9,"&gt;="&amp;DK$9)*SUMIFS(conditions!$70:$70,conditions!$8:$8,"&lt;="&amp;DK$9,conditions!$9:$9,"&gt;="&amp;DK$9))</f>
        <v>2.6730000000000023</v>
      </c>
      <c r="DL74" s="37">
        <f>IF(DL$9="",0,IF(DL$9+SUMIFS(conditions!$71:$71,conditions!$8:$8,"&lt;="&amp;DL$9,conditions!$9:$9,"&gt;="&amp;DL$9)&gt;EOMONTH($U$9,11),(1+conditions!$U$34)*SUMIFS(20:20,$9:$9,$U$9-1+DL$9+SUMIFS(conditions!$71:$71,conditions!$8:$8,"&lt;="&amp;DL$9,conditions!$9:$9,"&gt;="&amp;DL$9)-EOMONTH($U$9,11)),SUMIFS(20:20,$9:$9,DL$9+SUMIFS(conditions!$71:$71,conditions!$8:$8,"&lt;="&amp;DL$9,conditions!$9:$9,"&gt;="&amp;DL$9)))*SUMIFS(conditions!$69:$69,conditions!$8:$8,"&lt;="&amp;DL$9,conditions!$9:$9,"&gt;="&amp;DL$9)*SUMIFS(conditions!$70:$70,conditions!$8:$8,"&lt;="&amp;DL$9,conditions!$9:$9,"&gt;="&amp;DL$9))</f>
        <v>0</v>
      </c>
      <c r="DM74" s="37">
        <f>IF(DM$9="",0,IF(DM$9+SUMIFS(conditions!$71:$71,conditions!$8:$8,"&lt;="&amp;DM$9,conditions!$9:$9,"&gt;="&amp;DM$9)&gt;EOMONTH($U$9,11),(1+conditions!$U$34)*SUMIFS(20:20,$9:$9,$U$9-1+DM$9+SUMIFS(conditions!$71:$71,conditions!$8:$8,"&lt;="&amp;DM$9,conditions!$9:$9,"&gt;="&amp;DM$9)-EOMONTH($U$9,11)),SUMIFS(20:20,$9:$9,DM$9+SUMIFS(conditions!$71:$71,conditions!$8:$8,"&lt;="&amp;DM$9,conditions!$9:$9,"&gt;="&amp;DM$9)))*SUMIFS(conditions!$69:$69,conditions!$8:$8,"&lt;="&amp;DM$9,conditions!$9:$9,"&gt;="&amp;DM$9)*SUMIFS(conditions!$70:$70,conditions!$8:$8,"&lt;="&amp;DM$9,conditions!$9:$9,"&gt;="&amp;DM$9))</f>
        <v>0</v>
      </c>
      <c r="DN74" s="37">
        <f>IF(DN$9="",0,IF(DN$9+SUMIFS(conditions!$71:$71,conditions!$8:$8,"&lt;="&amp;DN$9,conditions!$9:$9,"&gt;="&amp;DN$9)&gt;EOMONTH($U$9,11),(1+conditions!$U$34)*SUMIFS(20:20,$9:$9,$U$9-1+DN$9+SUMIFS(conditions!$71:$71,conditions!$8:$8,"&lt;="&amp;DN$9,conditions!$9:$9,"&gt;="&amp;DN$9)-EOMONTH($U$9,11)),SUMIFS(20:20,$9:$9,DN$9+SUMIFS(conditions!$71:$71,conditions!$8:$8,"&lt;="&amp;DN$9,conditions!$9:$9,"&gt;="&amp;DN$9)))*SUMIFS(conditions!$69:$69,conditions!$8:$8,"&lt;="&amp;DN$9,conditions!$9:$9,"&gt;="&amp;DN$9)*SUMIFS(conditions!$70:$70,conditions!$8:$8,"&lt;="&amp;DN$9,conditions!$9:$9,"&gt;="&amp;DN$9))</f>
        <v>2.6730000000000023</v>
      </c>
      <c r="DO74" s="37">
        <f>IF(DO$9="",0,IF(DO$9+SUMIFS(conditions!$71:$71,conditions!$8:$8,"&lt;="&amp;DO$9,conditions!$9:$9,"&gt;="&amp;DO$9)&gt;EOMONTH($U$9,11),(1+conditions!$U$34)*SUMIFS(20:20,$9:$9,$U$9-1+DO$9+SUMIFS(conditions!$71:$71,conditions!$8:$8,"&lt;="&amp;DO$9,conditions!$9:$9,"&gt;="&amp;DO$9)-EOMONTH($U$9,11)),SUMIFS(20:20,$9:$9,DO$9+SUMIFS(conditions!$71:$71,conditions!$8:$8,"&lt;="&amp;DO$9,conditions!$9:$9,"&gt;="&amp;DO$9)))*SUMIFS(conditions!$69:$69,conditions!$8:$8,"&lt;="&amp;DO$9,conditions!$9:$9,"&gt;="&amp;DO$9)*SUMIFS(conditions!$70:$70,conditions!$8:$8,"&lt;="&amp;DO$9,conditions!$9:$9,"&gt;="&amp;DO$9))</f>
        <v>2.6730000000000023</v>
      </c>
      <c r="DP74" s="37">
        <f>IF(DP$9="",0,IF(DP$9+SUMIFS(conditions!$71:$71,conditions!$8:$8,"&lt;="&amp;DP$9,conditions!$9:$9,"&gt;="&amp;DP$9)&gt;EOMONTH($U$9,11),(1+conditions!$U$34)*SUMIFS(20:20,$9:$9,$U$9-1+DP$9+SUMIFS(conditions!$71:$71,conditions!$8:$8,"&lt;="&amp;DP$9,conditions!$9:$9,"&gt;="&amp;DP$9)-EOMONTH($U$9,11)),SUMIFS(20:20,$9:$9,DP$9+SUMIFS(conditions!$71:$71,conditions!$8:$8,"&lt;="&amp;DP$9,conditions!$9:$9,"&gt;="&amp;DP$9)))*SUMIFS(conditions!$69:$69,conditions!$8:$8,"&lt;="&amp;DP$9,conditions!$9:$9,"&gt;="&amp;DP$9)*SUMIFS(conditions!$70:$70,conditions!$8:$8,"&lt;="&amp;DP$9,conditions!$9:$9,"&gt;="&amp;DP$9))</f>
        <v>2.6730000000000023</v>
      </c>
      <c r="DQ74" s="37">
        <f>IF(DQ$9="",0,IF(DQ$9+SUMIFS(conditions!$71:$71,conditions!$8:$8,"&lt;="&amp;DQ$9,conditions!$9:$9,"&gt;="&amp;DQ$9)&gt;EOMONTH($U$9,11),(1+conditions!$U$34)*SUMIFS(20:20,$9:$9,$U$9-1+DQ$9+SUMIFS(conditions!$71:$71,conditions!$8:$8,"&lt;="&amp;DQ$9,conditions!$9:$9,"&gt;="&amp;DQ$9)-EOMONTH($U$9,11)),SUMIFS(20:20,$9:$9,DQ$9+SUMIFS(conditions!$71:$71,conditions!$8:$8,"&lt;="&amp;DQ$9,conditions!$9:$9,"&gt;="&amp;DQ$9)))*SUMIFS(conditions!$69:$69,conditions!$8:$8,"&lt;="&amp;DQ$9,conditions!$9:$9,"&gt;="&amp;DQ$9)*SUMIFS(conditions!$70:$70,conditions!$8:$8,"&lt;="&amp;DQ$9,conditions!$9:$9,"&gt;="&amp;DQ$9))</f>
        <v>2.6730000000000023</v>
      </c>
      <c r="DR74" s="37">
        <f>IF(DR$9="",0,IF(DR$9+SUMIFS(conditions!$71:$71,conditions!$8:$8,"&lt;="&amp;DR$9,conditions!$9:$9,"&gt;="&amp;DR$9)&gt;EOMONTH($U$9,11),(1+conditions!$U$34)*SUMIFS(20:20,$9:$9,$U$9-1+DR$9+SUMIFS(conditions!$71:$71,conditions!$8:$8,"&lt;="&amp;DR$9,conditions!$9:$9,"&gt;="&amp;DR$9)-EOMONTH($U$9,11)),SUMIFS(20:20,$9:$9,DR$9+SUMIFS(conditions!$71:$71,conditions!$8:$8,"&lt;="&amp;DR$9,conditions!$9:$9,"&gt;="&amp;DR$9)))*SUMIFS(conditions!$69:$69,conditions!$8:$8,"&lt;="&amp;DR$9,conditions!$9:$9,"&gt;="&amp;DR$9)*SUMIFS(conditions!$70:$70,conditions!$8:$8,"&lt;="&amp;DR$9,conditions!$9:$9,"&gt;="&amp;DR$9))</f>
        <v>2.6730000000000023</v>
      </c>
      <c r="DS74" s="37">
        <f>IF(DS$9="",0,IF(DS$9+SUMIFS(conditions!$71:$71,conditions!$8:$8,"&lt;="&amp;DS$9,conditions!$9:$9,"&gt;="&amp;DS$9)&gt;EOMONTH($U$9,11),(1+conditions!$U$34)*SUMIFS(20:20,$9:$9,$U$9-1+DS$9+SUMIFS(conditions!$71:$71,conditions!$8:$8,"&lt;="&amp;DS$9,conditions!$9:$9,"&gt;="&amp;DS$9)-EOMONTH($U$9,11)),SUMIFS(20:20,$9:$9,DS$9+SUMIFS(conditions!$71:$71,conditions!$8:$8,"&lt;="&amp;DS$9,conditions!$9:$9,"&gt;="&amp;DS$9)))*SUMIFS(conditions!$69:$69,conditions!$8:$8,"&lt;="&amp;DS$9,conditions!$9:$9,"&gt;="&amp;DS$9)*SUMIFS(conditions!$70:$70,conditions!$8:$8,"&lt;="&amp;DS$9,conditions!$9:$9,"&gt;="&amp;DS$9))</f>
        <v>0</v>
      </c>
      <c r="DT74" s="37">
        <f>IF(DT$9="",0,IF(DT$9+SUMIFS(conditions!$71:$71,conditions!$8:$8,"&lt;="&amp;DT$9,conditions!$9:$9,"&gt;="&amp;DT$9)&gt;EOMONTH($U$9,11),(1+conditions!$U$34)*SUMIFS(20:20,$9:$9,$U$9-1+DT$9+SUMIFS(conditions!$71:$71,conditions!$8:$8,"&lt;="&amp;DT$9,conditions!$9:$9,"&gt;="&amp;DT$9)-EOMONTH($U$9,11)),SUMIFS(20:20,$9:$9,DT$9+SUMIFS(conditions!$71:$71,conditions!$8:$8,"&lt;="&amp;DT$9,conditions!$9:$9,"&gt;="&amp;DT$9)))*SUMIFS(conditions!$69:$69,conditions!$8:$8,"&lt;="&amp;DT$9,conditions!$9:$9,"&gt;="&amp;DT$9)*SUMIFS(conditions!$70:$70,conditions!$8:$8,"&lt;="&amp;DT$9,conditions!$9:$9,"&gt;="&amp;DT$9))</f>
        <v>0</v>
      </c>
      <c r="DU74" s="37">
        <f>IF(DU$9="",0,IF(DU$9+SUMIFS(conditions!$71:$71,conditions!$8:$8,"&lt;="&amp;DU$9,conditions!$9:$9,"&gt;="&amp;DU$9)&gt;EOMONTH($U$9,11),(1+conditions!$U$34)*SUMIFS(20:20,$9:$9,$U$9-1+DU$9+SUMIFS(conditions!$71:$71,conditions!$8:$8,"&lt;="&amp;DU$9,conditions!$9:$9,"&gt;="&amp;DU$9)-EOMONTH($U$9,11)),SUMIFS(20:20,$9:$9,DU$9+SUMIFS(conditions!$71:$71,conditions!$8:$8,"&lt;="&amp;DU$9,conditions!$9:$9,"&gt;="&amp;DU$9)))*SUMIFS(conditions!$69:$69,conditions!$8:$8,"&lt;="&amp;DU$9,conditions!$9:$9,"&gt;="&amp;DU$9)*SUMIFS(conditions!$70:$70,conditions!$8:$8,"&lt;="&amp;DU$9,conditions!$9:$9,"&gt;="&amp;DU$9))</f>
        <v>2.6730000000000023</v>
      </c>
      <c r="DV74" s="37">
        <f>IF(DV$9="",0,IF(DV$9+SUMIFS(conditions!$71:$71,conditions!$8:$8,"&lt;="&amp;DV$9,conditions!$9:$9,"&gt;="&amp;DV$9)&gt;EOMONTH($U$9,11),(1+conditions!$U$34)*SUMIFS(20:20,$9:$9,$U$9-1+DV$9+SUMIFS(conditions!$71:$71,conditions!$8:$8,"&lt;="&amp;DV$9,conditions!$9:$9,"&gt;="&amp;DV$9)-EOMONTH($U$9,11)),SUMIFS(20:20,$9:$9,DV$9+SUMIFS(conditions!$71:$71,conditions!$8:$8,"&lt;="&amp;DV$9,conditions!$9:$9,"&gt;="&amp;DV$9)))*SUMIFS(conditions!$69:$69,conditions!$8:$8,"&lt;="&amp;DV$9,conditions!$9:$9,"&gt;="&amp;DV$9)*SUMIFS(conditions!$70:$70,conditions!$8:$8,"&lt;="&amp;DV$9,conditions!$9:$9,"&gt;="&amp;DV$9))</f>
        <v>2.6730000000000023</v>
      </c>
      <c r="DW74" s="37">
        <f>IF(DW$9="",0,IF(DW$9+SUMIFS(conditions!$71:$71,conditions!$8:$8,"&lt;="&amp;DW$9,conditions!$9:$9,"&gt;="&amp;DW$9)&gt;EOMONTH($U$9,11),(1+conditions!$U$34)*SUMIFS(20:20,$9:$9,$U$9-1+DW$9+SUMIFS(conditions!$71:$71,conditions!$8:$8,"&lt;="&amp;DW$9,conditions!$9:$9,"&gt;="&amp;DW$9)-EOMONTH($U$9,11)),SUMIFS(20:20,$9:$9,DW$9+SUMIFS(conditions!$71:$71,conditions!$8:$8,"&lt;="&amp;DW$9,conditions!$9:$9,"&gt;="&amp;DW$9)))*SUMIFS(conditions!$69:$69,conditions!$8:$8,"&lt;="&amp;DW$9,conditions!$9:$9,"&gt;="&amp;DW$9)*SUMIFS(conditions!$70:$70,conditions!$8:$8,"&lt;="&amp;DW$9,conditions!$9:$9,"&gt;="&amp;DW$9))</f>
        <v>2.6730000000000023</v>
      </c>
      <c r="DX74" s="37">
        <f>IF(DX$9="",0,IF(DX$9+SUMIFS(conditions!$71:$71,conditions!$8:$8,"&lt;="&amp;DX$9,conditions!$9:$9,"&gt;="&amp;DX$9)&gt;EOMONTH($U$9,11),(1+conditions!$U$34)*SUMIFS(20:20,$9:$9,$U$9-1+DX$9+SUMIFS(conditions!$71:$71,conditions!$8:$8,"&lt;="&amp;DX$9,conditions!$9:$9,"&gt;="&amp;DX$9)-EOMONTH($U$9,11)),SUMIFS(20:20,$9:$9,DX$9+SUMIFS(conditions!$71:$71,conditions!$8:$8,"&lt;="&amp;DX$9,conditions!$9:$9,"&gt;="&amp;DX$9)))*SUMIFS(conditions!$69:$69,conditions!$8:$8,"&lt;="&amp;DX$9,conditions!$9:$9,"&gt;="&amp;DX$9)*SUMIFS(conditions!$70:$70,conditions!$8:$8,"&lt;="&amp;DX$9,conditions!$9:$9,"&gt;="&amp;DX$9))</f>
        <v>2.6730000000000023</v>
      </c>
      <c r="DY74" s="37">
        <f>IF(DY$9="",0,IF(DY$9+SUMIFS(conditions!$71:$71,conditions!$8:$8,"&lt;="&amp;DY$9,conditions!$9:$9,"&gt;="&amp;DY$9)&gt;EOMONTH($U$9,11),(1+conditions!$U$34)*SUMIFS(20:20,$9:$9,$U$9-1+DY$9+SUMIFS(conditions!$71:$71,conditions!$8:$8,"&lt;="&amp;DY$9,conditions!$9:$9,"&gt;="&amp;DY$9)-EOMONTH($U$9,11)),SUMIFS(20:20,$9:$9,DY$9+SUMIFS(conditions!$71:$71,conditions!$8:$8,"&lt;="&amp;DY$9,conditions!$9:$9,"&gt;="&amp;DY$9)))*SUMIFS(conditions!$69:$69,conditions!$8:$8,"&lt;="&amp;DY$9,conditions!$9:$9,"&gt;="&amp;DY$9)*SUMIFS(conditions!$70:$70,conditions!$8:$8,"&lt;="&amp;DY$9,conditions!$9:$9,"&gt;="&amp;DY$9))</f>
        <v>3.2076000000000029</v>
      </c>
      <c r="DZ74" s="37">
        <f>IF(DZ$9="",0,IF(DZ$9+SUMIFS(conditions!$71:$71,conditions!$8:$8,"&lt;="&amp;DZ$9,conditions!$9:$9,"&gt;="&amp;DZ$9)&gt;EOMONTH($U$9,11),(1+conditions!$U$34)*SUMIFS(20:20,$9:$9,$U$9-1+DZ$9+SUMIFS(conditions!$71:$71,conditions!$8:$8,"&lt;="&amp;DZ$9,conditions!$9:$9,"&gt;="&amp;DZ$9)-EOMONTH($U$9,11)),SUMIFS(20:20,$9:$9,DZ$9+SUMIFS(conditions!$71:$71,conditions!$8:$8,"&lt;="&amp;DZ$9,conditions!$9:$9,"&gt;="&amp;DZ$9)))*SUMIFS(conditions!$69:$69,conditions!$8:$8,"&lt;="&amp;DZ$9,conditions!$9:$9,"&gt;="&amp;DZ$9)*SUMIFS(conditions!$70:$70,conditions!$8:$8,"&lt;="&amp;DZ$9,conditions!$9:$9,"&gt;="&amp;DZ$9))</f>
        <v>0</v>
      </c>
      <c r="EA74" s="37">
        <f>IF(EA$9="",0,IF(EA$9+SUMIFS(conditions!$71:$71,conditions!$8:$8,"&lt;="&amp;EA$9,conditions!$9:$9,"&gt;="&amp;EA$9)&gt;EOMONTH($U$9,11),(1+conditions!$U$34)*SUMIFS(20:20,$9:$9,$U$9-1+EA$9+SUMIFS(conditions!$71:$71,conditions!$8:$8,"&lt;="&amp;EA$9,conditions!$9:$9,"&gt;="&amp;EA$9)-EOMONTH($U$9,11)),SUMIFS(20:20,$9:$9,EA$9+SUMIFS(conditions!$71:$71,conditions!$8:$8,"&lt;="&amp;EA$9,conditions!$9:$9,"&gt;="&amp;EA$9)))*SUMIFS(conditions!$69:$69,conditions!$8:$8,"&lt;="&amp;EA$9,conditions!$9:$9,"&gt;="&amp;EA$9)*SUMIFS(conditions!$70:$70,conditions!$8:$8,"&lt;="&amp;EA$9,conditions!$9:$9,"&gt;="&amp;EA$9))</f>
        <v>0</v>
      </c>
      <c r="EB74" s="37">
        <f>IF(EB$9="",0,IF(EB$9+SUMIFS(conditions!$71:$71,conditions!$8:$8,"&lt;="&amp;EB$9,conditions!$9:$9,"&gt;="&amp;EB$9)&gt;EOMONTH($U$9,11),(1+conditions!$U$34)*SUMIFS(20:20,$9:$9,$U$9-1+EB$9+SUMIFS(conditions!$71:$71,conditions!$8:$8,"&lt;="&amp;EB$9,conditions!$9:$9,"&gt;="&amp;EB$9)-EOMONTH($U$9,11)),SUMIFS(20:20,$9:$9,EB$9+SUMIFS(conditions!$71:$71,conditions!$8:$8,"&lt;="&amp;EB$9,conditions!$9:$9,"&gt;="&amp;EB$9)))*SUMIFS(conditions!$69:$69,conditions!$8:$8,"&lt;="&amp;EB$9,conditions!$9:$9,"&gt;="&amp;EB$9)*SUMIFS(conditions!$70:$70,conditions!$8:$8,"&lt;="&amp;EB$9,conditions!$9:$9,"&gt;="&amp;EB$9))</f>
        <v>3.2076000000000029</v>
      </c>
      <c r="EC74" s="37">
        <f>IF(EC$9="",0,IF(EC$9+SUMIFS(conditions!$71:$71,conditions!$8:$8,"&lt;="&amp;EC$9,conditions!$9:$9,"&gt;="&amp;EC$9)&gt;EOMONTH($U$9,11),(1+conditions!$U$34)*SUMIFS(20:20,$9:$9,$U$9-1+EC$9+SUMIFS(conditions!$71:$71,conditions!$8:$8,"&lt;="&amp;EC$9,conditions!$9:$9,"&gt;="&amp;EC$9)-EOMONTH($U$9,11)),SUMIFS(20:20,$9:$9,EC$9+SUMIFS(conditions!$71:$71,conditions!$8:$8,"&lt;="&amp;EC$9,conditions!$9:$9,"&gt;="&amp;EC$9)))*SUMIFS(conditions!$69:$69,conditions!$8:$8,"&lt;="&amp;EC$9,conditions!$9:$9,"&gt;="&amp;EC$9)*SUMIFS(conditions!$70:$70,conditions!$8:$8,"&lt;="&amp;EC$9,conditions!$9:$9,"&gt;="&amp;EC$9))</f>
        <v>3.2076000000000029</v>
      </c>
      <c r="ED74" s="37">
        <f>IF(ED$9="",0,IF(ED$9+SUMIFS(conditions!$71:$71,conditions!$8:$8,"&lt;="&amp;ED$9,conditions!$9:$9,"&gt;="&amp;ED$9)&gt;EOMONTH($U$9,11),(1+conditions!$U$34)*SUMIFS(20:20,$9:$9,$U$9-1+ED$9+SUMIFS(conditions!$71:$71,conditions!$8:$8,"&lt;="&amp;ED$9,conditions!$9:$9,"&gt;="&amp;ED$9)-EOMONTH($U$9,11)),SUMIFS(20:20,$9:$9,ED$9+SUMIFS(conditions!$71:$71,conditions!$8:$8,"&lt;="&amp;ED$9,conditions!$9:$9,"&gt;="&amp;ED$9)))*SUMIFS(conditions!$69:$69,conditions!$8:$8,"&lt;="&amp;ED$9,conditions!$9:$9,"&gt;="&amp;ED$9)*SUMIFS(conditions!$70:$70,conditions!$8:$8,"&lt;="&amp;ED$9,conditions!$9:$9,"&gt;="&amp;ED$9))</f>
        <v>3.2076000000000029</v>
      </c>
      <c r="EE74" s="37">
        <f>IF(EE$9="",0,IF(EE$9+SUMIFS(conditions!$71:$71,conditions!$8:$8,"&lt;="&amp;EE$9,conditions!$9:$9,"&gt;="&amp;EE$9)&gt;EOMONTH($U$9,11),(1+conditions!$U$34)*SUMIFS(20:20,$9:$9,$U$9-1+EE$9+SUMIFS(conditions!$71:$71,conditions!$8:$8,"&lt;="&amp;EE$9,conditions!$9:$9,"&gt;="&amp;EE$9)-EOMONTH($U$9,11)),SUMIFS(20:20,$9:$9,EE$9+SUMIFS(conditions!$71:$71,conditions!$8:$8,"&lt;="&amp;EE$9,conditions!$9:$9,"&gt;="&amp;EE$9)))*SUMIFS(conditions!$69:$69,conditions!$8:$8,"&lt;="&amp;EE$9,conditions!$9:$9,"&gt;="&amp;EE$9)*SUMIFS(conditions!$70:$70,conditions!$8:$8,"&lt;="&amp;EE$9,conditions!$9:$9,"&gt;="&amp;EE$9))</f>
        <v>3.2076000000000029</v>
      </c>
      <c r="EF74" s="37">
        <f>IF(EF$9="",0,IF(EF$9+SUMIFS(conditions!$71:$71,conditions!$8:$8,"&lt;="&amp;EF$9,conditions!$9:$9,"&gt;="&amp;EF$9)&gt;EOMONTH($U$9,11),(1+conditions!$U$34)*SUMIFS(20:20,$9:$9,$U$9-1+EF$9+SUMIFS(conditions!$71:$71,conditions!$8:$8,"&lt;="&amp;EF$9,conditions!$9:$9,"&gt;="&amp;EF$9)-EOMONTH($U$9,11)),SUMIFS(20:20,$9:$9,EF$9+SUMIFS(conditions!$71:$71,conditions!$8:$8,"&lt;="&amp;EF$9,conditions!$9:$9,"&gt;="&amp;EF$9)))*SUMIFS(conditions!$69:$69,conditions!$8:$8,"&lt;="&amp;EF$9,conditions!$9:$9,"&gt;="&amp;EF$9)*SUMIFS(conditions!$70:$70,conditions!$8:$8,"&lt;="&amp;EF$9,conditions!$9:$9,"&gt;="&amp;EF$9))</f>
        <v>3.2076000000000029</v>
      </c>
      <c r="EG74" s="37">
        <f>IF(EG$9="",0,IF(EG$9+SUMIFS(conditions!$71:$71,conditions!$8:$8,"&lt;="&amp;EG$9,conditions!$9:$9,"&gt;="&amp;EG$9)&gt;EOMONTH($U$9,11),(1+conditions!$U$34)*SUMIFS(20:20,$9:$9,$U$9-1+EG$9+SUMIFS(conditions!$71:$71,conditions!$8:$8,"&lt;="&amp;EG$9,conditions!$9:$9,"&gt;="&amp;EG$9)-EOMONTH($U$9,11)),SUMIFS(20:20,$9:$9,EG$9+SUMIFS(conditions!$71:$71,conditions!$8:$8,"&lt;="&amp;EG$9,conditions!$9:$9,"&gt;="&amp;EG$9)))*SUMIFS(conditions!$69:$69,conditions!$8:$8,"&lt;="&amp;EG$9,conditions!$9:$9,"&gt;="&amp;EG$9)*SUMIFS(conditions!$70:$70,conditions!$8:$8,"&lt;="&amp;EG$9,conditions!$9:$9,"&gt;="&amp;EG$9))</f>
        <v>0</v>
      </c>
      <c r="EH74" s="37">
        <f>IF(EH$9="",0,IF(EH$9+SUMIFS(conditions!$71:$71,conditions!$8:$8,"&lt;="&amp;EH$9,conditions!$9:$9,"&gt;="&amp;EH$9)&gt;EOMONTH($U$9,11),(1+conditions!$U$34)*SUMIFS(20:20,$9:$9,$U$9-1+EH$9+SUMIFS(conditions!$71:$71,conditions!$8:$8,"&lt;="&amp;EH$9,conditions!$9:$9,"&gt;="&amp;EH$9)-EOMONTH($U$9,11)),SUMIFS(20:20,$9:$9,EH$9+SUMIFS(conditions!$71:$71,conditions!$8:$8,"&lt;="&amp;EH$9,conditions!$9:$9,"&gt;="&amp;EH$9)))*SUMIFS(conditions!$69:$69,conditions!$8:$8,"&lt;="&amp;EH$9,conditions!$9:$9,"&gt;="&amp;EH$9)*SUMIFS(conditions!$70:$70,conditions!$8:$8,"&lt;="&amp;EH$9,conditions!$9:$9,"&gt;="&amp;EH$9))</f>
        <v>0</v>
      </c>
      <c r="EI74" s="37">
        <f>IF(EI$9="",0,IF(EI$9+SUMIFS(conditions!$71:$71,conditions!$8:$8,"&lt;="&amp;EI$9,conditions!$9:$9,"&gt;="&amp;EI$9)&gt;EOMONTH($U$9,11),(1+conditions!$U$34)*SUMIFS(20:20,$9:$9,$U$9-1+EI$9+SUMIFS(conditions!$71:$71,conditions!$8:$8,"&lt;="&amp;EI$9,conditions!$9:$9,"&gt;="&amp;EI$9)-EOMONTH($U$9,11)),SUMIFS(20:20,$9:$9,EI$9+SUMIFS(conditions!$71:$71,conditions!$8:$8,"&lt;="&amp;EI$9,conditions!$9:$9,"&gt;="&amp;EI$9)))*SUMIFS(conditions!$69:$69,conditions!$8:$8,"&lt;="&amp;EI$9,conditions!$9:$9,"&gt;="&amp;EI$9)*SUMIFS(conditions!$70:$70,conditions!$8:$8,"&lt;="&amp;EI$9,conditions!$9:$9,"&gt;="&amp;EI$9))</f>
        <v>3.2076000000000029</v>
      </c>
      <c r="EJ74" s="37">
        <f>IF(EJ$9="",0,IF(EJ$9+SUMIFS(conditions!$71:$71,conditions!$8:$8,"&lt;="&amp;EJ$9,conditions!$9:$9,"&gt;="&amp;EJ$9)&gt;EOMONTH($U$9,11),(1+conditions!$U$34)*SUMIFS(20:20,$9:$9,$U$9-1+EJ$9+SUMIFS(conditions!$71:$71,conditions!$8:$8,"&lt;="&amp;EJ$9,conditions!$9:$9,"&gt;="&amp;EJ$9)-EOMONTH($U$9,11)),SUMIFS(20:20,$9:$9,EJ$9+SUMIFS(conditions!$71:$71,conditions!$8:$8,"&lt;="&amp;EJ$9,conditions!$9:$9,"&gt;="&amp;EJ$9)))*SUMIFS(conditions!$69:$69,conditions!$8:$8,"&lt;="&amp;EJ$9,conditions!$9:$9,"&gt;="&amp;EJ$9)*SUMIFS(conditions!$70:$70,conditions!$8:$8,"&lt;="&amp;EJ$9,conditions!$9:$9,"&gt;="&amp;EJ$9))</f>
        <v>3.2076000000000029</v>
      </c>
      <c r="EK74" s="37">
        <f>IF(EK$9="",0,IF(EK$9+SUMIFS(conditions!$71:$71,conditions!$8:$8,"&lt;="&amp;EK$9,conditions!$9:$9,"&gt;="&amp;EK$9)&gt;EOMONTH($U$9,11),(1+conditions!$U$34)*SUMIFS(20:20,$9:$9,$U$9-1+EK$9+SUMIFS(conditions!$71:$71,conditions!$8:$8,"&lt;="&amp;EK$9,conditions!$9:$9,"&gt;="&amp;EK$9)-EOMONTH($U$9,11)),SUMIFS(20:20,$9:$9,EK$9+SUMIFS(conditions!$71:$71,conditions!$8:$8,"&lt;="&amp;EK$9,conditions!$9:$9,"&gt;="&amp;EK$9)))*SUMIFS(conditions!$69:$69,conditions!$8:$8,"&lt;="&amp;EK$9,conditions!$9:$9,"&gt;="&amp;EK$9)*SUMIFS(conditions!$70:$70,conditions!$8:$8,"&lt;="&amp;EK$9,conditions!$9:$9,"&gt;="&amp;EK$9))</f>
        <v>3.2076000000000029</v>
      </c>
      <c r="EL74" s="37">
        <f>IF(EL$9="",0,IF(EL$9+SUMIFS(conditions!$71:$71,conditions!$8:$8,"&lt;="&amp;EL$9,conditions!$9:$9,"&gt;="&amp;EL$9)&gt;EOMONTH($U$9,11),(1+conditions!$U$34)*SUMIFS(20:20,$9:$9,$U$9-1+EL$9+SUMIFS(conditions!$71:$71,conditions!$8:$8,"&lt;="&amp;EL$9,conditions!$9:$9,"&gt;="&amp;EL$9)-EOMONTH($U$9,11)),SUMIFS(20:20,$9:$9,EL$9+SUMIFS(conditions!$71:$71,conditions!$8:$8,"&lt;="&amp;EL$9,conditions!$9:$9,"&gt;="&amp;EL$9)))*SUMIFS(conditions!$69:$69,conditions!$8:$8,"&lt;="&amp;EL$9,conditions!$9:$9,"&gt;="&amp;EL$9)*SUMIFS(conditions!$70:$70,conditions!$8:$8,"&lt;="&amp;EL$9,conditions!$9:$9,"&gt;="&amp;EL$9))</f>
        <v>3.2076000000000029</v>
      </c>
      <c r="EM74" s="37">
        <f>IF(EM$9="",0,IF(EM$9+SUMIFS(conditions!$71:$71,conditions!$8:$8,"&lt;="&amp;EM$9,conditions!$9:$9,"&gt;="&amp;EM$9)&gt;EOMONTH($U$9,11),(1+conditions!$U$34)*SUMIFS(20:20,$9:$9,$U$9-1+EM$9+SUMIFS(conditions!$71:$71,conditions!$8:$8,"&lt;="&amp;EM$9,conditions!$9:$9,"&gt;="&amp;EM$9)-EOMONTH($U$9,11)),SUMIFS(20:20,$9:$9,EM$9+SUMIFS(conditions!$71:$71,conditions!$8:$8,"&lt;="&amp;EM$9,conditions!$9:$9,"&gt;="&amp;EM$9)))*SUMIFS(conditions!$69:$69,conditions!$8:$8,"&lt;="&amp;EM$9,conditions!$9:$9,"&gt;="&amp;EM$9)*SUMIFS(conditions!$70:$70,conditions!$8:$8,"&lt;="&amp;EM$9,conditions!$9:$9,"&gt;="&amp;EM$9))</f>
        <v>3.2076000000000029</v>
      </c>
      <c r="EN74" s="37">
        <f>IF(EN$9="",0,IF(EN$9+SUMIFS(conditions!$71:$71,conditions!$8:$8,"&lt;="&amp;EN$9,conditions!$9:$9,"&gt;="&amp;EN$9)&gt;EOMONTH($U$9,11),(1+conditions!$U$34)*SUMIFS(20:20,$9:$9,$U$9-1+EN$9+SUMIFS(conditions!$71:$71,conditions!$8:$8,"&lt;="&amp;EN$9,conditions!$9:$9,"&gt;="&amp;EN$9)-EOMONTH($U$9,11)),SUMIFS(20:20,$9:$9,EN$9+SUMIFS(conditions!$71:$71,conditions!$8:$8,"&lt;="&amp;EN$9,conditions!$9:$9,"&gt;="&amp;EN$9)))*SUMIFS(conditions!$69:$69,conditions!$8:$8,"&lt;="&amp;EN$9,conditions!$9:$9,"&gt;="&amp;EN$9)*SUMIFS(conditions!$70:$70,conditions!$8:$8,"&lt;="&amp;EN$9,conditions!$9:$9,"&gt;="&amp;EN$9))</f>
        <v>0</v>
      </c>
      <c r="EO74" s="37">
        <f>IF(EO$9="",0,IF(EO$9+SUMIFS(conditions!$71:$71,conditions!$8:$8,"&lt;="&amp;EO$9,conditions!$9:$9,"&gt;="&amp;EO$9)&gt;EOMONTH($U$9,11),(1+conditions!$U$34)*SUMIFS(20:20,$9:$9,$U$9-1+EO$9+SUMIFS(conditions!$71:$71,conditions!$8:$8,"&lt;="&amp;EO$9,conditions!$9:$9,"&gt;="&amp;EO$9)-EOMONTH($U$9,11)),SUMIFS(20:20,$9:$9,EO$9+SUMIFS(conditions!$71:$71,conditions!$8:$8,"&lt;="&amp;EO$9,conditions!$9:$9,"&gt;="&amp;EO$9)))*SUMIFS(conditions!$69:$69,conditions!$8:$8,"&lt;="&amp;EO$9,conditions!$9:$9,"&gt;="&amp;EO$9)*SUMIFS(conditions!$70:$70,conditions!$8:$8,"&lt;="&amp;EO$9,conditions!$9:$9,"&gt;="&amp;EO$9))</f>
        <v>0</v>
      </c>
      <c r="EP74" s="37">
        <f>IF(EP$9="",0,IF(EP$9+SUMIFS(conditions!$71:$71,conditions!$8:$8,"&lt;="&amp;EP$9,conditions!$9:$9,"&gt;="&amp;EP$9)&gt;EOMONTH($U$9,11),(1+conditions!$U$34)*SUMIFS(20:20,$9:$9,$U$9-1+EP$9+SUMIFS(conditions!$71:$71,conditions!$8:$8,"&lt;="&amp;EP$9,conditions!$9:$9,"&gt;="&amp;EP$9)-EOMONTH($U$9,11)),SUMIFS(20:20,$9:$9,EP$9+SUMIFS(conditions!$71:$71,conditions!$8:$8,"&lt;="&amp;EP$9,conditions!$9:$9,"&gt;="&amp;EP$9)))*SUMIFS(conditions!$69:$69,conditions!$8:$8,"&lt;="&amp;EP$9,conditions!$9:$9,"&gt;="&amp;EP$9)*SUMIFS(conditions!$70:$70,conditions!$8:$8,"&lt;="&amp;EP$9,conditions!$9:$9,"&gt;="&amp;EP$9))</f>
        <v>3.2076000000000029</v>
      </c>
      <c r="EQ74" s="37">
        <f>IF(EQ$9="",0,IF(EQ$9+SUMIFS(conditions!$71:$71,conditions!$8:$8,"&lt;="&amp;EQ$9,conditions!$9:$9,"&gt;="&amp;EQ$9)&gt;EOMONTH($U$9,11),(1+conditions!$U$34)*SUMIFS(20:20,$9:$9,$U$9-1+EQ$9+SUMIFS(conditions!$71:$71,conditions!$8:$8,"&lt;="&amp;EQ$9,conditions!$9:$9,"&gt;="&amp;EQ$9)-EOMONTH($U$9,11)),SUMIFS(20:20,$9:$9,EQ$9+SUMIFS(conditions!$71:$71,conditions!$8:$8,"&lt;="&amp;EQ$9,conditions!$9:$9,"&gt;="&amp;EQ$9)))*SUMIFS(conditions!$69:$69,conditions!$8:$8,"&lt;="&amp;EQ$9,conditions!$9:$9,"&gt;="&amp;EQ$9)*SUMIFS(conditions!$70:$70,conditions!$8:$8,"&lt;="&amp;EQ$9,conditions!$9:$9,"&gt;="&amp;EQ$9))</f>
        <v>3.2076000000000029</v>
      </c>
      <c r="ER74" s="37">
        <f>IF(ER$9="",0,IF(ER$9+SUMIFS(conditions!$71:$71,conditions!$8:$8,"&lt;="&amp;ER$9,conditions!$9:$9,"&gt;="&amp;ER$9)&gt;EOMONTH($U$9,11),(1+conditions!$U$34)*SUMIFS(20:20,$9:$9,$U$9-1+ER$9+SUMIFS(conditions!$71:$71,conditions!$8:$8,"&lt;="&amp;ER$9,conditions!$9:$9,"&gt;="&amp;ER$9)-EOMONTH($U$9,11)),SUMIFS(20:20,$9:$9,ER$9+SUMIFS(conditions!$71:$71,conditions!$8:$8,"&lt;="&amp;ER$9,conditions!$9:$9,"&gt;="&amp;ER$9)))*SUMIFS(conditions!$69:$69,conditions!$8:$8,"&lt;="&amp;ER$9,conditions!$9:$9,"&gt;="&amp;ER$9)*SUMIFS(conditions!$70:$70,conditions!$8:$8,"&lt;="&amp;ER$9,conditions!$9:$9,"&gt;="&amp;ER$9))</f>
        <v>3.2076000000000029</v>
      </c>
      <c r="ES74" s="37">
        <f>IF(ES$9="",0,IF(ES$9+SUMIFS(conditions!$71:$71,conditions!$8:$8,"&lt;="&amp;ES$9,conditions!$9:$9,"&gt;="&amp;ES$9)&gt;EOMONTH($U$9,11),(1+conditions!$U$34)*SUMIFS(20:20,$9:$9,$U$9-1+ES$9+SUMIFS(conditions!$71:$71,conditions!$8:$8,"&lt;="&amp;ES$9,conditions!$9:$9,"&gt;="&amp;ES$9)-EOMONTH($U$9,11)),SUMIFS(20:20,$9:$9,ES$9+SUMIFS(conditions!$71:$71,conditions!$8:$8,"&lt;="&amp;ES$9,conditions!$9:$9,"&gt;="&amp;ES$9)))*SUMIFS(conditions!$69:$69,conditions!$8:$8,"&lt;="&amp;ES$9,conditions!$9:$9,"&gt;="&amp;ES$9)*SUMIFS(conditions!$70:$70,conditions!$8:$8,"&lt;="&amp;ES$9,conditions!$9:$9,"&gt;="&amp;ES$9))</f>
        <v>3.2076000000000029</v>
      </c>
      <c r="ET74" s="37">
        <f>IF(ET$9="",0,IF(ET$9+SUMIFS(conditions!$71:$71,conditions!$8:$8,"&lt;="&amp;ET$9,conditions!$9:$9,"&gt;="&amp;ET$9)&gt;EOMONTH($U$9,11),(1+conditions!$U$34)*SUMIFS(20:20,$9:$9,$U$9-1+ET$9+SUMIFS(conditions!$71:$71,conditions!$8:$8,"&lt;="&amp;ET$9,conditions!$9:$9,"&gt;="&amp;ET$9)-EOMONTH($U$9,11)),SUMIFS(20:20,$9:$9,ET$9+SUMIFS(conditions!$71:$71,conditions!$8:$8,"&lt;="&amp;ET$9,conditions!$9:$9,"&gt;="&amp;ET$9)))*SUMIFS(conditions!$69:$69,conditions!$8:$8,"&lt;="&amp;ET$9,conditions!$9:$9,"&gt;="&amp;ET$9)*SUMIFS(conditions!$70:$70,conditions!$8:$8,"&lt;="&amp;ET$9,conditions!$9:$9,"&gt;="&amp;ET$9))</f>
        <v>3.2076000000000029</v>
      </c>
      <c r="EU74" s="37">
        <f>IF(EU$9="",0,IF(EU$9+SUMIFS(conditions!$71:$71,conditions!$8:$8,"&lt;="&amp;EU$9,conditions!$9:$9,"&gt;="&amp;EU$9)&gt;EOMONTH($U$9,11),(1+conditions!$U$34)*SUMIFS(20:20,$9:$9,$U$9-1+EU$9+SUMIFS(conditions!$71:$71,conditions!$8:$8,"&lt;="&amp;EU$9,conditions!$9:$9,"&gt;="&amp;EU$9)-EOMONTH($U$9,11)),SUMIFS(20:20,$9:$9,EU$9+SUMIFS(conditions!$71:$71,conditions!$8:$8,"&lt;="&amp;EU$9,conditions!$9:$9,"&gt;="&amp;EU$9)))*SUMIFS(conditions!$69:$69,conditions!$8:$8,"&lt;="&amp;EU$9,conditions!$9:$9,"&gt;="&amp;EU$9)*SUMIFS(conditions!$70:$70,conditions!$8:$8,"&lt;="&amp;EU$9,conditions!$9:$9,"&gt;="&amp;EU$9))</f>
        <v>0</v>
      </c>
      <c r="EV74" s="37">
        <f>IF(EV$9="",0,IF(EV$9+SUMIFS(conditions!$71:$71,conditions!$8:$8,"&lt;="&amp;EV$9,conditions!$9:$9,"&gt;="&amp;EV$9)&gt;EOMONTH($U$9,11),(1+conditions!$U$34)*SUMIFS(20:20,$9:$9,$U$9-1+EV$9+SUMIFS(conditions!$71:$71,conditions!$8:$8,"&lt;="&amp;EV$9,conditions!$9:$9,"&gt;="&amp;EV$9)-EOMONTH($U$9,11)),SUMIFS(20:20,$9:$9,EV$9+SUMIFS(conditions!$71:$71,conditions!$8:$8,"&lt;="&amp;EV$9,conditions!$9:$9,"&gt;="&amp;EV$9)))*SUMIFS(conditions!$69:$69,conditions!$8:$8,"&lt;="&amp;EV$9,conditions!$9:$9,"&gt;="&amp;EV$9)*SUMIFS(conditions!$70:$70,conditions!$8:$8,"&lt;="&amp;EV$9,conditions!$9:$9,"&gt;="&amp;EV$9))</f>
        <v>0</v>
      </c>
      <c r="EW74" s="37">
        <f>IF(EW$9="",0,IF(EW$9+SUMIFS(conditions!$71:$71,conditions!$8:$8,"&lt;="&amp;EW$9,conditions!$9:$9,"&gt;="&amp;EW$9)&gt;EOMONTH($U$9,11),(1+conditions!$U$34)*SUMIFS(20:20,$9:$9,$U$9-1+EW$9+SUMIFS(conditions!$71:$71,conditions!$8:$8,"&lt;="&amp;EW$9,conditions!$9:$9,"&gt;="&amp;EW$9)-EOMONTH($U$9,11)),SUMIFS(20:20,$9:$9,EW$9+SUMIFS(conditions!$71:$71,conditions!$8:$8,"&lt;="&amp;EW$9,conditions!$9:$9,"&gt;="&amp;EW$9)))*SUMIFS(conditions!$69:$69,conditions!$8:$8,"&lt;="&amp;EW$9,conditions!$9:$9,"&gt;="&amp;EW$9)*SUMIFS(conditions!$70:$70,conditions!$8:$8,"&lt;="&amp;EW$9,conditions!$9:$9,"&gt;="&amp;EW$9))</f>
        <v>3.2076000000000029</v>
      </c>
      <c r="EX74" s="37">
        <f>IF(EX$9="",0,IF(EX$9+SUMIFS(conditions!$71:$71,conditions!$8:$8,"&lt;="&amp;EX$9,conditions!$9:$9,"&gt;="&amp;EX$9)&gt;EOMONTH($U$9,11),(1+conditions!$U$34)*SUMIFS(20:20,$9:$9,$U$9-1+EX$9+SUMIFS(conditions!$71:$71,conditions!$8:$8,"&lt;="&amp;EX$9,conditions!$9:$9,"&gt;="&amp;EX$9)-EOMONTH($U$9,11)),SUMIFS(20:20,$9:$9,EX$9+SUMIFS(conditions!$71:$71,conditions!$8:$8,"&lt;="&amp;EX$9,conditions!$9:$9,"&gt;="&amp;EX$9)))*SUMIFS(conditions!$69:$69,conditions!$8:$8,"&lt;="&amp;EX$9,conditions!$9:$9,"&gt;="&amp;EX$9)*SUMIFS(conditions!$70:$70,conditions!$8:$8,"&lt;="&amp;EX$9,conditions!$9:$9,"&gt;="&amp;EX$9))</f>
        <v>3.2076000000000029</v>
      </c>
      <c r="EY74" s="37">
        <f>IF(EY$9="",0,IF(EY$9+SUMIFS(conditions!$71:$71,conditions!$8:$8,"&lt;="&amp;EY$9,conditions!$9:$9,"&gt;="&amp;EY$9)&gt;EOMONTH($U$9,11),(1+conditions!$U$34)*SUMIFS(20:20,$9:$9,$U$9-1+EY$9+SUMIFS(conditions!$71:$71,conditions!$8:$8,"&lt;="&amp;EY$9,conditions!$9:$9,"&gt;="&amp;EY$9)-EOMONTH($U$9,11)),SUMIFS(20:20,$9:$9,EY$9+SUMIFS(conditions!$71:$71,conditions!$8:$8,"&lt;="&amp;EY$9,conditions!$9:$9,"&gt;="&amp;EY$9)))*SUMIFS(conditions!$69:$69,conditions!$8:$8,"&lt;="&amp;EY$9,conditions!$9:$9,"&gt;="&amp;EY$9)*SUMIFS(conditions!$70:$70,conditions!$8:$8,"&lt;="&amp;EY$9,conditions!$9:$9,"&gt;="&amp;EY$9))</f>
        <v>3.2076000000000029</v>
      </c>
      <c r="EZ74" s="37">
        <f>IF(EZ$9="",0,IF(EZ$9+SUMIFS(conditions!$71:$71,conditions!$8:$8,"&lt;="&amp;EZ$9,conditions!$9:$9,"&gt;="&amp;EZ$9)&gt;EOMONTH($U$9,11),(1+conditions!$U$34)*SUMIFS(20:20,$9:$9,$U$9-1+EZ$9+SUMIFS(conditions!$71:$71,conditions!$8:$8,"&lt;="&amp;EZ$9,conditions!$9:$9,"&gt;="&amp;EZ$9)-EOMONTH($U$9,11)),SUMIFS(20:20,$9:$9,EZ$9+SUMIFS(conditions!$71:$71,conditions!$8:$8,"&lt;="&amp;EZ$9,conditions!$9:$9,"&gt;="&amp;EZ$9)))*SUMIFS(conditions!$69:$69,conditions!$8:$8,"&lt;="&amp;EZ$9,conditions!$9:$9,"&gt;="&amp;EZ$9)*SUMIFS(conditions!$70:$70,conditions!$8:$8,"&lt;="&amp;EZ$9,conditions!$9:$9,"&gt;="&amp;EZ$9))</f>
        <v>3.2076000000000029</v>
      </c>
      <c r="FA74" s="37">
        <f>IF(FA$9="",0,IF(FA$9+SUMIFS(conditions!$71:$71,conditions!$8:$8,"&lt;="&amp;FA$9,conditions!$9:$9,"&gt;="&amp;FA$9)&gt;EOMONTH($U$9,11),(1+conditions!$U$34)*SUMIFS(20:20,$9:$9,$U$9-1+FA$9+SUMIFS(conditions!$71:$71,conditions!$8:$8,"&lt;="&amp;FA$9,conditions!$9:$9,"&gt;="&amp;FA$9)-EOMONTH($U$9,11)),SUMIFS(20:20,$9:$9,FA$9+SUMIFS(conditions!$71:$71,conditions!$8:$8,"&lt;="&amp;FA$9,conditions!$9:$9,"&gt;="&amp;FA$9)))*SUMIFS(conditions!$69:$69,conditions!$8:$8,"&lt;="&amp;FA$9,conditions!$9:$9,"&gt;="&amp;FA$9)*SUMIFS(conditions!$70:$70,conditions!$8:$8,"&lt;="&amp;FA$9,conditions!$9:$9,"&gt;="&amp;FA$9))</f>
        <v>3.2076000000000029</v>
      </c>
      <c r="FB74" s="37">
        <f>IF(FB$9="",0,IF(FB$9+SUMIFS(conditions!$71:$71,conditions!$8:$8,"&lt;="&amp;FB$9,conditions!$9:$9,"&gt;="&amp;FB$9)&gt;EOMONTH($U$9,11),(1+conditions!$U$34)*SUMIFS(20:20,$9:$9,$U$9-1+FB$9+SUMIFS(conditions!$71:$71,conditions!$8:$8,"&lt;="&amp;FB$9,conditions!$9:$9,"&gt;="&amp;FB$9)-EOMONTH($U$9,11)),SUMIFS(20:20,$9:$9,FB$9+SUMIFS(conditions!$71:$71,conditions!$8:$8,"&lt;="&amp;FB$9,conditions!$9:$9,"&gt;="&amp;FB$9)))*SUMIFS(conditions!$69:$69,conditions!$8:$8,"&lt;="&amp;FB$9,conditions!$9:$9,"&gt;="&amp;FB$9)*SUMIFS(conditions!$70:$70,conditions!$8:$8,"&lt;="&amp;FB$9,conditions!$9:$9,"&gt;="&amp;FB$9))</f>
        <v>0</v>
      </c>
      <c r="FC74" s="37">
        <f>IF(FC$9="",0,IF(FC$9+SUMIFS(conditions!$71:$71,conditions!$8:$8,"&lt;="&amp;FC$9,conditions!$9:$9,"&gt;="&amp;FC$9)&gt;EOMONTH($U$9,11),(1+conditions!$U$34)*SUMIFS(20:20,$9:$9,$U$9-1+FC$9+SUMIFS(conditions!$71:$71,conditions!$8:$8,"&lt;="&amp;FC$9,conditions!$9:$9,"&gt;="&amp;FC$9)-EOMONTH($U$9,11)),SUMIFS(20:20,$9:$9,FC$9+SUMIFS(conditions!$71:$71,conditions!$8:$8,"&lt;="&amp;FC$9,conditions!$9:$9,"&gt;="&amp;FC$9)))*SUMIFS(conditions!$69:$69,conditions!$8:$8,"&lt;="&amp;FC$9,conditions!$9:$9,"&gt;="&amp;FC$9)*SUMIFS(conditions!$70:$70,conditions!$8:$8,"&lt;="&amp;FC$9,conditions!$9:$9,"&gt;="&amp;FC$9))</f>
        <v>0</v>
      </c>
      <c r="FD74" s="37">
        <f>IF(FD$9="",0,IF(FD$9+SUMIFS(conditions!$71:$71,conditions!$8:$8,"&lt;="&amp;FD$9,conditions!$9:$9,"&gt;="&amp;FD$9)&gt;EOMONTH($U$9,11),(1+conditions!$U$34)*SUMIFS(20:20,$9:$9,$U$9-1+FD$9+SUMIFS(conditions!$71:$71,conditions!$8:$8,"&lt;="&amp;FD$9,conditions!$9:$9,"&gt;="&amp;FD$9)-EOMONTH($U$9,11)),SUMIFS(20:20,$9:$9,FD$9+SUMIFS(conditions!$71:$71,conditions!$8:$8,"&lt;="&amp;FD$9,conditions!$9:$9,"&gt;="&amp;FD$9)))*SUMIFS(conditions!$69:$69,conditions!$8:$8,"&lt;="&amp;FD$9,conditions!$9:$9,"&gt;="&amp;FD$9)*SUMIFS(conditions!$70:$70,conditions!$8:$8,"&lt;="&amp;FD$9,conditions!$9:$9,"&gt;="&amp;FD$9))</f>
        <v>3.3679800000000029</v>
      </c>
      <c r="FE74" s="37">
        <f>IF(FE$9="",0,IF(FE$9+SUMIFS(conditions!$71:$71,conditions!$8:$8,"&lt;="&amp;FE$9,conditions!$9:$9,"&gt;="&amp;FE$9)&gt;EOMONTH($U$9,11),(1+conditions!$U$34)*SUMIFS(20:20,$9:$9,$U$9-1+FE$9+SUMIFS(conditions!$71:$71,conditions!$8:$8,"&lt;="&amp;FE$9,conditions!$9:$9,"&gt;="&amp;FE$9)-EOMONTH($U$9,11)),SUMIFS(20:20,$9:$9,FE$9+SUMIFS(conditions!$71:$71,conditions!$8:$8,"&lt;="&amp;FE$9,conditions!$9:$9,"&gt;="&amp;FE$9)))*SUMIFS(conditions!$69:$69,conditions!$8:$8,"&lt;="&amp;FE$9,conditions!$9:$9,"&gt;="&amp;FE$9)*SUMIFS(conditions!$70:$70,conditions!$8:$8,"&lt;="&amp;FE$9,conditions!$9:$9,"&gt;="&amp;FE$9))</f>
        <v>3.3679800000000029</v>
      </c>
      <c r="FF74" s="37">
        <f>IF(FF$9="",0,IF(FF$9+SUMIFS(conditions!$71:$71,conditions!$8:$8,"&lt;="&amp;FF$9,conditions!$9:$9,"&gt;="&amp;FF$9)&gt;EOMONTH($U$9,11),(1+conditions!$U$34)*SUMIFS(20:20,$9:$9,$U$9-1+FF$9+SUMIFS(conditions!$71:$71,conditions!$8:$8,"&lt;="&amp;FF$9,conditions!$9:$9,"&gt;="&amp;FF$9)-EOMONTH($U$9,11)),SUMIFS(20:20,$9:$9,FF$9+SUMIFS(conditions!$71:$71,conditions!$8:$8,"&lt;="&amp;FF$9,conditions!$9:$9,"&gt;="&amp;FF$9)))*SUMIFS(conditions!$69:$69,conditions!$8:$8,"&lt;="&amp;FF$9,conditions!$9:$9,"&gt;="&amp;FF$9)*SUMIFS(conditions!$70:$70,conditions!$8:$8,"&lt;="&amp;FF$9,conditions!$9:$9,"&gt;="&amp;FF$9))</f>
        <v>3.3679800000000029</v>
      </c>
      <c r="FG74" s="37">
        <f>IF(FG$9="",0,IF(FG$9+SUMIFS(conditions!$71:$71,conditions!$8:$8,"&lt;="&amp;FG$9,conditions!$9:$9,"&gt;="&amp;FG$9)&gt;EOMONTH($U$9,11),(1+conditions!$U$34)*SUMIFS(20:20,$9:$9,$U$9-1+FG$9+SUMIFS(conditions!$71:$71,conditions!$8:$8,"&lt;="&amp;FG$9,conditions!$9:$9,"&gt;="&amp;FG$9)-EOMONTH($U$9,11)),SUMIFS(20:20,$9:$9,FG$9+SUMIFS(conditions!$71:$71,conditions!$8:$8,"&lt;="&amp;FG$9,conditions!$9:$9,"&gt;="&amp;FG$9)))*SUMIFS(conditions!$69:$69,conditions!$8:$8,"&lt;="&amp;FG$9,conditions!$9:$9,"&gt;="&amp;FG$9)*SUMIFS(conditions!$70:$70,conditions!$8:$8,"&lt;="&amp;FG$9,conditions!$9:$9,"&gt;="&amp;FG$9))</f>
        <v>3.3679800000000029</v>
      </c>
      <c r="FH74" s="37">
        <f>IF(FH$9="",0,IF(FH$9+SUMIFS(conditions!$71:$71,conditions!$8:$8,"&lt;="&amp;FH$9,conditions!$9:$9,"&gt;="&amp;FH$9)&gt;EOMONTH($U$9,11),(1+conditions!$U$34)*SUMIFS(20:20,$9:$9,$U$9-1+FH$9+SUMIFS(conditions!$71:$71,conditions!$8:$8,"&lt;="&amp;FH$9,conditions!$9:$9,"&gt;="&amp;FH$9)-EOMONTH($U$9,11)),SUMIFS(20:20,$9:$9,FH$9+SUMIFS(conditions!$71:$71,conditions!$8:$8,"&lt;="&amp;FH$9,conditions!$9:$9,"&gt;="&amp;FH$9)))*SUMIFS(conditions!$69:$69,conditions!$8:$8,"&lt;="&amp;FH$9,conditions!$9:$9,"&gt;="&amp;FH$9)*SUMIFS(conditions!$70:$70,conditions!$8:$8,"&lt;="&amp;FH$9,conditions!$9:$9,"&gt;="&amp;FH$9))</f>
        <v>3.3679800000000029</v>
      </c>
      <c r="FI74" s="37">
        <f>IF(FI$9="",0,IF(FI$9+SUMIFS(conditions!$71:$71,conditions!$8:$8,"&lt;="&amp;FI$9,conditions!$9:$9,"&gt;="&amp;FI$9)&gt;EOMONTH($U$9,11),(1+conditions!$U$34)*SUMIFS(20:20,$9:$9,$U$9-1+FI$9+SUMIFS(conditions!$71:$71,conditions!$8:$8,"&lt;="&amp;FI$9,conditions!$9:$9,"&gt;="&amp;FI$9)-EOMONTH($U$9,11)),SUMIFS(20:20,$9:$9,FI$9+SUMIFS(conditions!$71:$71,conditions!$8:$8,"&lt;="&amp;FI$9,conditions!$9:$9,"&gt;="&amp;FI$9)))*SUMIFS(conditions!$69:$69,conditions!$8:$8,"&lt;="&amp;FI$9,conditions!$9:$9,"&gt;="&amp;FI$9)*SUMIFS(conditions!$70:$70,conditions!$8:$8,"&lt;="&amp;FI$9,conditions!$9:$9,"&gt;="&amp;FI$9))</f>
        <v>0</v>
      </c>
      <c r="FJ74" s="37">
        <f>IF(FJ$9="",0,IF(FJ$9+SUMIFS(conditions!$71:$71,conditions!$8:$8,"&lt;="&amp;FJ$9,conditions!$9:$9,"&gt;="&amp;FJ$9)&gt;EOMONTH($U$9,11),(1+conditions!$U$34)*SUMIFS(20:20,$9:$9,$U$9-1+FJ$9+SUMIFS(conditions!$71:$71,conditions!$8:$8,"&lt;="&amp;FJ$9,conditions!$9:$9,"&gt;="&amp;FJ$9)-EOMONTH($U$9,11)),SUMIFS(20:20,$9:$9,FJ$9+SUMIFS(conditions!$71:$71,conditions!$8:$8,"&lt;="&amp;FJ$9,conditions!$9:$9,"&gt;="&amp;FJ$9)))*SUMIFS(conditions!$69:$69,conditions!$8:$8,"&lt;="&amp;FJ$9,conditions!$9:$9,"&gt;="&amp;FJ$9)*SUMIFS(conditions!$70:$70,conditions!$8:$8,"&lt;="&amp;FJ$9,conditions!$9:$9,"&gt;="&amp;FJ$9))</f>
        <v>0</v>
      </c>
      <c r="FK74" s="37">
        <f>IF(FK$9="",0,IF(FK$9+SUMIFS(conditions!$71:$71,conditions!$8:$8,"&lt;="&amp;FK$9,conditions!$9:$9,"&gt;="&amp;FK$9)&gt;EOMONTH($U$9,11),(1+conditions!$U$34)*SUMIFS(20:20,$9:$9,$U$9-1+FK$9+SUMIFS(conditions!$71:$71,conditions!$8:$8,"&lt;="&amp;FK$9,conditions!$9:$9,"&gt;="&amp;FK$9)-EOMONTH($U$9,11)),SUMIFS(20:20,$9:$9,FK$9+SUMIFS(conditions!$71:$71,conditions!$8:$8,"&lt;="&amp;FK$9,conditions!$9:$9,"&gt;="&amp;FK$9)))*SUMIFS(conditions!$69:$69,conditions!$8:$8,"&lt;="&amp;FK$9,conditions!$9:$9,"&gt;="&amp;FK$9)*SUMIFS(conditions!$70:$70,conditions!$8:$8,"&lt;="&amp;FK$9,conditions!$9:$9,"&gt;="&amp;FK$9))</f>
        <v>3.3679800000000029</v>
      </c>
      <c r="FL74" s="37">
        <f>IF(FL$9="",0,IF(FL$9+SUMIFS(conditions!$71:$71,conditions!$8:$8,"&lt;="&amp;FL$9,conditions!$9:$9,"&gt;="&amp;FL$9)&gt;EOMONTH($U$9,11),(1+conditions!$U$34)*SUMIFS(20:20,$9:$9,$U$9-1+FL$9+SUMIFS(conditions!$71:$71,conditions!$8:$8,"&lt;="&amp;FL$9,conditions!$9:$9,"&gt;="&amp;FL$9)-EOMONTH($U$9,11)),SUMIFS(20:20,$9:$9,FL$9+SUMIFS(conditions!$71:$71,conditions!$8:$8,"&lt;="&amp;FL$9,conditions!$9:$9,"&gt;="&amp;FL$9)))*SUMIFS(conditions!$69:$69,conditions!$8:$8,"&lt;="&amp;FL$9,conditions!$9:$9,"&gt;="&amp;FL$9)*SUMIFS(conditions!$70:$70,conditions!$8:$8,"&lt;="&amp;FL$9,conditions!$9:$9,"&gt;="&amp;FL$9))</f>
        <v>3.3679800000000029</v>
      </c>
      <c r="FM74" s="37">
        <f>IF(FM$9="",0,IF(FM$9+SUMIFS(conditions!$71:$71,conditions!$8:$8,"&lt;="&amp;FM$9,conditions!$9:$9,"&gt;="&amp;FM$9)&gt;EOMONTH($U$9,11),(1+conditions!$U$34)*SUMIFS(20:20,$9:$9,$U$9-1+FM$9+SUMIFS(conditions!$71:$71,conditions!$8:$8,"&lt;="&amp;FM$9,conditions!$9:$9,"&gt;="&amp;FM$9)-EOMONTH($U$9,11)),SUMIFS(20:20,$9:$9,FM$9+SUMIFS(conditions!$71:$71,conditions!$8:$8,"&lt;="&amp;FM$9,conditions!$9:$9,"&gt;="&amp;FM$9)))*SUMIFS(conditions!$69:$69,conditions!$8:$8,"&lt;="&amp;FM$9,conditions!$9:$9,"&gt;="&amp;FM$9)*SUMIFS(conditions!$70:$70,conditions!$8:$8,"&lt;="&amp;FM$9,conditions!$9:$9,"&gt;="&amp;FM$9))</f>
        <v>3.3679800000000029</v>
      </c>
      <c r="FN74" s="37">
        <f>IF(FN$9="",0,IF(FN$9+SUMIFS(conditions!$71:$71,conditions!$8:$8,"&lt;="&amp;FN$9,conditions!$9:$9,"&gt;="&amp;FN$9)&gt;EOMONTH($U$9,11),(1+conditions!$U$34)*SUMIFS(20:20,$9:$9,$U$9-1+FN$9+SUMIFS(conditions!$71:$71,conditions!$8:$8,"&lt;="&amp;FN$9,conditions!$9:$9,"&gt;="&amp;FN$9)-EOMONTH($U$9,11)),SUMIFS(20:20,$9:$9,FN$9+SUMIFS(conditions!$71:$71,conditions!$8:$8,"&lt;="&amp;FN$9,conditions!$9:$9,"&gt;="&amp;FN$9)))*SUMIFS(conditions!$69:$69,conditions!$8:$8,"&lt;="&amp;FN$9,conditions!$9:$9,"&gt;="&amp;FN$9)*SUMIFS(conditions!$70:$70,conditions!$8:$8,"&lt;="&amp;FN$9,conditions!$9:$9,"&gt;="&amp;FN$9))</f>
        <v>3.3679800000000029</v>
      </c>
      <c r="FO74" s="37">
        <f>IF(FO$9="",0,IF(FO$9+SUMIFS(conditions!$71:$71,conditions!$8:$8,"&lt;="&amp;FO$9,conditions!$9:$9,"&gt;="&amp;FO$9)&gt;EOMONTH($U$9,11),(1+conditions!$U$34)*SUMIFS(20:20,$9:$9,$U$9-1+FO$9+SUMIFS(conditions!$71:$71,conditions!$8:$8,"&lt;="&amp;FO$9,conditions!$9:$9,"&gt;="&amp;FO$9)-EOMONTH($U$9,11)),SUMIFS(20:20,$9:$9,FO$9+SUMIFS(conditions!$71:$71,conditions!$8:$8,"&lt;="&amp;FO$9,conditions!$9:$9,"&gt;="&amp;FO$9)))*SUMIFS(conditions!$69:$69,conditions!$8:$8,"&lt;="&amp;FO$9,conditions!$9:$9,"&gt;="&amp;FO$9)*SUMIFS(conditions!$70:$70,conditions!$8:$8,"&lt;="&amp;FO$9,conditions!$9:$9,"&gt;="&amp;FO$9))</f>
        <v>3.3679800000000029</v>
      </c>
      <c r="FP74" s="37">
        <f>IF(FP$9="",0,IF(FP$9+SUMIFS(conditions!$71:$71,conditions!$8:$8,"&lt;="&amp;FP$9,conditions!$9:$9,"&gt;="&amp;FP$9)&gt;EOMONTH($U$9,11),(1+conditions!$U$34)*SUMIFS(20:20,$9:$9,$U$9-1+FP$9+SUMIFS(conditions!$71:$71,conditions!$8:$8,"&lt;="&amp;FP$9,conditions!$9:$9,"&gt;="&amp;FP$9)-EOMONTH($U$9,11)),SUMIFS(20:20,$9:$9,FP$9+SUMIFS(conditions!$71:$71,conditions!$8:$8,"&lt;="&amp;FP$9,conditions!$9:$9,"&gt;="&amp;FP$9)))*SUMIFS(conditions!$69:$69,conditions!$8:$8,"&lt;="&amp;FP$9,conditions!$9:$9,"&gt;="&amp;FP$9)*SUMIFS(conditions!$70:$70,conditions!$8:$8,"&lt;="&amp;FP$9,conditions!$9:$9,"&gt;="&amp;FP$9))</f>
        <v>0</v>
      </c>
      <c r="FQ74" s="37">
        <f>IF(FQ$9="",0,IF(FQ$9+SUMIFS(conditions!$71:$71,conditions!$8:$8,"&lt;="&amp;FQ$9,conditions!$9:$9,"&gt;="&amp;FQ$9)&gt;EOMONTH($U$9,11),(1+conditions!$U$34)*SUMIFS(20:20,$9:$9,$U$9-1+FQ$9+SUMIFS(conditions!$71:$71,conditions!$8:$8,"&lt;="&amp;FQ$9,conditions!$9:$9,"&gt;="&amp;FQ$9)-EOMONTH($U$9,11)),SUMIFS(20:20,$9:$9,FQ$9+SUMIFS(conditions!$71:$71,conditions!$8:$8,"&lt;="&amp;FQ$9,conditions!$9:$9,"&gt;="&amp;FQ$9)))*SUMIFS(conditions!$69:$69,conditions!$8:$8,"&lt;="&amp;FQ$9,conditions!$9:$9,"&gt;="&amp;FQ$9)*SUMIFS(conditions!$70:$70,conditions!$8:$8,"&lt;="&amp;FQ$9,conditions!$9:$9,"&gt;="&amp;FQ$9))</f>
        <v>0</v>
      </c>
      <c r="FR74" s="37">
        <f>IF(FR$9="",0,IF(FR$9+SUMIFS(conditions!$71:$71,conditions!$8:$8,"&lt;="&amp;FR$9,conditions!$9:$9,"&gt;="&amp;FR$9)&gt;EOMONTH($U$9,11),(1+conditions!$U$34)*SUMIFS(20:20,$9:$9,$U$9-1+FR$9+SUMIFS(conditions!$71:$71,conditions!$8:$8,"&lt;="&amp;FR$9,conditions!$9:$9,"&gt;="&amp;FR$9)-EOMONTH($U$9,11)),SUMIFS(20:20,$9:$9,FR$9+SUMIFS(conditions!$71:$71,conditions!$8:$8,"&lt;="&amp;FR$9,conditions!$9:$9,"&gt;="&amp;FR$9)))*SUMIFS(conditions!$69:$69,conditions!$8:$8,"&lt;="&amp;FR$9,conditions!$9:$9,"&gt;="&amp;FR$9)*SUMIFS(conditions!$70:$70,conditions!$8:$8,"&lt;="&amp;FR$9,conditions!$9:$9,"&gt;="&amp;FR$9))</f>
        <v>3.3679800000000029</v>
      </c>
      <c r="FS74" s="37">
        <f>IF(FS$9="",0,IF(FS$9+SUMIFS(conditions!$71:$71,conditions!$8:$8,"&lt;="&amp;FS$9,conditions!$9:$9,"&gt;="&amp;FS$9)&gt;EOMONTH($U$9,11),(1+conditions!$U$34)*SUMIFS(20:20,$9:$9,$U$9-1+FS$9+SUMIFS(conditions!$71:$71,conditions!$8:$8,"&lt;="&amp;FS$9,conditions!$9:$9,"&gt;="&amp;FS$9)-EOMONTH($U$9,11)),SUMIFS(20:20,$9:$9,FS$9+SUMIFS(conditions!$71:$71,conditions!$8:$8,"&lt;="&amp;FS$9,conditions!$9:$9,"&gt;="&amp;FS$9)))*SUMIFS(conditions!$69:$69,conditions!$8:$8,"&lt;="&amp;FS$9,conditions!$9:$9,"&gt;="&amp;FS$9)*SUMIFS(conditions!$70:$70,conditions!$8:$8,"&lt;="&amp;FS$9,conditions!$9:$9,"&gt;="&amp;FS$9))</f>
        <v>3.3679800000000029</v>
      </c>
      <c r="FT74" s="37">
        <f>IF(FT$9="",0,IF(FT$9+SUMIFS(conditions!$71:$71,conditions!$8:$8,"&lt;="&amp;FT$9,conditions!$9:$9,"&gt;="&amp;FT$9)&gt;EOMONTH($U$9,11),(1+conditions!$U$34)*SUMIFS(20:20,$9:$9,$U$9-1+FT$9+SUMIFS(conditions!$71:$71,conditions!$8:$8,"&lt;="&amp;FT$9,conditions!$9:$9,"&gt;="&amp;FT$9)-EOMONTH($U$9,11)),SUMIFS(20:20,$9:$9,FT$9+SUMIFS(conditions!$71:$71,conditions!$8:$8,"&lt;="&amp;FT$9,conditions!$9:$9,"&gt;="&amp;FT$9)))*SUMIFS(conditions!$69:$69,conditions!$8:$8,"&lt;="&amp;FT$9,conditions!$9:$9,"&gt;="&amp;FT$9)*SUMIFS(conditions!$70:$70,conditions!$8:$8,"&lt;="&amp;FT$9,conditions!$9:$9,"&gt;="&amp;FT$9))</f>
        <v>3.3679800000000029</v>
      </c>
      <c r="FU74" s="37">
        <f>IF(FU$9="",0,IF(FU$9+SUMIFS(conditions!$71:$71,conditions!$8:$8,"&lt;="&amp;FU$9,conditions!$9:$9,"&gt;="&amp;FU$9)&gt;EOMONTH($U$9,11),(1+conditions!$U$34)*SUMIFS(20:20,$9:$9,$U$9-1+FU$9+SUMIFS(conditions!$71:$71,conditions!$8:$8,"&lt;="&amp;FU$9,conditions!$9:$9,"&gt;="&amp;FU$9)-EOMONTH($U$9,11)),SUMIFS(20:20,$9:$9,FU$9+SUMIFS(conditions!$71:$71,conditions!$8:$8,"&lt;="&amp;FU$9,conditions!$9:$9,"&gt;="&amp;FU$9)))*SUMIFS(conditions!$69:$69,conditions!$8:$8,"&lt;="&amp;FU$9,conditions!$9:$9,"&gt;="&amp;FU$9)*SUMIFS(conditions!$70:$70,conditions!$8:$8,"&lt;="&amp;FU$9,conditions!$9:$9,"&gt;="&amp;FU$9))</f>
        <v>3.3679800000000029</v>
      </c>
      <c r="FV74" s="37">
        <f>IF(FV$9="",0,IF(FV$9+SUMIFS(conditions!$71:$71,conditions!$8:$8,"&lt;="&amp;FV$9,conditions!$9:$9,"&gt;="&amp;FV$9)&gt;EOMONTH($U$9,11),(1+conditions!$U$34)*SUMIFS(20:20,$9:$9,$U$9-1+FV$9+SUMIFS(conditions!$71:$71,conditions!$8:$8,"&lt;="&amp;FV$9,conditions!$9:$9,"&gt;="&amp;FV$9)-EOMONTH($U$9,11)),SUMIFS(20:20,$9:$9,FV$9+SUMIFS(conditions!$71:$71,conditions!$8:$8,"&lt;="&amp;FV$9,conditions!$9:$9,"&gt;="&amp;FV$9)))*SUMIFS(conditions!$69:$69,conditions!$8:$8,"&lt;="&amp;FV$9,conditions!$9:$9,"&gt;="&amp;FV$9)*SUMIFS(conditions!$70:$70,conditions!$8:$8,"&lt;="&amp;FV$9,conditions!$9:$9,"&gt;="&amp;FV$9))</f>
        <v>3.3679800000000029</v>
      </c>
      <c r="FW74" s="37">
        <f>IF(FW$9="",0,IF(FW$9+SUMIFS(conditions!$71:$71,conditions!$8:$8,"&lt;="&amp;FW$9,conditions!$9:$9,"&gt;="&amp;FW$9)&gt;EOMONTH($U$9,11),(1+conditions!$U$34)*SUMIFS(20:20,$9:$9,$U$9-1+FW$9+SUMIFS(conditions!$71:$71,conditions!$8:$8,"&lt;="&amp;FW$9,conditions!$9:$9,"&gt;="&amp;FW$9)-EOMONTH($U$9,11)),SUMIFS(20:20,$9:$9,FW$9+SUMIFS(conditions!$71:$71,conditions!$8:$8,"&lt;="&amp;FW$9,conditions!$9:$9,"&gt;="&amp;FW$9)))*SUMIFS(conditions!$69:$69,conditions!$8:$8,"&lt;="&amp;FW$9,conditions!$9:$9,"&gt;="&amp;FW$9)*SUMIFS(conditions!$70:$70,conditions!$8:$8,"&lt;="&amp;FW$9,conditions!$9:$9,"&gt;="&amp;FW$9))</f>
        <v>0</v>
      </c>
      <c r="FX74" s="37">
        <f>IF(FX$9="",0,IF(FX$9+SUMIFS(conditions!$71:$71,conditions!$8:$8,"&lt;="&amp;FX$9,conditions!$9:$9,"&gt;="&amp;FX$9)&gt;EOMONTH($U$9,11),(1+conditions!$U$34)*SUMIFS(20:20,$9:$9,$U$9-1+FX$9+SUMIFS(conditions!$71:$71,conditions!$8:$8,"&lt;="&amp;FX$9,conditions!$9:$9,"&gt;="&amp;FX$9)-EOMONTH($U$9,11)),SUMIFS(20:20,$9:$9,FX$9+SUMIFS(conditions!$71:$71,conditions!$8:$8,"&lt;="&amp;FX$9,conditions!$9:$9,"&gt;="&amp;FX$9)))*SUMIFS(conditions!$69:$69,conditions!$8:$8,"&lt;="&amp;FX$9,conditions!$9:$9,"&gt;="&amp;FX$9)*SUMIFS(conditions!$70:$70,conditions!$8:$8,"&lt;="&amp;FX$9,conditions!$9:$9,"&gt;="&amp;FX$9))</f>
        <v>0</v>
      </c>
      <c r="FY74" s="37">
        <f>IF(FY$9="",0,IF(FY$9+SUMIFS(conditions!$71:$71,conditions!$8:$8,"&lt;="&amp;FY$9,conditions!$9:$9,"&gt;="&amp;FY$9)&gt;EOMONTH($U$9,11),(1+conditions!$U$34)*SUMIFS(20:20,$9:$9,$U$9-1+FY$9+SUMIFS(conditions!$71:$71,conditions!$8:$8,"&lt;="&amp;FY$9,conditions!$9:$9,"&gt;="&amp;FY$9)-EOMONTH($U$9,11)),SUMIFS(20:20,$9:$9,FY$9+SUMIFS(conditions!$71:$71,conditions!$8:$8,"&lt;="&amp;FY$9,conditions!$9:$9,"&gt;="&amp;FY$9)))*SUMIFS(conditions!$69:$69,conditions!$8:$8,"&lt;="&amp;FY$9,conditions!$9:$9,"&gt;="&amp;FY$9)*SUMIFS(conditions!$70:$70,conditions!$8:$8,"&lt;="&amp;FY$9,conditions!$9:$9,"&gt;="&amp;FY$9))</f>
        <v>3.3679800000000029</v>
      </c>
      <c r="FZ74" s="37">
        <f>IF(FZ$9="",0,IF(FZ$9+SUMIFS(conditions!$71:$71,conditions!$8:$8,"&lt;="&amp;FZ$9,conditions!$9:$9,"&gt;="&amp;FZ$9)&gt;EOMONTH($U$9,11),(1+conditions!$U$34)*SUMIFS(20:20,$9:$9,$U$9-1+FZ$9+SUMIFS(conditions!$71:$71,conditions!$8:$8,"&lt;="&amp;FZ$9,conditions!$9:$9,"&gt;="&amp;FZ$9)-EOMONTH($U$9,11)),SUMIFS(20:20,$9:$9,FZ$9+SUMIFS(conditions!$71:$71,conditions!$8:$8,"&lt;="&amp;FZ$9,conditions!$9:$9,"&gt;="&amp;FZ$9)))*SUMIFS(conditions!$69:$69,conditions!$8:$8,"&lt;="&amp;FZ$9,conditions!$9:$9,"&gt;="&amp;FZ$9)*SUMIFS(conditions!$70:$70,conditions!$8:$8,"&lt;="&amp;FZ$9,conditions!$9:$9,"&gt;="&amp;FZ$9))</f>
        <v>3.3679800000000029</v>
      </c>
      <c r="GA74" s="37">
        <f>IF(GA$9="",0,IF(GA$9+SUMIFS(conditions!$71:$71,conditions!$8:$8,"&lt;="&amp;GA$9,conditions!$9:$9,"&gt;="&amp;GA$9)&gt;EOMONTH($U$9,11),(1+conditions!$U$34)*SUMIFS(20:20,$9:$9,$U$9-1+GA$9+SUMIFS(conditions!$71:$71,conditions!$8:$8,"&lt;="&amp;GA$9,conditions!$9:$9,"&gt;="&amp;GA$9)-EOMONTH($U$9,11)),SUMIFS(20:20,$9:$9,GA$9+SUMIFS(conditions!$71:$71,conditions!$8:$8,"&lt;="&amp;GA$9,conditions!$9:$9,"&gt;="&amp;GA$9)))*SUMIFS(conditions!$69:$69,conditions!$8:$8,"&lt;="&amp;GA$9,conditions!$9:$9,"&gt;="&amp;GA$9)*SUMIFS(conditions!$70:$70,conditions!$8:$8,"&lt;="&amp;GA$9,conditions!$9:$9,"&gt;="&amp;GA$9))</f>
        <v>3.3679800000000029</v>
      </c>
      <c r="GB74" s="37">
        <f>IF(GB$9="",0,IF(GB$9+SUMIFS(conditions!$71:$71,conditions!$8:$8,"&lt;="&amp;GB$9,conditions!$9:$9,"&gt;="&amp;GB$9)&gt;EOMONTH($U$9,11),(1+conditions!$U$34)*SUMIFS(20:20,$9:$9,$U$9-1+GB$9+SUMIFS(conditions!$71:$71,conditions!$8:$8,"&lt;="&amp;GB$9,conditions!$9:$9,"&gt;="&amp;GB$9)-EOMONTH($U$9,11)),SUMIFS(20:20,$9:$9,GB$9+SUMIFS(conditions!$71:$71,conditions!$8:$8,"&lt;="&amp;GB$9,conditions!$9:$9,"&gt;="&amp;GB$9)))*SUMIFS(conditions!$69:$69,conditions!$8:$8,"&lt;="&amp;GB$9,conditions!$9:$9,"&gt;="&amp;GB$9)*SUMIFS(conditions!$70:$70,conditions!$8:$8,"&lt;="&amp;GB$9,conditions!$9:$9,"&gt;="&amp;GB$9))</f>
        <v>3.3679800000000029</v>
      </c>
      <c r="GC74" s="37">
        <f>IF(GC$9="",0,IF(GC$9+SUMIFS(conditions!$71:$71,conditions!$8:$8,"&lt;="&amp;GC$9,conditions!$9:$9,"&gt;="&amp;GC$9)&gt;EOMONTH($U$9,11),(1+conditions!$U$34)*SUMIFS(20:20,$9:$9,$U$9-1+GC$9+SUMIFS(conditions!$71:$71,conditions!$8:$8,"&lt;="&amp;GC$9,conditions!$9:$9,"&gt;="&amp;GC$9)-EOMONTH($U$9,11)),SUMIFS(20:20,$9:$9,GC$9+SUMIFS(conditions!$71:$71,conditions!$8:$8,"&lt;="&amp;GC$9,conditions!$9:$9,"&gt;="&amp;GC$9)))*SUMIFS(conditions!$69:$69,conditions!$8:$8,"&lt;="&amp;GC$9,conditions!$9:$9,"&gt;="&amp;GC$9)*SUMIFS(conditions!$70:$70,conditions!$8:$8,"&lt;="&amp;GC$9,conditions!$9:$9,"&gt;="&amp;GC$9))</f>
        <v>3.3679800000000029</v>
      </c>
      <c r="GD74" s="37">
        <f>IF(GD$9="",0,IF(GD$9+SUMIFS(conditions!$71:$71,conditions!$8:$8,"&lt;="&amp;GD$9,conditions!$9:$9,"&gt;="&amp;GD$9)&gt;EOMONTH($U$9,11),(1+conditions!$U$34)*SUMIFS(20:20,$9:$9,$U$9-1+GD$9+SUMIFS(conditions!$71:$71,conditions!$8:$8,"&lt;="&amp;GD$9,conditions!$9:$9,"&gt;="&amp;GD$9)-EOMONTH($U$9,11)),SUMIFS(20:20,$9:$9,GD$9+SUMIFS(conditions!$71:$71,conditions!$8:$8,"&lt;="&amp;GD$9,conditions!$9:$9,"&gt;="&amp;GD$9)))*SUMIFS(conditions!$69:$69,conditions!$8:$8,"&lt;="&amp;GD$9,conditions!$9:$9,"&gt;="&amp;GD$9)*SUMIFS(conditions!$70:$70,conditions!$8:$8,"&lt;="&amp;GD$9,conditions!$9:$9,"&gt;="&amp;GD$9))</f>
        <v>0</v>
      </c>
      <c r="GE74" s="37">
        <f>IF(GE$9="",0,IF(GE$9+SUMIFS(conditions!$71:$71,conditions!$8:$8,"&lt;="&amp;GE$9,conditions!$9:$9,"&gt;="&amp;GE$9)&gt;EOMONTH($U$9,11),(1+conditions!$U$34)*SUMIFS(20:20,$9:$9,$U$9-1+GE$9+SUMIFS(conditions!$71:$71,conditions!$8:$8,"&lt;="&amp;GE$9,conditions!$9:$9,"&gt;="&amp;GE$9)-EOMONTH($U$9,11)),SUMIFS(20:20,$9:$9,GE$9+SUMIFS(conditions!$71:$71,conditions!$8:$8,"&lt;="&amp;GE$9,conditions!$9:$9,"&gt;="&amp;GE$9)))*SUMIFS(conditions!$69:$69,conditions!$8:$8,"&lt;="&amp;GE$9,conditions!$9:$9,"&gt;="&amp;GE$9)*SUMIFS(conditions!$70:$70,conditions!$8:$8,"&lt;="&amp;GE$9,conditions!$9:$9,"&gt;="&amp;GE$9))</f>
        <v>0</v>
      </c>
      <c r="GF74" s="37">
        <f>IF(GF$9="",0,IF(GF$9+SUMIFS(conditions!$71:$71,conditions!$8:$8,"&lt;="&amp;GF$9,conditions!$9:$9,"&gt;="&amp;GF$9)&gt;EOMONTH($U$9,11),(1+conditions!$U$34)*SUMIFS(20:20,$9:$9,$U$9-1+GF$9+SUMIFS(conditions!$71:$71,conditions!$8:$8,"&lt;="&amp;GF$9,conditions!$9:$9,"&gt;="&amp;GF$9)-EOMONTH($U$9,11)),SUMIFS(20:20,$9:$9,GF$9+SUMIFS(conditions!$71:$71,conditions!$8:$8,"&lt;="&amp;GF$9,conditions!$9:$9,"&gt;="&amp;GF$9)))*SUMIFS(conditions!$69:$69,conditions!$8:$8,"&lt;="&amp;GF$9,conditions!$9:$9,"&gt;="&amp;GF$9)*SUMIFS(conditions!$70:$70,conditions!$8:$8,"&lt;="&amp;GF$9,conditions!$9:$9,"&gt;="&amp;GF$9))</f>
        <v>3.3679800000000029</v>
      </c>
      <c r="GG74" s="37">
        <f>IF(GG$9="",0,IF(GG$9+SUMIFS(conditions!$71:$71,conditions!$8:$8,"&lt;="&amp;GG$9,conditions!$9:$9,"&gt;="&amp;GG$9)&gt;EOMONTH($U$9,11),(1+conditions!$U$34)*SUMIFS(20:20,$9:$9,$U$9-1+GG$9+SUMIFS(conditions!$71:$71,conditions!$8:$8,"&lt;="&amp;GG$9,conditions!$9:$9,"&gt;="&amp;GG$9)-EOMONTH($U$9,11)),SUMIFS(20:20,$9:$9,GG$9+SUMIFS(conditions!$71:$71,conditions!$8:$8,"&lt;="&amp;GG$9,conditions!$9:$9,"&gt;="&amp;GG$9)))*SUMIFS(conditions!$69:$69,conditions!$8:$8,"&lt;="&amp;GG$9,conditions!$9:$9,"&gt;="&amp;GG$9)*SUMIFS(conditions!$70:$70,conditions!$8:$8,"&lt;="&amp;GG$9,conditions!$9:$9,"&gt;="&amp;GG$9))</f>
        <v>3.3679800000000029</v>
      </c>
      <c r="GH74" s="37">
        <f>IF(GH$9="",0,IF(GH$9+SUMIFS(conditions!$71:$71,conditions!$8:$8,"&lt;="&amp;GH$9,conditions!$9:$9,"&gt;="&amp;GH$9)&gt;EOMONTH($U$9,11),(1+conditions!$U$34)*SUMIFS(20:20,$9:$9,$U$9-1+GH$9+SUMIFS(conditions!$71:$71,conditions!$8:$8,"&lt;="&amp;GH$9,conditions!$9:$9,"&gt;="&amp;GH$9)-EOMONTH($U$9,11)),SUMIFS(20:20,$9:$9,GH$9+SUMIFS(conditions!$71:$71,conditions!$8:$8,"&lt;="&amp;GH$9,conditions!$9:$9,"&gt;="&amp;GH$9)))*SUMIFS(conditions!$69:$69,conditions!$8:$8,"&lt;="&amp;GH$9,conditions!$9:$9,"&gt;="&amp;GH$9)*SUMIFS(conditions!$70:$70,conditions!$8:$8,"&lt;="&amp;GH$9,conditions!$9:$9,"&gt;="&amp;GH$9))</f>
        <v>3.7328445000000028</v>
      </c>
      <c r="GI74" s="37">
        <f>IF(GI$9="",0,IF(GI$9+SUMIFS(conditions!$71:$71,conditions!$8:$8,"&lt;="&amp;GI$9,conditions!$9:$9,"&gt;="&amp;GI$9)&gt;EOMONTH($U$9,11),(1+conditions!$U$34)*SUMIFS(20:20,$9:$9,$U$9-1+GI$9+SUMIFS(conditions!$71:$71,conditions!$8:$8,"&lt;="&amp;GI$9,conditions!$9:$9,"&gt;="&amp;GI$9)-EOMONTH($U$9,11)),SUMIFS(20:20,$9:$9,GI$9+SUMIFS(conditions!$71:$71,conditions!$8:$8,"&lt;="&amp;GI$9,conditions!$9:$9,"&gt;="&amp;GI$9)))*SUMIFS(conditions!$69:$69,conditions!$8:$8,"&lt;="&amp;GI$9,conditions!$9:$9,"&gt;="&amp;GI$9)*SUMIFS(conditions!$70:$70,conditions!$8:$8,"&lt;="&amp;GI$9,conditions!$9:$9,"&gt;="&amp;GI$9))</f>
        <v>3.7328445000000028</v>
      </c>
      <c r="GJ74" s="37">
        <f>IF(GJ$9="",0,IF(GJ$9+SUMIFS(conditions!$71:$71,conditions!$8:$8,"&lt;="&amp;GJ$9,conditions!$9:$9,"&gt;="&amp;GJ$9)&gt;EOMONTH($U$9,11),(1+conditions!$U$34)*SUMIFS(20:20,$9:$9,$U$9-1+GJ$9+SUMIFS(conditions!$71:$71,conditions!$8:$8,"&lt;="&amp;GJ$9,conditions!$9:$9,"&gt;="&amp;GJ$9)-EOMONTH($U$9,11)),SUMIFS(20:20,$9:$9,GJ$9+SUMIFS(conditions!$71:$71,conditions!$8:$8,"&lt;="&amp;GJ$9,conditions!$9:$9,"&gt;="&amp;GJ$9)))*SUMIFS(conditions!$69:$69,conditions!$8:$8,"&lt;="&amp;GJ$9,conditions!$9:$9,"&gt;="&amp;GJ$9)*SUMIFS(conditions!$70:$70,conditions!$8:$8,"&lt;="&amp;GJ$9,conditions!$9:$9,"&gt;="&amp;GJ$9))</f>
        <v>3.7328445000000028</v>
      </c>
      <c r="GK74" s="37">
        <f>IF(GK$9="",0,IF(GK$9+SUMIFS(conditions!$71:$71,conditions!$8:$8,"&lt;="&amp;GK$9,conditions!$9:$9,"&gt;="&amp;GK$9)&gt;EOMONTH($U$9,11),(1+conditions!$U$34)*SUMIFS(20:20,$9:$9,$U$9-1+GK$9+SUMIFS(conditions!$71:$71,conditions!$8:$8,"&lt;="&amp;GK$9,conditions!$9:$9,"&gt;="&amp;GK$9)-EOMONTH($U$9,11)),SUMIFS(20:20,$9:$9,GK$9+SUMIFS(conditions!$71:$71,conditions!$8:$8,"&lt;="&amp;GK$9,conditions!$9:$9,"&gt;="&amp;GK$9)))*SUMIFS(conditions!$69:$69,conditions!$8:$8,"&lt;="&amp;GK$9,conditions!$9:$9,"&gt;="&amp;GK$9)*SUMIFS(conditions!$70:$70,conditions!$8:$8,"&lt;="&amp;GK$9,conditions!$9:$9,"&gt;="&amp;GK$9))</f>
        <v>0</v>
      </c>
      <c r="GL74" s="37">
        <f>IF(GL$9="",0,IF(GL$9+SUMIFS(conditions!$71:$71,conditions!$8:$8,"&lt;="&amp;GL$9,conditions!$9:$9,"&gt;="&amp;GL$9)&gt;EOMONTH($U$9,11),(1+conditions!$U$34)*SUMIFS(20:20,$9:$9,$U$9-1+GL$9+SUMIFS(conditions!$71:$71,conditions!$8:$8,"&lt;="&amp;GL$9,conditions!$9:$9,"&gt;="&amp;GL$9)-EOMONTH($U$9,11)),SUMIFS(20:20,$9:$9,GL$9+SUMIFS(conditions!$71:$71,conditions!$8:$8,"&lt;="&amp;GL$9,conditions!$9:$9,"&gt;="&amp;GL$9)))*SUMIFS(conditions!$69:$69,conditions!$8:$8,"&lt;="&amp;GL$9,conditions!$9:$9,"&gt;="&amp;GL$9)*SUMIFS(conditions!$70:$70,conditions!$8:$8,"&lt;="&amp;GL$9,conditions!$9:$9,"&gt;="&amp;GL$9))</f>
        <v>0</v>
      </c>
      <c r="GM74" s="37">
        <f>IF(GM$9="",0,IF(GM$9+SUMIFS(conditions!$71:$71,conditions!$8:$8,"&lt;="&amp;GM$9,conditions!$9:$9,"&gt;="&amp;GM$9)&gt;EOMONTH($U$9,11),(1+conditions!$U$34)*SUMIFS(20:20,$9:$9,$U$9-1+GM$9+SUMIFS(conditions!$71:$71,conditions!$8:$8,"&lt;="&amp;GM$9,conditions!$9:$9,"&gt;="&amp;GM$9)-EOMONTH($U$9,11)),SUMIFS(20:20,$9:$9,GM$9+SUMIFS(conditions!$71:$71,conditions!$8:$8,"&lt;="&amp;GM$9,conditions!$9:$9,"&gt;="&amp;GM$9)))*SUMIFS(conditions!$69:$69,conditions!$8:$8,"&lt;="&amp;GM$9,conditions!$9:$9,"&gt;="&amp;GM$9)*SUMIFS(conditions!$70:$70,conditions!$8:$8,"&lt;="&amp;GM$9,conditions!$9:$9,"&gt;="&amp;GM$9))</f>
        <v>3.7328445000000028</v>
      </c>
      <c r="GN74" s="37">
        <f>IF(GN$9="",0,IF(GN$9+SUMIFS(conditions!$71:$71,conditions!$8:$8,"&lt;="&amp;GN$9,conditions!$9:$9,"&gt;="&amp;GN$9)&gt;EOMONTH($U$9,11),(1+conditions!$U$34)*SUMIFS(20:20,$9:$9,$U$9-1+GN$9+SUMIFS(conditions!$71:$71,conditions!$8:$8,"&lt;="&amp;GN$9,conditions!$9:$9,"&gt;="&amp;GN$9)-EOMONTH($U$9,11)),SUMIFS(20:20,$9:$9,GN$9+SUMIFS(conditions!$71:$71,conditions!$8:$8,"&lt;="&amp;GN$9,conditions!$9:$9,"&gt;="&amp;GN$9)))*SUMIFS(conditions!$69:$69,conditions!$8:$8,"&lt;="&amp;GN$9,conditions!$9:$9,"&gt;="&amp;GN$9)*SUMIFS(conditions!$70:$70,conditions!$8:$8,"&lt;="&amp;GN$9,conditions!$9:$9,"&gt;="&amp;GN$9))</f>
        <v>3.7328445000000028</v>
      </c>
      <c r="GO74" s="37">
        <f>IF(GO$9="",0,IF(GO$9+SUMIFS(conditions!$71:$71,conditions!$8:$8,"&lt;="&amp;GO$9,conditions!$9:$9,"&gt;="&amp;GO$9)&gt;EOMONTH($U$9,11),(1+conditions!$U$34)*SUMIFS(20:20,$9:$9,$U$9-1+GO$9+SUMIFS(conditions!$71:$71,conditions!$8:$8,"&lt;="&amp;GO$9,conditions!$9:$9,"&gt;="&amp;GO$9)-EOMONTH($U$9,11)),SUMIFS(20:20,$9:$9,GO$9+SUMIFS(conditions!$71:$71,conditions!$8:$8,"&lt;="&amp;GO$9,conditions!$9:$9,"&gt;="&amp;GO$9)))*SUMIFS(conditions!$69:$69,conditions!$8:$8,"&lt;="&amp;GO$9,conditions!$9:$9,"&gt;="&amp;GO$9)*SUMIFS(conditions!$70:$70,conditions!$8:$8,"&lt;="&amp;GO$9,conditions!$9:$9,"&gt;="&amp;GO$9))</f>
        <v>3.7328445000000028</v>
      </c>
      <c r="GP74" s="37">
        <f>IF(GP$9="",0,IF(GP$9+SUMIFS(conditions!$71:$71,conditions!$8:$8,"&lt;="&amp;GP$9,conditions!$9:$9,"&gt;="&amp;GP$9)&gt;EOMONTH($U$9,11),(1+conditions!$U$34)*SUMIFS(20:20,$9:$9,$U$9-1+GP$9+SUMIFS(conditions!$71:$71,conditions!$8:$8,"&lt;="&amp;GP$9,conditions!$9:$9,"&gt;="&amp;GP$9)-EOMONTH($U$9,11)),SUMIFS(20:20,$9:$9,GP$9+SUMIFS(conditions!$71:$71,conditions!$8:$8,"&lt;="&amp;GP$9,conditions!$9:$9,"&gt;="&amp;GP$9)))*SUMIFS(conditions!$69:$69,conditions!$8:$8,"&lt;="&amp;GP$9,conditions!$9:$9,"&gt;="&amp;GP$9)*SUMIFS(conditions!$70:$70,conditions!$8:$8,"&lt;="&amp;GP$9,conditions!$9:$9,"&gt;="&amp;GP$9))</f>
        <v>3.7328445000000028</v>
      </c>
      <c r="GQ74" s="37">
        <f>IF(GQ$9="",0,IF(GQ$9+SUMIFS(conditions!$71:$71,conditions!$8:$8,"&lt;="&amp;GQ$9,conditions!$9:$9,"&gt;="&amp;GQ$9)&gt;EOMONTH($U$9,11),(1+conditions!$U$34)*SUMIFS(20:20,$9:$9,$U$9-1+GQ$9+SUMIFS(conditions!$71:$71,conditions!$8:$8,"&lt;="&amp;GQ$9,conditions!$9:$9,"&gt;="&amp;GQ$9)-EOMONTH($U$9,11)),SUMIFS(20:20,$9:$9,GQ$9+SUMIFS(conditions!$71:$71,conditions!$8:$8,"&lt;="&amp;GQ$9,conditions!$9:$9,"&gt;="&amp;GQ$9)))*SUMIFS(conditions!$69:$69,conditions!$8:$8,"&lt;="&amp;GQ$9,conditions!$9:$9,"&gt;="&amp;GQ$9)*SUMIFS(conditions!$70:$70,conditions!$8:$8,"&lt;="&amp;GQ$9,conditions!$9:$9,"&gt;="&amp;GQ$9))</f>
        <v>3.7328445000000028</v>
      </c>
      <c r="GR74" s="37">
        <f>IF(GR$9="",0,IF(GR$9+SUMIFS(conditions!$71:$71,conditions!$8:$8,"&lt;="&amp;GR$9,conditions!$9:$9,"&gt;="&amp;GR$9)&gt;EOMONTH($U$9,11),(1+conditions!$U$34)*SUMIFS(20:20,$9:$9,$U$9-1+GR$9+SUMIFS(conditions!$71:$71,conditions!$8:$8,"&lt;="&amp;GR$9,conditions!$9:$9,"&gt;="&amp;GR$9)-EOMONTH($U$9,11)),SUMIFS(20:20,$9:$9,GR$9+SUMIFS(conditions!$71:$71,conditions!$8:$8,"&lt;="&amp;GR$9,conditions!$9:$9,"&gt;="&amp;GR$9)))*SUMIFS(conditions!$69:$69,conditions!$8:$8,"&lt;="&amp;GR$9,conditions!$9:$9,"&gt;="&amp;GR$9)*SUMIFS(conditions!$70:$70,conditions!$8:$8,"&lt;="&amp;GR$9,conditions!$9:$9,"&gt;="&amp;GR$9))</f>
        <v>0</v>
      </c>
      <c r="GS74" s="37">
        <f>IF(GS$9="",0,IF(GS$9+SUMIFS(conditions!$71:$71,conditions!$8:$8,"&lt;="&amp;GS$9,conditions!$9:$9,"&gt;="&amp;GS$9)&gt;EOMONTH($U$9,11),(1+conditions!$U$34)*SUMIFS(20:20,$9:$9,$U$9-1+GS$9+SUMIFS(conditions!$71:$71,conditions!$8:$8,"&lt;="&amp;GS$9,conditions!$9:$9,"&gt;="&amp;GS$9)-EOMONTH($U$9,11)),SUMIFS(20:20,$9:$9,GS$9+SUMIFS(conditions!$71:$71,conditions!$8:$8,"&lt;="&amp;GS$9,conditions!$9:$9,"&gt;="&amp;GS$9)))*SUMIFS(conditions!$69:$69,conditions!$8:$8,"&lt;="&amp;GS$9,conditions!$9:$9,"&gt;="&amp;GS$9)*SUMIFS(conditions!$70:$70,conditions!$8:$8,"&lt;="&amp;GS$9,conditions!$9:$9,"&gt;="&amp;GS$9))</f>
        <v>0</v>
      </c>
      <c r="GT74" s="37">
        <f>IF(GT$9="",0,IF(GT$9+SUMIFS(conditions!$71:$71,conditions!$8:$8,"&lt;="&amp;GT$9,conditions!$9:$9,"&gt;="&amp;GT$9)&gt;EOMONTH($U$9,11),(1+conditions!$U$34)*SUMIFS(20:20,$9:$9,$U$9-1+GT$9+SUMIFS(conditions!$71:$71,conditions!$8:$8,"&lt;="&amp;GT$9,conditions!$9:$9,"&gt;="&amp;GT$9)-EOMONTH($U$9,11)),SUMIFS(20:20,$9:$9,GT$9+SUMIFS(conditions!$71:$71,conditions!$8:$8,"&lt;="&amp;GT$9,conditions!$9:$9,"&gt;="&amp;GT$9)))*SUMIFS(conditions!$69:$69,conditions!$8:$8,"&lt;="&amp;GT$9,conditions!$9:$9,"&gt;="&amp;GT$9)*SUMIFS(conditions!$70:$70,conditions!$8:$8,"&lt;="&amp;GT$9,conditions!$9:$9,"&gt;="&amp;GT$9))</f>
        <v>3.7328445000000028</v>
      </c>
      <c r="GU74" s="37">
        <f>IF(GU$9="",0,IF(GU$9+SUMIFS(conditions!$71:$71,conditions!$8:$8,"&lt;="&amp;GU$9,conditions!$9:$9,"&gt;="&amp;GU$9)&gt;EOMONTH($U$9,11),(1+conditions!$U$34)*SUMIFS(20:20,$9:$9,$U$9-1+GU$9+SUMIFS(conditions!$71:$71,conditions!$8:$8,"&lt;="&amp;GU$9,conditions!$9:$9,"&gt;="&amp;GU$9)-EOMONTH($U$9,11)),SUMIFS(20:20,$9:$9,GU$9+SUMIFS(conditions!$71:$71,conditions!$8:$8,"&lt;="&amp;GU$9,conditions!$9:$9,"&gt;="&amp;GU$9)))*SUMIFS(conditions!$69:$69,conditions!$8:$8,"&lt;="&amp;GU$9,conditions!$9:$9,"&gt;="&amp;GU$9)*SUMIFS(conditions!$70:$70,conditions!$8:$8,"&lt;="&amp;GU$9,conditions!$9:$9,"&gt;="&amp;GU$9))</f>
        <v>3.7328445000000028</v>
      </c>
      <c r="GV74" s="37">
        <f>IF(GV$9="",0,IF(GV$9+SUMIFS(conditions!$71:$71,conditions!$8:$8,"&lt;="&amp;GV$9,conditions!$9:$9,"&gt;="&amp;GV$9)&gt;EOMONTH($U$9,11),(1+conditions!$U$34)*SUMIFS(20:20,$9:$9,$U$9-1+GV$9+SUMIFS(conditions!$71:$71,conditions!$8:$8,"&lt;="&amp;GV$9,conditions!$9:$9,"&gt;="&amp;GV$9)-EOMONTH($U$9,11)),SUMIFS(20:20,$9:$9,GV$9+SUMIFS(conditions!$71:$71,conditions!$8:$8,"&lt;="&amp;GV$9,conditions!$9:$9,"&gt;="&amp;GV$9)))*SUMIFS(conditions!$69:$69,conditions!$8:$8,"&lt;="&amp;GV$9,conditions!$9:$9,"&gt;="&amp;GV$9)*SUMIFS(conditions!$70:$70,conditions!$8:$8,"&lt;="&amp;GV$9,conditions!$9:$9,"&gt;="&amp;GV$9))</f>
        <v>3.7328445000000028</v>
      </c>
      <c r="GW74" s="37">
        <f>IF(GW$9="",0,IF(GW$9+SUMIFS(conditions!$71:$71,conditions!$8:$8,"&lt;="&amp;GW$9,conditions!$9:$9,"&gt;="&amp;GW$9)&gt;EOMONTH($U$9,11),(1+conditions!$U$34)*SUMIFS(20:20,$9:$9,$U$9-1+GW$9+SUMIFS(conditions!$71:$71,conditions!$8:$8,"&lt;="&amp;GW$9,conditions!$9:$9,"&gt;="&amp;GW$9)-EOMONTH($U$9,11)),SUMIFS(20:20,$9:$9,GW$9+SUMIFS(conditions!$71:$71,conditions!$8:$8,"&lt;="&amp;GW$9,conditions!$9:$9,"&gt;="&amp;GW$9)))*SUMIFS(conditions!$69:$69,conditions!$8:$8,"&lt;="&amp;GW$9,conditions!$9:$9,"&gt;="&amp;GW$9)*SUMIFS(conditions!$70:$70,conditions!$8:$8,"&lt;="&amp;GW$9,conditions!$9:$9,"&gt;="&amp;GW$9))</f>
        <v>3.7328445000000028</v>
      </c>
      <c r="GX74" s="37">
        <f>IF(GX$9="",0,IF(GX$9+SUMIFS(conditions!$71:$71,conditions!$8:$8,"&lt;="&amp;GX$9,conditions!$9:$9,"&gt;="&amp;GX$9)&gt;EOMONTH($U$9,11),(1+conditions!$U$34)*SUMIFS(20:20,$9:$9,$U$9-1+GX$9+SUMIFS(conditions!$71:$71,conditions!$8:$8,"&lt;="&amp;GX$9,conditions!$9:$9,"&gt;="&amp;GX$9)-EOMONTH($U$9,11)),SUMIFS(20:20,$9:$9,GX$9+SUMIFS(conditions!$71:$71,conditions!$8:$8,"&lt;="&amp;GX$9,conditions!$9:$9,"&gt;="&amp;GX$9)))*SUMIFS(conditions!$69:$69,conditions!$8:$8,"&lt;="&amp;GX$9,conditions!$9:$9,"&gt;="&amp;GX$9)*SUMIFS(conditions!$70:$70,conditions!$8:$8,"&lt;="&amp;GX$9,conditions!$9:$9,"&gt;="&amp;GX$9))</f>
        <v>3.7328445000000028</v>
      </c>
      <c r="GY74" s="37">
        <f>IF(GY$9="",0,IF(GY$9+SUMIFS(conditions!$71:$71,conditions!$8:$8,"&lt;="&amp;GY$9,conditions!$9:$9,"&gt;="&amp;GY$9)&gt;EOMONTH($U$9,11),(1+conditions!$U$34)*SUMIFS(20:20,$9:$9,$U$9-1+GY$9+SUMIFS(conditions!$71:$71,conditions!$8:$8,"&lt;="&amp;GY$9,conditions!$9:$9,"&gt;="&amp;GY$9)-EOMONTH($U$9,11)),SUMIFS(20:20,$9:$9,GY$9+SUMIFS(conditions!$71:$71,conditions!$8:$8,"&lt;="&amp;GY$9,conditions!$9:$9,"&gt;="&amp;GY$9)))*SUMIFS(conditions!$69:$69,conditions!$8:$8,"&lt;="&amp;GY$9,conditions!$9:$9,"&gt;="&amp;GY$9)*SUMIFS(conditions!$70:$70,conditions!$8:$8,"&lt;="&amp;GY$9,conditions!$9:$9,"&gt;="&amp;GY$9))</f>
        <v>0</v>
      </c>
      <c r="GZ74" s="37">
        <f>IF(GZ$9="",0,IF(GZ$9+SUMIFS(conditions!$71:$71,conditions!$8:$8,"&lt;="&amp;GZ$9,conditions!$9:$9,"&gt;="&amp;GZ$9)&gt;EOMONTH($U$9,11),(1+conditions!$U$34)*SUMIFS(20:20,$9:$9,$U$9-1+GZ$9+SUMIFS(conditions!$71:$71,conditions!$8:$8,"&lt;="&amp;GZ$9,conditions!$9:$9,"&gt;="&amp;GZ$9)-EOMONTH($U$9,11)),SUMIFS(20:20,$9:$9,GZ$9+SUMIFS(conditions!$71:$71,conditions!$8:$8,"&lt;="&amp;GZ$9,conditions!$9:$9,"&gt;="&amp;GZ$9)))*SUMIFS(conditions!$69:$69,conditions!$8:$8,"&lt;="&amp;GZ$9,conditions!$9:$9,"&gt;="&amp;GZ$9)*SUMIFS(conditions!$70:$70,conditions!$8:$8,"&lt;="&amp;GZ$9,conditions!$9:$9,"&gt;="&amp;GZ$9))</f>
        <v>0</v>
      </c>
      <c r="HA74" s="37">
        <f>IF(HA$9="",0,IF(HA$9+SUMIFS(conditions!$71:$71,conditions!$8:$8,"&lt;="&amp;HA$9,conditions!$9:$9,"&gt;="&amp;HA$9)&gt;EOMONTH($U$9,11),(1+conditions!$U$34)*SUMIFS(20:20,$9:$9,$U$9-1+HA$9+SUMIFS(conditions!$71:$71,conditions!$8:$8,"&lt;="&amp;HA$9,conditions!$9:$9,"&gt;="&amp;HA$9)-EOMONTH($U$9,11)),SUMIFS(20:20,$9:$9,HA$9+SUMIFS(conditions!$71:$71,conditions!$8:$8,"&lt;="&amp;HA$9,conditions!$9:$9,"&gt;="&amp;HA$9)))*SUMIFS(conditions!$69:$69,conditions!$8:$8,"&lt;="&amp;HA$9,conditions!$9:$9,"&gt;="&amp;HA$9)*SUMIFS(conditions!$70:$70,conditions!$8:$8,"&lt;="&amp;HA$9,conditions!$9:$9,"&gt;="&amp;HA$9))</f>
        <v>3.7328445000000028</v>
      </c>
      <c r="HB74" s="37">
        <f>IF(HB$9="",0,IF(HB$9+SUMIFS(conditions!$71:$71,conditions!$8:$8,"&lt;="&amp;HB$9,conditions!$9:$9,"&gt;="&amp;HB$9)&gt;EOMONTH($U$9,11),(1+conditions!$U$34)*SUMIFS(20:20,$9:$9,$U$9-1+HB$9+SUMIFS(conditions!$71:$71,conditions!$8:$8,"&lt;="&amp;HB$9,conditions!$9:$9,"&gt;="&amp;HB$9)-EOMONTH($U$9,11)),SUMIFS(20:20,$9:$9,HB$9+SUMIFS(conditions!$71:$71,conditions!$8:$8,"&lt;="&amp;HB$9,conditions!$9:$9,"&gt;="&amp;HB$9)))*SUMIFS(conditions!$69:$69,conditions!$8:$8,"&lt;="&amp;HB$9,conditions!$9:$9,"&gt;="&amp;HB$9)*SUMIFS(conditions!$70:$70,conditions!$8:$8,"&lt;="&amp;HB$9,conditions!$9:$9,"&gt;="&amp;HB$9))</f>
        <v>3.7328445000000028</v>
      </c>
      <c r="HC74" s="37">
        <f>IF(HC$9="",0,IF(HC$9+SUMIFS(conditions!$71:$71,conditions!$8:$8,"&lt;="&amp;HC$9,conditions!$9:$9,"&gt;="&amp;HC$9)&gt;EOMONTH($U$9,11),(1+conditions!$U$34)*SUMIFS(20:20,$9:$9,$U$9-1+HC$9+SUMIFS(conditions!$71:$71,conditions!$8:$8,"&lt;="&amp;HC$9,conditions!$9:$9,"&gt;="&amp;HC$9)-EOMONTH($U$9,11)),SUMIFS(20:20,$9:$9,HC$9+SUMIFS(conditions!$71:$71,conditions!$8:$8,"&lt;="&amp;HC$9,conditions!$9:$9,"&gt;="&amp;HC$9)))*SUMIFS(conditions!$69:$69,conditions!$8:$8,"&lt;="&amp;HC$9,conditions!$9:$9,"&gt;="&amp;HC$9)*SUMIFS(conditions!$70:$70,conditions!$8:$8,"&lt;="&amp;HC$9,conditions!$9:$9,"&gt;="&amp;HC$9))</f>
        <v>3.7328445000000028</v>
      </c>
      <c r="HD74" s="37">
        <f>IF(HD$9="",0,IF(HD$9+SUMIFS(conditions!$71:$71,conditions!$8:$8,"&lt;="&amp;HD$9,conditions!$9:$9,"&gt;="&amp;HD$9)&gt;EOMONTH($U$9,11),(1+conditions!$U$34)*SUMIFS(20:20,$9:$9,$U$9-1+HD$9+SUMIFS(conditions!$71:$71,conditions!$8:$8,"&lt;="&amp;HD$9,conditions!$9:$9,"&gt;="&amp;HD$9)-EOMONTH($U$9,11)),SUMIFS(20:20,$9:$9,HD$9+SUMIFS(conditions!$71:$71,conditions!$8:$8,"&lt;="&amp;HD$9,conditions!$9:$9,"&gt;="&amp;HD$9)))*SUMIFS(conditions!$69:$69,conditions!$8:$8,"&lt;="&amp;HD$9,conditions!$9:$9,"&gt;="&amp;HD$9)*SUMIFS(conditions!$70:$70,conditions!$8:$8,"&lt;="&amp;HD$9,conditions!$9:$9,"&gt;="&amp;HD$9))</f>
        <v>3.7328445000000028</v>
      </c>
      <c r="HE74" s="37">
        <f>IF(HE$9="",0,IF(HE$9+SUMIFS(conditions!$71:$71,conditions!$8:$8,"&lt;="&amp;HE$9,conditions!$9:$9,"&gt;="&amp;HE$9)&gt;EOMONTH($U$9,11),(1+conditions!$U$34)*SUMIFS(20:20,$9:$9,$U$9-1+HE$9+SUMIFS(conditions!$71:$71,conditions!$8:$8,"&lt;="&amp;HE$9,conditions!$9:$9,"&gt;="&amp;HE$9)-EOMONTH($U$9,11)),SUMIFS(20:20,$9:$9,HE$9+SUMIFS(conditions!$71:$71,conditions!$8:$8,"&lt;="&amp;HE$9,conditions!$9:$9,"&gt;="&amp;HE$9)))*SUMIFS(conditions!$69:$69,conditions!$8:$8,"&lt;="&amp;HE$9,conditions!$9:$9,"&gt;="&amp;HE$9)*SUMIFS(conditions!$70:$70,conditions!$8:$8,"&lt;="&amp;HE$9,conditions!$9:$9,"&gt;="&amp;HE$9))</f>
        <v>3.7328445000000028</v>
      </c>
      <c r="HF74" s="37">
        <f>IF(HF$9="",0,IF(HF$9+SUMIFS(conditions!$71:$71,conditions!$8:$8,"&lt;="&amp;HF$9,conditions!$9:$9,"&gt;="&amp;HF$9)&gt;EOMONTH($U$9,11),(1+conditions!$U$34)*SUMIFS(20:20,$9:$9,$U$9-1+HF$9+SUMIFS(conditions!$71:$71,conditions!$8:$8,"&lt;="&amp;HF$9,conditions!$9:$9,"&gt;="&amp;HF$9)-EOMONTH($U$9,11)),SUMIFS(20:20,$9:$9,HF$9+SUMIFS(conditions!$71:$71,conditions!$8:$8,"&lt;="&amp;HF$9,conditions!$9:$9,"&gt;="&amp;HF$9)))*SUMIFS(conditions!$69:$69,conditions!$8:$8,"&lt;="&amp;HF$9,conditions!$9:$9,"&gt;="&amp;HF$9)*SUMIFS(conditions!$70:$70,conditions!$8:$8,"&lt;="&amp;HF$9,conditions!$9:$9,"&gt;="&amp;HF$9))</f>
        <v>0</v>
      </c>
      <c r="HG74" s="37">
        <f>IF(HG$9="",0,IF(HG$9+SUMIFS(conditions!$71:$71,conditions!$8:$8,"&lt;="&amp;HG$9,conditions!$9:$9,"&gt;="&amp;HG$9)&gt;EOMONTH($U$9,11),(1+conditions!$U$34)*SUMIFS(20:20,$9:$9,$U$9-1+HG$9+SUMIFS(conditions!$71:$71,conditions!$8:$8,"&lt;="&amp;HG$9,conditions!$9:$9,"&gt;="&amp;HG$9)-EOMONTH($U$9,11)),SUMIFS(20:20,$9:$9,HG$9+SUMIFS(conditions!$71:$71,conditions!$8:$8,"&lt;="&amp;HG$9,conditions!$9:$9,"&gt;="&amp;HG$9)))*SUMIFS(conditions!$69:$69,conditions!$8:$8,"&lt;="&amp;HG$9,conditions!$9:$9,"&gt;="&amp;HG$9)*SUMIFS(conditions!$70:$70,conditions!$8:$8,"&lt;="&amp;HG$9,conditions!$9:$9,"&gt;="&amp;HG$9))</f>
        <v>0</v>
      </c>
      <c r="HH74" s="37">
        <f>IF(HH$9="",0,IF(HH$9+SUMIFS(conditions!$71:$71,conditions!$8:$8,"&lt;="&amp;HH$9,conditions!$9:$9,"&gt;="&amp;HH$9)&gt;EOMONTH($U$9,11),(1+conditions!$U$34)*SUMIFS(20:20,$9:$9,$U$9-1+HH$9+SUMIFS(conditions!$71:$71,conditions!$8:$8,"&lt;="&amp;HH$9,conditions!$9:$9,"&gt;="&amp;HH$9)-EOMONTH($U$9,11)),SUMIFS(20:20,$9:$9,HH$9+SUMIFS(conditions!$71:$71,conditions!$8:$8,"&lt;="&amp;HH$9,conditions!$9:$9,"&gt;="&amp;HH$9)))*SUMIFS(conditions!$69:$69,conditions!$8:$8,"&lt;="&amp;HH$9,conditions!$9:$9,"&gt;="&amp;HH$9)*SUMIFS(conditions!$70:$70,conditions!$8:$8,"&lt;="&amp;HH$9,conditions!$9:$9,"&gt;="&amp;HH$9))</f>
        <v>3.7328445000000028</v>
      </c>
      <c r="HI74" s="37">
        <f>IF(HI$9="",0,IF(HI$9+SUMIFS(conditions!$71:$71,conditions!$8:$8,"&lt;="&amp;HI$9,conditions!$9:$9,"&gt;="&amp;HI$9)&gt;EOMONTH($U$9,11),(1+conditions!$U$34)*SUMIFS(20:20,$9:$9,$U$9-1+HI$9+SUMIFS(conditions!$71:$71,conditions!$8:$8,"&lt;="&amp;HI$9,conditions!$9:$9,"&gt;="&amp;HI$9)-EOMONTH($U$9,11)),SUMIFS(20:20,$9:$9,HI$9+SUMIFS(conditions!$71:$71,conditions!$8:$8,"&lt;="&amp;HI$9,conditions!$9:$9,"&gt;="&amp;HI$9)))*SUMIFS(conditions!$69:$69,conditions!$8:$8,"&lt;="&amp;HI$9,conditions!$9:$9,"&gt;="&amp;HI$9)*SUMIFS(conditions!$70:$70,conditions!$8:$8,"&lt;="&amp;HI$9,conditions!$9:$9,"&gt;="&amp;HI$9))</f>
        <v>3.7328445000000028</v>
      </c>
      <c r="HJ74" s="37">
        <f>IF(HJ$9="",0,IF(HJ$9+SUMIFS(conditions!$71:$71,conditions!$8:$8,"&lt;="&amp;HJ$9,conditions!$9:$9,"&gt;="&amp;HJ$9)&gt;EOMONTH($U$9,11),(1+conditions!$U$34)*SUMIFS(20:20,$9:$9,$U$9-1+HJ$9+SUMIFS(conditions!$71:$71,conditions!$8:$8,"&lt;="&amp;HJ$9,conditions!$9:$9,"&gt;="&amp;HJ$9)-EOMONTH($U$9,11)),SUMIFS(20:20,$9:$9,HJ$9+SUMIFS(conditions!$71:$71,conditions!$8:$8,"&lt;="&amp;HJ$9,conditions!$9:$9,"&gt;="&amp;HJ$9)))*SUMIFS(conditions!$69:$69,conditions!$8:$8,"&lt;="&amp;HJ$9,conditions!$9:$9,"&gt;="&amp;HJ$9)*SUMIFS(conditions!$70:$70,conditions!$8:$8,"&lt;="&amp;HJ$9,conditions!$9:$9,"&gt;="&amp;HJ$9))</f>
        <v>3.7328445000000028</v>
      </c>
      <c r="HK74" s="37">
        <f>IF(HK$9="",0,IF(HK$9+SUMIFS(conditions!$71:$71,conditions!$8:$8,"&lt;="&amp;HK$9,conditions!$9:$9,"&gt;="&amp;HK$9)&gt;EOMONTH($U$9,11),(1+conditions!$U$34)*SUMIFS(20:20,$9:$9,$U$9-1+HK$9+SUMIFS(conditions!$71:$71,conditions!$8:$8,"&lt;="&amp;HK$9,conditions!$9:$9,"&gt;="&amp;HK$9)-EOMONTH($U$9,11)),SUMIFS(20:20,$9:$9,HK$9+SUMIFS(conditions!$71:$71,conditions!$8:$8,"&lt;="&amp;HK$9,conditions!$9:$9,"&gt;="&amp;HK$9)))*SUMIFS(conditions!$69:$69,conditions!$8:$8,"&lt;="&amp;HK$9,conditions!$9:$9,"&gt;="&amp;HK$9)*SUMIFS(conditions!$70:$70,conditions!$8:$8,"&lt;="&amp;HK$9,conditions!$9:$9,"&gt;="&amp;HK$9))</f>
        <v>3.7328445000000028</v>
      </c>
      <c r="HL74" s="37">
        <f>IF(HL$9="",0,IF(HL$9+SUMIFS(conditions!$71:$71,conditions!$8:$8,"&lt;="&amp;HL$9,conditions!$9:$9,"&gt;="&amp;HL$9)&gt;EOMONTH($U$9,11),(1+conditions!$U$34)*SUMIFS(20:20,$9:$9,$U$9-1+HL$9+SUMIFS(conditions!$71:$71,conditions!$8:$8,"&lt;="&amp;HL$9,conditions!$9:$9,"&gt;="&amp;HL$9)-EOMONTH($U$9,11)),SUMIFS(20:20,$9:$9,HL$9+SUMIFS(conditions!$71:$71,conditions!$8:$8,"&lt;="&amp;HL$9,conditions!$9:$9,"&gt;="&amp;HL$9)))*SUMIFS(conditions!$69:$69,conditions!$8:$8,"&lt;="&amp;HL$9,conditions!$9:$9,"&gt;="&amp;HL$9)*SUMIFS(conditions!$70:$70,conditions!$8:$8,"&lt;="&amp;HL$9,conditions!$9:$9,"&gt;="&amp;HL$9))</f>
        <v>3.7328445000000028</v>
      </c>
      <c r="HM74" s="37">
        <f>IF(HM$9="",0,IF(HM$9+SUMIFS(conditions!$71:$71,conditions!$8:$8,"&lt;="&amp;HM$9,conditions!$9:$9,"&gt;="&amp;HM$9)&gt;EOMONTH($U$9,11),(1+conditions!$U$34)*SUMIFS(20:20,$9:$9,$U$9-1+HM$9+SUMIFS(conditions!$71:$71,conditions!$8:$8,"&lt;="&amp;HM$9,conditions!$9:$9,"&gt;="&amp;HM$9)-EOMONTH($U$9,11)),SUMIFS(20:20,$9:$9,HM$9+SUMIFS(conditions!$71:$71,conditions!$8:$8,"&lt;="&amp;HM$9,conditions!$9:$9,"&gt;="&amp;HM$9)))*SUMIFS(conditions!$69:$69,conditions!$8:$8,"&lt;="&amp;HM$9,conditions!$9:$9,"&gt;="&amp;HM$9)*SUMIFS(conditions!$70:$70,conditions!$8:$8,"&lt;="&amp;HM$9,conditions!$9:$9,"&gt;="&amp;HM$9))</f>
        <v>0</v>
      </c>
      <c r="HN74" s="37">
        <f>IF(HN$9="",0,IF(HN$9+SUMIFS(conditions!$71:$71,conditions!$8:$8,"&lt;="&amp;HN$9,conditions!$9:$9,"&gt;="&amp;HN$9)&gt;EOMONTH($U$9,11),(1+conditions!$U$34)*SUMIFS(20:20,$9:$9,$U$9-1+HN$9+SUMIFS(conditions!$71:$71,conditions!$8:$8,"&lt;="&amp;HN$9,conditions!$9:$9,"&gt;="&amp;HN$9)-EOMONTH($U$9,11)),SUMIFS(20:20,$9:$9,HN$9+SUMIFS(conditions!$71:$71,conditions!$8:$8,"&lt;="&amp;HN$9,conditions!$9:$9,"&gt;="&amp;HN$9)))*SUMIFS(conditions!$69:$69,conditions!$8:$8,"&lt;="&amp;HN$9,conditions!$9:$9,"&gt;="&amp;HN$9)*SUMIFS(conditions!$70:$70,conditions!$8:$8,"&lt;="&amp;HN$9,conditions!$9:$9,"&gt;="&amp;HN$9))</f>
        <v>0</v>
      </c>
      <c r="HO74" s="37">
        <f>IF(HO$9="",0,IF(HO$9+SUMIFS(conditions!$71:$71,conditions!$8:$8,"&lt;="&amp;HO$9,conditions!$9:$9,"&gt;="&amp;HO$9)&gt;EOMONTH($U$9,11),(1+conditions!$U$34)*SUMIFS(20:20,$9:$9,$U$9-1+HO$9+SUMIFS(conditions!$71:$71,conditions!$8:$8,"&lt;="&amp;HO$9,conditions!$9:$9,"&gt;="&amp;HO$9)-EOMONTH($U$9,11)),SUMIFS(20:20,$9:$9,HO$9+SUMIFS(conditions!$71:$71,conditions!$8:$8,"&lt;="&amp;HO$9,conditions!$9:$9,"&gt;="&amp;HO$9)))*SUMIFS(conditions!$69:$69,conditions!$8:$8,"&lt;="&amp;HO$9,conditions!$9:$9,"&gt;="&amp;HO$9)*SUMIFS(conditions!$70:$70,conditions!$8:$8,"&lt;="&amp;HO$9,conditions!$9:$9,"&gt;="&amp;HO$9))</f>
        <v>3.4342169400000024</v>
      </c>
      <c r="HP74" s="37">
        <f>IF(HP$9="",0,IF(HP$9+SUMIFS(conditions!$71:$71,conditions!$8:$8,"&lt;="&amp;HP$9,conditions!$9:$9,"&gt;="&amp;HP$9)&gt;EOMONTH($U$9,11),(1+conditions!$U$34)*SUMIFS(20:20,$9:$9,$U$9-1+HP$9+SUMIFS(conditions!$71:$71,conditions!$8:$8,"&lt;="&amp;HP$9,conditions!$9:$9,"&gt;="&amp;HP$9)-EOMONTH($U$9,11)),SUMIFS(20:20,$9:$9,HP$9+SUMIFS(conditions!$71:$71,conditions!$8:$8,"&lt;="&amp;HP$9,conditions!$9:$9,"&gt;="&amp;HP$9)))*SUMIFS(conditions!$69:$69,conditions!$8:$8,"&lt;="&amp;HP$9,conditions!$9:$9,"&gt;="&amp;HP$9)*SUMIFS(conditions!$70:$70,conditions!$8:$8,"&lt;="&amp;HP$9,conditions!$9:$9,"&gt;="&amp;HP$9))</f>
        <v>3.4342169400000024</v>
      </c>
      <c r="HQ74" s="37">
        <f>IF(HQ$9="",0,IF(HQ$9+SUMIFS(conditions!$71:$71,conditions!$8:$8,"&lt;="&amp;HQ$9,conditions!$9:$9,"&gt;="&amp;HQ$9)&gt;EOMONTH($U$9,11),(1+conditions!$U$34)*SUMIFS(20:20,$9:$9,$U$9-1+HQ$9+SUMIFS(conditions!$71:$71,conditions!$8:$8,"&lt;="&amp;HQ$9,conditions!$9:$9,"&gt;="&amp;HQ$9)-EOMONTH($U$9,11)),SUMIFS(20:20,$9:$9,HQ$9+SUMIFS(conditions!$71:$71,conditions!$8:$8,"&lt;="&amp;HQ$9,conditions!$9:$9,"&gt;="&amp;HQ$9)))*SUMIFS(conditions!$69:$69,conditions!$8:$8,"&lt;="&amp;HQ$9,conditions!$9:$9,"&gt;="&amp;HQ$9)*SUMIFS(conditions!$70:$70,conditions!$8:$8,"&lt;="&amp;HQ$9,conditions!$9:$9,"&gt;="&amp;HQ$9))</f>
        <v>3.4342169400000024</v>
      </c>
      <c r="HR74" s="37">
        <f>IF(HR$9="",0,IF(HR$9+SUMIFS(conditions!$71:$71,conditions!$8:$8,"&lt;="&amp;HR$9,conditions!$9:$9,"&gt;="&amp;HR$9)&gt;EOMONTH($U$9,11),(1+conditions!$U$34)*SUMIFS(20:20,$9:$9,$U$9-1+HR$9+SUMIFS(conditions!$71:$71,conditions!$8:$8,"&lt;="&amp;HR$9,conditions!$9:$9,"&gt;="&amp;HR$9)-EOMONTH($U$9,11)),SUMIFS(20:20,$9:$9,HR$9+SUMIFS(conditions!$71:$71,conditions!$8:$8,"&lt;="&amp;HR$9,conditions!$9:$9,"&gt;="&amp;HR$9)))*SUMIFS(conditions!$69:$69,conditions!$8:$8,"&lt;="&amp;HR$9,conditions!$9:$9,"&gt;="&amp;HR$9)*SUMIFS(conditions!$70:$70,conditions!$8:$8,"&lt;="&amp;HR$9,conditions!$9:$9,"&gt;="&amp;HR$9))</f>
        <v>3.4342169400000024</v>
      </c>
      <c r="HS74" s="37">
        <f>IF(HS$9="",0,IF(HS$9+SUMIFS(conditions!$71:$71,conditions!$8:$8,"&lt;="&amp;HS$9,conditions!$9:$9,"&gt;="&amp;HS$9)&gt;EOMONTH($U$9,11),(1+conditions!$U$34)*SUMIFS(20:20,$9:$9,$U$9-1+HS$9+SUMIFS(conditions!$71:$71,conditions!$8:$8,"&lt;="&amp;HS$9,conditions!$9:$9,"&gt;="&amp;HS$9)-EOMONTH($U$9,11)),SUMIFS(20:20,$9:$9,HS$9+SUMIFS(conditions!$71:$71,conditions!$8:$8,"&lt;="&amp;HS$9,conditions!$9:$9,"&gt;="&amp;HS$9)))*SUMIFS(conditions!$69:$69,conditions!$8:$8,"&lt;="&amp;HS$9,conditions!$9:$9,"&gt;="&amp;HS$9)*SUMIFS(conditions!$70:$70,conditions!$8:$8,"&lt;="&amp;HS$9,conditions!$9:$9,"&gt;="&amp;HS$9))</f>
        <v>3.4342169400000024</v>
      </c>
      <c r="HT74" s="37">
        <f>IF(HT$9="",0,IF(HT$9+SUMIFS(conditions!$71:$71,conditions!$8:$8,"&lt;="&amp;HT$9,conditions!$9:$9,"&gt;="&amp;HT$9)&gt;EOMONTH($U$9,11),(1+conditions!$U$34)*SUMIFS(20:20,$9:$9,$U$9-1+HT$9+SUMIFS(conditions!$71:$71,conditions!$8:$8,"&lt;="&amp;HT$9,conditions!$9:$9,"&gt;="&amp;HT$9)-EOMONTH($U$9,11)),SUMIFS(20:20,$9:$9,HT$9+SUMIFS(conditions!$71:$71,conditions!$8:$8,"&lt;="&amp;HT$9,conditions!$9:$9,"&gt;="&amp;HT$9)))*SUMIFS(conditions!$69:$69,conditions!$8:$8,"&lt;="&amp;HT$9,conditions!$9:$9,"&gt;="&amp;HT$9)*SUMIFS(conditions!$70:$70,conditions!$8:$8,"&lt;="&amp;HT$9,conditions!$9:$9,"&gt;="&amp;HT$9))</f>
        <v>0</v>
      </c>
      <c r="HU74" s="37">
        <f>IF(HU$9="",0,IF(HU$9+SUMIFS(conditions!$71:$71,conditions!$8:$8,"&lt;="&amp;HU$9,conditions!$9:$9,"&gt;="&amp;HU$9)&gt;EOMONTH($U$9,11),(1+conditions!$U$34)*SUMIFS(20:20,$9:$9,$U$9-1+HU$9+SUMIFS(conditions!$71:$71,conditions!$8:$8,"&lt;="&amp;HU$9,conditions!$9:$9,"&gt;="&amp;HU$9)-EOMONTH($U$9,11)),SUMIFS(20:20,$9:$9,HU$9+SUMIFS(conditions!$71:$71,conditions!$8:$8,"&lt;="&amp;HU$9,conditions!$9:$9,"&gt;="&amp;HU$9)))*SUMIFS(conditions!$69:$69,conditions!$8:$8,"&lt;="&amp;HU$9,conditions!$9:$9,"&gt;="&amp;HU$9)*SUMIFS(conditions!$70:$70,conditions!$8:$8,"&lt;="&amp;HU$9,conditions!$9:$9,"&gt;="&amp;HU$9))</f>
        <v>0</v>
      </c>
      <c r="HV74" s="37">
        <f>IF(HV$9="",0,IF(HV$9+SUMIFS(conditions!$71:$71,conditions!$8:$8,"&lt;="&amp;HV$9,conditions!$9:$9,"&gt;="&amp;HV$9)&gt;EOMONTH($U$9,11),(1+conditions!$U$34)*SUMIFS(20:20,$9:$9,$U$9-1+HV$9+SUMIFS(conditions!$71:$71,conditions!$8:$8,"&lt;="&amp;HV$9,conditions!$9:$9,"&gt;="&amp;HV$9)-EOMONTH($U$9,11)),SUMIFS(20:20,$9:$9,HV$9+SUMIFS(conditions!$71:$71,conditions!$8:$8,"&lt;="&amp;HV$9,conditions!$9:$9,"&gt;="&amp;HV$9)))*SUMIFS(conditions!$69:$69,conditions!$8:$8,"&lt;="&amp;HV$9,conditions!$9:$9,"&gt;="&amp;HV$9)*SUMIFS(conditions!$70:$70,conditions!$8:$8,"&lt;="&amp;HV$9,conditions!$9:$9,"&gt;="&amp;HV$9))</f>
        <v>3.4342169400000024</v>
      </c>
      <c r="HW74" s="37">
        <f>IF(HW$9="",0,IF(HW$9+SUMIFS(conditions!$71:$71,conditions!$8:$8,"&lt;="&amp;HW$9,conditions!$9:$9,"&gt;="&amp;HW$9)&gt;EOMONTH($U$9,11),(1+conditions!$U$34)*SUMIFS(20:20,$9:$9,$U$9-1+HW$9+SUMIFS(conditions!$71:$71,conditions!$8:$8,"&lt;="&amp;HW$9,conditions!$9:$9,"&gt;="&amp;HW$9)-EOMONTH($U$9,11)),SUMIFS(20:20,$9:$9,HW$9+SUMIFS(conditions!$71:$71,conditions!$8:$8,"&lt;="&amp;HW$9,conditions!$9:$9,"&gt;="&amp;HW$9)))*SUMIFS(conditions!$69:$69,conditions!$8:$8,"&lt;="&amp;HW$9,conditions!$9:$9,"&gt;="&amp;HW$9)*SUMIFS(conditions!$70:$70,conditions!$8:$8,"&lt;="&amp;HW$9,conditions!$9:$9,"&gt;="&amp;HW$9))</f>
        <v>3.4342169400000024</v>
      </c>
      <c r="HX74" s="37">
        <f>IF(HX$9="",0,IF(HX$9+SUMIFS(conditions!$71:$71,conditions!$8:$8,"&lt;="&amp;HX$9,conditions!$9:$9,"&gt;="&amp;HX$9)&gt;EOMONTH($U$9,11),(1+conditions!$U$34)*SUMIFS(20:20,$9:$9,$U$9-1+HX$9+SUMIFS(conditions!$71:$71,conditions!$8:$8,"&lt;="&amp;HX$9,conditions!$9:$9,"&gt;="&amp;HX$9)-EOMONTH($U$9,11)),SUMIFS(20:20,$9:$9,HX$9+SUMIFS(conditions!$71:$71,conditions!$8:$8,"&lt;="&amp;HX$9,conditions!$9:$9,"&gt;="&amp;HX$9)))*SUMIFS(conditions!$69:$69,conditions!$8:$8,"&lt;="&amp;HX$9,conditions!$9:$9,"&gt;="&amp;HX$9)*SUMIFS(conditions!$70:$70,conditions!$8:$8,"&lt;="&amp;HX$9,conditions!$9:$9,"&gt;="&amp;HX$9))</f>
        <v>3.4342169400000024</v>
      </c>
      <c r="HY74" s="37">
        <f>IF(HY$9="",0,IF(HY$9+SUMIFS(conditions!$71:$71,conditions!$8:$8,"&lt;="&amp;HY$9,conditions!$9:$9,"&gt;="&amp;HY$9)&gt;EOMONTH($U$9,11),(1+conditions!$U$34)*SUMIFS(20:20,$9:$9,$U$9-1+HY$9+SUMIFS(conditions!$71:$71,conditions!$8:$8,"&lt;="&amp;HY$9,conditions!$9:$9,"&gt;="&amp;HY$9)-EOMONTH($U$9,11)),SUMIFS(20:20,$9:$9,HY$9+SUMIFS(conditions!$71:$71,conditions!$8:$8,"&lt;="&amp;HY$9,conditions!$9:$9,"&gt;="&amp;HY$9)))*SUMIFS(conditions!$69:$69,conditions!$8:$8,"&lt;="&amp;HY$9,conditions!$9:$9,"&gt;="&amp;HY$9)*SUMIFS(conditions!$70:$70,conditions!$8:$8,"&lt;="&amp;HY$9,conditions!$9:$9,"&gt;="&amp;HY$9))</f>
        <v>3.4342169400000024</v>
      </c>
      <c r="HZ74" s="37">
        <f>IF(HZ$9="",0,IF(HZ$9+SUMIFS(conditions!$71:$71,conditions!$8:$8,"&lt;="&amp;HZ$9,conditions!$9:$9,"&gt;="&amp;HZ$9)&gt;EOMONTH($U$9,11),(1+conditions!$U$34)*SUMIFS(20:20,$9:$9,$U$9-1+HZ$9+SUMIFS(conditions!$71:$71,conditions!$8:$8,"&lt;="&amp;HZ$9,conditions!$9:$9,"&gt;="&amp;HZ$9)-EOMONTH($U$9,11)),SUMIFS(20:20,$9:$9,HZ$9+SUMIFS(conditions!$71:$71,conditions!$8:$8,"&lt;="&amp;HZ$9,conditions!$9:$9,"&gt;="&amp;HZ$9)))*SUMIFS(conditions!$69:$69,conditions!$8:$8,"&lt;="&amp;HZ$9,conditions!$9:$9,"&gt;="&amp;HZ$9)*SUMIFS(conditions!$70:$70,conditions!$8:$8,"&lt;="&amp;HZ$9,conditions!$9:$9,"&gt;="&amp;HZ$9))</f>
        <v>3.4342169400000024</v>
      </c>
      <c r="IA74" s="37">
        <f>IF(IA$9="",0,IF(IA$9+SUMIFS(conditions!$71:$71,conditions!$8:$8,"&lt;="&amp;IA$9,conditions!$9:$9,"&gt;="&amp;IA$9)&gt;EOMONTH($U$9,11),(1+conditions!$U$34)*SUMIFS(20:20,$9:$9,$U$9-1+IA$9+SUMIFS(conditions!$71:$71,conditions!$8:$8,"&lt;="&amp;IA$9,conditions!$9:$9,"&gt;="&amp;IA$9)-EOMONTH($U$9,11)),SUMIFS(20:20,$9:$9,IA$9+SUMIFS(conditions!$71:$71,conditions!$8:$8,"&lt;="&amp;IA$9,conditions!$9:$9,"&gt;="&amp;IA$9)))*SUMIFS(conditions!$69:$69,conditions!$8:$8,"&lt;="&amp;IA$9,conditions!$9:$9,"&gt;="&amp;IA$9)*SUMIFS(conditions!$70:$70,conditions!$8:$8,"&lt;="&amp;IA$9,conditions!$9:$9,"&gt;="&amp;IA$9))</f>
        <v>0</v>
      </c>
      <c r="IB74" s="37">
        <f>IF(IB$9="",0,IF(IB$9+SUMIFS(conditions!$71:$71,conditions!$8:$8,"&lt;="&amp;IB$9,conditions!$9:$9,"&gt;="&amp;IB$9)&gt;EOMONTH($U$9,11),(1+conditions!$U$34)*SUMIFS(20:20,$9:$9,$U$9-1+IB$9+SUMIFS(conditions!$71:$71,conditions!$8:$8,"&lt;="&amp;IB$9,conditions!$9:$9,"&gt;="&amp;IB$9)-EOMONTH($U$9,11)),SUMIFS(20:20,$9:$9,IB$9+SUMIFS(conditions!$71:$71,conditions!$8:$8,"&lt;="&amp;IB$9,conditions!$9:$9,"&gt;="&amp;IB$9)))*SUMIFS(conditions!$69:$69,conditions!$8:$8,"&lt;="&amp;IB$9,conditions!$9:$9,"&gt;="&amp;IB$9)*SUMIFS(conditions!$70:$70,conditions!$8:$8,"&lt;="&amp;IB$9,conditions!$9:$9,"&gt;="&amp;IB$9))</f>
        <v>0</v>
      </c>
      <c r="IC74" s="37">
        <f>IF(IC$9="",0,IF(IC$9+SUMIFS(conditions!$71:$71,conditions!$8:$8,"&lt;="&amp;IC$9,conditions!$9:$9,"&gt;="&amp;IC$9)&gt;EOMONTH($U$9,11),(1+conditions!$U$34)*SUMIFS(20:20,$9:$9,$U$9-1+IC$9+SUMIFS(conditions!$71:$71,conditions!$8:$8,"&lt;="&amp;IC$9,conditions!$9:$9,"&gt;="&amp;IC$9)-EOMONTH($U$9,11)),SUMIFS(20:20,$9:$9,IC$9+SUMIFS(conditions!$71:$71,conditions!$8:$8,"&lt;="&amp;IC$9,conditions!$9:$9,"&gt;="&amp;IC$9)))*SUMIFS(conditions!$69:$69,conditions!$8:$8,"&lt;="&amp;IC$9,conditions!$9:$9,"&gt;="&amp;IC$9)*SUMIFS(conditions!$70:$70,conditions!$8:$8,"&lt;="&amp;IC$9,conditions!$9:$9,"&gt;="&amp;IC$9))</f>
        <v>3.4342169400000024</v>
      </c>
      <c r="ID74" s="37">
        <f>IF(ID$9="",0,IF(ID$9+SUMIFS(conditions!$71:$71,conditions!$8:$8,"&lt;="&amp;ID$9,conditions!$9:$9,"&gt;="&amp;ID$9)&gt;EOMONTH($U$9,11),(1+conditions!$U$34)*SUMIFS(20:20,$9:$9,$U$9-1+ID$9+SUMIFS(conditions!$71:$71,conditions!$8:$8,"&lt;="&amp;ID$9,conditions!$9:$9,"&gt;="&amp;ID$9)-EOMONTH($U$9,11)),SUMIFS(20:20,$9:$9,ID$9+SUMIFS(conditions!$71:$71,conditions!$8:$8,"&lt;="&amp;ID$9,conditions!$9:$9,"&gt;="&amp;ID$9)))*SUMIFS(conditions!$69:$69,conditions!$8:$8,"&lt;="&amp;ID$9,conditions!$9:$9,"&gt;="&amp;ID$9)*SUMIFS(conditions!$70:$70,conditions!$8:$8,"&lt;="&amp;ID$9,conditions!$9:$9,"&gt;="&amp;ID$9))</f>
        <v>3.4342169400000024</v>
      </c>
      <c r="IE74" s="37">
        <f>IF(IE$9="",0,IF(IE$9+SUMIFS(conditions!$71:$71,conditions!$8:$8,"&lt;="&amp;IE$9,conditions!$9:$9,"&gt;="&amp;IE$9)&gt;EOMONTH($U$9,11),(1+conditions!$U$34)*SUMIFS(20:20,$9:$9,$U$9-1+IE$9+SUMIFS(conditions!$71:$71,conditions!$8:$8,"&lt;="&amp;IE$9,conditions!$9:$9,"&gt;="&amp;IE$9)-EOMONTH($U$9,11)),SUMIFS(20:20,$9:$9,IE$9+SUMIFS(conditions!$71:$71,conditions!$8:$8,"&lt;="&amp;IE$9,conditions!$9:$9,"&gt;="&amp;IE$9)))*SUMIFS(conditions!$69:$69,conditions!$8:$8,"&lt;="&amp;IE$9,conditions!$9:$9,"&gt;="&amp;IE$9)*SUMIFS(conditions!$70:$70,conditions!$8:$8,"&lt;="&amp;IE$9,conditions!$9:$9,"&gt;="&amp;IE$9))</f>
        <v>3.4342169400000024</v>
      </c>
      <c r="IF74" s="37">
        <f>IF(IF$9="",0,IF(IF$9+SUMIFS(conditions!$71:$71,conditions!$8:$8,"&lt;="&amp;IF$9,conditions!$9:$9,"&gt;="&amp;IF$9)&gt;EOMONTH($U$9,11),(1+conditions!$U$34)*SUMIFS(20:20,$9:$9,$U$9-1+IF$9+SUMIFS(conditions!$71:$71,conditions!$8:$8,"&lt;="&amp;IF$9,conditions!$9:$9,"&gt;="&amp;IF$9)-EOMONTH($U$9,11)),SUMIFS(20:20,$9:$9,IF$9+SUMIFS(conditions!$71:$71,conditions!$8:$8,"&lt;="&amp;IF$9,conditions!$9:$9,"&gt;="&amp;IF$9)))*SUMIFS(conditions!$69:$69,conditions!$8:$8,"&lt;="&amp;IF$9,conditions!$9:$9,"&gt;="&amp;IF$9)*SUMIFS(conditions!$70:$70,conditions!$8:$8,"&lt;="&amp;IF$9,conditions!$9:$9,"&gt;="&amp;IF$9))</f>
        <v>3.4342169400000024</v>
      </c>
      <c r="IG74" s="37">
        <f>IF(IG$9="",0,IF(IG$9+SUMIFS(conditions!$71:$71,conditions!$8:$8,"&lt;="&amp;IG$9,conditions!$9:$9,"&gt;="&amp;IG$9)&gt;EOMONTH($U$9,11),(1+conditions!$U$34)*SUMIFS(20:20,$9:$9,$U$9-1+IG$9+SUMIFS(conditions!$71:$71,conditions!$8:$8,"&lt;="&amp;IG$9,conditions!$9:$9,"&gt;="&amp;IG$9)-EOMONTH($U$9,11)),SUMIFS(20:20,$9:$9,IG$9+SUMIFS(conditions!$71:$71,conditions!$8:$8,"&lt;="&amp;IG$9,conditions!$9:$9,"&gt;="&amp;IG$9)))*SUMIFS(conditions!$69:$69,conditions!$8:$8,"&lt;="&amp;IG$9,conditions!$9:$9,"&gt;="&amp;IG$9)*SUMIFS(conditions!$70:$70,conditions!$8:$8,"&lt;="&amp;IG$9,conditions!$9:$9,"&gt;="&amp;IG$9))</f>
        <v>3.4342169400000024</v>
      </c>
      <c r="IH74" s="37">
        <f>IF(IH$9="",0,IF(IH$9+SUMIFS(conditions!$71:$71,conditions!$8:$8,"&lt;="&amp;IH$9,conditions!$9:$9,"&gt;="&amp;IH$9)&gt;EOMONTH($U$9,11),(1+conditions!$U$34)*SUMIFS(20:20,$9:$9,$U$9-1+IH$9+SUMIFS(conditions!$71:$71,conditions!$8:$8,"&lt;="&amp;IH$9,conditions!$9:$9,"&gt;="&amp;IH$9)-EOMONTH($U$9,11)),SUMIFS(20:20,$9:$9,IH$9+SUMIFS(conditions!$71:$71,conditions!$8:$8,"&lt;="&amp;IH$9,conditions!$9:$9,"&gt;="&amp;IH$9)))*SUMIFS(conditions!$69:$69,conditions!$8:$8,"&lt;="&amp;IH$9,conditions!$9:$9,"&gt;="&amp;IH$9)*SUMIFS(conditions!$70:$70,conditions!$8:$8,"&lt;="&amp;IH$9,conditions!$9:$9,"&gt;="&amp;IH$9))</f>
        <v>0</v>
      </c>
      <c r="II74" s="37">
        <f>IF(II$9="",0,IF(II$9+SUMIFS(conditions!$71:$71,conditions!$8:$8,"&lt;="&amp;II$9,conditions!$9:$9,"&gt;="&amp;II$9)&gt;EOMONTH($U$9,11),(1+conditions!$U$34)*SUMIFS(20:20,$9:$9,$U$9-1+II$9+SUMIFS(conditions!$71:$71,conditions!$8:$8,"&lt;="&amp;II$9,conditions!$9:$9,"&gt;="&amp;II$9)-EOMONTH($U$9,11)),SUMIFS(20:20,$9:$9,II$9+SUMIFS(conditions!$71:$71,conditions!$8:$8,"&lt;="&amp;II$9,conditions!$9:$9,"&gt;="&amp;II$9)))*SUMIFS(conditions!$69:$69,conditions!$8:$8,"&lt;="&amp;II$9,conditions!$9:$9,"&gt;="&amp;II$9)*SUMIFS(conditions!$70:$70,conditions!$8:$8,"&lt;="&amp;II$9,conditions!$9:$9,"&gt;="&amp;II$9))</f>
        <v>0</v>
      </c>
      <c r="IJ74" s="37">
        <f>IF(IJ$9="",0,IF(IJ$9+SUMIFS(conditions!$71:$71,conditions!$8:$8,"&lt;="&amp;IJ$9,conditions!$9:$9,"&gt;="&amp;IJ$9)&gt;EOMONTH($U$9,11),(1+conditions!$U$34)*SUMIFS(20:20,$9:$9,$U$9-1+IJ$9+SUMIFS(conditions!$71:$71,conditions!$8:$8,"&lt;="&amp;IJ$9,conditions!$9:$9,"&gt;="&amp;IJ$9)-EOMONTH($U$9,11)),SUMIFS(20:20,$9:$9,IJ$9+SUMIFS(conditions!$71:$71,conditions!$8:$8,"&lt;="&amp;IJ$9,conditions!$9:$9,"&gt;="&amp;IJ$9)))*SUMIFS(conditions!$69:$69,conditions!$8:$8,"&lt;="&amp;IJ$9,conditions!$9:$9,"&gt;="&amp;IJ$9)*SUMIFS(conditions!$70:$70,conditions!$8:$8,"&lt;="&amp;IJ$9,conditions!$9:$9,"&gt;="&amp;IJ$9))</f>
        <v>3.4342169400000024</v>
      </c>
      <c r="IK74" s="37">
        <f>IF(IK$9="",0,IF(IK$9+SUMIFS(conditions!$71:$71,conditions!$8:$8,"&lt;="&amp;IK$9,conditions!$9:$9,"&gt;="&amp;IK$9)&gt;EOMONTH($U$9,11),(1+conditions!$U$34)*SUMIFS(20:20,$9:$9,$U$9-1+IK$9+SUMIFS(conditions!$71:$71,conditions!$8:$8,"&lt;="&amp;IK$9,conditions!$9:$9,"&gt;="&amp;IK$9)-EOMONTH($U$9,11)),SUMIFS(20:20,$9:$9,IK$9+SUMIFS(conditions!$71:$71,conditions!$8:$8,"&lt;="&amp;IK$9,conditions!$9:$9,"&gt;="&amp;IK$9)))*SUMIFS(conditions!$69:$69,conditions!$8:$8,"&lt;="&amp;IK$9,conditions!$9:$9,"&gt;="&amp;IK$9)*SUMIFS(conditions!$70:$70,conditions!$8:$8,"&lt;="&amp;IK$9,conditions!$9:$9,"&gt;="&amp;IK$9))</f>
        <v>3.4342169400000024</v>
      </c>
      <c r="IL74" s="37">
        <f>IF(IL$9="",0,IF(IL$9+SUMIFS(conditions!$71:$71,conditions!$8:$8,"&lt;="&amp;IL$9,conditions!$9:$9,"&gt;="&amp;IL$9)&gt;EOMONTH($U$9,11),(1+conditions!$U$34)*SUMIFS(20:20,$9:$9,$U$9-1+IL$9+SUMIFS(conditions!$71:$71,conditions!$8:$8,"&lt;="&amp;IL$9,conditions!$9:$9,"&gt;="&amp;IL$9)-EOMONTH($U$9,11)),SUMIFS(20:20,$9:$9,IL$9+SUMIFS(conditions!$71:$71,conditions!$8:$8,"&lt;="&amp;IL$9,conditions!$9:$9,"&gt;="&amp;IL$9)))*SUMIFS(conditions!$69:$69,conditions!$8:$8,"&lt;="&amp;IL$9,conditions!$9:$9,"&gt;="&amp;IL$9)*SUMIFS(conditions!$70:$70,conditions!$8:$8,"&lt;="&amp;IL$9,conditions!$9:$9,"&gt;="&amp;IL$9))</f>
        <v>3.4342169400000024</v>
      </c>
      <c r="IM74" s="37">
        <f>IF(IM$9="",0,IF(IM$9+SUMIFS(conditions!$71:$71,conditions!$8:$8,"&lt;="&amp;IM$9,conditions!$9:$9,"&gt;="&amp;IM$9)&gt;EOMONTH($U$9,11),(1+conditions!$U$34)*SUMIFS(20:20,$9:$9,$U$9-1+IM$9+SUMIFS(conditions!$71:$71,conditions!$8:$8,"&lt;="&amp;IM$9,conditions!$9:$9,"&gt;="&amp;IM$9)-EOMONTH($U$9,11)),SUMIFS(20:20,$9:$9,IM$9+SUMIFS(conditions!$71:$71,conditions!$8:$8,"&lt;="&amp;IM$9,conditions!$9:$9,"&gt;="&amp;IM$9)))*SUMIFS(conditions!$69:$69,conditions!$8:$8,"&lt;="&amp;IM$9,conditions!$9:$9,"&gt;="&amp;IM$9)*SUMIFS(conditions!$70:$70,conditions!$8:$8,"&lt;="&amp;IM$9,conditions!$9:$9,"&gt;="&amp;IM$9))</f>
        <v>3.4342169400000024</v>
      </c>
      <c r="IN74" s="37">
        <f>IF(IN$9="",0,IF(IN$9+SUMIFS(conditions!$71:$71,conditions!$8:$8,"&lt;="&amp;IN$9,conditions!$9:$9,"&gt;="&amp;IN$9)&gt;EOMONTH($U$9,11),(1+conditions!$U$34)*SUMIFS(20:20,$9:$9,$U$9-1+IN$9+SUMIFS(conditions!$71:$71,conditions!$8:$8,"&lt;="&amp;IN$9,conditions!$9:$9,"&gt;="&amp;IN$9)-EOMONTH($U$9,11)),SUMIFS(20:20,$9:$9,IN$9+SUMIFS(conditions!$71:$71,conditions!$8:$8,"&lt;="&amp;IN$9,conditions!$9:$9,"&gt;="&amp;IN$9)))*SUMIFS(conditions!$69:$69,conditions!$8:$8,"&lt;="&amp;IN$9,conditions!$9:$9,"&gt;="&amp;IN$9)*SUMIFS(conditions!$70:$70,conditions!$8:$8,"&lt;="&amp;IN$9,conditions!$9:$9,"&gt;="&amp;IN$9))</f>
        <v>3.4342169400000024</v>
      </c>
      <c r="IO74" s="37">
        <f>IF(IO$9="",0,IF(IO$9+SUMIFS(conditions!$71:$71,conditions!$8:$8,"&lt;="&amp;IO$9,conditions!$9:$9,"&gt;="&amp;IO$9)&gt;EOMONTH($U$9,11),(1+conditions!$U$34)*SUMIFS(20:20,$9:$9,$U$9-1+IO$9+SUMIFS(conditions!$71:$71,conditions!$8:$8,"&lt;="&amp;IO$9,conditions!$9:$9,"&gt;="&amp;IO$9)-EOMONTH($U$9,11)),SUMIFS(20:20,$9:$9,IO$9+SUMIFS(conditions!$71:$71,conditions!$8:$8,"&lt;="&amp;IO$9,conditions!$9:$9,"&gt;="&amp;IO$9)))*SUMIFS(conditions!$69:$69,conditions!$8:$8,"&lt;="&amp;IO$9,conditions!$9:$9,"&gt;="&amp;IO$9)*SUMIFS(conditions!$70:$70,conditions!$8:$8,"&lt;="&amp;IO$9,conditions!$9:$9,"&gt;="&amp;IO$9))</f>
        <v>0</v>
      </c>
      <c r="IP74" s="37">
        <f>IF(IP$9="",0,IF(IP$9+SUMIFS(conditions!$71:$71,conditions!$8:$8,"&lt;="&amp;IP$9,conditions!$9:$9,"&gt;="&amp;IP$9)&gt;EOMONTH($U$9,11),(1+conditions!$U$34)*SUMIFS(20:20,$9:$9,$U$9-1+IP$9+SUMIFS(conditions!$71:$71,conditions!$8:$8,"&lt;="&amp;IP$9,conditions!$9:$9,"&gt;="&amp;IP$9)-EOMONTH($U$9,11)),SUMIFS(20:20,$9:$9,IP$9+SUMIFS(conditions!$71:$71,conditions!$8:$8,"&lt;="&amp;IP$9,conditions!$9:$9,"&gt;="&amp;IP$9)))*SUMIFS(conditions!$69:$69,conditions!$8:$8,"&lt;="&amp;IP$9,conditions!$9:$9,"&gt;="&amp;IP$9)*SUMIFS(conditions!$70:$70,conditions!$8:$8,"&lt;="&amp;IP$9,conditions!$9:$9,"&gt;="&amp;IP$9))</f>
        <v>0</v>
      </c>
      <c r="IQ74" s="37">
        <f>IF(IQ$9="",0,IF(IQ$9+SUMIFS(conditions!$71:$71,conditions!$8:$8,"&lt;="&amp;IQ$9,conditions!$9:$9,"&gt;="&amp;IQ$9)&gt;EOMONTH($U$9,11),(1+conditions!$U$34)*SUMIFS(20:20,$9:$9,$U$9-1+IQ$9+SUMIFS(conditions!$71:$71,conditions!$8:$8,"&lt;="&amp;IQ$9,conditions!$9:$9,"&gt;="&amp;IQ$9)-EOMONTH($U$9,11)),SUMIFS(20:20,$9:$9,IQ$9+SUMIFS(conditions!$71:$71,conditions!$8:$8,"&lt;="&amp;IQ$9,conditions!$9:$9,"&gt;="&amp;IQ$9)))*SUMIFS(conditions!$69:$69,conditions!$8:$8,"&lt;="&amp;IQ$9,conditions!$9:$9,"&gt;="&amp;IQ$9)*SUMIFS(conditions!$70:$70,conditions!$8:$8,"&lt;="&amp;IQ$9,conditions!$9:$9,"&gt;="&amp;IQ$9))</f>
        <v>3.5372434482000026</v>
      </c>
      <c r="IR74" s="37">
        <f>IF(IR$9="",0,IF(IR$9+SUMIFS(conditions!$71:$71,conditions!$8:$8,"&lt;="&amp;IR$9,conditions!$9:$9,"&gt;="&amp;IR$9)&gt;EOMONTH($U$9,11),(1+conditions!$U$34)*SUMIFS(20:20,$9:$9,$U$9-1+IR$9+SUMIFS(conditions!$71:$71,conditions!$8:$8,"&lt;="&amp;IR$9,conditions!$9:$9,"&gt;="&amp;IR$9)-EOMONTH($U$9,11)),SUMIFS(20:20,$9:$9,IR$9+SUMIFS(conditions!$71:$71,conditions!$8:$8,"&lt;="&amp;IR$9,conditions!$9:$9,"&gt;="&amp;IR$9)))*SUMIFS(conditions!$69:$69,conditions!$8:$8,"&lt;="&amp;IR$9,conditions!$9:$9,"&gt;="&amp;IR$9)*SUMIFS(conditions!$70:$70,conditions!$8:$8,"&lt;="&amp;IR$9,conditions!$9:$9,"&gt;="&amp;IR$9))</f>
        <v>3.5372434482000026</v>
      </c>
      <c r="IS74" s="37">
        <f>IF(IS$9="",0,IF(IS$9+SUMIFS(conditions!$71:$71,conditions!$8:$8,"&lt;="&amp;IS$9,conditions!$9:$9,"&gt;="&amp;IS$9)&gt;EOMONTH($U$9,11),(1+conditions!$U$34)*SUMIFS(20:20,$9:$9,$U$9-1+IS$9+SUMIFS(conditions!$71:$71,conditions!$8:$8,"&lt;="&amp;IS$9,conditions!$9:$9,"&gt;="&amp;IS$9)-EOMONTH($U$9,11)),SUMIFS(20:20,$9:$9,IS$9+SUMIFS(conditions!$71:$71,conditions!$8:$8,"&lt;="&amp;IS$9,conditions!$9:$9,"&gt;="&amp;IS$9)))*SUMIFS(conditions!$69:$69,conditions!$8:$8,"&lt;="&amp;IS$9,conditions!$9:$9,"&gt;="&amp;IS$9)*SUMIFS(conditions!$70:$70,conditions!$8:$8,"&lt;="&amp;IS$9,conditions!$9:$9,"&gt;="&amp;IS$9))</f>
        <v>3.5372434482000026</v>
      </c>
      <c r="IT74" s="37">
        <f>IF(IT$9="",0,IF(IT$9+SUMIFS(conditions!$71:$71,conditions!$8:$8,"&lt;="&amp;IT$9,conditions!$9:$9,"&gt;="&amp;IT$9)&gt;EOMONTH($U$9,11),(1+conditions!$U$34)*SUMIFS(20:20,$9:$9,$U$9-1+IT$9+SUMIFS(conditions!$71:$71,conditions!$8:$8,"&lt;="&amp;IT$9,conditions!$9:$9,"&gt;="&amp;IT$9)-EOMONTH($U$9,11)),SUMIFS(20:20,$9:$9,IT$9+SUMIFS(conditions!$71:$71,conditions!$8:$8,"&lt;="&amp;IT$9,conditions!$9:$9,"&gt;="&amp;IT$9)))*SUMIFS(conditions!$69:$69,conditions!$8:$8,"&lt;="&amp;IT$9,conditions!$9:$9,"&gt;="&amp;IT$9)*SUMIFS(conditions!$70:$70,conditions!$8:$8,"&lt;="&amp;IT$9,conditions!$9:$9,"&gt;="&amp;IT$9))</f>
        <v>3.5372434482000026</v>
      </c>
      <c r="IU74" s="37">
        <f>IF(IU$9="",0,IF(IU$9+SUMIFS(conditions!$71:$71,conditions!$8:$8,"&lt;="&amp;IU$9,conditions!$9:$9,"&gt;="&amp;IU$9)&gt;EOMONTH($U$9,11),(1+conditions!$U$34)*SUMIFS(20:20,$9:$9,$U$9-1+IU$9+SUMIFS(conditions!$71:$71,conditions!$8:$8,"&lt;="&amp;IU$9,conditions!$9:$9,"&gt;="&amp;IU$9)-EOMONTH($U$9,11)),SUMIFS(20:20,$9:$9,IU$9+SUMIFS(conditions!$71:$71,conditions!$8:$8,"&lt;="&amp;IU$9,conditions!$9:$9,"&gt;="&amp;IU$9)))*SUMIFS(conditions!$69:$69,conditions!$8:$8,"&lt;="&amp;IU$9,conditions!$9:$9,"&gt;="&amp;IU$9)*SUMIFS(conditions!$70:$70,conditions!$8:$8,"&lt;="&amp;IU$9,conditions!$9:$9,"&gt;="&amp;IU$9))</f>
        <v>3.5372434482000026</v>
      </c>
      <c r="IV74" s="37">
        <f>IF(IV$9="",0,IF(IV$9+SUMIFS(conditions!$71:$71,conditions!$8:$8,"&lt;="&amp;IV$9,conditions!$9:$9,"&gt;="&amp;IV$9)&gt;EOMONTH($U$9,11),(1+conditions!$U$34)*SUMIFS(20:20,$9:$9,$U$9-1+IV$9+SUMIFS(conditions!$71:$71,conditions!$8:$8,"&lt;="&amp;IV$9,conditions!$9:$9,"&gt;="&amp;IV$9)-EOMONTH($U$9,11)),SUMIFS(20:20,$9:$9,IV$9+SUMIFS(conditions!$71:$71,conditions!$8:$8,"&lt;="&amp;IV$9,conditions!$9:$9,"&gt;="&amp;IV$9)))*SUMIFS(conditions!$69:$69,conditions!$8:$8,"&lt;="&amp;IV$9,conditions!$9:$9,"&gt;="&amp;IV$9)*SUMIFS(conditions!$70:$70,conditions!$8:$8,"&lt;="&amp;IV$9,conditions!$9:$9,"&gt;="&amp;IV$9))</f>
        <v>0</v>
      </c>
      <c r="IW74" s="37">
        <f>IF(IW$9="",0,IF(IW$9+SUMIFS(conditions!$71:$71,conditions!$8:$8,"&lt;="&amp;IW$9,conditions!$9:$9,"&gt;="&amp;IW$9)&gt;EOMONTH($U$9,11),(1+conditions!$U$34)*SUMIFS(20:20,$9:$9,$U$9-1+IW$9+SUMIFS(conditions!$71:$71,conditions!$8:$8,"&lt;="&amp;IW$9,conditions!$9:$9,"&gt;="&amp;IW$9)-EOMONTH($U$9,11)),SUMIFS(20:20,$9:$9,IW$9+SUMIFS(conditions!$71:$71,conditions!$8:$8,"&lt;="&amp;IW$9,conditions!$9:$9,"&gt;="&amp;IW$9)))*SUMIFS(conditions!$69:$69,conditions!$8:$8,"&lt;="&amp;IW$9,conditions!$9:$9,"&gt;="&amp;IW$9)*SUMIFS(conditions!$70:$70,conditions!$8:$8,"&lt;="&amp;IW$9,conditions!$9:$9,"&gt;="&amp;IW$9))</f>
        <v>0</v>
      </c>
      <c r="IX74" s="37">
        <f>IF(IX$9="",0,IF(IX$9+SUMIFS(conditions!$71:$71,conditions!$8:$8,"&lt;="&amp;IX$9,conditions!$9:$9,"&gt;="&amp;IX$9)&gt;EOMONTH($U$9,11),(1+conditions!$U$34)*SUMIFS(20:20,$9:$9,$U$9-1+IX$9+SUMIFS(conditions!$71:$71,conditions!$8:$8,"&lt;="&amp;IX$9,conditions!$9:$9,"&gt;="&amp;IX$9)-EOMONTH($U$9,11)),SUMIFS(20:20,$9:$9,IX$9+SUMIFS(conditions!$71:$71,conditions!$8:$8,"&lt;="&amp;IX$9,conditions!$9:$9,"&gt;="&amp;IX$9)))*SUMIFS(conditions!$69:$69,conditions!$8:$8,"&lt;="&amp;IX$9,conditions!$9:$9,"&gt;="&amp;IX$9)*SUMIFS(conditions!$70:$70,conditions!$8:$8,"&lt;="&amp;IX$9,conditions!$9:$9,"&gt;="&amp;IX$9))</f>
        <v>3.5372434482000026</v>
      </c>
      <c r="IY74" s="37">
        <f>IF(IY$9="",0,IF(IY$9+SUMIFS(conditions!$71:$71,conditions!$8:$8,"&lt;="&amp;IY$9,conditions!$9:$9,"&gt;="&amp;IY$9)&gt;EOMONTH($U$9,11),(1+conditions!$U$34)*SUMIFS(20:20,$9:$9,$U$9-1+IY$9+SUMIFS(conditions!$71:$71,conditions!$8:$8,"&lt;="&amp;IY$9,conditions!$9:$9,"&gt;="&amp;IY$9)-EOMONTH($U$9,11)),SUMIFS(20:20,$9:$9,IY$9+SUMIFS(conditions!$71:$71,conditions!$8:$8,"&lt;="&amp;IY$9,conditions!$9:$9,"&gt;="&amp;IY$9)))*SUMIFS(conditions!$69:$69,conditions!$8:$8,"&lt;="&amp;IY$9,conditions!$9:$9,"&gt;="&amp;IY$9)*SUMIFS(conditions!$70:$70,conditions!$8:$8,"&lt;="&amp;IY$9,conditions!$9:$9,"&gt;="&amp;IY$9))</f>
        <v>3.5372434482000026</v>
      </c>
      <c r="IZ74" s="37">
        <f>IF(IZ$9="",0,IF(IZ$9+SUMIFS(conditions!$71:$71,conditions!$8:$8,"&lt;="&amp;IZ$9,conditions!$9:$9,"&gt;="&amp;IZ$9)&gt;EOMONTH($U$9,11),(1+conditions!$U$34)*SUMIFS(20:20,$9:$9,$U$9-1+IZ$9+SUMIFS(conditions!$71:$71,conditions!$8:$8,"&lt;="&amp;IZ$9,conditions!$9:$9,"&gt;="&amp;IZ$9)-EOMONTH($U$9,11)),SUMIFS(20:20,$9:$9,IZ$9+SUMIFS(conditions!$71:$71,conditions!$8:$8,"&lt;="&amp;IZ$9,conditions!$9:$9,"&gt;="&amp;IZ$9)))*SUMIFS(conditions!$69:$69,conditions!$8:$8,"&lt;="&amp;IZ$9,conditions!$9:$9,"&gt;="&amp;IZ$9)*SUMIFS(conditions!$70:$70,conditions!$8:$8,"&lt;="&amp;IZ$9,conditions!$9:$9,"&gt;="&amp;IZ$9))</f>
        <v>3.5372434482000026</v>
      </c>
      <c r="JA74" s="37">
        <f>IF(JA$9="",0,IF(JA$9+SUMIFS(conditions!$71:$71,conditions!$8:$8,"&lt;="&amp;JA$9,conditions!$9:$9,"&gt;="&amp;JA$9)&gt;EOMONTH($U$9,11),(1+conditions!$U$34)*SUMIFS(20:20,$9:$9,$U$9-1+JA$9+SUMIFS(conditions!$71:$71,conditions!$8:$8,"&lt;="&amp;JA$9,conditions!$9:$9,"&gt;="&amp;JA$9)-EOMONTH($U$9,11)),SUMIFS(20:20,$9:$9,JA$9+SUMIFS(conditions!$71:$71,conditions!$8:$8,"&lt;="&amp;JA$9,conditions!$9:$9,"&gt;="&amp;JA$9)))*SUMIFS(conditions!$69:$69,conditions!$8:$8,"&lt;="&amp;JA$9,conditions!$9:$9,"&gt;="&amp;JA$9)*SUMIFS(conditions!$70:$70,conditions!$8:$8,"&lt;="&amp;JA$9,conditions!$9:$9,"&gt;="&amp;JA$9))</f>
        <v>3.5372434482000026</v>
      </c>
      <c r="JB74" s="37">
        <f>IF(JB$9="",0,IF(JB$9+SUMIFS(conditions!$71:$71,conditions!$8:$8,"&lt;="&amp;JB$9,conditions!$9:$9,"&gt;="&amp;JB$9)&gt;EOMONTH($U$9,11),(1+conditions!$U$34)*SUMIFS(20:20,$9:$9,$U$9-1+JB$9+SUMIFS(conditions!$71:$71,conditions!$8:$8,"&lt;="&amp;JB$9,conditions!$9:$9,"&gt;="&amp;JB$9)-EOMONTH($U$9,11)),SUMIFS(20:20,$9:$9,JB$9+SUMIFS(conditions!$71:$71,conditions!$8:$8,"&lt;="&amp;JB$9,conditions!$9:$9,"&gt;="&amp;JB$9)))*SUMIFS(conditions!$69:$69,conditions!$8:$8,"&lt;="&amp;JB$9,conditions!$9:$9,"&gt;="&amp;JB$9)*SUMIFS(conditions!$70:$70,conditions!$8:$8,"&lt;="&amp;JB$9,conditions!$9:$9,"&gt;="&amp;JB$9))</f>
        <v>3.5372434482000026</v>
      </c>
      <c r="JC74" s="37">
        <f>IF(JC$9="",0,IF(JC$9+SUMIFS(conditions!$71:$71,conditions!$8:$8,"&lt;="&amp;JC$9,conditions!$9:$9,"&gt;="&amp;JC$9)&gt;EOMONTH($U$9,11),(1+conditions!$U$34)*SUMIFS(20:20,$9:$9,$U$9-1+JC$9+SUMIFS(conditions!$71:$71,conditions!$8:$8,"&lt;="&amp;JC$9,conditions!$9:$9,"&gt;="&amp;JC$9)-EOMONTH($U$9,11)),SUMIFS(20:20,$9:$9,JC$9+SUMIFS(conditions!$71:$71,conditions!$8:$8,"&lt;="&amp;JC$9,conditions!$9:$9,"&gt;="&amp;JC$9)))*SUMIFS(conditions!$69:$69,conditions!$8:$8,"&lt;="&amp;JC$9,conditions!$9:$9,"&gt;="&amp;JC$9)*SUMIFS(conditions!$70:$70,conditions!$8:$8,"&lt;="&amp;JC$9,conditions!$9:$9,"&gt;="&amp;JC$9))</f>
        <v>0</v>
      </c>
      <c r="JD74" s="37">
        <f>IF(JD$9="",0,IF(JD$9+SUMIFS(conditions!$71:$71,conditions!$8:$8,"&lt;="&amp;JD$9,conditions!$9:$9,"&gt;="&amp;JD$9)&gt;EOMONTH($U$9,11),(1+conditions!$U$34)*SUMIFS(20:20,$9:$9,$U$9-1+JD$9+SUMIFS(conditions!$71:$71,conditions!$8:$8,"&lt;="&amp;JD$9,conditions!$9:$9,"&gt;="&amp;JD$9)-EOMONTH($U$9,11)),SUMIFS(20:20,$9:$9,JD$9+SUMIFS(conditions!$71:$71,conditions!$8:$8,"&lt;="&amp;JD$9,conditions!$9:$9,"&gt;="&amp;JD$9)))*SUMIFS(conditions!$69:$69,conditions!$8:$8,"&lt;="&amp;JD$9,conditions!$9:$9,"&gt;="&amp;JD$9)*SUMIFS(conditions!$70:$70,conditions!$8:$8,"&lt;="&amp;JD$9,conditions!$9:$9,"&gt;="&amp;JD$9))</f>
        <v>0</v>
      </c>
      <c r="JE74" s="37">
        <f>IF(JE$9="",0,IF(JE$9+SUMIFS(conditions!$71:$71,conditions!$8:$8,"&lt;="&amp;JE$9,conditions!$9:$9,"&gt;="&amp;JE$9)&gt;EOMONTH($U$9,11),(1+conditions!$U$34)*SUMIFS(20:20,$9:$9,$U$9-1+JE$9+SUMIFS(conditions!$71:$71,conditions!$8:$8,"&lt;="&amp;JE$9,conditions!$9:$9,"&gt;="&amp;JE$9)-EOMONTH($U$9,11)),SUMIFS(20:20,$9:$9,JE$9+SUMIFS(conditions!$71:$71,conditions!$8:$8,"&lt;="&amp;JE$9,conditions!$9:$9,"&gt;="&amp;JE$9)))*SUMIFS(conditions!$69:$69,conditions!$8:$8,"&lt;="&amp;JE$9,conditions!$9:$9,"&gt;="&amp;JE$9)*SUMIFS(conditions!$70:$70,conditions!$8:$8,"&lt;="&amp;JE$9,conditions!$9:$9,"&gt;="&amp;JE$9))</f>
        <v>3.5372434482000026</v>
      </c>
      <c r="JF74" s="37">
        <f>IF(JF$9="",0,IF(JF$9+SUMIFS(conditions!$71:$71,conditions!$8:$8,"&lt;="&amp;JF$9,conditions!$9:$9,"&gt;="&amp;JF$9)&gt;EOMONTH($U$9,11),(1+conditions!$U$34)*SUMIFS(20:20,$9:$9,$U$9-1+JF$9+SUMIFS(conditions!$71:$71,conditions!$8:$8,"&lt;="&amp;JF$9,conditions!$9:$9,"&gt;="&amp;JF$9)-EOMONTH($U$9,11)),SUMIFS(20:20,$9:$9,JF$9+SUMIFS(conditions!$71:$71,conditions!$8:$8,"&lt;="&amp;JF$9,conditions!$9:$9,"&gt;="&amp;JF$9)))*SUMIFS(conditions!$69:$69,conditions!$8:$8,"&lt;="&amp;JF$9,conditions!$9:$9,"&gt;="&amp;JF$9)*SUMIFS(conditions!$70:$70,conditions!$8:$8,"&lt;="&amp;JF$9,conditions!$9:$9,"&gt;="&amp;JF$9))</f>
        <v>3.5372434482000026</v>
      </c>
      <c r="JG74" s="37">
        <f>IF(JG$9="",0,IF(JG$9+SUMIFS(conditions!$71:$71,conditions!$8:$8,"&lt;="&amp;JG$9,conditions!$9:$9,"&gt;="&amp;JG$9)&gt;EOMONTH($U$9,11),(1+conditions!$U$34)*SUMIFS(20:20,$9:$9,$U$9-1+JG$9+SUMIFS(conditions!$71:$71,conditions!$8:$8,"&lt;="&amp;JG$9,conditions!$9:$9,"&gt;="&amp;JG$9)-EOMONTH($U$9,11)),SUMIFS(20:20,$9:$9,JG$9+SUMIFS(conditions!$71:$71,conditions!$8:$8,"&lt;="&amp;JG$9,conditions!$9:$9,"&gt;="&amp;JG$9)))*SUMIFS(conditions!$69:$69,conditions!$8:$8,"&lt;="&amp;JG$9,conditions!$9:$9,"&gt;="&amp;JG$9)*SUMIFS(conditions!$70:$70,conditions!$8:$8,"&lt;="&amp;JG$9,conditions!$9:$9,"&gt;="&amp;JG$9))</f>
        <v>3.5372434482000026</v>
      </c>
      <c r="JH74" s="37">
        <f>IF(JH$9="",0,IF(JH$9+SUMIFS(conditions!$71:$71,conditions!$8:$8,"&lt;="&amp;JH$9,conditions!$9:$9,"&gt;="&amp;JH$9)&gt;EOMONTH($U$9,11),(1+conditions!$U$34)*SUMIFS(20:20,$9:$9,$U$9-1+JH$9+SUMIFS(conditions!$71:$71,conditions!$8:$8,"&lt;="&amp;JH$9,conditions!$9:$9,"&gt;="&amp;JH$9)-EOMONTH($U$9,11)),SUMIFS(20:20,$9:$9,JH$9+SUMIFS(conditions!$71:$71,conditions!$8:$8,"&lt;="&amp;JH$9,conditions!$9:$9,"&gt;="&amp;JH$9)))*SUMIFS(conditions!$69:$69,conditions!$8:$8,"&lt;="&amp;JH$9,conditions!$9:$9,"&gt;="&amp;JH$9)*SUMIFS(conditions!$70:$70,conditions!$8:$8,"&lt;="&amp;JH$9,conditions!$9:$9,"&gt;="&amp;JH$9))</f>
        <v>3.5372434482000026</v>
      </c>
      <c r="JI74" s="37">
        <f>IF(JI$9="",0,IF(JI$9+SUMIFS(conditions!$71:$71,conditions!$8:$8,"&lt;="&amp;JI$9,conditions!$9:$9,"&gt;="&amp;JI$9)&gt;EOMONTH($U$9,11),(1+conditions!$U$34)*SUMIFS(20:20,$9:$9,$U$9-1+JI$9+SUMIFS(conditions!$71:$71,conditions!$8:$8,"&lt;="&amp;JI$9,conditions!$9:$9,"&gt;="&amp;JI$9)-EOMONTH($U$9,11)),SUMIFS(20:20,$9:$9,JI$9+SUMIFS(conditions!$71:$71,conditions!$8:$8,"&lt;="&amp;JI$9,conditions!$9:$9,"&gt;="&amp;JI$9)))*SUMIFS(conditions!$69:$69,conditions!$8:$8,"&lt;="&amp;JI$9,conditions!$9:$9,"&gt;="&amp;JI$9)*SUMIFS(conditions!$70:$70,conditions!$8:$8,"&lt;="&amp;JI$9,conditions!$9:$9,"&gt;="&amp;JI$9))</f>
        <v>3.5372434482000026</v>
      </c>
      <c r="JJ74" s="37">
        <f>IF(JJ$9="",0,IF(JJ$9+SUMIFS(conditions!$71:$71,conditions!$8:$8,"&lt;="&amp;JJ$9,conditions!$9:$9,"&gt;="&amp;JJ$9)&gt;EOMONTH($U$9,11),(1+conditions!$U$34)*SUMIFS(20:20,$9:$9,$U$9-1+JJ$9+SUMIFS(conditions!$71:$71,conditions!$8:$8,"&lt;="&amp;JJ$9,conditions!$9:$9,"&gt;="&amp;JJ$9)-EOMONTH($U$9,11)),SUMIFS(20:20,$9:$9,JJ$9+SUMIFS(conditions!$71:$71,conditions!$8:$8,"&lt;="&amp;JJ$9,conditions!$9:$9,"&gt;="&amp;JJ$9)))*SUMIFS(conditions!$69:$69,conditions!$8:$8,"&lt;="&amp;JJ$9,conditions!$9:$9,"&gt;="&amp;JJ$9)*SUMIFS(conditions!$70:$70,conditions!$8:$8,"&lt;="&amp;JJ$9,conditions!$9:$9,"&gt;="&amp;JJ$9))</f>
        <v>0</v>
      </c>
      <c r="JK74" s="37">
        <f>IF(JK$9="",0,IF(JK$9+SUMIFS(conditions!$71:$71,conditions!$8:$8,"&lt;="&amp;JK$9,conditions!$9:$9,"&gt;="&amp;JK$9)&gt;EOMONTH($U$9,11),(1+conditions!$U$34)*SUMIFS(20:20,$9:$9,$U$9-1+JK$9+SUMIFS(conditions!$71:$71,conditions!$8:$8,"&lt;="&amp;JK$9,conditions!$9:$9,"&gt;="&amp;JK$9)-EOMONTH($U$9,11)),SUMIFS(20:20,$9:$9,JK$9+SUMIFS(conditions!$71:$71,conditions!$8:$8,"&lt;="&amp;JK$9,conditions!$9:$9,"&gt;="&amp;JK$9)))*SUMIFS(conditions!$69:$69,conditions!$8:$8,"&lt;="&amp;JK$9,conditions!$9:$9,"&gt;="&amp;JK$9)*SUMIFS(conditions!$70:$70,conditions!$8:$8,"&lt;="&amp;JK$9,conditions!$9:$9,"&gt;="&amp;JK$9))</f>
        <v>0</v>
      </c>
      <c r="JL74" s="37">
        <f>IF(JL$9="",0,IF(JL$9+SUMIFS(conditions!$71:$71,conditions!$8:$8,"&lt;="&amp;JL$9,conditions!$9:$9,"&gt;="&amp;JL$9)&gt;EOMONTH($U$9,11),(1+conditions!$U$34)*SUMIFS(20:20,$9:$9,$U$9-1+JL$9+SUMIFS(conditions!$71:$71,conditions!$8:$8,"&lt;="&amp;JL$9,conditions!$9:$9,"&gt;="&amp;JL$9)-EOMONTH($U$9,11)),SUMIFS(20:20,$9:$9,JL$9+SUMIFS(conditions!$71:$71,conditions!$8:$8,"&lt;="&amp;JL$9,conditions!$9:$9,"&gt;="&amp;JL$9)))*SUMIFS(conditions!$69:$69,conditions!$8:$8,"&lt;="&amp;JL$9,conditions!$9:$9,"&gt;="&amp;JL$9)*SUMIFS(conditions!$70:$70,conditions!$8:$8,"&lt;="&amp;JL$9,conditions!$9:$9,"&gt;="&amp;JL$9))</f>
        <v>3.5372434482000026</v>
      </c>
      <c r="JM74" s="37">
        <f>IF(JM$9="",0,IF(JM$9+SUMIFS(conditions!$71:$71,conditions!$8:$8,"&lt;="&amp;JM$9,conditions!$9:$9,"&gt;="&amp;JM$9)&gt;EOMONTH($U$9,11),(1+conditions!$U$34)*SUMIFS(20:20,$9:$9,$U$9-1+JM$9+SUMIFS(conditions!$71:$71,conditions!$8:$8,"&lt;="&amp;JM$9,conditions!$9:$9,"&gt;="&amp;JM$9)-EOMONTH($U$9,11)),SUMIFS(20:20,$9:$9,JM$9+SUMIFS(conditions!$71:$71,conditions!$8:$8,"&lt;="&amp;JM$9,conditions!$9:$9,"&gt;="&amp;JM$9)))*SUMIFS(conditions!$69:$69,conditions!$8:$8,"&lt;="&amp;JM$9,conditions!$9:$9,"&gt;="&amp;JM$9)*SUMIFS(conditions!$70:$70,conditions!$8:$8,"&lt;="&amp;JM$9,conditions!$9:$9,"&gt;="&amp;JM$9))</f>
        <v>3.5372434482000026</v>
      </c>
      <c r="JN74" s="37">
        <f>IF(JN$9="",0,IF(JN$9+SUMIFS(conditions!$71:$71,conditions!$8:$8,"&lt;="&amp;JN$9,conditions!$9:$9,"&gt;="&amp;JN$9)&gt;EOMONTH($U$9,11),(1+conditions!$U$34)*SUMIFS(20:20,$9:$9,$U$9-1+JN$9+SUMIFS(conditions!$71:$71,conditions!$8:$8,"&lt;="&amp;JN$9,conditions!$9:$9,"&gt;="&amp;JN$9)-EOMONTH($U$9,11)),SUMIFS(20:20,$9:$9,JN$9+SUMIFS(conditions!$71:$71,conditions!$8:$8,"&lt;="&amp;JN$9,conditions!$9:$9,"&gt;="&amp;JN$9)))*SUMIFS(conditions!$69:$69,conditions!$8:$8,"&lt;="&amp;JN$9,conditions!$9:$9,"&gt;="&amp;JN$9)*SUMIFS(conditions!$70:$70,conditions!$8:$8,"&lt;="&amp;JN$9,conditions!$9:$9,"&gt;="&amp;JN$9))</f>
        <v>3.5372434482000026</v>
      </c>
      <c r="JO74" s="37">
        <f>IF(JO$9="",0,IF(JO$9+SUMIFS(conditions!$71:$71,conditions!$8:$8,"&lt;="&amp;JO$9,conditions!$9:$9,"&gt;="&amp;JO$9)&gt;EOMONTH($U$9,11),(1+conditions!$U$34)*SUMIFS(20:20,$9:$9,$U$9-1+JO$9+SUMIFS(conditions!$71:$71,conditions!$8:$8,"&lt;="&amp;JO$9,conditions!$9:$9,"&gt;="&amp;JO$9)-EOMONTH($U$9,11)),SUMIFS(20:20,$9:$9,JO$9+SUMIFS(conditions!$71:$71,conditions!$8:$8,"&lt;="&amp;JO$9,conditions!$9:$9,"&gt;="&amp;JO$9)))*SUMIFS(conditions!$69:$69,conditions!$8:$8,"&lt;="&amp;JO$9,conditions!$9:$9,"&gt;="&amp;JO$9)*SUMIFS(conditions!$70:$70,conditions!$8:$8,"&lt;="&amp;JO$9,conditions!$9:$9,"&gt;="&amp;JO$9))</f>
        <v>3.5372434482000026</v>
      </c>
      <c r="JP74" s="37">
        <f>IF(JP$9="",0,IF(JP$9+SUMIFS(conditions!$71:$71,conditions!$8:$8,"&lt;="&amp;JP$9,conditions!$9:$9,"&gt;="&amp;JP$9)&gt;EOMONTH($U$9,11),(1+conditions!$U$34)*SUMIFS(20:20,$9:$9,$U$9-1+JP$9+SUMIFS(conditions!$71:$71,conditions!$8:$8,"&lt;="&amp;JP$9,conditions!$9:$9,"&gt;="&amp;JP$9)-EOMONTH($U$9,11)),SUMIFS(20:20,$9:$9,JP$9+SUMIFS(conditions!$71:$71,conditions!$8:$8,"&lt;="&amp;JP$9,conditions!$9:$9,"&gt;="&amp;JP$9)))*SUMIFS(conditions!$69:$69,conditions!$8:$8,"&lt;="&amp;JP$9,conditions!$9:$9,"&gt;="&amp;JP$9)*SUMIFS(conditions!$70:$70,conditions!$8:$8,"&lt;="&amp;JP$9,conditions!$9:$9,"&gt;="&amp;JP$9))</f>
        <v>3.5372434482000026</v>
      </c>
      <c r="JQ74" s="37">
        <f>IF(JQ$9="",0,IF(JQ$9+SUMIFS(conditions!$71:$71,conditions!$8:$8,"&lt;="&amp;JQ$9,conditions!$9:$9,"&gt;="&amp;JQ$9)&gt;EOMONTH($U$9,11),(1+conditions!$U$34)*SUMIFS(20:20,$9:$9,$U$9-1+JQ$9+SUMIFS(conditions!$71:$71,conditions!$8:$8,"&lt;="&amp;JQ$9,conditions!$9:$9,"&gt;="&amp;JQ$9)-EOMONTH($U$9,11)),SUMIFS(20:20,$9:$9,JQ$9+SUMIFS(conditions!$71:$71,conditions!$8:$8,"&lt;="&amp;JQ$9,conditions!$9:$9,"&gt;="&amp;JQ$9)))*SUMIFS(conditions!$69:$69,conditions!$8:$8,"&lt;="&amp;JQ$9,conditions!$9:$9,"&gt;="&amp;JQ$9)*SUMIFS(conditions!$70:$70,conditions!$8:$8,"&lt;="&amp;JQ$9,conditions!$9:$9,"&gt;="&amp;JQ$9))</f>
        <v>0</v>
      </c>
      <c r="JR74" s="37">
        <f>IF(JR$9="",0,IF(JR$9+SUMIFS(conditions!$71:$71,conditions!$8:$8,"&lt;="&amp;JR$9,conditions!$9:$9,"&gt;="&amp;JR$9)&gt;EOMONTH($U$9,11),(1+conditions!$U$34)*SUMIFS(20:20,$9:$9,$U$9-1+JR$9+SUMIFS(conditions!$71:$71,conditions!$8:$8,"&lt;="&amp;JR$9,conditions!$9:$9,"&gt;="&amp;JR$9)-EOMONTH($U$9,11)),SUMIFS(20:20,$9:$9,JR$9+SUMIFS(conditions!$71:$71,conditions!$8:$8,"&lt;="&amp;JR$9,conditions!$9:$9,"&gt;="&amp;JR$9)))*SUMIFS(conditions!$69:$69,conditions!$8:$8,"&lt;="&amp;JR$9,conditions!$9:$9,"&gt;="&amp;JR$9)*SUMIFS(conditions!$70:$70,conditions!$8:$8,"&lt;="&amp;JR$9,conditions!$9:$9,"&gt;="&amp;JR$9))</f>
        <v>0</v>
      </c>
      <c r="JS74" s="37">
        <f>IF(JS$9="",0,IF(JS$9+SUMIFS(conditions!$71:$71,conditions!$8:$8,"&lt;="&amp;JS$9,conditions!$9:$9,"&gt;="&amp;JS$9)&gt;EOMONTH($U$9,11),(1+conditions!$U$34)*SUMIFS(20:20,$9:$9,$U$9-1+JS$9+SUMIFS(conditions!$71:$71,conditions!$8:$8,"&lt;="&amp;JS$9,conditions!$9:$9,"&gt;="&amp;JS$9)-EOMONTH($U$9,11)),SUMIFS(20:20,$9:$9,JS$9+SUMIFS(conditions!$71:$71,conditions!$8:$8,"&lt;="&amp;JS$9,conditions!$9:$9,"&gt;="&amp;JS$9)))*SUMIFS(conditions!$69:$69,conditions!$8:$8,"&lt;="&amp;JS$9,conditions!$9:$9,"&gt;="&amp;JS$9)*SUMIFS(conditions!$70:$70,conditions!$8:$8,"&lt;="&amp;JS$9,conditions!$9:$9,"&gt;="&amp;JS$9))</f>
        <v>3.5372434482000026</v>
      </c>
      <c r="JT74" s="37">
        <f>IF(JT$9="",0,IF(JT$9+SUMIFS(conditions!$71:$71,conditions!$8:$8,"&lt;="&amp;JT$9,conditions!$9:$9,"&gt;="&amp;JT$9)&gt;EOMONTH($U$9,11),(1+conditions!$U$34)*SUMIFS(20:20,$9:$9,$U$9-1+JT$9+SUMIFS(conditions!$71:$71,conditions!$8:$8,"&lt;="&amp;JT$9,conditions!$9:$9,"&gt;="&amp;JT$9)-EOMONTH($U$9,11)),SUMIFS(20:20,$9:$9,JT$9+SUMIFS(conditions!$71:$71,conditions!$8:$8,"&lt;="&amp;JT$9,conditions!$9:$9,"&gt;="&amp;JT$9)))*SUMIFS(conditions!$69:$69,conditions!$8:$8,"&lt;="&amp;JT$9,conditions!$9:$9,"&gt;="&amp;JT$9)*SUMIFS(conditions!$70:$70,conditions!$8:$8,"&lt;="&amp;JT$9,conditions!$9:$9,"&gt;="&amp;JT$9))</f>
        <v>3.5372434482000026</v>
      </c>
      <c r="JU74" s="37">
        <f>IF(JU$9="",0,IF(JU$9+SUMIFS(conditions!$71:$71,conditions!$8:$8,"&lt;="&amp;JU$9,conditions!$9:$9,"&gt;="&amp;JU$9)&gt;EOMONTH($U$9,11),(1+conditions!$U$34)*SUMIFS(20:20,$9:$9,$U$9-1+JU$9+SUMIFS(conditions!$71:$71,conditions!$8:$8,"&lt;="&amp;JU$9,conditions!$9:$9,"&gt;="&amp;JU$9)-EOMONTH($U$9,11)),SUMIFS(20:20,$9:$9,JU$9+SUMIFS(conditions!$71:$71,conditions!$8:$8,"&lt;="&amp;JU$9,conditions!$9:$9,"&gt;="&amp;JU$9)))*SUMIFS(conditions!$69:$69,conditions!$8:$8,"&lt;="&amp;JU$9,conditions!$9:$9,"&gt;="&amp;JU$9)*SUMIFS(conditions!$70:$70,conditions!$8:$8,"&lt;="&amp;JU$9,conditions!$9:$9,"&gt;="&amp;JU$9))</f>
        <v>4.6321045155000036</v>
      </c>
      <c r="JV74" s="37">
        <f>IF(JV$9="",0,IF(JV$9+SUMIFS(conditions!$71:$71,conditions!$8:$8,"&lt;="&amp;JV$9,conditions!$9:$9,"&gt;="&amp;JV$9)&gt;EOMONTH($U$9,11),(1+conditions!$U$34)*SUMIFS(20:20,$9:$9,$U$9-1+JV$9+SUMIFS(conditions!$71:$71,conditions!$8:$8,"&lt;="&amp;JV$9,conditions!$9:$9,"&gt;="&amp;JV$9)-EOMONTH($U$9,11)),SUMIFS(20:20,$9:$9,JV$9+SUMIFS(conditions!$71:$71,conditions!$8:$8,"&lt;="&amp;JV$9,conditions!$9:$9,"&gt;="&amp;JV$9)))*SUMIFS(conditions!$69:$69,conditions!$8:$8,"&lt;="&amp;JV$9,conditions!$9:$9,"&gt;="&amp;JV$9)*SUMIFS(conditions!$70:$70,conditions!$8:$8,"&lt;="&amp;JV$9,conditions!$9:$9,"&gt;="&amp;JV$9))</f>
        <v>4.6321045155000036</v>
      </c>
      <c r="JW74" s="37">
        <f>IF(JW$9="",0,IF(JW$9+SUMIFS(conditions!$71:$71,conditions!$8:$8,"&lt;="&amp;JW$9,conditions!$9:$9,"&gt;="&amp;JW$9)&gt;EOMONTH($U$9,11),(1+conditions!$U$34)*SUMIFS(20:20,$9:$9,$U$9-1+JW$9+SUMIFS(conditions!$71:$71,conditions!$8:$8,"&lt;="&amp;JW$9,conditions!$9:$9,"&gt;="&amp;JW$9)-EOMONTH($U$9,11)),SUMIFS(20:20,$9:$9,JW$9+SUMIFS(conditions!$71:$71,conditions!$8:$8,"&lt;="&amp;JW$9,conditions!$9:$9,"&gt;="&amp;JW$9)))*SUMIFS(conditions!$69:$69,conditions!$8:$8,"&lt;="&amp;JW$9,conditions!$9:$9,"&gt;="&amp;JW$9)*SUMIFS(conditions!$70:$70,conditions!$8:$8,"&lt;="&amp;JW$9,conditions!$9:$9,"&gt;="&amp;JW$9))</f>
        <v>4.6321045155000036</v>
      </c>
      <c r="JX74" s="37">
        <f>IF(JX$9="",0,IF(JX$9+SUMIFS(conditions!$71:$71,conditions!$8:$8,"&lt;="&amp;JX$9,conditions!$9:$9,"&gt;="&amp;JX$9)&gt;EOMONTH($U$9,11),(1+conditions!$U$34)*SUMIFS(20:20,$9:$9,$U$9-1+JX$9+SUMIFS(conditions!$71:$71,conditions!$8:$8,"&lt;="&amp;JX$9,conditions!$9:$9,"&gt;="&amp;JX$9)-EOMONTH($U$9,11)),SUMIFS(20:20,$9:$9,JX$9+SUMIFS(conditions!$71:$71,conditions!$8:$8,"&lt;="&amp;JX$9,conditions!$9:$9,"&gt;="&amp;JX$9)))*SUMIFS(conditions!$69:$69,conditions!$8:$8,"&lt;="&amp;JX$9,conditions!$9:$9,"&gt;="&amp;JX$9)*SUMIFS(conditions!$70:$70,conditions!$8:$8,"&lt;="&amp;JX$9,conditions!$9:$9,"&gt;="&amp;JX$9))</f>
        <v>0</v>
      </c>
      <c r="JY74" s="37">
        <f>IF(JY$9="",0,IF(JY$9+SUMIFS(conditions!$71:$71,conditions!$8:$8,"&lt;="&amp;JY$9,conditions!$9:$9,"&gt;="&amp;JY$9)&gt;EOMONTH($U$9,11),(1+conditions!$U$34)*SUMIFS(20:20,$9:$9,$U$9-1+JY$9+SUMIFS(conditions!$71:$71,conditions!$8:$8,"&lt;="&amp;JY$9,conditions!$9:$9,"&gt;="&amp;JY$9)-EOMONTH($U$9,11)),SUMIFS(20:20,$9:$9,JY$9+SUMIFS(conditions!$71:$71,conditions!$8:$8,"&lt;="&amp;JY$9,conditions!$9:$9,"&gt;="&amp;JY$9)))*SUMIFS(conditions!$69:$69,conditions!$8:$8,"&lt;="&amp;JY$9,conditions!$9:$9,"&gt;="&amp;JY$9)*SUMIFS(conditions!$70:$70,conditions!$8:$8,"&lt;="&amp;JY$9,conditions!$9:$9,"&gt;="&amp;JY$9))</f>
        <v>0</v>
      </c>
      <c r="JZ74" s="37">
        <f>IF(JZ$9="",0,IF(JZ$9+SUMIFS(conditions!$71:$71,conditions!$8:$8,"&lt;="&amp;JZ$9,conditions!$9:$9,"&gt;="&amp;JZ$9)&gt;EOMONTH($U$9,11),(1+conditions!$U$34)*SUMIFS(20:20,$9:$9,$U$9-1+JZ$9+SUMIFS(conditions!$71:$71,conditions!$8:$8,"&lt;="&amp;JZ$9,conditions!$9:$9,"&gt;="&amp;JZ$9)-EOMONTH($U$9,11)),SUMIFS(20:20,$9:$9,JZ$9+SUMIFS(conditions!$71:$71,conditions!$8:$8,"&lt;="&amp;JZ$9,conditions!$9:$9,"&gt;="&amp;JZ$9)))*SUMIFS(conditions!$69:$69,conditions!$8:$8,"&lt;="&amp;JZ$9,conditions!$9:$9,"&gt;="&amp;JZ$9)*SUMIFS(conditions!$70:$70,conditions!$8:$8,"&lt;="&amp;JZ$9,conditions!$9:$9,"&gt;="&amp;JZ$9))</f>
        <v>4.6321045155000036</v>
      </c>
      <c r="KA74" s="37">
        <f>IF(KA$9="",0,IF(KA$9+SUMIFS(conditions!$71:$71,conditions!$8:$8,"&lt;="&amp;KA$9,conditions!$9:$9,"&gt;="&amp;KA$9)&gt;EOMONTH($U$9,11),(1+conditions!$U$34)*SUMIFS(20:20,$9:$9,$U$9-1+KA$9+SUMIFS(conditions!$71:$71,conditions!$8:$8,"&lt;="&amp;KA$9,conditions!$9:$9,"&gt;="&amp;KA$9)-EOMONTH($U$9,11)),SUMIFS(20:20,$9:$9,KA$9+SUMIFS(conditions!$71:$71,conditions!$8:$8,"&lt;="&amp;KA$9,conditions!$9:$9,"&gt;="&amp;KA$9)))*SUMIFS(conditions!$69:$69,conditions!$8:$8,"&lt;="&amp;KA$9,conditions!$9:$9,"&gt;="&amp;KA$9)*SUMIFS(conditions!$70:$70,conditions!$8:$8,"&lt;="&amp;KA$9,conditions!$9:$9,"&gt;="&amp;KA$9))</f>
        <v>4.6321045155000036</v>
      </c>
      <c r="KB74" s="37">
        <f>IF(KB$9="",0,IF(KB$9+SUMIFS(conditions!$71:$71,conditions!$8:$8,"&lt;="&amp;KB$9,conditions!$9:$9,"&gt;="&amp;KB$9)&gt;EOMONTH($U$9,11),(1+conditions!$U$34)*SUMIFS(20:20,$9:$9,$U$9-1+KB$9+SUMIFS(conditions!$71:$71,conditions!$8:$8,"&lt;="&amp;KB$9,conditions!$9:$9,"&gt;="&amp;KB$9)-EOMONTH($U$9,11)),SUMIFS(20:20,$9:$9,KB$9+SUMIFS(conditions!$71:$71,conditions!$8:$8,"&lt;="&amp;KB$9,conditions!$9:$9,"&gt;="&amp;KB$9)))*SUMIFS(conditions!$69:$69,conditions!$8:$8,"&lt;="&amp;KB$9,conditions!$9:$9,"&gt;="&amp;KB$9)*SUMIFS(conditions!$70:$70,conditions!$8:$8,"&lt;="&amp;KB$9,conditions!$9:$9,"&gt;="&amp;KB$9))</f>
        <v>4.6321045155000036</v>
      </c>
      <c r="KC74" s="37">
        <f>IF(KC$9="",0,IF(KC$9+SUMIFS(conditions!$71:$71,conditions!$8:$8,"&lt;="&amp;KC$9,conditions!$9:$9,"&gt;="&amp;KC$9)&gt;EOMONTH($U$9,11),(1+conditions!$U$34)*SUMIFS(20:20,$9:$9,$U$9-1+KC$9+SUMIFS(conditions!$71:$71,conditions!$8:$8,"&lt;="&amp;KC$9,conditions!$9:$9,"&gt;="&amp;KC$9)-EOMONTH($U$9,11)),SUMIFS(20:20,$9:$9,KC$9+SUMIFS(conditions!$71:$71,conditions!$8:$8,"&lt;="&amp;KC$9,conditions!$9:$9,"&gt;="&amp;KC$9)))*SUMIFS(conditions!$69:$69,conditions!$8:$8,"&lt;="&amp;KC$9,conditions!$9:$9,"&gt;="&amp;KC$9)*SUMIFS(conditions!$70:$70,conditions!$8:$8,"&lt;="&amp;KC$9,conditions!$9:$9,"&gt;="&amp;KC$9))</f>
        <v>4.6321045155000036</v>
      </c>
      <c r="KD74" s="37">
        <f>IF(KD$9="",0,IF(KD$9+SUMIFS(conditions!$71:$71,conditions!$8:$8,"&lt;="&amp;KD$9,conditions!$9:$9,"&gt;="&amp;KD$9)&gt;EOMONTH($U$9,11),(1+conditions!$U$34)*SUMIFS(20:20,$9:$9,$U$9-1+KD$9+SUMIFS(conditions!$71:$71,conditions!$8:$8,"&lt;="&amp;KD$9,conditions!$9:$9,"&gt;="&amp;KD$9)-EOMONTH($U$9,11)),SUMIFS(20:20,$9:$9,KD$9+SUMIFS(conditions!$71:$71,conditions!$8:$8,"&lt;="&amp;KD$9,conditions!$9:$9,"&gt;="&amp;KD$9)))*SUMIFS(conditions!$69:$69,conditions!$8:$8,"&lt;="&amp;KD$9,conditions!$9:$9,"&gt;="&amp;KD$9)*SUMIFS(conditions!$70:$70,conditions!$8:$8,"&lt;="&amp;KD$9,conditions!$9:$9,"&gt;="&amp;KD$9))</f>
        <v>4.6321045155000036</v>
      </c>
      <c r="KE74" s="37">
        <f>IF(KE$9="",0,IF(KE$9+SUMIFS(conditions!$71:$71,conditions!$8:$8,"&lt;="&amp;KE$9,conditions!$9:$9,"&gt;="&amp;KE$9)&gt;EOMONTH($U$9,11),(1+conditions!$U$34)*SUMIFS(20:20,$9:$9,$U$9-1+KE$9+SUMIFS(conditions!$71:$71,conditions!$8:$8,"&lt;="&amp;KE$9,conditions!$9:$9,"&gt;="&amp;KE$9)-EOMONTH($U$9,11)),SUMIFS(20:20,$9:$9,KE$9+SUMIFS(conditions!$71:$71,conditions!$8:$8,"&lt;="&amp;KE$9,conditions!$9:$9,"&gt;="&amp;KE$9)))*SUMIFS(conditions!$69:$69,conditions!$8:$8,"&lt;="&amp;KE$9,conditions!$9:$9,"&gt;="&amp;KE$9)*SUMIFS(conditions!$70:$70,conditions!$8:$8,"&lt;="&amp;KE$9,conditions!$9:$9,"&gt;="&amp;KE$9))</f>
        <v>0</v>
      </c>
      <c r="KF74" s="37">
        <f>IF(KF$9="",0,IF(KF$9+SUMIFS(conditions!$71:$71,conditions!$8:$8,"&lt;="&amp;KF$9,conditions!$9:$9,"&gt;="&amp;KF$9)&gt;EOMONTH($U$9,11),(1+conditions!$U$34)*SUMIFS(20:20,$9:$9,$U$9-1+KF$9+SUMIFS(conditions!$71:$71,conditions!$8:$8,"&lt;="&amp;KF$9,conditions!$9:$9,"&gt;="&amp;KF$9)-EOMONTH($U$9,11)),SUMIFS(20:20,$9:$9,KF$9+SUMIFS(conditions!$71:$71,conditions!$8:$8,"&lt;="&amp;KF$9,conditions!$9:$9,"&gt;="&amp;KF$9)))*SUMIFS(conditions!$69:$69,conditions!$8:$8,"&lt;="&amp;KF$9,conditions!$9:$9,"&gt;="&amp;KF$9)*SUMIFS(conditions!$70:$70,conditions!$8:$8,"&lt;="&amp;KF$9,conditions!$9:$9,"&gt;="&amp;KF$9))</f>
        <v>0</v>
      </c>
      <c r="KG74" s="37">
        <f>IF(KG$9="",0,IF(KG$9+SUMIFS(conditions!$71:$71,conditions!$8:$8,"&lt;="&amp;KG$9,conditions!$9:$9,"&gt;="&amp;KG$9)&gt;EOMONTH($U$9,11),(1+conditions!$U$34)*SUMIFS(20:20,$9:$9,$U$9-1+KG$9+SUMIFS(conditions!$71:$71,conditions!$8:$8,"&lt;="&amp;KG$9,conditions!$9:$9,"&gt;="&amp;KG$9)-EOMONTH($U$9,11)),SUMIFS(20:20,$9:$9,KG$9+SUMIFS(conditions!$71:$71,conditions!$8:$8,"&lt;="&amp;KG$9,conditions!$9:$9,"&gt;="&amp;KG$9)))*SUMIFS(conditions!$69:$69,conditions!$8:$8,"&lt;="&amp;KG$9,conditions!$9:$9,"&gt;="&amp;KG$9)*SUMIFS(conditions!$70:$70,conditions!$8:$8,"&lt;="&amp;KG$9,conditions!$9:$9,"&gt;="&amp;KG$9))</f>
        <v>4.6321045155000036</v>
      </c>
      <c r="KH74" s="37">
        <f>IF(KH$9="",0,IF(KH$9+SUMIFS(conditions!$71:$71,conditions!$8:$8,"&lt;="&amp;KH$9,conditions!$9:$9,"&gt;="&amp;KH$9)&gt;EOMONTH($U$9,11),(1+conditions!$U$34)*SUMIFS(20:20,$9:$9,$U$9-1+KH$9+SUMIFS(conditions!$71:$71,conditions!$8:$8,"&lt;="&amp;KH$9,conditions!$9:$9,"&gt;="&amp;KH$9)-EOMONTH($U$9,11)),SUMIFS(20:20,$9:$9,KH$9+SUMIFS(conditions!$71:$71,conditions!$8:$8,"&lt;="&amp;KH$9,conditions!$9:$9,"&gt;="&amp;KH$9)))*SUMIFS(conditions!$69:$69,conditions!$8:$8,"&lt;="&amp;KH$9,conditions!$9:$9,"&gt;="&amp;KH$9)*SUMIFS(conditions!$70:$70,conditions!$8:$8,"&lt;="&amp;KH$9,conditions!$9:$9,"&gt;="&amp;KH$9))</f>
        <v>4.6321045155000036</v>
      </c>
      <c r="KI74" s="37">
        <f>IF(KI$9="",0,IF(KI$9+SUMIFS(conditions!$71:$71,conditions!$8:$8,"&lt;="&amp;KI$9,conditions!$9:$9,"&gt;="&amp;KI$9)&gt;EOMONTH($U$9,11),(1+conditions!$U$34)*SUMIFS(20:20,$9:$9,$U$9-1+KI$9+SUMIFS(conditions!$71:$71,conditions!$8:$8,"&lt;="&amp;KI$9,conditions!$9:$9,"&gt;="&amp;KI$9)-EOMONTH($U$9,11)),SUMIFS(20:20,$9:$9,KI$9+SUMIFS(conditions!$71:$71,conditions!$8:$8,"&lt;="&amp;KI$9,conditions!$9:$9,"&gt;="&amp;KI$9)))*SUMIFS(conditions!$69:$69,conditions!$8:$8,"&lt;="&amp;KI$9,conditions!$9:$9,"&gt;="&amp;KI$9)*SUMIFS(conditions!$70:$70,conditions!$8:$8,"&lt;="&amp;KI$9,conditions!$9:$9,"&gt;="&amp;KI$9))</f>
        <v>4.6321045155000036</v>
      </c>
      <c r="KJ74" s="37">
        <f>IF(KJ$9="",0,IF(KJ$9+SUMIFS(conditions!$71:$71,conditions!$8:$8,"&lt;="&amp;KJ$9,conditions!$9:$9,"&gt;="&amp;KJ$9)&gt;EOMONTH($U$9,11),(1+conditions!$U$34)*SUMIFS(20:20,$9:$9,$U$9-1+KJ$9+SUMIFS(conditions!$71:$71,conditions!$8:$8,"&lt;="&amp;KJ$9,conditions!$9:$9,"&gt;="&amp;KJ$9)-EOMONTH($U$9,11)),SUMIFS(20:20,$9:$9,KJ$9+SUMIFS(conditions!$71:$71,conditions!$8:$8,"&lt;="&amp;KJ$9,conditions!$9:$9,"&gt;="&amp;KJ$9)))*SUMIFS(conditions!$69:$69,conditions!$8:$8,"&lt;="&amp;KJ$9,conditions!$9:$9,"&gt;="&amp;KJ$9)*SUMIFS(conditions!$70:$70,conditions!$8:$8,"&lt;="&amp;KJ$9,conditions!$9:$9,"&gt;="&amp;KJ$9))</f>
        <v>4.6321045155000036</v>
      </c>
      <c r="KK74" s="37">
        <f>IF(KK$9="",0,IF(KK$9+SUMIFS(conditions!$71:$71,conditions!$8:$8,"&lt;="&amp;KK$9,conditions!$9:$9,"&gt;="&amp;KK$9)&gt;EOMONTH($U$9,11),(1+conditions!$U$34)*SUMIFS(20:20,$9:$9,$U$9-1+KK$9+SUMIFS(conditions!$71:$71,conditions!$8:$8,"&lt;="&amp;KK$9,conditions!$9:$9,"&gt;="&amp;KK$9)-EOMONTH($U$9,11)),SUMIFS(20:20,$9:$9,KK$9+SUMIFS(conditions!$71:$71,conditions!$8:$8,"&lt;="&amp;KK$9,conditions!$9:$9,"&gt;="&amp;KK$9)))*SUMIFS(conditions!$69:$69,conditions!$8:$8,"&lt;="&amp;KK$9,conditions!$9:$9,"&gt;="&amp;KK$9)*SUMIFS(conditions!$70:$70,conditions!$8:$8,"&lt;="&amp;KK$9,conditions!$9:$9,"&gt;="&amp;KK$9))</f>
        <v>4.6321045155000036</v>
      </c>
      <c r="KL74" s="37">
        <f>IF(KL$9="",0,IF(KL$9+SUMIFS(conditions!$71:$71,conditions!$8:$8,"&lt;="&amp;KL$9,conditions!$9:$9,"&gt;="&amp;KL$9)&gt;EOMONTH($U$9,11),(1+conditions!$U$34)*SUMIFS(20:20,$9:$9,$U$9-1+KL$9+SUMIFS(conditions!$71:$71,conditions!$8:$8,"&lt;="&amp;KL$9,conditions!$9:$9,"&gt;="&amp;KL$9)-EOMONTH($U$9,11)),SUMIFS(20:20,$9:$9,KL$9+SUMIFS(conditions!$71:$71,conditions!$8:$8,"&lt;="&amp;KL$9,conditions!$9:$9,"&gt;="&amp;KL$9)))*SUMIFS(conditions!$69:$69,conditions!$8:$8,"&lt;="&amp;KL$9,conditions!$9:$9,"&gt;="&amp;KL$9)*SUMIFS(conditions!$70:$70,conditions!$8:$8,"&lt;="&amp;KL$9,conditions!$9:$9,"&gt;="&amp;KL$9))</f>
        <v>0</v>
      </c>
      <c r="KM74" s="37">
        <f>IF(KM$9="",0,IF(KM$9+SUMIFS(conditions!$71:$71,conditions!$8:$8,"&lt;="&amp;KM$9,conditions!$9:$9,"&gt;="&amp;KM$9)&gt;EOMONTH($U$9,11),(1+conditions!$U$34)*SUMIFS(20:20,$9:$9,$U$9-1+KM$9+SUMIFS(conditions!$71:$71,conditions!$8:$8,"&lt;="&amp;KM$9,conditions!$9:$9,"&gt;="&amp;KM$9)-EOMONTH($U$9,11)),SUMIFS(20:20,$9:$9,KM$9+SUMIFS(conditions!$71:$71,conditions!$8:$8,"&lt;="&amp;KM$9,conditions!$9:$9,"&gt;="&amp;KM$9)))*SUMIFS(conditions!$69:$69,conditions!$8:$8,"&lt;="&amp;KM$9,conditions!$9:$9,"&gt;="&amp;KM$9)*SUMIFS(conditions!$70:$70,conditions!$8:$8,"&lt;="&amp;KM$9,conditions!$9:$9,"&gt;="&amp;KM$9))</f>
        <v>0</v>
      </c>
      <c r="KN74" s="37">
        <f>IF(KN$9="",0,IF(KN$9+SUMIFS(conditions!$71:$71,conditions!$8:$8,"&lt;="&amp;KN$9,conditions!$9:$9,"&gt;="&amp;KN$9)&gt;EOMONTH($U$9,11),(1+conditions!$U$34)*SUMIFS(20:20,$9:$9,$U$9-1+KN$9+SUMIFS(conditions!$71:$71,conditions!$8:$8,"&lt;="&amp;KN$9,conditions!$9:$9,"&gt;="&amp;KN$9)-EOMONTH($U$9,11)),SUMIFS(20:20,$9:$9,KN$9+SUMIFS(conditions!$71:$71,conditions!$8:$8,"&lt;="&amp;KN$9,conditions!$9:$9,"&gt;="&amp;KN$9)))*SUMIFS(conditions!$69:$69,conditions!$8:$8,"&lt;="&amp;KN$9,conditions!$9:$9,"&gt;="&amp;KN$9)*SUMIFS(conditions!$70:$70,conditions!$8:$8,"&lt;="&amp;KN$9,conditions!$9:$9,"&gt;="&amp;KN$9))</f>
        <v>4.6321045155000036</v>
      </c>
      <c r="KO74" s="37">
        <f>IF(KO$9="",0,IF(KO$9+SUMIFS(conditions!$71:$71,conditions!$8:$8,"&lt;="&amp;KO$9,conditions!$9:$9,"&gt;="&amp;KO$9)&gt;EOMONTH($U$9,11),(1+conditions!$U$34)*SUMIFS(20:20,$9:$9,$U$9-1+KO$9+SUMIFS(conditions!$71:$71,conditions!$8:$8,"&lt;="&amp;KO$9,conditions!$9:$9,"&gt;="&amp;KO$9)-EOMONTH($U$9,11)),SUMIFS(20:20,$9:$9,KO$9+SUMIFS(conditions!$71:$71,conditions!$8:$8,"&lt;="&amp;KO$9,conditions!$9:$9,"&gt;="&amp;KO$9)))*SUMIFS(conditions!$69:$69,conditions!$8:$8,"&lt;="&amp;KO$9,conditions!$9:$9,"&gt;="&amp;KO$9)*SUMIFS(conditions!$70:$70,conditions!$8:$8,"&lt;="&amp;KO$9,conditions!$9:$9,"&gt;="&amp;KO$9))</f>
        <v>4.6321045155000036</v>
      </c>
      <c r="KP74" s="37">
        <f>IF(KP$9="",0,IF(KP$9+SUMIFS(conditions!$71:$71,conditions!$8:$8,"&lt;="&amp;KP$9,conditions!$9:$9,"&gt;="&amp;KP$9)&gt;EOMONTH($U$9,11),(1+conditions!$U$34)*SUMIFS(20:20,$9:$9,$U$9-1+KP$9+SUMIFS(conditions!$71:$71,conditions!$8:$8,"&lt;="&amp;KP$9,conditions!$9:$9,"&gt;="&amp;KP$9)-EOMONTH($U$9,11)),SUMIFS(20:20,$9:$9,KP$9+SUMIFS(conditions!$71:$71,conditions!$8:$8,"&lt;="&amp;KP$9,conditions!$9:$9,"&gt;="&amp;KP$9)))*SUMIFS(conditions!$69:$69,conditions!$8:$8,"&lt;="&amp;KP$9,conditions!$9:$9,"&gt;="&amp;KP$9)*SUMIFS(conditions!$70:$70,conditions!$8:$8,"&lt;="&amp;KP$9,conditions!$9:$9,"&gt;="&amp;KP$9))</f>
        <v>4.6321045155000036</v>
      </c>
      <c r="KQ74" s="37">
        <f>IF(KQ$9="",0,IF(KQ$9+SUMIFS(conditions!$71:$71,conditions!$8:$8,"&lt;="&amp;KQ$9,conditions!$9:$9,"&gt;="&amp;KQ$9)&gt;EOMONTH($U$9,11),(1+conditions!$U$34)*SUMIFS(20:20,$9:$9,$U$9-1+KQ$9+SUMIFS(conditions!$71:$71,conditions!$8:$8,"&lt;="&amp;KQ$9,conditions!$9:$9,"&gt;="&amp;KQ$9)-EOMONTH($U$9,11)),SUMIFS(20:20,$9:$9,KQ$9+SUMIFS(conditions!$71:$71,conditions!$8:$8,"&lt;="&amp;KQ$9,conditions!$9:$9,"&gt;="&amp;KQ$9)))*SUMIFS(conditions!$69:$69,conditions!$8:$8,"&lt;="&amp;KQ$9,conditions!$9:$9,"&gt;="&amp;KQ$9)*SUMIFS(conditions!$70:$70,conditions!$8:$8,"&lt;="&amp;KQ$9,conditions!$9:$9,"&gt;="&amp;KQ$9))</f>
        <v>4.6321045155000036</v>
      </c>
      <c r="KR74" s="37">
        <f>IF(KR$9="",0,IF(KR$9+SUMIFS(conditions!$71:$71,conditions!$8:$8,"&lt;="&amp;KR$9,conditions!$9:$9,"&gt;="&amp;KR$9)&gt;EOMONTH($U$9,11),(1+conditions!$U$34)*SUMIFS(20:20,$9:$9,$U$9-1+KR$9+SUMIFS(conditions!$71:$71,conditions!$8:$8,"&lt;="&amp;KR$9,conditions!$9:$9,"&gt;="&amp;KR$9)-EOMONTH($U$9,11)),SUMIFS(20:20,$9:$9,KR$9+SUMIFS(conditions!$71:$71,conditions!$8:$8,"&lt;="&amp;KR$9,conditions!$9:$9,"&gt;="&amp;KR$9)))*SUMIFS(conditions!$69:$69,conditions!$8:$8,"&lt;="&amp;KR$9,conditions!$9:$9,"&gt;="&amp;KR$9)*SUMIFS(conditions!$70:$70,conditions!$8:$8,"&lt;="&amp;KR$9,conditions!$9:$9,"&gt;="&amp;KR$9))</f>
        <v>4.6321045155000036</v>
      </c>
      <c r="KS74" s="37">
        <f>IF(KS$9="",0,IF(KS$9+SUMIFS(conditions!$71:$71,conditions!$8:$8,"&lt;="&amp;KS$9,conditions!$9:$9,"&gt;="&amp;KS$9)&gt;EOMONTH($U$9,11),(1+conditions!$U$34)*SUMIFS(20:20,$9:$9,$U$9-1+KS$9+SUMIFS(conditions!$71:$71,conditions!$8:$8,"&lt;="&amp;KS$9,conditions!$9:$9,"&gt;="&amp;KS$9)-EOMONTH($U$9,11)),SUMIFS(20:20,$9:$9,KS$9+SUMIFS(conditions!$71:$71,conditions!$8:$8,"&lt;="&amp;KS$9,conditions!$9:$9,"&gt;="&amp;KS$9)))*SUMIFS(conditions!$69:$69,conditions!$8:$8,"&lt;="&amp;KS$9,conditions!$9:$9,"&gt;="&amp;KS$9)*SUMIFS(conditions!$70:$70,conditions!$8:$8,"&lt;="&amp;KS$9,conditions!$9:$9,"&gt;="&amp;KS$9))</f>
        <v>0</v>
      </c>
      <c r="KT74" s="37">
        <f>IF(KT$9="",0,IF(KT$9+SUMIFS(conditions!$71:$71,conditions!$8:$8,"&lt;="&amp;KT$9,conditions!$9:$9,"&gt;="&amp;KT$9)&gt;EOMONTH($U$9,11),(1+conditions!$U$34)*SUMIFS(20:20,$9:$9,$U$9-1+KT$9+SUMIFS(conditions!$71:$71,conditions!$8:$8,"&lt;="&amp;KT$9,conditions!$9:$9,"&gt;="&amp;KT$9)-EOMONTH($U$9,11)),SUMIFS(20:20,$9:$9,KT$9+SUMIFS(conditions!$71:$71,conditions!$8:$8,"&lt;="&amp;KT$9,conditions!$9:$9,"&gt;="&amp;KT$9)))*SUMIFS(conditions!$69:$69,conditions!$8:$8,"&lt;="&amp;KT$9,conditions!$9:$9,"&gt;="&amp;KT$9)*SUMIFS(conditions!$70:$70,conditions!$8:$8,"&lt;="&amp;KT$9,conditions!$9:$9,"&gt;="&amp;KT$9))</f>
        <v>0</v>
      </c>
      <c r="KU74" s="37">
        <f>IF(KU$9="",0,IF(KU$9+SUMIFS(conditions!$71:$71,conditions!$8:$8,"&lt;="&amp;KU$9,conditions!$9:$9,"&gt;="&amp;KU$9)&gt;EOMONTH($U$9,11),(1+conditions!$U$34)*SUMIFS(20:20,$9:$9,$U$9-1+KU$9+SUMIFS(conditions!$71:$71,conditions!$8:$8,"&lt;="&amp;KU$9,conditions!$9:$9,"&gt;="&amp;KU$9)-EOMONTH($U$9,11)),SUMIFS(20:20,$9:$9,KU$9+SUMIFS(conditions!$71:$71,conditions!$8:$8,"&lt;="&amp;KU$9,conditions!$9:$9,"&gt;="&amp;KU$9)))*SUMIFS(conditions!$69:$69,conditions!$8:$8,"&lt;="&amp;KU$9,conditions!$9:$9,"&gt;="&amp;KU$9)*SUMIFS(conditions!$70:$70,conditions!$8:$8,"&lt;="&amp;KU$9,conditions!$9:$9,"&gt;="&amp;KU$9))</f>
        <v>4.6321045155000036</v>
      </c>
      <c r="KV74" s="37">
        <f>IF(KV$9="",0,IF(KV$9+SUMIFS(conditions!$71:$71,conditions!$8:$8,"&lt;="&amp;KV$9,conditions!$9:$9,"&gt;="&amp;KV$9)&gt;EOMONTH($U$9,11),(1+conditions!$U$34)*SUMIFS(20:20,$9:$9,$U$9-1+KV$9+SUMIFS(conditions!$71:$71,conditions!$8:$8,"&lt;="&amp;KV$9,conditions!$9:$9,"&gt;="&amp;KV$9)-EOMONTH($U$9,11)),SUMIFS(20:20,$9:$9,KV$9+SUMIFS(conditions!$71:$71,conditions!$8:$8,"&lt;="&amp;KV$9,conditions!$9:$9,"&gt;="&amp;KV$9)))*SUMIFS(conditions!$69:$69,conditions!$8:$8,"&lt;="&amp;KV$9,conditions!$9:$9,"&gt;="&amp;KV$9)*SUMIFS(conditions!$70:$70,conditions!$8:$8,"&lt;="&amp;KV$9,conditions!$9:$9,"&gt;="&amp;KV$9))</f>
        <v>4.6321045155000036</v>
      </c>
      <c r="KW74" s="37">
        <f>IF(KW$9="",0,IF(KW$9+SUMIFS(conditions!$71:$71,conditions!$8:$8,"&lt;="&amp;KW$9,conditions!$9:$9,"&gt;="&amp;KW$9)&gt;EOMONTH($U$9,11),(1+conditions!$U$34)*SUMIFS(20:20,$9:$9,$U$9-1+KW$9+SUMIFS(conditions!$71:$71,conditions!$8:$8,"&lt;="&amp;KW$9,conditions!$9:$9,"&gt;="&amp;KW$9)-EOMONTH($U$9,11)),SUMIFS(20:20,$9:$9,KW$9+SUMIFS(conditions!$71:$71,conditions!$8:$8,"&lt;="&amp;KW$9,conditions!$9:$9,"&gt;="&amp;KW$9)))*SUMIFS(conditions!$69:$69,conditions!$8:$8,"&lt;="&amp;KW$9,conditions!$9:$9,"&gt;="&amp;KW$9)*SUMIFS(conditions!$70:$70,conditions!$8:$8,"&lt;="&amp;KW$9,conditions!$9:$9,"&gt;="&amp;KW$9))</f>
        <v>4.6321045155000036</v>
      </c>
      <c r="KX74" s="37">
        <f>IF(KX$9="",0,IF(KX$9+SUMIFS(conditions!$71:$71,conditions!$8:$8,"&lt;="&amp;KX$9,conditions!$9:$9,"&gt;="&amp;KX$9)&gt;EOMONTH($U$9,11),(1+conditions!$U$34)*SUMIFS(20:20,$9:$9,$U$9-1+KX$9+SUMIFS(conditions!$71:$71,conditions!$8:$8,"&lt;="&amp;KX$9,conditions!$9:$9,"&gt;="&amp;KX$9)-EOMONTH($U$9,11)),SUMIFS(20:20,$9:$9,KX$9+SUMIFS(conditions!$71:$71,conditions!$8:$8,"&lt;="&amp;KX$9,conditions!$9:$9,"&gt;="&amp;KX$9)))*SUMIFS(conditions!$69:$69,conditions!$8:$8,"&lt;="&amp;KX$9,conditions!$9:$9,"&gt;="&amp;KX$9)*SUMIFS(conditions!$70:$70,conditions!$8:$8,"&lt;="&amp;KX$9,conditions!$9:$9,"&gt;="&amp;KX$9))</f>
        <v>4.6321045155000036</v>
      </c>
      <c r="KY74" s="37">
        <f>IF(KY$9="",0,IF(KY$9+SUMIFS(conditions!$71:$71,conditions!$8:$8,"&lt;="&amp;KY$9,conditions!$9:$9,"&gt;="&amp;KY$9)&gt;EOMONTH($U$9,11),(1+conditions!$U$34)*SUMIFS(20:20,$9:$9,$U$9-1+KY$9+SUMIFS(conditions!$71:$71,conditions!$8:$8,"&lt;="&amp;KY$9,conditions!$9:$9,"&gt;="&amp;KY$9)-EOMONTH($U$9,11)),SUMIFS(20:20,$9:$9,KY$9+SUMIFS(conditions!$71:$71,conditions!$8:$8,"&lt;="&amp;KY$9,conditions!$9:$9,"&gt;="&amp;KY$9)))*SUMIFS(conditions!$69:$69,conditions!$8:$8,"&lt;="&amp;KY$9,conditions!$9:$9,"&gt;="&amp;KY$9)*SUMIFS(conditions!$70:$70,conditions!$8:$8,"&lt;="&amp;KY$9,conditions!$9:$9,"&gt;="&amp;KY$9))</f>
        <v>6.0217358701500059</v>
      </c>
      <c r="KZ74" s="37">
        <f>IF(KZ$9="",0,IF(KZ$9+SUMIFS(conditions!$71:$71,conditions!$8:$8,"&lt;="&amp;KZ$9,conditions!$9:$9,"&gt;="&amp;KZ$9)&gt;EOMONTH($U$9,11),(1+conditions!$U$34)*SUMIFS(20:20,$9:$9,$U$9-1+KZ$9+SUMIFS(conditions!$71:$71,conditions!$8:$8,"&lt;="&amp;KZ$9,conditions!$9:$9,"&gt;="&amp;KZ$9)-EOMONTH($U$9,11)),SUMIFS(20:20,$9:$9,KZ$9+SUMIFS(conditions!$71:$71,conditions!$8:$8,"&lt;="&amp;KZ$9,conditions!$9:$9,"&gt;="&amp;KZ$9)))*SUMIFS(conditions!$69:$69,conditions!$8:$8,"&lt;="&amp;KZ$9,conditions!$9:$9,"&gt;="&amp;KZ$9)*SUMIFS(conditions!$70:$70,conditions!$8:$8,"&lt;="&amp;KZ$9,conditions!$9:$9,"&gt;="&amp;KZ$9))</f>
        <v>0</v>
      </c>
      <c r="LA74" s="37">
        <f>IF(LA$9="",0,IF(LA$9+SUMIFS(conditions!$71:$71,conditions!$8:$8,"&lt;="&amp;LA$9,conditions!$9:$9,"&gt;="&amp;LA$9)&gt;EOMONTH($U$9,11),(1+conditions!$U$34)*SUMIFS(20:20,$9:$9,$U$9-1+LA$9+SUMIFS(conditions!$71:$71,conditions!$8:$8,"&lt;="&amp;LA$9,conditions!$9:$9,"&gt;="&amp;LA$9)-EOMONTH($U$9,11)),SUMIFS(20:20,$9:$9,LA$9+SUMIFS(conditions!$71:$71,conditions!$8:$8,"&lt;="&amp;LA$9,conditions!$9:$9,"&gt;="&amp;LA$9)))*SUMIFS(conditions!$69:$69,conditions!$8:$8,"&lt;="&amp;LA$9,conditions!$9:$9,"&gt;="&amp;LA$9)*SUMIFS(conditions!$70:$70,conditions!$8:$8,"&lt;="&amp;LA$9,conditions!$9:$9,"&gt;="&amp;LA$9))</f>
        <v>0</v>
      </c>
      <c r="LB74" s="37">
        <f>IF(LB$9="",0,IF(LB$9+SUMIFS(conditions!$71:$71,conditions!$8:$8,"&lt;="&amp;LB$9,conditions!$9:$9,"&gt;="&amp;LB$9)&gt;EOMONTH($U$9,11),(1+conditions!$U$34)*SUMIFS(20:20,$9:$9,$U$9-1+LB$9+SUMIFS(conditions!$71:$71,conditions!$8:$8,"&lt;="&amp;LB$9,conditions!$9:$9,"&gt;="&amp;LB$9)-EOMONTH($U$9,11)),SUMIFS(20:20,$9:$9,LB$9+SUMIFS(conditions!$71:$71,conditions!$8:$8,"&lt;="&amp;LB$9,conditions!$9:$9,"&gt;="&amp;LB$9)))*SUMIFS(conditions!$69:$69,conditions!$8:$8,"&lt;="&amp;LB$9,conditions!$9:$9,"&gt;="&amp;LB$9)*SUMIFS(conditions!$70:$70,conditions!$8:$8,"&lt;="&amp;LB$9,conditions!$9:$9,"&gt;="&amp;LB$9))</f>
        <v>6.0217358701500059</v>
      </c>
      <c r="LC74" s="37">
        <f>IF(LC$9="",0,IF(LC$9+SUMIFS(conditions!$71:$71,conditions!$8:$8,"&lt;="&amp;LC$9,conditions!$9:$9,"&gt;="&amp;LC$9)&gt;EOMONTH($U$9,11),(1+conditions!$U$34)*SUMIFS(20:20,$9:$9,$U$9-1+LC$9+SUMIFS(conditions!$71:$71,conditions!$8:$8,"&lt;="&amp;LC$9,conditions!$9:$9,"&gt;="&amp;LC$9)-EOMONTH($U$9,11)),SUMIFS(20:20,$9:$9,LC$9+SUMIFS(conditions!$71:$71,conditions!$8:$8,"&lt;="&amp;LC$9,conditions!$9:$9,"&gt;="&amp;LC$9)))*SUMIFS(conditions!$69:$69,conditions!$8:$8,"&lt;="&amp;LC$9,conditions!$9:$9,"&gt;="&amp;LC$9)*SUMIFS(conditions!$70:$70,conditions!$8:$8,"&lt;="&amp;LC$9,conditions!$9:$9,"&gt;="&amp;LC$9))</f>
        <v>6.0217358701500059</v>
      </c>
      <c r="LD74" s="37">
        <f>IF(LD$9="",0,IF(LD$9+SUMIFS(conditions!$71:$71,conditions!$8:$8,"&lt;="&amp;LD$9,conditions!$9:$9,"&gt;="&amp;LD$9)&gt;EOMONTH($U$9,11),(1+conditions!$U$34)*SUMIFS(20:20,$9:$9,$U$9-1+LD$9+SUMIFS(conditions!$71:$71,conditions!$8:$8,"&lt;="&amp;LD$9,conditions!$9:$9,"&gt;="&amp;LD$9)-EOMONTH($U$9,11)),SUMIFS(20:20,$9:$9,LD$9+SUMIFS(conditions!$71:$71,conditions!$8:$8,"&lt;="&amp;LD$9,conditions!$9:$9,"&gt;="&amp;LD$9)))*SUMIFS(conditions!$69:$69,conditions!$8:$8,"&lt;="&amp;LD$9,conditions!$9:$9,"&gt;="&amp;LD$9)*SUMIFS(conditions!$70:$70,conditions!$8:$8,"&lt;="&amp;LD$9,conditions!$9:$9,"&gt;="&amp;LD$9))</f>
        <v>6.0217358701500059</v>
      </c>
      <c r="LE74" s="37">
        <f>IF(LE$9="",0,IF(LE$9+SUMIFS(conditions!$71:$71,conditions!$8:$8,"&lt;="&amp;LE$9,conditions!$9:$9,"&gt;="&amp;LE$9)&gt;EOMONTH($U$9,11),(1+conditions!$U$34)*SUMIFS(20:20,$9:$9,$U$9-1+LE$9+SUMIFS(conditions!$71:$71,conditions!$8:$8,"&lt;="&amp;LE$9,conditions!$9:$9,"&gt;="&amp;LE$9)-EOMONTH($U$9,11)),SUMIFS(20:20,$9:$9,LE$9+SUMIFS(conditions!$71:$71,conditions!$8:$8,"&lt;="&amp;LE$9,conditions!$9:$9,"&gt;="&amp;LE$9)))*SUMIFS(conditions!$69:$69,conditions!$8:$8,"&lt;="&amp;LE$9,conditions!$9:$9,"&gt;="&amp;LE$9)*SUMIFS(conditions!$70:$70,conditions!$8:$8,"&lt;="&amp;LE$9,conditions!$9:$9,"&gt;="&amp;LE$9))</f>
        <v>6.0217358701500059</v>
      </c>
      <c r="LF74" s="37">
        <f>IF(LF$9="",0,IF(LF$9+SUMIFS(conditions!$71:$71,conditions!$8:$8,"&lt;="&amp;LF$9,conditions!$9:$9,"&gt;="&amp;LF$9)&gt;EOMONTH($U$9,11),(1+conditions!$U$34)*SUMIFS(20:20,$9:$9,$U$9-1+LF$9+SUMIFS(conditions!$71:$71,conditions!$8:$8,"&lt;="&amp;LF$9,conditions!$9:$9,"&gt;="&amp;LF$9)-EOMONTH($U$9,11)),SUMIFS(20:20,$9:$9,LF$9+SUMIFS(conditions!$71:$71,conditions!$8:$8,"&lt;="&amp;LF$9,conditions!$9:$9,"&gt;="&amp;LF$9)))*SUMIFS(conditions!$69:$69,conditions!$8:$8,"&lt;="&amp;LF$9,conditions!$9:$9,"&gt;="&amp;LF$9)*SUMIFS(conditions!$70:$70,conditions!$8:$8,"&lt;="&amp;LF$9,conditions!$9:$9,"&gt;="&amp;LF$9))</f>
        <v>6.0217358701500059</v>
      </c>
      <c r="LG74" s="37">
        <f>IF(LG$9="",0,IF(LG$9+SUMIFS(conditions!$71:$71,conditions!$8:$8,"&lt;="&amp;LG$9,conditions!$9:$9,"&gt;="&amp;LG$9)&gt;EOMONTH($U$9,11),(1+conditions!$U$34)*SUMIFS(20:20,$9:$9,$U$9-1+LG$9+SUMIFS(conditions!$71:$71,conditions!$8:$8,"&lt;="&amp;LG$9,conditions!$9:$9,"&gt;="&amp;LG$9)-EOMONTH($U$9,11)),SUMIFS(20:20,$9:$9,LG$9+SUMIFS(conditions!$71:$71,conditions!$8:$8,"&lt;="&amp;LG$9,conditions!$9:$9,"&gt;="&amp;LG$9)))*SUMIFS(conditions!$69:$69,conditions!$8:$8,"&lt;="&amp;LG$9,conditions!$9:$9,"&gt;="&amp;LG$9)*SUMIFS(conditions!$70:$70,conditions!$8:$8,"&lt;="&amp;LG$9,conditions!$9:$9,"&gt;="&amp;LG$9))</f>
        <v>0</v>
      </c>
      <c r="LH74" s="37">
        <f>IF(LH$9="",0,IF(LH$9+SUMIFS(conditions!$71:$71,conditions!$8:$8,"&lt;="&amp;LH$9,conditions!$9:$9,"&gt;="&amp;LH$9)&gt;EOMONTH($U$9,11),(1+conditions!$U$34)*SUMIFS(20:20,$9:$9,$U$9-1+LH$9+SUMIFS(conditions!$71:$71,conditions!$8:$8,"&lt;="&amp;LH$9,conditions!$9:$9,"&gt;="&amp;LH$9)-EOMONTH($U$9,11)),SUMIFS(20:20,$9:$9,LH$9+SUMIFS(conditions!$71:$71,conditions!$8:$8,"&lt;="&amp;LH$9,conditions!$9:$9,"&gt;="&amp;LH$9)))*SUMIFS(conditions!$69:$69,conditions!$8:$8,"&lt;="&amp;LH$9,conditions!$9:$9,"&gt;="&amp;LH$9)*SUMIFS(conditions!$70:$70,conditions!$8:$8,"&lt;="&amp;LH$9,conditions!$9:$9,"&gt;="&amp;LH$9))</f>
        <v>0</v>
      </c>
      <c r="LI74" s="37">
        <f>IF(LI$9="",0,IF(LI$9+SUMIFS(conditions!$71:$71,conditions!$8:$8,"&lt;="&amp;LI$9,conditions!$9:$9,"&gt;="&amp;LI$9)&gt;EOMONTH($U$9,11),(1+conditions!$U$34)*SUMIFS(20:20,$9:$9,$U$9-1+LI$9+SUMIFS(conditions!$71:$71,conditions!$8:$8,"&lt;="&amp;LI$9,conditions!$9:$9,"&gt;="&amp;LI$9)-EOMONTH($U$9,11)),SUMIFS(20:20,$9:$9,LI$9+SUMIFS(conditions!$71:$71,conditions!$8:$8,"&lt;="&amp;LI$9,conditions!$9:$9,"&gt;="&amp;LI$9)))*SUMIFS(conditions!$69:$69,conditions!$8:$8,"&lt;="&amp;LI$9,conditions!$9:$9,"&gt;="&amp;LI$9)*SUMIFS(conditions!$70:$70,conditions!$8:$8,"&lt;="&amp;LI$9,conditions!$9:$9,"&gt;="&amp;LI$9))</f>
        <v>6.0217358701500059</v>
      </c>
      <c r="LJ74" s="37">
        <f>IF(LJ$9="",0,IF(LJ$9+SUMIFS(conditions!$71:$71,conditions!$8:$8,"&lt;="&amp;LJ$9,conditions!$9:$9,"&gt;="&amp;LJ$9)&gt;EOMONTH($U$9,11),(1+conditions!$U$34)*SUMIFS(20:20,$9:$9,$U$9-1+LJ$9+SUMIFS(conditions!$71:$71,conditions!$8:$8,"&lt;="&amp;LJ$9,conditions!$9:$9,"&gt;="&amp;LJ$9)-EOMONTH($U$9,11)),SUMIFS(20:20,$9:$9,LJ$9+SUMIFS(conditions!$71:$71,conditions!$8:$8,"&lt;="&amp;LJ$9,conditions!$9:$9,"&gt;="&amp;LJ$9)))*SUMIFS(conditions!$69:$69,conditions!$8:$8,"&lt;="&amp;LJ$9,conditions!$9:$9,"&gt;="&amp;LJ$9)*SUMIFS(conditions!$70:$70,conditions!$8:$8,"&lt;="&amp;LJ$9,conditions!$9:$9,"&gt;="&amp;LJ$9))</f>
        <v>6.0217358701500059</v>
      </c>
      <c r="LK74" s="37">
        <f>IF(LK$9="",0,IF(LK$9+SUMIFS(conditions!$71:$71,conditions!$8:$8,"&lt;="&amp;LK$9,conditions!$9:$9,"&gt;="&amp;LK$9)&gt;EOMONTH($U$9,11),(1+conditions!$U$34)*SUMIFS(20:20,$9:$9,$U$9-1+LK$9+SUMIFS(conditions!$71:$71,conditions!$8:$8,"&lt;="&amp;LK$9,conditions!$9:$9,"&gt;="&amp;LK$9)-EOMONTH($U$9,11)),SUMIFS(20:20,$9:$9,LK$9+SUMIFS(conditions!$71:$71,conditions!$8:$8,"&lt;="&amp;LK$9,conditions!$9:$9,"&gt;="&amp;LK$9)))*SUMIFS(conditions!$69:$69,conditions!$8:$8,"&lt;="&amp;LK$9,conditions!$9:$9,"&gt;="&amp;LK$9)*SUMIFS(conditions!$70:$70,conditions!$8:$8,"&lt;="&amp;LK$9,conditions!$9:$9,"&gt;="&amp;LK$9))</f>
        <v>6.0217358701500059</v>
      </c>
      <c r="LL74" s="37">
        <f>IF(LL$9="",0,IF(LL$9+SUMIFS(conditions!$71:$71,conditions!$8:$8,"&lt;="&amp;LL$9,conditions!$9:$9,"&gt;="&amp;LL$9)&gt;EOMONTH($U$9,11),(1+conditions!$U$34)*SUMIFS(20:20,$9:$9,$U$9-1+LL$9+SUMIFS(conditions!$71:$71,conditions!$8:$8,"&lt;="&amp;LL$9,conditions!$9:$9,"&gt;="&amp;LL$9)-EOMONTH($U$9,11)),SUMIFS(20:20,$9:$9,LL$9+SUMIFS(conditions!$71:$71,conditions!$8:$8,"&lt;="&amp;LL$9,conditions!$9:$9,"&gt;="&amp;LL$9)))*SUMIFS(conditions!$69:$69,conditions!$8:$8,"&lt;="&amp;LL$9,conditions!$9:$9,"&gt;="&amp;LL$9)*SUMIFS(conditions!$70:$70,conditions!$8:$8,"&lt;="&amp;LL$9,conditions!$9:$9,"&gt;="&amp;LL$9))</f>
        <v>6.0217358701500059</v>
      </c>
      <c r="LM74" s="37">
        <f>IF(LM$9="",0,IF(LM$9+SUMIFS(conditions!$71:$71,conditions!$8:$8,"&lt;="&amp;LM$9,conditions!$9:$9,"&gt;="&amp;LM$9)&gt;EOMONTH($U$9,11),(1+conditions!$U$34)*SUMIFS(20:20,$9:$9,$U$9-1+LM$9+SUMIFS(conditions!$71:$71,conditions!$8:$8,"&lt;="&amp;LM$9,conditions!$9:$9,"&gt;="&amp;LM$9)-EOMONTH($U$9,11)),SUMIFS(20:20,$9:$9,LM$9+SUMIFS(conditions!$71:$71,conditions!$8:$8,"&lt;="&amp;LM$9,conditions!$9:$9,"&gt;="&amp;LM$9)))*SUMIFS(conditions!$69:$69,conditions!$8:$8,"&lt;="&amp;LM$9,conditions!$9:$9,"&gt;="&amp;LM$9)*SUMIFS(conditions!$70:$70,conditions!$8:$8,"&lt;="&amp;LM$9,conditions!$9:$9,"&gt;="&amp;LM$9))</f>
        <v>6.0217358701500059</v>
      </c>
      <c r="LN74" s="37">
        <f>IF(LN$9="",0,IF(LN$9+SUMIFS(conditions!$71:$71,conditions!$8:$8,"&lt;="&amp;LN$9,conditions!$9:$9,"&gt;="&amp;LN$9)&gt;EOMONTH($U$9,11),(1+conditions!$U$34)*SUMIFS(20:20,$9:$9,$U$9-1+LN$9+SUMIFS(conditions!$71:$71,conditions!$8:$8,"&lt;="&amp;LN$9,conditions!$9:$9,"&gt;="&amp;LN$9)-EOMONTH($U$9,11)),SUMIFS(20:20,$9:$9,LN$9+SUMIFS(conditions!$71:$71,conditions!$8:$8,"&lt;="&amp;LN$9,conditions!$9:$9,"&gt;="&amp;LN$9)))*SUMIFS(conditions!$69:$69,conditions!$8:$8,"&lt;="&amp;LN$9,conditions!$9:$9,"&gt;="&amp;LN$9)*SUMIFS(conditions!$70:$70,conditions!$8:$8,"&lt;="&amp;LN$9,conditions!$9:$9,"&gt;="&amp;LN$9))</f>
        <v>0</v>
      </c>
      <c r="LO74" s="37">
        <f>IF(LO$9="",0,IF(LO$9+SUMIFS(conditions!$71:$71,conditions!$8:$8,"&lt;="&amp;LO$9,conditions!$9:$9,"&gt;="&amp;LO$9)&gt;EOMONTH($U$9,11),(1+conditions!$U$34)*SUMIFS(20:20,$9:$9,$U$9-1+LO$9+SUMIFS(conditions!$71:$71,conditions!$8:$8,"&lt;="&amp;LO$9,conditions!$9:$9,"&gt;="&amp;LO$9)-EOMONTH($U$9,11)),SUMIFS(20:20,$9:$9,LO$9+SUMIFS(conditions!$71:$71,conditions!$8:$8,"&lt;="&amp;LO$9,conditions!$9:$9,"&gt;="&amp;LO$9)))*SUMIFS(conditions!$69:$69,conditions!$8:$8,"&lt;="&amp;LO$9,conditions!$9:$9,"&gt;="&amp;LO$9)*SUMIFS(conditions!$70:$70,conditions!$8:$8,"&lt;="&amp;LO$9,conditions!$9:$9,"&gt;="&amp;LO$9))</f>
        <v>0</v>
      </c>
      <c r="LP74" s="37">
        <f>IF(LP$9="",0,IF(LP$9+SUMIFS(conditions!$71:$71,conditions!$8:$8,"&lt;="&amp;LP$9,conditions!$9:$9,"&gt;="&amp;LP$9)&gt;EOMONTH($U$9,11),(1+conditions!$U$34)*SUMIFS(20:20,$9:$9,$U$9-1+LP$9+SUMIFS(conditions!$71:$71,conditions!$8:$8,"&lt;="&amp;LP$9,conditions!$9:$9,"&gt;="&amp;LP$9)-EOMONTH($U$9,11)),SUMIFS(20:20,$9:$9,LP$9+SUMIFS(conditions!$71:$71,conditions!$8:$8,"&lt;="&amp;LP$9,conditions!$9:$9,"&gt;="&amp;LP$9)))*SUMIFS(conditions!$69:$69,conditions!$8:$8,"&lt;="&amp;LP$9,conditions!$9:$9,"&gt;="&amp;LP$9)*SUMIFS(conditions!$70:$70,conditions!$8:$8,"&lt;="&amp;LP$9,conditions!$9:$9,"&gt;="&amp;LP$9))</f>
        <v>6.0217358701500059</v>
      </c>
      <c r="LQ74" s="37">
        <f>IF(LQ$9="",0,IF(LQ$9+SUMIFS(conditions!$71:$71,conditions!$8:$8,"&lt;="&amp;LQ$9,conditions!$9:$9,"&gt;="&amp;LQ$9)&gt;EOMONTH($U$9,11),(1+conditions!$U$34)*SUMIFS(20:20,$9:$9,$U$9-1+LQ$9+SUMIFS(conditions!$71:$71,conditions!$8:$8,"&lt;="&amp;LQ$9,conditions!$9:$9,"&gt;="&amp;LQ$9)-EOMONTH($U$9,11)),SUMIFS(20:20,$9:$9,LQ$9+SUMIFS(conditions!$71:$71,conditions!$8:$8,"&lt;="&amp;LQ$9,conditions!$9:$9,"&gt;="&amp;LQ$9)))*SUMIFS(conditions!$69:$69,conditions!$8:$8,"&lt;="&amp;LQ$9,conditions!$9:$9,"&gt;="&amp;LQ$9)*SUMIFS(conditions!$70:$70,conditions!$8:$8,"&lt;="&amp;LQ$9,conditions!$9:$9,"&gt;="&amp;LQ$9))</f>
        <v>6.0217358701500059</v>
      </c>
      <c r="LR74" s="37">
        <f>IF(LR$9="",0,IF(LR$9+SUMIFS(conditions!$71:$71,conditions!$8:$8,"&lt;="&amp;LR$9,conditions!$9:$9,"&gt;="&amp;LR$9)&gt;EOMONTH($U$9,11),(1+conditions!$U$34)*SUMIFS(20:20,$9:$9,$U$9-1+LR$9+SUMIFS(conditions!$71:$71,conditions!$8:$8,"&lt;="&amp;LR$9,conditions!$9:$9,"&gt;="&amp;LR$9)-EOMONTH($U$9,11)),SUMIFS(20:20,$9:$9,LR$9+SUMIFS(conditions!$71:$71,conditions!$8:$8,"&lt;="&amp;LR$9,conditions!$9:$9,"&gt;="&amp;LR$9)))*SUMIFS(conditions!$69:$69,conditions!$8:$8,"&lt;="&amp;LR$9,conditions!$9:$9,"&gt;="&amp;LR$9)*SUMIFS(conditions!$70:$70,conditions!$8:$8,"&lt;="&amp;LR$9,conditions!$9:$9,"&gt;="&amp;LR$9))</f>
        <v>6.0217358701500059</v>
      </c>
      <c r="LS74" s="37">
        <f>IF(LS$9="",0,IF(LS$9+SUMIFS(conditions!$71:$71,conditions!$8:$8,"&lt;="&amp;LS$9,conditions!$9:$9,"&gt;="&amp;LS$9)&gt;EOMONTH($U$9,11),(1+conditions!$U$34)*SUMIFS(20:20,$9:$9,$U$9-1+LS$9+SUMIFS(conditions!$71:$71,conditions!$8:$8,"&lt;="&amp;LS$9,conditions!$9:$9,"&gt;="&amp;LS$9)-EOMONTH($U$9,11)),SUMIFS(20:20,$9:$9,LS$9+SUMIFS(conditions!$71:$71,conditions!$8:$8,"&lt;="&amp;LS$9,conditions!$9:$9,"&gt;="&amp;LS$9)))*SUMIFS(conditions!$69:$69,conditions!$8:$8,"&lt;="&amp;LS$9,conditions!$9:$9,"&gt;="&amp;LS$9)*SUMIFS(conditions!$70:$70,conditions!$8:$8,"&lt;="&amp;LS$9,conditions!$9:$9,"&gt;="&amp;LS$9))</f>
        <v>6.0217358701500059</v>
      </c>
      <c r="LT74" s="37">
        <f>IF(LT$9="",0,IF(LT$9+SUMIFS(conditions!$71:$71,conditions!$8:$8,"&lt;="&amp;LT$9,conditions!$9:$9,"&gt;="&amp;LT$9)&gt;EOMONTH($U$9,11),(1+conditions!$U$34)*SUMIFS(20:20,$9:$9,$U$9-1+LT$9+SUMIFS(conditions!$71:$71,conditions!$8:$8,"&lt;="&amp;LT$9,conditions!$9:$9,"&gt;="&amp;LT$9)-EOMONTH($U$9,11)),SUMIFS(20:20,$9:$9,LT$9+SUMIFS(conditions!$71:$71,conditions!$8:$8,"&lt;="&amp;LT$9,conditions!$9:$9,"&gt;="&amp;LT$9)))*SUMIFS(conditions!$69:$69,conditions!$8:$8,"&lt;="&amp;LT$9,conditions!$9:$9,"&gt;="&amp;LT$9)*SUMIFS(conditions!$70:$70,conditions!$8:$8,"&lt;="&amp;LT$9,conditions!$9:$9,"&gt;="&amp;LT$9))</f>
        <v>6.0217358701500059</v>
      </c>
      <c r="LU74" s="37">
        <f>IF(LU$9="",0,IF(LU$9+SUMIFS(conditions!$71:$71,conditions!$8:$8,"&lt;="&amp;LU$9,conditions!$9:$9,"&gt;="&amp;LU$9)&gt;EOMONTH($U$9,11),(1+conditions!$U$34)*SUMIFS(20:20,$9:$9,$U$9-1+LU$9+SUMIFS(conditions!$71:$71,conditions!$8:$8,"&lt;="&amp;LU$9,conditions!$9:$9,"&gt;="&amp;LU$9)-EOMONTH($U$9,11)),SUMIFS(20:20,$9:$9,LU$9+SUMIFS(conditions!$71:$71,conditions!$8:$8,"&lt;="&amp;LU$9,conditions!$9:$9,"&gt;="&amp;LU$9)))*SUMIFS(conditions!$69:$69,conditions!$8:$8,"&lt;="&amp;LU$9,conditions!$9:$9,"&gt;="&amp;LU$9)*SUMIFS(conditions!$70:$70,conditions!$8:$8,"&lt;="&amp;LU$9,conditions!$9:$9,"&gt;="&amp;LU$9))</f>
        <v>0</v>
      </c>
      <c r="LV74" s="37">
        <f>IF(LV$9="",0,IF(LV$9+SUMIFS(conditions!$71:$71,conditions!$8:$8,"&lt;="&amp;LV$9,conditions!$9:$9,"&gt;="&amp;LV$9)&gt;EOMONTH($U$9,11),(1+conditions!$U$34)*SUMIFS(20:20,$9:$9,$U$9-1+LV$9+SUMIFS(conditions!$71:$71,conditions!$8:$8,"&lt;="&amp;LV$9,conditions!$9:$9,"&gt;="&amp;LV$9)-EOMONTH($U$9,11)),SUMIFS(20:20,$9:$9,LV$9+SUMIFS(conditions!$71:$71,conditions!$8:$8,"&lt;="&amp;LV$9,conditions!$9:$9,"&gt;="&amp;LV$9)))*SUMIFS(conditions!$69:$69,conditions!$8:$8,"&lt;="&amp;LV$9,conditions!$9:$9,"&gt;="&amp;LV$9)*SUMIFS(conditions!$70:$70,conditions!$8:$8,"&lt;="&amp;LV$9,conditions!$9:$9,"&gt;="&amp;LV$9))</f>
        <v>0</v>
      </c>
      <c r="LW74" s="37">
        <f>IF(LW$9="",0,IF(LW$9+SUMIFS(conditions!$71:$71,conditions!$8:$8,"&lt;="&amp;LW$9,conditions!$9:$9,"&gt;="&amp;LW$9)&gt;EOMONTH($U$9,11),(1+conditions!$U$34)*SUMIFS(20:20,$9:$9,$U$9-1+LW$9+SUMIFS(conditions!$71:$71,conditions!$8:$8,"&lt;="&amp;LW$9,conditions!$9:$9,"&gt;="&amp;LW$9)-EOMONTH($U$9,11)),SUMIFS(20:20,$9:$9,LW$9+SUMIFS(conditions!$71:$71,conditions!$8:$8,"&lt;="&amp;LW$9,conditions!$9:$9,"&gt;="&amp;LW$9)))*SUMIFS(conditions!$69:$69,conditions!$8:$8,"&lt;="&amp;LW$9,conditions!$9:$9,"&gt;="&amp;LW$9)*SUMIFS(conditions!$70:$70,conditions!$8:$8,"&lt;="&amp;LW$9,conditions!$9:$9,"&gt;="&amp;LW$9))</f>
        <v>6.0217358701500059</v>
      </c>
      <c r="LX74" s="37">
        <f>IF(LX$9="",0,IF(LX$9+SUMIFS(conditions!$71:$71,conditions!$8:$8,"&lt;="&amp;LX$9,conditions!$9:$9,"&gt;="&amp;LX$9)&gt;EOMONTH($U$9,11),(1+conditions!$U$34)*SUMIFS(20:20,$9:$9,$U$9-1+LX$9+SUMIFS(conditions!$71:$71,conditions!$8:$8,"&lt;="&amp;LX$9,conditions!$9:$9,"&gt;="&amp;LX$9)-EOMONTH($U$9,11)),SUMIFS(20:20,$9:$9,LX$9+SUMIFS(conditions!$71:$71,conditions!$8:$8,"&lt;="&amp;LX$9,conditions!$9:$9,"&gt;="&amp;LX$9)))*SUMIFS(conditions!$69:$69,conditions!$8:$8,"&lt;="&amp;LX$9,conditions!$9:$9,"&gt;="&amp;LX$9)*SUMIFS(conditions!$70:$70,conditions!$8:$8,"&lt;="&amp;LX$9,conditions!$9:$9,"&gt;="&amp;LX$9))</f>
        <v>6.0217358701500059</v>
      </c>
      <c r="LY74" s="37">
        <f>IF(LY$9="",0,IF(LY$9+SUMIFS(conditions!$71:$71,conditions!$8:$8,"&lt;="&amp;LY$9,conditions!$9:$9,"&gt;="&amp;LY$9)&gt;EOMONTH($U$9,11),(1+conditions!$U$34)*SUMIFS(20:20,$9:$9,$U$9-1+LY$9+SUMIFS(conditions!$71:$71,conditions!$8:$8,"&lt;="&amp;LY$9,conditions!$9:$9,"&gt;="&amp;LY$9)-EOMONTH($U$9,11)),SUMIFS(20:20,$9:$9,LY$9+SUMIFS(conditions!$71:$71,conditions!$8:$8,"&lt;="&amp;LY$9,conditions!$9:$9,"&gt;="&amp;LY$9)))*SUMIFS(conditions!$69:$69,conditions!$8:$8,"&lt;="&amp;LY$9,conditions!$9:$9,"&gt;="&amp;LY$9)*SUMIFS(conditions!$70:$70,conditions!$8:$8,"&lt;="&amp;LY$9,conditions!$9:$9,"&gt;="&amp;LY$9))</f>
        <v>6.0217358701500059</v>
      </c>
      <c r="LZ74" s="37">
        <f>IF(LZ$9="",0,IF(LZ$9+SUMIFS(conditions!$71:$71,conditions!$8:$8,"&lt;="&amp;LZ$9,conditions!$9:$9,"&gt;="&amp;LZ$9)&gt;EOMONTH($U$9,11),(1+conditions!$U$34)*SUMIFS(20:20,$9:$9,$U$9-1+LZ$9+SUMIFS(conditions!$71:$71,conditions!$8:$8,"&lt;="&amp;LZ$9,conditions!$9:$9,"&gt;="&amp;LZ$9)-EOMONTH($U$9,11)),SUMIFS(20:20,$9:$9,LZ$9+SUMIFS(conditions!$71:$71,conditions!$8:$8,"&lt;="&amp;LZ$9,conditions!$9:$9,"&gt;="&amp;LZ$9)))*SUMIFS(conditions!$69:$69,conditions!$8:$8,"&lt;="&amp;LZ$9,conditions!$9:$9,"&gt;="&amp;LZ$9)*SUMIFS(conditions!$70:$70,conditions!$8:$8,"&lt;="&amp;LZ$9,conditions!$9:$9,"&gt;="&amp;LZ$9))</f>
        <v>6.0217358701500059</v>
      </c>
      <c r="MA74" s="37">
        <f>IF(MA$9="",0,IF(MA$9+SUMIFS(conditions!$71:$71,conditions!$8:$8,"&lt;="&amp;MA$9,conditions!$9:$9,"&gt;="&amp;MA$9)&gt;EOMONTH($U$9,11),(1+conditions!$U$34)*SUMIFS(20:20,$9:$9,$U$9-1+MA$9+SUMIFS(conditions!$71:$71,conditions!$8:$8,"&lt;="&amp;MA$9,conditions!$9:$9,"&gt;="&amp;MA$9)-EOMONTH($U$9,11)),SUMIFS(20:20,$9:$9,MA$9+SUMIFS(conditions!$71:$71,conditions!$8:$8,"&lt;="&amp;MA$9,conditions!$9:$9,"&gt;="&amp;MA$9)))*SUMIFS(conditions!$69:$69,conditions!$8:$8,"&lt;="&amp;MA$9,conditions!$9:$9,"&gt;="&amp;MA$9)*SUMIFS(conditions!$70:$70,conditions!$8:$8,"&lt;="&amp;MA$9,conditions!$9:$9,"&gt;="&amp;MA$9))</f>
        <v>6.0217358701500059</v>
      </c>
      <c r="MB74" s="37">
        <f>IF(MB$9="",0,IF(MB$9+SUMIFS(conditions!$71:$71,conditions!$8:$8,"&lt;="&amp;MB$9,conditions!$9:$9,"&gt;="&amp;MB$9)&gt;EOMONTH($U$9,11),(1+conditions!$U$34)*SUMIFS(20:20,$9:$9,$U$9-1+MB$9+SUMIFS(conditions!$71:$71,conditions!$8:$8,"&lt;="&amp;MB$9,conditions!$9:$9,"&gt;="&amp;MB$9)-EOMONTH($U$9,11)),SUMIFS(20:20,$9:$9,MB$9+SUMIFS(conditions!$71:$71,conditions!$8:$8,"&lt;="&amp;MB$9,conditions!$9:$9,"&gt;="&amp;MB$9)))*SUMIFS(conditions!$69:$69,conditions!$8:$8,"&lt;="&amp;MB$9,conditions!$9:$9,"&gt;="&amp;MB$9)*SUMIFS(conditions!$70:$70,conditions!$8:$8,"&lt;="&amp;MB$9,conditions!$9:$9,"&gt;="&amp;MB$9))</f>
        <v>0</v>
      </c>
      <c r="MC74" s="37">
        <f>IF(MC$9="",0,IF(MC$9+SUMIFS(conditions!$71:$71,conditions!$8:$8,"&lt;="&amp;MC$9,conditions!$9:$9,"&gt;="&amp;MC$9)&gt;EOMONTH($U$9,11),(1+conditions!$U$34)*SUMIFS(20:20,$9:$9,$U$9-1+MC$9+SUMIFS(conditions!$71:$71,conditions!$8:$8,"&lt;="&amp;MC$9,conditions!$9:$9,"&gt;="&amp;MC$9)-EOMONTH($U$9,11)),SUMIFS(20:20,$9:$9,MC$9+SUMIFS(conditions!$71:$71,conditions!$8:$8,"&lt;="&amp;MC$9,conditions!$9:$9,"&gt;="&amp;MC$9)))*SUMIFS(conditions!$69:$69,conditions!$8:$8,"&lt;="&amp;MC$9,conditions!$9:$9,"&gt;="&amp;MC$9)*SUMIFS(conditions!$70:$70,conditions!$8:$8,"&lt;="&amp;MC$9,conditions!$9:$9,"&gt;="&amp;MC$9))</f>
        <v>0</v>
      </c>
      <c r="MD74" s="37">
        <f>IF(MD$9="",0,IF(MD$9+SUMIFS(conditions!$71:$71,conditions!$8:$8,"&lt;="&amp;MD$9,conditions!$9:$9,"&gt;="&amp;MD$9)&gt;EOMONTH($U$9,11),(1+conditions!$U$34)*SUMIFS(20:20,$9:$9,$U$9-1+MD$9+SUMIFS(conditions!$71:$71,conditions!$8:$8,"&lt;="&amp;MD$9,conditions!$9:$9,"&gt;="&amp;MD$9)-EOMONTH($U$9,11)),SUMIFS(20:20,$9:$9,MD$9+SUMIFS(conditions!$71:$71,conditions!$8:$8,"&lt;="&amp;MD$9,conditions!$9:$9,"&gt;="&amp;MD$9)))*SUMIFS(conditions!$69:$69,conditions!$8:$8,"&lt;="&amp;MD$9,conditions!$9:$9,"&gt;="&amp;MD$9)*SUMIFS(conditions!$70:$70,conditions!$8:$8,"&lt;="&amp;MD$9,conditions!$9:$9,"&gt;="&amp;MD$9))</f>
        <v>7.2260830441800055</v>
      </c>
      <c r="ME74" s="37">
        <f>IF(ME$9="",0,IF(ME$9+SUMIFS(conditions!$71:$71,conditions!$8:$8,"&lt;="&amp;ME$9,conditions!$9:$9,"&gt;="&amp;ME$9)&gt;EOMONTH($U$9,11),(1+conditions!$U$34)*SUMIFS(20:20,$9:$9,$U$9-1+ME$9+SUMIFS(conditions!$71:$71,conditions!$8:$8,"&lt;="&amp;ME$9,conditions!$9:$9,"&gt;="&amp;ME$9)-EOMONTH($U$9,11)),SUMIFS(20:20,$9:$9,ME$9+SUMIFS(conditions!$71:$71,conditions!$8:$8,"&lt;="&amp;ME$9,conditions!$9:$9,"&gt;="&amp;ME$9)))*SUMIFS(conditions!$69:$69,conditions!$8:$8,"&lt;="&amp;ME$9,conditions!$9:$9,"&gt;="&amp;ME$9)*SUMIFS(conditions!$70:$70,conditions!$8:$8,"&lt;="&amp;ME$9,conditions!$9:$9,"&gt;="&amp;ME$9))</f>
        <v>7.2260830441800055</v>
      </c>
      <c r="MF74" s="37">
        <f>IF(MF$9="",0,IF(MF$9+SUMIFS(conditions!$71:$71,conditions!$8:$8,"&lt;="&amp;MF$9,conditions!$9:$9,"&gt;="&amp;MF$9)&gt;EOMONTH($U$9,11),(1+conditions!$U$34)*SUMIFS(20:20,$9:$9,$U$9-1+MF$9+SUMIFS(conditions!$71:$71,conditions!$8:$8,"&lt;="&amp;MF$9,conditions!$9:$9,"&gt;="&amp;MF$9)-EOMONTH($U$9,11)),SUMIFS(20:20,$9:$9,MF$9+SUMIFS(conditions!$71:$71,conditions!$8:$8,"&lt;="&amp;MF$9,conditions!$9:$9,"&gt;="&amp;MF$9)))*SUMIFS(conditions!$69:$69,conditions!$8:$8,"&lt;="&amp;MF$9,conditions!$9:$9,"&gt;="&amp;MF$9)*SUMIFS(conditions!$70:$70,conditions!$8:$8,"&lt;="&amp;MF$9,conditions!$9:$9,"&gt;="&amp;MF$9))</f>
        <v>7.2260830441800055</v>
      </c>
      <c r="MG74" s="37">
        <f>IF(MG$9="",0,IF(MG$9+SUMIFS(conditions!$71:$71,conditions!$8:$8,"&lt;="&amp;MG$9,conditions!$9:$9,"&gt;="&amp;MG$9)&gt;EOMONTH($U$9,11),(1+conditions!$U$34)*SUMIFS(20:20,$9:$9,$U$9-1+MG$9+SUMIFS(conditions!$71:$71,conditions!$8:$8,"&lt;="&amp;MG$9,conditions!$9:$9,"&gt;="&amp;MG$9)-EOMONTH($U$9,11)),SUMIFS(20:20,$9:$9,MG$9+SUMIFS(conditions!$71:$71,conditions!$8:$8,"&lt;="&amp;MG$9,conditions!$9:$9,"&gt;="&amp;MG$9)))*SUMIFS(conditions!$69:$69,conditions!$8:$8,"&lt;="&amp;MG$9,conditions!$9:$9,"&gt;="&amp;MG$9)*SUMIFS(conditions!$70:$70,conditions!$8:$8,"&lt;="&amp;MG$9,conditions!$9:$9,"&gt;="&amp;MG$9))</f>
        <v>7.2260830441800055</v>
      </c>
      <c r="MH74" s="37">
        <f>IF(MH$9="",0,IF(MH$9+SUMIFS(conditions!$71:$71,conditions!$8:$8,"&lt;="&amp;MH$9,conditions!$9:$9,"&gt;="&amp;MH$9)&gt;EOMONTH($U$9,11),(1+conditions!$U$34)*SUMIFS(20:20,$9:$9,$U$9-1+MH$9+SUMIFS(conditions!$71:$71,conditions!$8:$8,"&lt;="&amp;MH$9,conditions!$9:$9,"&gt;="&amp;MH$9)-EOMONTH($U$9,11)),SUMIFS(20:20,$9:$9,MH$9+SUMIFS(conditions!$71:$71,conditions!$8:$8,"&lt;="&amp;MH$9,conditions!$9:$9,"&gt;="&amp;MH$9)))*SUMIFS(conditions!$69:$69,conditions!$8:$8,"&lt;="&amp;MH$9,conditions!$9:$9,"&gt;="&amp;MH$9)*SUMIFS(conditions!$70:$70,conditions!$8:$8,"&lt;="&amp;MH$9,conditions!$9:$9,"&gt;="&amp;MH$9))</f>
        <v>7.2260830441800055</v>
      </c>
      <c r="MI74" s="37">
        <f>IF(MI$9="",0,IF(MI$9+SUMIFS(conditions!$71:$71,conditions!$8:$8,"&lt;="&amp;MI$9,conditions!$9:$9,"&gt;="&amp;MI$9)&gt;EOMONTH($U$9,11),(1+conditions!$U$34)*SUMIFS(20:20,$9:$9,$U$9-1+MI$9+SUMIFS(conditions!$71:$71,conditions!$8:$8,"&lt;="&amp;MI$9,conditions!$9:$9,"&gt;="&amp;MI$9)-EOMONTH($U$9,11)),SUMIFS(20:20,$9:$9,MI$9+SUMIFS(conditions!$71:$71,conditions!$8:$8,"&lt;="&amp;MI$9,conditions!$9:$9,"&gt;="&amp;MI$9)))*SUMIFS(conditions!$69:$69,conditions!$8:$8,"&lt;="&amp;MI$9,conditions!$9:$9,"&gt;="&amp;MI$9)*SUMIFS(conditions!$70:$70,conditions!$8:$8,"&lt;="&amp;MI$9,conditions!$9:$9,"&gt;="&amp;MI$9))</f>
        <v>0</v>
      </c>
      <c r="MJ74" s="37">
        <f>IF(MJ$9="",0,IF(MJ$9+SUMIFS(conditions!$71:$71,conditions!$8:$8,"&lt;="&amp;MJ$9,conditions!$9:$9,"&gt;="&amp;MJ$9)&gt;EOMONTH($U$9,11),(1+conditions!$U$34)*SUMIFS(20:20,$9:$9,$U$9-1+MJ$9+SUMIFS(conditions!$71:$71,conditions!$8:$8,"&lt;="&amp;MJ$9,conditions!$9:$9,"&gt;="&amp;MJ$9)-EOMONTH($U$9,11)),SUMIFS(20:20,$9:$9,MJ$9+SUMIFS(conditions!$71:$71,conditions!$8:$8,"&lt;="&amp;MJ$9,conditions!$9:$9,"&gt;="&amp;MJ$9)))*SUMIFS(conditions!$69:$69,conditions!$8:$8,"&lt;="&amp;MJ$9,conditions!$9:$9,"&gt;="&amp;MJ$9)*SUMIFS(conditions!$70:$70,conditions!$8:$8,"&lt;="&amp;MJ$9,conditions!$9:$9,"&gt;="&amp;MJ$9))</f>
        <v>0</v>
      </c>
      <c r="MK74" s="37">
        <f>IF(MK$9="",0,IF(MK$9+SUMIFS(conditions!$71:$71,conditions!$8:$8,"&lt;="&amp;MK$9,conditions!$9:$9,"&gt;="&amp;MK$9)&gt;EOMONTH($U$9,11),(1+conditions!$U$34)*SUMIFS(20:20,$9:$9,$U$9-1+MK$9+SUMIFS(conditions!$71:$71,conditions!$8:$8,"&lt;="&amp;MK$9,conditions!$9:$9,"&gt;="&amp;MK$9)-EOMONTH($U$9,11)),SUMIFS(20:20,$9:$9,MK$9+SUMIFS(conditions!$71:$71,conditions!$8:$8,"&lt;="&amp;MK$9,conditions!$9:$9,"&gt;="&amp;MK$9)))*SUMIFS(conditions!$69:$69,conditions!$8:$8,"&lt;="&amp;MK$9,conditions!$9:$9,"&gt;="&amp;MK$9)*SUMIFS(conditions!$70:$70,conditions!$8:$8,"&lt;="&amp;MK$9,conditions!$9:$9,"&gt;="&amp;MK$9))</f>
        <v>7.2260830441800055</v>
      </c>
      <c r="ML74" s="37">
        <f>IF(ML$9="",0,IF(ML$9+SUMIFS(conditions!$71:$71,conditions!$8:$8,"&lt;="&amp;ML$9,conditions!$9:$9,"&gt;="&amp;ML$9)&gt;EOMONTH($U$9,11),(1+conditions!$U$34)*SUMIFS(20:20,$9:$9,$U$9-1+ML$9+SUMIFS(conditions!$71:$71,conditions!$8:$8,"&lt;="&amp;ML$9,conditions!$9:$9,"&gt;="&amp;ML$9)-EOMONTH($U$9,11)),SUMIFS(20:20,$9:$9,ML$9+SUMIFS(conditions!$71:$71,conditions!$8:$8,"&lt;="&amp;ML$9,conditions!$9:$9,"&gt;="&amp;ML$9)))*SUMIFS(conditions!$69:$69,conditions!$8:$8,"&lt;="&amp;ML$9,conditions!$9:$9,"&gt;="&amp;ML$9)*SUMIFS(conditions!$70:$70,conditions!$8:$8,"&lt;="&amp;ML$9,conditions!$9:$9,"&gt;="&amp;ML$9))</f>
        <v>7.2260830441800055</v>
      </c>
      <c r="MM74" s="37">
        <f>IF(MM$9="",0,IF(MM$9+SUMIFS(conditions!$71:$71,conditions!$8:$8,"&lt;="&amp;MM$9,conditions!$9:$9,"&gt;="&amp;MM$9)&gt;EOMONTH($U$9,11),(1+conditions!$U$34)*SUMIFS(20:20,$9:$9,$U$9-1+MM$9+SUMIFS(conditions!$71:$71,conditions!$8:$8,"&lt;="&amp;MM$9,conditions!$9:$9,"&gt;="&amp;MM$9)-EOMONTH($U$9,11)),SUMIFS(20:20,$9:$9,MM$9+SUMIFS(conditions!$71:$71,conditions!$8:$8,"&lt;="&amp;MM$9,conditions!$9:$9,"&gt;="&amp;MM$9)))*SUMIFS(conditions!$69:$69,conditions!$8:$8,"&lt;="&amp;MM$9,conditions!$9:$9,"&gt;="&amp;MM$9)*SUMIFS(conditions!$70:$70,conditions!$8:$8,"&lt;="&amp;MM$9,conditions!$9:$9,"&gt;="&amp;MM$9))</f>
        <v>7.2260830441800055</v>
      </c>
      <c r="MN74" s="37">
        <f>IF(MN$9="",0,IF(MN$9+SUMIFS(conditions!$71:$71,conditions!$8:$8,"&lt;="&amp;MN$9,conditions!$9:$9,"&gt;="&amp;MN$9)&gt;EOMONTH($U$9,11),(1+conditions!$U$34)*SUMIFS(20:20,$9:$9,$U$9-1+MN$9+SUMIFS(conditions!$71:$71,conditions!$8:$8,"&lt;="&amp;MN$9,conditions!$9:$9,"&gt;="&amp;MN$9)-EOMONTH($U$9,11)),SUMIFS(20:20,$9:$9,MN$9+SUMIFS(conditions!$71:$71,conditions!$8:$8,"&lt;="&amp;MN$9,conditions!$9:$9,"&gt;="&amp;MN$9)))*SUMIFS(conditions!$69:$69,conditions!$8:$8,"&lt;="&amp;MN$9,conditions!$9:$9,"&gt;="&amp;MN$9)*SUMIFS(conditions!$70:$70,conditions!$8:$8,"&lt;="&amp;MN$9,conditions!$9:$9,"&gt;="&amp;MN$9))</f>
        <v>7.2260830441800055</v>
      </c>
      <c r="MO74" s="37">
        <f>IF(MO$9="",0,IF(MO$9+SUMIFS(conditions!$71:$71,conditions!$8:$8,"&lt;="&amp;MO$9,conditions!$9:$9,"&gt;="&amp;MO$9)&gt;EOMONTH($U$9,11),(1+conditions!$U$34)*SUMIFS(20:20,$9:$9,$U$9-1+MO$9+SUMIFS(conditions!$71:$71,conditions!$8:$8,"&lt;="&amp;MO$9,conditions!$9:$9,"&gt;="&amp;MO$9)-EOMONTH($U$9,11)),SUMIFS(20:20,$9:$9,MO$9+SUMIFS(conditions!$71:$71,conditions!$8:$8,"&lt;="&amp;MO$9,conditions!$9:$9,"&gt;="&amp;MO$9)))*SUMIFS(conditions!$69:$69,conditions!$8:$8,"&lt;="&amp;MO$9,conditions!$9:$9,"&gt;="&amp;MO$9)*SUMIFS(conditions!$70:$70,conditions!$8:$8,"&lt;="&amp;MO$9,conditions!$9:$9,"&gt;="&amp;MO$9))</f>
        <v>7.2260830441800055</v>
      </c>
      <c r="MP74" s="37">
        <f>IF(MP$9="",0,IF(MP$9+SUMIFS(conditions!$71:$71,conditions!$8:$8,"&lt;="&amp;MP$9,conditions!$9:$9,"&gt;="&amp;MP$9)&gt;EOMONTH($U$9,11),(1+conditions!$U$34)*SUMIFS(20:20,$9:$9,$U$9-1+MP$9+SUMIFS(conditions!$71:$71,conditions!$8:$8,"&lt;="&amp;MP$9,conditions!$9:$9,"&gt;="&amp;MP$9)-EOMONTH($U$9,11)),SUMIFS(20:20,$9:$9,MP$9+SUMIFS(conditions!$71:$71,conditions!$8:$8,"&lt;="&amp;MP$9,conditions!$9:$9,"&gt;="&amp;MP$9)))*SUMIFS(conditions!$69:$69,conditions!$8:$8,"&lt;="&amp;MP$9,conditions!$9:$9,"&gt;="&amp;MP$9)*SUMIFS(conditions!$70:$70,conditions!$8:$8,"&lt;="&amp;MP$9,conditions!$9:$9,"&gt;="&amp;MP$9))</f>
        <v>0</v>
      </c>
      <c r="MQ74" s="37">
        <f>IF(MQ$9="",0,IF(MQ$9+SUMIFS(conditions!$71:$71,conditions!$8:$8,"&lt;="&amp;MQ$9,conditions!$9:$9,"&gt;="&amp;MQ$9)&gt;EOMONTH($U$9,11),(1+conditions!$U$34)*SUMIFS(20:20,$9:$9,$U$9-1+MQ$9+SUMIFS(conditions!$71:$71,conditions!$8:$8,"&lt;="&amp;MQ$9,conditions!$9:$9,"&gt;="&amp;MQ$9)-EOMONTH($U$9,11)),SUMIFS(20:20,$9:$9,MQ$9+SUMIFS(conditions!$71:$71,conditions!$8:$8,"&lt;="&amp;MQ$9,conditions!$9:$9,"&gt;="&amp;MQ$9)))*SUMIFS(conditions!$69:$69,conditions!$8:$8,"&lt;="&amp;MQ$9,conditions!$9:$9,"&gt;="&amp;MQ$9)*SUMIFS(conditions!$70:$70,conditions!$8:$8,"&lt;="&amp;MQ$9,conditions!$9:$9,"&gt;="&amp;MQ$9))</f>
        <v>0</v>
      </c>
      <c r="MR74" s="37">
        <f>IF(MR$9="",0,IF(MR$9+SUMIFS(conditions!$71:$71,conditions!$8:$8,"&lt;="&amp;MR$9,conditions!$9:$9,"&gt;="&amp;MR$9)&gt;EOMONTH($U$9,11),(1+conditions!$U$34)*SUMIFS(20:20,$9:$9,$U$9-1+MR$9+SUMIFS(conditions!$71:$71,conditions!$8:$8,"&lt;="&amp;MR$9,conditions!$9:$9,"&gt;="&amp;MR$9)-EOMONTH($U$9,11)),SUMIFS(20:20,$9:$9,MR$9+SUMIFS(conditions!$71:$71,conditions!$8:$8,"&lt;="&amp;MR$9,conditions!$9:$9,"&gt;="&amp;MR$9)))*SUMIFS(conditions!$69:$69,conditions!$8:$8,"&lt;="&amp;MR$9,conditions!$9:$9,"&gt;="&amp;MR$9)*SUMIFS(conditions!$70:$70,conditions!$8:$8,"&lt;="&amp;MR$9,conditions!$9:$9,"&gt;="&amp;MR$9))</f>
        <v>7.2260830441800055</v>
      </c>
      <c r="MS74" s="37">
        <f>IF(MS$9="",0,IF(MS$9+SUMIFS(conditions!$71:$71,conditions!$8:$8,"&lt;="&amp;MS$9,conditions!$9:$9,"&gt;="&amp;MS$9)&gt;EOMONTH($U$9,11),(1+conditions!$U$34)*SUMIFS(20:20,$9:$9,$U$9-1+MS$9+SUMIFS(conditions!$71:$71,conditions!$8:$8,"&lt;="&amp;MS$9,conditions!$9:$9,"&gt;="&amp;MS$9)-EOMONTH($U$9,11)),SUMIFS(20:20,$9:$9,MS$9+SUMIFS(conditions!$71:$71,conditions!$8:$8,"&lt;="&amp;MS$9,conditions!$9:$9,"&gt;="&amp;MS$9)))*SUMIFS(conditions!$69:$69,conditions!$8:$8,"&lt;="&amp;MS$9,conditions!$9:$9,"&gt;="&amp;MS$9)*SUMIFS(conditions!$70:$70,conditions!$8:$8,"&lt;="&amp;MS$9,conditions!$9:$9,"&gt;="&amp;MS$9))</f>
        <v>7.2260830441800055</v>
      </c>
      <c r="MT74" s="37">
        <f>IF(MT$9="",0,IF(MT$9+SUMIFS(conditions!$71:$71,conditions!$8:$8,"&lt;="&amp;MT$9,conditions!$9:$9,"&gt;="&amp;MT$9)&gt;EOMONTH($U$9,11),(1+conditions!$U$34)*SUMIFS(20:20,$9:$9,$U$9-1+MT$9+SUMIFS(conditions!$71:$71,conditions!$8:$8,"&lt;="&amp;MT$9,conditions!$9:$9,"&gt;="&amp;MT$9)-EOMONTH($U$9,11)),SUMIFS(20:20,$9:$9,MT$9+SUMIFS(conditions!$71:$71,conditions!$8:$8,"&lt;="&amp;MT$9,conditions!$9:$9,"&gt;="&amp;MT$9)))*SUMIFS(conditions!$69:$69,conditions!$8:$8,"&lt;="&amp;MT$9,conditions!$9:$9,"&gt;="&amp;MT$9)*SUMIFS(conditions!$70:$70,conditions!$8:$8,"&lt;="&amp;MT$9,conditions!$9:$9,"&gt;="&amp;MT$9))</f>
        <v>7.2260830441800055</v>
      </c>
      <c r="MU74" s="37">
        <f>IF(MU$9="",0,IF(MU$9+SUMIFS(conditions!$71:$71,conditions!$8:$8,"&lt;="&amp;MU$9,conditions!$9:$9,"&gt;="&amp;MU$9)&gt;EOMONTH($U$9,11),(1+conditions!$U$34)*SUMIFS(20:20,$9:$9,$U$9-1+MU$9+SUMIFS(conditions!$71:$71,conditions!$8:$8,"&lt;="&amp;MU$9,conditions!$9:$9,"&gt;="&amp;MU$9)-EOMONTH($U$9,11)),SUMIFS(20:20,$9:$9,MU$9+SUMIFS(conditions!$71:$71,conditions!$8:$8,"&lt;="&amp;MU$9,conditions!$9:$9,"&gt;="&amp;MU$9)))*SUMIFS(conditions!$69:$69,conditions!$8:$8,"&lt;="&amp;MU$9,conditions!$9:$9,"&gt;="&amp;MU$9)*SUMIFS(conditions!$70:$70,conditions!$8:$8,"&lt;="&amp;MU$9,conditions!$9:$9,"&gt;="&amp;MU$9))</f>
        <v>7.2260830441800055</v>
      </c>
      <c r="MV74" s="37">
        <f>IF(MV$9="",0,IF(MV$9+SUMIFS(conditions!$71:$71,conditions!$8:$8,"&lt;="&amp;MV$9,conditions!$9:$9,"&gt;="&amp;MV$9)&gt;EOMONTH($U$9,11),(1+conditions!$U$34)*SUMIFS(20:20,$9:$9,$U$9-1+MV$9+SUMIFS(conditions!$71:$71,conditions!$8:$8,"&lt;="&amp;MV$9,conditions!$9:$9,"&gt;="&amp;MV$9)-EOMONTH($U$9,11)),SUMIFS(20:20,$9:$9,MV$9+SUMIFS(conditions!$71:$71,conditions!$8:$8,"&lt;="&amp;MV$9,conditions!$9:$9,"&gt;="&amp;MV$9)))*SUMIFS(conditions!$69:$69,conditions!$8:$8,"&lt;="&amp;MV$9,conditions!$9:$9,"&gt;="&amp;MV$9)*SUMIFS(conditions!$70:$70,conditions!$8:$8,"&lt;="&amp;MV$9,conditions!$9:$9,"&gt;="&amp;MV$9))</f>
        <v>7.2260830441800055</v>
      </c>
      <c r="MW74" s="37">
        <f>IF(MW$9="",0,IF(MW$9+SUMIFS(conditions!$71:$71,conditions!$8:$8,"&lt;="&amp;MW$9,conditions!$9:$9,"&gt;="&amp;MW$9)&gt;EOMONTH($U$9,11),(1+conditions!$U$34)*SUMIFS(20:20,$9:$9,$U$9-1+MW$9+SUMIFS(conditions!$71:$71,conditions!$8:$8,"&lt;="&amp;MW$9,conditions!$9:$9,"&gt;="&amp;MW$9)-EOMONTH($U$9,11)),SUMIFS(20:20,$9:$9,MW$9+SUMIFS(conditions!$71:$71,conditions!$8:$8,"&lt;="&amp;MW$9,conditions!$9:$9,"&gt;="&amp;MW$9)))*SUMIFS(conditions!$69:$69,conditions!$8:$8,"&lt;="&amp;MW$9,conditions!$9:$9,"&gt;="&amp;MW$9)*SUMIFS(conditions!$70:$70,conditions!$8:$8,"&lt;="&amp;MW$9,conditions!$9:$9,"&gt;="&amp;MW$9))</f>
        <v>0</v>
      </c>
      <c r="MX74" s="37">
        <f>IF(MX$9="",0,IF(MX$9+SUMIFS(conditions!$71:$71,conditions!$8:$8,"&lt;="&amp;MX$9,conditions!$9:$9,"&gt;="&amp;MX$9)&gt;EOMONTH($U$9,11),(1+conditions!$U$34)*SUMIFS(20:20,$9:$9,$U$9-1+MX$9+SUMIFS(conditions!$71:$71,conditions!$8:$8,"&lt;="&amp;MX$9,conditions!$9:$9,"&gt;="&amp;MX$9)-EOMONTH($U$9,11)),SUMIFS(20:20,$9:$9,MX$9+SUMIFS(conditions!$71:$71,conditions!$8:$8,"&lt;="&amp;MX$9,conditions!$9:$9,"&gt;="&amp;MX$9)))*SUMIFS(conditions!$69:$69,conditions!$8:$8,"&lt;="&amp;MX$9,conditions!$9:$9,"&gt;="&amp;MX$9)*SUMIFS(conditions!$70:$70,conditions!$8:$8,"&lt;="&amp;MX$9,conditions!$9:$9,"&gt;="&amp;MX$9))</f>
        <v>0</v>
      </c>
      <c r="MY74" s="37">
        <f>IF(MY$9="",0,IF(MY$9+SUMIFS(conditions!$71:$71,conditions!$8:$8,"&lt;="&amp;MY$9,conditions!$9:$9,"&gt;="&amp;MY$9)&gt;EOMONTH($U$9,11),(1+conditions!$U$34)*SUMIFS(20:20,$9:$9,$U$9-1+MY$9+SUMIFS(conditions!$71:$71,conditions!$8:$8,"&lt;="&amp;MY$9,conditions!$9:$9,"&gt;="&amp;MY$9)-EOMONTH($U$9,11)),SUMIFS(20:20,$9:$9,MY$9+SUMIFS(conditions!$71:$71,conditions!$8:$8,"&lt;="&amp;MY$9,conditions!$9:$9,"&gt;="&amp;MY$9)))*SUMIFS(conditions!$69:$69,conditions!$8:$8,"&lt;="&amp;MY$9,conditions!$9:$9,"&gt;="&amp;MY$9)*SUMIFS(conditions!$70:$70,conditions!$8:$8,"&lt;="&amp;MY$9,conditions!$9:$9,"&gt;="&amp;MY$9))</f>
        <v>7.2260830441800055</v>
      </c>
      <c r="MZ74" s="37">
        <f>IF(MZ$9="",0,IF(MZ$9+SUMIFS(conditions!$71:$71,conditions!$8:$8,"&lt;="&amp;MZ$9,conditions!$9:$9,"&gt;="&amp;MZ$9)&gt;EOMONTH($U$9,11),(1+conditions!$U$34)*SUMIFS(20:20,$9:$9,$U$9-1+MZ$9+SUMIFS(conditions!$71:$71,conditions!$8:$8,"&lt;="&amp;MZ$9,conditions!$9:$9,"&gt;="&amp;MZ$9)-EOMONTH($U$9,11)),SUMIFS(20:20,$9:$9,MZ$9+SUMIFS(conditions!$71:$71,conditions!$8:$8,"&lt;="&amp;MZ$9,conditions!$9:$9,"&gt;="&amp;MZ$9)))*SUMIFS(conditions!$69:$69,conditions!$8:$8,"&lt;="&amp;MZ$9,conditions!$9:$9,"&gt;="&amp;MZ$9)*SUMIFS(conditions!$70:$70,conditions!$8:$8,"&lt;="&amp;MZ$9,conditions!$9:$9,"&gt;="&amp;MZ$9))</f>
        <v>7.2260830441800055</v>
      </c>
      <c r="NA74" s="37">
        <f>IF(NA$9="",0,IF(NA$9+SUMIFS(conditions!$71:$71,conditions!$8:$8,"&lt;="&amp;NA$9,conditions!$9:$9,"&gt;="&amp;NA$9)&gt;EOMONTH($U$9,11),(1+conditions!$U$34)*SUMIFS(20:20,$9:$9,$U$9-1+NA$9+SUMIFS(conditions!$71:$71,conditions!$8:$8,"&lt;="&amp;NA$9,conditions!$9:$9,"&gt;="&amp;NA$9)-EOMONTH($U$9,11)),SUMIFS(20:20,$9:$9,NA$9+SUMIFS(conditions!$71:$71,conditions!$8:$8,"&lt;="&amp;NA$9,conditions!$9:$9,"&gt;="&amp;NA$9)))*SUMIFS(conditions!$69:$69,conditions!$8:$8,"&lt;="&amp;NA$9,conditions!$9:$9,"&gt;="&amp;NA$9)*SUMIFS(conditions!$70:$70,conditions!$8:$8,"&lt;="&amp;NA$9,conditions!$9:$9,"&gt;="&amp;NA$9))</f>
        <v>7.2260830441800055</v>
      </c>
      <c r="NB74" s="37">
        <f>IF(NB$9="",0,IF(NB$9+SUMIFS(conditions!$71:$71,conditions!$8:$8,"&lt;="&amp;NB$9,conditions!$9:$9,"&gt;="&amp;NB$9)&gt;EOMONTH($U$9,11),(1+conditions!$U$34)*SUMIFS(20:20,$9:$9,$U$9-1+NB$9+SUMIFS(conditions!$71:$71,conditions!$8:$8,"&lt;="&amp;NB$9,conditions!$9:$9,"&gt;="&amp;NB$9)-EOMONTH($U$9,11)),SUMIFS(20:20,$9:$9,NB$9+SUMIFS(conditions!$71:$71,conditions!$8:$8,"&lt;="&amp;NB$9,conditions!$9:$9,"&gt;="&amp;NB$9)))*SUMIFS(conditions!$69:$69,conditions!$8:$8,"&lt;="&amp;NB$9,conditions!$9:$9,"&gt;="&amp;NB$9)*SUMIFS(conditions!$70:$70,conditions!$8:$8,"&lt;="&amp;NB$9,conditions!$9:$9,"&gt;="&amp;NB$9))</f>
        <v>7.2260830441800055</v>
      </c>
      <c r="NC74" s="37">
        <f>IF(NC$9="",0,IF(NC$9+SUMIFS(conditions!$71:$71,conditions!$8:$8,"&lt;="&amp;NC$9,conditions!$9:$9,"&gt;="&amp;NC$9)&gt;EOMONTH($U$9,11),(1+conditions!$U$34)*SUMIFS(20:20,$9:$9,$U$9-1+NC$9+SUMIFS(conditions!$71:$71,conditions!$8:$8,"&lt;="&amp;NC$9,conditions!$9:$9,"&gt;="&amp;NC$9)-EOMONTH($U$9,11)),SUMIFS(20:20,$9:$9,NC$9+SUMIFS(conditions!$71:$71,conditions!$8:$8,"&lt;="&amp;NC$9,conditions!$9:$9,"&gt;="&amp;NC$9)))*SUMIFS(conditions!$69:$69,conditions!$8:$8,"&lt;="&amp;NC$9,conditions!$9:$9,"&gt;="&amp;NC$9)*SUMIFS(conditions!$70:$70,conditions!$8:$8,"&lt;="&amp;NC$9,conditions!$9:$9,"&gt;="&amp;NC$9))</f>
        <v>7.2260830441800055</v>
      </c>
      <c r="ND74" s="37">
        <f>IF(ND$9="",0,IF(ND$9+SUMIFS(conditions!$71:$71,conditions!$8:$8,"&lt;="&amp;ND$9,conditions!$9:$9,"&gt;="&amp;ND$9)&gt;EOMONTH($U$9,11),(1+conditions!$U$34)*SUMIFS(20:20,$9:$9,$U$9-1+ND$9+SUMIFS(conditions!$71:$71,conditions!$8:$8,"&lt;="&amp;ND$9,conditions!$9:$9,"&gt;="&amp;ND$9)-EOMONTH($U$9,11)),SUMIFS(20:20,$9:$9,ND$9+SUMIFS(conditions!$71:$71,conditions!$8:$8,"&lt;="&amp;ND$9,conditions!$9:$9,"&gt;="&amp;ND$9)))*SUMIFS(conditions!$69:$69,conditions!$8:$8,"&lt;="&amp;ND$9,conditions!$9:$9,"&gt;="&amp;ND$9)*SUMIFS(conditions!$70:$70,conditions!$8:$8,"&lt;="&amp;ND$9,conditions!$9:$9,"&gt;="&amp;ND$9))</f>
        <v>0</v>
      </c>
      <c r="NE74" s="37">
        <f>IF(NE$9="",0,IF(NE$9+SUMIFS(conditions!$71:$71,conditions!$8:$8,"&lt;="&amp;NE$9,conditions!$9:$9,"&gt;="&amp;NE$9)&gt;EOMONTH($U$9,11),(1+conditions!$U$34)*SUMIFS(20:20,$9:$9,$U$9-1+NE$9+SUMIFS(conditions!$71:$71,conditions!$8:$8,"&lt;="&amp;NE$9,conditions!$9:$9,"&gt;="&amp;NE$9)-EOMONTH($U$9,11)),SUMIFS(20:20,$9:$9,NE$9+SUMIFS(conditions!$71:$71,conditions!$8:$8,"&lt;="&amp;NE$9,conditions!$9:$9,"&gt;="&amp;NE$9)))*SUMIFS(conditions!$69:$69,conditions!$8:$8,"&lt;="&amp;NE$9,conditions!$9:$9,"&gt;="&amp;NE$9)*SUMIFS(conditions!$70:$70,conditions!$8:$8,"&lt;="&amp;NE$9,conditions!$9:$9,"&gt;="&amp;NE$9))</f>
        <v>0</v>
      </c>
      <c r="NF74" s="37">
        <f>IF(NF$9="",0,IF(NF$9+SUMIFS(conditions!$71:$71,conditions!$8:$8,"&lt;="&amp;NF$9,conditions!$9:$9,"&gt;="&amp;NF$9)&gt;EOMONTH($U$9,11),(1+conditions!$U$34)*SUMIFS(20:20,$9:$9,$U$9-1+NF$9+SUMIFS(conditions!$71:$71,conditions!$8:$8,"&lt;="&amp;NF$9,conditions!$9:$9,"&gt;="&amp;NF$9)-EOMONTH($U$9,11)),SUMIFS(20:20,$9:$9,NF$9+SUMIFS(conditions!$71:$71,conditions!$8:$8,"&lt;="&amp;NF$9,conditions!$9:$9,"&gt;="&amp;NF$9)))*SUMIFS(conditions!$69:$69,conditions!$8:$8,"&lt;="&amp;NF$9,conditions!$9:$9,"&gt;="&amp;NF$9)*SUMIFS(conditions!$70:$70,conditions!$8:$8,"&lt;="&amp;NF$9,conditions!$9:$9,"&gt;="&amp;NF$9))</f>
        <v>7.2260830441800055</v>
      </c>
      <c r="NG74" s="37">
        <f>IF(NG$9="",0,IF(NG$9+SUMIFS(conditions!$71:$71,conditions!$8:$8,"&lt;="&amp;NG$9,conditions!$9:$9,"&gt;="&amp;NG$9)&gt;EOMONTH($U$9,11),(1+conditions!$U$34)*SUMIFS(20:20,$9:$9,$U$9-1+NG$9+SUMIFS(conditions!$71:$71,conditions!$8:$8,"&lt;="&amp;NG$9,conditions!$9:$9,"&gt;="&amp;NG$9)-EOMONTH($U$9,11)),SUMIFS(20:20,$9:$9,NG$9+SUMIFS(conditions!$71:$71,conditions!$8:$8,"&lt;="&amp;NG$9,conditions!$9:$9,"&gt;="&amp;NG$9)))*SUMIFS(conditions!$69:$69,conditions!$8:$8,"&lt;="&amp;NG$9,conditions!$9:$9,"&gt;="&amp;NG$9)*SUMIFS(conditions!$70:$70,conditions!$8:$8,"&lt;="&amp;NG$9,conditions!$9:$9,"&gt;="&amp;NG$9))</f>
        <v>7.2260830441800055</v>
      </c>
      <c r="NH74" s="37">
        <f>IF(NH$9="",0,IF(NH$9+SUMIFS(conditions!$71:$71,conditions!$8:$8,"&lt;="&amp;NH$9,conditions!$9:$9,"&gt;="&amp;NH$9)&gt;EOMONTH($U$9,11),(1+conditions!$U$34)*SUMIFS(20:20,$9:$9,$U$9-1+NH$9+SUMIFS(conditions!$71:$71,conditions!$8:$8,"&lt;="&amp;NH$9,conditions!$9:$9,"&gt;="&amp;NH$9)-EOMONTH($U$9,11)),SUMIFS(20:20,$9:$9,NH$9+SUMIFS(conditions!$71:$71,conditions!$8:$8,"&lt;="&amp;NH$9,conditions!$9:$9,"&gt;="&amp;NH$9)))*SUMIFS(conditions!$69:$69,conditions!$8:$8,"&lt;="&amp;NH$9,conditions!$9:$9,"&gt;="&amp;NH$9)*SUMIFS(conditions!$70:$70,conditions!$8:$8,"&lt;="&amp;NH$9,conditions!$9:$9,"&gt;="&amp;NH$9))</f>
        <v>3.5640000000000036</v>
      </c>
      <c r="NI74" s="37">
        <f>IF(NI$9="",0,IF(NI$9+SUMIFS(conditions!$71:$71,conditions!$8:$8,"&lt;="&amp;NI$9,conditions!$9:$9,"&gt;="&amp;NI$9)&gt;EOMONTH($U$9,11),(1+conditions!$U$34)*SUMIFS(20:20,$9:$9,$U$9-1+NI$9+SUMIFS(conditions!$71:$71,conditions!$8:$8,"&lt;="&amp;NI$9,conditions!$9:$9,"&gt;="&amp;NI$9)-EOMONTH($U$9,11)),SUMIFS(20:20,$9:$9,NI$9+SUMIFS(conditions!$71:$71,conditions!$8:$8,"&lt;="&amp;NI$9,conditions!$9:$9,"&gt;="&amp;NI$9)))*SUMIFS(conditions!$69:$69,conditions!$8:$8,"&lt;="&amp;NI$9,conditions!$9:$9,"&gt;="&amp;NI$9)*SUMIFS(conditions!$70:$70,conditions!$8:$8,"&lt;="&amp;NI$9,conditions!$9:$9,"&gt;="&amp;NI$9))</f>
        <v>3.5640000000000036</v>
      </c>
      <c r="NJ74" s="37">
        <f>IF(NJ$9="",0,IF(NJ$9+SUMIFS(conditions!$71:$71,conditions!$8:$8,"&lt;="&amp;NJ$9,conditions!$9:$9,"&gt;="&amp;NJ$9)&gt;EOMONTH($U$9,11),(1+conditions!$U$34)*SUMIFS(20:20,$9:$9,$U$9-1+NJ$9+SUMIFS(conditions!$71:$71,conditions!$8:$8,"&lt;="&amp;NJ$9,conditions!$9:$9,"&gt;="&amp;NJ$9)-EOMONTH($U$9,11)),SUMIFS(20:20,$9:$9,NJ$9+SUMIFS(conditions!$71:$71,conditions!$8:$8,"&lt;="&amp;NJ$9,conditions!$9:$9,"&gt;="&amp;NJ$9)))*SUMIFS(conditions!$69:$69,conditions!$8:$8,"&lt;="&amp;NJ$9,conditions!$9:$9,"&gt;="&amp;NJ$9)*SUMIFS(conditions!$70:$70,conditions!$8:$8,"&lt;="&amp;NJ$9,conditions!$9:$9,"&gt;="&amp;NJ$9))</f>
        <v>3.5640000000000036</v>
      </c>
      <c r="NK74" s="37">
        <f>IF(NK$9="",0,IF(NK$9+SUMIFS(conditions!$71:$71,conditions!$8:$8,"&lt;="&amp;NK$9,conditions!$9:$9,"&gt;="&amp;NK$9)&gt;EOMONTH($U$9,11),(1+conditions!$U$34)*SUMIFS(20:20,$9:$9,$U$9-1+NK$9+SUMIFS(conditions!$71:$71,conditions!$8:$8,"&lt;="&amp;NK$9,conditions!$9:$9,"&gt;="&amp;NK$9)-EOMONTH($U$9,11)),SUMIFS(20:20,$9:$9,NK$9+SUMIFS(conditions!$71:$71,conditions!$8:$8,"&lt;="&amp;NK$9,conditions!$9:$9,"&gt;="&amp;NK$9)))*SUMIFS(conditions!$69:$69,conditions!$8:$8,"&lt;="&amp;NK$9,conditions!$9:$9,"&gt;="&amp;NK$9)*SUMIFS(conditions!$70:$70,conditions!$8:$8,"&lt;="&amp;NK$9,conditions!$9:$9,"&gt;="&amp;NK$9))</f>
        <v>3.5640000000000036</v>
      </c>
      <c r="NL74" s="37">
        <f>IF(NL$9="",0,IF(NL$9+SUMIFS(conditions!$71:$71,conditions!$8:$8,"&lt;="&amp;NL$9,conditions!$9:$9,"&gt;="&amp;NL$9)&gt;EOMONTH($U$9,11),(1+conditions!$U$34)*SUMIFS(20:20,$9:$9,$U$9-1+NL$9+SUMIFS(conditions!$71:$71,conditions!$8:$8,"&lt;="&amp;NL$9,conditions!$9:$9,"&gt;="&amp;NL$9)-EOMONTH($U$9,11)),SUMIFS(20:20,$9:$9,NL$9+SUMIFS(conditions!$71:$71,conditions!$8:$8,"&lt;="&amp;NL$9,conditions!$9:$9,"&gt;="&amp;NL$9)))*SUMIFS(conditions!$69:$69,conditions!$8:$8,"&lt;="&amp;NL$9,conditions!$9:$9,"&gt;="&amp;NL$9)*SUMIFS(conditions!$70:$70,conditions!$8:$8,"&lt;="&amp;NL$9,conditions!$9:$9,"&gt;="&amp;NL$9))</f>
        <v>3.5640000000000036</v>
      </c>
      <c r="NM74" s="37">
        <f>IF(NM$9="",0,IF(NM$9+SUMIFS(conditions!$71:$71,conditions!$8:$8,"&lt;="&amp;NM$9,conditions!$9:$9,"&gt;="&amp;NM$9)&gt;EOMONTH($U$9,11),(1+conditions!$U$34)*SUMIFS(20:20,$9:$9,$U$9-1+NM$9+SUMIFS(conditions!$71:$71,conditions!$8:$8,"&lt;="&amp;NM$9,conditions!$9:$9,"&gt;="&amp;NM$9)-EOMONTH($U$9,11)),SUMIFS(20:20,$9:$9,NM$9+SUMIFS(conditions!$71:$71,conditions!$8:$8,"&lt;="&amp;NM$9,conditions!$9:$9,"&gt;="&amp;NM$9)))*SUMIFS(conditions!$69:$69,conditions!$8:$8,"&lt;="&amp;NM$9,conditions!$9:$9,"&gt;="&amp;NM$9)*SUMIFS(conditions!$70:$70,conditions!$8:$8,"&lt;="&amp;NM$9,conditions!$9:$9,"&gt;="&amp;NM$9))</f>
        <v>0</v>
      </c>
      <c r="NN74" s="37">
        <f>IF(NN$9="",0,IF(NN$9+SUMIFS(conditions!$71:$71,conditions!$8:$8,"&lt;="&amp;NN$9,conditions!$9:$9,"&gt;="&amp;NN$9)&gt;EOMONTH($U$9,11),(1+conditions!$U$34)*SUMIFS(20:20,$9:$9,$U$9-1+NN$9+SUMIFS(conditions!$71:$71,conditions!$8:$8,"&lt;="&amp;NN$9,conditions!$9:$9,"&gt;="&amp;NN$9)-EOMONTH($U$9,11)),SUMIFS(20:20,$9:$9,NN$9+SUMIFS(conditions!$71:$71,conditions!$8:$8,"&lt;="&amp;NN$9,conditions!$9:$9,"&gt;="&amp;NN$9)))*SUMIFS(conditions!$69:$69,conditions!$8:$8,"&lt;="&amp;NN$9,conditions!$9:$9,"&gt;="&amp;NN$9)*SUMIFS(conditions!$70:$70,conditions!$8:$8,"&lt;="&amp;NN$9,conditions!$9:$9,"&gt;="&amp;NN$9))</f>
        <v>0</v>
      </c>
      <c r="NO74" s="37">
        <f>IF(NO$9="",0,IF(NO$9+SUMIFS(conditions!$71:$71,conditions!$8:$8,"&lt;="&amp;NO$9,conditions!$9:$9,"&gt;="&amp;NO$9)&gt;EOMONTH($U$9,11),(1+conditions!$U$34)*SUMIFS(20:20,$9:$9,$U$9-1+NO$9+SUMIFS(conditions!$71:$71,conditions!$8:$8,"&lt;="&amp;NO$9,conditions!$9:$9,"&gt;="&amp;NO$9)-EOMONTH($U$9,11)),SUMIFS(20:20,$9:$9,NO$9+SUMIFS(conditions!$71:$71,conditions!$8:$8,"&lt;="&amp;NO$9,conditions!$9:$9,"&gt;="&amp;NO$9)))*SUMIFS(conditions!$69:$69,conditions!$8:$8,"&lt;="&amp;NO$9,conditions!$9:$9,"&gt;="&amp;NO$9)*SUMIFS(conditions!$70:$70,conditions!$8:$8,"&lt;="&amp;NO$9,conditions!$9:$9,"&gt;="&amp;NO$9))</f>
        <v>3.5640000000000036</v>
      </c>
      <c r="NP74" s="37">
        <f>IF(NP$9="",0,IF(NP$9+SUMIFS(conditions!$71:$71,conditions!$8:$8,"&lt;="&amp;NP$9,conditions!$9:$9,"&gt;="&amp;NP$9)&gt;EOMONTH($U$9,11),(1+conditions!$U$34)*SUMIFS(20:20,$9:$9,$U$9-1+NP$9+SUMIFS(conditions!$71:$71,conditions!$8:$8,"&lt;="&amp;NP$9,conditions!$9:$9,"&gt;="&amp;NP$9)-EOMONTH($U$9,11)),SUMIFS(20:20,$9:$9,NP$9+SUMIFS(conditions!$71:$71,conditions!$8:$8,"&lt;="&amp;NP$9,conditions!$9:$9,"&gt;="&amp;NP$9)))*SUMIFS(conditions!$69:$69,conditions!$8:$8,"&lt;="&amp;NP$9,conditions!$9:$9,"&gt;="&amp;NP$9)*SUMIFS(conditions!$70:$70,conditions!$8:$8,"&lt;="&amp;NP$9,conditions!$9:$9,"&gt;="&amp;NP$9))</f>
        <v>3.5640000000000036</v>
      </c>
      <c r="NQ74" s="37">
        <f>IF(NQ$9="",0,IF(NQ$9+SUMIFS(conditions!$71:$71,conditions!$8:$8,"&lt;="&amp;NQ$9,conditions!$9:$9,"&gt;="&amp;NQ$9)&gt;EOMONTH($U$9,11),(1+conditions!$U$34)*SUMIFS(20:20,$9:$9,$U$9-1+NQ$9+SUMIFS(conditions!$71:$71,conditions!$8:$8,"&lt;="&amp;NQ$9,conditions!$9:$9,"&gt;="&amp;NQ$9)-EOMONTH($U$9,11)),SUMIFS(20:20,$9:$9,NQ$9+SUMIFS(conditions!$71:$71,conditions!$8:$8,"&lt;="&amp;NQ$9,conditions!$9:$9,"&gt;="&amp;NQ$9)))*SUMIFS(conditions!$69:$69,conditions!$8:$8,"&lt;="&amp;NQ$9,conditions!$9:$9,"&gt;="&amp;NQ$9)*SUMIFS(conditions!$70:$70,conditions!$8:$8,"&lt;="&amp;NQ$9,conditions!$9:$9,"&gt;="&amp;NQ$9))</f>
        <v>3.5640000000000036</v>
      </c>
      <c r="NR74" s="37">
        <f>IF(NR$9="",0,IF(NR$9+SUMIFS(conditions!$71:$71,conditions!$8:$8,"&lt;="&amp;NR$9,conditions!$9:$9,"&gt;="&amp;NR$9)&gt;EOMONTH($U$9,11),(1+conditions!$U$34)*SUMIFS(20:20,$9:$9,$U$9-1+NR$9+SUMIFS(conditions!$71:$71,conditions!$8:$8,"&lt;="&amp;NR$9,conditions!$9:$9,"&gt;="&amp;NR$9)-EOMONTH($U$9,11)),SUMIFS(20:20,$9:$9,NR$9+SUMIFS(conditions!$71:$71,conditions!$8:$8,"&lt;="&amp;NR$9,conditions!$9:$9,"&gt;="&amp;NR$9)))*SUMIFS(conditions!$69:$69,conditions!$8:$8,"&lt;="&amp;NR$9,conditions!$9:$9,"&gt;="&amp;NR$9)*SUMIFS(conditions!$70:$70,conditions!$8:$8,"&lt;="&amp;NR$9,conditions!$9:$9,"&gt;="&amp;NR$9))</f>
        <v>3.5640000000000036</v>
      </c>
      <c r="NS74" s="37">
        <f>IF(NS$9="",0,IF(NS$9+SUMIFS(conditions!$71:$71,conditions!$8:$8,"&lt;="&amp;NS$9,conditions!$9:$9,"&gt;="&amp;NS$9)&gt;EOMONTH($U$9,11),(1+conditions!$U$34)*SUMIFS(20:20,$9:$9,$U$9-1+NS$9+SUMIFS(conditions!$71:$71,conditions!$8:$8,"&lt;="&amp;NS$9,conditions!$9:$9,"&gt;="&amp;NS$9)-EOMONTH($U$9,11)),SUMIFS(20:20,$9:$9,NS$9+SUMIFS(conditions!$71:$71,conditions!$8:$8,"&lt;="&amp;NS$9,conditions!$9:$9,"&gt;="&amp;NS$9)))*SUMIFS(conditions!$69:$69,conditions!$8:$8,"&lt;="&amp;NS$9,conditions!$9:$9,"&gt;="&amp;NS$9)*SUMIFS(conditions!$70:$70,conditions!$8:$8,"&lt;="&amp;NS$9,conditions!$9:$9,"&gt;="&amp;NS$9))</f>
        <v>3.5640000000000036</v>
      </c>
      <c r="NT74" s="37">
        <f>IF(NT$9="",0,IF(NT$9+SUMIFS(conditions!$71:$71,conditions!$8:$8,"&lt;="&amp;NT$9,conditions!$9:$9,"&gt;="&amp;NT$9)&gt;EOMONTH($U$9,11),(1+conditions!$U$34)*SUMIFS(20:20,$9:$9,$U$9-1+NT$9+SUMIFS(conditions!$71:$71,conditions!$8:$8,"&lt;="&amp;NT$9,conditions!$9:$9,"&gt;="&amp;NT$9)-EOMONTH($U$9,11)),SUMIFS(20:20,$9:$9,NT$9+SUMIFS(conditions!$71:$71,conditions!$8:$8,"&lt;="&amp;NT$9,conditions!$9:$9,"&gt;="&amp;NT$9)))*SUMIFS(conditions!$69:$69,conditions!$8:$8,"&lt;="&amp;NT$9,conditions!$9:$9,"&gt;="&amp;NT$9)*SUMIFS(conditions!$70:$70,conditions!$8:$8,"&lt;="&amp;NT$9,conditions!$9:$9,"&gt;="&amp;NT$9))</f>
        <v>0</v>
      </c>
      <c r="NU74" s="37">
        <f>IF(NU$9="",0,IF(NU$9+SUMIFS(conditions!$71:$71,conditions!$8:$8,"&lt;="&amp;NU$9,conditions!$9:$9,"&gt;="&amp;NU$9)&gt;EOMONTH($U$9,11),(1+conditions!$U$34)*SUMIFS(20:20,$9:$9,$U$9-1+NU$9+SUMIFS(conditions!$71:$71,conditions!$8:$8,"&lt;="&amp;NU$9,conditions!$9:$9,"&gt;="&amp;NU$9)-EOMONTH($U$9,11)),SUMIFS(20:20,$9:$9,NU$9+SUMIFS(conditions!$71:$71,conditions!$8:$8,"&lt;="&amp;NU$9,conditions!$9:$9,"&gt;="&amp;NU$9)))*SUMIFS(conditions!$69:$69,conditions!$8:$8,"&lt;="&amp;NU$9,conditions!$9:$9,"&gt;="&amp;NU$9)*SUMIFS(conditions!$70:$70,conditions!$8:$8,"&lt;="&amp;NU$9,conditions!$9:$9,"&gt;="&amp;NU$9))</f>
        <v>0</v>
      </c>
      <c r="NV74" s="37">
        <f>IF(NV$9="",0,IF(NV$9+SUMIFS(conditions!$71:$71,conditions!$8:$8,"&lt;="&amp;NV$9,conditions!$9:$9,"&gt;="&amp;NV$9)&gt;EOMONTH($U$9,11),(1+conditions!$U$34)*SUMIFS(20:20,$9:$9,$U$9-1+NV$9+SUMIFS(conditions!$71:$71,conditions!$8:$8,"&lt;="&amp;NV$9,conditions!$9:$9,"&gt;="&amp;NV$9)-EOMONTH($U$9,11)),SUMIFS(20:20,$9:$9,NV$9+SUMIFS(conditions!$71:$71,conditions!$8:$8,"&lt;="&amp;NV$9,conditions!$9:$9,"&gt;="&amp;NV$9)))*SUMIFS(conditions!$69:$69,conditions!$8:$8,"&lt;="&amp;NV$9,conditions!$9:$9,"&gt;="&amp;NV$9)*SUMIFS(conditions!$70:$70,conditions!$8:$8,"&lt;="&amp;NV$9,conditions!$9:$9,"&gt;="&amp;NV$9))</f>
        <v>3.5640000000000036</v>
      </c>
    </row>
    <row r="75" spans="1:386" x14ac:dyDescent="0.25">
      <c r="A75" s="1"/>
      <c r="B75" s="1"/>
      <c r="C75" s="1"/>
      <c r="D75" s="1"/>
      <c r="E75" s="1"/>
      <c r="F75" s="1"/>
      <c r="G75" s="1"/>
      <c r="H75" s="1"/>
      <c r="I75" s="1"/>
      <c r="J75" s="18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</row>
    <row r="76" spans="1:386" s="7" customFormat="1" x14ac:dyDescent="0.25">
      <c r="A76" s="5"/>
      <c r="B76" s="5"/>
      <c r="C76" s="5"/>
      <c r="D76" s="5"/>
      <c r="E76" s="5"/>
      <c r="F76" s="5"/>
      <c r="G76" s="5" t="str">
        <f>KPI!$F$45</f>
        <v>авансы полученные от заказчиков на конец периода</v>
      </c>
      <c r="H76" s="5"/>
      <c r="I76" s="5"/>
      <c r="J76" s="20" t="str">
        <f>IF($G76="","",INDEX(KPI!$H$11:$H$121,SUMIFS(KPI!$E$11:$E$121,KPI!$F$11:$F$121,$G76)))</f>
        <v>тыс.руб.</v>
      </c>
      <c r="K76" s="5"/>
      <c r="L76" s="5"/>
      <c r="M76" s="5"/>
      <c r="N76" s="5"/>
      <c r="O76" s="5"/>
      <c r="P76" s="5"/>
      <c r="Q76" s="5"/>
      <c r="R76" s="27"/>
      <c r="S76" s="5"/>
      <c r="T76" s="5"/>
      <c r="U76" s="27">
        <f>SUM(U78:U84)</f>
        <v>1188</v>
      </c>
      <c r="V76" s="27">
        <f t="shared" ref="V76:CG76" si="101">SUM(V78:V84)</f>
        <v>1188</v>
      </c>
      <c r="W76" s="27">
        <f t="shared" si="101"/>
        <v>1188</v>
      </c>
      <c r="X76" s="27">
        <f t="shared" si="101"/>
        <v>1188</v>
      </c>
      <c r="Y76" s="27">
        <f t="shared" si="101"/>
        <v>1080</v>
      </c>
      <c r="Z76" s="27">
        <f t="shared" si="101"/>
        <v>1080</v>
      </c>
      <c r="AA76" s="27">
        <f t="shared" si="101"/>
        <v>1188</v>
      </c>
      <c r="AB76" s="27">
        <f t="shared" si="101"/>
        <v>1188</v>
      </c>
      <c r="AC76" s="27">
        <f t="shared" si="101"/>
        <v>1188</v>
      </c>
      <c r="AD76" s="27">
        <f t="shared" si="101"/>
        <v>1188</v>
      </c>
      <c r="AE76" s="27">
        <f t="shared" si="101"/>
        <v>1188</v>
      </c>
      <c r="AF76" s="27">
        <f t="shared" si="101"/>
        <v>1080</v>
      </c>
      <c r="AG76" s="27">
        <f t="shared" si="101"/>
        <v>1080</v>
      </c>
      <c r="AH76" s="27">
        <f t="shared" si="101"/>
        <v>1188</v>
      </c>
      <c r="AI76" s="27">
        <f t="shared" si="101"/>
        <v>1188</v>
      </c>
      <c r="AJ76" s="27">
        <f t="shared" si="101"/>
        <v>1188</v>
      </c>
      <c r="AK76" s="27">
        <f t="shared" si="101"/>
        <v>1215</v>
      </c>
      <c r="AL76" s="27">
        <f t="shared" si="101"/>
        <v>1242</v>
      </c>
      <c r="AM76" s="27">
        <f t="shared" si="101"/>
        <v>1134</v>
      </c>
      <c r="AN76" s="27">
        <f t="shared" si="101"/>
        <v>1134</v>
      </c>
      <c r="AO76" s="27">
        <f t="shared" si="101"/>
        <v>1268.9999999999998</v>
      </c>
      <c r="AP76" s="27">
        <f t="shared" si="101"/>
        <v>1296.0000000000002</v>
      </c>
      <c r="AQ76" s="27">
        <f t="shared" si="101"/>
        <v>1323</v>
      </c>
      <c r="AR76" s="27">
        <f t="shared" si="101"/>
        <v>1350</v>
      </c>
      <c r="AS76" s="27">
        <f t="shared" si="101"/>
        <v>1377</v>
      </c>
      <c r="AT76" s="27">
        <f t="shared" si="101"/>
        <v>1269</v>
      </c>
      <c r="AU76" s="27">
        <f t="shared" si="101"/>
        <v>1269</v>
      </c>
      <c r="AV76" s="27">
        <f t="shared" si="101"/>
        <v>1404.0000000000002</v>
      </c>
      <c r="AW76" s="27">
        <f t="shared" si="101"/>
        <v>1431.0000000000002</v>
      </c>
      <c r="AX76" s="27">
        <f t="shared" si="101"/>
        <v>1458</v>
      </c>
      <c r="AY76" s="27">
        <f t="shared" si="101"/>
        <v>1485</v>
      </c>
      <c r="AZ76" s="27">
        <f t="shared" si="101"/>
        <v>1485</v>
      </c>
      <c r="BA76" s="27">
        <f t="shared" si="101"/>
        <v>1350.0000000000002</v>
      </c>
      <c r="BB76" s="27">
        <f t="shared" si="101"/>
        <v>1350.0000000000002</v>
      </c>
      <c r="BC76" s="27">
        <f t="shared" si="101"/>
        <v>1485</v>
      </c>
      <c r="BD76" s="27">
        <f t="shared" si="101"/>
        <v>1485</v>
      </c>
      <c r="BE76" s="27">
        <f t="shared" si="101"/>
        <v>1485</v>
      </c>
      <c r="BF76" s="27">
        <f t="shared" si="101"/>
        <v>1485</v>
      </c>
      <c r="BG76" s="27">
        <f t="shared" si="101"/>
        <v>1485</v>
      </c>
      <c r="BH76" s="27">
        <f t="shared" si="101"/>
        <v>1350.0000000000002</v>
      </c>
      <c r="BI76" s="27">
        <f t="shared" si="101"/>
        <v>1350.0000000000002</v>
      </c>
      <c r="BJ76" s="27">
        <f t="shared" si="101"/>
        <v>1485</v>
      </c>
      <c r="BK76" s="27">
        <f t="shared" si="101"/>
        <v>1485</v>
      </c>
      <c r="BL76" s="27">
        <f t="shared" si="101"/>
        <v>1485</v>
      </c>
      <c r="BM76" s="27">
        <f t="shared" si="101"/>
        <v>1485</v>
      </c>
      <c r="BN76" s="27">
        <f t="shared" si="101"/>
        <v>1485</v>
      </c>
      <c r="BO76" s="27">
        <f t="shared" si="101"/>
        <v>1350.0000000000002</v>
      </c>
      <c r="BP76" s="27">
        <f t="shared" si="101"/>
        <v>1350.0000000000002</v>
      </c>
      <c r="BQ76" s="27">
        <f t="shared" si="101"/>
        <v>1440</v>
      </c>
      <c r="BR76" s="27">
        <f t="shared" si="101"/>
        <v>1395.0000000000002</v>
      </c>
      <c r="BS76" s="27">
        <f t="shared" si="101"/>
        <v>1350.0000000000002</v>
      </c>
      <c r="BT76" s="27">
        <f t="shared" si="101"/>
        <v>1305.0000000000002</v>
      </c>
      <c r="BU76" s="27">
        <f t="shared" si="101"/>
        <v>1260.0000000000002</v>
      </c>
      <c r="BV76" s="27">
        <f t="shared" si="101"/>
        <v>1125.0000000000002</v>
      </c>
      <c r="BW76" s="27">
        <f t="shared" si="101"/>
        <v>1125.0000000000002</v>
      </c>
      <c r="BX76" s="27">
        <f t="shared" si="101"/>
        <v>1215.0000000000002</v>
      </c>
      <c r="BY76" s="27">
        <f t="shared" si="101"/>
        <v>1170.0000000000002</v>
      </c>
      <c r="BZ76" s="27">
        <f t="shared" si="101"/>
        <v>1125.0000000000002</v>
      </c>
      <c r="CA76" s="27">
        <f t="shared" si="101"/>
        <v>1080.0000000000002</v>
      </c>
      <c r="CB76" s="27">
        <f t="shared" si="101"/>
        <v>1035.0000000000002</v>
      </c>
      <c r="CC76" s="27">
        <f t="shared" si="101"/>
        <v>900.00000000000011</v>
      </c>
      <c r="CD76" s="27">
        <f t="shared" si="101"/>
        <v>900.00000000000011</v>
      </c>
      <c r="CE76" s="27">
        <f t="shared" si="101"/>
        <v>990.00000000000023</v>
      </c>
      <c r="CF76" s="27">
        <f t="shared" si="101"/>
        <v>990.00000000000023</v>
      </c>
      <c r="CG76" s="27">
        <f t="shared" si="101"/>
        <v>990.00000000000023</v>
      </c>
      <c r="CH76" s="27">
        <f t="shared" ref="CH76:ES76" si="102">SUM(CH78:CH84)</f>
        <v>990.00000000000023</v>
      </c>
      <c r="CI76" s="27">
        <f t="shared" si="102"/>
        <v>990.00000000000023</v>
      </c>
      <c r="CJ76" s="27">
        <f t="shared" si="102"/>
        <v>900.00000000000011</v>
      </c>
      <c r="CK76" s="27">
        <f t="shared" si="102"/>
        <v>900.00000000000011</v>
      </c>
      <c r="CL76" s="27">
        <f t="shared" si="102"/>
        <v>990.00000000000023</v>
      </c>
      <c r="CM76" s="27">
        <f t="shared" si="102"/>
        <v>990.00000000000023</v>
      </c>
      <c r="CN76" s="27">
        <f t="shared" si="102"/>
        <v>990.00000000000023</v>
      </c>
      <c r="CO76" s="27">
        <f t="shared" si="102"/>
        <v>990.00000000000023</v>
      </c>
      <c r="CP76" s="27">
        <f t="shared" si="102"/>
        <v>990.00000000000023</v>
      </c>
      <c r="CQ76" s="27">
        <f t="shared" si="102"/>
        <v>900.00000000000011</v>
      </c>
      <c r="CR76" s="27">
        <f t="shared" si="102"/>
        <v>900.00000000000011</v>
      </c>
      <c r="CS76" s="27">
        <f t="shared" si="102"/>
        <v>990.00000000000023</v>
      </c>
      <c r="CT76" s="27">
        <f t="shared" si="102"/>
        <v>989.10000000000014</v>
      </c>
      <c r="CU76" s="27">
        <f t="shared" si="102"/>
        <v>988.20000000000027</v>
      </c>
      <c r="CV76" s="27">
        <f t="shared" si="102"/>
        <v>987.30000000000007</v>
      </c>
      <c r="CW76" s="27">
        <f t="shared" si="102"/>
        <v>986.4000000000002</v>
      </c>
      <c r="CX76" s="27">
        <f t="shared" si="102"/>
        <v>896.40000000000009</v>
      </c>
      <c r="CY76" s="27">
        <f t="shared" si="102"/>
        <v>896.40000000000009</v>
      </c>
      <c r="CZ76" s="27">
        <f t="shared" si="102"/>
        <v>985.50000000000011</v>
      </c>
      <c r="DA76" s="27">
        <f t="shared" si="102"/>
        <v>984.60000000000014</v>
      </c>
      <c r="DB76" s="27">
        <f t="shared" si="102"/>
        <v>983.70000000000027</v>
      </c>
      <c r="DC76" s="27">
        <f t="shared" si="102"/>
        <v>982.80000000000018</v>
      </c>
      <c r="DD76" s="27">
        <f t="shared" si="102"/>
        <v>981.90000000000009</v>
      </c>
      <c r="DE76" s="27">
        <f t="shared" si="102"/>
        <v>891.90000000000009</v>
      </c>
      <c r="DF76" s="27">
        <f t="shared" si="102"/>
        <v>891.90000000000009</v>
      </c>
      <c r="DG76" s="27">
        <f t="shared" si="102"/>
        <v>981.00000000000023</v>
      </c>
      <c r="DH76" s="27">
        <f t="shared" si="102"/>
        <v>980.10000000000025</v>
      </c>
      <c r="DI76" s="27">
        <f t="shared" si="102"/>
        <v>980.10000000000025</v>
      </c>
      <c r="DJ76" s="27">
        <f t="shared" si="102"/>
        <v>980.10000000000025</v>
      </c>
      <c r="DK76" s="27">
        <f t="shared" si="102"/>
        <v>980.10000000000025</v>
      </c>
      <c r="DL76" s="27">
        <f t="shared" si="102"/>
        <v>891.00000000000011</v>
      </c>
      <c r="DM76" s="27">
        <f t="shared" si="102"/>
        <v>891.00000000000011</v>
      </c>
      <c r="DN76" s="27">
        <f t="shared" si="102"/>
        <v>980.10000000000025</v>
      </c>
      <c r="DO76" s="27">
        <f t="shared" si="102"/>
        <v>980.10000000000025</v>
      </c>
      <c r="DP76" s="27">
        <f t="shared" si="102"/>
        <v>980.10000000000025</v>
      </c>
      <c r="DQ76" s="27">
        <f t="shared" si="102"/>
        <v>980.10000000000025</v>
      </c>
      <c r="DR76" s="27">
        <f t="shared" si="102"/>
        <v>980.10000000000025</v>
      </c>
      <c r="DS76" s="27">
        <f t="shared" si="102"/>
        <v>891.00000000000011</v>
      </c>
      <c r="DT76" s="27">
        <f t="shared" si="102"/>
        <v>891.00000000000011</v>
      </c>
      <c r="DU76" s="27">
        <f t="shared" si="102"/>
        <v>980.10000000000025</v>
      </c>
      <c r="DV76" s="27">
        <f t="shared" si="102"/>
        <v>980.10000000000025</v>
      </c>
      <c r="DW76" s="27">
        <f t="shared" si="102"/>
        <v>980.10000000000025</v>
      </c>
      <c r="DX76" s="27">
        <f t="shared" si="102"/>
        <v>980.10000000000025</v>
      </c>
      <c r="DY76" s="27">
        <f t="shared" si="102"/>
        <v>997.9200000000003</v>
      </c>
      <c r="DZ76" s="27">
        <f t="shared" si="102"/>
        <v>908.82000000000016</v>
      </c>
      <c r="EA76" s="27">
        <f t="shared" si="102"/>
        <v>908.82000000000016</v>
      </c>
      <c r="EB76" s="27">
        <f t="shared" si="102"/>
        <v>1015.7400000000002</v>
      </c>
      <c r="EC76" s="27">
        <f t="shared" si="102"/>
        <v>1033.5600000000004</v>
      </c>
      <c r="ED76" s="27">
        <f t="shared" si="102"/>
        <v>1051.3800000000003</v>
      </c>
      <c r="EE76" s="27">
        <f t="shared" si="102"/>
        <v>1069.2000000000003</v>
      </c>
      <c r="EF76" s="27">
        <f t="shared" si="102"/>
        <v>1087.0200000000004</v>
      </c>
      <c r="EG76" s="27">
        <f t="shared" si="102"/>
        <v>997.92000000000053</v>
      </c>
      <c r="EH76" s="27">
        <f t="shared" si="102"/>
        <v>997.92000000000053</v>
      </c>
      <c r="EI76" s="27">
        <f t="shared" si="102"/>
        <v>1104.8400000000004</v>
      </c>
      <c r="EJ76" s="27">
        <f t="shared" si="102"/>
        <v>1122.6600000000005</v>
      </c>
      <c r="EK76" s="27">
        <f t="shared" si="102"/>
        <v>1140.4800000000005</v>
      </c>
      <c r="EL76" s="27">
        <f t="shared" si="102"/>
        <v>1158.3000000000006</v>
      </c>
      <c r="EM76" s="27">
        <f t="shared" si="102"/>
        <v>1176.1200000000006</v>
      </c>
      <c r="EN76" s="27">
        <f t="shared" si="102"/>
        <v>1069.2000000000007</v>
      </c>
      <c r="EO76" s="27">
        <f t="shared" si="102"/>
        <v>1069.2000000000007</v>
      </c>
      <c r="EP76" s="27">
        <f t="shared" si="102"/>
        <v>1176.1200000000006</v>
      </c>
      <c r="EQ76" s="27">
        <f t="shared" si="102"/>
        <v>1176.1200000000006</v>
      </c>
      <c r="ER76" s="27">
        <f t="shared" si="102"/>
        <v>1176.1200000000006</v>
      </c>
      <c r="ES76" s="27">
        <f t="shared" si="102"/>
        <v>1176.1200000000006</v>
      </c>
      <c r="ET76" s="27">
        <f t="shared" ref="ET76:HE76" si="103">SUM(ET78:ET84)</f>
        <v>1176.1200000000006</v>
      </c>
      <c r="EU76" s="27">
        <f t="shared" si="103"/>
        <v>1069.2000000000007</v>
      </c>
      <c r="EV76" s="27">
        <f t="shared" si="103"/>
        <v>1069.2000000000007</v>
      </c>
      <c r="EW76" s="27">
        <f t="shared" si="103"/>
        <v>1176.1200000000006</v>
      </c>
      <c r="EX76" s="27">
        <f t="shared" si="103"/>
        <v>1176.1200000000006</v>
      </c>
      <c r="EY76" s="27">
        <f t="shared" si="103"/>
        <v>1176.1200000000006</v>
      </c>
      <c r="EZ76" s="27">
        <f t="shared" si="103"/>
        <v>1176.1200000000006</v>
      </c>
      <c r="FA76" s="27">
        <f t="shared" si="103"/>
        <v>1176.1200000000006</v>
      </c>
      <c r="FB76" s="27">
        <f t="shared" si="103"/>
        <v>1069.2000000000007</v>
      </c>
      <c r="FC76" s="27">
        <f t="shared" si="103"/>
        <v>1069.2000000000007</v>
      </c>
      <c r="FD76" s="27">
        <f t="shared" si="103"/>
        <v>1181.4660000000008</v>
      </c>
      <c r="FE76" s="27">
        <f t="shared" si="103"/>
        <v>1186.8120000000006</v>
      </c>
      <c r="FF76" s="27">
        <f t="shared" si="103"/>
        <v>1192.1580000000006</v>
      </c>
      <c r="FG76" s="27">
        <f t="shared" si="103"/>
        <v>1197.5040000000006</v>
      </c>
      <c r="FH76" s="27">
        <f t="shared" si="103"/>
        <v>1202.8500000000006</v>
      </c>
      <c r="FI76" s="27">
        <f t="shared" si="103"/>
        <v>1095.9300000000003</v>
      </c>
      <c r="FJ76" s="27">
        <f t="shared" si="103"/>
        <v>1095.9300000000003</v>
      </c>
      <c r="FK76" s="27">
        <f t="shared" si="103"/>
        <v>1208.1960000000004</v>
      </c>
      <c r="FL76" s="27">
        <f t="shared" si="103"/>
        <v>1213.5420000000004</v>
      </c>
      <c r="FM76" s="27">
        <f t="shared" si="103"/>
        <v>1218.8880000000001</v>
      </c>
      <c r="FN76" s="27">
        <f t="shared" si="103"/>
        <v>1224.2340000000004</v>
      </c>
      <c r="FO76" s="27">
        <f t="shared" si="103"/>
        <v>1229.5800000000002</v>
      </c>
      <c r="FP76" s="27">
        <f t="shared" si="103"/>
        <v>1122.6600000000003</v>
      </c>
      <c r="FQ76" s="27">
        <f t="shared" si="103"/>
        <v>1122.6600000000003</v>
      </c>
      <c r="FR76" s="27">
        <f t="shared" si="103"/>
        <v>1234.9260000000002</v>
      </c>
      <c r="FS76" s="27">
        <f t="shared" si="103"/>
        <v>1234.9260000000002</v>
      </c>
      <c r="FT76" s="27">
        <f t="shared" si="103"/>
        <v>1234.9260000000002</v>
      </c>
      <c r="FU76" s="27">
        <f t="shared" si="103"/>
        <v>1234.9260000000002</v>
      </c>
      <c r="FV76" s="27">
        <f t="shared" si="103"/>
        <v>1234.9260000000002</v>
      </c>
      <c r="FW76" s="27">
        <f t="shared" si="103"/>
        <v>1122.6600000000003</v>
      </c>
      <c r="FX76" s="27">
        <f t="shared" si="103"/>
        <v>1122.6600000000003</v>
      </c>
      <c r="FY76" s="27">
        <f t="shared" si="103"/>
        <v>1234.9260000000002</v>
      </c>
      <c r="FZ76" s="27">
        <f t="shared" si="103"/>
        <v>1234.9260000000002</v>
      </c>
      <c r="GA76" s="27">
        <f t="shared" si="103"/>
        <v>1234.9260000000002</v>
      </c>
      <c r="GB76" s="27">
        <f t="shared" si="103"/>
        <v>1234.9260000000002</v>
      </c>
      <c r="GC76" s="27">
        <f t="shared" si="103"/>
        <v>1234.9260000000002</v>
      </c>
      <c r="GD76" s="27">
        <f t="shared" si="103"/>
        <v>1122.6600000000003</v>
      </c>
      <c r="GE76" s="27">
        <f t="shared" si="103"/>
        <v>1122.6600000000003</v>
      </c>
      <c r="GF76" s="27">
        <f t="shared" si="103"/>
        <v>1234.9260000000002</v>
      </c>
      <c r="GG76" s="27">
        <f t="shared" si="103"/>
        <v>1234.9260000000002</v>
      </c>
      <c r="GH76" s="27">
        <f t="shared" si="103"/>
        <v>1247.0881500000003</v>
      </c>
      <c r="GI76" s="27">
        <f t="shared" si="103"/>
        <v>1259.2503000000004</v>
      </c>
      <c r="GJ76" s="27">
        <f t="shared" si="103"/>
        <v>1271.41245</v>
      </c>
      <c r="GK76" s="27">
        <f t="shared" si="103"/>
        <v>1159.14645</v>
      </c>
      <c r="GL76" s="27">
        <f t="shared" si="103"/>
        <v>1159.14645</v>
      </c>
      <c r="GM76" s="27">
        <f t="shared" si="103"/>
        <v>1283.5746000000001</v>
      </c>
      <c r="GN76" s="27">
        <f t="shared" si="103"/>
        <v>1295.73675</v>
      </c>
      <c r="GO76" s="27">
        <f t="shared" si="103"/>
        <v>1307.8988999999999</v>
      </c>
      <c r="GP76" s="27">
        <f t="shared" si="103"/>
        <v>1320.06105</v>
      </c>
      <c r="GQ76" s="27">
        <f t="shared" si="103"/>
        <v>1332.2231999999999</v>
      </c>
      <c r="GR76" s="27">
        <f t="shared" si="103"/>
        <v>1219.9571999999998</v>
      </c>
      <c r="GS76" s="27">
        <f t="shared" si="103"/>
        <v>1219.9571999999998</v>
      </c>
      <c r="GT76" s="27">
        <f t="shared" si="103"/>
        <v>1344.3853499999998</v>
      </c>
      <c r="GU76" s="27">
        <f t="shared" si="103"/>
        <v>1356.5474999999999</v>
      </c>
      <c r="GV76" s="27">
        <f t="shared" si="103"/>
        <v>1368.7096499999998</v>
      </c>
      <c r="GW76" s="27">
        <f t="shared" si="103"/>
        <v>1368.7096499999998</v>
      </c>
      <c r="GX76" s="27">
        <f t="shared" si="103"/>
        <v>1368.7096499999998</v>
      </c>
      <c r="GY76" s="27">
        <f t="shared" si="103"/>
        <v>1244.2815000000001</v>
      </c>
      <c r="GZ76" s="27">
        <f t="shared" si="103"/>
        <v>1244.2815000000001</v>
      </c>
      <c r="HA76" s="27">
        <f t="shared" si="103"/>
        <v>1368.7096499999998</v>
      </c>
      <c r="HB76" s="27">
        <f t="shared" si="103"/>
        <v>1368.7096499999998</v>
      </c>
      <c r="HC76" s="27">
        <f t="shared" si="103"/>
        <v>1368.7096499999998</v>
      </c>
      <c r="HD76" s="27">
        <f t="shared" si="103"/>
        <v>1368.7096499999998</v>
      </c>
      <c r="HE76" s="27">
        <f t="shared" si="103"/>
        <v>1368.7096499999998</v>
      </c>
      <c r="HF76" s="27">
        <f t="shared" ref="HF76:JQ76" si="104">SUM(HF78:HF84)</f>
        <v>1244.2815000000001</v>
      </c>
      <c r="HG76" s="27">
        <f t="shared" si="104"/>
        <v>1244.2815000000001</v>
      </c>
      <c r="HH76" s="27">
        <f t="shared" si="104"/>
        <v>1368.7096499999998</v>
      </c>
      <c r="HI76" s="27">
        <f t="shared" si="104"/>
        <v>1368.7096499999998</v>
      </c>
      <c r="HJ76" s="27">
        <f t="shared" si="104"/>
        <v>1368.7096499999998</v>
      </c>
      <c r="HK76" s="27">
        <f t="shared" si="104"/>
        <v>1368.7096499999998</v>
      </c>
      <c r="HL76" s="27">
        <f t="shared" si="104"/>
        <v>1368.7096499999998</v>
      </c>
      <c r="HM76" s="27">
        <f t="shared" si="104"/>
        <v>1244.2815000000001</v>
      </c>
      <c r="HN76" s="27">
        <f t="shared" si="104"/>
        <v>1244.2815000000001</v>
      </c>
      <c r="HO76" s="27">
        <f t="shared" si="104"/>
        <v>1358.7553979999998</v>
      </c>
      <c r="HP76" s="27">
        <f t="shared" si="104"/>
        <v>1348.8011459999998</v>
      </c>
      <c r="HQ76" s="27">
        <f t="shared" si="104"/>
        <v>1338.8468939999998</v>
      </c>
      <c r="HR76" s="27">
        <f t="shared" si="104"/>
        <v>1328.8926419999998</v>
      </c>
      <c r="HS76" s="27">
        <f t="shared" si="104"/>
        <v>1318.9383899999998</v>
      </c>
      <c r="HT76" s="27">
        <f t="shared" si="104"/>
        <v>1194.5102399999996</v>
      </c>
      <c r="HU76" s="27">
        <f t="shared" si="104"/>
        <v>1194.5102399999996</v>
      </c>
      <c r="HV76" s="27">
        <f t="shared" si="104"/>
        <v>1308.9841379999998</v>
      </c>
      <c r="HW76" s="27">
        <f t="shared" si="104"/>
        <v>1299.0298859999998</v>
      </c>
      <c r="HX76" s="27">
        <f t="shared" si="104"/>
        <v>1289.0756339999998</v>
      </c>
      <c r="HY76" s="27">
        <f t="shared" si="104"/>
        <v>1279.1213819999998</v>
      </c>
      <c r="HZ76" s="27">
        <f t="shared" si="104"/>
        <v>1269.1671299999998</v>
      </c>
      <c r="IA76" s="27">
        <f t="shared" si="104"/>
        <v>1144.7389799999999</v>
      </c>
      <c r="IB76" s="27">
        <f t="shared" si="104"/>
        <v>1144.7389799999999</v>
      </c>
      <c r="IC76" s="27">
        <f t="shared" si="104"/>
        <v>1259.2128779999998</v>
      </c>
      <c r="ID76" s="27">
        <f t="shared" si="104"/>
        <v>1259.2128779999998</v>
      </c>
      <c r="IE76" s="27">
        <f t="shared" si="104"/>
        <v>1259.2128779999998</v>
      </c>
      <c r="IF76" s="27">
        <f t="shared" si="104"/>
        <v>1259.2128779999998</v>
      </c>
      <c r="IG76" s="27">
        <f t="shared" si="104"/>
        <v>1259.2128779999998</v>
      </c>
      <c r="IH76" s="27">
        <f t="shared" si="104"/>
        <v>1144.7389799999999</v>
      </c>
      <c r="II76" s="27">
        <f t="shared" si="104"/>
        <v>1144.7389799999999</v>
      </c>
      <c r="IJ76" s="27">
        <f t="shared" si="104"/>
        <v>1259.2128779999998</v>
      </c>
      <c r="IK76" s="27">
        <f t="shared" si="104"/>
        <v>1259.2128779999998</v>
      </c>
      <c r="IL76" s="27">
        <f t="shared" si="104"/>
        <v>1259.2128779999998</v>
      </c>
      <c r="IM76" s="27">
        <f t="shared" si="104"/>
        <v>1259.2128779999998</v>
      </c>
      <c r="IN76" s="27">
        <f t="shared" si="104"/>
        <v>1259.2128779999998</v>
      </c>
      <c r="IO76" s="27">
        <f t="shared" si="104"/>
        <v>1144.7389799999999</v>
      </c>
      <c r="IP76" s="27">
        <f t="shared" si="104"/>
        <v>1144.7389799999999</v>
      </c>
      <c r="IQ76" s="27">
        <f t="shared" si="104"/>
        <v>1262.6470949399998</v>
      </c>
      <c r="IR76" s="27">
        <f t="shared" si="104"/>
        <v>1266.0813118799999</v>
      </c>
      <c r="IS76" s="27">
        <f t="shared" si="104"/>
        <v>1269.5155288199999</v>
      </c>
      <c r="IT76" s="27">
        <f t="shared" si="104"/>
        <v>1272.9497457599998</v>
      </c>
      <c r="IU76" s="27">
        <f t="shared" si="104"/>
        <v>1276.3839626999998</v>
      </c>
      <c r="IV76" s="27">
        <f t="shared" si="104"/>
        <v>1161.9100646999998</v>
      </c>
      <c r="IW76" s="27">
        <f t="shared" si="104"/>
        <v>1161.9100646999998</v>
      </c>
      <c r="IX76" s="27">
        <f t="shared" si="104"/>
        <v>1279.8181796399999</v>
      </c>
      <c r="IY76" s="27">
        <f t="shared" si="104"/>
        <v>1283.2523965800001</v>
      </c>
      <c r="IZ76" s="27">
        <f t="shared" si="104"/>
        <v>1286.68661352</v>
      </c>
      <c r="JA76" s="27">
        <f t="shared" si="104"/>
        <v>1290.12083046</v>
      </c>
      <c r="JB76" s="27">
        <f t="shared" si="104"/>
        <v>1293.5550473999999</v>
      </c>
      <c r="JC76" s="27">
        <f t="shared" si="104"/>
        <v>1179.0811494</v>
      </c>
      <c r="JD76" s="27">
        <f t="shared" si="104"/>
        <v>1179.0811494</v>
      </c>
      <c r="JE76" s="27">
        <f t="shared" si="104"/>
        <v>1296.9892643400001</v>
      </c>
      <c r="JF76" s="27">
        <f t="shared" si="104"/>
        <v>1296.9892643400001</v>
      </c>
      <c r="JG76" s="27">
        <f t="shared" si="104"/>
        <v>1296.9892643400001</v>
      </c>
      <c r="JH76" s="27">
        <f t="shared" si="104"/>
        <v>1296.9892643400001</v>
      </c>
      <c r="JI76" s="27">
        <f t="shared" si="104"/>
        <v>1296.9892643400001</v>
      </c>
      <c r="JJ76" s="27">
        <f t="shared" si="104"/>
        <v>1179.0811494</v>
      </c>
      <c r="JK76" s="27">
        <f t="shared" si="104"/>
        <v>1179.0811494</v>
      </c>
      <c r="JL76" s="27">
        <f t="shared" si="104"/>
        <v>1296.9892643400001</v>
      </c>
      <c r="JM76" s="27">
        <f t="shared" si="104"/>
        <v>1296.9892643400001</v>
      </c>
      <c r="JN76" s="27">
        <f t="shared" si="104"/>
        <v>1296.9892643400001</v>
      </c>
      <c r="JO76" s="27">
        <f t="shared" si="104"/>
        <v>1296.9892643400001</v>
      </c>
      <c r="JP76" s="27">
        <f t="shared" si="104"/>
        <v>1296.9892643400001</v>
      </c>
      <c r="JQ76" s="27">
        <f t="shared" si="104"/>
        <v>1179.0811494</v>
      </c>
      <c r="JR76" s="27">
        <f t="shared" ref="JR76:MC76" si="105">SUM(JR78:JR84)</f>
        <v>1179.0811494</v>
      </c>
      <c r="JS76" s="27">
        <f t="shared" si="105"/>
        <v>1296.9892643400001</v>
      </c>
      <c r="JT76" s="27">
        <f t="shared" si="105"/>
        <v>1296.9892643400001</v>
      </c>
      <c r="JU76" s="27">
        <f t="shared" si="105"/>
        <v>1333.4846332499999</v>
      </c>
      <c r="JV76" s="27">
        <f t="shared" si="105"/>
        <v>1369.9800021599999</v>
      </c>
      <c r="JW76" s="27">
        <f t="shared" si="105"/>
        <v>1406.4753710699999</v>
      </c>
      <c r="JX76" s="27">
        <f t="shared" si="105"/>
        <v>1288.5672561299998</v>
      </c>
      <c r="JY76" s="27">
        <f t="shared" si="105"/>
        <v>1288.5672561299998</v>
      </c>
      <c r="JZ76" s="27">
        <f t="shared" si="105"/>
        <v>1442.97073998</v>
      </c>
      <c r="KA76" s="27">
        <f t="shared" si="105"/>
        <v>1479.4661088899998</v>
      </c>
      <c r="KB76" s="27">
        <f t="shared" si="105"/>
        <v>1515.9614777999998</v>
      </c>
      <c r="KC76" s="27">
        <f t="shared" si="105"/>
        <v>1552.4568467099996</v>
      </c>
      <c r="KD76" s="27">
        <f t="shared" si="105"/>
        <v>1588.9522156199998</v>
      </c>
      <c r="KE76" s="27">
        <f t="shared" si="105"/>
        <v>1471.0441006799995</v>
      </c>
      <c r="KF76" s="27">
        <f t="shared" si="105"/>
        <v>1471.0441006799995</v>
      </c>
      <c r="KG76" s="27">
        <f t="shared" si="105"/>
        <v>1625.4475845299992</v>
      </c>
      <c r="KH76" s="27">
        <f t="shared" si="105"/>
        <v>1661.9429534399997</v>
      </c>
      <c r="KI76" s="27">
        <f t="shared" si="105"/>
        <v>1698.4383223499997</v>
      </c>
      <c r="KJ76" s="27">
        <f t="shared" si="105"/>
        <v>1698.4383223499997</v>
      </c>
      <c r="KK76" s="27">
        <f t="shared" si="105"/>
        <v>1698.4383223499997</v>
      </c>
      <c r="KL76" s="27">
        <f t="shared" si="105"/>
        <v>1544.0348384999995</v>
      </c>
      <c r="KM76" s="27">
        <f t="shared" si="105"/>
        <v>1544.0348384999995</v>
      </c>
      <c r="KN76" s="27">
        <f t="shared" si="105"/>
        <v>1698.4383223499997</v>
      </c>
      <c r="KO76" s="27">
        <f t="shared" si="105"/>
        <v>1698.4383223499997</v>
      </c>
      <c r="KP76" s="27">
        <f t="shared" si="105"/>
        <v>1698.4383223499997</v>
      </c>
      <c r="KQ76" s="27">
        <f t="shared" si="105"/>
        <v>1698.4383223499997</v>
      </c>
      <c r="KR76" s="27">
        <f t="shared" si="105"/>
        <v>1698.4383223499997</v>
      </c>
      <c r="KS76" s="27">
        <f t="shared" si="105"/>
        <v>1544.0348384999995</v>
      </c>
      <c r="KT76" s="27">
        <f t="shared" si="105"/>
        <v>1544.0348384999995</v>
      </c>
      <c r="KU76" s="27">
        <f t="shared" si="105"/>
        <v>1698.4383223499997</v>
      </c>
      <c r="KV76" s="27">
        <f t="shared" si="105"/>
        <v>1698.4383223499997</v>
      </c>
      <c r="KW76" s="27">
        <f t="shared" si="105"/>
        <v>1698.4383223499997</v>
      </c>
      <c r="KX76" s="27">
        <f t="shared" si="105"/>
        <v>1698.4383223499997</v>
      </c>
      <c r="KY76" s="27">
        <f t="shared" si="105"/>
        <v>1744.7593675049995</v>
      </c>
      <c r="KZ76" s="27">
        <f t="shared" si="105"/>
        <v>1590.3558836549996</v>
      </c>
      <c r="LA76" s="27">
        <f t="shared" si="105"/>
        <v>1590.3558836549996</v>
      </c>
      <c r="LB76" s="27">
        <f t="shared" si="105"/>
        <v>1791.0804126599994</v>
      </c>
      <c r="LC76" s="27">
        <f t="shared" si="105"/>
        <v>1837.4014578149995</v>
      </c>
      <c r="LD76" s="27">
        <f t="shared" si="105"/>
        <v>1883.7225029699998</v>
      </c>
      <c r="LE76" s="27">
        <f t="shared" si="105"/>
        <v>1930.0435481249997</v>
      </c>
      <c r="LF76" s="27">
        <f t="shared" si="105"/>
        <v>1976.3645932799993</v>
      </c>
      <c r="LG76" s="27">
        <f t="shared" si="105"/>
        <v>1821.9611094299994</v>
      </c>
      <c r="LH76" s="27">
        <f t="shared" si="105"/>
        <v>1821.9611094299994</v>
      </c>
      <c r="LI76" s="27">
        <f t="shared" si="105"/>
        <v>2022.6856384349994</v>
      </c>
      <c r="LJ76" s="27">
        <f t="shared" si="105"/>
        <v>2069.0066835899997</v>
      </c>
      <c r="LK76" s="27">
        <f t="shared" si="105"/>
        <v>2115.3277287449996</v>
      </c>
      <c r="LL76" s="27">
        <f t="shared" si="105"/>
        <v>2161.6487738999995</v>
      </c>
      <c r="LM76" s="27">
        <f t="shared" si="105"/>
        <v>2207.9698190549993</v>
      </c>
      <c r="LN76" s="27">
        <f t="shared" si="105"/>
        <v>2007.2452900499995</v>
      </c>
      <c r="LO76" s="27">
        <f t="shared" si="105"/>
        <v>2007.2452900499995</v>
      </c>
      <c r="LP76" s="27">
        <f t="shared" si="105"/>
        <v>2207.9698190549993</v>
      </c>
      <c r="LQ76" s="27">
        <f t="shared" si="105"/>
        <v>2207.9698190549993</v>
      </c>
      <c r="LR76" s="27">
        <f t="shared" si="105"/>
        <v>2207.9698190549993</v>
      </c>
      <c r="LS76" s="27">
        <f t="shared" si="105"/>
        <v>2207.9698190549993</v>
      </c>
      <c r="LT76" s="27">
        <f t="shared" si="105"/>
        <v>2207.9698190549993</v>
      </c>
      <c r="LU76" s="27">
        <f t="shared" si="105"/>
        <v>2007.2452900499995</v>
      </c>
      <c r="LV76" s="27">
        <f t="shared" si="105"/>
        <v>2007.2452900499995</v>
      </c>
      <c r="LW76" s="27">
        <f t="shared" si="105"/>
        <v>2207.9698190549993</v>
      </c>
      <c r="LX76" s="27">
        <f t="shared" si="105"/>
        <v>2207.9698190549993</v>
      </c>
      <c r="LY76" s="27">
        <f t="shared" si="105"/>
        <v>2207.9698190549993</v>
      </c>
      <c r="LZ76" s="27">
        <f t="shared" si="105"/>
        <v>2207.9698190549993</v>
      </c>
      <c r="MA76" s="27">
        <f t="shared" si="105"/>
        <v>2207.9698190549993</v>
      </c>
      <c r="MB76" s="27">
        <f t="shared" si="105"/>
        <v>2007.2452900499995</v>
      </c>
      <c r="MC76" s="27">
        <f t="shared" si="105"/>
        <v>2007.2452900499995</v>
      </c>
      <c r="MD76" s="27">
        <f t="shared" ref="MD76:NV76" si="106">SUM(MD78:MD84)</f>
        <v>2248.1147248559992</v>
      </c>
      <c r="ME76" s="27">
        <f t="shared" si="106"/>
        <v>2288.259630656999</v>
      </c>
      <c r="MF76" s="27">
        <f t="shared" si="106"/>
        <v>2328.4045364579997</v>
      </c>
      <c r="MG76" s="27">
        <f t="shared" si="106"/>
        <v>2368.5494422589995</v>
      </c>
      <c r="MH76" s="27">
        <f t="shared" si="106"/>
        <v>2408.6943480599994</v>
      </c>
      <c r="MI76" s="27">
        <f t="shared" si="106"/>
        <v>2207.9698190549993</v>
      </c>
      <c r="MJ76" s="27">
        <f t="shared" si="106"/>
        <v>2207.9698190549993</v>
      </c>
      <c r="MK76" s="27">
        <f t="shared" si="106"/>
        <v>2448.8392538609996</v>
      </c>
      <c r="ML76" s="27">
        <f t="shared" si="106"/>
        <v>2488.9841596619995</v>
      </c>
      <c r="MM76" s="27">
        <f t="shared" si="106"/>
        <v>2529.1290654629993</v>
      </c>
      <c r="MN76" s="27">
        <f t="shared" si="106"/>
        <v>2569.2739712639991</v>
      </c>
      <c r="MO76" s="27">
        <f t="shared" si="106"/>
        <v>2609.4188770649994</v>
      </c>
      <c r="MP76" s="27">
        <f t="shared" si="106"/>
        <v>2408.6943480599994</v>
      </c>
      <c r="MQ76" s="27">
        <f t="shared" si="106"/>
        <v>2408.6943480599994</v>
      </c>
      <c r="MR76" s="27">
        <f t="shared" si="106"/>
        <v>2649.5637828659992</v>
      </c>
      <c r="MS76" s="27">
        <f t="shared" si="106"/>
        <v>2649.5637828659992</v>
      </c>
      <c r="MT76" s="27">
        <f t="shared" si="106"/>
        <v>2649.5637828659992</v>
      </c>
      <c r="MU76" s="27">
        <f t="shared" si="106"/>
        <v>2649.5637828659992</v>
      </c>
      <c r="MV76" s="27">
        <f t="shared" si="106"/>
        <v>2649.5637828659992</v>
      </c>
      <c r="MW76" s="27">
        <f t="shared" si="106"/>
        <v>2408.6943480599994</v>
      </c>
      <c r="MX76" s="27">
        <f t="shared" si="106"/>
        <v>2408.6943480599994</v>
      </c>
      <c r="MY76" s="27">
        <f t="shared" si="106"/>
        <v>2649.5637828659992</v>
      </c>
      <c r="MZ76" s="27">
        <f t="shared" si="106"/>
        <v>2649.5637828659992</v>
      </c>
      <c r="NA76" s="27">
        <f t="shared" si="106"/>
        <v>2649.5637828659992</v>
      </c>
      <c r="NB76" s="27">
        <f t="shared" si="106"/>
        <v>2649.5637828659992</v>
      </c>
      <c r="NC76" s="27">
        <f t="shared" si="106"/>
        <v>2649.5637828659992</v>
      </c>
      <c r="ND76" s="27">
        <f t="shared" si="106"/>
        <v>2408.6943480599994</v>
      </c>
      <c r="NE76" s="27">
        <f t="shared" si="106"/>
        <v>2408.6943480599994</v>
      </c>
      <c r="NF76" s="27">
        <f t="shared" si="106"/>
        <v>2649.5637828659992</v>
      </c>
      <c r="NG76" s="27">
        <f t="shared" si="106"/>
        <v>2649.5637828659992</v>
      </c>
      <c r="NH76" s="27">
        <f t="shared" si="106"/>
        <v>2527.4943480599991</v>
      </c>
      <c r="NI76" s="27">
        <f t="shared" si="106"/>
        <v>2405.424913253999</v>
      </c>
      <c r="NJ76" s="27">
        <f t="shared" si="106"/>
        <v>2283.3554784479998</v>
      </c>
      <c r="NK76" s="27">
        <f t="shared" si="106"/>
        <v>2161.2860436419992</v>
      </c>
      <c r="NL76" s="27">
        <f t="shared" si="106"/>
        <v>2280.0860436419989</v>
      </c>
      <c r="NM76" s="27">
        <f t="shared" si="106"/>
        <v>2280.0860436419989</v>
      </c>
      <c r="NN76" s="27">
        <f t="shared" si="106"/>
        <v>2039.2166088359993</v>
      </c>
      <c r="NO76" s="27">
        <f t="shared" si="106"/>
        <v>1917.1471740299994</v>
      </c>
      <c r="NP76" s="27">
        <f t="shared" si="106"/>
        <v>1795.0777392239995</v>
      </c>
      <c r="NQ76" s="27">
        <f t="shared" si="106"/>
        <v>1673.0083044179992</v>
      </c>
      <c r="NR76" s="27">
        <f t="shared" si="106"/>
        <v>1550.9388696119993</v>
      </c>
      <c r="NS76" s="27">
        <f t="shared" si="106"/>
        <v>1669.7388696119995</v>
      </c>
      <c r="NT76" s="27">
        <f t="shared" si="106"/>
        <v>1669.7388696119995</v>
      </c>
      <c r="NU76" s="27">
        <f t="shared" si="106"/>
        <v>1428.8694348059994</v>
      </c>
      <c r="NV76" s="27">
        <f t="shared" si="106"/>
        <v>1306.7999999999993</v>
      </c>
    </row>
    <row r="77" spans="1:386" s="35" customForma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4"/>
      <c r="K77" s="33"/>
      <c r="L77" s="33"/>
      <c r="M77" s="33"/>
      <c r="N77" s="33"/>
      <c r="O77" s="33"/>
      <c r="P77" s="16"/>
      <c r="Q77" s="33"/>
      <c r="R77" s="36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</row>
    <row r="78" spans="1:386" s="38" customFormat="1" ht="10.199999999999999" x14ac:dyDescent="0.2">
      <c r="A78" s="31"/>
      <c r="B78" s="31"/>
      <c r="C78" s="31"/>
      <c r="D78" s="31"/>
      <c r="E78" s="31"/>
      <c r="F78" s="31"/>
      <c r="G78" s="31" t="str">
        <f>G76</f>
        <v>авансы полученные от заказчиков на конец периода</v>
      </c>
      <c r="H78" s="31"/>
      <c r="I78" s="31"/>
      <c r="J78" s="31" t="str">
        <f>IF($G78="","",INDEX(KPI!$H$11:$H$121,SUMIFS(KPI!$E$11:$E$121,KPI!$F$11:$F$121,$G78)))</f>
        <v>тыс.руб.</v>
      </c>
      <c r="K78" s="31"/>
      <c r="L78" s="31"/>
      <c r="M78" s="31"/>
      <c r="N78" s="31" t="str">
        <f>structure!$G$11</f>
        <v>товарная категория 1</v>
      </c>
      <c r="O78" s="31"/>
      <c r="P78" s="31"/>
      <c r="Q78" s="31"/>
      <c r="R78" s="37"/>
      <c r="S78" s="31"/>
      <c r="T78" s="31"/>
      <c r="U78" s="37">
        <f>R60+U69-U15*SUMIFS(conditions!$69:$69,conditions!$8:$8,"&lt;="&amp;U$9,conditions!$9:$9,"&gt;="&amp;U$9)*SUMIFS(conditions!$70:$70,conditions!$8:$8,"&lt;="&amp;U$9,conditions!$9:$9,"&gt;="&amp;U$9)</f>
        <v>356.39999999999992</v>
      </c>
      <c r="V78" s="37">
        <f>U78+V69-V15*SUMIFS(conditions!$69:$69,conditions!$8:$8,"&lt;="&amp;V$9,conditions!$9:$9,"&gt;="&amp;V$9)*SUMIFS(conditions!$70:$70,conditions!$8:$8,"&lt;="&amp;V$9,conditions!$9:$9,"&gt;="&amp;V$9)</f>
        <v>356.39999999999992</v>
      </c>
      <c r="W78" s="37">
        <f>V78+W69-W15*SUMIFS(conditions!$69:$69,conditions!$8:$8,"&lt;="&amp;W$9,conditions!$9:$9,"&gt;="&amp;W$9)*SUMIFS(conditions!$70:$70,conditions!$8:$8,"&lt;="&amp;W$9,conditions!$9:$9,"&gt;="&amp;W$9)</f>
        <v>356.39999999999992</v>
      </c>
      <c r="X78" s="37">
        <f>W78+X69-X15*SUMIFS(conditions!$69:$69,conditions!$8:$8,"&lt;="&amp;X$9,conditions!$9:$9,"&gt;="&amp;X$9)*SUMIFS(conditions!$70:$70,conditions!$8:$8,"&lt;="&amp;X$9,conditions!$9:$9,"&gt;="&amp;X$9)</f>
        <v>356.39999999999992</v>
      </c>
      <c r="Y78" s="37">
        <f>X78+Y69-Y15*SUMIFS(conditions!$69:$69,conditions!$8:$8,"&lt;="&amp;Y$9,conditions!$9:$9,"&gt;="&amp;Y$9)*SUMIFS(conditions!$70:$70,conditions!$8:$8,"&lt;="&amp;Y$9,conditions!$9:$9,"&gt;="&amp;Y$9)</f>
        <v>323.99999999999994</v>
      </c>
      <c r="Z78" s="37">
        <f>Y78+Z69-Z15*SUMIFS(conditions!$69:$69,conditions!$8:$8,"&lt;="&amp;Z$9,conditions!$9:$9,"&gt;="&amp;Z$9)*SUMIFS(conditions!$70:$70,conditions!$8:$8,"&lt;="&amp;Z$9,conditions!$9:$9,"&gt;="&amp;Z$9)</f>
        <v>323.99999999999994</v>
      </c>
      <c r="AA78" s="37">
        <f>Z78+AA69-AA15*SUMIFS(conditions!$69:$69,conditions!$8:$8,"&lt;="&amp;AA$9,conditions!$9:$9,"&gt;="&amp;AA$9)*SUMIFS(conditions!$70:$70,conditions!$8:$8,"&lt;="&amp;AA$9,conditions!$9:$9,"&gt;="&amp;AA$9)</f>
        <v>356.39999999999992</v>
      </c>
      <c r="AB78" s="37">
        <f>AA78+AB69-AB15*SUMIFS(conditions!$69:$69,conditions!$8:$8,"&lt;="&amp;AB$9,conditions!$9:$9,"&gt;="&amp;AB$9)*SUMIFS(conditions!$70:$70,conditions!$8:$8,"&lt;="&amp;AB$9,conditions!$9:$9,"&gt;="&amp;AB$9)</f>
        <v>356.39999999999992</v>
      </c>
      <c r="AC78" s="37">
        <f>AB78+AC69-AC15*SUMIFS(conditions!$69:$69,conditions!$8:$8,"&lt;="&amp;AC$9,conditions!$9:$9,"&gt;="&amp;AC$9)*SUMIFS(conditions!$70:$70,conditions!$8:$8,"&lt;="&amp;AC$9,conditions!$9:$9,"&gt;="&amp;AC$9)</f>
        <v>356.39999999999992</v>
      </c>
      <c r="AD78" s="37">
        <f>AC78+AD69-AD15*SUMIFS(conditions!$69:$69,conditions!$8:$8,"&lt;="&amp;AD$9,conditions!$9:$9,"&gt;="&amp;AD$9)*SUMIFS(conditions!$70:$70,conditions!$8:$8,"&lt;="&amp;AD$9,conditions!$9:$9,"&gt;="&amp;AD$9)</f>
        <v>356.39999999999992</v>
      </c>
      <c r="AE78" s="37">
        <f>AD78+AE69-AE15*SUMIFS(conditions!$69:$69,conditions!$8:$8,"&lt;="&amp;AE$9,conditions!$9:$9,"&gt;="&amp;AE$9)*SUMIFS(conditions!$70:$70,conditions!$8:$8,"&lt;="&amp;AE$9,conditions!$9:$9,"&gt;="&amp;AE$9)</f>
        <v>356.39999999999992</v>
      </c>
      <c r="AF78" s="37">
        <f>AE78+AF69-AF15*SUMIFS(conditions!$69:$69,conditions!$8:$8,"&lt;="&amp;AF$9,conditions!$9:$9,"&gt;="&amp;AF$9)*SUMIFS(conditions!$70:$70,conditions!$8:$8,"&lt;="&amp;AF$9,conditions!$9:$9,"&gt;="&amp;AF$9)</f>
        <v>323.99999999999994</v>
      </c>
      <c r="AG78" s="37">
        <f>AF78+AG69-AG15*SUMIFS(conditions!$69:$69,conditions!$8:$8,"&lt;="&amp;AG$9,conditions!$9:$9,"&gt;="&amp;AG$9)*SUMIFS(conditions!$70:$70,conditions!$8:$8,"&lt;="&amp;AG$9,conditions!$9:$9,"&gt;="&amp;AG$9)</f>
        <v>323.99999999999994</v>
      </c>
      <c r="AH78" s="37">
        <f>AG78+AH69-AH15*SUMIFS(conditions!$69:$69,conditions!$8:$8,"&lt;="&amp;AH$9,conditions!$9:$9,"&gt;="&amp;AH$9)*SUMIFS(conditions!$70:$70,conditions!$8:$8,"&lt;="&amp;AH$9,conditions!$9:$9,"&gt;="&amp;AH$9)</f>
        <v>356.39999999999992</v>
      </c>
      <c r="AI78" s="37">
        <f>AH78+AI69-AI15*SUMIFS(conditions!$69:$69,conditions!$8:$8,"&lt;="&amp;AI$9,conditions!$9:$9,"&gt;="&amp;AI$9)*SUMIFS(conditions!$70:$70,conditions!$8:$8,"&lt;="&amp;AI$9,conditions!$9:$9,"&gt;="&amp;AI$9)</f>
        <v>356.39999999999992</v>
      </c>
      <c r="AJ78" s="37">
        <f>AI78+AJ69-AJ15*SUMIFS(conditions!$69:$69,conditions!$8:$8,"&lt;="&amp;AJ$9,conditions!$9:$9,"&gt;="&amp;AJ$9)*SUMIFS(conditions!$70:$70,conditions!$8:$8,"&lt;="&amp;AJ$9,conditions!$9:$9,"&gt;="&amp;AJ$9)</f>
        <v>356.39999999999992</v>
      </c>
      <c r="AK78" s="37">
        <f>AJ78+AK69-AK15*SUMIFS(conditions!$69:$69,conditions!$8:$8,"&lt;="&amp;AK$9,conditions!$9:$9,"&gt;="&amp;AK$9)*SUMIFS(conditions!$70:$70,conditions!$8:$8,"&lt;="&amp;AK$9,conditions!$9:$9,"&gt;="&amp;AK$9)</f>
        <v>364.49999999999994</v>
      </c>
      <c r="AL78" s="37">
        <f>AK78+AL69-AL15*SUMIFS(conditions!$69:$69,conditions!$8:$8,"&lt;="&amp;AL$9,conditions!$9:$9,"&gt;="&amp;AL$9)*SUMIFS(conditions!$70:$70,conditions!$8:$8,"&lt;="&amp;AL$9,conditions!$9:$9,"&gt;="&amp;AL$9)</f>
        <v>372.59999999999997</v>
      </c>
      <c r="AM78" s="37">
        <f>AL78+AM69-AM15*SUMIFS(conditions!$69:$69,conditions!$8:$8,"&lt;="&amp;AM$9,conditions!$9:$9,"&gt;="&amp;AM$9)*SUMIFS(conditions!$70:$70,conditions!$8:$8,"&lt;="&amp;AM$9,conditions!$9:$9,"&gt;="&amp;AM$9)</f>
        <v>340.2</v>
      </c>
      <c r="AN78" s="37">
        <f>AM78+AN69-AN15*SUMIFS(conditions!$69:$69,conditions!$8:$8,"&lt;="&amp;AN$9,conditions!$9:$9,"&gt;="&amp;AN$9)*SUMIFS(conditions!$70:$70,conditions!$8:$8,"&lt;="&amp;AN$9,conditions!$9:$9,"&gt;="&amp;AN$9)</f>
        <v>340.2</v>
      </c>
      <c r="AO78" s="37">
        <f>AN78+AO69-AO15*SUMIFS(conditions!$69:$69,conditions!$8:$8,"&lt;="&amp;AO$9,conditions!$9:$9,"&gt;="&amp;AO$9)*SUMIFS(conditions!$70:$70,conditions!$8:$8,"&lt;="&amp;AO$9,conditions!$9:$9,"&gt;="&amp;AO$9)</f>
        <v>380.7</v>
      </c>
      <c r="AP78" s="37">
        <f>AO78+AP69-AP15*SUMIFS(conditions!$69:$69,conditions!$8:$8,"&lt;="&amp;AP$9,conditions!$9:$9,"&gt;="&amp;AP$9)*SUMIFS(conditions!$70:$70,conditions!$8:$8,"&lt;="&amp;AP$9,conditions!$9:$9,"&gt;="&amp;AP$9)</f>
        <v>388.8</v>
      </c>
      <c r="AQ78" s="37">
        <f>AP78+AQ69-AQ15*SUMIFS(conditions!$69:$69,conditions!$8:$8,"&lt;="&amp;AQ$9,conditions!$9:$9,"&gt;="&amp;AQ$9)*SUMIFS(conditions!$70:$70,conditions!$8:$8,"&lt;="&amp;AQ$9,conditions!$9:$9,"&gt;="&amp;AQ$9)</f>
        <v>396.90000000000003</v>
      </c>
      <c r="AR78" s="37">
        <f>AQ78+AR69-AR15*SUMIFS(conditions!$69:$69,conditions!$8:$8,"&lt;="&amp;AR$9,conditions!$9:$9,"&gt;="&amp;AR$9)*SUMIFS(conditions!$70:$70,conditions!$8:$8,"&lt;="&amp;AR$9,conditions!$9:$9,"&gt;="&amp;AR$9)</f>
        <v>405.00000000000006</v>
      </c>
      <c r="AS78" s="37">
        <f>AR78+AS69-AS15*SUMIFS(conditions!$69:$69,conditions!$8:$8,"&lt;="&amp;AS$9,conditions!$9:$9,"&gt;="&amp;AS$9)*SUMIFS(conditions!$70:$70,conditions!$8:$8,"&lt;="&amp;AS$9,conditions!$9:$9,"&gt;="&amp;AS$9)</f>
        <v>413.10000000000008</v>
      </c>
      <c r="AT78" s="37">
        <f>AS78+AT69-AT15*SUMIFS(conditions!$69:$69,conditions!$8:$8,"&lt;="&amp;AT$9,conditions!$9:$9,"&gt;="&amp;AT$9)*SUMIFS(conditions!$70:$70,conditions!$8:$8,"&lt;="&amp;AT$9,conditions!$9:$9,"&gt;="&amp;AT$9)</f>
        <v>380.7000000000001</v>
      </c>
      <c r="AU78" s="37">
        <f>AT78+AU69-AU15*SUMIFS(conditions!$69:$69,conditions!$8:$8,"&lt;="&amp;AU$9,conditions!$9:$9,"&gt;="&amp;AU$9)*SUMIFS(conditions!$70:$70,conditions!$8:$8,"&lt;="&amp;AU$9,conditions!$9:$9,"&gt;="&amp;AU$9)</f>
        <v>380.7000000000001</v>
      </c>
      <c r="AV78" s="37">
        <f>AU78+AV69-AV15*SUMIFS(conditions!$69:$69,conditions!$8:$8,"&lt;="&amp;AV$9,conditions!$9:$9,"&gt;="&amp;AV$9)*SUMIFS(conditions!$70:$70,conditions!$8:$8,"&lt;="&amp;AV$9,conditions!$9:$9,"&gt;="&amp;AV$9)</f>
        <v>421.2000000000001</v>
      </c>
      <c r="AW78" s="37">
        <f>AV78+AW69-AW15*SUMIFS(conditions!$69:$69,conditions!$8:$8,"&lt;="&amp;AW$9,conditions!$9:$9,"&gt;="&amp;AW$9)*SUMIFS(conditions!$70:$70,conditions!$8:$8,"&lt;="&amp;AW$9,conditions!$9:$9,"&gt;="&amp;AW$9)</f>
        <v>429.30000000000013</v>
      </c>
      <c r="AX78" s="37">
        <f>AW78+AX69-AX15*SUMIFS(conditions!$69:$69,conditions!$8:$8,"&lt;="&amp;AX$9,conditions!$9:$9,"&gt;="&amp;AX$9)*SUMIFS(conditions!$70:$70,conditions!$8:$8,"&lt;="&amp;AX$9,conditions!$9:$9,"&gt;="&amp;AX$9)</f>
        <v>437.40000000000015</v>
      </c>
      <c r="AY78" s="37">
        <f>AX78+AY69-AY15*SUMIFS(conditions!$69:$69,conditions!$8:$8,"&lt;="&amp;AY$9,conditions!$9:$9,"&gt;="&amp;AY$9)*SUMIFS(conditions!$70:$70,conditions!$8:$8,"&lt;="&amp;AY$9,conditions!$9:$9,"&gt;="&amp;AY$9)</f>
        <v>445.50000000000017</v>
      </c>
      <c r="AZ78" s="37">
        <f>AY78+AZ69-AZ15*SUMIFS(conditions!$69:$69,conditions!$8:$8,"&lt;="&amp;AZ$9,conditions!$9:$9,"&gt;="&amp;AZ$9)*SUMIFS(conditions!$70:$70,conditions!$8:$8,"&lt;="&amp;AZ$9,conditions!$9:$9,"&gt;="&amp;AZ$9)</f>
        <v>445.50000000000017</v>
      </c>
      <c r="BA78" s="37">
        <f>AZ78+BA69-BA15*SUMIFS(conditions!$69:$69,conditions!$8:$8,"&lt;="&amp;BA$9,conditions!$9:$9,"&gt;="&amp;BA$9)*SUMIFS(conditions!$70:$70,conditions!$8:$8,"&lt;="&amp;BA$9,conditions!$9:$9,"&gt;="&amp;BA$9)</f>
        <v>405.00000000000017</v>
      </c>
      <c r="BB78" s="37">
        <f>BA78+BB69-BB15*SUMIFS(conditions!$69:$69,conditions!$8:$8,"&lt;="&amp;BB$9,conditions!$9:$9,"&gt;="&amp;BB$9)*SUMIFS(conditions!$70:$70,conditions!$8:$8,"&lt;="&amp;BB$9,conditions!$9:$9,"&gt;="&amp;BB$9)</f>
        <v>405.00000000000017</v>
      </c>
      <c r="BC78" s="37">
        <f>BB78+BC69-BC15*SUMIFS(conditions!$69:$69,conditions!$8:$8,"&lt;="&amp;BC$9,conditions!$9:$9,"&gt;="&amp;BC$9)*SUMIFS(conditions!$70:$70,conditions!$8:$8,"&lt;="&amp;BC$9,conditions!$9:$9,"&gt;="&amp;BC$9)</f>
        <v>445.50000000000017</v>
      </c>
      <c r="BD78" s="37">
        <f>BC78+BD69-BD15*SUMIFS(conditions!$69:$69,conditions!$8:$8,"&lt;="&amp;BD$9,conditions!$9:$9,"&gt;="&amp;BD$9)*SUMIFS(conditions!$70:$70,conditions!$8:$8,"&lt;="&amp;BD$9,conditions!$9:$9,"&gt;="&amp;BD$9)</f>
        <v>445.50000000000017</v>
      </c>
      <c r="BE78" s="37">
        <f>BD78+BE69-BE15*SUMIFS(conditions!$69:$69,conditions!$8:$8,"&lt;="&amp;BE$9,conditions!$9:$9,"&gt;="&amp;BE$9)*SUMIFS(conditions!$70:$70,conditions!$8:$8,"&lt;="&amp;BE$9,conditions!$9:$9,"&gt;="&amp;BE$9)</f>
        <v>445.50000000000017</v>
      </c>
      <c r="BF78" s="37">
        <f>BE78+BF69-BF15*SUMIFS(conditions!$69:$69,conditions!$8:$8,"&lt;="&amp;BF$9,conditions!$9:$9,"&gt;="&amp;BF$9)*SUMIFS(conditions!$70:$70,conditions!$8:$8,"&lt;="&amp;BF$9,conditions!$9:$9,"&gt;="&amp;BF$9)</f>
        <v>445.50000000000017</v>
      </c>
      <c r="BG78" s="37">
        <f>BF78+BG69-BG15*SUMIFS(conditions!$69:$69,conditions!$8:$8,"&lt;="&amp;BG$9,conditions!$9:$9,"&gt;="&amp;BG$9)*SUMIFS(conditions!$70:$70,conditions!$8:$8,"&lt;="&amp;BG$9,conditions!$9:$9,"&gt;="&amp;BG$9)</f>
        <v>445.50000000000017</v>
      </c>
      <c r="BH78" s="37">
        <f>BG78+BH69-BH15*SUMIFS(conditions!$69:$69,conditions!$8:$8,"&lt;="&amp;BH$9,conditions!$9:$9,"&gt;="&amp;BH$9)*SUMIFS(conditions!$70:$70,conditions!$8:$8,"&lt;="&amp;BH$9,conditions!$9:$9,"&gt;="&amp;BH$9)</f>
        <v>405.00000000000017</v>
      </c>
      <c r="BI78" s="37">
        <f>BH78+BI69-BI15*SUMIFS(conditions!$69:$69,conditions!$8:$8,"&lt;="&amp;BI$9,conditions!$9:$9,"&gt;="&amp;BI$9)*SUMIFS(conditions!$70:$70,conditions!$8:$8,"&lt;="&amp;BI$9,conditions!$9:$9,"&gt;="&amp;BI$9)</f>
        <v>405.00000000000017</v>
      </c>
      <c r="BJ78" s="37">
        <f>BI78+BJ69-BJ15*SUMIFS(conditions!$69:$69,conditions!$8:$8,"&lt;="&amp;BJ$9,conditions!$9:$9,"&gt;="&amp;BJ$9)*SUMIFS(conditions!$70:$70,conditions!$8:$8,"&lt;="&amp;BJ$9,conditions!$9:$9,"&gt;="&amp;BJ$9)</f>
        <v>445.50000000000017</v>
      </c>
      <c r="BK78" s="37">
        <f>BJ78+BK69-BK15*SUMIFS(conditions!$69:$69,conditions!$8:$8,"&lt;="&amp;BK$9,conditions!$9:$9,"&gt;="&amp;BK$9)*SUMIFS(conditions!$70:$70,conditions!$8:$8,"&lt;="&amp;BK$9,conditions!$9:$9,"&gt;="&amp;BK$9)</f>
        <v>445.50000000000017</v>
      </c>
      <c r="BL78" s="37">
        <f>BK78+BL69-BL15*SUMIFS(conditions!$69:$69,conditions!$8:$8,"&lt;="&amp;BL$9,conditions!$9:$9,"&gt;="&amp;BL$9)*SUMIFS(conditions!$70:$70,conditions!$8:$8,"&lt;="&amp;BL$9,conditions!$9:$9,"&gt;="&amp;BL$9)</f>
        <v>445.50000000000017</v>
      </c>
      <c r="BM78" s="37">
        <f>BL78+BM69-BM15*SUMIFS(conditions!$69:$69,conditions!$8:$8,"&lt;="&amp;BM$9,conditions!$9:$9,"&gt;="&amp;BM$9)*SUMIFS(conditions!$70:$70,conditions!$8:$8,"&lt;="&amp;BM$9,conditions!$9:$9,"&gt;="&amp;BM$9)</f>
        <v>445.50000000000017</v>
      </c>
      <c r="BN78" s="37">
        <f>BM78+BN69-BN15*SUMIFS(conditions!$69:$69,conditions!$8:$8,"&lt;="&amp;BN$9,conditions!$9:$9,"&gt;="&amp;BN$9)*SUMIFS(conditions!$70:$70,conditions!$8:$8,"&lt;="&amp;BN$9,conditions!$9:$9,"&gt;="&amp;BN$9)</f>
        <v>445.50000000000017</v>
      </c>
      <c r="BO78" s="37">
        <f>BN78+BO69-BO15*SUMIFS(conditions!$69:$69,conditions!$8:$8,"&lt;="&amp;BO$9,conditions!$9:$9,"&gt;="&amp;BO$9)*SUMIFS(conditions!$70:$70,conditions!$8:$8,"&lt;="&amp;BO$9,conditions!$9:$9,"&gt;="&amp;BO$9)</f>
        <v>405.00000000000017</v>
      </c>
      <c r="BP78" s="37">
        <f>BO78+BP69-BP15*SUMIFS(conditions!$69:$69,conditions!$8:$8,"&lt;="&amp;BP$9,conditions!$9:$9,"&gt;="&amp;BP$9)*SUMIFS(conditions!$70:$70,conditions!$8:$8,"&lt;="&amp;BP$9,conditions!$9:$9,"&gt;="&amp;BP$9)</f>
        <v>405.00000000000017</v>
      </c>
      <c r="BQ78" s="37">
        <f>BP78+BQ69-BQ15*SUMIFS(conditions!$69:$69,conditions!$8:$8,"&lt;="&amp;BQ$9,conditions!$9:$9,"&gt;="&amp;BQ$9)*SUMIFS(conditions!$70:$70,conditions!$8:$8,"&lt;="&amp;BQ$9,conditions!$9:$9,"&gt;="&amp;BQ$9)</f>
        <v>432.00000000000017</v>
      </c>
      <c r="BR78" s="37">
        <f>BQ78+BR69-BR15*SUMIFS(conditions!$69:$69,conditions!$8:$8,"&lt;="&amp;BR$9,conditions!$9:$9,"&gt;="&amp;BR$9)*SUMIFS(conditions!$70:$70,conditions!$8:$8,"&lt;="&amp;BR$9,conditions!$9:$9,"&gt;="&amp;BR$9)</f>
        <v>418.50000000000017</v>
      </c>
      <c r="BS78" s="37">
        <f>BR78+BS69-BS15*SUMIFS(conditions!$69:$69,conditions!$8:$8,"&lt;="&amp;BS$9,conditions!$9:$9,"&gt;="&amp;BS$9)*SUMIFS(conditions!$70:$70,conditions!$8:$8,"&lt;="&amp;BS$9,conditions!$9:$9,"&gt;="&amp;BS$9)</f>
        <v>405.00000000000017</v>
      </c>
      <c r="BT78" s="37">
        <f>BS78+BT69-BT15*SUMIFS(conditions!$69:$69,conditions!$8:$8,"&lt;="&amp;BT$9,conditions!$9:$9,"&gt;="&amp;BT$9)*SUMIFS(conditions!$70:$70,conditions!$8:$8,"&lt;="&amp;BT$9,conditions!$9:$9,"&gt;="&amp;BT$9)</f>
        <v>391.50000000000017</v>
      </c>
      <c r="BU78" s="37">
        <f>BT78+BU69-BU15*SUMIFS(conditions!$69:$69,conditions!$8:$8,"&lt;="&amp;BU$9,conditions!$9:$9,"&gt;="&amp;BU$9)*SUMIFS(conditions!$70:$70,conditions!$8:$8,"&lt;="&amp;BU$9,conditions!$9:$9,"&gt;="&amp;BU$9)</f>
        <v>378.00000000000017</v>
      </c>
      <c r="BV78" s="37">
        <f>BU78+BV69-BV15*SUMIFS(conditions!$69:$69,conditions!$8:$8,"&lt;="&amp;BV$9,conditions!$9:$9,"&gt;="&amp;BV$9)*SUMIFS(conditions!$70:$70,conditions!$8:$8,"&lt;="&amp;BV$9,conditions!$9:$9,"&gt;="&amp;BV$9)</f>
        <v>337.50000000000017</v>
      </c>
      <c r="BW78" s="37">
        <f>BV78+BW69-BW15*SUMIFS(conditions!$69:$69,conditions!$8:$8,"&lt;="&amp;BW$9,conditions!$9:$9,"&gt;="&amp;BW$9)*SUMIFS(conditions!$70:$70,conditions!$8:$8,"&lt;="&amp;BW$9,conditions!$9:$9,"&gt;="&amp;BW$9)</f>
        <v>337.50000000000017</v>
      </c>
      <c r="BX78" s="37">
        <f>BW78+BX69-BX15*SUMIFS(conditions!$69:$69,conditions!$8:$8,"&lt;="&amp;BX$9,conditions!$9:$9,"&gt;="&amp;BX$9)*SUMIFS(conditions!$70:$70,conditions!$8:$8,"&lt;="&amp;BX$9,conditions!$9:$9,"&gt;="&amp;BX$9)</f>
        <v>364.50000000000017</v>
      </c>
      <c r="BY78" s="37">
        <f>BX78+BY69-BY15*SUMIFS(conditions!$69:$69,conditions!$8:$8,"&lt;="&amp;BY$9,conditions!$9:$9,"&gt;="&amp;BY$9)*SUMIFS(conditions!$70:$70,conditions!$8:$8,"&lt;="&amp;BY$9,conditions!$9:$9,"&gt;="&amp;BY$9)</f>
        <v>351.00000000000017</v>
      </c>
      <c r="BZ78" s="37">
        <f>BY78+BZ69-BZ15*SUMIFS(conditions!$69:$69,conditions!$8:$8,"&lt;="&amp;BZ$9,conditions!$9:$9,"&gt;="&amp;BZ$9)*SUMIFS(conditions!$70:$70,conditions!$8:$8,"&lt;="&amp;BZ$9,conditions!$9:$9,"&gt;="&amp;BZ$9)</f>
        <v>337.50000000000017</v>
      </c>
      <c r="CA78" s="37">
        <f>BZ78+CA69-CA15*SUMIFS(conditions!$69:$69,conditions!$8:$8,"&lt;="&amp;CA$9,conditions!$9:$9,"&gt;="&amp;CA$9)*SUMIFS(conditions!$70:$70,conditions!$8:$8,"&lt;="&amp;CA$9,conditions!$9:$9,"&gt;="&amp;CA$9)</f>
        <v>324.00000000000017</v>
      </c>
      <c r="CB78" s="37">
        <f>CA78+CB69-CB15*SUMIFS(conditions!$69:$69,conditions!$8:$8,"&lt;="&amp;CB$9,conditions!$9:$9,"&gt;="&amp;CB$9)*SUMIFS(conditions!$70:$70,conditions!$8:$8,"&lt;="&amp;CB$9,conditions!$9:$9,"&gt;="&amp;CB$9)</f>
        <v>310.50000000000017</v>
      </c>
      <c r="CC78" s="37">
        <f>CB78+CC69-CC15*SUMIFS(conditions!$69:$69,conditions!$8:$8,"&lt;="&amp;CC$9,conditions!$9:$9,"&gt;="&amp;CC$9)*SUMIFS(conditions!$70:$70,conditions!$8:$8,"&lt;="&amp;CC$9,conditions!$9:$9,"&gt;="&amp;CC$9)</f>
        <v>270.00000000000017</v>
      </c>
      <c r="CD78" s="37">
        <f>CC78+CD69-CD15*SUMIFS(conditions!$69:$69,conditions!$8:$8,"&lt;="&amp;CD$9,conditions!$9:$9,"&gt;="&amp;CD$9)*SUMIFS(conditions!$70:$70,conditions!$8:$8,"&lt;="&amp;CD$9,conditions!$9:$9,"&gt;="&amp;CD$9)</f>
        <v>270.00000000000017</v>
      </c>
      <c r="CE78" s="37">
        <f>CD78+CE69-CE15*SUMIFS(conditions!$69:$69,conditions!$8:$8,"&lt;="&amp;CE$9,conditions!$9:$9,"&gt;="&amp;CE$9)*SUMIFS(conditions!$70:$70,conditions!$8:$8,"&lt;="&amp;CE$9,conditions!$9:$9,"&gt;="&amp;CE$9)</f>
        <v>297.00000000000017</v>
      </c>
      <c r="CF78" s="37">
        <f>CE78+CF69-CF15*SUMIFS(conditions!$69:$69,conditions!$8:$8,"&lt;="&amp;CF$9,conditions!$9:$9,"&gt;="&amp;CF$9)*SUMIFS(conditions!$70:$70,conditions!$8:$8,"&lt;="&amp;CF$9,conditions!$9:$9,"&gt;="&amp;CF$9)</f>
        <v>297.00000000000017</v>
      </c>
      <c r="CG78" s="37">
        <f>CF78+CG69-CG15*SUMIFS(conditions!$69:$69,conditions!$8:$8,"&lt;="&amp;CG$9,conditions!$9:$9,"&gt;="&amp;CG$9)*SUMIFS(conditions!$70:$70,conditions!$8:$8,"&lt;="&amp;CG$9,conditions!$9:$9,"&gt;="&amp;CG$9)</f>
        <v>297.00000000000017</v>
      </c>
      <c r="CH78" s="37">
        <f>CG78+CH69-CH15*SUMIFS(conditions!$69:$69,conditions!$8:$8,"&lt;="&amp;CH$9,conditions!$9:$9,"&gt;="&amp;CH$9)*SUMIFS(conditions!$70:$70,conditions!$8:$8,"&lt;="&amp;CH$9,conditions!$9:$9,"&gt;="&amp;CH$9)</f>
        <v>297.00000000000017</v>
      </c>
      <c r="CI78" s="37">
        <f>CH78+CI69-CI15*SUMIFS(conditions!$69:$69,conditions!$8:$8,"&lt;="&amp;CI$9,conditions!$9:$9,"&gt;="&amp;CI$9)*SUMIFS(conditions!$70:$70,conditions!$8:$8,"&lt;="&amp;CI$9,conditions!$9:$9,"&gt;="&amp;CI$9)</f>
        <v>297.00000000000017</v>
      </c>
      <c r="CJ78" s="37">
        <f>CI78+CJ69-CJ15*SUMIFS(conditions!$69:$69,conditions!$8:$8,"&lt;="&amp;CJ$9,conditions!$9:$9,"&gt;="&amp;CJ$9)*SUMIFS(conditions!$70:$70,conditions!$8:$8,"&lt;="&amp;CJ$9,conditions!$9:$9,"&gt;="&amp;CJ$9)</f>
        <v>270.00000000000017</v>
      </c>
      <c r="CK78" s="37">
        <f>CJ78+CK69-CK15*SUMIFS(conditions!$69:$69,conditions!$8:$8,"&lt;="&amp;CK$9,conditions!$9:$9,"&gt;="&amp;CK$9)*SUMIFS(conditions!$70:$70,conditions!$8:$8,"&lt;="&amp;CK$9,conditions!$9:$9,"&gt;="&amp;CK$9)</f>
        <v>270.00000000000017</v>
      </c>
      <c r="CL78" s="37">
        <f>CK78+CL69-CL15*SUMIFS(conditions!$69:$69,conditions!$8:$8,"&lt;="&amp;CL$9,conditions!$9:$9,"&gt;="&amp;CL$9)*SUMIFS(conditions!$70:$70,conditions!$8:$8,"&lt;="&amp;CL$9,conditions!$9:$9,"&gt;="&amp;CL$9)</f>
        <v>297.00000000000017</v>
      </c>
      <c r="CM78" s="37">
        <f>CL78+CM69-CM15*SUMIFS(conditions!$69:$69,conditions!$8:$8,"&lt;="&amp;CM$9,conditions!$9:$9,"&gt;="&amp;CM$9)*SUMIFS(conditions!$70:$70,conditions!$8:$8,"&lt;="&amp;CM$9,conditions!$9:$9,"&gt;="&amp;CM$9)</f>
        <v>297.00000000000017</v>
      </c>
      <c r="CN78" s="37">
        <f>CM78+CN69-CN15*SUMIFS(conditions!$69:$69,conditions!$8:$8,"&lt;="&amp;CN$9,conditions!$9:$9,"&gt;="&amp;CN$9)*SUMIFS(conditions!$70:$70,conditions!$8:$8,"&lt;="&amp;CN$9,conditions!$9:$9,"&gt;="&amp;CN$9)</f>
        <v>297.00000000000017</v>
      </c>
      <c r="CO78" s="37">
        <f>CN78+CO69-CO15*SUMIFS(conditions!$69:$69,conditions!$8:$8,"&lt;="&amp;CO$9,conditions!$9:$9,"&gt;="&amp;CO$9)*SUMIFS(conditions!$70:$70,conditions!$8:$8,"&lt;="&amp;CO$9,conditions!$9:$9,"&gt;="&amp;CO$9)</f>
        <v>297.00000000000017</v>
      </c>
      <c r="CP78" s="37">
        <f>CO78+CP69-CP15*SUMIFS(conditions!$69:$69,conditions!$8:$8,"&lt;="&amp;CP$9,conditions!$9:$9,"&gt;="&amp;CP$9)*SUMIFS(conditions!$70:$70,conditions!$8:$8,"&lt;="&amp;CP$9,conditions!$9:$9,"&gt;="&amp;CP$9)</f>
        <v>297.00000000000017</v>
      </c>
      <c r="CQ78" s="37">
        <f>CP78+CQ69-CQ15*SUMIFS(conditions!$69:$69,conditions!$8:$8,"&lt;="&amp;CQ$9,conditions!$9:$9,"&gt;="&amp;CQ$9)*SUMIFS(conditions!$70:$70,conditions!$8:$8,"&lt;="&amp;CQ$9,conditions!$9:$9,"&gt;="&amp;CQ$9)</f>
        <v>270.00000000000017</v>
      </c>
      <c r="CR78" s="37">
        <f>CQ78+CR69-CR15*SUMIFS(conditions!$69:$69,conditions!$8:$8,"&lt;="&amp;CR$9,conditions!$9:$9,"&gt;="&amp;CR$9)*SUMIFS(conditions!$70:$70,conditions!$8:$8,"&lt;="&amp;CR$9,conditions!$9:$9,"&gt;="&amp;CR$9)</f>
        <v>270.00000000000017</v>
      </c>
      <c r="CS78" s="37">
        <f>CR78+CS69-CS15*SUMIFS(conditions!$69:$69,conditions!$8:$8,"&lt;="&amp;CS$9,conditions!$9:$9,"&gt;="&amp;CS$9)*SUMIFS(conditions!$70:$70,conditions!$8:$8,"&lt;="&amp;CS$9,conditions!$9:$9,"&gt;="&amp;CS$9)</f>
        <v>297.00000000000017</v>
      </c>
      <c r="CT78" s="37">
        <f>CS78+CT69-CT15*SUMIFS(conditions!$69:$69,conditions!$8:$8,"&lt;="&amp;CT$9,conditions!$9:$9,"&gt;="&amp;CT$9)*SUMIFS(conditions!$70:$70,conditions!$8:$8,"&lt;="&amp;CT$9,conditions!$9:$9,"&gt;="&amp;CT$9)</f>
        <v>296.73000000000019</v>
      </c>
      <c r="CU78" s="37">
        <f>CT78+CU69-CU15*SUMIFS(conditions!$69:$69,conditions!$8:$8,"&lt;="&amp;CU$9,conditions!$9:$9,"&gt;="&amp;CU$9)*SUMIFS(conditions!$70:$70,conditions!$8:$8,"&lt;="&amp;CU$9,conditions!$9:$9,"&gt;="&amp;CU$9)</f>
        <v>296.46000000000021</v>
      </c>
      <c r="CV78" s="37">
        <f>CU78+CV69-CV15*SUMIFS(conditions!$69:$69,conditions!$8:$8,"&lt;="&amp;CV$9,conditions!$9:$9,"&gt;="&amp;CV$9)*SUMIFS(conditions!$70:$70,conditions!$8:$8,"&lt;="&amp;CV$9,conditions!$9:$9,"&gt;="&amp;CV$9)</f>
        <v>296.19000000000023</v>
      </c>
      <c r="CW78" s="37">
        <f>CV78+CW69-CW15*SUMIFS(conditions!$69:$69,conditions!$8:$8,"&lt;="&amp;CW$9,conditions!$9:$9,"&gt;="&amp;CW$9)*SUMIFS(conditions!$70:$70,conditions!$8:$8,"&lt;="&amp;CW$9,conditions!$9:$9,"&gt;="&amp;CW$9)</f>
        <v>295.92000000000024</v>
      </c>
      <c r="CX78" s="37">
        <f>CW78+CX69-CX15*SUMIFS(conditions!$69:$69,conditions!$8:$8,"&lt;="&amp;CX$9,conditions!$9:$9,"&gt;="&amp;CX$9)*SUMIFS(conditions!$70:$70,conditions!$8:$8,"&lt;="&amp;CX$9,conditions!$9:$9,"&gt;="&amp;CX$9)</f>
        <v>268.92000000000024</v>
      </c>
      <c r="CY78" s="37">
        <f>CX78+CY69-CY15*SUMIFS(conditions!$69:$69,conditions!$8:$8,"&lt;="&amp;CY$9,conditions!$9:$9,"&gt;="&amp;CY$9)*SUMIFS(conditions!$70:$70,conditions!$8:$8,"&lt;="&amp;CY$9,conditions!$9:$9,"&gt;="&amp;CY$9)</f>
        <v>268.92000000000024</v>
      </c>
      <c r="CZ78" s="37">
        <f>CY78+CZ69-CZ15*SUMIFS(conditions!$69:$69,conditions!$8:$8,"&lt;="&amp;CZ$9,conditions!$9:$9,"&gt;="&amp;CZ$9)*SUMIFS(conditions!$70:$70,conditions!$8:$8,"&lt;="&amp;CZ$9,conditions!$9:$9,"&gt;="&amp;CZ$9)</f>
        <v>295.65000000000026</v>
      </c>
      <c r="DA78" s="37">
        <f>CZ78+DA69-DA15*SUMIFS(conditions!$69:$69,conditions!$8:$8,"&lt;="&amp;DA$9,conditions!$9:$9,"&gt;="&amp;DA$9)*SUMIFS(conditions!$70:$70,conditions!$8:$8,"&lt;="&amp;DA$9,conditions!$9:$9,"&gt;="&amp;DA$9)</f>
        <v>295.38000000000028</v>
      </c>
      <c r="DB78" s="37">
        <f>DA78+DB69-DB15*SUMIFS(conditions!$69:$69,conditions!$8:$8,"&lt;="&amp;DB$9,conditions!$9:$9,"&gt;="&amp;DB$9)*SUMIFS(conditions!$70:$70,conditions!$8:$8,"&lt;="&amp;DB$9,conditions!$9:$9,"&gt;="&amp;DB$9)</f>
        <v>295.1100000000003</v>
      </c>
      <c r="DC78" s="37">
        <f>DB78+DC69-DC15*SUMIFS(conditions!$69:$69,conditions!$8:$8,"&lt;="&amp;DC$9,conditions!$9:$9,"&gt;="&amp;DC$9)*SUMIFS(conditions!$70:$70,conditions!$8:$8,"&lt;="&amp;DC$9,conditions!$9:$9,"&gt;="&amp;DC$9)</f>
        <v>294.84000000000032</v>
      </c>
      <c r="DD78" s="37">
        <f>DC78+DD69-DD15*SUMIFS(conditions!$69:$69,conditions!$8:$8,"&lt;="&amp;DD$9,conditions!$9:$9,"&gt;="&amp;DD$9)*SUMIFS(conditions!$70:$70,conditions!$8:$8,"&lt;="&amp;DD$9,conditions!$9:$9,"&gt;="&amp;DD$9)</f>
        <v>294.57000000000033</v>
      </c>
      <c r="DE78" s="37">
        <f>DD78+DE69-DE15*SUMIFS(conditions!$69:$69,conditions!$8:$8,"&lt;="&amp;DE$9,conditions!$9:$9,"&gt;="&amp;DE$9)*SUMIFS(conditions!$70:$70,conditions!$8:$8,"&lt;="&amp;DE$9,conditions!$9:$9,"&gt;="&amp;DE$9)</f>
        <v>267.57000000000033</v>
      </c>
      <c r="DF78" s="37">
        <f>DE78+DF69-DF15*SUMIFS(conditions!$69:$69,conditions!$8:$8,"&lt;="&amp;DF$9,conditions!$9:$9,"&gt;="&amp;DF$9)*SUMIFS(conditions!$70:$70,conditions!$8:$8,"&lt;="&amp;DF$9,conditions!$9:$9,"&gt;="&amp;DF$9)</f>
        <v>267.57000000000033</v>
      </c>
      <c r="DG78" s="37">
        <f>DF78+DG69-DG15*SUMIFS(conditions!$69:$69,conditions!$8:$8,"&lt;="&amp;DG$9,conditions!$9:$9,"&gt;="&amp;DG$9)*SUMIFS(conditions!$70:$70,conditions!$8:$8,"&lt;="&amp;DG$9,conditions!$9:$9,"&gt;="&amp;DG$9)</f>
        <v>294.30000000000035</v>
      </c>
      <c r="DH78" s="37">
        <f>DG78+DH69-DH15*SUMIFS(conditions!$69:$69,conditions!$8:$8,"&lt;="&amp;DH$9,conditions!$9:$9,"&gt;="&amp;DH$9)*SUMIFS(conditions!$70:$70,conditions!$8:$8,"&lt;="&amp;DH$9,conditions!$9:$9,"&gt;="&amp;DH$9)</f>
        <v>294.03000000000037</v>
      </c>
      <c r="DI78" s="37">
        <f>DH78+DI69-DI15*SUMIFS(conditions!$69:$69,conditions!$8:$8,"&lt;="&amp;DI$9,conditions!$9:$9,"&gt;="&amp;DI$9)*SUMIFS(conditions!$70:$70,conditions!$8:$8,"&lt;="&amp;DI$9,conditions!$9:$9,"&gt;="&amp;DI$9)</f>
        <v>294.03000000000037</v>
      </c>
      <c r="DJ78" s="37">
        <f>DI78+DJ69-DJ15*SUMIFS(conditions!$69:$69,conditions!$8:$8,"&lt;="&amp;DJ$9,conditions!$9:$9,"&gt;="&amp;DJ$9)*SUMIFS(conditions!$70:$70,conditions!$8:$8,"&lt;="&amp;DJ$9,conditions!$9:$9,"&gt;="&amp;DJ$9)</f>
        <v>294.03000000000037</v>
      </c>
      <c r="DK78" s="37">
        <f>DJ78+DK69-DK15*SUMIFS(conditions!$69:$69,conditions!$8:$8,"&lt;="&amp;DK$9,conditions!$9:$9,"&gt;="&amp;DK$9)*SUMIFS(conditions!$70:$70,conditions!$8:$8,"&lt;="&amp;DK$9,conditions!$9:$9,"&gt;="&amp;DK$9)</f>
        <v>294.03000000000037</v>
      </c>
      <c r="DL78" s="37">
        <f>DK78+DL69-DL15*SUMIFS(conditions!$69:$69,conditions!$8:$8,"&lt;="&amp;DL$9,conditions!$9:$9,"&gt;="&amp;DL$9)*SUMIFS(conditions!$70:$70,conditions!$8:$8,"&lt;="&amp;DL$9,conditions!$9:$9,"&gt;="&amp;DL$9)</f>
        <v>267.30000000000035</v>
      </c>
      <c r="DM78" s="37">
        <f>DL78+DM69-DM15*SUMIFS(conditions!$69:$69,conditions!$8:$8,"&lt;="&amp;DM$9,conditions!$9:$9,"&gt;="&amp;DM$9)*SUMIFS(conditions!$70:$70,conditions!$8:$8,"&lt;="&amp;DM$9,conditions!$9:$9,"&gt;="&amp;DM$9)</f>
        <v>267.30000000000035</v>
      </c>
      <c r="DN78" s="37">
        <f>DM78+DN69-DN15*SUMIFS(conditions!$69:$69,conditions!$8:$8,"&lt;="&amp;DN$9,conditions!$9:$9,"&gt;="&amp;DN$9)*SUMIFS(conditions!$70:$70,conditions!$8:$8,"&lt;="&amp;DN$9,conditions!$9:$9,"&gt;="&amp;DN$9)</f>
        <v>294.03000000000037</v>
      </c>
      <c r="DO78" s="37">
        <f>DN78+DO69-DO15*SUMIFS(conditions!$69:$69,conditions!$8:$8,"&lt;="&amp;DO$9,conditions!$9:$9,"&gt;="&amp;DO$9)*SUMIFS(conditions!$70:$70,conditions!$8:$8,"&lt;="&amp;DO$9,conditions!$9:$9,"&gt;="&amp;DO$9)</f>
        <v>294.03000000000037</v>
      </c>
      <c r="DP78" s="37">
        <f>DO78+DP69-DP15*SUMIFS(conditions!$69:$69,conditions!$8:$8,"&lt;="&amp;DP$9,conditions!$9:$9,"&gt;="&amp;DP$9)*SUMIFS(conditions!$70:$70,conditions!$8:$8,"&lt;="&amp;DP$9,conditions!$9:$9,"&gt;="&amp;DP$9)</f>
        <v>294.03000000000037</v>
      </c>
      <c r="DQ78" s="37">
        <f>DP78+DQ69-DQ15*SUMIFS(conditions!$69:$69,conditions!$8:$8,"&lt;="&amp;DQ$9,conditions!$9:$9,"&gt;="&amp;DQ$9)*SUMIFS(conditions!$70:$70,conditions!$8:$8,"&lt;="&amp;DQ$9,conditions!$9:$9,"&gt;="&amp;DQ$9)</f>
        <v>294.03000000000037</v>
      </c>
      <c r="DR78" s="37">
        <f>DQ78+DR69-DR15*SUMIFS(conditions!$69:$69,conditions!$8:$8,"&lt;="&amp;DR$9,conditions!$9:$9,"&gt;="&amp;DR$9)*SUMIFS(conditions!$70:$70,conditions!$8:$8,"&lt;="&amp;DR$9,conditions!$9:$9,"&gt;="&amp;DR$9)</f>
        <v>294.03000000000037</v>
      </c>
      <c r="DS78" s="37">
        <f>DR78+DS69-DS15*SUMIFS(conditions!$69:$69,conditions!$8:$8,"&lt;="&amp;DS$9,conditions!$9:$9,"&gt;="&amp;DS$9)*SUMIFS(conditions!$70:$70,conditions!$8:$8,"&lt;="&amp;DS$9,conditions!$9:$9,"&gt;="&amp;DS$9)</f>
        <v>267.30000000000035</v>
      </c>
      <c r="DT78" s="37">
        <f>DS78+DT69-DT15*SUMIFS(conditions!$69:$69,conditions!$8:$8,"&lt;="&amp;DT$9,conditions!$9:$9,"&gt;="&amp;DT$9)*SUMIFS(conditions!$70:$70,conditions!$8:$8,"&lt;="&amp;DT$9,conditions!$9:$9,"&gt;="&amp;DT$9)</f>
        <v>267.30000000000035</v>
      </c>
      <c r="DU78" s="37">
        <f>DT78+DU69-DU15*SUMIFS(conditions!$69:$69,conditions!$8:$8,"&lt;="&amp;DU$9,conditions!$9:$9,"&gt;="&amp;DU$9)*SUMIFS(conditions!$70:$70,conditions!$8:$8,"&lt;="&amp;DU$9,conditions!$9:$9,"&gt;="&amp;DU$9)</f>
        <v>294.03000000000037</v>
      </c>
      <c r="DV78" s="37">
        <f>DU78+DV69-DV15*SUMIFS(conditions!$69:$69,conditions!$8:$8,"&lt;="&amp;DV$9,conditions!$9:$9,"&gt;="&amp;DV$9)*SUMIFS(conditions!$70:$70,conditions!$8:$8,"&lt;="&amp;DV$9,conditions!$9:$9,"&gt;="&amp;DV$9)</f>
        <v>294.03000000000037</v>
      </c>
      <c r="DW78" s="37">
        <f>DV78+DW69-DW15*SUMIFS(conditions!$69:$69,conditions!$8:$8,"&lt;="&amp;DW$9,conditions!$9:$9,"&gt;="&amp;DW$9)*SUMIFS(conditions!$70:$70,conditions!$8:$8,"&lt;="&amp;DW$9,conditions!$9:$9,"&gt;="&amp;DW$9)</f>
        <v>294.03000000000037</v>
      </c>
      <c r="DX78" s="37">
        <f>DW78+DX69-DX15*SUMIFS(conditions!$69:$69,conditions!$8:$8,"&lt;="&amp;DX$9,conditions!$9:$9,"&gt;="&amp;DX$9)*SUMIFS(conditions!$70:$70,conditions!$8:$8,"&lt;="&amp;DX$9,conditions!$9:$9,"&gt;="&amp;DX$9)</f>
        <v>294.03000000000037</v>
      </c>
      <c r="DY78" s="37">
        <f>DX78+DY69-DY15*SUMIFS(conditions!$69:$69,conditions!$8:$8,"&lt;="&amp;DY$9,conditions!$9:$9,"&gt;="&amp;DY$9)*SUMIFS(conditions!$70:$70,conditions!$8:$8,"&lt;="&amp;DY$9,conditions!$9:$9,"&gt;="&amp;DY$9)</f>
        <v>299.37600000000037</v>
      </c>
      <c r="DZ78" s="37">
        <f>DY78+DZ69-DZ15*SUMIFS(conditions!$69:$69,conditions!$8:$8,"&lt;="&amp;DZ$9,conditions!$9:$9,"&gt;="&amp;DZ$9)*SUMIFS(conditions!$70:$70,conditions!$8:$8,"&lt;="&amp;DZ$9,conditions!$9:$9,"&gt;="&amp;DZ$9)</f>
        <v>272.64600000000036</v>
      </c>
      <c r="EA78" s="37">
        <f>DZ78+EA69-EA15*SUMIFS(conditions!$69:$69,conditions!$8:$8,"&lt;="&amp;EA$9,conditions!$9:$9,"&gt;="&amp;EA$9)*SUMIFS(conditions!$70:$70,conditions!$8:$8,"&lt;="&amp;EA$9,conditions!$9:$9,"&gt;="&amp;EA$9)</f>
        <v>272.64600000000036</v>
      </c>
      <c r="EB78" s="37">
        <f>EA78+EB69-EB15*SUMIFS(conditions!$69:$69,conditions!$8:$8,"&lt;="&amp;EB$9,conditions!$9:$9,"&gt;="&amp;EB$9)*SUMIFS(conditions!$70:$70,conditions!$8:$8,"&lt;="&amp;EB$9,conditions!$9:$9,"&gt;="&amp;EB$9)</f>
        <v>304.72200000000038</v>
      </c>
      <c r="EC78" s="37">
        <f>EB78+EC69-EC15*SUMIFS(conditions!$69:$69,conditions!$8:$8,"&lt;="&amp;EC$9,conditions!$9:$9,"&gt;="&amp;EC$9)*SUMIFS(conditions!$70:$70,conditions!$8:$8,"&lt;="&amp;EC$9,conditions!$9:$9,"&gt;="&amp;EC$9)</f>
        <v>310.06800000000038</v>
      </c>
      <c r="ED78" s="37">
        <f>EC78+ED69-ED15*SUMIFS(conditions!$69:$69,conditions!$8:$8,"&lt;="&amp;ED$9,conditions!$9:$9,"&gt;="&amp;ED$9)*SUMIFS(conditions!$70:$70,conditions!$8:$8,"&lt;="&amp;ED$9,conditions!$9:$9,"&gt;="&amp;ED$9)</f>
        <v>315.41400000000039</v>
      </c>
      <c r="EE78" s="37">
        <f>ED78+EE69-EE15*SUMIFS(conditions!$69:$69,conditions!$8:$8,"&lt;="&amp;EE$9,conditions!$9:$9,"&gt;="&amp;EE$9)*SUMIFS(conditions!$70:$70,conditions!$8:$8,"&lt;="&amp;EE$9,conditions!$9:$9,"&gt;="&amp;EE$9)</f>
        <v>320.76000000000039</v>
      </c>
      <c r="EF78" s="37">
        <f>EE78+EF69-EF15*SUMIFS(conditions!$69:$69,conditions!$8:$8,"&lt;="&amp;EF$9,conditions!$9:$9,"&gt;="&amp;EF$9)*SUMIFS(conditions!$70:$70,conditions!$8:$8,"&lt;="&amp;EF$9,conditions!$9:$9,"&gt;="&amp;EF$9)</f>
        <v>326.10600000000039</v>
      </c>
      <c r="EG78" s="37">
        <f>EF78+EG69-EG15*SUMIFS(conditions!$69:$69,conditions!$8:$8,"&lt;="&amp;EG$9,conditions!$9:$9,"&gt;="&amp;EG$9)*SUMIFS(conditions!$70:$70,conditions!$8:$8,"&lt;="&amp;EG$9,conditions!$9:$9,"&gt;="&amp;EG$9)</f>
        <v>299.37600000000037</v>
      </c>
      <c r="EH78" s="37">
        <f>EG78+EH69-EH15*SUMIFS(conditions!$69:$69,conditions!$8:$8,"&lt;="&amp;EH$9,conditions!$9:$9,"&gt;="&amp;EH$9)*SUMIFS(conditions!$70:$70,conditions!$8:$8,"&lt;="&amp;EH$9,conditions!$9:$9,"&gt;="&amp;EH$9)</f>
        <v>299.37600000000037</v>
      </c>
      <c r="EI78" s="37">
        <f>EH78+EI69-EI15*SUMIFS(conditions!$69:$69,conditions!$8:$8,"&lt;="&amp;EI$9,conditions!$9:$9,"&gt;="&amp;EI$9)*SUMIFS(conditions!$70:$70,conditions!$8:$8,"&lt;="&amp;EI$9,conditions!$9:$9,"&gt;="&amp;EI$9)</f>
        <v>331.4520000000004</v>
      </c>
      <c r="EJ78" s="37">
        <f>EI78+EJ69-EJ15*SUMIFS(conditions!$69:$69,conditions!$8:$8,"&lt;="&amp;EJ$9,conditions!$9:$9,"&gt;="&amp;EJ$9)*SUMIFS(conditions!$70:$70,conditions!$8:$8,"&lt;="&amp;EJ$9,conditions!$9:$9,"&gt;="&amp;EJ$9)</f>
        <v>336.7980000000004</v>
      </c>
      <c r="EK78" s="37">
        <f>EJ78+EK69-EK15*SUMIFS(conditions!$69:$69,conditions!$8:$8,"&lt;="&amp;EK$9,conditions!$9:$9,"&gt;="&amp;EK$9)*SUMIFS(conditions!$70:$70,conditions!$8:$8,"&lt;="&amp;EK$9,conditions!$9:$9,"&gt;="&amp;EK$9)</f>
        <v>342.1440000000004</v>
      </c>
      <c r="EL78" s="37">
        <f>EK78+EL69-EL15*SUMIFS(conditions!$69:$69,conditions!$8:$8,"&lt;="&amp;EL$9,conditions!$9:$9,"&gt;="&amp;EL$9)*SUMIFS(conditions!$70:$70,conditions!$8:$8,"&lt;="&amp;EL$9,conditions!$9:$9,"&gt;="&amp;EL$9)</f>
        <v>347.49000000000041</v>
      </c>
      <c r="EM78" s="37">
        <f>EL78+EM69-EM15*SUMIFS(conditions!$69:$69,conditions!$8:$8,"&lt;="&amp;EM$9,conditions!$9:$9,"&gt;="&amp;EM$9)*SUMIFS(conditions!$70:$70,conditions!$8:$8,"&lt;="&amp;EM$9,conditions!$9:$9,"&gt;="&amp;EM$9)</f>
        <v>352.83600000000041</v>
      </c>
      <c r="EN78" s="37">
        <f>EM78+EN69-EN15*SUMIFS(conditions!$69:$69,conditions!$8:$8,"&lt;="&amp;EN$9,conditions!$9:$9,"&gt;="&amp;EN$9)*SUMIFS(conditions!$70:$70,conditions!$8:$8,"&lt;="&amp;EN$9,conditions!$9:$9,"&gt;="&amp;EN$9)</f>
        <v>320.76000000000039</v>
      </c>
      <c r="EO78" s="37">
        <f>EN78+EO69-EO15*SUMIFS(conditions!$69:$69,conditions!$8:$8,"&lt;="&amp;EO$9,conditions!$9:$9,"&gt;="&amp;EO$9)*SUMIFS(conditions!$70:$70,conditions!$8:$8,"&lt;="&amp;EO$9,conditions!$9:$9,"&gt;="&amp;EO$9)</f>
        <v>320.76000000000039</v>
      </c>
      <c r="EP78" s="37">
        <f>EO78+EP69-EP15*SUMIFS(conditions!$69:$69,conditions!$8:$8,"&lt;="&amp;EP$9,conditions!$9:$9,"&gt;="&amp;EP$9)*SUMIFS(conditions!$70:$70,conditions!$8:$8,"&lt;="&amp;EP$9,conditions!$9:$9,"&gt;="&amp;EP$9)</f>
        <v>352.83600000000041</v>
      </c>
      <c r="EQ78" s="37">
        <f>EP78+EQ69-EQ15*SUMIFS(conditions!$69:$69,conditions!$8:$8,"&lt;="&amp;EQ$9,conditions!$9:$9,"&gt;="&amp;EQ$9)*SUMIFS(conditions!$70:$70,conditions!$8:$8,"&lt;="&amp;EQ$9,conditions!$9:$9,"&gt;="&amp;EQ$9)</f>
        <v>352.83600000000041</v>
      </c>
      <c r="ER78" s="37">
        <f>EQ78+ER69-ER15*SUMIFS(conditions!$69:$69,conditions!$8:$8,"&lt;="&amp;ER$9,conditions!$9:$9,"&gt;="&amp;ER$9)*SUMIFS(conditions!$70:$70,conditions!$8:$8,"&lt;="&amp;ER$9,conditions!$9:$9,"&gt;="&amp;ER$9)</f>
        <v>352.83600000000041</v>
      </c>
      <c r="ES78" s="37">
        <f>ER78+ES69-ES15*SUMIFS(conditions!$69:$69,conditions!$8:$8,"&lt;="&amp;ES$9,conditions!$9:$9,"&gt;="&amp;ES$9)*SUMIFS(conditions!$70:$70,conditions!$8:$8,"&lt;="&amp;ES$9,conditions!$9:$9,"&gt;="&amp;ES$9)</f>
        <v>352.83600000000041</v>
      </c>
      <c r="ET78" s="37">
        <f>ES78+ET69-ET15*SUMIFS(conditions!$69:$69,conditions!$8:$8,"&lt;="&amp;ET$9,conditions!$9:$9,"&gt;="&amp;ET$9)*SUMIFS(conditions!$70:$70,conditions!$8:$8,"&lt;="&amp;ET$9,conditions!$9:$9,"&gt;="&amp;ET$9)</f>
        <v>352.83600000000041</v>
      </c>
      <c r="EU78" s="37">
        <f>ET78+EU69-EU15*SUMIFS(conditions!$69:$69,conditions!$8:$8,"&lt;="&amp;EU$9,conditions!$9:$9,"&gt;="&amp;EU$9)*SUMIFS(conditions!$70:$70,conditions!$8:$8,"&lt;="&amp;EU$9,conditions!$9:$9,"&gt;="&amp;EU$9)</f>
        <v>320.76000000000039</v>
      </c>
      <c r="EV78" s="37">
        <f>EU78+EV69-EV15*SUMIFS(conditions!$69:$69,conditions!$8:$8,"&lt;="&amp;EV$9,conditions!$9:$9,"&gt;="&amp;EV$9)*SUMIFS(conditions!$70:$70,conditions!$8:$8,"&lt;="&amp;EV$9,conditions!$9:$9,"&gt;="&amp;EV$9)</f>
        <v>320.76000000000039</v>
      </c>
      <c r="EW78" s="37">
        <f>EV78+EW69-EW15*SUMIFS(conditions!$69:$69,conditions!$8:$8,"&lt;="&amp;EW$9,conditions!$9:$9,"&gt;="&amp;EW$9)*SUMIFS(conditions!$70:$70,conditions!$8:$8,"&lt;="&amp;EW$9,conditions!$9:$9,"&gt;="&amp;EW$9)</f>
        <v>352.83600000000041</v>
      </c>
      <c r="EX78" s="37">
        <f>EW78+EX69-EX15*SUMIFS(conditions!$69:$69,conditions!$8:$8,"&lt;="&amp;EX$9,conditions!$9:$9,"&gt;="&amp;EX$9)*SUMIFS(conditions!$70:$70,conditions!$8:$8,"&lt;="&amp;EX$9,conditions!$9:$9,"&gt;="&amp;EX$9)</f>
        <v>352.83600000000041</v>
      </c>
      <c r="EY78" s="37">
        <f>EX78+EY69-EY15*SUMIFS(conditions!$69:$69,conditions!$8:$8,"&lt;="&amp;EY$9,conditions!$9:$9,"&gt;="&amp;EY$9)*SUMIFS(conditions!$70:$70,conditions!$8:$8,"&lt;="&amp;EY$9,conditions!$9:$9,"&gt;="&amp;EY$9)</f>
        <v>352.83600000000041</v>
      </c>
      <c r="EZ78" s="37">
        <f>EY78+EZ69-EZ15*SUMIFS(conditions!$69:$69,conditions!$8:$8,"&lt;="&amp;EZ$9,conditions!$9:$9,"&gt;="&amp;EZ$9)*SUMIFS(conditions!$70:$70,conditions!$8:$8,"&lt;="&amp;EZ$9,conditions!$9:$9,"&gt;="&amp;EZ$9)</f>
        <v>352.83600000000041</v>
      </c>
      <c r="FA78" s="37">
        <f>EZ78+FA69-FA15*SUMIFS(conditions!$69:$69,conditions!$8:$8,"&lt;="&amp;FA$9,conditions!$9:$9,"&gt;="&amp;FA$9)*SUMIFS(conditions!$70:$70,conditions!$8:$8,"&lt;="&amp;FA$9,conditions!$9:$9,"&gt;="&amp;FA$9)</f>
        <v>352.83600000000041</v>
      </c>
      <c r="FB78" s="37">
        <f>FA78+FB69-FB15*SUMIFS(conditions!$69:$69,conditions!$8:$8,"&lt;="&amp;FB$9,conditions!$9:$9,"&gt;="&amp;FB$9)*SUMIFS(conditions!$70:$70,conditions!$8:$8,"&lt;="&amp;FB$9,conditions!$9:$9,"&gt;="&amp;FB$9)</f>
        <v>320.76000000000039</v>
      </c>
      <c r="FC78" s="37">
        <f>FB78+FC69-FC15*SUMIFS(conditions!$69:$69,conditions!$8:$8,"&lt;="&amp;FC$9,conditions!$9:$9,"&gt;="&amp;FC$9)*SUMIFS(conditions!$70:$70,conditions!$8:$8,"&lt;="&amp;FC$9,conditions!$9:$9,"&gt;="&amp;FC$9)</f>
        <v>320.76000000000039</v>
      </c>
      <c r="FD78" s="37">
        <f>FC78+FD69-FD15*SUMIFS(conditions!$69:$69,conditions!$8:$8,"&lt;="&amp;FD$9,conditions!$9:$9,"&gt;="&amp;FD$9)*SUMIFS(conditions!$70:$70,conditions!$8:$8,"&lt;="&amp;FD$9,conditions!$9:$9,"&gt;="&amp;FD$9)</f>
        <v>354.43980000000039</v>
      </c>
      <c r="FE78" s="37">
        <f>FD78+FE69-FE15*SUMIFS(conditions!$69:$69,conditions!$8:$8,"&lt;="&amp;FE$9,conditions!$9:$9,"&gt;="&amp;FE$9)*SUMIFS(conditions!$70:$70,conditions!$8:$8,"&lt;="&amp;FE$9,conditions!$9:$9,"&gt;="&amp;FE$9)</f>
        <v>356.04360000000037</v>
      </c>
      <c r="FF78" s="37">
        <f>FE78+FF69-FF15*SUMIFS(conditions!$69:$69,conditions!$8:$8,"&lt;="&amp;FF$9,conditions!$9:$9,"&gt;="&amp;FF$9)*SUMIFS(conditions!$70:$70,conditions!$8:$8,"&lt;="&amp;FF$9,conditions!$9:$9,"&gt;="&amp;FF$9)</f>
        <v>357.64740000000035</v>
      </c>
      <c r="FG78" s="37">
        <f>FF78+FG69-FG15*SUMIFS(conditions!$69:$69,conditions!$8:$8,"&lt;="&amp;FG$9,conditions!$9:$9,"&gt;="&amp;FG$9)*SUMIFS(conditions!$70:$70,conditions!$8:$8,"&lt;="&amp;FG$9,conditions!$9:$9,"&gt;="&amp;FG$9)</f>
        <v>359.25120000000032</v>
      </c>
      <c r="FH78" s="37">
        <f>FG78+FH69-FH15*SUMIFS(conditions!$69:$69,conditions!$8:$8,"&lt;="&amp;FH$9,conditions!$9:$9,"&gt;="&amp;FH$9)*SUMIFS(conditions!$70:$70,conditions!$8:$8,"&lt;="&amp;FH$9,conditions!$9:$9,"&gt;="&amp;FH$9)</f>
        <v>360.8550000000003</v>
      </c>
      <c r="FI78" s="37">
        <f>FH78+FI69-FI15*SUMIFS(conditions!$69:$69,conditions!$8:$8,"&lt;="&amp;FI$9,conditions!$9:$9,"&gt;="&amp;FI$9)*SUMIFS(conditions!$70:$70,conditions!$8:$8,"&lt;="&amp;FI$9,conditions!$9:$9,"&gt;="&amp;FI$9)</f>
        <v>328.77900000000028</v>
      </c>
      <c r="FJ78" s="37">
        <f>FI78+FJ69-FJ15*SUMIFS(conditions!$69:$69,conditions!$8:$8,"&lt;="&amp;FJ$9,conditions!$9:$9,"&gt;="&amp;FJ$9)*SUMIFS(conditions!$70:$70,conditions!$8:$8,"&lt;="&amp;FJ$9,conditions!$9:$9,"&gt;="&amp;FJ$9)</f>
        <v>328.77900000000028</v>
      </c>
      <c r="FK78" s="37">
        <f>FJ78+FK69-FK15*SUMIFS(conditions!$69:$69,conditions!$8:$8,"&lt;="&amp;FK$9,conditions!$9:$9,"&gt;="&amp;FK$9)*SUMIFS(conditions!$70:$70,conditions!$8:$8,"&lt;="&amp;FK$9,conditions!$9:$9,"&gt;="&amp;FK$9)</f>
        <v>362.45880000000028</v>
      </c>
      <c r="FL78" s="37">
        <f>FK78+FL69-FL15*SUMIFS(conditions!$69:$69,conditions!$8:$8,"&lt;="&amp;FL$9,conditions!$9:$9,"&gt;="&amp;FL$9)*SUMIFS(conditions!$70:$70,conditions!$8:$8,"&lt;="&amp;FL$9,conditions!$9:$9,"&gt;="&amp;FL$9)</f>
        <v>364.06260000000026</v>
      </c>
      <c r="FM78" s="37">
        <f>FL78+FM69-FM15*SUMIFS(conditions!$69:$69,conditions!$8:$8,"&lt;="&amp;FM$9,conditions!$9:$9,"&gt;="&amp;FM$9)*SUMIFS(conditions!$70:$70,conditions!$8:$8,"&lt;="&amp;FM$9,conditions!$9:$9,"&gt;="&amp;FM$9)</f>
        <v>365.66640000000024</v>
      </c>
      <c r="FN78" s="37">
        <f>FM78+FN69-FN15*SUMIFS(conditions!$69:$69,conditions!$8:$8,"&lt;="&amp;FN$9,conditions!$9:$9,"&gt;="&amp;FN$9)*SUMIFS(conditions!$70:$70,conditions!$8:$8,"&lt;="&amp;FN$9,conditions!$9:$9,"&gt;="&amp;FN$9)</f>
        <v>367.27020000000022</v>
      </c>
      <c r="FO78" s="37">
        <f>FN78+FO69-FO15*SUMIFS(conditions!$69:$69,conditions!$8:$8,"&lt;="&amp;FO$9,conditions!$9:$9,"&gt;="&amp;FO$9)*SUMIFS(conditions!$70:$70,conditions!$8:$8,"&lt;="&amp;FO$9,conditions!$9:$9,"&gt;="&amp;FO$9)</f>
        <v>368.87400000000019</v>
      </c>
      <c r="FP78" s="37">
        <f>FO78+FP69-FP15*SUMIFS(conditions!$69:$69,conditions!$8:$8,"&lt;="&amp;FP$9,conditions!$9:$9,"&gt;="&amp;FP$9)*SUMIFS(conditions!$70:$70,conditions!$8:$8,"&lt;="&amp;FP$9,conditions!$9:$9,"&gt;="&amp;FP$9)</f>
        <v>336.79800000000017</v>
      </c>
      <c r="FQ78" s="37">
        <f>FP78+FQ69-FQ15*SUMIFS(conditions!$69:$69,conditions!$8:$8,"&lt;="&amp;FQ$9,conditions!$9:$9,"&gt;="&amp;FQ$9)*SUMIFS(conditions!$70:$70,conditions!$8:$8,"&lt;="&amp;FQ$9,conditions!$9:$9,"&gt;="&amp;FQ$9)</f>
        <v>336.79800000000017</v>
      </c>
      <c r="FR78" s="37">
        <f>FQ78+FR69-FR15*SUMIFS(conditions!$69:$69,conditions!$8:$8,"&lt;="&amp;FR$9,conditions!$9:$9,"&gt;="&amp;FR$9)*SUMIFS(conditions!$70:$70,conditions!$8:$8,"&lt;="&amp;FR$9,conditions!$9:$9,"&gt;="&amp;FR$9)</f>
        <v>370.47780000000017</v>
      </c>
      <c r="FS78" s="37">
        <f>FR78+FS69-FS15*SUMIFS(conditions!$69:$69,conditions!$8:$8,"&lt;="&amp;FS$9,conditions!$9:$9,"&gt;="&amp;FS$9)*SUMIFS(conditions!$70:$70,conditions!$8:$8,"&lt;="&amp;FS$9,conditions!$9:$9,"&gt;="&amp;FS$9)</f>
        <v>370.47780000000017</v>
      </c>
      <c r="FT78" s="37">
        <f>FS78+FT69-FT15*SUMIFS(conditions!$69:$69,conditions!$8:$8,"&lt;="&amp;FT$9,conditions!$9:$9,"&gt;="&amp;FT$9)*SUMIFS(conditions!$70:$70,conditions!$8:$8,"&lt;="&amp;FT$9,conditions!$9:$9,"&gt;="&amp;FT$9)</f>
        <v>370.47780000000017</v>
      </c>
      <c r="FU78" s="37">
        <f>FT78+FU69-FU15*SUMIFS(conditions!$69:$69,conditions!$8:$8,"&lt;="&amp;FU$9,conditions!$9:$9,"&gt;="&amp;FU$9)*SUMIFS(conditions!$70:$70,conditions!$8:$8,"&lt;="&amp;FU$9,conditions!$9:$9,"&gt;="&amp;FU$9)</f>
        <v>370.47780000000017</v>
      </c>
      <c r="FV78" s="37">
        <f>FU78+FV69-FV15*SUMIFS(conditions!$69:$69,conditions!$8:$8,"&lt;="&amp;FV$9,conditions!$9:$9,"&gt;="&amp;FV$9)*SUMIFS(conditions!$70:$70,conditions!$8:$8,"&lt;="&amp;FV$9,conditions!$9:$9,"&gt;="&amp;FV$9)</f>
        <v>370.47780000000017</v>
      </c>
      <c r="FW78" s="37">
        <f>FV78+FW69-FW15*SUMIFS(conditions!$69:$69,conditions!$8:$8,"&lt;="&amp;FW$9,conditions!$9:$9,"&gt;="&amp;FW$9)*SUMIFS(conditions!$70:$70,conditions!$8:$8,"&lt;="&amp;FW$9,conditions!$9:$9,"&gt;="&amp;FW$9)</f>
        <v>336.79800000000017</v>
      </c>
      <c r="FX78" s="37">
        <f>FW78+FX69-FX15*SUMIFS(conditions!$69:$69,conditions!$8:$8,"&lt;="&amp;FX$9,conditions!$9:$9,"&gt;="&amp;FX$9)*SUMIFS(conditions!$70:$70,conditions!$8:$8,"&lt;="&amp;FX$9,conditions!$9:$9,"&gt;="&amp;FX$9)</f>
        <v>336.79800000000017</v>
      </c>
      <c r="FY78" s="37">
        <f>FX78+FY69-FY15*SUMIFS(conditions!$69:$69,conditions!$8:$8,"&lt;="&amp;FY$9,conditions!$9:$9,"&gt;="&amp;FY$9)*SUMIFS(conditions!$70:$70,conditions!$8:$8,"&lt;="&amp;FY$9,conditions!$9:$9,"&gt;="&amp;FY$9)</f>
        <v>370.47780000000017</v>
      </c>
      <c r="FZ78" s="37">
        <f>FY78+FZ69-FZ15*SUMIFS(conditions!$69:$69,conditions!$8:$8,"&lt;="&amp;FZ$9,conditions!$9:$9,"&gt;="&amp;FZ$9)*SUMIFS(conditions!$70:$70,conditions!$8:$8,"&lt;="&amp;FZ$9,conditions!$9:$9,"&gt;="&amp;FZ$9)</f>
        <v>370.47780000000017</v>
      </c>
      <c r="GA78" s="37">
        <f>FZ78+GA69-GA15*SUMIFS(conditions!$69:$69,conditions!$8:$8,"&lt;="&amp;GA$9,conditions!$9:$9,"&gt;="&amp;GA$9)*SUMIFS(conditions!$70:$70,conditions!$8:$8,"&lt;="&amp;GA$9,conditions!$9:$9,"&gt;="&amp;GA$9)</f>
        <v>370.47780000000017</v>
      </c>
      <c r="GB78" s="37">
        <f>GA78+GB69-GB15*SUMIFS(conditions!$69:$69,conditions!$8:$8,"&lt;="&amp;GB$9,conditions!$9:$9,"&gt;="&amp;GB$9)*SUMIFS(conditions!$70:$70,conditions!$8:$8,"&lt;="&amp;GB$9,conditions!$9:$9,"&gt;="&amp;GB$9)</f>
        <v>370.47780000000017</v>
      </c>
      <c r="GC78" s="37">
        <f>GB78+GC69-GC15*SUMIFS(conditions!$69:$69,conditions!$8:$8,"&lt;="&amp;GC$9,conditions!$9:$9,"&gt;="&amp;GC$9)*SUMIFS(conditions!$70:$70,conditions!$8:$8,"&lt;="&amp;GC$9,conditions!$9:$9,"&gt;="&amp;GC$9)</f>
        <v>370.47780000000017</v>
      </c>
      <c r="GD78" s="37">
        <f>GC78+GD69-GD15*SUMIFS(conditions!$69:$69,conditions!$8:$8,"&lt;="&amp;GD$9,conditions!$9:$9,"&gt;="&amp;GD$9)*SUMIFS(conditions!$70:$70,conditions!$8:$8,"&lt;="&amp;GD$9,conditions!$9:$9,"&gt;="&amp;GD$9)</f>
        <v>336.79800000000017</v>
      </c>
      <c r="GE78" s="37">
        <f>GD78+GE69-GE15*SUMIFS(conditions!$69:$69,conditions!$8:$8,"&lt;="&amp;GE$9,conditions!$9:$9,"&gt;="&amp;GE$9)*SUMIFS(conditions!$70:$70,conditions!$8:$8,"&lt;="&amp;GE$9,conditions!$9:$9,"&gt;="&amp;GE$9)</f>
        <v>336.79800000000017</v>
      </c>
      <c r="GF78" s="37">
        <f>GE78+GF69-GF15*SUMIFS(conditions!$69:$69,conditions!$8:$8,"&lt;="&amp;GF$9,conditions!$9:$9,"&gt;="&amp;GF$9)*SUMIFS(conditions!$70:$70,conditions!$8:$8,"&lt;="&amp;GF$9,conditions!$9:$9,"&gt;="&amp;GF$9)</f>
        <v>370.47780000000017</v>
      </c>
      <c r="GG78" s="37">
        <f>GF78+GG69-GG15*SUMIFS(conditions!$69:$69,conditions!$8:$8,"&lt;="&amp;GG$9,conditions!$9:$9,"&gt;="&amp;GG$9)*SUMIFS(conditions!$70:$70,conditions!$8:$8,"&lt;="&amp;GG$9,conditions!$9:$9,"&gt;="&amp;GG$9)</f>
        <v>370.47780000000017</v>
      </c>
      <c r="GH78" s="37">
        <f>GG78+GH69-GH15*SUMIFS(conditions!$69:$69,conditions!$8:$8,"&lt;="&amp;GH$9,conditions!$9:$9,"&gt;="&amp;GH$9)*SUMIFS(conditions!$70:$70,conditions!$8:$8,"&lt;="&amp;GH$9,conditions!$9:$9,"&gt;="&amp;GH$9)</f>
        <v>374.12644500000016</v>
      </c>
      <c r="GI78" s="37">
        <f>GH78+GI69-GI15*SUMIFS(conditions!$69:$69,conditions!$8:$8,"&lt;="&amp;GI$9,conditions!$9:$9,"&gt;="&amp;GI$9)*SUMIFS(conditions!$70:$70,conditions!$8:$8,"&lt;="&amp;GI$9,conditions!$9:$9,"&gt;="&amp;GI$9)</f>
        <v>377.77509000000015</v>
      </c>
      <c r="GJ78" s="37">
        <f>GI78+GJ69-GJ15*SUMIFS(conditions!$69:$69,conditions!$8:$8,"&lt;="&amp;GJ$9,conditions!$9:$9,"&gt;="&amp;GJ$9)*SUMIFS(conditions!$70:$70,conditions!$8:$8,"&lt;="&amp;GJ$9,conditions!$9:$9,"&gt;="&amp;GJ$9)</f>
        <v>381.42373500000014</v>
      </c>
      <c r="GK78" s="37">
        <f>GJ78+GK69-GK15*SUMIFS(conditions!$69:$69,conditions!$8:$8,"&lt;="&amp;GK$9,conditions!$9:$9,"&gt;="&amp;GK$9)*SUMIFS(conditions!$70:$70,conditions!$8:$8,"&lt;="&amp;GK$9,conditions!$9:$9,"&gt;="&amp;GK$9)</f>
        <v>347.74393500000014</v>
      </c>
      <c r="GL78" s="37">
        <f>GK78+GL69-GL15*SUMIFS(conditions!$69:$69,conditions!$8:$8,"&lt;="&amp;GL$9,conditions!$9:$9,"&gt;="&amp;GL$9)*SUMIFS(conditions!$70:$70,conditions!$8:$8,"&lt;="&amp;GL$9,conditions!$9:$9,"&gt;="&amp;GL$9)</f>
        <v>347.74393500000014</v>
      </c>
      <c r="GM78" s="37">
        <f>GL78+GM69-GM15*SUMIFS(conditions!$69:$69,conditions!$8:$8,"&lt;="&amp;GM$9,conditions!$9:$9,"&gt;="&amp;GM$9)*SUMIFS(conditions!$70:$70,conditions!$8:$8,"&lt;="&amp;GM$9,conditions!$9:$9,"&gt;="&amp;GM$9)</f>
        <v>385.07238000000012</v>
      </c>
      <c r="GN78" s="37">
        <f>GM78+GN69-GN15*SUMIFS(conditions!$69:$69,conditions!$8:$8,"&lt;="&amp;GN$9,conditions!$9:$9,"&gt;="&amp;GN$9)*SUMIFS(conditions!$70:$70,conditions!$8:$8,"&lt;="&amp;GN$9,conditions!$9:$9,"&gt;="&amp;GN$9)</f>
        <v>388.72102500000011</v>
      </c>
      <c r="GO78" s="37">
        <f>GN78+GO69-GO15*SUMIFS(conditions!$69:$69,conditions!$8:$8,"&lt;="&amp;GO$9,conditions!$9:$9,"&gt;="&amp;GO$9)*SUMIFS(conditions!$70:$70,conditions!$8:$8,"&lt;="&amp;GO$9,conditions!$9:$9,"&gt;="&amp;GO$9)</f>
        <v>392.3696700000001</v>
      </c>
      <c r="GP78" s="37">
        <f>GO78+GP69-GP15*SUMIFS(conditions!$69:$69,conditions!$8:$8,"&lt;="&amp;GP$9,conditions!$9:$9,"&gt;="&amp;GP$9)*SUMIFS(conditions!$70:$70,conditions!$8:$8,"&lt;="&amp;GP$9,conditions!$9:$9,"&gt;="&amp;GP$9)</f>
        <v>396.01831500000009</v>
      </c>
      <c r="GQ78" s="37">
        <f>GP78+GQ69-GQ15*SUMIFS(conditions!$69:$69,conditions!$8:$8,"&lt;="&amp;GQ$9,conditions!$9:$9,"&gt;="&amp;GQ$9)*SUMIFS(conditions!$70:$70,conditions!$8:$8,"&lt;="&amp;GQ$9,conditions!$9:$9,"&gt;="&amp;GQ$9)</f>
        <v>399.66696000000007</v>
      </c>
      <c r="GR78" s="37">
        <f>GQ78+GR69-GR15*SUMIFS(conditions!$69:$69,conditions!$8:$8,"&lt;="&amp;GR$9,conditions!$9:$9,"&gt;="&amp;GR$9)*SUMIFS(conditions!$70:$70,conditions!$8:$8,"&lt;="&amp;GR$9,conditions!$9:$9,"&gt;="&amp;GR$9)</f>
        <v>365.98716000000007</v>
      </c>
      <c r="GS78" s="37">
        <f>GR78+GS69-GS15*SUMIFS(conditions!$69:$69,conditions!$8:$8,"&lt;="&amp;GS$9,conditions!$9:$9,"&gt;="&amp;GS$9)*SUMIFS(conditions!$70:$70,conditions!$8:$8,"&lt;="&amp;GS$9,conditions!$9:$9,"&gt;="&amp;GS$9)</f>
        <v>365.98716000000007</v>
      </c>
      <c r="GT78" s="37">
        <f>GS78+GT69-GT15*SUMIFS(conditions!$69:$69,conditions!$8:$8,"&lt;="&amp;GT$9,conditions!$9:$9,"&gt;="&amp;GT$9)*SUMIFS(conditions!$70:$70,conditions!$8:$8,"&lt;="&amp;GT$9,conditions!$9:$9,"&gt;="&amp;GT$9)</f>
        <v>403.31560500000006</v>
      </c>
      <c r="GU78" s="37">
        <f>GT78+GU69-GU15*SUMIFS(conditions!$69:$69,conditions!$8:$8,"&lt;="&amp;GU$9,conditions!$9:$9,"&gt;="&amp;GU$9)*SUMIFS(conditions!$70:$70,conditions!$8:$8,"&lt;="&amp;GU$9,conditions!$9:$9,"&gt;="&amp;GU$9)</f>
        <v>406.96425000000005</v>
      </c>
      <c r="GV78" s="37">
        <f>GU78+GV69-GV15*SUMIFS(conditions!$69:$69,conditions!$8:$8,"&lt;="&amp;GV$9,conditions!$9:$9,"&gt;="&amp;GV$9)*SUMIFS(conditions!$70:$70,conditions!$8:$8,"&lt;="&amp;GV$9,conditions!$9:$9,"&gt;="&amp;GV$9)</f>
        <v>410.61289500000004</v>
      </c>
      <c r="GW78" s="37">
        <f>GV78+GW69-GW15*SUMIFS(conditions!$69:$69,conditions!$8:$8,"&lt;="&amp;GW$9,conditions!$9:$9,"&gt;="&amp;GW$9)*SUMIFS(conditions!$70:$70,conditions!$8:$8,"&lt;="&amp;GW$9,conditions!$9:$9,"&gt;="&amp;GW$9)</f>
        <v>410.61289500000004</v>
      </c>
      <c r="GX78" s="37">
        <f>GW78+GX69-GX15*SUMIFS(conditions!$69:$69,conditions!$8:$8,"&lt;="&amp;GX$9,conditions!$9:$9,"&gt;="&amp;GX$9)*SUMIFS(conditions!$70:$70,conditions!$8:$8,"&lt;="&amp;GX$9,conditions!$9:$9,"&gt;="&amp;GX$9)</f>
        <v>410.61289500000004</v>
      </c>
      <c r="GY78" s="37">
        <f>GX78+GY69-GY15*SUMIFS(conditions!$69:$69,conditions!$8:$8,"&lt;="&amp;GY$9,conditions!$9:$9,"&gt;="&amp;GY$9)*SUMIFS(conditions!$70:$70,conditions!$8:$8,"&lt;="&amp;GY$9,conditions!$9:$9,"&gt;="&amp;GY$9)</f>
        <v>373.28445000000005</v>
      </c>
      <c r="GZ78" s="37">
        <f>GY78+GZ69-GZ15*SUMIFS(conditions!$69:$69,conditions!$8:$8,"&lt;="&amp;GZ$9,conditions!$9:$9,"&gt;="&amp;GZ$9)*SUMIFS(conditions!$70:$70,conditions!$8:$8,"&lt;="&amp;GZ$9,conditions!$9:$9,"&gt;="&amp;GZ$9)</f>
        <v>373.28445000000005</v>
      </c>
      <c r="HA78" s="37">
        <f>GZ78+HA69-HA15*SUMIFS(conditions!$69:$69,conditions!$8:$8,"&lt;="&amp;HA$9,conditions!$9:$9,"&gt;="&amp;HA$9)*SUMIFS(conditions!$70:$70,conditions!$8:$8,"&lt;="&amp;HA$9,conditions!$9:$9,"&gt;="&amp;HA$9)</f>
        <v>410.61289500000004</v>
      </c>
      <c r="HB78" s="37">
        <f>HA78+HB69-HB15*SUMIFS(conditions!$69:$69,conditions!$8:$8,"&lt;="&amp;HB$9,conditions!$9:$9,"&gt;="&amp;HB$9)*SUMIFS(conditions!$70:$70,conditions!$8:$8,"&lt;="&amp;HB$9,conditions!$9:$9,"&gt;="&amp;HB$9)</f>
        <v>410.61289500000004</v>
      </c>
      <c r="HC78" s="37">
        <f>HB78+HC69-HC15*SUMIFS(conditions!$69:$69,conditions!$8:$8,"&lt;="&amp;HC$9,conditions!$9:$9,"&gt;="&amp;HC$9)*SUMIFS(conditions!$70:$70,conditions!$8:$8,"&lt;="&amp;HC$9,conditions!$9:$9,"&gt;="&amp;HC$9)</f>
        <v>410.61289500000004</v>
      </c>
      <c r="HD78" s="37">
        <f>HC78+HD69-HD15*SUMIFS(conditions!$69:$69,conditions!$8:$8,"&lt;="&amp;HD$9,conditions!$9:$9,"&gt;="&amp;HD$9)*SUMIFS(conditions!$70:$70,conditions!$8:$8,"&lt;="&amp;HD$9,conditions!$9:$9,"&gt;="&amp;HD$9)</f>
        <v>410.61289500000004</v>
      </c>
      <c r="HE78" s="37">
        <f>HD78+HE69-HE15*SUMIFS(conditions!$69:$69,conditions!$8:$8,"&lt;="&amp;HE$9,conditions!$9:$9,"&gt;="&amp;HE$9)*SUMIFS(conditions!$70:$70,conditions!$8:$8,"&lt;="&amp;HE$9,conditions!$9:$9,"&gt;="&amp;HE$9)</f>
        <v>410.61289500000004</v>
      </c>
      <c r="HF78" s="37">
        <f>HE78+HF69-HF15*SUMIFS(conditions!$69:$69,conditions!$8:$8,"&lt;="&amp;HF$9,conditions!$9:$9,"&gt;="&amp;HF$9)*SUMIFS(conditions!$70:$70,conditions!$8:$8,"&lt;="&amp;HF$9,conditions!$9:$9,"&gt;="&amp;HF$9)</f>
        <v>373.28445000000005</v>
      </c>
      <c r="HG78" s="37">
        <f>HF78+HG69-HG15*SUMIFS(conditions!$69:$69,conditions!$8:$8,"&lt;="&amp;HG$9,conditions!$9:$9,"&gt;="&amp;HG$9)*SUMIFS(conditions!$70:$70,conditions!$8:$8,"&lt;="&amp;HG$9,conditions!$9:$9,"&gt;="&amp;HG$9)</f>
        <v>373.28445000000005</v>
      </c>
      <c r="HH78" s="37">
        <f>HG78+HH69-HH15*SUMIFS(conditions!$69:$69,conditions!$8:$8,"&lt;="&amp;HH$9,conditions!$9:$9,"&gt;="&amp;HH$9)*SUMIFS(conditions!$70:$70,conditions!$8:$8,"&lt;="&amp;HH$9,conditions!$9:$9,"&gt;="&amp;HH$9)</f>
        <v>410.61289500000004</v>
      </c>
      <c r="HI78" s="37">
        <f>HH78+HI69-HI15*SUMIFS(conditions!$69:$69,conditions!$8:$8,"&lt;="&amp;HI$9,conditions!$9:$9,"&gt;="&amp;HI$9)*SUMIFS(conditions!$70:$70,conditions!$8:$8,"&lt;="&amp;HI$9,conditions!$9:$9,"&gt;="&amp;HI$9)</f>
        <v>410.61289500000004</v>
      </c>
      <c r="HJ78" s="37">
        <f>HI78+HJ69-HJ15*SUMIFS(conditions!$69:$69,conditions!$8:$8,"&lt;="&amp;HJ$9,conditions!$9:$9,"&gt;="&amp;HJ$9)*SUMIFS(conditions!$70:$70,conditions!$8:$8,"&lt;="&amp;HJ$9,conditions!$9:$9,"&gt;="&amp;HJ$9)</f>
        <v>410.61289500000004</v>
      </c>
      <c r="HK78" s="37">
        <f>HJ78+HK69-HK15*SUMIFS(conditions!$69:$69,conditions!$8:$8,"&lt;="&amp;HK$9,conditions!$9:$9,"&gt;="&amp;HK$9)*SUMIFS(conditions!$70:$70,conditions!$8:$8,"&lt;="&amp;HK$9,conditions!$9:$9,"&gt;="&amp;HK$9)</f>
        <v>410.61289500000004</v>
      </c>
      <c r="HL78" s="37">
        <f>HK78+HL69-HL15*SUMIFS(conditions!$69:$69,conditions!$8:$8,"&lt;="&amp;HL$9,conditions!$9:$9,"&gt;="&amp;HL$9)*SUMIFS(conditions!$70:$70,conditions!$8:$8,"&lt;="&amp;HL$9,conditions!$9:$9,"&gt;="&amp;HL$9)</f>
        <v>410.61289500000004</v>
      </c>
      <c r="HM78" s="37">
        <f>HL78+HM69-HM15*SUMIFS(conditions!$69:$69,conditions!$8:$8,"&lt;="&amp;HM$9,conditions!$9:$9,"&gt;="&amp;HM$9)*SUMIFS(conditions!$70:$70,conditions!$8:$8,"&lt;="&amp;HM$9,conditions!$9:$9,"&gt;="&amp;HM$9)</f>
        <v>373.28445000000005</v>
      </c>
      <c r="HN78" s="37">
        <f>HM78+HN69-HN15*SUMIFS(conditions!$69:$69,conditions!$8:$8,"&lt;="&amp;HN$9,conditions!$9:$9,"&gt;="&amp;HN$9)*SUMIFS(conditions!$70:$70,conditions!$8:$8,"&lt;="&amp;HN$9,conditions!$9:$9,"&gt;="&amp;HN$9)</f>
        <v>373.28445000000005</v>
      </c>
      <c r="HO78" s="37">
        <f>HN78+HO69-HO15*SUMIFS(conditions!$69:$69,conditions!$8:$8,"&lt;="&amp;HO$9,conditions!$9:$9,"&gt;="&amp;HO$9)*SUMIFS(conditions!$70:$70,conditions!$8:$8,"&lt;="&amp;HO$9,conditions!$9:$9,"&gt;="&amp;HO$9)</f>
        <v>407.62661940000004</v>
      </c>
      <c r="HP78" s="37">
        <f>HO78+HP69-HP15*SUMIFS(conditions!$69:$69,conditions!$8:$8,"&lt;="&amp;HP$9,conditions!$9:$9,"&gt;="&amp;HP$9)*SUMIFS(conditions!$70:$70,conditions!$8:$8,"&lt;="&amp;HP$9,conditions!$9:$9,"&gt;="&amp;HP$9)</f>
        <v>404.64034380000004</v>
      </c>
      <c r="HQ78" s="37">
        <f>HP78+HQ69-HQ15*SUMIFS(conditions!$69:$69,conditions!$8:$8,"&lt;="&amp;HQ$9,conditions!$9:$9,"&gt;="&amp;HQ$9)*SUMIFS(conditions!$70:$70,conditions!$8:$8,"&lt;="&amp;HQ$9,conditions!$9:$9,"&gt;="&amp;HQ$9)</f>
        <v>401.65406820000004</v>
      </c>
      <c r="HR78" s="37">
        <f>HQ78+HR69-HR15*SUMIFS(conditions!$69:$69,conditions!$8:$8,"&lt;="&amp;HR$9,conditions!$9:$9,"&gt;="&amp;HR$9)*SUMIFS(conditions!$70:$70,conditions!$8:$8,"&lt;="&amp;HR$9,conditions!$9:$9,"&gt;="&amp;HR$9)</f>
        <v>398.66779260000004</v>
      </c>
      <c r="HS78" s="37">
        <f>HR78+HS69-HS15*SUMIFS(conditions!$69:$69,conditions!$8:$8,"&lt;="&amp;HS$9,conditions!$9:$9,"&gt;="&amp;HS$9)*SUMIFS(conditions!$70:$70,conditions!$8:$8,"&lt;="&amp;HS$9,conditions!$9:$9,"&gt;="&amp;HS$9)</f>
        <v>395.68151700000004</v>
      </c>
      <c r="HT78" s="37">
        <f>HS78+HT69-HT15*SUMIFS(conditions!$69:$69,conditions!$8:$8,"&lt;="&amp;HT$9,conditions!$9:$9,"&gt;="&amp;HT$9)*SUMIFS(conditions!$70:$70,conditions!$8:$8,"&lt;="&amp;HT$9,conditions!$9:$9,"&gt;="&amp;HT$9)</f>
        <v>358.35307200000005</v>
      </c>
      <c r="HU78" s="37">
        <f>HT78+HU69-HU15*SUMIFS(conditions!$69:$69,conditions!$8:$8,"&lt;="&amp;HU$9,conditions!$9:$9,"&gt;="&amp;HU$9)*SUMIFS(conditions!$70:$70,conditions!$8:$8,"&lt;="&amp;HU$9,conditions!$9:$9,"&gt;="&amp;HU$9)</f>
        <v>358.35307200000005</v>
      </c>
      <c r="HV78" s="37">
        <f>HU78+HV69-HV15*SUMIFS(conditions!$69:$69,conditions!$8:$8,"&lt;="&amp;HV$9,conditions!$9:$9,"&gt;="&amp;HV$9)*SUMIFS(conditions!$70:$70,conditions!$8:$8,"&lt;="&amp;HV$9,conditions!$9:$9,"&gt;="&amp;HV$9)</f>
        <v>392.69524140000004</v>
      </c>
      <c r="HW78" s="37">
        <f>HV78+HW69-HW15*SUMIFS(conditions!$69:$69,conditions!$8:$8,"&lt;="&amp;HW$9,conditions!$9:$9,"&gt;="&amp;HW$9)*SUMIFS(conditions!$70:$70,conditions!$8:$8,"&lt;="&amp;HW$9,conditions!$9:$9,"&gt;="&amp;HW$9)</f>
        <v>389.70896580000004</v>
      </c>
      <c r="HX78" s="37">
        <f>HW78+HX69-HX15*SUMIFS(conditions!$69:$69,conditions!$8:$8,"&lt;="&amp;HX$9,conditions!$9:$9,"&gt;="&amp;HX$9)*SUMIFS(conditions!$70:$70,conditions!$8:$8,"&lt;="&amp;HX$9,conditions!$9:$9,"&gt;="&amp;HX$9)</f>
        <v>386.72269020000005</v>
      </c>
      <c r="HY78" s="37">
        <f>HX78+HY69-HY15*SUMIFS(conditions!$69:$69,conditions!$8:$8,"&lt;="&amp;HY$9,conditions!$9:$9,"&gt;="&amp;HY$9)*SUMIFS(conditions!$70:$70,conditions!$8:$8,"&lt;="&amp;HY$9,conditions!$9:$9,"&gt;="&amp;HY$9)</f>
        <v>383.73641460000005</v>
      </c>
      <c r="HZ78" s="37">
        <f>HY78+HZ69-HZ15*SUMIFS(conditions!$69:$69,conditions!$8:$8,"&lt;="&amp;HZ$9,conditions!$9:$9,"&gt;="&amp;HZ$9)*SUMIFS(conditions!$70:$70,conditions!$8:$8,"&lt;="&amp;HZ$9,conditions!$9:$9,"&gt;="&amp;HZ$9)</f>
        <v>380.75013900000005</v>
      </c>
      <c r="IA78" s="37">
        <f>HZ78+IA69-IA15*SUMIFS(conditions!$69:$69,conditions!$8:$8,"&lt;="&amp;IA$9,conditions!$9:$9,"&gt;="&amp;IA$9)*SUMIFS(conditions!$70:$70,conditions!$8:$8,"&lt;="&amp;IA$9,conditions!$9:$9,"&gt;="&amp;IA$9)</f>
        <v>343.42169400000006</v>
      </c>
      <c r="IB78" s="37">
        <f>IA78+IB69-IB15*SUMIFS(conditions!$69:$69,conditions!$8:$8,"&lt;="&amp;IB$9,conditions!$9:$9,"&gt;="&amp;IB$9)*SUMIFS(conditions!$70:$70,conditions!$8:$8,"&lt;="&amp;IB$9,conditions!$9:$9,"&gt;="&amp;IB$9)</f>
        <v>343.42169400000006</v>
      </c>
      <c r="IC78" s="37">
        <f>IB78+IC69-IC15*SUMIFS(conditions!$69:$69,conditions!$8:$8,"&lt;="&amp;IC$9,conditions!$9:$9,"&gt;="&amp;IC$9)*SUMIFS(conditions!$70:$70,conditions!$8:$8,"&lt;="&amp;IC$9,conditions!$9:$9,"&gt;="&amp;IC$9)</f>
        <v>377.76386340000005</v>
      </c>
      <c r="ID78" s="37">
        <f>IC78+ID69-ID15*SUMIFS(conditions!$69:$69,conditions!$8:$8,"&lt;="&amp;ID$9,conditions!$9:$9,"&gt;="&amp;ID$9)*SUMIFS(conditions!$70:$70,conditions!$8:$8,"&lt;="&amp;ID$9,conditions!$9:$9,"&gt;="&amp;ID$9)</f>
        <v>377.76386340000005</v>
      </c>
      <c r="IE78" s="37">
        <f>ID78+IE69-IE15*SUMIFS(conditions!$69:$69,conditions!$8:$8,"&lt;="&amp;IE$9,conditions!$9:$9,"&gt;="&amp;IE$9)*SUMIFS(conditions!$70:$70,conditions!$8:$8,"&lt;="&amp;IE$9,conditions!$9:$9,"&gt;="&amp;IE$9)</f>
        <v>377.76386340000005</v>
      </c>
      <c r="IF78" s="37">
        <f>IE78+IF69-IF15*SUMIFS(conditions!$69:$69,conditions!$8:$8,"&lt;="&amp;IF$9,conditions!$9:$9,"&gt;="&amp;IF$9)*SUMIFS(conditions!$70:$70,conditions!$8:$8,"&lt;="&amp;IF$9,conditions!$9:$9,"&gt;="&amp;IF$9)</f>
        <v>377.76386340000005</v>
      </c>
      <c r="IG78" s="37">
        <f>IF78+IG69-IG15*SUMIFS(conditions!$69:$69,conditions!$8:$8,"&lt;="&amp;IG$9,conditions!$9:$9,"&gt;="&amp;IG$9)*SUMIFS(conditions!$70:$70,conditions!$8:$8,"&lt;="&amp;IG$9,conditions!$9:$9,"&gt;="&amp;IG$9)</f>
        <v>377.76386340000005</v>
      </c>
      <c r="IH78" s="37">
        <f>IG78+IH69-IH15*SUMIFS(conditions!$69:$69,conditions!$8:$8,"&lt;="&amp;IH$9,conditions!$9:$9,"&gt;="&amp;IH$9)*SUMIFS(conditions!$70:$70,conditions!$8:$8,"&lt;="&amp;IH$9,conditions!$9:$9,"&gt;="&amp;IH$9)</f>
        <v>343.42169400000006</v>
      </c>
      <c r="II78" s="37">
        <f>IH78+II69-II15*SUMIFS(conditions!$69:$69,conditions!$8:$8,"&lt;="&amp;II$9,conditions!$9:$9,"&gt;="&amp;II$9)*SUMIFS(conditions!$70:$70,conditions!$8:$8,"&lt;="&amp;II$9,conditions!$9:$9,"&gt;="&amp;II$9)</f>
        <v>343.42169400000006</v>
      </c>
      <c r="IJ78" s="37">
        <f>II78+IJ69-IJ15*SUMIFS(conditions!$69:$69,conditions!$8:$8,"&lt;="&amp;IJ$9,conditions!$9:$9,"&gt;="&amp;IJ$9)*SUMIFS(conditions!$70:$70,conditions!$8:$8,"&lt;="&amp;IJ$9,conditions!$9:$9,"&gt;="&amp;IJ$9)</f>
        <v>377.76386340000005</v>
      </c>
      <c r="IK78" s="37">
        <f>IJ78+IK69-IK15*SUMIFS(conditions!$69:$69,conditions!$8:$8,"&lt;="&amp;IK$9,conditions!$9:$9,"&gt;="&amp;IK$9)*SUMIFS(conditions!$70:$70,conditions!$8:$8,"&lt;="&amp;IK$9,conditions!$9:$9,"&gt;="&amp;IK$9)</f>
        <v>377.76386340000005</v>
      </c>
      <c r="IL78" s="37">
        <f>IK78+IL69-IL15*SUMIFS(conditions!$69:$69,conditions!$8:$8,"&lt;="&amp;IL$9,conditions!$9:$9,"&gt;="&amp;IL$9)*SUMIFS(conditions!$70:$70,conditions!$8:$8,"&lt;="&amp;IL$9,conditions!$9:$9,"&gt;="&amp;IL$9)</f>
        <v>377.76386340000005</v>
      </c>
      <c r="IM78" s="37">
        <f>IL78+IM69-IM15*SUMIFS(conditions!$69:$69,conditions!$8:$8,"&lt;="&amp;IM$9,conditions!$9:$9,"&gt;="&amp;IM$9)*SUMIFS(conditions!$70:$70,conditions!$8:$8,"&lt;="&amp;IM$9,conditions!$9:$9,"&gt;="&amp;IM$9)</f>
        <v>377.76386340000005</v>
      </c>
      <c r="IN78" s="37">
        <f>IM78+IN69-IN15*SUMIFS(conditions!$69:$69,conditions!$8:$8,"&lt;="&amp;IN$9,conditions!$9:$9,"&gt;="&amp;IN$9)*SUMIFS(conditions!$70:$70,conditions!$8:$8,"&lt;="&amp;IN$9,conditions!$9:$9,"&gt;="&amp;IN$9)</f>
        <v>377.76386340000005</v>
      </c>
      <c r="IO78" s="37">
        <f>IN78+IO69-IO15*SUMIFS(conditions!$69:$69,conditions!$8:$8,"&lt;="&amp;IO$9,conditions!$9:$9,"&gt;="&amp;IO$9)*SUMIFS(conditions!$70:$70,conditions!$8:$8,"&lt;="&amp;IO$9,conditions!$9:$9,"&gt;="&amp;IO$9)</f>
        <v>343.42169400000006</v>
      </c>
      <c r="IP78" s="37">
        <f>IO78+IP69-IP15*SUMIFS(conditions!$69:$69,conditions!$8:$8,"&lt;="&amp;IP$9,conditions!$9:$9,"&gt;="&amp;IP$9)*SUMIFS(conditions!$70:$70,conditions!$8:$8,"&lt;="&amp;IP$9,conditions!$9:$9,"&gt;="&amp;IP$9)</f>
        <v>343.42169400000006</v>
      </c>
      <c r="IQ78" s="37">
        <f>IP78+IQ69-IQ15*SUMIFS(conditions!$69:$69,conditions!$8:$8,"&lt;="&amp;IQ$9,conditions!$9:$9,"&gt;="&amp;IQ$9)*SUMIFS(conditions!$70:$70,conditions!$8:$8,"&lt;="&amp;IQ$9,conditions!$9:$9,"&gt;="&amp;IQ$9)</f>
        <v>378.79412848200002</v>
      </c>
      <c r="IR78" s="37">
        <f>IQ78+IR69-IR15*SUMIFS(conditions!$69:$69,conditions!$8:$8,"&lt;="&amp;IR$9,conditions!$9:$9,"&gt;="&amp;IR$9)*SUMIFS(conditions!$70:$70,conditions!$8:$8,"&lt;="&amp;IR$9,conditions!$9:$9,"&gt;="&amp;IR$9)</f>
        <v>379.82439356400005</v>
      </c>
      <c r="IS78" s="37">
        <f>IR78+IS69-IS15*SUMIFS(conditions!$69:$69,conditions!$8:$8,"&lt;="&amp;IS$9,conditions!$9:$9,"&gt;="&amp;IS$9)*SUMIFS(conditions!$70:$70,conditions!$8:$8,"&lt;="&amp;IS$9,conditions!$9:$9,"&gt;="&amp;IS$9)</f>
        <v>380.85465864600008</v>
      </c>
      <c r="IT78" s="37">
        <f>IS78+IT69-IT15*SUMIFS(conditions!$69:$69,conditions!$8:$8,"&lt;="&amp;IT$9,conditions!$9:$9,"&gt;="&amp;IT$9)*SUMIFS(conditions!$70:$70,conditions!$8:$8,"&lt;="&amp;IT$9,conditions!$9:$9,"&gt;="&amp;IT$9)</f>
        <v>381.8849237280001</v>
      </c>
      <c r="IU78" s="37">
        <f>IT78+IU69-IU15*SUMIFS(conditions!$69:$69,conditions!$8:$8,"&lt;="&amp;IU$9,conditions!$9:$9,"&gt;="&amp;IU$9)*SUMIFS(conditions!$70:$70,conditions!$8:$8,"&lt;="&amp;IU$9,conditions!$9:$9,"&gt;="&amp;IU$9)</f>
        <v>382.91518881000013</v>
      </c>
      <c r="IV78" s="37">
        <f>IU78+IV69-IV15*SUMIFS(conditions!$69:$69,conditions!$8:$8,"&lt;="&amp;IV$9,conditions!$9:$9,"&gt;="&amp;IV$9)*SUMIFS(conditions!$70:$70,conditions!$8:$8,"&lt;="&amp;IV$9,conditions!$9:$9,"&gt;="&amp;IV$9)</f>
        <v>348.57301941000014</v>
      </c>
      <c r="IW78" s="37">
        <f>IV78+IW69-IW15*SUMIFS(conditions!$69:$69,conditions!$8:$8,"&lt;="&amp;IW$9,conditions!$9:$9,"&gt;="&amp;IW$9)*SUMIFS(conditions!$70:$70,conditions!$8:$8,"&lt;="&amp;IW$9,conditions!$9:$9,"&gt;="&amp;IW$9)</f>
        <v>348.57301941000014</v>
      </c>
      <c r="IX78" s="37">
        <f>IW78+IX69-IX15*SUMIFS(conditions!$69:$69,conditions!$8:$8,"&lt;="&amp;IX$9,conditions!$9:$9,"&gt;="&amp;IX$9)*SUMIFS(conditions!$70:$70,conditions!$8:$8,"&lt;="&amp;IX$9,conditions!$9:$9,"&gt;="&amp;IX$9)</f>
        <v>383.94545389200016</v>
      </c>
      <c r="IY78" s="37">
        <f>IX78+IY69-IY15*SUMIFS(conditions!$69:$69,conditions!$8:$8,"&lt;="&amp;IY$9,conditions!$9:$9,"&gt;="&amp;IY$9)*SUMIFS(conditions!$70:$70,conditions!$8:$8,"&lt;="&amp;IY$9,conditions!$9:$9,"&gt;="&amp;IY$9)</f>
        <v>384.97571897400019</v>
      </c>
      <c r="IZ78" s="37">
        <f>IY78+IZ69-IZ15*SUMIFS(conditions!$69:$69,conditions!$8:$8,"&lt;="&amp;IZ$9,conditions!$9:$9,"&gt;="&amp;IZ$9)*SUMIFS(conditions!$70:$70,conditions!$8:$8,"&lt;="&amp;IZ$9,conditions!$9:$9,"&gt;="&amp;IZ$9)</f>
        <v>386.00598405600022</v>
      </c>
      <c r="JA78" s="37">
        <f>IZ78+JA69-JA15*SUMIFS(conditions!$69:$69,conditions!$8:$8,"&lt;="&amp;JA$9,conditions!$9:$9,"&gt;="&amp;JA$9)*SUMIFS(conditions!$70:$70,conditions!$8:$8,"&lt;="&amp;JA$9,conditions!$9:$9,"&gt;="&amp;JA$9)</f>
        <v>387.03624913800024</v>
      </c>
      <c r="JB78" s="37">
        <f>JA78+JB69-JB15*SUMIFS(conditions!$69:$69,conditions!$8:$8,"&lt;="&amp;JB$9,conditions!$9:$9,"&gt;="&amp;JB$9)*SUMIFS(conditions!$70:$70,conditions!$8:$8,"&lt;="&amp;JB$9,conditions!$9:$9,"&gt;="&amp;JB$9)</f>
        <v>388.06651422000027</v>
      </c>
      <c r="JC78" s="37">
        <f>JB78+JC69-JC15*SUMIFS(conditions!$69:$69,conditions!$8:$8,"&lt;="&amp;JC$9,conditions!$9:$9,"&gt;="&amp;JC$9)*SUMIFS(conditions!$70:$70,conditions!$8:$8,"&lt;="&amp;JC$9,conditions!$9:$9,"&gt;="&amp;JC$9)</f>
        <v>353.72434482000028</v>
      </c>
      <c r="JD78" s="37">
        <f>JC78+JD69-JD15*SUMIFS(conditions!$69:$69,conditions!$8:$8,"&lt;="&amp;JD$9,conditions!$9:$9,"&gt;="&amp;JD$9)*SUMIFS(conditions!$70:$70,conditions!$8:$8,"&lt;="&amp;JD$9,conditions!$9:$9,"&gt;="&amp;JD$9)</f>
        <v>353.72434482000028</v>
      </c>
      <c r="JE78" s="37">
        <f>JD78+JE69-JE15*SUMIFS(conditions!$69:$69,conditions!$8:$8,"&lt;="&amp;JE$9,conditions!$9:$9,"&gt;="&amp;JE$9)*SUMIFS(conditions!$70:$70,conditions!$8:$8,"&lt;="&amp;JE$9,conditions!$9:$9,"&gt;="&amp;JE$9)</f>
        <v>389.0967793020003</v>
      </c>
      <c r="JF78" s="37">
        <f>JE78+JF69-JF15*SUMIFS(conditions!$69:$69,conditions!$8:$8,"&lt;="&amp;JF$9,conditions!$9:$9,"&gt;="&amp;JF$9)*SUMIFS(conditions!$70:$70,conditions!$8:$8,"&lt;="&amp;JF$9,conditions!$9:$9,"&gt;="&amp;JF$9)</f>
        <v>389.0967793020003</v>
      </c>
      <c r="JG78" s="37">
        <f>JF78+JG69-JG15*SUMIFS(conditions!$69:$69,conditions!$8:$8,"&lt;="&amp;JG$9,conditions!$9:$9,"&gt;="&amp;JG$9)*SUMIFS(conditions!$70:$70,conditions!$8:$8,"&lt;="&amp;JG$9,conditions!$9:$9,"&gt;="&amp;JG$9)</f>
        <v>389.0967793020003</v>
      </c>
      <c r="JH78" s="37">
        <f>JG78+JH69-JH15*SUMIFS(conditions!$69:$69,conditions!$8:$8,"&lt;="&amp;JH$9,conditions!$9:$9,"&gt;="&amp;JH$9)*SUMIFS(conditions!$70:$70,conditions!$8:$8,"&lt;="&amp;JH$9,conditions!$9:$9,"&gt;="&amp;JH$9)</f>
        <v>389.0967793020003</v>
      </c>
      <c r="JI78" s="37">
        <f>JH78+JI69-JI15*SUMIFS(conditions!$69:$69,conditions!$8:$8,"&lt;="&amp;JI$9,conditions!$9:$9,"&gt;="&amp;JI$9)*SUMIFS(conditions!$70:$70,conditions!$8:$8,"&lt;="&amp;JI$9,conditions!$9:$9,"&gt;="&amp;JI$9)</f>
        <v>389.0967793020003</v>
      </c>
      <c r="JJ78" s="37">
        <f>JI78+JJ69-JJ15*SUMIFS(conditions!$69:$69,conditions!$8:$8,"&lt;="&amp;JJ$9,conditions!$9:$9,"&gt;="&amp;JJ$9)*SUMIFS(conditions!$70:$70,conditions!$8:$8,"&lt;="&amp;JJ$9,conditions!$9:$9,"&gt;="&amp;JJ$9)</f>
        <v>353.72434482000028</v>
      </c>
      <c r="JK78" s="37">
        <f>JJ78+JK69-JK15*SUMIFS(conditions!$69:$69,conditions!$8:$8,"&lt;="&amp;JK$9,conditions!$9:$9,"&gt;="&amp;JK$9)*SUMIFS(conditions!$70:$70,conditions!$8:$8,"&lt;="&amp;JK$9,conditions!$9:$9,"&gt;="&amp;JK$9)</f>
        <v>353.72434482000028</v>
      </c>
      <c r="JL78" s="37">
        <f>JK78+JL69-JL15*SUMIFS(conditions!$69:$69,conditions!$8:$8,"&lt;="&amp;JL$9,conditions!$9:$9,"&gt;="&amp;JL$9)*SUMIFS(conditions!$70:$70,conditions!$8:$8,"&lt;="&amp;JL$9,conditions!$9:$9,"&gt;="&amp;JL$9)</f>
        <v>389.0967793020003</v>
      </c>
      <c r="JM78" s="37">
        <f>JL78+JM69-JM15*SUMIFS(conditions!$69:$69,conditions!$8:$8,"&lt;="&amp;JM$9,conditions!$9:$9,"&gt;="&amp;JM$9)*SUMIFS(conditions!$70:$70,conditions!$8:$8,"&lt;="&amp;JM$9,conditions!$9:$9,"&gt;="&amp;JM$9)</f>
        <v>389.0967793020003</v>
      </c>
      <c r="JN78" s="37">
        <f>JM78+JN69-JN15*SUMIFS(conditions!$69:$69,conditions!$8:$8,"&lt;="&amp;JN$9,conditions!$9:$9,"&gt;="&amp;JN$9)*SUMIFS(conditions!$70:$70,conditions!$8:$8,"&lt;="&amp;JN$9,conditions!$9:$9,"&gt;="&amp;JN$9)</f>
        <v>389.0967793020003</v>
      </c>
      <c r="JO78" s="37">
        <f>JN78+JO69-JO15*SUMIFS(conditions!$69:$69,conditions!$8:$8,"&lt;="&amp;JO$9,conditions!$9:$9,"&gt;="&amp;JO$9)*SUMIFS(conditions!$70:$70,conditions!$8:$8,"&lt;="&amp;JO$9,conditions!$9:$9,"&gt;="&amp;JO$9)</f>
        <v>389.0967793020003</v>
      </c>
      <c r="JP78" s="37">
        <f>JO78+JP69-JP15*SUMIFS(conditions!$69:$69,conditions!$8:$8,"&lt;="&amp;JP$9,conditions!$9:$9,"&gt;="&amp;JP$9)*SUMIFS(conditions!$70:$70,conditions!$8:$8,"&lt;="&amp;JP$9,conditions!$9:$9,"&gt;="&amp;JP$9)</f>
        <v>389.0967793020003</v>
      </c>
      <c r="JQ78" s="37">
        <f>JP78+JQ69-JQ15*SUMIFS(conditions!$69:$69,conditions!$8:$8,"&lt;="&amp;JQ$9,conditions!$9:$9,"&gt;="&amp;JQ$9)*SUMIFS(conditions!$70:$70,conditions!$8:$8,"&lt;="&amp;JQ$9,conditions!$9:$9,"&gt;="&amp;JQ$9)</f>
        <v>353.72434482000028</v>
      </c>
      <c r="JR78" s="37">
        <f>JQ78+JR69-JR15*SUMIFS(conditions!$69:$69,conditions!$8:$8,"&lt;="&amp;JR$9,conditions!$9:$9,"&gt;="&amp;JR$9)*SUMIFS(conditions!$70:$70,conditions!$8:$8,"&lt;="&amp;JR$9,conditions!$9:$9,"&gt;="&amp;JR$9)</f>
        <v>353.72434482000028</v>
      </c>
      <c r="JS78" s="37">
        <f>JR78+JS69-JS15*SUMIFS(conditions!$69:$69,conditions!$8:$8,"&lt;="&amp;JS$9,conditions!$9:$9,"&gt;="&amp;JS$9)*SUMIFS(conditions!$70:$70,conditions!$8:$8,"&lt;="&amp;JS$9,conditions!$9:$9,"&gt;="&amp;JS$9)</f>
        <v>389.0967793020003</v>
      </c>
      <c r="JT78" s="37">
        <f>JS78+JT69-JT15*SUMIFS(conditions!$69:$69,conditions!$8:$8,"&lt;="&amp;JT$9,conditions!$9:$9,"&gt;="&amp;JT$9)*SUMIFS(conditions!$70:$70,conditions!$8:$8,"&lt;="&amp;JT$9,conditions!$9:$9,"&gt;="&amp;JT$9)</f>
        <v>389.0967793020003</v>
      </c>
      <c r="JU78" s="37">
        <f>JT78+JU69-JU15*SUMIFS(conditions!$69:$69,conditions!$8:$8,"&lt;="&amp;JU$9,conditions!$9:$9,"&gt;="&amp;JU$9)*SUMIFS(conditions!$70:$70,conditions!$8:$8,"&lt;="&amp;JU$9,conditions!$9:$9,"&gt;="&amp;JU$9)</f>
        <v>400.04538997500026</v>
      </c>
      <c r="JV78" s="37">
        <f>JU78+JV69-JV15*SUMIFS(conditions!$69:$69,conditions!$8:$8,"&lt;="&amp;JV$9,conditions!$9:$9,"&gt;="&amp;JV$9)*SUMIFS(conditions!$70:$70,conditions!$8:$8,"&lt;="&amp;JV$9,conditions!$9:$9,"&gt;="&amp;JV$9)</f>
        <v>410.99400064800022</v>
      </c>
      <c r="JW78" s="37">
        <f>JV78+JW69-JW15*SUMIFS(conditions!$69:$69,conditions!$8:$8,"&lt;="&amp;JW$9,conditions!$9:$9,"&gt;="&amp;JW$9)*SUMIFS(conditions!$70:$70,conditions!$8:$8,"&lt;="&amp;JW$9,conditions!$9:$9,"&gt;="&amp;JW$9)</f>
        <v>421.94261132100019</v>
      </c>
      <c r="JX78" s="37">
        <f>JW78+JX69-JX15*SUMIFS(conditions!$69:$69,conditions!$8:$8,"&lt;="&amp;JX$9,conditions!$9:$9,"&gt;="&amp;JX$9)*SUMIFS(conditions!$70:$70,conditions!$8:$8,"&lt;="&amp;JX$9,conditions!$9:$9,"&gt;="&amp;JX$9)</f>
        <v>386.57017683900017</v>
      </c>
      <c r="JY78" s="37">
        <f>JX78+JY69-JY15*SUMIFS(conditions!$69:$69,conditions!$8:$8,"&lt;="&amp;JY$9,conditions!$9:$9,"&gt;="&amp;JY$9)*SUMIFS(conditions!$70:$70,conditions!$8:$8,"&lt;="&amp;JY$9,conditions!$9:$9,"&gt;="&amp;JY$9)</f>
        <v>386.57017683900017</v>
      </c>
      <c r="JZ78" s="37">
        <f>JY78+JZ69-JZ15*SUMIFS(conditions!$69:$69,conditions!$8:$8,"&lt;="&amp;JZ$9,conditions!$9:$9,"&gt;="&amp;JZ$9)*SUMIFS(conditions!$70:$70,conditions!$8:$8,"&lt;="&amp;JZ$9,conditions!$9:$9,"&gt;="&amp;JZ$9)</f>
        <v>432.89122199400015</v>
      </c>
      <c r="KA78" s="37">
        <f>JZ78+KA69-KA15*SUMIFS(conditions!$69:$69,conditions!$8:$8,"&lt;="&amp;KA$9,conditions!$9:$9,"&gt;="&amp;KA$9)*SUMIFS(conditions!$70:$70,conditions!$8:$8,"&lt;="&amp;KA$9,conditions!$9:$9,"&gt;="&amp;KA$9)</f>
        <v>443.83983266700011</v>
      </c>
      <c r="KB78" s="37">
        <f>KA78+KB69-KB15*SUMIFS(conditions!$69:$69,conditions!$8:$8,"&lt;="&amp;KB$9,conditions!$9:$9,"&gt;="&amp;KB$9)*SUMIFS(conditions!$70:$70,conditions!$8:$8,"&lt;="&amp;KB$9,conditions!$9:$9,"&gt;="&amp;KB$9)</f>
        <v>454.78844334000007</v>
      </c>
      <c r="KC78" s="37">
        <f>KB78+KC69-KC15*SUMIFS(conditions!$69:$69,conditions!$8:$8,"&lt;="&amp;KC$9,conditions!$9:$9,"&gt;="&amp;KC$9)*SUMIFS(conditions!$70:$70,conditions!$8:$8,"&lt;="&amp;KC$9,conditions!$9:$9,"&gt;="&amp;KC$9)</f>
        <v>465.73705401300003</v>
      </c>
      <c r="KD78" s="37">
        <f>KC78+KD69-KD15*SUMIFS(conditions!$69:$69,conditions!$8:$8,"&lt;="&amp;KD$9,conditions!$9:$9,"&gt;="&amp;KD$9)*SUMIFS(conditions!$70:$70,conditions!$8:$8,"&lt;="&amp;KD$9,conditions!$9:$9,"&gt;="&amp;KD$9)</f>
        <v>476.685664686</v>
      </c>
      <c r="KE78" s="37">
        <f>KD78+KE69-KE15*SUMIFS(conditions!$69:$69,conditions!$8:$8,"&lt;="&amp;KE$9,conditions!$9:$9,"&gt;="&amp;KE$9)*SUMIFS(conditions!$70:$70,conditions!$8:$8,"&lt;="&amp;KE$9,conditions!$9:$9,"&gt;="&amp;KE$9)</f>
        <v>441.31323020399998</v>
      </c>
      <c r="KF78" s="37">
        <f>KE78+KF69-KF15*SUMIFS(conditions!$69:$69,conditions!$8:$8,"&lt;="&amp;KF$9,conditions!$9:$9,"&gt;="&amp;KF$9)*SUMIFS(conditions!$70:$70,conditions!$8:$8,"&lt;="&amp;KF$9,conditions!$9:$9,"&gt;="&amp;KF$9)</f>
        <v>441.31323020399998</v>
      </c>
      <c r="KG78" s="37">
        <f>KF78+KG69-KG15*SUMIFS(conditions!$69:$69,conditions!$8:$8,"&lt;="&amp;KG$9,conditions!$9:$9,"&gt;="&amp;KG$9)*SUMIFS(conditions!$70:$70,conditions!$8:$8,"&lt;="&amp;KG$9,conditions!$9:$9,"&gt;="&amp;KG$9)</f>
        <v>487.63427535899996</v>
      </c>
      <c r="KH78" s="37">
        <f>KG78+KH69-KH15*SUMIFS(conditions!$69:$69,conditions!$8:$8,"&lt;="&amp;KH$9,conditions!$9:$9,"&gt;="&amp;KH$9)*SUMIFS(conditions!$70:$70,conditions!$8:$8,"&lt;="&amp;KH$9,conditions!$9:$9,"&gt;="&amp;KH$9)</f>
        <v>498.58288603199992</v>
      </c>
      <c r="KI78" s="37">
        <f>KH78+KI69-KI15*SUMIFS(conditions!$69:$69,conditions!$8:$8,"&lt;="&amp;KI$9,conditions!$9:$9,"&gt;="&amp;KI$9)*SUMIFS(conditions!$70:$70,conditions!$8:$8,"&lt;="&amp;KI$9,conditions!$9:$9,"&gt;="&amp;KI$9)</f>
        <v>509.53149670499988</v>
      </c>
      <c r="KJ78" s="37">
        <f>KI78+KJ69-KJ15*SUMIFS(conditions!$69:$69,conditions!$8:$8,"&lt;="&amp;KJ$9,conditions!$9:$9,"&gt;="&amp;KJ$9)*SUMIFS(conditions!$70:$70,conditions!$8:$8,"&lt;="&amp;KJ$9,conditions!$9:$9,"&gt;="&amp;KJ$9)</f>
        <v>509.53149670499988</v>
      </c>
      <c r="KK78" s="37">
        <f>KJ78+KK69-KK15*SUMIFS(conditions!$69:$69,conditions!$8:$8,"&lt;="&amp;KK$9,conditions!$9:$9,"&gt;="&amp;KK$9)*SUMIFS(conditions!$70:$70,conditions!$8:$8,"&lt;="&amp;KK$9,conditions!$9:$9,"&gt;="&amp;KK$9)</f>
        <v>509.53149670499988</v>
      </c>
      <c r="KL78" s="37">
        <f>KK78+KL69-KL15*SUMIFS(conditions!$69:$69,conditions!$8:$8,"&lt;="&amp;KL$9,conditions!$9:$9,"&gt;="&amp;KL$9)*SUMIFS(conditions!$70:$70,conditions!$8:$8,"&lt;="&amp;KL$9,conditions!$9:$9,"&gt;="&amp;KL$9)</f>
        <v>463.2104515499999</v>
      </c>
      <c r="KM78" s="37">
        <f>KL78+KM69-KM15*SUMIFS(conditions!$69:$69,conditions!$8:$8,"&lt;="&amp;KM$9,conditions!$9:$9,"&gt;="&amp;KM$9)*SUMIFS(conditions!$70:$70,conditions!$8:$8,"&lt;="&amp;KM$9,conditions!$9:$9,"&gt;="&amp;KM$9)</f>
        <v>463.2104515499999</v>
      </c>
      <c r="KN78" s="37">
        <f>KM78+KN69-KN15*SUMIFS(conditions!$69:$69,conditions!$8:$8,"&lt;="&amp;KN$9,conditions!$9:$9,"&gt;="&amp;KN$9)*SUMIFS(conditions!$70:$70,conditions!$8:$8,"&lt;="&amp;KN$9,conditions!$9:$9,"&gt;="&amp;KN$9)</f>
        <v>509.53149670499988</v>
      </c>
      <c r="KO78" s="37">
        <f>KN78+KO69-KO15*SUMIFS(conditions!$69:$69,conditions!$8:$8,"&lt;="&amp;KO$9,conditions!$9:$9,"&gt;="&amp;KO$9)*SUMIFS(conditions!$70:$70,conditions!$8:$8,"&lt;="&amp;KO$9,conditions!$9:$9,"&gt;="&amp;KO$9)</f>
        <v>509.53149670499988</v>
      </c>
      <c r="KP78" s="37">
        <f>KO78+KP69-KP15*SUMIFS(conditions!$69:$69,conditions!$8:$8,"&lt;="&amp;KP$9,conditions!$9:$9,"&gt;="&amp;KP$9)*SUMIFS(conditions!$70:$70,conditions!$8:$8,"&lt;="&amp;KP$9,conditions!$9:$9,"&gt;="&amp;KP$9)</f>
        <v>509.53149670499988</v>
      </c>
      <c r="KQ78" s="37">
        <f>KP78+KQ69-KQ15*SUMIFS(conditions!$69:$69,conditions!$8:$8,"&lt;="&amp;KQ$9,conditions!$9:$9,"&gt;="&amp;KQ$9)*SUMIFS(conditions!$70:$70,conditions!$8:$8,"&lt;="&amp;KQ$9,conditions!$9:$9,"&gt;="&amp;KQ$9)</f>
        <v>509.53149670499988</v>
      </c>
      <c r="KR78" s="37">
        <f>KQ78+KR69-KR15*SUMIFS(conditions!$69:$69,conditions!$8:$8,"&lt;="&amp;KR$9,conditions!$9:$9,"&gt;="&amp;KR$9)*SUMIFS(conditions!$70:$70,conditions!$8:$8,"&lt;="&amp;KR$9,conditions!$9:$9,"&gt;="&amp;KR$9)</f>
        <v>509.53149670499988</v>
      </c>
      <c r="KS78" s="37">
        <f>KR78+KS69-KS15*SUMIFS(conditions!$69:$69,conditions!$8:$8,"&lt;="&amp;KS$9,conditions!$9:$9,"&gt;="&amp;KS$9)*SUMIFS(conditions!$70:$70,conditions!$8:$8,"&lt;="&amp;KS$9,conditions!$9:$9,"&gt;="&amp;KS$9)</f>
        <v>463.2104515499999</v>
      </c>
      <c r="KT78" s="37">
        <f>KS78+KT69-KT15*SUMIFS(conditions!$69:$69,conditions!$8:$8,"&lt;="&amp;KT$9,conditions!$9:$9,"&gt;="&amp;KT$9)*SUMIFS(conditions!$70:$70,conditions!$8:$8,"&lt;="&amp;KT$9,conditions!$9:$9,"&gt;="&amp;KT$9)</f>
        <v>463.2104515499999</v>
      </c>
      <c r="KU78" s="37">
        <f>KT78+KU69-KU15*SUMIFS(conditions!$69:$69,conditions!$8:$8,"&lt;="&amp;KU$9,conditions!$9:$9,"&gt;="&amp;KU$9)*SUMIFS(conditions!$70:$70,conditions!$8:$8,"&lt;="&amp;KU$9,conditions!$9:$9,"&gt;="&amp;KU$9)</f>
        <v>509.53149670499988</v>
      </c>
      <c r="KV78" s="37">
        <f>KU78+KV69-KV15*SUMIFS(conditions!$69:$69,conditions!$8:$8,"&lt;="&amp;KV$9,conditions!$9:$9,"&gt;="&amp;KV$9)*SUMIFS(conditions!$70:$70,conditions!$8:$8,"&lt;="&amp;KV$9,conditions!$9:$9,"&gt;="&amp;KV$9)</f>
        <v>509.53149670499988</v>
      </c>
      <c r="KW78" s="37">
        <f>KV78+KW69-KW15*SUMIFS(conditions!$69:$69,conditions!$8:$8,"&lt;="&amp;KW$9,conditions!$9:$9,"&gt;="&amp;KW$9)*SUMIFS(conditions!$70:$70,conditions!$8:$8,"&lt;="&amp;KW$9,conditions!$9:$9,"&gt;="&amp;KW$9)</f>
        <v>509.53149670499988</v>
      </c>
      <c r="KX78" s="37">
        <f>KW78+KX69-KX15*SUMIFS(conditions!$69:$69,conditions!$8:$8,"&lt;="&amp;KX$9,conditions!$9:$9,"&gt;="&amp;KX$9)*SUMIFS(conditions!$70:$70,conditions!$8:$8,"&lt;="&amp;KX$9,conditions!$9:$9,"&gt;="&amp;KX$9)</f>
        <v>509.53149670499988</v>
      </c>
      <c r="KY78" s="37">
        <f>KX78+KY69-KY15*SUMIFS(conditions!$69:$69,conditions!$8:$8,"&lt;="&amp;KY$9,conditions!$9:$9,"&gt;="&amp;KY$9)*SUMIFS(conditions!$70:$70,conditions!$8:$8,"&lt;="&amp;KY$9,conditions!$9:$9,"&gt;="&amp;KY$9)</f>
        <v>523.42781025149986</v>
      </c>
      <c r="KZ78" s="37">
        <f>KY78+KZ69-KZ15*SUMIFS(conditions!$69:$69,conditions!$8:$8,"&lt;="&amp;KZ$9,conditions!$9:$9,"&gt;="&amp;KZ$9)*SUMIFS(conditions!$70:$70,conditions!$8:$8,"&lt;="&amp;KZ$9,conditions!$9:$9,"&gt;="&amp;KZ$9)</f>
        <v>477.10676509649988</v>
      </c>
      <c r="LA78" s="37">
        <f>KZ78+LA69-LA15*SUMIFS(conditions!$69:$69,conditions!$8:$8,"&lt;="&amp;LA$9,conditions!$9:$9,"&gt;="&amp;LA$9)*SUMIFS(conditions!$70:$70,conditions!$8:$8,"&lt;="&amp;LA$9,conditions!$9:$9,"&gt;="&amp;LA$9)</f>
        <v>477.10676509649988</v>
      </c>
      <c r="LB78" s="37">
        <f>LA78+LB69-LB15*SUMIFS(conditions!$69:$69,conditions!$8:$8,"&lt;="&amp;LB$9,conditions!$9:$9,"&gt;="&amp;LB$9)*SUMIFS(conditions!$70:$70,conditions!$8:$8,"&lt;="&amp;LB$9,conditions!$9:$9,"&gt;="&amp;LB$9)</f>
        <v>537.32412379799985</v>
      </c>
      <c r="LC78" s="37">
        <f>LB78+LC69-LC15*SUMIFS(conditions!$69:$69,conditions!$8:$8,"&lt;="&amp;LC$9,conditions!$9:$9,"&gt;="&amp;LC$9)*SUMIFS(conditions!$70:$70,conditions!$8:$8,"&lt;="&amp;LC$9,conditions!$9:$9,"&gt;="&amp;LC$9)</f>
        <v>551.22043734449983</v>
      </c>
      <c r="LD78" s="37">
        <f>LC78+LD69-LD15*SUMIFS(conditions!$69:$69,conditions!$8:$8,"&lt;="&amp;LD$9,conditions!$9:$9,"&gt;="&amp;LD$9)*SUMIFS(conditions!$70:$70,conditions!$8:$8,"&lt;="&amp;LD$9,conditions!$9:$9,"&gt;="&amp;LD$9)</f>
        <v>565.11675089099981</v>
      </c>
      <c r="LE78" s="37">
        <f>LD78+LE69-LE15*SUMIFS(conditions!$69:$69,conditions!$8:$8,"&lt;="&amp;LE$9,conditions!$9:$9,"&gt;="&amp;LE$9)*SUMIFS(conditions!$70:$70,conditions!$8:$8,"&lt;="&amp;LE$9,conditions!$9:$9,"&gt;="&amp;LE$9)</f>
        <v>579.01306443749979</v>
      </c>
      <c r="LF78" s="37">
        <f>LE78+LF69-LF15*SUMIFS(conditions!$69:$69,conditions!$8:$8,"&lt;="&amp;LF$9,conditions!$9:$9,"&gt;="&amp;LF$9)*SUMIFS(conditions!$70:$70,conditions!$8:$8,"&lt;="&amp;LF$9,conditions!$9:$9,"&gt;="&amp;LF$9)</f>
        <v>592.90937798399978</v>
      </c>
      <c r="LG78" s="37">
        <f>LF78+LG69-LG15*SUMIFS(conditions!$69:$69,conditions!$8:$8,"&lt;="&amp;LG$9,conditions!$9:$9,"&gt;="&amp;LG$9)*SUMIFS(conditions!$70:$70,conditions!$8:$8,"&lt;="&amp;LG$9,conditions!$9:$9,"&gt;="&amp;LG$9)</f>
        <v>546.5883328289998</v>
      </c>
      <c r="LH78" s="37">
        <f>LG78+LH69-LH15*SUMIFS(conditions!$69:$69,conditions!$8:$8,"&lt;="&amp;LH$9,conditions!$9:$9,"&gt;="&amp;LH$9)*SUMIFS(conditions!$70:$70,conditions!$8:$8,"&lt;="&amp;LH$9,conditions!$9:$9,"&gt;="&amp;LH$9)</f>
        <v>546.5883328289998</v>
      </c>
      <c r="LI78" s="37">
        <f>LH78+LI69-LI15*SUMIFS(conditions!$69:$69,conditions!$8:$8,"&lt;="&amp;LI$9,conditions!$9:$9,"&gt;="&amp;LI$9)*SUMIFS(conditions!$70:$70,conditions!$8:$8,"&lt;="&amp;LI$9,conditions!$9:$9,"&gt;="&amp;LI$9)</f>
        <v>606.80569153049976</v>
      </c>
      <c r="LJ78" s="37">
        <f>LI78+LJ69-LJ15*SUMIFS(conditions!$69:$69,conditions!$8:$8,"&lt;="&amp;LJ$9,conditions!$9:$9,"&gt;="&amp;LJ$9)*SUMIFS(conditions!$70:$70,conditions!$8:$8,"&lt;="&amp;LJ$9,conditions!$9:$9,"&gt;="&amp;LJ$9)</f>
        <v>620.70200507699974</v>
      </c>
      <c r="LK78" s="37">
        <f>LJ78+LK69-LK15*SUMIFS(conditions!$69:$69,conditions!$8:$8,"&lt;="&amp;LK$9,conditions!$9:$9,"&gt;="&amp;LK$9)*SUMIFS(conditions!$70:$70,conditions!$8:$8,"&lt;="&amp;LK$9,conditions!$9:$9,"&gt;="&amp;LK$9)</f>
        <v>634.59831862349972</v>
      </c>
      <c r="LL78" s="37">
        <f>LK78+LL69-LL15*SUMIFS(conditions!$69:$69,conditions!$8:$8,"&lt;="&amp;LL$9,conditions!$9:$9,"&gt;="&amp;LL$9)*SUMIFS(conditions!$70:$70,conditions!$8:$8,"&lt;="&amp;LL$9,conditions!$9:$9,"&gt;="&amp;LL$9)</f>
        <v>648.4946321699997</v>
      </c>
      <c r="LM78" s="37">
        <f>LL78+LM69-LM15*SUMIFS(conditions!$69:$69,conditions!$8:$8,"&lt;="&amp;LM$9,conditions!$9:$9,"&gt;="&amp;LM$9)*SUMIFS(conditions!$70:$70,conditions!$8:$8,"&lt;="&amp;LM$9,conditions!$9:$9,"&gt;="&amp;LM$9)</f>
        <v>662.39094571649969</v>
      </c>
      <c r="LN78" s="37">
        <f>LM78+LN69-LN15*SUMIFS(conditions!$69:$69,conditions!$8:$8,"&lt;="&amp;LN$9,conditions!$9:$9,"&gt;="&amp;LN$9)*SUMIFS(conditions!$70:$70,conditions!$8:$8,"&lt;="&amp;LN$9,conditions!$9:$9,"&gt;="&amp;LN$9)</f>
        <v>602.17358701499973</v>
      </c>
      <c r="LO78" s="37">
        <f>LN78+LO69-LO15*SUMIFS(conditions!$69:$69,conditions!$8:$8,"&lt;="&amp;LO$9,conditions!$9:$9,"&gt;="&amp;LO$9)*SUMIFS(conditions!$70:$70,conditions!$8:$8,"&lt;="&amp;LO$9,conditions!$9:$9,"&gt;="&amp;LO$9)</f>
        <v>602.17358701499973</v>
      </c>
      <c r="LP78" s="37">
        <f>LO78+LP69-LP15*SUMIFS(conditions!$69:$69,conditions!$8:$8,"&lt;="&amp;LP$9,conditions!$9:$9,"&gt;="&amp;LP$9)*SUMIFS(conditions!$70:$70,conditions!$8:$8,"&lt;="&amp;LP$9,conditions!$9:$9,"&gt;="&amp;LP$9)</f>
        <v>662.39094571649969</v>
      </c>
      <c r="LQ78" s="37">
        <f>LP78+LQ69-LQ15*SUMIFS(conditions!$69:$69,conditions!$8:$8,"&lt;="&amp;LQ$9,conditions!$9:$9,"&gt;="&amp;LQ$9)*SUMIFS(conditions!$70:$70,conditions!$8:$8,"&lt;="&amp;LQ$9,conditions!$9:$9,"&gt;="&amp;LQ$9)</f>
        <v>662.39094571649969</v>
      </c>
      <c r="LR78" s="37">
        <f>LQ78+LR69-LR15*SUMIFS(conditions!$69:$69,conditions!$8:$8,"&lt;="&amp;LR$9,conditions!$9:$9,"&gt;="&amp;LR$9)*SUMIFS(conditions!$70:$70,conditions!$8:$8,"&lt;="&amp;LR$9,conditions!$9:$9,"&gt;="&amp;LR$9)</f>
        <v>662.39094571649969</v>
      </c>
      <c r="LS78" s="37">
        <f>LR78+LS69-LS15*SUMIFS(conditions!$69:$69,conditions!$8:$8,"&lt;="&amp;LS$9,conditions!$9:$9,"&gt;="&amp;LS$9)*SUMIFS(conditions!$70:$70,conditions!$8:$8,"&lt;="&amp;LS$9,conditions!$9:$9,"&gt;="&amp;LS$9)</f>
        <v>662.39094571649969</v>
      </c>
      <c r="LT78" s="37">
        <f>LS78+LT69-LT15*SUMIFS(conditions!$69:$69,conditions!$8:$8,"&lt;="&amp;LT$9,conditions!$9:$9,"&gt;="&amp;LT$9)*SUMIFS(conditions!$70:$70,conditions!$8:$8,"&lt;="&amp;LT$9,conditions!$9:$9,"&gt;="&amp;LT$9)</f>
        <v>662.39094571649969</v>
      </c>
      <c r="LU78" s="37">
        <f>LT78+LU69-LU15*SUMIFS(conditions!$69:$69,conditions!$8:$8,"&lt;="&amp;LU$9,conditions!$9:$9,"&gt;="&amp;LU$9)*SUMIFS(conditions!$70:$70,conditions!$8:$8,"&lt;="&amp;LU$9,conditions!$9:$9,"&gt;="&amp;LU$9)</f>
        <v>602.17358701499973</v>
      </c>
      <c r="LV78" s="37">
        <f>LU78+LV69-LV15*SUMIFS(conditions!$69:$69,conditions!$8:$8,"&lt;="&amp;LV$9,conditions!$9:$9,"&gt;="&amp;LV$9)*SUMIFS(conditions!$70:$70,conditions!$8:$8,"&lt;="&amp;LV$9,conditions!$9:$9,"&gt;="&amp;LV$9)</f>
        <v>602.17358701499973</v>
      </c>
      <c r="LW78" s="37">
        <f>LV78+LW69-LW15*SUMIFS(conditions!$69:$69,conditions!$8:$8,"&lt;="&amp;LW$9,conditions!$9:$9,"&gt;="&amp;LW$9)*SUMIFS(conditions!$70:$70,conditions!$8:$8,"&lt;="&amp;LW$9,conditions!$9:$9,"&gt;="&amp;LW$9)</f>
        <v>662.39094571649969</v>
      </c>
      <c r="LX78" s="37">
        <f>LW78+LX69-LX15*SUMIFS(conditions!$69:$69,conditions!$8:$8,"&lt;="&amp;LX$9,conditions!$9:$9,"&gt;="&amp;LX$9)*SUMIFS(conditions!$70:$70,conditions!$8:$8,"&lt;="&amp;LX$9,conditions!$9:$9,"&gt;="&amp;LX$9)</f>
        <v>662.39094571649969</v>
      </c>
      <c r="LY78" s="37">
        <f>LX78+LY69-LY15*SUMIFS(conditions!$69:$69,conditions!$8:$8,"&lt;="&amp;LY$9,conditions!$9:$9,"&gt;="&amp;LY$9)*SUMIFS(conditions!$70:$70,conditions!$8:$8,"&lt;="&amp;LY$9,conditions!$9:$9,"&gt;="&amp;LY$9)</f>
        <v>662.39094571649969</v>
      </c>
      <c r="LZ78" s="37">
        <f>LY78+LZ69-LZ15*SUMIFS(conditions!$69:$69,conditions!$8:$8,"&lt;="&amp;LZ$9,conditions!$9:$9,"&gt;="&amp;LZ$9)*SUMIFS(conditions!$70:$70,conditions!$8:$8,"&lt;="&amp;LZ$9,conditions!$9:$9,"&gt;="&amp;LZ$9)</f>
        <v>662.39094571649969</v>
      </c>
      <c r="MA78" s="37">
        <f>LZ78+MA69-MA15*SUMIFS(conditions!$69:$69,conditions!$8:$8,"&lt;="&amp;MA$9,conditions!$9:$9,"&gt;="&amp;MA$9)*SUMIFS(conditions!$70:$70,conditions!$8:$8,"&lt;="&amp;MA$9,conditions!$9:$9,"&gt;="&amp;MA$9)</f>
        <v>662.39094571649969</v>
      </c>
      <c r="MB78" s="37">
        <f>MA78+MB69-MB15*SUMIFS(conditions!$69:$69,conditions!$8:$8,"&lt;="&amp;MB$9,conditions!$9:$9,"&gt;="&amp;MB$9)*SUMIFS(conditions!$70:$70,conditions!$8:$8,"&lt;="&amp;MB$9,conditions!$9:$9,"&gt;="&amp;MB$9)</f>
        <v>602.17358701499973</v>
      </c>
      <c r="MC78" s="37">
        <f>MB78+MC69-MC15*SUMIFS(conditions!$69:$69,conditions!$8:$8,"&lt;="&amp;MC$9,conditions!$9:$9,"&gt;="&amp;MC$9)*SUMIFS(conditions!$70:$70,conditions!$8:$8,"&lt;="&amp;MC$9,conditions!$9:$9,"&gt;="&amp;MC$9)</f>
        <v>602.17358701499973</v>
      </c>
      <c r="MD78" s="37">
        <f>MC78+MD69-MD15*SUMIFS(conditions!$69:$69,conditions!$8:$8,"&lt;="&amp;MD$9,conditions!$9:$9,"&gt;="&amp;MD$9)*SUMIFS(conditions!$70:$70,conditions!$8:$8,"&lt;="&amp;MD$9,conditions!$9:$9,"&gt;="&amp;MD$9)</f>
        <v>674.43441745679968</v>
      </c>
      <c r="ME78" s="37">
        <f>MD78+ME69-ME15*SUMIFS(conditions!$69:$69,conditions!$8:$8,"&lt;="&amp;ME$9,conditions!$9:$9,"&gt;="&amp;ME$9)*SUMIFS(conditions!$70:$70,conditions!$8:$8,"&lt;="&amp;ME$9,conditions!$9:$9,"&gt;="&amp;ME$9)</f>
        <v>686.47788919709967</v>
      </c>
      <c r="MF78" s="37">
        <f>ME78+MF69-MF15*SUMIFS(conditions!$69:$69,conditions!$8:$8,"&lt;="&amp;MF$9,conditions!$9:$9,"&gt;="&amp;MF$9)*SUMIFS(conditions!$70:$70,conditions!$8:$8,"&lt;="&amp;MF$9,conditions!$9:$9,"&gt;="&amp;MF$9)</f>
        <v>698.52136093739966</v>
      </c>
      <c r="MG78" s="37">
        <f>MF78+MG69-MG15*SUMIFS(conditions!$69:$69,conditions!$8:$8,"&lt;="&amp;MG$9,conditions!$9:$9,"&gt;="&amp;MG$9)*SUMIFS(conditions!$70:$70,conditions!$8:$8,"&lt;="&amp;MG$9,conditions!$9:$9,"&gt;="&amp;MG$9)</f>
        <v>710.56483267769966</v>
      </c>
      <c r="MH78" s="37">
        <f>MG78+MH69-MH15*SUMIFS(conditions!$69:$69,conditions!$8:$8,"&lt;="&amp;MH$9,conditions!$9:$9,"&gt;="&amp;MH$9)*SUMIFS(conditions!$70:$70,conditions!$8:$8,"&lt;="&amp;MH$9,conditions!$9:$9,"&gt;="&amp;MH$9)</f>
        <v>722.60830441799965</v>
      </c>
      <c r="MI78" s="37">
        <f>MH78+MI69-MI15*SUMIFS(conditions!$69:$69,conditions!$8:$8,"&lt;="&amp;MI$9,conditions!$9:$9,"&gt;="&amp;MI$9)*SUMIFS(conditions!$70:$70,conditions!$8:$8,"&lt;="&amp;MI$9,conditions!$9:$9,"&gt;="&amp;MI$9)</f>
        <v>662.39094571649969</v>
      </c>
      <c r="MJ78" s="37">
        <f>MI78+MJ69-MJ15*SUMIFS(conditions!$69:$69,conditions!$8:$8,"&lt;="&amp;MJ$9,conditions!$9:$9,"&gt;="&amp;MJ$9)*SUMIFS(conditions!$70:$70,conditions!$8:$8,"&lt;="&amp;MJ$9,conditions!$9:$9,"&gt;="&amp;MJ$9)</f>
        <v>662.39094571649969</v>
      </c>
      <c r="MK78" s="37">
        <f>MJ78+MK69-MK15*SUMIFS(conditions!$69:$69,conditions!$8:$8,"&lt;="&amp;MK$9,conditions!$9:$9,"&gt;="&amp;MK$9)*SUMIFS(conditions!$70:$70,conditions!$8:$8,"&lt;="&amp;MK$9,conditions!$9:$9,"&gt;="&amp;MK$9)</f>
        <v>734.65177615829964</v>
      </c>
      <c r="ML78" s="37">
        <f>MK78+ML69-ML15*SUMIFS(conditions!$69:$69,conditions!$8:$8,"&lt;="&amp;ML$9,conditions!$9:$9,"&gt;="&amp;ML$9)*SUMIFS(conditions!$70:$70,conditions!$8:$8,"&lt;="&amp;ML$9,conditions!$9:$9,"&gt;="&amp;ML$9)</f>
        <v>746.69524789859963</v>
      </c>
      <c r="MM78" s="37">
        <f>ML78+MM69-MM15*SUMIFS(conditions!$69:$69,conditions!$8:$8,"&lt;="&amp;MM$9,conditions!$9:$9,"&gt;="&amp;MM$9)*SUMIFS(conditions!$70:$70,conditions!$8:$8,"&lt;="&amp;MM$9,conditions!$9:$9,"&gt;="&amp;MM$9)</f>
        <v>758.73871963889962</v>
      </c>
      <c r="MN78" s="37">
        <f>MM78+MN69-MN15*SUMIFS(conditions!$69:$69,conditions!$8:$8,"&lt;="&amp;MN$9,conditions!$9:$9,"&gt;="&amp;MN$9)*SUMIFS(conditions!$70:$70,conditions!$8:$8,"&lt;="&amp;MN$9,conditions!$9:$9,"&gt;="&amp;MN$9)</f>
        <v>770.78219137919962</v>
      </c>
      <c r="MO78" s="37">
        <f>MN78+MO69-MO15*SUMIFS(conditions!$69:$69,conditions!$8:$8,"&lt;="&amp;MO$9,conditions!$9:$9,"&gt;="&amp;MO$9)*SUMIFS(conditions!$70:$70,conditions!$8:$8,"&lt;="&amp;MO$9,conditions!$9:$9,"&gt;="&amp;MO$9)</f>
        <v>782.82566311949961</v>
      </c>
      <c r="MP78" s="37">
        <f>MO78+MP69-MP15*SUMIFS(conditions!$69:$69,conditions!$8:$8,"&lt;="&amp;MP$9,conditions!$9:$9,"&gt;="&amp;MP$9)*SUMIFS(conditions!$70:$70,conditions!$8:$8,"&lt;="&amp;MP$9,conditions!$9:$9,"&gt;="&amp;MP$9)</f>
        <v>722.60830441799965</v>
      </c>
      <c r="MQ78" s="37">
        <f>MP78+MQ69-MQ15*SUMIFS(conditions!$69:$69,conditions!$8:$8,"&lt;="&amp;MQ$9,conditions!$9:$9,"&gt;="&amp;MQ$9)*SUMIFS(conditions!$70:$70,conditions!$8:$8,"&lt;="&amp;MQ$9,conditions!$9:$9,"&gt;="&amp;MQ$9)</f>
        <v>722.60830441799965</v>
      </c>
      <c r="MR78" s="37">
        <f>MQ78+MR69-MR15*SUMIFS(conditions!$69:$69,conditions!$8:$8,"&lt;="&amp;MR$9,conditions!$9:$9,"&gt;="&amp;MR$9)*SUMIFS(conditions!$70:$70,conditions!$8:$8,"&lt;="&amp;MR$9,conditions!$9:$9,"&gt;="&amp;MR$9)</f>
        <v>794.8691348597996</v>
      </c>
      <c r="MS78" s="37">
        <f>MR78+MS69-MS15*SUMIFS(conditions!$69:$69,conditions!$8:$8,"&lt;="&amp;MS$9,conditions!$9:$9,"&gt;="&amp;MS$9)*SUMIFS(conditions!$70:$70,conditions!$8:$8,"&lt;="&amp;MS$9,conditions!$9:$9,"&gt;="&amp;MS$9)</f>
        <v>794.8691348597996</v>
      </c>
      <c r="MT78" s="37">
        <f>MS78+MT69-MT15*SUMIFS(conditions!$69:$69,conditions!$8:$8,"&lt;="&amp;MT$9,conditions!$9:$9,"&gt;="&amp;MT$9)*SUMIFS(conditions!$70:$70,conditions!$8:$8,"&lt;="&amp;MT$9,conditions!$9:$9,"&gt;="&amp;MT$9)</f>
        <v>794.8691348597996</v>
      </c>
      <c r="MU78" s="37">
        <f>MT78+MU69-MU15*SUMIFS(conditions!$69:$69,conditions!$8:$8,"&lt;="&amp;MU$9,conditions!$9:$9,"&gt;="&amp;MU$9)*SUMIFS(conditions!$70:$70,conditions!$8:$8,"&lt;="&amp;MU$9,conditions!$9:$9,"&gt;="&amp;MU$9)</f>
        <v>794.8691348597996</v>
      </c>
      <c r="MV78" s="37">
        <f>MU78+MV69-MV15*SUMIFS(conditions!$69:$69,conditions!$8:$8,"&lt;="&amp;MV$9,conditions!$9:$9,"&gt;="&amp;MV$9)*SUMIFS(conditions!$70:$70,conditions!$8:$8,"&lt;="&amp;MV$9,conditions!$9:$9,"&gt;="&amp;MV$9)</f>
        <v>794.8691348597996</v>
      </c>
      <c r="MW78" s="37">
        <f>MV78+MW69-MW15*SUMIFS(conditions!$69:$69,conditions!$8:$8,"&lt;="&amp;MW$9,conditions!$9:$9,"&gt;="&amp;MW$9)*SUMIFS(conditions!$70:$70,conditions!$8:$8,"&lt;="&amp;MW$9,conditions!$9:$9,"&gt;="&amp;MW$9)</f>
        <v>722.60830441799965</v>
      </c>
      <c r="MX78" s="37">
        <f>MW78+MX69-MX15*SUMIFS(conditions!$69:$69,conditions!$8:$8,"&lt;="&amp;MX$9,conditions!$9:$9,"&gt;="&amp;MX$9)*SUMIFS(conditions!$70:$70,conditions!$8:$8,"&lt;="&amp;MX$9,conditions!$9:$9,"&gt;="&amp;MX$9)</f>
        <v>722.60830441799965</v>
      </c>
      <c r="MY78" s="37">
        <f>MX78+MY69-MY15*SUMIFS(conditions!$69:$69,conditions!$8:$8,"&lt;="&amp;MY$9,conditions!$9:$9,"&gt;="&amp;MY$9)*SUMIFS(conditions!$70:$70,conditions!$8:$8,"&lt;="&amp;MY$9,conditions!$9:$9,"&gt;="&amp;MY$9)</f>
        <v>794.8691348597996</v>
      </c>
      <c r="MZ78" s="37">
        <f>MY78+MZ69-MZ15*SUMIFS(conditions!$69:$69,conditions!$8:$8,"&lt;="&amp;MZ$9,conditions!$9:$9,"&gt;="&amp;MZ$9)*SUMIFS(conditions!$70:$70,conditions!$8:$8,"&lt;="&amp;MZ$9,conditions!$9:$9,"&gt;="&amp;MZ$9)</f>
        <v>794.8691348597996</v>
      </c>
      <c r="NA78" s="37">
        <f>MZ78+NA69-NA15*SUMIFS(conditions!$69:$69,conditions!$8:$8,"&lt;="&amp;NA$9,conditions!$9:$9,"&gt;="&amp;NA$9)*SUMIFS(conditions!$70:$70,conditions!$8:$8,"&lt;="&amp;NA$9,conditions!$9:$9,"&gt;="&amp;NA$9)</f>
        <v>794.8691348597996</v>
      </c>
      <c r="NB78" s="37">
        <f>NA78+NB69-NB15*SUMIFS(conditions!$69:$69,conditions!$8:$8,"&lt;="&amp;NB$9,conditions!$9:$9,"&gt;="&amp;NB$9)*SUMIFS(conditions!$70:$70,conditions!$8:$8,"&lt;="&amp;NB$9,conditions!$9:$9,"&gt;="&amp;NB$9)</f>
        <v>794.8691348597996</v>
      </c>
      <c r="NC78" s="37">
        <f>NB78+NC69-NC15*SUMIFS(conditions!$69:$69,conditions!$8:$8,"&lt;="&amp;NC$9,conditions!$9:$9,"&gt;="&amp;NC$9)*SUMIFS(conditions!$70:$70,conditions!$8:$8,"&lt;="&amp;NC$9,conditions!$9:$9,"&gt;="&amp;NC$9)</f>
        <v>794.8691348597996</v>
      </c>
      <c r="ND78" s="37">
        <f>NC78+ND69-ND15*SUMIFS(conditions!$69:$69,conditions!$8:$8,"&lt;="&amp;ND$9,conditions!$9:$9,"&gt;="&amp;ND$9)*SUMIFS(conditions!$70:$70,conditions!$8:$8,"&lt;="&amp;ND$9,conditions!$9:$9,"&gt;="&amp;ND$9)</f>
        <v>722.60830441799965</v>
      </c>
      <c r="NE78" s="37">
        <f>ND78+NE69-NE15*SUMIFS(conditions!$69:$69,conditions!$8:$8,"&lt;="&amp;NE$9,conditions!$9:$9,"&gt;="&amp;NE$9)*SUMIFS(conditions!$70:$70,conditions!$8:$8,"&lt;="&amp;NE$9,conditions!$9:$9,"&gt;="&amp;NE$9)</f>
        <v>722.60830441799965</v>
      </c>
      <c r="NF78" s="37">
        <f>NE78+NF69-NF15*SUMIFS(conditions!$69:$69,conditions!$8:$8,"&lt;="&amp;NF$9,conditions!$9:$9,"&gt;="&amp;NF$9)*SUMIFS(conditions!$70:$70,conditions!$8:$8,"&lt;="&amp;NF$9,conditions!$9:$9,"&gt;="&amp;NF$9)</f>
        <v>794.8691348597996</v>
      </c>
      <c r="NG78" s="37">
        <f>NF78+NG69-NG15*SUMIFS(conditions!$69:$69,conditions!$8:$8,"&lt;="&amp;NG$9,conditions!$9:$9,"&gt;="&amp;NG$9)*SUMIFS(conditions!$70:$70,conditions!$8:$8,"&lt;="&amp;NG$9,conditions!$9:$9,"&gt;="&amp;NG$9)</f>
        <v>794.8691348597996</v>
      </c>
      <c r="NH78" s="37">
        <f>NG78+NH69-NH15*SUMIFS(conditions!$69:$69,conditions!$8:$8,"&lt;="&amp;NH$9,conditions!$9:$9,"&gt;="&amp;NH$9)*SUMIFS(conditions!$70:$70,conditions!$8:$8,"&lt;="&amp;NH$9,conditions!$9:$9,"&gt;="&amp;NH$9)</f>
        <v>758.24830441799963</v>
      </c>
      <c r="NI78" s="37">
        <f>NH78+NI69-NI15*SUMIFS(conditions!$69:$69,conditions!$8:$8,"&lt;="&amp;NI$9,conditions!$9:$9,"&gt;="&amp;NI$9)*SUMIFS(conditions!$70:$70,conditions!$8:$8,"&lt;="&amp;NI$9,conditions!$9:$9,"&gt;="&amp;NI$9)</f>
        <v>721.62747397619967</v>
      </c>
      <c r="NJ78" s="37">
        <f>NI78+NJ69-NJ15*SUMIFS(conditions!$69:$69,conditions!$8:$8,"&lt;="&amp;NJ$9,conditions!$9:$9,"&gt;="&amp;NJ$9)*SUMIFS(conditions!$70:$70,conditions!$8:$8,"&lt;="&amp;NJ$9,conditions!$9:$9,"&gt;="&amp;NJ$9)</f>
        <v>685.0066435343997</v>
      </c>
      <c r="NK78" s="37">
        <f>NJ78+NK69-NK15*SUMIFS(conditions!$69:$69,conditions!$8:$8,"&lt;="&amp;NK$9,conditions!$9:$9,"&gt;="&amp;NK$9)*SUMIFS(conditions!$70:$70,conditions!$8:$8,"&lt;="&amp;NK$9,conditions!$9:$9,"&gt;="&amp;NK$9)</f>
        <v>648.38581309259973</v>
      </c>
      <c r="NL78" s="37">
        <f>NK78+NL69-NL15*SUMIFS(conditions!$69:$69,conditions!$8:$8,"&lt;="&amp;NL$9,conditions!$9:$9,"&gt;="&amp;NL$9)*SUMIFS(conditions!$70:$70,conditions!$8:$8,"&lt;="&amp;NL$9,conditions!$9:$9,"&gt;="&amp;NL$9)</f>
        <v>684.02581309259972</v>
      </c>
      <c r="NM78" s="37">
        <f>NL78+NM69-NM15*SUMIFS(conditions!$69:$69,conditions!$8:$8,"&lt;="&amp;NM$9,conditions!$9:$9,"&gt;="&amp;NM$9)*SUMIFS(conditions!$70:$70,conditions!$8:$8,"&lt;="&amp;NM$9,conditions!$9:$9,"&gt;="&amp;NM$9)</f>
        <v>684.02581309259972</v>
      </c>
      <c r="NN78" s="37">
        <f>NM78+NN69-NN15*SUMIFS(conditions!$69:$69,conditions!$8:$8,"&lt;="&amp;NN$9,conditions!$9:$9,"&gt;="&amp;NN$9)*SUMIFS(conditions!$70:$70,conditions!$8:$8,"&lt;="&amp;NN$9,conditions!$9:$9,"&gt;="&amp;NN$9)</f>
        <v>611.76498265079977</v>
      </c>
      <c r="NO78" s="37">
        <f>NN78+NO69-NO15*SUMIFS(conditions!$69:$69,conditions!$8:$8,"&lt;="&amp;NO$9,conditions!$9:$9,"&gt;="&amp;NO$9)*SUMIFS(conditions!$70:$70,conditions!$8:$8,"&lt;="&amp;NO$9,conditions!$9:$9,"&gt;="&amp;NO$9)</f>
        <v>575.1441522089998</v>
      </c>
      <c r="NP78" s="37">
        <f>NO78+NP69-NP15*SUMIFS(conditions!$69:$69,conditions!$8:$8,"&lt;="&amp;NP$9,conditions!$9:$9,"&gt;="&amp;NP$9)*SUMIFS(conditions!$70:$70,conditions!$8:$8,"&lt;="&amp;NP$9,conditions!$9:$9,"&gt;="&amp;NP$9)</f>
        <v>538.52332176719983</v>
      </c>
      <c r="NQ78" s="37">
        <f>NP78+NQ69-NQ15*SUMIFS(conditions!$69:$69,conditions!$8:$8,"&lt;="&amp;NQ$9,conditions!$9:$9,"&gt;="&amp;NQ$9)*SUMIFS(conditions!$70:$70,conditions!$8:$8,"&lt;="&amp;NQ$9,conditions!$9:$9,"&gt;="&amp;NQ$9)</f>
        <v>501.90249132539981</v>
      </c>
      <c r="NR78" s="37">
        <f>NQ78+NR69-NR15*SUMIFS(conditions!$69:$69,conditions!$8:$8,"&lt;="&amp;NR$9,conditions!$9:$9,"&gt;="&amp;NR$9)*SUMIFS(conditions!$70:$70,conditions!$8:$8,"&lt;="&amp;NR$9,conditions!$9:$9,"&gt;="&amp;NR$9)</f>
        <v>465.28166088359984</v>
      </c>
      <c r="NS78" s="37">
        <f>NR78+NS69-NS15*SUMIFS(conditions!$69:$69,conditions!$8:$8,"&lt;="&amp;NS$9,conditions!$9:$9,"&gt;="&amp;NS$9)*SUMIFS(conditions!$70:$70,conditions!$8:$8,"&lt;="&amp;NS$9,conditions!$9:$9,"&gt;="&amp;NS$9)</f>
        <v>500.92166088359983</v>
      </c>
      <c r="NT78" s="37">
        <f>NS78+NT69-NT15*SUMIFS(conditions!$69:$69,conditions!$8:$8,"&lt;="&amp;NT$9,conditions!$9:$9,"&gt;="&amp;NT$9)*SUMIFS(conditions!$70:$70,conditions!$8:$8,"&lt;="&amp;NT$9,conditions!$9:$9,"&gt;="&amp;NT$9)</f>
        <v>500.92166088359983</v>
      </c>
      <c r="NU78" s="37">
        <f>NT78+NU69-NU15*SUMIFS(conditions!$69:$69,conditions!$8:$8,"&lt;="&amp;NU$9,conditions!$9:$9,"&gt;="&amp;NU$9)*SUMIFS(conditions!$70:$70,conditions!$8:$8,"&lt;="&amp;NU$9,conditions!$9:$9,"&gt;="&amp;NU$9)</f>
        <v>428.66083044179982</v>
      </c>
      <c r="NV78" s="37">
        <f>NU78+NV69-NV15*SUMIFS(conditions!$69:$69,conditions!$8:$8,"&lt;="&amp;NV$9,conditions!$9:$9,"&gt;="&amp;NV$9)*SUMIFS(conditions!$70:$70,conditions!$8:$8,"&lt;="&amp;NV$9,conditions!$9:$9,"&gt;="&amp;NV$9)</f>
        <v>392.03999999999979</v>
      </c>
    </row>
    <row r="79" spans="1:386" s="38" customFormat="1" ht="10.199999999999999" x14ac:dyDescent="0.2">
      <c r="A79" s="31"/>
      <c r="B79" s="31"/>
      <c r="C79" s="31"/>
      <c r="D79" s="31"/>
      <c r="E79" s="31"/>
      <c r="F79" s="31"/>
      <c r="G79" s="31" t="str">
        <f>G76</f>
        <v>авансы полученные от заказчиков на конец периода</v>
      </c>
      <c r="H79" s="31"/>
      <c r="I79" s="31"/>
      <c r="J79" s="31" t="str">
        <f>IF($G79="","",INDEX(KPI!$H$11:$H$121,SUMIFS(KPI!$E$11:$E$121,KPI!$F$11:$F$121,$G79)))</f>
        <v>тыс.руб.</v>
      </c>
      <c r="K79" s="31"/>
      <c r="L79" s="31"/>
      <c r="M79" s="31"/>
      <c r="N79" s="31" t="str">
        <f>structure!$G$12</f>
        <v>товарная категория 2</v>
      </c>
      <c r="O79" s="31"/>
      <c r="P79" s="31"/>
      <c r="Q79" s="31"/>
      <c r="R79" s="37"/>
      <c r="S79" s="31"/>
      <c r="T79" s="31"/>
      <c r="U79" s="37">
        <f>R61+U70-U16*SUMIFS(conditions!$69:$69,conditions!$8:$8,"&lt;="&amp;U$9,conditions!$9:$9,"&gt;="&amp;U$9)*SUMIFS(conditions!$70:$70,conditions!$8:$8,"&lt;="&amp;U$9,conditions!$9:$9,"&gt;="&amp;U$9)</f>
        <v>297</v>
      </c>
      <c r="V79" s="37">
        <f>U79+V70-V16*SUMIFS(conditions!$69:$69,conditions!$8:$8,"&lt;="&amp;V$9,conditions!$9:$9,"&gt;="&amp;V$9)*SUMIFS(conditions!$70:$70,conditions!$8:$8,"&lt;="&amp;V$9,conditions!$9:$9,"&gt;="&amp;V$9)</f>
        <v>297</v>
      </c>
      <c r="W79" s="37">
        <f>V79+W70-W16*SUMIFS(conditions!$69:$69,conditions!$8:$8,"&lt;="&amp;W$9,conditions!$9:$9,"&gt;="&amp;W$9)*SUMIFS(conditions!$70:$70,conditions!$8:$8,"&lt;="&amp;W$9,conditions!$9:$9,"&gt;="&amp;W$9)</f>
        <v>297</v>
      </c>
      <c r="X79" s="37">
        <f>W79+X70-X16*SUMIFS(conditions!$69:$69,conditions!$8:$8,"&lt;="&amp;X$9,conditions!$9:$9,"&gt;="&amp;X$9)*SUMIFS(conditions!$70:$70,conditions!$8:$8,"&lt;="&amp;X$9,conditions!$9:$9,"&gt;="&amp;X$9)</f>
        <v>297</v>
      </c>
      <c r="Y79" s="37">
        <f>X79+Y70-Y16*SUMIFS(conditions!$69:$69,conditions!$8:$8,"&lt;="&amp;Y$9,conditions!$9:$9,"&gt;="&amp;Y$9)*SUMIFS(conditions!$70:$70,conditions!$8:$8,"&lt;="&amp;Y$9,conditions!$9:$9,"&gt;="&amp;Y$9)</f>
        <v>270</v>
      </c>
      <c r="Z79" s="37">
        <f>Y79+Z70-Z16*SUMIFS(conditions!$69:$69,conditions!$8:$8,"&lt;="&amp;Z$9,conditions!$9:$9,"&gt;="&amp;Z$9)*SUMIFS(conditions!$70:$70,conditions!$8:$8,"&lt;="&amp;Z$9,conditions!$9:$9,"&gt;="&amp;Z$9)</f>
        <v>270</v>
      </c>
      <c r="AA79" s="37">
        <f>Z79+AA70-AA16*SUMIFS(conditions!$69:$69,conditions!$8:$8,"&lt;="&amp;AA$9,conditions!$9:$9,"&gt;="&amp;AA$9)*SUMIFS(conditions!$70:$70,conditions!$8:$8,"&lt;="&amp;AA$9,conditions!$9:$9,"&gt;="&amp;AA$9)</f>
        <v>297</v>
      </c>
      <c r="AB79" s="37">
        <f>AA79+AB70-AB16*SUMIFS(conditions!$69:$69,conditions!$8:$8,"&lt;="&amp;AB$9,conditions!$9:$9,"&gt;="&amp;AB$9)*SUMIFS(conditions!$70:$70,conditions!$8:$8,"&lt;="&amp;AB$9,conditions!$9:$9,"&gt;="&amp;AB$9)</f>
        <v>297</v>
      </c>
      <c r="AC79" s="37">
        <f>AB79+AC70-AC16*SUMIFS(conditions!$69:$69,conditions!$8:$8,"&lt;="&amp;AC$9,conditions!$9:$9,"&gt;="&amp;AC$9)*SUMIFS(conditions!$70:$70,conditions!$8:$8,"&lt;="&amp;AC$9,conditions!$9:$9,"&gt;="&amp;AC$9)</f>
        <v>297</v>
      </c>
      <c r="AD79" s="37">
        <f>AC79+AD70-AD16*SUMIFS(conditions!$69:$69,conditions!$8:$8,"&lt;="&amp;AD$9,conditions!$9:$9,"&gt;="&amp;AD$9)*SUMIFS(conditions!$70:$70,conditions!$8:$8,"&lt;="&amp;AD$9,conditions!$9:$9,"&gt;="&amp;AD$9)</f>
        <v>297</v>
      </c>
      <c r="AE79" s="37">
        <f>AD79+AE70-AE16*SUMIFS(conditions!$69:$69,conditions!$8:$8,"&lt;="&amp;AE$9,conditions!$9:$9,"&gt;="&amp;AE$9)*SUMIFS(conditions!$70:$70,conditions!$8:$8,"&lt;="&amp;AE$9,conditions!$9:$9,"&gt;="&amp;AE$9)</f>
        <v>297</v>
      </c>
      <c r="AF79" s="37">
        <f>AE79+AF70-AF16*SUMIFS(conditions!$69:$69,conditions!$8:$8,"&lt;="&amp;AF$9,conditions!$9:$9,"&gt;="&amp;AF$9)*SUMIFS(conditions!$70:$70,conditions!$8:$8,"&lt;="&amp;AF$9,conditions!$9:$9,"&gt;="&amp;AF$9)</f>
        <v>270</v>
      </c>
      <c r="AG79" s="37">
        <f>AF79+AG70-AG16*SUMIFS(conditions!$69:$69,conditions!$8:$8,"&lt;="&amp;AG$9,conditions!$9:$9,"&gt;="&amp;AG$9)*SUMIFS(conditions!$70:$70,conditions!$8:$8,"&lt;="&amp;AG$9,conditions!$9:$9,"&gt;="&amp;AG$9)</f>
        <v>270</v>
      </c>
      <c r="AH79" s="37">
        <f>AG79+AH70-AH16*SUMIFS(conditions!$69:$69,conditions!$8:$8,"&lt;="&amp;AH$9,conditions!$9:$9,"&gt;="&amp;AH$9)*SUMIFS(conditions!$70:$70,conditions!$8:$8,"&lt;="&amp;AH$9,conditions!$9:$9,"&gt;="&amp;AH$9)</f>
        <v>297</v>
      </c>
      <c r="AI79" s="37">
        <f>AH79+AI70-AI16*SUMIFS(conditions!$69:$69,conditions!$8:$8,"&lt;="&amp;AI$9,conditions!$9:$9,"&gt;="&amp;AI$9)*SUMIFS(conditions!$70:$70,conditions!$8:$8,"&lt;="&amp;AI$9,conditions!$9:$9,"&gt;="&amp;AI$9)</f>
        <v>297</v>
      </c>
      <c r="AJ79" s="37">
        <f>AI79+AJ70-AJ16*SUMIFS(conditions!$69:$69,conditions!$8:$8,"&lt;="&amp;AJ$9,conditions!$9:$9,"&gt;="&amp;AJ$9)*SUMIFS(conditions!$70:$70,conditions!$8:$8,"&lt;="&amp;AJ$9,conditions!$9:$9,"&gt;="&amp;AJ$9)</f>
        <v>297</v>
      </c>
      <c r="AK79" s="37">
        <f>AJ79+AK70-AK16*SUMIFS(conditions!$69:$69,conditions!$8:$8,"&lt;="&amp;AK$9,conditions!$9:$9,"&gt;="&amp;AK$9)*SUMIFS(conditions!$70:$70,conditions!$8:$8,"&lt;="&amp;AK$9,conditions!$9:$9,"&gt;="&amp;AK$9)</f>
        <v>303.75</v>
      </c>
      <c r="AL79" s="37">
        <f>AK79+AL70-AL16*SUMIFS(conditions!$69:$69,conditions!$8:$8,"&lt;="&amp;AL$9,conditions!$9:$9,"&gt;="&amp;AL$9)*SUMIFS(conditions!$70:$70,conditions!$8:$8,"&lt;="&amp;AL$9,conditions!$9:$9,"&gt;="&amp;AL$9)</f>
        <v>310.5</v>
      </c>
      <c r="AM79" s="37">
        <f>AL79+AM70-AM16*SUMIFS(conditions!$69:$69,conditions!$8:$8,"&lt;="&amp;AM$9,conditions!$9:$9,"&gt;="&amp;AM$9)*SUMIFS(conditions!$70:$70,conditions!$8:$8,"&lt;="&amp;AM$9,conditions!$9:$9,"&gt;="&amp;AM$9)</f>
        <v>283.5</v>
      </c>
      <c r="AN79" s="37">
        <f>AM79+AN70-AN16*SUMIFS(conditions!$69:$69,conditions!$8:$8,"&lt;="&amp;AN$9,conditions!$9:$9,"&gt;="&amp;AN$9)*SUMIFS(conditions!$70:$70,conditions!$8:$8,"&lt;="&amp;AN$9,conditions!$9:$9,"&gt;="&amp;AN$9)</f>
        <v>283.5</v>
      </c>
      <c r="AO79" s="37">
        <f>AN79+AO70-AO16*SUMIFS(conditions!$69:$69,conditions!$8:$8,"&lt;="&amp;AO$9,conditions!$9:$9,"&gt;="&amp;AO$9)*SUMIFS(conditions!$70:$70,conditions!$8:$8,"&lt;="&amp;AO$9,conditions!$9:$9,"&gt;="&amp;AO$9)</f>
        <v>317.25</v>
      </c>
      <c r="AP79" s="37">
        <f>AO79+AP70-AP16*SUMIFS(conditions!$69:$69,conditions!$8:$8,"&lt;="&amp;AP$9,conditions!$9:$9,"&gt;="&amp;AP$9)*SUMIFS(conditions!$70:$70,conditions!$8:$8,"&lt;="&amp;AP$9,conditions!$9:$9,"&gt;="&amp;AP$9)</f>
        <v>324</v>
      </c>
      <c r="AQ79" s="37">
        <f>AP79+AQ70-AQ16*SUMIFS(conditions!$69:$69,conditions!$8:$8,"&lt;="&amp;AQ$9,conditions!$9:$9,"&gt;="&amp;AQ$9)*SUMIFS(conditions!$70:$70,conditions!$8:$8,"&lt;="&amp;AQ$9,conditions!$9:$9,"&gt;="&amp;AQ$9)</f>
        <v>330.75</v>
      </c>
      <c r="AR79" s="37">
        <f>AQ79+AR70-AR16*SUMIFS(conditions!$69:$69,conditions!$8:$8,"&lt;="&amp;AR$9,conditions!$9:$9,"&gt;="&amp;AR$9)*SUMIFS(conditions!$70:$70,conditions!$8:$8,"&lt;="&amp;AR$9,conditions!$9:$9,"&gt;="&amp;AR$9)</f>
        <v>337.5</v>
      </c>
      <c r="AS79" s="37">
        <f>AR79+AS70-AS16*SUMIFS(conditions!$69:$69,conditions!$8:$8,"&lt;="&amp;AS$9,conditions!$9:$9,"&gt;="&amp;AS$9)*SUMIFS(conditions!$70:$70,conditions!$8:$8,"&lt;="&amp;AS$9,conditions!$9:$9,"&gt;="&amp;AS$9)</f>
        <v>344.25</v>
      </c>
      <c r="AT79" s="37">
        <f>AS79+AT70-AT16*SUMIFS(conditions!$69:$69,conditions!$8:$8,"&lt;="&amp;AT$9,conditions!$9:$9,"&gt;="&amp;AT$9)*SUMIFS(conditions!$70:$70,conditions!$8:$8,"&lt;="&amp;AT$9,conditions!$9:$9,"&gt;="&amp;AT$9)</f>
        <v>317.25</v>
      </c>
      <c r="AU79" s="37">
        <f>AT79+AU70-AU16*SUMIFS(conditions!$69:$69,conditions!$8:$8,"&lt;="&amp;AU$9,conditions!$9:$9,"&gt;="&amp;AU$9)*SUMIFS(conditions!$70:$70,conditions!$8:$8,"&lt;="&amp;AU$9,conditions!$9:$9,"&gt;="&amp;AU$9)</f>
        <v>317.25</v>
      </c>
      <c r="AV79" s="37">
        <f>AU79+AV70-AV16*SUMIFS(conditions!$69:$69,conditions!$8:$8,"&lt;="&amp;AV$9,conditions!$9:$9,"&gt;="&amp;AV$9)*SUMIFS(conditions!$70:$70,conditions!$8:$8,"&lt;="&amp;AV$9,conditions!$9:$9,"&gt;="&amp;AV$9)</f>
        <v>351</v>
      </c>
      <c r="AW79" s="37">
        <f>AV79+AW70-AW16*SUMIFS(conditions!$69:$69,conditions!$8:$8,"&lt;="&amp;AW$9,conditions!$9:$9,"&gt;="&amp;AW$9)*SUMIFS(conditions!$70:$70,conditions!$8:$8,"&lt;="&amp;AW$9,conditions!$9:$9,"&gt;="&amp;AW$9)</f>
        <v>357.75</v>
      </c>
      <c r="AX79" s="37">
        <f>AW79+AX70-AX16*SUMIFS(conditions!$69:$69,conditions!$8:$8,"&lt;="&amp;AX$9,conditions!$9:$9,"&gt;="&amp;AX$9)*SUMIFS(conditions!$70:$70,conditions!$8:$8,"&lt;="&amp;AX$9,conditions!$9:$9,"&gt;="&amp;AX$9)</f>
        <v>364.5</v>
      </c>
      <c r="AY79" s="37">
        <f>AX79+AY70-AY16*SUMIFS(conditions!$69:$69,conditions!$8:$8,"&lt;="&amp;AY$9,conditions!$9:$9,"&gt;="&amp;AY$9)*SUMIFS(conditions!$70:$70,conditions!$8:$8,"&lt;="&amp;AY$9,conditions!$9:$9,"&gt;="&amp;AY$9)</f>
        <v>371.25</v>
      </c>
      <c r="AZ79" s="37">
        <f>AY79+AZ70-AZ16*SUMIFS(conditions!$69:$69,conditions!$8:$8,"&lt;="&amp;AZ$9,conditions!$9:$9,"&gt;="&amp;AZ$9)*SUMIFS(conditions!$70:$70,conditions!$8:$8,"&lt;="&amp;AZ$9,conditions!$9:$9,"&gt;="&amp;AZ$9)</f>
        <v>371.25</v>
      </c>
      <c r="BA79" s="37">
        <f>AZ79+BA70-BA16*SUMIFS(conditions!$69:$69,conditions!$8:$8,"&lt;="&amp;BA$9,conditions!$9:$9,"&gt;="&amp;BA$9)*SUMIFS(conditions!$70:$70,conditions!$8:$8,"&lt;="&amp;BA$9,conditions!$9:$9,"&gt;="&amp;BA$9)</f>
        <v>337.5</v>
      </c>
      <c r="BB79" s="37">
        <f>BA79+BB70-BB16*SUMIFS(conditions!$69:$69,conditions!$8:$8,"&lt;="&amp;BB$9,conditions!$9:$9,"&gt;="&amp;BB$9)*SUMIFS(conditions!$70:$70,conditions!$8:$8,"&lt;="&amp;BB$9,conditions!$9:$9,"&gt;="&amp;BB$9)</f>
        <v>337.5</v>
      </c>
      <c r="BC79" s="37">
        <f>BB79+BC70-BC16*SUMIFS(conditions!$69:$69,conditions!$8:$8,"&lt;="&amp;BC$9,conditions!$9:$9,"&gt;="&amp;BC$9)*SUMIFS(conditions!$70:$70,conditions!$8:$8,"&lt;="&amp;BC$9,conditions!$9:$9,"&gt;="&amp;BC$9)</f>
        <v>371.25</v>
      </c>
      <c r="BD79" s="37">
        <f>BC79+BD70-BD16*SUMIFS(conditions!$69:$69,conditions!$8:$8,"&lt;="&amp;BD$9,conditions!$9:$9,"&gt;="&amp;BD$9)*SUMIFS(conditions!$70:$70,conditions!$8:$8,"&lt;="&amp;BD$9,conditions!$9:$9,"&gt;="&amp;BD$9)</f>
        <v>371.25</v>
      </c>
      <c r="BE79" s="37">
        <f>BD79+BE70-BE16*SUMIFS(conditions!$69:$69,conditions!$8:$8,"&lt;="&amp;BE$9,conditions!$9:$9,"&gt;="&amp;BE$9)*SUMIFS(conditions!$70:$70,conditions!$8:$8,"&lt;="&amp;BE$9,conditions!$9:$9,"&gt;="&amp;BE$9)</f>
        <v>371.25</v>
      </c>
      <c r="BF79" s="37">
        <f>BE79+BF70-BF16*SUMIFS(conditions!$69:$69,conditions!$8:$8,"&lt;="&amp;BF$9,conditions!$9:$9,"&gt;="&amp;BF$9)*SUMIFS(conditions!$70:$70,conditions!$8:$8,"&lt;="&amp;BF$9,conditions!$9:$9,"&gt;="&amp;BF$9)</f>
        <v>371.25</v>
      </c>
      <c r="BG79" s="37">
        <f>BF79+BG70-BG16*SUMIFS(conditions!$69:$69,conditions!$8:$8,"&lt;="&amp;BG$9,conditions!$9:$9,"&gt;="&amp;BG$9)*SUMIFS(conditions!$70:$70,conditions!$8:$8,"&lt;="&amp;BG$9,conditions!$9:$9,"&gt;="&amp;BG$9)</f>
        <v>371.25</v>
      </c>
      <c r="BH79" s="37">
        <f>BG79+BH70-BH16*SUMIFS(conditions!$69:$69,conditions!$8:$8,"&lt;="&amp;BH$9,conditions!$9:$9,"&gt;="&amp;BH$9)*SUMIFS(conditions!$70:$70,conditions!$8:$8,"&lt;="&amp;BH$9,conditions!$9:$9,"&gt;="&amp;BH$9)</f>
        <v>337.5</v>
      </c>
      <c r="BI79" s="37">
        <f>BH79+BI70-BI16*SUMIFS(conditions!$69:$69,conditions!$8:$8,"&lt;="&amp;BI$9,conditions!$9:$9,"&gt;="&amp;BI$9)*SUMIFS(conditions!$70:$70,conditions!$8:$8,"&lt;="&amp;BI$9,conditions!$9:$9,"&gt;="&amp;BI$9)</f>
        <v>337.5</v>
      </c>
      <c r="BJ79" s="37">
        <f>BI79+BJ70-BJ16*SUMIFS(conditions!$69:$69,conditions!$8:$8,"&lt;="&amp;BJ$9,conditions!$9:$9,"&gt;="&amp;BJ$9)*SUMIFS(conditions!$70:$70,conditions!$8:$8,"&lt;="&amp;BJ$9,conditions!$9:$9,"&gt;="&amp;BJ$9)</f>
        <v>371.25</v>
      </c>
      <c r="BK79" s="37">
        <f>BJ79+BK70-BK16*SUMIFS(conditions!$69:$69,conditions!$8:$8,"&lt;="&amp;BK$9,conditions!$9:$9,"&gt;="&amp;BK$9)*SUMIFS(conditions!$70:$70,conditions!$8:$8,"&lt;="&amp;BK$9,conditions!$9:$9,"&gt;="&amp;BK$9)</f>
        <v>371.25</v>
      </c>
      <c r="BL79" s="37">
        <f>BK79+BL70-BL16*SUMIFS(conditions!$69:$69,conditions!$8:$8,"&lt;="&amp;BL$9,conditions!$9:$9,"&gt;="&amp;BL$9)*SUMIFS(conditions!$70:$70,conditions!$8:$8,"&lt;="&amp;BL$9,conditions!$9:$9,"&gt;="&amp;BL$9)</f>
        <v>371.25</v>
      </c>
      <c r="BM79" s="37">
        <f>BL79+BM70-BM16*SUMIFS(conditions!$69:$69,conditions!$8:$8,"&lt;="&amp;BM$9,conditions!$9:$9,"&gt;="&amp;BM$9)*SUMIFS(conditions!$70:$70,conditions!$8:$8,"&lt;="&amp;BM$9,conditions!$9:$9,"&gt;="&amp;BM$9)</f>
        <v>371.25</v>
      </c>
      <c r="BN79" s="37">
        <f>BM79+BN70-BN16*SUMIFS(conditions!$69:$69,conditions!$8:$8,"&lt;="&amp;BN$9,conditions!$9:$9,"&gt;="&amp;BN$9)*SUMIFS(conditions!$70:$70,conditions!$8:$8,"&lt;="&amp;BN$9,conditions!$9:$9,"&gt;="&amp;BN$9)</f>
        <v>371.25</v>
      </c>
      <c r="BO79" s="37">
        <f>BN79+BO70-BO16*SUMIFS(conditions!$69:$69,conditions!$8:$8,"&lt;="&amp;BO$9,conditions!$9:$9,"&gt;="&amp;BO$9)*SUMIFS(conditions!$70:$70,conditions!$8:$8,"&lt;="&amp;BO$9,conditions!$9:$9,"&gt;="&amp;BO$9)</f>
        <v>337.5</v>
      </c>
      <c r="BP79" s="37">
        <f>BO79+BP70-BP16*SUMIFS(conditions!$69:$69,conditions!$8:$8,"&lt;="&amp;BP$9,conditions!$9:$9,"&gt;="&amp;BP$9)*SUMIFS(conditions!$70:$70,conditions!$8:$8,"&lt;="&amp;BP$9,conditions!$9:$9,"&gt;="&amp;BP$9)</f>
        <v>337.5</v>
      </c>
      <c r="BQ79" s="37">
        <f>BP79+BQ70-BQ16*SUMIFS(conditions!$69:$69,conditions!$8:$8,"&lt;="&amp;BQ$9,conditions!$9:$9,"&gt;="&amp;BQ$9)*SUMIFS(conditions!$70:$70,conditions!$8:$8,"&lt;="&amp;BQ$9,conditions!$9:$9,"&gt;="&amp;BQ$9)</f>
        <v>360</v>
      </c>
      <c r="BR79" s="37">
        <f>BQ79+BR70-BR16*SUMIFS(conditions!$69:$69,conditions!$8:$8,"&lt;="&amp;BR$9,conditions!$9:$9,"&gt;="&amp;BR$9)*SUMIFS(conditions!$70:$70,conditions!$8:$8,"&lt;="&amp;BR$9,conditions!$9:$9,"&gt;="&amp;BR$9)</f>
        <v>348.75</v>
      </c>
      <c r="BS79" s="37">
        <f>BR79+BS70-BS16*SUMIFS(conditions!$69:$69,conditions!$8:$8,"&lt;="&amp;BS$9,conditions!$9:$9,"&gt;="&amp;BS$9)*SUMIFS(conditions!$70:$70,conditions!$8:$8,"&lt;="&amp;BS$9,conditions!$9:$9,"&gt;="&amp;BS$9)</f>
        <v>337.5</v>
      </c>
      <c r="BT79" s="37">
        <f>BS79+BT70-BT16*SUMIFS(conditions!$69:$69,conditions!$8:$8,"&lt;="&amp;BT$9,conditions!$9:$9,"&gt;="&amp;BT$9)*SUMIFS(conditions!$70:$70,conditions!$8:$8,"&lt;="&amp;BT$9,conditions!$9:$9,"&gt;="&amp;BT$9)</f>
        <v>326.25</v>
      </c>
      <c r="BU79" s="37">
        <f>BT79+BU70-BU16*SUMIFS(conditions!$69:$69,conditions!$8:$8,"&lt;="&amp;BU$9,conditions!$9:$9,"&gt;="&amp;BU$9)*SUMIFS(conditions!$70:$70,conditions!$8:$8,"&lt;="&amp;BU$9,conditions!$9:$9,"&gt;="&amp;BU$9)</f>
        <v>315</v>
      </c>
      <c r="BV79" s="37">
        <f>BU79+BV70-BV16*SUMIFS(conditions!$69:$69,conditions!$8:$8,"&lt;="&amp;BV$9,conditions!$9:$9,"&gt;="&amp;BV$9)*SUMIFS(conditions!$70:$70,conditions!$8:$8,"&lt;="&amp;BV$9,conditions!$9:$9,"&gt;="&amp;BV$9)</f>
        <v>281.25</v>
      </c>
      <c r="BW79" s="37">
        <f>BV79+BW70-BW16*SUMIFS(conditions!$69:$69,conditions!$8:$8,"&lt;="&amp;BW$9,conditions!$9:$9,"&gt;="&amp;BW$9)*SUMIFS(conditions!$70:$70,conditions!$8:$8,"&lt;="&amp;BW$9,conditions!$9:$9,"&gt;="&amp;BW$9)</f>
        <v>281.25</v>
      </c>
      <c r="BX79" s="37">
        <f>BW79+BX70-BX16*SUMIFS(conditions!$69:$69,conditions!$8:$8,"&lt;="&amp;BX$9,conditions!$9:$9,"&gt;="&amp;BX$9)*SUMIFS(conditions!$70:$70,conditions!$8:$8,"&lt;="&amp;BX$9,conditions!$9:$9,"&gt;="&amp;BX$9)</f>
        <v>303.75</v>
      </c>
      <c r="BY79" s="37">
        <f>BX79+BY70-BY16*SUMIFS(conditions!$69:$69,conditions!$8:$8,"&lt;="&amp;BY$9,conditions!$9:$9,"&gt;="&amp;BY$9)*SUMIFS(conditions!$70:$70,conditions!$8:$8,"&lt;="&amp;BY$9,conditions!$9:$9,"&gt;="&amp;BY$9)</f>
        <v>292.5</v>
      </c>
      <c r="BZ79" s="37">
        <f>BY79+BZ70-BZ16*SUMIFS(conditions!$69:$69,conditions!$8:$8,"&lt;="&amp;BZ$9,conditions!$9:$9,"&gt;="&amp;BZ$9)*SUMIFS(conditions!$70:$70,conditions!$8:$8,"&lt;="&amp;BZ$9,conditions!$9:$9,"&gt;="&amp;BZ$9)</f>
        <v>281.25</v>
      </c>
      <c r="CA79" s="37">
        <f>BZ79+CA70-CA16*SUMIFS(conditions!$69:$69,conditions!$8:$8,"&lt;="&amp;CA$9,conditions!$9:$9,"&gt;="&amp;CA$9)*SUMIFS(conditions!$70:$70,conditions!$8:$8,"&lt;="&amp;CA$9,conditions!$9:$9,"&gt;="&amp;CA$9)</f>
        <v>270</v>
      </c>
      <c r="CB79" s="37">
        <f>CA79+CB70-CB16*SUMIFS(conditions!$69:$69,conditions!$8:$8,"&lt;="&amp;CB$9,conditions!$9:$9,"&gt;="&amp;CB$9)*SUMIFS(conditions!$70:$70,conditions!$8:$8,"&lt;="&amp;CB$9,conditions!$9:$9,"&gt;="&amp;CB$9)</f>
        <v>258.75</v>
      </c>
      <c r="CC79" s="37">
        <f>CB79+CC70-CC16*SUMIFS(conditions!$69:$69,conditions!$8:$8,"&lt;="&amp;CC$9,conditions!$9:$9,"&gt;="&amp;CC$9)*SUMIFS(conditions!$70:$70,conditions!$8:$8,"&lt;="&amp;CC$9,conditions!$9:$9,"&gt;="&amp;CC$9)</f>
        <v>225</v>
      </c>
      <c r="CD79" s="37">
        <f>CC79+CD70-CD16*SUMIFS(conditions!$69:$69,conditions!$8:$8,"&lt;="&amp;CD$9,conditions!$9:$9,"&gt;="&amp;CD$9)*SUMIFS(conditions!$70:$70,conditions!$8:$8,"&lt;="&amp;CD$9,conditions!$9:$9,"&gt;="&amp;CD$9)</f>
        <v>225</v>
      </c>
      <c r="CE79" s="37">
        <f>CD79+CE70-CE16*SUMIFS(conditions!$69:$69,conditions!$8:$8,"&lt;="&amp;CE$9,conditions!$9:$9,"&gt;="&amp;CE$9)*SUMIFS(conditions!$70:$70,conditions!$8:$8,"&lt;="&amp;CE$9,conditions!$9:$9,"&gt;="&amp;CE$9)</f>
        <v>247.5</v>
      </c>
      <c r="CF79" s="37">
        <f>CE79+CF70-CF16*SUMIFS(conditions!$69:$69,conditions!$8:$8,"&lt;="&amp;CF$9,conditions!$9:$9,"&gt;="&amp;CF$9)*SUMIFS(conditions!$70:$70,conditions!$8:$8,"&lt;="&amp;CF$9,conditions!$9:$9,"&gt;="&amp;CF$9)</f>
        <v>247.5</v>
      </c>
      <c r="CG79" s="37">
        <f>CF79+CG70-CG16*SUMIFS(conditions!$69:$69,conditions!$8:$8,"&lt;="&amp;CG$9,conditions!$9:$9,"&gt;="&amp;CG$9)*SUMIFS(conditions!$70:$70,conditions!$8:$8,"&lt;="&amp;CG$9,conditions!$9:$9,"&gt;="&amp;CG$9)</f>
        <v>247.5</v>
      </c>
      <c r="CH79" s="37">
        <f>CG79+CH70-CH16*SUMIFS(conditions!$69:$69,conditions!$8:$8,"&lt;="&amp;CH$9,conditions!$9:$9,"&gt;="&amp;CH$9)*SUMIFS(conditions!$70:$70,conditions!$8:$8,"&lt;="&amp;CH$9,conditions!$9:$9,"&gt;="&amp;CH$9)</f>
        <v>247.5</v>
      </c>
      <c r="CI79" s="37">
        <f>CH79+CI70-CI16*SUMIFS(conditions!$69:$69,conditions!$8:$8,"&lt;="&amp;CI$9,conditions!$9:$9,"&gt;="&amp;CI$9)*SUMIFS(conditions!$70:$70,conditions!$8:$8,"&lt;="&amp;CI$9,conditions!$9:$9,"&gt;="&amp;CI$9)</f>
        <v>247.5</v>
      </c>
      <c r="CJ79" s="37">
        <f>CI79+CJ70-CJ16*SUMIFS(conditions!$69:$69,conditions!$8:$8,"&lt;="&amp;CJ$9,conditions!$9:$9,"&gt;="&amp;CJ$9)*SUMIFS(conditions!$70:$70,conditions!$8:$8,"&lt;="&amp;CJ$9,conditions!$9:$9,"&gt;="&amp;CJ$9)</f>
        <v>225</v>
      </c>
      <c r="CK79" s="37">
        <f>CJ79+CK70-CK16*SUMIFS(conditions!$69:$69,conditions!$8:$8,"&lt;="&amp;CK$9,conditions!$9:$9,"&gt;="&amp;CK$9)*SUMIFS(conditions!$70:$70,conditions!$8:$8,"&lt;="&amp;CK$9,conditions!$9:$9,"&gt;="&amp;CK$9)</f>
        <v>225</v>
      </c>
      <c r="CL79" s="37">
        <f>CK79+CL70-CL16*SUMIFS(conditions!$69:$69,conditions!$8:$8,"&lt;="&amp;CL$9,conditions!$9:$9,"&gt;="&amp;CL$9)*SUMIFS(conditions!$70:$70,conditions!$8:$8,"&lt;="&amp;CL$9,conditions!$9:$9,"&gt;="&amp;CL$9)</f>
        <v>247.5</v>
      </c>
      <c r="CM79" s="37">
        <f>CL79+CM70-CM16*SUMIFS(conditions!$69:$69,conditions!$8:$8,"&lt;="&amp;CM$9,conditions!$9:$9,"&gt;="&amp;CM$9)*SUMIFS(conditions!$70:$70,conditions!$8:$8,"&lt;="&amp;CM$9,conditions!$9:$9,"&gt;="&amp;CM$9)</f>
        <v>247.5</v>
      </c>
      <c r="CN79" s="37">
        <f>CM79+CN70-CN16*SUMIFS(conditions!$69:$69,conditions!$8:$8,"&lt;="&amp;CN$9,conditions!$9:$9,"&gt;="&amp;CN$9)*SUMIFS(conditions!$70:$70,conditions!$8:$8,"&lt;="&amp;CN$9,conditions!$9:$9,"&gt;="&amp;CN$9)</f>
        <v>247.5</v>
      </c>
      <c r="CO79" s="37">
        <f>CN79+CO70-CO16*SUMIFS(conditions!$69:$69,conditions!$8:$8,"&lt;="&amp;CO$9,conditions!$9:$9,"&gt;="&amp;CO$9)*SUMIFS(conditions!$70:$70,conditions!$8:$8,"&lt;="&amp;CO$9,conditions!$9:$9,"&gt;="&amp;CO$9)</f>
        <v>247.5</v>
      </c>
      <c r="CP79" s="37">
        <f>CO79+CP70-CP16*SUMIFS(conditions!$69:$69,conditions!$8:$8,"&lt;="&amp;CP$9,conditions!$9:$9,"&gt;="&amp;CP$9)*SUMIFS(conditions!$70:$70,conditions!$8:$8,"&lt;="&amp;CP$9,conditions!$9:$9,"&gt;="&amp;CP$9)</f>
        <v>247.5</v>
      </c>
      <c r="CQ79" s="37">
        <f>CP79+CQ70-CQ16*SUMIFS(conditions!$69:$69,conditions!$8:$8,"&lt;="&amp;CQ$9,conditions!$9:$9,"&gt;="&amp;CQ$9)*SUMIFS(conditions!$70:$70,conditions!$8:$8,"&lt;="&amp;CQ$9,conditions!$9:$9,"&gt;="&amp;CQ$9)</f>
        <v>225</v>
      </c>
      <c r="CR79" s="37">
        <f>CQ79+CR70-CR16*SUMIFS(conditions!$69:$69,conditions!$8:$8,"&lt;="&amp;CR$9,conditions!$9:$9,"&gt;="&amp;CR$9)*SUMIFS(conditions!$70:$70,conditions!$8:$8,"&lt;="&amp;CR$9,conditions!$9:$9,"&gt;="&amp;CR$9)</f>
        <v>225</v>
      </c>
      <c r="CS79" s="37">
        <f>CR79+CS70-CS16*SUMIFS(conditions!$69:$69,conditions!$8:$8,"&lt;="&amp;CS$9,conditions!$9:$9,"&gt;="&amp;CS$9)*SUMIFS(conditions!$70:$70,conditions!$8:$8,"&lt;="&amp;CS$9,conditions!$9:$9,"&gt;="&amp;CS$9)</f>
        <v>247.5</v>
      </c>
      <c r="CT79" s="37">
        <f>CS79+CT70-CT16*SUMIFS(conditions!$69:$69,conditions!$8:$8,"&lt;="&amp;CT$9,conditions!$9:$9,"&gt;="&amp;CT$9)*SUMIFS(conditions!$70:$70,conditions!$8:$8,"&lt;="&amp;CT$9,conditions!$9:$9,"&gt;="&amp;CT$9)</f>
        <v>247.27499999999998</v>
      </c>
      <c r="CU79" s="37">
        <f>CT79+CU70-CU16*SUMIFS(conditions!$69:$69,conditions!$8:$8,"&lt;="&amp;CU$9,conditions!$9:$9,"&gt;="&amp;CU$9)*SUMIFS(conditions!$70:$70,conditions!$8:$8,"&lt;="&amp;CU$9,conditions!$9:$9,"&gt;="&amp;CU$9)</f>
        <v>247.04999999999995</v>
      </c>
      <c r="CV79" s="37">
        <f>CU79+CV70-CV16*SUMIFS(conditions!$69:$69,conditions!$8:$8,"&lt;="&amp;CV$9,conditions!$9:$9,"&gt;="&amp;CV$9)*SUMIFS(conditions!$70:$70,conditions!$8:$8,"&lt;="&amp;CV$9,conditions!$9:$9,"&gt;="&amp;CV$9)</f>
        <v>246.82499999999993</v>
      </c>
      <c r="CW79" s="37">
        <f>CV79+CW70-CW16*SUMIFS(conditions!$69:$69,conditions!$8:$8,"&lt;="&amp;CW$9,conditions!$9:$9,"&gt;="&amp;CW$9)*SUMIFS(conditions!$70:$70,conditions!$8:$8,"&lt;="&amp;CW$9,conditions!$9:$9,"&gt;="&amp;CW$9)</f>
        <v>246.59999999999991</v>
      </c>
      <c r="CX79" s="37">
        <f>CW79+CX70-CX16*SUMIFS(conditions!$69:$69,conditions!$8:$8,"&lt;="&amp;CX$9,conditions!$9:$9,"&gt;="&amp;CX$9)*SUMIFS(conditions!$70:$70,conditions!$8:$8,"&lt;="&amp;CX$9,conditions!$9:$9,"&gt;="&amp;CX$9)</f>
        <v>224.09999999999991</v>
      </c>
      <c r="CY79" s="37">
        <f>CX79+CY70-CY16*SUMIFS(conditions!$69:$69,conditions!$8:$8,"&lt;="&amp;CY$9,conditions!$9:$9,"&gt;="&amp;CY$9)*SUMIFS(conditions!$70:$70,conditions!$8:$8,"&lt;="&amp;CY$9,conditions!$9:$9,"&gt;="&amp;CY$9)</f>
        <v>224.09999999999991</v>
      </c>
      <c r="CZ79" s="37">
        <f>CY79+CZ70-CZ16*SUMIFS(conditions!$69:$69,conditions!$8:$8,"&lt;="&amp;CZ$9,conditions!$9:$9,"&gt;="&amp;CZ$9)*SUMIFS(conditions!$70:$70,conditions!$8:$8,"&lt;="&amp;CZ$9,conditions!$9:$9,"&gt;="&amp;CZ$9)</f>
        <v>246.37499999999991</v>
      </c>
      <c r="DA79" s="37">
        <f>CZ79+DA70-DA16*SUMIFS(conditions!$69:$69,conditions!$8:$8,"&lt;="&amp;DA$9,conditions!$9:$9,"&gt;="&amp;DA$9)*SUMIFS(conditions!$70:$70,conditions!$8:$8,"&lt;="&amp;DA$9,conditions!$9:$9,"&gt;="&amp;DA$9)</f>
        <v>246.14999999999992</v>
      </c>
      <c r="DB79" s="37">
        <f>DA79+DB70-DB16*SUMIFS(conditions!$69:$69,conditions!$8:$8,"&lt;="&amp;DB$9,conditions!$9:$9,"&gt;="&amp;DB$9)*SUMIFS(conditions!$70:$70,conditions!$8:$8,"&lt;="&amp;DB$9,conditions!$9:$9,"&gt;="&amp;DB$9)</f>
        <v>245.9249999999999</v>
      </c>
      <c r="DC79" s="37">
        <f>DB79+DC70-DC16*SUMIFS(conditions!$69:$69,conditions!$8:$8,"&lt;="&amp;DC$9,conditions!$9:$9,"&gt;="&amp;DC$9)*SUMIFS(conditions!$70:$70,conditions!$8:$8,"&lt;="&amp;DC$9,conditions!$9:$9,"&gt;="&amp;DC$9)</f>
        <v>245.69999999999987</v>
      </c>
      <c r="DD79" s="37">
        <f>DC79+DD70-DD16*SUMIFS(conditions!$69:$69,conditions!$8:$8,"&lt;="&amp;DD$9,conditions!$9:$9,"&gt;="&amp;DD$9)*SUMIFS(conditions!$70:$70,conditions!$8:$8,"&lt;="&amp;DD$9,conditions!$9:$9,"&gt;="&amp;DD$9)</f>
        <v>245.47499999999985</v>
      </c>
      <c r="DE79" s="37">
        <f>DD79+DE70-DE16*SUMIFS(conditions!$69:$69,conditions!$8:$8,"&lt;="&amp;DE$9,conditions!$9:$9,"&gt;="&amp;DE$9)*SUMIFS(conditions!$70:$70,conditions!$8:$8,"&lt;="&amp;DE$9,conditions!$9:$9,"&gt;="&amp;DE$9)</f>
        <v>222.97499999999985</v>
      </c>
      <c r="DF79" s="37">
        <f>DE79+DF70-DF16*SUMIFS(conditions!$69:$69,conditions!$8:$8,"&lt;="&amp;DF$9,conditions!$9:$9,"&gt;="&amp;DF$9)*SUMIFS(conditions!$70:$70,conditions!$8:$8,"&lt;="&amp;DF$9,conditions!$9:$9,"&gt;="&amp;DF$9)</f>
        <v>222.97499999999985</v>
      </c>
      <c r="DG79" s="37">
        <f>DF79+DG70-DG16*SUMIFS(conditions!$69:$69,conditions!$8:$8,"&lt;="&amp;DG$9,conditions!$9:$9,"&gt;="&amp;DG$9)*SUMIFS(conditions!$70:$70,conditions!$8:$8,"&lt;="&amp;DG$9,conditions!$9:$9,"&gt;="&amp;DG$9)</f>
        <v>245.24999999999986</v>
      </c>
      <c r="DH79" s="37">
        <f>DG79+DH70-DH16*SUMIFS(conditions!$69:$69,conditions!$8:$8,"&lt;="&amp;DH$9,conditions!$9:$9,"&gt;="&amp;DH$9)*SUMIFS(conditions!$70:$70,conditions!$8:$8,"&lt;="&amp;DH$9,conditions!$9:$9,"&gt;="&amp;DH$9)</f>
        <v>245.02499999999986</v>
      </c>
      <c r="DI79" s="37">
        <f>DH79+DI70-DI16*SUMIFS(conditions!$69:$69,conditions!$8:$8,"&lt;="&amp;DI$9,conditions!$9:$9,"&gt;="&amp;DI$9)*SUMIFS(conditions!$70:$70,conditions!$8:$8,"&lt;="&amp;DI$9,conditions!$9:$9,"&gt;="&amp;DI$9)</f>
        <v>245.02499999999984</v>
      </c>
      <c r="DJ79" s="37">
        <f>DI79+DJ70-DJ16*SUMIFS(conditions!$69:$69,conditions!$8:$8,"&lt;="&amp;DJ$9,conditions!$9:$9,"&gt;="&amp;DJ$9)*SUMIFS(conditions!$70:$70,conditions!$8:$8,"&lt;="&amp;DJ$9,conditions!$9:$9,"&gt;="&amp;DJ$9)</f>
        <v>245.02499999999984</v>
      </c>
      <c r="DK79" s="37">
        <f>DJ79+DK70-DK16*SUMIFS(conditions!$69:$69,conditions!$8:$8,"&lt;="&amp;DK$9,conditions!$9:$9,"&gt;="&amp;DK$9)*SUMIFS(conditions!$70:$70,conditions!$8:$8,"&lt;="&amp;DK$9,conditions!$9:$9,"&gt;="&amp;DK$9)</f>
        <v>245.02499999999984</v>
      </c>
      <c r="DL79" s="37">
        <f>DK79+DL70-DL16*SUMIFS(conditions!$69:$69,conditions!$8:$8,"&lt;="&amp;DL$9,conditions!$9:$9,"&gt;="&amp;DL$9)*SUMIFS(conditions!$70:$70,conditions!$8:$8,"&lt;="&amp;DL$9,conditions!$9:$9,"&gt;="&amp;DL$9)</f>
        <v>222.74999999999983</v>
      </c>
      <c r="DM79" s="37">
        <f>DL79+DM70-DM16*SUMIFS(conditions!$69:$69,conditions!$8:$8,"&lt;="&amp;DM$9,conditions!$9:$9,"&gt;="&amp;DM$9)*SUMIFS(conditions!$70:$70,conditions!$8:$8,"&lt;="&amp;DM$9,conditions!$9:$9,"&gt;="&amp;DM$9)</f>
        <v>222.74999999999983</v>
      </c>
      <c r="DN79" s="37">
        <f>DM79+DN70-DN16*SUMIFS(conditions!$69:$69,conditions!$8:$8,"&lt;="&amp;DN$9,conditions!$9:$9,"&gt;="&amp;DN$9)*SUMIFS(conditions!$70:$70,conditions!$8:$8,"&lt;="&amp;DN$9,conditions!$9:$9,"&gt;="&amp;DN$9)</f>
        <v>245.02499999999984</v>
      </c>
      <c r="DO79" s="37">
        <f>DN79+DO70-DO16*SUMIFS(conditions!$69:$69,conditions!$8:$8,"&lt;="&amp;DO$9,conditions!$9:$9,"&gt;="&amp;DO$9)*SUMIFS(conditions!$70:$70,conditions!$8:$8,"&lt;="&amp;DO$9,conditions!$9:$9,"&gt;="&amp;DO$9)</f>
        <v>245.02499999999984</v>
      </c>
      <c r="DP79" s="37">
        <f>DO79+DP70-DP16*SUMIFS(conditions!$69:$69,conditions!$8:$8,"&lt;="&amp;DP$9,conditions!$9:$9,"&gt;="&amp;DP$9)*SUMIFS(conditions!$70:$70,conditions!$8:$8,"&lt;="&amp;DP$9,conditions!$9:$9,"&gt;="&amp;DP$9)</f>
        <v>245.02499999999984</v>
      </c>
      <c r="DQ79" s="37">
        <f>DP79+DQ70-DQ16*SUMIFS(conditions!$69:$69,conditions!$8:$8,"&lt;="&amp;DQ$9,conditions!$9:$9,"&gt;="&amp;DQ$9)*SUMIFS(conditions!$70:$70,conditions!$8:$8,"&lt;="&amp;DQ$9,conditions!$9:$9,"&gt;="&amp;DQ$9)</f>
        <v>245.02499999999984</v>
      </c>
      <c r="DR79" s="37">
        <f>DQ79+DR70-DR16*SUMIFS(conditions!$69:$69,conditions!$8:$8,"&lt;="&amp;DR$9,conditions!$9:$9,"&gt;="&amp;DR$9)*SUMIFS(conditions!$70:$70,conditions!$8:$8,"&lt;="&amp;DR$9,conditions!$9:$9,"&gt;="&amp;DR$9)</f>
        <v>245.02499999999984</v>
      </c>
      <c r="DS79" s="37">
        <f>DR79+DS70-DS16*SUMIFS(conditions!$69:$69,conditions!$8:$8,"&lt;="&amp;DS$9,conditions!$9:$9,"&gt;="&amp;DS$9)*SUMIFS(conditions!$70:$70,conditions!$8:$8,"&lt;="&amp;DS$9,conditions!$9:$9,"&gt;="&amp;DS$9)</f>
        <v>222.74999999999983</v>
      </c>
      <c r="DT79" s="37">
        <f>DS79+DT70-DT16*SUMIFS(conditions!$69:$69,conditions!$8:$8,"&lt;="&amp;DT$9,conditions!$9:$9,"&gt;="&amp;DT$9)*SUMIFS(conditions!$70:$70,conditions!$8:$8,"&lt;="&amp;DT$9,conditions!$9:$9,"&gt;="&amp;DT$9)</f>
        <v>222.74999999999983</v>
      </c>
      <c r="DU79" s="37">
        <f>DT79+DU70-DU16*SUMIFS(conditions!$69:$69,conditions!$8:$8,"&lt;="&amp;DU$9,conditions!$9:$9,"&gt;="&amp;DU$9)*SUMIFS(conditions!$70:$70,conditions!$8:$8,"&lt;="&amp;DU$9,conditions!$9:$9,"&gt;="&amp;DU$9)</f>
        <v>245.02499999999984</v>
      </c>
      <c r="DV79" s="37">
        <f>DU79+DV70-DV16*SUMIFS(conditions!$69:$69,conditions!$8:$8,"&lt;="&amp;DV$9,conditions!$9:$9,"&gt;="&amp;DV$9)*SUMIFS(conditions!$70:$70,conditions!$8:$8,"&lt;="&amp;DV$9,conditions!$9:$9,"&gt;="&amp;DV$9)</f>
        <v>245.02499999999984</v>
      </c>
      <c r="DW79" s="37">
        <f>DV79+DW70-DW16*SUMIFS(conditions!$69:$69,conditions!$8:$8,"&lt;="&amp;DW$9,conditions!$9:$9,"&gt;="&amp;DW$9)*SUMIFS(conditions!$70:$70,conditions!$8:$8,"&lt;="&amp;DW$9,conditions!$9:$9,"&gt;="&amp;DW$9)</f>
        <v>245.02499999999984</v>
      </c>
      <c r="DX79" s="37">
        <f>DW79+DX70-DX16*SUMIFS(conditions!$69:$69,conditions!$8:$8,"&lt;="&amp;DX$9,conditions!$9:$9,"&gt;="&amp;DX$9)*SUMIFS(conditions!$70:$70,conditions!$8:$8,"&lt;="&amp;DX$9,conditions!$9:$9,"&gt;="&amp;DX$9)</f>
        <v>245.02499999999984</v>
      </c>
      <c r="DY79" s="37">
        <f>DX79+DY70-DY16*SUMIFS(conditions!$69:$69,conditions!$8:$8,"&lt;="&amp;DY$9,conditions!$9:$9,"&gt;="&amp;DY$9)*SUMIFS(conditions!$70:$70,conditions!$8:$8,"&lt;="&amp;DY$9,conditions!$9:$9,"&gt;="&amp;DY$9)</f>
        <v>249.47999999999982</v>
      </c>
      <c r="DZ79" s="37">
        <f>DY79+DZ70-DZ16*SUMIFS(conditions!$69:$69,conditions!$8:$8,"&lt;="&amp;DZ$9,conditions!$9:$9,"&gt;="&amp;DZ$9)*SUMIFS(conditions!$70:$70,conditions!$8:$8,"&lt;="&amp;DZ$9,conditions!$9:$9,"&gt;="&amp;DZ$9)</f>
        <v>227.20499999999981</v>
      </c>
      <c r="EA79" s="37">
        <f>DZ79+EA70-EA16*SUMIFS(conditions!$69:$69,conditions!$8:$8,"&lt;="&amp;EA$9,conditions!$9:$9,"&gt;="&amp;EA$9)*SUMIFS(conditions!$70:$70,conditions!$8:$8,"&lt;="&amp;EA$9,conditions!$9:$9,"&gt;="&amp;EA$9)</f>
        <v>227.20499999999981</v>
      </c>
      <c r="EB79" s="37">
        <f>EA79+EB70-EB16*SUMIFS(conditions!$69:$69,conditions!$8:$8,"&lt;="&amp;EB$9,conditions!$9:$9,"&gt;="&amp;EB$9)*SUMIFS(conditions!$70:$70,conditions!$8:$8,"&lt;="&amp;EB$9,conditions!$9:$9,"&gt;="&amp;EB$9)</f>
        <v>253.9349999999998</v>
      </c>
      <c r="EC79" s="37">
        <f>EB79+EC70-EC16*SUMIFS(conditions!$69:$69,conditions!$8:$8,"&lt;="&amp;EC$9,conditions!$9:$9,"&gt;="&amp;EC$9)*SUMIFS(conditions!$70:$70,conditions!$8:$8,"&lt;="&amp;EC$9,conditions!$9:$9,"&gt;="&amp;EC$9)</f>
        <v>258.38999999999982</v>
      </c>
      <c r="ED79" s="37">
        <f>EC79+ED70-ED16*SUMIFS(conditions!$69:$69,conditions!$8:$8,"&lt;="&amp;ED$9,conditions!$9:$9,"&gt;="&amp;ED$9)*SUMIFS(conditions!$70:$70,conditions!$8:$8,"&lt;="&amp;ED$9,conditions!$9:$9,"&gt;="&amp;ED$9)</f>
        <v>262.84499999999986</v>
      </c>
      <c r="EE79" s="37">
        <f>ED79+EE70-EE16*SUMIFS(conditions!$69:$69,conditions!$8:$8,"&lt;="&amp;EE$9,conditions!$9:$9,"&gt;="&amp;EE$9)*SUMIFS(conditions!$70:$70,conditions!$8:$8,"&lt;="&amp;EE$9,conditions!$9:$9,"&gt;="&amp;EE$9)</f>
        <v>267.2999999999999</v>
      </c>
      <c r="EF79" s="37">
        <f>EE79+EF70-EF16*SUMIFS(conditions!$69:$69,conditions!$8:$8,"&lt;="&amp;EF$9,conditions!$9:$9,"&gt;="&amp;EF$9)*SUMIFS(conditions!$70:$70,conditions!$8:$8,"&lt;="&amp;EF$9,conditions!$9:$9,"&gt;="&amp;EF$9)</f>
        <v>271.75499999999994</v>
      </c>
      <c r="EG79" s="37">
        <f>EF79+EG70-EG16*SUMIFS(conditions!$69:$69,conditions!$8:$8,"&lt;="&amp;EG$9,conditions!$9:$9,"&gt;="&amp;EG$9)*SUMIFS(conditions!$70:$70,conditions!$8:$8,"&lt;="&amp;EG$9,conditions!$9:$9,"&gt;="&amp;EG$9)</f>
        <v>249.47999999999993</v>
      </c>
      <c r="EH79" s="37">
        <f>EG79+EH70-EH16*SUMIFS(conditions!$69:$69,conditions!$8:$8,"&lt;="&amp;EH$9,conditions!$9:$9,"&gt;="&amp;EH$9)*SUMIFS(conditions!$70:$70,conditions!$8:$8,"&lt;="&amp;EH$9,conditions!$9:$9,"&gt;="&amp;EH$9)</f>
        <v>249.47999999999993</v>
      </c>
      <c r="EI79" s="37">
        <f>EH79+EI70-EI16*SUMIFS(conditions!$69:$69,conditions!$8:$8,"&lt;="&amp;EI$9,conditions!$9:$9,"&gt;="&amp;EI$9)*SUMIFS(conditions!$70:$70,conditions!$8:$8,"&lt;="&amp;EI$9,conditions!$9:$9,"&gt;="&amp;EI$9)</f>
        <v>276.20999999999992</v>
      </c>
      <c r="EJ79" s="37">
        <f>EI79+EJ70-EJ16*SUMIFS(conditions!$69:$69,conditions!$8:$8,"&lt;="&amp;EJ$9,conditions!$9:$9,"&gt;="&amp;EJ$9)*SUMIFS(conditions!$70:$70,conditions!$8:$8,"&lt;="&amp;EJ$9,conditions!$9:$9,"&gt;="&amp;EJ$9)</f>
        <v>280.66499999999996</v>
      </c>
      <c r="EK79" s="37">
        <f>EJ79+EK70-EK16*SUMIFS(conditions!$69:$69,conditions!$8:$8,"&lt;="&amp;EK$9,conditions!$9:$9,"&gt;="&amp;EK$9)*SUMIFS(conditions!$70:$70,conditions!$8:$8,"&lt;="&amp;EK$9,conditions!$9:$9,"&gt;="&amp;EK$9)</f>
        <v>285.12</v>
      </c>
      <c r="EL79" s="37">
        <f>EK79+EL70-EL16*SUMIFS(conditions!$69:$69,conditions!$8:$8,"&lt;="&amp;EL$9,conditions!$9:$9,"&gt;="&amp;EL$9)*SUMIFS(conditions!$70:$70,conditions!$8:$8,"&lt;="&amp;EL$9,conditions!$9:$9,"&gt;="&amp;EL$9)</f>
        <v>289.57500000000005</v>
      </c>
      <c r="EM79" s="37">
        <f>EL79+EM70-EM16*SUMIFS(conditions!$69:$69,conditions!$8:$8,"&lt;="&amp;EM$9,conditions!$9:$9,"&gt;="&amp;EM$9)*SUMIFS(conditions!$70:$70,conditions!$8:$8,"&lt;="&amp;EM$9,conditions!$9:$9,"&gt;="&amp;EM$9)</f>
        <v>294.03000000000009</v>
      </c>
      <c r="EN79" s="37">
        <f>EM79+EN70-EN16*SUMIFS(conditions!$69:$69,conditions!$8:$8,"&lt;="&amp;EN$9,conditions!$9:$9,"&gt;="&amp;EN$9)*SUMIFS(conditions!$70:$70,conditions!$8:$8,"&lt;="&amp;EN$9,conditions!$9:$9,"&gt;="&amp;EN$9)</f>
        <v>267.30000000000007</v>
      </c>
      <c r="EO79" s="37">
        <f>EN79+EO70-EO16*SUMIFS(conditions!$69:$69,conditions!$8:$8,"&lt;="&amp;EO$9,conditions!$9:$9,"&gt;="&amp;EO$9)*SUMIFS(conditions!$70:$70,conditions!$8:$8,"&lt;="&amp;EO$9,conditions!$9:$9,"&gt;="&amp;EO$9)</f>
        <v>267.30000000000007</v>
      </c>
      <c r="EP79" s="37">
        <f>EO79+EP70-EP16*SUMIFS(conditions!$69:$69,conditions!$8:$8,"&lt;="&amp;EP$9,conditions!$9:$9,"&gt;="&amp;EP$9)*SUMIFS(conditions!$70:$70,conditions!$8:$8,"&lt;="&amp;EP$9,conditions!$9:$9,"&gt;="&amp;EP$9)</f>
        <v>294.03000000000009</v>
      </c>
      <c r="EQ79" s="37">
        <f>EP79+EQ70-EQ16*SUMIFS(conditions!$69:$69,conditions!$8:$8,"&lt;="&amp;EQ$9,conditions!$9:$9,"&gt;="&amp;EQ$9)*SUMIFS(conditions!$70:$70,conditions!$8:$8,"&lt;="&amp;EQ$9,conditions!$9:$9,"&gt;="&amp;EQ$9)</f>
        <v>294.03000000000009</v>
      </c>
      <c r="ER79" s="37">
        <f>EQ79+ER70-ER16*SUMIFS(conditions!$69:$69,conditions!$8:$8,"&lt;="&amp;ER$9,conditions!$9:$9,"&gt;="&amp;ER$9)*SUMIFS(conditions!$70:$70,conditions!$8:$8,"&lt;="&amp;ER$9,conditions!$9:$9,"&gt;="&amp;ER$9)</f>
        <v>294.03000000000009</v>
      </c>
      <c r="ES79" s="37">
        <f>ER79+ES70-ES16*SUMIFS(conditions!$69:$69,conditions!$8:$8,"&lt;="&amp;ES$9,conditions!$9:$9,"&gt;="&amp;ES$9)*SUMIFS(conditions!$70:$70,conditions!$8:$8,"&lt;="&amp;ES$9,conditions!$9:$9,"&gt;="&amp;ES$9)</f>
        <v>294.03000000000009</v>
      </c>
      <c r="ET79" s="37">
        <f>ES79+ET70-ET16*SUMIFS(conditions!$69:$69,conditions!$8:$8,"&lt;="&amp;ET$9,conditions!$9:$9,"&gt;="&amp;ET$9)*SUMIFS(conditions!$70:$70,conditions!$8:$8,"&lt;="&amp;ET$9,conditions!$9:$9,"&gt;="&amp;ET$9)</f>
        <v>294.03000000000009</v>
      </c>
      <c r="EU79" s="37">
        <f>ET79+EU70-EU16*SUMIFS(conditions!$69:$69,conditions!$8:$8,"&lt;="&amp;EU$9,conditions!$9:$9,"&gt;="&amp;EU$9)*SUMIFS(conditions!$70:$70,conditions!$8:$8,"&lt;="&amp;EU$9,conditions!$9:$9,"&gt;="&amp;EU$9)</f>
        <v>267.30000000000007</v>
      </c>
      <c r="EV79" s="37">
        <f>EU79+EV70-EV16*SUMIFS(conditions!$69:$69,conditions!$8:$8,"&lt;="&amp;EV$9,conditions!$9:$9,"&gt;="&amp;EV$9)*SUMIFS(conditions!$70:$70,conditions!$8:$8,"&lt;="&amp;EV$9,conditions!$9:$9,"&gt;="&amp;EV$9)</f>
        <v>267.30000000000007</v>
      </c>
      <c r="EW79" s="37">
        <f>EV79+EW70-EW16*SUMIFS(conditions!$69:$69,conditions!$8:$8,"&lt;="&amp;EW$9,conditions!$9:$9,"&gt;="&amp;EW$9)*SUMIFS(conditions!$70:$70,conditions!$8:$8,"&lt;="&amp;EW$9,conditions!$9:$9,"&gt;="&amp;EW$9)</f>
        <v>294.03000000000009</v>
      </c>
      <c r="EX79" s="37">
        <f>EW79+EX70-EX16*SUMIFS(conditions!$69:$69,conditions!$8:$8,"&lt;="&amp;EX$9,conditions!$9:$9,"&gt;="&amp;EX$9)*SUMIFS(conditions!$70:$70,conditions!$8:$8,"&lt;="&amp;EX$9,conditions!$9:$9,"&gt;="&amp;EX$9)</f>
        <v>294.03000000000009</v>
      </c>
      <c r="EY79" s="37">
        <f>EX79+EY70-EY16*SUMIFS(conditions!$69:$69,conditions!$8:$8,"&lt;="&amp;EY$9,conditions!$9:$9,"&gt;="&amp;EY$9)*SUMIFS(conditions!$70:$70,conditions!$8:$8,"&lt;="&amp;EY$9,conditions!$9:$9,"&gt;="&amp;EY$9)</f>
        <v>294.03000000000009</v>
      </c>
      <c r="EZ79" s="37">
        <f>EY79+EZ70-EZ16*SUMIFS(conditions!$69:$69,conditions!$8:$8,"&lt;="&amp;EZ$9,conditions!$9:$9,"&gt;="&amp;EZ$9)*SUMIFS(conditions!$70:$70,conditions!$8:$8,"&lt;="&amp;EZ$9,conditions!$9:$9,"&gt;="&amp;EZ$9)</f>
        <v>294.03000000000009</v>
      </c>
      <c r="FA79" s="37">
        <f>EZ79+FA70-FA16*SUMIFS(conditions!$69:$69,conditions!$8:$8,"&lt;="&amp;FA$9,conditions!$9:$9,"&gt;="&amp;FA$9)*SUMIFS(conditions!$70:$70,conditions!$8:$8,"&lt;="&amp;FA$9,conditions!$9:$9,"&gt;="&amp;FA$9)</f>
        <v>294.03000000000009</v>
      </c>
      <c r="FB79" s="37">
        <f>FA79+FB70-FB16*SUMIFS(conditions!$69:$69,conditions!$8:$8,"&lt;="&amp;FB$9,conditions!$9:$9,"&gt;="&amp;FB$9)*SUMIFS(conditions!$70:$70,conditions!$8:$8,"&lt;="&amp;FB$9,conditions!$9:$9,"&gt;="&amp;FB$9)</f>
        <v>267.30000000000007</v>
      </c>
      <c r="FC79" s="37">
        <f>FB79+FC70-FC16*SUMIFS(conditions!$69:$69,conditions!$8:$8,"&lt;="&amp;FC$9,conditions!$9:$9,"&gt;="&amp;FC$9)*SUMIFS(conditions!$70:$70,conditions!$8:$8,"&lt;="&amp;FC$9,conditions!$9:$9,"&gt;="&amp;FC$9)</f>
        <v>267.30000000000007</v>
      </c>
      <c r="FD79" s="37">
        <f>FC79+FD70-FD16*SUMIFS(conditions!$69:$69,conditions!$8:$8,"&lt;="&amp;FD$9,conditions!$9:$9,"&gt;="&amp;FD$9)*SUMIFS(conditions!$70:$70,conditions!$8:$8,"&lt;="&amp;FD$9,conditions!$9:$9,"&gt;="&amp;FD$9)</f>
        <v>295.36650000000009</v>
      </c>
      <c r="FE79" s="37">
        <f>FD79+FE70-FE16*SUMIFS(conditions!$69:$69,conditions!$8:$8,"&lt;="&amp;FE$9,conditions!$9:$9,"&gt;="&amp;FE$9)*SUMIFS(conditions!$70:$70,conditions!$8:$8,"&lt;="&amp;FE$9,conditions!$9:$9,"&gt;="&amp;FE$9)</f>
        <v>296.70300000000009</v>
      </c>
      <c r="FF79" s="37">
        <f>FE79+FF70-FF16*SUMIFS(conditions!$69:$69,conditions!$8:$8,"&lt;="&amp;FF$9,conditions!$9:$9,"&gt;="&amp;FF$9)*SUMIFS(conditions!$70:$70,conditions!$8:$8,"&lt;="&amp;FF$9,conditions!$9:$9,"&gt;="&amp;FF$9)</f>
        <v>298.03950000000009</v>
      </c>
      <c r="FG79" s="37">
        <f>FF79+FG70-FG16*SUMIFS(conditions!$69:$69,conditions!$8:$8,"&lt;="&amp;FG$9,conditions!$9:$9,"&gt;="&amp;FG$9)*SUMIFS(conditions!$70:$70,conditions!$8:$8,"&lt;="&amp;FG$9,conditions!$9:$9,"&gt;="&amp;FG$9)</f>
        <v>299.37600000000009</v>
      </c>
      <c r="FH79" s="37">
        <f>FG79+FH70-FH16*SUMIFS(conditions!$69:$69,conditions!$8:$8,"&lt;="&amp;FH$9,conditions!$9:$9,"&gt;="&amp;FH$9)*SUMIFS(conditions!$70:$70,conditions!$8:$8,"&lt;="&amp;FH$9,conditions!$9:$9,"&gt;="&amp;FH$9)</f>
        <v>300.71250000000009</v>
      </c>
      <c r="FI79" s="37">
        <f>FH79+FI70-FI16*SUMIFS(conditions!$69:$69,conditions!$8:$8,"&lt;="&amp;FI$9,conditions!$9:$9,"&gt;="&amp;FI$9)*SUMIFS(conditions!$70:$70,conditions!$8:$8,"&lt;="&amp;FI$9,conditions!$9:$9,"&gt;="&amp;FI$9)</f>
        <v>273.98250000000007</v>
      </c>
      <c r="FJ79" s="37">
        <f>FI79+FJ70-FJ16*SUMIFS(conditions!$69:$69,conditions!$8:$8,"&lt;="&amp;FJ$9,conditions!$9:$9,"&gt;="&amp;FJ$9)*SUMIFS(conditions!$70:$70,conditions!$8:$8,"&lt;="&amp;FJ$9,conditions!$9:$9,"&gt;="&amp;FJ$9)</f>
        <v>273.98250000000007</v>
      </c>
      <c r="FK79" s="37">
        <f>FJ79+FK70-FK16*SUMIFS(conditions!$69:$69,conditions!$8:$8,"&lt;="&amp;FK$9,conditions!$9:$9,"&gt;="&amp;FK$9)*SUMIFS(conditions!$70:$70,conditions!$8:$8,"&lt;="&amp;FK$9,conditions!$9:$9,"&gt;="&amp;FK$9)</f>
        <v>302.04900000000009</v>
      </c>
      <c r="FL79" s="37">
        <f>FK79+FL70-FL16*SUMIFS(conditions!$69:$69,conditions!$8:$8,"&lt;="&amp;FL$9,conditions!$9:$9,"&gt;="&amp;FL$9)*SUMIFS(conditions!$70:$70,conditions!$8:$8,"&lt;="&amp;FL$9,conditions!$9:$9,"&gt;="&amp;FL$9)</f>
        <v>303.38550000000009</v>
      </c>
      <c r="FM79" s="37">
        <f>FL79+FM70-FM16*SUMIFS(conditions!$69:$69,conditions!$8:$8,"&lt;="&amp;FM$9,conditions!$9:$9,"&gt;="&amp;FM$9)*SUMIFS(conditions!$70:$70,conditions!$8:$8,"&lt;="&amp;FM$9,conditions!$9:$9,"&gt;="&amp;FM$9)</f>
        <v>304.72200000000009</v>
      </c>
      <c r="FN79" s="37">
        <f>FM79+FN70-FN16*SUMIFS(conditions!$69:$69,conditions!$8:$8,"&lt;="&amp;FN$9,conditions!$9:$9,"&gt;="&amp;FN$9)*SUMIFS(conditions!$70:$70,conditions!$8:$8,"&lt;="&amp;FN$9,conditions!$9:$9,"&gt;="&amp;FN$9)</f>
        <v>306.05850000000009</v>
      </c>
      <c r="FO79" s="37">
        <f>FN79+FO70-FO16*SUMIFS(conditions!$69:$69,conditions!$8:$8,"&lt;="&amp;FO$9,conditions!$9:$9,"&gt;="&amp;FO$9)*SUMIFS(conditions!$70:$70,conditions!$8:$8,"&lt;="&amp;FO$9,conditions!$9:$9,"&gt;="&amp;FO$9)</f>
        <v>307.3950000000001</v>
      </c>
      <c r="FP79" s="37">
        <f>FO79+FP70-FP16*SUMIFS(conditions!$69:$69,conditions!$8:$8,"&lt;="&amp;FP$9,conditions!$9:$9,"&gt;="&amp;FP$9)*SUMIFS(conditions!$70:$70,conditions!$8:$8,"&lt;="&amp;FP$9,conditions!$9:$9,"&gt;="&amp;FP$9)</f>
        <v>280.66500000000008</v>
      </c>
      <c r="FQ79" s="37">
        <f>FP79+FQ70-FQ16*SUMIFS(conditions!$69:$69,conditions!$8:$8,"&lt;="&amp;FQ$9,conditions!$9:$9,"&gt;="&amp;FQ$9)*SUMIFS(conditions!$70:$70,conditions!$8:$8,"&lt;="&amp;FQ$9,conditions!$9:$9,"&gt;="&amp;FQ$9)</f>
        <v>280.66500000000008</v>
      </c>
      <c r="FR79" s="37">
        <f>FQ79+FR70-FR16*SUMIFS(conditions!$69:$69,conditions!$8:$8,"&lt;="&amp;FR$9,conditions!$9:$9,"&gt;="&amp;FR$9)*SUMIFS(conditions!$70:$70,conditions!$8:$8,"&lt;="&amp;FR$9,conditions!$9:$9,"&gt;="&amp;FR$9)</f>
        <v>308.7315000000001</v>
      </c>
      <c r="FS79" s="37">
        <f>FR79+FS70-FS16*SUMIFS(conditions!$69:$69,conditions!$8:$8,"&lt;="&amp;FS$9,conditions!$9:$9,"&gt;="&amp;FS$9)*SUMIFS(conditions!$70:$70,conditions!$8:$8,"&lt;="&amp;FS$9,conditions!$9:$9,"&gt;="&amp;FS$9)</f>
        <v>308.7315000000001</v>
      </c>
      <c r="FT79" s="37">
        <f>FS79+FT70-FT16*SUMIFS(conditions!$69:$69,conditions!$8:$8,"&lt;="&amp;FT$9,conditions!$9:$9,"&gt;="&amp;FT$9)*SUMIFS(conditions!$70:$70,conditions!$8:$8,"&lt;="&amp;FT$9,conditions!$9:$9,"&gt;="&amp;FT$9)</f>
        <v>308.7315000000001</v>
      </c>
      <c r="FU79" s="37">
        <f>FT79+FU70-FU16*SUMIFS(conditions!$69:$69,conditions!$8:$8,"&lt;="&amp;FU$9,conditions!$9:$9,"&gt;="&amp;FU$9)*SUMIFS(conditions!$70:$70,conditions!$8:$8,"&lt;="&amp;FU$9,conditions!$9:$9,"&gt;="&amp;FU$9)</f>
        <v>308.7315000000001</v>
      </c>
      <c r="FV79" s="37">
        <f>FU79+FV70-FV16*SUMIFS(conditions!$69:$69,conditions!$8:$8,"&lt;="&amp;FV$9,conditions!$9:$9,"&gt;="&amp;FV$9)*SUMIFS(conditions!$70:$70,conditions!$8:$8,"&lt;="&amp;FV$9,conditions!$9:$9,"&gt;="&amp;FV$9)</f>
        <v>308.7315000000001</v>
      </c>
      <c r="FW79" s="37">
        <f>FV79+FW70-FW16*SUMIFS(conditions!$69:$69,conditions!$8:$8,"&lt;="&amp;FW$9,conditions!$9:$9,"&gt;="&amp;FW$9)*SUMIFS(conditions!$70:$70,conditions!$8:$8,"&lt;="&amp;FW$9,conditions!$9:$9,"&gt;="&amp;FW$9)</f>
        <v>280.66500000000008</v>
      </c>
      <c r="FX79" s="37">
        <f>FW79+FX70-FX16*SUMIFS(conditions!$69:$69,conditions!$8:$8,"&lt;="&amp;FX$9,conditions!$9:$9,"&gt;="&amp;FX$9)*SUMIFS(conditions!$70:$70,conditions!$8:$8,"&lt;="&amp;FX$9,conditions!$9:$9,"&gt;="&amp;FX$9)</f>
        <v>280.66500000000008</v>
      </c>
      <c r="FY79" s="37">
        <f>FX79+FY70-FY16*SUMIFS(conditions!$69:$69,conditions!$8:$8,"&lt;="&amp;FY$9,conditions!$9:$9,"&gt;="&amp;FY$9)*SUMIFS(conditions!$70:$70,conditions!$8:$8,"&lt;="&amp;FY$9,conditions!$9:$9,"&gt;="&amp;FY$9)</f>
        <v>308.7315000000001</v>
      </c>
      <c r="FZ79" s="37">
        <f>FY79+FZ70-FZ16*SUMIFS(conditions!$69:$69,conditions!$8:$8,"&lt;="&amp;FZ$9,conditions!$9:$9,"&gt;="&amp;FZ$9)*SUMIFS(conditions!$70:$70,conditions!$8:$8,"&lt;="&amp;FZ$9,conditions!$9:$9,"&gt;="&amp;FZ$9)</f>
        <v>308.7315000000001</v>
      </c>
      <c r="GA79" s="37">
        <f>FZ79+GA70-GA16*SUMIFS(conditions!$69:$69,conditions!$8:$8,"&lt;="&amp;GA$9,conditions!$9:$9,"&gt;="&amp;GA$9)*SUMIFS(conditions!$70:$70,conditions!$8:$8,"&lt;="&amp;GA$9,conditions!$9:$9,"&gt;="&amp;GA$9)</f>
        <v>308.7315000000001</v>
      </c>
      <c r="GB79" s="37">
        <f>GA79+GB70-GB16*SUMIFS(conditions!$69:$69,conditions!$8:$8,"&lt;="&amp;GB$9,conditions!$9:$9,"&gt;="&amp;GB$9)*SUMIFS(conditions!$70:$70,conditions!$8:$8,"&lt;="&amp;GB$9,conditions!$9:$9,"&gt;="&amp;GB$9)</f>
        <v>308.7315000000001</v>
      </c>
      <c r="GC79" s="37">
        <f>GB79+GC70-GC16*SUMIFS(conditions!$69:$69,conditions!$8:$8,"&lt;="&amp;GC$9,conditions!$9:$9,"&gt;="&amp;GC$9)*SUMIFS(conditions!$70:$70,conditions!$8:$8,"&lt;="&amp;GC$9,conditions!$9:$9,"&gt;="&amp;GC$9)</f>
        <v>308.7315000000001</v>
      </c>
      <c r="GD79" s="37">
        <f>GC79+GD70-GD16*SUMIFS(conditions!$69:$69,conditions!$8:$8,"&lt;="&amp;GD$9,conditions!$9:$9,"&gt;="&amp;GD$9)*SUMIFS(conditions!$70:$70,conditions!$8:$8,"&lt;="&amp;GD$9,conditions!$9:$9,"&gt;="&amp;GD$9)</f>
        <v>280.66500000000008</v>
      </c>
      <c r="GE79" s="37">
        <f>GD79+GE70-GE16*SUMIFS(conditions!$69:$69,conditions!$8:$8,"&lt;="&amp;GE$9,conditions!$9:$9,"&gt;="&amp;GE$9)*SUMIFS(conditions!$70:$70,conditions!$8:$8,"&lt;="&amp;GE$9,conditions!$9:$9,"&gt;="&amp;GE$9)</f>
        <v>280.66500000000008</v>
      </c>
      <c r="GF79" s="37">
        <f>GE79+GF70-GF16*SUMIFS(conditions!$69:$69,conditions!$8:$8,"&lt;="&amp;GF$9,conditions!$9:$9,"&gt;="&amp;GF$9)*SUMIFS(conditions!$70:$70,conditions!$8:$8,"&lt;="&amp;GF$9,conditions!$9:$9,"&gt;="&amp;GF$9)</f>
        <v>308.7315000000001</v>
      </c>
      <c r="GG79" s="37">
        <f>GF79+GG70-GG16*SUMIFS(conditions!$69:$69,conditions!$8:$8,"&lt;="&amp;GG$9,conditions!$9:$9,"&gt;="&amp;GG$9)*SUMIFS(conditions!$70:$70,conditions!$8:$8,"&lt;="&amp;GG$9,conditions!$9:$9,"&gt;="&amp;GG$9)</f>
        <v>308.7315000000001</v>
      </c>
      <c r="GH79" s="37">
        <f>GG79+GH70-GH16*SUMIFS(conditions!$69:$69,conditions!$8:$8,"&lt;="&amp;GH$9,conditions!$9:$9,"&gt;="&amp;GH$9)*SUMIFS(conditions!$70:$70,conditions!$8:$8,"&lt;="&amp;GH$9,conditions!$9:$9,"&gt;="&amp;GH$9)</f>
        <v>311.77203750000007</v>
      </c>
      <c r="GI79" s="37">
        <f>GH79+GI70-GI16*SUMIFS(conditions!$69:$69,conditions!$8:$8,"&lt;="&amp;GI$9,conditions!$9:$9,"&gt;="&amp;GI$9)*SUMIFS(conditions!$70:$70,conditions!$8:$8,"&lt;="&amp;GI$9,conditions!$9:$9,"&gt;="&amp;GI$9)</f>
        <v>314.81257500000004</v>
      </c>
      <c r="GJ79" s="37">
        <f>GI79+GJ70-GJ16*SUMIFS(conditions!$69:$69,conditions!$8:$8,"&lt;="&amp;GJ$9,conditions!$9:$9,"&gt;="&amp;GJ$9)*SUMIFS(conditions!$70:$70,conditions!$8:$8,"&lt;="&amp;GJ$9,conditions!$9:$9,"&gt;="&amp;GJ$9)</f>
        <v>317.85311250000001</v>
      </c>
      <c r="GK79" s="37">
        <f>GJ79+GK70-GK16*SUMIFS(conditions!$69:$69,conditions!$8:$8,"&lt;="&amp;GK$9,conditions!$9:$9,"&gt;="&amp;GK$9)*SUMIFS(conditions!$70:$70,conditions!$8:$8,"&lt;="&amp;GK$9,conditions!$9:$9,"&gt;="&amp;GK$9)</f>
        <v>289.78661249999999</v>
      </c>
      <c r="GL79" s="37">
        <f>GK79+GL70-GL16*SUMIFS(conditions!$69:$69,conditions!$8:$8,"&lt;="&amp;GL$9,conditions!$9:$9,"&gt;="&amp;GL$9)*SUMIFS(conditions!$70:$70,conditions!$8:$8,"&lt;="&amp;GL$9,conditions!$9:$9,"&gt;="&amp;GL$9)</f>
        <v>289.78661249999999</v>
      </c>
      <c r="GM79" s="37">
        <f>GL79+GM70-GM16*SUMIFS(conditions!$69:$69,conditions!$8:$8,"&lt;="&amp;GM$9,conditions!$9:$9,"&gt;="&amp;GM$9)*SUMIFS(conditions!$70:$70,conditions!$8:$8,"&lt;="&amp;GM$9,conditions!$9:$9,"&gt;="&amp;GM$9)</f>
        <v>320.89364999999998</v>
      </c>
      <c r="GN79" s="37">
        <f>GM79+GN70-GN16*SUMIFS(conditions!$69:$69,conditions!$8:$8,"&lt;="&amp;GN$9,conditions!$9:$9,"&gt;="&amp;GN$9)*SUMIFS(conditions!$70:$70,conditions!$8:$8,"&lt;="&amp;GN$9,conditions!$9:$9,"&gt;="&amp;GN$9)</f>
        <v>323.93418749999995</v>
      </c>
      <c r="GO79" s="37">
        <f>GN79+GO70-GO16*SUMIFS(conditions!$69:$69,conditions!$8:$8,"&lt;="&amp;GO$9,conditions!$9:$9,"&gt;="&amp;GO$9)*SUMIFS(conditions!$70:$70,conditions!$8:$8,"&lt;="&amp;GO$9,conditions!$9:$9,"&gt;="&amp;GO$9)</f>
        <v>326.97472499999992</v>
      </c>
      <c r="GP79" s="37">
        <f>GO79+GP70-GP16*SUMIFS(conditions!$69:$69,conditions!$8:$8,"&lt;="&amp;GP$9,conditions!$9:$9,"&gt;="&amp;GP$9)*SUMIFS(conditions!$70:$70,conditions!$8:$8,"&lt;="&amp;GP$9,conditions!$9:$9,"&gt;="&amp;GP$9)</f>
        <v>330.01526249999989</v>
      </c>
      <c r="GQ79" s="37">
        <f>GP79+GQ70-GQ16*SUMIFS(conditions!$69:$69,conditions!$8:$8,"&lt;="&amp;GQ$9,conditions!$9:$9,"&gt;="&amp;GQ$9)*SUMIFS(conditions!$70:$70,conditions!$8:$8,"&lt;="&amp;GQ$9,conditions!$9:$9,"&gt;="&amp;GQ$9)</f>
        <v>333.05579999999986</v>
      </c>
      <c r="GR79" s="37">
        <f>GQ79+GR70-GR16*SUMIFS(conditions!$69:$69,conditions!$8:$8,"&lt;="&amp;GR$9,conditions!$9:$9,"&gt;="&amp;GR$9)*SUMIFS(conditions!$70:$70,conditions!$8:$8,"&lt;="&amp;GR$9,conditions!$9:$9,"&gt;="&amp;GR$9)</f>
        <v>304.98929999999984</v>
      </c>
      <c r="GS79" s="37">
        <f>GR79+GS70-GS16*SUMIFS(conditions!$69:$69,conditions!$8:$8,"&lt;="&amp;GS$9,conditions!$9:$9,"&gt;="&amp;GS$9)*SUMIFS(conditions!$70:$70,conditions!$8:$8,"&lt;="&amp;GS$9,conditions!$9:$9,"&gt;="&amp;GS$9)</f>
        <v>304.98929999999984</v>
      </c>
      <c r="GT79" s="37">
        <f>GS79+GT70-GT16*SUMIFS(conditions!$69:$69,conditions!$8:$8,"&lt;="&amp;GT$9,conditions!$9:$9,"&gt;="&amp;GT$9)*SUMIFS(conditions!$70:$70,conditions!$8:$8,"&lt;="&amp;GT$9,conditions!$9:$9,"&gt;="&amp;GT$9)</f>
        <v>336.09633749999983</v>
      </c>
      <c r="GU79" s="37">
        <f>GT79+GU70-GU16*SUMIFS(conditions!$69:$69,conditions!$8:$8,"&lt;="&amp;GU$9,conditions!$9:$9,"&gt;="&amp;GU$9)*SUMIFS(conditions!$70:$70,conditions!$8:$8,"&lt;="&amp;GU$9,conditions!$9:$9,"&gt;="&amp;GU$9)</f>
        <v>339.1368749999998</v>
      </c>
      <c r="GV79" s="37">
        <f>GU79+GV70-GV16*SUMIFS(conditions!$69:$69,conditions!$8:$8,"&lt;="&amp;GV$9,conditions!$9:$9,"&gt;="&amp;GV$9)*SUMIFS(conditions!$70:$70,conditions!$8:$8,"&lt;="&amp;GV$9,conditions!$9:$9,"&gt;="&amp;GV$9)</f>
        <v>342.17741249999978</v>
      </c>
      <c r="GW79" s="37">
        <f>GV79+GW70-GW16*SUMIFS(conditions!$69:$69,conditions!$8:$8,"&lt;="&amp;GW$9,conditions!$9:$9,"&gt;="&amp;GW$9)*SUMIFS(conditions!$70:$70,conditions!$8:$8,"&lt;="&amp;GW$9,conditions!$9:$9,"&gt;="&amp;GW$9)</f>
        <v>342.17741249999978</v>
      </c>
      <c r="GX79" s="37">
        <f>GW79+GX70-GX16*SUMIFS(conditions!$69:$69,conditions!$8:$8,"&lt;="&amp;GX$9,conditions!$9:$9,"&gt;="&amp;GX$9)*SUMIFS(conditions!$70:$70,conditions!$8:$8,"&lt;="&amp;GX$9,conditions!$9:$9,"&gt;="&amp;GX$9)</f>
        <v>342.17741249999978</v>
      </c>
      <c r="GY79" s="37">
        <f>GX79+GY70-GY16*SUMIFS(conditions!$69:$69,conditions!$8:$8,"&lt;="&amp;GY$9,conditions!$9:$9,"&gt;="&amp;GY$9)*SUMIFS(conditions!$70:$70,conditions!$8:$8,"&lt;="&amp;GY$9,conditions!$9:$9,"&gt;="&amp;GY$9)</f>
        <v>311.07037499999979</v>
      </c>
      <c r="GZ79" s="37">
        <f>GY79+GZ70-GZ16*SUMIFS(conditions!$69:$69,conditions!$8:$8,"&lt;="&amp;GZ$9,conditions!$9:$9,"&gt;="&amp;GZ$9)*SUMIFS(conditions!$70:$70,conditions!$8:$8,"&lt;="&amp;GZ$9,conditions!$9:$9,"&gt;="&amp;GZ$9)</f>
        <v>311.07037499999979</v>
      </c>
      <c r="HA79" s="37">
        <f>GZ79+HA70-HA16*SUMIFS(conditions!$69:$69,conditions!$8:$8,"&lt;="&amp;HA$9,conditions!$9:$9,"&gt;="&amp;HA$9)*SUMIFS(conditions!$70:$70,conditions!$8:$8,"&lt;="&amp;HA$9,conditions!$9:$9,"&gt;="&amp;HA$9)</f>
        <v>342.17741249999978</v>
      </c>
      <c r="HB79" s="37">
        <f>HA79+HB70-HB16*SUMIFS(conditions!$69:$69,conditions!$8:$8,"&lt;="&amp;HB$9,conditions!$9:$9,"&gt;="&amp;HB$9)*SUMIFS(conditions!$70:$70,conditions!$8:$8,"&lt;="&amp;HB$9,conditions!$9:$9,"&gt;="&amp;HB$9)</f>
        <v>342.17741249999978</v>
      </c>
      <c r="HC79" s="37">
        <f>HB79+HC70-HC16*SUMIFS(conditions!$69:$69,conditions!$8:$8,"&lt;="&amp;HC$9,conditions!$9:$9,"&gt;="&amp;HC$9)*SUMIFS(conditions!$70:$70,conditions!$8:$8,"&lt;="&amp;HC$9,conditions!$9:$9,"&gt;="&amp;HC$9)</f>
        <v>342.17741249999978</v>
      </c>
      <c r="HD79" s="37">
        <f>HC79+HD70-HD16*SUMIFS(conditions!$69:$69,conditions!$8:$8,"&lt;="&amp;HD$9,conditions!$9:$9,"&gt;="&amp;HD$9)*SUMIFS(conditions!$70:$70,conditions!$8:$8,"&lt;="&amp;HD$9,conditions!$9:$9,"&gt;="&amp;HD$9)</f>
        <v>342.17741249999978</v>
      </c>
      <c r="HE79" s="37">
        <f>HD79+HE70-HE16*SUMIFS(conditions!$69:$69,conditions!$8:$8,"&lt;="&amp;HE$9,conditions!$9:$9,"&gt;="&amp;HE$9)*SUMIFS(conditions!$70:$70,conditions!$8:$8,"&lt;="&amp;HE$9,conditions!$9:$9,"&gt;="&amp;HE$9)</f>
        <v>342.17741249999978</v>
      </c>
      <c r="HF79" s="37">
        <f>HE79+HF70-HF16*SUMIFS(conditions!$69:$69,conditions!$8:$8,"&lt;="&amp;HF$9,conditions!$9:$9,"&gt;="&amp;HF$9)*SUMIFS(conditions!$70:$70,conditions!$8:$8,"&lt;="&amp;HF$9,conditions!$9:$9,"&gt;="&amp;HF$9)</f>
        <v>311.07037499999979</v>
      </c>
      <c r="HG79" s="37">
        <f>HF79+HG70-HG16*SUMIFS(conditions!$69:$69,conditions!$8:$8,"&lt;="&amp;HG$9,conditions!$9:$9,"&gt;="&amp;HG$9)*SUMIFS(conditions!$70:$70,conditions!$8:$8,"&lt;="&amp;HG$9,conditions!$9:$9,"&gt;="&amp;HG$9)</f>
        <v>311.07037499999979</v>
      </c>
      <c r="HH79" s="37">
        <f>HG79+HH70-HH16*SUMIFS(conditions!$69:$69,conditions!$8:$8,"&lt;="&amp;HH$9,conditions!$9:$9,"&gt;="&amp;HH$9)*SUMIFS(conditions!$70:$70,conditions!$8:$8,"&lt;="&amp;HH$9,conditions!$9:$9,"&gt;="&amp;HH$9)</f>
        <v>342.17741249999978</v>
      </c>
      <c r="HI79" s="37">
        <f>HH79+HI70-HI16*SUMIFS(conditions!$69:$69,conditions!$8:$8,"&lt;="&amp;HI$9,conditions!$9:$9,"&gt;="&amp;HI$9)*SUMIFS(conditions!$70:$70,conditions!$8:$8,"&lt;="&amp;HI$9,conditions!$9:$9,"&gt;="&amp;HI$9)</f>
        <v>342.17741249999978</v>
      </c>
      <c r="HJ79" s="37">
        <f>HI79+HJ70-HJ16*SUMIFS(conditions!$69:$69,conditions!$8:$8,"&lt;="&amp;HJ$9,conditions!$9:$9,"&gt;="&amp;HJ$9)*SUMIFS(conditions!$70:$70,conditions!$8:$8,"&lt;="&amp;HJ$9,conditions!$9:$9,"&gt;="&amp;HJ$9)</f>
        <v>342.17741249999978</v>
      </c>
      <c r="HK79" s="37">
        <f>HJ79+HK70-HK16*SUMIFS(conditions!$69:$69,conditions!$8:$8,"&lt;="&amp;HK$9,conditions!$9:$9,"&gt;="&amp;HK$9)*SUMIFS(conditions!$70:$70,conditions!$8:$8,"&lt;="&amp;HK$9,conditions!$9:$9,"&gt;="&amp;HK$9)</f>
        <v>342.17741249999978</v>
      </c>
      <c r="HL79" s="37">
        <f>HK79+HL70-HL16*SUMIFS(conditions!$69:$69,conditions!$8:$8,"&lt;="&amp;HL$9,conditions!$9:$9,"&gt;="&amp;HL$9)*SUMIFS(conditions!$70:$70,conditions!$8:$8,"&lt;="&amp;HL$9,conditions!$9:$9,"&gt;="&amp;HL$9)</f>
        <v>342.17741249999978</v>
      </c>
      <c r="HM79" s="37">
        <f>HL79+HM70-HM16*SUMIFS(conditions!$69:$69,conditions!$8:$8,"&lt;="&amp;HM$9,conditions!$9:$9,"&gt;="&amp;HM$9)*SUMIFS(conditions!$70:$70,conditions!$8:$8,"&lt;="&amp;HM$9,conditions!$9:$9,"&gt;="&amp;HM$9)</f>
        <v>311.07037499999979</v>
      </c>
      <c r="HN79" s="37">
        <f>HM79+HN70-HN16*SUMIFS(conditions!$69:$69,conditions!$8:$8,"&lt;="&amp;HN$9,conditions!$9:$9,"&gt;="&amp;HN$9)*SUMIFS(conditions!$70:$70,conditions!$8:$8,"&lt;="&amp;HN$9,conditions!$9:$9,"&gt;="&amp;HN$9)</f>
        <v>311.07037499999979</v>
      </c>
      <c r="HO79" s="37">
        <f>HN79+HO70-HO16*SUMIFS(conditions!$69:$69,conditions!$8:$8,"&lt;="&amp;HO$9,conditions!$9:$9,"&gt;="&amp;HO$9)*SUMIFS(conditions!$70:$70,conditions!$8:$8,"&lt;="&amp;HO$9,conditions!$9:$9,"&gt;="&amp;HO$9)</f>
        <v>339.68884949999978</v>
      </c>
      <c r="HP79" s="37">
        <f>HO79+HP70-HP16*SUMIFS(conditions!$69:$69,conditions!$8:$8,"&lt;="&amp;HP$9,conditions!$9:$9,"&gt;="&amp;HP$9)*SUMIFS(conditions!$70:$70,conditions!$8:$8,"&lt;="&amp;HP$9,conditions!$9:$9,"&gt;="&amp;HP$9)</f>
        <v>337.20028649999978</v>
      </c>
      <c r="HQ79" s="37">
        <f>HP79+HQ70-HQ16*SUMIFS(conditions!$69:$69,conditions!$8:$8,"&lt;="&amp;HQ$9,conditions!$9:$9,"&gt;="&amp;HQ$9)*SUMIFS(conditions!$70:$70,conditions!$8:$8,"&lt;="&amp;HQ$9,conditions!$9:$9,"&gt;="&amp;HQ$9)</f>
        <v>334.71172349999978</v>
      </c>
      <c r="HR79" s="37">
        <f>HQ79+HR70-HR16*SUMIFS(conditions!$69:$69,conditions!$8:$8,"&lt;="&amp;HR$9,conditions!$9:$9,"&gt;="&amp;HR$9)*SUMIFS(conditions!$70:$70,conditions!$8:$8,"&lt;="&amp;HR$9,conditions!$9:$9,"&gt;="&amp;HR$9)</f>
        <v>332.22316049999978</v>
      </c>
      <c r="HS79" s="37">
        <f>HR79+HS70-HS16*SUMIFS(conditions!$69:$69,conditions!$8:$8,"&lt;="&amp;HS$9,conditions!$9:$9,"&gt;="&amp;HS$9)*SUMIFS(conditions!$70:$70,conditions!$8:$8,"&lt;="&amp;HS$9,conditions!$9:$9,"&gt;="&amp;HS$9)</f>
        <v>329.73459749999978</v>
      </c>
      <c r="HT79" s="37">
        <f>HS79+HT70-HT16*SUMIFS(conditions!$69:$69,conditions!$8:$8,"&lt;="&amp;HT$9,conditions!$9:$9,"&gt;="&amp;HT$9)*SUMIFS(conditions!$70:$70,conditions!$8:$8,"&lt;="&amp;HT$9,conditions!$9:$9,"&gt;="&amp;HT$9)</f>
        <v>298.62755999999979</v>
      </c>
      <c r="HU79" s="37">
        <f>HT79+HU70-HU16*SUMIFS(conditions!$69:$69,conditions!$8:$8,"&lt;="&amp;HU$9,conditions!$9:$9,"&gt;="&amp;HU$9)*SUMIFS(conditions!$70:$70,conditions!$8:$8,"&lt;="&amp;HU$9,conditions!$9:$9,"&gt;="&amp;HU$9)</f>
        <v>298.62755999999979</v>
      </c>
      <c r="HV79" s="37">
        <f>HU79+HV70-HV16*SUMIFS(conditions!$69:$69,conditions!$8:$8,"&lt;="&amp;HV$9,conditions!$9:$9,"&gt;="&amp;HV$9)*SUMIFS(conditions!$70:$70,conditions!$8:$8,"&lt;="&amp;HV$9,conditions!$9:$9,"&gt;="&amp;HV$9)</f>
        <v>327.24603449999978</v>
      </c>
      <c r="HW79" s="37">
        <f>HV79+HW70-HW16*SUMIFS(conditions!$69:$69,conditions!$8:$8,"&lt;="&amp;HW$9,conditions!$9:$9,"&gt;="&amp;HW$9)*SUMIFS(conditions!$70:$70,conditions!$8:$8,"&lt;="&amp;HW$9,conditions!$9:$9,"&gt;="&amp;HW$9)</f>
        <v>324.75747149999978</v>
      </c>
      <c r="HX79" s="37">
        <f>HW79+HX70-HX16*SUMIFS(conditions!$69:$69,conditions!$8:$8,"&lt;="&amp;HX$9,conditions!$9:$9,"&gt;="&amp;HX$9)*SUMIFS(conditions!$70:$70,conditions!$8:$8,"&lt;="&amp;HX$9,conditions!$9:$9,"&gt;="&amp;HX$9)</f>
        <v>322.26890849999978</v>
      </c>
      <c r="HY79" s="37">
        <f>HX79+HY70-HY16*SUMIFS(conditions!$69:$69,conditions!$8:$8,"&lt;="&amp;HY$9,conditions!$9:$9,"&gt;="&amp;HY$9)*SUMIFS(conditions!$70:$70,conditions!$8:$8,"&lt;="&amp;HY$9,conditions!$9:$9,"&gt;="&amp;HY$9)</f>
        <v>319.78034549999978</v>
      </c>
      <c r="HZ79" s="37">
        <f>HY79+HZ70-HZ16*SUMIFS(conditions!$69:$69,conditions!$8:$8,"&lt;="&amp;HZ$9,conditions!$9:$9,"&gt;="&amp;HZ$9)*SUMIFS(conditions!$70:$70,conditions!$8:$8,"&lt;="&amp;HZ$9,conditions!$9:$9,"&gt;="&amp;HZ$9)</f>
        <v>317.29178249999978</v>
      </c>
      <c r="IA79" s="37">
        <f>HZ79+IA70-IA16*SUMIFS(conditions!$69:$69,conditions!$8:$8,"&lt;="&amp;IA$9,conditions!$9:$9,"&gt;="&amp;IA$9)*SUMIFS(conditions!$70:$70,conditions!$8:$8,"&lt;="&amp;IA$9,conditions!$9:$9,"&gt;="&amp;IA$9)</f>
        <v>286.18474499999979</v>
      </c>
      <c r="IB79" s="37">
        <f>IA79+IB70-IB16*SUMIFS(conditions!$69:$69,conditions!$8:$8,"&lt;="&amp;IB$9,conditions!$9:$9,"&gt;="&amp;IB$9)*SUMIFS(conditions!$70:$70,conditions!$8:$8,"&lt;="&amp;IB$9,conditions!$9:$9,"&gt;="&amp;IB$9)</f>
        <v>286.18474499999979</v>
      </c>
      <c r="IC79" s="37">
        <f>IB79+IC70-IC16*SUMIFS(conditions!$69:$69,conditions!$8:$8,"&lt;="&amp;IC$9,conditions!$9:$9,"&gt;="&amp;IC$9)*SUMIFS(conditions!$70:$70,conditions!$8:$8,"&lt;="&amp;IC$9,conditions!$9:$9,"&gt;="&amp;IC$9)</f>
        <v>314.80321949999978</v>
      </c>
      <c r="ID79" s="37">
        <f>IC79+ID70-ID16*SUMIFS(conditions!$69:$69,conditions!$8:$8,"&lt;="&amp;ID$9,conditions!$9:$9,"&gt;="&amp;ID$9)*SUMIFS(conditions!$70:$70,conditions!$8:$8,"&lt;="&amp;ID$9,conditions!$9:$9,"&gt;="&amp;ID$9)</f>
        <v>314.80321949999978</v>
      </c>
      <c r="IE79" s="37">
        <f>ID79+IE70-IE16*SUMIFS(conditions!$69:$69,conditions!$8:$8,"&lt;="&amp;IE$9,conditions!$9:$9,"&gt;="&amp;IE$9)*SUMIFS(conditions!$70:$70,conditions!$8:$8,"&lt;="&amp;IE$9,conditions!$9:$9,"&gt;="&amp;IE$9)</f>
        <v>314.80321949999978</v>
      </c>
      <c r="IF79" s="37">
        <f>IE79+IF70-IF16*SUMIFS(conditions!$69:$69,conditions!$8:$8,"&lt;="&amp;IF$9,conditions!$9:$9,"&gt;="&amp;IF$9)*SUMIFS(conditions!$70:$70,conditions!$8:$8,"&lt;="&amp;IF$9,conditions!$9:$9,"&gt;="&amp;IF$9)</f>
        <v>314.80321949999978</v>
      </c>
      <c r="IG79" s="37">
        <f>IF79+IG70-IG16*SUMIFS(conditions!$69:$69,conditions!$8:$8,"&lt;="&amp;IG$9,conditions!$9:$9,"&gt;="&amp;IG$9)*SUMIFS(conditions!$70:$70,conditions!$8:$8,"&lt;="&amp;IG$9,conditions!$9:$9,"&gt;="&amp;IG$9)</f>
        <v>314.80321949999978</v>
      </c>
      <c r="IH79" s="37">
        <f>IG79+IH70-IH16*SUMIFS(conditions!$69:$69,conditions!$8:$8,"&lt;="&amp;IH$9,conditions!$9:$9,"&gt;="&amp;IH$9)*SUMIFS(conditions!$70:$70,conditions!$8:$8,"&lt;="&amp;IH$9,conditions!$9:$9,"&gt;="&amp;IH$9)</f>
        <v>286.18474499999979</v>
      </c>
      <c r="II79" s="37">
        <f>IH79+II70-II16*SUMIFS(conditions!$69:$69,conditions!$8:$8,"&lt;="&amp;II$9,conditions!$9:$9,"&gt;="&amp;II$9)*SUMIFS(conditions!$70:$70,conditions!$8:$8,"&lt;="&amp;II$9,conditions!$9:$9,"&gt;="&amp;II$9)</f>
        <v>286.18474499999979</v>
      </c>
      <c r="IJ79" s="37">
        <f>II79+IJ70-IJ16*SUMIFS(conditions!$69:$69,conditions!$8:$8,"&lt;="&amp;IJ$9,conditions!$9:$9,"&gt;="&amp;IJ$9)*SUMIFS(conditions!$70:$70,conditions!$8:$8,"&lt;="&amp;IJ$9,conditions!$9:$9,"&gt;="&amp;IJ$9)</f>
        <v>314.80321949999978</v>
      </c>
      <c r="IK79" s="37">
        <f>IJ79+IK70-IK16*SUMIFS(conditions!$69:$69,conditions!$8:$8,"&lt;="&amp;IK$9,conditions!$9:$9,"&gt;="&amp;IK$9)*SUMIFS(conditions!$70:$70,conditions!$8:$8,"&lt;="&amp;IK$9,conditions!$9:$9,"&gt;="&amp;IK$9)</f>
        <v>314.80321949999978</v>
      </c>
      <c r="IL79" s="37">
        <f>IK79+IL70-IL16*SUMIFS(conditions!$69:$69,conditions!$8:$8,"&lt;="&amp;IL$9,conditions!$9:$9,"&gt;="&amp;IL$9)*SUMIFS(conditions!$70:$70,conditions!$8:$8,"&lt;="&amp;IL$9,conditions!$9:$9,"&gt;="&amp;IL$9)</f>
        <v>314.80321949999978</v>
      </c>
      <c r="IM79" s="37">
        <f>IL79+IM70-IM16*SUMIFS(conditions!$69:$69,conditions!$8:$8,"&lt;="&amp;IM$9,conditions!$9:$9,"&gt;="&amp;IM$9)*SUMIFS(conditions!$70:$70,conditions!$8:$8,"&lt;="&amp;IM$9,conditions!$9:$9,"&gt;="&amp;IM$9)</f>
        <v>314.80321949999978</v>
      </c>
      <c r="IN79" s="37">
        <f>IM79+IN70-IN16*SUMIFS(conditions!$69:$69,conditions!$8:$8,"&lt;="&amp;IN$9,conditions!$9:$9,"&gt;="&amp;IN$9)*SUMIFS(conditions!$70:$70,conditions!$8:$8,"&lt;="&amp;IN$9,conditions!$9:$9,"&gt;="&amp;IN$9)</f>
        <v>314.80321949999978</v>
      </c>
      <c r="IO79" s="37">
        <f>IN79+IO70-IO16*SUMIFS(conditions!$69:$69,conditions!$8:$8,"&lt;="&amp;IO$9,conditions!$9:$9,"&gt;="&amp;IO$9)*SUMIFS(conditions!$70:$70,conditions!$8:$8,"&lt;="&amp;IO$9,conditions!$9:$9,"&gt;="&amp;IO$9)</f>
        <v>286.18474499999979</v>
      </c>
      <c r="IP79" s="37">
        <f>IO79+IP70-IP16*SUMIFS(conditions!$69:$69,conditions!$8:$8,"&lt;="&amp;IP$9,conditions!$9:$9,"&gt;="&amp;IP$9)*SUMIFS(conditions!$70:$70,conditions!$8:$8,"&lt;="&amp;IP$9,conditions!$9:$9,"&gt;="&amp;IP$9)</f>
        <v>286.18474499999979</v>
      </c>
      <c r="IQ79" s="37">
        <f>IP79+IQ70-IQ16*SUMIFS(conditions!$69:$69,conditions!$8:$8,"&lt;="&amp;IQ$9,conditions!$9:$9,"&gt;="&amp;IQ$9)*SUMIFS(conditions!$70:$70,conditions!$8:$8,"&lt;="&amp;IQ$9,conditions!$9:$9,"&gt;="&amp;IQ$9)</f>
        <v>315.66177373499977</v>
      </c>
      <c r="IR79" s="37">
        <f>IQ79+IR70-IR16*SUMIFS(conditions!$69:$69,conditions!$8:$8,"&lt;="&amp;IR$9,conditions!$9:$9,"&gt;="&amp;IR$9)*SUMIFS(conditions!$70:$70,conditions!$8:$8,"&lt;="&amp;IR$9,conditions!$9:$9,"&gt;="&amp;IR$9)</f>
        <v>316.52032796999976</v>
      </c>
      <c r="IS79" s="37">
        <f>IR79+IS70-IS16*SUMIFS(conditions!$69:$69,conditions!$8:$8,"&lt;="&amp;IS$9,conditions!$9:$9,"&gt;="&amp;IS$9)*SUMIFS(conditions!$70:$70,conditions!$8:$8,"&lt;="&amp;IS$9,conditions!$9:$9,"&gt;="&amp;IS$9)</f>
        <v>317.37888220499974</v>
      </c>
      <c r="IT79" s="37">
        <f>IS79+IT70-IT16*SUMIFS(conditions!$69:$69,conditions!$8:$8,"&lt;="&amp;IT$9,conditions!$9:$9,"&gt;="&amp;IT$9)*SUMIFS(conditions!$70:$70,conditions!$8:$8,"&lt;="&amp;IT$9,conditions!$9:$9,"&gt;="&amp;IT$9)</f>
        <v>318.23743643999973</v>
      </c>
      <c r="IU79" s="37">
        <f>IT79+IU70-IU16*SUMIFS(conditions!$69:$69,conditions!$8:$8,"&lt;="&amp;IU$9,conditions!$9:$9,"&gt;="&amp;IU$9)*SUMIFS(conditions!$70:$70,conditions!$8:$8,"&lt;="&amp;IU$9,conditions!$9:$9,"&gt;="&amp;IU$9)</f>
        <v>319.09599067499971</v>
      </c>
      <c r="IV79" s="37">
        <f>IU79+IV70-IV16*SUMIFS(conditions!$69:$69,conditions!$8:$8,"&lt;="&amp;IV$9,conditions!$9:$9,"&gt;="&amp;IV$9)*SUMIFS(conditions!$70:$70,conditions!$8:$8,"&lt;="&amp;IV$9,conditions!$9:$9,"&gt;="&amp;IV$9)</f>
        <v>290.47751617499972</v>
      </c>
      <c r="IW79" s="37">
        <f>IV79+IW70-IW16*SUMIFS(conditions!$69:$69,conditions!$8:$8,"&lt;="&amp;IW$9,conditions!$9:$9,"&gt;="&amp;IW$9)*SUMIFS(conditions!$70:$70,conditions!$8:$8,"&lt;="&amp;IW$9,conditions!$9:$9,"&gt;="&amp;IW$9)</f>
        <v>290.47751617499972</v>
      </c>
      <c r="IX79" s="37">
        <f>IW79+IX70-IX16*SUMIFS(conditions!$69:$69,conditions!$8:$8,"&lt;="&amp;IX$9,conditions!$9:$9,"&gt;="&amp;IX$9)*SUMIFS(conditions!$70:$70,conditions!$8:$8,"&lt;="&amp;IX$9,conditions!$9:$9,"&gt;="&amp;IX$9)</f>
        <v>319.9545449099997</v>
      </c>
      <c r="IY79" s="37">
        <f>IX79+IY70-IY16*SUMIFS(conditions!$69:$69,conditions!$8:$8,"&lt;="&amp;IY$9,conditions!$9:$9,"&gt;="&amp;IY$9)*SUMIFS(conditions!$70:$70,conditions!$8:$8,"&lt;="&amp;IY$9,conditions!$9:$9,"&gt;="&amp;IY$9)</f>
        <v>320.81309914499968</v>
      </c>
      <c r="IZ79" s="37">
        <f>IY79+IZ70-IZ16*SUMIFS(conditions!$69:$69,conditions!$8:$8,"&lt;="&amp;IZ$9,conditions!$9:$9,"&gt;="&amp;IZ$9)*SUMIFS(conditions!$70:$70,conditions!$8:$8,"&lt;="&amp;IZ$9,conditions!$9:$9,"&gt;="&amp;IZ$9)</f>
        <v>321.67165337999967</v>
      </c>
      <c r="JA79" s="37">
        <f>IZ79+JA70-JA16*SUMIFS(conditions!$69:$69,conditions!$8:$8,"&lt;="&amp;JA$9,conditions!$9:$9,"&gt;="&amp;JA$9)*SUMIFS(conditions!$70:$70,conditions!$8:$8,"&lt;="&amp;JA$9,conditions!$9:$9,"&gt;="&amp;JA$9)</f>
        <v>322.53020761499965</v>
      </c>
      <c r="JB79" s="37">
        <f>JA79+JB70-JB16*SUMIFS(conditions!$69:$69,conditions!$8:$8,"&lt;="&amp;JB$9,conditions!$9:$9,"&gt;="&amp;JB$9)*SUMIFS(conditions!$70:$70,conditions!$8:$8,"&lt;="&amp;JB$9,conditions!$9:$9,"&gt;="&amp;JB$9)</f>
        <v>323.38876184999964</v>
      </c>
      <c r="JC79" s="37">
        <f>JB79+JC70-JC16*SUMIFS(conditions!$69:$69,conditions!$8:$8,"&lt;="&amp;JC$9,conditions!$9:$9,"&gt;="&amp;JC$9)*SUMIFS(conditions!$70:$70,conditions!$8:$8,"&lt;="&amp;JC$9,conditions!$9:$9,"&gt;="&amp;JC$9)</f>
        <v>294.77028734999965</v>
      </c>
      <c r="JD79" s="37">
        <f>JC79+JD70-JD16*SUMIFS(conditions!$69:$69,conditions!$8:$8,"&lt;="&amp;JD$9,conditions!$9:$9,"&gt;="&amp;JD$9)*SUMIFS(conditions!$70:$70,conditions!$8:$8,"&lt;="&amp;JD$9,conditions!$9:$9,"&gt;="&amp;JD$9)</f>
        <v>294.77028734999965</v>
      </c>
      <c r="JE79" s="37">
        <f>JD79+JE70-JE16*SUMIFS(conditions!$69:$69,conditions!$8:$8,"&lt;="&amp;JE$9,conditions!$9:$9,"&gt;="&amp;JE$9)*SUMIFS(conditions!$70:$70,conditions!$8:$8,"&lt;="&amp;JE$9,conditions!$9:$9,"&gt;="&amp;JE$9)</f>
        <v>324.24731608499962</v>
      </c>
      <c r="JF79" s="37">
        <f>JE79+JF70-JF16*SUMIFS(conditions!$69:$69,conditions!$8:$8,"&lt;="&amp;JF$9,conditions!$9:$9,"&gt;="&amp;JF$9)*SUMIFS(conditions!$70:$70,conditions!$8:$8,"&lt;="&amp;JF$9,conditions!$9:$9,"&gt;="&amp;JF$9)</f>
        <v>324.24731608499962</v>
      </c>
      <c r="JG79" s="37">
        <f>JF79+JG70-JG16*SUMIFS(conditions!$69:$69,conditions!$8:$8,"&lt;="&amp;JG$9,conditions!$9:$9,"&gt;="&amp;JG$9)*SUMIFS(conditions!$70:$70,conditions!$8:$8,"&lt;="&amp;JG$9,conditions!$9:$9,"&gt;="&amp;JG$9)</f>
        <v>324.24731608499962</v>
      </c>
      <c r="JH79" s="37">
        <f>JG79+JH70-JH16*SUMIFS(conditions!$69:$69,conditions!$8:$8,"&lt;="&amp;JH$9,conditions!$9:$9,"&gt;="&amp;JH$9)*SUMIFS(conditions!$70:$70,conditions!$8:$8,"&lt;="&amp;JH$9,conditions!$9:$9,"&gt;="&amp;JH$9)</f>
        <v>324.24731608499962</v>
      </c>
      <c r="JI79" s="37">
        <f>JH79+JI70-JI16*SUMIFS(conditions!$69:$69,conditions!$8:$8,"&lt;="&amp;JI$9,conditions!$9:$9,"&gt;="&amp;JI$9)*SUMIFS(conditions!$70:$70,conditions!$8:$8,"&lt;="&amp;JI$9,conditions!$9:$9,"&gt;="&amp;JI$9)</f>
        <v>324.24731608499962</v>
      </c>
      <c r="JJ79" s="37">
        <f>JI79+JJ70-JJ16*SUMIFS(conditions!$69:$69,conditions!$8:$8,"&lt;="&amp;JJ$9,conditions!$9:$9,"&gt;="&amp;JJ$9)*SUMIFS(conditions!$70:$70,conditions!$8:$8,"&lt;="&amp;JJ$9,conditions!$9:$9,"&gt;="&amp;JJ$9)</f>
        <v>294.77028734999965</v>
      </c>
      <c r="JK79" s="37">
        <f>JJ79+JK70-JK16*SUMIFS(conditions!$69:$69,conditions!$8:$8,"&lt;="&amp;JK$9,conditions!$9:$9,"&gt;="&amp;JK$9)*SUMIFS(conditions!$70:$70,conditions!$8:$8,"&lt;="&amp;JK$9,conditions!$9:$9,"&gt;="&amp;JK$9)</f>
        <v>294.77028734999965</v>
      </c>
      <c r="JL79" s="37">
        <f>JK79+JL70-JL16*SUMIFS(conditions!$69:$69,conditions!$8:$8,"&lt;="&amp;JL$9,conditions!$9:$9,"&gt;="&amp;JL$9)*SUMIFS(conditions!$70:$70,conditions!$8:$8,"&lt;="&amp;JL$9,conditions!$9:$9,"&gt;="&amp;JL$9)</f>
        <v>324.24731608499962</v>
      </c>
      <c r="JM79" s="37">
        <f>JL79+JM70-JM16*SUMIFS(conditions!$69:$69,conditions!$8:$8,"&lt;="&amp;JM$9,conditions!$9:$9,"&gt;="&amp;JM$9)*SUMIFS(conditions!$70:$70,conditions!$8:$8,"&lt;="&amp;JM$9,conditions!$9:$9,"&gt;="&amp;JM$9)</f>
        <v>324.24731608499962</v>
      </c>
      <c r="JN79" s="37">
        <f>JM79+JN70-JN16*SUMIFS(conditions!$69:$69,conditions!$8:$8,"&lt;="&amp;JN$9,conditions!$9:$9,"&gt;="&amp;JN$9)*SUMIFS(conditions!$70:$70,conditions!$8:$8,"&lt;="&amp;JN$9,conditions!$9:$9,"&gt;="&amp;JN$9)</f>
        <v>324.24731608499962</v>
      </c>
      <c r="JO79" s="37">
        <f>JN79+JO70-JO16*SUMIFS(conditions!$69:$69,conditions!$8:$8,"&lt;="&amp;JO$9,conditions!$9:$9,"&gt;="&amp;JO$9)*SUMIFS(conditions!$70:$70,conditions!$8:$8,"&lt;="&amp;JO$9,conditions!$9:$9,"&gt;="&amp;JO$9)</f>
        <v>324.24731608499962</v>
      </c>
      <c r="JP79" s="37">
        <f>JO79+JP70-JP16*SUMIFS(conditions!$69:$69,conditions!$8:$8,"&lt;="&amp;JP$9,conditions!$9:$9,"&gt;="&amp;JP$9)*SUMIFS(conditions!$70:$70,conditions!$8:$8,"&lt;="&amp;JP$9,conditions!$9:$9,"&gt;="&amp;JP$9)</f>
        <v>324.24731608499962</v>
      </c>
      <c r="JQ79" s="37">
        <f>JP79+JQ70-JQ16*SUMIFS(conditions!$69:$69,conditions!$8:$8,"&lt;="&amp;JQ$9,conditions!$9:$9,"&gt;="&amp;JQ$9)*SUMIFS(conditions!$70:$70,conditions!$8:$8,"&lt;="&amp;JQ$9,conditions!$9:$9,"&gt;="&amp;JQ$9)</f>
        <v>294.77028734999965</v>
      </c>
      <c r="JR79" s="37">
        <f>JQ79+JR70-JR16*SUMIFS(conditions!$69:$69,conditions!$8:$8,"&lt;="&amp;JR$9,conditions!$9:$9,"&gt;="&amp;JR$9)*SUMIFS(conditions!$70:$70,conditions!$8:$8,"&lt;="&amp;JR$9,conditions!$9:$9,"&gt;="&amp;JR$9)</f>
        <v>294.77028734999965</v>
      </c>
      <c r="JS79" s="37">
        <f>JR79+JS70-JS16*SUMIFS(conditions!$69:$69,conditions!$8:$8,"&lt;="&amp;JS$9,conditions!$9:$9,"&gt;="&amp;JS$9)*SUMIFS(conditions!$70:$70,conditions!$8:$8,"&lt;="&amp;JS$9,conditions!$9:$9,"&gt;="&amp;JS$9)</f>
        <v>324.24731608499962</v>
      </c>
      <c r="JT79" s="37">
        <f>JS79+JT70-JT16*SUMIFS(conditions!$69:$69,conditions!$8:$8,"&lt;="&amp;JT$9,conditions!$9:$9,"&gt;="&amp;JT$9)*SUMIFS(conditions!$70:$70,conditions!$8:$8,"&lt;="&amp;JT$9,conditions!$9:$9,"&gt;="&amp;JT$9)</f>
        <v>324.24731608499962</v>
      </c>
      <c r="JU79" s="37">
        <f>JT79+JU70-JU16*SUMIFS(conditions!$69:$69,conditions!$8:$8,"&lt;="&amp;JU$9,conditions!$9:$9,"&gt;="&amp;JU$9)*SUMIFS(conditions!$70:$70,conditions!$8:$8,"&lt;="&amp;JU$9,conditions!$9:$9,"&gt;="&amp;JU$9)</f>
        <v>333.37115831249963</v>
      </c>
      <c r="JV79" s="37">
        <f>JU79+JV70-JV16*SUMIFS(conditions!$69:$69,conditions!$8:$8,"&lt;="&amp;JV$9,conditions!$9:$9,"&gt;="&amp;JV$9)*SUMIFS(conditions!$70:$70,conditions!$8:$8,"&lt;="&amp;JV$9,conditions!$9:$9,"&gt;="&amp;JV$9)</f>
        <v>342.49500053999964</v>
      </c>
      <c r="JW79" s="37">
        <f>JV79+JW70-JW16*SUMIFS(conditions!$69:$69,conditions!$8:$8,"&lt;="&amp;JW$9,conditions!$9:$9,"&gt;="&amp;JW$9)*SUMIFS(conditions!$70:$70,conditions!$8:$8,"&lt;="&amp;JW$9,conditions!$9:$9,"&gt;="&amp;JW$9)</f>
        <v>351.61884276749964</v>
      </c>
      <c r="JX79" s="37">
        <f>JW79+JX70-JX16*SUMIFS(conditions!$69:$69,conditions!$8:$8,"&lt;="&amp;JX$9,conditions!$9:$9,"&gt;="&amp;JX$9)*SUMIFS(conditions!$70:$70,conditions!$8:$8,"&lt;="&amp;JX$9,conditions!$9:$9,"&gt;="&amp;JX$9)</f>
        <v>322.14181403249967</v>
      </c>
      <c r="JY79" s="37">
        <f>JX79+JY70-JY16*SUMIFS(conditions!$69:$69,conditions!$8:$8,"&lt;="&amp;JY$9,conditions!$9:$9,"&gt;="&amp;JY$9)*SUMIFS(conditions!$70:$70,conditions!$8:$8,"&lt;="&amp;JY$9,conditions!$9:$9,"&gt;="&amp;JY$9)</f>
        <v>322.14181403249967</v>
      </c>
      <c r="JZ79" s="37">
        <f>JY79+JZ70-JZ16*SUMIFS(conditions!$69:$69,conditions!$8:$8,"&lt;="&amp;JZ$9,conditions!$9:$9,"&gt;="&amp;JZ$9)*SUMIFS(conditions!$70:$70,conditions!$8:$8,"&lt;="&amp;JZ$9,conditions!$9:$9,"&gt;="&amp;JZ$9)</f>
        <v>360.74268499499965</v>
      </c>
      <c r="KA79" s="37">
        <f>JZ79+KA70-KA16*SUMIFS(conditions!$69:$69,conditions!$8:$8,"&lt;="&amp;KA$9,conditions!$9:$9,"&gt;="&amp;KA$9)*SUMIFS(conditions!$70:$70,conditions!$8:$8,"&lt;="&amp;KA$9,conditions!$9:$9,"&gt;="&amp;KA$9)</f>
        <v>369.86652722249966</v>
      </c>
      <c r="KB79" s="37">
        <f>KA79+KB70-KB16*SUMIFS(conditions!$69:$69,conditions!$8:$8,"&lt;="&amp;KB$9,conditions!$9:$9,"&gt;="&amp;KB$9)*SUMIFS(conditions!$70:$70,conditions!$8:$8,"&lt;="&amp;KB$9,conditions!$9:$9,"&gt;="&amp;KB$9)</f>
        <v>378.99036944999966</v>
      </c>
      <c r="KC79" s="37">
        <f>KB79+KC70-KC16*SUMIFS(conditions!$69:$69,conditions!$8:$8,"&lt;="&amp;KC$9,conditions!$9:$9,"&gt;="&amp;KC$9)*SUMIFS(conditions!$70:$70,conditions!$8:$8,"&lt;="&amp;KC$9,conditions!$9:$9,"&gt;="&amp;KC$9)</f>
        <v>388.11421167749967</v>
      </c>
      <c r="KD79" s="37">
        <f>KC79+KD70-KD16*SUMIFS(conditions!$69:$69,conditions!$8:$8,"&lt;="&amp;KD$9,conditions!$9:$9,"&gt;="&amp;KD$9)*SUMIFS(conditions!$70:$70,conditions!$8:$8,"&lt;="&amp;KD$9,conditions!$9:$9,"&gt;="&amp;KD$9)</f>
        <v>397.23805390499967</v>
      </c>
      <c r="KE79" s="37">
        <f>KD79+KE70-KE16*SUMIFS(conditions!$69:$69,conditions!$8:$8,"&lt;="&amp;KE$9,conditions!$9:$9,"&gt;="&amp;KE$9)*SUMIFS(conditions!$70:$70,conditions!$8:$8,"&lt;="&amp;KE$9,conditions!$9:$9,"&gt;="&amp;KE$9)</f>
        <v>367.7610251699997</v>
      </c>
      <c r="KF79" s="37">
        <f>KE79+KF70-KF16*SUMIFS(conditions!$69:$69,conditions!$8:$8,"&lt;="&amp;KF$9,conditions!$9:$9,"&gt;="&amp;KF$9)*SUMIFS(conditions!$70:$70,conditions!$8:$8,"&lt;="&amp;KF$9,conditions!$9:$9,"&gt;="&amp;KF$9)</f>
        <v>367.7610251699997</v>
      </c>
      <c r="KG79" s="37">
        <f>KF79+KG70-KG16*SUMIFS(conditions!$69:$69,conditions!$8:$8,"&lt;="&amp;KG$9,conditions!$9:$9,"&gt;="&amp;KG$9)*SUMIFS(conditions!$70:$70,conditions!$8:$8,"&lt;="&amp;KG$9,conditions!$9:$9,"&gt;="&amp;KG$9)</f>
        <v>406.36189613249968</v>
      </c>
      <c r="KH79" s="37">
        <f>KG79+KH70-KH16*SUMIFS(conditions!$69:$69,conditions!$8:$8,"&lt;="&amp;KH$9,conditions!$9:$9,"&gt;="&amp;KH$9)*SUMIFS(conditions!$70:$70,conditions!$8:$8,"&lt;="&amp;KH$9,conditions!$9:$9,"&gt;="&amp;KH$9)</f>
        <v>415.48573835999969</v>
      </c>
      <c r="KI79" s="37">
        <f>KH79+KI70-KI16*SUMIFS(conditions!$69:$69,conditions!$8:$8,"&lt;="&amp;KI$9,conditions!$9:$9,"&gt;="&amp;KI$9)*SUMIFS(conditions!$70:$70,conditions!$8:$8,"&lt;="&amp;KI$9,conditions!$9:$9,"&gt;="&amp;KI$9)</f>
        <v>424.60958058749969</v>
      </c>
      <c r="KJ79" s="37">
        <f>KI79+KJ70-KJ16*SUMIFS(conditions!$69:$69,conditions!$8:$8,"&lt;="&amp;KJ$9,conditions!$9:$9,"&gt;="&amp;KJ$9)*SUMIFS(conditions!$70:$70,conditions!$8:$8,"&lt;="&amp;KJ$9,conditions!$9:$9,"&gt;="&amp;KJ$9)</f>
        <v>424.60958058749969</v>
      </c>
      <c r="KK79" s="37">
        <f>KJ79+KK70-KK16*SUMIFS(conditions!$69:$69,conditions!$8:$8,"&lt;="&amp;KK$9,conditions!$9:$9,"&gt;="&amp;KK$9)*SUMIFS(conditions!$70:$70,conditions!$8:$8,"&lt;="&amp;KK$9,conditions!$9:$9,"&gt;="&amp;KK$9)</f>
        <v>424.60958058749969</v>
      </c>
      <c r="KL79" s="37">
        <f>KK79+KL70-KL16*SUMIFS(conditions!$69:$69,conditions!$8:$8,"&lt;="&amp;KL$9,conditions!$9:$9,"&gt;="&amp;KL$9)*SUMIFS(conditions!$70:$70,conditions!$8:$8,"&lt;="&amp;KL$9,conditions!$9:$9,"&gt;="&amp;KL$9)</f>
        <v>386.00870962499971</v>
      </c>
      <c r="KM79" s="37">
        <f>KL79+KM70-KM16*SUMIFS(conditions!$69:$69,conditions!$8:$8,"&lt;="&amp;KM$9,conditions!$9:$9,"&gt;="&amp;KM$9)*SUMIFS(conditions!$70:$70,conditions!$8:$8,"&lt;="&amp;KM$9,conditions!$9:$9,"&gt;="&amp;KM$9)</f>
        <v>386.00870962499971</v>
      </c>
      <c r="KN79" s="37">
        <f>KM79+KN70-KN16*SUMIFS(conditions!$69:$69,conditions!$8:$8,"&lt;="&amp;KN$9,conditions!$9:$9,"&gt;="&amp;KN$9)*SUMIFS(conditions!$70:$70,conditions!$8:$8,"&lt;="&amp;KN$9,conditions!$9:$9,"&gt;="&amp;KN$9)</f>
        <v>424.60958058749969</v>
      </c>
      <c r="KO79" s="37">
        <f>KN79+KO70-KO16*SUMIFS(conditions!$69:$69,conditions!$8:$8,"&lt;="&amp;KO$9,conditions!$9:$9,"&gt;="&amp;KO$9)*SUMIFS(conditions!$70:$70,conditions!$8:$8,"&lt;="&amp;KO$9,conditions!$9:$9,"&gt;="&amp;KO$9)</f>
        <v>424.60958058749969</v>
      </c>
      <c r="KP79" s="37">
        <f>KO79+KP70-KP16*SUMIFS(conditions!$69:$69,conditions!$8:$8,"&lt;="&amp;KP$9,conditions!$9:$9,"&gt;="&amp;KP$9)*SUMIFS(conditions!$70:$70,conditions!$8:$8,"&lt;="&amp;KP$9,conditions!$9:$9,"&gt;="&amp;KP$9)</f>
        <v>424.60958058749969</v>
      </c>
      <c r="KQ79" s="37">
        <f>KP79+KQ70-KQ16*SUMIFS(conditions!$69:$69,conditions!$8:$8,"&lt;="&amp;KQ$9,conditions!$9:$9,"&gt;="&amp;KQ$9)*SUMIFS(conditions!$70:$70,conditions!$8:$8,"&lt;="&amp;KQ$9,conditions!$9:$9,"&gt;="&amp;KQ$9)</f>
        <v>424.60958058749969</v>
      </c>
      <c r="KR79" s="37">
        <f>KQ79+KR70-KR16*SUMIFS(conditions!$69:$69,conditions!$8:$8,"&lt;="&amp;KR$9,conditions!$9:$9,"&gt;="&amp;KR$9)*SUMIFS(conditions!$70:$70,conditions!$8:$8,"&lt;="&amp;KR$9,conditions!$9:$9,"&gt;="&amp;KR$9)</f>
        <v>424.60958058749969</v>
      </c>
      <c r="KS79" s="37">
        <f>KR79+KS70-KS16*SUMIFS(conditions!$69:$69,conditions!$8:$8,"&lt;="&amp;KS$9,conditions!$9:$9,"&gt;="&amp;KS$9)*SUMIFS(conditions!$70:$70,conditions!$8:$8,"&lt;="&amp;KS$9,conditions!$9:$9,"&gt;="&amp;KS$9)</f>
        <v>386.00870962499971</v>
      </c>
      <c r="KT79" s="37">
        <f>KS79+KT70-KT16*SUMIFS(conditions!$69:$69,conditions!$8:$8,"&lt;="&amp;KT$9,conditions!$9:$9,"&gt;="&amp;KT$9)*SUMIFS(conditions!$70:$70,conditions!$8:$8,"&lt;="&amp;KT$9,conditions!$9:$9,"&gt;="&amp;KT$9)</f>
        <v>386.00870962499971</v>
      </c>
      <c r="KU79" s="37">
        <f>KT79+KU70-KU16*SUMIFS(conditions!$69:$69,conditions!$8:$8,"&lt;="&amp;KU$9,conditions!$9:$9,"&gt;="&amp;KU$9)*SUMIFS(conditions!$70:$70,conditions!$8:$8,"&lt;="&amp;KU$9,conditions!$9:$9,"&gt;="&amp;KU$9)</f>
        <v>424.60958058749969</v>
      </c>
      <c r="KV79" s="37">
        <f>KU79+KV70-KV16*SUMIFS(conditions!$69:$69,conditions!$8:$8,"&lt;="&amp;KV$9,conditions!$9:$9,"&gt;="&amp;KV$9)*SUMIFS(conditions!$70:$70,conditions!$8:$8,"&lt;="&amp;KV$9,conditions!$9:$9,"&gt;="&amp;KV$9)</f>
        <v>424.60958058749969</v>
      </c>
      <c r="KW79" s="37">
        <f>KV79+KW70-KW16*SUMIFS(conditions!$69:$69,conditions!$8:$8,"&lt;="&amp;KW$9,conditions!$9:$9,"&gt;="&amp;KW$9)*SUMIFS(conditions!$70:$70,conditions!$8:$8,"&lt;="&amp;KW$9,conditions!$9:$9,"&gt;="&amp;KW$9)</f>
        <v>424.60958058749969</v>
      </c>
      <c r="KX79" s="37">
        <f>KW79+KX70-KX16*SUMIFS(conditions!$69:$69,conditions!$8:$8,"&lt;="&amp;KX$9,conditions!$9:$9,"&gt;="&amp;KX$9)*SUMIFS(conditions!$70:$70,conditions!$8:$8,"&lt;="&amp;KX$9,conditions!$9:$9,"&gt;="&amp;KX$9)</f>
        <v>424.60958058749969</v>
      </c>
      <c r="KY79" s="37">
        <f>KX79+KY70-KY16*SUMIFS(conditions!$69:$69,conditions!$8:$8,"&lt;="&amp;KY$9,conditions!$9:$9,"&gt;="&amp;KY$9)*SUMIFS(conditions!$70:$70,conditions!$8:$8,"&lt;="&amp;KY$9,conditions!$9:$9,"&gt;="&amp;KY$9)</f>
        <v>436.18984187624972</v>
      </c>
      <c r="KZ79" s="37">
        <f>KY79+KZ70-KZ16*SUMIFS(conditions!$69:$69,conditions!$8:$8,"&lt;="&amp;KZ$9,conditions!$9:$9,"&gt;="&amp;KZ$9)*SUMIFS(conditions!$70:$70,conditions!$8:$8,"&lt;="&amp;KZ$9,conditions!$9:$9,"&gt;="&amp;KZ$9)</f>
        <v>397.58897091374973</v>
      </c>
      <c r="LA79" s="37">
        <f>KZ79+LA70-LA16*SUMIFS(conditions!$69:$69,conditions!$8:$8,"&lt;="&amp;LA$9,conditions!$9:$9,"&gt;="&amp;LA$9)*SUMIFS(conditions!$70:$70,conditions!$8:$8,"&lt;="&amp;LA$9,conditions!$9:$9,"&gt;="&amp;LA$9)</f>
        <v>397.58897091374973</v>
      </c>
      <c r="LB79" s="37">
        <f>LA79+LB70-LB16*SUMIFS(conditions!$69:$69,conditions!$8:$8,"&lt;="&amp;LB$9,conditions!$9:$9,"&gt;="&amp;LB$9)*SUMIFS(conditions!$70:$70,conditions!$8:$8,"&lt;="&amp;LB$9,conditions!$9:$9,"&gt;="&amp;LB$9)</f>
        <v>447.77010316499974</v>
      </c>
      <c r="LC79" s="37">
        <f>LB79+LC70-LC16*SUMIFS(conditions!$69:$69,conditions!$8:$8,"&lt;="&amp;LC$9,conditions!$9:$9,"&gt;="&amp;LC$9)*SUMIFS(conditions!$70:$70,conditions!$8:$8,"&lt;="&amp;LC$9,conditions!$9:$9,"&gt;="&amp;LC$9)</f>
        <v>459.35036445374976</v>
      </c>
      <c r="LD79" s="37">
        <f>LC79+LD70-LD16*SUMIFS(conditions!$69:$69,conditions!$8:$8,"&lt;="&amp;LD$9,conditions!$9:$9,"&gt;="&amp;LD$9)*SUMIFS(conditions!$70:$70,conditions!$8:$8,"&lt;="&amp;LD$9,conditions!$9:$9,"&gt;="&amp;LD$9)</f>
        <v>470.93062574249979</v>
      </c>
      <c r="LE79" s="37">
        <f>LD79+LE70-LE16*SUMIFS(conditions!$69:$69,conditions!$8:$8,"&lt;="&amp;LE$9,conditions!$9:$9,"&gt;="&amp;LE$9)*SUMIFS(conditions!$70:$70,conditions!$8:$8,"&lt;="&amp;LE$9,conditions!$9:$9,"&gt;="&amp;LE$9)</f>
        <v>482.51088703124975</v>
      </c>
      <c r="LF79" s="37">
        <f>LE79+LF70-LF16*SUMIFS(conditions!$69:$69,conditions!$8:$8,"&lt;="&amp;LF$9,conditions!$9:$9,"&gt;="&amp;LF$9)*SUMIFS(conditions!$70:$70,conditions!$8:$8,"&lt;="&amp;LF$9,conditions!$9:$9,"&gt;="&amp;LF$9)</f>
        <v>494.09114831999983</v>
      </c>
      <c r="LG79" s="37">
        <f>LF79+LG70-LG16*SUMIFS(conditions!$69:$69,conditions!$8:$8,"&lt;="&amp;LG$9,conditions!$9:$9,"&gt;="&amp;LG$9)*SUMIFS(conditions!$70:$70,conditions!$8:$8,"&lt;="&amp;LG$9,conditions!$9:$9,"&gt;="&amp;LG$9)</f>
        <v>455.49027735749985</v>
      </c>
      <c r="LH79" s="37">
        <f>LG79+LH70-LH16*SUMIFS(conditions!$69:$69,conditions!$8:$8,"&lt;="&amp;LH$9,conditions!$9:$9,"&gt;="&amp;LH$9)*SUMIFS(conditions!$70:$70,conditions!$8:$8,"&lt;="&amp;LH$9,conditions!$9:$9,"&gt;="&amp;LH$9)</f>
        <v>455.49027735749985</v>
      </c>
      <c r="LI79" s="37">
        <f>LH79+LI70-LI16*SUMIFS(conditions!$69:$69,conditions!$8:$8,"&lt;="&amp;LI$9,conditions!$9:$9,"&gt;="&amp;LI$9)*SUMIFS(conditions!$70:$70,conditions!$8:$8,"&lt;="&amp;LI$9,conditions!$9:$9,"&gt;="&amp;LI$9)</f>
        <v>505.67140960874985</v>
      </c>
      <c r="LJ79" s="37">
        <f>LI79+LJ70-LJ16*SUMIFS(conditions!$69:$69,conditions!$8:$8,"&lt;="&amp;LJ$9,conditions!$9:$9,"&gt;="&amp;LJ$9)*SUMIFS(conditions!$70:$70,conditions!$8:$8,"&lt;="&amp;LJ$9,conditions!$9:$9,"&gt;="&amp;LJ$9)</f>
        <v>517.25167089749982</v>
      </c>
      <c r="LK79" s="37">
        <f>LJ79+LK70-LK16*SUMIFS(conditions!$69:$69,conditions!$8:$8,"&lt;="&amp;LK$9,conditions!$9:$9,"&gt;="&amp;LK$9)*SUMIFS(conditions!$70:$70,conditions!$8:$8,"&lt;="&amp;LK$9,conditions!$9:$9,"&gt;="&amp;LK$9)</f>
        <v>528.83193218624979</v>
      </c>
      <c r="LL79" s="37">
        <f>LK79+LL70-LL16*SUMIFS(conditions!$69:$69,conditions!$8:$8,"&lt;="&amp;LL$9,conditions!$9:$9,"&gt;="&amp;LL$9)*SUMIFS(conditions!$70:$70,conditions!$8:$8,"&lt;="&amp;LL$9,conditions!$9:$9,"&gt;="&amp;LL$9)</f>
        <v>540.41219347499975</v>
      </c>
      <c r="LM79" s="37">
        <f>LL79+LM70-LM16*SUMIFS(conditions!$69:$69,conditions!$8:$8,"&lt;="&amp;LM$9,conditions!$9:$9,"&gt;="&amp;LM$9)*SUMIFS(conditions!$70:$70,conditions!$8:$8,"&lt;="&amp;LM$9,conditions!$9:$9,"&gt;="&amp;LM$9)</f>
        <v>551.99245476374972</v>
      </c>
      <c r="LN79" s="37">
        <f>LM79+LN70-LN16*SUMIFS(conditions!$69:$69,conditions!$8:$8,"&lt;="&amp;LN$9,conditions!$9:$9,"&gt;="&amp;LN$9)*SUMIFS(conditions!$70:$70,conditions!$8:$8,"&lt;="&amp;LN$9,conditions!$9:$9,"&gt;="&amp;LN$9)</f>
        <v>501.81132251249971</v>
      </c>
      <c r="LO79" s="37">
        <f>LN79+LO70-LO16*SUMIFS(conditions!$69:$69,conditions!$8:$8,"&lt;="&amp;LO$9,conditions!$9:$9,"&gt;="&amp;LO$9)*SUMIFS(conditions!$70:$70,conditions!$8:$8,"&lt;="&amp;LO$9,conditions!$9:$9,"&gt;="&amp;LO$9)</f>
        <v>501.81132251249971</v>
      </c>
      <c r="LP79" s="37">
        <f>LO79+LP70-LP16*SUMIFS(conditions!$69:$69,conditions!$8:$8,"&lt;="&amp;LP$9,conditions!$9:$9,"&gt;="&amp;LP$9)*SUMIFS(conditions!$70:$70,conditions!$8:$8,"&lt;="&amp;LP$9,conditions!$9:$9,"&gt;="&amp;LP$9)</f>
        <v>551.99245476374972</v>
      </c>
      <c r="LQ79" s="37">
        <f>LP79+LQ70-LQ16*SUMIFS(conditions!$69:$69,conditions!$8:$8,"&lt;="&amp;LQ$9,conditions!$9:$9,"&gt;="&amp;LQ$9)*SUMIFS(conditions!$70:$70,conditions!$8:$8,"&lt;="&amp;LQ$9,conditions!$9:$9,"&gt;="&amp;LQ$9)</f>
        <v>551.99245476374972</v>
      </c>
      <c r="LR79" s="37">
        <f>LQ79+LR70-LR16*SUMIFS(conditions!$69:$69,conditions!$8:$8,"&lt;="&amp;LR$9,conditions!$9:$9,"&gt;="&amp;LR$9)*SUMIFS(conditions!$70:$70,conditions!$8:$8,"&lt;="&amp;LR$9,conditions!$9:$9,"&gt;="&amp;LR$9)</f>
        <v>551.99245476374972</v>
      </c>
      <c r="LS79" s="37">
        <f>LR79+LS70-LS16*SUMIFS(conditions!$69:$69,conditions!$8:$8,"&lt;="&amp;LS$9,conditions!$9:$9,"&gt;="&amp;LS$9)*SUMIFS(conditions!$70:$70,conditions!$8:$8,"&lt;="&amp;LS$9,conditions!$9:$9,"&gt;="&amp;LS$9)</f>
        <v>551.99245476374972</v>
      </c>
      <c r="LT79" s="37">
        <f>LS79+LT70-LT16*SUMIFS(conditions!$69:$69,conditions!$8:$8,"&lt;="&amp;LT$9,conditions!$9:$9,"&gt;="&amp;LT$9)*SUMIFS(conditions!$70:$70,conditions!$8:$8,"&lt;="&amp;LT$9,conditions!$9:$9,"&gt;="&amp;LT$9)</f>
        <v>551.99245476374972</v>
      </c>
      <c r="LU79" s="37">
        <f>LT79+LU70-LU16*SUMIFS(conditions!$69:$69,conditions!$8:$8,"&lt;="&amp;LU$9,conditions!$9:$9,"&gt;="&amp;LU$9)*SUMIFS(conditions!$70:$70,conditions!$8:$8,"&lt;="&amp;LU$9,conditions!$9:$9,"&gt;="&amp;LU$9)</f>
        <v>501.81132251249971</v>
      </c>
      <c r="LV79" s="37">
        <f>LU79+LV70-LV16*SUMIFS(conditions!$69:$69,conditions!$8:$8,"&lt;="&amp;LV$9,conditions!$9:$9,"&gt;="&amp;LV$9)*SUMIFS(conditions!$70:$70,conditions!$8:$8,"&lt;="&amp;LV$9,conditions!$9:$9,"&gt;="&amp;LV$9)</f>
        <v>501.81132251249971</v>
      </c>
      <c r="LW79" s="37">
        <f>LV79+LW70-LW16*SUMIFS(conditions!$69:$69,conditions!$8:$8,"&lt;="&amp;LW$9,conditions!$9:$9,"&gt;="&amp;LW$9)*SUMIFS(conditions!$70:$70,conditions!$8:$8,"&lt;="&amp;LW$9,conditions!$9:$9,"&gt;="&amp;LW$9)</f>
        <v>551.99245476374972</v>
      </c>
      <c r="LX79" s="37">
        <f>LW79+LX70-LX16*SUMIFS(conditions!$69:$69,conditions!$8:$8,"&lt;="&amp;LX$9,conditions!$9:$9,"&gt;="&amp;LX$9)*SUMIFS(conditions!$70:$70,conditions!$8:$8,"&lt;="&amp;LX$9,conditions!$9:$9,"&gt;="&amp;LX$9)</f>
        <v>551.99245476374972</v>
      </c>
      <c r="LY79" s="37">
        <f>LX79+LY70-LY16*SUMIFS(conditions!$69:$69,conditions!$8:$8,"&lt;="&amp;LY$9,conditions!$9:$9,"&gt;="&amp;LY$9)*SUMIFS(conditions!$70:$70,conditions!$8:$8,"&lt;="&amp;LY$9,conditions!$9:$9,"&gt;="&amp;LY$9)</f>
        <v>551.99245476374972</v>
      </c>
      <c r="LZ79" s="37">
        <f>LY79+LZ70-LZ16*SUMIFS(conditions!$69:$69,conditions!$8:$8,"&lt;="&amp;LZ$9,conditions!$9:$9,"&gt;="&amp;LZ$9)*SUMIFS(conditions!$70:$70,conditions!$8:$8,"&lt;="&amp;LZ$9,conditions!$9:$9,"&gt;="&amp;LZ$9)</f>
        <v>551.99245476374972</v>
      </c>
      <c r="MA79" s="37">
        <f>LZ79+MA70-MA16*SUMIFS(conditions!$69:$69,conditions!$8:$8,"&lt;="&amp;MA$9,conditions!$9:$9,"&gt;="&amp;MA$9)*SUMIFS(conditions!$70:$70,conditions!$8:$8,"&lt;="&amp;MA$9,conditions!$9:$9,"&gt;="&amp;MA$9)</f>
        <v>551.99245476374972</v>
      </c>
      <c r="MB79" s="37">
        <f>MA79+MB70-MB16*SUMIFS(conditions!$69:$69,conditions!$8:$8,"&lt;="&amp;MB$9,conditions!$9:$9,"&gt;="&amp;MB$9)*SUMIFS(conditions!$70:$70,conditions!$8:$8,"&lt;="&amp;MB$9,conditions!$9:$9,"&gt;="&amp;MB$9)</f>
        <v>501.81132251249971</v>
      </c>
      <c r="MC79" s="37">
        <f>MB79+MC70-MC16*SUMIFS(conditions!$69:$69,conditions!$8:$8,"&lt;="&amp;MC$9,conditions!$9:$9,"&gt;="&amp;MC$9)*SUMIFS(conditions!$70:$70,conditions!$8:$8,"&lt;="&amp;MC$9,conditions!$9:$9,"&gt;="&amp;MC$9)</f>
        <v>501.81132251249971</v>
      </c>
      <c r="MD79" s="37">
        <f>MC79+MD70-MD16*SUMIFS(conditions!$69:$69,conditions!$8:$8,"&lt;="&amp;MD$9,conditions!$9:$9,"&gt;="&amp;MD$9)*SUMIFS(conditions!$70:$70,conditions!$8:$8,"&lt;="&amp;MD$9,conditions!$9:$9,"&gt;="&amp;MD$9)</f>
        <v>562.02868121399968</v>
      </c>
      <c r="ME79" s="37">
        <f>MD79+ME70-ME16*SUMIFS(conditions!$69:$69,conditions!$8:$8,"&lt;="&amp;ME$9,conditions!$9:$9,"&gt;="&amp;ME$9)*SUMIFS(conditions!$70:$70,conditions!$8:$8,"&lt;="&amp;ME$9,conditions!$9:$9,"&gt;="&amp;ME$9)</f>
        <v>572.06490766424963</v>
      </c>
      <c r="MF79" s="37">
        <f>ME79+MF70-MF16*SUMIFS(conditions!$69:$69,conditions!$8:$8,"&lt;="&amp;MF$9,conditions!$9:$9,"&gt;="&amp;MF$9)*SUMIFS(conditions!$70:$70,conditions!$8:$8,"&lt;="&amp;MF$9,conditions!$9:$9,"&gt;="&amp;MF$9)</f>
        <v>582.10113411449959</v>
      </c>
      <c r="MG79" s="37">
        <f>MF79+MG70-MG16*SUMIFS(conditions!$69:$69,conditions!$8:$8,"&lt;="&amp;MG$9,conditions!$9:$9,"&gt;="&amp;MG$9)*SUMIFS(conditions!$70:$70,conditions!$8:$8,"&lt;="&amp;MG$9,conditions!$9:$9,"&gt;="&amp;MG$9)</f>
        <v>592.13736056474954</v>
      </c>
      <c r="MH79" s="37">
        <f>MG79+MH70-MH16*SUMIFS(conditions!$69:$69,conditions!$8:$8,"&lt;="&amp;MH$9,conditions!$9:$9,"&gt;="&amp;MH$9)*SUMIFS(conditions!$70:$70,conditions!$8:$8,"&lt;="&amp;MH$9,conditions!$9:$9,"&gt;="&amp;MH$9)</f>
        <v>602.1735870149995</v>
      </c>
      <c r="MI79" s="37">
        <f>MH79+MI70-MI16*SUMIFS(conditions!$69:$69,conditions!$8:$8,"&lt;="&amp;MI$9,conditions!$9:$9,"&gt;="&amp;MI$9)*SUMIFS(conditions!$70:$70,conditions!$8:$8,"&lt;="&amp;MI$9,conditions!$9:$9,"&gt;="&amp;MI$9)</f>
        <v>551.99245476374949</v>
      </c>
      <c r="MJ79" s="37">
        <f>MI79+MJ70-MJ16*SUMIFS(conditions!$69:$69,conditions!$8:$8,"&lt;="&amp;MJ$9,conditions!$9:$9,"&gt;="&amp;MJ$9)*SUMIFS(conditions!$70:$70,conditions!$8:$8,"&lt;="&amp;MJ$9,conditions!$9:$9,"&gt;="&amp;MJ$9)</f>
        <v>551.99245476374949</v>
      </c>
      <c r="MK79" s="37">
        <f>MJ79+MK70-MK16*SUMIFS(conditions!$69:$69,conditions!$8:$8,"&lt;="&amp;MK$9,conditions!$9:$9,"&gt;="&amp;MK$9)*SUMIFS(conditions!$70:$70,conditions!$8:$8,"&lt;="&amp;MK$9,conditions!$9:$9,"&gt;="&amp;MK$9)</f>
        <v>612.20981346524945</v>
      </c>
      <c r="ML79" s="37">
        <f>MK79+ML70-ML16*SUMIFS(conditions!$69:$69,conditions!$8:$8,"&lt;="&amp;ML$9,conditions!$9:$9,"&gt;="&amp;ML$9)*SUMIFS(conditions!$70:$70,conditions!$8:$8,"&lt;="&amp;ML$9,conditions!$9:$9,"&gt;="&amp;ML$9)</f>
        <v>622.24603991549941</v>
      </c>
      <c r="MM79" s="37">
        <f>ML79+MM70-MM16*SUMIFS(conditions!$69:$69,conditions!$8:$8,"&lt;="&amp;MM$9,conditions!$9:$9,"&gt;="&amp;MM$9)*SUMIFS(conditions!$70:$70,conditions!$8:$8,"&lt;="&amp;MM$9,conditions!$9:$9,"&gt;="&amp;MM$9)</f>
        <v>632.28226636574936</v>
      </c>
      <c r="MN79" s="37">
        <f>MM79+MN70-MN16*SUMIFS(conditions!$69:$69,conditions!$8:$8,"&lt;="&amp;MN$9,conditions!$9:$9,"&gt;="&amp;MN$9)*SUMIFS(conditions!$70:$70,conditions!$8:$8,"&lt;="&amp;MN$9,conditions!$9:$9,"&gt;="&amp;MN$9)</f>
        <v>642.31849281599932</v>
      </c>
      <c r="MO79" s="37">
        <f>MN79+MO70-MO16*SUMIFS(conditions!$69:$69,conditions!$8:$8,"&lt;="&amp;MO$9,conditions!$9:$9,"&gt;="&amp;MO$9)*SUMIFS(conditions!$70:$70,conditions!$8:$8,"&lt;="&amp;MO$9,conditions!$9:$9,"&gt;="&amp;MO$9)</f>
        <v>652.35471926624928</v>
      </c>
      <c r="MP79" s="37">
        <f>MO79+MP70-MP16*SUMIFS(conditions!$69:$69,conditions!$8:$8,"&lt;="&amp;MP$9,conditions!$9:$9,"&gt;="&amp;MP$9)*SUMIFS(conditions!$70:$70,conditions!$8:$8,"&lt;="&amp;MP$9,conditions!$9:$9,"&gt;="&amp;MP$9)</f>
        <v>602.17358701499927</v>
      </c>
      <c r="MQ79" s="37">
        <f>MP79+MQ70-MQ16*SUMIFS(conditions!$69:$69,conditions!$8:$8,"&lt;="&amp;MQ$9,conditions!$9:$9,"&gt;="&amp;MQ$9)*SUMIFS(conditions!$70:$70,conditions!$8:$8,"&lt;="&amp;MQ$9,conditions!$9:$9,"&gt;="&amp;MQ$9)</f>
        <v>602.17358701499927</v>
      </c>
      <c r="MR79" s="37">
        <f>MQ79+MR70-MR16*SUMIFS(conditions!$69:$69,conditions!$8:$8,"&lt;="&amp;MR$9,conditions!$9:$9,"&gt;="&amp;MR$9)*SUMIFS(conditions!$70:$70,conditions!$8:$8,"&lt;="&amp;MR$9,conditions!$9:$9,"&gt;="&amp;MR$9)</f>
        <v>662.39094571649923</v>
      </c>
      <c r="MS79" s="37">
        <f>MR79+MS70-MS16*SUMIFS(conditions!$69:$69,conditions!$8:$8,"&lt;="&amp;MS$9,conditions!$9:$9,"&gt;="&amp;MS$9)*SUMIFS(conditions!$70:$70,conditions!$8:$8,"&lt;="&amp;MS$9,conditions!$9:$9,"&gt;="&amp;MS$9)</f>
        <v>662.39094571649923</v>
      </c>
      <c r="MT79" s="37">
        <f>MS79+MT70-MT16*SUMIFS(conditions!$69:$69,conditions!$8:$8,"&lt;="&amp;MT$9,conditions!$9:$9,"&gt;="&amp;MT$9)*SUMIFS(conditions!$70:$70,conditions!$8:$8,"&lt;="&amp;MT$9,conditions!$9:$9,"&gt;="&amp;MT$9)</f>
        <v>662.39094571649923</v>
      </c>
      <c r="MU79" s="37">
        <f>MT79+MU70-MU16*SUMIFS(conditions!$69:$69,conditions!$8:$8,"&lt;="&amp;MU$9,conditions!$9:$9,"&gt;="&amp;MU$9)*SUMIFS(conditions!$70:$70,conditions!$8:$8,"&lt;="&amp;MU$9,conditions!$9:$9,"&gt;="&amp;MU$9)</f>
        <v>662.39094571649923</v>
      </c>
      <c r="MV79" s="37">
        <f>MU79+MV70-MV16*SUMIFS(conditions!$69:$69,conditions!$8:$8,"&lt;="&amp;MV$9,conditions!$9:$9,"&gt;="&amp;MV$9)*SUMIFS(conditions!$70:$70,conditions!$8:$8,"&lt;="&amp;MV$9,conditions!$9:$9,"&gt;="&amp;MV$9)</f>
        <v>662.39094571649923</v>
      </c>
      <c r="MW79" s="37">
        <f>MV79+MW70-MW16*SUMIFS(conditions!$69:$69,conditions!$8:$8,"&lt;="&amp;MW$9,conditions!$9:$9,"&gt;="&amp;MW$9)*SUMIFS(conditions!$70:$70,conditions!$8:$8,"&lt;="&amp;MW$9,conditions!$9:$9,"&gt;="&amp;MW$9)</f>
        <v>602.17358701499927</v>
      </c>
      <c r="MX79" s="37">
        <f>MW79+MX70-MX16*SUMIFS(conditions!$69:$69,conditions!$8:$8,"&lt;="&amp;MX$9,conditions!$9:$9,"&gt;="&amp;MX$9)*SUMIFS(conditions!$70:$70,conditions!$8:$8,"&lt;="&amp;MX$9,conditions!$9:$9,"&gt;="&amp;MX$9)</f>
        <v>602.17358701499927</v>
      </c>
      <c r="MY79" s="37">
        <f>MX79+MY70-MY16*SUMIFS(conditions!$69:$69,conditions!$8:$8,"&lt;="&amp;MY$9,conditions!$9:$9,"&gt;="&amp;MY$9)*SUMIFS(conditions!$70:$70,conditions!$8:$8,"&lt;="&amp;MY$9,conditions!$9:$9,"&gt;="&amp;MY$9)</f>
        <v>662.39094571649923</v>
      </c>
      <c r="MZ79" s="37">
        <f>MY79+MZ70-MZ16*SUMIFS(conditions!$69:$69,conditions!$8:$8,"&lt;="&amp;MZ$9,conditions!$9:$9,"&gt;="&amp;MZ$9)*SUMIFS(conditions!$70:$70,conditions!$8:$8,"&lt;="&amp;MZ$9,conditions!$9:$9,"&gt;="&amp;MZ$9)</f>
        <v>662.39094571649923</v>
      </c>
      <c r="NA79" s="37">
        <f>MZ79+NA70-NA16*SUMIFS(conditions!$69:$69,conditions!$8:$8,"&lt;="&amp;NA$9,conditions!$9:$9,"&gt;="&amp;NA$9)*SUMIFS(conditions!$70:$70,conditions!$8:$8,"&lt;="&amp;NA$9,conditions!$9:$9,"&gt;="&amp;NA$9)</f>
        <v>662.39094571649923</v>
      </c>
      <c r="NB79" s="37">
        <f>NA79+NB70-NB16*SUMIFS(conditions!$69:$69,conditions!$8:$8,"&lt;="&amp;NB$9,conditions!$9:$9,"&gt;="&amp;NB$9)*SUMIFS(conditions!$70:$70,conditions!$8:$8,"&lt;="&amp;NB$9,conditions!$9:$9,"&gt;="&amp;NB$9)</f>
        <v>662.39094571649923</v>
      </c>
      <c r="NC79" s="37">
        <f>NB79+NC70-NC16*SUMIFS(conditions!$69:$69,conditions!$8:$8,"&lt;="&amp;NC$9,conditions!$9:$9,"&gt;="&amp;NC$9)*SUMIFS(conditions!$70:$70,conditions!$8:$8,"&lt;="&amp;NC$9,conditions!$9:$9,"&gt;="&amp;NC$9)</f>
        <v>662.39094571649923</v>
      </c>
      <c r="ND79" s="37">
        <f>NC79+ND70-ND16*SUMIFS(conditions!$69:$69,conditions!$8:$8,"&lt;="&amp;ND$9,conditions!$9:$9,"&gt;="&amp;ND$9)*SUMIFS(conditions!$70:$70,conditions!$8:$8,"&lt;="&amp;ND$9,conditions!$9:$9,"&gt;="&amp;ND$9)</f>
        <v>602.17358701499927</v>
      </c>
      <c r="NE79" s="37">
        <f>ND79+NE70-NE16*SUMIFS(conditions!$69:$69,conditions!$8:$8,"&lt;="&amp;NE$9,conditions!$9:$9,"&gt;="&amp;NE$9)*SUMIFS(conditions!$70:$70,conditions!$8:$8,"&lt;="&amp;NE$9,conditions!$9:$9,"&gt;="&amp;NE$9)</f>
        <v>602.17358701499927</v>
      </c>
      <c r="NF79" s="37">
        <f>NE79+NF70-NF16*SUMIFS(conditions!$69:$69,conditions!$8:$8,"&lt;="&amp;NF$9,conditions!$9:$9,"&gt;="&amp;NF$9)*SUMIFS(conditions!$70:$70,conditions!$8:$8,"&lt;="&amp;NF$9,conditions!$9:$9,"&gt;="&amp;NF$9)</f>
        <v>662.39094571649923</v>
      </c>
      <c r="NG79" s="37">
        <f>NF79+NG70-NG16*SUMIFS(conditions!$69:$69,conditions!$8:$8,"&lt;="&amp;NG$9,conditions!$9:$9,"&gt;="&amp;NG$9)*SUMIFS(conditions!$70:$70,conditions!$8:$8,"&lt;="&amp;NG$9,conditions!$9:$9,"&gt;="&amp;NG$9)</f>
        <v>662.39094571649923</v>
      </c>
      <c r="NH79" s="37">
        <f>NG79+NH70-NH16*SUMIFS(conditions!$69:$69,conditions!$8:$8,"&lt;="&amp;NH$9,conditions!$9:$9,"&gt;="&amp;NH$9)*SUMIFS(conditions!$70:$70,conditions!$8:$8,"&lt;="&amp;NH$9,conditions!$9:$9,"&gt;="&amp;NH$9)</f>
        <v>631.87358701499932</v>
      </c>
      <c r="NI79" s="37">
        <f>NH79+NI70-NI16*SUMIFS(conditions!$69:$69,conditions!$8:$8,"&lt;="&amp;NI$9,conditions!$9:$9,"&gt;="&amp;NI$9)*SUMIFS(conditions!$70:$70,conditions!$8:$8,"&lt;="&amp;NI$9,conditions!$9:$9,"&gt;="&amp;NI$9)</f>
        <v>601.3562283134994</v>
      </c>
      <c r="NJ79" s="37">
        <f>NI79+NJ70-NJ16*SUMIFS(conditions!$69:$69,conditions!$8:$8,"&lt;="&amp;NJ$9,conditions!$9:$9,"&gt;="&amp;NJ$9)*SUMIFS(conditions!$70:$70,conditions!$8:$8,"&lt;="&amp;NJ$9,conditions!$9:$9,"&gt;="&amp;NJ$9)</f>
        <v>570.83886961199948</v>
      </c>
      <c r="NK79" s="37">
        <f>NJ79+NK70-NK16*SUMIFS(conditions!$69:$69,conditions!$8:$8,"&lt;="&amp;NK$9,conditions!$9:$9,"&gt;="&amp;NK$9)*SUMIFS(conditions!$70:$70,conditions!$8:$8,"&lt;="&amp;NK$9,conditions!$9:$9,"&gt;="&amp;NK$9)</f>
        <v>540.32151091049957</v>
      </c>
      <c r="NL79" s="37">
        <f>NK79+NL70-NL16*SUMIFS(conditions!$69:$69,conditions!$8:$8,"&lt;="&amp;NL$9,conditions!$9:$9,"&gt;="&amp;NL$9)*SUMIFS(conditions!$70:$70,conditions!$8:$8,"&lt;="&amp;NL$9,conditions!$9:$9,"&gt;="&amp;NL$9)</f>
        <v>570.02151091049961</v>
      </c>
      <c r="NM79" s="37">
        <f>NL79+NM70-NM16*SUMIFS(conditions!$69:$69,conditions!$8:$8,"&lt;="&amp;NM$9,conditions!$9:$9,"&gt;="&amp;NM$9)*SUMIFS(conditions!$70:$70,conditions!$8:$8,"&lt;="&amp;NM$9,conditions!$9:$9,"&gt;="&amp;NM$9)</f>
        <v>570.02151091049961</v>
      </c>
      <c r="NN79" s="37">
        <f>NM79+NN70-NN16*SUMIFS(conditions!$69:$69,conditions!$8:$8,"&lt;="&amp;NN$9,conditions!$9:$9,"&gt;="&amp;NN$9)*SUMIFS(conditions!$70:$70,conditions!$8:$8,"&lt;="&amp;NN$9,conditions!$9:$9,"&gt;="&amp;NN$9)</f>
        <v>509.8041522089996</v>
      </c>
      <c r="NO79" s="37">
        <f>NN79+NO70-NO16*SUMIFS(conditions!$69:$69,conditions!$8:$8,"&lt;="&amp;NO$9,conditions!$9:$9,"&gt;="&amp;NO$9)*SUMIFS(conditions!$70:$70,conditions!$8:$8,"&lt;="&amp;NO$9,conditions!$9:$9,"&gt;="&amp;NO$9)</f>
        <v>479.28679350749957</v>
      </c>
      <c r="NP79" s="37">
        <f>NO79+NP70-NP16*SUMIFS(conditions!$69:$69,conditions!$8:$8,"&lt;="&amp;NP$9,conditions!$9:$9,"&gt;="&amp;NP$9)*SUMIFS(conditions!$70:$70,conditions!$8:$8,"&lt;="&amp;NP$9,conditions!$9:$9,"&gt;="&amp;NP$9)</f>
        <v>448.76943480599954</v>
      </c>
      <c r="NQ79" s="37">
        <f>NP79+NQ70-NQ16*SUMIFS(conditions!$69:$69,conditions!$8:$8,"&lt;="&amp;NQ$9,conditions!$9:$9,"&gt;="&amp;NQ$9)*SUMIFS(conditions!$70:$70,conditions!$8:$8,"&lt;="&amp;NQ$9,conditions!$9:$9,"&gt;="&amp;NQ$9)</f>
        <v>418.25207610449951</v>
      </c>
      <c r="NR79" s="37">
        <f>NQ79+NR70-NR16*SUMIFS(conditions!$69:$69,conditions!$8:$8,"&lt;="&amp;NR$9,conditions!$9:$9,"&gt;="&amp;NR$9)*SUMIFS(conditions!$70:$70,conditions!$8:$8,"&lt;="&amp;NR$9,conditions!$9:$9,"&gt;="&amp;NR$9)</f>
        <v>387.73471740299948</v>
      </c>
      <c r="NS79" s="37">
        <f>NR79+NS70-NS16*SUMIFS(conditions!$69:$69,conditions!$8:$8,"&lt;="&amp;NS$9,conditions!$9:$9,"&gt;="&amp;NS$9)*SUMIFS(conditions!$70:$70,conditions!$8:$8,"&lt;="&amp;NS$9,conditions!$9:$9,"&gt;="&amp;NS$9)</f>
        <v>417.43471740299947</v>
      </c>
      <c r="NT79" s="37">
        <f>NS79+NT70-NT16*SUMIFS(conditions!$69:$69,conditions!$8:$8,"&lt;="&amp;NT$9,conditions!$9:$9,"&gt;="&amp;NT$9)*SUMIFS(conditions!$70:$70,conditions!$8:$8,"&lt;="&amp;NT$9,conditions!$9:$9,"&gt;="&amp;NT$9)</f>
        <v>417.43471740299947</v>
      </c>
      <c r="NU79" s="37">
        <f>NT79+NU70-NU16*SUMIFS(conditions!$69:$69,conditions!$8:$8,"&lt;="&amp;NU$9,conditions!$9:$9,"&gt;="&amp;NU$9)*SUMIFS(conditions!$70:$70,conditions!$8:$8,"&lt;="&amp;NU$9,conditions!$9:$9,"&gt;="&amp;NU$9)</f>
        <v>357.21735870149945</v>
      </c>
      <c r="NV79" s="37">
        <f>NU79+NV70-NV16*SUMIFS(conditions!$69:$69,conditions!$8:$8,"&lt;="&amp;NV$9,conditions!$9:$9,"&gt;="&amp;NV$9)*SUMIFS(conditions!$70:$70,conditions!$8:$8,"&lt;="&amp;NV$9,conditions!$9:$9,"&gt;="&amp;NV$9)</f>
        <v>326.69999999999942</v>
      </c>
    </row>
    <row r="80" spans="1:386" s="38" customFormat="1" ht="10.199999999999999" x14ac:dyDescent="0.2">
      <c r="A80" s="31"/>
      <c r="B80" s="31"/>
      <c r="C80" s="31"/>
      <c r="D80" s="31"/>
      <c r="E80" s="31"/>
      <c r="F80" s="31"/>
      <c r="G80" s="31" t="str">
        <f>G76</f>
        <v>авансы полученные от заказчиков на конец периода</v>
      </c>
      <c r="H80" s="31"/>
      <c r="I80" s="31"/>
      <c r="J80" s="31" t="str">
        <f>IF($G80="","",INDEX(KPI!$H$11:$H$121,SUMIFS(KPI!$E$11:$E$121,KPI!$F$11:$F$121,$G80)))</f>
        <v>тыс.руб.</v>
      </c>
      <c r="K80" s="31"/>
      <c r="L80" s="31"/>
      <c r="M80" s="31"/>
      <c r="N80" s="31" t="str">
        <f>structure!$G$13</f>
        <v>товарная категория 3</v>
      </c>
      <c r="O80" s="31"/>
      <c r="P80" s="31"/>
      <c r="Q80" s="31"/>
      <c r="R80" s="37"/>
      <c r="S80" s="31"/>
      <c r="T80" s="31"/>
      <c r="U80" s="37">
        <f>R62+U71-U17*SUMIFS(conditions!$69:$69,conditions!$8:$8,"&lt;="&amp;U$9,conditions!$9:$9,"&gt;="&amp;U$9)*SUMIFS(conditions!$70:$70,conditions!$8:$8,"&lt;="&amp;U$9,conditions!$9:$9,"&gt;="&amp;U$9)</f>
        <v>237.6</v>
      </c>
      <c r="V80" s="37">
        <f>U80+V71-V17*SUMIFS(conditions!$69:$69,conditions!$8:$8,"&lt;="&amp;V$9,conditions!$9:$9,"&gt;="&amp;V$9)*SUMIFS(conditions!$70:$70,conditions!$8:$8,"&lt;="&amp;V$9,conditions!$9:$9,"&gt;="&amp;V$9)</f>
        <v>237.6</v>
      </c>
      <c r="W80" s="37">
        <f>V80+W71-W17*SUMIFS(conditions!$69:$69,conditions!$8:$8,"&lt;="&amp;W$9,conditions!$9:$9,"&gt;="&amp;W$9)*SUMIFS(conditions!$70:$70,conditions!$8:$8,"&lt;="&amp;W$9,conditions!$9:$9,"&gt;="&amp;W$9)</f>
        <v>237.6</v>
      </c>
      <c r="X80" s="37">
        <f>W80+X71-X17*SUMIFS(conditions!$69:$69,conditions!$8:$8,"&lt;="&amp;X$9,conditions!$9:$9,"&gt;="&amp;X$9)*SUMIFS(conditions!$70:$70,conditions!$8:$8,"&lt;="&amp;X$9,conditions!$9:$9,"&gt;="&amp;X$9)</f>
        <v>237.6</v>
      </c>
      <c r="Y80" s="37">
        <f>X80+Y71-Y17*SUMIFS(conditions!$69:$69,conditions!$8:$8,"&lt;="&amp;Y$9,conditions!$9:$9,"&gt;="&amp;Y$9)*SUMIFS(conditions!$70:$70,conditions!$8:$8,"&lt;="&amp;Y$9,conditions!$9:$9,"&gt;="&amp;Y$9)</f>
        <v>216</v>
      </c>
      <c r="Z80" s="37">
        <f>Y80+Z71-Z17*SUMIFS(conditions!$69:$69,conditions!$8:$8,"&lt;="&amp;Z$9,conditions!$9:$9,"&gt;="&amp;Z$9)*SUMIFS(conditions!$70:$70,conditions!$8:$8,"&lt;="&amp;Z$9,conditions!$9:$9,"&gt;="&amp;Z$9)</f>
        <v>216</v>
      </c>
      <c r="AA80" s="37">
        <f>Z80+AA71-AA17*SUMIFS(conditions!$69:$69,conditions!$8:$8,"&lt;="&amp;AA$9,conditions!$9:$9,"&gt;="&amp;AA$9)*SUMIFS(conditions!$70:$70,conditions!$8:$8,"&lt;="&amp;AA$9,conditions!$9:$9,"&gt;="&amp;AA$9)</f>
        <v>237.6</v>
      </c>
      <c r="AB80" s="37">
        <f>AA80+AB71-AB17*SUMIFS(conditions!$69:$69,conditions!$8:$8,"&lt;="&amp;AB$9,conditions!$9:$9,"&gt;="&amp;AB$9)*SUMIFS(conditions!$70:$70,conditions!$8:$8,"&lt;="&amp;AB$9,conditions!$9:$9,"&gt;="&amp;AB$9)</f>
        <v>237.6</v>
      </c>
      <c r="AC80" s="37">
        <f>AB80+AC71-AC17*SUMIFS(conditions!$69:$69,conditions!$8:$8,"&lt;="&amp;AC$9,conditions!$9:$9,"&gt;="&amp;AC$9)*SUMIFS(conditions!$70:$70,conditions!$8:$8,"&lt;="&amp;AC$9,conditions!$9:$9,"&gt;="&amp;AC$9)</f>
        <v>237.6</v>
      </c>
      <c r="AD80" s="37">
        <f>AC80+AD71-AD17*SUMIFS(conditions!$69:$69,conditions!$8:$8,"&lt;="&amp;AD$9,conditions!$9:$9,"&gt;="&amp;AD$9)*SUMIFS(conditions!$70:$70,conditions!$8:$8,"&lt;="&amp;AD$9,conditions!$9:$9,"&gt;="&amp;AD$9)</f>
        <v>237.6</v>
      </c>
      <c r="AE80" s="37">
        <f>AD80+AE71-AE17*SUMIFS(conditions!$69:$69,conditions!$8:$8,"&lt;="&amp;AE$9,conditions!$9:$9,"&gt;="&amp;AE$9)*SUMIFS(conditions!$70:$70,conditions!$8:$8,"&lt;="&amp;AE$9,conditions!$9:$9,"&gt;="&amp;AE$9)</f>
        <v>237.6</v>
      </c>
      <c r="AF80" s="37">
        <f>AE80+AF71-AF17*SUMIFS(conditions!$69:$69,conditions!$8:$8,"&lt;="&amp;AF$9,conditions!$9:$9,"&gt;="&amp;AF$9)*SUMIFS(conditions!$70:$70,conditions!$8:$8,"&lt;="&amp;AF$9,conditions!$9:$9,"&gt;="&amp;AF$9)</f>
        <v>216</v>
      </c>
      <c r="AG80" s="37">
        <f>AF80+AG71-AG17*SUMIFS(conditions!$69:$69,conditions!$8:$8,"&lt;="&amp;AG$9,conditions!$9:$9,"&gt;="&amp;AG$9)*SUMIFS(conditions!$70:$70,conditions!$8:$8,"&lt;="&amp;AG$9,conditions!$9:$9,"&gt;="&amp;AG$9)</f>
        <v>216</v>
      </c>
      <c r="AH80" s="37">
        <f>AG80+AH71-AH17*SUMIFS(conditions!$69:$69,conditions!$8:$8,"&lt;="&amp;AH$9,conditions!$9:$9,"&gt;="&amp;AH$9)*SUMIFS(conditions!$70:$70,conditions!$8:$8,"&lt;="&amp;AH$9,conditions!$9:$9,"&gt;="&amp;AH$9)</f>
        <v>237.6</v>
      </c>
      <c r="AI80" s="37">
        <f>AH80+AI71-AI17*SUMIFS(conditions!$69:$69,conditions!$8:$8,"&lt;="&amp;AI$9,conditions!$9:$9,"&gt;="&amp;AI$9)*SUMIFS(conditions!$70:$70,conditions!$8:$8,"&lt;="&amp;AI$9,conditions!$9:$9,"&gt;="&amp;AI$9)</f>
        <v>237.6</v>
      </c>
      <c r="AJ80" s="37">
        <f>AI80+AJ71-AJ17*SUMIFS(conditions!$69:$69,conditions!$8:$8,"&lt;="&amp;AJ$9,conditions!$9:$9,"&gt;="&amp;AJ$9)*SUMIFS(conditions!$70:$70,conditions!$8:$8,"&lt;="&amp;AJ$9,conditions!$9:$9,"&gt;="&amp;AJ$9)</f>
        <v>237.6</v>
      </c>
      <c r="AK80" s="37">
        <f>AJ80+AK71-AK17*SUMIFS(conditions!$69:$69,conditions!$8:$8,"&lt;="&amp;AK$9,conditions!$9:$9,"&gt;="&amp;AK$9)*SUMIFS(conditions!$70:$70,conditions!$8:$8,"&lt;="&amp;AK$9,conditions!$9:$9,"&gt;="&amp;AK$9)</f>
        <v>243.00000000000003</v>
      </c>
      <c r="AL80" s="37">
        <f>AK80+AL71-AL17*SUMIFS(conditions!$69:$69,conditions!$8:$8,"&lt;="&amp;AL$9,conditions!$9:$9,"&gt;="&amp;AL$9)*SUMIFS(conditions!$70:$70,conditions!$8:$8,"&lt;="&amp;AL$9,conditions!$9:$9,"&gt;="&amp;AL$9)</f>
        <v>248.4</v>
      </c>
      <c r="AM80" s="37">
        <f>AL80+AM71-AM17*SUMIFS(conditions!$69:$69,conditions!$8:$8,"&lt;="&amp;AM$9,conditions!$9:$9,"&gt;="&amp;AM$9)*SUMIFS(conditions!$70:$70,conditions!$8:$8,"&lt;="&amp;AM$9,conditions!$9:$9,"&gt;="&amp;AM$9)</f>
        <v>226.8</v>
      </c>
      <c r="AN80" s="37">
        <f>AM80+AN71-AN17*SUMIFS(conditions!$69:$69,conditions!$8:$8,"&lt;="&amp;AN$9,conditions!$9:$9,"&gt;="&amp;AN$9)*SUMIFS(conditions!$70:$70,conditions!$8:$8,"&lt;="&amp;AN$9,conditions!$9:$9,"&gt;="&amp;AN$9)</f>
        <v>226.8</v>
      </c>
      <c r="AO80" s="37">
        <f>AN80+AO71-AO17*SUMIFS(conditions!$69:$69,conditions!$8:$8,"&lt;="&amp;AO$9,conditions!$9:$9,"&gt;="&amp;AO$9)*SUMIFS(conditions!$70:$70,conditions!$8:$8,"&lt;="&amp;AO$9,conditions!$9:$9,"&gt;="&amp;AO$9)</f>
        <v>253.8</v>
      </c>
      <c r="AP80" s="37">
        <f>AO80+AP71-AP17*SUMIFS(conditions!$69:$69,conditions!$8:$8,"&lt;="&amp;AP$9,conditions!$9:$9,"&gt;="&amp;AP$9)*SUMIFS(conditions!$70:$70,conditions!$8:$8,"&lt;="&amp;AP$9,conditions!$9:$9,"&gt;="&amp;AP$9)</f>
        <v>259.2</v>
      </c>
      <c r="AQ80" s="37">
        <f>AP80+AQ71-AQ17*SUMIFS(conditions!$69:$69,conditions!$8:$8,"&lt;="&amp;AQ$9,conditions!$9:$9,"&gt;="&amp;AQ$9)*SUMIFS(conditions!$70:$70,conditions!$8:$8,"&lt;="&amp;AQ$9,conditions!$9:$9,"&gt;="&amp;AQ$9)</f>
        <v>264.59999999999997</v>
      </c>
      <c r="AR80" s="37">
        <f>AQ80+AR71-AR17*SUMIFS(conditions!$69:$69,conditions!$8:$8,"&lt;="&amp;AR$9,conditions!$9:$9,"&gt;="&amp;AR$9)*SUMIFS(conditions!$70:$70,conditions!$8:$8,"&lt;="&amp;AR$9,conditions!$9:$9,"&gt;="&amp;AR$9)</f>
        <v>269.99999999999994</v>
      </c>
      <c r="AS80" s="37">
        <f>AR80+AS71-AS17*SUMIFS(conditions!$69:$69,conditions!$8:$8,"&lt;="&amp;AS$9,conditions!$9:$9,"&gt;="&amp;AS$9)*SUMIFS(conditions!$70:$70,conditions!$8:$8,"&lt;="&amp;AS$9,conditions!$9:$9,"&gt;="&amp;AS$9)</f>
        <v>275.39999999999992</v>
      </c>
      <c r="AT80" s="37">
        <f>AS80+AT71-AT17*SUMIFS(conditions!$69:$69,conditions!$8:$8,"&lt;="&amp;AT$9,conditions!$9:$9,"&gt;="&amp;AT$9)*SUMIFS(conditions!$70:$70,conditions!$8:$8,"&lt;="&amp;AT$9,conditions!$9:$9,"&gt;="&amp;AT$9)</f>
        <v>253.79999999999993</v>
      </c>
      <c r="AU80" s="37">
        <f>AT80+AU71-AU17*SUMIFS(conditions!$69:$69,conditions!$8:$8,"&lt;="&amp;AU$9,conditions!$9:$9,"&gt;="&amp;AU$9)*SUMIFS(conditions!$70:$70,conditions!$8:$8,"&lt;="&amp;AU$9,conditions!$9:$9,"&gt;="&amp;AU$9)</f>
        <v>253.79999999999993</v>
      </c>
      <c r="AV80" s="37">
        <f>AU80+AV71-AV17*SUMIFS(conditions!$69:$69,conditions!$8:$8,"&lt;="&amp;AV$9,conditions!$9:$9,"&gt;="&amp;AV$9)*SUMIFS(conditions!$70:$70,conditions!$8:$8,"&lt;="&amp;AV$9,conditions!$9:$9,"&gt;="&amp;AV$9)</f>
        <v>280.79999999999995</v>
      </c>
      <c r="AW80" s="37">
        <f>AV80+AW71-AW17*SUMIFS(conditions!$69:$69,conditions!$8:$8,"&lt;="&amp;AW$9,conditions!$9:$9,"&gt;="&amp;AW$9)*SUMIFS(conditions!$70:$70,conditions!$8:$8,"&lt;="&amp;AW$9,conditions!$9:$9,"&gt;="&amp;AW$9)</f>
        <v>286.19999999999993</v>
      </c>
      <c r="AX80" s="37">
        <f>AW80+AX71-AX17*SUMIFS(conditions!$69:$69,conditions!$8:$8,"&lt;="&amp;AX$9,conditions!$9:$9,"&gt;="&amp;AX$9)*SUMIFS(conditions!$70:$70,conditions!$8:$8,"&lt;="&amp;AX$9,conditions!$9:$9,"&gt;="&amp;AX$9)</f>
        <v>291.59999999999991</v>
      </c>
      <c r="AY80" s="37">
        <f>AX80+AY71-AY17*SUMIFS(conditions!$69:$69,conditions!$8:$8,"&lt;="&amp;AY$9,conditions!$9:$9,"&gt;="&amp;AY$9)*SUMIFS(conditions!$70:$70,conditions!$8:$8,"&lt;="&amp;AY$9,conditions!$9:$9,"&gt;="&amp;AY$9)</f>
        <v>296.99999999999989</v>
      </c>
      <c r="AZ80" s="37">
        <f>AY80+AZ71-AZ17*SUMIFS(conditions!$69:$69,conditions!$8:$8,"&lt;="&amp;AZ$9,conditions!$9:$9,"&gt;="&amp;AZ$9)*SUMIFS(conditions!$70:$70,conditions!$8:$8,"&lt;="&amp;AZ$9,conditions!$9:$9,"&gt;="&amp;AZ$9)</f>
        <v>296.99999999999989</v>
      </c>
      <c r="BA80" s="37">
        <f>AZ80+BA71-BA17*SUMIFS(conditions!$69:$69,conditions!$8:$8,"&lt;="&amp;BA$9,conditions!$9:$9,"&gt;="&amp;BA$9)*SUMIFS(conditions!$70:$70,conditions!$8:$8,"&lt;="&amp;BA$9,conditions!$9:$9,"&gt;="&amp;BA$9)</f>
        <v>269.99999999999989</v>
      </c>
      <c r="BB80" s="37">
        <f>BA80+BB71-BB17*SUMIFS(conditions!$69:$69,conditions!$8:$8,"&lt;="&amp;BB$9,conditions!$9:$9,"&gt;="&amp;BB$9)*SUMIFS(conditions!$70:$70,conditions!$8:$8,"&lt;="&amp;BB$9,conditions!$9:$9,"&gt;="&amp;BB$9)</f>
        <v>269.99999999999989</v>
      </c>
      <c r="BC80" s="37">
        <f>BB80+BC71-BC17*SUMIFS(conditions!$69:$69,conditions!$8:$8,"&lt;="&amp;BC$9,conditions!$9:$9,"&gt;="&amp;BC$9)*SUMIFS(conditions!$70:$70,conditions!$8:$8,"&lt;="&amp;BC$9,conditions!$9:$9,"&gt;="&amp;BC$9)</f>
        <v>296.99999999999989</v>
      </c>
      <c r="BD80" s="37">
        <f>BC80+BD71-BD17*SUMIFS(conditions!$69:$69,conditions!$8:$8,"&lt;="&amp;BD$9,conditions!$9:$9,"&gt;="&amp;BD$9)*SUMIFS(conditions!$70:$70,conditions!$8:$8,"&lt;="&amp;BD$9,conditions!$9:$9,"&gt;="&amp;BD$9)</f>
        <v>296.99999999999989</v>
      </c>
      <c r="BE80" s="37">
        <f>BD80+BE71-BE17*SUMIFS(conditions!$69:$69,conditions!$8:$8,"&lt;="&amp;BE$9,conditions!$9:$9,"&gt;="&amp;BE$9)*SUMIFS(conditions!$70:$70,conditions!$8:$8,"&lt;="&amp;BE$9,conditions!$9:$9,"&gt;="&amp;BE$9)</f>
        <v>296.99999999999989</v>
      </c>
      <c r="BF80" s="37">
        <f>BE80+BF71-BF17*SUMIFS(conditions!$69:$69,conditions!$8:$8,"&lt;="&amp;BF$9,conditions!$9:$9,"&gt;="&amp;BF$9)*SUMIFS(conditions!$70:$70,conditions!$8:$8,"&lt;="&amp;BF$9,conditions!$9:$9,"&gt;="&amp;BF$9)</f>
        <v>296.99999999999989</v>
      </c>
      <c r="BG80" s="37">
        <f>BF80+BG71-BG17*SUMIFS(conditions!$69:$69,conditions!$8:$8,"&lt;="&amp;BG$9,conditions!$9:$9,"&gt;="&amp;BG$9)*SUMIFS(conditions!$70:$70,conditions!$8:$8,"&lt;="&amp;BG$9,conditions!$9:$9,"&gt;="&amp;BG$9)</f>
        <v>296.99999999999989</v>
      </c>
      <c r="BH80" s="37">
        <f>BG80+BH71-BH17*SUMIFS(conditions!$69:$69,conditions!$8:$8,"&lt;="&amp;BH$9,conditions!$9:$9,"&gt;="&amp;BH$9)*SUMIFS(conditions!$70:$70,conditions!$8:$8,"&lt;="&amp;BH$9,conditions!$9:$9,"&gt;="&amp;BH$9)</f>
        <v>269.99999999999989</v>
      </c>
      <c r="BI80" s="37">
        <f>BH80+BI71-BI17*SUMIFS(conditions!$69:$69,conditions!$8:$8,"&lt;="&amp;BI$9,conditions!$9:$9,"&gt;="&amp;BI$9)*SUMIFS(conditions!$70:$70,conditions!$8:$8,"&lt;="&amp;BI$9,conditions!$9:$9,"&gt;="&amp;BI$9)</f>
        <v>269.99999999999989</v>
      </c>
      <c r="BJ80" s="37">
        <f>BI80+BJ71-BJ17*SUMIFS(conditions!$69:$69,conditions!$8:$8,"&lt;="&amp;BJ$9,conditions!$9:$9,"&gt;="&amp;BJ$9)*SUMIFS(conditions!$70:$70,conditions!$8:$8,"&lt;="&amp;BJ$9,conditions!$9:$9,"&gt;="&amp;BJ$9)</f>
        <v>296.99999999999989</v>
      </c>
      <c r="BK80" s="37">
        <f>BJ80+BK71-BK17*SUMIFS(conditions!$69:$69,conditions!$8:$8,"&lt;="&amp;BK$9,conditions!$9:$9,"&gt;="&amp;BK$9)*SUMIFS(conditions!$70:$70,conditions!$8:$8,"&lt;="&amp;BK$9,conditions!$9:$9,"&gt;="&amp;BK$9)</f>
        <v>296.99999999999989</v>
      </c>
      <c r="BL80" s="37">
        <f>BK80+BL71-BL17*SUMIFS(conditions!$69:$69,conditions!$8:$8,"&lt;="&amp;BL$9,conditions!$9:$9,"&gt;="&amp;BL$9)*SUMIFS(conditions!$70:$70,conditions!$8:$8,"&lt;="&amp;BL$9,conditions!$9:$9,"&gt;="&amp;BL$9)</f>
        <v>296.99999999999989</v>
      </c>
      <c r="BM80" s="37">
        <f>BL80+BM71-BM17*SUMIFS(conditions!$69:$69,conditions!$8:$8,"&lt;="&amp;BM$9,conditions!$9:$9,"&gt;="&amp;BM$9)*SUMIFS(conditions!$70:$70,conditions!$8:$8,"&lt;="&amp;BM$9,conditions!$9:$9,"&gt;="&amp;BM$9)</f>
        <v>296.99999999999989</v>
      </c>
      <c r="BN80" s="37">
        <f>BM80+BN71-BN17*SUMIFS(conditions!$69:$69,conditions!$8:$8,"&lt;="&amp;BN$9,conditions!$9:$9,"&gt;="&amp;BN$9)*SUMIFS(conditions!$70:$70,conditions!$8:$8,"&lt;="&amp;BN$9,conditions!$9:$9,"&gt;="&amp;BN$9)</f>
        <v>296.99999999999989</v>
      </c>
      <c r="BO80" s="37">
        <f>BN80+BO71-BO17*SUMIFS(conditions!$69:$69,conditions!$8:$8,"&lt;="&amp;BO$9,conditions!$9:$9,"&gt;="&amp;BO$9)*SUMIFS(conditions!$70:$70,conditions!$8:$8,"&lt;="&amp;BO$9,conditions!$9:$9,"&gt;="&amp;BO$9)</f>
        <v>269.99999999999989</v>
      </c>
      <c r="BP80" s="37">
        <f>BO80+BP71-BP17*SUMIFS(conditions!$69:$69,conditions!$8:$8,"&lt;="&amp;BP$9,conditions!$9:$9,"&gt;="&amp;BP$9)*SUMIFS(conditions!$70:$70,conditions!$8:$8,"&lt;="&amp;BP$9,conditions!$9:$9,"&gt;="&amp;BP$9)</f>
        <v>269.99999999999989</v>
      </c>
      <c r="BQ80" s="37">
        <f>BP80+BQ71-BQ17*SUMIFS(conditions!$69:$69,conditions!$8:$8,"&lt;="&amp;BQ$9,conditions!$9:$9,"&gt;="&amp;BQ$9)*SUMIFS(conditions!$70:$70,conditions!$8:$8,"&lt;="&amp;BQ$9,conditions!$9:$9,"&gt;="&amp;BQ$9)</f>
        <v>287.99999999999989</v>
      </c>
      <c r="BR80" s="37">
        <f>BQ80+BR71-BR17*SUMIFS(conditions!$69:$69,conditions!$8:$8,"&lt;="&amp;BR$9,conditions!$9:$9,"&gt;="&amp;BR$9)*SUMIFS(conditions!$70:$70,conditions!$8:$8,"&lt;="&amp;BR$9,conditions!$9:$9,"&gt;="&amp;BR$9)</f>
        <v>278.99999999999989</v>
      </c>
      <c r="BS80" s="37">
        <f>BR80+BS71-BS17*SUMIFS(conditions!$69:$69,conditions!$8:$8,"&lt;="&amp;BS$9,conditions!$9:$9,"&gt;="&amp;BS$9)*SUMIFS(conditions!$70:$70,conditions!$8:$8,"&lt;="&amp;BS$9,conditions!$9:$9,"&gt;="&amp;BS$9)</f>
        <v>269.99999999999989</v>
      </c>
      <c r="BT80" s="37">
        <f>BS80+BT71-BT17*SUMIFS(conditions!$69:$69,conditions!$8:$8,"&lt;="&amp;BT$9,conditions!$9:$9,"&gt;="&amp;BT$9)*SUMIFS(conditions!$70:$70,conditions!$8:$8,"&lt;="&amp;BT$9,conditions!$9:$9,"&gt;="&amp;BT$9)</f>
        <v>260.99999999999989</v>
      </c>
      <c r="BU80" s="37">
        <f>BT80+BU71-BU17*SUMIFS(conditions!$69:$69,conditions!$8:$8,"&lt;="&amp;BU$9,conditions!$9:$9,"&gt;="&amp;BU$9)*SUMIFS(conditions!$70:$70,conditions!$8:$8,"&lt;="&amp;BU$9,conditions!$9:$9,"&gt;="&amp;BU$9)</f>
        <v>251.99999999999989</v>
      </c>
      <c r="BV80" s="37">
        <f>BU80+BV71-BV17*SUMIFS(conditions!$69:$69,conditions!$8:$8,"&lt;="&amp;BV$9,conditions!$9:$9,"&gt;="&amp;BV$9)*SUMIFS(conditions!$70:$70,conditions!$8:$8,"&lt;="&amp;BV$9,conditions!$9:$9,"&gt;="&amp;BV$9)</f>
        <v>224.99999999999989</v>
      </c>
      <c r="BW80" s="37">
        <f>BV80+BW71-BW17*SUMIFS(conditions!$69:$69,conditions!$8:$8,"&lt;="&amp;BW$9,conditions!$9:$9,"&gt;="&amp;BW$9)*SUMIFS(conditions!$70:$70,conditions!$8:$8,"&lt;="&amp;BW$9,conditions!$9:$9,"&gt;="&amp;BW$9)</f>
        <v>224.99999999999989</v>
      </c>
      <c r="BX80" s="37">
        <f>BW80+BX71-BX17*SUMIFS(conditions!$69:$69,conditions!$8:$8,"&lt;="&amp;BX$9,conditions!$9:$9,"&gt;="&amp;BX$9)*SUMIFS(conditions!$70:$70,conditions!$8:$8,"&lt;="&amp;BX$9,conditions!$9:$9,"&gt;="&amp;BX$9)</f>
        <v>242.99999999999989</v>
      </c>
      <c r="BY80" s="37">
        <f>BX80+BY71-BY17*SUMIFS(conditions!$69:$69,conditions!$8:$8,"&lt;="&amp;BY$9,conditions!$9:$9,"&gt;="&amp;BY$9)*SUMIFS(conditions!$70:$70,conditions!$8:$8,"&lt;="&amp;BY$9,conditions!$9:$9,"&gt;="&amp;BY$9)</f>
        <v>233.99999999999989</v>
      </c>
      <c r="BZ80" s="37">
        <f>BY80+BZ71-BZ17*SUMIFS(conditions!$69:$69,conditions!$8:$8,"&lt;="&amp;BZ$9,conditions!$9:$9,"&gt;="&amp;BZ$9)*SUMIFS(conditions!$70:$70,conditions!$8:$8,"&lt;="&amp;BZ$9,conditions!$9:$9,"&gt;="&amp;BZ$9)</f>
        <v>224.99999999999989</v>
      </c>
      <c r="CA80" s="37">
        <f>BZ80+CA71-CA17*SUMIFS(conditions!$69:$69,conditions!$8:$8,"&lt;="&amp;CA$9,conditions!$9:$9,"&gt;="&amp;CA$9)*SUMIFS(conditions!$70:$70,conditions!$8:$8,"&lt;="&amp;CA$9,conditions!$9:$9,"&gt;="&amp;CA$9)</f>
        <v>215.99999999999989</v>
      </c>
      <c r="CB80" s="37">
        <f>CA80+CB71-CB17*SUMIFS(conditions!$69:$69,conditions!$8:$8,"&lt;="&amp;CB$9,conditions!$9:$9,"&gt;="&amp;CB$9)*SUMIFS(conditions!$70:$70,conditions!$8:$8,"&lt;="&amp;CB$9,conditions!$9:$9,"&gt;="&amp;CB$9)</f>
        <v>206.99999999999989</v>
      </c>
      <c r="CC80" s="37">
        <f>CB80+CC71-CC17*SUMIFS(conditions!$69:$69,conditions!$8:$8,"&lt;="&amp;CC$9,conditions!$9:$9,"&gt;="&amp;CC$9)*SUMIFS(conditions!$70:$70,conditions!$8:$8,"&lt;="&amp;CC$9,conditions!$9:$9,"&gt;="&amp;CC$9)</f>
        <v>179.99999999999989</v>
      </c>
      <c r="CD80" s="37">
        <f>CC80+CD71-CD17*SUMIFS(conditions!$69:$69,conditions!$8:$8,"&lt;="&amp;CD$9,conditions!$9:$9,"&gt;="&amp;CD$9)*SUMIFS(conditions!$70:$70,conditions!$8:$8,"&lt;="&amp;CD$9,conditions!$9:$9,"&gt;="&amp;CD$9)</f>
        <v>179.99999999999989</v>
      </c>
      <c r="CE80" s="37">
        <f>CD80+CE71-CE17*SUMIFS(conditions!$69:$69,conditions!$8:$8,"&lt;="&amp;CE$9,conditions!$9:$9,"&gt;="&amp;CE$9)*SUMIFS(conditions!$70:$70,conditions!$8:$8,"&lt;="&amp;CE$9,conditions!$9:$9,"&gt;="&amp;CE$9)</f>
        <v>197.99999999999989</v>
      </c>
      <c r="CF80" s="37">
        <f>CE80+CF71-CF17*SUMIFS(conditions!$69:$69,conditions!$8:$8,"&lt;="&amp;CF$9,conditions!$9:$9,"&gt;="&amp;CF$9)*SUMIFS(conditions!$70:$70,conditions!$8:$8,"&lt;="&amp;CF$9,conditions!$9:$9,"&gt;="&amp;CF$9)</f>
        <v>197.99999999999989</v>
      </c>
      <c r="CG80" s="37">
        <f>CF80+CG71-CG17*SUMIFS(conditions!$69:$69,conditions!$8:$8,"&lt;="&amp;CG$9,conditions!$9:$9,"&gt;="&amp;CG$9)*SUMIFS(conditions!$70:$70,conditions!$8:$8,"&lt;="&amp;CG$9,conditions!$9:$9,"&gt;="&amp;CG$9)</f>
        <v>197.99999999999989</v>
      </c>
      <c r="CH80" s="37">
        <f>CG80+CH71-CH17*SUMIFS(conditions!$69:$69,conditions!$8:$8,"&lt;="&amp;CH$9,conditions!$9:$9,"&gt;="&amp;CH$9)*SUMIFS(conditions!$70:$70,conditions!$8:$8,"&lt;="&amp;CH$9,conditions!$9:$9,"&gt;="&amp;CH$9)</f>
        <v>197.99999999999989</v>
      </c>
      <c r="CI80" s="37">
        <f>CH80+CI71-CI17*SUMIFS(conditions!$69:$69,conditions!$8:$8,"&lt;="&amp;CI$9,conditions!$9:$9,"&gt;="&amp;CI$9)*SUMIFS(conditions!$70:$70,conditions!$8:$8,"&lt;="&amp;CI$9,conditions!$9:$9,"&gt;="&amp;CI$9)</f>
        <v>197.99999999999989</v>
      </c>
      <c r="CJ80" s="37">
        <f>CI80+CJ71-CJ17*SUMIFS(conditions!$69:$69,conditions!$8:$8,"&lt;="&amp;CJ$9,conditions!$9:$9,"&gt;="&amp;CJ$9)*SUMIFS(conditions!$70:$70,conditions!$8:$8,"&lt;="&amp;CJ$9,conditions!$9:$9,"&gt;="&amp;CJ$9)</f>
        <v>179.99999999999989</v>
      </c>
      <c r="CK80" s="37">
        <f>CJ80+CK71-CK17*SUMIFS(conditions!$69:$69,conditions!$8:$8,"&lt;="&amp;CK$9,conditions!$9:$9,"&gt;="&amp;CK$9)*SUMIFS(conditions!$70:$70,conditions!$8:$8,"&lt;="&amp;CK$9,conditions!$9:$9,"&gt;="&amp;CK$9)</f>
        <v>179.99999999999989</v>
      </c>
      <c r="CL80" s="37">
        <f>CK80+CL71-CL17*SUMIFS(conditions!$69:$69,conditions!$8:$8,"&lt;="&amp;CL$9,conditions!$9:$9,"&gt;="&amp;CL$9)*SUMIFS(conditions!$70:$70,conditions!$8:$8,"&lt;="&amp;CL$9,conditions!$9:$9,"&gt;="&amp;CL$9)</f>
        <v>197.99999999999989</v>
      </c>
      <c r="CM80" s="37">
        <f>CL80+CM71-CM17*SUMIFS(conditions!$69:$69,conditions!$8:$8,"&lt;="&amp;CM$9,conditions!$9:$9,"&gt;="&amp;CM$9)*SUMIFS(conditions!$70:$70,conditions!$8:$8,"&lt;="&amp;CM$9,conditions!$9:$9,"&gt;="&amp;CM$9)</f>
        <v>197.99999999999989</v>
      </c>
      <c r="CN80" s="37">
        <f>CM80+CN71-CN17*SUMIFS(conditions!$69:$69,conditions!$8:$8,"&lt;="&amp;CN$9,conditions!$9:$9,"&gt;="&amp;CN$9)*SUMIFS(conditions!$70:$70,conditions!$8:$8,"&lt;="&amp;CN$9,conditions!$9:$9,"&gt;="&amp;CN$9)</f>
        <v>197.99999999999989</v>
      </c>
      <c r="CO80" s="37">
        <f>CN80+CO71-CO17*SUMIFS(conditions!$69:$69,conditions!$8:$8,"&lt;="&amp;CO$9,conditions!$9:$9,"&gt;="&amp;CO$9)*SUMIFS(conditions!$70:$70,conditions!$8:$8,"&lt;="&amp;CO$9,conditions!$9:$9,"&gt;="&amp;CO$9)</f>
        <v>197.99999999999989</v>
      </c>
      <c r="CP80" s="37">
        <f>CO80+CP71-CP17*SUMIFS(conditions!$69:$69,conditions!$8:$8,"&lt;="&amp;CP$9,conditions!$9:$9,"&gt;="&amp;CP$9)*SUMIFS(conditions!$70:$70,conditions!$8:$8,"&lt;="&amp;CP$9,conditions!$9:$9,"&gt;="&amp;CP$9)</f>
        <v>197.99999999999989</v>
      </c>
      <c r="CQ80" s="37">
        <f>CP80+CQ71-CQ17*SUMIFS(conditions!$69:$69,conditions!$8:$8,"&lt;="&amp;CQ$9,conditions!$9:$9,"&gt;="&amp;CQ$9)*SUMIFS(conditions!$70:$70,conditions!$8:$8,"&lt;="&amp;CQ$9,conditions!$9:$9,"&gt;="&amp;CQ$9)</f>
        <v>179.99999999999989</v>
      </c>
      <c r="CR80" s="37">
        <f>CQ80+CR71-CR17*SUMIFS(conditions!$69:$69,conditions!$8:$8,"&lt;="&amp;CR$9,conditions!$9:$9,"&gt;="&amp;CR$9)*SUMIFS(conditions!$70:$70,conditions!$8:$8,"&lt;="&amp;CR$9,conditions!$9:$9,"&gt;="&amp;CR$9)</f>
        <v>179.99999999999989</v>
      </c>
      <c r="CS80" s="37">
        <f>CR80+CS71-CS17*SUMIFS(conditions!$69:$69,conditions!$8:$8,"&lt;="&amp;CS$9,conditions!$9:$9,"&gt;="&amp;CS$9)*SUMIFS(conditions!$70:$70,conditions!$8:$8,"&lt;="&amp;CS$9,conditions!$9:$9,"&gt;="&amp;CS$9)</f>
        <v>197.99999999999989</v>
      </c>
      <c r="CT80" s="37">
        <f>CS80+CT71-CT17*SUMIFS(conditions!$69:$69,conditions!$8:$8,"&lt;="&amp;CT$9,conditions!$9:$9,"&gt;="&amp;CT$9)*SUMIFS(conditions!$70:$70,conditions!$8:$8,"&lt;="&amp;CT$9,conditions!$9:$9,"&gt;="&amp;CT$9)</f>
        <v>197.81999999999988</v>
      </c>
      <c r="CU80" s="37">
        <f>CT80+CU71-CU17*SUMIFS(conditions!$69:$69,conditions!$8:$8,"&lt;="&amp;CU$9,conditions!$9:$9,"&gt;="&amp;CU$9)*SUMIFS(conditions!$70:$70,conditions!$8:$8,"&lt;="&amp;CU$9,conditions!$9:$9,"&gt;="&amp;CU$9)</f>
        <v>197.63999999999987</v>
      </c>
      <c r="CV80" s="37">
        <f>CU80+CV71-CV17*SUMIFS(conditions!$69:$69,conditions!$8:$8,"&lt;="&amp;CV$9,conditions!$9:$9,"&gt;="&amp;CV$9)*SUMIFS(conditions!$70:$70,conditions!$8:$8,"&lt;="&amp;CV$9,conditions!$9:$9,"&gt;="&amp;CV$9)</f>
        <v>197.45999999999987</v>
      </c>
      <c r="CW80" s="37">
        <f>CV80+CW71-CW17*SUMIFS(conditions!$69:$69,conditions!$8:$8,"&lt;="&amp;CW$9,conditions!$9:$9,"&gt;="&amp;CW$9)*SUMIFS(conditions!$70:$70,conditions!$8:$8,"&lt;="&amp;CW$9,conditions!$9:$9,"&gt;="&amp;CW$9)</f>
        <v>197.27999999999986</v>
      </c>
      <c r="CX80" s="37">
        <f>CW80+CX71-CX17*SUMIFS(conditions!$69:$69,conditions!$8:$8,"&lt;="&amp;CX$9,conditions!$9:$9,"&gt;="&amp;CX$9)*SUMIFS(conditions!$70:$70,conditions!$8:$8,"&lt;="&amp;CX$9,conditions!$9:$9,"&gt;="&amp;CX$9)</f>
        <v>179.27999999999986</v>
      </c>
      <c r="CY80" s="37">
        <f>CX80+CY71-CY17*SUMIFS(conditions!$69:$69,conditions!$8:$8,"&lt;="&amp;CY$9,conditions!$9:$9,"&gt;="&amp;CY$9)*SUMIFS(conditions!$70:$70,conditions!$8:$8,"&lt;="&amp;CY$9,conditions!$9:$9,"&gt;="&amp;CY$9)</f>
        <v>179.27999999999986</v>
      </c>
      <c r="CZ80" s="37">
        <f>CY80+CZ71-CZ17*SUMIFS(conditions!$69:$69,conditions!$8:$8,"&lt;="&amp;CZ$9,conditions!$9:$9,"&gt;="&amp;CZ$9)*SUMIFS(conditions!$70:$70,conditions!$8:$8,"&lt;="&amp;CZ$9,conditions!$9:$9,"&gt;="&amp;CZ$9)</f>
        <v>197.09999999999985</v>
      </c>
      <c r="DA80" s="37">
        <f>CZ80+DA71-DA17*SUMIFS(conditions!$69:$69,conditions!$8:$8,"&lt;="&amp;DA$9,conditions!$9:$9,"&gt;="&amp;DA$9)*SUMIFS(conditions!$70:$70,conditions!$8:$8,"&lt;="&amp;DA$9,conditions!$9:$9,"&gt;="&amp;DA$9)</f>
        <v>196.91999999999985</v>
      </c>
      <c r="DB80" s="37">
        <f>DA80+DB71-DB17*SUMIFS(conditions!$69:$69,conditions!$8:$8,"&lt;="&amp;DB$9,conditions!$9:$9,"&gt;="&amp;DB$9)*SUMIFS(conditions!$70:$70,conditions!$8:$8,"&lt;="&amp;DB$9,conditions!$9:$9,"&gt;="&amp;DB$9)</f>
        <v>196.73999999999984</v>
      </c>
      <c r="DC80" s="37">
        <f>DB80+DC71-DC17*SUMIFS(conditions!$69:$69,conditions!$8:$8,"&lt;="&amp;DC$9,conditions!$9:$9,"&gt;="&amp;DC$9)*SUMIFS(conditions!$70:$70,conditions!$8:$8,"&lt;="&amp;DC$9,conditions!$9:$9,"&gt;="&amp;DC$9)</f>
        <v>196.55999999999983</v>
      </c>
      <c r="DD80" s="37">
        <f>DC80+DD71-DD17*SUMIFS(conditions!$69:$69,conditions!$8:$8,"&lt;="&amp;DD$9,conditions!$9:$9,"&gt;="&amp;DD$9)*SUMIFS(conditions!$70:$70,conditions!$8:$8,"&lt;="&amp;DD$9,conditions!$9:$9,"&gt;="&amp;DD$9)</f>
        <v>196.37999999999982</v>
      </c>
      <c r="DE80" s="37">
        <f>DD80+DE71-DE17*SUMIFS(conditions!$69:$69,conditions!$8:$8,"&lt;="&amp;DE$9,conditions!$9:$9,"&gt;="&amp;DE$9)*SUMIFS(conditions!$70:$70,conditions!$8:$8,"&lt;="&amp;DE$9,conditions!$9:$9,"&gt;="&amp;DE$9)</f>
        <v>178.37999999999982</v>
      </c>
      <c r="DF80" s="37">
        <f>DE80+DF71-DF17*SUMIFS(conditions!$69:$69,conditions!$8:$8,"&lt;="&amp;DF$9,conditions!$9:$9,"&gt;="&amp;DF$9)*SUMIFS(conditions!$70:$70,conditions!$8:$8,"&lt;="&amp;DF$9,conditions!$9:$9,"&gt;="&amp;DF$9)</f>
        <v>178.37999999999982</v>
      </c>
      <c r="DG80" s="37">
        <f>DF80+DG71-DG17*SUMIFS(conditions!$69:$69,conditions!$8:$8,"&lt;="&amp;DG$9,conditions!$9:$9,"&gt;="&amp;DG$9)*SUMIFS(conditions!$70:$70,conditions!$8:$8,"&lt;="&amp;DG$9,conditions!$9:$9,"&gt;="&amp;DG$9)</f>
        <v>196.19999999999982</v>
      </c>
      <c r="DH80" s="37">
        <f>DG80+DH71-DH17*SUMIFS(conditions!$69:$69,conditions!$8:$8,"&lt;="&amp;DH$9,conditions!$9:$9,"&gt;="&amp;DH$9)*SUMIFS(conditions!$70:$70,conditions!$8:$8,"&lt;="&amp;DH$9,conditions!$9:$9,"&gt;="&amp;DH$9)</f>
        <v>196.01999999999981</v>
      </c>
      <c r="DI80" s="37">
        <f>DH80+DI71-DI17*SUMIFS(conditions!$69:$69,conditions!$8:$8,"&lt;="&amp;DI$9,conditions!$9:$9,"&gt;="&amp;DI$9)*SUMIFS(conditions!$70:$70,conditions!$8:$8,"&lt;="&amp;DI$9,conditions!$9:$9,"&gt;="&amp;DI$9)</f>
        <v>196.01999999999981</v>
      </c>
      <c r="DJ80" s="37">
        <f>DI80+DJ71-DJ17*SUMIFS(conditions!$69:$69,conditions!$8:$8,"&lt;="&amp;DJ$9,conditions!$9:$9,"&gt;="&amp;DJ$9)*SUMIFS(conditions!$70:$70,conditions!$8:$8,"&lt;="&amp;DJ$9,conditions!$9:$9,"&gt;="&amp;DJ$9)</f>
        <v>196.01999999999981</v>
      </c>
      <c r="DK80" s="37">
        <f>DJ80+DK71-DK17*SUMIFS(conditions!$69:$69,conditions!$8:$8,"&lt;="&amp;DK$9,conditions!$9:$9,"&gt;="&amp;DK$9)*SUMIFS(conditions!$70:$70,conditions!$8:$8,"&lt;="&amp;DK$9,conditions!$9:$9,"&gt;="&amp;DK$9)</f>
        <v>196.01999999999981</v>
      </c>
      <c r="DL80" s="37">
        <f>DK80+DL71-DL17*SUMIFS(conditions!$69:$69,conditions!$8:$8,"&lt;="&amp;DL$9,conditions!$9:$9,"&gt;="&amp;DL$9)*SUMIFS(conditions!$70:$70,conditions!$8:$8,"&lt;="&amp;DL$9,conditions!$9:$9,"&gt;="&amp;DL$9)</f>
        <v>178.19999999999982</v>
      </c>
      <c r="DM80" s="37">
        <f>DL80+DM71-DM17*SUMIFS(conditions!$69:$69,conditions!$8:$8,"&lt;="&amp;DM$9,conditions!$9:$9,"&gt;="&amp;DM$9)*SUMIFS(conditions!$70:$70,conditions!$8:$8,"&lt;="&amp;DM$9,conditions!$9:$9,"&gt;="&amp;DM$9)</f>
        <v>178.19999999999982</v>
      </c>
      <c r="DN80" s="37">
        <f>DM80+DN71-DN17*SUMIFS(conditions!$69:$69,conditions!$8:$8,"&lt;="&amp;DN$9,conditions!$9:$9,"&gt;="&amp;DN$9)*SUMIFS(conditions!$70:$70,conditions!$8:$8,"&lt;="&amp;DN$9,conditions!$9:$9,"&gt;="&amp;DN$9)</f>
        <v>196.01999999999981</v>
      </c>
      <c r="DO80" s="37">
        <f>DN80+DO71-DO17*SUMIFS(conditions!$69:$69,conditions!$8:$8,"&lt;="&amp;DO$9,conditions!$9:$9,"&gt;="&amp;DO$9)*SUMIFS(conditions!$70:$70,conditions!$8:$8,"&lt;="&amp;DO$9,conditions!$9:$9,"&gt;="&amp;DO$9)</f>
        <v>196.01999999999981</v>
      </c>
      <c r="DP80" s="37">
        <f>DO80+DP71-DP17*SUMIFS(conditions!$69:$69,conditions!$8:$8,"&lt;="&amp;DP$9,conditions!$9:$9,"&gt;="&amp;DP$9)*SUMIFS(conditions!$70:$70,conditions!$8:$8,"&lt;="&amp;DP$9,conditions!$9:$9,"&gt;="&amp;DP$9)</f>
        <v>196.01999999999981</v>
      </c>
      <c r="DQ80" s="37">
        <f>DP80+DQ71-DQ17*SUMIFS(conditions!$69:$69,conditions!$8:$8,"&lt;="&amp;DQ$9,conditions!$9:$9,"&gt;="&amp;DQ$9)*SUMIFS(conditions!$70:$70,conditions!$8:$8,"&lt;="&amp;DQ$9,conditions!$9:$9,"&gt;="&amp;DQ$9)</f>
        <v>196.01999999999981</v>
      </c>
      <c r="DR80" s="37">
        <f>DQ80+DR71-DR17*SUMIFS(conditions!$69:$69,conditions!$8:$8,"&lt;="&amp;DR$9,conditions!$9:$9,"&gt;="&amp;DR$9)*SUMIFS(conditions!$70:$70,conditions!$8:$8,"&lt;="&amp;DR$9,conditions!$9:$9,"&gt;="&amp;DR$9)</f>
        <v>196.01999999999981</v>
      </c>
      <c r="DS80" s="37">
        <f>DR80+DS71-DS17*SUMIFS(conditions!$69:$69,conditions!$8:$8,"&lt;="&amp;DS$9,conditions!$9:$9,"&gt;="&amp;DS$9)*SUMIFS(conditions!$70:$70,conditions!$8:$8,"&lt;="&amp;DS$9,conditions!$9:$9,"&gt;="&amp;DS$9)</f>
        <v>178.19999999999982</v>
      </c>
      <c r="DT80" s="37">
        <f>DS80+DT71-DT17*SUMIFS(conditions!$69:$69,conditions!$8:$8,"&lt;="&amp;DT$9,conditions!$9:$9,"&gt;="&amp;DT$9)*SUMIFS(conditions!$70:$70,conditions!$8:$8,"&lt;="&amp;DT$9,conditions!$9:$9,"&gt;="&amp;DT$9)</f>
        <v>178.19999999999982</v>
      </c>
      <c r="DU80" s="37">
        <f>DT80+DU71-DU17*SUMIFS(conditions!$69:$69,conditions!$8:$8,"&lt;="&amp;DU$9,conditions!$9:$9,"&gt;="&amp;DU$9)*SUMIFS(conditions!$70:$70,conditions!$8:$8,"&lt;="&amp;DU$9,conditions!$9:$9,"&gt;="&amp;DU$9)</f>
        <v>196.01999999999981</v>
      </c>
      <c r="DV80" s="37">
        <f>DU80+DV71-DV17*SUMIFS(conditions!$69:$69,conditions!$8:$8,"&lt;="&amp;DV$9,conditions!$9:$9,"&gt;="&amp;DV$9)*SUMIFS(conditions!$70:$70,conditions!$8:$8,"&lt;="&amp;DV$9,conditions!$9:$9,"&gt;="&amp;DV$9)</f>
        <v>196.01999999999981</v>
      </c>
      <c r="DW80" s="37">
        <f>DV80+DW71-DW17*SUMIFS(conditions!$69:$69,conditions!$8:$8,"&lt;="&amp;DW$9,conditions!$9:$9,"&gt;="&amp;DW$9)*SUMIFS(conditions!$70:$70,conditions!$8:$8,"&lt;="&amp;DW$9,conditions!$9:$9,"&gt;="&amp;DW$9)</f>
        <v>196.01999999999981</v>
      </c>
      <c r="DX80" s="37">
        <f>DW80+DX71-DX17*SUMIFS(conditions!$69:$69,conditions!$8:$8,"&lt;="&amp;DX$9,conditions!$9:$9,"&gt;="&amp;DX$9)*SUMIFS(conditions!$70:$70,conditions!$8:$8,"&lt;="&amp;DX$9,conditions!$9:$9,"&gt;="&amp;DX$9)</f>
        <v>196.01999999999981</v>
      </c>
      <c r="DY80" s="37">
        <f>DX80+DY71-DY17*SUMIFS(conditions!$69:$69,conditions!$8:$8,"&lt;="&amp;DY$9,conditions!$9:$9,"&gt;="&amp;DY$9)*SUMIFS(conditions!$70:$70,conditions!$8:$8,"&lt;="&amp;DY$9,conditions!$9:$9,"&gt;="&amp;DY$9)</f>
        <v>199.58399999999983</v>
      </c>
      <c r="DZ80" s="37">
        <f>DY80+DZ71-DZ17*SUMIFS(conditions!$69:$69,conditions!$8:$8,"&lt;="&amp;DZ$9,conditions!$9:$9,"&gt;="&amp;DZ$9)*SUMIFS(conditions!$70:$70,conditions!$8:$8,"&lt;="&amp;DZ$9,conditions!$9:$9,"&gt;="&amp;DZ$9)</f>
        <v>181.76399999999984</v>
      </c>
      <c r="EA80" s="37">
        <f>DZ80+EA71-EA17*SUMIFS(conditions!$69:$69,conditions!$8:$8,"&lt;="&amp;EA$9,conditions!$9:$9,"&gt;="&amp;EA$9)*SUMIFS(conditions!$70:$70,conditions!$8:$8,"&lt;="&amp;EA$9,conditions!$9:$9,"&gt;="&amp;EA$9)</f>
        <v>181.76399999999984</v>
      </c>
      <c r="EB80" s="37">
        <f>EA80+EB71-EB17*SUMIFS(conditions!$69:$69,conditions!$8:$8,"&lt;="&amp;EB$9,conditions!$9:$9,"&gt;="&amp;EB$9)*SUMIFS(conditions!$70:$70,conditions!$8:$8,"&lt;="&amp;EB$9,conditions!$9:$9,"&gt;="&amp;EB$9)</f>
        <v>203.14799999999985</v>
      </c>
      <c r="EC80" s="37">
        <f>EB80+EC71-EC17*SUMIFS(conditions!$69:$69,conditions!$8:$8,"&lt;="&amp;EC$9,conditions!$9:$9,"&gt;="&amp;EC$9)*SUMIFS(conditions!$70:$70,conditions!$8:$8,"&lt;="&amp;EC$9,conditions!$9:$9,"&gt;="&amp;EC$9)</f>
        <v>206.71199999999988</v>
      </c>
      <c r="ED80" s="37">
        <f>EC80+ED71-ED17*SUMIFS(conditions!$69:$69,conditions!$8:$8,"&lt;="&amp;ED$9,conditions!$9:$9,"&gt;="&amp;ED$9)*SUMIFS(conditions!$70:$70,conditions!$8:$8,"&lt;="&amp;ED$9,conditions!$9:$9,"&gt;="&amp;ED$9)</f>
        <v>210.2759999999999</v>
      </c>
      <c r="EE80" s="37">
        <f>ED80+EE71-EE17*SUMIFS(conditions!$69:$69,conditions!$8:$8,"&lt;="&amp;EE$9,conditions!$9:$9,"&gt;="&amp;EE$9)*SUMIFS(conditions!$70:$70,conditions!$8:$8,"&lt;="&amp;EE$9,conditions!$9:$9,"&gt;="&amp;EE$9)</f>
        <v>213.83999999999992</v>
      </c>
      <c r="EF80" s="37">
        <f>EE80+EF71-EF17*SUMIFS(conditions!$69:$69,conditions!$8:$8,"&lt;="&amp;EF$9,conditions!$9:$9,"&gt;="&amp;EF$9)*SUMIFS(conditions!$70:$70,conditions!$8:$8,"&lt;="&amp;EF$9,conditions!$9:$9,"&gt;="&amp;EF$9)</f>
        <v>217.40399999999994</v>
      </c>
      <c r="EG80" s="37">
        <f>EF80+EG71-EG17*SUMIFS(conditions!$69:$69,conditions!$8:$8,"&lt;="&amp;EG$9,conditions!$9:$9,"&gt;="&amp;EG$9)*SUMIFS(conditions!$70:$70,conditions!$8:$8,"&lt;="&amp;EG$9,conditions!$9:$9,"&gt;="&amp;EG$9)</f>
        <v>199.58399999999995</v>
      </c>
      <c r="EH80" s="37">
        <f>EG80+EH71-EH17*SUMIFS(conditions!$69:$69,conditions!$8:$8,"&lt;="&amp;EH$9,conditions!$9:$9,"&gt;="&amp;EH$9)*SUMIFS(conditions!$70:$70,conditions!$8:$8,"&lt;="&amp;EH$9,conditions!$9:$9,"&gt;="&amp;EH$9)</f>
        <v>199.58399999999995</v>
      </c>
      <c r="EI80" s="37">
        <f>EH80+EI71-EI17*SUMIFS(conditions!$69:$69,conditions!$8:$8,"&lt;="&amp;EI$9,conditions!$9:$9,"&gt;="&amp;EI$9)*SUMIFS(conditions!$70:$70,conditions!$8:$8,"&lt;="&amp;EI$9,conditions!$9:$9,"&gt;="&amp;EI$9)</f>
        <v>220.96799999999996</v>
      </c>
      <c r="EJ80" s="37">
        <f>EI80+EJ71-EJ17*SUMIFS(conditions!$69:$69,conditions!$8:$8,"&lt;="&amp;EJ$9,conditions!$9:$9,"&gt;="&amp;EJ$9)*SUMIFS(conditions!$70:$70,conditions!$8:$8,"&lt;="&amp;EJ$9,conditions!$9:$9,"&gt;="&amp;EJ$9)</f>
        <v>224.53199999999998</v>
      </c>
      <c r="EK80" s="37">
        <f>EJ80+EK71-EK17*SUMIFS(conditions!$69:$69,conditions!$8:$8,"&lt;="&amp;EK$9,conditions!$9:$9,"&gt;="&amp;EK$9)*SUMIFS(conditions!$70:$70,conditions!$8:$8,"&lt;="&amp;EK$9,conditions!$9:$9,"&gt;="&amp;EK$9)</f>
        <v>228.096</v>
      </c>
      <c r="EL80" s="37">
        <f>EK80+EL71-EL17*SUMIFS(conditions!$69:$69,conditions!$8:$8,"&lt;="&amp;EL$9,conditions!$9:$9,"&gt;="&amp;EL$9)*SUMIFS(conditions!$70:$70,conditions!$8:$8,"&lt;="&amp;EL$9,conditions!$9:$9,"&gt;="&amp;EL$9)</f>
        <v>231.66000000000003</v>
      </c>
      <c r="EM80" s="37">
        <f>EL80+EM71-EM17*SUMIFS(conditions!$69:$69,conditions!$8:$8,"&lt;="&amp;EM$9,conditions!$9:$9,"&gt;="&amp;EM$9)*SUMIFS(conditions!$70:$70,conditions!$8:$8,"&lt;="&amp;EM$9,conditions!$9:$9,"&gt;="&amp;EM$9)</f>
        <v>235.22400000000005</v>
      </c>
      <c r="EN80" s="37">
        <f>EM80+EN71-EN17*SUMIFS(conditions!$69:$69,conditions!$8:$8,"&lt;="&amp;EN$9,conditions!$9:$9,"&gt;="&amp;EN$9)*SUMIFS(conditions!$70:$70,conditions!$8:$8,"&lt;="&amp;EN$9,conditions!$9:$9,"&gt;="&amp;EN$9)</f>
        <v>213.84000000000003</v>
      </c>
      <c r="EO80" s="37">
        <f>EN80+EO71-EO17*SUMIFS(conditions!$69:$69,conditions!$8:$8,"&lt;="&amp;EO$9,conditions!$9:$9,"&gt;="&amp;EO$9)*SUMIFS(conditions!$70:$70,conditions!$8:$8,"&lt;="&amp;EO$9,conditions!$9:$9,"&gt;="&amp;EO$9)</f>
        <v>213.84000000000003</v>
      </c>
      <c r="EP80" s="37">
        <f>EO80+EP71-EP17*SUMIFS(conditions!$69:$69,conditions!$8:$8,"&lt;="&amp;EP$9,conditions!$9:$9,"&gt;="&amp;EP$9)*SUMIFS(conditions!$70:$70,conditions!$8:$8,"&lt;="&amp;EP$9,conditions!$9:$9,"&gt;="&amp;EP$9)</f>
        <v>235.22400000000005</v>
      </c>
      <c r="EQ80" s="37">
        <f>EP80+EQ71-EQ17*SUMIFS(conditions!$69:$69,conditions!$8:$8,"&lt;="&amp;EQ$9,conditions!$9:$9,"&gt;="&amp;EQ$9)*SUMIFS(conditions!$70:$70,conditions!$8:$8,"&lt;="&amp;EQ$9,conditions!$9:$9,"&gt;="&amp;EQ$9)</f>
        <v>235.22400000000005</v>
      </c>
      <c r="ER80" s="37">
        <f>EQ80+ER71-ER17*SUMIFS(conditions!$69:$69,conditions!$8:$8,"&lt;="&amp;ER$9,conditions!$9:$9,"&gt;="&amp;ER$9)*SUMIFS(conditions!$70:$70,conditions!$8:$8,"&lt;="&amp;ER$9,conditions!$9:$9,"&gt;="&amp;ER$9)</f>
        <v>235.22400000000005</v>
      </c>
      <c r="ES80" s="37">
        <f>ER80+ES71-ES17*SUMIFS(conditions!$69:$69,conditions!$8:$8,"&lt;="&amp;ES$9,conditions!$9:$9,"&gt;="&amp;ES$9)*SUMIFS(conditions!$70:$70,conditions!$8:$8,"&lt;="&amp;ES$9,conditions!$9:$9,"&gt;="&amp;ES$9)</f>
        <v>235.22400000000005</v>
      </c>
      <c r="ET80" s="37">
        <f>ES80+ET71-ET17*SUMIFS(conditions!$69:$69,conditions!$8:$8,"&lt;="&amp;ET$9,conditions!$9:$9,"&gt;="&amp;ET$9)*SUMIFS(conditions!$70:$70,conditions!$8:$8,"&lt;="&amp;ET$9,conditions!$9:$9,"&gt;="&amp;ET$9)</f>
        <v>235.22400000000005</v>
      </c>
      <c r="EU80" s="37">
        <f>ET80+EU71-EU17*SUMIFS(conditions!$69:$69,conditions!$8:$8,"&lt;="&amp;EU$9,conditions!$9:$9,"&gt;="&amp;EU$9)*SUMIFS(conditions!$70:$70,conditions!$8:$8,"&lt;="&amp;EU$9,conditions!$9:$9,"&gt;="&amp;EU$9)</f>
        <v>213.84000000000003</v>
      </c>
      <c r="EV80" s="37">
        <f>EU80+EV71-EV17*SUMIFS(conditions!$69:$69,conditions!$8:$8,"&lt;="&amp;EV$9,conditions!$9:$9,"&gt;="&amp;EV$9)*SUMIFS(conditions!$70:$70,conditions!$8:$8,"&lt;="&amp;EV$9,conditions!$9:$9,"&gt;="&amp;EV$9)</f>
        <v>213.84000000000003</v>
      </c>
      <c r="EW80" s="37">
        <f>EV80+EW71-EW17*SUMIFS(conditions!$69:$69,conditions!$8:$8,"&lt;="&amp;EW$9,conditions!$9:$9,"&gt;="&amp;EW$9)*SUMIFS(conditions!$70:$70,conditions!$8:$8,"&lt;="&amp;EW$9,conditions!$9:$9,"&gt;="&amp;EW$9)</f>
        <v>235.22400000000005</v>
      </c>
      <c r="EX80" s="37">
        <f>EW80+EX71-EX17*SUMIFS(conditions!$69:$69,conditions!$8:$8,"&lt;="&amp;EX$9,conditions!$9:$9,"&gt;="&amp;EX$9)*SUMIFS(conditions!$70:$70,conditions!$8:$8,"&lt;="&amp;EX$9,conditions!$9:$9,"&gt;="&amp;EX$9)</f>
        <v>235.22400000000005</v>
      </c>
      <c r="EY80" s="37">
        <f>EX80+EY71-EY17*SUMIFS(conditions!$69:$69,conditions!$8:$8,"&lt;="&amp;EY$9,conditions!$9:$9,"&gt;="&amp;EY$9)*SUMIFS(conditions!$70:$70,conditions!$8:$8,"&lt;="&amp;EY$9,conditions!$9:$9,"&gt;="&amp;EY$9)</f>
        <v>235.22400000000005</v>
      </c>
      <c r="EZ80" s="37">
        <f>EY80+EZ71-EZ17*SUMIFS(conditions!$69:$69,conditions!$8:$8,"&lt;="&amp;EZ$9,conditions!$9:$9,"&gt;="&amp;EZ$9)*SUMIFS(conditions!$70:$70,conditions!$8:$8,"&lt;="&amp;EZ$9,conditions!$9:$9,"&gt;="&amp;EZ$9)</f>
        <v>235.22400000000005</v>
      </c>
      <c r="FA80" s="37">
        <f>EZ80+FA71-FA17*SUMIFS(conditions!$69:$69,conditions!$8:$8,"&lt;="&amp;FA$9,conditions!$9:$9,"&gt;="&amp;FA$9)*SUMIFS(conditions!$70:$70,conditions!$8:$8,"&lt;="&amp;FA$9,conditions!$9:$9,"&gt;="&amp;FA$9)</f>
        <v>235.22400000000005</v>
      </c>
      <c r="FB80" s="37">
        <f>FA80+FB71-FB17*SUMIFS(conditions!$69:$69,conditions!$8:$8,"&lt;="&amp;FB$9,conditions!$9:$9,"&gt;="&amp;FB$9)*SUMIFS(conditions!$70:$70,conditions!$8:$8,"&lt;="&amp;FB$9,conditions!$9:$9,"&gt;="&amp;FB$9)</f>
        <v>213.84000000000003</v>
      </c>
      <c r="FC80" s="37">
        <f>FB80+FC71-FC17*SUMIFS(conditions!$69:$69,conditions!$8:$8,"&lt;="&amp;FC$9,conditions!$9:$9,"&gt;="&amp;FC$9)*SUMIFS(conditions!$70:$70,conditions!$8:$8,"&lt;="&amp;FC$9,conditions!$9:$9,"&gt;="&amp;FC$9)</f>
        <v>213.84000000000003</v>
      </c>
      <c r="FD80" s="37">
        <f>FC80+FD71-FD17*SUMIFS(conditions!$69:$69,conditions!$8:$8,"&lt;="&amp;FD$9,conditions!$9:$9,"&gt;="&amp;FD$9)*SUMIFS(conditions!$70:$70,conditions!$8:$8,"&lt;="&amp;FD$9,conditions!$9:$9,"&gt;="&amp;FD$9)</f>
        <v>236.29320000000004</v>
      </c>
      <c r="FE80" s="37">
        <f>FD80+FE71-FE17*SUMIFS(conditions!$69:$69,conditions!$8:$8,"&lt;="&amp;FE$9,conditions!$9:$9,"&gt;="&amp;FE$9)*SUMIFS(conditions!$70:$70,conditions!$8:$8,"&lt;="&amp;FE$9,conditions!$9:$9,"&gt;="&amp;FE$9)</f>
        <v>237.36240000000004</v>
      </c>
      <c r="FF80" s="37">
        <f>FE80+FF71-FF17*SUMIFS(conditions!$69:$69,conditions!$8:$8,"&lt;="&amp;FF$9,conditions!$9:$9,"&gt;="&amp;FF$9)*SUMIFS(conditions!$70:$70,conditions!$8:$8,"&lt;="&amp;FF$9,conditions!$9:$9,"&gt;="&amp;FF$9)</f>
        <v>238.4316</v>
      </c>
      <c r="FG80" s="37">
        <f>FF80+FG71-FG17*SUMIFS(conditions!$69:$69,conditions!$8:$8,"&lt;="&amp;FG$9,conditions!$9:$9,"&gt;="&amp;FG$9)*SUMIFS(conditions!$70:$70,conditions!$8:$8,"&lt;="&amp;FG$9,conditions!$9:$9,"&gt;="&amp;FG$9)</f>
        <v>239.50079999999997</v>
      </c>
      <c r="FH80" s="37">
        <f>FG80+FH71-FH17*SUMIFS(conditions!$69:$69,conditions!$8:$8,"&lt;="&amp;FH$9,conditions!$9:$9,"&gt;="&amp;FH$9)*SUMIFS(conditions!$70:$70,conditions!$8:$8,"&lt;="&amp;FH$9,conditions!$9:$9,"&gt;="&amp;FH$9)</f>
        <v>240.56999999999994</v>
      </c>
      <c r="FI80" s="37">
        <f>FH80+FI71-FI17*SUMIFS(conditions!$69:$69,conditions!$8:$8,"&lt;="&amp;FI$9,conditions!$9:$9,"&gt;="&amp;FI$9)*SUMIFS(conditions!$70:$70,conditions!$8:$8,"&lt;="&amp;FI$9,conditions!$9:$9,"&gt;="&amp;FI$9)</f>
        <v>219.18599999999992</v>
      </c>
      <c r="FJ80" s="37">
        <f>FI80+FJ71-FJ17*SUMIFS(conditions!$69:$69,conditions!$8:$8,"&lt;="&amp;FJ$9,conditions!$9:$9,"&gt;="&amp;FJ$9)*SUMIFS(conditions!$70:$70,conditions!$8:$8,"&lt;="&amp;FJ$9,conditions!$9:$9,"&gt;="&amp;FJ$9)</f>
        <v>219.18599999999992</v>
      </c>
      <c r="FK80" s="37">
        <f>FJ80+FK71-FK17*SUMIFS(conditions!$69:$69,conditions!$8:$8,"&lt;="&amp;FK$9,conditions!$9:$9,"&gt;="&amp;FK$9)*SUMIFS(conditions!$70:$70,conditions!$8:$8,"&lt;="&amp;FK$9,conditions!$9:$9,"&gt;="&amp;FK$9)</f>
        <v>241.63919999999993</v>
      </c>
      <c r="FL80" s="37">
        <f>FK80+FL71-FL17*SUMIFS(conditions!$69:$69,conditions!$8:$8,"&lt;="&amp;FL$9,conditions!$9:$9,"&gt;="&amp;FL$9)*SUMIFS(conditions!$70:$70,conditions!$8:$8,"&lt;="&amp;FL$9,conditions!$9:$9,"&gt;="&amp;FL$9)</f>
        <v>242.70839999999993</v>
      </c>
      <c r="FM80" s="37">
        <f>FL80+FM71-FM17*SUMIFS(conditions!$69:$69,conditions!$8:$8,"&lt;="&amp;FM$9,conditions!$9:$9,"&gt;="&amp;FM$9)*SUMIFS(conditions!$70:$70,conditions!$8:$8,"&lt;="&amp;FM$9,conditions!$9:$9,"&gt;="&amp;FM$9)</f>
        <v>243.77759999999989</v>
      </c>
      <c r="FN80" s="37">
        <f>FM80+FN71-FN17*SUMIFS(conditions!$69:$69,conditions!$8:$8,"&lt;="&amp;FN$9,conditions!$9:$9,"&gt;="&amp;FN$9)*SUMIFS(conditions!$70:$70,conditions!$8:$8,"&lt;="&amp;FN$9,conditions!$9:$9,"&gt;="&amp;FN$9)</f>
        <v>244.84679999999986</v>
      </c>
      <c r="FO80" s="37">
        <f>FN80+FO71-FO17*SUMIFS(conditions!$69:$69,conditions!$8:$8,"&lt;="&amp;FO$9,conditions!$9:$9,"&gt;="&amp;FO$9)*SUMIFS(conditions!$70:$70,conditions!$8:$8,"&lt;="&amp;FO$9,conditions!$9:$9,"&gt;="&amp;FO$9)</f>
        <v>245.91599999999983</v>
      </c>
      <c r="FP80" s="37">
        <f>FO80+FP71-FP17*SUMIFS(conditions!$69:$69,conditions!$8:$8,"&lt;="&amp;FP$9,conditions!$9:$9,"&gt;="&amp;FP$9)*SUMIFS(conditions!$70:$70,conditions!$8:$8,"&lt;="&amp;FP$9,conditions!$9:$9,"&gt;="&amp;FP$9)</f>
        <v>224.53199999999981</v>
      </c>
      <c r="FQ80" s="37">
        <f>FP80+FQ71-FQ17*SUMIFS(conditions!$69:$69,conditions!$8:$8,"&lt;="&amp;FQ$9,conditions!$9:$9,"&gt;="&amp;FQ$9)*SUMIFS(conditions!$70:$70,conditions!$8:$8,"&lt;="&amp;FQ$9,conditions!$9:$9,"&gt;="&amp;FQ$9)</f>
        <v>224.53199999999981</v>
      </c>
      <c r="FR80" s="37">
        <f>FQ80+FR71-FR17*SUMIFS(conditions!$69:$69,conditions!$8:$8,"&lt;="&amp;FR$9,conditions!$9:$9,"&gt;="&amp;FR$9)*SUMIFS(conditions!$70:$70,conditions!$8:$8,"&lt;="&amp;FR$9,conditions!$9:$9,"&gt;="&amp;FR$9)</f>
        <v>246.98519999999982</v>
      </c>
      <c r="FS80" s="37">
        <f>FR80+FS71-FS17*SUMIFS(conditions!$69:$69,conditions!$8:$8,"&lt;="&amp;FS$9,conditions!$9:$9,"&gt;="&amp;FS$9)*SUMIFS(conditions!$70:$70,conditions!$8:$8,"&lt;="&amp;FS$9,conditions!$9:$9,"&gt;="&amp;FS$9)</f>
        <v>246.98519999999982</v>
      </c>
      <c r="FT80" s="37">
        <f>FS80+FT71-FT17*SUMIFS(conditions!$69:$69,conditions!$8:$8,"&lt;="&amp;FT$9,conditions!$9:$9,"&gt;="&amp;FT$9)*SUMIFS(conditions!$70:$70,conditions!$8:$8,"&lt;="&amp;FT$9,conditions!$9:$9,"&gt;="&amp;FT$9)</f>
        <v>246.98519999999982</v>
      </c>
      <c r="FU80" s="37">
        <f>FT80+FU71-FU17*SUMIFS(conditions!$69:$69,conditions!$8:$8,"&lt;="&amp;FU$9,conditions!$9:$9,"&gt;="&amp;FU$9)*SUMIFS(conditions!$70:$70,conditions!$8:$8,"&lt;="&amp;FU$9,conditions!$9:$9,"&gt;="&amp;FU$9)</f>
        <v>246.98519999999982</v>
      </c>
      <c r="FV80" s="37">
        <f>FU80+FV71-FV17*SUMIFS(conditions!$69:$69,conditions!$8:$8,"&lt;="&amp;FV$9,conditions!$9:$9,"&gt;="&amp;FV$9)*SUMIFS(conditions!$70:$70,conditions!$8:$8,"&lt;="&amp;FV$9,conditions!$9:$9,"&gt;="&amp;FV$9)</f>
        <v>246.98519999999982</v>
      </c>
      <c r="FW80" s="37">
        <f>FV80+FW71-FW17*SUMIFS(conditions!$69:$69,conditions!$8:$8,"&lt;="&amp;FW$9,conditions!$9:$9,"&gt;="&amp;FW$9)*SUMIFS(conditions!$70:$70,conditions!$8:$8,"&lt;="&amp;FW$9,conditions!$9:$9,"&gt;="&amp;FW$9)</f>
        <v>224.53199999999981</v>
      </c>
      <c r="FX80" s="37">
        <f>FW80+FX71-FX17*SUMIFS(conditions!$69:$69,conditions!$8:$8,"&lt;="&amp;FX$9,conditions!$9:$9,"&gt;="&amp;FX$9)*SUMIFS(conditions!$70:$70,conditions!$8:$8,"&lt;="&amp;FX$9,conditions!$9:$9,"&gt;="&amp;FX$9)</f>
        <v>224.53199999999981</v>
      </c>
      <c r="FY80" s="37">
        <f>FX80+FY71-FY17*SUMIFS(conditions!$69:$69,conditions!$8:$8,"&lt;="&amp;FY$9,conditions!$9:$9,"&gt;="&amp;FY$9)*SUMIFS(conditions!$70:$70,conditions!$8:$8,"&lt;="&amp;FY$9,conditions!$9:$9,"&gt;="&amp;FY$9)</f>
        <v>246.98519999999982</v>
      </c>
      <c r="FZ80" s="37">
        <f>FY80+FZ71-FZ17*SUMIFS(conditions!$69:$69,conditions!$8:$8,"&lt;="&amp;FZ$9,conditions!$9:$9,"&gt;="&amp;FZ$9)*SUMIFS(conditions!$70:$70,conditions!$8:$8,"&lt;="&amp;FZ$9,conditions!$9:$9,"&gt;="&amp;FZ$9)</f>
        <v>246.98519999999982</v>
      </c>
      <c r="GA80" s="37">
        <f>FZ80+GA71-GA17*SUMIFS(conditions!$69:$69,conditions!$8:$8,"&lt;="&amp;GA$9,conditions!$9:$9,"&gt;="&amp;GA$9)*SUMIFS(conditions!$70:$70,conditions!$8:$8,"&lt;="&amp;GA$9,conditions!$9:$9,"&gt;="&amp;GA$9)</f>
        <v>246.98519999999982</v>
      </c>
      <c r="GB80" s="37">
        <f>GA80+GB71-GB17*SUMIFS(conditions!$69:$69,conditions!$8:$8,"&lt;="&amp;GB$9,conditions!$9:$9,"&gt;="&amp;GB$9)*SUMIFS(conditions!$70:$70,conditions!$8:$8,"&lt;="&amp;GB$9,conditions!$9:$9,"&gt;="&amp;GB$9)</f>
        <v>246.98519999999982</v>
      </c>
      <c r="GC80" s="37">
        <f>GB80+GC71-GC17*SUMIFS(conditions!$69:$69,conditions!$8:$8,"&lt;="&amp;GC$9,conditions!$9:$9,"&gt;="&amp;GC$9)*SUMIFS(conditions!$70:$70,conditions!$8:$8,"&lt;="&amp;GC$9,conditions!$9:$9,"&gt;="&amp;GC$9)</f>
        <v>246.98519999999982</v>
      </c>
      <c r="GD80" s="37">
        <f>GC80+GD71-GD17*SUMIFS(conditions!$69:$69,conditions!$8:$8,"&lt;="&amp;GD$9,conditions!$9:$9,"&gt;="&amp;GD$9)*SUMIFS(conditions!$70:$70,conditions!$8:$8,"&lt;="&amp;GD$9,conditions!$9:$9,"&gt;="&amp;GD$9)</f>
        <v>224.53199999999981</v>
      </c>
      <c r="GE80" s="37">
        <f>GD80+GE71-GE17*SUMIFS(conditions!$69:$69,conditions!$8:$8,"&lt;="&amp;GE$9,conditions!$9:$9,"&gt;="&amp;GE$9)*SUMIFS(conditions!$70:$70,conditions!$8:$8,"&lt;="&amp;GE$9,conditions!$9:$9,"&gt;="&amp;GE$9)</f>
        <v>224.53199999999981</v>
      </c>
      <c r="GF80" s="37">
        <f>GE80+GF71-GF17*SUMIFS(conditions!$69:$69,conditions!$8:$8,"&lt;="&amp;GF$9,conditions!$9:$9,"&gt;="&amp;GF$9)*SUMIFS(conditions!$70:$70,conditions!$8:$8,"&lt;="&amp;GF$9,conditions!$9:$9,"&gt;="&amp;GF$9)</f>
        <v>246.98519999999982</v>
      </c>
      <c r="GG80" s="37">
        <f>GF80+GG71-GG17*SUMIFS(conditions!$69:$69,conditions!$8:$8,"&lt;="&amp;GG$9,conditions!$9:$9,"&gt;="&amp;GG$9)*SUMIFS(conditions!$70:$70,conditions!$8:$8,"&lt;="&amp;GG$9,conditions!$9:$9,"&gt;="&amp;GG$9)</f>
        <v>246.98519999999982</v>
      </c>
      <c r="GH80" s="37">
        <f>GG80+GH71-GH17*SUMIFS(conditions!$69:$69,conditions!$8:$8,"&lt;="&amp;GH$9,conditions!$9:$9,"&gt;="&amp;GH$9)*SUMIFS(conditions!$70:$70,conditions!$8:$8,"&lt;="&amp;GH$9,conditions!$9:$9,"&gt;="&amp;GH$9)</f>
        <v>249.41762999999983</v>
      </c>
      <c r="GI80" s="37">
        <f>GH80+GI71-GI17*SUMIFS(conditions!$69:$69,conditions!$8:$8,"&lt;="&amp;GI$9,conditions!$9:$9,"&gt;="&amp;GI$9)*SUMIFS(conditions!$70:$70,conditions!$8:$8,"&lt;="&amp;GI$9,conditions!$9:$9,"&gt;="&amp;GI$9)</f>
        <v>251.85005999999984</v>
      </c>
      <c r="GJ80" s="37">
        <f>GI80+GJ71-GJ17*SUMIFS(conditions!$69:$69,conditions!$8:$8,"&lt;="&amp;GJ$9,conditions!$9:$9,"&gt;="&amp;GJ$9)*SUMIFS(conditions!$70:$70,conditions!$8:$8,"&lt;="&amp;GJ$9,conditions!$9:$9,"&gt;="&amp;GJ$9)</f>
        <v>254.28248999999985</v>
      </c>
      <c r="GK80" s="37">
        <f>GJ80+GK71-GK17*SUMIFS(conditions!$69:$69,conditions!$8:$8,"&lt;="&amp;GK$9,conditions!$9:$9,"&gt;="&amp;GK$9)*SUMIFS(conditions!$70:$70,conditions!$8:$8,"&lt;="&amp;GK$9,conditions!$9:$9,"&gt;="&amp;GK$9)</f>
        <v>231.82928999999984</v>
      </c>
      <c r="GL80" s="37">
        <f>GK80+GL71-GL17*SUMIFS(conditions!$69:$69,conditions!$8:$8,"&lt;="&amp;GL$9,conditions!$9:$9,"&gt;="&amp;GL$9)*SUMIFS(conditions!$70:$70,conditions!$8:$8,"&lt;="&amp;GL$9,conditions!$9:$9,"&gt;="&amp;GL$9)</f>
        <v>231.82928999999984</v>
      </c>
      <c r="GM80" s="37">
        <f>GL80+GM71-GM17*SUMIFS(conditions!$69:$69,conditions!$8:$8,"&lt;="&amp;GM$9,conditions!$9:$9,"&gt;="&amp;GM$9)*SUMIFS(conditions!$70:$70,conditions!$8:$8,"&lt;="&amp;GM$9,conditions!$9:$9,"&gt;="&amp;GM$9)</f>
        <v>256.71491999999984</v>
      </c>
      <c r="GN80" s="37">
        <f>GM80+GN71-GN17*SUMIFS(conditions!$69:$69,conditions!$8:$8,"&lt;="&amp;GN$9,conditions!$9:$9,"&gt;="&amp;GN$9)*SUMIFS(conditions!$70:$70,conditions!$8:$8,"&lt;="&amp;GN$9,conditions!$9:$9,"&gt;="&amp;GN$9)</f>
        <v>259.14734999999985</v>
      </c>
      <c r="GO80" s="37">
        <f>GN80+GO71-GO17*SUMIFS(conditions!$69:$69,conditions!$8:$8,"&lt;="&amp;GO$9,conditions!$9:$9,"&gt;="&amp;GO$9)*SUMIFS(conditions!$70:$70,conditions!$8:$8,"&lt;="&amp;GO$9,conditions!$9:$9,"&gt;="&amp;GO$9)</f>
        <v>261.57977999999986</v>
      </c>
      <c r="GP80" s="37">
        <f>GO80+GP71-GP17*SUMIFS(conditions!$69:$69,conditions!$8:$8,"&lt;="&amp;GP$9,conditions!$9:$9,"&gt;="&amp;GP$9)*SUMIFS(conditions!$70:$70,conditions!$8:$8,"&lt;="&amp;GP$9,conditions!$9:$9,"&gt;="&amp;GP$9)</f>
        <v>264.01220999999987</v>
      </c>
      <c r="GQ80" s="37">
        <f>GP80+GQ71-GQ17*SUMIFS(conditions!$69:$69,conditions!$8:$8,"&lt;="&amp;GQ$9,conditions!$9:$9,"&gt;="&amp;GQ$9)*SUMIFS(conditions!$70:$70,conditions!$8:$8,"&lt;="&amp;GQ$9,conditions!$9:$9,"&gt;="&amp;GQ$9)</f>
        <v>266.44463999999988</v>
      </c>
      <c r="GR80" s="37">
        <f>GQ80+GR71-GR17*SUMIFS(conditions!$69:$69,conditions!$8:$8,"&lt;="&amp;GR$9,conditions!$9:$9,"&gt;="&amp;GR$9)*SUMIFS(conditions!$70:$70,conditions!$8:$8,"&lt;="&amp;GR$9,conditions!$9:$9,"&gt;="&amp;GR$9)</f>
        <v>243.99143999999987</v>
      </c>
      <c r="GS80" s="37">
        <f>GR80+GS71-GS17*SUMIFS(conditions!$69:$69,conditions!$8:$8,"&lt;="&amp;GS$9,conditions!$9:$9,"&gt;="&amp;GS$9)*SUMIFS(conditions!$70:$70,conditions!$8:$8,"&lt;="&amp;GS$9,conditions!$9:$9,"&gt;="&amp;GS$9)</f>
        <v>243.99143999999987</v>
      </c>
      <c r="GT80" s="37">
        <f>GS80+GT71-GT17*SUMIFS(conditions!$69:$69,conditions!$8:$8,"&lt;="&amp;GT$9,conditions!$9:$9,"&gt;="&amp;GT$9)*SUMIFS(conditions!$70:$70,conditions!$8:$8,"&lt;="&amp;GT$9,conditions!$9:$9,"&gt;="&amp;GT$9)</f>
        <v>268.87706999999989</v>
      </c>
      <c r="GU80" s="37">
        <f>GT80+GU71-GU17*SUMIFS(conditions!$69:$69,conditions!$8:$8,"&lt;="&amp;GU$9,conditions!$9:$9,"&gt;="&amp;GU$9)*SUMIFS(conditions!$70:$70,conditions!$8:$8,"&lt;="&amp;GU$9,conditions!$9:$9,"&gt;="&amp;GU$9)</f>
        <v>271.3094999999999</v>
      </c>
      <c r="GV80" s="37">
        <f>GU80+GV71-GV17*SUMIFS(conditions!$69:$69,conditions!$8:$8,"&lt;="&amp;GV$9,conditions!$9:$9,"&gt;="&amp;GV$9)*SUMIFS(conditions!$70:$70,conditions!$8:$8,"&lt;="&amp;GV$9,conditions!$9:$9,"&gt;="&amp;GV$9)</f>
        <v>273.74192999999991</v>
      </c>
      <c r="GW80" s="37">
        <f>GV80+GW71-GW17*SUMIFS(conditions!$69:$69,conditions!$8:$8,"&lt;="&amp;GW$9,conditions!$9:$9,"&gt;="&amp;GW$9)*SUMIFS(conditions!$70:$70,conditions!$8:$8,"&lt;="&amp;GW$9,conditions!$9:$9,"&gt;="&amp;GW$9)</f>
        <v>273.74192999999991</v>
      </c>
      <c r="GX80" s="37">
        <f>GW80+GX71-GX17*SUMIFS(conditions!$69:$69,conditions!$8:$8,"&lt;="&amp;GX$9,conditions!$9:$9,"&gt;="&amp;GX$9)*SUMIFS(conditions!$70:$70,conditions!$8:$8,"&lt;="&amp;GX$9,conditions!$9:$9,"&gt;="&amp;GX$9)</f>
        <v>273.74192999999991</v>
      </c>
      <c r="GY80" s="37">
        <f>GX80+GY71-GY17*SUMIFS(conditions!$69:$69,conditions!$8:$8,"&lt;="&amp;GY$9,conditions!$9:$9,"&gt;="&amp;GY$9)*SUMIFS(conditions!$70:$70,conditions!$8:$8,"&lt;="&amp;GY$9,conditions!$9:$9,"&gt;="&amp;GY$9)</f>
        <v>248.85629999999992</v>
      </c>
      <c r="GZ80" s="37">
        <f>GY80+GZ71-GZ17*SUMIFS(conditions!$69:$69,conditions!$8:$8,"&lt;="&amp;GZ$9,conditions!$9:$9,"&gt;="&amp;GZ$9)*SUMIFS(conditions!$70:$70,conditions!$8:$8,"&lt;="&amp;GZ$9,conditions!$9:$9,"&gt;="&amp;GZ$9)</f>
        <v>248.85629999999992</v>
      </c>
      <c r="HA80" s="37">
        <f>GZ80+HA71-HA17*SUMIFS(conditions!$69:$69,conditions!$8:$8,"&lt;="&amp;HA$9,conditions!$9:$9,"&gt;="&amp;HA$9)*SUMIFS(conditions!$70:$70,conditions!$8:$8,"&lt;="&amp;HA$9,conditions!$9:$9,"&gt;="&amp;HA$9)</f>
        <v>273.74192999999991</v>
      </c>
      <c r="HB80" s="37">
        <f>HA80+HB71-HB17*SUMIFS(conditions!$69:$69,conditions!$8:$8,"&lt;="&amp;HB$9,conditions!$9:$9,"&gt;="&amp;HB$9)*SUMIFS(conditions!$70:$70,conditions!$8:$8,"&lt;="&amp;HB$9,conditions!$9:$9,"&gt;="&amp;HB$9)</f>
        <v>273.74192999999991</v>
      </c>
      <c r="HC80" s="37">
        <f>HB80+HC71-HC17*SUMIFS(conditions!$69:$69,conditions!$8:$8,"&lt;="&amp;HC$9,conditions!$9:$9,"&gt;="&amp;HC$9)*SUMIFS(conditions!$70:$70,conditions!$8:$8,"&lt;="&amp;HC$9,conditions!$9:$9,"&gt;="&amp;HC$9)</f>
        <v>273.74192999999991</v>
      </c>
      <c r="HD80" s="37">
        <f>HC80+HD71-HD17*SUMIFS(conditions!$69:$69,conditions!$8:$8,"&lt;="&amp;HD$9,conditions!$9:$9,"&gt;="&amp;HD$9)*SUMIFS(conditions!$70:$70,conditions!$8:$8,"&lt;="&amp;HD$9,conditions!$9:$9,"&gt;="&amp;HD$9)</f>
        <v>273.74192999999991</v>
      </c>
      <c r="HE80" s="37">
        <f>HD80+HE71-HE17*SUMIFS(conditions!$69:$69,conditions!$8:$8,"&lt;="&amp;HE$9,conditions!$9:$9,"&gt;="&amp;HE$9)*SUMIFS(conditions!$70:$70,conditions!$8:$8,"&lt;="&amp;HE$9,conditions!$9:$9,"&gt;="&amp;HE$9)</f>
        <v>273.74192999999991</v>
      </c>
      <c r="HF80" s="37">
        <f>HE80+HF71-HF17*SUMIFS(conditions!$69:$69,conditions!$8:$8,"&lt;="&amp;HF$9,conditions!$9:$9,"&gt;="&amp;HF$9)*SUMIFS(conditions!$70:$70,conditions!$8:$8,"&lt;="&amp;HF$9,conditions!$9:$9,"&gt;="&amp;HF$9)</f>
        <v>248.85629999999992</v>
      </c>
      <c r="HG80" s="37">
        <f>HF80+HG71-HG17*SUMIFS(conditions!$69:$69,conditions!$8:$8,"&lt;="&amp;HG$9,conditions!$9:$9,"&gt;="&amp;HG$9)*SUMIFS(conditions!$70:$70,conditions!$8:$8,"&lt;="&amp;HG$9,conditions!$9:$9,"&gt;="&amp;HG$9)</f>
        <v>248.85629999999992</v>
      </c>
      <c r="HH80" s="37">
        <f>HG80+HH71-HH17*SUMIFS(conditions!$69:$69,conditions!$8:$8,"&lt;="&amp;HH$9,conditions!$9:$9,"&gt;="&amp;HH$9)*SUMIFS(conditions!$70:$70,conditions!$8:$8,"&lt;="&amp;HH$9,conditions!$9:$9,"&gt;="&amp;HH$9)</f>
        <v>273.74192999999991</v>
      </c>
      <c r="HI80" s="37">
        <f>HH80+HI71-HI17*SUMIFS(conditions!$69:$69,conditions!$8:$8,"&lt;="&amp;HI$9,conditions!$9:$9,"&gt;="&amp;HI$9)*SUMIFS(conditions!$70:$70,conditions!$8:$8,"&lt;="&amp;HI$9,conditions!$9:$9,"&gt;="&amp;HI$9)</f>
        <v>273.74192999999991</v>
      </c>
      <c r="HJ80" s="37">
        <f>HI80+HJ71-HJ17*SUMIFS(conditions!$69:$69,conditions!$8:$8,"&lt;="&amp;HJ$9,conditions!$9:$9,"&gt;="&amp;HJ$9)*SUMIFS(conditions!$70:$70,conditions!$8:$8,"&lt;="&amp;HJ$9,conditions!$9:$9,"&gt;="&amp;HJ$9)</f>
        <v>273.74192999999991</v>
      </c>
      <c r="HK80" s="37">
        <f>HJ80+HK71-HK17*SUMIFS(conditions!$69:$69,conditions!$8:$8,"&lt;="&amp;HK$9,conditions!$9:$9,"&gt;="&amp;HK$9)*SUMIFS(conditions!$70:$70,conditions!$8:$8,"&lt;="&amp;HK$9,conditions!$9:$9,"&gt;="&amp;HK$9)</f>
        <v>273.74192999999991</v>
      </c>
      <c r="HL80" s="37">
        <f>HK80+HL71-HL17*SUMIFS(conditions!$69:$69,conditions!$8:$8,"&lt;="&amp;HL$9,conditions!$9:$9,"&gt;="&amp;HL$9)*SUMIFS(conditions!$70:$70,conditions!$8:$8,"&lt;="&amp;HL$9,conditions!$9:$9,"&gt;="&amp;HL$9)</f>
        <v>273.74192999999991</v>
      </c>
      <c r="HM80" s="37">
        <f>HL80+HM71-HM17*SUMIFS(conditions!$69:$69,conditions!$8:$8,"&lt;="&amp;HM$9,conditions!$9:$9,"&gt;="&amp;HM$9)*SUMIFS(conditions!$70:$70,conditions!$8:$8,"&lt;="&amp;HM$9,conditions!$9:$9,"&gt;="&amp;HM$9)</f>
        <v>248.85629999999992</v>
      </c>
      <c r="HN80" s="37">
        <f>HM80+HN71-HN17*SUMIFS(conditions!$69:$69,conditions!$8:$8,"&lt;="&amp;HN$9,conditions!$9:$9,"&gt;="&amp;HN$9)*SUMIFS(conditions!$70:$70,conditions!$8:$8,"&lt;="&amp;HN$9,conditions!$9:$9,"&gt;="&amp;HN$9)</f>
        <v>248.85629999999992</v>
      </c>
      <c r="HO80" s="37">
        <f>HN80+HO71-HO17*SUMIFS(conditions!$69:$69,conditions!$8:$8,"&lt;="&amp;HO$9,conditions!$9:$9,"&gt;="&amp;HO$9)*SUMIFS(conditions!$70:$70,conditions!$8:$8,"&lt;="&amp;HO$9,conditions!$9:$9,"&gt;="&amp;HO$9)</f>
        <v>271.75107959999991</v>
      </c>
      <c r="HP80" s="37">
        <f>HO80+HP71-HP17*SUMIFS(conditions!$69:$69,conditions!$8:$8,"&lt;="&amp;HP$9,conditions!$9:$9,"&gt;="&amp;HP$9)*SUMIFS(conditions!$70:$70,conditions!$8:$8,"&lt;="&amp;HP$9,conditions!$9:$9,"&gt;="&amp;HP$9)</f>
        <v>269.76022919999991</v>
      </c>
      <c r="HQ80" s="37">
        <f>HP80+HQ71-HQ17*SUMIFS(conditions!$69:$69,conditions!$8:$8,"&lt;="&amp;HQ$9,conditions!$9:$9,"&gt;="&amp;HQ$9)*SUMIFS(conditions!$70:$70,conditions!$8:$8,"&lt;="&amp;HQ$9,conditions!$9:$9,"&gt;="&amp;HQ$9)</f>
        <v>267.76937879999991</v>
      </c>
      <c r="HR80" s="37">
        <f>HQ80+HR71-HR17*SUMIFS(conditions!$69:$69,conditions!$8:$8,"&lt;="&amp;HR$9,conditions!$9:$9,"&gt;="&amp;HR$9)*SUMIFS(conditions!$70:$70,conditions!$8:$8,"&lt;="&amp;HR$9,conditions!$9:$9,"&gt;="&amp;HR$9)</f>
        <v>265.77852839999991</v>
      </c>
      <c r="HS80" s="37">
        <f>HR80+HS71-HS17*SUMIFS(conditions!$69:$69,conditions!$8:$8,"&lt;="&amp;HS$9,conditions!$9:$9,"&gt;="&amp;HS$9)*SUMIFS(conditions!$70:$70,conditions!$8:$8,"&lt;="&amp;HS$9,conditions!$9:$9,"&gt;="&amp;HS$9)</f>
        <v>263.78767799999991</v>
      </c>
      <c r="HT80" s="37">
        <f>HS80+HT71-HT17*SUMIFS(conditions!$69:$69,conditions!$8:$8,"&lt;="&amp;HT$9,conditions!$9:$9,"&gt;="&amp;HT$9)*SUMIFS(conditions!$70:$70,conditions!$8:$8,"&lt;="&amp;HT$9,conditions!$9:$9,"&gt;="&amp;HT$9)</f>
        <v>238.90204799999992</v>
      </c>
      <c r="HU80" s="37">
        <f>HT80+HU71-HU17*SUMIFS(conditions!$69:$69,conditions!$8:$8,"&lt;="&amp;HU$9,conditions!$9:$9,"&gt;="&amp;HU$9)*SUMIFS(conditions!$70:$70,conditions!$8:$8,"&lt;="&amp;HU$9,conditions!$9:$9,"&gt;="&amp;HU$9)</f>
        <v>238.90204799999992</v>
      </c>
      <c r="HV80" s="37">
        <f>HU80+HV71-HV17*SUMIFS(conditions!$69:$69,conditions!$8:$8,"&lt;="&amp;HV$9,conditions!$9:$9,"&gt;="&amp;HV$9)*SUMIFS(conditions!$70:$70,conditions!$8:$8,"&lt;="&amp;HV$9,conditions!$9:$9,"&gt;="&amp;HV$9)</f>
        <v>261.79682759999992</v>
      </c>
      <c r="HW80" s="37">
        <f>HV80+HW71-HW17*SUMIFS(conditions!$69:$69,conditions!$8:$8,"&lt;="&amp;HW$9,conditions!$9:$9,"&gt;="&amp;HW$9)*SUMIFS(conditions!$70:$70,conditions!$8:$8,"&lt;="&amp;HW$9,conditions!$9:$9,"&gt;="&amp;HW$9)</f>
        <v>259.80597719999992</v>
      </c>
      <c r="HX80" s="37">
        <f>HW80+HX71-HX17*SUMIFS(conditions!$69:$69,conditions!$8:$8,"&lt;="&amp;HX$9,conditions!$9:$9,"&gt;="&amp;HX$9)*SUMIFS(conditions!$70:$70,conditions!$8:$8,"&lt;="&amp;HX$9,conditions!$9:$9,"&gt;="&amp;HX$9)</f>
        <v>257.81512679999992</v>
      </c>
      <c r="HY80" s="37">
        <f>HX80+HY71-HY17*SUMIFS(conditions!$69:$69,conditions!$8:$8,"&lt;="&amp;HY$9,conditions!$9:$9,"&gt;="&amp;HY$9)*SUMIFS(conditions!$70:$70,conditions!$8:$8,"&lt;="&amp;HY$9,conditions!$9:$9,"&gt;="&amp;HY$9)</f>
        <v>255.82427639999992</v>
      </c>
      <c r="HZ80" s="37">
        <f>HY80+HZ71-HZ17*SUMIFS(conditions!$69:$69,conditions!$8:$8,"&lt;="&amp;HZ$9,conditions!$9:$9,"&gt;="&amp;HZ$9)*SUMIFS(conditions!$70:$70,conditions!$8:$8,"&lt;="&amp;HZ$9,conditions!$9:$9,"&gt;="&amp;HZ$9)</f>
        <v>253.83342599999992</v>
      </c>
      <c r="IA80" s="37">
        <f>HZ80+IA71-IA17*SUMIFS(conditions!$69:$69,conditions!$8:$8,"&lt;="&amp;IA$9,conditions!$9:$9,"&gt;="&amp;IA$9)*SUMIFS(conditions!$70:$70,conditions!$8:$8,"&lt;="&amp;IA$9,conditions!$9:$9,"&gt;="&amp;IA$9)</f>
        <v>228.94779599999993</v>
      </c>
      <c r="IB80" s="37">
        <f>IA80+IB71-IB17*SUMIFS(conditions!$69:$69,conditions!$8:$8,"&lt;="&amp;IB$9,conditions!$9:$9,"&gt;="&amp;IB$9)*SUMIFS(conditions!$70:$70,conditions!$8:$8,"&lt;="&amp;IB$9,conditions!$9:$9,"&gt;="&amp;IB$9)</f>
        <v>228.94779599999993</v>
      </c>
      <c r="IC80" s="37">
        <f>IB80+IC71-IC17*SUMIFS(conditions!$69:$69,conditions!$8:$8,"&lt;="&amp;IC$9,conditions!$9:$9,"&gt;="&amp;IC$9)*SUMIFS(conditions!$70:$70,conditions!$8:$8,"&lt;="&amp;IC$9,conditions!$9:$9,"&gt;="&amp;IC$9)</f>
        <v>251.84257559999992</v>
      </c>
      <c r="ID80" s="37">
        <f>IC80+ID71-ID17*SUMIFS(conditions!$69:$69,conditions!$8:$8,"&lt;="&amp;ID$9,conditions!$9:$9,"&gt;="&amp;ID$9)*SUMIFS(conditions!$70:$70,conditions!$8:$8,"&lt;="&amp;ID$9,conditions!$9:$9,"&gt;="&amp;ID$9)</f>
        <v>251.84257559999992</v>
      </c>
      <c r="IE80" s="37">
        <f>ID80+IE71-IE17*SUMIFS(conditions!$69:$69,conditions!$8:$8,"&lt;="&amp;IE$9,conditions!$9:$9,"&gt;="&amp;IE$9)*SUMIFS(conditions!$70:$70,conditions!$8:$8,"&lt;="&amp;IE$9,conditions!$9:$9,"&gt;="&amp;IE$9)</f>
        <v>251.84257559999992</v>
      </c>
      <c r="IF80" s="37">
        <f>IE80+IF71-IF17*SUMIFS(conditions!$69:$69,conditions!$8:$8,"&lt;="&amp;IF$9,conditions!$9:$9,"&gt;="&amp;IF$9)*SUMIFS(conditions!$70:$70,conditions!$8:$8,"&lt;="&amp;IF$9,conditions!$9:$9,"&gt;="&amp;IF$9)</f>
        <v>251.84257559999992</v>
      </c>
      <c r="IG80" s="37">
        <f>IF80+IG71-IG17*SUMIFS(conditions!$69:$69,conditions!$8:$8,"&lt;="&amp;IG$9,conditions!$9:$9,"&gt;="&amp;IG$9)*SUMIFS(conditions!$70:$70,conditions!$8:$8,"&lt;="&amp;IG$9,conditions!$9:$9,"&gt;="&amp;IG$9)</f>
        <v>251.84257559999992</v>
      </c>
      <c r="IH80" s="37">
        <f>IG80+IH71-IH17*SUMIFS(conditions!$69:$69,conditions!$8:$8,"&lt;="&amp;IH$9,conditions!$9:$9,"&gt;="&amp;IH$9)*SUMIFS(conditions!$70:$70,conditions!$8:$8,"&lt;="&amp;IH$9,conditions!$9:$9,"&gt;="&amp;IH$9)</f>
        <v>228.94779599999993</v>
      </c>
      <c r="II80" s="37">
        <f>IH80+II71-II17*SUMIFS(conditions!$69:$69,conditions!$8:$8,"&lt;="&amp;II$9,conditions!$9:$9,"&gt;="&amp;II$9)*SUMIFS(conditions!$70:$70,conditions!$8:$8,"&lt;="&amp;II$9,conditions!$9:$9,"&gt;="&amp;II$9)</f>
        <v>228.94779599999993</v>
      </c>
      <c r="IJ80" s="37">
        <f>II80+IJ71-IJ17*SUMIFS(conditions!$69:$69,conditions!$8:$8,"&lt;="&amp;IJ$9,conditions!$9:$9,"&gt;="&amp;IJ$9)*SUMIFS(conditions!$70:$70,conditions!$8:$8,"&lt;="&amp;IJ$9,conditions!$9:$9,"&gt;="&amp;IJ$9)</f>
        <v>251.84257559999992</v>
      </c>
      <c r="IK80" s="37">
        <f>IJ80+IK71-IK17*SUMIFS(conditions!$69:$69,conditions!$8:$8,"&lt;="&amp;IK$9,conditions!$9:$9,"&gt;="&amp;IK$9)*SUMIFS(conditions!$70:$70,conditions!$8:$8,"&lt;="&amp;IK$9,conditions!$9:$9,"&gt;="&amp;IK$9)</f>
        <v>251.84257559999992</v>
      </c>
      <c r="IL80" s="37">
        <f>IK80+IL71-IL17*SUMIFS(conditions!$69:$69,conditions!$8:$8,"&lt;="&amp;IL$9,conditions!$9:$9,"&gt;="&amp;IL$9)*SUMIFS(conditions!$70:$70,conditions!$8:$8,"&lt;="&amp;IL$9,conditions!$9:$9,"&gt;="&amp;IL$9)</f>
        <v>251.84257559999992</v>
      </c>
      <c r="IM80" s="37">
        <f>IL80+IM71-IM17*SUMIFS(conditions!$69:$69,conditions!$8:$8,"&lt;="&amp;IM$9,conditions!$9:$9,"&gt;="&amp;IM$9)*SUMIFS(conditions!$70:$70,conditions!$8:$8,"&lt;="&amp;IM$9,conditions!$9:$9,"&gt;="&amp;IM$9)</f>
        <v>251.84257559999992</v>
      </c>
      <c r="IN80" s="37">
        <f>IM80+IN71-IN17*SUMIFS(conditions!$69:$69,conditions!$8:$8,"&lt;="&amp;IN$9,conditions!$9:$9,"&gt;="&amp;IN$9)*SUMIFS(conditions!$70:$70,conditions!$8:$8,"&lt;="&amp;IN$9,conditions!$9:$9,"&gt;="&amp;IN$9)</f>
        <v>251.84257559999992</v>
      </c>
      <c r="IO80" s="37">
        <f>IN80+IO71-IO17*SUMIFS(conditions!$69:$69,conditions!$8:$8,"&lt;="&amp;IO$9,conditions!$9:$9,"&gt;="&amp;IO$9)*SUMIFS(conditions!$70:$70,conditions!$8:$8,"&lt;="&amp;IO$9,conditions!$9:$9,"&gt;="&amp;IO$9)</f>
        <v>228.94779599999993</v>
      </c>
      <c r="IP80" s="37">
        <f>IO80+IP71-IP17*SUMIFS(conditions!$69:$69,conditions!$8:$8,"&lt;="&amp;IP$9,conditions!$9:$9,"&gt;="&amp;IP$9)*SUMIFS(conditions!$70:$70,conditions!$8:$8,"&lt;="&amp;IP$9,conditions!$9:$9,"&gt;="&amp;IP$9)</f>
        <v>228.94779599999993</v>
      </c>
      <c r="IQ80" s="37">
        <f>IP80+IQ71-IQ17*SUMIFS(conditions!$69:$69,conditions!$8:$8,"&lt;="&amp;IQ$9,conditions!$9:$9,"&gt;="&amp;IQ$9)*SUMIFS(conditions!$70:$70,conditions!$8:$8,"&lt;="&amp;IQ$9,conditions!$9:$9,"&gt;="&amp;IQ$9)</f>
        <v>252.52941898799992</v>
      </c>
      <c r="IR80" s="37">
        <f>IQ80+IR71-IR17*SUMIFS(conditions!$69:$69,conditions!$8:$8,"&lt;="&amp;IR$9,conditions!$9:$9,"&gt;="&amp;IR$9)*SUMIFS(conditions!$70:$70,conditions!$8:$8,"&lt;="&amp;IR$9,conditions!$9:$9,"&gt;="&amp;IR$9)</f>
        <v>253.21626237599992</v>
      </c>
      <c r="IS80" s="37">
        <f>IR80+IS71-IS17*SUMIFS(conditions!$69:$69,conditions!$8:$8,"&lt;="&amp;IS$9,conditions!$9:$9,"&gt;="&amp;IS$9)*SUMIFS(conditions!$70:$70,conditions!$8:$8,"&lt;="&amp;IS$9,conditions!$9:$9,"&gt;="&amp;IS$9)</f>
        <v>253.90310576399992</v>
      </c>
      <c r="IT80" s="37">
        <f>IS80+IT71-IT17*SUMIFS(conditions!$69:$69,conditions!$8:$8,"&lt;="&amp;IT$9,conditions!$9:$9,"&gt;="&amp;IT$9)*SUMIFS(conditions!$70:$70,conditions!$8:$8,"&lt;="&amp;IT$9,conditions!$9:$9,"&gt;="&amp;IT$9)</f>
        <v>254.58994915199992</v>
      </c>
      <c r="IU80" s="37">
        <f>IT80+IU71-IU17*SUMIFS(conditions!$69:$69,conditions!$8:$8,"&lt;="&amp;IU$9,conditions!$9:$9,"&gt;="&amp;IU$9)*SUMIFS(conditions!$70:$70,conditions!$8:$8,"&lt;="&amp;IU$9,conditions!$9:$9,"&gt;="&amp;IU$9)</f>
        <v>255.27679253999992</v>
      </c>
      <c r="IV80" s="37">
        <f>IU80+IV71-IV17*SUMIFS(conditions!$69:$69,conditions!$8:$8,"&lt;="&amp;IV$9,conditions!$9:$9,"&gt;="&amp;IV$9)*SUMIFS(conditions!$70:$70,conditions!$8:$8,"&lt;="&amp;IV$9,conditions!$9:$9,"&gt;="&amp;IV$9)</f>
        <v>232.38201293999992</v>
      </c>
      <c r="IW80" s="37">
        <f>IV80+IW71-IW17*SUMIFS(conditions!$69:$69,conditions!$8:$8,"&lt;="&amp;IW$9,conditions!$9:$9,"&gt;="&amp;IW$9)*SUMIFS(conditions!$70:$70,conditions!$8:$8,"&lt;="&amp;IW$9,conditions!$9:$9,"&gt;="&amp;IW$9)</f>
        <v>232.38201293999992</v>
      </c>
      <c r="IX80" s="37">
        <f>IW80+IX71-IX17*SUMIFS(conditions!$69:$69,conditions!$8:$8,"&lt;="&amp;IX$9,conditions!$9:$9,"&gt;="&amp;IX$9)*SUMIFS(conditions!$70:$70,conditions!$8:$8,"&lt;="&amp;IX$9,conditions!$9:$9,"&gt;="&amp;IX$9)</f>
        <v>255.96363592799992</v>
      </c>
      <c r="IY80" s="37">
        <f>IX80+IY71-IY17*SUMIFS(conditions!$69:$69,conditions!$8:$8,"&lt;="&amp;IY$9,conditions!$9:$9,"&gt;="&amp;IY$9)*SUMIFS(conditions!$70:$70,conditions!$8:$8,"&lt;="&amp;IY$9,conditions!$9:$9,"&gt;="&amp;IY$9)</f>
        <v>256.65047931599992</v>
      </c>
      <c r="IZ80" s="37">
        <f>IY80+IZ71-IZ17*SUMIFS(conditions!$69:$69,conditions!$8:$8,"&lt;="&amp;IZ$9,conditions!$9:$9,"&gt;="&amp;IZ$9)*SUMIFS(conditions!$70:$70,conditions!$8:$8,"&lt;="&amp;IZ$9,conditions!$9:$9,"&gt;="&amp;IZ$9)</f>
        <v>257.33732270399992</v>
      </c>
      <c r="JA80" s="37">
        <f>IZ80+JA71-JA17*SUMIFS(conditions!$69:$69,conditions!$8:$8,"&lt;="&amp;JA$9,conditions!$9:$9,"&gt;="&amp;JA$9)*SUMIFS(conditions!$70:$70,conditions!$8:$8,"&lt;="&amp;JA$9,conditions!$9:$9,"&gt;="&amp;JA$9)</f>
        <v>258.02416609199992</v>
      </c>
      <c r="JB80" s="37">
        <f>JA80+JB71-JB17*SUMIFS(conditions!$69:$69,conditions!$8:$8,"&lt;="&amp;JB$9,conditions!$9:$9,"&gt;="&amp;JB$9)*SUMIFS(conditions!$70:$70,conditions!$8:$8,"&lt;="&amp;JB$9,conditions!$9:$9,"&gt;="&amp;JB$9)</f>
        <v>258.71100947999992</v>
      </c>
      <c r="JC80" s="37">
        <f>JB80+JC71-JC17*SUMIFS(conditions!$69:$69,conditions!$8:$8,"&lt;="&amp;JC$9,conditions!$9:$9,"&gt;="&amp;JC$9)*SUMIFS(conditions!$70:$70,conditions!$8:$8,"&lt;="&amp;JC$9,conditions!$9:$9,"&gt;="&amp;JC$9)</f>
        <v>235.81622987999992</v>
      </c>
      <c r="JD80" s="37">
        <f>JC80+JD71-JD17*SUMIFS(conditions!$69:$69,conditions!$8:$8,"&lt;="&amp;JD$9,conditions!$9:$9,"&gt;="&amp;JD$9)*SUMIFS(conditions!$70:$70,conditions!$8:$8,"&lt;="&amp;JD$9,conditions!$9:$9,"&gt;="&amp;JD$9)</f>
        <v>235.81622987999992</v>
      </c>
      <c r="JE80" s="37">
        <f>JD80+JE71-JE17*SUMIFS(conditions!$69:$69,conditions!$8:$8,"&lt;="&amp;JE$9,conditions!$9:$9,"&gt;="&amp;JE$9)*SUMIFS(conditions!$70:$70,conditions!$8:$8,"&lt;="&amp;JE$9,conditions!$9:$9,"&gt;="&amp;JE$9)</f>
        <v>259.39785286799992</v>
      </c>
      <c r="JF80" s="37">
        <f>JE80+JF71-JF17*SUMIFS(conditions!$69:$69,conditions!$8:$8,"&lt;="&amp;JF$9,conditions!$9:$9,"&gt;="&amp;JF$9)*SUMIFS(conditions!$70:$70,conditions!$8:$8,"&lt;="&amp;JF$9,conditions!$9:$9,"&gt;="&amp;JF$9)</f>
        <v>259.39785286799992</v>
      </c>
      <c r="JG80" s="37">
        <f>JF80+JG71-JG17*SUMIFS(conditions!$69:$69,conditions!$8:$8,"&lt;="&amp;JG$9,conditions!$9:$9,"&gt;="&amp;JG$9)*SUMIFS(conditions!$70:$70,conditions!$8:$8,"&lt;="&amp;JG$9,conditions!$9:$9,"&gt;="&amp;JG$9)</f>
        <v>259.39785286799992</v>
      </c>
      <c r="JH80" s="37">
        <f>JG80+JH71-JH17*SUMIFS(conditions!$69:$69,conditions!$8:$8,"&lt;="&amp;JH$9,conditions!$9:$9,"&gt;="&amp;JH$9)*SUMIFS(conditions!$70:$70,conditions!$8:$8,"&lt;="&amp;JH$9,conditions!$9:$9,"&gt;="&amp;JH$9)</f>
        <v>259.39785286799992</v>
      </c>
      <c r="JI80" s="37">
        <f>JH80+JI71-JI17*SUMIFS(conditions!$69:$69,conditions!$8:$8,"&lt;="&amp;JI$9,conditions!$9:$9,"&gt;="&amp;JI$9)*SUMIFS(conditions!$70:$70,conditions!$8:$8,"&lt;="&amp;JI$9,conditions!$9:$9,"&gt;="&amp;JI$9)</f>
        <v>259.39785286799992</v>
      </c>
      <c r="JJ80" s="37">
        <f>JI80+JJ71-JJ17*SUMIFS(conditions!$69:$69,conditions!$8:$8,"&lt;="&amp;JJ$9,conditions!$9:$9,"&gt;="&amp;JJ$9)*SUMIFS(conditions!$70:$70,conditions!$8:$8,"&lt;="&amp;JJ$9,conditions!$9:$9,"&gt;="&amp;JJ$9)</f>
        <v>235.81622987999992</v>
      </c>
      <c r="JK80" s="37">
        <f>JJ80+JK71-JK17*SUMIFS(conditions!$69:$69,conditions!$8:$8,"&lt;="&amp;JK$9,conditions!$9:$9,"&gt;="&amp;JK$9)*SUMIFS(conditions!$70:$70,conditions!$8:$8,"&lt;="&amp;JK$9,conditions!$9:$9,"&gt;="&amp;JK$9)</f>
        <v>235.81622987999992</v>
      </c>
      <c r="JL80" s="37">
        <f>JK80+JL71-JL17*SUMIFS(conditions!$69:$69,conditions!$8:$8,"&lt;="&amp;JL$9,conditions!$9:$9,"&gt;="&amp;JL$9)*SUMIFS(conditions!$70:$70,conditions!$8:$8,"&lt;="&amp;JL$9,conditions!$9:$9,"&gt;="&amp;JL$9)</f>
        <v>259.39785286799992</v>
      </c>
      <c r="JM80" s="37">
        <f>JL80+JM71-JM17*SUMIFS(conditions!$69:$69,conditions!$8:$8,"&lt;="&amp;JM$9,conditions!$9:$9,"&gt;="&amp;JM$9)*SUMIFS(conditions!$70:$70,conditions!$8:$8,"&lt;="&amp;JM$9,conditions!$9:$9,"&gt;="&amp;JM$9)</f>
        <v>259.39785286799992</v>
      </c>
      <c r="JN80" s="37">
        <f>JM80+JN71-JN17*SUMIFS(conditions!$69:$69,conditions!$8:$8,"&lt;="&amp;JN$9,conditions!$9:$9,"&gt;="&amp;JN$9)*SUMIFS(conditions!$70:$70,conditions!$8:$8,"&lt;="&amp;JN$9,conditions!$9:$9,"&gt;="&amp;JN$9)</f>
        <v>259.39785286799992</v>
      </c>
      <c r="JO80" s="37">
        <f>JN80+JO71-JO17*SUMIFS(conditions!$69:$69,conditions!$8:$8,"&lt;="&amp;JO$9,conditions!$9:$9,"&gt;="&amp;JO$9)*SUMIFS(conditions!$70:$70,conditions!$8:$8,"&lt;="&amp;JO$9,conditions!$9:$9,"&gt;="&amp;JO$9)</f>
        <v>259.39785286799992</v>
      </c>
      <c r="JP80" s="37">
        <f>JO80+JP71-JP17*SUMIFS(conditions!$69:$69,conditions!$8:$8,"&lt;="&amp;JP$9,conditions!$9:$9,"&gt;="&amp;JP$9)*SUMIFS(conditions!$70:$70,conditions!$8:$8,"&lt;="&amp;JP$9,conditions!$9:$9,"&gt;="&amp;JP$9)</f>
        <v>259.39785286799992</v>
      </c>
      <c r="JQ80" s="37">
        <f>JP80+JQ71-JQ17*SUMIFS(conditions!$69:$69,conditions!$8:$8,"&lt;="&amp;JQ$9,conditions!$9:$9,"&gt;="&amp;JQ$9)*SUMIFS(conditions!$70:$70,conditions!$8:$8,"&lt;="&amp;JQ$9,conditions!$9:$9,"&gt;="&amp;JQ$9)</f>
        <v>235.81622987999992</v>
      </c>
      <c r="JR80" s="37">
        <f>JQ80+JR71-JR17*SUMIFS(conditions!$69:$69,conditions!$8:$8,"&lt;="&amp;JR$9,conditions!$9:$9,"&gt;="&amp;JR$9)*SUMIFS(conditions!$70:$70,conditions!$8:$8,"&lt;="&amp;JR$9,conditions!$9:$9,"&gt;="&amp;JR$9)</f>
        <v>235.81622987999992</v>
      </c>
      <c r="JS80" s="37">
        <f>JR80+JS71-JS17*SUMIFS(conditions!$69:$69,conditions!$8:$8,"&lt;="&amp;JS$9,conditions!$9:$9,"&gt;="&amp;JS$9)*SUMIFS(conditions!$70:$70,conditions!$8:$8,"&lt;="&amp;JS$9,conditions!$9:$9,"&gt;="&amp;JS$9)</f>
        <v>259.39785286799992</v>
      </c>
      <c r="JT80" s="37">
        <f>JS80+JT71-JT17*SUMIFS(conditions!$69:$69,conditions!$8:$8,"&lt;="&amp;JT$9,conditions!$9:$9,"&gt;="&amp;JT$9)*SUMIFS(conditions!$70:$70,conditions!$8:$8,"&lt;="&amp;JT$9,conditions!$9:$9,"&gt;="&amp;JT$9)</f>
        <v>259.39785286799992</v>
      </c>
      <c r="JU80" s="37">
        <f>JT80+JU71-JU17*SUMIFS(conditions!$69:$69,conditions!$8:$8,"&lt;="&amp;JU$9,conditions!$9:$9,"&gt;="&amp;JU$9)*SUMIFS(conditions!$70:$70,conditions!$8:$8,"&lt;="&amp;JU$9,conditions!$9:$9,"&gt;="&amp;JU$9)</f>
        <v>266.69692664999991</v>
      </c>
      <c r="JV80" s="37">
        <f>JU80+JV71-JV17*SUMIFS(conditions!$69:$69,conditions!$8:$8,"&lt;="&amp;JV$9,conditions!$9:$9,"&gt;="&amp;JV$9)*SUMIFS(conditions!$70:$70,conditions!$8:$8,"&lt;="&amp;JV$9,conditions!$9:$9,"&gt;="&amp;JV$9)</f>
        <v>273.9960004319999</v>
      </c>
      <c r="JW80" s="37">
        <f>JV80+JW71-JW17*SUMIFS(conditions!$69:$69,conditions!$8:$8,"&lt;="&amp;JW$9,conditions!$9:$9,"&gt;="&amp;JW$9)*SUMIFS(conditions!$70:$70,conditions!$8:$8,"&lt;="&amp;JW$9,conditions!$9:$9,"&gt;="&amp;JW$9)</f>
        <v>281.2950742139999</v>
      </c>
      <c r="JX80" s="37">
        <f>JW80+JX71-JX17*SUMIFS(conditions!$69:$69,conditions!$8:$8,"&lt;="&amp;JX$9,conditions!$9:$9,"&gt;="&amp;JX$9)*SUMIFS(conditions!$70:$70,conditions!$8:$8,"&lt;="&amp;JX$9,conditions!$9:$9,"&gt;="&amp;JX$9)</f>
        <v>257.7134512259999</v>
      </c>
      <c r="JY80" s="37">
        <f>JX80+JY71-JY17*SUMIFS(conditions!$69:$69,conditions!$8:$8,"&lt;="&amp;JY$9,conditions!$9:$9,"&gt;="&amp;JY$9)*SUMIFS(conditions!$70:$70,conditions!$8:$8,"&lt;="&amp;JY$9,conditions!$9:$9,"&gt;="&amp;JY$9)</f>
        <v>257.7134512259999</v>
      </c>
      <c r="JZ80" s="37">
        <f>JY80+JZ71-JZ17*SUMIFS(conditions!$69:$69,conditions!$8:$8,"&lt;="&amp;JZ$9,conditions!$9:$9,"&gt;="&amp;JZ$9)*SUMIFS(conditions!$70:$70,conditions!$8:$8,"&lt;="&amp;JZ$9,conditions!$9:$9,"&gt;="&amp;JZ$9)</f>
        <v>288.59414799599989</v>
      </c>
      <c r="KA80" s="37">
        <f>JZ80+KA71-KA17*SUMIFS(conditions!$69:$69,conditions!$8:$8,"&lt;="&amp;KA$9,conditions!$9:$9,"&gt;="&amp;KA$9)*SUMIFS(conditions!$70:$70,conditions!$8:$8,"&lt;="&amp;KA$9,conditions!$9:$9,"&gt;="&amp;KA$9)</f>
        <v>295.89322177799988</v>
      </c>
      <c r="KB80" s="37">
        <f>KA80+KB71-KB17*SUMIFS(conditions!$69:$69,conditions!$8:$8,"&lt;="&amp;KB$9,conditions!$9:$9,"&gt;="&amp;KB$9)*SUMIFS(conditions!$70:$70,conditions!$8:$8,"&lt;="&amp;KB$9,conditions!$9:$9,"&gt;="&amp;KB$9)</f>
        <v>303.19229555999988</v>
      </c>
      <c r="KC80" s="37">
        <f>KB80+KC71-KC17*SUMIFS(conditions!$69:$69,conditions!$8:$8,"&lt;="&amp;KC$9,conditions!$9:$9,"&gt;="&amp;KC$9)*SUMIFS(conditions!$70:$70,conditions!$8:$8,"&lt;="&amp;KC$9,conditions!$9:$9,"&gt;="&amp;KC$9)</f>
        <v>310.49136934199987</v>
      </c>
      <c r="KD80" s="37">
        <f>KC80+KD71-KD17*SUMIFS(conditions!$69:$69,conditions!$8:$8,"&lt;="&amp;KD$9,conditions!$9:$9,"&gt;="&amp;KD$9)*SUMIFS(conditions!$70:$70,conditions!$8:$8,"&lt;="&amp;KD$9,conditions!$9:$9,"&gt;="&amp;KD$9)</f>
        <v>317.79044312399986</v>
      </c>
      <c r="KE80" s="37">
        <f>KD80+KE71-KE17*SUMIFS(conditions!$69:$69,conditions!$8:$8,"&lt;="&amp;KE$9,conditions!$9:$9,"&gt;="&amp;KE$9)*SUMIFS(conditions!$70:$70,conditions!$8:$8,"&lt;="&amp;KE$9,conditions!$9:$9,"&gt;="&amp;KE$9)</f>
        <v>294.20882013599987</v>
      </c>
      <c r="KF80" s="37">
        <f>KE80+KF71-KF17*SUMIFS(conditions!$69:$69,conditions!$8:$8,"&lt;="&amp;KF$9,conditions!$9:$9,"&gt;="&amp;KF$9)*SUMIFS(conditions!$70:$70,conditions!$8:$8,"&lt;="&amp;KF$9,conditions!$9:$9,"&gt;="&amp;KF$9)</f>
        <v>294.20882013599987</v>
      </c>
      <c r="KG80" s="37">
        <f>KF80+KG71-KG17*SUMIFS(conditions!$69:$69,conditions!$8:$8,"&lt;="&amp;KG$9,conditions!$9:$9,"&gt;="&amp;KG$9)*SUMIFS(conditions!$70:$70,conditions!$8:$8,"&lt;="&amp;KG$9,conditions!$9:$9,"&gt;="&amp;KG$9)</f>
        <v>325.08951690599986</v>
      </c>
      <c r="KH80" s="37">
        <f>KG80+KH71-KH17*SUMIFS(conditions!$69:$69,conditions!$8:$8,"&lt;="&amp;KH$9,conditions!$9:$9,"&gt;="&amp;KH$9)*SUMIFS(conditions!$70:$70,conditions!$8:$8,"&lt;="&amp;KH$9,conditions!$9:$9,"&gt;="&amp;KH$9)</f>
        <v>332.38859068799985</v>
      </c>
      <c r="KI80" s="37">
        <f>KH80+KI71-KI17*SUMIFS(conditions!$69:$69,conditions!$8:$8,"&lt;="&amp;KI$9,conditions!$9:$9,"&gt;="&amp;KI$9)*SUMIFS(conditions!$70:$70,conditions!$8:$8,"&lt;="&amp;KI$9,conditions!$9:$9,"&gt;="&amp;KI$9)</f>
        <v>339.68766446999985</v>
      </c>
      <c r="KJ80" s="37">
        <f>KI80+KJ71-KJ17*SUMIFS(conditions!$69:$69,conditions!$8:$8,"&lt;="&amp;KJ$9,conditions!$9:$9,"&gt;="&amp;KJ$9)*SUMIFS(conditions!$70:$70,conditions!$8:$8,"&lt;="&amp;KJ$9,conditions!$9:$9,"&gt;="&amp;KJ$9)</f>
        <v>339.68766446999985</v>
      </c>
      <c r="KK80" s="37">
        <f>KJ80+KK71-KK17*SUMIFS(conditions!$69:$69,conditions!$8:$8,"&lt;="&amp;KK$9,conditions!$9:$9,"&gt;="&amp;KK$9)*SUMIFS(conditions!$70:$70,conditions!$8:$8,"&lt;="&amp;KK$9,conditions!$9:$9,"&gt;="&amp;KK$9)</f>
        <v>339.68766446999985</v>
      </c>
      <c r="KL80" s="37">
        <f>KK80+KL71-KL17*SUMIFS(conditions!$69:$69,conditions!$8:$8,"&lt;="&amp;KL$9,conditions!$9:$9,"&gt;="&amp;KL$9)*SUMIFS(conditions!$70:$70,conditions!$8:$8,"&lt;="&amp;KL$9,conditions!$9:$9,"&gt;="&amp;KL$9)</f>
        <v>308.80696769999986</v>
      </c>
      <c r="KM80" s="37">
        <f>KL80+KM71-KM17*SUMIFS(conditions!$69:$69,conditions!$8:$8,"&lt;="&amp;KM$9,conditions!$9:$9,"&gt;="&amp;KM$9)*SUMIFS(conditions!$70:$70,conditions!$8:$8,"&lt;="&amp;KM$9,conditions!$9:$9,"&gt;="&amp;KM$9)</f>
        <v>308.80696769999986</v>
      </c>
      <c r="KN80" s="37">
        <f>KM80+KN71-KN17*SUMIFS(conditions!$69:$69,conditions!$8:$8,"&lt;="&amp;KN$9,conditions!$9:$9,"&gt;="&amp;KN$9)*SUMIFS(conditions!$70:$70,conditions!$8:$8,"&lt;="&amp;KN$9,conditions!$9:$9,"&gt;="&amp;KN$9)</f>
        <v>339.68766446999985</v>
      </c>
      <c r="KO80" s="37">
        <f>KN80+KO71-KO17*SUMIFS(conditions!$69:$69,conditions!$8:$8,"&lt;="&amp;KO$9,conditions!$9:$9,"&gt;="&amp;KO$9)*SUMIFS(conditions!$70:$70,conditions!$8:$8,"&lt;="&amp;KO$9,conditions!$9:$9,"&gt;="&amp;KO$9)</f>
        <v>339.68766446999985</v>
      </c>
      <c r="KP80" s="37">
        <f>KO80+KP71-KP17*SUMIFS(conditions!$69:$69,conditions!$8:$8,"&lt;="&amp;KP$9,conditions!$9:$9,"&gt;="&amp;KP$9)*SUMIFS(conditions!$70:$70,conditions!$8:$8,"&lt;="&amp;KP$9,conditions!$9:$9,"&gt;="&amp;KP$9)</f>
        <v>339.68766446999985</v>
      </c>
      <c r="KQ80" s="37">
        <f>KP80+KQ71-KQ17*SUMIFS(conditions!$69:$69,conditions!$8:$8,"&lt;="&amp;KQ$9,conditions!$9:$9,"&gt;="&amp;KQ$9)*SUMIFS(conditions!$70:$70,conditions!$8:$8,"&lt;="&amp;KQ$9,conditions!$9:$9,"&gt;="&amp;KQ$9)</f>
        <v>339.68766446999985</v>
      </c>
      <c r="KR80" s="37">
        <f>KQ80+KR71-KR17*SUMIFS(conditions!$69:$69,conditions!$8:$8,"&lt;="&amp;KR$9,conditions!$9:$9,"&gt;="&amp;KR$9)*SUMIFS(conditions!$70:$70,conditions!$8:$8,"&lt;="&amp;KR$9,conditions!$9:$9,"&gt;="&amp;KR$9)</f>
        <v>339.68766446999985</v>
      </c>
      <c r="KS80" s="37">
        <f>KR80+KS71-KS17*SUMIFS(conditions!$69:$69,conditions!$8:$8,"&lt;="&amp;KS$9,conditions!$9:$9,"&gt;="&amp;KS$9)*SUMIFS(conditions!$70:$70,conditions!$8:$8,"&lt;="&amp;KS$9,conditions!$9:$9,"&gt;="&amp;KS$9)</f>
        <v>308.80696769999986</v>
      </c>
      <c r="KT80" s="37">
        <f>KS80+KT71-KT17*SUMIFS(conditions!$69:$69,conditions!$8:$8,"&lt;="&amp;KT$9,conditions!$9:$9,"&gt;="&amp;KT$9)*SUMIFS(conditions!$70:$70,conditions!$8:$8,"&lt;="&amp;KT$9,conditions!$9:$9,"&gt;="&amp;KT$9)</f>
        <v>308.80696769999986</v>
      </c>
      <c r="KU80" s="37">
        <f>KT80+KU71-KU17*SUMIFS(conditions!$69:$69,conditions!$8:$8,"&lt;="&amp;KU$9,conditions!$9:$9,"&gt;="&amp;KU$9)*SUMIFS(conditions!$70:$70,conditions!$8:$8,"&lt;="&amp;KU$9,conditions!$9:$9,"&gt;="&amp;KU$9)</f>
        <v>339.68766446999985</v>
      </c>
      <c r="KV80" s="37">
        <f>KU80+KV71-KV17*SUMIFS(conditions!$69:$69,conditions!$8:$8,"&lt;="&amp;KV$9,conditions!$9:$9,"&gt;="&amp;KV$9)*SUMIFS(conditions!$70:$70,conditions!$8:$8,"&lt;="&amp;KV$9,conditions!$9:$9,"&gt;="&amp;KV$9)</f>
        <v>339.68766446999985</v>
      </c>
      <c r="KW80" s="37">
        <f>KV80+KW71-KW17*SUMIFS(conditions!$69:$69,conditions!$8:$8,"&lt;="&amp;KW$9,conditions!$9:$9,"&gt;="&amp;KW$9)*SUMIFS(conditions!$70:$70,conditions!$8:$8,"&lt;="&amp;KW$9,conditions!$9:$9,"&gt;="&amp;KW$9)</f>
        <v>339.68766446999985</v>
      </c>
      <c r="KX80" s="37">
        <f>KW80+KX71-KX17*SUMIFS(conditions!$69:$69,conditions!$8:$8,"&lt;="&amp;KX$9,conditions!$9:$9,"&gt;="&amp;KX$9)*SUMIFS(conditions!$70:$70,conditions!$8:$8,"&lt;="&amp;KX$9,conditions!$9:$9,"&gt;="&amp;KX$9)</f>
        <v>339.68766446999985</v>
      </c>
      <c r="KY80" s="37">
        <f>KX80+KY71-KY17*SUMIFS(conditions!$69:$69,conditions!$8:$8,"&lt;="&amp;KY$9,conditions!$9:$9,"&gt;="&amp;KY$9)*SUMIFS(conditions!$70:$70,conditions!$8:$8,"&lt;="&amp;KY$9,conditions!$9:$9,"&gt;="&amp;KY$9)</f>
        <v>348.95187350099985</v>
      </c>
      <c r="KZ80" s="37">
        <f>KY80+KZ71-KZ17*SUMIFS(conditions!$69:$69,conditions!$8:$8,"&lt;="&amp;KZ$9,conditions!$9:$9,"&gt;="&amp;KZ$9)*SUMIFS(conditions!$70:$70,conditions!$8:$8,"&lt;="&amp;KZ$9,conditions!$9:$9,"&gt;="&amp;KZ$9)</f>
        <v>318.07117673099987</v>
      </c>
      <c r="LA80" s="37">
        <f>KZ80+LA71-LA17*SUMIFS(conditions!$69:$69,conditions!$8:$8,"&lt;="&amp;LA$9,conditions!$9:$9,"&gt;="&amp;LA$9)*SUMIFS(conditions!$70:$70,conditions!$8:$8,"&lt;="&amp;LA$9,conditions!$9:$9,"&gt;="&amp;LA$9)</f>
        <v>318.07117673099987</v>
      </c>
      <c r="LB80" s="37">
        <f>LA80+LB71-LB17*SUMIFS(conditions!$69:$69,conditions!$8:$8,"&lt;="&amp;LB$9,conditions!$9:$9,"&gt;="&amp;LB$9)*SUMIFS(conditions!$70:$70,conditions!$8:$8,"&lt;="&amp;LB$9,conditions!$9:$9,"&gt;="&amp;LB$9)</f>
        <v>358.21608253199986</v>
      </c>
      <c r="LC80" s="37">
        <f>LB80+LC71-LC17*SUMIFS(conditions!$69:$69,conditions!$8:$8,"&lt;="&amp;LC$9,conditions!$9:$9,"&gt;="&amp;LC$9)*SUMIFS(conditions!$70:$70,conditions!$8:$8,"&lt;="&amp;LC$9,conditions!$9:$9,"&gt;="&amp;LC$9)</f>
        <v>367.48029156299987</v>
      </c>
      <c r="LD80" s="37">
        <f>LC80+LD71-LD17*SUMIFS(conditions!$69:$69,conditions!$8:$8,"&lt;="&amp;LD$9,conditions!$9:$9,"&gt;="&amp;LD$9)*SUMIFS(conditions!$70:$70,conditions!$8:$8,"&lt;="&amp;LD$9,conditions!$9:$9,"&gt;="&amp;LD$9)</f>
        <v>376.74450059399987</v>
      </c>
      <c r="LE80" s="37">
        <f>LD80+LE71-LE17*SUMIFS(conditions!$69:$69,conditions!$8:$8,"&lt;="&amp;LE$9,conditions!$9:$9,"&gt;="&amp;LE$9)*SUMIFS(conditions!$70:$70,conditions!$8:$8,"&lt;="&amp;LE$9,conditions!$9:$9,"&gt;="&amp;LE$9)</f>
        <v>386.00870962499988</v>
      </c>
      <c r="LF80" s="37">
        <f>LE80+LF71-LF17*SUMIFS(conditions!$69:$69,conditions!$8:$8,"&lt;="&amp;LF$9,conditions!$9:$9,"&gt;="&amp;LF$9)*SUMIFS(conditions!$70:$70,conditions!$8:$8,"&lt;="&amp;LF$9,conditions!$9:$9,"&gt;="&amp;LF$9)</f>
        <v>395.27291865599989</v>
      </c>
      <c r="LG80" s="37">
        <f>LF80+LG71-LG17*SUMIFS(conditions!$69:$69,conditions!$8:$8,"&lt;="&amp;LG$9,conditions!$9:$9,"&gt;="&amp;LG$9)*SUMIFS(conditions!$70:$70,conditions!$8:$8,"&lt;="&amp;LG$9,conditions!$9:$9,"&gt;="&amp;LG$9)</f>
        <v>364.3922218859999</v>
      </c>
      <c r="LH80" s="37">
        <f>LG80+LH71-LH17*SUMIFS(conditions!$69:$69,conditions!$8:$8,"&lt;="&amp;LH$9,conditions!$9:$9,"&gt;="&amp;LH$9)*SUMIFS(conditions!$70:$70,conditions!$8:$8,"&lt;="&amp;LH$9,conditions!$9:$9,"&gt;="&amp;LH$9)</f>
        <v>364.3922218859999</v>
      </c>
      <c r="LI80" s="37">
        <f>LH80+LI71-LI17*SUMIFS(conditions!$69:$69,conditions!$8:$8,"&lt;="&amp;LI$9,conditions!$9:$9,"&gt;="&amp;LI$9)*SUMIFS(conditions!$70:$70,conditions!$8:$8,"&lt;="&amp;LI$9,conditions!$9:$9,"&gt;="&amp;LI$9)</f>
        <v>404.5371276869999</v>
      </c>
      <c r="LJ80" s="37">
        <f>LI80+LJ71-LJ17*SUMIFS(conditions!$69:$69,conditions!$8:$8,"&lt;="&amp;LJ$9,conditions!$9:$9,"&gt;="&amp;LJ$9)*SUMIFS(conditions!$70:$70,conditions!$8:$8,"&lt;="&amp;LJ$9,conditions!$9:$9,"&gt;="&amp;LJ$9)</f>
        <v>413.8013367179999</v>
      </c>
      <c r="LK80" s="37">
        <f>LJ80+LK71-LK17*SUMIFS(conditions!$69:$69,conditions!$8:$8,"&lt;="&amp;LK$9,conditions!$9:$9,"&gt;="&amp;LK$9)*SUMIFS(conditions!$70:$70,conditions!$8:$8,"&lt;="&amp;LK$9,conditions!$9:$9,"&gt;="&amp;LK$9)</f>
        <v>423.06554574899991</v>
      </c>
      <c r="LL80" s="37">
        <f>LK80+LL71-LL17*SUMIFS(conditions!$69:$69,conditions!$8:$8,"&lt;="&amp;LL$9,conditions!$9:$9,"&gt;="&amp;LL$9)*SUMIFS(conditions!$70:$70,conditions!$8:$8,"&lt;="&amp;LL$9,conditions!$9:$9,"&gt;="&amp;LL$9)</f>
        <v>432.32975477999992</v>
      </c>
      <c r="LM80" s="37">
        <f>LL80+LM71-LM17*SUMIFS(conditions!$69:$69,conditions!$8:$8,"&lt;="&amp;LM$9,conditions!$9:$9,"&gt;="&amp;LM$9)*SUMIFS(conditions!$70:$70,conditions!$8:$8,"&lt;="&amp;LM$9,conditions!$9:$9,"&gt;="&amp;LM$9)</f>
        <v>441.59396381099992</v>
      </c>
      <c r="LN80" s="37">
        <f>LM80+LN71-LN17*SUMIFS(conditions!$69:$69,conditions!$8:$8,"&lt;="&amp;LN$9,conditions!$9:$9,"&gt;="&amp;LN$9)*SUMIFS(conditions!$70:$70,conditions!$8:$8,"&lt;="&amp;LN$9,conditions!$9:$9,"&gt;="&amp;LN$9)</f>
        <v>401.44905800999993</v>
      </c>
      <c r="LO80" s="37">
        <f>LN80+LO71-LO17*SUMIFS(conditions!$69:$69,conditions!$8:$8,"&lt;="&amp;LO$9,conditions!$9:$9,"&gt;="&amp;LO$9)*SUMIFS(conditions!$70:$70,conditions!$8:$8,"&lt;="&amp;LO$9,conditions!$9:$9,"&gt;="&amp;LO$9)</f>
        <v>401.44905800999993</v>
      </c>
      <c r="LP80" s="37">
        <f>LO80+LP71-LP17*SUMIFS(conditions!$69:$69,conditions!$8:$8,"&lt;="&amp;LP$9,conditions!$9:$9,"&gt;="&amp;LP$9)*SUMIFS(conditions!$70:$70,conditions!$8:$8,"&lt;="&amp;LP$9,conditions!$9:$9,"&gt;="&amp;LP$9)</f>
        <v>441.59396381099992</v>
      </c>
      <c r="LQ80" s="37">
        <f>LP80+LQ71-LQ17*SUMIFS(conditions!$69:$69,conditions!$8:$8,"&lt;="&amp;LQ$9,conditions!$9:$9,"&gt;="&amp;LQ$9)*SUMIFS(conditions!$70:$70,conditions!$8:$8,"&lt;="&amp;LQ$9,conditions!$9:$9,"&gt;="&amp;LQ$9)</f>
        <v>441.59396381099992</v>
      </c>
      <c r="LR80" s="37">
        <f>LQ80+LR71-LR17*SUMIFS(conditions!$69:$69,conditions!$8:$8,"&lt;="&amp;LR$9,conditions!$9:$9,"&gt;="&amp;LR$9)*SUMIFS(conditions!$70:$70,conditions!$8:$8,"&lt;="&amp;LR$9,conditions!$9:$9,"&gt;="&amp;LR$9)</f>
        <v>441.59396381099992</v>
      </c>
      <c r="LS80" s="37">
        <f>LR80+LS71-LS17*SUMIFS(conditions!$69:$69,conditions!$8:$8,"&lt;="&amp;LS$9,conditions!$9:$9,"&gt;="&amp;LS$9)*SUMIFS(conditions!$70:$70,conditions!$8:$8,"&lt;="&amp;LS$9,conditions!$9:$9,"&gt;="&amp;LS$9)</f>
        <v>441.59396381099992</v>
      </c>
      <c r="LT80" s="37">
        <f>LS80+LT71-LT17*SUMIFS(conditions!$69:$69,conditions!$8:$8,"&lt;="&amp;LT$9,conditions!$9:$9,"&gt;="&amp;LT$9)*SUMIFS(conditions!$70:$70,conditions!$8:$8,"&lt;="&amp;LT$9,conditions!$9:$9,"&gt;="&amp;LT$9)</f>
        <v>441.59396381099992</v>
      </c>
      <c r="LU80" s="37">
        <f>LT80+LU71-LU17*SUMIFS(conditions!$69:$69,conditions!$8:$8,"&lt;="&amp;LU$9,conditions!$9:$9,"&gt;="&amp;LU$9)*SUMIFS(conditions!$70:$70,conditions!$8:$8,"&lt;="&amp;LU$9,conditions!$9:$9,"&gt;="&amp;LU$9)</f>
        <v>401.44905800999993</v>
      </c>
      <c r="LV80" s="37">
        <f>LU80+LV71-LV17*SUMIFS(conditions!$69:$69,conditions!$8:$8,"&lt;="&amp;LV$9,conditions!$9:$9,"&gt;="&amp;LV$9)*SUMIFS(conditions!$70:$70,conditions!$8:$8,"&lt;="&amp;LV$9,conditions!$9:$9,"&gt;="&amp;LV$9)</f>
        <v>401.44905800999993</v>
      </c>
      <c r="LW80" s="37">
        <f>LV80+LW71-LW17*SUMIFS(conditions!$69:$69,conditions!$8:$8,"&lt;="&amp;LW$9,conditions!$9:$9,"&gt;="&amp;LW$9)*SUMIFS(conditions!$70:$70,conditions!$8:$8,"&lt;="&amp;LW$9,conditions!$9:$9,"&gt;="&amp;LW$9)</f>
        <v>441.59396381099992</v>
      </c>
      <c r="LX80" s="37">
        <f>LW80+LX71-LX17*SUMIFS(conditions!$69:$69,conditions!$8:$8,"&lt;="&amp;LX$9,conditions!$9:$9,"&gt;="&amp;LX$9)*SUMIFS(conditions!$70:$70,conditions!$8:$8,"&lt;="&amp;LX$9,conditions!$9:$9,"&gt;="&amp;LX$9)</f>
        <v>441.59396381099992</v>
      </c>
      <c r="LY80" s="37">
        <f>LX80+LY71-LY17*SUMIFS(conditions!$69:$69,conditions!$8:$8,"&lt;="&amp;LY$9,conditions!$9:$9,"&gt;="&amp;LY$9)*SUMIFS(conditions!$70:$70,conditions!$8:$8,"&lt;="&amp;LY$9,conditions!$9:$9,"&gt;="&amp;LY$9)</f>
        <v>441.59396381099992</v>
      </c>
      <c r="LZ80" s="37">
        <f>LY80+LZ71-LZ17*SUMIFS(conditions!$69:$69,conditions!$8:$8,"&lt;="&amp;LZ$9,conditions!$9:$9,"&gt;="&amp;LZ$9)*SUMIFS(conditions!$70:$70,conditions!$8:$8,"&lt;="&amp;LZ$9,conditions!$9:$9,"&gt;="&amp;LZ$9)</f>
        <v>441.59396381099992</v>
      </c>
      <c r="MA80" s="37">
        <f>LZ80+MA71-MA17*SUMIFS(conditions!$69:$69,conditions!$8:$8,"&lt;="&amp;MA$9,conditions!$9:$9,"&gt;="&amp;MA$9)*SUMIFS(conditions!$70:$70,conditions!$8:$8,"&lt;="&amp;MA$9,conditions!$9:$9,"&gt;="&amp;MA$9)</f>
        <v>441.59396381099992</v>
      </c>
      <c r="MB80" s="37">
        <f>MA80+MB71-MB17*SUMIFS(conditions!$69:$69,conditions!$8:$8,"&lt;="&amp;MB$9,conditions!$9:$9,"&gt;="&amp;MB$9)*SUMIFS(conditions!$70:$70,conditions!$8:$8,"&lt;="&amp;MB$9,conditions!$9:$9,"&gt;="&amp;MB$9)</f>
        <v>401.44905800999993</v>
      </c>
      <c r="MC80" s="37">
        <f>MB80+MC71-MC17*SUMIFS(conditions!$69:$69,conditions!$8:$8,"&lt;="&amp;MC$9,conditions!$9:$9,"&gt;="&amp;MC$9)*SUMIFS(conditions!$70:$70,conditions!$8:$8,"&lt;="&amp;MC$9,conditions!$9:$9,"&gt;="&amp;MC$9)</f>
        <v>401.44905800999993</v>
      </c>
      <c r="MD80" s="37">
        <f>MC80+MD71-MD17*SUMIFS(conditions!$69:$69,conditions!$8:$8,"&lt;="&amp;MD$9,conditions!$9:$9,"&gt;="&amp;MD$9)*SUMIFS(conditions!$70:$70,conditions!$8:$8,"&lt;="&amp;MD$9,conditions!$9:$9,"&gt;="&amp;MD$9)</f>
        <v>449.62294497119996</v>
      </c>
      <c r="ME80" s="37">
        <f>MD80+ME71-ME17*SUMIFS(conditions!$69:$69,conditions!$8:$8,"&lt;="&amp;ME$9,conditions!$9:$9,"&gt;="&amp;ME$9)*SUMIFS(conditions!$70:$70,conditions!$8:$8,"&lt;="&amp;ME$9,conditions!$9:$9,"&gt;="&amp;ME$9)</f>
        <v>457.65192613139999</v>
      </c>
      <c r="MF80" s="37">
        <f>ME80+MF71-MF17*SUMIFS(conditions!$69:$69,conditions!$8:$8,"&lt;="&amp;MF$9,conditions!$9:$9,"&gt;="&amp;MF$9)*SUMIFS(conditions!$70:$70,conditions!$8:$8,"&lt;="&amp;MF$9,conditions!$9:$9,"&gt;="&amp;MF$9)</f>
        <v>465.68090729160002</v>
      </c>
      <c r="MG80" s="37">
        <f>MF80+MG71-MG17*SUMIFS(conditions!$69:$69,conditions!$8:$8,"&lt;="&amp;MG$9,conditions!$9:$9,"&gt;="&amp;MG$9)*SUMIFS(conditions!$70:$70,conditions!$8:$8,"&lt;="&amp;MG$9,conditions!$9:$9,"&gt;="&amp;MG$9)</f>
        <v>473.70988845180005</v>
      </c>
      <c r="MH80" s="37">
        <f>MG80+MH71-MH17*SUMIFS(conditions!$69:$69,conditions!$8:$8,"&lt;="&amp;MH$9,conditions!$9:$9,"&gt;="&amp;MH$9)*SUMIFS(conditions!$70:$70,conditions!$8:$8,"&lt;="&amp;MH$9,conditions!$9:$9,"&gt;="&amp;MH$9)</f>
        <v>481.73886961200009</v>
      </c>
      <c r="MI80" s="37">
        <f>MH80+MI71-MI17*SUMIFS(conditions!$69:$69,conditions!$8:$8,"&lt;="&amp;MI$9,conditions!$9:$9,"&gt;="&amp;MI$9)*SUMIFS(conditions!$70:$70,conditions!$8:$8,"&lt;="&amp;MI$9,conditions!$9:$9,"&gt;="&amp;MI$9)</f>
        <v>441.59396381100009</v>
      </c>
      <c r="MJ80" s="37">
        <f>MI80+MJ71-MJ17*SUMIFS(conditions!$69:$69,conditions!$8:$8,"&lt;="&amp;MJ$9,conditions!$9:$9,"&gt;="&amp;MJ$9)*SUMIFS(conditions!$70:$70,conditions!$8:$8,"&lt;="&amp;MJ$9,conditions!$9:$9,"&gt;="&amp;MJ$9)</f>
        <v>441.59396381100009</v>
      </c>
      <c r="MK80" s="37">
        <f>MJ80+MK71-MK17*SUMIFS(conditions!$69:$69,conditions!$8:$8,"&lt;="&amp;MK$9,conditions!$9:$9,"&gt;="&amp;MK$9)*SUMIFS(conditions!$70:$70,conditions!$8:$8,"&lt;="&amp;MK$9,conditions!$9:$9,"&gt;="&amp;MK$9)</f>
        <v>489.76785077220012</v>
      </c>
      <c r="ML80" s="37">
        <f>MK80+ML71-ML17*SUMIFS(conditions!$69:$69,conditions!$8:$8,"&lt;="&amp;ML$9,conditions!$9:$9,"&gt;="&amp;ML$9)*SUMIFS(conditions!$70:$70,conditions!$8:$8,"&lt;="&amp;ML$9,conditions!$9:$9,"&gt;="&amp;ML$9)</f>
        <v>497.79683193240015</v>
      </c>
      <c r="MM80" s="37">
        <f>ML80+MM71-MM17*SUMIFS(conditions!$69:$69,conditions!$8:$8,"&lt;="&amp;MM$9,conditions!$9:$9,"&gt;="&amp;MM$9)*SUMIFS(conditions!$70:$70,conditions!$8:$8,"&lt;="&amp;MM$9,conditions!$9:$9,"&gt;="&amp;MM$9)</f>
        <v>505.82581309260019</v>
      </c>
      <c r="MN80" s="37">
        <f>MM80+MN71-MN17*SUMIFS(conditions!$69:$69,conditions!$8:$8,"&lt;="&amp;MN$9,conditions!$9:$9,"&gt;="&amp;MN$9)*SUMIFS(conditions!$70:$70,conditions!$8:$8,"&lt;="&amp;MN$9,conditions!$9:$9,"&gt;="&amp;MN$9)</f>
        <v>513.85479425280016</v>
      </c>
      <c r="MO80" s="37">
        <f>MN80+MO71-MO17*SUMIFS(conditions!$69:$69,conditions!$8:$8,"&lt;="&amp;MO$9,conditions!$9:$9,"&gt;="&amp;MO$9)*SUMIFS(conditions!$70:$70,conditions!$8:$8,"&lt;="&amp;MO$9,conditions!$9:$9,"&gt;="&amp;MO$9)</f>
        <v>521.88377541300008</v>
      </c>
      <c r="MP80" s="37">
        <f>MO80+MP71-MP17*SUMIFS(conditions!$69:$69,conditions!$8:$8,"&lt;="&amp;MP$9,conditions!$9:$9,"&gt;="&amp;MP$9)*SUMIFS(conditions!$70:$70,conditions!$8:$8,"&lt;="&amp;MP$9,conditions!$9:$9,"&gt;="&amp;MP$9)</f>
        <v>481.73886961200009</v>
      </c>
      <c r="MQ80" s="37">
        <f>MP80+MQ71-MQ17*SUMIFS(conditions!$69:$69,conditions!$8:$8,"&lt;="&amp;MQ$9,conditions!$9:$9,"&gt;="&amp;MQ$9)*SUMIFS(conditions!$70:$70,conditions!$8:$8,"&lt;="&amp;MQ$9,conditions!$9:$9,"&gt;="&amp;MQ$9)</f>
        <v>481.73886961200009</v>
      </c>
      <c r="MR80" s="37">
        <f>MQ80+MR71-MR17*SUMIFS(conditions!$69:$69,conditions!$8:$8,"&lt;="&amp;MR$9,conditions!$9:$9,"&gt;="&amp;MR$9)*SUMIFS(conditions!$70:$70,conditions!$8:$8,"&lt;="&amp;MR$9,conditions!$9:$9,"&gt;="&amp;MR$9)</f>
        <v>529.91275657320011</v>
      </c>
      <c r="MS80" s="37">
        <f>MR80+MS71-MS17*SUMIFS(conditions!$69:$69,conditions!$8:$8,"&lt;="&amp;MS$9,conditions!$9:$9,"&gt;="&amp;MS$9)*SUMIFS(conditions!$70:$70,conditions!$8:$8,"&lt;="&amp;MS$9,conditions!$9:$9,"&gt;="&amp;MS$9)</f>
        <v>529.91275657320011</v>
      </c>
      <c r="MT80" s="37">
        <f>MS80+MT71-MT17*SUMIFS(conditions!$69:$69,conditions!$8:$8,"&lt;="&amp;MT$9,conditions!$9:$9,"&gt;="&amp;MT$9)*SUMIFS(conditions!$70:$70,conditions!$8:$8,"&lt;="&amp;MT$9,conditions!$9:$9,"&gt;="&amp;MT$9)</f>
        <v>529.91275657320011</v>
      </c>
      <c r="MU80" s="37">
        <f>MT80+MU71-MU17*SUMIFS(conditions!$69:$69,conditions!$8:$8,"&lt;="&amp;MU$9,conditions!$9:$9,"&gt;="&amp;MU$9)*SUMIFS(conditions!$70:$70,conditions!$8:$8,"&lt;="&amp;MU$9,conditions!$9:$9,"&gt;="&amp;MU$9)</f>
        <v>529.91275657320011</v>
      </c>
      <c r="MV80" s="37">
        <f>MU80+MV71-MV17*SUMIFS(conditions!$69:$69,conditions!$8:$8,"&lt;="&amp;MV$9,conditions!$9:$9,"&gt;="&amp;MV$9)*SUMIFS(conditions!$70:$70,conditions!$8:$8,"&lt;="&amp;MV$9,conditions!$9:$9,"&gt;="&amp;MV$9)</f>
        <v>529.91275657320011</v>
      </c>
      <c r="MW80" s="37">
        <f>MV80+MW71-MW17*SUMIFS(conditions!$69:$69,conditions!$8:$8,"&lt;="&amp;MW$9,conditions!$9:$9,"&gt;="&amp;MW$9)*SUMIFS(conditions!$70:$70,conditions!$8:$8,"&lt;="&amp;MW$9,conditions!$9:$9,"&gt;="&amp;MW$9)</f>
        <v>481.73886961200009</v>
      </c>
      <c r="MX80" s="37">
        <f>MW80+MX71-MX17*SUMIFS(conditions!$69:$69,conditions!$8:$8,"&lt;="&amp;MX$9,conditions!$9:$9,"&gt;="&amp;MX$9)*SUMIFS(conditions!$70:$70,conditions!$8:$8,"&lt;="&amp;MX$9,conditions!$9:$9,"&gt;="&amp;MX$9)</f>
        <v>481.73886961200009</v>
      </c>
      <c r="MY80" s="37">
        <f>MX80+MY71-MY17*SUMIFS(conditions!$69:$69,conditions!$8:$8,"&lt;="&amp;MY$9,conditions!$9:$9,"&gt;="&amp;MY$9)*SUMIFS(conditions!$70:$70,conditions!$8:$8,"&lt;="&amp;MY$9,conditions!$9:$9,"&gt;="&amp;MY$9)</f>
        <v>529.91275657320011</v>
      </c>
      <c r="MZ80" s="37">
        <f>MY80+MZ71-MZ17*SUMIFS(conditions!$69:$69,conditions!$8:$8,"&lt;="&amp;MZ$9,conditions!$9:$9,"&gt;="&amp;MZ$9)*SUMIFS(conditions!$70:$70,conditions!$8:$8,"&lt;="&amp;MZ$9,conditions!$9:$9,"&gt;="&amp;MZ$9)</f>
        <v>529.91275657320011</v>
      </c>
      <c r="NA80" s="37">
        <f>MZ80+NA71-NA17*SUMIFS(conditions!$69:$69,conditions!$8:$8,"&lt;="&amp;NA$9,conditions!$9:$9,"&gt;="&amp;NA$9)*SUMIFS(conditions!$70:$70,conditions!$8:$8,"&lt;="&amp;NA$9,conditions!$9:$9,"&gt;="&amp;NA$9)</f>
        <v>529.91275657320011</v>
      </c>
      <c r="NB80" s="37">
        <f>NA80+NB71-NB17*SUMIFS(conditions!$69:$69,conditions!$8:$8,"&lt;="&amp;NB$9,conditions!$9:$9,"&gt;="&amp;NB$9)*SUMIFS(conditions!$70:$70,conditions!$8:$8,"&lt;="&amp;NB$9,conditions!$9:$9,"&gt;="&amp;NB$9)</f>
        <v>529.91275657320011</v>
      </c>
      <c r="NC80" s="37">
        <f>NB80+NC71-NC17*SUMIFS(conditions!$69:$69,conditions!$8:$8,"&lt;="&amp;NC$9,conditions!$9:$9,"&gt;="&amp;NC$9)*SUMIFS(conditions!$70:$70,conditions!$8:$8,"&lt;="&amp;NC$9,conditions!$9:$9,"&gt;="&amp;NC$9)</f>
        <v>529.91275657320011</v>
      </c>
      <c r="ND80" s="37">
        <f>NC80+ND71-ND17*SUMIFS(conditions!$69:$69,conditions!$8:$8,"&lt;="&amp;ND$9,conditions!$9:$9,"&gt;="&amp;ND$9)*SUMIFS(conditions!$70:$70,conditions!$8:$8,"&lt;="&amp;ND$9,conditions!$9:$9,"&gt;="&amp;ND$9)</f>
        <v>481.73886961200009</v>
      </c>
      <c r="NE80" s="37">
        <f>ND80+NE71-NE17*SUMIFS(conditions!$69:$69,conditions!$8:$8,"&lt;="&amp;NE$9,conditions!$9:$9,"&gt;="&amp;NE$9)*SUMIFS(conditions!$70:$70,conditions!$8:$8,"&lt;="&amp;NE$9,conditions!$9:$9,"&gt;="&amp;NE$9)</f>
        <v>481.73886961200009</v>
      </c>
      <c r="NF80" s="37">
        <f>NE80+NF71-NF17*SUMIFS(conditions!$69:$69,conditions!$8:$8,"&lt;="&amp;NF$9,conditions!$9:$9,"&gt;="&amp;NF$9)*SUMIFS(conditions!$70:$70,conditions!$8:$8,"&lt;="&amp;NF$9,conditions!$9:$9,"&gt;="&amp;NF$9)</f>
        <v>529.91275657320011</v>
      </c>
      <c r="NG80" s="37">
        <f>NF80+NG71-NG17*SUMIFS(conditions!$69:$69,conditions!$8:$8,"&lt;="&amp;NG$9,conditions!$9:$9,"&gt;="&amp;NG$9)*SUMIFS(conditions!$70:$70,conditions!$8:$8,"&lt;="&amp;NG$9,conditions!$9:$9,"&gt;="&amp;NG$9)</f>
        <v>529.91275657320011</v>
      </c>
      <c r="NH80" s="37">
        <f>NG80+NH71-NH17*SUMIFS(conditions!$69:$69,conditions!$8:$8,"&lt;="&amp;NH$9,conditions!$9:$9,"&gt;="&amp;NH$9)*SUMIFS(conditions!$70:$70,conditions!$8:$8,"&lt;="&amp;NH$9,conditions!$9:$9,"&gt;="&amp;NH$9)</f>
        <v>505.49886961200008</v>
      </c>
      <c r="NI80" s="37">
        <f>NH80+NI71-NI17*SUMIFS(conditions!$69:$69,conditions!$8:$8,"&lt;="&amp;NI$9,conditions!$9:$9,"&gt;="&amp;NI$9)*SUMIFS(conditions!$70:$70,conditions!$8:$8,"&lt;="&amp;NI$9,conditions!$9:$9,"&gt;="&amp;NI$9)</f>
        <v>481.0849826508001</v>
      </c>
      <c r="NJ80" s="37">
        <f>NI80+NJ71-NJ17*SUMIFS(conditions!$69:$69,conditions!$8:$8,"&lt;="&amp;NJ$9,conditions!$9:$9,"&gt;="&amp;NJ$9)*SUMIFS(conditions!$70:$70,conditions!$8:$8,"&lt;="&amp;NJ$9,conditions!$9:$9,"&gt;="&amp;NJ$9)</f>
        <v>456.67109568960007</v>
      </c>
      <c r="NK80" s="37">
        <f>NJ80+NK71-NK17*SUMIFS(conditions!$69:$69,conditions!$8:$8,"&lt;="&amp;NK$9,conditions!$9:$9,"&gt;="&amp;NK$9)*SUMIFS(conditions!$70:$70,conditions!$8:$8,"&lt;="&amp;NK$9,conditions!$9:$9,"&gt;="&amp;NK$9)</f>
        <v>432.25720872840003</v>
      </c>
      <c r="NL80" s="37">
        <f>NK80+NL71-NL17*SUMIFS(conditions!$69:$69,conditions!$8:$8,"&lt;="&amp;NL$9,conditions!$9:$9,"&gt;="&amp;NL$9)*SUMIFS(conditions!$70:$70,conditions!$8:$8,"&lt;="&amp;NL$9,conditions!$9:$9,"&gt;="&amp;NL$9)</f>
        <v>456.01720872840002</v>
      </c>
      <c r="NM80" s="37">
        <f>NL80+NM71-NM17*SUMIFS(conditions!$69:$69,conditions!$8:$8,"&lt;="&amp;NM$9,conditions!$9:$9,"&gt;="&amp;NM$9)*SUMIFS(conditions!$70:$70,conditions!$8:$8,"&lt;="&amp;NM$9,conditions!$9:$9,"&gt;="&amp;NM$9)</f>
        <v>456.01720872840002</v>
      </c>
      <c r="NN80" s="37">
        <f>NM80+NN71-NN17*SUMIFS(conditions!$69:$69,conditions!$8:$8,"&lt;="&amp;NN$9,conditions!$9:$9,"&gt;="&amp;NN$9)*SUMIFS(conditions!$70:$70,conditions!$8:$8,"&lt;="&amp;NN$9,conditions!$9:$9,"&gt;="&amp;NN$9)</f>
        <v>407.8433217672</v>
      </c>
      <c r="NO80" s="37">
        <f>NN80+NO71-NO17*SUMIFS(conditions!$69:$69,conditions!$8:$8,"&lt;="&amp;NO$9,conditions!$9:$9,"&gt;="&amp;NO$9)*SUMIFS(conditions!$70:$70,conditions!$8:$8,"&lt;="&amp;NO$9,conditions!$9:$9,"&gt;="&amp;NO$9)</f>
        <v>383.42943480599996</v>
      </c>
      <c r="NP80" s="37">
        <f>NO80+NP71-NP17*SUMIFS(conditions!$69:$69,conditions!$8:$8,"&lt;="&amp;NP$9,conditions!$9:$9,"&gt;="&amp;NP$9)*SUMIFS(conditions!$70:$70,conditions!$8:$8,"&lt;="&amp;NP$9,conditions!$9:$9,"&gt;="&amp;NP$9)</f>
        <v>359.01554784479993</v>
      </c>
      <c r="NQ80" s="37">
        <f>NP80+NQ71-NQ17*SUMIFS(conditions!$69:$69,conditions!$8:$8,"&lt;="&amp;NQ$9,conditions!$9:$9,"&gt;="&amp;NQ$9)*SUMIFS(conditions!$70:$70,conditions!$8:$8,"&lt;="&amp;NQ$9,conditions!$9:$9,"&gt;="&amp;NQ$9)</f>
        <v>334.60166088359989</v>
      </c>
      <c r="NR80" s="37">
        <f>NQ80+NR71-NR17*SUMIFS(conditions!$69:$69,conditions!$8:$8,"&lt;="&amp;NR$9,conditions!$9:$9,"&gt;="&amp;NR$9)*SUMIFS(conditions!$70:$70,conditions!$8:$8,"&lt;="&amp;NR$9,conditions!$9:$9,"&gt;="&amp;NR$9)</f>
        <v>310.18777392239986</v>
      </c>
      <c r="NS80" s="37">
        <f>NR80+NS71-NS17*SUMIFS(conditions!$69:$69,conditions!$8:$8,"&lt;="&amp;NS$9,conditions!$9:$9,"&gt;="&amp;NS$9)*SUMIFS(conditions!$70:$70,conditions!$8:$8,"&lt;="&amp;NS$9,conditions!$9:$9,"&gt;="&amp;NS$9)</f>
        <v>333.94777392239985</v>
      </c>
      <c r="NT80" s="37">
        <f>NS80+NT71-NT17*SUMIFS(conditions!$69:$69,conditions!$8:$8,"&lt;="&amp;NT$9,conditions!$9:$9,"&gt;="&amp;NT$9)*SUMIFS(conditions!$70:$70,conditions!$8:$8,"&lt;="&amp;NT$9,conditions!$9:$9,"&gt;="&amp;NT$9)</f>
        <v>333.94777392239985</v>
      </c>
      <c r="NU80" s="37">
        <f>NT80+NU71-NU17*SUMIFS(conditions!$69:$69,conditions!$8:$8,"&lt;="&amp;NU$9,conditions!$9:$9,"&gt;="&amp;NU$9)*SUMIFS(conditions!$70:$70,conditions!$8:$8,"&lt;="&amp;NU$9,conditions!$9:$9,"&gt;="&amp;NU$9)</f>
        <v>285.77388696119982</v>
      </c>
      <c r="NV80" s="37">
        <f>NU80+NV71-NV17*SUMIFS(conditions!$69:$69,conditions!$8:$8,"&lt;="&amp;NV$9,conditions!$9:$9,"&gt;="&amp;NV$9)*SUMIFS(conditions!$70:$70,conditions!$8:$8,"&lt;="&amp;NV$9,conditions!$9:$9,"&gt;="&amp;NV$9)</f>
        <v>261.35999999999979</v>
      </c>
    </row>
    <row r="81" spans="1:386" s="38" customFormat="1" ht="10.199999999999999" x14ac:dyDescent="0.2">
      <c r="A81" s="31"/>
      <c r="B81" s="31"/>
      <c r="C81" s="31"/>
      <c r="D81" s="31"/>
      <c r="E81" s="31"/>
      <c r="F81" s="31"/>
      <c r="G81" s="31" t="str">
        <f>G76</f>
        <v>авансы полученные от заказчиков на конец периода</v>
      </c>
      <c r="H81" s="31"/>
      <c r="I81" s="31"/>
      <c r="J81" s="31" t="str">
        <f>IF($G81="","",INDEX(KPI!$H$11:$H$121,SUMIFS(KPI!$E$11:$E$121,KPI!$F$11:$F$121,$G81)))</f>
        <v>тыс.руб.</v>
      </c>
      <c r="K81" s="31"/>
      <c r="L81" s="31"/>
      <c r="M81" s="31"/>
      <c r="N81" s="31" t="str">
        <f>structure!$G$14</f>
        <v>товарная категория 4</v>
      </c>
      <c r="O81" s="31"/>
      <c r="P81" s="31"/>
      <c r="Q81" s="31"/>
      <c r="R81" s="37"/>
      <c r="S81" s="31"/>
      <c r="T81" s="31"/>
      <c r="U81" s="37">
        <f>R63+U72-U18*SUMIFS(conditions!$69:$69,conditions!$8:$8,"&lt;="&amp;U$9,conditions!$9:$9,"&gt;="&amp;U$9)*SUMIFS(conditions!$70:$70,conditions!$8:$8,"&lt;="&amp;U$9,conditions!$9:$9,"&gt;="&amp;U$9)</f>
        <v>178.19999999999996</v>
      </c>
      <c r="V81" s="37">
        <f>U81+V72-V18*SUMIFS(conditions!$69:$69,conditions!$8:$8,"&lt;="&amp;V$9,conditions!$9:$9,"&gt;="&amp;V$9)*SUMIFS(conditions!$70:$70,conditions!$8:$8,"&lt;="&amp;V$9,conditions!$9:$9,"&gt;="&amp;V$9)</f>
        <v>178.19999999999996</v>
      </c>
      <c r="W81" s="37">
        <f>V81+W72-W18*SUMIFS(conditions!$69:$69,conditions!$8:$8,"&lt;="&amp;W$9,conditions!$9:$9,"&gt;="&amp;W$9)*SUMIFS(conditions!$70:$70,conditions!$8:$8,"&lt;="&amp;W$9,conditions!$9:$9,"&gt;="&amp;W$9)</f>
        <v>178.19999999999996</v>
      </c>
      <c r="X81" s="37">
        <f>W81+X72-X18*SUMIFS(conditions!$69:$69,conditions!$8:$8,"&lt;="&amp;X$9,conditions!$9:$9,"&gt;="&amp;X$9)*SUMIFS(conditions!$70:$70,conditions!$8:$8,"&lt;="&amp;X$9,conditions!$9:$9,"&gt;="&amp;X$9)</f>
        <v>178.19999999999996</v>
      </c>
      <c r="Y81" s="37">
        <f>X81+Y72-Y18*SUMIFS(conditions!$69:$69,conditions!$8:$8,"&lt;="&amp;Y$9,conditions!$9:$9,"&gt;="&amp;Y$9)*SUMIFS(conditions!$70:$70,conditions!$8:$8,"&lt;="&amp;Y$9,conditions!$9:$9,"&gt;="&amp;Y$9)</f>
        <v>161.99999999999997</v>
      </c>
      <c r="Z81" s="37">
        <f>Y81+Z72-Z18*SUMIFS(conditions!$69:$69,conditions!$8:$8,"&lt;="&amp;Z$9,conditions!$9:$9,"&gt;="&amp;Z$9)*SUMIFS(conditions!$70:$70,conditions!$8:$8,"&lt;="&amp;Z$9,conditions!$9:$9,"&gt;="&amp;Z$9)</f>
        <v>161.99999999999997</v>
      </c>
      <c r="AA81" s="37">
        <f>Z81+AA72-AA18*SUMIFS(conditions!$69:$69,conditions!$8:$8,"&lt;="&amp;AA$9,conditions!$9:$9,"&gt;="&amp;AA$9)*SUMIFS(conditions!$70:$70,conditions!$8:$8,"&lt;="&amp;AA$9,conditions!$9:$9,"&gt;="&amp;AA$9)</f>
        <v>178.19999999999996</v>
      </c>
      <c r="AB81" s="37">
        <f>AA81+AB72-AB18*SUMIFS(conditions!$69:$69,conditions!$8:$8,"&lt;="&amp;AB$9,conditions!$9:$9,"&gt;="&amp;AB$9)*SUMIFS(conditions!$70:$70,conditions!$8:$8,"&lt;="&amp;AB$9,conditions!$9:$9,"&gt;="&amp;AB$9)</f>
        <v>178.19999999999996</v>
      </c>
      <c r="AC81" s="37">
        <f>AB81+AC72-AC18*SUMIFS(conditions!$69:$69,conditions!$8:$8,"&lt;="&amp;AC$9,conditions!$9:$9,"&gt;="&amp;AC$9)*SUMIFS(conditions!$70:$70,conditions!$8:$8,"&lt;="&amp;AC$9,conditions!$9:$9,"&gt;="&amp;AC$9)</f>
        <v>178.19999999999996</v>
      </c>
      <c r="AD81" s="37">
        <f>AC81+AD72-AD18*SUMIFS(conditions!$69:$69,conditions!$8:$8,"&lt;="&amp;AD$9,conditions!$9:$9,"&gt;="&amp;AD$9)*SUMIFS(conditions!$70:$70,conditions!$8:$8,"&lt;="&amp;AD$9,conditions!$9:$9,"&gt;="&amp;AD$9)</f>
        <v>178.19999999999996</v>
      </c>
      <c r="AE81" s="37">
        <f>AD81+AE72-AE18*SUMIFS(conditions!$69:$69,conditions!$8:$8,"&lt;="&amp;AE$9,conditions!$9:$9,"&gt;="&amp;AE$9)*SUMIFS(conditions!$70:$70,conditions!$8:$8,"&lt;="&amp;AE$9,conditions!$9:$9,"&gt;="&amp;AE$9)</f>
        <v>178.19999999999996</v>
      </c>
      <c r="AF81" s="37">
        <f>AE81+AF72-AF18*SUMIFS(conditions!$69:$69,conditions!$8:$8,"&lt;="&amp;AF$9,conditions!$9:$9,"&gt;="&amp;AF$9)*SUMIFS(conditions!$70:$70,conditions!$8:$8,"&lt;="&amp;AF$9,conditions!$9:$9,"&gt;="&amp;AF$9)</f>
        <v>161.99999999999997</v>
      </c>
      <c r="AG81" s="37">
        <f>AF81+AG72-AG18*SUMIFS(conditions!$69:$69,conditions!$8:$8,"&lt;="&amp;AG$9,conditions!$9:$9,"&gt;="&amp;AG$9)*SUMIFS(conditions!$70:$70,conditions!$8:$8,"&lt;="&amp;AG$9,conditions!$9:$9,"&gt;="&amp;AG$9)</f>
        <v>161.99999999999997</v>
      </c>
      <c r="AH81" s="37">
        <f>AG81+AH72-AH18*SUMIFS(conditions!$69:$69,conditions!$8:$8,"&lt;="&amp;AH$9,conditions!$9:$9,"&gt;="&amp;AH$9)*SUMIFS(conditions!$70:$70,conditions!$8:$8,"&lt;="&amp;AH$9,conditions!$9:$9,"&gt;="&amp;AH$9)</f>
        <v>178.19999999999996</v>
      </c>
      <c r="AI81" s="37">
        <f>AH81+AI72-AI18*SUMIFS(conditions!$69:$69,conditions!$8:$8,"&lt;="&amp;AI$9,conditions!$9:$9,"&gt;="&amp;AI$9)*SUMIFS(conditions!$70:$70,conditions!$8:$8,"&lt;="&amp;AI$9,conditions!$9:$9,"&gt;="&amp;AI$9)</f>
        <v>178.19999999999996</v>
      </c>
      <c r="AJ81" s="37">
        <f>AI81+AJ72-AJ18*SUMIFS(conditions!$69:$69,conditions!$8:$8,"&lt;="&amp;AJ$9,conditions!$9:$9,"&gt;="&amp;AJ$9)*SUMIFS(conditions!$70:$70,conditions!$8:$8,"&lt;="&amp;AJ$9,conditions!$9:$9,"&gt;="&amp;AJ$9)</f>
        <v>178.19999999999996</v>
      </c>
      <c r="AK81" s="37">
        <f>AJ81+AK72-AK18*SUMIFS(conditions!$69:$69,conditions!$8:$8,"&lt;="&amp;AK$9,conditions!$9:$9,"&gt;="&amp;AK$9)*SUMIFS(conditions!$70:$70,conditions!$8:$8,"&lt;="&amp;AK$9,conditions!$9:$9,"&gt;="&amp;AK$9)</f>
        <v>182.24999999999997</v>
      </c>
      <c r="AL81" s="37">
        <f>AK81+AL72-AL18*SUMIFS(conditions!$69:$69,conditions!$8:$8,"&lt;="&amp;AL$9,conditions!$9:$9,"&gt;="&amp;AL$9)*SUMIFS(conditions!$70:$70,conditions!$8:$8,"&lt;="&amp;AL$9,conditions!$9:$9,"&gt;="&amp;AL$9)</f>
        <v>186.29999999999998</v>
      </c>
      <c r="AM81" s="37">
        <f>AL81+AM72-AM18*SUMIFS(conditions!$69:$69,conditions!$8:$8,"&lt;="&amp;AM$9,conditions!$9:$9,"&gt;="&amp;AM$9)*SUMIFS(conditions!$70:$70,conditions!$8:$8,"&lt;="&amp;AM$9,conditions!$9:$9,"&gt;="&amp;AM$9)</f>
        <v>170.1</v>
      </c>
      <c r="AN81" s="37">
        <f>AM81+AN72-AN18*SUMIFS(conditions!$69:$69,conditions!$8:$8,"&lt;="&amp;AN$9,conditions!$9:$9,"&gt;="&amp;AN$9)*SUMIFS(conditions!$70:$70,conditions!$8:$8,"&lt;="&amp;AN$9,conditions!$9:$9,"&gt;="&amp;AN$9)</f>
        <v>170.1</v>
      </c>
      <c r="AO81" s="37">
        <f>AN81+AO72-AO18*SUMIFS(conditions!$69:$69,conditions!$8:$8,"&lt;="&amp;AO$9,conditions!$9:$9,"&gt;="&amp;AO$9)*SUMIFS(conditions!$70:$70,conditions!$8:$8,"&lt;="&amp;AO$9,conditions!$9:$9,"&gt;="&amp;AO$9)</f>
        <v>190.35</v>
      </c>
      <c r="AP81" s="37">
        <f>AO81+AP72-AP18*SUMIFS(conditions!$69:$69,conditions!$8:$8,"&lt;="&amp;AP$9,conditions!$9:$9,"&gt;="&amp;AP$9)*SUMIFS(conditions!$70:$70,conditions!$8:$8,"&lt;="&amp;AP$9,conditions!$9:$9,"&gt;="&amp;AP$9)</f>
        <v>194.4</v>
      </c>
      <c r="AQ81" s="37">
        <f>AP81+AQ72-AQ18*SUMIFS(conditions!$69:$69,conditions!$8:$8,"&lt;="&amp;AQ$9,conditions!$9:$9,"&gt;="&amp;AQ$9)*SUMIFS(conditions!$70:$70,conditions!$8:$8,"&lt;="&amp;AQ$9,conditions!$9:$9,"&gt;="&amp;AQ$9)</f>
        <v>198.45000000000002</v>
      </c>
      <c r="AR81" s="37">
        <f>AQ81+AR72-AR18*SUMIFS(conditions!$69:$69,conditions!$8:$8,"&lt;="&amp;AR$9,conditions!$9:$9,"&gt;="&amp;AR$9)*SUMIFS(conditions!$70:$70,conditions!$8:$8,"&lt;="&amp;AR$9,conditions!$9:$9,"&gt;="&amp;AR$9)</f>
        <v>202.50000000000003</v>
      </c>
      <c r="AS81" s="37">
        <f>AR81+AS72-AS18*SUMIFS(conditions!$69:$69,conditions!$8:$8,"&lt;="&amp;AS$9,conditions!$9:$9,"&gt;="&amp;AS$9)*SUMIFS(conditions!$70:$70,conditions!$8:$8,"&lt;="&amp;AS$9,conditions!$9:$9,"&gt;="&amp;AS$9)</f>
        <v>206.55000000000004</v>
      </c>
      <c r="AT81" s="37">
        <f>AS81+AT72-AT18*SUMIFS(conditions!$69:$69,conditions!$8:$8,"&lt;="&amp;AT$9,conditions!$9:$9,"&gt;="&amp;AT$9)*SUMIFS(conditions!$70:$70,conditions!$8:$8,"&lt;="&amp;AT$9,conditions!$9:$9,"&gt;="&amp;AT$9)</f>
        <v>190.35000000000005</v>
      </c>
      <c r="AU81" s="37">
        <f>AT81+AU72-AU18*SUMIFS(conditions!$69:$69,conditions!$8:$8,"&lt;="&amp;AU$9,conditions!$9:$9,"&gt;="&amp;AU$9)*SUMIFS(conditions!$70:$70,conditions!$8:$8,"&lt;="&amp;AU$9,conditions!$9:$9,"&gt;="&amp;AU$9)</f>
        <v>190.35000000000005</v>
      </c>
      <c r="AV81" s="37">
        <f>AU81+AV72-AV18*SUMIFS(conditions!$69:$69,conditions!$8:$8,"&lt;="&amp;AV$9,conditions!$9:$9,"&gt;="&amp;AV$9)*SUMIFS(conditions!$70:$70,conditions!$8:$8,"&lt;="&amp;AV$9,conditions!$9:$9,"&gt;="&amp;AV$9)</f>
        <v>210.60000000000005</v>
      </c>
      <c r="AW81" s="37">
        <f>AV81+AW72-AW18*SUMIFS(conditions!$69:$69,conditions!$8:$8,"&lt;="&amp;AW$9,conditions!$9:$9,"&gt;="&amp;AW$9)*SUMIFS(conditions!$70:$70,conditions!$8:$8,"&lt;="&amp;AW$9,conditions!$9:$9,"&gt;="&amp;AW$9)</f>
        <v>214.65000000000006</v>
      </c>
      <c r="AX81" s="37">
        <f>AW81+AX72-AX18*SUMIFS(conditions!$69:$69,conditions!$8:$8,"&lt;="&amp;AX$9,conditions!$9:$9,"&gt;="&amp;AX$9)*SUMIFS(conditions!$70:$70,conditions!$8:$8,"&lt;="&amp;AX$9,conditions!$9:$9,"&gt;="&amp;AX$9)</f>
        <v>218.70000000000007</v>
      </c>
      <c r="AY81" s="37">
        <f>AX81+AY72-AY18*SUMIFS(conditions!$69:$69,conditions!$8:$8,"&lt;="&amp;AY$9,conditions!$9:$9,"&gt;="&amp;AY$9)*SUMIFS(conditions!$70:$70,conditions!$8:$8,"&lt;="&amp;AY$9,conditions!$9:$9,"&gt;="&amp;AY$9)</f>
        <v>222.75000000000009</v>
      </c>
      <c r="AZ81" s="37">
        <f>AY81+AZ72-AZ18*SUMIFS(conditions!$69:$69,conditions!$8:$8,"&lt;="&amp;AZ$9,conditions!$9:$9,"&gt;="&amp;AZ$9)*SUMIFS(conditions!$70:$70,conditions!$8:$8,"&lt;="&amp;AZ$9,conditions!$9:$9,"&gt;="&amp;AZ$9)</f>
        <v>222.75000000000009</v>
      </c>
      <c r="BA81" s="37">
        <f>AZ81+BA72-BA18*SUMIFS(conditions!$69:$69,conditions!$8:$8,"&lt;="&amp;BA$9,conditions!$9:$9,"&gt;="&amp;BA$9)*SUMIFS(conditions!$70:$70,conditions!$8:$8,"&lt;="&amp;BA$9,conditions!$9:$9,"&gt;="&amp;BA$9)</f>
        <v>202.50000000000009</v>
      </c>
      <c r="BB81" s="37">
        <f>BA81+BB72-BB18*SUMIFS(conditions!$69:$69,conditions!$8:$8,"&lt;="&amp;BB$9,conditions!$9:$9,"&gt;="&amp;BB$9)*SUMIFS(conditions!$70:$70,conditions!$8:$8,"&lt;="&amp;BB$9,conditions!$9:$9,"&gt;="&amp;BB$9)</f>
        <v>202.50000000000009</v>
      </c>
      <c r="BC81" s="37">
        <f>BB81+BC72-BC18*SUMIFS(conditions!$69:$69,conditions!$8:$8,"&lt;="&amp;BC$9,conditions!$9:$9,"&gt;="&amp;BC$9)*SUMIFS(conditions!$70:$70,conditions!$8:$8,"&lt;="&amp;BC$9,conditions!$9:$9,"&gt;="&amp;BC$9)</f>
        <v>222.75000000000009</v>
      </c>
      <c r="BD81" s="37">
        <f>BC81+BD72-BD18*SUMIFS(conditions!$69:$69,conditions!$8:$8,"&lt;="&amp;BD$9,conditions!$9:$9,"&gt;="&amp;BD$9)*SUMIFS(conditions!$70:$70,conditions!$8:$8,"&lt;="&amp;BD$9,conditions!$9:$9,"&gt;="&amp;BD$9)</f>
        <v>222.75000000000009</v>
      </c>
      <c r="BE81" s="37">
        <f>BD81+BE72-BE18*SUMIFS(conditions!$69:$69,conditions!$8:$8,"&lt;="&amp;BE$9,conditions!$9:$9,"&gt;="&amp;BE$9)*SUMIFS(conditions!$70:$70,conditions!$8:$8,"&lt;="&amp;BE$9,conditions!$9:$9,"&gt;="&amp;BE$9)</f>
        <v>222.75000000000009</v>
      </c>
      <c r="BF81" s="37">
        <f>BE81+BF72-BF18*SUMIFS(conditions!$69:$69,conditions!$8:$8,"&lt;="&amp;BF$9,conditions!$9:$9,"&gt;="&amp;BF$9)*SUMIFS(conditions!$70:$70,conditions!$8:$8,"&lt;="&amp;BF$9,conditions!$9:$9,"&gt;="&amp;BF$9)</f>
        <v>222.75000000000009</v>
      </c>
      <c r="BG81" s="37">
        <f>BF81+BG72-BG18*SUMIFS(conditions!$69:$69,conditions!$8:$8,"&lt;="&amp;BG$9,conditions!$9:$9,"&gt;="&amp;BG$9)*SUMIFS(conditions!$70:$70,conditions!$8:$8,"&lt;="&amp;BG$9,conditions!$9:$9,"&gt;="&amp;BG$9)</f>
        <v>222.75000000000009</v>
      </c>
      <c r="BH81" s="37">
        <f>BG81+BH72-BH18*SUMIFS(conditions!$69:$69,conditions!$8:$8,"&lt;="&amp;BH$9,conditions!$9:$9,"&gt;="&amp;BH$9)*SUMIFS(conditions!$70:$70,conditions!$8:$8,"&lt;="&amp;BH$9,conditions!$9:$9,"&gt;="&amp;BH$9)</f>
        <v>202.50000000000009</v>
      </c>
      <c r="BI81" s="37">
        <f>BH81+BI72-BI18*SUMIFS(conditions!$69:$69,conditions!$8:$8,"&lt;="&amp;BI$9,conditions!$9:$9,"&gt;="&amp;BI$9)*SUMIFS(conditions!$70:$70,conditions!$8:$8,"&lt;="&amp;BI$9,conditions!$9:$9,"&gt;="&amp;BI$9)</f>
        <v>202.50000000000009</v>
      </c>
      <c r="BJ81" s="37">
        <f>BI81+BJ72-BJ18*SUMIFS(conditions!$69:$69,conditions!$8:$8,"&lt;="&amp;BJ$9,conditions!$9:$9,"&gt;="&amp;BJ$9)*SUMIFS(conditions!$70:$70,conditions!$8:$8,"&lt;="&amp;BJ$9,conditions!$9:$9,"&gt;="&amp;BJ$9)</f>
        <v>222.75000000000009</v>
      </c>
      <c r="BK81" s="37">
        <f>BJ81+BK72-BK18*SUMIFS(conditions!$69:$69,conditions!$8:$8,"&lt;="&amp;BK$9,conditions!$9:$9,"&gt;="&amp;BK$9)*SUMIFS(conditions!$70:$70,conditions!$8:$8,"&lt;="&amp;BK$9,conditions!$9:$9,"&gt;="&amp;BK$9)</f>
        <v>222.75000000000009</v>
      </c>
      <c r="BL81" s="37">
        <f>BK81+BL72-BL18*SUMIFS(conditions!$69:$69,conditions!$8:$8,"&lt;="&amp;BL$9,conditions!$9:$9,"&gt;="&amp;BL$9)*SUMIFS(conditions!$70:$70,conditions!$8:$8,"&lt;="&amp;BL$9,conditions!$9:$9,"&gt;="&amp;BL$9)</f>
        <v>222.75000000000009</v>
      </c>
      <c r="BM81" s="37">
        <f>BL81+BM72-BM18*SUMIFS(conditions!$69:$69,conditions!$8:$8,"&lt;="&amp;BM$9,conditions!$9:$9,"&gt;="&amp;BM$9)*SUMIFS(conditions!$70:$70,conditions!$8:$8,"&lt;="&amp;BM$9,conditions!$9:$9,"&gt;="&amp;BM$9)</f>
        <v>222.75000000000009</v>
      </c>
      <c r="BN81" s="37">
        <f>BM81+BN72-BN18*SUMIFS(conditions!$69:$69,conditions!$8:$8,"&lt;="&amp;BN$9,conditions!$9:$9,"&gt;="&amp;BN$9)*SUMIFS(conditions!$70:$70,conditions!$8:$8,"&lt;="&amp;BN$9,conditions!$9:$9,"&gt;="&amp;BN$9)</f>
        <v>222.75000000000009</v>
      </c>
      <c r="BO81" s="37">
        <f>BN81+BO72-BO18*SUMIFS(conditions!$69:$69,conditions!$8:$8,"&lt;="&amp;BO$9,conditions!$9:$9,"&gt;="&amp;BO$9)*SUMIFS(conditions!$70:$70,conditions!$8:$8,"&lt;="&amp;BO$9,conditions!$9:$9,"&gt;="&amp;BO$9)</f>
        <v>202.50000000000009</v>
      </c>
      <c r="BP81" s="37">
        <f>BO81+BP72-BP18*SUMIFS(conditions!$69:$69,conditions!$8:$8,"&lt;="&amp;BP$9,conditions!$9:$9,"&gt;="&amp;BP$9)*SUMIFS(conditions!$70:$70,conditions!$8:$8,"&lt;="&amp;BP$9,conditions!$9:$9,"&gt;="&amp;BP$9)</f>
        <v>202.50000000000009</v>
      </c>
      <c r="BQ81" s="37">
        <f>BP81+BQ72-BQ18*SUMIFS(conditions!$69:$69,conditions!$8:$8,"&lt;="&amp;BQ$9,conditions!$9:$9,"&gt;="&amp;BQ$9)*SUMIFS(conditions!$70:$70,conditions!$8:$8,"&lt;="&amp;BQ$9,conditions!$9:$9,"&gt;="&amp;BQ$9)</f>
        <v>216.00000000000009</v>
      </c>
      <c r="BR81" s="37">
        <f>BQ81+BR72-BR18*SUMIFS(conditions!$69:$69,conditions!$8:$8,"&lt;="&amp;BR$9,conditions!$9:$9,"&gt;="&amp;BR$9)*SUMIFS(conditions!$70:$70,conditions!$8:$8,"&lt;="&amp;BR$9,conditions!$9:$9,"&gt;="&amp;BR$9)</f>
        <v>209.25000000000009</v>
      </c>
      <c r="BS81" s="37">
        <f>BR81+BS72-BS18*SUMIFS(conditions!$69:$69,conditions!$8:$8,"&lt;="&amp;BS$9,conditions!$9:$9,"&gt;="&amp;BS$9)*SUMIFS(conditions!$70:$70,conditions!$8:$8,"&lt;="&amp;BS$9,conditions!$9:$9,"&gt;="&amp;BS$9)</f>
        <v>202.50000000000009</v>
      </c>
      <c r="BT81" s="37">
        <f>BS81+BT72-BT18*SUMIFS(conditions!$69:$69,conditions!$8:$8,"&lt;="&amp;BT$9,conditions!$9:$9,"&gt;="&amp;BT$9)*SUMIFS(conditions!$70:$70,conditions!$8:$8,"&lt;="&amp;BT$9,conditions!$9:$9,"&gt;="&amp;BT$9)</f>
        <v>195.75000000000009</v>
      </c>
      <c r="BU81" s="37">
        <f>BT81+BU72-BU18*SUMIFS(conditions!$69:$69,conditions!$8:$8,"&lt;="&amp;BU$9,conditions!$9:$9,"&gt;="&amp;BU$9)*SUMIFS(conditions!$70:$70,conditions!$8:$8,"&lt;="&amp;BU$9,conditions!$9:$9,"&gt;="&amp;BU$9)</f>
        <v>189.00000000000009</v>
      </c>
      <c r="BV81" s="37">
        <f>BU81+BV72-BV18*SUMIFS(conditions!$69:$69,conditions!$8:$8,"&lt;="&amp;BV$9,conditions!$9:$9,"&gt;="&amp;BV$9)*SUMIFS(conditions!$70:$70,conditions!$8:$8,"&lt;="&amp;BV$9,conditions!$9:$9,"&gt;="&amp;BV$9)</f>
        <v>168.75000000000009</v>
      </c>
      <c r="BW81" s="37">
        <f>BV81+BW72-BW18*SUMIFS(conditions!$69:$69,conditions!$8:$8,"&lt;="&amp;BW$9,conditions!$9:$9,"&gt;="&amp;BW$9)*SUMIFS(conditions!$70:$70,conditions!$8:$8,"&lt;="&amp;BW$9,conditions!$9:$9,"&gt;="&amp;BW$9)</f>
        <v>168.75000000000009</v>
      </c>
      <c r="BX81" s="37">
        <f>BW81+BX72-BX18*SUMIFS(conditions!$69:$69,conditions!$8:$8,"&lt;="&amp;BX$9,conditions!$9:$9,"&gt;="&amp;BX$9)*SUMIFS(conditions!$70:$70,conditions!$8:$8,"&lt;="&amp;BX$9,conditions!$9:$9,"&gt;="&amp;BX$9)</f>
        <v>182.25000000000009</v>
      </c>
      <c r="BY81" s="37">
        <f>BX81+BY72-BY18*SUMIFS(conditions!$69:$69,conditions!$8:$8,"&lt;="&amp;BY$9,conditions!$9:$9,"&gt;="&amp;BY$9)*SUMIFS(conditions!$70:$70,conditions!$8:$8,"&lt;="&amp;BY$9,conditions!$9:$9,"&gt;="&amp;BY$9)</f>
        <v>175.50000000000009</v>
      </c>
      <c r="BZ81" s="37">
        <f>BY81+BZ72-BZ18*SUMIFS(conditions!$69:$69,conditions!$8:$8,"&lt;="&amp;BZ$9,conditions!$9:$9,"&gt;="&amp;BZ$9)*SUMIFS(conditions!$70:$70,conditions!$8:$8,"&lt;="&amp;BZ$9,conditions!$9:$9,"&gt;="&amp;BZ$9)</f>
        <v>168.75000000000009</v>
      </c>
      <c r="CA81" s="37">
        <f>BZ81+CA72-CA18*SUMIFS(conditions!$69:$69,conditions!$8:$8,"&lt;="&amp;CA$9,conditions!$9:$9,"&gt;="&amp;CA$9)*SUMIFS(conditions!$70:$70,conditions!$8:$8,"&lt;="&amp;CA$9,conditions!$9:$9,"&gt;="&amp;CA$9)</f>
        <v>162.00000000000009</v>
      </c>
      <c r="CB81" s="37">
        <f>CA81+CB72-CB18*SUMIFS(conditions!$69:$69,conditions!$8:$8,"&lt;="&amp;CB$9,conditions!$9:$9,"&gt;="&amp;CB$9)*SUMIFS(conditions!$70:$70,conditions!$8:$8,"&lt;="&amp;CB$9,conditions!$9:$9,"&gt;="&amp;CB$9)</f>
        <v>155.25000000000009</v>
      </c>
      <c r="CC81" s="37">
        <f>CB81+CC72-CC18*SUMIFS(conditions!$69:$69,conditions!$8:$8,"&lt;="&amp;CC$9,conditions!$9:$9,"&gt;="&amp;CC$9)*SUMIFS(conditions!$70:$70,conditions!$8:$8,"&lt;="&amp;CC$9,conditions!$9:$9,"&gt;="&amp;CC$9)</f>
        <v>135.00000000000009</v>
      </c>
      <c r="CD81" s="37">
        <f>CC81+CD72-CD18*SUMIFS(conditions!$69:$69,conditions!$8:$8,"&lt;="&amp;CD$9,conditions!$9:$9,"&gt;="&amp;CD$9)*SUMIFS(conditions!$70:$70,conditions!$8:$8,"&lt;="&amp;CD$9,conditions!$9:$9,"&gt;="&amp;CD$9)</f>
        <v>135.00000000000009</v>
      </c>
      <c r="CE81" s="37">
        <f>CD81+CE72-CE18*SUMIFS(conditions!$69:$69,conditions!$8:$8,"&lt;="&amp;CE$9,conditions!$9:$9,"&gt;="&amp;CE$9)*SUMIFS(conditions!$70:$70,conditions!$8:$8,"&lt;="&amp;CE$9,conditions!$9:$9,"&gt;="&amp;CE$9)</f>
        <v>148.50000000000009</v>
      </c>
      <c r="CF81" s="37">
        <f>CE81+CF72-CF18*SUMIFS(conditions!$69:$69,conditions!$8:$8,"&lt;="&amp;CF$9,conditions!$9:$9,"&gt;="&amp;CF$9)*SUMIFS(conditions!$70:$70,conditions!$8:$8,"&lt;="&amp;CF$9,conditions!$9:$9,"&gt;="&amp;CF$9)</f>
        <v>148.50000000000009</v>
      </c>
      <c r="CG81" s="37">
        <f>CF81+CG72-CG18*SUMIFS(conditions!$69:$69,conditions!$8:$8,"&lt;="&amp;CG$9,conditions!$9:$9,"&gt;="&amp;CG$9)*SUMIFS(conditions!$70:$70,conditions!$8:$8,"&lt;="&amp;CG$9,conditions!$9:$9,"&gt;="&amp;CG$9)</f>
        <v>148.50000000000009</v>
      </c>
      <c r="CH81" s="37">
        <f>CG81+CH72-CH18*SUMIFS(conditions!$69:$69,conditions!$8:$8,"&lt;="&amp;CH$9,conditions!$9:$9,"&gt;="&amp;CH$9)*SUMIFS(conditions!$70:$70,conditions!$8:$8,"&lt;="&amp;CH$9,conditions!$9:$9,"&gt;="&amp;CH$9)</f>
        <v>148.50000000000009</v>
      </c>
      <c r="CI81" s="37">
        <f>CH81+CI72-CI18*SUMIFS(conditions!$69:$69,conditions!$8:$8,"&lt;="&amp;CI$9,conditions!$9:$9,"&gt;="&amp;CI$9)*SUMIFS(conditions!$70:$70,conditions!$8:$8,"&lt;="&amp;CI$9,conditions!$9:$9,"&gt;="&amp;CI$9)</f>
        <v>148.50000000000009</v>
      </c>
      <c r="CJ81" s="37">
        <f>CI81+CJ72-CJ18*SUMIFS(conditions!$69:$69,conditions!$8:$8,"&lt;="&amp;CJ$9,conditions!$9:$9,"&gt;="&amp;CJ$9)*SUMIFS(conditions!$70:$70,conditions!$8:$8,"&lt;="&amp;CJ$9,conditions!$9:$9,"&gt;="&amp;CJ$9)</f>
        <v>135.00000000000009</v>
      </c>
      <c r="CK81" s="37">
        <f>CJ81+CK72-CK18*SUMIFS(conditions!$69:$69,conditions!$8:$8,"&lt;="&amp;CK$9,conditions!$9:$9,"&gt;="&amp;CK$9)*SUMIFS(conditions!$70:$70,conditions!$8:$8,"&lt;="&amp;CK$9,conditions!$9:$9,"&gt;="&amp;CK$9)</f>
        <v>135.00000000000009</v>
      </c>
      <c r="CL81" s="37">
        <f>CK81+CL72-CL18*SUMIFS(conditions!$69:$69,conditions!$8:$8,"&lt;="&amp;CL$9,conditions!$9:$9,"&gt;="&amp;CL$9)*SUMIFS(conditions!$70:$70,conditions!$8:$8,"&lt;="&amp;CL$9,conditions!$9:$9,"&gt;="&amp;CL$9)</f>
        <v>148.50000000000009</v>
      </c>
      <c r="CM81" s="37">
        <f>CL81+CM72-CM18*SUMIFS(conditions!$69:$69,conditions!$8:$8,"&lt;="&amp;CM$9,conditions!$9:$9,"&gt;="&amp;CM$9)*SUMIFS(conditions!$70:$70,conditions!$8:$8,"&lt;="&amp;CM$9,conditions!$9:$9,"&gt;="&amp;CM$9)</f>
        <v>148.50000000000009</v>
      </c>
      <c r="CN81" s="37">
        <f>CM81+CN72-CN18*SUMIFS(conditions!$69:$69,conditions!$8:$8,"&lt;="&amp;CN$9,conditions!$9:$9,"&gt;="&amp;CN$9)*SUMIFS(conditions!$70:$70,conditions!$8:$8,"&lt;="&amp;CN$9,conditions!$9:$9,"&gt;="&amp;CN$9)</f>
        <v>148.50000000000009</v>
      </c>
      <c r="CO81" s="37">
        <f>CN81+CO72-CO18*SUMIFS(conditions!$69:$69,conditions!$8:$8,"&lt;="&amp;CO$9,conditions!$9:$9,"&gt;="&amp;CO$9)*SUMIFS(conditions!$70:$70,conditions!$8:$8,"&lt;="&amp;CO$9,conditions!$9:$9,"&gt;="&amp;CO$9)</f>
        <v>148.50000000000009</v>
      </c>
      <c r="CP81" s="37">
        <f>CO81+CP72-CP18*SUMIFS(conditions!$69:$69,conditions!$8:$8,"&lt;="&amp;CP$9,conditions!$9:$9,"&gt;="&amp;CP$9)*SUMIFS(conditions!$70:$70,conditions!$8:$8,"&lt;="&amp;CP$9,conditions!$9:$9,"&gt;="&amp;CP$9)</f>
        <v>148.50000000000009</v>
      </c>
      <c r="CQ81" s="37">
        <f>CP81+CQ72-CQ18*SUMIFS(conditions!$69:$69,conditions!$8:$8,"&lt;="&amp;CQ$9,conditions!$9:$9,"&gt;="&amp;CQ$9)*SUMIFS(conditions!$70:$70,conditions!$8:$8,"&lt;="&amp;CQ$9,conditions!$9:$9,"&gt;="&amp;CQ$9)</f>
        <v>135.00000000000009</v>
      </c>
      <c r="CR81" s="37">
        <f>CQ81+CR72-CR18*SUMIFS(conditions!$69:$69,conditions!$8:$8,"&lt;="&amp;CR$9,conditions!$9:$9,"&gt;="&amp;CR$9)*SUMIFS(conditions!$70:$70,conditions!$8:$8,"&lt;="&amp;CR$9,conditions!$9:$9,"&gt;="&amp;CR$9)</f>
        <v>135.00000000000009</v>
      </c>
      <c r="CS81" s="37">
        <f>CR81+CS72-CS18*SUMIFS(conditions!$69:$69,conditions!$8:$8,"&lt;="&amp;CS$9,conditions!$9:$9,"&gt;="&amp;CS$9)*SUMIFS(conditions!$70:$70,conditions!$8:$8,"&lt;="&amp;CS$9,conditions!$9:$9,"&gt;="&amp;CS$9)</f>
        <v>148.50000000000009</v>
      </c>
      <c r="CT81" s="37">
        <f>CS81+CT72-CT18*SUMIFS(conditions!$69:$69,conditions!$8:$8,"&lt;="&amp;CT$9,conditions!$9:$9,"&gt;="&amp;CT$9)*SUMIFS(conditions!$70:$70,conditions!$8:$8,"&lt;="&amp;CT$9,conditions!$9:$9,"&gt;="&amp;CT$9)</f>
        <v>148.36500000000009</v>
      </c>
      <c r="CU81" s="37">
        <f>CT81+CU72-CU18*SUMIFS(conditions!$69:$69,conditions!$8:$8,"&lt;="&amp;CU$9,conditions!$9:$9,"&gt;="&amp;CU$9)*SUMIFS(conditions!$70:$70,conditions!$8:$8,"&lt;="&amp;CU$9,conditions!$9:$9,"&gt;="&amp;CU$9)</f>
        <v>148.2300000000001</v>
      </c>
      <c r="CV81" s="37">
        <f>CU81+CV72-CV18*SUMIFS(conditions!$69:$69,conditions!$8:$8,"&lt;="&amp;CV$9,conditions!$9:$9,"&gt;="&amp;CV$9)*SUMIFS(conditions!$70:$70,conditions!$8:$8,"&lt;="&amp;CV$9,conditions!$9:$9,"&gt;="&amp;CV$9)</f>
        <v>148.09500000000011</v>
      </c>
      <c r="CW81" s="37">
        <f>CV81+CW72-CW18*SUMIFS(conditions!$69:$69,conditions!$8:$8,"&lt;="&amp;CW$9,conditions!$9:$9,"&gt;="&amp;CW$9)*SUMIFS(conditions!$70:$70,conditions!$8:$8,"&lt;="&amp;CW$9,conditions!$9:$9,"&gt;="&amp;CW$9)</f>
        <v>147.96000000000012</v>
      </c>
      <c r="CX81" s="37">
        <f>CW81+CX72-CX18*SUMIFS(conditions!$69:$69,conditions!$8:$8,"&lt;="&amp;CX$9,conditions!$9:$9,"&gt;="&amp;CX$9)*SUMIFS(conditions!$70:$70,conditions!$8:$8,"&lt;="&amp;CX$9,conditions!$9:$9,"&gt;="&amp;CX$9)</f>
        <v>134.46000000000012</v>
      </c>
      <c r="CY81" s="37">
        <f>CX81+CY72-CY18*SUMIFS(conditions!$69:$69,conditions!$8:$8,"&lt;="&amp;CY$9,conditions!$9:$9,"&gt;="&amp;CY$9)*SUMIFS(conditions!$70:$70,conditions!$8:$8,"&lt;="&amp;CY$9,conditions!$9:$9,"&gt;="&amp;CY$9)</f>
        <v>134.46000000000012</v>
      </c>
      <c r="CZ81" s="37">
        <f>CY81+CZ72-CZ18*SUMIFS(conditions!$69:$69,conditions!$8:$8,"&lt;="&amp;CZ$9,conditions!$9:$9,"&gt;="&amp;CZ$9)*SUMIFS(conditions!$70:$70,conditions!$8:$8,"&lt;="&amp;CZ$9,conditions!$9:$9,"&gt;="&amp;CZ$9)</f>
        <v>147.82500000000013</v>
      </c>
      <c r="DA81" s="37">
        <f>CZ81+DA72-DA18*SUMIFS(conditions!$69:$69,conditions!$8:$8,"&lt;="&amp;DA$9,conditions!$9:$9,"&gt;="&amp;DA$9)*SUMIFS(conditions!$70:$70,conditions!$8:$8,"&lt;="&amp;DA$9,conditions!$9:$9,"&gt;="&amp;DA$9)</f>
        <v>147.69000000000014</v>
      </c>
      <c r="DB81" s="37">
        <f>DA81+DB72-DB18*SUMIFS(conditions!$69:$69,conditions!$8:$8,"&lt;="&amp;DB$9,conditions!$9:$9,"&gt;="&amp;DB$9)*SUMIFS(conditions!$70:$70,conditions!$8:$8,"&lt;="&amp;DB$9,conditions!$9:$9,"&gt;="&amp;DB$9)</f>
        <v>147.55500000000015</v>
      </c>
      <c r="DC81" s="37">
        <f>DB81+DC72-DC18*SUMIFS(conditions!$69:$69,conditions!$8:$8,"&lt;="&amp;DC$9,conditions!$9:$9,"&gt;="&amp;DC$9)*SUMIFS(conditions!$70:$70,conditions!$8:$8,"&lt;="&amp;DC$9,conditions!$9:$9,"&gt;="&amp;DC$9)</f>
        <v>147.42000000000016</v>
      </c>
      <c r="DD81" s="37">
        <f>DC81+DD72-DD18*SUMIFS(conditions!$69:$69,conditions!$8:$8,"&lt;="&amp;DD$9,conditions!$9:$9,"&gt;="&amp;DD$9)*SUMIFS(conditions!$70:$70,conditions!$8:$8,"&lt;="&amp;DD$9,conditions!$9:$9,"&gt;="&amp;DD$9)</f>
        <v>147.28500000000017</v>
      </c>
      <c r="DE81" s="37">
        <f>DD81+DE72-DE18*SUMIFS(conditions!$69:$69,conditions!$8:$8,"&lt;="&amp;DE$9,conditions!$9:$9,"&gt;="&amp;DE$9)*SUMIFS(conditions!$70:$70,conditions!$8:$8,"&lt;="&amp;DE$9,conditions!$9:$9,"&gt;="&amp;DE$9)</f>
        <v>133.78500000000017</v>
      </c>
      <c r="DF81" s="37">
        <f>DE81+DF72-DF18*SUMIFS(conditions!$69:$69,conditions!$8:$8,"&lt;="&amp;DF$9,conditions!$9:$9,"&gt;="&amp;DF$9)*SUMIFS(conditions!$70:$70,conditions!$8:$8,"&lt;="&amp;DF$9,conditions!$9:$9,"&gt;="&amp;DF$9)</f>
        <v>133.78500000000017</v>
      </c>
      <c r="DG81" s="37">
        <f>DF81+DG72-DG18*SUMIFS(conditions!$69:$69,conditions!$8:$8,"&lt;="&amp;DG$9,conditions!$9:$9,"&gt;="&amp;DG$9)*SUMIFS(conditions!$70:$70,conditions!$8:$8,"&lt;="&amp;DG$9,conditions!$9:$9,"&gt;="&amp;DG$9)</f>
        <v>147.15000000000018</v>
      </c>
      <c r="DH81" s="37">
        <f>DG81+DH72-DH18*SUMIFS(conditions!$69:$69,conditions!$8:$8,"&lt;="&amp;DH$9,conditions!$9:$9,"&gt;="&amp;DH$9)*SUMIFS(conditions!$70:$70,conditions!$8:$8,"&lt;="&amp;DH$9,conditions!$9:$9,"&gt;="&amp;DH$9)</f>
        <v>147.01500000000019</v>
      </c>
      <c r="DI81" s="37">
        <f>DH81+DI72-DI18*SUMIFS(conditions!$69:$69,conditions!$8:$8,"&lt;="&amp;DI$9,conditions!$9:$9,"&gt;="&amp;DI$9)*SUMIFS(conditions!$70:$70,conditions!$8:$8,"&lt;="&amp;DI$9,conditions!$9:$9,"&gt;="&amp;DI$9)</f>
        <v>147.01500000000019</v>
      </c>
      <c r="DJ81" s="37">
        <f>DI81+DJ72-DJ18*SUMIFS(conditions!$69:$69,conditions!$8:$8,"&lt;="&amp;DJ$9,conditions!$9:$9,"&gt;="&amp;DJ$9)*SUMIFS(conditions!$70:$70,conditions!$8:$8,"&lt;="&amp;DJ$9,conditions!$9:$9,"&gt;="&amp;DJ$9)</f>
        <v>147.01500000000019</v>
      </c>
      <c r="DK81" s="37">
        <f>DJ81+DK72-DK18*SUMIFS(conditions!$69:$69,conditions!$8:$8,"&lt;="&amp;DK$9,conditions!$9:$9,"&gt;="&amp;DK$9)*SUMIFS(conditions!$70:$70,conditions!$8:$8,"&lt;="&amp;DK$9,conditions!$9:$9,"&gt;="&amp;DK$9)</f>
        <v>147.01500000000019</v>
      </c>
      <c r="DL81" s="37">
        <f>DK81+DL72-DL18*SUMIFS(conditions!$69:$69,conditions!$8:$8,"&lt;="&amp;DL$9,conditions!$9:$9,"&gt;="&amp;DL$9)*SUMIFS(conditions!$70:$70,conditions!$8:$8,"&lt;="&amp;DL$9,conditions!$9:$9,"&gt;="&amp;DL$9)</f>
        <v>133.65000000000018</v>
      </c>
      <c r="DM81" s="37">
        <f>DL81+DM72-DM18*SUMIFS(conditions!$69:$69,conditions!$8:$8,"&lt;="&amp;DM$9,conditions!$9:$9,"&gt;="&amp;DM$9)*SUMIFS(conditions!$70:$70,conditions!$8:$8,"&lt;="&amp;DM$9,conditions!$9:$9,"&gt;="&amp;DM$9)</f>
        <v>133.65000000000018</v>
      </c>
      <c r="DN81" s="37">
        <f>DM81+DN72-DN18*SUMIFS(conditions!$69:$69,conditions!$8:$8,"&lt;="&amp;DN$9,conditions!$9:$9,"&gt;="&amp;DN$9)*SUMIFS(conditions!$70:$70,conditions!$8:$8,"&lt;="&amp;DN$9,conditions!$9:$9,"&gt;="&amp;DN$9)</f>
        <v>147.01500000000019</v>
      </c>
      <c r="DO81" s="37">
        <f>DN81+DO72-DO18*SUMIFS(conditions!$69:$69,conditions!$8:$8,"&lt;="&amp;DO$9,conditions!$9:$9,"&gt;="&amp;DO$9)*SUMIFS(conditions!$70:$70,conditions!$8:$8,"&lt;="&amp;DO$9,conditions!$9:$9,"&gt;="&amp;DO$9)</f>
        <v>147.01500000000019</v>
      </c>
      <c r="DP81" s="37">
        <f>DO81+DP72-DP18*SUMIFS(conditions!$69:$69,conditions!$8:$8,"&lt;="&amp;DP$9,conditions!$9:$9,"&gt;="&amp;DP$9)*SUMIFS(conditions!$70:$70,conditions!$8:$8,"&lt;="&amp;DP$9,conditions!$9:$9,"&gt;="&amp;DP$9)</f>
        <v>147.01500000000019</v>
      </c>
      <c r="DQ81" s="37">
        <f>DP81+DQ72-DQ18*SUMIFS(conditions!$69:$69,conditions!$8:$8,"&lt;="&amp;DQ$9,conditions!$9:$9,"&gt;="&amp;DQ$9)*SUMIFS(conditions!$70:$70,conditions!$8:$8,"&lt;="&amp;DQ$9,conditions!$9:$9,"&gt;="&amp;DQ$9)</f>
        <v>147.01500000000019</v>
      </c>
      <c r="DR81" s="37">
        <f>DQ81+DR72-DR18*SUMIFS(conditions!$69:$69,conditions!$8:$8,"&lt;="&amp;DR$9,conditions!$9:$9,"&gt;="&amp;DR$9)*SUMIFS(conditions!$70:$70,conditions!$8:$8,"&lt;="&amp;DR$9,conditions!$9:$9,"&gt;="&amp;DR$9)</f>
        <v>147.01500000000019</v>
      </c>
      <c r="DS81" s="37">
        <f>DR81+DS72-DS18*SUMIFS(conditions!$69:$69,conditions!$8:$8,"&lt;="&amp;DS$9,conditions!$9:$9,"&gt;="&amp;DS$9)*SUMIFS(conditions!$70:$70,conditions!$8:$8,"&lt;="&amp;DS$9,conditions!$9:$9,"&gt;="&amp;DS$9)</f>
        <v>133.65000000000018</v>
      </c>
      <c r="DT81" s="37">
        <f>DS81+DT72-DT18*SUMIFS(conditions!$69:$69,conditions!$8:$8,"&lt;="&amp;DT$9,conditions!$9:$9,"&gt;="&amp;DT$9)*SUMIFS(conditions!$70:$70,conditions!$8:$8,"&lt;="&amp;DT$9,conditions!$9:$9,"&gt;="&amp;DT$9)</f>
        <v>133.65000000000018</v>
      </c>
      <c r="DU81" s="37">
        <f>DT81+DU72-DU18*SUMIFS(conditions!$69:$69,conditions!$8:$8,"&lt;="&amp;DU$9,conditions!$9:$9,"&gt;="&amp;DU$9)*SUMIFS(conditions!$70:$70,conditions!$8:$8,"&lt;="&amp;DU$9,conditions!$9:$9,"&gt;="&amp;DU$9)</f>
        <v>147.01500000000019</v>
      </c>
      <c r="DV81" s="37">
        <f>DU81+DV72-DV18*SUMIFS(conditions!$69:$69,conditions!$8:$8,"&lt;="&amp;DV$9,conditions!$9:$9,"&gt;="&amp;DV$9)*SUMIFS(conditions!$70:$70,conditions!$8:$8,"&lt;="&amp;DV$9,conditions!$9:$9,"&gt;="&amp;DV$9)</f>
        <v>147.01500000000019</v>
      </c>
      <c r="DW81" s="37">
        <f>DV81+DW72-DW18*SUMIFS(conditions!$69:$69,conditions!$8:$8,"&lt;="&amp;DW$9,conditions!$9:$9,"&gt;="&amp;DW$9)*SUMIFS(conditions!$70:$70,conditions!$8:$8,"&lt;="&amp;DW$9,conditions!$9:$9,"&gt;="&amp;DW$9)</f>
        <v>147.01500000000019</v>
      </c>
      <c r="DX81" s="37">
        <f>DW81+DX72-DX18*SUMIFS(conditions!$69:$69,conditions!$8:$8,"&lt;="&amp;DX$9,conditions!$9:$9,"&gt;="&amp;DX$9)*SUMIFS(conditions!$70:$70,conditions!$8:$8,"&lt;="&amp;DX$9,conditions!$9:$9,"&gt;="&amp;DX$9)</f>
        <v>147.01500000000019</v>
      </c>
      <c r="DY81" s="37">
        <f>DX81+DY72-DY18*SUMIFS(conditions!$69:$69,conditions!$8:$8,"&lt;="&amp;DY$9,conditions!$9:$9,"&gt;="&amp;DY$9)*SUMIFS(conditions!$70:$70,conditions!$8:$8,"&lt;="&amp;DY$9,conditions!$9:$9,"&gt;="&amp;DY$9)</f>
        <v>149.68800000000019</v>
      </c>
      <c r="DZ81" s="37">
        <f>DY81+DZ72-DZ18*SUMIFS(conditions!$69:$69,conditions!$8:$8,"&lt;="&amp;DZ$9,conditions!$9:$9,"&gt;="&amp;DZ$9)*SUMIFS(conditions!$70:$70,conditions!$8:$8,"&lt;="&amp;DZ$9,conditions!$9:$9,"&gt;="&amp;DZ$9)</f>
        <v>136.32300000000018</v>
      </c>
      <c r="EA81" s="37">
        <f>DZ81+EA72-EA18*SUMIFS(conditions!$69:$69,conditions!$8:$8,"&lt;="&amp;EA$9,conditions!$9:$9,"&gt;="&amp;EA$9)*SUMIFS(conditions!$70:$70,conditions!$8:$8,"&lt;="&amp;EA$9,conditions!$9:$9,"&gt;="&amp;EA$9)</f>
        <v>136.32300000000018</v>
      </c>
      <c r="EB81" s="37">
        <f>EA81+EB72-EB18*SUMIFS(conditions!$69:$69,conditions!$8:$8,"&lt;="&amp;EB$9,conditions!$9:$9,"&gt;="&amp;EB$9)*SUMIFS(conditions!$70:$70,conditions!$8:$8,"&lt;="&amp;EB$9,conditions!$9:$9,"&gt;="&amp;EB$9)</f>
        <v>152.36100000000019</v>
      </c>
      <c r="EC81" s="37">
        <f>EB81+EC72-EC18*SUMIFS(conditions!$69:$69,conditions!$8:$8,"&lt;="&amp;EC$9,conditions!$9:$9,"&gt;="&amp;EC$9)*SUMIFS(conditions!$70:$70,conditions!$8:$8,"&lt;="&amp;EC$9,conditions!$9:$9,"&gt;="&amp;EC$9)</f>
        <v>155.03400000000019</v>
      </c>
      <c r="ED81" s="37">
        <f>EC81+ED72-ED18*SUMIFS(conditions!$69:$69,conditions!$8:$8,"&lt;="&amp;ED$9,conditions!$9:$9,"&gt;="&amp;ED$9)*SUMIFS(conditions!$70:$70,conditions!$8:$8,"&lt;="&amp;ED$9,conditions!$9:$9,"&gt;="&amp;ED$9)</f>
        <v>157.70700000000019</v>
      </c>
      <c r="EE81" s="37">
        <f>ED81+EE72-EE18*SUMIFS(conditions!$69:$69,conditions!$8:$8,"&lt;="&amp;EE$9,conditions!$9:$9,"&gt;="&amp;EE$9)*SUMIFS(conditions!$70:$70,conditions!$8:$8,"&lt;="&amp;EE$9,conditions!$9:$9,"&gt;="&amp;EE$9)</f>
        <v>160.38000000000019</v>
      </c>
      <c r="EF81" s="37">
        <f>EE81+EF72-EF18*SUMIFS(conditions!$69:$69,conditions!$8:$8,"&lt;="&amp;EF$9,conditions!$9:$9,"&gt;="&amp;EF$9)*SUMIFS(conditions!$70:$70,conditions!$8:$8,"&lt;="&amp;EF$9,conditions!$9:$9,"&gt;="&amp;EF$9)</f>
        <v>163.0530000000002</v>
      </c>
      <c r="EG81" s="37">
        <f>EF81+EG72-EG18*SUMIFS(conditions!$69:$69,conditions!$8:$8,"&lt;="&amp;EG$9,conditions!$9:$9,"&gt;="&amp;EG$9)*SUMIFS(conditions!$70:$70,conditions!$8:$8,"&lt;="&amp;EG$9,conditions!$9:$9,"&gt;="&amp;EG$9)</f>
        <v>149.68800000000019</v>
      </c>
      <c r="EH81" s="37">
        <f>EG81+EH72-EH18*SUMIFS(conditions!$69:$69,conditions!$8:$8,"&lt;="&amp;EH$9,conditions!$9:$9,"&gt;="&amp;EH$9)*SUMIFS(conditions!$70:$70,conditions!$8:$8,"&lt;="&amp;EH$9,conditions!$9:$9,"&gt;="&amp;EH$9)</f>
        <v>149.68800000000019</v>
      </c>
      <c r="EI81" s="37">
        <f>EH81+EI72-EI18*SUMIFS(conditions!$69:$69,conditions!$8:$8,"&lt;="&amp;EI$9,conditions!$9:$9,"&gt;="&amp;EI$9)*SUMIFS(conditions!$70:$70,conditions!$8:$8,"&lt;="&amp;EI$9,conditions!$9:$9,"&gt;="&amp;EI$9)</f>
        <v>165.7260000000002</v>
      </c>
      <c r="EJ81" s="37">
        <f>EI81+EJ72-EJ18*SUMIFS(conditions!$69:$69,conditions!$8:$8,"&lt;="&amp;EJ$9,conditions!$9:$9,"&gt;="&amp;EJ$9)*SUMIFS(conditions!$70:$70,conditions!$8:$8,"&lt;="&amp;EJ$9,conditions!$9:$9,"&gt;="&amp;EJ$9)</f>
        <v>168.3990000000002</v>
      </c>
      <c r="EK81" s="37">
        <f>EJ81+EK72-EK18*SUMIFS(conditions!$69:$69,conditions!$8:$8,"&lt;="&amp;EK$9,conditions!$9:$9,"&gt;="&amp;EK$9)*SUMIFS(conditions!$70:$70,conditions!$8:$8,"&lt;="&amp;EK$9,conditions!$9:$9,"&gt;="&amp;EK$9)</f>
        <v>171.0720000000002</v>
      </c>
      <c r="EL81" s="37">
        <f>EK81+EL72-EL18*SUMIFS(conditions!$69:$69,conditions!$8:$8,"&lt;="&amp;EL$9,conditions!$9:$9,"&gt;="&amp;EL$9)*SUMIFS(conditions!$70:$70,conditions!$8:$8,"&lt;="&amp;EL$9,conditions!$9:$9,"&gt;="&amp;EL$9)</f>
        <v>173.7450000000002</v>
      </c>
      <c r="EM81" s="37">
        <f>EL81+EM72-EM18*SUMIFS(conditions!$69:$69,conditions!$8:$8,"&lt;="&amp;EM$9,conditions!$9:$9,"&gt;="&amp;EM$9)*SUMIFS(conditions!$70:$70,conditions!$8:$8,"&lt;="&amp;EM$9,conditions!$9:$9,"&gt;="&amp;EM$9)</f>
        <v>176.41800000000021</v>
      </c>
      <c r="EN81" s="37">
        <f>EM81+EN72-EN18*SUMIFS(conditions!$69:$69,conditions!$8:$8,"&lt;="&amp;EN$9,conditions!$9:$9,"&gt;="&amp;EN$9)*SUMIFS(conditions!$70:$70,conditions!$8:$8,"&lt;="&amp;EN$9,conditions!$9:$9,"&gt;="&amp;EN$9)</f>
        <v>160.38000000000019</v>
      </c>
      <c r="EO81" s="37">
        <f>EN81+EO72-EO18*SUMIFS(conditions!$69:$69,conditions!$8:$8,"&lt;="&amp;EO$9,conditions!$9:$9,"&gt;="&amp;EO$9)*SUMIFS(conditions!$70:$70,conditions!$8:$8,"&lt;="&amp;EO$9,conditions!$9:$9,"&gt;="&amp;EO$9)</f>
        <v>160.38000000000019</v>
      </c>
      <c r="EP81" s="37">
        <f>EO81+EP72-EP18*SUMIFS(conditions!$69:$69,conditions!$8:$8,"&lt;="&amp;EP$9,conditions!$9:$9,"&gt;="&amp;EP$9)*SUMIFS(conditions!$70:$70,conditions!$8:$8,"&lt;="&amp;EP$9,conditions!$9:$9,"&gt;="&amp;EP$9)</f>
        <v>176.41800000000021</v>
      </c>
      <c r="EQ81" s="37">
        <f>EP81+EQ72-EQ18*SUMIFS(conditions!$69:$69,conditions!$8:$8,"&lt;="&amp;EQ$9,conditions!$9:$9,"&gt;="&amp;EQ$9)*SUMIFS(conditions!$70:$70,conditions!$8:$8,"&lt;="&amp;EQ$9,conditions!$9:$9,"&gt;="&amp;EQ$9)</f>
        <v>176.41800000000021</v>
      </c>
      <c r="ER81" s="37">
        <f>EQ81+ER72-ER18*SUMIFS(conditions!$69:$69,conditions!$8:$8,"&lt;="&amp;ER$9,conditions!$9:$9,"&gt;="&amp;ER$9)*SUMIFS(conditions!$70:$70,conditions!$8:$8,"&lt;="&amp;ER$9,conditions!$9:$9,"&gt;="&amp;ER$9)</f>
        <v>176.41800000000021</v>
      </c>
      <c r="ES81" s="37">
        <f>ER81+ES72-ES18*SUMIFS(conditions!$69:$69,conditions!$8:$8,"&lt;="&amp;ES$9,conditions!$9:$9,"&gt;="&amp;ES$9)*SUMIFS(conditions!$70:$70,conditions!$8:$8,"&lt;="&amp;ES$9,conditions!$9:$9,"&gt;="&amp;ES$9)</f>
        <v>176.41800000000021</v>
      </c>
      <c r="ET81" s="37">
        <f>ES81+ET72-ET18*SUMIFS(conditions!$69:$69,conditions!$8:$8,"&lt;="&amp;ET$9,conditions!$9:$9,"&gt;="&amp;ET$9)*SUMIFS(conditions!$70:$70,conditions!$8:$8,"&lt;="&amp;ET$9,conditions!$9:$9,"&gt;="&amp;ET$9)</f>
        <v>176.41800000000021</v>
      </c>
      <c r="EU81" s="37">
        <f>ET81+EU72-EU18*SUMIFS(conditions!$69:$69,conditions!$8:$8,"&lt;="&amp;EU$9,conditions!$9:$9,"&gt;="&amp;EU$9)*SUMIFS(conditions!$70:$70,conditions!$8:$8,"&lt;="&amp;EU$9,conditions!$9:$9,"&gt;="&amp;EU$9)</f>
        <v>160.38000000000019</v>
      </c>
      <c r="EV81" s="37">
        <f>EU81+EV72-EV18*SUMIFS(conditions!$69:$69,conditions!$8:$8,"&lt;="&amp;EV$9,conditions!$9:$9,"&gt;="&amp;EV$9)*SUMIFS(conditions!$70:$70,conditions!$8:$8,"&lt;="&amp;EV$9,conditions!$9:$9,"&gt;="&amp;EV$9)</f>
        <v>160.38000000000019</v>
      </c>
      <c r="EW81" s="37">
        <f>EV81+EW72-EW18*SUMIFS(conditions!$69:$69,conditions!$8:$8,"&lt;="&amp;EW$9,conditions!$9:$9,"&gt;="&amp;EW$9)*SUMIFS(conditions!$70:$70,conditions!$8:$8,"&lt;="&amp;EW$9,conditions!$9:$9,"&gt;="&amp;EW$9)</f>
        <v>176.41800000000021</v>
      </c>
      <c r="EX81" s="37">
        <f>EW81+EX72-EX18*SUMIFS(conditions!$69:$69,conditions!$8:$8,"&lt;="&amp;EX$9,conditions!$9:$9,"&gt;="&amp;EX$9)*SUMIFS(conditions!$70:$70,conditions!$8:$8,"&lt;="&amp;EX$9,conditions!$9:$9,"&gt;="&amp;EX$9)</f>
        <v>176.41800000000021</v>
      </c>
      <c r="EY81" s="37">
        <f>EX81+EY72-EY18*SUMIFS(conditions!$69:$69,conditions!$8:$8,"&lt;="&amp;EY$9,conditions!$9:$9,"&gt;="&amp;EY$9)*SUMIFS(conditions!$70:$70,conditions!$8:$8,"&lt;="&amp;EY$9,conditions!$9:$9,"&gt;="&amp;EY$9)</f>
        <v>176.41800000000021</v>
      </c>
      <c r="EZ81" s="37">
        <f>EY81+EZ72-EZ18*SUMIFS(conditions!$69:$69,conditions!$8:$8,"&lt;="&amp;EZ$9,conditions!$9:$9,"&gt;="&amp;EZ$9)*SUMIFS(conditions!$70:$70,conditions!$8:$8,"&lt;="&amp;EZ$9,conditions!$9:$9,"&gt;="&amp;EZ$9)</f>
        <v>176.41800000000021</v>
      </c>
      <c r="FA81" s="37">
        <f>EZ81+FA72-FA18*SUMIFS(conditions!$69:$69,conditions!$8:$8,"&lt;="&amp;FA$9,conditions!$9:$9,"&gt;="&amp;FA$9)*SUMIFS(conditions!$70:$70,conditions!$8:$8,"&lt;="&amp;FA$9,conditions!$9:$9,"&gt;="&amp;FA$9)</f>
        <v>176.41800000000021</v>
      </c>
      <c r="FB81" s="37">
        <f>FA81+FB72-FB18*SUMIFS(conditions!$69:$69,conditions!$8:$8,"&lt;="&amp;FB$9,conditions!$9:$9,"&gt;="&amp;FB$9)*SUMIFS(conditions!$70:$70,conditions!$8:$8,"&lt;="&amp;FB$9,conditions!$9:$9,"&gt;="&amp;FB$9)</f>
        <v>160.38000000000019</v>
      </c>
      <c r="FC81" s="37">
        <f>FB81+FC72-FC18*SUMIFS(conditions!$69:$69,conditions!$8:$8,"&lt;="&amp;FC$9,conditions!$9:$9,"&gt;="&amp;FC$9)*SUMIFS(conditions!$70:$70,conditions!$8:$8,"&lt;="&amp;FC$9,conditions!$9:$9,"&gt;="&amp;FC$9)</f>
        <v>160.38000000000019</v>
      </c>
      <c r="FD81" s="37">
        <f>FC81+FD72-FD18*SUMIFS(conditions!$69:$69,conditions!$8:$8,"&lt;="&amp;FD$9,conditions!$9:$9,"&gt;="&amp;FD$9)*SUMIFS(conditions!$70:$70,conditions!$8:$8,"&lt;="&amp;FD$9,conditions!$9:$9,"&gt;="&amp;FD$9)</f>
        <v>177.21990000000019</v>
      </c>
      <c r="FE81" s="37">
        <f>FD81+FE72-FE18*SUMIFS(conditions!$69:$69,conditions!$8:$8,"&lt;="&amp;FE$9,conditions!$9:$9,"&gt;="&amp;FE$9)*SUMIFS(conditions!$70:$70,conditions!$8:$8,"&lt;="&amp;FE$9,conditions!$9:$9,"&gt;="&amp;FE$9)</f>
        <v>178.02180000000018</v>
      </c>
      <c r="FF81" s="37">
        <f>FE81+FF72-FF18*SUMIFS(conditions!$69:$69,conditions!$8:$8,"&lt;="&amp;FF$9,conditions!$9:$9,"&gt;="&amp;FF$9)*SUMIFS(conditions!$70:$70,conditions!$8:$8,"&lt;="&amp;FF$9,conditions!$9:$9,"&gt;="&amp;FF$9)</f>
        <v>178.82370000000017</v>
      </c>
      <c r="FG81" s="37">
        <f>FF81+FG72-FG18*SUMIFS(conditions!$69:$69,conditions!$8:$8,"&lt;="&amp;FG$9,conditions!$9:$9,"&gt;="&amp;FG$9)*SUMIFS(conditions!$70:$70,conditions!$8:$8,"&lt;="&amp;FG$9,conditions!$9:$9,"&gt;="&amp;FG$9)</f>
        <v>179.62560000000016</v>
      </c>
      <c r="FH81" s="37">
        <f>FG81+FH72-FH18*SUMIFS(conditions!$69:$69,conditions!$8:$8,"&lt;="&amp;FH$9,conditions!$9:$9,"&gt;="&amp;FH$9)*SUMIFS(conditions!$70:$70,conditions!$8:$8,"&lt;="&amp;FH$9,conditions!$9:$9,"&gt;="&amp;FH$9)</f>
        <v>180.42750000000015</v>
      </c>
      <c r="FI81" s="37">
        <f>FH81+FI72-FI18*SUMIFS(conditions!$69:$69,conditions!$8:$8,"&lt;="&amp;FI$9,conditions!$9:$9,"&gt;="&amp;FI$9)*SUMIFS(conditions!$70:$70,conditions!$8:$8,"&lt;="&amp;FI$9,conditions!$9:$9,"&gt;="&amp;FI$9)</f>
        <v>164.38950000000014</v>
      </c>
      <c r="FJ81" s="37">
        <f>FI81+FJ72-FJ18*SUMIFS(conditions!$69:$69,conditions!$8:$8,"&lt;="&amp;FJ$9,conditions!$9:$9,"&gt;="&amp;FJ$9)*SUMIFS(conditions!$70:$70,conditions!$8:$8,"&lt;="&amp;FJ$9,conditions!$9:$9,"&gt;="&amp;FJ$9)</f>
        <v>164.38950000000014</v>
      </c>
      <c r="FK81" s="37">
        <f>FJ81+FK72-FK18*SUMIFS(conditions!$69:$69,conditions!$8:$8,"&lt;="&amp;FK$9,conditions!$9:$9,"&gt;="&amp;FK$9)*SUMIFS(conditions!$70:$70,conditions!$8:$8,"&lt;="&amp;FK$9,conditions!$9:$9,"&gt;="&amp;FK$9)</f>
        <v>181.22940000000014</v>
      </c>
      <c r="FL81" s="37">
        <f>FK81+FL72-FL18*SUMIFS(conditions!$69:$69,conditions!$8:$8,"&lt;="&amp;FL$9,conditions!$9:$9,"&gt;="&amp;FL$9)*SUMIFS(conditions!$70:$70,conditions!$8:$8,"&lt;="&amp;FL$9,conditions!$9:$9,"&gt;="&amp;FL$9)</f>
        <v>182.03130000000013</v>
      </c>
      <c r="FM81" s="37">
        <f>FL81+FM72-FM18*SUMIFS(conditions!$69:$69,conditions!$8:$8,"&lt;="&amp;FM$9,conditions!$9:$9,"&gt;="&amp;FM$9)*SUMIFS(conditions!$70:$70,conditions!$8:$8,"&lt;="&amp;FM$9,conditions!$9:$9,"&gt;="&amp;FM$9)</f>
        <v>182.83320000000012</v>
      </c>
      <c r="FN81" s="37">
        <f>FM81+FN72-FN18*SUMIFS(conditions!$69:$69,conditions!$8:$8,"&lt;="&amp;FN$9,conditions!$9:$9,"&gt;="&amp;FN$9)*SUMIFS(conditions!$70:$70,conditions!$8:$8,"&lt;="&amp;FN$9,conditions!$9:$9,"&gt;="&amp;FN$9)</f>
        <v>183.63510000000011</v>
      </c>
      <c r="FO81" s="37">
        <f>FN81+FO72-FO18*SUMIFS(conditions!$69:$69,conditions!$8:$8,"&lt;="&amp;FO$9,conditions!$9:$9,"&gt;="&amp;FO$9)*SUMIFS(conditions!$70:$70,conditions!$8:$8,"&lt;="&amp;FO$9,conditions!$9:$9,"&gt;="&amp;FO$9)</f>
        <v>184.4370000000001</v>
      </c>
      <c r="FP81" s="37">
        <f>FO81+FP72-FP18*SUMIFS(conditions!$69:$69,conditions!$8:$8,"&lt;="&amp;FP$9,conditions!$9:$9,"&gt;="&amp;FP$9)*SUMIFS(conditions!$70:$70,conditions!$8:$8,"&lt;="&amp;FP$9,conditions!$9:$9,"&gt;="&amp;FP$9)</f>
        <v>168.39900000000009</v>
      </c>
      <c r="FQ81" s="37">
        <f>FP81+FQ72-FQ18*SUMIFS(conditions!$69:$69,conditions!$8:$8,"&lt;="&amp;FQ$9,conditions!$9:$9,"&gt;="&amp;FQ$9)*SUMIFS(conditions!$70:$70,conditions!$8:$8,"&lt;="&amp;FQ$9,conditions!$9:$9,"&gt;="&amp;FQ$9)</f>
        <v>168.39900000000009</v>
      </c>
      <c r="FR81" s="37">
        <f>FQ81+FR72-FR18*SUMIFS(conditions!$69:$69,conditions!$8:$8,"&lt;="&amp;FR$9,conditions!$9:$9,"&gt;="&amp;FR$9)*SUMIFS(conditions!$70:$70,conditions!$8:$8,"&lt;="&amp;FR$9,conditions!$9:$9,"&gt;="&amp;FR$9)</f>
        <v>185.23890000000009</v>
      </c>
      <c r="FS81" s="37">
        <f>FR81+FS72-FS18*SUMIFS(conditions!$69:$69,conditions!$8:$8,"&lt;="&amp;FS$9,conditions!$9:$9,"&gt;="&amp;FS$9)*SUMIFS(conditions!$70:$70,conditions!$8:$8,"&lt;="&amp;FS$9,conditions!$9:$9,"&gt;="&amp;FS$9)</f>
        <v>185.23890000000009</v>
      </c>
      <c r="FT81" s="37">
        <f>FS81+FT72-FT18*SUMIFS(conditions!$69:$69,conditions!$8:$8,"&lt;="&amp;FT$9,conditions!$9:$9,"&gt;="&amp;FT$9)*SUMIFS(conditions!$70:$70,conditions!$8:$8,"&lt;="&amp;FT$9,conditions!$9:$9,"&gt;="&amp;FT$9)</f>
        <v>185.23890000000009</v>
      </c>
      <c r="FU81" s="37">
        <f>FT81+FU72-FU18*SUMIFS(conditions!$69:$69,conditions!$8:$8,"&lt;="&amp;FU$9,conditions!$9:$9,"&gt;="&amp;FU$9)*SUMIFS(conditions!$70:$70,conditions!$8:$8,"&lt;="&amp;FU$9,conditions!$9:$9,"&gt;="&amp;FU$9)</f>
        <v>185.23890000000009</v>
      </c>
      <c r="FV81" s="37">
        <f>FU81+FV72-FV18*SUMIFS(conditions!$69:$69,conditions!$8:$8,"&lt;="&amp;FV$9,conditions!$9:$9,"&gt;="&amp;FV$9)*SUMIFS(conditions!$70:$70,conditions!$8:$8,"&lt;="&amp;FV$9,conditions!$9:$9,"&gt;="&amp;FV$9)</f>
        <v>185.23890000000009</v>
      </c>
      <c r="FW81" s="37">
        <f>FV81+FW72-FW18*SUMIFS(conditions!$69:$69,conditions!$8:$8,"&lt;="&amp;FW$9,conditions!$9:$9,"&gt;="&amp;FW$9)*SUMIFS(conditions!$70:$70,conditions!$8:$8,"&lt;="&amp;FW$9,conditions!$9:$9,"&gt;="&amp;FW$9)</f>
        <v>168.39900000000009</v>
      </c>
      <c r="FX81" s="37">
        <f>FW81+FX72-FX18*SUMIFS(conditions!$69:$69,conditions!$8:$8,"&lt;="&amp;FX$9,conditions!$9:$9,"&gt;="&amp;FX$9)*SUMIFS(conditions!$70:$70,conditions!$8:$8,"&lt;="&amp;FX$9,conditions!$9:$9,"&gt;="&amp;FX$9)</f>
        <v>168.39900000000009</v>
      </c>
      <c r="FY81" s="37">
        <f>FX81+FY72-FY18*SUMIFS(conditions!$69:$69,conditions!$8:$8,"&lt;="&amp;FY$9,conditions!$9:$9,"&gt;="&amp;FY$9)*SUMIFS(conditions!$70:$70,conditions!$8:$8,"&lt;="&amp;FY$9,conditions!$9:$9,"&gt;="&amp;FY$9)</f>
        <v>185.23890000000009</v>
      </c>
      <c r="FZ81" s="37">
        <f>FY81+FZ72-FZ18*SUMIFS(conditions!$69:$69,conditions!$8:$8,"&lt;="&amp;FZ$9,conditions!$9:$9,"&gt;="&amp;FZ$9)*SUMIFS(conditions!$70:$70,conditions!$8:$8,"&lt;="&amp;FZ$9,conditions!$9:$9,"&gt;="&amp;FZ$9)</f>
        <v>185.23890000000009</v>
      </c>
      <c r="GA81" s="37">
        <f>FZ81+GA72-GA18*SUMIFS(conditions!$69:$69,conditions!$8:$8,"&lt;="&amp;GA$9,conditions!$9:$9,"&gt;="&amp;GA$9)*SUMIFS(conditions!$70:$70,conditions!$8:$8,"&lt;="&amp;GA$9,conditions!$9:$9,"&gt;="&amp;GA$9)</f>
        <v>185.23890000000009</v>
      </c>
      <c r="GB81" s="37">
        <f>GA81+GB72-GB18*SUMIFS(conditions!$69:$69,conditions!$8:$8,"&lt;="&amp;GB$9,conditions!$9:$9,"&gt;="&amp;GB$9)*SUMIFS(conditions!$70:$70,conditions!$8:$8,"&lt;="&amp;GB$9,conditions!$9:$9,"&gt;="&amp;GB$9)</f>
        <v>185.23890000000009</v>
      </c>
      <c r="GC81" s="37">
        <f>GB81+GC72-GC18*SUMIFS(conditions!$69:$69,conditions!$8:$8,"&lt;="&amp;GC$9,conditions!$9:$9,"&gt;="&amp;GC$9)*SUMIFS(conditions!$70:$70,conditions!$8:$8,"&lt;="&amp;GC$9,conditions!$9:$9,"&gt;="&amp;GC$9)</f>
        <v>185.23890000000009</v>
      </c>
      <c r="GD81" s="37">
        <f>GC81+GD72-GD18*SUMIFS(conditions!$69:$69,conditions!$8:$8,"&lt;="&amp;GD$9,conditions!$9:$9,"&gt;="&amp;GD$9)*SUMIFS(conditions!$70:$70,conditions!$8:$8,"&lt;="&amp;GD$9,conditions!$9:$9,"&gt;="&amp;GD$9)</f>
        <v>168.39900000000009</v>
      </c>
      <c r="GE81" s="37">
        <f>GD81+GE72-GE18*SUMIFS(conditions!$69:$69,conditions!$8:$8,"&lt;="&amp;GE$9,conditions!$9:$9,"&gt;="&amp;GE$9)*SUMIFS(conditions!$70:$70,conditions!$8:$8,"&lt;="&amp;GE$9,conditions!$9:$9,"&gt;="&amp;GE$9)</f>
        <v>168.39900000000009</v>
      </c>
      <c r="GF81" s="37">
        <f>GE81+GF72-GF18*SUMIFS(conditions!$69:$69,conditions!$8:$8,"&lt;="&amp;GF$9,conditions!$9:$9,"&gt;="&amp;GF$9)*SUMIFS(conditions!$70:$70,conditions!$8:$8,"&lt;="&amp;GF$9,conditions!$9:$9,"&gt;="&amp;GF$9)</f>
        <v>185.23890000000009</v>
      </c>
      <c r="GG81" s="37">
        <f>GF81+GG72-GG18*SUMIFS(conditions!$69:$69,conditions!$8:$8,"&lt;="&amp;GG$9,conditions!$9:$9,"&gt;="&amp;GG$9)*SUMIFS(conditions!$70:$70,conditions!$8:$8,"&lt;="&amp;GG$9,conditions!$9:$9,"&gt;="&amp;GG$9)</f>
        <v>185.23890000000009</v>
      </c>
      <c r="GH81" s="37">
        <f>GG81+GH72-GH18*SUMIFS(conditions!$69:$69,conditions!$8:$8,"&lt;="&amp;GH$9,conditions!$9:$9,"&gt;="&amp;GH$9)*SUMIFS(conditions!$70:$70,conditions!$8:$8,"&lt;="&amp;GH$9,conditions!$9:$9,"&gt;="&amp;GH$9)</f>
        <v>187.06322250000008</v>
      </c>
      <c r="GI81" s="37">
        <f>GH81+GI72-GI18*SUMIFS(conditions!$69:$69,conditions!$8:$8,"&lt;="&amp;GI$9,conditions!$9:$9,"&gt;="&amp;GI$9)*SUMIFS(conditions!$70:$70,conditions!$8:$8,"&lt;="&amp;GI$9,conditions!$9:$9,"&gt;="&amp;GI$9)</f>
        <v>188.88754500000007</v>
      </c>
      <c r="GJ81" s="37">
        <f>GI81+GJ72-GJ18*SUMIFS(conditions!$69:$69,conditions!$8:$8,"&lt;="&amp;GJ$9,conditions!$9:$9,"&gt;="&amp;GJ$9)*SUMIFS(conditions!$70:$70,conditions!$8:$8,"&lt;="&amp;GJ$9,conditions!$9:$9,"&gt;="&amp;GJ$9)</f>
        <v>190.71186750000007</v>
      </c>
      <c r="GK81" s="37">
        <f>GJ81+GK72-GK18*SUMIFS(conditions!$69:$69,conditions!$8:$8,"&lt;="&amp;GK$9,conditions!$9:$9,"&gt;="&amp;GK$9)*SUMIFS(conditions!$70:$70,conditions!$8:$8,"&lt;="&amp;GK$9,conditions!$9:$9,"&gt;="&amp;GK$9)</f>
        <v>173.87196750000007</v>
      </c>
      <c r="GL81" s="37">
        <f>GK81+GL72-GL18*SUMIFS(conditions!$69:$69,conditions!$8:$8,"&lt;="&amp;GL$9,conditions!$9:$9,"&gt;="&amp;GL$9)*SUMIFS(conditions!$70:$70,conditions!$8:$8,"&lt;="&amp;GL$9,conditions!$9:$9,"&gt;="&amp;GL$9)</f>
        <v>173.87196750000007</v>
      </c>
      <c r="GM81" s="37">
        <f>GL81+GM72-GM18*SUMIFS(conditions!$69:$69,conditions!$8:$8,"&lt;="&amp;GM$9,conditions!$9:$9,"&gt;="&amp;GM$9)*SUMIFS(conditions!$70:$70,conditions!$8:$8,"&lt;="&amp;GM$9,conditions!$9:$9,"&gt;="&amp;GM$9)</f>
        <v>192.53619000000006</v>
      </c>
      <c r="GN81" s="37">
        <f>GM81+GN72-GN18*SUMIFS(conditions!$69:$69,conditions!$8:$8,"&lt;="&amp;GN$9,conditions!$9:$9,"&gt;="&amp;GN$9)*SUMIFS(conditions!$70:$70,conditions!$8:$8,"&lt;="&amp;GN$9,conditions!$9:$9,"&gt;="&amp;GN$9)</f>
        <v>194.36051250000006</v>
      </c>
      <c r="GO81" s="37">
        <f>GN81+GO72-GO18*SUMIFS(conditions!$69:$69,conditions!$8:$8,"&lt;="&amp;GO$9,conditions!$9:$9,"&gt;="&amp;GO$9)*SUMIFS(conditions!$70:$70,conditions!$8:$8,"&lt;="&amp;GO$9,conditions!$9:$9,"&gt;="&amp;GO$9)</f>
        <v>196.18483500000005</v>
      </c>
      <c r="GP81" s="37">
        <f>GO81+GP72-GP18*SUMIFS(conditions!$69:$69,conditions!$8:$8,"&lt;="&amp;GP$9,conditions!$9:$9,"&gt;="&amp;GP$9)*SUMIFS(conditions!$70:$70,conditions!$8:$8,"&lt;="&amp;GP$9,conditions!$9:$9,"&gt;="&amp;GP$9)</f>
        <v>198.00915750000004</v>
      </c>
      <c r="GQ81" s="37">
        <f>GP81+GQ72-GQ18*SUMIFS(conditions!$69:$69,conditions!$8:$8,"&lt;="&amp;GQ$9,conditions!$9:$9,"&gt;="&amp;GQ$9)*SUMIFS(conditions!$70:$70,conditions!$8:$8,"&lt;="&amp;GQ$9,conditions!$9:$9,"&gt;="&amp;GQ$9)</f>
        <v>199.83348000000004</v>
      </c>
      <c r="GR81" s="37">
        <f>GQ81+GR72-GR18*SUMIFS(conditions!$69:$69,conditions!$8:$8,"&lt;="&amp;GR$9,conditions!$9:$9,"&gt;="&amp;GR$9)*SUMIFS(conditions!$70:$70,conditions!$8:$8,"&lt;="&amp;GR$9,conditions!$9:$9,"&gt;="&amp;GR$9)</f>
        <v>182.99358000000004</v>
      </c>
      <c r="GS81" s="37">
        <f>GR81+GS72-GS18*SUMIFS(conditions!$69:$69,conditions!$8:$8,"&lt;="&amp;GS$9,conditions!$9:$9,"&gt;="&amp;GS$9)*SUMIFS(conditions!$70:$70,conditions!$8:$8,"&lt;="&amp;GS$9,conditions!$9:$9,"&gt;="&amp;GS$9)</f>
        <v>182.99358000000004</v>
      </c>
      <c r="GT81" s="37">
        <f>GS81+GT72-GT18*SUMIFS(conditions!$69:$69,conditions!$8:$8,"&lt;="&amp;GT$9,conditions!$9:$9,"&gt;="&amp;GT$9)*SUMIFS(conditions!$70:$70,conditions!$8:$8,"&lt;="&amp;GT$9,conditions!$9:$9,"&gt;="&amp;GT$9)</f>
        <v>201.65780250000003</v>
      </c>
      <c r="GU81" s="37">
        <f>GT81+GU72-GU18*SUMIFS(conditions!$69:$69,conditions!$8:$8,"&lt;="&amp;GU$9,conditions!$9:$9,"&gt;="&amp;GU$9)*SUMIFS(conditions!$70:$70,conditions!$8:$8,"&lt;="&amp;GU$9,conditions!$9:$9,"&gt;="&amp;GU$9)</f>
        <v>203.48212500000002</v>
      </c>
      <c r="GV81" s="37">
        <f>GU81+GV72-GV18*SUMIFS(conditions!$69:$69,conditions!$8:$8,"&lt;="&amp;GV$9,conditions!$9:$9,"&gt;="&amp;GV$9)*SUMIFS(conditions!$70:$70,conditions!$8:$8,"&lt;="&amp;GV$9,conditions!$9:$9,"&gt;="&amp;GV$9)</f>
        <v>205.30644750000002</v>
      </c>
      <c r="GW81" s="37">
        <f>GV81+GW72-GW18*SUMIFS(conditions!$69:$69,conditions!$8:$8,"&lt;="&amp;GW$9,conditions!$9:$9,"&gt;="&amp;GW$9)*SUMIFS(conditions!$70:$70,conditions!$8:$8,"&lt;="&amp;GW$9,conditions!$9:$9,"&gt;="&amp;GW$9)</f>
        <v>205.30644750000002</v>
      </c>
      <c r="GX81" s="37">
        <f>GW81+GX72-GX18*SUMIFS(conditions!$69:$69,conditions!$8:$8,"&lt;="&amp;GX$9,conditions!$9:$9,"&gt;="&amp;GX$9)*SUMIFS(conditions!$70:$70,conditions!$8:$8,"&lt;="&amp;GX$9,conditions!$9:$9,"&gt;="&amp;GX$9)</f>
        <v>205.30644750000002</v>
      </c>
      <c r="GY81" s="37">
        <f>GX81+GY72-GY18*SUMIFS(conditions!$69:$69,conditions!$8:$8,"&lt;="&amp;GY$9,conditions!$9:$9,"&gt;="&amp;GY$9)*SUMIFS(conditions!$70:$70,conditions!$8:$8,"&lt;="&amp;GY$9,conditions!$9:$9,"&gt;="&amp;GY$9)</f>
        <v>186.64222500000002</v>
      </c>
      <c r="GZ81" s="37">
        <f>GY81+GZ72-GZ18*SUMIFS(conditions!$69:$69,conditions!$8:$8,"&lt;="&amp;GZ$9,conditions!$9:$9,"&gt;="&amp;GZ$9)*SUMIFS(conditions!$70:$70,conditions!$8:$8,"&lt;="&amp;GZ$9,conditions!$9:$9,"&gt;="&amp;GZ$9)</f>
        <v>186.64222500000002</v>
      </c>
      <c r="HA81" s="37">
        <f>GZ81+HA72-HA18*SUMIFS(conditions!$69:$69,conditions!$8:$8,"&lt;="&amp;HA$9,conditions!$9:$9,"&gt;="&amp;HA$9)*SUMIFS(conditions!$70:$70,conditions!$8:$8,"&lt;="&amp;HA$9,conditions!$9:$9,"&gt;="&amp;HA$9)</f>
        <v>205.30644750000002</v>
      </c>
      <c r="HB81" s="37">
        <f>HA81+HB72-HB18*SUMIFS(conditions!$69:$69,conditions!$8:$8,"&lt;="&amp;HB$9,conditions!$9:$9,"&gt;="&amp;HB$9)*SUMIFS(conditions!$70:$70,conditions!$8:$8,"&lt;="&amp;HB$9,conditions!$9:$9,"&gt;="&amp;HB$9)</f>
        <v>205.30644750000002</v>
      </c>
      <c r="HC81" s="37">
        <f>HB81+HC72-HC18*SUMIFS(conditions!$69:$69,conditions!$8:$8,"&lt;="&amp;HC$9,conditions!$9:$9,"&gt;="&amp;HC$9)*SUMIFS(conditions!$70:$70,conditions!$8:$8,"&lt;="&amp;HC$9,conditions!$9:$9,"&gt;="&amp;HC$9)</f>
        <v>205.30644750000002</v>
      </c>
      <c r="HD81" s="37">
        <f>HC81+HD72-HD18*SUMIFS(conditions!$69:$69,conditions!$8:$8,"&lt;="&amp;HD$9,conditions!$9:$9,"&gt;="&amp;HD$9)*SUMIFS(conditions!$70:$70,conditions!$8:$8,"&lt;="&amp;HD$9,conditions!$9:$9,"&gt;="&amp;HD$9)</f>
        <v>205.30644750000002</v>
      </c>
      <c r="HE81" s="37">
        <f>HD81+HE72-HE18*SUMIFS(conditions!$69:$69,conditions!$8:$8,"&lt;="&amp;HE$9,conditions!$9:$9,"&gt;="&amp;HE$9)*SUMIFS(conditions!$70:$70,conditions!$8:$8,"&lt;="&amp;HE$9,conditions!$9:$9,"&gt;="&amp;HE$9)</f>
        <v>205.30644750000002</v>
      </c>
      <c r="HF81" s="37">
        <f>HE81+HF72-HF18*SUMIFS(conditions!$69:$69,conditions!$8:$8,"&lt;="&amp;HF$9,conditions!$9:$9,"&gt;="&amp;HF$9)*SUMIFS(conditions!$70:$70,conditions!$8:$8,"&lt;="&amp;HF$9,conditions!$9:$9,"&gt;="&amp;HF$9)</f>
        <v>186.64222500000002</v>
      </c>
      <c r="HG81" s="37">
        <f>HF81+HG72-HG18*SUMIFS(conditions!$69:$69,conditions!$8:$8,"&lt;="&amp;HG$9,conditions!$9:$9,"&gt;="&amp;HG$9)*SUMIFS(conditions!$70:$70,conditions!$8:$8,"&lt;="&amp;HG$9,conditions!$9:$9,"&gt;="&amp;HG$9)</f>
        <v>186.64222500000002</v>
      </c>
      <c r="HH81" s="37">
        <f>HG81+HH72-HH18*SUMIFS(conditions!$69:$69,conditions!$8:$8,"&lt;="&amp;HH$9,conditions!$9:$9,"&gt;="&amp;HH$9)*SUMIFS(conditions!$70:$70,conditions!$8:$8,"&lt;="&amp;HH$9,conditions!$9:$9,"&gt;="&amp;HH$9)</f>
        <v>205.30644750000002</v>
      </c>
      <c r="HI81" s="37">
        <f>HH81+HI72-HI18*SUMIFS(conditions!$69:$69,conditions!$8:$8,"&lt;="&amp;HI$9,conditions!$9:$9,"&gt;="&amp;HI$9)*SUMIFS(conditions!$70:$70,conditions!$8:$8,"&lt;="&amp;HI$9,conditions!$9:$9,"&gt;="&amp;HI$9)</f>
        <v>205.30644750000002</v>
      </c>
      <c r="HJ81" s="37">
        <f>HI81+HJ72-HJ18*SUMIFS(conditions!$69:$69,conditions!$8:$8,"&lt;="&amp;HJ$9,conditions!$9:$9,"&gt;="&amp;HJ$9)*SUMIFS(conditions!$70:$70,conditions!$8:$8,"&lt;="&amp;HJ$9,conditions!$9:$9,"&gt;="&amp;HJ$9)</f>
        <v>205.30644750000002</v>
      </c>
      <c r="HK81" s="37">
        <f>HJ81+HK72-HK18*SUMIFS(conditions!$69:$69,conditions!$8:$8,"&lt;="&amp;HK$9,conditions!$9:$9,"&gt;="&amp;HK$9)*SUMIFS(conditions!$70:$70,conditions!$8:$8,"&lt;="&amp;HK$9,conditions!$9:$9,"&gt;="&amp;HK$9)</f>
        <v>205.30644750000002</v>
      </c>
      <c r="HL81" s="37">
        <f>HK81+HL72-HL18*SUMIFS(conditions!$69:$69,conditions!$8:$8,"&lt;="&amp;HL$9,conditions!$9:$9,"&gt;="&amp;HL$9)*SUMIFS(conditions!$70:$70,conditions!$8:$8,"&lt;="&amp;HL$9,conditions!$9:$9,"&gt;="&amp;HL$9)</f>
        <v>205.30644750000002</v>
      </c>
      <c r="HM81" s="37">
        <f>HL81+HM72-HM18*SUMIFS(conditions!$69:$69,conditions!$8:$8,"&lt;="&amp;HM$9,conditions!$9:$9,"&gt;="&amp;HM$9)*SUMIFS(conditions!$70:$70,conditions!$8:$8,"&lt;="&amp;HM$9,conditions!$9:$9,"&gt;="&amp;HM$9)</f>
        <v>186.64222500000002</v>
      </c>
      <c r="HN81" s="37">
        <f>HM81+HN72-HN18*SUMIFS(conditions!$69:$69,conditions!$8:$8,"&lt;="&amp;HN$9,conditions!$9:$9,"&gt;="&amp;HN$9)*SUMIFS(conditions!$70:$70,conditions!$8:$8,"&lt;="&amp;HN$9,conditions!$9:$9,"&gt;="&amp;HN$9)</f>
        <v>186.64222500000002</v>
      </c>
      <c r="HO81" s="37">
        <f>HN81+HO72-HO18*SUMIFS(conditions!$69:$69,conditions!$8:$8,"&lt;="&amp;HO$9,conditions!$9:$9,"&gt;="&amp;HO$9)*SUMIFS(conditions!$70:$70,conditions!$8:$8,"&lt;="&amp;HO$9,conditions!$9:$9,"&gt;="&amp;HO$9)</f>
        <v>203.81330970000002</v>
      </c>
      <c r="HP81" s="37">
        <f>HO81+HP72-HP18*SUMIFS(conditions!$69:$69,conditions!$8:$8,"&lt;="&amp;HP$9,conditions!$9:$9,"&gt;="&amp;HP$9)*SUMIFS(conditions!$70:$70,conditions!$8:$8,"&lt;="&amp;HP$9,conditions!$9:$9,"&gt;="&amp;HP$9)</f>
        <v>202.32017190000002</v>
      </c>
      <c r="HQ81" s="37">
        <f>HP81+HQ72-HQ18*SUMIFS(conditions!$69:$69,conditions!$8:$8,"&lt;="&amp;HQ$9,conditions!$9:$9,"&gt;="&amp;HQ$9)*SUMIFS(conditions!$70:$70,conditions!$8:$8,"&lt;="&amp;HQ$9,conditions!$9:$9,"&gt;="&amp;HQ$9)</f>
        <v>200.82703410000002</v>
      </c>
      <c r="HR81" s="37">
        <f>HQ81+HR72-HR18*SUMIFS(conditions!$69:$69,conditions!$8:$8,"&lt;="&amp;HR$9,conditions!$9:$9,"&gt;="&amp;HR$9)*SUMIFS(conditions!$70:$70,conditions!$8:$8,"&lt;="&amp;HR$9,conditions!$9:$9,"&gt;="&amp;HR$9)</f>
        <v>199.33389630000002</v>
      </c>
      <c r="HS81" s="37">
        <f>HR81+HS72-HS18*SUMIFS(conditions!$69:$69,conditions!$8:$8,"&lt;="&amp;HS$9,conditions!$9:$9,"&gt;="&amp;HS$9)*SUMIFS(conditions!$70:$70,conditions!$8:$8,"&lt;="&amp;HS$9,conditions!$9:$9,"&gt;="&amp;HS$9)</f>
        <v>197.84075850000002</v>
      </c>
      <c r="HT81" s="37">
        <f>HS81+HT72-HT18*SUMIFS(conditions!$69:$69,conditions!$8:$8,"&lt;="&amp;HT$9,conditions!$9:$9,"&gt;="&amp;HT$9)*SUMIFS(conditions!$70:$70,conditions!$8:$8,"&lt;="&amp;HT$9,conditions!$9:$9,"&gt;="&amp;HT$9)</f>
        <v>179.17653600000003</v>
      </c>
      <c r="HU81" s="37">
        <f>HT81+HU72-HU18*SUMIFS(conditions!$69:$69,conditions!$8:$8,"&lt;="&amp;HU$9,conditions!$9:$9,"&gt;="&amp;HU$9)*SUMIFS(conditions!$70:$70,conditions!$8:$8,"&lt;="&amp;HU$9,conditions!$9:$9,"&gt;="&amp;HU$9)</f>
        <v>179.17653600000003</v>
      </c>
      <c r="HV81" s="37">
        <f>HU81+HV72-HV18*SUMIFS(conditions!$69:$69,conditions!$8:$8,"&lt;="&amp;HV$9,conditions!$9:$9,"&gt;="&amp;HV$9)*SUMIFS(conditions!$70:$70,conditions!$8:$8,"&lt;="&amp;HV$9,conditions!$9:$9,"&gt;="&amp;HV$9)</f>
        <v>196.34762070000002</v>
      </c>
      <c r="HW81" s="37">
        <f>HV81+HW72-HW18*SUMIFS(conditions!$69:$69,conditions!$8:$8,"&lt;="&amp;HW$9,conditions!$9:$9,"&gt;="&amp;HW$9)*SUMIFS(conditions!$70:$70,conditions!$8:$8,"&lt;="&amp;HW$9,conditions!$9:$9,"&gt;="&amp;HW$9)</f>
        <v>194.85448290000002</v>
      </c>
      <c r="HX81" s="37">
        <f>HW81+HX72-HX18*SUMIFS(conditions!$69:$69,conditions!$8:$8,"&lt;="&amp;HX$9,conditions!$9:$9,"&gt;="&amp;HX$9)*SUMIFS(conditions!$70:$70,conditions!$8:$8,"&lt;="&amp;HX$9,conditions!$9:$9,"&gt;="&amp;HX$9)</f>
        <v>193.36134510000002</v>
      </c>
      <c r="HY81" s="37">
        <f>HX81+HY72-HY18*SUMIFS(conditions!$69:$69,conditions!$8:$8,"&lt;="&amp;HY$9,conditions!$9:$9,"&gt;="&amp;HY$9)*SUMIFS(conditions!$70:$70,conditions!$8:$8,"&lt;="&amp;HY$9,conditions!$9:$9,"&gt;="&amp;HY$9)</f>
        <v>191.86820730000002</v>
      </c>
      <c r="HZ81" s="37">
        <f>HY81+HZ72-HZ18*SUMIFS(conditions!$69:$69,conditions!$8:$8,"&lt;="&amp;HZ$9,conditions!$9:$9,"&gt;="&amp;HZ$9)*SUMIFS(conditions!$70:$70,conditions!$8:$8,"&lt;="&amp;HZ$9,conditions!$9:$9,"&gt;="&amp;HZ$9)</f>
        <v>190.37506950000002</v>
      </c>
      <c r="IA81" s="37">
        <f>HZ81+IA72-IA18*SUMIFS(conditions!$69:$69,conditions!$8:$8,"&lt;="&amp;IA$9,conditions!$9:$9,"&gt;="&amp;IA$9)*SUMIFS(conditions!$70:$70,conditions!$8:$8,"&lt;="&amp;IA$9,conditions!$9:$9,"&gt;="&amp;IA$9)</f>
        <v>171.71084700000003</v>
      </c>
      <c r="IB81" s="37">
        <f>IA81+IB72-IB18*SUMIFS(conditions!$69:$69,conditions!$8:$8,"&lt;="&amp;IB$9,conditions!$9:$9,"&gt;="&amp;IB$9)*SUMIFS(conditions!$70:$70,conditions!$8:$8,"&lt;="&amp;IB$9,conditions!$9:$9,"&gt;="&amp;IB$9)</f>
        <v>171.71084700000003</v>
      </c>
      <c r="IC81" s="37">
        <f>IB81+IC72-IC18*SUMIFS(conditions!$69:$69,conditions!$8:$8,"&lt;="&amp;IC$9,conditions!$9:$9,"&gt;="&amp;IC$9)*SUMIFS(conditions!$70:$70,conditions!$8:$8,"&lt;="&amp;IC$9,conditions!$9:$9,"&gt;="&amp;IC$9)</f>
        <v>188.88193170000002</v>
      </c>
      <c r="ID81" s="37">
        <f>IC81+ID72-ID18*SUMIFS(conditions!$69:$69,conditions!$8:$8,"&lt;="&amp;ID$9,conditions!$9:$9,"&gt;="&amp;ID$9)*SUMIFS(conditions!$70:$70,conditions!$8:$8,"&lt;="&amp;ID$9,conditions!$9:$9,"&gt;="&amp;ID$9)</f>
        <v>188.88193170000002</v>
      </c>
      <c r="IE81" s="37">
        <f>ID81+IE72-IE18*SUMIFS(conditions!$69:$69,conditions!$8:$8,"&lt;="&amp;IE$9,conditions!$9:$9,"&gt;="&amp;IE$9)*SUMIFS(conditions!$70:$70,conditions!$8:$8,"&lt;="&amp;IE$9,conditions!$9:$9,"&gt;="&amp;IE$9)</f>
        <v>188.88193170000002</v>
      </c>
      <c r="IF81" s="37">
        <f>IE81+IF72-IF18*SUMIFS(conditions!$69:$69,conditions!$8:$8,"&lt;="&amp;IF$9,conditions!$9:$9,"&gt;="&amp;IF$9)*SUMIFS(conditions!$70:$70,conditions!$8:$8,"&lt;="&amp;IF$9,conditions!$9:$9,"&gt;="&amp;IF$9)</f>
        <v>188.88193170000002</v>
      </c>
      <c r="IG81" s="37">
        <f>IF81+IG72-IG18*SUMIFS(conditions!$69:$69,conditions!$8:$8,"&lt;="&amp;IG$9,conditions!$9:$9,"&gt;="&amp;IG$9)*SUMIFS(conditions!$70:$70,conditions!$8:$8,"&lt;="&amp;IG$9,conditions!$9:$9,"&gt;="&amp;IG$9)</f>
        <v>188.88193170000002</v>
      </c>
      <c r="IH81" s="37">
        <f>IG81+IH72-IH18*SUMIFS(conditions!$69:$69,conditions!$8:$8,"&lt;="&amp;IH$9,conditions!$9:$9,"&gt;="&amp;IH$9)*SUMIFS(conditions!$70:$70,conditions!$8:$8,"&lt;="&amp;IH$9,conditions!$9:$9,"&gt;="&amp;IH$9)</f>
        <v>171.71084700000003</v>
      </c>
      <c r="II81" s="37">
        <f>IH81+II72-II18*SUMIFS(conditions!$69:$69,conditions!$8:$8,"&lt;="&amp;II$9,conditions!$9:$9,"&gt;="&amp;II$9)*SUMIFS(conditions!$70:$70,conditions!$8:$8,"&lt;="&amp;II$9,conditions!$9:$9,"&gt;="&amp;II$9)</f>
        <v>171.71084700000003</v>
      </c>
      <c r="IJ81" s="37">
        <f>II81+IJ72-IJ18*SUMIFS(conditions!$69:$69,conditions!$8:$8,"&lt;="&amp;IJ$9,conditions!$9:$9,"&gt;="&amp;IJ$9)*SUMIFS(conditions!$70:$70,conditions!$8:$8,"&lt;="&amp;IJ$9,conditions!$9:$9,"&gt;="&amp;IJ$9)</f>
        <v>188.88193170000002</v>
      </c>
      <c r="IK81" s="37">
        <f>IJ81+IK72-IK18*SUMIFS(conditions!$69:$69,conditions!$8:$8,"&lt;="&amp;IK$9,conditions!$9:$9,"&gt;="&amp;IK$9)*SUMIFS(conditions!$70:$70,conditions!$8:$8,"&lt;="&amp;IK$9,conditions!$9:$9,"&gt;="&amp;IK$9)</f>
        <v>188.88193170000002</v>
      </c>
      <c r="IL81" s="37">
        <f>IK81+IL72-IL18*SUMIFS(conditions!$69:$69,conditions!$8:$8,"&lt;="&amp;IL$9,conditions!$9:$9,"&gt;="&amp;IL$9)*SUMIFS(conditions!$70:$70,conditions!$8:$8,"&lt;="&amp;IL$9,conditions!$9:$9,"&gt;="&amp;IL$9)</f>
        <v>188.88193170000002</v>
      </c>
      <c r="IM81" s="37">
        <f>IL81+IM72-IM18*SUMIFS(conditions!$69:$69,conditions!$8:$8,"&lt;="&amp;IM$9,conditions!$9:$9,"&gt;="&amp;IM$9)*SUMIFS(conditions!$70:$70,conditions!$8:$8,"&lt;="&amp;IM$9,conditions!$9:$9,"&gt;="&amp;IM$9)</f>
        <v>188.88193170000002</v>
      </c>
      <c r="IN81" s="37">
        <f>IM81+IN72-IN18*SUMIFS(conditions!$69:$69,conditions!$8:$8,"&lt;="&amp;IN$9,conditions!$9:$9,"&gt;="&amp;IN$9)*SUMIFS(conditions!$70:$70,conditions!$8:$8,"&lt;="&amp;IN$9,conditions!$9:$9,"&gt;="&amp;IN$9)</f>
        <v>188.88193170000002</v>
      </c>
      <c r="IO81" s="37">
        <f>IN81+IO72-IO18*SUMIFS(conditions!$69:$69,conditions!$8:$8,"&lt;="&amp;IO$9,conditions!$9:$9,"&gt;="&amp;IO$9)*SUMIFS(conditions!$70:$70,conditions!$8:$8,"&lt;="&amp;IO$9,conditions!$9:$9,"&gt;="&amp;IO$9)</f>
        <v>171.71084700000003</v>
      </c>
      <c r="IP81" s="37">
        <f>IO81+IP72-IP18*SUMIFS(conditions!$69:$69,conditions!$8:$8,"&lt;="&amp;IP$9,conditions!$9:$9,"&gt;="&amp;IP$9)*SUMIFS(conditions!$70:$70,conditions!$8:$8,"&lt;="&amp;IP$9,conditions!$9:$9,"&gt;="&amp;IP$9)</f>
        <v>171.71084700000003</v>
      </c>
      <c r="IQ81" s="37">
        <f>IP81+IQ72-IQ18*SUMIFS(conditions!$69:$69,conditions!$8:$8,"&lt;="&amp;IQ$9,conditions!$9:$9,"&gt;="&amp;IQ$9)*SUMIFS(conditions!$70:$70,conditions!$8:$8,"&lt;="&amp;IQ$9,conditions!$9:$9,"&gt;="&amp;IQ$9)</f>
        <v>189.39706424100001</v>
      </c>
      <c r="IR81" s="37">
        <f>IQ81+IR72-IR18*SUMIFS(conditions!$69:$69,conditions!$8:$8,"&lt;="&amp;IR$9,conditions!$9:$9,"&gt;="&amp;IR$9)*SUMIFS(conditions!$70:$70,conditions!$8:$8,"&lt;="&amp;IR$9,conditions!$9:$9,"&gt;="&amp;IR$9)</f>
        <v>189.91219678200002</v>
      </c>
      <c r="IS81" s="37">
        <f>IR81+IS72-IS18*SUMIFS(conditions!$69:$69,conditions!$8:$8,"&lt;="&amp;IS$9,conditions!$9:$9,"&gt;="&amp;IS$9)*SUMIFS(conditions!$70:$70,conditions!$8:$8,"&lt;="&amp;IS$9,conditions!$9:$9,"&gt;="&amp;IS$9)</f>
        <v>190.42732932300004</v>
      </c>
      <c r="IT81" s="37">
        <f>IS81+IT72-IT18*SUMIFS(conditions!$69:$69,conditions!$8:$8,"&lt;="&amp;IT$9,conditions!$9:$9,"&gt;="&amp;IT$9)*SUMIFS(conditions!$70:$70,conditions!$8:$8,"&lt;="&amp;IT$9,conditions!$9:$9,"&gt;="&amp;IT$9)</f>
        <v>190.94246186400005</v>
      </c>
      <c r="IU81" s="37">
        <f>IT81+IU72-IU18*SUMIFS(conditions!$69:$69,conditions!$8:$8,"&lt;="&amp;IU$9,conditions!$9:$9,"&gt;="&amp;IU$9)*SUMIFS(conditions!$70:$70,conditions!$8:$8,"&lt;="&amp;IU$9,conditions!$9:$9,"&gt;="&amp;IU$9)</f>
        <v>191.45759440500007</v>
      </c>
      <c r="IV81" s="37">
        <f>IU81+IV72-IV18*SUMIFS(conditions!$69:$69,conditions!$8:$8,"&lt;="&amp;IV$9,conditions!$9:$9,"&gt;="&amp;IV$9)*SUMIFS(conditions!$70:$70,conditions!$8:$8,"&lt;="&amp;IV$9,conditions!$9:$9,"&gt;="&amp;IV$9)</f>
        <v>174.28650970500007</v>
      </c>
      <c r="IW81" s="37">
        <f>IV81+IW72-IW18*SUMIFS(conditions!$69:$69,conditions!$8:$8,"&lt;="&amp;IW$9,conditions!$9:$9,"&gt;="&amp;IW$9)*SUMIFS(conditions!$70:$70,conditions!$8:$8,"&lt;="&amp;IW$9,conditions!$9:$9,"&gt;="&amp;IW$9)</f>
        <v>174.28650970500007</v>
      </c>
      <c r="IX81" s="37">
        <f>IW81+IX72-IX18*SUMIFS(conditions!$69:$69,conditions!$8:$8,"&lt;="&amp;IX$9,conditions!$9:$9,"&gt;="&amp;IX$9)*SUMIFS(conditions!$70:$70,conditions!$8:$8,"&lt;="&amp;IX$9,conditions!$9:$9,"&gt;="&amp;IX$9)</f>
        <v>191.97272694600008</v>
      </c>
      <c r="IY81" s="37">
        <f>IX81+IY72-IY18*SUMIFS(conditions!$69:$69,conditions!$8:$8,"&lt;="&amp;IY$9,conditions!$9:$9,"&gt;="&amp;IY$9)*SUMIFS(conditions!$70:$70,conditions!$8:$8,"&lt;="&amp;IY$9,conditions!$9:$9,"&gt;="&amp;IY$9)</f>
        <v>192.48785948700009</v>
      </c>
      <c r="IZ81" s="37">
        <f>IY81+IZ72-IZ18*SUMIFS(conditions!$69:$69,conditions!$8:$8,"&lt;="&amp;IZ$9,conditions!$9:$9,"&gt;="&amp;IZ$9)*SUMIFS(conditions!$70:$70,conditions!$8:$8,"&lt;="&amp;IZ$9,conditions!$9:$9,"&gt;="&amp;IZ$9)</f>
        <v>193.00299202800011</v>
      </c>
      <c r="JA81" s="37">
        <f>IZ81+JA72-JA18*SUMIFS(conditions!$69:$69,conditions!$8:$8,"&lt;="&amp;JA$9,conditions!$9:$9,"&gt;="&amp;JA$9)*SUMIFS(conditions!$70:$70,conditions!$8:$8,"&lt;="&amp;JA$9,conditions!$9:$9,"&gt;="&amp;JA$9)</f>
        <v>193.51812456900012</v>
      </c>
      <c r="JB81" s="37">
        <f>JA81+JB72-JB18*SUMIFS(conditions!$69:$69,conditions!$8:$8,"&lt;="&amp;JB$9,conditions!$9:$9,"&gt;="&amp;JB$9)*SUMIFS(conditions!$70:$70,conditions!$8:$8,"&lt;="&amp;JB$9,conditions!$9:$9,"&gt;="&amp;JB$9)</f>
        <v>194.03325711000014</v>
      </c>
      <c r="JC81" s="37">
        <f>JB81+JC72-JC18*SUMIFS(conditions!$69:$69,conditions!$8:$8,"&lt;="&amp;JC$9,conditions!$9:$9,"&gt;="&amp;JC$9)*SUMIFS(conditions!$70:$70,conditions!$8:$8,"&lt;="&amp;JC$9,conditions!$9:$9,"&gt;="&amp;JC$9)</f>
        <v>176.86217241000014</v>
      </c>
      <c r="JD81" s="37">
        <f>JC81+JD72-JD18*SUMIFS(conditions!$69:$69,conditions!$8:$8,"&lt;="&amp;JD$9,conditions!$9:$9,"&gt;="&amp;JD$9)*SUMIFS(conditions!$70:$70,conditions!$8:$8,"&lt;="&amp;JD$9,conditions!$9:$9,"&gt;="&amp;JD$9)</f>
        <v>176.86217241000014</v>
      </c>
      <c r="JE81" s="37">
        <f>JD81+JE72-JE18*SUMIFS(conditions!$69:$69,conditions!$8:$8,"&lt;="&amp;JE$9,conditions!$9:$9,"&gt;="&amp;JE$9)*SUMIFS(conditions!$70:$70,conditions!$8:$8,"&lt;="&amp;JE$9,conditions!$9:$9,"&gt;="&amp;JE$9)</f>
        <v>194.54838965100015</v>
      </c>
      <c r="JF81" s="37">
        <f>JE81+JF72-JF18*SUMIFS(conditions!$69:$69,conditions!$8:$8,"&lt;="&amp;JF$9,conditions!$9:$9,"&gt;="&amp;JF$9)*SUMIFS(conditions!$70:$70,conditions!$8:$8,"&lt;="&amp;JF$9,conditions!$9:$9,"&gt;="&amp;JF$9)</f>
        <v>194.54838965100015</v>
      </c>
      <c r="JG81" s="37">
        <f>JF81+JG72-JG18*SUMIFS(conditions!$69:$69,conditions!$8:$8,"&lt;="&amp;JG$9,conditions!$9:$9,"&gt;="&amp;JG$9)*SUMIFS(conditions!$70:$70,conditions!$8:$8,"&lt;="&amp;JG$9,conditions!$9:$9,"&gt;="&amp;JG$9)</f>
        <v>194.54838965100015</v>
      </c>
      <c r="JH81" s="37">
        <f>JG81+JH72-JH18*SUMIFS(conditions!$69:$69,conditions!$8:$8,"&lt;="&amp;JH$9,conditions!$9:$9,"&gt;="&amp;JH$9)*SUMIFS(conditions!$70:$70,conditions!$8:$8,"&lt;="&amp;JH$9,conditions!$9:$9,"&gt;="&amp;JH$9)</f>
        <v>194.54838965100015</v>
      </c>
      <c r="JI81" s="37">
        <f>JH81+JI72-JI18*SUMIFS(conditions!$69:$69,conditions!$8:$8,"&lt;="&amp;JI$9,conditions!$9:$9,"&gt;="&amp;JI$9)*SUMIFS(conditions!$70:$70,conditions!$8:$8,"&lt;="&amp;JI$9,conditions!$9:$9,"&gt;="&amp;JI$9)</f>
        <v>194.54838965100015</v>
      </c>
      <c r="JJ81" s="37">
        <f>JI81+JJ72-JJ18*SUMIFS(conditions!$69:$69,conditions!$8:$8,"&lt;="&amp;JJ$9,conditions!$9:$9,"&gt;="&amp;JJ$9)*SUMIFS(conditions!$70:$70,conditions!$8:$8,"&lt;="&amp;JJ$9,conditions!$9:$9,"&gt;="&amp;JJ$9)</f>
        <v>176.86217241000014</v>
      </c>
      <c r="JK81" s="37">
        <f>JJ81+JK72-JK18*SUMIFS(conditions!$69:$69,conditions!$8:$8,"&lt;="&amp;JK$9,conditions!$9:$9,"&gt;="&amp;JK$9)*SUMIFS(conditions!$70:$70,conditions!$8:$8,"&lt;="&amp;JK$9,conditions!$9:$9,"&gt;="&amp;JK$9)</f>
        <v>176.86217241000014</v>
      </c>
      <c r="JL81" s="37">
        <f>JK81+JL72-JL18*SUMIFS(conditions!$69:$69,conditions!$8:$8,"&lt;="&amp;JL$9,conditions!$9:$9,"&gt;="&amp;JL$9)*SUMIFS(conditions!$70:$70,conditions!$8:$8,"&lt;="&amp;JL$9,conditions!$9:$9,"&gt;="&amp;JL$9)</f>
        <v>194.54838965100015</v>
      </c>
      <c r="JM81" s="37">
        <f>JL81+JM72-JM18*SUMIFS(conditions!$69:$69,conditions!$8:$8,"&lt;="&amp;JM$9,conditions!$9:$9,"&gt;="&amp;JM$9)*SUMIFS(conditions!$70:$70,conditions!$8:$8,"&lt;="&amp;JM$9,conditions!$9:$9,"&gt;="&amp;JM$9)</f>
        <v>194.54838965100015</v>
      </c>
      <c r="JN81" s="37">
        <f>JM81+JN72-JN18*SUMIFS(conditions!$69:$69,conditions!$8:$8,"&lt;="&amp;JN$9,conditions!$9:$9,"&gt;="&amp;JN$9)*SUMIFS(conditions!$70:$70,conditions!$8:$8,"&lt;="&amp;JN$9,conditions!$9:$9,"&gt;="&amp;JN$9)</f>
        <v>194.54838965100015</v>
      </c>
      <c r="JO81" s="37">
        <f>JN81+JO72-JO18*SUMIFS(conditions!$69:$69,conditions!$8:$8,"&lt;="&amp;JO$9,conditions!$9:$9,"&gt;="&amp;JO$9)*SUMIFS(conditions!$70:$70,conditions!$8:$8,"&lt;="&amp;JO$9,conditions!$9:$9,"&gt;="&amp;JO$9)</f>
        <v>194.54838965100015</v>
      </c>
      <c r="JP81" s="37">
        <f>JO81+JP72-JP18*SUMIFS(conditions!$69:$69,conditions!$8:$8,"&lt;="&amp;JP$9,conditions!$9:$9,"&gt;="&amp;JP$9)*SUMIFS(conditions!$70:$70,conditions!$8:$8,"&lt;="&amp;JP$9,conditions!$9:$9,"&gt;="&amp;JP$9)</f>
        <v>194.54838965100015</v>
      </c>
      <c r="JQ81" s="37">
        <f>JP81+JQ72-JQ18*SUMIFS(conditions!$69:$69,conditions!$8:$8,"&lt;="&amp;JQ$9,conditions!$9:$9,"&gt;="&amp;JQ$9)*SUMIFS(conditions!$70:$70,conditions!$8:$8,"&lt;="&amp;JQ$9,conditions!$9:$9,"&gt;="&amp;JQ$9)</f>
        <v>176.86217241000014</v>
      </c>
      <c r="JR81" s="37">
        <f>JQ81+JR72-JR18*SUMIFS(conditions!$69:$69,conditions!$8:$8,"&lt;="&amp;JR$9,conditions!$9:$9,"&gt;="&amp;JR$9)*SUMIFS(conditions!$70:$70,conditions!$8:$8,"&lt;="&amp;JR$9,conditions!$9:$9,"&gt;="&amp;JR$9)</f>
        <v>176.86217241000014</v>
      </c>
      <c r="JS81" s="37">
        <f>JR81+JS72-JS18*SUMIFS(conditions!$69:$69,conditions!$8:$8,"&lt;="&amp;JS$9,conditions!$9:$9,"&gt;="&amp;JS$9)*SUMIFS(conditions!$70:$70,conditions!$8:$8,"&lt;="&amp;JS$9,conditions!$9:$9,"&gt;="&amp;JS$9)</f>
        <v>194.54838965100015</v>
      </c>
      <c r="JT81" s="37">
        <f>JS81+JT72-JT18*SUMIFS(conditions!$69:$69,conditions!$8:$8,"&lt;="&amp;JT$9,conditions!$9:$9,"&gt;="&amp;JT$9)*SUMIFS(conditions!$70:$70,conditions!$8:$8,"&lt;="&amp;JT$9,conditions!$9:$9,"&gt;="&amp;JT$9)</f>
        <v>194.54838965100015</v>
      </c>
      <c r="JU81" s="37">
        <f>JT81+JU72-JU18*SUMIFS(conditions!$69:$69,conditions!$8:$8,"&lt;="&amp;JU$9,conditions!$9:$9,"&gt;="&amp;JU$9)*SUMIFS(conditions!$70:$70,conditions!$8:$8,"&lt;="&amp;JU$9,conditions!$9:$9,"&gt;="&amp;JU$9)</f>
        <v>200.02269498750013</v>
      </c>
      <c r="JV81" s="37">
        <f>JU81+JV72-JV18*SUMIFS(conditions!$69:$69,conditions!$8:$8,"&lt;="&amp;JV$9,conditions!$9:$9,"&gt;="&amp;JV$9)*SUMIFS(conditions!$70:$70,conditions!$8:$8,"&lt;="&amp;JV$9,conditions!$9:$9,"&gt;="&amp;JV$9)</f>
        <v>205.49700032400011</v>
      </c>
      <c r="JW81" s="37">
        <f>JV81+JW72-JW18*SUMIFS(conditions!$69:$69,conditions!$8:$8,"&lt;="&amp;JW$9,conditions!$9:$9,"&gt;="&amp;JW$9)*SUMIFS(conditions!$70:$70,conditions!$8:$8,"&lt;="&amp;JW$9,conditions!$9:$9,"&gt;="&amp;JW$9)</f>
        <v>210.97130566050009</v>
      </c>
      <c r="JX81" s="37">
        <f>JW81+JX72-JX18*SUMIFS(conditions!$69:$69,conditions!$8:$8,"&lt;="&amp;JX$9,conditions!$9:$9,"&gt;="&amp;JX$9)*SUMIFS(conditions!$70:$70,conditions!$8:$8,"&lt;="&amp;JX$9,conditions!$9:$9,"&gt;="&amp;JX$9)</f>
        <v>193.28508841950008</v>
      </c>
      <c r="JY81" s="37">
        <f>JX81+JY72-JY18*SUMIFS(conditions!$69:$69,conditions!$8:$8,"&lt;="&amp;JY$9,conditions!$9:$9,"&gt;="&amp;JY$9)*SUMIFS(conditions!$70:$70,conditions!$8:$8,"&lt;="&amp;JY$9,conditions!$9:$9,"&gt;="&amp;JY$9)</f>
        <v>193.28508841950008</v>
      </c>
      <c r="JZ81" s="37">
        <f>JY81+JZ72-JZ18*SUMIFS(conditions!$69:$69,conditions!$8:$8,"&lt;="&amp;JZ$9,conditions!$9:$9,"&gt;="&amp;JZ$9)*SUMIFS(conditions!$70:$70,conditions!$8:$8,"&lt;="&amp;JZ$9,conditions!$9:$9,"&gt;="&amp;JZ$9)</f>
        <v>216.44561099700007</v>
      </c>
      <c r="KA81" s="37">
        <f>JZ81+KA72-KA18*SUMIFS(conditions!$69:$69,conditions!$8:$8,"&lt;="&amp;KA$9,conditions!$9:$9,"&gt;="&amp;KA$9)*SUMIFS(conditions!$70:$70,conditions!$8:$8,"&lt;="&amp;KA$9,conditions!$9:$9,"&gt;="&amp;KA$9)</f>
        <v>221.91991633350005</v>
      </c>
      <c r="KB81" s="37">
        <f>KA81+KB72-KB18*SUMIFS(conditions!$69:$69,conditions!$8:$8,"&lt;="&amp;KB$9,conditions!$9:$9,"&gt;="&amp;KB$9)*SUMIFS(conditions!$70:$70,conditions!$8:$8,"&lt;="&amp;KB$9,conditions!$9:$9,"&gt;="&amp;KB$9)</f>
        <v>227.39422167000004</v>
      </c>
      <c r="KC81" s="37">
        <f>KB81+KC72-KC18*SUMIFS(conditions!$69:$69,conditions!$8:$8,"&lt;="&amp;KC$9,conditions!$9:$9,"&gt;="&amp;KC$9)*SUMIFS(conditions!$70:$70,conditions!$8:$8,"&lt;="&amp;KC$9,conditions!$9:$9,"&gt;="&amp;KC$9)</f>
        <v>232.86852700650002</v>
      </c>
      <c r="KD81" s="37">
        <f>KC81+KD72-KD18*SUMIFS(conditions!$69:$69,conditions!$8:$8,"&lt;="&amp;KD$9,conditions!$9:$9,"&gt;="&amp;KD$9)*SUMIFS(conditions!$70:$70,conditions!$8:$8,"&lt;="&amp;KD$9,conditions!$9:$9,"&gt;="&amp;KD$9)</f>
        <v>238.342832343</v>
      </c>
      <c r="KE81" s="37">
        <f>KD81+KE72-KE18*SUMIFS(conditions!$69:$69,conditions!$8:$8,"&lt;="&amp;KE$9,conditions!$9:$9,"&gt;="&amp;KE$9)*SUMIFS(conditions!$70:$70,conditions!$8:$8,"&lt;="&amp;KE$9,conditions!$9:$9,"&gt;="&amp;KE$9)</f>
        <v>220.65661510199999</v>
      </c>
      <c r="KF81" s="37">
        <f>KE81+KF72-KF18*SUMIFS(conditions!$69:$69,conditions!$8:$8,"&lt;="&amp;KF$9,conditions!$9:$9,"&gt;="&amp;KF$9)*SUMIFS(conditions!$70:$70,conditions!$8:$8,"&lt;="&amp;KF$9,conditions!$9:$9,"&gt;="&amp;KF$9)</f>
        <v>220.65661510199999</v>
      </c>
      <c r="KG81" s="37">
        <f>KF81+KG72-KG18*SUMIFS(conditions!$69:$69,conditions!$8:$8,"&lt;="&amp;KG$9,conditions!$9:$9,"&gt;="&amp;KG$9)*SUMIFS(conditions!$70:$70,conditions!$8:$8,"&lt;="&amp;KG$9,conditions!$9:$9,"&gt;="&amp;KG$9)</f>
        <v>243.81713767949998</v>
      </c>
      <c r="KH81" s="37">
        <f>KG81+KH72-KH18*SUMIFS(conditions!$69:$69,conditions!$8:$8,"&lt;="&amp;KH$9,conditions!$9:$9,"&gt;="&amp;KH$9)*SUMIFS(conditions!$70:$70,conditions!$8:$8,"&lt;="&amp;KH$9,conditions!$9:$9,"&gt;="&amp;KH$9)</f>
        <v>249.29144301599996</v>
      </c>
      <c r="KI81" s="37">
        <f>KH81+KI72-KI18*SUMIFS(conditions!$69:$69,conditions!$8:$8,"&lt;="&amp;KI$9,conditions!$9:$9,"&gt;="&amp;KI$9)*SUMIFS(conditions!$70:$70,conditions!$8:$8,"&lt;="&amp;KI$9,conditions!$9:$9,"&gt;="&amp;KI$9)</f>
        <v>254.76574835249994</v>
      </c>
      <c r="KJ81" s="37">
        <f>KI81+KJ72-KJ18*SUMIFS(conditions!$69:$69,conditions!$8:$8,"&lt;="&amp;KJ$9,conditions!$9:$9,"&gt;="&amp;KJ$9)*SUMIFS(conditions!$70:$70,conditions!$8:$8,"&lt;="&amp;KJ$9,conditions!$9:$9,"&gt;="&amp;KJ$9)</f>
        <v>254.76574835249994</v>
      </c>
      <c r="KK81" s="37">
        <f>KJ81+KK72-KK18*SUMIFS(conditions!$69:$69,conditions!$8:$8,"&lt;="&amp;KK$9,conditions!$9:$9,"&gt;="&amp;KK$9)*SUMIFS(conditions!$70:$70,conditions!$8:$8,"&lt;="&amp;KK$9,conditions!$9:$9,"&gt;="&amp;KK$9)</f>
        <v>254.76574835249994</v>
      </c>
      <c r="KL81" s="37">
        <f>KK81+KL72-KL18*SUMIFS(conditions!$69:$69,conditions!$8:$8,"&lt;="&amp;KL$9,conditions!$9:$9,"&gt;="&amp;KL$9)*SUMIFS(conditions!$70:$70,conditions!$8:$8,"&lt;="&amp;KL$9,conditions!$9:$9,"&gt;="&amp;KL$9)</f>
        <v>231.60522577499995</v>
      </c>
      <c r="KM81" s="37">
        <f>KL81+KM72-KM18*SUMIFS(conditions!$69:$69,conditions!$8:$8,"&lt;="&amp;KM$9,conditions!$9:$9,"&gt;="&amp;KM$9)*SUMIFS(conditions!$70:$70,conditions!$8:$8,"&lt;="&amp;KM$9,conditions!$9:$9,"&gt;="&amp;KM$9)</f>
        <v>231.60522577499995</v>
      </c>
      <c r="KN81" s="37">
        <f>KM81+KN72-KN18*SUMIFS(conditions!$69:$69,conditions!$8:$8,"&lt;="&amp;KN$9,conditions!$9:$9,"&gt;="&amp;KN$9)*SUMIFS(conditions!$70:$70,conditions!$8:$8,"&lt;="&amp;KN$9,conditions!$9:$9,"&gt;="&amp;KN$9)</f>
        <v>254.76574835249994</v>
      </c>
      <c r="KO81" s="37">
        <f>KN81+KO72-KO18*SUMIFS(conditions!$69:$69,conditions!$8:$8,"&lt;="&amp;KO$9,conditions!$9:$9,"&gt;="&amp;KO$9)*SUMIFS(conditions!$70:$70,conditions!$8:$8,"&lt;="&amp;KO$9,conditions!$9:$9,"&gt;="&amp;KO$9)</f>
        <v>254.76574835249994</v>
      </c>
      <c r="KP81" s="37">
        <f>KO81+KP72-KP18*SUMIFS(conditions!$69:$69,conditions!$8:$8,"&lt;="&amp;KP$9,conditions!$9:$9,"&gt;="&amp;KP$9)*SUMIFS(conditions!$70:$70,conditions!$8:$8,"&lt;="&amp;KP$9,conditions!$9:$9,"&gt;="&amp;KP$9)</f>
        <v>254.76574835249994</v>
      </c>
      <c r="KQ81" s="37">
        <f>KP81+KQ72-KQ18*SUMIFS(conditions!$69:$69,conditions!$8:$8,"&lt;="&amp;KQ$9,conditions!$9:$9,"&gt;="&amp;KQ$9)*SUMIFS(conditions!$70:$70,conditions!$8:$8,"&lt;="&amp;KQ$9,conditions!$9:$9,"&gt;="&amp;KQ$9)</f>
        <v>254.76574835249994</v>
      </c>
      <c r="KR81" s="37">
        <f>KQ81+KR72-KR18*SUMIFS(conditions!$69:$69,conditions!$8:$8,"&lt;="&amp;KR$9,conditions!$9:$9,"&gt;="&amp;KR$9)*SUMIFS(conditions!$70:$70,conditions!$8:$8,"&lt;="&amp;KR$9,conditions!$9:$9,"&gt;="&amp;KR$9)</f>
        <v>254.76574835249994</v>
      </c>
      <c r="KS81" s="37">
        <f>KR81+KS72-KS18*SUMIFS(conditions!$69:$69,conditions!$8:$8,"&lt;="&amp;KS$9,conditions!$9:$9,"&gt;="&amp;KS$9)*SUMIFS(conditions!$70:$70,conditions!$8:$8,"&lt;="&amp;KS$9,conditions!$9:$9,"&gt;="&amp;KS$9)</f>
        <v>231.60522577499995</v>
      </c>
      <c r="KT81" s="37">
        <f>KS81+KT72-KT18*SUMIFS(conditions!$69:$69,conditions!$8:$8,"&lt;="&amp;KT$9,conditions!$9:$9,"&gt;="&amp;KT$9)*SUMIFS(conditions!$70:$70,conditions!$8:$8,"&lt;="&amp;KT$9,conditions!$9:$9,"&gt;="&amp;KT$9)</f>
        <v>231.60522577499995</v>
      </c>
      <c r="KU81" s="37">
        <f>KT81+KU72-KU18*SUMIFS(conditions!$69:$69,conditions!$8:$8,"&lt;="&amp;KU$9,conditions!$9:$9,"&gt;="&amp;KU$9)*SUMIFS(conditions!$70:$70,conditions!$8:$8,"&lt;="&amp;KU$9,conditions!$9:$9,"&gt;="&amp;KU$9)</f>
        <v>254.76574835249994</v>
      </c>
      <c r="KV81" s="37">
        <f>KU81+KV72-KV18*SUMIFS(conditions!$69:$69,conditions!$8:$8,"&lt;="&amp;KV$9,conditions!$9:$9,"&gt;="&amp;KV$9)*SUMIFS(conditions!$70:$70,conditions!$8:$8,"&lt;="&amp;KV$9,conditions!$9:$9,"&gt;="&amp;KV$9)</f>
        <v>254.76574835249994</v>
      </c>
      <c r="KW81" s="37">
        <f>KV81+KW72-KW18*SUMIFS(conditions!$69:$69,conditions!$8:$8,"&lt;="&amp;KW$9,conditions!$9:$9,"&gt;="&amp;KW$9)*SUMIFS(conditions!$70:$70,conditions!$8:$8,"&lt;="&amp;KW$9,conditions!$9:$9,"&gt;="&amp;KW$9)</f>
        <v>254.76574835249994</v>
      </c>
      <c r="KX81" s="37">
        <f>KW81+KX72-KX18*SUMIFS(conditions!$69:$69,conditions!$8:$8,"&lt;="&amp;KX$9,conditions!$9:$9,"&gt;="&amp;KX$9)*SUMIFS(conditions!$70:$70,conditions!$8:$8,"&lt;="&amp;KX$9,conditions!$9:$9,"&gt;="&amp;KX$9)</f>
        <v>254.76574835249994</v>
      </c>
      <c r="KY81" s="37">
        <f>KX81+KY72-KY18*SUMIFS(conditions!$69:$69,conditions!$8:$8,"&lt;="&amp;KY$9,conditions!$9:$9,"&gt;="&amp;KY$9)*SUMIFS(conditions!$70:$70,conditions!$8:$8,"&lt;="&amp;KY$9,conditions!$9:$9,"&gt;="&amp;KY$9)</f>
        <v>261.71390512574993</v>
      </c>
      <c r="KZ81" s="37">
        <f>KY81+KZ72-KZ18*SUMIFS(conditions!$69:$69,conditions!$8:$8,"&lt;="&amp;KZ$9,conditions!$9:$9,"&gt;="&amp;KZ$9)*SUMIFS(conditions!$70:$70,conditions!$8:$8,"&lt;="&amp;KZ$9,conditions!$9:$9,"&gt;="&amp;KZ$9)</f>
        <v>238.55338254824994</v>
      </c>
      <c r="LA81" s="37">
        <f>KZ81+LA72-LA18*SUMIFS(conditions!$69:$69,conditions!$8:$8,"&lt;="&amp;LA$9,conditions!$9:$9,"&gt;="&amp;LA$9)*SUMIFS(conditions!$70:$70,conditions!$8:$8,"&lt;="&amp;LA$9,conditions!$9:$9,"&gt;="&amp;LA$9)</f>
        <v>238.55338254824994</v>
      </c>
      <c r="LB81" s="37">
        <f>LA81+LB72-LB18*SUMIFS(conditions!$69:$69,conditions!$8:$8,"&lt;="&amp;LB$9,conditions!$9:$9,"&gt;="&amp;LB$9)*SUMIFS(conditions!$70:$70,conditions!$8:$8,"&lt;="&amp;LB$9,conditions!$9:$9,"&gt;="&amp;LB$9)</f>
        <v>268.66206189899992</v>
      </c>
      <c r="LC81" s="37">
        <f>LB81+LC72-LC18*SUMIFS(conditions!$69:$69,conditions!$8:$8,"&lt;="&amp;LC$9,conditions!$9:$9,"&gt;="&amp;LC$9)*SUMIFS(conditions!$70:$70,conditions!$8:$8,"&lt;="&amp;LC$9,conditions!$9:$9,"&gt;="&amp;LC$9)</f>
        <v>275.61021867224991</v>
      </c>
      <c r="LD81" s="37">
        <f>LC81+LD72-LD18*SUMIFS(conditions!$69:$69,conditions!$8:$8,"&lt;="&amp;LD$9,conditions!$9:$9,"&gt;="&amp;LD$9)*SUMIFS(conditions!$70:$70,conditions!$8:$8,"&lt;="&amp;LD$9,conditions!$9:$9,"&gt;="&amp;LD$9)</f>
        <v>282.55837544549991</v>
      </c>
      <c r="LE81" s="37">
        <f>LD81+LE72-LE18*SUMIFS(conditions!$69:$69,conditions!$8:$8,"&lt;="&amp;LE$9,conditions!$9:$9,"&gt;="&amp;LE$9)*SUMIFS(conditions!$70:$70,conditions!$8:$8,"&lt;="&amp;LE$9,conditions!$9:$9,"&gt;="&amp;LE$9)</f>
        <v>289.5065322187499</v>
      </c>
      <c r="LF81" s="37">
        <f>LE81+LF72-LF18*SUMIFS(conditions!$69:$69,conditions!$8:$8,"&lt;="&amp;LF$9,conditions!$9:$9,"&gt;="&amp;LF$9)*SUMIFS(conditions!$70:$70,conditions!$8:$8,"&lt;="&amp;LF$9,conditions!$9:$9,"&gt;="&amp;LF$9)</f>
        <v>296.45468899199989</v>
      </c>
      <c r="LG81" s="37">
        <f>LF81+LG72-LG18*SUMIFS(conditions!$69:$69,conditions!$8:$8,"&lt;="&amp;LG$9,conditions!$9:$9,"&gt;="&amp;LG$9)*SUMIFS(conditions!$70:$70,conditions!$8:$8,"&lt;="&amp;LG$9,conditions!$9:$9,"&gt;="&amp;LG$9)</f>
        <v>273.2941664144999</v>
      </c>
      <c r="LH81" s="37">
        <f>LG81+LH72-LH18*SUMIFS(conditions!$69:$69,conditions!$8:$8,"&lt;="&amp;LH$9,conditions!$9:$9,"&gt;="&amp;LH$9)*SUMIFS(conditions!$70:$70,conditions!$8:$8,"&lt;="&amp;LH$9,conditions!$9:$9,"&gt;="&amp;LH$9)</f>
        <v>273.2941664144999</v>
      </c>
      <c r="LI81" s="37">
        <f>LH81+LI72-LI18*SUMIFS(conditions!$69:$69,conditions!$8:$8,"&lt;="&amp;LI$9,conditions!$9:$9,"&gt;="&amp;LI$9)*SUMIFS(conditions!$70:$70,conditions!$8:$8,"&lt;="&amp;LI$9,conditions!$9:$9,"&gt;="&amp;LI$9)</f>
        <v>303.40284576524988</v>
      </c>
      <c r="LJ81" s="37">
        <f>LI81+LJ72-LJ18*SUMIFS(conditions!$69:$69,conditions!$8:$8,"&lt;="&amp;LJ$9,conditions!$9:$9,"&gt;="&amp;LJ$9)*SUMIFS(conditions!$70:$70,conditions!$8:$8,"&lt;="&amp;LJ$9,conditions!$9:$9,"&gt;="&amp;LJ$9)</f>
        <v>310.35100253849987</v>
      </c>
      <c r="LK81" s="37">
        <f>LJ81+LK72-LK18*SUMIFS(conditions!$69:$69,conditions!$8:$8,"&lt;="&amp;LK$9,conditions!$9:$9,"&gt;="&amp;LK$9)*SUMIFS(conditions!$70:$70,conditions!$8:$8,"&lt;="&amp;LK$9,conditions!$9:$9,"&gt;="&amp;LK$9)</f>
        <v>317.29915931174986</v>
      </c>
      <c r="LL81" s="37">
        <f>LK81+LL72-LL18*SUMIFS(conditions!$69:$69,conditions!$8:$8,"&lt;="&amp;LL$9,conditions!$9:$9,"&gt;="&amp;LL$9)*SUMIFS(conditions!$70:$70,conditions!$8:$8,"&lt;="&amp;LL$9,conditions!$9:$9,"&gt;="&amp;LL$9)</f>
        <v>324.24731608499985</v>
      </c>
      <c r="LM81" s="37">
        <f>LL81+LM72-LM18*SUMIFS(conditions!$69:$69,conditions!$8:$8,"&lt;="&amp;LM$9,conditions!$9:$9,"&gt;="&amp;LM$9)*SUMIFS(conditions!$70:$70,conditions!$8:$8,"&lt;="&amp;LM$9,conditions!$9:$9,"&gt;="&amp;LM$9)</f>
        <v>331.19547285824984</v>
      </c>
      <c r="LN81" s="37">
        <f>LM81+LN72-LN18*SUMIFS(conditions!$69:$69,conditions!$8:$8,"&lt;="&amp;LN$9,conditions!$9:$9,"&gt;="&amp;LN$9)*SUMIFS(conditions!$70:$70,conditions!$8:$8,"&lt;="&amp;LN$9,conditions!$9:$9,"&gt;="&amp;LN$9)</f>
        <v>301.08679350749986</v>
      </c>
      <c r="LO81" s="37">
        <f>LN81+LO72-LO18*SUMIFS(conditions!$69:$69,conditions!$8:$8,"&lt;="&amp;LO$9,conditions!$9:$9,"&gt;="&amp;LO$9)*SUMIFS(conditions!$70:$70,conditions!$8:$8,"&lt;="&amp;LO$9,conditions!$9:$9,"&gt;="&amp;LO$9)</f>
        <v>301.08679350749986</v>
      </c>
      <c r="LP81" s="37">
        <f>LO81+LP72-LP18*SUMIFS(conditions!$69:$69,conditions!$8:$8,"&lt;="&amp;LP$9,conditions!$9:$9,"&gt;="&amp;LP$9)*SUMIFS(conditions!$70:$70,conditions!$8:$8,"&lt;="&amp;LP$9,conditions!$9:$9,"&gt;="&amp;LP$9)</f>
        <v>331.19547285824984</v>
      </c>
      <c r="LQ81" s="37">
        <f>LP81+LQ72-LQ18*SUMIFS(conditions!$69:$69,conditions!$8:$8,"&lt;="&amp;LQ$9,conditions!$9:$9,"&gt;="&amp;LQ$9)*SUMIFS(conditions!$70:$70,conditions!$8:$8,"&lt;="&amp;LQ$9,conditions!$9:$9,"&gt;="&amp;LQ$9)</f>
        <v>331.19547285824984</v>
      </c>
      <c r="LR81" s="37">
        <f>LQ81+LR72-LR18*SUMIFS(conditions!$69:$69,conditions!$8:$8,"&lt;="&amp;LR$9,conditions!$9:$9,"&gt;="&amp;LR$9)*SUMIFS(conditions!$70:$70,conditions!$8:$8,"&lt;="&amp;LR$9,conditions!$9:$9,"&gt;="&amp;LR$9)</f>
        <v>331.19547285824984</v>
      </c>
      <c r="LS81" s="37">
        <f>LR81+LS72-LS18*SUMIFS(conditions!$69:$69,conditions!$8:$8,"&lt;="&amp;LS$9,conditions!$9:$9,"&gt;="&amp;LS$9)*SUMIFS(conditions!$70:$70,conditions!$8:$8,"&lt;="&amp;LS$9,conditions!$9:$9,"&gt;="&amp;LS$9)</f>
        <v>331.19547285824984</v>
      </c>
      <c r="LT81" s="37">
        <f>LS81+LT72-LT18*SUMIFS(conditions!$69:$69,conditions!$8:$8,"&lt;="&amp;LT$9,conditions!$9:$9,"&gt;="&amp;LT$9)*SUMIFS(conditions!$70:$70,conditions!$8:$8,"&lt;="&amp;LT$9,conditions!$9:$9,"&gt;="&amp;LT$9)</f>
        <v>331.19547285824984</v>
      </c>
      <c r="LU81" s="37">
        <f>LT81+LU72-LU18*SUMIFS(conditions!$69:$69,conditions!$8:$8,"&lt;="&amp;LU$9,conditions!$9:$9,"&gt;="&amp;LU$9)*SUMIFS(conditions!$70:$70,conditions!$8:$8,"&lt;="&amp;LU$9,conditions!$9:$9,"&gt;="&amp;LU$9)</f>
        <v>301.08679350749986</v>
      </c>
      <c r="LV81" s="37">
        <f>LU81+LV72-LV18*SUMIFS(conditions!$69:$69,conditions!$8:$8,"&lt;="&amp;LV$9,conditions!$9:$9,"&gt;="&amp;LV$9)*SUMIFS(conditions!$70:$70,conditions!$8:$8,"&lt;="&amp;LV$9,conditions!$9:$9,"&gt;="&amp;LV$9)</f>
        <v>301.08679350749986</v>
      </c>
      <c r="LW81" s="37">
        <f>LV81+LW72-LW18*SUMIFS(conditions!$69:$69,conditions!$8:$8,"&lt;="&amp;LW$9,conditions!$9:$9,"&gt;="&amp;LW$9)*SUMIFS(conditions!$70:$70,conditions!$8:$8,"&lt;="&amp;LW$9,conditions!$9:$9,"&gt;="&amp;LW$9)</f>
        <v>331.19547285824984</v>
      </c>
      <c r="LX81" s="37">
        <f>LW81+LX72-LX18*SUMIFS(conditions!$69:$69,conditions!$8:$8,"&lt;="&amp;LX$9,conditions!$9:$9,"&gt;="&amp;LX$9)*SUMIFS(conditions!$70:$70,conditions!$8:$8,"&lt;="&amp;LX$9,conditions!$9:$9,"&gt;="&amp;LX$9)</f>
        <v>331.19547285824984</v>
      </c>
      <c r="LY81" s="37">
        <f>LX81+LY72-LY18*SUMIFS(conditions!$69:$69,conditions!$8:$8,"&lt;="&amp;LY$9,conditions!$9:$9,"&gt;="&amp;LY$9)*SUMIFS(conditions!$70:$70,conditions!$8:$8,"&lt;="&amp;LY$9,conditions!$9:$9,"&gt;="&amp;LY$9)</f>
        <v>331.19547285824984</v>
      </c>
      <c r="LZ81" s="37">
        <f>LY81+LZ72-LZ18*SUMIFS(conditions!$69:$69,conditions!$8:$8,"&lt;="&amp;LZ$9,conditions!$9:$9,"&gt;="&amp;LZ$9)*SUMIFS(conditions!$70:$70,conditions!$8:$8,"&lt;="&amp;LZ$9,conditions!$9:$9,"&gt;="&amp;LZ$9)</f>
        <v>331.19547285824984</v>
      </c>
      <c r="MA81" s="37">
        <f>LZ81+MA72-MA18*SUMIFS(conditions!$69:$69,conditions!$8:$8,"&lt;="&amp;MA$9,conditions!$9:$9,"&gt;="&amp;MA$9)*SUMIFS(conditions!$70:$70,conditions!$8:$8,"&lt;="&amp;MA$9,conditions!$9:$9,"&gt;="&amp;MA$9)</f>
        <v>331.19547285824984</v>
      </c>
      <c r="MB81" s="37">
        <f>MA81+MB72-MB18*SUMIFS(conditions!$69:$69,conditions!$8:$8,"&lt;="&amp;MB$9,conditions!$9:$9,"&gt;="&amp;MB$9)*SUMIFS(conditions!$70:$70,conditions!$8:$8,"&lt;="&amp;MB$9,conditions!$9:$9,"&gt;="&amp;MB$9)</f>
        <v>301.08679350749986</v>
      </c>
      <c r="MC81" s="37">
        <f>MB81+MC72-MC18*SUMIFS(conditions!$69:$69,conditions!$8:$8,"&lt;="&amp;MC$9,conditions!$9:$9,"&gt;="&amp;MC$9)*SUMIFS(conditions!$70:$70,conditions!$8:$8,"&lt;="&amp;MC$9,conditions!$9:$9,"&gt;="&amp;MC$9)</f>
        <v>301.08679350749986</v>
      </c>
      <c r="MD81" s="37">
        <f>MC81+MD72-MD18*SUMIFS(conditions!$69:$69,conditions!$8:$8,"&lt;="&amp;MD$9,conditions!$9:$9,"&gt;="&amp;MD$9)*SUMIFS(conditions!$70:$70,conditions!$8:$8,"&lt;="&amp;MD$9,conditions!$9:$9,"&gt;="&amp;MD$9)</f>
        <v>337.21720872839984</v>
      </c>
      <c r="ME81" s="37">
        <f>MD81+ME72-ME18*SUMIFS(conditions!$69:$69,conditions!$8:$8,"&lt;="&amp;ME$9,conditions!$9:$9,"&gt;="&amp;ME$9)*SUMIFS(conditions!$70:$70,conditions!$8:$8,"&lt;="&amp;ME$9,conditions!$9:$9,"&gt;="&amp;ME$9)</f>
        <v>343.23894459854984</v>
      </c>
      <c r="MF81" s="37">
        <f>ME81+MF72-MF18*SUMIFS(conditions!$69:$69,conditions!$8:$8,"&lt;="&amp;MF$9,conditions!$9:$9,"&gt;="&amp;MF$9)*SUMIFS(conditions!$70:$70,conditions!$8:$8,"&lt;="&amp;MF$9,conditions!$9:$9,"&gt;="&amp;MF$9)</f>
        <v>349.26068046869983</v>
      </c>
      <c r="MG81" s="37">
        <f>MF81+MG72-MG18*SUMIFS(conditions!$69:$69,conditions!$8:$8,"&lt;="&amp;MG$9,conditions!$9:$9,"&gt;="&amp;MG$9)*SUMIFS(conditions!$70:$70,conditions!$8:$8,"&lt;="&amp;MG$9,conditions!$9:$9,"&gt;="&amp;MG$9)</f>
        <v>355.28241633884983</v>
      </c>
      <c r="MH81" s="37">
        <f>MG81+MH72-MH18*SUMIFS(conditions!$69:$69,conditions!$8:$8,"&lt;="&amp;MH$9,conditions!$9:$9,"&gt;="&amp;MH$9)*SUMIFS(conditions!$70:$70,conditions!$8:$8,"&lt;="&amp;MH$9,conditions!$9:$9,"&gt;="&amp;MH$9)</f>
        <v>361.30415220899982</v>
      </c>
      <c r="MI81" s="37">
        <f>MH81+MI72-MI18*SUMIFS(conditions!$69:$69,conditions!$8:$8,"&lt;="&amp;MI$9,conditions!$9:$9,"&gt;="&amp;MI$9)*SUMIFS(conditions!$70:$70,conditions!$8:$8,"&lt;="&amp;MI$9,conditions!$9:$9,"&gt;="&amp;MI$9)</f>
        <v>331.19547285824984</v>
      </c>
      <c r="MJ81" s="37">
        <f>MI81+MJ72-MJ18*SUMIFS(conditions!$69:$69,conditions!$8:$8,"&lt;="&amp;MJ$9,conditions!$9:$9,"&gt;="&amp;MJ$9)*SUMIFS(conditions!$70:$70,conditions!$8:$8,"&lt;="&amp;MJ$9,conditions!$9:$9,"&gt;="&amp;MJ$9)</f>
        <v>331.19547285824984</v>
      </c>
      <c r="MK81" s="37">
        <f>MJ81+MK72-MK18*SUMIFS(conditions!$69:$69,conditions!$8:$8,"&lt;="&amp;MK$9,conditions!$9:$9,"&gt;="&amp;MK$9)*SUMIFS(conditions!$70:$70,conditions!$8:$8,"&lt;="&amp;MK$9,conditions!$9:$9,"&gt;="&amp;MK$9)</f>
        <v>367.32588807914982</v>
      </c>
      <c r="ML81" s="37">
        <f>MK81+ML72-ML18*SUMIFS(conditions!$69:$69,conditions!$8:$8,"&lt;="&amp;ML$9,conditions!$9:$9,"&gt;="&amp;ML$9)*SUMIFS(conditions!$70:$70,conditions!$8:$8,"&lt;="&amp;ML$9,conditions!$9:$9,"&gt;="&amp;ML$9)</f>
        <v>373.34762394929982</v>
      </c>
      <c r="MM81" s="37">
        <f>ML81+MM72-MM18*SUMIFS(conditions!$69:$69,conditions!$8:$8,"&lt;="&amp;MM$9,conditions!$9:$9,"&gt;="&amp;MM$9)*SUMIFS(conditions!$70:$70,conditions!$8:$8,"&lt;="&amp;MM$9,conditions!$9:$9,"&gt;="&amp;MM$9)</f>
        <v>379.36935981944981</v>
      </c>
      <c r="MN81" s="37">
        <f>MM81+MN72-MN18*SUMIFS(conditions!$69:$69,conditions!$8:$8,"&lt;="&amp;MN$9,conditions!$9:$9,"&gt;="&amp;MN$9)*SUMIFS(conditions!$70:$70,conditions!$8:$8,"&lt;="&amp;MN$9,conditions!$9:$9,"&gt;="&amp;MN$9)</f>
        <v>385.39109568959981</v>
      </c>
      <c r="MO81" s="37">
        <f>MN81+MO72-MO18*SUMIFS(conditions!$69:$69,conditions!$8:$8,"&lt;="&amp;MO$9,conditions!$9:$9,"&gt;="&amp;MO$9)*SUMIFS(conditions!$70:$70,conditions!$8:$8,"&lt;="&amp;MO$9,conditions!$9:$9,"&gt;="&amp;MO$9)</f>
        <v>391.4128315597498</v>
      </c>
      <c r="MP81" s="37">
        <f>MO81+MP72-MP18*SUMIFS(conditions!$69:$69,conditions!$8:$8,"&lt;="&amp;MP$9,conditions!$9:$9,"&gt;="&amp;MP$9)*SUMIFS(conditions!$70:$70,conditions!$8:$8,"&lt;="&amp;MP$9,conditions!$9:$9,"&gt;="&amp;MP$9)</f>
        <v>361.30415220899982</v>
      </c>
      <c r="MQ81" s="37">
        <f>MP81+MQ72-MQ18*SUMIFS(conditions!$69:$69,conditions!$8:$8,"&lt;="&amp;MQ$9,conditions!$9:$9,"&gt;="&amp;MQ$9)*SUMIFS(conditions!$70:$70,conditions!$8:$8,"&lt;="&amp;MQ$9,conditions!$9:$9,"&gt;="&amp;MQ$9)</f>
        <v>361.30415220899982</v>
      </c>
      <c r="MR81" s="37">
        <f>MQ81+MR72-MR18*SUMIFS(conditions!$69:$69,conditions!$8:$8,"&lt;="&amp;MR$9,conditions!$9:$9,"&gt;="&amp;MR$9)*SUMIFS(conditions!$70:$70,conditions!$8:$8,"&lt;="&amp;MR$9,conditions!$9:$9,"&gt;="&amp;MR$9)</f>
        <v>397.4345674298998</v>
      </c>
      <c r="MS81" s="37">
        <f>MR81+MS72-MS18*SUMIFS(conditions!$69:$69,conditions!$8:$8,"&lt;="&amp;MS$9,conditions!$9:$9,"&gt;="&amp;MS$9)*SUMIFS(conditions!$70:$70,conditions!$8:$8,"&lt;="&amp;MS$9,conditions!$9:$9,"&gt;="&amp;MS$9)</f>
        <v>397.4345674298998</v>
      </c>
      <c r="MT81" s="37">
        <f>MS81+MT72-MT18*SUMIFS(conditions!$69:$69,conditions!$8:$8,"&lt;="&amp;MT$9,conditions!$9:$9,"&gt;="&amp;MT$9)*SUMIFS(conditions!$70:$70,conditions!$8:$8,"&lt;="&amp;MT$9,conditions!$9:$9,"&gt;="&amp;MT$9)</f>
        <v>397.4345674298998</v>
      </c>
      <c r="MU81" s="37">
        <f>MT81+MU72-MU18*SUMIFS(conditions!$69:$69,conditions!$8:$8,"&lt;="&amp;MU$9,conditions!$9:$9,"&gt;="&amp;MU$9)*SUMIFS(conditions!$70:$70,conditions!$8:$8,"&lt;="&amp;MU$9,conditions!$9:$9,"&gt;="&amp;MU$9)</f>
        <v>397.4345674298998</v>
      </c>
      <c r="MV81" s="37">
        <f>MU81+MV72-MV18*SUMIFS(conditions!$69:$69,conditions!$8:$8,"&lt;="&amp;MV$9,conditions!$9:$9,"&gt;="&amp;MV$9)*SUMIFS(conditions!$70:$70,conditions!$8:$8,"&lt;="&amp;MV$9,conditions!$9:$9,"&gt;="&amp;MV$9)</f>
        <v>397.4345674298998</v>
      </c>
      <c r="MW81" s="37">
        <f>MV81+MW72-MW18*SUMIFS(conditions!$69:$69,conditions!$8:$8,"&lt;="&amp;MW$9,conditions!$9:$9,"&gt;="&amp;MW$9)*SUMIFS(conditions!$70:$70,conditions!$8:$8,"&lt;="&amp;MW$9,conditions!$9:$9,"&gt;="&amp;MW$9)</f>
        <v>361.30415220899982</v>
      </c>
      <c r="MX81" s="37">
        <f>MW81+MX72-MX18*SUMIFS(conditions!$69:$69,conditions!$8:$8,"&lt;="&amp;MX$9,conditions!$9:$9,"&gt;="&amp;MX$9)*SUMIFS(conditions!$70:$70,conditions!$8:$8,"&lt;="&amp;MX$9,conditions!$9:$9,"&gt;="&amp;MX$9)</f>
        <v>361.30415220899982</v>
      </c>
      <c r="MY81" s="37">
        <f>MX81+MY72-MY18*SUMIFS(conditions!$69:$69,conditions!$8:$8,"&lt;="&amp;MY$9,conditions!$9:$9,"&gt;="&amp;MY$9)*SUMIFS(conditions!$70:$70,conditions!$8:$8,"&lt;="&amp;MY$9,conditions!$9:$9,"&gt;="&amp;MY$9)</f>
        <v>397.4345674298998</v>
      </c>
      <c r="MZ81" s="37">
        <f>MY81+MZ72-MZ18*SUMIFS(conditions!$69:$69,conditions!$8:$8,"&lt;="&amp;MZ$9,conditions!$9:$9,"&gt;="&amp;MZ$9)*SUMIFS(conditions!$70:$70,conditions!$8:$8,"&lt;="&amp;MZ$9,conditions!$9:$9,"&gt;="&amp;MZ$9)</f>
        <v>397.4345674298998</v>
      </c>
      <c r="NA81" s="37">
        <f>MZ81+NA72-NA18*SUMIFS(conditions!$69:$69,conditions!$8:$8,"&lt;="&amp;NA$9,conditions!$9:$9,"&gt;="&amp;NA$9)*SUMIFS(conditions!$70:$70,conditions!$8:$8,"&lt;="&amp;NA$9,conditions!$9:$9,"&gt;="&amp;NA$9)</f>
        <v>397.4345674298998</v>
      </c>
      <c r="NB81" s="37">
        <f>NA81+NB72-NB18*SUMIFS(conditions!$69:$69,conditions!$8:$8,"&lt;="&amp;NB$9,conditions!$9:$9,"&gt;="&amp;NB$9)*SUMIFS(conditions!$70:$70,conditions!$8:$8,"&lt;="&amp;NB$9,conditions!$9:$9,"&gt;="&amp;NB$9)</f>
        <v>397.4345674298998</v>
      </c>
      <c r="NC81" s="37">
        <f>NB81+NC72-NC18*SUMIFS(conditions!$69:$69,conditions!$8:$8,"&lt;="&amp;NC$9,conditions!$9:$9,"&gt;="&amp;NC$9)*SUMIFS(conditions!$70:$70,conditions!$8:$8,"&lt;="&amp;NC$9,conditions!$9:$9,"&gt;="&amp;NC$9)</f>
        <v>397.4345674298998</v>
      </c>
      <c r="ND81" s="37">
        <f>NC81+ND72-ND18*SUMIFS(conditions!$69:$69,conditions!$8:$8,"&lt;="&amp;ND$9,conditions!$9:$9,"&gt;="&amp;ND$9)*SUMIFS(conditions!$70:$70,conditions!$8:$8,"&lt;="&amp;ND$9,conditions!$9:$9,"&gt;="&amp;ND$9)</f>
        <v>361.30415220899982</v>
      </c>
      <c r="NE81" s="37">
        <f>ND81+NE72-NE18*SUMIFS(conditions!$69:$69,conditions!$8:$8,"&lt;="&amp;NE$9,conditions!$9:$9,"&gt;="&amp;NE$9)*SUMIFS(conditions!$70:$70,conditions!$8:$8,"&lt;="&amp;NE$9,conditions!$9:$9,"&gt;="&amp;NE$9)</f>
        <v>361.30415220899982</v>
      </c>
      <c r="NF81" s="37">
        <f>NE81+NF72-NF18*SUMIFS(conditions!$69:$69,conditions!$8:$8,"&lt;="&amp;NF$9,conditions!$9:$9,"&gt;="&amp;NF$9)*SUMIFS(conditions!$70:$70,conditions!$8:$8,"&lt;="&amp;NF$9,conditions!$9:$9,"&gt;="&amp;NF$9)</f>
        <v>397.4345674298998</v>
      </c>
      <c r="NG81" s="37">
        <f>NF81+NG72-NG18*SUMIFS(conditions!$69:$69,conditions!$8:$8,"&lt;="&amp;NG$9,conditions!$9:$9,"&gt;="&amp;NG$9)*SUMIFS(conditions!$70:$70,conditions!$8:$8,"&lt;="&amp;NG$9,conditions!$9:$9,"&gt;="&amp;NG$9)</f>
        <v>397.4345674298998</v>
      </c>
      <c r="NH81" s="37">
        <f>NG81+NH72-NH18*SUMIFS(conditions!$69:$69,conditions!$8:$8,"&lt;="&amp;NH$9,conditions!$9:$9,"&gt;="&amp;NH$9)*SUMIFS(conditions!$70:$70,conditions!$8:$8,"&lt;="&amp;NH$9,conditions!$9:$9,"&gt;="&amp;NH$9)</f>
        <v>379.12415220899982</v>
      </c>
      <c r="NI81" s="37">
        <f>NH81+NI72-NI18*SUMIFS(conditions!$69:$69,conditions!$8:$8,"&lt;="&amp;NI$9,conditions!$9:$9,"&gt;="&amp;NI$9)*SUMIFS(conditions!$70:$70,conditions!$8:$8,"&lt;="&amp;NI$9,conditions!$9:$9,"&gt;="&amp;NI$9)</f>
        <v>360.81373698809983</v>
      </c>
      <c r="NJ81" s="37">
        <f>NI81+NJ72-NJ18*SUMIFS(conditions!$69:$69,conditions!$8:$8,"&lt;="&amp;NJ$9,conditions!$9:$9,"&gt;="&amp;NJ$9)*SUMIFS(conditions!$70:$70,conditions!$8:$8,"&lt;="&amp;NJ$9,conditions!$9:$9,"&gt;="&amp;NJ$9)</f>
        <v>342.50332176719985</v>
      </c>
      <c r="NK81" s="37">
        <f>NJ81+NK72-NK18*SUMIFS(conditions!$69:$69,conditions!$8:$8,"&lt;="&amp;NK$9,conditions!$9:$9,"&gt;="&amp;NK$9)*SUMIFS(conditions!$70:$70,conditions!$8:$8,"&lt;="&amp;NK$9,conditions!$9:$9,"&gt;="&amp;NK$9)</f>
        <v>324.19290654629987</v>
      </c>
      <c r="NL81" s="37">
        <f>NK81+NL72-NL18*SUMIFS(conditions!$69:$69,conditions!$8:$8,"&lt;="&amp;NL$9,conditions!$9:$9,"&gt;="&amp;NL$9)*SUMIFS(conditions!$70:$70,conditions!$8:$8,"&lt;="&amp;NL$9,conditions!$9:$9,"&gt;="&amp;NL$9)</f>
        <v>342.01290654629986</v>
      </c>
      <c r="NM81" s="37">
        <f>NL81+NM72-NM18*SUMIFS(conditions!$69:$69,conditions!$8:$8,"&lt;="&amp;NM$9,conditions!$9:$9,"&gt;="&amp;NM$9)*SUMIFS(conditions!$70:$70,conditions!$8:$8,"&lt;="&amp;NM$9,conditions!$9:$9,"&gt;="&amp;NM$9)</f>
        <v>342.01290654629986</v>
      </c>
      <c r="NN81" s="37">
        <f>NM81+NN72-NN18*SUMIFS(conditions!$69:$69,conditions!$8:$8,"&lt;="&amp;NN$9,conditions!$9:$9,"&gt;="&amp;NN$9)*SUMIFS(conditions!$70:$70,conditions!$8:$8,"&lt;="&amp;NN$9,conditions!$9:$9,"&gt;="&amp;NN$9)</f>
        <v>305.88249132539988</v>
      </c>
      <c r="NO81" s="37">
        <f>NN81+NO72-NO18*SUMIFS(conditions!$69:$69,conditions!$8:$8,"&lt;="&amp;NO$9,conditions!$9:$9,"&gt;="&amp;NO$9)*SUMIFS(conditions!$70:$70,conditions!$8:$8,"&lt;="&amp;NO$9,conditions!$9:$9,"&gt;="&amp;NO$9)</f>
        <v>287.5720761044999</v>
      </c>
      <c r="NP81" s="37">
        <f>NO81+NP72-NP18*SUMIFS(conditions!$69:$69,conditions!$8:$8,"&lt;="&amp;NP$9,conditions!$9:$9,"&gt;="&amp;NP$9)*SUMIFS(conditions!$70:$70,conditions!$8:$8,"&lt;="&amp;NP$9,conditions!$9:$9,"&gt;="&amp;NP$9)</f>
        <v>269.26166088359992</v>
      </c>
      <c r="NQ81" s="37">
        <f>NP81+NQ72-NQ18*SUMIFS(conditions!$69:$69,conditions!$8:$8,"&lt;="&amp;NQ$9,conditions!$9:$9,"&gt;="&amp;NQ$9)*SUMIFS(conditions!$70:$70,conditions!$8:$8,"&lt;="&amp;NQ$9,conditions!$9:$9,"&gt;="&amp;NQ$9)</f>
        <v>250.9512456626999</v>
      </c>
      <c r="NR81" s="37">
        <f>NQ81+NR72-NR18*SUMIFS(conditions!$69:$69,conditions!$8:$8,"&lt;="&amp;NR$9,conditions!$9:$9,"&gt;="&amp;NR$9)*SUMIFS(conditions!$70:$70,conditions!$8:$8,"&lt;="&amp;NR$9,conditions!$9:$9,"&gt;="&amp;NR$9)</f>
        <v>232.64083044179992</v>
      </c>
      <c r="NS81" s="37">
        <f>NR81+NS72-NS18*SUMIFS(conditions!$69:$69,conditions!$8:$8,"&lt;="&amp;NS$9,conditions!$9:$9,"&gt;="&amp;NS$9)*SUMIFS(conditions!$70:$70,conditions!$8:$8,"&lt;="&amp;NS$9,conditions!$9:$9,"&gt;="&amp;NS$9)</f>
        <v>250.46083044179991</v>
      </c>
      <c r="NT81" s="37">
        <f>NS81+NT72-NT18*SUMIFS(conditions!$69:$69,conditions!$8:$8,"&lt;="&amp;NT$9,conditions!$9:$9,"&gt;="&amp;NT$9)*SUMIFS(conditions!$70:$70,conditions!$8:$8,"&lt;="&amp;NT$9,conditions!$9:$9,"&gt;="&amp;NT$9)</f>
        <v>250.46083044179991</v>
      </c>
      <c r="NU81" s="37">
        <f>NT81+NU72-NU18*SUMIFS(conditions!$69:$69,conditions!$8:$8,"&lt;="&amp;NU$9,conditions!$9:$9,"&gt;="&amp;NU$9)*SUMIFS(conditions!$70:$70,conditions!$8:$8,"&lt;="&amp;NU$9,conditions!$9:$9,"&gt;="&amp;NU$9)</f>
        <v>214.33041522089991</v>
      </c>
      <c r="NV81" s="37">
        <f>NU81+NV72-NV18*SUMIFS(conditions!$69:$69,conditions!$8:$8,"&lt;="&amp;NV$9,conditions!$9:$9,"&gt;="&amp;NV$9)*SUMIFS(conditions!$70:$70,conditions!$8:$8,"&lt;="&amp;NV$9,conditions!$9:$9,"&gt;="&amp;NV$9)</f>
        <v>196.0199999999999</v>
      </c>
    </row>
    <row r="82" spans="1:386" s="38" customFormat="1" ht="10.199999999999999" x14ac:dyDescent="0.2">
      <c r="A82" s="31"/>
      <c r="B82" s="31"/>
      <c r="C82" s="31"/>
      <c r="D82" s="31"/>
      <c r="E82" s="31"/>
      <c r="F82" s="31"/>
      <c r="G82" s="31" t="str">
        <f>G76</f>
        <v>авансы полученные от заказчиков на конец периода</v>
      </c>
      <c r="H82" s="31"/>
      <c r="I82" s="31"/>
      <c r="J82" s="31" t="str">
        <f>IF($G82="","",INDEX(KPI!$H$11:$H$121,SUMIFS(KPI!$E$11:$E$121,KPI!$F$11:$F$121,$G82)))</f>
        <v>тыс.руб.</v>
      </c>
      <c r="K82" s="31"/>
      <c r="L82" s="31"/>
      <c r="M82" s="31"/>
      <c r="N82" s="31" t="str">
        <f>structure!$G$15</f>
        <v>товарная категория 5</v>
      </c>
      <c r="O82" s="31"/>
      <c r="P82" s="31"/>
      <c r="Q82" s="31"/>
      <c r="R82" s="37"/>
      <c r="S82" s="31"/>
      <c r="T82" s="31"/>
      <c r="U82" s="37">
        <f>R64+U73-U19*SUMIFS(conditions!$69:$69,conditions!$8:$8,"&lt;="&amp;U$9,conditions!$9:$9,"&gt;="&amp;U$9)*SUMIFS(conditions!$70:$70,conditions!$8:$8,"&lt;="&amp;U$9,conditions!$9:$9,"&gt;="&amp;U$9)</f>
        <v>83.160000000000011</v>
      </c>
      <c r="V82" s="37">
        <f>U82+V73-V19*SUMIFS(conditions!$69:$69,conditions!$8:$8,"&lt;="&amp;V$9,conditions!$9:$9,"&gt;="&amp;V$9)*SUMIFS(conditions!$70:$70,conditions!$8:$8,"&lt;="&amp;V$9,conditions!$9:$9,"&gt;="&amp;V$9)</f>
        <v>83.160000000000011</v>
      </c>
      <c r="W82" s="37">
        <f>V82+W73-W19*SUMIFS(conditions!$69:$69,conditions!$8:$8,"&lt;="&amp;W$9,conditions!$9:$9,"&gt;="&amp;W$9)*SUMIFS(conditions!$70:$70,conditions!$8:$8,"&lt;="&amp;W$9,conditions!$9:$9,"&gt;="&amp;W$9)</f>
        <v>83.160000000000011</v>
      </c>
      <c r="X82" s="37">
        <f>W82+X73-X19*SUMIFS(conditions!$69:$69,conditions!$8:$8,"&lt;="&amp;X$9,conditions!$9:$9,"&gt;="&amp;X$9)*SUMIFS(conditions!$70:$70,conditions!$8:$8,"&lt;="&amp;X$9,conditions!$9:$9,"&gt;="&amp;X$9)</f>
        <v>83.160000000000011</v>
      </c>
      <c r="Y82" s="37">
        <f>X82+Y73-Y19*SUMIFS(conditions!$69:$69,conditions!$8:$8,"&lt;="&amp;Y$9,conditions!$9:$9,"&gt;="&amp;Y$9)*SUMIFS(conditions!$70:$70,conditions!$8:$8,"&lt;="&amp;Y$9,conditions!$9:$9,"&gt;="&amp;Y$9)</f>
        <v>75.600000000000009</v>
      </c>
      <c r="Z82" s="37">
        <f>Y82+Z73-Z19*SUMIFS(conditions!$69:$69,conditions!$8:$8,"&lt;="&amp;Z$9,conditions!$9:$9,"&gt;="&amp;Z$9)*SUMIFS(conditions!$70:$70,conditions!$8:$8,"&lt;="&amp;Z$9,conditions!$9:$9,"&gt;="&amp;Z$9)</f>
        <v>75.600000000000009</v>
      </c>
      <c r="AA82" s="37">
        <f>Z82+AA73-AA19*SUMIFS(conditions!$69:$69,conditions!$8:$8,"&lt;="&amp;AA$9,conditions!$9:$9,"&gt;="&amp;AA$9)*SUMIFS(conditions!$70:$70,conditions!$8:$8,"&lt;="&amp;AA$9,conditions!$9:$9,"&gt;="&amp;AA$9)</f>
        <v>83.160000000000011</v>
      </c>
      <c r="AB82" s="37">
        <f>AA82+AB73-AB19*SUMIFS(conditions!$69:$69,conditions!$8:$8,"&lt;="&amp;AB$9,conditions!$9:$9,"&gt;="&amp;AB$9)*SUMIFS(conditions!$70:$70,conditions!$8:$8,"&lt;="&amp;AB$9,conditions!$9:$9,"&gt;="&amp;AB$9)</f>
        <v>83.160000000000011</v>
      </c>
      <c r="AC82" s="37">
        <f>AB82+AC73-AC19*SUMIFS(conditions!$69:$69,conditions!$8:$8,"&lt;="&amp;AC$9,conditions!$9:$9,"&gt;="&amp;AC$9)*SUMIFS(conditions!$70:$70,conditions!$8:$8,"&lt;="&amp;AC$9,conditions!$9:$9,"&gt;="&amp;AC$9)</f>
        <v>83.160000000000011</v>
      </c>
      <c r="AD82" s="37">
        <f>AC82+AD73-AD19*SUMIFS(conditions!$69:$69,conditions!$8:$8,"&lt;="&amp;AD$9,conditions!$9:$9,"&gt;="&amp;AD$9)*SUMIFS(conditions!$70:$70,conditions!$8:$8,"&lt;="&amp;AD$9,conditions!$9:$9,"&gt;="&amp;AD$9)</f>
        <v>83.160000000000011</v>
      </c>
      <c r="AE82" s="37">
        <f>AD82+AE73-AE19*SUMIFS(conditions!$69:$69,conditions!$8:$8,"&lt;="&amp;AE$9,conditions!$9:$9,"&gt;="&amp;AE$9)*SUMIFS(conditions!$70:$70,conditions!$8:$8,"&lt;="&amp;AE$9,conditions!$9:$9,"&gt;="&amp;AE$9)</f>
        <v>83.160000000000011</v>
      </c>
      <c r="AF82" s="37">
        <f>AE82+AF73-AF19*SUMIFS(conditions!$69:$69,conditions!$8:$8,"&lt;="&amp;AF$9,conditions!$9:$9,"&gt;="&amp;AF$9)*SUMIFS(conditions!$70:$70,conditions!$8:$8,"&lt;="&amp;AF$9,conditions!$9:$9,"&gt;="&amp;AF$9)</f>
        <v>75.600000000000009</v>
      </c>
      <c r="AG82" s="37">
        <f>AF82+AG73-AG19*SUMIFS(conditions!$69:$69,conditions!$8:$8,"&lt;="&amp;AG$9,conditions!$9:$9,"&gt;="&amp;AG$9)*SUMIFS(conditions!$70:$70,conditions!$8:$8,"&lt;="&amp;AG$9,conditions!$9:$9,"&gt;="&amp;AG$9)</f>
        <v>75.600000000000009</v>
      </c>
      <c r="AH82" s="37">
        <f>AG82+AH73-AH19*SUMIFS(conditions!$69:$69,conditions!$8:$8,"&lt;="&amp;AH$9,conditions!$9:$9,"&gt;="&amp;AH$9)*SUMIFS(conditions!$70:$70,conditions!$8:$8,"&lt;="&amp;AH$9,conditions!$9:$9,"&gt;="&amp;AH$9)</f>
        <v>83.160000000000011</v>
      </c>
      <c r="AI82" s="37">
        <f>AH82+AI73-AI19*SUMIFS(conditions!$69:$69,conditions!$8:$8,"&lt;="&amp;AI$9,conditions!$9:$9,"&gt;="&amp;AI$9)*SUMIFS(conditions!$70:$70,conditions!$8:$8,"&lt;="&amp;AI$9,conditions!$9:$9,"&gt;="&amp;AI$9)</f>
        <v>83.160000000000011</v>
      </c>
      <c r="AJ82" s="37">
        <f>AI82+AJ73-AJ19*SUMIFS(conditions!$69:$69,conditions!$8:$8,"&lt;="&amp;AJ$9,conditions!$9:$9,"&gt;="&amp;AJ$9)*SUMIFS(conditions!$70:$70,conditions!$8:$8,"&lt;="&amp;AJ$9,conditions!$9:$9,"&gt;="&amp;AJ$9)</f>
        <v>83.160000000000011</v>
      </c>
      <c r="AK82" s="37">
        <f>AJ82+AK73-AK19*SUMIFS(conditions!$69:$69,conditions!$8:$8,"&lt;="&amp;AK$9,conditions!$9:$9,"&gt;="&amp;AK$9)*SUMIFS(conditions!$70:$70,conditions!$8:$8,"&lt;="&amp;AK$9,conditions!$9:$9,"&gt;="&amp;AK$9)</f>
        <v>85.050000000000011</v>
      </c>
      <c r="AL82" s="37">
        <f>AK82+AL73-AL19*SUMIFS(conditions!$69:$69,conditions!$8:$8,"&lt;="&amp;AL$9,conditions!$9:$9,"&gt;="&amp;AL$9)*SUMIFS(conditions!$70:$70,conditions!$8:$8,"&lt;="&amp;AL$9,conditions!$9:$9,"&gt;="&amp;AL$9)</f>
        <v>86.940000000000012</v>
      </c>
      <c r="AM82" s="37">
        <f>AL82+AM73-AM19*SUMIFS(conditions!$69:$69,conditions!$8:$8,"&lt;="&amp;AM$9,conditions!$9:$9,"&gt;="&amp;AM$9)*SUMIFS(conditions!$70:$70,conditions!$8:$8,"&lt;="&amp;AM$9,conditions!$9:$9,"&gt;="&amp;AM$9)</f>
        <v>79.38000000000001</v>
      </c>
      <c r="AN82" s="37">
        <f>AM82+AN73-AN19*SUMIFS(conditions!$69:$69,conditions!$8:$8,"&lt;="&amp;AN$9,conditions!$9:$9,"&gt;="&amp;AN$9)*SUMIFS(conditions!$70:$70,conditions!$8:$8,"&lt;="&amp;AN$9,conditions!$9:$9,"&gt;="&amp;AN$9)</f>
        <v>79.38000000000001</v>
      </c>
      <c r="AO82" s="37">
        <f>AN82+AO73-AO19*SUMIFS(conditions!$69:$69,conditions!$8:$8,"&lt;="&amp;AO$9,conditions!$9:$9,"&gt;="&amp;AO$9)*SUMIFS(conditions!$70:$70,conditions!$8:$8,"&lt;="&amp;AO$9,conditions!$9:$9,"&gt;="&amp;AO$9)</f>
        <v>88.830000000000013</v>
      </c>
      <c r="AP82" s="37">
        <f>AO82+AP73-AP19*SUMIFS(conditions!$69:$69,conditions!$8:$8,"&lt;="&amp;AP$9,conditions!$9:$9,"&gt;="&amp;AP$9)*SUMIFS(conditions!$70:$70,conditions!$8:$8,"&lt;="&amp;AP$9,conditions!$9:$9,"&gt;="&amp;AP$9)</f>
        <v>90.720000000000013</v>
      </c>
      <c r="AQ82" s="37">
        <f>AP82+AQ73-AQ19*SUMIFS(conditions!$69:$69,conditions!$8:$8,"&lt;="&amp;AQ$9,conditions!$9:$9,"&gt;="&amp;AQ$9)*SUMIFS(conditions!$70:$70,conditions!$8:$8,"&lt;="&amp;AQ$9,conditions!$9:$9,"&gt;="&amp;AQ$9)</f>
        <v>92.610000000000014</v>
      </c>
      <c r="AR82" s="37">
        <f>AQ82+AR73-AR19*SUMIFS(conditions!$69:$69,conditions!$8:$8,"&lt;="&amp;AR$9,conditions!$9:$9,"&gt;="&amp;AR$9)*SUMIFS(conditions!$70:$70,conditions!$8:$8,"&lt;="&amp;AR$9,conditions!$9:$9,"&gt;="&amp;AR$9)</f>
        <v>94.500000000000014</v>
      </c>
      <c r="AS82" s="37">
        <f>AR82+AS73-AS19*SUMIFS(conditions!$69:$69,conditions!$8:$8,"&lt;="&amp;AS$9,conditions!$9:$9,"&gt;="&amp;AS$9)*SUMIFS(conditions!$70:$70,conditions!$8:$8,"&lt;="&amp;AS$9,conditions!$9:$9,"&gt;="&amp;AS$9)</f>
        <v>96.390000000000015</v>
      </c>
      <c r="AT82" s="37">
        <f>AS82+AT73-AT19*SUMIFS(conditions!$69:$69,conditions!$8:$8,"&lt;="&amp;AT$9,conditions!$9:$9,"&gt;="&amp;AT$9)*SUMIFS(conditions!$70:$70,conditions!$8:$8,"&lt;="&amp;AT$9,conditions!$9:$9,"&gt;="&amp;AT$9)</f>
        <v>88.830000000000013</v>
      </c>
      <c r="AU82" s="37">
        <f>AT82+AU73-AU19*SUMIFS(conditions!$69:$69,conditions!$8:$8,"&lt;="&amp;AU$9,conditions!$9:$9,"&gt;="&amp;AU$9)*SUMIFS(conditions!$70:$70,conditions!$8:$8,"&lt;="&amp;AU$9,conditions!$9:$9,"&gt;="&amp;AU$9)</f>
        <v>88.830000000000013</v>
      </c>
      <c r="AV82" s="37">
        <f>AU82+AV73-AV19*SUMIFS(conditions!$69:$69,conditions!$8:$8,"&lt;="&amp;AV$9,conditions!$9:$9,"&gt;="&amp;AV$9)*SUMIFS(conditions!$70:$70,conditions!$8:$8,"&lt;="&amp;AV$9,conditions!$9:$9,"&gt;="&amp;AV$9)</f>
        <v>98.280000000000015</v>
      </c>
      <c r="AW82" s="37">
        <f>AV82+AW73-AW19*SUMIFS(conditions!$69:$69,conditions!$8:$8,"&lt;="&amp;AW$9,conditions!$9:$9,"&gt;="&amp;AW$9)*SUMIFS(conditions!$70:$70,conditions!$8:$8,"&lt;="&amp;AW$9,conditions!$9:$9,"&gt;="&amp;AW$9)</f>
        <v>100.17000000000002</v>
      </c>
      <c r="AX82" s="37">
        <f>AW82+AX73-AX19*SUMIFS(conditions!$69:$69,conditions!$8:$8,"&lt;="&amp;AX$9,conditions!$9:$9,"&gt;="&amp;AX$9)*SUMIFS(conditions!$70:$70,conditions!$8:$8,"&lt;="&amp;AX$9,conditions!$9:$9,"&gt;="&amp;AX$9)</f>
        <v>102.06000000000002</v>
      </c>
      <c r="AY82" s="37">
        <f>AX82+AY73-AY19*SUMIFS(conditions!$69:$69,conditions!$8:$8,"&lt;="&amp;AY$9,conditions!$9:$9,"&gt;="&amp;AY$9)*SUMIFS(conditions!$70:$70,conditions!$8:$8,"&lt;="&amp;AY$9,conditions!$9:$9,"&gt;="&amp;AY$9)</f>
        <v>103.95000000000002</v>
      </c>
      <c r="AZ82" s="37">
        <f>AY82+AZ73-AZ19*SUMIFS(conditions!$69:$69,conditions!$8:$8,"&lt;="&amp;AZ$9,conditions!$9:$9,"&gt;="&amp;AZ$9)*SUMIFS(conditions!$70:$70,conditions!$8:$8,"&lt;="&amp;AZ$9,conditions!$9:$9,"&gt;="&amp;AZ$9)</f>
        <v>103.95000000000002</v>
      </c>
      <c r="BA82" s="37">
        <f>AZ82+BA73-BA19*SUMIFS(conditions!$69:$69,conditions!$8:$8,"&lt;="&amp;BA$9,conditions!$9:$9,"&gt;="&amp;BA$9)*SUMIFS(conditions!$70:$70,conditions!$8:$8,"&lt;="&amp;BA$9,conditions!$9:$9,"&gt;="&amp;BA$9)</f>
        <v>94.500000000000014</v>
      </c>
      <c r="BB82" s="37">
        <f>BA82+BB73-BB19*SUMIFS(conditions!$69:$69,conditions!$8:$8,"&lt;="&amp;BB$9,conditions!$9:$9,"&gt;="&amp;BB$9)*SUMIFS(conditions!$70:$70,conditions!$8:$8,"&lt;="&amp;BB$9,conditions!$9:$9,"&gt;="&amp;BB$9)</f>
        <v>94.500000000000014</v>
      </c>
      <c r="BC82" s="37">
        <f>BB82+BC73-BC19*SUMIFS(conditions!$69:$69,conditions!$8:$8,"&lt;="&amp;BC$9,conditions!$9:$9,"&gt;="&amp;BC$9)*SUMIFS(conditions!$70:$70,conditions!$8:$8,"&lt;="&amp;BC$9,conditions!$9:$9,"&gt;="&amp;BC$9)</f>
        <v>103.95000000000002</v>
      </c>
      <c r="BD82" s="37">
        <f>BC82+BD73-BD19*SUMIFS(conditions!$69:$69,conditions!$8:$8,"&lt;="&amp;BD$9,conditions!$9:$9,"&gt;="&amp;BD$9)*SUMIFS(conditions!$70:$70,conditions!$8:$8,"&lt;="&amp;BD$9,conditions!$9:$9,"&gt;="&amp;BD$9)</f>
        <v>103.95000000000002</v>
      </c>
      <c r="BE82" s="37">
        <f>BD82+BE73-BE19*SUMIFS(conditions!$69:$69,conditions!$8:$8,"&lt;="&amp;BE$9,conditions!$9:$9,"&gt;="&amp;BE$9)*SUMIFS(conditions!$70:$70,conditions!$8:$8,"&lt;="&amp;BE$9,conditions!$9:$9,"&gt;="&amp;BE$9)</f>
        <v>103.95000000000002</v>
      </c>
      <c r="BF82" s="37">
        <f>BE82+BF73-BF19*SUMIFS(conditions!$69:$69,conditions!$8:$8,"&lt;="&amp;BF$9,conditions!$9:$9,"&gt;="&amp;BF$9)*SUMIFS(conditions!$70:$70,conditions!$8:$8,"&lt;="&amp;BF$9,conditions!$9:$9,"&gt;="&amp;BF$9)</f>
        <v>103.95000000000002</v>
      </c>
      <c r="BG82" s="37">
        <f>BF82+BG73-BG19*SUMIFS(conditions!$69:$69,conditions!$8:$8,"&lt;="&amp;BG$9,conditions!$9:$9,"&gt;="&amp;BG$9)*SUMIFS(conditions!$70:$70,conditions!$8:$8,"&lt;="&amp;BG$9,conditions!$9:$9,"&gt;="&amp;BG$9)</f>
        <v>103.95000000000002</v>
      </c>
      <c r="BH82" s="37">
        <f>BG82+BH73-BH19*SUMIFS(conditions!$69:$69,conditions!$8:$8,"&lt;="&amp;BH$9,conditions!$9:$9,"&gt;="&amp;BH$9)*SUMIFS(conditions!$70:$70,conditions!$8:$8,"&lt;="&amp;BH$9,conditions!$9:$9,"&gt;="&amp;BH$9)</f>
        <v>94.500000000000014</v>
      </c>
      <c r="BI82" s="37">
        <f>BH82+BI73-BI19*SUMIFS(conditions!$69:$69,conditions!$8:$8,"&lt;="&amp;BI$9,conditions!$9:$9,"&gt;="&amp;BI$9)*SUMIFS(conditions!$70:$70,conditions!$8:$8,"&lt;="&amp;BI$9,conditions!$9:$9,"&gt;="&amp;BI$9)</f>
        <v>94.500000000000014</v>
      </c>
      <c r="BJ82" s="37">
        <f>BI82+BJ73-BJ19*SUMIFS(conditions!$69:$69,conditions!$8:$8,"&lt;="&amp;BJ$9,conditions!$9:$9,"&gt;="&amp;BJ$9)*SUMIFS(conditions!$70:$70,conditions!$8:$8,"&lt;="&amp;BJ$9,conditions!$9:$9,"&gt;="&amp;BJ$9)</f>
        <v>103.95000000000002</v>
      </c>
      <c r="BK82" s="37">
        <f>BJ82+BK73-BK19*SUMIFS(conditions!$69:$69,conditions!$8:$8,"&lt;="&amp;BK$9,conditions!$9:$9,"&gt;="&amp;BK$9)*SUMIFS(conditions!$70:$70,conditions!$8:$8,"&lt;="&amp;BK$9,conditions!$9:$9,"&gt;="&amp;BK$9)</f>
        <v>103.95000000000002</v>
      </c>
      <c r="BL82" s="37">
        <f>BK82+BL73-BL19*SUMIFS(conditions!$69:$69,conditions!$8:$8,"&lt;="&amp;BL$9,conditions!$9:$9,"&gt;="&amp;BL$9)*SUMIFS(conditions!$70:$70,conditions!$8:$8,"&lt;="&amp;BL$9,conditions!$9:$9,"&gt;="&amp;BL$9)</f>
        <v>103.95000000000002</v>
      </c>
      <c r="BM82" s="37">
        <f>BL82+BM73-BM19*SUMIFS(conditions!$69:$69,conditions!$8:$8,"&lt;="&amp;BM$9,conditions!$9:$9,"&gt;="&amp;BM$9)*SUMIFS(conditions!$70:$70,conditions!$8:$8,"&lt;="&amp;BM$9,conditions!$9:$9,"&gt;="&amp;BM$9)</f>
        <v>103.95000000000002</v>
      </c>
      <c r="BN82" s="37">
        <f>BM82+BN73-BN19*SUMIFS(conditions!$69:$69,conditions!$8:$8,"&lt;="&amp;BN$9,conditions!$9:$9,"&gt;="&amp;BN$9)*SUMIFS(conditions!$70:$70,conditions!$8:$8,"&lt;="&amp;BN$9,conditions!$9:$9,"&gt;="&amp;BN$9)</f>
        <v>103.95000000000002</v>
      </c>
      <c r="BO82" s="37">
        <f>BN82+BO73-BO19*SUMIFS(conditions!$69:$69,conditions!$8:$8,"&lt;="&amp;BO$9,conditions!$9:$9,"&gt;="&amp;BO$9)*SUMIFS(conditions!$70:$70,conditions!$8:$8,"&lt;="&amp;BO$9,conditions!$9:$9,"&gt;="&amp;BO$9)</f>
        <v>94.500000000000014</v>
      </c>
      <c r="BP82" s="37">
        <f>BO82+BP73-BP19*SUMIFS(conditions!$69:$69,conditions!$8:$8,"&lt;="&amp;BP$9,conditions!$9:$9,"&gt;="&amp;BP$9)*SUMIFS(conditions!$70:$70,conditions!$8:$8,"&lt;="&amp;BP$9,conditions!$9:$9,"&gt;="&amp;BP$9)</f>
        <v>94.500000000000014</v>
      </c>
      <c r="BQ82" s="37">
        <f>BP82+BQ73-BQ19*SUMIFS(conditions!$69:$69,conditions!$8:$8,"&lt;="&amp;BQ$9,conditions!$9:$9,"&gt;="&amp;BQ$9)*SUMIFS(conditions!$70:$70,conditions!$8:$8,"&lt;="&amp;BQ$9,conditions!$9:$9,"&gt;="&amp;BQ$9)</f>
        <v>100.80000000000001</v>
      </c>
      <c r="BR82" s="37">
        <f>BQ82+BR73-BR19*SUMIFS(conditions!$69:$69,conditions!$8:$8,"&lt;="&amp;BR$9,conditions!$9:$9,"&gt;="&amp;BR$9)*SUMIFS(conditions!$70:$70,conditions!$8:$8,"&lt;="&amp;BR$9,conditions!$9:$9,"&gt;="&amp;BR$9)</f>
        <v>97.65</v>
      </c>
      <c r="BS82" s="37">
        <f>BR82+BS73-BS19*SUMIFS(conditions!$69:$69,conditions!$8:$8,"&lt;="&amp;BS$9,conditions!$9:$9,"&gt;="&amp;BS$9)*SUMIFS(conditions!$70:$70,conditions!$8:$8,"&lt;="&amp;BS$9,conditions!$9:$9,"&gt;="&amp;BS$9)</f>
        <v>94.5</v>
      </c>
      <c r="BT82" s="37">
        <f>BS82+BT73-BT19*SUMIFS(conditions!$69:$69,conditions!$8:$8,"&lt;="&amp;BT$9,conditions!$9:$9,"&gt;="&amp;BT$9)*SUMIFS(conditions!$70:$70,conditions!$8:$8,"&lt;="&amp;BT$9,conditions!$9:$9,"&gt;="&amp;BT$9)</f>
        <v>91.35</v>
      </c>
      <c r="BU82" s="37">
        <f>BT82+BU73-BU19*SUMIFS(conditions!$69:$69,conditions!$8:$8,"&lt;="&amp;BU$9,conditions!$9:$9,"&gt;="&amp;BU$9)*SUMIFS(conditions!$70:$70,conditions!$8:$8,"&lt;="&amp;BU$9,conditions!$9:$9,"&gt;="&amp;BU$9)</f>
        <v>88.199999999999989</v>
      </c>
      <c r="BV82" s="37">
        <f>BU82+BV73-BV19*SUMIFS(conditions!$69:$69,conditions!$8:$8,"&lt;="&amp;BV$9,conditions!$9:$9,"&gt;="&amp;BV$9)*SUMIFS(conditions!$70:$70,conditions!$8:$8,"&lt;="&amp;BV$9,conditions!$9:$9,"&gt;="&amp;BV$9)</f>
        <v>78.749999999999986</v>
      </c>
      <c r="BW82" s="37">
        <f>BV82+BW73-BW19*SUMIFS(conditions!$69:$69,conditions!$8:$8,"&lt;="&amp;BW$9,conditions!$9:$9,"&gt;="&amp;BW$9)*SUMIFS(conditions!$70:$70,conditions!$8:$8,"&lt;="&amp;BW$9,conditions!$9:$9,"&gt;="&amp;BW$9)</f>
        <v>78.749999999999986</v>
      </c>
      <c r="BX82" s="37">
        <f>BW82+BX73-BX19*SUMIFS(conditions!$69:$69,conditions!$8:$8,"&lt;="&amp;BX$9,conditions!$9:$9,"&gt;="&amp;BX$9)*SUMIFS(conditions!$70:$70,conditions!$8:$8,"&lt;="&amp;BX$9,conditions!$9:$9,"&gt;="&amp;BX$9)</f>
        <v>85.049999999999983</v>
      </c>
      <c r="BY82" s="37">
        <f>BX82+BY73-BY19*SUMIFS(conditions!$69:$69,conditions!$8:$8,"&lt;="&amp;BY$9,conditions!$9:$9,"&gt;="&amp;BY$9)*SUMIFS(conditions!$70:$70,conditions!$8:$8,"&lt;="&amp;BY$9,conditions!$9:$9,"&gt;="&amp;BY$9)</f>
        <v>81.899999999999977</v>
      </c>
      <c r="BZ82" s="37">
        <f>BY82+BZ73-BZ19*SUMIFS(conditions!$69:$69,conditions!$8:$8,"&lt;="&amp;BZ$9,conditions!$9:$9,"&gt;="&amp;BZ$9)*SUMIFS(conditions!$70:$70,conditions!$8:$8,"&lt;="&amp;BZ$9,conditions!$9:$9,"&gt;="&amp;BZ$9)</f>
        <v>78.749999999999972</v>
      </c>
      <c r="CA82" s="37">
        <f>BZ82+CA73-CA19*SUMIFS(conditions!$69:$69,conditions!$8:$8,"&lt;="&amp;CA$9,conditions!$9:$9,"&gt;="&amp;CA$9)*SUMIFS(conditions!$70:$70,conditions!$8:$8,"&lt;="&amp;CA$9,conditions!$9:$9,"&gt;="&amp;CA$9)</f>
        <v>75.599999999999966</v>
      </c>
      <c r="CB82" s="37">
        <f>CA82+CB73-CB19*SUMIFS(conditions!$69:$69,conditions!$8:$8,"&lt;="&amp;CB$9,conditions!$9:$9,"&gt;="&amp;CB$9)*SUMIFS(conditions!$70:$70,conditions!$8:$8,"&lt;="&amp;CB$9,conditions!$9:$9,"&gt;="&amp;CB$9)</f>
        <v>72.44999999999996</v>
      </c>
      <c r="CC82" s="37">
        <f>CB82+CC73-CC19*SUMIFS(conditions!$69:$69,conditions!$8:$8,"&lt;="&amp;CC$9,conditions!$9:$9,"&gt;="&amp;CC$9)*SUMIFS(conditions!$70:$70,conditions!$8:$8,"&lt;="&amp;CC$9,conditions!$9:$9,"&gt;="&amp;CC$9)</f>
        <v>62.999999999999957</v>
      </c>
      <c r="CD82" s="37">
        <f>CC82+CD73-CD19*SUMIFS(conditions!$69:$69,conditions!$8:$8,"&lt;="&amp;CD$9,conditions!$9:$9,"&gt;="&amp;CD$9)*SUMIFS(conditions!$70:$70,conditions!$8:$8,"&lt;="&amp;CD$9,conditions!$9:$9,"&gt;="&amp;CD$9)</f>
        <v>62.999999999999957</v>
      </c>
      <c r="CE82" s="37">
        <f>CD82+CE73-CE19*SUMIFS(conditions!$69:$69,conditions!$8:$8,"&lt;="&amp;CE$9,conditions!$9:$9,"&gt;="&amp;CE$9)*SUMIFS(conditions!$70:$70,conditions!$8:$8,"&lt;="&amp;CE$9,conditions!$9:$9,"&gt;="&amp;CE$9)</f>
        <v>69.299999999999955</v>
      </c>
      <c r="CF82" s="37">
        <f>CE82+CF73-CF19*SUMIFS(conditions!$69:$69,conditions!$8:$8,"&lt;="&amp;CF$9,conditions!$9:$9,"&gt;="&amp;CF$9)*SUMIFS(conditions!$70:$70,conditions!$8:$8,"&lt;="&amp;CF$9,conditions!$9:$9,"&gt;="&amp;CF$9)</f>
        <v>69.299999999999955</v>
      </c>
      <c r="CG82" s="37">
        <f>CF82+CG73-CG19*SUMIFS(conditions!$69:$69,conditions!$8:$8,"&lt;="&amp;CG$9,conditions!$9:$9,"&gt;="&amp;CG$9)*SUMIFS(conditions!$70:$70,conditions!$8:$8,"&lt;="&amp;CG$9,conditions!$9:$9,"&gt;="&amp;CG$9)</f>
        <v>69.299999999999955</v>
      </c>
      <c r="CH82" s="37">
        <f>CG82+CH73-CH19*SUMIFS(conditions!$69:$69,conditions!$8:$8,"&lt;="&amp;CH$9,conditions!$9:$9,"&gt;="&amp;CH$9)*SUMIFS(conditions!$70:$70,conditions!$8:$8,"&lt;="&amp;CH$9,conditions!$9:$9,"&gt;="&amp;CH$9)</f>
        <v>69.299999999999955</v>
      </c>
      <c r="CI82" s="37">
        <f>CH82+CI73-CI19*SUMIFS(conditions!$69:$69,conditions!$8:$8,"&lt;="&amp;CI$9,conditions!$9:$9,"&gt;="&amp;CI$9)*SUMIFS(conditions!$70:$70,conditions!$8:$8,"&lt;="&amp;CI$9,conditions!$9:$9,"&gt;="&amp;CI$9)</f>
        <v>69.299999999999955</v>
      </c>
      <c r="CJ82" s="37">
        <f>CI82+CJ73-CJ19*SUMIFS(conditions!$69:$69,conditions!$8:$8,"&lt;="&amp;CJ$9,conditions!$9:$9,"&gt;="&amp;CJ$9)*SUMIFS(conditions!$70:$70,conditions!$8:$8,"&lt;="&amp;CJ$9,conditions!$9:$9,"&gt;="&amp;CJ$9)</f>
        <v>62.999999999999957</v>
      </c>
      <c r="CK82" s="37">
        <f>CJ82+CK73-CK19*SUMIFS(conditions!$69:$69,conditions!$8:$8,"&lt;="&amp;CK$9,conditions!$9:$9,"&gt;="&amp;CK$9)*SUMIFS(conditions!$70:$70,conditions!$8:$8,"&lt;="&amp;CK$9,conditions!$9:$9,"&gt;="&amp;CK$9)</f>
        <v>62.999999999999957</v>
      </c>
      <c r="CL82" s="37">
        <f>CK82+CL73-CL19*SUMIFS(conditions!$69:$69,conditions!$8:$8,"&lt;="&amp;CL$9,conditions!$9:$9,"&gt;="&amp;CL$9)*SUMIFS(conditions!$70:$70,conditions!$8:$8,"&lt;="&amp;CL$9,conditions!$9:$9,"&gt;="&amp;CL$9)</f>
        <v>69.299999999999955</v>
      </c>
      <c r="CM82" s="37">
        <f>CL82+CM73-CM19*SUMIFS(conditions!$69:$69,conditions!$8:$8,"&lt;="&amp;CM$9,conditions!$9:$9,"&gt;="&amp;CM$9)*SUMIFS(conditions!$70:$70,conditions!$8:$8,"&lt;="&amp;CM$9,conditions!$9:$9,"&gt;="&amp;CM$9)</f>
        <v>69.299999999999955</v>
      </c>
      <c r="CN82" s="37">
        <f>CM82+CN73-CN19*SUMIFS(conditions!$69:$69,conditions!$8:$8,"&lt;="&amp;CN$9,conditions!$9:$9,"&gt;="&amp;CN$9)*SUMIFS(conditions!$70:$70,conditions!$8:$8,"&lt;="&amp;CN$9,conditions!$9:$9,"&gt;="&amp;CN$9)</f>
        <v>69.299999999999955</v>
      </c>
      <c r="CO82" s="37">
        <f>CN82+CO73-CO19*SUMIFS(conditions!$69:$69,conditions!$8:$8,"&lt;="&amp;CO$9,conditions!$9:$9,"&gt;="&amp;CO$9)*SUMIFS(conditions!$70:$70,conditions!$8:$8,"&lt;="&amp;CO$9,conditions!$9:$9,"&gt;="&amp;CO$9)</f>
        <v>69.299999999999955</v>
      </c>
      <c r="CP82" s="37">
        <f>CO82+CP73-CP19*SUMIFS(conditions!$69:$69,conditions!$8:$8,"&lt;="&amp;CP$9,conditions!$9:$9,"&gt;="&amp;CP$9)*SUMIFS(conditions!$70:$70,conditions!$8:$8,"&lt;="&amp;CP$9,conditions!$9:$9,"&gt;="&amp;CP$9)</f>
        <v>69.299999999999955</v>
      </c>
      <c r="CQ82" s="37">
        <f>CP82+CQ73-CQ19*SUMIFS(conditions!$69:$69,conditions!$8:$8,"&lt;="&amp;CQ$9,conditions!$9:$9,"&gt;="&amp;CQ$9)*SUMIFS(conditions!$70:$70,conditions!$8:$8,"&lt;="&amp;CQ$9,conditions!$9:$9,"&gt;="&amp;CQ$9)</f>
        <v>62.999999999999957</v>
      </c>
      <c r="CR82" s="37">
        <f>CQ82+CR73-CR19*SUMIFS(conditions!$69:$69,conditions!$8:$8,"&lt;="&amp;CR$9,conditions!$9:$9,"&gt;="&amp;CR$9)*SUMIFS(conditions!$70:$70,conditions!$8:$8,"&lt;="&amp;CR$9,conditions!$9:$9,"&gt;="&amp;CR$9)</f>
        <v>62.999999999999957</v>
      </c>
      <c r="CS82" s="37">
        <f>CR82+CS73-CS19*SUMIFS(conditions!$69:$69,conditions!$8:$8,"&lt;="&amp;CS$9,conditions!$9:$9,"&gt;="&amp;CS$9)*SUMIFS(conditions!$70:$70,conditions!$8:$8,"&lt;="&amp;CS$9,conditions!$9:$9,"&gt;="&amp;CS$9)</f>
        <v>69.299999999999955</v>
      </c>
      <c r="CT82" s="37">
        <f>CS82+CT73-CT19*SUMIFS(conditions!$69:$69,conditions!$8:$8,"&lt;="&amp;CT$9,conditions!$9:$9,"&gt;="&amp;CT$9)*SUMIFS(conditions!$70:$70,conditions!$8:$8,"&lt;="&amp;CT$9,conditions!$9:$9,"&gt;="&amp;CT$9)</f>
        <v>69.236999999999952</v>
      </c>
      <c r="CU82" s="37">
        <f>CT82+CU73-CU19*SUMIFS(conditions!$69:$69,conditions!$8:$8,"&lt;="&amp;CU$9,conditions!$9:$9,"&gt;="&amp;CU$9)*SUMIFS(conditions!$70:$70,conditions!$8:$8,"&lt;="&amp;CU$9,conditions!$9:$9,"&gt;="&amp;CU$9)</f>
        <v>69.17399999999995</v>
      </c>
      <c r="CV82" s="37">
        <f>CU82+CV73-CV19*SUMIFS(conditions!$69:$69,conditions!$8:$8,"&lt;="&amp;CV$9,conditions!$9:$9,"&gt;="&amp;CV$9)*SUMIFS(conditions!$70:$70,conditions!$8:$8,"&lt;="&amp;CV$9,conditions!$9:$9,"&gt;="&amp;CV$9)</f>
        <v>69.110999999999947</v>
      </c>
      <c r="CW82" s="37">
        <f>CV82+CW73-CW19*SUMIFS(conditions!$69:$69,conditions!$8:$8,"&lt;="&amp;CW$9,conditions!$9:$9,"&gt;="&amp;CW$9)*SUMIFS(conditions!$70:$70,conditions!$8:$8,"&lt;="&amp;CW$9,conditions!$9:$9,"&gt;="&amp;CW$9)</f>
        <v>69.047999999999945</v>
      </c>
      <c r="CX82" s="37">
        <f>CW82+CX73-CX19*SUMIFS(conditions!$69:$69,conditions!$8:$8,"&lt;="&amp;CX$9,conditions!$9:$9,"&gt;="&amp;CX$9)*SUMIFS(conditions!$70:$70,conditions!$8:$8,"&lt;="&amp;CX$9,conditions!$9:$9,"&gt;="&amp;CX$9)</f>
        <v>62.747999999999948</v>
      </c>
      <c r="CY82" s="37">
        <f>CX82+CY73-CY19*SUMIFS(conditions!$69:$69,conditions!$8:$8,"&lt;="&amp;CY$9,conditions!$9:$9,"&gt;="&amp;CY$9)*SUMIFS(conditions!$70:$70,conditions!$8:$8,"&lt;="&amp;CY$9,conditions!$9:$9,"&gt;="&amp;CY$9)</f>
        <v>62.747999999999948</v>
      </c>
      <c r="CZ82" s="37">
        <f>CY82+CZ73-CZ19*SUMIFS(conditions!$69:$69,conditions!$8:$8,"&lt;="&amp;CZ$9,conditions!$9:$9,"&gt;="&amp;CZ$9)*SUMIFS(conditions!$70:$70,conditions!$8:$8,"&lt;="&amp;CZ$9,conditions!$9:$9,"&gt;="&amp;CZ$9)</f>
        <v>68.984999999999943</v>
      </c>
      <c r="DA82" s="37">
        <f>CZ82+DA73-DA19*SUMIFS(conditions!$69:$69,conditions!$8:$8,"&lt;="&amp;DA$9,conditions!$9:$9,"&gt;="&amp;DA$9)*SUMIFS(conditions!$70:$70,conditions!$8:$8,"&lt;="&amp;DA$9,conditions!$9:$9,"&gt;="&amp;DA$9)</f>
        <v>68.92199999999994</v>
      </c>
      <c r="DB82" s="37">
        <f>DA82+DB73-DB19*SUMIFS(conditions!$69:$69,conditions!$8:$8,"&lt;="&amp;DB$9,conditions!$9:$9,"&gt;="&amp;DB$9)*SUMIFS(conditions!$70:$70,conditions!$8:$8,"&lt;="&amp;DB$9,conditions!$9:$9,"&gt;="&amp;DB$9)</f>
        <v>68.858999999999938</v>
      </c>
      <c r="DC82" s="37">
        <f>DB82+DC73-DC19*SUMIFS(conditions!$69:$69,conditions!$8:$8,"&lt;="&amp;DC$9,conditions!$9:$9,"&gt;="&amp;DC$9)*SUMIFS(conditions!$70:$70,conditions!$8:$8,"&lt;="&amp;DC$9,conditions!$9:$9,"&gt;="&amp;DC$9)</f>
        <v>68.795999999999935</v>
      </c>
      <c r="DD82" s="37">
        <f>DC82+DD73-DD19*SUMIFS(conditions!$69:$69,conditions!$8:$8,"&lt;="&amp;DD$9,conditions!$9:$9,"&gt;="&amp;DD$9)*SUMIFS(conditions!$70:$70,conditions!$8:$8,"&lt;="&amp;DD$9,conditions!$9:$9,"&gt;="&amp;DD$9)</f>
        <v>68.732999999999933</v>
      </c>
      <c r="DE82" s="37">
        <f>DD82+DE73-DE19*SUMIFS(conditions!$69:$69,conditions!$8:$8,"&lt;="&amp;DE$9,conditions!$9:$9,"&gt;="&amp;DE$9)*SUMIFS(conditions!$70:$70,conditions!$8:$8,"&lt;="&amp;DE$9,conditions!$9:$9,"&gt;="&amp;DE$9)</f>
        <v>62.432999999999936</v>
      </c>
      <c r="DF82" s="37">
        <f>DE82+DF73-DF19*SUMIFS(conditions!$69:$69,conditions!$8:$8,"&lt;="&amp;DF$9,conditions!$9:$9,"&gt;="&amp;DF$9)*SUMIFS(conditions!$70:$70,conditions!$8:$8,"&lt;="&amp;DF$9,conditions!$9:$9,"&gt;="&amp;DF$9)</f>
        <v>62.432999999999936</v>
      </c>
      <c r="DG82" s="37">
        <f>DF82+DG73-DG19*SUMIFS(conditions!$69:$69,conditions!$8:$8,"&lt;="&amp;DG$9,conditions!$9:$9,"&gt;="&amp;DG$9)*SUMIFS(conditions!$70:$70,conditions!$8:$8,"&lt;="&amp;DG$9,conditions!$9:$9,"&gt;="&amp;DG$9)</f>
        <v>68.669999999999931</v>
      </c>
      <c r="DH82" s="37">
        <f>DG82+DH73-DH19*SUMIFS(conditions!$69:$69,conditions!$8:$8,"&lt;="&amp;DH$9,conditions!$9:$9,"&gt;="&amp;DH$9)*SUMIFS(conditions!$70:$70,conditions!$8:$8,"&lt;="&amp;DH$9,conditions!$9:$9,"&gt;="&amp;DH$9)</f>
        <v>68.606999999999928</v>
      </c>
      <c r="DI82" s="37">
        <f>DH82+DI73-DI19*SUMIFS(conditions!$69:$69,conditions!$8:$8,"&lt;="&amp;DI$9,conditions!$9:$9,"&gt;="&amp;DI$9)*SUMIFS(conditions!$70:$70,conditions!$8:$8,"&lt;="&amp;DI$9,conditions!$9:$9,"&gt;="&amp;DI$9)</f>
        <v>68.606999999999928</v>
      </c>
      <c r="DJ82" s="37">
        <f>DI82+DJ73-DJ19*SUMIFS(conditions!$69:$69,conditions!$8:$8,"&lt;="&amp;DJ$9,conditions!$9:$9,"&gt;="&amp;DJ$9)*SUMIFS(conditions!$70:$70,conditions!$8:$8,"&lt;="&amp;DJ$9,conditions!$9:$9,"&gt;="&amp;DJ$9)</f>
        <v>68.606999999999928</v>
      </c>
      <c r="DK82" s="37">
        <f>DJ82+DK73-DK19*SUMIFS(conditions!$69:$69,conditions!$8:$8,"&lt;="&amp;DK$9,conditions!$9:$9,"&gt;="&amp;DK$9)*SUMIFS(conditions!$70:$70,conditions!$8:$8,"&lt;="&amp;DK$9,conditions!$9:$9,"&gt;="&amp;DK$9)</f>
        <v>68.606999999999928</v>
      </c>
      <c r="DL82" s="37">
        <f>DK82+DL73-DL19*SUMIFS(conditions!$69:$69,conditions!$8:$8,"&lt;="&amp;DL$9,conditions!$9:$9,"&gt;="&amp;DL$9)*SUMIFS(conditions!$70:$70,conditions!$8:$8,"&lt;="&amp;DL$9,conditions!$9:$9,"&gt;="&amp;DL$9)</f>
        <v>62.369999999999926</v>
      </c>
      <c r="DM82" s="37">
        <f>DL82+DM73-DM19*SUMIFS(conditions!$69:$69,conditions!$8:$8,"&lt;="&amp;DM$9,conditions!$9:$9,"&gt;="&amp;DM$9)*SUMIFS(conditions!$70:$70,conditions!$8:$8,"&lt;="&amp;DM$9,conditions!$9:$9,"&gt;="&amp;DM$9)</f>
        <v>62.369999999999926</v>
      </c>
      <c r="DN82" s="37">
        <f>DM82+DN73-DN19*SUMIFS(conditions!$69:$69,conditions!$8:$8,"&lt;="&amp;DN$9,conditions!$9:$9,"&gt;="&amp;DN$9)*SUMIFS(conditions!$70:$70,conditions!$8:$8,"&lt;="&amp;DN$9,conditions!$9:$9,"&gt;="&amp;DN$9)</f>
        <v>68.606999999999928</v>
      </c>
      <c r="DO82" s="37">
        <f>DN82+DO73-DO19*SUMIFS(conditions!$69:$69,conditions!$8:$8,"&lt;="&amp;DO$9,conditions!$9:$9,"&gt;="&amp;DO$9)*SUMIFS(conditions!$70:$70,conditions!$8:$8,"&lt;="&amp;DO$9,conditions!$9:$9,"&gt;="&amp;DO$9)</f>
        <v>68.606999999999928</v>
      </c>
      <c r="DP82" s="37">
        <f>DO82+DP73-DP19*SUMIFS(conditions!$69:$69,conditions!$8:$8,"&lt;="&amp;DP$9,conditions!$9:$9,"&gt;="&amp;DP$9)*SUMIFS(conditions!$70:$70,conditions!$8:$8,"&lt;="&amp;DP$9,conditions!$9:$9,"&gt;="&amp;DP$9)</f>
        <v>68.606999999999928</v>
      </c>
      <c r="DQ82" s="37">
        <f>DP82+DQ73-DQ19*SUMIFS(conditions!$69:$69,conditions!$8:$8,"&lt;="&amp;DQ$9,conditions!$9:$9,"&gt;="&amp;DQ$9)*SUMIFS(conditions!$70:$70,conditions!$8:$8,"&lt;="&amp;DQ$9,conditions!$9:$9,"&gt;="&amp;DQ$9)</f>
        <v>68.606999999999928</v>
      </c>
      <c r="DR82" s="37">
        <f>DQ82+DR73-DR19*SUMIFS(conditions!$69:$69,conditions!$8:$8,"&lt;="&amp;DR$9,conditions!$9:$9,"&gt;="&amp;DR$9)*SUMIFS(conditions!$70:$70,conditions!$8:$8,"&lt;="&amp;DR$9,conditions!$9:$9,"&gt;="&amp;DR$9)</f>
        <v>68.606999999999928</v>
      </c>
      <c r="DS82" s="37">
        <f>DR82+DS73-DS19*SUMIFS(conditions!$69:$69,conditions!$8:$8,"&lt;="&amp;DS$9,conditions!$9:$9,"&gt;="&amp;DS$9)*SUMIFS(conditions!$70:$70,conditions!$8:$8,"&lt;="&amp;DS$9,conditions!$9:$9,"&gt;="&amp;DS$9)</f>
        <v>62.369999999999926</v>
      </c>
      <c r="DT82" s="37">
        <f>DS82+DT73-DT19*SUMIFS(conditions!$69:$69,conditions!$8:$8,"&lt;="&amp;DT$9,conditions!$9:$9,"&gt;="&amp;DT$9)*SUMIFS(conditions!$70:$70,conditions!$8:$8,"&lt;="&amp;DT$9,conditions!$9:$9,"&gt;="&amp;DT$9)</f>
        <v>62.369999999999926</v>
      </c>
      <c r="DU82" s="37">
        <f>DT82+DU73-DU19*SUMIFS(conditions!$69:$69,conditions!$8:$8,"&lt;="&amp;DU$9,conditions!$9:$9,"&gt;="&amp;DU$9)*SUMIFS(conditions!$70:$70,conditions!$8:$8,"&lt;="&amp;DU$9,conditions!$9:$9,"&gt;="&amp;DU$9)</f>
        <v>68.606999999999928</v>
      </c>
      <c r="DV82" s="37">
        <f>DU82+DV73-DV19*SUMIFS(conditions!$69:$69,conditions!$8:$8,"&lt;="&amp;DV$9,conditions!$9:$9,"&gt;="&amp;DV$9)*SUMIFS(conditions!$70:$70,conditions!$8:$8,"&lt;="&amp;DV$9,conditions!$9:$9,"&gt;="&amp;DV$9)</f>
        <v>68.606999999999928</v>
      </c>
      <c r="DW82" s="37">
        <f>DV82+DW73-DW19*SUMIFS(conditions!$69:$69,conditions!$8:$8,"&lt;="&amp;DW$9,conditions!$9:$9,"&gt;="&amp;DW$9)*SUMIFS(conditions!$70:$70,conditions!$8:$8,"&lt;="&amp;DW$9,conditions!$9:$9,"&gt;="&amp;DW$9)</f>
        <v>68.606999999999928</v>
      </c>
      <c r="DX82" s="37">
        <f>DW82+DX73-DX19*SUMIFS(conditions!$69:$69,conditions!$8:$8,"&lt;="&amp;DX$9,conditions!$9:$9,"&gt;="&amp;DX$9)*SUMIFS(conditions!$70:$70,conditions!$8:$8,"&lt;="&amp;DX$9,conditions!$9:$9,"&gt;="&amp;DX$9)</f>
        <v>68.606999999999928</v>
      </c>
      <c r="DY82" s="37">
        <f>DX82+DY73-DY19*SUMIFS(conditions!$69:$69,conditions!$8:$8,"&lt;="&amp;DY$9,conditions!$9:$9,"&gt;="&amp;DY$9)*SUMIFS(conditions!$70:$70,conditions!$8:$8,"&lt;="&amp;DY$9,conditions!$9:$9,"&gt;="&amp;DY$9)</f>
        <v>69.854399999999941</v>
      </c>
      <c r="DZ82" s="37">
        <f>DY82+DZ73-DZ19*SUMIFS(conditions!$69:$69,conditions!$8:$8,"&lt;="&amp;DZ$9,conditions!$9:$9,"&gt;="&amp;DZ$9)*SUMIFS(conditions!$70:$70,conditions!$8:$8,"&lt;="&amp;DZ$9,conditions!$9:$9,"&gt;="&amp;DZ$9)</f>
        <v>63.61739999999994</v>
      </c>
      <c r="EA82" s="37">
        <f>DZ82+EA73-EA19*SUMIFS(conditions!$69:$69,conditions!$8:$8,"&lt;="&amp;EA$9,conditions!$9:$9,"&gt;="&amp;EA$9)*SUMIFS(conditions!$70:$70,conditions!$8:$8,"&lt;="&amp;EA$9,conditions!$9:$9,"&gt;="&amp;EA$9)</f>
        <v>63.61739999999994</v>
      </c>
      <c r="EB82" s="37">
        <f>EA82+EB73-EB19*SUMIFS(conditions!$69:$69,conditions!$8:$8,"&lt;="&amp;EB$9,conditions!$9:$9,"&gt;="&amp;EB$9)*SUMIFS(conditions!$70:$70,conditions!$8:$8,"&lt;="&amp;EB$9,conditions!$9:$9,"&gt;="&amp;EB$9)</f>
        <v>71.10179999999994</v>
      </c>
      <c r="EC82" s="37">
        <f>EB82+EC73-EC19*SUMIFS(conditions!$69:$69,conditions!$8:$8,"&lt;="&amp;EC$9,conditions!$9:$9,"&gt;="&amp;EC$9)*SUMIFS(conditions!$70:$70,conditions!$8:$8,"&lt;="&amp;EC$9,conditions!$9:$9,"&gt;="&amp;EC$9)</f>
        <v>72.349199999999939</v>
      </c>
      <c r="ED82" s="37">
        <f>EC82+ED73-ED19*SUMIFS(conditions!$69:$69,conditions!$8:$8,"&lt;="&amp;ED$9,conditions!$9:$9,"&gt;="&amp;ED$9)*SUMIFS(conditions!$70:$70,conditions!$8:$8,"&lt;="&amp;ED$9,conditions!$9:$9,"&gt;="&amp;ED$9)</f>
        <v>73.596599999999938</v>
      </c>
      <c r="EE82" s="37">
        <f>ED82+EE73-EE19*SUMIFS(conditions!$69:$69,conditions!$8:$8,"&lt;="&amp;EE$9,conditions!$9:$9,"&gt;="&amp;EE$9)*SUMIFS(conditions!$70:$70,conditions!$8:$8,"&lt;="&amp;EE$9,conditions!$9:$9,"&gt;="&amp;EE$9)</f>
        <v>74.843999999999937</v>
      </c>
      <c r="EF82" s="37">
        <f>EE82+EF73-EF19*SUMIFS(conditions!$69:$69,conditions!$8:$8,"&lt;="&amp;EF$9,conditions!$9:$9,"&gt;="&amp;EF$9)*SUMIFS(conditions!$70:$70,conditions!$8:$8,"&lt;="&amp;EF$9,conditions!$9:$9,"&gt;="&amp;EF$9)</f>
        <v>76.091399999999936</v>
      </c>
      <c r="EG82" s="37">
        <f>EF82+EG73-EG19*SUMIFS(conditions!$69:$69,conditions!$8:$8,"&lt;="&amp;EG$9,conditions!$9:$9,"&gt;="&amp;EG$9)*SUMIFS(conditions!$70:$70,conditions!$8:$8,"&lt;="&amp;EG$9,conditions!$9:$9,"&gt;="&amp;EG$9)</f>
        <v>69.854399999999941</v>
      </c>
      <c r="EH82" s="37">
        <f>EG82+EH73-EH19*SUMIFS(conditions!$69:$69,conditions!$8:$8,"&lt;="&amp;EH$9,conditions!$9:$9,"&gt;="&amp;EH$9)*SUMIFS(conditions!$70:$70,conditions!$8:$8,"&lt;="&amp;EH$9,conditions!$9:$9,"&gt;="&amp;EH$9)</f>
        <v>69.854399999999941</v>
      </c>
      <c r="EI82" s="37">
        <f>EH82+EI73-EI19*SUMIFS(conditions!$69:$69,conditions!$8:$8,"&lt;="&amp;EI$9,conditions!$9:$9,"&gt;="&amp;EI$9)*SUMIFS(conditions!$70:$70,conditions!$8:$8,"&lt;="&amp;EI$9,conditions!$9:$9,"&gt;="&amp;EI$9)</f>
        <v>77.338799999999935</v>
      </c>
      <c r="EJ82" s="37">
        <f>EI82+EJ73-EJ19*SUMIFS(conditions!$69:$69,conditions!$8:$8,"&lt;="&amp;EJ$9,conditions!$9:$9,"&gt;="&amp;EJ$9)*SUMIFS(conditions!$70:$70,conditions!$8:$8,"&lt;="&amp;EJ$9,conditions!$9:$9,"&gt;="&amp;EJ$9)</f>
        <v>78.586199999999934</v>
      </c>
      <c r="EK82" s="37">
        <f>EJ82+EK73-EK19*SUMIFS(conditions!$69:$69,conditions!$8:$8,"&lt;="&amp;EK$9,conditions!$9:$9,"&gt;="&amp;EK$9)*SUMIFS(conditions!$70:$70,conditions!$8:$8,"&lt;="&amp;EK$9,conditions!$9:$9,"&gt;="&amp;EK$9)</f>
        <v>79.833599999999933</v>
      </c>
      <c r="EL82" s="37">
        <f>EK82+EL73-EL19*SUMIFS(conditions!$69:$69,conditions!$8:$8,"&lt;="&amp;EL$9,conditions!$9:$9,"&gt;="&amp;EL$9)*SUMIFS(conditions!$70:$70,conditions!$8:$8,"&lt;="&amp;EL$9,conditions!$9:$9,"&gt;="&amp;EL$9)</f>
        <v>81.080999999999932</v>
      </c>
      <c r="EM82" s="37">
        <f>EL82+EM73-EM19*SUMIFS(conditions!$69:$69,conditions!$8:$8,"&lt;="&amp;EM$9,conditions!$9:$9,"&gt;="&amp;EM$9)*SUMIFS(conditions!$70:$70,conditions!$8:$8,"&lt;="&amp;EM$9,conditions!$9:$9,"&gt;="&amp;EM$9)</f>
        <v>82.328399999999931</v>
      </c>
      <c r="EN82" s="37">
        <f>EM82+EN73-EN19*SUMIFS(conditions!$69:$69,conditions!$8:$8,"&lt;="&amp;EN$9,conditions!$9:$9,"&gt;="&amp;EN$9)*SUMIFS(conditions!$70:$70,conditions!$8:$8,"&lt;="&amp;EN$9,conditions!$9:$9,"&gt;="&amp;EN$9)</f>
        <v>74.843999999999937</v>
      </c>
      <c r="EO82" s="37">
        <f>EN82+EO73-EO19*SUMIFS(conditions!$69:$69,conditions!$8:$8,"&lt;="&amp;EO$9,conditions!$9:$9,"&gt;="&amp;EO$9)*SUMIFS(conditions!$70:$70,conditions!$8:$8,"&lt;="&amp;EO$9,conditions!$9:$9,"&gt;="&amp;EO$9)</f>
        <v>74.843999999999937</v>
      </c>
      <c r="EP82" s="37">
        <f>EO82+EP73-EP19*SUMIFS(conditions!$69:$69,conditions!$8:$8,"&lt;="&amp;EP$9,conditions!$9:$9,"&gt;="&amp;EP$9)*SUMIFS(conditions!$70:$70,conditions!$8:$8,"&lt;="&amp;EP$9,conditions!$9:$9,"&gt;="&amp;EP$9)</f>
        <v>82.328399999999931</v>
      </c>
      <c r="EQ82" s="37">
        <f>EP82+EQ73-EQ19*SUMIFS(conditions!$69:$69,conditions!$8:$8,"&lt;="&amp;EQ$9,conditions!$9:$9,"&gt;="&amp;EQ$9)*SUMIFS(conditions!$70:$70,conditions!$8:$8,"&lt;="&amp;EQ$9,conditions!$9:$9,"&gt;="&amp;EQ$9)</f>
        <v>82.328399999999931</v>
      </c>
      <c r="ER82" s="37">
        <f>EQ82+ER73-ER19*SUMIFS(conditions!$69:$69,conditions!$8:$8,"&lt;="&amp;ER$9,conditions!$9:$9,"&gt;="&amp;ER$9)*SUMIFS(conditions!$70:$70,conditions!$8:$8,"&lt;="&amp;ER$9,conditions!$9:$9,"&gt;="&amp;ER$9)</f>
        <v>82.328399999999931</v>
      </c>
      <c r="ES82" s="37">
        <f>ER82+ES73-ES19*SUMIFS(conditions!$69:$69,conditions!$8:$8,"&lt;="&amp;ES$9,conditions!$9:$9,"&gt;="&amp;ES$9)*SUMIFS(conditions!$70:$70,conditions!$8:$8,"&lt;="&amp;ES$9,conditions!$9:$9,"&gt;="&amp;ES$9)</f>
        <v>82.328399999999931</v>
      </c>
      <c r="ET82" s="37">
        <f>ES82+ET73-ET19*SUMIFS(conditions!$69:$69,conditions!$8:$8,"&lt;="&amp;ET$9,conditions!$9:$9,"&gt;="&amp;ET$9)*SUMIFS(conditions!$70:$70,conditions!$8:$8,"&lt;="&amp;ET$9,conditions!$9:$9,"&gt;="&amp;ET$9)</f>
        <v>82.328399999999931</v>
      </c>
      <c r="EU82" s="37">
        <f>ET82+EU73-EU19*SUMIFS(conditions!$69:$69,conditions!$8:$8,"&lt;="&amp;EU$9,conditions!$9:$9,"&gt;="&amp;EU$9)*SUMIFS(conditions!$70:$70,conditions!$8:$8,"&lt;="&amp;EU$9,conditions!$9:$9,"&gt;="&amp;EU$9)</f>
        <v>74.843999999999937</v>
      </c>
      <c r="EV82" s="37">
        <f>EU82+EV73-EV19*SUMIFS(conditions!$69:$69,conditions!$8:$8,"&lt;="&amp;EV$9,conditions!$9:$9,"&gt;="&amp;EV$9)*SUMIFS(conditions!$70:$70,conditions!$8:$8,"&lt;="&amp;EV$9,conditions!$9:$9,"&gt;="&amp;EV$9)</f>
        <v>74.843999999999937</v>
      </c>
      <c r="EW82" s="37">
        <f>EV82+EW73-EW19*SUMIFS(conditions!$69:$69,conditions!$8:$8,"&lt;="&amp;EW$9,conditions!$9:$9,"&gt;="&amp;EW$9)*SUMIFS(conditions!$70:$70,conditions!$8:$8,"&lt;="&amp;EW$9,conditions!$9:$9,"&gt;="&amp;EW$9)</f>
        <v>82.328399999999931</v>
      </c>
      <c r="EX82" s="37">
        <f>EW82+EX73-EX19*SUMIFS(conditions!$69:$69,conditions!$8:$8,"&lt;="&amp;EX$9,conditions!$9:$9,"&gt;="&amp;EX$9)*SUMIFS(conditions!$70:$70,conditions!$8:$8,"&lt;="&amp;EX$9,conditions!$9:$9,"&gt;="&amp;EX$9)</f>
        <v>82.328399999999931</v>
      </c>
      <c r="EY82" s="37">
        <f>EX82+EY73-EY19*SUMIFS(conditions!$69:$69,conditions!$8:$8,"&lt;="&amp;EY$9,conditions!$9:$9,"&gt;="&amp;EY$9)*SUMIFS(conditions!$70:$70,conditions!$8:$8,"&lt;="&amp;EY$9,conditions!$9:$9,"&gt;="&amp;EY$9)</f>
        <v>82.328399999999931</v>
      </c>
      <c r="EZ82" s="37">
        <f>EY82+EZ73-EZ19*SUMIFS(conditions!$69:$69,conditions!$8:$8,"&lt;="&amp;EZ$9,conditions!$9:$9,"&gt;="&amp;EZ$9)*SUMIFS(conditions!$70:$70,conditions!$8:$8,"&lt;="&amp;EZ$9,conditions!$9:$9,"&gt;="&amp;EZ$9)</f>
        <v>82.328399999999931</v>
      </c>
      <c r="FA82" s="37">
        <f>EZ82+FA73-FA19*SUMIFS(conditions!$69:$69,conditions!$8:$8,"&lt;="&amp;FA$9,conditions!$9:$9,"&gt;="&amp;FA$9)*SUMIFS(conditions!$70:$70,conditions!$8:$8,"&lt;="&amp;FA$9,conditions!$9:$9,"&gt;="&amp;FA$9)</f>
        <v>82.328399999999931</v>
      </c>
      <c r="FB82" s="37">
        <f>FA82+FB73-FB19*SUMIFS(conditions!$69:$69,conditions!$8:$8,"&lt;="&amp;FB$9,conditions!$9:$9,"&gt;="&amp;FB$9)*SUMIFS(conditions!$70:$70,conditions!$8:$8,"&lt;="&amp;FB$9,conditions!$9:$9,"&gt;="&amp;FB$9)</f>
        <v>74.843999999999937</v>
      </c>
      <c r="FC82" s="37">
        <f>FB82+FC73-FC19*SUMIFS(conditions!$69:$69,conditions!$8:$8,"&lt;="&amp;FC$9,conditions!$9:$9,"&gt;="&amp;FC$9)*SUMIFS(conditions!$70:$70,conditions!$8:$8,"&lt;="&amp;FC$9,conditions!$9:$9,"&gt;="&amp;FC$9)</f>
        <v>74.843999999999937</v>
      </c>
      <c r="FD82" s="37">
        <f>FC82+FD73-FD19*SUMIFS(conditions!$69:$69,conditions!$8:$8,"&lt;="&amp;FD$9,conditions!$9:$9,"&gt;="&amp;FD$9)*SUMIFS(conditions!$70:$70,conditions!$8:$8,"&lt;="&amp;FD$9,conditions!$9:$9,"&gt;="&amp;FD$9)</f>
        <v>82.702619999999939</v>
      </c>
      <c r="FE82" s="37">
        <f>FD82+FE73-FE19*SUMIFS(conditions!$69:$69,conditions!$8:$8,"&lt;="&amp;FE$9,conditions!$9:$9,"&gt;="&amp;FE$9)*SUMIFS(conditions!$70:$70,conditions!$8:$8,"&lt;="&amp;FE$9,conditions!$9:$9,"&gt;="&amp;FE$9)</f>
        <v>83.076839999999947</v>
      </c>
      <c r="FF82" s="37">
        <f>FE82+FF73-FF19*SUMIFS(conditions!$69:$69,conditions!$8:$8,"&lt;="&amp;FF$9,conditions!$9:$9,"&gt;="&amp;FF$9)*SUMIFS(conditions!$70:$70,conditions!$8:$8,"&lt;="&amp;FF$9,conditions!$9:$9,"&gt;="&amp;FF$9)</f>
        <v>83.451059999999956</v>
      </c>
      <c r="FG82" s="37">
        <f>FF82+FG73-FG19*SUMIFS(conditions!$69:$69,conditions!$8:$8,"&lt;="&amp;FG$9,conditions!$9:$9,"&gt;="&amp;FG$9)*SUMIFS(conditions!$70:$70,conditions!$8:$8,"&lt;="&amp;FG$9,conditions!$9:$9,"&gt;="&amp;FG$9)</f>
        <v>83.825279999999964</v>
      </c>
      <c r="FH82" s="37">
        <f>FG82+FH73-FH19*SUMIFS(conditions!$69:$69,conditions!$8:$8,"&lt;="&amp;FH$9,conditions!$9:$9,"&gt;="&amp;FH$9)*SUMIFS(conditions!$70:$70,conditions!$8:$8,"&lt;="&amp;FH$9,conditions!$9:$9,"&gt;="&amp;FH$9)</f>
        <v>84.199499999999972</v>
      </c>
      <c r="FI82" s="37">
        <f>FH82+FI73-FI19*SUMIFS(conditions!$69:$69,conditions!$8:$8,"&lt;="&amp;FI$9,conditions!$9:$9,"&gt;="&amp;FI$9)*SUMIFS(conditions!$70:$70,conditions!$8:$8,"&lt;="&amp;FI$9,conditions!$9:$9,"&gt;="&amp;FI$9)</f>
        <v>76.715099999999978</v>
      </c>
      <c r="FJ82" s="37">
        <f>FI82+FJ73-FJ19*SUMIFS(conditions!$69:$69,conditions!$8:$8,"&lt;="&amp;FJ$9,conditions!$9:$9,"&gt;="&amp;FJ$9)*SUMIFS(conditions!$70:$70,conditions!$8:$8,"&lt;="&amp;FJ$9,conditions!$9:$9,"&gt;="&amp;FJ$9)</f>
        <v>76.715099999999978</v>
      </c>
      <c r="FK82" s="37">
        <f>FJ82+FK73-FK19*SUMIFS(conditions!$69:$69,conditions!$8:$8,"&lt;="&amp;FK$9,conditions!$9:$9,"&gt;="&amp;FK$9)*SUMIFS(conditions!$70:$70,conditions!$8:$8,"&lt;="&amp;FK$9,conditions!$9:$9,"&gt;="&amp;FK$9)</f>
        <v>84.57371999999998</v>
      </c>
      <c r="FL82" s="37">
        <f>FK82+FL73-FL19*SUMIFS(conditions!$69:$69,conditions!$8:$8,"&lt;="&amp;FL$9,conditions!$9:$9,"&gt;="&amp;FL$9)*SUMIFS(conditions!$70:$70,conditions!$8:$8,"&lt;="&amp;FL$9,conditions!$9:$9,"&gt;="&amp;FL$9)</f>
        <v>84.947939999999988</v>
      </c>
      <c r="FM82" s="37">
        <f>FL82+FM73-FM19*SUMIFS(conditions!$69:$69,conditions!$8:$8,"&lt;="&amp;FM$9,conditions!$9:$9,"&gt;="&amp;FM$9)*SUMIFS(conditions!$70:$70,conditions!$8:$8,"&lt;="&amp;FM$9,conditions!$9:$9,"&gt;="&amp;FM$9)</f>
        <v>85.322159999999997</v>
      </c>
      <c r="FN82" s="37">
        <f>FM82+FN73-FN19*SUMIFS(conditions!$69:$69,conditions!$8:$8,"&lt;="&amp;FN$9,conditions!$9:$9,"&gt;="&amp;FN$9)*SUMIFS(conditions!$70:$70,conditions!$8:$8,"&lt;="&amp;FN$9,conditions!$9:$9,"&gt;="&amp;FN$9)</f>
        <v>85.696380000000005</v>
      </c>
      <c r="FO82" s="37">
        <f>FN82+FO73-FO19*SUMIFS(conditions!$69:$69,conditions!$8:$8,"&lt;="&amp;FO$9,conditions!$9:$9,"&gt;="&amp;FO$9)*SUMIFS(conditions!$70:$70,conditions!$8:$8,"&lt;="&amp;FO$9,conditions!$9:$9,"&gt;="&amp;FO$9)</f>
        <v>86.070600000000013</v>
      </c>
      <c r="FP82" s="37">
        <f>FO82+FP73-FP19*SUMIFS(conditions!$69:$69,conditions!$8:$8,"&lt;="&amp;FP$9,conditions!$9:$9,"&gt;="&amp;FP$9)*SUMIFS(conditions!$70:$70,conditions!$8:$8,"&lt;="&amp;FP$9,conditions!$9:$9,"&gt;="&amp;FP$9)</f>
        <v>78.586200000000019</v>
      </c>
      <c r="FQ82" s="37">
        <f>FP82+FQ73-FQ19*SUMIFS(conditions!$69:$69,conditions!$8:$8,"&lt;="&amp;FQ$9,conditions!$9:$9,"&gt;="&amp;FQ$9)*SUMIFS(conditions!$70:$70,conditions!$8:$8,"&lt;="&amp;FQ$9,conditions!$9:$9,"&gt;="&amp;FQ$9)</f>
        <v>78.586200000000019</v>
      </c>
      <c r="FR82" s="37">
        <f>FQ82+FR73-FR19*SUMIFS(conditions!$69:$69,conditions!$8:$8,"&lt;="&amp;FR$9,conditions!$9:$9,"&gt;="&amp;FR$9)*SUMIFS(conditions!$70:$70,conditions!$8:$8,"&lt;="&amp;FR$9,conditions!$9:$9,"&gt;="&amp;FR$9)</f>
        <v>86.444820000000021</v>
      </c>
      <c r="FS82" s="37">
        <f>FR82+FS73-FS19*SUMIFS(conditions!$69:$69,conditions!$8:$8,"&lt;="&amp;FS$9,conditions!$9:$9,"&gt;="&amp;FS$9)*SUMIFS(conditions!$70:$70,conditions!$8:$8,"&lt;="&amp;FS$9,conditions!$9:$9,"&gt;="&amp;FS$9)</f>
        <v>86.444820000000021</v>
      </c>
      <c r="FT82" s="37">
        <f>FS82+FT73-FT19*SUMIFS(conditions!$69:$69,conditions!$8:$8,"&lt;="&amp;FT$9,conditions!$9:$9,"&gt;="&amp;FT$9)*SUMIFS(conditions!$70:$70,conditions!$8:$8,"&lt;="&amp;FT$9,conditions!$9:$9,"&gt;="&amp;FT$9)</f>
        <v>86.444820000000021</v>
      </c>
      <c r="FU82" s="37">
        <f>FT82+FU73-FU19*SUMIFS(conditions!$69:$69,conditions!$8:$8,"&lt;="&amp;FU$9,conditions!$9:$9,"&gt;="&amp;FU$9)*SUMIFS(conditions!$70:$70,conditions!$8:$8,"&lt;="&amp;FU$9,conditions!$9:$9,"&gt;="&amp;FU$9)</f>
        <v>86.444820000000021</v>
      </c>
      <c r="FV82" s="37">
        <f>FU82+FV73-FV19*SUMIFS(conditions!$69:$69,conditions!$8:$8,"&lt;="&amp;FV$9,conditions!$9:$9,"&gt;="&amp;FV$9)*SUMIFS(conditions!$70:$70,conditions!$8:$8,"&lt;="&amp;FV$9,conditions!$9:$9,"&gt;="&amp;FV$9)</f>
        <v>86.444820000000021</v>
      </c>
      <c r="FW82" s="37">
        <f>FV82+FW73-FW19*SUMIFS(conditions!$69:$69,conditions!$8:$8,"&lt;="&amp;FW$9,conditions!$9:$9,"&gt;="&amp;FW$9)*SUMIFS(conditions!$70:$70,conditions!$8:$8,"&lt;="&amp;FW$9,conditions!$9:$9,"&gt;="&amp;FW$9)</f>
        <v>78.586200000000019</v>
      </c>
      <c r="FX82" s="37">
        <f>FW82+FX73-FX19*SUMIFS(conditions!$69:$69,conditions!$8:$8,"&lt;="&amp;FX$9,conditions!$9:$9,"&gt;="&amp;FX$9)*SUMIFS(conditions!$70:$70,conditions!$8:$8,"&lt;="&amp;FX$9,conditions!$9:$9,"&gt;="&amp;FX$9)</f>
        <v>78.586200000000019</v>
      </c>
      <c r="FY82" s="37">
        <f>FX82+FY73-FY19*SUMIFS(conditions!$69:$69,conditions!$8:$8,"&lt;="&amp;FY$9,conditions!$9:$9,"&gt;="&amp;FY$9)*SUMIFS(conditions!$70:$70,conditions!$8:$8,"&lt;="&amp;FY$9,conditions!$9:$9,"&gt;="&amp;FY$9)</f>
        <v>86.444820000000021</v>
      </c>
      <c r="FZ82" s="37">
        <f>FY82+FZ73-FZ19*SUMIFS(conditions!$69:$69,conditions!$8:$8,"&lt;="&amp;FZ$9,conditions!$9:$9,"&gt;="&amp;FZ$9)*SUMIFS(conditions!$70:$70,conditions!$8:$8,"&lt;="&amp;FZ$9,conditions!$9:$9,"&gt;="&amp;FZ$9)</f>
        <v>86.444820000000021</v>
      </c>
      <c r="GA82" s="37">
        <f>FZ82+GA73-GA19*SUMIFS(conditions!$69:$69,conditions!$8:$8,"&lt;="&amp;GA$9,conditions!$9:$9,"&gt;="&amp;GA$9)*SUMIFS(conditions!$70:$70,conditions!$8:$8,"&lt;="&amp;GA$9,conditions!$9:$9,"&gt;="&amp;GA$9)</f>
        <v>86.444820000000021</v>
      </c>
      <c r="GB82" s="37">
        <f>GA82+GB73-GB19*SUMIFS(conditions!$69:$69,conditions!$8:$8,"&lt;="&amp;GB$9,conditions!$9:$9,"&gt;="&amp;GB$9)*SUMIFS(conditions!$70:$70,conditions!$8:$8,"&lt;="&amp;GB$9,conditions!$9:$9,"&gt;="&amp;GB$9)</f>
        <v>86.444820000000021</v>
      </c>
      <c r="GC82" s="37">
        <f>GB82+GC73-GC19*SUMIFS(conditions!$69:$69,conditions!$8:$8,"&lt;="&amp;GC$9,conditions!$9:$9,"&gt;="&amp;GC$9)*SUMIFS(conditions!$70:$70,conditions!$8:$8,"&lt;="&amp;GC$9,conditions!$9:$9,"&gt;="&amp;GC$9)</f>
        <v>86.444820000000021</v>
      </c>
      <c r="GD82" s="37">
        <f>GC82+GD73-GD19*SUMIFS(conditions!$69:$69,conditions!$8:$8,"&lt;="&amp;GD$9,conditions!$9:$9,"&gt;="&amp;GD$9)*SUMIFS(conditions!$70:$70,conditions!$8:$8,"&lt;="&amp;GD$9,conditions!$9:$9,"&gt;="&amp;GD$9)</f>
        <v>78.586200000000019</v>
      </c>
      <c r="GE82" s="37">
        <f>GD82+GE73-GE19*SUMIFS(conditions!$69:$69,conditions!$8:$8,"&lt;="&amp;GE$9,conditions!$9:$9,"&gt;="&amp;GE$9)*SUMIFS(conditions!$70:$70,conditions!$8:$8,"&lt;="&amp;GE$9,conditions!$9:$9,"&gt;="&amp;GE$9)</f>
        <v>78.586200000000019</v>
      </c>
      <c r="GF82" s="37">
        <f>GE82+GF73-GF19*SUMIFS(conditions!$69:$69,conditions!$8:$8,"&lt;="&amp;GF$9,conditions!$9:$9,"&gt;="&amp;GF$9)*SUMIFS(conditions!$70:$70,conditions!$8:$8,"&lt;="&amp;GF$9,conditions!$9:$9,"&gt;="&amp;GF$9)</f>
        <v>86.444820000000021</v>
      </c>
      <c r="GG82" s="37">
        <f>GF82+GG73-GG19*SUMIFS(conditions!$69:$69,conditions!$8:$8,"&lt;="&amp;GG$9,conditions!$9:$9,"&gt;="&amp;GG$9)*SUMIFS(conditions!$70:$70,conditions!$8:$8,"&lt;="&amp;GG$9,conditions!$9:$9,"&gt;="&amp;GG$9)</f>
        <v>86.444820000000021</v>
      </c>
      <c r="GH82" s="37">
        <f>GG82+GH73-GH19*SUMIFS(conditions!$69:$69,conditions!$8:$8,"&lt;="&amp;GH$9,conditions!$9:$9,"&gt;="&amp;GH$9)*SUMIFS(conditions!$70:$70,conditions!$8:$8,"&lt;="&amp;GH$9,conditions!$9:$9,"&gt;="&amp;GH$9)</f>
        <v>87.296170500000017</v>
      </c>
      <c r="GI82" s="37">
        <f>GH82+GI73-GI19*SUMIFS(conditions!$69:$69,conditions!$8:$8,"&lt;="&amp;GI$9,conditions!$9:$9,"&gt;="&amp;GI$9)*SUMIFS(conditions!$70:$70,conditions!$8:$8,"&lt;="&amp;GI$9,conditions!$9:$9,"&gt;="&amp;GI$9)</f>
        <v>88.147521000000012</v>
      </c>
      <c r="GJ82" s="37">
        <f>GI82+GJ73-GJ19*SUMIFS(conditions!$69:$69,conditions!$8:$8,"&lt;="&amp;GJ$9,conditions!$9:$9,"&gt;="&amp;GJ$9)*SUMIFS(conditions!$70:$70,conditions!$8:$8,"&lt;="&amp;GJ$9,conditions!$9:$9,"&gt;="&amp;GJ$9)</f>
        <v>88.998871500000007</v>
      </c>
      <c r="GK82" s="37">
        <f>GJ82+GK73-GK19*SUMIFS(conditions!$69:$69,conditions!$8:$8,"&lt;="&amp;GK$9,conditions!$9:$9,"&gt;="&amp;GK$9)*SUMIFS(conditions!$70:$70,conditions!$8:$8,"&lt;="&amp;GK$9,conditions!$9:$9,"&gt;="&amp;GK$9)</f>
        <v>81.140251500000005</v>
      </c>
      <c r="GL82" s="37">
        <f>GK82+GL73-GL19*SUMIFS(conditions!$69:$69,conditions!$8:$8,"&lt;="&amp;GL$9,conditions!$9:$9,"&gt;="&amp;GL$9)*SUMIFS(conditions!$70:$70,conditions!$8:$8,"&lt;="&amp;GL$9,conditions!$9:$9,"&gt;="&amp;GL$9)</f>
        <v>81.140251500000005</v>
      </c>
      <c r="GM82" s="37">
        <f>GL82+GM73-GM19*SUMIFS(conditions!$69:$69,conditions!$8:$8,"&lt;="&amp;GM$9,conditions!$9:$9,"&gt;="&amp;GM$9)*SUMIFS(conditions!$70:$70,conditions!$8:$8,"&lt;="&amp;GM$9,conditions!$9:$9,"&gt;="&amp;GM$9)</f>
        <v>89.850222000000002</v>
      </c>
      <c r="GN82" s="37">
        <f>GM82+GN73-GN19*SUMIFS(conditions!$69:$69,conditions!$8:$8,"&lt;="&amp;GN$9,conditions!$9:$9,"&gt;="&amp;GN$9)*SUMIFS(conditions!$70:$70,conditions!$8:$8,"&lt;="&amp;GN$9,conditions!$9:$9,"&gt;="&amp;GN$9)</f>
        <v>90.701572499999997</v>
      </c>
      <c r="GO82" s="37">
        <f>GN82+GO73-GO19*SUMIFS(conditions!$69:$69,conditions!$8:$8,"&lt;="&amp;GO$9,conditions!$9:$9,"&gt;="&amp;GO$9)*SUMIFS(conditions!$70:$70,conditions!$8:$8,"&lt;="&amp;GO$9,conditions!$9:$9,"&gt;="&amp;GO$9)</f>
        <v>91.552922999999993</v>
      </c>
      <c r="GP82" s="37">
        <f>GO82+GP73-GP19*SUMIFS(conditions!$69:$69,conditions!$8:$8,"&lt;="&amp;GP$9,conditions!$9:$9,"&gt;="&amp;GP$9)*SUMIFS(conditions!$70:$70,conditions!$8:$8,"&lt;="&amp;GP$9,conditions!$9:$9,"&gt;="&amp;GP$9)</f>
        <v>92.404273499999988</v>
      </c>
      <c r="GQ82" s="37">
        <f>GP82+GQ73-GQ19*SUMIFS(conditions!$69:$69,conditions!$8:$8,"&lt;="&amp;GQ$9,conditions!$9:$9,"&gt;="&amp;GQ$9)*SUMIFS(conditions!$70:$70,conditions!$8:$8,"&lt;="&amp;GQ$9,conditions!$9:$9,"&gt;="&amp;GQ$9)</f>
        <v>93.255623999999983</v>
      </c>
      <c r="GR82" s="37">
        <f>GQ82+GR73-GR19*SUMIFS(conditions!$69:$69,conditions!$8:$8,"&lt;="&amp;GR$9,conditions!$9:$9,"&gt;="&amp;GR$9)*SUMIFS(conditions!$70:$70,conditions!$8:$8,"&lt;="&amp;GR$9,conditions!$9:$9,"&gt;="&amp;GR$9)</f>
        <v>85.397003999999981</v>
      </c>
      <c r="GS82" s="37">
        <f>GR82+GS73-GS19*SUMIFS(conditions!$69:$69,conditions!$8:$8,"&lt;="&amp;GS$9,conditions!$9:$9,"&gt;="&amp;GS$9)*SUMIFS(conditions!$70:$70,conditions!$8:$8,"&lt;="&amp;GS$9,conditions!$9:$9,"&gt;="&amp;GS$9)</f>
        <v>85.397003999999981</v>
      </c>
      <c r="GT82" s="37">
        <f>GS82+GT73-GT19*SUMIFS(conditions!$69:$69,conditions!$8:$8,"&lt;="&amp;GT$9,conditions!$9:$9,"&gt;="&amp;GT$9)*SUMIFS(conditions!$70:$70,conditions!$8:$8,"&lt;="&amp;GT$9,conditions!$9:$9,"&gt;="&amp;GT$9)</f>
        <v>94.106974499999978</v>
      </c>
      <c r="GU82" s="37">
        <f>GT82+GU73-GU19*SUMIFS(conditions!$69:$69,conditions!$8:$8,"&lt;="&amp;GU$9,conditions!$9:$9,"&gt;="&amp;GU$9)*SUMIFS(conditions!$70:$70,conditions!$8:$8,"&lt;="&amp;GU$9,conditions!$9:$9,"&gt;="&amp;GU$9)</f>
        <v>94.958324999999974</v>
      </c>
      <c r="GV82" s="37">
        <f>GU82+GV73-GV19*SUMIFS(conditions!$69:$69,conditions!$8:$8,"&lt;="&amp;GV$9,conditions!$9:$9,"&gt;="&amp;GV$9)*SUMIFS(conditions!$70:$70,conditions!$8:$8,"&lt;="&amp;GV$9,conditions!$9:$9,"&gt;="&amp;GV$9)</f>
        <v>95.809675499999969</v>
      </c>
      <c r="GW82" s="37">
        <f>GV82+GW73-GW19*SUMIFS(conditions!$69:$69,conditions!$8:$8,"&lt;="&amp;GW$9,conditions!$9:$9,"&gt;="&amp;GW$9)*SUMIFS(conditions!$70:$70,conditions!$8:$8,"&lt;="&amp;GW$9,conditions!$9:$9,"&gt;="&amp;GW$9)</f>
        <v>95.809675499999969</v>
      </c>
      <c r="GX82" s="37">
        <f>GW82+GX73-GX19*SUMIFS(conditions!$69:$69,conditions!$8:$8,"&lt;="&amp;GX$9,conditions!$9:$9,"&gt;="&amp;GX$9)*SUMIFS(conditions!$70:$70,conditions!$8:$8,"&lt;="&amp;GX$9,conditions!$9:$9,"&gt;="&amp;GX$9)</f>
        <v>95.809675499999969</v>
      </c>
      <c r="GY82" s="37">
        <f>GX82+GY73-GY19*SUMIFS(conditions!$69:$69,conditions!$8:$8,"&lt;="&amp;GY$9,conditions!$9:$9,"&gt;="&amp;GY$9)*SUMIFS(conditions!$70:$70,conditions!$8:$8,"&lt;="&amp;GY$9,conditions!$9:$9,"&gt;="&amp;GY$9)</f>
        <v>87.099704999999972</v>
      </c>
      <c r="GZ82" s="37">
        <f>GY82+GZ73-GZ19*SUMIFS(conditions!$69:$69,conditions!$8:$8,"&lt;="&amp;GZ$9,conditions!$9:$9,"&gt;="&amp;GZ$9)*SUMIFS(conditions!$70:$70,conditions!$8:$8,"&lt;="&amp;GZ$9,conditions!$9:$9,"&gt;="&amp;GZ$9)</f>
        <v>87.099704999999972</v>
      </c>
      <c r="HA82" s="37">
        <f>GZ82+HA73-HA19*SUMIFS(conditions!$69:$69,conditions!$8:$8,"&lt;="&amp;HA$9,conditions!$9:$9,"&gt;="&amp;HA$9)*SUMIFS(conditions!$70:$70,conditions!$8:$8,"&lt;="&amp;HA$9,conditions!$9:$9,"&gt;="&amp;HA$9)</f>
        <v>95.809675499999969</v>
      </c>
      <c r="HB82" s="37">
        <f>HA82+HB73-HB19*SUMIFS(conditions!$69:$69,conditions!$8:$8,"&lt;="&amp;HB$9,conditions!$9:$9,"&gt;="&amp;HB$9)*SUMIFS(conditions!$70:$70,conditions!$8:$8,"&lt;="&amp;HB$9,conditions!$9:$9,"&gt;="&amp;HB$9)</f>
        <v>95.809675499999969</v>
      </c>
      <c r="HC82" s="37">
        <f>HB82+HC73-HC19*SUMIFS(conditions!$69:$69,conditions!$8:$8,"&lt;="&amp;HC$9,conditions!$9:$9,"&gt;="&amp;HC$9)*SUMIFS(conditions!$70:$70,conditions!$8:$8,"&lt;="&amp;HC$9,conditions!$9:$9,"&gt;="&amp;HC$9)</f>
        <v>95.809675499999969</v>
      </c>
      <c r="HD82" s="37">
        <f>HC82+HD73-HD19*SUMIFS(conditions!$69:$69,conditions!$8:$8,"&lt;="&amp;HD$9,conditions!$9:$9,"&gt;="&amp;HD$9)*SUMIFS(conditions!$70:$70,conditions!$8:$8,"&lt;="&amp;HD$9,conditions!$9:$9,"&gt;="&amp;HD$9)</f>
        <v>95.809675499999969</v>
      </c>
      <c r="HE82" s="37">
        <f>HD82+HE73-HE19*SUMIFS(conditions!$69:$69,conditions!$8:$8,"&lt;="&amp;HE$9,conditions!$9:$9,"&gt;="&amp;HE$9)*SUMIFS(conditions!$70:$70,conditions!$8:$8,"&lt;="&amp;HE$9,conditions!$9:$9,"&gt;="&amp;HE$9)</f>
        <v>95.809675499999969</v>
      </c>
      <c r="HF82" s="37">
        <f>HE82+HF73-HF19*SUMIFS(conditions!$69:$69,conditions!$8:$8,"&lt;="&amp;HF$9,conditions!$9:$9,"&gt;="&amp;HF$9)*SUMIFS(conditions!$70:$70,conditions!$8:$8,"&lt;="&amp;HF$9,conditions!$9:$9,"&gt;="&amp;HF$9)</f>
        <v>87.099704999999972</v>
      </c>
      <c r="HG82" s="37">
        <f>HF82+HG73-HG19*SUMIFS(conditions!$69:$69,conditions!$8:$8,"&lt;="&amp;HG$9,conditions!$9:$9,"&gt;="&amp;HG$9)*SUMIFS(conditions!$70:$70,conditions!$8:$8,"&lt;="&amp;HG$9,conditions!$9:$9,"&gt;="&amp;HG$9)</f>
        <v>87.099704999999972</v>
      </c>
      <c r="HH82" s="37">
        <f>HG82+HH73-HH19*SUMIFS(conditions!$69:$69,conditions!$8:$8,"&lt;="&amp;HH$9,conditions!$9:$9,"&gt;="&amp;HH$9)*SUMIFS(conditions!$70:$70,conditions!$8:$8,"&lt;="&amp;HH$9,conditions!$9:$9,"&gt;="&amp;HH$9)</f>
        <v>95.809675499999969</v>
      </c>
      <c r="HI82" s="37">
        <f>HH82+HI73-HI19*SUMIFS(conditions!$69:$69,conditions!$8:$8,"&lt;="&amp;HI$9,conditions!$9:$9,"&gt;="&amp;HI$9)*SUMIFS(conditions!$70:$70,conditions!$8:$8,"&lt;="&amp;HI$9,conditions!$9:$9,"&gt;="&amp;HI$9)</f>
        <v>95.809675499999969</v>
      </c>
      <c r="HJ82" s="37">
        <f>HI82+HJ73-HJ19*SUMIFS(conditions!$69:$69,conditions!$8:$8,"&lt;="&amp;HJ$9,conditions!$9:$9,"&gt;="&amp;HJ$9)*SUMIFS(conditions!$70:$70,conditions!$8:$8,"&lt;="&amp;HJ$9,conditions!$9:$9,"&gt;="&amp;HJ$9)</f>
        <v>95.809675499999969</v>
      </c>
      <c r="HK82" s="37">
        <f>HJ82+HK73-HK19*SUMIFS(conditions!$69:$69,conditions!$8:$8,"&lt;="&amp;HK$9,conditions!$9:$9,"&gt;="&amp;HK$9)*SUMIFS(conditions!$70:$70,conditions!$8:$8,"&lt;="&amp;HK$9,conditions!$9:$9,"&gt;="&amp;HK$9)</f>
        <v>95.809675499999969</v>
      </c>
      <c r="HL82" s="37">
        <f>HK82+HL73-HL19*SUMIFS(conditions!$69:$69,conditions!$8:$8,"&lt;="&amp;HL$9,conditions!$9:$9,"&gt;="&amp;HL$9)*SUMIFS(conditions!$70:$70,conditions!$8:$8,"&lt;="&amp;HL$9,conditions!$9:$9,"&gt;="&amp;HL$9)</f>
        <v>95.809675499999969</v>
      </c>
      <c r="HM82" s="37">
        <f>HL82+HM73-HM19*SUMIFS(conditions!$69:$69,conditions!$8:$8,"&lt;="&amp;HM$9,conditions!$9:$9,"&gt;="&amp;HM$9)*SUMIFS(conditions!$70:$70,conditions!$8:$8,"&lt;="&amp;HM$9,conditions!$9:$9,"&gt;="&amp;HM$9)</f>
        <v>87.099704999999972</v>
      </c>
      <c r="HN82" s="37">
        <f>HM82+HN73-HN19*SUMIFS(conditions!$69:$69,conditions!$8:$8,"&lt;="&amp;HN$9,conditions!$9:$9,"&gt;="&amp;HN$9)*SUMIFS(conditions!$70:$70,conditions!$8:$8,"&lt;="&amp;HN$9,conditions!$9:$9,"&gt;="&amp;HN$9)</f>
        <v>87.099704999999972</v>
      </c>
      <c r="HO82" s="37">
        <f>HN82+HO73-HO19*SUMIFS(conditions!$69:$69,conditions!$8:$8,"&lt;="&amp;HO$9,conditions!$9:$9,"&gt;="&amp;HO$9)*SUMIFS(conditions!$70:$70,conditions!$8:$8,"&lt;="&amp;HO$9,conditions!$9:$9,"&gt;="&amp;HO$9)</f>
        <v>95.112877859999969</v>
      </c>
      <c r="HP82" s="37">
        <f>HO82+HP73-HP19*SUMIFS(conditions!$69:$69,conditions!$8:$8,"&lt;="&amp;HP$9,conditions!$9:$9,"&gt;="&amp;HP$9)*SUMIFS(conditions!$70:$70,conditions!$8:$8,"&lt;="&amp;HP$9,conditions!$9:$9,"&gt;="&amp;HP$9)</f>
        <v>94.416080219999969</v>
      </c>
      <c r="HQ82" s="37">
        <f>HP82+HQ73-HQ19*SUMIFS(conditions!$69:$69,conditions!$8:$8,"&lt;="&amp;HQ$9,conditions!$9:$9,"&gt;="&amp;HQ$9)*SUMIFS(conditions!$70:$70,conditions!$8:$8,"&lt;="&amp;HQ$9,conditions!$9:$9,"&gt;="&amp;HQ$9)</f>
        <v>93.71928257999997</v>
      </c>
      <c r="HR82" s="37">
        <f>HQ82+HR73-HR19*SUMIFS(conditions!$69:$69,conditions!$8:$8,"&lt;="&amp;HR$9,conditions!$9:$9,"&gt;="&amp;HR$9)*SUMIFS(conditions!$70:$70,conditions!$8:$8,"&lt;="&amp;HR$9,conditions!$9:$9,"&gt;="&amp;HR$9)</f>
        <v>93.02248493999997</v>
      </c>
      <c r="HS82" s="37">
        <f>HR82+HS73-HS19*SUMIFS(conditions!$69:$69,conditions!$8:$8,"&lt;="&amp;HS$9,conditions!$9:$9,"&gt;="&amp;HS$9)*SUMIFS(conditions!$70:$70,conditions!$8:$8,"&lt;="&amp;HS$9,conditions!$9:$9,"&gt;="&amp;HS$9)</f>
        <v>92.32568729999997</v>
      </c>
      <c r="HT82" s="37">
        <f>HS82+HT73-HT19*SUMIFS(conditions!$69:$69,conditions!$8:$8,"&lt;="&amp;HT$9,conditions!$9:$9,"&gt;="&amp;HT$9)*SUMIFS(conditions!$70:$70,conditions!$8:$8,"&lt;="&amp;HT$9,conditions!$9:$9,"&gt;="&amp;HT$9)</f>
        <v>83.615716799999973</v>
      </c>
      <c r="HU82" s="37">
        <f>HT82+HU73-HU19*SUMIFS(conditions!$69:$69,conditions!$8:$8,"&lt;="&amp;HU$9,conditions!$9:$9,"&gt;="&amp;HU$9)*SUMIFS(conditions!$70:$70,conditions!$8:$8,"&lt;="&amp;HU$9,conditions!$9:$9,"&gt;="&amp;HU$9)</f>
        <v>83.615716799999973</v>
      </c>
      <c r="HV82" s="37">
        <f>HU82+HV73-HV19*SUMIFS(conditions!$69:$69,conditions!$8:$8,"&lt;="&amp;HV$9,conditions!$9:$9,"&gt;="&amp;HV$9)*SUMIFS(conditions!$70:$70,conditions!$8:$8,"&lt;="&amp;HV$9,conditions!$9:$9,"&gt;="&amp;HV$9)</f>
        <v>91.62888965999997</v>
      </c>
      <c r="HW82" s="37">
        <f>HV82+HW73-HW19*SUMIFS(conditions!$69:$69,conditions!$8:$8,"&lt;="&amp;HW$9,conditions!$9:$9,"&gt;="&amp;HW$9)*SUMIFS(conditions!$70:$70,conditions!$8:$8,"&lt;="&amp;HW$9,conditions!$9:$9,"&gt;="&amp;HW$9)</f>
        <v>90.93209201999997</v>
      </c>
      <c r="HX82" s="37">
        <f>HW82+HX73-HX19*SUMIFS(conditions!$69:$69,conditions!$8:$8,"&lt;="&amp;HX$9,conditions!$9:$9,"&gt;="&amp;HX$9)*SUMIFS(conditions!$70:$70,conditions!$8:$8,"&lt;="&amp;HX$9,conditions!$9:$9,"&gt;="&amp;HX$9)</f>
        <v>90.235294379999971</v>
      </c>
      <c r="HY82" s="37">
        <f>HX82+HY73-HY19*SUMIFS(conditions!$69:$69,conditions!$8:$8,"&lt;="&amp;HY$9,conditions!$9:$9,"&gt;="&amp;HY$9)*SUMIFS(conditions!$70:$70,conditions!$8:$8,"&lt;="&amp;HY$9,conditions!$9:$9,"&gt;="&amp;HY$9)</f>
        <v>89.538496739999971</v>
      </c>
      <c r="HZ82" s="37">
        <f>HY82+HZ73-HZ19*SUMIFS(conditions!$69:$69,conditions!$8:$8,"&lt;="&amp;HZ$9,conditions!$9:$9,"&gt;="&amp;HZ$9)*SUMIFS(conditions!$70:$70,conditions!$8:$8,"&lt;="&amp;HZ$9,conditions!$9:$9,"&gt;="&amp;HZ$9)</f>
        <v>88.841699099999971</v>
      </c>
      <c r="IA82" s="37">
        <f>HZ82+IA73-IA19*SUMIFS(conditions!$69:$69,conditions!$8:$8,"&lt;="&amp;IA$9,conditions!$9:$9,"&gt;="&amp;IA$9)*SUMIFS(conditions!$70:$70,conditions!$8:$8,"&lt;="&amp;IA$9,conditions!$9:$9,"&gt;="&amp;IA$9)</f>
        <v>80.131728599999974</v>
      </c>
      <c r="IB82" s="37">
        <f>IA82+IB73-IB19*SUMIFS(conditions!$69:$69,conditions!$8:$8,"&lt;="&amp;IB$9,conditions!$9:$9,"&gt;="&amp;IB$9)*SUMIFS(conditions!$70:$70,conditions!$8:$8,"&lt;="&amp;IB$9,conditions!$9:$9,"&gt;="&amp;IB$9)</f>
        <v>80.131728599999974</v>
      </c>
      <c r="IC82" s="37">
        <f>IB82+IC73-IC19*SUMIFS(conditions!$69:$69,conditions!$8:$8,"&lt;="&amp;IC$9,conditions!$9:$9,"&gt;="&amp;IC$9)*SUMIFS(conditions!$70:$70,conditions!$8:$8,"&lt;="&amp;IC$9,conditions!$9:$9,"&gt;="&amp;IC$9)</f>
        <v>88.144901459999971</v>
      </c>
      <c r="ID82" s="37">
        <f>IC82+ID73-ID19*SUMIFS(conditions!$69:$69,conditions!$8:$8,"&lt;="&amp;ID$9,conditions!$9:$9,"&gt;="&amp;ID$9)*SUMIFS(conditions!$70:$70,conditions!$8:$8,"&lt;="&amp;ID$9,conditions!$9:$9,"&gt;="&amp;ID$9)</f>
        <v>88.144901459999971</v>
      </c>
      <c r="IE82" s="37">
        <f>ID82+IE73-IE19*SUMIFS(conditions!$69:$69,conditions!$8:$8,"&lt;="&amp;IE$9,conditions!$9:$9,"&gt;="&amp;IE$9)*SUMIFS(conditions!$70:$70,conditions!$8:$8,"&lt;="&amp;IE$9,conditions!$9:$9,"&gt;="&amp;IE$9)</f>
        <v>88.144901459999971</v>
      </c>
      <c r="IF82" s="37">
        <f>IE82+IF73-IF19*SUMIFS(conditions!$69:$69,conditions!$8:$8,"&lt;="&amp;IF$9,conditions!$9:$9,"&gt;="&amp;IF$9)*SUMIFS(conditions!$70:$70,conditions!$8:$8,"&lt;="&amp;IF$9,conditions!$9:$9,"&gt;="&amp;IF$9)</f>
        <v>88.144901459999971</v>
      </c>
      <c r="IG82" s="37">
        <f>IF82+IG73-IG19*SUMIFS(conditions!$69:$69,conditions!$8:$8,"&lt;="&amp;IG$9,conditions!$9:$9,"&gt;="&amp;IG$9)*SUMIFS(conditions!$70:$70,conditions!$8:$8,"&lt;="&amp;IG$9,conditions!$9:$9,"&gt;="&amp;IG$9)</f>
        <v>88.144901459999971</v>
      </c>
      <c r="IH82" s="37">
        <f>IG82+IH73-IH19*SUMIFS(conditions!$69:$69,conditions!$8:$8,"&lt;="&amp;IH$9,conditions!$9:$9,"&gt;="&amp;IH$9)*SUMIFS(conditions!$70:$70,conditions!$8:$8,"&lt;="&amp;IH$9,conditions!$9:$9,"&gt;="&amp;IH$9)</f>
        <v>80.131728599999974</v>
      </c>
      <c r="II82" s="37">
        <f>IH82+II73-II19*SUMIFS(conditions!$69:$69,conditions!$8:$8,"&lt;="&amp;II$9,conditions!$9:$9,"&gt;="&amp;II$9)*SUMIFS(conditions!$70:$70,conditions!$8:$8,"&lt;="&amp;II$9,conditions!$9:$9,"&gt;="&amp;II$9)</f>
        <v>80.131728599999974</v>
      </c>
      <c r="IJ82" s="37">
        <f>II82+IJ73-IJ19*SUMIFS(conditions!$69:$69,conditions!$8:$8,"&lt;="&amp;IJ$9,conditions!$9:$9,"&gt;="&amp;IJ$9)*SUMIFS(conditions!$70:$70,conditions!$8:$8,"&lt;="&amp;IJ$9,conditions!$9:$9,"&gt;="&amp;IJ$9)</f>
        <v>88.144901459999971</v>
      </c>
      <c r="IK82" s="37">
        <f>IJ82+IK73-IK19*SUMIFS(conditions!$69:$69,conditions!$8:$8,"&lt;="&amp;IK$9,conditions!$9:$9,"&gt;="&amp;IK$9)*SUMIFS(conditions!$70:$70,conditions!$8:$8,"&lt;="&amp;IK$9,conditions!$9:$9,"&gt;="&amp;IK$9)</f>
        <v>88.144901459999971</v>
      </c>
      <c r="IL82" s="37">
        <f>IK82+IL73-IL19*SUMIFS(conditions!$69:$69,conditions!$8:$8,"&lt;="&amp;IL$9,conditions!$9:$9,"&gt;="&amp;IL$9)*SUMIFS(conditions!$70:$70,conditions!$8:$8,"&lt;="&amp;IL$9,conditions!$9:$9,"&gt;="&amp;IL$9)</f>
        <v>88.144901459999971</v>
      </c>
      <c r="IM82" s="37">
        <f>IL82+IM73-IM19*SUMIFS(conditions!$69:$69,conditions!$8:$8,"&lt;="&amp;IM$9,conditions!$9:$9,"&gt;="&amp;IM$9)*SUMIFS(conditions!$70:$70,conditions!$8:$8,"&lt;="&amp;IM$9,conditions!$9:$9,"&gt;="&amp;IM$9)</f>
        <v>88.144901459999971</v>
      </c>
      <c r="IN82" s="37">
        <f>IM82+IN73-IN19*SUMIFS(conditions!$69:$69,conditions!$8:$8,"&lt;="&amp;IN$9,conditions!$9:$9,"&gt;="&amp;IN$9)*SUMIFS(conditions!$70:$70,conditions!$8:$8,"&lt;="&amp;IN$9,conditions!$9:$9,"&gt;="&amp;IN$9)</f>
        <v>88.144901459999971</v>
      </c>
      <c r="IO82" s="37">
        <f>IN82+IO73-IO19*SUMIFS(conditions!$69:$69,conditions!$8:$8,"&lt;="&amp;IO$9,conditions!$9:$9,"&gt;="&amp;IO$9)*SUMIFS(conditions!$70:$70,conditions!$8:$8,"&lt;="&amp;IO$9,conditions!$9:$9,"&gt;="&amp;IO$9)</f>
        <v>80.131728599999974</v>
      </c>
      <c r="IP82" s="37">
        <f>IO82+IP73-IP19*SUMIFS(conditions!$69:$69,conditions!$8:$8,"&lt;="&amp;IP$9,conditions!$9:$9,"&gt;="&amp;IP$9)*SUMIFS(conditions!$70:$70,conditions!$8:$8,"&lt;="&amp;IP$9,conditions!$9:$9,"&gt;="&amp;IP$9)</f>
        <v>80.131728599999974</v>
      </c>
      <c r="IQ82" s="37">
        <f>IP82+IQ73-IQ19*SUMIFS(conditions!$69:$69,conditions!$8:$8,"&lt;="&amp;IQ$9,conditions!$9:$9,"&gt;="&amp;IQ$9)*SUMIFS(conditions!$70:$70,conditions!$8:$8,"&lt;="&amp;IQ$9,conditions!$9:$9,"&gt;="&amp;IQ$9)</f>
        <v>88.385296645799968</v>
      </c>
      <c r="IR82" s="37">
        <f>IQ82+IR73-IR19*SUMIFS(conditions!$69:$69,conditions!$8:$8,"&lt;="&amp;IR$9,conditions!$9:$9,"&gt;="&amp;IR$9)*SUMIFS(conditions!$70:$70,conditions!$8:$8,"&lt;="&amp;IR$9,conditions!$9:$9,"&gt;="&amp;IR$9)</f>
        <v>88.625691831599966</v>
      </c>
      <c r="IS82" s="37">
        <f>IR82+IS73-IS19*SUMIFS(conditions!$69:$69,conditions!$8:$8,"&lt;="&amp;IS$9,conditions!$9:$9,"&gt;="&amp;IS$9)*SUMIFS(conditions!$70:$70,conditions!$8:$8,"&lt;="&amp;IS$9,conditions!$9:$9,"&gt;="&amp;IS$9)</f>
        <v>88.866087017399963</v>
      </c>
      <c r="IT82" s="37">
        <f>IS82+IT73-IT19*SUMIFS(conditions!$69:$69,conditions!$8:$8,"&lt;="&amp;IT$9,conditions!$9:$9,"&gt;="&amp;IT$9)*SUMIFS(conditions!$70:$70,conditions!$8:$8,"&lt;="&amp;IT$9,conditions!$9:$9,"&gt;="&amp;IT$9)</f>
        <v>89.10648220319996</v>
      </c>
      <c r="IU82" s="37">
        <f>IT82+IU73-IU19*SUMIFS(conditions!$69:$69,conditions!$8:$8,"&lt;="&amp;IU$9,conditions!$9:$9,"&gt;="&amp;IU$9)*SUMIFS(conditions!$70:$70,conditions!$8:$8,"&lt;="&amp;IU$9,conditions!$9:$9,"&gt;="&amp;IU$9)</f>
        <v>89.346877388999957</v>
      </c>
      <c r="IV82" s="37">
        <f>IU82+IV73-IV19*SUMIFS(conditions!$69:$69,conditions!$8:$8,"&lt;="&amp;IV$9,conditions!$9:$9,"&gt;="&amp;IV$9)*SUMIFS(conditions!$70:$70,conditions!$8:$8,"&lt;="&amp;IV$9,conditions!$9:$9,"&gt;="&amp;IV$9)</f>
        <v>81.333704528999959</v>
      </c>
      <c r="IW82" s="37">
        <f>IV82+IW73-IW19*SUMIFS(conditions!$69:$69,conditions!$8:$8,"&lt;="&amp;IW$9,conditions!$9:$9,"&gt;="&amp;IW$9)*SUMIFS(conditions!$70:$70,conditions!$8:$8,"&lt;="&amp;IW$9,conditions!$9:$9,"&gt;="&amp;IW$9)</f>
        <v>81.333704528999959</v>
      </c>
      <c r="IX82" s="37">
        <f>IW82+IX73-IX19*SUMIFS(conditions!$69:$69,conditions!$8:$8,"&lt;="&amp;IX$9,conditions!$9:$9,"&gt;="&amp;IX$9)*SUMIFS(conditions!$70:$70,conditions!$8:$8,"&lt;="&amp;IX$9,conditions!$9:$9,"&gt;="&amp;IX$9)</f>
        <v>89.587272574799954</v>
      </c>
      <c r="IY82" s="37">
        <f>IX82+IY73-IY19*SUMIFS(conditions!$69:$69,conditions!$8:$8,"&lt;="&amp;IY$9,conditions!$9:$9,"&gt;="&amp;IY$9)*SUMIFS(conditions!$70:$70,conditions!$8:$8,"&lt;="&amp;IY$9,conditions!$9:$9,"&gt;="&amp;IY$9)</f>
        <v>89.827667760599951</v>
      </c>
      <c r="IZ82" s="37">
        <f>IY82+IZ73-IZ19*SUMIFS(conditions!$69:$69,conditions!$8:$8,"&lt;="&amp;IZ$9,conditions!$9:$9,"&gt;="&amp;IZ$9)*SUMIFS(conditions!$70:$70,conditions!$8:$8,"&lt;="&amp;IZ$9,conditions!$9:$9,"&gt;="&amp;IZ$9)</f>
        <v>90.068062946399948</v>
      </c>
      <c r="JA82" s="37">
        <f>IZ82+JA73-JA19*SUMIFS(conditions!$69:$69,conditions!$8:$8,"&lt;="&amp;JA$9,conditions!$9:$9,"&gt;="&amp;JA$9)*SUMIFS(conditions!$70:$70,conditions!$8:$8,"&lt;="&amp;JA$9,conditions!$9:$9,"&gt;="&amp;JA$9)</f>
        <v>90.308458132199945</v>
      </c>
      <c r="JB82" s="37">
        <f>JA82+JB73-JB19*SUMIFS(conditions!$69:$69,conditions!$8:$8,"&lt;="&amp;JB$9,conditions!$9:$9,"&gt;="&amp;JB$9)*SUMIFS(conditions!$70:$70,conditions!$8:$8,"&lt;="&amp;JB$9,conditions!$9:$9,"&gt;="&amp;JB$9)</f>
        <v>90.548853317999942</v>
      </c>
      <c r="JC82" s="37">
        <f>JB82+JC73-JC19*SUMIFS(conditions!$69:$69,conditions!$8:$8,"&lt;="&amp;JC$9,conditions!$9:$9,"&gt;="&amp;JC$9)*SUMIFS(conditions!$70:$70,conditions!$8:$8,"&lt;="&amp;JC$9,conditions!$9:$9,"&gt;="&amp;JC$9)</f>
        <v>82.535680457999945</v>
      </c>
      <c r="JD82" s="37">
        <f>JC82+JD73-JD19*SUMIFS(conditions!$69:$69,conditions!$8:$8,"&lt;="&amp;JD$9,conditions!$9:$9,"&gt;="&amp;JD$9)*SUMIFS(conditions!$70:$70,conditions!$8:$8,"&lt;="&amp;JD$9,conditions!$9:$9,"&gt;="&amp;JD$9)</f>
        <v>82.535680457999945</v>
      </c>
      <c r="JE82" s="37">
        <f>JD82+JE73-JE19*SUMIFS(conditions!$69:$69,conditions!$8:$8,"&lt;="&amp;JE$9,conditions!$9:$9,"&gt;="&amp;JE$9)*SUMIFS(conditions!$70:$70,conditions!$8:$8,"&lt;="&amp;JE$9,conditions!$9:$9,"&gt;="&amp;JE$9)</f>
        <v>90.789248503799939</v>
      </c>
      <c r="JF82" s="37">
        <f>JE82+JF73-JF19*SUMIFS(conditions!$69:$69,conditions!$8:$8,"&lt;="&amp;JF$9,conditions!$9:$9,"&gt;="&amp;JF$9)*SUMIFS(conditions!$70:$70,conditions!$8:$8,"&lt;="&amp;JF$9,conditions!$9:$9,"&gt;="&amp;JF$9)</f>
        <v>90.789248503799939</v>
      </c>
      <c r="JG82" s="37">
        <f>JF82+JG73-JG19*SUMIFS(conditions!$69:$69,conditions!$8:$8,"&lt;="&amp;JG$9,conditions!$9:$9,"&gt;="&amp;JG$9)*SUMIFS(conditions!$70:$70,conditions!$8:$8,"&lt;="&amp;JG$9,conditions!$9:$9,"&gt;="&amp;JG$9)</f>
        <v>90.789248503799939</v>
      </c>
      <c r="JH82" s="37">
        <f>JG82+JH73-JH19*SUMIFS(conditions!$69:$69,conditions!$8:$8,"&lt;="&amp;JH$9,conditions!$9:$9,"&gt;="&amp;JH$9)*SUMIFS(conditions!$70:$70,conditions!$8:$8,"&lt;="&amp;JH$9,conditions!$9:$9,"&gt;="&amp;JH$9)</f>
        <v>90.789248503799939</v>
      </c>
      <c r="JI82" s="37">
        <f>JH82+JI73-JI19*SUMIFS(conditions!$69:$69,conditions!$8:$8,"&lt;="&amp;JI$9,conditions!$9:$9,"&gt;="&amp;JI$9)*SUMIFS(conditions!$70:$70,conditions!$8:$8,"&lt;="&amp;JI$9,conditions!$9:$9,"&gt;="&amp;JI$9)</f>
        <v>90.789248503799939</v>
      </c>
      <c r="JJ82" s="37">
        <f>JI82+JJ73-JJ19*SUMIFS(conditions!$69:$69,conditions!$8:$8,"&lt;="&amp;JJ$9,conditions!$9:$9,"&gt;="&amp;JJ$9)*SUMIFS(conditions!$70:$70,conditions!$8:$8,"&lt;="&amp;JJ$9,conditions!$9:$9,"&gt;="&amp;JJ$9)</f>
        <v>82.535680457999945</v>
      </c>
      <c r="JK82" s="37">
        <f>JJ82+JK73-JK19*SUMIFS(conditions!$69:$69,conditions!$8:$8,"&lt;="&amp;JK$9,conditions!$9:$9,"&gt;="&amp;JK$9)*SUMIFS(conditions!$70:$70,conditions!$8:$8,"&lt;="&amp;JK$9,conditions!$9:$9,"&gt;="&amp;JK$9)</f>
        <v>82.535680457999945</v>
      </c>
      <c r="JL82" s="37">
        <f>JK82+JL73-JL19*SUMIFS(conditions!$69:$69,conditions!$8:$8,"&lt;="&amp;JL$9,conditions!$9:$9,"&gt;="&amp;JL$9)*SUMIFS(conditions!$70:$70,conditions!$8:$8,"&lt;="&amp;JL$9,conditions!$9:$9,"&gt;="&amp;JL$9)</f>
        <v>90.789248503799939</v>
      </c>
      <c r="JM82" s="37">
        <f>JL82+JM73-JM19*SUMIFS(conditions!$69:$69,conditions!$8:$8,"&lt;="&amp;JM$9,conditions!$9:$9,"&gt;="&amp;JM$9)*SUMIFS(conditions!$70:$70,conditions!$8:$8,"&lt;="&amp;JM$9,conditions!$9:$9,"&gt;="&amp;JM$9)</f>
        <v>90.789248503799939</v>
      </c>
      <c r="JN82" s="37">
        <f>JM82+JN73-JN19*SUMIFS(conditions!$69:$69,conditions!$8:$8,"&lt;="&amp;JN$9,conditions!$9:$9,"&gt;="&amp;JN$9)*SUMIFS(conditions!$70:$70,conditions!$8:$8,"&lt;="&amp;JN$9,conditions!$9:$9,"&gt;="&amp;JN$9)</f>
        <v>90.789248503799939</v>
      </c>
      <c r="JO82" s="37">
        <f>JN82+JO73-JO19*SUMIFS(conditions!$69:$69,conditions!$8:$8,"&lt;="&amp;JO$9,conditions!$9:$9,"&gt;="&amp;JO$9)*SUMIFS(conditions!$70:$70,conditions!$8:$8,"&lt;="&amp;JO$9,conditions!$9:$9,"&gt;="&amp;JO$9)</f>
        <v>90.789248503799939</v>
      </c>
      <c r="JP82" s="37">
        <f>JO82+JP73-JP19*SUMIFS(conditions!$69:$69,conditions!$8:$8,"&lt;="&amp;JP$9,conditions!$9:$9,"&gt;="&amp;JP$9)*SUMIFS(conditions!$70:$70,conditions!$8:$8,"&lt;="&amp;JP$9,conditions!$9:$9,"&gt;="&amp;JP$9)</f>
        <v>90.789248503799939</v>
      </c>
      <c r="JQ82" s="37">
        <f>JP82+JQ73-JQ19*SUMIFS(conditions!$69:$69,conditions!$8:$8,"&lt;="&amp;JQ$9,conditions!$9:$9,"&gt;="&amp;JQ$9)*SUMIFS(conditions!$70:$70,conditions!$8:$8,"&lt;="&amp;JQ$9,conditions!$9:$9,"&gt;="&amp;JQ$9)</f>
        <v>82.535680457999945</v>
      </c>
      <c r="JR82" s="37">
        <f>JQ82+JR73-JR19*SUMIFS(conditions!$69:$69,conditions!$8:$8,"&lt;="&amp;JR$9,conditions!$9:$9,"&gt;="&amp;JR$9)*SUMIFS(conditions!$70:$70,conditions!$8:$8,"&lt;="&amp;JR$9,conditions!$9:$9,"&gt;="&amp;JR$9)</f>
        <v>82.535680457999945</v>
      </c>
      <c r="JS82" s="37">
        <f>JR82+JS73-JS19*SUMIFS(conditions!$69:$69,conditions!$8:$8,"&lt;="&amp;JS$9,conditions!$9:$9,"&gt;="&amp;JS$9)*SUMIFS(conditions!$70:$70,conditions!$8:$8,"&lt;="&amp;JS$9,conditions!$9:$9,"&gt;="&amp;JS$9)</f>
        <v>90.789248503799939</v>
      </c>
      <c r="JT82" s="37">
        <f>JS82+JT73-JT19*SUMIFS(conditions!$69:$69,conditions!$8:$8,"&lt;="&amp;JT$9,conditions!$9:$9,"&gt;="&amp;JT$9)*SUMIFS(conditions!$70:$70,conditions!$8:$8,"&lt;="&amp;JT$9,conditions!$9:$9,"&gt;="&amp;JT$9)</f>
        <v>90.789248503799939</v>
      </c>
      <c r="JU82" s="37">
        <f>JT82+JU73-JU19*SUMIFS(conditions!$69:$69,conditions!$8:$8,"&lt;="&amp;JU$9,conditions!$9:$9,"&gt;="&amp;JU$9)*SUMIFS(conditions!$70:$70,conditions!$8:$8,"&lt;="&amp;JU$9,conditions!$9:$9,"&gt;="&amp;JU$9)</f>
        <v>93.343924327499948</v>
      </c>
      <c r="JV82" s="37">
        <f>JU82+JV73-JV19*SUMIFS(conditions!$69:$69,conditions!$8:$8,"&lt;="&amp;JV$9,conditions!$9:$9,"&gt;="&amp;JV$9)*SUMIFS(conditions!$70:$70,conditions!$8:$8,"&lt;="&amp;JV$9,conditions!$9:$9,"&gt;="&amp;JV$9)</f>
        <v>95.898600151199958</v>
      </c>
      <c r="JW82" s="37">
        <f>JV82+JW73-JW19*SUMIFS(conditions!$69:$69,conditions!$8:$8,"&lt;="&amp;JW$9,conditions!$9:$9,"&gt;="&amp;JW$9)*SUMIFS(conditions!$70:$70,conditions!$8:$8,"&lt;="&amp;JW$9,conditions!$9:$9,"&gt;="&amp;JW$9)</f>
        <v>98.453275974899967</v>
      </c>
      <c r="JX82" s="37">
        <f>JW82+JX73-JX19*SUMIFS(conditions!$69:$69,conditions!$8:$8,"&lt;="&amp;JX$9,conditions!$9:$9,"&gt;="&amp;JX$9)*SUMIFS(conditions!$70:$70,conditions!$8:$8,"&lt;="&amp;JX$9,conditions!$9:$9,"&gt;="&amp;JX$9)</f>
        <v>90.199707929099972</v>
      </c>
      <c r="JY82" s="37">
        <f>JX82+JY73-JY19*SUMIFS(conditions!$69:$69,conditions!$8:$8,"&lt;="&amp;JY$9,conditions!$9:$9,"&gt;="&amp;JY$9)*SUMIFS(conditions!$70:$70,conditions!$8:$8,"&lt;="&amp;JY$9,conditions!$9:$9,"&gt;="&amp;JY$9)</f>
        <v>90.199707929099972</v>
      </c>
      <c r="JZ82" s="37">
        <f>JY82+JZ73-JZ19*SUMIFS(conditions!$69:$69,conditions!$8:$8,"&lt;="&amp;JZ$9,conditions!$9:$9,"&gt;="&amp;JZ$9)*SUMIFS(conditions!$70:$70,conditions!$8:$8,"&lt;="&amp;JZ$9,conditions!$9:$9,"&gt;="&amp;JZ$9)</f>
        <v>101.00795179859998</v>
      </c>
      <c r="KA82" s="37">
        <f>JZ82+KA73-KA19*SUMIFS(conditions!$69:$69,conditions!$8:$8,"&lt;="&amp;KA$9,conditions!$9:$9,"&gt;="&amp;KA$9)*SUMIFS(conditions!$70:$70,conditions!$8:$8,"&lt;="&amp;KA$9,conditions!$9:$9,"&gt;="&amp;KA$9)</f>
        <v>103.56262762229998</v>
      </c>
      <c r="KB82" s="37">
        <f>KA82+KB73-KB19*SUMIFS(conditions!$69:$69,conditions!$8:$8,"&lt;="&amp;KB$9,conditions!$9:$9,"&gt;="&amp;KB$9)*SUMIFS(conditions!$70:$70,conditions!$8:$8,"&lt;="&amp;KB$9,conditions!$9:$9,"&gt;="&amp;KB$9)</f>
        <v>106.11730344599999</v>
      </c>
      <c r="KC82" s="37">
        <f>KB82+KC73-KC19*SUMIFS(conditions!$69:$69,conditions!$8:$8,"&lt;="&amp;KC$9,conditions!$9:$9,"&gt;="&amp;KC$9)*SUMIFS(conditions!$70:$70,conditions!$8:$8,"&lt;="&amp;KC$9,conditions!$9:$9,"&gt;="&amp;KC$9)</f>
        <v>108.6719792697</v>
      </c>
      <c r="KD82" s="37">
        <f>KC82+KD73-KD19*SUMIFS(conditions!$69:$69,conditions!$8:$8,"&lt;="&amp;KD$9,conditions!$9:$9,"&gt;="&amp;KD$9)*SUMIFS(conditions!$70:$70,conditions!$8:$8,"&lt;="&amp;KD$9,conditions!$9:$9,"&gt;="&amp;KD$9)</f>
        <v>111.22665509340001</v>
      </c>
      <c r="KE82" s="37">
        <f>KD82+KE73-KE19*SUMIFS(conditions!$69:$69,conditions!$8:$8,"&lt;="&amp;KE$9,conditions!$9:$9,"&gt;="&amp;KE$9)*SUMIFS(conditions!$70:$70,conditions!$8:$8,"&lt;="&amp;KE$9,conditions!$9:$9,"&gt;="&amp;KE$9)</f>
        <v>102.97308704760002</v>
      </c>
      <c r="KF82" s="37">
        <f>KE82+KF73-KF19*SUMIFS(conditions!$69:$69,conditions!$8:$8,"&lt;="&amp;KF$9,conditions!$9:$9,"&gt;="&amp;KF$9)*SUMIFS(conditions!$70:$70,conditions!$8:$8,"&lt;="&amp;KF$9,conditions!$9:$9,"&gt;="&amp;KF$9)</f>
        <v>102.97308704760002</v>
      </c>
      <c r="KG82" s="37">
        <f>KF82+KG73-KG19*SUMIFS(conditions!$69:$69,conditions!$8:$8,"&lt;="&amp;KG$9,conditions!$9:$9,"&gt;="&amp;KG$9)*SUMIFS(conditions!$70:$70,conditions!$8:$8,"&lt;="&amp;KG$9,conditions!$9:$9,"&gt;="&amp;KG$9)</f>
        <v>113.78133091710002</v>
      </c>
      <c r="KH82" s="37">
        <f>KG82+KH73-KH19*SUMIFS(conditions!$69:$69,conditions!$8:$8,"&lt;="&amp;KH$9,conditions!$9:$9,"&gt;="&amp;KH$9)*SUMIFS(conditions!$70:$70,conditions!$8:$8,"&lt;="&amp;KH$9,conditions!$9:$9,"&gt;="&amp;KH$9)</f>
        <v>116.33600674080003</v>
      </c>
      <c r="KI82" s="37">
        <f>KH82+KI73-KI19*SUMIFS(conditions!$69:$69,conditions!$8:$8,"&lt;="&amp;KI$9,conditions!$9:$9,"&gt;="&amp;KI$9)*SUMIFS(conditions!$70:$70,conditions!$8:$8,"&lt;="&amp;KI$9,conditions!$9:$9,"&gt;="&amp;KI$9)</f>
        <v>118.89068256450004</v>
      </c>
      <c r="KJ82" s="37">
        <f>KI82+KJ73-KJ19*SUMIFS(conditions!$69:$69,conditions!$8:$8,"&lt;="&amp;KJ$9,conditions!$9:$9,"&gt;="&amp;KJ$9)*SUMIFS(conditions!$70:$70,conditions!$8:$8,"&lt;="&amp;KJ$9,conditions!$9:$9,"&gt;="&amp;KJ$9)</f>
        <v>118.89068256450004</v>
      </c>
      <c r="KK82" s="37">
        <f>KJ82+KK73-KK19*SUMIFS(conditions!$69:$69,conditions!$8:$8,"&lt;="&amp;KK$9,conditions!$9:$9,"&gt;="&amp;KK$9)*SUMIFS(conditions!$70:$70,conditions!$8:$8,"&lt;="&amp;KK$9,conditions!$9:$9,"&gt;="&amp;KK$9)</f>
        <v>118.89068256450004</v>
      </c>
      <c r="KL82" s="37">
        <f>KK82+KL73-KL19*SUMIFS(conditions!$69:$69,conditions!$8:$8,"&lt;="&amp;KL$9,conditions!$9:$9,"&gt;="&amp;KL$9)*SUMIFS(conditions!$70:$70,conditions!$8:$8,"&lt;="&amp;KL$9,conditions!$9:$9,"&gt;="&amp;KL$9)</f>
        <v>108.08243869500004</v>
      </c>
      <c r="KM82" s="37">
        <f>KL82+KM73-KM19*SUMIFS(conditions!$69:$69,conditions!$8:$8,"&lt;="&amp;KM$9,conditions!$9:$9,"&gt;="&amp;KM$9)*SUMIFS(conditions!$70:$70,conditions!$8:$8,"&lt;="&amp;KM$9,conditions!$9:$9,"&gt;="&amp;KM$9)</f>
        <v>108.08243869500004</v>
      </c>
      <c r="KN82" s="37">
        <f>KM82+KN73-KN19*SUMIFS(conditions!$69:$69,conditions!$8:$8,"&lt;="&amp;KN$9,conditions!$9:$9,"&gt;="&amp;KN$9)*SUMIFS(conditions!$70:$70,conditions!$8:$8,"&lt;="&amp;KN$9,conditions!$9:$9,"&gt;="&amp;KN$9)</f>
        <v>118.89068256450004</v>
      </c>
      <c r="KO82" s="37">
        <f>KN82+KO73-KO19*SUMIFS(conditions!$69:$69,conditions!$8:$8,"&lt;="&amp;KO$9,conditions!$9:$9,"&gt;="&amp;KO$9)*SUMIFS(conditions!$70:$70,conditions!$8:$8,"&lt;="&amp;KO$9,conditions!$9:$9,"&gt;="&amp;KO$9)</f>
        <v>118.89068256450004</v>
      </c>
      <c r="KP82" s="37">
        <f>KO82+KP73-KP19*SUMIFS(conditions!$69:$69,conditions!$8:$8,"&lt;="&amp;KP$9,conditions!$9:$9,"&gt;="&amp;KP$9)*SUMIFS(conditions!$70:$70,conditions!$8:$8,"&lt;="&amp;KP$9,conditions!$9:$9,"&gt;="&amp;KP$9)</f>
        <v>118.89068256450004</v>
      </c>
      <c r="KQ82" s="37">
        <f>KP82+KQ73-KQ19*SUMIFS(conditions!$69:$69,conditions!$8:$8,"&lt;="&amp;KQ$9,conditions!$9:$9,"&gt;="&amp;KQ$9)*SUMIFS(conditions!$70:$70,conditions!$8:$8,"&lt;="&amp;KQ$9,conditions!$9:$9,"&gt;="&amp;KQ$9)</f>
        <v>118.89068256450004</v>
      </c>
      <c r="KR82" s="37">
        <f>KQ82+KR73-KR19*SUMIFS(conditions!$69:$69,conditions!$8:$8,"&lt;="&amp;KR$9,conditions!$9:$9,"&gt;="&amp;KR$9)*SUMIFS(conditions!$70:$70,conditions!$8:$8,"&lt;="&amp;KR$9,conditions!$9:$9,"&gt;="&amp;KR$9)</f>
        <v>118.89068256450004</v>
      </c>
      <c r="KS82" s="37">
        <f>KR82+KS73-KS19*SUMIFS(conditions!$69:$69,conditions!$8:$8,"&lt;="&amp;KS$9,conditions!$9:$9,"&gt;="&amp;KS$9)*SUMIFS(conditions!$70:$70,conditions!$8:$8,"&lt;="&amp;KS$9,conditions!$9:$9,"&gt;="&amp;KS$9)</f>
        <v>108.08243869500004</v>
      </c>
      <c r="KT82" s="37">
        <f>KS82+KT73-KT19*SUMIFS(conditions!$69:$69,conditions!$8:$8,"&lt;="&amp;KT$9,conditions!$9:$9,"&gt;="&amp;KT$9)*SUMIFS(conditions!$70:$70,conditions!$8:$8,"&lt;="&amp;KT$9,conditions!$9:$9,"&gt;="&amp;KT$9)</f>
        <v>108.08243869500004</v>
      </c>
      <c r="KU82" s="37">
        <f>KT82+KU73-KU19*SUMIFS(conditions!$69:$69,conditions!$8:$8,"&lt;="&amp;KU$9,conditions!$9:$9,"&gt;="&amp;KU$9)*SUMIFS(conditions!$70:$70,conditions!$8:$8,"&lt;="&amp;KU$9,conditions!$9:$9,"&gt;="&amp;KU$9)</f>
        <v>118.89068256450004</v>
      </c>
      <c r="KV82" s="37">
        <f>KU82+KV73-KV19*SUMIFS(conditions!$69:$69,conditions!$8:$8,"&lt;="&amp;KV$9,conditions!$9:$9,"&gt;="&amp;KV$9)*SUMIFS(conditions!$70:$70,conditions!$8:$8,"&lt;="&amp;KV$9,conditions!$9:$9,"&gt;="&amp;KV$9)</f>
        <v>118.89068256450004</v>
      </c>
      <c r="KW82" s="37">
        <f>KV82+KW73-KW19*SUMIFS(conditions!$69:$69,conditions!$8:$8,"&lt;="&amp;KW$9,conditions!$9:$9,"&gt;="&amp;KW$9)*SUMIFS(conditions!$70:$70,conditions!$8:$8,"&lt;="&amp;KW$9,conditions!$9:$9,"&gt;="&amp;KW$9)</f>
        <v>118.89068256450004</v>
      </c>
      <c r="KX82" s="37">
        <f>KW82+KX73-KX19*SUMIFS(conditions!$69:$69,conditions!$8:$8,"&lt;="&amp;KX$9,conditions!$9:$9,"&gt;="&amp;KX$9)*SUMIFS(conditions!$70:$70,conditions!$8:$8,"&lt;="&amp;KX$9,conditions!$9:$9,"&gt;="&amp;KX$9)</f>
        <v>118.89068256450004</v>
      </c>
      <c r="KY82" s="37">
        <f>KX82+KY73-KY19*SUMIFS(conditions!$69:$69,conditions!$8:$8,"&lt;="&amp;KY$9,conditions!$9:$9,"&gt;="&amp;KY$9)*SUMIFS(conditions!$70:$70,conditions!$8:$8,"&lt;="&amp;KY$9,conditions!$9:$9,"&gt;="&amp;KY$9)</f>
        <v>122.13315572535005</v>
      </c>
      <c r="KZ82" s="37">
        <f>KY82+KZ73-KZ19*SUMIFS(conditions!$69:$69,conditions!$8:$8,"&lt;="&amp;KZ$9,conditions!$9:$9,"&gt;="&amp;KZ$9)*SUMIFS(conditions!$70:$70,conditions!$8:$8,"&lt;="&amp;KZ$9,conditions!$9:$9,"&gt;="&amp;KZ$9)</f>
        <v>111.32491185585005</v>
      </c>
      <c r="LA82" s="37">
        <f>KZ82+LA73-LA19*SUMIFS(conditions!$69:$69,conditions!$8:$8,"&lt;="&amp;LA$9,conditions!$9:$9,"&gt;="&amp;LA$9)*SUMIFS(conditions!$70:$70,conditions!$8:$8,"&lt;="&amp;LA$9,conditions!$9:$9,"&gt;="&amp;LA$9)</f>
        <v>111.32491185585005</v>
      </c>
      <c r="LB82" s="37">
        <f>LA82+LB73-LB19*SUMIFS(conditions!$69:$69,conditions!$8:$8,"&lt;="&amp;LB$9,conditions!$9:$9,"&gt;="&amp;LB$9)*SUMIFS(conditions!$70:$70,conditions!$8:$8,"&lt;="&amp;LB$9,conditions!$9:$9,"&gt;="&amp;LB$9)</f>
        <v>125.37562888620005</v>
      </c>
      <c r="LC82" s="37">
        <f>LB82+LC73-LC19*SUMIFS(conditions!$69:$69,conditions!$8:$8,"&lt;="&amp;LC$9,conditions!$9:$9,"&gt;="&amp;LC$9)*SUMIFS(conditions!$70:$70,conditions!$8:$8,"&lt;="&amp;LC$9,conditions!$9:$9,"&gt;="&amp;LC$9)</f>
        <v>128.61810204705006</v>
      </c>
      <c r="LD82" s="37">
        <f>LC82+LD73-LD19*SUMIFS(conditions!$69:$69,conditions!$8:$8,"&lt;="&amp;LD$9,conditions!$9:$9,"&gt;="&amp;LD$9)*SUMIFS(conditions!$70:$70,conditions!$8:$8,"&lt;="&amp;LD$9,conditions!$9:$9,"&gt;="&amp;LD$9)</f>
        <v>131.86057520790007</v>
      </c>
      <c r="LE82" s="37">
        <f>LD82+LE73-LE19*SUMIFS(conditions!$69:$69,conditions!$8:$8,"&lt;="&amp;LE$9,conditions!$9:$9,"&gt;="&amp;LE$9)*SUMIFS(conditions!$70:$70,conditions!$8:$8,"&lt;="&amp;LE$9,conditions!$9:$9,"&gt;="&amp;LE$9)</f>
        <v>135.10304836875008</v>
      </c>
      <c r="LF82" s="37">
        <f>LE82+LF73-LF19*SUMIFS(conditions!$69:$69,conditions!$8:$8,"&lt;="&amp;LF$9,conditions!$9:$9,"&gt;="&amp;LF$9)*SUMIFS(conditions!$70:$70,conditions!$8:$8,"&lt;="&amp;LF$9,conditions!$9:$9,"&gt;="&amp;LF$9)</f>
        <v>138.34552152960009</v>
      </c>
      <c r="LG82" s="37">
        <f>LF82+LG73-LG19*SUMIFS(conditions!$69:$69,conditions!$8:$8,"&lt;="&amp;LG$9,conditions!$9:$9,"&gt;="&amp;LG$9)*SUMIFS(conditions!$70:$70,conditions!$8:$8,"&lt;="&amp;LG$9,conditions!$9:$9,"&gt;="&amp;LG$9)</f>
        <v>127.53727766010009</v>
      </c>
      <c r="LH82" s="37">
        <f>LG82+LH73-LH19*SUMIFS(conditions!$69:$69,conditions!$8:$8,"&lt;="&amp;LH$9,conditions!$9:$9,"&gt;="&amp;LH$9)*SUMIFS(conditions!$70:$70,conditions!$8:$8,"&lt;="&amp;LH$9,conditions!$9:$9,"&gt;="&amp;LH$9)</f>
        <v>127.53727766010009</v>
      </c>
      <c r="LI82" s="37">
        <f>LH82+LI73-LI19*SUMIFS(conditions!$69:$69,conditions!$8:$8,"&lt;="&amp;LI$9,conditions!$9:$9,"&gt;="&amp;LI$9)*SUMIFS(conditions!$70:$70,conditions!$8:$8,"&lt;="&amp;LI$9,conditions!$9:$9,"&gt;="&amp;LI$9)</f>
        <v>141.5879946904501</v>
      </c>
      <c r="LJ82" s="37">
        <f>LI82+LJ73-LJ19*SUMIFS(conditions!$69:$69,conditions!$8:$8,"&lt;="&amp;LJ$9,conditions!$9:$9,"&gt;="&amp;LJ$9)*SUMIFS(conditions!$70:$70,conditions!$8:$8,"&lt;="&amp;LJ$9,conditions!$9:$9,"&gt;="&amp;LJ$9)</f>
        <v>144.83046785130011</v>
      </c>
      <c r="LK82" s="37">
        <f>LJ82+LK73-LK19*SUMIFS(conditions!$69:$69,conditions!$8:$8,"&lt;="&amp;LK$9,conditions!$9:$9,"&gt;="&amp;LK$9)*SUMIFS(conditions!$70:$70,conditions!$8:$8,"&lt;="&amp;LK$9,conditions!$9:$9,"&gt;="&amp;LK$9)</f>
        <v>148.07294101215012</v>
      </c>
      <c r="LL82" s="37">
        <f>LK82+LL73-LL19*SUMIFS(conditions!$69:$69,conditions!$8:$8,"&lt;="&amp;LL$9,conditions!$9:$9,"&gt;="&amp;LL$9)*SUMIFS(conditions!$70:$70,conditions!$8:$8,"&lt;="&amp;LL$9,conditions!$9:$9,"&gt;="&amp;LL$9)</f>
        <v>151.31541417300014</v>
      </c>
      <c r="LM82" s="37">
        <f>LL82+LM73-LM19*SUMIFS(conditions!$69:$69,conditions!$8:$8,"&lt;="&amp;LM$9,conditions!$9:$9,"&gt;="&amp;LM$9)*SUMIFS(conditions!$70:$70,conditions!$8:$8,"&lt;="&amp;LM$9,conditions!$9:$9,"&gt;="&amp;LM$9)</f>
        <v>154.55788733385015</v>
      </c>
      <c r="LN82" s="37">
        <f>LM82+LN73-LN19*SUMIFS(conditions!$69:$69,conditions!$8:$8,"&lt;="&amp;LN$9,conditions!$9:$9,"&gt;="&amp;LN$9)*SUMIFS(conditions!$70:$70,conditions!$8:$8,"&lt;="&amp;LN$9,conditions!$9:$9,"&gt;="&amp;LN$9)</f>
        <v>140.50717030350015</v>
      </c>
      <c r="LO82" s="37">
        <f>LN82+LO73-LO19*SUMIFS(conditions!$69:$69,conditions!$8:$8,"&lt;="&amp;LO$9,conditions!$9:$9,"&gt;="&amp;LO$9)*SUMIFS(conditions!$70:$70,conditions!$8:$8,"&lt;="&amp;LO$9,conditions!$9:$9,"&gt;="&amp;LO$9)</f>
        <v>140.50717030350015</v>
      </c>
      <c r="LP82" s="37">
        <f>LO82+LP73-LP19*SUMIFS(conditions!$69:$69,conditions!$8:$8,"&lt;="&amp;LP$9,conditions!$9:$9,"&gt;="&amp;LP$9)*SUMIFS(conditions!$70:$70,conditions!$8:$8,"&lt;="&amp;LP$9,conditions!$9:$9,"&gt;="&amp;LP$9)</f>
        <v>154.55788733385015</v>
      </c>
      <c r="LQ82" s="37">
        <f>LP82+LQ73-LQ19*SUMIFS(conditions!$69:$69,conditions!$8:$8,"&lt;="&amp;LQ$9,conditions!$9:$9,"&gt;="&amp;LQ$9)*SUMIFS(conditions!$70:$70,conditions!$8:$8,"&lt;="&amp;LQ$9,conditions!$9:$9,"&gt;="&amp;LQ$9)</f>
        <v>154.55788733385015</v>
      </c>
      <c r="LR82" s="37">
        <f>LQ82+LR73-LR19*SUMIFS(conditions!$69:$69,conditions!$8:$8,"&lt;="&amp;LR$9,conditions!$9:$9,"&gt;="&amp;LR$9)*SUMIFS(conditions!$70:$70,conditions!$8:$8,"&lt;="&amp;LR$9,conditions!$9:$9,"&gt;="&amp;LR$9)</f>
        <v>154.55788733385015</v>
      </c>
      <c r="LS82" s="37">
        <f>LR82+LS73-LS19*SUMIFS(conditions!$69:$69,conditions!$8:$8,"&lt;="&amp;LS$9,conditions!$9:$9,"&gt;="&amp;LS$9)*SUMIFS(conditions!$70:$70,conditions!$8:$8,"&lt;="&amp;LS$9,conditions!$9:$9,"&gt;="&amp;LS$9)</f>
        <v>154.55788733385015</v>
      </c>
      <c r="LT82" s="37">
        <f>LS82+LT73-LT19*SUMIFS(conditions!$69:$69,conditions!$8:$8,"&lt;="&amp;LT$9,conditions!$9:$9,"&gt;="&amp;LT$9)*SUMIFS(conditions!$70:$70,conditions!$8:$8,"&lt;="&amp;LT$9,conditions!$9:$9,"&gt;="&amp;LT$9)</f>
        <v>154.55788733385015</v>
      </c>
      <c r="LU82" s="37">
        <f>LT82+LU73-LU19*SUMIFS(conditions!$69:$69,conditions!$8:$8,"&lt;="&amp;LU$9,conditions!$9:$9,"&gt;="&amp;LU$9)*SUMIFS(conditions!$70:$70,conditions!$8:$8,"&lt;="&amp;LU$9,conditions!$9:$9,"&gt;="&amp;LU$9)</f>
        <v>140.50717030350015</v>
      </c>
      <c r="LV82" s="37">
        <f>LU82+LV73-LV19*SUMIFS(conditions!$69:$69,conditions!$8:$8,"&lt;="&amp;LV$9,conditions!$9:$9,"&gt;="&amp;LV$9)*SUMIFS(conditions!$70:$70,conditions!$8:$8,"&lt;="&amp;LV$9,conditions!$9:$9,"&gt;="&amp;LV$9)</f>
        <v>140.50717030350015</v>
      </c>
      <c r="LW82" s="37">
        <f>LV82+LW73-LW19*SUMIFS(conditions!$69:$69,conditions!$8:$8,"&lt;="&amp;LW$9,conditions!$9:$9,"&gt;="&amp;LW$9)*SUMIFS(conditions!$70:$70,conditions!$8:$8,"&lt;="&amp;LW$9,conditions!$9:$9,"&gt;="&amp;LW$9)</f>
        <v>154.55788733385015</v>
      </c>
      <c r="LX82" s="37">
        <f>LW82+LX73-LX19*SUMIFS(conditions!$69:$69,conditions!$8:$8,"&lt;="&amp;LX$9,conditions!$9:$9,"&gt;="&amp;LX$9)*SUMIFS(conditions!$70:$70,conditions!$8:$8,"&lt;="&amp;LX$9,conditions!$9:$9,"&gt;="&amp;LX$9)</f>
        <v>154.55788733385015</v>
      </c>
      <c r="LY82" s="37">
        <f>LX82+LY73-LY19*SUMIFS(conditions!$69:$69,conditions!$8:$8,"&lt;="&amp;LY$9,conditions!$9:$9,"&gt;="&amp;LY$9)*SUMIFS(conditions!$70:$70,conditions!$8:$8,"&lt;="&amp;LY$9,conditions!$9:$9,"&gt;="&amp;LY$9)</f>
        <v>154.55788733385015</v>
      </c>
      <c r="LZ82" s="37">
        <f>LY82+LZ73-LZ19*SUMIFS(conditions!$69:$69,conditions!$8:$8,"&lt;="&amp;LZ$9,conditions!$9:$9,"&gt;="&amp;LZ$9)*SUMIFS(conditions!$70:$70,conditions!$8:$8,"&lt;="&amp;LZ$9,conditions!$9:$9,"&gt;="&amp;LZ$9)</f>
        <v>154.55788733385015</v>
      </c>
      <c r="MA82" s="37">
        <f>LZ82+MA73-MA19*SUMIFS(conditions!$69:$69,conditions!$8:$8,"&lt;="&amp;MA$9,conditions!$9:$9,"&gt;="&amp;MA$9)*SUMIFS(conditions!$70:$70,conditions!$8:$8,"&lt;="&amp;MA$9,conditions!$9:$9,"&gt;="&amp;MA$9)</f>
        <v>154.55788733385015</v>
      </c>
      <c r="MB82" s="37">
        <f>MA82+MB73-MB19*SUMIFS(conditions!$69:$69,conditions!$8:$8,"&lt;="&amp;MB$9,conditions!$9:$9,"&gt;="&amp;MB$9)*SUMIFS(conditions!$70:$70,conditions!$8:$8,"&lt;="&amp;MB$9,conditions!$9:$9,"&gt;="&amp;MB$9)</f>
        <v>140.50717030350015</v>
      </c>
      <c r="MC82" s="37">
        <f>MB82+MC73-MC19*SUMIFS(conditions!$69:$69,conditions!$8:$8,"&lt;="&amp;MC$9,conditions!$9:$9,"&gt;="&amp;MC$9)*SUMIFS(conditions!$70:$70,conditions!$8:$8,"&lt;="&amp;MC$9,conditions!$9:$9,"&gt;="&amp;MC$9)</f>
        <v>140.50717030350015</v>
      </c>
      <c r="MD82" s="37">
        <f>MC82+MD73-MD19*SUMIFS(conditions!$69:$69,conditions!$8:$8,"&lt;="&amp;MD$9,conditions!$9:$9,"&gt;="&amp;MD$9)*SUMIFS(conditions!$70:$70,conditions!$8:$8,"&lt;="&amp;MD$9,conditions!$9:$9,"&gt;="&amp;MD$9)</f>
        <v>157.36803073992016</v>
      </c>
      <c r="ME82" s="37">
        <f>MD82+ME73-ME19*SUMIFS(conditions!$69:$69,conditions!$8:$8,"&lt;="&amp;ME$9,conditions!$9:$9,"&gt;="&amp;ME$9)*SUMIFS(conditions!$70:$70,conditions!$8:$8,"&lt;="&amp;ME$9,conditions!$9:$9,"&gt;="&amp;ME$9)</f>
        <v>160.17817414599017</v>
      </c>
      <c r="MF82" s="37">
        <f>ME82+MF73-MF19*SUMIFS(conditions!$69:$69,conditions!$8:$8,"&lt;="&amp;MF$9,conditions!$9:$9,"&gt;="&amp;MF$9)*SUMIFS(conditions!$70:$70,conditions!$8:$8,"&lt;="&amp;MF$9,conditions!$9:$9,"&gt;="&amp;MF$9)</f>
        <v>162.98831755206018</v>
      </c>
      <c r="MG82" s="37">
        <f>MF82+MG73-MG19*SUMIFS(conditions!$69:$69,conditions!$8:$8,"&lt;="&amp;MG$9,conditions!$9:$9,"&gt;="&amp;MG$9)*SUMIFS(conditions!$70:$70,conditions!$8:$8,"&lt;="&amp;MG$9,conditions!$9:$9,"&gt;="&amp;MG$9)</f>
        <v>165.79846095813019</v>
      </c>
      <c r="MH82" s="37">
        <f>MG82+MH73-MH19*SUMIFS(conditions!$69:$69,conditions!$8:$8,"&lt;="&amp;MH$9,conditions!$9:$9,"&gt;="&amp;MH$9)*SUMIFS(conditions!$70:$70,conditions!$8:$8,"&lt;="&amp;MH$9,conditions!$9:$9,"&gt;="&amp;MH$9)</f>
        <v>168.6086043642002</v>
      </c>
      <c r="MI82" s="37">
        <f>MH82+MI73-MI19*SUMIFS(conditions!$69:$69,conditions!$8:$8,"&lt;="&amp;MI$9,conditions!$9:$9,"&gt;="&amp;MI$9)*SUMIFS(conditions!$70:$70,conditions!$8:$8,"&lt;="&amp;MI$9,conditions!$9:$9,"&gt;="&amp;MI$9)</f>
        <v>154.5578873338502</v>
      </c>
      <c r="MJ82" s="37">
        <f>MI82+MJ73-MJ19*SUMIFS(conditions!$69:$69,conditions!$8:$8,"&lt;="&amp;MJ$9,conditions!$9:$9,"&gt;="&amp;MJ$9)*SUMIFS(conditions!$70:$70,conditions!$8:$8,"&lt;="&amp;MJ$9,conditions!$9:$9,"&gt;="&amp;MJ$9)</f>
        <v>154.5578873338502</v>
      </c>
      <c r="MK82" s="37">
        <f>MJ82+MK73-MK19*SUMIFS(conditions!$69:$69,conditions!$8:$8,"&lt;="&amp;MK$9,conditions!$9:$9,"&gt;="&amp;MK$9)*SUMIFS(conditions!$70:$70,conditions!$8:$8,"&lt;="&amp;MK$9,conditions!$9:$9,"&gt;="&amp;MK$9)</f>
        <v>171.41874777027022</v>
      </c>
      <c r="ML82" s="37">
        <f>MK82+ML73-ML19*SUMIFS(conditions!$69:$69,conditions!$8:$8,"&lt;="&amp;ML$9,conditions!$9:$9,"&gt;="&amp;ML$9)*SUMIFS(conditions!$70:$70,conditions!$8:$8,"&lt;="&amp;ML$9,conditions!$9:$9,"&gt;="&amp;ML$9)</f>
        <v>174.22889117634023</v>
      </c>
      <c r="MM82" s="37">
        <f>ML82+MM73-MM19*SUMIFS(conditions!$69:$69,conditions!$8:$8,"&lt;="&amp;MM$9,conditions!$9:$9,"&gt;="&amp;MM$9)*SUMIFS(conditions!$70:$70,conditions!$8:$8,"&lt;="&amp;MM$9,conditions!$9:$9,"&gt;="&amp;MM$9)</f>
        <v>177.03903458241024</v>
      </c>
      <c r="MN82" s="37">
        <f>MM82+MN73-MN19*SUMIFS(conditions!$69:$69,conditions!$8:$8,"&lt;="&amp;MN$9,conditions!$9:$9,"&gt;="&amp;MN$9)*SUMIFS(conditions!$70:$70,conditions!$8:$8,"&lt;="&amp;MN$9,conditions!$9:$9,"&gt;="&amp;MN$9)</f>
        <v>179.84917798848025</v>
      </c>
      <c r="MO82" s="37">
        <f>MN82+MO73-MO19*SUMIFS(conditions!$69:$69,conditions!$8:$8,"&lt;="&amp;MO$9,conditions!$9:$9,"&gt;="&amp;MO$9)*SUMIFS(conditions!$70:$70,conditions!$8:$8,"&lt;="&amp;MO$9,conditions!$9:$9,"&gt;="&amp;MO$9)</f>
        <v>182.65932139455026</v>
      </c>
      <c r="MP82" s="37">
        <f>MO82+MP73-MP19*SUMIFS(conditions!$69:$69,conditions!$8:$8,"&lt;="&amp;MP$9,conditions!$9:$9,"&gt;="&amp;MP$9)*SUMIFS(conditions!$70:$70,conditions!$8:$8,"&lt;="&amp;MP$9,conditions!$9:$9,"&gt;="&amp;MP$9)</f>
        <v>168.60860436420026</v>
      </c>
      <c r="MQ82" s="37">
        <f>MP82+MQ73-MQ19*SUMIFS(conditions!$69:$69,conditions!$8:$8,"&lt;="&amp;MQ$9,conditions!$9:$9,"&gt;="&amp;MQ$9)*SUMIFS(conditions!$70:$70,conditions!$8:$8,"&lt;="&amp;MQ$9,conditions!$9:$9,"&gt;="&amp;MQ$9)</f>
        <v>168.60860436420026</v>
      </c>
      <c r="MR82" s="37">
        <f>MQ82+MR73-MR19*SUMIFS(conditions!$69:$69,conditions!$8:$8,"&lt;="&amp;MR$9,conditions!$9:$9,"&gt;="&amp;MR$9)*SUMIFS(conditions!$70:$70,conditions!$8:$8,"&lt;="&amp;MR$9,conditions!$9:$9,"&gt;="&amp;MR$9)</f>
        <v>185.46946480062027</v>
      </c>
      <c r="MS82" s="37">
        <f>MR82+MS73-MS19*SUMIFS(conditions!$69:$69,conditions!$8:$8,"&lt;="&amp;MS$9,conditions!$9:$9,"&gt;="&amp;MS$9)*SUMIFS(conditions!$70:$70,conditions!$8:$8,"&lt;="&amp;MS$9,conditions!$9:$9,"&gt;="&amp;MS$9)</f>
        <v>185.46946480062027</v>
      </c>
      <c r="MT82" s="37">
        <f>MS82+MT73-MT19*SUMIFS(conditions!$69:$69,conditions!$8:$8,"&lt;="&amp;MT$9,conditions!$9:$9,"&gt;="&amp;MT$9)*SUMIFS(conditions!$70:$70,conditions!$8:$8,"&lt;="&amp;MT$9,conditions!$9:$9,"&gt;="&amp;MT$9)</f>
        <v>185.46946480062027</v>
      </c>
      <c r="MU82" s="37">
        <f>MT82+MU73-MU19*SUMIFS(conditions!$69:$69,conditions!$8:$8,"&lt;="&amp;MU$9,conditions!$9:$9,"&gt;="&amp;MU$9)*SUMIFS(conditions!$70:$70,conditions!$8:$8,"&lt;="&amp;MU$9,conditions!$9:$9,"&gt;="&amp;MU$9)</f>
        <v>185.46946480062027</v>
      </c>
      <c r="MV82" s="37">
        <f>MU82+MV73-MV19*SUMIFS(conditions!$69:$69,conditions!$8:$8,"&lt;="&amp;MV$9,conditions!$9:$9,"&gt;="&amp;MV$9)*SUMIFS(conditions!$70:$70,conditions!$8:$8,"&lt;="&amp;MV$9,conditions!$9:$9,"&gt;="&amp;MV$9)</f>
        <v>185.46946480062027</v>
      </c>
      <c r="MW82" s="37">
        <f>MV82+MW73-MW19*SUMIFS(conditions!$69:$69,conditions!$8:$8,"&lt;="&amp;MW$9,conditions!$9:$9,"&gt;="&amp;MW$9)*SUMIFS(conditions!$70:$70,conditions!$8:$8,"&lt;="&amp;MW$9,conditions!$9:$9,"&gt;="&amp;MW$9)</f>
        <v>168.60860436420026</v>
      </c>
      <c r="MX82" s="37">
        <f>MW82+MX73-MX19*SUMIFS(conditions!$69:$69,conditions!$8:$8,"&lt;="&amp;MX$9,conditions!$9:$9,"&gt;="&amp;MX$9)*SUMIFS(conditions!$70:$70,conditions!$8:$8,"&lt;="&amp;MX$9,conditions!$9:$9,"&gt;="&amp;MX$9)</f>
        <v>168.60860436420026</v>
      </c>
      <c r="MY82" s="37">
        <f>MX82+MY73-MY19*SUMIFS(conditions!$69:$69,conditions!$8:$8,"&lt;="&amp;MY$9,conditions!$9:$9,"&gt;="&amp;MY$9)*SUMIFS(conditions!$70:$70,conditions!$8:$8,"&lt;="&amp;MY$9,conditions!$9:$9,"&gt;="&amp;MY$9)</f>
        <v>185.46946480062027</v>
      </c>
      <c r="MZ82" s="37">
        <f>MY82+MZ73-MZ19*SUMIFS(conditions!$69:$69,conditions!$8:$8,"&lt;="&amp;MZ$9,conditions!$9:$9,"&gt;="&amp;MZ$9)*SUMIFS(conditions!$70:$70,conditions!$8:$8,"&lt;="&amp;MZ$9,conditions!$9:$9,"&gt;="&amp;MZ$9)</f>
        <v>185.46946480062027</v>
      </c>
      <c r="NA82" s="37">
        <f>MZ82+NA73-NA19*SUMIFS(conditions!$69:$69,conditions!$8:$8,"&lt;="&amp;NA$9,conditions!$9:$9,"&gt;="&amp;NA$9)*SUMIFS(conditions!$70:$70,conditions!$8:$8,"&lt;="&amp;NA$9,conditions!$9:$9,"&gt;="&amp;NA$9)</f>
        <v>185.46946480062027</v>
      </c>
      <c r="NB82" s="37">
        <f>NA82+NB73-NB19*SUMIFS(conditions!$69:$69,conditions!$8:$8,"&lt;="&amp;NB$9,conditions!$9:$9,"&gt;="&amp;NB$9)*SUMIFS(conditions!$70:$70,conditions!$8:$8,"&lt;="&amp;NB$9,conditions!$9:$9,"&gt;="&amp;NB$9)</f>
        <v>185.46946480062027</v>
      </c>
      <c r="NC82" s="37">
        <f>NB82+NC73-NC19*SUMIFS(conditions!$69:$69,conditions!$8:$8,"&lt;="&amp;NC$9,conditions!$9:$9,"&gt;="&amp;NC$9)*SUMIFS(conditions!$70:$70,conditions!$8:$8,"&lt;="&amp;NC$9,conditions!$9:$9,"&gt;="&amp;NC$9)</f>
        <v>185.46946480062027</v>
      </c>
      <c r="ND82" s="37">
        <f>NC82+ND73-ND19*SUMIFS(conditions!$69:$69,conditions!$8:$8,"&lt;="&amp;ND$9,conditions!$9:$9,"&gt;="&amp;ND$9)*SUMIFS(conditions!$70:$70,conditions!$8:$8,"&lt;="&amp;ND$9,conditions!$9:$9,"&gt;="&amp;ND$9)</f>
        <v>168.60860436420026</v>
      </c>
      <c r="NE82" s="37">
        <f>ND82+NE73-NE19*SUMIFS(conditions!$69:$69,conditions!$8:$8,"&lt;="&amp;NE$9,conditions!$9:$9,"&gt;="&amp;NE$9)*SUMIFS(conditions!$70:$70,conditions!$8:$8,"&lt;="&amp;NE$9,conditions!$9:$9,"&gt;="&amp;NE$9)</f>
        <v>168.60860436420026</v>
      </c>
      <c r="NF82" s="37">
        <f>NE82+NF73-NF19*SUMIFS(conditions!$69:$69,conditions!$8:$8,"&lt;="&amp;NF$9,conditions!$9:$9,"&gt;="&amp;NF$9)*SUMIFS(conditions!$70:$70,conditions!$8:$8,"&lt;="&amp;NF$9,conditions!$9:$9,"&gt;="&amp;NF$9)</f>
        <v>185.46946480062027</v>
      </c>
      <c r="NG82" s="37">
        <f>NF82+NG73-NG19*SUMIFS(conditions!$69:$69,conditions!$8:$8,"&lt;="&amp;NG$9,conditions!$9:$9,"&gt;="&amp;NG$9)*SUMIFS(conditions!$70:$70,conditions!$8:$8,"&lt;="&amp;NG$9,conditions!$9:$9,"&gt;="&amp;NG$9)</f>
        <v>185.46946480062027</v>
      </c>
      <c r="NH82" s="37">
        <f>NG82+NH73-NH19*SUMIFS(conditions!$69:$69,conditions!$8:$8,"&lt;="&amp;NH$9,conditions!$9:$9,"&gt;="&amp;NH$9)*SUMIFS(conditions!$70:$70,conditions!$8:$8,"&lt;="&amp;NH$9,conditions!$9:$9,"&gt;="&amp;NH$9)</f>
        <v>176.92460436420026</v>
      </c>
      <c r="NI82" s="37">
        <f>NH82+NI73-NI19*SUMIFS(conditions!$69:$69,conditions!$8:$8,"&lt;="&amp;NI$9,conditions!$9:$9,"&gt;="&amp;NI$9)*SUMIFS(conditions!$70:$70,conditions!$8:$8,"&lt;="&amp;NI$9,conditions!$9:$9,"&gt;="&amp;NI$9)</f>
        <v>168.37974392778025</v>
      </c>
      <c r="NJ82" s="37">
        <f>NI82+NJ73-NJ19*SUMIFS(conditions!$69:$69,conditions!$8:$8,"&lt;="&amp;NJ$9,conditions!$9:$9,"&gt;="&amp;NJ$9)*SUMIFS(conditions!$70:$70,conditions!$8:$8,"&lt;="&amp;NJ$9,conditions!$9:$9,"&gt;="&amp;NJ$9)</f>
        <v>159.83488349136024</v>
      </c>
      <c r="NK82" s="37">
        <f>NJ82+NK73-NK19*SUMIFS(conditions!$69:$69,conditions!$8:$8,"&lt;="&amp;NK$9,conditions!$9:$9,"&gt;="&amp;NK$9)*SUMIFS(conditions!$70:$70,conditions!$8:$8,"&lt;="&amp;NK$9,conditions!$9:$9,"&gt;="&amp;NK$9)</f>
        <v>151.29002305494024</v>
      </c>
      <c r="NL82" s="37">
        <f>NK82+NL73-NL19*SUMIFS(conditions!$69:$69,conditions!$8:$8,"&lt;="&amp;NL$9,conditions!$9:$9,"&gt;="&amp;NL$9)*SUMIFS(conditions!$70:$70,conditions!$8:$8,"&lt;="&amp;NL$9,conditions!$9:$9,"&gt;="&amp;NL$9)</f>
        <v>159.60602305494024</v>
      </c>
      <c r="NM82" s="37">
        <f>NL82+NM73-NM19*SUMIFS(conditions!$69:$69,conditions!$8:$8,"&lt;="&amp;NM$9,conditions!$9:$9,"&gt;="&amp;NM$9)*SUMIFS(conditions!$70:$70,conditions!$8:$8,"&lt;="&amp;NM$9,conditions!$9:$9,"&gt;="&amp;NM$9)</f>
        <v>159.60602305494024</v>
      </c>
      <c r="NN82" s="37">
        <f>NM82+NN73-NN19*SUMIFS(conditions!$69:$69,conditions!$8:$8,"&lt;="&amp;NN$9,conditions!$9:$9,"&gt;="&amp;NN$9)*SUMIFS(conditions!$70:$70,conditions!$8:$8,"&lt;="&amp;NN$9,conditions!$9:$9,"&gt;="&amp;NN$9)</f>
        <v>142.74516261852023</v>
      </c>
      <c r="NO82" s="37">
        <f>NN82+NO73-NO19*SUMIFS(conditions!$69:$69,conditions!$8:$8,"&lt;="&amp;NO$9,conditions!$9:$9,"&gt;="&amp;NO$9)*SUMIFS(conditions!$70:$70,conditions!$8:$8,"&lt;="&amp;NO$9,conditions!$9:$9,"&gt;="&amp;NO$9)</f>
        <v>134.20030218210022</v>
      </c>
      <c r="NP82" s="37">
        <f>NO82+NP73-NP19*SUMIFS(conditions!$69:$69,conditions!$8:$8,"&lt;="&amp;NP$9,conditions!$9:$9,"&gt;="&amp;NP$9)*SUMIFS(conditions!$70:$70,conditions!$8:$8,"&lt;="&amp;NP$9,conditions!$9:$9,"&gt;="&amp;NP$9)</f>
        <v>125.65544174568022</v>
      </c>
      <c r="NQ82" s="37">
        <f>NP82+NQ73-NQ19*SUMIFS(conditions!$69:$69,conditions!$8:$8,"&lt;="&amp;NQ$9,conditions!$9:$9,"&gt;="&amp;NQ$9)*SUMIFS(conditions!$70:$70,conditions!$8:$8,"&lt;="&amp;NQ$9,conditions!$9:$9,"&gt;="&amp;NQ$9)</f>
        <v>117.11058130926024</v>
      </c>
      <c r="NR82" s="37">
        <f>NQ82+NR73-NR19*SUMIFS(conditions!$69:$69,conditions!$8:$8,"&lt;="&amp;NR$9,conditions!$9:$9,"&gt;="&amp;NR$9)*SUMIFS(conditions!$70:$70,conditions!$8:$8,"&lt;="&amp;NR$9,conditions!$9:$9,"&gt;="&amp;NR$9)</f>
        <v>108.56572087284025</v>
      </c>
      <c r="NS82" s="37">
        <f>NR82+NS73-NS19*SUMIFS(conditions!$69:$69,conditions!$8:$8,"&lt;="&amp;NS$9,conditions!$9:$9,"&gt;="&amp;NS$9)*SUMIFS(conditions!$70:$70,conditions!$8:$8,"&lt;="&amp;NS$9,conditions!$9:$9,"&gt;="&amp;NS$9)</f>
        <v>116.88172087284025</v>
      </c>
      <c r="NT82" s="37">
        <f>NS82+NT73-NT19*SUMIFS(conditions!$69:$69,conditions!$8:$8,"&lt;="&amp;NT$9,conditions!$9:$9,"&gt;="&amp;NT$9)*SUMIFS(conditions!$70:$70,conditions!$8:$8,"&lt;="&amp;NT$9,conditions!$9:$9,"&gt;="&amp;NT$9)</f>
        <v>116.88172087284025</v>
      </c>
      <c r="NU82" s="37">
        <f>NT82+NU73-NU19*SUMIFS(conditions!$69:$69,conditions!$8:$8,"&lt;="&amp;NU$9,conditions!$9:$9,"&gt;="&amp;NU$9)*SUMIFS(conditions!$70:$70,conditions!$8:$8,"&lt;="&amp;NU$9,conditions!$9:$9,"&gt;="&amp;NU$9)</f>
        <v>100.02086043642025</v>
      </c>
      <c r="NV82" s="37">
        <f>NU82+NV73-NV19*SUMIFS(conditions!$69:$69,conditions!$8:$8,"&lt;="&amp;NV$9,conditions!$9:$9,"&gt;="&amp;NV$9)*SUMIFS(conditions!$70:$70,conditions!$8:$8,"&lt;="&amp;NV$9,conditions!$9:$9,"&gt;="&amp;NV$9)</f>
        <v>91.476000000000255</v>
      </c>
    </row>
    <row r="83" spans="1:386" s="38" customFormat="1" ht="10.199999999999999" x14ac:dyDescent="0.2">
      <c r="A83" s="31"/>
      <c r="B83" s="31"/>
      <c r="C83" s="31"/>
      <c r="D83" s="31"/>
      <c r="E83" s="31"/>
      <c r="F83" s="31"/>
      <c r="G83" s="31" t="str">
        <f>G76</f>
        <v>авансы полученные от заказчиков на конец периода</v>
      </c>
      <c r="H83" s="31"/>
      <c r="I83" s="31"/>
      <c r="J83" s="31" t="str">
        <f>IF($G83="","",INDEX(KPI!$H$11:$H$121,SUMIFS(KPI!$E$11:$E$121,KPI!$F$11:$F$121,$G83)))</f>
        <v>тыс.руб.</v>
      </c>
      <c r="K83" s="31"/>
      <c r="L83" s="31"/>
      <c r="M83" s="31"/>
      <c r="N83" s="31" t="str">
        <f>structure!$G$16</f>
        <v>прочие товарные категории</v>
      </c>
      <c r="O83" s="31"/>
      <c r="P83" s="31"/>
      <c r="Q83" s="31"/>
      <c r="R83" s="37"/>
      <c r="S83" s="31"/>
      <c r="T83" s="31"/>
      <c r="U83" s="37">
        <f>R65+U74-U20*SUMIFS(conditions!$69:$69,conditions!$8:$8,"&lt;="&amp;U$9,conditions!$9:$9,"&gt;="&amp;U$9)*SUMIFS(conditions!$70:$70,conditions!$8:$8,"&lt;="&amp;U$9,conditions!$9:$9,"&gt;="&amp;U$9)</f>
        <v>35.640000000000029</v>
      </c>
      <c r="V83" s="37">
        <f>U83+V74-V20*SUMIFS(conditions!$69:$69,conditions!$8:$8,"&lt;="&amp;V$9,conditions!$9:$9,"&gt;="&amp;V$9)*SUMIFS(conditions!$70:$70,conditions!$8:$8,"&lt;="&amp;V$9,conditions!$9:$9,"&gt;="&amp;V$9)</f>
        <v>35.640000000000029</v>
      </c>
      <c r="W83" s="37">
        <f>V83+W74-W20*SUMIFS(conditions!$69:$69,conditions!$8:$8,"&lt;="&amp;W$9,conditions!$9:$9,"&gt;="&amp;W$9)*SUMIFS(conditions!$70:$70,conditions!$8:$8,"&lt;="&amp;W$9,conditions!$9:$9,"&gt;="&amp;W$9)</f>
        <v>35.640000000000029</v>
      </c>
      <c r="X83" s="37">
        <f>W83+X74-X20*SUMIFS(conditions!$69:$69,conditions!$8:$8,"&lt;="&amp;X$9,conditions!$9:$9,"&gt;="&amp;X$9)*SUMIFS(conditions!$70:$70,conditions!$8:$8,"&lt;="&amp;X$9,conditions!$9:$9,"&gt;="&amp;X$9)</f>
        <v>35.640000000000029</v>
      </c>
      <c r="Y83" s="37">
        <f>X83+Y74-Y20*SUMIFS(conditions!$69:$69,conditions!$8:$8,"&lt;="&amp;Y$9,conditions!$9:$9,"&gt;="&amp;Y$9)*SUMIFS(conditions!$70:$70,conditions!$8:$8,"&lt;="&amp;Y$9,conditions!$9:$9,"&gt;="&amp;Y$9)</f>
        <v>32.400000000000027</v>
      </c>
      <c r="Z83" s="37">
        <f>Y83+Z74-Z20*SUMIFS(conditions!$69:$69,conditions!$8:$8,"&lt;="&amp;Z$9,conditions!$9:$9,"&gt;="&amp;Z$9)*SUMIFS(conditions!$70:$70,conditions!$8:$8,"&lt;="&amp;Z$9,conditions!$9:$9,"&gt;="&amp;Z$9)</f>
        <v>32.400000000000027</v>
      </c>
      <c r="AA83" s="37">
        <f>Z83+AA74-AA20*SUMIFS(conditions!$69:$69,conditions!$8:$8,"&lt;="&amp;AA$9,conditions!$9:$9,"&gt;="&amp;AA$9)*SUMIFS(conditions!$70:$70,conditions!$8:$8,"&lt;="&amp;AA$9,conditions!$9:$9,"&gt;="&amp;AA$9)</f>
        <v>35.640000000000029</v>
      </c>
      <c r="AB83" s="37">
        <f>AA83+AB74-AB20*SUMIFS(conditions!$69:$69,conditions!$8:$8,"&lt;="&amp;AB$9,conditions!$9:$9,"&gt;="&amp;AB$9)*SUMIFS(conditions!$70:$70,conditions!$8:$8,"&lt;="&amp;AB$9,conditions!$9:$9,"&gt;="&amp;AB$9)</f>
        <v>35.640000000000029</v>
      </c>
      <c r="AC83" s="37">
        <f>AB83+AC74-AC20*SUMIFS(conditions!$69:$69,conditions!$8:$8,"&lt;="&amp;AC$9,conditions!$9:$9,"&gt;="&amp;AC$9)*SUMIFS(conditions!$70:$70,conditions!$8:$8,"&lt;="&amp;AC$9,conditions!$9:$9,"&gt;="&amp;AC$9)</f>
        <v>35.640000000000029</v>
      </c>
      <c r="AD83" s="37">
        <f>AC83+AD74-AD20*SUMIFS(conditions!$69:$69,conditions!$8:$8,"&lt;="&amp;AD$9,conditions!$9:$9,"&gt;="&amp;AD$9)*SUMIFS(conditions!$70:$70,conditions!$8:$8,"&lt;="&amp;AD$9,conditions!$9:$9,"&gt;="&amp;AD$9)</f>
        <v>35.640000000000029</v>
      </c>
      <c r="AE83" s="37">
        <f>AD83+AE74-AE20*SUMIFS(conditions!$69:$69,conditions!$8:$8,"&lt;="&amp;AE$9,conditions!$9:$9,"&gt;="&amp;AE$9)*SUMIFS(conditions!$70:$70,conditions!$8:$8,"&lt;="&amp;AE$9,conditions!$9:$9,"&gt;="&amp;AE$9)</f>
        <v>35.640000000000029</v>
      </c>
      <c r="AF83" s="37">
        <f>AE83+AF74-AF20*SUMIFS(conditions!$69:$69,conditions!$8:$8,"&lt;="&amp;AF$9,conditions!$9:$9,"&gt;="&amp;AF$9)*SUMIFS(conditions!$70:$70,conditions!$8:$8,"&lt;="&amp;AF$9,conditions!$9:$9,"&gt;="&amp;AF$9)</f>
        <v>32.400000000000027</v>
      </c>
      <c r="AG83" s="37">
        <f>AF83+AG74-AG20*SUMIFS(conditions!$69:$69,conditions!$8:$8,"&lt;="&amp;AG$9,conditions!$9:$9,"&gt;="&amp;AG$9)*SUMIFS(conditions!$70:$70,conditions!$8:$8,"&lt;="&amp;AG$9,conditions!$9:$9,"&gt;="&amp;AG$9)</f>
        <v>32.400000000000027</v>
      </c>
      <c r="AH83" s="37">
        <f>AG83+AH74-AH20*SUMIFS(conditions!$69:$69,conditions!$8:$8,"&lt;="&amp;AH$9,conditions!$9:$9,"&gt;="&amp;AH$9)*SUMIFS(conditions!$70:$70,conditions!$8:$8,"&lt;="&amp;AH$9,conditions!$9:$9,"&gt;="&amp;AH$9)</f>
        <v>35.640000000000029</v>
      </c>
      <c r="AI83" s="37">
        <f>AH83+AI74-AI20*SUMIFS(conditions!$69:$69,conditions!$8:$8,"&lt;="&amp;AI$9,conditions!$9:$9,"&gt;="&amp;AI$9)*SUMIFS(conditions!$70:$70,conditions!$8:$8,"&lt;="&amp;AI$9,conditions!$9:$9,"&gt;="&amp;AI$9)</f>
        <v>35.640000000000029</v>
      </c>
      <c r="AJ83" s="37">
        <f>AI83+AJ74-AJ20*SUMIFS(conditions!$69:$69,conditions!$8:$8,"&lt;="&amp;AJ$9,conditions!$9:$9,"&gt;="&amp;AJ$9)*SUMIFS(conditions!$70:$70,conditions!$8:$8,"&lt;="&amp;AJ$9,conditions!$9:$9,"&gt;="&amp;AJ$9)</f>
        <v>35.640000000000029</v>
      </c>
      <c r="AK83" s="37">
        <f>AJ83+AK74-AK20*SUMIFS(conditions!$69:$69,conditions!$8:$8,"&lt;="&amp;AK$9,conditions!$9:$9,"&gt;="&amp;AK$9)*SUMIFS(conditions!$70:$70,conditions!$8:$8,"&lt;="&amp;AK$9,conditions!$9:$9,"&gt;="&amp;AK$9)</f>
        <v>36.450000000000031</v>
      </c>
      <c r="AL83" s="37">
        <f>AK83+AL74-AL20*SUMIFS(conditions!$69:$69,conditions!$8:$8,"&lt;="&amp;AL$9,conditions!$9:$9,"&gt;="&amp;AL$9)*SUMIFS(conditions!$70:$70,conditions!$8:$8,"&lt;="&amp;AL$9,conditions!$9:$9,"&gt;="&amp;AL$9)</f>
        <v>37.260000000000034</v>
      </c>
      <c r="AM83" s="37">
        <f>AL83+AM74-AM20*SUMIFS(conditions!$69:$69,conditions!$8:$8,"&lt;="&amp;AM$9,conditions!$9:$9,"&gt;="&amp;AM$9)*SUMIFS(conditions!$70:$70,conditions!$8:$8,"&lt;="&amp;AM$9,conditions!$9:$9,"&gt;="&amp;AM$9)</f>
        <v>34.020000000000032</v>
      </c>
      <c r="AN83" s="37">
        <f>AM83+AN74-AN20*SUMIFS(conditions!$69:$69,conditions!$8:$8,"&lt;="&amp;AN$9,conditions!$9:$9,"&gt;="&amp;AN$9)*SUMIFS(conditions!$70:$70,conditions!$8:$8,"&lt;="&amp;AN$9,conditions!$9:$9,"&gt;="&amp;AN$9)</f>
        <v>34.020000000000032</v>
      </c>
      <c r="AO83" s="37">
        <f>AN83+AO74-AO20*SUMIFS(conditions!$69:$69,conditions!$8:$8,"&lt;="&amp;AO$9,conditions!$9:$9,"&gt;="&amp;AO$9)*SUMIFS(conditions!$70:$70,conditions!$8:$8,"&lt;="&amp;AO$9,conditions!$9:$9,"&gt;="&amp;AO$9)</f>
        <v>38.070000000000036</v>
      </c>
      <c r="AP83" s="37">
        <f>AO83+AP74-AP20*SUMIFS(conditions!$69:$69,conditions!$8:$8,"&lt;="&amp;AP$9,conditions!$9:$9,"&gt;="&amp;AP$9)*SUMIFS(conditions!$70:$70,conditions!$8:$8,"&lt;="&amp;AP$9,conditions!$9:$9,"&gt;="&amp;AP$9)</f>
        <v>38.880000000000038</v>
      </c>
      <c r="AQ83" s="37">
        <f>AP83+AQ74-AQ20*SUMIFS(conditions!$69:$69,conditions!$8:$8,"&lt;="&amp;AQ$9,conditions!$9:$9,"&gt;="&amp;AQ$9)*SUMIFS(conditions!$70:$70,conditions!$8:$8,"&lt;="&amp;AQ$9,conditions!$9:$9,"&gt;="&amp;AQ$9)</f>
        <v>39.69000000000004</v>
      </c>
      <c r="AR83" s="37">
        <f>AQ83+AR74-AR20*SUMIFS(conditions!$69:$69,conditions!$8:$8,"&lt;="&amp;AR$9,conditions!$9:$9,"&gt;="&amp;AR$9)*SUMIFS(conditions!$70:$70,conditions!$8:$8,"&lt;="&amp;AR$9,conditions!$9:$9,"&gt;="&amp;AR$9)</f>
        <v>40.500000000000043</v>
      </c>
      <c r="AS83" s="37">
        <f>AR83+AS74-AS20*SUMIFS(conditions!$69:$69,conditions!$8:$8,"&lt;="&amp;AS$9,conditions!$9:$9,"&gt;="&amp;AS$9)*SUMIFS(conditions!$70:$70,conditions!$8:$8,"&lt;="&amp;AS$9,conditions!$9:$9,"&gt;="&amp;AS$9)</f>
        <v>41.310000000000045</v>
      </c>
      <c r="AT83" s="37">
        <f>AS83+AT74-AT20*SUMIFS(conditions!$69:$69,conditions!$8:$8,"&lt;="&amp;AT$9,conditions!$9:$9,"&gt;="&amp;AT$9)*SUMIFS(conditions!$70:$70,conditions!$8:$8,"&lt;="&amp;AT$9,conditions!$9:$9,"&gt;="&amp;AT$9)</f>
        <v>38.070000000000043</v>
      </c>
      <c r="AU83" s="37">
        <f>AT83+AU74-AU20*SUMIFS(conditions!$69:$69,conditions!$8:$8,"&lt;="&amp;AU$9,conditions!$9:$9,"&gt;="&amp;AU$9)*SUMIFS(conditions!$70:$70,conditions!$8:$8,"&lt;="&amp;AU$9,conditions!$9:$9,"&gt;="&amp;AU$9)</f>
        <v>38.070000000000043</v>
      </c>
      <c r="AV83" s="37">
        <f>AU83+AV74-AV20*SUMIFS(conditions!$69:$69,conditions!$8:$8,"&lt;="&amp;AV$9,conditions!$9:$9,"&gt;="&amp;AV$9)*SUMIFS(conditions!$70:$70,conditions!$8:$8,"&lt;="&amp;AV$9,conditions!$9:$9,"&gt;="&amp;AV$9)</f>
        <v>42.120000000000047</v>
      </c>
      <c r="AW83" s="37">
        <f>AV83+AW74-AW20*SUMIFS(conditions!$69:$69,conditions!$8:$8,"&lt;="&amp;AW$9,conditions!$9:$9,"&gt;="&amp;AW$9)*SUMIFS(conditions!$70:$70,conditions!$8:$8,"&lt;="&amp;AW$9,conditions!$9:$9,"&gt;="&amp;AW$9)</f>
        <v>42.930000000000049</v>
      </c>
      <c r="AX83" s="37">
        <f>AW83+AX74-AX20*SUMIFS(conditions!$69:$69,conditions!$8:$8,"&lt;="&amp;AX$9,conditions!$9:$9,"&gt;="&amp;AX$9)*SUMIFS(conditions!$70:$70,conditions!$8:$8,"&lt;="&amp;AX$9,conditions!$9:$9,"&gt;="&amp;AX$9)</f>
        <v>43.740000000000052</v>
      </c>
      <c r="AY83" s="37">
        <f>AX83+AY74-AY20*SUMIFS(conditions!$69:$69,conditions!$8:$8,"&lt;="&amp;AY$9,conditions!$9:$9,"&gt;="&amp;AY$9)*SUMIFS(conditions!$70:$70,conditions!$8:$8,"&lt;="&amp;AY$9,conditions!$9:$9,"&gt;="&amp;AY$9)</f>
        <v>44.550000000000054</v>
      </c>
      <c r="AZ83" s="37">
        <f>AY83+AZ74-AZ20*SUMIFS(conditions!$69:$69,conditions!$8:$8,"&lt;="&amp;AZ$9,conditions!$9:$9,"&gt;="&amp;AZ$9)*SUMIFS(conditions!$70:$70,conditions!$8:$8,"&lt;="&amp;AZ$9,conditions!$9:$9,"&gt;="&amp;AZ$9)</f>
        <v>44.550000000000054</v>
      </c>
      <c r="BA83" s="37">
        <f>AZ83+BA74-BA20*SUMIFS(conditions!$69:$69,conditions!$8:$8,"&lt;="&amp;BA$9,conditions!$9:$9,"&gt;="&amp;BA$9)*SUMIFS(conditions!$70:$70,conditions!$8:$8,"&lt;="&amp;BA$9,conditions!$9:$9,"&gt;="&amp;BA$9)</f>
        <v>40.50000000000005</v>
      </c>
      <c r="BB83" s="37">
        <f>BA83+BB74-BB20*SUMIFS(conditions!$69:$69,conditions!$8:$8,"&lt;="&amp;BB$9,conditions!$9:$9,"&gt;="&amp;BB$9)*SUMIFS(conditions!$70:$70,conditions!$8:$8,"&lt;="&amp;BB$9,conditions!$9:$9,"&gt;="&amp;BB$9)</f>
        <v>40.50000000000005</v>
      </c>
      <c r="BC83" s="37">
        <f>BB83+BC74-BC20*SUMIFS(conditions!$69:$69,conditions!$8:$8,"&lt;="&amp;BC$9,conditions!$9:$9,"&gt;="&amp;BC$9)*SUMIFS(conditions!$70:$70,conditions!$8:$8,"&lt;="&amp;BC$9,conditions!$9:$9,"&gt;="&amp;BC$9)</f>
        <v>44.550000000000054</v>
      </c>
      <c r="BD83" s="37">
        <f>BC83+BD74-BD20*SUMIFS(conditions!$69:$69,conditions!$8:$8,"&lt;="&amp;BD$9,conditions!$9:$9,"&gt;="&amp;BD$9)*SUMIFS(conditions!$70:$70,conditions!$8:$8,"&lt;="&amp;BD$9,conditions!$9:$9,"&gt;="&amp;BD$9)</f>
        <v>44.550000000000054</v>
      </c>
      <c r="BE83" s="37">
        <f>BD83+BE74-BE20*SUMIFS(conditions!$69:$69,conditions!$8:$8,"&lt;="&amp;BE$9,conditions!$9:$9,"&gt;="&amp;BE$9)*SUMIFS(conditions!$70:$70,conditions!$8:$8,"&lt;="&amp;BE$9,conditions!$9:$9,"&gt;="&amp;BE$9)</f>
        <v>44.550000000000054</v>
      </c>
      <c r="BF83" s="37">
        <f>BE83+BF74-BF20*SUMIFS(conditions!$69:$69,conditions!$8:$8,"&lt;="&amp;BF$9,conditions!$9:$9,"&gt;="&amp;BF$9)*SUMIFS(conditions!$70:$70,conditions!$8:$8,"&lt;="&amp;BF$9,conditions!$9:$9,"&gt;="&amp;BF$9)</f>
        <v>44.550000000000054</v>
      </c>
      <c r="BG83" s="37">
        <f>BF83+BG74-BG20*SUMIFS(conditions!$69:$69,conditions!$8:$8,"&lt;="&amp;BG$9,conditions!$9:$9,"&gt;="&amp;BG$9)*SUMIFS(conditions!$70:$70,conditions!$8:$8,"&lt;="&amp;BG$9,conditions!$9:$9,"&gt;="&amp;BG$9)</f>
        <v>44.550000000000054</v>
      </c>
      <c r="BH83" s="37">
        <f>BG83+BH74-BH20*SUMIFS(conditions!$69:$69,conditions!$8:$8,"&lt;="&amp;BH$9,conditions!$9:$9,"&gt;="&amp;BH$9)*SUMIFS(conditions!$70:$70,conditions!$8:$8,"&lt;="&amp;BH$9,conditions!$9:$9,"&gt;="&amp;BH$9)</f>
        <v>40.50000000000005</v>
      </c>
      <c r="BI83" s="37">
        <f>BH83+BI74-BI20*SUMIFS(conditions!$69:$69,conditions!$8:$8,"&lt;="&amp;BI$9,conditions!$9:$9,"&gt;="&amp;BI$9)*SUMIFS(conditions!$70:$70,conditions!$8:$8,"&lt;="&amp;BI$9,conditions!$9:$9,"&gt;="&amp;BI$9)</f>
        <v>40.50000000000005</v>
      </c>
      <c r="BJ83" s="37">
        <f>BI83+BJ74-BJ20*SUMIFS(conditions!$69:$69,conditions!$8:$8,"&lt;="&amp;BJ$9,conditions!$9:$9,"&gt;="&amp;BJ$9)*SUMIFS(conditions!$70:$70,conditions!$8:$8,"&lt;="&amp;BJ$9,conditions!$9:$9,"&gt;="&amp;BJ$9)</f>
        <v>44.550000000000054</v>
      </c>
      <c r="BK83" s="37">
        <f>BJ83+BK74-BK20*SUMIFS(conditions!$69:$69,conditions!$8:$8,"&lt;="&amp;BK$9,conditions!$9:$9,"&gt;="&amp;BK$9)*SUMIFS(conditions!$70:$70,conditions!$8:$8,"&lt;="&amp;BK$9,conditions!$9:$9,"&gt;="&amp;BK$9)</f>
        <v>44.550000000000054</v>
      </c>
      <c r="BL83" s="37">
        <f>BK83+BL74-BL20*SUMIFS(conditions!$69:$69,conditions!$8:$8,"&lt;="&amp;BL$9,conditions!$9:$9,"&gt;="&amp;BL$9)*SUMIFS(conditions!$70:$70,conditions!$8:$8,"&lt;="&amp;BL$9,conditions!$9:$9,"&gt;="&amp;BL$9)</f>
        <v>44.550000000000054</v>
      </c>
      <c r="BM83" s="37">
        <f>BL83+BM74-BM20*SUMIFS(conditions!$69:$69,conditions!$8:$8,"&lt;="&amp;BM$9,conditions!$9:$9,"&gt;="&amp;BM$9)*SUMIFS(conditions!$70:$70,conditions!$8:$8,"&lt;="&amp;BM$9,conditions!$9:$9,"&gt;="&amp;BM$9)</f>
        <v>44.550000000000054</v>
      </c>
      <c r="BN83" s="37">
        <f>BM83+BN74-BN20*SUMIFS(conditions!$69:$69,conditions!$8:$8,"&lt;="&amp;BN$9,conditions!$9:$9,"&gt;="&amp;BN$9)*SUMIFS(conditions!$70:$70,conditions!$8:$8,"&lt;="&amp;BN$9,conditions!$9:$9,"&gt;="&amp;BN$9)</f>
        <v>44.550000000000054</v>
      </c>
      <c r="BO83" s="37">
        <f>BN83+BO74-BO20*SUMIFS(conditions!$69:$69,conditions!$8:$8,"&lt;="&amp;BO$9,conditions!$9:$9,"&gt;="&amp;BO$9)*SUMIFS(conditions!$70:$70,conditions!$8:$8,"&lt;="&amp;BO$9,conditions!$9:$9,"&gt;="&amp;BO$9)</f>
        <v>40.50000000000005</v>
      </c>
      <c r="BP83" s="37">
        <f>BO83+BP74-BP20*SUMIFS(conditions!$69:$69,conditions!$8:$8,"&lt;="&amp;BP$9,conditions!$9:$9,"&gt;="&amp;BP$9)*SUMIFS(conditions!$70:$70,conditions!$8:$8,"&lt;="&amp;BP$9,conditions!$9:$9,"&gt;="&amp;BP$9)</f>
        <v>40.50000000000005</v>
      </c>
      <c r="BQ83" s="37">
        <f>BP83+BQ74-BQ20*SUMIFS(conditions!$69:$69,conditions!$8:$8,"&lt;="&amp;BQ$9,conditions!$9:$9,"&gt;="&amp;BQ$9)*SUMIFS(conditions!$70:$70,conditions!$8:$8,"&lt;="&amp;BQ$9,conditions!$9:$9,"&gt;="&amp;BQ$9)</f>
        <v>43.200000000000053</v>
      </c>
      <c r="BR83" s="37">
        <f>BQ83+BR74-BR20*SUMIFS(conditions!$69:$69,conditions!$8:$8,"&lt;="&amp;BR$9,conditions!$9:$9,"&gt;="&amp;BR$9)*SUMIFS(conditions!$70:$70,conditions!$8:$8,"&lt;="&amp;BR$9,conditions!$9:$9,"&gt;="&amp;BR$9)</f>
        <v>41.850000000000051</v>
      </c>
      <c r="BS83" s="37">
        <f>BR83+BS74-BS20*SUMIFS(conditions!$69:$69,conditions!$8:$8,"&lt;="&amp;BS$9,conditions!$9:$9,"&gt;="&amp;BS$9)*SUMIFS(conditions!$70:$70,conditions!$8:$8,"&lt;="&amp;BS$9,conditions!$9:$9,"&gt;="&amp;BS$9)</f>
        <v>40.50000000000005</v>
      </c>
      <c r="BT83" s="37">
        <f>BS83+BT74-BT20*SUMIFS(conditions!$69:$69,conditions!$8:$8,"&lt;="&amp;BT$9,conditions!$9:$9,"&gt;="&amp;BT$9)*SUMIFS(conditions!$70:$70,conditions!$8:$8,"&lt;="&amp;BT$9,conditions!$9:$9,"&gt;="&amp;BT$9)</f>
        <v>39.150000000000048</v>
      </c>
      <c r="BU83" s="37">
        <f>BT83+BU74-BU20*SUMIFS(conditions!$69:$69,conditions!$8:$8,"&lt;="&amp;BU$9,conditions!$9:$9,"&gt;="&amp;BU$9)*SUMIFS(conditions!$70:$70,conditions!$8:$8,"&lt;="&amp;BU$9,conditions!$9:$9,"&gt;="&amp;BU$9)</f>
        <v>37.800000000000047</v>
      </c>
      <c r="BV83" s="37">
        <f>BU83+BV74-BV20*SUMIFS(conditions!$69:$69,conditions!$8:$8,"&lt;="&amp;BV$9,conditions!$9:$9,"&gt;="&amp;BV$9)*SUMIFS(conditions!$70:$70,conditions!$8:$8,"&lt;="&amp;BV$9,conditions!$9:$9,"&gt;="&amp;BV$9)</f>
        <v>33.750000000000043</v>
      </c>
      <c r="BW83" s="37">
        <f>BV83+BW74-BW20*SUMIFS(conditions!$69:$69,conditions!$8:$8,"&lt;="&amp;BW$9,conditions!$9:$9,"&gt;="&amp;BW$9)*SUMIFS(conditions!$70:$70,conditions!$8:$8,"&lt;="&amp;BW$9,conditions!$9:$9,"&gt;="&amp;BW$9)</f>
        <v>33.750000000000043</v>
      </c>
      <c r="BX83" s="37">
        <f>BW83+BX74-BX20*SUMIFS(conditions!$69:$69,conditions!$8:$8,"&lt;="&amp;BX$9,conditions!$9:$9,"&gt;="&amp;BX$9)*SUMIFS(conditions!$70:$70,conditions!$8:$8,"&lt;="&amp;BX$9,conditions!$9:$9,"&gt;="&amp;BX$9)</f>
        <v>36.450000000000045</v>
      </c>
      <c r="BY83" s="37">
        <f>BX83+BY74-BY20*SUMIFS(conditions!$69:$69,conditions!$8:$8,"&lt;="&amp;BY$9,conditions!$9:$9,"&gt;="&amp;BY$9)*SUMIFS(conditions!$70:$70,conditions!$8:$8,"&lt;="&amp;BY$9,conditions!$9:$9,"&gt;="&amp;BY$9)</f>
        <v>35.100000000000044</v>
      </c>
      <c r="BZ83" s="37">
        <f>BY83+BZ74-BZ20*SUMIFS(conditions!$69:$69,conditions!$8:$8,"&lt;="&amp;BZ$9,conditions!$9:$9,"&gt;="&amp;BZ$9)*SUMIFS(conditions!$70:$70,conditions!$8:$8,"&lt;="&amp;BZ$9,conditions!$9:$9,"&gt;="&amp;BZ$9)</f>
        <v>33.750000000000043</v>
      </c>
      <c r="CA83" s="37">
        <f>BZ83+CA74-CA20*SUMIFS(conditions!$69:$69,conditions!$8:$8,"&lt;="&amp;CA$9,conditions!$9:$9,"&gt;="&amp;CA$9)*SUMIFS(conditions!$70:$70,conditions!$8:$8,"&lt;="&amp;CA$9,conditions!$9:$9,"&gt;="&amp;CA$9)</f>
        <v>32.400000000000041</v>
      </c>
      <c r="CB83" s="37">
        <f>CA83+CB74-CB20*SUMIFS(conditions!$69:$69,conditions!$8:$8,"&lt;="&amp;CB$9,conditions!$9:$9,"&gt;="&amp;CB$9)*SUMIFS(conditions!$70:$70,conditions!$8:$8,"&lt;="&amp;CB$9,conditions!$9:$9,"&gt;="&amp;CB$9)</f>
        <v>31.05000000000004</v>
      </c>
      <c r="CC83" s="37">
        <f>CB83+CC74-CC20*SUMIFS(conditions!$69:$69,conditions!$8:$8,"&lt;="&amp;CC$9,conditions!$9:$9,"&gt;="&amp;CC$9)*SUMIFS(conditions!$70:$70,conditions!$8:$8,"&lt;="&amp;CC$9,conditions!$9:$9,"&gt;="&amp;CC$9)</f>
        <v>27.000000000000036</v>
      </c>
      <c r="CD83" s="37">
        <f>CC83+CD74-CD20*SUMIFS(conditions!$69:$69,conditions!$8:$8,"&lt;="&amp;CD$9,conditions!$9:$9,"&gt;="&amp;CD$9)*SUMIFS(conditions!$70:$70,conditions!$8:$8,"&lt;="&amp;CD$9,conditions!$9:$9,"&gt;="&amp;CD$9)</f>
        <v>27.000000000000036</v>
      </c>
      <c r="CE83" s="37">
        <f>CD83+CE74-CE20*SUMIFS(conditions!$69:$69,conditions!$8:$8,"&lt;="&amp;CE$9,conditions!$9:$9,"&gt;="&amp;CE$9)*SUMIFS(conditions!$70:$70,conditions!$8:$8,"&lt;="&amp;CE$9,conditions!$9:$9,"&gt;="&amp;CE$9)</f>
        <v>29.700000000000038</v>
      </c>
      <c r="CF83" s="37">
        <f>CE83+CF74-CF20*SUMIFS(conditions!$69:$69,conditions!$8:$8,"&lt;="&amp;CF$9,conditions!$9:$9,"&gt;="&amp;CF$9)*SUMIFS(conditions!$70:$70,conditions!$8:$8,"&lt;="&amp;CF$9,conditions!$9:$9,"&gt;="&amp;CF$9)</f>
        <v>29.700000000000038</v>
      </c>
      <c r="CG83" s="37">
        <f>CF83+CG74-CG20*SUMIFS(conditions!$69:$69,conditions!$8:$8,"&lt;="&amp;CG$9,conditions!$9:$9,"&gt;="&amp;CG$9)*SUMIFS(conditions!$70:$70,conditions!$8:$8,"&lt;="&amp;CG$9,conditions!$9:$9,"&gt;="&amp;CG$9)</f>
        <v>29.700000000000038</v>
      </c>
      <c r="CH83" s="37">
        <f>CG83+CH74-CH20*SUMIFS(conditions!$69:$69,conditions!$8:$8,"&lt;="&amp;CH$9,conditions!$9:$9,"&gt;="&amp;CH$9)*SUMIFS(conditions!$70:$70,conditions!$8:$8,"&lt;="&amp;CH$9,conditions!$9:$9,"&gt;="&amp;CH$9)</f>
        <v>29.700000000000038</v>
      </c>
      <c r="CI83" s="37">
        <f>CH83+CI74-CI20*SUMIFS(conditions!$69:$69,conditions!$8:$8,"&lt;="&amp;CI$9,conditions!$9:$9,"&gt;="&amp;CI$9)*SUMIFS(conditions!$70:$70,conditions!$8:$8,"&lt;="&amp;CI$9,conditions!$9:$9,"&gt;="&amp;CI$9)</f>
        <v>29.700000000000038</v>
      </c>
      <c r="CJ83" s="37">
        <f>CI83+CJ74-CJ20*SUMIFS(conditions!$69:$69,conditions!$8:$8,"&lt;="&amp;CJ$9,conditions!$9:$9,"&gt;="&amp;CJ$9)*SUMIFS(conditions!$70:$70,conditions!$8:$8,"&lt;="&amp;CJ$9,conditions!$9:$9,"&gt;="&amp;CJ$9)</f>
        <v>27.000000000000036</v>
      </c>
      <c r="CK83" s="37">
        <f>CJ83+CK74-CK20*SUMIFS(conditions!$69:$69,conditions!$8:$8,"&lt;="&amp;CK$9,conditions!$9:$9,"&gt;="&amp;CK$9)*SUMIFS(conditions!$70:$70,conditions!$8:$8,"&lt;="&amp;CK$9,conditions!$9:$9,"&gt;="&amp;CK$9)</f>
        <v>27.000000000000036</v>
      </c>
      <c r="CL83" s="37">
        <f>CK83+CL74-CL20*SUMIFS(conditions!$69:$69,conditions!$8:$8,"&lt;="&amp;CL$9,conditions!$9:$9,"&gt;="&amp;CL$9)*SUMIFS(conditions!$70:$70,conditions!$8:$8,"&lt;="&amp;CL$9,conditions!$9:$9,"&gt;="&amp;CL$9)</f>
        <v>29.700000000000038</v>
      </c>
      <c r="CM83" s="37">
        <f>CL83+CM74-CM20*SUMIFS(conditions!$69:$69,conditions!$8:$8,"&lt;="&amp;CM$9,conditions!$9:$9,"&gt;="&amp;CM$9)*SUMIFS(conditions!$70:$70,conditions!$8:$8,"&lt;="&amp;CM$9,conditions!$9:$9,"&gt;="&amp;CM$9)</f>
        <v>29.700000000000038</v>
      </c>
      <c r="CN83" s="37">
        <f>CM83+CN74-CN20*SUMIFS(conditions!$69:$69,conditions!$8:$8,"&lt;="&amp;CN$9,conditions!$9:$9,"&gt;="&amp;CN$9)*SUMIFS(conditions!$70:$70,conditions!$8:$8,"&lt;="&amp;CN$9,conditions!$9:$9,"&gt;="&amp;CN$9)</f>
        <v>29.700000000000038</v>
      </c>
      <c r="CO83" s="37">
        <f>CN83+CO74-CO20*SUMIFS(conditions!$69:$69,conditions!$8:$8,"&lt;="&amp;CO$9,conditions!$9:$9,"&gt;="&amp;CO$9)*SUMIFS(conditions!$70:$70,conditions!$8:$8,"&lt;="&amp;CO$9,conditions!$9:$9,"&gt;="&amp;CO$9)</f>
        <v>29.700000000000038</v>
      </c>
      <c r="CP83" s="37">
        <f>CO83+CP74-CP20*SUMIFS(conditions!$69:$69,conditions!$8:$8,"&lt;="&amp;CP$9,conditions!$9:$9,"&gt;="&amp;CP$9)*SUMIFS(conditions!$70:$70,conditions!$8:$8,"&lt;="&amp;CP$9,conditions!$9:$9,"&gt;="&amp;CP$9)</f>
        <v>29.700000000000038</v>
      </c>
      <c r="CQ83" s="37">
        <f>CP83+CQ74-CQ20*SUMIFS(conditions!$69:$69,conditions!$8:$8,"&lt;="&amp;CQ$9,conditions!$9:$9,"&gt;="&amp;CQ$9)*SUMIFS(conditions!$70:$70,conditions!$8:$8,"&lt;="&amp;CQ$9,conditions!$9:$9,"&gt;="&amp;CQ$9)</f>
        <v>27.000000000000036</v>
      </c>
      <c r="CR83" s="37">
        <f>CQ83+CR74-CR20*SUMIFS(conditions!$69:$69,conditions!$8:$8,"&lt;="&amp;CR$9,conditions!$9:$9,"&gt;="&amp;CR$9)*SUMIFS(conditions!$70:$70,conditions!$8:$8,"&lt;="&amp;CR$9,conditions!$9:$9,"&gt;="&amp;CR$9)</f>
        <v>27.000000000000036</v>
      </c>
      <c r="CS83" s="37">
        <f>CR83+CS74-CS20*SUMIFS(conditions!$69:$69,conditions!$8:$8,"&lt;="&amp;CS$9,conditions!$9:$9,"&gt;="&amp;CS$9)*SUMIFS(conditions!$70:$70,conditions!$8:$8,"&lt;="&amp;CS$9,conditions!$9:$9,"&gt;="&amp;CS$9)</f>
        <v>29.700000000000038</v>
      </c>
      <c r="CT83" s="37">
        <f>CS83+CT74-CT20*SUMIFS(conditions!$69:$69,conditions!$8:$8,"&lt;="&amp;CT$9,conditions!$9:$9,"&gt;="&amp;CT$9)*SUMIFS(conditions!$70:$70,conditions!$8:$8,"&lt;="&amp;CT$9,conditions!$9:$9,"&gt;="&amp;CT$9)</f>
        <v>29.673000000000037</v>
      </c>
      <c r="CU83" s="37">
        <f>CT83+CU74-CU20*SUMIFS(conditions!$69:$69,conditions!$8:$8,"&lt;="&amp;CU$9,conditions!$9:$9,"&gt;="&amp;CU$9)*SUMIFS(conditions!$70:$70,conditions!$8:$8,"&lt;="&amp;CU$9,conditions!$9:$9,"&gt;="&amp;CU$9)</f>
        <v>29.646000000000036</v>
      </c>
      <c r="CV83" s="37">
        <f>CU83+CV74-CV20*SUMIFS(conditions!$69:$69,conditions!$8:$8,"&lt;="&amp;CV$9,conditions!$9:$9,"&gt;="&amp;CV$9)*SUMIFS(conditions!$70:$70,conditions!$8:$8,"&lt;="&amp;CV$9,conditions!$9:$9,"&gt;="&amp;CV$9)</f>
        <v>29.619000000000035</v>
      </c>
      <c r="CW83" s="37">
        <f>CV83+CW74-CW20*SUMIFS(conditions!$69:$69,conditions!$8:$8,"&lt;="&amp;CW$9,conditions!$9:$9,"&gt;="&amp;CW$9)*SUMIFS(conditions!$70:$70,conditions!$8:$8,"&lt;="&amp;CW$9,conditions!$9:$9,"&gt;="&amp;CW$9)</f>
        <v>29.592000000000034</v>
      </c>
      <c r="CX83" s="37">
        <f>CW83+CX74-CX20*SUMIFS(conditions!$69:$69,conditions!$8:$8,"&lt;="&amp;CX$9,conditions!$9:$9,"&gt;="&amp;CX$9)*SUMIFS(conditions!$70:$70,conditions!$8:$8,"&lt;="&amp;CX$9,conditions!$9:$9,"&gt;="&amp;CX$9)</f>
        <v>26.892000000000031</v>
      </c>
      <c r="CY83" s="37">
        <f>CX83+CY74-CY20*SUMIFS(conditions!$69:$69,conditions!$8:$8,"&lt;="&amp;CY$9,conditions!$9:$9,"&gt;="&amp;CY$9)*SUMIFS(conditions!$70:$70,conditions!$8:$8,"&lt;="&amp;CY$9,conditions!$9:$9,"&gt;="&amp;CY$9)</f>
        <v>26.892000000000031</v>
      </c>
      <c r="CZ83" s="37">
        <f>CY83+CZ74-CZ20*SUMIFS(conditions!$69:$69,conditions!$8:$8,"&lt;="&amp;CZ$9,conditions!$9:$9,"&gt;="&amp;CZ$9)*SUMIFS(conditions!$70:$70,conditions!$8:$8,"&lt;="&amp;CZ$9,conditions!$9:$9,"&gt;="&amp;CZ$9)</f>
        <v>29.565000000000033</v>
      </c>
      <c r="DA83" s="37">
        <f>CZ83+DA74-DA20*SUMIFS(conditions!$69:$69,conditions!$8:$8,"&lt;="&amp;DA$9,conditions!$9:$9,"&gt;="&amp;DA$9)*SUMIFS(conditions!$70:$70,conditions!$8:$8,"&lt;="&amp;DA$9,conditions!$9:$9,"&gt;="&amp;DA$9)</f>
        <v>29.538000000000032</v>
      </c>
      <c r="DB83" s="37">
        <f>DA83+DB74-DB20*SUMIFS(conditions!$69:$69,conditions!$8:$8,"&lt;="&amp;DB$9,conditions!$9:$9,"&gt;="&amp;DB$9)*SUMIFS(conditions!$70:$70,conditions!$8:$8,"&lt;="&amp;DB$9,conditions!$9:$9,"&gt;="&amp;DB$9)</f>
        <v>29.511000000000031</v>
      </c>
      <c r="DC83" s="37">
        <f>DB83+DC74-DC20*SUMIFS(conditions!$69:$69,conditions!$8:$8,"&lt;="&amp;DC$9,conditions!$9:$9,"&gt;="&amp;DC$9)*SUMIFS(conditions!$70:$70,conditions!$8:$8,"&lt;="&amp;DC$9,conditions!$9:$9,"&gt;="&amp;DC$9)</f>
        <v>29.48400000000003</v>
      </c>
      <c r="DD83" s="37">
        <f>DC83+DD74-DD20*SUMIFS(conditions!$69:$69,conditions!$8:$8,"&lt;="&amp;DD$9,conditions!$9:$9,"&gt;="&amp;DD$9)*SUMIFS(conditions!$70:$70,conditions!$8:$8,"&lt;="&amp;DD$9,conditions!$9:$9,"&gt;="&amp;DD$9)</f>
        <v>29.457000000000029</v>
      </c>
      <c r="DE83" s="37">
        <f>DD83+DE74-DE20*SUMIFS(conditions!$69:$69,conditions!$8:$8,"&lt;="&amp;DE$9,conditions!$9:$9,"&gt;="&amp;DE$9)*SUMIFS(conditions!$70:$70,conditions!$8:$8,"&lt;="&amp;DE$9,conditions!$9:$9,"&gt;="&amp;DE$9)</f>
        <v>26.757000000000026</v>
      </c>
      <c r="DF83" s="37">
        <f>DE83+DF74-DF20*SUMIFS(conditions!$69:$69,conditions!$8:$8,"&lt;="&amp;DF$9,conditions!$9:$9,"&gt;="&amp;DF$9)*SUMIFS(conditions!$70:$70,conditions!$8:$8,"&lt;="&amp;DF$9,conditions!$9:$9,"&gt;="&amp;DF$9)</f>
        <v>26.757000000000026</v>
      </c>
      <c r="DG83" s="37">
        <f>DF83+DG74-DG20*SUMIFS(conditions!$69:$69,conditions!$8:$8,"&lt;="&amp;DG$9,conditions!$9:$9,"&gt;="&amp;DG$9)*SUMIFS(conditions!$70:$70,conditions!$8:$8,"&lt;="&amp;DG$9,conditions!$9:$9,"&gt;="&amp;DG$9)</f>
        <v>29.430000000000028</v>
      </c>
      <c r="DH83" s="37">
        <f>DG83+DH74-DH20*SUMIFS(conditions!$69:$69,conditions!$8:$8,"&lt;="&amp;DH$9,conditions!$9:$9,"&gt;="&amp;DH$9)*SUMIFS(conditions!$70:$70,conditions!$8:$8,"&lt;="&amp;DH$9,conditions!$9:$9,"&gt;="&amp;DH$9)</f>
        <v>29.403000000000027</v>
      </c>
      <c r="DI83" s="37">
        <f>DH83+DI74-DI20*SUMIFS(conditions!$69:$69,conditions!$8:$8,"&lt;="&amp;DI$9,conditions!$9:$9,"&gt;="&amp;DI$9)*SUMIFS(conditions!$70:$70,conditions!$8:$8,"&lt;="&amp;DI$9,conditions!$9:$9,"&gt;="&amp;DI$9)</f>
        <v>29.403000000000027</v>
      </c>
      <c r="DJ83" s="37">
        <f>DI83+DJ74-DJ20*SUMIFS(conditions!$69:$69,conditions!$8:$8,"&lt;="&amp;DJ$9,conditions!$9:$9,"&gt;="&amp;DJ$9)*SUMIFS(conditions!$70:$70,conditions!$8:$8,"&lt;="&amp;DJ$9,conditions!$9:$9,"&gt;="&amp;DJ$9)</f>
        <v>29.403000000000027</v>
      </c>
      <c r="DK83" s="37">
        <f>DJ83+DK74-DK20*SUMIFS(conditions!$69:$69,conditions!$8:$8,"&lt;="&amp;DK$9,conditions!$9:$9,"&gt;="&amp;DK$9)*SUMIFS(conditions!$70:$70,conditions!$8:$8,"&lt;="&amp;DK$9,conditions!$9:$9,"&gt;="&amp;DK$9)</f>
        <v>29.403000000000027</v>
      </c>
      <c r="DL83" s="37">
        <f>DK83+DL74-DL20*SUMIFS(conditions!$69:$69,conditions!$8:$8,"&lt;="&amp;DL$9,conditions!$9:$9,"&gt;="&amp;DL$9)*SUMIFS(conditions!$70:$70,conditions!$8:$8,"&lt;="&amp;DL$9,conditions!$9:$9,"&gt;="&amp;DL$9)</f>
        <v>26.730000000000025</v>
      </c>
      <c r="DM83" s="37">
        <f>DL83+DM74-DM20*SUMIFS(conditions!$69:$69,conditions!$8:$8,"&lt;="&amp;DM$9,conditions!$9:$9,"&gt;="&amp;DM$9)*SUMIFS(conditions!$70:$70,conditions!$8:$8,"&lt;="&amp;DM$9,conditions!$9:$9,"&gt;="&amp;DM$9)</f>
        <v>26.730000000000025</v>
      </c>
      <c r="DN83" s="37">
        <f>DM83+DN74-DN20*SUMIFS(conditions!$69:$69,conditions!$8:$8,"&lt;="&amp;DN$9,conditions!$9:$9,"&gt;="&amp;DN$9)*SUMIFS(conditions!$70:$70,conditions!$8:$8,"&lt;="&amp;DN$9,conditions!$9:$9,"&gt;="&amp;DN$9)</f>
        <v>29.403000000000027</v>
      </c>
      <c r="DO83" s="37">
        <f>DN83+DO74-DO20*SUMIFS(conditions!$69:$69,conditions!$8:$8,"&lt;="&amp;DO$9,conditions!$9:$9,"&gt;="&amp;DO$9)*SUMIFS(conditions!$70:$70,conditions!$8:$8,"&lt;="&amp;DO$9,conditions!$9:$9,"&gt;="&amp;DO$9)</f>
        <v>29.403000000000027</v>
      </c>
      <c r="DP83" s="37">
        <f>DO83+DP74-DP20*SUMIFS(conditions!$69:$69,conditions!$8:$8,"&lt;="&amp;DP$9,conditions!$9:$9,"&gt;="&amp;DP$9)*SUMIFS(conditions!$70:$70,conditions!$8:$8,"&lt;="&amp;DP$9,conditions!$9:$9,"&gt;="&amp;DP$9)</f>
        <v>29.403000000000027</v>
      </c>
      <c r="DQ83" s="37">
        <f>DP83+DQ74-DQ20*SUMIFS(conditions!$69:$69,conditions!$8:$8,"&lt;="&amp;DQ$9,conditions!$9:$9,"&gt;="&amp;DQ$9)*SUMIFS(conditions!$70:$70,conditions!$8:$8,"&lt;="&amp;DQ$9,conditions!$9:$9,"&gt;="&amp;DQ$9)</f>
        <v>29.403000000000027</v>
      </c>
      <c r="DR83" s="37">
        <f>DQ83+DR74-DR20*SUMIFS(conditions!$69:$69,conditions!$8:$8,"&lt;="&amp;DR$9,conditions!$9:$9,"&gt;="&amp;DR$9)*SUMIFS(conditions!$70:$70,conditions!$8:$8,"&lt;="&amp;DR$9,conditions!$9:$9,"&gt;="&amp;DR$9)</f>
        <v>29.403000000000027</v>
      </c>
      <c r="DS83" s="37">
        <f>DR83+DS74-DS20*SUMIFS(conditions!$69:$69,conditions!$8:$8,"&lt;="&amp;DS$9,conditions!$9:$9,"&gt;="&amp;DS$9)*SUMIFS(conditions!$70:$70,conditions!$8:$8,"&lt;="&amp;DS$9,conditions!$9:$9,"&gt;="&amp;DS$9)</f>
        <v>26.730000000000025</v>
      </c>
      <c r="DT83" s="37">
        <f>DS83+DT74-DT20*SUMIFS(conditions!$69:$69,conditions!$8:$8,"&lt;="&amp;DT$9,conditions!$9:$9,"&gt;="&amp;DT$9)*SUMIFS(conditions!$70:$70,conditions!$8:$8,"&lt;="&amp;DT$9,conditions!$9:$9,"&gt;="&amp;DT$9)</f>
        <v>26.730000000000025</v>
      </c>
      <c r="DU83" s="37">
        <f>DT83+DU74-DU20*SUMIFS(conditions!$69:$69,conditions!$8:$8,"&lt;="&amp;DU$9,conditions!$9:$9,"&gt;="&amp;DU$9)*SUMIFS(conditions!$70:$70,conditions!$8:$8,"&lt;="&amp;DU$9,conditions!$9:$9,"&gt;="&amp;DU$9)</f>
        <v>29.403000000000027</v>
      </c>
      <c r="DV83" s="37">
        <f>DU83+DV74-DV20*SUMIFS(conditions!$69:$69,conditions!$8:$8,"&lt;="&amp;DV$9,conditions!$9:$9,"&gt;="&amp;DV$9)*SUMIFS(conditions!$70:$70,conditions!$8:$8,"&lt;="&amp;DV$9,conditions!$9:$9,"&gt;="&amp;DV$9)</f>
        <v>29.403000000000027</v>
      </c>
      <c r="DW83" s="37">
        <f>DV83+DW74-DW20*SUMIFS(conditions!$69:$69,conditions!$8:$8,"&lt;="&amp;DW$9,conditions!$9:$9,"&gt;="&amp;DW$9)*SUMIFS(conditions!$70:$70,conditions!$8:$8,"&lt;="&amp;DW$9,conditions!$9:$9,"&gt;="&amp;DW$9)</f>
        <v>29.403000000000027</v>
      </c>
      <c r="DX83" s="37">
        <f>DW83+DX74-DX20*SUMIFS(conditions!$69:$69,conditions!$8:$8,"&lt;="&amp;DX$9,conditions!$9:$9,"&gt;="&amp;DX$9)*SUMIFS(conditions!$70:$70,conditions!$8:$8,"&lt;="&amp;DX$9,conditions!$9:$9,"&gt;="&amp;DX$9)</f>
        <v>29.403000000000027</v>
      </c>
      <c r="DY83" s="37">
        <f>DX83+DY74-DY20*SUMIFS(conditions!$69:$69,conditions!$8:$8,"&lt;="&amp;DY$9,conditions!$9:$9,"&gt;="&amp;DY$9)*SUMIFS(conditions!$70:$70,conditions!$8:$8,"&lt;="&amp;DY$9,conditions!$9:$9,"&gt;="&amp;DY$9)</f>
        <v>29.937600000000032</v>
      </c>
      <c r="DZ83" s="37">
        <f>DY83+DZ74-DZ20*SUMIFS(conditions!$69:$69,conditions!$8:$8,"&lt;="&amp;DZ$9,conditions!$9:$9,"&gt;="&amp;DZ$9)*SUMIFS(conditions!$70:$70,conditions!$8:$8,"&lt;="&amp;DZ$9,conditions!$9:$9,"&gt;="&amp;DZ$9)</f>
        <v>27.26460000000003</v>
      </c>
      <c r="EA83" s="37">
        <f>DZ83+EA74-EA20*SUMIFS(conditions!$69:$69,conditions!$8:$8,"&lt;="&amp;EA$9,conditions!$9:$9,"&gt;="&amp;EA$9)*SUMIFS(conditions!$70:$70,conditions!$8:$8,"&lt;="&amp;EA$9,conditions!$9:$9,"&gt;="&amp;EA$9)</f>
        <v>27.26460000000003</v>
      </c>
      <c r="EB83" s="37">
        <f>EA83+EB74-EB20*SUMIFS(conditions!$69:$69,conditions!$8:$8,"&lt;="&amp;EB$9,conditions!$9:$9,"&gt;="&amp;EB$9)*SUMIFS(conditions!$70:$70,conditions!$8:$8,"&lt;="&amp;EB$9,conditions!$9:$9,"&gt;="&amp;EB$9)</f>
        <v>30.472200000000033</v>
      </c>
      <c r="EC83" s="37">
        <f>EB83+EC74-EC20*SUMIFS(conditions!$69:$69,conditions!$8:$8,"&lt;="&amp;EC$9,conditions!$9:$9,"&gt;="&amp;EC$9)*SUMIFS(conditions!$70:$70,conditions!$8:$8,"&lt;="&amp;EC$9,conditions!$9:$9,"&gt;="&amp;EC$9)</f>
        <v>31.006800000000034</v>
      </c>
      <c r="ED83" s="37">
        <f>EC83+ED74-ED20*SUMIFS(conditions!$69:$69,conditions!$8:$8,"&lt;="&amp;ED$9,conditions!$9:$9,"&gt;="&amp;ED$9)*SUMIFS(conditions!$70:$70,conditions!$8:$8,"&lt;="&amp;ED$9,conditions!$9:$9,"&gt;="&amp;ED$9)</f>
        <v>31.541400000000039</v>
      </c>
      <c r="EE83" s="37">
        <f>ED83+EE74-EE20*SUMIFS(conditions!$69:$69,conditions!$8:$8,"&lt;="&amp;EE$9,conditions!$9:$9,"&gt;="&amp;EE$9)*SUMIFS(conditions!$70:$70,conditions!$8:$8,"&lt;="&amp;EE$9,conditions!$9:$9,"&gt;="&amp;EE$9)</f>
        <v>32.076000000000036</v>
      </c>
      <c r="EF83" s="37">
        <f>EE83+EF74-EF20*SUMIFS(conditions!$69:$69,conditions!$8:$8,"&lt;="&amp;EF$9,conditions!$9:$9,"&gt;="&amp;EF$9)*SUMIFS(conditions!$70:$70,conditions!$8:$8,"&lt;="&amp;EF$9,conditions!$9:$9,"&gt;="&amp;EF$9)</f>
        <v>32.610600000000034</v>
      </c>
      <c r="EG83" s="37">
        <f>EF83+EG74-EG20*SUMIFS(conditions!$69:$69,conditions!$8:$8,"&lt;="&amp;EG$9,conditions!$9:$9,"&gt;="&amp;EG$9)*SUMIFS(conditions!$70:$70,conditions!$8:$8,"&lt;="&amp;EG$9,conditions!$9:$9,"&gt;="&amp;EG$9)</f>
        <v>29.937600000000032</v>
      </c>
      <c r="EH83" s="37">
        <f>EG83+EH74-EH20*SUMIFS(conditions!$69:$69,conditions!$8:$8,"&lt;="&amp;EH$9,conditions!$9:$9,"&gt;="&amp;EH$9)*SUMIFS(conditions!$70:$70,conditions!$8:$8,"&lt;="&amp;EH$9,conditions!$9:$9,"&gt;="&amp;EH$9)</f>
        <v>29.937600000000032</v>
      </c>
      <c r="EI83" s="37">
        <f>EH83+EI74-EI20*SUMIFS(conditions!$69:$69,conditions!$8:$8,"&lt;="&amp;EI$9,conditions!$9:$9,"&gt;="&amp;EI$9)*SUMIFS(conditions!$70:$70,conditions!$8:$8,"&lt;="&amp;EI$9,conditions!$9:$9,"&gt;="&amp;EI$9)</f>
        <v>33.145200000000031</v>
      </c>
      <c r="EJ83" s="37">
        <f>EI83+EJ74-EJ20*SUMIFS(conditions!$69:$69,conditions!$8:$8,"&lt;="&amp;EJ$9,conditions!$9:$9,"&gt;="&amp;EJ$9)*SUMIFS(conditions!$70:$70,conditions!$8:$8,"&lt;="&amp;EJ$9,conditions!$9:$9,"&gt;="&amp;EJ$9)</f>
        <v>33.679800000000029</v>
      </c>
      <c r="EK83" s="37">
        <f>EJ83+EK74-EK20*SUMIFS(conditions!$69:$69,conditions!$8:$8,"&lt;="&amp;EK$9,conditions!$9:$9,"&gt;="&amp;EK$9)*SUMIFS(conditions!$70:$70,conditions!$8:$8,"&lt;="&amp;EK$9,conditions!$9:$9,"&gt;="&amp;EK$9)</f>
        <v>34.214400000000026</v>
      </c>
      <c r="EL83" s="37">
        <f>EK83+EL74-EL20*SUMIFS(conditions!$69:$69,conditions!$8:$8,"&lt;="&amp;EL$9,conditions!$9:$9,"&gt;="&amp;EL$9)*SUMIFS(conditions!$70:$70,conditions!$8:$8,"&lt;="&amp;EL$9,conditions!$9:$9,"&gt;="&amp;EL$9)</f>
        <v>34.749000000000024</v>
      </c>
      <c r="EM83" s="37">
        <f>EL83+EM74-EM20*SUMIFS(conditions!$69:$69,conditions!$8:$8,"&lt;="&amp;EM$9,conditions!$9:$9,"&gt;="&amp;EM$9)*SUMIFS(conditions!$70:$70,conditions!$8:$8,"&lt;="&amp;EM$9,conditions!$9:$9,"&gt;="&amp;EM$9)</f>
        <v>35.283600000000021</v>
      </c>
      <c r="EN83" s="37">
        <f>EM83+EN74-EN20*SUMIFS(conditions!$69:$69,conditions!$8:$8,"&lt;="&amp;EN$9,conditions!$9:$9,"&gt;="&amp;EN$9)*SUMIFS(conditions!$70:$70,conditions!$8:$8,"&lt;="&amp;EN$9,conditions!$9:$9,"&gt;="&amp;EN$9)</f>
        <v>32.076000000000022</v>
      </c>
      <c r="EO83" s="37">
        <f>EN83+EO74-EO20*SUMIFS(conditions!$69:$69,conditions!$8:$8,"&lt;="&amp;EO$9,conditions!$9:$9,"&gt;="&amp;EO$9)*SUMIFS(conditions!$70:$70,conditions!$8:$8,"&lt;="&amp;EO$9,conditions!$9:$9,"&gt;="&amp;EO$9)</f>
        <v>32.076000000000022</v>
      </c>
      <c r="EP83" s="37">
        <f>EO83+EP74-EP20*SUMIFS(conditions!$69:$69,conditions!$8:$8,"&lt;="&amp;EP$9,conditions!$9:$9,"&gt;="&amp;EP$9)*SUMIFS(conditions!$70:$70,conditions!$8:$8,"&lt;="&amp;EP$9,conditions!$9:$9,"&gt;="&amp;EP$9)</f>
        <v>35.283600000000021</v>
      </c>
      <c r="EQ83" s="37">
        <f>EP83+EQ74-EQ20*SUMIFS(conditions!$69:$69,conditions!$8:$8,"&lt;="&amp;EQ$9,conditions!$9:$9,"&gt;="&amp;EQ$9)*SUMIFS(conditions!$70:$70,conditions!$8:$8,"&lt;="&amp;EQ$9,conditions!$9:$9,"&gt;="&amp;EQ$9)</f>
        <v>35.283600000000021</v>
      </c>
      <c r="ER83" s="37">
        <f>EQ83+ER74-ER20*SUMIFS(conditions!$69:$69,conditions!$8:$8,"&lt;="&amp;ER$9,conditions!$9:$9,"&gt;="&amp;ER$9)*SUMIFS(conditions!$70:$70,conditions!$8:$8,"&lt;="&amp;ER$9,conditions!$9:$9,"&gt;="&amp;ER$9)</f>
        <v>35.283600000000021</v>
      </c>
      <c r="ES83" s="37">
        <f>ER83+ES74-ES20*SUMIFS(conditions!$69:$69,conditions!$8:$8,"&lt;="&amp;ES$9,conditions!$9:$9,"&gt;="&amp;ES$9)*SUMIFS(conditions!$70:$70,conditions!$8:$8,"&lt;="&amp;ES$9,conditions!$9:$9,"&gt;="&amp;ES$9)</f>
        <v>35.283600000000021</v>
      </c>
      <c r="ET83" s="37">
        <f>ES83+ET74-ET20*SUMIFS(conditions!$69:$69,conditions!$8:$8,"&lt;="&amp;ET$9,conditions!$9:$9,"&gt;="&amp;ET$9)*SUMIFS(conditions!$70:$70,conditions!$8:$8,"&lt;="&amp;ET$9,conditions!$9:$9,"&gt;="&amp;ET$9)</f>
        <v>35.283600000000021</v>
      </c>
      <c r="EU83" s="37">
        <f>ET83+EU74-EU20*SUMIFS(conditions!$69:$69,conditions!$8:$8,"&lt;="&amp;EU$9,conditions!$9:$9,"&gt;="&amp;EU$9)*SUMIFS(conditions!$70:$70,conditions!$8:$8,"&lt;="&amp;EU$9,conditions!$9:$9,"&gt;="&amp;EU$9)</f>
        <v>32.076000000000022</v>
      </c>
      <c r="EV83" s="37">
        <f>EU83+EV74-EV20*SUMIFS(conditions!$69:$69,conditions!$8:$8,"&lt;="&amp;EV$9,conditions!$9:$9,"&gt;="&amp;EV$9)*SUMIFS(conditions!$70:$70,conditions!$8:$8,"&lt;="&amp;EV$9,conditions!$9:$9,"&gt;="&amp;EV$9)</f>
        <v>32.076000000000022</v>
      </c>
      <c r="EW83" s="37">
        <f>EV83+EW74-EW20*SUMIFS(conditions!$69:$69,conditions!$8:$8,"&lt;="&amp;EW$9,conditions!$9:$9,"&gt;="&amp;EW$9)*SUMIFS(conditions!$70:$70,conditions!$8:$8,"&lt;="&amp;EW$9,conditions!$9:$9,"&gt;="&amp;EW$9)</f>
        <v>35.283600000000021</v>
      </c>
      <c r="EX83" s="37">
        <f>EW83+EX74-EX20*SUMIFS(conditions!$69:$69,conditions!$8:$8,"&lt;="&amp;EX$9,conditions!$9:$9,"&gt;="&amp;EX$9)*SUMIFS(conditions!$70:$70,conditions!$8:$8,"&lt;="&amp;EX$9,conditions!$9:$9,"&gt;="&amp;EX$9)</f>
        <v>35.283600000000021</v>
      </c>
      <c r="EY83" s="37">
        <f>EX83+EY74-EY20*SUMIFS(conditions!$69:$69,conditions!$8:$8,"&lt;="&amp;EY$9,conditions!$9:$9,"&gt;="&amp;EY$9)*SUMIFS(conditions!$70:$70,conditions!$8:$8,"&lt;="&amp;EY$9,conditions!$9:$9,"&gt;="&amp;EY$9)</f>
        <v>35.283600000000021</v>
      </c>
      <c r="EZ83" s="37">
        <f>EY83+EZ74-EZ20*SUMIFS(conditions!$69:$69,conditions!$8:$8,"&lt;="&amp;EZ$9,conditions!$9:$9,"&gt;="&amp;EZ$9)*SUMIFS(conditions!$70:$70,conditions!$8:$8,"&lt;="&amp;EZ$9,conditions!$9:$9,"&gt;="&amp;EZ$9)</f>
        <v>35.283600000000021</v>
      </c>
      <c r="FA83" s="37">
        <f>EZ83+FA74-FA20*SUMIFS(conditions!$69:$69,conditions!$8:$8,"&lt;="&amp;FA$9,conditions!$9:$9,"&gt;="&amp;FA$9)*SUMIFS(conditions!$70:$70,conditions!$8:$8,"&lt;="&amp;FA$9,conditions!$9:$9,"&gt;="&amp;FA$9)</f>
        <v>35.283600000000021</v>
      </c>
      <c r="FB83" s="37">
        <f>FA83+FB74-FB20*SUMIFS(conditions!$69:$69,conditions!$8:$8,"&lt;="&amp;FB$9,conditions!$9:$9,"&gt;="&amp;FB$9)*SUMIFS(conditions!$70:$70,conditions!$8:$8,"&lt;="&amp;FB$9,conditions!$9:$9,"&gt;="&amp;FB$9)</f>
        <v>32.076000000000022</v>
      </c>
      <c r="FC83" s="37">
        <f>FB83+FC74-FC20*SUMIFS(conditions!$69:$69,conditions!$8:$8,"&lt;="&amp;FC$9,conditions!$9:$9,"&gt;="&amp;FC$9)*SUMIFS(conditions!$70:$70,conditions!$8:$8,"&lt;="&amp;FC$9,conditions!$9:$9,"&gt;="&amp;FC$9)</f>
        <v>32.076000000000022</v>
      </c>
      <c r="FD83" s="37">
        <f>FC83+FD74-FD20*SUMIFS(conditions!$69:$69,conditions!$8:$8,"&lt;="&amp;FD$9,conditions!$9:$9,"&gt;="&amp;FD$9)*SUMIFS(conditions!$70:$70,conditions!$8:$8,"&lt;="&amp;FD$9,conditions!$9:$9,"&gt;="&amp;FD$9)</f>
        <v>35.443980000000025</v>
      </c>
      <c r="FE83" s="37">
        <f>FD83+FE74-FE20*SUMIFS(conditions!$69:$69,conditions!$8:$8,"&lt;="&amp;FE$9,conditions!$9:$9,"&gt;="&amp;FE$9)*SUMIFS(conditions!$70:$70,conditions!$8:$8,"&lt;="&amp;FE$9,conditions!$9:$9,"&gt;="&amp;FE$9)</f>
        <v>35.604360000000028</v>
      </c>
      <c r="FF83" s="37">
        <f>FE83+FF74-FF20*SUMIFS(conditions!$69:$69,conditions!$8:$8,"&lt;="&amp;FF$9,conditions!$9:$9,"&gt;="&amp;FF$9)*SUMIFS(conditions!$70:$70,conditions!$8:$8,"&lt;="&amp;FF$9,conditions!$9:$9,"&gt;="&amp;FF$9)</f>
        <v>35.764740000000032</v>
      </c>
      <c r="FG83" s="37">
        <f>FF83+FG74-FG20*SUMIFS(conditions!$69:$69,conditions!$8:$8,"&lt;="&amp;FG$9,conditions!$9:$9,"&gt;="&amp;FG$9)*SUMIFS(conditions!$70:$70,conditions!$8:$8,"&lt;="&amp;FG$9,conditions!$9:$9,"&gt;="&amp;FG$9)</f>
        <v>35.925120000000035</v>
      </c>
      <c r="FH83" s="37">
        <f>FG83+FH74-FH20*SUMIFS(conditions!$69:$69,conditions!$8:$8,"&lt;="&amp;FH$9,conditions!$9:$9,"&gt;="&amp;FH$9)*SUMIFS(conditions!$70:$70,conditions!$8:$8,"&lt;="&amp;FH$9,conditions!$9:$9,"&gt;="&amp;FH$9)</f>
        <v>36.085500000000039</v>
      </c>
      <c r="FI83" s="37">
        <f>FH83+FI74-FI20*SUMIFS(conditions!$69:$69,conditions!$8:$8,"&lt;="&amp;FI$9,conditions!$9:$9,"&gt;="&amp;FI$9)*SUMIFS(conditions!$70:$70,conditions!$8:$8,"&lt;="&amp;FI$9,conditions!$9:$9,"&gt;="&amp;FI$9)</f>
        <v>32.877900000000039</v>
      </c>
      <c r="FJ83" s="37">
        <f>FI83+FJ74-FJ20*SUMIFS(conditions!$69:$69,conditions!$8:$8,"&lt;="&amp;FJ$9,conditions!$9:$9,"&gt;="&amp;FJ$9)*SUMIFS(conditions!$70:$70,conditions!$8:$8,"&lt;="&amp;FJ$9,conditions!$9:$9,"&gt;="&amp;FJ$9)</f>
        <v>32.877900000000039</v>
      </c>
      <c r="FK83" s="37">
        <f>FJ83+FK74-FK20*SUMIFS(conditions!$69:$69,conditions!$8:$8,"&lt;="&amp;FK$9,conditions!$9:$9,"&gt;="&amp;FK$9)*SUMIFS(conditions!$70:$70,conditions!$8:$8,"&lt;="&amp;FK$9,conditions!$9:$9,"&gt;="&amp;FK$9)</f>
        <v>36.245880000000042</v>
      </c>
      <c r="FL83" s="37">
        <f>FK83+FL74-FL20*SUMIFS(conditions!$69:$69,conditions!$8:$8,"&lt;="&amp;FL$9,conditions!$9:$9,"&gt;="&amp;FL$9)*SUMIFS(conditions!$70:$70,conditions!$8:$8,"&lt;="&amp;FL$9,conditions!$9:$9,"&gt;="&amp;FL$9)</f>
        <v>36.406260000000046</v>
      </c>
      <c r="FM83" s="37">
        <f>FL83+FM74-FM20*SUMIFS(conditions!$69:$69,conditions!$8:$8,"&lt;="&amp;FM$9,conditions!$9:$9,"&gt;="&amp;FM$9)*SUMIFS(conditions!$70:$70,conditions!$8:$8,"&lt;="&amp;FM$9,conditions!$9:$9,"&gt;="&amp;FM$9)</f>
        <v>36.566640000000049</v>
      </c>
      <c r="FN83" s="37">
        <f>FM83+FN74-FN20*SUMIFS(conditions!$69:$69,conditions!$8:$8,"&lt;="&amp;FN$9,conditions!$9:$9,"&gt;="&amp;FN$9)*SUMIFS(conditions!$70:$70,conditions!$8:$8,"&lt;="&amp;FN$9,conditions!$9:$9,"&gt;="&amp;FN$9)</f>
        <v>36.727020000000053</v>
      </c>
      <c r="FO83" s="37">
        <f>FN83+FO74-FO20*SUMIFS(conditions!$69:$69,conditions!$8:$8,"&lt;="&amp;FO$9,conditions!$9:$9,"&gt;="&amp;FO$9)*SUMIFS(conditions!$70:$70,conditions!$8:$8,"&lt;="&amp;FO$9,conditions!$9:$9,"&gt;="&amp;FO$9)</f>
        <v>36.887400000000056</v>
      </c>
      <c r="FP83" s="37">
        <f>FO83+FP74-FP20*SUMIFS(conditions!$69:$69,conditions!$8:$8,"&lt;="&amp;FP$9,conditions!$9:$9,"&gt;="&amp;FP$9)*SUMIFS(conditions!$70:$70,conditions!$8:$8,"&lt;="&amp;FP$9,conditions!$9:$9,"&gt;="&amp;FP$9)</f>
        <v>33.679800000000057</v>
      </c>
      <c r="FQ83" s="37">
        <f>FP83+FQ74-FQ20*SUMIFS(conditions!$69:$69,conditions!$8:$8,"&lt;="&amp;FQ$9,conditions!$9:$9,"&gt;="&amp;FQ$9)*SUMIFS(conditions!$70:$70,conditions!$8:$8,"&lt;="&amp;FQ$9,conditions!$9:$9,"&gt;="&amp;FQ$9)</f>
        <v>33.679800000000057</v>
      </c>
      <c r="FR83" s="37">
        <f>FQ83+FR74-FR20*SUMIFS(conditions!$69:$69,conditions!$8:$8,"&lt;="&amp;FR$9,conditions!$9:$9,"&gt;="&amp;FR$9)*SUMIFS(conditions!$70:$70,conditions!$8:$8,"&lt;="&amp;FR$9,conditions!$9:$9,"&gt;="&amp;FR$9)</f>
        <v>37.04778000000006</v>
      </c>
      <c r="FS83" s="37">
        <f>FR83+FS74-FS20*SUMIFS(conditions!$69:$69,conditions!$8:$8,"&lt;="&amp;FS$9,conditions!$9:$9,"&gt;="&amp;FS$9)*SUMIFS(conditions!$70:$70,conditions!$8:$8,"&lt;="&amp;FS$9,conditions!$9:$9,"&gt;="&amp;FS$9)</f>
        <v>37.04778000000006</v>
      </c>
      <c r="FT83" s="37">
        <f>FS83+FT74-FT20*SUMIFS(conditions!$69:$69,conditions!$8:$8,"&lt;="&amp;FT$9,conditions!$9:$9,"&gt;="&amp;FT$9)*SUMIFS(conditions!$70:$70,conditions!$8:$8,"&lt;="&amp;FT$9,conditions!$9:$9,"&gt;="&amp;FT$9)</f>
        <v>37.04778000000006</v>
      </c>
      <c r="FU83" s="37">
        <f>FT83+FU74-FU20*SUMIFS(conditions!$69:$69,conditions!$8:$8,"&lt;="&amp;FU$9,conditions!$9:$9,"&gt;="&amp;FU$9)*SUMIFS(conditions!$70:$70,conditions!$8:$8,"&lt;="&amp;FU$9,conditions!$9:$9,"&gt;="&amp;FU$9)</f>
        <v>37.04778000000006</v>
      </c>
      <c r="FV83" s="37">
        <f>FU83+FV74-FV20*SUMIFS(conditions!$69:$69,conditions!$8:$8,"&lt;="&amp;FV$9,conditions!$9:$9,"&gt;="&amp;FV$9)*SUMIFS(conditions!$70:$70,conditions!$8:$8,"&lt;="&amp;FV$9,conditions!$9:$9,"&gt;="&amp;FV$9)</f>
        <v>37.04778000000006</v>
      </c>
      <c r="FW83" s="37">
        <f>FV83+FW74-FW20*SUMIFS(conditions!$69:$69,conditions!$8:$8,"&lt;="&amp;FW$9,conditions!$9:$9,"&gt;="&amp;FW$9)*SUMIFS(conditions!$70:$70,conditions!$8:$8,"&lt;="&amp;FW$9,conditions!$9:$9,"&gt;="&amp;FW$9)</f>
        <v>33.679800000000057</v>
      </c>
      <c r="FX83" s="37">
        <f>FW83+FX74-FX20*SUMIFS(conditions!$69:$69,conditions!$8:$8,"&lt;="&amp;FX$9,conditions!$9:$9,"&gt;="&amp;FX$9)*SUMIFS(conditions!$70:$70,conditions!$8:$8,"&lt;="&amp;FX$9,conditions!$9:$9,"&gt;="&amp;FX$9)</f>
        <v>33.679800000000057</v>
      </c>
      <c r="FY83" s="37">
        <f>FX83+FY74-FY20*SUMIFS(conditions!$69:$69,conditions!$8:$8,"&lt;="&amp;FY$9,conditions!$9:$9,"&gt;="&amp;FY$9)*SUMIFS(conditions!$70:$70,conditions!$8:$8,"&lt;="&amp;FY$9,conditions!$9:$9,"&gt;="&amp;FY$9)</f>
        <v>37.04778000000006</v>
      </c>
      <c r="FZ83" s="37">
        <f>FY83+FZ74-FZ20*SUMIFS(conditions!$69:$69,conditions!$8:$8,"&lt;="&amp;FZ$9,conditions!$9:$9,"&gt;="&amp;FZ$9)*SUMIFS(conditions!$70:$70,conditions!$8:$8,"&lt;="&amp;FZ$9,conditions!$9:$9,"&gt;="&amp;FZ$9)</f>
        <v>37.04778000000006</v>
      </c>
      <c r="GA83" s="37">
        <f>FZ83+GA74-GA20*SUMIFS(conditions!$69:$69,conditions!$8:$8,"&lt;="&amp;GA$9,conditions!$9:$9,"&gt;="&amp;GA$9)*SUMIFS(conditions!$70:$70,conditions!$8:$8,"&lt;="&amp;GA$9,conditions!$9:$9,"&gt;="&amp;GA$9)</f>
        <v>37.04778000000006</v>
      </c>
      <c r="GB83" s="37">
        <f>GA83+GB74-GB20*SUMIFS(conditions!$69:$69,conditions!$8:$8,"&lt;="&amp;GB$9,conditions!$9:$9,"&gt;="&amp;GB$9)*SUMIFS(conditions!$70:$70,conditions!$8:$8,"&lt;="&amp;GB$9,conditions!$9:$9,"&gt;="&amp;GB$9)</f>
        <v>37.04778000000006</v>
      </c>
      <c r="GC83" s="37">
        <f>GB83+GC74-GC20*SUMIFS(conditions!$69:$69,conditions!$8:$8,"&lt;="&amp;GC$9,conditions!$9:$9,"&gt;="&amp;GC$9)*SUMIFS(conditions!$70:$70,conditions!$8:$8,"&lt;="&amp;GC$9,conditions!$9:$9,"&gt;="&amp;GC$9)</f>
        <v>37.04778000000006</v>
      </c>
      <c r="GD83" s="37">
        <f>GC83+GD74-GD20*SUMIFS(conditions!$69:$69,conditions!$8:$8,"&lt;="&amp;GD$9,conditions!$9:$9,"&gt;="&amp;GD$9)*SUMIFS(conditions!$70:$70,conditions!$8:$8,"&lt;="&amp;GD$9,conditions!$9:$9,"&gt;="&amp;GD$9)</f>
        <v>33.679800000000057</v>
      </c>
      <c r="GE83" s="37">
        <f>GD83+GE74-GE20*SUMIFS(conditions!$69:$69,conditions!$8:$8,"&lt;="&amp;GE$9,conditions!$9:$9,"&gt;="&amp;GE$9)*SUMIFS(conditions!$70:$70,conditions!$8:$8,"&lt;="&amp;GE$9,conditions!$9:$9,"&gt;="&amp;GE$9)</f>
        <v>33.679800000000057</v>
      </c>
      <c r="GF83" s="37">
        <f>GE83+GF74-GF20*SUMIFS(conditions!$69:$69,conditions!$8:$8,"&lt;="&amp;GF$9,conditions!$9:$9,"&gt;="&amp;GF$9)*SUMIFS(conditions!$70:$70,conditions!$8:$8,"&lt;="&amp;GF$9,conditions!$9:$9,"&gt;="&amp;GF$9)</f>
        <v>37.04778000000006</v>
      </c>
      <c r="GG83" s="37">
        <f>GF83+GG74-GG20*SUMIFS(conditions!$69:$69,conditions!$8:$8,"&lt;="&amp;GG$9,conditions!$9:$9,"&gt;="&amp;GG$9)*SUMIFS(conditions!$70:$70,conditions!$8:$8,"&lt;="&amp;GG$9,conditions!$9:$9,"&gt;="&amp;GG$9)</f>
        <v>37.04778000000006</v>
      </c>
      <c r="GH83" s="37">
        <f>GG83+GH74-GH20*SUMIFS(conditions!$69:$69,conditions!$8:$8,"&lt;="&amp;GH$9,conditions!$9:$9,"&gt;="&amp;GH$9)*SUMIFS(conditions!$70:$70,conditions!$8:$8,"&lt;="&amp;GH$9,conditions!$9:$9,"&gt;="&amp;GH$9)</f>
        <v>37.412644500000063</v>
      </c>
      <c r="GI83" s="37">
        <f>GH83+GI74-GI20*SUMIFS(conditions!$69:$69,conditions!$8:$8,"&lt;="&amp;GI$9,conditions!$9:$9,"&gt;="&amp;GI$9)*SUMIFS(conditions!$70:$70,conditions!$8:$8,"&lt;="&amp;GI$9,conditions!$9:$9,"&gt;="&amp;GI$9)</f>
        <v>37.777509000000066</v>
      </c>
      <c r="GJ83" s="37">
        <f>GI83+GJ74-GJ20*SUMIFS(conditions!$69:$69,conditions!$8:$8,"&lt;="&amp;GJ$9,conditions!$9:$9,"&gt;="&amp;GJ$9)*SUMIFS(conditions!$70:$70,conditions!$8:$8,"&lt;="&amp;GJ$9,conditions!$9:$9,"&gt;="&amp;GJ$9)</f>
        <v>38.142373500000069</v>
      </c>
      <c r="GK83" s="37">
        <f>GJ83+GK74-GK20*SUMIFS(conditions!$69:$69,conditions!$8:$8,"&lt;="&amp;GK$9,conditions!$9:$9,"&gt;="&amp;GK$9)*SUMIFS(conditions!$70:$70,conditions!$8:$8,"&lt;="&amp;GK$9,conditions!$9:$9,"&gt;="&amp;GK$9)</f>
        <v>34.774393500000066</v>
      </c>
      <c r="GL83" s="37">
        <f>GK83+GL74-GL20*SUMIFS(conditions!$69:$69,conditions!$8:$8,"&lt;="&amp;GL$9,conditions!$9:$9,"&gt;="&amp;GL$9)*SUMIFS(conditions!$70:$70,conditions!$8:$8,"&lt;="&amp;GL$9,conditions!$9:$9,"&gt;="&amp;GL$9)</f>
        <v>34.774393500000066</v>
      </c>
      <c r="GM83" s="37">
        <f>GL83+GM74-GM20*SUMIFS(conditions!$69:$69,conditions!$8:$8,"&lt;="&amp;GM$9,conditions!$9:$9,"&gt;="&amp;GM$9)*SUMIFS(conditions!$70:$70,conditions!$8:$8,"&lt;="&amp;GM$9,conditions!$9:$9,"&gt;="&amp;GM$9)</f>
        <v>38.507238000000072</v>
      </c>
      <c r="GN83" s="37">
        <f>GM83+GN74-GN20*SUMIFS(conditions!$69:$69,conditions!$8:$8,"&lt;="&amp;GN$9,conditions!$9:$9,"&gt;="&amp;GN$9)*SUMIFS(conditions!$70:$70,conditions!$8:$8,"&lt;="&amp;GN$9,conditions!$9:$9,"&gt;="&amp;GN$9)</f>
        <v>38.872102500000075</v>
      </c>
      <c r="GO83" s="37">
        <f>GN83+GO74-GO20*SUMIFS(conditions!$69:$69,conditions!$8:$8,"&lt;="&amp;GO$9,conditions!$9:$9,"&gt;="&amp;GO$9)*SUMIFS(conditions!$70:$70,conditions!$8:$8,"&lt;="&amp;GO$9,conditions!$9:$9,"&gt;="&amp;GO$9)</f>
        <v>39.236967000000078</v>
      </c>
      <c r="GP83" s="37">
        <f>GO83+GP74-GP20*SUMIFS(conditions!$69:$69,conditions!$8:$8,"&lt;="&amp;GP$9,conditions!$9:$9,"&gt;="&amp;GP$9)*SUMIFS(conditions!$70:$70,conditions!$8:$8,"&lt;="&amp;GP$9,conditions!$9:$9,"&gt;="&amp;GP$9)</f>
        <v>39.601831500000081</v>
      </c>
      <c r="GQ83" s="37">
        <f>GP83+GQ74-GQ20*SUMIFS(conditions!$69:$69,conditions!$8:$8,"&lt;="&amp;GQ$9,conditions!$9:$9,"&gt;="&amp;GQ$9)*SUMIFS(conditions!$70:$70,conditions!$8:$8,"&lt;="&amp;GQ$9,conditions!$9:$9,"&gt;="&amp;GQ$9)</f>
        <v>39.966696000000084</v>
      </c>
      <c r="GR83" s="37">
        <f>GQ83+GR74-GR20*SUMIFS(conditions!$69:$69,conditions!$8:$8,"&lt;="&amp;GR$9,conditions!$9:$9,"&gt;="&amp;GR$9)*SUMIFS(conditions!$70:$70,conditions!$8:$8,"&lt;="&amp;GR$9,conditions!$9:$9,"&gt;="&amp;GR$9)</f>
        <v>36.598716000000081</v>
      </c>
      <c r="GS83" s="37">
        <f>GR83+GS74-GS20*SUMIFS(conditions!$69:$69,conditions!$8:$8,"&lt;="&amp;GS$9,conditions!$9:$9,"&gt;="&amp;GS$9)*SUMIFS(conditions!$70:$70,conditions!$8:$8,"&lt;="&amp;GS$9,conditions!$9:$9,"&gt;="&amp;GS$9)</f>
        <v>36.598716000000081</v>
      </c>
      <c r="GT83" s="37">
        <f>GS83+GT74-GT20*SUMIFS(conditions!$69:$69,conditions!$8:$8,"&lt;="&amp;GT$9,conditions!$9:$9,"&gt;="&amp;GT$9)*SUMIFS(conditions!$70:$70,conditions!$8:$8,"&lt;="&amp;GT$9,conditions!$9:$9,"&gt;="&amp;GT$9)</f>
        <v>40.331560500000087</v>
      </c>
      <c r="GU83" s="37">
        <f>GT83+GU74-GU20*SUMIFS(conditions!$69:$69,conditions!$8:$8,"&lt;="&amp;GU$9,conditions!$9:$9,"&gt;="&amp;GU$9)*SUMIFS(conditions!$70:$70,conditions!$8:$8,"&lt;="&amp;GU$9,conditions!$9:$9,"&gt;="&amp;GU$9)</f>
        <v>40.69642500000009</v>
      </c>
      <c r="GV83" s="37">
        <f>GU83+GV74-GV20*SUMIFS(conditions!$69:$69,conditions!$8:$8,"&lt;="&amp;GV$9,conditions!$9:$9,"&gt;="&amp;GV$9)*SUMIFS(conditions!$70:$70,conditions!$8:$8,"&lt;="&amp;GV$9,conditions!$9:$9,"&gt;="&amp;GV$9)</f>
        <v>41.061289500000093</v>
      </c>
      <c r="GW83" s="37">
        <f>GV83+GW74-GW20*SUMIFS(conditions!$69:$69,conditions!$8:$8,"&lt;="&amp;GW$9,conditions!$9:$9,"&gt;="&amp;GW$9)*SUMIFS(conditions!$70:$70,conditions!$8:$8,"&lt;="&amp;GW$9,conditions!$9:$9,"&gt;="&amp;GW$9)</f>
        <v>41.061289500000093</v>
      </c>
      <c r="GX83" s="37">
        <f>GW83+GX74-GX20*SUMIFS(conditions!$69:$69,conditions!$8:$8,"&lt;="&amp;GX$9,conditions!$9:$9,"&gt;="&amp;GX$9)*SUMIFS(conditions!$70:$70,conditions!$8:$8,"&lt;="&amp;GX$9,conditions!$9:$9,"&gt;="&amp;GX$9)</f>
        <v>41.061289500000093</v>
      </c>
      <c r="GY83" s="37">
        <f>GX83+GY74-GY20*SUMIFS(conditions!$69:$69,conditions!$8:$8,"&lt;="&amp;GY$9,conditions!$9:$9,"&gt;="&amp;GY$9)*SUMIFS(conditions!$70:$70,conditions!$8:$8,"&lt;="&amp;GY$9,conditions!$9:$9,"&gt;="&amp;GY$9)</f>
        <v>37.328445000000087</v>
      </c>
      <c r="GZ83" s="37">
        <f>GY83+GZ74-GZ20*SUMIFS(conditions!$69:$69,conditions!$8:$8,"&lt;="&amp;GZ$9,conditions!$9:$9,"&gt;="&amp;GZ$9)*SUMIFS(conditions!$70:$70,conditions!$8:$8,"&lt;="&amp;GZ$9,conditions!$9:$9,"&gt;="&amp;GZ$9)</f>
        <v>37.328445000000087</v>
      </c>
      <c r="HA83" s="37">
        <f>GZ83+HA74-HA20*SUMIFS(conditions!$69:$69,conditions!$8:$8,"&lt;="&amp;HA$9,conditions!$9:$9,"&gt;="&amp;HA$9)*SUMIFS(conditions!$70:$70,conditions!$8:$8,"&lt;="&amp;HA$9,conditions!$9:$9,"&gt;="&amp;HA$9)</f>
        <v>41.061289500000093</v>
      </c>
      <c r="HB83" s="37">
        <f>HA83+HB74-HB20*SUMIFS(conditions!$69:$69,conditions!$8:$8,"&lt;="&amp;HB$9,conditions!$9:$9,"&gt;="&amp;HB$9)*SUMIFS(conditions!$70:$70,conditions!$8:$8,"&lt;="&amp;HB$9,conditions!$9:$9,"&gt;="&amp;HB$9)</f>
        <v>41.061289500000093</v>
      </c>
      <c r="HC83" s="37">
        <f>HB83+HC74-HC20*SUMIFS(conditions!$69:$69,conditions!$8:$8,"&lt;="&amp;HC$9,conditions!$9:$9,"&gt;="&amp;HC$9)*SUMIFS(conditions!$70:$70,conditions!$8:$8,"&lt;="&amp;HC$9,conditions!$9:$9,"&gt;="&amp;HC$9)</f>
        <v>41.061289500000093</v>
      </c>
      <c r="HD83" s="37">
        <f>HC83+HD74-HD20*SUMIFS(conditions!$69:$69,conditions!$8:$8,"&lt;="&amp;HD$9,conditions!$9:$9,"&gt;="&amp;HD$9)*SUMIFS(conditions!$70:$70,conditions!$8:$8,"&lt;="&amp;HD$9,conditions!$9:$9,"&gt;="&amp;HD$9)</f>
        <v>41.061289500000093</v>
      </c>
      <c r="HE83" s="37">
        <f>HD83+HE74-HE20*SUMIFS(conditions!$69:$69,conditions!$8:$8,"&lt;="&amp;HE$9,conditions!$9:$9,"&gt;="&amp;HE$9)*SUMIFS(conditions!$70:$70,conditions!$8:$8,"&lt;="&amp;HE$9,conditions!$9:$9,"&gt;="&amp;HE$9)</f>
        <v>41.061289500000093</v>
      </c>
      <c r="HF83" s="37">
        <f>HE83+HF74-HF20*SUMIFS(conditions!$69:$69,conditions!$8:$8,"&lt;="&amp;HF$9,conditions!$9:$9,"&gt;="&amp;HF$9)*SUMIFS(conditions!$70:$70,conditions!$8:$8,"&lt;="&amp;HF$9,conditions!$9:$9,"&gt;="&amp;HF$9)</f>
        <v>37.328445000000087</v>
      </c>
      <c r="HG83" s="37">
        <f>HF83+HG74-HG20*SUMIFS(conditions!$69:$69,conditions!$8:$8,"&lt;="&amp;HG$9,conditions!$9:$9,"&gt;="&amp;HG$9)*SUMIFS(conditions!$70:$70,conditions!$8:$8,"&lt;="&amp;HG$9,conditions!$9:$9,"&gt;="&amp;HG$9)</f>
        <v>37.328445000000087</v>
      </c>
      <c r="HH83" s="37">
        <f>HG83+HH74-HH20*SUMIFS(conditions!$69:$69,conditions!$8:$8,"&lt;="&amp;HH$9,conditions!$9:$9,"&gt;="&amp;HH$9)*SUMIFS(conditions!$70:$70,conditions!$8:$8,"&lt;="&amp;HH$9,conditions!$9:$9,"&gt;="&amp;HH$9)</f>
        <v>41.061289500000093</v>
      </c>
      <c r="HI83" s="37">
        <f>HH83+HI74-HI20*SUMIFS(conditions!$69:$69,conditions!$8:$8,"&lt;="&amp;HI$9,conditions!$9:$9,"&gt;="&amp;HI$9)*SUMIFS(conditions!$70:$70,conditions!$8:$8,"&lt;="&amp;HI$9,conditions!$9:$9,"&gt;="&amp;HI$9)</f>
        <v>41.061289500000093</v>
      </c>
      <c r="HJ83" s="37">
        <f>HI83+HJ74-HJ20*SUMIFS(conditions!$69:$69,conditions!$8:$8,"&lt;="&amp;HJ$9,conditions!$9:$9,"&gt;="&amp;HJ$9)*SUMIFS(conditions!$70:$70,conditions!$8:$8,"&lt;="&amp;HJ$9,conditions!$9:$9,"&gt;="&amp;HJ$9)</f>
        <v>41.061289500000093</v>
      </c>
      <c r="HK83" s="37">
        <f>HJ83+HK74-HK20*SUMIFS(conditions!$69:$69,conditions!$8:$8,"&lt;="&amp;HK$9,conditions!$9:$9,"&gt;="&amp;HK$9)*SUMIFS(conditions!$70:$70,conditions!$8:$8,"&lt;="&amp;HK$9,conditions!$9:$9,"&gt;="&amp;HK$9)</f>
        <v>41.061289500000093</v>
      </c>
      <c r="HL83" s="37">
        <f>HK83+HL74-HL20*SUMIFS(conditions!$69:$69,conditions!$8:$8,"&lt;="&amp;HL$9,conditions!$9:$9,"&gt;="&amp;HL$9)*SUMIFS(conditions!$70:$70,conditions!$8:$8,"&lt;="&amp;HL$9,conditions!$9:$9,"&gt;="&amp;HL$9)</f>
        <v>41.061289500000093</v>
      </c>
      <c r="HM83" s="37">
        <f>HL83+HM74-HM20*SUMIFS(conditions!$69:$69,conditions!$8:$8,"&lt;="&amp;HM$9,conditions!$9:$9,"&gt;="&amp;HM$9)*SUMIFS(conditions!$70:$70,conditions!$8:$8,"&lt;="&amp;HM$9,conditions!$9:$9,"&gt;="&amp;HM$9)</f>
        <v>37.328445000000087</v>
      </c>
      <c r="HN83" s="37">
        <f>HM83+HN74-HN20*SUMIFS(conditions!$69:$69,conditions!$8:$8,"&lt;="&amp;HN$9,conditions!$9:$9,"&gt;="&amp;HN$9)*SUMIFS(conditions!$70:$70,conditions!$8:$8,"&lt;="&amp;HN$9,conditions!$9:$9,"&gt;="&amp;HN$9)</f>
        <v>37.328445000000087</v>
      </c>
      <c r="HO83" s="37">
        <f>HN83+HO74-HO20*SUMIFS(conditions!$69:$69,conditions!$8:$8,"&lt;="&amp;HO$9,conditions!$9:$9,"&gt;="&amp;HO$9)*SUMIFS(conditions!$70:$70,conditions!$8:$8,"&lt;="&amp;HO$9,conditions!$9:$9,"&gt;="&amp;HO$9)</f>
        <v>40.762661940000086</v>
      </c>
      <c r="HP83" s="37">
        <f>HO83+HP74-HP20*SUMIFS(conditions!$69:$69,conditions!$8:$8,"&lt;="&amp;HP$9,conditions!$9:$9,"&gt;="&amp;HP$9)*SUMIFS(conditions!$70:$70,conditions!$8:$8,"&lt;="&amp;HP$9,conditions!$9:$9,"&gt;="&amp;HP$9)</f>
        <v>40.464034380000079</v>
      </c>
      <c r="HQ83" s="37">
        <f>HP83+HQ74-HQ20*SUMIFS(conditions!$69:$69,conditions!$8:$8,"&lt;="&amp;HQ$9,conditions!$9:$9,"&gt;="&amp;HQ$9)*SUMIFS(conditions!$70:$70,conditions!$8:$8,"&lt;="&amp;HQ$9,conditions!$9:$9,"&gt;="&amp;HQ$9)</f>
        <v>40.165406820000079</v>
      </c>
      <c r="HR83" s="37">
        <f>HQ83+HR74-HR20*SUMIFS(conditions!$69:$69,conditions!$8:$8,"&lt;="&amp;HR$9,conditions!$9:$9,"&gt;="&amp;HR$9)*SUMIFS(conditions!$70:$70,conditions!$8:$8,"&lt;="&amp;HR$9,conditions!$9:$9,"&gt;="&amp;HR$9)</f>
        <v>39.866779260000079</v>
      </c>
      <c r="HS83" s="37">
        <f>HR83+HS74-HS20*SUMIFS(conditions!$69:$69,conditions!$8:$8,"&lt;="&amp;HS$9,conditions!$9:$9,"&gt;="&amp;HS$9)*SUMIFS(conditions!$70:$70,conditions!$8:$8,"&lt;="&amp;HS$9,conditions!$9:$9,"&gt;="&amp;HS$9)</f>
        <v>39.56815170000008</v>
      </c>
      <c r="HT83" s="37">
        <f>HS83+HT74-HT20*SUMIFS(conditions!$69:$69,conditions!$8:$8,"&lt;="&amp;HT$9,conditions!$9:$9,"&gt;="&amp;HT$9)*SUMIFS(conditions!$70:$70,conditions!$8:$8,"&lt;="&amp;HT$9,conditions!$9:$9,"&gt;="&amp;HT$9)</f>
        <v>35.835307200000074</v>
      </c>
      <c r="HU83" s="37">
        <f>HT83+HU74-HU20*SUMIFS(conditions!$69:$69,conditions!$8:$8,"&lt;="&amp;HU$9,conditions!$9:$9,"&gt;="&amp;HU$9)*SUMIFS(conditions!$70:$70,conditions!$8:$8,"&lt;="&amp;HU$9,conditions!$9:$9,"&gt;="&amp;HU$9)</f>
        <v>35.835307200000074</v>
      </c>
      <c r="HV83" s="37">
        <f>HU83+HV74-HV20*SUMIFS(conditions!$69:$69,conditions!$8:$8,"&lt;="&amp;HV$9,conditions!$9:$9,"&gt;="&amp;HV$9)*SUMIFS(conditions!$70:$70,conditions!$8:$8,"&lt;="&amp;HV$9,conditions!$9:$9,"&gt;="&amp;HV$9)</f>
        <v>39.269524140000073</v>
      </c>
      <c r="HW83" s="37">
        <f>HV83+HW74-HW20*SUMIFS(conditions!$69:$69,conditions!$8:$8,"&lt;="&amp;HW$9,conditions!$9:$9,"&gt;="&amp;HW$9)*SUMIFS(conditions!$70:$70,conditions!$8:$8,"&lt;="&amp;HW$9,conditions!$9:$9,"&gt;="&amp;HW$9)</f>
        <v>38.970896580000066</v>
      </c>
      <c r="HX83" s="37">
        <f>HW83+HX74-HX20*SUMIFS(conditions!$69:$69,conditions!$8:$8,"&lt;="&amp;HX$9,conditions!$9:$9,"&gt;="&amp;HX$9)*SUMIFS(conditions!$70:$70,conditions!$8:$8,"&lt;="&amp;HX$9,conditions!$9:$9,"&gt;="&amp;HX$9)</f>
        <v>38.672269020000066</v>
      </c>
      <c r="HY83" s="37">
        <f>HX83+HY74-HY20*SUMIFS(conditions!$69:$69,conditions!$8:$8,"&lt;="&amp;HY$9,conditions!$9:$9,"&gt;="&amp;HY$9)*SUMIFS(conditions!$70:$70,conditions!$8:$8,"&lt;="&amp;HY$9,conditions!$9:$9,"&gt;="&amp;HY$9)</f>
        <v>38.373641460000066</v>
      </c>
      <c r="HZ83" s="37">
        <f>HY83+HZ74-HZ20*SUMIFS(conditions!$69:$69,conditions!$8:$8,"&lt;="&amp;HZ$9,conditions!$9:$9,"&gt;="&amp;HZ$9)*SUMIFS(conditions!$70:$70,conditions!$8:$8,"&lt;="&amp;HZ$9,conditions!$9:$9,"&gt;="&amp;HZ$9)</f>
        <v>38.075013900000066</v>
      </c>
      <c r="IA83" s="37">
        <f>HZ83+IA74-IA20*SUMIFS(conditions!$69:$69,conditions!$8:$8,"&lt;="&amp;IA$9,conditions!$9:$9,"&gt;="&amp;IA$9)*SUMIFS(conditions!$70:$70,conditions!$8:$8,"&lt;="&amp;IA$9,conditions!$9:$9,"&gt;="&amp;IA$9)</f>
        <v>34.34216940000006</v>
      </c>
      <c r="IB83" s="37">
        <f>IA83+IB74-IB20*SUMIFS(conditions!$69:$69,conditions!$8:$8,"&lt;="&amp;IB$9,conditions!$9:$9,"&gt;="&amp;IB$9)*SUMIFS(conditions!$70:$70,conditions!$8:$8,"&lt;="&amp;IB$9,conditions!$9:$9,"&gt;="&amp;IB$9)</f>
        <v>34.34216940000006</v>
      </c>
      <c r="IC83" s="37">
        <f>IB83+IC74-IC20*SUMIFS(conditions!$69:$69,conditions!$8:$8,"&lt;="&amp;IC$9,conditions!$9:$9,"&gt;="&amp;IC$9)*SUMIFS(conditions!$70:$70,conditions!$8:$8,"&lt;="&amp;IC$9,conditions!$9:$9,"&gt;="&amp;IC$9)</f>
        <v>37.776386340000059</v>
      </c>
      <c r="ID83" s="37">
        <f>IC83+ID74-ID20*SUMIFS(conditions!$69:$69,conditions!$8:$8,"&lt;="&amp;ID$9,conditions!$9:$9,"&gt;="&amp;ID$9)*SUMIFS(conditions!$70:$70,conditions!$8:$8,"&lt;="&amp;ID$9,conditions!$9:$9,"&gt;="&amp;ID$9)</f>
        <v>37.776386340000059</v>
      </c>
      <c r="IE83" s="37">
        <f>ID83+IE74-IE20*SUMIFS(conditions!$69:$69,conditions!$8:$8,"&lt;="&amp;IE$9,conditions!$9:$9,"&gt;="&amp;IE$9)*SUMIFS(conditions!$70:$70,conditions!$8:$8,"&lt;="&amp;IE$9,conditions!$9:$9,"&gt;="&amp;IE$9)</f>
        <v>37.776386340000059</v>
      </c>
      <c r="IF83" s="37">
        <f>IE83+IF74-IF20*SUMIFS(conditions!$69:$69,conditions!$8:$8,"&lt;="&amp;IF$9,conditions!$9:$9,"&gt;="&amp;IF$9)*SUMIFS(conditions!$70:$70,conditions!$8:$8,"&lt;="&amp;IF$9,conditions!$9:$9,"&gt;="&amp;IF$9)</f>
        <v>37.776386340000059</v>
      </c>
      <c r="IG83" s="37">
        <f>IF83+IG74-IG20*SUMIFS(conditions!$69:$69,conditions!$8:$8,"&lt;="&amp;IG$9,conditions!$9:$9,"&gt;="&amp;IG$9)*SUMIFS(conditions!$70:$70,conditions!$8:$8,"&lt;="&amp;IG$9,conditions!$9:$9,"&gt;="&amp;IG$9)</f>
        <v>37.776386340000059</v>
      </c>
      <c r="IH83" s="37">
        <f>IG83+IH74-IH20*SUMIFS(conditions!$69:$69,conditions!$8:$8,"&lt;="&amp;IH$9,conditions!$9:$9,"&gt;="&amp;IH$9)*SUMIFS(conditions!$70:$70,conditions!$8:$8,"&lt;="&amp;IH$9,conditions!$9:$9,"&gt;="&amp;IH$9)</f>
        <v>34.34216940000006</v>
      </c>
      <c r="II83" s="37">
        <f>IH83+II74-II20*SUMIFS(conditions!$69:$69,conditions!$8:$8,"&lt;="&amp;II$9,conditions!$9:$9,"&gt;="&amp;II$9)*SUMIFS(conditions!$70:$70,conditions!$8:$8,"&lt;="&amp;II$9,conditions!$9:$9,"&gt;="&amp;II$9)</f>
        <v>34.34216940000006</v>
      </c>
      <c r="IJ83" s="37">
        <f>II83+IJ74-IJ20*SUMIFS(conditions!$69:$69,conditions!$8:$8,"&lt;="&amp;IJ$9,conditions!$9:$9,"&gt;="&amp;IJ$9)*SUMIFS(conditions!$70:$70,conditions!$8:$8,"&lt;="&amp;IJ$9,conditions!$9:$9,"&gt;="&amp;IJ$9)</f>
        <v>37.776386340000059</v>
      </c>
      <c r="IK83" s="37">
        <f>IJ83+IK74-IK20*SUMIFS(conditions!$69:$69,conditions!$8:$8,"&lt;="&amp;IK$9,conditions!$9:$9,"&gt;="&amp;IK$9)*SUMIFS(conditions!$70:$70,conditions!$8:$8,"&lt;="&amp;IK$9,conditions!$9:$9,"&gt;="&amp;IK$9)</f>
        <v>37.776386340000059</v>
      </c>
      <c r="IL83" s="37">
        <f>IK83+IL74-IL20*SUMIFS(conditions!$69:$69,conditions!$8:$8,"&lt;="&amp;IL$9,conditions!$9:$9,"&gt;="&amp;IL$9)*SUMIFS(conditions!$70:$70,conditions!$8:$8,"&lt;="&amp;IL$9,conditions!$9:$9,"&gt;="&amp;IL$9)</f>
        <v>37.776386340000059</v>
      </c>
      <c r="IM83" s="37">
        <f>IL83+IM74-IM20*SUMIFS(conditions!$69:$69,conditions!$8:$8,"&lt;="&amp;IM$9,conditions!$9:$9,"&gt;="&amp;IM$9)*SUMIFS(conditions!$70:$70,conditions!$8:$8,"&lt;="&amp;IM$9,conditions!$9:$9,"&gt;="&amp;IM$9)</f>
        <v>37.776386340000059</v>
      </c>
      <c r="IN83" s="37">
        <f>IM83+IN74-IN20*SUMIFS(conditions!$69:$69,conditions!$8:$8,"&lt;="&amp;IN$9,conditions!$9:$9,"&gt;="&amp;IN$9)*SUMIFS(conditions!$70:$70,conditions!$8:$8,"&lt;="&amp;IN$9,conditions!$9:$9,"&gt;="&amp;IN$9)</f>
        <v>37.776386340000059</v>
      </c>
      <c r="IO83" s="37">
        <f>IN83+IO74-IO20*SUMIFS(conditions!$69:$69,conditions!$8:$8,"&lt;="&amp;IO$9,conditions!$9:$9,"&gt;="&amp;IO$9)*SUMIFS(conditions!$70:$70,conditions!$8:$8,"&lt;="&amp;IO$9,conditions!$9:$9,"&gt;="&amp;IO$9)</f>
        <v>34.34216940000006</v>
      </c>
      <c r="IP83" s="37">
        <f>IO83+IP74-IP20*SUMIFS(conditions!$69:$69,conditions!$8:$8,"&lt;="&amp;IP$9,conditions!$9:$9,"&gt;="&amp;IP$9)*SUMIFS(conditions!$70:$70,conditions!$8:$8,"&lt;="&amp;IP$9,conditions!$9:$9,"&gt;="&amp;IP$9)</f>
        <v>34.34216940000006</v>
      </c>
      <c r="IQ83" s="37">
        <f>IP83+IQ74-IQ20*SUMIFS(conditions!$69:$69,conditions!$8:$8,"&lt;="&amp;IQ$9,conditions!$9:$9,"&gt;="&amp;IQ$9)*SUMIFS(conditions!$70:$70,conditions!$8:$8,"&lt;="&amp;IQ$9,conditions!$9:$9,"&gt;="&amp;IQ$9)</f>
        <v>37.879412848200062</v>
      </c>
      <c r="IR83" s="37">
        <f>IQ83+IR74-IR20*SUMIFS(conditions!$69:$69,conditions!$8:$8,"&lt;="&amp;IR$9,conditions!$9:$9,"&gt;="&amp;IR$9)*SUMIFS(conditions!$70:$70,conditions!$8:$8,"&lt;="&amp;IR$9,conditions!$9:$9,"&gt;="&amp;IR$9)</f>
        <v>37.982439356400064</v>
      </c>
      <c r="IS83" s="37">
        <f>IR83+IS74-IS20*SUMIFS(conditions!$69:$69,conditions!$8:$8,"&lt;="&amp;IS$9,conditions!$9:$9,"&gt;="&amp;IS$9)*SUMIFS(conditions!$70:$70,conditions!$8:$8,"&lt;="&amp;IS$9,conditions!$9:$9,"&gt;="&amp;IS$9)</f>
        <v>38.085465864600067</v>
      </c>
      <c r="IT83" s="37">
        <f>IS83+IT74-IT20*SUMIFS(conditions!$69:$69,conditions!$8:$8,"&lt;="&amp;IT$9,conditions!$9:$9,"&gt;="&amp;IT$9)*SUMIFS(conditions!$70:$70,conditions!$8:$8,"&lt;="&amp;IT$9,conditions!$9:$9,"&gt;="&amp;IT$9)</f>
        <v>38.18849237280007</v>
      </c>
      <c r="IU83" s="37">
        <f>IT83+IU74-IU20*SUMIFS(conditions!$69:$69,conditions!$8:$8,"&lt;="&amp;IU$9,conditions!$9:$9,"&gt;="&amp;IU$9)*SUMIFS(conditions!$70:$70,conditions!$8:$8,"&lt;="&amp;IU$9,conditions!$9:$9,"&gt;="&amp;IU$9)</f>
        <v>38.291518881000073</v>
      </c>
      <c r="IV83" s="37">
        <f>IU83+IV74-IV20*SUMIFS(conditions!$69:$69,conditions!$8:$8,"&lt;="&amp;IV$9,conditions!$9:$9,"&gt;="&amp;IV$9)*SUMIFS(conditions!$70:$70,conditions!$8:$8,"&lt;="&amp;IV$9,conditions!$9:$9,"&gt;="&amp;IV$9)</f>
        <v>34.857301941000074</v>
      </c>
      <c r="IW83" s="37">
        <f>IV83+IW74-IW20*SUMIFS(conditions!$69:$69,conditions!$8:$8,"&lt;="&amp;IW$9,conditions!$9:$9,"&gt;="&amp;IW$9)*SUMIFS(conditions!$70:$70,conditions!$8:$8,"&lt;="&amp;IW$9,conditions!$9:$9,"&gt;="&amp;IW$9)</f>
        <v>34.857301941000074</v>
      </c>
      <c r="IX83" s="37">
        <f>IW83+IX74-IX20*SUMIFS(conditions!$69:$69,conditions!$8:$8,"&lt;="&amp;IX$9,conditions!$9:$9,"&gt;="&amp;IX$9)*SUMIFS(conditions!$70:$70,conditions!$8:$8,"&lt;="&amp;IX$9,conditions!$9:$9,"&gt;="&amp;IX$9)</f>
        <v>38.394545389200076</v>
      </c>
      <c r="IY83" s="37">
        <f>IX83+IY74-IY20*SUMIFS(conditions!$69:$69,conditions!$8:$8,"&lt;="&amp;IY$9,conditions!$9:$9,"&gt;="&amp;IY$9)*SUMIFS(conditions!$70:$70,conditions!$8:$8,"&lt;="&amp;IY$9,conditions!$9:$9,"&gt;="&amp;IY$9)</f>
        <v>38.497571897400078</v>
      </c>
      <c r="IZ83" s="37">
        <f>IY83+IZ74-IZ20*SUMIFS(conditions!$69:$69,conditions!$8:$8,"&lt;="&amp;IZ$9,conditions!$9:$9,"&gt;="&amp;IZ$9)*SUMIFS(conditions!$70:$70,conditions!$8:$8,"&lt;="&amp;IZ$9,conditions!$9:$9,"&gt;="&amp;IZ$9)</f>
        <v>38.600598405600081</v>
      </c>
      <c r="JA83" s="37">
        <f>IZ83+JA74-JA20*SUMIFS(conditions!$69:$69,conditions!$8:$8,"&lt;="&amp;JA$9,conditions!$9:$9,"&gt;="&amp;JA$9)*SUMIFS(conditions!$70:$70,conditions!$8:$8,"&lt;="&amp;JA$9,conditions!$9:$9,"&gt;="&amp;JA$9)</f>
        <v>38.703624913800084</v>
      </c>
      <c r="JB83" s="37">
        <f>JA83+JB74-JB20*SUMIFS(conditions!$69:$69,conditions!$8:$8,"&lt;="&amp;JB$9,conditions!$9:$9,"&gt;="&amp;JB$9)*SUMIFS(conditions!$70:$70,conditions!$8:$8,"&lt;="&amp;JB$9,conditions!$9:$9,"&gt;="&amp;JB$9)</f>
        <v>38.806651422000087</v>
      </c>
      <c r="JC83" s="37">
        <f>JB83+JC74-JC20*SUMIFS(conditions!$69:$69,conditions!$8:$8,"&lt;="&amp;JC$9,conditions!$9:$9,"&gt;="&amp;JC$9)*SUMIFS(conditions!$70:$70,conditions!$8:$8,"&lt;="&amp;JC$9,conditions!$9:$9,"&gt;="&amp;JC$9)</f>
        <v>35.372434482000088</v>
      </c>
      <c r="JD83" s="37">
        <f>JC83+JD74-JD20*SUMIFS(conditions!$69:$69,conditions!$8:$8,"&lt;="&amp;JD$9,conditions!$9:$9,"&gt;="&amp;JD$9)*SUMIFS(conditions!$70:$70,conditions!$8:$8,"&lt;="&amp;JD$9,conditions!$9:$9,"&gt;="&amp;JD$9)</f>
        <v>35.372434482000088</v>
      </c>
      <c r="JE83" s="37">
        <f>JD83+JE74-JE20*SUMIFS(conditions!$69:$69,conditions!$8:$8,"&lt;="&amp;JE$9,conditions!$9:$9,"&gt;="&amp;JE$9)*SUMIFS(conditions!$70:$70,conditions!$8:$8,"&lt;="&amp;JE$9,conditions!$9:$9,"&gt;="&amp;JE$9)</f>
        <v>38.90967793020009</v>
      </c>
      <c r="JF83" s="37">
        <f>JE83+JF74-JF20*SUMIFS(conditions!$69:$69,conditions!$8:$8,"&lt;="&amp;JF$9,conditions!$9:$9,"&gt;="&amp;JF$9)*SUMIFS(conditions!$70:$70,conditions!$8:$8,"&lt;="&amp;JF$9,conditions!$9:$9,"&gt;="&amp;JF$9)</f>
        <v>38.90967793020009</v>
      </c>
      <c r="JG83" s="37">
        <f>JF83+JG74-JG20*SUMIFS(conditions!$69:$69,conditions!$8:$8,"&lt;="&amp;JG$9,conditions!$9:$9,"&gt;="&amp;JG$9)*SUMIFS(conditions!$70:$70,conditions!$8:$8,"&lt;="&amp;JG$9,conditions!$9:$9,"&gt;="&amp;JG$9)</f>
        <v>38.90967793020009</v>
      </c>
      <c r="JH83" s="37">
        <f>JG83+JH74-JH20*SUMIFS(conditions!$69:$69,conditions!$8:$8,"&lt;="&amp;JH$9,conditions!$9:$9,"&gt;="&amp;JH$9)*SUMIFS(conditions!$70:$70,conditions!$8:$8,"&lt;="&amp;JH$9,conditions!$9:$9,"&gt;="&amp;JH$9)</f>
        <v>38.90967793020009</v>
      </c>
      <c r="JI83" s="37">
        <f>JH83+JI74-JI20*SUMIFS(conditions!$69:$69,conditions!$8:$8,"&lt;="&amp;JI$9,conditions!$9:$9,"&gt;="&amp;JI$9)*SUMIFS(conditions!$70:$70,conditions!$8:$8,"&lt;="&amp;JI$9,conditions!$9:$9,"&gt;="&amp;JI$9)</f>
        <v>38.90967793020009</v>
      </c>
      <c r="JJ83" s="37">
        <f>JI83+JJ74-JJ20*SUMIFS(conditions!$69:$69,conditions!$8:$8,"&lt;="&amp;JJ$9,conditions!$9:$9,"&gt;="&amp;JJ$9)*SUMIFS(conditions!$70:$70,conditions!$8:$8,"&lt;="&amp;JJ$9,conditions!$9:$9,"&gt;="&amp;JJ$9)</f>
        <v>35.372434482000088</v>
      </c>
      <c r="JK83" s="37">
        <f>JJ83+JK74-JK20*SUMIFS(conditions!$69:$69,conditions!$8:$8,"&lt;="&amp;JK$9,conditions!$9:$9,"&gt;="&amp;JK$9)*SUMIFS(conditions!$70:$70,conditions!$8:$8,"&lt;="&amp;JK$9,conditions!$9:$9,"&gt;="&amp;JK$9)</f>
        <v>35.372434482000088</v>
      </c>
      <c r="JL83" s="37">
        <f>JK83+JL74-JL20*SUMIFS(conditions!$69:$69,conditions!$8:$8,"&lt;="&amp;JL$9,conditions!$9:$9,"&gt;="&amp;JL$9)*SUMIFS(conditions!$70:$70,conditions!$8:$8,"&lt;="&amp;JL$9,conditions!$9:$9,"&gt;="&amp;JL$9)</f>
        <v>38.90967793020009</v>
      </c>
      <c r="JM83" s="37">
        <f>JL83+JM74-JM20*SUMIFS(conditions!$69:$69,conditions!$8:$8,"&lt;="&amp;JM$9,conditions!$9:$9,"&gt;="&amp;JM$9)*SUMIFS(conditions!$70:$70,conditions!$8:$8,"&lt;="&amp;JM$9,conditions!$9:$9,"&gt;="&amp;JM$9)</f>
        <v>38.90967793020009</v>
      </c>
      <c r="JN83" s="37">
        <f>JM83+JN74-JN20*SUMIFS(conditions!$69:$69,conditions!$8:$8,"&lt;="&amp;JN$9,conditions!$9:$9,"&gt;="&amp;JN$9)*SUMIFS(conditions!$70:$70,conditions!$8:$8,"&lt;="&amp;JN$9,conditions!$9:$9,"&gt;="&amp;JN$9)</f>
        <v>38.90967793020009</v>
      </c>
      <c r="JO83" s="37">
        <f>JN83+JO74-JO20*SUMIFS(conditions!$69:$69,conditions!$8:$8,"&lt;="&amp;JO$9,conditions!$9:$9,"&gt;="&amp;JO$9)*SUMIFS(conditions!$70:$70,conditions!$8:$8,"&lt;="&amp;JO$9,conditions!$9:$9,"&gt;="&amp;JO$9)</f>
        <v>38.90967793020009</v>
      </c>
      <c r="JP83" s="37">
        <f>JO83+JP74-JP20*SUMIFS(conditions!$69:$69,conditions!$8:$8,"&lt;="&amp;JP$9,conditions!$9:$9,"&gt;="&amp;JP$9)*SUMIFS(conditions!$70:$70,conditions!$8:$8,"&lt;="&amp;JP$9,conditions!$9:$9,"&gt;="&amp;JP$9)</f>
        <v>38.90967793020009</v>
      </c>
      <c r="JQ83" s="37">
        <f>JP83+JQ74-JQ20*SUMIFS(conditions!$69:$69,conditions!$8:$8,"&lt;="&amp;JQ$9,conditions!$9:$9,"&gt;="&amp;JQ$9)*SUMIFS(conditions!$70:$70,conditions!$8:$8,"&lt;="&amp;JQ$9,conditions!$9:$9,"&gt;="&amp;JQ$9)</f>
        <v>35.372434482000088</v>
      </c>
      <c r="JR83" s="37">
        <f>JQ83+JR74-JR20*SUMIFS(conditions!$69:$69,conditions!$8:$8,"&lt;="&amp;JR$9,conditions!$9:$9,"&gt;="&amp;JR$9)*SUMIFS(conditions!$70:$70,conditions!$8:$8,"&lt;="&amp;JR$9,conditions!$9:$9,"&gt;="&amp;JR$9)</f>
        <v>35.372434482000088</v>
      </c>
      <c r="JS83" s="37">
        <f>JR83+JS74-JS20*SUMIFS(conditions!$69:$69,conditions!$8:$8,"&lt;="&amp;JS$9,conditions!$9:$9,"&gt;="&amp;JS$9)*SUMIFS(conditions!$70:$70,conditions!$8:$8,"&lt;="&amp;JS$9,conditions!$9:$9,"&gt;="&amp;JS$9)</f>
        <v>38.90967793020009</v>
      </c>
      <c r="JT83" s="37">
        <f>JS83+JT74-JT20*SUMIFS(conditions!$69:$69,conditions!$8:$8,"&lt;="&amp;JT$9,conditions!$9:$9,"&gt;="&amp;JT$9)*SUMIFS(conditions!$70:$70,conditions!$8:$8,"&lt;="&amp;JT$9,conditions!$9:$9,"&gt;="&amp;JT$9)</f>
        <v>38.90967793020009</v>
      </c>
      <c r="JU83" s="37">
        <f>JT83+JU74-JU20*SUMIFS(conditions!$69:$69,conditions!$8:$8,"&lt;="&amp;JU$9,conditions!$9:$9,"&gt;="&amp;JU$9)*SUMIFS(conditions!$70:$70,conditions!$8:$8,"&lt;="&amp;JU$9,conditions!$9:$9,"&gt;="&amp;JU$9)</f>
        <v>40.004538997500092</v>
      </c>
      <c r="JV83" s="37">
        <f>JU83+JV74-JV20*SUMIFS(conditions!$69:$69,conditions!$8:$8,"&lt;="&amp;JV$9,conditions!$9:$9,"&gt;="&amp;JV$9)*SUMIFS(conditions!$70:$70,conditions!$8:$8,"&lt;="&amp;JV$9,conditions!$9:$9,"&gt;="&amp;JV$9)</f>
        <v>41.099400064800093</v>
      </c>
      <c r="JW83" s="37">
        <f>JV83+JW74-JW20*SUMIFS(conditions!$69:$69,conditions!$8:$8,"&lt;="&amp;JW$9,conditions!$9:$9,"&gt;="&amp;JW$9)*SUMIFS(conditions!$70:$70,conditions!$8:$8,"&lt;="&amp;JW$9,conditions!$9:$9,"&gt;="&amp;JW$9)</f>
        <v>42.194261132100095</v>
      </c>
      <c r="JX83" s="37">
        <f>JW83+JX74-JX20*SUMIFS(conditions!$69:$69,conditions!$8:$8,"&lt;="&amp;JX$9,conditions!$9:$9,"&gt;="&amp;JX$9)*SUMIFS(conditions!$70:$70,conditions!$8:$8,"&lt;="&amp;JX$9,conditions!$9:$9,"&gt;="&amp;JX$9)</f>
        <v>38.657017683900094</v>
      </c>
      <c r="JY83" s="37">
        <f>JX83+JY74-JY20*SUMIFS(conditions!$69:$69,conditions!$8:$8,"&lt;="&amp;JY$9,conditions!$9:$9,"&gt;="&amp;JY$9)*SUMIFS(conditions!$70:$70,conditions!$8:$8,"&lt;="&amp;JY$9,conditions!$9:$9,"&gt;="&amp;JY$9)</f>
        <v>38.657017683900094</v>
      </c>
      <c r="JZ83" s="37">
        <f>JY83+JZ74-JZ20*SUMIFS(conditions!$69:$69,conditions!$8:$8,"&lt;="&amp;JZ$9,conditions!$9:$9,"&gt;="&amp;JZ$9)*SUMIFS(conditions!$70:$70,conditions!$8:$8,"&lt;="&amp;JZ$9,conditions!$9:$9,"&gt;="&amp;JZ$9)</f>
        <v>43.289122199400097</v>
      </c>
      <c r="KA83" s="37">
        <f>JZ83+KA74-KA20*SUMIFS(conditions!$69:$69,conditions!$8:$8,"&lt;="&amp;KA$9,conditions!$9:$9,"&gt;="&amp;KA$9)*SUMIFS(conditions!$70:$70,conditions!$8:$8,"&lt;="&amp;KA$9,conditions!$9:$9,"&gt;="&amp;KA$9)</f>
        <v>44.383983266700099</v>
      </c>
      <c r="KB83" s="37">
        <f>KA83+KB74-KB20*SUMIFS(conditions!$69:$69,conditions!$8:$8,"&lt;="&amp;KB$9,conditions!$9:$9,"&gt;="&amp;KB$9)*SUMIFS(conditions!$70:$70,conditions!$8:$8,"&lt;="&amp;KB$9,conditions!$9:$9,"&gt;="&amp;KB$9)</f>
        <v>45.478844334000101</v>
      </c>
      <c r="KC83" s="37">
        <f>KB83+KC74-KC20*SUMIFS(conditions!$69:$69,conditions!$8:$8,"&lt;="&amp;KC$9,conditions!$9:$9,"&gt;="&amp;KC$9)*SUMIFS(conditions!$70:$70,conditions!$8:$8,"&lt;="&amp;KC$9,conditions!$9:$9,"&gt;="&amp;KC$9)</f>
        <v>46.573705401300103</v>
      </c>
      <c r="KD83" s="37">
        <f>KC83+KD74-KD20*SUMIFS(conditions!$69:$69,conditions!$8:$8,"&lt;="&amp;KD$9,conditions!$9:$9,"&gt;="&amp;KD$9)*SUMIFS(conditions!$70:$70,conditions!$8:$8,"&lt;="&amp;KD$9,conditions!$9:$9,"&gt;="&amp;KD$9)</f>
        <v>47.668566468600105</v>
      </c>
      <c r="KE83" s="37">
        <f>KD83+KE74-KE20*SUMIFS(conditions!$69:$69,conditions!$8:$8,"&lt;="&amp;KE$9,conditions!$9:$9,"&gt;="&amp;KE$9)*SUMIFS(conditions!$70:$70,conditions!$8:$8,"&lt;="&amp;KE$9,conditions!$9:$9,"&gt;="&amp;KE$9)</f>
        <v>44.131323020400103</v>
      </c>
      <c r="KF83" s="37">
        <f>KE83+KF74-KF20*SUMIFS(conditions!$69:$69,conditions!$8:$8,"&lt;="&amp;KF$9,conditions!$9:$9,"&gt;="&amp;KF$9)*SUMIFS(conditions!$70:$70,conditions!$8:$8,"&lt;="&amp;KF$9,conditions!$9:$9,"&gt;="&amp;KF$9)</f>
        <v>44.131323020400103</v>
      </c>
      <c r="KG83" s="37">
        <f>KF83+KG74-KG20*SUMIFS(conditions!$69:$69,conditions!$8:$8,"&lt;="&amp;KG$9,conditions!$9:$9,"&gt;="&amp;KG$9)*SUMIFS(conditions!$70:$70,conditions!$8:$8,"&lt;="&amp;KG$9,conditions!$9:$9,"&gt;="&amp;KG$9)</f>
        <v>48.763427535900107</v>
      </c>
      <c r="KH83" s="37">
        <f>KG83+KH74-KH20*SUMIFS(conditions!$69:$69,conditions!$8:$8,"&lt;="&amp;KH$9,conditions!$9:$9,"&gt;="&amp;KH$9)*SUMIFS(conditions!$70:$70,conditions!$8:$8,"&lt;="&amp;KH$9,conditions!$9:$9,"&gt;="&amp;KH$9)</f>
        <v>49.858288603200108</v>
      </c>
      <c r="KI83" s="37">
        <f>KH83+KI74-KI20*SUMIFS(conditions!$69:$69,conditions!$8:$8,"&lt;="&amp;KI$9,conditions!$9:$9,"&gt;="&amp;KI$9)*SUMIFS(conditions!$70:$70,conditions!$8:$8,"&lt;="&amp;KI$9,conditions!$9:$9,"&gt;="&amp;KI$9)</f>
        <v>50.95314967050011</v>
      </c>
      <c r="KJ83" s="37">
        <f>KI83+KJ74-KJ20*SUMIFS(conditions!$69:$69,conditions!$8:$8,"&lt;="&amp;KJ$9,conditions!$9:$9,"&gt;="&amp;KJ$9)*SUMIFS(conditions!$70:$70,conditions!$8:$8,"&lt;="&amp;KJ$9,conditions!$9:$9,"&gt;="&amp;KJ$9)</f>
        <v>50.95314967050011</v>
      </c>
      <c r="KK83" s="37">
        <f>KJ83+KK74-KK20*SUMIFS(conditions!$69:$69,conditions!$8:$8,"&lt;="&amp;KK$9,conditions!$9:$9,"&gt;="&amp;KK$9)*SUMIFS(conditions!$70:$70,conditions!$8:$8,"&lt;="&amp;KK$9,conditions!$9:$9,"&gt;="&amp;KK$9)</f>
        <v>50.95314967050011</v>
      </c>
      <c r="KL83" s="37">
        <f>KK83+KL74-KL20*SUMIFS(conditions!$69:$69,conditions!$8:$8,"&lt;="&amp;KL$9,conditions!$9:$9,"&gt;="&amp;KL$9)*SUMIFS(conditions!$70:$70,conditions!$8:$8,"&lt;="&amp;KL$9,conditions!$9:$9,"&gt;="&amp;KL$9)</f>
        <v>46.321045155000107</v>
      </c>
      <c r="KM83" s="37">
        <f>KL83+KM74-KM20*SUMIFS(conditions!$69:$69,conditions!$8:$8,"&lt;="&amp;KM$9,conditions!$9:$9,"&gt;="&amp;KM$9)*SUMIFS(conditions!$70:$70,conditions!$8:$8,"&lt;="&amp;KM$9,conditions!$9:$9,"&gt;="&amp;KM$9)</f>
        <v>46.321045155000107</v>
      </c>
      <c r="KN83" s="37">
        <f>KM83+KN74-KN20*SUMIFS(conditions!$69:$69,conditions!$8:$8,"&lt;="&amp;KN$9,conditions!$9:$9,"&gt;="&amp;KN$9)*SUMIFS(conditions!$70:$70,conditions!$8:$8,"&lt;="&amp;KN$9,conditions!$9:$9,"&gt;="&amp;KN$9)</f>
        <v>50.95314967050011</v>
      </c>
      <c r="KO83" s="37">
        <f>KN83+KO74-KO20*SUMIFS(conditions!$69:$69,conditions!$8:$8,"&lt;="&amp;KO$9,conditions!$9:$9,"&gt;="&amp;KO$9)*SUMIFS(conditions!$70:$70,conditions!$8:$8,"&lt;="&amp;KO$9,conditions!$9:$9,"&gt;="&amp;KO$9)</f>
        <v>50.95314967050011</v>
      </c>
      <c r="KP83" s="37">
        <f>KO83+KP74-KP20*SUMIFS(conditions!$69:$69,conditions!$8:$8,"&lt;="&amp;KP$9,conditions!$9:$9,"&gt;="&amp;KP$9)*SUMIFS(conditions!$70:$70,conditions!$8:$8,"&lt;="&amp;KP$9,conditions!$9:$9,"&gt;="&amp;KP$9)</f>
        <v>50.95314967050011</v>
      </c>
      <c r="KQ83" s="37">
        <f>KP83+KQ74-KQ20*SUMIFS(conditions!$69:$69,conditions!$8:$8,"&lt;="&amp;KQ$9,conditions!$9:$9,"&gt;="&amp;KQ$9)*SUMIFS(conditions!$70:$70,conditions!$8:$8,"&lt;="&amp;KQ$9,conditions!$9:$9,"&gt;="&amp;KQ$9)</f>
        <v>50.95314967050011</v>
      </c>
      <c r="KR83" s="37">
        <f>KQ83+KR74-KR20*SUMIFS(conditions!$69:$69,conditions!$8:$8,"&lt;="&amp;KR$9,conditions!$9:$9,"&gt;="&amp;KR$9)*SUMIFS(conditions!$70:$70,conditions!$8:$8,"&lt;="&amp;KR$9,conditions!$9:$9,"&gt;="&amp;KR$9)</f>
        <v>50.95314967050011</v>
      </c>
      <c r="KS83" s="37">
        <f>KR83+KS74-KS20*SUMIFS(conditions!$69:$69,conditions!$8:$8,"&lt;="&amp;KS$9,conditions!$9:$9,"&gt;="&amp;KS$9)*SUMIFS(conditions!$70:$70,conditions!$8:$8,"&lt;="&amp;KS$9,conditions!$9:$9,"&gt;="&amp;KS$9)</f>
        <v>46.321045155000107</v>
      </c>
      <c r="KT83" s="37">
        <f>KS83+KT74-KT20*SUMIFS(conditions!$69:$69,conditions!$8:$8,"&lt;="&amp;KT$9,conditions!$9:$9,"&gt;="&amp;KT$9)*SUMIFS(conditions!$70:$70,conditions!$8:$8,"&lt;="&amp;KT$9,conditions!$9:$9,"&gt;="&amp;KT$9)</f>
        <v>46.321045155000107</v>
      </c>
      <c r="KU83" s="37">
        <f>KT83+KU74-KU20*SUMIFS(conditions!$69:$69,conditions!$8:$8,"&lt;="&amp;KU$9,conditions!$9:$9,"&gt;="&amp;KU$9)*SUMIFS(conditions!$70:$70,conditions!$8:$8,"&lt;="&amp;KU$9,conditions!$9:$9,"&gt;="&amp;KU$9)</f>
        <v>50.95314967050011</v>
      </c>
      <c r="KV83" s="37">
        <f>KU83+KV74-KV20*SUMIFS(conditions!$69:$69,conditions!$8:$8,"&lt;="&amp;KV$9,conditions!$9:$9,"&gt;="&amp;KV$9)*SUMIFS(conditions!$70:$70,conditions!$8:$8,"&lt;="&amp;KV$9,conditions!$9:$9,"&gt;="&amp;KV$9)</f>
        <v>50.95314967050011</v>
      </c>
      <c r="KW83" s="37">
        <f>KV83+KW74-KW20*SUMIFS(conditions!$69:$69,conditions!$8:$8,"&lt;="&amp;KW$9,conditions!$9:$9,"&gt;="&amp;KW$9)*SUMIFS(conditions!$70:$70,conditions!$8:$8,"&lt;="&amp;KW$9,conditions!$9:$9,"&gt;="&amp;KW$9)</f>
        <v>50.95314967050011</v>
      </c>
      <c r="KX83" s="37">
        <f>KW83+KX74-KX20*SUMIFS(conditions!$69:$69,conditions!$8:$8,"&lt;="&amp;KX$9,conditions!$9:$9,"&gt;="&amp;KX$9)*SUMIFS(conditions!$70:$70,conditions!$8:$8,"&lt;="&amp;KX$9,conditions!$9:$9,"&gt;="&amp;KX$9)</f>
        <v>50.95314967050011</v>
      </c>
      <c r="KY83" s="37">
        <f>KX83+KY74-KY20*SUMIFS(conditions!$69:$69,conditions!$8:$8,"&lt;="&amp;KY$9,conditions!$9:$9,"&gt;="&amp;KY$9)*SUMIFS(conditions!$70:$70,conditions!$8:$8,"&lt;="&amp;KY$9,conditions!$9:$9,"&gt;="&amp;KY$9)</f>
        <v>52.34278102515011</v>
      </c>
      <c r="KZ83" s="37">
        <f>KY83+KZ74-KZ20*SUMIFS(conditions!$69:$69,conditions!$8:$8,"&lt;="&amp;KZ$9,conditions!$9:$9,"&gt;="&amp;KZ$9)*SUMIFS(conditions!$70:$70,conditions!$8:$8,"&lt;="&amp;KZ$9,conditions!$9:$9,"&gt;="&amp;KZ$9)</f>
        <v>47.710676509650106</v>
      </c>
      <c r="LA83" s="37">
        <f>KZ83+LA74-LA20*SUMIFS(conditions!$69:$69,conditions!$8:$8,"&lt;="&amp;LA$9,conditions!$9:$9,"&gt;="&amp;LA$9)*SUMIFS(conditions!$70:$70,conditions!$8:$8,"&lt;="&amp;LA$9,conditions!$9:$9,"&gt;="&amp;LA$9)</f>
        <v>47.710676509650106</v>
      </c>
      <c r="LB83" s="37">
        <f>LA83+LB74-LB20*SUMIFS(conditions!$69:$69,conditions!$8:$8,"&lt;="&amp;LB$9,conditions!$9:$9,"&gt;="&amp;LB$9)*SUMIFS(conditions!$70:$70,conditions!$8:$8,"&lt;="&amp;LB$9,conditions!$9:$9,"&gt;="&amp;LB$9)</f>
        <v>53.73241237980011</v>
      </c>
      <c r="LC83" s="37">
        <f>LB83+LC74-LC20*SUMIFS(conditions!$69:$69,conditions!$8:$8,"&lt;="&amp;LC$9,conditions!$9:$9,"&gt;="&amp;LC$9)*SUMIFS(conditions!$70:$70,conditions!$8:$8,"&lt;="&amp;LC$9,conditions!$9:$9,"&gt;="&amp;LC$9)</f>
        <v>55.122043734450109</v>
      </c>
      <c r="LD83" s="37">
        <f>LC83+LD74-LD20*SUMIFS(conditions!$69:$69,conditions!$8:$8,"&lt;="&amp;LD$9,conditions!$9:$9,"&gt;="&amp;LD$9)*SUMIFS(conditions!$70:$70,conditions!$8:$8,"&lt;="&amp;LD$9,conditions!$9:$9,"&gt;="&amp;LD$9)</f>
        <v>56.511675089100109</v>
      </c>
      <c r="LE83" s="37">
        <f>LD83+LE74-LE20*SUMIFS(conditions!$69:$69,conditions!$8:$8,"&lt;="&amp;LE$9,conditions!$9:$9,"&gt;="&amp;LE$9)*SUMIFS(conditions!$70:$70,conditions!$8:$8,"&lt;="&amp;LE$9,conditions!$9:$9,"&gt;="&amp;LE$9)</f>
        <v>57.901306443750109</v>
      </c>
      <c r="LF83" s="37">
        <f>LE83+LF74-LF20*SUMIFS(conditions!$69:$69,conditions!$8:$8,"&lt;="&amp;LF$9,conditions!$9:$9,"&gt;="&amp;LF$9)*SUMIFS(conditions!$70:$70,conditions!$8:$8,"&lt;="&amp;LF$9,conditions!$9:$9,"&gt;="&amp;LF$9)</f>
        <v>59.290937798400108</v>
      </c>
      <c r="LG83" s="37">
        <f>LF83+LG74-LG20*SUMIFS(conditions!$69:$69,conditions!$8:$8,"&lt;="&amp;LG$9,conditions!$9:$9,"&gt;="&amp;LG$9)*SUMIFS(conditions!$70:$70,conditions!$8:$8,"&lt;="&amp;LG$9,conditions!$9:$9,"&gt;="&amp;LG$9)</f>
        <v>54.658833282900105</v>
      </c>
      <c r="LH83" s="37">
        <f>LG83+LH74-LH20*SUMIFS(conditions!$69:$69,conditions!$8:$8,"&lt;="&amp;LH$9,conditions!$9:$9,"&gt;="&amp;LH$9)*SUMIFS(conditions!$70:$70,conditions!$8:$8,"&lt;="&amp;LH$9,conditions!$9:$9,"&gt;="&amp;LH$9)</f>
        <v>54.658833282900105</v>
      </c>
      <c r="LI83" s="37">
        <f>LH83+LI74-LI20*SUMIFS(conditions!$69:$69,conditions!$8:$8,"&lt;="&amp;LI$9,conditions!$9:$9,"&gt;="&amp;LI$9)*SUMIFS(conditions!$70:$70,conditions!$8:$8,"&lt;="&amp;LI$9,conditions!$9:$9,"&gt;="&amp;LI$9)</f>
        <v>60.680569153050108</v>
      </c>
      <c r="LJ83" s="37">
        <f>LI83+LJ74-LJ20*SUMIFS(conditions!$69:$69,conditions!$8:$8,"&lt;="&amp;LJ$9,conditions!$9:$9,"&gt;="&amp;LJ$9)*SUMIFS(conditions!$70:$70,conditions!$8:$8,"&lt;="&amp;LJ$9,conditions!$9:$9,"&gt;="&amp;LJ$9)</f>
        <v>62.070200507700108</v>
      </c>
      <c r="LK83" s="37">
        <f>LJ83+LK74-LK20*SUMIFS(conditions!$69:$69,conditions!$8:$8,"&lt;="&amp;LK$9,conditions!$9:$9,"&gt;="&amp;LK$9)*SUMIFS(conditions!$70:$70,conditions!$8:$8,"&lt;="&amp;LK$9,conditions!$9:$9,"&gt;="&amp;LK$9)</f>
        <v>63.459831862350114</v>
      </c>
      <c r="LL83" s="37">
        <f>LK83+LL74-LL20*SUMIFS(conditions!$69:$69,conditions!$8:$8,"&lt;="&amp;LL$9,conditions!$9:$9,"&gt;="&amp;LL$9)*SUMIFS(conditions!$70:$70,conditions!$8:$8,"&lt;="&amp;LL$9,conditions!$9:$9,"&gt;="&amp;LL$9)</f>
        <v>64.849463217000121</v>
      </c>
      <c r="LM83" s="37">
        <f>LL83+LM74-LM20*SUMIFS(conditions!$69:$69,conditions!$8:$8,"&lt;="&amp;LM$9,conditions!$9:$9,"&gt;="&amp;LM$9)*SUMIFS(conditions!$70:$70,conditions!$8:$8,"&lt;="&amp;LM$9,conditions!$9:$9,"&gt;="&amp;LM$9)</f>
        <v>66.239094571650128</v>
      </c>
      <c r="LN83" s="37">
        <f>LM83+LN74-LN20*SUMIFS(conditions!$69:$69,conditions!$8:$8,"&lt;="&amp;LN$9,conditions!$9:$9,"&gt;="&amp;LN$9)*SUMIFS(conditions!$70:$70,conditions!$8:$8,"&lt;="&amp;LN$9,conditions!$9:$9,"&gt;="&amp;LN$9)</f>
        <v>60.217358701500125</v>
      </c>
      <c r="LO83" s="37">
        <f>LN83+LO74-LO20*SUMIFS(conditions!$69:$69,conditions!$8:$8,"&lt;="&amp;LO$9,conditions!$9:$9,"&gt;="&amp;LO$9)*SUMIFS(conditions!$70:$70,conditions!$8:$8,"&lt;="&amp;LO$9,conditions!$9:$9,"&gt;="&amp;LO$9)</f>
        <v>60.217358701500125</v>
      </c>
      <c r="LP83" s="37">
        <f>LO83+LP74-LP20*SUMIFS(conditions!$69:$69,conditions!$8:$8,"&lt;="&amp;LP$9,conditions!$9:$9,"&gt;="&amp;LP$9)*SUMIFS(conditions!$70:$70,conditions!$8:$8,"&lt;="&amp;LP$9,conditions!$9:$9,"&gt;="&amp;LP$9)</f>
        <v>66.239094571650128</v>
      </c>
      <c r="LQ83" s="37">
        <f>LP83+LQ74-LQ20*SUMIFS(conditions!$69:$69,conditions!$8:$8,"&lt;="&amp;LQ$9,conditions!$9:$9,"&gt;="&amp;LQ$9)*SUMIFS(conditions!$70:$70,conditions!$8:$8,"&lt;="&amp;LQ$9,conditions!$9:$9,"&gt;="&amp;LQ$9)</f>
        <v>66.239094571650128</v>
      </c>
      <c r="LR83" s="37">
        <f>LQ83+LR74-LR20*SUMIFS(conditions!$69:$69,conditions!$8:$8,"&lt;="&amp;LR$9,conditions!$9:$9,"&gt;="&amp;LR$9)*SUMIFS(conditions!$70:$70,conditions!$8:$8,"&lt;="&amp;LR$9,conditions!$9:$9,"&gt;="&amp;LR$9)</f>
        <v>66.239094571650128</v>
      </c>
      <c r="LS83" s="37">
        <f>LR83+LS74-LS20*SUMIFS(conditions!$69:$69,conditions!$8:$8,"&lt;="&amp;LS$9,conditions!$9:$9,"&gt;="&amp;LS$9)*SUMIFS(conditions!$70:$70,conditions!$8:$8,"&lt;="&amp;LS$9,conditions!$9:$9,"&gt;="&amp;LS$9)</f>
        <v>66.239094571650128</v>
      </c>
      <c r="LT83" s="37">
        <f>LS83+LT74-LT20*SUMIFS(conditions!$69:$69,conditions!$8:$8,"&lt;="&amp;LT$9,conditions!$9:$9,"&gt;="&amp;LT$9)*SUMIFS(conditions!$70:$70,conditions!$8:$8,"&lt;="&amp;LT$9,conditions!$9:$9,"&gt;="&amp;LT$9)</f>
        <v>66.239094571650128</v>
      </c>
      <c r="LU83" s="37">
        <f>LT83+LU74-LU20*SUMIFS(conditions!$69:$69,conditions!$8:$8,"&lt;="&amp;LU$9,conditions!$9:$9,"&gt;="&amp;LU$9)*SUMIFS(conditions!$70:$70,conditions!$8:$8,"&lt;="&amp;LU$9,conditions!$9:$9,"&gt;="&amp;LU$9)</f>
        <v>60.217358701500125</v>
      </c>
      <c r="LV83" s="37">
        <f>LU83+LV74-LV20*SUMIFS(conditions!$69:$69,conditions!$8:$8,"&lt;="&amp;LV$9,conditions!$9:$9,"&gt;="&amp;LV$9)*SUMIFS(conditions!$70:$70,conditions!$8:$8,"&lt;="&amp;LV$9,conditions!$9:$9,"&gt;="&amp;LV$9)</f>
        <v>60.217358701500125</v>
      </c>
      <c r="LW83" s="37">
        <f>LV83+LW74-LW20*SUMIFS(conditions!$69:$69,conditions!$8:$8,"&lt;="&amp;LW$9,conditions!$9:$9,"&gt;="&amp;LW$9)*SUMIFS(conditions!$70:$70,conditions!$8:$8,"&lt;="&amp;LW$9,conditions!$9:$9,"&gt;="&amp;LW$9)</f>
        <v>66.239094571650128</v>
      </c>
      <c r="LX83" s="37">
        <f>LW83+LX74-LX20*SUMIFS(conditions!$69:$69,conditions!$8:$8,"&lt;="&amp;LX$9,conditions!$9:$9,"&gt;="&amp;LX$9)*SUMIFS(conditions!$70:$70,conditions!$8:$8,"&lt;="&amp;LX$9,conditions!$9:$9,"&gt;="&amp;LX$9)</f>
        <v>66.239094571650128</v>
      </c>
      <c r="LY83" s="37">
        <f>LX83+LY74-LY20*SUMIFS(conditions!$69:$69,conditions!$8:$8,"&lt;="&amp;LY$9,conditions!$9:$9,"&gt;="&amp;LY$9)*SUMIFS(conditions!$70:$70,conditions!$8:$8,"&lt;="&amp;LY$9,conditions!$9:$9,"&gt;="&amp;LY$9)</f>
        <v>66.239094571650128</v>
      </c>
      <c r="LZ83" s="37">
        <f>LY83+LZ74-LZ20*SUMIFS(conditions!$69:$69,conditions!$8:$8,"&lt;="&amp;LZ$9,conditions!$9:$9,"&gt;="&amp;LZ$9)*SUMIFS(conditions!$70:$70,conditions!$8:$8,"&lt;="&amp;LZ$9,conditions!$9:$9,"&gt;="&amp;LZ$9)</f>
        <v>66.239094571650128</v>
      </c>
      <c r="MA83" s="37">
        <f>LZ83+MA74-MA20*SUMIFS(conditions!$69:$69,conditions!$8:$8,"&lt;="&amp;MA$9,conditions!$9:$9,"&gt;="&amp;MA$9)*SUMIFS(conditions!$70:$70,conditions!$8:$8,"&lt;="&amp;MA$9,conditions!$9:$9,"&gt;="&amp;MA$9)</f>
        <v>66.239094571650128</v>
      </c>
      <c r="MB83" s="37">
        <f>MA83+MB74-MB20*SUMIFS(conditions!$69:$69,conditions!$8:$8,"&lt;="&amp;MB$9,conditions!$9:$9,"&gt;="&amp;MB$9)*SUMIFS(conditions!$70:$70,conditions!$8:$8,"&lt;="&amp;MB$9,conditions!$9:$9,"&gt;="&amp;MB$9)</f>
        <v>60.217358701500125</v>
      </c>
      <c r="MC83" s="37">
        <f>MB83+MC74-MC20*SUMIFS(conditions!$69:$69,conditions!$8:$8,"&lt;="&amp;MC$9,conditions!$9:$9,"&gt;="&amp;MC$9)*SUMIFS(conditions!$70:$70,conditions!$8:$8,"&lt;="&amp;MC$9,conditions!$9:$9,"&gt;="&amp;MC$9)</f>
        <v>60.217358701500125</v>
      </c>
      <c r="MD83" s="37">
        <f>MC83+MD74-MD20*SUMIFS(conditions!$69:$69,conditions!$8:$8,"&lt;="&amp;MD$9,conditions!$9:$9,"&gt;="&amp;MD$9)*SUMIFS(conditions!$70:$70,conditions!$8:$8,"&lt;="&amp;MD$9,conditions!$9:$9,"&gt;="&amp;MD$9)</f>
        <v>67.443441745680133</v>
      </c>
      <c r="ME83" s="37">
        <f>MD83+ME74-ME20*SUMIFS(conditions!$69:$69,conditions!$8:$8,"&lt;="&amp;ME$9,conditions!$9:$9,"&gt;="&amp;ME$9)*SUMIFS(conditions!$70:$70,conditions!$8:$8,"&lt;="&amp;ME$9,conditions!$9:$9,"&gt;="&amp;ME$9)</f>
        <v>68.647788919710123</v>
      </c>
      <c r="MF83" s="37">
        <f>ME83+MF74-MF20*SUMIFS(conditions!$69:$69,conditions!$8:$8,"&lt;="&amp;MF$9,conditions!$9:$9,"&gt;="&amp;MF$9)*SUMIFS(conditions!$70:$70,conditions!$8:$8,"&lt;="&amp;MF$9,conditions!$9:$9,"&gt;="&amp;MF$9)</f>
        <v>69.852136093740114</v>
      </c>
      <c r="MG83" s="37">
        <f>MF83+MG74-MG20*SUMIFS(conditions!$69:$69,conditions!$8:$8,"&lt;="&amp;MG$9,conditions!$9:$9,"&gt;="&amp;MG$9)*SUMIFS(conditions!$70:$70,conditions!$8:$8,"&lt;="&amp;MG$9,conditions!$9:$9,"&gt;="&amp;MG$9)</f>
        <v>71.056483267770105</v>
      </c>
      <c r="MH83" s="37">
        <f>MG83+MH74-MH20*SUMIFS(conditions!$69:$69,conditions!$8:$8,"&lt;="&amp;MH$9,conditions!$9:$9,"&gt;="&amp;MH$9)*SUMIFS(conditions!$70:$70,conditions!$8:$8,"&lt;="&amp;MH$9,conditions!$9:$9,"&gt;="&amp;MH$9)</f>
        <v>72.260830441800096</v>
      </c>
      <c r="MI83" s="37">
        <f>MH83+MI74-MI20*SUMIFS(conditions!$69:$69,conditions!$8:$8,"&lt;="&amp;MI$9,conditions!$9:$9,"&gt;="&amp;MI$9)*SUMIFS(conditions!$70:$70,conditions!$8:$8,"&lt;="&amp;MI$9,conditions!$9:$9,"&gt;="&amp;MI$9)</f>
        <v>66.239094571650085</v>
      </c>
      <c r="MJ83" s="37">
        <f>MI83+MJ74-MJ20*SUMIFS(conditions!$69:$69,conditions!$8:$8,"&lt;="&amp;MJ$9,conditions!$9:$9,"&gt;="&amp;MJ$9)*SUMIFS(conditions!$70:$70,conditions!$8:$8,"&lt;="&amp;MJ$9,conditions!$9:$9,"&gt;="&amp;MJ$9)</f>
        <v>66.239094571650085</v>
      </c>
      <c r="MK83" s="37">
        <f>MJ83+MK74-MK20*SUMIFS(conditions!$69:$69,conditions!$8:$8,"&lt;="&amp;MK$9,conditions!$9:$9,"&gt;="&amp;MK$9)*SUMIFS(conditions!$70:$70,conditions!$8:$8,"&lt;="&amp;MK$9,conditions!$9:$9,"&gt;="&amp;MK$9)</f>
        <v>73.465177615830086</v>
      </c>
      <c r="ML83" s="37">
        <f>MK83+ML74-ML20*SUMIFS(conditions!$69:$69,conditions!$8:$8,"&lt;="&amp;ML$9,conditions!$9:$9,"&gt;="&amp;ML$9)*SUMIFS(conditions!$70:$70,conditions!$8:$8,"&lt;="&amp;ML$9,conditions!$9:$9,"&gt;="&amp;ML$9)</f>
        <v>74.669524789860077</v>
      </c>
      <c r="MM83" s="37">
        <f>ML83+MM74-MM20*SUMIFS(conditions!$69:$69,conditions!$8:$8,"&lt;="&amp;MM$9,conditions!$9:$9,"&gt;="&amp;MM$9)*SUMIFS(conditions!$70:$70,conditions!$8:$8,"&lt;="&amp;MM$9,conditions!$9:$9,"&gt;="&amp;MM$9)</f>
        <v>75.873871963890068</v>
      </c>
      <c r="MN83" s="37">
        <f>MM83+MN74-MN20*SUMIFS(conditions!$69:$69,conditions!$8:$8,"&lt;="&amp;MN$9,conditions!$9:$9,"&gt;="&amp;MN$9)*SUMIFS(conditions!$70:$70,conditions!$8:$8,"&lt;="&amp;MN$9,conditions!$9:$9,"&gt;="&amp;MN$9)</f>
        <v>77.078219137920058</v>
      </c>
      <c r="MO83" s="37">
        <f>MN83+MO74-MO20*SUMIFS(conditions!$69:$69,conditions!$8:$8,"&lt;="&amp;MO$9,conditions!$9:$9,"&gt;="&amp;MO$9)*SUMIFS(conditions!$70:$70,conditions!$8:$8,"&lt;="&amp;MO$9,conditions!$9:$9,"&gt;="&amp;MO$9)</f>
        <v>78.282566311950049</v>
      </c>
      <c r="MP83" s="37">
        <f>MO83+MP74-MP20*SUMIFS(conditions!$69:$69,conditions!$8:$8,"&lt;="&amp;MP$9,conditions!$9:$9,"&gt;="&amp;MP$9)*SUMIFS(conditions!$70:$70,conditions!$8:$8,"&lt;="&amp;MP$9,conditions!$9:$9,"&gt;="&amp;MP$9)</f>
        <v>72.260830441800039</v>
      </c>
      <c r="MQ83" s="37">
        <f>MP83+MQ74-MQ20*SUMIFS(conditions!$69:$69,conditions!$8:$8,"&lt;="&amp;MQ$9,conditions!$9:$9,"&gt;="&amp;MQ$9)*SUMIFS(conditions!$70:$70,conditions!$8:$8,"&lt;="&amp;MQ$9,conditions!$9:$9,"&gt;="&amp;MQ$9)</f>
        <v>72.260830441800039</v>
      </c>
      <c r="MR83" s="37">
        <f>MQ83+MR74-MR20*SUMIFS(conditions!$69:$69,conditions!$8:$8,"&lt;="&amp;MR$9,conditions!$9:$9,"&gt;="&amp;MR$9)*SUMIFS(conditions!$70:$70,conditions!$8:$8,"&lt;="&amp;MR$9,conditions!$9:$9,"&gt;="&amp;MR$9)</f>
        <v>79.48691348598004</v>
      </c>
      <c r="MS83" s="37">
        <f>MR83+MS74-MS20*SUMIFS(conditions!$69:$69,conditions!$8:$8,"&lt;="&amp;MS$9,conditions!$9:$9,"&gt;="&amp;MS$9)*SUMIFS(conditions!$70:$70,conditions!$8:$8,"&lt;="&amp;MS$9,conditions!$9:$9,"&gt;="&amp;MS$9)</f>
        <v>79.48691348598004</v>
      </c>
      <c r="MT83" s="37">
        <f>MS83+MT74-MT20*SUMIFS(conditions!$69:$69,conditions!$8:$8,"&lt;="&amp;MT$9,conditions!$9:$9,"&gt;="&amp;MT$9)*SUMIFS(conditions!$70:$70,conditions!$8:$8,"&lt;="&amp;MT$9,conditions!$9:$9,"&gt;="&amp;MT$9)</f>
        <v>79.48691348598004</v>
      </c>
      <c r="MU83" s="37">
        <f>MT83+MU74-MU20*SUMIFS(conditions!$69:$69,conditions!$8:$8,"&lt;="&amp;MU$9,conditions!$9:$9,"&gt;="&amp;MU$9)*SUMIFS(conditions!$70:$70,conditions!$8:$8,"&lt;="&amp;MU$9,conditions!$9:$9,"&gt;="&amp;MU$9)</f>
        <v>79.48691348598004</v>
      </c>
      <c r="MV83" s="37">
        <f>MU83+MV74-MV20*SUMIFS(conditions!$69:$69,conditions!$8:$8,"&lt;="&amp;MV$9,conditions!$9:$9,"&gt;="&amp;MV$9)*SUMIFS(conditions!$70:$70,conditions!$8:$8,"&lt;="&amp;MV$9,conditions!$9:$9,"&gt;="&amp;MV$9)</f>
        <v>79.48691348598004</v>
      </c>
      <c r="MW83" s="37">
        <f>MV83+MW74-MW20*SUMIFS(conditions!$69:$69,conditions!$8:$8,"&lt;="&amp;MW$9,conditions!$9:$9,"&gt;="&amp;MW$9)*SUMIFS(conditions!$70:$70,conditions!$8:$8,"&lt;="&amp;MW$9,conditions!$9:$9,"&gt;="&amp;MW$9)</f>
        <v>72.260830441800039</v>
      </c>
      <c r="MX83" s="37">
        <f>MW83+MX74-MX20*SUMIFS(conditions!$69:$69,conditions!$8:$8,"&lt;="&amp;MX$9,conditions!$9:$9,"&gt;="&amp;MX$9)*SUMIFS(conditions!$70:$70,conditions!$8:$8,"&lt;="&amp;MX$9,conditions!$9:$9,"&gt;="&amp;MX$9)</f>
        <v>72.260830441800039</v>
      </c>
      <c r="MY83" s="37">
        <f>MX83+MY74-MY20*SUMIFS(conditions!$69:$69,conditions!$8:$8,"&lt;="&amp;MY$9,conditions!$9:$9,"&gt;="&amp;MY$9)*SUMIFS(conditions!$70:$70,conditions!$8:$8,"&lt;="&amp;MY$9,conditions!$9:$9,"&gt;="&amp;MY$9)</f>
        <v>79.48691348598004</v>
      </c>
      <c r="MZ83" s="37">
        <f>MY83+MZ74-MZ20*SUMIFS(conditions!$69:$69,conditions!$8:$8,"&lt;="&amp;MZ$9,conditions!$9:$9,"&gt;="&amp;MZ$9)*SUMIFS(conditions!$70:$70,conditions!$8:$8,"&lt;="&amp;MZ$9,conditions!$9:$9,"&gt;="&amp;MZ$9)</f>
        <v>79.48691348598004</v>
      </c>
      <c r="NA83" s="37">
        <f>MZ83+NA74-NA20*SUMIFS(conditions!$69:$69,conditions!$8:$8,"&lt;="&amp;NA$9,conditions!$9:$9,"&gt;="&amp;NA$9)*SUMIFS(conditions!$70:$70,conditions!$8:$8,"&lt;="&amp;NA$9,conditions!$9:$9,"&gt;="&amp;NA$9)</f>
        <v>79.48691348598004</v>
      </c>
      <c r="NB83" s="37">
        <f>NA83+NB74-NB20*SUMIFS(conditions!$69:$69,conditions!$8:$8,"&lt;="&amp;NB$9,conditions!$9:$9,"&gt;="&amp;NB$9)*SUMIFS(conditions!$70:$70,conditions!$8:$8,"&lt;="&amp;NB$9,conditions!$9:$9,"&gt;="&amp;NB$9)</f>
        <v>79.48691348598004</v>
      </c>
      <c r="NC83" s="37">
        <f>NB83+NC74-NC20*SUMIFS(conditions!$69:$69,conditions!$8:$8,"&lt;="&amp;NC$9,conditions!$9:$9,"&gt;="&amp;NC$9)*SUMIFS(conditions!$70:$70,conditions!$8:$8,"&lt;="&amp;NC$9,conditions!$9:$9,"&gt;="&amp;NC$9)</f>
        <v>79.48691348598004</v>
      </c>
      <c r="ND83" s="37">
        <f>NC83+ND74-ND20*SUMIFS(conditions!$69:$69,conditions!$8:$8,"&lt;="&amp;ND$9,conditions!$9:$9,"&gt;="&amp;ND$9)*SUMIFS(conditions!$70:$70,conditions!$8:$8,"&lt;="&amp;ND$9,conditions!$9:$9,"&gt;="&amp;ND$9)</f>
        <v>72.260830441800039</v>
      </c>
      <c r="NE83" s="37">
        <f>ND83+NE74-NE20*SUMIFS(conditions!$69:$69,conditions!$8:$8,"&lt;="&amp;NE$9,conditions!$9:$9,"&gt;="&amp;NE$9)*SUMIFS(conditions!$70:$70,conditions!$8:$8,"&lt;="&amp;NE$9,conditions!$9:$9,"&gt;="&amp;NE$9)</f>
        <v>72.260830441800039</v>
      </c>
      <c r="NF83" s="37">
        <f>NE83+NF74-NF20*SUMIFS(conditions!$69:$69,conditions!$8:$8,"&lt;="&amp;NF$9,conditions!$9:$9,"&gt;="&amp;NF$9)*SUMIFS(conditions!$70:$70,conditions!$8:$8,"&lt;="&amp;NF$9,conditions!$9:$9,"&gt;="&amp;NF$9)</f>
        <v>79.48691348598004</v>
      </c>
      <c r="NG83" s="37">
        <f>NF83+NG74-NG20*SUMIFS(conditions!$69:$69,conditions!$8:$8,"&lt;="&amp;NG$9,conditions!$9:$9,"&gt;="&amp;NG$9)*SUMIFS(conditions!$70:$70,conditions!$8:$8,"&lt;="&amp;NG$9,conditions!$9:$9,"&gt;="&amp;NG$9)</f>
        <v>79.48691348598004</v>
      </c>
      <c r="NH83" s="37">
        <f>NG83+NH74-NH20*SUMIFS(conditions!$69:$69,conditions!$8:$8,"&lt;="&amp;NH$9,conditions!$9:$9,"&gt;="&amp;NH$9)*SUMIFS(conditions!$70:$70,conditions!$8:$8,"&lt;="&amp;NH$9,conditions!$9:$9,"&gt;="&amp;NH$9)</f>
        <v>75.824830441800046</v>
      </c>
      <c r="NI83" s="37">
        <f>NH83+NI74-NI20*SUMIFS(conditions!$69:$69,conditions!$8:$8,"&lt;="&amp;NI$9,conditions!$9:$9,"&gt;="&amp;NI$9)*SUMIFS(conditions!$70:$70,conditions!$8:$8,"&lt;="&amp;NI$9,conditions!$9:$9,"&gt;="&amp;NI$9)</f>
        <v>72.162747397620052</v>
      </c>
      <c r="NJ83" s="37">
        <f>NI83+NJ74-NJ20*SUMIFS(conditions!$69:$69,conditions!$8:$8,"&lt;="&amp;NJ$9,conditions!$9:$9,"&gt;="&amp;NJ$9)*SUMIFS(conditions!$70:$70,conditions!$8:$8,"&lt;="&amp;NJ$9,conditions!$9:$9,"&gt;="&amp;NJ$9)</f>
        <v>68.500664353440058</v>
      </c>
      <c r="NK83" s="37">
        <f>NJ83+NK74-NK20*SUMIFS(conditions!$69:$69,conditions!$8:$8,"&lt;="&amp;NK$9,conditions!$9:$9,"&gt;="&amp;NK$9)*SUMIFS(conditions!$70:$70,conditions!$8:$8,"&lt;="&amp;NK$9,conditions!$9:$9,"&gt;="&amp;NK$9)</f>
        <v>64.838581309260064</v>
      </c>
      <c r="NL83" s="37">
        <f>NK83+NL74-NL20*SUMIFS(conditions!$69:$69,conditions!$8:$8,"&lt;="&amp;NL$9,conditions!$9:$9,"&gt;="&amp;NL$9)*SUMIFS(conditions!$70:$70,conditions!$8:$8,"&lt;="&amp;NL$9,conditions!$9:$9,"&gt;="&amp;NL$9)</f>
        <v>68.402581309260071</v>
      </c>
      <c r="NM83" s="37">
        <f>NL83+NM74-NM20*SUMIFS(conditions!$69:$69,conditions!$8:$8,"&lt;="&amp;NM$9,conditions!$9:$9,"&gt;="&amp;NM$9)*SUMIFS(conditions!$70:$70,conditions!$8:$8,"&lt;="&amp;NM$9,conditions!$9:$9,"&gt;="&amp;NM$9)</f>
        <v>68.402581309260071</v>
      </c>
      <c r="NN83" s="37">
        <f>NM83+NN74-NN20*SUMIFS(conditions!$69:$69,conditions!$8:$8,"&lt;="&amp;NN$9,conditions!$9:$9,"&gt;="&amp;NN$9)*SUMIFS(conditions!$70:$70,conditions!$8:$8,"&lt;="&amp;NN$9,conditions!$9:$9,"&gt;="&amp;NN$9)</f>
        <v>61.176498265080063</v>
      </c>
      <c r="NO83" s="37">
        <f>NN83+NO74-NO20*SUMIFS(conditions!$69:$69,conditions!$8:$8,"&lt;="&amp;NO$9,conditions!$9:$9,"&gt;="&amp;NO$9)*SUMIFS(conditions!$70:$70,conditions!$8:$8,"&lt;="&amp;NO$9,conditions!$9:$9,"&gt;="&amp;NO$9)</f>
        <v>57.514415220900055</v>
      </c>
      <c r="NP83" s="37">
        <f>NO83+NP74-NP20*SUMIFS(conditions!$69:$69,conditions!$8:$8,"&lt;="&amp;NP$9,conditions!$9:$9,"&gt;="&amp;NP$9)*SUMIFS(conditions!$70:$70,conditions!$8:$8,"&lt;="&amp;NP$9,conditions!$9:$9,"&gt;="&amp;NP$9)</f>
        <v>53.852332176720047</v>
      </c>
      <c r="NQ83" s="37">
        <f>NP83+NQ74-NQ20*SUMIFS(conditions!$69:$69,conditions!$8:$8,"&lt;="&amp;NQ$9,conditions!$9:$9,"&gt;="&amp;NQ$9)*SUMIFS(conditions!$70:$70,conditions!$8:$8,"&lt;="&amp;NQ$9,conditions!$9:$9,"&gt;="&amp;NQ$9)</f>
        <v>50.190249132540039</v>
      </c>
      <c r="NR83" s="37">
        <f>NQ83+NR74-NR20*SUMIFS(conditions!$69:$69,conditions!$8:$8,"&lt;="&amp;NR$9,conditions!$9:$9,"&gt;="&amp;NR$9)*SUMIFS(conditions!$70:$70,conditions!$8:$8,"&lt;="&amp;NR$9,conditions!$9:$9,"&gt;="&amp;NR$9)</f>
        <v>46.528166088360031</v>
      </c>
      <c r="NS83" s="37">
        <f>NR83+NS74-NS20*SUMIFS(conditions!$69:$69,conditions!$8:$8,"&lt;="&amp;NS$9,conditions!$9:$9,"&gt;="&amp;NS$9)*SUMIFS(conditions!$70:$70,conditions!$8:$8,"&lt;="&amp;NS$9,conditions!$9:$9,"&gt;="&amp;NS$9)</f>
        <v>50.092166088360031</v>
      </c>
      <c r="NT83" s="37">
        <f>NS83+NT74-NT20*SUMIFS(conditions!$69:$69,conditions!$8:$8,"&lt;="&amp;NT$9,conditions!$9:$9,"&gt;="&amp;NT$9)*SUMIFS(conditions!$70:$70,conditions!$8:$8,"&lt;="&amp;NT$9,conditions!$9:$9,"&gt;="&amp;NT$9)</f>
        <v>50.092166088360031</v>
      </c>
      <c r="NU83" s="37">
        <f>NT83+NU74-NU20*SUMIFS(conditions!$69:$69,conditions!$8:$8,"&lt;="&amp;NU$9,conditions!$9:$9,"&gt;="&amp;NU$9)*SUMIFS(conditions!$70:$70,conditions!$8:$8,"&lt;="&amp;NU$9,conditions!$9:$9,"&gt;="&amp;NU$9)</f>
        <v>42.866083044180023</v>
      </c>
      <c r="NV83" s="37">
        <f>NU83+NV74-NV20*SUMIFS(conditions!$69:$69,conditions!$8:$8,"&lt;="&amp;NV$9,conditions!$9:$9,"&gt;="&amp;NV$9)*SUMIFS(conditions!$70:$70,conditions!$8:$8,"&lt;="&amp;NV$9,conditions!$9:$9,"&gt;="&amp;NV$9)</f>
        <v>39.204000000000015</v>
      </c>
    </row>
    <row r="84" spans="1:386" x14ac:dyDescent="0.25">
      <c r="A84" s="1"/>
      <c r="B84" s="1"/>
      <c r="C84" s="1"/>
      <c r="D84" s="1"/>
      <c r="E84" s="1"/>
      <c r="F84" s="1"/>
      <c r="G84" s="1"/>
      <c r="H84" s="1"/>
      <c r="I84" s="1"/>
      <c r="J84" s="18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</row>
    <row r="85" spans="1:386" s="7" customFormat="1" x14ac:dyDescent="0.25">
      <c r="A85" s="5"/>
      <c r="B85" s="5"/>
      <c r="C85" s="5"/>
      <c r="D85" s="5"/>
      <c r="E85" s="5"/>
      <c r="F85" s="5"/>
      <c r="G85" s="5" t="str">
        <f>KPI!$F$41</f>
        <v>деб. задолж-ть заказчиков по доплатам на нач. бюдж. года</v>
      </c>
      <c r="H85" s="5"/>
      <c r="I85" s="5"/>
      <c r="J85" s="20" t="str">
        <f>IF($G85="","",INDEX(KPI!$H$11:$H$121,SUMIFS(KPI!$E$11:$E$121,KPI!$F$11:$F$121,$G85)))</f>
        <v>тыс.руб.</v>
      </c>
      <c r="K85" s="5"/>
      <c r="L85" s="5"/>
      <c r="M85" s="5"/>
      <c r="N85" s="5"/>
      <c r="O85" s="5"/>
      <c r="P85" s="5"/>
      <c r="Q85" s="5"/>
      <c r="R85" s="27">
        <f>SUM(T85:NV85)</f>
        <v>2384.6074045794003</v>
      </c>
      <c r="S85" s="5"/>
      <c r="T85" s="5"/>
      <c r="U85" s="27">
        <f>SUM(U87:U93)</f>
        <v>216.7824913254</v>
      </c>
      <c r="V85" s="27">
        <f t="shared" ref="V85:CG85" si="107">SUM(V87:V93)</f>
        <v>216.7824913254</v>
      </c>
      <c r="W85" s="27">
        <f t="shared" si="107"/>
        <v>216.7824913254</v>
      </c>
      <c r="X85" s="27">
        <f t="shared" si="107"/>
        <v>216.7824913254</v>
      </c>
      <c r="Y85" s="27">
        <f t="shared" si="107"/>
        <v>0</v>
      </c>
      <c r="Z85" s="27">
        <f t="shared" si="107"/>
        <v>0</v>
      </c>
      <c r="AA85" s="27">
        <f t="shared" si="107"/>
        <v>216.7824913254</v>
      </c>
      <c r="AB85" s="27">
        <f t="shared" si="107"/>
        <v>216.7824913254</v>
      </c>
      <c r="AC85" s="27">
        <f t="shared" si="107"/>
        <v>216.7824913254</v>
      </c>
      <c r="AD85" s="27">
        <f t="shared" si="107"/>
        <v>216.7824913254</v>
      </c>
      <c r="AE85" s="27">
        <f t="shared" si="107"/>
        <v>216.7824913254</v>
      </c>
      <c r="AF85" s="27">
        <f t="shared" si="107"/>
        <v>0</v>
      </c>
      <c r="AG85" s="27">
        <f t="shared" si="107"/>
        <v>0</v>
      </c>
      <c r="AH85" s="27">
        <f t="shared" si="107"/>
        <v>216.7824913254</v>
      </c>
      <c r="AI85" s="27">
        <f t="shared" si="107"/>
        <v>216.7824913254</v>
      </c>
      <c r="AJ85" s="27">
        <f t="shared" si="107"/>
        <v>0</v>
      </c>
      <c r="AK85" s="27">
        <f t="shared" si="107"/>
        <v>0</v>
      </c>
      <c r="AL85" s="27">
        <f t="shared" si="107"/>
        <v>0</v>
      </c>
      <c r="AM85" s="27">
        <f t="shared" si="107"/>
        <v>0</v>
      </c>
      <c r="AN85" s="27">
        <f t="shared" si="107"/>
        <v>0</v>
      </c>
      <c r="AO85" s="27">
        <f t="shared" si="107"/>
        <v>0</v>
      </c>
      <c r="AP85" s="27">
        <f t="shared" si="107"/>
        <v>0</v>
      </c>
      <c r="AQ85" s="27">
        <f t="shared" si="107"/>
        <v>0</v>
      </c>
      <c r="AR85" s="27">
        <f t="shared" si="107"/>
        <v>0</v>
      </c>
      <c r="AS85" s="27">
        <f t="shared" si="107"/>
        <v>0</v>
      </c>
      <c r="AT85" s="27">
        <f t="shared" si="107"/>
        <v>0</v>
      </c>
      <c r="AU85" s="27">
        <f t="shared" si="107"/>
        <v>0</v>
      </c>
      <c r="AV85" s="27">
        <f t="shared" si="107"/>
        <v>0</v>
      </c>
      <c r="AW85" s="27">
        <f t="shared" si="107"/>
        <v>0</v>
      </c>
      <c r="AX85" s="27">
        <f t="shared" si="107"/>
        <v>0</v>
      </c>
      <c r="AY85" s="27">
        <f t="shared" si="107"/>
        <v>0</v>
      </c>
      <c r="AZ85" s="27">
        <f t="shared" si="107"/>
        <v>0</v>
      </c>
      <c r="BA85" s="27">
        <f t="shared" si="107"/>
        <v>0</v>
      </c>
      <c r="BB85" s="27">
        <f t="shared" si="107"/>
        <v>0</v>
      </c>
      <c r="BC85" s="27">
        <f t="shared" si="107"/>
        <v>0</v>
      </c>
      <c r="BD85" s="27">
        <f t="shared" si="107"/>
        <v>0</v>
      </c>
      <c r="BE85" s="27">
        <f t="shared" si="107"/>
        <v>0</v>
      </c>
      <c r="BF85" s="27">
        <f t="shared" si="107"/>
        <v>0</v>
      </c>
      <c r="BG85" s="27">
        <f t="shared" si="107"/>
        <v>0</v>
      </c>
      <c r="BH85" s="27">
        <f t="shared" si="107"/>
        <v>0</v>
      </c>
      <c r="BI85" s="27">
        <f t="shared" si="107"/>
        <v>0</v>
      </c>
      <c r="BJ85" s="27">
        <f t="shared" si="107"/>
        <v>0</v>
      </c>
      <c r="BK85" s="27">
        <f t="shared" si="107"/>
        <v>0</v>
      </c>
      <c r="BL85" s="27">
        <f t="shared" si="107"/>
        <v>0</v>
      </c>
      <c r="BM85" s="27">
        <f t="shared" si="107"/>
        <v>0</v>
      </c>
      <c r="BN85" s="27">
        <f t="shared" si="107"/>
        <v>0</v>
      </c>
      <c r="BO85" s="27">
        <f t="shared" si="107"/>
        <v>0</v>
      </c>
      <c r="BP85" s="27">
        <f t="shared" si="107"/>
        <v>0</v>
      </c>
      <c r="BQ85" s="27">
        <f t="shared" si="107"/>
        <v>0</v>
      </c>
      <c r="BR85" s="27">
        <f t="shared" si="107"/>
        <v>0</v>
      </c>
      <c r="BS85" s="27">
        <f t="shared" si="107"/>
        <v>0</v>
      </c>
      <c r="BT85" s="27">
        <f t="shared" si="107"/>
        <v>0</v>
      </c>
      <c r="BU85" s="27">
        <f t="shared" si="107"/>
        <v>0</v>
      </c>
      <c r="BV85" s="27">
        <f t="shared" si="107"/>
        <v>0</v>
      </c>
      <c r="BW85" s="27">
        <f t="shared" si="107"/>
        <v>0</v>
      </c>
      <c r="BX85" s="27">
        <f t="shared" si="107"/>
        <v>0</v>
      </c>
      <c r="BY85" s="27">
        <f t="shared" si="107"/>
        <v>0</v>
      </c>
      <c r="BZ85" s="27">
        <f t="shared" si="107"/>
        <v>0</v>
      </c>
      <c r="CA85" s="27">
        <f t="shared" si="107"/>
        <v>0</v>
      </c>
      <c r="CB85" s="27">
        <f t="shared" si="107"/>
        <v>0</v>
      </c>
      <c r="CC85" s="27">
        <f t="shared" si="107"/>
        <v>0</v>
      </c>
      <c r="CD85" s="27">
        <f t="shared" si="107"/>
        <v>0</v>
      </c>
      <c r="CE85" s="27">
        <f t="shared" si="107"/>
        <v>0</v>
      </c>
      <c r="CF85" s="27">
        <f t="shared" si="107"/>
        <v>0</v>
      </c>
      <c r="CG85" s="27">
        <f t="shared" si="107"/>
        <v>0</v>
      </c>
      <c r="CH85" s="27">
        <f t="shared" ref="CH85:ES85" si="108">SUM(CH87:CH93)</f>
        <v>0</v>
      </c>
      <c r="CI85" s="27">
        <f t="shared" si="108"/>
        <v>0</v>
      </c>
      <c r="CJ85" s="27">
        <f t="shared" si="108"/>
        <v>0</v>
      </c>
      <c r="CK85" s="27">
        <f t="shared" si="108"/>
        <v>0</v>
      </c>
      <c r="CL85" s="27">
        <f t="shared" si="108"/>
        <v>0</v>
      </c>
      <c r="CM85" s="27">
        <f t="shared" si="108"/>
        <v>0</v>
      </c>
      <c r="CN85" s="27">
        <f t="shared" si="108"/>
        <v>0</v>
      </c>
      <c r="CO85" s="27">
        <f t="shared" si="108"/>
        <v>0</v>
      </c>
      <c r="CP85" s="27">
        <f t="shared" si="108"/>
        <v>0</v>
      </c>
      <c r="CQ85" s="27">
        <f t="shared" si="108"/>
        <v>0</v>
      </c>
      <c r="CR85" s="27">
        <f t="shared" si="108"/>
        <v>0</v>
      </c>
      <c r="CS85" s="27">
        <f t="shared" si="108"/>
        <v>0</v>
      </c>
      <c r="CT85" s="27">
        <f t="shared" si="108"/>
        <v>0</v>
      </c>
      <c r="CU85" s="27">
        <f t="shared" si="108"/>
        <v>0</v>
      </c>
      <c r="CV85" s="27">
        <f t="shared" si="108"/>
        <v>0</v>
      </c>
      <c r="CW85" s="27">
        <f t="shared" si="108"/>
        <v>0</v>
      </c>
      <c r="CX85" s="27">
        <f t="shared" si="108"/>
        <v>0</v>
      </c>
      <c r="CY85" s="27">
        <f t="shared" si="108"/>
        <v>0</v>
      </c>
      <c r="CZ85" s="27">
        <f t="shared" si="108"/>
        <v>0</v>
      </c>
      <c r="DA85" s="27">
        <f t="shared" si="108"/>
        <v>0</v>
      </c>
      <c r="DB85" s="27">
        <f t="shared" si="108"/>
        <v>0</v>
      </c>
      <c r="DC85" s="27">
        <f t="shared" si="108"/>
        <v>0</v>
      </c>
      <c r="DD85" s="27">
        <f t="shared" si="108"/>
        <v>0</v>
      </c>
      <c r="DE85" s="27">
        <f t="shared" si="108"/>
        <v>0</v>
      </c>
      <c r="DF85" s="27">
        <f t="shared" si="108"/>
        <v>0</v>
      </c>
      <c r="DG85" s="27">
        <f t="shared" si="108"/>
        <v>0</v>
      </c>
      <c r="DH85" s="27">
        <f t="shared" si="108"/>
        <v>0</v>
      </c>
      <c r="DI85" s="27">
        <f t="shared" si="108"/>
        <v>0</v>
      </c>
      <c r="DJ85" s="27">
        <f t="shared" si="108"/>
        <v>0</v>
      </c>
      <c r="DK85" s="27">
        <f t="shared" si="108"/>
        <v>0</v>
      </c>
      <c r="DL85" s="27">
        <f t="shared" si="108"/>
        <v>0</v>
      </c>
      <c r="DM85" s="27">
        <f t="shared" si="108"/>
        <v>0</v>
      </c>
      <c r="DN85" s="27">
        <f t="shared" si="108"/>
        <v>0</v>
      </c>
      <c r="DO85" s="27">
        <f t="shared" si="108"/>
        <v>0</v>
      </c>
      <c r="DP85" s="27">
        <f t="shared" si="108"/>
        <v>0</v>
      </c>
      <c r="DQ85" s="27">
        <f t="shared" si="108"/>
        <v>0</v>
      </c>
      <c r="DR85" s="27">
        <f t="shared" si="108"/>
        <v>0</v>
      </c>
      <c r="DS85" s="27">
        <f t="shared" si="108"/>
        <v>0</v>
      </c>
      <c r="DT85" s="27">
        <f t="shared" si="108"/>
        <v>0</v>
      </c>
      <c r="DU85" s="27">
        <f t="shared" si="108"/>
        <v>0</v>
      </c>
      <c r="DV85" s="27">
        <f t="shared" si="108"/>
        <v>0</v>
      </c>
      <c r="DW85" s="27">
        <f t="shared" si="108"/>
        <v>0</v>
      </c>
      <c r="DX85" s="27">
        <f t="shared" si="108"/>
        <v>0</v>
      </c>
      <c r="DY85" s="27">
        <f t="shared" si="108"/>
        <v>0</v>
      </c>
      <c r="DZ85" s="27">
        <f t="shared" si="108"/>
        <v>0</v>
      </c>
      <c r="EA85" s="27">
        <f t="shared" si="108"/>
        <v>0</v>
      </c>
      <c r="EB85" s="27">
        <f t="shared" si="108"/>
        <v>0</v>
      </c>
      <c r="EC85" s="27">
        <f t="shared" si="108"/>
        <v>0</v>
      </c>
      <c r="ED85" s="27">
        <f t="shared" si="108"/>
        <v>0</v>
      </c>
      <c r="EE85" s="27">
        <f t="shared" si="108"/>
        <v>0</v>
      </c>
      <c r="EF85" s="27">
        <f t="shared" si="108"/>
        <v>0</v>
      </c>
      <c r="EG85" s="27">
        <f t="shared" si="108"/>
        <v>0</v>
      </c>
      <c r="EH85" s="27">
        <f t="shared" si="108"/>
        <v>0</v>
      </c>
      <c r="EI85" s="27">
        <f t="shared" si="108"/>
        <v>0</v>
      </c>
      <c r="EJ85" s="27">
        <f t="shared" si="108"/>
        <v>0</v>
      </c>
      <c r="EK85" s="27">
        <f t="shared" si="108"/>
        <v>0</v>
      </c>
      <c r="EL85" s="27">
        <f t="shared" si="108"/>
        <v>0</v>
      </c>
      <c r="EM85" s="27">
        <f t="shared" si="108"/>
        <v>0</v>
      </c>
      <c r="EN85" s="27">
        <f t="shared" si="108"/>
        <v>0</v>
      </c>
      <c r="EO85" s="27">
        <f t="shared" si="108"/>
        <v>0</v>
      </c>
      <c r="EP85" s="27">
        <f t="shared" si="108"/>
        <v>0</v>
      </c>
      <c r="EQ85" s="27">
        <f t="shared" si="108"/>
        <v>0</v>
      </c>
      <c r="ER85" s="27">
        <f t="shared" si="108"/>
        <v>0</v>
      </c>
      <c r="ES85" s="27">
        <f t="shared" si="108"/>
        <v>0</v>
      </c>
      <c r="ET85" s="27">
        <f t="shared" ref="ET85:HE85" si="109">SUM(ET87:ET93)</f>
        <v>0</v>
      </c>
      <c r="EU85" s="27">
        <f t="shared" si="109"/>
        <v>0</v>
      </c>
      <c r="EV85" s="27">
        <f t="shared" si="109"/>
        <v>0</v>
      </c>
      <c r="EW85" s="27">
        <f t="shared" si="109"/>
        <v>0</v>
      </c>
      <c r="EX85" s="27">
        <f t="shared" si="109"/>
        <v>0</v>
      </c>
      <c r="EY85" s="27">
        <f t="shared" si="109"/>
        <v>0</v>
      </c>
      <c r="EZ85" s="27">
        <f t="shared" si="109"/>
        <v>0</v>
      </c>
      <c r="FA85" s="27">
        <f t="shared" si="109"/>
        <v>0</v>
      </c>
      <c r="FB85" s="27">
        <f t="shared" si="109"/>
        <v>0</v>
      </c>
      <c r="FC85" s="27">
        <f t="shared" si="109"/>
        <v>0</v>
      </c>
      <c r="FD85" s="27">
        <f t="shared" si="109"/>
        <v>0</v>
      </c>
      <c r="FE85" s="27">
        <f t="shared" si="109"/>
        <v>0</v>
      </c>
      <c r="FF85" s="27">
        <f t="shared" si="109"/>
        <v>0</v>
      </c>
      <c r="FG85" s="27">
        <f t="shared" si="109"/>
        <v>0</v>
      </c>
      <c r="FH85" s="27">
        <f t="shared" si="109"/>
        <v>0</v>
      </c>
      <c r="FI85" s="27">
        <f t="shared" si="109"/>
        <v>0</v>
      </c>
      <c r="FJ85" s="27">
        <f t="shared" si="109"/>
        <v>0</v>
      </c>
      <c r="FK85" s="27">
        <f t="shared" si="109"/>
        <v>0</v>
      </c>
      <c r="FL85" s="27">
        <f t="shared" si="109"/>
        <v>0</v>
      </c>
      <c r="FM85" s="27">
        <f t="shared" si="109"/>
        <v>0</v>
      </c>
      <c r="FN85" s="27">
        <f t="shared" si="109"/>
        <v>0</v>
      </c>
      <c r="FO85" s="27">
        <f t="shared" si="109"/>
        <v>0</v>
      </c>
      <c r="FP85" s="27">
        <f t="shared" si="109"/>
        <v>0</v>
      </c>
      <c r="FQ85" s="27">
        <f t="shared" si="109"/>
        <v>0</v>
      </c>
      <c r="FR85" s="27">
        <f t="shared" si="109"/>
        <v>0</v>
      </c>
      <c r="FS85" s="27">
        <f t="shared" si="109"/>
        <v>0</v>
      </c>
      <c r="FT85" s="27">
        <f t="shared" si="109"/>
        <v>0</v>
      </c>
      <c r="FU85" s="27">
        <f t="shared" si="109"/>
        <v>0</v>
      </c>
      <c r="FV85" s="27">
        <f t="shared" si="109"/>
        <v>0</v>
      </c>
      <c r="FW85" s="27">
        <f t="shared" si="109"/>
        <v>0</v>
      </c>
      <c r="FX85" s="27">
        <f t="shared" si="109"/>
        <v>0</v>
      </c>
      <c r="FY85" s="27">
        <f t="shared" si="109"/>
        <v>0</v>
      </c>
      <c r="FZ85" s="27">
        <f t="shared" si="109"/>
        <v>0</v>
      </c>
      <c r="GA85" s="27">
        <f t="shared" si="109"/>
        <v>0</v>
      </c>
      <c r="GB85" s="27">
        <f t="shared" si="109"/>
        <v>0</v>
      </c>
      <c r="GC85" s="27">
        <f t="shared" si="109"/>
        <v>0</v>
      </c>
      <c r="GD85" s="27">
        <f t="shared" si="109"/>
        <v>0</v>
      </c>
      <c r="GE85" s="27">
        <f t="shared" si="109"/>
        <v>0</v>
      </c>
      <c r="GF85" s="27">
        <f t="shared" si="109"/>
        <v>0</v>
      </c>
      <c r="GG85" s="27">
        <f t="shared" si="109"/>
        <v>0</v>
      </c>
      <c r="GH85" s="27">
        <f t="shared" si="109"/>
        <v>0</v>
      </c>
      <c r="GI85" s="27">
        <f t="shared" si="109"/>
        <v>0</v>
      </c>
      <c r="GJ85" s="27">
        <f t="shared" si="109"/>
        <v>0</v>
      </c>
      <c r="GK85" s="27">
        <f t="shared" si="109"/>
        <v>0</v>
      </c>
      <c r="GL85" s="27">
        <f t="shared" si="109"/>
        <v>0</v>
      </c>
      <c r="GM85" s="27">
        <f t="shared" si="109"/>
        <v>0</v>
      </c>
      <c r="GN85" s="27">
        <f t="shared" si="109"/>
        <v>0</v>
      </c>
      <c r="GO85" s="27">
        <f t="shared" si="109"/>
        <v>0</v>
      </c>
      <c r="GP85" s="27">
        <f t="shared" si="109"/>
        <v>0</v>
      </c>
      <c r="GQ85" s="27">
        <f t="shared" si="109"/>
        <v>0</v>
      </c>
      <c r="GR85" s="27">
        <f t="shared" si="109"/>
        <v>0</v>
      </c>
      <c r="GS85" s="27">
        <f t="shared" si="109"/>
        <v>0</v>
      </c>
      <c r="GT85" s="27">
        <f t="shared" si="109"/>
        <v>0</v>
      </c>
      <c r="GU85" s="27">
        <f t="shared" si="109"/>
        <v>0</v>
      </c>
      <c r="GV85" s="27">
        <f t="shared" si="109"/>
        <v>0</v>
      </c>
      <c r="GW85" s="27">
        <f t="shared" si="109"/>
        <v>0</v>
      </c>
      <c r="GX85" s="27">
        <f t="shared" si="109"/>
        <v>0</v>
      </c>
      <c r="GY85" s="27">
        <f t="shared" si="109"/>
        <v>0</v>
      </c>
      <c r="GZ85" s="27">
        <f t="shared" si="109"/>
        <v>0</v>
      </c>
      <c r="HA85" s="27">
        <f t="shared" si="109"/>
        <v>0</v>
      </c>
      <c r="HB85" s="27">
        <f t="shared" si="109"/>
        <v>0</v>
      </c>
      <c r="HC85" s="27">
        <f t="shared" si="109"/>
        <v>0</v>
      </c>
      <c r="HD85" s="27">
        <f t="shared" si="109"/>
        <v>0</v>
      </c>
      <c r="HE85" s="27">
        <f t="shared" si="109"/>
        <v>0</v>
      </c>
      <c r="HF85" s="27">
        <f t="shared" ref="HF85:JQ85" si="110">SUM(HF87:HF93)</f>
        <v>0</v>
      </c>
      <c r="HG85" s="27">
        <f t="shared" si="110"/>
        <v>0</v>
      </c>
      <c r="HH85" s="27">
        <f t="shared" si="110"/>
        <v>0</v>
      </c>
      <c r="HI85" s="27">
        <f t="shared" si="110"/>
        <v>0</v>
      </c>
      <c r="HJ85" s="27">
        <f t="shared" si="110"/>
        <v>0</v>
      </c>
      <c r="HK85" s="27">
        <f t="shared" si="110"/>
        <v>0</v>
      </c>
      <c r="HL85" s="27">
        <f t="shared" si="110"/>
        <v>0</v>
      </c>
      <c r="HM85" s="27">
        <f t="shared" si="110"/>
        <v>0</v>
      </c>
      <c r="HN85" s="27">
        <f t="shared" si="110"/>
        <v>0</v>
      </c>
      <c r="HO85" s="27">
        <f t="shared" si="110"/>
        <v>0</v>
      </c>
      <c r="HP85" s="27">
        <f t="shared" si="110"/>
        <v>0</v>
      </c>
      <c r="HQ85" s="27">
        <f t="shared" si="110"/>
        <v>0</v>
      </c>
      <c r="HR85" s="27">
        <f t="shared" si="110"/>
        <v>0</v>
      </c>
      <c r="HS85" s="27">
        <f t="shared" si="110"/>
        <v>0</v>
      </c>
      <c r="HT85" s="27">
        <f t="shared" si="110"/>
        <v>0</v>
      </c>
      <c r="HU85" s="27">
        <f t="shared" si="110"/>
        <v>0</v>
      </c>
      <c r="HV85" s="27">
        <f t="shared" si="110"/>
        <v>0</v>
      </c>
      <c r="HW85" s="27">
        <f t="shared" si="110"/>
        <v>0</v>
      </c>
      <c r="HX85" s="27">
        <f t="shared" si="110"/>
        <v>0</v>
      </c>
      <c r="HY85" s="27">
        <f t="shared" si="110"/>
        <v>0</v>
      </c>
      <c r="HZ85" s="27">
        <f t="shared" si="110"/>
        <v>0</v>
      </c>
      <c r="IA85" s="27">
        <f t="shared" si="110"/>
        <v>0</v>
      </c>
      <c r="IB85" s="27">
        <f t="shared" si="110"/>
        <v>0</v>
      </c>
      <c r="IC85" s="27">
        <f t="shared" si="110"/>
        <v>0</v>
      </c>
      <c r="ID85" s="27">
        <f t="shared" si="110"/>
        <v>0</v>
      </c>
      <c r="IE85" s="27">
        <f t="shared" si="110"/>
        <v>0</v>
      </c>
      <c r="IF85" s="27">
        <f t="shared" si="110"/>
        <v>0</v>
      </c>
      <c r="IG85" s="27">
        <f t="shared" si="110"/>
        <v>0</v>
      </c>
      <c r="IH85" s="27">
        <f t="shared" si="110"/>
        <v>0</v>
      </c>
      <c r="II85" s="27">
        <f t="shared" si="110"/>
        <v>0</v>
      </c>
      <c r="IJ85" s="27">
        <f t="shared" si="110"/>
        <v>0</v>
      </c>
      <c r="IK85" s="27">
        <f t="shared" si="110"/>
        <v>0</v>
      </c>
      <c r="IL85" s="27">
        <f t="shared" si="110"/>
        <v>0</v>
      </c>
      <c r="IM85" s="27">
        <f t="shared" si="110"/>
        <v>0</v>
      </c>
      <c r="IN85" s="27">
        <f t="shared" si="110"/>
        <v>0</v>
      </c>
      <c r="IO85" s="27">
        <f t="shared" si="110"/>
        <v>0</v>
      </c>
      <c r="IP85" s="27">
        <f t="shared" si="110"/>
        <v>0</v>
      </c>
      <c r="IQ85" s="27">
        <f t="shared" si="110"/>
        <v>0</v>
      </c>
      <c r="IR85" s="27">
        <f t="shared" si="110"/>
        <v>0</v>
      </c>
      <c r="IS85" s="27">
        <f t="shared" si="110"/>
        <v>0</v>
      </c>
      <c r="IT85" s="27">
        <f t="shared" si="110"/>
        <v>0</v>
      </c>
      <c r="IU85" s="27">
        <f t="shared" si="110"/>
        <v>0</v>
      </c>
      <c r="IV85" s="27">
        <f t="shared" si="110"/>
        <v>0</v>
      </c>
      <c r="IW85" s="27">
        <f t="shared" si="110"/>
        <v>0</v>
      </c>
      <c r="IX85" s="27">
        <f t="shared" si="110"/>
        <v>0</v>
      </c>
      <c r="IY85" s="27">
        <f t="shared" si="110"/>
        <v>0</v>
      </c>
      <c r="IZ85" s="27">
        <f t="shared" si="110"/>
        <v>0</v>
      </c>
      <c r="JA85" s="27">
        <f t="shared" si="110"/>
        <v>0</v>
      </c>
      <c r="JB85" s="27">
        <f t="shared" si="110"/>
        <v>0</v>
      </c>
      <c r="JC85" s="27">
        <f t="shared" si="110"/>
        <v>0</v>
      </c>
      <c r="JD85" s="27">
        <f t="shared" si="110"/>
        <v>0</v>
      </c>
      <c r="JE85" s="27">
        <f t="shared" si="110"/>
        <v>0</v>
      </c>
      <c r="JF85" s="27">
        <f t="shared" si="110"/>
        <v>0</v>
      </c>
      <c r="JG85" s="27">
        <f t="shared" si="110"/>
        <v>0</v>
      </c>
      <c r="JH85" s="27">
        <f t="shared" si="110"/>
        <v>0</v>
      </c>
      <c r="JI85" s="27">
        <f t="shared" si="110"/>
        <v>0</v>
      </c>
      <c r="JJ85" s="27">
        <f t="shared" si="110"/>
        <v>0</v>
      </c>
      <c r="JK85" s="27">
        <f t="shared" si="110"/>
        <v>0</v>
      </c>
      <c r="JL85" s="27">
        <f t="shared" si="110"/>
        <v>0</v>
      </c>
      <c r="JM85" s="27">
        <f t="shared" si="110"/>
        <v>0</v>
      </c>
      <c r="JN85" s="27">
        <f t="shared" si="110"/>
        <v>0</v>
      </c>
      <c r="JO85" s="27">
        <f t="shared" si="110"/>
        <v>0</v>
      </c>
      <c r="JP85" s="27">
        <f t="shared" si="110"/>
        <v>0</v>
      </c>
      <c r="JQ85" s="27">
        <f t="shared" si="110"/>
        <v>0</v>
      </c>
      <c r="JR85" s="27">
        <f t="shared" ref="JR85:MC85" si="111">SUM(JR87:JR93)</f>
        <v>0</v>
      </c>
      <c r="JS85" s="27">
        <f t="shared" si="111"/>
        <v>0</v>
      </c>
      <c r="JT85" s="27">
        <f t="shared" si="111"/>
        <v>0</v>
      </c>
      <c r="JU85" s="27">
        <f t="shared" si="111"/>
        <v>0</v>
      </c>
      <c r="JV85" s="27">
        <f t="shared" si="111"/>
        <v>0</v>
      </c>
      <c r="JW85" s="27">
        <f t="shared" si="111"/>
        <v>0</v>
      </c>
      <c r="JX85" s="27">
        <f t="shared" si="111"/>
        <v>0</v>
      </c>
      <c r="JY85" s="27">
        <f t="shared" si="111"/>
        <v>0</v>
      </c>
      <c r="JZ85" s="27">
        <f t="shared" si="111"/>
        <v>0</v>
      </c>
      <c r="KA85" s="27">
        <f t="shared" si="111"/>
        <v>0</v>
      </c>
      <c r="KB85" s="27">
        <f t="shared" si="111"/>
        <v>0</v>
      </c>
      <c r="KC85" s="27">
        <f t="shared" si="111"/>
        <v>0</v>
      </c>
      <c r="KD85" s="27">
        <f t="shared" si="111"/>
        <v>0</v>
      </c>
      <c r="KE85" s="27">
        <f t="shared" si="111"/>
        <v>0</v>
      </c>
      <c r="KF85" s="27">
        <f t="shared" si="111"/>
        <v>0</v>
      </c>
      <c r="KG85" s="27">
        <f t="shared" si="111"/>
        <v>0</v>
      </c>
      <c r="KH85" s="27">
        <f t="shared" si="111"/>
        <v>0</v>
      </c>
      <c r="KI85" s="27">
        <f t="shared" si="111"/>
        <v>0</v>
      </c>
      <c r="KJ85" s="27">
        <f t="shared" si="111"/>
        <v>0</v>
      </c>
      <c r="KK85" s="27">
        <f t="shared" si="111"/>
        <v>0</v>
      </c>
      <c r="KL85" s="27">
        <f t="shared" si="111"/>
        <v>0</v>
      </c>
      <c r="KM85" s="27">
        <f t="shared" si="111"/>
        <v>0</v>
      </c>
      <c r="KN85" s="27">
        <f t="shared" si="111"/>
        <v>0</v>
      </c>
      <c r="KO85" s="27">
        <f t="shared" si="111"/>
        <v>0</v>
      </c>
      <c r="KP85" s="27">
        <f t="shared" si="111"/>
        <v>0</v>
      </c>
      <c r="KQ85" s="27">
        <f t="shared" si="111"/>
        <v>0</v>
      </c>
      <c r="KR85" s="27">
        <f t="shared" si="111"/>
        <v>0</v>
      </c>
      <c r="KS85" s="27">
        <f t="shared" si="111"/>
        <v>0</v>
      </c>
      <c r="KT85" s="27">
        <f t="shared" si="111"/>
        <v>0</v>
      </c>
      <c r="KU85" s="27">
        <f t="shared" si="111"/>
        <v>0</v>
      </c>
      <c r="KV85" s="27">
        <f t="shared" si="111"/>
        <v>0</v>
      </c>
      <c r="KW85" s="27">
        <f t="shared" si="111"/>
        <v>0</v>
      </c>
      <c r="KX85" s="27">
        <f t="shared" si="111"/>
        <v>0</v>
      </c>
      <c r="KY85" s="27">
        <f t="shared" si="111"/>
        <v>0</v>
      </c>
      <c r="KZ85" s="27">
        <f t="shared" si="111"/>
        <v>0</v>
      </c>
      <c r="LA85" s="27">
        <f t="shared" si="111"/>
        <v>0</v>
      </c>
      <c r="LB85" s="27">
        <f t="shared" si="111"/>
        <v>0</v>
      </c>
      <c r="LC85" s="27">
        <f t="shared" si="111"/>
        <v>0</v>
      </c>
      <c r="LD85" s="27">
        <f t="shared" si="111"/>
        <v>0</v>
      </c>
      <c r="LE85" s="27">
        <f t="shared" si="111"/>
        <v>0</v>
      </c>
      <c r="LF85" s="27">
        <f t="shared" si="111"/>
        <v>0</v>
      </c>
      <c r="LG85" s="27">
        <f t="shared" si="111"/>
        <v>0</v>
      </c>
      <c r="LH85" s="27">
        <f t="shared" si="111"/>
        <v>0</v>
      </c>
      <c r="LI85" s="27">
        <f t="shared" si="111"/>
        <v>0</v>
      </c>
      <c r="LJ85" s="27">
        <f t="shared" si="111"/>
        <v>0</v>
      </c>
      <c r="LK85" s="27">
        <f t="shared" si="111"/>
        <v>0</v>
      </c>
      <c r="LL85" s="27">
        <f t="shared" si="111"/>
        <v>0</v>
      </c>
      <c r="LM85" s="27">
        <f t="shared" si="111"/>
        <v>0</v>
      </c>
      <c r="LN85" s="27">
        <f t="shared" si="111"/>
        <v>0</v>
      </c>
      <c r="LO85" s="27">
        <f t="shared" si="111"/>
        <v>0</v>
      </c>
      <c r="LP85" s="27">
        <f t="shared" si="111"/>
        <v>0</v>
      </c>
      <c r="LQ85" s="27">
        <f t="shared" si="111"/>
        <v>0</v>
      </c>
      <c r="LR85" s="27">
        <f t="shared" si="111"/>
        <v>0</v>
      </c>
      <c r="LS85" s="27">
        <f t="shared" si="111"/>
        <v>0</v>
      </c>
      <c r="LT85" s="27">
        <f t="shared" si="111"/>
        <v>0</v>
      </c>
      <c r="LU85" s="27">
        <f t="shared" si="111"/>
        <v>0</v>
      </c>
      <c r="LV85" s="27">
        <f t="shared" si="111"/>
        <v>0</v>
      </c>
      <c r="LW85" s="27">
        <f t="shared" si="111"/>
        <v>0</v>
      </c>
      <c r="LX85" s="27">
        <f t="shared" si="111"/>
        <v>0</v>
      </c>
      <c r="LY85" s="27">
        <f t="shared" si="111"/>
        <v>0</v>
      </c>
      <c r="LZ85" s="27">
        <f t="shared" si="111"/>
        <v>0</v>
      </c>
      <c r="MA85" s="27">
        <f t="shared" si="111"/>
        <v>0</v>
      </c>
      <c r="MB85" s="27">
        <f t="shared" si="111"/>
        <v>0</v>
      </c>
      <c r="MC85" s="27">
        <f t="shared" si="111"/>
        <v>0</v>
      </c>
      <c r="MD85" s="27">
        <f t="shared" ref="MD85:NV85" si="112">SUM(MD87:MD93)</f>
        <v>0</v>
      </c>
      <c r="ME85" s="27">
        <f t="shared" si="112"/>
        <v>0</v>
      </c>
      <c r="MF85" s="27">
        <f t="shared" si="112"/>
        <v>0</v>
      </c>
      <c r="MG85" s="27">
        <f t="shared" si="112"/>
        <v>0</v>
      </c>
      <c r="MH85" s="27">
        <f t="shared" si="112"/>
        <v>0</v>
      </c>
      <c r="MI85" s="27">
        <f t="shared" si="112"/>
        <v>0</v>
      </c>
      <c r="MJ85" s="27">
        <f t="shared" si="112"/>
        <v>0</v>
      </c>
      <c r="MK85" s="27">
        <f t="shared" si="112"/>
        <v>0</v>
      </c>
      <c r="ML85" s="27">
        <f t="shared" si="112"/>
        <v>0</v>
      </c>
      <c r="MM85" s="27">
        <f t="shared" si="112"/>
        <v>0</v>
      </c>
      <c r="MN85" s="27">
        <f t="shared" si="112"/>
        <v>0</v>
      </c>
      <c r="MO85" s="27">
        <f t="shared" si="112"/>
        <v>0</v>
      </c>
      <c r="MP85" s="27">
        <f t="shared" si="112"/>
        <v>0</v>
      </c>
      <c r="MQ85" s="27">
        <f t="shared" si="112"/>
        <v>0</v>
      </c>
      <c r="MR85" s="27">
        <f t="shared" si="112"/>
        <v>0</v>
      </c>
      <c r="MS85" s="27">
        <f t="shared" si="112"/>
        <v>0</v>
      </c>
      <c r="MT85" s="27">
        <f t="shared" si="112"/>
        <v>0</v>
      </c>
      <c r="MU85" s="27">
        <f t="shared" si="112"/>
        <v>0</v>
      </c>
      <c r="MV85" s="27">
        <f t="shared" si="112"/>
        <v>0</v>
      </c>
      <c r="MW85" s="27">
        <f t="shared" si="112"/>
        <v>0</v>
      </c>
      <c r="MX85" s="27">
        <f t="shared" si="112"/>
        <v>0</v>
      </c>
      <c r="MY85" s="27">
        <f t="shared" si="112"/>
        <v>0</v>
      </c>
      <c r="MZ85" s="27">
        <f t="shared" si="112"/>
        <v>0</v>
      </c>
      <c r="NA85" s="27">
        <f t="shared" si="112"/>
        <v>0</v>
      </c>
      <c r="NB85" s="27">
        <f t="shared" si="112"/>
        <v>0</v>
      </c>
      <c r="NC85" s="27">
        <f t="shared" si="112"/>
        <v>0</v>
      </c>
      <c r="ND85" s="27">
        <f t="shared" si="112"/>
        <v>0</v>
      </c>
      <c r="NE85" s="27">
        <f t="shared" si="112"/>
        <v>0</v>
      </c>
      <c r="NF85" s="27">
        <f t="shared" si="112"/>
        <v>0</v>
      </c>
      <c r="NG85" s="27">
        <f t="shared" si="112"/>
        <v>0</v>
      </c>
      <c r="NH85" s="27">
        <f t="shared" si="112"/>
        <v>0</v>
      </c>
      <c r="NI85" s="27">
        <f t="shared" si="112"/>
        <v>0</v>
      </c>
      <c r="NJ85" s="27">
        <f t="shared" si="112"/>
        <v>0</v>
      </c>
      <c r="NK85" s="27">
        <f t="shared" si="112"/>
        <v>0</v>
      </c>
      <c r="NL85" s="27">
        <f t="shared" si="112"/>
        <v>0</v>
      </c>
      <c r="NM85" s="27">
        <f t="shared" si="112"/>
        <v>0</v>
      </c>
      <c r="NN85" s="27">
        <f t="shared" si="112"/>
        <v>0</v>
      </c>
      <c r="NO85" s="27">
        <f t="shared" si="112"/>
        <v>0</v>
      </c>
      <c r="NP85" s="27">
        <f t="shared" si="112"/>
        <v>0</v>
      </c>
      <c r="NQ85" s="27">
        <f t="shared" si="112"/>
        <v>0</v>
      </c>
      <c r="NR85" s="27">
        <f t="shared" si="112"/>
        <v>0</v>
      </c>
      <c r="NS85" s="27">
        <f t="shared" si="112"/>
        <v>0</v>
      </c>
      <c r="NT85" s="27">
        <f t="shared" si="112"/>
        <v>0</v>
      </c>
      <c r="NU85" s="27">
        <f t="shared" si="112"/>
        <v>0</v>
      </c>
      <c r="NV85" s="27">
        <f t="shared" si="112"/>
        <v>0</v>
      </c>
    </row>
    <row r="86" spans="1:386" s="35" customForma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4"/>
      <c r="K86" s="33"/>
      <c r="L86" s="33"/>
      <c r="M86" s="33"/>
      <c r="N86" s="33"/>
      <c r="O86" s="33"/>
      <c r="P86" s="16" t="str">
        <f>structure!$S$13</f>
        <v>контроль</v>
      </c>
      <c r="Q86" s="33"/>
      <c r="R86" s="36">
        <f>R85-SUM(R87:R93)</f>
        <v>0</v>
      </c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</row>
    <row r="87" spans="1:386" s="38" customFormat="1" ht="10.199999999999999" x14ac:dyDescent="0.2">
      <c r="A87" s="31"/>
      <c r="B87" s="31"/>
      <c r="C87" s="31"/>
      <c r="D87" s="31"/>
      <c r="E87" s="31"/>
      <c r="F87" s="31"/>
      <c r="G87" s="31" t="str">
        <f>G85</f>
        <v>деб. задолж-ть заказчиков по доплатам на нач. бюдж. года</v>
      </c>
      <c r="H87" s="31"/>
      <c r="I87" s="31"/>
      <c r="J87" s="31" t="str">
        <f>IF($G87="","",INDEX(KPI!$H$11:$H$121,SUMIFS(KPI!$E$11:$E$121,KPI!$F$11:$F$121,$G87)))</f>
        <v>тыс.руб.</v>
      </c>
      <c r="K87" s="31"/>
      <c r="L87" s="31"/>
      <c r="M87" s="31"/>
      <c r="N87" s="31" t="str">
        <f>structure!$G$11</f>
        <v>товарная категория 1</v>
      </c>
      <c r="O87" s="31"/>
      <c r="P87" s="31"/>
      <c r="Q87" s="31"/>
      <c r="R87" s="37">
        <f t="shared" ref="R87:R92" si="113">SUM(T87:NV87)</f>
        <v>715.3822213738199</v>
      </c>
      <c r="S87" s="31"/>
      <c r="T87" s="31"/>
      <c r="U87" s="37">
        <f>IF(U$9="",0,IF(U$9-SUMIFS(conditions!$73:$73,conditions!$8:$8,"&lt;="&amp;U$9,conditions!$9:$9,"&gt;="&amp;U$9)&lt;$U$9,(1-conditions!$U$34)*SUMIFS(15:15,$9:$9,EOMONTH($U$9,11)+1-$U$9+U$9-SUMIFS(conditions!$73:$73,conditions!$8:$8,"&lt;="&amp;U$9,conditions!$9:$9,"&gt;="&amp;U$9))*conditions!$U$69*conditions!$U$72,0))</f>
        <v>65.034747397619995</v>
      </c>
      <c r="V87" s="37">
        <f>IF(V$9="",0,IF(V$9-SUMIFS(conditions!$73:$73,conditions!$8:$8,"&lt;="&amp;V$9,conditions!$9:$9,"&gt;="&amp;V$9)&lt;$U$9,(1-conditions!$U$34)*SUMIFS(15:15,$9:$9,EOMONTH($U$9,11)+1-$U$9+V$9-SUMIFS(conditions!$73:$73,conditions!$8:$8,"&lt;="&amp;V$9,conditions!$9:$9,"&gt;="&amp;V$9))*conditions!$U$69*conditions!$U$72,0))</f>
        <v>65.034747397619995</v>
      </c>
      <c r="W87" s="37">
        <f>IF(W$9="",0,IF(W$9-SUMIFS(conditions!$73:$73,conditions!$8:$8,"&lt;="&amp;W$9,conditions!$9:$9,"&gt;="&amp;W$9)&lt;$U$9,(1-conditions!$U$34)*SUMIFS(15:15,$9:$9,EOMONTH($U$9,11)+1-$U$9+W$9-SUMIFS(conditions!$73:$73,conditions!$8:$8,"&lt;="&amp;W$9,conditions!$9:$9,"&gt;="&amp;W$9))*conditions!$U$69*conditions!$U$72,0))</f>
        <v>65.034747397619995</v>
      </c>
      <c r="X87" s="37">
        <f>IF(X$9="",0,IF(X$9-SUMIFS(conditions!$73:$73,conditions!$8:$8,"&lt;="&amp;X$9,conditions!$9:$9,"&gt;="&amp;X$9)&lt;$U$9,(1-conditions!$U$34)*SUMIFS(15:15,$9:$9,EOMONTH($U$9,11)+1-$U$9+X$9-SUMIFS(conditions!$73:$73,conditions!$8:$8,"&lt;="&amp;X$9,conditions!$9:$9,"&gt;="&amp;X$9))*conditions!$U$69*conditions!$U$72,0))</f>
        <v>65.034747397619995</v>
      </c>
      <c r="Y87" s="37">
        <f>IF(Y$9="",0,IF(Y$9-SUMIFS(conditions!$73:$73,conditions!$8:$8,"&lt;="&amp;Y$9,conditions!$9:$9,"&gt;="&amp;Y$9)&lt;$U$9,(1-conditions!$U$34)*SUMIFS(15:15,$9:$9,EOMONTH($U$9,11)+1-$U$9+Y$9-SUMIFS(conditions!$73:$73,conditions!$8:$8,"&lt;="&amp;Y$9,conditions!$9:$9,"&gt;="&amp;Y$9))*conditions!$U$69*conditions!$U$72,0))</f>
        <v>0</v>
      </c>
      <c r="Z87" s="37">
        <f>IF(Z$9="",0,IF(Z$9-SUMIFS(conditions!$73:$73,conditions!$8:$8,"&lt;="&amp;Z$9,conditions!$9:$9,"&gt;="&amp;Z$9)&lt;$U$9,(1-conditions!$U$34)*SUMIFS(15:15,$9:$9,EOMONTH($U$9,11)+1-$U$9+Z$9-SUMIFS(conditions!$73:$73,conditions!$8:$8,"&lt;="&amp;Z$9,conditions!$9:$9,"&gt;="&amp;Z$9))*conditions!$U$69*conditions!$U$72,0))</f>
        <v>0</v>
      </c>
      <c r="AA87" s="37">
        <f>IF(AA$9="",0,IF(AA$9-SUMIFS(conditions!$73:$73,conditions!$8:$8,"&lt;="&amp;AA$9,conditions!$9:$9,"&gt;="&amp;AA$9)&lt;$U$9,(1-conditions!$U$34)*SUMIFS(15:15,$9:$9,EOMONTH($U$9,11)+1-$U$9+AA$9-SUMIFS(conditions!$73:$73,conditions!$8:$8,"&lt;="&amp;AA$9,conditions!$9:$9,"&gt;="&amp;AA$9))*conditions!$U$69*conditions!$U$72,0))</f>
        <v>65.034747397619995</v>
      </c>
      <c r="AB87" s="37">
        <f>IF(AB$9="",0,IF(AB$9-SUMIFS(conditions!$73:$73,conditions!$8:$8,"&lt;="&amp;AB$9,conditions!$9:$9,"&gt;="&amp;AB$9)&lt;$U$9,(1-conditions!$U$34)*SUMIFS(15:15,$9:$9,EOMONTH($U$9,11)+1-$U$9+AB$9-SUMIFS(conditions!$73:$73,conditions!$8:$8,"&lt;="&amp;AB$9,conditions!$9:$9,"&gt;="&amp;AB$9))*conditions!$U$69*conditions!$U$72,0))</f>
        <v>65.034747397619995</v>
      </c>
      <c r="AC87" s="37">
        <f>IF(AC$9="",0,IF(AC$9-SUMIFS(conditions!$73:$73,conditions!$8:$8,"&lt;="&amp;AC$9,conditions!$9:$9,"&gt;="&amp;AC$9)&lt;$U$9,(1-conditions!$U$34)*SUMIFS(15:15,$9:$9,EOMONTH($U$9,11)+1-$U$9+AC$9-SUMIFS(conditions!$73:$73,conditions!$8:$8,"&lt;="&amp;AC$9,conditions!$9:$9,"&gt;="&amp;AC$9))*conditions!$U$69*conditions!$U$72,0))</f>
        <v>65.034747397619995</v>
      </c>
      <c r="AD87" s="37">
        <f>IF(AD$9="",0,IF(AD$9-SUMIFS(conditions!$73:$73,conditions!$8:$8,"&lt;="&amp;AD$9,conditions!$9:$9,"&gt;="&amp;AD$9)&lt;$U$9,(1-conditions!$U$34)*SUMIFS(15:15,$9:$9,EOMONTH($U$9,11)+1-$U$9+AD$9-SUMIFS(conditions!$73:$73,conditions!$8:$8,"&lt;="&amp;AD$9,conditions!$9:$9,"&gt;="&amp;AD$9))*conditions!$U$69*conditions!$U$72,0))</f>
        <v>65.034747397619995</v>
      </c>
      <c r="AE87" s="37">
        <f>IF(AE$9="",0,IF(AE$9-SUMIFS(conditions!$73:$73,conditions!$8:$8,"&lt;="&amp;AE$9,conditions!$9:$9,"&gt;="&amp;AE$9)&lt;$U$9,(1-conditions!$U$34)*SUMIFS(15:15,$9:$9,EOMONTH($U$9,11)+1-$U$9+AE$9-SUMIFS(conditions!$73:$73,conditions!$8:$8,"&lt;="&amp;AE$9,conditions!$9:$9,"&gt;="&amp;AE$9))*conditions!$U$69*conditions!$U$72,0))</f>
        <v>65.034747397619995</v>
      </c>
      <c r="AF87" s="37">
        <f>IF(AF$9="",0,IF(AF$9-SUMIFS(conditions!$73:$73,conditions!$8:$8,"&lt;="&amp;AF$9,conditions!$9:$9,"&gt;="&amp;AF$9)&lt;$U$9,(1-conditions!$U$34)*SUMIFS(15:15,$9:$9,EOMONTH($U$9,11)+1-$U$9+AF$9-SUMIFS(conditions!$73:$73,conditions!$8:$8,"&lt;="&amp;AF$9,conditions!$9:$9,"&gt;="&amp;AF$9))*conditions!$U$69*conditions!$U$72,0))</f>
        <v>0</v>
      </c>
      <c r="AG87" s="37">
        <f>IF(AG$9="",0,IF(AG$9-SUMIFS(conditions!$73:$73,conditions!$8:$8,"&lt;="&amp;AG$9,conditions!$9:$9,"&gt;="&amp;AG$9)&lt;$U$9,(1-conditions!$U$34)*SUMIFS(15:15,$9:$9,EOMONTH($U$9,11)+1-$U$9+AG$9-SUMIFS(conditions!$73:$73,conditions!$8:$8,"&lt;="&amp;AG$9,conditions!$9:$9,"&gt;="&amp;AG$9))*conditions!$U$69*conditions!$U$72,0))</f>
        <v>0</v>
      </c>
      <c r="AH87" s="37">
        <f>IF(AH$9="",0,IF(AH$9-SUMIFS(conditions!$73:$73,conditions!$8:$8,"&lt;="&amp;AH$9,conditions!$9:$9,"&gt;="&amp;AH$9)&lt;$U$9,(1-conditions!$U$34)*SUMIFS(15:15,$9:$9,EOMONTH($U$9,11)+1-$U$9+AH$9-SUMIFS(conditions!$73:$73,conditions!$8:$8,"&lt;="&amp;AH$9,conditions!$9:$9,"&gt;="&amp;AH$9))*conditions!$U$69*conditions!$U$72,0))</f>
        <v>65.034747397619995</v>
      </c>
      <c r="AI87" s="37">
        <f>IF(AI$9="",0,IF(AI$9-SUMIFS(conditions!$73:$73,conditions!$8:$8,"&lt;="&amp;AI$9,conditions!$9:$9,"&gt;="&amp;AI$9)&lt;$U$9,(1-conditions!$U$34)*SUMIFS(15:15,$9:$9,EOMONTH($U$9,11)+1-$U$9+AI$9-SUMIFS(conditions!$73:$73,conditions!$8:$8,"&lt;="&amp;AI$9,conditions!$9:$9,"&gt;="&amp;AI$9))*conditions!$U$69*conditions!$U$72,0))</f>
        <v>65.034747397619995</v>
      </c>
      <c r="AJ87" s="37">
        <f>IF(AJ$9="",0,IF(AJ$9-SUMIFS(conditions!$73:$73,conditions!$8:$8,"&lt;="&amp;AJ$9,conditions!$9:$9,"&gt;="&amp;AJ$9)&lt;$U$9,(1-conditions!$U$34)*SUMIFS(15:15,$9:$9,EOMONTH($U$9,11)+1-$U$9+AJ$9-SUMIFS(conditions!$73:$73,conditions!$8:$8,"&lt;="&amp;AJ$9,conditions!$9:$9,"&gt;="&amp;AJ$9))*conditions!$U$69*conditions!$U$72,0))</f>
        <v>0</v>
      </c>
      <c r="AK87" s="37">
        <f>IF(AK$9="",0,IF(AK$9-SUMIFS(conditions!$73:$73,conditions!$8:$8,"&lt;="&amp;AK$9,conditions!$9:$9,"&gt;="&amp;AK$9)&lt;$U$9,(1-conditions!$U$34)*SUMIFS(15:15,$9:$9,EOMONTH($U$9,11)+1-$U$9+AK$9-SUMIFS(conditions!$73:$73,conditions!$8:$8,"&lt;="&amp;AK$9,conditions!$9:$9,"&gt;="&amp;AK$9))*conditions!$U$69*conditions!$U$72,0))</f>
        <v>0</v>
      </c>
      <c r="AL87" s="37">
        <f>IF(AL$9="",0,IF(AL$9-SUMIFS(conditions!$73:$73,conditions!$8:$8,"&lt;="&amp;AL$9,conditions!$9:$9,"&gt;="&amp;AL$9)&lt;$U$9,(1-conditions!$U$34)*SUMIFS(15:15,$9:$9,EOMONTH($U$9,11)+1-$U$9+AL$9-SUMIFS(conditions!$73:$73,conditions!$8:$8,"&lt;="&amp;AL$9,conditions!$9:$9,"&gt;="&amp;AL$9))*conditions!$U$69*conditions!$U$72,0))</f>
        <v>0</v>
      </c>
      <c r="AM87" s="37">
        <f>IF(AM$9="",0,IF(AM$9-SUMIFS(conditions!$73:$73,conditions!$8:$8,"&lt;="&amp;AM$9,conditions!$9:$9,"&gt;="&amp;AM$9)&lt;$U$9,(1-conditions!$U$34)*SUMIFS(15:15,$9:$9,EOMONTH($U$9,11)+1-$U$9+AM$9-SUMIFS(conditions!$73:$73,conditions!$8:$8,"&lt;="&amp;AM$9,conditions!$9:$9,"&gt;="&amp;AM$9))*conditions!$U$69*conditions!$U$72,0))</f>
        <v>0</v>
      </c>
      <c r="AN87" s="37">
        <f>IF(AN$9="",0,IF(AN$9-SUMIFS(conditions!$73:$73,conditions!$8:$8,"&lt;="&amp;AN$9,conditions!$9:$9,"&gt;="&amp;AN$9)&lt;$U$9,(1-conditions!$U$34)*SUMIFS(15:15,$9:$9,EOMONTH($U$9,11)+1-$U$9+AN$9-SUMIFS(conditions!$73:$73,conditions!$8:$8,"&lt;="&amp;AN$9,conditions!$9:$9,"&gt;="&amp;AN$9))*conditions!$U$69*conditions!$U$72,0))</f>
        <v>0</v>
      </c>
      <c r="AO87" s="37">
        <f>IF(AO$9="",0,IF(AO$9-SUMIFS(conditions!$73:$73,conditions!$8:$8,"&lt;="&amp;AO$9,conditions!$9:$9,"&gt;="&amp;AO$9)&lt;$U$9,(1-conditions!$U$34)*SUMIFS(15:15,$9:$9,EOMONTH($U$9,11)+1-$U$9+AO$9-SUMIFS(conditions!$73:$73,conditions!$8:$8,"&lt;="&amp;AO$9,conditions!$9:$9,"&gt;="&amp;AO$9))*conditions!$U$69*conditions!$U$72,0))</f>
        <v>0</v>
      </c>
      <c r="AP87" s="37">
        <f>IF(AP$9="",0,IF(AP$9-SUMIFS(conditions!$73:$73,conditions!$8:$8,"&lt;="&amp;AP$9,conditions!$9:$9,"&gt;="&amp;AP$9)&lt;$U$9,(1-conditions!$U$34)*SUMIFS(15:15,$9:$9,EOMONTH($U$9,11)+1-$U$9+AP$9-SUMIFS(conditions!$73:$73,conditions!$8:$8,"&lt;="&amp;AP$9,conditions!$9:$9,"&gt;="&amp;AP$9))*conditions!$U$69*conditions!$U$72,0))</f>
        <v>0</v>
      </c>
      <c r="AQ87" s="37">
        <f>IF(AQ$9="",0,IF(AQ$9-SUMIFS(conditions!$73:$73,conditions!$8:$8,"&lt;="&amp;AQ$9,conditions!$9:$9,"&gt;="&amp;AQ$9)&lt;$U$9,(1-conditions!$U$34)*SUMIFS(15:15,$9:$9,EOMONTH($U$9,11)+1-$U$9+AQ$9-SUMIFS(conditions!$73:$73,conditions!$8:$8,"&lt;="&amp;AQ$9,conditions!$9:$9,"&gt;="&amp;AQ$9))*conditions!$U$69*conditions!$U$72,0))</f>
        <v>0</v>
      </c>
      <c r="AR87" s="37">
        <f>IF(AR$9="",0,IF(AR$9-SUMIFS(conditions!$73:$73,conditions!$8:$8,"&lt;="&amp;AR$9,conditions!$9:$9,"&gt;="&amp;AR$9)&lt;$U$9,(1-conditions!$U$34)*SUMIFS(15:15,$9:$9,EOMONTH($U$9,11)+1-$U$9+AR$9-SUMIFS(conditions!$73:$73,conditions!$8:$8,"&lt;="&amp;AR$9,conditions!$9:$9,"&gt;="&amp;AR$9))*conditions!$U$69*conditions!$U$72,0))</f>
        <v>0</v>
      </c>
      <c r="AS87" s="37">
        <f>IF(AS$9="",0,IF(AS$9-SUMIFS(conditions!$73:$73,conditions!$8:$8,"&lt;="&amp;AS$9,conditions!$9:$9,"&gt;="&amp;AS$9)&lt;$U$9,(1-conditions!$U$34)*SUMIFS(15:15,$9:$9,EOMONTH($U$9,11)+1-$U$9+AS$9-SUMIFS(conditions!$73:$73,conditions!$8:$8,"&lt;="&amp;AS$9,conditions!$9:$9,"&gt;="&amp;AS$9))*conditions!$U$69*conditions!$U$72,0))</f>
        <v>0</v>
      </c>
      <c r="AT87" s="37">
        <f>IF(AT$9="",0,IF(AT$9-SUMIFS(conditions!$73:$73,conditions!$8:$8,"&lt;="&amp;AT$9,conditions!$9:$9,"&gt;="&amp;AT$9)&lt;$U$9,(1-conditions!$U$34)*SUMIFS(15:15,$9:$9,EOMONTH($U$9,11)+1-$U$9+AT$9-SUMIFS(conditions!$73:$73,conditions!$8:$8,"&lt;="&amp;AT$9,conditions!$9:$9,"&gt;="&amp;AT$9))*conditions!$U$69*conditions!$U$72,0))</f>
        <v>0</v>
      </c>
      <c r="AU87" s="37">
        <f>IF(AU$9="",0,IF(AU$9-SUMIFS(conditions!$73:$73,conditions!$8:$8,"&lt;="&amp;AU$9,conditions!$9:$9,"&gt;="&amp;AU$9)&lt;$U$9,(1-conditions!$U$34)*SUMIFS(15:15,$9:$9,EOMONTH($U$9,11)+1-$U$9+AU$9-SUMIFS(conditions!$73:$73,conditions!$8:$8,"&lt;="&amp;AU$9,conditions!$9:$9,"&gt;="&amp;AU$9))*conditions!$U$69*conditions!$U$72,0))</f>
        <v>0</v>
      </c>
      <c r="AV87" s="37">
        <f>IF(AV$9="",0,IF(AV$9-SUMIFS(conditions!$73:$73,conditions!$8:$8,"&lt;="&amp;AV$9,conditions!$9:$9,"&gt;="&amp;AV$9)&lt;$U$9,(1-conditions!$U$34)*SUMIFS(15:15,$9:$9,EOMONTH($U$9,11)+1-$U$9+AV$9-SUMIFS(conditions!$73:$73,conditions!$8:$8,"&lt;="&amp;AV$9,conditions!$9:$9,"&gt;="&amp;AV$9))*conditions!$U$69*conditions!$U$72,0))</f>
        <v>0</v>
      </c>
      <c r="AW87" s="37">
        <f>IF(AW$9="",0,IF(AW$9-SUMIFS(conditions!$73:$73,conditions!$8:$8,"&lt;="&amp;AW$9,conditions!$9:$9,"&gt;="&amp;AW$9)&lt;$U$9,(1-conditions!$U$34)*SUMIFS(15:15,$9:$9,EOMONTH($U$9,11)+1-$U$9+AW$9-SUMIFS(conditions!$73:$73,conditions!$8:$8,"&lt;="&amp;AW$9,conditions!$9:$9,"&gt;="&amp;AW$9))*conditions!$U$69*conditions!$U$72,0))</f>
        <v>0</v>
      </c>
      <c r="AX87" s="37">
        <f>IF(AX$9="",0,IF(AX$9-SUMIFS(conditions!$73:$73,conditions!$8:$8,"&lt;="&amp;AX$9,conditions!$9:$9,"&gt;="&amp;AX$9)&lt;$U$9,(1-conditions!$U$34)*SUMIFS(15:15,$9:$9,EOMONTH($U$9,11)+1-$U$9+AX$9-SUMIFS(conditions!$73:$73,conditions!$8:$8,"&lt;="&amp;AX$9,conditions!$9:$9,"&gt;="&amp;AX$9))*conditions!$U$69*conditions!$U$72,0))</f>
        <v>0</v>
      </c>
      <c r="AY87" s="37">
        <f>IF(AY$9="",0,IF(AY$9-SUMIFS(conditions!$73:$73,conditions!$8:$8,"&lt;="&amp;AY$9,conditions!$9:$9,"&gt;="&amp;AY$9)&lt;$U$9,(1-conditions!$U$34)*SUMIFS(15:15,$9:$9,EOMONTH($U$9,11)+1-$U$9+AY$9-SUMIFS(conditions!$73:$73,conditions!$8:$8,"&lt;="&amp;AY$9,conditions!$9:$9,"&gt;="&amp;AY$9))*conditions!$U$69*conditions!$U$72,0))</f>
        <v>0</v>
      </c>
      <c r="AZ87" s="37">
        <f>IF(AZ$9="",0,IF(AZ$9-SUMIFS(conditions!$73:$73,conditions!$8:$8,"&lt;="&amp;AZ$9,conditions!$9:$9,"&gt;="&amp;AZ$9)&lt;$U$9,(1-conditions!$U$34)*SUMIFS(15:15,$9:$9,EOMONTH($U$9,11)+1-$U$9+AZ$9-SUMIFS(conditions!$73:$73,conditions!$8:$8,"&lt;="&amp;AZ$9,conditions!$9:$9,"&gt;="&amp;AZ$9))*conditions!$U$69*conditions!$U$72,0))</f>
        <v>0</v>
      </c>
      <c r="BA87" s="37">
        <f>IF(BA$9="",0,IF(BA$9-SUMIFS(conditions!$73:$73,conditions!$8:$8,"&lt;="&amp;BA$9,conditions!$9:$9,"&gt;="&amp;BA$9)&lt;$U$9,(1-conditions!$U$34)*SUMIFS(15:15,$9:$9,EOMONTH($U$9,11)+1-$U$9+BA$9-SUMIFS(conditions!$73:$73,conditions!$8:$8,"&lt;="&amp;BA$9,conditions!$9:$9,"&gt;="&amp;BA$9))*conditions!$U$69*conditions!$U$72,0))</f>
        <v>0</v>
      </c>
      <c r="BB87" s="37">
        <f>IF(BB$9="",0,IF(BB$9-SUMIFS(conditions!$73:$73,conditions!$8:$8,"&lt;="&amp;BB$9,conditions!$9:$9,"&gt;="&amp;BB$9)&lt;$U$9,(1-conditions!$U$34)*SUMIFS(15:15,$9:$9,EOMONTH($U$9,11)+1-$U$9+BB$9-SUMIFS(conditions!$73:$73,conditions!$8:$8,"&lt;="&amp;BB$9,conditions!$9:$9,"&gt;="&amp;BB$9))*conditions!$U$69*conditions!$U$72,0))</f>
        <v>0</v>
      </c>
      <c r="BC87" s="37">
        <f>IF(BC$9="",0,IF(BC$9-SUMIFS(conditions!$73:$73,conditions!$8:$8,"&lt;="&amp;BC$9,conditions!$9:$9,"&gt;="&amp;BC$9)&lt;$U$9,(1-conditions!$U$34)*SUMIFS(15:15,$9:$9,EOMONTH($U$9,11)+1-$U$9+BC$9-SUMIFS(conditions!$73:$73,conditions!$8:$8,"&lt;="&amp;BC$9,conditions!$9:$9,"&gt;="&amp;BC$9))*conditions!$U$69*conditions!$U$72,0))</f>
        <v>0</v>
      </c>
      <c r="BD87" s="37">
        <f>IF(BD$9="",0,IF(BD$9-SUMIFS(conditions!$73:$73,conditions!$8:$8,"&lt;="&amp;BD$9,conditions!$9:$9,"&gt;="&amp;BD$9)&lt;$U$9,(1-conditions!$U$34)*SUMIFS(15:15,$9:$9,EOMONTH($U$9,11)+1-$U$9+BD$9-SUMIFS(conditions!$73:$73,conditions!$8:$8,"&lt;="&amp;BD$9,conditions!$9:$9,"&gt;="&amp;BD$9))*conditions!$U$69*conditions!$U$72,0))</f>
        <v>0</v>
      </c>
      <c r="BE87" s="37">
        <f>IF(BE$9="",0,IF(BE$9-SUMIFS(conditions!$73:$73,conditions!$8:$8,"&lt;="&amp;BE$9,conditions!$9:$9,"&gt;="&amp;BE$9)&lt;$U$9,(1-conditions!$U$34)*SUMIFS(15:15,$9:$9,EOMONTH($U$9,11)+1-$U$9+BE$9-SUMIFS(conditions!$73:$73,conditions!$8:$8,"&lt;="&amp;BE$9,conditions!$9:$9,"&gt;="&amp;BE$9))*conditions!$U$69*conditions!$U$72,0))</f>
        <v>0</v>
      </c>
      <c r="BF87" s="37">
        <f>IF(BF$9="",0,IF(BF$9-SUMIFS(conditions!$73:$73,conditions!$8:$8,"&lt;="&amp;BF$9,conditions!$9:$9,"&gt;="&amp;BF$9)&lt;$U$9,(1-conditions!$U$34)*SUMIFS(15:15,$9:$9,EOMONTH($U$9,11)+1-$U$9+BF$9-SUMIFS(conditions!$73:$73,conditions!$8:$8,"&lt;="&amp;BF$9,conditions!$9:$9,"&gt;="&amp;BF$9))*conditions!$U$69*conditions!$U$72,0))</f>
        <v>0</v>
      </c>
      <c r="BG87" s="37">
        <f>IF(BG$9="",0,IF(BG$9-SUMIFS(conditions!$73:$73,conditions!$8:$8,"&lt;="&amp;BG$9,conditions!$9:$9,"&gt;="&amp;BG$9)&lt;$U$9,(1-conditions!$U$34)*SUMIFS(15:15,$9:$9,EOMONTH($U$9,11)+1-$U$9+BG$9-SUMIFS(conditions!$73:$73,conditions!$8:$8,"&lt;="&amp;BG$9,conditions!$9:$9,"&gt;="&amp;BG$9))*conditions!$U$69*conditions!$U$72,0))</f>
        <v>0</v>
      </c>
      <c r="BH87" s="37">
        <f>IF(BH$9="",0,IF(BH$9-SUMIFS(conditions!$73:$73,conditions!$8:$8,"&lt;="&amp;BH$9,conditions!$9:$9,"&gt;="&amp;BH$9)&lt;$U$9,(1-conditions!$U$34)*SUMIFS(15:15,$9:$9,EOMONTH($U$9,11)+1-$U$9+BH$9-SUMIFS(conditions!$73:$73,conditions!$8:$8,"&lt;="&amp;BH$9,conditions!$9:$9,"&gt;="&amp;BH$9))*conditions!$U$69*conditions!$U$72,0))</f>
        <v>0</v>
      </c>
      <c r="BI87" s="37">
        <f>IF(BI$9="",0,IF(BI$9-SUMIFS(conditions!$73:$73,conditions!$8:$8,"&lt;="&amp;BI$9,conditions!$9:$9,"&gt;="&amp;BI$9)&lt;$U$9,(1-conditions!$U$34)*SUMIFS(15:15,$9:$9,EOMONTH($U$9,11)+1-$U$9+BI$9-SUMIFS(conditions!$73:$73,conditions!$8:$8,"&lt;="&amp;BI$9,conditions!$9:$9,"&gt;="&amp;BI$9))*conditions!$U$69*conditions!$U$72,0))</f>
        <v>0</v>
      </c>
      <c r="BJ87" s="37">
        <f>IF(BJ$9="",0,IF(BJ$9-SUMIFS(conditions!$73:$73,conditions!$8:$8,"&lt;="&amp;BJ$9,conditions!$9:$9,"&gt;="&amp;BJ$9)&lt;$U$9,(1-conditions!$U$34)*SUMIFS(15:15,$9:$9,EOMONTH($U$9,11)+1-$U$9+BJ$9-SUMIFS(conditions!$73:$73,conditions!$8:$8,"&lt;="&amp;BJ$9,conditions!$9:$9,"&gt;="&amp;BJ$9))*conditions!$U$69*conditions!$U$72,0))</f>
        <v>0</v>
      </c>
      <c r="BK87" s="37">
        <f>IF(BK$9="",0,IF(BK$9-SUMIFS(conditions!$73:$73,conditions!$8:$8,"&lt;="&amp;BK$9,conditions!$9:$9,"&gt;="&amp;BK$9)&lt;$U$9,(1-conditions!$U$34)*SUMIFS(15:15,$9:$9,EOMONTH($U$9,11)+1-$U$9+BK$9-SUMIFS(conditions!$73:$73,conditions!$8:$8,"&lt;="&amp;BK$9,conditions!$9:$9,"&gt;="&amp;BK$9))*conditions!$U$69*conditions!$U$72,0))</f>
        <v>0</v>
      </c>
      <c r="BL87" s="37">
        <f>IF(BL$9="",0,IF(BL$9-SUMIFS(conditions!$73:$73,conditions!$8:$8,"&lt;="&amp;BL$9,conditions!$9:$9,"&gt;="&amp;BL$9)&lt;$U$9,(1-conditions!$U$34)*SUMIFS(15:15,$9:$9,EOMONTH($U$9,11)+1-$U$9+BL$9-SUMIFS(conditions!$73:$73,conditions!$8:$8,"&lt;="&amp;BL$9,conditions!$9:$9,"&gt;="&amp;BL$9))*conditions!$U$69*conditions!$U$72,0))</f>
        <v>0</v>
      </c>
      <c r="BM87" s="37">
        <f>IF(BM$9="",0,IF(BM$9-SUMIFS(conditions!$73:$73,conditions!$8:$8,"&lt;="&amp;BM$9,conditions!$9:$9,"&gt;="&amp;BM$9)&lt;$U$9,(1-conditions!$U$34)*SUMIFS(15:15,$9:$9,EOMONTH($U$9,11)+1-$U$9+BM$9-SUMIFS(conditions!$73:$73,conditions!$8:$8,"&lt;="&amp;BM$9,conditions!$9:$9,"&gt;="&amp;BM$9))*conditions!$U$69*conditions!$U$72,0))</f>
        <v>0</v>
      </c>
      <c r="BN87" s="37">
        <f>IF(BN$9="",0,IF(BN$9-SUMIFS(conditions!$73:$73,conditions!$8:$8,"&lt;="&amp;BN$9,conditions!$9:$9,"&gt;="&amp;BN$9)&lt;$U$9,(1-conditions!$U$34)*SUMIFS(15:15,$9:$9,EOMONTH($U$9,11)+1-$U$9+BN$9-SUMIFS(conditions!$73:$73,conditions!$8:$8,"&lt;="&amp;BN$9,conditions!$9:$9,"&gt;="&amp;BN$9))*conditions!$U$69*conditions!$U$72,0))</f>
        <v>0</v>
      </c>
      <c r="BO87" s="37">
        <f>IF(BO$9="",0,IF(BO$9-SUMIFS(conditions!$73:$73,conditions!$8:$8,"&lt;="&amp;BO$9,conditions!$9:$9,"&gt;="&amp;BO$9)&lt;$U$9,(1-conditions!$U$34)*SUMIFS(15:15,$9:$9,EOMONTH($U$9,11)+1-$U$9+BO$9-SUMIFS(conditions!$73:$73,conditions!$8:$8,"&lt;="&amp;BO$9,conditions!$9:$9,"&gt;="&amp;BO$9))*conditions!$U$69*conditions!$U$72,0))</f>
        <v>0</v>
      </c>
      <c r="BP87" s="37">
        <f>IF(BP$9="",0,IF(BP$9-SUMIFS(conditions!$73:$73,conditions!$8:$8,"&lt;="&amp;BP$9,conditions!$9:$9,"&gt;="&amp;BP$9)&lt;$U$9,(1-conditions!$U$34)*SUMIFS(15:15,$9:$9,EOMONTH($U$9,11)+1-$U$9+BP$9-SUMIFS(conditions!$73:$73,conditions!$8:$8,"&lt;="&amp;BP$9,conditions!$9:$9,"&gt;="&amp;BP$9))*conditions!$U$69*conditions!$U$72,0))</f>
        <v>0</v>
      </c>
      <c r="BQ87" s="37">
        <f>IF(BQ$9="",0,IF(BQ$9-SUMIFS(conditions!$73:$73,conditions!$8:$8,"&lt;="&amp;BQ$9,conditions!$9:$9,"&gt;="&amp;BQ$9)&lt;$U$9,(1-conditions!$U$34)*SUMIFS(15:15,$9:$9,EOMONTH($U$9,11)+1-$U$9+BQ$9-SUMIFS(conditions!$73:$73,conditions!$8:$8,"&lt;="&amp;BQ$9,conditions!$9:$9,"&gt;="&amp;BQ$9))*conditions!$U$69*conditions!$U$72,0))</f>
        <v>0</v>
      </c>
      <c r="BR87" s="37">
        <f>IF(BR$9="",0,IF(BR$9-SUMIFS(conditions!$73:$73,conditions!$8:$8,"&lt;="&amp;BR$9,conditions!$9:$9,"&gt;="&amp;BR$9)&lt;$U$9,(1-conditions!$U$34)*SUMIFS(15:15,$9:$9,EOMONTH($U$9,11)+1-$U$9+BR$9-SUMIFS(conditions!$73:$73,conditions!$8:$8,"&lt;="&amp;BR$9,conditions!$9:$9,"&gt;="&amp;BR$9))*conditions!$U$69*conditions!$U$72,0))</f>
        <v>0</v>
      </c>
      <c r="BS87" s="37">
        <f>IF(BS$9="",0,IF(BS$9-SUMIFS(conditions!$73:$73,conditions!$8:$8,"&lt;="&amp;BS$9,conditions!$9:$9,"&gt;="&amp;BS$9)&lt;$U$9,(1-conditions!$U$34)*SUMIFS(15:15,$9:$9,EOMONTH($U$9,11)+1-$U$9+BS$9-SUMIFS(conditions!$73:$73,conditions!$8:$8,"&lt;="&amp;BS$9,conditions!$9:$9,"&gt;="&amp;BS$9))*conditions!$U$69*conditions!$U$72,0))</f>
        <v>0</v>
      </c>
      <c r="BT87" s="37">
        <f>IF(BT$9="",0,IF(BT$9-SUMIFS(conditions!$73:$73,conditions!$8:$8,"&lt;="&amp;BT$9,conditions!$9:$9,"&gt;="&amp;BT$9)&lt;$U$9,(1-conditions!$U$34)*SUMIFS(15:15,$9:$9,EOMONTH($U$9,11)+1-$U$9+BT$9-SUMIFS(conditions!$73:$73,conditions!$8:$8,"&lt;="&amp;BT$9,conditions!$9:$9,"&gt;="&amp;BT$9))*conditions!$U$69*conditions!$U$72,0))</f>
        <v>0</v>
      </c>
      <c r="BU87" s="37">
        <f>IF(BU$9="",0,IF(BU$9-SUMIFS(conditions!$73:$73,conditions!$8:$8,"&lt;="&amp;BU$9,conditions!$9:$9,"&gt;="&amp;BU$9)&lt;$U$9,(1-conditions!$U$34)*SUMIFS(15:15,$9:$9,EOMONTH($U$9,11)+1-$U$9+BU$9-SUMIFS(conditions!$73:$73,conditions!$8:$8,"&lt;="&amp;BU$9,conditions!$9:$9,"&gt;="&amp;BU$9))*conditions!$U$69*conditions!$U$72,0))</f>
        <v>0</v>
      </c>
      <c r="BV87" s="37">
        <f>IF(BV$9="",0,IF(BV$9-SUMIFS(conditions!$73:$73,conditions!$8:$8,"&lt;="&amp;BV$9,conditions!$9:$9,"&gt;="&amp;BV$9)&lt;$U$9,(1-conditions!$U$34)*SUMIFS(15:15,$9:$9,EOMONTH($U$9,11)+1-$U$9+BV$9-SUMIFS(conditions!$73:$73,conditions!$8:$8,"&lt;="&amp;BV$9,conditions!$9:$9,"&gt;="&amp;BV$9))*conditions!$U$69*conditions!$U$72,0))</f>
        <v>0</v>
      </c>
      <c r="BW87" s="37">
        <f>IF(BW$9="",0,IF(BW$9-SUMIFS(conditions!$73:$73,conditions!$8:$8,"&lt;="&amp;BW$9,conditions!$9:$9,"&gt;="&amp;BW$9)&lt;$U$9,(1-conditions!$U$34)*SUMIFS(15:15,$9:$9,EOMONTH($U$9,11)+1-$U$9+BW$9-SUMIFS(conditions!$73:$73,conditions!$8:$8,"&lt;="&amp;BW$9,conditions!$9:$9,"&gt;="&amp;BW$9))*conditions!$U$69*conditions!$U$72,0))</f>
        <v>0</v>
      </c>
      <c r="BX87" s="37">
        <f>IF(BX$9="",0,IF(BX$9-SUMIFS(conditions!$73:$73,conditions!$8:$8,"&lt;="&amp;BX$9,conditions!$9:$9,"&gt;="&amp;BX$9)&lt;$U$9,(1-conditions!$U$34)*SUMIFS(15:15,$9:$9,EOMONTH($U$9,11)+1-$U$9+BX$9-SUMIFS(conditions!$73:$73,conditions!$8:$8,"&lt;="&amp;BX$9,conditions!$9:$9,"&gt;="&amp;BX$9))*conditions!$U$69*conditions!$U$72,0))</f>
        <v>0</v>
      </c>
      <c r="BY87" s="37">
        <f>IF(BY$9="",0,IF(BY$9-SUMIFS(conditions!$73:$73,conditions!$8:$8,"&lt;="&amp;BY$9,conditions!$9:$9,"&gt;="&amp;BY$9)&lt;$U$9,(1-conditions!$U$34)*SUMIFS(15:15,$9:$9,EOMONTH($U$9,11)+1-$U$9+BY$9-SUMIFS(conditions!$73:$73,conditions!$8:$8,"&lt;="&amp;BY$9,conditions!$9:$9,"&gt;="&amp;BY$9))*conditions!$U$69*conditions!$U$72,0))</f>
        <v>0</v>
      </c>
      <c r="BZ87" s="37">
        <f>IF(BZ$9="",0,IF(BZ$9-SUMIFS(conditions!$73:$73,conditions!$8:$8,"&lt;="&amp;BZ$9,conditions!$9:$9,"&gt;="&amp;BZ$9)&lt;$U$9,(1-conditions!$U$34)*SUMIFS(15:15,$9:$9,EOMONTH($U$9,11)+1-$U$9+BZ$9-SUMIFS(conditions!$73:$73,conditions!$8:$8,"&lt;="&amp;BZ$9,conditions!$9:$9,"&gt;="&amp;BZ$9))*conditions!$U$69*conditions!$U$72,0))</f>
        <v>0</v>
      </c>
      <c r="CA87" s="37">
        <f>IF(CA$9="",0,IF(CA$9-SUMIFS(conditions!$73:$73,conditions!$8:$8,"&lt;="&amp;CA$9,conditions!$9:$9,"&gt;="&amp;CA$9)&lt;$U$9,(1-conditions!$U$34)*SUMIFS(15:15,$9:$9,EOMONTH($U$9,11)+1-$U$9+CA$9-SUMIFS(conditions!$73:$73,conditions!$8:$8,"&lt;="&amp;CA$9,conditions!$9:$9,"&gt;="&amp;CA$9))*conditions!$U$69*conditions!$U$72,0))</f>
        <v>0</v>
      </c>
      <c r="CB87" s="37">
        <f>IF(CB$9="",0,IF(CB$9-SUMIFS(conditions!$73:$73,conditions!$8:$8,"&lt;="&amp;CB$9,conditions!$9:$9,"&gt;="&amp;CB$9)&lt;$U$9,(1-conditions!$U$34)*SUMIFS(15:15,$9:$9,EOMONTH($U$9,11)+1-$U$9+CB$9-SUMIFS(conditions!$73:$73,conditions!$8:$8,"&lt;="&amp;CB$9,conditions!$9:$9,"&gt;="&amp;CB$9))*conditions!$U$69*conditions!$U$72,0))</f>
        <v>0</v>
      </c>
      <c r="CC87" s="37">
        <f>IF(CC$9="",0,IF(CC$9-SUMIFS(conditions!$73:$73,conditions!$8:$8,"&lt;="&amp;CC$9,conditions!$9:$9,"&gt;="&amp;CC$9)&lt;$U$9,(1-conditions!$U$34)*SUMIFS(15:15,$9:$9,EOMONTH($U$9,11)+1-$U$9+CC$9-SUMIFS(conditions!$73:$73,conditions!$8:$8,"&lt;="&amp;CC$9,conditions!$9:$9,"&gt;="&amp;CC$9))*conditions!$U$69*conditions!$U$72,0))</f>
        <v>0</v>
      </c>
      <c r="CD87" s="37">
        <f>IF(CD$9="",0,IF(CD$9-SUMIFS(conditions!$73:$73,conditions!$8:$8,"&lt;="&amp;CD$9,conditions!$9:$9,"&gt;="&amp;CD$9)&lt;$U$9,(1-conditions!$U$34)*SUMIFS(15:15,$9:$9,EOMONTH($U$9,11)+1-$U$9+CD$9-SUMIFS(conditions!$73:$73,conditions!$8:$8,"&lt;="&amp;CD$9,conditions!$9:$9,"&gt;="&amp;CD$9))*conditions!$U$69*conditions!$U$72,0))</f>
        <v>0</v>
      </c>
      <c r="CE87" s="37">
        <f>IF(CE$9="",0,IF(CE$9-SUMIFS(conditions!$73:$73,conditions!$8:$8,"&lt;="&amp;CE$9,conditions!$9:$9,"&gt;="&amp;CE$9)&lt;$U$9,(1-conditions!$U$34)*SUMIFS(15:15,$9:$9,EOMONTH($U$9,11)+1-$U$9+CE$9-SUMIFS(conditions!$73:$73,conditions!$8:$8,"&lt;="&amp;CE$9,conditions!$9:$9,"&gt;="&amp;CE$9))*conditions!$U$69*conditions!$U$72,0))</f>
        <v>0</v>
      </c>
      <c r="CF87" s="37">
        <f>IF(CF$9="",0,IF(CF$9-SUMIFS(conditions!$73:$73,conditions!$8:$8,"&lt;="&amp;CF$9,conditions!$9:$9,"&gt;="&amp;CF$9)&lt;$U$9,(1-conditions!$U$34)*SUMIFS(15:15,$9:$9,EOMONTH($U$9,11)+1-$U$9+CF$9-SUMIFS(conditions!$73:$73,conditions!$8:$8,"&lt;="&amp;CF$9,conditions!$9:$9,"&gt;="&amp;CF$9))*conditions!$U$69*conditions!$U$72,0))</f>
        <v>0</v>
      </c>
      <c r="CG87" s="37">
        <f>IF(CG$9="",0,IF(CG$9-SUMIFS(conditions!$73:$73,conditions!$8:$8,"&lt;="&amp;CG$9,conditions!$9:$9,"&gt;="&amp;CG$9)&lt;$U$9,(1-conditions!$U$34)*SUMIFS(15:15,$9:$9,EOMONTH($U$9,11)+1-$U$9+CG$9-SUMIFS(conditions!$73:$73,conditions!$8:$8,"&lt;="&amp;CG$9,conditions!$9:$9,"&gt;="&amp;CG$9))*conditions!$U$69*conditions!$U$72,0))</f>
        <v>0</v>
      </c>
      <c r="CH87" s="37">
        <f>IF(CH$9="",0,IF(CH$9-SUMIFS(conditions!$73:$73,conditions!$8:$8,"&lt;="&amp;CH$9,conditions!$9:$9,"&gt;="&amp;CH$9)&lt;$U$9,(1-conditions!$U$34)*SUMIFS(15:15,$9:$9,EOMONTH($U$9,11)+1-$U$9+CH$9-SUMIFS(conditions!$73:$73,conditions!$8:$8,"&lt;="&amp;CH$9,conditions!$9:$9,"&gt;="&amp;CH$9))*conditions!$U$69*conditions!$U$72,0))</f>
        <v>0</v>
      </c>
      <c r="CI87" s="37">
        <f>IF(CI$9="",0,IF(CI$9-SUMIFS(conditions!$73:$73,conditions!$8:$8,"&lt;="&amp;CI$9,conditions!$9:$9,"&gt;="&amp;CI$9)&lt;$U$9,(1-conditions!$U$34)*SUMIFS(15:15,$9:$9,EOMONTH($U$9,11)+1-$U$9+CI$9-SUMIFS(conditions!$73:$73,conditions!$8:$8,"&lt;="&amp;CI$9,conditions!$9:$9,"&gt;="&amp;CI$9))*conditions!$U$69*conditions!$U$72,0))</f>
        <v>0</v>
      </c>
      <c r="CJ87" s="37">
        <f>IF(CJ$9="",0,IF(CJ$9-SUMIFS(conditions!$73:$73,conditions!$8:$8,"&lt;="&amp;CJ$9,conditions!$9:$9,"&gt;="&amp;CJ$9)&lt;$U$9,(1-conditions!$U$34)*SUMIFS(15:15,$9:$9,EOMONTH($U$9,11)+1-$U$9+CJ$9-SUMIFS(conditions!$73:$73,conditions!$8:$8,"&lt;="&amp;CJ$9,conditions!$9:$9,"&gt;="&amp;CJ$9))*conditions!$U$69*conditions!$U$72,0))</f>
        <v>0</v>
      </c>
      <c r="CK87" s="37">
        <f>IF(CK$9="",0,IF(CK$9-SUMIFS(conditions!$73:$73,conditions!$8:$8,"&lt;="&amp;CK$9,conditions!$9:$9,"&gt;="&amp;CK$9)&lt;$U$9,(1-conditions!$U$34)*SUMIFS(15:15,$9:$9,EOMONTH($U$9,11)+1-$U$9+CK$9-SUMIFS(conditions!$73:$73,conditions!$8:$8,"&lt;="&amp;CK$9,conditions!$9:$9,"&gt;="&amp;CK$9))*conditions!$U$69*conditions!$U$72,0))</f>
        <v>0</v>
      </c>
      <c r="CL87" s="37">
        <f>IF(CL$9="",0,IF(CL$9-SUMIFS(conditions!$73:$73,conditions!$8:$8,"&lt;="&amp;CL$9,conditions!$9:$9,"&gt;="&amp;CL$9)&lt;$U$9,(1-conditions!$U$34)*SUMIFS(15:15,$9:$9,EOMONTH($U$9,11)+1-$U$9+CL$9-SUMIFS(conditions!$73:$73,conditions!$8:$8,"&lt;="&amp;CL$9,conditions!$9:$9,"&gt;="&amp;CL$9))*conditions!$U$69*conditions!$U$72,0))</f>
        <v>0</v>
      </c>
      <c r="CM87" s="37">
        <f>IF(CM$9="",0,IF(CM$9-SUMIFS(conditions!$73:$73,conditions!$8:$8,"&lt;="&amp;CM$9,conditions!$9:$9,"&gt;="&amp;CM$9)&lt;$U$9,(1-conditions!$U$34)*SUMIFS(15:15,$9:$9,EOMONTH($U$9,11)+1-$U$9+CM$9-SUMIFS(conditions!$73:$73,conditions!$8:$8,"&lt;="&amp;CM$9,conditions!$9:$9,"&gt;="&amp;CM$9))*conditions!$U$69*conditions!$U$72,0))</f>
        <v>0</v>
      </c>
      <c r="CN87" s="37">
        <f>IF(CN$9="",0,IF(CN$9-SUMIFS(conditions!$73:$73,conditions!$8:$8,"&lt;="&amp;CN$9,conditions!$9:$9,"&gt;="&amp;CN$9)&lt;$U$9,(1-conditions!$U$34)*SUMIFS(15:15,$9:$9,EOMONTH($U$9,11)+1-$U$9+CN$9-SUMIFS(conditions!$73:$73,conditions!$8:$8,"&lt;="&amp;CN$9,conditions!$9:$9,"&gt;="&amp;CN$9))*conditions!$U$69*conditions!$U$72,0))</f>
        <v>0</v>
      </c>
      <c r="CO87" s="37">
        <f>IF(CO$9="",0,IF(CO$9-SUMIFS(conditions!$73:$73,conditions!$8:$8,"&lt;="&amp;CO$9,conditions!$9:$9,"&gt;="&amp;CO$9)&lt;$U$9,(1-conditions!$U$34)*SUMIFS(15:15,$9:$9,EOMONTH($U$9,11)+1-$U$9+CO$9-SUMIFS(conditions!$73:$73,conditions!$8:$8,"&lt;="&amp;CO$9,conditions!$9:$9,"&gt;="&amp;CO$9))*conditions!$U$69*conditions!$U$72,0))</f>
        <v>0</v>
      </c>
      <c r="CP87" s="37">
        <f>IF(CP$9="",0,IF(CP$9-SUMIFS(conditions!$73:$73,conditions!$8:$8,"&lt;="&amp;CP$9,conditions!$9:$9,"&gt;="&amp;CP$9)&lt;$U$9,(1-conditions!$U$34)*SUMIFS(15:15,$9:$9,EOMONTH($U$9,11)+1-$U$9+CP$9-SUMIFS(conditions!$73:$73,conditions!$8:$8,"&lt;="&amp;CP$9,conditions!$9:$9,"&gt;="&amp;CP$9))*conditions!$U$69*conditions!$U$72,0))</f>
        <v>0</v>
      </c>
      <c r="CQ87" s="37">
        <f>IF(CQ$9="",0,IF(CQ$9-SUMIFS(conditions!$73:$73,conditions!$8:$8,"&lt;="&amp;CQ$9,conditions!$9:$9,"&gt;="&amp;CQ$9)&lt;$U$9,(1-conditions!$U$34)*SUMIFS(15:15,$9:$9,EOMONTH($U$9,11)+1-$U$9+CQ$9-SUMIFS(conditions!$73:$73,conditions!$8:$8,"&lt;="&amp;CQ$9,conditions!$9:$9,"&gt;="&amp;CQ$9))*conditions!$U$69*conditions!$U$72,0))</f>
        <v>0</v>
      </c>
      <c r="CR87" s="37">
        <f>IF(CR$9="",0,IF(CR$9-SUMIFS(conditions!$73:$73,conditions!$8:$8,"&lt;="&amp;CR$9,conditions!$9:$9,"&gt;="&amp;CR$9)&lt;$U$9,(1-conditions!$U$34)*SUMIFS(15:15,$9:$9,EOMONTH($U$9,11)+1-$U$9+CR$9-SUMIFS(conditions!$73:$73,conditions!$8:$8,"&lt;="&amp;CR$9,conditions!$9:$9,"&gt;="&amp;CR$9))*conditions!$U$69*conditions!$U$72,0))</f>
        <v>0</v>
      </c>
      <c r="CS87" s="37">
        <f>IF(CS$9="",0,IF(CS$9-SUMIFS(conditions!$73:$73,conditions!$8:$8,"&lt;="&amp;CS$9,conditions!$9:$9,"&gt;="&amp;CS$9)&lt;$U$9,(1-conditions!$U$34)*SUMIFS(15:15,$9:$9,EOMONTH($U$9,11)+1-$U$9+CS$9-SUMIFS(conditions!$73:$73,conditions!$8:$8,"&lt;="&amp;CS$9,conditions!$9:$9,"&gt;="&amp;CS$9))*conditions!$U$69*conditions!$U$72,0))</f>
        <v>0</v>
      </c>
      <c r="CT87" s="37">
        <f>IF(CT$9="",0,IF(CT$9-SUMIFS(conditions!$73:$73,conditions!$8:$8,"&lt;="&amp;CT$9,conditions!$9:$9,"&gt;="&amp;CT$9)&lt;$U$9,(1-conditions!$U$34)*SUMIFS(15:15,$9:$9,EOMONTH($U$9,11)+1-$U$9+CT$9-SUMIFS(conditions!$73:$73,conditions!$8:$8,"&lt;="&amp;CT$9,conditions!$9:$9,"&gt;="&amp;CT$9))*conditions!$U$69*conditions!$U$72,0))</f>
        <v>0</v>
      </c>
      <c r="CU87" s="37">
        <f>IF(CU$9="",0,IF(CU$9-SUMIFS(conditions!$73:$73,conditions!$8:$8,"&lt;="&amp;CU$9,conditions!$9:$9,"&gt;="&amp;CU$9)&lt;$U$9,(1-conditions!$U$34)*SUMIFS(15:15,$9:$9,EOMONTH($U$9,11)+1-$U$9+CU$9-SUMIFS(conditions!$73:$73,conditions!$8:$8,"&lt;="&amp;CU$9,conditions!$9:$9,"&gt;="&amp;CU$9))*conditions!$U$69*conditions!$U$72,0))</f>
        <v>0</v>
      </c>
      <c r="CV87" s="37">
        <f>IF(CV$9="",0,IF(CV$9-SUMIFS(conditions!$73:$73,conditions!$8:$8,"&lt;="&amp;CV$9,conditions!$9:$9,"&gt;="&amp;CV$9)&lt;$U$9,(1-conditions!$U$34)*SUMIFS(15:15,$9:$9,EOMONTH($U$9,11)+1-$U$9+CV$9-SUMIFS(conditions!$73:$73,conditions!$8:$8,"&lt;="&amp;CV$9,conditions!$9:$9,"&gt;="&amp;CV$9))*conditions!$U$69*conditions!$U$72,0))</f>
        <v>0</v>
      </c>
      <c r="CW87" s="37">
        <f>IF(CW$9="",0,IF(CW$9-SUMIFS(conditions!$73:$73,conditions!$8:$8,"&lt;="&amp;CW$9,conditions!$9:$9,"&gt;="&amp;CW$9)&lt;$U$9,(1-conditions!$U$34)*SUMIFS(15:15,$9:$9,EOMONTH($U$9,11)+1-$U$9+CW$9-SUMIFS(conditions!$73:$73,conditions!$8:$8,"&lt;="&amp;CW$9,conditions!$9:$9,"&gt;="&amp;CW$9))*conditions!$U$69*conditions!$U$72,0))</f>
        <v>0</v>
      </c>
      <c r="CX87" s="37">
        <f>IF(CX$9="",0,IF(CX$9-SUMIFS(conditions!$73:$73,conditions!$8:$8,"&lt;="&amp;CX$9,conditions!$9:$9,"&gt;="&amp;CX$9)&lt;$U$9,(1-conditions!$U$34)*SUMIFS(15:15,$9:$9,EOMONTH($U$9,11)+1-$U$9+CX$9-SUMIFS(conditions!$73:$73,conditions!$8:$8,"&lt;="&amp;CX$9,conditions!$9:$9,"&gt;="&amp;CX$9))*conditions!$U$69*conditions!$U$72,0))</f>
        <v>0</v>
      </c>
      <c r="CY87" s="37">
        <f>IF(CY$9="",0,IF(CY$9-SUMIFS(conditions!$73:$73,conditions!$8:$8,"&lt;="&amp;CY$9,conditions!$9:$9,"&gt;="&amp;CY$9)&lt;$U$9,(1-conditions!$U$34)*SUMIFS(15:15,$9:$9,EOMONTH($U$9,11)+1-$U$9+CY$9-SUMIFS(conditions!$73:$73,conditions!$8:$8,"&lt;="&amp;CY$9,conditions!$9:$9,"&gt;="&amp;CY$9))*conditions!$U$69*conditions!$U$72,0))</f>
        <v>0</v>
      </c>
      <c r="CZ87" s="37">
        <f>IF(CZ$9="",0,IF(CZ$9-SUMIFS(conditions!$73:$73,conditions!$8:$8,"&lt;="&amp;CZ$9,conditions!$9:$9,"&gt;="&amp;CZ$9)&lt;$U$9,(1-conditions!$U$34)*SUMIFS(15:15,$9:$9,EOMONTH($U$9,11)+1-$U$9+CZ$9-SUMIFS(conditions!$73:$73,conditions!$8:$8,"&lt;="&amp;CZ$9,conditions!$9:$9,"&gt;="&amp;CZ$9))*conditions!$U$69*conditions!$U$72,0))</f>
        <v>0</v>
      </c>
      <c r="DA87" s="37">
        <f>IF(DA$9="",0,IF(DA$9-SUMIFS(conditions!$73:$73,conditions!$8:$8,"&lt;="&amp;DA$9,conditions!$9:$9,"&gt;="&amp;DA$9)&lt;$U$9,(1-conditions!$U$34)*SUMIFS(15:15,$9:$9,EOMONTH($U$9,11)+1-$U$9+DA$9-SUMIFS(conditions!$73:$73,conditions!$8:$8,"&lt;="&amp;DA$9,conditions!$9:$9,"&gt;="&amp;DA$9))*conditions!$U$69*conditions!$U$72,0))</f>
        <v>0</v>
      </c>
      <c r="DB87" s="37">
        <f>IF(DB$9="",0,IF(DB$9-SUMIFS(conditions!$73:$73,conditions!$8:$8,"&lt;="&amp;DB$9,conditions!$9:$9,"&gt;="&amp;DB$9)&lt;$U$9,(1-conditions!$U$34)*SUMIFS(15:15,$9:$9,EOMONTH($U$9,11)+1-$U$9+DB$9-SUMIFS(conditions!$73:$73,conditions!$8:$8,"&lt;="&amp;DB$9,conditions!$9:$9,"&gt;="&amp;DB$9))*conditions!$U$69*conditions!$U$72,0))</f>
        <v>0</v>
      </c>
      <c r="DC87" s="37">
        <f>IF(DC$9="",0,IF(DC$9-SUMIFS(conditions!$73:$73,conditions!$8:$8,"&lt;="&amp;DC$9,conditions!$9:$9,"&gt;="&amp;DC$9)&lt;$U$9,(1-conditions!$U$34)*SUMIFS(15:15,$9:$9,EOMONTH($U$9,11)+1-$U$9+DC$9-SUMIFS(conditions!$73:$73,conditions!$8:$8,"&lt;="&amp;DC$9,conditions!$9:$9,"&gt;="&amp;DC$9))*conditions!$U$69*conditions!$U$72,0))</f>
        <v>0</v>
      </c>
      <c r="DD87" s="37">
        <f>IF(DD$9="",0,IF(DD$9-SUMIFS(conditions!$73:$73,conditions!$8:$8,"&lt;="&amp;DD$9,conditions!$9:$9,"&gt;="&amp;DD$9)&lt;$U$9,(1-conditions!$U$34)*SUMIFS(15:15,$9:$9,EOMONTH($U$9,11)+1-$U$9+DD$9-SUMIFS(conditions!$73:$73,conditions!$8:$8,"&lt;="&amp;DD$9,conditions!$9:$9,"&gt;="&amp;DD$9))*conditions!$U$69*conditions!$U$72,0))</f>
        <v>0</v>
      </c>
      <c r="DE87" s="37">
        <f>IF(DE$9="",0,IF(DE$9-SUMIFS(conditions!$73:$73,conditions!$8:$8,"&lt;="&amp;DE$9,conditions!$9:$9,"&gt;="&amp;DE$9)&lt;$U$9,(1-conditions!$U$34)*SUMIFS(15:15,$9:$9,EOMONTH($U$9,11)+1-$U$9+DE$9-SUMIFS(conditions!$73:$73,conditions!$8:$8,"&lt;="&amp;DE$9,conditions!$9:$9,"&gt;="&amp;DE$9))*conditions!$U$69*conditions!$U$72,0))</f>
        <v>0</v>
      </c>
      <c r="DF87" s="37">
        <f>IF(DF$9="",0,IF(DF$9-SUMIFS(conditions!$73:$73,conditions!$8:$8,"&lt;="&amp;DF$9,conditions!$9:$9,"&gt;="&amp;DF$9)&lt;$U$9,(1-conditions!$U$34)*SUMIFS(15:15,$9:$9,EOMONTH($U$9,11)+1-$U$9+DF$9-SUMIFS(conditions!$73:$73,conditions!$8:$8,"&lt;="&amp;DF$9,conditions!$9:$9,"&gt;="&amp;DF$9))*conditions!$U$69*conditions!$U$72,0))</f>
        <v>0</v>
      </c>
      <c r="DG87" s="37">
        <f>IF(DG$9="",0,IF(DG$9-SUMIFS(conditions!$73:$73,conditions!$8:$8,"&lt;="&amp;DG$9,conditions!$9:$9,"&gt;="&amp;DG$9)&lt;$U$9,(1-conditions!$U$34)*SUMIFS(15:15,$9:$9,EOMONTH($U$9,11)+1-$U$9+DG$9-SUMIFS(conditions!$73:$73,conditions!$8:$8,"&lt;="&amp;DG$9,conditions!$9:$9,"&gt;="&amp;DG$9))*conditions!$U$69*conditions!$U$72,0))</f>
        <v>0</v>
      </c>
      <c r="DH87" s="37">
        <f>IF(DH$9="",0,IF(DH$9-SUMIFS(conditions!$73:$73,conditions!$8:$8,"&lt;="&amp;DH$9,conditions!$9:$9,"&gt;="&amp;DH$9)&lt;$U$9,(1-conditions!$U$34)*SUMIFS(15:15,$9:$9,EOMONTH($U$9,11)+1-$U$9+DH$9-SUMIFS(conditions!$73:$73,conditions!$8:$8,"&lt;="&amp;DH$9,conditions!$9:$9,"&gt;="&amp;DH$9))*conditions!$U$69*conditions!$U$72,0))</f>
        <v>0</v>
      </c>
      <c r="DI87" s="37">
        <f>IF(DI$9="",0,IF(DI$9-SUMIFS(conditions!$73:$73,conditions!$8:$8,"&lt;="&amp;DI$9,conditions!$9:$9,"&gt;="&amp;DI$9)&lt;$U$9,(1-conditions!$U$34)*SUMIFS(15:15,$9:$9,EOMONTH($U$9,11)+1-$U$9+DI$9-SUMIFS(conditions!$73:$73,conditions!$8:$8,"&lt;="&amp;DI$9,conditions!$9:$9,"&gt;="&amp;DI$9))*conditions!$U$69*conditions!$U$72,0))</f>
        <v>0</v>
      </c>
      <c r="DJ87" s="37">
        <f>IF(DJ$9="",0,IF(DJ$9-SUMIFS(conditions!$73:$73,conditions!$8:$8,"&lt;="&amp;DJ$9,conditions!$9:$9,"&gt;="&amp;DJ$9)&lt;$U$9,(1-conditions!$U$34)*SUMIFS(15:15,$9:$9,EOMONTH($U$9,11)+1-$U$9+DJ$9-SUMIFS(conditions!$73:$73,conditions!$8:$8,"&lt;="&amp;DJ$9,conditions!$9:$9,"&gt;="&amp;DJ$9))*conditions!$U$69*conditions!$U$72,0))</f>
        <v>0</v>
      </c>
      <c r="DK87" s="37">
        <f>IF(DK$9="",0,IF(DK$9-SUMIFS(conditions!$73:$73,conditions!$8:$8,"&lt;="&amp;DK$9,conditions!$9:$9,"&gt;="&amp;DK$9)&lt;$U$9,(1-conditions!$U$34)*SUMIFS(15:15,$9:$9,EOMONTH($U$9,11)+1-$U$9+DK$9-SUMIFS(conditions!$73:$73,conditions!$8:$8,"&lt;="&amp;DK$9,conditions!$9:$9,"&gt;="&amp;DK$9))*conditions!$U$69*conditions!$U$72,0))</f>
        <v>0</v>
      </c>
      <c r="DL87" s="37">
        <f>IF(DL$9="",0,IF(DL$9-SUMIFS(conditions!$73:$73,conditions!$8:$8,"&lt;="&amp;DL$9,conditions!$9:$9,"&gt;="&amp;DL$9)&lt;$U$9,(1-conditions!$U$34)*SUMIFS(15:15,$9:$9,EOMONTH($U$9,11)+1-$U$9+DL$9-SUMIFS(conditions!$73:$73,conditions!$8:$8,"&lt;="&amp;DL$9,conditions!$9:$9,"&gt;="&amp;DL$9))*conditions!$U$69*conditions!$U$72,0))</f>
        <v>0</v>
      </c>
      <c r="DM87" s="37">
        <f>IF(DM$9="",0,IF(DM$9-SUMIFS(conditions!$73:$73,conditions!$8:$8,"&lt;="&amp;DM$9,conditions!$9:$9,"&gt;="&amp;DM$9)&lt;$U$9,(1-conditions!$U$34)*SUMIFS(15:15,$9:$9,EOMONTH($U$9,11)+1-$U$9+DM$9-SUMIFS(conditions!$73:$73,conditions!$8:$8,"&lt;="&amp;DM$9,conditions!$9:$9,"&gt;="&amp;DM$9))*conditions!$U$69*conditions!$U$72,0))</f>
        <v>0</v>
      </c>
      <c r="DN87" s="37">
        <f>IF(DN$9="",0,IF(DN$9-SUMIFS(conditions!$73:$73,conditions!$8:$8,"&lt;="&amp;DN$9,conditions!$9:$9,"&gt;="&amp;DN$9)&lt;$U$9,(1-conditions!$U$34)*SUMIFS(15:15,$9:$9,EOMONTH($U$9,11)+1-$U$9+DN$9-SUMIFS(conditions!$73:$73,conditions!$8:$8,"&lt;="&amp;DN$9,conditions!$9:$9,"&gt;="&amp;DN$9))*conditions!$U$69*conditions!$U$72,0))</f>
        <v>0</v>
      </c>
      <c r="DO87" s="37">
        <f>IF(DO$9="",0,IF(DO$9-SUMIFS(conditions!$73:$73,conditions!$8:$8,"&lt;="&amp;DO$9,conditions!$9:$9,"&gt;="&amp;DO$9)&lt;$U$9,(1-conditions!$U$34)*SUMIFS(15:15,$9:$9,EOMONTH($U$9,11)+1-$U$9+DO$9-SUMIFS(conditions!$73:$73,conditions!$8:$8,"&lt;="&amp;DO$9,conditions!$9:$9,"&gt;="&amp;DO$9))*conditions!$U$69*conditions!$U$72,0))</f>
        <v>0</v>
      </c>
      <c r="DP87" s="37">
        <f>IF(DP$9="",0,IF(DP$9-SUMIFS(conditions!$73:$73,conditions!$8:$8,"&lt;="&amp;DP$9,conditions!$9:$9,"&gt;="&amp;DP$9)&lt;$U$9,(1-conditions!$U$34)*SUMIFS(15:15,$9:$9,EOMONTH($U$9,11)+1-$U$9+DP$9-SUMIFS(conditions!$73:$73,conditions!$8:$8,"&lt;="&amp;DP$9,conditions!$9:$9,"&gt;="&amp;DP$9))*conditions!$U$69*conditions!$U$72,0))</f>
        <v>0</v>
      </c>
      <c r="DQ87" s="37">
        <f>IF(DQ$9="",0,IF(DQ$9-SUMIFS(conditions!$73:$73,conditions!$8:$8,"&lt;="&amp;DQ$9,conditions!$9:$9,"&gt;="&amp;DQ$9)&lt;$U$9,(1-conditions!$U$34)*SUMIFS(15:15,$9:$9,EOMONTH($U$9,11)+1-$U$9+DQ$9-SUMIFS(conditions!$73:$73,conditions!$8:$8,"&lt;="&amp;DQ$9,conditions!$9:$9,"&gt;="&amp;DQ$9))*conditions!$U$69*conditions!$U$72,0))</f>
        <v>0</v>
      </c>
      <c r="DR87" s="37">
        <f>IF(DR$9="",0,IF(DR$9-SUMIFS(conditions!$73:$73,conditions!$8:$8,"&lt;="&amp;DR$9,conditions!$9:$9,"&gt;="&amp;DR$9)&lt;$U$9,(1-conditions!$U$34)*SUMIFS(15:15,$9:$9,EOMONTH($U$9,11)+1-$U$9+DR$9-SUMIFS(conditions!$73:$73,conditions!$8:$8,"&lt;="&amp;DR$9,conditions!$9:$9,"&gt;="&amp;DR$9))*conditions!$U$69*conditions!$U$72,0))</f>
        <v>0</v>
      </c>
      <c r="DS87" s="37">
        <f>IF(DS$9="",0,IF(DS$9-SUMIFS(conditions!$73:$73,conditions!$8:$8,"&lt;="&amp;DS$9,conditions!$9:$9,"&gt;="&amp;DS$9)&lt;$U$9,(1-conditions!$U$34)*SUMIFS(15:15,$9:$9,EOMONTH($U$9,11)+1-$U$9+DS$9-SUMIFS(conditions!$73:$73,conditions!$8:$8,"&lt;="&amp;DS$9,conditions!$9:$9,"&gt;="&amp;DS$9))*conditions!$U$69*conditions!$U$72,0))</f>
        <v>0</v>
      </c>
      <c r="DT87" s="37">
        <f>IF(DT$9="",0,IF(DT$9-SUMIFS(conditions!$73:$73,conditions!$8:$8,"&lt;="&amp;DT$9,conditions!$9:$9,"&gt;="&amp;DT$9)&lt;$U$9,(1-conditions!$U$34)*SUMIFS(15:15,$9:$9,EOMONTH($U$9,11)+1-$U$9+DT$9-SUMIFS(conditions!$73:$73,conditions!$8:$8,"&lt;="&amp;DT$9,conditions!$9:$9,"&gt;="&amp;DT$9))*conditions!$U$69*conditions!$U$72,0))</f>
        <v>0</v>
      </c>
      <c r="DU87" s="37">
        <f>IF(DU$9="",0,IF(DU$9-SUMIFS(conditions!$73:$73,conditions!$8:$8,"&lt;="&amp;DU$9,conditions!$9:$9,"&gt;="&amp;DU$9)&lt;$U$9,(1-conditions!$U$34)*SUMIFS(15:15,$9:$9,EOMONTH($U$9,11)+1-$U$9+DU$9-SUMIFS(conditions!$73:$73,conditions!$8:$8,"&lt;="&amp;DU$9,conditions!$9:$9,"&gt;="&amp;DU$9))*conditions!$U$69*conditions!$U$72,0))</f>
        <v>0</v>
      </c>
      <c r="DV87" s="37">
        <f>IF(DV$9="",0,IF(DV$9-SUMIFS(conditions!$73:$73,conditions!$8:$8,"&lt;="&amp;DV$9,conditions!$9:$9,"&gt;="&amp;DV$9)&lt;$U$9,(1-conditions!$U$34)*SUMIFS(15:15,$9:$9,EOMONTH($U$9,11)+1-$U$9+DV$9-SUMIFS(conditions!$73:$73,conditions!$8:$8,"&lt;="&amp;DV$9,conditions!$9:$9,"&gt;="&amp;DV$9))*conditions!$U$69*conditions!$U$72,0))</f>
        <v>0</v>
      </c>
      <c r="DW87" s="37">
        <f>IF(DW$9="",0,IF(DW$9-SUMIFS(conditions!$73:$73,conditions!$8:$8,"&lt;="&amp;DW$9,conditions!$9:$9,"&gt;="&amp;DW$9)&lt;$U$9,(1-conditions!$U$34)*SUMIFS(15:15,$9:$9,EOMONTH($U$9,11)+1-$U$9+DW$9-SUMIFS(conditions!$73:$73,conditions!$8:$8,"&lt;="&amp;DW$9,conditions!$9:$9,"&gt;="&amp;DW$9))*conditions!$U$69*conditions!$U$72,0))</f>
        <v>0</v>
      </c>
      <c r="DX87" s="37">
        <f>IF(DX$9="",0,IF(DX$9-SUMIFS(conditions!$73:$73,conditions!$8:$8,"&lt;="&amp;DX$9,conditions!$9:$9,"&gt;="&amp;DX$9)&lt;$U$9,(1-conditions!$U$34)*SUMIFS(15:15,$9:$9,EOMONTH($U$9,11)+1-$U$9+DX$9-SUMIFS(conditions!$73:$73,conditions!$8:$8,"&lt;="&amp;DX$9,conditions!$9:$9,"&gt;="&amp;DX$9))*conditions!$U$69*conditions!$U$72,0))</f>
        <v>0</v>
      </c>
      <c r="DY87" s="37">
        <f>IF(DY$9="",0,IF(DY$9-SUMIFS(conditions!$73:$73,conditions!$8:$8,"&lt;="&amp;DY$9,conditions!$9:$9,"&gt;="&amp;DY$9)&lt;$U$9,(1-conditions!$U$34)*SUMIFS(15:15,$9:$9,EOMONTH($U$9,11)+1-$U$9+DY$9-SUMIFS(conditions!$73:$73,conditions!$8:$8,"&lt;="&amp;DY$9,conditions!$9:$9,"&gt;="&amp;DY$9))*conditions!$U$69*conditions!$U$72,0))</f>
        <v>0</v>
      </c>
      <c r="DZ87" s="37">
        <f>IF(DZ$9="",0,IF(DZ$9-SUMIFS(conditions!$73:$73,conditions!$8:$8,"&lt;="&amp;DZ$9,conditions!$9:$9,"&gt;="&amp;DZ$9)&lt;$U$9,(1-conditions!$U$34)*SUMIFS(15:15,$9:$9,EOMONTH($U$9,11)+1-$U$9+DZ$9-SUMIFS(conditions!$73:$73,conditions!$8:$8,"&lt;="&amp;DZ$9,conditions!$9:$9,"&gt;="&amp;DZ$9))*conditions!$U$69*conditions!$U$72,0))</f>
        <v>0</v>
      </c>
      <c r="EA87" s="37">
        <f>IF(EA$9="",0,IF(EA$9-SUMIFS(conditions!$73:$73,conditions!$8:$8,"&lt;="&amp;EA$9,conditions!$9:$9,"&gt;="&amp;EA$9)&lt;$U$9,(1-conditions!$U$34)*SUMIFS(15:15,$9:$9,EOMONTH($U$9,11)+1-$U$9+EA$9-SUMIFS(conditions!$73:$73,conditions!$8:$8,"&lt;="&amp;EA$9,conditions!$9:$9,"&gt;="&amp;EA$9))*conditions!$U$69*conditions!$U$72,0))</f>
        <v>0</v>
      </c>
      <c r="EB87" s="37">
        <f>IF(EB$9="",0,IF(EB$9-SUMIFS(conditions!$73:$73,conditions!$8:$8,"&lt;="&amp;EB$9,conditions!$9:$9,"&gt;="&amp;EB$9)&lt;$U$9,(1-conditions!$U$34)*SUMIFS(15:15,$9:$9,EOMONTH($U$9,11)+1-$U$9+EB$9-SUMIFS(conditions!$73:$73,conditions!$8:$8,"&lt;="&amp;EB$9,conditions!$9:$9,"&gt;="&amp;EB$9))*conditions!$U$69*conditions!$U$72,0))</f>
        <v>0</v>
      </c>
      <c r="EC87" s="37">
        <f>IF(EC$9="",0,IF(EC$9-SUMIFS(conditions!$73:$73,conditions!$8:$8,"&lt;="&amp;EC$9,conditions!$9:$9,"&gt;="&amp;EC$9)&lt;$U$9,(1-conditions!$U$34)*SUMIFS(15:15,$9:$9,EOMONTH($U$9,11)+1-$U$9+EC$9-SUMIFS(conditions!$73:$73,conditions!$8:$8,"&lt;="&amp;EC$9,conditions!$9:$9,"&gt;="&amp;EC$9))*conditions!$U$69*conditions!$U$72,0))</f>
        <v>0</v>
      </c>
      <c r="ED87" s="37">
        <f>IF(ED$9="",0,IF(ED$9-SUMIFS(conditions!$73:$73,conditions!$8:$8,"&lt;="&amp;ED$9,conditions!$9:$9,"&gt;="&amp;ED$9)&lt;$U$9,(1-conditions!$U$34)*SUMIFS(15:15,$9:$9,EOMONTH($U$9,11)+1-$U$9+ED$9-SUMIFS(conditions!$73:$73,conditions!$8:$8,"&lt;="&amp;ED$9,conditions!$9:$9,"&gt;="&amp;ED$9))*conditions!$U$69*conditions!$U$72,0))</f>
        <v>0</v>
      </c>
      <c r="EE87" s="37">
        <f>IF(EE$9="",0,IF(EE$9-SUMIFS(conditions!$73:$73,conditions!$8:$8,"&lt;="&amp;EE$9,conditions!$9:$9,"&gt;="&amp;EE$9)&lt;$U$9,(1-conditions!$U$34)*SUMIFS(15:15,$9:$9,EOMONTH($U$9,11)+1-$U$9+EE$9-SUMIFS(conditions!$73:$73,conditions!$8:$8,"&lt;="&amp;EE$9,conditions!$9:$9,"&gt;="&amp;EE$9))*conditions!$U$69*conditions!$U$72,0))</f>
        <v>0</v>
      </c>
      <c r="EF87" s="37">
        <f>IF(EF$9="",0,IF(EF$9-SUMIFS(conditions!$73:$73,conditions!$8:$8,"&lt;="&amp;EF$9,conditions!$9:$9,"&gt;="&amp;EF$9)&lt;$U$9,(1-conditions!$U$34)*SUMIFS(15:15,$9:$9,EOMONTH($U$9,11)+1-$U$9+EF$9-SUMIFS(conditions!$73:$73,conditions!$8:$8,"&lt;="&amp;EF$9,conditions!$9:$9,"&gt;="&amp;EF$9))*conditions!$U$69*conditions!$U$72,0))</f>
        <v>0</v>
      </c>
      <c r="EG87" s="37">
        <f>IF(EG$9="",0,IF(EG$9-SUMIFS(conditions!$73:$73,conditions!$8:$8,"&lt;="&amp;EG$9,conditions!$9:$9,"&gt;="&amp;EG$9)&lt;$U$9,(1-conditions!$U$34)*SUMIFS(15:15,$9:$9,EOMONTH($U$9,11)+1-$U$9+EG$9-SUMIFS(conditions!$73:$73,conditions!$8:$8,"&lt;="&amp;EG$9,conditions!$9:$9,"&gt;="&amp;EG$9))*conditions!$U$69*conditions!$U$72,0))</f>
        <v>0</v>
      </c>
      <c r="EH87" s="37">
        <f>IF(EH$9="",0,IF(EH$9-SUMIFS(conditions!$73:$73,conditions!$8:$8,"&lt;="&amp;EH$9,conditions!$9:$9,"&gt;="&amp;EH$9)&lt;$U$9,(1-conditions!$U$34)*SUMIFS(15:15,$9:$9,EOMONTH($U$9,11)+1-$U$9+EH$9-SUMIFS(conditions!$73:$73,conditions!$8:$8,"&lt;="&amp;EH$9,conditions!$9:$9,"&gt;="&amp;EH$9))*conditions!$U$69*conditions!$U$72,0))</f>
        <v>0</v>
      </c>
      <c r="EI87" s="37">
        <f>IF(EI$9="",0,IF(EI$9-SUMIFS(conditions!$73:$73,conditions!$8:$8,"&lt;="&amp;EI$9,conditions!$9:$9,"&gt;="&amp;EI$9)&lt;$U$9,(1-conditions!$U$34)*SUMIFS(15:15,$9:$9,EOMONTH($U$9,11)+1-$U$9+EI$9-SUMIFS(conditions!$73:$73,conditions!$8:$8,"&lt;="&amp;EI$9,conditions!$9:$9,"&gt;="&amp;EI$9))*conditions!$U$69*conditions!$U$72,0))</f>
        <v>0</v>
      </c>
      <c r="EJ87" s="37">
        <f>IF(EJ$9="",0,IF(EJ$9-SUMIFS(conditions!$73:$73,conditions!$8:$8,"&lt;="&amp;EJ$9,conditions!$9:$9,"&gt;="&amp;EJ$9)&lt;$U$9,(1-conditions!$U$34)*SUMIFS(15:15,$9:$9,EOMONTH($U$9,11)+1-$U$9+EJ$9-SUMIFS(conditions!$73:$73,conditions!$8:$8,"&lt;="&amp;EJ$9,conditions!$9:$9,"&gt;="&amp;EJ$9))*conditions!$U$69*conditions!$U$72,0))</f>
        <v>0</v>
      </c>
      <c r="EK87" s="37">
        <f>IF(EK$9="",0,IF(EK$9-SUMIFS(conditions!$73:$73,conditions!$8:$8,"&lt;="&amp;EK$9,conditions!$9:$9,"&gt;="&amp;EK$9)&lt;$U$9,(1-conditions!$U$34)*SUMIFS(15:15,$9:$9,EOMONTH($U$9,11)+1-$U$9+EK$9-SUMIFS(conditions!$73:$73,conditions!$8:$8,"&lt;="&amp;EK$9,conditions!$9:$9,"&gt;="&amp;EK$9))*conditions!$U$69*conditions!$U$72,0))</f>
        <v>0</v>
      </c>
      <c r="EL87" s="37">
        <f>IF(EL$9="",0,IF(EL$9-SUMIFS(conditions!$73:$73,conditions!$8:$8,"&lt;="&amp;EL$9,conditions!$9:$9,"&gt;="&amp;EL$9)&lt;$U$9,(1-conditions!$U$34)*SUMIFS(15:15,$9:$9,EOMONTH($U$9,11)+1-$U$9+EL$9-SUMIFS(conditions!$73:$73,conditions!$8:$8,"&lt;="&amp;EL$9,conditions!$9:$9,"&gt;="&amp;EL$9))*conditions!$U$69*conditions!$U$72,0))</f>
        <v>0</v>
      </c>
      <c r="EM87" s="37">
        <f>IF(EM$9="",0,IF(EM$9-SUMIFS(conditions!$73:$73,conditions!$8:$8,"&lt;="&amp;EM$9,conditions!$9:$9,"&gt;="&amp;EM$9)&lt;$U$9,(1-conditions!$U$34)*SUMIFS(15:15,$9:$9,EOMONTH($U$9,11)+1-$U$9+EM$9-SUMIFS(conditions!$73:$73,conditions!$8:$8,"&lt;="&amp;EM$9,conditions!$9:$9,"&gt;="&amp;EM$9))*conditions!$U$69*conditions!$U$72,0))</f>
        <v>0</v>
      </c>
      <c r="EN87" s="37">
        <f>IF(EN$9="",0,IF(EN$9-SUMIFS(conditions!$73:$73,conditions!$8:$8,"&lt;="&amp;EN$9,conditions!$9:$9,"&gt;="&amp;EN$9)&lt;$U$9,(1-conditions!$U$34)*SUMIFS(15:15,$9:$9,EOMONTH($U$9,11)+1-$U$9+EN$9-SUMIFS(conditions!$73:$73,conditions!$8:$8,"&lt;="&amp;EN$9,conditions!$9:$9,"&gt;="&amp;EN$9))*conditions!$U$69*conditions!$U$72,0))</f>
        <v>0</v>
      </c>
      <c r="EO87" s="37">
        <f>IF(EO$9="",0,IF(EO$9-SUMIFS(conditions!$73:$73,conditions!$8:$8,"&lt;="&amp;EO$9,conditions!$9:$9,"&gt;="&amp;EO$9)&lt;$U$9,(1-conditions!$U$34)*SUMIFS(15:15,$9:$9,EOMONTH($U$9,11)+1-$U$9+EO$9-SUMIFS(conditions!$73:$73,conditions!$8:$8,"&lt;="&amp;EO$9,conditions!$9:$9,"&gt;="&amp;EO$9))*conditions!$U$69*conditions!$U$72,0))</f>
        <v>0</v>
      </c>
      <c r="EP87" s="37">
        <f>IF(EP$9="",0,IF(EP$9-SUMIFS(conditions!$73:$73,conditions!$8:$8,"&lt;="&amp;EP$9,conditions!$9:$9,"&gt;="&amp;EP$9)&lt;$U$9,(1-conditions!$U$34)*SUMIFS(15:15,$9:$9,EOMONTH($U$9,11)+1-$U$9+EP$9-SUMIFS(conditions!$73:$73,conditions!$8:$8,"&lt;="&amp;EP$9,conditions!$9:$9,"&gt;="&amp;EP$9))*conditions!$U$69*conditions!$U$72,0))</f>
        <v>0</v>
      </c>
      <c r="EQ87" s="37">
        <f>IF(EQ$9="",0,IF(EQ$9-SUMIFS(conditions!$73:$73,conditions!$8:$8,"&lt;="&amp;EQ$9,conditions!$9:$9,"&gt;="&amp;EQ$9)&lt;$U$9,(1-conditions!$U$34)*SUMIFS(15:15,$9:$9,EOMONTH($U$9,11)+1-$U$9+EQ$9-SUMIFS(conditions!$73:$73,conditions!$8:$8,"&lt;="&amp;EQ$9,conditions!$9:$9,"&gt;="&amp;EQ$9))*conditions!$U$69*conditions!$U$72,0))</f>
        <v>0</v>
      </c>
      <c r="ER87" s="37">
        <f>IF(ER$9="",0,IF(ER$9-SUMIFS(conditions!$73:$73,conditions!$8:$8,"&lt;="&amp;ER$9,conditions!$9:$9,"&gt;="&amp;ER$9)&lt;$U$9,(1-conditions!$U$34)*SUMIFS(15:15,$9:$9,EOMONTH($U$9,11)+1-$U$9+ER$9-SUMIFS(conditions!$73:$73,conditions!$8:$8,"&lt;="&amp;ER$9,conditions!$9:$9,"&gt;="&amp;ER$9))*conditions!$U$69*conditions!$U$72,0))</f>
        <v>0</v>
      </c>
      <c r="ES87" s="37">
        <f>IF(ES$9="",0,IF(ES$9-SUMIFS(conditions!$73:$73,conditions!$8:$8,"&lt;="&amp;ES$9,conditions!$9:$9,"&gt;="&amp;ES$9)&lt;$U$9,(1-conditions!$U$34)*SUMIFS(15:15,$9:$9,EOMONTH($U$9,11)+1-$U$9+ES$9-SUMIFS(conditions!$73:$73,conditions!$8:$8,"&lt;="&amp;ES$9,conditions!$9:$9,"&gt;="&amp;ES$9))*conditions!$U$69*conditions!$U$72,0))</f>
        <v>0</v>
      </c>
      <c r="ET87" s="37">
        <f>IF(ET$9="",0,IF(ET$9-SUMIFS(conditions!$73:$73,conditions!$8:$8,"&lt;="&amp;ET$9,conditions!$9:$9,"&gt;="&amp;ET$9)&lt;$U$9,(1-conditions!$U$34)*SUMIFS(15:15,$9:$9,EOMONTH($U$9,11)+1-$U$9+ET$9-SUMIFS(conditions!$73:$73,conditions!$8:$8,"&lt;="&amp;ET$9,conditions!$9:$9,"&gt;="&amp;ET$9))*conditions!$U$69*conditions!$U$72,0))</f>
        <v>0</v>
      </c>
      <c r="EU87" s="37">
        <f>IF(EU$9="",0,IF(EU$9-SUMIFS(conditions!$73:$73,conditions!$8:$8,"&lt;="&amp;EU$9,conditions!$9:$9,"&gt;="&amp;EU$9)&lt;$U$9,(1-conditions!$U$34)*SUMIFS(15:15,$9:$9,EOMONTH($U$9,11)+1-$U$9+EU$9-SUMIFS(conditions!$73:$73,conditions!$8:$8,"&lt;="&amp;EU$9,conditions!$9:$9,"&gt;="&amp;EU$9))*conditions!$U$69*conditions!$U$72,0))</f>
        <v>0</v>
      </c>
      <c r="EV87" s="37">
        <f>IF(EV$9="",0,IF(EV$9-SUMIFS(conditions!$73:$73,conditions!$8:$8,"&lt;="&amp;EV$9,conditions!$9:$9,"&gt;="&amp;EV$9)&lt;$U$9,(1-conditions!$U$34)*SUMIFS(15:15,$9:$9,EOMONTH($U$9,11)+1-$U$9+EV$9-SUMIFS(conditions!$73:$73,conditions!$8:$8,"&lt;="&amp;EV$9,conditions!$9:$9,"&gt;="&amp;EV$9))*conditions!$U$69*conditions!$U$72,0))</f>
        <v>0</v>
      </c>
      <c r="EW87" s="37">
        <f>IF(EW$9="",0,IF(EW$9-SUMIFS(conditions!$73:$73,conditions!$8:$8,"&lt;="&amp;EW$9,conditions!$9:$9,"&gt;="&amp;EW$9)&lt;$U$9,(1-conditions!$U$34)*SUMIFS(15:15,$9:$9,EOMONTH($U$9,11)+1-$U$9+EW$9-SUMIFS(conditions!$73:$73,conditions!$8:$8,"&lt;="&amp;EW$9,conditions!$9:$9,"&gt;="&amp;EW$9))*conditions!$U$69*conditions!$U$72,0))</f>
        <v>0</v>
      </c>
      <c r="EX87" s="37">
        <f>IF(EX$9="",0,IF(EX$9-SUMIFS(conditions!$73:$73,conditions!$8:$8,"&lt;="&amp;EX$9,conditions!$9:$9,"&gt;="&amp;EX$9)&lt;$U$9,(1-conditions!$U$34)*SUMIFS(15:15,$9:$9,EOMONTH($U$9,11)+1-$U$9+EX$9-SUMIFS(conditions!$73:$73,conditions!$8:$8,"&lt;="&amp;EX$9,conditions!$9:$9,"&gt;="&amp;EX$9))*conditions!$U$69*conditions!$U$72,0))</f>
        <v>0</v>
      </c>
      <c r="EY87" s="37">
        <f>IF(EY$9="",0,IF(EY$9-SUMIFS(conditions!$73:$73,conditions!$8:$8,"&lt;="&amp;EY$9,conditions!$9:$9,"&gt;="&amp;EY$9)&lt;$U$9,(1-conditions!$U$34)*SUMIFS(15:15,$9:$9,EOMONTH($U$9,11)+1-$U$9+EY$9-SUMIFS(conditions!$73:$73,conditions!$8:$8,"&lt;="&amp;EY$9,conditions!$9:$9,"&gt;="&amp;EY$9))*conditions!$U$69*conditions!$U$72,0))</f>
        <v>0</v>
      </c>
      <c r="EZ87" s="37">
        <f>IF(EZ$9="",0,IF(EZ$9-SUMIFS(conditions!$73:$73,conditions!$8:$8,"&lt;="&amp;EZ$9,conditions!$9:$9,"&gt;="&amp;EZ$9)&lt;$U$9,(1-conditions!$U$34)*SUMIFS(15:15,$9:$9,EOMONTH($U$9,11)+1-$U$9+EZ$9-SUMIFS(conditions!$73:$73,conditions!$8:$8,"&lt;="&amp;EZ$9,conditions!$9:$9,"&gt;="&amp;EZ$9))*conditions!$U$69*conditions!$U$72,0))</f>
        <v>0</v>
      </c>
      <c r="FA87" s="37">
        <f>IF(FA$9="",0,IF(FA$9-SUMIFS(conditions!$73:$73,conditions!$8:$8,"&lt;="&amp;FA$9,conditions!$9:$9,"&gt;="&amp;FA$9)&lt;$U$9,(1-conditions!$U$34)*SUMIFS(15:15,$9:$9,EOMONTH($U$9,11)+1-$U$9+FA$9-SUMIFS(conditions!$73:$73,conditions!$8:$8,"&lt;="&amp;FA$9,conditions!$9:$9,"&gt;="&amp;FA$9))*conditions!$U$69*conditions!$U$72,0))</f>
        <v>0</v>
      </c>
      <c r="FB87" s="37">
        <f>IF(FB$9="",0,IF(FB$9-SUMIFS(conditions!$73:$73,conditions!$8:$8,"&lt;="&amp;FB$9,conditions!$9:$9,"&gt;="&amp;FB$9)&lt;$U$9,(1-conditions!$U$34)*SUMIFS(15:15,$9:$9,EOMONTH($U$9,11)+1-$U$9+FB$9-SUMIFS(conditions!$73:$73,conditions!$8:$8,"&lt;="&amp;FB$9,conditions!$9:$9,"&gt;="&amp;FB$9))*conditions!$U$69*conditions!$U$72,0))</f>
        <v>0</v>
      </c>
      <c r="FC87" s="37">
        <f>IF(FC$9="",0,IF(FC$9-SUMIFS(conditions!$73:$73,conditions!$8:$8,"&lt;="&amp;FC$9,conditions!$9:$9,"&gt;="&amp;FC$9)&lt;$U$9,(1-conditions!$U$34)*SUMIFS(15:15,$9:$9,EOMONTH($U$9,11)+1-$U$9+FC$9-SUMIFS(conditions!$73:$73,conditions!$8:$8,"&lt;="&amp;FC$9,conditions!$9:$9,"&gt;="&amp;FC$9))*conditions!$U$69*conditions!$U$72,0))</f>
        <v>0</v>
      </c>
      <c r="FD87" s="37">
        <f>IF(FD$9="",0,IF(FD$9-SUMIFS(conditions!$73:$73,conditions!$8:$8,"&lt;="&amp;FD$9,conditions!$9:$9,"&gt;="&amp;FD$9)&lt;$U$9,(1-conditions!$U$34)*SUMIFS(15:15,$9:$9,EOMONTH($U$9,11)+1-$U$9+FD$9-SUMIFS(conditions!$73:$73,conditions!$8:$8,"&lt;="&amp;FD$9,conditions!$9:$9,"&gt;="&amp;FD$9))*conditions!$U$69*conditions!$U$72,0))</f>
        <v>0</v>
      </c>
      <c r="FE87" s="37">
        <f>IF(FE$9="",0,IF(FE$9-SUMIFS(conditions!$73:$73,conditions!$8:$8,"&lt;="&amp;FE$9,conditions!$9:$9,"&gt;="&amp;FE$9)&lt;$U$9,(1-conditions!$U$34)*SUMIFS(15:15,$9:$9,EOMONTH($U$9,11)+1-$U$9+FE$9-SUMIFS(conditions!$73:$73,conditions!$8:$8,"&lt;="&amp;FE$9,conditions!$9:$9,"&gt;="&amp;FE$9))*conditions!$U$69*conditions!$U$72,0))</f>
        <v>0</v>
      </c>
      <c r="FF87" s="37">
        <f>IF(FF$9="",0,IF(FF$9-SUMIFS(conditions!$73:$73,conditions!$8:$8,"&lt;="&amp;FF$9,conditions!$9:$9,"&gt;="&amp;FF$9)&lt;$U$9,(1-conditions!$U$34)*SUMIFS(15:15,$9:$9,EOMONTH($U$9,11)+1-$U$9+FF$9-SUMIFS(conditions!$73:$73,conditions!$8:$8,"&lt;="&amp;FF$9,conditions!$9:$9,"&gt;="&amp;FF$9))*conditions!$U$69*conditions!$U$72,0))</f>
        <v>0</v>
      </c>
      <c r="FG87" s="37">
        <f>IF(FG$9="",0,IF(FG$9-SUMIFS(conditions!$73:$73,conditions!$8:$8,"&lt;="&amp;FG$9,conditions!$9:$9,"&gt;="&amp;FG$9)&lt;$U$9,(1-conditions!$U$34)*SUMIFS(15:15,$9:$9,EOMONTH($U$9,11)+1-$U$9+FG$9-SUMIFS(conditions!$73:$73,conditions!$8:$8,"&lt;="&amp;FG$9,conditions!$9:$9,"&gt;="&amp;FG$9))*conditions!$U$69*conditions!$U$72,0))</f>
        <v>0</v>
      </c>
      <c r="FH87" s="37">
        <f>IF(FH$9="",0,IF(FH$9-SUMIFS(conditions!$73:$73,conditions!$8:$8,"&lt;="&amp;FH$9,conditions!$9:$9,"&gt;="&amp;FH$9)&lt;$U$9,(1-conditions!$U$34)*SUMIFS(15:15,$9:$9,EOMONTH($U$9,11)+1-$U$9+FH$9-SUMIFS(conditions!$73:$73,conditions!$8:$8,"&lt;="&amp;FH$9,conditions!$9:$9,"&gt;="&amp;FH$9))*conditions!$U$69*conditions!$U$72,0))</f>
        <v>0</v>
      </c>
      <c r="FI87" s="37">
        <f>IF(FI$9="",0,IF(FI$9-SUMIFS(conditions!$73:$73,conditions!$8:$8,"&lt;="&amp;FI$9,conditions!$9:$9,"&gt;="&amp;FI$9)&lt;$U$9,(1-conditions!$U$34)*SUMIFS(15:15,$9:$9,EOMONTH($U$9,11)+1-$U$9+FI$9-SUMIFS(conditions!$73:$73,conditions!$8:$8,"&lt;="&amp;FI$9,conditions!$9:$9,"&gt;="&amp;FI$9))*conditions!$U$69*conditions!$U$72,0))</f>
        <v>0</v>
      </c>
      <c r="FJ87" s="37">
        <f>IF(FJ$9="",0,IF(FJ$9-SUMIFS(conditions!$73:$73,conditions!$8:$8,"&lt;="&amp;FJ$9,conditions!$9:$9,"&gt;="&amp;FJ$9)&lt;$U$9,(1-conditions!$U$34)*SUMIFS(15:15,$9:$9,EOMONTH($U$9,11)+1-$U$9+FJ$9-SUMIFS(conditions!$73:$73,conditions!$8:$8,"&lt;="&amp;FJ$9,conditions!$9:$9,"&gt;="&amp;FJ$9))*conditions!$U$69*conditions!$U$72,0))</f>
        <v>0</v>
      </c>
      <c r="FK87" s="37">
        <f>IF(FK$9="",0,IF(FK$9-SUMIFS(conditions!$73:$73,conditions!$8:$8,"&lt;="&amp;FK$9,conditions!$9:$9,"&gt;="&amp;FK$9)&lt;$U$9,(1-conditions!$U$34)*SUMIFS(15:15,$9:$9,EOMONTH($U$9,11)+1-$U$9+FK$9-SUMIFS(conditions!$73:$73,conditions!$8:$8,"&lt;="&amp;FK$9,conditions!$9:$9,"&gt;="&amp;FK$9))*conditions!$U$69*conditions!$U$72,0))</f>
        <v>0</v>
      </c>
      <c r="FL87" s="37">
        <f>IF(FL$9="",0,IF(FL$9-SUMIFS(conditions!$73:$73,conditions!$8:$8,"&lt;="&amp;FL$9,conditions!$9:$9,"&gt;="&amp;FL$9)&lt;$U$9,(1-conditions!$U$34)*SUMIFS(15:15,$9:$9,EOMONTH($U$9,11)+1-$U$9+FL$9-SUMIFS(conditions!$73:$73,conditions!$8:$8,"&lt;="&amp;FL$9,conditions!$9:$9,"&gt;="&amp;FL$9))*conditions!$U$69*conditions!$U$72,0))</f>
        <v>0</v>
      </c>
      <c r="FM87" s="37">
        <f>IF(FM$9="",0,IF(FM$9-SUMIFS(conditions!$73:$73,conditions!$8:$8,"&lt;="&amp;FM$9,conditions!$9:$9,"&gt;="&amp;FM$9)&lt;$U$9,(1-conditions!$U$34)*SUMIFS(15:15,$9:$9,EOMONTH($U$9,11)+1-$U$9+FM$9-SUMIFS(conditions!$73:$73,conditions!$8:$8,"&lt;="&amp;FM$9,conditions!$9:$9,"&gt;="&amp;FM$9))*conditions!$U$69*conditions!$U$72,0))</f>
        <v>0</v>
      </c>
      <c r="FN87" s="37">
        <f>IF(FN$9="",0,IF(FN$9-SUMIFS(conditions!$73:$73,conditions!$8:$8,"&lt;="&amp;FN$9,conditions!$9:$9,"&gt;="&amp;FN$9)&lt;$U$9,(1-conditions!$U$34)*SUMIFS(15:15,$9:$9,EOMONTH($U$9,11)+1-$U$9+FN$9-SUMIFS(conditions!$73:$73,conditions!$8:$8,"&lt;="&amp;FN$9,conditions!$9:$9,"&gt;="&amp;FN$9))*conditions!$U$69*conditions!$U$72,0))</f>
        <v>0</v>
      </c>
      <c r="FO87" s="37">
        <f>IF(FO$9="",0,IF(FO$9-SUMIFS(conditions!$73:$73,conditions!$8:$8,"&lt;="&amp;FO$9,conditions!$9:$9,"&gt;="&amp;FO$9)&lt;$U$9,(1-conditions!$U$34)*SUMIFS(15:15,$9:$9,EOMONTH($U$9,11)+1-$U$9+FO$9-SUMIFS(conditions!$73:$73,conditions!$8:$8,"&lt;="&amp;FO$9,conditions!$9:$9,"&gt;="&amp;FO$9))*conditions!$U$69*conditions!$U$72,0))</f>
        <v>0</v>
      </c>
      <c r="FP87" s="37">
        <f>IF(FP$9="",0,IF(FP$9-SUMIFS(conditions!$73:$73,conditions!$8:$8,"&lt;="&amp;FP$9,conditions!$9:$9,"&gt;="&amp;FP$9)&lt;$U$9,(1-conditions!$U$34)*SUMIFS(15:15,$9:$9,EOMONTH($U$9,11)+1-$U$9+FP$9-SUMIFS(conditions!$73:$73,conditions!$8:$8,"&lt;="&amp;FP$9,conditions!$9:$9,"&gt;="&amp;FP$9))*conditions!$U$69*conditions!$U$72,0))</f>
        <v>0</v>
      </c>
      <c r="FQ87" s="37">
        <f>IF(FQ$9="",0,IF(FQ$9-SUMIFS(conditions!$73:$73,conditions!$8:$8,"&lt;="&amp;FQ$9,conditions!$9:$9,"&gt;="&amp;FQ$9)&lt;$U$9,(1-conditions!$U$34)*SUMIFS(15:15,$9:$9,EOMONTH($U$9,11)+1-$U$9+FQ$9-SUMIFS(conditions!$73:$73,conditions!$8:$8,"&lt;="&amp;FQ$9,conditions!$9:$9,"&gt;="&amp;FQ$9))*conditions!$U$69*conditions!$U$72,0))</f>
        <v>0</v>
      </c>
      <c r="FR87" s="37">
        <f>IF(FR$9="",0,IF(FR$9-SUMIFS(conditions!$73:$73,conditions!$8:$8,"&lt;="&amp;FR$9,conditions!$9:$9,"&gt;="&amp;FR$9)&lt;$U$9,(1-conditions!$U$34)*SUMIFS(15:15,$9:$9,EOMONTH($U$9,11)+1-$U$9+FR$9-SUMIFS(conditions!$73:$73,conditions!$8:$8,"&lt;="&amp;FR$9,conditions!$9:$9,"&gt;="&amp;FR$9))*conditions!$U$69*conditions!$U$72,0))</f>
        <v>0</v>
      </c>
      <c r="FS87" s="37">
        <f>IF(FS$9="",0,IF(FS$9-SUMIFS(conditions!$73:$73,conditions!$8:$8,"&lt;="&amp;FS$9,conditions!$9:$9,"&gt;="&amp;FS$9)&lt;$U$9,(1-conditions!$U$34)*SUMIFS(15:15,$9:$9,EOMONTH($U$9,11)+1-$U$9+FS$9-SUMIFS(conditions!$73:$73,conditions!$8:$8,"&lt;="&amp;FS$9,conditions!$9:$9,"&gt;="&amp;FS$9))*conditions!$U$69*conditions!$U$72,0))</f>
        <v>0</v>
      </c>
      <c r="FT87" s="37">
        <f>IF(FT$9="",0,IF(FT$9-SUMIFS(conditions!$73:$73,conditions!$8:$8,"&lt;="&amp;FT$9,conditions!$9:$9,"&gt;="&amp;FT$9)&lt;$U$9,(1-conditions!$U$34)*SUMIFS(15:15,$9:$9,EOMONTH($U$9,11)+1-$U$9+FT$9-SUMIFS(conditions!$73:$73,conditions!$8:$8,"&lt;="&amp;FT$9,conditions!$9:$9,"&gt;="&amp;FT$9))*conditions!$U$69*conditions!$U$72,0))</f>
        <v>0</v>
      </c>
      <c r="FU87" s="37">
        <f>IF(FU$9="",0,IF(FU$9-SUMIFS(conditions!$73:$73,conditions!$8:$8,"&lt;="&amp;FU$9,conditions!$9:$9,"&gt;="&amp;FU$9)&lt;$U$9,(1-conditions!$U$34)*SUMIFS(15:15,$9:$9,EOMONTH($U$9,11)+1-$U$9+FU$9-SUMIFS(conditions!$73:$73,conditions!$8:$8,"&lt;="&amp;FU$9,conditions!$9:$9,"&gt;="&amp;FU$9))*conditions!$U$69*conditions!$U$72,0))</f>
        <v>0</v>
      </c>
      <c r="FV87" s="37">
        <f>IF(FV$9="",0,IF(FV$9-SUMIFS(conditions!$73:$73,conditions!$8:$8,"&lt;="&amp;FV$9,conditions!$9:$9,"&gt;="&amp;FV$9)&lt;$U$9,(1-conditions!$U$34)*SUMIFS(15:15,$9:$9,EOMONTH($U$9,11)+1-$U$9+FV$9-SUMIFS(conditions!$73:$73,conditions!$8:$8,"&lt;="&amp;FV$9,conditions!$9:$9,"&gt;="&amp;FV$9))*conditions!$U$69*conditions!$U$72,0))</f>
        <v>0</v>
      </c>
      <c r="FW87" s="37">
        <f>IF(FW$9="",0,IF(FW$9-SUMIFS(conditions!$73:$73,conditions!$8:$8,"&lt;="&amp;FW$9,conditions!$9:$9,"&gt;="&amp;FW$9)&lt;$U$9,(1-conditions!$U$34)*SUMIFS(15:15,$9:$9,EOMONTH($U$9,11)+1-$U$9+FW$9-SUMIFS(conditions!$73:$73,conditions!$8:$8,"&lt;="&amp;FW$9,conditions!$9:$9,"&gt;="&amp;FW$9))*conditions!$U$69*conditions!$U$72,0))</f>
        <v>0</v>
      </c>
      <c r="FX87" s="37">
        <f>IF(FX$9="",0,IF(FX$9-SUMIFS(conditions!$73:$73,conditions!$8:$8,"&lt;="&amp;FX$9,conditions!$9:$9,"&gt;="&amp;FX$9)&lt;$U$9,(1-conditions!$U$34)*SUMIFS(15:15,$9:$9,EOMONTH($U$9,11)+1-$U$9+FX$9-SUMIFS(conditions!$73:$73,conditions!$8:$8,"&lt;="&amp;FX$9,conditions!$9:$9,"&gt;="&amp;FX$9))*conditions!$U$69*conditions!$U$72,0))</f>
        <v>0</v>
      </c>
      <c r="FY87" s="37">
        <f>IF(FY$9="",0,IF(FY$9-SUMIFS(conditions!$73:$73,conditions!$8:$8,"&lt;="&amp;FY$9,conditions!$9:$9,"&gt;="&amp;FY$9)&lt;$U$9,(1-conditions!$U$34)*SUMIFS(15:15,$9:$9,EOMONTH($U$9,11)+1-$U$9+FY$9-SUMIFS(conditions!$73:$73,conditions!$8:$8,"&lt;="&amp;FY$9,conditions!$9:$9,"&gt;="&amp;FY$9))*conditions!$U$69*conditions!$U$72,0))</f>
        <v>0</v>
      </c>
      <c r="FZ87" s="37">
        <f>IF(FZ$9="",0,IF(FZ$9-SUMIFS(conditions!$73:$73,conditions!$8:$8,"&lt;="&amp;FZ$9,conditions!$9:$9,"&gt;="&amp;FZ$9)&lt;$U$9,(1-conditions!$U$34)*SUMIFS(15:15,$9:$9,EOMONTH($U$9,11)+1-$U$9+FZ$9-SUMIFS(conditions!$73:$73,conditions!$8:$8,"&lt;="&amp;FZ$9,conditions!$9:$9,"&gt;="&amp;FZ$9))*conditions!$U$69*conditions!$U$72,0))</f>
        <v>0</v>
      </c>
      <c r="GA87" s="37">
        <f>IF(GA$9="",0,IF(GA$9-SUMIFS(conditions!$73:$73,conditions!$8:$8,"&lt;="&amp;GA$9,conditions!$9:$9,"&gt;="&amp;GA$9)&lt;$U$9,(1-conditions!$U$34)*SUMIFS(15:15,$9:$9,EOMONTH($U$9,11)+1-$U$9+GA$9-SUMIFS(conditions!$73:$73,conditions!$8:$8,"&lt;="&amp;GA$9,conditions!$9:$9,"&gt;="&amp;GA$9))*conditions!$U$69*conditions!$U$72,0))</f>
        <v>0</v>
      </c>
      <c r="GB87" s="37">
        <f>IF(GB$9="",0,IF(GB$9-SUMIFS(conditions!$73:$73,conditions!$8:$8,"&lt;="&amp;GB$9,conditions!$9:$9,"&gt;="&amp;GB$9)&lt;$U$9,(1-conditions!$U$34)*SUMIFS(15:15,$9:$9,EOMONTH($U$9,11)+1-$U$9+GB$9-SUMIFS(conditions!$73:$73,conditions!$8:$8,"&lt;="&amp;GB$9,conditions!$9:$9,"&gt;="&amp;GB$9))*conditions!$U$69*conditions!$U$72,0))</f>
        <v>0</v>
      </c>
      <c r="GC87" s="37">
        <f>IF(GC$9="",0,IF(GC$9-SUMIFS(conditions!$73:$73,conditions!$8:$8,"&lt;="&amp;GC$9,conditions!$9:$9,"&gt;="&amp;GC$9)&lt;$U$9,(1-conditions!$U$34)*SUMIFS(15:15,$9:$9,EOMONTH($U$9,11)+1-$U$9+GC$9-SUMIFS(conditions!$73:$73,conditions!$8:$8,"&lt;="&amp;GC$9,conditions!$9:$9,"&gt;="&amp;GC$9))*conditions!$U$69*conditions!$U$72,0))</f>
        <v>0</v>
      </c>
      <c r="GD87" s="37">
        <f>IF(GD$9="",0,IF(GD$9-SUMIFS(conditions!$73:$73,conditions!$8:$8,"&lt;="&amp;GD$9,conditions!$9:$9,"&gt;="&amp;GD$9)&lt;$U$9,(1-conditions!$U$34)*SUMIFS(15:15,$9:$9,EOMONTH($U$9,11)+1-$U$9+GD$9-SUMIFS(conditions!$73:$73,conditions!$8:$8,"&lt;="&amp;GD$9,conditions!$9:$9,"&gt;="&amp;GD$9))*conditions!$U$69*conditions!$U$72,0))</f>
        <v>0</v>
      </c>
      <c r="GE87" s="37">
        <f>IF(GE$9="",0,IF(GE$9-SUMIFS(conditions!$73:$73,conditions!$8:$8,"&lt;="&amp;GE$9,conditions!$9:$9,"&gt;="&amp;GE$9)&lt;$U$9,(1-conditions!$U$34)*SUMIFS(15:15,$9:$9,EOMONTH($U$9,11)+1-$U$9+GE$9-SUMIFS(conditions!$73:$73,conditions!$8:$8,"&lt;="&amp;GE$9,conditions!$9:$9,"&gt;="&amp;GE$9))*conditions!$U$69*conditions!$U$72,0))</f>
        <v>0</v>
      </c>
      <c r="GF87" s="37">
        <f>IF(GF$9="",0,IF(GF$9-SUMIFS(conditions!$73:$73,conditions!$8:$8,"&lt;="&amp;GF$9,conditions!$9:$9,"&gt;="&amp;GF$9)&lt;$U$9,(1-conditions!$U$34)*SUMIFS(15:15,$9:$9,EOMONTH($U$9,11)+1-$U$9+GF$9-SUMIFS(conditions!$73:$73,conditions!$8:$8,"&lt;="&amp;GF$9,conditions!$9:$9,"&gt;="&amp;GF$9))*conditions!$U$69*conditions!$U$72,0))</f>
        <v>0</v>
      </c>
      <c r="GG87" s="37">
        <f>IF(GG$9="",0,IF(GG$9-SUMIFS(conditions!$73:$73,conditions!$8:$8,"&lt;="&amp;GG$9,conditions!$9:$9,"&gt;="&amp;GG$9)&lt;$U$9,(1-conditions!$U$34)*SUMIFS(15:15,$9:$9,EOMONTH($U$9,11)+1-$U$9+GG$9-SUMIFS(conditions!$73:$73,conditions!$8:$8,"&lt;="&amp;GG$9,conditions!$9:$9,"&gt;="&amp;GG$9))*conditions!$U$69*conditions!$U$72,0))</f>
        <v>0</v>
      </c>
      <c r="GH87" s="37">
        <f>IF(GH$9="",0,IF(GH$9-SUMIFS(conditions!$73:$73,conditions!$8:$8,"&lt;="&amp;GH$9,conditions!$9:$9,"&gt;="&amp;GH$9)&lt;$U$9,(1-conditions!$U$34)*SUMIFS(15:15,$9:$9,EOMONTH($U$9,11)+1-$U$9+GH$9-SUMIFS(conditions!$73:$73,conditions!$8:$8,"&lt;="&amp;GH$9,conditions!$9:$9,"&gt;="&amp;GH$9))*conditions!$U$69*conditions!$U$72,0))</f>
        <v>0</v>
      </c>
      <c r="GI87" s="37">
        <f>IF(GI$9="",0,IF(GI$9-SUMIFS(conditions!$73:$73,conditions!$8:$8,"&lt;="&amp;GI$9,conditions!$9:$9,"&gt;="&amp;GI$9)&lt;$U$9,(1-conditions!$U$34)*SUMIFS(15:15,$9:$9,EOMONTH($U$9,11)+1-$U$9+GI$9-SUMIFS(conditions!$73:$73,conditions!$8:$8,"&lt;="&amp;GI$9,conditions!$9:$9,"&gt;="&amp;GI$9))*conditions!$U$69*conditions!$U$72,0))</f>
        <v>0</v>
      </c>
      <c r="GJ87" s="37">
        <f>IF(GJ$9="",0,IF(GJ$9-SUMIFS(conditions!$73:$73,conditions!$8:$8,"&lt;="&amp;GJ$9,conditions!$9:$9,"&gt;="&amp;GJ$9)&lt;$U$9,(1-conditions!$U$34)*SUMIFS(15:15,$9:$9,EOMONTH($U$9,11)+1-$U$9+GJ$9-SUMIFS(conditions!$73:$73,conditions!$8:$8,"&lt;="&amp;GJ$9,conditions!$9:$9,"&gt;="&amp;GJ$9))*conditions!$U$69*conditions!$U$72,0))</f>
        <v>0</v>
      </c>
      <c r="GK87" s="37">
        <f>IF(GK$9="",0,IF(GK$9-SUMIFS(conditions!$73:$73,conditions!$8:$8,"&lt;="&amp;GK$9,conditions!$9:$9,"&gt;="&amp;GK$9)&lt;$U$9,(1-conditions!$U$34)*SUMIFS(15:15,$9:$9,EOMONTH($U$9,11)+1-$U$9+GK$9-SUMIFS(conditions!$73:$73,conditions!$8:$8,"&lt;="&amp;GK$9,conditions!$9:$9,"&gt;="&amp;GK$9))*conditions!$U$69*conditions!$U$72,0))</f>
        <v>0</v>
      </c>
      <c r="GL87" s="37">
        <f>IF(GL$9="",0,IF(GL$9-SUMIFS(conditions!$73:$73,conditions!$8:$8,"&lt;="&amp;GL$9,conditions!$9:$9,"&gt;="&amp;GL$9)&lt;$U$9,(1-conditions!$U$34)*SUMIFS(15:15,$9:$9,EOMONTH($U$9,11)+1-$U$9+GL$9-SUMIFS(conditions!$73:$73,conditions!$8:$8,"&lt;="&amp;GL$9,conditions!$9:$9,"&gt;="&amp;GL$9))*conditions!$U$69*conditions!$U$72,0))</f>
        <v>0</v>
      </c>
      <c r="GM87" s="37">
        <f>IF(GM$9="",0,IF(GM$9-SUMIFS(conditions!$73:$73,conditions!$8:$8,"&lt;="&amp;GM$9,conditions!$9:$9,"&gt;="&amp;GM$9)&lt;$U$9,(1-conditions!$U$34)*SUMIFS(15:15,$9:$9,EOMONTH($U$9,11)+1-$U$9+GM$9-SUMIFS(conditions!$73:$73,conditions!$8:$8,"&lt;="&amp;GM$9,conditions!$9:$9,"&gt;="&amp;GM$9))*conditions!$U$69*conditions!$U$72,0))</f>
        <v>0</v>
      </c>
      <c r="GN87" s="37">
        <f>IF(GN$9="",0,IF(GN$9-SUMIFS(conditions!$73:$73,conditions!$8:$8,"&lt;="&amp;GN$9,conditions!$9:$9,"&gt;="&amp;GN$9)&lt;$U$9,(1-conditions!$U$34)*SUMIFS(15:15,$9:$9,EOMONTH($U$9,11)+1-$U$9+GN$9-SUMIFS(conditions!$73:$73,conditions!$8:$8,"&lt;="&amp;GN$9,conditions!$9:$9,"&gt;="&amp;GN$9))*conditions!$U$69*conditions!$U$72,0))</f>
        <v>0</v>
      </c>
      <c r="GO87" s="37">
        <f>IF(GO$9="",0,IF(GO$9-SUMIFS(conditions!$73:$73,conditions!$8:$8,"&lt;="&amp;GO$9,conditions!$9:$9,"&gt;="&amp;GO$9)&lt;$U$9,(1-conditions!$U$34)*SUMIFS(15:15,$9:$9,EOMONTH($U$9,11)+1-$U$9+GO$9-SUMIFS(conditions!$73:$73,conditions!$8:$8,"&lt;="&amp;GO$9,conditions!$9:$9,"&gt;="&amp;GO$9))*conditions!$U$69*conditions!$U$72,0))</f>
        <v>0</v>
      </c>
      <c r="GP87" s="37">
        <f>IF(GP$9="",0,IF(GP$9-SUMIFS(conditions!$73:$73,conditions!$8:$8,"&lt;="&amp;GP$9,conditions!$9:$9,"&gt;="&amp;GP$9)&lt;$U$9,(1-conditions!$U$34)*SUMIFS(15:15,$9:$9,EOMONTH($U$9,11)+1-$U$9+GP$9-SUMIFS(conditions!$73:$73,conditions!$8:$8,"&lt;="&amp;GP$9,conditions!$9:$9,"&gt;="&amp;GP$9))*conditions!$U$69*conditions!$U$72,0))</f>
        <v>0</v>
      </c>
      <c r="GQ87" s="37">
        <f>IF(GQ$9="",0,IF(GQ$9-SUMIFS(conditions!$73:$73,conditions!$8:$8,"&lt;="&amp;GQ$9,conditions!$9:$9,"&gt;="&amp;GQ$9)&lt;$U$9,(1-conditions!$U$34)*SUMIFS(15:15,$9:$9,EOMONTH($U$9,11)+1-$U$9+GQ$9-SUMIFS(conditions!$73:$73,conditions!$8:$8,"&lt;="&amp;GQ$9,conditions!$9:$9,"&gt;="&amp;GQ$9))*conditions!$U$69*conditions!$U$72,0))</f>
        <v>0</v>
      </c>
      <c r="GR87" s="37">
        <f>IF(GR$9="",0,IF(GR$9-SUMIFS(conditions!$73:$73,conditions!$8:$8,"&lt;="&amp;GR$9,conditions!$9:$9,"&gt;="&amp;GR$9)&lt;$U$9,(1-conditions!$U$34)*SUMIFS(15:15,$9:$9,EOMONTH($U$9,11)+1-$U$9+GR$9-SUMIFS(conditions!$73:$73,conditions!$8:$8,"&lt;="&amp;GR$9,conditions!$9:$9,"&gt;="&amp;GR$9))*conditions!$U$69*conditions!$U$72,0))</f>
        <v>0</v>
      </c>
      <c r="GS87" s="37">
        <f>IF(GS$9="",0,IF(GS$9-SUMIFS(conditions!$73:$73,conditions!$8:$8,"&lt;="&amp;GS$9,conditions!$9:$9,"&gt;="&amp;GS$9)&lt;$U$9,(1-conditions!$U$34)*SUMIFS(15:15,$9:$9,EOMONTH($U$9,11)+1-$U$9+GS$9-SUMIFS(conditions!$73:$73,conditions!$8:$8,"&lt;="&amp;GS$9,conditions!$9:$9,"&gt;="&amp;GS$9))*conditions!$U$69*conditions!$U$72,0))</f>
        <v>0</v>
      </c>
      <c r="GT87" s="37">
        <f>IF(GT$9="",0,IF(GT$9-SUMIFS(conditions!$73:$73,conditions!$8:$8,"&lt;="&amp;GT$9,conditions!$9:$9,"&gt;="&amp;GT$9)&lt;$U$9,(1-conditions!$U$34)*SUMIFS(15:15,$9:$9,EOMONTH($U$9,11)+1-$U$9+GT$9-SUMIFS(conditions!$73:$73,conditions!$8:$8,"&lt;="&amp;GT$9,conditions!$9:$9,"&gt;="&amp;GT$9))*conditions!$U$69*conditions!$U$72,0))</f>
        <v>0</v>
      </c>
      <c r="GU87" s="37">
        <f>IF(GU$9="",0,IF(GU$9-SUMIFS(conditions!$73:$73,conditions!$8:$8,"&lt;="&amp;GU$9,conditions!$9:$9,"&gt;="&amp;GU$9)&lt;$U$9,(1-conditions!$U$34)*SUMIFS(15:15,$9:$9,EOMONTH($U$9,11)+1-$U$9+GU$9-SUMIFS(conditions!$73:$73,conditions!$8:$8,"&lt;="&amp;GU$9,conditions!$9:$9,"&gt;="&amp;GU$9))*conditions!$U$69*conditions!$U$72,0))</f>
        <v>0</v>
      </c>
      <c r="GV87" s="37">
        <f>IF(GV$9="",0,IF(GV$9-SUMIFS(conditions!$73:$73,conditions!$8:$8,"&lt;="&amp;GV$9,conditions!$9:$9,"&gt;="&amp;GV$9)&lt;$U$9,(1-conditions!$U$34)*SUMIFS(15:15,$9:$9,EOMONTH($U$9,11)+1-$U$9+GV$9-SUMIFS(conditions!$73:$73,conditions!$8:$8,"&lt;="&amp;GV$9,conditions!$9:$9,"&gt;="&amp;GV$9))*conditions!$U$69*conditions!$U$72,0))</f>
        <v>0</v>
      </c>
      <c r="GW87" s="37">
        <f>IF(GW$9="",0,IF(GW$9-SUMIFS(conditions!$73:$73,conditions!$8:$8,"&lt;="&amp;GW$9,conditions!$9:$9,"&gt;="&amp;GW$9)&lt;$U$9,(1-conditions!$U$34)*SUMIFS(15:15,$9:$9,EOMONTH($U$9,11)+1-$U$9+GW$9-SUMIFS(conditions!$73:$73,conditions!$8:$8,"&lt;="&amp;GW$9,conditions!$9:$9,"&gt;="&amp;GW$9))*conditions!$U$69*conditions!$U$72,0))</f>
        <v>0</v>
      </c>
      <c r="GX87" s="37">
        <f>IF(GX$9="",0,IF(GX$9-SUMIFS(conditions!$73:$73,conditions!$8:$8,"&lt;="&amp;GX$9,conditions!$9:$9,"&gt;="&amp;GX$9)&lt;$U$9,(1-conditions!$U$34)*SUMIFS(15:15,$9:$9,EOMONTH($U$9,11)+1-$U$9+GX$9-SUMIFS(conditions!$73:$73,conditions!$8:$8,"&lt;="&amp;GX$9,conditions!$9:$9,"&gt;="&amp;GX$9))*conditions!$U$69*conditions!$U$72,0))</f>
        <v>0</v>
      </c>
      <c r="GY87" s="37">
        <f>IF(GY$9="",0,IF(GY$9-SUMIFS(conditions!$73:$73,conditions!$8:$8,"&lt;="&amp;GY$9,conditions!$9:$9,"&gt;="&amp;GY$9)&lt;$U$9,(1-conditions!$U$34)*SUMIFS(15:15,$9:$9,EOMONTH($U$9,11)+1-$U$9+GY$9-SUMIFS(conditions!$73:$73,conditions!$8:$8,"&lt;="&amp;GY$9,conditions!$9:$9,"&gt;="&amp;GY$9))*conditions!$U$69*conditions!$U$72,0))</f>
        <v>0</v>
      </c>
      <c r="GZ87" s="37">
        <f>IF(GZ$9="",0,IF(GZ$9-SUMIFS(conditions!$73:$73,conditions!$8:$8,"&lt;="&amp;GZ$9,conditions!$9:$9,"&gt;="&amp;GZ$9)&lt;$U$9,(1-conditions!$U$34)*SUMIFS(15:15,$9:$9,EOMONTH($U$9,11)+1-$U$9+GZ$9-SUMIFS(conditions!$73:$73,conditions!$8:$8,"&lt;="&amp;GZ$9,conditions!$9:$9,"&gt;="&amp;GZ$9))*conditions!$U$69*conditions!$U$72,0))</f>
        <v>0</v>
      </c>
      <c r="HA87" s="37">
        <f>IF(HA$9="",0,IF(HA$9-SUMIFS(conditions!$73:$73,conditions!$8:$8,"&lt;="&amp;HA$9,conditions!$9:$9,"&gt;="&amp;HA$9)&lt;$U$9,(1-conditions!$U$34)*SUMIFS(15:15,$9:$9,EOMONTH($U$9,11)+1-$U$9+HA$9-SUMIFS(conditions!$73:$73,conditions!$8:$8,"&lt;="&amp;HA$9,conditions!$9:$9,"&gt;="&amp;HA$9))*conditions!$U$69*conditions!$U$72,0))</f>
        <v>0</v>
      </c>
      <c r="HB87" s="37">
        <f>IF(HB$9="",0,IF(HB$9-SUMIFS(conditions!$73:$73,conditions!$8:$8,"&lt;="&amp;HB$9,conditions!$9:$9,"&gt;="&amp;HB$9)&lt;$U$9,(1-conditions!$U$34)*SUMIFS(15:15,$9:$9,EOMONTH($U$9,11)+1-$U$9+HB$9-SUMIFS(conditions!$73:$73,conditions!$8:$8,"&lt;="&amp;HB$9,conditions!$9:$9,"&gt;="&amp;HB$9))*conditions!$U$69*conditions!$U$72,0))</f>
        <v>0</v>
      </c>
      <c r="HC87" s="37">
        <f>IF(HC$9="",0,IF(HC$9-SUMIFS(conditions!$73:$73,conditions!$8:$8,"&lt;="&amp;HC$9,conditions!$9:$9,"&gt;="&amp;HC$9)&lt;$U$9,(1-conditions!$U$34)*SUMIFS(15:15,$9:$9,EOMONTH($U$9,11)+1-$U$9+HC$9-SUMIFS(conditions!$73:$73,conditions!$8:$8,"&lt;="&amp;HC$9,conditions!$9:$9,"&gt;="&amp;HC$9))*conditions!$U$69*conditions!$U$72,0))</f>
        <v>0</v>
      </c>
      <c r="HD87" s="37">
        <f>IF(HD$9="",0,IF(HD$9-SUMIFS(conditions!$73:$73,conditions!$8:$8,"&lt;="&amp;HD$9,conditions!$9:$9,"&gt;="&amp;HD$9)&lt;$U$9,(1-conditions!$U$34)*SUMIFS(15:15,$9:$9,EOMONTH($U$9,11)+1-$U$9+HD$9-SUMIFS(conditions!$73:$73,conditions!$8:$8,"&lt;="&amp;HD$9,conditions!$9:$9,"&gt;="&amp;HD$9))*conditions!$U$69*conditions!$U$72,0))</f>
        <v>0</v>
      </c>
      <c r="HE87" s="37">
        <f>IF(HE$9="",0,IF(HE$9-SUMIFS(conditions!$73:$73,conditions!$8:$8,"&lt;="&amp;HE$9,conditions!$9:$9,"&gt;="&amp;HE$9)&lt;$U$9,(1-conditions!$U$34)*SUMIFS(15:15,$9:$9,EOMONTH($U$9,11)+1-$U$9+HE$9-SUMIFS(conditions!$73:$73,conditions!$8:$8,"&lt;="&amp;HE$9,conditions!$9:$9,"&gt;="&amp;HE$9))*conditions!$U$69*conditions!$U$72,0))</f>
        <v>0</v>
      </c>
      <c r="HF87" s="37">
        <f>IF(HF$9="",0,IF(HF$9-SUMIFS(conditions!$73:$73,conditions!$8:$8,"&lt;="&amp;HF$9,conditions!$9:$9,"&gt;="&amp;HF$9)&lt;$U$9,(1-conditions!$U$34)*SUMIFS(15:15,$9:$9,EOMONTH($U$9,11)+1-$U$9+HF$9-SUMIFS(conditions!$73:$73,conditions!$8:$8,"&lt;="&amp;HF$9,conditions!$9:$9,"&gt;="&amp;HF$9))*conditions!$U$69*conditions!$U$72,0))</f>
        <v>0</v>
      </c>
      <c r="HG87" s="37">
        <f>IF(HG$9="",0,IF(HG$9-SUMIFS(conditions!$73:$73,conditions!$8:$8,"&lt;="&amp;HG$9,conditions!$9:$9,"&gt;="&amp;HG$9)&lt;$U$9,(1-conditions!$U$34)*SUMIFS(15:15,$9:$9,EOMONTH($U$9,11)+1-$U$9+HG$9-SUMIFS(conditions!$73:$73,conditions!$8:$8,"&lt;="&amp;HG$9,conditions!$9:$9,"&gt;="&amp;HG$9))*conditions!$U$69*conditions!$U$72,0))</f>
        <v>0</v>
      </c>
      <c r="HH87" s="37">
        <f>IF(HH$9="",0,IF(HH$9-SUMIFS(conditions!$73:$73,conditions!$8:$8,"&lt;="&amp;HH$9,conditions!$9:$9,"&gt;="&amp;HH$9)&lt;$U$9,(1-conditions!$U$34)*SUMIFS(15:15,$9:$9,EOMONTH($U$9,11)+1-$U$9+HH$9-SUMIFS(conditions!$73:$73,conditions!$8:$8,"&lt;="&amp;HH$9,conditions!$9:$9,"&gt;="&amp;HH$9))*conditions!$U$69*conditions!$U$72,0))</f>
        <v>0</v>
      </c>
      <c r="HI87" s="37">
        <f>IF(HI$9="",0,IF(HI$9-SUMIFS(conditions!$73:$73,conditions!$8:$8,"&lt;="&amp;HI$9,conditions!$9:$9,"&gt;="&amp;HI$9)&lt;$U$9,(1-conditions!$U$34)*SUMIFS(15:15,$9:$9,EOMONTH($U$9,11)+1-$U$9+HI$9-SUMIFS(conditions!$73:$73,conditions!$8:$8,"&lt;="&amp;HI$9,conditions!$9:$9,"&gt;="&amp;HI$9))*conditions!$U$69*conditions!$U$72,0))</f>
        <v>0</v>
      </c>
      <c r="HJ87" s="37">
        <f>IF(HJ$9="",0,IF(HJ$9-SUMIFS(conditions!$73:$73,conditions!$8:$8,"&lt;="&amp;HJ$9,conditions!$9:$9,"&gt;="&amp;HJ$9)&lt;$U$9,(1-conditions!$U$34)*SUMIFS(15:15,$9:$9,EOMONTH($U$9,11)+1-$U$9+HJ$9-SUMIFS(conditions!$73:$73,conditions!$8:$8,"&lt;="&amp;HJ$9,conditions!$9:$9,"&gt;="&amp;HJ$9))*conditions!$U$69*conditions!$U$72,0))</f>
        <v>0</v>
      </c>
      <c r="HK87" s="37">
        <f>IF(HK$9="",0,IF(HK$9-SUMIFS(conditions!$73:$73,conditions!$8:$8,"&lt;="&amp;HK$9,conditions!$9:$9,"&gt;="&amp;HK$9)&lt;$U$9,(1-conditions!$U$34)*SUMIFS(15:15,$9:$9,EOMONTH($U$9,11)+1-$U$9+HK$9-SUMIFS(conditions!$73:$73,conditions!$8:$8,"&lt;="&amp;HK$9,conditions!$9:$9,"&gt;="&amp;HK$9))*conditions!$U$69*conditions!$U$72,0))</f>
        <v>0</v>
      </c>
      <c r="HL87" s="37">
        <f>IF(HL$9="",0,IF(HL$9-SUMIFS(conditions!$73:$73,conditions!$8:$8,"&lt;="&amp;HL$9,conditions!$9:$9,"&gt;="&amp;HL$9)&lt;$U$9,(1-conditions!$U$34)*SUMIFS(15:15,$9:$9,EOMONTH($U$9,11)+1-$U$9+HL$9-SUMIFS(conditions!$73:$73,conditions!$8:$8,"&lt;="&amp;HL$9,conditions!$9:$9,"&gt;="&amp;HL$9))*conditions!$U$69*conditions!$U$72,0))</f>
        <v>0</v>
      </c>
      <c r="HM87" s="37">
        <f>IF(HM$9="",0,IF(HM$9-SUMIFS(conditions!$73:$73,conditions!$8:$8,"&lt;="&amp;HM$9,conditions!$9:$9,"&gt;="&amp;HM$9)&lt;$U$9,(1-conditions!$U$34)*SUMIFS(15:15,$9:$9,EOMONTH($U$9,11)+1-$U$9+HM$9-SUMIFS(conditions!$73:$73,conditions!$8:$8,"&lt;="&amp;HM$9,conditions!$9:$9,"&gt;="&amp;HM$9))*conditions!$U$69*conditions!$U$72,0))</f>
        <v>0</v>
      </c>
      <c r="HN87" s="37">
        <f>IF(HN$9="",0,IF(HN$9-SUMIFS(conditions!$73:$73,conditions!$8:$8,"&lt;="&amp;HN$9,conditions!$9:$9,"&gt;="&amp;HN$9)&lt;$U$9,(1-conditions!$U$34)*SUMIFS(15:15,$9:$9,EOMONTH($U$9,11)+1-$U$9+HN$9-SUMIFS(conditions!$73:$73,conditions!$8:$8,"&lt;="&amp;HN$9,conditions!$9:$9,"&gt;="&amp;HN$9))*conditions!$U$69*conditions!$U$72,0))</f>
        <v>0</v>
      </c>
      <c r="HO87" s="37">
        <f>IF(HO$9="",0,IF(HO$9-SUMIFS(conditions!$73:$73,conditions!$8:$8,"&lt;="&amp;HO$9,conditions!$9:$9,"&gt;="&amp;HO$9)&lt;$U$9,(1-conditions!$U$34)*SUMIFS(15:15,$9:$9,EOMONTH($U$9,11)+1-$U$9+HO$9-SUMIFS(conditions!$73:$73,conditions!$8:$8,"&lt;="&amp;HO$9,conditions!$9:$9,"&gt;="&amp;HO$9))*conditions!$U$69*conditions!$U$72,0))</f>
        <v>0</v>
      </c>
      <c r="HP87" s="37">
        <f>IF(HP$9="",0,IF(HP$9-SUMIFS(conditions!$73:$73,conditions!$8:$8,"&lt;="&amp;HP$9,conditions!$9:$9,"&gt;="&amp;HP$9)&lt;$U$9,(1-conditions!$U$34)*SUMIFS(15:15,$9:$9,EOMONTH($U$9,11)+1-$U$9+HP$9-SUMIFS(conditions!$73:$73,conditions!$8:$8,"&lt;="&amp;HP$9,conditions!$9:$9,"&gt;="&amp;HP$9))*conditions!$U$69*conditions!$U$72,0))</f>
        <v>0</v>
      </c>
      <c r="HQ87" s="37">
        <f>IF(HQ$9="",0,IF(HQ$9-SUMIFS(conditions!$73:$73,conditions!$8:$8,"&lt;="&amp;HQ$9,conditions!$9:$9,"&gt;="&amp;HQ$9)&lt;$U$9,(1-conditions!$U$34)*SUMIFS(15:15,$9:$9,EOMONTH($U$9,11)+1-$U$9+HQ$9-SUMIFS(conditions!$73:$73,conditions!$8:$8,"&lt;="&amp;HQ$9,conditions!$9:$9,"&gt;="&amp;HQ$9))*conditions!$U$69*conditions!$U$72,0))</f>
        <v>0</v>
      </c>
      <c r="HR87" s="37">
        <f>IF(HR$9="",0,IF(HR$9-SUMIFS(conditions!$73:$73,conditions!$8:$8,"&lt;="&amp;HR$9,conditions!$9:$9,"&gt;="&amp;HR$9)&lt;$U$9,(1-conditions!$U$34)*SUMIFS(15:15,$9:$9,EOMONTH($U$9,11)+1-$U$9+HR$9-SUMIFS(conditions!$73:$73,conditions!$8:$8,"&lt;="&amp;HR$9,conditions!$9:$9,"&gt;="&amp;HR$9))*conditions!$U$69*conditions!$U$72,0))</f>
        <v>0</v>
      </c>
      <c r="HS87" s="37">
        <f>IF(HS$9="",0,IF(HS$9-SUMIFS(conditions!$73:$73,conditions!$8:$8,"&lt;="&amp;HS$9,conditions!$9:$9,"&gt;="&amp;HS$9)&lt;$U$9,(1-conditions!$U$34)*SUMIFS(15:15,$9:$9,EOMONTH($U$9,11)+1-$U$9+HS$9-SUMIFS(conditions!$73:$73,conditions!$8:$8,"&lt;="&amp;HS$9,conditions!$9:$9,"&gt;="&amp;HS$9))*conditions!$U$69*conditions!$U$72,0))</f>
        <v>0</v>
      </c>
      <c r="HT87" s="37">
        <f>IF(HT$9="",0,IF(HT$9-SUMIFS(conditions!$73:$73,conditions!$8:$8,"&lt;="&amp;HT$9,conditions!$9:$9,"&gt;="&amp;HT$9)&lt;$U$9,(1-conditions!$U$34)*SUMIFS(15:15,$9:$9,EOMONTH($U$9,11)+1-$U$9+HT$9-SUMIFS(conditions!$73:$73,conditions!$8:$8,"&lt;="&amp;HT$9,conditions!$9:$9,"&gt;="&amp;HT$9))*conditions!$U$69*conditions!$U$72,0))</f>
        <v>0</v>
      </c>
      <c r="HU87" s="37">
        <f>IF(HU$9="",0,IF(HU$9-SUMIFS(conditions!$73:$73,conditions!$8:$8,"&lt;="&amp;HU$9,conditions!$9:$9,"&gt;="&amp;HU$9)&lt;$U$9,(1-conditions!$U$34)*SUMIFS(15:15,$9:$9,EOMONTH($U$9,11)+1-$U$9+HU$9-SUMIFS(conditions!$73:$73,conditions!$8:$8,"&lt;="&amp;HU$9,conditions!$9:$9,"&gt;="&amp;HU$9))*conditions!$U$69*conditions!$U$72,0))</f>
        <v>0</v>
      </c>
      <c r="HV87" s="37">
        <f>IF(HV$9="",0,IF(HV$9-SUMIFS(conditions!$73:$73,conditions!$8:$8,"&lt;="&amp;HV$9,conditions!$9:$9,"&gt;="&amp;HV$9)&lt;$U$9,(1-conditions!$U$34)*SUMIFS(15:15,$9:$9,EOMONTH($U$9,11)+1-$U$9+HV$9-SUMIFS(conditions!$73:$73,conditions!$8:$8,"&lt;="&amp;HV$9,conditions!$9:$9,"&gt;="&amp;HV$9))*conditions!$U$69*conditions!$U$72,0))</f>
        <v>0</v>
      </c>
      <c r="HW87" s="37">
        <f>IF(HW$9="",0,IF(HW$9-SUMIFS(conditions!$73:$73,conditions!$8:$8,"&lt;="&amp;HW$9,conditions!$9:$9,"&gt;="&amp;HW$9)&lt;$U$9,(1-conditions!$U$34)*SUMIFS(15:15,$9:$9,EOMONTH($U$9,11)+1-$U$9+HW$9-SUMIFS(conditions!$73:$73,conditions!$8:$8,"&lt;="&amp;HW$9,conditions!$9:$9,"&gt;="&amp;HW$9))*conditions!$U$69*conditions!$U$72,0))</f>
        <v>0</v>
      </c>
      <c r="HX87" s="37">
        <f>IF(HX$9="",0,IF(HX$9-SUMIFS(conditions!$73:$73,conditions!$8:$8,"&lt;="&amp;HX$9,conditions!$9:$9,"&gt;="&amp;HX$9)&lt;$U$9,(1-conditions!$U$34)*SUMIFS(15:15,$9:$9,EOMONTH($U$9,11)+1-$U$9+HX$9-SUMIFS(conditions!$73:$73,conditions!$8:$8,"&lt;="&amp;HX$9,conditions!$9:$9,"&gt;="&amp;HX$9))*conditions!$U$69*conditions!$U$72,0))</f>
        <v>0</v>
      </c>
      <c r="HY87" s="37">
        <f>IF(HY$9="",0,IF(HY$9-SUMIFS(conditions!$73:$73,conditions!$8:$8,"&lt;="&amp;HY$9,conditions!$9:$9,"&gt;="&amp;HY$9)&lt;$U$9,(1-conditions!$U$34)*SUMIFS(15:15,$9:$9,EOMONTH($U$9,11)+1-$U$9+HY$9-SUMIFS(conditions!$73:$73,conditions!$8:$8,"&lt;="&amp;HY$9,conditions!$9:$9,"&gt;="&amp;HY$9))*conditions!$U$69*conditions!$U$72,0))</f>
        <v>0</v>
      </c>
      <c r="HZ87" s="37">
        <f>IF(HZ$9="",0,IF(HZ$9-SUMIFS(conditions!$73:$73,conditions!$8:$8,"&lt;="&amp;HZ$9,conditions!$9:$9,"&gt;="&amp;HZ$9)&lt;$U$9,(1-conditions!$U$34)*SUMIFS(15:15,$9:$9,EOMONTH($U$9,11)+1-$U$9+HZ$9-SUMIFS(conditions!$73:$73,conditions!$8:$8,"&lt;="&amp;HZ$9,conditions!$9:$9,"&gt;="&amp;HZ$9))*conditions!$U$69*conditions!$U$72,0))</f>
        <v>0</v>
      </c>
      <c r="IA87" s="37">
        <f>IF(IA$9="",0,IF(IA$9-SUMIFS(conditions!$73:$73,conditions!$8:$8,"&lt;="&amp;IA$9,conditions!$9:$9,"&gt;="&amp;IA$9)&lt;$U$9,(1-conditions!$U$34)*SUMIFS(15:15,$9:$9,EOMONTH($U$9,11)+1-$U$9+IA$9-SUMIFS(conditions!$73:$73,conditions!$8:$8,"&lt;="&amp;IA$9,conditions!$9:$9,"&gt;="&amp;IA$9))*conditions!$U$69*conditions!$U$72,0))</f>
        <v>0</v>
      </c>
      <c r="IB87" s="37">
        <f>IF(IB$9="",0,IF(IB$9-SUMIFS(conditions!$73:$73,conditions!$8:$8,"&lt;="&amp;IB$9,conditions!$9:$9,"&gt;="&amp;IB$9)&lt;$U$9,(1-conditions!$U$34)*SUMIFS(15:15,$9:$9,EOMONTH($U$9,11)+1-$U$9+IB$9-SUMIFS(conditions!$73:$73,conditions!$8:$8,"&lt;="&amp;IB$9,conditions!$9:$9,"&gt;="&amp;IB$9))*conditions!$U$69*conditions!$U$72,0))</f>
        <v>0</v>
      </c>
      <c r="IC87" s="37">
        <f>IF(IC$9="",0,IF(IC$9-SUMIFS(conditions!$73:$73,conditions!$8:$8,"&lt;="&amp;IC$9,conditions!$9:$9,"&gt;="&amp;IC$9)&lt;$U$9,(1-conditions!$U$34)*SUMIFS(15:15,$9:$9,EOMONTH($U$9,11)+1-$U$9+IC$9-SUMIFS(conditions!$73:$73,conditions!$8:$8,"&lt;="&amp;IC$9,conditions!$9:$9,"&gt;="&amp;IC$9))*conditions!$U$69*conditions!$U$72,0))</f>
        <v>0</v>
      </c>
      <c r="ID87" s="37">
        <f>IF(ID$9="",0,IF(ID$9-SUMIFS(conditions!$73:$73,conditions!$8:$8,"&lt;="&amp;ID$9,conditions!$9:$9,"&gt;="&amp;ID$9)&lt;$U$9,(1-conditions!$U$34)*SUMIFS(15:15,$9:$9,EOMONTH($U$9,11)+1-$U$9+ID$9-SUMIFS(conditions!$73:$73,conditions!$8:$8,"&lt;="&amp;ID$9,conditions!$9:$9,"&gt;="&amp;ID$9))*conditions!$U$69*conditions!$U$72,0))</f>
        <v>0</v>
      </c>
      <c r="IE87" s="37">
        <f>IF(IE$9="",0,IF(IE$9-SUMIFS(conditions!$73:$73,conditions!$8:$8,"&lt;="&amp;IE$9,conditions!$9:$9,"&gt;="&amp;IE$9)&lt;$U$9,(1-conditions!$U$34)*SUMIFS(15:15,$9:$9,EOMONTH($U$9,11)+1-$U$9+IE$9-SUMIFS(conditions!$73:$73,conditions!$8:$8,"&lt;="&amp;IE$9,conditions!$9:$9,"&gt;="&amp;IE$9))*conditions!$U$69*conditions!$U$72,0))</f>
        <v>0</v>
      </c>
      <c r="IF87" s="37">
        <f>IF(IF$9="",0,IF(IF$9-SUMIFS(conditions!$73:$73,conditions!$8:$8,"&lt;="&amp;IF$9,conditions!$9:$9,"&gt;="&amp;IF$9)&lt;$U$9,(1-conditions!$U$34)*SUMIFS(15:15,$9:$9,EOMONTH($U$9,11)+1-$U$9+IF$9-SUMIFS(conditions!$73:$73,conditions!$8:$8,"&lt;="&amp;IF$9,conditions!$9:$9,"&gt;="&amp;IF$9))*conditions!$U$69*conditions!$U$72,0))</f>
        <v>0</v>
      </c>
      <c r="IG87" s="37">
        <f>IF(IG$9="",0,IF(IG$9-SUMIFS(conditions!$73:$73,conditions!$8:$8,"&lt;="&amp;IG$9,conditions!$9:$9,"&gt;="&amp;IG$9)&lt;$U$9,(1-conditions!$U$34)*SUMIFS(15:15,$9:$9,EOMONTH($U$9,11)+1-$U$9+IG$9-SUMIFS(conditions!$73:$73,conditions!$8:$8,"&lt;="&amp;IG$9,conditions!$9:$9,"&gt;="&amp;IG$9))*conditions!$U$69*conditions!$U$72,0))</f>
        <v>0</v>
      </c>
      <c r="IH87" s="37">
        <f>IF(IH$9="",0,IF(IH$9-SUMIFS(conditions!$73:$73,conditions!$8:$8,"&lt;="&amp;IH$9,conditions!$9:$9,"&gt;="&amp;IH$9)&lt;$U$9,(1-conditions!$U$34)*SUMIFS(15:15,$9:$9,EOMONTH($U$9,11)+1-$U$9+IH$9-SUMIFS(conditions!$73:$73,conditions!$8:$8,"&lt;="&amp;IH$9,conditions!$9:$9,"&gt;="&amp;IH$9))*conditions!$U$69*conditions!$U$72,0))</f>
        <v>0</v>
      </c>
      <c r="II87" s="37">
        <f>IF(II$9="",0,IF(II$9-SUMIFS(conditions!$73:$73,conditions!$8:$8,"&lt;="&amp;II$9,conditions!$9:$9,"&gt;="&amp;II$9)&lt;$U$9,(1-conditions!$U$34)*SUMIFS(15:15,$9:$9,EOMONTH($U$9,11)+1-$U$9+II$9-SUMIFS(conditions!$73:$73,conditions!$8:$8,"&lt;="&amp;II$9,conditions!$9:$9,"&gt;="&amp;II$9))*conditions!$U$69*conditions!$U$72,0))</f>
        <v>0</v>
      </c>
      <c r="IJ87" s="37">
        <f>IF(IJ$9="",0,IF(IJ$9-SUMIFS(conditions!$73:$73,conditions!$8:$8,"&lt;="&amp;IJ$9,conditions!$9:$9,"&gt;="&amp;IJ$9)&lt;$U$9,(1-conditions!$U$34)*SUMIFS(15:15,$9:$9,EOMONTH($U$9,11)+1-$U$9+IJ$9-SUMIFS(conditions!$73:$73,conditions!$8:$8,"&lt;="&amp;IJ$9,conditions!$9:$9,"&gt;="&amp;IJ$9))*conditions!$U$69*conditions!$U$72,0))</f>
        <v>0</v>
      </c>
      <c r="IK87" s="37">
        <f>IF(IK$9="",0,IF(IK$9-SUMIFS(conditions!$73:$73,conditions!$8:$8,"&lt;="&amp;IK$9,conditions!$9:$9,"&gt;="&amp;IK$9)&lt;$U$9,(1-conditions!$U$34)*SUMIFS(15:15,$9:$9,EOMONTH($U$9,11)+1-$U$9+IK$9-SUMIFS(conditions!$73:$73,conditions!$8:$8,"&lt;="&amp;IK$9,conditions!$9:$9,"&gt;="&amp;IK$9))*conditions!$U$69*conditions!$U$72,0))</f>
        <v>0</v>
      </c>
      <c r="IL87" s="37">
        <f>IF(IL$9="",0,IF(IL$9-SUMIFS(conditions!$73:$73,conditions!$8:$8,"&lt;="&amp;IL$9,conditions!$9:$9,"&gt;="&amp;IL$9)&lt;$U$9,(1-conditions!$U$34)*SUMIFS(15:15,$9:$9,EOMONTH($U$9,11)+1-$U$9+IL$9-SUMIFS(conditions!$73:$73,conditions!$8:$8,"&lt;="&amp;IL$9,conditions!$9:$9,"&gt;="&amp;IL$9))*conditions!$U$69*conditions!$U$72,0))</f>
        <v>0</v>
      </c>
      <c r="IM87" s="37">
        <f>IF(IM$9="",0,IF(IM$9-SUMIFS(conditions!$73:$73,conditions!$8:$8,"&lt;="&amp;IM$9,conditions!$9:$9,"&gt;="&amp;IM$9)&lt;$U$9,(1-conditions!$U$34)*SUMIFS(15:15,$9:$9,EOMONTH($U$9,11)+1-$U$9+IM$9-SUMIFS(conditions!$73:$73,conditions!$8:$8,"&lt;="&amp;IM$9,conditions!$9:$9,"&gt;="&amp;IM$9))*conditions!$U$69*conditions!$U$72,0))</f>
        <v>0</v>
      </c>
      <c r="IN87" s="37">
        <f>IF(IN$9="",0,IF(IN$9-SUMIFS(conditions!$73:$73,conditions!$8:$8,"&lt;="&amp;IN$9,conditions!$9:$9,"&gt;="&amp;IN$9)&lt;$U$9,(1-conditions!$U$34)*SUMIFS(15:15,$9:$9,EOMONTH($U$9,11)+1-$U$9+IN$9-SUMIFS(conditions!$73:$73,conditions!$8:$8,"&lt;="&amp;IN$9,conditions!$9:$9,"&gt;="&amp;IN$9))*conditions!$U$69*conditions!$U$72,0))</f>
        <v>0</v>
      </c>
      <c r="IO87" s="37">
        <f>IF(IO$9="",0,IF(IO$9-SUMIFS(conditions!$73:$73,conditions!$8:$8,"&lt;="&amp;IO$9,conditions!$9:$9,"&gt;="&amp;IO$9)&lt;$U$9,(1-conditions!$U$34)*SUMIFS(15:15,$9:$9,EOMONTH($U$9,11)+1-$U$9+IO$9-SUMIFS(conditions!$73:$73,conditions!$8:$8,"&lt;="&amp;IO$9,conditions!$9:$9,"&gt;="&amp;IO$9))*conditions!$U$69*conditions!$U$72,0))</f>
        <v>0</v>
      </c>
      <c r="IP87" s="37">
        <f>IF(IP$9="",0,IF(IP$9-SUMIFS(conditions!$73:$73,conditions!$8:$8,"&lt;="&amp;IP$9,conditions!$9:$9,"&gt;="&amp;IP$9)&lt;$U$9,(1-conditions!$U$34)*SUMIFS(15:15,$9:$9,EOMONTH($U$9,11)+1-$U$9+IP$9-SUMIFS(conditions!$73:$73,conditions!$8:$8,"&lt;="&amp;IP$9,conditions!$9:$9,"&gt;="&amp;IP$9))*conditions!$U$69*conditions!$U$72,0))</f>
        <v>0</v>
      </c>
      <c r="IQ87" s="37">
        <f>IF(IQ$9="",0,IF(IQ$9-SUMIFS(conditions!$73:$73,conditions!$8:$8,"&lt;="&amp;IQ$9,conditions!$9:$9,"&gt;="&amp;IQ$9)&lt;$U$9,(1-conditions!$U$34)*SUMIFS(15:15,$9:$9,EOMONTH($U$9,11)+1-$U$9+IQ$9-SUMIFS(conditions!$73:$73,conditions!$8:$8,"&lt;="&amp;IQ$9,conditions!$9:$9,"&gt;="&amp;IQ$9))*conditions!$U$69*conditions!$U$72,0))</f>
        <v>0</v>
      </c>
      <c r="IR87" s="37">
        <f>IF(IR$9="",0,IF(IR$9-SUMIFS(conditions!$73:$73,conditions!$8:$8,"&lt;="&amp;IR$9,conditions!$9:$9,"&gt;="&amp;IR$9)&lt;$U$9,(1-conditions!$U$34)*SUMIFS(15:15,$9:$9,EOMONTH($U$9,11)+1-$U$9+IR$9-SUMIFS(conditions!$73:$73,conditions!$8:$8,"&lt;="&amp;IR$9,conditions!$9:$9,"&gt;="&amp;IR$9))*conditions!$U$69*conditions!$U$72,0))</f>
        <v>0</v>
      </c>
      <c r="IS87" s="37">
        <f>IF(IS$9="",0,IF(IS$9-SUMIFS(conditions!$73:$73,conditions!$8:$8,"&lt;="&amp;IS$9,conditions!$9:$9,"&gt;="&amp;IS$9)&lt;$U$9,(1-conditions!$U$34)*SUMIFS(15:15,$9:$9,EOMONTH($U$9,11)+1-$U$9+IS$9-SUMIFS(conditions!$73:$73,conditions!$8:$8,"&lt;="&amp;IS$9,conditions!$9:$9,"&gt;="&amp;IS$9))*conditions!$U$69*conditions!$U$72,0))</f>
        <v>0</v>
      </c>
      <c r="IT87" s="37">
        <f>IF(IT$9="",0,IF(IT$9-SUMIFS(conditions!$73:$73,conditions!$8:$8,"&lt;="&amp;IT$9,conditions!$9:$9,"&gt;="&amp;IT$9)&lt;$U$9,(1-conditions!$U$34)*SUMIFS(15:15,$9:$9,EOMONTH($U$9,11)+1-$U$9+IT$9-SUMIFS(conditions!$73:$73,conditions!$8:$8,"&lt;="&amp;IT$9,conditions!$9:$9,"&gt;="&amp;IT$9))*conditions!$U$69*conditions!$U$72,0))</f>
        <v>0</v>
      </c>
      <c r="IU87" s="37">
        <f>IF(IU$9="",0,IF(IU$9-SUMIFS(conditions!$73:$73,conditions!$8:$8,"&lt;="&amp;IU$9,conditions!$9:$9,"&gt;="&amp;IU$9)&lt;$U$9,(1-conditions!$U$34)*SUMIFS(15:15,$9:$9,EOMONTH($U$9,11)+1-$U$9+IU$9-SUMIFS(conditions!$73:$73,conditions!$8:$8,"&lt;="&amp;IU$9,conditions!$9:$9,"&gt;="&amp;IU$9))*conditions!$U$69*conditions!$U$72,0))</f>
        <v>0</v>
      </c>
      <c r="IV87" s="37">
        <f>IF(IV$9="",0,IF(IV$9-SUMIFS(conditions!$73:$73,conditions!$8:$8,"&lt;="&amp;IV$9,conditions!$9:$9,"&gt;="&amp;IV$9)&lt;$U$9,(1-conditions!$U$34)*SUMIFS(15:15,$9:$9,EOMONTH($U$9,11)+1-$U$9+IV$9-SUMIFS(conditions!$73:$73,conditions!$8:$8,"&lt;="&amp;IV$9,conditions!$9:$9,"&gt;="&amp;IV$9))*conditions!$U$69*conditions!$U$72,0))</f>
        <v>0</v>
      </c>
      <c r="IW87" s="37">
        <f>IF(IW$9="",0,IF(IW$9-SUMIFS(conditions!$73:$73,conditions!$8:$8,"&lt;="&amp;IW$9,conditions!$9:$9,"&gt;="&amp;IW$9)&lt;$U$9,(1-conditions!$U$34)*SUMIFS(15:15,$9:$9,EOMONTH($U$9,11)+1-$U$9+IW$9-SUMIFS(conditions!$73:$73,conditions!$8:$8,"&lt;="&amp;IW$9,conditions!$9:$9,"&gt;="&amp;IW$9))*conditions!$U$69*conditions!$U$72,0))</f>
        <v>0</v>
      </c>
      <c r="IX87" s="37">
        <f>IF(IX$9="",0,IF(IX$9-SUMIFS(conditions!$73:$73,conditions!$8:$8,"&lt;="&amp;IX$9,conditions!$9:$9,"&gt;="&amp;IX$9)&lt;$U$9,(1-conditions!$U$34)*SUMIFS(15:15,$9:$9,EOMONTH($U$9,11)+1-$U$9+IX$9-SUMIFS(conditions!$73:$73,conditions!$8:$8,"&lt;="&amp;IX$9,conditions!$9:$9,"&gt;="&amp;IX$9))*conditions!$U$69*conditions!$U$72,0))</f>
        <v>0</v>
      </c>
      <c r="IY87" s="37">
        <f>IF(IY$9="",0,IF(IY$9-SUMIFS(conditions!$73:$73,conditions!$8:$8,"&lt;="&amp;IY$9,conditions!$9:$9,"&gt;="&amp;IY$9)&lt;$U$9,(1-conditions!$U$34)*SUMIFS(15:15,$9:$9,EOMONTH($U$9,11)+1-$U$9+IY$9-SUMIFS(conditions!$73:$73,conditions!$8:$8,"&lt;="&amp;IY$9,conditions!$9:$9,"&gt;="&amp;IY$9))*conditions!$U$69*conditions!$U$72,0))</f>
        <v>0</v>
      </c>
      <c r="IZ87" s="37">
        <f>IF(IZ$9="",0,IF(IZ$9-SUMIFS(conditions!$73:$73,conditions!$8:$8,"&lt;="&amp;IZ$9,conditions!$9:$9,"&gt;="&amp;IZ$9)&lt;$U$9,(1-conditions!$U$34)*SUMIFS(15:15,$9:$9,EOMONTH($U$9,11)+1-$U$9+IZ$9-SUMIFS(conditions!$73:$73,conditions!$8:$8,"&lt;="&amp;IZ$9,conditions!$9:$9,"&gt;="&amp;IZ$9))*conditions!$U$69*conditions!$U$72,0))</f>
        <v>0</v>
      </c>
      <c r="JA87" s="37">
        <f>IF(JA$9="",0,IF(JA$9-SUMIFS(conditions!$73:$73,conditions!$8:$8,"&lt;="&amp;JA$9,conditions!$9:$9,"&gt;="&amp;JA$9)&lt;$U$9,(1-conditions!$U$34)*SUMIFS(15:15,$9:$9,EOMONTH($U$9,11)+1-$U$9+JA$9-SUMIFS(conditions!$73:$73,conditions!$8:$8,"&lt;="&amp;JA$9,conditions!$9:$9,"&gt;="&amp;JA$9))*conditions!$U$69*conditions!$U$72,0))</f>
        <v>0</v>
      </c>
      <c r="JB87" s="37">
        <f>IF(JB$9="",0,IF(JB$9-SUMIFS(conditions!$73:$73,conditions!$8:$8,"&lt;="&amp;JB$9,conditions!$9:$9,"&gt;="&amp;JB$9)&lt;$U$9,(1-conditions!$U$34)*SUMIFS(15:15,$9:$9,EOMONTH($U$9,11)+1-$U$9+JB$9-SUMIFS(conditions!$73:$73,conditions!$8:$8,"&lt;="&amp;JB$9,conditions!$9:$9,"&gt;="&amp;JB$9))*conditions!$U$69*conditions!$U$72,0))</f>
        <v>0</v>
      </c>
      <c r="JC87" s="37">
        <f>IF(JC$9="",0,IF(JC$9-SUMIFS(conditions!$73:$73,conditions!$8:$8,"&lt;="&amp;JC$9,conditions!$9:$9,"&gt;="&amp;JC$9)&lt;$U$9,(1-conditions!$U$34)*SUMIFS(15:15,$9:$9,EOMONTH($U$9,11)+1-$U$9+JC$9-SUMIFS(conditions!$73:$73,conditions!$8:$8,"&lt;="&amp;JC$9,conditions!$9:$9,"&gt;="&amp;JC$9))*conditions!$U$69*conditions!$U$72,0))</f>
        <v>0</v>
      </c>
      <c r="JD87" s="37">
        <f>IF(JD$9="",0,IF(JD$9-SUMIFS(conditions!$73:$73,conditions!$8:$8,"&lt;="&amp;JD$9,conditions!$9:$9,"&gt;="&amp;JD$9)&lt;$U$9,(1-conditions!$U$34)*SUMIFS(15:15,$9:$9,EOMONTH($U$9,11)+1-$U$9+JD$9-SUMIFS(conditions!$73:$73,conditions!$8:$8,"&lt;="&amp;JD$9,conditions!$9:$9,"&gt;="&amp;JD$9))*conditions!$U$69*conditions!$U$72,0))</f>
        <v>0</v>
      </c>
      <c r="JE87" s="37">
        <f>IF(JE$9="",0,IF(JE$9-SUMIFS(conditions!$73:$73,conditions!$8:$8,"&lt;="&amp;JE$9,conditions!$9:$9,"&gt;="&amp;JE$9)&lt;$U$9,(1-conditions!$U$34)*SUMIFS(15:15,$9:$9,EOMONTH($U$9,11)+1-$U$9+JE$9-SUMIFS(conditions!$73:$73,conditions!$8:$8,"&lt;="&amp;JE$9,conditions!$9:$9,"&gt;="&amp;JE$9))*conditions!$U$69*conditions!$U$72,0))</f>
        <v>0</v>
      </c>
      <c r="JF87" s="37">
        <f>IF(JF$9="",0,IF(JF$9-SUMIFS(conditions!$73:$73,conditions!$8:$8,"&lt;="&amp;JF$9,conditions!$9:$9,"&gt;="&amp;JF$9)&lt;$U$9,(1-conditions!$U$34)*SUMIFS(15:15,$9:$9,EOMONTH($U$9,11)+1-$U$9+JF$9-SUMIFS(conditions!$73:$73,conditions!$8:$8,"&lt;="&amp;JF$9,conditions!$9:$9,"&gt;="&amp;JF$9))*conditions!$U$69*conditions!$U$72,0))</f>
        <v>0</v>
      </c>
      <c r="JG87" s="37">
        <f>IF(JG$9="",0,IF(JG$9-SUMIFS(conditions!$73:$73,conditions!$8:$8,"&lt;="&amp;JG$9,conditions!$9:$9,"&gt;="&amp;JG$9)&lt;$U$9,(1-conditions!$U$34)*SUMIFS(15:15,$9:$9,EOMONTH($U$9,11)+1-$U$9+JG$9-SUMIFS(conditions!$73:$73,conditions!$8:$8,"&lt;="&amp;JG$9,conditions!$9:$9,"&gt;="&amp;JG$9))*conditions!$U$69*conditions!$U$72,0))</f>
        <v>0</v>
      </c>
      <c r="JH87" s="37">
        <f>IF(JH$9="",0,IF(JH$9-SUMIFS(conditions!$73:$73,conditions!$8:$8,"&lt;="&amp;JH$9,conditions!$9:$9,"&gt;="&amp;JH$9)&lt;$U$9,(1-conditions!$U$34)*SUMIFS(15:15,$9:$9,EOMONTH($U$9,11)+1-$U$9+JH$9-SUMIFS(conditions!$73:$73,conditions!$8:$8,"&lt;="&amp;JH$9,conditions!$9:$9,"&gt;="&amp;JH$9))*conditions!$U$69*conditions!$U$72,0))</f>
        <v>0</v>
      </c>
      <c r="JI87" s="37">
        <f>IF(JI$9="",0,IF(JI$9-SUMIFS(conditions!$73:$73,conditions!$8:$8,"&lt;="&amp;JI$9,conditions!$9:$9,"&gt;="&amp;JI$9)&lt;$U$9,(1-conditions!$U$34)*SUMIFS(15:15,$9:$9,EOMONTH($U$9,11)+1-$U$9+JI$9-SUMIFS(conditions!$73:$73,conditions!$8:$8,"&lt;="&amp;JI$9,conditions!$9:$9,"&gt;="&amp;JI$9))*conditions!$U$69*conditions!$U$72,0))</f>
        <v>0</v>
      </c>
      <c r="JJ87" s="37">
        <f>IF(JJ$9="",0,IF(JJ$9-SUMIFS(conditions!$73:$73,conditions!$8:$8,"&lt;="&amp;JJ$9,conditions!$9:$9,"&gt;="&amp;JJ$9)&lt;$U$9,(1-conditions!$U$34)*SUMIFS(15:15,$9:$9,EOMONTH($U$9,11)+1-$U$9+JJ$9-SUMIFS(conditions!$73:$73,conditions!$8:$8,"&lt;="&amp;JJ$9,conditions!$9:$9,"&gt;="&amp;JJ$9))*conditions!$U$69*conditions!$U$72,0))</f>
        <v>0</v>
      </c>
      <c r="JK87" s="37">
        <f>IF(JK$9="",0,IF(JK$9-SUMIFS(conditions!$73:$73,conditions!$8:$8,"&lt;="&amp;JK$9,conditions!$9:$9,"&gt;="&amp;JK$9)&lt;$U$9,(1-conditions!$U$34)*SUMIFS(15:15,$9:$9,EOMONTH($U$9,11)+1-$U$9+JK$9-SUMIFS(conditions!$73:$73,conditions!$8:$8,"&lt;="&amp;JK$9,conditions!$9:$9,"&gt;="&amp;JK$9))*conditions!$U$69*conditions!$U$72,0))</f>
        <v>0</v>
      </c>
      <c r="JL87" s="37">
        <f>IF(JL$9="",0,IF(JL$9-SUMIFS(conditions!$73:$73,conditions!$8:$8,"&lt;="&amp;JL$9,conditions!$9:$9,"&gt;="&amp;JL$9)&lt;$U$9,(1-conditions!$U$34)*SUMIFS(15:15,$9:$9,EOMONTH($U$9,11)+1-$U$9+JL$9-SUMIFS(conditions!$73:$73,conditions!$8:$8,"&lt;="&amp;JL$9,conditions!$9:$9,"&gt;="&amp;JL$9))*conditions!$U$69*conditions!$U$72,0))</f>
        <v>0</v>
      </c>
      <c r="JM87" s="37">
        <f>IF(JM$9="",0,IF(JM$9-SUMIFS(conditions!$73:$73,conditions!$8:$8,"&lt;="&amp;JM$9,conditions!$9:$9,"&gt;="&amp;JM$9)&lt;$U$9,(1-conditions!$U$34)*SUMIFS(15:15,$9:$9,EOMONTH($U$9,11)+1-$U$9+JM$9-SUMIFS(conditions!$73:$73,conditions!$8:$8,"&lt;="&amp;JM$9,conditions!$9:$9,"&gt;="&amp;JM$9))*conditions!$U$69*conditions!$U$72,0))</f>
        <v>0</v>
      </c>
      <c r="JN87" s="37">
        <f>IF(JN$9="",0,IF(JN$9-SUMIFS(conditions!$73:$73,conditions!$8:$8,"&lt;="&amp;JN$9,conditions!$9:$9,"&gt;="&amp;JN$9)&lt;$U$9,(1-conditions!$U$34)*SUMIFS(15:15,$9:$9,EOMONTH($U$9,11)+1-$U$9+JN$9-SUMIFS(conditions!$73:$73,conditions!$8:$8,"&lt;="&amp;JN$9,conditions!$9:$9,"&gt;="&amp;JN$9))*conditions!$U$69*conditions!$U$72,0))</f>
        <v>0</v>
      </c>
      <c r="JO87" s="37">
        <f>IF(JO$9="",0,IF(JO$9-SUMIFS(conditions!$73:$73,conditions!$8:$8,"&lt;="&amp;JO$9,conditions!$9:$9,"&gt;="&amp;JO$9)&lt;$U$9,(1-conditions!$U$34)*SUMIFS(15:15,$9:$9,EOMONTH($U$9,11)+1-$U$9+JO$9-SUMIFS(conditions!$73:$73,conditions!$8:$8,"&lt;="&amp;JO$9,conditions!$9:$9,"&gt;="&amp;JO$9))*conditions!$U$69*conditions!$U$72,0))</f>
        <v>0</v>
      </c>
      <c r="JP87" s="37">
        <f>IF(JP$9="",0,IF(JP$9-SUMIFS(conditions!$73:$73,conditions!$8:$8,"&lt;="&amp;JP$9,conditions!$9:$9,"&gt;="&amp;JP$9)&lt;$U$9,(1-conditions!$U$34)*SUMIFS(15:15,$9:$9,EOMONTH($U$9,11)+1-$U$9+JP$9-SUMIFS(conditions!$73:$73,conditions!$8:$8,"&lt;="&amp;JP$9,conditions!$9:$9,"&gt;="&amp;JP$9))*conditions!$U$69*conditions!$U$72,0))</f>
        <v>0</v>
      </c>
      <c r="JQ87" s="37">
        <f>IF(JQ$9="",0,IF(JQ$9-SUMIFS(conditions!$73:$73,conditions!$8:$8,"&lt;="&amp;JQ$9,conditions!$9:$9,"&gt;="&amp;JQ$9)&lt;$U$9,(1-conditions!$U$34)*SUMIFS(15:15,$9:$9,EOMONTH($U$9,11)+1-$U$9+JQ$9-SUMIFS(conditions!$73:$73,conditions!$8:$8,"&lt;="&amp;JQ$9,conditions!$9:$9,"&gt;="&amp;JQ$9))*conditions!$U$69*conditions!$U$72,0))</f>
        <v>0</v>
      </c>
      <c r="JR87" s="37">
        <f>IF(JR$9="",0,IF(JR$9-SUMIFS(conditions!$73:$73,conditions!$8:$8,"&lt;="&amp;JR$9,conditions!$9:$9,"&gt;="&amp;JR$9)&lt;$U$9,(1-conditions!$U$34)*SUMIFS(15:15,$9:$9,EOMONTH($U$9,11)+1-$U$9+JR$9-SUMIFS(conditions!$73:$73,conditions!$8:$8,"&lt;="&amp;JR$9,conditions!$9:$9,"&gt;="&amp;JR$9))*conditions!$U$69*conditions!$U$72,0))</f>
        <v>0</v>
      </c>
      <c r="JS87" s="37">
        <f>IF(JS$9="",0,IF(JS$9-SUMIFS(conditions!$73:$73,conditions!$8:$8,"&lt;="&amp;JS$9,conditions!$9:$9,"&gt;="&amp;JS$9)&lt;$U$9,(1-conditions!$U$34)*SUMIFS(15:15,$9:$9,EOMONTH($U$9,11)+1-$U$9+JS$9-SUMIFS(conditions!$73:$73,conditions!$8:$8,"&lt;="&amp;JS$9,conditions!$9:$9,"&gt;="&amp;JS$9))*conditions!$U$69*conditions!$U$72,0))</f>
        <v>0</v>
      </c>
      <c r="JT87" s="37">
        <f>IF(JT$9="",0,IF(JT$9-SUMIFS(conditions!$73:$73,conditions!$8:$8,"&lt;="&amp;JT$9,conditions!$9:$9,"&gt;="&amp;JT$9)&lt;$U$9,(1-conditions!$U$34)*SUMIFS(15:15,$9:$9,EOMONTH($U$9,11)+1-$U$9+JT$9-SUMIFS(conditions!$73:$73,conditions!$8:$8,"&lt;="&amp;JT$9,conditions!$9:$9,"&gt;="&amp;JT$9))*conditions!$U$69*conditions!$U$72,0))</f>
        <v>0</v>
      </c>
      <c r="JU87" s="37">
        <f>IF(JU$9="",0,IF(JU$9-SUMIFS(conditions!$73:$73,conditions!$8:$8,"&lt;="&amp;JU$9,conditions!$9:$9,"&gt;="&amp;JU$9)&lt;$U$9,(1-conditions!$U$34)*SUMIFS(15:15,$9:$9,EOMONTH($U$9,11)+1-$U$9+JU$9-SUMIFS(conditions!$73:$73,conditions!$8:$8,"&lt;="&amp;JU$9,conditions!$9:$9,"&gt;="&amp;JU$9))*conditions!$U$69*conditions!$U$72,0))</f>
        <v>0</v>
      </c>
      <c r="JV87" s="37">
        <f>IF(JV$9="",0,IF(JV$9-SUMIFS(conditions!$73:$73,conditions!$8:$8,"&lt;="&amp;JV$9,conditions!$9:$9,"&gt;="&amp;JV$9)&lt;$U$9,(1-conditions!$U$34)*SUMIFS(15:15,$9:$9,EOMONTH($U$9,11)+1-$U$9+JV$9-SUMIFS(conditions!$73:$73,conditions!$8:$8,"&lt;="&amp;JV$9,conditions!$9:$9,"&gt;="&amp;JV$9))*conditions!$U$69*conditions!$U$72,0))</f>
        <v>0</v>
      </c>
      <c r="JW87" s="37">
        <f>IF(JW$9="",0,IF(JW$9-SUMIFS(conditions!$73:$73,conditions!$8:$8,"&lt;="&amp;JW$9,conditions!$9:$9,"&gt;="&amp;JW$9)&lt;$U$9,(1-conditions!$U$34)*SUMIFS(15:15,$9:$9,EOMONTH($U$9,11)+1-$U$9+JW$9-SUMIFS(conditions!$73:$73,conditions!$8:$8,"&lt;="&amp;JW$9,conditions!$9:$9,"&gt;="&amp;JW$9))*conditions!$U$69*conditions!$U$72,0))</f>
        <v>0</v>
      </c>
      <c r="JX87" s="37">
        <f>IF(JX$9="",0,IF(JX$9-SUMIFS(conditions!$73:$73,conditions!$8:$8,"&lt;="&amp;JX$9,conditions!$9:$9,"&gt;="&amp;JX$9)&lt;$U$9,(1-conditions!$U$34)*SUMIFS(15:15,$9:$9,EOMONTH($U$9,11)+1-$U$9+JX$9-SUMIFS(conditions!$73:$73,conditions!$8:$8,"&lt;="&amp;JX$9,conditions!$9:$9,"&gt;="&amp;JX$9))*conditions!$U$69*conditions!$U$72,0))</f>
        <v>0</v>
      </c>
      <c r="JY87" s="37">
        <f>IF(JY$9="",0,IF(JY$9-SUMIFS(conditions!$73:$73,conditions!$8:$8,"&lt;="&amp;JY$9,conditions!$9:$9,"&gt;="&amp;JY$9)&lt;$U$9,(1-conditions!$U$34)*SUMIFS(15:15,$9:$9,EOMONTH($U$9,11)+1-$U$9+JY$9-SUMIFS(conditions!$73:$73,conditions!$8:$8,"&lt;="&amp;JY$9,conditions!$9:$9,"&gt;="&amp;JY$9))*conditions!$U$69*conditions!$U$72,0))</f>
        <v>0</v>
      </c>
      <c r="JZ87" s="37">
        <f>IF(JZ$9="",0,IF(JZ$9-SUMIFS(conditions!$73:$73,conditions!$8:$8,"&lt;="&amp;JZ$9,conditions!$9:$9,"&gt;="&amp;JZ$9)&lt;$U$9,(1-conditions!$U$34)*SUMIFS(15:15,$9:$9,EOMONTH($U$9,11)+1-$U$9+JZ$9-SUMIFS(conditions!$73:$73,conditions!$8:$8,"&lt;="&amp;JZ$9,conditions!$9:$9,"&gt;="&amp;JZ$9))*conditions!$U$69*conditions!$U$72,0))</f>
        <v>0</v>
      </c>
      <c r="KA87" s="37">
        <f>IF(KA$9="",0,IF(KA$9-SUMIFS(conditions!$73:$73,conditions!$8:$8,"&lt;="&amp;KA$9,conditions!$9:$9,"&gt;="&amp;KA$9)&lt;$U$9,(1-conditions!$U$34)*SUMIFS(15:15,$9:$9,EOMONTH($U$9,11)+1-$U$9+KA$9-SUMIFS(conditions!$73:$73,conditions!$8:$8,"&lt;="&amp;KA$9,conditions!$9:$9,"&gt;="&amp;KA$9))*conditions!$U$69*conditions!$U$72,0))</f>
        <v>0</v>
      </c>
      <c r="KB87" s="37">
        <f>IF(KB$9="",0,IF(KB$9-SUMIFS(conditions!$73:$73,conditions!$8:$8,"&lt;="&amp;KB$9,conditions!$9:$9,"&gt;="&amp;KB$9)&lt;$U$9,(1-conditions!$U$34)*SUMIFS(15:15,$9:$9,EOMONTH($U$9,11)+1-$U$9+KB$9-SUMIFS(conditions!$73:$73,conditions!$8:$8,"&lt;="&amp;KB$9,conditions!$9:$9,"&gt;="&amp;KB$9))*conditions!$U$69*conditions!$U$72,0))</f>
        <v>0</v>
      </c>
      <c r="KC87" s="37">
        <f>IF(KC$9="",0,IF(KC$9-SUMIFS(conditions!$73:$73,conditions!$8:$8,"&lt;="&amp;KC$9,conditions!$9:$9,"&gt;="&amp;KC$9)&lt;$U$9,(1-conditions!$U$34)*SUMIFS(15:15,$9:$9,EOMONTH($U$9,11)+1-$U$9+KC$9-SUMIFS(conditions!$73:$73,conditions!$8:$8,"&lt;="&amp;KC$9,conditions!$9:$9,"&gt;="&amp;KC$9))*conditions!$U$69*conditions!$U$72,0))</f>
        <v>0</v>
      </c>
      <c r="KD87" s="37">
        <f>IF(KD$9="",0,IF(KD$9-SUMIFS(conditions!$73:$73,conditions!$8:$8,"&lt;="&amp;KD$9,conditions!$9:$9,"&gt;="&amp;KD$9)&lt;$U$9,(1-conditions!$U$34)*SUMIFS(15:15,$9:$9,EOMONTH($U$9,11)+1-$U$9+KD$9-SUMIFS(conditions!$73:$73,conditions!$8:$8,"&lt;="&amp;KD$9,conditions!$9:$9,"&gt;="&amp;KD$9))*conditions!$U$69*conditions!$U$72,0))</f>
        <v>0</v>
      </c>
      <c r="KE87" s="37">
        <f>IF(KE$9="",0,IF(KE$9-SUMIFS(conditions!$73:$73,conditions!$8:$8,"&lt;="&amp;KE$9,conditions!$9:$9,"&gt;="&amp;KE$9)&lt;$U$9,(1-conditions!$U$34)*SUMIFS(15:15,$9:$9,EOMONTH($U$9,11)+1-$U$9+KE$9-SUMIFS(conditions!$73:$73,conditions!$8:$8,"&lt;="&amp;KE$9,conditions!$9:$9,"&gt;="&amp;KE$9))*conditions!$U$69*conditions!$U$72,0))</f>
        <v>0</v>
      </c>
      <c r="KF87" s="37">
        <f>IF(KF$9="",0,IF(KF$9-SUMIFS(conditions!$73:$73,conditions!$8:$8,"&lt;="&amp;KF$9,conditions!$9:$9,"&gt;="&amp;KF$9)&lt;$U$9,(1-conditions!$U$34)*SUMIFS(15:15,$9:$9,EOMONTH($U$9,11)+1-$U$9+KF$9-SUMIFS(conditions!$73:$73,conditions!$8:$8,"&lt;="&amp;KF$9,conditions!$9:$9,"&gt;="&amp;KF$9))*conditions!$U$69*conditions!$U$72,0))</f>
        <v>0</v>
      </c>
      <c r="KG87" s="37">
        <f>IF(KG$9="",0,IF(KG$9-SUMIFS(conditions!$73:$73,conditions!$8:$8,"&lt;="&amp;KG$9,conditions!$9:$9,"&gt;="&amp;KG$9)&lt;$U$9,(1-conditions!$U$34)*SUMIFS(15:15,$9:$9,EOMONTH($U$9,11)+1-$U$9+KG$9-SUMIFS(conditions!$73:$73,conditions!$8:$8,"&lt;="&amp;KG$9,conditions!$9:$9,"&gt;="&amp;KG$9))*conditions!$U$69*conditions!$U$72,0))</f>
        <v>0</v>
      </c>
      <c r="KH87" s="37">
        <f>IF(KH$9="",0,IF(KH$9-SUMIFS(conditions!$73:$73,conditions!$8:$8,"&lt;="&amp;KH$9,conditions!$9:$9,"&gt;="&amp;KH$9)&lt;$U$9,(1-conditions!$U$34)*SUMIFS(15:15,$9:$9,EOMONTH($U$9,11)+1-$U$9+KH$9-SUMIFS(conditions!$73:$73,conditions!$8:$8,"&lt;="&amp;KH$9,conditions!$9:$9,"&gt;="&amp;KH$9))*conditions!$U$69*conditions!$U$72,0))</f>
        <v>0</v>
      </c>
      <c r="KI87" s="37">
        <f>IF(KI$9="",0,IF(KI$9-SUMIFS(conditions!$73:$73,conditions!$8:$8,"&lt;="&amp;KI$9,conditions!$9:$9,"&gt;="&amp;KI$9)&lt;$U$9,(1-conditions!$U$34)*SUMIFS(15:15,$9:$9,EOMONTH($U$9,11)+1-$U$9+KI$9-SUMIFS(conditions!$73:$73,conditions!$8:$8,"&lt;="&amp;KI$9,conditions!$9:$9,"&gt;="&amp;KI$9))*conditions!$U$69*conditions!$U$72,0))</f>
        <v>0</v>
      </c>
      <c r="KJ87" s="37">
        <f>IF(KJ$9="",0,IF(KJ$9-SUMIFS(conditions!$73:$73,conditions!$8:$8,"&lt;="&amp;KJ$9,conditions!$9:$9,"&gt;="&amp;KJ$9)&lt;$U$9,(1-conditions!$U$34)*SUMIFS(15:15,$9:$9,EOMONTH($U$9,11)+1-$U$9+KJ$9-SUMIFS(conditions!$73:$73,conditions!$8:$8,"&lt;="&amp;KJ$9,conditions!$9:$9,"&gt;="&amp;KJ$9))*conditions!$U$69*conditions!$U$72,0))</f>
        <v>0</v>
      </c>
      <c r="KK87" s="37">
        <f>IF(KK$9="",0,IF(KK$9-SUMIFS(conditions!$73:$73,conditions!$8:$8,"&lt;="&amp;KK$9,conditions!$9:$9,"&gt;="&amp;KK$9)&lt;$U$9,(1-conditions!$U$34)*SUMIFS(15:15,$9:$9,EOMONTH($U$9,11)+1-$U$9+KK$9-SUMIFS(conditions!$73:$73,conditions!$8:$8,"&lt;="&amp;KK$9,conditions!$9:$9,"&gt;="&amp;KK$9))*conditions!$U$69*conditions!$U$72,0))</f>
        <v>0</v>
      </c>
      <c r="KL87" s="37">
        <f>IF(KL$9="",0,IF(KL$9-SUMIFS(conditions!$73:$73,conditions!$8:$8,"&lt;="&amp;KL$9,conditions!$9:$9,"&gt;="&amp;KL$9)&lt;$U$9,(1-conditions!$U$34)*SUMIFS(15:15,$9:$9,EOMONTH($U$9,11)+1-$U$9+KL$9-SUMIFS(conditions!$73:$73,conditions!$8:$8,"&lt;="&amp;KL$9,conditions!$9:$9,"&gt;="&amp;KL$9))*conditions!$U$69*conditions!$U$72,0))</f>
        <v>0</v>
      </c>
      <c r="KM87" s="37">
        <f>IF(KM$9="",0,IF(KM$9-SUMIFS(conditions!$73:$73,conditions!$8:$8,"&lt;="&amp;KM$9,conditions!$9:$9,"&gt;="&amp;KM$9)&lt;$U$9,(1-conditions!$U$34)*SUMIFS(15:15,$9:$9,EOMONTH($U$9,11)+1-$U$9+KM$9-SUMIFS(conditions!$73:$73,conditions!$8:$8,"&lt;="&amp;KM$9,conditions!$9:$9,"&gt;="&amp;KM$9))*conditions!$U$69*conditions!$U$72,0))</f>
        <v>0</v>
      </c>
      <c r="KN87" s="37">
        <f>IF(KN$9="",0,IF(KN$9-SUMIFS(conditions!$73:$73,conditions!$8:$8,"&lt;="&amp;KN$9,conditions!$9:$9,"&gt;="&amp;KN$9)&lt;$U$9,(1-conditions!$U$34)*SUMIFS(15:15,$9:$9,EOMONTH($U$9,11)+1-$U$9+KN$9-SUMIFS(conditions!$73:$73,conditions!$8:$8,"&lt;="&amp;KN$9,conditions!$9:$9,"&gt;="&amp;KN$9))*conditions!$U$69*conditions!$U$72,0))</f>
        <v>0</v>
      </c>
      <c r="KO87" s="37">
        <f>IF(KO$9="",0,IF(KO$9-SUMIFS(conditions!$73:$73,conditions!$8:$8,"&lt;="&amp;KO$9,conditions!$9:$9,"&gt;="&amp;KO$9)&lt;$U$9,(1-conditions!$U$34)*SUMIFS(15:15,$9:$9,EOMONTH($U$9,11)+1-$U$9+KO$9-SUMIFS(conditions!$73:$73,conditions!$8:$8,"&lt;="&amp;KO$9,conditions!$9:$9,"&gt;="&amp;KO$9))*conditions!$U$69*conditions!$U$72,0))</f>
        <v>0</v>
      </c>
      <c r="KP87" s="37">
        <f>IF(KP$9="",0,IF(KP$9-SUMIFS(conditions!$73:$73,conditions!$8:$8,"&lt;="&amp;KP$9,conditions!$9:$9,"&gt;="&amp;KP$9)&lt;$U$9,(1-conditions!$U$34)*SUMIFS(15:15,$9:$9,EOMONTH($U$9,11)+1-$U$9+KP$9-SUMIFS(conditions!$73:$73,conditions!$8:$8,"&lt;="&amp;KP$9,conditions!$9:$9,"&gt;="&amp;KP$9))*conditions!$U$69*conditions!$U$72,0))</f>
        <v>0</v>
      </c>
      <c r="KQ87" s="37">
        <f>IF(KQ$9="",0,IF(KQ$9-SUMIFS(conditions!$73:$73,conditions!$8:$8,"&lt;="&amp;KQ$9,conditions!$9:$9,"&gt;="&amp;KQ$9)&lt;$U$9,(1-conditions!$U$34)*SUMIFS(15:15,$9:$9,EOMONTH($U$9,11)+1-$U$9+KQ$9-SUMIFS(conditions!$73:$73,conditions!$8:$8,"&lt;="&amp;KQ$9,conditions!$9:$9,"&gt;="&amp;KQ$9))*conditions!$U$69*conditions!$U$72,0))</f>
        <v>0</v>
      </c>
      <c r="KR87" s="37">
        <f>IF(KR$9="",0,IF(KR$9-SUMIFS(conditions!$73:$73,conditions!$8:$8,"&lt;="&amp;KR$9,conditions!$9:$9,"&gt;="&amp;KR$9)&lt;$U$9,(1-conditions!$U$34)*SUMIFS(15:15,$9:$9,EOMONTH($U$9,11)+1-$U$9+KR$9-SUMIFS(conditions!$73:$73,conditions!$8:$8,"&lt;="&amp;KR$9,conditions!$9:$9,"&gt;="&amp;KR$9))*conditions!$U$69*conditions!$U$72,0))</f>
        <v>0</v>
      </c>
      <c r="KS87" s="37">
        <f>IF(KS$9="",0,IF(KS$9-SUMIFS(conditions!$73:$73,conditions!$8:$8,"&lt;="&amp;KS$9,conditions!$9:$9,"&gt;="&amp;KS$9)&lt;$U$9,(1-conditions!$U$34)*SUMIFS(15:15,$9:$9,EOMONTH($U$9,11)+1-$U$9+KS$9-SUMIFS(conditions!$73:$73,conditions!$8:$8,"&lt;="&amp;KS$9,conditions!$9:$9,"&gt;="&amp;KS$9))*conditions!$U$69*conditions!$U$72,0))</f>
        <v>0</v>
      </c>
      <c r="KT87" s="37">
        <f>IF(KT$9="",0,IF(KT$9-SUMIFS(conditions!$73:$73,conditions!$8:$8,"&lt;="&amp;KT$9,conditions!$9:$9,"&gt;="&amp;KT$9)&lt;$U$9,(1-conditions!$U$34)*SUMIFS(15:15,$9:$9,EOMONTH($U$9,11)+1-$U$9+KT$9-SUMIFS(conditions!$73:$73,conditions!$8:$8,"&lt;="&amp;KT$9,conditions!$9:$9,"&gt;="&amp;KT$9))*conditions!$U$69*conditions!$U$72,0))</f>
        <v>0</v>
      </c>
      <c r="KU87" s="37">
        <f>IF(KU$9="",0,IF(KU$9-SUMIFS(conditions!$73:$73,conditions!$8:$8,"&lt;="&amp;KU$9,conditions!$9:$9,"&gt;="&amp;KU$9)&lt;$U$9,(1-conditions!$U$34)*SUMIFS(15:15,$9:$9,EOMONTH($U$9,11)+1-$U$9+KU$9-SUMIFS(conditions!$73:$73,conditions!$8:$8,"&lt;="&amp;KU$9,conditions!$9:$9,"&gt;="&amp;KU$9))*conditions!$U$69*conditions!$U$72,0))</f>
        <v>0</v>
      </c>
      <c r="KV87" s="37">
        <f>IF(KV$9="",0,IF(KV$9-SUMIFS(conditions!$73:$73,conditions!$8:$8,"&lt;="&amp;KV$9,conditions!$9:$9,"&gt;="&amp;KV$9)&lt;$U$9,(1-conditions!$U$34)*SUMIFS(15:15,$9:$9,EOMONTH($U$9,11)+1-$U$9+KV$9-SUMIFS(conditions!$73:$73,conditions!$8:$8,"&lt;="&amp;KV$9,conditions!$9:$9,"&gt;="&amp;KV$9))*conditions!$U$69*conditions!$U$72,0))</f>
        <v>0</v>
      </c>
      <c r="KW87" s="37">
        <f>IF(KW$9="",0,IF(KW$9-SUMIFS(conditions!$73:$73,conditions!$8:$8,"&lt;="&amp;KW$9,conditions!$9:$9,"&gt;="&amp;KW$9)&lt;$U$9,(1-conditions!$U$34)*SUMIFS(15:15,$9:$9,EOMONTH($U$9,11)+1-$U$9+KW$9-SUMIFS(conditions!$73:$73,conditions!$8:$8,"&lt;="&amp;KW$9,conditions!$9:$9,"&gt;="&amp;KW$9))*conditions!$U$69*conditions!$U$72,0))</f>
        <v>0</v>
      </c>
      <c r="KX87" s="37">
        <f>IF(KX$9="",0,IF(KX$9-SUMIFS(conditions!$73:$73,conditions!$8:$8,"&lt;="&amp;KX$9,conditions!$9:$9,"&gt;="&amp;KX$9)&lt;$U$9,(1-conditions!$U$34)*SUMIFS(15:15,$9:$9,EOMONTH($U$9,11)+1-$U$9+KX$9-SUMIFS(conditions!$73:$73,conditions!$8:$8,"&lt;="&amp;KX$9,conditions!$9:$9,"&gt;="&amp;KX$9))*conditions!$U$69*conditions!$U$72,0))</f>
        <v>0</v>
      </c>
      <c r="KY87" s="37">
        <f>IF(KY$9="",0,IF(KY$9-SUMIFS(conditions!$73:$73,conditions!$8:$8,"&lt;="&amp;KY$9,conditions!$9:$9,"&gt;="&amp;KY$9)&lt;$U$9,(1-conditions!$U$34)*SUMIFS(15:15,$9:$9,EOMONTH($U$9,11)+1-$U$9+KY$9-SUMIFS(conditions!$73:$73,conditions!$8:$8,"&lt;="&amp;KY$9,conditions!$9:$9,"&gt;="&amp;KY$9))*conditions!$U$69*conditions!$U$72,0))</f>
        <v>0</v>
      </c>
      <c r="KZ87" s="37">
        <f>IF(KZ$9="",0,IF(KZ$9-SUMIFS(conditions!$73:$73,conditions!$8:$8,"&lt;="&amp;KZ$9,conditions!$9:$9,"&gt;="&amp;KZ$9)&lt;$U$9,(1-conditions!$U$34)*SUMIFS(15:15,$9:$9,EOMONTH($U$9,11)+1-$U$9+KZ$9-SUMIFS(conditions!$73:$73,conditions!$8:$8,"&lt;="&amp;KZ$9,conditions!$9:$9,"&gt;="&amp;KZ$9))*conditions!$U$69*conditions!$U$72,0))</f>
        <v>0</v>
      </c>
      <c r="LA87" s="37">
        <f>IF(LA$9="",0,IF(LA$9-SUMIFS(conditions!$73:$73,conditions!$8:$8,"&lt;="&amp;LA$9,conditions!$9:$9,"&gt;="&amp;LA$9)&lt;$U$9,(1-conditions!$U$34)*SUMIFS(15:15,$9:$9,EOMONTH($U$9,11)+1-$U$9+LA$9-SUMIFS(conditions!$73:$73,conditions!$8:$8,"&lt;="&amp;LA$9,conditions!$9:$9,"&gt;="&amp;LA$9))*conditions!$U$69*conditions!$U$72,0))</f>
        <v>0</v>
      </c>
      <c r="LB87" s="37">
        <f>IF(LB$9="",0,IF(LB$9-SUMIFS(conditions!$73:$73,conditions!$8:$8,"&lt;="&amp;LB$9,conditions!$9:$9,"&gt;="&amp;LB$9)&lt;$U$9,(1-conditions!$U$34)*SUMIFS(15:15,$9:$9,EOMONTH($U$9,11)+1-$U$9+LB$9-SUMIFS(conditions!$73:$73,conditions!$8:$8,"&lt;="&amp;LB$9,conditions!$9:$9,"&gt;="&amp;LB$9))*conditions!$U$69*conditions!$U$72,0))</f>
        <v>0</v>
      </c>
      <c r="LC87" s="37">
        <f>IF(LC$9="",0,IF(LC$9-SUMIFS(conditions!$73:$73,conditions!$8:$8,"&lt;="&amp;LC$9,conditions!$9:$9,"&gt;="&amp;LC$9)&lt;$U$9,(1-conditions!$U$34)*SUMIFS(15:15,$9:$9,EOMONTH($U$9,11)+1-$U$9+LC$9-SUMIFS(conditions!$73:$73,conditions!$8:$8,"&lt;="&amp;LC$9,conditions!$9:$9,"&gt;="&amp;LC$9))*conditions!$U$69*conditions!$U$72,0))</f>
        <v>0</v>
      </c>
      <c r="LD87" s="37">
        <f>IF(LD$9="",0,IF(LD$9-SUMIFS(conditions!$73:$73,conditions!$8:$8,"&lt;="&amp;LD$9,conditions!$9:$9,"&gt;="&amp;LD$9)&lt;$U$9,(1-conditions!$U$34)*SUMIFS(15:15,$9:$9,EOMONTH($U$9,11)+1-$U$9+LD$9-SUMIFS(conditions!$73:$73,conditions!$8:$8,"&lt;="&amp;LD$9,conditions!$9:$9,"&gt;="&amp;LD$9))*conditions!$U$69*conditions!$U$72,0))</f>
        <v>0</v>
      </c>
      <c r="LE87" s="37">
        <f>IF(LE$9="",0,IF(LE$9-SUMIFS(conditions!$73:$73,conditions!$8:$8,"&lt;="&amp;LE$9,conditions!$9:$9,"&gt;="&amp;LE$9)&lt;$U$9,(1-conditions!$U$34)*SUMIFS(15:15,$9:$9,EOMONTH($U$9,11)+1-$U$9+LE$9-SUMIFS(conditions!$73:$73,conditions!$8:$8,"&lt;="&amp;LE$9,conditions!$9:$9,"&gt;="&amp;LE$9))*conditions!$U$69*conditions!$U$72,0))</f>
        <v>0</v>
      </c>
      <c r="LF87" s="37">
        <f>IF(LF$9="",0,IF(LF$9-SUMIFS(conditions!$73:$73,conditions!$8:$8,"&lt;="&amp;LF$9,conditions!$9:$9,"&gt;="&amp;LF$9)&lt;$U$9,(1-conditions!$U$34)*SUMIFS(15:15,$9:$9,EOMONTH($U$9,11)+1-$U$9+LF$9-SUMIFS(conditions!$73:$73,conditions!$8:$8,"&lt;="&amp;LF$9,conditions!$9:$9,"&gt;="&amp;LF$9))*conditions!$U$69*conditions!$U$72,0))</f>
        <v>0</v>
      </c>
      <c r="LG87" s="37">
        <f>IF(LG$9="",0,IF(LG$9-SUMIFS(conditions!$73:$73,conditions!$8:$8,"&lt;="&amp;LG$9,conditions!$9:$9,"&gt;="&amp;LG$9)&lt;$U$9,(1-conditions!$U$34)*SUMIFS(15:15,$9:$9,EOMONTH($U$9,11)+1-$U$9+LG$9-SUMIFS(conditions!$73:$73,conditions!$8:$8,"&lt;="&amp;LG$9,conditions!$9:$9,"&gt;="&amp;LG$9))*conditions!$U$69*conditions!$U$72,0))</f>
        <v>0</v>
      </c>
      <c r="LH87" s="37">
        <f>IF(LH$9="",0,IF(LH$9-SUMIFS(conditions!$73:$73,conditions!$8:$8,"&lt;="&amp;LH$9,conditions!$9:$9,"&gt;="&amp;LH$9)&lt;$U$9,(1-conditions!$U$34)*SUMIFS(15:15,$9:$9,EOMONTH($U$9,11)+1-$U$9+LH$9-SUMIFS(conditions!$73:$73,conditions!$8:$8,"&lt;="&amp;LH$9,conditions!$9:$9,"&gt;="&amp;LH$9))*conditions!$U$69*conditions!$U$72,0))</f>
        <v>0</v>
      </c>
      <c r="LI87" s="37">
        <f>IF(LI$9="",0,IF(LI$9-SUMIFS(conditions!$73:$73,conditions!$8:$8,"&lt;="&amp;LI$9,conditions!$9:$9,"&gt;="&amp;LI$9)&lt;$U$9,(1-conditions!$U$34)*SUMIFS(15:15,$9:$9,EOMONTH($U$9,11)+1-$U$9+LI$9-SUMIFS(conditions!$73:$73,conditions!$8:$8,"&lt;="&amp;LI$9,conditions!$9:$9,"&gt;="&amp;LI$9))*conditions!$U$69*conditions!$U$72,0))</f>
        <v>0</v>
      </c>
      <c r="LJ87" s="37">
        <f>IF(LJ$9="",0,IF(LJ$9-SUMIFS(conditions!$73:$73,conditions!$8:$8,"&lt;="&amp;LJ$9,conditions!$9:$9,"&gt;="&amp;LJ$9)&lt;$U$9,(1-conditions!$U$34)*SUMIFS(15:15,$9:$9,EOMONTH($U$9,11)+1-$U$9+LJ$9-SUMIFS(conditions!$73:$73,conditions!$8:$8,"&lt;="&amp;LJ$9,conditions!$9:$9,"&gt;="&amp;LJ$9))*conditions!$U$69*conditions!$U$72,0))</f>
        <v>0</v>
      </c>
      <c r="LK87" s="37">
        <f>IF(LK$9="",0,IF(LK$9-SUMIFS(conditions!$73:$73,conditions!$8:$8,"&lt;="&amp;LK$9,conditions!$9:$9,"&gt;="&amp;LK$9)&lt;$U$9,(1-conditions!$U$34)*SUMIFS(15:15,$9:$9,EOMONTH($U$9,11)+1-$U$9+LK$9-SUMIFS(conditions!$73:$73,conditions!$8:$8,"&lt;="&amp;LK$9,conditions!$9:$9,"&gt;="&amp;LK$9))*conditions!$U$69*conditions!$U$72,0))</f>
        <v>0</v>
      </c>
      <c r="LL87" s="37">
        <f>IF(LL$9="",0,IF(LL$9-SUMIFS(conditions!$73:$73,conditions!$8:$8,"&lt;="&amp;LL$9,conditions!$9:$9,"&gt;="&amp;LL$9)&lt;$U$9,(1-conditions!$U$34)*SUMIFS(15:15,$9:$9,EOMONTH($U$9,11)+1-$U$9+LL$9-SUMIFS(conditions!$73:$73,conditions!$8:$8,"&lt;="&amp;LL$9,conditions!$9:$9,"&gt;="&amp;LL$9))*conditions!$U$69*conditions!$U$72,0))</f>
        <v>0</v>
      </c>
      <c r="LM87" s="37">
        <f>IF(LM$9="",0,IF(LM$9-SUMIFS(conditions!$73:$73,conditions!$8:$8,"&lt;="&amp;LM$9,conditions!$9:$9,"&gt;="&amp;LM$9)&lt;$U$9,(1-conditions!$U$34)*SUMIFS(15:15,$9:$9,EOMONTH($U$9,11)+1-$U$9+LM$9-SUMIFS(conditions!$73:$73,conditions!$8:$8,"&lt;="&amp;LM$9,conditions!$9:$9,"&gt;="&amp;LM$9))*conditions!$U$69*conditions!$U$72,0))</f>
        <v>0</v>
      </c>
      <c r="LN87" s="37">
        <f>IF(LN$9="",0,IF(LN$9-SUMIFS(conditions!$73:$73,conditions!$8:$8,"&lt;="&amp;LN$9,conditions!$9:$9,"&gt;="&amp;LN$9)&lt;$U$9,(1-conditions!$U$34)*SUMIFS(15:15,$9:$9,EOMONTH($U$9,11)+1-$U$9+LN$9-SUMIFS(conditions!$73:$73,conditions!$8:$8,"&lt;="&amp;LN$9,conditions!$9:$9,"&gt;="&amp;LN$9))*conditions!$U$69*conditions!$U$72,0))</f>
        <v>0</v>
      </c>
      <c r="LO87" s="37">
        <f>IF(LO$9="",0,IF(LO$9-SUMIFS(conditions!$73:$73,conditions!$8:$8,"&lt;="&amp;LO$9,conditions!$9:$9,"&gt;="&amp;LO$9)&lt;$U$9,(1-conditions!$U$34)*SUMIFS(15:15,$9:$9,EOMONTH($U$9,11)+1-$U$9+LO$9-SUMIFS(conditions!$73:$73,conditions!$8:$8,"&lt;="&amp;LO$9,conditions!$9:$9,"&gt;="&amp;LO$9))*conditions!$U$69*conditions!$U$72,0))</f>
        <v>0</v>
      </c>
      <c r="LP87" s="37">
        <f>IF(LP$9="",0,IF(LP$9-SUMIFS(conditions!$73:$73,conditions!$8:$8,"&lt;="&amp;LP$9,conditions!$9:$9,"&gt;="&amp;LP$9)&lt;$U$9,(1-conditions!$U$34)*SUMIFS(15:15,$9:$9,EOMONTH($U$9,11)+1-$U$9+LP$9-SUMIFS(conditions!$73:$73,conditions!$8:$8,"&lt;="&amp;LP$9,conditions!$9:$9,"&gt;="&amp;LP$9))*conditions!$U$69*conditions!$U$72,0))</f>
        <v>0</v>
      </c>
      <c r="LQ87" s="37">
        <f>IF(LQ$9="",0,IF(LQ$9-SUMIFS(conditions!$73:$73,conditions!$8:$8,"&lt;="&amp;LQ$9,conditions!$9:$9,"&gt;="&amp;LQ$9)&lt;$U$9,(1-conditions!$U$34)*SUMIFS(15:15,$9:$9,EOMONTH($U$9,11)+1-$U$9+LQ$9-SUMIFS(conditions!$73:$73,conditions!$8:$8,"&lt;="&amp;LQ$9,conditions!$9:$9,"&gt;="&amp;LQ$9))*conditions!$U$69*conditions!$U$72,0))</f>
        <v>0</v>
      </c>
      <c r="LR87" s="37">
        <f>IF(LR$9="",0,IF(LR$9-SUMIFS(conditions!$73:$73,conditions!$8:$8,"&lt;="&amp;LR$9,conditions!$9:$9,"&gt;="&amp;LR$9)&lt;$U$9,(1-conditions!$U$34)*SUMIFS(15:15,$9:$9,EOMONTH($U$9,11)+1-$U$9+LR$9-SUMIFS(conditions!$73:$73,conditions!$8:$8,"&lt;="&amp;LR$9,conditions!$9:$9,"&gt;="&amp;LR$9))*conditions!$U$69*conditions!$U$72,0))</f>
        <v>0</v>
      </c>
      <c r="LS87" s="37">
        <f>IF(LS$9="",0,IF(LS$9-SUMIFS(conditions!$73:$73,conditions!$8:$8,"&lt;="&amp;LS$9,conditions!$9:$9,"&gt;="&amp;LS$9)&lt;$U$9,(1-conditions!$U$34)*SUMIFS(15:15,$9:$9,EOMONTH($U$9,11)+1-$U$9+LS$9-SUMIFS(conditions!$73:$73,conditions!$8:$8,"&lt;="&amp;LS$9,conditions!$9:$9,"&gt;="&amp;LS$9))*conditions!$U$69*conditions!$U$72,0))</f>
        <v>0</v>
      </c>
      <c r="LT87" s="37">
        <f>IF(LT$9="",0,IF(LT$9-SUMIFS(conditions!$73:$73,conditions!$8:$8,"&lt;="&amp;LT$9,conditions!$9:$9,"&gt;="&amp;LT$9)&lt;$U$9,(1-conditions!$U$34)*SUMIFS(15:15,$9:$9,EOMONTH($U$9,11)+1-$U$9+LT$9-SUMIFS(conditions!$73:$73,conditions!$8:$8,"&lt;="&amp;LT$9,conditions!$9:$9,"&gt;="&amp;LT$9))*conditions!$U$69*conditions!$U$72,0))</f>
        <v>0</v>
      </c>
      <c r="LU87" s="37">
        <f>IF(LU$9="",0,IF(LU$9-SUMIFS(conditions!$73:$73,conditions!$8:$8,"&lt;="&amp;LU$9,conditions!$9:$9,"&gt;="&amp;LU$9)&lt;$U$9,(1-conditions!$U$34)*SUMIFS(15:15,$9:$9,EOMONTH($U$9,11)+1-$U$9+LU$9-SUMIFS(conditions!$73:$73,conditions!$8:$8,"&lt;="&amp;LU$9,conditions!$9:$9,"&gt;="&amp;LU$9))*conditions!$U$69*conditions!$U$72,0))</f>
        <v>0</v>
      </c>
      <c r="LV87" s="37">
        <f>IF(LV$9="",0,IF(LV$9-SUMIFS(conditions!$73:$73,conditions!$8:$8,"&lt;="&amp;LV$9,conditions!$9:$9,"&gt;="&amp;LV$9)&lt;$U$9,(1-conditions!$U$34)*SUMIFS(15:15,$9:$9,EOMONTH($U$9,11)+1-$U$9+LV$9-SUMIFS(conditions!$73:$73,conditions!$8:$8,"&lt;="&amp;LV$9,conditions!$9:$9,"&gt;="&amp;LV$9))*conditions!$U$69*conditions!$U$72,0))</f>
        <v>0</v>
      </c>
      <c r="LW87" s="37">
        <f>IF(LW$9="",0,IF(LW$9-SUMIFS(conditions!$73:$73,conditions!$8:$8,"&lt;="&amp;LW$9,conditions!$9:$9,"&gt;="&amp;LW$9)&lt;$U$9,(1-conditions!$U$34)*SUMIFS(15:15,$9:$9,EOMONTH($U$9,11)+1-$U$9+LW$9-SUMIFS(conditions!$73:$73,conditions!$8:$8,"&lt;="&amp;LW$9,conditions!$9:$9,"&gt;="&amp;LW$9))*conditions!$U$69*conditions!$U$72,0))</f>
        <v>0</v>
      </c>
      <c r="LX87" s="37">
        <f>IF(LX$9="",0,IF(LX$9-SUMIFS(conditions!$73:$73,conditions!$8:$8,"&lt;="&amp;LX$9,conditions!$9:$9,"&gt;="&amp;LX$9)&lt;$U$9,(1-conditions!$U$34)*SUMIFS(15:15,$9:$9,EOMONTH($U$9,11)+1-$U$9+LX$9-SUMIFS(conditions!$73:$73,conditions!$8:$8,"&lt;="&amp;LX$9,conditions!$9:$9,"&gt;="&amp;LX$9))*conditions!$U$69*conditions!$U$72,0))</f>
        <v>0</v>
      </c>
      <c r="LY87" s="37">
        <f>IF(LY$9="",0,IF(LY$9-SUMIFS(conditions!$73:$73,conditions!$8:$8,"&lt;="&amp;LY$9,conditions!$9:$9,"&gt;="&amp;LY$9)&lt;$U$9,(1-conditions!$U$34)*SUMIFS(15:15,$9:$9,EOMONTH($U$9,11)+1-$U$9+LY$9-SUMIFS(conditions!$73:$73,conditions!$8:$8,"&lt;="&amp;LY$9,conditions!$9:$9,"&gt;="&amp;LY$9))*conditions!$U$69*conditions!$U$72,0))</f>
        <v>0</v>
      </c>
      <c r="LZ87" s="37">
        <f>IF(LZ$9="",0,IF(LZ$9-SUMIFS(conditions!$73:$73,conditions!$8:$8,"&lt;="&amp;LZ$9,conditions!$9:$9,"&gt;="&amp;LZ$9)&lt;$U$9,(1-conditions!$U$34)*SUMIFS(15:15,$9:$9,EOMONTH($U$9,11)+1-$U$9+LZ$9-SUMIFS(conditions!$73:$73,conditions!$8:$8,"&lt;="&amp;LZ$9,conditions!$9:$9,"&gt;="&amp;LZ$9))*conditions!$U$69*conditions!$U$72,0))</f>
        <v>0</v>
      </c>
      <c r="MA87" s="37">
        <f>IF(MA$9="",0,IF(MA$9-SUMIFS(conditions!$73:$73,conditions!$8:$8,"&lt;="&amp;MA$9,conditions!$9:$9,"&gt;="&amp;MA$9)&lt;$U$9,(1-conditions!$U$34)*SUMIFS(15:15,$9:$9,EOMONTH($U$9,11)+1-$U$9+MA$9-SUMIFS(conditions!$73:$73,conditions!$8:$8,"&lt;="&amp;MA$9,conditions!$9:$9,"&gt;="&amp;MA$9))*conditions!$U$69*conditions!$U$72,0))</f>
        <v>0</v>
      </c>
      <c r="MB87" s="37">
        <f>IF(MB$9="",0,IF(MB$9-SUMIFS(conditions!$73:$73,conditions!$8:$8,"&lt;="&amp;MB$9,conditions!$9:$9,"&gt;="&amp;MB$9)&lt;$U$9,(1-conditions!$U$34)*SUMIFS(15:15,$9:$9,EOMONTH($U$9,11)+1-$U$9+MB$9-SUMIFS(conditions!$73:$73,conditions!$8:$8,"&lt;="&amp;MB$9,conditions!$9:$9,"&gt;="&amp;MB$9))*conditions!$U$69*conditions!$U$72,0))</f>
        <v>0</v>
      </c>
      <c r="MC87" s="37">
        <f>IF(MC$9="",0,IF(MC$9-SUMIFS(conditions!$73:$73,conditions!$8:$8,"&lt;="&amp;MC$9,conditions!$9:$9,"&gt;="&amp;MC$9)&lt;$U$9,(1-conditions!$U$34)*SUMIFS(15:15,$9:$9,EOMONTH($U$9,11)+1-$U$9+MC$9-SUMIFS(conditions!$73:$73,conditions!$8:$8,"&lt;="&amp;MC$9,conditions!$9:$9,"&gt;="&amp;MC$9))*conditions!$U$69*conditions!$U$72,0))</f>
        <v>0</v>
      </c>
      <c r="MD87" s="37">
        <f>IF(MD$9="",0,IF(MD$9-SUMIFS(conditions!$73:$73,conditions!$8:$8,"&lt;="&amp;MD$9,conditions!$9:$9,"&gt;="&amp;MD$9)&lt;$U$9,(1-conditions!$U$34)*SUMIFS(15:15,$9:$9,EOMONTH($U$9,11)+1-$U$9+MD$9-SUMIFS(conditions!$73:$73,conditions!$8:$8,"&lt;="&amp;MD$9,conditions!$9:$9,"&gt;="&amp;MD$9))*conditions!$U$69*conditions!$U$72,0))</f>
        <v>0</v>
      </c>
      <c r="ME87" s="37">
        <f>IF(ME$9="",0,IF(ME$9-SUMIFS(conditions!$73:$73,conditions!$8:$8,"&lt;="&amp;ME$9,conditions!$9:$9,"&gt;="&amp;ME$9)&lt;$U$9,(1-conditions!$U$34)*SUMIFS(15:15,$9:$9,EOMONTH($U$9,11)+1-$U$9+ME$9-SUMIFS(conditions!$73:$73,conditions!$8:$8,"&lt;="&amp;ME$9,conditions!$9:$9,"&gt;="&amp;ME$9))*conditions!$U$69*conditions!$U$72,0))</f>
        <v>0</v>
      </c>
      <c r="MF87" s="37">
        <f>IF(MF$9="",0,IF(MF$9-SUMIFS(conditions!$73:$73,conditions!$8:$8,"&lt;="&amp;MF$9,conditions!$9:$9,"&gt;="&amp;MF$9)&lt;$U$9,(1-conditions!$U$34)*SUMIFS(15:15,$9:$9,EOMONTH($U$9,11)+1-$U$9+MF$9-SUMIFS(conditions!$73:$73,conditions!$8:$8,"&lt;="&amp;MF$9,conditions!$9:$9,"&gt;="&amp;MF$9))*conditions!$U$69*conditions!$U$72,0))</f>
        <v>0</v>
      </c>
      <c r="MG87" s="37">
        <f>IF(MG$9="",0,IF(MG$9-SUMIFS(conditions!$73:$73,conditions!$8:$8,"&lt;="&amp;MG$9,conditions!$9:$9,"&gt;="&amp;MG$9)&lt;$U$9,(1-conditions!$U$34)*SUMIFS(15:15,$9:$9,EOMONTH($U$9,11)+1-$U$9+MG$9-SUMIFS(conditions!$73:$73,conditions!$8:$8,"&lt;="&amp;MG$9,conditions!$9:$9,"&gt;="&amp;MG$9))*conditions!$U$69*conditions!$U$72,0))</f>
        <v>0</v>
      </c>
      <c r="MH87" s="37">
        <f>IF(MH$9="",0,IF(MH$9-SUMIFS(conditions!$73:$73,conditions!$8:$8,"&lt;="&amp;MH$9,conditions!$9:$9,"&gt;="&amp;MH$9)&lt;$U$9,(1-conditions!$U$34)*SUMIFS(15:15,$9:$9,EOMONTH($U$9,11)+1-$U$9+MH$9-SUMIFS(conditions!$73:$73,conditions!$8:$8,"&lt;="&amp;MH$9,conditions!$9:$9,"&gt;="&amp;MH$9))*conditions!$U$69*conditions!$U$72,0))</f>
        <v>0</v>
      </c>
      <c r="MI87" s="37">
        <f>IF(MI$9="",0,IF(MI$9-SUMIFS(conditions!$73:$73,conditions!$8:$8,"&lt;="&amp;MI$9,conditions!$9:$9,"&gt;="&amp;MI$9)&lt;$U$9,(1-conditions!$U$34)*SUMIFS(15:15,$9:$9,EOMONTH($U$9,11)+1-$U$9+MI$9-SUMIFS(conditions!$73:$73,conditions!$8:$8,"&lt;="&amp;MI$9,conditions!$9:$9,"&gt;="&amp;MI$9))*conditions!$U$69*conditions!$U$72,0))</f>
        <v>0</v>
      </c>
      <c r="MJ87" s="37">
        <f>IF(MJ$9="",0,IF(MJ$9-SUMIFS(conditions!$73:$73,conditions!$8:$8,"&lt;="&amp;MJ$9,conditions!$9:$9,"&gt;="&amp;MJ$9)&lt;$U$9,(1-conditions!$U$34)*SUMIFS(15:15,$9:$9,EOMONTH($U$9,11)+1-$U$9+MJ$9-SUMIFS(conditions!$73:$73,conditions!$8:$8,"&lt;="&amp;MJ$9,conditions!$9:$9,"&gt;="&amp;MJ$9))*conditions!$U$69*conditions!$U$72,0))</f>
        <v>0</v>
      </c>
      <c r="MK87" s="37">
        <f>IF(MK$9="",0,IF(MK$9-SUMIFS(conditions!$73:$73,conditions!$8:$8,"&lt;="&amp;MK$9,conditions!$9:$9,"&gt;="&amp;MK$9)&lt;$U$9,(1-conditions!$U$34)*SUMIFS(15:15,$9:$9,EOMONTH($U$9,11)+1-$U$9+MK$9-SUMIFS(conditions!$73:$73,conditions!$8:$8,"&lt;="&amp;MK$9,conditions!$9:$9,"&gt;="&amp;MK$9))*conditions!$U$69*conditions!$U$72,0))</f>
        <v>0</v>
      </c>
      <c r="ML87" s="37">
        <f>IF(ML$9="",0,IF(ML$9-SUMIFS(conditions!$73:$73,conditions!$8:$8,"&lt;="&amp;ML$9,conditions!$9:$9,"&gt;="&amp;ML$9)&lt;$U$9,(1-conditions!$U$34)*SUMIFS(15:15,$9:$9,EOMONTH($U$9,11)+1-$U$9+ML$9-SUMIFS(conditions!$73:$73,conditions!$8:$8,"&lt;="&amp;ML$9,conditions!$9:$9,"&gt;="&amp;ML$9))*conditions!$U$69*conditions!$U$72,0))</f>
        <v>0</v>
      </c>
      <c r="MM87" s="37">
        <f>IF(MM$9="",0,IF(MM$9-SUMIFS(conditions!$73:$73,conditions!$8:$8,"&lt;="&amp;MM$9,conditions!$9:$9,"&gt;="&amp;MM$9)&lt;$U$9,(1-conditions!$U$34)*SUMIFS(15:15,$9:$9,EOMONTH($U$9,11)+1-$U$9+MM$9-SUMIFS(conditions!$73:$73,conditions!$8:$8,"&lt;="&amp;MM$9,conditions!$9:$9,"&gt;="&amp;MM$9))*conditions!$U$69*conditions!$U$72,0))</f>
        <v>0</v>
      </c>
      <c r="MN87" s="37">
        <f>IF(MN$9="",0,IF(MN$9-SUMIFS(conditions!$73:$73,conditions!$8:$8,"&lt;="&amp;MN$9,conditions!$9:$9,"&gt;="&amp;MN$9)&lt;$U$9,(1-conditions!$U$34)*SUMIFS(15:15,$9:$9,EOMONTH($U$9,11)+1-$U$9+MN$9-SUMIFS(conditions!$73:$73,conditions!$8:$8,"&lt;="&amp;MN$9,conditions!$9:$9,"&gt;="&amp;MN$9))*conditions!$U$69*conditions!$U$72,0))</f>
        <v>0</v>
      </c>
      <c r="MO87" s="37">
        <f>IF(MO$9="",0,IF(MO$9-SUMIFS(conditions!$73:$73,conditions!$8:$8,"&lt;="&amp;MO$9,conditions!$9:$9,"&gt;="&amp;MO$9)&lt;$U$9,(1-conditions!$U$34)*SUMIFS(15:15,$9:$9,EOMONTH($U$9,11)+1-$U$9+MO$9-SUMIFS(conditions!$73:$73,conditions!$8:$8,"&lt;="&amp;MO$9,conditions!$9:$9,"&gt;="&amp;MO$9))*conditions!$U$69*conditions!$U$72,0))</f>
        <v>0</v>
      </c>
      <c r="MP87" s="37">
        <f>IF(MP$9="",0,IF(MP$9-SUMIFS(conditions!$73:$73,conditions!$8:$8,"&lt;="&amp;MP$9,conditions!$9:$9,"&gt;="&amp;MP$9)&lt;$U$9,(1-conditions!$U$34)*SUMIFS(15:15,$9:$9,EOMONTH($U$9,11)+1-$U$9+MP$9-SUMIFS(conditions!$73:$73,conditions!$8:$8,"&lt;="&amp;MP$9,conditions!$9:$9,"&gt;="&amp;MP$9))*conditions!$U$69*conditions!$U$72,0))</f>
        <v>0</v>
      </c>
      <c r="MQ87" s="37">
        <f>IF(MQ$9="",0,IF(MQ$9-SUMIFS(conditions!$73:$73,conditions!$8:$8,"&lt;="&amp;MQ$9,conditions!$9:$9,"&gt;="&amp;MQ$9)&lt;$U$9,(1-conditions!$U$34)*SUMIFS(15:15,$9:$9,EOMONTH($U$9,11)+1-$U$9+MQ$9-SUMIFS(conditions!$73:$73,conditions!$8:$8,"&lt;="&amp;MQ$9,conditions!$9:$9,"&gt;="&amp;MQ$9))*conditions!$U$69*conditions!$U$72,0))</f>
        <v>0</v>
      </c>
      <c r="MR87" s="37">
        <f>IF(MR$9="",0,IF(MR$9-SUMIFS(conditions!$73:$73,conditions!$8:$8,"&lt;="&amp;MR$9,conditions!$9:$9,"&gt;="&amp;MR$9)&lt;$U$9,(1-conditions!$U$34)*SUMIFS(15:15,$9:$9,EOMONTH($U$9,11)+1-$U$9+MR$9-SUMIFS(conditions!$73:$73,conditions!$8:$8,"&lt;="&amp;MR$9,conditions!$9:$9,"&gt;="&amp;MR$9))*conditions!$U$69*conditions!$U$72,0))</f>
        <v>0</v>
      </c>
      <c r="MS87" s="37">
        <f>IF(MS$9="",0,IF(MS$9-SUMIFS(conditions!$73:$73,conditions!$8:$8,"&lt;="&amp;MS$9,conditions!$9:$9,"&gt;="&amp;MS$9)&lt;$U$9,(1-conditions!$U$34)*SUMIFS(15:15,$9:$9,EOMONTH($U$9,11)+1-$U$9+MS$9-SUMIFS(conditions!$73:$73,conditions!$8:$8,"&lt;="&amp;MS$9,conditions!$9:$9,"&gt;="&amp;MS$9))*conditions!$U$69*conditions!$U$72,0))</f>
        <v>0</v>
      </c>
      <c r="MT87" s="37">
        <f>IF(MT$9="",0,IF(MT$9-SUMIFS(conditions!$73:$73,conditions!$8:$8,"&lt;="&amp;MT$9,conditions!$9:$9,"&gt;="&amp;MT$9)&lt;$U$9,(1-conditions!$U$34)*SUMIFS(15:15,$9:$9,EOMONTH($U$9,11)+1-$U$9+MT$9-SUMIFS(conditions!$73:$73,conditions!$8:$8,"&lt;="&amp;MT$9,conditions!$9:$9,"&gt;="&amp;MT$9))*conditions!$U$69*conditions!$U$72,0))</f>
        <v>0</v>
      </c>
      <c r="MU87" s="37">
        <f>IF(MU$9="",0,IF(MU$9-SUMIFS(conditions!$73:$73,conditions!$8:$8,"&lt;="&amp;MU$9,conditions!$9:$9,"&gt;="&amp;MU$9)&lt;$U$9,(1-conditions!$U$34)*SUMIFS(15:15,$9:$9,EOMONTH($U$9,11)+1-$U$9+MU$9-SUMIFS(conditions!$73:$73,conditions!$8:$8,"&lt;="&amp;MU$9,conditions!$9:$9,"&gt;="&amp;MU$9))*conditions!$U$69*conditions!$U$72,0))</f>
        <v>0</v>
      </c>
      <c r="MV87" s="37">
        <f>IF(MV$9="",0,IF(MV$9-SUMIFS(conditions!$73:$73,conditions!$8:$8,"&lt;="&amp;MV$9,conditions!$9:$9,"&gt;="&amp;MV$9)&lt;$U$9,(1-conditions!$U$34)*SUMIFS(15:15,$9:$9,EOMONTH($U$9,11)+1-$U$9+MV$9-SUMIFS(conditions!$73:$73,conditions!$8:$8,"&lt;="&amp;MV$9,conditions!$9:$9,"&gt;="&amp;MV$9))*conditions!$U$69*conditions!$U$72,0))</f>
        <v>0</v>
      </c>
      <c r="MW87" s="37">
        <f>IF(MW$9="",0,IF(MW$9-SUMIFS(conditions!$73:$73,conditions!$8:$8,"&lt;="&amp;MW$9,conditions!$9:$9,"&gt;="&amp;MW$9)&lt;$U$9,(1-conditions!$U$34)*SUMIFS(15:15,$9:$9,EOMONTH($U$9,11)+1-$U$9+MW$9-SUMIFS(conditions!$73:$73,conditions!$8:$8,"&lt;="&amp;MW$9,conditions!$9:$9,"&gt;="&amp;MW$9))*conditions!$U$69*conditions!$U$72,0))</f>
        <v>0</v>
      </c>
      <c r="MX87" s="37">
        <f>IF(MX$9="",0,IF(MX$9-SUMIFS(conditions!$73:$73,conditions!$8:$8,"&lt;="&amp;MX$9,conditions!$9:$9,"&gt;="&amp;MX$9)&lt;$U$9,(1-conditions!$U$34)*SUMIFS(15:15,$9:$9,EOMONTH($U$9,11)+1-$U$9+MX$9-SUMIFS(conditions!$73:$73,conditions!$8:$8,"&lt;="&amp;MX$9,conditions!$9:$9,"&gt;="&amp;MX$9))*conditions!$U$69*conditions!$U$72,0))</f>
        <v>0</v>
      </c>
      <c r="MY87" s="37">
        <f>IF(MY$9="",0,IF(MY$9-SUMIFS(conditions!$73:$73,conditions!$8:$8,"&lt;="&amp;MY$9,conditions!$9:$9,"&gt;="&amp;MY$9)&lt;$U$9,(1-conditions!$U$34)*SUMIFS(15:15,$9:$9,EOMONTH($U$9,11)+1-$U$9+MY$9-SUMIFS(conditions!$73:$73,conditions!$8:$8,"&lt;="&amp;MY$9,conditions!$9:$9,"&gt;="&amp;MY$9))*conditions!$U$69*conditions!$U$72,0))</f>
        <v>0</v>
      </c>
      <c r="MZ87" s="37">
        <f>IF(MZ$9="",0,IF(MZ$9-SUMIFS(conditions!$73:$73,conditions!$8:$8,"&lt;="&amp;MZ$9,conditions!$9:$9,"&gt;="&amp;MZ$9)&lt;$U$9,(1-conditions!$U$34)*SUMIFS(15:15,$9:$9,EOMONTH($U$9,11)+1-$U$9+MZ$9-SUMIFS(conditions!$73:$73,conditions!$8:$8,"&lt;="&amp;MZ$9,conditions!$9:$9,"&gt;="&amp;MZ$9))*conditions!$U$69*conditions!$U$72,0))</f>
        <v>0</v>
      </c>
      <c r="NA87" s="37">
        <f>IF(NA$9="",0,IF(NA$9-SUMIFS(conditions!$73:$73,conditions!$8:$8,"&lt;="&amp;NA$9,conditions!$9:$9,"&gt;="&amp;NA$9)&lt;$U$9,(1-conditions!$U$34)*SUMIFS(15:15,$9:$9,EOMONTH($U$9,11)+1-$U$9+NA$9-SUMIFS(conditions!$73:$73,conditions!$8:$8,"&lt;="&amp;NA$9,conditions!$9:$9,"&gt;="&amp;NA$9))*conditions!$U$69*conditions!$U$72,0))</f>
        <v>0</v>
      </c>
      <c r="NB87" s="37">
        <f>IF(NB$9="",0,IF(NB$9-SUMIFS(conditions!$73:$73,conditions!$8:$8,"&lt;="&amp;NB$9,conditions!$9:$9,"&gt;="&amp;NB$9)&lt;$U$9,(1-conditions!$U$34)*SUMIFS(15:15,$9:$9,EOMONTH($U$9,11)+1-$U$9+NB$9-SUMIFS(conditions!$73:$73,conditions!$8:$8,"&lt;="&amp;NB$9,conditions!$9:$9,"&gt;="&amp;NB$9))*conditions!$U$69*conditions!$U$72,0))</f>
        <v>0</v>
      </c>
      <c r="NC87" s="37">
        <f>IF(NC$9="",0,IF(NC$9-SUMIFS(conditions!$73:$73,conditions!$8:$8,"&lt;="&amp;NC$9,conditions!$9:$9,"&gt;="&amp;NC$9)&lt;$U$9,(1-conditions!$U$34)*SUMIFS(15:15,$9:$9,EOMONTH($U$9,11)+1-$U$9+NC$9-SUMIFS(conditions!$73:$73,conditions!$8:$8,"&lt;="&amp;NC$9,conditions!$9:$9,"&gt;="&amp;NC$9))*conditions!$U$69*conditions!$U$72,0))</f>
        <v>0</v>
      </c>
      <c r="ND87" s="37">
        <f>IF(ND$9="",0,IF(ND$9-SUMIFS(conditions!$73:$73,conditions!$8:$8,"&lt;="&amp;ND$9,conditions!$9:$9,"&gt;="&amp;ND$9)&lt;$U$9,(1-conditions!$U$34)*SUMIFS(15:15,$9:$9,EOMONTH($U$9,11)+1-$U$9+ND$9-SUMIFS(conditions!$73:$73,conditions!$8:$8,"&lt;="&amp;ND$9,conditions!$9:$9,"&gt;="&amp;ND$9))*conditions!$U$69*conditions!$U$72,0))</f>
        <v>0</v>
      </c>
      <c r="NE87" s="37">
        <f>IF(NE$9="",0,IF(NE$9-SUMIFS(conditions!$73:$73,conditions!$8:$8,"&lt;="&amp;NE$9,conditions!$9:$9,"&gt;="&amp;NE$9)&lt;$U$9,(1-conditions!$U$34)*SUMIFS(15:15,$9:$9,EOMONTH($U$9,11)+1-$U$9+NE$9-SUMIFS(conditions!$73:$73,conditions!$8:$8,"&lt;="&amp;NE$9,conditions!$9:$9,"&gt;="&amp;NE$9))*conditions!$U$69*conditions!$U$72,0))</f>
        <v>0</v>
      </c>
      <c r="NF87" s="37">
        <f>IF(NF$9="",0,IF(NF$9-SUMIFS(conditions!$73:$73,conditions!$8:$8,"&lt;="&amp;NF$9,conditions!$9:$9,"&gt;="&amp;NF$9)&lt;$U$9,(1-conditions!$U$34)*SUMIFS(15:15,$9:$9,EOMONTH($U$9,11)+1-$U$9+NF$9-SUMIFS(conditions!$73:$73,conditions!$8:$8,"&lt;="&amp;NF$9,conditions!$9:$9,"&gt;="&amp;NF$9))*conditions!$U$69*conditions!$U$72,0))</f>
        <v>0</v>
      </c>
      <c r="NG87" s="37">
        <f>IF(NG$9="",0,IF(NG$9-SUMIFS(conditions!$73:$73,conditions!$8:$8,"&lt;="&amp;NG$9,conditions!$9:$9,"&gt;="&amp;NG$9)&lt;$U$9,(1-conditions!$U$34)*SUMIFS(15:15,$9:$9,EOMONTH($U$9,11)+1-$U$9+NG$9-SUMIFS(conditions!$73:$73,conditions!$8:$8,"&lt;="&amp;NG$9,conditions!$9:$9,"&gt;="&amp;NG$9))*conditions!$U$69*conditions!$U$72,0))</f>
        <v>0</v>
      </c>
      <c r="NH87" s="37">
        <f>IF(NH$9="",0,IF(NH$9-SUMIFS(conditions!$73:$73,conditions!$8:$8,"&lt;="&amp;NH$9,conditions!$9:$9,"&gt;="&amp;NH$9)&lt;$U$9,(1-conditions!$U$34)*SUMIFS(15:15,$9:$9,EOMONTH($U$9,11)+1-$U$9+NH$9-SUMIFS(conditions!$73:$73,conditions!$8:$8,"&lt;="&amp;NH$9,conditions!$9:$9,"&gt;="&amp;NH$9))*conditions!$U$69*conditions!$U$72,0))</f>
        <v>0</v>
      </c>
      <c r="NI87" s="37">
        <f>IF(NI$9="",0,IF(NI$9-SUMIFS(conditions!$73:$73,conditions!$8:$8,"&lt;="&amp;NI$9,conditions!$9:$9,"&gt;="&amp;NI$9)&lt;$U$9,(1-conditions!$U$34)*SUMIFS(15:15,$9:$9,EOMONTH($U$9,11)+1-$U$9+NI$9-SUMIFS(conditions!$73:$73,conditions!$8:$8,"&lt;="&amp;NI$9,conditions!$9:$9,"&gt;="&amp;NI$9))*conditions!$U$69*conditions!$U$72,0))</f>
        <v>0</v>
      </c>
      <c r="NJ87" s="37">
        <f>IF(NJ$9="",0,IF(NJ$9-SUMIFS(conditions!$73:$73,conditions!$8:$8,"&lt;="&amp;NJ$9,conditions!$9:$9,"&gt;="&amp;NJ$9)&lt;$U$9,(1-conditions!$U$34)*SUMIFS(15:15,$9:$9,EOMONTH($U$9,11)+1-$U$9+NJ$9-SUMIFS(conditions!$73:$73,conditions!$8:$8,"&lt;="&amp;NJ$9,conditions!$9:$9,"&gt;="&amp;NJ$9))*conditions!$U$69*conditions!$U$72,0))</f>
        <v>0</v>
      </c>
      <c r="NK87" s="37">
        <f>IF(NK$9="",0,IF(NK$9-SUMIFS(conditions!$73:$73,conditions!$8:$8,"&lt;="&amp;NK$9,conditions!$9:$9,"&gt;="&amp;NK$9)&lt;$U$9,(1-conditions!$U$34)*SUMIFS(15:15,$9:$9,EOMONTH($U$9,11)+1-$U$9+NK$9-SUMIFS(conditions!$73:$73,conditions!$8:$8,"&lt;="&amp;NK$9,conditions!$9:$9,"&gt;="&amp;NK$9))*conditions!$U$69*conditions!$U$72,0))</f>
        <v>0</v>
      </c>
      <c r="NL87" s="37">
        <f>IF(NL$9="",0,IF(NL$9-SUMIFS(conditions!$73:$73,conditions!$8:$8,"&lt;="&amp;NL$9,conditions!$9:$9,"&gt;="&amp;NL$9)&lt;$U$9,(1-conditions!$U$34)*SUMIFS(15:15,$9:$9,EOMONTH($U$9,11)+1-$U$9+NL$9-SUMIFS(conditions!$73:$73,conditions!$8:$8,"&lt;="&amp;NL$9,conditions!$9:$9,"&gt;="&amp;NL$9))*conditions!$U$69*conditions!$U$72,0))</f>
        <v>0</v>
      </c>
      <c r="NM87" s="37">
        <f>IF(NM$9="",0,IF(NM$9-SUMIFS(conditions!$73:$73,conditions!$8:$8,"&lt;="&amp;NM$9,conditions!$9:$9,"&gt;="&amp;NM$9)&lt;$U$9,(1-conditions!$U$34)*SUMIFS(15:15,$9:$9,EOMONTH($U$9,11)+1-$U$9+NM$9-SUMIFS(conditions!$73:$73,conditions!$8:$8,"&lt;="&amp;NM$9,conditions!$9:$9,"&gt;="&amp;NM$9))*conditions!$U$69*conditions!$U$72,0))</f>
        <v>0</v>
      </c>
      <c r="NN87" s="37">
        <f>IF(NN$9="",0,IF(NN$9-SUMIFS(conditions!$73:$73,conditions!$8:$8,"&lt;="&amp;NN$9,conditions!$9:$9,"&gt;="&amp;NN$9)&lt;$U$9,(1-conditions!$U$34)*SUMIFS(15:15,$9:$9,EOMONTH($U$9,11)+1-$U$9+NN$9-SUMIFS(conditions!$73:$73,conditions!$8:$8,"&lt;="&amp;NN$9,conditions!$9:$9,"&gt;="&amp;NN$9))*conditions!$U$69*conditions!$U$72,0))</f>
        <v>0</v>
      </c>
      <c r="NO87" s="37">
        <f>IF(NO$9="",0,IF(NO$9-SUMIFS(conditions!$73:$73,conditions!$8:$8,"&lt;="&amp;NO$9,conditions!$9:$9,"&gt;="&amp;NO$9)&lt;$U$9,(1-conditions!$U$34)*SUMIFS(15:15,$9:$9,EOMONTH($U$9,11)+1-$U$9+NO$9-SUMIFS(conditions!$73:$73,conditions!$8:$8,"&lt;="&amp;NO$9,conditions!$9:$9,"&gt;="&amp;NO$9))*conditions!$U$69*conditions!$U$72,0))</f>
        <v>0</v>
      </c>
      <c r="NP87" s="37">
        <f>IF(NP$9="",0,IF(NP$9-SUMIFS(conditions!$73:$73,conditions!$8:$8,"&lt;="&amp;NP$9,conditions!$9:$9,"&gt;="&amp;NP$9)&lt;$U$9,(1-conditions!$U$34)*SUMIFS(15:15,$9:$9,EOMONTH($U$9,11)+1-$U$9+NP$9-SUMIFS(conditions!$73:$73,conditions!$8:$8,"&lt;="&amp;NP$9,conditions!$9:$9,"&gt;="&amp;NP$9))*conditions!$U$69*conditions!$U$72,0))</f>
        <v>0</v>
      </c>
      <c r="NQ87" s="37">
        <f>IF(NQ$9="",0,IF(NQ$9-SUMIFS(conditions!$73:$73,conditions!$8:$8,"&lt;="&amp;NQ$9,conditions!$9:$9,"&gt;="&amp;NQ$9)&lt;$U$9,(1-conditions!$U$34)*SUMIFS(15:15,$9:$9,EOMONTH($U$9,11)+1-$U$9+NQ$9-SUMIFS(conditions!$73:$73,conditions!$8:$8,"&lt;="&amp;NQ$9,conditions!$9:$9,"&gt;="&amp;NQ$9))*conditions!$U$69*conditions!$U$72,0))</f>
        <v>0</v>
      </c>
      <c r="NR87" s="37">
        <f>IF(NR$9="",0,IF(NR$9-SUMIFS(conditions!$73:$73,conditions!$8:$8,"&lt;="&amp;NR$9,conditions!$9:$9,"&gt;="&amp;NR$9)&lt;$U$9,(1-conditions!$U$34)*SUMIFS(15:15,$9:$9,EOMONTH($U$9,11)+1-$U$9+NR$9-SUMIFS(conditions!$73:$73,conditions!$8:$8,"&lt;="&amp;NR$9,conditions!$9:$9,"&gt;="&amp;NR$9))*conditions!$U$69*conditions!$U$72,0))</f>
        <v>0</v>
      </c>
      <c r="NS87" s="37">
        <f>IF(NS$9="",0,IF(NS$9-SUMIFS(conditions!$73:$73,conditions!$8:$8,"&lt;="&amp;NS$9,conditions!$9:$9,"&gt;="&amp;NS$9)&lt;$U$9,(1-conditions!$U$34)*SUMIFS(15:15,$9:$9,EOMONTH($U$9,11)+1-$U$9+NS$9-SUMIFS(conditions!$73:$73,conditions!$8:$8,"&lt;="&amp;NS$9,conditions!$9:$9,"&gt;="&amp;NS$9))*conditions!$U$69*conditions!$U$72,0))</f>
        <v>0</v>
      </c>
      <c r="NT87" s="37">
        <f>IF(NT$9="",0,IF(NT$9-SUMIFS(conditions!$73:$73,conditions!$8:$8,"&lt;="&amp;NT$9,conditions!$9:$9,"&gt;="&amp;NT$9)&lt;$U$9,(1-conditions!$U$34)*SUMIFS(15:15,$9:$9,EOMONTH($U$9,11)+1-$U$9+NT$9-SUMIFS(conditions!$73:$73,conditions!$8:$8,"&lt;="&amp;NT$9,conditions!$9:$9,"&gt;="&amp;NT$9))*conditions!$U$69*conditions!$U$72,0))</f>
        <v>0</v>
      </c>
      <c r="NU87" s="37">
        <f>IF(NU$9="",0,IF(NU$9-SUMIFS(conditions!$73:$73,conditions!$8:$8,"&lt;="&amp;NU$9,conditions!$9:$9,"&gt;="&amp;NU$9)&lt;$U$9,(1-conditions!$U$34)*SUMIFS(15:15,$9:$9,EOMONTH($U$9,11)+1-$U$9+NU$9-SUMIFS(conditions!$73:$73,conditions!$8:$8,"&lt;="&amp;NU$9,conditions!$9:$9,"&gt;="&amp;NU$9))*conditions!$U$69*conditions!$U$72,0))</f>
        <v>0</v>
      </c>
      <c r="NV87" s="37">
        <f>IF(NV$9="",0,IF(NV$9-SUMIFS(conditions!$73:$73,conditions!$8:$8,"&lt;="&amp;NV$9,conditions!$9:$9,"&gt;="&amp;NV$9)&lt;$U$9,(1-conditions!$U$34)*SUMIFS(15:15,$9:$9,EOMONTH($U$9,11)+1-$U$9+NV$9-SUMIFS(conditions!$73:$73,conditions!$8:$8,"&lt;="&amp;NV$9,conditions!$9:$9,"&gt;="&amp;NV$9))*conditions!$U$69*conditions!$U$72,0))</f>
        <v>0</v>
      </c>
    </row>
    <row r="88" spans="1:386" s="38" customFormat="1" ht="10.199999999999999" x14ac:dyDescent="0.2">
      <c r="A88" s="31"/>
      <c r="B88" s="31"/>
      <c r="C88" s="31"/>
      <c r="D88" s="31"/>
      <c r="E88" s="31"/>
      <c r="F88" s="31"/>
      <c r="G88" s="31" t="str">
        <f>G85</f>
        <v>деб. задолж-ть заказчиков по доплатам на нач. бюдж. года</v>
      </c>
      <c r="H88" s="31"/>
      <c r="I88" s="31"/>
      <c r="J88" s="31" t="str">
        <f>IF($G88="","",INDEX(KPI!$H$11:$H$121,SUMIFS(KPI!$E$11:$E$121,KPI!$F$11:$F$121,$G88)))</f>
        <v>тыс.руб.</v>
      </c>
      <c r="K88" s="31"/>
      <c r="L88" s="31"/>
      <c r="M88" s="31"/>
      <c r="N88" s="31" t="str">
        <f>structure!$G$12</f>
        <v>товарная категория 2</v>
      </c>
      <c r="O88" s="31"/>
      <c r="P88" s="31"/>
      <c r="Q88" s="31"/>
      <c r="R88" s="37">
        <f t="shared" si="113"/>
        <v>596.15185114485007</v>
      </c>
      <c r="S88" s="31"/>
      <c r="T88" s="31"/>
      <c r="U88" s="37">
        <f>IF(U$9="",0,IF(U$9-SUMIFS(conditions!$73:$73,conditions!$8:$8,"&lt;="&amp;U$9,conditions!$9:$9,"&gt;="&amp;U$9)&lt;$U$9,(1-conditions!$U$34)*SUMIFS(16:16,$9:$9,EOMONTH($U$9,11)+1-$U$9+U$9-SUMIFS(conditions!$73:$73,conditions!$8:$8,"&lt;="&amp;U$9,conditions!$9:$9,"&gt;="&amp;U$9))*conditions!$U$69*conditions!$U$72,0))</f>
        <v>54.195622831350001</v>
      </c>
      <c r="V88" s="37">
        <f>IF(V$9="",0,IF(V$9-SUMIFS(conditions!$73:$73,conditions!$8:$8,"&lt;="&amp;V$9,conditions!$9:$9,"&gt;="&amp;V$9)&lt;$U$9,(1-conditions!$U$34)*SUMIFS(16:16,$9:$9,EOMONTH($U$9,11)+1-$U$9+V$9-SUMIFS(conditions!$73:$73,conditions!$8:$8,"&lt;="&amp;V$9,conditions!$9:$9,"&gt;="&amp;V$9))*conditions!$U$69*conditions!$U$72,0))</f>
        <v>54.195622831350001</v>
      </c>
      <c r="W88" s="37">
        <f>IF(W$9="",0,IF(W$9-SUMIFS(conditions!$73:$73,conditions!$8:$8,"&lt;="&amp;W$9,conditions!$9:$9,"&gt;="&amp;W$9)&lt;$U$9,(1-conditions!$U$34)*SUMIFS(16:16,$9:$9,EOMONTH($U$9,11)+1-$U$9+W$9-SUMIFS(conditions!$73:$73,conditions!$8:$8,"&lt;="&amp;W$9,conditions!$9:$9,"&gt;="&amp;W$9))*conditions!$U$69*conditions!$U$72,0))</f>
        <v>54.195622831350001</v>
      </c>
      <c r="X88" s="37">
        <f>IF(X$9="",0,IF(X$9-SUMIFS(conditions!$73:$73,conditions!$8:$8,"&lt;="&amp;X$9,conditions!$9:$9,"&gt;="&amp;X$9)&lt;$U$9,(1-conditions!$U$34)*SUMIFS(16:16,$9:$9,EOMONTH($U$9,11)+1-$U$9+X$9-SUMIFS(conditions!$73:$73,conditions!$8:$8,"&lt;="&amp;X$9,conditions!$9:$9,"&gt;="&amp;X$9))*conditions!$U$69*conditions!$U$72,0))</f>
        <v>54.195622831350001</v>
      </c>
      <c r="Y88" s="37">
        <f>IF(Y$9="",0,IF(Y$9-SUMIFS(conditions!$73:$73,conditions!$8:$8,"&lt;="&amp;Y$9,conditions!$9:$9,"&gt;="&amp;Y$9)&lt;$U$9,(1-conditions!$U$34)*SUMIFS(16:16,$9:$9,EOMONTH($U$9,11)+1-$U$9+Y$9-SUMIFS(conditions!$73:$73,conditions!$8:$8,"&lt;="&amp;Y$9,conditions!$9:$9,"&gt;="&amp;Y$9))*conditions!$U$69*conditions!$U$72,0))</f>
        <v>0</v>
      </c>
      <c r="Z88" s="37">
        <f>IF(Z$9="",0,IF(Z$9-SUMIFS(conditions!$73:$73,conditions!$8:$8,"&lt;="&amp;Z$9,conditions!$9:$9,"&gt;="&amp;Z$9)&lt;$U$9,(1-conditions!$U$34)*SUMIFS(16:16,$9:$9,EOMONTH($U$9,11)+1-$U$9+Z$9-SUMIFS(conditions!$73:$73,conditions!$8:$8,"&lt;="&amp;Z$9,conditions!$9:$9,"&gt;="&amp;Z$9))*conditions!$U$69*conditions!$U$72,0))</f>
        <v>0</v>
      </c>
      <c r="AA88" s="37">
        <f>IF(AA$9="",0,IF(AA$9-SUMIFS(conditions!$73:$73,conditions!$8:$8,"&lt;="&amp;AA$9,conditions!$9:$9,"&gt;="&amp;AA$9)&lt;$U$9,(1-conditions!$U$34)*SUMIFS(16:16,$9:$9,EOMONTH($U$9,11)+1-$U$9+AA$9-SUMIFS(conditions!$73:$73,conditions!$8:$8,"&lt;="&amp;AA$9,conditions!$9:$9,"&gt;="&amp;AA$9))*conditions!$U$69*conditions!$U$72,0))</f>
        <v>54.195622831350001</v>
      </c>
      <c r="AB88" s="37">
        <f>IF(AB$9="",0,IF(AB$9-SUMIFS(conditions!$73:$73,conditions!$8:$8,"&lt;="&amp;AB$9,conditions!$9:$9,"&gt;="&amp;AB$9)&lt;$U$9,(1-conditions!$U$34)*SUMIFS(16:16,$9:$9,EOMONTH($U$9,11)+1-$U$9+AB$9-SUMIFS(conditions!$73:$73,conditions!$8:$8,"&lt;="&amp;AB$9,conditions!$9:$9,"&gt;="&amp;AB$9))*conditions!$U$69*conditions!$U$72,0))</f>
        <v>54.195622831350001</v>
      </c>
      <c r="AC88" s="37">
        <f>IF(AC$9="",0,IF(AC$9-SUMIFS(conditions!$73:$73,conditions!$8:$8,"&lt;="&amp;AC$9,conditions!$9:$9,"&gt;="&amp;AC$9)&lt;$U$9,(1-conditions!$U$34)*SUMIFS(16:16,$9:$9,EOMONTH($U$9,11)+1-$U$9+AC$9-SUMIFS(conditions!$73:$73,conditions!$8:$8,"&lt;="&amp;AC$9,conditions!$9:$9,"&gt;="&amp;AC$9))*conditions!$U$69*conditions!$U$72,0))</f>
        <v>54.195622831350001</v>
      </c>
      <c r="AD88" s="37">
        <f>IF(AD$9="",0,IF(AD$9-SUMIFS(conditions!$73:$73,conditions!$8:$8,"&lt;="&amp;AD$9,conditions!$9:$9,"&gt;="&amp;AD$9)&lt;$U$9,(1-conditions!$U$34)*SUMIFS(16:16,$9:$9,EOMONTH($U$9,11)+1-$U$9+AD$9-SUMIFS(conditions!$73:$73,conditions!$8:$8,"&lt;="&amp;AD$9,conditions!$9:$9,"&gt;="&amp;AD$9))*conditions!$U$69*conditions!$U$72,0))</f>
        <v>54.195622831350001</v>
      </c>
      <c r="AE88" s="37">
        <f>IF(AE$9="",0,IF(AE$9-SUMIFS(conditions!$73:$73,conditions!$8:$8,"&lt;="&amp;AE$9,conditions!$9:$9,"&gt;="&amp;AE$9)&lt;$U$9,(1-conditions!$U$34)*SUMIFS(16:16,$9:$9,EOMONTH($U$9,11)+1-$U$9+AE$9-SUMIFS(conditions!$73:$73,conditions!$8:$8,"&lt;="&amp;AE$9,conditions!$9:$9,"&gt;="&amp;AE$9))*conditions!$U$69*conditions!$U$72,0))</f>
        <v>54.195622831350001</v>
      </c>
      <c r="AF88" s="37">
        <f>IF(AF$9="",0,IF(AF$9-SUMIFS(conditions!$73:$73,conditions!$8:$8,"&lt;="&amp;AF$9,conditions!$9:$9,"&gt;="&amp;AF$9)&lt;$U$9,(1-conditions!$U$34)*SUMIFS(16:16,$9:$9,EOMONTH($U$9,11)+1-$U$9+AF$9-SUMIFS(conditions!$73:$73,conditions!$8:$8,"&lt;="&amp;AF$9,conditions!$9:$9,"&gt;="&amp;AF$9))*conditions!$U$69*conditions!$U$72,0))</f>
        <v>0</v>
      </c>
      <c r="AG88" s="37">
        <f>IF(AG$9="",0,IF(AG$9-SUMIFS(conditions!$73:$73,conditions!$8:$8,"&lt;="&amp;AG$9,conditions!$9:$9,"&gt;="&amp;AG$9)&lt;$U$9,(1-conditions!$U$34)*SUMIFS(16:16,$9:$9,EOMONTH($U$9,11)+1-$U$9+AG$9-SUMIFS(conditions!$73:$73,conditions!$8:$8,"&lt;="&amp;AG$9,conditions!$9:$9,"&gt;="&amp;AG$9))*conditions!$U$69*conditions!$U$72,0))</f>
        <v>0</v>
      </c>
      <c r="AH88" s="37">
        <f>IF(AH$9="",0,IF(AH$9-SUMIFS(conditions!$73:$73,conditions!$8:$8,"&lt;="&amp;AH$9,conditions!$9:$9,"&gt;="&amp;AH$9)&lt;$U$9,(1-conditions!$U$34)*SUMIFS(16:16,$9:$9,EOMONTH($U$9,11)+1-$U$9+AH$9-SUMIFS(conditions!$73:$73,conditions!$8:$8,"&lt;="&amp;AH$9,conditions!$9:$9,"&gt;="&amp;AH$9))*conditions!$U$69*conditions!$U$72,0))</f>
        <v>54.195622831350001</v>
      </c>
      <c r="AI88" s="37">
        <f>IF(AI$9="",0,IF(AI$9-SUMIFS(conditions!$73:$73,conditions!$8:$8,"&lt;="&amp;AI$9,conditions!$9:$9,"&gt;="&amp;AI$9)&lt;$U$9,(1-conditions!$U$34)*SUMIFS(16:16,$9:$9,EOMONTH($U$9,11)+1-$U$9+AI$9-SUMIFS(conditions!$73:$73,conditions!$8:$8,"&lt;="&amp;AI$9,conditions!$9:$9,"&gt;="&amp;AI$9))*conditions!$U$69*conditions!$U$72,0))</f>
        <v>54.195622831350001</v>
      </c>
      <c r="AJ88" s="37">
        <f>IF(AJ$9="",0,IF(AJ$9-SUMIFS(conditions!$73:$73,conditions!$8:$8,"&lt;="&amp;AJ$9,conditions!$9:$9,"&gt;="&amp;AJ$9)&lt;$U$9,(1-conditions!$U$34)*SUMIFS(16:16,$9:$9,EOMONTH($U$9,11)+1-$U$9+AJ$9-SUMIFS(conditions!$73:$73,conditions!$8:$8,"&lt;="&amp;AJ$9,conditions!$9:$9,"&gt;="&amp;AJ$9))*conditions!$U$69*conditions!$U$72,0))</f>
        <v>0</v>
      </c>
      <c r="AK88" s="37">
        <f>IF(AK$9="",0,IF(AK$9-SUMIFS(conditions!$73:$73,conditions!$8:$8,"&lt;="&amp;AK$9,conditions!$9:$9,"&gt;="&amp;AK$9)&lt;$U$9,(1-conditions!$U$34)*SUMIFS(16:16,$9:$9,EOMONTH($U$9,11)+1-$U$9+AK$9-SUMIFS(conditions!$73:$73,conditions!$8:$8,"&lt;="&amp;AK$9,conditions!$9:$9,"&gt;="&amp;AK$9))*conditions!$U$69*conditions!$U$72,0))</f>
        <v>0</v>
      </c>
      <c r="AL88" s="37">
        <f>IF(AL$9="",0,IF(AL$9-SUMIFS(conditions!$73:$73,conditions!$8:$8,"&lt;="&amp;AL$9,conditions!$9:$9,"&gt;="&amp;AL$9)&lt;$U$9,(1-conditions!$U$34)*SUMIFS(16:16,$9:$9,EOMONTH($U$9,11)+1-$U$9+AL$9-SUMIFS(conditions!$73:$73,conditions!$8:$8,"&lt;="&amp;AL$9,conditions!$9:$9,"&gt;="&amp;AL$9))*conditions!$U$69*conditions!$U$72,0))</f>
        <v>0</v>
      </c>
      <c r="AM88" s="37">
        <f>IF(AM$9="",0,IF(AM$9-SUMIFS(conditions!$73:$73,conditions!$8:$8,"&lt;="&amp;AM$9,conditions!$9:$9,"&gt;="&amp;AM$9)&lt;$U$9,(1-conditions!$U$34)*SUMIFS(16:16,$9:$9,EOMONTH($U$9,11)+1-$U$9+AM$9-SUMIFS(conditions!$73:$73,conditions!$8:$8,"&lt;="&amp;AM$9,conditions!$9:$9,"&gt;="&amp;AM$9))*conditions!$U$69*conditions!$U$72,0))</f>
        <v>0</v>
      </c>
      <c r="AN88" s="37">
        <f>IF(AN$9="",0,IF(AN$9-SUMIFS(conditions!$73:$73,conditions!$8:$8,"&lt;="&amp;AN$9,conditions!$9:$9,"&gt;="&amp;AN$9)&lt;$U$9,(1-conditions!$U$34)*SUMIFS(16:16,$9:$9,EOMONTH($U$9,11)+1-$U$9+AN$9-SUMIFS(conditions!$73:$73,conditions!$8:$8,"&lt;="&amp;AN$9,conditions!$9:$9,"&gt;="&amp;AN$9))*conditions!$U$69*conditions!$U$72,0))</f>
        <v>0</v>
      </c>
      <c r="AO88" s="37">
        <f>IF(AO$9="",0,IF(AO$9-SUMIFS(conditions!$73:$73,conditions!$8:$8,"&lt;="&amp;AO$9,conditions!$9:$9,"&gt;="&amp;AO$9)&lt;$U$9,(1-conditions!$U$34)*SUMIFS(16:16,$9:$9,EOMONTH($U$9,11)+1-$U$9+AO$9-SUMIFS(conditions!$73:$73,conditions!$8:$8,"&lt;="&amp;AO$9,conditions!$9:$9,"&gt;="&amp;AO$9))*conditions!$U$69*conditions!$U$72,0))</f>
        <v>0</v>
      </c>
      <c r="AP88" s="37">
        <f>IF(AP$9="",0,IF(AP$9-SUMIFS(conditions!$73:$73,conditions!$8:$8,"&lt;="&amp;AP$9,conditions!$9:$9,"&gt;="&amp;AP$9)&lt;$U$9,(1-conditions!$U$34)*SUMIFS(16:16,$9:$9,EOMONTH($U$9,11)+1-$U$9+AP$9-SUMIFS(conditions!$73:$73,conditions!$8:$8,"&lt;="&amp;AP$9,conditions!$9:$9,"&gt;="&amp;AP$9))*conditions!$U$69*conditions!$U$72,0))</f>
        <v>0</v>
      </c>
      <c r="AQ88" s="37">
        <f>IF(AQ$9="",0,IF(AQ$9-SUMIFS(conditions!$73:$73,conditions!$8:$8,"&lt;="&amp;AQ$9,conditions!$9:$9,"&gt;="&amp;AQ$9)&lt;$U$9,(1-conditions!$U$34)*SUMIFS(16:16,$9:$9,EOMONTH($U$9,11)+1-$U$9+AQ$9-SUMIFS(conditions!$73:$73,conditions!$8:$8,"&lt;="&amp;AQ$9,conditions!$9:$9,"&gt;="&amp;AQ$9))*conditions!$U$69*conditions!$U$72,0))</f>
        <v>0</v>
      </c>
      <c r="AR88" s="37">
        <f>IF(AR$9="",0,IF(AR$9-SUMIFS(conditions!$73:$73,conditions!$8:$8,"&lt;="&amp;AR$9,conditions!$9:$9,"&gt;="&amp;AR$9)&lt;$U$9,(1-conditions!$U$34)*SUMIFS(16:16,$9:$9,EOMONTH($U$9,11)+1-$U$9+AR$9-SUMIFS(conditions!$73:$73,conditions!$8:$8,"&lt;="&amp;AR$9,conditions!$9:$9,"&gt;="&amp;AR$9))*conditions!$U$69*conditions!$U$72,0))</f>
        <v>0</v>
      </c>
      <c r="AS88" s="37">
        <f>IF(AS$9="",0,IF(AS$9-SUMIFS(conditions!$73:$73,conditions!$8:$8,"&lt;="&amp;AS$9,conditions!$9:$9,"&gt;="&amp;AS$9)&lt;$U$9,(1-conditions!$U$34)*SUMIFS(16:16,$9:$9,EOMONTH($U$9,11)+1-$U$9+AS$9-SUMIFS(conditions!$73:$73,conditions!$8:$8,"&lt;="&amp;AS$9,conditions!$9:$9,"&gt;="&amp;AS$9))*conditions!$U$69*conditions!$U$72,0))</f>
        <v>0</v>
      </c>
      <c r="AT88" s="37">
        <f>IF(AT$9="",0,IF(AT$9-SUMIFS(conditions!$73:$73,conditions!$8:$8,"&lt;="&amp;AT$9,conditions!$9:$9,"&gt;="&amp;AT$9)&lt;$U$9,(1-conditions!$U$34)*SUMIFS(16:16,$9:$9,EOMONTH($U$9,11)+1-$U$9+AT$9-SUMIFS(conditions!$73:$73,conditions!$8:$8,"&lt;="&amp;AT$9,conditions!$9:$9,"&gt;="&amp;AT$9))*conditions!$U$69*conditions!$U$72,0))</f>
        <v>0</v>
      </c>
      <c r="AU88" s="37">
        <f>IF(AU$9="",0,IF(AU$9-SUMIFS(conditions!$73:$73,conditions!$8:$8,"&lt;="&amp;AU$9,conditions!$9:$9,"&gt;="&amp;AU$9)&lt;$U$9,(1-conditions!$U$34)*SUMIFS(16:16,$9:$9,EOMONTH($U$9,11)+1-$U$9+AU$9-SUMIFS(conditions!$73:$73,conditions!$8:$8,"&lt;="&amp;AU$9,conditions!$9:$9,"&gt;="&amp;AU$9))*conditions!$U$69*conditions!$U$72,0))</f>
        <v>0</v>
      </c>
      <c r="AV88" s="37">
        <f>IF(AV$9="",0,IF(AV$9-SUMIFS(conditions!$73:$73,conditions!$8:$8,"&lt;="&amp;AV$9,conditions!$9:$9,"&gt;="&amp;AV$9)&lt;$U$9,(1-conditions!$U$34)*SUMIFS(16:16,$9:$9,EOMONTH($U$9,11)+1-$U$9+AV$9-SUMIFS(conditions!$73:$73,conditions!$8:$8,"&lt;="&amp;AV$9,conditions!$9:$9,"&gt;="&amp;AV$9))*conditions!$U$69*conditions!$U$72,0))</f>
        <v>0</v>
      </c>
      <c r="AW88" s="37">
        <f>IF(AW$9="",0,IF(AW$9-SUMIFS(conditions!$73:$73,conditions!$8:$8,"&lt;="&amp;AW$9,conditions!$9:$9,"&gt;="&amp;AW$9)&lt;$U$9,(1-conditions!$U$34)*SUMIFS(16:16,$9:$9,EOMONTH($U$9,11)+1-$U$9+AW$9-SUMIFS(conditions!$73:$73,conditions!$8:$8,"&lt;="&amp;AW$9,conditions!$9:$9,"&gt;="&amp;AW$9))*conditions!$U$69*conditions!$U$72,0))</f>
        <v>0</v>
      </c>
      <c r="AX88" s="37">
        <f>IF(AX$9="",0,IF(AX$9-SUMIFS(conditions!$73:$73,conditions!$8:$8,"&lt;="&amp;AX$9,conditions!$9:$9,"&gt;="&amp;AX$9)&lt;$U$9,(1-conditions!$U$34)*SUMIFS(16:16,$9:$9,EOMONTH($U$9,11)+1-$U$9+AX$9-SUMIFS(conditions!$73:$73,conditions!$8:$8,"&lt;="&amp;AX$9,conditions!$9:$9,"&gt;="&amp;AX$9))*conditions!$U$69*conditions!$U$72,0))</f>
        <v>0</v>
      </c>
      <c r="AY88" s="37">
        <f>IF(AY$9="",0,IF(AY$9-SUMIFS(conditions!$73:$73,conditions!$8:$8,"&lt;="&amp;AY$9,conditions!$9:$9,"&gt;="&amp;AY$9)&lt;$U$9,(1-conditions!$U$34)*SUMIFS(16:16,$9:$9,EOMONTH($U$9,11)+1-$U$9+AY$9-SUMIFS(conditions!$73:$73,conditions!$8:$8,"&lt;="&amp;AY$9,conditions!$9:$9,"&gt;="&amp;AY$9))*conditions!$U$69*conditions!$U$72,0))</f>
        <v>0</v>
      </c>
      <c r="AZ88" s="37">
        <f>IF(AZ$9="",0,IF(AZ$9-SUMIFS(conditions!$73:$73,conditions!$8:$8,"&lt;="&amp;AZ$9,conditions!$9:$9,"&gt;="&amp;AZ$9)&lt;$U$9,(1-conditions!$U$34)*SUMIFS(16:16,$9:$9,EOMONTH($U$9,11)+1-$U$9+AZ$9-SUMIFS(conditions!$73:$73,conditions!$8:$8,"&lt;="&amp;AZ$9,conditions!$9:$9,"&gt;="&amp;AZ$9))*conditions!$U$69*conditions!$U$72,0))</f>
        <v>0</v>
      </c>
      <c r="BA88" s="37">
        <f>IF(BA$9="",0,IF(BA$9-SUMIFS(conditions!$73:$73,conditions!$8:$8,"&lt;="&amp;BA$9,conditions!$9:$9,"&gt;="&amp;BA$9)&lt;$U$9,(1-conditions!$U$34)*SUMIFS(16:16,$9:$9,EOMONTH($U$9,11)+1-$U$9+BA$9-SUMIFS(conditions!$73:$73,conditions!$8:$8,"&lt;="&amp;BA$9,conditions!$9:$9,"&gt;="&amp;BA$9))*conditions!$U$69*conditions!$U$72,0))</f>
        <v>0</v>
      </c>
      <c r="BB88" s="37">
        <f>IF(BB$9="",0,IF(BB$9-SUMIFS(conditions!$73:$73,conditions!$8:$8,"&lt;="&amp;BB$9,conditions!$9:$9,"&gt;="&amp;BB$9)&lt;$U$9,(1-conditions!$U$34)*SUMIFS(16:16,$9:$9,EOMONTH($U$9,11)+1-$U$9+BB$9-SUMIFS(conditions!$73:$73,conditions!$8:$8,"&lt;="&amp;BB$9,conditions!$9:$9,"&gt;="&amp;BB$9))*conditions!$U$69*conditions!$U$72,0))</f>
        <v>0</v>
      </c>
      <c r="BC88" s="37">
        <f>IF(BC$9="",0,IF(BC$9-SUMIFS(conditions!$73:$73,conditions!$8:$8,"&lt;="&amp;BC$9,conditions!$9:$9,"&gt;="&amp;BC$9)&lt;$U$9,(1-conditions!$U$34)*SUMIFS(16:16,$9:$9,EOMONTH($U$9,11)+1-$U$9+BC$9-SUMIFS(conditions!$73:$73,conditions!$8:$8,"&lt;="&amp;BC$9,conditions!$9:$9,"&gt;="&amp;BC$9))*conditions!$U$69*conditions!$U$72,0))</f>
        <v>0</v>
      </c>
      <c r="BD88" s="37">
        <f>IF(BD$9="",0,IF(BD$9-SUMIFS(conditions!$73:$73,conditions!$8:$8,"&lt;="&amp;BD$9,conditions!$9:$9,"&gt;="&amp;BD$9)&lt;$U$9,(1-conditions!$U$34)*SUMIFS(16:16,$9:$9,EOMONTH($U$9,11)+1-$U$9+BD$9-SUMIFS(conditions!$73:$73,conditions!$8:$8,"&lt;="&amp;BD$9,conditions!$9:$9,"&gt;="&amp;BD$9))*conditions!$U$69*conditions!$U$72,0))</f>
        <v>0</v>
      </c>
      <c r="BE88" s="37">
        <f>IF(BE$9="",0,IF(BE$9-SUMIFS(conditions!$73:$73,conditions!$8:$8,"&lt;="&amp;BE$9,conditions!$9:$9,"&gt;="&amp;BE$9)&lt;$U$9,(1-conditions!$U$34)*SUMIFS(16:16,$9:$9,EOMONTH($U$9,11)+1-$U$9+BE$9-SUMIFS(conditions!$73:$73,conditions!$8:$8,"&lt;="&amp;BE$9,conditions!$9:$9,"&gt;="&amp;BE$9))*conditions!$U$69*conditions!$U$72,0))</f>
        <v>0</v>
      </c>
      <c r="BF88" s="37">
        <f>IF(BF$9="",0,IF(BF$9-SUMIFS(conditions!$73:$73,conditions!$8:$8,"&lt;="&amp;BF$9,conditions!$9:$9,"&gt;="&amp;BF$9)&lt;$U$9,(1-conditions!$U$34)*SUMIFS(16:16,$9:$9,EOMONTH($U$9,11)+1-$U$9+BF$9-SUMIFS(conditions!$73:$73,conditions!$8:$8,"&lt;="&amp;BF$9,conditions!$9:$9,"&gt;="&amp;BF$9))*conditions!$U$69*conditions!$U$72,0))</f>
        <v>0</v>
      </c>
      <c r="BG88" s="37">
        <f>IF(BG$9="",0,IF(BG$9-SUMIFS(conditions!$73:$73,conditions!$8:$8,"&lt;="&amp;BG$9,conditions!$9:$9,"&gt;="&amp;BG$9)&lt;$U$9,(1-conditions!$U$34)*SUMIFS(16:16,$9:$9,EOMONTH($U$9,11)+1-$U$9+BG$9-SUMIFS(conditions!$73:$73,conditions!$8:$8,"&lt;="&amp;BG$9,conditions!$9:$9,"&gt;="&amp;BG$9))*conditions!$U$69*conditions!$U$72,0))</f>
        <v>0</v>
      </c>
      <c r="BH88" s="37">
        <f>IF(BH$9="",0,IF(BH$9-SUMIFS(conditions!$73:$73,conditions!$8:$8,"&lt;="&amp;BH$9,conditions!$9:$9,"&gt;="&amp;BH$9)&lt;$U$9,(1-conditions!$U$34)*SUMIFS(16:16,$9:$9,EOMONTH($U$9,11)+1-$U$9+BH$9-SUMIFS(conditions!$73:$73,conditions!$8:$8,"&lt;="&amp;BH$9,conditions!$9:$9,"&gt;="&amp;BH$9))*conditions!$U$69*conditions!$U$72,0))</f>
        <v>0</v>
      </c>
      <c r="BI88" s="37">
        <f>IF(BI$9="",0,IF(BI$9-SUMIFS(conditions!$73:$73,conditions!$8:$8,"&lt;="&amp;BI$9,conditions!$9:$9,"&gt;="&amp;BI$9)&lt;$U$9,(1-conditions!$U$34)*SUMIFS(16:16,$9:$9,EOMONTH($U$9,11)+1-$U$9+BI$9-SUMIFS(conditions!$73:$73,conditions!$8:$8,"&lt;="&amp;BI$9,conditions!$9:$9,"&gt;="&amp;BI$9))*conditions!$U$69*conditions!$U$72,0))</f>
        <v>0</v>
      </c>
      <c r="BJ88" s="37">
        <f>IF(BJ$9="",0,IF(BJ$9-SUMIFS(conditions!$73:$73,conditions!$8:$8,"&lt;="&amp;BJ$9,conditions!$9:$9,"&gt;="&amp;BJ$9)&lt;$U$9,(1-conditions!$U$34)*SUMIFS(16:16,$9:$9,EOMONTH($U$9,11)+1-$U$9+BJ$9-SUMIFS(conditions!$73:$73,conditions!$8:$8,"&lt;="&amp;BJ$9,conditions!$9:$9,"&gt;="&amp;BJ$9))*conditions!$U$69*conditions!$U$72,0))</f>
        <v>0</v>
      </c>
      <c r="BK88" s="37">
        <f>IF(BK$9="",0,IF(BK$9-SUMIFS(conditions!$73:$73,conditions!$8:$8,"&lt;="&amp;BK$9,conditions!$9:$9,"&gt;="&amp;BK$9)&lt;$U$9,(1-conditions!$U$34)*SUMIFS(16:16,$9:$9,EOMONTH($U$9,11)+1-$U$9+BK$9-SUMIFS(conditions!$73:$73,conditions!$8:$8,"&lt;="&amp;BK$9,conditions!$9:$9,"&gt;="&amp;BK$9))*conditions!$U$69*conditions!$U$72,0))</f>
        <v>0</v>
      </c>
      <c r="BL88" s="37">
        <f>IF(BL$9="",0,IF(BL$9-SUMIFS(conditions!$73:$73,conditions!$8:$8,"&lt;="&amp;BL$9,conditions!$9:$9,"&gt;="&amp;BL$9)&lt;$U$9,(1-conditions!$U$34)*SUMIFS(16:16,$9:$9,EOMONTH($U$9,11)+1-$U$9+BL$9-SUMIFS(conditions!$73:$73,conditions!$8:$8,"&lt;="&amp;BL$9,conditions!$9:$9,"&gt;="&amp;BL$9))*conditions!$U$69*conditions!$U$72,0))</f>
        <v>0</v>
      </c>
      <c r="BM88" s="37">
        <f>IF(BM$9="",0,IF(BM$9-SUMIFS(conditions!$73:$73,conditions!$8:$8,"&lt;="&amp;BM$9,conditions!$9:$9,"&gt;="&amp;BM$9)&lt;$U$9,(1-conditions!$U$34)*SUMIFS(16:16,$9:$9,EOMONTH($U$9,11)+1-$U$9+BM$9-SUMIFS(conditions!$73:$73,conditions!$8:$8,"&lt;="&amp;BM$9,conditions!$9:$9,"&gt;="&amp;BM$9))*conditions!$U$69*conditions!$U$72,0))</f>
        <v>0</v>
      </c>
      <c r="BN88" s="37">
        <f>IF(BN$9="",0,IF(BN$9-SUMIFS(conditions!$73:$73,conditions!$8:$8,"&lt;="&amp;BN$9,conditions!$9:$9,"&gt;="&amp;BN$9)&lt;$U$9,(1-conditions!$U$34)*SUMIFS(16:16,$9:$9,EOMONTH($U$9,11)+1-$U$9+BN$9-SUMIFS(conditions!$73:$73,conditions!$8:$8,"&lt;="&amp;BN$9,conditions!$9:$9,"&gt;="&amp;BN$9))*conditions!$U$69*conditions!$U$72,0))</f>
        <v>0</v>
      </c>
      <c r="BO88" s="37">
        <f>IF(BO$9="",0,IF(BO$9-SUMIFS(conditions!$73:$73,conditions!$8:$8,"&lt;="&amp;BO$9,conditions!$9:$9,"&gt;="&amp;BO$9)&lt;$U$9,(1-conditions!$U$34)*SUMIFS(16:16,$9:$9,EOMONTH($U$9,11)+1-$U$9+BO$9-SUMIFS(conditions!$73:$73,conditions!$8:$8,"&lt;="&amp;BO$9,conditions!$9:$9,"&gt;="&amp;BO$9))*conditions!$U$69*conditions!$U$72,0))</f>
        <v>0</v>
      </c>
      <c r="BP88" s="37">
        <f>IF(BP$9="",0,IF(BP$9-SUMIFS(conditions!$73:$73,conditions!$8:$8,"&lt;="&amp;BP$9,conditions!$9:$9,"&gt;="&amp;BP$9)&lt;$U$9,(1-conditions!$U$34)*SUMIFS(16:16,$9:$9,EOMONTH($U$9,11)+1-$U$9+BP$9-SUMIFS(conditions!$73:$73,conditions!$8:$8,"&lt;="&amp;BP$9,conditions!$9:$9,"&gt;="&amp;BP$9))*conditions!$U$69*conditions!$U$72,0))</f>
        <v>0</v>
      </c>
      <c r="BQ88" s="37">
        <f>IF(BQ$9="",0,IF(BQ$9-SUMIFS(conditions!$73:$73,conditions!$8:$8,"&lt;="&amp;BQ$9,conditions!$9:$9,"&gt;="&amp;BQ$9)&lt;$U$9,(1-conditions!$U$34)*SUMIFS(16:16,$9:$9,EOMONTH($U$9,11)+1-$U$9+BQ$9-SUMIFS(conditions!$73:$73,conditions!$8:$8,"&lt;="&amp;BQ$9,conditions!$9:$9,"&gt;="&amp;BQ$9))*conditions!$U$69*conditions!$U$72,0))</f>
        <v>0</v>
      </c>
      <c r="BR88" s="37">
        <f>IF(BR$9="",0,IF(BR$9-SUMIFS(conditions!$73:$73,conditions!$8:$8,"&lt;="&amp;BR$9,conditions!$9:$9,"&gt;="&amp;BR$9)&lt;$U$9,(1-conditions!$U$34)*SUMIFS(16:16,$9:$9,EOMONTH($U$9,11)+1-$U$9+BR$9-SUMIFS(conditions!$73:$73,conditions!$8:$8,"&lt;="&amp;BR$9,conditions!$9:$9,"&gt;="&amp;BR$9))*conditions!$U$69*conditions!$U$72,0))</f>
        <v>0</v>
      </c>
      <c r="BS88" s="37">
        <f>IF(BS$9="",0,IF(BS$9-SUMIFS(conditions!$73:$73,conditions!$8:$8,"&lt;="&amp;BS$9,conditions!$9:$9,"&gt;="&amp;BS$9)&lt;$U$9,(1-conditions!$U$34)*SUMIFS(16:16,$9:$9,EOMONTH($U$9,11)+1-$U$9+BS$9-SUMIFS(conditions!$73:$73,conditions!$8:$8,"&lt;="&amp;BS$9,conditions!$9:$9,"&gt;="&amp;BS$9))*conditions!$U$69*conditions!$U$72,0))</f>
        <v>0</v>
      </c>
      <c r="BT88" s="37">
        <f>IF(BT$9="",0,IF(BT$9-SUMIFS(conditions!$73:$73,conditions!$8:$8,"&lt;="&amp;BT$9,conditions!$9:$9,"&gt;="&amp;BT$9)&lt;$U$9,(1-conditions!$U$34)*SUMIFS(16:16,$9:$9,EOMONTH($U$9,11)+1-$U$9+BT$9-SUMIFS(conditions!$73:$73,conditions!$8:$8,"&lt;="&amp;BT$9,conditions!$9:$9,"&gt;="&amp;BT$9))*conditions!$U$69*conditions!$U$72,0))</f>
        <v>0</v>
      </c>
      <c r="BU88" s="37">
        <f>IF(BU$9="",0,IF(BU$9-SUMIFS(conditions!$73:$73,conditions!$8:$8,"&lt;="&amp;BU$9,conditions!$9:$9,"&gt;="&amp;BU$9)&lt;$U$9,(1-conditions!$U$34)*SUMIFS(16:16,$9:$9,EOMONTH($U$9,11)+1-$U$9+BU$9-SUMIFS(conditions!$73:$73,conditions!$8:$8,"&lt;="&amp;BU$9,conditions!$9:$9,"&gt;="&amp;BU$9))*conditions!$U$69*conditions!$U$72,0))</f>
        <v>0</v>
      </c>
      <c r="BV88" s="37">
        <f>IF(BV$9="",0,IF(BV$9-SUMIFS(conditions!$73:$73,conditions!$8:$8,"&lt;="&amp;BV$9,conditions!$9:$9,"&gt;="&amp;BV$9)&lt;$U$9,(1-conditions!$U$34)*SUMIFS(16:16,$9:$9,EOMONTH($U$9,11)+1-$U$9+BV$9-SUMIFS(conditions!$73:$73,conditions!$8:$8,"&lt;="&amp;BV$9,conditions!$9:$9,"&gt;="&amp;BV$9))*conditions!$U$69*conditions!$U$72,0))</f>
        <v>0</v>
      </c>
      <c r="BW88" s="37">
        <f>IF(BW$9="",0,IF(BW$9-SUMIFS(conditions!$73:$73,conditions!$8:$8,"&lt;="&amp;BW$9,conditions!$9:$9,"&gt;="&amp;BW$9)&lt;$U$9,(1-conditions!$U$34)*SUMIFS(16:16,$9:$9,EOMONTH($U$9,11)+1-$U$9+BW$9-SUMIFS(conditions!$73:$73,conditions!$8:$8,"&lt;="&amp;BW$9,conditions!$9:$9,"&gt;="&amp;BW$9))*conditions!$U$69*conditions!$U$72,0))</f>
        <v>0</v>
      </c>
      <c r="BX88" s="37">
        <f>IF(BX$9="",0,IF(BX$9-SUMIFS(conditions!$73:$73,conditions!$8:$8,"&lt;="&amp;BX$9,conditions!$9:$9,"&gt;="&amp;BX$9)&lt;$U$9,(1-conditions!$U$34)*SUMIFS(16:16,$9:$9,EOMONTH($U$9,11)+1-$U$9+BX$9-SUMIFS(conditions!$73:$73,conditions!$8:$8,"&lt;="&amp;BX$9,conditions!$9:$9,"&gt;="&amp;BX$9))*conditions!$U$69*conditions!$U$72,0))</f>
        <v>0</v>
      </c>
      <c r="BY88" s="37">
        <f>IF(BY$9="",0,IF(BY$9-SUMIFS(conditions!$73:$73,conditions!$8:$8,"&lt;="&amp;BY$9,conditions!$9:$9,"&gt;="&amp;BY$9)&lt;$U$9,(1-conditions!$U$34)*SUMIFS(16:16,$9:$9,EOMONTH($U$9,11)+1-$U$9+BY$9-SUMIFS(conditions!$73:$73,conditions!$8:$8,"&lt;="&amp;BY$9,conditions!$9:$9,"&gt;="&amp;BY$9))*conditions!$U$69*conditions!$U$72,0))</f>
        <v>0</v>
      </c>
      <c r="BZ88" s="37">
        <f>IF(BZ$9="",0,IF(BZ$9-SUMIFS(conditions!$73:$73,conditions!$8:$8,"&lt;="&amp;BZ$9,conditions!$9:$9,"&gt;="&amp;BZ$9)&lt;$U$9,(1-conditions!$U$34)*SUMIFS(16:16,$9:$9,EOMONTH($U$9,11)+1-$U$9+BZ$9-SUMIFS(conditions!$73:$73,conditions!$8:$8,"&lt;="&amp;BZ$9,conditions!$9:$9,"&gt;="&amp;BZ$9))*conditions!$U$69*conditions!$U$72,0))</f>
        <v>0</v>
      </c>
      <c r="CA88" s="37">
        <f>IF(CA$9="",0,IF(CA$9-SUMIFS(conditions!$73:$73,conditions!$8:$8,"&lt;="&amp;CA$9,conditions!$9:$9,"&gt;="&amp;CA$9)&lt;$U$9,(1-conditions!$U$34)*SUMIFS(16:16,$9:$9,EOMONTH($U$9,11)+1-$U$9+CA$9-SUMIFS(conditions!$73:$73,conditions!$8:$8,"&lt;="&amp;CA$9,conditions!$9:$9,"&gt;="&amp;CA$9))*conditions!$U$69*conditions!$U$72,0))</f>
        <v>0</v>
      </c>
      <c r="CB88" s="37">
        <f>IF(CB$9="",0,IF(CB$9-SUMIFS(conditions!$73:$73,conditions!$8:$8,"&lt;="&amp;CB$9,conditions!$9:$9,"&gt;="&amp;CB$9)&lt;$U$9,(1-conditions!$U$34)*SUMIFS(16:16,$9:$9,EOMONTH($U$9,11)+1-$U$9+CB$9-SUMIFS(conditions!$73:$73,conditions!$8:$8,"&lt;="&amp;CB$9,conditions!$9:$9,"&gt;="&amp;CB$9))*conditions!$U$69*conditions!$U$72,0))</f>
        <v>0</v>
      </c>
      <c r="CC88" s="37">
        <f>IF(CC$9="",0,IF(CC$9-SUMIFS(conditions!$73:$73,conditions!$8:$8,"&lt;="&amp;CC$9,conditions!$9:$9,"&gt;="&amp;CC$9)&lt;$U$9,(1-conditions!$U$34)*SUMIFS(16:16,$9:$9,EOMONTH($U$9,11)+1-$U$9+CC$9-SUMIFS(conditions!$73:$73,conditions!$8:$8,"&lt;="&amp;CC$9,conditions!$9:$9,"&gt;="&amp;CC$9))*conditions!$U$69*conditions!$U$72,0))</f>
        <v>0</v>
      </c>
      <c r="CD88" s="37">
        <f>IF(CD$9="",0,IF(CD$9-SUMIFS(conditions!$73:$73,conditions!$8:$8,"&lt;="&amp;CD$9,conditions!$9:$9,"&gt;="&amp;CD$9)&lt;$U$9,(1-conditions!$U$34)*SUMIFS(16:16,$9:$9,EOMONTH($U$9,11)+1-$U$9+CD$9-SUMIFS(conditions!$73:$73,conditions!$8:$8,"&lt;="&amp;CD$9,conditions!$9:$9,"&gt;="&amp;CD$9))*conditions!$U$69*conditions!$U$72,0))</f>
        <v>0</v>
      </c>
      <c r="CE88" s="37">
        <f>IF(CE$9="",0,IF(CE$9-SUMIFS(conditions!$73:$73,conditions!$8:$8,"&lt;="&amp;CE$9,conditions!$9:$9,"&gt;="&amp;CE$9)&lt;$U$9,(1-conditions!$U$34)*SUMIFS(16:16,$9:$9,EOMONTH($U$9,11)+1-$U$9+CE$9-SUMIFS(conditions!$73:$73,conditions!$8:$8,"&lt;="&amp;CE$9,conditions!$9:$9,"&gt;="&amp;CE$9))*conditions!$U$69*conditions!$U$72,0))</f>
        <v>0</v>
      </c>
      <c r="CF88" s="37">
        <f>IF(CF$9="",0,IF(CF$9-SUMIFS(conditions!$73:$73,conditions!$8:$8,"&lt;="&amp;CF$9,conditions!$9:$9,"&gt;="&amp;CF$9)&lt;$U$9,(1-conditions!$U$34)*SUMIFS(16:16,$9:$9,EOMONTH($U$9,11)+1-$U$9+CF$9-SUMIFS(conditions!$73:$73,conditions!$8:$8,"&lt;="&amp;CF$9,conditions!$9:$9,"&gt;="&amp;CF$9))*conditions!$U$69*conditions!$U$72,0))</f>
        <v>0</v>
      </c>
      <c r="CG88" s="37">
        <f>IF(CG$9="",0,IF(CG$9-SUMIFS(conditions!$73:$73,conditions!$8:$8,"&lt;="&amp;CG$9,conditions!$9:$9,"&gt;="&amp;CG$9)&lt;$U$9,(1-conditions!$U$34)*SUMIFS(16:16,$9:$9,EOMONTH($U$9,11)+1-$U$9+CG$9-SUMIFS(conditions!$73:$73,conditions!$8:$8,"&lt;="&amp;CG$9,conditions!$9:$9,"&gt;="&amp;CG$9))*conditions!$U$69*conditions!$U$72,0))</f>
        <v>0</v>
      </c>
      <c r="CH88" s="37">
        <f>IF(CH$9="",0,IF(CH$9-SUMIFS(conditions!$73:$73,conditions!$8:$8,"&lt;="&amp;CH$9,conditions!$9:$9,"&gt;="&amp;CH$9)&lt;$U$9,(1-conditions!$U$34)*SUMIFS(16:16,$9:$9,EOMONTH($U$9,11)+1-$U$9+CH$9-SUMIFS(conditions!$73:$73,conditions!$8:$8,"&lt;="&amp;CH$9,conditions!$9:$9,"&gt;="&amp;CH$9))*conditions!$U$69*conditions!$U$72,0))</f>
        <v>0</v>
      </c>
      <c r="CI88" s="37">
        <f>IF(CI$9="",0,IF(CI$9-SUMIFS(conditions!$73:$73,conditions!$8:$8,"&lt;="&amp;CI$9,conditions!$9:$9,"&gt;="&amp;CI$9)&lt;$U$9,(1-conditions!$U$34)*SUMIFS(16:16,$9:$9,EOMONTH($U$9,11)+1-$U$9+CI$9-SUMIFS(conditions!$73:$73,conditions!$8:$8,"&lt;="&amp;CI$9,conditions!$9:$9,"&gt;="&amp;CI$9))*conditions!$U$69*conditions!$U$72,0))</f>
        <v>0</v>
      </c>
      <c r="CJ88" s="37">
        <f>IF(CJ$9="",0,IF(CJ$9-SUMIFS(conditions!$73:$73,conditions!$8:$8,"&lt;="&amp;CJ$9,conditions!$9:$9,"&gt;="&amp;CJ$9)&lt;$U$9,(1-conditions!$U$34)*SUMIFS(16:16,$9:$9,EOMONTH($U$9,11)+1-$U$9+CJ$9-SUMIFS(conditions!$73:$73,conditions!$8:$8,"&lt;="&amp;CJ$9,conditions!$9:$9,"&gt;="&amp;CJ$9))*conditions!$U$69*conditions!$U$72,0))</f>
        <v>0</v>
      </c>
      <c r="CK88" s="37">
        <f>IF(CK$9="",0,IF(CK$9-SUMIFS(conditions!$73:$73,conditions!$8:$8,"&lt;="&amp;CK$9,conditions!$9:$9,"&gt;="&amp;CK$9)&lt;$U$9,(1-conditions!$U$34)*SUMIFS(16:16,$9:$9,EOMONTH($U$9,11)+1-$U$9+CK$9-SUMIFS(conditions!$73:$73,conditions!$8:$8,"&lt;="&amp;CK$9,conditions!$9:$9,"&gt;="&amp;CK$9))*conditions!$U$69*conditions!$U$72,0))</f>
        <v>0</v>
      </c>
      <c r="CL88" s="37">
        <f>IF(CL$9="",0,IF(CL$9-SUMIFS(conditions!$73:$73,conditions!$8:$8,"&lt;="&amp;CL$9,conditions!$9:$9,"&gt;="&amp;CL$9)&lt;$U$9,(1-conditions!$U$34)*SUMIFS(16:16,$9:$9,EOMONTH($U$9,11)+1-$U$9+CL$9-SUMIFS(conditions!$73:$73,conditions!$8:$8,"&lt;="&amp;CL$9,conditions!$9:$9,"&gt;="&amp;CL$9))*conditions!$U$69*conditions!$U$72,0))</f>
        <v>0</v>
      </c>
      <c r="CM88" s="37">
        <f>IF(CM$9="",0,IF(CM$9-SUMIFS(conditions!$73:$73,conditions!$8:$8,"&lt;="&amp;CM$9,conditions!$9:$9,"&gt;="&amp;CM$9)&lt;$U$9,(1-conditions!$U$34)*SUMIFS(16:16,$9:$9,EOMONTH($U$9,11)+1-$U$9+CM$9-SUMIFS(conditions!$73:$73,conditions!$8:$8,"&lt;="&amp;CM$9,conditions!$9:$9,"&gt;="&amp;CM$9))*conditions!$U$69*conditions!$U$72,0))</f>
        <v>0</v>
      </c>
      <c r="CN88" s="37">
        <f>IF(CN$9="",0,IF(CN$9-SUMIFS(conditions!$73:$73,conditions!$8:$8,"&lt;="&amp;CN$9,conditions!$9:$9,"&gt;="&amp;CN$9)&lt;$U$9,(1-conditions!$U$34)*SUMIFS(16:16,$9:$9,EOMONTH($U$9,11)+1-$U$9+CN$9-SUMIFS(conditions!$73:$73,conditions!$8:$8,"&lt;="&amp;CN$9,conditions!$9:$9,"&gt;="&amp;CN$9))*conditions!$U$69*conditions!$U$72,0))</f>
        <v>0</v>
      </c>
      <c r="CO88" s="37">
        <f>IF(CO$9="",0,IF(CO$9-SUMIFS(conditions!$73:$73,conditions!$8:$8,"&lt;="&amp;CO$9,conditions!$9:$9,"&gt;="&amp;CO$9)&lt;$U$9,(1-conditions!$U$34)*SUMIFS(16:16,$9:$9,EOMONTH($U$9,11)+1-$U$9+CO$9-SUMIFS(conditions!$73:$73,conditions!$8:$8,"&lt;="&amp;CO$9,conditions!$9:$9,"&gt;="&amp;CO$9))*conditions!$U$69*conditions!$U$72,0))</f>
        <v>0</v>
      </c>
      <c r="CP88" s="37">
        <f>IF(CP$9="",0,IF(CP$9-SUMIFS(conditions!$73:$73,conditions!$8:$8,"&lt;="&amp;CP$9,conditions!$9:$9,"&gt;="&amp;CP$9)&lt;$U$9,(1-conditions!$U$34)*SUMIFS(16:16,$9:$9,EOMONTH($U$9,11)+1-$U$9+CP$9-SUMIFS(conditions!$73:$73,conditions!$8:$8,"&lt;="&amp;CP$9,conditions!$9:$9,"&gt;="&amp;CP$9))*conditions!$U$69*conditions!$U$72,0))</f>
        <v>0</v>
      </c>
      <c r="CQ88" s="37">
        <f>IF(CQ$9="",0,IF(CQ$9-SUMIFS(conditions!$73:$73,conditions!$8:$8,"&lt;="&amp;CQ$9,conditions!$9:$9,"&gt;="&amp;CQ$9)&lt;$U$9,(1-conditions!$U$34)*SUMIFS(16:16,$9:$9,EOMONTH($U$9,11)+1-$U$9+CQ$9-SUMIFS(conditions!$73:$73,conditions!$8:$8,"&lt;="&amp;CQ$9,conditions!$9:$9,"&gt;="&amp;CQ$9))*conditions!$U$69*conditions!$U$72,0))</f>
        <v>0</v>
      </c>
      <c r="CR88" s="37">
        <f>IF(CR$9="",0,IF(CR$9-SUMIFS(conditions!$73:$73,conditions!$8:$8,"&lt;="&amp;CR$9,conditions!$9:$9,"&gt;="&amp;CR$9)&lt;$U$9,(1-conditions!$U$34)*SUMIFS(16:16,$9:$9,EOMONTH($U$9,11)+1-$U$9+CR$9-SUMIFS(conditions!$73:$73,conditions!$8:$8,"&lt;="&amp;CR$9,conditions!$9:$9,"&gt;="&amp;CR$9))*conditions!$U$69*conditions!$U$72,0))</f>
        <v>0</v>
      </c>
      <c r="CS88" s="37">
        <f>IF(CS$9="",0,IF(CS$9-SUMIFS(conditions!$73:$73,conditions!$8:$8,"&lt;="&amp;CS$9,conditions!$9:$9,"&gt;="&amp;CS$9)&lt;$U$9,(1-conditions!$U$34)*SUMIFS(16:16,$9:$9,EOMONTH($U$9,11)+1-$U$9+CS$9-SUMIFS(conditions!$73:$73,conditions!$8:$8,"&lt;="&amp;CS$9,conditions!$9:$9,"&gt;="&amp;CS$9))*conditions!$U$69*conditions!$U$72,0))</f>
        <v>0</v>
      </c>
      <c r="CT88" s="37">
        <f>IF(CT$9="",0,IF(CT$9-SUMIFS(conditions!$73:$73,conditions!$8:$8,"&lt;="&amp;CT$9,conditions!$9:$9,"&gt;="&amp;CT$9)&lt;$U$9,(1-conditions!$U$34)*SUMIFS(16:16,$9:$9,EOMONTH($U$9,11)+1-$U$9+CT$9-SUMIFS(conditions!$73:$73,conditions!$8:$8,"&lt;="&amp;CT$9,conditions!$9:$9,"&gt;="&amp;CT$9))*conditions!$U$69*conditions!$U$72,0))</f>
        <v>0</v>
      </c>
      <c r="CU88" s="37">
        <f>IF(CU$9="",0,IF(CU$9-SUMIFS(conditions!$73:$73,conditions!$8:$8,"&lt;="&amp;CU$9,conditions!$9:$9,"&gt;="&amp;CU$9)&lt;$U$9,(1-conditions!$U$34)*SUMIFS(16:16,$9:$9,EOMONTH($U$9,11)+1-$U$9+CU$9-SUMIFS(conditions!$73:$73,conditions!$8:$8,"&lt;="&amp;CU$9,conditions!$9:$9,"&gt;="&amp;CU$9))*conditions!$U$69*conditions!$U$72,0))</f>
        <v>0</v>
      </c>
      <c r="CV88" s="37">
        <f>IF(CV$9="",0,IF(CV$9-SUMIFS(conditions!$73:$73,conditions!$8:$8,"&lt;="&amp;CV$9,conditions!$9:$9,"&gt;="&amp;CV$9)&lt;$U$9,(1-conditions!$U$34)*SUMIFS(16:16,$9:$9,EOMONTH($U$9,11)+1-$U$9+CV$9-SUMIFS(conditions!$73:$73,conditions!$8:$8,"&lt;="&amp;CV$9,conditions!$9:$9,"&gt;="&amp;CV$9))*conditions!$U$69*conditions!$U$72,0))</f>
        <v>0</v>
      </c>
      <c r="CW88" s="37">
        <f>IF(CW$9="",0,IF(CW$9-SUMIFS(conditions!$73:$73,conditions!$8:$8,"&lt;="&amp;CW$9,conditions!$9:$9,"&gt;="&amp;CW$9)&lt;$U$9,(1-conditions!$U$34)*SUMIFS(16:16,$9:$9,EOMONTH($U$9,11)+1-$U$9+CW$9-SUMIFS(conditions!$73:$73,conditions!$8:$8,"&lt;="&amp;CW$9,conditions!$9:$9,"&gt;="&amp;CW$9))*conditions!$U$69*conditions!$U$72,0))</f>
        <v>0</v>
      </c>
      <c r="CX88" s="37">
        <f>IF(CX$9="",0,IF(CX$9-SUMIFS(conditions!$73:$73,conditions!$8:$8,"&lt;="&amp;CX$9,conditions!$9:$9,"&gt;="&amp;CX$9)&lt;$U$9,(1-conditions!$U$34)*SUMIFS(16:16,$9:$9,EOMONTH($U$9,11)+1-$U$9+CX$9-SUMIFS(conditions!$73:$73,conditions!$8:$8,"&lt;="&amp;CX$9,conditions!$9:$9,"&gt;="&amp;CX$9))*conditions!$U$69*conditions!$U$72,0))</f>
        <v>0</v>
      </c>
      <c r="CY88" s="37">
        <f>IF(CY$9="",0,IF(CY$9-SUMIFS(conditions!$73:$73,conditions!$8:$8,"&lt;="&amp;CY$9,conditions!$9:$9,"&gt;="&amp;CY$9)&lt;$U$9,(1-conditions!$U$34)*SUMIFS(16:16,$9:$9,EOMONTH($U$9,11)+1-$U$9+CY$9-SUMIFS(conditions!$73:$73,conditions!$8:$8,"&lt;="&amp;CY$9,conditions!$9:$9,"&gt;="&amp;CY$9))*conditions!$U$69*conditions!$U$72,0))</f>
        <v>0</v>
      </c>
      <c r="CZ88" s="37">
        <f>IF(CZ$9="",0,IF(CZ$9-SUMIFS(conditions!$73:$73,conditions!$8:$8,"&lt;="&amp;CZ$9,conditions!$9:$9,"&gt;="&amp;CZ$9)&lt;$U$9,(1-conditions!$U$34)*SUMIFS(16:16,$9:$9,EOMONTH($U$9,11)+1-$U$9+CZ$9-SUMIFS(conditions!$73:$73,conditions!$8:$8,"&lt;="&amp;CZ$9,conditions!$9:$9,"&gt;="&amp;CZ$9))*conditions!$U$69*conditions!$U$72,0))</f>
        <v>0</v>
      </c>
      <c r="DA88" s="37">
        <f>IF(DA$9="",0,IF(DA$9-SUMIFS(conditions!$73:$73,conditions!$8:$8,"&lt;="&amp;DA$9,conditions!$9:$9,"&gt;="&amp;DA$9)&lt;$U$9,(1-conditions!$U$34)*SUMIFS(16:16,$9:$9,EOMONTH($U$9,11)+1-$U$9+DA$9-SUMIFS(conditions!$73:$73,conditions!$8:$8,"&lt;="&amp;DA$9,conditions!$9:$9,"&gt;="&amp;DA$9))*conditions!$U$69*conditions!$U$72,0))</f>
        <v>0</v>
      </c>
      <c r="DB88" s="37">
        <f>IF(DB$9="",0,IF(DB$9-SUMIFS(conditions!$73:$73,conditions!$8:$8,"&lt;="&amp;DB$9,conditions!$9:$9,"&gt;="&amp;DB$9)&lt;$U$9,(1-conditions!$U$34)*SUMIFS(16:16,$9:$9,EOMONTH($U$9,11)+1-$U$9+DB$9-SUMIFS(conditions!$73:$73,conditions!$8:$8,"&lt;="&amp;DB$9,conditions!$9:$9,"&gt;="&amp;DB$9))*conditions!$U$69*conditions!$U$72,0))</f>
        <v>0</v>
      </c>
      <c r="DC88" s="37">
        <f>IF(DC$9="",0,IF(DC$9-SUMIFS(conditions!$73:$73,conditions!$8:$8,"&lt;="&amp;DC$9,conditions!$9:$9,"&gt;="&amp;DC$9)&lt;$U$9,(1-conditions!$U$34)*SUMIFS(16:16,$9:$9,EOMONTH($U$9,11)+1-$U$9+DC$9-SUMIFS(conditions!$73:$73,conditions!$8:$8,"&lt;="&amp;DC$9,conditions!$9:$9,"&gt;="&amp;DC$9))*conditions!$U$69*conditions!$U$72,0))</f>
        <v>0</v>
      </c>
      <c r="DD88" s="37">
        <f>IF(DD$9="",0,IF(DD$9-SUMIFS(conditions!$73:$73,conditions!$8:$8,"&lt;="&amp;DD$9,conditions!$9:$9,"&gt;="&amp;DD$9)&lt;$U$9,(1-conditions!$U$34)*SUMIFS(16:16,$9:$9,EOMONTH($U$9,11)+1-$U$9+DD$9-SUMIFS(conditions!$73:$73,conditions!$8:$8,"&lt;="&amp;DD$9,conditions!$9:$9,"&gt;="&amp;DD$9))*conditions!$U$69*conditions!$U$72,0))</f>
        <v>0</v>
      </c>
      <c r="DE88" s="37">
        <f>IF(DE$9="",0,IF(DE$9-SUMIFS(conditions!$73:$73,conditions!$8:$8,"&lt;="&amp;DE$9,conditions!$9:$9,"&gt;="&amp;DE$9)&lt;$U$9,(1-conditions!$U$34)*SUMIFS(16:16,$9:$9,EOMONTH($U$9,11)+1-$U$9+DE$9-SUMIFS(conditions!$73:$73,conditions!$8:$8,"&lt;="&amp;DE$9,conditions!$9:$9,"&gt;="&amp;DE$9))*conditions!$U$69*conditions!$U$72,0))</f>
        <v>0</v>
      </c>
      <c r="DF88" s="37">
        <f>IF(DF$9="",0,IF(DF$9-SUMIFS(conditions!$73:$73,conditions!$8:$8,"&lt;="&amp;DF$9,conditions!$9:$9,"&gt;="&amp;DF$9)&lt;$U$9,(1-conditions!$U$34)*SUMIFS(16:16,$9:$9,EOMONTH($U$9,11)+1-$U$9+DF$9-SUMIFS(conditions!$73:$73,conditions!$8:$8,"&lt;="&amp;DF$9,conditions!$9:$9,"&gt;="&amp;DF$9))*conditions!$U$69*conditions!$U$72,0))</f>
        <v>0</v>
      </c>
      <c r="DG88" s="37">
        <f>IF(DG$9="",0,IF(DG$9-SUMIFS(conditions!$73:$73,conditions!$8:$8,"&lt;="&amp;DG$9,conditions!$9:$9,"&gt;="&amp;DG$9)&lt;$U$9,(1-conditions!$U$34)*SUMIFS(16:16,$9:$9,EOMONTH($U$9,11)+1-$U$9+DG$9-SUMIFS(conditions!$73:$73,conditions!$8:$8,"&lt;="&amp;DG$9,conditions!$9:$9,"&gt;="&amp;DG$9))*conditions!$U$69*conditions!$U$72,0))</f>
        <v>0</v>
      </c>
      <c r="DH88" s="37">
        <f>IF(DH$9="",0,IF(DH$9-SUMIFS(conditions!$73:$73,conditions!$8:$8,"&lt;="&amp;DH$9,conditions!$9:$9,"&gt;="&amp;DH$9)&lt;$U$9,(1-conditions!$U$34)*SUMIFS(16:16,$9:$9,EOMONTH($U$9,11)+1-$U$9+DH$9-SUMIFS(conditions!$73:$73,conditions!$8:$8,"&lt;="&amp;DH$9,conditions!$9:$9,"&gt;="&amp;DH$9))*conditions!$U$69*conditions!$U$72,0))</f>
        <v>0</v>
      </c>
      <c r="DI88" s="37">
        <f>IF(DI$9="",0,IF(DI$9-SUMIFS(conditions!$73:$73,conditions!$8:$8,"&lt;="&amp;DI$9,conditions!$9:$9,"&gt;="&amp;DI$9)&lt;$U$9,(1-conditions!$U$34)*SUMIFS(16:16,$9:$9,EOMONTH($U$9,11)+1-$U$9+DI$9-SUMIFS(conditions!$73:$73,conditions!$8:$8,"&lt;="&amp;DI$9,conditions!$9:$9,"&gt;="&amp;DI$9))*conditions!$U$69*conditions!$U$72,0))</f>
        <v>0</v>
      </c>
      <c r="DJ88" s="37">
        <f>IF(DJ$9="",0,IF(DJ$9-SUMIFS(conditions!$73:$73,conditions!$8:$8,"&lt;="&amp;DJ$9,conditions!$9:$9,"&gt;="&amp;DJ$9)&lt;$U$9,(1-conditions!$U$34)*SUMIFS(16:16,$9:$9,EOMONTH($U$9,11)+1-$U$9+DJ$9-SUMIFS(conditions!$73:$73,conditions!$8:$8,"&lt;="&amp;DJ$9,conditions!$9:$9,"&gt;="&amp;DJ$9))*conditions!$U$69*conditions!$U$72,0))</f>
        <v>0</v>
      </c>
      <c r="DK88" s="37">
        <f>IF(DK$9="",0,IF(DK$9-SUMIFS(conditions!$73:$73,conditions!$8:$8,"&lt;="&amp;DK$9,conditions!$9:$9,"&gt;="&amp;DK$9)&lt;$U$9,(1-conditions!$U$34)*SUMIFS(16:16,$9:$9,EOMONTH($U$9,11)+1-$U$9+DK$9-SUMIFS(conditions!$73:$73,conditions!$8:$8,"&lt;="&amp;DK$9,conditions!$9:$9,"&gt;="&amp;DK$9))*conditions!$U$69*conditions!$U$72,0))</f>
        <v>0</v>
      </c>
      <c r="DL88" s="37">
        <f>IF(DL$9="",0,IF(DL$9-SUMIFS(conditions!$73:$73,conditions!$8:$8,"&lt;="&amp;DL$9,conditions!$9:$9,"&gt;="&amp;DL$9)&lt;$U$9,(1-conditions!$U$34)*SUMIFS(16:16,$9:$9,EOMONTH($U$9,11)+1-$U$9+DL$9-SUMIFS(conditions!$73:$73,conditions!$8:$8,"&lt;="&amp;DL$9,conditions!$9:$9,"&gt;="&amp;DL$9))*conditions!$U$69*conditions!$U$72,0))</f>
        <v>0</v>
      </c>
      <c r="DM88" s="37">
        <f>IF(DM$9="",0,IF(DM$9-SUMIFS(conditions!$73:$73,conditions!$8:$8,"&lt;="&amp;DM$9,conditions!$9:$9,"&gt;="&amp;DM$9)&lt;$U$9,(1-conditions!$U$34)*SUMIFS(16:16,$9:$9,EOMONTH($U$9,11)+1-$U$9+DM$9-SUMIFS(conditions!$73:$73,conditions!$8:$8,"&lt;="&amp;DM$9,conditions!$9:$9,"&gt;="&amp;DM$9))*conditions!$U$69*conditions!$U$72,0))</f>
        <v>0</v>
      </c>
      <c r="DN88" s="37">
        <f>IF(DN$9="",0,IF(DN$9-SUMIFS(conditions!$73:$73,conditions!$8:$8,"&lt;="&amp;DN$9,conditions!$9:$9,"&gt;="&amp;DN$9)&lt;$U$9,(1-conditions!$U$34)*SUMIFS(16:16,$9:$9,EOMONTH($U$9,11)+1-$U$9+DN$9-SUMIFS(conditions!$73:$73,conditions!$8:$8,"&lt;="&amp;DN$9,conditions!$9:$9,"&gt;="&amp;DN$9))*conditions!$U$69*conditions!$U$72,0))</f>
        <v>0</v>
      </c>
      <c r="DO88" s="37">
        <f>IF(DO$9="",0,IF(DO$9-SUMIFS(conditions!$73:$73,conditions!$8:$8,"&lt;="&amp;DO$9,conditions!$9:$9,"&gt;="&amp;DO$9)&lt;$U$9,(1-conditions!$U$34)*SUMIFS(16:16,$9:$9,EOMONTH($U$9,11)+1-$U$9+DO$9-SUMIFS(conditions!$73:$73,conditions!$8:$8,"&lt;="&amp;DO$9,conditions!$9:$9,"&gt;="&amp;DO$9))*conditions!$U$69*conditions!$U$72,0))</f>
        <v>0</v>
      </c>
      <c r="DP88" s="37">
        <f>IF(DP$9="",0,IF(DP$9-SUMIFS(conditions!$73:$73,conditions!$8:$8,"&lt;="&amp;DP$9,conditions!$9:$9,"&gt;="&amp;DP$9)&lt;$U$9,(1-conditions!$U$34)*SUMIFS(16:16,$9:$9,EOMONTH($U$9,11)+1-$U$9+DP$9-SUMIFS(conditions!$73:$73,conditions!$8:$8,"&lt;="&amp;DP$9,conditions!$9:$9,"&gt;="&amp;DP$9))*conditions!$U$69*conditions!$U$72,0))</f>
        <v>0</v>
      </c>
      <c r="DQ88" s="37">
        <f>IF(DQ$9="",0,IF(DQ$9-SUMIFS(conditions!$73:$73,conditions!$8:$8,"&lt;="&amp;DQ$9,conditions!$9:$9,"&gt;="&amp;DQ$9)&lt;$U$9,(1-conditions!$U$34)*SUMIFS(16:16,$9:$9,EOMONTH($U$9,11)+1-$U$9+DQ$9-SUMIFS(conditions!$73:$73,conditions!$8:$8,"&lt;="&amp;DQ$9,conditions!$9:$9,"&gt;="&amp;DQ$9))*conditions!$U$69*conditions!$U$72,0))</f>
        <v>0</v>
      </c>
      <c r="DR88" s="37">
        <f>IF(DR$9="",0,IF(DR$9-SUMIFS(conditions!$73:$73,conditions!$8:$8,"&lt;="&amp;DR$9,conditions!$9:$9,"&gt;="&amp;DR$9)&lt;$U$9,(1-conditions!$U$34)*SUMIFS(16:16,$9:$9,EOMONTH($U$9,11)+1-$U$9+DR$9-SUMIFS(conditions!$73:$73,conditions!$8:$8,"&lt;="&amp;DR$9,conditions!$9:$9,"&gt;="&amp;DR$9))*conditions!$U$69*conditions!$U$72,0))</f>
        <v>0</v>
      </c>
      <c r="DS88" s="37">
        <f>IF(DS$9="",0,IF(DS$9-SUMIFS(conditions!$73:$73,conditions!$8:$8,"&lt;="&amp;DS$9,conditions!$9:$9,"&gt;="&amp;DS$9)&lt;$U$9,(1-conditions!$U$34)*SUMIFS(16:16,$9:$9,EOMONTH($U$9,11)+1-$U$9+DS$9-SUMIFS(conditions!$73:$73,conditions!$8:$8,"&lt;="&amp;DS$9,conditions!$9:$9,"&gt;="&amp;DS$9))*conditions!$U$69*conditions!$U$72,0))</f>
        <v>0</v>
      </c>
      <c r="DT88" s="37">
        <f>IF(DT$9="",0,IF(DT$9-SUMIFS(conditions!$73:$73,conditions!$8:$8,"&lt;="&amp;DT$9,conditions!$9:$9,"&gt;="&amp;DT$9)&lt;$U$9,(1-conditions!$U$34)*SUMIFS(16:16,$9:$9,EOMONTH($U$9,11)+1-$U$9+DT$9-SUMIFS(conditions!$73:$73,conditions!$8:$8,"&lt;="&amp;DT$9,conditions!$9:$9,"&gt;="&amp;DT$9))*conditions!$U$69*conditions!$U$72,0))</f>
        <v>0</v>
      </c>
      <c r="DU88" s="37">
        <f>IF(DU$9="",0,IF(DU$9-SUMIFS(conditions!$73:$73,conditions!$8:$8,"&lt;="&amp;DU$9,conditions!$9:$9,"&gt;="&amp;DU$9)&lt;$U$9,(1-conditions!$U$34)*SUMIFS(16:16,$9:$9,EOMONTH($U$9,11)+1-$U$9+DU$9-SUMIFS(conditions!$73:$73,conditions!$8:$8,"&lt;="&amp;DU$9,conditions!$9:$9,"&gt;="&amp;DU$9))*conditions!$U$69*conditions!$U$72,0))</f>
        <v>0</v>
      </c>
      <c r="DV88" s="37">
        <f>IF(DV$9="",0,IF(DV$9-SUMIFS(conditions!$73:$73,conditions!$8:$8,"&lt;="&amp;DV$9,conditions!$9:$9,"&gt;="&amp;DV$9)&lt;$U$9,(1-conditions!$U$34)*SUMIFS(16:16,$9:$9,EOMONTH($U$9,11)+1-$U$9+DV$9-SUMIFS(conditions!$73:$73,conditions!$8:$8,"&lt;="&amp;DV$9,conditions!$9:$9,"&gt;="&amp;DV$9))*conditions!$U$69*conditions!$U$72,0))</f>
        <v>0</v>
      </c>
      <c r="DW88" s="37">
        <f>IF(DW$9="",0,IF(DW$9-SUMIFS(conditions!$73:$73,conditions!$8:$8,"&lt;="&amp;DW$9,conditions!$9:$9,"&gt;="&amp;DW$9)&lt;$U$9,(1-conditions!$U$34)*SUMIFS(16:16,$9:$9,EOMONTH($U$9,11)+1-$U$9+DW$9-SUMIFS(conditions!$73:$73,conditions!$8:$8,"&lt;="&amp;DW$9,conditions!$9:$9,"&gt;="&amp;DW$9))*conditions!$U$69*conditions!$U$72,0))</f>
        <v>0</v>
      </c>
      <c r="DX88" s="37">
        <f>IF(DX$9="",0,IF(DX$9-SUMIFS(conditions!$73:$73,conditions!$8:$8,"&lt;="&amp;DX$9,conditions!$9:$9,"&gt;="&amp;DX$9)&lt;$U$9,(1-conditions!$U$34)*SUMIFS(16:16,$9:$9,EOMONTH($U$9,11)+1-$U$9+DX$9-SUMIFS(conditions!$73:$73,conditions!$8:$8,"&lt;="&amp;DX$9,conditions!$9:$9,"&gt;="&amp;DX$9))*conditions!$U$69*conditions!$U$72,0))</f>
        <v>0</v>
      </c>
      <c r="DY88" s="37">
        <f>IF(DY$9="",0,IF(DY$9-SUMIFS(conditions!$73:$73,conditions!$8:$8,"&lt;="&amp;DY$9,conditions!$9:$9,"&gt;="&amp;DY$9)&lt;$U$9,(1-conditions!$U$34)*SUMIFS(16:16,$9:$9,EOMONTH($U$9,11)+1-$U$9+DY$9-SUMIFS(conditions!$73:$73,conditions!$8:$8,"&lt;="&amp;DY$9,conditions!$9:$9,"&gt;="&amp;DY$9))*conditions!$U$69*conditions!$U$72,0))</f>
        <v>0</v>
      </c>
      <c r="DZ88" s="37">
        <f>IF(DZ$9="",0,IF(DZ$9-SUMIFS(conditions!$73:$73,conditions!$8:$8,"&lt;="&amp;DZ$9,conditions!$9:$9,"&gt;="&amp;DZ$9)&lt;$U$9,(1-conditions!$U$34)*SUMIFS(16:16,$9:$9,EOMONTH($U$9,11)+1-$U$9+DZ$9-SUMIFS(conditions!$73:$73,conditions!$8:$8,"&lt;="&amp;DZ$9,conditions!$9:$9,"&gt;="&amp;DZ$9))*conditions!$U$69*conditions!$U$72,0))</f>
        <v>0</v>
      </c>
      <c r="EA88" s="37">
        <f>IF(EA$9="",0,IF(EA$9-SUMIFS(conditions!$73:$73,conditions!$8:$8,"&lt;="&amp;EA$9,conditions!$9:$9,"&gt;="&amp;EA$9)&lt;$U$9,(1-conditions!$U$34)*SUMIFS(16:16,$9:$9,EOMONTH($U$9,11)+1-$U$9+EA$9-SUMIFS(conditions!$73:$73,conditions!$8:$8,"&lt;="&amp;EA$9,conditions!$9:$9,"&gt;="&amp;EA$9))*conditions!$U$69*conditions!$U$72,0))</f>
        <v>0</v>
      </c>
      <c r="EB88" s="37">
        <f>IF(EB$9="",0,IF(EB$9-SUMIFS(conditions!$73:$73,conditions!$8:$8,"&lt;="&amp;EB$9,conditions!$9:$9,"&gt;="&amp;EB$9)&lt;$U$9,(1-conditions!$U$34)*SUMIFS(16:16,$9:$9,EOMONTH($U$9,11)+1-$U$9+EB$9-SUMIFS(conditions!$73:$73,conditions!$8:$8,"&lt;="&amp;EB$9,conditions!$9:$9,"&gt;="&amp;EB$9))*conditions!$U$69*conditions!$U$72,0))</f>
        <v>0</v>
      </c>
      <c r="EC88" s="37">
        <f>IF(EC$9="",0,IF(EC$9-SUMIFS(conditions!$73:$73,conditions!$8:$8,"&lt;="&amp;EC$9,conditions!$9:$9,"&gt;="&amp;EC$9)&lt;$U$9,(1-conditions!$U$34)*SUMIFS(16:16,$9:$9,EOMONTH($U$9,11)+1-$U$9+EC$9-SUMIFS(conditions!$73:$73,conditions!$8:$8,"&lt;="&amp;EC$9,conditions!$9:$9,"&gt;="&amp;EC$9))*conditions!$U$69*conditions!$U$72,0))</f>
        <v>0</v>
      </c>
      <c r="ED88" s="37">
        <f>IF(ED$9="",0,IF(ED$9-SUMIFS(conditions!$73:$73,conditions!$8:$8,"&lt;="&amp;ED$9,conditions!$9:$9,"&gt;="&amp;ED$9)&lt;$U$9,(1-conditions!$U$34)*SUMIFS(16:16,$9:$9,EOMONTH($U$9,11)+1-$U$9+ED$9-SUMIFS(conditions!$73:$73,conditions!$8:$8,"&lt;="&amp;ED$9,conditions!$9:$9,"&gt;="&amp;ED$9))*conditions!$U$69*conditions!$U$72,0))</f>
        <v>0</v>
      </c>
      <c r="EE88" s="37">
        <f>IF(EE$9="",0,IF(EE$9-SUMIFS(conditions!$73:$73,conditions!$8:$8,"&lt;="&amp;EE$9,conditions!$9:$9,"&gt;="&amp;EE$9)&lt;$U$9,(1-conditions!$U$34)*SUMIFS(16:16,$9:$9,EOMONTH($U$9,11)+1-$U$9+EE$9-SUMIFS(conditions!$73:$73,conditions!$8:$8,"&lt;="&amp;EE$9,conditions!$9:$9,"&gt;="&amp;EE$9))*conditions!$U$69*conditions!$U$72,0))</f>
        <v>0</v>
      </c>
      <c r="EF88" s="37">
        <f>IF(EF$9="",0,IF(EF$9-SUMIFS(conditions!$73:$73,conditions!$8:$8,"&lt;="&amp;EF$9,conditions!$9:$9,"&gt;="&amp;EF$9)&lt;$U$9,(1-conditions!$U$34)*SUMIFS(16:16,$9:$9,EOMONTH($U$9,11)+1-$U$9+EF$9-SUMIFS(conditions!$73:$73,conditions!$8:$8,"&lt;="&amp;EF$9,conditions!$9:$9,"&gt;="&amp;EF$9))*conditions!$U$69*conditions!$U$72,0))</f>
        <v>0</v>
      </c>
      <c r="EG88" s="37">
        <f>IF(EG$9="",0,IF(EG$9-SUMIFS(conditions!$73:$73,conditions!$8:$8,"&lt;="&amp;EG$9,conditions!$9:$9,"&gt;="&amp;EG$9)&lt;$U$9,(1-conditions!$U$34)*SUMIFS(16:16,$9:$9,EOMONTH($U$9,11)+1-$U$9+EG$9-SUMIFS(conditions!$73:$73,conditions!$8:$8,"&lt;="&amp;EG$9,conditions!$9:$9,"&gt;="&amp;EG$9))*conditions!$U$69*conditions!$U$72,0))</f>
        <v>0</v>
      </c>
      <c r="EH88" s="37">
        <f>IF(EH$9="",0,IF(EH$9-SUMIFS(conditions!$73:$73,conditions!$8:$8,"&lt;="&amp;EH$9,conditions!$9:$9,"&gt;="&amp;EH$9)&lt;$U$9,(1-conditions!$U$34)*SUMIFS(16:16,$9:$9,EOMONTH($U$9,11)+1-$U$9+EH$9-SUMIFS(conditions!$73:$73,conditions!$8:$8,"&lt;="&amp;EH$9,conditions!$9:$9,"&gt;="&amp;EH$9))*conditions!$U$69*conditions!$U$72,0))</f>
        <v>0</v>
      </c>
      <c r="EI88" s="37">
        <f>IF(EI$9="",0,IF(EI$9-SUMIFS(conditions!$73:$73,conditions!$8:$8,"&lt;="&amp;EI$9,conditions!$9:$9,"&gt;="&amp;EI$9)&lt;$U$9,(1-conditions!$U$34)*SUMIFS(16:16,$9:$9,EOMONTH($U$9,11)+1-$U$9+EI$9-SUMIFS(conditions!$73:$73,conditions!$8:$8,"&lt;="&amp;EI$9,conditions!$9:$9,"&gt;="&amp;EI$9))*conditions!$U$69*conditions!$U$72,0))</f>
        <v>0</v>
      </c>
      <c r="EJ88" s="37">
        <f>IF(EJ$9="",0,IF(EJ$9-SUMIFS(conditions!$73:$73,conditions!$8:$8,"&lt;="&amp;EJ$9,conditions!$9:$9,"&gt;="&amp;EJ$9)&lt;$U$9,(1-conditions!$U$34)*SUMIFS(16:16,$9:$9,EOMONTH($U$9,11)+1-$U$9+EJ$9-SUMIFS(conditions!$73:$73,conditions!$8:$8,"&lt;="&amp;EJ$9,conditions!$9:$9,"&gt;="&amp;EJ$9))*conditions!$U$69*conditions!$U$72,0))</f>
        <v>0</v>
      </c>
      <c r="EK88" s="37">
        <f>IF(EK$9="",0,IF(EK$9-SUMIFS(conditions!$73:$73,conditions!$8:$8,"&lt;="&amp;EK$9,conditions!$9:$9,"&gt;="&amp;EK$9)&lt;$U$9,(1-conditions!$U$34)*SUMIFS(16:16,$9:$9,EOMONTH($U$9,11)+1-$U$9+EK$9-SUMIFS(conditions!$73:$73,conditions!$8:$8,"&lt;="&amp;EK$9,conditions!$9:$9,"&gt;="&amp;EK$9))*conditions!$U$69*conditions!$U$72,0))</f>
        <v>0</v>
      </c>
      <c r="EL88" s="37">
        <f>IF(EL$9="",0,IF(EL$9-SUMIFS(conditions!$73:$73,conditions!$8:$8,"&lt;="&amp;EL$9,conditions!$9:$9,"&gt;="&amp;EL$9)&lt;$U$9,(1-conditions!$U$34)*SUMIFS(16:16,$9:$9,EOMONTH($U$9,11)+1-$U$9+EL$9-SUMIFS(conditions!$73:$73,conditions!$8:$8,"&lt;="&amp;EL$9,conditions!$9:$9,"&gt;="&amp;EL$9))*conditions!$U$69*conditions!$U$72,0))</f>
        <v>0</v>
      </c>
      <c r="EM88" s="37">
        <f>IF(EM$9="",0,IF(EM$9-SUMIFS(conditions!$73:$73,conditions!$8:$8,"&lt;="&amp;EM$9,conditions!$9:$9,"&gt;="&amp;EM$9)&lt;$U$9,(1-conditions!$U$34)*SUMIFS(16:16,$9:$9,EOMONTH($U$9,11)+1-$U$9+EM$9-SUMIFS(conditions!$73:$73,conditions!$8:$8,"&lt;="&amp;EM$9,conditions!$9:$9,"&gt;="&amp;EM$9))*conditions!$U$69*conditions!$U$72,0))</f>
        <v>0</v>
      </c>
      <c r="EN88" s="37">
        <f>IF(EN$9="",0,IF(EN$9-SUMIFS(conditions!$73:$73,conditions!$8:$8,"&lt;="&amp;EN$9,conditions!$9:$9,"&gt;="&amp;EN$9)&lt;$U$9,(1-conditions!$U$34)*SUMIFS(16:16,$9:$9,EOMONTH($U$9,11)+1-$U$9+EN$9-SUMIFS(conditions!$73:$73,conditions!$8:$8,"&lt;="&amp;EN$9,conditions!$9:$9,"&gt;="&amp;EN$9))*conditions!$U$69*conditions!$U$72,0))</f>
        <v>0</v>
      </c>
      <c r="EO88" s="37">
        <f>IF(EO$9="",0,IF(EO$9-SUMIFS(conditions!$73:$73,conditions!$8:$8,"&lt;="&amp;EO$9,conditions!$9:$9,"&gt;="&amp;EO$9)&lt;$U$9,(1-conditions!$U$34)*SUMIFS(16:16,$9:$9,EOMONTH($U$9,11)+1-$U$9+EO$9-SUMIFS(conditions!$73:$73,conditions!$8:$8,"&lt;="&amp;EO$9,conditions!$9:$9,"&gt;="&amp;EO$9))*conditions!$U$69*conditions!$U$72,0))</f>
        <v>0</v>
      </c>
      <c r="EP88" s="37">
        <f>IF(EP$9="",0,IF(EP$9-SUMIFS(conditions!$73:$73,conditions!$8:$8,"&lt;="&amp;EP$9,conditions!$9:$9,"&gt;="&amp;EP$9)&lt;$U$9,(1-conditions!$U$34)*SUMIFS(16:16,$9:$9,EOMONTH($U$9,11)+1-$U$9+EP$9-SUMIFS(conditions!$73:$73,conditions!$8:$8,"&lt;="&amp;EP$9,conditions!$9:$9,"&gt;="&amp;EP$9))*conditions!$U$69*conditions!$U$72,0))</f>
        <v>0</v>
      </c>
      <c r="EQ88" s="37">
        <f>IF(EQ$9="",0,IF(EQ$9-SUMIFS(conditions!$73:$73,conditions!$8:$8,"&lt;="&amp;EQ$9,conditions!$9:$9,"&gt;="&amp;EQ$9)&lt;$U$9,(1-conditions!$U$34)*SUMIFS(16:16,$9:$9,EOMONTH($U$9,11)+1-$U$9+EQ$9-SUMIFS(conditions!$73:$73,conditions!$8:$8,"&lt;="&amp;EQ$9,conditions!$9:$9,"&gt;="&amp;EQ$9))*conditions!$U$69*conditions!$U$72,0))</f>
        <v>0</v>
      </c>
      <c r="ER88" s="37">
        <f>IF(ER$9="",0,IF(ER$9-SUMIFS(conditions!$73:$73,conditions!$8:$8,"&lt;="&amp;ER$9,conditions!$9:$9,"&gt;="&amp;ER$9)&lt;$U$9,(1-conditions!$U$34)*SUMIFS(16:16,$9:$9,EOMONTH($U$9,11)+1-$U$9+ER$9-SUMIFS(conditions!$73:$73,conditions!$8:$8,"&lt;="&amp;ER$9,conditions!$9:$9,"&gt;="&amp;ER$9))*conditions!$U$69*conditions!$U$72,0))</f>
        <v>0</v>
      </c>
      <c r="ES88" s="37">
        <f>IF(ES$9="",0,IF(ES$9-SUMIFS(conditions!$73:$73,conditions!$8:$8,"&lt;="&amp;ES$9,conditions!$9:$9,"&gt;="&amp;ES$9)&lt;$U$9,(1-conditions!$U$34)*SUMIFS(16:16,$9:$9,EOMONTH($U$9,11)+1-$U$9+ES$9-SUMIFS(conditions!$73:$73,conditions!$8:$8,"&lt;="&amp;ES$9,conditions!$9:$9,"&gt;="&amp;ES$9))*conditions!$U$69*conditions!$U$72,0))</f>
        <v>0</v>
      </c>
      <c r="ET88" s="37">
        <f>IF(ET$9="",0,IF(ET$9-SUMIFS(conditions!$73:$73,conditions!$8:$8,"&lt;="&amp;ET$9,conditions!$9:$9,"&gt;="&amp;ET$9)&lt;$U$9,(1-conditions!$U$34)*SUMIFS(16:16,$9:$9,EOMONTH($U$9,11)+1-$U$9+ET$9-SUMIFS(conditions!$73:$73,conditions!$8:$8,"&lt;="&amp;ET$9,conditions!$9:$9,"&gt;="&amp;ET$9))*conditions!$U$69*conditions!$U$72,0))</f>
        <v>0</v>
      </c>
      <c r="EU88" s="37">
        <f>IF(EU$9="",0,IF(EU$9-SUMIFS(conditions!$73:$73,conditions!$8:$8,"&lt;="&amp;EU$9,conditions!$9:$9,"&gt;="&amp;EU$9)&lt;$U$9,(1-conditions!$U$34)*SUMIFS(16:16,$9:$9,EOMONTH($U$9,11)+1-$U$9+EU$9-SUMIFS(conditions!$73:$73,conditions!$8:$8,"&lt;="&amp;EU$9,conditions!$9:$9,"&gt;="&amp;EU$9))*conditions!$U$69*conditions!$U$72,0))</f>
        <v>0</v>
      </c>
      <c r="EV88" s="37">
        <f>IF(EV$9="",0,IF(EV$9-SUMIFS(conditions!$73:$73,conditions!$8:$8,"&lt;="&amp;EV$9,conditions!$9:$9,"&gt;="&amp;EV$9)&lt;$U$9,(1-conditions!$U$34)*SUMIFS(16:16,$9:$9,EOMONTH($U$9,11)+1-$U$9+EV$9-SUMIFS(conditions!$73:$73,conditions!$8:$8,"&lt;="&amp;EV$9,conditions!$9:$9,"&gt;="&amp;EV$9))*conditions!$U$69*conditions!$U$72,0))</f>
        <v>0</v>
      </c>
      <c r="EW88" s="37">
        <f>IF(EW$9="",0,IF(EW$9-SUMIFS(conditions!$73:$73,conditions!$8:$8,"&lt;="&amp;EW$9,conditions!$9:$9,"&gt;="&amp;EW$9)&lt;$U$9,(1-conditions!$U$34)*SUMIFS(16:16,$9:$9,EOMONTH($U$9,11)+1-$U$9+EW$9-SUMIFS(conditions!$73:$73,conditions!$8:$8,"&lt;="&amp;EW$9,conditions!$9:$9,"&gt;="&amp;EW$9))*conditions!$U$69*conditions!$U$72,0))</f>
        <v>0</v>
      </c>
      <c r="EX88" s="37">
        <f>IF(EX$9="",0,IF(EX$9-SUMIFS(conditions!$73:$73,conditions!$8:$8,"&lt;="&amp;EX$9,conditions!$9:$9,"&gt;="&amp;EX$9)&lt;$U$9,(1-conditions!$U$34)*SUMIFS(16:16,$9:$9,EOMONTH($U$9,11)+1-$U$9+EX$9-SUMIFS(conditions!$73:$73,conditions!$8:$8,"&lt;="&amp;EX$9,conditions!$9:$9,"&gt;="&amp;EX$9))*conditions!$U$69*conditions!$U$72,0))</f>
        <v>0</v>
      </c>
      <c r="EY88" s="37">
        <f>IF(EY$9="",0,IF(EY$9-SUMIFS(conditions!$73:$73,conditions!$8:$8,"&lt;="&amp;EY$9,conditions!$9:$9,"&gt;="&amp;EY$9)&lt;$U$9,(1-conditions!$U$34)*SUMIFS(16:16,$9:$9,EOMONTH($U$9,11)+1-$U$9+EY$9-SUMIFS(conditions!$73:$73,conditions!$8:$8,"&lt;="&amp;EY$9,conditions!$9:$9,"&gt;="&amp;EY$9))*conditions!$U$69*conditions!$U$72,0))</f>
        <v>0</v>
      </c>
      <c r="EZ88" s="37">
        <f>IF(EZ$9="",0,IF(EZ$9-SUMIFS(conditions!$73:$73,conditions!$8:$8,"&lt;="&amp;EZ$9,conditions!$9:$9,"&gt;="&amp;EZ$9)&lt;$U$9,(1-conditions!$U$34)*SUMIFS(16:16,$9:$9,EOMONTH($U$9,11)+1-$U$9+EZ$9-SUMIFS(conditions!$73:$73,conditions!$8:$8,"&lt;="&amp;EZ$9,conditions!$9:$9,"&gt;="&amp;EZ$9))*conditions!$U$69*conditions!$U$72,0))</f>
        <v>0</v>
      </c>
      <c r="FA88" s="37">
        <f>IF(FA$9="",0,IF(FA$9-SUMIFS(conditions!$73:$73,conditions!$8:$8,"&lt;="&amp;FA$9,conditions!$9:$9,"&gt;="&amp;FA$9)&lt;$U$9,(1-conditions!$U$34)*SUMIFS(16:16,$9:$9,EOMONTH($U$9,11)+1-$U$9+FA$9-SUMIFS(conditions!$73:$73,conditions!$8:$8,"&lt;="&amp;FA$9,conditions!$9:$9,"&gt;="&amp;FA$9))*conditions!$U$69*conditions!$U$72,0))</f>
        <v>0</v>
      </c>
      <c r="FB88" s="37">
        <f>IF(FB$9="",0,IF(FB$9-SUMIFS(conditions!$73:$73,conditions!$8:$8,"&lt;="&amp;FB$9,conditions!$9:$9,"&gt;="&amp;FB$9)&lt;$U$9,(1-conditions!$U$34)*SUMIFS(16:16,$9:$9,EOMONTH($U$9,11)+1-$U$9+FB$9-SUMIFS(conditions!$73:$73,conditions!$8:$8,"&lt;="&amp;FB$9,conditions!$9:$9,"&gt;="&amp;FB$9))*conditions!$U$69*conditions!$U$72,0))</f>
        <v>0</v>
      </c>
      <c r="FC88" s="37">
        <f>IF(FC$9="",0,IF(FC$9-SUMIFS(conditions!$73:$73,conditions!$8:$8,"&lt;="&amp;FC$9,conditions!$9:$9,"&gt;="&amp;FC$9)&lt;$U$9,(1-conditions!$U$34)*SUMIFS(16:16,$9:$9,EOMONTH($U$9,11)+1-$U$9+FC$9-SUMIFS(conditions!$73:$73,conditions!$8:$8,"&lt;="&amp;FC$9,conditions!$9:$9,"&gt;="&amp;FC$9))*conditions!$U$69*conditions!$U$72,0))</f>
        <v>0</v>
      </c>
      <c r="FD88" s="37">
        <f>IF(FD$9="",0,IF(FD$9-SUMIFS(conditions!$73:$73,conditions!$8:$8,"&lt;="&amp;FD$9,conditions!$9:$9,"&gt;="&amp;FD$9)&lt;$U$9,(1-conditions!$U$34)*SUMIFS(16:16,$9:$9,EOMONTH($U$9,11)+1-$U$9+FD$9-SUMIFS(conditions!$73:$73,conditions!$8:$8,"&lt;="&amp;FD$9,conditions!$9:$9,"&gt;="&amp;FD$9))*conditions!$U$69*conditions!$U$72,0))</f>
        <v>0</v>
      </c>
      <c r="FE88" s="37">
        <f>IF(FE$9="",0,IF(FE$9-SUMIFS(conditions!$73:$73,conditions!$8:$8,"&lt;="&amp;FE$9,conditions!$9:$9,"&gt;="&amp;FE$9)&lt;$U$9,(1-conditions!$U$34)*SUMIFS(16:16,$9:$9,EOMONTH($U$9,11)+1-$U$9+FE$9-SUMIFS(conditions!$73:$73,conditions!$8:$8,"&lt;="&amp;FE$9,conditions!$9:$9,"&gt;="&amp;FE$9))*conditions!$U$69*conditions!$U$72,0))</f>
        <v>0</v>
      </c>
      <c r="FF88" s="37">
        <f>IF(FF$9="",0,IF(FF$9-SUMIFS(conditions!$73:$73,conditions!$8:$8,"&lt;="&amp;FF$9,conditions!$9:$9,"&gt;="&amp;FF$9)&lt;$U$9,(1-conditions!$U$34)*SUMIFS(16:16,$9:$9,EOMONTH($U$9,11)+1-$U$9+FF$9-SUMIFS(conditions!$73:$73,conditions!$8:$8,"&lt;="&amp;FF$9,conditions!$9:$9,"&gt;="&amp;FF$9))*conditions!$U$69*conditions!$U$72,0))</f>
        <v>0</v>
      </c>
      <c r="FG88" s="37">
        <f>IF(FG$9="",0,IF(FG$9-SUMIFS(conditions!$73:$73,conditions!$8:$8,"&lt;="&amp;FG$9,conditions!$9:$9,"&gt;="&amp;FG$9)&lt;$U$9,(1-conditions!$U$34)*SUMIFS(16:16,$9:$9,EOMONTH($U$9,11)+1-$U$9+FG$9-SUMIFS(conditions!$73:$73,conditions!$8:$8,"&lt;="&amp;FG$9,conditions!$9:$9,"&gt;="&amp;FG$9))*conditions!$U$69*conditions!$U$72,0))</f>
        <v>0</v>
      </c>
      <c r="FH88" s="37">
        <f>IF(FH$9="",0,IF(FH$9-SUMIFS(conditions!$73:$73,conditions!$8:$8,"&lt;="&amp;FH$9,conditions!$9:$9,"&gt;="&amp;FH$9)&lt;$U$9,(1-conditions!$U$34)*SUMIFS(16:16,$9:$9,EOMONTH($U$9,11)+1-$U$9+FH$9-SUMIFS(conditions!$73:$73,conditions!$8:$8,"&lt;="&amp;FH$9,conditions!$9:$9,"&gt;="&amp;FH$9))*conditions!$U$69*conditions!$U$72,0))</f>
        <v>0</v>
      </c>
      <c r="FI88" s="37">
        <f>IF(FI$9="",0,IF(FI$9-SUMIFS(conditions!$73:$73,conditions!$8:$8,"&lt;="&amp;FI$9,conditions!$9:$9,"&gt;="&amp;FI$9)&lt;$U$9,(1-conditions!$U$34)*SUMIFS(16:16,$9:$9,EOMONTH($U$9,11)+1-$U$9+FI$9-SUMIFS(conditions!$73:$73,conditions!$8:$8,"&lt;="&amp;FI$9,conditions!$9:$9,"&gt;="&amp;FI$9))*conditions!$U$69*conditions!$U$72,0))</f>
        <v>0</v>
      </c>
      <c r="FJ88" s="37">
        <f>IF(FJ$9="",0,IF(FJ$9-SUMIFS(conditions!$73:$73,conditions!$8:$8,"&lt;="&amp;FJ$9,conditions!$9:$9,"&gt;="&amp;FJ$9)&lt;$U$9,(1-conditions!$U$34)*SUMIFS(16:16,$9:$9,EOMONTH($U$9,11)+1-$U$9+FJ$9-SUMIFS(conditions!$73:$73,conditions!$8:$8,"&lt;="&amp;FJ$9,conditions!$9:$9,"&gt;="&amp;FJ$9))*conditions!$U$69*conditions!$U$72,0))</f>
        <v>0</v>
      </c>
      <c r="FK88" s="37">
        <f>IF(FK$9="",0,IF(FK$9-SUMIFS(conditions!$73:$73,conditions!$8:$8,"&lt;="&amp;FK$9,conditions!$9:$9,"&gt;="&amp;FK$9)&lt;$U$9,(1-conditions!$U$34)*SUMIFS(16:16,$9:$9,EOMONTH($U$9,11)+1-$U$9+FK$9-SUMIFS(conditions!$73:$73,conditions!$8:$8,"&lt;="&amp;FK$9,conditions!$9:$9,"&gt;="&amp;FK$9))*conditions!$U$69*conditions!$U$72,0))</f>
        <v>0</v>
      </c>
      <c r="FL88" s="37">
        <f>IF(FL$9="",0,IF(FL$9-SUMIFS(conditions!$73:$73,conditions!$8:$8,"&lt;="&amp;FL$9,conditions!$9:$9,"&gt;="&amp;FL$9)&lt;$U$9,(1-conditions!$U$34)*SUMIFS(16:16,$9:$9,EOMONTH($U$9,11)+1-$U$9+FL$9-SUMIFS(conditions!$73:$73,conditions!$8:$8,"&lt;="&amp;FL$9,conditions!$9:$9,"&gt;="&amp;FL$9))*conditions!$U$69*conditions!$U$72,0))</f>
        <v>0</v>
      </c>
      <c r="FM88" s="37">
        <f>IF(FM$9="",0,IF(FM$9-SUMIFS(conditions!$73:$73,conditions!$8:$8,"&lt;="&amp;FM$9,conditions!$9:$9,"&gt;="&amp;FM$9)&lt;$U$9,(1-conditions!$U$34)*SUMIFS(16:16,$9:$9,EOMONTH($U$9,11)+1-$U$9+FM$9-SUMIFS(conditions!$73:$73,conditions!$8:$8,"&lt;="&amp;FM$9,conditions!$9:$9,"&gt;="&amp;FM$9))*conditions!$U$69*conditions!$U$72,0))</f>
        <v>0</v>
      </c>
      <c r="FN88" s="37">
        <f>IF(FN$9="",0,IF(FN$9-SUMIFS(conditions!$73:$73,conditions!$8:$8,"&lt;="&amp;FN$9,conditions!$9:$9,"&gt;="&amp;FN$9)&lt;$U$9,(1-conditions!$U$34)*SUMIFS(16:16,$9:$9,EOMONTH($U$9,11)+1-$U$9+FN$9-SUMIFS(conditions!$73:$73,conditions!$8:$8,"&lt;="&amp;FN$9,conditions!$9:$9,"&gt;="&amp;FN$9))*conditions!$U$69*conditions!$U$72,0))</f>
        <v>0</v>
      </c>
      <c r="FO88" s="37">
        <f>IF(FO$9="",0,IF(FO$9-SUMIFS(conditions!$73:$73,conditions!$8:$8,"&lt;="&amp;FO$9,conditions!$9:$9,"&gt;="&amp;FO$9)&lt;$U$9,(1-conditions!$U$34)*SUMIFS(16:16,$9:$9,EOMONTH($U$9,11)+1-$U$9+FO$9-SUMIFS(conditions!$73:$73,conditions!$8:$8,"&lt;="&amp;FO$9,conditions!$9:$9,"&gt;="&amp;FO$9))*conditions!$U$69*conditions!$U$72,0))</f>
        <v>0</v>
      </c>
      <c r="FP88" s="37">
        <f>IF(FP$9="",0,IF(FP$9-SUMIFS(conditions!$73:$73,conditions!$8:$8,"&lt;="&amp;FP$9,conditions!$9:$9,"&gt;="&amp;FP$9)&lt;$U$9,(1-conditions!$U$34)*SUMIFS(16:16,$9:$9,EOMONTH($U$9,11)+1-$U$9+FP$9-SUMIFS(conditions!$73:$73,conditions!$8:$8,"&lt;="&amp;FP$9,conditions!$9:$9,"&gt;="&amp;FP$9))*conditions!$U$69*conditions!$U$72,0))</f>
        <v>0</v>
      </c>
      <c r="FQ88" s="37">
        <f>IF(FQ$9="",0,IF(FQ$9-SUMIFS(conditions!$73:$73,conditions!$8:$8,"&lt;="&amp;FQ$9,conditions!$9:$9,"&gt;="&amp;FQ$9)&lt;$U$9,(1-conditions!$U$34)*SUMIFS(16:16,$9:$9,EOMONTH($U$9,11)+1-$U$9+FQ$9-SUMIFS(conditions!$73:$73,conditions!$8:$8,"&lt;="&amp;FQ$9,conditions!$9:$9,"&gt;="&amp;FQ$9))*conditions!$U$69*conditions!$U$72,0))</f>
        <v>0</v>
      </c>
      <c r="FR88" s="37">
        <f>IF(FR$9="",0,IF(FR$9-SUMIFS(conditions!$73:$73,conditions!$8:$8,"&lt;="&amp;FR$9,conditions!$9:$9,"&gt;="&amp;FR$9)&lt;$U$9,(1-conditions!$U$34)*SUMIFS(16:16,$9:$9,EOMONTH($U$9,11)+1-$U$9+FR$9-SUMIFS(conditions!$73:$73,conditions!$8:$8,"&lt;="&amp;FR$9,conditions!$9:$9,"&gt;="&amp;FR$9))*conditions!$U$69*conditions!$U$72,0))</f>
        <v>0</v>
      </c>
      <c r="FS88" s="37">
        <f>IF(FS$9="",0,IF(FS$9-SUMIFS(conditions!$73:$73,conditions!$8:$8,"&lt;="&amp;FS$9,conditions!$9:$9,"&gt;="&amp;FS$9)&lt;$U$9,(1-conditions!$U$34)*SUMIFS(16:16,$9:$9,EOMONTH($U$9,11)+1-$U$9+FS$9-SUMIFS(conditions!$73:$73,conditions!$8:$8,"&lt;="&amp;FS$9,conditions!$9:$9,"&gt;="&amp;FS$9))*conditions!$U$69*conditions!$U$72,0))</f>
        <v>0</v>
      </c>
      <c r="FT88" s="37">
        <f>IF(FT$9="",0,IF(FT$9-SUMIFS(conditions!$73:$73,conditions!$8:$8,"&lt;="&amp;FT$9,conditions!$9:$9,"&gt;="&amp;FT$9)&lt;$U$9,(1-conditions!$U$34)*SUMIFS(16:16,$9:$9,EOMONTH($U$9,11)+1-$U$9+FT$9-SUMIFS(conditions!$73:$73,conditions!$8:$8,"&lt;="&amp;FT$9,conditions!$9:$9,"&gt;="&amp;FT$9))*conditions!$U$69*conditions!$U$72,0))</f>
        <v>0</v>
      </c>
      <c r="FU88" s="37">
        <f>IF(FU$9="",0,IF(FU$9-SUMIFS(conditions!$73:$73,conditions!$8:$8,"&lt;="&amp;FU$9,conditions!$9:$9,"&gt;="&amp;FU$9)&lt;$U$9,(1-conditions!$U$34)*SUMIFS(16:16,$9:$9,EOMONTH($U$9,11)+1-$U$9+FU$9-SUMIFS(conditions!$73:$73,conditions!$8:$8,"&lt;="&amp;FU$9,conditions!$9:$9,"&gt;="&amp;FU$9))*conditions!$U$69*conditions!$U$72,0))</f>
        <v>0</v>
      </c>
      <c r="FV88" s="37">
        <f>IF(FV$9="",0,IF(FV$9-SUMIFS(conditions!$73:$73,conditions!$8:$8,"&lt;="&amp;FV$9,conditions!$9:$9,"&gt;="&amp;FV$9)&lt;$U$9,(1-conditions!$U$34)*SUMIFS(16:16,$9:$9,EOMONTH($U$9,11)+1-$U$9+FV$9-SUMIFS(conditions!$73:$73,conditions!$8:$8,"&lt;="&amp;FV$9,conditions!$9:$9,"&gt;="&amp;FV$9))*conditions!$U$69*conditions!$U$72,0))</f>
        <v>0</v>
      </c>
      <c r="FW88" s="37">
        <f>IF(FW$9="",0,IF(FW$9-SUMIFS(conditions!$73:$73,conditions!$8:$8,"&lt;="&amp;FW$9,conditions!$9:$9,"&gt;="&amp;FW$9)&lt;$U$9,(1-conditions!$U$34)*SUMIFS(16:16,$9:$9,EOMONTH($U$9,11)+1-$U$9+FW$9-SUMIFS(conditions!$73:$73,conditions!$8:$8,"&lt;="&amp;FW$9,conditions!$9:$9,"&gt;="&amp;FW$9))*conditions!$U$69*conditions!$U$72,0))</f>
        <v>0</v>
      </c>
      <c r="FX88" s="37">
        <f>IF(FX$9="",0,IF(FX$9-SUMIFS(conditions!$73:$73,conditions!$8:$8,"&lt;="&amp;FX$9,conditions!$9:$9,"&gt;="&amp;FX$9)&lt;$U$9,(1-conditions!$U$34)*SUMIFS(16:16,$9:$9,EOMONTH($U$9,11)+1-$U$9+FX$9-SUMIFS(conditions!$73:$73,conditions!$8:$8,"&lt;="&amp;FX$9,conditions!$9:$9,"&gt;="&amp;FX$9))*conditions!$U$69*conditions!$U$72,0))</f>
        <v>0</v>
      </c>
      <c r="FY88" s="37">
        <f>IF(FY$9="",0,IF(FY$9-SUMIFS(conditions!$73:$73,conditions!$8:$8,"&lt;="&amp;FY$9,conditions!$9:$9,"&gt;="&amp;FY$9)&lt;$U$9,(1-conditions!$U$34)*SUMIFS(16:16,$9:$9,EOMONTH($U$9,11)+1-$U$9+FY$9-SUMIFS(conditions!$73:$73,conditions!$8:$8,"&lt;="&amp;FY$9,conditions!$9:$9,"&gt;="&amp;FY$9))*conditions!$U$69*conditions!$U$72,0))</f>
        <v>0</v>
      </c>
      <c r="FZ88" s="37">
        <f>IF(FZ$9="",0,IF(FZ$9-SUMIFS(conditions!$73:$73,conditions!$8:$8,"&lt;="&amp;FZ$9,conditions!$9:$9,"&gt;="&amp;FZ$9)&lt;$U$9,(1-conditions!$U$34)*SUMIFS(16:16,$9:$9,EOMONTH($U$9,11)+1-$U$9+FZ$9-SUMIFS(conditions!$73:$73,conditions!$8:$8,"&lt;="&amp;FZ$9,conditions!$9:$9,"&gt;="&amp;FZ$9))*conditions!$U$69*conditions!$U$72,0))</f>
        <v>0</v>
      </c>
      <c r="GA88" s="37">
        <f>IF(GA$9="",0,IF(GA$9-SUMIFS(conditions!$73:$73,conditions!$8:$8,"&lt;="&amp;GA$9,conditions!$9:$9,"&gt;="&amp;GA$9)&lt;$U$9,(1-conditions!$U$34)*SUMIFS(16:16,$9:$9,EOMONTH($U$9,11)+1-$U$9+GA$9-SUMIFS(conditions!$73:$73,conditions!$8:$8,"&lt;="&amp;GA$9,conditions!$9:$9,"&gt;="&amp;GA$9))*conditions!$U$69*conditions!$U$72,0))</f>
        <v>0</v>
      </c>
      <c r="GB88" s="37">
        <f>IF(GB$9="",0,IF(GB$9-SUMIFS(conditions!$73:$73,conditions!$8:$8,"&lt;="&amp;GB$9,conditions!$9:$9,"&gt;="&amp;GB$9)&lt;$U$9,(1-conditions!$U$34)*SUMIFS(16:16,$9:$9,EOMONTH($U$9,11)+1-$U$9+GB$9-SUMIFS(conditions!$73:$73,conditions!$8:$8,"&lt;="&amp;GB$9,conditions!$9:$9,"&gt;="&amp;GB$9))*conditions!$U$69*conditions!$U$72,0))</f>
        <v>0</v>
      </c>
      <c r="GC88" s="37">
        <f>IF(GC$9="",0,IF(GC$9-SUMIFS(conditions!$73:$73,conditions!$8:$8,"&lt;="&amp;GC$9,conditions!$9:$9,"&gt;="&amp;GC$9)&lt;$U$9,(1-conditions!$U$34)*SUMIFS(16:16,$9:$9,EOMONTH($U$9,11)+1-$U$9+GC$9-SUMIFS(conditions!$73:$73,conditions!$8:$8,"&lt;="&amp;GC$9,conditions!$9:$9,"&gt;="&amp;GC$9))*conditions!$U$69*conditions!$U$72,0))</f>
        <v>0</v>
      </c>
      <c r="GD88" s="37">
        <f>IF(GD$9="",0,IF(GD$9-SUMIFS(conditions!$73:$73,conditions!$8:$8,"&lt;="&amp;GD$9,conditions!$9:$9,"&gt;="&amp;GD$9)&lt;$U$9,(1-conditions!$U$34)*SUMIFS(16:16,$9:$9,EOMONTH($U$9,11)+1-$U$9+GD$9-SUMIFS(conditions!$73:$73,conditions!$8:$8,"&lt;="&amp;GD$9,conditions!$9:$9,"&gt;="&amp;GD$9))*conditions!$U$69*conditions!$U$72,0))</f>
        <v>0</v>
      </c>
      <c r="GE88" s="37">
        <f>IF(GE$9="",0,IF(GE$9-SUMIFS(conditions!$73:$73,conditions!$8:$8,"&lt;="&amp;GE$9,conditions!$9:$9,"&gt;="&amp;GE$9)&lt;$U$9,(1-conditions!$U$34)*SUMIFS(16:16,$9:$9,EOMONTH($U$9,11)+1-$U$9+GE$9-SUMIFS(conditions!$73:$73,conditions!$8:$8,"&lt;="&amp;GE$9,conditions!$9:$9,"&gt;="&amp;GE$9))*conditions!$U$69*conditions!$U$72,0))</f>
        <v>0</v>
      </c>
      <c r="GF88" s="37">
        <f>IF(GF$9="",0,IF(GF$9-SUMIFS(conditions!$73:$73,conditions!$8:$8,"&lt;="&amp;GF$9,conditions!$9:$9,"&gt;="&amp;GF$9)&lt;$U$9,(1-conditions!$U$34)*SUMIFS(16:16,$9:$9,EOMONTH($U$9,11)+1-$U$9+GF$9-SUMIFS(conditions!$73:$73,conditions!$8:$8,"&lt;="&amp;GF$9,conditions!$9:$9,"&gt;="&amp;GF$9))*conditions!$U$69*conditions!$U$72,0))</f>
        <v>0</v>
      </c>
      <c r="GG88" s="37">
        <f>IF(GG$9="",0,IF(GG$9-SUMIFS(conditions!$73:$73,conditions!$8:$8,"&lt;="&amp;GG$9,conditions!$9:$9,"&gt;="&amp;GG$9)&lt;$U$9,(1-conditions!$U$34)*SUMIFS(16:16,$9:$9,EOMONTH($U$9,11)+1-$U$9+GG$9-SUMIFS(conditions!$73:$73,conditions!$8:$8,"&lt;="&amp;GG$9,conditions!$9:$9,"&gt;="&amp;GG$9))*conditions!$U$69*conditions!$U$72,0))</f>
        <v>0</v>
      </c>
      <c r="GH88" s="37">
        <f>IF(GH$9="",0,IF(GH$9-SUMIFS(conditions!$73:$73,conditions!$8:$8,"&lt;="&amp;GH$9,conditions!$9:$9,"&gt;="&amp;GH$9)&lt;$U$9,(1-conditions!$U$34)*SUMIFS(16:16,$9:$9,EOMONTH($U$9,11)+1-$U$9+GH$9-SUMIFS(conditions!$73:$73,conditions!$8:$8,"&lt;="&amp;GH$9,conditions!$9:$9,"&gt;="&amp;GH$9))*conditions!$U$69*conditions!$U$72,0))</f>
        <v>0</v>
      </c>
      <c r="GI88" s="37">
        <f>IF(GI$9="",0,IF(GI$9-SUMIFS(conditions!$73:$73,conditions!$8:$8,"&lt;="&amp;GI$9,conditions!$9:$9,"&gt;="&amp;GI$9)&lt;$U$9,(1-conditions!$U$34)*SUMIFS(16:16,$9:$9,EOMONTH($U$9,11)+1-$U$9+GI$9-SUMIFS(conditions!$73:$73,conditions!$8:$8,"&lt;="&amp;GI$9,conditions!$9:$9,"&gt;="&amp;GI$9))*conditions!$U$69*conditions!$U$72,0))</f>
        <v>0</v>
      </c>
      <c r="GJ88" s="37">
        <f>IF(GJ$9="",0,IF(GJ$9-SUMIFS(conditions!$73:$73,conditions!$8:$8,"&lt;="&amp;GJ$9,conditions!$9:$9,"&gt;="&amp;GJ$9)&lt;$U$9,(1-conditions!$U$34)*SUMIFS(16:16,$9:$9,EOMONTH($U$9,11)+1-$U$9+GJ$9-SUMIFS(conditions!$73:$73,conditions!$8:$8,"&lt;="&amp;GJ$9,conditions!$9:$9,"&gt;="&amp;GJ$9))*conditions!$U$69*conditions!$U$72,0))</f>
        <v>0</v>
      </c>
      <c r="GK88" s="37">
        <f>IF(GK$9="",0,IF(GK$9-SUMIFS(conditions!$73:$73,conditions!$8:$8,"&lt;="&amp;GK$9,conditions!$9:$9,"&gt;="&amp;GK$9)&lt;$U$9,(1-conditions!$U$34)*SUMIFS(16:16,$9:$9,EOMONTH($U$9,11)+1-$U$9+GK$9-SUMIFS(conditions!$73:$73,conditions!$8:$8,"&lt;="&amp;GK$9,conditions!$9:$9,"&gt;="&amp;GK$9))*conditions!$U$69*conditions!$U$72,0))</f>
        <v>0</v>
      </c>
      <c r="GL88" s="37">
        <f>IF(GL$9="",0,IF(GL$9-SUMIFS(conditions!$73:$73,conditions!$8:$8,"&lt;="&amp;GL$9,conditions!$9:$9,"&gt;="&amp;GL$9)&lt;$U$9,(1-conditions!$U$34)*SUMIFS(16:16,$9:$9,EOMONTH($U$9,11)+1-$U$9+GL$9-SUMIFS(conditions!$73:$73,conditions!$8:$8,"&lt;="&amp;GL$9,conditions!$9:$9,"&gt;="&amp;GL$9))*conditions!$U$69*conditions!$U$72,0))</f>
        <v>0</v>
      </c>
      <c r="GM88" s="37">
        <f>IF(GM$9="",0,IF(GM$9-SUMIFS(conditions!$73:$73,conditions!$8:$8,"&lt;="&amp;GM$9,conditions!$9:$9,"&gt;="&amp;GM$9)&lt;$U$9,(1-conditions!$U$34)*SUMIFS(16:16,$9:$9,EOMONTH($U$9,11)+1-$U$9+GM$9-SUMIFS(conditions!$73:$73,conditions!$8:$8,"&lt;="&amp;GM$9,conditions!$9:$9,"&gt;="&amp;GM$9))*conditions!$U$69*conditions!$U$72,0))</f>
        <v>0</v>
      </c>
      <c r="GN88" s="37">
        <f>IF(GN$9="",0,IF(GN$9-SUMIFS(conditions!$73:$73,conditions!$8:$8,"&lt;="&amp;GN$9,conditions!$9:$9,"&gt;="&amp;GN$9)&lt;$U$9,(1-conditions!$U$34)*SUMIFS(16:16,$9:$9,EOMONTH($U$9,11)+1-$U$9+GN$9-SUMIFS(conditions!$73:$73,conditions!$8:$8,"&lt;="&amp;GN$9,conditions!$9:$9,"&gt;="&amp;GN$9))*conditions!$U$69*conditions!$U$72,0))</f>
        <v>0</v>
      </c>
      <c r="GO88" s="37">
        <f>IF(GO$9="",0,IF(GO$9-SUMIFS(conditions!$73:$73,conditions!$8:$8,"&lt;="&amp;GO$9,conditions!$9:$9,"&gt;="&amp;GO$9)&lt;$U$9,(1-conditions!$U$34)*SUMIFS(16:16,$9:$9,EOMONTH($U$9,11)+1-$U$9+GO$9-SUMIFS(conditions!$73:$73,conditions!$8:$8,"&lt;="&amp;GO$9,conditions!$9:$9,"&gt;="&amp;GO$9))*conditions!$U$69*conditions!$U$72,0))</f>
        <v>0</v>
      </c>
      <c r="GP88" s="37">
        <f>IF(GP$9="",0,IF(GP$9-SUMIFS(conditions!$73:$73,conditions!$8:$8,"&lt;="&amp;GP$9,conditions!$9:$9,"&gt;="&amp;GP$9)&lt;$U$9,(1-conditions!$U$34)*SUMIFS(16:16,$9:$9,EOMONTH($U$9,11)+1-$U$9+GP$9-SUMIFS(conditions!$73:$73,conditions!$8:$8,"&lt;="&amp;GP$9,conditions!$9:$9,"&gt;="&amp;GP$9))*conditions!$U$69*conditions!$U$72,0))</f>
        <v>0</v>
      </c>
      <c r="GQ88" s="37">
        <f>IF(GQ$9="",0,IF(GQ$9-SUMIFS(conditions!$73:$73,conditions!$8:$8,"&lt;="&amp;GQ$9,conditions!$9:$9,"&gt;="&amp;GQ$9)&lt;$U$9,(1-conditions!$U$34)*SUMIFS(16:16,$9:$9,EOMONTH($U$9,11)+1-$U$9+GQ$9-SUMIFS(conditions!$73:$73,conditions!$8:$8,"&lt;="&amp;GQ$9,conditions!$9:$9,"&gt;="&amp;GQ$9))*conditions!$U$69*conditions!$U$72,0))</f>
        <v>0</v>
      </c>
      <c r="GR88" s="37">
        <f>IF(GR$9="",0,IF(GR$9-SUMIFS(conditions!$73:$73,conditions!$8:$8,"&lt;="&amp;GR$9,conditions!$9:$9,"&gt;="&amp;GR$9)&lt;$U$9,(1-conditions!$U$34)*SUMIFS(16:16,$9:$9,EOMONTH($U$9,11)+1-$U$9+GR$9-SUMIFS(conditions!$73:$73,conditions!$8:$8,"&lt;="&amp;GR$9,conditions!$9:$9,"&gt;="&amp;GR$9))*conditions!$U$69*conditions!$U$72,0))</f>
        <v>0</v>
      </c>
      <c r="GS88" s="37">
        <f>IF(GS$9="",0,IF(GS$9-SUMIFS(conditions!$73:$73,conditions!$8:$8,"&lt;="&amp;GS$9,conditions!$9:$9,"&gt;="&amp;GS$9)&lt;$U$9,(1-conditions!$U$34)*SUMIFS(16:16,$9:$9,EOMONTH($U$9,11)+1-$U$9+GS$9-SUMIFS(conditions!$73:$73,conditions!$8:$8,"&lt;="&amp;GS$9,conditions!$9:$9,"&gt;="&amp;GS$9))*conditions!$U$69*conditions!$U$72,0))</f>
        <v>0</v>
      </c>
      <c r="GT88" s="37">
        <f>IF(GT$9="",0,IF(GT$9-SUMIFS(conditions!$73:$73,conditions!$8:$8,"&lt;="&amp;GT$9,conditions!$9:$9,"&gt;="&amp;GT$9)&lt;$U$9,(1-conditions!$U$34)*SUMIFS(16:16,$9:$9,EOMONTH($U$9,11)+1-$U$9+GT$9-SUMIFS(conditions!$73:$73,conditions!$8:$8,"&lt;="&amp;GT$9,conditions!$9:$9,"&gt;="&amp;GT$9))*conditions!$U$69*conditions!$U$72,0))</f>
        <v>0</v>
      </c>
      <c r="GU88" s="37">
        <f>IF(GU$9="",0,IF(GU$9-SUMIFS(conditions!$73:$73,conditions!$8:$8,"&lt;="&amp;GU$9,conditions!$9:$9,"&gt;="&amp;GU$9)&lt;$U$9,(1-conditions!$U$34)*SUMIFS(16:16,$9:$9,EOMONTH($U$9,11)+1-$U$9+GU$9-SUMIFS(conditions!$73:$73,conditions!$8:$8,"&lt;="&amp;GU$9,conditions!$9:$9,"&gt;="&amp;GU$9))*conditions!$U$69*conditions!$U$72,0))</f>
        <v>0</v>
      </c>
      <c r="GV88" s="37">
        <f>IF(GV$9="",0,IF(GV$9-SUMIFS(conditions!$73:$73,conditions!$8:$8,"&lt;="&amp;GV$9,conditions!$9:$9,"&gt;="&amp;GV$9)&lt;$U$9,(1-conditions!$U$34)*SUMIFS(16:16,$9:$9,EOMONTH($U$9,11)+1-$U$9+GV$9-SUMIFS(conditions!$73:$73,conditions!$8:$8,"&lt;="&amp;GV$9,conditions!$9:$9,"&gt;="&amp;GV$9))*conditions!$U$69*conditions!$U$72,0))</f>
        <v>0</v>
      </c>
      <c r="GW88" s="37">
        <f>IF(GW$9="",0,IF(GW$9-SUMIFS(conditions!$73:$73,conditions!$8:$8,"&lt;="&amp;GW$9,conditions!$9:$9,"&gt;="&amp;GW$9)&lt;$U$9,(1-conditions!$U$34)*SUMIFS(16:16,$9:$9,EOMONTH($U$9,11)+1-$U$9+GW$9-SUMIFS(conditions!$73:$73,conditions!$8:$8,"&lt;="&amp;GW$9,conditions!$9:$9,"&gt;="&amp;GW$9))*conditions!$U$69*conditions!$U$72,0))</f>
        <v>0</v>
      </c>
      <c r="GX88" s="37">
        <f>IF(GX$9="",0,IF(GX$9-SUMIFS(conditions!$73:$73,conditions!$8:$8,"&lt;="&amp;GX$9,conditions!$9:$9,"&gt;="&amp;GX$9)&lt;$U$9,(1-conditions!$U$34)*SUMIFS(16:16,$9:$9,EOMONTH($U$9,11)+1-$U$9+GX$9-SUMIFS(conditions!$73:$73,conditions!$8:$8,"&lt;="&amp;GX$9,conditions!$9:$9,"&gt;="&amp;GX$9))*conditions!$U$69*conditions!$U$72,0))</f>
        <v>0</v>
      </c>
      <c r="GY88" s="37">
        <f>IF(GY$9="",0,IF(GY$9-SUMIFS(conditions!$73:$73,conditions!$8:$8,"&lt;="&amp;GY$9,conditions!$9:$9,"&gt;="&amp;GY$9)&lt;$U$9,(1-conditions!$U$34)*SUMIFS(16:16,$9:$9,EOMONTH($U$9,11)+1-$U$9+GY$9-SUMIFS(conditions!$73:$73,conditions!$8:$8,"&lt;="&amp;GY$9,conditions!$9:$9,"&gt;="&amp;GY$9))*conditions!$U$69*conditions!$U$72,0))</f>
        <v>0</v>
      </c>
      <c r="GZ88" s="37">
        <f>IF(GZ$9="",0,IF(GZ$9-SUMIFS(conditions!$73:$73,conditions!$8:$8,"&lt;="&amp;GZ$9,conditions!$9:$9,"&gt;="&amp;GZ$9)&lt;$U$9,(1-conditions!$U$34)*SUMIFS(16:16,$9:$9,EOMONTH($U$9,11)+1-$U$9+GZ$9-SUMIFS(conditions!$73:$73,conditions!$8:$8,"&lt;="&amp;GZ$9,conditions!$9:$9,"&gt;="&amp;GZ$9))*conditions!$U$69*conditions!$U$72,0))</f>
        <v>0</v>
      </c>
      <c r="HA88" s="37">
        <f>IF(HA$9="",0,IF(HA$9-SUMIFS(conditions!$73:$73,conditions!$8:$8,"&lt;="&amp;HA$9,conditions!$9:$9,"&gt;="&amp;HA$9)&lt;$U$9,(1-conditions!$U$34)*SUMIFS(16:16,$9:$9,EOMONTH($U$9,11)+1-$U$9+HA$9-SUMIFS(conditions!$73:$73,conditions!$8:$8,"&lt;="&amp;HA$9,conditions!$9:$9,"&gt;="&amp;HA$9))*conditions!$U$69*conditions!$U$72,0))</f>
        <v>0</v>
      </c>
      <c r="HB88" s="37">
        <f>IF(HB$9="",0,IF(HB$9-SUMIFS(conditions!$73:$73,conditions!$8:$8,"&lt;="&amp;HB$9,conditions!$9:$9,"&gt;="&amp;HB$9)&lt;$U$9,(1-conditions!$U$34)*SUMIFS(16:16,$9:$9,EOMONTH($U$9,11)+1-$U$9+HB$9-SUMIFS(conditions!$73:$73,conditions!$8:$8,"&lt;="&amp;HB$9,conditions!$9:$9,"&gt;="&amp;HB$9))*conditions!$U$69*conditions!$U$72,0))</f>
        <v>0</v>
      </c>
      <c r="HC88" s="37">
        <f>IF(HC$9="",0,IF(HC$9-SUMIFS(conditions!$73:$73,conditions!$8:$8,"&lt;="&amp;HC$9,conditions!$9:$9,"&gt;="&amp;HC$9)&lt;$U$9,(1-conditions!$U$34)*SUMIFS(16:16,$9:$9,EOMONTH($U$9,11)+1-$U$9+HC$9-SUMIFS(conditions!$73:$73,conditions!$8:$8,"&lt;="&amp;HC$9,conditions!$9:$9,"&gt;="&amp;HC$9))*conditions!$U$69*conditions!$U$72,0))</f>
        <v>0</v>
      </c>
      <c r="HD88" s="37">
        <f>IF(HD$9="",0,IF(HD$9-SUMIFS(conditions!$73:$73,conditions!$8:$8,"&lt;="&amp;HD$9,conditions!$9:$9,"&gt;="&amp;HD$9)&lt;$U$9,(1-conditions!$U$34)*SUMIFS(16:16,$9:$9,EOMONTH($U$9,11)+1-$U$9+HD$9-SUMIFS(conditions!$73:$73,conditions!$8:$8,"&lt;="&amp;HD$9,conditions!$9:$9,"&gt;="&amp;HD$9))*conditions!$U$69*conditions!$U$72,0))</f>
        <v>0</v>
      </c>
      <c r="HE88" s="37">
        <f>IF(HE$9="",0,IF(HE$9-SUMIFS(conditions!$73:$73,conditions!$8:$8,"&lt;="&amp;HE$9,conditions!$9:$9,"&gt;="&amp;HE$9)&lt;$U$9,(1-conditions!$U$34)*SUMIFS(16:16,$9:$9,EOMONTH($U$9,11)+1-$U$9+HE$9-SUMIFS(conditions!$73:$73,conditions!$8:$8,"&lt;="&amp;HE$9,conditions!$9:$9,"&gt;="&amp;HE$9))*conditions!$U$69*conditions!$U$72,0))</f>
        <v>0</v>
      </c>
      <c r="HF88" s="37">
        <f>IF(HF$9="",0,IF(HF$9-SUMIFS(conditions!$73:$73,conditions!$8:$8,"&lt;="&amp;HF$9,conditions!$9:$9,"&gt;="&amp;HF$9)&lt;$U$9,(1-conditions!$U$34)*SUMIFS(16:16,$9:$9,EOMONTH($U$9,11)+1-$U$9+HF$9-SUMIFS(conditions!$73:$73,conditions!$8:$8,"&lt;="&amp;HF$9,conditions!$9:$9,"&gt;="&amp;HF$9))*conditions!$U$69*conditions!$U$72,0))</f>
        <v>0</v>
      </c>
      <c r="HG88" s="37">
        <f>IF(HG$9="",0,IF(HG$9-SUMIFS(conditions!$73:$73,conditions!$8:$8,"&lt;="&amp;HG$9,conditions!$9:$9,"&gt;="&amp;HG$9)&lt;$U$9,(1-conditions!$U$34)*SUMIFS(16:16,$9:$9,EOMONTH($U$9,11)+1-$U$9+HG$9-SUMIFS(conditions!$73:$73,conditions!$8:$8,"&lt;="&amp;HG$9,conditions!$9:$9,"&gt;="&amp;HG$9))*conditions!$U$69*conditions!$U$72,0))</f>
        <v>0</v>
      </c>
      <c r="HH88" s="37">
        <f>IF(HH$9="",0,IF(HH$9-SUMIFS(conditions!$73:$73,conditions!$8:$8,"&lt;="&amp;HH$9,conditions!$9:$9,"&gt;="&amp;HH$9)&lt;$U$9,(1-conditions!$U$34)*SUMIFS(16:16,$9:$9,EOMONTH($U$9,11)+1-$U$9+HH$9-SUMIFS(conditions!$73:$73,conditions!$8:$8,"&lt;="&amp;HH$9,conditions!$9:$9,"&gt;="&amp;HH$9))*conditions!$U$69*conditions!$U$72,0))</f>
        <v>0</v>
      </c>
      <c r="HI88" s="37">
        <f>IF(HI$9="",0,IF(HI$9-SUMIFS(conditions!$73:$73,conditions!$8:$8,"&lt;="&amp;HI$9,conditions!$9:$9,"&gt;="&amp;HI$9)&lt;$U$9,(1-conditions!$U$34)*SUMIFS(16:16,$9:$9,EOMONTH($U$9,11)+1-$U$9+HI$9-SUMIFS(conditions!$73:$73,conditions!$8:$8,"&lt;="&amp;HI$9,conditions!$9:$9,"&gt;="&amp;HI$9))*conditions!$U$69*conditions!$U$72,0))</f>
        <v>0</v>
      </c>
      <c r="HJ88" s="37">
        <f>IF(HJ$9="",0,IF(HJ$9-SUMIFS(conditions!$73:$73,conditions!$8:$8,"&lt;="&amp;HJ$9,conditions!$9:$9,"&gt;="&amp;HJ$9)&lt;$U$9,(1-conditions!$U$34)*SUMIFS(16:16,$9:$9,EOMONTH($U$9,11)+1-$U$9+HJ$9-SUMIFS(conditions!$73:$73,conditions!$8:$8,"&lt;="&amp;HJ$9,conditions!$9:$9,"&gt;="&amp;HJ$9))*conditions!$U$69*conditions!$U$72,0))</f>
        <v>0</v>
      </c>
      <c r="HK88" s="37">
        <f>IF(HK$9="",0,IF(HK$9-SUMIFS(conditions!$73:$73,conditions!$8:$8,"&lt;="&amp;HK$9,conditions!$9:$9,"&gt;="&amp;HK$9)&lt;$U$9,(1-conditions!$U$34)*SUMIFS(16:16,$9:$9,EOMONTH($U$9,11)+1-$U$9+HK$9-SUMIFS(conditions!$73:$73,conditions!$8:$8,"&lt;="&amp;HK$9,conditions!$9:$9,"&gt;="&amp;HK$9))*conditions!$U$69*conditions!$U$72,0))</f>
        <v>0</v>
      </c>
      <c r="HL88" s="37">
        <f>IF(HL$9="",0,IF(HL$9-SUMIFS(conditions!$73:$73,conditions!$8:$8,"&lt;="&amp;HL$9,conditions!$9:$9,"&gt;="&amp;HL$9)&lt;$U$9,(1-conditions!$U$34)*SUMIFS(16:16,$9:$9,EOMONTH($U$9,11)+1-$U$9+HL$9-SUMIFS(conditions!$73:$73,conditions!$8:$8,"&lt;="&amp;HL$9,conditions!$9:$9,"&gt;="&amp;HL$9))*conditions!$U$69*conditions!$U$72,0))</f>
        <v>0</v>
      </c>
      <c r="HM88" s="37">
        <f>IF(HM$9="",0,IF(HM$9-SUMIFS(conditions!$73:$73,conditions!$8:$8,"&lt;="&amp;HM$9,conditions!$9:$9,"&gt;="&amp;HM$9)&lt;$U$9,(1-conditions!$U$34)*SUMIFS(16:16,$9:$9,EOMONTH($U$9,11)+1-$U$9+HM$9-SUMIFS(conditions!$73:$73,conditions!$8:$8,"&lt;="&amp;HM$9,conditions!$9:$9,"&gt;="&amp;HM$9))*conditions!$U$69*conditions!$U$72,0))</f>
        <v>0</v>
      </c>
      <c r="HN88" s="37">
        <f>IF(HN$9="",0,IF(HN$9-SUMIFS(conditions!$73:$73,conditions!$8:$8,"&lt;="&amp;HN$9,conditions!$9:$9,"&gt;="&amp;HN$9)&lt;$U$9,(1-conditions!$U$34)*SUMIFS(16:16,$9:$9,EOMONTH($U$9,11)+1-$U$9+HN$9-SUMIFS(conditions!$73:$73,conditions!$8:$8,"&lt;="&amp;HN$9,conditions!$9:$9,"&gt;="&amp;HN$9))*conditions!$U$69*conditions!$U$72,0))</f>
        <v>0</v>
      </c>
      <c r="HO88" s="37">
        <f>IF(HO$9="",0,IF(HO$9-SUMIFS(conditions!$73:$73,conditions!$8:$8,"&lt;="&amp;HO$9,conditions!$9:$9,"&gt;="&amp;HO$9)&lt;$U$9,(1-conditions!$U$34)*SUMIFS(16:16,$9:$9,EOMONTH($U$9,11)+1-$U$9+HO$9-SUMIFS(conditions!$73:$73,conditions!$8:$8,"&lt;="&amp;HO$9,conditions!$9:$9,"&gt;="&amp;HO$9))*conditions!$U$69*conditions!$U$72,0))</f>
        <v>0</v>
      </c>
      <c r="HP88" s="37">
        <f>IF(HP$9="",0,IF(HP$9-SUMIFS(conditions!$73:$73,conditions!$8:$8,"&lt;="&amp;HP$9,conditions!$9:$9,"&gt;="&amp;HP$9)&lt;$U$9,(1-conditions!$U$34)*SUMIFS(16:16,$9:$9,EOMONTH($U$9,11)+1-$U$9+HP$9-SUMIFS(conditions!$73:$73,conditions!$8:$8,"&lt;="&amp;HP$9,conditions!$9:$9,"&gt;="&amp;HP$9))*conditions!$U$69*conditions!$U$72,0))</f>
        <v>0</v>
      </c>
      <c r="HQ88" s="37">
        <f>IF(HQ$9="",0,IF(HQ$9-SUMIFS(conditions!$73:$73,conditions!$8:$8,"&lt;="&amp;HQ$9,conditions!$9:$9,"&gt;="&amp;HQ$9)&lt;$U$9,(1-conditions!$U$34)*SUMIFS(16:16,$9:$9,EOMONTH($U$9,11)+1-$U$9+HQ$9-SUMIFS(conditions!$73:$73,conditions!$8:$8,"&lt;="&amp;HQ$9,conditions!$9:$9,"&gt;="&amp;HQ$9))*conditions!$U$69*conditions!$U$72,0))</f>
        <v>0</v>
      </c>
      <c r="HR88" s="37">
        <f>IF(HR$9="",0,IF(HR$9-SUMIFS(conditions!$73:$73,conditions!$8:$8,"&lt;="&amp;HR$9,conditions!$9:$9,"&gt;="&amp;HR$9)&lt;$U$9,(1-conditions!$U$34)*SUMIFS(16:16,$9:$9,EOMONTH($U$9,11)+1-$U$9+HR$9-SUMIFS(conditions!$73:$73,conditions!$8:$8,"&lt;="&amp;HR$9,conditions!$9:$9,"&gt;="&amp;HR$9))*conditions!$U$69*conditions!$U$72,0))</f>
        <v>0</v>
      </c>
      <c r="HS88" s="37">
        <f>IF(HS$9="",0,IF(HS$9-SUMIFS(conditions!$73:$73,conditions!$8:$8,"&lt;="&amp;HS$9,conditions!$9:$9,"&gt;="&amp;HS$9)&lt;$U$9,(1-conditions!$U$34)*SUMIFS(16:16,$9:$9,EOMONTH($U$9,11)+1-$U$9+HS$9-SUMIFS(conditions!$73:$73,conditions!$8:$8,"&lt;="&amp;HS$9,conditions!$9:$9,"&gt;="&amp;HS$9))*conditions!$U$69*conditions!$U$72,0))</f>
        <v>0</v>
      </c>
      <c r="HT88" s="37">
        <f>IF(HT$9="",0,IF(HT$9-SUMIFS(conditions!$73:$73,conditions!$8:$8,"&lt;="&amp;HT$9,conditions!$9:$9,"&gt;="&amp;HT$9)&lt;$U$9,(1-conditions!$U$34)*SUMIFS(16:16,$9:$9,EOMONTH($U$9,11)+1-$U$9+HT$9-SUMIFS(conditions!$73:$73,conditions!$8:$8,"&lt;="&amp;HT$9,conditions!$9:$9,"&gt;="&amp;HT$9))*conditions!$U$69*conditions!$U$72,0))</f>
        <v>0</v>
      </c>
      <c r="HU88" s="37">
        <f>IF(HU$9="",0,IF(HU$9-SUMIFS(conditions!$73:$73,conditions!$8:$8,"&lt;="&amp;HU$9,conditions!$9:$9,"&gt;="&amp;HU$9)&lt;$U$9,(1-conditions!$U$34)*SUMIFS(16:16,$9:$9,EOMONTH($U$9,11)+1-$U$9+HU$9-SUMIFS(conditions!$73:$73,conditions!$8:$8,"&lt;="&amp;HU$9,conditions!$9:$9,"&gt;="&amp;HU$9))*conditions!$U$69*conditions!$U$72,0))</f>
        <v>0</v>
      </c>
      <c r="HV88" s="37">
        <f>IF(HV$9="",0,IF(HV$9-SUMIFS(conditions!$73:$73,conditions!$8:$8,"&lt;="&amp;HV$9,conditions!$9:$9,"&gt;="&amp;HV$9)&lt;$U$9,(1-conditions!$U$34)*SUMIFS(16:16,$9:$9,EOMONTH($U$9,11)+1-$U$9+HV$9-SUMIFS(conditions!$73:$73,conditions!$8:$8,"&lt;="&amp;HV$9,conditions!$9:$9,"&gt;="&amp;HV$9))*conditions!$U$69*conditions!$U$72,0))</f>
        <v>0</v>
      </c>
      <c r="HW88" s="37">
        <f>IF(HW$9="",0,IF(HW$9-SUMIFS(conditions!$73:$73,conditions!$8:$8,"&lt;="&amp;HW$9,conditions!$9:$9,"&gt;="&amp;HW$9)&lt;$U$9,(1-conditions!$U$34)*SUMIFS(16:16,$9:$9,EOMONTH($U$9,11)+1-$U$9+HW$9-SUMIFS(conditions!$73:$73,conditions!$8:$8,"&lt;="&amp;HW$9,conditions!$9:$9,"&gt;="&amp;HW$9))*conditions!$U$69*conditions!$U$72,0))</f>
        <v>0</v>
      </c>
      <c r="HX88" s="37">
        <f>IF(HX$9="",0,IF(HX$9-SUMIFS(conditions!$73:$73,conditions!$8:$8,"&lt;="&amp;HX$9,conditions!$9:$9,"&gt;="&amp;HX$9)&lt;$U$9,(1-conditions!$U$34)*SUMIFS(16:16,$9:$9,EOMONTH($U$9,11)+1-$U$9+HX$9-SUMIFS(conditions!$73:$73,conditions!$8:$8,"&lt;="&amp;HX$9,conditions!$9:$9,"&gt;="&amp;HX$9))*conditions!$U$69*conditions!$U$72,0))</f>
        <v>0</v>
      </c>
      <c r="HY88" s="37">
        <f>IF(HY$9="",0,IF(HY$9-SUMIFS(conditions!$73:$73,conditions!$8:$8,"&lt;="&amp;HY$9,conditions!$9:$9,"&gt;="&amp;HY$9)&lt;$U$9,(1-conditions!$U$34)*SUMIFS(16:16,$9:$9,EOMONTH($U$9,11)+1-$U$9+HY$9-SUMIFS(conditions!$73:$73,conditions!$8:$8,"&lt;="&amp;HY$9,conditions!$9:$9,"&gt;="&amp;HY$9))*conditions!$U$69*conditions!$U$72,0))</f>
        <v>0</v>
      </c>
      <c r="HZ88" s="37">
        <f>IF(HZ$9="",0,IF(HZ$9-SUMIFS(conditions!$73:$73,conditions!$8:$8,"&lt;="&amp;HZ$9,conditions!$9:$9,"&gt;="&amp;HZ$9)&lt;$U$9,(1-conditions!$U$34)*SUMIFS(16:16,$9:$9,EOMONTH($U$9,11)+1-$U$9+HZ$9-SUMIFS(conditions!$73:$73,conditions!$8:$8,"&lt;="&amp;HZ$9,conditions!$9:$9,"&gt;="&amp;HZ$9))*conditions!$U$69*conditions!$U$72,0))</f>
        <v>0</v>
      </c>
      <c r="IA88" s="37">
        <f>IF(IA$9="",0,IF(IA$9-SUMIFS(conditions!$73:$73,conditions!$8:$8,"&lt;="&amp;IA$9,conditions!$9:$9,"&gt;="&amp;IA$9)&lt;$U$9,(1-conditions!$U$34)*SUMIFS(16:16,$9:$9,EOMONTH($U$9,11)+1-$U$9+IA$9-SUMIFS(conditions!$73:$73,conditions!$8:$8,"&lt;="&amp;IA$9,conditions!$9:$9,"&gt;="&amp;IA$9))*conditions!$U$69*conditions!$U$72,0))</f>
        <v>0</v>
      </c>
      <c r="IB88" s="37">
        <f>IF(IB$9="",0,IF(IB$9-SUMIFS(conditions!$73:$73,conditions!$8:$8,"&lt;="&amp;IB$9,conditions!$9:$9,"&gt;="&amp;IB$9)&lt;$U$9,(1-conditions!$U$34)*SUMIFS(16:16,$9:$9,EOMONTH($U$9,11)+1-$U$9+IB$9-SUMIFS(conditions!$73:$73,conditions!$8:$8,"&lt;="&amp;IB$9,conditions!$9:$9,"&gt;="&amp;IB$9))*conditions!$U$69*conditions!$U$72,0))</f>
        <v>0</v>
      </c>
      <c r="IC88" s="37">
        <f>IF(IC$9="",0,IF(IC$9-SUMIFS(conditions!$73:$73,conditions!$8:$8,"&lt;="&amp;IC$9,conditions!$9:$9,"&gt;="&amp;IC$9)&lt;$U$9,(1-conditions!$U$34)*SUMIFS(16:16,$9:$9,EOMONTH($U$9,11)+1-$U$9+IC$9-SUMIFS(conditions!$73:$73,conditions!$8:$8,"&lt;="&amp;IC$9,conditions!$9:$9,"&gt;="&amp;IC$9))*conditions!$U$69*conditions!$U$72,0))</f>
        <v>0</v>
      </c>
      <c r="ID88" s="37">
        <f>IF(ID$9="",0,IF(ID$9-SUMIFS(conditions!$73:$73,conditions!$8:$8,"&lt;="&amp;ID$9,conditions!$9:$9,"&gt;="&amp;ID$9)&lt;$U$9,(1-conditions!$U$34)*SUMIFS(16:16,$9:$9,EOMONTH($U$9,11)+1-$U$9+ID$9-SUMIFS(conditions!$73:$73,conditions!$8:$8,"&lt;="&amp;ID$9,conditions!$9:$9,"&gt;="&amp;ID$9))*conditions!$U$69*conditions!$U$72,0))</f>
        <v>0</v>
      </c>
      <c r="IE88" s="37">
        <f>IF(IE$9="",0,IF(IE$9-SUMIFS(conditions!$73:$73,conditions!$8:$8,"&lt;="&amp;IE$9,conditions!$9:$9,"&gt;="&amp;IE$9)&lt;$U$9,(1-conditions!$U$34)*SUMIFS(16:16,$9:$9,EOMONTH($U$9,11)+1-$U$9+IE$9-SUMIFS(conditions!$73:$73,conditions!$8:$8,"&lt;="&amp;IE$9,conditions!$9:$9,"&gt;="&amp;IE$9))*conditions!$U$69*conditions!$U$72,0))</f>
        <v>0</v>
      </c>
      <c r="IF88" s="37">
        <f>IF(IF$9="",0,IF(IF$9-SUMIFS(conditions!$73:$73,conditions!$8:$8,"&lt;="&amp;IF$9,conditions!$9:$9,"&gt;="&amp;IF$9)&lt;$U$9,(1-conditions!$U$34)*SUMIFS(16:16,$9:$9,EOMONTH($U$9,11)+1-$U$9+IF$9-SUMIFS(conditions!$73:$73,conditions!$8:$8,"&lt;="&amp;IF$9,conditions!$9:$9,"&gt;="&amp;IF$9))*conditions!$U$69*conditions!$U$72,0))</f>
        <v>0</v>
      </c>
      <c r="IG88" s="37">
        <f>IF(IG$9="",0,IF(IG$9-SUMIFS(conditions!$73:$73,conditions!$8:$8,"&lt;="&amp;IG$9,conditions!$9:$9,"&gt;="&amp;IG$9)&lt;$U$9,(1-conditions!$U$34)*SUMIFS(16:16,$9:$9,EOMONTH($U$9,11)+1-$U$9+IG$9-SUMIFS(conditions!$73:$73,conditions!$8:$8,"&lt;="&amp;IG$9,conditions!$9:$9,"&gt;="&amp;IG$9))*conditions!$U$69*conditions!$U$72,0))</f>
        <v>0</v>
      </c>
      <c r="IH88" s="37">
        <f>IF(IH$9="",0,IF(IH$9-SUMIFS(conditions!$73:$73,conditions!$8:$8,"&lt;="&amp;IH$9,conditions!$9:$9,"&gt;="&amp;IH$9)&lt;$U$9,(1-conditions!$U$34)*SUMIFS(16:16,$9:$9,EOMONTH($U$9,11)+1-$U$9+IH$9-SUMIFS(conditions!$73:$73,conditions!$8:$8,"&lt;="&amp;IH$9,conditions!$9:$9,"&gt;="&amp;IH$9))*conditions!$U$69*conditions!$U$72,0))</f>
        <v>0</v>
      </c>
      <c r="II88" s="37">
        <f>IF(II$9="",0,IF(II$9-SUMIFS(conditions!$73:$73,conditions!$8:$8,"&lt;="&amp;II$9,conditions!$9:$9,"&gt;="&amp;II$9)&lt;$U$9,(1-conditions!$U$34)*SUMIFS(16:16,$9:$9,EOMONTH($U$9,11)+1-$U$9+II$9-SUMIFS(conditions!$73:$73,conditions!$8:$8,"&lt;="&amp;II$9,conditions!$9:$9,"&gt;="&amp;II$9))*conditions!$U$69*conditions!$U$72,0))</f>
        <v>0</v>
      </c>
      <c r="IJ88" s="37">
        <f>IF(IJ$9="",0,IF(IJ$9-SUMIFS(conditions!$73:$73,conditions!$8:$8,"&lt;="&amp;IJ$9,conditions!$9:$9,"&gt;="&amp;IJ$9)&lt;$U$9,(1-conditions!$U$34)*SUMIFS(16:16,$9:$9,EOMONTH($U$9,11)+1-$U$9+IJ$9-SUMIFS(conditions!$73:$73,conditions!$8:$8,"&lt;="&amp;IJ$9,conditions!$9:$9,"&gt;="&amp;IJ$9))*conditions!$U$69*conditions!$U$72,0))</f>
        <v>0</v>
      </c>
      <c r="IK88" s="37">
        <f>IF(IK$9="",0,IF(IK$9-SUMIFS(conditions!$73:$73,conditions!$8:$8,"&lt;="&amp;IK$9,conditions!$9:$9,"&gt;="&amp;IK$9)&lt;$U$9,(1-conditions!$U$34)*SUMIFS(16:16,$9:$9,EOMONTH($U$9,11)+1-$U$9+IK$9-SUMIFS(conditions!$73:$73,conditions!$8:$8,"&lt;="&amp;IK$9,conditions!$9:$9,"&gt;="&amp;IK$9))*conditions!$U$69*conditions!$U$72,0))</f>
        <v>0</v>
      </c>
      <c r="IL88" s="37">
        <f>IF(IL$9="",0,IF(IL$9-SUMIFS(conditions!$73:$73,conditions!$8:$8,"&lt;="&amp;IL$9,conditions!$9:$9,"&gt;="&amp;IL$9)&lt;$U$9,(1-conditions!$U$34)*SUMIFS(16:16,$9:$9,EOMONTH($U$9,11)+1-$U$9+IL$9-SUMIFS(conditions!$73:$73,conditions!$8:$8,"&lt;="&amp;IL$9,conditions!$9:$9,"&gt;="&amp;IL$9))*conditions!$U$69*conditions!$U$72,0))</f>
        <v>0</v>
      </c>
      <c r="IM88" s="37">
        <f>IF(IM$9="",0,IF(IM$9-SUMIFS(conditions!$73:$73,conditions!$8:$8,"&lt;="&amp;IM$9,conditions!$9:$9,"&gt;="&amp;IM$9)&lt;$U$9,(1-conditions!$U$34)*SUMIFS(16:16,$9:$9,EOMONTH($U$9,11)+1-$U$9+IM$9-SUMIFS(conditions!$73:$73,conditions!$8:$8,"&lt;="&amp;IM$9,conditions!$9:$9,"&gt;="&amp;IM$9))*conditions!$U$69*conditions!$U$72,0))</f>
        <v>0</v>
      </c>
      <c r="IN88" s="37">
        <f>IF(IN$9="",0,IF(IN$9-SUMIFS(conditions!$73:$73,conditions!$8:$8,"&lt;="&amp;IN$9,conditions!$9:$9,"&gt;="&amp;IN$9)&lt;$U$9,(1-conditions!$U$34)*SUMIFS(16:16,$9:$9,EOMONTH($U$9,11)+1-$U$9+IN$9-SUMIFS(conditions!$73:$73,conditions!$8:$8,"&lt;="&amp;IN$9,conditions!$9:$9,"&gt;="&amp;IN$9))*conditions!$U$69*conditions!$U$72,0))</f>
        <v>0</v>
      </c>
      <c r="IO88" s="37">
        <f>IF(IO$9="",0,IF(IO$9-SUMIFS(conditions!$73:$73,conditions!$8:$8,"&lt;="&amp;IO$9,conditions!$9:$9,"&gt;="&amp;IO$9)&lt;$U$9,(1-conditions!$U$34)*SUMIFS(16:16,$9:$9,EOMONTH($U$9,11)+1-$U$9+IO$9-SUMIFS(conditions!$73:$73,conditions!$8:$8,"&lt;="&amp;IO$9,conditions!$9:$9,"&gt;="&amp;IO$9))*conditions!$U$69*conditions!$U$72,0))</f>
        <v>0</v>
      </c>
      <c r="IP88" s="37">
        <f>IF(IP$9="",0,IF(IP$9-SUMIFS(conditions!$73:$73,conditions!$8:$8,"&lt;="&amp;IP$9,conditions!$9:$9,"&gt;="&amp;IP$9)&lt;$U$9,(1-conditions!$U$34)*SUMIFS(16:16,$9:$9,EOMONTH($U$9,11)+1-$U$9+IP$9-SUMIFS(conditions!$73:$73,conditions!$8:$8,"&lt;="&amp;IP$9,conditions!$9:$9,"&gt;="&amp;IP$9))*conditions!$U$69*conditions!$U$72,0))</f>
        <v>0</v>
      </c>
      <c r="IQ88" s="37">
        <f>IF(IQ$9="",0,IF(IQ$9-SUMIFS(conditions!$73:$73,conditions!$8:$8,"&lt;="&amp;IQ$9,conditions!$9:$9,"&gt;="&amp;IQ$9)&lt;$U$9,(1-conditions!$U$34)*SUMIFS(16:16,$9:$9,EOMONTH($U$9,11)+1-$U$9+IQ$9-SUMIFS(conditions!$73:$73,conditions!$8:$8,"&lt;="&amp;IQ$9,conditions!$9:$9,"&gt;="&amp;IQ$9))*conditions!$U$69*conditions!$U$72,0))</f>
        <v>0</v>
      </c>
      <c r="IR88" s="37">
        <f>IF(IR$9="",0,IF(IR$9-SUMIFS(conditions!$73:$73,conditions!$8:$8,"&lt;="&amp;IR$9,conditions!$9:$9,"&gt;="&amp;IR$9)&lt;$U$9,(1-conditions!$U$34)*SUMIFS(16:16,$9:$9,EOMONTH($U$9,11)+1-$U$9+IR$9-SUMIFS(conditions!$73:$73,conditions!$8:$8,"&lt;="&amp;IR$9,conditions!$9:$9,"&gt;="&amp;IR$9))*conditions!$U$69*conditions!$U$72,0))</f>
        <v>0</v>
      </c>
      <c r="IS88" s="37">
        <f>IF(IS$9="",0,IF(IS$9-SUMIFS(conditions!$73:$73,conditions!$8:$8,"&lt;="&amp;IS$9,conditions!$9:$9,"&gt;="&amp;IS$9)&lt;$U$9,(1-conditions!$U$34)*SUMIFS(16:16,$9:$9,EOMONTH($U$9,11)+1-$U$9+IS$9-SUMIFS(conditions!$73:$73,conditions!$8:$8,"&lt;="&amp;IS$9,conditions!$9:$9,"&gt;="&amp;IS$9))*conditions!$U$69*conditions!$U$72,0))</f>
        <v>0</v>
      </c>
      <c r="IT88" s="37">
        <f>IF(IT$9="",0,IF(IT$9-SUMIFS(conditions!$73:$73,conditions!$8:$8,"&lt;="&amp;IT$9,conditions!$9:$9,"&gt;="&amp;IT$9)&lt;$U$9,(1-conditions!$U$34)*SUMIFS(16:16,$9:$9,EOMONTH($U$9,11)+1-$U$9+IT$9-SUMIFS(conditions!$73:$73,conditions!$8:$8,"&lt;="&amp;IT$9,conditions!$9:$9,"&gt;="&amp;IT$9))*conditions!$U$69*conditions!$U$72,0))</f>
        <v>0</v>
      </c>
      <c r="IU88" s="37">
        <f>IF(IU$9="",0,IF(IU$9-SUMIFS(conditions!$73:$73,conditions!$8:$8,"&lt;="&amp;IU$9,conditions!$9:$9,"&gt;="&amp;IU$9)&lt;$U$9,(1-conditions!$U$34)*SUMIFS(16:16,$9:$9,EOMONTH($U$9,11)+1-$U$9+IU$9-SUMIFS(conditions!$73:$73,conditions!$8:$8,"&lt;="&amp;IU$9,conditions!$9:$9,"&gt;="&amp;IU$9))*conditions!$U$69*conditions!$U$72,0))</f>
        <v>0</v>
      </c>
      <c r="IV88" s="37">
        <f>IF(IV$9="",0,IF(IV$9-SUMIFS(conditions!$73:$73,conditions!$8:$8,"&lt;="&amp;IV$9,conditions!$9:$9,"&gt;="&amp;IV$9)&lt;$U$9,(1-conditions!$U$34)*SUMIFS(16:16,$9:$9,EOMONTH($U$9,11)+1-$U$9+IV$9-SUMIFS(conditions!$73:$73,conditions!$8:$8,"&lt;="&amp;IV$9,conditions!$9:$9,"&gt;="&amp;IV$9))*conditions!$U$69*conditions!$U$72,0))</f>
        <v>0</v>
      </c>
      <c r="IW88" s="37">
        <f>IF(IW$9="",0,IF(IW$9-SUMIFS(conditions!$73:$73,conditions!$8:$8,"&lt;="&amp;IW$9,conditions!$9:$9,"&gt;="&amp;IW$9)&lt;$U$9,(1-conditions!$U$34)*SUMIFS(16:16,$9:$9,EOMONTH($U$9,11)+1-$U$9+IW$9-SUMIFS(conditions!$73:$73,conditions!$8:$8,"&lt;="&amp;IW$9,conditions!$9:$9,"&gt;="&amp;IW$9))*conditions!$U$69*conditions!$U$72,0))</f>
        <v>0</v>
      </c>
      <c r="IX88" s="37">
        <f>IF(IX$9="",0,IF(IX$9-SUMIFS(conditions!$73:$73,conditions!$8:$8,"&lt;="&amp;IX$9,conditions!$9:$9,"&gt;="&amp;IX$9)&lt;$U$9,(1-conditions!$U$34)*SUMIFS(16:16,$9:$9,EOMONTH($U$9,11)+1-$U$9+IX$9-SUMIFS(conditions!$73:$73,conditions!$8:$8,"&lt;="&amp;IX$9,conditions!$9:$9,"&gt;="&amp;IX$9))*conditions!$U$69*conditions!$U$72,0))</f>
        <v>0</v>
      </c>
      <c r="IY88" s="37">
        <f>IF(IY$9="",0,IF(IY$9-SUMIFS(conditions!$73:$73,conditions!$8:$8,"&lt;="&amp;IY$9,conditions!$9:$9,"&gt;="&amp;IY$9)&lt;$U$9,(1-conditions!$U$34)*SUMIFS(16:16,$9:$9,EOMONTH($U$9,11)+1-$U$9+IY$9-SUMIFS(conditions!$73:$73,conditions!$8:$8,"&lt;="&amp;IY$9,conditions!$9:$9,"&gt;="&amp;IY$9))*conditions!$U$69*conditions!$U$72,0))</f>
        <v>0</v>
      </c>
      <c r="IZ88" s="37">
        <f>IF(IZ$9="",0,IF(IZ$9-SUMIFS(conditions!$73:$73,conditions!$8:$8,"&lt;="&amp;IZ$9,conditions!$9:$9,"&gt;="&amp;IZ$9)&lt;$U$9,(1-conditions!$U$34)*SUMIFS(16:16,$9:$9,EOMONTH($U$9,11)+1-$U$9+IZ$9-SUMIFS(conditions!$73:$73,conditions!$8:$8,"&lt;="&amp;IZ$9,conditions!$9:$9,"&gt;="&amp;IZ$9))*conditions!$U$69*conditions!$U$72,0))</f>
        <v>0</v>
      </c>
      <c r="JA88" s="37">
        <f>IF(JA$9="",0,IF(JA$9-SUMIFS(conditions!$73:$73,conditions!$8:$8,"&lt;="&amp;JA$9,conditions!$9:$9,"&gt;="&amp;JA$9)&lt;$U$9,(1-conditions!$U$34)*SUMIFS(16:16,$9:$9,EOMONTH($U$9,11)+1-$U$9+JA$9-SUMIFS(conditions!$73:$73,conditions!$8:$8,"&lt;="&amp;JA$9,conditions!$9:$9,"&gt;="&amp;JA$9))*conditions!$U$69*conditions!$U$72,0))</f>
        <v>0</v>
      </c>
      <c r="JB88" s="37">
        <f>IF(JB$9="",0,IF(JB$9-SUMIFS(conditions!$73:$73,conditions!$8:$8,"&lt;="&amp;JB$9,conditions!$9:$9,"&gt;="&amp;JB$9)&lt;$U$9,(1-conditions!$U$34)*SUMIFS(16:16,$9:$9,EOMONTH($U$9,11)+1-$U$9+JB$9-SUMIFS(conditions!$73:$73,conditions!$8:$8,"&lt;="&amp;JB$9,conditions!$9:$9,"&gt;="&amp;JB$9))*conditions!$U$69*conditions!$U$72,0))</f>
        <v>0</v>
      </c>
      <c r="JC88" s="37">
        <f>IF(JC$9="",0,IF(JC$9-SUMIFS(conditions!$73:$73,conditions!$8:$8,"&lt;="&amp;JC$9,conditions!$9:$9,"&gt;="&amp;JC$9)&lt;$U$9,(1-conditions!$U$34)*SUMIFS(16:16,$9:$9,EOMONTH($U$9,11)+1-$U$9+JC$9-SUMIFS(conditions!$73:$73,conditions!$8:$8,"&lt;="&amp;JC$9,conditions!$9:$9,"&gt;="&amp;JC$9))*conditions!$U$69*conditions!$U$72,0))</f>
        <v>0</v>
      </c>
      <c r="JD88" s="37">
        <f>IF(JD$9="",0,IF(JD$9-SUMIFS(conditions!$73:$73,conditions!$8:$8,"&lt;="&amp;JD$9,conditions!$9:$9,"&gt;="&amp;JD$9)&lt;$U$9,(1-conditions!$U$34)*SUMIFS(16:16,$9:$9,EOMONTH($U$9,11)+1-$U$9+JD$9-SUMIFS(conditions!$73:$73,conditions!$8:$8,"&lt;="&amp;JD$9,conditions!$9:$9,"&gt;="&amp;JD$9))*conditions!$U$69*conditions!$U$72,0))</f>
        <v>0</v>
      </c>
      <c r="JE88" s="37">
        <f>IF(JE$9="",0,IF(JE$9-SUMIFS(conditions!$73:$73,conditions!$8:$8,"&lt;="&amp;JE$9,conditions!$9:$9,"&gt;="&amp;JE$9)&lt;$U$9,(1-conditions!$U$34)*SUMIFS(16:16,$9:$9,EOMONTH($U$9,11)+1-$U$9+JE$9-SUMIFS(conditions!$73:$73,conditions!$8:$8,"&lt;="&amp;JE$9,conditions!$9:$9,"&gt;="&amp;JE$9))*conditions!$U$69*conditions!$U$72,0))</f>
        <v>0</v>
      </c>
      <c r="JF88" s="37">
        <f>IF(JF$9="",0,IF(JF$9-SUMIFS(conditions!$73:$73,conditions!$8:$8,"&lt;="&amp;JF$9,conditions!$9:$9,"&gt;="&amp;JF$9)&lt;$U$9,(1-conditions!$U$34)*SUMIFS(16:16,$9:$9,EOMONTH($U$9,11)+1-$U$9+JF$9-SUMIFS(conditions!$73:$73,conditions!$8:$8,"&lt;="&amp;JF$9,conditions!$9:$9,"&gt;="&amp;JF$9))*conditions!$U$69*conditions!$U$72,0))</f>
        <v>0</v>
      </c>
      <c r="JG88" s="37">
        <f>IF(JG$9="",0,IF(JG$9-SUMIFS(conditions!$73:$73,conditions!$8:$8,"&lt;="&amp;JG$9,conditions!$9:$9,"&gt;="&amp;JG$9)&lt;$U$9,(1-conditions!$U$34)*SUMIFS(16:16,$9:$9,EOMONTH($U$9,11)+1-$U$9+JG$9-SUMIFS(conditions!$73:$73,conditions!$8:$8,"&lt;="&amp;JG$9,conditions!$9:$9,"&gt;="&amp;JG$9))*conditions!$U$69*conditions!$U$72,0))</f>
        <v>0</v>
      </c>
      <c r="JH88" s="37">
        <f>IF(JH$9="",0,IF(JH$9-SUMIFS(conditions!$73:$73,conditions!$8:$8,"&lt;="&amp;JH$9,conditions!$9:$9,"&gt;="&amp;JH$9)&lt;$U$9,(1-conditions!$U$34)*SUMIFS(16:16,$9:$9,EOMONTH($U$9,11)+1-$U$9+JH$9-SUMIFS(conditions!$73:$73,conditions!$8:$8,"&lt;="&amp;JH$9,conditions!$9:$9,"&gt;="&amp;JH$9))*conditions!$U$69*conditions!$U$72,0))</f>
        <v>0</v>
      </c>
      <c r="JI88" s="37">
        <f>IF(JI$9="",0,IF(JI$9-SUMIFS(conditions!$73:$73,conditions!$8:$8,"&lt;="&amp;JI$9,conditions!$9:$9,"&gt;="&amp;JI$9)&lt;$U$9,(1-conditions!$U$34)*SUMIFS(16:16,$9:$9,EOMONTH($U$9,11)+1-$U$9+JI$9-SUMIFS(conditions!$73:$73,conditions!$8:$8,"&lt;="&amp;JI$9,conditions!$9:$9,"&gt;="&amp;JI$9))*conditions!$U$69*conditions!$U$72,0))</f>
        <v>0</v>
      </c>
      <c r="JJ88" s="37">
        <f>IF(JJ$9="",0,IF(JJ$9-SUMIFS(conditions!$73:$73,conditions!$8:$8,"&lt;="&amp;JJ$9,conditions!$9:$9,"&gt;="&amp;JJ$9)&lt;$U$9,(1-conditions!$U$34)*SUMIFS(16:16,$9:$9,EOMONTH($U$9,11)+1-$U$9+JJ$9-SUMIFS(conditions!$73:$73,conditions!$8:$8,"&lt;="&amp;JJ$9,conditions!$9:$9,"&gt;="&amp;JJ$9))*conditions!$U$69*conditions!$U$72,0))</f>
        <v>0</v>
      </c>
      <c r="JK88" s="37">
        <f>IF(JK$9="",0,IF(JK$9-SUMIFS(conditions!$73:$73,conditions!$8:$8,"&lt;="&amp;JK$9,conditions!$9:$9,"&gt;="&amp;JK$9)&lt;$U$9,(1-conditions!$U$34)*SUMIFS(16:16,$9:$9,EOMONTH($U$9,11)+1-$U$9+JK$9-SUMIFS(conditions!$73:$73,conditions!$8:$8,"&lt;="&amp;JK$9,conditions!$9:$9,"&gt;="&amp;JK$9))*conditions!$U$69*conditions!$U$72,0))</f>
        <v>0</v>
      </c>
      <c r="JL88" s="37">
        <f>IF(JL$9="",0,IF(JL$9-SUMIFS(conditions!$73:$73,conditions!$8:$8,"&lt;="&amp;JL$9,conditions!$9:$9,"&gt;="&amp;JL$9)&lt;$U$9,(1-conditions!$U$34)*SUMIFS(16:16,$9:$9,EOMONTH($U$9,11)+1-$U$9+JL$9-SUMIFS(conditions!$73:$73,conditions!$8:$8,"&lt;="&amp;JL$9,conditions!$9:$9,"&gt;="&amp;JL$9))*conditions!$U$69*conditions!$U$72,0))</f>
        <v>0</v>
      </c>
      <c r="JM88" s="37">
        <f>IF(JM$9="",0,IF(JM$9-SUMIFS(conditions!$73:$73,conditions!$8:$8,"&lt;="&amp;JM$9,conditions!$9:$9,"&gt;="&amp;JM$9)&lt;$U$9,(1-conditions!$U$34)*SUMIFS(16:16,$9:$9,EOMONTH($U$9,11)+1-$U$9+JM$9-SUMIFS(conditions!$73:$73,conditions!$8:$8,"&lt;="&amp;JM$9,conditions!$9:$9,"&gt;="&amp;JM$9))*conditions!$U$69*conditions!$U$72,0))</f>
        <v>0</v>
      </c>
      <c r="JN88" s="37">
        <f>IF(JN$9="",0,IF(JN$9-SUMIFS(conditions!$73:$73,conditions!$8:$8,"&lt;="&amp;JN$9,conditions!$9:$9,"&gt;="&amp;JN$9)&lt;$U$9,(1-conditions!$U$34)*SUMIFS(16:16,$9:$9,EOMONTH($U$9,11)+1-$U$9+JN$9-SUMIFS(conditions!$73:$73,conditions!$8:$8,"&lt;="&amp;JN$9,conditions!$9:$9,"&gt;="&amp;JN$9))*conditions!$U$69*conditions!$U$72,0))</f>
        <v>0</v>
      </c>
      <c r="JO88" s="37">
        <f>IF(JO$9="",0,IF(JO$9-SUMIFS(conditions!$73:$73,conditions!$8:$8,"&lt;="&amp;JO$9,conditions!$9:$9,"&gt;="&amp;JO$9)&lt;$U$9,(1-conditions!$U$34)*SUMIFS(16:16,$9:$9,EOMONTH($U$9,11)+1-$U$9+JO$9-SUMIFS(conditions!$73:$73,conditions!$8:$8,"&lt;="&amp;JO$9,conditions!$9:$9,"&gt;="&amp;JO$9))*conditions!$U$69*conditions!$U$72,0))</f>
        <v>0</v>
      </c>
      <c r="JP88" s="37">
        <f>IF(JP$9="",0,IF(JP$9-SUMIFS(conditions!$73:$73,conditions!$8:$8,"&lt;="&amp;JP$9,conditions!$9:$9,"&gt;="&amp;JP$9)&lt;$U$9,(1-conditions!$U$34)*SUMIFS(16:16,$9:$9,EOMONTH($U$9,11)+1-$U$9+JP$9-SUMIFS(conditions!$73:$73,conditions!$8:$8,"&lt;="&amp;JP$9,conditions!$9:$9,"&gt;="&amp;JP$9))*conditions!$U$69*conditions!$U$72,0))</f>
        <v>0</v>
      </c>
      <c r="JQ88" s="37">
        <f>IF(JQ$9="",0,IF(JQ$9-SUMIFS(conditions!$73:$73,conditions!$8:$8,"&lt;="&amp;JQ$9,conditions!$9:$9,"&gt;="&amp;JQ$9)&lt;$U$9,(1-conditions!$U$34)*SUMIFS(16:16,$9:$9,EOMONTH($U$9,11)+1-$U$9+JQ$9-SUMIFS(conditions!$73:$73,conditions!$8:$8,"&lt;="&amp;JQ$9,conditions!$9:$9,"&gt;="&amp;JQ$9))*conditions!$U$69*conditions!$U$72,0))</f>
        <v>0</v>
      </c>
      <c r="JR88" s="37">
        <f>IF(JR$9="",0,IF(JR$9-SUMIFS(conditions!$73:$73,conditions!$8:$8,"&lt;="&amp;JR$9,conditions!$9:$9,"&gt;="&amp;JR$9)&lt;$U$9,(1-conditions!$U$34)*SUMIFS(16:16,$9:$9,EOMONTH($U$9,11)+1-$U$9+JR$9-SUMIFS(conditions!$73:$73,conditions!$8:$8,"&lt;="&amp;JR$9,conditions!$9:$9,"&gt;="&amp;JR$9))*conditions!$U$69*conditions!$U$72,0))</f>
        <v>0</v>
      </c>
      <c r="JS88" s="37">
        <f>IF(JS$9="",0,IF(JS$9-SUMIFS(conditions!$73:$73,conditions!$8:$8,"&lt;="&amp;JS$9,conditions!$9:$9,"&gt;="&amp;JS$9)&lt;$U$9,(1-conditions!$U$34)*SUMIFS(16:16,$9:$9,EOMONTH($U$9,11)+1-$U$9+JS$9-SUMIFS(conditions!$73:$73,conditions!$8:$8,"&lt;="&amp;JS$9,conditions!$9:$9,"&gt;="&amp;JS$9))*conditions!$U$69*conditions!$U$72,0))</f>
        <v>0</v>
      </c>
      <c r="JT88" s="37">
        <f>IF(JT$9="",0,IF(JT$9-SUMIFS(conditions!$73:$73,conditions!$8:$8,"&lt;="&amp;JT$9,conditions!$9:$9,"&gt;="&amp;JT$9)&lt;$U$9,(1-conditions!$U$34)*SUMIFS(16:16,$9:$9,EOMONTH($U$9,11)+1-$U$9+JT$9-SUMIFS(conditions!$73:$73,conditions!$8:$8,"&lt;="&amp;JT$9,conditions!$9:$9,"&gt;="&amp;JT$9))*conditions!$U$69*conditions!$U$72,0))</f>
        <v>0</v>
      </c>
      <c r="JU88" s="37">
        <f>IF(JU$9="",0,IF(JU$9-SUMIFS(conditions!$73:$73,conditions!$8:$8,"&lt;="&amp;JU$9,conditions!$9:$9,"&gt;="&amp;JU$9)&lt;$U$9,(1-conditions!$U$34)*SUMIFS(16:16,$9:$9,EOMONTH($U$9,11)+1-$U$9+JU$9-SUMIFS(conditions!$73:$73,conditions!$8:$8,"&lt;="&amp;JU$9,conditions!$9:$9,"&gt;="&amp;JU$9))*conditions!$U$69*conditions!$U$72,0))</f>
        <v>0</v>
      </c>
      <c r="JV88" s="37">
        <f>IF(JV$9="",0,IF(JV$9-SUMIFS(conditions!$73:$73,conditions!$8:$8,"&lt;="&amp;JV$9,conditions!$9:$9,"&gt;="&amp;JV$9)&lt;$U$9,(1-conditions!$U$34)*SUMIFS(16:16,$9:$9,EOMONTH($U$9,11)+1-$U$9+JV$9-SUMIFS(conditions!$73:$73,conditions!$8:$8,"&lt;="&amp;JV$9,conditions!$9:$9,"&gt;="&amp;JV$9))*conditions!$U$69*conditions!$U$72,0))</f>
        <v>0</v>
      </c>
      <c r="JW88" s="37">
        <f>IF(JW$9="",0,IF(JW$9-SUMIFS(conditions!$73:$73,conditions!$8:$8,"&lt;="&amp;JW$9,conditions!$9:$9,"&gt;="&amp;JW$9)&lt;$U$9,(1-conditions!$U$34)*SUMIFS(16:16,$9:$9,EOMONTH($U$9,11)+1-$U$9+JW$9-SUMIFS(conditions!$73:$73,conditions!$8:$8,"&lt;="&amp;JW$9,conditions!$9:$9,"&gt;="&amp;JW$9))*conditions!$U$69*conditions!$U$72,0))</f>
        <v>0</v>
      </c>
      <c r="JX88" s="37">
        <f>IF(JX$9="",0,IF(JX$9-SUMIFS(conditions!$73:$73,conditions!$8:$8,"&lt;="&amp;JX$9,conditions!$9:$9,"&gt;="&amp;JX$9)&lt;$U$9,(1-conditions!$U$34)*SUMIFS(16:16,$9:$9,EOMONTH($U$9,11)+1-$U$9+JX$9-SUMIFS(conditions!$73:$73,conditions!$8:$8,"&lt;="&amp;JX$9,conditions!$9:$9,"&gt;="&amp;JX$9))*conditions!$U$69*conditions!$U$72,0))</f>
        <v>0</v>
      </c>
      <c r="JY88" s="37">
        <f>IF(JY$9="",0,IF(JY$9-SUMIFS(conditions!$73:$73,conditions!$8:$8,"&lt;="&amp;JY$9,conditions!$9:$9,"&gt;="&amp;JY$9)&lt;$U$9,(1-conditions!$U$34)*SUMIFS(16:16,$9:$9,EOMONTH($U$9,11)+1-$U$9+JY$9-SUMIFS(conditions!$73:$73,conditions!$8:$8,"&lt;="&amp;JY$9,conditions!$9:$9,"&gt;="&amp;JY$9))*conditions!$U$69*conditions!$U$72,0))</f>
        <v>0</v>
      </c>
      <c r="JZ88" s="37">
        <f>IF(JZ$9="",0,IF(JZ$9-SUMIFS(conditions!$73:$73,conditions!$8:$8,"&lt;="&amp;JZ$9,conditions!$9:$9,"&gt;="&amp;JZ$9)&lt;$U$9,(1-conditions!$U$34)*SUMIFS(16:16,$9:$9,EOMONTH($U$9,11)+1-$U$9+JZ$9-SUMIFS(conditions!$73:$73,conditions!$8:$8,"&lt;="&amp;JZ$9,conditions!$9:$9,"&gt;="&amp;JZ$9))*conditions!$U$69*conditions!$U$72,0))</f>
        <v>0</v>
      </c>
      <c r="KA88" s="37">
        <f>IF(KA$9="",0,IF(KA$9-SUMIFS(conditions!$73:$73,conditions!$8:$8,"&lt;="&amp;KA$9,conditions!$9:$9,"&gt;="&amp;KA$9)&lt;$U$9,(1-conditions!$U$34)*SUMIFS(16:16,$9:$9,EOMONTH($U$9,11)+1-$U$9+KA$9-SUMIFS(conditions!$73:$73,conditions!$8:$8,"&lt;="&amp;KA$9,conditions!$9:$9,"&gt;="&amp;KA$9))*conditions!$U$69*conditions!$U$72,0))</f>
        <v>0</v>
      </c>
      <c r="KB88" s="37">
        <f>IF(KB$9="",0,IF(KB$9-SUMIFS(conditions!$73:$73,conditions!$8:$8,"&lt;="&amp;KB$9,conditions!$9:$9,"&gt;="&amp;KB$9)&lt;$U$9,(1-conditions!$U$34)*SUMIFS(16:16,$9:$9,EOMONTH($U$9,11)+1-$U$9+KB$9-SUMIFS(conditions!$73:$73,conditions!$8:$8,"&lt;="&amp;KB$9,conditions!$9:$9,"&gt;="&amp;KB$9))*conditions!$U$69*conditions!$U$72,0))</f>
        <v>0</v>
      </c>
      <c r="KC88" s="37">
        <f>IF(KC$9="",0,IF(KC$9-SUMIFS(conditions!$73:$73,conditions!$8:$8,"&lt;="&amp;KC$9,conditions!$9:$9,"&gt;="&amp;KC$9)&lt;$U$9,(1-conditions!$U$34)*SUMIFS(16:16,$9:$9,EOMONTH($U$9,11)+1-$U$9+KC$9-SUMIFS(conditions!$73:$73,conditions!$8:$8,"&lt;="&amp;KC$9,conditions!$9:$9,"&gt;="&amp;KC$9))*conditions!$U$69*conditions!$U$72,0))</f>
        <v>0</v>
      </c>
      <c r="KD88" s="37">
        <f>IF(KD$9="",0,IF(KD$9-SUMIFS(conditions!$73:$73,conditions!$8:$8,"&lt;="&amp;KD$9,conditions!$9:$9,"&gt;="&amp;KD$9)&lt;$U$9,(1-conditions!$U$34)*SUMIFS(16:16,$9:$9,EOMONTH($U$9,11)+1-$U$9+KD$9-SUMIFS(conditions!$73:$73,conditions!$8:$8,"&lt;="&amp;KD$9,conditions!$9:$9,"&gt;="&amp;KD$9))*conditions!$U$69*conditions!$U$72,0))</f>
        <v>0</v>
      </c>
      <c r="KE88" s="37">
        <f>IF(KE$9="",0,IF(KE$9-SUMIFS(conditions!$73:$73,conditions!$8:$8,"&lt;="&amp;KE$9,conditions!$9:$9,"&gt;="&amp;KE$9)&lt;$U$9,(1-conditions!$U$34)*SUMIFS(16:16,$9:$9,EOMONTH($U$9,11)+1-$U$9+KE$9-SUMIFS(conditions!$73:$73,conditions!$8:$8,"&lt;="&amp;KE$9,conditions!$9:$9,"&gt;="&amp;KE$9))*conditions!$U$69*conditions!$U$72,0))</f>
        <v>0</v>
      </c>
      <c r="KF88" s="37">
        <f>IF(KF$9="",0,IF(KF$9-SUMIFS(conditions!$73:$73,conditions!$8:$8,"&lt;="&amp;KF$9,conditions!$9:$9,"&gt;="&amp;KF$9)&lt;$U$9,(1-conditions!$U$34)*SUMIFS(16:16,$9:$9,EOMONTH($U$9,11)+1-$U$9+KF$9-SUMIFS(conditions!$73:$73,conditions!$8:$8,"&lt;="&amp;KF$9,conditions!$9:$9,"&gt;="&amp;KF$9))*conditions!$U$69*conditions!$U$72,0))</f>
        <v>0</v>
      </c>
      <c r="KG88" s="37">
        <f>IF(KG$9="",0,IF(KG$9-SUMIFS(conditions!$73:$73,conditions!$8:$8,"&lt;="&amp;KG$9,conditions!$9:$9,"&gt;="&amp;KG$9)&lt;$U$9,(1-conditions!$U$34)*SUMIFS(16:16,$9:$9,EOMONTH($U$9,11)+1-$U$9+KG$9-SUMIFS(conditions!$73:$73,conditions!$8:$8,"&lt;="&amp;KG$9,conditions!$9:$9,"&gt;="&amp;KG$9))*conditions!$U$69*conditions!$U$72,0))</f>
        <v>0</v>
      </c>
      <c r="KH88" s="37">
        <f>IF(KH$9="",0,IF(KH$9-SUMIFS(conditions!$73:$73,conditions!$8:$8,"&lt;="&amp;KH$9,conditions!$9:$9,"&gt;="&amp;KH$9)&lt;$U$9,(1-conditions!$U$34)*SUMIFS(16:16,$9:$9,EOMONTH($U$9,11)+1-$U$9+KH$9-SUMIFS(conditions!$73:$73,conditions!$8:$8,"&lt;="&amp;KH$9,conditions!$9:$9,"&gt;="&amp;KH$9))*conditions!$U$69*conditions!$U$72,0))</f>
        <v>0</v>
      </c>
      <c r="KI88" s="37">
        <f>IF(KI$9="",0,IF(KI$9-SUMIFS(conditions!$73:$73,conditions!$8:$8,"&lt;="&amp;KI$9,conditions!$9:$9,"&gt;="&amp;KI$9)&lt;$U$9,(1-conditions!$U$34)*SUMIFS(16:16,$9:$9,EOMONTH($U$9,11)+1-$U$9+KI$9-SUMIFS(conditions!$73:$73,conditions!$8:$8,"&lt;="&amp;KI$9,conditions!$9:$9,"&gt;="&amp;KI$9))*conditions!$U$69*conditions!$U$72,0))</f>
        <v>0</v>
      </c>
      <c r="KJ88" s="37">
        <f>IF(KJ$9="",0,IF(KJ$9-SUMIFS(conditions!$73:$73,conditions!$8:$8,"&lt;="&amp;KJ$9,conditions!$9:$9,"&gt;="&amp;KJ$9)&lt;$U$9,(1-conditions!$U$34)*SUMIFS(16:16,$9:$9,EOMONTH($U$9,11)+1-$U$9+KJ$9-SUMIFS(conditions!$73:$73,conditions!$8:$8,"&lt;="&amp;KJ$9,conditions!$9:$9,"&gt;="&amp;KJ$9))*conditions!$U$69*conditions!$U$72,0))</f>
        <v>0</v>
      </c>
      <c r="KK88" s="37">
        <f>IF(KK$9="",0,IF(KK$9-SUMIFS(conditions!$73:$73,conditions!$8:$8,"&lt;="&amp;KK$9,conditions!$9:$9,"&gt;="&amp;KK$9)&lt;$U$9,(1-conditions!$U$34)*SUMIFS(16:16,$9:$9,EOMONTH($U$9,11)+1-$U$9+KK$9-SUMIFS(conditions!$73:$73,conditions!$8:$8,"&lt;="&amp;KK$9,conditions!$9:$9,"&gt;="&amp;KK$9))*conditions!$U$69*conditions!$U$72,0))</f>
        <v>0</v>
      </c>
      <c r="KL88" s="37">
        <f>IF(KL$9="",0,IF(KL$9-SUMIFS(conditions!$73:$73,conditions!$8:$8,"&lt;="&amp;KL$9,conditions!$9:$9,"&gt;="&amp;KL$9)&lt;$U$9,(1-conditions!$U$34)*SUMIFS(16:16,$9:$9,EOMONTH($U$9,11)+1-$U$9+KL$9-SUMIFS(conditions!$73:$73,conditions!$8:$8,"&lt;="&amp;KL$9,conditions!$9:$9,"&gt;="&amp;KL$9))*conditions!$U$69*conditions!$U$72,0))</f>
        <v>0</v>
      </c>
      <c r="KM88" s="37">
        <f>IF(KM$9="",0,IF(KM$9-SUMIFS(conditions!$73:$73,conditions!$8:$8,"&lt;="&amp;KM$9,conditions!$9:$9,"&gt;="&amp;KM$9)&lt;$U$9,(1-conditions!$U$34)*SUMIFS(16:16,$9:$9,EOMONTH($U$9,11)+1-$U$9+KM$9-SUMIFS(conditions!$73:$73,conditions!$8:$8,"&lt;="&amp;KM$9,conditions!$9:$9,"&gt;="&amp;KM$9))*conditions!$U$69*conditions!$U$72,0))</f>
        <v>0</v>
      </c>
      <c r="KN88" s="37">
        <f>IF(KN$9="",0,IF(KN$9-SUMIFS(conditions!$73:$73,conditions!$8:$8,"&lt;="&amp;KN$9,conditions!$9:$9,"&gt;="&amp;KN$9)&lt;$U$9,(1-conditions!$U$34)*SUMIFS(16:16,$9:$9,EOMONTH($U$9,11)+1-$U$9+KN$9-SUMIFS(conditions!$73:$73,conditions!$8:$8,"&lt;="&amp;KN$9,conditions!$9:$9,"&gt;="&amp;KN$9))*conditions!$U$69*conditions!$U$72,0))</f>
        <v>0</v>
      </c>
      <c r="KO88" s="37">
        <f>IF(KO$9="",0,IF(KO$9-SUMIFS(conditions!$73:$73,conditions!$8:$8,"&lt;="&amp;KO$9,conditions!$9:$9,"&gt;="&amp;KO$9)&lt;$U$9,(1-conditions!$U$34)*SUMIFS(16:16,$9:$9,EOMONTH($U$9,11)+1-$U$9+KO$9-SUMIFS(conditions!$73:$73,conditions!$8:$8,"&lt;="&amp;KO$9,conditions!$9:$9,"&gt;="&amp;KO$9))*conditions!$U$69*conditions!$U$72,0))</f>
        <v>0</v>
      </c>
      <c r="KP88" s="37">
        <f>IF(KP$9="",0,IF(KP$9-SUMIFS(conditions!$73:$73,conditions!$8:$8,"&lt;="&amp;KP$9,conditions!$9:$9,"&gt;="&amp;KP$9)&lt;$U$9,(1-conditions!$U$34)*SUMIFS(16:16,$9:$9,EOMONTH($U$9,11)+1-$U$9+KP$9-SUMIFS(conditions!$73:$73,conditions!$8:$8,"&lt;="&amp;KP$9,conditions!$9:$9,"&gt;="&amp;KP$9))*conditions!$U$69*conditions!$U$72,0))</f>
        <v>0</v>
      </c>
      <c r="KQ88" s="37">
        <f>IF(KQ$9="",0,IF(KQ$9-SUMIFS(conditions!$73:$73,conditions!$8:$8,"&lt;="&amp;KQ$9,conditions!$9:$9,"&gt;="&amp;KQ$9)&lt;$U$9,(1-conditions!$U$34)*SUMIFS(16:16,$9:$9,EOMONTH($U$9,11)+1-$U$9+KQ$9-SUMIFS(conditions!$73:$73,conditions!$8:$8,"&lt;="&amp;KQ$9,conditions!$9:$9,"&gt;="&amp;KQ$9))*conditions!$U$69*conditions!$U$72,0))</f>
        <v>0</v>
      </c>
      <c r="KR88" s="37">
        <f>IF(KR$9="",0,IF(KR$9-SUMIFS(conditions!$73:$73,conditions!$8:$8,"&lt;="&amp;KR$9,conditions!$9:$9,"&gt;="&amp;KR$9)&lt;$U$9,(1-conditions!$U$34)*SUMIFS(16:16,$9:$9,EOMONTH($U$9,11)+1-$U$9+KR$9-SUMIFS(conditions!$73:$73,conditions!$8:$8,"&lt;="&amp;KR$9,conditions!$9:$9,"&gt;="&amp;KR$9))*conditions!$U$69*conditions!$U$72,0))</f>
        <v>0</v>
      </c>
      <c r="KS88" s="37">
        <f>IF(KS$9="",0,IF(KS$9-SUMIFS(conditions!$73:$73,conditions!$8:$8,"&lt;="&amp;KS$9,conditions!$9:$9,"&gt;="&amp;KS$9)&lt;$U$9,(1-conditions!$U$34)*SUMIFS(16:16,$9:$9,EOMONTH($U$9,11)+1-$U$9+KS$9-SUMIFS(conditions!$73:$73,conditions!$8:$8,"&lt;="&amp;KS$9,conditions!$9:$9,"&gt;="&amp;KS$9))*conditions!$U$69*conditions!$U$72,0))</f>
        <v>0</v>
      </c>
      <c r="KT88" s="37">
        <f>IF(KT$9="",0,IF(KT$9-SUMIFS(conditions!$73:$73,conditions!$8:$8,"&lt;="&amp;KT$9,conditions!$9:$9,"&gt;="&amp;KT$9)&lt;$U$9,(1-conditions!$U$34)*SUMIFS(16:16,$9:$9,EOMONTH($U$9,11)+1-$U$9+KT$9-SUMIFS(conditions!$73:$73,conditions!$8:$8,"&lt;="&amp;KT$9,conditions!$9:$9,"&gt;="&amp;KT$9))*conditions!$U$69*conditions!$U$72,0))</f>
        <v>0</v>
      </c>
      <c r="KU88" s="37">
        <f>IF(KU$9="",0,IF(KU$9-SUMIFS(conditions!$73:$73,conditions!$8:$8,"&lt;="&amp;KU$9,conditions!$9:$9,"&gt;="&amp;KU$9)&lt;$U$9,(1-conditions!$U$34)*SUMIFS(16:16,$9:$9,EOMONTH($U$9,11)+1-$U$9+KU$9-SUMIFS(conditions!$73:$73,conditions!$8:$8,"&lt;="&amp;KU$9,conditions!$9:$9,"&gt;="&amp;KU$9))*conditions!$U$69*conditions!$U$72,0))</f>
        <v>0</v>
      </c>
      <c r="KV88" s="37">
        <f>IF(KV$9="",0,IF(KV$9-SUMIFS(conditions!$73:$73,conditions!$8:$8,"&lt;="&amp;KV$9,conditions!$9:$9,"&gt;="&amp;KV$9)&lt;$U$9,(1-conditions!$U$34)*SUMIFS(16:16,$9:$9,EOMONTH($U$9,11)+1-$U$9+KV$9-SUMIFS(conditions!$73:$73,conditions!$8:$8,"&lt;="&amp;KV$9,conditions!$9:$9,"&gt;="&amp;KV$9))*conditions!$U$69*conditions!$U$72,0))</f>
        <v>0</v>
      </c>
      <c r="KW88" s="37">
        <f>IF(KW$9="",0,IF(KW$9-SUMIFS(conditions!$73:$73,conditions!$8:$8,"&lt;="&amp;KW$9,conditions!$9:$9,"&gt;="&amp;KW$9)&lt;$U$9,(1-conditions!$U$34)*SUMIFS(16:16,$9:$9,EOMONTH($U$9,11)+1-$U$9+KW$9-SUMIFS(conditions!$73:$73,conditions!$8:$8,"&lt;="&amp;KW$9,conditions!$9:$9,"&gt;="&amp;KW$9))*conditions!$U$69*conditions!$U$72,0))</f>
        <v>0</v>
      </c>
      <c r="KX88" s="37">
        <f>IF(KX$9="",0,IF(KX$9-SUMIFS(conditions!$73:$73,conditions!$8:$8,"&lt;="&amp;KX$9,conditions!$9:$9,"&gt;="&amp;KX$9)&lt;$U$9,(1-conditions!$U$34)*SUMIFS(16:16,$9:$9,EOMONTH($U$9,11)+1-$U$9+KX$9-SUMIFS(conditions!$73:$73,conditions!$8:$8,"&lt;="&amp;KX$9,conditions!$9:$9,"&gt;="&amp;KX$9))*conditions!$U$69*conditions!$U$72,0))</f>
        <v>0</v>
      </c>
      <c r="KY88" s="37">
        <f>IF(KY$9="",0,IF(KY$9-SUMIFS(conditions!$73:$73,conditions!$8:$8,"&lt;="&amp;KY$9,conditions!$9:$9,"&gt;="&amp;KY$9)&lt;$U$9,(1-conditions!$U$34)*SUMIFS(16:16,$9:$9,EOMONTH($U$9,11)+1-$U$9+KY$9-SUMIFS(conditions!$73:$73,conditions!$8:$8,"&lt;="&amp;KY$9,conditions!$9:$9,"&gt;="&amp;KY$9))*conditions!$U$69*conditions!$U$72,0))</f>
        <v>0</v>
      </c>
      <c r="KZ88" s="37">
        <f>IF(KZ$9="",0,IF(KZ$9-SUMIFS(conditions!$73:$73,conditions!$8:$8,"&lt;="&amp;KZ$9,conditions!$9:$9,"&gt;="&amp;KZ$9)&lt;$U$9,(1-conditions!$U$34)*SUMIFS(16:16,$9:$9,EOMONTH($U$9,11)+1-$U$9+KZ$9-SUMIFS(conditions!$73:$73,conditions!$8:$8,"&lt;="&amp;KZ$9,conditions!$9:$9,"&gt;="&amp;KZ$9))*conditions!$U$69*conditions!$U$72,0))</f>
        <v>0</v>
      </c>
      <c r="LA88" s="37">
        <f>IF(LA$9="",0,IF(LA$9-SUMIFS(conditions!$73:$73,conditions!$8:$8,"&lt;="&amp;LA$9,conditions!$9:$9,"&gt;="&amp;LA$9)&lt;$U$9,(1-conditions!$U$34)*SUMIFS(16:16,$9:$9,EOMONTH($U$9,11)+1-$U$9+LA$9-SUMIFS(conditions!$73:$73,conditions!$8:$8,"&lt;="&amp;LA$9,conditions!$9:$9,"&gt;="&amp;LA$9))*conditions!$U$69*conditions!$U$72,0))</f>
        <v>0</v>
      </c>
      <c r="LB88" s="37">
        <f>IF(LB$9="",0,IF(LB$9-SUMIFS(conditions!$73:$73,conditions!$8:$8,"&lt;="&amp;LB$9,conditions!$9:$9,"&gt;="&amp;LB$9)&lt;$U$9,(1-conditions!$U$34)*SUMIFS(16:16,$9:$9,EOMONTH($U$9,11)+1-$U$9+LB$9-SUMIFS(conditions!$73:$73,conditions!$8:$8,"&lt;="&amp;LB$9,conditions!$9:$9,"&gt;="&amp;LB$9))*conditions!$U$69*conditions!$U$72,0))</f>
        <v>0</v>
      </c>
      <c r="LC88" s="37">
        <f>IF(LC$9="",0,IF(LC$9-SUMIFS(conditions!$73:$73,conditions!$8:$8,"&lt;="&amp;LC$9,conditions!$9:$9,"&gt;="&amp;LC$9)&lt;$U$9,(1-conditions!$U$34)*SUMIFS(16:16,$9:$9,EOMONTH($U$9,11)+1-$U$9+LC$9-SUMIFS(conditions!$73:$73,conditions!$8:$8,"&lt;="&amp;LC$9,conditions!$9:$9,"&gt;="&amp;LC$9))*conditions!$U$69*conditions!$U$72,0))</f>
        <v>0</v>
      </c>
      <c r="LD88" s="37">
        <f>IF(LD$9="",0,IF(LD$9-SUMIFS(conditions!$73:$73,conditions!$8:$8,"&lt;="&amp;LD$9,conditions!$9:$9,"&gt;="&amp;LD$9)&lt;$U$9,(1-conditions!$U$34)*SUMIFS(16:16,$9:$9,EOMONTH($U$9,11)+1-$U$9+LD$9-SUMIFS(conditions!$73:$73,conditions!$8:$8,"&lt;="&amp;LD$9,conditions!$9:$9,"&gt;="&amp;LD$9))*conditions!$U$69*conditions!$U$72,0))</f>
        <v>0</v>
      </c>
      <c r="LE88" s="37">
        <f>IF(LE$9="",0,IF(LE$9-SUMIFS(conditions!$73:$73,conditions!$8:$8,"&lt;="&amp;LE$9,conditions!$9:$9,"&gt;="&amp;LE$9)&lt;$U$9,(1-conditions!$U$34)*SUMIFS(16:16,$9:$9,EOMONTH($U$9,11)+1-$U$9+LE$9-SUMIFS(conditions!$73:$73,conditions!$8:$8,"&lt;="&amp;LE$9,conditions!$9:$9,"&gt;="&amp;LE$9))*conditions!$U$69*conditions!$U$72,0))</f>
        <v>0</v>
      </c>
      <c r="LF88" s="37">
        <f>IF(LF$9="",0,IF(LF$9-SUMIFS(conditions!$73:$73,conditions!$8:$8,"&lt;="&amp;LF$9,conditions!$9:$9,"&gt;="&amp;LF$9)&lt;$U$9,(1-conditions!$U$34)*SUMIFS(16:16,$9:$9,EOMONTH($U$9,11)+1-$U$9+LF$9-SUMIFS(conditions!$73:$73,conditions!$8:$8,"&lt;="&amp;LF$9,conditions!$9:$9,"&gt;="&amp;LF$9))*conditions!$U$69*conditions!$U$72,0))</f>
        <v>0</v>
      </c>
      <c r="LG88" s="37">
        <f>IF(LG$9="",0,IF(LG$9-SUMIFS(conditions!$73:$73,conditions!$8:$8,"&lt;="&amp;LG$9,conditions!$9:$9,"&gt;="&amp;LG$9)&lt;$U$9,(1-conditions!$U$34)*SUMIFS(16:16,$9:$9,EOMONTH($U$9,11)+1-$U$9+LG$9-SUMIFS(conditions!$73:$73,conditions!$8:$8,"&lt;="&amp;LG$9,conditions!$9:$9,"&gt;="&amp;LG$9))*conditions!$U$69*conditions!$U$72,0))</f>
        <v>0</v>
      </c>
      <c r="LH88" s="37">
        <f>IF(LH$9="",0,IF(LH$9-SUMIFS(conditions!$73:$73,conditions!$8:$8,"&lt;="&amp;LH$9,conditions!$9:$9,"&gt;="&amp;LH$9)&lt;$U$9,(1-conditions!$U$34)*SUMIFS(16:16,$9:$9,EOMONTH($U$9,11)+1-$U$9+LH$9-SUMIFS(conditions!$73:$73,conditions!$8:$8,"&lt;="&amp;LH$9,conditions!$9:$9,"&gt;="&amp;LH$9))*conditions!$U$69*conditions!$U$72,0))</f>
        <v>0</v>
      </c>
      <c r="LI88" s="37">
        <f>IF(LI$9="",0,IF(LI$9-SUMIFS(conditions!$73:$73,conditions!$8:$8,"&lt;="&amp;LI$9,conditions!$9:$9,"&gt;="&amp;LI$9)&lt;$U$9,(1-conditions!$U$34)*SUMIFS(16:16,$9:$9,EOMONTH($U$9,11)+1-$U$9+LI$9-SUMIFS(conditions!$73:$73,conditions!$8:$8,"&lt;="&amp;LI$9,conditions!$9:$9,"&gt;="&amp;LI$9))*conditions!$U$69*conditions!$U$72,0))</f>
        <v>0</v>
      </c>
      <c r="LJ88" s="37">
        <f>IF(LJ$9="",0,IF(LJ$9-SUMIFS(conditions!$73:$73,conditions!$8:$8,"&lt;="&amp;LJ$9,conditions!$9:$9,"&gt;="&amp;LJ$9)&lt;$U$9,(1-conditions!$U$34)*SUMIFS(16:16,$9:$9,EOMONTH($U$9,11)+1-$U$9+LJ$9-SUMIFS(conditions!$73:$73,conditions!$8:$8,"&lt;="&amp;LJ$9,conditions!$9:$9,"&gt;="&amp;LJ$9))*conditions!$U$69*conditions!$U$72,0))</f>
        <v>0</v>
      </c>
      <c r="LK88" s="37">
        <f>IF(LK$9="",0,IF(LK$9-SUMIFS(conditions!$73:$73,conditions!$8:$8,"&lt;="&amp;LK$9,conditions!$9:$9,"&gt;="&amp;LK$9)&lt;$U$9,(1-conditions!$U$34)*SUMIFS(16:16,$9:$9,EOMONTH($U$9,11)+1-$U$9+LK$9-SUMIFS(conditions!$73:$73,conditions!$8:$8,"&lt;="&amp;LK$9,conditions!$9:$9,"&gt;="&amp;LK$9))*conditions!$U$69*conditions!$U$72,0))</f>
        <v>0</v>
      </c>
      <c r="LL88" s="37">
        <f>IF(LL$9="",0,IF(LL$9-SUMIFS(conditions!$73:$73,conditions!$8:$8,"&lt;="&amp;LL$9,conditions!$9:$9,"&gt;="&amp;LL$9)&lt;$U$9,(1-conditions!$U$34)*SUMIFS(16:16,$9:$9,EOMONTH($U$9,11)+1-$U$9+LL$9-SUMIFS(conditions!$73:$73,conditions!$8:$8,"&lt;="&amp;LL$9,conditions!$9:$9,"&gt;="&amp;LL$9))*conditions!$U$69*conditions!$U$72,0))</f>
        <v>0</v>
      </c>
      <c r="LM88" s="37">
        <f>IF(LM$9="",0,IF(LM$9-SUMIFS(conditions!$73:$73,conditions!$8:$8,"&lt;="&amp;LM$9,conditions!$9:$9,"&gt;="&amp;LM$9)&lt;$U$9,(1-conditions!$U$34)*SUMIFS(16:16,$9:$9,EOMONTH($U$9,11)+1-$U$9+LM$9-SUMIFS(conditions!$73:$73,conditions!$8:$8,"&lt;="&amp;LM$9,conditions!$9:$9,"&gt;="&amp;LM$9))*conditions!$U$69*conditions!$U$72,0))</f>
        <v>0</v>
      </c>
      <c r="LN88" s="37">
        <f>IF(LN$9="",0,IF(LN$9-SUMIFS(conditions!$73:$73,conditions!$8:$8,"&lt;="&amp;LN$9,conditions!$9:$9,"&gt;="&amp;LN$9)&lt;$U$9,(1-conditions!$U$34)*SUMIFS(16:16,$9:$9,EOMONTH($U$9,11)+1-$U$9+LN$9-SUMIFS(conditions!$73:$73,conditions!$8:$8,"&lt;="&amp;LN$9,conditions!$9:$9,"&gt;="&amp;LN$9))*conditions!$U$69*conditions!$U$72,0))</f>
        <v>0</v>
      </c>
      <c r="LO88" s="37">
        <f>IF(LO$9="",0,IF(LO$9-SUMIFS(conditions!$73:$73,conditions!$8:$8,"&lt;="&amp;LO$9,conditions!$9:$9,"&gt;="&amp;LO$9)&lt;$U$9,(1-conditions!$U$34)*SUMIFS(16:16,$9:$9,EOMONTH($U$9,11)+1-$U$9+LO$9-SUMIFS(conditions!$73:$73,conditions!$8:$8,"&lt;="&amp;LO$9,conditions!$9:$9,"&gt;="&amp;LO$9))*conditions!$U$69*conditions!$U$72,0))</f>
        <v>0</v>
      </c>
      <c r="LP88" s="37">
        <f>IF(LP$9="",0,IF(LP$9-SUMIFS(conditions!$73:$73,conditions!$8:$8,"&lt;="&amp;LP$9,conditions!$9:$9,"&gt;="&amp;LP$9)&lt;$U$9,(1-conditions!$U$34)*SUMIFS(16:16,$9:$9,EOMONTH($U$9,11)+1-$U$9+LP$9-SUMIFS(conditions!$73:$73,conditions!$8:$8,"&lt;="&amp;LP$9,conditions!$9:$9,"&gt;="&amp;LP$9))*conditions!$U$69*conditions!$U$72,0))</f>
        <v>0</v>
      </c>
      <c r="LQ88" s="37">
        <f>IF(LQ$9="",0,IF(LQ$9-SUMIFS(conditions!$73:$73,conditions!$8:$8,"&lt;="&amp;LQ$9,conditions!$9:$9,"&gt;="&amp;LQ$9)&lt;$U$9,(1-conditions!$U$34)*SUMIFS(16:16,$9:$9,EOMONTH($U$9,11)+1-$U$9+LQ$9-SUMIFS(conditions!$73:$73,conditions!$8:$8,"&lt;="&amp;LQ$9,conditions!$9:$9,"&gt;="&amp;LQ$9))*conditions!$U$69*conditions!$U$72,0))</f>
        <v>0</v>
      </c>
      <c r="LR88" s="37">
        <f>IF(LR$9="",0,IF(LR$9-SUMIFS(conditions!$73:$73,conditions!$8:$8,"&lt;="&amp;LR$9,conditions!$9:$9,"&gt;="&amp;LR$9)&lt;$U$9,(1-conditions!$U$34)*SUMIFS(16:16,$9:$9,EOMONTH($U$9,11)+1-$U$9+LR$9-SUMIFS(conditions!$73:$73,conditions!$8:$8,"&lt;="&amp;LR$9,conditions!$9:$9,"&gt;="&amp;LR$9))*conditions!$U$69*conditions!$U$72,0))</f>
        <v>0</v>
      </c>
      <c r="LS88" s="37">
        <f>IF(LS$9="",0,IF(LS$9-SUMIFS(conditions!$73:$73,conditions!$8:$8,"&lt;="&amp;LS$9,conditions!$9:$9,"&gt;="&amp;LS$9)&lt;$U$9,(1-conditions!$U$34)*SUMIFS(16:16,$9:$9,EOMONTH($U$9,11)+1-$U$9+LS$9-SUMIFS(conditions!$73:$73,conditions!$8:$8,"&lt;="&amp;LS$9,conditions!$9:$9,"&gt;="&amp;LS$9))*conditions!$U$69*conditions!$U$72,0))</f>
        <v>0</v>
      </c>
      <c r="LT88" s="37">
        <f>IF(LT$9="",0,IF(LT$9-SUMIFS(conditions!$73:$73,conditions!$8:$8,"&lt;="&amp;LT$9,conditions!$9:$9,"&gt;="&amp;LT$9)&lt;$U$9,(1-conditions!$U$34)*SUMIFS(16:16,$9:$9,EOMONTH($U$9,11)+1-$U$9+LT$9-SUMIFS(conditions!$73:$73,conditions!$8:$8,"&lt;="&amp;LT$9,conditions!$9:$9,"&gt;="&amp;LT$9))*conditions!$U$69*conditions!$U$72,0))</f>
        <v>0</v>
      </c>
      <c r="LU88" s="37">
        <f>IF(LU$9="",0,IF(LU$9-SUMIFS(conditions!$73:$73,conditions!$8:$8,"&lt;="&amp;LU$9,conditions!$9:$9,"&gt;="&amp;LU$9)&lt;$U$9,(1-conditions!$U$34)*SUMIFS(16:16,$9:$9,EOMONTH($U$9,11)+1-$U$9+LU$9-SUMIFS(conditions!$73:$73,conditions!$8:$8,"&lt;="&amp;LU$9,conditions!$9:$9,"&gt;="&amp;LU$9))*conditions!$U$69*conditions!$U$72,0))</f>
        <v>0</v>
      </c>
      <c r="LV88" s="37">
        <f>IF(LV$9="",0,IF(LV$9-SUMIFS(conditions!$73:$73,conditions!$8:$8,"&lt;="&amp;LV$9,conditions!$9:$9,"&gt;="&amp;LV$9)&lt;$U$9,(1-conditions!$U$34)*SUMIFS(16:16,$9:$9,EOMONTH($U$9,11)+1-$U$9+LV$9-SUMIFS(conditions!$73:$73,conditions!$8:$8,"&lt;="&amp;LV$9,conditions!$9:$9,"&gt;="&amp;LV$9))*conditions!$U$69*conditions!$U$72,0))</f>
        <v>0</v>
      </c>
      <c r="LW88" s="37">
        <f>IF(LW$9="",0,IF(LW$9-SUMIFS(conditions!$73:$73,conditions!$8:$8,"&lt;="&amp;LW$9,conditions!$9:$9,"&gt;="&amp;LW$9)&lt;$U$9,(1-conditions!$U$34)*SUMIFS(16:16,$9:$9,EOMONTH($U$9,11)+1-$U$9+LW$9-SUMIFS(conditions!$73:$73,conditions!$8:$8,"&lt;="&amp;LW$9,conditions!$9:$9,"&gt;="&amp;LW$9))*conditions!$U$69*conditions!$U$72,0))</f>
        <v>0</v>
      </c>
      <c r="LX88" s="37">
        <f>IF(LX$9="",0,IF(LX$9-SUMIFS(conditions!$73:$73,conditions!$8:$8,"&lt;="&amp;LX$9,conditions!$9:$9,"&gt;="&amp;LX$9)&lt;$U$9,(1-conditions!$U$34)*SUMIFS(16:16,$9:$9,EOMONTH($U$9,11)+1-$U$9+LX$9-SUMIFS(conditions!$73:$73,conditions!$8:$8,"&lt;="&amp;LX$9,conditions!$9:$9,"&gt;="&amp;LX$9))*conditions!$U$69*conditions!$U$72,0))</f>
        <v>0</v>
      </c>
      <c r="LY88" s="37">
        <f>IF(LY$9="",0,IF(LY$9-SUMIFS(conditions!$73:$73,conditions!$8:$8,"&lt;="&amp;LY$9,conditions!$9:$9,"&gt;="&amp;LY$9)&lt;$U$9,(1-conditions!$U$34)*SUMIFS(16:16,$9:$9,EOMONTH($U$9,11)+1-$U$9+LY$9-SUMIFS(conditions!$73:$73,conditions!$8:$8,"&lt;="&amp;LY$9,conditions!$9:$9,"&gt;="&amp;LY$9))*conditions!$U$69*conditions!$U$72,0))</f>
        <v>0</v>
      </c>
      <c r="LZ88" s="37">
        <f>IF(LZ$9="",0,IF(LZ$9-SUMIFS(conditions!$73:$73,conditions!$8:$8,"&lt;="&amp;LZ$9,conditions!$9:$9,"&gt;="&amp;LZ$9)&lt;$U$9,(1-conditions!$U$34)*SUMIFS(16:16,$9:$9,EOMONTH($U$9,11)+1-$U$9+LZ$9-SUMIFS(conditions!$73:$73,conditions!$8:$8,"&lt;="&amp;LZ$9,conditions!$9:$9,"&gt;="&amp;LZ$9))*conditions!$U$69*conditions!$U$72,0))</f>
        <v>0</v>
      </c>
      <c r="MA88" s="37">
        <f>IF(MA$9="",0,IF(MA$9-SUMIFS(conditions!$73:$73,conditions!$8:$8,"&lt;="&amp;MA$9,conditions!$9:$9,"&gt;="&amp;MA$9)&lt;$U$9,(1-conditions!$U$34)*SUMIFS(16:16,$9:$9,EOMONTH($U$9,11)+1-$U$9+MA$9-SUMIFS(conditions!$73:$73,conditions!$8:$8,"&lt;="&amp;MA$9,conditions!$9:$9,"&gt;="&amp;MA$9))*conditions!$U$69*conditions!$U$72,0))</f>
        <v>0</v>
      </c>
      <c r="MB88" s="37">
        <f>IF(MB$9="",0,IF(MB$9-SUMIFS(conditions!$73:$73,conditions!$8:$8,"&lt;="&amp;MB$9,conditions!$9:$9,"&gt;="&amp;MB$9)&lt;$U$9,(1-conditions!$U$34)*SUMIFS(16:16,$9:$9,EOMONTH($U$9,11)+1-$U$9+MB$9-SUMIFS(conditions!$73:$73,conditions!$8:$8,"&lt;="&amp;MB$9,conditions!$9:$9,"&gt;="&amp;MB$9))*conditions!$U$69*conditions!$U$72,0))</f>
        <v>0</v>
      </c>
      <c r="MC88" s="37">
        <f>IF(MC$9="",0,IF(MC$9-SUMIFS(conditions!$73:$73,conditions!$8:$8,"&lt;="&amp;MC$9,conditions!$9:$9,"&gt;="&amp;MC$9)&lt;$U$9,(1-conditions!$U$34)*SUMIFS(16:16,$9:$9,EOMONTH($U$9,11)+1-$U$9+MC$9-SUMIFS(conditions!$73:$73,conditions!$8:$8,"&lt;="&amp;MC$9,conditions!$9:$9,"&gt;="&amp;MC$9))*conditions!$U$69*conditions!$U$72,0))</f>
        <v>0</v>
      </c>
      <c r="MD88" s="37">
        <f>IF(MD$9="",0,IF(MD$9-SUMIFS(conditions!$73:$73,conditions!$8:$8,"&lt;="&amp;MD$9,conditions!$9:$9,"&gt;="&amp;MD$9)&lt;$U$9,(1-conditions!$U$34)*SUMIFS(16:16,$9:$9,EOMONTH($U$9,11)+1-$U$9+MD$9-SUMIFS(conditions!$73:$73,conditions!$8:$8,"&lt;="&amp;MD$9,conditions!$9:$9,"&gt;="&amp;MD$9))*conditions!$U$69*conditions!$U$72,0))</f>
        <v>0</v>
      </c>
      <c r="ME88" s="37">
        <f>IF(ME$9="",0,IF(ME$9-SUMIFS(conditions!$73:$73,conditions!$8:$8,"&lt;="&amp;ME$9,conditions!$9:$9,"&gt;="&amp;ME$9)&lt;$U$9,(1-conditions!$U$34)*SUMIFS(16:16,$9:$9,EOMONTH($U$9,11)+1-$U$9+ME$9-SUMIFS(conditions!$73:$73,conditions!$8:$8,"&lt;="&amp;ME$9,conditions!$9:$9,"&gt;="&amp;ME$9))*conditions!$U$69*conditions!$U$72,0))</f>
        <v>0</v>
      </c>
      <c r="MF88" s="37">
        <f>IF(MF$9="",0,IF(MF$9-SUMIFS(conditions!$73:$73,conditions!$8:$8,"&lt;="&amp;MF$9,conditions!$9:$9,"&gt;="&amp;MF$9)&lt;$U$9,(1-conditions!$U$34)*SUMIFS(16:16,$9:$9,EOMONTH($U$9,11)+1-$U$9+MF$9-SUMIFS(conditions!$73:$73,conditions!$8:$8,"&lt;="&amp;MF$9,conditions!$9:$9,"&gt;="&amp;MF$9))*conditions!$U$69*conditions!$U$72,0))</f>
        <v>0</v>
      </c>
      <c r="MG88" s="37">
        <f>IF(MG$9="",0,IF(MG$9-SUMIFS(conditions!$73:$73,conditions!$8:$8,"&lt;="&amp;MG$9,conditions!$9:$9,"&gt;="&amp;MG$9)&lt;$U$9,(1-conditions!$U$34)*SUMIFS(16:16,$9:$9,EOMONTH($U$9,11)+1-$U$9+MG$9-SUMIFS(conditions!$73:$73,conditions!$8:$8,"&lt;="&amp;MG$9,conditions!$9:$9,"&gt;="&amp;MG$9))*conditions!$U$69*conditions!$U$72,0))</f>
        <v>0</v>
      </c>
      <c r="MH88" s="37">
        <f>IF(MH$9="",0,IF(MH$9-SUMIFS(conditions!$73:$73,conditions!$8:$8,"&lt;="&amp;MH$9,conditions!$9:$9,"&gt;="&amp;MH$9)&lt;$U$9,(1-conditions!$U$34)*SUMIFS(16:16,$9:$9,EOMONTH($U$9,11)+1-$U$9+MH$9-SUMIFS(conditions!$73:$73,conditions!$8:$8,"&lt;="&amp;MH$9,conditions!$9:$9,"&gt;="&amp;MH$9))*conditions!$U$69*conditions!$U$72,0))</f>
        <v>0</v>
      </c>
      <c r="MI88" s="37">
        <f>IF(MI$9="",0,IF(MI$9-SUMIFS(conditions!$73:$73,conditions!$8:$8,"&lt;="&amp;MI$9,conditions!$9:$9,"&gt;="&amp;MI$9)&lt;$U$9,(1-conditions!$U$34)*SUMIFS(16:16,$9:$9,EOMONTH($U$9,11)+1-$U$9+MI$9-SUMIFS(conditions!$73:$73,conditions!$8:$8,"&lt;="&amp;MI$9,conditions!$9:$9,"&gt;="&amp;MI$9))*conditions!$U$69*conditions!$U$72,0))</f>
        <v>0</v>
      </c>
      <c r="MJ88" s="37">
        <f>IF(MJ$9="",0,IF(MJ$9-SUMIFS(conditions!$73:$73,conditions!$8:$8,"&lt;="&amp;MJ$9,conditions!$9:$9,"&gt;="&amp;MJ$9)&lt;$U$9,(1-conditions!$U$34)*SUMIFS(16:16,$9:$9,EOMONTH($U$9,11)+1-$U$9+MJ$9-SUMIFS(conditions!$73:$73,conditions!$8:$8,"&lt;="&amp;MJ$9,conditions!$9:$9,"&gt;="&amp;MJ$9))*conditions!$U$69*conditions!$U$72,0))</f>
        <v>0</v>
      </c>
      <c r="MK88" s="37">
        <f>IF(MK$9="",0,IF(MK$9-SUMIFS(conditions!$73:$73,conditions!$8:$8,"&lt;="&amp;MK$9,conditions!$9:$9,"&gt;="&amp;MK$9)&lt;$U$9,(1-conditions!$U$34)*SUMIFS(16:16,$9:$9,EOMONTH($U$9,11)+1-$U$9+MK$9-SUMIFS(conditions!$73:$73,conditions!$8:$8,"&lt;="&amp;MK$9,conditions!$9:$9,"&gt;="&amp;MK$9))*conditions!$U$69*conditions!$U$72,0))</f>
        <v>0</v>
      </c>
      <c r="ML88" s="37">
        <f>IF(ML$9="",0,IF(ML$9-SUMIFS(conditions!$73:$73,conditions!$8:$8,"&lt;="&amp;ML$9,conditions!$9:$9,"&gt;="&amp;ML$9)&lt;$U$9,(1-conditions!$U$34)*SUMIFS(16:16,$9:$9,EOMONTH($U$9,11)+1-$U$9+ML$9-SUMIFS(conditions!$73:$73,conditions!$8:$8,"&lt;="&amp;ML$9,conditions!$9:$9,"&gt;="&amp;ML$9))*conditions!$U$69*conditions!$U$72,0))</f>
        <v>0</v>
      </c>
      <c r="MM88" s="37">
        <f>IF(MM$9="",0,IF(MM$9-SUMIFS(conditions!$73:$73,conditions!$8:$8,"&lt;="&amp;MM$9,conditions!$9:$9,"&gt;="&amp;MM$9)&lt;$U$9,(1-conditions!$U$34)*SUMIFS(16:16,$9:$9,EOMONTH($U$9,11)+1-$U$9+MM$9-SUMIFS(conditions!$73:$73,conditions!$8:$8,"&lt;="&amp;MM$9,conditions!$9:$9,"&gt;="&amp;MM$9))*conditions!$U$69*conditions!$U$72,0))</f>
        <v>0</v>
      </c>
      <c r="MN88" s="37">
        <f>IF(MN$9="",0,IF(MN$9-SUMIFS(conditions!$73:$73,conditions!$8:$8,"&lt;="&amp;MN$9,conditions!$9:$9,"&gt;="&amp;MN$9)&lt;$U$9,(1-conditions!$U$34)*SUMIFS(16:16,$9:$9,EOMONTH($U$9,11)+1-$U$9+MN$9-SUMIFS(conditions!$73:$73,conditions!$8:$8,"&lt;="&amp;MN$9,conditions!$9:$9,"&gt;="&amp;MN$9))*conditions!$U$69*conditions!$U$72,0))</f>
        <v>0</v>
      </c>
      <c r="MO88" s="37">
        <f>IF(MO$9="",0,IF(MO$9-SUMIFS(conditions!$73:$73,conditions!$8:$8,"&lt;="&amp;MO$9,conditions!$9:$9,"&gt;="&amp;MO$9)&lt;$U$9,(1-conditions!$U$34)*SUMIFS(16:16,$9:$9,EOMONTH($U$9,11)+1-$U$9+MO$9-SUMIFS(conditions!$73:$73,conditions!$8:$8,"&lt;="&amp;MO$9,conditions!$9:$9,"&gt;="&amp;MO$9))*conditions!$U$69*conditions!$U$72,0))</f>
        <v>0</v>
      </c>
      <c r="MP88" s="37">
        <f>IF(MP$9="",0,IF(MP$9-SUMIFS(conditions!$73:$73,conditions!$8:$8,"&lt;="&amp;MP$9,conditions!$9:$9,"&gt;="&amp;MP$9)&lt;$U$9,(1-conditions!$U$34)*SUMIFS(16:16,$9:$9,EOMONTH($U$9,11)+1-$U$9+MP$9-SUMIFS(conditions!$73:$73,conditions!$8:$8,"&lt;="&amp;MP$9,conditions!$9:$9,"&gt;="&amp;MP$9))*conditions!$U$69*conditions!$U$72,0))</f>
        <v>0</v>
      </c>
      <c r="MQ88" s="37">
        <f>IF(MQ$9="",0,IF(MQ$9-SUMIFS(conditions!$73:$73,conditions!$8:$8,"&lt;="&amp;MQ$9,conditions!$9:$9,"&gt;="&amp;MQ$9)&lt;$U$9,(1-conditions!$U$34)*SUMIFS(16:16,$9:$9,EOMONTH($U$9,11)+1-$U$9+MQ$9-SUMIFS(conditions!$73:$73,conditions!$8:$8,"&lt;="&amp;MQ$9,conditions!$9:$9,"&gt;="&amp;MQ$9))*conditions!$U$69*conditions!$U$72,0))</f>
        <v>0</v>
      </c>
      <c r="MR88" s="37">
        <f>IF(MR$9="",0,IF(MR$9-SUMIFS(conditions!$73:$73,conditions!$8:$8,"&lt;="&amp;MR$9,conditions!$9:$9,"&gt;="&amp;MR$9)&lt;$U$9,(1-conditions!$U$34)*SUMIFS(16:16,$9:$9,EOMONTH($U$9,11)+1-$U$9+MR$9-SUMIFS(conditions!$73:$73,conditions!$8:$8,"&lt;="&amp;MR$9,conditions!$9:$9,"&gt;="&amp;MR$9))*conditions!$U$69*conditions!$U$72,0))</f>
        <v>0</v>
      </c>
      <c r="MS88" s="37">
        <f>IF(MS$9="",0,IF(MS$9-SUMIFS(conditions!$73:$73,conditions!$8:$8,"&lt;="&amp;MS$9,conditions!$9:$9,"&gt;="&amp;MS$9)&lt;$U$9,(1-conditions!$U$34)*SUMIFS(16:16,$9:$9,EOMONTH($U$9,11)+1-$U$9+MS$9-SUMIFS(conditions!$73:$73,conditions!$8:$8,"&lt;="&amp;MS$9,conditions!$9:$9,"&gt;="&amp;MS$9))*conditions!$U$69*conditions!$U$72,0))</f>
        <v>0</v>
      </c>
      <c r="MT88" s="37">
        <f>IF(MT$9="",0,IF(MT$9-SUMIFS(conditions!$73:$73,conditions!$8:$8,"&lt;="&amp;MT$9,conditions!$9:$9,"&gt;="&amp;MT$9)&lt;$U$9,(1-conditions!$U$34)*SUMIFS(16:16,$9:$9,EOMONTH($U$9,11)+1-$U$9+MT$9-SUMIFS(conditions!$73:$73,conditions!$8:$8,"&lt;="&amp;MT$9,conditions!$9:$9,"&gt;="&amp;MT$9))*conditions!$U$69*conditions!$U$72,0))</f>
        <v>0</v>
      </c>
      <c r="MU88" s="37">
        <f>IF(MU$9="",0,IF(MU$9-SUMIFS(conditions!$73:$73,conditions!$8:$8,"&lt;="&amp;MU$9,conditions!$9:$9,"&gt;="&amp;MU$9)&lt;$U$9,(1-conditions!$U$34)*SUMIFS(16:16,$9:$9,EOMONTH($U$9,11)+1-$U$9+MU$9-SUMIFS(conditions!$73:$73,conditions!$8:$8,"&lt;="&amp;MU$9,conditions!$9:$9,"&gt;="&amp;MU$9))*conditions!$U$69*conditions!$U$72,0))</f>
        <v>0</v>
      </c>
      <c r="MV88" s="37">
        <f>IF(MV$9="",0,IF(MV$9-SUMIFS(conditions!$73:$73,conditions!$8:$8,"&lt;="&amp;MV$9,conditions!$9:$9,"&gt;="&amp;MV$9)&lt;$U$9,(1-conditions!$U$34)*SUMIFS(16:16,$9:$9,EOMONTH($U$9,11)+1-$U$9+MV$9-SUMIFS(conditions!$73:$73,conditions!$8:$8,"&lt;="&amp;MV$9,conditions!$9:$9,"&gt;="&amp;MV$9))*conditions!$U$69*conditions!$U$72,0))</f>
        <v>0</v>
      </c>
      <c r="MW88" s="37">
        <f>IF(MW$9="",0,IF(MW$9-SUMIFS(conditions!$73:$73,conditions!$8:$8,"&lt;="&amp;MW$9,conditions!$9:$9,"&gt;="&amp;MW$9)&lt;$U$9,(1-conditions!$U$34)*SUMIFS(16:16,$9:$9,EOMONTH($U$9,11)+1-$U$9+MW$9-SUMIFS(conditions!$73:$73,conditions!$8:$8,"&lt;="&amp;MW$9,conditions!$9:$9,"&gt;="&amp;MW$9))*conditions!$U$69*conditions!$U$72,0))</f>
        <v>0</v>
      </c>
      <c r="MX88" s="37">
        <f>IF(MX$9="",0,IF(MX$9-SUMIFS(conditions!$73:$73,conditions!$8:$8,"&lt;="&amp;MX$9,conditions!$9:$9,"&gt;="&amp;MX$9)&lt;$U$9,(1-conditions!$U$34)*SUMIFS(16:16,$9:$9,EOMONTH($U$9,11)+1-$U$9+MX$9-SUMIFS(conditions!$73:$73,conditions!$8:$8,"&lt;="&amp;MX$9,conditions!$9:$9,"&gt;="&amp;MX$9))*conditions!$U$69*conditions!$U$72,0))</f>
        <v>0</v>
      </c>
      <c r="MY88" s="37">
        <f>IF(MY$9="",0,IF(MY$9-SUMIFS(conditions!$73:$73,conditions!$8:$8,"&lt;="&amp;MY$9,conditions!$9:$9,"&gt;="&amp;MY$9)&lt;$U$9,(1-conditions!$U$34)*SUMIFS(16:16,$9:$9,EOMONTH($U$9,11)+1-$U$9+MY$9-SUMIFS(conditions!$73:$73,conditions!$8:$8,"&lt;="&amp;MY$9,conditions!$9:$9,"&gt;="&amp;MY$9))*conditions!$U$69*conditions!$U$72,0))</f>
        <v>0</v>
      </c>
      <c r="MZ88" s="37">
        <f>IF(MZ$9="",0,IF(MZ$9-SUMIFS(conditions!$73:$73,conditions!$8:$8,"&lt;="&amp;MZ$9,conditions!$9:$9,"&gt;="&amp;MZ$9)&lt;$U$9,(1-conditions!$U$34)*SUMIFS(16:16,$9:$9,EOMONTH($U$9,11)+1-$U$9+MZ$9-SUMIFS(conditions!$73:$73,conditions!$8:$8,"&lt;="&amp;MZ$9,conditions!$9:$9,"&gt;="&amp;MZ$9))*conditions!$U$69*conditions!$U$72,0))</f>
        <v>0</v>
      </c>
      <c r="NA88" s="37">
        <f>IF(NA$9="",0,IF(NA$9-SUMIFS(conditions!$73:$73,conditions!$8:$8,"&lt;="&amp;NA$9,conditions!$9:$9,"&gt;="&amp;NA$9)&lt;$U$9,(1-conditions!$U$34)*SUMIFS(16:16,$9:$9,EOMONTH($U$9,11)+1-$U$9+NA$9-SUMIFS(conditions!$73:$73,conditions!$8:$8,"&lt;="&amp;NA$9,conditions!$9:$9,"&gt;="&amp;NA$9))*conditions!$U$69*conditions!$U$72,0))</f>
        <v>0</v>
      </c>
      <c r="NB88" s="37">
        <f>IF(NB$9="",0,IF(NB$9-SUMIFS(conditions!$73:$73,conditions!$8:$8,"&lt;="&amp;NB$9,conditions!$9:$9,"&gt;="&amp;NB$9)&lt;$U$9,(1-conditions!$U$34)*SUMIFS(16:16,$9:$9,EOMONTH($U$9,11)+1-$U$9+NB$9-SUMIFS(conditions!$73:$73,conditions!$8:$8,"&lt;="&amp;NB$9,conditions!$9:$9,"&gt;="&amp;NB$9))*conditions!$U$69*conditions!$U$72,0))</f>
        <v>0</v>
      </c>
      <c r="NC88" s="37">
        <f>IF(NC$9="",0,IF(NC$9-SUMIFS(conditions!$73:$73,conditions!$8:$8,"&lt;="&amp;NC$9,conditions!$9:$9,"&gt;="&amp;NC$9)&lt;$U$9,(1-conditions!$U$34)*SUMIFS(16:16,$9:$9,EOMONTH($U$9,11)+1-$U$9+NC$9-SUMIFS(conditions!$73:$73,conditions!$8:$8,"&lt;="&amp;NC$9,conditions!$9:$9,"&gt;="&amp;NC$9))*conditions!$U$69*conditions!$U$72,0))</f>
        <v>0</v>
      </c>
      <c r="ND88" s="37">
        <f>IF(ND$9="",0,IF(ND$9-SUMIFS(conditions!$73:$73,conditions!$8:$8,"&lt;="&amp;ND$9,conditions!$9:$9,"&gt;="&amp;ND$9)&lt;$U$9,(1-conditions!$U$34)*SUMIFS(16:16,$9:$9,EOMONTH($U$9,11)+1-$U$9+ND$9-SUMIFS(conditions!$73:$73,conditions!$8:$8,"&lt;="&amp;ND$9,conditions!$9:$9,"&gt;="&amp;ND$9))*conditions!$U$69*conditions!$U$72,0))</f>
        <v>0</v>
      </c>
      <c r="NE88" s="37">
        <f>IF(NE$9="",0,IF(NE$9-SUMIFS(conditions!$73:$73,conditions!$8:$8,"&lt;="&amp;NE$9,conditions!$9:$9,"&gt;="&amp;NE$9)&lt;$U$9,(1-conditions!$U$34)*SUMIFS(16:16,$9:$9,EOMONTH($U$9,11)+1-$U$9+NE$9-SUMIFS(conditions!$73:$73,conditions!$8:$8,"&lt;="&amp;NE$9,conditions!$9:$9,"&gt;="&amp;NE$9))*conditions!$U$69*conditions!$U$72,0))</f>
        <v>0</v>
      </c>
      <c r="NF88" s="37">
        <f>IF(NF$9="",0,IF(NF$9-SUMIFS(conditions!$73:$73,conditions!$8:$8,"&lt;="&amp;NF$9,conditions!$9:$9,"&gt;="&amp;NF$9)&lt;$U$9,(1-conditions!$U$34)*SUMIFS(16:16,$9:$9,EOMONTH($U$9,11)+1-$U$9+NF$9-SUMIFS(conditions!$73:$73,conditions!$8:$8,"&lt;="&amp;NF$9,conditions!$9:$9,"&gt;="&amp;NF$9))*conditions!$U$69*conditions!$U$72,0))</f>
        <v>0</v>
      </c>
      <c r="NG88" s="37">
        <f>IF(NG$9="",0,IF(NG$9-SUMIFS(conditions!$73:$73,conditions!$8:$8,"&lt;="&amp;NG$9,conditions!$9:$9,"&gt;="&amp;NG$9)&lt;$U$9,(1-conditions!$U$34)*SUMIFS(16:16,$9:$9,EOMONTH($U$9,11)+1-$U$9+NG$9-SUMIFS(conditions!$73:$73,conditions!$8:$8,"&lt;="&amp;NG$9,conditions!$9:$9,"&gt;="&amp;NG$9))*conditions!$U$69*conditions!$U$72,0))</f>
        <v>0</v>
      </c>
      <c r="NH88" s="37">
        <f>IF(NH$9="",0,IF(NH$9-SUMIFS(conditions!$73:$73,conditions!$8:$8,"&lt;="&amp;NH$9,conditions!$9:$9,"&gt;="&amp;NH$9)&lt;$U$9,(1-conditions!$U$34)*SUMIFS(16:16,$9:$9,EOMONTH($U$9,11)+1-$U$9+NH$9-SUMIFS(conditions!$73:$73,conditions!$8:$8,"&lt;="&amp;NH$9,conditions!$9:$9,"&gt;="&amp;NH$9))*conditions!$U$69*conditions!$U$72,0))</f>
        <v>0</v>
      </c>
      <c r="NI88" s="37">
        <f>IF(NI$9="",0,IF(NI$9-SUMIFS(conditions!$73:$73,conditions!$8:$8,"&lt;="&amp;NI$9,conditions!$9:$9,"&gt;="&amp;NI$9)&lt;$U$9,(1-conditions!$U$34)*SUMIFS(16:16,$9:$9,EOMONTH($U$9,11)+1-$U$9+NI$9-SUMIFS(conditions!$73:$73,conditions!$8:$8,"&lt;="&amp;NI$9,conditions!$9:$9,"&gt;="&amp;NI$9))*conditions!$U$69*conditions!$U$72,0))</f>
        <v>0</v>
      </c>
      <c r="NJ88" s="37">
        <f>IF(NJ$9="",0,IF(NJ$9-SUMIFS(conditions!$73:$73,conditions!$8:$8,"&lt;="&amp;NJ$9,conditions!$9:$9,"&gt;="&amp;NJ$9)&lt;$U$9,(1-conditions!$U$34)*SUMIFS(16:16,$9:$9,EOMONTH($U$9,11)+1-$U$9+NJ$9-SUMIFS(conditions!$73:$73,conditions!$8:$8,"&lt;="&amp;NJ$9,conditions!$9:$9,"&gt;="&amp;NJ$9))*conditions!$U$69*conditions!$U$72,0))</f>
        <v>0</v>
      </c>
      <c r="NK88" s="37">
        <f>IF(NK$9="",0,IF(NK$9-SUMIFS(conditions!$73:$73,conditions!$8:$8,"&lt;="&amp;NK$9,conditions!$9:$9,"&gt;="&amp;NK$9)&lt;$U$9,(1-conditions!$U$34)*SUMIFS(16:16,$9:$9,EOMONTH($U$9,11)+1-$U$9+NK$9-SUMIFS(conditions!$73:$73,conditions!$8:$8,"&lt;="&amp;NK$9,conditions!$9:$9,"&gt;="&amp;NK$9))*conditions!$U$69*conditions!$U$72,0))</f>
        <v>0</v>
      </c>
      <c r="NL88" s="37">
        <f>IF(NL$9="",0,IF(NL$9-SUMIFS(conditions!$73:$73,conditions!$8:$8,"&lt;="&amp;NL$9,conditions!$9:$9,"&gt;="&amp;NL$9)&lt;$U$9,(1-conditions!$U$34)*SUMIFS(16:16,$9:$9,EOMONTH($U$9,11)+1-$U$9+NL$9-SUMIFS(conditions!$73:$73,conditions!$8:$8,"&lt;="&amp;NL$9,conditions!$9:$9,"&gt;="&amp;NL$9))*conditions!$U$69*conditions!$U$72,0))</f>
        <v>0</v>
      </c>
      <c r="NM88" s="37">
        <f>IF(NM$9="",0,IF(NM$9-SUMIFS(conditions!$73:$73,conditions!$8:$8,"&lt;="&amp;NM$9,conditions!$9:$9,"&gt;="&amp;NM$9)&lt;$U$9,(1-conditions!$U$34)*SUMIFS(16:16,$9:$9,EOMONTH($U$9,11)+1-$U$9+NM$9-SUMIFS(conditions!$73:$73,conditions!$8:$8,"&lt;="&amp;NM$9,conditions!$9:$9,"&gt;="&amp;NM$9))*conditions!$U$69*conditions!$U$72,0))</f>
        <v>0</v>
      </c>
      <c r="NN88" s="37">
        <f>IF(NN$9="",0,IF(NN$9-SUMIFS(conditions!$73:$73,conditions!$8:$8,"&lt;="&amp;NN$9,conditions!$9:$9,"&gt;="&amp;NN$9)&lt;$U$9,(1-conditions!$U$34)*SUMIFS(16:16,$9:$9,EOMONTH($U$9,11)+1-$U$9+NN$9-SUMIFS(conditions!$73:$73,conditions!$8:$8,"&lt;="&amp;NN$9,conditions!$9:$9,"&gt;="&amp;NN$9))*conditions!$U$69*conditions!$U$72,0))</f>
        <v>0</v>
      </c>
      <c r="NO88" s="37">
        <f>IF(NO$9="",0,IF(NO$9-SUMIFS(conditions!$73:$73,conditions!$8:$8,"&lt;="&amp;NO$9,conditions!$9:$9,"&gt;="&amp;NO$9)&lt;$U$9,(1-conditions!$U$34)*SUMIFS(16:16,$9:$9,EOMONTH($U$9,11)+1-$U$9+NO$9-SUMIFS(conditions!$73:$73,conditions!$8:$8,"&lt;="&amp;NO$9,conditions!$9:$9,"&gt;="&amp;NO$9))*conditions!$U$69*conditions!$U$72,0))</f>
        <v>0</v>
      </c>
      <c r="NP88" s="37">
        <f>IF(NP$9="",0,IF(NP$9-SUMIFS(conditions!$73:$73,conditions!$8:$8,"&lt;="&amp;NP$9,conditions!$9:$9,"&gt;="&amp;NP$9)&lt;$U$9,(1-conditions!$U$34)*SUMIFS(16:16,$9:$9,EOMONTH($U$9,11)+1-$U$9+NP$9-SUMIFS(conditions!$73:$73,conditions!$8:$8,"&lt;="&amp;NP$9,conditions!$9:$9,"&gt;="&amp;NP$9))*conditions!$U$69*conditions!$U$72,0))</f>
        <v>0</v>
      </c>
      <c r="NQ88" s="37">
        <f>IF(NQ$9="",0,IF(NQ$9-SUMIFS(conditions!$73:$73,conditions!$8:$8,"&lt;="&amp;NQ$9,conditions!$9:$9,"&gt;="&amp;NQ$9)&lt;$U$9,(1-conditions!$U$34)*SUMIFS(16:16,$9:$9,EOMONTH($U$9,11)+1-$U$9+NQ$9-SUMIFS(conditions!$73:$73,conditions!$8:$8,"&lt;="&amp;NQ$9,conditions!$9:$9,"&gt;="&amp;NQ$9))*conditions!$U$69*conditions!$U$72,0))</f>
        <v>0</v>
      </c>
      <c r="NR88" s="37">
        <f>IF(NR$9="",0,IF(NR$9-SUMIFS(conditions!$73:$73,conditions!$8:$8,"&lt;="&amp;NR$9,conditions!$9:$9,"&gt;="&amp;NR$9)&lt;$U$9,(1-conditions!$U$34)*SUMIFS(16:16,$9:$9,EOMONTH($U$9,11)+1-$U$9+NR$9-SUMIFS(conditions!$73:$73,conditions!$8:$8,"&lt;="&amp;NR$9,conditions!$9:$9,"&gt;="&amp;NR$9))*conditions!$U$69*conditions!$U$72,0))</f>
        <v>0</v>
      </c>
      <c r="NS88" s="37">
        <f>IF(NS$9="",0,IF(NS$9-SUMIFS(conditions!$73:$73,conditions!$8:$8,"&lt;="&amp;NS$9,conditions!$9:$9,"&gt;="&amp;NS$9)&lt;$U$9,(1-conditions!$U$34)*SUMIFS(16:16,$9:$9,EOMONTH($U$9,11)+1-$U$9+NS$9-SUMIFS(conditions!$73:$73,conditions!$8:$8,"&lt;="&amp;NS$9,conditions!$9:$9,"&gt;="&amp;NS$9))*conditions!$U$69*conditions!$U$72,0))</f>
        <v>0</v>
      </c>
      <c r="NT88" s="37">
        <f>IF(NT$9="",0,IF(NT$9-SUMIFS(conditions!$73:$73,conditions!$8:$8,"&lt;="&amp;NT$9,conditions!$9:$9,"&gt;="&amp;NT$9)&lt;$U$9,(1-conditions!$U$34)*SUMIFS(16:16,$9:$9,EOMONTH($U$9,11)+1-$U$9+NT$9-SUMIFS(conditions!$73:$73,conditions!$8:$8,"&lt;="&amp;NT$9,conditions!$9:$9,"&gt;="&amp;NT$9))*conditions!$U$69*conditions!$U$72,0))</f>
        <v>0</v>
      </c>
      <c r="NU88" s="37">
        <f>IF(NU$9="",0,IF(NU$9-SUMIFS(conditions!$73:$73,conditions!$8:$8,"&lt;="&amp;NU$9,conditions!$9:$9,"&gt;="&amp;NU$9)&lt;$U$9,(1-conditions!$U$34)*SUMIFS(16:16,$9:$9,EOMONTH($U$9,11)+1-$U$9+NU$9-SUMIFS(conditions!$73:$73,conditions!$8:$8,"&lt;="&amp;NU$9,conditions!$9:$9,"&gt;="&amp;NU$9))*conditions!$U$69*conditions!$U$72,0))</f>
        <v>0</v>
      </c>
      <c r="NV88" s="37">
        <f>IF(NV$9="",0,IF(NV$9-SUMIFS(conditions!$73:$73,conditions!$8:$8,"&lt;="&amp;NV$9,conditions!$9:$9,"&gt;="&amp;NV$9)&lt;$U$9,(1-conditions!$U$34)*SUMIFS(16:16,$9:$9,EOMONTH($U$9,11)+1-$U$9+NV$9-SUMIFS(conditions!$73:$73,conditions!$8:$8,"&lt;="&amp;NV$9,conditions!$9:$9,"&gt;="&amp;NV$9))*conditions!$U$69*conditions!$U$72,0))</f>
        <v>0</v>
      </c>
    </row>
    <row r="89" spans="1:386" s="38" customFormat="1" ht="10.199999999999999" x14ac:dyDescent="0.2">
      <c r="A89" s="31"/>
      <c r="B89" s="31"/>
      <c r="C89" s="31"/>
      <c r="D89" s="31"/>
      <c r="E89" s="31"/>
      <c r="F89" s="31"/>
      <c r="G89" s="31" t="str">
        <f>G85</f>
        <v>деб. задолж-ть заказчиков по доплатам на нач. бюдж. года</v>
      </c>
      <c r="H89" s="31"/>
      <c r="I89" s="31"/>
      <c r="J89" s="31" t="str">
        <f>IF($G89="","",INDEX(KPI!$H$11:$H$121,SUMIFS(KPI!$E$11:$E$121,KPI!$F$11:$F$121,$G89)))</f>
        <v>тыс.руб.</v>
      </c>
      <c r="K89" s="31"/>
      <c r="L89" s="31"/>
      <c r="M89" s="31"/>
      <c r="N89" s="31" t="str">
        <f>structure!$G$13</f>
        <v>товарная категория 3</v>
      </c>
      <c r="O89" s="31"/>
      <c r="P89" s="31"/>
      <c r="Q89" s="31"/>
      <c r="R89" s="37">
        <f t="shared" si="113"/>
        <v>476.92148091588007</v>
      </c>
      <c r="S89" s="31"/>
      <c r="T89" s="31"/>
      <c r="U89" s="37">
        <f>IF(U$9="",0,IF(U$9-SUMIFS(conditions!$73:$73,conditions!$8:$8,"&lt;="&amp;U$9,conditions!$9:$9,"&gt;="&amp;U$9)&lt;$U$9,(1-conditions!$U$34)*SUMIFS(17:17,$9:$9,EOMONTH($U$9,11)+1-$U$9+U$9-SUMIFS(conditions!$73:$73,conditions!$8:$8,"&lt;="&amp;U$9,conditions!$9:$9,"&gt;="&amp;U$9))*conditions!$U$69*conditions!$U$72,0))</f>
        <v>43.356498265080006</v>
      </c>
      <c r="V89" s="37">
        <f>IF(V$9="",0,IF(V$9-SUMIFS(conditions!$73:$73,conditions!$8:$8,"&lt;="&amp;V$9,conditions!$9:$9,"&gt;="&amp;V$9)&lt;$U$9,(1-conditions!$U$34)*SUMIFS(17:17,$9:$9,EOMONTH($U$9,11)+1-$U$9+V$9-SUMIFS(conditions!$73:$73,conditions!$8:$8,"&lt;="&amp;V$9,conditions!$9:$9,"&gt;="&amp;V$9))*conditions!$U$69*conditions!$U$72,0))</f>
        <v>43.356498265080006</v>
      </c>
      <c r="W89" s="37">
        <f>IF(W$9="",0,IF(W$9-SUMIFS(conditions!$73:$73,conditions!$8:$8,"&lt;="&amp;W$9,conditions!$9:$9,"&gt;="&amp;W$9)&lt;$U$9,(1-conditions!$U$34)*SUMIFS(17:17,$9:$9,EOMONTH($U$9,11)+1-$U$9+W$9-SUMIFS(conditions!$73:$73,conditions!$8:$8,"&lt;="&amp;W$9,conditions!$9:$9,"&gt;="&amp;W$9))*conditions!$U$69*conditions!$U$72,0))</f>
        <v>43.356498265080006</v>
      </c>
      <c r="X89" s="37">
        <f>IF(X$9="",0,IF(X$9-SUMIFS(conditions!$73:$73,conditions!$8:$8,"&lt;="&amp;X$9,conditions!$9:$9,"&gt;="&amp;X$9)&lt;$U$9,(1-conditions!$U$34)*SUMIFS(17:17,$9:$9,EOMONTH($U$9,11)+1-$U$9+X$9-SUMIFS(conditions!$73:$73,conditions!$8:$8,"&lt;="&amp;X$9,conditions!$9:$9,"&gt;="&amp;X$9))*conditions!$U$69*conditions!$U$72,0))</f>
        <v>43.356498265080006</v>
      </c>
      <c r="Y89" s="37">
        <f>IF(Y$9="",0,IF(Y$9-SUMIFS(conditions!$73:$73,conditions!$8:$8,"&lt;="&amp;Y$9,conditions!$9:$9,"&gt;="&amp;Y$9)&lt;$U$9,(1-conditions!$U$34)*SUMIFS(17:17,$9:$9,EOMONTH($U$9,11)+1-$U$9+Y$9-SUMIFS(conditions!$73:$73,conditions!$8:$8,"&lt;="&amp;Y$9,conditions!$9:$9,"&gt;="&amp;Y$9))*conditions!$U$69*conditions!$U$72,0))</f>
        <v>0</v>
      </c>
      <c r="Z89" s="37">
        <f>IF(Z$9="",0,IF(Z$9-SUMIFS(conditions!$73:$73,conditions!$8:$8,"&lt;="&amp;Z$9,conditions!$9:$9,"&gt;="&amp;Z$9)&lt;$U$9,(1-conditions!$U$34)*SUMIFS(17:17,$9:$9,EOMONTH($U$9,11)+1-$U$9+Z$9-SUMIFS(conditions!$73:$73,conditions!$8:$8,"&lt;="&amp;Z$9,conditions!$9:$9,"&gt;="&amp;Z$9))*conditions!$U$69*conditions!$U$72,0))</f>
        <v>0</v>
      </c>
      <c r="AA89" s="37">
        <f>IF(AA$9="",0,IF(AA$9-SUMIFS(conditions!$73:$73,conditions!$8:$8,"&lt;="&amp;AA$9,conditions!$9:$9,"&gt;="&amp;AA$9)&lt;$U$9,(1-conditions!$U$34)*SUMIFS(17:17,$9:$9,EOMONTH($U$9,11)+1-$U$9+AA$9-SUMIFS(conditions!$73:$73,conditions!$8:$8,"&lt;="&amp;AA$9,conditions!$9:$9,"&gt;="&amp;AA$9))*conditions!$U$69*conditions!$U$72,0))</f>
        <v>43.356498265080006</v>
      </c>
      <c r="AB89" s="37">
        <f>IF(AB$9="",0,IF(AB$9-SUMIFS(conditions!$73:$73,conditions!$8:$8,"&lt;="&amp;AB$9,conditions!$9:$9,"&gt;="&amp;AB$9)&lt;$U$9,(1-conditions!$U$34)*SUMIFS(17:17,$9:$9,EOMONTH($U$9,11)+1-$U$9+AB$9-SUMIFS(conditions!$73:$73,conditions!$8:$8,"&lt;="&amp;AB$9,conditions!$9:$9,"&gt;="&amp;AB$9))*conditions!$U$69*conditions!$U$72,0))</f>
        <v>43.356498265080006</v>
      </c>
      <c r="AC89" s="37">
        <f>IF(AC$9="",0,IF(AC$9-SUMIFS(conditions!$73:$73,conditions!$8:$8,"&lt;="&amp;AC$9,conditions!$9:$9,"&gt;="&amp;AC$9)&lt;$U$9,(1-conditions!$U$34)*SUMIFS(17:17,$9:$9,EOMONTH($U$9,11)+1-$U$9+AC$9-SUMIFS(conditions!$73:$73,conditions!$8:$8,"&lt;="&amp;AC$9,conditions!$9:$9,"&gt;="&amp;AC$9))*conditions!$U$69*conditions!$U$72,0))</f>
        <v>43.356498265080006</v>
      </c>
      <c r="AD89" s="37">
        <f>IF(AD$9="",0,IF(AD$9-SUMIFS(conditions!$73:$73,conditions!$8:$8,"&lt;="&amp;AD$9,conditions!$9:$9,"&gt;="&amp;AD$9)&lt;$U$9,(1-conditions!$U$34)*SUMIFS(17:17,$9:$9,EOMONTH($U$9,11)+1-$U$9+AD$9-SUMIFS(conditions!$73:$73,conditions!$8:$8,"&lt;="&amp;AD$9,conditions!$9:$9,"&gt;="&amp;AD$9))*conditions!$U$69*conditions!$U$72,0))</f>
        <v>43.356498265080006</v>
      </c>
      <c r="AE89" s="37">
        <f>IF(AE$9="",0,IF(AE$9-SUMIFS(conditions!$73:$73,conditions!$8:$8,"&lt;="&amp;AE$9,conditions!$9:$9,"&gt;="&amp;AE$9)&lt;$U$9,(1-conditions!$U$34)*SUMIFS(17:17,$9:$9,EOMONTH($U$9,11)+1-$U$9+AE$9-SUMIFS(conditions!$73:$73,conditions!$8:$8,"&lt;="&amp;AE$9,conditions!$9:$9,"&gt;="&amp;AE$9))*conditions!$U$69*conditions!$U$72,0))</f>
        <v>43.356498265080006</v>
      </c>
      <c r="AF89" s="37">
        <f>IF(AF$9="",0,IF(AF$9-SUMIFS(conditions!$73:$73,conditions!$8:$8,"&lt;="&amp;AF$9,conditions!$9:$9,"&gt;="&amp;AF$9)&lt;$U$9,(1-conditions!$U$34)*SUMIFS(17:17,$9:$9,EOMONTH($U$9,11)+1-$U$9+AF$9-SUMIFS(conditions!$73:$73,conditions!$8:$8,"&lt;="&amp;AF$9,conditions!$9:$9,"&gt;="&amp;AF$9))*conditions!$U$69*conditions!$U$72,0))</f>
        <v>0</v>
      </c>
      <c r="AG89" s="37">
        <f>IF(AG$9="",0,IF(AG$9-SUMIFS(conditions!$73:$73,conditions!$8:$8,"&lt;="&amp;AG$9,conditions!$9:$9,"&gt;="&amp;AG$9)&lt;$U$9,(1-conditions!$U$34)*SUMIFS(17:17,$9:$9,EOMONTH($U$9,11)+1-$U$9+AG$9-SUMIFS(conditions!$73:$73,conditions!$8:$8,"&lt;="&amp;AG$9,conditions!$9:$9,"&gt;="&amp;AG$9))*conditions!$U$69*conditions!$U$72,0))</f>
        <v>0</v>
      </c>
      <c r="AH89" s="37">
        <f>IF(AH$9="",0,IF(AH$9-SUMIFS(conditions!$73:$73,conditions!$8:$8,"&lt;="&amp;AH$9,conditions!$9:$9,"&gt;="&amp;AH$9)&lt;$U$9,(1-conditions!$U$34)*SUMIFS(17:17,$9:$9,EOMONTH($U$9,11)+1-$U$9+AH$9-SUMIFS(conditions!$73:$73,conditions!$8:$8,"&lt;="&amp;AH$9,conditions!$9:$9,"&gt;="&amp;AH$9))*conditions!$U$69*conditions!$U$72,0))</f>
        <v>43.356498265080006</v>
      </c>
      <c r="AI89" s="37">
        <f>IF(AI$9="",0,IF(AI$9-SUMIFS(conditions!$73:$73,conditions!$8:$8,"&lt;="&amp;AI$9,conditions!$9:$9,"&gt;="&amp;AI$9)&lt;$U$9,(1-conditions!$U$34)*SUMIFS(17:17,$9:$9,EOMONTH($U$9,11)+1-$U$9+AI$9-SUMIFS(conditions!$73:$73,conditions!$8:$8,"&lt;="&amp;AI$9,conditions!$9:$9,"&gt;="&amp;AI$9))*conditions!$U$69*conditions!$U$72,0))</f>
        <v>43.356498265080006</v>
      </c>
      <c r="AJ89" s="37">
        <f>IF(AJ$9="",0,IF(AJ$9-SUMIFS(conditions!$73:$73,conditions!$8:$8,"&lt;="&amp;AJ$9,conditions!$9:$9,"&gt;="&amp;AJ$9)&lt;$U$9,(1-conditions!$U$34)*SUMIFS(17:17,$9:$9,EOMONTH($U$9,11)+1-$U$9+AJ$9-SUMIFS(conditions!$73:$73,conditions!$8:$8,"&lt;="&amp;AJ$9,conditions!$9:$9,"&gt;="&amp;AJ$9))*conditions!$U$69*conditions!$U$72,0))</f>
        <v>0</v>
      </c>
      <c r="AK89" s="37">
        <f>IF(AK$9="",0,IF(AK$9-SUMIFS(conditions!$73:$73,conditions!$8:$8,"&lt;="&amp;AK$9,conditions!$9:$9,"&gt;="&amp;AK$9)&lt;$U$9,(1-conditions!$U$34)*SUMIFS(17:17,$9:$9,EOMONTH($U$9,11)+1-$U$9+AK$9-SUMIFS(conditions!$73:$73,conditions!$8:$8,"&lt;="&amp;AK$9,conditions!$9:$9,"&gt;="&amp;AK$9))*conditions!$U$69*conditions!$U$72,0))</f>
        <v>0</v>
      </c>
      <c r="AL89" s="37">
        <f>IF(AL$9="",0,IF(AL$9-SUMIFS(conditions!$73:$73,conditions!$8:$8,"&lt;="&amp;AL$9,conditions!$9:$9,"&gt;="&amp;AL$9)&lt;$U$9,(1-conditions!$U$34)*SUMIFS(17:17,$9:$9,EOMONTH($U$9,11)+1-$U$9+AL$9-SUMIFS(conditions!$73:$73,conditions!$8:$8,"&lt;="&amp;AL$9,conditions!$9:$9,"&gt;="&amp;AL$9))*conditions!$U$69*conditions!$U$72,0))</f>
        <v>0</v>
      </c>
      <c r="AM89" s="37">
        <f>IF(AM$9="",0,IF(AM$9-SUMIFS(conditions!$73:$73,conditions!$8:$8,"&lt;="&amp;AM$9,conditions!$9:$9,"&gt;="&amp;AM$9)&lt;$U$9,(1-conditions!$U$34)*SUMIFS(17:17,$9:$9,EOMONTH($U$9,11)+1-$U$9+AM$9-SUMIFS(conditions!$73:$73,conditions!$8:$8,"&lt;="&amp;AM$9,conditions!$9:$9,"&gt;="&amp;AM$9))*conditions!$U$69*conditions!$U$72,0))</f>
        <v>0</v>
      </c>
      <c r="AN89" s="37">
        <f>IF(AN$9="",0,IF(AN$9-SUMIFS(conditions!$73:$73,conditions!$8:$8,"&lt;="&amp;AN$9,conditions!$9:$9,"&gt;="&amp;AN$9)&lt;$U$9,(1-conditions!$U$34)*SUMIFS(17:17,$9:$9,EOMONTH($U$9,11)+1-$U$9+AN$9-SUMIFS(conditions!$73:$73,conditions!$8:$8,"&lt;="&amp;AN$9,conditions!$9:$9,"&gt;="&amp;AN$9))*conditions!$U$69*conditions!$U$72,0))</f>
        <v>0</v>
      </c>
      <c r="AO89" s="37">
        <f>IF(AO$9="",0,IF(AO$9-SUMIFS(conditions!$73:$73,conditions!$8:$8,"&lt;="&amp;AO$9,conditions!$9:$9,"&gt;="&amp;AO$9)&lt;$U$9,(1-conditions!$U$34)*SUMIFS(17:17,$9:$9,EOMONTH($U$9,11)+1-$U$9+AO$9-SUMIFS(conditions!$73:$73,conditions!$8:$8,"&lt;="&amp;AO$9,conditions!$9:$9,"&gt;="&amp;AO$9))*conditions!$U$69*conditions!$U$72,0))</f>
        <v>0</v>
      </c>
      <c r="AP89" s="37">
        <f>IF(AP$9="",0,IF(AP$9-SUMIFS(conditions!$73:$73,conditions!$8:$8,"&lt;="&amp;AP$9,conditions!$9:$9,"&gt;="&amp;AP$9)&lt;$U$9,(1-conditions!$U$34)*SUMIFS(17:17,$9:$9,EOMONTH($U$9,11)+1-$U$9+AP$9-SUMIFS(conditions!$73:$73,conditions!$8:$8,"&lt;="&amp;AP$9,conditions!$9:$9,"&gt;="&amp;AP$9))*conditions!$U$69*conditions!$U$72,0))</f>
        <v>0</v>
      </c>
      <c r="AQ89" s="37">
        <f>IF(AQ$9="",0,IF(AQ$9-SUMIFS(conditions!$73:$73,conditions!$8:$8,"&lt;="&amp;AQ$9,conditions!$9:$9,"&gt;="&amp;AQ$9)&lt;$U$9,(1-conditions!$U$34)*SUMIFS(17:17,$9:$9,EOMONTH($U$9,11)+1-$U$9+AQ$9-SUMIFS(conditions!$73:$73,conditions!$8:$8,"&lt;="&amp;AQ$9,conditions!$9:$9,"&gt;="&amp;AQ$9))*conditions!$U$69*conditions!$U$72,0))</f>
        <v>0</v>
      </c>
      <c r="AR89" s="37">
        <f>IF(AR$9="",0,IF(AR$9-SUMIFS(conditions!$73:$73,conditions!$8:$8,"&lt;="&amp;AR$9,conditions!$9:$9,"&gt;="&amp;AR$9)&lt;$U$9,(1-conditions!$U$34)*SUMIFS(17:17,$9:$9,EOMONTH($U$9,11)+1-$U$9+AR$9-SUMIFS(conditions!$73:$73,conditions!$8:$8,"&lt;="&amp;AR$9,conditions!$9:$9,"&gt;="&amp;AR$9))*conditions!$U$69*conditions!$U$72,0))</f>
        <v>0</v>
      </c>
      <c r="AS89" s="37">
        <f>IF(AS$9="",0,IF(AS$9-SUMIFS(conditions!$73:$73,conditions!$8:$8,"&lt;="&amp;AS$9,conditions!$9:$9,"&gt;="&amp;AS$9)&lt;$U$9,(1-conditions!$U$34)*SUMIFS(17:17,$9:$9,EOMONTH($U$9,11)+1-$U$9+AS$9-SUMIFS(conditions!$73:$73,conditions!$8:$8,"&lt;="&amp;AS$9,conditions!$9:$9,"&gt;="&amp;AS$9))*conditions!$U$69*conditions!$U$72,0))</f>
        <v>0</v>
      </c>
      <c r="AT89" s="37">
        <f>IF(AT$9="",0,IF(AT$9-SUMIFS(conditions!$73:$73,conditions!$8:$8,"&lt;="&amp;AT$9,conditions!$9:$9,"&gt;="&amp;AT$9)&lt;$U$9,(1-conditions!$U$34)*SUMIFS(17:17,$9:$9,EOMONTH($U$9,11)+1-$U$9+AT$9-SUMIFS(conditions!$73:$73,conditions!$8:$8,"&lt;="&amp;AT$9,conditions!$9:$9,"&gt;="&amp;AT$9))*conditions!$U$69*conditions!$U$72,0))</f>
        <v>0</v>
      </c>
      <c r="AU89" s="37">
        <f>IF(AU$9="",0,IF(AU$9-SUMIFS(conditions!$73:$73,conditions!$8:$8,"&lt;="&amp;AU$9,conditions!$9:$9,"&gt;="&amp;AU$9)&lt;$U$9,(1-conditions!$U$34)*SUMIFS(17:17,$9:$9,EOMONTH($U$9,11)+1-$U$9+AU$9-SUMIFS(conditions!$73:$73,conditions!$8:$8,"&lt;="&amp;AU$9,conditions!$9:$9,"&gt;="&amp;AU$9))*conditions!$U$69*conditions!$U$72,0))</f>
        <v>0</v>
      </c>
      <c r="AV89" s="37">
        <f>IF(AV$9="",0,IF(AV$9-SUMIFS(conditions!$73:$73,conditions!$8:$8,"&lt;="&amp;AV$9,conditions!$9:$9,"&gt;="&amp;AV$9)&lt;$U$9,(1-conditions!$U$34)*SUMIFS(17:17,$9:$9,EOMONTH($U$9,11)+1-$U$9+AV$9-SUMIFS(conditions!$73:$73,conditions!$8:$8,"&lt;="&amp;AV$9,conditions!$9:$9,"&gt;="&amp;AV$9))*conditions!$U$69*conditions!$U$72,0))</f>
        <v>0</v>
      </c>
      <c r="AW89" s="37">
        <f>IF(AW$9="",0,IF(AW$9-SUMIFS(conditions!$73:$73,conditions!$8:$8,"&lt;="&amp;AW$9,conditions!$9:$9,"&gt;="&amp;AW$9)&lt;$U$9,(1-conditions!$U$34)*SUMIFS(17:17,$9:$9,EOMONTH($U$9,11)+1-$U$9+AW$9-SUMIFS(conditions!$73:$73,conditions!$8:$8,"&lt;="&amp;AW$9,conditions!$9:$9,"&gt;="&amp;AW$9))*conditions!$U$69*conditions!$U$72,0))</f>
        <v>0</v>
      </c>
      <c r="AX89" s="37">
        <f>IF(AX$9="",0,IF(AX$9-SUMIFS(conditions!$73:$73,conditions!$8:$8,"&lt;="&amp;AX$9,conditions!$9:$9,"&gt;="&amp;AX$9)&lt;$U$9,(1-conditions!$U$34)*SUMIFS(17:17,$9:$9,EOMONTH($U$9,11)+1-$U$9+AX$9-SUMIFS(conditions!$73:$73,conditions!$8:$8,"&lt;="&amp;AX$9,conditions!$9:$9,"&gt;="&amp;AX$9))*conditions!$U$69*conditions!$U$72,0))</f>
        <v>0</v>
      </c>
      <c r="AY89" s="37">
        <f>IF(AY$9="",0,IF(AY$9-SUMIFS(conditions!$73:$73,conditions!$8:$8,"&lt;="&amp;AY$9,conditions!$9:$9,"&gt;="&amp;AY$9)&lt;$U$9,(1-conditions!$U$34)*SUMIFS(17:17,$9:$9,EOMONTH($U$9,11)+1-$U$9+AY$9-SUMIFS(conditions!$73:$73,conditions!$8:$8,"&lt;="&amp;AY$9,conditions!$9:$9,"&gt;="&amp;AY$9))*conditions!$U$69*conditions!$U$72,0))</f>
        <v>0</v>
      </c>
      <c r="AZ89" s="37">
        <f>IF(AZ$9="",0,IF(AZ$9-SUMIFS(conditions!$73:$73,conditions!$8:$8,"&lt;="&amp;AZ$9,conditions!$9:$9,"&gt;="&amp;AZ$9)&lt;$U$9,(1-conditions!$U$34)*SUMIFS(17:17,$9:$9,EOMONTH($U$9,11)+1-$U$9+AZ$9-SUMIFS(conditions!$73:$73,conditions!$8:$8,"&lt;="&amp;AZ$9,conditions!$9:$9,"&gt;="&amp;AZ$9))*conditions!$U$69*conditions!$U$72,0))</f>
        <v>0</v>
      </c>
      <c r="BA89" s="37">
        <f>IF(BA$9="",0,IF(BA$9-SUMIFS(conditions!$73:$73,conditions!$8:$8,"&lt;="&amp;BA$9,conditions!$9:$9,"&gt;="&amp;BA$9)&lt;$U$9,(1-conditions!$U$34)*SUMIFS(17:17,$9:$9,EOMONTH($U$9,11)+1-$U$9+BA$9-SUMIFS(conditions!$73:$73,conditions!$8:$8,"&lt;="&amp;BA$9,conditions!$9:$9,"&gt;="&amp;BA$9))*conditions!$U$69*conditions!$U$72,0))</f>
        <v>0</v>
      </c>
      <c r="BB89" s="37">
        <f>IF(BB$9="",0,IF(BB$9-SUMIFS(conditions!$73:$73,conditions!$8:$8,"&lt;="&amp;BB$9,conditions!$9:$9,"&gt;="&amp;BB$9)&lt;$U$9,(1-conditions!$U$34)*SUMIFS(17:17,$9:$9,EOMONTH($U$9,11)+1-$U$9+BB$9-SUMIFS(conditions!$73:$73,conditions!$8:$8,"&lt;="&amp;BB$9,conditions!$9:$9,"&gt;="&amp;BB$9))*conditions!$U$69*conditions!$U$72,0))</f>
        <v>0</v>
      </c>
      <c r="BC89" s="37">
        <f>IF(BC$9="",0,IF(BC$9-SUMIFS(conditions!$73:$73,conditions!$8:$8,"&lt;="&amp;BC$9,conditions!$9:$9,"&gt;="&amp;BC$9)&lt;$U$9,(1-conditions!$U$34)*SUMIFS(17:17,$9:$9,EOMONTH($U$9,11)+1-$U$9+BC$9-SUMIFS(conditions!$73:$73,conditions!$8:$8,"&lt;="&amp;BC$9,conditions!$9:$9,"&gt;="&amp;BC$9))*conditions!$U$69*conditions!$U$72,0))</f>
        <v>0</v>
      </c>
      <c r="BD89" s="37">
        <f>IF(BD$9="",0,IF(BD$9-SUMIFS(conditions!$73:$73,conditions!$8:$8,"&lt;="&amp;BD$9,conditions!$9:$9,"&gt;="&amp;BD$9)&lt;$U$9,(1-conditions!$U$34)*SUMIFS(17:17,$9:$9,EOMONTH($U$9,11)+1-$U$9+BD$9-SUMIFS(conditions!$73:$73,conditions!$8:$8,"&lt;="&amp;BD$9,conditions!$9:$9,"&gt;="&amp;BD$9))*conditions!$U$69*conditions!$U$72,0))</f>
        <v>0</v>
      </c>
      <c r="BE89" s="37">
        <f>IF(BE$9="",0,IF(BE$9-SUMIFS(conditions!$73:$73,conditions!$8:$8,"&lt;="&amp;BE$9,conditions!$9:$9,"&gt;="&amp;BE$9)&lt;$U$9,(1-conditions!$U$34)*SUMIFS(17:17,$9:$9,EOMONTH($U$9,11)+1-$U$9+BE$9-SUMIFS(conditions!$73:$73,conditions!$8:$8,"&lt;="&amp;BE$9,conditions!$9:$9,"&gt;="&amp;BE$9))*conditions!$U$69*conditions!$U$72,0))</f>
        <v>0</v>
      </c>
      <c r="BF89" s="37">
        <f>IF(BF$9="",0,IF(BF$9-SUMIFS(conditions!$73:$73,conditions!$8:$8,"&lt;="&amp;BF$9,conditions!$9:$9,"&gt;="&amp;BF$9)&lt;$U$9,(1-conditions!$U$34)*SUMIFS(17:17,$9:$9,EOMONTH($U$9,11)+1-$U$9+BF$9-SUMIFS(conditions!$73:$73,conditions!$8:$8,"&lt;="&amp;BF$9,conditions!$9:$9,"&gt;="&amp;BF$9))*conditions!$U$69*conditions!$U$72,0))</f>
        <v>0</v>
      </c>
      <c r="BG89" s="37">
        <f>IF(BG$9="",0,IF(BG$9-SUMIFS(conditions!$73:$73,conditions!$8:$8,"&lt;="&amp;BG$9,conditions!$9:$9,"&gt;="&amp;BG$9)&lt;$U$9,(1-conditions!$U$34)*SUMIFS(17:17,$9:$9,EOMONTH($U$9,11)+1-$U$9+BG$9-SUMIFS(conditions!$73:$73,conditions!$8:$8,"&lt;="&amp;BG$9,conditions!$9:$9,"&gt;="&amp;BG$9))*conditions!$U$69*conditions!$U$72,0))</f>
        <v>0</v>
      </c>
      <c r="BH89" s="37">
        <f>IF(BH$9="",0,IF(BH$9-SUMIFS(conditions!$73:$73,conditions!$8:$8,"&lt;="&amp;BH$9,conditions!$9:$9,"&gt;="&amp;BH$9)&lt;$U$9,(1-conditions!$U$34)*SUMIFS(17:17,$9:$9,EOMONTH($U$9,11)+1-$U$9+BH$9-SUMIFS(conditions!$73:$73,conditions!$8:$8,"&lt;="&amp;BH$9,conditions!$9:$9,"&gt;="&amp;BH$9))*conditions!$U$69*conditions!$U$72,0))</f>
        <v>0</v>
      </c>
      <c r="BI89" s="37">
        <f>IF(BI$9="",0,IF(BI$9-SUMIFS(conditions!$73:$73,conditions!$8:$8,"&lt;="&amp;BI$9,conditions!$9:$9,"&gt;="&amp;BI$9)&lt;$U$9,(1-conditions!$U$34)*SUMIFS(17:17,$9:$9,EOMONTH($U$9,11)+1-$U$9+BI$9-SUMIFS(conditions!$73:$73,conditions!$8:$8,"&lt;="&amp;BI$9,conditions!$9:$9,"&gt;="&amp;BI$9))*conditions!$U$69*conditions!$U$72,0))</f>
        <v>0</v>
      </c>
      <c r="BJ89" s="37">
        <f>IF(BJ$9="",0,IF(BJ$9-SUMIFS(conditions!$73:$73,conditions!$8:$8,"&lt;="&amp;BJ$9,conditions!$9:$9,"&gt;="&amp;BJ$9)&lt;$U$9,(1-conditions!$U$34)*SUMIFS(17:17,$9:$9,EOMONTH($U$9,11)+1-$U$9+BJ$9-SUMIFS(conditions!$73:$73,conditions!$8:$8,"&lt;="&amp;BJ$9,conditions!$9:$9,"&gt;="&amp;BJ$9))*conditions!$U$69*conditions!$U$72,0))</f>
        <v>0</v>
      </c>
      <c r="BK89" s="37">
        <f>IF(BK$9="",0,IF(BK$9-SUMIFS(conditions!$73:$73,conditions!$8:$8,"&lt;="&amp;BK$9,conditions!$9:$9,"&gt;="&amp;BK$9)&lt;$U$9,(1-conditions!$U$34)*SUMIFS(17:17,$9:$9,EOMONTH($U$9,11)+1-$U$9+BK$9-SUMIFS(conditions!$73:$73,conditions!$8:$8,"&lt;="&amp;BK$9,conditions!$9:$9,"&gt;="&amp;BK$9))*conditions!$U$69*conditions!$U$72,0))</f>
        <v>0</v>
      </c>
      <c r="BL89" s="37">
        <f>IF(BL$9="",0,IF(BL$9-SUMIFS(conditions!$73:$73,conditions!$8:$8,"&lt;="&amp;BL$9,conditions!$9:$9,"&gt;="&amp;BL$9)&lt;$U$9,(1-conditions!$U$34)*SUMIFS(17:17,$9:$9,EOMONTH($U$9,11)+1-$U$9+BL$9-SUMIFS(conditions!$73:$73,conditions!$8:$8,"&lt;="&amp;BL$9,conditions!$9:$9,"&gt;="&amp;BL$9))*conditions!$U$69*conditions!$U$72,0))</f>
        <v>0</v>
      </c>
      <c r="BM89" s="37">
        <f>IF(BM$9="",0,IF(BM$9-SUMIFS(conditions!$73:$73,conditions!$8:$8,"&lt;="&amp;BM$9,conditions!$9:$9,"&gt;="&amp;BM$9)&lt;$U$9,(1-conditions!$U$34)*SUMIFS(17:17,$9:$9,EOMONTH($U$9,11)+1-$U$9+BM$9-SUMIFS(conditions!$73:$73,conditions!$8:$8,"&lt;="&amp;BM$9,conditions!$9:$9,"&gt;="&amp;BM$9))*conditions!$U$69*conditions!$U$72,0))</f>
        <v>0</v>
      </c>
      <c r="BN89" s="37">
        <f>IF(BN$9="",0,IF(BN$9-SUMIFS(conditions!$73:$73,conditions!$8:$8,"&lt;="&amp;BN$9,conditions!$9:$9,"&gt;="&amp;BN$9)&lt;$U$9,(1-conditions!$U$34)*SUMIFS(17:17,$9:$9,EOMONTH($U$9,11)+1-$U$9+BN$9-SUMIFS(conditions!$73:$73,conditions!$8:$8,"&lt;="&amp;BN$9,conditions!$9:$9,"&gt;="&amp;BN$9))*conditions!$U$69*conditions!$U$72,0))</f>
        <v>0</v>
      </c>
      <c r="BO89" s="37">
        <f>IF(BO$9="",0,IF(BO$9-SUMIFS(conditions!$73:$73,conditions!$8:$8,"&lt;="&amp;BO$9,conditions!$9:$9,"&gt;="&amp;BO$9)&lt;$U$9,(1-conditions!$U$34)*SUMIFS(17:17,$9:$9,EOMONTH($U$9,11)+1-$U$9+BO$9-SUMIFS(conditions!$73:$73,conditions!$8:$8,"&lt;="&amp;BO$9,conditions!$9:$9,"&gt;="&amp;BO$9))*conditions!$U$69*conditions!$U$72,0))</f>
        <v>0</v>
      </c>
      <c r="BP89" s="37">
        <f>IF(BP$9="",0,IF(BP$9-SUMIFS(conditions!$73:$73,conditions!$8:$8,"&lt;="&amp;BP$9,conditions!$9:$9,"&gt;="&amp;BP$9)&lt;$U$9,(1-conditions!$U$34)*SUMIFS(17:17,$9:$9,EOMONTH($U$9,11)+1-$U$9+BP$9-SUMIFS(conditions!$73:$73,conditions!$8:$8,"&lt;="&amp;BP$9,conditions!$9:$9,"&gt;="&amp;BP$9))*conditions!$U$69*conditions!$U$72,0))</f>
        <v>0</v>
      </c>
      <c r="BQ89" s="37">
        <f>IF(BQ$9="",0,IF(BQ$9-SUMIFS(conditions!$73:$73,conditions!$8:$8,"&lt;="&amp;BQ$9,conditions!$9:$9,"&gt;="&amp;BQ$9)&lt;$U$9,(1-conditions!$U$34)*SUMIFS(17:17,$9:$9,EOMONTH($U$9,11)+1-$U$9+BQ$9-SUMIFS(conditions!$73:$73,conditions!$8:$8,"&lt;="&amp;BQ$9,conditions!$9:$9,"&gt;="&amp;BQ$9))*conditions!$U$69*conditions!$U$72,0))</f>
        <v>0</v>
      </c>
      <c r="BR89" s="37">
        <f>IF(BR$9="",0,IF(BR$9-SUMIFS(conditions!$73:$73,conditions!$8:$8,"&lt;="&amp;BR$9,conditions!$9:$9,"&gt;="&amp;BR$9)&lt;$U$9,(1-conditions!$U$34)*SUMIFS(17:17,$9:$9,EOMONTH($U$9,11)+1-$U$9+BR$9-SUMIFS(conditions!$73:$73,conditions!$8:$8,"&lt;="&amp;BR$9,conditions!$9:$9,"&gt;="&amp;BR$9))*conditions!$U$69*conditions!$U$72,0))</f>
        <v>0</v>
      </c>
      <c r="BS89" s="37">
        <f>IF(BS$9="",0,IF(BS$9-SUMIFS(conditions!$73:$73,conditions!$8:$8,"&lt;="&amp;BS$9,conditions!$9:$9,"&gt;="&amp;BS$9)&lt;$U$9,(1-conditions!$U$34)*SUMIFS(17:17,$9:$9,EOMONTH($U$9,11)+1-$U$9+BS$9-SUMIFS(conditions!$73:$73,conditions!$8:$8,"&lt;="&amp;BS$9,conditions!$9:$9,"&gt;="&amp;BS$9))*conditions!$U$69*conditions!$U$72,0))</f>
        <v>0</v>
      </c>
      <c r="BT89" s="37">
        <f>IF(BT$9="",0,IF(BT$9-SUMIFS(conditions!$73:$73,conditions!$8:$8,"&lt;="&amp;BT$9,conditions!$9:$9,"&gt;="&amp;BT$9)&lt;$U$9,(1-conditions!$U$34)*SUMIFS(17:17,$9:$9,EOMONTH($U$9,11)+1-$U$9+BT$9-SUMIFS(conditions!$73:$73,conditions!$8:$8,"&lt;="&amp;BT$9,conditions!$9:$9,"&gt;="&amp;BT$9))*conditions!$U$69*conditions!$U$72,0))</f>
        <v>0</v>
      </c>
      <c r="BU89" s="37">
        <f>IF(BU$9="",0,IF(BU$9-SUMIFS(conditions!$73:$73,conditions!$8:$8,"&lt;="&amp;BU$9,conditions!$9:$9,"&gt;="&amp;BU$9)&lt;$U$9,(1-conditions!$U$34)*SUMIFS(17:17,$9:$9,EOMONTH($U$9,11)+1-$U$9+BU$9-SUMIFS(conditions!$73:$73,conditions!$8:$8,"&lt;="&amp;BU$9,conditions!$9:$9,"&gt;="&amp;BU$9))*conditions!$U$69*conditions!$U$72,0))</f>
        <v>0</v>
      </c>
      <c r="BV89" s="37">
        <f>IF(BV$9="",0,IF(BV$9-SUMIFS(conditions!$73:$73,conditions!$8:$8,"&lt;="&amp;BV$9,conditions!$9:$9,"&gt;="&amp;BV$9)&lt;$U$9,(1-conditions!$U$34)*SUMIFS(17:17,$9:$9,EOMONTH($U$9,11)+1-$U$9+BV$9-SUMIFS(conditions!$73:$73,conditions!$8:$8,"&lt;="&amp;BV$9,conditions!$9:$9,"&gt;="&amp;BV$9))*conditions!$U$69*conditions!$U$72,0))</f>
        <v>0</v>
      </c>
      <c r="BW89" s="37">
        <f>IF(BW$9="",0,IF(BW$9-SUMIFS(conditions!$73:$73,conditions!$8:$8,"&lt;="&amp;BW$9,conditions!$9:$9,"&gt;="&amp;BW$9)&lt;$U$9,(1-conditions!$U$34)*SUMIFS(17:17,$9:$9,EOMONTH($U$9,11)+1-$U$9+BW$9-SUMIFS(conditions!$73:$73,conditions!$8:$8,"&lt;="&amp;BW$9,conditions!$9:$9,"&gt;="&amp;BW$9))*conditions!$U$69*conditions!$U$72,0))</f>
        <v>0</v>
      </c>
      <c r="BX89" s="37">
        <f>IF(BX$9="",0,IF(BX$9-SUMIFS(conditions!$73:$73,conditions!$8:$8,"&lt;="&amp;BX$9,conditions!$9:$9,"&gt;="&amp;BX$9)&lt;$U$9,(1-conditions!$U$34)*SUMIFS(17:17,$9:$9,EOMONTH($U$9,11)+1-$U$9+BX$9-SUMIFS(conditions!$73:$73,conditions!$8:$8,"&lt;="&amp;BX$9,conditions!$9:$9,"&gt;="&amp;BX$9))*conditions!$U$69*conditions!$U$72,0))</f>
        <v>0</v>
      </c>
      <c r="BY89" s="37">
        <f>IF(BY$9="",0,IF(BY$9-SUMIFS(conditions!$73:$73,conditions!$8:$8,"&lt;="&amp;BY$9,conditions!$9:$9,"&gt;="&amp;BY$9)&lt;$U$9,(1-conditions!$U$34)*SUMIFS(17:17,$9:$9,EOMONTH($U$9,11)+1-$U$9+BY$9-SUMIFS(conditions!$73:$73,conditions!$8:$8,"&lt;="&amp;BY$9,conditions!$9:$9,"&gt;="&amp;BY$9))*conditions!$U$69*conditions!$U$72,0))</f>
        <v>0</v>
      </c>
      <c r="BZ89" s="37">
        <f>IF(BZ$9="",0,IF(BZ$9-SUMIFS(conditions!$73:$73,conditions!$8:$8,"&lt;="&amp;BZ$9,conditions!$9:$9,"&gt;="&amp;BZ$9)&lt;$U$9,(1-conditions!$U$34)*SUMIFS(17:17,$9:$9,EOMONTH($U$9,11)+1-$U$9+BZ$9-SUMIFS(conditions!$73:$73,conditions!$8:$8,"&lt;="&amp;BZ$9,conditions!$9:$9,"&gt;="&amp;BZ$9))*conditions!$U$69*conditions!$U$72,0))</f>
        <v>0</v>
      </c>
      <c r="CA89" s="37">
        <f>IF(CA$9="",0,IF(CA$9-SUMIFS(conditions!$73:$73,conditions!$8:$8,"&lt;="&amp;CA$9,conditions!$9:$9,"&gt;="&amp;CA$9)&lt;$U$9,(1-conditions!$U$34)*SUMIFS(17:17,$9:$9,EOMONTH($U$9,11)+1-$U$9+CA$9-SUMIFS(conditions!$73:$73,conditions!$8:$8,"&lt;="&amp;CA$9,conditions!$9:$9,"&gt;="&amp;CA$9))*conditions!$U$69*conditions!$U$72,0))</f>
        <v>0</v>
      </c>
      <c r="CB89" s="37">
        <f>IF(CB$9="",0,IF(CB$9-SUMIFS(conditions!$73:$73,conditions!$8:$8,"&lt;="&amp;CB$9,conditions!$9:$9,"&gt;="&amp;CB$9)&lt;$U$9,(1-conditions!$U$34)*SUMIFS(17:17,$9:$9,EOMONTH($U$9,11)+1-$U$9+CB$9-SUMIFS(conditions!$73:$73,conditions!$8:$8,"&lt;="&amp;CB$9,conditions!$9:$9,"&gt;="&amp;CB$9))*conditions!$U$69*conditions!$U$72,0))</f>
        <v>0</v>
      </c>
      <c r="CC89" s="37">
        <f>IF(CC$9="",0,IF(CC$9-SUMIFS(conditions!$73:$73,conditions!$8:$8,"&lt;="&amp;CC$9,conditions!$9:$9,"&gt;="&amp;CC$9)&lt;$U$9,(1-conditions!$U$34)*SUMIFS(17:17,$9:$9,EOMONTH($U$9,11)+1-$U$9+CC$9-SUMIFS(conditions!$73:$73,conditions!$8:$8,"&lt;="&amp;CC$9,conditions!$9:$9,"&gt;="&amp;CC$9))*conditions!$U$69*conditions!$U$72,0))</f>
        <v>0</v>
      </c>
      <c r="CD89" s="37">
        <f>IF(CD$9="",0,IF(CD$9-SUMIFS(conditions!$73:$73,conditions!$8:$8,"&lt;="&amp;CD$9,conditions!$9:$9,"&gt;="&amp;CD$9)&lt;$U$9,(1-conditions!$U$34)*SUMIFS(17:17,$9:$9,EOMONTH($U$9,11)+1-$U$9+CD$9-SUMIFS(conditions!$73:$73,conditions!$8:$8,"&lt;="&amp;CD$9,conditions!$9:$9,"&gt;="&amp;CD$9))*conditions!$U$69*conditions!$U$72,0))</f>
        <v>0</v>
      </c>
      <c r="CE89" s="37">
        <f>IF(CE$9="",0,IF(CE$9-SUMIFS(conditions!$73:$73,conditions!$8:$8,"&lt;="&amp;CE$9,conditions!$9:$9,"&gt;="&amp;CE$9)&lt;$U$9,(1-conditions!$U$34)*SUMIFS(17:17,$9:$9,EOMONTH($U$9,11)+1-$U$9+CE$9-SUMIFS(conditions!$73:$73,conditions!$8:$8,"&lt;="&amp;CE$9,conditions!$9:$9,"&gt;="&amp;CE$9))*conditions!$U$69*conditions!$U$72,0))</f>
        <v>0</v>
      </c>
      <c r="CF89" s="37">
        <f>IF(CF$9="",0,IF(CF$9-SUMIFS(conditions!$73:$73,conditions!$8:$8,"&lt;="&amp;CF$9,conditions!$9:$9,"&gt;="&amp;CF$9)&lt;$U$9,(1-conditions!$U$34)*SUMIFS(17:17,$9:$9,EOMONTH($U$9,11)+1-$U$9+CF$9-SUMIFS(conditions!$73:$73,conditions!$8:$8,"&lt;="&amp;CF$9,conditions!$9:$9,"&gt;="&amp;CF$9))*conditions!$U$69*conditions!$U$72,0))</f>
        <v>0</v>
      </c>
      <c r="CG89" s="37">
        <f>IF(CG$9="",0,IF(CG$9-SUMIFS(conditions!$73:$73,conditions!$8:$8,"&lt;="&amp;CG$9,conditions!$9:$9,"&gt;="&amp;CG$9)&lt;$U$9,(1-conditions!$U$34)*SUMIFS(17:17,$9:$9,EOMONTH($U$9,11)+1-$U$9+CG$9-SUMIFS(conditions!$73:$73,conditions!$8:$8,"&lt;="&amp;CG$9,conditions!$9:$9,"&gt;="&amp;CG$9))*conditions!$U$69*conditions!$U$72,0))</f>
        <v>0</v>
      </c>
      <c r="CH89" s="37">
        <f>IF(CH$9="",0,IF(CH$9-SUMIFS(conditions!$73:$73,conditions!$8:$8,"&lt;="&amp;CH$9,conditions!$9:$9,"&gt;="&amp;CH$9)&lt;$U$9,(1-conditions!$U$34)*SUMIFS(17:17,$9:$9,EOMONTH($U$9,11)+1-$U$9+CH$9-SUMIFS(conditions!$73:$73,conditions!$8:$8,"&lt;="&amp;CH$9,conditions!$9:$9,"&gt;="&amp;CH$9))*conditions!$U$69*conditions!$U$72,0))</f>
        <v>0</v>
      </c>
      <c r="CI89" s="37">
        <f>IF(CI$9="",0,IF(CI$9-SUMIFS(conditions!$73:$73,conditions!$8:$8,"&lt;="&amp;CI$9,conditions!$9:$9,"&gt;="&amp;CI$9)&lt;$U$9,(1-conditions!$U$34)*SUMIFS(17:17,$9:$9,EOMONTH($U$9,11)+1-$U$9+CI$9-SUMIFS(conditions!$73:$73,conditions!$8:$8,"&lt;="&amp;CI$9,conditions!$9:$9,"&gt;="&amp;CI$9))*conditions!$U$69*conditions!$U$72,0))</f>
        <v>0</v>
      </c>
      <c r="CJ89" s="37">
        <f>IF(CJ$9="",0,IF(CJ$9-SUMIFS(conditions!$73:$73,conditions!$8:$8,"&lt;="&amp;CJ$9,conditions!$9:$9,"&gt;="&amp;CJ$9)&lt;$U$9,(1-conditions!$U$34)*SUMIFS(17:17,$9:$9,EOMONTH($U$9,11)+1-$U$9+CJ$9-SUMIFS(conditions!$73:$73,conditions!$8:$8,"&lt;="&amp;CJ$9,conditions!$9:$9,"&gt;="&amp;CJ$9))*conditions!$U$69*conditions!$U$72,0))</f>
        <v>0</v>
      </c>
      <c r="CK89" s="37">
        <f>IF(CK$9="",0,IF(CK$9-SUMIFS(conditions!$73:$73,conditions!$8:$8,"&lt;="&amp;CK$9,conditions!$9:$9,"&gt;="&amp;CK$9)&lt;$U$9,(1-conditions!$U$34)*SUMIFS(17:17,$9:$9,EOMONTH($U$9,11)+1-$U$9+CK$9-SUMIFS(conditions!$73:$73,conditions!$8:$8,"&lt;="&amp;CK$9,conditions!$9:$9,"&gt;="&amp;CK$9))*conditions!$U$69*conditions!$U$72,0))</f>
        <v>0</v>
      </c>
      <c r="CL89" s="37">
        <f>IF(CL$9="",0,IF(CL$9-SUMIFS(conditions!$73:$73,conditions!$8:$8,"&lt;="&amp;CL$9,conditions!$9:$9,"&gt;="&amp;CL$9)&lt;$U$9,(1-conditions!$U$34)*SUMIFS(17:17,$9:$9,EOMONTH($U$9,11)+1-$U$9+CL$9-SUMIFS(conditions!$73:$73,conditions!$8:$8,"&lt;="&amp;CL$9,conditions!$9:$9,"&gt;="&amp;CL$9))*conditions!$U$69*conditions!$U$72,0))</f>
        <v>0</v>
      </c>
      <c r="CM89" s="37">
        <f>IF(CM$9="",0,IF(CM$9-SUMIFS(conditions!$73:$73,conditions!$8:$8,"&lt;="&amp;CM$9,conditions!$9:$9,"&gt;="&amp;CM$9)&lt;$U$9,(1-conditions!$U$34)*SUMIFS(17:17,$9:$9,EOMONTH($U$9,11)+1-$U$9+CM$9-SUMIFS(conditions!$73:$73,conditions!$8:$8,"&lt;="&amp;CM$9,conditions!$9:$9,"&gt;="&amp;CM$9))*conditions!$U$69*conditions!$U$72,0))</f>
        <v>0</v>
      </c>
      <c r="CN89" s="37">
        <f>IF(CN$9="",0,IF(CN$9-SUMIFS(conditions!$73:$73,conditions!$8:$8,"&lt;="&amp;CN$9,conditions!$9:$9,"&gt;="&amp;CN$9)&lt;$U$9,(1-conditions!$U$34)*SUMIFS(17:17,$9:$9,EOMONTH($U$9,11)+1-$U$9+CN$9-SUMIFS(conditions!$73:$73,conditions!$8:$8,"&lt;="&amp;CN$9,conditions!$9:$9,"&gt;="&amp;CN$9))*conditions!$U$69*conditions!$U$72,0))</f>
        <v>0</v>
      </c>
      <c r="CO89" s="37">
        <f>IF(CO$9="",0,IF(CO$9-SUMIFS(conditions!$73:$73,conditions!$8:$8,"&lt;="&amp;CO$9,conditions!$9:$9,"&gt;="&amp;CO$9)&lt;$U$9,(1-conditions!$U$34)*SUMIFS(17:17,$9:$9,EOMONTH($U$9,11)+1-$U$9+CO$9-SUMIFS(conditions!$73:$73,conditions!$8:$8,"&lt;="&amp;CO$9,conditions!$9:$9,"&gt;="&amp;CO$9))*conditions!$U$69*conditions!$U$72,0))</f>
        <v>0</v>
      </c>
      <c r="CP89" s="37">
        <f>IF(CP$9="",0,IF(CP$9-SUMIFS(conditions!$73:$73,conditions!$8:$8,"&lt;="&amp;CP$9,conditions!$9:$9,"&gt;="&amp;CP$9)&lt;$U$9,(1-conditions!$U$34)*SUMIFS(17:17,$9:$9,EOMONTH($U$9,11)+1-$U$9+CP$9-SUMIFS(conditions!$73:$73,conditions!$8:$8,"&lt;="&amp;CP$9,conditions!$9:$9,"&gt;="&amp;CP$9))*conditions!$U$69*conditions!$U$72,0))</f>
        <v>0</v>
      </c>
      <c r="CQ89" s="37">
        <f>IF(CQ$9="",0,IF(CQ$9-SUMIFS(conditions!$73:$73,conditions!$8:$8,"&lt;="&amp;CQ$9,conditions!$9:$9,"&gt;="&amp;CQ$9)&lt;$U$9,(1-conditions!$U$34)*SUMIFS(17:17,$9:$9,EOMONTH($U$9,11)+1-$U$9+CQ$9-SUMIFS(conditions!$73:$73,conditions!$8:$8,"&lt;="&amp;CQ$9,conditions!$9:$9,"&gt;="&amp;CQ$9))*conditions!$U$69*conditions!$U$72,0))</f>
        <v>0</v>
      </c>
      <c r="CR89" s="37">
        <f>IF(CR$9="",0,IF(CR$9-SUMIFS(conditions!$73:$73,conditions!$8:$8,"&lt;="&amp;CR$9,conditions!$9:$9,"&gt;="&amp;CR$9)&lt;$U$9,(1-conditions!$U$34)*SUMIFS(17:17,$9:$9,EOMONTH($U$9,11)+1-$U$9+CR$9-SUMIFS(conditions!$73:$73,conditions!$8:$8,"&lt;="&amp;CR$9,conditions!$9:$9,"&gt;="&amp;CR$9))*conditions!$U$69*conditions!$U$72,0))</f>
        <v>0</v>
      </c>
      <c r="CS89" s="37">
        <f>IF(CS$9="",0,IF(CS$9-SUMIFS(conditions!$73:$73,conditions!$8:$8,"&lt;="&amp;CS$9,conditions!$9:$9,"&gt;="&amp;CS$9)&lt;$U$9,(1-conditions!$U$34)*SUMIFS(17:17,$9:$9,EOMONTH($U$9,11)+1-$U$9+CS$9-SUMIFS(conditions!$73:$73,conditions!$8:$8,"&lt;="&amp;CS$9,conditions!$9:$9,"&gt;="&amp;CS$9))*conditions!$U$69*conditions!$U$72,0))</f>
        <v>0</v>
      </c>
      <c r="CT89" s="37">
        <f>IF(CT$9="",0,IF(CT$9-SUMIFS(conditions!$73:$73,conditions!$8:$8,"&lt;="&amp;CT$9,conditions!$9:$9,"&gt;="&amp;CT$9)&lt;$U$9,(1-conditions!$U$34)*SUMIFS(17:17,$9:$9,EOMONTH($U$9,11)+1-$U$9+CT$9-SUMIFS(conditions!$73:$73,conditions!$8:$8,"&lt;="&amp;CT$9,conditions!$9:$9,"&gt;="&amp;CT$9))*conditions!$U$69*conditions!$U$72,0))</f>
        <v>0</v>
      </c>
      <c r="CU89" s="37">
        <f>IF(CU$9="",0,IF(CU$9-SUMIFS(conditions!$73:$73,conditions!$8:$8,"&lt;="&amp;CU$9,conditions!$9:$9,"&gt;="&amp;CU$9)&lt;$U$9,(1-conditions!$U$34)*SUMIFS(17:17,$9:$9,EOMONTH($U$9,11)+1-$U$9+CU$9-SUMIFS(conditions!$73:$73,conditions!$8:$8,"&lt;="&amp;CU$9,conditions!$9:$9,"&gt;="&amp;CU$9))*conditions!$U$69*conditions!$U$72,0))</f>
        <v>0</v>
      </c>
      <c r="CV89" s="37">
        <f>IF(CV$9="",0,IF(CV$9-SUMIFS(conditions!$73:$73,conditions!$8:$8,"&lt;="&amp;CV$9,conditions!$9:$9,"&gt;="&amp;CV$9)&lt;$U$9,(1-conditions!$U$34)*SUMIFS(17:17,$9:$9,EOMONTH($U$9,11)+1-$U$9+CV$9-SUMIFS(conditions!$73:$73,conditions!$8:$8,"&lt;="&amp;CV$9,conditions!$9:$9,"&gt;="&amp;CV$9))*conditions!$U$69*conditions!$U$72,0))</f>
        <v>0</v>
      </c>
      <c r="CW89" s="37">
        <f>IF(CW$9="",0,IF(CW$9-SUMIFS(conditions!$73:$73,conditions!$8:$8,"&lt;="&amp;CW$9,conditions!$9:$9,"&gt;="&amp;CW$9)&lt;$U$9,(1-conditions!$U$34)*SUMIFS(17:17,$9:$9,EOMONTH($U$9,11)+1-$U$9+CW$9-SUMIFS(conditions!$73:$73,conditions!$8:$8,"&lt;="&amp;CW$9,conditions!$9:$9,"&gt;="&amp;CW$9))*conditions!$U$69*conditions!$U$72,0))</f>
        <v>0</v>
      </c>
      <c r="CX89" s="37">
        <f>IF(CX$9="",0,IF(CX$9-SUMIFS(conditions!$73:$73,conditions!$8:$8,"&lt;="&amp;CX$9,conditions!$9:$9,"&gt;="&amp;CX$9)&lt;$U$9,(1-conditions!$U$34)*SUMIFS(17:17,$9:$9,EOMONTH($U$9,11)+1-$U$9+CX$9-SUMIFS(conditions!$73:$73,conditions!$8:$8,"&lt;="&amp;CX$9,conditions!$9:$9,"&gt;="&amp;CX$9))*conditions!$U$69*conditions!$U$72,0))</f>
        <v>0</v>
      </c>
      <c r="CY89" s="37">
        <f>IF(CY$9="",0,IF(CY$9-SUMIFS(conditions!$73:$73,conditions!$8:$8,"&lt;="&amp;CY$9,conditions!$9:$9,"&gt;="&amp;CY$9)&lt;$U$9,(1-conditions!$U$34)*SUMIFS(17:17,$9:$9,EOMONTH($U$9,11)+1-$U$9+CY$9-SUMIFS(conditions!$73:$73,conditions!$8:$8,"&lt;="&amp;CY$9,conditions!$9:$9,"&gt;="&amp;CY$9))*conditions!$U$69*conditions!$U$72,0))</f>
        <v>0</v>
      </c>
      <c r="CZ89" s="37">
        <f>IF(CZ$9="",0,IF(CZ$9-SUMIFS(conditions!$73:$73,conditions!$8:$8,"&lt;="&amp;CZ$9,conditions!$9:$9,"&gt;="&amp;CZ$9)&lt;$U$9,(1-conditions!$U$34)*SUMIFS(17:17,$9:$9,EOMONTH($U$9,11)+1-$U$9+CZ$9-SUMIFS(conditions!$73:$73,conditions!$8:$8,"&lt;="&amp;CZ$9,conditions!$9:$9,"&gt;="&amp;CZ$9))*conditions!$U$69*conditions!$U$72,0))</f>
        <v>0</v>
      </c>
      <c r="DA89" s="37">
        <f>IF(DA$9="",0,IF(DA$9-SUMIFS(conditions!$73:$73,conditions!$8:$8,"&lt;="&amp;DA$9,conditions!$9:$9,"&gt;="&amp;DA$9)&lt;$U$9,(1-conditions!$U$34)*SUMIFS(17:17,$9:$9,EOMONTH($U$9,11)+1-$U$9+DA$9-SUMIFS(conditions!$73:$73,conditions!$8:$8,"&lt;="&amp;DA$9,conditions!$9:$9,"&gt;="&amp;DA$9))*conditions!$U$69*conditions!$U$72,0))</f>
        <v>0</v>
      </c>
      <c r="DB89" s="37">
        <f>IF(DB$9="",0,IF(DB$9-SUMIFS(conditions!$73:$73,conditions!$8:$8,"&lt;="&amp;DB$9,conditions!$9:$9,"&gt;="&amp;DB$9)&lt;$U$9,(1-conditions!$U$34)*SUMIFS(17:17,$9:$9,EOMONTH($U$9,11)+1-$U$9+DB$9-SUMIFS(conditions!$73:$73,conditions!$8:$8,"&lt;="&amp;DB$9,conditions!$9:$9,"&gt;="&amp;DB$9))*conditions!$U$69*conditions!$U$72,0))</f>
        <v>0</v>
      </c>
      <c r="DC89" s="37">
        <f>IF(DC$9="",0,IF(DC$9-SUMIFS(conditions!$73:$73,conditions!$8:$8,"&lt;="&amp;DC$9,conditions!$9:$9,"&gt;="&amp;DC$9)&lt;$U$9,(1-conditions!$U$34)*SUMIFS(17:17,$9:$9,EOMONTH($U$9,11)+1-$U$9+DC$9-SUMIFS(conditions!$73:$73,conditions!$8:$8,"&lt;="&amp;DC$9,conditions!$9:$9,"&gt;="&amp;DC$9))*conditions!$U$69*conditions!$U$72,0))</f>
        <v>0</v>
      </c>
      <c r="DD89" s="37">
        <f>IF(DD$9="",0,IF(DD$9-SUMIFS(conditions!$73:$73,conditions!$8:$8,"&lt;="&amp;DD$9,conditions!$9:$9,"&gt;="&amp;DD$9)&lt;$U$9,(1-conditions!$U$34)*SUMIFS(17:17,$9:$9,EOMONTH($U$9,11)+1-$U$9+DD$9-SUMIFS(conditions!$73:$73,conditions!$8:$8,"&lt;="&amp;DD$9,conditions!$9:$9,"&gt;="&amp;DD$9))*conditions!$U$69*conditions!$U$72,0))</f>
        <v>0</v>
      </c>
      <c r="DE89" s="37">
        <f>IF(DE$9="",0,IF(DE$9-SUMIFS(conditions!$73:$73,conditions!$8:$8,"&lt;="&amp;DE$9,conditions!$9:$9,"&gt;="&amp;DE$9)&lt;$U$9,(1-conditions!$U$34)*SUMIFS(17:17,$9:$9,EOMONTH($U$9,11)+1-$U$9+DE$9-SUMIFS(conditions!$73:$73,conditions!$8:$8,"&lt;="&amp;DE$9,conditions!$9:$9,"&gt;="&amp;DE$9))*conditions!$U$69*conditions!$U$72,0))</f>
        <v>0</v>
      </c>
      <c r="DF89" s="37">
        <f>IF(DF$9="",0,IF(DF$9-SUMIFS(conditions!$73:$73,conditions!$8:$8,"&lt;="&amp;DF$9,conditions!$9:$9,"&gt;="&amp;DF$9)&lt;$U$9,(1-conditions!$U$34)*SUMIFS(17:17,$9:$9,EOMONTH($U$9,11)+1-$U$9+DF$9-SUMIFS(conditions!$73:$73,conditions!$8:$8,"&lt;="&amp;DF$9,conditions!$9:$9,"&gt;="&amp;DF$9))*conditions!$U$69*conditions!$U$72,0))</f>
        <v>0</v>
      </c>
      <c r="DG89" s="37">
        <f>IF(DG$9="",0,IF(DG$9-SUMIFS(conditions!$73:$73,conditions!$8:$8,"&lt;="&amp;DG$9,conditions!$9:$9,"&gt;="&amp;DG$9)&lt;$U$9,(1-conditions!$U$34)*SUMIFS(17:17,$9:$9,EOMONTH($U$9,11)+1-$U$9+DG$9-SUMIFS(conditions!$73:$73,conditions!$8:$8,"&lt;="&amp;DG$9,conditions!$9:$9,"&gt;="&amp;DG$9))*conditions!$U$69*conditions!$U$72,0))</f>
        <v>0</v>
      </c>
      <c r="DH89" s="37">
        <f>IF(DH$9="",0,IF(DH$9-SUMIFS(conditions!$73:$73,conditions!$8:$8,"&lt;="&amp;DH$9,conditions!$9:$9,"&gt;="&amp;DH$9)&lt;$U$9,(1-conditions!$U$34)*SUMIFS(17:17,$9:$9,EOMONTH($U$9,11)+1-$U$9+DH$9-SUMIFS(conditions!$73:$73,conditions!$8:$8,"&lt;="&amp;DH$9,conditions!$9:$9,"&gt;="&amp;DH$9))*conditions!$U$69*conditions!$U$72,0))</f>
        <v>0</v>
      </c>
      <c r="DI89" s="37">
        <f>IF(DI$9="",0,IF(DI$9-SUMIFS(conditions!$73:$73,conditions!$8:$8,"&lt;="&amp;DI$9,conditions!$9:$9,"&gt;="&amp;DI$9)&lt;$U$9,(1-conditions!$U$34)*SUMIFS(17:17,$9:$9,EOMONTH($U$9,11)+1-$U$9+DI$9-SUMIFS(conditions!$73:$73,conditions!$8:$8,"&lt;="&amp;DI$9,conditions!$9:$9,"&gt;="&amp;DI$9))*conditions!$U$69*conditions!$U$72,0))</f>
        <v>0</v>
      </c>
      <c r="DJ89" s="37">
        <f>IF(DJ$9="",0,IF(DJ$9-SUMIFS(conditions!$73:$73,conditions!$8:$8,"&lt;="&amp;DJ$9,conditions!$9:$9,"&gt;="&amp;DJ$9)&lt;$U$9,(1-conditions!$U$34)*SUMIFS(17:17,$9:$9,EOMONTH($U$9,11)+1-$U$9+DJ$9-SUMIFS(conditions!$73:$73,conditions!$8:$8,"&lt;="&amp;DJ$9,conditions!$9:$9,"&gt;="&amp;DJ$9))*conditions!$U$69*conditions!$U$72,0))</f>
        <v>0</v>
      </c>
      <c r="DK89" s="37">
        <f>IF(DK$9="",0,IF(DK$9-SUMIFS(conditions!$73:$73,conditions!$8:$8,"&lt;="&amp;DK$9,conditions!$9:$9,"&gt;="&amp;DK$9)&lt;$U$9,(1-conditions!$U$34)*SUMIFS(17:17,$9:$9,EOMONTH($U$9,11)+1-$U$9+DK$9-SUMIFS(conditions!$73:$73,conditions!$8:$8,"&lt;="&amp;DK$9,conditions!$9:$9,"&gt;="&amp;DK$9))*conditions!$U$69*conditions!$U$72,0))</f>
        <v>0</v>
      </c>
      <c r="DL89" s="37">
        <f>IF(DL$9="",0,IF(DL$9-SUMIFS(conditions!$73:$73,conditions!$8:$8,"&lt;="&amp;DL$9,conditions!$9:$9,"&gt;="&amp;DL$9)&lt;$U$9,(1-conditions!$U$34)*SUMIFS(17:17,$9:$9,EOMONTH($U$9,11)+1-$U$9+DL$9-SUMIFS(conditions!$73:$73,conditions!$8:$8,"&lt;="&amp;DL$9,conditions!$9:$9,"&gt;="&amp;DL$9))*conditions!$U$69*conditions!$U$72,0))</f>
        <v>0</v>
      </c>
      <c r="DM89" s="37">
        <f>IF(DM$9="",0,IF(DM$9-SUMIFS(conditions!$73:$73,conditions!$8:$8,"&lt;="&amp;DM$9,conditions!$9:$9,"&gt;="&amp;DM$9)&lt;$U$9,(1-conditions!$U$34)*SUMIFS(17:17,$9:$9,EOMONTH($U$9,11)+1-$U$9+DM$9-SUMIFS(conditions!$73:$73,conditions!$8:$8,"&lt;="&amp;DM$9,conditions!$9:$9,"&gt;="&amp;DM$9))*conditions!$U$69*conditions!$U$72,0))</f>
        <v>0</v>
      </c>
      <c r="DN89" s="37">
        <f>IF(DN$9="",0,IF(DN$9-SUMIFS(conditions!$73:$73,conditions!$8:$8,"&lt;="&amp;DN$9,conditions!$9:$9,"&gt;="&amp;DN$9)&lt;$U$9,(1-conditions!$U$34)*SUMIFS(17:17,$9:$9,EOMONTH($U$9,11)+1-$U$9+DN$9-SUMIFS(conditions!$73:$73,conditions!$8:$8,"&lt;="&amp;DN$9,conditions!$9:$9,"&gt;="&amp;DN$9))*conditions!$U$69*conditions!$U$72,0))</f>
        <v>0</v>
      </c>
      <c r="DO89" s="37">
        <f>IF(DO$9="",0,IF(DO$9-SUMIFS(conditions!$73:$73,conditions!$8:$8,"&lt;="&amp;DO$9,conditions!$9:$9,"&gt;="&amp;DO$9)&lt;$U$9,(1-conditions!$U$34)*SUMIFS(17:17,$9:$9,EOMONTH($U$9,11)+1-$U$9+DO$9-SUMIFS(conditions!$73:$73,conditions!$8:$8,"&lt;="&amp;DO$9,conditions!$9:$9,"&gt;="&amp;DO$9))*conditions!$U$69*conditions!$U$72,0))</f>
        <v>0</v>
      </c>
      <c r="DP89" s="37">
        <f>IF(DP$9="",0,IF(DP$9-SUMIFS(conditions!$73:$73,conditions!$8:$8,"&lt;="&amp;DP$9,conditions!$9:$9,"&gt;="&amp;DP$9)&lt;$U$9,(1-conditions!$U$34)*SUMIFS(17:17,$9:$9,EOMONTH($U$9,11)+1-$U$9+DP$9-SUMIFS(conditions!$73:$73,conditions!$8:$8,"&lt;="&amp;DP$9,conditions!$9:$9,"&gt;="&amp;DP$9))*conditions!$U$69*conditions!$U$72,0))</f>
        <v>0</v>
      </c>
      <c r="DQ89" s="37">
        <f>IF(DQ$9="",0,IF(DQ$9-SUMIFS(conditions!$73:$73,conditions!$8:$8,"&lt;="&amp;DQ$9,conditions!$9:$9,"&gt;="&amp;DQ$9)&lt;$U$9,(1-conditions!$U$34)*SUMIFS(17:17,$9:$9,EOMONTH($U$9,11)+1-$U$9+DQ$9-SUMIFS(conditions!$73:$73,conditions!$8:$8,"&lt;="&amp;DQ$9,conditions!$9:$9,"&gt;="&amp;DQ$9))*conditions!$U$69*conditions!$U$72,0))</f>
        <v>0</v>
      </c>
      <c r="DR89" s="37">
        <f>IF(DR$9="",0,IF(DR$9-SUMIFS(conditions!$73:$73,conditions!$8:$8,"&lt;="&amp;DR$9,conditions!$9:$9,"&gt;="&amp;DR$9)&lt;$U$9,(1-conditions!$U$34)*SUMIFS(17:17,$9:$9,EOMONTH($U$9,11)+1-$U$9+DR$9-SUMIFS(conditions!$73:$73,conditions!$8:$8,"&lt;="&amp;DR$9,conditions!$9:$9,"&gt;="&amp;DR$9))*conditions!$U$69*conditions!$U$72,0))</f>
        <v>0</v>
      </c>
      <c r="DS89" s="37">
        <f>IF(DS$9="",0,IF(DS$9-SUMIFS(conditions!$73:$73,conditions!$8:$8,"&lt;="&amp;DS$9,conditions!$9:$9,"&gt;="&amp;DS$9)&lt;$U$9,(1-conditions!$U$34)*SUMIFS(17:17,$9:$9,EOMONTH($U$9,11)+1-$U$9+DS$9-SUMIFS(conditions!$73:$73,conditions!$8:$8,"&lt;="&amp;DS$9,conditions!$9:$9,"&gt;="&amp;DS$9))*conditions!$U$69*conditions!$U$72,0))</f>
        <v>0</v>
      </c>
      <c r="DT89" s="37">
        <f>IF(DT$9="",0,IF(DT$9-SUMIFS(conditions!$73:$73,conditions!$8:$8,"&lt;="&amp;DT$9,conditions!$9:$9,"&gt;="&amp;DT$9)&lt;$U$9,(1-conditions!$U$34)*SUMIFS(17:17,$9:$9,EOMONTH($U$9,11)+1-$U$9+DT$9-SUMIFS(conditions!$73:$73,conditions!$8:$8,"&lt;="&amp;DT$9,conditions!$9:$9,"&gt;="&amp;DT$9))*conditions!$U$69*conditions!$U$72,0))</f>
        <v>0</v>
      </c>
      <c r="DU89" s="37">
        <f>IF(DU$9="",0,IF(DU$9-SUMIFS(conditions!$73:$73,conditions!$8:$8,"&lt;="&amp;DU$9,conditions!$9:$9,"&gt;="&amp;DU$9)&lt;$U$9,(1-conditions!$U$34)*SUMIFS(17:17,$9:$9,EOMONTH($U$9,11)+1-$U$9+DU$9-SUMIFS(conditions!$73:$73,conditions!$8:$8,"&lt;="&amp;DU$9,conditions!$9:$9,"&gt;="&amp;DU$9))*conditions!$U$69*conditions!$U$72,0))</f>
        <v>0</v>
      </c>
      <c r="DV89" s="37">
        <f>IF(DV$9="",0,IF(DV$9-SUMIFS(conditions!$73:$73,conditions!$8:$8,"&lt;="&amp;DV$9,conditions!$9:$9,"&gt;="&amp;DV$9)&lt;$U$9,(1-conditions!$U$34)*SUMIFS(17:17,$9:$9,EOMONTH($U$9,11)+1-$U$9+DV$9-SUMIFS(conditions!$73:$73,conditions!$8:$8,"&lt;="&amp;DV$9,conditions!$9:$9,"&gt;="&amp;DV$9))*conditions!$U$69*conditions!$U$72,0))</f>
        <v>0</v>
      </c>
      <c r="DW89" s="37">
        <f>IF(DW$9="",0,IF(DW$9-SUMIFS(conditions!$73:$73,conditions!$8:$8,"&lt;="&amp;DW$9,conditions!$9:$9,"&gt;="&amp;DW$9)&lt;$U$9,(1-conditions!$U$34)*SUMIFS(17:17,$9:$9,EOMONTH($U$9,11)+1-$U$9+DW$9-SUMIFS(conditions!$73:$73,conditions!$8:$8,"&lt;="&amp;DW$9,conditions!$9:$9,"&gt;="&amp;DW$9))*conditions!$U$69*conditions!$U$72,0))</f>
        <v>0</v>
      </c>
      <c r="DX89" s="37">
        <f>IF(DX$9="",0,IF(DX$9-SUMIFS(conditions!$73:$73,conditions!$8:$8,"&lt;="&amp;DX$9,conditions!$9:$9,"&gt;="&amp;DX$9)&lt;$U$9,(1-conditions!$U$34)*SUMIFS(17:17,$9:$9,EOMONTH($U$9,11)+1-$U$9+DX$9-SUMIFS(conditions!$73:$73,conditions!$8:$8,"&lt;="&amp;DX$9,conditions!$9:$9,"&gt;="&amp;DX$9))*conditions!$U$69*conditions!$U$72,0))</f>
        <v>0</v>
      </c>
      <c r="DY89" s="37">
        <f>IF(DY$9="",0,IF(DY$9-SUMIFS(conditions!$73:$73,conditions!$8:$8,"&lt;="&amp;DY$9,conditions!$9:$9,"&gt;="&amp;DY$9)&lt;$U$9,(1-conditions!$U$34)*SUMIFS(17:17,$9:$9,EOMONTH($U$9,11)+1-$U$9+DY$9-SUMIFS(conditions!$73:$73,conditions!$8:$8,"&lt;="&amp;DY$9,conditions!$9:$9,"&gt;="&amp;DY$9))*conditions!$U$69*conditions!$U$72,0))</f>
        <v>0</v>
      </c>
      <c r="DZ89" s="37">
        <f>IF(DZ$9="",0,IF(DZ$9-SUMIFS(conditions!$73:$73,conditions!$8:$8,"&lt;="&amp;DZ$9,conditions!$9:$9,"&gt;="&amp;DZ$9)&lt;$U$9,(1-conditions!$U$34)*SUMIFS(17:17,$9:$9,EOMONTH($U$9,11)+1-$U$9+DZ$9-SUMIFS(conditions!$73:$73,conditions!$8:$8,"&lt;="&amp;DZ$9,conditions!$9:$9,"&gt;="&amp;DZ$9))*conditions!$U$69*conditions!$U$72,0))</f>
        <v>0</v>
      </c>
      <c r="EA89" s="37">
        <f>IF(EA$9="",0,IF(EA$9-SUMIFS(conditions!$73:$73,conditions!$8:$8,"&lt;="&amp;EA$9,conditions!$9:$9,"&gt;="&amp;EA$9)&lt;$U$9,(1-conditions!$U$34)*SUMIFS(17:17,$9:$9,EOMONTH($U$9,11)+1-$U$9+EA$9-SUMIFS(conditions!$73:$73,conditions!$8:$8,"&lt;="&amp;EA$9,conditions!$9:$9,"&gt;="&amp;EA$9))*conditions!$U$69*conditions!$U$72,0))</f>
        <v>0</v>
      </c>
      <c r="EB89" s="37">
        <f>IF(EB$9="",0,IF(EB$9-SUMIFS(conditions!$73:$73,conditions!$8:$8,"&lt;="&amp;EB$9,conditions!$9:$9,"&gt;="&amp;EB$9)&lt;$U$9,(1-conditions!$U$34)*SUMIFS(17:17,$9:$9,EOMONTH($U$9,11)+1-$U$9+EB$9-SUMIFS(conditions!$73:$73,conditions!$8:$8,"&lt;="&amp;EB$9,conditions!$9:$9,"&gt;="&amp;EB$9))*conditions!$U$69*conditions!$U$72,0))</f>
        <v>0</v>
      </c>
      <c r="EC89" s="37">
        <f>IF(EC$9="",0,IF(EC$9-SUMIFS(conditions!$73:$73,conditions!$8:$8,"&lt;="&amp;EC$9,conditions!$9:$9,"&gt;="&amp;EC$9)&lt;$U$9,(1-conditions!$U$34)*SUMIFS(17:17,$9:$9,EOMONTH($U$9,11)+1-$U$9+EC$9-SUMIFS(conditions!$73:$73,conditions!$8:$8,"&lt;="&amp;EC$9,conditions!$9:$9,"&gt;="&amp;EC$9))*conditions!$U$69*conditions!$U$72,0))</f>
        <v>0</v>
      </c>
      <c r="ED89" s="37">
        <f>IF(ED$9="",0,IF(ED$9-SUMIFS(conditions!$73:$73,conditions!$8:$8,"&lt;="&amp;ED$9,conditions!$9:$9,"&gt;="&amp;ED$9)&lt;$U$9,(1-conditions!$U$34)*SUMIFS(17:17,$9:$9,EOMONTH($U$9,11)+1-$U$9+ED$9-SUMIFS(conditions!$73:$73,conditions!$8:$8,"&lt;="&amp;ED$9,conditions!$9:$9,"&gt;="&amp;ED$9))*conditions!$U$69*conditions!$U$72,0))</f>
        <v>0</v>
      </c>
      <c r="EE89" s="37">
        <f>IF(EE$9="",0,IF(EE$9-SUMIFS(conditions!$73:$73,conditions!$8:$8,"&lt;="&amp;EE$9,conditions!$9:$9,"&gt;="&amp;EE$9)&lt;$U$9,(1-conditions!$U$34)*SUMIFS(17:17,$9:$9,EOMONTH($U$9,11)+1-$U$9+EE$9-SUMIFS(conditions!$73:$73,conditions!$8:$8,"&lt;="&amp;EE$9,conditions!$9:$9,"&gt;="&amp;EE$9))*conditions!$U$69*conditions!$U$72,0))</f>
        <v>0</v>
      </c>
      <c r="EF89" s="37">
        <f>IF(EF$9="",0,IF(EF$9-SUMIFS(conditions!$73:$73,conditions!$8:$8,"&lt;="&amp;EF$9,conditions!$9:$9,"&gt;="&amp;EF$9)&lt;$U$9,(1-conditions!$U$34)*SUMIFS(17:17,$9:$9,EOMONTH($U$9,11)+1-$U$9+EF$9-SUMIFS(conditions!$73:$73,conditions!$8:$8,"&lt;="&amp;EF$9,conditions!$9:$9,"&gt;="&amp;EF$9))*conditions!$U$69*conditions!$U$72,0))</f>
        <v>0</v>
      </c>
      <c r="EG89" s="37">
        <f>IF(EG$9="",0,IF(EG$9-SUMIFS(conditions!$73:$73,conditions!$8:$8,"&lt;="&amp;EG$9,conditions!$9:$9,"&gt;="&amp;EG$9)&lt;$U$9,(1-conditions!$U$34)*SUMIFS(17:17,$9:$9,EOMONTH($U$9,11)+1-$U$9+EG$9-SUMIFS(conditions!$73:$73,conditions!$8:$8,"&lt;="&amp;EG$9,conditions!$9:$9,"&gt;="&amp;EG$9))*conditions!$U$69*conditions!$U$72,0))</f>
        <v>0</v>
      </c>
      <c r="EH89" s="37">
        <f>IF(EH$9="",0,IF(EH$9-SUMIFS(conditions!$73:$73,conditions!$8:$8,"&lt;="&amp;EH$9,conditions!$9:$9,"&gt;="&amp;EH$9)&lt;$U$9,(1-conditions!$U$34)*SUMIFS(17:17,$9:$9,EOMONTH($U$9,11)+1-$U$9+EH$9-SUMIFS(conditions!$73:$73,conditions!$8:$8,"&lt;="&amp;EH$9,conditions!$9:$9,"&gt;="&amp;EH$9))*conditions!$U$69*conditions!$U$72,0))</f>
        <v>0</v>
      </c>
      <c r="EI89" s="37">
        <f>IF(EI$9="",0,IF(EI$9-SUMIFS(conditions!$73:$73,conditions!$8:$8,"&lt;="&amp;EI$9,conditions!$9:$9,"&gt;="&amp;EI$9)&lt;$U$9,(1-conditions!$U$34)*SUMIFS(17:17,$9:$9,EOMONTH($U$9,11)+1-$U$9+EI$9-SUMIFS(conditions!$73:$73,conditions!$8:$8,"&lt;="&amp;EI$9,conditions!$9:$9,"&gt;="&amp;EI$9))*conditions!$U$69*conditions!$U$72,0))</f>
        <v>0</v>
      </c>
      <c r="EJ89" s="37">
        <f>IF(EJ$9="",0,IF(EJ$9-SUMIFS(conditions!$73:$73,conditions!$8:$8,"&lt;="&amp;EJ$9,conditions!$9:$9,"&gt;="&amp;EJ$9)&lt;$U$9,(1-conditions!$U$34)*SUMIFS(17:17,$9:$9,EOMONTH($U$9,11)+1-$U$9+EJ$9-SUMIFS(conditions!$73:$73,conditions!$8:$8,"&lt;="&amp;EJ$9,conditions!$9:$9,"&gt;="&amp;EJ$9))*conditions!$U$69*conditions!$U$72,0))</f>
        <v>0</v>
      </c>
      <c r="EK89" s="37">
        <f>IF(EK$9="",0,IF(EK$9-SUMIFS(conditions!$73:$73,conditions!$8:$8,"&lt;="&amp;EK$9,conditions!$9:$9,"&gt;="&amp;EK$9)&lt;$U$9,(1-conditions!$U$34)*SUMIFS(17:17,$9:$9,EOMONTH($U$9,11)+1-$U$9+EK$9-SUMIFS(conditions!$73:$73,conditions!$8:$8,"&lt;="&amp;EK$9,conditions!$9:$9,"&gt;="&amp;EK$9))*conditions!$U$69*conditions!$U$72,0))</f>
        <v>0</v>
      </c>
      <c r="EL89" s="37">
        <f>IF(EL$9="",0,IF(EL$9-SUMIFS(conditions!$73:$73,conditions!$8:$8,"&lt;="&amp;EL$9,conditions!$9:$9,"&gt;="&amp;EL$9)&lt;$U$9,(1-conditions!$U$34)*SUMIFS(17:17,$9:$9,EOMONTH($U$9,11)+1-$U$9+EL$9-SUMIFS(conditions!$73:$73,conditions!$8:$8,"&lt;="&amp;EL$9,conditions!$9:$9,"&gt;="&amp;EL$9))*conditions!$U$69*conditions!$U$72,0))</f>
        <v>0</v>
      </c>
      <c r="EM89" s="37">
        <f>IF(EM$9="",0,IF(EM$9-SUMIFS(conditions!$73:$73,conditions!$8:$8,"&lt;="&amp;EM$9,conditions!$9:$9,"&gt;="&amp;EM$9)&lt;$U$9,(1-conditions!$U$34)*SUMIFS(17:17,$9:$9,EOMONTH($U$9,11)+1-$U$9+EM$9-SUMIFS(conditions!$73:$73,conditions!$8:$8,"&lt;="&amp;EM$9,conditions!$9:$9,"&gt;="&amp;EM$9))*conditions!$U$69*conditions!$U$72,0))</f>
        <v>0</v>
      </c>
      <c r="EN89" s="37">
        <f>IF(EN$9="",0,IF(EN$9-SUMIFS(conditions!$73:$73,conditions!$8:$8,"&lt;="&amp;EN$9,conditions!$9:$9,"&gt;="&amp;EN$9)&lt;$U$9,(1-conditions!$U$34)*SUMIFS(17:17,$9:$9,EOMONTH($U$9,11)+1-$U$9+EN$9-SUMIFS(conditions!$73:$73,conditions!$8:$8,"&lt;="&amp;EN$9,conditions!$9:$9,"&gt;="&amp;EN$9))*conditions!$U$69*conditions!$U$72,0))</f>
        <v>0</v>
      </c>
      <c r="EO89" s="37">
        <f>IF(EO$9="",0,IF(EO$9-SUMIFS(conditions!$73:$73,conditions!$8:$8,"&lt;="&amp;EO$9,conditions!$9:$9,"&gt;="&amp;EO$9)&lt;$U$9,(1-conditions!$U$34)*SUMIFS(17:17,$9:$9,EOMONTH($U$9,11)+1-$U$9+EO$9-SUMIFS(conditions!$73:$73,conditions!$8:$8,"&lt;="&amp;EO$9,conditions!$9:$9,"&gt;="&amp;EO$9))*conditions!$U$69*conditions!$U$72,0))</f>
        <v>0</v>
      </c>
      <c r="EP89" s="37">
        <f>IF(EP$9="",0,IF(EP$9-SUMIFS(conditions!$73:$73,conditions!$8:$8,"&lt;="&amp;EP$9,conditions!$9:$9,"&gt;="&amp;EP$9)&lt;$U$9,(1-conditions!$U$34)*SUMIFS(17:17,$9:$9,EOMONTH($U$9,11)+1-$U$9+EP$9-SUMIFS(conditions!$73:$73,conditions!$8:$8,"&lt;="&amp;EP$9,conditions!$9:$9,"&gt;="&amp;EP$9))*conditions!$U$69*conditions!$U$72,0))</f>
        <v>0</v>
      </c>
      <c r="EQ89" s="37">
        <f>IF(EQ$9="",0,IF(EQ$9-SUMIFS(conditions!$73:$73,conditions!$8:$8,"&lt;="&amp;EQ$9,conditions!$9:$9,"&gt;="&amp;EQ$9)&lt;$U$9,(1-conditions!$U$34)*SUMIFS(17:17,$9:$9,EOMONTH($U$9,11)+1-$U$9+EQ$9-SUMIFS(conditions!$73:$73,conditions!$8:$8,"&lt;="&amp;EQ$9,conditions!$9:$9,"&gt;="&amp;EQ$9))*conditions!$U$69*conditions!$U$72,0))</f>
        <v>0</v>
      </c>
      <c r="ER89" s="37">
        <f>IF(ER$9="",0,IF(ER$9-SUMIFS(conditions!$73:$73,conditions!$8:$8,"&lt;="&amp;ER$9,conditions!$9:$9,"&gt;="&amp;ER$9)&lt;$U$9,(1-conditions!$U$34)*SUMIFS(17:17,$9:$9,EOMONTH($U$9,11)+1-$U$9+ER$9-SUMIFS(conditions!$73:$73,conditions!$8:$8,"&lt;="&amp;ER$9,conditions!$9:$9,"&gt;="&amp;ER$9))*conditions!$U$69*conditions!$U$72,0))</f>
        <v>0</v>
      </c>
      <c r="ES89" s="37">
        <f>IF(ES$9="",0,IF(ES$9-SUMIFS(conditions!$73:$73,conditions!$8:$8,"&lt;="&amp;ES$9,conditions!$9:$9,"&gt;="&amp;ES$9)&lt;$U$9,(1-conditions!$U$34)*SUMIFS(17:17,$9:$9,EOMONTH($U$9,11)+1-$U$9+ES$9-SUMIFS(conditions!$73:$73,conditions!$8:$8,"&lt;="&amp;ES$9,conditions!$9:$9,"&gt;="&amp;ES$9))*conditions!$U$69*conditions!$U$72,0))</f>
        <v>0</v>
      </c>
      <c r="ET89" s="37">
        <f>IF(ET$9="",0,IF(ET$9-SUMIFS(conditions!$73:$73,conditions!$8:$8,"&lt;="&amp;ET$9,conditions!$9:$9,"&gt;="&amp;ET$9)&lt;$U$9,(1-conditions!$U$34)*SUMIFS(17:17,$9:$9,EOMONTH($U$9,11)+1-$U$9+ET$9-SUMIFS(conditions!$73:$73,conditions!$8:$8,"&lt;="&amp;ET$9,conditions!$9:$9,"&gt;="&amp;ET$9))*conditions!$U$69*conditions!$U$72,0))</f>
        <v>0</v>
      </c>
      <c r="EU89" s="37">
        <f>IF(EU$9="",0,IF(EU$9-SUMIFS(conditions!$73:$73,conditions!$8:$8,"&lt;="&amp;EU$9,conditions!$9:$9,"&gt;="&amp;EU$9)&lt;$U$9,(1-conditions!$U$34)*SUMIFS(17:17,$9:$9,EOMONTH($U$9,11)+1-$U$9+EU$9-SUMIFS(conditions!$73:$73,conditions!$8:$8,"&lt;="&amp;EU$9,conditions!$9:$9,"&gt;="&amp;EU$9))*conditions!$U$69*conditions!$U$72,0))</f>
        <v>0</v>
      </c>
      <c r="EV89" s="37">
        <f>IF(EV$9="",0,IF(EV$9-SUMIFS(conditions!$73:$73,conditions!$8:$8,"&lt;="&amp;EV$9,conditions!$9:$9,"&gt;="&amp;EV$9)&lt;$U$9,(1-conditions!$U$34)*SUMIFS(17:17,$9:$9,EOMONTH($U$9,11)+1-$U$9+EV$9-SUMIFS(conditions!$73:$73,conditions!$8:$8,"&lt;="&amp;EV$9,conditions!$9:$9,"&gt;="&amp;EV$9))*conditions!$U$69*conditions!$U$72,0))</f>
        <v>0</v>
      </c>
      <c r="EW89" s="37">
        <f>IF(EW$9="",0,IF(EW$9-SUMIFS(conditions!$73:$73,conditions!$8:$8,"&lt;="&amp;EW$9,conditions!$9:$9,"&gt;="&amp;EW$9)&lt;$U$9,(1-conditions!$U$34)*SUMIFS(17:17,$9:$9,EOMONTH($U$9,11)+1-$U$9+EW$9-SUMIFS(conditions!$73:$73,conditions!$8:$8,"&lt;="&amp;EW$9,conditions!$9:$9,"&gt;="&amp;EW$9))*conditions!$U$69*conditions!$U$72,0))</f>
        <v>0</v>
      </c>
      <c r="EX89" s="37">
        <f>IF(EX$9="",0,IF(EX$9-SUMIFS(conditions!$73:$73,conditions!$8:$8,"&lt;="&amp;EX$9,conditions!$9:$9,"&gt;="&amp;EX$9)&lt;$U$9,(1-conditions!$U$34)*SUMIFS(17:17,$9:$9,EOMONTH($U$9,11)+1-$U$9+EX$9-SUMIFS(conditions!$73:$73,conditions!$8:$8,"&lt;="&amp;EX$9,conditions!$9:$9,"&gt;="&amp;EX$9))*conditions!$U$69*conditions!$U$72,0))</f>
        <v>0</v>
      </c>
      <c r="EY89" s="37">
        <f>IF(EY$9="",0,IF(EY$9-SUMIFS(conditions!$73:$73,conditions!$8:$8,"&lt;="&amp;EY$9,conditions!$9:$9,"&gt;="&amp;EY$9)&lt;$U$9,(1-conditions!$U$34)*SUMIFS(17:17,$9:$9,EOMONTH($U$9,11)+1-$U$9+EY$9-SUMIFS(conditions!$73:$73,conditions!$8:$8,"&lt;="&amp;EY$9,conditions!$9:$9,"&gt;="&amp;EY$9))*conditions!$U$69*conditions!$U$72,0))</f>
        <v>0</v>
      </c>
      <c r="EZ89" s="37">
        <f>IF(EZ$9="",0,IF(EZ$9-SUMIFS(conditions!$73:$73,conditions!$8:$8,"&lt;="&amp;EZ$9,conditions!$9:$9,"&gt;="&amp;EZ$9)&lt;$U$9,(1-conditions!$U$34)*SUMIFS(17:17,$9:$9,EOMONTH($U$9,11)+1-$U$9+EZ$9-SUMIFS(conditions!$73:$73,conditions!$8:$8,"&lt;="&amp;EZ$9,conditions!$9:$9,"&gt;="&amp;EZ$9))*conditions!$U$69*conditions!$U$72,0))</f>
        <v>0</v>
      </c>
      <c r="FA89" s="37">
        <f>IF(FA$9="",0,IF(FA$9-SUMIFS(conditions!$73:$73,conditions!$8:$8,"&lt;="&amp;FA$9,conditions!$9:$9,"&gt;="&amp;FA$9)&lt;$U$9,(1-conditions!$U$34)*SUMIFS(17:17,$9:$9,EOMONTH($U$9,11)+1-$U$9+FA$9-SUMIFS(conditions!$73:$73,conditions!$8:$8,"&lt;="&amp;FA$9,conditions!$9:$9,"&gt;="&amp;FA$9))*conditions!$U$69*conditions!$U$72,0))</f>
        <v>0</v>
      </c>
      <c r="FB89" s="37">
        <f>IF(FB$9="",0,IF(FB$9-SUMIFS(conditions!$73:$73,conditions!$8:$8,"&lt;="&amp;FB$9,conditions!$9:$9,"&gt;="&amp;FB$9)&lt;$U$9,(1-conditions!$U$34)*SUMIFS(17:17,$9:$9,EOMONTH($U$9,11)+1-$U$9+FB$9-SUMIFS(conditions!$73:$73,conditions!$8:$8,"&lt;="&amp;FB$9,conditions!$9:$9,"&gt;="&amp;FB$9))*conditions!$U$69*conditions!$U$72,0))</f>
        <v>0</v>
      </c>
      <c r="FC89" s="37">
        <f>IF(FC$9="",0,IF(FC$9-SUMIFS(conditions!$73:$73,conditions!$8:$8,"&lt;="&amp;FC$9,conditions!$9:$9,"&gt;="&amp;FC$9)&lt;$U$9,(1-conditions!$U$34)*SUMIFS(17:17,$9:$9,EOMONTH($U$9,11)+1-$U$9+FC$9-SUMIFS(conditions!$73:$73,conditions!$8:$8,"&lt;="&amp;FC$9,conditions!$9:$9,"&gt;="&amp;FC$9))*conditions!$U$69*conditions!$U$72,0))</f>
        <v>0</v>
      </c>
      <c r="FD89" s="37">
        <f>IF(FD$9="",0,IF(FD$9-SUMIFS(conditions!$73:$73,conditions!$8:$8,"&lt;="&amp;FD$9,conditions!$9:$9,"&gt;="&amp;FD$9)&lt;$U$9,(1-conditions!$U$34)*SUMIFS(17:17,$9:$9,EOMONTH($U$9,11)+1-$U$9+FD$9-SUMIFS(conditions!$73:$73,conditions!$8:$8,"&lt;="&amp;FD$9,conditions!$9:$9,"&gt;="&amp;FD$9))*conditions!$U$69*conditions!$U$72,0))</f>
        <v>0</v>
      </c>
      <c r="FE89" s="37">
        <f>IF(FE$9="",0,IF(FE$9-SUMIFS(conditions!$73:$73,conditions!$8:$8,"&lt;="&amp;FE$9,conditions!$9:$9,"&gt;="&amp;FE$9)&lt;$U$9,(1-conditions!$U$34)*SUMIFS(17:17,$9:$9,EOMONTH($U$9,11)+1-$U$9+FE$9-SUMIFS(conditions!$73:$73,conditions!$8:$8,"&lt;="&amp;FE$9,conditions!$9:$9,"&gt;="&amp;FE$9))*conditions!$U$69*conditions!$U$72,0))</f>
        <v>0</v>
      </c>
      <c r="FF89" s="37">
        <f>IF(FF$9="",0,IF(FF$9-SUMIFS(conditions!$73:$73,conditions!$8:$8,"&lt;="&amp;FF$9,conditions!$9:$9,"&gt;="&amp;FF$9)&lt;$U$9,(1-conditions!$U$34)*SUMIFS(17:17,$9:$9,EOMONTH($U$9,11)+1-$U$9+FF$9-SUMIFS(conditions!$73:$73,conditions!$8:$8,"&lt;="&amp;FF$9,conditions!$9:$9,"&gt;="&amp;FF$9))*conditions!$U$69*conditions!$U$72,0))</f>
        <v>0</v>
      </c>
      <c r="FG89" s="37">
        <f>IF(FG$9="",0,IF(FG$9-SUMIFS(conditions!$73:$73,conditions!$8:$8,"&lt;="&amp;FG$9,conditions!$9:$9,"&gt;="&amp;FG$9)&lt;$U$9,(1-conditions!$U$34)*SUMIFS(17:17,$9:$9,EOMONTH($U$9,11)+1-$U$9+FG$9-SUMIFS(conditions!$73:$73,conditions!$8:$8,"&lt;="&amp;FG$9,conditions!$9:$9,"&gt;="&amp;FG$9))*conditions!$U$69*conditions!$U$72,0))</f>
        <v>0</v>
      </c>
      <c r="FH89" s="37">
        <f>IF(FH$9="",0,IF(FH$9-SUMIFS(conditions!$73:$73,conditions!$8:$8,"&lt;="&amp;FH$9,conditions!$9:$9,"&gt;="&amp;FH$9)&lt;$U$9,(1-conditions!$U$34)*SUMIFS(17:17,$9:$9,EOMONTH($U$9,11)+1-$U$9+FH$9-SUMIFS(conditions!$73:$73,conditions!$8:$8,"&lt;="&amp;FH$9,conditions!$9:$9,"&gt;="&amp;FH$9))*conditions!$U$69*conditions!$U$72,0))</f>
        <v>0</v>
      </c>
      <c r="FI89" s="37">
        <f>IF(FI$9="",0,IF(FI$9-SUMIFS(conditions!$73:$73,conditions!$8:$8,"&lt;="&amp;FI$9,conditions!$9:$9,"&gt;="&amp;FI$9)&lt;$U$9,(1-conditions!$U$34)*SUMIFS(17:17,$9:$9,EOMONTH($U$9,11)+1-$U$9+FI$9-SUMIFS(conditions!$73:$73,conditions!$8:$8,"&lt;="&amp;FI$9,conditions!$9:$9,"&gt;="&amp;FI$9))*conditions!$U$69*conditions!$U$72,0))</f>
        <v>0</v>
      </c>
      <c r="FJ89" s="37">
        <f>IF(FJ$9="",0,IF(FJ$9-SUMIFS(conditions!$73:$73,conditions!$8:$8,"&lt;="&amp;FJ$9,conditions!$9:$9,"&gt;="&amp;FJ$9)&lt;$U$9,(1-conditions!$U$34)*SUMIFS(17:17,$9:$9,EOMONTH($U$9,11)+1-$U$9+FJ$9-SUMIFS(conditions!$73:$73,conditions!$8:$8,"&lt;="&amp;FJ$9,conditions!$9:$9,"&gt;="&amp;FJ$9))*conditions!$U$69*conditions!$U$72,0))</f>
        <v>0</v>
      </c>
      <c r="FK89" s="37">
        <f>IF(FK$9="",0,IF(FK$9-SUMIFS(conditions!$73:$73,conditions!$8:$8,"&lt;="&amp;FK$9,conditions!$9:$9,"&gt;="&amp;FK$9)&lt;$U$9,(1-conditions!$U$34)*SUMIFS(17:17,$9:$9,EOMONTH($U$9,11)+1-$U$9+FK$9-SUMIFS(conditions!$73:$73,conditions!$8:$8,"&lt;="&amp;FK$9,conditions!$9:$9,"&gt;="&amp;FK$9))*conditions!$U$69*conditions!$U$72,0))</f>
        <v>0</v>
      </c>
      <c r="FL89" s="37">
        <f>IF(FL$9="",0,IF(FL$9-SUMIFS(conditions!$73:$73,conditions!$8:$8,"&lt;="&amp;FL$9,conditions!$9:$9,"&gt;="&amp;FL$9)&lt;$U$9,(1-conditions!$U$34)*SUMIFS(17:17,$9:$9,EOMONTH($U$9,11)+1-$U$9+FL$9-SUMIFS(conditions!$73:$73,conditions!$8:$8,"&lt;="&amp;FL$9,conditions!$9:$9,"&gt;="&amp;FL$9))*conditions!$U$69*conditions!$U$72,0))</f>
        <v>0</v>
      </c>
      <c r="FM89" s="37">
        <f>IF(FM$9="",0,IF(FM$9-SUMIFS(conditions!$73:$73,conditions!$8:$8,"&lt;="&amp;FM$9,conditions!$9:$9,"&gt;="&amp;FM$9)&lt;$U$9,(1-conditions!$U$34)*SUMIFS(17:17,$9:$9,EOMONTH($U$9,11)+1-$U$9+FM$9-SUMIFS(conditions!$73:$73,conditions!$8:$8,"&lt;="&amp;FM$9,conditions!$9:$9,"&gt;="&amp;FM$9))*conditions!$U$69*conditions!$U$72,0))</f>
        <v>0</v>
      </c>
      <c r="FN89" s="37">
        <f>IF(FN$9="",0,IF(FN$9-SUMIFS(conditions!$73:$73,conditions!$8:$8,"&lt;="&amp;FN$9,conditions!$9:$9,"&gt;="&amp;FN$9)&lt;$U$9,(1-conditions!$U$34)*SUMIFS(17:17,$9:$9,EOMONTH($U$9,11)+1-$U$9+FN$9-SUMIFS(conditions!$73:$73,conditions!$8:$8,"&lt;="&amp;FN$9,conditions!$9:$9,"&gt;="&amp;FN$9))*conditions!$U$69*conditions!$U$72,0))</f>
        <v>0</v>
      </c>
      <c r="FO89" s="37">
        <f>IF(FO$9="",0,IF(FO$9-SUMIFS(conditions!$73:$73,conditions!$8:$8,"&lt;="&amp;FO$9,conditions!$9:$9,"&gt;="&amp;FO$9)&lt;$U$9,(1-conditions!$U$34)*SUMIFS(17:17,$9:$9,EOMONTH($U$9,11)+1-$U$9+FO$9-SUMIFS(conditions!$73:$73,conditions!$8:$8,"&lt;="&amp;FO$9,conditions!$9:$9,"&gt;="&amp;FO$9))*conditions!$U$69*conditions!$U$72,0))</f>
        <v>0</v>
      </c>
      <c r="FP89" s="37">
        <f>IF(FP$9="",0,IF(FP$9-SUMIFS(conditions!$73:$73,conditions!$8:$8,"&lt;="&amp;FP$9,conditions!$9:$9,"&gt;="&amp;FP$9)&lt;$U$9,(1-conditions!$U$34)*SUMIFS(17:17,$9:$9,EOMONTH($U$9,11)+1-$U$9+FP$9-SUMIFS(conditions!$73:$73,conditions!$8:$8,"&lt;="&amp;FP$9,conditions!$9:$9,"&gt;="&amp;FP$9))*conditions!$U$69*conditions!$U$72,0))</f>
        <v>0</v>
      </c>
      <c r="FQ89" s="37">
        <f>IF(FQ$9="",0,IF(FQ$9-SUMIFS(conditions!$73:$73,conditions!$8:$8,"&lt;="&amp;FQ$9,conditions!$9:$9,"&gt;="&amp;FQ$9)&lt;$U$9,(1-conditions!$U$34)*SUMIFS(17:17,$9:$9,EOMONTH($U$9,11)+1-$U$9+FQ$9-SUMIFS(conditions!$73:$73,conditions!$8:$8,"&lt;="&amp;FQ$9,conditions!$9:$9,"&gt;="&amp;FQ$9))*conditions!$U$69*conditions!$U$72,0))</f>
        <v>0</v>
      </c>
      <c r="FR89" s="37">
        <f>IF(FR$9="",0,IF(FR$9-SUMIFS(conditions!$73:$73,conditions!$8:$8,"&lt;="&amp;FR$9,conditions!$9:$9,"&gt;="&amp;FR$9)&lt;$U$9,(1-conditions!$U$34)*SUMIFS(17:17,$9:$9,EOMONTH($U$9,11)+1-$U$9+FR$9-SUMIFS(conditions!$73:$73,conditions!$8:$8,"&lt;="&amp;FR$9,conditions!$9:$9,"&gt;="&amp;FR$9))*conditions!$U$69*conditions!$U$72,0))</f>
        <v>0</v>
      </c>
      <c r="FS89" s="37">
        <f>IF(FS$9="",0,IF(FS$9-SUMIFS(conditions!$73:$73,conditions!$8:$8,"&lt;="&amp;FS$9,conditions!$9:$9,"&gt;="&amp;FS$9)&lt;$U$9,(1-conditions!$U$34)*SUMIFS(17:17,$9:$9,EOMONTH($U$9,11)+1-$U$9+FS$9-SUMIFS(conditions!$73:$73,conditions!$8:$8,"&lt;="&amp;FS$9,conditions!$9:$9,"&gt;="&amp;FS$9))*conditions!$U$69*conditions!$U$72,0))</f>
        <v>0</v>
      </c>
      <c r="FT89" s="37">
        <f>IF(FT$9="",0,IF(FT$9-SUMIFS(conditions!$73:$73,conditions!$8:$8,"&lt;="&amp;FT$9,conditions!$9:$9,"&gt;="&amp;FT$9)&lt;$U$9,(1-conditions!$U$34)*SUMIFS(17:17,$9:$9,EOMONTH($U$9,11)+1-$U$9+FT$9-SUMIFS(conditions!$73:$73,conditions!$8:$8,"&lt;="&amp;FT$9,conditions!$9:$9,"&gt;="&amp;FT$9))*conditions!$U$69*conditions!$U$72,0))</f>
        <v>0</v>
      </c>
      <c r="FU89" s="37">
        <f>IF(FU$9="",0,IF(FU$9-SUMIFS(conditions!$73:$73,conditions!$8:$8,"&lt;="&amp;FU$9,conditions!$9:$9,"&gt;="&amp;FU$9)&lt;$U$9,(1-conditions!$U$34)*SUMIFS(17:17,$9:$9,EOMONTH($U$9,11)+1-$U$9+FU$9-SUMIFS(conditions!$73:$73,conditions!$8:$8,"&lt;="&amp;FU$9,conditions!$9:$9,"&gt;="&amp;FU$9))*conditions!$U$69*conditions!$U$72,0))</f>
        <v>0</v>
      </c>
      <c r="FV89" s="37">
        <f>IF(FV$9="",0,IF(FV$9-SUMIFS(conditions!$73:$73,conditions!$8:$8,"&lt;="&amp;FV$9,conditions!$9:$9,"&gt;="&amp;FV$9)&lt;$U$9,(1-conditions!$U$34)*SUMIFS(17:17,$9:$9,EOMONTH($U$9,11)+1-$U$9+FV$9-SUMIFS(conditions!$73:$73,conditions!$8:$8,"&lt;="&amp;FV$9,conditions!$9:$9,"&gt;="&amp;FV$9))*conditions!$U$69*conditions!$U$72,0))</f>
        <v>0</v>
      </c>
      <c r="FW89" s="37">
        <f>IF(FW$9="",0,IF(FW$9-SUMIFS(conditions!$73:$73,conditions!$8:$8,"&lt;="&amp;FW$9,conditions!$9:$9,"&gt;="&amp;FW$9)&lt;$U$9,(1-conditions!$U$34)*SUMIFS(17:17,$9:$9,EOMONTH($U$9,11)+1-$U$9+FW$9-SUMIFS(conditions!$73:$73,conditions!$8:$8,"&lt;="&amp;FW$9,conditions!$9:$9,"&gt;="&amp;FW$9))*conditions!$U$69*conditions!$U$72,0))</f>
        <v>0</v>
      </c>
      <c r="FX89" s="37">
        <f>IF(FX$9="",0,IF(FX$9-SUMIFS(conditions!$73:$73,conditions!$8:$8,"&lt;="&amp;FX$9,conditions!$9:$9,"&gt;="&amp;FX$9)&lt;$U$9,(1-conditions!$U$34)*SUMIFS(17:17,$9:$9,EOMONTH($U$9,11)+1-$U$9+FX$9-SUMIFS(conditions!$73:$73,conditions!$8:$8,"&lt;="&amp;FX$9,conditions!$9:$9,"&gt;="&amp;FX$9))*conditions!$U$69*conditions!$U$72,0))</f>
        <v>0</v>
      </c>
      <c r="FY89" s="37">
        <f>IF(FY$9="",0,IF(FY$9-SUMIFS(conditions!$73:$73,conditions!$8:$8,"&lt;="&amp;FY$9,conditions!$9:$9,"&gt;="&amp;FY$9)&lt;$U$9,(1-conditions!$U$34)*SUMIFS(17:17,$9:$9,EOMONTH($U$9,11)+1-$U$9+FY$9-SUMIFS(conditions!$73:$73,conditions!$8:$8,"&lt;="&amp;FY$9,conditions!$9:$9,"&gt;="&amp;FY$9))*conditions!$U$69*conditions!$U$72,0))</f>
        <v>0</v>
      </c>
      <c r="FZ89" s="37">
        <f>IF(FZ$9="",0,IF(FZ$9-SUMIFS(conditions!$73:$73,conditions!$8:$8,"&lt;="&amp;FZ$9,conditions!$9:$9,"&gt;="&amp;FZ$9)&lt;$U$9,(1-conditions!$U$34)*SUMIFS(17:17,$9:$9,EOMONTH($U$9,11)+1-$U$9+FZ$9-SUMIFS(conditions!$73:$73,conditions!$8:$8,"&lt;="&amp;FZ$9,conditions!$9:$9,"&gt;="&amp;FZ$9))*conditions!$U$69*conditions!$U$72,0))</f>
        <v>0</v>
      </c>
      <c r="GA89" s="37">
        <f>IF(GA$9="",0,IF(GA$9-SUMIFS(conditions!$73:$73,conditions!$8:$8,"&lt;="&amp;GA$9,conditions!$9:$9,"&gt;="&amp;GA$9)&lt;$U$9,(1-conditions!$U$34)*SUMIFS(17:17,$9:$9,EOMONTH($U$9,11)+1-$U$9+GA$9-SUMIFS(conditions!$73:$73,conditions!$8:$8,"&lt;="&amp;GA$9,conditions!$9:$9,"&gt;="&amp;GA$9))*conditions!$U$69*conditions!$U$72,0))</f>
        <v>0</v>
      </c>
      <c r="GB89" s="37">
        <f>IF(GB$9="",0,IF(GB$9-SUMIFS(conditions!$73:$73,conditions!$8:$8,"&lt;="&amp;GB$9,conditions!$9:$9,"&gt;="&amp;GB$9)&lt;$U$9,(1-conditions!$U$34)*SUMIFS(17:17,$9:$9,EOMONTH($U$9,11)+1-$U$9+GB$9-SUMIFS(conditions!$73:$73,conditions!$8:$8,"&lt;="&amp;GB$9,conditions!$9:$9,"&gt;="&amp;GB$9))*conditions!$U$69*conditions!$U$72,0))</f>
        <v>0</v>
      </c>
      <c r="GC89" s="37">
        <f>IF(GC$9="",0,IF(GC$9-SUMIFS(conditions!$73:$73,conditions!$8:$8,"&lt;="&amp;GC$9,conditions!$9:$9,"&gt;="&amp;GC$9)&lt;$U$9,(1-conditions!$U$34)*SUMIFS(17:17,$9:$9,EOMONTH($U$9,11)+1-$U$9+GC$9-SUMIFS(conditions!$73:$73,conditions!$8:$8,"&lt;="&amp;GC$9,conditions!$9:$9,"&gt;="&amp;GC$9))*conditions!$U$69*conditions!$U$72,0))</f>
        <v>0</v>
      </c>
      <c r="GD89" s="37">
        <f>IF(GD$9="",0,IF(GD$9-SUMIFS(conditions!$73:$73,conditions!$8:$8,"&lt;="&amp;GD$9,conditions!$9:$9,"&gt;="&amp;GD$9)&lt;$U$9,(1-conditions!$U$34)*SUMIFS(17:17,$9:$9,EOMONTH($U$9,11)+1-$U$9+GD$9-SUMIFS(conditions!$73:$73,conditions!$8:$8,"&lt;="&amp;GD$9,conditions!$9:$9,"&gt;="&amp;GD$9))*conditions!$U$69*conditions!$U$72,0))</f>
        <v>0</v>
      </c>
      <c r="GE89" s="37">
        <f>IF(GE$9="",0,IF(GE$9-SUMIFS(conditions!$73:$73,conditions!$8:$8,"&lt;="&amp;GE$9,conditions!$9:$9,"&gt;="&amp;GE$9)&lt;$U$9,(1-conditions!$U$34)*SUMIFS(17:17,$9:$9,EOMONTH($U$9,11)+1-$U$9+GE$9-SUMIFS(conditions!$73:$73,conditions!$8:$8,"&lt;="&amp;GE$9,conditions!$9:$9,"&gt;="&amp;GE$9))*conditions!$U$69*conditions!$U$72,0))</f>
        <v>0</v>
      </c>
      <c r="GF89" s="37">
        <f>IF(GF$9="",0,IF(GF$9-SUMIFS(conditions!$73:$73,conditions!$8:$8,"&lt;="&amp;GF$9,conditions!$9:$9,"&gt;="&amp;GF$9)&lt;$U$9,(1-conditions!$U$34)*SUMIFS(17:17,$9:$9,EOMONTH($U$9,11)+1-$U$9+GF$9-SUMIFS(conditions!$73:$73,conditions!$8:$8,"&lt;="&amp;GF$9,conditions!$9:$9,"&gt;="&amp;GF$9))*conditions!$U$69*conditions!$U$72,0))</f>
        <v>0</v>
      </c>
      <c r="GG89" s="37">
        <f>IF(GG$9="",0,IF(GG$9-SUMIFS(conditions!$73:$73,conditions!$8:$8,"&lt;="&amp;GG$9,conditions!$9:$9,"&gt;="&amp;GG$9)&lt;$U$9,(1-conditions!$U$34)*SUMIFS(17:17,$9:$9,EOMONTH($U$9,11)+1-$U$9+GG$9-SUMIFS(conditions!$73:$73,conditions!$8:$8,"&lt;="&amp;GG$9,conditions!$9:$9,"&gt;="&amp;GG$9))*conditions!$U$69*conditions!$U$72,0))</f>
        <v>0</v>
      </c>
      <c r="GH89" s="37">
        <f>IF(GH$9="",0,IF(GH$9-SUMIFS(conditions!$73:$73,conditions!$8:$8,"&lt;="&amp;GH$9,conditions!$9:$9,"&gt;="&amp;GH$9)&lt;$U$9,(1-conditions!$U$34)*SUMIFS(17:17,$9:$9,EOMONTH($U$9,11)+1-$U$9+GH$9-SUMIFS(conditions!$73:$73,conditions!$8:$8,"&lt;="&amp;GH$9,conditions!$9:$9,"&gt;="&amp;GH$9))*conditions!$U$69*conditions!$U$72,0))</f>
        <v>0</v>
      </c>
      <c r="GI89" s="37">
        <f>IF(GI$9="",0,IF(GI$9-SUMIFS(conditions!$73:$73,conditions!$8:$8,"&lt;="&amp;GI$9,conditions!$9:$9,"&gt;="&amp;GI$9)&lt;$U$9,(1-conditions!$U$34)*SUMIFS(17:17,$9:$9,EOMONTH($U$9,11)+1-$U$9+GI$9-SUMIFS(conditions!$73:$73,conditions!$8:$8,"&lt;="&amp;GI$9,conditions!$9:$9,"&gt;="&amp;GI$9))*conditions!$U$69*conditions!$U$72,0))</f>
        <v>0</v>
      </c>
      <c r="GJ89" s="37">
        <f>IF(GJ$9="",0,IF(GJ$9-SUMIFS(conditions!$73:$73,conditions!$8:$8,"&lt;="&amp;GJ$9,conditions!$9:$9,"&gt;="&amp;GJ$9)&lt;$U$9,(1-conditions!$U$34)*SUMIFS(17:17,$9:$9,EOMONTH($U$9,11)+1-$U$9+GJ$9-SUMIFS(conditions!$73:$73,conditions!$8:$8,"&lt;="&amp;GJ$9,conditions!$9:$9,"&gt;="&amp;GJ$9))*conditions!$U$69*conditions!$U$72,0))</f>
        <v>0</v>
      </c>
      <c r="GK89" s="37">
        <f>IF(GK$9="",0,IF(GK$9-SUMIFS(conditions!$73:$73,conditions!$8:$8,"&lt;="&amp;GK$9,conditions!$9:$9,"&gt;="&amp;GK$9)&lt;$U$9,(1-conditions!$U$34)*SUMIFS(17:17,$9:$9,EOMONTH($U$9,11)+1-$U$9+GK$9-SUMIFS(conditions!$73:$73,conditions!$8:$8,"&lt;="&amp;GK$9,conditions!$9:$9,"&gt;="&amp;GK$9))*conditions!$U$69*conditions!$U$72,0))</f>
        <v>0</v>
      </c>
      <c r="GL89" s="37">
        <f>IF(GL$9="",0,IF(GL$9-SUMIFS(conditions!$73:$73,conditions!$8:$8,"&lt;="&amp;GL$9,conditions!$9:$9,"&gt;="&amp;GL$9)&lt;$U$9,(1-conditions!$U$34)*SUMIFS(17:17,$9:$9,EOMONTH($U$9,11)+1-$U$9+GL$9-SUMIFS(conditions!$73:$73,conditions!$8:$8,"&lt;="&amp;GL$9,conditions!$9:$9,"&gt;="&amp;GL$9))*conditions!$U$69*conditions!$U$72,0))</f>
        <v>0</v>
      </c>
      <c r="GM89" s="37">
        <f>IF(GM$9="",0,IF(GM$9-SUMIFS(conditions!$73:$73,conditions!$8:$8,"&lt;="&amp;GM$9,conditions!$9:$9,"&gt;="&amp;GM$9)&lt;$U$9,(1-conditions!$U$34)*SUMIFS(17:17,$9:$9,EOMONTH($U$9,11)+1-$U$9+GM$9-SUMIFS(conditions!$73:$73,conditions!$8:$8,"&lt;="&amp;GM$9,conditions!$9:$9,"&gt;="&amp;GM$9))*conditions!$U$69*conditions!$U$72,0))</f>
        <v>0</v>
      </c>
      <c r="GN89" s="37">
        <f>IF(GN$9="",0,IF(GN$9-SUMIFS(conditions!$73:$73,conditions!$8:$8,"&lt;="&amp;GN$9,conditions!$9:$9,"&gt;="&amp;GN$9)&lt;$U$9,(1-conditions!$U$34)*SUMIFS(17:17,$9:$9,EOMONTH($U$9,11)+1-$U$9+GN$9-SUMIFS(conditions!$73:$73,conditions!$8:$8,"&lt;="&amp;GN$9,conditions!$9:$9,"&gt;="&amp;GN$9))*conditions!$U$69*conditions!$U$72,0))</f>
        <v>0</v>
      </c>
      <c r="GO89" s="37">
        <f>IF(GO$9="",0,IF(GO$9-SUMIFS(conditions!$73:$73,conditions!$8:$8,"&lt;="&amp;GO$9,conditions!$9:$9,"&gt;="&amp;GO$9)&lt;$U$9,(1-conditions!$U$34)*SUMIFS(17:17,$9:$9,EOMONTH($U$9,11)+1-$U$9+GO$9-SUMIFS(conditions!$73:$73,conditions!$8:$8,"&lt;="&amp;GO$9,conditions!$9:$9,"&gt;="&amp;GO$9))*conditions!$U$69*conditions!$U$72,0))</f>
        <v>0</v>
      </c>
      <c r="GP89" s="37">
        <f>IF(GP$9="",0,IF(GP$9-SUMIFS(conditions!$73:$73,conditions!$8:$8,"&lt;="&amp;GP$9,conditions!$9:$9,"&gt;="&amp;GP$9)&lt;$U$9,(1-conditions!$U$34)*SUMIFS(17:17,$9:$9,EOMONTH($U$9,11)+1-$U$9+GP$9-SUMIFS(conditions!$73:$73,conditions!$8:$8,"&lt;="&amp;GP$9,conditions!$9:$9,"&gt;="&amp;GP$9))*conditions!$U$69*conditions!$U$72,0))</f>
        <v>0</v>
      </c>
      <c r="GQ89" s="37">
        <f>IF(GQ$9="",0,IF(GQ$9-SUMIFS(conditions!$73:$73,conditions!$8:$8,"&lt;="&amp;GQ$9,conditions!$9:$9,"&gt;="&amp;GQ$9)&lt;$U$9,(1-conditions!$U$34)*SUMIFS(17:17,$9:$9,EOMONTH($U$9,11)+1-$U$9+GQ$9-SUMIFS(conditions!$73:$73,conditions!$8:$8,"&lt;="&amp;GQ$9,conditions!$9:$9,"&gt;="&amp;GQ$9))*conditions!$U$69*conditions!$U$72,0))</f>
        <v>0</v>
      </c>
      <c r="GR89" s="37">
        <f>IF(GR$9="",0,IF(GR$9-SUMIFS(conditions!$73:$73,conditions!$8:$8,"&lt;="&amp;GR$9,conditions!$9:$9,"&gt;="&amp;GR$9)&lt;$U$9,(1-conditions!$U$34)*SUMIFS(17:17,$9:$9,EOMONTH($U$9,11)+1-$U$9+GR$9-SUMIFS(conditions!$73:$73,conditions!$8:$8,"&lt;="&amp;GR$9,conditions!$9:$9,"&gt;="&amp;GR$9))*conditions!$U$69*conditions!$U$72,0))</f>
        <v>0</v>
      </c>
      <c r="GS89" s="37">
        <f>IF(GS$9="",0,IF(GS$9-SUMIFS(conditions!$73:$73,conditions!$8:$8,"&lt;="&amp;GS$9,conditions!$9:$9,"&gt;="&amp;GS$9)&lt;$U$9,(1-conditions!$U$34)*SUMIFS(17:17,$9:$9,EOMONTH($U$9,11)+1-$U$9+GS$9-SUMIFS(conditions!$73:$73,conditions!$8:$8,"&lt;="&amp;GS$9,conditions!$9:$9,"&gt;="&amp;GS$9))*conditions!$U$69*conditions!$U$72,0))</f>
        <v>0</v>
      </c>
      <c r="GT89" s="37">
        <f>IF(GT$9="",0,IF(GT$9-SUMIFS(conditions!$73:$73,conditions!$8:$8,"&lt;="&amp;GT$9,conditions!$9:$9,"&gt;="&amp;GT$9)&lt;$U$9,(1-conditions!$U$34)*SUMIFS(17:17,$9:$9,EOMONTH($U$9,11)+1-$U$9+GT$9-SUMIFS(conditions!$73:$73,conditions!$8:$8,"&lt;="&amp;GT$9,conditions!$9:$9,"&gt;="&amp;GT$9))*conditions!$U$69*conditions!$U$72,0))</f>
        <v>0</v>
      </c>
      <c r="GU89" s="37">
        <f>IF(GU$9="",0,IF(GU$9-SUMIFS(conditions!$73:$73,conditions!$8:$8,"&lt;="&amp;GU$9,conditions!$9:$9,"&gt;="&amp;GU$9)&lt;$U$9,(1-conditions!$U$34)*SUMIFS(17:17,$9:$9,EOMONTH($U$9,11)+1-$U$9+GU$9-SUMIFS(conditions!$73:$73,conditions!$8:$8,"&lt;="&amp;GU$9,conditions!$9:$9,"&gt;="&amp;GU$9))*conditions!$U$69*conditions!$U$72,0))</f>
        <v>0</v>
      </c>
      <c r="GV89" s="37">
        <f>IF(GV$9="",0,IF(GV$9-SUMIFS(conditions!$73:$73,conditions!$8:$8,"&lt;="&amp;GV$9,conditions!$9:$9,"&gt;="&amp;GV$9)&lt;$U$9,(1-conditions!$U$34)*SUMIFS(17:17,$9:$9,EOMONTH($U$9,11)+1-$U$9+GV$9-SUMIFS(conditions!$73:$73,conditions!$8:$8,"&lt;="&amp;GV$9,conditions!$9:$9,"&gt;="&amp;GV$9))*conditions!$U$69*conditions!$U$72,0))</f>
        <v>0</v>
      </c>
      <c r="GW89" s="37">
        <f>IF(GW$9="",0,IF(GW$9-SUMIFS(conditions!$73:$73,conditions!$8:$8,"&lt;="&amp;GW$9,conditions!$9:$9,"&gt;="&amp;GW$9)&lt;$U$9,(1-conditions!$U$34)*SUMIFS(17:17,$9:$9,EOMONTH($U$9,11)+1-$U$9+GW$9-SUMIFS(conditions!$73:$73,conditions!$8:$8,"&lt;="&amp;GW$9,conditions!$9:$9,"&gt;="&amp;GW$9))*conditions!$U$69*conditions!$U$72,0))</f>
        <v>0</v>
      </c>
      <c r="GX89" s="37">
        <f>IF(GX$9="",0,IF(GX$9-SUMIFS(conditions!$73:$73,conditions!$8:$8,"&lt;="&amp;GX$9,conditions!$9:$9,"&gt;="&amp;GX$9)&lt;$U$9,(1-conditions!$U$34)*SUMIFS(17:17,$9:$9,EOMONTH($U$9,11)+1-$U$9+GX$9-SUMIFS(conditions!$73:$73,conditions!$8:$8,"&lt;="&amp;GX$9,conditions!$9:$9,"&gt;="&amp;GX$9))*conditions!$U$69*conditions!$U$72,0))</f>
        <v>0</v>
      </c>
      <c r="GY89" s="37">
        <f>IF(GY$9="",0,IF(GY$9-SUMIFS(conditions!$73:$73,conditions!$8:$8,"&lt;="&amp;GY$9,conditions!$9:$9,"&gt;="&amp;GY$9)&lt;$U$9,(1-conditions!$U$34)*SUMIFS(17:17,$9:$9,EOMONTH($U$9,11)+1-$U$9+GY$9-SUMIFS(conditions!$73:$73,conditions!$8:$8,"&lt;="&amp;GY$9,conditions!$9:$9,"&gt;="&amp;GY$9))*conditions!$U$69*conditions!$U$72,0))</f>
        <v>0</v>
      </c>
      <c r="GZ89" s="37">
        <f>IF(GZ$9="",0,IF(GZ$9-SUMIFS(conditions!$73:$73,conditions!$8:$8,"&lt;="&amp;GZ$9,conditions!$9:$9,"&gt;="&amp;GZ$9)&lt;$U$9,(1-conditions!$U$34)*SUMIFS(17:17,$9:$9,EOMONTH($U$9,11)+1-$U$9+GZ$9-SUMIFS(conditions!$73:$73,conditions!$8:$8,"&lt;="&amp;GZ$9,conditions!$9:$9,"&gt;="&amp;GZ$9))*conditions!$U$69*conditions!$U$72,0))</f>
        <v>0</v>
      </c>
      <c r="HA89" s="37">
        <f>IF(HA$9="",0,IF(HA$9-SUMIFS(conditions!$73:$73,conditions!$8:$8,"&lt;="&amp;HA$9,conditions!$9:$9,"&gt;="&amp;HA$9)&lt;$U$9,(1-conditions!$U$34)*SUMIFS(17:17,$9:$9,EOMONTH($U$9,11)+1-$U$9+HA$9-SUMIFS(conditions!$73:$73,conditions!$8:$8,"&lt;="&amp;HA$9,conditions!$9:$9,"&gt;="&amp;HA$9))*conditions!$U$69*conditions!$U$72,0))</f>
        <v>0</v>
      </c>
      <c r="HB89" s="37">
        <f>IF(HB$9="",0,IF(HB$9-SUMIFS(conditions!$73:$73,conditions!$8:$8,"&lt;="&amp;HB$9,conditions!$9:$9,"&gt;="&amp;HB$9)&lt;$U$9,(1-conditions!$U$34)*SUMIFS(17:17,$9:$9,EOMONTH($U$9,11)+1-$U$9+HB$9-SUMIFS(conditions!$73:$73,conditions!$8:$8,"&lt;="&amp;HB$9,conditions!$9:$9,"&gt;="&amp;HB$9))*conditions!$U$69*conditions!$U$72,0))</f>
        <v>0</v>
      </c>
      <c r="HC89" s="37">
        <f>IF(HC$9="",0,IF(HC$9-SUMIFS(conditions!$73:$73,conditions!$8:$8,"&lt;="&amp;HC$9,conditions!$9:$9,"&gt;="&amp;HC$9)&lt;$U$9,(1-conditions!$U$34)*SUMIFS(17:17,$9:$9,EOMONTH($U$9,11)+1-$U$9+HC$9-SUMIFS(conditions!$73:$73,conditions!$8:$8,"&lt;="&amp;HC$9,conditions!$9:$9,"&gt;="&amp;HC$9))*conditions!$U$69*conditions!$U$72,0))</f>
        <v>0</v>
      </c>
      <c r="HD89" s="37">
        <f>IF(HD$9="",0,IF(HD$9-SUMIFS(conditions!$73:$73,conditions!$8:$8,"&lt;="&amp;HD$9,conditions!$9:$9,"&gt;="&amp;HD$9)&lt;$U$9,(1-conditions!$U$34)*SUMIFS(17:17,$9:$9,EOMONTH($U$9,11)+1-$U$9+HD$9-SUMIFS(conditions!$73:$73,conditions!$8:$8,"&lt;="&amp;HD$9,conditions!$9:$9,"&gt;="&amp;HD$9))*conditions!$U$69*conditions!$U$72,0))</f>
        <v>0</v>
      </c>
      <c r="HE89" s="37">
        <f>IF(HE$9="",0,IF(HE$9-SUMIFS(conditions!$73:$73,conditions!$8:$8,"&lt;="&amp;HE$9,conditions!$9:$9,"&gt;="&amp;HE$9)&lt;$U$9,(1-conditions!$U$34)*SUMIFS(17:17,$9:$9,EOMONTH($U$9,11)+1-$U$9+HE$9-SUMIFS(conditions!$73:$73,conditions!$8:$8,"&lt;="&amp;HE$9,conditions!$9:$9,"&gt;="&amp;HE$9))*conditions!$U$69*conditions!$U$72,0))</f>
        <v>0</v>
      </c>
      <c r="HF89" s="37">
        <f>IF(HF$9="",0,IF(HF$9-SUMIFS(conditions!$73:$73,conditions!$8:$8,"&lt;="&amp;HF$9,conditions!$9:$9,"&gt;="&amp;HF$9)&lt;$U$9,(1-conditions!$U$34)*SUMIFS(17:17,$9:$9,EOMONTH($U$9,11)+1-$U$9+HF$9-SUMIFS(conditions!$73:$73,conditions!$8:$8,"&lt;="&amp;HF$9,conditions!$9:$9,"&gt;="&amp;HF$9))*conditions!$U$69*conditions!$U$72,0))</f>
        <v>0</v>
      </c>
      <c r="HG89" s="37">
        <f>IF(HG$9="",0,IF(HG$9-SUMIFS(conditions!$73:$73,conditions!$8:$8,"&lt;="&amp;HG$9,conditions!$9:$9,"&gt;="&amp;HG$9)&lt;$U$9,(1-conditions!$U$34)*SUMIFS(17:17,$9:$9,EOMONTH($U$9,11)+1-$U$9+HG$9-SUMIFS(conditions!$73:$73,conditions!$8:$8,"&lt;="&amp;HG$9,conditions!$9:$9,"&gt;="&amp;HG$9))*conditions!$U$69*conditions!$U$72,0))</f>
        <v>0</v>
      </c>
      <c r="HH89" s="37">
        <f>IF(HH$9="",0,IF(HH$9-SUMIFS(conditions!$73:$73,conditions!$8:$8,"&lt;="&amp;HH$9,conditions!$9:$9,"&gt;="&amp;HH$9)&lt;$U$9,(1-conditions!$U$34)*SUMIFS(17:17,$9:$9,EOMONTH($U$9,11)+1-$U$9+HH$9-SUMIFS(conditions!$73:$73,conditions!$8:$8,"&lt;="&amp;HH$9,conditions!$9:$9,"&gt;="&amp;HH$9))*conditions!$U$69*conditions!$U$72,0))</f>
        <v>0</v>
      </c>
      <c r="HI89" s="37">
        <f>IF(HI$9="",0,IF(HI$9-SUMIFS(conditions!$73:$73,conditions!$8:$8,"&lt;="&amp;HI$9,conditions!$9:$9,"&gt;="&amp;HI$9)&lt;$U$9,(1-conditions!$U$34)*SUMIFS(17:17,$9:$9,EOMONTH($U$9,11)+1-$U$9+HI$9-SUMIFS(conditions!$73:$73,conditions!$8:$8,"&lt;="&amp;HI$9,conditions!$9:$9,"&gt;="&amp;HI$9))*conditions!$U$69*conditions!$U$72,0))</f>
        <v>0</v>
      </c>
      <c r="HJ89" s="37">
        <f>IF(HJ$9="",0,IF(HJ$9-SUMIFS(conditions!$73:$73,conditions!$8:$8,"&lt;="&amp;HJ$9,conditions!$9:$9,"&gt;="&amp;HJ$9)&lt;$U$9,(1-conditions!$U$34)*SUMIFS(17:17,$9:$9,EOMONTH($U$9,11)+1-$U$9+HJ$9-SUMIFS(conditions!$73:$73,conditions!$8:$8,"&lt;="&amp;HJ$9,conditions!$9:$9,"&gt;="&amp;HJ$9))*conditions!$U$69*conditions!$U$72,0))</f>
        <v>0</v>
      </c>
      <c r="HK89" s="37">
        <f>IF(HK$9="",0,IF(HK$9-SUMIFS(conditions!$73:$73,conditions!$8:$8,"&lt;="&amp;HK$9,conditions!$9:$9,"&gt;="&amp;HK$9)&lt;$U$9,(1-conditions!$U$34)*SUMIFS(17:17,$9:$9,EOMONTH($U$9,11)+1-$U$9+HK$9-SUMIFS(conditions!$73:$73,conditions!$8:$8,"&lt;="&amp;HK$9,conditions!$9:$9,"&gt;="&amp;HK$9))*conditions!$U$69*conditions!$U$72,0))</f>
        <v>0</v>
      </c>
      <c r="HL89" s="37">
        <f>IF(HL$9="",0,IF(HL$9-SUMIFS(conditions!$73:$73,conditions!$8:$8,"&lt;="&amp;HL$9,conditions!$9:$9,"&gt;="&amp;HL$9)&lt;$U$9,(1-conditions!$U$34)*SUMIFS(17:17,$9:$9,EOMONTH($U$9,11)+1-$U$9+HL$9-SUMIFS(conditions!$73:$73,conditions!$8:$8,"&lt;="&amp;HL$9,conditions!$9:$9,"&gt;="&amp;HL$9))*conditions!$U$69*conditions!$U$72,0))</f>
        <v>0</v>
      </c>
      <c r="HM89" s="37">
        <f>IF(HM$9="",0,IF(HM$9-SUMIFS(conditions!$73:$73,conditions!$8:$8,"&lt;="&amp;HM$9,conditions!$9:$9,"&gt;="&amp;HM$9)&lt;$U$9,(1-conditions!$U$34)*SUMIFS(17:17,$9:$9,EOMONTH($U$9,11)+1-$U$9+HM$9-SUMIFS(conditions!$73:$73,conditions!$8:$8,"&lt;="&amp;HM$9,conditions!$9:$9,"&gt;="&amp;HM$9))*conditions!$U$69*conditions!$U$72,0))</f>
        <v>0</v>
      </c>
      <c r="HN89" s="37">
        <f>IF(HN$9="",0,IF(HN$9-SUMIFS(conditions!$73:$73,conditions!$8:$8,"&lt;="&amp;HN$9,conditions!$9:$9,"&gt;="&amp;HN$9)&lt;$U$9,(1-conditions!$U$34)*SUMIFS(17:17,$9:$9,EOMONTH($U$9,11)+1-$U$9+HN$9-SUMIFS(conditions!$73:$73,conditions!$8:$8,"&lt;="&amp;HN$9,conditions!$9:$9,"&gt;="&amp;HN$9))*conditions!$U$69*conditions!$U$72,0))</f>
        <v>0</v>
      </c>
      <c r="HO89" s="37">
        <f>IF(HO$9="",0,IF(HO$9-SUMIFS(conditions!$73:$73,conditions!$8:$8,"&lt;="&amp;HO$9,conditions!$9:$9,"&gt;="&amp;HO$9)&lt;$U$9,(1-conditions!$U$34)*SUMIFS(17:17,$9:$9,EOMONTH($U$9,11)+1-$U$9+HO$9-SUMIFS(conditions!$73:$73,conditions!$8:$8,"&lt;="&amp;HO$9,conditions!$9:$9,"&gt;="&amp;HO$9))*conditions!$U$69*conditions!$U$72,0))</f>
        <v>0</v>
      </c>
      <c r="HP89" s="37">
        <f>IF(HP$9="",0,IF(HP$9-SUMIFS(conditions!$73:$73,conditions!$8:$8,"&lt;="&amp;HP$9,conditions!$9:$9,"&gt;="&amp;HP$9)&lt;$U$9,(1-conditions!$U$34)*SUMIFS(17:17,$9:$9,EOMONTH($U$9,11)+1-$U$9+HP$9-SUMIFS(conditions!$73:$73,conditions!$8:$8,"&lt;="&amp;HP$9,conditions!$9:$9,"&gt;="&amp;HP$9))*conditions!$U$69*conditions!$U$72,0))</f>
        <v>0</v>
      </c>
      <c r="HQ89" s="37">
        <f>IF(HQ$9="",0,IF(HQ$9-SUMIFS(conditions!$73:$73,conditions!$8:$8,"&lt;="&amp;HQ$9,conditions!$9:$9,"&gt;="&amp;HQ$9)&lt;$U$9,(1-conditions!$U$34)*SUMIFS(17:17,$9:$9,EOMONTH($U$9,11)+1-$U$9+HQ$9-SUMIFS(conditions!$73:$73,conditions!$8:$8,"&lt;="&amp;HQ$9,conditions!$9:$9,"&gt;="&amp;HQ$9))*conditions!$U$69*conditions!$U$72,0))</f>
        <v>0</v>
      </c>
      <c r="HR89" s="37">
        <f>IF(HR$9="",0,IF(HR$9-SUMIFS(conditions!$73:$73,conditions!$8:$8,"&lt;="&amp;HR$9,conditions!$9:$9,"&gt;="&amp;HR$9)&lt;$U$9,(1-conditions!$U$34)*SUMIFS(17:17,$9:$9,EOMONTH($U$9,11)+1-$U$9+HR$9-SUMIFS(conditions!$73:$73,conditions!$8:$8,"&lt;="&amp;HR$9,conditions!$9:$9,"&gt;="&amp;HR$9))*conditions!$U$69*conditions!$U$72,0))</f>
        <v>0</v>
      </c>
      <c r="HS89" s="37">
        <f>IF(HS$9="",0,IF(HS$9-SUMIFS(conditions!$73:$73,conditions!$8:$8,"&lt;="&amp;HS$9,conditions!$9:$9,"&gt;="&amp;HS$9)&lt;$U$9,(1-conditions!$U$34)*SUMIFS(17:17,$9:$9,EOMONTH($U$9,11)+1-$U$9+HS$9-SUMIFS(conditions!$73:$73,conditions!$8:$8,"&lt;="&amp;HS$9,conditions!$9:$9,"&gt;="&amp;HS$9))*conditions!$U$69*conditions!$U$72,0))</f>
        <v>0</v>
      </c>
      <c r="HT89" s="37">
        <f>IF(HT$9="",0,IF(HT$9-SUMIFS(conditions!$73:$73,conditions!$8:$8,"&lt;="&amp;HT$9,conditions!$9:$9,"&gt;="&amp;HT$9)&lt;$U$9,(1-conditions!$U$34)*SUMIFS(17:17,$9:$9,EOMONTH($U$9,11)+1-$U$9+HT$9-SUMIFS(conditions!$73:$73,conditions!$8:$8,"&lt;="&amp;HT$9,conditions!$9:$9,"&gt;="&amp;HT$9))*conditions!$U$69*conditions!$U$72,0))</f>
        <v>0</v>
      </c>
      <c r="HU89" s="37">
        <f>IF(HU$9="",0,IF(HU$9-SUMIFS(conditions!$73:$73,conditions!$8:$8,"&lt;="&amp;HU$9,conditions!$9:$9,"&gt;="&amp;HU$9)&lt;$U$9,(1-conditions!$U$34)*SUMIFS(17:17,$9:$9,EOMONTH($U$9,11)+1-$U$9+HU$9-SUMIFS(conditions!$73:$73,conditions!$8:$8,"&lt;="&amp;HU$9,conditions!$9:$9,"&gt;="&amp;HU$9))*conditions!$U$69*conditions!$U$72,0))</f>
        <v>0</v>
      </c>
      <c r="HV89" s="37">
        <f>IF(HV$9="",0,IF(HV$9-SUMIFS(conditions!$73:$73,conditions!$8:$8,"&lt;="&amp;HV$9,conditions!$9:$9,"&gt;="&amp;HV$9)&lt;$U$9,(1-conditions!$U$34)*SUMIFS(17:17,$9:$9,EOMONTH($U$9,11)+1-$U$9+HV$9-SUMIFS(conditions!$73:$73,conditions!$8:$8,"&lt;="&amp;HV$9,conditions!$9:$9,"&gt;="&amp;HV$9))*conditions!$U$69*conditions!$U$72,0))</f>
        <v>0</v>
      </c>
      <c r="HW89" s="37">
        <f>IF(HW$9="",0,IF(HW$9-SUMIFS(conditions!$73:$73,conditions!$8:$8,"&lt;="&amp;HW$9,conditions!$9:$9,"&gt;="&amp;HW$9)&lt;$U$9,(1-conditions!$U$34)*SUMIFS(17:17,$9:$9,EOMONTH($U$9,11)+1-$U$9+HW$9-SUMIFS(conditions!$73:$73,conditions!$8:$8,"&lt;="&amp;HW$9,conditions!$9:$9,"&gt;="&amp;HW$9))*conditions!$U$69*conditions!$U$72,0))</f>
        <v>0</v>
      </c>
      <c r="HX89" s="37">
        <f>IF(HX$9="",0,IF(HX$9-SUMIFS(conditions!$73:$73,conditions!$8:$8,"&lt;="&amp;HX$9,conditions!$9:$9,"&gt;="&amp;HX$9)&lt;$U$9,(1-conditions!$U$34)*SUMIFS(17:17,$9:$9,EOMONTH($U$9,11)+1-$U$9+HX$9-SUMIFS(conditions!$73:$73,conditions!$8:$8,"&lt;="&amp;HX$9,conditions!$9:$9,"&gt;="&amp;HX$9))*conditions!$U$69*conditions!$U$72,0))</f>
        <v>0</v>
      </c>
      <c r="HY89" s="37">
        <f>IF(HY$9="",0,IF(HY$9-SUMIFS(conditions!$73:$73,conditions!$8:$8,"&lt;="&amp;HY$9,conditions!$9:$9,"&gt;="&amp;HY$9)&lt;$U$9,(1-conditions!$U$34)*SUMIFS(17:17,$9:$9,EOMONTH($U$9,11)+1-$U$9+HY$9-SUMIFS(conditions!$73:$73,conditions!$8:$8,"&lt;="&amp;HY$9,conditions!$9:$9,"&gt;="&amp;HY$9))*conditions!$U$69*conditions!$U$72,0))</f>
        <v>0</v>
      </c>
      <c r="HZ89" s="37">
        <f>IF(HZ$9="",0,IF(HZ$9-SUMIFS(conditions!$73:$73,conditions!$8:$8,"&lt;="&amp;HZ$9,conditions!$9:$9,"&gt;="&amp;HZ$9)&lt;$U$9,(1-conditions!$U$34)*SUMIFS(17:17,$9:$9,EOMONTH($U$9,11)+1-$U$9+HZ$9-SUMIFS(conditions!$73:$73,conditions!$8:$8,"&lt;="&amp;HZ$9,conditions!$9:$9,"&gt;="&amp;HZ$9))*conditions!$U$69*conditions!$U$72,0))</f>
        <v>0</v>
      </c>
      <c r="IA89" s="37">
        <f>IF(IA$9="",0,IF(IA$9-SUMIFS(conditions!$73:$73,conditions!$8:$8,"&lt;="&amp;IA$9,conditions!$9:$9,"&gt;="&amp;IA$9)&lt;$U$9,(1-conditions!$U$34)*SUMIFS(17:17,$9:$9,EOMONTH($U$9,11)+1-$U$9+IA$9-SUMIFS(conditions!$73:$73,conditions!$8:$8,"&lt;="&amp;IA$9,conditions!$9:$9,"&gt;="&amp;IA$9))*conditions!$U$69*conditions!$U$72,0))</f>
        <v>0</v>
      </c>
      <c r="IB89" s="37">
        <f>IF(IB$9="",0,IF(IB$9-SUMIFS(conditions!$73:$73,conditions!$8:$8,"&lt;="&amp;IB$9,conditions!$9:$9,"&gt;="&amp;IB$9)&lt;$U$9,(1-conditions!$U$34)*SUMIFS(17:17,$9:$9,EOMONTH($U$9,11)+1-$U$9+IB$9-SUMIFS(conditions!$73:$73,conditions!$8:$8,"&lt;="&amp;IB$9,conditions!$9:$9,"&gt;="&amp;IB$9))*conditions!$U$69*conditions!$U$72,0))</f>
        <v>0</v>
      </c>
      <c r="IC89" s="37">
        <f>IF(IC$9="",0,IF(IC$9-SUMIFS(conditions!$73:$73,conditions!$8:$8,"&lt;="&amp;IC$9,conditions!$9:$9,"&gt;="&amp;IC$9)&lt;$U$9,(1-conditions!$U$34)*SUMIFS(17:17,$9:$9,EOMONTH($U$9,11)+1-$U$9+IC$9-SUMIFS(conditions!$73:$73,conditions!$8:$8,"&lt;="&amp;IC$9,conditions!$9:$9,"&gt;="&amp;IC$9))*conditions!$U$69*conditions!$U$72,0))</f>
        <v>0</v>
      </c>
      <c r="ID89" s="37">
        <f>IF(ID$9="",0,IF(ID$9-SUMIFS(conditions!$73:$73,conditions!$8:$8,"&lt;="&amp;ID$9,conditions!$9:$9,"&gt;="&amp;ID$9)&lt;$U$9,(1-conditions!$U$34)*SUMIFS(17:17,$9:$9,EOMONTH($U$9,11)+1-$U$9+ID$9-SUMIFS(conditions!$73:$73,conditions!$8:$8,"&lt;="&amp;ID$9,conditions!$9:$9,"&gt;="&amp;ID$9))*conditions!$U$69*conditions!$U$72,0))</f>
        <v>0</v>
      </c>
      <c r="IE89" s="37">
        <f>IF(IE$9="",0,IF(IE$9-SUMIFS(conditions!$73:$73,conditions!$8:$8,"&lt;="&amp;IE$9,conditions!$9:$9,"&gt;="&amp;IE$9)&lt;$U$9,(1-conditions!$U$34)*SUMIFS(17:17,$9:$9,EOMONTH($U$9,11)+1-$U$9+IE$9-SUMIFS(conditions!$73:$73,conditions!$8:$8,"&lt;="&amp;IE$9,conditions!$9:$9,"&gt;="&amp;IE$9))*conditions!$U$69*conditions!$U$72,0))</f>
        <v>0</v>
      </c>
      <c r="IF89" s="37">
        <f>IF(IF$9="",0,IF(IF$9-SUMIFS(conditions!$73:$73,conditions!$8:$8,"&lt;="&amp;IF$9,conditions!$9:$9,"&gt;="&amp;IF$9)&lt;$U$9,(1-conditions!$U$34)*SUMIFS(17:17,$9:$9,EOMONTH($U$9,11)+1-$U$9+IF$9-SUMIFS(conditions!$73:$73,conditions!$8:$8,"&lt;="&amp;IF$9,conditions!$9:$9,"&gt;="&amp;IF$9))*conditions!$U$69*conditions!$U$72,0))</f>
        <v>0</v>
      </c>
      <c r="IG89" s="37">
        <f>IF(IG$9="",0,IF(IG$9-SUMIFS(conditions!$73:$73,conditions!$8:$8,"&lt;="&amp;IG$9,conditions!$9:$9,"&gt;="&amp;IG$9)&lt;$U$9,(1-conditions!$U$34)*SUMIFS(17:17,$9:$9,EOMONTH($U$9,11)+1-$U$9+IG$9-SUMIFS(conditions!$73:$73,conditions!$8:$8,"&lt;="&amp;IG$9,conditions!$9:$9,"&gt;="&amp;IG$9))*conditions!$U$69*conditions!$U$72,0))</f>
        <v>0</v>
      </c>
      <c r="IH89" s="37">
        <f>IF(IH$9="",0,IF(IH$9-SUMIFS(conditions!$73:$73,conditions!$8:$8,"&lt;="&amp;IH$9,conditions!$9:$9,"&gt;="&amp;IH$9)&lt;$U$9,(1-conditions!$U$34)*SUMIFS(17:17,$9:$9,EOMONTH($U$9,11)+1-$U$9+IH$9-SUMIFS(conditions!$73:$73,conditions!$8:$8,"&lt;="&amp;IH$9,conditions!$9:$9,"&gt;="&amp;IH$9))*conditions!$U$69*conditions!$U$72,0))</f>
        <v>0</v>
      </c>
      <c r="II89" s="37">
        <f>IF(II$9="",0,IF(II$9-SUMIFS(conditions!$73:$73,conditions!$8:$8,"&lt;="&amp;II$9,conditions!$9:$9,"&gt;="&amp;II$9)&lt;$U$9,(1-conditions!$U$34)*SUMIFS(17:17,$9:$9,EOMONTH($U$9,11)+1-$U$9+II$9-SUMIFS(conditions!$73:$73,conditions!$8:$8,"&lt;="&amp;II$9,conditions!$9:$9,"&gt;="&amp;II$9))*conditions!$U$69*conditions!$U$72,0))</f>
        <v>0</v>
      </c>
      <c r="IJ89" s="37">
        <f>IF(IJ$9="",0,IF(IJ$9-SUMIFS(conditions!$73:$73,conditions!$8:$8,"&lt;="&amp;IJ$9,conditions!$9:$9,"&gt;="&amp;IJ$9)&lt;$U$9,(1-conditions!$U$34)*SUMIFS(17:17,$9:$9,EOMONTH($U$9,11)+1-$U$9+IJ$9-SUMIFS(conditions!$73:$73,conditions!$8:$8,"&lt;="&amp;IJ$9,conditions!$9:$9,"&gt;="&amp;IJ$9))*conditions!$U$69*conditions!$U$72,0))</f>
        <v>0</v>
      </c>
      <c r="IK89" s="37">
        <f>IF(IK$9="",0,IF(IK$9-SUMIFS(conditions!$73:$73,conditions!$8:$8,"&lt;="&amp;IK$9,conditions!$9:$9,"&gt;="&amp;IK$9)&lt;$U$9,(1-conditions!$U$34)*SUMIFS(17:17,$9:$9,EOMONTH($U$9,11)+1-$U$9+IK$9-SUMIFS(conditions!$73:$73,conditions!$8:$8,"&lt;="&amp;IK$9,conditions!$9:$9,"&gt;="&amp;IK$9))*conditions!$U$69*conditions!$U$72,0))</f>
        <v>0</v>
      </c>
      <c r="IL89" s="37">
        <f>IF(IL$9="",0,IF(IL$9-SUMIFS(conditions!$73:$73,conditions!$8:$8,"&lt;="&amp;IL$9,conditions!$9:$9,"&gt;="&amp;IL$9)&lt;$U$9,(1-conditions!$U$34)*SUMIFS(17:17,$9:$9,EOMONTH($U$9,11)+1-$U$9+IL$9-SUMIFS(conditions!$73:$73,conditions!$8:$8,"&lt;="&amp;IL$9,conditions!$9:$9,"&gt;="&amp;IL$9))*conditions!$U$69*conditions!$U$72,0))</f>
        <v>0</v>
      </c>
      <c r="IM89" s="37">
        <f>IF(IM$9="",0,IF(IM$9-SUMIFS(conditions!$73:$73,conditions!$8:$8,"&lt;="&amp;IM$9,conditions!$9:$9,"&gt;="&amp;IM$9)&lt;$U$9,(1-conditions!$U$34)*SUMIFS(17:17,$9:$9,EOMONTH($U$9,11)+1-$U$9+IM$9-SUMIFS(conditions!$73:$73,conditions!$8:$8,"&lt;="&amp;IM$9,conditions!$9:$9,"&gt;="&amp;IM$9))*conditions!$U$69*conditions!$U$72,0))</f>
        <v>0</v>
      </c>
      <c r="IN89" s="37">
        <f>IF(IN$9="",0,IF(IN$9-SUMIFS(conditions!$73:$73,conditions!$8:$8,"&lt;="&amp;IN$9,conditions!$9:$9,"&gt;="&amp;IN$9)&lt;$U$9,(1-conditions!$U$34)*SUMIFS(17:17,$9:$9,EOMONTH($U$9,11)+1-$U$9+IN$9-SUMIFS(conditions!$73:$73,conditions!$8:$8,"&lt;="&amp;IN$9,conditions!$9:$9,"&gt;="&amp;IN$9))*conditions!$U$69*conditions!$U$72,0))</f>
        <v>0</v>
      </c>
      <c r="IO89" s="37">
        <f>IF(IO$9="",0,IF(IO$9-SUMIFS(conditions!$73:$73,conditions!$8:$8,"&lt;="&amp;IO$9,conditions!$9:$9,"&gt;="&amp;IO$9)&lt;$U$9,(1-conditions!$U$34)*SUMIFS(17:17,$9:$9,EOMONTH($U$9,11)+1-$U$9+IO$9-SUMIFS(conditions!$73:$73,conditions!$8:$8,"&lt;="&amp;IO$9,conditions!$9:$9,"&gt;="&amp;IO$9))*conditions!$U$69*conditions!$U$72,0))</f>
        <v>0</v>
      </c>
      <c r="IP89" s="37">
        <f>IF(IP$9="",0,IF(IP$9-SUMIFS(conditions!$73:$73,conditions!$8:$8,"&lt;="&amp;IP$9,conditions!$9:$9,"&gt;="&amp;IP$9)&lt;$U$9,(1-conditions!$U$34)*SUMIFS(17:17,$9:$9,EOMONTH($U$9,11)+1-$U$9+IP$9-SUMIFS(conditions!$73:$73,conditions!$8:$8,"&lt;="&amp;IP$9,conditions!$9:$9,"&gt;="&amp;IP$9))*conditions!$U$69*conditions!$U$72,0))</f>
        <v>0</v>
      </c>
      <c r="IQ89" s="37">
        <f>IF(IQ$9="",0,IF(IQ$9-SUMIFS(conditions!$73:$73,conditions!$8:$8,"&lt;="&amp;IQ$9,conditions!$9:$9,"&gt;="&amp;IQ$9)&lt;$U$9,(1-conditions!$U$34)*SUMIFS(17:17,$9:$9,EOMONTH($U$9,11)+1-$U$9+IQ$9-SUMIFS(conditions!$73:$73,conditions!$8:$8,"&lt;="&amp;IQ$9,conditions!$9:$9,"&gt;="&amp;IQ$9))*conditions!$U$69*conditions!$U$72,0))</f>
        <v>0</v>
      </c>
      <c r="IR89" s="37">
        <f>IF(IR$9="",0,IF(IR$9-SUMIFS(conditions!$73:$73,conditions!$8:$8,"&lt;="&amp;IR$9,conditions!$9:$9,"&gt;="&amp;IR$9)&lt;$U$9,(1-conditions!$U$34)*SUMIFS(17:17,$9:$9,EOMONTH($U$9,11)+1-$U$9+IR$9-SUMIFS(conditions!$73:$73,conditions!$8:$8,"&lt;="&amp;IR$9,conditions!$9:$9,"&gt;="&amp;IR$9))*conditions!$U$69*conditions!$U$72,0))</f>
        <v>0</v>
      </c>
      <c r="IS89" s="37">
        <f>IF(IS$9="",0,IF(IS$9-SUMIFS(conditions!$73:$73,conditions!$8:$8,"&lt;="&amp;IS$9,conditions!$9:$9,"&gt;="&amp;IS$9)&lt;$U$9,(1-conditions!$U$34)*SUMIFS(17:17,$9:$9,EOMONTH($U$9,11)+1-$U$9+IS$9-SUMIFS(conditions!$73:$73,conditions!$8:$8,"&lt;="&amp;IS$9,conditions!$9:$9,"&gt;="&amp;IS$9))*conditions!$U$69*conditions!$U$72,0))</f>
        <v>0</v>
      </c>
      <c r="IT89" s="37">
        <f>IF(IT$9="",0,IF(IT$9-SUMIFS(conditions!$73:$73,conditions!$8:$8,"&lt;="&amp;IT$9,conditions!$9:$9,"&gt;="&amp;IT$9)&lt;$U$9,(1-conditions!$U$34)*SUMIFS(17:17,$9:$9,EOMONTH($U$9,11)+1-$U$9+IT$9-SUMIFS(conditions!$73:$73,conditions!$8:$8,"&lt;="&amp;IT$9,conditions!$9:$9,"&gt;="&amp;IT$9))*conditions!$U$69*conditions!$U$72,0))</f>
        <v>0</v>
      </c>
      <c r="IU89" s="37">
        <f>IF(IU$9="",0,IF(IU$9-SUMIFS(conditions!$73:$73,conditions!$8:$8,"&lt;="&amp;IU$9,conditions!$9:$9,"&gt;="&amp;IU$9)&lt;$U$9,(1-conditions!$U$34)*SUMIFS(17:17,$9:$9,EOMONTH($U$9,11)+1-$U$9+IU$9-SUMIFS(conditions!$73:$73,conditions!$8:$8,"&lt;="&amp;IU$9,conditions!$9:$9,"&gt;="&amp;IU$9))*conditions!$U$69*conditions!$U$72,0))</f>
        <v>0</v>
      </c>
      <c r="IV89" s="37">
        <f>IF(IV$9="",0,IF(IV$9-SUMIFS(conditions!$73:$73,conditions!$8:$8,"&lt;="&amp;IV$9,conditions!$9:$9,"&gt;="&amp;IV$9)&lt;$U$9,(1-conditions!$U$34)*SUMIFS(17:17,$9:$9,EOMONTH($U$9,11)+1-$U$9+IV$9-SUMIFS(conditions!$73:$73,conditions!$8:$8,"&lt;="&amp;IV$9,conditions!$9:$9,"&gt;="&amp;IV$9))*conditions!$U$69*conditions!$U$72,0))</f>
        <v>0</v>
      </c>
      <c r="IW89" s="37">
        <f>IF(IW$9="",0,IF(IW$9-SUMIFS(conditions!$73:$73,conditions!$8:$8,"&lt;="&amp;IW$9,conditions!$9:$9,"&gt;="&amp;IW$9)&lt;$U$9,(1-conditions!$U$34)*SUMIFS(17:17,$9:$9,EOMONTH($U$9,11)+1-$U$9+IW$9-SUMIFS(conditions!$73:$73,conditions!$8:$8,"&lt;="&amp;IW$9,conditions!$9:$9,"&gt;="&amp;IW$9))*conditions!$U$69*conditions!$U$72,0))</f>
        <v>0</v>
      </c>
      <c r="IX89" s="37">
        <f>IF(IX$9="",0,IF(IX$9-SUMIFS(conditions!$73:$73,conditions!$8:$8,"&lt;="&amp;IX$9,conditions!$9:$9,"&gt;="&amp;IX$9)&lt;$U$9,(1-conditions!$U$34)*SUMIFS(17:17,$9:$9,EOMONTH($U$9,11)+1-$U$9+IX$9-SUMIFS(conditions!$73:$73,conditions!$8:$8,"&lt;="&amp;IX$9,conditions!$9:$9,"&gt;="&amp;IX$9))*conditions!$U$69*conditions!$U$72,0))</f>
        <v>0</v>
      </c>
      <c r="IY89" s="37">
        <f>IF(IY$9="",0,IF(IY$9-SUMIFS(conditions!$73:$73,conditions!$8:$8,"&lt;="&amp;IY$9,conditions!$9:$9,"&gt;="&amp;IY$9)&lt;$U$9,(1-conditions!$U$34)*SUMIFS(17:17,$9:$9,EOMONTH($U$9,11)+1-$U$9+IY$9-SUMIFS(conditions!$73:$73,conditions!$8:$8,"&lt;="&amp;IY$9,conditions!$9:$9,"&gt;="&amp;IY$9))*conditions!$U$69*conditions!$U$72,0))</f>
        <v>0</v>
      </c>
      <c r="IZ89" s="37">
        <f>IF(IZ$9="",0,IF(IZ$9-SUMIFS(conditions!$73:$73,conditions!$8:$8,"&lt;="&amp;IZ$9,conditions!$9:$9,"&gt;="&amp;IZ$9)&lt;$U$9,(1-conditions!$U$34)*SUMIFS(17:17,$9:$9,EOMONTH($U$9,11)+1-$U$9+IZ$9-SUMIFS(conditions!$73:$73,conditions!$8:$8,"&lt;="&amp;IZ$9,conditions!$9:$9,"&gt;="&amp;IZ$9))*conditions!$U$69*conditions!$U$72,0))</f>
        <v>0</v>
      </c>
      <c r="JA89" s="37">
        <f>IF(JA$9="",0,IF(JA$9-SUMIFS(conditions!$73:$73,conditions!$8:$8,"&lt;="&amp;JA$9,conditions!$9:$9,"&gt;="&amp;JA$9)&lt;$U$9,(1-conditions!$U$34)*SUMIFS(17:17,$9:$9,EOMONTH($U$9,11)+1-$U$9+JA$9-SUMIFS(conditions!$73:$73,conditions!$8:$8,"&lt;="&amp;JA$9,conditions!$9:$9,"&gt;="&amp;JA$9))*conditions!$U$69*conditions!$U$72,0))</f>
        <v>0</v>
      </c>
      <c r="JB89" s="37">
        <f>IF(JB$9="",0,IF(JB$9-SUMIFS(conditions!$73:$73,conditions!$8:$8,"&lt;="&amp;JB$9,conditions!$9:$9,"&gt;="&amp;JB$9)&lt;$U$9,(1-conditions!$U$34)*SUMIFS(17:17,$9:$9,EOMONTH($U$9,11)+1-$U$9+JB$9-SUMIFS(conditions!$73:$73,conditions!$8:$8,"&lt;="&amp;JB$9,conditions!$9:$9,"&gt;="&amp;JB$9))*conditions!$U$69*conditions!$U$72,0))</f>
        <v>0</v>
      </c>
      <c r="JC89" s="37">
        <f>IF(JC$9="",0,IF(JC$9-SUMIFS(conditions!$73:$73,conditions!$8:$8,"&lt;="&amp;JC$9,conditions!$9:$9,"&gt;="&amp;JC$9)&lt;$U$9,(1-conditions!$U$34)*SUMIFS(17:17,$9:$9,EOMONTH($U$9,11)+1-$U$9+JC$9-SUMIFS(conditions!$73:$73,conditions!$8:$8,"&lt;="&amp;JC$9,conditions!$9:$9,"&gt;="&amp;JC$9))*conditions!$U$69*conditions!$U$72,0))</f>
        <v>0</v>
      </c>
      <c r="JD89" s="37">
        <f>IF(JD$9="",0,IF(JD$9-SUMIFS(conditions!$73:$73,conditions!$8:$8,"&lt;="&amp;JD$9,conditions!$9:$9,"&gt;="&amp;JD$9)&lt;$U$9,(1-conditions!$U$34)*SUMIFS(17:17,$9:$9,EOMONTH($U$9,11)+1-$U$9+JD$9-SUMIFS(conditions!$73:$73,conditions!$8:$8,"&lt;="&amp;JD$9,conditions!$9:$9,"&gt;="&amp;JD$9))*conditions!$U$69*conditions!$U$72,0))</f>
        <v>0</v>
      </c>
      <c r="JE89" s="37">
        <f>IF(JE$9="",0,IF(JE$9-SUMIFS(conditions!$73:$73,conditions!$8:$8,"&lt;="&amp;JE$9,conditions!$9:$9,"&gt;="&amp;JE$9)&lt;$U$9,(1-conditions!$U$34)*SUMIFS(17:17,$9:$9,EOMONTH($U$9,11)+1-$U$9+JE$9-SUMIFS(conditions!$73:$73,conditions!$8:$8,"&lt;="&amp;JE$9,conditions!$9:$9,"&gt;="&amp;JE$9))*conditions!$U$69*conditions!$U$72,0))</f>
        <v>0</v>
      </c>
      <c r="JF89" s="37">
        <f>IF(JF$9="",0,IF(JF$9-SUMIFS(conditions!$73:$73,conditions!$8:$8,"&lt;="&amp;JF$9,conditions!$9:$9,"&gt;="&amp;JF$9)&lt;$U$9,(1-conditions!$U$34)*SUMIFS(17:17,$9:$9,EOMONTH($U$9,11)+1-$U$9+JF$9-SUMIFS(conditions!$73:$73,conditions!$8:$8,"&lt;="&amp;JF$9,conditions!$9:$9,"&gt;="&amp;JF$9))*conditions!$U$69*conditions!$U$72,0))</f>
        <v>0</v>
      </c>
      <c r="JG89" s="37">
        <f>IF(JG$9="",0,IF(JG$9-SUMIFS(conditions!$73:$73,conditions!$8:$8,"&lt;="&amp;JG$9,conditions!$9:$9,"&gt;="&amp;JG$9)&lt;$U$9,(1-conditions!$U$34)*SUMIFS(17:17,$9:$9,EOMONTH($U$9,11)+1-$U$9+JG$9-SUMIFS(conditions!$73:$73,conditions!$8:$8,"&lt;="&amp;JG$9,conditions!$9:$9,"&gt;="&amp;JG$9))*conditions!$U$69*conditions!$U$72,0))</f>
        <v>0</v>
      </c>
      <c r="JH89" s="37">
        <f>IF(JH$9="",0,IF(JH$9-SUMIFS(conditions!$73:$73,conditions!$8:$8,"&lt;="&amp;JH$9,conditions!$9:$9,"&gt;="&amp;JH$9)&lt;$U$9,(1-conditions!$U$34)*SUMIFS(17:17,$9:$9,EOMONTH($U$9,11)+1-$U$9+JH$9-SUMIFS(conditions!$73:$73,conditions!$8:$8,"&lt;="&amp;JH$9,conditions!$9:$9,"&gt;="&amp;JH$9))*conditions!$U$69*conditions!$U$72,0))</f>
        <v>0</v>
      </c>
      <c r="JI89" s="37">
        <f>IF(JI$9="",0,IF(JI$9-SUMIFS(conditions!$73:$73,conditions!$8:$8,"&lt;="&amp;JI$9,conditions!$9:$9,"&gt;="&amp;JI$9)&lt;$U$9,(1-conditions!$U$34)*SUMIFS(17:17,$9:$9,EOMONTH($U$9,11)+1-$U$9+JI$9-SUMIFS(conditions!$73:$73,conditions!$8:$8,"&lt;="&amp;JI$9,conditions!$9:$9,"&gt;="&amp;JI$9))*conditions!$U$69*conditions!$U$72,0))</f>
        <v>0</v>
      </c>
      <c r="JJ89" s="37">
        <f>IF(JJ$9="",0,IF(JJ$9-SUMIFS(conditions!$73:$73,conditions!$8:$8,"&lt;="&amp;JJ$9,conditions!$9:$9,"&gt;="&amp;JJ$9)&lt;$U$9,(1-conditions!$U$34)*SUMIFS(17:17,$9:$9,EOMONTH($U$9,11)+1-$U$9+JJ$9-SUMIFS(conditions!$73:$73,conditions!$8:$8,"&lt;="&amp;JJ$9,conditions!$9:$9,"&gt;="&amp;JJ$9))*conditions!$U$69*conditions!$U$72,0))</f>
        <v>0</v>
      </c>
      <c r="JK89" s="37">
        <f>IF(JK$9="",0,IF(JK$9-SUMIFS(conditions!$73:$73,conditions!$8:$8,"&lt;="&amp;JK$9,conditions!$9:$9,"&gt;="&amp;JK$9)&lt;$U$9,(1-conditions!$U$34)*SUMIFS(17:17,$9:$9,EOMONTH($U$9,11)+1-$U$9+JK$9-SUMIFS(conditions!$73:$73,conditions!$8:$8,"&lt;="&amp;JK$9,conditions!$9:$9,"&gt;="&amp;JK$9))*conditions!$U$69*conditions!$U$72,0))</f>
        <v>0</v>
      </c>
      <c r="JL89" s="37">
        <f>IF(JL$9="",0,IF(JL$9-SUMIFS(conditions!$73:$73,conditions!$8:$8,"&lt;="&amp;JL$9,conditions!$9:$9,"&gt;="&amp;JL$9)&lt;$U$9,(1-conditions!$U$34)*SUMIFS(17:17,$9:$9,EOMONTH($U$9,11)+1-$U$9+JL$9-SUMIFS(conditions!$73:$73,conditions!$8:$8,"&lt;="&amp;JL$9,conditions!$9:$9,"&gt;="&amp;JL$9))*conditions!$U$69*conditions!$U$72,0))</f>
        <v>0</v>
      </c>
      <c r="JM89" s="37">
        <f>IF(JM$9="",0,IF(JM$9-SUMIFS(conditions!$73:$73,conditions!$8:$8,"&lt;="&amp;JM$9,conditions!$9:$9,"&gt;="&amp;JM$9)&lt;$U$9,(1-conditions!$U$34)*SUMIFS(17:17,$9:$9,EOMONTH($U$9,11)+1-$U$9+JM$9-SUMIFS(conditions!$73:$73,conditions!$8:$8,"&lt;="&amp;JM$9,conditions!$9:$9,"&gt;="&amp;JM$9))*conditions!$U$69*conditions!$U$72,0))</f>
        <v>0</v>
      </c>
      <c r="JN89" s="37">
        <f>IF(JN$9="",0,IF(JN$9-SUMIFS(conditions!$73:$73,conditions!$8:$8,"&lt;="&amp;JN$9,conditions!$9:$9,"&gt;="&amp;JN$9)&lt;$U$9,(1-conditions!$U$34)*SUMIFS(17:17,$9:$9,EOMONTH($U$9,11)+1-$U$9+JN$9-SUMIFS(conditions!$73:$73,conditions!$8:$8,"&lt;="&amp;JN$9,conditions!$9:$9,"&gt;="&amp;JN$9))*conditions!$U$69*conditions!$U$72,0))</f>
        <v>0</v>
      </c>
      <c r="JO89" s="37">
        <f>IF(JO$9="",0,IF(JO$9-SUMIFS(conditions!$73:$73,conditions!$8:$8,"&lt;="&amp;JO$9,conditions!$9:$9,"&gt;="&amp;JO$9)&lt;$U$9,(1-conditions!$U$34)*SUMIFS(17:17,$9:$9,EOMONTH($U$9,11)+1-$U$9+JO$9-SUMIFS(conditions!$73:$73,conditions!$8:$8,"&lt;="&amp;JO$9,conditions!$9:$9,"&gt;="&amp;JO$9))*conditions!$U$69*conditions!$U$72,0))</f>
        <v>0</v>
      </c>
      <c r="JP89" s="37">
        <f>IF(JP$9="",0,IF(JP$9-SUMIFS(conditions!$73:$73,conditions!$8:$8,"&lt;="&amp;JP$9,conditions!$9:$9,"&gt;="&amp;JP$9)&lt;$U$9,(1-conditions!$U$34)*SUMIFS(17:17,$9:$9,EOMONTH($U$9,11)+1-$U$9+JP$9-SUMIFS(conditions!$73:$73,conditions!$8:$8,"&lt;="&amp;JP$9,conditions!$9:$9,"&gt;="&amp;JP$9))*conditions!$U$69*conditions!$U$72,0))</f>
        <v>0</v>
      </c>
      <c r="JQ89" s="37">
        <f>IF(JQ$9="",0,IF(JQ$9-SUMIFS(conditions!$73:$73,conditions!$8:$8,"&lt;="&amp;JQ$9,conditions!$9:$9,"&gt;="&amp;JQ$9)&lt;$U$9,(1-conditions!$U$34)*SUMIFS(17:17,$9:$9,EOMONTH($U$9,11)+1-$U$9+JQ$9-SUMIFS(conditions!$73:$73,conditions!$8:$8,"&lt;="&amp;JQ$9,conditions!$9:$9,"&gt;="&amp;JQ$9))*conditions!$U$69*conditions!$U$72,0))</f>
        <v>0</v>
      </c>
      <c r="JR89" s="37">
        <f>IF(JR$9="",0,IF(JR$9-SUMIFS(conditions!$73:$73,conditions!$8:$8,"&lt;="&amp;JR$9,conditions!$9:$9,"&gt;="&amp;JR$9)&lt;$U$9,(1-conditions!$U$34)*SUMIFS(17:17,$9:$9,EOMONTH($U$9,11)+1-$U$9+JR$9-SUMIFS(conditions!$73:$73,conditions!$8:$8,"&lt;="&amp;JR$9,conditions!$9:$9,"&gt;="&amp;JR$9))*conditions!$U$69*conditions!$U$72,0))</f>
        <v>0</v>
      </c>
      <c r="JS89" s="37">
        <f>IF(JS$9="",0,IF(JS$9-SUMIFS(conditions!$73:$73,conditions!$8:$8,"&lt;="&amp;JS$9,conditions!$9:$9,"&gt;="&amp;JS$9)&lt;$U$9,(1-conditions!$U$34)*SUMIFS(17:17,$9:$9,EOMONTH($U$9,11)+1-$U$9+JS$9-SUMIFS(conditions!$73:$73,conditions!$8:$8,"&lt;="&amp;JS$9,conditions!$9:$9,"&gt;="&amp;JS$9))*conditions!$U$69*conditions!$U$72,0))</f>
        <v>0</v>
      </c>
      <c r="JT89" s="37">
        <f>IF(JT$9="",0,IF(JT$9-SUMIFS(conditions!$73:$73,conditions!$8:$8,"&lt;="&amp;JT$9,conditions!$9:$9,"&gt;="&amp;JT$9)&lt;$U$9,(1-conditions!$U$34)*SUMIFS(17:17,$9:$9,EOMONTH($U$9,11)+1-$U$9+JT$9-SUMIFS(conditions!$73:$73,conditions!$8:$8,"&lt;="&amp;JT$9,conditions!$9:$9,"&gt;="&amp;JT$9))*conditions!$U$69*conditions!$U$72,0))</f>
        <v>0</v>
      </c>
      <c r="JU89" s="37">
        <f>IF(JU$9="",0,IF(JU$9-SUMIFS(conditions!$73:$73,conditions!$8:$8,"&lt;="&amp;JU$9,conditions!$9:$9,"&gt;="&amp;JU$9)&lt;$U$9,(1-conditions!$U$34)*SUMIFS(17:17,$9:$9,EOMONTH($U$9,11)+1-$U$9+JU$9-SUMIFS(conditions!$73:$73,conditions!$8:$8,"&lt;="&amp;JU$9,conditions!$9:$9,"&gt;="&amp;JU$9))*conditions!$U$69*conditions!$U$72,0))</f>
        <v>0</v>
      </c>
      <c r="JV89" s="37">
        <f>IF(JV$9="",0,IF(JV$9-SUMIFS(conditions!$73:$73,conditions!$8:$8,"&lt;="&amp;JV$9,conditions!$9:$9,"&gt;="&amp;JV$9)&lt;$U$9,(1-conditions!$U$34)*SUMIFS(17:17,$9:$9,EOMONTH($U$9,11)+1-$U$9+JV$9-SUMIFS(conditions!$73:$73,conditions!$8:$8,"&lt;="&amp;JV$9,conditions!$9:$9,"&gt;="&amp;JV$9))*conditions!$U$69*conditions!$U$72,0))</f>
        <v>0</v>
      </c>
      <c r="JW89" s="37">
        <f>IF(JW$9="",0,IF(JW$9-SUMIFS(conditions!$73:$73,conditions!$8:$8,"&lt;="&amp;JW$9,conditions!$9:$9,"&gt;="&amp;JW$9)&lt;$U$9,(1-conditions!$U$34)*SUMIFS(17:17,$9:$9,EOMONTH($U$9,11)+1-$U$9+JW$9-SUMIFS(conditions!$73:$73,conditions!$8:$8,"&lt;="&amp;JW$9,conditions!$9:$9,"&gt;="&amp;JW$9))*conditions!$U$69*conditions!$U$72,0))</f>
        <v>0</v>
      </c>
      <c r="JX89" s="37">
        <f>IF(JX$9="",0,IF(JX$9-SUMIFS(conditions!$73:$73,conditions!$8:$8,"&lt;="&amp;JX$9,conditions!$9:$9,"&gt;="&amp;JX$9)&lt;$U$9,(1-conditions!$U$34)*SUMIFS(17:17,$9:$9,EOMONTH($U$9,11)+1-$U$9+JX$9-SUMIFS(conditions!$73:$73,conditions!$8:$8,"&lt;="&amp;JX$9,conditions!$9:$9,"&gt;="&amp;JX$9))*conditions!$U$69*conditions!$U$72,0))</f>
        <v>0</v>
      </c>
      <c r="JY89" s="37">
        <f>IF(JY$9="",0,IF(JY$9-SUMIFS(conditions!$73:$73,conditions!$8:$8,"&lt;="&amp;JY$9,conditions!$9:$9,"&gt;="&amp;JY$9)&lt;$U$9,(1-conditions!$U$34)*SUMIFS(17:17,$9:$9,EOMONTH($U$9,11)+1-$U$9+JY$9-SUMIFS(conditions!$73:$73,conditions!$8:$8,"&lt;="&amp;JY$9,conditions!$9:$9,"&gt;="&amp;JY$9))*conditions!$U$69*conditions!$U$72,0))</f>
        <v>0</v>
      </c>
      <c r="JZ89" s="37">
        <f>IF(JZ$9="",0,IF(JZ$9-SUMIFS(conditions!$73:$73,conditions!$8:$8,"&lt;="&amp;JZ$9,conditions!$9:$9,"&gt;="&amp;JZ$9)&lt;$U$9,(1-conditions!$U$34)*SUMIFS(17:17,$9:$9,EOMONTH($U$9,11)+1-$U$9+JZ$9-SUMIFS(conditions!$73:$73,conditions!$8:$8,"&lt;="&amp;JZ$9,conditions!$9:$9,"&gt;="&amp;JZ$9))*conditions!$U$69*conditions!$U$72,0))</f>
        <v>0</v>
      </c>
      <c r="KA89" s="37">
        <f>IF(KA$9="",0,IF(KA$9-SUMIFS(conditions!$73:$73,conditions!$8:$8,"&lt;="&amp;KA$9,conditions!$9:$9,"&gt;="&amp;KA$9)&lt;$U$9,(1-conditions!$U$34)*SUMIFS(17:17,$9:$9,EOMONTH($U$9,11)+1-$U$9+KA$9-SUMIFS(conditions!$73:$73,conditions!$8:$8,"&lt;="&amp;KA$9,conditions!$9:$9,"&gt;="&amp;KA$9))*conditions!$U$69*conditions!$U$72,0))</f>
        <v>0</v>
      </c>
      <c r="KB89" s="37">
        <f>IF(KB$9="",0,IF(KB$9-SUMIFS(conditions!$73:$73,conditions!$8:$8,"&lt;="&amp;KB$9,conditions!$9:$9,"&gt;="&amp;KB$9)&lt;$U$9,(1-conditions!$U$34)*SUMIFS(17:17,$9:$9,EOMONTH($U$9,11)+1-$U$9+KB$9-SUMIFS(conditions!$73:$73,conditions!$8:$8,"&lt;="&amp;KB$9,conditions!$9:$9,"&gt;="&amp;KB$9))*conditions!$U$69*conditions!$U$72,0))</f>
        <v>0</v>
      </c>
      <c r="KC89" s="37">
        <f>IF(KC$9="",0,IF(KC$9-SUMIFS(conditions!$73:$73,conditions!$8:$8,"&lt;="&amp;KC$9,conditions!$9:$9,"&gt;="&amp;KC$9)&lt;$U$9,(1-conditions!$U$34)*SUMIFS(17:17,$9:$9,EOMONTH($U$9,11)+1-$U$9+KC$9-SUMIFS(conditions!$73:$73,conditions!$8:$8,"&lt;="&amp;KC$9,conditions!$9:$9,"&gt;="&amp;KC$9))*conditions!$U$69*conditions!$U$72,0))</f>
        <v>0</v>
      </c>
      <c r="KD89" s="37">
        <f>IF(KD$9="",0,IF(KD$9-SUMIFS(conditions!$73:$73,conditions!$8:$8,"&lt;="&amp;KD$9,conditions!$9:$9,"&gt;="&amp;KD$9)&lt;$U$9,(1-conditions!$U$34)*SUMIFS(17:17,$9:$9,EOMONTH($U$9,11)+1-$U$9+KD$9-SUMIFS(conditions!$73:$73,conditions!$8:$8,"&lt;="&amp;KD$9,conditions!$9:$9,"&gt;="&amp;KD$9))*conditions!$U$69*conditions!$U$72,0))</f>
        <v>0</v>
      </c>
      <c r="KE89" s="37">
        <f>IF(KE$9="",0,IF(KE$9-SUMIFS(conditions!$73:$73,conditions!$8:$8,"&lt;="&amp;KE$9,conditions!$9:$9,"&gt;="&amp;KE$9)&lt;$U$9,(1-conditions!$U$34)*SUMIFS(17:17,$9:$9,EOMONTH($U$9,11)+1-$U$9+KE$9-SUMIFS(conditions!$73:$73,conditions!$8:$8,"&lt;="&amp;KE$9,conditions!$9:$9,"&gt;="&amp;KE$9))*conditions!$U$69*conditions!$U$72,0))</f>
        <v>0</v>
      </c>
      <c r="KF89" s="37">
        <f>IF(KF$9="",0,IF(KF$9-SUMIFS(conditions!$73:$73,conditions!$8:$8,"&lt;="&amp;KF$9,conditions!$9:$9,"&gt;="&amp;KF$9)&lt;$U$9,(1-conditions!$U$34)*SUMIFS(17:17,$9:$9,EOMONTH($U$9,11)+1-$U$9+KF$9-SUMIFS(conditions!$73:$73,conditions!$8:$8,"&lt;="&amp;KF$9,conditions!$9:$9,"&gt;="&amp;KF$9))*conditions!$U$69*conditions!$U$72,0))</f>
        <v>0</v>
      </c>
      <c r="KG89" s="37">
        <f>IF(KG$9="",0,IF(KG$9-SUMIFS(conditions!$73:$73,conditions!$8:$8,"&lt;="&amp;KG$9,conditions!$9:$9,"&gt;="&amp;KG$9)&lt;$U$9,(1-conditions!$U$34)*SUMIFS(17:17,$9:$9,EOMONTH($U$9,11)+1-$U$9+KG$9-SUMIFS(conditions!$73:$73,conditions!$8:$8,"&lt;="&amp;KG$9,conditions!$9:$9,"&gt;="&amp;KG$9))*conditions!$U$69*conditions!$U$72,0))</f>
        <v>0</v>
      </c>
      <c r="KH89" s="37">
        <f>IF(KH$9="",0,IF(KH$9-SUMIFS(conditions!$73:$73,conditions!$8:$8,"&lt;="&amp;KH$9,conditions!$9:$9,"&gt;="&amp;KH$9)&lt;$U$9,(1-conditions!$U$34)*SUMIFS(17:17,$9:$9,EOMONTH($U$9,11)+1-$U$9+KH$9-SUMIFS(conditions!$73:$73,conditions!$8:$8,"&lt;="&amp;KH$9,conditions!$9:$9,"&gt;="&amp;KH$9))*conditions!$U$69*conditions!$U$72,0))</f>
        <v>0</v>
      </c>
      <c r="KI89" s="37">
        <f>IF(KI$9="",0,IF(KI$9-SUMIFS(conditions!$73:$73,conditions!$8:$8,"&lt;="&amp;KI$9,conditions!$9:$9,"&gt;="&amp;KI$9)&lt;$U$9,(1-conditions!$U$34)*SUMIFS(17:17,$9:$9,EOMONTH($U$9,11)+1-$U$9+KI$9-SUMIFS(conditions!$73:$73,conditions!$8:$8,"&lt;="&amp;KI$9,conditions!$9:$9,"&gt;="&amp;KI$9))*conditions!$U$69*conditions!$U$72,0))</f>
        <v>0</v>
      </c>
      <c r="KJ89" s="37">
        <f>IF(KJ$9="",0,IF(KJ$9-SUMIFS(conditions!$73:$73,conditions!$8:$8,"&lt;="&amp;KJ$9,conditions!$9:$9,"&gt;="&amp;KJ$9)&lt;$U$9,(1-conditions!$U$34)*SUMIFS(17:17,$9:$9,EOMONTH($U$9,11)+1-$U$9+KJ$9-SUMIFS(conditions!$73:$73,conditions!$8:$8,"&lt;="&amp;KJ$9,conditions!$9:$9,"&gt;="&amp;KJ$9))*conditions!$U$69*conditions!$U$72,0))</f>
        <v>0</v>
      </c>
      <c r="KK89" s="37">
        <f>IF(KK$9="",0,IF(KK$9-SUMIFS(conditions!$73:$73,conditions!$8:$8,"&lt;="&amp;KK$9,conditions!$9:$9,"&gt;="&amp;KK$9)&lt;$U$9,(1-conditions!$U$34)*SUMIFS(17:17,$9:$9,EOMONTH($U$9,11)+1-$U$9+KK$9-SUMIFS(conditions!$73:$73,conditions!$8:$8,"&lt;="&amp;KK$9,conditions!$9:$9,"&gt;="&amp;KK$9))*conditions!$U$69*conditions!$U$72,0))</f>
        <v>0</v>
      </c>
      <c r="KL89" s="37">
        <f>IF(KL$9="",0,IF(KL$9-SUMIFS(conditions!$73:$73,conditions!$8:$8,"&lt;="&amp;KL$9,conditions!$9:$9,"&gt;="&amp;KL$9)&lt;$U$9,(1-conditions!$U$34)*SUMIFS(17:17,$9:$9,EOMONTH($U$9,11)+1-$U$9+KL$9-SUMIFS(conditions!$73:$73,conditions!$8:$8,"&lt;="&amp;KL$9,conditions!$9:$9,"&gt;="&amp;KL$9))*conditions!$U$69*conditions!$U$72,0))</f>
        <v>0</v>
      </c>
      <c r="KM89" s="37">
        <f>IF(KM$9="",0,IF(KM$9-SUMIFS(conditions!$73:$73,conditions!$8:$8,"&lt;="&amp;KM$9,conditions!$9:$9,"&gt;="&amp;KM$9)&lt;$U$9,(1-conditions!$U$34)*SUMIFS(17:17,$9:$9,EOMONTH($U$9,11)+1-$U$9+KM$9-SUMIFS(conditions!$73:$73,conditions!$8:$8,"&lt;="&amp;KM$9,conditions!$9:$9,"&gt;="&amp;KM$9))*conditions!$U$69*conditions!$U$72,0))</f>
        <v>0</v>
      </c>
      <c r="KN89" s="37">
        <f>IF(KN$9="",0,IF(KN$9-SUMIFS(conditions!$73:$73,conditions!$8:$8,"&lt;="&amp;KN$9,conditions!$9:$9,"&gt;="&amp;KN$9)&lt;$U$9,(1-conditions!$U$34)*SUMIFS(17:17,$9:$9,EOMONTH($U$9,11)+1-$U$9+KN$9-SUMIFS(conditions!$73:$73,conditions!$8:$8,"&lt;="&amp;KN$9,conditions!$9:$9,"&gt;="&amp;KN$9))*conditions!$U$69*conditions!$U$72,0))</f>
        <v>0</v>
      </c>
      <c r="KO89" s="37">
        <f>IF(KO$9="",0,IF(KO$9-SUMIFS(conditions!$73:$73,conditions!$8:$8,"&lt;="&amp;KO$9,conditions!$9:$9,"&gt;="&amp;KO$9)&lt;$U$9,(1-conditions!$U$34)*SUMIFS(17:17,$9:$9,EOMONTH($U$9,11)+1-$U$9+KO$9-SUMIFS(conditions!$73:$73,conditions!$8:$8,"&lt;="&amp;KO$9,conditions!$9:$9,"&gt;="&amp;KO$9))*conditions!$U$69*conditions!$U$72,0))</f>
        <v>0</v>
      </c>
      <c r="KP89" s="37">
        <f>IF(KP$9="",0,IF(KP$9-SUMIFS(conditions!$73:$73,conditions!$8:$8,"&lt;="&amp;KP$9,conditions!$9:$9,"&gt;="&amp;KP$9)&lt;$U$9,(1-conditions!$U$34)*SUMIFS(17:17,$9:$9,EOMONTH($U$9,11)+1-$U$9+KP$9-SUMIFS(conditions!$73:$73,conditions!$8:$8,"&lt;="&amp;KP$9,conditions!$9:$9,"&gt;="&amp;KP$9))*conditions!$U$69*conditions!$U$72,0))</f>
        <v>0</v>
      </c>
      <c r="KQ89" s="37">
        <f>IF(KQ$9="",0,IF(KQ$9-SUMIFS(conditions!$73:$73,conditions!$8:$8,"&lt;="&amp;KQ$9,conditions!$9:$9,"&gt;="&amp;KQ$9)&lt;$U$9,(1-conditions!$U$34)*SUMIFS(17:17,$9:$9,EOMONTH($U$9,11)+1-$U$9+KQ$9-SUMIFS(conditions!$73:$73,conditions!$8:$8,"&lt;="&amp;KQ$9,conditions!$9:$9,"&gt;="&amp;KQ$9))*conditions!$U$69*conditions!$U$72,0))</f>
        <v>0</v>
      </c>
      <c r="KR89" s="37">
        <f>IF(KR$9="",0,IF(KR$9-SUMIFS(conditions!$73:$73,conditions!$8:$8,"&lt;="&amp;KR$9,conditions!$9:$9,"&gt;="&amp;KR$9)&lt;$U$9,(1-conditions!$U$34)*SUMIFS(17:17,$9:$9,EOMONTH($U$9,11)+1-$U$9+KR$9-SUMIFS(conditions!$73:$73,conditions!$8:$8,"&lt;="&amp;KR$9,conditions!$9:$9,"&gt;="&amp;KR$9))*conditions!$U$69*conditions!$U$72,0))</f>
        <v>0</v>
      </c>
      <c r="KS89" s="37">
        <f>IF(KS$9="",0,IF(KS$9-SUMIFS(conditions!$73:$73,conditions!$8:$8,"&lt;="&amp;KS$9,conditions!$9:$9,"&gt;="&amp;KS$9)&lt;$U$9,(1-conditions!$U$34)*SUMIFS(17:17,$9:$9,EOMONTH($U$9,11)+1-$U$9+KS$9-SUMIFS(conditions!$73:$73,conditions!$8:$8,"&lt;="&amp;KS$9,conditions!$9:$9,"&gt;="&amp;KS$9))*conditions!$U$69*conditions!$U$72,0))</f>
        <v>0</v>
      </c>
      <c r="KT89" s="37">
        <f>IF(KT$9="",0,IF(KT$9-SUMIFS(conditions!$73:$73,conditions!$8:$8,"&lt;="&amp;KT$9,conditions!$9:$9,"&gt;="&amp;KT$9)&lt;$U$9,(1-conditions!$U$34)*SUMIFS(17:17,$9:$9,EOMONTH($U$9,11)+1-$U$9+KT$9-SUMIFS(conditions!$73:$73,conditions!$8:$8,"&lt;="&amp;KT$9,conditions!$9:$9,"&gt;="&amp;KT$9))*conditions!$U$69*conditions!$U$72,0))</f>
        <v>0</v>
      </c>
      <c r="KU89" s="37">
        <f>IF(KU$9="",0,IF(KU$9-SUMIFS(conditions!$73:$73,conditions!$8:$8,"&lt;="&amp;KU$9,conditions!$9:$9,"&gt;="&amp;KU$9)&lt;$U$9,(1-conditions!$U$34)*SUMIFS(17:17,$9:$9,EOMONTH($U$9,11)+1-$U$9+KU$9-SUMIFS(conditions!$73:$73,conditions!$8:$8,"&lt;="&amp;KU$9,conditions!$9:$9,"&gt;="&amp;KU$9))*conditions!$U$69*conditions!$U$72,0))</f>
        <v>0</v>
      </c>
      <c r="KV89" s="37">
        <f>IF(KV$9="",0,IF(KV$9-SUMIFS(conditions!$73:$73,conditions!$8:$8,"&lt;="&amp;KV$9,conditions!$9:$9,"&gt;="&amp;KV$9)&lt;$U$9,(1-conditions!$U$34)*SUMIFS(17:17,$9:$9,EOMONTH($U$9,11)+1-$U$9+KV$9-SUMIFS(conditions!$73:$73,conditions!$8:$8,"&lt;="&amp;KV$9,conditions!$9:$9,"&gt;="&amp;KV$9))*conditions!$U$69*conditions!$U$72,0))</f>
        <v>0</v>
      </c>
      <c r="KW89" s="37">
        <f>IF(KW$9="",0,IF(KW$9-SUMIFS(conditions!$73:$73,conditions!$8:$8,"&lt;="&amp;KW$9,conditions!$9:$9,"&gt;="&amp;KW$9)&lt;$U$9,(1-conditions!$U$34)*SUMIFS(17:17,$9:$9,EOMONTH($U$9,11)+1-$U$9+KW$9-SUMIFS(conditions!$73:$73,conditions!$8:$8,"&lt;="&amp;KW$9,conditions!$9:$9,"&gt;="&amp;KW$9))*conditions!$U$69*conditions!$U$72,0))</f>
        <v>0</v>
      </c>
      <c r="KX89" s="37">
        <f>IF(KX$9="",0,IF(KX$9-SUMIFS(conditions!$73:$73,conditions!$8:$8,"&lt;="&amp;KX$9,conditions!$9:$9,"&gt;="&amp;KX$9)&lt;$U$9,(1-conditions!$U$34)*SUMIFS(17:17,$9:$9,EOMONTH($U$9,11)+1-$U$9+KX$9-SUMIFS(conditions!$73:$73,conditions!$8:$8,"&lt;="&amp;KX$9,conditions!$9:$9,"&gt;="&amp;KX$9))*conditions!$U$69*conditions!$U$72,0))</f>
        <v>0</v>
      </c>
      <c r="KY89" s="37">
        <f>IF(KY$9="",0,IF(KY$9-SUMIFS(conditions!$73:$73,conditions!$8:$8,"&lt;="&amp;KY$9,conditions!$9:$9,"&gt;="&amp;KY$9)&lt;$U$9,(1-conditions!$U$34)*SUMIFS(17:17,$9:$9,EOMONTH($U$9,11)+1-$U$9+KY$9-SUMIFS(conditions!$73:$73,conditions!$8:$8,"&lt;="&amp;KY$9,conditions!$9:$9,"&gt;="&amp;KY$9))*conditions!$U$69*conditions!$U$72,0))</f>
        <v>0</v>
      </c>
      <c r="KZ89" s="37">
        <f>IF(KZ$9="",0,IF(KZ$9-SUMIFS(conditions!$73:$73,conditions!$8:$8,"&lt;="&amp;KZ$9,conditions!$9:$9,"&gt;="&amp;KZ$9)&lt;$U$9,(1-conditions!$U$34)*SUMIFS(17:17,$9:$9,EOMONTH($U$9,11)+1-$U$9+KZ$9-SUMIFS(conditions!$73:$73,conditions!$8:$8,"&lt;="&amp;KZ$9,conditions!$9:$9,"&gt;="&amp;KZ$9))*conditions!$U$69*conditions!$U$72,0))</f>
        <v>0</v>
      </c>
      <c r="LA89" s="37">
        <f>IF(LA$9="",0,IF(LA$9-SUMIFS(conditions!$73:$73,conditions!$8:$8,"&lt;="&amp;LA$9,conditions!$9:$9,"&gt;="&amp;LA$9)&lt;$U$9,(1-conditions!$U$34)*SUMIFS(17:17,$9:$9,EOMONTH($U$9,11)+1-$U$9+LA$9-SUMIFS(conditions!$73:$73,conditions!$8:$8,"&lt;="&amp;LA$9,conditions!$9:$9,"&gt;="&amp;LA$9))*conditions!$U$69*conditions!$U$72,0))</f>
        <v>0</v>
      </c>
      <c r="LB89" s="37">
        <f>IF(LB$9="",0,IF(LB$9-SUMIFS(conditions!$73:$73,conditions!$8:$8,"&lt;="&amp;LB$9,conditions!$9:$9,"&gt;="&amp;LB$9)&lt;$U$9,(1-conditions!$U$34)*SUMIFS(17:17,$9:$9,EOMONTH($U$9,11)+1-$U$9+LB$9-SUMIFS(conditions!$73:$73,conditions!$8:$8,"&lt;="&amp;LB$9,conditions!$9:$9,"&gt;="&amp;LB$9))*conditions!$U$69*conditions!$U$72,0))</f>
        <v>0</v>
      </c>
      <c r="LC89" s="37">
        <f>IF(LC$9="",0,IF(LC$9-SUMIFS(conditions!$73:$73,conditions!$8:$8,"&lt;="&amp;LC$9,conditions!$9:$9,"&gt;="&amp;LC$9)&lt;$U$9,(1-conditions!$U$34)*SUMIFS(17:17,$9:$9,EOMONTH($U$9,11)+1-$U$9+LC$9-SUMIFS(conditions!$73:$73,conditions!$8:$8,"&lt;="&amp;LC$9,conditions!$9:$9,"&gt;="&amp;LC$9))*conditions!$U$69*conditions!$U$72,0))</f>
        <v>0</v>
      </c>
      <c r="LD89" s="37">
        <f>IF(LD$9="",0,IF(LD$9-SUMIFS(conditions!$73:$73,conditions!$8:$8,"&lt;="&amp;LD$9,conditions!$9:$9,"&gt;="&amp;LD$9)&lt;$U$9,(1-conditions!$U$34)*SUMIFS(17:17,$9:$9,EOMONTH($U$9,11)+1-$U$9+LD$9-SUMIFS(conditions!$73:$73,conditions!$8:$8,"&lt;="&amp;LD$9,conditions!$9:$9,"&gt;="&amp;LD$9))*conditions!$U$69*conditions!$U$72,0))</f>
        <v>0</v>
      </c>
      <c r="LE89" s="37">
        <f>IF(LE$9="",0,IF(LE$9-SUMIFS(conditions!$73:$73,conditions!$8:$8,"&lt;="&amp;LE$9,conditions!$9:$9,"&gt;="&amp;LE$9)&lt;$U$9,(1-conditions!$U$34)*SUMIFS(17:17,$9:$9,EOMONTH($U$9,11)+1-$U$9+LE$9-SUMIFS(conditions!$73:$73,conditions!$8:$8,"&lt;="&amp;LE$9,conditions!$9:$9,"&gt;="&amp;LE$9))*conditions!$U$69*conditions!$U$72,0))</f>
        <v>0</v>
      </c>
      <c r="LF89" s="37">
        <f>IF(LF$9="",0,IF(LF$9-SUMIFS(conditions!$73:$73,conditions!$8:$8,"&lt;="&amp;LF$9,conditions!$9:$9,"&gt;="&amp;LF$9)&lt;$U$9,(1-conditions!$U$34)*SUMIFS(17:17,$9:$9,EOMONTH($U$9,11)+1-$U$9+LF$9-SUMIFS(conditions!$73:$73,conditions!$8:$8,"&lt;="&amp;LF$9,conditions!$9:$9,"&gt;="&amp;LF$9))*conditions!$U$69*conditions!$U$72,0))</f>
        <v>0</v>
      </c>
      <c r="LG89" s="37">
        <f>IF(LG$9="",0,IF(LG$9-SUMIFS(conditions!$73:$73,conditions!$8:$8,"&lt;="&amp;LG$9,conditions!$9:$9,"&gt;="&amp;LG$9)&lt;$U$9,(1-conditions!$U$34)*SUMIFS(17:17,$9:$9,EOMONTH($U$9,11)+1-$U$9+LG$9-SUMIFS(conditions!$73:$73,conditions!$8:$8,"&lt;="&amp;LG$9,conditions!$9:$9,"&gt;="&amp;LG$9))*conditions!$U$69*conditions!$U$72,0))</f>
        <v>0</v>
      </c>
      <c r="LH89" s="37">
        <f>IF(LH$9="",0,IF(LH$9-SUMIFS(conditions!$73:$73,conditions!$8:$8,"&lt;="&amp;LH$9,conditions!$9:$9,"&gt;="&amp;LH$9)&lt;$U$9,(1-conditions!$U$34)*SUMIFS(17:17,$9:$9,EOMONTH($U$9,11)+1-$U$9+LH$9-SUMIFS(conditions!$73:$73,conditions!$8:$8,"&lt;="&amp;LH$9,conditions!$9:$9,"&gt;="&amp;LH$9))*conditions!$U$69*conditions!$U$72,0))</f>
        <v>0</v>
      </c>
      <c r="LI89" s="37">
        <f>IF(LI$9="",0,IF(LI$9-SUMIFS(conditions!$73:$73,conditions!$8:$8,"&lt;="&amp;LI$9,conditions!$9:$9,"&gt;="&amp;LI$9)&lt;$U$9,(1-conditions!$U$34)*SUMIFS(17:17,$9:$9,EOMONTH($U$9,11)+1-$U$9+LI$9-SUMIFS(conditions!$73:$73,conditions!$8:$8,"&lt;="&amp;LI$9,conditions!$9:$9,"&gt;="&amp;LI$9))*conditions!$U$69*conditions!$U$72,0))</f>
        <v>0</v>
      </c>
      <c r="LJ89" s="37">
        <f>IF(LJ$9="",0,IF(LJ$9-SUMIFS(conditions!$73:$73,conditions!$8:$8,"&lt;="&amp;LJ$9,conditions!$9:$9,"&gt;="&amp;LJ$9)&lt;$U$9,(1-conditions!$U$34)*SUMIFS(17:17,$9:$9,EOMONTH($U$9,11)+1-$U$9+LJ$9-SUMIFS(conditions!$73:$73,conditions!$8:$8,"&lt;="&amp;LJ$9,conditions!$9:$9,"&gt;="&amp;LJ$9))*conditions!$U$69*conditions!$U$72,0))</f>
        <v>0</v>
      </c>
      <c r="LK89" s="37">
        <f>IF(LK$9="",0,IF(LK$9-SUMIFS(conditions!$73:$73,conditions!$8:$8,"&lt;="&amp;LK$9,conditions!$9:$9,"&gt;="&amp;LK$9)&lt;$U$9,(1-conditions!$U$34)*SUMIFS(17:17,$9:$9,EOMONTH($U$9,11)+1-$U$9+LK$9-SUMIFS(conditions!$73:$73,conditions!$8:$8,"&lt;="&amp;LK$9,conditions!$9:$9,"&gt;="&amp;LK$9))*conditions!$U$69*conditions!$U$72,0))</f>
        <v>0</v>
      </c>
      <c r="LL89" s="37">
        <f>IF(LL$9="",0,IF(LL$9-SUMIFS(conditions!$73:$73,conditions!$8:$8,"&lt;="&amp;LL$9,conditions!$9:$9,"&gt;="&amp;LL$9)&lt;$U$9,(1-conditions!$U$34)*SUMIFS(17:17,$9:$9,EOMONTH($U$9,11)+1-$U$9+LL$9-SUMIFS(conditions!$73:$73,conditions!$8:$8,"&lt;="&amp;LL$9,conditions!$9:$9,"&gt;="&amp;LL$9))*conditions!$U$69*conditions!$U$72,0))</f>
        <v>0</v>
      </c>
      <c r="LM89" s="37">
        <f>IF(LM$9="",0,IF(LM$9-SUMIFS(conditions!$73:$73,conditions!$8:$8,"&lt;="&amp;LM$9,conditions!$9:$9,"&gt;="&amp;LM$9)&lt;$U$9,(1-conditions!$U$34)*SUMIFS(17:17,$9:$9,EOMONTH($U$9,11)+1-$U$9+LM$9-SUMIFS(conditions!$73:$73,conditions!$8:$8,"&lt;="&amp;LM$9,conditions!$9:$9,"&gt;="&amp;LM$9))*conditions!$U$69*conditions!$U$72,0))</f>
        <v>0</v>
      </c>
      <c r="LN89" s="37">
        <f>IF(LN$9="",0,IF(LN$9-SUMIFS(conditions!$73:$73,conditions!$8:$8,"&lt;="&amp;LN$9,conditions!$9:$9,"&gt;="&amp;LN$9)&lt;$U$9,(1-conditions!$U$34)*SUMIFS(17:17,$9:$9,EOMONTH($U$9,11)+1-$U$9+LN$9-SUMIFS(conditions!$73:$73,conditions!$8:$8,"&lt;="&amp;LN$9,conditions!$9:$9,"&gt;="&amp;LN$9))*conditions!$U$69*conditions!$U$72,0))</f>
        <v>0</v>
      </c>
      <c r="LO89" s="37">
        <f>IF(LO$9="",0,IF(LO$9-SUMIFS(conditions!$73:$73,conditions!$8:$8,"&lt;="&amp;LO$9,conditions!$9:$9,"&gt;="&amp;LO$9)&lt;$U$9,(1-conditions!$U$34)*SUMIFS(17:17,$9:$9,EOMONTH($U$9,11)+1-$U$9+LO$9-SUMIFS(conditions!$73:$73,conditions!$8:$8,"&lt;="&amp;LO$9,conditions!$9:$9,"&gt;="&amp;LO$9))*conditions!$U$69*conditions!$U$72,0))</f>
        <v>0</v>
      </c>
      <c r="LP89" s="37">
        <f>IF(LP$9="",0,IF(LP$9-SUMIFS(conditions!$73:$73,conditions!$8:$8,"&lt;="&amp;LP$9,conditions!$9:$9,"&gt;="&amp;LP$9)&lt;$U$9,(1-conditions!$U$34)*SUMIFS(17:17,$9:$9,EOMONTH($U$9,11)+1-$U$9+LP$9-SUMIFS(conditions!$73:$73,conditions!$8:$8,"&lt;="&amp;LP$9,conditions!$9:$9,"&gt;="&amp;LP$9))*conditions!$U$69*conditions!$U$72,0))</f>
        <v>0</v>
      </c>
      <c r="LQ89" s="37">
        <f>IF(LQ$9="",0,IF(LQ$9-SUMIFS(conditions!$73:$73,conditions!$8:$8,"&lt;="&amp;LQ$9,conditions!$9:$9,"&gt;="&amp;LQ$9)&lt;$U$9,(1-conditions!$U$34)*SUMIFS(17:17,$9:$9,EOMONTH($U$9,11)+1-$U$9+LQ$9-SUMIFS(conditions!$73:$73,conditions!$8:$8,"&lt;="&amp;LQ$9,conditions!$9:$9,"&gt;="&amp;LQ$9))*conditions!$U$69*conditions!$U$72,0))</f>
        <v>0</v>
      </c>
      <c r="LR89" s="37">
        <f>IF(LR$9="",0,IF(LR$9-SUMIFS(conditions!$73:$73,conditions!$8:$8,"&lt;="&amp;LR$9,conditions!$9:$9,"&gt;="&amp;LR$9)&lt;$U$9,(1-conditions!$U$34)*SUMIFS(17:17,$9:$9,EOMONTH($U$9,11)+1-$U$9+LR$9-SUMIFS(conditions!$73:$73,conditions!$8:$8,"&lt;="&amp;LR$9,conditions!$9:$9,"&gt;="&amp;LR$9))*conditions!$U$69*conditions!$U$72,0))</f>
        <v>0</v>
      </c>
      <c r="LS89" s="37">
        <f>IF(LS$9="",0,IF(LS$9-SUMIFS(conditions!$73:$73,conditions!$8:$8,"&lt;="&amp;LS$9,conditions!$9:$9,"&gt;="&amp;LS$9)&lt;$U$9,(1-conditions!$U$34)*SUMIFS(17:17,$9:$9,EOMONTH($U$9,11)+1-$U$9+LS$9-SUMIFS(conditions!$73:$73,conditions!$8:$8,"&lt;="&amp;LS$9,conditions!$9:$9,"&gt;="&amp;LS$9))*conditions!$U$69*conditions!$U$72,0))</f>
        <v>0</v>
      </c>
      <c r="LT89" s="37">
        <f>IF(LT$9="",0,IF(LT$9-SUMIFS(conditions!$73:$73,conditions!$8:$8,"&lt;="&amp;LT$9,conditions!$9:$9,"&gt;="&amp;LT$9)&lt;$U$9,(1-conditions!$U$34)*SUMIFS(17:17,$9:$9,EOMONTH($U$9,11)+1-$U$9+LT$9-SUMIFS(conditions!$73:$73,conditions!$8:$8,"&lt;="&amp;LT$9,conditions!$9:$9,"&gt;="&amp;LT$9))*conditions!$U$69*conditions!$U$72,0))</f>
        <v>0</v>
      </c>
      <c r="LU89" s="37">
        <f>IF(LU$9="",0,IF(LU$9-SUMIFS(conditions!$73:$73,conditions!$8:$8,"&lt;="&amp;LU$9,conditions!$9:$9,"&gt;="&amp;LU$9)&lt;$U$9,(1-conditions!$U$34)*SUMIFS(17:17,$9:$9,EOMONTH($U$9,11)+1-$U$9+LU$9-SUMIFS(conditions!$73:$73,conditions!$8:$8,"&lt;="&amp;LU$9,conditions!$9:$9,"&gt;="&amp;LU$9))*conditions!$U$69*conditions!$U$72,0))</f>
        <v>0</v>
      </c>
      <c r="LV89" s="37">
        <f>IF(LV$9="",0,IF(LV$9-SUMIFS(conditions!$73:$73,conditions!$8:$8,"&lt;="&amp;LV$9,conditions!$9:$9,"&gt;="&amp;LV$9)&lt;$U$9,(1-conditions!$U$34)*SUMIFS(17:17,$9:$9,EOMONTH($U$9,11)+1-$U$9+LV$9-SUMIFS(conditions!$73:$73,conditions!$8:$8,"&lt;="&amp;LV$9,conditions!$9:$9,"&gt;="&amp;LV$9))*conditions!$U$69*conditions!$U$72,0))</f>
        <v>0</v>
      </c>
      <c r="LW89" s="37">
        <f>IF(LW$9="",0,IF(LW$9-SUMIFS(conditions!$73:$73,conditions!$8:$8,"&lt;="&amp;LW$9,conditions!$9:$9,"&gt;="&amp;LW$9)&lt;$U$9,(1-conditions!$U$34)*SUMIFS(17:17,$9:$9,EOMONTH($U$9,11)+1-$U$9+LW$9-SUMIFS(conditions!$73:$73,conditions!$8:$8,"&lt;="&amp;LW$9,conditions!$9:$9,"&gt;="&amp;LW$9))*conditions!$U$69*conditions!$U$72,0))</f>
        <v>0</v>
      </c>
      <c r="LX89" s="37">
        <f>IF(LX$9="",0,IF(LX$9-SUMIFS(conditions!$73:$73,conditions!$8:$8,"&lt;="&amp;LX$9,conditions!$9:$9,"&gt;="&amp;LX$9)&lt;$U$9,(1-conditions!$U$34)*SUMIFS(17:17,$9:$9,EOMONTH($U$9,11)+1-$U$9+LX$9-SUMIFS(conditions!$73:$73,conditions!$8:$8,"&lt;="&amp;LX$9,conditions!$9:$9,"&gt;="&amp;LX$9))*conditions!$U$69*conditions!$U$72,0))</f>
        <v>0</v>
      </c>
      <c r="LY89" s="37">
        <f>IF(LY$9="",0,IF(LY$9-SUMIFS(conditions!$73:$73,conditions!$8:$8,"&lt;="&amp;LY$9,conditions!$9:$9,"&gt;="&amp;LY$9)&lt;$U$9,(1-conditions!$U$34)*SUMIFS(17:17,$9:$9,EOMONTH($U$9,11)+1-$U$9+LY$9-SUMIFS(conditions!$73:$73,conditions!$8:$8,"&lt;="&amp;LY$9,conditions!$9:$9,"&gt;="&amp;LY$9))*conditions!$U$69*conditions!$U$72,0))</f>
        <v>0</v>
      </c>
      <c r="LZ89" s="37">
        <f>IF(LZ$9="",0,IF(LZ$9-SUMIFS(conditions!$73:$73,conditions!$8:$8,"&lt;="&amp;LZ$9,conditions!$9:$9,"&gt;="&amp;LZ$9)&lt;$U$9,(1-conditions!$U$34)*SUMIFS(17:17,$9:$9,EOMONTH($U$9,11)+1-$U$9+LZ$9-SUMIFS(conditions!$73:$73,conditions!$8:$8,"&lt;="&amp;LZ$9,conditions!$9:$9,"&gt;="&amp;LZ$9))*conditions!$U$69*conditions!$U$72,0))</f>
        <v>0</v>
      </c>
      <c r="MA89" s="37">
        <f>IF(MA$9="",0,IF(MA$9-SUMIFS(conditions!$73:$73,conditions!$8:$8,"&lt;="&amp;MA$9,conditions!$9:$9,"&gt;="&amp;MA$9)&lt;$U$9,(1-conditions!$U$34)*SUMIFS(17:17,$9:$9,EOMONTH($U$9,11)+1-$U$9+MA$9-SUMIFS(conditions!$73:$73,conditions!$8:$8,"&lt;="&amp;MA$9,conditions!$9:$9,"&gt;="&amp;MA$9))*conditions!$U$69*conditions!$U$72,0))</f>
        <v>0</v>
      </c>
      <c r="MB89" s="37">
        <f>IF(MB$9="",0,IF(MB$9-SUMIFS(conditions!$73:$73,conditions!$8:$8,"&lt;="&amp;MB$9,conditions!$9:$9,"&gt;="&amp;MB$9)&lt;$U$9,(1-conditions!$U$34)*SUMIFS(17:17,$9:$9,EOMONTH($U$9,11)+1-$U$9+MB$9-SUMIFS(conditions!$73:$73,conditions!$8:$8,"&lt;="&amp;MB$9,conditions!$9:$9,"&gt;="&amp;MB$9))*conditions!$U$69*conditions!$U$72,0))</f>
        <v>0</v>
      </c>
      <c r="MC89" s="37">
        <f>IF(MC$9="",0,IF(MC$9-SUMIFS(conditions!$73:$73,conditions!$8:$8,"&lt;="&amp;MC$9,conditions!$9:$9,"&gt;="&amp;MC$9)&lt;$U$9,(1-conditions!$U$34)*SUMIFS(17:17,$9:$9,EOMONTH($U$9,11)+1-$U$9+MC$9-SUMIFS(conditions!$73:$73,conditions!$8:$8,"&lt;="&amp;MC$9,conditions!$9:$9,"&gt;="&amp;MC$9))*conditions!$U$69*conditions!$U$72,0))</f>
        <v>0</v>
      </c>
      <c r="MD89" s="37">
        <f>IF(MD$9="",0,IF(MD$9-SUMIFS(conditions!$73:$73,conditions!$8:$8,"&lt;="&amp;MD$9,conditions!$9:$9,"&gt;="&amp;MD$9)&lt;$U$9,(1-conditions!$U$34)*SUMIFS(17:17,$9:$9,EOMONTH($U$9,11)+1-$U$9+MD$9-SUMIFS(conditions!$73:$73,conditions!$8:$8,"&lt;="&amp;MD$9,conditions!$9:$9,"&gt;="&amp;MD$9))*conditions!$U$69*conditions!$U$72,0))</f>
        <v>0</v>
      </c>
      <c r="ME89" s="37">
        <f>IF(ME$9="",0,IF(ME$9-SUMIFS(conditions!$73:$73,conditions!$8:$8,"&lt;="&amp;ME$9,conditions!$9:$9,"&gt;="&amp;ME$9)&lt;$U$9,(1-conditions!$U$34)*SUMIFS(17:17,$9:$9,EOMONTH($U$9,11)+1-$U$9+ME$9-SUMIFS(conditions!$73:$73,conditions!$8:$8,"&lt;="&amp;ME$9,conditions!$9:$9,"&gt;="&amp;ME$9))*conditions!$U$69*conditions!$U$72,0))</f>
        <v>0</v>
      </c>
      <c r="MF89" s="37">
        <f>IF(MF$9="",0,IF(MF$9-SUMIFS(conditions!$73:$73,conditions!$8:$8,"&lt;="&amp;MF$9,conditions!$9:$9,"&gt;="&amp;MF$9)&lt;$U$9,(1-conditions!$U$34)*SUMIFS(17:17,$9:$9,EOMONTH($U$9,11)+1-$U$9+MF$9-SUMIFS(conditions!$73:$73,conditions!$8:$8,"&lt;="&amp;MF$9,conditions!$9:$9,"&gt;="&amp;MF$9))*conditions!$U$69*conditions!$U$72,0))</f>
        <v>0</v>
      </c>
      <c r="MG89" s="37">
        <f>IF(MG$9="",0,IF(MG$9-SUMIFS(conditions!$73:$73,conditions!$8:$8,"&lt;="&amp;MG$9,conditions!$9:$9,"&gt;="&amp;MG$9)&lt;$U$9,(1-conditions!$U$34)*SUMIFS(17:17,$9:$9,EOMONTH($U$9,11)+1-$U$9+MG$9-SUMIFS(conditions!$73:$73,conditions!$8:$8,"&lt;="&amp;MG$9,conditions!$9:$9,"&gt;="&amp;MG$9))*conditions!$U$69*conditions!$U$72,0))</f>
        <v>0</v>
      </c>
      <c r="MH89" s="37">
        <f>IF(MH$9="",0,IF(MH$9-SUMIFS(conditions!$73:$73,conditions!$8:$8,"&lt;="&amp;MH$9,conditions!$9:$9,"&gt;="&amp;MH$9)&lt;$U$9,(1-conditions!$U$34)*SUMIFS(17:17,$9:$9,EOMONTH($U$9,11)+1-$U$9+MH$9-SUMIFS(conditions!$73:$73,conditions!$8:$8,"&lt;="&amp;MH$9,conditions!$9:$9,"&gt;="&amp;MH$9))*conditions!$U$69*conditions!$U$72,0))</f>
        <v>0</v>
      </c>
      <c r="MI89" s="37">
        <f>IF(MI$9="",0,IF(MI$9-SUMIFS(conditions!$73:$73,conditions!$8:$8,"&lt;="&amp;MI$9,conditions!$9:$9,"&gt;="&amp;MI$9)&lt;$U$9,(1-conditions!$U$34)*SUMIFS(17:17,$9:$9,EOMONTH($U$9,11)+1-$U$9+MI$9-SUMIFS(conditions!$73:$73,conditions!$8:$8,"&lt;="&amp;MI$9,conditions!$9:$9,"&gt;="&amp;MI$9))*conditions!$U$69*conditions!$U$72,0))</f>
        <v>0</v>
      </c>
      <c r="MJ89" s="37">
        <f>IF(MJ$9="",0,IF(MJ$9-SUMIFS(conditions!$73:$73,conditions!$8:$8,"&lt;="&amp;MJ$9,conditions!$9:$9,"&gt;="&amp;MJ$9)&lt;$U$9,(1-conditions!$U$34)*SUMIFS(17:17,$9:$9,EOMONTH($U$9,11)+1-$U$9+MJ$9-SUMIFS(conditions!$73:$73,conditions!$8:$8,"&lt;="&amp;MJ$9,conditions!$9:$9,"&gt;="&amp;MJ$9))*conditions!$U$69*conditions!$U$72,0))</f>
        <v>0</v>
      </c>
      <c r="MK89" s="37">
        <f>IF(MK$9="",0,IF(MK$9-SUMIFS(conditions!$73:$73,conditions!$8:$8,"&lt;="&amp;MK$9,conditions!$9:$9,"&gt;="&amp;MK$9)&lt;$U$9,(1-conditions!$U$34)*SUMIFS(17:17,$9:$9,EOMONTH($U$9,11)+1-$U$9+MK$9-SUMIFS(conditions!$73:$73,conditions!$8:$8,"&lt;="&amp;MK$9,conditions!$9:$9,"&gt;="&amp;MK$9))*conditions!$U$69*conditions!$U$72,0))</f>
        <v>0</v>
      </c>
      <c r="ML89" s="37">
        <f>IF(ML$9="",0,IF(ML$9-SUMIFS(conditions!$73:$73,conditions!$8:$8,"&lt;="&amp;ML$9,conditions!$9:$9,"&gt;="&amp;ML$9)&lt;$U$9,(1-conditions!$U$34)*SUMIFS(17:17,$9:$9,EOMONTH($U$9,11)+1-$U$9+ML$9-SUMIFS(conditions!$73:$73,conditions!$8:$8,"&lt;="&amp;ML$9,conditions!$9:$9,"&gt;="&amp;ML$9))*conditions!$U$69*conditions!$U$72,0))</f>
        <v>0</v>
      </c>
      <c r="MM89" s="37">
        <f>IF(MM$9="",0,IF(MM$9-SUMIFS(conditions!$73:$73,conditions!$8:$8,"&lt;="&amp;MM$9,conditions!$9:$9,"&gt;="&amp;MM$9)&lt;$U$9,(1-conditions!$U$34)*SUMIFS(17:17,$9:$9,EOMONTH($U$9,11)+1-$U$9+MM$9-SUMIFS(conditions!$73:$73,conditions!$8:$8,"&lt;="&amp;MM$9,conditions!$9:$9,"&gt;="&amp;MM$9))*conditions!$U$69*conditions!$U$72,0))</f>
        <v>0</v>
      </c>
      <c r="MN89" s="37">
        <f>IF(MN$9="",0,IF(MN$9-SUMIFS(conditions!$73:$73,conditions!$8:$8,"&lt;="&amp;MN$9,conditions!$9:$9,"&gt;="&amp;MN$9)&lt;$U$9,(1-conditions!$U$34)*SUMIFS(17:17,$9:$9,EOMONTH($U$9,11)+1-$U$9+MN$9-SUMIFS(conditions!$73:$73,conditions!$8:$8,"&lt;="&amp;MN$9,conditions!$9:$9,"&gt;="&amp;MN$9))*conditions!$U$69*conditions!$U$72,0))</f>
        <v>0</v>
      </c>
      <c r="MO89" s="37">
        <f>IF(MO$9="",0,IF(MO$9-SUMIFS(conditions!$73:$73,conditions!$8:$8,"&lt;="&amp;MO$9,conditions!$9:$9,"&gt;="&amp;MO$9)&lt;$U$9,(1-conditions!$U$34)*SUMIFS(17:17,$9:$9,EOMONTH($U$9,11)+1-$U$9+MO$9-SUMIFS(conditions!$73:$73,conditions!$8:$8,"&lt;="&amp;MO$9,conditions!$9:$9,"&gt;="&amp;MO$9))*conditions!$U$69*conditions!$U$72,0))</f>
        <v>0</v>
      </c>
      <c r="MP89" s="37">
        <f>IF(MP$9="",0,IF(MP$9-SUMIFS(conditions!$73:$73,conditions!$8:$8,"&lt;="&amp;MP$9,conditions!$9:$9,"&gt;="&amp;MP$9)&lt;$U$9,(1-conditions!$U$34)*SUMIFS(17:17,$9:$9,EOMONTH($U$9,11)+1-$U$9+MP$9-SUMIFS(conditions!$73:$73,conditions!$8:$8,"&lt;="&amp;MP$9,conditions!$9:$9,"&gt;="&amp;MP$9))*conditions!$U$69*conditions!$U$72,0))</f>
        <v>0</v>
      </c>
      <c r="MQ89" s="37">
        <f>IF(MQ$9="",0,IF(MQ$9-SUMIFS(conditions!$73:$73,conditions!$8:$8,"&lt;="&amp;MQ$9,conditions!$9:$9,"&gt;="&amp;MQ$9)&lt;$U$9,(1-conditions!$U$34)*SUMIFS(17:17,$9:$9,EOMONTH($U$9,11)+1-$U$9+MQ$9-SUMIFS(conditions!$73:$73,conditions!$8:$8,"&lt;="&amp;MQ$9,conditions!$9:$9,"&gt;="&amp;MQ$9))*conditions!$U$69*conditions!$U$72,0))</f>
        <v>0</v>
      </c>
      <c r="MR89" s="37">
        <f>IF(MR$9="",0,IF(MR$9-SUMIFS(conditions!$73:$73,conditions!$8:$8,"&lt;="&amp;MR$9,conditions!$9:$9,"&gt;="&amp;MR$9)&lt;$U$9,(1-conditions!$U$34)*SUMIFS(17:17,$9:$9,EOMONTH($U$9,11)+1-$U$9+MR$9-SUMIFS(conditions!$73:$73,conditions!$8:$8,"&lt;="&amp;MR$9,conditions!$9:$9,"&gt;="&amp;MR$9))*conditions!$U$69*conditions!$U$72,0))</f>
        <v>0</v>
      </c>
      <c r="MS89" s="37">
        <f>IF(MS$9="",0,IF(MS$9-SUMIFS(conditions!$73:$73,conditions!$8:$8,"&lt;="&amp;MS$9,conditions!$9:$9,"&gt;="&amp;MS$9)&lt;$U$9,(1-conditions!$U$34)*SUMIFS(17:17,$9:$9,EOMONTH($U$9,11)+1-$U$9+MS$9-SUMIFS(conditions!$73:$73,conditions!$8:$8,"&lt;="&amp;MS$9,conditions!$9:$9,"&gt;="&amp;MS$9))*conditions!$U$69*conditions!$U$72,0))</f>
        <v>0</v>
      </c>
      <c r="MT89" s="37">
        <f>IF(MT$9="",0,IF(MT$9-SUMIFS(conditions!$73:$73,conditions!$8:$8,"&lt;="&amp;MT$9,conditions!$9:$9,"&gt;="&amp;MT$9)&lt;$U$9,(1-conditions!$U$34)*SUMIFS(17:17,$9:$9,EOMONTH($U$9,11)+1-$U$9+MT$9-SUMIFS(conditions!$73:$73,conditions!$8:$8,"&lt;="&amp;MT$9,conditions!$9:$9,"&gt;="&amp;MT$9))*conditions!$U$69*conditions!$U$72,0))</f>
        <v>0</v>
      </c>
      <c r="MU89" s="37">
        <f>IF(MU$9="",0,IF(MU$9-SUMIFS(conditions!$73:$73,conditions!$8:$8,"&lt;="&amp;MU$9,conditions!$9:$9,"&gt;="&amp;MU$9)&lt;$U$9,(1-conditions!$U$34)*SUMIFS(17:17,$9:$9,EOMONTH($U$9,11)+1-$U$9+MU$9-SUMIFS(conditions!$73:$73,conditions!$8:$8,"&lt;="&amp;MU$9,conditions!$9:$9,"&gt;="&amp;MU$9))*conditions!$U$69*conditions!$U$72,0))</f>
        <v>0</v>
      </c>
      <c r="MV89" s="37">
        <f>IF(MV$9="",0,IF(MV$9-SUMIFS(conditions!$73:$73,conditions!$8:$8,"&lt;="&amp;MV$9,conditions!$9:$9,"&gt;="&amp;MV$9)&lt;$U$9,(1-conditions!$U$34)*SUMIFS(17:17,$9:$9,EOMONTH($U$9,11)+1-$U$9+MV$9-SUMIFS(conditions!$73:$73,conditions!$8:$8,"&lt;="&amp;MV$9,conditions!$9:$9,"&gt;="&amp;MV$9))*conditions!$U$69*conditions!$U$72,0))</f>
        <v>0</v>
      </c>
      <c r="MW89" s="37">
        <f>IF(MW$9="",0,IF(MW$9-SUMIFS(conditions!$73:$73,conditions!$8:$8,"&lt;="&amp;MW$9,conditions!$9:$9,"&gt;="&amp;MW$9)&lt;$U$9,(1-conditions!$U$34)*SUMIFS(17:17,$9:$9,EOMONTH($U$9,11)+1-$U$9+MW$9-SUMIFS(conditions!$73:$73,conditions!$8:$8,"&lt;="&amp;MW$9,conditions!$9:$9,"&gt;="&amp;MW$9))*conditions!$U$69*conditions!$U$72,0))</f>
        <v>0</v>
      </c>
      <c r="MX89" s="37">
        <f>IF(MX$9="",0,IF(MX$9-SUMIFS(conditions!$73:$73,conditions!$8:$8,"&lt;="&amp;MX$9,conditions!$9:$9,"&gt;="&amp;MX$9)&lt;$U$9,(1-conditions!$U$34)*SUMIFS(17:17,$9:$9,EOMONTH($U$9,11)+1-$U$9+MX$9-SUMIFS(conditions!$73:$73,conditions!$8:$8,"&lt;="&amp;MX$9,conditions!$9:$9,"&gt;="&amp;MX$9))*conditions!$U$69*conditions!$U$72,0))</f>
        <v>0</v>
      </c>
      <c r="MY89" s="37">
        <f>IF(MY$9="",0,IF(MY$9-SUMIFS(conditions!$73:$73,conditions!$8:$8,"&lt;="&amp;MY$9,conditions!$9:$9,"&gt;="&amp;MY$9)&lt;$U$9,(1-conditions!$U$34)*SUMIFS(17:17,$9:$9,EOMONTH($U$9,11)+1-$U$9+MY$9-SUMIFS(conditions!$73:$73,conditions!$8:$8,"&lt;="&amp;MY$9,conditions!$9:$9,"&gt;="&amp;MY$9))*conditions!$U$69*conditions!$U$72,0))</f>
        <v>0</v>
      </c>
      <c r="MZ89" s="37">
        <f>IF(MZ$9="",0,IF(MZ$9-SUMIFS(conditions!$73:$73,conditions!$8:$8,"&lt;="&amp;MZ$9,conditions!$9:$9,"&gt;="&amp;MZ$9)&lt;$U$9,(1-conditions!$U$34)*SUMIFS(17:17,$9:$9,EOMONTH($U$9,11)+1-$U$9+MZ$9-SUMIFS(conditions!$73:$73,conditions!$8:$8,"&lt;="&amp;MZ$9,conditions!$9:$9,"&gt;="&amp;MZ$9))*conditions!$U$69*conditions!$U$72,0))</f>
        <v>0</v>
      </c>
      <c r="NA89" s="37">
        <f>IF(NA$9="",0,IF(NA$9-SUMIFS(conditions!$73:$73,conditions!$8:$8,"&lt;="&amp;NA$9,conditions!$9:$9,"&gt;="&amp;NA$9)&lt;$U$9,(1-conditions!$U$34)*SUMIFS(17:17,$9:$9,EOMONTH($U$9,11)+1-$U$9+NA$9-SUMIFS(conditions!$73:$73,conditions!$8:$8,"&lt;="&amp;NA$9,conditions!$9:$9,"&gt;="&amp;NA$9))*conditions!$U$69*conditions!$U$72,0))</f>
        <v>0</v>
      </c>
      <c r="NB89" s="37">
        <f>IF(NB$9="",0,IF(NB$9-SUMIFS(conditions!$73:$73,conditions!$8:$8,"&lt;="&amp;NB$9,conditions!$9:$9,"&gt;="&amp;NB$9)&lt;$U$9,(1-conditions!$U$34)*SUMIFS(17:17,$9:$9,EOMONTH($U$9,11)+1-$U$9+NB$9-SUMIFS(conditions!$73:$73,conditions!$8:$8,"&lt;="&amp;NB$9,conditions!$9:$9,"&gt;="&amp;NB$9))*conditions!$U$69*conditions!$U$72,0))</f>
        <v>0</v>
      </c>
      <c r="NC89" s="37">
        <f>IF(NC$9="",0,IF(NC$9-SUMIFS(conditions!$73:$73,conditions!$8:$8,"&lt;="&amp;NC$9,conditions!$9:$9,"&gt;="&amp;NC$9)&lt;$U$9,(1-conditions!$U$34)*SUMIFS(17:17,$9:$9,EOMONTH($U$9,11)+1-$U$9+NC$9-SUMIFS(conditions!$73:$73,conditions!$8:$8,"&lt;="&amp;NC$9,conditions!$9:$9,"&gt;="&amp;NC$9))*conditions!$U$69*conditions!$U$72,0))</f>
        <v>0</v>
      </c>
      <c r="ND89" s="37">
        <f>IF(ND$9="",0,IF(ND$9-SUMIFS(conditions!$73:$73,conditions!$8:$8,"&lt;="&amp;ND$9,conditions!$9:$9,"&gt;="&amp;ND$9)&lt;$U$9,(1-conditions!$U$34)*SUMIFS(17:17,$9:$9,EOMONTH($U$9,11)+1-$U$9+ND$9-SUMIFS(conditions!$73:$73,conditions!$8:$8,"&lt;="&amp;ND$9,conditions!$9:$9,"&gt;="&amp;ND$9))*conditions!$U$69*conditions!$U$72,0))</f>
        <v>0</v>
      </c>
      <c r="NE89" s="37">
        <f>IF(NE$9="",0,IF(NE$9-SUMIFS(conditions!$73:$73,conditions!$8:$8,"&lt;="&amp;NE$9,conditions!$9:$9,"&gt;="&amp;NE$9)&lt;$U$9,(1-conditions!$U$34)*SUMIFS(17:17,$9:$9,EOMONTH($U$9,11)+1-$U$9+NE$9-SUMIFS(conditions!$73:$73,conditions!$8:$8,"&lt;="&amp;NE$9,conditions!$9:$9,"&gt;="&amp;NE$9))*conditions!$U$69*conditions!$U$72,0))</f>
        <v>0</v>
      </c>
      <c r="NF89" s="37">
        <f>IF(NF$9="",0,IF(NF$9-SUMIFS(conditions!$73:$73,conditions!$8:$8,"&lt;="&amp;NF$9,conditions!$9:$9,"&gt;="&amp;NF$9)&lt;$U$9,(1-conditions!$U$34)*SUMIFS(17:17,$9:$9,EOMONTH($U$9,11)+1-$U$9+NF$9-SUMIFS(conditions!$73:$73,conditions!$8:$8,"&lt;="&amp;NF$9,conditions!$9:$9,"&gt;="&amp;NF$9))*conditions!$U$69*conditions!$U$72,0))</f>
        <v>0</v>
      </c>
      <c r="NG89" s="37">
        <f>IF(NG$9="",0,IF(NG$9-SUMIFS(conditions!$73:$73,conditions!$8:$8,"&lt;="&amp;NG$9,conditions!$9:$9,"&gt;="&amp;NG$9)&lt;$U$9,(1-conditions!$U$34)*SUMIFS(17:17,$9:$9,EOMONTH($U$9,11)+1-$U$9+NG$9-SUMIFS(conditions!$73:$73,conditions!$8:$8,"&lt;="&amp;NG$9,conditions!$9:$9,"&gt;="&amp;NG$9))*conditions!$U$69*conditions!$U$72,0))</f>
        <v>0</v>
      </c>
      <c r="NH89" s="37">
        <f>IF(NH$9="",0,IF(NH$9-SUMIFS(conditions!$73:$73,conditions!$8:$8,"&lt;="&amp;NH$9,conditions!$9:$9,"&gt;="&amp;NH$9)&lt;$U$9,(1-conditions!$U$34)*SUMIFS(17:17,$9:$9,EOMONTH($U$9,11)+1-$U$9+NH$9-SUMIFS(conditions!$73:$73,conditions!$8:$8,"&lt;="&amp;NH$9,conditions!$9:$9,"&gt;="&amp;NH$9))*conditions!$U$69*conditions!$U$72,0))</f>
        <v>0</v>
      </c>
      <c r="NI89" s="37">
        <f>IF(NI$9="",0,IF(NI$9-SUMIFS(conditions!$73:$73,conditions!$8:$8,"&lt;="&amp;NI$9,conditions!$9:$9,"&gt;="&amp;NI$9)&lt;$U$9,(1-conditions!$U$34)*SUMIFS(17:17,$9:$9,EOMONTH($U$9,11)+1-$U$9+NI$9-SUMIFS(conditions!$73:$73,conditions!$8:$8,"&lt;="&amp;NI$9,conditions!$9:$9,"&gt;="&amp;NI$9))*conditions!$U$69*conditions!$U$72,0))</f>
        <v>0</v>
      </c>
      <c r="NJ89" s="37">
        <f>IF(NJ$9="",0,IF(NJ$9-SUMIFS(conditions!$73:$73,conditions!$8:$8,"&lt;="&amp;NJ$9,conditions!$9:$9,"&gt;="&amp;NJ$9)&lt;$U$9,(1-conditions!$U$34)*SUMIFS(17:17,$9:$9,EOMONTH($U$9,11)+1-$U$9+NJ$9-SUMIFS(conditions!$73:$73,conditions!$8:$8,"&lt;="&amp;NJ$9,conditions!$9:$9,"&gt;="&amp;NJ$9))*conditions!$U$69*conditions!$U$72,0))</f>
        <v>0</v>
      </c>
      <c r="NK89" s="37">
        <f>IF(NK$9="",0,IF(NK$9-SUMIFS(conditions!$73:$73,conditions!$8:$8,"&lt;="&amp;NK$9,conditions!$9:$9,"&gt;="&amp;NK$9)&lt;$U$9,(1-conditions!$U$34)*SUMIFS(17:17,$9:$9,EOMONTH($U$9,11)+1-$U$9+NK$9-SUMIFS(conditions!$73:$73,conditions!$8:$8,"&lt;="&amp;NK$9,conditions!$9:$9,"&gt;="&amp;NK$9))*conditions!$U$69*conditions!$U$72,0))</f>
        <v>0</v>
      </c>
      <c r="NL89" s="37">
        <f>IF(NL$9="",0,IF(NL$9-SUMIFS(conditions!$73:$73,conditions!$8:$8,"&lt;="&amp;NL$9,conditions!$9:$9,"&gt;="&amp;NL$9)&lt;$U$9,(1-conditions!$U$34)*SUMIFS(17:17,$9:$9,EOMONTH($U$9,11)+1-$U$9+NL$9-SUMIFS(conditions!$73:$73,conditions!$8:$8,"&lt;="&amp;NL$9,conditions!$9:$9,"&gt;="&amp;NL$9))*conditions!$U$69*conditions!$U$72,0))</f>
        <v>0</v>
      </c>
      <c r="NM89" s="37">
        <f>IF(NM$9="",0,IF(NM$9-SUMIFS(conditions!$73:$73,conditions!$8:$8,"&lt;="&amp;NM$9,conditions!$9:$9,"&gt;="&amp;NM$9)&lt;$U$9,(1-conditions!$U$34)*SUMIFS(17:17,$9:$9,EOMONTH($U$9,11)+1-$U$9+NM$9-SUMIFS(conditions!$73:$73,conditions!$8:$8,"&lt;="&amp;NM$9,conditions!$9:$9,"&gt;="&amp;NM$9))*conditions!$U$69*conditions!$U$72,0))</f>
        <v>0</v>
      </c>
      <c r="NN89" s="37">
        <f>IF(NN$9="",0,IF(NN$9-SUMIFS(conditions!$73:$73,conditions!$8:$8,"&lt;="&amp;NN$9,conditions!$9:$9,"&gt;="&amp;NN$9)&lt;$U$9,(1-conditions!$U$34)*SUMIFS(17:17,$9:$9,EOMONTH($U$9,11)+1-$U$9+NN$9-SUMIFS(conditions!$73:$73,conditions!$8:$8,"&lt;="&amp;NN$9,conditions!$9:$9,"&gt;="&amp;NN$9))*conditions!$U$69*conditions!$U$72,0))</f>
        <v>0</v>
      </c>
      <c r="NO89" s="37">
        <f>IF(NO$9="",0,IF(NO$9-SUMIFS(conditions!$73:$73,conditions!$8:$8,"&lt;="&amp;NO$9,conditions!$9:$9,"&gt;="&amp;NO$9)&lt;$U$9,(1-conditions!$U$34)*SUMIFS(17:17,$9:$9,EOMONTH($U$9,11)+1-$U$9+NO$9-SUMIFS(conditions!$73:$73,conditions!$8:$8,"&lt;="&amp;NO$9,conditions!$9:$9,"&gt;="&amp;NO$9))*conditions!$U$69*conditions!$U$72,0))</f>
        <v>0</v>
      </c>
      <c r="NP89" s="37">
        <f>IF(NP$9="",0,IF(NP$9-SUMIFS(conditions!$73:$73,conditions!$8:$8,"&lt;="&amp;NP$9,conditions!$9:$9,"&gt;="&amp;NP$9)&lt;$U$9,(1-conditions!$U$34)*SUMIFS(17:17,$9:$9,EOMONTH($U$9,11)+1-$U$9+NP$9-SUMIFS(conditions!$73:$73,conditions!$8:$8,"&lt;="&amp;NP$9,conditions!$9:$9,"&gt;="&amp;NP$9))*conditions!$U$69*conditions!$U$72,0))</f>
        <v>0</v>
      </c>
      <c r="NQ89" s="37">
        <f>IF(NQ$9="",0,IF(NQ$9-SUMIFS(conditions!$73:$73,conditions!$8:$8,"&lt;="&amp;NQ$9,conditions!$9:$9,"&gt;="&amp;NQ$9)&lt;$U$9,(1-conditions!$U$34)*SUMIFS(17:17,$9:$9,EOMONTH($U$9,11)+1-$U$9+NQ$9-SUMIFS(conditions!$73:$73,conditions!$8:$8,"&lt;="&amp;NQ$9,conditions!$9:$9,"&gt;="&amp;NQ$9))*conditions!$U$69*conditions!$U$72,0))</f>
        <v>0</v>
      </c>
      <c r="NR89" s="37">
        <f>IF(NR$9="",0,IF(NR$9-SUMIFS(conditions!$73:$73,conditions!$8:$8,"&lt;="&amp;NR$9,conditions!$9:$9,"&gt;="&amp;NR$9)&lt;$U$9,(1-conditions!$U$34)*SUMIFS(17:17,$9:$9,EOMONTH($U$9,11)+1-$U$9+NR$9-SUMIFS(conditions!$73:$73,conditions!$8:$8,"&lt;="&amp;NR$9,conditions!$9:$9,"&gt;="&amp;NR$9))*conditions!$U$69*conditions!$U$72,0))</f>
        <v>0</v>
      </c>
      <c r="NS89" s="37">
        <f>IF(NS$9="",0,IF(NS$9-SUMIFS(conditions!$73:$73,conditions!$8:$8,"&lt;="&amp;NS$9,conditions!$9:$9,"&gt;="&amp;NS$9)&lt;$U$9,(1-conditions!$U$34)*SUMIFS(17:17,$9:$9,EOMONTH($U$9,11)+1-$U$9+NS$9-SUMIFS(conditions!$73:$73,conditions!$8:$8,"&lt;="&amp;NS$9,conditions!$9:$9,"&gt;="&amp;NS$9))*conditions!$U$69*conditions!$U$72,0))</f>
        <v>0</v>
      </c>
      <c r="NT89" s="37">
        <f>IF(NT$9="",0,IF(NT$9-SUMIFS(conditions!$73:$73,conditions!$8:$8,"&lt;="&amp;NT$9,conditions!$9:$9,"&gt;="&amp;NT$9)&lt;$U$9,(1-conditions!$U$34)*SUMIFS(17:17,$9:$9,EOMONTH($U$9,11)+1-$U$9+NT$9-SUMIFS(conditions!$73:$73,conditions!$8:$8,"&lt;="&amp;NT$9,conditions!$9:$9,"&gt;="&amp;NT$9))*conditions!$U$69*conditions!$U$72,0))</f>
        <v>0</v>
      </c>
      <c r="NU89" s="37">
        <f>IF(NU$9="",0,IF(NU$9-SUMIFS(conditions!$73:$73,conditions!$8:$8,"&lt;="&amp;NU$9,conditions!$9:$9,"&gt;="&amp;NU$9)&lt;$U$9,(1-conditions!$U$34)*SUMIFS(17:17,$9:$9,EOMONTH($U$9,11)+1-$U$9+NU$9-SUMIFS(conditions!$73:$73,conditions!$8:$8,"&lt;="&amp;NU$9,conditions!$9:$9,"&gt;="&amp;NU$9))*conditions!$U$69*conditions!$U$72,0))</f>
        <v>0</v>
      </c>
      <c r="NV89" s="37">
        <f>IF(NV$9="",0,IF(NV$9-SUMIFS(conditions!$73:$73,conditions!$8:$8,"&lt;="&amp;NV$9,conditions!$9:$9,"&gt;="&amp;NV$9)&lt;$U$9,(1-conditions!$U$34)*SUMIFS(17:17,$9:$9,EOMONTH($U$9,11)+1-$U$9+NV$9-SUMIFS(conditions!$73:$73,conditions!$8:$8,"&lt;="&amp;NV$9,conditions!$9:$9,"&gt;="&amp;NV$9))*conditions!$U$69*conditions!$U$72,0))</f>
        <v>0</v>
      </c>
    </row>
    <row r="90" spans="1:386" s="38" customFormat="1" ht="10.199999999999999" x14ac:dyDescent="0.2">
      <c r="A90" s="31"/>
      <c r="B90" s="31"/>
      <c r="C90" s="31"/>
      <c r="D90" s="31"/>
      <c r="E90" s="31"/>
      <c r="F90" s="31"/>
      <c r="G90" s="31" t="str">
        <f>G85</f>
        <v>деб. задолж-ть заказчиков по доплатам на нач. бюдж. года</v>
      </c>
      <c r="H90" s="31"/>
      <c r="I90" s="31"/>
      <c r="J90" s="31" t="str">
        <f>IF($G90="","",INDEX(KPI!$H$11:$H$121,SUMIFS(KPI!$E$11:$E$121,KPI!$F$11:$F$121,$G90)))</f>
        <v>тыс.руб.</v>
      </c>
      <c r="K90" s="31"/>
      <c r="L90" s="31"/>
      <c r="M90" s="31"/>
      <c r="N90" s="31" t="str">
        <f>structure!$G$14</f>
        <v>товарная категория 4</v>
      </c>
      <c r="O90" s="31"/>
      <c r="P90" s="31"/>
      <c r="Q90" s="31"/>
      <c r="R90" s="37">
        <f t="shared" si="113"/>
        <v>357.69111068690995</v>
      </c>
      <c r="S90" s="31"/>
      <c r="T90" s="31"/>
      <c r="U90" s="37">
        <f>IF(U$9="",0,IF(U$9-SUMIFS(conditions!$73:$73,conditions!$8:$8,"&lt;="&amp;U$9,conditions!$9:$9,"&gt;="&amp;U$9)&lt;$U$9,(1-conditions!$U$34)*SUMIFS(18:18,$9:$9,EOMONTH($U$9,11)+1-$U$9+U$9-SUMIFS(conditions!$73:$73,conditions!$8:$8,"&lt;="&amp;U$9,conditions!$9:$9,"&gt;="&amp;U$9))*conditions!$U$69*conditions!$U$72,0))</f>
        <v>32.517373698809998</v>
      </c>
      <c r="V90" s="37">
        <f>IF(V$9="",0,IF(V$9-SUMIFS(conditions!$73:$73,conditions!$8:$8,"&lt;="&amp;V$9,conditions!$9:$9,"&gt;="&amp;V$9)&lt;$U$9,(1-conditions!$U$34)*SUMIFS(18:18,$9:$9,EOMONTH($U$9,11)+1-$U$9+V$9-SUMIFS(conditions!$73:$73,conditions!$8:$8,"&lt;="&amp;V$9,conditions!$9:$9,"&gt;="&amp;V$9))*conditions!$U$69*conditions!$U$72,0))</f>
        <v>32.517373698809998</v>
      </c>
      <c r="W90" s="37">
        <f>IF(W$9="",0,IF(W$9-SUMIFS(conditions!$73:$73,conditions!$8:$8,"&lt;="&amp;W$9,conditions!$9:$9,"&gt;="&amp;W$9)&lt;$U$9,(1-conditions!$U$34)*SUMIFS(18:18,$9:$9,EOMONTH($U$9,11)+1-$U$9+W$9-SUMIFS(conditions!$73:$73,conditions!$8:$8,"&lt;="&amp;W$9,conditions!$9:$9,"&gt;="&amp;W$9))*conditions!$U$69*conditions!$U$72,0))</f>
        <v>32.517373698809998</v>
      </c>
      <c r="X90" s="37">
        <f>IF(X$9="",0,IF(X$9-SUMIFS(conditions!$73:$73,conditions!$8:$8,"&lt;="&amp;X$9,conditions!$9:$9,"&gt;="&amp;X$9)&lt;$U$9,(1-conditions!$U$34)*SUMIFS(18:18,$9:$9,EOMONTH($U$9,11)+1-$U$9+X$9-SUMIFS(conditions!$73:$73,conditions!$8:$8,"&lt;="&amp;X$9,conditions!$9:$9,"&gt;="&amp;X$9))*conditions!$U$69*conditions!$U$72,0))</f>
        <v>32.517373698809998</v>
      </c>
      <c r="Y90" s="37">
        <f>IF(Y$9="",0,IF(Y$9-SUMIFS(conditions!$73:$73,conditions!$8:$8,"&lt;="&amp;Y$9,conditions!$9:$9,"&gt;="&amp;Y$9)&lt;$U$9,(1-conditions!$U$34)*SUMIFS(18:18,$9:$9,EOMONTH($U$9,11)+1-$U$9+Y$9-SUMIFS(conditions!$73:$73,conditions!$8:$8,"&lt;="&amp;Y$9,conditions!$9:$9,"&gt;="&amp;Y$9))*conditions!$U$69*conditions!$U$72,0))</f>
        <v>0</v>
      </c>
      <c r="Z90" s="37">
        <f>IF(Z$9="",0,IF(Z$9-SUMIFS(conditions!$73:$73,conditions!$8:$8,"&lt;="&amp;Z$9,conditions!$9:$9,"&gt;="&amp;Z$9)&lt;$U$9,(1-conditions!$U$34)*SUMIFS(18:18,$9:$9,EOMONTH($U$9,11)+1-$U$9+Z$9-SUMIFS(conditions!$73:$73,conditions!$8:$8,"&lt;="&amp;Z$9,conditions!$9:$9,"&gt;="&amp;Z$9))*conditions!$U$69*conditions!$U$72,0))</f>
        <v>0</v>
      </c>
      <c r="AA90" s="37">
        <f>IF(AA$9="",0,IF(AA$9-SUMIFS(conditions!$73:$73,conditions!$8:$8,"&lt;="&amp;AA$9,conditions!$9:$9,"&gt;="&amp;AA$9)&lt;$U$9,(1-conditions!$U$34)*SUMIFS(18:18,$9:$9,EOMONTH($U$9,11)+1-$U$9+AA$9-SUMIFS(conditions!$73:$73,conditions!$8:$8,"&lt;="&amp;AA$9,conditions!$9:$9,"&gt;="&amp;AA$9))*conditions!$U$69*conditions!$U$72,0))</f>
        <v>32.517373698809998</v>
      </c>
      <c r="AB90" s="37">
        <f>IF(AB$9="",0,IF(AB$9-SUMIFS(conditions!$73:$73,conditions!$8:$8,"&lt;="&amp;AB$9,conditions!$9:$9,"&gt;="&amp;AB$9)&lt;$U$9,(1-conditions!$U$34)*SUMIFS(18:18,$9:$9,EOMONTH($U$9,11)+1-$U$9+AB$9-SUMIFS(conditions!$73:$73,conditions!$8:$8,"&lt;="&amp;AB$9,conditions!$9:$9,"&gt;="&amp;AB$9))*conditions!$U$69*conditions!$U$72,0))</f>
        <v>32.517373698809998</v>
      </c>
      <c r="AC90" s="37">
        <f>IF(AC$9="",0,IF(AC$9-SUMIFS(conditions!$73:$73,conditions!$8:$8,"&lt;="&amp;AC$9,conditions!$9:$9,"&gt;="&amp;AC$9)&lt;$U$9,(1-conditions!$U$34)*SUMIFS(18:18,$9:$9,EOMONTH($U$9,11)+1-$U$9+AC$9-SUMIFS(conditions!$73:$73,conditions!$8:$8,"&lt;="&amp;AC$9,conditions!$9:$9,"&gt;="&amp;AC$9))*conditions!$U$69*conditions!$U$72,0))</f>
        <v>32.517373698809998</v>
      </c>
      <c r="AD90" s="37">
        <f>IF(AD$9="",0,IF(AD$9-SUMIFS(conditions!$73:$73,conditions!$8:$8,"&lt;="&amp;AD$9,conditions!$9:$9,"&gt;="&amp;AD$9)&lt;$U$9,(1-conditions!$U$34)*SUMIFS(18:18,$9:$9,EOMONTH($U$9,11)+1-$U$9+AD$9-SUMIFS(conditions!$73:$73,conditions!$8:$8,"&lt;="&amp;AD$9,conditions!$9:$9,"&gt;="&amp;AD$9))*conditions!$U$69*conditions!$U$72,0))</f>
        <v>32.517373698809998</v>
      </c>
      <c r="AE90" s="37">
        <f>IF(AE$9="",0,IF(AE$9-SUMIFS(conditions!$73:$73,conditions!$8:$8,"&lt;="&amp;AE$9,conditions!$9:$9,"&gt;="&amp;AE$9)&lt;$U$9,(1-conditions!$U$34)*SUMIFS(18:18,$9:$9,EOMONTH($U$9,11)+1-$U$9+AE$9-SUMIFS(conditions!$73:$73,conditions!$8:$8,"&lt;="&amp;AE$9,conditions!$9:$9,"&gt;="&amp;AE$9))*conditions!$U$69*conditions!$U$72,0))</f>
        <v>32.517373698809998</v>
      </c>
      <c r="AF90" s="37">
        <f>IF(AF$9="",0,IF(AF$9-SUMIFS(conditions!$73:$73,conditions!$8:$8,"&lt;="&amp;AF$9,conditions!$9:$9,"&gt;="&amp;AF$9)&lt;$U$9,(1-conditions!$U$34)*SUMIFS(18:18,$9:$9,EOMONTH($U$9,11)+1-$U$9+AF$9-SUMIFS(conditions!$73:$73,conditions!$8:$8,"&lt;="&amp;AF$9,conditions!$9:$9,"&gt;="&amp;AF$9))*conditions!$U$69*conditions!$U$72,0))</f>
        <v>0</v>
      </c>
      <c r="AG90" s="37">
        <f>IF(AG$9="",0,IF(AG$9-SUMIFS(conditions!$73:$73,conditions!$8:$8,"&lt;="&amp;AG$9,conditions!$9:$9,"&gt;="&amp;AG$9)&lt;$U$9,(1-conditions!$U$34)*SUMIFS(18:18,$9:$9,EOMONTH($U$9,11)+1-$U$9+AG$9-SUMIFS(conditions!$73:$73,conditions!$8:$8,"&lt;="&amp;AG$9,conditions!$9:$9,"&gt;="&amp;AG$9))*conditions!$U$69*conditions!$U$72,0))</f>
        <v>0</v>
      </c>
      <c r="AH90" s="37">
        <f>IF(AH$9="",0,IF(AH$9-SUMIFS(conditions!$73:$73,conditions!$8:$8,"&lt;="&amp;AH$9,conditions!$9:$9,"&gt;="&amp;AH$9)&lt;$U$9,(1-conditions!$U$34)*SUMIFS(18:18,$9:$9,EOMONTH($U$9,11)+1-$U$9+AH$9-SUMIFS(conditions!$73:$73,conditions!$8:$8,"&lt;="&amp;AH$9,conditions!$9:$9,"&gt;="&amp;AH$9))*conditions!$U$69*conditions!$U$72,0))</f>
        <v>32.517373698809998</v>
      </c>
      <c r="AI90" s="37">
        <f>IF(AI$9="",0,IF(AI$9-SUMIFS(conditions!$73:$73,conditions!$8:$8,"&lt;="&amp;AI$9,conditions!$9:$9,"&gt;="&amp;AI$9)&lt;$U$9,(1-conditions!$U$34)*SUMIFS(18:18,$9:$9,EOMONTH($U$9,11)+1-$U$9+AI$9-SUMIFS(conditions!$73:$73,conditions!$8:$8,"&lt;="&amp;AI$9,conditions!$9:$9,"&gt;="&amp;AI$9))*conditions!$U$69*conditions!$U$72,0))</f>
        <v>32.517373698809998</v>
      </c>
      <c r="AJ90" s="37">
        <f>IF(AJ$9="",0,IF(AJ$9-SUMIFS(conditions!$73:$73,conditions!$8:$8,"&lt;="&amp;AJ$9,conditions!$9:$9,"&gt;="&amp;AJ$9)&lt;$U$9,(1-conditions!$U$34)*SUMIFS(18:18,$9:$9,EOMONTH($U$9,11)+1-$U$9+AJ$9-SUMIFS(conditions!$73:$73,conditions!$8:$8,"&lt;="&amp;AJ$9,conditions!$9:$9,"&gt;="&amp;AJ$9))*conditions!$U$69*conditions!$U$72,0))</f>
        <v>0</v>
      </c>
      <c r="AK90" s="37">
        <f>IF(AK$9="",0,IF(AK$9-SUMIFS(conditions!$73:$73,conditions!$8:$8,"&lt;="&amp;AK$9,conditions!$9:$9,"&gt;="&amp;AK$9)&lt;$U$9,(1-conditions!$U$34)*SUMIFS(18:18,$9:$9,EOMONTH($U$9,11)+1-$U$9+AK$9-SUMIFS(conditions!$73:$73,conditions!$8:$8,"&lt;="&amp;AK$9,conditions!$9:$9,"&gt;="&amp;AK$9))*conditions!$U$69*conditions!$U$72,0))</f>
        <v>0</v>
      </c>
      <c r="AL90" s="37">
        <f>IF(AL$9="",0,IF(AL$9-SUMIFS(conditions!$73:$73,conditions!$8:$8,"&lt;="&amp;AL$9,conditions!$9:$9,"&gt;="&amp;AL$9)&lt;$U$9,(1-conditions!$U$34)*SUMIFS(18:18,$9:$9,EOMONTH($U$9,11)+1-$U$9+AL$9-SUMIFS(conditions!$73:$73,conditions!$8:$8,"&lt;="&amp;AL$9,conditions!$9:$9,"&gt;="&amp;AL$9))*conditions!$U$69*conditions!$U$72,0))</f>
        <v>0</v>
      </c>
      <c r="AM90" s="37">
        <f>IF(AM$9="",0,IF(AM$9-SUMIFS(conditions!$73:$73,conditions!$8:$8,"&lt;="&amp;AM$9,conditions!$9:$9,"&gt;="&amp;AM$9)&lt;$U$9,(1-conditions!$U$34)*SUMIFS(18:18,$9:$9,EOMONTH($U$9,11)+1-$U$9+AM$9-SUMIFS(conditions!$73:$73,conditions!$8:$8,"&lt;="&amp;AM$9,conditions!$9:$9,"&gt;="&amp;AM$9))*conditions!$U$69*conditions!$U$72,0))</f>
        <v>0</v>
      </c>
      <c r="AN90" s="37">
        <f>IF(AN$9="",0,IF(AN$9-SUMIFS(conditions!$73:$73,conditions!$8:$8,"&lt;="&amp;AN$9,conditions!$9:$9,"&gt;="&amp;AN$9)&lt;$U$9,(1-conditions!$U$34)*SUMIFS(18:18,$9:$9,EOMONTH($U$9,11)+1-$U$9+AN$9-SUMIFS(conditions!$73:$73,conditions!$8:$8,"&lt;="&amp;AN$9,conditions!$9:$9,"&gt;="&amp;AN$9))*conditions!$U$69*conditions!$U$72,0))</f>
        <v>0</v>
      </c>
      <c r="AO90" s="37">
        <f>IF(AO$9="",0,IF(AO$9-SUMIFS(conditions!$73:$73,conditions!$8:$8,"&lt;="&amp;AO$9,conditions!$9:$9,"&gt;="&amp;AO$9)&lt;$U$9,(1-conditions!$U$34)*SUMIFS(18:18,$9:$9,EOMONTH($U$9,11)+1-$U$9+AO$9-SUMIFS(conditions!$73:$73,conditions!$8:$8,"&lt;="&amp;AO$9,conditions!$9:$9,"&gt;="&amp;AO$9))*conditions!$U$69*conditions!$U$72,0))</f>
        <v>0</v>
      </c>
      <c r="AP90" s="37">
        <f>IF(AP$9="",0,IF(AP$9-SUMIFS(conditions!$73:$73,conditions!$8:$8,"&lt;="&amp;AP$9,conditions!$9:$9,"&gt;="&amp;AP$9)&lt;$U$9,(1-conditions!$U$34)*SUMIFS(18:18,$9:$9,EOMONTH($U$9,11)+1-$U$9+AP$9-SUMIFS(conditions!$73:$73,conditions!$8:$8,"&lt;="&amp;AP$9,conditions!$9:$9,"&gt;="&amp;AP$9))*conditions!$U$69*conditions!$U$72,0))</f>
        <v>0</v>
      </c>
      <c r="AQ90" s="37">
        <f>IF(AQ$9="",0,IF(AQ$9-SUMIFS(conditions!$73:$73,conditions!$8:$8,"&lt;="&amp;AQ$9,conditions!$9:$9,"&gt;="&amp;AQ$9)&lt;$U$9,(1-conditions!$U$34)*SUMIFS(18:18,$9:$9,EOMONTH($U$9,11)+1-$U$9+AQ$9-SUMIFS(conditions!$73:$73,conditions!$8:$8,"&lt;="&amp;AQ$9,conditions!$9:$9,"&gt;="&amp;AQ$9))*conditions!$U$69*conditions!$U$72,0))</f>
        <v>0</v>
      </c>
      <c r="AR90" s="37">
        <f>IF(AR$9="",0,IF(AR$9-SUMIFS(conditions!$73:$73,conditions!$8:$8,"&lt;="&amp;AR$9,conditions!$9:$9,"&gt;="&amp;AR$9)&lt;$U$9,(1-conditions!$U$34)*SUMIFS(18:18,$9:$9,EOMONTH($U$9,11)+1-$U$9+AR$9-SUMIFS(conditions!$73:$73,conditions!$8:$8,"&lt;="&amp;AR$9,conditions!$9:$9,"&gt;="&amp;AR$9))*conditions!$U$69*conditions!$U$72,0))</f>
        <v>0</v>
      </c>
      <c r="AS90" s="37">
        <f>IF(AS$9="",0,IF(AS$9-SUMIFS(conditions!$73:$73,conditions!$8:$8,"&lt;="&amp;AS$9,conditions!$9:$9,"&gt;="&amp;AS$9)&lt;$U$9,(1-conditions!$U$34)*SUMIFS(18:18,$9:$9,EOMONTH($U$9,11)+1-$U$9+AS$9-SUMIFS(conditions!$73:$73,conditions!$8:$8,"&lt;="&amp;AS$9,conditions!$9:$9,"&gt;="&amp;AS$9))*conditions!$U$69*conditions!$U$72,0))</f>
        <v>0</v>
      </c>
      <c r="AT90" s="37">
        <f>IF(AT$9="",0,IF(AT$9-SUMIFS(conditions!$73:$73,conditions!$8:$8,"&lt;="&amp;AT$9,conditions!$9:$9,"&gt;="&amp;AT$9)&lt;$U$9,(1-conditions!$U$34)*SUMIFS(18:18,$9:$9,EOMONTH($U$9,11)+1-$U$9+AT$9-SUMIFS(conditions!$73:$73,conditions!$8:$8,"&lt;="&amp;AT$9,conditions!$9:$9,"&gt;="&amp;AT$9))*conditions!$U$69*conditions!$U$72,0))</f>
        <v>0</v>
      </c>
      <c r="AU90" s="37">
        <f>IF(AU$9="",0,IF(AU$9-SUMIFS(conditions!$73:$73,conditions!$8:$8,"&lt;="&amp;AU$9,conditions!$9:$9,"&gt;="&amp;AU$9)&lt;$U$9,(1-conditions!$U$34)*SUMIFS(18:18,$9:$9,EOMONTH($U$9,11)+1-$U$9+AU$9-SUMIFS(conditions!$73:$73,conditions!$8:$8,"&lt;="&amp;AU$9,conditions!$9:$9,"&gt;="&amp;AU$9))*conditions!$U$69*conditions!$U$72,0))</f>
        <v>0</v>
      </c>
      <c r="AV90" s="37">
        <f>IF(AV$9="",0,IF(AV$9-SUMIFS(conditions!$73:$73,conditions!$8:$8,"&lt;="&amp;AV$9,conditions!$9:$9,"&gt;="&amp;AV$9)&lt;$U$9,(1-conditions!$U$34)*SUMIFS(18:18,$9:$9,EOMONTH($U$9,11)+1-$U$9+AV$9-SUMIFS(conditions!$73:$73,conditions!$8:$8,"&lt;="&amp;AV$9,conditions!$9:$9,"&gt;="&amp;AV$9))*conditions!$U$69*conditions!$U$72,0))</f>
        <v>0</v>
      </c>
      <c r="AW90" s="37">
        <f>IF(AW$9="",0,IF(AW$9-SUMIFS(conditions!$73:$73,conditions!$8:$8,"&lt;="&amp;AW$9,conditions!$9:$9,"&gt;="&amp;AW$9)&lt;$U$9,(1-conditions!$U$34)*SUMIFS(18:18,$9:$9,EOMONTH($U$9,11)+1-$U$9+AW$9-SUMIFS(conditions!$73:$73,conditions!$8:$8,"&lt;="&amp;AW$9,conditions!$9:$9,"&gt;="&amp;AW$9))*conditions!$U$69*conditions!$U$72,0))</f>
        <v>0</v>
      </c>
      <c r="AX90" s="37">
        <f>IF(AX$9="",0,IF(AX$9-SUMIFS(conditions!$73:$73,conditions!$8:$8,"&lt;="&amp;AX$9,conditions!$9:$9,"&gt;="&amp;AX$9)&lt;$U$9,(1-conditions!$U$34)*SUMIFS(18:18,$9:$9,EOMONTH($U$9,11)+1-$U$9+AX$9-SUMIFS(conditions!$73:$73,conditions!$8:$8,"&lt;="&amp;AX$9,conditions!$9:$9,"&gt;="&amp;AX$9))*conditions!$U$69*conditions!$U$72,0))</f>
        <v>0</v>
      </c>
      <c r="AY90" s="37">
        <f>IF(AY$9="",0,IF(AY$9-SUMIFS(conditions!$73:$73,conditions!$8:$8,"&lt;="&amp;AY$9,conditions!$9:$9,"&gt;="&amp;AY$9)&lt;$U$9,(1-conditions!$U$34)*SUMIFS(18:18,$9:$9,EOMONTH($U$9,11)+1-$U$9+AY$9-SUMIFS(conditions!$73:$73,conditions!$8:$8,"&lt;="&amp;AY$9,conditions!$9:$9,"&gt;="&amp;AY$9))*conditions!$U$69*conditions!$U$72,0))</f>
        <v>0</v>
      </c>
      <c r="AZ90" s="37">
        <f>IF(AZ$9="",0,IF(AZ$9-SUMIFS(conditions!$73:$73,conditions!$8:$8,"&lt;="&amp;AZ$9,conditions!$9:$9,"&gt;="&amp;AZ$9)&lt;$U$9,(1-conditions!$U$34)*SUMIFS(18:18,$9:$9,EOMONTH($U$9,11)+1-$U$9+AZ$9-SUMIFS(conditions!$73:$73,conditions!$8:$8,"&lt;="&amp;AZ$9,conditions!$9:$9,"&gt;="&amp;AZ$9))*conditions!$U$69*conditions!$U$72,0))</f>
        <v>0</v>
      </c>
      <c r="BA90" s="37">
        <f>IF(BA$9="",0,IF(BA$9-SUMIFS(conditions!$73:$73,conditions!$8:$8,"&lt;="&amp;BA$9,conditions!$9:$9,"&gt;="&amp;BA$9)&lt;$U$9,(1-conditions!$U$34)*SUMIFS(18:18,$9:$9,EOMONTH($U$9,11)+1-$U$9+BA$9-SUMIFS(conditions!$73:$73,conditions!$8:$8,"&lt;="&amp;BA$9,conditions!$9:$9,"&gt;="&amp;BA$9))*conditions!$U$69*conditions!$U$72,0))</f>
        <v>0</v>
      </c>
      <c r="BB90" s="37">
        <f>IF(BB$9="",0,IF(BB$9-SUMIFS(conditions!$73:$73,conditions!$8:$8,"&lt;="&amp;BB$9,conditions!$9:$9,"&gt;="&amp;BB$9)&lt;$U$9,(1-conditions!$U$34)*SUMIFS(18:18,$9:$9,EOMONTH($U$9,11)+1-$U$9+BB$9-SUMIFS(conditions!$73:$73,conditions!$8:$8,"&lt;="&amp;BB$9,conditions!$9:$9,"&gt;="&amp;BB$9))*conditions!$U$69*conditions!$U$72,0))</f>
        <v>0</v>
      </c>
      <c r="BC90" s="37">
        <f>IF(BC$9="",0,IF(BC$9-SUMIFS(conditions!$73:$73,conditions!$8:$8,"&lt;="&amp;BC$9,conditions!$9:$9,"&gt;="&amp;BC$9)&lt;$U$9,(1-conditions!$U$34)*SUMIFS(18:18,$9:$9,EOMONTH($U$9,11)+1-$U$9+BC$9-SUMIFS(conditions!$73:$73,conditions!$8:$8,"&lt;="&amp;BC$9,conditions!$9:$9,"&gt;="&amp;BC$9))*conditions!$U$69*conditions!$U$72,0))</f>
        <v>0</v>
      </c>
      <c r="BD90" s="37">
        <f>IF(BD$9="",0,IF(BD$9-SUMIFS(conditions!$73:$73,conditions!$8:$8,"&lt;="&amp;BD$9,conditions!$9:$9,"&gt;="&amp;BD$9)&lt;$U$9,(1-conditions!$U$34)*SUMIFS(18:18,$9:$9,EOMONTH($U$9,11)+1-$U$9+BD$9-SUMIFS(conditions!$73:$73,conditions!$8:$8,"&lt;="&amp;BD$9,conditions!$9:$9,"&gt;="&amp;BD$9))*conditions!$U$69*conditions!$U$72,0))</f>
        <v>0</v>
      </c>
      <c r="BE90" s="37">
        <f>IF(BE$9="",0,IF(BE$9-SUMIFS(conditions!$73:$73,conditions!$8:$8,"&lt;="&amp;BE$9,conditions!$9:$9,"&gt;="&amp;BE$9)&lt;$U$9,(1-conditions!$U$34)*SUMIFS(18:18,$9:$9,EOMONTH($U$9,11)+1-$U$9+BE$9-SUMIFS(conditions!$73:$73,conditions!$8:$8,"&lt;="&amp;BE$9,conditions!$9:$9,"&gt;="&amp;BE$9))*conditions!$U$69*conditions!$U$72,0))</f>
        <v>0</v>
      </c>
      <c r="BF90" s="37">
        <f>IF(BF$9="",0,IF(BF$9-SUMIFS(conditions!$73:$73,conditions!$8:$8,"&lt;="&amp;BF$9,conditions!$9:$9,"&gt;="&amp;BF$9)&lt;$U$9,(1-conditions!$U$34)*SUMIFS(18:18,$9:$9,EOMONTH($U$9,11)+1-$U$9+BF$9-SUMIFS(conditions!$73:$73,conditions!$8:$8,"&lt;="&amp;BF$9,conditions!$9:$9,"&gt;="&amp;BF$9))*conditions!$U$69*conditions!$U$72,0))</f>
        <v>0</v>
      </c>
      <c r="BG90" s="37">
        <f>IF(BG$9="",0,IF(BG$9-SUMIFS(conditions!$73:$73,conditions!$8:$8,"&lt;="&amp;BG$9,conditions!$9:$9,"&gt;="&amp;BG$9)&lt;$U$9,(1-conditions!$U$34)*SUMIFS(18:18,$9:$9,EOMONTH($U$9,11)+1-$U$9+BG$9-SUMIFS(conditions!$73:$73,conditions!$8:$8,"&lt;="&amp;BG$9,conditions!$9:$9,"&gt;="&amp;BG$9))*conditions!$U$69*conditions!$U$72,0))</f>
        <v>0</v>
      </c>
      <c r="BH90" s="37">
        <f>IF(BH$9="",0,IF(BH$9-SUMIFS(conditions!$73:$73,conditions!$8:$8,"&lt;="&amp;BH$9,conditions!$9:$9,"&gt;="&amp;BH$9)&lt;$U$9,(1-conditions!$U$34)*SUMIFS(18:18,$9:$9,EOMONTH($U$9,11)+1-$U$9+BH$9-SUMIFS(conditions!$73:$73,conditions!$8:$8,"&lt;="&amp;BH$9,conditions!$9:$9,"&gt;="&amp;BH$9))*conditions!$U$69*conditions!$U$72,0))</f>
        <v>0</v>
      </c>
      <c r="BI90" s="37">
        <f>IF(BI$9="",0,IF(BI$9-SUMIFS(conditions!$73:$73,conditions!$8:$8,"&lt;="&amp;BI$9,conditions!$9:$9,"&gt;="&amp;BI$9)&lt;$U$9,(1-conditions!$U$34)*SUMIFS(18:18,$9:$9,EOMONTH($U$9,11)+1-$U$9+BI$9-SUMIFS(conditions!$73:$73,conditions!$8:$8,"&lt;="&amp;BI$9,conditions!$9:$9,"&gt;="&amp;BI$9))*conditions!$U$69*conditions!$U$72,0))</f>
        <v>0</v>
      </c>
      <c r="BJ90" s="37">
        <f>IF(BJ$9="",0,IF(BJ$9-SUMIFS(conditions!$73:$73,conditions!$8:$8,"&lt;="&amp;BJ$9,conditions!$9:$9,"&gt;="&amp;BJ$9)&lt;$U$9,(1-conditions!$U$34)*SUMIFS(18:18,$9:$9,EOMONTH($U$9,11)+1-$U$9+BJ$9-SUMIFS(conditions!$73:$73,conditions!$8:$8,"&lt;="&amp;BJ$9,conditions!$9:$9,"&gt;="&amp;BJ$9))*conditions!$U$69*conditions!$U$72,0))</f>
        <v>0</v>
      </c>
      <c r="BK90" s="37">
        <f>IF(BK$9="",0,IF(BK$9-SUMIFS(conditions!$73:$73,conditions!$8:$8,"&lt;="&amp;BK$9,conditions!$9:$9,"&gt;="&amp;BK$9)&lt;$U$9,(1-conditions!$U$34)*SUMIFS(18:18,$9:$9,EOMONTH($U$9,11)+1-$U$9+BK$9-SUMIFS(conditions!$73:$73,conditions!$8:$8,"&lt;="&amp;BK$9,conditions!$9:$9,"&gt;="&amp;BK$9))*conditions!$U$69*conditions!$U$72,0))</f>
        <v>0</v>
      </c>
      <c r="BL90" s="37">
        <f>IF(BL$9="",0,IF(BL$9-SUMIFS(conditions!$73:$73,conditions!$8:$8,"&lt;="&amp;BL$9,conditions!$9:$9,"&gt;="&amp;BL$9)&lt;$U$9,(1-conditions!$U$34)*SUMIFS(18:18,$9:$9,EOMONTH($U$9,11)+1-$U$9+BL$9-SUMIFS(conditions!$73:$73,conditions!$8:$8,"&lt;="&amp;BL$9,conditions!$9:$9,"&gt;="&amp;BL$9))*conditions!$U$69*conditions!$U$72,0))</f>
        <v>0</v>
      </c>
      <c r="BM90" s="37">
        <f>IF(BM$9="",0,IF(BM$9-SUMIFS(conditions!$73:$73,conditions!$8:$8,"&lt;="&amp;BM$9,conditions!$9:$9,"&gt;="&amp;BM$9)&lt;$U$9,(1-conditions!$U$34)*SUMIFS(18:18,$9:$9,EOMONTH($U$9,11)+1-$U$9+BM$9-SUMIFS(conditions!$73:$73,conditions!$8:$8,"&lt;="&amp;BM$9,conditions!$9:$9,"&gt;="&amp;BM$9))*conditions!$U$69*conditions!$U$72,0))</f>
        <v>0</v>
      </c>
      <c r="BN90" s="37">
        <f>IF(BN$9="",0,IF(BN$9-SUMIFS(conditions!$73:$73,conditions!$8:$8,"&lt;="&amp;BN$9,conditions!$9:$9,"&gt;="&amp;BN$9)&lt;$U$9,(1-conditions!$U$34)*SUMIFS(18:18,$9:$9,EOMONTH($U$9,11)+1-$U$9+BN$9-SUMIFS(conditions!$73:$73,conditions!$8:$8,"&lt;="&amp;BN$9,conditions!$9:$9,"&gt;="&amp;BN$9))*conditions!$U$69*conditions!$U$72,0))</f>
        <v>0</v>
      </c>
      <c r="BO90" s="37">
        <f>IF(BO$9="",0,IF(BO$9-SUMIFS(conditions!$73:$73,conditions!$8:$8,"&lt;="&amp;BO$9,conditions!$9:$9,"&gt;="&amp;BO$9)&lt;$U$9,(1-conditions!$U$34)*SUMIFS(18:18,$9:$9,EOMONTH($U$9,11)+1-$U$9+BO$9-SUMIFS(conditions!$73:$73,conditions!$8:$8,"&lt;="&amp;BO$9,conditions!$9:$9,"&gt;="&amp;BO$9))*conditions!$U$69*conditions!$U$72,0))</f>
        <v>0</v>
      </c>
      <c r="BP90" s="37">
        <f>IF(BP$9="",0,IF(BP$9-SUMIFS(conditions!$73:$73,conditions!$8:$8,"&lt;="&amp;BP$9,conditions!$9:$9,"&gt;="&amp;BP$9)&lt;$U$9,(1-conditions!$U$34)*SUMIFS(18:18,$9:$9,EOMONTH($U$9,11)+1-$U$9+BP$9-SUMIFS(conditions!$73:$73,conditions!$8:$8,"&lt;="&amp;BP$9,conditions!$9:$9,"&gt;="&amp;BP$9))*conditions!$U$69*conditions!$U$72,0))</f>
        <v>0</v>
      </c>
      <c r="BQ90" s="37">
        <f>IF(BQ$9="",0,IF(BQ$9-SUMIFS(conditions!$73:$73,conditions!$8:$8,"&lt;="&amp;BQ$9,conditions!$9:$9,"&gt;="&amp;BQ$9)&lt;$U$9,(1-conditions!$U$34)*SUMIFS(18:18,$9:$9,EOMONTH($U$9,11)+1-$U$9+BQ$9-SUMIFS(conditions!$73:$73,conditions!$8:$8,"&lt;="&amp;BQ$9,conditions!$9:$9,"&gt;="&amp;BQ$9))*conditions!$U$69*conditions!$U$72,0))</f>
        <v>0</v>
      </c>
      <c r="BR90" s="37">
        <f>IF(BR$9="",0,IF(BR$9-SUMIFS(conditions!$73:$73,conditions!$8:$8,"&lt;="&amp;BR$9,conditions!$9:$9,"&gt;="&amp;BR$9)&lt;$U$9,(1-conditions!$U$34)*SUMIFS(18:18,$9:$9,EOMONTH($U$9,11)+1-$U$9+BR$9-SUMIFS(conditions!$73:$73,conditions!$8:$8,"&lt;="&amp;BR$9,conditions!$9:$9,"&gt;="&amp;BR$9))*conditions!$U$69*conditions!$U$72,0))</f>
        <v>0</v>
      </c>
      <c r="BS90" s="37">
        <f>IF(BS$9="",0,IF(BS$9-SUMIFS(conditions!$73:$73,conditions!$8:$8,"&lt;="&amp;BS$9,conditions!$9:$9,"&gt;="&amp;BS$9)&lt;$U$9,(1-conditions!$U$34)*SUMIFS(18:18,$9:$9,EOMONTH($U$9,11)+1-$U$9+BS$9-SUMIFS(conditions!$73:$73,conditions!$8:$8,"&lt;="&amp;BS$9,conditions!$9:$9,"&gt;="&amp;BS$9))*conditions!$U$69*conditions!$U$72,0))</f>
        <v>0</v>
      </c>
      <c r="BT90" s="37">
        <f>IF(BT$9="",0,IF(BT$9-SUMIFS(conditions!$73:$73,conditions!$8:$8,"&lt;="&amp;BT$9,conditions!$9:$9,"&gt;="&amp;BT$9)&lt;$U$9,(1-conditions!$U$34)*SUMIFS(18:18,$9:$9,EOMONTH($U$9,11)+1-$U$9+BT$9-SUMIFS(conditions!$73:$73,conditions!$8:$8,"&lt;="&amp;BT$9,conditions!$9:$9,"&gt;="&amp;BT$9))*conditions!$U$69*conditions!$U$72,0))</f>
        <v>0</v>
      </c>
      <c r="BU90" s="37">
        <f>IF(BU$9="",0,IF(BU$9-SUMIFS(conditions!$73:$73,conditions!$8:$8,"&lt;="&amp;BU$9,conditions!$9:$9,"&gt;="&amp;BU$9)&lt;$U$9,(1-conditions!$U$34)*SUMIFS(18:18,$9:$9,EOMONTH($U$9,11)+1-$U$9+BU$9-SUMIFS(conditions!$73:$73,conditions!$8:$8,"&lt;="&amp;BU$9,conditions!$9:$9,"&gt;="&amp;BU$9))*conditions!$U$69*conditions!$U$72,0))</f>
        <v>0</v>
      </c>
      <c r="BV90" s="37">
        <f>IF(BV$9="",0,IF(BV$9-SUMIFS(conditions!$73:$73,conditions!$8:$8,"&lt;="&amp;BV$9,conditions!$9:$9,"&gt;="&amp;BV$9)&lt;$U$9,(1-conditions!$U$34)*SUMIFS(18:18,$9:$9,EOMONTH($U$9,11)+1-$U$9+BV$9-SUMIFS(conditions!$73:$73,conditions!$8:$8,"&lt;="&amp;BV$9,conditions!$9:$9,"&gt;="&amp;BV$9))*conditions!$U$69*conditions!$U$72,0))</f>
        <v>0</v>
      </c>
      <c r="BW90" s="37">
        <f>IF(BW$9="",0,IF(BW$9-SUMIFS(conditions!$73:$73,conditions!$8:$8,"&lt;="&amp;BW$9,conditions!$9:$9,"&gt;="&amp;BW$9)&lt;$U$9,(1-conditions!$U$34)*SUMIFS(18:18,$9:$9,EOMONTH($U$9,11)+1-$U$9+BW$9-SUMIFS(conditions!$73:$73,conditions!$8:$8,"&lt;="&amp;BW$9,conditions!$9:$9,"&gt;="&amp;BW$9))*conditions!$U$69*conditions!$U$72,0))</f>
        <v>0</v>
      </c>
      <c r="BX90" s="37">
        <f>IF(BX$9="",0,IF(BX$9-SUMIFS(conditions!$73:$73,conditions!$8:$8,"&lt;="&amp;BX$9,conditions!$9:$9,"&gt;="&amp;BX$9)&lt;$U$9,(1-conditions!$U$34)*SUMIFS(18:18,$9:$9,EOMONTH($U$9,11)+1-$U$9+BX$9-SUMIFS(conditions!$73:$73,conditions!$8:$8,"&lt;="&amp;BX$9,conditions!$9:$9,"&gt;="&amp;BX$9))*conditions!$U$69*conditions!$U$72,0))</f>
        <v>0</v>
      </c>
      <c r="BY90" s="37">
        <f>IF(BY$9="",0,IF(BY$9-SUMIFS(conditions!$73:$73,conditions!$8:$8,"&lt;="&amp;BY$9,conditions!$9:$9,"&gt;="&amp;BY$9)&lt;$U$9,(1-conditions!$U$34)*SUMIFS(18:18,$9:$9,EOMONTH($U$9,11)+1-$U$9+BY$9-SUMIFS(conditions!$73:$73,conditions!$8:$8,"&lt;="&amp;BY$9,conditions!$9:$9,"&gt;="&amp;BY$9))*conditions!$U$69*conditions!$U$72,0))</f>
        <v>0</v>
      </c>
      <c r="BZ90" s="37">
        <f>IF(BZ$9="",0,IF(BZ$9-SUMIFS(conditions!$73:$73,conditions!$8:$8,"&lt;="&amp;BZ$9,conditions!$9:$9,"&gt;="&amp;BZ$9)&lt;$U$9,(1-conditions!$U$34)*SUMIFS(18:18,$9:$9,EOMONTH($U$9,11)+1-$U$9+BZ$9-SUMIFS(conditions!$73:$73,conditions!$8:$8,"&lt;="&amp;BZ$9,conditions!$9:$9,"&gt;="&amp;BZ$9))*conditions!$U$69*conditions!$U$72,0))</f>
        <v>0</v>
      </c>
      <c r="CA90" s="37">
        <f>IF(CA$9="",0,IF(CA$9-SUMIFS(conditions!$73:$73,conditions!$8:$8,"&lt;="&amp;CA$9,conditions!$9:$9,"&gt;="&amp;CA$9)&lt;$U$9,(1-conditions!$U$34)*SUMIFS(18:18,$9:$9,EOMONTH($U$9,11)+1-$U$9+CA$9-SUMIFS(conditions!$73:$73,conditions!$8:$8,"&lt;="&amp;CA$9,conditions!$9:$9,"&gt;="&amp;CA$9))*conditions!$U$69*conditions!$U$72,0))</f>
        <v>0</v>
      </c>
      <c r="CB90" s="37">
        <f>IF(CB$9="",0,IF(CB$9-SUMIFS(conditions!$73:$73,conditions!$8:$8,"&lt;="&amp;CB$9,conditions!$9:$9,"&gt;="&amp;CB$9)&lt;$U$9,(1-conditions!$U$34)*SUMIFS(18:18,$9:$9,EOMONTH($U$9,11)+1-$U$9+CB$9-SUMIFS(conditions!$73:$73,conditions!$8:$8,"&lt;="&amp;CB$9,conditions!$9:$9,"&gt;="&amp;CB$9))*conditions!$U$69*conditions!$U$72,0))</f>
        <v>0</v>
      </c>
      <c r="CC90" s="37">
        <f>IF(CC$9="",0,IF(CC$9-SUMIFS(conditions!$73:$73,conditions!$8:$8,"&lt;="&amp;CC$9,conditions!$9:$9,"&gt;="&amp;CC$9)&lt;$U$9,(1-conditions!$U$34)*SUMIFS(18:18,$9:$9,EOMONTH($U$9,11)+1-$U$9+CC$9-SUMIFS(conditions!$73:$73,conditions!$8:$8,"&lt;="&amp;CC$9,conditions!$9:$9,"&gt;="&amp;CC$9))*conditions!$U$69*conditions!$U$72,0))</f>
        <v>0</v>
      </c>
      <c r="CD90" s="37">
        <f>IF(CD$9="",0,IF(CD$9-SUMIFS(conditions!$73:$73,conditions!$8:$8,"&lt;="&amp;CD$9,conditions!$9:$9,"&gt;="&amp;CD$9)&lt;$U$9,(1-conditions!$U$34)*SUMIFS(18:18,$9:$9,EOMONTH($U$9,11)+1-$U$9+CD$9-SUMIFS(conditions!$73:$73,conditions!$8:$8,"&lt;="&amp;CD$9,conditions!$9:$9,"&gt;="&amp;CD$9))*conditions!$U$69*conditions!$U$72,0))</f>
        <v>0</v>
      </c>
      <c r="CE90" s="37">
        <f>IF(CE$9="",0,IF(CE$9-SUMIFS(conditions!$73:$73,conditions!$8:$8,"&lt;="&amp;CE$9,conditions!$9:$9,"&gt;="&amp;CE$9)&lt;$U$9,(1-conditions!$U$34)*SUMIFS(18:18,$9:$9,EOMONTH($U$9,11)+1-$U$9+CE$9-SUMIFS(conditions!$73:$73,conditions!$8:$8,"&lt;="&amp;CE$9,conditions!$9:$9,"&gt;="&amp;CE$9))*conditions!$U$69*conditions!$U$72,0))</f>
        <v>0</v>
      </c>
      <c r="CF90" s="37">
        <f>IF(CF$9="",0,IF(CF$9-SUMIFS(conditions!$73:$73,conditions!$8:$8,"&lt;="&amp;CF$9,conditions!$9:$9,"&gt;="&amp;CF$9)&lt;$U$9,(1-conditions!$U$34)*SUMIFS(18:18,$9:$9,EOMONTH($U$9,11)+1-$U$9+CF$9-SUMIFS(conditions!$73:$73,conditions!$8:$8,"&lt;="&amp;CF$9,conditions!$9:$9,"&gt;="&amp;CF$9))*conditions!$U$69*conditions!$U$72,0))</f>
        <v>0</v>
      </c>
      <c r="CG90" s="37">
        <f>IF(CG$9="",0,IF(CG$9-SUMIFS(conditions!$73:$73,conditions!$8:$8,"&lt;="&amp;CG$9,conditions!$9:$9,"&gt;="&amp;CG$9)&lt;$U$9,(1-conditions!$U$34)*SUMIFS(18:18,$9:$9,EOMONTH($U$9,11)+1-$U$9+CG$9-SUMIFS(conditions!$73:$73,conditions!$8:$8,"&lt;="&amp;CG$9,conditions!$9:$9,"&gt;="&amp;CG$9))*conditions!$U$69*conditions!$U$72,0))</f>
        <v>0</v>
      </c>
      <c r="CH90" s="37">
        <f>IF(CH$9="",0,IF(CH$9-SUMIFS(conditions!$73:$73,conditions!$8:$8,"&lt;="&amp;CH$9,conditions!$9:$9,"&gt;="&amp;CH$9)&lt;$U$9,(1-conditions!$U$34)*SUMIFS(18:18,$9:$9,EOMONTH($U$9,11)+1-$U$9+CH$9-SUMIFS(conditions!$73:$73,conditions!$8:$8,"&lt;="&amp;CH$9,conditions!$9:$9,"&gt;="&amp;CH$9))*conditions!$U$69*conditions!$U$72,0))</f>
        <v>0</v>
      </c>
      <c r="CI90" s="37">
        <f>IF(CI$9="",0,IF(CI$9-SUMIFS(conditions!$73:$73,conditions!$8:$8,"&lt;="&amp;CI$9,conditions!$9:$9,"&gt;="&amp;CI$9)&lt;$U$9,(1-conditions!$U$34)*SUMIFS(18:18,$9:$9,EOMONTH($U$9,11)+1-$U$9+CI$9-SUMIFS(conditions!$73:$73,conditions!$8:$8,"&lt;="&amp;CI$9,conditions!$9:$9,"&gt;="&amp;CI$9))*conditions!$U$69*conditions!$U$72,0))</f>
        <v>0</v>
      </c>
      <c r="CJ90" s="37">
        <f>IF(CJ$9="",0,IF(CJ$9-SUMIFS(conditions!$73:$73,conditions!$8:$8,"&lt;="&amp;CJ$9,conditions!$9:$9,"&gt;="&amp;CJ$9)&lt;$U$9,(1-conditions!$U$34)*SUMIFS(18:18,$9:$9,EOMONTH($U$9,11)+1-$U$9+CJ$9-SUMIFS(conditions!$73:$73,conditions!$8:$8,"&lt;="&amp;CJ$9,conditions!$9:$9,"&gt;="&amp;CJ$9))*conditions!$U$69*conditions!$U$72,0))</f>
        <v>0</v>
      </c>
      <c r="CK90" s="37">
        <f>IF(CK$9="",0,IF(CK$9-SUMIFS(conditions!$73:$73,conditions!$8:$8,"&lt;="&amp;CK$9,conditions!$9:$9,"&gt;="&amp;CK$9)&lt;$U$9,(1-conditions!$U$34)*SUMIFS(18:18,$9:$9,EOMONTH($U$9,11)+1-$U$9+CK$9-SUMIFS(conditions!$73:$73,conditions!$8:$8,"&lt;="&amp;CK$9,conditions!$9:$9,"&gt;="&amp;CK$9))*conditions!$U$69*conditions!$U$72,0))</f>
        <v>0</v>
      </c>
      <c r="CL90" s="37">
        <f>IF(CL$9="",0,IF(CL$9-SUMIFS(conditions!$73:$73,conditions!$8:$8,"&lt;="&amp;CL$9,conditions!$9:$9,"&gt;="&amp;CL$9)&lt;$U$9,(1-conditions!$U$34)*SUMIFS(18:18,$9:$9,EOMONTH($U$9,11)+1-$U$9+CL$9-SUMIFS(conditions!$73:$73,conditions!$8:$8,"&lt;="&amp;CL$9,conditions!$9:$9,"&gt;="&amp;CL$9))*conditions!$U$69*conditions!$U$72,0))</f>
        <v>0</v>
      </c>
      <c r="CM90" s="37">
        <f>IF(CM$9="",0,IF(CM$9-SUMIFS(conditions!$73:$73,conditions!$8:$8,"&lt;="&amp;CM$9,conditions!$9:$9,"&gt;="&amp;CM$9)&lt;$U$9,(1-conditions!$U$34)*SUMIFS(18:18,$9:$9,EOMONTH($U$9,11)+1-$U$9+CM$9-SUMIFS(conditions!$73:$73,conditions!$8:$8,"&lt;="&amp;CM$9,conditions!$9:$9,"&gt;="&amp;CM$9))*conditions!$U$69*conditions!$U$72,0))</f>
        <v>0</v>
      </c>
      <c r="CN90" s="37">
        <f>IF(CN$9="",0,IF(CN$9-SUMIFS(conditions!$73:$73,conditions!$8:$8,"&lt;="&amp;CN$9,conditions!$9:$9,"&gt;="&amp;CN$9)&lt;$U$9,(1-conditions!$U$34)*SUMIFS(18:18,$9:$9,EOMONTH($U$9,11)+1-$U$9+CN$9-SUMIFS(conditions!$73:$73,conditions!$8:$8,"&lt;="&amp;CN$9,conditions!$9:$9,"&gt;="&amp;CN$9))*conditions!$U$69*conditions!$U$72,0))</f>
        <v>0</v>
      </c>
      <c r="CO90" s="37">
        <f>IF(CO$9="",0,IF(CO$9-SUMIFS(conditions!$73:$73,conditions!$8:$8,"&lt;="&amp;CO$9,conditions!$9:$9,"&gt;="&amp;CO$9)&lt;$U$9,(1-conditions!$U$34)*SUMIFS(18:18,$9:$9,EOMONTH($U$9,11)+1-$U$9+CO$9-SUMIFS(conditions!$73:$73,conditions!$8:$8,"&lt;="&amp;CO$9,conditions!$9:$9,"&gt;="&amp;CO$9))*conditions!$U$69*conditions!$U$72,0))</f>
        <v>0</v>
      </c>
      <c r="CP90" s="37">
        <f>IF(CP$9="",0,IF(CP$9-SUMIFS(conditions!$73:$73,conditions!$8:$8,"&lt;="&amp;CP$9,conditions!$9:$9,"&gt;="&amp;CP$9)&lt;$U$9,(1-conditions!$U$34)*SUMIFS(18:18,$9:$9,EOMONTH($U$9,11)+1-$U$9+CP$9-SUMIFS(conditions!$73:$73,conditions!$8:$8,"&lt;="&amp;CP$9,conditions!$9:$9,"&gt;="&amp;CP$9))*conditions!$U$69*conditions!$U$72,0))</f>
        <v>0</v>
      </c>
      <c r="CQ90" s="37">
        <f>IF(CQ$9="",0,IF(CQ$9-SUMIFS(conditions!$73:$73,conditions!$8:$8,"&lt;="&amp;CQ$9,conditions!$9:$9,"&gt;="&amp;CQ$9)&lt;$U$9,(1-conditions!$U$34)*SUMIFS(18:18,$9:$9,EOMONTH($U$9,11)+1-$U$9+CQ$9-SUMIFS(conditions!$73:$73,conditions!$8:$8,"&lt;="&amp;CQ$9,conditions!$9:$9,"&gt;="&amp;CQ$9))*conditions!$U$69*conditions!$U$72,0))</f>
        <v>0</v>
      </c>
      <c r="CR90" s="37">
        <f>IF(CR$9="",0,IF(CR$9-SUMIFS(conditions!$73:$73,conditions!$8:$8,"&lt;="&amp;CR$9,conditions!$9:$9,"&gt;="&amp;CR$9)&lt;$U$9,(1-conditions!$U$34)*SUMIFS(18:18,$9:$9,EOMONTH($U$9,11)+1-$U$9+CR$9-SUMIFS(conditions!$73:$73,conditions!$8:$8,"&lt;="&amp;CR$9,conditions!$9:$9,"&gt;="&amp;CR$9))*conditions!$U$69*conditions!$U$72,0))</f>
        <v>0</v>
      </c>
      <c r="CS90" s="37">
        <f>IF(CS$9="",0,IF(CS$9-SUMIFS(conditions!$73:$73,conditions!$8:$8,"&lt;="&amp;CS$9,conditions!$9:$9,"&gt;="&amp;CS$9)&lt;$U$9,(1-conditions!$U$34)*SUMIFS(18:18,$9:$9,EOMONTH($U$9,11)+1-$U$9+CS$9-SUMIFS(conditions!$73:$73,conditions!$8:$8,"&lt;="&amp;CS$9,conditions!$9:$9,"&gt;="&amp;CS$9))*conditions!$U$69*conditions!$U$72,0))</f>
        <v>0</v>
      </c>
      <c r="CT90" s="37">
        <f>IF(CT$9="",0,IF(CT$9-SUMIFS(conditions!$73:$73,conditions!$8:$8,"&lt;="&amp;CT$9,conditions!$9:$9,"&gt;="&amp;CT$9)&lt;$U$9,(1-conditions!$U$34)*SUMIFS(18:18,$9:$9,EOMONTH($U$9,11)+1-$U$9+CT$9-SUMIFS(conditions!$73:$73,conditions!$8:$8,"&lt;="&amp;CT$9,conditions!$9:$9,"&gt;="&amp;CT$9))*conditions!$U$69*conditions!$U$72,0))</f>
        <v>0</v>
      </c>
      <c r="CU90" s="37">
        <f>IF(CU$9="",0,IF(CU$9-SUMIFS(conditions!$73:$73,conditions!$8:$8,"&lt;="&amp;CU$9,conditions!$9:$9,"&gt;="&amp;CU$9)&lt;$U$9,(1-conditions!$U$34)*SUMIFS(18:18,$9:$9,EOMONTH($U$9,11)+1-$U$9+CU$9-SUMIFS(conditions!$73:$73,conditions!$8:$8,"&lt;="&amp;CU$9,conditions!$9:$9,"&gt;="&amp;CU$9))*conditions!$U$69*conditions!$U$72,0))</f>
        <v>0</v>
      </c>
      <c r="CV90" s="37">
        <f>IF(CV$9="",0,IF(CV$9-SUMIFS(conditions!$73:$73,conditions!$8:$8,"&lt;="&amp;CV$9,conditions!$9:$9,"&gt;="&amp;CV$9)&lt;$U$9,(1-conditions!$U$34)*SUMIFS(18:18,$9:$9,EOMONTH($U$9,11)+1-$U$9+CV$9-SUMIFS(conditions!$73:$73,conditions!$8:$8,"&lt;="&amp;CV$9,conditions!$9:$9,"&gt;="&amp;CV$9))*conditions!$U$69*conditions!$U$72,0))</f>
        <v>0</v>
      </c>
      <c r="CW90" s="37">
        <f>IF(CW$9="",0,IF(CW$9-SUMIFS(conditions!$73:$73,conditions!$8:$8,"&lt;="&amp;CW$9,conditions!$9:$9,"&gt;="&amp;CW$9)&lt;$U$9,(1-conditions!$U$34)*SUMIFS(18:18,$9:$9,EOMONTH($U$9,11)+1-$U$9+CW$9-SUMIFS(conditions!$73:$73,conditions!$8:$8,"&lt;="&amp;CW$9,conditions!$9:$9,"&gt;="&amp;CW$9))*conditions!$U$69*conditions!$U$72,0))</f>
        <v>0</v>
      </c>
      <c r="CX90" s="37">
        <f>IF(CX$9="",0,IF(CX$9-SUMIFS(conditions!$73:$73,conditions!$8:$8,"&lt;="&amp;CX$9,conditions!$9:$9,"&gt;="&amp;CX$9)&lt;$U$9,(1-conditions!$U$34)*SUMIFS(18:18,$9:$9,EOMONTH($U$9,11)+1-$U$9+CX$9-SUMIFS(conditions!$73:$73,conditions!$8:$8,"&lt;="&amp;CX$9,conditions!$9:$9,"&gt;="&amp;CX$9))*conditions!$U$69*conditions!$U$72,0))</f>
        <v>0</v>
      </c>
      <c r="CY90" s="37">
        <f>IF(CY$9="",0,IF(CY$9-SUMIFS(conditions!$73:$73,conditions!$8:$8,"&lt;="&amp;CY$9,conditions!$9:$9,"&gt;="&amp;CY$9)&lt;$U$9,(1-conditions!$U$34)*SUMIFS(18:18,$9:$9,EOMONTH($U$9,11)+1-$U$9+CY$9-SUMIFS(conditions!$73:$73,conditions!$8:$8,"&lt;="&amp;CY$9,conditions!$9:$9,"&gt;="&amp;CY$9))*conditions!$U$69*conditions!$U$72,0))</f>
        <v>0</v>
      </c>
      <c r="CZ90" s="37">
        <f>IF(CZ$9="",0,IF(CZ$9-SUMIFS(conditions!$73:$73,conditions!$8:$8,"&lt;="&amp;CZ$9,conditions!$9:$9,"&gt;="&amp;CZ$9)&lt;$U$9,(1-conditions!$U$34)*SUMIFS(18:18,$9:$9,EOMONTH($U$9,11)+1-$U$9+CZ$9-SUMIFS(conditions!$73:$73,conditions!$8:$8,"&lt;="&amp;CZ$9,conditions!$9:$9,"&gt;="&amp;CZ$9))*conditions!$U$69*conditions!$U$72,0))</f>
        <v>0</v>
      </c>
      <c r="DA90" s="37">
        <f>IF(DA$9="",0,IF(DA$9-SUMIFS(conditions!$73:$73,conditions!$8:$8,"&lt;="&amp;DA$9,conditions!$9:$9,"&gt;="&amp;DA$9)&lt;$U$9,(1-conditions!$U$34)*SUMIFS(18:18,$9:$9,EOMONTH($U$9,11)+1-$U$9+DA$9-SUMIFS(conditions!$73:$73,conditions!$8:$8,"&lt;="&amp;DA$9,conditions!$9:$9,"&gt;="&amp;DA$9))*conditions!$U$69*conditions!$U$72,0))</f>
        <v>0</v>
      </c>
      <c r="DB90" s="37">
        <f>IF(DB$9="",0,IF(DB$9-SUMIFS(conditions!$73:$73,conditions!$8:$8,"&lt;="&amp;DB$9,conditions!$9:$9,"&gt;="&amp;DB$9)&lt;$U$9,(1-conditions!$U$34)*SUMIFS(18:18,$9:$9,EOMONTH($U$9,11)+1-$U$9+DB$9-SUMIFS(conditions!$73:$73,conditions!$8:$8,"&lt;="&amp;DB$9,conditions!$9:$9,"&gt;="&amp;DB$9))*conditions!$U$69*conditions!$U$72,0))</f>
        <v>0</v>
      </c>
      <c r="DC90" s="37">
        <f>IF(DC$9="",0,IF(DC$9-SUMIFS(conditions!$73:$73,conditions!$8:$8,"&lt;="&amp;DC$9,conditions!$9:$9,"&gt;="&amp;DC$9)&lt;$U$9,(1-conditions!$U$34)*SUMIFS(18:18,$9:$9,EOMONTH($U$9,11)+1-$U$9+DC$9-SUMIFS(conditions!$73:$73,conditions!$8:$8,"&lt;="&amp;DC$9,conditions!$9:$9,"&gt;="&amp;DC$9))*conditions!$U$69*conditions!$U$72,0))</f>
        <v>0</v>
      </c>
      <c r="DD90" s="37">
        <f>IF(DD$9="",0,IF(DD$9-SUMIFS(conditions!$73:$73,conditions!$8:$8,"&lt;="&amp;DD$9,conditions!$9:$9,"&gt;="&amp;DD$9)&lt;$U$9,(1-conditions!$U$34)*SUMIFS(18:18,$9:$9,EOMONTH($U$9,11)+1-$U$9+DD$9-SUMIFS(conditions!$73:$73,conditions!$8:$8,"&lt;="&amp;DD$9,conditions!$9:$9,"&gt;="&amp;DD$9))*conditions!$U$69*conditions!$U$72,0))</f>
        <v>0</v>
      </c>
      <c r="DE90" s="37">
        <f>IF(DE$9="",0,IF(DE$9-SUMIFS(conditions!$73:$73,conditions!$8:$8,"&lt;="&amp;DE$9,conditions!$9:$9,"&gt;="&amp;DE$9)&lt;$U$9,(1-conditions!$U$34)*SUMIFS(18:18,$9:$9,EOMONTH($U$9,11)+1-$U$9+DE$9-SUMIFS(conditions!$73:$73,conditions!$8:$8,"&lt;="&amp;DE$9,conditions!$9:$9,"&gt;="&amp;DE$9))*conditions!$U$69*conditions!$U$72,0))</f>
        <v>0</v>
      </c>
      <c r="DF90" s="37">
        <f>IF(DF$9="",0,IF(DF$9-SUMIFS(conditions!$73:$73,conditions!$8:$8,"&lt;="&amp;DF$9,conditions!$9:$9,"&gt;="&amp;DF$9)&lt;$U$9,(1-conditions!$U$34)*SUMIFS(18:18,$9:$9,EOMONTH($U$9,11)+1-$U$9+DF$9-SUMIFS(conditions!$73:$73,conditions!$8:$8,"&lt;="&amp;DF$9,conditions!$9:$9,"&gt;="&amp;DF$9))*conditions!$U$69*conditions!$U$72,0))</f>
        <v>0</v>
      </c>
      <c r="DG90" s="37">
        <f>IF(DG$9="",0,IF(DG$9-SUMIFS(conditions!$73:$73,conditions!$8:$8,"&lt;="&amp;DG$9,conditions!$9:$9,"&gt;="&amp;DG$9)&lt;$U$9,(1-conditions!$U$34)*SUMIFS(18:18,$9:$9,EOMONTH($U$9,11)+1-$U$9+DG$9-SUMIFS(conditions!$73:$73,conditions!$8:$8,"&lt;="&amp;DG$9,conditions!$9:$9,"&gt;="&amp;DG$9))*conditions!$U$69*conditions!$U$72,0))</f>
        <v>0</v>
      </c>
      <c r="DH90" s="37">
        <f>IF(DH$9="",0,IF(DH$9-SUMIFS(conditions!$73:$73,conditions!$8:$8,"&lt;="&amp;DH$9,conditions!$9:$9,"&gt;="&amp;DH$9)&lt;$U$9,(1-conditions!$U$34)*SUMIFS(18:18,$9:$9,EOMONTH($U$9,11)+1-$U$9+DH$9-SUMIFS(conditions!$73:$73,conditions!$8:$8,"&lt;="&amp;DH$9,conditions!$9:$9,"&gt;="&amp;DH$9))*conditions!$U$69*conditions!$U$72,0))</f>
        <v>0</v>
      </c>
      <c r="DI90" s="37">
        <f>IF(DI$9="",0,IF(DI$9-SUMIFS(conditions!$73:$73,conditions!$8:$8,"&lt;="&amp;DI$9,conditions!$9:$9,"&gt;="&amp;DI$9)&lt;$U$9,(1-conditions!$U$34)*SUMIFS(18:18,$9:$9,EOMONTH($U$9,11)+1-$U$9+DI$9-SUMIFS(conditions!$73:$73,conditions!$8:$8,"&lt;="&amp;DI$9,conditions!$9:$9,"&gt;="&amp;DI$9))*conditions!$U$69*conditions!$U$72,0))</f>
        <v>0</v>
      </c>
      <c r="DJ90" s="37">
        <f>IF(DJ$9="",0,IF(DJ$9-SUMIFS(conditions!$73:$73,conditions!$8:$8,"&lt;="&amp;DJ$9,conditions!$9:$9,"&gt;="&amp;DJ$9)&lt;$U$9,(1-conditions!$U$34)*SUMIFS(18:18,$9:$9,EOMONTH($U$9,11)+1-$U$9+DJ$9-SUMIFS(conditions!$73:$73,conditions!$8:$8,"&lt;="&amp;DJ$9,conditions!$9:$9,"&gt;="&amp;DJ$9))*conditions!$U$69*conditions!$U$72,0))</f>
        <v>0</v>
      </c>
      <c r="DK90" s="37">
        <f>IF(DK$9="",0,IF(DK$9-SUMIFS(conditions!$73:$73,conditions!$8:$8,"&lt;="&amp;DK$9,conditions!$9:$9,"&gt;="&amp;DK$9)&lt;$U$9,(1-conditions!$U$34)*SUMIFS(18:18,$9:$9,EOMONTH($U$9,11)+1-$U$9+DK$9-SUMIFS(conditions!$73:$73,conditions!$8:$8,"&lt;="&amp;DK$9,conditions!$9:$9,"&gt;="&amp;DK$9))*conditions!$U$69*conditions!$U$72,0))</f>
        <v>0</v>
      </c>
      <c r="DL90" s="37">
        <f>IF(DL$9="",0,IF(DL$9-SUMIFS(conditions!$73:$73,conditions!$8:$8,"&lt;="&amp;DL$9,conditions!$9:$9,"&gt;="&amp;DL$9)&lt;$U$9,(1-conditions!$U$34)*SUMIFS(18:18,$9:$9,EOMONTH($U$9,11)+1-$U$9+DL$9-SUMIFS(conditions!$73:$73,conditions!$8:$8,"&lt;="&amp;DL$9,conditions!$9:$9,"&gt;="&amp;DL$9))*conditions!$U$69*conditions!$U$72,0))</f>
        <v>0</v>
      </c>
      <c r="DM90" s="37">
        <f>IF(DM$9="",0,IF(DM$9-SUMIFS(conditions!$73:$73,conditions!$8:$8,"&lt;="&amp;DM$9,conditions!$9:$9,"&gt;="&amp;DM$9)&lt;$U$9,(1-conditions!$U$34)*SUMIFS(18:18,$9:$9,EOMONTH($U$9,11)+1-$U$9+DM$9-SUMIFS(conditions!$73:$73,conditions!$8:$8,"&lt;="&amp;DM$9,conditions!$9:$9,"&gt;="&amp;DM$9))*conditions!$U$69*conditions!$U$72,0))</f>
        <v>0</v>
      </c>
      <c r="DN90" s="37">
        <f>IF(DN$9="",0,IF(DN$9-SUMIFS(conditions!$73:$73,conditions!$8:$8,"&lt;="&amp;DN$9,conditions!$9:$9,"&gt;="&amp;DN$9)&lt;$U$9,(1-conditions!$U$34)*SUMIFS(18:18,$9:$9,EOMONTH($U$9,11)+1-$U$9+DN$9-SUMIFS(conditions!$73:$73,conditions!$8:$8,"&lt;="&amp;DN$9,conditions!$9:$9,"&gt;="&amp;DN$9))*conditions!$U$69*conditions!$U$72,0))</f>
        <v>0</v>
      </c>
      <c r="DO90" s="37">
        <f>IF(DO$9="",0,IF(DO$9-SUMIFS(conditions!$73:$73,conditions!$8:$8,"&lt;="&amp;DO$9,conditions!$9:$9,"&gt;="&amp;DO$9)&lt;$U$9,(1-conditions!$U$34)*SUMIFS(18:18,$9:$9,EOMONTH($U$9,11)+1-$U$9+DO$9-SUMIFS(conditions!$73:$73,conditions!$8:$8,"&lt;="&amp;DO$9,conditions!$9:$9,"&gt;="&amp;DO$9))*conditions!$U$69*conditions!$U$72,0))</f>
        <v>0</v>
      </c>
      <c r="DP90" s="37">
        <f>IF(DP$9="",0,IF(DP$9-SUMIFS(conditions!$73:$73,conditions!$8:$8,"&lt;="&amp;DP$9,conditions!$9:$9,"&gt;="&amp;DP$9)&lt;$U$9,(1-conditions!$U$34)*SUMIFS(18:18,$9:$9,EOMONTH($U$9,11)+1-$U$9+DP$9-SUMIFS(conditions!$73:$73,conditions!$8:$8,"&lt;="&amp;DP$9,conditions!$9:$9,"&gt;="&amp;DP$9))*conditions!$U$69*conditions!$U$72,0))</f>
        <v>0</v>
      </c>
      <c r="DQ90" s="37">
        <f>IF(DQ$9="",0,IF(DQ$9-SUMIFS(conditions!$73:$73,conditions!$8:$8,"&lt;="&amp;DQ$9,conditions!$9:$9,"&gt;="&amp;DQ$9)&lt;$U$9,(1-conditions!$U$34)*SUMIFS(18:18,$9:$9,EOMONTH($U$9,11)+1-$U$9+DQ$9-SUMIFS(conditions!$73:$73,conditions!$8:$8,"&lt;="&amp;DQ$9,conditions!$9:$9,"&gt;="&amp;DQ$9))*conditions!$U$69*conditions!$U$72,0))</f>
        <v>0</v>
      </c>
      <c r="DR90" s="37">
        <f>IF(DR$9="",0,IF(DR$9-SUMIFS(conditions!$73:$73,conditions!$8:$8,"&lt;="&amp;DR$9,conditions!$9:$9,"&gt;="&amp;DR$9)&lt;$U$9,(1-conditions!$U$34)*SUMIFS(18:18,$9:$9,EOMONTH($U$9,11)+1-$U$9+DR$9-SUMIFS(conditions!$73:$73,conditions!$8:$8,"&lt;="&amp;DR$9,conditions!$9:$9,"&gt;="&amp;DR$9))*conditions!$U$69*conditions!$U$72,0))</f>
        <v>0</v>
      </c>
      <c r="DS90" s="37">
        <f>IF(DS$9="",0,IF(DS$9-SUMIFS(conditions!$73:$73,conditions!$8:$8,"&lt;="&amp;DS$9,conditions!$9:$9,"&gt;="&amp;DS$9)&lt;$U$9,(1-conditions!$U$34)*SUMIFS(18:18,$9:$9,EOMONTH($U$9,11)+1-$U$9+DS$9-SUMIFS(conditions!$73:$73,conditions!$8:$8,"&lt;="&amp;DS$9,conditions!$9:$9,"&gt;="&amp;DS$9))*conditions!$U$69*conditions!$U$72,0))</f>
        <v>0</v>
      </c>
      <c r="DT90" s="37">
        <f>IF(DT$9="",0,IF(DT$9-SUMIFS(conditions!$73:$73,conditions!$8:$8,"&lt;="&amp;DT$9,conditions!$9:$9,"&gt;="&amp;DT$9)&lt;$U$9,(1-conditions!$U$34)*SUMIFS(18:18,$9:$9,EOMONTH($U$9,11)+1-$U$9+DT$9-SUMIFS(conditions!$73:$73,conditions!$8:$8,"&lt;="&amp;DT$9,conditions!$9:$9,"&gt;="&amp;DT$9))*conditions!$U$69*conditions!$U$72,0))</f>
        <v>0</v>
      </c>
      <c r="DU90" s="37">
        <f>IF(DU$9="",0,IF(DU$9-SUMIFS(conditions!$73:$73,conditions!$8:$8,"&lt;="&amp;DU$9,conditions!$9:$9,"&gt;="&amp;DU$9)&lt;$U$9,(1-conditions!$U$34)*SUMIFS(18:18,$9:$9,EOMONTH($U$9,11)+1-$U$9+DU$9-SUMIFS(conditions!$73:$73,conditions!$8:$8,"&lt;="&amp;DU$9,conditions!$9:$9,"&gt;="&amp;DU$9))*conditions!$U$69*conditions!$U$72,0))</f>
        <v>0</v>
      </c>
      <c r="DV90" s="37">
        <f>IF(DV$9="",0,IF(DV$9-SUMIFS(conditions!$73:$73,conditions!$8:$8,"&lt;="&amp;DV$9,conditions!$9:$9,"&gt;="&amp;DV$9)&lt;$U$9,(1-conditions!$U$34)*SUMIFS(18:18,$9:$9,EOMONTH($U$9,11)+1-$U$9+DV$9-SUMIFS(conditions!$73:$73,conditions!$8:$8,"&lt;="&amp;DV$9,conditions!$9:$9,"&gt;="&amp;DV$9))*conditions!$U$69*conditions!$U$72,0))</f>
        <v>0</v>
      </c>
      <c r="DW90" s="37">
        <f>IF(DW$9="",0,IF(DW$9-SUMIFS(conditions!$73:$73,conditions!$8:$8,"&lt;="&amp;DW$9,conditions!$9:$9,"&gt;="&amp;DW$9)&lt;$U$9,(1-conditions!$U$34)*SUMIFS(18:18,$9:$9,EOMONTH($U$9,11)+1-$U$9+DW$9-SUMIFS(conditions!$73:$73,conditions!$8:$8,"&lt;="&amp;DW$9,conditions!$9:$9,"&gt;="&amp;DW$9))*conditions!$U$69*conditions!$U$72,0))</f>
        <v>0</v>
      </c>
      <c r="DX90" s="37">
        <f>IF(DX$9="",0,IF(DX$9-SUMIFS(conditions!$73:$73,conditions!$8:$8,"&lt;="&amp;DX$9,conditions!$9:$9,"&gt;="&amp;DX$9)&lt;$U$9,(1-conditions!$U$34)*SUMIFS(18:18,$9:$9,EOMONTH($U$9,11)+1-$U$9+DX$9-SUMIFS(conditions!$73:$73,conditions!$8:$8,"&lt;="&amp;DX$9,conditions!$9:$9,"&gt;="&amp;DX$9))*conditions!$U$69*conditions!$U$72,0))</f>
        <v>0</v>
      </c>
      <c r="DY90" s="37">
        <f>IF(DY$9="",0,IF(DY$9-SUMIFS(conditions!$73:$73,conditions!$8:$8,"&lt;="&amp;DY$9,conditions!$9:$9,"&gt;="&amp;DY$9)&lt;$U$9,(1-conditions!$U$34)*SUMIFS(18:18,$9:$9,EOMONTH($U$9,11)+1-$U$9+DY$9-SUMIFS(conditions!$73:$73,conditions!$8:$8,"&lt;="&amp;DY$9,conditions!$9:$9,"&gt;="&amp;DY$9))*conditions!$U$69*conditions!$U$72,0))</f>
        <v>0</v>
      </c>
      <c r="DZ90" s="37">
        <f>IF(DZ$9="",0,IF(DZ$9-SUMIFS(conditions!$73:$73,conditions!$8:$8,"&lt;="&amp;DZ$9,conditions!$9:$9,"&gt;="&amp;DZ$9)&lt;$U$9,(1-conditions!$U$34)*SUMIFS(18:18,$9:$9,EOMONTH($U$9,11)+1-$U$9+DZ$9-SUMIFS(conditions!$73:$73,conditions!$8:$8,"&lt;="&amp;DZ$9,conditions!$9:$9,"&gt;="&amp;DZ$9))*conditions!$U$69*conditions!$U$72,0))</f>
        <v>0</v>
      </c>
      <c r="EA90" s="37">
        <f>IF(EA$9="",0,IF(EA$9-SUMIFS(conditions!$73:$73,conditions!$8:$8,"&lt;="&amp;EA$9,conditions!$9:$9,"&gt;="&amp;EA$9)&lt;$U$9,(1-conditions!$U$34)*SUMIFS(18:18,$9:$9,EOMONTH($U$9,11)+1-$U$9+EA$9-SUMIFS(conditions!$73:$73,conditions!$8:$8,"&lt;="&amp;EA$9,conditions!$9:$9,"&gt;="&amp;EA$9))*conditions!$U$69*conditions!$U$72,0))</f>
        <v>0</v>
      </c>
      <c r="EB90" s="37">
        <f>IF(EB$9="",0,IF(EB$9-SUMIFS(conditions!$73:$73,conditions!$8:$8,"&lt;="&amp;EB$9,conditions!$9:$9,"&gt;="&amp;EB$9)&lt;$U$9,(1-conditions!$U$34)*SUMIFS(18:18,$9:$9,EOMONTH($U$9,11)+1-$U$9+EB$9-SUMIFS(conditions!$73:$73,conditions!$8:$8,"&lt;="&amp;EB$9,conditions!$9:$9,"&gt;="&amp;EB$9))*conditions!$U$69*conditions!$U$72,0))</f>
        <v>0</v>
      </c>
      <c r="EC90" s="37">
        <f>IF(EC$9="",0,IF(EC$9-SUMIFS(conditions!$73:$73,conditions!$8:$8,"&lt;="&amp;EC$9,conditions!$9:$9,"&gt;="&amp;EC$9)&lt;$U$9,(1-conditions!$U$34)*SUMIFS(18:18,$9:$9,EOMONTH($U$9,11)+1-$U$9+EC$9-SUMIFS(conditions!$73:$73,conditions!$8:$8,"&lt;="&amp;EC$9,conditions!$9:$9,"&gt;="&amp;EC$9))*conditions!$U$69*conditions!$U$72,0))</f>
        <v>0</v>
      </c>
      <c r="ED90" s="37">
        <f>IF(ED$9="",0,IF(ED$9-SUMIFS(conditions!$73:$73,conditions!$8:$8,"&lt;="&amp;ED$9,conditions!$9:$9,"&gt;="&amp;ED$9)&lt;$U$9,(1-conditions!$U$34)*SUMIFS(18:18,$9:$9,EOMONTH($U$9,11)+1-$U$9+ED$9-SUMIFS(conditions!$73:$73,conditions!$8:$8,"&lt;="&amp;ED$9,conditions!$9:$9,"&gt;="&amp;ED$9))*conditions!$U$69*conditions!$U$72,0))</f>
        <v>0</v>
      </c>
      <c r="EE90" s="37">
        <f>IF(EE$9="",0,IF(EE$9-SUMIFS(conditions!$73:$73,conditions!$8:$8,"&lt;="&amp;EE$9,conditions!$9:$9,"&gt;="&amp;EE$9)&lt;$U$9,(1-conditions!$U$34)*SUMIFS(18:18,$9:$9,EOMONTH($U$9,11)+1-$U$9+EE$9-SUMIFS(conditions!$73:$73,conditions!$8:$8,"&lt;="&amp;EE$9,conditions!$9:$9,"&gt;="&amp;EE$9))*conditions!$U$69*conditions!$U$72,0))</f>
        <v>0</v>
      </c>
      <c r="EF90" s="37">
        <f>IF(EF$9="",0,IF(EF$9-SUMIFS(conditions!$73:$73,conditions!$8:$8,"&lt;="&amp;EF$9,conditions!$9:$9,"&gt;="&amp;EF$9)&lt;$U$9,(1-conditions!$U$34)*SUMIFS(18:18,$9:$9,EOMONTH($U$9,11)+1-$U$9+EF$9-SUMIFS(conditions!$73:$73,conditions!$8:$8,"&lt;="&amp;EF$9,conditions!$9:$9,"&gt;="&amp;EF$9))*conditions!$U$69*conditions!$U$72,0))</f>
        <v>0</v>
      </c>
      <c r="EG90" s="37">
        <f>IF(EG$9="",0,IF(EG$9-SUMIFS(conditions!$73:$73,conditions!$8:$8,"&lt;="&amp;EG$9,conditions!$9:$9,"&gt;="&amp;EG$9)&lt;$U$9,(1-conditions!$U$34)*SUMIFS(18:18,$9:$9,EOMONTH($U$9,11)+1-$U$9+EG$9-SUMIFS(conditions!$73:$73,conditions!$8:$8,"&lt;="&amp;EG$9,conditions!$9:$9,"&gt;="&amp;EG$9))*conditions!$U$69*conditions!$U$72,0))</f>
        <v>0</v>
      </c>
      <c r="EH90" s="37">
        <f>IF(EH$9="",0,IF(EH$9-SUMIFS(conditions!$73:$73,conditions!$8:$8,"&lt;="&amp;EH$9,conditions!$9:$9,"&gt;="&amp;EH$9)&lt;$U$9,(1-conditions!$U$34)*SUMIFS(18:18,$9:$9,EOMONTH($U$9,11)+1-$U$9+EH$9-SUMIFS(conditions!$73:$73,conditions!$8:$8,"&lt;="&amp;EH$9,conditions!$9:$9,"&gt;="&amp;EH$9))*conditions!$U$69*conditions!$U$72,0))</f>
        <v>0</v>
      </c>
      <c r="EI90" s="37">
        <f>IF(EI$9="",0,IF(EI$9-SUMIFS(conditions!$73:$73,conditions!$8:$8,"&lt;="&amp;EI$9,conditions!$9:$9,"&gt;="&amp;EI$9)&lt;$U$9,(1-conditions!$U$34)*SUMIFS(18:18,$9:$9,EOMONTH($U$9,11)+1-$U$9+EI$9-SUMIFS(conditions!$73:$73,conditions!$8:$8,"&lt;="&amp;EI$9,conditions!$9:$9,"&gt;="&amp;EI$9))*conditions!$U$69*conditions!$U$72,0))</f>
        <v>0</v>
      </c>
      <c r="EJ90" s="37">
        <f>IF(EJ$9="",0,IF(EJ$9-SUMIFS(conditions!$73:$73,conditions!$8:$8,"&lt;="&amp;EJ$9,conditions!$9:$9,"&gt;="&amp;EJ$9)&lt;$U$9,(1-conditions!$U$34)*SUMIFS(18:18,$9:$9,EOMONTH($U$9,11)+1-$U$9+EJ$9-SUMIFS(conditions!$73:$73,conditions!$8:$8,"&lt;="&amp;EJ$9,conditions!$9:$9,"&gt;="&amp;EJ$9))*conditions!$U$69*conditions!$U$72,0))</f>
        <v>0</v>
      </c>
      <c r="EK90" s="37">
        <f>IF(EK$9="",0,IF(EK$9-SUMIFS(conditions!$73:$73,conditions!$8:$8,"&lt;="&amp;EK$9,conditions!$9:$9,"&gt;="&amp;EK$9)&lt;$U$9,(1-conditions!$U$34)*SUMIFS(18:18,$9:$9,EOMONTH($U$9,11)+1-$U$9+EK$9-SUMIFS(conditions!$73:$73,conditions!$8:$8,"&lt;="&amp;EK$9,conditions!$9:$9,"&gt;="&amp;EK$9))*conditions!$U$69*conditions!$U$72,0))</f>
        <v>0</v>
      </c>
      <c r="EL90" s="37">
        <f>IF(EL$9="",0,IF(EL$9-SUMIFS(conditions!$73:$73,conditions!$8:$8,"&lt;="&amp;EL$9,conditions!$9:$9,"&gt;="&amp;EL$9)&lt;$U$9,(1-conditions!$U$34)*SUMIFS(18:18,$9:$9,EOMONTH($U$9,11)+1-$U$9+EL$9-SUMIFS(conditions!$73:$73,conditions!$8:$8,"&lt;="&amp;EL$9,conditions!$9:$9,"&gt;="&amp;EL$9))*conditions!$U$69*conditions!$U$72,0))</f>
        <v>0</v>
      </c>
      <c r="EM90" s="37">
        <f>IF(EM$9="",0,IF(EM$9-SUMIFS(conditions!$73:$73,conditions!$8:$8,"&lt;="&amp;EM$9,conditions!$9:$9,"&gt;="&amp;EM$9)&lt;$U$9,(1-conditions!$U$34)*SUMIFS(18:18,$9:$9,EOMONTH($U$9,11)+1-$U$9+EM$9-SUMIFS(conditions!$73:$73,conditions!$8:$8,"&lt;="&amp;EM$9,conditions!$9:$9,"&gt;="&amp;EM$9))*conditions!$U$69*conditions!$U$72,0))</f>
        <v>0</v>
      </c>
      <c r="EN90" s="37">
        <f>IF(EN$9="",0,IF(EN$9-SUMIFS(conditions!$73:$73,conditions!$8:$8,"&lt;="&amp;EN$9,conditions!$9:$9,"&gt;="&amp;EN$9)&lt;$U$9,(1-conditions!$U$34)*SUMIFS(18:18,$9:$9,EOMONTH($U$9,11)+1-$U$9+EN$9-SUMIFS(conditions!$73:$73,conditions!$8:$8,"&lt;="&amp;EN$9,conditions!$9:$9,"&gt;="&amp;EN$9))*conditions!$U$69*conditions!$U$72,0))</f>
        <v>0</v>
      </c>
      <c r="EO90" s="37">
        <f>IF(EO$9="",0,IF(EO$9-SUMIFS(conditions!$73:$73,conditions!$8:$8,"&lt;="&amp;EO$9,conditions!$9:$9,"&gt;="&amp;EO$9)&lt;$U$9,(1-conditions!$U$34)*SUMIFS(18:18,$9:$9,EOMONTH($U$9,11)+1-$U$9+EO$9-SUMIFS(conditions!$73:$73,conditions!$8:$8,"&lt;="&amp;EO$9,conditions!$9:$9,"&gt;="&amp;EO$9))*conditions!$U$69*conditions!$U$72,0))</f>
        <v>0</v>
      </c>
      <c r="EP90" s="37">
        <f>IF(EP$9="",0,IF(EP$9-SUMIFS(conditions!$73:$73,conditions!$8:$8,"&lt;="&amp;EP$9,conditions!$9:$9,"&gt;="&amp;EP$9)&lt;$U$9,(1-conditions!$U$34)*SUMIFS(18:18,$9:$9,EOMONTH($U$9,11)+1-$U$9+EP$9-SUMIFS(conditions!$73:$73,conditions!$8:$8,"&lt;="&amp;EP$9,conditions!$9:$9,"&gt;="&amp;EP$9))*conditions!$U$69*conditions!$U$72,0))</f>
        <v>0</v>
      </c>
      <c r="EQ90" s="37">
        <f>IF(EQ$9="",0,IF(EQ$9-SUMIFS(conditions!$73:$73,conditions!$8:$8,"&lt;="&amp;EQ$9,conditions!$9:$9,"&gt;="&amp;EQ$9)&lt;$U$9,(1-conditions!$U$34)*SUMIFS(18:18,$9:$9,EOMONTH($U$9,11)+1-$U$9+EQ$9-SUMIFS(conditions!$73:$73,conditions!$8:$8,"&lt;="&amp;EQ$9,conditions!$9:$9,"&gt;="&amp;EQ$9))*conditions!$U$69*conditions!$U$72,0))</f>
        <v>0</v>
      </c>
      <c r="ER90" s="37">
        <f>IF(ER$9="",0,IF(ER$9-SUMIFS(conditions!$73:$73,conditions!$8:$8,"&lt;="&amp;ER$9,conditions!$9:$9,"&gt;="&amp;ER$9)&lt;$U$9,(1-conditions!$U$34)*SUMIFS(18:18,$9:$9,EOMONTH($U$9,11)+1-$U$9+ER$9-SUMIFS(conditions!$73:$73,conditions!$8:$8,"&lt;="&amp;ER$9,conditions!$9:$9,"&gt;="&amp;ER$9))*conditions!$U$69*conditions!$U$72,0))</f>
        <v>0</v>
      </c>
      <c r="ES90" s="37">
        <f>IF(ES$9="",0,IF(ES$9-SUMIFS(conditions!$73:$73,conditions!$8:$8,"&lt;="&amp;ES$9,conditions!$9:$9,"&gt;="&amp;ES$9)&lt;$U$9,(1-conditions!$U$34)*SUMIFS(18:18,$9:$9,EOMONTH($U$9,11)+1-$U$9+ES$9-SUMIFS(conditions!$73:$73,conditions!$8:$8,"&lt;="&amp;ES$9,conditions!$9:$9,"&gt;="&amp;ES$9))*conditions!$U$69*conditions!$U$72,0))</f>
        <v>0</v>
      </c>
      <c r="ET90" s="37">
        <f>IF(ET$9="",0,IF(ET$9-SUMIFS(conditions!$73:$73,conditions!$8:$8,"&lt;="&amp;ET$9,conditions!$9:$9,"&gt;="&amp;ET$9)&lt;$U$9,(1-conditions!$U$34)*SUMIFS(18:18,$9:$9,EOMONTH($U$9,11)+1-$U$9+ET$9-SUMIFS(conditions!$73:$73,conditions!$8:$8,"&lt;="&amp;ET$9,conditions!$9:$9,"&gt;="&amp;ET$9))*conditions!$U$69*conditions!$U$72,0))</f>
        <v>0</v>
      </c>
      <c r="EU90" s="37">
        <f>IF(EU$9="",0,IF(EU$9-SUMIFS(conditions!$73:$73,conditions!$8:$8,"&lt;="&amp;EU$9,conditions!$9:$9,"&gt;="&amp;EU$9)&lt;$U$9,(1-conditions!$U$34)*SUMIFS(18:18,$9:$9,EOMONTH($U$9,11)+1-$U$9+EU$9-SUMIFS(conditions!$73:$73,conditions!$8:$8,"&lt;="&amp;EU$9,conditions!$9:$9,"&gt;="&amp;EU$9))*conditions!$U$69*conditions!$U$72,0))</f>
        <v>0</v>
      </c>
      <c r="EV90" s="37">
        <f>IF(EV$9="",0,IF(EV$9-SUMIFS(conditions!$73:$73,conditions!$8:$8,"&lt;="&amp;EV$9,conditions!$9:$9,"&gt;="&amp;EV$9)&lt;$U$9,(1-conditions!$U$34)*SUMIFS(18:18,$9:$9,EOMONTH($U$9,11)+1-$U$9+EV$9-SUMIFS(conditions!$73:$73,conditions!$8:$8,"&lt;="&amp;EV$9,conditions!$9:$9,"&gt;="&amp;EV$9))*conditions!$U$69*conditions!$U$72,0))</f>
        <v>0</v>
      </c>
      <c r="EW90" s="37">
        <f>IF(EW$9="",0,IF(EW$9-SUMIFS(conditions!$73:$73,conditions!$8:$8,"&lt;="&amp;EW$9,conditions!$9:$9,"&gt;="&amp;EW$9)&lt;$U$9,(1-conditions!$U$34)*SUMIFS(18:18,$9:$9,EOMONTH($U$9,11)+1-$U$9+EW$9-SUMIFS(conditions!$73:$73,conditions!$8:$8,"&lt;="&amp;EW$9,conditions!$9:$9,"&gt;="&amp;EW$9))*conditions!$U$69*conditions!$U$72,0))</f>
        <v>0</v>
      </c>
      <c r="EX90" s="37">
        <f>IF(EX$9="",0,IF(EX$9-SUMIFS(conditions!$73:$73,conditions!$8:$8,"&lt;="&amp;EX$9,conditions!$9:$9,"&gt;="&amp;EX$9)&lt;$U$9,(1-conditions!$U$34)*SUMIFS(18:18,$9:$9,EOMONTH($U$9,11)+1-$U$9+EX$9-SUMIFS(conditions!$73:$73,conditions!$8:$8,"&lt;="&amp;EX$9,conditions!$9:$9,"&gt;="&amp;EX$9))*conditions!$U$69*conditions!$U$72,0))</f>
        <v>0</v>
      </c>
      <c r="EY90" s="37">
        <f>IF(EY$9="",0,IF(EY$9-SUMIFS(conditions!$73:$73,conditions!$8:$8,"&lt;="&amp;EY$9,conditions!$9:$9,"&gt;="&amp;EY$9)&lt;$U$9,(1-conditions!$U$34)*SUMIFS(18:18,$9:$9,EOMONTH($U$9,11)+1-$U$9+EY$9-SUMIFS(conditions!$73:$73,conditions!$8:$8,"&lt;="&amp;EY$9,conditions!$9:$9,"&gt;="&amp;EY$9))*conditions!$U$69*conditions!$U$72,0))</f>
        <v>0</v>
      </c>
      <c r="EZ90" s="37">
        <f>IF(EZ$9="",0,IF(EZ$9-SUMIFS(conditions!$73:$73,conditions!$8:$8,"&lt;="&amp;EZ$9,conditions!$9:$9,"&gt;="&amp;EZ$9)&lt;$U$9,(1-conditions!$U$34)*SUMIFS(18:18,$9:$9,EOMONTH($U$9,11)+1-$U$9+EZ$9-SUMIFS(conditions!$73:$73,conditions!$8:$8,"&lt;="&amp;EZ$9,conditions!$9:$9,"&gt;="&amp;EZ$9))*conditions!$U$69*conditions!$U$72,0))</f>
        <v>0</v>
      </c>
      <c r="FA90" s="37">
        <f>IF(FA$9="",0,IF(FA$9-SUMIFS(conditions!$73:$73,conditions!$8:$8,"&lt;="&amp;FA$9,conditions!$9:$9,"&gt;="&amp;FA$9)&lt;$U$9,(1-conditions!$U$34)*SUMIFS(18:18,$9:$9,EOMONTH($U$9,11)+1-$U$9+FA$9-SUMIFS(conditions!$73:$73,conditions!$8:$8,"&lt;="&amp;FA$9,conditions!$9:$9,"&gt;="&amp;FA$9))*conditions!$U$69*conditions!$U$72,0))</f>
        <v>0</v>
      </c>
      <c r="FB90" s="37">
        <f>IF(FB$9="",0,IF(FB$9-SUMIFS(conditions!$73:$73,conditions!$8:$8,"&lt;="&amp;FB$9,conditions!$9:$9,"&gt;="&amp;FB$9)&lt;$U$9,(1-conditions!$U$34)*SUMIFS(18:18,$9:$9,EOMONTH($U$9,11)+1-$U$9+FB$9-SUMIFS(conditions!$73:$73,conditions!$8:$8,"&lt;="&amp;FB$9,conditions!$9:$9,"&gt;="&amp;FB$9))*conditions!$U$69*conditions!$U$72,0))</f>
        <v>0</v>
      </c>
      <c r="FC90" s="37">
        <f>IF(FC$9="",0,IF(FC$9-SUMIFS(conditions!$73:$73,conditions!$8:$8,"&lt;="&amp;FC$9,conditions!$9:$9,"&gt;="&amp;FC$9)&lt;$U$9,(1-conditions!$U$34)*SUMIFS(18:18,$9:$9,EOMONTH($U$9,11)+1-$U$9+FC$9-SUMIFS(conditions!$73:$73,conditions!$8:$8,"&lt;="&amp;FC$9,conditions!$9:$9,"&gt;="&amp;FC$9))*conditions!$U$69*conditions!$U$72,0))</f>
        <v>0</v>
      </c>
      <c r="FD90" s="37">
        <f>IF(FD$9="",0,IF(FD$9-SUMIFS(conditions!$73:$73,conditions!$8:$8,"&lt;="&amp;FD$9,conditions!$9:$9,"&gt;="&amp;FD$9)&lt;$U$9,(1-conditions!$U$34)*SUMIFS(18:18,$9:$9,EOMONTH($U$9,11)+1-$U$9+FD$9-SUMIFS(conditions!$73:$73,conditions!$8:$8,"&lt;="&amp;FD$9,conditions!$9:$9,"&gt;="&amp;FD$9))*conditions!$U$69*conditions!$U$72,0))</f>
        <v>0</v>
      </c>
      <c r="FE90" s="37">
        <f>IF(FE$9="",0,IF(FE$9-SUMIFS(conditions!$73:$73,conditions!$8:$8,"&lt;="&amp;FE$9,conditions!$9:$9,"&gt;="&amp;FE$9)&lt;$U$9,(1-conditions!$U$34)*SUMIFS(18:18,$9:$9,EOMONTH($U$9,11)+1-$U$9+FE$9-SUMIFS(conditions!$73:$73,conditions!$8:$8,"&lt;="&amp;FE$9,conditions!$9:$9,"&gt;="&amp;FE$9))*conditions!$U$69*conditions!$U$72,0))</f>
        <v>0</v>
      </c>
      <c r="FF90" s="37">
        <f>IF(FF$9="",0,IF(FF$9-SUMIFS(conditions!$73:$73,conditions!$8:$8,"&lt;="&amp;FF$9,conditions!$9:$9,"&gt;="&amp;FF$9)&lt;$U$9,(1-conditions!$U$34)*SUMIFS(18:18,$9:$9,EOMONTH($U$9,11)+1-$U$9+FF$9-SUMIFS(conditions!$73:$73,conditions!$8:$8,"&lt;="&amp;FF$9,conditions!$9:$9,"&gt;="&amp;FF$9))*conditions!$U$69*conditions!$U$72,0))</f>
        <v>0</v>
      </c>
      <c r="FG90" s="37">
        <f>IF(FG$9="",0,IF(FG$9-SUMIFS(conditions!$73:$73,conditions!$8:$8,"&lt;="&amp;FG$9,conditions!$9:$9,"&gt;="&amp;FG$9)&lt;$U$9,(1-conditions!$U$34)*SUMIFS(18:18,$9:$9,EOMONTH($U$9,11)+1-$U$9+FG$9-SUMIFS(conditions!$73:$73,conditions!$8:$8,"&lt;="&amp;FG$9,conditions!$9:$9,"&gt;="&amp;FG$9))*conditions!$U$69*conditions!$U$72,0))</f>
        <v>0</v>
      </c>
      <c r="FH90" s="37">
        <f>IF(FH$9="",0,IF(FH$9-SUMIFS(conditions!$73:$73,conditions!$8:$8,"&lt;="&amp;FH$9,conditions!$9:$9,"&gt;="&amp;FH$9)&lt;$U$9,(1-conditions!$U$34)*SUMIFS(18:18,$9:$9,EOMONTH($U$9,11)+1-$U$9+FH$9-SUMIFS(conditions!$73:$73,conditions!$8:$8,"&lt;="&amp;FH$9,conditions!$9:$9,"&gt;="&amp;FH$9))*conditions!$U$69*conditions!$U$72,0))</f>
        <v>0</v>
      </c>
      <c r="FI90" s="37">
        <f>IF(FI$9="",0,IF(FI$9-SUMIFS(conditions!$73:$73,conditions!$8:$8,"&lt;="&amp;FI$9,conditions!$9:$9,"&gt;="&amp;FI$9)&lt;$U$9,(1-conditions!$U$34)*SUMIFS(18:18,$9:$9,EOMONTH($U$9,11)+1-$U$9+FI$9-SUMIFS(conditions!$73:$73,conditions!$8:$8,"&lt;="&amp;FI$9,conditions!$9:$9,"&gt;="&amp;FI$9))*conditions!$U$69*conditions!$U$72,0))</f>
        <v>0</v>
      </c>
      <c r="FJ90" s="37">
        <f>IF(FJ$9="",0,IF(FJ$9-SUMIFS(conditions!$73:$73,conditions!$8:$8,"&lt;="&amp;FJ$9,conditions!$9:$9,"&gt;="&amp;FJ$9)&lt;$U$9,(1-conditions!$U$34)*SUMIFS(18:18,$9:$9,EOMONTH($U$9,11)+1-$U$9+FJ$9-SUMIFS(conditions!$73:$73,conditions!$8:$8,"&lt;="&amp;FJ$9,conditions!$9:$9,"&gt;="&amp;FJ$9))*conditions!$U$69*conditions!$U$72,0))</f>
        <v>0</v>
      </c>
      <c r="FK90" s="37">
        <f>IF(FK$9="",0,IF(FK$9-SUMIFS(conditions!$73:$73,conditions!$8:$8,"&lt;="&amp;FK$9,conditions!$9:$9,"&gt;="&amp;FK$9)&lt;$U$9,(1-conditions!$U$34)*SUMIFS(18:18,$9:$9,EOMONTH($U$9,11)+1-$U$9+FK$9-SUMIFS(conditions!$73:$73,conditions!$8:$8,"&lt;="&amp;FK$9,conditions!$9:$9,"&gt;="&amp;FK$9))*conditions!$U$69*conditions!$U$72,0))</f>
        <v>0</v>
      </c>
      <c r="FL90" s="37">
        <f>IF(FL$9="",0,IF(FL$9-SUMIFS(conditions!$73:$73,conditions!$8:$8,"&lt;="&amp;FL$9,conditions!$9:$9,"&gt;="&amp;FL$9)&lt;$U$9,(1-conditions!$U$34)*SUMIFS(18:18,$9:$9,EOMONTH($U$9,11)+1-$U$9+FL$9-SUMIFS(conditions!$73:$73,conditions!$8:$8,"&lt;="&amp;FL$9,conditions!$9:$9,"&gt;="&amp;FL$9))*conditions!$U$69*conditions!$U$72,0))</f>
        <v>0</v>
      </c>
      <c r="FM90" s="37">
        <f>IF(FM$9="",0,IF(FM$9-SUMIFS(conditions!$73:$73,conditions!$8:$8,"&lt;="&amp;FM$9,conditions!$9:$9,"&gt;="&amp;FM$9)&lt;$U$9,(1-conditions!$U$34)*SUMIFS(18:18,$9:$9,EOMONTH($U$9,11)+1-$U$9+FM$9-SUMIFS(conditions!$73:$73,conditions!$8:$8,"&lt;="&amp;FM$9,conditions!$9:$9,"&gt;="&amp;FM$9))*conditions!$U$69*conditions!$U$72,0))</f>
        <v>0</v>
      </c>
      <c r="FN90" s="37">
        <f>IF(FN$9="",0,IF(FN$9-SUMIFS(conditions!$73:$73,conditions!$8:$8,"&lt;="&amp;FN$9,conditions!$9:$9,"&gt;="&amp;FN$9)&lt;$U$9,(1-conditions!$U$34)*SUMIFS(18:18,$9:$9,EOMONTH($U$9,11)+1-$U$9+FN$9-SUMIFS(conditions!$73:$73,conditions!$8:$8,"&lt;="&amp;FN$9,conditions!$9:$9,"&gt;="&amp;FN$9))*conditions!$U$69*conditions!$U$72,0))</f>
        <v>0</v>
      </c>
      <c r="FO90" s="37">
        <f>IF(FO$9="",0,IF(FO$9-SUMIFS(conditions!$73:$73,conditions!$8:$8,"&lt;="&amp;FO$9,conditions!$9:$9,"&gt;="&amp;FO$9)&lt;$U$9,(1-conditions!$U$34)*SUMIFS(18:18,$9:$9,EOMONTH($U$9,11)+1-$U$9+FO$9-SUMIFS(conditions!$73:$73,conditions!$8:$8,"&lt;="&amp;FO$9,conditions!$9:$9,"&gt;="&amp;FO$9))*conditions!$U$69*conditions!$U$72,0))</f>
        <v>0</v>
      </c>
      <c r="FP90" s="37">
        <f>IF(FP$9="",0,IF(FP$9-SUMIFS(conditions!$73:$73,conditions!$8:$8,"&lt;="&amp;FP$9,conditions!$9:$9,"&gt;="&amp;FP$9)&lt;$U$9,(1-conditions!$U$34)*SUMIFS(18:18,$9:$9,EOMONTH($U$9,11)+1-$U$9+FP$9-SUMIFS(conditions!$73:$73,conditions!$8:$8,"&lt;="&amp;FP$9,conditions!$9:$9,"&gt;="&amp;FP$9))*conditions!$U$69*conditions!$U$72,0))</f>
        <v>0</v>
      </c>
      <c r="FQ90" s="37">
        <f>IF(FQ$9="",0,IF(FQ$9-SUMIFS(conditions!$73:$73,conditions!$8:$8,"&lt;="&amp;FQ$9,conditions!$9:$9,"&gt;="&amp;FQ$9)&lt;$U$9,(1-conditions!$U$34)*SUMIFS(18:18,$9:$9,EOMONTH($U$9,11)+1-$U$9+FQ$9-SUMIFS(conditions!$73:$73,conditions!$8:$8,"&lt;="&amp;FQ$9,conditions!$9:$9,"&gt;="&amp;FQ$9))*conditions!$U$69*conditions!$U$72,0))</f>
        <v>0</v>
      </c>
      <c r="FR90" s="37">
        <f>IF(FR$9="",0,IF(FR$9-SUMIFS(conditions!$73:$73,conditions!$8:$8,"&lt;="&amp;FR$9,conditions!$9:$9,"&gt;="&amp;FR$9)&lt;$U$9,(1-conditions!$U$34)*SUMIFS(18:18,$9:$9,EOMONTH($U$9,11)+1-$U$9+FR$9-SUMIFS(conditions!$73:$73,conditions!$8:$8,"&lt;="&amp;FR$9,conditions!$9:$9,"&gt;="&amp;FR$9))*conditions!$U$69*conditions!$U$72,0))</f>
        <v>0</v>
      </c>
      <c r="FS90" s="37">
        <f>IF(FS$9="",0,IF(FS$9-SUMIFS(conditions!$73:$73,conditions!$8:$8,"&lt;="&amp;FS$9,conditions!$9:$9,"&gt;="&amp;FS$9)&lt;$U$9,(1-conditions!$U$34)*SUMIFS(18:18,$9:$9,EOMONTH($U$9,11)+1-$U$9+FS$9-SUMIFS(conditions!$73:$73,conditions!$8:$8,"&lt;="&amp;FS$9,conditions!$9:$9,"&gt;="&amp;FS$9))*conditions!$U$69*conditions!$U$72,0))</f>
        <v>0</v>
      </c>
      <c r="FT90" s="37">
        <f>IF(FT$9="",0,IF(FT$9-SUMIFS(conditions!$73:$73,conditions!$8:$8,"&lt;="&amp;FT$9,conditions!$9:$9,"&gt;="&amp;FT$9)&lt;$U$9,(1-conditions!$U$34)*SUMIFS(18:18,$9:$9,EOMONTH($U$9,11)+1-$U$9+FT$9-SUMIFS(conditions!$73:$73,conditions!$8:$8,"&lt;="&amp;FT$9,conditions!$9:$9,"&gt;="&amp;FT$9))*conditions!$U$69*conditions!$U$72,0))</f>
        <v>0</v>
      </c>
      <c r="FU90" s="37">
        <f>IF(FU$9="",0,IF(FU$9-SUMIFS(conditions!$73:$73,conditions!$8:$8,"&lt;="&amp;FU$9,conditions!$9:$9,"&gt;="&amp;FU$9)&lt;$U$9,(1-conditions!$U$34)*SUMIFS(18:18,$9:$9,EOMONTH($U$9,11)+1-$U$9+FU$9-SUMIFS(conditions!$73:$73,conditions!$8:$8,"&lt;="&amp;FU$9,conditions!$9:$9,"&gt;="&amp;FU$9))*conditions!$U$69*conditions!$U$72,0))</f>
        <v>0</v>
      </c>
      <c r="FV90" s="37">
        <f>IF(FV$9="",0,IF(FV$9-SUMIFS(conditions!$73:$73,conditions!$8:$8,"&lt;="&amp;FV$9,conditions!$9:$9,"&gt;="&amp;FV$9)&lt;$U$9,(1-conditions!$U$34)*SUMIFS(18:18,$9:$9,EOMONTH($U$9,11)+1-$U$9+FV$9-SUMIFS(conditions!$73:$73,conditions!$8:$8,"&lt;="&amp;FV$9,conditions!$9:$9,"&gt;="&amp;FV$9))*conditions!$U$69*conditions!$U$72,0))</f>
        <v>0</v>
      </c>
      <c r="FW90" s="37">
        <f>IF(FW$9="",0,IF(FW$9-SUMIFS(conditions!$73:$73,conditions!$8:$8,"&lt;="&amp;FW$9,conditions!$9:$9,"&gt;="&amp;FW$9)&lt;$U$9,(1-conditions!$U$34)*SUMIFS(18:18,$9:$9,EOMONTH($U$9,11)+1-$U$9+FW$9-SUMIFS(conditions!$73:$73,conditions!$8:$8,"&lt;="&amp;FW$9,conditions!$9:$9,"&gt;="&amp;FW$9))*conditions!$U$69*conditions!$U$72,0))</f>
        <v>0</v>
      </c>
      <c r="FX90" s="37">
        <f>IF(FX$9="",0,IF(FX$9-SUMIFS(conditions!$73:$73,conditions!$8:$8,"&lt;="&amp;FX$9,conditions!$9:$9,"&gt;="&amp;FX$9)&lt;$U$9,(1-conditions!$U$34)*SUMIFS(18:18,$9:$9,EOMONTH($U$9,11)+1-$U$9+FX$9-SUMIFS(conditions!$73:$73,conditions!$8:$8,"&lt;="&amp;FX$9,conditions!$9:$9,"&gt;="&amp;FX$9))*conditions!$U$69*conditions!$U$72,0))</f>
        <v>0</v>
      </c>
      <c r="FY90" s="37">
        <f>IF(FY$9="",0,IF(FY$9-SUMIFS(conditions!$73:$73,conditions!$8:$8,"&lt;="&amp;FY$9,conditions!$9:$9,"&gt;="&amp;FY$9)&lt;$U$9,(1-conditions!$U$34)*SUMIFS(18:18,$9:$9,EOMONTH($U$9,11)+1-$U$9+FY$9-SUMIFS(conditions!$73:$73,conditions!$8:$8,"&lt;="&amp;FY$9,conditions!$9:$9,"&gt;="&amp;FY$9))*conditions!$U$69*conditions!$U$72,0))</f>
        <v>0</v>
      </c>
      <c r="FZ90" s="37">
        <f>IF(FZ$9="",0,IF(FZ$9-SUMIFS(conditions!$73:$73,conditions!$8:$8,"&lt;="&amp;FZ$9,conditions!$9:$9,"&gt;="&amp;FZ$9)&lt;$U$9,(1-conditions!$U$34)*SUMIFS(18:18,$9:$9,EOMONTH($U$9,11)+1-$U$9+FZ$9-SUMIFS(conditions!$73:$73,conditions!$8:$8,"&lt;="&amp;FZ$9,conditions!$9:$9,"&gt;="&amp;FZ$9))*conditions!$U$69*conditions!$U$72,0))</f>
        <v>0</v>
      </c>
      <c r="GA90" s="37">
        <f>IF(GA$9="",0,IF(GA$9-SUMIFS(conditions!$73:$73,conditions!$8:$8,"&lt;="&amp;GA$9,conditions!$9:$9,"&gt;="&amp;GA$9)&lt;$U$9,(1-conditions!$U$34)*SUMIFS(18:18,$9:$9,EOMONTH($U$9,11)+1-$U$9+GA$9-SUMIFS(conditions!$73:$73,conditions!$8:$8,"&lt;="&amp;GA$9,conditions!$9:$9,"&gt;="&amp;GA$9))*conditions!$U$69*conditions!$U$72,0))</f>
        <v>0</v>
      </c>
      <c r="GB90" s="37">
        <f>IF(GB$9="",0,IF(GB$9-SUMIFS(conditions!$73:$73,conditions!$8:$8,"&lt;="&amp;GB$9,conditions!$9:$9,"&gt;="&amp;GB$9)&lt;$U$9,(1-conditions!$U$34)*SUMIFS(18:18,$9:$9,EOMONTH($U$9,11)+1-$U$9+GB$9-SUMIFS(conditions!$73:$73,conditions!$8:$8,"&lt;="&amp;GB$9,conditions!$9:$9,"&gt;="&amp;GB$9))*conditions!$U$69*conditions!$U$72,0))</f>
        <v>0</v>
      </c>
      <c r="GC90" s="37">
        <f>IF(GC$9="",0,IF(GC$9-SUMIFS(conditions!$73:$73,conditions!$8:$8,"&lt;="&amp;GC$9,conditions!$9:$9,"&gt;="&amp;GC$9)&lt;$U$9,(1-conditions!$U$34)*SUMIFS(18:18,$9:$9,EOMONTH($U$9,11)+1-$U$9+GC$9-SUMIFS(conditions!$73:$73,conditions!$8:$8,"&lt;="&amp;GC$9,conditions!$9:$9,"&gt;="&amp;GC$9))*conditions!$U$69*conditions!$U$72,0))</f>
        <v>0</v>
      </c>
      <c r="GD90" s="37">
        <f>IF(GD$9="",0,IF(GD$9-SUMIFS(conditions!$73:$73,conditions!$8:$8,"&lt;="&amp;GD$9,conditions!$9:$9,"&gt;="&amp;GD$9)&lt;$U$9,(1-conditions!$U$34)*SUMIFS(18:18,$9:$9,EOMONTH($U$9,11)+1-$U$9+GD$9-SUMIFS(conditions!$73:$73,conditions!$8:$8,"&lt;="&amp;GD$9,conditions!$9:$9,"&gt;="&amp;GD$9))*conditions!$U$69*conditions!$U$72,0))</f>
        <v>0</v>
      </c>
      <c r="GE90" s="37">
        <f>IF(GE$9="",0,IF(GE$9-SUMIFS(conditions!$73:$73,conditions!$8:$8,"&lt;="&amp;GE$9,conditions!$9:$9,"&gt;="&amp;GE$9)&lt;$U$9,(1-conditions!$U$34)*SUMIFS(18:18,$9:$9,EOMONTH($U$9,11)+1-$U$9+GE$9-SUMIFS(conditions!$73:$73,conditions!$8:$8,"&lt;="&amp;GE$9,conditions!$9:$9,"&gt;="&amp;GE$9))*conditions!$U$69*conditions!$U$72,0))</f>
        <v>0</v>
      </c>
      <c r="GF90" s="37">
        <f>IF(GF$9="",0,IF(GF$9-SUMIFS(conditions!$73:$73,conditions!$8:$8,"&lt;="&amp;GF$9,conditions!$9:$9,"&gt;="&amp;GF$9)&lt;$U$9,(1-conditions!$U$34)*SUMIFS(18:18,$9:$9,EOMONTH($U$9,11)+1-$U$9+GF$9-SUMIFS(conditions!$73:$73,conditions!$8:$8,"&lt;="&amp;GF$9,conditions!$9:$9,"&gt;="&amp;GF$9))*conditions!$U$69*conditions!$U$72,0))</f>
        <v>0</v>
      </c>
      <c r="GG90" s="37">
        <f>IF(GG$9="",0,IF(GG$9-SUMIFS(conditions!$73:$73,conditions!$8:$8,"&lt;="&amp;GG$9,conditions!$9:$9,"&gt;="&amp;GG$9)&lt;$U$9,(1-conditions!$U$34)*SUMIFS(18:18,$9:$9,EOMONTH($U$9,11)+1-$U$9+GG$9-SUMIFS(conditions!$73:$73,conditions!$8:$8,"&lt;="&amp;GG$9,conditions!$9:$9,"&gt;="&amp;GG$9))*conditions!$U$69*conditions!$U$72,0))</f>
        <v>0</v>
      </c>
      <c r="GH90" s="37">
        <f>IF(GH$9="",0,IF(GH$9-SUMIFS(conditions!$73:$73,conditions!$8:$8,"&lt;="&amp;GH$9,conditions!$9:$9,"&gt;="&amp;GH$9)&lt;$U$9,(1-conditions!$U$34)*SUMIFS(18:18,$9:$9,EOMONTH($U$9,11)+1-$U$9+GH$9-SUMIFS(conditions!$73:$73,conditions!$8:$8,"&lt;="&amp;GH$9,conditions!$9:$9,"&gt;="&amp;GH$9))*conditions!$U$69*conditions!$U$72,0))</f>
        <v>0</v>
      </c>
      <c r="GI90" s="37">
        <f>IF(GI$9="",0,IF(GI$9-SUMIFS(conditions!$73:$73,conditions!$8:$8,"&lt;="&amp;GI$9,conditions!$9:$9,"&gt;="&amp;GI$9)&lt;$U$9,(1-conditions!$U$34)*SUMIFS(18:18,$9:$9,EOMONTH($U$9,11)+1-$U$9+GI$9-SUMIFS(conditions!$73:$73,conditions!$8:$8,"&lt;="&amp;GI$9,conditions!$9:$9,"&gt;="&amp;GI$9))*conditions!$U$69*conditions!$U$72,0))</f>
        <v>0</v>
      </c>
      <c r="GJ90" s="37">
        <f>IF(GJ$9="",0,IF(GJ$9-SUMIFS(conditions!$73:$73,conditions!$8:$8,"&lt;="&amp;GJ$9,conditions!$9:$9,"&gt;="&amp;GJ$9)&lt;$U$9,(1-conditions!$U$34)*SUMIFS(18:18,$9:$9,EOMONTH($U$9,11)+1-$U$9+GJ$9-SUMIFS(conditions!$73:$73,conditions!$8:$8,"&lt;="&amp;GJ$9,conditions!$9:$9,"&gt;="&amp;GJ$9))*conditions!$U$69*conditions!$U$72,0))</f>
        <v>0</v>
      </c>
      <c r="GK90" s="37">
        <f>IF(GK$9="",0,IF(GK$9-SUMIFS(conditions!$73:$73,conditions!$8:$8,"&lt;="&amp;GK$9,conditions!$9:$9,"&gt;="&amp;GK$9)&lt;$U$9,(1-conditions!$U$34)*SUMIFS(18:18,$9:$9,EOMONTH($U$9,11)+1-$U$9+GK$9-SUMIFS(conditions!$73:$73,conditions!$8:$8,"&lt;="&amp;GK$9,conditions!$9:$9,"&gt;="&amp;GK$9))*conditions!$U$69*conditions!$U$72,0))</f>
        <v>0</v>
      </c>
      <c r="GL90" s="37">
        <f>IF(GL$9="",0,IF(GL$9-SUMIFS(conditions!$73:$73,conditions!$8:$8,"&lt;="&amp;GL$9,conditions!$9:$9,"&gt;="&amp;GL$9)&lt;$U$9,(1-conditions!$U$34)*SUMIFS(18:18,$9:$9,EOMONTH($U$9,11)+1-$U$9+GL$9-SUMIFS(conditions!$73:$73,conditions!$8:$8,"&lt;="&amp;GL$9,conditions!$9:$9,"&gt;="&amp;GL$9))*conditions!$U$69*conditions!$U$72,0))</f>
        <v>0</v>
      </c>
      <c r="GM90" s="37">
        <f>IF(GM$9="",0,IF(GM$9-SUMIFS(conditions!$73:$73,conditions!$8:$8,"&lt;="&amp;GM$9,conditions!$9:$9,"&gt;="&amp;GM$9)&lt;$U$9,(1-conditions!$U$34)*SUMIFS(18:18,$9:$9,EOMONTH($U$9,11)+1-$U$9+GM$9-SUMIFS(conditions!$73:$73,conditions!$8:$8,"&lt;="&amp;GM$9,conditions!$9:$9,"&gt;="&amp;GM$9))*conditions!$U$69*conditions!$U$72,0))</f>
        <v>0</v>
      </c>
      <c r="GN90" s="37">
        <f>IF(GN$9="",0,IF(GN$9-SUMIFS(conditions!$73:$73,conditions!$8:$8,"&lt;="&amp;GN$9,conditions!$9:$9,"&gt;="&amp;GN$9)&lt;$U$9,(1-conditions!$U$34)*SUMIFS(18:18,$9:$9,EOMONTH($U$9,11)+1-$U$9+GN$9-SUMIFS(conditions!$73:$73,conditions!$8:$8,"&lt;="&amp;GN$9,conditions!$9:$9,"&gt;="&amp;GN$9))*conditions!$U$69*conditions!$U$72,0))</f>
        <v>0</v>
      </c>
      <c r="GO90" s="37">
        <f>IF(GO$9="",0,IF(GO$9-SUMIFS(conditions!$73:$73,conditions!$8:$8,"&lt;="&amp;GO$9,conditions!$9:$9,"&gt;="&amp;GO$9)&lt;$U$9,(1-conditions!$U$34)*SUMIFS(18:18,$9:$9,EOMONTH($U$9,11)+1-$U$9+GO$9-SUMIFS(conditions!$73:$73,conditions!$8:$8,"&lt;="&amp;GO$9,conditions!$9:$9,"&gt;="&amp;GO$9))*conditions!$U$69*conditions!$U$72,0))</f>
        <v>0</v>
      </c>
      <c r="GP90" s="37">
        <f>IF(GP$9="",0,IF(GP$9-SUMIFS(conditions!$73:$73,conditions!$8:$8,"&lt;="&amp;GP$9,conditions!$9:$9,"&gt;="&amp;GP$9)&lt;$U$9,(1-conditions!$U$34)*SUMIFS(18:18,$9:$9,EOMONTH($U$9,11)+1-$U$9+GP$9-SUMIFS(conditions!$73:$73,conditions!$8:$8,"&lt;="&amp;GP$9,conditions!$9:$9,"&gt;="&amp;GP$9))*conditions!$U$69*conditions!$U$72,0))</f>
        <v>0</v>
      </c>
      <c r="GQ90" s="37">
        <f>IF(GQ$9="",0,IF(GQ$9-SUMIFS(conditions!$73:$73,conditions!$8:$8,"&lt;="&amp;GQ$9,conditions!$9:$9,"&gt;="&amp;GQ$9)&lt;$U$9,(1-conditions!$U$34)*SUMIFS(18:18,$9:$9,EOMONTH($U$9,11)+1-$U$9+GQ$9-SUMIFS(conditions!$73:$73,conditions!$8:$8,"&lt;="&amp;GQ$9,conditions!$9:$9,"&gt;="&amp;GQ$9))*conditions!$U$69*conditions!$U$72,0))</f>
        <v>0</v>
      </c>
      <c r="GR90" s="37">
        <f>IF(GR$9="",0,IF(GR$9-SUMIFS(conditions!$73:$73,conditions!$8:$8,"&lt;="&amp;GR$9,conditions!$9:$9,"&gt;="&amp;GR$9)&lt;$U$9,(1-conditions!$U$34)*SUMIFS(18:18,$9:$9,EOMONTH($U$9,11)+1-$U$9+GR$9-SUMIFS(conditions!$73:$73,conditions!$8:$8,"&lt;="&amp;GR$9,conditions!$9:$9,"&gt;="&amp;GR$9))*conditions!$U$69*conditions!$U$72,0))</f>
        <v>0</v>
      </c>
      <c r="GS90" s="37">
        <f>IF(GS$9="",0,IF(GS$9-SUMIFS(conditions!$73:$73,conditions!$8:$8,"&lt;="&amp;GS$9,conditions!$9:$9,"&gt;="&amp;GS$9)&lt;$U$9,(1-conditions!$U$34)*SUMIFS(18:18,$9:$9,EOMONTH($U$9,11)+1-$U$9+GS$9-SUMIFS(conditions!$73:$73,conditions!$8:$8,"&lt;="&amp;GS$9,conditions!$9:$9,"&gt;="&amp;GS$9))*conditions!$U$69*conditions!$U$72,0))</f>
        <v>0</v>
      </c>
      <c r="GT90" s="37">
        <f>IF(GT$9="",0,IF(GT$9-SUMIFS(conditions!$73:$73,conditions!$8:$8,"&lt;="&amp;GT$9,conditions!$9:$9,"&gt;="&amp;GT$9)&lt;$U$9,(1-conditions!$U$34)*SUMIFS(18:18,$9:$9,EOMONTH($U$9,11)+1-$U$9+GT$9-SUMIFS(conditions!$73:$73,conditions!$8:$8,"&lt;="&amp;GT$9,conditions!$9:$9,"&gt;="&amp;GT$9))*conditions!$U$69*conditions!$U$72,0))</f>
        <v>0</v>
      </c>
      <c r="GU90" s="37">
        <f>IF(GU$9="",0,IF(GU$9-SUMIFS(conditions!$73:$73,conditions!$8:$8,"&lt;="&amp;GU$9,conditions!$9:$9,"&gt;="&amp;GU$9)&lt;$U$9,(1-conditions!$U$34)*SUMIFS(18:18,$9:$9,EOMONTH($U$9,11)+1-$U$9+GU$9-SUMIFS(conditions!$73:$73,conditions!$8:$8,"&lt;="&amp;GU$9,conditions!$9:$9,"&gt;="&amp;GU$9))*conditions!$U$69*conditions!$U$72,0))</f>
        <v>0</v>
      </c>
      <c r="GV90" s="37">
        <f>IF(GV$9="",0,IF(GV$9-SUMIFS(conditions!$73:$73,conditions!$8:$8,"&lt;="&amp;GV$9,conditions!$9:$9,"&gt;="&amp;GV$9)&lt;$U$9,(1-conditions!$U$34)*SUMIFS(18:18,$9:$9,EOMONTH($U$9,11)+1-$U$9+GV$9-SUMIFS(conditions!$73:$73,conditions!$8:$8,"&lt;="&amp;GV$9,conditions!$9:$9,"&gt;="&amp;GV$9))*conditions!$U$69*conditions!$U$72,0))</f>
        <v>0</v>
      </c>
      <c r="GW90" s="37">
        <f>IF(GW$9="",0,IF(GW$9-SUMIFS(conditions!$73:$73,conditions!$8:$8,"&lt;="&amp;GW$9,conditions!$9:$9,"&gt;="&amp;GW$9)&lt;$U$9,(1-conditions!$U$34)*SUMIFS(18:18,$9:$9,EOMONTH($U$9,11)+1-$U$9+GW$9-SUMIFS(conditions!$73:$73,conditions!$8:$8,"&lt;="&amp;GW$9,conditions!$9:$9,"&gt;="&amp;GW$9))*conditions!$U$69*conditions!$U$72,0))</f>
        <v>0</v>
      </c>
      <c r="GX90" s="37">
        <f>IF(GX$9="",0,IF(GX$9-SUMIFS(conditions!$73:$73,conditions!$8:$8,"&lt;="&amp;GX$9,conditions!$9:$9,"&gt;="&amp;GX$9)&lt;$U$9,(1-conditions!$U$34)*SUMIFS(18:18,$9:$9,EOMONTH($U$9,11)+1-$U$9+GX$9-SUMIFS(conditions!$73:$73,conditions!$8:$8,"&lt;="&amp;GX$9,conditions!$9:$9,"&gt;="&amp;GX$9))*conditions!$U$69*conditions!$U$72,0))</f>
        <v>0</v>
      </c>
      <c r="GY90" s="37">
        <f>IF(GY$9="",0,IF(GY$9-SUMIFS(conditions!$73:$73,conditions!$8:$8,"&lt;="&amp;GY$9,conditions!$9:$9,"&gt;="&amp;GY$9)&lt;$U$9,(1-conditions!$U$34)*SUMIFS(18:18,$9:$9,EOMONTH($U$9,11)+1-$U$9+GY$9-SUMIFS(conditions!$73:$73,conditions!$8:$8,"&lt;="&amp;GY$9,conditions!$9:$9,"&gt;="&amp;GY$9))*conditions!$U$69*conditions!$U$72,0))</f>
        <v>0</v>
      </c>
      <c r="GZ90" s="37">
        <f>IF(GZ$9="",0,IF(GZ$9-SUMIFS(conditions!$73:$73,conditions!$8:$8,"&lt;="&amp;GZ$9,conditions!$9:$9,"&gt;="&amp;GZ$9)&lt;$U$9,(1-conditions!$U$34)*SUMIFS(18:18,$9:$9,EOMONTH($U$9,11)+1-$U$9+GZ$9-SUMIFS(conditions!$73:$73,conditions!$8:$8,"&lt;="&amp;GZ$9,conditions!$9:$9,"&gt;="&amp;GZ$9))*conditions!$U$69*conditions!$U$72,0))</f>
        <v>0</v>
      </c>
      <c r="HA90" s="37">
        <f>IF(HA$9="",0,IF(HA$9-SUMIFS(conditions!$73:$73,conditions!$8:$8,"&lt;="&amp;HA$9,conditions!$9:$9,"&gt;="&amp;HA$9)&lt;$U$9,(1-conditions!$U$34)*SUMIFS(18:18,$9:$9,EOMONTH($U$9,11)+1-$U$9+HA$9-SUMIFS(conditions!$73:$73,conditions!$8:$8,"&lt;="&amp;HA$9,conditions!$9:$9,"&gt;="&amp;HA$9))*conditions!$U$69*conditions!$U$72,0))</f>
        <v>0</v>
      </c>
      <c r="HB90" s="37">
        <f>IF(HB$9="",0,IF(HB$9-SUMIFS(conditions!$73:$73,conditions!$8:$8,"&lt;="&amp;HB$9,conditions!$9:$9,"&gt;="&amp;HB$9)&lt;$U$9,(1-conditions!$U$34)*SUMIFS(18:18,$9:$9,EOMONTH($U$9,11)+1-$U$9+HB$9-SUMIFS(conditions!$73:$73,conditions!$8:$8,"&lt;="&amp;HB$9,conditions!$9:$9,"&gt;="&amp;HB$9))*conditions!$U$69*conditions!$U$72,0))</f>
        <v>0</v>
      </c>
      <c r="HC90" s="37">
        <f>IF(HC$9="",0,IF(HC$9-SUMIFS(conditions!$73:$73,conditions!$8:$8,"&lt;="&amp;HC$9,conditions!$9:$9,"&gt;="&amp;HC$9)&lt;$U$9,(1-conditions!$U$34)*SUMIFS(18:18,$9:$9,EOMONTH($U$9,11)+1-$U$9+HC$9-SUMIFS(conditions!$73:$73,conditions!$8:$8,"&lt;="&amp;HC$9,conditions!$9:$9,"&gt;="&amp;HC$9))*conditions!$U$69*conditions!$U$72,0))</f>
        <v>0</v>
      </c>
      <c r="HD90" s="37">
        <f>IF(HD$9="",0,IF(HD$9-SUMIFS(conditions!$73:$73,conditions!$8:$8,"&lt;="&amp;HD$9,conditions!$9:$9,"&gt;="&amp;HD$9)&lt;$U$9,(1-conditions!$U$34)*SUMIFS(18:18,$9:$9,EOMONTH($U$9,11)+1-$U$9+HD$9-SUMIFS(conditions!$73:$73,conditions!$8:$8,"&lt;="&amp;HD$9,conditions!$9:$9,"&gt;="&amp;HD$9))*conditions!$U$69*conditions!$U$72,0))</f>
        <v>0</v>
      </c>
      <c r="HE90" s="37">
        <f>IF(HE$9="",0,IF(HE$9-SUMIFS(conditions!$73:$73,conditions!$8:$8,"&lt;="&amp;HE$9,conditions!$9:$9,"&gt;="&amp;HE$9)&lt;$U$9,(1-conditions!$U$34)*SUMIFS(18:18,$9:$9,EOMONTH($U$9,11)+1-$U$9+HE$9-SUMIFS(conditions!$73:$73,conditions!$8:$8,"&lt;="&amp;HE$9,conditions!$9:$9,"&gt;="&amp;HE$9))*conditions!$U$69*conditions!$U$72,0))</f>
        <v>0</v>
      </c>
      <c r="HF90" s="37">
        <f>IF(HF$9="",0,IF(HF$9-SUMIFS(conditions!$73:$73,conditions!$8:$8,"&lt;="&amp;HF$9,conditions!$9:$9,"&gt;="&amp;HF$9)&lt;$U$9,(1-conditions!$U$34)*SUMIFS(18:18,$9:$9,EOMONTH($U$9,11)+1-$U$9+HF$9-SUMIFS(conditions!$73:$73,conditions!$8:$8,"&lt;="&amp;HF$9,conditions!$9:$9,"&gt;="&amp;HF$9))*conditions!$U$69*conditions!$U$72,0))</f>
        <v>0</v>
      </c>
      <c r="HG90" s="37">
        <f>IF(HG$9="",0,IF(HG$9-SUMIFS(conditions!$73:$73,conditions!$8:$8,"&lt;="&amp;HG$9,conditions!$9:$9,"&gt;="&amp;HG$9)&lt;$U$9,(1-conditions!$U$34)*SUMIFS(18:18,$9:$9,EOMONTH($U$9,11)+1-$U$9+HG$9-SUMIFS(conditions!$73:$73,conditions!$8:$8,"&lt;="&amp;HG$9,conditions!$9:$9,"&gt;="&amp;HG$9))*conditions!$U$69*conditions!$U$72,0))</f>
        <v>0</v>
      </c>
      <c r="HH90" s="37">
        <f>IF(HH$9="",0,IF(HH$9-SUMIFS(conditions!$73:$73,conditions!$8:$8,"&lt;="&amp;HH$9,conditions!$9:$9,"&gt;="&amp;HH$9)&lt;$U$9,(1-conditions!$U$34)*SUMIFS(18:18,$9:$9,EOMONTH($U$9,11)+1-$U$9+HH$9-SUMIFS(conditions!$73:$73,conditions!$8:$8,"&lt;="&amp;HH$9,conditions!$9:$9,"&gt;="&amp;HH$9))*conditions!$U$69*conditions!$U$72,0))</f>
        <v>0</v>
      </c>
      <c r="HI90" s="37">
        <f>IF(HI$9="",0,IF(HI$9-SUMIFS(conditions!$73:$73,conditions!$8:$8,"&lt;="&amp;HI$9,conditions!$9:$9,"&gt;="&amp;HI$9)&lt;$U$9,(1-conditions!$U$34)*SUMIFS(18:18,$9:$9,EOMONTH($U$9,11)+1-$U$9+HI$9-SUMIFS(conditions!$73:$73,conditions!$8:$8,"&lt;="&amp;HI$9,conditions!$9:$9,"&gt;="&amp;HI$9))*conditions!$U$69*conditions!$U$72,0))</f>
        <v>0</v>
      </c>
      <c r="HJ90" s="37">
        <f>IF(HJ$9="",0,IF(HJ$9-SUMIFS(conditions!$73:$73,conditions!$8:$8,"&lt;="&amp;HJ$9,conditions!$9:$9,"&gt;="&amp;HJ$9)&lt;$U$9,(1-conditions!$U$34)*SUMIFS(18:18,$9:$9,EOMONTH($U$9,11)+1-$U$9+HJ$9-SUMIFS(conditions!$73:$73,conditions!$8:$8,"&lt;="&amp;HJ$9,conditions!$9:$9,"&gt;="&amp;HJ$9))*conditions!$U$69*conditions!$U$72,0))</f>
        <v>0</v>
      </c>
      <c r="HK90" s="37">
        <f>IF(HK$9="",0,IF(HK$9-SUMIFS(conditions!$73:$73,conditions!$8:$8,"&lt;="&amp;HK$9,conditions!$9:$9,"&gt;="&amp;HK$9)&lt;$U$9,(1-conditions!$U$34)*SUMIFS(18:18,$9:$9,EOMONTH($U$9,11)+1-$U$9+HK$9-SUMIFS(conditions!$73:$73,conditions!$8:$8,"&lt;="&amp;HK$9,conditions!$9:$9,"&gt;="&amp;HK$9))*conditions!$U$69*conditions!$U$72,0))</f>
        <v>0</v>
      </c>
      <c r="HL90" s="37">
        <f>IF(HL$9="",0,IF(HL$9-SUMIFS(conditions!$73:$73,conditions!$8:$8,"&lt;="&amp;HL$9,conditions!$9:$9,"&gt;="&amp;HL$9)&lt;$U$9,(1-conditions!$U$34)*SUMIFS(18:18,$9:$9,EOMONTH($U$9,11)+1-$U$9+HL$9-SUMIFS(conditions!$73:$73,conditions!$8:$8,"&lt;="&amp;HL$9,conditions!$9:$9,"&gt;="&amp;HL$9))*conditions!$U$69*conditions!$U$72,0))</f>
        <v>0</v>
      </c>
      <c r="HM90" s="37">
        <f>IF(HM$9="",0,IF(HM$9-SUMIFS(conditions!$73:$73,conditions!$8:$8,"&lt;="&amp;HM$9,conditions!$9:$9,"&gt;="&amp;HM$9)&lt;$U$9,(1-conditions!$U$34)*SUMIFS(18:18,$9:$9,EOMONTH($U$9,11)+1-$U$9+HM$9-SUMIFS(conditions!$73:$73,conditions!$8:$8,"&lt;="&amp;HM$9,conditions!$9:$9,"&gt;="&amp;HM$9))*conditions!$U$69*conditions!$U$72,0))</f>
        <v>0</v>
      </c>
      <c r="HN90" s="37">
        <f>IF(HN$9="",0,IF(HN$9-SUMIFS(conditions!$73:$73,conditions!$8:$8,"&lt;="&amp;HN$9,conditions!$9:$9,"&gt;="&amp;HN$9)&lt;$U$9,(1-conditions!$U$34)*SUMIFS(18:18,$9:$9,EOMONTH($U$9,11)+1-$U$9+HN$9-SUMIFS(conditions!$73:$73,conditions!$8:$8,"&lt;="&amp;HN$9,conditions!$9:$9,"&gt;="&amp;HN$9))*conditions!$U$69*conditions!$U$72,0))</f>
        <v>0</v>
      </c>
      <c r="HO90" s="37">
        <f>IF(HO$9="",0,IF(HO$9-SUMIFS(conditions!$73:$73,conditions!$8:$8,"&lt;="&amp;HO$9,conditions!$9:$9,"&gt;="&amp;HO$9)&lt;$U$9,(1-conditions!$U$34)*SUMIFS(18:18,$9:$9,EOMONTH($U$9,11)+1-$U$9+HO$9-SUMIFS(conditions!$73:$73,conditions!$8:$8,"&lt;="&amp;HO$9,conditions!$9:$9,"&gt;="&amp;HO$9))*conditions!$U$69*conditions!$U$72,0))</f>
        <v>0</v>
      </c>
      <c r="HP90" s="37">
        <f>IF(HP$9="",0,IF(HP$9-SUMIFS(conditions!$73:$73,conditions!$8:$8,"&lt;="&amp;HP$9,conditions!$9:$9,"&gt;="&amp;HP$9)&lt;$U$9,(1-conditions!$U$34)*SUMIFS(18:18,$9:$9,EOMONTH($U$9,11)+1-$U$9+HP$9-SUMIFS(conditions!$73:$73,conditions!$8:$8,"&lt;="&amp;HP$9,conditions!$9:$9,"&gt;="&amp;HP$9))*conditions!$U$69*conditions!$U$72,0))</f>
        <v>0</v>
      </c>
      <c r="HQ90" s="37">
        <f>IF(HQ$9="",0,IF(HQ$9-SUMIFS(conditions!$73:$73,conditions!$8:$8,"&lt;="&amp;HQ$9,conditions!$9:$9,"&gt;="&amp;HQ$9)&lt;$U$9,(1-conditions!$U$34)*SUMIFS(18:18,$9:$9,EOMONTH($U$9,11)+1-$U$9+HQ$9-SUMIFS(conditions!$73:$73,conditions!$8:$8,"&lt;="&amp;HQ$9,conditions!$9:$9,"&gt;="&amp;HQ$9))*conditions!$U$69*conditions!$U$72,0))</f>
        <v>0</v>
      </c>
      <c r="HR90" s="37">
        <f>IF(HR$9="",0,IF(HR$9-SUMIFS(conditions!$73:$73,conditions!$8:$8,"&lt;="&amp;HR$9,conditions!$9:$9,"&gt;="&amp;HR$9)&lt;$U$9,(1-conditions!$U$34)*SUMIFS(18:18,$9:$9,EOMONTH($U$9,11)+1-$U$9+HR$9-SUMIFS(conditions!$73:$73,conditions!$8:$8,"&lt;="&amp;HR$9,conditions!$9:$9,"&gt;="&amp;HR$9))*conditions!$U$69*conditions!$U$72,0))</f>
        <v>0</v>
      </c>
      <c r="HS90" s="37">
        <f>IF(HS$9="",0,IF(HS$9-SUMIFS(conditions!$73:$73,conditions!$8:$8,"&lt;="&amp;HS$9,conditions!$9:$9,"&gt;="&amp;HS$9)&lt;$U$9,(1-conditions!$U$34)*SUMIFS(18:18,$9:$9,EOMONTH($U$9,11)+1-$U$9+HS$9-SUMIFS(conditions!$73:$73,conditions!$8:$8,"&lt;="&amp;HS$9,conditions!$9:$9,"&gt;="&amp;HS$9))*conditions!$U$69*conditions!$U$72,0))</f>
        <v>0</v>
      </c>
      <c r="HT90" s="37">
        <f>IF(HT$9="",0,IF(HT$9-SUMIFS(conditions!$73:$73,conditions!$8:$8,"&lt;="&amp;HT$9,conditions!$9:$9,"&gt;="&amp;HT$9)&lt;$U$9,(1-conditions!$U$34)*SUMIFS(18:18,$9:$9,EOMONTH($U$9,11)+1-$U$9+HT$9-SUMIFS(conditions!$73:$73,conditions!$8:$8,"&lt;="&amp;HT$9,conditions!$9:$9,"&gt;="&amp;HT$9))*conditions!$U$69*conditions!$U$72,0))</f>
        <v>0</v>
      </c>
      <c r="HU90" s="37">
        <f>IF(HU$9="",0,IF(HU$9-SUMIFS(conditions!$73:$73,conditions!$8:$8,"&lt;="&amp;HU$9,conditions!$9:$9,"&gt;="&amp;HU$9)&lt;$U$9,(1-conditions!$U$34)*SUMIFS(18:18,$9:$9,EOMONTH($U$9,11)+1-$U$9+HU$9-SUMIFS(conditions!$73:$73,conditions!$8:$8,"&lt;="&amp;HU$9,conditions!$9:$9,"&gt;="&amp;HU$9))*conditions!$U$69*conditions!$U$72,0))</f>
        <v>0</v>
      </c>
      <c r="HV90" s="37">
        <f>IF(HV$9="",0,IF(HV$9-SUMIFS(conditions!$73:$73,conditions!$8:$8,"&lt;="&amp;HV$9,conditions!$9:$9,"&gt;="&amp;HV$9)&lt;$U$9,(1-conditions!$U$34)*SUMIFS(18:18,$9:$9,EOMONTH($U$9,11)+1-$U$9+HV$9-SUMIFS(conditions!$73:$73,conditions!$8:$8,"&lt;="&amp;HV$9,conditions!$9:$9,"&gt;="&amp;HV$9))*conditions!$U$69*conditions!$U$72,0))</f>
        <v>0</v>
      </c>
      <c r="HW90" s="37">
        <f>IF(HW$9="",0,IF(HW$9-SUMIFS(conditions!$73:$73,conditions!$8:$8,"&lt;="&amp;HW$9,conditions!$9:$9,"&gt;="&amp;HW$9)&lt;$U$9,(1-conditions!$U$34)*SUMIFS(18:18,$9:$9,EOMONTH($U$9,11)+1-$U$9+HW$9-SUMIFS(conditions!$73:$73,conditions!$8:$8,"&lt;="&amp;HW$9,conditions!$9:$9,"&gt;="&amp;HW$9))*conditions!$U$69*conditions!$U$72,0))</f>
        <v>0</v>
      </c>
      <c r="HX90" s="37">
        <f>IF(HX$9="",0,IF(HX$9-SUMIFS(conditions!$73:$73,conditions!$8:$8,"&lt;="&amp;HX$9,conditions!$9:$9,"&gt;="&amp;HX$9)&lt;$U$9,(1-conditions!$U$34)*SUMIFS(18:18,$9:$9,EOMONTH($U$9,11)+1-$U$9+HX$9-SUMIFS(conditions!$73:$73,conditions!$8:$8,"&lt;="&amp;HX$9,conditions!$9:$9,"&gt;="&amp;HX$9))*conditions!$U$69*conditions!$U$72,0))</f>
        <v>0</v>
      </c>
      <c r="HY90" s="37">
        <f>IF(HY$9="",0,IF(HY$9-SUMIFS(conditions!$73:$73,conditions!$8:$8,"&lt;="&amp;HY$9,conditions!$9:$9,"&gt;="&amp;HY$9)&lt;$U$9,(1-conditions!$U$34)*SUMIFS(18:18,$9:$9,EOMONTH($U$9,11)+1-$U$9+HY$9-SUMIFS(conditions!$73:$73,conditions!$8:$8,"&lt;="&amp;HY$9,conditions!$9:$9,"&gt;="&amp;HY$9))*conditions!$U$69*conditions!$U$72,0))</f>
        <v>0</v>
      </c>
      <c r="HZ90" s="37">
        <f>IF(HZ$9="",0,IF(HZ$9-SUMIFS(conditions!$73:$73,conditions!$8:$8,"&lt;="&amp;HZ$9,conditions!$9:$9,"&gt;="&amp;HZ$9)&lt;$U$9,(1-conditions!$U$34)*SUMIFS(18:18,$9:$9,EOMONTH($U$9,11)+1-$U$9+HZ$9-SUMIFS(conditions!$73:$73,conditions!$8:$8,"&lt;="&amp;HZ$9,conditions!$9:$9,"&gt;="&amp;HZ$9))*conditions!$U$69*conditions!$U$72,0))</f>
        <v>0</v>
      </c>
      <c r="IA90" s="37">
        <f>IF(IA$9="",0,IF(IA$9-SUMIFS(conditions!$73:$73,conditions!$8:$8,"&lt;="&amp;IA$9,conditions!$9:$9,"&gt;="&amp;IA$9)&lt;$U$9,(1-conditions!$U$34)*SUMIFS(18:18,$9:$9,EOMONTH($U$9,11)+1-$U$9+IA$9-SUMIFS(conditions!$73:$73,conditions!$8:$8,"&lt;="&amp;IA$9,conditions!$9:$9,"&gt;="&amp;IA$9))*conditions!$U$69*conditions!$U$72,0))</f>
        <v>0</v>
      </c>
      <c r="IB90" s="37">
        <f>IF(IB$9="",0,IF(IB$9-SUMIFS(conditions!$73:$73,conditions!$8:$8,"&lt;="&amp;IB$9,conditions!$9:$9,"&gt;="&amp;IB$9)&lt;$U$9,(1-conditions!$U$34)*SUMIFS(18:18,$9:$9,EOMONTH($U$9,11)+1-$U$9+IB$9-SUMIFS(conditions!$73:$73,conditions!$8:$8,"&lt;="&amp;IB$9,conditions!$9:$9,"&gt;="&amp;IB$9))*conditions!$U$69*conditions!$U$72,0))</f>
        <v>0</v>
      </c>
      <c r="IC90" s="37">
        <f>IF(IC$9="",0,IF(IC$9-SUMIFS(conditions!$73:$73,conditions!$8:$8,"&lt;="&amp;IC$9,conditions!$9:$9,"&gt;="&amp;IC$9)&lt;$U$9,(1-conditions!$U$34)*SUMIFS(18:18,$9:$9,EOMONTH($U$9,11)+1-$U$9+IC$9-SUMIFS(conditions!$73:$73,conditions!$8:$8,"&lt;="&amp;IC$9,conditions!$9:$9,"&gt;="&amp;IC$9))*conditions!$U$69*conditions!$U$72,0))</f>
        <v>0</v>
      </c>
      <c r="ID90" s="37">
        <f>IF(ID$9="",0,IF(ID$9-SUMIFS(conditions!$73:$73,conditions!$8:$8,"&lt;="&amp;ID$9,conditions!$9:$9,"&gt;="&amp;ID$9)&lt;$U$9,(1-conditions!$U$34)*SUMIFS(18:18,$9:$9,EOMONTH($U$9,11)+1-$U$9+ID$9-SUMIFS(conditions!$73:$73,conditions!$8:$8,"&lt;="&amp;ID$9,conditions!$9:$9,"&gt;="&amp;ID$9))*conditions!$U$69*conditions!$U$72,0))</f>
        <v>0</v>
      </c>
      <c r="IE90" s="37">
        <f>IF(IE$9="",0,IF(IE$9-SUMIFS(conditions!$73:$73,conditions!$8:$8,"&lt;="&amp;IE$9,conditions!$9:$9,"&gt;="&amp;IE$9)&lt;$U$9,(1-conditions!$U$34)*SUMIFS(18:18,$9:$9,EOMONTH($U$9,11)+1-$U$9+IE$9-SUMIFS(conditions!$73:$73,conditions!$8:$8,"&lt;="&amp;IE$9,conditions!$9:$9,"&gt;="&amp;IE$9))*conditions!$U$69*conditions!$U$72,0))</f>
        <v>0</v>
      </c>
      <c r="IF90" s="37">
        <f>IF(IF$9="",0,IF(IF$9-SUMIFS(conditions!$73:$73,conditions!$8:$8,"&lt;="&amp;IF$9,conditions!$9:$9,"&gt;="&amp;IF$9)&lt;$U$9,(1-conditions!$U$34)*SUMIFS(18:18,$9:$9,EOMONTH($U$9,11)+1-$U$9+IF$9-SUMIFS(conditions!$73:$73,conditions!$8:$8,"&lt;="&amp;IF$9,conditions!$9:$9,"&gt;="&amp;IF$9))*conditions!$U$69*conditions!$U$72,0))</f>
        <v>0</v>
      </c>
      <c r="IG90" s="37">
        <f>IF(IG$9="",0,IF(IG$9-SUMIFS(conditions!$73:$73,conditions!$8:$8,"&lt;="&amp;IG$9,conditions!$9:$9,"&gt;="&amp;IG$9)&lt;$U$9,(1-conditions!$U$34)*SUMIFS(18:18,$9:$9,EOMONTH($U$9,11)+1-$U$9+IG$9-SUMIFS(conditions!$73:$73,conditions!$8:$8,"&lt;="&amp;IG$9,conditions!$9:$9,"&gt;="&amp;IG$9))*conditions!$U$69*conditions!$U$72,0))</f>
        <v>0</v>
      </c>
      <c r="IH90" s="37">
        <f>IF(IH$9="",0,IF(IH$9-SUMIFS(conditions!$73:$73,conditions!$8:$8,"&lt;="&amp;IH$9,conditions!$9:$9,"&gt;="&amp;IH$9)&lt;$U$9,(1-conditions!$U$34)*SUMIFS(18:18,$9:$9,EOMONTH($U$9,11)+1-$U$9+IH$9-SUMIFS(conditions!$73:$73,conditions!$8:$8,"&lt;="&amp;IH$9,conditions!$9:$9,"&gt;="&amp;IH$9))*conditions!$U$69*conditions!$U$72,0))</f>
        <v>0</v>
      </c>
      <c r="II90" s="37">
        <f>IF(II$9="",0,IF(II$9-SUMIFS(conditions!$73:$73,conditions!$8:$8,"&lt;="&amp;II$9,conditions!$9:$9,"&gt;="&amp;II$9)&lt;$U$9,(1-conditions!$U$34)*SUMIFS(18:18,$9:$9,EOMONTH($U$9,11)+1-$U$9+II$9-SUMIFS(conditions!$73:$73,conditions!$8:$8,"&lt;="&amp;II$9,conditions!$9:$9,"&gt;="&amp;II$9))*conditions!$U$69*conditions!$U$72,0))</f>
        <v>0</v>
      </c>
      <c r="IJ90" s="37">
        <f>IF(IJ$9="",0,IF(IJ$9-SUMIFS(conditions!$73:$73,conditions!$8:$8,"&lt;="&amp;IJ$9,conditions!$9:$9,"&gt;="&amp;IJ$9)&lt;$U$9,(1-conditions!$U$34)*SUMIFS(18:18,$9:$9,EOMONTH($U$9,11)+1-$U$9+IJ$9-SUMIFS(conditions!$73:$73,conditions!$8:$8,"&lt;="&amp;IJ$9,conditions!$9:$9,"&gt;="&amp;IJ$9))*conditions!$U$69*conditions!$U$72,0))</f>
        <v>0</v>
      </c>
      <c r="IK90" s="37">
        <f>IF(IK$9="",0,IF(IK$9-SUMIFS(conditions!$73:$73,conditions!$8:$8,"&lt;="&amp;IK$9,conditions!$9:$9,"&gt;="&amp;IK$9)&lt;$U$9,(1-conditions!$U$34)*SUMIFS(18:18,$9:$9,EOMONTH($U$9,11)+1-$U$9+IK$9-SUMIFS(conditions!$73:$73,conditions!$8:$8,"&lt;="&amp;IK$9,conditions!$9:$9,"&gt;="&amp;IK$9))*conditions!$U$69*conditions!$U$72,0))</f>
        <v>0</v>
      </c>
      <c r="IL90" s="37">
        <f>IF(IL$9="",0,IF(IL$9-SUMIFS(conditions!$73:$73,conditions!$8:$8,"&lt;="&amp;IL$9,conditions!$9:$9,"&gt;="&amp;IL$9)&lt;$U$9,(1-conditions!$U$34)*SUMIFS(18:18,$9:$9,EOMONTH($U$9,11)+1-$U$9+IL$9-SUMIFS(conditions!$73:$73,conditions!$8:$8,"&lt;="&amp;IL$9,conditions!$9:$9,"&gt;="&amp;IL$9))*conditions!$U$69*conditions!$U$72,0))</f>
        <v>0</v>
      </c>
      <c r="IM90" s="37">
        <f>IF(IM$9="",0,IF(IM$9-SUMIFS(conditions!$73:$73,conditions!$8:$8,"&lt;="&amp;IM$9,conditions!$9:$9,"&gt;="&amp;IM$9)&lt;$U$9,(1-conditions!$U$34)*SUMIFS(18:18,$9:$9,EOMONTH($U$9,11)+1-$U$9+IM$9-SUMIFS(conditions!$73:$73,conditions!$8:$8,"&lt;="&amp;IM$9,conditions!$9:$9,"&gt;="&amp;IM$9))*conditions!$U$69*conditions!$U$72,0))</f>
        <v>0</v>
      </c>
      <c r="IN90" s="37">
        <f>IF(IN$9="",0,IF(IN$9-SUMIFS(conditions!$73:$73,conditions!$8:$8,"&lt;="&amp;IN$9,conditions!$9:$9,"&gt;="&amp;IN$9)&lt;$U$9,(1-conditions!$U$34)*SUMIFS(18:18,$9:$9,EOMONTH($U$9,11)+1-$U$9+IN$9-SUMIFS(conditions!$73:$73,conditions!$8:$8,"&lt;="&amp;IN$9,conditions!$9:$9,"&gt;="&amp;IN$9))*conditions!$U$69*conditions!$U$72,0))</f>
        <v>0</v>
      </c>
      <c r="IO90" s="37">
        <f>IF(IO$9="",0,IF(IO$9-SUMIFS(conditions!$73:$73,conditions!$8:$8,"&lt;="&amp;IO$9,conditions!$9:$9,"&gt;="&amp;IO$9)&lt;$U$9,(1-conditions!$U$34)*SUMIFS(18:18,$9:$9,EOMONTH($U$9,11)+1-$U$9+IO$9-SUMIFS(conditions!$73:$73,conditions!$8:$8,"&lt;="&amp;IO$9,conditions!$9:$9,"&gt;="&amp;IO$9))*conditions!$U$69*conditions!$U$72,0))</f>
        <v>0</v>
      </c>
      <c r="IP90" s="37">
        <f>IF(IP$9="",0,IF(IP$9-SUMIFS(conditions!$73:$73,conditions!$8:$8,"&lt;="&amp;IP$9,conditions!$9:$9,"&gt;="&amp;IP$9)&lt;$U$9,(1-conditions!$U$34)*SUMIFS(18:18,$9:$9,EOMONTH($U$9,11)+1-$U$9+IP$9-SUMIFS(conditions!$73:$73,conditions!$8:$8,"&lt;="&amp;IP$9,conditions!$9:$9,"&gt;="&amp;IP$9))*conditions!$U$69*conditions!$U$72,0))</f>
        <v>0</v>
      </c>
      <c r="IQ90" s="37">
        <f>IF(IQ$9="",0,IF(IQ$9-SUMIFS(conditions!$73:$73,conditions!$8:$8,"&lt;="&amp;IQ$9,conditions!$9:$9,"&gt;="&amp;IQ$9)&lt;$U$9,(1-conditions!$U$34)*SUMIFS(18:18,$9:$9,EOMONTH($U$9,11)+1-$U$9+IQ$9-SUMIFS(conditions!$73:$73,conditions!$8:$8,"&lt;="&amp;IQ$9,conditions!$9:$9,"&gt;="&amp;IQ$9))*conditions!$U$69*conditions!$U$72,0))</f>
        <v>0</v>
      </c>
      <c r="IR90" s="37">
        <f>IF(IR$9="",0,IF(IR$9-SUMIFS(conditions!$73:$73,conditions!$8:$8,"&lt;="&amp;IR$9,conditions!$9:$9,"&gt;="&amp;IR$9)&lt;$U$9,(1-conditions!$U$34)*SUMIFS(18:18,$9:$9,EOMONTH($U$9,11)+1-$U$9+IR$9-SUMIFS(conditions!$73:$73,conditions!$8:$8,"&lt;="&amp;IR$9,conditions!$9:$9,"&gt;="&amp;IR$9))*conditions!$U$69*conditions!$U$72,0))</f>
        <v>0</v>
      </c>
      <c r="IS90" s="37">
        <f>IF(IS$9="",0,IF(IS$9-SUMIFS(conditions!$73:$73,conditions!$8:$8,"&lt;="&amp;IS$9,conditions!$9:$9,"&gt;="&amp;IS$9)&lt;$U$9,(1-conditions!$U$34)*SUMIFS(18:18,$9:$9,EOMONTH($U$9,11)+1-$U$9+IS$9-SUMIFS(conditions!$73:$73,conditions!$8:$8,"&lt;="&amp;IS$9,conditions!$9:$9,"&gt;="&amp;IS$9))*conditions!$U$69*conditions!$U$72,0))</f>
        <v>0</v>
      </c>
      <c r="IT90" s="37">
        <f>IF(IT$9="",0,IF(IT$9-SUMIFS(conditions!$73:$73,conditions!$8:$8,"&lt;="&amp;IT$9,conditions!$9:$9,"&gt;="&amp;IT$9)&lt;$U$9,(1-conditions!$U$34)*SUMIFS(18:18,$9:$9,EOMONTH($U$9,11)+1-$U$9+IT$9-SUMIFS(conditions!$73:$73,conditions!$8:$8,"&lt;="&amp;IT$9,conditions!$9:$9,"&gt;="&amp;IT$9))*conditions!$U$69*conditions!$U$72,0))</f>
        <v>0</v>
      </c>
      <c r="IU90" s="37">
        <f>IF(IU$9="",0,IF(IU$9-SUMIFS(conditions!$73:$73,conditions!$8:$8,"&lt;="&amp;IU$9,conditions!$9:$9,"&gt;="&amp;IU$9)&lt;$U$9,(1-conditions!$U$34)*SUMIFS(18:18,$9:$9,EOMONTH($U$9,11)+1-$U$9+IU$9-SUMIFS(conditions!$73:$73,conditions!$8:$8,"&lt;="&amp;IU$9,conditions!$9:$9,"&gt;="&amp;IU$9))*conditions!$U$69*conditions!$U$72,0))</f>
        <v>0</v>
      </c>
      <c r="IV90" s="37">
        <f>IF(IV$9="",0,IF(IV$9-SUMIFS(conditions!$73:$73,conditions!$8:$8,"&lt;="&amp;IV$9,conditions!$9:$9,"&gt;="&amp;IV$9)&lt;$U$9,(1-conditions!$U$34)*SUMIFS(18:18,$9:$9,EOMONTH($U$9,11)+1-$U$9+IV$9-SUMIFS(conditions!$73:$73,conditions!$8:$8,"&lt;="&amp;IV$9,conditions!$9:$9,"&gt;="&amp;IV$9))*conditions!$U$69*conditions!$U$72,0))</f>
        <v>0</v>
      </c>
      <c r="IW90" s="37">
        <f>IF(IW$9="",0,IF(IW$9-SUMIFS(conditions!$73:$73,conditions!$8:$8,"&lt;="&amp;IW$9,conditions!$9:$9,"&gt;="&amp;IW$9)&lt;$U$9,(1-conditions!$U$34)*SUMIFS(18:18,$9:$9,EOMONTH($U$9,11)+1-$U$9+IW$9-SUMIFS(conditions!$73:$73,conditions!$8:$8,"&lt;="&amp;IW$9,conditions!$9:$9,"&gt;="&amp;IW$9))*conditions!$U$69*conditions!$U$72,0))</f>
        <v>0</v>
      </c>
      <c r="IX90" s="37">
        <f>IF(IX$9="",0,IF(IX$9-SUMIFS(conditions!$73:$73,conditions!$8:$8,"&lt;="&amp;IX$9,conditions!$9:$9,"&gt;="&amp;IX$9)&lt;$U$9,(1-conditions!$U$34)*SUMIFS(18:18,$9:$9,EOMONTH($U$9,11)+1-$U$9+IX$9-SUMIFS(conditions!$73:$73,conditions!$8:$8,"&lt;="&amp;IX$9,conditions!$9:$9,"&gt;="&amp;IX$9))*conditions!$U$69*conditions!$U$72,0))</f>
        <v>0</v>
      </c>
      <c r="IY90" s="37">
        <f>IF(IY$9="",0,IF(IY$9-SUMIFS(conditions!$73:$73,conditions!$8:$8,"&lt;="&amp;IY$9,conditions!$9:$9,"&gt;="&amp;IY$9)&lt;$U$9,(1-conditions!$U$34)*SUMIFS(18:18,$9:$9,EOMONTH($U$9,11)+1-$U$9+IY$9-SUMIFS(conditions!$73:$73,conditions!$8:$8,"&lt;="&amp;IY$9,conditions!$9:$9,"&gt;="&amp;IY$9))*conditions!$U$69*conditions!$U$72,0))</f>
        <v>0</v>
      </c>
      <c r="IZ90" s="37">
        <f>IF(IZ$9="",0,IF(IZ$9-SUMIFS(conditions!$73:$73,conditions!$8:$8,"&lt;="&amp;IZ$9,conditions!$9:$9,"&gt;="&amp;IZ$9)&lt;$U$9,(1-conditions!$U$34)*SUMIFS(18:18,$9:$9,EOMONTH($U$9,11)+1-$U$9+IZ$9-SUMIFS(conditions!$73:$73,conditions!$8:$8,"&lt;="&amp;IZ$9,conditions!$9:$9,"&gt;="&amp;IZ$9))*conditions!$U$69*conditions!$U$72,0))</f>
        <v>0</v>
      </c>
      <c r="JA90" s="37">
        <f>IF(JA$9="",0,IF(JA$9-SUMIFS(conditions!$73:$73,conditions!$8:$8,"&lt;="&amp;JA$9,conditions!$9:$9,"&gt;="&amp;JA$9)&lt;$U$9,(1-conditions!$U$34)*SUMIFS(18:18,$9:$9,EOMONTH($U$9,11)+1-$U$9+JA$9-SUMIFS(conditions!$73:$73,conditions!$8:$8,"&lt;="&amp;JA$9,conditions!$9:$9,"&gt;="&amp;JA$9))*conditions!$U$69*conditions!$U$72,0))</f>
        <v>0</v>
      </c>
      <c r="JB90" s="37">
        <f>IF(JB$9="",0,IF(JB$9-SUMIFS(conditions!$73:$73,conditions!$8:$8,"&lt;="&amp;JB$9,conditions!$9:$9,"&gt;="&amp;JB$9)&lt;$U$9,(1-conditions!$U$34)*SUMIFS(18:18,$9:$9,EOMONTH($U$9,11)+1-$U$9+JB$9-SUMIFS(conditions!$73:$73,conditions!$8:$8,"&lt;="&amp;JB$9,conditions!$9:$9,"&gt;="&amp;JB$9))*conditions!$U$69*conditions!$U$72,0))</f>
        <v>0</v>
      </c>
      <c r="JC90" s="37">
        <f>IF(JC$9="",0,IF(JC$9-SUMIFS(conditions!$73:$73,conditions!$8:$8,"&lt;="&amp;JC$9,conditions!$9:$9,"&gt;="&amp;JC$9)&lt;$U$9,(1-conditions!$U$34)*SUMIFS(18:18,$9:$9,EOMONTH($U$9,11)+1-$U$9+JC$9-SUMIFS(conditions!$73:$73,conditions!$8:$8,"&lt;="&amp;JC$9,conditions!$9:$9,"&gt;="&amp;JC$9))*conditions!$U$69*conditions!$U$72,0))</f>
        <v>0</v>
      </c>
      <c r="JD90" s="37">
        <f>IF(JD$9="",0,IF(JD$9-SUMIFS(conditions!$73:$73,conditions!$8:$8,"&lt;="&amp;JD$9,conditions!$9:$9,"&gt;="&amp;JD$9)&lt;$U$9,(1-conditions!$U$34)*SUMIFS(18:18,$9:$9,EOMONTH($U$9,11)+1-$U$9+JD$9-SUMIFS(conditions!$73:$73,conditions!$8:$8,"&lt;="&amp;JD$9,conditions!$9:$9,"&gt;="&amp;JD$9))*conditions!$U$69*conditions!$U$72,0))</f>
        <v>0</v>
      </c>
      <c r="JE90" s="37">
        <f>IF(JE$9="",0,IF(JE$9-SUMIFS(conditions!$73:$73,conditions!$8:$8,"&lt;="&amp;JE$9,conditions!$9:$9,"&gt;="&amp;JE$9)&lt;$U$9,(1-conditions!$U$34)*SUMIFS(18:18,$9:$9,EOMONTH($U$9,11)+1-$U$9+JE$9-SUMIFS(conditions!$73:$73,conditions!$8:$8,"&lt;="&amp;JE$9,conditions!$9:$9,"&gt;="&amp;JE$9))*conditions!$U$69*conditions!$U$72,0))</f>
        <v>0</v>
      </c>
      <c r="JF90" s="37">
        <f>IF(JF$9="",0,IF(JF$9-SUMIFS(conditions!$73:$73,conditions!$8:$8,"&lt;="&amp;JF$9,conditions!$9:$9,"&gt;="&amp;JF$9)&lt;$U$9,(1-conditions!$U$34)*SUMIFS(18:18,$9:$9,EOMONTH($U$9,11)+1-$U$9+JF$9-SUMIFS(conditions!$73:$73,conditions!$8:$8,"&lt;="&amp;JF$9,conditions!$9:$9,"&gt;="&amp;JF$9))*conditions!$U$69*conditions!$U$72,0))</f>
        <v>0</v>
      </c>
      <c r="JG90" s="37">
        <f>IF(JG$9="",0,IF(JG$9-SUMIFS(conditions!$73:$73,conditions!$8:$8,"&lt;="&amp;JG$9,conditions!$9:$9,"&gt;="&amp;JG$9)&lt;$U$9,(1-conditions!$U$34)*SUMIFS(18:18,$9:$9,EOMONTH($U$9,11)+1-$U$9+JG$9-SUMIFS(conditions!$73:$73,conditions!$8:$8,"&lt;="&amp;JG$9,conditions!$9:$9,"&gt;="&amp;JG$9))*conditions!$U$69*conditions!$U$72,0))</f>
        <v>0</v>
      </c>
      <c r="JH90" s="37">
        <f>IF(JH$9="",0,IF(JH$9-SUMIFS(conditions!$73:$73,conditions!$8:$8,"&lt;="&amp;JH$9,conditions!$9:$9,"&gt;="&amp;JH$9)&lt;$U$9,(1-conditions!$U$34)*SUMIFS(18:18,$9:$9,EOMONTH($U$9,11)+1-$U$9+JH$9-SUMIFS(conditions!$73:$73,conditions!$8:$8,"&lt;="&amp;JH$9,conditions!$9:$9,"&gt;="&amp;JH$9))*conditions!$U$69*conditions!$U$72,0))</f>
        <v>0</v>
      </c>
      <c r="JI90" s="37">
        <f>IF(JI$9="",0,IF(JI$9-SUMIFS(conditions!$73:$73,conditions!$8:$8,"&lt;="&amp;JI$9,conditions!$9:$9,"&gt;="&amp;JI$9)&lt;$U$9,(1-conditions!$U$34)*SUMIFS(18:18,$9:$9,EOMONTH($U$9,11)+1-$U$9+JI$9-SUMIFS(conditions!$73:$73,conditions!$8:$8,"&lt;="&amp;JI$9,conditions!$9:$9,"&gt;="&amp;JI$9))*conditions!$U$69*conditions!$U$72,0))</f>
        <v>0</v>
      </c>
      <c r="JJ90" s="37">
        <f>IF(JJ$9="",0,IF(JJ$9-SUMIFS(conditions!$73:$73,conditions!$8:$8,"&lt;="&amp;JJ$9,conditions!$9:$9,"&gt;="&amp;JJ$9)&lt;$U$9,(1-conditions!$U$34)*SUMIFS(18:18,$9:$9,EOMONTH($U$9,11)+1-$U$9+JJ$9-SUMIFS(conditions!$73:$73,conditions!$8:$8,"&lt;="&amp;JJ$9,conditions!$9:$9,"&gt;="&amp;JJ$9))*conditions!$U$69*conditions!$U$72,0))</f>
        <v>0</v>
      </c>
      <c r="JK90" s="37">
        <f>IF(JK$9="",0,IF(JK$9-SUMIFS(conditions!$73:$73,conditions!$8:$8,"&lt;="&amp;JK$9,conditions!$9:$9,"&gt;="&amp;JK$9)&lt;$U$9,(1-conditions!$U$34)*SUMIFS(18:18,$9:$9,EOMONTH($U$9,11)+1-$U$9+JK$9-SUMIFS(conditions!$73:$73,conditions!$8:$8,"&lt;="&amp;JK$9,conditions!$9:$9,"&gt;="&amp;JK$9))*conditions!$U$69*conditions!$U$72,0))</f>
        <v>0</v>
      </c>
      <c r="JL90" s="37">
        <f>IF(JL$9="",0,IF(JL$9-SUMIFS(conditions!$73:$73,conditions!$8:$8,"&lt;="&amp;JL$9,conditions!$9:$9,"&gt;="&amp;JL$9)&lt;$U$9,(1-conditions!$U$34)*SUMIFS(18:18,$9:$9,EOMONTH($U$9,11)+1-$U$9+JL$9-SUMIFS(conditions!$73:$73,conditions!$8:$8,"&lt;="&amp;JL$9,conditions!$9:$9,"&gt;="&amp;JL$9))*conditions!$U$69*conditions!$U$72,0))</f>
        <v>0</v>
      </c>
      <c r="JM90" s="37">
        <f>IF(JM$9="",0,IF(JM$9-SUMIFS(conditions!$73:$73,conditions!$8:$8,"&lt;="&amp;JM$9,conditions!$9:$9,"&gt;="&amp;JM$9)&lt;$U$9,(1-conditions!$U$34)*SUMIFS(18:18,$9:$9,EOMONTH($U$9,11)+1-$U$9+JM$9-SUMIFS(conditions!$73:$73,conditions!$8:$8,"&lt;="&amp;JM$9,conditions!$9:$9,"&gt;="&amp;JM$9))*conditions!$U$69*conditions!$U$72,0))</f>
        <v>0</v>
      </c>
      <c r="JN90" s="37">
        <f>IF(JN$9="",0,IF(JN$9-SUMIFS(conditions!$73:$73,conditions!$8:$8,"&lt;="&amp;JN$9,conditions!$9:$9,"&gt;="&amp;JN$9)&lt;$U$9,(1-conditions!$U$34)*SUMIFS(18:18,$9:$9,EOMONTH($U$9,11)+1-$U$9+JN$9-SUMIFS(conditions!$73:$73,conditions!$8:$8,"&lt;="&amp;JN$9,conditions!$9:$9,"&gt;="&amp;JN$9))*conditions!$U$69*conditions!$U$72,0))</f>
        <v>0</v>
      </c>
      <c r="JO90" s="37">
        <f>IF(JO$9="",0,IF(JO$9-SUMIFS(conditions!$73:$73,conditions!$8:$8,"&lt;="&amp;JO$9,conditions!$9:$9,"&gt;="&amp;JO$9)&lt;$U$9,(1-conditions!$U$34)*SUMIFS(18:18,$9:$9,EOMONTH($U$9,11)+1-$U$9+JO$9-SUMIFS(conditions!$73:$73,conditions!$8:$8,"&lt;="&amp;JO$9,conditions!$9:$9,"&gt;="&amp;JO$9))*conditions!$U$69*conditions!$U$72,0))</f>
        <v>0</v>
      </c>
      <c r="JP90" s="37">
        <f>IF(JP$9="",0,IF(JP$9-SUMIFS(conditions!$73:$73,conditions!$8:$8,"&lt;="&amp;JP$9,conditions!$9:$9,"&gt;="&amp;JP$9)&lt;$U$9,(1-conditions!$U$34)*SUMIFS(18:18,$9:$9,EOMONTH($U$9,11)+1-$U$9+JP$9-SUMIFS(conditions!$73:$73,conditions!$8:$8,"&lt;="&amp;JP$9,conditions!$9:$9,"&gt;="&amp;JP$9))*conditions!$U$69*conditions!$U$72,0))</f>
        <v>0</v>
      </c>
      <c r="JQ90" s="37">
        <f>IF(JQ$9="",0,IF(JQ$9-SUMIFS(conditions!$73:$73,conditions!$8:$8,"&lt;="&amp;JQ$9,conditions!$9:$9,"&gt;="&amp;JQ$9)&lt;$U$9,(1-conditions!$U$34)*SUMIFS(18:18,$9:$9,EOMONTH($U$9,11)+1-$U$9+JQ$9-SUMIFS(conditions!$73:$73,conditions!$8:$8,"&lt;="&amp;JQ$9,conditions!$9:$9,"&gt;="&amp;JQ$9))*conditions!$U$69*conditions!$U$72,0))</f>
        <v>0</v>
      </c>
      <c r="JR90" s="37">
        <f>IF(JR$9="",0,IF(JR$9-SUMIFS(conditions!$73:$73,conditions!$8:$8,"&lt;="&amp;JR$9,conditions!$9:$9,"&gt;="&amp;JR$9)&lt;$U$9,(1-conditions!$U$34)*SUMIFS(18:18,$9:$9,EOMONTH($U$9,11)+1-$U$9+JR$9-SUMIFS(conditions!$73:$73,conditions!$8:$8,"&lt;="&amp;JR$9,conditions!$9:$9,"&gt;="&amp;JR$9))*conditions!$U$69*conditions!$U$72,0))</f>
        <v>0</v>
      </c>
      <c r="JS90" s="37">
        <f>IF(JS$9="",0,IF(JS$9-SUMIFS(conditions!$73:$73,conditions!$8:$8,"&lt;="&amp;JS$9,conditions!$9:$9,"&gt;="&amp;JS$9)&lt;$U$9,(1-conditions!$U$34)*SUMIFS(18:18,$9:$9,EOMONTH($U$9,11)+1-$U$9+JS$9-SUMIFS(conditions!$73:$73,conditions!$8:$8,"&lt;="&amp;JS$9,conditions!$9:$9,"&gt;="&amp;JS$9))*conditions!$U$69*conditions!$U$72,0))</f>
        <v>0</v>
      </c>
      <c r="JT90" s="37">
        <f>IF(JT$9="",0,IF(JT$9-SUMIFS(conditions!$73:$73,conditions!$8:$8,"&lt;="&amp;JT$9,conditions!$9:$9,"&gt;="&amp;JT$9)&lt;$U$9,(1-conditions!$U$34)*SUMIFS(18:18,$9:$9,EOMONTH($U$9,11)+1-$U$9+JT$9-SUMIFS(conditions!$73:$73,conditions!$8:$8,"&lt;="&amp;JT$9,conditions!$9:$9,"&gt;="&amp;JT$9))*conditions!$U$69*conditions!$U$72,0))</f>
        <v>0</v>
      </c>
      <c r="JU90" s="37">
        <f>IF(JU$9="",0,IF(JU$9-SUMIFS(conditions!$73:$73,conditions!$8:$8,"&lt;="&amp;JU$9,conditions!$9:$9,"&gt;="&amp;JU$9)&lt;$U$9,(1-conditions!$U$34)*SUMIFS(18:18,$9:$9,EOMONTH($U$9,11)+1-$U$9+JU$9-SUMIFS(conditions!$73:$73,conditions!$8:$8,"&lt;="&amp;JU$9,conditions!$9:$9,"&gt;="&amp;JU$9))*conditions!$U$69*conditions!$U$72,0))</f>
        <v>0</v>
      </c>
      <c r="JV90" s="37">
        <f>IF(JV$9="",0,IF(JV$9-SUMIFS(conditions!$73:$73,conditions!$8:$8,"&lt;="&amp;JV$9,conditions!$9:$9,"&gt;="&amp;JV$9)&lt;$U$9,(1-conditions!$U$34)*SUMIFS(18:18,$9:$9,EOMONTH($U$9,11)+1-$U$9+JV$9-SUMIFS(conditions!$73:$73,conditions!$8:$8,"&lt;="&amp;JV$9,conditions!$9:$9,"&gt;="&amp;JV$9))*conditions!$U$69*conditions!$U$72,0))</f>
        <v>0</v>
      </c>
      <c r="JW90" s="37">
        <f>IF(JW$9="",0,IF(JW$9-SUMIFS(conditions!$73:$73,conditions!$8:$8,"&lt;="&amp;JW$9,conditions!$9:$9,"&gt;="&amp;JW$9)&lt;$U$9,(1-conditions!$U$34)*SUMIFS(18:18,$9:$9,EOMONTH($U$9,11)+1-$U$9+JW$9-SUMIFS(conditions!$73:$73,conditions!$8:$8,"&lt;="&amp;JW$9,conditions!$9:$9,"&gt;="&amp;JW$9))*conditions!$U$69*conditions!$U$72,0))</f>
        <v>0</v>
      </c>
      <c r="JX90" s="37">
        <f>IF(JX$9="",0,IF(JX$9-SUMIFS(conditions!$73:$73,conditions!$8:$8,"&lt;="&amp;JX$9,conditions!$9:$9,"&gt;="&amp;JX$9)&lt;$U$9,(1-conditions!$U$34)*SUMIFS(18:18,$9:$9,EOMONTH($U$9,11)+1-$U$9+JX$9-SUMIFS(conditions!$73:$73,conditions!$8:$8,"&lt;="&amp;JX$9,conditions!$9:$9,"&gt;="&amp;JX$9))*conditions!$U$69*conditions!$U$72,0))</f>
        <v>0</v>
      </c>
      <c r="JY90" s="37">
        <f>IF(JY$9="",0,IF(JY$9-SUMIFS(conditions!$73:$73,conditions!$8:$8,"&lt;="&amp;JY$9,conditions!$9:$9,"&gt;="&amp;JY$9)&lt;$U$9,(1-conditions!$U$34)*SUMIFS(18:18,$9:$9,EOMONTH($U$9,11)+1-$U$9+JY$9-SUMIFS(conditions!$73:$73,conditions!$8:$8,"&lt;="&amp;JY$9,conditions!$9:$9,"&gt;="&amp;JY$9))*conditions!$U$69*conditions!$U$72,0))</f>
        <v>0</v>
      </c>
      <c r="JZ90" s="37">
        <f>IF(JZ$9="",0,IF(JZ$9-SUMIFS(conditions!$73:$73,conditions!$8:$8,"&lt;="&amp;JZ$9,conditions!$9:$9,"&gt;="&amp;JZ$9)&lt;$U$9,(1-conditions!$U$34)*SUMIFS(18:18,$9:$9,EOMONTH($U$9,11)+1-$U$9+JZ$9-SUMIFS(conditions!$73:$73,conditions!$8:$8,"&lt;="&amp;JZ$9,conditions!$9:$9,"&gt;="&amp;JZ$9))*conditions!$U$69*conditions!$U$72,0))</f>
        <v>0</v>
      </c>
      <c r="KA90" s="37">
        <f>IF(KA$9="",0,IF(KA$9-SUMIFS(conditions!$73:$73,conditions!$8:$8,"&lt;="&amp;KA$9,conditions!$9:$9,"&gt;="&amp;KA$9)&lt;$U$9,(1-conditions!$U$34)*SUMIFS(18:18,$9:$9,EOMONTH($U$9,11)+1-$U$9+KA$9-SUMIFS(conditions!$73:$73,conditions!$8:$8,"&lt;="&amp;KA$9,conditions!$9:$9,"&gt;="&amp;KA$9))*conditions!$U$69*conditions!$U$72,0))</f>
        <v>0</v>
      </c>
      <c r="KB90" s="37">
        <f>IF(KB$9="",0,IF(KB$9-SUMIFS(conditions!$73:$73,conditions!$8:$8,"&lt;="&amp;KB$9,conditions!$9:$9,"&gt;="&amp;KB$9)&lt;$U$9,(1-conditions!$U$34)*SUMIFS(18:18,$9:$9,EOMONTH($U$9,11)+1-$U$9+KB$9-SUMIFS(conditions!$73:$73,conditions!$8:$8,"&lt;="&amp;KB$9,conditions!$9:$9,"&gt;="&amp;KB$9))*conditions!$U$69*conditions!$U$72,0))</f>
        <v>0</v>
      </c>
      <c r="KC90" s="37">
        <f>IF(KC$9="",0,IF(KC$9-SUMIFS(conditions!$73:$73,conditions!$8:$8,"&lt;="&amp;KC$9,conditions!$9:$9,"&gt;="&amp;KC$9)&lt;$U$9,(1-conditions!$U$34)*SUMIFS(18:18,$9:$9,EOMONTH($U$9,11)+1-$U$9+KC$9-SUMIFS(conditions!$73:$73,conditions!$8:$8,"&lt;="&amp;KC$9,conditions!$9:$9,"&gt;="&amp;KC$9))*conditions!$U$69*conditions!$U$72,0))</f>
        <v>0</v>
      </c>
      <c r="KD90" s="37">
        <f>IF(KD$9="",0,IF(KD$9-SUMIFS(conditions!$73:$73,conditions!$8:$8,"&lt;="&amp;KD$9,conditions!$9:$9,"&gt;="&amp;KD$9)&lt;$U$9,(1-conditions!$U$34)*SUMIFS(18:18,$9:$9,EOMONTH($U$9,11)+1-$U$9+KD$9-SUMIFS(conditions!$73:$73,conditions!$8:$8,"&lt;="&amp;KD$9,conditions!$9:$9,"&gt;="&amp;KD$9))*conditions!$U$69*conditions!$U$72,0))</f>
        <v>0</v>
      </c>
      <c r="KE90" s="37">
        <f>IF(KE$9="",0,IF(KE$9-SUMIFS(conditions!$73:$73,conditions!$8:$8,"&lt;="&amp;KE$9,conditions!$9:$9,"&gt;="&amp;KE$9)&lt;$U$9,(1-conditions!$U$34)*SUMIFS(18:18,$9:$9,EOMONTH($U$9,11)+1-$U$9+KE$9-SUMIFS(conditions!$73:$73,conditions!$8:$8,"&lt;="&amp;KE$9,conditions!$9:$9,"&gt;="&amp;KE$9))*conditions!$U$69*conditions!$U$72,0))</f>
        <v>0</v>
      </c>
      <c r="KF90" s="37">
        <f>IF(KF$9="",0,IF(KF$9-SUMIFS(conditions!$73:$73,conditions!$8:$8,"&lt;="&amp;KF$9,conditions!$9:$9,"&gt;="&amp;KF$9)&lt;$U$9,(1-conditions!$U$34)*SUMIFS(18:18,$9:$9,EOMONTH($U$9,11)+1-$U$9+KF$9-SUMIFS(conditions!$73:$73,conditions!$8:$8,"&lt;="&amp;KF$9,conditions!$9:$9,"&gt;="&amp;KF$9))*conditions!$U$69*conditions!$U$72,0))</f>
        <v>0</v>
      </c>
      <c r="KG90" s="37">
        <f>IF(KG$9="",0,IF(KG$9-SUMIFS(conditions!$73:$73,conditions!$8:$8,"&lt;="&amp;KG$9,conditions!$9:$9,"&gt;="&amp;KG$9)&lt;$U$9,(1-conditions!$U$34)*SUMIFS(18:18,$9:$9,EOMONTH($U$9,11)+1-$U$9+KG$9-SUMIFS(conditions!$73:$73,conditions!$8:$8,"&lt;="&amp;KG$9,conditions!$9:$9,"&gt;="&amp;KG$9))*conditions!$U$69*conditions!$U$72,0))</f>
        <v>0</v>
      </c>
      <c r="KH90" s="37">
        <f>IF(KH$9="",0,IF(KH$9-SUMIFS(conditions!$73:$73,conditions!$8:$8,"&lt;="&amp;KH$9,conditions!$9:$9,"&gt;="&amp;KH$9)&lt;$U$9,(1-conditions!$U$34)*SUMIFS(18:18,$9:$9,EOMONTH($U$9,11)+1-$U$9+KH$9-SUMIFS(conditions!$73:$73,conditions!$8:$8,"&lt;="&amp;KH$9,conditions!$9:$9,"&gt;="&amp;KH$9))*conditions!$U$69*conditions!$U$72,0))</f>
        <v>0</v>
      </c>
      <c r="KI90" s="37">
        <f>IF(KI$9="",0,IF(KI$9-SUMIFS(conditions!$73:$73,conditions!$8:$8,"&lt;="&amp;KI$9,conditions!$9:$9,"&gt;="&amp;KI$9)&lt;$U$9,(1-conditions!$U$34)*SUMIFS(18:18,$9:$9,EOMONTH($U$9,11)+1-$U$9+KI$9-SUMIFS(conditions!$73:$73,conditions!$8:$8,"&lt;="&amp;KI$9,conditions!$9:$9,"&gt;="&amp;KI$9))*conditions!$U$69*conditions!$U$72,0))</f>
        <v>0</v>
      </c>
      <c r="KJ90" s="37">
        <f>IF(KJ$9="",0,IF(KJ$9-SUMIFS(conditions!$73:$73,conditions!$8:$8,"&lt;="&amp;KJ$9,conditions!$9:$9,"&gt;="&amp;KJ$9)&lt;$U$9,(1-conditions!$U$34)*SUMIFS(18:18,$9:$9,EOMONTH($U$9,11)+1-$U$9+KJ$9-SUMIFS(conditions!$73:$73,conditions!$8:$8,"&lt;="&amp;KJ$9,conditions!$9:$9,"&gt;="&amp;KJ$9))*conditions!$U$69*conditions!$U$72,0))</f>
        <v>0</v>
      </c>
      <c r="KK90" s="37">
        <f>IF(KK$9="",0,IF(KK$9-SUMIFS(conditions!$73:$73,conditions!$8:$8,"&lt;="&amp;KK$9,conditions!$9:$9,"&gt;="&amp;KK$9)&lt;$U$9,(1-conditions!$U$34)*SUMIFS(18:18,$9:$9,EOMONTH($U$9,11)+1-$U$9+KK$9-SUMIFS(conditions!$73:$73,conditions!$8:$8,"&lt;="&amp;KK$9,conditions!$9:$9,"&gt;="&amp;KK$9))*conditions!$U$69*conditions!$U$72,0))</f>
        <v>0</v>
      </c>
      <c r="KL90" s="37">
        <f>IF(KL$9="",0,IF(KL$9-SUMIFS(conditions!$73:$73,conditions!$8:$8,"&lt;="&amp;KL$9,conditions!$9:$9,"&gt;="&amp;KL$9)&lt;$U$9,(1-conditions!$U$34)*SUMIFS(18:18,$9:$9,EOMONTH($U$9,11)+1-$U$9+KL$9-SUMIFS(conditions!$73:$73,conditions!$8:$8,"&lt;="&amp;KL$9,conditions!$9:$9,"&gt;="&amp;KL$9))*conditions!$U$69*conditions!$U$72,0))</f>
        <v>0</v>
      </c>
      <c r="KM90" s="37">
        <f>IF(KM$9="",0,IF(KM$9-SUMIFS(conditions!$73:$73,conditions!$8:$8,"&lt;="&amp;KM$9,conditions!$9:$9,"&gt;="&amp;KM$9)&lt;$U$9,(1-conditions!$U$34)*SUMIFS(18:18,$9:$9,EOMONTH($U$9,11)+1-$U$9+KM$9-SUMIFS(conditions!$73:$73,conditions!$8:$8,"&lt;="&amp;KM$9,conditions!$9:$9,"&gt;="&amp;KM$9))*conditions!$U$69*conditions!$U$72,0))</f>
        <v>0</v>
      </c>
      <c r="KN90" s="37">
        <f>IF(KN$9="",0,IF(KN$9-SUMIFS(conditions!$73:$73,conditions!$8:$8,"&lt;="&amp;KN$9,conditions!$9:$9,"&gt;="&amp;KN$9)&lt;$U$9,(1-conditions!$U$34)*SUMIFS(18:18,$9:$9,EOMONTH($U$9,11)+1-$U$9+KN$9-SUMIFS(conditions!$73:$73,conditions!$8:$8,"&lt;="&amp;KN$9,conditions!$9:$9,"&gt;="&amp;KN$9))*conditions!$U$69*conditions!$U$72,0))</f>
        <v>0</v>
      </c>
      <c r="KO90" s="37">
        <f>IF(KO$9="",0,IF(KO$9-SUMIFS(conditions!$73:$73,conditions!$8:$8,"&lt;="&amp;KO$9,conditions!$9:$9,"&gt;="&amp;KO$9)&lt;$U$9,(1-conditions!$U$34)*SUMIFS(18:18,$9:$9,EOMONTH($U$9,11)+1-$U$9+KO$9-SUMIFS(conditions!$73:$73,conditions!$8:$8,"&lt;="&amp;KO$9,conditions!$9:$9,"&gt;="&amp;KO$9))*conditions!$U$69*conditions!$U$72,0))</f>
        <v>0</v>
      </c>
      <c r="KP90" s="37">
        <f>IF(KP$9="",0,IF(KP$9-SUMIFS(conditions!$73:$73,conditions!$8:$8,"&lt;="&amp;KP$9,conditions!$9:$9,"&gt;="&amp;KP$9)&lt;$U$9,(1-conditions!$U$34)*SUMIFS(18:18,$9:$9,EOMONTH($U$9,11)+1-$U$9+KP$9-SUMIFS(conditions!$73:$73,conditions!$8:$8,"&lt;="&amp;KP$9,conditions!$9:$9,"&gt;="&amp;KP$9))*conditions!$U$69*conditions!$U$72,0))</f>
        <v>0</v>
      </c>
      <c r="KQ90" s="37">
        <f>IF(KQ$9="",0,IF(KQ$9-SUMIFS(conditions!$73:$73,conditions!$8:$8,"&lt;="&amp;KQ$9,conditions!$9:$9,"&gt;="&amp;KQ$9)&lt;$U$9,(1-conditions!$U$34)*SUMIFS(18:18,$9:$9,EOMONTH($U$9,11)+1-$U$9+KQ$9-SUMIFS(conditions!$73:$73,conditions!$8:$8,"&lt;="&amp;KQ$9,conditions!$9:$9,"&gt;="&amp;KQ$9))*conditions!$U$69*conditions!$U$72,0))</f>
        <v>0</v>
      </c>
      <c r="KR90" s="37">
        <f>IF(KR$9="",0,IF(KR$9-SUMIFS(conditions!$73:$73,conditions!$8:$8,"&lt;="&amp;KR$9,conditions!$9:$9,"&gt;="&amp;KR$9)&lt;$U$9,(1-conditions!$U$34)*SUMIFS(18:18,$9:$9,EOMONTH($U$9,11)+1-$U$9+KR$9-SUMIFS(conditions!$73:$73,conditions!$8:$8,"&lt;="&amp;KR$9,conditions!$9:$9,"&gt;="&amp;KR$9))*conditions!$U$69*conditions!$U$72,0))</f>
        <v>0</v>
      </c>
      <c r="KS90" s="37">
        <f>IF(KS$9="",0,IF(KS$9-SUMIFS(conditions!$73:$73,conditions!$8:$8,"&lt;="&amp;KS$9,conditions!$9:$9,"&gt;="&amp;KS$9)&lt;$U$9,(1-conditions!$U$34)*SUMIFS(18:18,$9:$9,EOMONTH($U$9,11)+1-$U$9+KS$9-SUMIFS(conditions!$73:$73,conditions!$8:$8,"&lt;="&amp;KS$9,conditions!$9:$9,"&gt;="&amp;KS$9))*conditions!$U$69*conditions!$U$72,0))</f>
        <v>0</v>
      </c>
      <c r="KT90" s="37">
        <f>IF(KT$9="",0,IF(KT$9-SUMIFS(conditions!$73:$73,conditions!$8:$8,"&lt;="&amp;KT$9,conditions!$9:$9,"&gt;="&amp;KT$9)&lt;$U$9,(1-conditions!$U$34)*SUMIFS(18:18,$9:$9,EOMONTH($U$9,11)+1-$U$9+KT$9-SUMIFS(conditions!$73:$73,conditions!$8:$8,"&lt;="&amp;KT$9,conditions!$9:$9,"&gt;="&amp;KT$9))*conditions!$U$69*conditions!$U$72,0))</f>
        <v>0</v>
      </c>
      <c r="KU90" s="37">
        <f>IF(KU$9="",0,IF(KU$9-SUMIFS(conditions!$73:$73,conditions!$8:$8,"&lt;="&amp;KU$9,conditions!$9:$9,"&gt;="&amp;KU$9)&lt;$U$9,(1-conditions!$U$34)*SUMIFS(18:18,$9:$9,EOMONTH($U$9,11)+1-$U$9+KU$9-SUMIFS(conditions!$73:$73,conditions!$8:$8,"&lt;="&amp;KU$9,conditions!$9:$9,"&gt;="&amp;KU$9))*conditions!$U$69*conditions!$U$72,0))</f>
        <v>0</v>
      </c>
      <c r="KV90" s="37">
        <f>IF(KV$9="",0,IF(KV$9-SUMIFS(conditions!$73:$73,conditions!$8:$8,"&lt;="&amp;KV$9,conditions!$9:$9,"&gt;="&amp;KV$9)&lt;$U$9,(1-conditions!$U$34)*SUMIFS(18:18,$9:$9,EOMONTH($U$9,11)+1-$U$9+KV$9-SUMIFS(conditions!$73:$73,conditions!$8:$8,"&lt;="&amp;KV$9,conditions!$9:$9,"&gt;="&amp;KV$9))*conditions!$U$69*conditions!$U$72,0))</f>
        <v>0</v>
      </c>
      <c r="KW90" s="37">
        <f>IF(KW$9="",0,IF(KW$9-SUMIFS(conditions!$73:$73,conditions!$8:$8,"&lt;="&amp;KW$9,conditions!$9:$9,"&gt;="&amp;KW$9)&lt;$U$9,(1-conditions!$U$34)*SUMIFS(18:18,$9:$9,EOMONTH($U$9,11)+1-$U$9+KW$9-SUMIFS(conditions!$73:$73,conditions!$8:$8,"&lt;="&amp;KW$9,conditions!$9:$9,"&gt;="&amp;KW$9))*conditions!$U$69*conditions!$U$72,0))</f>
        <v>0</v>
      </c>
      <c r="KX90" s="37">
        <f>IF(KX$9="",0,IF(KX$9-SUMIFS(conditions!$73:$73,conditions!$8:$8,"&lt;="&amp;KX$9,conditions!$9:$9,"&gt;="&amp;KX$9)&lt;$U$9,(1-conditions!$U$34)*SUMIFS(18:18,$9:$9,EOMONTH($U$9,11)+1-$U$9+KX$9-SUMIFS(conditions!$73:$73,conditions!$8:$8,"&lt;="&amp;KX$9,conditions!$9:$9,"&gt;="&amp;KX$9))*conditions!$U$69*conditions!$U$72,0))</f>
        <v>0</v>
      </c>
      <c r="KY90" s="37">
        <f>IF(KY$9="",0,IF(KY$9-SUMIFS(conditions!$73:$73,conditions!$8:$8,"&lt;="&amp;KY$9,conditions!$9:$9,"&gt;="&amp;KY$9)&lt;$U$9,(1-conditions!$U$34)*SUMIFS(18:18,$9:$9,EOMONTH($U$9,11)+1-$U$9+KY$9-SUMIFS(conditions!$73:$73,conditions!$8:$8,"&lt;="&amp;KY$9,conditions!$9:$9,"&gt;="&amp;KY$9))*conditions!$U$69*conditions!$U$72,0))</f>
        <v>0</v>
      </c>
      <c r="KZ90" s="37">
        <f>IF(KZ$9="",0,IF(KZ$9-SUMIFS(conditions!$73:$73,conditions!$8:$8,"&lt;="&amp;KZ$9,conditions!$9:$9,"&gt;="&amp;KZ$9)&lt;$U$9,(1-conditions!$U$34)*SUMIFS(18:18,$9:$9,EOMONTH($U$9,11)+1-$U$9+KZ$9-SUMIFS(conditions!$73:$73,conditions!$8:$8,"&lt;="&amp;KZ$9,conditions!$9:$9,"&gt;="&amp;KZ$9))*conditions!$U$69*conditions!$U$72,0))</f>
        <v>0</v>
      </c>
      <c r="LA90" s="37">
        <f>IF(LA$9="",0,IF(LA$9-SUMIFS(conditions!$73:$73,conditions!$8:$8,"&lt;="&amp;LA$9,conditions!$9:$9,"&gt;="&amp;LA$9)&lt;$U$9,(1-conditions!$U$34)*SUMIFS(18:18,$9:$9,EOMONTH($U$9,11)+1-$U$9+LA$9-SUMIFS(conditions!$73:$73,conditions!$8:$8,"&lt;="&amp;LA$9,conditions!$9:$9,"&gt;="&amp;LA$9))*conditions!$U$69*conditions!$U$72,0))</f>
        <v>0</v>
      </c>
      <c r="LB90" s="37">
        <f>IF(LB$9="",0,IF(LB$9-SUMIFS(conditions!$73:$73,conditions!$8:$8,"&lt;="&amp;LB$9,conditions!$9:$9,"&gt;="&amp;LB$9)&lt;$U$9,(1-conditions!$U$34)*SUMIFS(18:18,$9:$9,EOMONTH($U$9,11)+1-$U$9+LB$9-SUMIFS(conditions!$73:$73,conditions!$8:$8,"&lt;="&amp;LB$9,conditions!$9:$9,"&gt;="&amp;LB$9))*conditions!$U$69*conditions!$U$72,0))</f>
        <v>0</v>
      </c>
      <c r="LC90" s="37">
        <f>IF(LC$9="",0,IF(LC$9-SUMIFS(conditions!$73:$73,conditions!$8:$8,"&lt;="&amp;LC$9,conditions!$9:$9,"&gt;="&amp;LC$9)&lt;$U$9,(1-conditions!$U$34)*SUMIFS(18:18,$9:$9,EOMONTH($U$9,11)+1-$U$9+LC$9-SUMIFS(conditions!$73:$73,conditions!$8:$8,"&lt;="&amp;LC$9,conditions!$9:$9,"&gt;="&amp;LC$9))*conditions!$U$69*conditions!$U$72,0))</f>
        <v>0</v>
      </c>
      <c r="LD90" s="37">
        <f>IF(LD$9="",0,IF(LD$9-SUMIFS(conditions!$73:$73,conditions!$8:$8,"&lt;="&amp;LD$9,conditions!$9:$9,"&gt;="&amp;LD$9)&lt;$U$9,(1-conditions!$U$34)*SUMIFS(18:18,$9:$9,EOMONTH($U$9,11)+1-$U$9+LD$9-SUMIFS(conditions!$73:$73,conditions!$8:$8,"&lt;="&amp;LD$9,conditions!$9:$9,"&gt;="&amp;LD$9))*conditions!$U$69*conditions!$U$72,0))</f>
        <v>0</v>
      </c>
      <c r="LE90" s="37">
        <f>IF(LE$9="",0,IF(LE$9-SUMIFS(conditions!$73:$73,conditions!$8:$8,"&lt;="&amp;LE$9,conditions!$9:$9,"&gt;="&amp;LE$9)&lt;$U$9,(1-conditions!$U$34)*SUMIFS(18:18,$9:$9,EOMONTH($U$9,11)+1-$U$9+LE$9-SUMIFS(conditions!$73:$73,conditions!$8:$8,"&lt;="&amp;LE$9,conditions!$9:$9,"&gt;="&amp;LE$9))*conditions!$U$69*conditions!$U$72,0))</f>
        <v>0</v>
      </c>
      <c r="LF90" s="37">
        <f>IF(LF$9="",0,IF(LF$9-SUMIFS(conditions!$73:$73,conditions!$8:$8,"&lt;="&amp;LF$9,conditions!$9:$9,"&gt;="&amp;LF$9)&lt;$U$9,(1-conditions!$U$34)*SUMIFS(18:18,$9:$9,EOMONTH($U$9,11)+1-$U$9+LF$9-SUMIFS(conditions!$73:$73,conditions!$8:$8,"&lt;="&amp;LF$9,conditions!$9:$9,"&gt;="&amp;LF$9))*conditions!$U$69*conditions!$U$72,0))</f>
        <v>0</v>
      </c>
      <c r="LG90" s="37">
        <f>IF(LG$9="",0,IF(LG$9-SUMIFS(conditions!$73:$73,conditions!$8:$8,"&lt;="&amp;LG$9,conditions!$9:$9,"&gt;="&amp;LG$9)&lt;$U$9,(1-conditions!$U$34)*SUMIFS(18:18,$9:$9,EOMONTH($U$9,11)+1-$U$9+LG$9-SUMIFS(conditions!$73:$73,conditions!$8:$8,"&lt;="&amp;LG$9,conditions!$9:$9,"&gt;="&amp;LG$9))*conditions!$U$69*conditions!$U$72,0))</f>
        <v>0</v>
      </c>
      <c r="LH90" s="37">
        <f>IF(LH$9="",0,IF(LH$9-SUMIFS(conditions!$73:$73,conditions!$8:$8,"&lt;="&amp;LH$9,conditions!$9:$9,"&gt;="&amp;LH$9)&lt;$U$9,(1-conditions!$U$34)*SUMIFS(18:18,$9:$9,EOMONTH($U$9,11)+1-$U$9+LH$9-SUMIFS(conditions!$73:$73,conditions!$8:$8,"&lt;="&amp;LH$9,conditions!$9:$9,"&gt;="&amp;LH$9))*conditions!$U$69*conditions!$U$72,0))</f>
        <v>0</v>
      </c>
      <c r="LI90" s="37">
        <f>IF(LI$9="",0,IF(LI$9-SUMIFS(conditions!$73:$73,conditions!$8:$8,"&lt;="&amp;LI$9,conditions!$9:$9,"&gt;="&amp;LI$9)&lt;$U$9,(1-conditions!$U$34)*SUMIFS(18:18,$9:$9,EOMONTH($U$9,11)+1-$U$9+LI$9-SUMIFS(conditions!$73:$73,conditions!$8:$8,"&lt;="&amp;LI$9,conditions!$9:$9,"&gt;="&amp;LI$9))*conditions!$U$69*conditions!$U$72,0))</f>
        <v>0</v>
      </c>
      <c r="LJ90" s="37">
        <f>IF(LJ$9="",0,IF(LJ$9-SUMIFS(conditions!$73:$73,conditions!$8:$8,"&lt;="&amp;LJ$9,conditions!$9:$9,"&gt;="&amp;LJ$9)&lt;$U$9,(1-conditions!$U$34)*SUMIFS(18:18,$9:$9,EOMONTH($U$9,11)+1-$U$9+LJ$9-SUMIFS(conditions!$73:$73,conditions!$8:$8,"&lt;="&amp;LJ$9,conditions!$9:$9,"&gt;="&amp;LJ$9))*conditions!$U$69*conditions!$U$72,0))</f>
        <v>0</v>
      </c>
      <c r="LK90" s="37">
        <f>IF(LK$9="",0,IF(LK$9-SUMIFS(conditions!$73:$73,conditions!$8:$8,"&lt;="&amp;LK$9,conditions!$9:$9,"&gt;="&amp;LK$9)&lt;$U$9,(1-conditions!$U$34)*SUMIFS(18:18,$9:$9,EOMONTH($U$9,11)+1-$U$9+LK$9-SUMIFS(conditions!$73:$73,conditions!$8:$8,"&lt;="&amp;LK$9,conditions!$9:$9,"&gt;="&amp;LK$9))*conditions!$U$69*conditions!$U$72,0))</f>
        <v>0</v>
      </c>
      <c r="LL90" s="37">
        <f>IF(LL$9="",0,IF(LL$9-SUMIFS(conditions!$73:$73,conditions!$8:$8,"&lt;="&amp;LL$9,conditions!$9:$9,"&gt;="&amp;LL$9)&lt;$U$9,(1-conditions!$U$34)*SUMIFS(18:18,$9:$9,EOMONTH($U$9,11)+1-$U$9+LL$9-SUMIFS(conditions!$73:$73,conditions!$8:$8,"&lt;="&amp;LL$9,conditions!$9:$9,"&gt;="&amp;LL$9))*conditions!$U$69*conditions!$U$72,0))</f>
        <v>0</v>
      </c>
      <c r="LM90" s="37">
        <f>IF(LM$9="",0,IF(LM$9-SUMIFS(conditions!$73:$73,conditions!$8:$8,"&lt;="&amp;LM$9,conditions!$9:$9,"&gt;="&amp;LM$9)&lt;$U$9,(1-conditions!$U$34)*SUMIFS(18:18,$9:$9,EOMONTH($U$9,11)+1-$U$9+LM$9-SUMIFS(conditions!$73:$73,conditions!$8:$8,"&lt;="&amp;LM$9,conditions!$9:$9,"&gt;="&amp;LM$9))*conditions!$U$69*conditions!$U$72,0))</f>
        <v>0</v>
      </c>
      <c r="LN90" s="37">
        <f>IF(LN$9="",0,IF(LN$9-SUMIFS(conditions!$73:$73,conditions!$8:$8,"&lt;="&amp;LN$9,conditions!$9:$9,"&gt;="&amp;LN$9)&lt;$U$9,(1-conditions!$U$34)*SUMIFS(18:18,$9:$9,EOMONTH($U$9,11)+1-$U$9+LN$9-SUMIFS(conditions!$73:$73,conditions!$8:$8,"&lt;="&amp;LN$9,conditions!$9:$9,"&gt;="&amp;LN$9))*conditions!$U$69*conditions!$U$72,0))</f>
        <v>0</v>
      </c>
      <c r="LO90" s="37">
        <f>IF(LO$9="",0,IF(LO$9-SUMIFS(conditions!$73:$73,conditions!$8:$8,"&lt;="&amp;LO$9,conditions!$9:$9,"&gt;="&amp;LO$9)&lt;$U$9,(1-conditions!$U$34)*SUMIFS(18:18,$9:$9,EOMONTH($U$9,11)+1-$U$9+LO$9-SUMIFS(conditions!$73:$73,conditions!$8:$8,"&lt;="&amp;LO$9,conditions!$9:$9,"&gt;="&amp;LO$9))*conditions!$U$69*conditions!$U$72,0))</f>
        <v>0</v>
      </c>
      <c r="LP90" s="37">
        <f>IF(LP$9="",0,IF(LP$9-SUMIFS(conditions!$73:$73,conditions!$8:$8,"&lt;="&amp;LP$9,conditions!$9:$9,"&gt;="&amp;LP$9)&lt;$U$9,(1-conditions!$U$34)*SUMIFS(18:18,$9:$9,EOMONTH($U$9,11)+1-$U$9+LP$9-SUMIFS(conditions!$73:$73,conditions!$8:$8,"&lt;="&amp;LP$9,conditions!$9:$9,"&gt;="&amp;LP$9))*conditions!$U$69*conditions!$U$72,0))</f>
        <v>0</v>
      </c>
      <c r="LQ90" s="37">
        <f>IF(LQ$9="",0,IF(LQ$9-SUMIFS(conditions!$73:$73,conditions!$8:$8,"&lt;="&amp;LQ$9,conditions!$9:$9,"&gt;="&amp;LQ$9)&lt;$U$9,(1-conditions!$U$34)*SUMIFS(18:18,$9:$9,EOMONTH($U$9,11)+1-$U$9+LQ$9-SUMIFS(conditions!$73:$73,conditions!$8:$8,"&lt;="&amp;LQ$9,conditions!$9:$9,"&gt;="&amp;LQ$9))*conditions!$U$69*conditions!$U$72,0))</f>
        <v>0</v>
      </c>
      <c r="LR90" s="37">
        <f>IF(LR$9="",0,IF(LR$9-SUMIFS(conditions!$73:$73,conditions!$8:$8,"&lt;="&amp;LR$9,conditions!$9:$9,"&gt;="&amp;LR$9)&lt;$U$9,(1-conditions!$U$34)*SUMIFS(18:18,$9:$9,EOMONTH($U$9,11)+1-$U$9+LR$9-SUMIFS(conditions!$73:$73,conditions!$8:$8,"&lt;="&amp;LR$9,conditions!$9:$9,"&gt;="&amp;LR$9))*conditions!$U$69*conditions!$U$72,0))</f>
        <v>0</v>
      </c>
      <c r="LS90" s="37">
        <f>IF(LS$9="",0,IF(LS$9-SUMIFS(conditions!$73:$73,conditions!$8:$8,"&lt;="&amp;LS$9,conditions!$9:$9,"&gt;="&amp;LS$9)&lt;$U$9,(1-conditions!$U$34)*SUMIFS(18:18,$9:$9,EOMONTH($U$9,11)+1-$U$9+LS$9-SUMIFS(conditions!$73:$73,conditions!$8:$8,"&lt;="&amp;LS$9,conditions!$9:$9,"&gt;="&amp;LS$9))*conditions!$U$69*conditions!$U$72,0))</f>
        <v>0</v>
      </c>
      <c r="LT90" s="37">
        <f>IF(LT$9="",0,IF(LT$9-SUMIFS(conditions!$73:$73,conditions!$8:$8,"&lt;="&amp;LT$9,conditions!$9:$9,"&gt;="&amp;LT$9)&lt;$U$9,(1-conditions!$U$34)*SUMIFS(18:18,$9:$9,EOMONTH($U$9,11)+1-$U$9+LT$9-SUMIFS(conditions!$73:$73,conditions!$8:$8,"&lt;="&amp;LT$9,conditions!$9:$9,"&gt;="&amp;LT$9))*conditions!$U$69*conditions!$U$72,0))</f>
        <v>0</v>
      </c>
      <c r="LU90" s="37">
        <f>IF(LU$9="",0,IF(LU$9-SUMIFS(conditions!$73:$73,conditions!$8:$8,"&lt;="&amp;LU$9,conditions!$9:$9,"&gt;="&amp;LU$9)&lt;$U$9,(1-conditions!$U$34)*SUMIFS(18:18,$9:$9,EOMONTH($U$9,11)+1-$U$9+LU$9-SUMIFS(conditions!$73:$73,conditions!$8:$8,"&lt;="&amp;LU$9,conditions!$9:$9,"&gt;="&amp;LU$9))*conditions!$U$69*conditions!$U$72,0))</f>
        <v>0</v>
      </c>
      <c r="LV90" s="37">
        <f>IF(LV$9="",0,IF(LV$9-SUMIFS(conditions!$73:$73,conditions!$8:$8,"&lt;="&amp;LV$9,conditions!$9:$9,"&gt;="&amp;LV$9)&lt;$U$9,(1-conditions!$U$34)*SUMIFS(18:18,$9:$9,EOMONTH($U$9,11)+1-$U$9+LV$9-SUMIFS(conditions!$73:$73,conditions!$8:$8,"&lt;="&amp;LV$9,conditions!$9:$9,"&gt;="&amp;LV$9))*conditions!$U$69*conditions!$U$72,0))</f>
        <v>0</v>
      </c>
      <c r="LW90" s="37">
        <f>IF(LW$9="",0,IF(LW$9-SUMIFS(conditions!$73:$73,conditions!$8:$8,"&lt;="&amp;LW$9,conditions!$9:$9,"&gt;="&amp;LW$9)&lt;$U$9,(1-conditions!$U$34)*SUMIFS(18:18,$9:$9,EOMONTH($U$9,11)+1-$U$9+LW$9-SUMIFS(conditions!$73:$73,conditions!$8:$8,"&lt;="&amp;LW$9,conditions!$9:$9,"&gt;="&amp;LW$9))*conditions!$U$69*conditions!$U$72,0))</f>
        <v>0</v>
      </c>
      <c r="LX90" s="37">
        <f>IF(LX$9="",0,IF(LX$9-SUMIFS(conditions!$73:$73,conditions!$8:$8,"&lt;="&amp;LX$9,conditions!$9:$9,"&gt;="&amp;LX$9)&lt;$U$9,(1-conditions!$U$34)*SUMIFS(18:18,$9:$9,EOMONTH($U$9,11)+1-$U$9+LX$9-SUMIFS(conditions!$73:$73,conditions!$8:$8,"&lt;="&amp;LX$9,conditions!$9:$9,"&gt;="&amp;LX$9))*conditions!$U$69*conditions!$U$72,0))</f>
        <v>0</v>
      </c>
      <c r="LY90" s="37">
        <f>IF(LY$9="",0,IF(LY$9-SUMIFS(conditions!$73:$73,conditions!$8:$8,"&lt;="&amp;LY$9,conditions!$9:$9,"&gt;="&amp;LY$9)&lt;$U$9,(1-conditions!$U$34)*SUMIFS(18:18,$9:$9,EOMONTH($U$9,11)+1-$U$9+LY$9-SUMIFS(conditions!$73:$73,conditions!$8:$8,"&lt;="&amp;LY$9,conditions!$9:$9,"&gt;="&amp;LY$9))*conditions!$U$69*conditions!$U$72,0))</f>
        <v>0</v>
      </c>
      <c r="LZ90" s="37">
        <f>IF(LZ$9="",0,IF(LZ$9-SUMIFS(conditions!$73:$73,conditions!$8:$8,"&lt;="&amp;LZ$9,conditions!$9:$9,"&gt;="&amp;LZ$9)&lt;$U$9,(1-conditions!$U$34)*SUMIFS(18:18,$9:$9,EOMONTH($U$9,11)+1-$U$9+LZ$9-SUMIFS(conditions!$73:$73,conditions!$8:$8,"&lt;="&amp;LZ$9,conditions!$9:$9,"&gt;="&amp;LZ$9))*conditions!$U$69*conditions!$U$72,0))</f>
        <v>0</v>
      </c>
      <c r="MA90" s="37">
        <f>IF(MA$9="",0,IF(MA$9-SUMIFS(conditions!$73:$73,conditions!$8:$8,"&lt;="&amp;MA$9,conditions!$9:$9,"&gt;="&amp;MA$9)&lt;$U$9,(1-conditions!$U$34)*SUMIFS(18:18,$9:$9,EOMONTH($U$9,11)+1-$U$9+MA$9-SUMIFS(conditions!$73:$73,conditions!$8:$8,"&lt;="&amp;MA$9,conditions!$9:$9,"&gt;="&amp;MA$9))*conditions!$U$69*conditions!$U$72,0))</f>
        <v>0</v>
      </c>
      <c r="MB90" s="37">
        <f>IF(MB$9="",0,IF(MB$9-SUMIFS(conditions!$73:$73,conditions!$8:$8,"&lt;="&amp;MB$9,conditions!$9:$9,"&gt;="&amp;MB$9)&lt;$U$9,(1-conditions!$U$34)*SUMIFS(18:18,$9:$9,EOMONTH($U$9,11)+1-$U$9+MB$9-SUMIFS(conditions!$73:$73,conditions!$8:$8,"&lt;="&amp;MB$9,conditions!$9:$9,"&gt;="&amp;MB$9))*conditions!$U$69*conditions!$U$72,0))</f>
        <v>0</v>
      </c>
      <c r="MC90" s="37">
        <f>IF(MC$9="",0,IF(MC$9-SUMIFS(conditions!$73:$73,conditions!$8:$8,"&lt;="&amp;MC$9,conditions!$9:$9,"&gt;="&amp;MC$9)&lt;$U$9,(1-conditions!$U$34)*SUMIFS(18:18,$9:$9,EOMONTH($U$9,11)+1-$U$9+MC$9-SUMIFS(conditions!$73:$73,conditions!$8:$8,"&lt;="&amp;MC$9,conditions!$9:$9,"&gt;="&amp;MC$9))*conditions!$U$69*conditions!$U$72,0))</f>
        <v>0</v>
      </c>
      <c r="MD90" s="37">
        <f>IF(MD$9="",0,IF(MD$9-SUMIFS(conditions!$73:$73,conditions!$8:$8,"&lt;="&amp;MD$9,conditions!$9:$9,"&gt;="&amp;MD$9)&lt;$U$9,(1-conditions!$U$34)*SUMIFS(18:18,$9:$9,EOMONTH($U$9,11)+1-$U$9+MD$9-SUMIFS(conditions!$73:$73,conditions!$8:$8,"&lt;="&amp;MD$9,conditions!$9:$9,"&gt;="&amp;MD$9))*conditions!$U$69*conditions!$U$72,0))</f>
        <v>0</v>
      </c>
      <c r="ME90" s="37">
        <f>IF(ME$9="",0,IF(ME$9-SUMIFS(conditions!$73:$73,conditions!$8:$8,"&lt;="&amp;ME$9,conditions!$9:$9,"&gt;="&amp;ME$9)&lt;$U$9,(1-conditions!$U$34)*SUMIFS(18:18,$9:$9,EOMONTH($U$9,11)+1-$U$9+ME$9-SUMIFS(conditions!$73:$73,conditions!$8:$8,"&lt;="&amp;ME$9,conditions!$9:$9,"&gt;="&amp;ME$9))*conditions!$U$69*conditions!$U$72,0))</f>
        <v>0</v>
      </c>
      <c r="MF90" s="37">
        <f>IF(MF$9="",0,IF(MF$9-SUMIFS(conditions!$73:$73,conditions!$8:$8,"&lt;="&amp;MF$9,conditions!$9:$9,"&gt;="&amp;MF$9)&lt;$U$9,(1-conditions!$U$34)*SUMIFS(18:18,$9:$9,EOMONTH($U$9,11)+1-$U$9+MF$9-SUMIFS(conditions!$73:$73,conditions!$8:$8,"&lt;="&amp;MF$9,conditions!$9:$9,"&gt;="&amp;MF$9))*conditions!$U$69*conditions!$U$72,0))</f>
        <v>0</v>
      </c>
      <c r="MG90" s="37">
        <f>IF(MG$9="",0,IF(MG$9-SUMIFS(conditions!$73:$73,conditions!$8:$8,"&lt;="&amp;MG$9,conditions!$9:$9,"&gt;="&amp;MG$9)&lt;$U$9,(1-conditions!$U$34)*SUMIFS(18:18,$9:$9,EOMONTH($U$9,11)+1-$U$9+MG$9-SUMIFS(conditions!$73:$73,conditions!$8:$8,"&lt;="&amp;MG$9,conditions!$9:$9,"&gt;="&amp;MG$9))*conditions!$U$69*conditions!$U$72,0))</f>
        <v>0</v>
      </c>
      <c r="MH90" s="37">
        <f>IF(MH$9="",0,IF(MH$9-SUMIFS(conditions!$73:$73,conditions!$8:$8,"&lt;="&amp;MH$9,conditions!$9:$9,"&gt;="&amp;MH$9)&lt;$U$9,(1-conditions!$U$34)*SUMIFS(18:18,$9:$9,EOMONTH($U$9,11)+1-$U$9+MH$9-SUMIFS(conditions!$73:$73,conditions!$8:$8,"&lt;="&amp;MH$9,conditions!$9:$9,"&gt;="&amp;MH$9))*conditions!$U$69*conditions!$U$72,0))</f>
        <v>0</v>
      </c>
      <c r="MI90" s="37">
        <f>IF(MI$9="",0,IF(MI$9-SUMIFS(conditions!$73:$73,conditions!$8:$8,"&lt;="&amp;MI$9,conditions!$9:$9,"&gt;="&amp;MI$9)&lt;$U$9,(1-conditions!$U$34)*SUMIFS(18:18,$9:$9,EOMONTH($U$9,11)+1-$U$9+MI$9-SUMIFS(conditions!$73:$73,conditions!$8:$8,"&lt;="&amp;MI$9,conditions!$9:$9,"&gt;="&amp;MI$9))*conditions!$U$69*conditions!$U$72,0))</f>
        <v>0</v>
      </c>
      <c r="MJ90" s="37">
        <f>IF(MJ$9="",0,IF(MJ$9-SUMIFS(conditions!$73:$73,conditions!$8:$8,"&lt;="&amp;MJ$9,conditions!$9:$9,"&gt;="&amp;MJ$9)&lt;$U$9,(1-conditions!$U$34)*SUMIFS(18:18,$9:$9,EOMONTH($U$9,11)+1-$U$9+MJ$9-SUMIFS(conditions!$73:$73,conditions!$8:$8,"&lt;="&amp;MJ$9,conditions!$9:$9,"&gt;="&amp;MJ$9))*conditions!$U$69*conditions!$U$72,0))</f>
        <v>0</v>
      </c>
      <c r="MK90" s="37">
        <f>IF(MK$9="",0,IF(MK$9-SUMIFS(conditions!$73:$73,conditions!$8:$8,"&lt;="&amp;MK$9,conditions!$9:$9,"&gt;="&amp;MK$9)&lt;$U$9,(1-conditions!$U$34)*SUMIFS(18:18,$9:$9,EOMONTH($U$9,11)+1-$U$9+MK$9-SUMIFS(conditions!$73:$73,conditions!$8:$8,"&lt;="&amp;MK$9,conditions!$9:$9,"&gt;="&amp;MK$9))*conditions!$U$69*conditions!$U$72,0))</f>
        <v>0</v>
      </c>
      <c r="ML90" s="37">
        <f>IF(ML$9="",0,IF(ML$9-SUMIFS(conditions!$73:$73,conditions!$8:$8,"&lt;="&amp;ML$9,conditions!$9:$9,"&gt;="&amp;ML$9)&lt;$U$9,(1-conditions!$U$34)*SUMIFS(18:18,$9:$9,EOMONTH($U$9,11)+1-$U$9+ML$9-SUMIFS(conditions!$73:$73,conditions!$8:$8,"&lt;="&amp;ML$9,conditions!$9:$9,"&gt;="&amp;ML$9))*conditions!$U$69*conditions!$U$72,0))</f>
        <v>0</v>
      </c>
      <c r="MM90" s="37">
        <f>IF(MM$9="",0,IF(MM$9-SUMIFS(conditions!$73:$73,conditions!$8:$8,"&lt;="&amp;MM$9,conditions!$9:$9,"&gt;="&amp;MM$9)&lt;$U$9,(1-conditions!$U$34)*SUMIFS(18:18,$9:$9,EOMONTH($U$9,11)+1-$U$9+MM$9-SUMIFS(conditions!$73:$73,conditions!$8:$8,"&lt;="&amp;MM$9,conditions!$9:$9,"&gt;="&amp;MM$9))*conditions!$U$69*conditions!$U$72,0))</f>
        <v>0</v>
      </c>
      <c r="MN90" s="37">
        <f>IF(MN$9="",0,IF(MN$9-SUMIFS(conditions!$73:$73,conditions!$8:$8,"&lt;="&amp;MN$9,conditions!$9:$9,"&gt;="&amp;MN$9)&lt;$U$9,(1-conditions!$U$34)*SUMIFS(18:18,$9:$9,EOMONTH($U$9,11)+1-$U$9+MN$9-SUMIFS(conditions!$73:$73,conditions!$8:$8,"&lt;="&amp;MN$9,conditions!$9:$9,"&gt;="&amp;MN$9))*conditions!$U$69*conditions!$U$72,0))</f>
        <v>0</v>
      </c>
      <c r="MO90" s="37">
        <f>IF(MO$9="",0,IF(MO$9-SUMIFS(conditions!$73:$73,conditions!$8:$8,"&lt;="&amp;MO$9,conditions!$9:$9,"&gt;="&amp;MO$9)&lt;$U$9,(1-conditions!$U$34)*SUMIFS(18:18,$9:$9,EOMONTH($U$9,11)+1-$U$9+MO$9-SUMIFS(conditions!$73:$73,conditions!$8:$8,"&lt;="&amp;MO$9,conditions!$9:$9,"&gt;="&amp;MO$9))*conditions!$U$69*conditions!$U$72,0))</f>
        <v>0</v>
      </c>
      <c r="MP90" s="37">
        <f>IF(MP$9="",0,IF(MP$9-SUMIFS(conditions!$73:$73,conditions!$8:$8,"&lt;="&amp;MP$9,conditions!$9:$9,"&gt;="&amp;MP$9)&lt;$U$9,(1-conditions!$U$34)*SUMIFS(18:18,$9:$9,EOMONTH($U$9,11)+1-$U$9+MP$9-SUMIFS(conditions!$73:$73,conditions!$8:$8,"&lt;="&amp;MP$9,conditions!$9:$9,"&gt;="&amp;MP$9))*conditions!$U$69*conditions!$U$72,0))</f>
        <v>0</v>
      </c>
      <c r="MQ90" s="37">
        <f>IF(MQ$9="",0,IF(MQ$9-SUMIFS(conditions!$73:$73,conditions!$8:$8,"&lt;="&amp;MQ$9,conditions!$9:$9,"&gt;="&amp;MQ$9)&lt;$U$9,(1-conditions!$U$34)*SUMIFS(18:18,$9:$9,EOMONTH($U$9,11)+1-$U$9+MQ$9-SUMIFS(conditions!$73:$73,conditions!$8:$8,"&lt;="&amp;MQ$9,conditions!$9:$9,"&gt;="&amp;MQ$9))*conditions!$U$69*conditions!$U$72,0))</f>
        <v>0</v>
      </c>
      <c r="MR90" s="37">
        <f>IF(MR$9="",0,IF(MR$9-SUMIFS(conditions!$73:$73,conditions!$8:$8,"&lt;="&amp;MR$9,conditions!$9:$9,"&gt;="&amp;MR$9)&lt;$U$9,(1-conditions!$U$34)*SUMIFS(18:18,$9:$9,EOMONTH($U$9,11)+1-$U$9+MR$9-SUMIFS(conditions!$73:$73,conditions!$8:$8,"&lt;="&amp;MR$9,conditions!$9:$9,"&gt;="&amp;MR$9))*conditions!$U$69*conditions!$U$72,0))</f>
        <v>0</v>
      </c>
      <c r="MS90" s="37">
        <f>IF(MS$9="",0,IF(MS$9-SUMIFS(conditions!$73:$73,conditions!$8:$8,"&lt;="&amp;MS$9,conditions!$9:$9,"&gt;="&amp;MS$9)&lt;$U$9,(1-conditions!$U$34)*SUMIFS(18:18,$9:$9,EOMONTH($U$9,11)+1-$U$9+MS$9-SUMIFS(conditions!$73:$73,conditions!$8:$8,"&lt;="&amp;MS$9,conditions!$9:$9,"&gt;="&amp;MS$9))*conditions!$U$69*conditions!$U$72,0))</f>
        <v>0</v>
      </c>
      <c r="MT90" s="37">
        <f>IF(MT$9="",0,IF(MT$9-SUMIFS(conditions!$73:$73,conditions!$8:$8,"&lt;="&amp;MT$9,conditions!$9:$9,"&gt;="&amp;MT$9)&lt;$U$9,(1-conditions!$U$34)*SUMIFS(18:18,$9:$9,EOMONTH($U$9,11)+1-$U$9+MT$9-SUMIFS(conditions!$73:$73,conditions!$8:$8,"&lt;="&amp;MT$9,conditions!$9:$9,"&gt;="&amp;MT$9))*conditions!$U$69*conditions!$U$72,0))</f>
        <v>0</v>
      </c>
      <c r="MU90" s="37">
        <f>IF(MU$9="",0,IF(MU$9-SUMIFS(conditions!$73:$73,conditions!$8:$8,"&lt;="&amp;MU$9,conditions!$9:$9,"&gt;="&amp;MU$9)&lt;$U$9,(1-conditions!$U$34)*SUMIFS(18:18,$9:$9,EOMONTH($U$9,11)+1-$U$9+MU$9-SUMIFS(conditions!$73:$73,conditions!$8:$8,"&lt;="&amp;MU$9,conditions!$9:$9,"&gt;="&amp;MU$9))*conditions!$U$69*conditions!$U$72,0))</f>
        <v>0</v>
      </c>
      <c r="MV90" s="37">
        <f>IF(MV$9="",0,IF(MV$9-SUMIFS(conditions!$73:$73,conditions!$8:$8,"&lt;="&amp;MV$9,conditions!$9:$9,"&gt;="&amp;MV$9)&lt;$U$9,(1-conditions!$U$34)*SUMIFS(18:18,$9:$9,EOMONTH($U$9,11)+1-$U$9+MV$9-SUMIFS(conditions!$73:$73,conditions!$8:$8,"&lt;="&amp;MV$9,conditions!$9:$9,"&gt;="&amp;MV$9))*conditions!$U$69*conditions!$U$72,0))</f>
        <v>0</v>
      </c>
      <c r="MW90" s="37">
        <f>IF(MW$9="",0,IF(MW$9-SUMIFS(conditions!$73:$73,conditions!$8:$8,"&lt;="&amp;MW$9,conditions!$9:$9,"&gt;="&amp;MW$9)&lt;$U$9,(1-conditions!$U$34)*SUMIFS(18:18,$9:$9,EOMONTH($U$9,11)+1-$U$9+MW$9-SUMIFS(conditions!$73:$73,conditions!$8:$8,"&lt;="&amp;MW$9,conditions!$9:$9,"&gt;="&amp;MW$9))*conditions!$U$69*conditions!$U$72,0))</f>
        <v>0</v>
      </c>
      <c r="MX90" s="37">
        <f>IF(MX$9="",0,IF(MX$9-SUMIFS(conditions!$73:$73,conditions!$8:$8,"&lt;="&amp;MX$9,conditions!$9:$9,"&gt;="&amp;MX$9)&lt;$U$9,(1-conditions!$U$34)*SUMIFS(18:18,$9:$9,EOMONTH($U$9,11)+1-$U$9+MX$9-SUMIFS(conditions!$73:$73,conditions!$8:$8,"&lt;="&amp;MX$9,conditions!$9:$9,"&gt;="&amp;MX$9))*conditions!$U$69*conditions!$U$72,0))</f>
        <v>0</v>
      </c>
      <c r="MY90" s="37">
        <f>IF(MY$9="",0,IF(MY$9-SUMIFS(conditions!$73:$73,conditions!$8:$8,"&lt;="&amp;MY$9,conditions!$9:$9,"&gt;="&amp;MY$9)&lt;$U$9,(1-conditions!$U$34)*SUMIFS(18:18,$9:$9,EOMONTH($U$9,11)+1-$U$9+MY$9-SUMIFS(conditions!$73:$73,conditions!$8:$8,"&lt;="&amp;MY$9,conditions!$9:$9,"&gt;="&amp;MY$9))*conditions!$U$69*conditions!$U$72,0))</f>
        <v>0</v>
      </c>
      <c r="MZ90" s="37">
        <f>IF(MZ$9="",0,IF(MZ$9-SUMIFS(conditions!$73:$73,conditions!$8:$8,"&lt;="&amp;MZ$9,conditions!$9:$9,"&gt;="&amp;MZ$9)&lt;$U$9,(1-conditions!$U$34)*SUMIFS(18:18,$9:$9,EOMONTH($U$9,11)+1-$U$9+MZ$9-SUMIFS(conditions!$73:$73,conditions!$8:$8,"&lt;="&amp;MZ$9,conditions!$9:$9,"&gt;="&amp;MZ$9))*conditions!$U$69*conditions!$U$72,0))</f>
        <v>0</v>
      </c>
      <c r="NA90" s="37">
        <f>IF(NA$9="",0,IF(NA$9-SUMIFS(conditions!$73:$73,conditions!$8:$8,"&lt;="&amp;NA$9,conditions!$9:$9,"&gt;="&amp;NA$9)&lt;$U$9,(1-conditions!$U$34)*SUMIFS(18:18,$9:$9,EOMONTH($U$9,11)+1-$U$9+NA$9-SUMIFS(conditions!$73:$73,conditions!$8:$8,"&lt;="&amp;NA$9,conditions!$9:$9,"&gt;="&amp;NA$9))*conditions!$U$69*conditions!$U$72,0))</f>
        <v>0</v>
      </c>
      <c r="NB90" s="37">
        <f>IF(NB$9="",0,IF(NB$9-SUMIFS(conditions!$73:$73,conditions!$8:$8,"&lt;="&amp;NB$9,conditions!$9:$9,"&gt;="&amp;NB$9)&lt;$U$9,(1-conditions!$U$34)*SUMIFS(18:18,$9:$9,EOMONTH($U$9,11)+1-$U$9+NB$9-SUMIFS(conditions!$73:$73,conditions!$8:$8,"&lt;="&amp;NB$9,conditions!$9:$9,"&gt;="&amp;NB$9))*conditions!$U$69*conditions!$U$72,0))</f>
        <v>0</v>
      </c>
      <c r="NC90" s="37">
        <f>IF(NC$9="",0,IF(NC$9-SUMIFS(conditions!$73:$73,conditions!$8:$8,"&lt;="&amp;NC$9,conditions!$9:$9,"&gt;="&amp;NC$9)&lt;$U$9,(1-conditions!$U$34)*SUMIFS(18:18,$9:$9,EOMONTH($U$9,11)+1-$U$9+NC$9-SUMIFS(conditions!$73:$73,conditions!$8:$8,"&lt;="&amp;NC$9,conditions!$9:$9,"&gt;="&amp;NC$9))*conditions!$U$69*conditions!$U$72,0))</f>
        <v>0</v>
      </c>
      <c r="ND90" s="37">
        <f>IF(ND$9="",0,IF(ND$9-SUMIFS(conditions!$73:$73,conditions!$8:$8,"&lt;="&amp;ND$9,conditions!$9:$9,"&gt;="&amp;ND$9)&lt;$U$9,(1-conditions!$U$34)*SUMIFS(18:18,$9:$9,EOMONTH($U$9,11)+1-$U$9+ND$9-SUMIFS(conditions!$73:$73,conditions!$8:$8,"&lt;="&amp;ND$9,conditions!$9:$9,"&gt;="&amp;ND$9))*conditions!$U$69*conditions!$U$72,0))</f>
        <v>0</v>
      </c>
      <c r="NE90" s="37">
        <f>IF(NE$9="",0,IF(NE$9-SUMIFS(conditions!$73:$73,conditions!$8:$8,"&lt;="&amp;NE$9,conditions!$9:$9,"&gt;="&amp;NE$9)&lt;$U$9,(1-conditions!$U$34)*SUMIFS(18:18,$9:$9,EOMONTH($U$9,11)+1-$U$9+NE$9-SUMIFS(conditions!$73:$73,conditions!$8:$8,"&lt;="&amp;NE$9,conditions!$9:$9,"&gt;="&amp;NE$9))*conditions!$U$69*conditions!$U$72,0))</f>
        <v>0</v>
      </c>
      <c r="NF90" s="37">
        <f>IF(NF$9="",0,IF(NF$9-SUMIFS(conditions!$73:$73,conditions!$8:$8,"&lt;="&amp;NF$9,conditions!$9:$9,"&gt;="&amp;NF$9)&lt;$U$9,(1-conditions!$U$34)*SUMIFS(18:18,$9:$9,EOMONTH($U$9,11)+1-$U$9+NF$9-SUMIFS(conditions!$73:$73,conditions!$8:$8,"&lt;="&amp;NF$9,conditions!$9:$9,"&gt;="&amp;NF$9))*conditions!$U$69*conditions!$U$72,0))</f>
        <v>0</v>
      </c>
      <c r="NG90" s="37">
        <f>IF(NG$9="",0,IF(NG$9-SUMIFS(conditions!$73:$73,conditions!$8:$8,"&lt;="&amp;NG$9,conditions!$9:$9,"&gt;="&amp;NG$9)&lt;$U$9,(1-conditions!$U$34)*SUMIFS(18:18,$9:$9,EOMONTH($U$9,11)+1-$U$9+NG$9-SUMIFS(conditions!$73:$73,conditions!$8:$8,"&lt;="&amp;NG$9,conditions!$9:$9,"&gt;="&amp;NG$9))*conditions!$U$69*conditions!$U$72,0))</f>
        <v>0</v>
      </c>
      <c r="NH90" s="37">
        <f>IF(NH$9="",0,IF(NH$9-SUMIFS(conditions!$73:$73,conditions!$8:$8,"&lt;="&amp;NH$9,conditions!$9:$9,"&gt;="&amp;NH$9)&lt;$U$9,(1-conditions!$U$34)*SUMIFS(18:18,$9:$9,EOMONTH($U$9,11)+1-$U$9+NH$9-SUMIFS(conditions!$73:$73,conditions!$8:$8,"&lt;="&amp;NH$9,conditions!$9:$9,"&gt;="&amp;NH$9))*conditions!$U$69*conditions!$U$72,0))</f>
        <v>0</v>
      </c>
      <c r="NI90" s="37">
        <f>IF(NI$9="",0,IF(NI$9-SUMIFS(conditions!$73:$73,conditions!$8:$8,"&lt;="&amp;NI$9,conditions!$9:$9,"&gt;="&amp;NI$9)&lt;$U$9,(1-conditions!$U$34)*SUMIFS(18:18,$9:$9,EOMONTH($U$9,11)+1-$U$9+NI$9-SUMIFS(conditions!$73:$73,conditions!$8:$8,"&lt;="&amp;NI$9,conditions!$9:$9,"&gt;="&amp;NI$9))*conditions!$U$69*conditions!$U$72,0))</f>
        <v>0</v>
      </c>
      <c r="NJ90" s="37">
        <f>IF(NJ$9="",0,IF(NJ$9-SUMIFS(conditions!$73:$73,conditions!$8:$8,"&lt;="&amp;NJ$9,conditions!$9:$9,"&gt;="&amp;NJ$9)&lt;$U$9,(1-conditions!$U$34)*SUMIFS(18:18,$9:$9,EOMONTH($U$9,11)+1-$U$9+NJ$9-SUMIFS(conditions!$73:$73,conditions!$8:$8,"&lt;="&amp;NJ$9,conditions!$9:$9,"&gt;="&amp;NJ$9))*conditions!$U$69*conditions!$U$72,0))</f>
        <v>0</v>
      </c>
      <c r="NK90" s="37">
        <f>IF(NK$9="",0,IF(NK$9-SUMIFS(conditions!$73:$73,conditions!$8:$8,"&lt;="&amp;NK$9,conditions!$9:$9,"&gt;="&amp;NK$9)&lt;$U$9,(1-conditions!$U$34)*SUMIFS(18:18,$9:$9,EOMONTH($U$9,11)+1-$U$9+NK$9-SUMIFS(conditions!$73:$73,conditions!$8:$8,"&lt;="&amp;NK$9,conditions!$9:$9,"&gt;="&amp;NK$9))*conditions!$U$69*conditions!$U$72,0))</f>
        <v>0</v>
      </c>
      <c r="NL90" s="37">
        <f>IF(NL$9="",0,IF(NL$9-SUMIFS(conditions!$73:$73,conditions!$8:$8,"&lt;="&amp;NL$9,conditions!$9:$9,"&gt;="&amp;NL$9)&lt;$U$9,(1-conditions!$U$34)*SUMIFS(18:18,$9:$9,EOMONTH($U$9,11)+1-$U$9+NL$9-SUMIFS(conditions!$73:$73,conditions!$8:$8,"&lt;="&amp;NL$9,conditions!$9:$9,"&gt;="&amp;NL$9))*conditions!$U$69*conditions!$U$72,0))</f>
        <v>0</v>
      </c>
      <c r="NM90" s="37">
        <f>IF(NM$9="",0,IF(NM$9-SUMIFS(conditions!$73:$73,conditions!$8:$8,"&lt;="&amp;NM$9,conditions!$9:$9,"&gt;="&amp;NM$9)&lt;$U$9,(1-conditions!$U$34)*SUMIFS(18:18,$9:$9,EOMONTH($U$9,11)+1-$U$9+NM$9-SUMIFS(conditions!$73:$73,conditions!$8:$8,"&lt;="&amp;NM$9,conditions!$9:$9,"&gt;="&amp;NM$9))*conditions!$U$69*conditions!$U$72,0))</f>
        <v>0</v>
      </c>
      <c r="NN90" s="37">
        <f>IF(NN$9="",0,IF(NN$9-SUMIFS(conditions!$73:$73,conditions!$8:$8,"&lt;="&amp;NN$9,conditions!$9:$9,"&gt;="&amp;NN$9)&lt;$U$9,(1-conditions!$U$34)*SUMIFS(18:18,$9:$9,EOMONTH($U$9,11)+1-$U$9+NN$9-SUMIFS(conditions!$73:$73,conditions!$8:$8,"&lt;="&amp;NN$9,conditions!$9:$9,"&gt;="&amp;NN$9))*conditions!$U$69*conditions!$U$72,0))</f>
        <v>0</v>
      </c>
      <c r="NO90" s="37">
        <f>IF(NO$9="",0,IF(NO$9-SUMIFS(conditions!$73:$73,conditions!$8:$8,"&lt;="&amp;NO$9,conditions!$9:$9,"&gt;="&amp;NO$9)&lt;$U$9,(1-conditions!$U$34)*SUMIFS(18:18,$9:$9,EOMONTH($U$9,11)+1-$U$9+NO$9-SUMIFS(conditions!$73:$73,conditions!$8:$8,"&lt;="&amp;NO$9,conditions!$9:$9,"&gt;="&amp;NO$9))*conditions!$U$69*conditions!$U$72,0))</f>
        <v>0</v>
      </c>
      <c r="NP90" s="37">
        <f>IF(NP$9="",0,IF(NP$9-SUMIFS(conditions!$73:$73,conditions!$8:$8,"&lt;="&amp;NP$9,conditions!$9:$9,"&gt;="&amp;NP$9)&lt;$U$9,(1-conditions!$U$34)*SUMIFS(18:18,$9:$9,EOMONTH($U$9,11)+1-$U$9+NP$9-SUMIFS(conditions!$73:$73,conditions!$8:$8,"&lt;="&amp;NP$9,conditions!$9:$9,"&gt;="&amp;NP$9))*conditions!$U$69*conditions!$U$72,0))</f>
        <v>0</v>
      </c>
      <c r="NQ90" s="37">
        <f>IF(NQ$9="",0,IF(NQ$9-SUMIFS(conditions!$73:$73,conditions!$8:$8,"&lt;="&amp;NQ$9,conditions!$9:$9,"&gt;="&amp;NQ$9)&lt;$U$9,(1-conditions!$U$34)*SUMIFS(18:18,$9:$9,EOMONTH($U$9,11)+1-$U$9+NQ$9-SUMIFS(conditions!$73:$73,conditions!$8:$8,"&lt;="&amp;NQ$9,conditions!$9:$9,"&gt;="&amp;NQ$9))*conditions!$U$69*conditions!$U$72,0))</f>
        <v>0</v>
      </c>
      <c r="NR90" s="37">
        <f>IF(NR$9="",0,IF(NR$9-SUMIFS(conditions!$73:$73,conditions!$8:$8,"&lt;="&amp;NR$9,conditions!$9:$9,"&gt;="&amp;NR$9)&lt;$U$9,(1-conditions!$U$34)*SUMIFS(18:18,$9:$9,EOMONTH($U$9,11)+1-$U$9+NR$9-SUMIFS(conditions!$73:$73,conditions!$8:$8,"&lt;="&amp;NR$9,conditions!$9:$9,"&gt;="&amp;NR$9))*conditions!$U$69*conditions!$U$72,0))</f>
        <v>0</v>
      </c>
      <c r="NS90" s="37">
        <f>IF(NS$9="",0,IF(NS$9-SUMIFS(conditions!$73:$73,conditions!$8:$8,"&lt;="&amp;NS$9,conditions!$9:$9,"&gt;="&amp;NS$9)&lt;$U$9,(1-conditions!$U$34)*SUMIFS(18:18,$9:$9,EOMONTH($U$9,11)+1-$U$9+NS$9-SUMIFS(conditions!$73:$73,conditions!$8:$8,"&lt;="&amp;NS$9,conditions!$9:$9,"&gt;="&amp;NS$9))*conditions!$U$69*conditions!$U$72,0))</f>
        <v>0</v>
      </c>
      <c r="NT90" s="37">
        <f>IF(NT$9="",0,IF(NT$9-SUMIFS(conditions!$73:$73,conditions!$8:$8,"&lt;="&amp;NT$9,conditions!$9:$9,"&gt;="&amp;NT$9)&lt;$U$9,(1-conditions!$U$34)*SUMIFS(18:18,$9:$9,EOMONTH($U$9,11)+1-$U$9+NT$9-SUMIFS(conditions!$73:$73,conditions!$8:$8,"&lt;="&amp;NT$9,conditions!$9:$9,"&gt;="&amp;NT$9))*conditions!$U$69*conditions!$U$72,0))</f>
        <v>0</v>
      </c>
      <c r="NU90" s="37">
        <f>IF(NU$9="",0,IF(NU$9-SUMIFS(conditions!$73:$73,conditions!$8:$8,"&lt;="&amp;NU$9,conditions!$9:$9,"&gt;="&amp;NU$9)&lt;$U$9,(1-conditions!$U$34)*SUMIFS(18:18,$9:$9,EOMONTH($U$9,11)+1-$U$9+NU$9-SUMIFS(conditions!$73:$73,conditions!$8:$8,"&lt;="&amp;NU$9,conditions!$9:$9,"&gt;="&amp;NU$9))*conditions!$U$69*conditions!$U$72,0))</f>
        <v>0</v>
      </c>
      <c r="NV90" s="37">
        <f>IF(NV$9="",0,IF(NV$9-SUMIFS(conditions!$73:$73,conditions!$8:$8,"&lt;="&amp;NV$9,conditions!$9:$9,"&gt;="&amp;NV$9)&lt;$U$9,(1-conditions!$U$34)*SUMIFS(18:18,$9:$9,EOMONTH($U$9,11)+1-$U$9+NV$9-SUMIFS(conditions!$73:$73,conditions!$8:$8,"&lt;="&amp;NV$9,conditions!$9:$9,"&gt;="&amp;NV$9))*conditions!$U$69*conditions!$U$72,0))</f>
        <v>0</v>
      </c>
    </row>
    <row r="91" spans="1:386" s="38" customFormat="1" ht="10.199999999999999" x14ac:dyDescent="0.2">
      <c r="A91" s="31"/>
      <c r="B91" s="31"/>
      <c r="C91" s="31"/>
      <c r="D91" s="31"/>
      <c r="E91" s="31"/>
      <c r="F91" s="31"/>
      <c r="G91" s="31" t="str">
        <f>G85</f>
        <v>деб. задолж-ть заказчиков по доплатам на нач. бюдж. года</v>
      </c>
      <c r="H91" s="31"/>
      <c r="I91" s="31"/>
      <c r="J91" s="31" t="str">
        <f>IF($G91="","",INDEX(KPI!$H$11:$H$121,SUMIFS(KPI!$E$11:$E$121,KPI!$F$11:$F$121,$G91)))</f>
        <v>тыс.руб.</v>
      </c>
      <c r="K91" s="31"/>
      <c r="L91" s="31"/>
      <c r="M91" s="31"/>
      <c r="N91" s="31" t="str">
        <f>structure!$G$15</f>
        <v>товарная категория 5</v>
      </c>
      <c r="O91" s="31"/>
      <c r="P91" s="31"/>
      <c r="Q91" s="31"/>
      <c r="R91" s="37">
        <f t="shared" si="113"/>
        <v>166.92251832055803</v>
      </c>
      <c r="S91" s="31"/>
      <c r="T91" s="31"/>
      <c r="U91" s="37">
        <f>IF(U$9="",0,IF(U$9-SUMIFS(conditions!$73:$73,conditions!$8:$8,"&lt;="&amp;U$9,conditions!$9:$9,"&gt;="&amp;U$9)&lt;$U$9,(1-conditions!$U$34)*SUMIFS(19:19,$9:$9,EOMONTH($U$9,11)+1-$U$9+U$9-SUMIFS(conditions!$73:$73,conditions!$8:$8,"&lt;="&amp;U$9,conditions!$9:$9,"&gt;="&amp;U$9))*conditions!$U$69*conditions!$U$72,0))</f>
        <v>15.174774392778001</v>
      </c>
      <c r="V91" s="37">
        <f>IF(V$9="",0,IF(V$9-SUMIFS(conditions!$73:$73,conditions!$8:$8,"&lt;="&amp;V$9,conditions!$9:$9,"&gt;="&amp;V$9)&lt;$U$9,(1-conditions!$U$34)*SUMIFS(19:19,$9:$9,EOMONTH($U$9,11)+1-$U$9+V$9-SUMIFS(conditions!$73:$73,conditions!$8:$8,"&lt;="&amp;V$9,conditions!$9:$9,"&gt;="&amp;V$9))*conditions!$U$69*conditions!$U$72,0))</f>
        <v>15.174774392778001</v>
      </c>
      <c r="W91" s="37">
        <f>IF(W$9="",0,IF(W$9-SUMIFS(conditions!$73:$73,conditions!$8:$8,"&lt;="&amp;W$9,conditions!$9:$9,"&gt;="&amp;W$9)&lt;$U$9,(1-conditions!$U$34)*SUMIFS(19:19,$9:$9,EOMONTH($U$9,11)+1-$U$9+W$9-SUMIFS(conditions!$73:$73,conditions!$8:$8,"&lt;="&amp;W$9,conditions!$9:$9,"&gt;="&amp;W$9))*conditions!$U$69*conditions!$U$72,0))</f>
        <v>15.174774392778001</v>
      </c>
      <c r="X91" s="37">
        <f>IF(X$9="",0,IF(X$9-SUMIFS(conditions!$73:$73,conditions!$8:$8,"&lt;="&amp;X$9,conditions!$9:$9,"&gt;="&amp;X$9)&lt;$U$9,(1-conditions!$U$34)*SUMIFS(19:19,$9:$9,EOMONTH($U$9,11)+1-$U$9+X$9-SUMIFS(conditions!$73:$73,conditions!$8:$8,"&lt;="&amp;X$9,conditions!$9:$9,"&gt;="&amp;X$9))*conditions!$U$69*conditions!$U$72,0))</f>
        <v>15.174774392778001</v>
      </c>
      <c r="Y91" s="37">
        <f>IF(Y$9="",0,IF(Y$9-SUMIFS(conditions!$73:$73,conditions!$8:$8,"&lt;="&amp;Y$9,conditions!$9:$9,"&gt;="&amp;Y$9)&lt;$U$9,(1-conditions!$U$34)*SUMIFS(19:19,$9:$9,EOMONTH($U$9,11)+1-$U$9+Y$9-SUMIFS(conditions!$73:$73,conditions!$8:$8,"&lt;="&amp;Y$9,conditions!$9:$9,"&gt;="&amp;Y$9))*conditions!$U$69*conditions!$U$72,0))</f>
        <v>0</v>
      </c>
      <c r="Z91" s="37">
        <f>IF(Z$9="",0,IF(Z$9-SUMIFS(conditions!$73:$73,conditions!$8:$8,"&lt;="&amp;Z$9,conditions!$9:$9,"&gt;="&amp;Z$9)&lt;$U$9,(1-conditions!$U$34)*SUMIFS(19:19,$9:$9,EOMONTH($U$9,11)+1-$U$9+Z$9-SUMIFS(conditions!$73:$73,conditions!$8:$8,"&lt;="&amp;Z$9,conditions!$9:$9,"&gt;="&amp;Z$9))*conditions!$U$69*conditions!$U$72,0))</f>
        <v>0</v>
      </c>
      <c r="AA91" s="37">
        <f>IF(AA$9="",0,IF(AA$9-SUMIFS(conditions!$73:$73,conditions!$8:$8,"&lt;="&amp;AA$9,conditions!$9:$9,"&gt;="&amp;AA$9)&lt;$U$9,(1-conditions!$U$34)*SUMIFS(19:19,$9:$9,EOMONTH($U$9,11)+1-$U$9+AA$9-SUMIFS(conditions!$73:$73,conditions!$8:$8,"&lt;="&amp;AA$9,conditions!$9:$9,"&gt;="&amp;AA$9))*conditions!$U$69*conditions!$U$72,0))</f>
        <v>15.174774392778001</v>
      </c>
      <c r="AB91" s="37">
        <f>IF(AB$9="",0,IF(AB$9-SUMIFS(conditions!$73:$73,conditions!$8:$8,"&lt;="&amp;AB$9,conditions!$9:$9,"&gt;="&amp;AB$9)&lt;$U$9,(1-conditions!$U$34)*SUMIFS(19:19,$9:$9,EOMONTH($U$9,11)+1-$U$9+AB$9-SUMIFS(conditions!$73:$73,conditions!$8:$8,"&lt;="&amp;AB$9,conditions!$9:$9,"&gt;="&amp;AB$9))*conditions!$U$69*conditions!$U$72,0))</f>
        <v>15.174774392778001</v>
      </c>
      <c r="AC91" s="37">
        <f>IF(AC$9="",0,IF(AC$9-SUMIFS(conditions!$73:$73,conditions!$8:$8,"&lt;="&amp;AC$9,conditions!$9:$9,"&gt;="&amp;AC$9)&lt;$U$9,(1-conditions!$U$34)*SUMIFS(19:19,$9:$9,EOMONTH($U$9,11)+1-$U$9+AC$9-SUMIFS(conditions!$73:$73,conditions!$8:$8,"&lt;="&amp;AC$9,conditions!$9:$9,"&gt;="&amp;AC$9))*conditions!$U$69*conditions!$U$72,0))</f>
        <v>15.174774392778001</v>
      </c>
      <c r="AD91" s="37">
        <f>IF(AD$9="",0,IF(AD$9-SUMIFS(conditions!$73:$73,conditions!$8:$8,"&lt;="&amp;AD$9,conditions!$9:$9,"&gt;="&amp;AD$9)&lt;$U$9,(1-conditions!$U$34)*SUMIFS(19:19,$9:$9,EOMONTH($U$9,11)+1-$U$9+AD$9-SUMIFS(conditions!$73:$73,conditions!$8:$8,"&lt;="&amp;AD$9,conditions!$9:$9,"&gt;="&amp;AD$9))*conditions!$U$69*conditions!$U$72,0))</f>
        <v>15.174774392778001</v>
      </c>
      <c r="AE91" s="37">
        <f>IF(AE$9="",0,IF(AE$9-SUMIFS(conditions!$73:$73,conditions!$8:$8,"&lt;="&amp;AE$9,conditions!$9:$9,"&gt;="&amp;AE$9)&lt;$U$9,(1-conditions!$U$34)*SUMIFS(19:19,$9:$9,EOMONTH($U$9,11)+1-$U$9+AE$9-SUMIFS(conditions!$73:$73,conditions!$8:$8,"&lt;="&amp;AE$9,conditions!$9:$9,"&gt;="&amp;AE$9))*conditions!$U$69*conditions!$U$72,0))</f>
        <v>15.174774392778001</v>
      </c>
      <c r="AF91" s="37">
        <f>IF(AF$9="",0,IF(AF$9-SUMIFS(conditions!$73:$73,conditions!$8:$8,"&lt;="&amp;AF$9,conditions!$9:$9,"&gt;="&amp;AF$9)&lt;$U$9,(1-conditions!$U$34)*SUMIFS(19:19,$9:$9,EOMONTH($U$9,11)+1-$U$9+AF$9-SUMIFS(conditions!$73:$73,conditions!$8:$8,"&lt;="&amp;AF$9,conditions!$9:$9,"&gt;="&amp;AF$9))*conditions!$U$69*conditions!$U$72,0))</f>
        <v>0</v>
      </c>
      <c r="AG91" s="37">
        <f>IF(AG$9="",0,IF(AG$9-SUMIFS(conditions!$73:$73,conditions!$8:$8,"&lt;="&amp;AG$9,conditions!$9:$9,"&gt;="&amp;AG$9)&lt;$U$9,(1-conditions!$U$34)*SUMIFS(19:19,$9:$9,EOMONTH($U$9,11)+1-$U$9+AG$9-SUMIFS(conditions!$73:$73,conditions!$8:$8,"&lt;="&amp;AG$9,conditions!$9:$9,"&gt;="&amp;AG$9))*conditions!$U$69*conditions!$U$72,0))</f>
        <v>0</v>
      </c>
      <c r="AH91" s="37">
        <f>IF(AH$9="",0,IF(AH$9-SUMIFS(conditions!$73:$73,conditions!$8:$8,"&lt;="&amp;AH$9,conditions!$9:$9,"&gt;="&amp;AH$9)&lt;$U$9,(1-conditions!$U$34)*SUMIFS(19:19,$9:$9,EOMONTH($U$9,11)+1-$U$9+AH$9-SUMIFS(conditions!$73:$73,conditions!$8:$8,"&lt;="&amp;AH$9,conditions!$9:$9,"&gt;="&amp;AH$9))*conditions!$U$69*conditions!$U$72,0))</f>
        <v>15.174774392778001</v>
      </c>
      <c r="AI91" s="37">
        <f>IF(AI$9="",0,IF(AI$9-SUMIFS(conditions!$73:$73,conditions!$8:$8,"&lt;="&amp;AI$9,conditions!$9:$9,"&gt;="&amp;AI$9)&lt;$U$9,(1-conditions!$U$34)*SUMIFS(19:19,$9:$9,EOMONTH($U$9,11)+1-$U$9+AI$9-SUMIFS(conditions!$73:$73,conditions!$8:$8,"&lt;="&amp;AI$9,conditions!$9:$9,"&gt;="&amp;AI$9))*conditions!$U$69*conditions!$U$72,0))</f>
        <v>15.174774392778001</v>
      </c>
      <c r="AJ91" s="37">
        <f>IF(AJ$9="",0,IF(AJ$9-SUMIFS(conditions!$73:$73,conditions!$8:$8,"&lt;="&amp;AJ$9,conditions!$9:$9,"&gt;="&amp;AJ$9)&lt;$U$9,(1-conditions!$U$34)*SUMIFS(19:19,$9:$9,EOMONTH($U$9,11)+1-$U$9+AJ$9-SUMIFS(conditions!$73:$73,conditions!$8:$8,"&lt;="&amp;AJ$9,conditions!$9:$9,"&gt;="&amp;AJ$9))*conditions!$U$69*conditions!$U$72,0))</f>
        <v>0</v>
      </c>
      <c r="AK91" s="37">
        <f>IF(AK$9="",0,IF(AK$9-SUMIFS(conditions!$73:$73,conditions!$8:$8,"&lt;="&amp;AK$9,conditions!$9:$9,"&gt;="&amp;AK$9)&lt;$U$9,(1-conditions!$U$34)*SUMIFS(19:19,$9:$9,EOMONTH($U$9,11)+1-$U$9+AK$9-SUMIFS(conditions!$73:$73,conditions!$8:$8,"&lt;="&amp;AK$9,conditions!$9:$9,"&gt;="&amp;AK$9))*conditions!$U$69*conditions!$U$72,0))</f>
        <v>0</v>
      </c>
      <c r="AL91" s="37">
        <f>IF(AL$9="",0,IF(AL$9-SUMIFS(conditions!$73:$73,conditions!$8:$8,"&lt;="&amp;AL$9,conditions!$9:$9,"&gt;="&amp;AL$9)&lt;$U$9,(1-conditions!$U$34)*SUMIFS(19:19,$9:$9,EOMONTH($U$9,11)+1-$U$9+AL$9-SUMIFS(conditions!$73:$73,conditions!$8:$8,"&lt;="&amp;AL$9,conditions!$9:$9,"&gt;="&amp;AL$9))*conditions!$U$69*conditions!$U$72,0))</f>
        <v>0</v>
      </c>
      <c r="AM91" s="37">
        <f>IF(AM$9="",0,IF(AM$9-SUMIFS(conditions!$73:$73,conditions!$8:$8,"&lt;="&amp;AM$9,conditions!$9:$9,"&gt;="&amp;AM$9)&lt;$U$9,(1-conditions!$U$34)*SUMIFS(19:19,$9:$9,EOMONTH($U$9,11)+1-$U$9+AM$9-SUMIFS(conditions!$73:$73,conditions!$8:$8,"&lt;="&amp;AM$9,conditions!$9:$9,"&gt;="&amp;AM$9))*conditions!$U$69*conditions!$U$72,0))</f>
        <v>0</v>
      </c>
      <c r="AN91" s="37">
        <f>IF(AN$9="",0,IF(AN$9-SUMIFS(conditions!$73:$73,conditions!$8:$8,"&lt;="&amp;AN$9,conditions!$9:$9,"&gt;="&amp;AN$9)&lt;$U$9,(1-conditions!$U$34)*SUMIFS(19:19,$9:$9,EOMONTH($U$9,11)+1-$U$9+AN$9-SUMIFS(conditions!$73:$73,conditions!$8:$8,"&lt;="&amp;AN$9,conditions!$9:$9,"&gt;="&amp;AN$9))*conditions!$U$69*conditions!$U$72,0))</f>
        <v>0</v>
      </c>
      <c r="AO91" s="37">
        <f>IF(AO$9="",0,IF(AO$9-SUMIFS(conditions!$73:$73,conditions!$8:$8,"&lt;="&amp;AO$9,conditions!$9:$9,"&gt;="&amp;AO$9)&lt;$U$9,(1-conditions!$U$34)*SUMIFS(19:19,$9:$9,EOMONTH($U$9,11)+1-$U$9+AO$9-SUMIFS(conditions!$73:$73,conditions!$8:$8,"&lt;="&amp;AO$9,conditions!$9:$9,"&gt;="&amp;AO$9))*conditions!$U$69*conditions!$U$72,0))</f>
        <v>0</v>
      </c>
      <c r="AP91" s="37">
        <f>IF(AP$9="",0,IF(AP$9-SUMIFS(conditions!$73:$73,conditions!$8:$8,"&lt;="&amp;AP$9,conditions!$9:$9,"&gt;="&amp;AP$9)&lt;$U$9,(1-conditions!$U$34)*SUMIFS(19:19,$9:$9,EOMONTH($U$9,11)+1-$U$9+AP$9-SUMIFS(conditions!$73:$73,conditions!$8:$8,"&lt;="&amp;AP$9,conditions!$9:$9,"&gt;="&amp;AP$9))*conditions!$U$69*conditions!$U$72,0))</f>
        <v>0</v>
      </c>
      <c r="AQ91" s="37">
        <f>IF(AQ$9="",0,IF(AQ$9-SUMIFS(conditions!$73:$73,conditions!$8:$8,"&lt;="&amp;AQ$9,conditions!$9:$9,"&gt;="&amp;AQ$9)&lt;$U$9,(1-conditions!$U$34)*SUMIFS(19:19,$9:$9,EOMONTH($U$9,11)+1-$U$9+AQ$9-SUMIFS(conditions!$73:$73,conditions!$8:$8,"&lt;="&amp;AQ$9,conditions!$9:$9,"&gt;="&amp;AQ$9))*conditions!$U$69*conditions!$U$72,0))</f>
        <v>0</v>
      </c>
      <c r="AR91" s="37">
        <f>IF(AR$9="",0,IF(AR$9-SUMIFS(conditions!$73:$73,conditions!$8:$8,"&lt;="&amp;AR$9,conditions!$9:$9,"&gt;="&amp;AR$9)&lt;$U$9,(1-conditions!$U$34)*SUMIFS(19:19,$9:$9,EOMONTH($U$9,11)+1-$U$9+AR$9-SUMIFS(conditions!$73:$73,conditions!$8:$8,"&lt;="&amp;AR$9,conditions!$9:$9,"&gt;="&amp;AR$9))*conditions!$U$69*conditions!$U$72,0))</f>
        <v>0</v>
      </c>
      <c r="AS91" s="37">
        <f>IF(AS$9="",0,IF(AS$9-SUMIFS(conditions!$73:$73,conditions!$8:$8,"&lt;="&amp;AS$9,conditions!$9:$9,"&gt;="&amp;AS$9)&lt;$U$9,(1-conditions!$U$34)*SUMIFS(19:19,$9:$9,EOMONTH($U$9,11)+1-$U$9+AS$9-SUMIFS(conditions!$73:$73,conditions!$8:$8,"&lt;="&amp;AS$9,conditions!$9:$9,"&gt;="&amp;AS$9))*conditions!$U$69*conditions!$U$72,0))</f>
        <v>0</v>
      </c>
      <c r="AT91" s="37">
        <f>IF(AT$9="",0,IF(AT$9-SUMIFS(conditions!$73:$73,conditions!$8:$8,"&lt;="&amp;AT$9,conditions!$9:$9,"&gt;="&amp;AT$9)&lt;$U$9,(1-conditions!$U$34)*SUMIFS(19:19,$9:$9,EOMONTH($U$9,11)+1-$U$9+AT$9-SUMIFS(conditions!$73:$73,conditions!$8:$8,"&lt;="&amp;AT$9,conditions!$9:$9,"&gt;="&amp;AT$9))*conditions!$U$69*conditions!$U$72,0))</f>
        <v>0</v>
      </c>
      <c r="AU91" s="37">
        <f>IF(AU$9="",0,IF(AU$9-SUMIFS(conditions!$73:$73,conditions!$8:$8,"&lt;="&amp;AU$9,conditions!$9:$9,"&gt;="&amp;AU$9)&lt;$U$9,(1-conditions!$U$34)*SUMIFS(19:19,$9:$9,EOMONTH($U$9,11)+1-$U$9+AU$9-SUMIFS(conditions!$73:$73,conditions!$8:$8,"&lt;="&amp;AU$9,conditions!$9:$9,"&gt;="&amp;AU$9))*conditions!$U$69*conditions!$U$72,0))</f>
        <v>0</v>
      </c>
      <c r="AV91" s="37">
        <f>IF(AV$9="",0,IF(AV$9-SUMIFS(conditions!$73:$73,conditions!$8:$8,"&lt;="&amp;AV$9,conditions!$9:$9,"&gt;="&amp;AV$9)&lt;$U$9,(1-conditions!$U$34)*SUMIFS(19:19,$9:$9,EOMONTH($U$9,11)+1-$U$9+AV$9-SUMIFS(conditions!$73:$73,conditions!$8:$8,"&lt;="&amp;AV$9,conditions!$9:$9,"&gt;="&amp;AV$9))*conditions!$U$69*conditions!$U$72,0))</f>
        <v>0</v>
      </c>
      <c r="AW91" s="37">
        <f>IF(AW$9="",0,IF(AW$9-SUMIFS(conditions!$73:$73,conditions!$8:$8,"&lt;="&amp;AW$9,conditions!$9:$9,"&gt;="&amp;AW$9)&lt;$U$9,(1-conditions!$U$34)*SUMIFS(19:19,$9:$9,EOMONTH($U$9,11)+1-$U$9+AW$9-SUMIFS(conditions!$73:$73,conditions!$8:$8,"&lt;="&amp;AW$9,conditions!$9:$9,"&gt;="&amp;AW$9))*conditions!$U$69*conditions!$U$72,0))</f>
        <v>0</v>
      </c>
      <c r="AX91" s="37">
        <f>IF(AX$9="",0,IF(AX$9-SUMIFS(conditions!$73:$73,conditions!$8:$8,"&lt;="&amp;AX$9,conditions!$9:$9,"&gt;="&amp;AX$9)&lt;$U$9,(1-conditions!$U$34)*SUMIFS(19:19,$9:$9,EOMONTH($U$9,11)+1-$U$9+AX$9-SUMIFS(conditions!$73:$73,conditions!$8:$8,"&lt;="&amp;AX$9,conditions!$9:$9,"&gt;="&amp;AX$9))*conditions!$U$69*conditions!$U$72,0))</f>
        <v>0</v>
      </c>
      <c r="AY91" s="37">
        <f>IF(AY$9="",0,IF(AY$9-SUMIFS(conditions!$73:$73,conditions!$8:$8,"&lt;="&amp;AY$9,conditions!$9:$9,"&gt;="&amp;AY$9)&lt;$U$9,(1-conditions!$U$34)*SUMIFS(19:19,$9:$9,EOMONTH($U$9,11)+1-$U$9+AY$9-SUMIFS(conditions!$73:$73,conditions!$8:$8,"&lt;="&amp;AY$9,conditions!$9:$9,"&gt;="&amp;AY$9))*conditions!$U$69*conditions!$U$72,0))</f>
        <v>0</v>
      </c>
      <c r="AZ91" s="37">
        <f>IF(AZ$9="",0,IF(AZ$9-SUMIFS(conditions!$73:$73,conditions!$8:$8,"&lt;="&amp;AZ$9,conditions!$9:$9,"&gt;="&amp;AZ$9)&lt;$U$9,(1-conditions!$U$34)*SUMIFS(19:19,$9:$9,EOMONTH($U$9,11)+1-$U$9+AZ$9-SUMIFS(conditions!$73:$73,conditions!$8:$8,"&lt;="&amp;AZ$9,conditions!$9:$9,"&gt;="&amp;AZ$9))*conditions!$U$69*conditions!$U$72,0))</f>
        <v>0</v>
      </c>
      <c r="BA91" s="37">
        <f>IF(BA$9="",0,IF(BA$9-SUMIFS(conditions!$73:$73,conditions!$8:$8,"&lt;="&amp;BA$9,conditions!$9:$9,"&gt;="&amp;BA$9)&lt;$U$9,(1-conditions!$U$34)*SUMIFS(19:19,$9:$9,EOMONTH($U$9,11)+1-$U$9+BA$9-SUMIFS(conditions!$73:$73,conditions!$8:$8,"&lt;="&amp;BA$9,conditions!$9:$9,"&gt;="&amp;BA$9))*conditions!$U$69*conditions!$U$72,0))</f>
        <v>0</v>
      </c>
      <c r="BB91" s="37">
        <f>IF(BB$9="",0,IF(BB$9-SUMIFS(conditions!$73:$73,conditions!$8:$8,"&lt;="&amp;BB$9,conditions!$9:$9,"&gt;="&amp;BB$9)&lt;$U$9,(1-conditions!$U$34)*SUMIFS(19:19,$9:$9,EOMONTH($U$9,11)+1-$U$9+BB$9-SUMIFS(conditions!$73:$73,conditions!$8:$8,"&lt;="&amp;BB$9,conditions!$9:$9,"&gt;="&amp;BB$9))*conditions!$U$69*conditions!$U$72,0))</f>
        <v>0</v>
      </c>
      <c r="BC91" s="37">
        <f>IF(BC$9="",0,IF(BC$9-SUMIFS(conditions!$73:$73,conditions!$8:$8,"&lt;="&amp;BC$9,conditions!$9:$9,"&gt;="&amp;BC$9)&lt;$U$9,(1-conditions!$U$34)*SUMIFS(19:19,$9:$9,EOMONTH($U$9,11)+1-$U$9+BC$9-SUMIFS(conditions!$73:$73,conditions!$8:$8,"&lt;="&amp;BC$9,conditions!$9:$9,"&gt;="&amp;BC$9))*conditions!$U$69*conditions!$U$72,0))</f>
        <v>0</v>
      </c>
      <c r="BD91" s="37">
        <f>IF(BD$9="",0,IF(BD$9-SUMIFS(conditions!$73:$73,conditions!$8:$8,"&lt;="&amp;BD$9,conditions!$9:$9,"&gt;="&amp;BD$9)&lt;$U$9,(1-conditions!$U$34)*SUMIFS(19:19,$9:$9,EOMONTH($U$9,11)+1-$U$9+BD$9-SUMIFS(conditions!$73:$73,conditions!$8:$8,"&lt;="&amp;BD$9,conditions!$9:$9,"&gt;="&amp;BD$9))*conditions!$U$69*conditions!$U$72,0))</f>
        <v>0</v>
      </c>
      <c r="BE91" s="37">
        <f>IF(BE$9="",0,IF(BE$9-SUMIFS(conditions!$73:$73,conditions!$8:$8,"&lt;="&amp;BE$9,conditions!$9:$9,"&gt;="&amp;BE$9)&lt;$U$9,(1-conditions!$U$34)*SUMIFS(19:19,$9:$9,EOMONTH($U$9,11)+1-$U$9+BE$9-SUMIFS(conditions!$73:$73,conditions!$8:$8,"&lt;="&amp;BE$9,conditions!$9:$9,"&gt;="&amp;BE$9))*conditions!$U$69*conditions!$U$72,0))</f>
        <v>0</v>
      </c>
      <c r="BF91" s="37">
        <f>IF(BF$9="",0,IF(BF$9-SUMIFS(conditions!$73:$73,conditions!$8:$8,"&lt;="&amp;BF$9,conditions!$9:$9,"&gt;="&amp;BF$9)&lt;$U$9,(1-conditions!$U$34)*SUMIFS(19:19,$9:$9,EOMONTH($U$9,11)+1-$U$9+BF$9-SUMIFS(conditions!$73:$73,conditions!$8:$8,"&lt;="&amp;BF$9,conditions!$9:$9,"&gt;="&amp;BF$9))*conditions!$U$69*conditions!$U$72,0))</f>
        <v>0</v>
      </c>
      <c r="BG91" s="37">
        <f>IF(BG$9="",0,IF(BG$9-SUMIFS(conditions!$73:$73,conditions!$8:$8,"&lt;="&amp;BG$9,conditions!$9:$9,"&gt;="&amp;BG$9)&lt;$U$9,(1-conditions!$U$34)*SUMIFS(19:19,$9:$9,EOMONTH($U$9,11)+1-$U$9+BG$9-SUMIFS(conditions!$73:$73,conditions!$8:$8,"&lt;="&amp;BG$9,conditions!$9:$9,"&gt;="&amp;BG$9))*conditions!$U$69*conditions!$U$72,0))</f>
        <v>0</v>
      </c>
      <c r="BH91" s="37">
        <f>IF(BH$9="",0,IF(BH$9-SUMIFS(conditions!$73:$73,conditions!$8:$8,"&lt;="&amp;BH$9,conditions!$9:$9,"&gt;="&amp;BH$9)&lt;$U$9,(1-conditions!$U$34)*SUMIFS(19:19,$9:$9,EOMONTH($U$9,11)+1-$U$9+BH$9-SUMIFS(conditions!$73:$73,conditions!$8:$8,"&lt;="&amp;BH$9,conditions!$9:$9,"&gt;="&amp;BH$9))*conditions!$U$69*conditions!$U$72,0))</f>
        <v>0</v>
      </c>
      <c r="BI91" s="37">
        <f>IF(BI$9="",0,IF(BI$9-SUMIFS(conditions!$73:$73,conditions!$8:$8,"&lt;="&amp;BI$9,conditions!$9:$9,"&gt;="&amp;BI$9)&lt;$U$9,(1-conditions!$U$34)*SUMIFS(19:19,$9:$9,EOMONTH($U$9,11)+1-$U$9+BI$9-SUMIFS(conditions!$73:$73,conditions!$8:$8,"&lt;="&amp;BI$9,conditions!$9:$9,"&gt;="&amp;BI$9))*conditions!$U$69*conditions!$U$72,0))</f>
        <v>0</v>
      </c>
      <c r="BJ91" s="37">
        <f>IF(BJ$9="",0,IF(BJ$9-SUMIFS(conditions!$73:$73,conditions!$8:$8,"&lt;="&amp;BJ$9,conditions!$9:$9,"&gt;="&amp;BJ$9)&lt;$U$9,(1-conditions!$U$34)*SUMIFS(19:19,$9:$9,EOMONTH($U$9,11)+1-$U$9+BJ$9-SUMIFS(conditions!$73:$73,conditions!$8:$8,"&lt;="&amp;BJ$9,conditions!$9:$9,"&gt;="&amp;BJ$9))*conditions!$U$69*conditions!$U$72,0))</f>
        <v>0</v>
      </c>
      <c r="BK91" s="37">
        <f>IF(BK$9="",0,IF(BK$9-SUMIFS(conditions!$73:$73,conditions!$8:$8,"&lt;="&amp;BK$9,conditions!$9:$9,"&gt;="&amp;BK$9)&lt;$U$9,(1-conditions!$U$34)*SUMIFS(19:19,$9:$9,EOMONTH($U$9,11)+1-$U$9+BK$9-SUMIFS(conditions!$73:$73,conditions!$8:$8,"&lt;="&amp;BK$9,conditions!$9:$9,"&gt;="&amp;BK$9))*conditions!$U$69*conditions!$U$72,0))</f>
        <v>0</v>
      </c>
      <c r="BL91" s="37">
        <f>IF(BL$9="",0,IF(BL$9-SUMIFS(conditions!$73:$73,conditions!$8:$8,"&lt;="&amp;BL$9,conditions!$9:$9,"&gt;="&amp;BL$9)&lt;$U$9,(1-conditions!$U$34)*SUMIFS(19:19,$9:$9,EOMONTH($U$9,11)+1-$U$9+BL$9-SUMIFS(conditions!$73:$73,conditions!$8:$8,"&lt;="&amp;BL$9,conditions!$9:$9,"&gt;="&amp;BL$9))*conditions!$U$69*conditions!$U$72,0))</f>
        <v>0</v>
      </c>
      <c r="BM91" s="37">
        <f>IF(BM$9="",0,IF(BM$9-SUMIFS(conditions!$73:$73,conditions!$8:$8,"&lt;="&amp;BM$9,conditions!$9:$9,"&gt;="&amp;BM$9)&lt;$U$9,(1-conditions!$U$34)*SUMIFS(19:19,$9:$9,EOMONTH($U$9,11)+1-$U$9+BM$9-SUMIFS(conditions!$73:$73,conditions!$8:$8,"&lt;="&amp;BM$9,conditions!$9:$9,"&gt;="&amp;BM$9))*conditions!$U$69*conditions!$U$72,0))</f>
        <v>0</v>
      </c>
      <c r="BN91" s="37">
        <f>IF(BN$9="",0,IF(BN$9-SUMIFS(conditions!$73:$73,conditions!$8:$8,"&lt;="&amp;BN$9,conditions!$9:$9,"&gt;="&amp;BN$9)&lt;$U$9,(1-conditions!$U$34)*SUMIFS(19:19,$9:$9,EOMONTH($U$9,11)+1-$U$9+BN$9-SUMIFS(conditions!$73:$73,conditions!$8:$8,"&lt;="&amp;BN$9,conditions!$9:$9,"&gt;="&amp;BN$9))*conditions!$U$69*conditions!$U$72,0))</f>
        <v>0</v>
      </c>
      <c r="BO91" s="37">
        <f>IF(BO$9="",0,IF(BO$9-SUMIFS(conditions!$73:$73,conditions!$8:$8,"&lt;="&amp;BO$9,conditions!$9:$9,"&gt;="&amp;BO$9)&lt;$U$9,(1-conditions!$U$34)*SUMIFS(19:19,$9:$9,EOMONTH($U$9,11)+1-$U$9+BO$9-SUMIFS(conditions!$73:$73,conditions!$8:$8,"&lt;="&amp;BO$9,conditions!$9:$9,"&gt;="&amp;BO$9))*conditions!$U$69*conditions!$U$72,0))</f>
        <v>0</v>
      </c>
      <c r="BP91" s="37">
        <f>IF(BP$9="",0,IF(BP$9-SUMIFS(conditions!$73:$73,conditions!$8:$8,"&lt;="&amp;BP$9,conditions!$9:$9,"&gt;="&amp;BP$9)&lt;$U$9,(1-conditions!$U$34)*SUMIFS(19:19,$9:$9,EOMONTH($U$9,11)+1-$U$9+BP$9-SUMIFS(conditions!$73:$73,conditions!$8:$8,"&lt;="&amp;BP$9,conditions!$9:$9,"&gt;="&amp;BP$9))*conditions!$U$69*conditions!$U$72,0))</f>
        <v>0</v>
      </c>
      <c r="BQ91" s="37">
        <f>IF(BQ$9="",0,IF(BQ$9-SUMIFS(conditions!$73:$73,conditions!$8:$8,"&lt;="&amp;BQ$9,conditions!$9:$9,"&gt;="&amp;BQ$9)&lt;$U$9,(1-conditions!$U$34)*SUMIFS(19:19,$9:$9,EOMONTH($U$9,11)+1-$U$9+BQ$9-SUMIFS(conditions!$73:$73,conditions!$8:$8,"&lt;="&amp;BQ$9,conditions!$9:$9,"&gt;="&amp;BQ$9))*conditions!$U$69*conditions!$U$72,0))</f>
        <v>0</v>
      </c>
      <c r="BR91" s="37">
        <f>IF(BR$9="",0,IF(BR$9-SUMIFS(conditions!$73:$73,conditions!$8:$8,"&lt;="&amp;BR$9,conditions!$9:$9,"&gt;="&amp;BR$9)&lt;$U$9,(1-conditions!$U$34)*SUMIFS(19:19,$9:$9,EOMONTH($U$9,11)+1-$U$9+BR$9-SUMIFS(conditions!$73:$73,conditions!$8:$8,"&lt;="&amp;BR$9,conditions!$9:$9,"&gt;="&amp;BR$9))*conditions!$U$69*conditions!$U$72,0))</f>
        <v>0</v>
      </c>
      <c r="BS91" s="37">
        <f>IF(BS$9="",0,IF(BS$9-SUMIFS(conditions!$73:$73,conditions!$8:$8,"&lt;="&amp;BS$9,conditions!$9:$9,"&gt;="&amp;BS$9)&lt;$U$9,(1-conditions!$U$34)*SUMIFS(19:19,$9:$9,EOMONTH($U$9,11)+1-$U$9+BS$9-SUMIFS(conditions!$73:$73,conditions!$8:$8,"&lt;="&amp;BS$9,conditions!$9:$9,"&gt;="&amp;BS$9))*conditions!$U$69*conditions!$U$72,0))</f>
        <v>0</v>
      </c>
      <c r="BT91" s="37">
        <f>IF(BT$9="",0,IF(BT$9-SUMIFS(conditions!$73:$73,conditions!$8:$8,"&lt;="&amp;BT$9,conditions!$9:$9,"&gt;="&amp;BT$9)&lt;$U$9,(1-conditions!$U$34)*SUMIFS(19:19,$9:$9,EOMONTH($U$9,11)+1-$U$9+BT$9-SUMIFS(conditions!$73:$73,conditions!$8:$8,"&lt;="&amp;BT$9,conditions!$9:$9,"&gt;="&amp;BT$9))*conditions!$U$69*conditions!$U$72,0))</f>
        <v>0</v>
      </c>
      <c r="BU91" s="37">
        <f>IF(BU$9="",0,IF(BU$9-SUMIFS(conditions!$73:$73,conditions!$8:$8,"&lt;="&amp;BU$9,conditions!$9:$9,"&gt;="&amp;BU$9)&lt;$U$9,(1-conditions!$U$34)*SUMIFS(19:19,$9:$9,EOMONTH($U$9,11)+1-$U$9+BU$9-SUMIFS(conditions!$73:$73,conditions!$8:$8,"&lt;="&amp;BU$9,conditions!$9:$9,"&gt;="&amp;BU$9))*conditions!$U$69*conditions!$U$72,0))</f>
        <v>0</v>
      </c>
      <c r="BV91" s="37">
        <f>IF(BV$9="",0,IF(BV$9-SUMIFS(conditions!$73:$73,conditions!$8:$8,"&lt;="&amp;BV$9,conditions!$9:$9,"&gt;="&amp;BV$9)&lt;$U$9,(1-conditions!$U$34)*SUMIFS(19:19,$9:$9,EOMONTH($U$9,11)+1-$U$9+BV$9-SUMIFS(conditions!$73:$73,conditions!$8:$8,"&lt;="&amp;BV$9,conditions!$9:$9,"&gt;="&amp;BV$9))*conditions!$U$69*conditions!$U$72,0))</f>
        <v>0</v>
      </c>
      <c r="BW91" s="37">
        <f>IF(BW$9="",0,IF(BW$9-SUMIFS(conditions!$73:$73,conditions!$8:$8,"&lt;="&amp;BW$9,conditions!$9:$9,"&gt;="&amp;BW$9)&lt;$U$9,(1-conditions!$U$34)*SUMIFS(19:19,$9:$9,EOMONTH($U$9,11)+1-$U$9+BW$9-SUMIFS(conditions!$73:$73,conditions!$8:$8,"&lt;="&amp;BW$9,conditions!$9:$9,"&gt;="&amp;BW$9))*conditions!$U$69*conditions!$U$72,0))</f>
        <v>0</v>
      </c>
      <c r="BX91" s="37">
        <f>IF(BX$9="",0,IF(BX$9-SUMIFS(conditions!$73:$73,conditions!$8:$8,"&lt;="&amp;BX$9,conditions!$9:$9,"&gt;="&amp;BX$9)&lt;$U$9,(1-conditions!$U$34)*SUMIFS(19:19,$9:$9,EOMONTH($U$9,11)+1-$U$9+BX$9-SUMIFS(conditions!$73:$73,conditions!$8:$8,"&lt;="&amp;BX$9,conditions!$9:$9,"&gt;="&amp;BX$9))*conditions!$U$69*conditions!$U$72,0))</f>
        <v>0</v>
      </c>
      <c r="BY91" s="37">
        <f>IF(BY$9="",0,IF(BY$9-SUMIFS(conditions!$73:$73,conditions!$8:$8,"&lt;="&amp;BY$9,conditions!$9:$9,"&gt;="&amp;BY$9)&lt;$U$9,(1-conditions!$U$34)*SUMIFS(19:19,$9:$9,EOMONTH($U$9,11)+1-$U$9+BY$9-SUMIFS(conditions!$73:$73,conditions!$8:$8,"&lt;="&amp;BY$9,conditions!$9:$9,"&gt;="&amp;BY$9))*conditions!$U$69*conditions!$U$72,0))</f>
        <v>0</v>
      </c>
      <c r="BZ91" s="37">
        <f>IF(BZ$9="",0,IF(BZ$9-SUMIFS(conditions!$73:$73,conditions!$8:$8,"&lt;="&amp;BZ$9,conditions!$9:$9,"&gt;="&amp;BZ$9)&lt;$U$9,(1-conditions!$U$34)*SUMIFS(19:19,$9:$9,EOMONTH($U$9,11)+1-$U$9+BZ$9-SUMIFS(conditions!$73:$73,conditions!$8:$8,"&lt;="&amp;BZ$9,conditions!$9:$9,"&gt;="&amp;BZ$9))*conditions!$U$69*conditions!$U$72,0))</f>
        <v>0</v>
      </c>
      <c r="CA91" s="37">
        <f>IF(CA$9="",0,IF(CA$9-SUMIFS(conditions!$73:$73,conditions!$8:$8,"&lt;="&amp;CA$9,conditions!$9:$9,"&gt;="&amp;CA$9)&lt;$U$9,(1-conditions!$U$34)*SUMIFS(19:19,$9:$9,EOMONTH($U$9,11)+1-$U$9+CA$9-SUMIFS(conditions!$73:$73,conditions!$8:$8,"&lt;="&amp;CA$9,conditions!$9:$9,"&gt;="&amp;CA$9))*conditions!$U$69*conditions!$U$72,0))</f>
        <v>0</v>
      </c>
      <c r="CB91" s="37">
        <f>IF(CB$9="",0,IF(CB$9-SUMIFS(conditions!$73:$73,conditions!$8:$8,"&lt;="&amp;CB$9,conditions!$9:$9,"&gt;="&amp;CB$9)&lt;$U$9,(1-conditions!$U$34)*SUMIFS(19:19,$9:$9,EOMONTH($U$9,11)+1-$U$9+CB$9-SUMIFS(conditions!$73:$73,conditions!$8:$8,"&lt;="&amp;CB$9,conditions!$9:$9,"&gt;="&amp;CB$9))*conditions!$U$69*conditions!$U$72,0))</f>
        <v>0</v>
      </c>
      <c r="CC91" s="37">
        <f>IF(CC$9="",0,IF(CC$9-SUMIFS(conditions!$73:$73,conditions!$8:$8,"&lt;="&amp;CC$9,conditions!$9:$9,"&gt;="&amp;CC$9)&lt;$U$9,(1-conditions!$U$34)*SUMIFS(19:19,$9:$9,EOMONTH($U$9,11)+1-$U$9+CC$9-SUMIFS(conditions!$73:$73,conditions!$8:$8,"&lt;="&amp;CC$9,conditions!$9:$9,"&gt;="&amp;CC$9))*conditions!$U$69*conditions!$U$72,0))</f>
        <v>0</v>
      </c>
      <c r="CD91" s="37">
        <f>IF(CD$9="",0,IF(CD$9-SUMIFS(conditions!$73:$73,conditions!$8:$8,"&lt;="&amp;CD$9,conditions!$9:$9,"&gt;="&amp;CD$9)&lt;$U$9,(1-conditions!$U$34)*SUMIFS(19:19,$9:$9,EOMONTH($U$9,11)+1-$U$9+CD$9-SUMIFS(conditions!$73:$73,conditions!$8:$8,"&lt;="&amp;CD$9,conditions!$9:$9,"&gt;="&amp;CD$9))*conditions!$U$69*conditions!$U$72,0))</f>
        <v>0</v>
      </c>
      <c r="CE91" s="37">
        <f>IF(CE$9="",0,IF(CE$9-SUMIFS(conditions!$73:$73,conditions!$8:$8,"&lt;="&amp;CE$9,conditions!$9:$9,"&gt;="&amp;CE$9)&lt;$U$9,(1-conditions!$U$34)*SUMIFS(19:19,$9:$9,EOMONTH($U$9,11)+1-$U$9+CE$9-SUMIFS(conditions!$73:$73,conditions!$8:$8,"&lt;="&amp;CE$9,conditions!$9:$9,"&gt;="&amp;CE$9))*conditions!$U$69*conditions!$U$72,0))</f>
        <v>0</v>
      </c>
      <c r="CF91" s="37">
        <f>IF(CF$9="",0,IF(CF$9-SUMIFS(conditions!$73:$73,conditions!$8:$8,"&lt;="&amp;CF$9,conditions!$9:$9,"&gt;="&amp;CF$9)&lt;$U$9,(1-conditions!$U$34)*SUMIFS(19:19,$9:$9,EOMONTH($U$9,11)+1-$U$9+CF$9-SUMIFS(conditions!$73:$73,conditions!$8:$8,"&lt;="&amp;CF$9,conditions!$9:$9,"&gt;="&amp;CF$9))*conditions!$U$69*conditions!$U$72,0))</f>
        <v>0</v>
      </c>
      <c r="CG91" s="37">
        <f>IF(CG$9="",0,IF(CG$9-SUMIFS(conditions!$73:$73,conditions!$8:$8,"&lt;="&amp;CG$9,conditions!$9:$9,"&gt;="&amp;CG$9)&lt;$U$9,(1-conditions!$U$34)*SUMIFS(19:19,$9:$9,EOMONTH($U$9,11)+1-$U$9+CG$9-SUMIFS(conditions!$73:$73,conditions!$8:$8,"&lt;="&amp;CG$9,conditions!$9:$9,"&gt;="&amp;CG$9))*conditions!$U$69*conditions!$U$72,0))</f>
        <v>0</v>
      </c>
      <c r="CH91" s="37">
        <f>IF(CH$9="",0,IF(CH$9-SUMIFS(conditions!$73:$73,conditions!$8:$8,"&lt;="&amp;CH$9,conditions!$9:$9,"&gt;="&amp;CH$9)&lt;$U$9,(1-conditions!$U$34)*SUMIFS(19:19,$9:$9,EOMONTH($U$9,11)+1-$U$9+CH$9-SUMIFS(conditions!$73:$73,conditions!$8:$8,"&lt;="&amp;CH$9,conditions!$9:$9,"&gt;="&amp;CH$9))*conditions!$U$69*conditions!$U$72,0))</f>
        <v>0</v>
      </c>
      <c r="CI91" s="37">
        <f>IF(CI$9="",0,IF(CI$9-SUMIFS(conditions!$73:$73,conditions!$8:$8,"&lt;="&amp;CI$9,conditions!$9:$9,"&gt;="&amp;CI$9)&lt;$U$9,(1-conditions!$U$34)*SUMIFS(19:19,$9:$9,EOMONTH($U$9,11)+1-$U$9+CI$9-SUMIFS(conditions!$73:$73,conditions!$8:$8,"&lt;="&amp;CI$9,conditions!$9:$9,"&gt;="&amp;CI$9))*conditions!$U$69*conditions!$U$72,0))</f>
        <v>0</v>
      </c>
      <c r="CJ91" s="37">
        <f>IF(CJ$9="",0,IF(CJ$9-SUMIFS(conditions!$73:$73,conditions!$8:$8,"&lt;="&amp;CJ$9,conditions!$9:$9,"&gt;="&amp;CJ$9)&lt;$U$9,(1-conditions!$U$34)*SUMIFS(19:19,$9:$9,EOMONTH($U$9,11)+1-$U$9+CJ$9-SUMIFS(conditions!$73:$73,conditions!$8:$8,"&lt;="&amp;CJ$9,conditions!$9:$9,"&gt;="&amp;CJ$9))*conditions!$U$69*conditions!$U$72,0))</f>
        <v>0</v>
      </c>
      <c r="CK91" s="37">
        <f>IF(CK$9="",0,IF(CK$9-SUMIFS(conditions!$73:$73,conditions!$8:$8,"&lt;="&amp;CK$9,conditions!$9:$9,"&gt;="&amp;CK$9)&lt;$U$9,(1-conditions!$U$34)*SUMIFS(19:19,$9:$9,EOMONTH($U$9,11)+1-$U$9+CK$9-SUMIFS(conditions!$73:$73,conditions!$8:$8,"&lt;="&amp;CK$9,conditions!$9:$9,"&gt;="&amp;CK$9))*conditions!$U$69*conditions!$U$72,0))</f>
        <v>0</v>
      </c>
      <c r="CL91" s="37">
        <f>IF(CL$9="",0,IF(CL$9-SUMIFS(conditions!$73:$73,conditions!$8:$8,"&lt;="&amp;CL$9,conditions!$9:$9,"&gt;="&amp;CL$9)&lt;$U$9,(1-conditions!$U$34)*SUMIFS(19:19,$9:$9,EOMONTH($U$9,11)+1-$U$9+CL$9-SUMIFS(conditions!$73:$73,conditions!$8:$8,"&lt;="&amp;CL$9,conditions!$9:$9,"&gt;="&amp;CL$9))*conditions!$U$69*conditions!$U$72,0))</f>
        <v>0</v>
      </c>
      <c r="CM91" s="37">
        <f>IF(CM$9="",0,IF(CM$9-SUMIFS(conditions!$73:$73,conditions!$8:$8,"&lt;="&amp;CM$9,conditions!$9:$9,"&gt;="&amp;CM$9)&lt;$U$9,(1-conditions!$U$34)*SUMIFS(19:19,$9:$9,EOMONTH($U$9,11)+1-$U$9+CM$9-SUMIFS(conditions!$73:$73,conditions!$8:$8,"&lt;="&amp;CM$9,conditions!$9:$9,"&gt;="&amp;CM$9))*conditions!$U$69*conditions!$U$72,0))</f>
        <v>0</v>
      </c>
      <c r="CN91" s="37">
        <f>IF(CN$9="",0,IF(CN$9-SUMIFS(conditions!$73:$73,conditions!$8:$8,"&lt;="&amp;CN$9,conditions!$9:$9,"&gt;="&amp;CN$9)&lt;$U$9,(1-conditions!$U$34)*SUMIFS(19:19,$9:$9,EOMONTH($U$9,11)+1-$U$9+CN$9-SUMIFS(conditions!$73:$73,conditions!$8:$8,"&lt;="&amp;CN$9,conditions!$9:$9,"&gt;="&amp;CN$9))*conditions!$U$69*conditions!$U$72,0))</f>
        <v>0</v>
      </c>
      <c r="CO91" s="37">
        <f>IF(CO$9="",0,IF(CO$9-SUMIFS(conditions!$73:$73,conditions!$8:$8,"&lt;="&amp;CO$9,conditions!$9:$9,"&gt;="&amp;CO$9)&lt;$U$9,(1-conditions!$U$34)*SUMIFS(19:19,$9:$9,EOMONTH($U$9,11)+1-$U$9+CO$9-SUMIFS(conditions!$73:$73,conditions!$8:$8,"&lt;="&amp;CO$9,conditions!$9:$9,"&gt;="&amp;CO$9))*conditions!$U$69*conditions!$U$72,0))</f>
        <v>0</v>
      </c>
      <c r="CP91" s="37">
        <f>IF(CP$9="",0,IF(CP$9-SUMIFS(conditions!$73:$73,conditions!$8:$8,"&lt;="&amp;CP$9,conditions!$9:$9,"&gt;="&amp;CP$9)&lt;$U$9,(1-conditions!$U$34)*SUMIFS(19:19,$9:$9,EOMONTH($U$9,11)+1-$U$9+CP$9-SUMIFS(conditions!$73:$73,conditions!$8:$8,"&lt;="&amp;CP$9,conditions!$9:$9,"&gt;="&amp;CP$9))*conditions!$U$69*conditions!$U$72,0))</f>
        <v>0</v>
      </c>
      <c r="CQ91" s="37">
        <f>IF(CQ$9="",0,IF(CQ$9-SUMIFS(conditions!$73:$73,conditions!$8:$8,"&lt;="&amp;CQ$9,conditions!$9:$9,"&gt;="&amp;CQ$9)&lt;$U$9,(1-conditions!$U$34)*SUMIFS(19:19,$9:$9,EOMONTH($U$9,11)+1-$U$9+CQ$9-SUMIFS(conditions!$73:$73,conditions!$8:$8,"&lt;="&amp;CQ$9,conditions!$9:$9,"&gt;="&amp;CQ$9))*conditions!$U$69*conditions!$U$72,0))</f>
        <v>0</v>
      </c>
      <c r="CR91" s="37">
        <f>IF(CR$9="",0,IF(CR$9-SUMIFS(conditions!$73:$73,conditions!$8:$8,"&lt;="&amp;CR$9,conditions!$9:$9,"&gt;="&amp;CR$9)&lt;$U$9,(1-conditions!$U$34)*SUMIFS(19:19,$9:$9,EOMONTH($U$9,11)+1-$U$9+CR$9-SUMIFS(conditions!$73:$73,conditions!$8:$8,"&lt;="&amp;CR$9,conditions!$9:$9,"&gt;="&amp;CR$9))*conditions!$U$69*conditions!$U$72,0))</f>
        <v>0</v>
      </c>
      <c r="CS91" s="37">
        <f>IF(CS$9="",0,IF(CS$9-SUMIFS(conditions!$73:$73,conditions!$8:$8,"&lt;="&amp;CS$9,conditions!$9:$9,"&gt;="&amp;CS$9)&lt;$U$9,(1-conditions!$U$34)*SUMIFS(19:19,$9:$9,EOMONTH($U$9,11)+1-$U$9+CS$9-SUMIFS(conditions!$73:$73,conditions!$8:$8,"&lt;="&amp;CS$9,conditions!$9:$9,"&gt;="&amp;CS$9))*conditions!$U$69*conditions!$U$72,0))</f>
        <v>0</v>
      </c>
      <c r="CT91" s="37">
        <f>IF(CT$9="",0,IF(CT$9-SUMIFS(conditions!$73:$73,conditions!$8:$8,"&lt;="&amp;CT$9,conditions!$9:$9,"&gt;="&amp;CT$9)&lt;$U$9,(1-conditions!$U$34)*SUMIFS(19:19,$9:$9,EOMONTH($U$9,11)+1-$U$9+CT$9-SUMIFS(conditions!$73:$73,conditions!$8:$8,"&lt;="&amp;CT$9,conditions!$9:$9,"&gt;="&amp;CT$9))*conditions!$U$69*conditions!$U$72,0))</f>
        <v>0</v>
      </c>
      <c r="CU91" s="37">
        <f>IF(CU$9="",0,IF(CU$9-SUMIFS(conditions!$73:$73,conditions!$8:$8,"&lt;="&amp;CU$9,conditions!$9:$9,"&gt;="&amp;CU$9)&lt;$U$9,(1-conditions!$U$34)*SUMIFS(19:19,$9:$9,EOMONTH($U$9,11)+1-$U$9+CU$9-SUMIFS(conditions!$73:$73,conditions!$8:$8,"&lt;="&amp;CU$9,conditions!$9:$9,"&gt;="&amp;CU$9))*conditions!$U$69*conditions!$U$72,0))</f>
        <v>0</v>
      </c>
      <c r="CV91" s="37">
        <f>IF(CV$9="",0,IF(CV$9-SUMIFS(conditions!$73:$73,conditions!$8:$8,"&lt;="&amp;CV$9,conditions!$9:$9,"&gt;="&amp;CV$9)&lt;$U$9,(1-conditions!$U$34)*SUMIFS(19:19,$9:$9,EOMONTH($U$9,11)+1-$U$9+CV$9-SUMIFS(conditions!$73:$73,conditions!$8:$8,"&lt;="&amp;CV$9,conditions!$9:$9,"&gt;="&amp;CV$9))*conditions!$U$69*conditions!$U$72,0))</f>
        <v>0</v>
      </c>
      <c r="CW91" s="37">
        <f>IF(CW$9="",0,IF(CW$9-SUMIFS(conditions!$73:$73,conditions!$8:$8,"&lt;="&amp;CW$9,conditions!$9:$9,"&gt;="&amp;CW$9)&lt;$U$9,(1-conditions!$U$34)*SUMIFS(19:19,$9:$9,EOMONTH($U$9,11)+1-$U$9+CW$9-SUMIFS(conditions!$73:$73,conditions!$8:$8,"&lt;="&amp;CW$9,conditions!$9:$9,"&gt;="&amp;CW$9))*conditions!$U$69*conditions!$U$72,0))</f>
        <v>0</v>
      </c>
      <c r="CX91" s="37">
        <f>IF(CX$9="",0,IF(CX$9-SUMIFS(conditions!$73:$73,conditions!$8:$8,"&lt;="&amp;CX$9,conditions!$9:$9,"&gt;="&amp;CX$9)&lt;$U$9,(1-conditions!$U$34)*SUMIFS(19:19,$9:$9,EOMONTH($U$9,11)+1-$U$9+CX$9-SUMIFS(conditions!$73:$73,conditions!$8:$8,"&lt;="&amp;CX$9,conditions!$9:$9,"&gt;="&amp;CX$9))*conditions!$U$69*conditions!$U$72,0))</f>
        <v>0</v>
      </c>
      <c r="CY91" s="37">
        <f>IF(CY$9="",0,IF(CY$9-SUMIFS(conditions!$73:$73,conditions!$8:$8,"&lt;="&amp;CY$9,conditions!$9:$9,"&gt;="&amp;CY$9)&lt;$U$9,(1-conditions!$U$34)*SUMIFS(19:19,$9:$9,EOMONTH($U$9,11)+1-$U$9+CY$9-SUMIFS(conditions!$73:$73,conditions!$8:$8,"&lt;="&amp;CY$9,conditions!$9:$9,"&gt;="&amp;CY$9))*conditions!$U$69*conditions!$U$72,0))</f>
        <v>0</v>
      </c>
      <c r="CZ91" s="37">
        <f>IF(CZ$9="",0,IF(CZ$9-SUMIFS(conditions!$73:$73,conditions!$8:$8,"&lt;="&amp;CZ$9,conditions!$9:$9,"&gt;="&amp;CZ$9)&lt;$U$9,(1-conditions!$U$34)*SUMIFS(19:19,$9:$9,EOMONTH($U$9,11)+1-$U$9+CZ$9-SUMIFS(conditions!$73:$73,conditions!$8:$8,"&lt;="&amp;CZ$9,conditions!$9:$9,"&gt;="&amp;CZ$9))*conditions!$U$69*conditions!$U$72,0))</f>
        <v>0</v>
      </c>
      <c r="DA91" s="37">
        <f>IF(DA$9="",0,IF(DA$9-SUMIFS(conditions!$73:$73,conditions!$8:$8,"&lt;="&amp;DA$9,conditions!$9:$9,"&gt;="&amp;DA$9)&lt;$U$9,(1-conditions!$U$34)*SUMIFS(19:19,$9:$9,EOMONTH($U$9,11)+1-$U$9+DA$9-SUMIFS(conditions!$73:$73,conditions!$8:$8,"&lt;="&amp;DA$9,conditions!$9:$9,"&gt;="&amp;DA$9))*conditions!$U$69*conditions!$U$72,0))</f>
        <v>0</v>
      </c>
      <c r="DB91" s="37">
        <f>IF(DB$9="",0,IF(DB$9-SUMIFS(conditions!$73:$73,conditions!$8:$8,"&lt;="&amp;DB$9,conditions!$9:$9,"&gt;="&amp;DB$9)&lt;$U$9,(1-conditions!$U$34)*SUMIFS(19:19,$9:$9,EOMONTH($U$9,11)+1-$U$9+DB$9-SUMIFS(conditions!$73:$73,conditions!$8:$8,"&lt;="&amp;DB$9,conditions!$9:$9,"&gt;="&amp;DB$9))*conditions!$U$69*conditions!$U$72,0))</f>
        <v>0</v>
      </c>
      <c r="DC91" s="37">
        <f>IF(DC$9="",0,IF(DC$9-SUMIFS(conditions!$73:$73,conditions!$8:$8,"&lt;="&amp;DC$9,conditions!$9:$9,"&gt;="&amp;DC$9)&lt;$U$9,(1-conditions!$U$34)*SUMIFS(19:19,$9:$9,EOMONTH($U$9,11)+1-$U$9+DC$9-SUMIFS(conditions!$73:$73,conditions!$8:$8,"&lt;="&amp;DC$9,conditions!$9:$9,"&gt;="&amp;DC$9))*conditions!$U$69*conditions!$U$72,0))</f>
        <v>0</v>
      </c>
      <c r="DD91" s="37">
        <f>IF(DD$9="",0,IF(DD$9-SUMIFS(conditions!$73:$73,conditions!$8:$8,"&lt;="&amp;DD$9,conditions!$9:$9,"&gt;="&amp;DD$9)&lt;$U$9,(1-conditions!$U$34)*SUMIFS(19:19,$9:$9,EOMONTH($U$9,11)+1-$U$9+DD$9-SUMIFS(conditions!$73:$73,conditions!$8:$8,"&lt;="&amp;DD$9,conditions!$9:$9,"&gt;="&amp;DD$9))*conditions!$U$69*conditions!$U$72,0))</f>
        <v>0</v>
      </c>
      <c r="DE91" s="37">
        <f>IF(DE$9="",0,IF(DE$9-SUMIFS(conditions!$73:$73,conditions!$8:$8,"&lt;="&amp;DE$9,conditions!$9:$9,"&gt;="&amp;DE$9)&lt;$U$9,(1-conditions!$U$34)*SUMIFS(19:19,$9:$9,EOMONTH($U$9,11)+1-$U$9+DE$9-SUMIFS(conditions!$73:$73,conditions!$8:$8,"&lt;="&amp;DE$9,conditions!$9:$9,"&gt;="&amp;DE$9))*conditions!$U$69*conditions!$U$72,0))</f>
        <v>0</v>
      </c>
      <c r="DF91" s="37">
        <f>IF(DF$9="",0,IF(DF$9-SUMIFS(conditions!$73:$73,conditions!$8:$8,"&lt;="&amp;DF$9,conditions!$9:$9,"&gt;="&amp;DF$9)&lt;$U$9,(1-conditions!$U$34)*SUMIFS(19:19,$9:$9,EOMONTH($U$9,11)+1-$U$9+DF$9-SUMIFS(conditions!$73:$73,conditions!$8:$8,"&lt;="&amp;DF$9,conditions!$9:$9,"&gt;="&amp;DF$9))*conditions!$U$69*conditions!$U$72,0))</f>
        <v>0</v>
      </c>
      <c r="DG91" s="37">
        <f>IF(DG$9="",0,IF(DG$9-SUMIFS(conditions!$73:$73,conditions!$8:$8,"&lt;="&amp;DG$9,conditions!$9:$9,"&gt;="&amp;DG$9)&lt;$U$9,(1-conditions!$U$34)*SUMIFS(19:19,$9:$9,EOMONTH($U$9,11)+1-$U$9+DG$9-SUMIFS(conditions!$73:$73,conditions!$8:$8,"&lt;="&amp;DG$9,conditions!$9:$9,"&gt;="&amp;DG$9))*conditions!$U$69*conditions!$U$72,0))</f>
        <v>0</v>
      </c>
      <c r="DH91" s="37">
        <f>IF(DH$9="",0,IF(DH$9-SUMIFS(conditions!$73:$73,conditions!$8:$8,"&lt;="&amp;DH$9,conditions!$9:$9,"&gt;="&amp;DH$9)&lt;$U$9,(1-conditions!$U$34)*SUMIFS(19:19,$9:$9,EOMONTH($U$9,11)+1-$U$9+DH$9-SUMIFS(conditions!$73:$73,conditions!$8:$8,"&lt;="&amp;DH$9,conditions!$9:$9,"&gt;="&amp;DH$9))*conditions!$U$69*conditions!$U$72,0))</f>
        <v>0</v>
      </c>
      <c r="DI91" s="37">
        <f>IF(DI$9="",0,IF(DI$9-SUMIFS(conditions!$73:$73,conditions!$8:$8,"&lt;="&amp;DI$9,conditions!$9:$9,"&gt;="&amp;DI$9)&lt;$U$9,(1-conditions!$U$34)*SUMIFS(19:19,$9:$9,EOMONTH($U$9,11)+1-$U$9+DI$9-SUMIFS(conditions!$73:$73,conditions!$8:$8,"&lt;="&amp;DI$9,conditions!$9:$9,"&gt;="&amp;DI$9))*conditions!$U$69*conditions!$U$72,0))</f>
        <v>0</v>
      </c>
      <c r="DJ91" s="37">
        <f>IF(DJ$9="",0,IF(DJ$9-SUMIFS(conditions!$73:$73,conditions!$8:$8,"&lt;="&amp;DJ$9,conditions!$9:$9,"&gt;="&amp;DJ$9)&lt;$U$9,(1-conditions!$U$34)*SUMIFS(19:19,$9:$9,EOMONTH($U$9,11)+1-$U$9+DJ$9-SUMIFS(conditions!$73:$73,conditions!$8:$8,"&lt;="&amp;DJ$9,conditions!$9:$9,"&gt;="&amp;DJ$9))*conditions!$U$69*conditions!$U$72,0))</f>
        <v>0</v>
      </c>
      <c r="DK91" s="37">
        <f>IF(DK$9="",0,IF(DK$9-SUMIFS(conditions!$73:$73,conditions!$8:$8,"&lt;="&amp;DK$9,conditions!$9:$9,"&gt;="&amp;DK$9)&lt;$U$9,(1-conditions!$U$34)*SUMIFS(19:19,$9:$9,EOMONTH($U$9,11)+1-$U$9+DK$9-SUMIFS(conditions!$73:$73,conditions!$8:$8,"&lt;="&amp;DK$9,conditions!$9:$9,"&gt;="&amp;DK$9))*conditions!$U$69*conditions!$U$72,0))</f>
        <v>0</v>
      </c>
      <c r="DL91" s="37">
        <f>IF(DL$9="",0,IF(DL$9-SUMIFS(conditions!$73:$73,conditions!$8:$8,"&lt;="&amp;DL$9,conditions!$9:$9,"&gt;="&amp;DL$9)&lt;$U$9,(1-conditions!$U$34)*SUMIFS(19:19,$9:$9,EOMONTH($U$9,11)+1-$U$9+DL$9-SUMIFS(conditions!$73:$73,conditions!$8:$8,"&lt;="&amp;DL$9,conditions!$9:$9,"&gt;="&amp;DL$9))*conditions!$U$69*conditions!$U$72,0))</f>
        <v>0</v>
      </c>
      <c r="DM91" s="37">
        <f>IF(DM$9="",0,IF(DM$9-SUMIFS(conditions!$73:$73,conditions!$8:$8,"&lt;="&amp;DM$9,conditions!$9:$9,"&gt;="&amp;DM$9)&lt;$U$9,(1-conditions!$U$34)*SUMIFS(19:19,$9:$9,EOMONTH($U$9,11)+1-$U$9+DM$9-SUMIFS(conditions!$73:$73,conditions!$8:$8,"&lt;="&amp;DM$9,conditions!$9:$9,"&gt;="&amp;DM$9))*conditions!$U$69*conditions!$U$72,0))</f>
        <v>0</v>
      </c>
      <c r="DN91" s="37">
        <f>IF(DN$9="",0,IF(DN$9-SUMIFS(conditions!$73:$73,conditions!$8:$8,"&lt;="&amp;DN$9,conditions!$9:$9,"&gt;="&amp;DN$9)&lt;$U$9,(1-conditions!$U$34)*SUMIFS(19:19,$9:$9,EOMONTH($U$9,11)+1-$U$9+DN$9-SUMIFS(conditions!$73:$73,conditions!$8:$8,"&lt;="&amp;DN$9,conditions!$9:$9,"&gt;="&amp;DN$9))*conditions!$U$69*conditions!$U$72,0))</f>
        <v>0</v>
      </c>
      <c r="DO91" s="37">
        <f>IF(DO$9="",0,IF(DO$9-SUMIFS(conditions!$73:$73,conditions!$8:$8,"&lt;="&amp;DO$9,conditions!$9:$9,"&gt;="&amp;DO$9)&lt;$U$9,(1-conditions!$U$34)*SUMIFS(19:19,$9:$9,EOMONTH($U$9,11)+1-$U$9+DO$9-SUMIFS(conditions!$73:$73,conditions!$8:$8,"&lt;="&amp;DO$9,conditions!$9:$9,"&gt;="&amp;DO$9))*conditions!$U$69*conditions!$U$72,0))</f>
        <v>0</v>
      </c>
      <c r="DP91" s="37">
        <f>IF(DP$9="",0,IF(DP$9-SUMIFS(conditions!$73:$73,conditions!$8:$8,"&lt;="&amp;DP$9,conditions!$9:$9,"&gt;="&amp;DP$9)&lt;$U$9,(1-conditions!$U$34)*SUMIFS(19:19,$9:$9,EOMONTH($U$9,11)+1-$U$9+DP$9-SUMIFS(conditions!$73:$73,conditions!$8:$8,"&lt;="&amp;DP$9,conditions!$9:$9,"&gt;="&amp;DP$9))*conditions!$U$69*conditions!$U$72,0))</f>
        <v>0</v>
      </c>
      <c r="DQ91" s="37">
        <f>IF(DQ$9="",0,IF(DQ$9-SUMIFS(conditions!$73:$73,conditions!$8:$8,"&lt;="&amp;DQ$9,conditions!$9:$9,"&gt;="&amp;DQ$9)&lt;$U$9,(1-conditions!$U$34)*SUMIFS(19:19,$9:$9,EOMONTH($U$9,11)+1-$U$9+DQ$9-SUMIFS(conditions!$73:$73,conditions!$8:$8,"&lt;="&amp;DQ$9,conditions!$9:$9,"&gt;="&amp;DQ$9))*conditions!$U$69*conditions!$U$72,0))</f>
        <v>0</v>
      </c>
      <c r="DR91" s="37">
        <f>IF(DR$9="",0,IF(DR$9-SUMIFS(conditions!$73:$73,conditions!$8:$8,"&lt;="&amp;DR$9,conditions!$9:$9,"&gt;="&amp;DR$9)&lt;$U$9,(1-conditions!$U$34)*SUMIFS(19:19,$9:$9,EOMONTH($U$9,11)+1-$U$9+DR$9-SUMIFS(conditions!$73:$73,conditions!$8:$8,"&lt;="&amp;DR$9,conditions!$9:$9,"&gt;="&amp;DR$9))*conditions!$U$69*conditions!$U$72,0))</f>
        <v>0</v>
      </c>
      <c r="DS91" s="37">
        <f>IF(DS$9="",0,IF(DS$9-SUMIFS(conditions!$73:$73,conditions!$8:$8,"&lt;="&amp;DS$9,conditions!$9:$9,"&gt;="&amp;DS$9)&lt;$U$9,(1-conditions!$U$34)*SUMIFS(19:19,$9:$9,EOMONTH($U$9,11)+1-$U$9+DS$9-SUMIFS(conditions!$73:$73,conditions!$8:$8,"&lt;="&amp;DS$9,conditions!$9:$9,"&gt;="&amp;DS$9))*conditions!$U$69*conditions!$U$72,0))</f>
        <v>0</v>
      </c>
      <c r="DT91" s="37">
        <f>IF(DT$9="",0,IF(DT$9-SUMIFS(conditions!$73:$73,conditions!$8:$8,"&lt;="&amp;DT$9,conditions!$9:$9,"&gt;="&amp;DT$9)&lt;$U$9,(1-conditions!$U$34)*SUMIFS(19:19,$9:$9,EOMONTH($U$9,11)+1-$U$9+DT$9-SUMIFS(conditions!$73:$73,conditions!$8:$8,"&lt;="&amp;DT$9,conditions!$9:$9,"&gt;="&amp;DT$9))*conditions!$U$69*conditions!$U$72,0))</f>
        <v>0</v>
      </c>
      <c r="DU91" s="37">
        <f>IF(DU$9="",0,IF(DU$9-SUMIFS(conditions!$73:$73,conditions!$8:$8,"&lt;="&amp;DU$9,conditions!$9:$9,"&gt;="&amp;DU$9)&lt;$U$9,(1-conditions!$U$34)*SUMIFS(19:19,$9:$9,EOMONTH($U$9,11)+1-$U$9+DU$9-SUMIFS(conditions!$73:$73,conditions!$8:$8,"&lt;="&amp;DU$9,conditions!$9:$9,"&gt;="&amp;DU$9))*conditions!$U$69*conditions!$U$72,0))</f>
        <v>0</v>
      </c>
      <c r="DV91" s="37">
        <f>IF(DV$9="",0,IF(DV$9-SUMIFS(conditions!$73:$73,conditions!$8:$8,"&lt;="&amp;DV$9,conditions!$9:$9,"&gt;="&amp;DV$9)&lt;$U$9,(1-conditions!$U$34)*SUMIFS(19:19,$9:$9,EOMONTH($U$9,11)+1-$U$9+DV$9-SUMIFS(conditions!$73:$73,conditions!$8:$8,"&lt;="&amp;DV$9,conditions!$9:$9,"&gt;="&amp;DV$9))*conditions!$U$69*conditions!$U$72,0))</f>
        <v>0</v>
      </c>
      <c r="DW91" s="37">
        <f>IF(DW$9="",0,IF(DW$9-SUMIFS(conditions!$73:$73,conditions!$8:$8,"&lt;="&amp;DW$9,conditions!$9:$9,"&gt;="&amp;DW$9)&lt;$U$9,(1-conditions!$U$34)*SUMIFS(19:19,$9:$9,EOMONTH($U$9,11)+1-$U$9+DW$9-SUMIFS(conditions!$73:$73,conditions!$8:$8,"&lt;="&amp;DW$9,conditions!$9:$9,"&gt;="&amp;DW$9))*conditions!$U$69*conditions!$U$72,0))</f>
        <v>0</v>
      </c>
      <c r="DX91" s="37">
        <f>IF(DX$9="",0,IF(DX$9-SUMIFS(conditions!$73:$73,conditions!$8:$8,"&lt;="&amp;DX$9,conditions!$9:$9,"&gt;="&amp;DX$9)&lt;$U$9,(1-conditions!$U$34)*SUMIFS(19:19,$9:$9,EOMONTH($U$9,11)+1-$U$9+DX$9-SUMIFS(conditions!$73:$73,conditions!$8:$8,"&lt;="&amp;DX$9,conditions!$9:$9,"&gt;="&amp;DX$9))*conditions!$U$69*conditions!$U$72,0))</f>
        <v>0</v>
      </c>
      <c r="DY91" s="37">
        <f>IF(DY$9="",0,IF(DY$9-SUMIFS(conditions!$73:$73,conditions!$8:$8,"&lt;="&amp;DY$9,conditions!$9:$9,"&gt;="&amp;DY$9)&lt;$U$9,(1-conditions!$U$34)*SUMIFS(19:19,$9:$9,EOMONTH($U$9,11)+1-$U$9+DY$9-SUMIFS(conditions!$73:$73,conditions!$8:$8,"&lt;="&amp;DY$9,conditions!$9:$9,"&gt;="&amp;DY$9))*conditions!$U$69*conditions!$U$72,0))</f>
        <v>0</v>
      </c>
      <c r="DZ91" s="37">
        <f>IF(DZ$9="",0,IF(DZ$9-SUMIFS(conditions!$73:$73,conditions!$8:$8,"&lt;="&amp;DZ$9,conditions!$9:$9,"&gt;="&amp;DZ$9)&lt;$U$9,(1-conditions!$U$34)*SUMIFS(19:19,$9:$9,EOMONTH($U$9,11)+1-$U$9+DZ$9-SUMIFS(conditions!$73:$73,conditions!$8:$8,"&lt;="&amp;DZ$9,conditions!$9:$9,"&gt;="&amp;DZ$9))*conditions!$U$69*conditions!$U$72,0))</f>
        <v>0</v>
      </c>
      <c r="EA91" s="37">
        <f>IF(EA$9="",0,IF(EA$9-SUMIFS(conditions!$73:$73,conditions!$8:$8,"&lt;="&amp;EA$9,conditions!$9:$9,"&gt;="&amp;EA$9)&lt;$U$9,(1-conditions!$U$34)*SUMIFS(19:19,$9:$9,EOMONTH($U$9,11)+1-$U$9+EA$9-SUMIFS(conditions!$73:$73,conditions!$8:$8,"&lt;="&amp;EA$9,conditions!$9:$9,"&gt;="&amp;EA$9))*conditions!$U$69*conditions!$U$72,0))</f>
        <v>0</v>
      </c>
      <c r="EB91" s="37">
        <f>IF(EB$9="",0,IF(EB$9-SUMIFS(conditions!$73:$73,conditions!$8:$8,"&lt;="&amp;EB$9,conditions!$9:$9,"&gt;="&amp;EB$9)&lt;$U$9,(1-conditions!$U$34)*SUMIFS(19:19,$9:$9,EOMONTH($U$9,11)+1-$U$9+EB$9-SUMIFS(conditions!$73:$73,conditions!$8:$8,"&lt;="&amp;EB$9,conditions!$9:$9,"&gt;="&amp;EB$9))*conditions!$U$69*conditions!$U$72,0))</f>
        <v>0</v>
      </c>
      <c r="EC91" s="37">
        <f>IF(EC$9="",0,IF(EC$9-SUMIFS(conditions!$73:$73,conditions!$8:$8,"&lt;="&amp;EC$9,conditions!$9:$9,"&gt;="&amp;EC$9)&lt;$U$9,(1-conditions!$U$34)*SUMIFS(19:19,$9:$9,EOMONTH($U$9,11)+1-$U$9+EC$9-SUMIFS(conditions!$73:$73,conditions!$8:$8,"&lt;="&amp;EC$9,conditions!$9:$9,"&gt;="&amp;EC$9))*conditions!$U$69*conditions!$U$72,0))</f>
        <v>0</v>
      </c>
      <c r="ED91" s="37">
        <f>IF(ED$9="",0,IF(ED$9-SUMIFS(conditions!$73:$73,conditions!$8:$8,"&lt;="&amp;ED$9,conditions!$9:$9,"&gt;="&amp;ED$9)&lt;$U$9,(1-conditions!$U$34)*SUMIFS(19:19,$9:$9,EOMONTH($U$9,11)+1-$U$9+ED$9-SUMIFS(conditions!$73:$73,conditions!$8:$8,"&lt;="&amp;ED$9,conditions!$9:$9,"&gt;="&amp;ED$9))*conditions!$U$69*conditions!$U$72,0))</f>
        <v>0</v>
      </c>
      <c r="EE91" s="37">
        <f>IF(EE$9="",0,IF(EE$9-SUMIFS(conditions!$73:$73,conditions!$8:$8,"&lt;="&amp;EE$9,conditions!$9:$9,"&gt;="&amp;EE$9)&lt;$U$9,(1-conditions!$U$34)*SUMIFS(19:19,$9:$9,EOMONTH($U$9,11)+1-$U$9+EE$9-SUMIFS(conditions!$73:$73,conditions!$8:$8,"&lt;="&amp;EE$9,conditions!$9:$9,"&gt;="&amp;EE$9))*conditions!$U$69*conditions!$U$72,0))</f>
        <v>0</v>
      </c>
      <c r="EF91" s="37">
        <f>IF(EF$9="",0,IF(EF$9-SUMIFS(conditions!$73:$73,conditions!$8:$8,"&lt;="&amp;EF$9,conditions!$9:$9,"&gt;="&amp;EF$9)&lt;$U$9,(1-conditions!$U$34)*SUMIFS(19:19,$9:$9,EOMONTH($U$9,11)+1-$U$9+EF$9-SUMIFS(conditions!$73:$73,conditions!$8:$8,"&lt;="&amp;EF$9,conditions!$9:$9,"&gt;="&amp;EF$9))*conditions!$U$69*conditions!$U$72,0))</f>
        <v>0</v>
      </c>
      <c r="EG91" s="37">
        <f>IF(EG$9="",0,IF(EG$9-SUMIFS(conditions!$73:$73,conditions!$8:$8,"&lt;="&amp;EG$9,conditions!$9:$9,"&gt;="&amp;EG$9)&lt;$U$9,(1-conditions!$U$34)*SUMIFS(19:19,$9:$9,EOMONTH($U$9,11)+1-$U$9+EG$9-SUMIFS(conditions!$73:$73,conditions!$8:$8,"&lt;="&amp;EG$9,conditions!$9:$9,"&gt;="&amp;EG$9))*conditions!$U$69*conditions!$U$72,0))</f>
        <v>0</v>
      </c>
      <c r="EH91" s="37">
        <f>IF(EH$9="",0,IF(EH$9-SUMIFS(conditions!$73:$73,conditions!$8:$8,"&lt;="&amp;EH$9,conditions!$9:$9,"&gt;="&amp;EH$9)&lt;$U$9,(1-conditions!$U$34)*SUMIFS(19:19,$9:$9,EOMONTH($U$9,11)+1-$U$9+EH$9-SUMIFS(conditions!$73:$73,conditions!$8:$8,"&lt;="&amp;EH$9,conditions!$9:$9,"&gt;="&amp;EH$9))*conditions!$U$69*conditions!$U$72,0))</f>
        <v>0</v>
      </c>
      <c r="EI91" s="37">
        <f>IF(EI$9="",0,IF(EI$9-SUMIFS(conditions!$73:$73,conditions!$8:$8,"&lt;="&amp;EI$9,conditions!$9:$9,"&gt;="&amp;EI$9)&lt;$U$9,(1-conditions!$U$34)*SUMIFS(19:19,$9:$9,EOMONTH($U$9,11)+1-$U$9+EI$9-SUMIFS(conditions!$73:$73,conditions!$8:$8,"&lt;="&amp;EI$9,conditions!$9:$9,"&gt;="&amp;EI$9))*conditions!$U$69*conditions!$U$72,0))</f>
        <v>0</v>
      </c>
      <c r="EJ91" s="37">
        <f>IF(EJ$9="",0,IF(EJ$9-SUMIFS(conditions!$73:$73,conditions!$8:$8,"&lt;="&amp;EJ$9,conditions!$9:$9,"&gt;="&amp;EJ$9)&lt;$U$9,(1-conditions!$U$34)*SUMIFS(19:19,$9:$9,EOMONTH($U$9,11)+1-$U$9+EJ$9-SUMIFS(conditions!$73:$73,conditions!$8:$8,"&lt;="&amp;EJ$9,conditions!$9:$9,"&gt;="&amp;EJ$9))*conditions!$U$69*conditions!$U$72,0))</f>
        <v>0</v>
      </c>
      <c r="EK91" s="37">
        <f>IF(EK$9="",0,IF(EK$9-SUMIFS(conditions!$73:$73,conditions!$8:$8,"&lt;="&amp;EK$9,conditions!$9:$9,"&gt;="&amp;EK$9)&lt;$U$9,(1-conditions!$U$34)*SUMIFS(19:19,$9:$9,EOMONTH($U$9,11)+1-$U$9+EK$9-SUMIFS(conditions!$73:$73,conditions!$8:$8,"&lt;="&amp;EK$9,conditions!$9:$9,"&gt;="&amp;EK$9))*conditions!$U$69*conditions!$U$72,0))</f>
        <v>0</v>
      </c>
      <c r="EL91" s="37">
        <f>IF(EL$9="",0,IF(EL$9-SUMIFS(conditions!$73:$73,conditions!$8:$8,"&lt;="&amp;EL$9,conditions!$9:$9,"&gt;="&amp;EL$9)&lt;$U$9,(1-conditions!$U$34)*SUMIFS(19:19,$9:$9,EOMONTH($U$9,11)+1-$U$9+EL$9-SUMIFS(conditions!$73:$73,conditions!$8:$8,"&lt;="&amp;EL$9,conditions!$9:$9,"&gt;="&amp;EL$9))*conditions!$U$69*conditions!$U$72,0))</f>
        <v>0</v>
      </c>
      <c r="EM91" s="37">
        <f>IF(EM$9="",0,IF(EM$9-SUMIFS(conditions!$73:$73,conditions!$8:$8,"&lt;="&amp;EM$9,conditions!$9:$9,"&gt;="&amp;EM$9)&lt;$U$9,(1-conditions!$U$34)*SUMIFS(19:19,$9:$9,EOMONTH($U$9,11)+1-$U$9+EM$9-SUMIFS(conditions!$73:$73,conditions!$8:$8,"&lt;="&amp;EM$9,conditions!$9:$9,"&gt;="&amp;EM$9))*conditions!$U$69*conditions!$U$72,0))</f>
        <v>0</v>
      </c>
      <c r="EN91" s="37">
        <f>IF(EN$9="",0,IF(EN$9-SUMIFS(conditions!$73:$73,conditions!$8:$8,"&lt;="&amp;EN$9,conditions!$9:$9,"&gt;="&amp;EN$9)&lt;$U$9,(1-conditions!$U$34)*SUMIFS(19:19,$9:$9,EOMONTH($U$9,11)+1-$U$9+EN$9-SUMIFS(conditions!$73:$73,conditions!$8:$8,"&lt;="&amp;EN$9,conditions!$9:$9,"&gt;="&amp;EN$9))*conditions!$U$69*conditions!$U$72,0))</f>
        <v>0</v>
      </c>
      <c r="EO91" s="37">
        <f>IF(EO$9="",0,IF(EO$9-SUMIFS(conditions!$73:$73,conditions!$8:$8,"&lt;="&amp;EO$9,conditions!$9:$9,"&gt;="&amp;EO$9)&lt;$U$9,(1-conditions!$U$34)*SUMIFS(19:19,$9:$9,EOMONTH($U$9,11)+1-$U$9+EO$9-SUMIFS(conditions!$73:$73,conditions!$8:$8,"&lt;="&amp;EO$9,conditions!$9:$9,"&gt;="&amp;EO$9))*conditions!$U$69*conditions!$U$72,0))</f>
        <v>0</v>
      </c>
      <c r="EP91" s="37">
        <f>IF(EP$9="",0,IF(EP$9-SUMIFS(conditions!$73:$73,conditions!$8:$8,"&lt;="&amp;EP$9,conditions!$9:$9,"&gt;="&amp;EP$9)&lt;$U$9,(1-conditions!$U$34)*SUMIFS(19:19,$9:$9,EOMONTH($U$9,11)+1-$U$9+EP$9-SUMIFS(conditions!$73:$73,conditions!$8:$8,"&lt;="&amp;EP$9,conditions!$9:$9,"&gt;="&amp;EP$9))*conditions!$U$69*conditions!$U$72,0))</f>
        <v>0</v>
      </c>
      <c r="EQ91" s="37">
        <f>IF(EQ$9="",0,IF(EQ$9-SUMIFS(conditions!$73:$73,conditions!$8:$8,"&lt;="&amp;EQ$9,conditions!$9:$9,"&gt;="&amp;EQ$9)&lt;$U$9,(1-conditions!$U$34)*SUMIFS(19:19,$9:$9,EOMONTH($U$9,11)+1-$U$9+EQ$9-SUMIFS(conditions!$73:$73,conditions!$8:$8,"&lt;="&amp;EQ$9,conditions!$9:$9,"&gt;="&amp;EQ$9))*conditions!$U$69*conditions!$U$72,0))</f>
        <v>0</v>
      </c>
      <c r="ER91" s="37">
        <f>IF(ER$9="",0,IF(ER$9-SUMIFS(conditions!$73:$73,conditions!$8:$8,"&lt;="&amp;ER$9,conditions!$9:$9,"&gt;="&amp;ER$9)&lt;$U$9,(1-conditions!$U$34)*SUMIFS(19:19,$9:$9,EOMONTH($U$9,11)+1-$U$9+ER$9-SUMIFS(conditions!$73:$73,conditions!$8:$8,"&lt;="&amp;ER$9,conditions!$9:$9,"&gt;="&amp;ER$9))*conditions!$U$69*conditions!$U$72,0))</f>
        <v>0</v>
      </c>
      <c r="ES91" s="37">
        <f>IF(ES$9="",0,IF(ES$9-SUMIFS(conditions!$73:$73,conditions!$8:$8,"&lt;="&amp;ES$9,conditions!$9:$9,"&gt;="&amp;ES$9)&lt;$U$9,(1-conditions!$U$34)*SUMIFS(19:19,$9:$9,EOMONTH($U$9,11)+1-$U$9+ES$9-SUMIFS(conditions!$73:$73,conditions!$8:$8,"&lt;="&amp;ES$9,conditions!$9:$9,"&gt;="&amp;ES$9))*conditions!$U$69*conditions!$U$72,0))</f>
        <v>0</v>
      </c>
      <c r="ET91" s="37">
        <f>IF(ET$9="",0,IF(ET$9-SUMIFS(conditions!$73:$73,conditions!$8:$8,"&lt;="&amp;ET$9,conditions!$9:$9,"&gt;="&amp;ET$9)&lt;$U$9,(1-conditions!$U$34)*SUMIFS(19:19,$9:$9,EOMONTH($U$9,11)+1-$U$9+ET$9-SUMIFS(conditions!$73:$73,conditions!$8:$8,"&lt;="&amp;ET$9,conditions!$9:$9,"&gt;="&amp;ET$9))*conditions!$U$69*conditions!$U$72,0))</f>
        <v>0</v>
      </c>
      <c r="EU91" s="37">
        <f>IF(EU$9="",0,IF(EU$9-SUMIFS(conditions!$73:$73,conditions!$8:$8,"&lt;="&amp;EU$9,conditions!$9:$9,"&gt;="&amp;EU$9)&lt;$U$9,(1-conditions!$U$34)*SUMIFS(19:19,$9:$9,EOMONTH($U$9,11)+1-$U$9+EU$9-SUMIFS(conditions!$73:$73,conditions!$8:$8,"&lt;="&amp;EU$9,conditions!$9:$9,"&gt;="&amp;EU$9))*conditions!$U$69*conditions!$U$72,0))</f>
        <v>0</v>
      </c>
      <c r="EV91" s="37">
        <f>IF(EV$9="",0,IF(EV$9-SUMIFS(conditions!$73:$73,conditions!$8:$8,"&lt;="&amp;EV$9,conditions!$9:$9,"&gt;="&amp;EV$9)&lt;$U$9,(1-conditions!$U$34)*SUMIFS(19:19,$9:$9,EOMONTH($U$9,11)+1-$U$9+EV$9-SUMIFS(conditions!$73:$73,conditions!$8:$8,"&lt;="&amp;EV$9,conditions!$9:$9,"&gt;="&amp;EV$9))*conditions!$U$69*conditions!$U$72,0))</f>
        <v>0</v>
      </c>
      <c r="EW91" s="37">
        <f>IF(EW$9="",0,IF(EW$9-SUMIFS(conditions!$73:$73,conditions!$8:$8,"&lt;="&amp;EW$9,conditions!$9:$9,"&gt;="&amp;EW$9)&lt;$U$9,(1-conditions!$U$34)*SUMIFS(19:19,$9:$9,EOMONTH($U$9,11)+1-$U$9+EW$9-SUMIFS(conditions!$73:$73,conditions!$8:$8,"&lt;="&amp;EW$9,conditions!$9:$9,"&gt;="&amp;EW$9))*conditions!$U$69*conditions!$U$72,0))</f>
        <v>0</v>
      </c>
      <c r="EX91" s="37">
        <f>IF(EX$9="",0,IF(EX$9-SUMIFS(conditions!$73:$73,conditions!$8:$8,"&lt;="&amp;EX$9,conditions!$9:$9,"&gt;="&amp;EX$9)&lt;$U$9,(1-conditions!$U$34)*SUMIFS(19:19,$9:$9,EOMONTH($U$9,11)+1-$U$9+EX$9-SUMIFS(conditions!$73:$73,conditions!$8:$8,"&lt;="&amp;EX$9,conditions!$9:$9,"&gt;="&amp;EX$9))*conditions!$U$69*conditions!$U$72,0))</f>
        <v>0</v>
      </c>
      <c r="EY91" s="37">
        <f>IF(EY$9="",0,IF(EY$9-SUMIFS(conditions!$73:$73,conditions!$8:$8,"&lt;="&amp;EY$9,conditions!$9:$9,"&gt;="&amp;EY$9)&lt;$U$9,(1-conditions!$U$34)*SUMIFS(19:19,$9:$9,EOMONTH($U$9,11)+1-$U$9+EY$9-SUMIFS(conditions!$73:$73,conditions!$8:$8,"&lt;="&amp;EY$9,conditions!$9:$9,"&gt;="&amp;EY$9))*conditions!$U$69*conditions!$U$72,0))</f>
        <v>0</v>
      </c>
      <c r="EZ91" s="37">
        <f>IF(EZ$9="",0,IF(EZ$9-SUMIFS(conditions!$73:$73,conditions!$8:$8,"&lt;="&amp;EZ$9,conditions!$9:$9,"&gt;="&amp;EZ$9)&lt;$U$9,(1-conditions!$U$34)*SUMIFS(19:19,$9:$9,EOMONTH($U$9,11)+1-$U$9+EZ$9-SUMIFS(conditions!$73:$73,conditions!$8:$8,"&lt;="&amp;EZ$9,conditions!$9:$9,"&gt;="&amp;EZ$9))*conditions!$U$69*conditions!$U$72,0))</f>
        <v>0</v>
      </c>
      <c r="FA91" s="37">
        <f>IF(FA$9="",0,IF(FA$9-SUMIFS(conditions!$73:$73,conditions!$8:$8,"&lt;="&amp;FA$9,conditions!$9:$9,"&gt;="&amp;FA$9)&lt;$U$9,(1-conditions!$U$34)*SUMIFS(19:19,$9:$9,EOMONTH($U$9,11)+1-$U$9+FA$9-SUMIFS(conditions!$73:$73,conditions!$8:$8,"&lt;="&amp;FA$9,conditions!$9:$9,"&gt;="&amp;FA$9))*conditions!$U$69*conditions!$U$72,0))</f>
        <v>0</v>
      </c>
      <c r="FB91" s="37">
        <f>IF(FB$9="",0,IF(FB$9-SUMIFS(conditions!$73:$73,conditions!$8:$8,"&lt;="&amp;FB$9,conditions!$9:$9,"&gt;="&amp;FB$9)&lt;$U$9,(1-conditions!$U$34)*SUMIFS(19:19,$9:$9,EOMONTH($U$9,11)+1-$U$9+FB$9-SUMIFS(conditions!$73:$73,conditions!$8:$8,"&lt;="&amp;FB$9,conditions!$9:$9,"&gt;="&amp;FB$9))*conditions!$U$69*conditions!$U$72,0))</f>
        <v>0</v>
      </c>
      <c r="FC91" s="37">
        <f>IF(FC$9="",0,IF(FC$9-SUMIFS(conditions!$73:$73,conditions!$8:$8,"&lt;="&amp;FC$9,conditions!$9:$9,"&gt;="&amp;FC$9)&lt;$U$9,(1-conditions!$U$34)*SUMIFS(19:19,$9:$9,EOMONTH($U$9,11)+1-$U$9+FC$9-SUMIFS(conditions!$73:$73,conditions!$8:$8,"&lt;="&amp;FC$9,conditions!$9:$9,"&gt;="&amp;FC$9))*conditions!$U$69*conditions!$U$72,0))</f>
        <v>0</v>
      </c>
      <c r="FD91" s="37">
        <f>IF(FD$9="",0,IF(FD$9-SUMIFS(conditions!$73:$73,conditions!$8:$8,"&lt;="&amp;FD$9,conditions!$9:$9,"&gt;="&amp;FD$9)&lt;$U$9,(1-conditions!$U$34)*SUMIFS(19:19,$9:$9,EOMONTH($U$9,11)+1-$U$9+FD$9-SUMIFS(conditions!$73:$73,conditions!$8:$8,"&lt;="&amp;FD$9,conditions!$9:$9,"&gt;="&amp;FD$9))*conditions!$U$69*conditions!$U$72,0))</f>
        <v>0</v>
      </c>
      <c r="FE91" s="37">
        <f>IF(FE$9="",0,IF(FE$9-SUMIFS(conditions!$73:$73,conditions!$8:$8,"&lt;="&amp;FE$9,conditions!$9:$9,"&gt;="&amp;FE$9)&lt;$U$9,(1-conditions!$U$34)*SUMIFS(19:19,$9:$9,EOMONTH($U$9,11)+1-$U$9+FE$9-SUMIFS(conditions!$73:$73,conditions!$8:$8,"&lt;="&amp;FE$9,conditions!$9:$9,"&gt;="&amp;FE$9))*conditions!$U$69*conditions!$U$72,0))</f>
        <v>0</v>
      </c>
      <c r="FF91" s="37">
        <f>IF(FF$9="",0,IF(FF$9-SUMIFS(conditions!$73:$73,conditions!$8:$8,"&lt;="&amp;FF$9,conditions!$9:$9,"&gt;="&amp;FF$9)&lt;$U$9,(1-conditions!$U$34)*SUMIFS(19:19,$9:$9,EOMONTH($U$9,11)+1-$U$9+FF$9-SUMIFS(conditions!$73:$73,conditions!$8:$8,"&lt;="&amp;FF$9,conditions!$9:$9,"&gt;="&amp;FF$9))*conditions!$U$69*conditions!$U$72,0))</f>
        <v>0</v>
      </c>
      <c r="FG91" s="37">
        <f>IF(FG$9="",0,IF(FG$9-SUMIFS(conditions!$73:$73,conditions!$8:$8,"&lt;="&amp;FG$9,conditions!$9:$9,"&gt;="&amp;FG$9)&lt;$U$9,(1-conditions!$U$34)*SUMIFS(19:19,$9:$9,EOMONTH($U$9,11)+1-$U$9+FG$9-SUMIFS(conditions!$73:$73,conditions!$8:$8,"&lt;="&amp;FG$9,conditions!$9:$9,"&gt;="&amp;FG$9))*conditions!$U$69*conditions!$U$72,0))</f>
        <v>0</v>
      </c>
      <c r="FH91" s="37">
        <f>IF(FH$9="",0,IF(FH$9-SUMIFS(conditions!$73:$73,conditions!$8:$8,"&lt;="&amp;FH$9,conditions!$9:$9,"&gt;="&amp;FH$9)&lt;$U$9,(1-conditions!$U$34)*SUMIFS(19:19,$9:$9,EOMONTH($U$9,11)+1-$U$9+FH$9-SUMIFS(conditions!$73:$73,conditions!$8:$8,"&lt;="&amp;FH$9,conditions!$9:$9,"&gt;="&amp;FH$9))*conditions!$U$69*conditions!$U$72,0))</f>
        <v>0</v>
      </c>
      <c r="FI91" s="37">
        <f>IF(FI$9="",0,IF(FI$9-SUMIFS(conditions!$73:$73,conditions!$8:$8,"&lt;="&amp;FI$9,conditions!$9:$9,"&gt;="&amp;FI$9)&lt;$U$9,(1-conditions!$U$34)*SUMIFS(19:19,$9:$9,EOMONTH($U$9,11)+1-$U$9+FI$9-SUMIFS(conditions!$73:$73,conditions!$8:$8,"&lt;="&amp;FI$9,conditions!$9:$9,"&gt;="&amp;FI$9))*conditions!$U$69*conditions!$U$72,0))</f>
        <v>0</v>
      </c>
      <c r="FJ91" s="37">
        <f>IF(FJ$9="",0,IF(FJ$9-SUMIFS(conditions!$73:$73,conditions!$8:$8,"&lt;="&amp;FJ$9,conditions!$9:$9,"&gt;="&amp;FJ$9)&lt;$U$9,(1-conditions!$U$34)*SUMIFS(19:19,$9:$9,EOMONTH($U$9,11)+1-$U$9+FJ$9-SUMIFS(conditions!$73:$73,conditions!$8:$8,"&lt;="&amp;FJ$9,conditions!$9:$9,"&gt;="&amp;FJ$9))*conditions!$U$69*conditions!$U$72,0))</f>
        <v>0</v>
      </c>
      <c r="FK91" s="37">
        <f>IF(FK$9="",0,IF(FK$9-SUMIFS(conditions!$73:$73,conditions!$8:$8,"&lt;="&amp;FK$9,conditions!$9:$9,"&gt;="&amp;FK$9)&lt;$U$9,(1-conditions!$U$34)*SUMIFS(19:19,$9:$9,EOMONTH($U$9,11)+1-$U$9+FK$9-SUMIFS(conditions!$73:$73,conditions!$8:$8,"&lt;="&amp;FK$9,conditions!$9:$9,"&gt;="&amp;FK$9))*conditions!$U$69*conditions!$U$72,0))</f>
        <v>0</v>
      </c>
      <c r="FL91" s="37">
        <f>IF(FL$9="",0,IF(FL$9-SUMIFS(conditions!$73:$73,conditions!$8:$8,"&lt;="&amp;FL$9,conditions!$9:$9,"&gt;="&amp;FL$9)&lt;$U$9,(1-conditions!$U$34)*SUMIFS(19:19,$9:$9,EOMONTH($U$9,11)+1-$U$9+FL$9-SUMIFS(conditions!$73:$73,conditions!$8:$8,"&lt;="&amp;FL$9,conditions!$9:$9,"&gt;="&amp;FL$9))*conditions!$U$69*conditions!$U$72,0))</f>
        <v>0</v>
      </c>
      <c r="FM91" s="37">
        <f>IF(FM$9="",0,IF(FM$9-SUMIFS(conditions!$73:$73,conditions!$8:$8,"&lt;="&amp;FM$9,conditions!$9:$9,"&gt;="&amp;FM$9)&lt;$U$9,(1-conditions!$U$34)*SUMIFS(19:19,$9:$9,EOMONTH($U$9,11)+1-$U$9+FM$9-SUMIFS(conditions!$73:$73,conditions!$8:$8,"&lt;="&amp;FM$9,conditions!$9:$9,"&gt;="&amp;FM$9))*conditions!$U$69*conditions!$U$72,0))</f>
        <v>0</v>
      </c>
      <c r="FN91" s="37">
        <f>IF(FN$9="",0,IF(FN$9-SUMIFS(conditions!$73:$73,conditions!$8:$8,"&lt;="&amp;FN$9,conditions!$9:$9,"&gt;="&amp;FN$9)&lt;$U$9,(1-conditions!$U$34)*SUMIFS(19:19,$9:$9,EOMONTH($U$9,11)+1-$U$9+FN$9-SUMIFS(conditions!$73:$73,conditions!$8:$8,"&lt;="&amp;FN$9,conditions!$9:$9,"&gt;="&amp;FN$9))*conditions!$U$69*conditions!$U$72,0))</f>
        <v>0</v>
      </c>
      <c r="FO91" s="37">
        <f>IF(FO$9="",0,IF(FO$9-SUMIFS(conditions!$73:$73,conditions!$8:$8,"&lt;="&amp;FO$9,conditions!$9:$9,"&gt;="&amp;FO$9)&lt;$U$9,(1-conditions!$U$34)*SUMIFS(19:19,$9:$9,EOMONTH($U$9,11)+1-$U$9+FO$9-SUMIFS(conditions!$73:$73,conditions!$8:$8,"&lt;="&amp;FO$9,conditions!$9:$9,"&gt;="&amp;FO$9))*conditions!$U$69*conditions!$U$72,0))</f>
        <v>0</v>
      </c>
      <c r="FP91" s="37">
        <f>IF(FP$9="",0,IF(FP$9-SUMIFS(conditions!$73:$73,conditions!$8:$8,"&lt;="&amp;FP$9,conditions!$9:$9,"&gt;="&amp;FP$9)&lt;$U$9,(1-conditions!$U$34)*SUMIFS(19:19,$9:$9,EOMONTH($U$9,11)+1-$U$9+FP$9-SUMIFS(conditions!$73:$73,conditions!$8:$8,"&lt;="&amp;FP$9,conditions!$9:$9,"&gt;="&amp;FP$9))*conditions!$U$69*conditions!$U$72,0))</f>
        <v>0</v>
      </c>
      <c r="FQ91" s="37">
        <f>IF(FQ$9="",0,IF(FQ$9-SUMIFS(conditions!$73:$73,conditions!$8:$8,"&lt;="&amp;FQ$9,conditions!$9:$9,"&gt;="&amp;FQ$9)&lt;$U$9,(1-conditions!$U$34)*SUMIFS(19:19,$9:$9,EOMONTH($U$9,11)+1-$U$9+FQ$9-SUMIFS(conditions!$73:$73,conditions!$8:$8,"&lt;="&amp;FQ$9,conditions!$9:$9,"&gt;="&amp;FQ$9))*conditions!$U$69*conditions!$U$72,0))</f>
        <v>0</v>
      </c>
      <c r="FR91" s="37">
        <f>IF(FR$9="",0,IF(FR$9-SUMIFS(conditions!$73:$73,conditions!$8:$8,"&lt;="&amp;FR$9,conditions!$9:$9,"&gt;="&amp;FR$9)&lt;$U$9,(1-conditions!$U$34)*SUMIFS(19:19,$9:$9,EOMONTH($U$9,11)+1-$U$9+FR$9-SUMIFS(conditions!$73:$73,conditions!$8:$8,"&lt;="&amp;FR$9,conditions!$9:$9,"&gt;="&amp;FR$9))*conditions!$U$69*conditions!$U$72,0))</f>
        <v>0</v>
      </c>
      <c r="FS91" s="37">
        <f>IF(FS$9="",0,IF(FS$9-SUMIFS(conditions!$73:$73,conditions!$8:$8,"&lt;="&amp;FS$9,conditions!$9:$9,"&gt;="&amp;FS$9)&lt;$U$9,(1-conditions!$U$34)*SUMIFS(19:19,$9:$9,EOMONTH($U$9,11)+1-$U$9+FS$9-SUMIFS(conditions!$73:$73,conditions!$8:$8,"&lt;="&amp;FS$9,conditions!$9:$9,"&gt;="&amp;FS$9))*conditions!$U$69*conditions!$U$72,0))</f>
        <v>0</v>
      </c>
      <c r="FT91" s="37">
        <f>IF(FT$9="",0,IF(FT$9-SUMIFS(conditions!$73:$73,conditions!$8:$8,"&lt;="&amp;FT$9,conditions!$9:$9,"&gt;="&amp;FT$9)&lt;$U$9,(1-conditions!$U$34)*SUMIFS(19:19,$9:$9,EOMONTH($U$9,11)+1-$U$9+FT$9-SUMIFS(conditions!$73:$73,conditions!$8:$8,"&lt;="&amp;FT$9,conditions!$9:$9,"&gt;="&amp;FT$9))*conditions!$U$69*conditions!$U$72,0))</f>
        <v>0</v>
      </c>
      <c r="FU91" s="37">
        <f>IF(FU$9="",0,IF(FU$9-SUMIFS(conditions!$73:$73,conditions!$8:$8,"&lt;="&amp;FU$9,conditions!$9:$9,"&gt;="&amp;FU$9)&lt;$U$9,(1-conditions!$U$34)*SUMIFS(19:19,$9:$9,EOMONTH($U$9,11)+1-$U$9+FU$9-SUMIFS(conditions!$73:$73,conditions!$8:$8,"&lt;="&amp;FU$9,conditions!$9:$9,"&gt;="&amp;FU$9))*conditions!$U$69*conditions!$U$72,0))</f>
        <v>0</v>
      </c>
      <c r="FV91" s="37">
        <f>IF(FV$9="",0,IF(FV$9-SUMIFS(conditions!$73:$73,conditions!$8:$8,"&lt;="&amp;FV$9,conditions!$9:$9,"&gt;="&amp;FV$9)&lt;$U$9,(1-conditions!$U$34)*SUMIFS(19:19,$9:$9,EOMONTH($U$9,11)+1-$U$9+FV$9-SUMIFS(conditions!$73:$73,conditions!$8:$8,"&lt;="&amp;FV$9,conditions!$9:$9,"&gt;="&amp;FV$9))*conditions!$U$69*conditions!$U$72,0))</f>
        <v>0</v>
      </c>
      <c r="FW91" s="37">
        <f>IF(FW$9="",0,IF(FW$9-SUMIFS(conditions!$73:$73,conditions!$8:$8,"&lt;="&amp;FW$9,conditions!$9:$9,"&gt;="&amp;FW$9)&lt;$U$9,(1-conditions!$U$34)*SUMIFS(19:19,$9:$9,EOMONTH($U$9,11)+1-$U$9+FW$9-SUMIFS(conditions!$73:$73,conditions!$8:$8,"&lt;="&amp;FW$9,conditions!$9:$9,"&gt;="&amp;FW$9))*conditions!$U$69*conditions!$U$72,0))</f>
        <v>0</v>
      </c>
      <c r="FX91" s="37">
        <f>IF(FX$9="",0,IF(FX$9-SUMIFS(conditions!$73:$73,conditions!$8:$8,"&lt;="&amp;FX$9,conditions!$9:$9,"&gt;="&amp;FX$9)&lt;$U$9,(1-conditions!$U$34)*SUMIFS(19:19,$9:$9,EOMONTH($U$9,11)+1-$U$9+FX$9-SUMIFS(conditions!$73:$73,conditions!$8:$8,"&lt;="&amp;FX$9,conditions!$9:$9,"&gt;="&amp;FX$9))*conditions!$U$69*conditions!$U$72,0))</f>
        <v>0</v>
      </c>
      <c r="FY91" s="37">
        <f>IF(FY$9="",0,IF(FY$9-SUMIFS(conditions!$73:$73,conditions!$8:$8,"&lt;="&amp;FY$9,conditions!$9:$9,"&gt;="&amp;FY$9)&lt;$U$9,(1-conditions!$U$34)*SUMIFS(19:19,$9:$9,EOMONTH($U$9,11)+1-$U$9+FY$9-SUMIFS(conditions!$73:$73,conditions!$8:$8,"&lt;="&amp;FY$9,conditions!$9:$9,"&gt;="&amp;FY$9))*conditions!$U$69*conditions!$U$72,0))</f>
        <v>0</v>
      </c>
      <c r="FZ91" s="37">
        <f>IF(FZ$9="",0,IF(FZ$9-SUMIFS(conditions!$73:$73,conditions!$8:$8,"&lt;="&amp;FZ$9,conditions!$9:$9,"&gt;="&amp;FZ$9)&lt;$U$9,(1-conditions!$U$34)*SUMIFS(19:19,$9:$9,EOMONTH($U$9,11)+1-$U$9+FZ$9-SUMIFS(conditions!$73:$73,conditions!$8:$8,"&lt;="&amp;FZ$9,conditions!$9:$9,"&gt;="&amp;FZ$9))*conditions!$U$69*conditions!$U$72,0))</f>
        <v>0</v>
      </c>
      <c r="GA91" s="37">
        <f>IF(GA$9="",0,IF(GA$9-SUMIFS(conditions!$73:$73,conditions!$8:$8,"&lt;="&amp;GA$9,conditions!$9:$9,"&gt;="&amp;GA$9)&lt;$U$9,(1-conditions!$U$34)*SUMIFS(19:19,$9:$9,EOMONTH($U$9,11)+1-$U$9+GA$9-SUMIFS(conditions!$73:$73,conditions!$8:$8,"&lt;="&amp;GA$9,conditions!$9:$9,"&gt;="&amp;GA$9))*conditions!$U$69*conditions!$U$72,0))</f>
        <v>0</v>
      </c>
      <c r="GB91" s="37">
        <f>IF(GB$9="",0,IF(GB$9-SUMIFS(conditions!$73:$73,conditions!$8:$8,"&lt;="&amp;GB$9,conditions!$9:$9,"&gt;="&amp;GB$9)&lt;$U$9,(1-conditions!$U$34)*SUMIFS(19:19,$9:$9,EOMONTH($U$9,11)+1-$U$9+GB$9-SUMIFS(conditions!$73:$73,conditions!$8:$8,"&lt;="&amp;GB$9,conditions!$9:$9,"&gt;="&amp;GB$9))*conditions!$U$69*conditions!$U$72,0))</f>
        <v>0</v>
      </c>
      <c r="GC91" s="37">
        <f>IF(GC$9="",0,IF(GC$9-SUMIFS(conditions!$73:$73,conditions!$8:$8,"&lt;="&amp;GC$9,conditions!$9:$9,"&gt;="&amp;GC$9)&lt;$U$9,(1-conditions!$U$34)*SUMIFS(19:19,$9:$9,EOMONTH($U$9,11)+1-$U$9+GC$9-SUMIFS(conditions!$73:$73,conditions!$8:$8,"&lt;="&amp;GC$9,conditions!$9:$9,"&gt;="&amp;GC$9))*conditions!$U$69*conditions!$U$72,0))</f>
        <v>0</v>
      </c>
      <c r="GD91" s="37">
        <f>IF(GD$9="",0,IF(GD$9-SUMIFS(conditions!$73:$73,conditions!$8:$8,"&lt;="&amp;GD$9,conditions!$9:$9,"&gt;="&amp;GD$9)&lt;$U$9,(1-conditions!$U$34)*SUMIFS(19:19,$9:$9,EOMONTH($U$9,11)+1-$U$9+GD$9-SUMIFS(conditions!$73:$73,conditions!$8:$8,"&lt;="&amp;GD$9,conditions!$9:$9,"&gt;="&amp;GD$9))*conditions!$U$69*conditions!$U$72,0))</f>
        <v>0</v>
      </c>
      <c r="GE91" s="37">
        <f>IF(GE$9="",0,IF(GE$9-SUMIFS(conditions!$73:$73,conditions!$8:$8,"&lt;="&amp;GE$9,conditions!$9:$9,"&gt;="&amp;GE$9)&lt;$U$9,(1-conditions!$U$34)*SUMIFS(19:19,$9:$9,EOMONTH($U$9,11)+1-$U$9+GE$9-SUMIFS(conditions!$73:$73,conditions!$8:$8,"&lt;="&amp;GE$9,conditions!$9:$9,"&gt;="&amp;GE$9))*conditions!$U$69*conditions!$U$72,0))</f>
        <v>0</v>
      </c>
      <c r="GF91" s="37">
        <f>IF(GF$9="",0,IF(GF$9-SUMIFS(conditions!$73:$73,conditions!$8:$8,"&lt;="&amp;GF$9,conditions!$9:$9,"&gt;="&amp;GF$9)&lt;$U$9,(1-conditions!$U$34)*SUMIFS(19:19,$9:$9,EOMONTH($U$9,11)+1-$U$9+GF$9-SUMIFS(conditions!$73:$73,conditions!$8:$8,"&lt;="&amp;GF$9,conditions!$9:$9,"&gt;="&amp;GF$9))*conditions!$U$69*conditions!$U$72,0))</f>
        <v>0</v>
      </c>
      <c r="GG91" s="37">
        <f>IF(GG$9="",0,IF(GG$9-SUMIFS(conditions!$73:$73,conditions!$8:$8,"&lt;="&amp;GG$9,conditions!$9:$9,"&gt;="&amp;GG$9)&lt;$U$9,(1-conditions!$U$34)*SUMIFS(19:19,$9:$9,EOMONTH($U$9,11)+1-$U$9+GG$9-SUMIFS(conditions!$73:$73,conditions!$8:$8,"&lt;="&amp;GG$9,conditions!$9:$9,"&gt;="&amp;GG$9))*conditions!$U$69*conditions!$U$72,0))</f>
        <v>0</v>
      </c>
      <c r="GH91" s="37">
        <f>IF(GH$9="",0,IF(GH$9-SUMIFS(conditions!$73:$73,conditions!$8:$8,"&lt;="&amp;GH$9,conditions!$9:$9,"&gt;="&amp;GH$9)&lt;$U$9,(1-conditions!$U$34)*SUMIFS(19:19,$9:$9,EOMONTH($U$9,11)+1-$U$9+GH$9-SUMIFS(conditions!$73:$73,conditions!$8:$8,"&lt;="&amp;GH$9,conditions!$9:$9,"&gt;="&amp;GH$9))*conditions!$U$69*conditions!$U$72,0))</f>
        <v>0</v>
      </c>
      <c r="GI91" s="37">
        <f>IF(GI$9="",0,IF(GI$9-SUMIFS(conditions!$73:$73,conditions!$8:$8,"&lt;="&amp;GI$9,conditions!$9:$9,"&gt;="&amp;GI$9)&lt;$U$9,(1-conditions!$U$34)*SUMIFS(19:19,$9:$9,EOMONTH($U$9,11)+1-$U$9+GI$9-SUMIFS(conditions!$73:$73,conditions!$8:$8,"&lt;="&amp;GI$9,conditions!$9:$9,"&gt;="&amp;GI$9))*conditions!$U$69*conditions!$U$72,0))</f>
        <v>0</v>
      </c>
      <c r="GJ91" s="37">
        <f>IF(GJ$9="",0,IF(GJ$9-SUMIFS(conditions!$73:$73,conditions!$8:$8,"&lt;="&amp;GJ$9,conditions!$9:$9,"&gt;="&amp;GJ$9)&lt;$U$9,(1-conditions!$U$34)*SUMIFS(19:19,$9:$9,EOMONTH($U$9,11)+1-$U$9+GJ$9-SUMIFS(conditions!$73:$73,conditions!$8:$8,"&lt;="&amp;GJ$9,conditions!$9:$9,"&gt;="&amp;GJ$9))*conditions!$U$69*conditions!$U$72,0))</f>
        <v>0</v>
      </c>
      <c r="GK91" s="37">
        <f>IF(GK$9="",0,IF(GK$9-SUMIFS(conditions!$73:$73,conditions!$8:$8,"&lt;="&amp;GK$9,conditions!$9:$9,"&gt;="&amp;GK$9)&lt;$U$9,(1-conditions!$U$34)*SUMIFS(19:19,$9:$9,EOMONTH($U$9,11)+1-$U$9+GK$9-SUMIFS(conditions!$73:$73,conditions!$8:$8,"&lt;="&amp;GK$9,conditions!$9:$9,"&gt;="&amp;GK$9))*conditions!$U$69*conditions!$U$72,0))</f>
        <v>0</v>
      </c>
      <c r="GL91" s="37">
        <f>IF(GL$9="",0,IF(GL$9-SUMIFS(conditions!$73:$73,conditions!$8:$8,"&lt;="&amp;GL$9,conditions!$9:$9,"&gt;="&amp;GL$9)&lt;$U$9,(1-conditions!$U$34)*SUMIFS(19:19,$9:$9,EOMONTH($U$9,11)+1-$U$9+GL$9-SUMIFS(conditions!$73:$73,conditions!$8:$8,"&lt;="&amp;GL$9,conditions!$9:$9,"&gt;="&amp;GL$9))*conditions!$U$69*conditions!$U$72,0))</f>
        <v>0</v>
      </c>
      <c r="GM91" s="37">
        <f>IF(GM$9="",0,IF(GM$9-SUMIFS(conditions!$73:$73,conditions!$8:$8,"&lt;="&amp;GM$9,conditions!$9:$9,"&gt;="&amp;GM$9)&lt;$U$9,(1-conditions!$U$34)*SUMIFS(19:19,$9:$9,EOMONTH($U$9,11)+1-$U$9+GM$9-SUMIFS(conditions!$73:$73,conditions!$8:$8,"&lt;="&amp;GM$9,conditions!$9:$9,"&gt;="&amp;GM$9))*conditions!$U$69*conditions!$U$72,0))</f>
        <v>0</v>
      </c>
      <c r="GN91" s="37">
        <f>IF(GN$9="",0,IF(GN$9-SUMIFS(conditions!$73:$73,conditions!$8:$8,"&lt;="&amp;GN$9,conditions!$9:$9,"&gt;="&amp;GN$9)&lt;$U$9,(1-conditions!$U$34)*SUMIFS(19:19,$9:$9,EOMONTH($U$9,11)+1-$U$9+GN$9-SUMIFS(conditions!$73:$73,conditions!$8:$8,"&lt;="&amp;GN$9,conditions!$9:$9,"&gt;="&amp;GN$9))*conditions!$U$69*conditions!$U$72,0))</f>
        <v>0</v>
      </c>
      <c r="GO91" s="37">
        <f>IF(GO$9="",0,IF(GO$9-SUMIFS(conditions!$73:$73,conditions!$8:$8,"&lt;="&amp;GO$9,conditions!$9:$9,"&gt;="&amp;GO$9)&lt;$U$9,(1-conditions!$U$34)*SUMIFS(19:19,$9:$9,EOMONTH($U$9,11)+1-$U$9+GO$9-SUMIFS(conditions!$73:$73,conditions!$8:$8,"&lt;="&amp;GO$9,conditions!$9:$9,"&gt;="&amp;GO$9))*conditions!$U$69*conditions!$U$72,0))</f>
        <v>0</v>
      </c>
      <c r="GP91" s="37">
        <f>IF(GP$9="",0,IF(GP$9-SUMIFS(conditions!$73:$73,conditions!$8:$8,"&lt;="&amp;GP$9,conditions!$9:$9,"&gt;="&amp;GP$9)&lt;$U$9,(1-conditions!$U$34)*SUMIFS(19:19,$9:$9,EOMONTH($U$9,11)+1-$U$9+GP$9-SUMIFS(conditions!$73:$73,conditions!$8:$8,"&lt;="&amp;GP$9,conditions!$9:$9,"&gt;="&amp;GP$9))*conditions!$U$69*conditions!$U$72,0))</f>
        <v>0</v>
      </c>
      <c r="GQ91" s="37">
        <f>IF(GQ$9="",0,IF(GQ$9-SUMIFS(conditions!$73:$73,conditions!$8:$8,"&lt;="&amp;GQ$9,conditions!$9:$9,"&gt;="&amp;GQ$9)&lt;$U$9,(1-conditions!$U$34)*SUMIFS(19:19,$9:$9,EOMONTH($U$9,11)+1-$U$9+GQ$9-SUMIFS(conditions!$73:$73,conditions!$8:$8,"&lt;="&amp;GQ$9,conditions!$9:$9,"&gt;="&amp;GQ$9))*conditions!$U$69*conditions!$U$72,0))</f>
        <v>0</v>
      </c>
      <c r="GR91" s="37">
        <f>IF(GR$9="",0,IF(GR$9-SUMIFS(conditions!$73:$73,conditions!$8:$8,"&lt;="&amp;GR$9,conditions!$9:$9,"&gt;="&amp;GR$9)&lt;$U$9,(1-conditions!$U$34)*SUMIFS(19:19,$9:$9,EOMONTH($U$9,11)+1-$U$9+GR$9-SUMIFS(conditions!$73:$73,conditions!$8:$8,"&lt;="&amp;GR$9,conditions!$9:$9,"&gt;="&amp;GR$9))*conditions!$U$69*conditions!$U$72,0))</f>
        <v>0</v>
      </c>
      <c r="GS91" s="37">
        <f>IF(GS$9="",0,IF(GS$9-SUMIFS(conditions!$73:$73,conditions!$8:$8,"&lt;="&amp;GS$9,conditions!$9:$9,"&gt;="&amp;GS$9)&lt;$U$9,(1-conditions!$U$34)*SUMIFS(19:19,$9:$9,EOMONTH($U$9,11)+1-$U$9+GS$9-SUMIFS(conditions!$73:$73,conditions!$8:$8,"&lt;="&amp;GS$9,conditions!$9:$9,"&gt;="&amp;GS$9))*conditions!$U$69*conditions!$U$72,0))</f>
        <v>0</v>
      </c>
      <c r="GT91" s="37">
        <f>IF(GT$9="",0,IF(GT$9-SUMIFS(conditions!$73:$73,conditions!$8:$8,"&lt;="&amp;GT$9,conditions!$9:$9,"&gt;="&amp;GT$9)&lt;$U$9,(1-conditions!$U$34)*SUMIFS(19:19,$9:$9,EOMONTH($U$9,11)+1-$U$9+GT$9-SUMIFS(conditions!$73:$73,conditions!$8:$8,"&lt;="&amp;GT$9,conditions!$9:$9,"&gt;="&amp;GT$9))*conditions!$U$69*conditions!$U$72,0))</f>
        <v>0</v>
      </c>
      <c r="GU91" s="37">
        <f>IF(GU$9="",0,IF(GU$9-SUMIFS(conditions!$73:$73,conditions!$8:$8,"&lt;="&amp;GU$9,conditions!$9:$9,"&gt;="&amp;GU$9)&lt;$U$9,(1-conditions!$U$34)*SUMIFS(19:19,$9:$9,EOMONTH($U$9,11)+1-$U$9+GU$9-SUMIFS(conditions!$73:$73,conditions!$8:$8,"&lt;="&amp;GU$9,conditions!$9:$9,"&gt;="&amp;GU$9))*conditions!$U$69*conditions!$U$72,0))</f>
        <v>0</v>
      </c>
      <c r="GV91" s="37">
        <f>IF(GV$9="",0,IF(GV$9-SUMIFS(conditions!$73:$73,conditions!$8:$8,"&lt;="&amp;GV$9,conditions!$9:$9,"&gt;="&amp;GV$9)&lt;$U$9,(1-conditions!$U$34)*SUMIFS(19:19,$9:$9,EOMONTH($U$9,11)+1-$U$9+GV$9-SUMIFS(conditions!$73:$73,conditions!$8:$8,"&lt;="&amp;GV$9,conditions!$9:$9,"&gt;="&amp;GV$9))*conditions!$U$69*conditions!$U$72,0))</f>
        <v>0</v>
      </c>
      <c r="GW91" s="37">
        <f>IF(GW$9="",0,IF(GW$9-SUMIFS(conditions!$73:$73,conditions!$8:$8,"&lt;="&amp;GW$9,conditions!$9:$9,"&gt;="&amp;GW$9)&lt;$U$9,(1-conditions!$U$34)*SUMIFS(19:19,$9:$9,EOMONTH($U$9,11)+1-$U$9+GW$9-SUMIFS(conditions!$73:$73,conditions!$8:$8,"&lt;="&amp;GW$9,conditions!$9:$9,"&gt;="&amp;GW$9))*conditions!$U$69*conditions!$U$72,0))</f>
        <v>0</v>
      </c>
      <c r="GX91" s="37">
        <f>IF(GX$9="",0,IF(GX$9-SUMIFS(conditions!$73:$73,conditions!$8:$8,"&lt;="&amp;GX$9,conditions!$9:$9,"&gt;="&amp;GX$9)&lt;$U$9,(1-conditions!$U$34)*SUMIFS(19:19,$9:$9,EOMONTH($U$9,11)+1-$U$9+GX$9-SUMIFS(conditions!$73:$73,conditions!$8:$8,"&lt;="&amp;GX$9,conditions!$9:$9,"&gt;="&amp;GX$9))*conditions!$U$69*conditions!$U$72,0))</f>
        <v>0</v>
      </c>
      <c r="GY91" s="37">
        <f>IF(GY$9="",0,IF(GY$9-SUMIFS(conditions!$73:$73,conditions!$8:$8,"&lt;="&amp;GY$9,conditions!$9:$9,"&gt;="&amp;GY$9)&lt;$U$9,(1-conditions!$U$34)*SUMIFS(19:19,$9:$9,EOMONTH($U$9,11)+1-$U$9+GY$9-SUMIFS(conditions!$73:$73,conditions!$8:$8,"&lt;="&amp;GY$9,conditions!$9:$9,"&gt;="&amp;GY$9))*conditions!$U$69*conditions!$U$72,0))</f>
        <v>0</v>
      </c>
      <c r="GZ91" s="37">
        <f>IF(GZ$9="",0,IF(GZ$9-SUMIFS(conditions!$73:$73,conditions!$8:$8,"&lt;="&amp;GZ$9,conditions!$9:$9,"&gt;="&amp;GZ$9)&lt;$U$9,(1-conditions!$U$34)*SUMIFS(19:19,$9:$9,EOMONTH($U$9,11)+1-$U$9+GZ$9-SUMIFS(conditions!$73:$73,conditions!$8:$8,"&lt;="&amp;GZ$9,conditions!$9:$9,"&gt;="&amp;GZ$9))*conditions!$U$69*conditions!$U$72,0))</f>
        <v>0</v>
      </c>
      <c r="HA91" s="37">
        <f>IF(HA$9="",0,IF(HA$9-SUMIFS(conditions!$73:$73,conditions!$8:$8,"&lt;="&amp;HA$9,conditions!$9:$9,"&gt;="&amp;HA$9)&lt;$U$9,(1-conditions!$U$34)*SUMIFS(19:19,$9:$9,EOMONTH($U$9,11)+1-$U$9+HA$9-SUMIFS(conditions!$73:$73,conditions!$8:$8,"&lt;="&amp;HA$9,conditions!$9:$9,"&gt;="&amp;HA$9))*conditions!$U$69*conditions!$U$72,0))</f>
        <v>0</v>
      </c>
      <c r="HB91" s="37">
        <f>IF(HB$9="",0,IF(HB$9-SUMIFS(conditions!$73:$73,conditions!$8:$8,"&lt;="&amp;HB$9,conditions!$9:$9,"&gt;="&amp;HB$9)&lt;$U$9,(1-conditions!$U$34)*SUMIFS(19:19,$9:$9,EOMONTH($U$9,11)+1-$U$9+HB$9-SUMIFS(conditions!$73:$73,conditions!$8:$8,"&lt;="&amp;HB$9,conditions!$9:$9,"&gt;="&amp;HB$9))*conditions!$U$69*conditions!$U$72,0))</f>
        <v>0</v>
      </c>
      <c r="HC91" s="37">
        <f>IF(HC$9="",0,IF(HC$9-SUMIFS(conditions!$73:$73,conditions!$8:$8,"&lt;="&amp;HC$9,conditions!$9:$9,"&gt;="&amp;HC$9)&lt;$U$9,(1-conditions!$U$34)*SUMIFS(19:19,$9:$9,EOMONTH($U$9,11)+1-$U$9+HC$9-SUMIFS(conditions!$73:$73,conditions!$8:$8,"&lt;="&amp;HC$9,conditions!$9:$9,"&gt;="&amp;HC$9))*conditions!$U$69*conditions!$U$72,0))</f>
        <v>0</v>
      </c>
      <c r="HD91" s="37">
        <f>IF(HD$9="",0,IF(HD$9-SUMIFS(conditions!$73:$73,conditions!$8:$8,"&lt;="&amp;HD$9,conditions!$9:$9,"&gt;="&amp;HD$9)&lt;$U$9,(1-conditions!$U$34)*SUMIFS(19:19,$9:$9,EOMONTH($U$9,11)+1-$U$9+HD$9-SUMIFS(conditions!$73:$73,conditions!$8:$8,"&lt;="&amp;HD$9,conditions!$9:$9,"&gt;="&amp;HD$9))*conditions!$U$69*conditions!$U$72,0))</f>
        <v>0</v>
      </c>
      <c r="HE91" s="37">
        <f>IF(HE$9="",0,IF(HE$9-SUMIFS(conditions!$73:$73,conditions!$8:$8,"&lt;="&amp;HE$9,conditions!$9:$9,"&gt;="&amp;HE$9)&lt;$U$9,(1-conditions!$U$34)*SUMIFS(19:19,$9:$9,EOMONTH($U$9,11)+1-$U$9+HE$9-SUMIFS(conditions!$73:$73,conditions!$8:$8,"&lt;="&amp;HE$9,conditions!$9:$9,"&gt;="&amp;HE$9))*conditions!$U$69*conditions!$U$72,0))</f>
        <v>0</v>
      </c>
      <c r="HF91" s="37">
        <f>IF(HF$9="",0,IF(HF$9-SUMIFS(conditions!$73:$73,conditions!$8:$8,"&lt;="&amp;HF$9,conditions!$9:$9,"&gt;="&amp;HF$9)&lt;$U$9,(1-conditions!$U$34)*SUMIFS(19:19,$9:$9,EOMONTH($U$9,11)+1-$U$9+HF$9-SUMIFS(conditions!$73:$73,conditions!$8:$8,"&lt;="&amp;HF$9,conditions!$9:$9,"&gt;="&amp;HF$9))*conditions!$U$69*conditions!$U$72,0))</f>
        <v>0</v>
      </c>
      <c r="HG91" s="37">
        <f>IF(HG$9="",0,IF(HG$9-SUMIFS(conditions!$73:$73,conditions!$8:$8,"&lt;="&amp;HG$9,conditions!$9:$9,"&gt;="&amp;HG$9)&lt;$U$9,(1-conditions!$U$34)*SUMIFS(19:19,$9:$9,EOMONTH($U$9,11)+1-$U$9+HG$9-SUMIFS(conditions!$73:$73,conditions!$8:$8,"&lt;="&amp;HG$9,conditions!$9:$9,"&gt;="&amp;HG$9))*conditions!$U$69*conditions!$U$72,0))</f>
        <v>0</v>
      </c>
      <c r="HH91" s="37">
        <f>IF(HH$9="",0,IF(HH$9-SUMIFS(conditions!$73:$73,conditions!$8:$8,"&lt;="&amp;HH$9,conditions!$9:$9,"&gt;="&amp;HH$9)&lt;$U$9,(1-conditions!$U$34)*SUMIFS(19:19,$9:$9,EOMONTH($U$9,11)+1-$U$9+HH$9-SUMIFS(conditions!$73:$73,conditions!$8:$8,"&lt;="&amp;HH$9,conditions!$9:$9,"&gt;="&amp;HH$9))*conditions!$U$69*conditions!$U$72,0))</f>
        <v>0</v>
      </c>
      <c r="HI91" s="37">
        <f>IF(HI$9="",0,IF(HI$9-SUMIFS(conditions!$73:$73,conditions!$8:$8,"&lt;="&amp;HI$9,conditions!$9:$9,"&gt;="&amp;HI$9)&lt;$U$9,(1-conditions!$U$34)*SUMIFS(19:19,$9:$9,EOMONTH($U$9,11)+1-$U$9+HI$9-SUMIFS(conditions!$73:$73,conditions!$8:$8,"&lt;="&amp;HI$9,conditions!$9:$9,"&gt;="&amp;HI$9))*conditions!$U$69*conditions!$U$72,0))</f>
        <v>0</v>
      </c>
      <c r="HJ91" s="37">
        <f>IF(HJ$9="",0,IF(HJ$9-SUMIFS(conditions!$73:$73,conditions!$8:$8,"&lt;="&amp;HJ$9,conditions!$9:$9,"&gt;="&amp;HJ$9)&lt;$U$9,(1-conditions!$U$34)*SUMIFS(19:19,$9:$9,EOMONTH($U$9,11)+1-$U$9+HJ$9-SUMIFS(conditions!$73:$73,conditions!$8:$8,"&lt;="&amp;HJ$9,conditions!$9:$9,"&gt;="&amp;HJ$9))*conditions!$U$69*conditions!$U$72,0))</f>
        <v>0</v>
      </c>
      <c r="HK91" s="37">
        <f>IF(HK$9="",0,IF(HK$9-SUMIFS(conditions!$73:$73,conditions!$8:$8,"&lt;="&amp;HK$9,conditions!$9:$9,"&gt;="&amp;HK$9)&lt;$U$9,(1-conditions!$U$34)*SUMIFS(19:19,$9:$9,EOMONTH($U$9,11)+1-$U$9+HK$9-SUMIFS(conditions!$73:$73,conditions!$8:$8,"&lt;="&amp;HK$9,conditions!$9:$9,"&gt;="&amp;HK$9))*conditions!$U$69*conditions!$U$72,0))</f>
        <v>0</v>
      </c>
      <c r="HL91" s="37">
        <f>IF(HL$9="",0,IF(HL$9-SUMIFS(conditions!$73:$73,conditions!$8:$8,"&lt;="&amp;HL$9,conditions!$9:$9,"&gt;="&amp;HL$9)&lt;$U$9,(1-conditions!$U$34)*SUMIFS(19:19,$9:$9,EOMONTH($U$9,11)+1-$U$9+HL$9-SUMIFS(conditions!$73:$73,conditions!$8:$8,"&lt;="&amp;HL$9,conditions!$9:$9,"&gt;="&amp;HL$9))*conditions!$U$69*conditions!$U$72,0))</f>
        <v>0</v>
      </c>
      <c r="HM91" s="37">
        <f>IF(HM$9="",0,IF(HM$9-SUMIFS(conditions!$73:$73,conditions!$8:$8,"&lt;="&amp;HM$9,conditions!$9:$9,"&gt;="&amp;HM$9)&lt;$U$9,(1-conditions!$U$34)*SUMIFS(19:19,$9:$9,EOMONTH($U$9,11)+1-$U$9+HM$9-SUMIFS(conditions!$73:$73,conditions!$8:$8,"&lt;="&amp;HM$9,conditions!$9:$9,"&gt;="&amp;HM$9))*conditions!$U$69*conditions!$U$72,0))</f>
        <v>0</v>
      </c>
      <c r="HN91" s="37">
        <f>IF(HN$9="",0,IF(HN$9-SUMIFS(conditions!$73:$73,conditions!$8:$8,"&lt;="&amp;HN$9,conditions!$9:$9,"&gt;="&amp;HN$9)&lt;$U$9,(1-conditions!$U$34)*SUMIFS(19:19,$9:$9,EOMONTH($U$9,11)+1-$U$9+HN$9-SUMIFS(conditions!$73:$73,conditions!$8:$8,"&lt;="&amp;HN$9,conditions!$9:$9,"&gt;="&amp;HN$9))*conditions!$U$69*conditions!$U$72,0))</f>
        <v>0</v>
      </c>
      <c r="HO91" s="37">
        <f>IF(HO$9="",0,IF(HO$9-SUMIFS(conditions!$73:$73,conditions!$8:$8,"&lt;="&amp;HO$9,conditions!$9:$9,"&gt;="&amp;HO$9)&lt;$U$9,(1-conditions!$U$34)*SUMIFS(19:19,$9:$9,EOMONTH($U$9,11)+1-$U$9+HO$9-SUMIFS(conditions!$73:$73,conditions!$8:$8,"&lt;="&amp;HO$9,conditions!$9:$9,"&gt;="&amp;HO$9))*conditions!$U$69*conditions!$U$72,0))</f>
        <v>0</v>
      </c>
      <c r="HP91" s="37">
        <f>IF(HP$9="",0,IF(HP$9-SUMIFS(conditions!$73:$73,conditions!$8:$8,"&lt;="&amp;HP$9,conditions!$9:$9,"&gt;="&amp;HP$9)&lt;$U$9,(1-conditions!$U$34)*SUMIFS(19:19,$9:$9,EOMONTH($U$9,11)+1-$U$9+HP$9-SUMIFS(conditions!$73:$73,conditions!$8:$8,"&lt;="&amp;HP$9,conditions!$9:$9,"&gt;="&amp;HP$9))*conditions!$U$69*conditions!$U$72,0))</f>
        <v>0</v>
      </c>
      <c r="HQ91" s="37">
        <f>IF(HQ$9="",0,IF(HQ$9-SUMIFS(conditions!$73:$73,conditions!$8:$8,"&lt;="&amp;HQ$9,conditions!$9:$9,"&gt;="&amp;HQ$9)&lt;$U$9,(1-conditions!$U$34)*SUMIFS(19:19,$9:$9,EOMONTH($U$9,11)+1-$U$9+HQ$9-SUMIFS(conditions!$73:$73,conditions!$8:$8,"&lt;="&amp;HQ$9,conditions!$9:$9,"&gt;="&amp;HQ$9))*conditions!$U$69*conditions!$U$72,0))</f>
        <v>0</v>
      </c>
      <c r="HR91" s="37">
        <f>IF(HR$9="",0,IF(HR$9-SUMIFS(conditions!$73:$73,conditions!$8:$8,"&lt;="&amp;HR$9,conditions!$9:$9,"&gt;="&amp;HR$9)&lt;$U$9,(1-conditions!$U$34)*SUMIFS(19:19,$9:$9,EOMONTH($U$9,11)+1-$U$9+HR$9-SUMIFS(conditions!$73:$73,conditions!$8:$8,"&lt;="&amp;HR$9,conditions!$9:$9,"&gt;="&amp;HR$9))*conditions!$U$69*conditions!$U$72,0))</f>
        <v>0</v>
      </c>
      <c r="HS91" s="37">
        <f>IF(HS$9="",0,IF(HS$9-SUMIFS(conditions!$73:$73,conditions!$8:$8,"&lt;="&amp;HS$9,conditions!$9:$9,"&gt;="&amp;HS$9)&lt;$U$9,(1-conditions!$U$34)*SUMIFS(19:19,$9:$9,EOMONTH($U$9,11)+1-$U$9+HS$9-SUMIFS(conditions!$73:$73,conditions!$8:$8,"&lt;="&amp;HS$9,conditions!$9:$9,"&gt;="&amp;HS$9))*conditions!$U$69*conditions!$U$72,0))</f>
        <v>0</v>
      </c>
      <c r="HT91" s="37">
        <f>IF(HT$9="",0,IF(HT$9-SUMIFS(conditions!$73:$73,conditions!$8:$8,"&lt;="&amp;HT$9,conditions!$9:$9,"&gt;="&amp;HT$9)&lt;$U$9,(1-conditions!$U$34)*SUMIFS(19:19,$9:$9,EOMONTH($U$9,11)+1-$U$9+HT$9-SUMIFS(conditions!$73:$73,conditions!$8:$8,"&lt;="&amp;HT$9,conditions!$9:$9,"&gt;="&amp;HT$9))*conditions!$U$69*conditions!$U$72,0))</f>
        <v>0</v>
      </c>
      <c r="HU91" s="37">
        <f>IF(HU$9="",0,IF(HU$9-SUMIFS(conditions!$73:$73,conditions!$8:$8,"&lt;="&amp;HU$9,conditions!$9:$9,"&gt;="&amp;HU$9)&lt;$U$9,(1-conditions!$U$34)*SUMIFS(19:19,$9:$9,EOMONTH($U$9,11)+1-$U$9+HU$9-SUMIFS(conditions!$73:$73,conditions!$8:$8,"&lt;="&amp;HU$9,conditions!$9:$9,"&gt;="&amp;HU$9))*conditions!$U$69*conditions!$U$72,0))</f>
        <v>0</v>
      </c>
      <c r="HV91" s="37">
        <f>IF(HV$9="",0,IF(HV$9-SUMIFS(conditions!$73:$73,conditions!$8:$8,"&lt;="&amp;HV$9,conditions!$9:$9,"&gt;="&amp;HV$9)&lt;$U$9,(1-conditions!$U$34)*SUMIFS(19:19,$9:$9,EOMONTH($U$9,11)+1-$U$9+HV$9-SUMIFS(conditions!$73:$73,conditions!$8:$8,"&lt;="&amp;HV$9,conditions!$9:$9,"&gt;="&amp;HV$9))*conditions!$U$69*conditions!$U$72,0))</f>
        <v>0</v>
      </c>
      <c r="HW91" s="37">
        <f>IF(HW$9="",0,IF(HW$9-SUMIFS(conditions!$73:$73,conditions!$8:$8,"&lt;="&amp;HW$9,conditions!$9:$9,"&gt;="&amp;HW$9)&lt;$U$9,(1-conditions!$U$34)*SUMIFS(19:19,$9:$9,EOMONTH($U$9,11)+1-$U$9+HW$9-SUMIFS(conditions!$73:$73,conditions!$8:$8,"&lt;="&amp;HW$9,conditions!$9:$9,"&gt;="&amp;HW$9))*conditions!$U$69*conditions!$U$72,0))</f>
        <v>0</v>
      </c>
      <c r="HX91" s="37">
        <f>IF(HX$9="",0,IF(HX$9-SUMIFS(conditions!$73:$73,conditions!$8:$8,"&lt;="&amp;HX$9,conditions!$9:$9,"&gt;="&amp;HX$9)&lt;$U$9,(1-conditions!$U$34)*SUMIFS(19:19,$9:$9,EOMONTH($U$9,11)+1-$U$9+HX$9-SUMIFS(conditions!$73:$73,conditions!$8:$8,"&lt;="&amp;HX$9,conditions!$9:$9,"&gt;="&amp;HX$9))*conditions!$U$69*conditions!$U$72,0))</f>
        <v>0</v>
      </c>
      <c r="HY91" s="37">
        <f>IF(HY$9="",0,IF(HY$9-SUMIFS(conditions!$73:$73,conditions!$8:$8,"&lt;="&amp;HY$9,conditions!$9:$9,"&gt;="&amp;HY$9)&lt;$U$9,(1-conditions!$U$34)*SUMIFS(19:19,$9:$9,EOMONTH($U$9,11)+1-$U$9+HY$9-SUMIFS(conditions!$73:$73,conditions!$8:$8,"&lt;="&amp;HY$9,conditions!$9:$9,"&gt;="&amp;HY$9))*conditions!$U$69*conditions!$U$72,0))</f>
        <v>0</v>
      </c>
      <c r="HZ91" s="37">
        <f>IF(HZ$9="",0,IF(HZ$9-SUMIFS(conditions!$73:$73,conditions!$8:$8,"&lt;="&amp;HZ$9,conditions!$9:$9,"&gt;="&amp;HZ$9)&lt;$U$9,(1-conditions!$U$34)*SUMIFS(19:19,$9:$9,EOMONTH($U$9,11)+1-$U$9+HZ$9-SUMIFS(conditions!$73:$73,conditions!$8:$8,"&lt;="&amp;HZ$9,conditions!$9:$9,"&gt;="&amp;HZ$9))*conditions!$U$69*conditions!$U$72,0))</f>
        <v>0</v>
      </c>
      <c r="IA91" s="37">
        <f>IF(IA$9="",0,IF(IA$9-SUMIFS(conditions!$73:$73,conditions!$8:$8,"&lt;="&amp;IA$9,conditions!$9:$9,"&gt;="&amp;IA$9)&lt;$U$9,(1-conditions!$U$34)*SUMIFS(19:19,$9:$9,EOMONTH($U$9,11)+1-$U$9+IA$9-SUMIFS(conditions!$73:$73,conditions!$8:$8,"&lt;="&amp;IA$9,conditions!$9:$9,"&gt;="&amp;IA$9))*conditions!$U$69*conditions!$U$72,0))</f>
        <v>0</v>
      </c>
      <c r="IB91" s="37">
        <f>IF(IB$9="",0,IF(IB$9-SUMIFS(conditions!$73:$73,conditions!$8:$8,"&lt;="&amp;IB$9,conditions!$9:$9,"&gt;="&amp;IB$9)&lt;$U$9,(1-conditions!$U$34)*SUMIFS(19:19,$9:$9,EOMONTH($U$9,11)+1-$U$9+IB$9-SUMIFS(conditions!$73:$73,conditions!$8:$8,"&lt;="&amp;IB$9,conditions!$9:$9,"&gt;="&amp;IB$9))*conditions!$U$69*conditions!$U$72,0))</f>
        <v>0</v>
      </c>
      <c r="IC91" s="37">
        <f>IF(IC$9="",0,IF(IC$9-SUMIFS(conditions!$73:$73,conditions!$8:$8,"&lt;="&amp;IC$9,conditions!$9:$9,"&gt;="&amp;IC$9)&lt;$U$9,(1-conditions!$U$34)*SUMIFS(19:19,$9:$9,EOMONTH($U$9,11)+1-$U$9+IC$9-SUMIFS(conditions!$73:$73,conditions!$8:$8,"&lt;="&amp;IC$9,conditions!$9:$9,"&gt;="&amp;IC$9))*conditions!$U$69*conditions!$U$72,0))</f>
        <v>0</v>
      </c>
      <c r="ID91" s="37">
        <f>IF(ID$9="",0,IF(ID$9-SUMIFS(conditions!$73:$73,conditions!$8:$8,"&lt;="&amp;ID$9,conditions!$9:$9,"&gt;="&amp;ID$9)&lt;$U$9,(1-conditions!$U$34)*SUMIFS(19:19,$9:$9,EOMONTH($U$9,11)+1-$U$9+ID$9-SUMIFS(conditions!$73:$73,conditions!$8:$8,"&lt;="&amp;ID$9,conditions!$9:$9,"&gt;="&amp;ID$9))*conditions!$U$69*conditions!$U$72,0))</f>
        <v>0</v>
      </c>
      <c r="IE91" s="37">
        <f>IF(IE$9="",0,IF(IE$9-SUMIFS(conditions!$73:$73,conditions!$8:$8,"&lt;="&amp;IE$9,conditions!$9:$9,"&gt;="&amp;IE$9)&lt;$U$9,(1-conditions!$U$34)*SUMIFS(19:19,$9:$9,EOMONTH($U$9,11)+1-$U$9+IE$9-SUMIFS(conditions!$73:$73,conditions!$8:$8,"&lt;="&amp;IE$9,conditions!$9:$9,"&gt;="&amp;IE$9))*conditions!$U$69*conditions!$U$72,0))</f>
        <v>0</v>
      </c>
      <c r="IF91" s="37">
        <f>IF(IF$9="",0,IF(IF$9-SUMIFS(conditions!$73:$73,conditions!$8:$8,"&lt;="&amp;IF$9,conditions!$9:$9,"&gt;="&amp;IF$9)&lt;$U$9,(1-conditions!$U$34)*SUMIFS(19:19,$9:$9,EOMONTH($U$9,11)+1-$U$9+IF$9-SUMIFS(conditions!$73:$73,conditions!$8:$8,"&lt;="&amp;IF$9,conditions!$9:$9,"&gt;="&amp;IF$9))*conditions!$U$69*conditions!$U$72,0))</f>
        <v>0</v>
      </c>
      <c r="IG91" s="37">
        <f>IF(IG$9="",0,IF(IG$9-SUMIFS(conditions!$73:$73,conditions!$8:$8,"&lt;="&amp;IG$9,conditions!$9:$9,"&gt;="&amp;IG$9)&lt;$U$9,(1-conditions!$U$34)*SUMIFS(19:19,$9:$9,EOMONTH($U$9,11)+1-$U$9+IG$9-SUMIFS(conditions!$73:$73,conditions!$8:$8,"&lt;="&amp;IG$9,conditions!$9:$9,"&gt;="&amp;IG$9))*conditions!$U$69*conditions!$U$72,0))</f>
        <v>0</v>
      </c>
      <c r="IH91" s="37">
        <f>IF(IH$9="",0,IF(IH$9-SUMIFS(conditions!$73:$73,conditions!$8:$8,"&lt;="&amp;IH$9,conditions!$9:$9,"&gt;="&amp;IH$9)&lt;$U$9,(1-conditions!$U$34)*SUMIFS(19:19,$9:$9,EOMONTH($U$9,11)+1-$U$9+IH$9-SUMIFS(conditions!$73:$73,conditions!$8:$8,"&lt;="&amp;IH$9,conditions!$9:$9,"&gt;="&amp;IH$9))*conditions!$U$69*conditions!$U$72,0))</f>
        <v>0</v>
      </c>
      <c r="II91" s="37">
        <f>IF(II$9="",0,IF(II$9-SUMIFS(conditions!$73:$73,conditions!$8:$8,"&lt;="&amp;II$9,conditions!$9:$9,"&gt;="&amp;II$9)&lt;$U$9,(1-conditions!$U$34)*SUMIFS(19:19,$9:$9,EOMONTH($U$9,11)+1-$U$9+II$9-SUMIFS(conditions!$73:$73,conditions!$8:$8,"&lt;="&amp;II$9,conditions!$9:$9,"&gt;="&amp;II$9))*conditions!$U$69*conditions!$U$72,0))</f>
        <v>0</v>
      </c>
      <c r="IJ91" s="37">
        <f>IF(IJ$9="",0,IF(IJ$9-SUMIFS(conditions!$73:$73,conditions!$8:$8,"&lt;="&amp;IJ$9,conditions!$9:$9,"&gt;="&amp;IJ$9)&lt;$U$9,(1-conditions!$U$34)*SUMIFS(19:19,$9:$9,EOMONTH($U$9,11)+1-$U$9+IJ$9-SUMIFS(conditions!$73:$73,conditions!$8:$8,"&lt;="&amp;IJ$9,conditions!$9:$9,"&gt;="&amp;IJ$9))*conditions!$U$69*conditions!$U$72,0))</f>
        <v>0</v>
      </c>
      <c r="IK91" s="37">
        <f>IF(IK$9="",0,IF(IK$9-SUMIFS(conditions!$73:$73,conditions!$8:$8,"&lt;="&amp;IK$9,conditions!$9:$9,"&gt;="&amp;IK$9)&lt;$U$9,(1-conditions!$U$34)*SUMIFS(19:19,$9:$9,EOMONTH($U$9,11)+1-$U$9+IK$9-SUMIFS(conditions!$73:$73,conditions!$8:$8,"&lt;="&amp;IK$9,conditions!$9:$9,"&gt;="&amp;IK$9))*conditions!$U$69*conditions!$U$72,0))</f>
        <v>0</v>
      </c>
      <c r="IL91" s="37">
        <f>IF(IL$9="",0,IF(IL$9-SUMIFS(conditions!$73:$73,conditions!$8:$8,"&lt;="&amp;IL$9,conditions!$9:$9,"&gt;="&amp;IL$9)&lt;$U$9,(1-conditions!$U$34)*SUMIFS(19:19,$9:$9,EOMONTH($U$9,11)+1-$U$9+IL$9-SUMIFS(conditions!$73:$73,conditions!$8:$8,"&lt;="&amp;IL$9,conditions!$9:$9,"&gt;="&amp;IL$9))*conditions!$U$69*conditions!$U$72,0))</f>
        <v>0</v>
      </c>
      <c r="IM91" s="37">
        <f>IF(IM$9="",0,IF(IM$9-SUMIFS(conditions!$73:$73,conditions!$8:$8,"&lt;="&amp;IM$9,conditions!$9:$9,"&gt;="&amp;IM$9)&lt;$U$9,(1-conditions!$U$34)*SUMIFS(19:19,$9:$9,EOMONTH($U$9,11)+1-$U$9+IM$9-SUMIFS(conditions!$73:$73,conditions!$8:$8,"&lt;="&amp;IM$9,conditions!$9:$9,"&gt;="&amp;IM$9))*conditions!$U$69*conditions!$U$72,0))</f>
        <v>0</v>
      </c>
      <c r="IN91" s="37">
        <f>IF(IN$9="",0,IF(IN$9-SUMIFS(conditions!$73:$73,conditions!$8:$8,"&lt;="&amp;IN$9,conditions!$9:$9,"&gt;="&amp;IN$9)&lt;$U$9,(1-conditions!$U$34)*SUMIFS(19:19,$9:$9,EOMONTH($U$9,11)+1-$U$9+IN$9-SUMIFS(conditions!$73:$73,conditions!$8:$8,"&lt;="&amp;IN$9,conditions!$9:$9,"&gt;="&amp;IN$9))*conditions!$U$69*conditions!$U$72,0))</f>
        <v>0</v>
      </c>
      <c r="IO91" s="37">
        <f>IF(IO$9="",0,IF(IO$9-SUMIFS(conditions!$73:$73,conditions!$8:$8,"&lt;="&amp;IO$9,conditions!$9:$9,"&gt;="&amp;IO$9)&lt;$U$9,(1-conditions!$U$34)*SUMIFS(19:19,$9:$9,EOMONTH($U$9,11)+1-$U$9+IO$9-SUMIFS(conditions!$73:$73,conditions!$8:$8,"&lt;="&amp;IO$9,conditions!$9:$9,"&gt;="&amp;IO$9))*conditions!$U$69*conditions!$U$72,0))</f>
        <v>0</v>
      </c>
      <c r="IP91" s="37">
        <f>IF(IP$9="",0,IF(IP$9-SUMIFS(conditions!$73:$73,conditions!$8:$8,"&lt;="&amp;IP$9,conditions!$9:$9,"&gt;="&amp;IP$9)&lt;$U$9,(1-conditions!$U$34)*SUMIFS(19:19,$9:$9,EOMONTH($U$9,11)+1-$U$9+IP$9-SUMIFS(conditions!$73:$73,conditions!$8:$8,"&lt;="&amp;IP$9,conditions!$9:$9,"&gt;="&amp;IP$9))*conditions!$U$69*conditions!$U$72,0))</f>
        <v>0</v>
      </c>
      <c r="IQ91" s="37">
        <f>IF(IQ$9="",0,IF(IQ$9-SUMIFS(conditions!$73:$73,conditions!$8:$8,"&lt;="&amp;IQ$9,conditions!$9:$9,"&gt;="&amp;IQ$9)&lt;$U$9,(1-conditions!$U$34)*SUMIFS(19:19,$9:$9,EOMONTH($U$9,11)+1-$U$9+IQ$9-SUMIFS(conditions!$73:$73,conditions!$8:$8,"&lt;="&amp;IQ$9,conditions!$9:$9,"&gt;="&amp;IQ$9))*conditions!$U$69*conditions!$U$72,0))</f>
        <v>0</v>
      </c>
      <c r="IR91" s="37">
        <f>IF(IR$9="",0,IF(IR$9-SUMIFS(conditions!$73:$73,conditions!$8:$8,"&lt;="&amp;IR$9,conditions!$9:$9,"&gt;="&amp;IR$9)&lt;$U$9,(1-conditions!$U$34)*SUMIFS(19:19,$9:$9,EOMONTH($U$9,11)+1-$U$9+IR$9-SUMIFS(conditions!$73:$73,conditions!$8:$8,"&lt;="&amp;IR$9,conditions!$9:$9,"&gt;="&amp;IR$9))*conditions!$U$69*conditions!$U$72,0))</f>
        <v>0</v>
      </c>
      <c r="IS91" s="37">
        <f>IF(IS$9="",0,IF(IS$9-SUMIFS(conditions!$73:$73,conditions!$8:$8,"&lt;="&amp;IS$9,conditions!$9:$9,"&gt;="&amp;IS$9)&lt;$U$9,(1-conditions!$U$34)*SUMIFS(19:19,$9:$9,EOMONTH($U$9,11)+1-$U$9+IS$9-SUMIFS(conditions!$73:$73,conditions!$8:$8,"&lt;="&amp;IS$9,conditions!$9:$9,"&gt;="&amp;IS$9))*conditions!$U$69*conditions!$U$72,0))</f>
        <v>0</v>
      </c>
      <c r="IT91" s="37">
        <f>IF(IT$9="",0,IF(IT$9-SUMIFS(conditions!$73:$73,conditions!$8:$8,"&lt;="&amp;IT$9,conditions!$9:$9,"&gt;="&amp;IT$9)&lt;$U$9,(1-conditions!$U$34)*SUMIFS(19:19,$9:$9,EOMONTH($U$9,11)+1-$U$9+IT$9-SUMIFS(conditions!$73:$73,conditions!$8:$8,"&lt;="&amp;IT$9,conditions!$9:$9,"&gt;="&amp;IT$9))*conditions!$U$69*conditions!$U$72,0))</f>
        <v>0</v>
      </c>
      <c r="IU91" s="37">
        <f>IF(IU$9="",0,IF(IU$9-SUMIFS(conditions!$73:$73,conditions!$8:$8,"&lt;="&amp;IU$9,conditions!$9:$9,"&gt;="&amp;IU$9)&lt;$U$9,(1-conditions!$U$34)*SUMIFS(19:19,$9:$9,EOMONTH($U$9,11)+1-$U$9+IU$9-SUMIFS(conditions!$73:$73,conditions!$8:$8,"&lt;="&amp;IU$9,conditions!$9:$9,"&gt;="&amp;IU$9))*conditions!$U$69*conditions!$U$72,0))</f>
        <v>0</v>
      </c>
      <c r="IV91" s="37">
        <f>IF(IV$9="",0,IF(IV$9-SUMIFS(conditions!$73:$73,conditions!$8:$8,"&lt;="&amp;IV$9,conditions!$9:$9,"&gt;="&amp;IV$9)&lt;$U$9,(1-conditions!$U$34)*SUMIFS(19:19,$9:$9,EOMONTH($U$9,11)+1-$U$9+IV$9-SUMIFS(conditions!$73:$73,conditions!$8:$8,"&lt;="&amp;IV$9,conditions!$9:$9,"&gt;="&amp;IV$9))*conditions!$U$69*conditions!$U$72,0))</f>
        <v>0</v>
      </c>
      <c r="IW91" s="37">
        <f>IF(IW$9="",0,IF(IW$9-SUMIFS(conditions!$73:$73,conditions!$8:$8,"&lt;="&amp;IW$9,conditions!$9:$9,"&gt;="&amp;IW$9)&lt;$U$9,(1-conditions!$U$34)*SUMIFS(19:19,$9:$9,EOMONTH($U$9,11)+1-$U$9+IW$9-SUMIFS(conditions!$73:$73,conditions!$8:$8,"&lt;="&amp;IW$9,conditions!$9:$9,"&gt;="&amp;IW$9))*conditions!$U$69*conditions!$U$72,0))</f>
        <v>0</v>
      </c>
      <c r="IX91" s="37">
        <f>IF(IX$9="",0,IF(IX$9-SUMIFS(conditions!$73:$73,conditions!$8:$8,"&lt;="&amp;IX$9,conditions!$9:$9,"&gt;="&amp;IX$9)&lt;$U$9,(1-conditions!$U$34)*SUMIFS(19:19,$9:$9,EOMONTH($U$9,11)+1-$U$9+IX$9-SUMIFS(conditions!$73:$73,conditions!$8:$8,"&lt;="&amp;IX$9,conditions!$9:$9,"&gt;="&amp;IX$9))*conditions!$U$69*conditions!$U$72,0))</f>
        <v>0</v>
      </c>
      <c r="IY91" s="37">
        <f>IF(IY$9="",0,IF(IY$9-SUMIFS(conditions!$73:$73,conditions!$8:$8,"&lt;="&amp;IY$9,conditions!$9:$9,"&gt;="&amp;IY$9)&lt;$U$9,(1-conditions!$U$34)*SUMIFS(19:19,$9:$9,EOMONTH($U$9,11)+1-$U$9+IY$9-SUMIFS(conditions!$73:$73,conditions!$8:$8,"&lt;="&amp;IY$9,conditions!$9:$9,"&gt;="&amp;IY$9))*conditions!$U$69*conditions!$U$72,0))</f>
        <v>0</v>
      </c>
      <c r="IZ91" s="37">
        <f>IF(IZ$9="",0,IF(IZ$9-SUMIFS(conditions!$73:$73,conditions!$8:$8,"&lt;="&amp;IZ$9,conditions!$9:$9,"&gt;="&amp;IZ$9)&lt;$U$9,(1-conditions!$U$34)*SUMIFS(19:19,$9:$9,EOMONTH($U$9,11)+1-$U$9+IZ$9-SUMIFS(conditions!$73:$73,conditions!$8:$8,"&lt;="&amp;IZ$9,conditions!$9:$9,"&gt;="&amp;IZ$9))*conditions!$U$69*conditions!$U$72,0))</f>
        <v>0</v>
      </c>
      <c r="JA91" s="37">
        <f>IF(JA$9="",0,IF(JA$9-SUMIFS(conditions!$73:$73,conditions!$8:$8,"&lt;="&amp;JA$9,conditions!$9:$9,"&gt;="&amp;JA$9)&lt;$U$9,(1-conditions!$U$34)*SUMIFS(19:19,$9:$9,EOMONTH($U$9,11)+1-$U$9+JA$9-SUMIFS(conditions!$73:$73,conditions!$8:$8,"&lt;="&amp;JA$9,conditions!$9:$9,"&gt;="&amp;JA$9))*conditions!$U$69*conditions!$U$72,0))</f>
        <v>0</v>
      </c>
      <c r="JB91" s="37">
        <f>IF(JB$9="",0,IF(JB$9-SUMIFS(conditions!$73:$73,conditions!$8:$8,"&lt;="&amp;JB$9,conditions!$9:$9,"&gt;="&amp;JB$9)&lt;$U$9,(1-conditions!$U$34)*SUMIFS(19:19,$9:$9,EOMONTH($U$9,11)+1-$U$9+JB$9-SUMIFS(conditions!$73:$73,conditions!$8:$8,"&lt;="&amp;JB$9,conditions!$9:$9,"&gt;="&amp;JB$9))*conditions!$U$69*conditions!$U$72,0))</f>
        <v>0</v>
      </c>
      <c r="JC91" s="37">
        <f>IF(JC$9="",0,IF(JC$9-SUMIFS(conditions!$73:$73,conditions!$8:$8,"&lt;="&amp;JC$9,conditions!$9:$9,"&gt;="&amp;JC$9)&lt;$U$9,(1-conditions!$U$34)*SUMIFS(19:19,$9:$9,EOMONTH($U$9,11)+1-$U$9+JC$9-SUMIFS(conditions!$73:$73,conditions!$8:$8,"&lt;="&amp;JC$9,conditions!$9:$9,"&gt;="&amp;JC$9))*conditions!$U$69*conditions!$U$72,0))</f>
        <v>0</v>
      </c>
      <c r="JD91" s="37">
        <f>IF(JD$9="",0,IF(JD$9-SUMIFS(conditions!$73:$73,conditions!$8:$8,"&lt;="&amp;JD$9,conditions!$9:$9,"&gt;="&amp;JD$9)&lt;$U$9,(1-conditions!$U$34)*SUMIFS(19:19,$9:$9,EOMONTH($U$9,11)+1-$U$9+JD$9-SUMIFS(conditions!$73:$73,conditions!$8:$8,"&lt;="&amp;JD$9,conditions!$9:$9,"&gt;="&amp;JD$9))*conditions!$U$69*conditions!$U$72,0))</f>
        <v>0</v>
      </c>
      <c r="JE91" s="37">
        <f>IF(JE$9="",0,IF(JE$9-SUMIFS(conditions!$73:$73,conditions!$8:$8,"&lt;="&amp;JE$9,conditions!$9:$9,"&gt;="&amp;JE$9)&lt;$U$9,(1-conditions!$U$34)*SUMIFS(19:19,$9:$9,EOMONTH($U$9,11)+1-$U$9+JE$9-SUMIFS(conditions!$73:$73,conditions!$8:$8,"&lt;="&amp;JE$9,conditions!$9:$9,"&gt;="&amp;JE$9))*conditions!$U$69*conditions!$U$72,0))</f>
        <v>0</v>
      </c>
      <c r="JF91" s="37">
        <f>IF(JF$9="",0,IF(JF$9-SUMIFS(conditions!$73:$73,conditions!$8:$8,"&lt;="&amp;JF$9,conditions!$9:$9,"&gt;="&amp;JF$9)&lt;$U$9,(1-conditions!$U$34)*SUMIFS(19:19,$9:$9,EOMONTH($U$9,11)+1-$U$9+JF$9-SUMIFS(conditions!$73:$73,conditions!$8:$8,"&lt;="&amp;JF$9,conditions!$9:$9,"&gt;="&amp;JF$9))*conditions!$U$69*conditions!$U$72,0))</f>
        <v>0</v>
      </c>
      <c r="JG91" s="37">
        <f>IF(JG$9="",0,IF(JG$9-SUMIFS(conditions!$73:$73,conditions!$8:$8,"&lt;="&amp;JG$9,conditions!$9:$9,"&gt;="&amp;JG$9)&lt;$U$9,(1-conditions!$U$34)*SUMIFS(19:19,$9:$9,EOMONTH($U$9,11)+1-$U$9+JG$9-SUMIFS(conditions!$73:$73,conditions!$8:$8,"&lt;="&amp;JG$9,conditions!$9:$9,"&gt;="&amp;JG$9))*conditions!$U$69*conditions!$U$72,0))</f>
        <v>0</v>
      </c>
      <c r="JH91" s="37">
        <f>IF(JH$9="",0,IF(JH$9-SUMIFS(conditions!$73:$73,conditions!$8:$8,"&lt;="&amp;JH$9,conditions!$9:$9,"&gt;="&amp;JH$9)&lt;$U$9,(1-conditions!$U$34)*SUMIFS(19:19,$9:$9,EOMONTH($U$9,11)+1-$U$9+JH$9-SUMIFS(conditions!$73:$73,conditions!$8:$8,"&lt;="&amp;JH$9,conditions!$9:$9,"&gt;="&amp;JH$9))*conditions!$U$69*conditions!$U$72,0))</f>
        <v>0</v>
      </c>
      <c r="JI91" s="37">
        <f>IF(JI$9="",0,IF(JI$9-SUMIFS(conditions!$73:$73,conditions!$8:$8,"&lt;="&amp;JI$9,conditions!$9:$9,"&gt;="&amp;JI$9)&lt;$U$9,(1-conditions!$U$34)*SUMIFS(19:19,$9:$9,EOMONTH($U$9,11)+1-$U$9+JI$9-SUMIFS(conditions!$73:$73,conditions!$8:$8,"&lt;="&amp;JI$9,conditions!$9:$9,"&gt;="&amp;JI$9))*conditions!$U$69*conditions!$U$72,0))</f>
        <v>0</v>
      </c>
      <c r="JJ91" s="37">
        <f>IF(JJ$9="",0,IF(JJ$9-SUMIFS(conditions!$73:$73,conditions!$8:$8,"&lt;="&amp;JJ$9,conditions!$9:$9,"&gt;="&amp;JJ$9)&lt;$U$9,(1-conditions!$U$34)*SUMIFS(19:19,$9:$9,EOMONTH($U$9,11)+1-$U$9+JJ$9-SUMIFS(conditions!$73:$73,conditions!$8:$8,"&lt;="&amp;JJ$9,conditions!$9:$9,"&gt;="&amp;JJ$9))*conditions!$U$69*conditions!$U$72,0))</f>
        <v>0</v>
      </c>
      <c r="JK91" s="37">
        <f>IF(JK$9="",0,IF(JK$9-SUMIFS(conditions!$73:$73,conditions!$8:$8,"&lt;="&amp;JK$9,conditions!$9:$9,"&gt;="&amp;JK$9)&lt;$U$9,(1-conditions!$U$34)*SUMIFS(19:19,$9:$9,EOMONTH($U$9,11)+1-$U$9+JK$9-SUMIFS(conditions!$73:$73,conditions!$8:$8,"&lt;="&amp;JK$9,conditions!$9:$9,"&gt;="&amp;JK$9))*conditions!$U$69*conditions!$U$72,0))</f>
        <v>0</v>
      </c>
      <c r="JL91" s="37">
        <f>IF(JL$9="",0,IF(JL$9-SUMIFS(conditions!$73:$73,conditions!$8:$8,"&lt;="&amp;JL$9,conditions!$9:$9,"&gt;="&amp;JL$9)&lt;$U$9,(1-conditions!$U$34)*SUMIFS(19:19,$9:$9,EOMONTH($U$9,11)+1-$U$9+JL$9-SUMIFS(conditions!$73:$73,conditions!$8:$8,"&lt;="&amp;JL$9,conditions!$9:$9,"&gt;="&amp;JL$9))*conditions!$U$69*conditions!$U$72,0))</f>
        <v>0</v>
      </c>
      <c r="JM91" s="37">
        <f>IF(JM$9="",0,IF(JM$9-SUMIFS(conditions!$73:$73,conditions!$8:$8,"&lt;="&amp;JM$9,conditions!$9:$9,"&gt;="&amp;JM$9)&lt;$U$9,(1-conditions!$U$34)*SUMIFS(19:19,$9:$9,EOMONTH($U$9,11)+1-$U$9+JM$9-SUMIFS(conditions!$73:$73,conditions!$8:$8,"&lt;="&amp;JM$9,conditions!$9:$9,"&gt;="&amp;JM$9))*conditions!$U$69*conditions!$U$72,0))</f>
        <v>0</v>
      </c>
      <c r="JN91" s="37">
        <f>IF(JN$9="",0,IF(JN$9-SUMIFS(conditions!$73:$73,conditions!$8:$8,"&lt;="&amp;JN$9,conditions!$9:$9,"&gt;="&amp;JN$9)&lt;$U$9,(1-conditions!$U$34)*SUMIFS(19:19,$9:$9,EOMONTH($U$9,11)+1-$U$9+JN$9-SUMIFS(conditions!$73:$73,conditions!$8:$8,"&lt;="&amp;JN$9,conditions!$9:$9,"&gt;="&amp;JN$9))*conditions!$U$69*conditions!$U$72,0))</f>
        <v>0</v>
      </c>
      <c r="JO91" s="37">
        <f>IF(JO$9="",0,IF(JO$9-SUMIFS(conditions!$73:$73,conditions!$8:$8,"&lt;="&amp;JO$9,conditions!$9:$9,"&gt;="&amp;JO$9)&lt;$U$9,(1-conditions!$U$34)*SUMIFS(19:19,$9:$9,EOMONTH($U$9,11)+1-$U$9+JO$9-SUMIFS(conditions!$73:$73,conditions!$8:$8,"&lt;="&amp;JO$9,conditions!$9:$9,"&gt;="&amp;JO$9))*conditions!$U$69*conditions!$U$72,0))</f>
        <v>0</v>
      </c>
      <c r="JP91" s="37">
        <f>IF(JP$9="",0,IF(JP$9-SUMIFS(conditions!$73:$73,conditions!$8:$8,"&lt;="&amp;JP$9,conditions!$9:$9,"&gt;="&amp;JP$9)&lt;$U$9,(1-conditions!$U$34)*SUMIFS(19:19,$9:$9,EOMONTH($U$9,11)+1-$U$9+JP$9-SUMIFS(conditions!$73:$73,conditions!$8:$8,"&lt;="&amp;JP$9,conditions!$9:$9,"&gt;="&amp;JP$9))*conditions!$U$69*conditions!$U$72,0))</f>
        <v>0</v>
      </c>
      <c r="JQ91" s="37">
        <f>IF(JQ$9="",0,IF(JQ$9-SUMIFS(conditions!$73:$73,conditions!$8:$8,"&lt;="&amp;JQ$9,conditions!$9:$9,"&gt;="&amp;JQ$9)&lt;$U$9,(1-conditions!$U$34)*SUMIFS(19:19,$9:$9,EOMONTH($U$9,11)+1-$U$9+JQ$9-SUMIFS(conditions!$73:$73,conditions!$8:$8,"&lt;="&amp;JQ$9,conditions!$9:$9,"&gt;="&amp;JQ$9))*conditions!$U$69*conditions!$U$72,0))</f>
        <v>0</v>
      </c>
      <c r="JR91" s="37">
        <f>IF(JR$9="",0,IF(JR$9-SUMIFS(conditions!$73:$73,conditions!$8:$8,"&lt;="&amp;JR$9,conditions!$9:$9,"&gt;="&amp;JR$9)&lt;$U$9,(1-conditions!$U$34)*SUMIFS(19:19,$9:$9,EOMONTH($U$9,11)+1-$U$9+JR$9-SUMIFS(conditions!$73:$73,conditions!$8:$8,"&lt;="&amp;JR$9,conditions!$9:$9,"&gt;="&amp;JR$9))*conditions!$U$69*conditions!$U$72,0))</f>
        <v>0</v>
      </c>
      <c r="JS91" s="37">
        <f>IF(JS$9="",0,IF(JS$9-SUMIFS(conditions!$73:$73,conditions!$8:$8,"&lt;="&amp;JS$9,conditions!$9:$9,"&gt;="&amp;JS$9)&lt;$U$9,(1-conditions!$U$34)*SUMIFS(19:19,$9:$9,EOMONTH($U$9,11)+1-$U$9+JS$9-SUMIFS(conditions!$73:$73,conditions!$8:$8,"&lt;="&amp;JS$9,conditions!$9:$9,"&gt;="&amp;JS$9))*conditions!$U$69*conditions!$U$72,0))</f>
        <v>0</v>
      </c>
      <c r="JT91" s="37">
        <f>IF(JT$9="",0,IF(JT$9-SUMIFS(conditions!$73:$73,conditions!$8:$8,"&lt;="&amp;JT$9,conditions!$9:$9,"&gt;="&amp;JT$9)&lt;$U$9,(1-conditions!$U$34)*SUMIFS(19:19,$9:$9,EOMONTH($U$9,11)+1-$U$9+JT$9-SUMIFS(conditions!$73:$73,conditions!$8:$8,"&lt;="&amp;JT$9,conditions!$9:$9,"&gt;="&amp;JT$9))*conditions!$U$69*conditions!$U$72,0))</f>
        <v>0</v>
      </c>
      <c r="JU91" s="37">
        <f>IF(JU$9="",0,IF(JU$9-SUMIFS(conditions!$73:$73,conditions!$8:$8,"&lt;="&amp;JU$9,conditions!$9:$9,"&gt;="&amp;JU$9)&lt;$U$9,(1-conditions!$U$34)*SUMIFS(19:19,$9:$9,EOMONTH($U$9,11)+1-$U$9+JU$9-SUMIFS(conditions!$73:$73,conditions!$8:$8,"&lt;="&amp;JU$9,conditions!$9:$9,"&gt;="&amp;JU$9))*conditions!$U$69*conditions!$U$72,0))</f>
        <v>0</v>
      </c>
      <c r="JV91" s="37">
        <f>IF(JV$9="",0,IF(JV$9-SUMIFS(conditions!$73:$73,conditions!$8:$8,"&lt;="&amp;JV$9,conditions!$9:$9,"&gt;="&amp;JV$9)&lt;$U$9,(1-conditions!$U$34)*SUMIFS(19:19,$9:$9,EOMONTH($U$9,11)+1-$U$9+JV$9-SUMIFS(conditions!$73:$73,conditions!$8:$8,"&lt;="&amp;JV$9,conditions!$9:$9,"&gt;="&amp;JV$9))*conditions!$U$69*conditions!$U$72,0))</f>
        <v>0</v>
      </c>
      <c r="JW91" s="37">
        <f>IF(JW$9="",0,IF(JW$9-SUMIFS(conditions!$73:$73,conditions!$8:$8,"&lt;="&amp;JW$9,conditions!$9:$9,"&gt;="&amp;JW$9)&lt;$U$9,(1-conditions!$U$34)*SUMIFS(19:19,$9:$9,EOMONTH($U$9,11)+1-$U$9+JW$9-SUMIFS(conditions!$73:$73,conditions!$8:$8,"&lt;="&amp;JW$9,conditions!$9:$9,"&gt;="&amp;JW$9))*conditions!$U$69*conditions!$U$72,0))</f>
        <v>0</v>
      </c>
      <c r="JX91" s="37">
        <f>IF(JX$9="",0,IF(JX$9-SUMIFS(conditions!$73:$73,conditions!$8:$8,"&lt;="&amp;JX$9,conditions!$9:$9,"&gt;="&amp;JX$9)&lt;$U$9,(1-conditions!$U$34)*SUMIFS(19:19,$9:$9,EOMONTH($U$9,11)+1-$U$9+JX$9-SUMIFS(conditions!$73:$73,conditions!$8:$8,"&lt;="&amp;JX$9,conditions!$9:$9,"&gt;="&amp;JX$9))*conditions!$U$69*conditions!$U$72,0))</f>
        <v>0</v>
      </c>
      <c r="JY91" s="37">
        <f>IF(JY$9="",0,IF(JY$9-SUMIFS(conditions!$73:$73,conditions!$8:$8,"&lt;="&amp;JY$9,conditions!$9:$9,"&gt;="&amp;JY$9)&lt;$U$9,(1-conditions!$U$34)*SUMIFS(19:19,$9:$9,EOMONTH($U$9,11)+1-$U$9+JY$9-SUMIFS(conditions!$73:$73,conditions!$8:$8,"&lt;="&amp;JY$9,conditions!$9:$9,"&gt;="&amp;JY$9))*conditions!$U$69*conditions!$U$72,0))</f>
        <v>0</v>
      </c>
      <c r="JZ91" s="37">
        <f>IF(JZ$9="",0,IF(JZ$9-SUMIFS(conditions!$73:$73,conditions!$8:$8,"&lt;="&amp;JZ$9,conditions!$9:$9,"&gt;="&amp;JZ$9)&lt;$U$9,(1-conditions!$U$34)*SUMIFS(19:19,$9:$9,EOMONTH($U$9,11)+1-$U$9+JZ$9-SUMIFS(conditions!$73:$73,conditions!$8:$8,"&lt;="&amp;JZ$9,conditions!$9:$9,"&gt;="&amp;JZ$9))*conditions!$U$69*conditions!$U$72,0))</f>
        <v>0</v>
      </c>
      <c r="KA91" s="37">
        <f>IF(KA$9="",0,IF(KA$9-SUMIFS(conditions!$73:$73,conditions!$8:$8,"&lt;="&amp;KA$9,conditions!$9:$9,"&gt;="&amp;KA$9)&lt;$U$9,(1-conditions!$U$34)*SUMIFS(19:19,$9:$9,EOMONTH($U$9,11)+1-$U$9+KA$9-SUMIFS(conditions!$73:$73,conditions!$8:$8,"&lt;="&amp;KA$9,conditions!$9:$9,"&gt;="&amp;KA$9))*conditions!$U$69*conditions!$U$72,0))</f>
        <v>0</v>
      </c>
      <c r="KB91" s="37">
        <f>IF(KB$9="",0,IF(KB$9-SUMIFS(conditions!$73:$73,conditions!$8:$8,"&lt;="&amp;KB$9,conditions!$9:$9,"&gt;="&amp;KB$9)&lt;$U$9,(1-conditions!$U$34)*SUMIFS(19:19,$9:$9,EOMONTH($U$9,11)+1-$U$9+KB$9-SUMIFS(conditions!$73:$73,conditions!$8:$8,"&lt;="&amp;KB$9,conditions!$9:$9,"&gt;="&amp;KB$9))*conditions!$U$69*conditions!$U$72,0))</f>
        <v>0</v>
      </c>
      <c r="KC91" s="37">
        <f>IF(KC$9="",0,IF(KC$9-SUMIFS(conditions!$73:$73,conditions!$8:$8,"&lt;="&amp;KC$9,conditions!$9:$9,"&gt;="&amp;KC$9)&lt;$U$9,(1-conditions!$U$34)*SUMIFS(19:19,$9:$9,EOMONTH($U$9,11)+1-$U$9+KC$9-SUMIFS(conditions!$73:$73,conditions!$8:$8,"&lt;="&amp;KC$9,conditions!$9:$9,"&gt;="&amp;KC$9))*conditions!$U$69*conditions!$U$72,0))</f>
        <v>0</v>
      </c>
      <c r="KD91" s="37">
        <f>IF(KD$9="",0,IF(KD$9-SUMIFS(conditions!$73:$73,conditions!$8:$8,"&lt;="&amp;KD$9,conditions!$9:$9,"&gt;="&amp;KD$9)&lt;$U$9,(1-conditions!$U$34)*SUMIFS(19:19,$9:$9,EOMONTH($U$9,11)+1-$U$9+KD$9-SUMIFS(conditions!$73:$73,conditions!$8:$8,"&lt;="&amp;KD$9,conditions!$9:$9,"&gt;="&amp;KD$9))*conditions!$U$69*conditions!$U$72,0))</f>
        <v>0</v>
      </c>
      <c r="KE91" s="37">
        <f>IF(KE$9="",0,IF(KE$9-SUMIFS(conditions!$73:$73,conditions!$8:$8,"&lt;="&amp;KE$9,conditions!$9:$9,"&gt;="&amp;KE$9)&lt;$U$9,(1-conditions!$U$34)*SUMIFS(19:19,$9:$9,EOMONTH($U$9,11)+1-$U$9+KE$9-SUMIFS(conditions!$73:$73,conditions!$8:$8,"&lt;="&amp;KE$9,conditions!$9:$9,"&gt;="&amp;KE$9))*conditions!$U$69*conditions!$U$72,0))</f>
        <v>0</v>
      </c>
      <c r="KF91" s="37">
        <f>IF(KF$9="",0,IF(KF$9-SUMIFS(conditions!$73:$73,conditions!$8:$8,"&lt;="&amp;KF$9,conditions!$9:$9,"&gt;="&amp;KF$9)&lt;$U$9,(1-conditions!$U$34)*SUMIFS(19:19,$9:$9,EOMONTH($U$9,11)+1-$U$9+KF$9-SUMIFS(conditions!$73:$73,conditions!$8:$8,"&lt;="&amp;KF$9,conditions!$9:$9,"&gt;="&amp;KF$9))*conditions!$U$69*conditions!$U$72,0))</f>
        <v>0</v>
      </c>
      <c r="KG91" s="37">
        <f>IF(KG$9="",0,IF(KG$9-SUMIFS(conditions!$73:$73,conditions!$8:$8,"&lt;="&amp;KG$9,conditions!$9:$9,"&gt;="&amp;KG$9)&lt;$U$9,(1-conditions!$U$34)*SUMIFS(19:19,$9:$9,EOMONTH($U$9,11)+1-$U$9+KG$9-SUMIFS(conditions!$73:$73,conditions!$8:$8,"&lt;="&amp;KG$9,conditions!$9:$9,"&gt;="&amp;KG$9))*conditions!$U$69*conditions!$U$72,0))</f>
        <v>0</v>
      </c>
      <c r="KH91" s="37">
        <f>IF(KH$9="",0,IF(KH$9-SUMIFS(conditions!$73:$73,conditions!$8:$8,"&lt;="&amp;KH$9,conditions!$9:$9,"&gt;="&amp;KH$9)&lt;$U$9,(1-conditions!$U$34)*SUMIFS(19:19,$9:$9,EOMONTH($U$9,11)+1-$U$9+KH$9-SUMIFS(conditions!$73:$73,conditions!$8:$8,"&lt;="&amp;KH$9,conditions!$9:$9,"&gt;="&amp;KH$9))*conditions!$U$69*conditions!$U$72,0))</f>
        <v>0</v>
      </c>
      <c r="KI91" s="37">
        <f>IF(KI$9="",0,IF(KI$9-SUMIFS(conditions!$73:$73,conditions!$8:$8,"&lt;="&amp;KI$9,conditions!$9:$9,"&gt;="&amp;KI$9)&lt;$U$9,(1-conditions!$U$34)*SUMIFS(19:19,$9:$9,EOMONTH($U$9,11)+1-$U$9+KI$9-SUMIFS(conditions!$73:$73,conditions!$8:$8,"&lt;="&amp;KI$9,conditions!$9:$9,"&gt;="&amp;KI$9))*conditions!$U$69*conditions!$U$72,0))</f>
        <v>0</v>
      </c>
      <c r="KJ91" s="37">
        <f>IF(KJ$9="",0,IF(KJ$9-SUMIFS(conditions!$73:$73,conditions!$8:$8,"&lt;="&amp;KJ$9,conditions!$9:$9,"&gt;="&amp;KJ$9)&lt;$U$9,(1-conditions!$U$34)*SUMIFS(19:19,$9:$9,EOMONTH($U$9,11)+1-$U$9+KJ$9-SUMIFS(conditions!$73:$73,conditions!$8:$8,"&lt;="&amp;KJ$9,conditions!$9:$9,"&gt;="&amp;KJ$9))*conditions!$U$69*conditions!$U$72,0))</f>
        <v>0</v>
      </c>
      <c r="KK91" s="37">
        <f>IF(KK$9="",0,IF(KK$9-SUMIFS(conditions!$73:$73,conditions!$8:$8,"&lt;="&amp;KK$9,conditions!$9:$9,"&gt;="&amp;KK$9)&lt;$U$9,(1-conditions!$U$34)*SUMIFS(19:19,$9:$9,EOMONTH($U$9,11)+1-$U$9+KK$9-SUMIFS(conditions!$73:$73,conditions!$8:$8,"&lt;="&amp;KK$9,conditions!$9:$9,"&gt;="&amp;KK$9))*conditions!$U$69*conditions!$U$72,0))</f>
        <v>0</v>
      </c>
      <c r="KL91" s="37">
        <f>IF(KL$9="",0,IF(KL$9-SUMIFS(conditions!$73:$73,conditions!$8:$8,"&lt;="&amp;KL$9,conditions!$9:$9,"&gt;="&amp;KL$9)&lt;$U$9,(1-conditions!$U$34)*SUMIFS(19:19,$9:$9,EOMONTH($U$9,11)+1-$U$9+KL$9-SUMIFS(conditions!$73:$73,conditions!$8:$8,"&lt;="&amp;KL$9,conditions!$9:$9,"&gt;="&amp;KL$9))*conditions!$U$69*conditions!$U$72,0))</f>
        <v>0</v>
      </c>
      <c r="KM91" s="37">
        <f>IF(KM$9="",0,IF(KM$9-SUMIFS(conditions!$73:$73,conditions!$8:$8,"&lt;="&amp;KM$9,conditions!$9:$9,"&gt;="&amp;KM$9)&lt;$U$9,(1-conditions!$U$34)*SUMIFS(19:19,$9:$9,EOMONTH($U$9,11)+1-$U$9+KM$9-SUMIFS(conditions!$73:$73,conditions!$8:$8,"&lt;="&amp;KM$9,conditions!$9:$9,"&gt;="&amp;KM$9))*conditions!$U$69*conditions!$U$72,0))</f>
        <v>0</v>
      </c>
      <c r="KN91" s="37">
        <f>IF(KN$9="",0,IF(KN$9-SUMIFS(conditions!$73:$73,conditions!$8:$8,"&lt;="&amp;KN$9,conditions!$9:$9,"&gt;="&amp;KN$9)&lt;$U$9,(1-conditions!$U$34)*SUMIFS(19:19,$9:$9,EOMONTH($U$9,11)+1-$U$9+KN$9-SUMIFS(conditions!$73:$73,conditions!$8:$8,"&lt;="&amp;KN$9,conditions!$9:$9,"&gt;="&amp;KN$9))*conditions!$U$69*conditions!$U$72,0))</f>
        <v>0</v>
      </c>
      <c r="KO91" s="37">
        <f>IF(KO$9="",0,IF(KO$9-SUMIFS(conditions!$73:$73,conditions!$8:$8,"&lt;="&amp;KO$9,conditions!$9:$9,"&gt;="&amp;KO$9)&lt;$U$9,(1-conditions!$U$34)*SUMIFS(19:19,$9:$9,EOMONTH($U$9,11)+1-$U$9+KO$9-SUMIFS(conditions!$73:$73,conditions!$8:$8,"&lt;="&amp;KO$9,conditions!$9:$9,"&gt;="&amp;KO$9))*conditions!$U$69*conditions!$U$72,0))</f>
        <v>0</v>
      </c>
      <c r="KP91" s="37">
        <f>IF(KP$9="",0,IF(KP$9-SUMIFS(conditions!$73:$73,conditions!$8:$8,"&lt;="&amp;KP$9,conditions!$9:$9,"&gt;="&amp;KP$9)&lt;$U$9,(1-conditions!$U$34)*SUMIFS(19:19,$9:$9,EOMONTH($U$9,11)+1-$U$9+KP$9-SUMIFS(conditions!$73:$73,conditions!$8:$8,"&lt;="&amp;KP$9,conditions!$9:$9,"&gt;="&amp;KP$9))*conditions!$U$69*conditions!$U$72,0))</f>
        <v>0</v>
      </c>
      <c r="KQ91" s="37">
        <f>IF(KQ$9="",0,IF(KQ$9-SUMIFS(conditions!$73:$73,conditions!$8:$8,"&lt;="&amp;KQ$9,conditions!$9:$9,"&gt;="&amp;KQ$9)&lt;$U$9,(1-conditions!$U$34)*SUMIFS(19:19,$9:$9,EOMONTH($U$9,11)+1-$U$9+KQ$9-SUMIFS(conditions!$73:$73,conditions!$8:$8,"&lt;="&amp;KQ$9,conditions!$9:$9,"&gt;="&amp;KQ$9))*conditions!$U$69*conditions!$U$72,0))</f>
        <v>0</v>
      </c>
      <c r="KR91" s="37">
        <f>IF(KR$9="",0,IF(KR$9-SUMIFS(conditions!$73:$73,conditions!$8:$8,"&lt;="&amp;KR$9,conditions!$9:$9,"&gt;="&amp;KR$9)&lt;$U$9,(1-conditions!$U$34)*SUMIFS(19:19,$9:$9,EOMONTH($U$9,11)+1-$U$9+KR$9-SUMIFS(conditions!$73:$73,conditions!$8:$8,"&lt;="&amp;KR$9,conditions!$9:$9,"&gt;="&amp;KR$9))*conditions!$U$69*conditions!$U$72,0))</f>
        <v>0</v>
      </c>
      <c r="KS91" s="37">
        <f>IF(KS$9="",0,IF(KS$9-SUMIFS(conditions!$73:$73,conditions!$8:$8,"&lt;="&amp;KS$9,conditions!$9:$9,"&gt;="&amp;KS$9)&lt;$U$9,(1-conditions!$U$34)*SUMIFS(19:19,$9:$9,EOMONTH($U$9,11)+1-$U$9+KS$9-SUMIFS(conditions!$73:$73,conditions!$8:$8,"&lt;="&amp;KS$9,conditions!$9:$9,"&gt;="&amp;KS$9))*conditions!$U$69*conditions!$U$72,0))</f>
        <v>0</v>
      </c>
      <c r="KT91" s="37">
        <f>IF(KT$9="",0,IF(KT$9-SUMIFS(conditions!$73:$73,conditions!$8:$8,"&lt;="&amp;KT$9,conditions!$9:$9,"&gt;="&amp;KT$9)&lt;$U$9,(1-conditions!$U$34)*SUMIFS(19:19,$9:$9,EOMONTH($U$9,11)+1-$U$9+KT$9-SUMIFS(conditions!$73:$73,conditions!$8:$8,"&lt;="&amp;KT$9,conditions!$9:$9,"&gt;="&amp;KT$9))*conditions!$U$69*conditions!$U$72,0))</f>
        <v>0</v>
      </c>
      <c r="KU91" s="37">
        <f>IF(KU$9="",0,IF(KU$9-SUMIFS(conditions!$73:$73,conditions!$8:$8,"&lt;="&amp;KU$9,conditions!$9:$9,"&gt;="&amp;KU$9)&lt;$U$9,(1-conditions!$U$34)*SUMIFS(19:19,$9:$9,EOMONTH($U$9,11)+1-$U$9+KU$9-SUMIFS(conditions!$73:$73,conditions!$8:$8,"&lt;="&amp;KU$9,conditions!$9:$9,"&gt;="&amp;KU$9))*conditions!$U$69*conditions!$U$72,0))</f>
        <v>0</v>
      </c>
      <c r="KV91" s="37">
        <f>IF(KV$9="",0,IF(KV$9-SUMIFS(conditions!$73:$73,conditions!$8:$8,"&lt;="&amp;KV$9,conditions!$9:$9,"&gt;="&amp;KV$9)&lt;$U$9,(1-conditions!$U$34)*SUMIFS(19:19,$9:$9,EOMONTH($U$9,11)+1-$U$9+KV$9-SUMIFS(conditions!$73:$73,conditions!$8:$8,"&lt;="&amp;KV$9,conditions!$9:$9,"&gt;="&amp;KV$9))*conditions!$U$69*conditions!$U$72,0))</f>
        <v>0</v>
      </c>
      <c r="KW91" s="37">
        <f>IF(KW$9="",0,IF(KW$9-SUMIFS(conditions!$73:$73,conditions!$8:$8,"&lt;="&amp;KW$9,conditions!$9:$9,"&gt;="&amp;KW$9)&lt;$U$9,(1-conditions!$U$34)*SUMIFS(19:19,$9:$9,EOMONTH($U$9,11)+1-$U$9+KW$9-SUMIFS(conditions!$73:$73,conditions!$8:$8,"&lt;="&amp;KW$9,conditions!$9:$9,"&gt;="&amp;KW$9))*conditions!$U$69*conditions!$U$72,0))</f>
        <v>0</v>
      </c>
      <c r="KX91" s="37">
        <f>IF(KX$9="",0,IF(KX$9-SUMIFS(conditions!$73:$73,conditions!$8:$8,"&lt;="&amp;KX$9,conditions!$9:$9,"&gt;="&amp;KX$9)&lt;$U$9,(1-conditions!$U$34)*SUMIFS(19:19,$9:$9,EOMONTH($U$9,11)+1-$U$9+KX$9-SUMIFS(conditions!$73:$73,conditions!$8:$8,"&lt;="&amp;KX$9,conditions!$9:$9,"&gt;="&amp;KX$9))*conditions!$U$69*conditions!$U$72,0))</f>
        <v>0</v>
      </c>
      <c r="KY91" s="37">
        <f>IF(KY$9="",0,IF(KY$9-SUMIFS(conditions!$73:$73,conditions!$8:$8,"&lt;="&amp;KY$9,conditions!$9:$9,"&gt;="&amp;KY$9)&lt;$U$9,(1-conditions!$U$34)*SUMIFS(19:19,$9:$9,EOMONTH($U$9,11)+1-$U$9+KY$9-SUMIFS(conditions!$73:$73,conditions!$8:$8,"&lt;="&amp;KY$9,conditions!$9:$9,"&gt;="&amp;KY$9))*conditions!$U$69*conditions!$U$72,0))</f>
        <v>0</v>
      </c>
      <c r="KZ91" s="37">
        <f>IF(KZ$9="",0,IF(KZ$9-SUMIFS(conditions!$73:$73,conditions!$8:$8,"&lt;="&amp;KZ$9,conditions!$9:$9,"&gt;="&amp;KZ$9)&lt;$U$9,(1-conditions!$U$34)*SUMIFS(19:19,$9:$9,EOMONTH($U$9,11)+1-$U$9+KZ$9-SUMIFS(conditions!$73:$73,conditions!$8:$8,"&lt;="&amp;KZ$9,conditions!$9:$9,"&gt;="&amp;KZ$9))*conditions!$U$69*conditions!$U$72,0))</f>
        <v>0</v>
      </c>
      <c r="LA91" s="37">
        <f>IF(LA$9="",0,IF(LA$9-SUMIFS(conditions!$73:$73,conditions!$8:$8,"&lt;="&amp;LA$9,conditions!$9:$9,"&gt;="&amp;LA$9)&lt;$U$9,(1-conditions!$U$34)*SUMIFS(19:19,$9:$9,EOMONTH($U$9,11)+1-$U$9+LA$9-SUMIFS(conditions!$73:$73,conditions!$8:$8,"&lt;="&amp;LA$9,conditions!$9:$9,"&gt;="&amp;LA$9))*conditions!$U$69*conditions!$U$72,0))</f>
        <v>0</v>
      </c>
      <c r="LB91" s="37">
        <f>IF(LB$9="",0,IF(LB$9-SUMIFS(conditions!$73:$73,conditions!$8:$8,"&lt;="&amp;LB$9,conditions!$9:$9,"&gt;="&amp;LB$9)&lt;$U$9,(1-conditions!$U$34)*SUMIFS(19:19,$9:$9,EOMONTH($U$9,11)+1-$U$9+LB$9-SUMIFS(conditions!$73:$73,conditions!$8:$8,"&lt;="&amp;LB$9,conditions!$9:$9,"&gt;="&amp;LB$9))*conditions!$U$69*conditions!$U$72,0))</f>
        <v>0</v>
      </c>
      <c r="LC91" s="37">
        <f>IF(LC$9="",0,IF(LC$9-SUMIFS(conditions!$73:$73,conditions!$8:$8,"&lt;="&amp;LC$9,conditions!$9:$9,"&gt;="&amp;LC$9)&lt;$U$9,(1-conditions!$U$34)*SUMIFS(19:19,$9:$9,EOMONTH($U$9,11)+1-$U$9+LC$9-SUMIFS(conditions!$73:$73,conditions!$8:$8,"&lt;="&amp;LC$9,conditions!$9:$9,"&gt;="&amp;LC$9))*conditions!$U$69*conditions!$U$72,0))</f>
        <v>0</v>
      </c>
      <c r="LD91" s="37">
        <f>IF(LD$9="",0,IF(LD$9-SUMIFS(conditions!$73:$73,conditions!$8:$8,"&lt;="&amp;LD$9,conditions!$9:$9,"&gt;="&amp;LD$9)&lt;$U$9,(1-conditions!$U$34)*SUMIFS(19:19,$9:$9,EOMONTH($U$9,11)+1-$U$9+LD$9-SUMIFS(conditions!$73:$73,conditions!$8:$8,"&lt;="&amp;LD$9,conditions!$9:$9,"&gt;="&amp;LD$9))*conditions!$U$69*conditions!$U$72,0))</f>
        <v>0</v>
      </c>
      <c r="LE91" s="37">
        <f>IF(LE$9="",0,IF(LE$9-SUMIFS(conditions!$73:$73,conditions!$8:$8,"&lt;="&amp;LE$9,conditions!$9:$9,"&gt;="&amp;LE$9)&lt;$U$9,(1-conditions!$U$34)*SUMIFS(19:19,$9:$9,EOMONTH($U$9,11)+1-$U$9+LE$9-SUMIFS(conditions!$73:$73,conditions!$8:$8,"&lt;="&amp;LE$9,conditions!$9:$9,"&gt;="&amp;LE$9))*conditions!$U$69*conditions!$U$72,0))</f>
        <v>0</v>
      </c>
      <c r="LF91" s="37">
        <f>IF(LF$9="",0,IF(LF$9-SUMIFS(conditions!$73:$73,conditions!$8:$8,"&lt;="&amp;LF$9,conditions!$9:$9,"&gt;="&amp;LF$9)&lt;$U$9,(1-conditions!$U$34)*SUMIFS(19:19,$9:$9,EOMONTH($U$9,11)+1-$U$9+LF$9-SUMIFS(conditions!$73:$73,conditions!$8:$8,"&lt;="&amp;LF$9,conditions!$9:$9,"&gt;="&amp;LF$9))*conditions!$U$69*conditions!$U$72,0))</f>
        <v>0</v>
      </c>
      <c r="LG91" s="37">
        <f>IF(LG$9="",0,IF(LG$9-SUMIFS(conditions!$73:$73,conditions!$8:$8,"&lt;="&amp;LG$9,conditions!$9:$9,"&gt;="&amp;LG$9)&lt;$U$9,(1-conditions!$U$34)*SUMIFS(19:19,$9:$9,EOMONTH($U$9,11)+1-$U$9+LG$9-SUMIFS(conditions!$73:$73,conditions!$8:$8,"&lt;="&amp;LG$9,conditions!$9:$9,"&gt;="&amp;LG$9))*conditions!$U$69*conditions!$U$72,0))</f>
        <v>0</v>
      </c>
      <c r="LH91" s="37">
        <f>IF(LH$9="",0,IF(LH$9-SUMIFS(conditions!$73:$73,conditions!$8:$8,"&lt;="&amp;LH$9,conditions!$9:$9,"&gt;="&amp;LH$9)&lt;$U$9,(1-conditions!$U$34)*SUMIFS(19:19,$9:$9,EOMONTH($U$9,11)+1-$U$9+LH$9-SUMIFS(conditions!$73:$73,conditions!$8:$8,"&lt;="&amp;LH$9,conditions!$9:$9,"&gt;="&amp;LH$9))*conditions!$U$69*conditions!$U$72,0))</f>
        <v>0</v>
      </c>
      <c r="LI91" s="37">
        <f>IF(LI$9="",0,IF(LI$9-SUMIFS(conditions!$73:$73,conditions!$8:$8,"&lt;="&amp;LI$9,conditions!$9:$9,"&gt;="&amp;LI$9)&lt;$U$9,(1-conditions!$U$34)*SUMIFS(19:19,$9:$9,EOMONTH($U$9,11)+1-$U$9+LI$9-SUMIFS(conditions!$73:$73,conditions!$8:$8,"&lt;="&amp;LI$9,conditions!$9:$9,"&gt;="&amp;LI$9))*conditions!$U$69*conditions!$U$72,0))</f>
        <v>0</v>
      </c>
      <c r="LJ91" s="37">
        <f>IF(LJ$9="",0,IF(LJ$9-SUMIFS(conditions!$73:$73,conditions!$8:$8,"&lt;="&amp;LJ$9,conditions!$9:$9,"&gt;="&amp;LJ$9)&lt;$U$9,(1-conditions!$U$34)*SUMIFS(19:19,$9:$9,EOMONTH($U$9,11)+1-$U$9+LJ$9-SUMIFS(conditions!$73:$73,conditions!$8:$8,"&lt;="&amp;LJ$9,conditions!$9:$9,"&gt;="&amp;LJ$9))*conditions!$U$69*conditions!$U$72,0))</f>
        <v>0</v>
      </c>
      <c r="LK91" s="37">
        <f>IF(LK$9="",0,IF(LK$9-SUMIFS(conditions!$73:$73,conditions!$8:$8,"&lt;="&amp;LK$9,conditions!$9:$9,"&gt;="&amp;LK$9)&lt;$U$9,(1-conditions!$U$34)*SUMIFS(19:19,$9:$9,EOMONTH($U$9,11)+1-$U$9+LK$9-SUMIFS(conditions!$73:$73,conditions!$8:$8,"&lt;="&amp;LK$9,conditions!$9:$9,"&gt;="&amp;LK$9))*conditions!$U$69*conditions!$U$72,0))</f>
        <v>0</v>
      </c>
      <c r="LL91" s="37">
        <f>IF(LL$9="",0,IF(LL$9-SUMIFS(conditions!$73:$73,conditions!$8:$8,"&lt;="&amp;LL$9,conditions!$9:$9,"&gt;="&amp;LL$9)&lt;$U$9,(1-conditions!$U$34)*SUMIFS(19:19,$9:$9,EOMONTH($U$9,11)+1-$U$9+LL$9-SUMIFS(conditions!$73:$73,conditions!$8:$8,"&lt;="&amp;LL$9,conditions!$9:$9,"&gt;="&amp;LL$9))*conditions!$U$69*conditions!$U$72,0))</f>
        <v>0</v>
      </c>
      <c r="LM91" s="37">
        <f>IF(LM$9="",0,IF(LM$9-SUMIFS(conditions!$73:$73,conditions!$8:$8,"&lt;="&amp;LM$9,conditions!$9:$9,"&gt;="&amp;LM$9)&lt;$U$9,(1-conditions!$U$34)*SUMIFS(19:19,$9:$9,EOMONTH($U$9,11)+1-$U$9+LM$9-SUMIFS(conditions!$73:$73,conditions!$8:$8,"&lt;="&amp;LM$9,conditions!$9:$9,"&gt;="&amp;LM$9))*conditions!$U$69*conditions!$U$72,0))</f>
        <v>0</v>
      </c>
      <c r="LN91" s="37">
        <f>IF(LN$9="",0,IF(LN$9-SUMIFS(conditions!$73:$73,conditions!$8:$8,"&lt;="&amp;LN$9,conditions!$9:$9,"&gt;="&amp;LN$9)&lt;$U$9,(1-conditions!$U$34)*SUMIFS(19:19,$9:$9,EOMONTH($U$9,11)+1-$U$9+LN$9-SUMIFS(conditions!$73:$73,conditions!$8:$8,"&lt;="&amp;LN$9,conditions!$9:$9,"&gt;="&amp;LN$9))*conditions!$U$69*conditions!$U$72,0))</f>
        <v>0</v>
      </c>
      <c r="LO91" s="37">
        <f>IF(LO$9="",0,IF(LO$9-SUMIFS(conditions!$73:$73,conditions!$8:$8,"&lt;="&amp;LO$9,conditions!$9:$9,"&gt;="&amp;LO$9)&lt;$U$9,(1-conditions!$U$34)*SUMIFS(19:19,$9:$9,EOMONTH($U$9,11)+1-$U$9+LO$9-SUMIFS(conditions!$73:$73,conditions!$8:$8,"&lt;="&amp;LO$9,conditions!$9:$9,"&gt;="&amp;LO$9))*conditions!$U$69*conditions!$U$72,0))</f>
        <v>0</v>
      </c>
      <c r="LP91" s="37">
        <f>IF(LP$9="",0,IF(LP$9-SUMIFS(conditions!$73:$73,conditions!$8:$8,"&lt;="&amp;LP$9,conditions!$9:$9,"&gt;="&amp;LP$9)&lt;$U$9,(1-conditions!$U$34)*SUMIFS(19:19,$9:$9,EOMONTH($U$9,11)+1-$U$9+LP$9-SUMIFS(conditions!$73:$73,conditions!$8:$8,"&lt;="&amp;LP$9,conditions!$9:$9,"&gt;="&amp;LP$9))*conditions!$U$69*conditions!$U$72,0))</f>
        <v>0</v>
      </c>
      <c r="LQ91" s="37">
        <f>IF(LQ$9="",0,IF(LQ$9-SUMIFS(conditions!$73:$73,conditions!$8:$8,"&lt;="&amp;LQ$9,conditions!$9:$9,"&gt;="&amp;LQ$9)&lt;$U$9,(1-conditions!$U$34)*SUMIFS(19:19,$9:$9,EOMONTH($U$9,11)+1-$U$9+LQ$9-SUMIFS(conditions!$73:$73,conditions!$8:$8,"&lt;="&amp;LQ$9,conditions!$9:$9,"&gt;="&amp;LQ$9))*conditions!$U$69*conditions!$U$72,0))</f>
        <v>0</v>
      </c>
      <c r="LR91" s="37">
        <f>IF(LR$9="",0,IF(LR$9-SUMIFS(conditions!$73:$73,conditions!$8:$8,"&lt;="&amp;LR$9,conditions!$9:$9,"&gt;="&amp;LR$9)&lt;$U$9,(1-conditions!$U$34)*SUMIFS(19:19,$9:$9,EOMONTH($U$9,11)+1-$U$9+LR$9-SUMIFS(conditions!$73:$73,conditions!$8:$8,"&lt;="&amp;LR$9,conditions!$9:$9,"&gt;="&amp;LR$9))*conditions!$U$69*conditions!$U$72,0))</f>
        <v>0</v>
      </c>
      <c r="LS91" s="37">
        <f>IF(LS$9="",0,IF(LS$9-SUMIFS(conditions!$73:$73,conditions!$8:$8,"&lt;="&amp;LS$9,conditions!$9:$9,"&gt;="&amp;LS$9)&lt;$U$9,(1-conditions!$U$34)*SUMIFS(19:19,$9:$9,EOMONTH($U$9,11)+1-$U$9+LS$9-SUMIFS(conditions!$73:$73,conditions!$8:$8,"&lt;="&amp;LS$9,conditions!$9:$9,"&gt;="&amp;LS$9))*conditions!$U$69*conditions!$U$72,0))</f>
        <v>0</v>
      </c>
      <c r="LT91" s="37">
        <f>IF(LT$9="",0,IF(LT$9-SUMIFS(conditions!$73:$73,conditions!$8:$8,"&lt;="&amp;LT$9,conditions!$9:$9,"&gt;="&amp;LT$9)&lt;$U$9,(1-conditions!$U$34)*SUMIFS(19:19,$9:$9,EOMONTH($U$9,11)+1-$U$9+LT$9-SUMIFS(conditions!$73:$73,conditions!$8:$8,"&lt;="&amp;LT$9,conditions!$9:$9,"&gt;="&amp;LT$9))*conditions!$U$69*conditions!$U$72,0))</f>
        <v>0</v>
      </c>
      <c r="LU91" s="37">
        <f>IF(LU$9="",0,IF(LU$9-SUMIFS(conditions!$73:$73,conditions!$8:$8,"&lt;="&amp;LU$9,conditions!$9:$9,"&gt;="&amp;LU$9)&lt;$U$9,(1-conditions!$U$34)*SUMIFS(19:19,$9:$9,EOMONTH($U$9,11)+1-$U$9+LU$9-SUMIFS(conditions!$73:$73,conditions!$8:$8,"&lt;="&amp;LU$9,conditions!$9:$9,"&gt;="&amp;LU$9))*conditions!$U$69*conditions!$U$72,0))</f>
        <v>0</v>
      </c>
      <c r="LV91" s="37">
        <f>IF(LV$9="",0,IF(LV$9-SUMIFS(conditions!$73:$73,conditions!$8:$8,"&lt;="&amp;LV$9,conditions!$9:$9,"&gt;="&amp;LV$9)&lt;$U$9,(1-conditions!$U$34)*SUMIFS(19:19,$9:$9,EOMONTH($U$9,11)+1-$U$9+LV$9-SUMIFS(conditions!$73:$73,conditions!$8:$8,"&lt;="&amp;LV$9,conditions!$9:$9,"&gt;="&amp;LV$9))*conditions!$U$69*conditions!$U$72,0))</f>
        <v>0</v>
      </c>
      <c r="LW91" s="37">
        <f>IF(LW$9="",0,IF(LW$9-SUMIFS(conditions!$73:$73,conditions!$8:$8,"&lt;="&amp;LW$9,conditions!$9:$9,"&gt;="&amp;LW$9)&lt;$U$9,(1-conditions!$U$34)*SUMIFS(19:19,$9:$9,EOMONTH($U$9,11)+1-$U$9+LW$9-SUMIFS(conditions!$73:$73,conditions!$8:$8,"&lt;="&amp;LW$9,conditions!$9:$9,"&gt;="&amp;LW$9))*conditions!$U$69*conditions!$U$72,0))</f>
        <v>0</v>
      </c>
      <c r="LX91" s="37">
        <f>IF(LX$9="",0,IF(LX$9-SUMIFS(conditions!$73:$73,conditions!$8:$8,"&lt;="&amp;LX$9,conditions!$9:$9,"&gt;="&amp;LX$9)&lt;$U$9,(1-conditions!$U$34)*SUMIFS(19:19,$9:$9,EOMONTH($U$9,11)+1-$U$9+LX$9-SUMIFS(conditions!$73:$73,conditions!$8:$8,"&lt;="&amp;LX$9,conditions!$9:$9,"&gt;="&amp;LX$9))*conditions!$U$69*conditions!$U$72,0))</f>
        <v>0</v>
      </c>
      <c r="LY91" s="37">
        <f>IF(LY$9="",0,IF(LY$9-SUMIFS(conditions!$73:$73,conditions!$8:$8,"&lt;="&amp;LY$9,conditions!$9:$9,"&gt;="&amp;LY$9)&lt;$U$9,(1-conditions!$U$34)*SUMIFS(19:19,$9:$9,EOMONTH($U$9,11)+1-$U$9+LY$9-SUMIFS(conditions!$73:$73,conditions!$8:$8,"&lt;="&amp;LY$9,conditions!$9:$9,"&gt;="&amp;LY$9))*conditions!$U$69*conditions!$U$72,0))</f>
        <v>0</v>
      </c>
      <c r="LZ91" s="37">
        <f>IF(LZ$9="",0,IF(LZ$9-SUMIFS(conditions!$73:$73,conditions!$8:$8,"&lt;="&amp;LZ$9,conditions!$9:$9,"&gt;="&amp;LZ$9)&lt;$U$9,(1-conditions!$U$34)*SUMIFS(19:19,$9:$9,EOMONTH($U$9,11)+1-$U$9+LZ$9-SUMIFS(conditions!$73:$73,conditions!$8:$8,"&lt;="&amp;LZ$9,conditions!$9:$9,"&gt;="&amp;LZ$9))*conditions!$U$69*conditions!$U$72,0))</f>
        <v>0</v>
      </c>
      <c r="MA91" s="37">
        <f>IF(MA$9="",0,IF(MA$9-SUMIFS(conditions!$73:$73,conditions!$8:$8,"&lt;="&amp;MA$9,conditions!$9:$9,"&gt;="&amp;MA$9)&lt;$U$9,(1-conditions!$U$34)*SUMIFS(19:19,$9:$9,EOMONTH($U$9,11)+1-$U$9+MA$9-SUMIFS(conditions!$73:$73,conditions!$8:$8,"&lt;="&amp;MA$9,conditions!$9:$9,"&gt;="&amp;MA$9))*conditions!$U$69*conditions!$U$72,0))</f>
        <v>0</v>
      </c>
      <c r="MB91" s="37">
        <f>IF(MB$9="",0,IF(MB$9-SUMIFS(conditions!$73:$73,conditions!$8:$8,"&lt;="&amp;MB$9,conditions!$9:$9,"&gt;="&amp;MB$9)&lt;$U$9,(1-conditions!$U$34)*SUMIFS(19:19,$9:$9,EOMONTH($U$9,11)+1-$U$9+MB$9-SUMIFS(conditions!$73:$73,conditions!$8:$8,"&lt;="&amp;MB$9,conditions!$9:$9,"&gt;="&amp;MB$9))*conditions!$U$69*conditions!$U$72,0))</f>
        <v>0</v>
      </c>
      <c r="MC91" s="37">
        <f>IF(MC$9="",0,IF(MC$9-SUMIFS(conditions!$73:$73,conditions!$8:$8,"&lt;="&amp;MC$9,conditions!$9:$9,"&gt;="&amp;MC$9)&lt;$U$9,(1-conditions!$U$34)*SUMIFS(19:19,$9:$9,EOMONTH($U$9,11)+1-$U$9+MC$9-SUMIFS(conditions!$73:$73,conditions!$8:$8,"&lt;="&amp;MC$9,conditions!$9:$9,"&gt;="&amp;MC$9))*conditions!$U$69*conditions!$U$72,0))</f>
        <v>0</v>
      </c>
      <c r="MD91" s="37">
        <f>IF(MD$9="",0,IF(MD$9-SUMIFS(conditions!$73:$73,conditions!$8:$8,"&lt;="&amp;MD$9,conditions!$9:$9,"&gt;="&amp;MD$9)&lt;$U$9,(1-conditions!$U$34)*SUMIFS(19:19,$9:$9,EOMONTH($U$9,11)+1-$U$9+MD$9-SUMIFS(conditions!$73:$73,conditions!$8:$8,"&lt;="&amp;MD$9,conditions!$9:$9,"&gt;="&amp;MD$9))*conditions!$U$69*conditions!$U$72,0))</f>
        <v>0</v>
      </c>
      <c r="ME91" s="37">
        <f>IF(ME$9="",0,IF(ME$9-SUMIFS(conditions!$73:$73,conditions!$8:$8,"&lt;="&amp;ME$9,conditions!$9:$9,"&gt;="&amp;ME$9)&lt;$U$9,(1-conditions!$U$34)*SUMIFS(19:19,$9:$9,EOMONTH($U$9,11)+1-$U$9+ME$9-SUMIFS(conditions!$73:$73,conditions!$8:$8,"&lt;="&amp;ME$9,conditions!$9:$9,"&gt;="&amp;ME$9))*conditions!$U$69*conditions!$U$72,0))</f>
        <v>0</v>
      </c>
      <c r="MF91" s="37">
        <f>IF(MF$9="",0,IF(MF$9-SUMIFS(conditions!$73:$73,conditions!$8:$8,"&lt;="&amp;MF$9,conditions!$9:$9,"&gt;="&amp;MF$9)&lt;$U$9,(1-conditions!$U$34)*SUMIFS(19:19,$9:$9,EOMONTH($U$9,11)+1-$U$9+MF$9-SUMIFS(conditions!$73:$73,conditions!$8:$8,"&lt;="&amp;MF$9,conditions!$9:$9,"&gt;="&amp;MF$9))*conditions!$U$69*conditions!$U$72,0))</f>
        <v>0</v>
      </c>
      <c r="MG91" s="37">
        <f>IF(MG$9="",0,IF(MG$9-SUMIFS(conditions!$73:$73,conditions!$8:$8,"&lt;="&amp;MG$9,conditions!$9:$9,"&gt;="&amp;MG$9)&lt;$U$9,(1-conditions!$U$34)*SUMIFS(19:19,$9:$9,EOMONTH($U$9,11)+1-$U$9+MG$9-SUMIFS(conditions!$73:$73,conditions!$8:$8,"&lt;="&amp;MG$9,conditions!$9:$9,"&gt;="&amp;MG$9))*conditions!$U$69*conditions!$U$72,0))</f>
        <v>0</v>
      </c>
      <c r="MH91" s="37">
        <f>IF(MH$9="",0,IF(MH$9-SUMIFS(conditions!$73:$73,conditions!$8:$8,"&lt;="&amp;MH$9,conditions!$9:$9,"&gt;="&amp;MH$9)&lt;$U$9,(1-conditions!$U$34)*SUMIFS(19:19,$9:$9,EOMONTH($U$9,11)+1-$U$9+MH$9-SUMIFS(conditions!$73:$73,conditions!$8:$8,"&lt;="&amp;MH$9,conditions!$9:$9,"&gt;="&amp;MH$9))*conditions!$U$69*conditions!$U$72,0))</f>
        <v>0</v>
      </c>
      <c r="MI91" s="37">
        <f>IF(MI$9="",0,IF(MI$9-SUMIFS(conditions!$73:$73,conditions!$8:$8,"&lt;="&amp;MI$9,conditions!$9:$9,"&gt;="&amp;MI$9)&lt;$U$9,(1-conditions!$U$34)*SUMIFS(19:19,$9:$9,EOMONTH($U$9,11)+1-$U$9+MI$9-SUMIFS(conditions!$73:$73,conditions!$8:$8,"&lt;="&amp;MI$9,conditions!$9:$9,"&gt;="&amp;MI$9))*conditions!$U$69*conditions!$U$72,0))</f>
        <v>0</v>
      </c>
      <c r="MJ91" s="37">
        <f>IF(MJ$9="",0,IF(MJ$9-SUMIFS(conditions!$73:$73,conditions!$8:$8,"&lt;="&amp;MJ$9,conditions!$9:$9,"&gt;="&amp;MJ$9)&lt;$U$9,(1-conditions!$U$34)*SUMIFS(19:19,$9:$9,EOMONTH($U$9,11)+1-$U$9+MJ$9-SUMIFS(conditions!$73:$73,conditions!$8:$8,"&lt;="&amp;MJ$9,conditions!$9:$9,"&gt;="&amp;MJ$9))*conditions!$U$69*conditions!$U$72,0))</f>
        <v>0</v>
      </c>
      <c r="MK91" s="37">
        <f>IF(MK$9="",0,IF(MK$9-SUMIFS(conditions!$73:$73,conditions!$8:$8,"&lt;="&amp;MK$9,conditions!$9:$9,"&gt;="&amp;MK$9)&lt;$U$9,(1-conditions!$U$34)*SUMIFS(19:19,$9:$9,EOMONTH($U$9,11)+1-$U$9+MK$9-SUMIFS(conditions!$73:$73,conditions!$8:$8,"&lt;="&amp;MK$9,conditions!$9:$9,"&gt;="&amp;MK$9))*conditions!$U$69*conditions!$U$72,0))</f>
        <v>0</v>
      </c>
      <c r="ML91" s="37">
        <f>IF(ML$9="",0,IF(ML$9-SUMIFS(conditions!$73:$73,conditions!$8:$8,"&lt;="&amp;ML$9,conditions!$9:$9,"&gt;="&amp;ML$9)&lt;$U$9,(1-conditions!$U$34)*SUMIFS(19:19,$9:$9,EOMONTH($U$9,11)+1-$U$9+ML$9-SUMIFS(conditions!$73:$73,conditions!$8:$8,"&lt;="&amp;ML$9,conditions!$9:$9,"&gt;="&amp;ML$9))*conditions!$U$69*conditions!$U$72,0))</f>
        <v>0</v>
      </c>
      <c r="MM91" s="37">
        <f>IF(MM$9="",0,IF(MM$9-SUMIFS(conditions!$73:$73,conditions!$8:$8,"&lt;="&amp;MM$9,conditions!$9:$9,"&gt;="&amp;MM$9)&lt;$U$9,(1-conditions!$U$34)*SUMIFS(19:19,$9:$9,EOMONTH($U$9,11)+1-$U$9+MM$9-SUMIFS(conditions!$73:$73,conditions!$8:$8,"&lt;="&amp;MM$9,conditions!$9:$9,"&gt;="&amp;MM$9))*conditions!$U$69*conditions!$U$72,0))</f>
        <v>0</v>
      </c>
      <c r="MN91" s="37">
        <f>IF(MN$9="",0,IF(MN$9-SUMIFS(conditions!$73:$73,conditions!$8:$8,"&lt;="&amp;MN$9,conditions!$9:$9,"&gt;="&amp;MN$9)&lt;$U$9,(1-conditions!$U$34)*SUMIFS(19:19,$9:$9,EOMONTH($U$9,11)+1-$U$9+MN$9-SUMIFS(conditions!$73:$73,conditions!$8:$8,"&lt;="&amp;MN$9,conditions!$9:$9,"&gt;="&amp;MN$9))*conditions!$U$69*conditions!$U$72,0))</f>
        <v>0</v>
      </c>
      <c r="MO91" s="37">
        <f>IF(MO$9="",0,IF(MO$9-SUMIFS(conditions!$73:$73,conditions!$8:$8,"&lt;="&amp;MO$9,conditions!$9:$9,"&gt;="&amp;MO$9)&lt;$U$9,(1-conditions!$U$34)*SUMIFS(19:19,$9:$9,EOMONTH($U$9,11)+1-$U$9+MO$9-SUMIFS(conditions!$73:$73,conditions!$8:$8,"&lt;="&amp;MO$9,conditions!$9:$9,"&gt;="&amp;MO$9))*conditions!$U$69*conditions!$U$72,0))</f>
        <v>0</v>
      </c>
      <c r="MP91" s="37">
        <f>IF(MP$9="",0,IF(MP$9-SUMIFS(conditions!$73:$73,conditions!$8:$8,"&lt;="&amp;MP$9,conditions!$9:$9,"&gt;="&amp;MP$9)&lt;$U$9,(1-conditions!$U$34)*SUMIFS(19:19,$9:$9,EOMONTH($U$9,11)+1-$U$9+MP$9-SUMIFS(conditions!$73:$73,conditions!$8:$8,"&lt;="&amp;MP$9,conditions!$9:$9,"&gt;="&amp;MP$9))*conditions!$U$69*conditions!$U$72,0))</f>
        <v>0</v>
      </c>
      <c r="MQ91" s="37">
        <f>IF(MQ$9="",0,IF(MQ$9-SUMIFS(conditions!$73:$73,conditions!$8:$8,"&lt;="&amp;MQ$9,conditions!$9:$9,"&gt;="&amp;MQ$9)&lt;$U$9,(1-conditions!$U$34)*SUMIFS(19:19,$9:$9,EOMONTH($U$9,11)+1-$U$9+MQ$9-SUMIFS(conditions!$73:$73,conditions!$8:$8,"&lt;="&amp;MQ$9,conditions!$9:$9,"&gt;="&amp;MQ$9))*conditions!$U$69*conditions!$U$72,0))</f>
        <v>0</v>
      </c>
      <c r="MR91" s="37">
        <f>IF(MR$9="",0,IF(MR$9-SUMIFS(conditions!$73:$73,conditions!$8:$8,"&lt;="&amp;MR$9,conditions!$9:$9,"&gt;="&amp;MR$9)&lt;$U$9,(1-conditions!$U$34)*SUMIFS(19:19,$9:$9,EOMONTH($U$9,11)+1-$U$9+MR$9-SUMIFS(conditions!$73:$73,conditions!$8:$8,"&lt;="&amp;MR$9,conditions!$9:$9,"&gt;="&amp;MR$9))*conditions!$U$69*conditions!$U$72,0))</f>
        <v>0</v>
      </c>
      <c r="MS91" s="37">
        <f>IF(MS$9="",0,IF(MS$9-SUMIFS(conditions!$73:$73,conditions!$8:$8,"&lt;="&amp;MS$9,conditions!$9:$9,"&gt;="&amp;MS$9)&lt;$U$9,(1-conditions!$U$34)*SUMIFS(19:19,$9:$9,EOMONTH($U$9,11)+1-$U$9+MS$9-SUMIFS(conditions!$73:$73,conditions!$8:$8,"&lt;="&amp;MS$9,conditions!$9:$9,"&gt;="&amp;MS$9))*conditions!$U$69*conditions!$U$72,0))</f>
        <v>0</v>
      </c>
      <c r="MT91" s="37">
        <f>IF(MT$9="",0,IF(MT$9-SUMIFS(conditions!$73:$73,conditions!$8:$8,"&lt;="&amp;MT$9,conditions!$9:$9,"&gt;="&amp;MT$9)&lt;$U$9,(1-conditions!$U$34)*SUMIFS(19:19,$9:$9,EOMONTH($U$9,11)+1-$U$9+MT$9-SUMIFS(conditions!$73:$73,conditions!$8:$8,"&lt;="&amp;MT$9,conditions!$9:$9,"&gt;="&amp;MT$9))*conditions!$U$69*conditions!$U$72,0))</f>
        <v>0</v>
      </c>
      <c r="MU91" s="37">
        <f>IF(MU$9="",0,IF(MU$9-SUMIFS(conditions!$73:$73,conditions!$8:$8,"&lt;="&amp;MU$9,conditions!$9:$9,"&gt;="&amp;MU$9)&lt;$U$9,(1-conditions!$U$34)*SUMIFS(19:19,$9:$9,EOMONTH($U$9,11)+1-$U$9+MU$9-SUMIFS(conditions!$73:$73,conditions!$8:$8,"&lt;="&amp;MU$9,conditions!$9:$9,"&gt;="&amp;MU$9))*conditions!$U$69*conditions!$U$72,0))</f>
        <v>0</v>
      </c>
      <c r="MV91" s="37">
        <f>IF(MV$9="",0,IF(MV$9-SUMIFS(conditions!$73:$73,conditions!$8:$8,"&lt;="&amp;MV$9,conditions!$9:$9,"&gt;="&amp;MV$9)&lt;$U$9,(1-conditions!$U$34)*SUMIFS(19:19,$9:$9,EOMONTH($U$9,11)+1-$U$9+MV$9-SUMIFS(conditions!$73:$73,conditions!$8:$8,"&lt;="&amp;MV$9,conditions!$9:$9,"&gt;="&amp;MV$9))*conditions!$U$69*conditions!$U$72,0))</f>
        <v>0</v>
      </c>
      <c r="MW91" s="37">
        <f>IF(MW$9="",0,IF(MW$9-SUMIFS(conditions!$73:$73,conditions!$8:$8,"&lt;="&amp;MW$9,conditions!$9:$9,"&gt;="&amp;MW$9)&lt;$U$9,(1-conditions!$U$34)*SUMIFS(19:19,$9:$9,EOMONTH($U$9,11)+1-$U$9+MW$9-SUMIFS(conditions!$73:$73,conditions!$8:$8,"&lt;="&amp;MW$9,conditions!$9:$9,"&gt;="&amp;MW$9))*conditions!$U$69*conditions!$U$72,0))</f>
        <v>0</v>
      </c>
      <c r="MX91" s="37">
        <f>IF(MX$9="",0,IF(MX$9-SUMIFS(conditions!$73:$73,conditions!$8:$8,"&lt;="&amp;MX$9,conditions!$9:$9,"&gt;="&amp;MX$9)&lt;$U$9,(1-conditions!$U$34)*SUMIFS(19:19,$9:$9,EOMONTH($U$9,11)+1-$U$9+MX$9-SUMIFS(conditions!$73:$73,conditions!$8:$8,"&lt;="&amp;MX$9,conditions!$9:$9,"&gt;="&amp;MX$9))*conditions!$U$69*conditions!$U$72,0))</f>
        <v>0</v>
      </c>
      <c r="MY91" s="37">
        <f>IF(MY$9="",0,IF(MY$9-SUMIFS(conditions!$73:$73,conditions!$8:$8,"&lt;="&amp;MY$9,conditions!$9:$9,"&gt;="&amp;MY$9)&lt;$U$9,(1-conditions!$U$34)*SUMIFS(19:19,$9:$9,EOMONTH($U$9,11)+1-$U$9+MY$9-SUMIFS(conditions!$73:$73,conditions!$8:$8,"&lt;="&amp;MY$9,conditions!$9:$9,"&gt;="&amp;MY$9))*conditions!$U$69*conditions!$U$72,0))</f>
        <v>0</v>
      </c>
      <c r="MZ91" s="37">
        <f>IF(MZ$9="",0,IF(MZ$9-SUMIFS(conditions!$73:$73,conditions!$8:$8,"&lt;="&amp;MZ$9,conditions!$9:$9,"&gt;="&amp;MZ$9)&lt;$U$9,(1-conditions!$U$34)*SUMIFS(19:19,$9:$9,EOMONTH($U$9,11)+1-$U$9+MZ$9-SUMIFS(conditions!$73:$73,conditions!$8:$8,"&lt;="&amp;MZ$9,conditions!$9:$9,"&gt;="&amp;MZ$9))*conditions!$U$69*conditions!$U$72,0))</f>
        <v>0</v>
      </c>
      <c r="NA91" s="37">
        <f>IF(NA$9="",0,IF(NA$9-SUMIFS(conditions!$73:$73,conditions!$8:$8,"&lt;="&amp;NA$9,conditions!$9:$9,"&gt;="&amp;NA$9)&lt;$U$9,(1-conditions!$U$34)*SUMIFS(19:19,$9:$9,EOMONTH($U$9,11)+1-$U$9+NA$9-SUMIFS(conditions!$73:$73,conditions!$8:$8,"&lt;="&amp;NA$9,conditions!$9:$9,"&gt;="&amp;NA$9))*conditions!$U$69*conditions!$U$72,0))</f>
        <v>0</v>
      </c>
      <c r="NB91" s="37">
        <f>IF(NB$9="",0,IF(NB$9-SUMIFS(conditions!$73:$73,conditions!$8:$8,"&lt;="&amp;NB$9,conditions!$9:$9,"&gt;="&amp;NB$9)&lt;$U$9,(1-conditions!$U$34)*SUMIFS(19:19,$9:$9,EOMONTH($U$9,11)+1-$U$9+NB$9-SUMIFS(conditions!$73:$73,conditions!$8:$8,"&lt;="&amp;NB$9,conditions!$9:$9,"&gt;="&amp;NB$9))*conditions!$U$69*conditions!$U$72,0))</f>
        <v>0</v>
      </c>
      <c r="NC91" s="37">
        <f>IF(NC$9="",0,IF(NC$9-SUMIFS(conditions!$73:$73,conditions!$8:$8,"&lt;="&amp;NC$9,conditions!$9:$9,"&gt;="&amp;NC$9)&lt;$U$9,(1-conditions!$U$34)*SUMIFS(19:19,$9:$9,EOMONTH($U$9,11)+1-$U$9+NC$9-SUMIFS(conditions!$73:$73,conditions!$8:$8,"&lt;="&amp;NC$9,conditions!$9:$9,"&gt;="&amp;NC$9))*conditions!$U$69*conditions!$U$72,0))</f>
        <v>0</v>
      </c>
      <c r="ND91" s="37">
        <f>IF(ND$9="",0,IF(ND$9-SUMIFS(conditions!$73:$73,conditions!$8:$8,"&lt;="&amp;ND$9,conditions!$9:$9,"&gt;="&amp;ND$9)&lt;$U$9,(1-conditions!$U$34)*SUMIFS(19:19,$9:$9,EOMONTH($U$9,11)+1-$U$9+ND$9-SUMIFS(conditions!$73:$73,conditions!$8:$8,"&lt;="&amp;ND$9,conditions!$9:$9,"&gt;="&amp;ND$9))*conditions!$U$69*conditions!$U$72,0))</f>
        <v>0</v>
      </c>
      <c r="NE91" s="37">
        <f>IF(NE$9="",0,IF(NE$9-SUMIFS(conditions!$73:$73,conditions!$8:$8,"&lt;="&amp;NE$9,conditions!$9:$9,"&gt;="&amp;NE$9)&lt;$U$9,(1-conditions!$U$34)*SUMIFS(19:19,$9:$9,EOMONTH($U$9,11)+1-$U$9+NE$9-SUMIFS(conditions!$73:$73,conditions!$8:$8,"&lt;="&amp;NE$9,conditions!$9:$9,"&gt;="&amp;NE$9))*conditions!$U$69*conditions!$U$72,0))</f>
        <v>0</v>
      </c>
      <c r="NF91" s="37">
        <f>IF(NF$9="",0,IF(NF$9-SUMIFS(conditions!$73:$73,conditions!$8:$8,"&lt;="&amp;NF$9,conditions!$9:$9,"&gt;="&amp;NF$9)&lt;$U$9,(1-conditions!$U$34)*SUMIFS(19:19,$9:$9,EOMONTH($U$9,11)+1-$U$9+NF$9-SUMIFS(conditions!$73:$73,conditions!$8:$8,"&lt;="&amp;NF$9,conditions!$9:$9,"&gt;="&amp;NF$9))*conditions!$U$69*conditions!$U$72,0))</f>
        <v>0</v>
      </c>
      <c r="NG91" s="37">
        <f>IF(NG$9="",0,IF(NG$9-SUMIFS(conditions!$73:$73,conditions!$8:$8,"&lt;="&amp;NG$9,conditions!$9:$9,"&gt;="&amp;NG$9)&lt;$U$9,(1-conditions!$U$34)*SUMIFS(19:19,$9:$9,EOMONTH($U$9,11)+1-$U$9+NG$9-SUMIFS(conditions!$73:$73,conditions!$8:$8,"&lt;="&amp;NG$9,conditions!$9:$9,"&gt;="&amp;NG$9))*conditions!$U$69*conditions!$U$72,0))</f>
        <v>0</v>
      </c>
      <c r="NH91" s="37">
        <f>IF(NH$9="",0,IF(NH$9-SUMIFS(conditions!$73:$73,conditions!$8:$8,"&lt;="&amp;NH$9,conditions!$9:$9,"&gt;="&amp;NH$9)&lt;$U$9,(1-conditions!$U$34)*SUMIFS(19:19,$9:$9,EOMONTH($U$9,11)+1-$U$9+NH$9-SUMIFS(conditions!$73:$73,conditions!$8:$8,"&lt;="&amp;NH$9,conditions!$9:$9,"&gt;="&amp;NH$9))*conditions!$U$69*conditions!$U$72,0))</f>
        <v>0</v>
      </c>
      <c r="NI91" s="37">
        <f>IF(NI$9="",0,IF(NI$9-SUMIFS(conditions!$73:$73,conditions!$8:$8,"&lt;="&amp;NI$9,conditions!$9:$9,"&gt;="&amp;NI$9)&lt;$U$9,(1-conditions!$U$34)*SUMIFS(19:19,$9:$9,EOMONTH($U$9,11)+1-$U$9+NI$9-SUMIFS(conditions!$73:$73,conditions!$8:$8,"&lt;="&amp;NI$9,conditions!$9:$9,"&gt;="&amp;NI$9))*conditions!$U$69*conditions!$U$72,0))</f>
        <v>0</v>
      </c>
      <c r="NJ91" s="37">
        <f>IF(NJ$9="",0,IF(NJ$9-SUMIFS(conditions!$73:$73,conditions!$8:$8,"&lt;="&amp;NJ$9,conditions!$9:$9,"&gt;="&amp;NJ$9)&lt;$U$9,(1-conditions!$U$34)*SUMIFS(19:19,$9:$9,EOMONTH($U$9,11)+1-$U$9+NJ$9-SUMIFS(conditions!$73:$73,conditions!$8:$8,"&lt;="&amp;NJ$9,conditions!$9:$9,"&gt;="&amp;NJ$9))*conditions!$U$69*conditions!$U$72,0))</f>
        <v>0</v>
      </c>
      <c r="NK91" s="37">
        <f>IF(NK$9="",0,IF(NK$9-SUMIFS(conditions!$73:$73,conditions!$8:$8,"&lt;="&amp;NK$9,conditions!$9:$9,"&gt;="&amp;NK$9)&lt;$U$9,(1-conditions!$U$34)*SUMIFS(19:19,$9:$9,EOMONTH($U$9,11)+1-$U$9+NK$9-SUMIFS(conditions!$73:$73,conditions!$8:$8,"&lt;="&amp;NK$9,conditions!$9:$9,"&gt;="&amp;NK$9))*conditions!$U$69*conditions!$U$72,0))</f>
        <v>0</v>
      </c>
      <c r="NL91" s="37">
        <f>IF(NL$9="",0,IF(NL$9-SUMIFS(conditions!$73:$73,conditions!$8:$8,"&lt;="&amp;NL$9,conditions!$9:$9,"&gt;="&amp;NL$9)&lt;$U$9,(1-conditions!$U$34)*SUMIFS(19:19,$9:$9,EOMONTH($U$9,11)+1-$U$9+NL$9-SUMIFS(conditions!$73:$73,conditions!$8:$8,"&lt;="&amp;NL$9,conditions!$9:$9,"&gt;="&amp;NL$9))*conditions!$U$69*conditions!$U$72,0))</f>
        <v>0</v>
      </c>
      <c r="NM91" s="37">
        <f>IF(NM$9="",0,IF(NM$9-SUMIFS(conditions!$73:$73,conditions!$8:$8,"&lt;="&amp;NM$9,conditions!$9:$9,"&gt;="&amp;NM$9)&lt;$U$9,(1-conditions!$U$34)*SUMIFS(19:19,$9:$9,EOMONTH($U$9,11)+1-$U$9+NM$9-SUMIFS(conditions!$73:$73,conditions!$8:$8,"&lt;="&amp;NM$9,conditions!$9:$9,"&gt;="&amp;NM$9))*conditions!$U$69*conditions!$U$72,0))</f>
        <v>0</v>
      </c>
      <c r="NN91" s="37">
        <f>IF(NN$9="",0,IF(NN$9-SUMIFS(conditions!$73:$73,conditions!$8:$8,"&lt;="&amp;NN$9,conditions!$9:$9,"&gt;="&amp;NN$9)&lt;$U$9,(1-conditions!$U$34)*SUMIFS(19:19,$9:$9,EOMONTH($U$9,11)+1-$U$9+NN$9-SUMIFS(conditions!$73:$73,conditions!$8:$8,"&lt;="&amp;NN$9,conditions!$9:$9,"&gt;="&amp;NN$9))*conditions!$U$69*conditions!$U$72,0))</f>
        <v>0</v>
      </c>
      <c r="NO91" s="37">
        <f>IF(NO$9="",0,IF(NO$9-SUMIFS(conditions!$73:$73,conditions!$8:$8,"&lt;="&amp;NO$9,conditions!$9:$9,"&gt;="&amp;NO$9)&lt;$U$9,(1-conditions!$U$34)*SUMIFS(19:19,$9:$9,EOMONTH($U$9,11)+1-$U$9+NO$9-SUMIFS(conditions!$73:$73,conditions!$8:$8,"&lt;="&amp;NO$9,conditions!$9:$9,"&gt;="&amp;NO$9))*conditions!$U$69*conditions!$U$72,0))</f>
        <v>0</v>
      </c>
      <c r="NP91" s="37">
        <f>IF(NP$9="",0,IF(NP$9-SUMIFS(conditions!$73:$73,conditions!$8:$8,"&lt;="&amp;NP$9,conditions!$9:$9,"&gt;="&amp;NP$9)&lt;$U$9,(1-conditions!$U$34)*SUMIFS(19:19,$9:$9,EOMONTH($U$9,11)+1-$U$9+NP$9-SUMIFS(conditions!$73:$73,conditions!$8:$8,"&lt;="&amp;NP$9,conditions!$9:$9,"&gt;="&amp;NP$9))*conditions!$U$69*conditions!$U$72,0))</f>
        <v>0</v>
      </c>
      <c r="NQ91" s="37">
        <f>IF(NQ$9="",0,IF(NQ$9-SUMIFS(conditions!$73:$73,conditions!$8:$8,"&lt;="&amp;NQ$9,conditions!$9:$9,"&gt;="&amp;NQ$9)&lt;$U$9,(1-conditions!$U$34)*SUMIFS(19:19,$9:$9,EOMONTH($U$9,11)+1-$U$9+NQ$9-SUMIFS(conditions!$73:$73,conditions!$8:$8,"&lt;="&amp;NQ$9,conditions!$9:$9,"&gt;="&amp;NQ$9))*conditions!$U$69*conditions!$U$72,0))</f>
        <v>0</v>
      </c>
      <c r="NR91" s="37">
        <f>IF(NR$9="",0,IF(NR$9-SUMIFS(conditions!$73:$73,conditions!$8:$8,"&lt;="&amp;NR$9,conditions!$9:$9,"&gt;="&amp;NR$9)&lt;$U$9,(1-conditions!$U$34)*SUMIFS(19:19,$9:$9,EOMONTH($U$9,11)+1-$U$9+NR$9-SUMIFS(conditions!$73:$73,conditions!$8:$8,"&lt;="&amp;NR$9,conditions!$9:$9,"&gt;="&amp;NR$9))*conditions!$U$69*conditions!$U$72,0))</f>
        <v>0</v>
      </c>
      <c r="NS91" s="37">
        <f>IF(NS$9="",0,IF(NS$9-SUMIFS(conditions!$73:$73,conditions!$8:$8,"&lt;="&amp;NS$9,conditions!$9:$9,"&gt;="&amp;NS$9)&lt;$U$9,(1-conditions!$U$34)*SUMIFS(19:19,$9:$9,EOMONTH($U$9,11)+1-$U$9+NS$9-SUMIFS(conditions!$73:$73,conditions!$8:$8,"&lt;="&amp;NS$9,conditions!$9:$9,"&gt;="&amp;NS$9))*conditions!$U$69*conditions!$U$72,0))</f>
        <v>0</v>
      </c>
      <c r="NT91" s="37">
        <f>IF(NT$9="",0,IF(NT$9-SUMIFS(conditions!$73:$73,conditions!$8:$8,"&lt;="&amp;NT$9,conditions!$9:$9,"&gt;="&amp;NT$9)&lt;$U$9,(1-conditions!$U$34)*SUMIFS(19:19,$9:$9,EOMONTH($U$9,11)+1-$U$9+NT$9-SUMIFS(conditions!$73:$73,conditions!$8:$8,"&lt;="&amp;NT$9,conditions!$9:$9,"&gt;="&amp;NT$9))*conditions!$U$69*conditions!$U$72,0))</f>
        <v>0</v>
      </c>
      <c r="NU91" s="37">
        <f>IF(NU$9="",0,IF(NU$9-SUMIFS(conditions!$73:$73,conditions!$8:$8,"&lt;="&amp;NU$9,conditions!$9:$9,"&gt;="&amp;NU$9)&lt;$U$9,(1-conditions!$U$34)*SUMIFS(19:19,$9:$9,EOMONTH($U$9,11)+1-$U$9+NU$9-SUMIFS(conditions!$73:$73,conditions!$8:$8,"&lt;="&amp;NU$9,conditions!$9:$9,"&gt;="&amp;NU$9))*conditions!$U$69*conditions!$U$72,0))</f>
        <v>0</v>
      </c>
      <c r="NV91" s="37">
        <f>IF(NV$9="",0,IF(NV$9-SUMIFS(conditions!$73:$73,conditions!$8:$8,"&lt;="&amp;NV$9,conditions!$9:$9,"&gt;="&amp;NV$9)&lt;$U$9,(1-conditions!$U$34)*SUMIFS(19:19,$9:$9,EOMONTH($U$9,11)+1-$U$9+NV$9-SUMIFS(conditions!$73:$73,conditions!$8:$8,"&lt;="&amp;NV$9,conditions!$9:$9,"&gt;="&amp;NV$9))*conditions!$U$69*conditions!$U$72,0))</f>
        <v>0</v>
      </c>
    </row>
    <row r="92" spans="1:386" s="38" customFormat="1" ht="10.199999999999999" x14ac:dyDescent="0.2">
      <c r="A92" s="31"/>
      <c r="B92" s="31"/>
      <c r="C92" s="31"/>
      <c r="D92" s="31"/>
      <c r="E92" s="31"/>
      <c r="F92" s="31"/>
      <c r="G92" s="31" t="str">
        <f>G85</f>
        <v>деб. задолж-ть заказчиков по доплатам на нач. бюдж. года</v>
      </c>
      <c r="H92" s="31"/>
      <c r="I92" s="31"/>
      <c r="J92" s="31" t="str">
        <f>IF($G92="","",INDEX(KPI!$H$11:$H$121,SUMIFS(KPI!$E$11:$E$121,KPI!$F$11:$F$121,$G92)))</f>
        <v>тыс.руб.</v>
      </c>
      <c r="K92" s="31"/>
      <c r="L92" s="31"/>
      <c r="M92" s="31"/>
      <c r="N92" s="31" t="str">
        <f>structure!$G$16</f>
        <v>прочие товарные категории</v>
      </c>
      <c r="O92" s="31"/>
      <c r="P92" s="31"/>
      <c r="Q92" s="31"/>
      <c r="R92" s="37">
        <f t="shared" si="113"/>
        <v>71.538222137382064</v>
      </c>
      <c r="S92" s="31"/>
      <c r="T92" s="31"/>
      <c r="U92" s="37">
        <f>IF(U$9="",0,IF(U$9-SUMIFS(conditions!$73:$73,conditions!$8:$8,"&lt;="&amp;U$9,conditions!$9:$9,"&gt;="&amp;U$9)&lt;$U$9,(1-conditions!$U$34)*SUMIFS(20:20,$9:$9,EOMONTH($U$9,11)+1-$U$9+U$9-SUMIFS(conditions!$73:$73,conditions!$8:$8,"&lt;="&amp;U$9,conditions!$9:$9,"&gt;="&amp;U$9))*conditions!$U$69*conditions!$U$72,0))</f>
        <v>6.5034747397620052</v>
      </c>
      <c r="V92" s="37">
        <f>IF(V$9="",0,IF(V$9-SUMIFS(conditions!$73:$73,conditions!$8:$8,"&lt;="&amp;V$9,conditions!$9:$9,"&gt;="&amp;V$9)&lt;$U$9,(1-conditions!$U$34)*SUMIFS(20:20,$9:$9,EOMONTH($U$9,11)+1-$U$9+V$9-SUMIFS(conditions!$73:$73,conditions!$8:$8,"&lt;="&amp;V$9,conditions!$9:$9,"&gt;="&amp;V$9))*conditions!$U$69*conditions!$U$72,0))</f>
        <v>6.5034747397620052</v>
      </c>
      <c r="W92" s="37">
        <f>IF(W$9="",0,IF(W$9-SUMIFS(conditions!$73:$73,conditions!$8:$8,"&lt;="&amp;W$9,conditions!$9:$9,"&gt;="&amp;W$9)&lt;$U$9,(1-conditions!$U$34)*SUMIFS(20:20,$9:$9,EOMONTH($U$9,11)+1-$U$9+W$9-SUMIFS(conditions!$73:$73,conditions!$8:$8,"&lt;="&amp;W$9,conditions!$9:$9,"&gt;="&amp;W$9))*conditions!$U$69*conditions!$U$72,0))</f>
        <v>6.5034747397620052</v>
      </c>
      <c r="X92" s="37">
        <f>IF(X$9="",0,IF(X$9-SUMIFS(conditions!$73:$73,conditions!$8:$8,"&lt;="&amp;X$9,conditions!$9:$9,"&gt;="&amp;X$9)&lt;$U$9,(1-conditions!$U$34)*SUMIFS(20:20,$9:$9,EOMONTH($U$9,11)+1-$U$9+X$9-SUMIFS(conditions!$73:$73,conditions!$8:$8,"&lt;="&amp;X$9,conditions!$9:$9,"&gt;="&amp;X$9))*conditions!$U$69*conditions!$U$72,0))</f>
        <v>6.5034747397620052</v>
      </c>
      <c r="Y92" s="37">
        <f>IF(Y$9="",0,IF(Y$9-SUMIFS(conditions!$73:$73,conditions!$8:$8,"&lt;="&amp;Y$9,conditions!$9:$9,"&gt;="&amp;Y$9)&lt;$U$9,(1-conditions!$U$34)*SUMIFS(20:20,$9:$9,EOMONTH($U$9,11)+1-$U$9+Y$9-SUMIFS(conditions!$73:$73,conditions!$8:$8,"&lt;="&amp;Y$9,conditions!$9:$9,"&gt;="&amp;Y$9))*conditions!$U$69*conditions!$U$72,0))</f>
        <v>0</v>
      </c>
      <c r="Z92" s="37">
        <f>IF(Z$9="",0,IF(Z$9-SUMIFS(conditions!$73:$73,conditions!$8:$8,"&lt;="&amp;Z$9,conditions!$9:$9,"&gt;="&amp;Z$9)&lt;$U$9,(1-conditions!$U$34)*SUMIFS(20:20,$9:$9,EOMONTH($U$9,11)+1-$U$9+Z$9-SUMIFS(conditions!$73:$73,conditions!$8:$8,"&lt;="&amp;Z$9,conditions!$9:$9,"&gt;="&amp;Z$9))*conditions!$U$69*conditions!$U$72,0))</f>
        <v>0</v>
      </c>
      <c r="AA92" s="37">
        <f>IF(AA$9="",0,IF(AA$9-SUMIFS(conditions!$73:$73,conditions!$8:$8,"&lt;="&amp;AA$9,conditions!$9:$9,"&gt;="&amp;AA$9)&lt;$U$9,(1-conditions!$U$34)*SUMIFS(20:20,$9:$9,EOMONTH($U$9,11)+1-$U$9+AA$9-SUMIFS(conditions!$73:$73,conditions!$8:$8,"&lt;="&amp;AA$9,conditions!$9:$9,"&gt;="&amp;AA$9))*conditions!$U$69*conditions!$U$72,0))</f>
        <v>6.5034747397620052</v>
      </c>
      <c r="AB92" s="37">
        <f>IF(AB$9="",0,IF(AB$9-SUMIFS(conditions!$73:$73,conditions!$8:$8,"&lt;="&amp;AB$9,conditions!$9:$9,"&gt;="&amp;AB$9)&lt;$U$9,(1-conditions!$U$34)*SUMIFS(20:20,$9:$9,EOMONTH($U$9,11)+1-$U$9+AB$9-SUMIFS(conditions!$73:$73,conditions!$8:$8,"&lt;="&amp;AB$9,conditions!$9:$9,"&gt;="&amp;AB$9))*conditions!$U$69*conditions!$U$72,0))</f>
        <v>6.5034747397620052</v>
      </c>
      <c r="AC92" s="37">
        <f>IF(AC$9="",0,IF(AC$9-SUMIFS(conditions!$73:$73,conditions!$8:$8,"&lt;="&amp;AC$9,conditions!$9:$9,"&gt;="&amp;AC$9)&lt;$U$9,(1-conditions!$U$34)*SUMIFS(20:20,$9:$9,EOMONTH($U$9,11)+1-$U$9+AC$9-SUMIFS(conditions!$73:$73,conditions!$8:$8,"&lt;="&amp;AC$9,conditions!$9:$9,"&gt;="&amp;AC$9))*conditions!$U$69*conditions!$U$72,0))</f>
        <v>6.5034747397620052</v>
      </c>
      <c r="AD92" s="37">
        <f>IF(AD$9="",0,IF(AD$9-SUMIFS(conditions!$73:$73,conditions!$8:$8,"&lt;="&amp;AD$9,conditions!$9:$9,"&gt;="&amp;AD$9)&lt;$U$9,(1-conditions!$U$34)*SUMIFS(20:20,$9:$9,EOMONTH($U$9,11)+1-$U$9+AD$9-SUMIFS(conditions!$73:$73,conditions!$8:$8,"&lt;="&amp;AD$9,conditions!$9:$9,"&gt;="&amp;AD$9))*conditions!$U$69*conditions!$U$72,0))</f>
        <v>6.5034747397620052</v>
      </c>
      <c r="AE92" s="37">
        <f>IF(AE$9="",0,IF(AE$9-SUMIFS(conditions!$73:$73,conditions!$8:$8,"&lt;="&amp;AE$9,conditions!$9:$9,"&gt;="&amp;AE$9)&lt;$U$9,(1-conditions!$U$34)*SUMIFS(20:20,$9:$9,EOMONTH($U$9,11)+1-$U$9+AE$9-SUMIFS(conditions!$73:$73,conditions!$8:$8,"&lt;="&amp;AE$9,conditions!$9:$9,"&gt;="&amp;AE$9))*conditions!$U$69*conditions!$U$72,0))</f>
        <v>6.5034747397620052</v>
      </c>
      <c r="AF92" s="37">
        <f>IF(AF$9="",0,IF(AF$9-SUMIFS(conditions!$73:$73,conditions!$8:$8,"&lt;="&amp;AF$9,conditions!$9:$9,"&gt;="&amp;AF$9)&lt;$U$9,(1-conditions!$U$34)*SUMIFS(20:20,$9:$9,EOMONTH($U$9,11)+1-$U$9+AF$9-SUMIFS(conditions!$73:$73,conditions!$8:$8,"&lt;="&amp;AF$9,conditions!$9:$9,"&gt;="&amp;AF$9))*conditions!$U$69*conditions!$U$72,0))</f>
        <v>0</v>
      </c>
      <c r="AG92" s="37">
        <f>IF(AG$9="",0,IF(AG$9-SUMIFS(conditions!$73:$73,conditions!$8:$8,"&lt;="&amp;AG$9,conditions!$9:$9,"&gt;="&amp;AG$9)&lt;$U$9,(1-conditions!$U$34)*SUMIFS(20:20,$9:$9,EOMONTH($U$9,11)+1-$U$9+AG$9-SUMIFS(conditions!$73:$73,conditions!$8:$8,"&lt;="&amp;AG$9,conditions!$9:$9,"&gt;="&amp;AG$9))*conditions!$U$69*conditions!$U$72,0))</f>
        <v>0</v>
      </c>
      <c r="AH92" s="37">
        <f>IF(AH$9="",0,IF(AH$9-SUMIFS(conditions!$73:$73,conditions!$8:$8,"&lt;="&amp;AH$9,conditions!$9:$9,"&gt;="&amp;AH$9)&lt;$U$9,(1-conditions!$U$34)*SUMIFS(20:20,$9:$9,EOMONTH($U$9,11)+1-$U$9+AH$9-SUMIFS(conditions!$73:$73,conditions!$8:$8,"&lt;="&amp;AH$9,conditions!$9:$9,"&gt;="&amp;AH$9))*conditions!$U$69*conditions!$U$72,0))</f>
        <v>6.5034747397620052</v>
      </c>
      <c r="AI92" s="37">
        <f>IF(AI$9="",0,IF(AI$9-SUMIFS(conditions!$73:$73,conditions!$8:$8,"&lt;="&amp;AI$9,conditions!$9:$9,"&gt;="&amp;AI$9)&lt;$U$9,(1-conditions!$U$34)*SUMIFS(20:20,$9:$9,EOMONTH($U$9,11)+1-$U$9+AI$9-SUMIFS(conditions!$73:$73,conditions!$8:$8,"&lt;="&amp;AI$9,conditions!$9:$9,"&gt;="&amp;AI$9))*conditions!$U$69*conditions!$U$72,0))</f>
        <v>6.5034747397620052</v>
      </c>
      <c r="AJ92" s="37">
        <f>IF(AJ$9="",0,IF(AJ$9-SUMIFS(conditions!$73:$73,conditions!$8:$8,"&lt;="&amp;AJ$9,conditions!$9:$9,"&gt;="&amp;AJ$9)&lt;$U$9,(1-conditions!$U$34)*SUMIFS(20:20,$9:$9,EOMONTH($U$9,11)+1-$U$9+AJ$9-SUMIFS(conditions!$73:$73,conditions!$8:$8,"&lt;="&amp;AJ$9,conditions!$9:$9,"&gt;="&amp;AJ$9))*conditions!$U$69*conditions!$U$72,0))</f>
        <v>0</v>
      </c>
      <c r="AK92" s="37">
        <f>IF(AK$9="",0,IF(AK$9-SUMIFS(conditions!$73:$73,conditions!$8:$8,"&lt;="&amp;AK$9,conditions!$9:$9,"&gt;="&amp;AK$9)&lt;$U$9,(1-conditions!$U$34)*SUMIFS(20:20,$9:$9,EOMONTH($U$9,11)+1-$U$9+AK$9-SUMIFS(conditions!$73:$73,conditions!$8:$8,"&lt;="&amp;AK$9,conditions!$9:$9,"&gt;="&amp;AK$9))*conditions!$U$69*conditions!$U$72,0))</f>
        <v>0</v>
      </c>
      <c r="AL92" s="37">
        <f>IF(AL$9="",0,IF(AL$9-SUMIFS(conditions!$73:$73,conditions!$8:$8,"&lt;="&amp;AL$9,conditions!$9:$9,"&gt;="&amp;AL$9)&lt;$U$9,(1-conditions!$U$34)*SUMIFS(20:20,$9:$9,EOMONTH($U$9,11)+1-$U$9+AL$9-SUMIFS(conditions!$73:$73,conditions!$8:$8,"&lt;="&amp;AL$9,conditions!$9:$9,"&gt;="&amp;AL$9))*conditions!$U$69*conditions!$U$72,0))</f>
        <v>0</v>
      </c>
      <c r="AM92" s="37">
        <f>IF(AM$9="",0,IF(AM$9-SUMIFS(conditions!$73:$73,conditions!$8:$8,"&lt;="&amp;AM$9,conditions!$9:$9,"&gt;="&amp;AM$9)&lt;$U$9,(1-conditions!$U$34)*SUMIFS(20:20,$9:$9,EOMONTH($U$9,11)+1-$U$9+AM$9-SUMIFS(conditions!$73:$73,conditions!$8:$8,"&lt;="&amp;AM$9,conditions!$9:$9,"&gt;="&amp;AM$9))*conditions!$U$69*conditions!$U$72,0))</f>
        <v>0</v>
      </c>
      <c r="AN92" s="37">
        <f>IF(AN$9="",0,IF(AN$9-SUMIFS(conditions!$73:$73,conditions!$8:$8,"&lt;="&amp;AN$9,conditions!$9:$9,"&gt;="&amp;AN$9)&lt;$U$9,(1-conditions!$U$34)*SUMIFS(20:20,$9:$9,EOMONTH($U$9,11)+1-$U$9+AN$9-SUMIFS(conditions!$73:$73,conditions!$8:$8,"&lt;="&amp;AN$9,conditions!$9:$9,"&gt;="&amp;AN$9))*conditions!$U$69*conditions!$U$72,0))</f>
        <v>0</v>
      </c>
      <c r="AO92" s="37">
        <f>IF(AO$9="",0,IF(AO$9-SUMIFS(conditions!$73:$73,conditions!$8:$8,"&lt;="&amp;AO$9,conditions!$9:$9,"&gt;="&amp;AO$9)&lt;$U$9,(1-conditions!$U$34)*SUMIFS(20:20,$9:$9,EOMONTH($U$9,11)+1-$U$9+AO$9-SUMIFS(conditions!$73:$73,conditions!$8:$8,"&lt;="&amp;AO$9,conditions!$9:$9,"&gt;="&amp;AO$9))*conditions!$U$69*conditions!$U$72,0))</f>
        <v>0</v>
      </c>
      <c r="AP92" s="37">
        <f>IF(AP$9="",0,IF(AP$9-SUMIFS(conditions!$73:$73,conditions!$8:$8,"&lt;="&amp;AP$9,conditions!$9:$9,"&gt;="&amp;AP$9)&lt;$U$9,(1-conditions!$U$34)*SUMIFS(20:20,$9:$9,EOMONTH($U$9,11)+1-$U$9+AP$9-SUMIFS(conditions!$73:$73,conditions!$8:$8,"&lt;="&amp;AP$9,conditions!$9:$9,"&gt;="&amp;AP$9))*conditions!$U$69*conditions!$U$72,0))</f>
        <v>0</v>
      </c>
      <c r="AQ92" s="37">
        <f>IF(AQ$9="",0,IF(AQ$9-SUMIFS(conditions!$73:$73,conditions!$8:$8,"&lt;="&amp;AQ$9,conditions!$9:$9,"&gt;="&amp;AQ$9)&lt;$U$9,(1-conditions!$U$34)*SUMIFS(20:20,$9:$9,EOMONTH($U$9,11)+1-$U$9+AQ$9-SUMIFS(conditions!$73:$73,conditions!$8:$8,"&lt;="&amp;AQ$9,conditions!$9:$9,"&gt;="&amp;AQ$9))*conditions!$U$69*conditions!$U$72,0))</f>
        <v>0</v>
      </c>
      <c r="AR92" s="37">
        <f>IF(AR$9="",0,IF(AR$9-SUMIFS(conditions!$73:$73,conditions!$8:$8,"&lt;="&amp;AR$9,conditions!$9:$9,"&gt;="&amp;AR$9)&lt;$U$9,(1-conditions!$U$34)*SUMIFS(20:20,$9:$9,EOMONTH($U$9,11)+1-$U$9+AR$9-SUMIFS(conditions!$73:$73,conditions!$8:$8,"&lt;="&amp;AR$9,conditions!$9:$9,"&gt;="&amp;AR$9))*conditions!$U$69*conditions!$U$72,0))</f>
        <v>0</v>
      </c>
      <c r="AS92" s="37">
        <f>IF(AS$9="",0,IF(AS$9-SUMIFS(conditions!$73:$73,conditions!$8:$8,"&lt;="&amp;AS$9,conditions!$9:$9,"&gt;="&amp;AS$9)&lt;$U$9,(1-conditions!$U$34)*SUMIFS(20:20,$9:$9,EOMONTH($U$9,11)+1-$U$9+AS$9-SUMIFS(conditions!$73:$73,conditions!$8:$8,"&lt;="&amp;AS$9,conditions!$9:$9,"&gt;="&amp;AS$9))*conditions!$U$69*conditions!$U$72,0))</f>
        <v>0</v>
      </c>
      <c r="AT92" s="37">
        <f>IF(AT$9="",0,IF(AT$9-SUMIFS(conditions!$73:$73,conditions!$8:$8,"&lt;="&amp;AT$9,conditions!$9:$9,"&gt;="&amp;AT$9)&lt;$U$9,(1-conditions!$U$34)*SUMIFS(20:20,$9:$9,EOMONTH($U$9,11)+1-$U$9+AT$9-SUMIFS(conditions!$73:$73,conditions!$8:$8,"&lt;="&amp;AT$9,conditions!$9:$9,"&gt;="&amp;AT$9))*conditions!$U$69*conditions!$U$72,0))</f>
        <v>0</v>
      </c>
      <c r="AU92" s="37">
        <f>IF(AU$9="",0,IF(AU$9-SUMIFS(conditions!$73:$73,conditions!$8:$8,"&lt;="&amp;AU$9,conditions!$9:$9,"&gt;="&amp;AU$9)&lt;$U$9,(1-conditions!$U$34)*SUMIFS(20:20,$9:$9,EOMONTH($U$9,11)+1-$U$9+AU$9-SUMIFS(conditions!$73:$73,conditions!$8:$8,"&lt;="&amp;AU$9,conditions!$9:$9,"&gt;="&amp;AU$9))*conditions!$U$69*conditions!$U$72,0))</f>
        <v>0</v>
      </c>
      <c r="AV92" s="37">
        <f>IF(AV$9="",0,IF(AV$9-SUMIFS(conditions!$73:$73,conditions!$8:$8,"&lt;="&amp;AV$9,conditions!$9:$9,"&gt;="&amp;AV$9)&lt;$U$9,(1-conditions!$U$34)*SUMIFS(20:20,$9:$9,EOMONTH($U$9,11)+1-$U$9+AV$9-SUMIFS(conditions!$73:$73,conditions!$8:$8,"&lt;="&amp;AV$9,conditions!$9:$9,"&gt;="&amp;AV$9))*conditions!$U$69*conditions!$U$72,0))</f>
        <v>0</v>
      </c>
      <c r="AW92" s="37">
        <f>IF(AW$9="",0,IF(AW$9-SUMIFS(conditions!$73:$73,conditions!$8:$8,"&lt;="&amp;AW$9,conditions!$9:$9,"&gt;="&amp;AW$9)&lt;$U$9,(1-conditions!$U$34)*SUMIFS(20:20,$9:$9,EOMONTH($U$9,11)+1-$U$9+AW$9-SUMIFS(conditions!$73:$73,conditions!$8:$8,"&lt;="&amp;AW$9,conditions!$9:$9,"&gt;="&amp;AW$9))*conditions!$U$69*conditions!$U$72,0))</f>
        <v>0</v>
      </c>
      <c r="AX92" s="37">
        <f>IF(AX$9="",0,IF(AX$9-SUMIFS(conditions!$73:$73,conditions!$8:$8,"&lt;="&amp;AX$9,conditions!$9:$9,"&gt;="&amp;AX$9)&lt;$U$9,(1-conditions!$U$34)*SUMIFS(20:20,$9:$9,EOMONTH($U$9,11)+1-$U$9+AX$9-SUMIFS(conditions!$73:$73,conditions!$8:$8,"&lt;="&amp;AX$9,conditions!$9:$9,"&gt;="&amp;AX$9))*conditions!$U$69*conditions!$U$72,0))</f>
        <v>0</v>
      </c>
      <c r="AY92" s="37">
        <f>IF(AY$9="",0,IF(AY$9-SUMIFS(conditions!$73:$73,conditions!$8:$8,"&lt;="&amp;AY$9,conditions!$9:$9,"&gt;="&amp;AY$9)&lt;$U$9,(1-conditions!$U$34)*SUMIFS(20:20,$9:$9,EOMONTH($U$9,11)+1-$U$9+AY$9-SUMIFS(conditions!$73:$73,conditions!$8:$8,"&lt;="&amp;AY$9,conditions!$9:$9,"&gt;="&amp;AY$9))*conditions!$U$69*conditions!$U$72,0))</f>
        <v>0</v>
      </c>
      <c r="AZ92" s="37">
        <f>IF(AZ$9="",0,IF(AZ$9-SUMIFS(conditions!$73:$73,conditions!$8:$8,"&lt;="&amp;AZ$9,conditions!$9:$9,"&gt;="&amp;AZ$9)&lt;$U$9,(1-conditions!$U$34)*SUMIFS(20:20,$9:$9,EOMONTH($U$9,11)+1-$U$9+AZ$9-SUMIFS(conditions!$73:$73,conditions!$8:$8,"&lt;="&amp;AZ$9,conditions!$9:$9,"&gt;="&amp;AZ$9))*conditions!$U$69*conditions!$U$72,0))</f>
        <v>0</v>
      </c>
      <c r="BA92" s="37">
        <f>IF(BA$9="",0,IF(BA$9-SUMIFS(conditions!$73:$73,conditions!$8:$8,"&lt;="&amp;BA$9,conditions!$9:$9,"&gt;="&amp;BA$9)&lt;$U$9,(1-conditions!$U$34)*SUMIFS(20:20,$9:$9,EOMONTH($U$9,11)+1-$U$9+BA$9-SUMIFS(conditions!$73:$73,conditions!$8:$8,"&lt;="&amp;BA$9,conditions!$9:$9,"&gt;="&amp;BA$9))*conditions!$U$69*conditions!$U$72,0))</f>
        <v>0</v>
      </c>
      <c r="BB92" s="37">
        <f>IF(BB$9="",0,IF(BB$9-SUMIFS(conditions!$73:$73,conditions!$8:$8,"&lt;="&amp;BB$9,conditions!$9:$9,"&gt;="&amp;BB$9)&lt;$U$9,(1-conditions!$U$34)*SUMIFS(20:20,$9:$9,EOMONTH($U$9,11)+1-$U$9+BB$9-SUMIFS(conditions!$73:$73,conditions!$8:$8,"&lt;="&amp;BB$9,conditions!$9:$9,"&gt;="&amp;BB$9))*conditions!$U$69*conditions!$U$72,0))</f>
        <v>0</v>
      </c>
      <c r="BC92" s="37">
        <f>IF(BC$9="",0,IF(BC$9-SUMIFS(conditions!$73:$73,conditions!$8:$8,"&lt;="&amp;BC$9,conditions!$9:$9,"&gt;="&amp;BC$9)&lt;$U$9,(1-conditions!$U$34)*SUMIFS(20:20,$9:$9,EOMONTH($U$9,11)+1-$U$9+BC$9-SUMIFS(conditions!$73:$73,conditions!$8:$8,"&lt;="&amp;BC$9,conditions!$9:$9,"&gt;="&amp;BC$9))*conditions!$U$69*conditions!$U$72,0))</f>
        <v>0</v>
      </c>
      <c r="BD92" s="37">
        <f>IF(BD$9="",0,IF(BD$9-SUMIFS(conditions!$73:$73,conditions!$8:$8,"&lt;="&amp;BD$9,conditions!$9:$9,"&gt;="&amp;BD$9)&lt;$U$9,(1-conditions!$U$34)*SUMIFS(20:20,$9:$9,EOMONTH($U$9,11)+1-$U$9+BD$9-SUMIFS(conditions!$73:$73,conditions!$8:$8,"&lt;="&amp;BD$9,conditions!$9:$9,"&gt;="&amp;BD$9))*conditions!$U$69*conditions!$U$72,0))</f>
        <v>0</v>
      </c>
      <c r="BE92" s="37">
        <f>IF(BE$9="",0,IF(BE$9-SUMIFS(conditions!$73:$73,conditions!$8:$8,"&lt;="&amp;BE$9,conditions!$9:$9,"&gt;="&amp;BE$9)&lt;$U$9,(1-conditions!$U$34)*SUMIFS(20:20,$9:$9,EOMONTH($U$9,11)+1-$U$9+BE$9-SUMIFS(conditions!$73:$73,conditions!$8:$8,"&lt;="&amp;BE$9,conditions!$9:$9,"&gt;="&amp;BE$9))*conditions!$U$69*conditions!$U$72,0))</f>
        <v>0</v>
      </c>
      <c r="BF92" s="37">
        <f>IF(BF$9="",0,IF(BF$9-SUMIFS(conditions!$73:$73,conditions!$8:$8,"&lt;="&amp;BF$9,conditions!$9:$9,"&gt;="&amp;BF$9)&lt;$U$9,(1-conditions!$U$34)*SUMIFS(20:20,$9:$9,EOMONTH($U$9,11)+1-$U$9+BF$9-SUMIFS(conditions!$73:$73,conditions!$8:$8,"&lt;="&amp;BF$9,conditions!$9:$9,"&gt;="&amp;BF$9))*conditions!$U$69*conditions!$U$72,0))</f>
        <v>0</v>
      </c>
      <c r="BG92" s="37">
        <f>IF(BG$9="",0,IF(BG$9-SUMIFS(conditions!$73:$73,conditions!$8:$8,"&lt;="&amp;BG$9,conditions!$9:$9,"&gt;="&amp;BG$9)&lt;$U$9,(1-conditions!$U$34)*SUMIFS(20:20,$9:$9,EOMONTH($U$9,11)+1-$U$9+BG$9-SUMIFS(conditions!$73:$73,conditions!$8:$8,"&lt;="&amp;BG$9,conditions!$9:$9,"&gt;="&amp;BG$9))*conditions!$U$69*conditions!$U$72,0))</f>
        <v>0</v>
      </c>
      <c r="BH92" s="37">
        <f>IF(BH$9="",0,IF(BH$9-SUMIFS(conditions!$73:$73,conditions!$8:$8,"&lt;="&amp;BH$9,conditions!$9:$9,"&gt;="&amp;BH$9)&lt;$U$9,(1-conditions!$U$34)*SUMIFS(20:20,$9:$9,EOMONTH($U$9,11)+1-$U$9+BH$9-SUMIFS(conditions!$73:$73,conditions!$8:$8,"&lt;="&amp;BH$9,conditions!$9:$9,"&gt;="&amp;BH$9))*conditions!$U$69*conditions!$U$72,0))</f>
        <v>0</v>
      </c>
      <c r="BI92" s="37">
        <f>IF(BI$9="",0,IF(BI$9-SUMIFS(conditions!$73:$73,conditions!$8:$8,"&lt;="&amp;BI$9,conditions!$9:$9,"&gt;="&amp;BI$9)&lt;$U$9,(1-conditions!$U$34)*SUMIFS(20:20,$9:$9,EOMONTH($U$9,11)+1-$U$9+BI$9-SUMIFS(conditions!$73:$73,conditions!$8:$8,"&lt;="&amp;BI$9,conditions!$9:$9,"&gt;="&amp;BI$9))*conditions!$U$69*conditions!$U$72,0))</f>
        <v>0</v>
      </c>
      <c r="BJ92" s="37">
        <f>IF(BJ$9="",0,IF(BJ$9-SUMIFS(conditions!$73:$73,conditions!$8:$8,"&lt;="&amp;BJ$9,conditions!$9:$9,"&gt;="&amp;BJ$9)&lt;$U$9,(1-conditions!$U$34)*SUMIFS(20:20,$9:$9,EOMONTH($U$9,11)+1-$U$9+BJ$9-SUMIFS(conditions!$73:$73,conditions!$8:$8,"&lt;="&amp;BJ$9,conditions!$9:$9,"&gt;="&amp;BJ$9))*conditions!$U$69*conditions!$U$72,0))</f>
        <v>0</v>
      </c>
      <c r="BK92" s="37">
        <f>IF(BK$9="",0,IF(BK$9-SUMIFS(conditions!$73:$73,conditions!$8:$8,"&lt;="&amp;BK$9,conditions!$9:$9,"&gt;="&amp;BK$9)&lt;$U$9,(1-conditions!$U$34)*SUMIFS(20:20,$9:$9,EOMONTH($U$9,11)+1-$U$9+BK$9-SUMIFS(conditions!$73:$73,conditions!$8:$8,"&lt;="&amp;BK$9,conditions!$9:$9,"&gt;="&amp;BK$9))*conditions!$U$69*conditions!$U$72,0))</f>
        <v>0</v>
      </c>
      <c r="BL92" s="37">
        <f>IF(BL$9="",0,IF(BL$9-SUMIFS(conditions!$73:$73,conditions!$8:$8,"&lt;="&amp;BL$9,conditions!$9:$9,"&gt;="&amp;BL$9)&lt;$U$9,(1-conditions!$U$34)*SUMIFS(20:20,$9:$9,EOMONTH($U$9,11)+1-$U$9+BL$9-SUMIFS(conditions!$73:$73,conditions!$8:$8,"&lt;="&amp;BL$9,conditions!$9:$9,"&gt;="&amp;BL$9))*conditions!$U$69*conditions!$U$72,0))</f>
        <v>0</v>
      </c>
      <c r="BM92" s="37">
        <f>IF(BM$9="",0,IF(BM$9-SUMIFS(conditions!$73:$73,conditions!$8:$8,"&lt;="&amp;BM$9,conditions!$9:$9,"&gt;="&amp;BM$9)&lt;$U$9,(1-conditions!$U$34)*SUMIFS(20:20,$9:$9,EOMONTH($U$9,11)+1-$U$9+BM$9-SUMIFS(conditions!$73:$73,conditions!$8:$8,"&lt;="&amp;BM$9,conditions!$9:$9,"&gt;="&amp;BM$9))*conditions!$U$69*conditions!$U$72,0))</f>
        <v>0</v>
      </c>
      <c r="BN92" s="37">
        <f>IF(BN$9="",0,IF(BN$9-SUMIFS(conditions!$73:$73,conditions!$8:$8,"&lt;="&amp;BN$9,conditions!$9:$9,"&gt;="&amp;BN$9)&lt;$U$9,(1-conditions!$U$34)*SUMIFS(20:20,$9:$9,EOMONTH($U$9,11)+1-$U$9+BN$9-SUMIFS(conditions!$73:$73,conditions!$8:$8,"&lt;="&amp;BN$9,conditions!$9:$9,"&gt;="&amp;BN$9))*conditions!$U$69*conditions!$U$72,0))</f>
        <v>0</v>
      </c>
      <c r="BO92" s="37">
        <f>IF(BO$9="",0,IF(BO$9-SUMIFS(conditions!$73:$73,conditions!$8:$8,"&lt;="&amp;BO$9,conditions!$9:$9,"&gt;="&amp;BO$9)&lt;$U$9,(1-conditions!$U$34)*SUMIFS(20:20,$9:$9,EOMONTH($U$9,11)+1-$U$9+BO$9-SUMIFS(conditions!$73:$73,conditions!$8:$8,"&lt;="&amp;BO$9,conditions!$9:$9,"&gt;="&amp;BO$9))*conditions!$U$69*conditions!$U$72,0))</f>
        <v>0</v>
      </c>
      <c r="BP92" s="37">
        <f>IF(BP$9="",0,IF(BP$9-SUMIFS(conditions!$73:$73,conditions!$8:$8,"&lt;="&amp;BP$9,conditions!$9:$9,"&gt;="&amp;BP$9)&lt;$U$9,(1-conditions!$U$34)*SUMIFS(20:20,$9:$9,EOMONTH($U$9,11)+1-$U$9+BP$9-SUMIFS(conditions!$73:$73,conditions!$8:$8,"&lt;="&amp;BP$9,conditions!$9:$9,"&gt;="&amp;BP$9))*conditions!$U$69*conditions!$U$72,0))</f>
        <v>0</v>
      </c>
      <c r="BQ92" s="37">
        <f>IF(BQ$9="",0,IF(BQ$9-SUMIFS(conditions!$73:$73,conditions!$8:$8,"&lt;="&amp;BQ$9,conditions!$9:$9,"&gt;="&amp;BQ$9)&lt;$U$9,(1-conditions!$U$34)*SUMIFS(20:20,$9:$9,EOMONTH($U$9,11)+1-$U$9+BQ$9-SUMIFS(conditions!$73:$73,conditions!$8:$8,"&lt;="&amp;BQ$9,conditions!$9:$9,"&gt;="&amp;BQ$9))*conditions!$U$69*conditions!$U$72,0))</f>
        <v>0</v>
      </c>
      <c r="BR92" s="37">
        <f>IF(BR$9="",0,IF(BR$9-SUMIFS(conditions!$73:$73,conditions!$8:$8,"&lt;="&amp;BR$9,conditions!$9:$9,"&gt;="&amp;BR$9)&lt;$U$9,(1-conditions!$U$34)*SUMIFS(20:20,$9:$9,EOMONTH($U$9,11)+1-$U$9+BR$9-SUMIFS(conditions!$73:$73,conditions!$8:$8,"&lt;="&amp;BR$9,conditions!$9:$9,"&gt;="&amp;BR$9))*conditions!$U$69*conditions!$U$72,0))</f>
        <v>0</v>
      </c>
      <c r="BS92" s="37">
        <f>IF(BS$9="",0,IF(BS$9-SUMIFS(conditions!$73:$73,conditions!$8:$8,"&lt;="&amp;BS$9,conditions!$9:$9,"&gt;="&amp;BS$9)&lt;$U$9,(1-conditions!$U$34)*SUMIFS(20:20,$9:$9,EOMONTH($U$9,11)+1-$U$9+BS$9-SUMIFS(conditions!$73:$73,conditions!$8:$8,"&lt;="&amp;BS$9,conditions!$9:$9,"&gt;="&amp;BS$9))*conditions!$U$69*conditions!$U$72,0))</f>
        <v>0</v>
      </c>
      <c r="BT92" s="37">
        <f>IF(BT$9="",0,IF(BT$9-SUMIFS(conditions!$73:$73,conditions!$8:$8,"&lt;="&amp;BT$9,conditions!$9:$9,"&gt;="&amp;BT$9)&lt;$U$9,(1-conditions!$U$34)*SUMIFS(20:20,$9:$9,EOMONTH($U$9,11)+1-$U$9+BT$9-SUMIFS(conditions!$73:$73,conditions!$8:$8,"&lt;="&amp;BT$9,conditions!$9:$9,"&gt;="&amp;BT$9))*conditions!$U$69*conditions!$U$72,0))</f>
        <v>0</v>
      </c>
      <c r="BU92" s="37">
        <f>IF(BU$9="",0,IF(BU$9-SUMIFS(conditions!$73:$73,conditions!$8:$8,"&lt;="&amp;BU$9,conditions!$9:$9,"&gt;="&amp;BU$9)&lt;$U$9,(1-conditions!$U$34)*SUMIFS(20:20,$9:$9,EOMONTH($U$9,11)+1-$U$9+BU$9-SUMIFS(conditions!$73:$73,conditions!$8:$8,"&lt;="&amp;BU$9,conditions!$9:$9,"&gt;="&amp;BU$9))*conditions!$U$69*conditions!$U$72,0))</f>
        <v>0</v>
      </c>
      <c r="BV92" s="37">
        <f>IF(BV$9="",0,IF(BV$9-SUMIFS(conditions!$73:$73,conditions!$8:$8,"&lt;="&amp;BV$9,conditions!$9:$9,"&gt;="&amp;BV$9)&lt;$U$9,(1-conditions!$U$34)*SUMIFS(20:20,$9:$9,EOMONTH($U$9,11)+1-$U$9+BV$9-SUMIFS(conditions!$73:$73,conditions!$8:$8,"&lt;="&amp;BV$9,conditions!$9:$9,"&gt;="&amp;BV$9))*conditions!$U$69*conditions!$U$72,0))</f>
        <v>0</v>
      </c>
      <c r="BW92" s="37">
        <f>IF(BW$9="",0,IF(BW$9-SUMIFS(conditions!$73:$73,conditions!$8:$8,"&lt;="&amp;BW$9,conditions!$9:$9,"&gt;="&amp;BW$9)&lt;$U$9,(1-conditions!$U$34)*SUMIFS(20:20,$9:$9,EOMONTH($U$9,11)+1-$U$9+BW$9-SUMIFS(conditions!$73:$73,conditions!$8:$8,"&lt;="&amp;BW$9,conditions!$9:$9,"&gt;="&amp;BW$9))*conditions!$U$69*conditions!$U$72,0))</f>
        <v>0</v>
      </c>
      <c r="BX92" s="37">
        <f>IF(BX$9="",0,IF(BX$9-SUMIFS(conditions!$73:$73,conditions!$8:$8,"&lt;="&amp;BX$9,conditions!$9:$9,"&gt;="&amp;BX$9)&lt;$U$9,(1-conditions!$U$34)*SUMIFS(20:20,$9:$9,EOMONTH($U$9,11)+1-$U$9+BX$9-SUMIFS(conditions!$73:$73,conditions!$8:$8,"&lt;="&amp;BX$9,conditions!$9:$9,"&gt;="&amp;BX$9))*conditions!$U$69*conditions!$U$72,0))</f>
        <v>0</v>
      </c>
      <c r="BY92" s="37">
        <f>IF(BY$9="",0,IF(BY$9-SUMIFS(conditions!$73:$73,conditions!$8:$8,"&lt;="&amp;BY$9,conditions!$9:$9,"&gt;="&amp;BY$9)&lt;$U$9,(1-conditions!$U$34)*SUMIFS(20:20,$9:$9,EOMONTH($U$9,11)+1-$U$9+BY$9-SUMIFS(conditions!$73:$73,conditions!$8:$8,"&lt;="&amp;BY$9,conditions!$9:$9,"&gt;="&amp;BY$9))*conditions!$U$69*conditions!$U$72,0))</f>
        <v>0</v>
      </c>
      <c r="BZ92" s="37">
        <f>IF(BZ$9="",0,IF(BZ$9-SUMIFS(conditions!$73:$73,conditions!$8:$8,"&lt;="&amp;BZ$9,conditions!$9:$9,"&gt;="&amp;BZ$9)&lt;$U$9,(1-conditions!$U$34)*SUMIFS(20:20,$9:$9,EOMONTH($U$9,11)+1-$U$9+BZ$9-SUMIFS(conditions!$73:$73,conditions!$8:$8,"&lt;="&amp;BZ$9,conditions!$9:$9,"&gt;="&amp;BZ$9))*conditions!$U$69*conditions!$U$72,0))</f>
        <v>0</v>
      </c>
      <c r="CA92" s="37">
        <f>IF(CA$9="",0,IF(CA$9-SUMIFS(conditions!$73:$73,conditions!$8:$8,"&lt;="&amp;CA$9,conditions!$9:$9,"&gt;="&amp;CA$9)&lt;$U$9,(1-conditions!$U$34)*SUMIFS(20:20,$9:$9,EOMONTH($U$9,11)+1-$U$9+CA$9-SUMIFS(conditions!$73:$73,conditions!$8:$8,"&lt;="&amp;CA$9,conditions!$9:$9,"&gt;="&amp;CA$9))*conditions!$U$69*conditions!$U$72,0))</f>
        <v>0</v>
      </c>
      <c r="CB92" s="37">
        <f>IF(CB$9="",0,IF(CB$9-SUMIFS(conditions!$73:$73,conditions!$8:$8,"&lt;="&amp;CB$9,conditions!$9:$9,"&gt;="&amp;CB$9)&lt;$U$9,(1-conditions!$U$34)*SUMIFS(20:20,$9:$9,EOMONTH($U$9,11)+1-$U$9+CB$9-SUMIFS(conditions!$73:$73,conditions!$8:$8,"&lt;="&amp;CB$9,conditions!$9:$9,"&gt;="&amp;CB$9))*conditions!$U$69*conditions!$U$72,0))</f>
        <v>0</v>
      </c>
      <c r="CC92" s="37">
        <f>IF(CC$9="",0,IF(CC$9-SUMIFS(conditions!$73:$73,conditions!$8:$8,"&lt;="&amp;CC$9,conditions!$9:$9,"&gt;="&amp;CC$9)&lt;$U$9,(1-conditions!$U$34)*SUMIFS(20:20,$9:$9,EOMONTH($U$9,11)+1-$U$9+CC$9-SUMIFS(conditions!$73:$73,conditions!$8:$8,"&lt;="&amp;CC$9,conditions!$9:$9,"&gt;="&amp;CC$9))*conditions!$U$69*conditions!$U$72,0))</f>
        <v>0</v>
      </c>
      <c r="CD92" s="37">
        <f>IF(CD$9="",0,IF(CD$9-SUMIFS(conditions!$73:$73,conditions!$8:$8,"&lt;="&amp;CD$9,conditions!$9:$9,"&gt;="&amp;CD$9)&lt;$U$9,(1-conditions!$U$34)*SUMIFS(20:20,$9:$9,EOMONTH($U$9,11)+1-$U$9+CD$9-SUMIFS(conditions!$73:$73,conditions!$8:$8,"&lt;="&amp;CD$9,conditions!$9:$9,"&gt;="&amp;CD$9))*conditions!$U$69*conditions!$U$72,0))</f>
        <v>0</v>
      </c>
      <c r="CE92" s="37">
        <f>IF(CE$9="",0,IF(CE$9-SUMIFS(conditions!$73:$73,conditions!$8:$8,"&lt;="&amp;CE$9,conditions!$9:$9,"&gt;="&amp;CE$9)&lt;$U$9,(1-conditions!$U$34)*SUMIFS(20:20,$9:$9,EOMONTH($U$9,11)+1-$U$9+CE$9-SUMIFS(conditions!$73:$73,conditions!$8:$8,"&lt;="&amp;CE$9,conditions!$9:$9,"&gt;="&amp;CE$9))*conditions!$U$69*conditions!$U$72,0))</f>
        <v>0</v>
      </c>
      <c r="CF92" s="37">
        <f>IF(CF$9="",0,IF(CF$9-SUMIFS(conditions!$73:$73,conditions!$8:$8,"&lt;="&amp;CF$9,conditions!$9:$9,"&gt;="&amp;CF$9)&lt;$U$9,(1-conditions!$U$34)*SUMIFS(20:20,$9:$9,EOMONTH($U$9,11)+1-$U$9+CF$9-SUMIFS(conditions!$73:$73,conditions!$8:$8,"&lt;="&amp;CF$9,conditions!$9:$9,"&gt;="&amp;CF$9))*conditions!$U$69*conditions!$U$72,0))</f>
        <v>0</v>
      </c>
      <c r="CG92" s="37">
        <f>IF(CG$9="",0,IF(CG$9-SUMIFS(conditions!$73:$73,conditions!$8:$8,"&lt;="&amp;CG$9,conditions!$9:$9,"&gt;="&amp;CG$9)&lt;$U$9,(1-conditions!$U$34)*SUMIFS(20:20,$9:$9,EOMONTH($U$9,11)+1-$U$9+CG$9-SUMIFS(conditions!$73:$73,conditions!$8:$8,"&lt;="&amp;CG$9,conditions!$9:$9,"&gt;="&amp;CG$9))*conditions!$U$69*conditions!$U$72,0))</f>
        <v>0</v>
      </c>
      <c r="CH92" s="37">
        <f>IF(CH$9="",0,IF(CH$9-SUMIFS(conditions!$73:$73,conditions!$8:$8,"&lt;="&amp;CH$9,conditions!$9:$9,"&gt;="&amp;CH$9)&lt;$U$9,(1-conditions!$U$34)*SUMIFS(20:20,$9:$9,EOMONTH($U$9,11)+1-$U$9+CH$9-SUMIFS(conditions!$73:$73,conditions!$8:$8,"&lt;="&amp;CH$9,conditions!$9:$9,"&gt;="&amp;CH$9))*conditions!$U$69*conditions!$U$72,0))</f>
        <v>0</v>
      </c>
      <c r="CI92" s="37">
        <f>IF(CI$9="",0,IF(CI$9-SUMIFS(conditions!$73:$73,conditions!$8:$8,"&lt;="&amp;CI$9,conditions!$9:$9,"&gt;="&amp;CI$9)&lt;$U$9,(1-conditions!$U$34)*SUMIFS(20:20,$9:$9,EOMONTH($U$9,11)+1-$U$9+CI$9-SUMIFS(conditions!$73:$73,conditions!$8:$8,"&lt;="&amp;CI$9,conditions!$9:$9,"&gt;="&amp;CI$9))*conditions!$U$69*conditions!$U$72,0))</f>
        <v>0</v>
      </c>
      <c r="CJ92" s="37">
        <f>IF(CJ$9="",0,IF(CJ$9-SUMIFS(conditions!$73:$73,conditions!$8:$8,"&lt;="&amp;CJ$9,conditions!$9:$9,"&gt;="&amp;CJ$9)&lt;$U$9,(1-conditions!$U$34)*SUMIFS(20:20,$9:$9,EOMONTH($U$9,11)+1-$U$9+CJ$9-SUMIFS(conditions!$73:$73,conditions!$8:$8,"&lt;="&amp;CJ$9,conditions!$9:$9,"&gt;="&amp;CJ$9))*conditions!$U$69*conditions!$U$72,0))</f>
        <v>0</v>
      </c>
      <c r="CK92" s="37">
        <f>IF(CK$9="",0,IF(CK$9-SUMIFS(conditions!$73:$73,conditions!$8:$8,"&lt;="&amp;CK$9,conditions!$9:$9,"&gt;="&amp;CK$9)&lt;$U$9,(1-conditions!$U$34)*SUMIFS(20:20,$9:$9,EOMONTH($U$9,11)+1-$U$9+CK$9-SUMIFS(conditions!$73:$73,conditions!$8:$8,"&lt;="&amp;CK$9,conditions!$9:$9,"&gt;="&amp;CK$9))*conditions!$U$69*conditions!$U$72,0))</f>
        <v>0</v>
      </c>
      <c r="CL92" s="37">
        <f>IF(CL$9="",0,IF(CL$9-SUMIFS(conditions!$73:$73,conditions!$8:$8,"&lt;="&amp;CL$9,conditions!$9:$9,"&gt;="&amp;CL$9)&lt;$U$9,(1-conditions!$U$34)*SUMIFS(20:20,$9:$9,EOMONTH($U$9,11)+1-$U$9+CL$9-SUMIFS(conditions!$73:$73,conditions!$8:$8,"&lt;="&amp;CL$9,conditions!$9:$9,"&gt;="&amp;CL$9))*conditions!$U$69*conditions!$U$72,0))</f>
        <v>0</v>
      </c>
      <c r="CM92" s="37">
        <f>IF(CM$9="",0,IF(CM$9-SUMIFS(conditions!$73:$73,conditions!$8:$8,"&lt;="&amp;CM$9,conditions!$9:$9,"&gt;="&amp;CM$9)&lt;$U$9,(1-conditions!$U$34)*SUMIFS(20:20,$9:$9,EOMONTH($U$9,11)+1-$U$9+CM$9-SUMIFS(conditions!$73:$73,conditions!$8:$8,"&lt;="&amp;CM$9,conditions!$9:$9,"&gt;="&amp;CM$9))*conditions!$U$69*conditions!$U$72,0))</f>
        <v>0</v>
      </c>
      <c r="CN92" s="37">
        <f>IF(CN$9="",0,IF(CN$9-SUMIFS(conditions!$73:$73,conditions!$8:$8,"&lt;="&amp;CN$9,conditions!$9:$9,"&gt;="&amp;CN$9)&lt;$U$9,(1-conditions!$U$34)*SUMIFS(20:20,$9:$9,EOMONTH($U$9,11)+1-$U$9+CN$9-SUMIFS(conditions!$73:$73,conditions!$8:$8,"&lt;="&amp;CN$9,conditions!$9:$9,"&gt;="&amp;CN$9))*conditions!$U$69*conditions!$U$72,0))</f>
        <v>0</v>
      </c>
      <c r="CO92" s="37">
        <f>IF(CO$9="",0,IF(CO$9-SUMIFS(conditions!$73:$73,conditions!$8:$8,"&lt;="&amp;CO$9,conditions!$9:$9,"&gt;="&amp;CO$9)&lt;$U$9,(1-conditions!$U$34)*SUMIFS(20:20,$9:$9,EOMONTH($U$9,11)+1-$U$9+CO$9-SUMIFS(conditions!$73:$73,conditions!$8:$8,"&lt;="&amp;CO$9,conditions!$9:$9,"&gt;="&amp;CO$9))*conditions!$U$69*conditions!$U$72,0))</f>
        <v>0</v>
      </c>
      <c r="CP92" s="37">
        <f>IF(CP$9="",0,IF(CP$9-SUMIFS(conditions!$73:$73,conditions!$8:$8,"&lt;="&amp;CP$9,conditions!$9:$9,"&gt;="&amp;CP$9)&lt;$U$9,(1-conditions!$U$34)*SUMIFS(20:20,$9:$9,EOMONTH($U$9,11)+1-$U$9+CP$9-SUMIFS(conditions!$73:$73,conditions!$8:$8,"&lt;="&amp;CP$9,conditions!$9:$9,"&gt;="&amp;CP$9))*conditions!$U$69*conditions!$U$72,0))</f>
        <v>0</v>
      </c>
      <c r="CQ92" s="37">
        <f>IF(CQ$9="",0,IF(CQ$9-SUMIFS(conditions!$73:$73,conditions!$8:$8,"&lt;="&amp;CQ$9,conditions!$9:$9,"&gt;="&amp;CQ$9)&lt;$U$9,(1-conditions!$U$34)*SUMIFS(20:20,$9:$9,EOMONTH($U$9,11)+1-$U$9+CQ$9-SUMIFS(conditions!$73:$73,conditions!$8:$8,"&lt;="&amp;CQ$9,conditions!$9:$9,"&gt;="&amp;CQ$9))*conditions!$U$69*conditions!$U$72,0))</f>
        <v>0</v>
      </c>
      <c r="CR92" s="37">
        <f>IF(CR$9="",0,IF(CR$9-SUMIFS(conditions!$73:$73,conditions!$8:$8,"&lt;="&amp;CR$9,conditions!$9:$9,"&gt;="&amp;CR$9)&lt;$U$9,(1-conditions!$U$34)*SUMIFS(20:20,$9:$9,EOMONTH($U$9,11)+1-$U$9+CR$9-SUMIFS(conditions!$73:$73,conditions!$8:$8,"&lt;="&amp;CR$9,conditions!$9:$9,"&gt;="&amp;CR$9))*conditions!$U$69*conditions!$U$72,0))</f>
        <v>0</v>
      </c>
      <c r="CS92" s="37">
        <f>IF(CS$9="",0,IF(CS$9-SUMIFS(conditions!$73:$73,conditions!$8:$8,"&lt;="&amp;CS$9,conditions!$9:$9,"&gt;="&amp;CS$9)&lt;$U$9,(1-conditions!$U$34)*SUMIFS(20:20,$9:$9,EOMONTH($U$9,11)+1-$U$9+CS$9-SUMIFS(conditions!$73:$73,conditions!$8:$8,"&lt;="&amp;CS$9,conditions!$9:$9,"&gt;="&amp;CS$9))*conditions!$U$69*conditions!$U$72,0))</f>
        <v>0</v>
      </c>
      <c r="CT92" s="37">
        <f>IF(CT$9="",0,IF(CT$9-SUMIFS(conditions!$73:$73,conditions!$8:$8,"&lt;="&amp;CT$9,conditions!$9:$9,"&gt;="&amp;CT$9)&lt;$U$9,(1-conditions!$U$34)*SUMIFS(20:20,$9:$9,EOMONTH($U$9,11)+1-$U$9+CT$9-SUMIFS(conditions!$73:$73,conditions!$8:$8,"&lt;="&amp;CT$9,conditions!$9:$9,"&gt;="&amp;CT$9))*conditions!$U$69*conditions!$U$72,0))</f>
        <v>0</v>
      </c>
      <c r="CU92" s="37">
        <f>IF(CU$9="",0,IF(CU$9-SUMIFS(conditions!$73:$73,conditions!$8:$8,"&lt;="&amp;CU$9,conditions!$9:$9,"&gt;="&amp;CU$9)&lt;$U$9,(1-conditions!$U$34)*SUMIFS(20:20,$9:$9,EOMONTH($U$9,11)+1-$U$9+CU$9-SUMIFS(conditions!$73:$73,conditions!$8:$8,"&lt;="&amp;CU$9,conditions!$9:$9,"&gt;="&amp;CU$9))*conditions!$U$69*conditions!$U$72,0))</f>
        <v>0</v>
      </c>
      <c r="CV92" s="37">
        <f>IF(CV$9="",0,IF(CV$9-SUMIFS(conditions!$73:$73,conditions!$8:$8,"&lt;="&amp;CV$9,conditions!$9:$9,"&gt;="&amp;CV$9)&lt;$U$9,(1-conditions!$U$34)*SUMIFS(20:20,$9:$9,EOMONTH($U$9,11)+1-$U$9+CV$9-SUMIFS(conditions!$73:$73,conditions!$8:$8,"&lt;="&amp;CV$9,conditions!$9:$9,"&gt;="&amp;CV$9))*conditions!$U$69*conditions!$U$72,0))</f>
        <v>0</v>
      </c>
      <c r="CW92" s="37">
        <f>IF(CW$9="",0,IF(CW$9-SUMIFS(conditions!$73:$73,conditions!$8:$8,"&lt;="&amp;CW$9,conditions!$9:$9,"&gt;="&amp;CW$9)&lt;$U$9,(1-conditions!$U$34)*SUMIFS(20:20,$9:$9,EOMONTH($U$9,11)+1-$U$9+CW$9-SUMIFS(conditions!$73:$73,conditions!$8:$8,"&lt;="&amp;CW$9,conditions!$9:$9,"&gt;="&amp;CW$9))*conditions!$U$69*conditions!$U$72,0))</f>
        <v>0</v>
      </c>
      <c r="CX92" s="37">
        <f>IF(CX$9="",0,IF(CX$9-SUMIFS(conditions!$73:$73,conditions!$8:$8,"&lt;="&amp;CX$9,conditions!$9:$9,"&gt;="&amp;CX$9)&lt;$U$9,(1-conditions!$U$34)*SUMIFS(20:20,$9:$9,EOMONTH($U$9,11)+1-$U$9+CX$9-SUMIFS(conditions!$73:$73,conditions!$8:$8,"&lt;="&amp;CX$9,conditions!$9:$9,"&gt;="&amp;CX$9))*conditions!$U$69*conditions!$U$72,0))</f>
        <v>0</v>
      </c>
      <c r="CY92" s="37">
        <f>IF(CY$9="",0,IF(CY$9-SUMIFS(conditions!$73:$73,conditions!$8:$8,"&lt;="&amp;CY$9,conditions!$9:$9,"&gt;="&amp;CY$9)&lt;$U$9,(1-conditions!$U$34)*SUMIFS(20:20,$9:$9,EOMONTH($U$9,11)+1-$U$9+CY$9-SUMIFS(conditions!$73:$73,conditions!$8:$8,"&lt;="&amp;CY$9,conditions!$9:$9,"&gt;="&amp;CY$9))*conditions!$U$69*conditions!$U$72,0))</f>
        <v>0</v>
      </c>
      <c r="CZ92" s="37">
        <f>IF(CZ$9="",0,IF(CZ$9-SUMIFS(conditions!$73:$73,conditions!$8:$8,"&lt;="&amp;CZ$9,conditions!$9:$9,"&gt;="&amp;CZ$9)&lt;$U$9,(1-conditions!$U$34)*SUMIFS(20:20,$9:$9,EOMONTH($U$9,11)+1-$U$9+CZ$9-SUMIFS(conditions!$73:$73,conditions!$8:$8,"&lt;="&amp;CZ$9,conditions!$9:$9,"&gt;="&amp;CZ$9))*conditions!$U$69*conditions!$U$72,0))</f>
        <v>0</v>
      </c>
      <c r="DA92" s="37">
        <f>IF(DA$9="",0,IF(DA$9-SUMIFS(conditions!$73:$73,conditions!$8:$8,"&lt;="&amp;DA$9,conditions!$9:$9,"&gt;="&amp;DA$9)&lt;$U$9,(1-conditions!$U$34)*SUMIFS(20:20,$9:$9,EOMONTH($U$9,11)+1-$U$9+DA$9-SUMIFS(conditions!$73:$73,conditions!$8:$8,"&lt;="&amp;DA$9,conditions!$9:$9,"&gt;="&amp;DA$9))*conditions!$U$69*conditions!$U$72,0))</f>
        <v>0</v>
      </c>
      <c r="DB92" s="37">
        <f>IF(DB$9="",0,IF(DB$9-SUMIFS(conditions!$73:$73,conditions!$8:$8,"&lt;="&amp;DB$9,conditions!$9:$9,"&gt;="&amp;DB$9)&lt;$U$9,(1-conditions!$U$34)*SUMIFS(20:20,$9:$9,EOMONTH($U$9,11)+1-$U$9+DB$9-SUMIFS(conditions!$73:$73,conditions!$8:$8,"&lt;="&amp;DB$9,conditions!$9:$9,"&gt;="&amp;DB$9))*conditions!$U$69*conditions!$U$72,0))</f>
        <v>0</v>
      </c>
      <c r="DC92" s="37">
        <f>IF(DC$9="",0,IF(DC$9-SUMIFS(conditions!$73:$73,conditions!$8:$8,"&lt;="&amp;DC$9,conditions!$9:$9,"&gt;="&amp;DC$9)&lt;$U$9,(1-conditions!$U$34)*SUMIFS(20:20,$9:$9,EOMONTH($U$9,11)+1-$U$9+DC$9-SUMIFS(conditions!$73:$73,conditions!$8:$8,"&lt;="&amp;DC$9,conditions!$9:$9,"&gt;="&amp;DC$9))*conditions!$U$69*conditions!$U$72,0))</f>
        <v>0</v>
      </c>
      <c r="DD92" s="37">
        <f>IF(DD$9="",0,IF(DD$9-SUMIFS(conditions!$73:$73,conditions!$8:$8,"&lt;="&amp;DD$9,conditions!$9:$9,"&gt;="&amp;DD$9)&lt;$U$9,(1-conditions!$U$34)*SUMIFS(20:20,$9:$9,EOMONTH($U$9,11)+1-$U$9+DD$9-SUMIFS(conditions!$73:$73,conditions!$8:$8,"&lt;="&amp;DD$9,conditions!$9:$9,"&gt;="&amp;DD$9))*conditions!$U$69*conditions!$U$72,0))</f>
        <v>0</v>
      </c>
      <c r="DE92" s="37">
        <f>IF(DE$9="",0,IF(DE$9-SUMIFS(conditions!$73:$73,conditions!$8:$8,"&lt;="&amp;DE$9,conditions!$9:$9,"&gt;="&amp;DE$9)&lt;$U$9,(1-conditions!$U$34)*SUMIFS(20:20,$9:$9,EOMONTH($U$9,11)+1-$U$9+DE$9-SUMIFS(conditions!$73:$73,conditions!$8:$8,"&lt;="&amp;DE$9,conditions!$9:$9,"&gt;="&amp;DE$9))*conditions!$U$69*conditions!$U$72,0))</f>
        <v>0</v>
      </c>
      <c r="DF92" s="37">
        <f>IF(DF$9="",0,IF(DF$9-SUMIFS(conditions!$73:$73,conditions!$8:$8,"&lt;="&amp;DF$9,conditions!$9:$9,"&gt;="&amp;DF$9)&lt;$U$9,(1-conditions!$U$34)*SUMIFS(20:20,$9:$9,EOMONTH($U$9,11)+1-$U$9+DF$9-SUMIFS(conditions!$73:$73,conditions!$8:$8,"&lt;="&amp;DF$9,conditions!$9:$9,"&gt;="&amp;DF$9))*conditions!$U$69*conditions!$U$72,0))</f>
        <v>0</v>
      </c>
      <c r="DG92" s="37">
        <f>IF(DG$9="",0,IF(DG$9-SUMIFS(conditions!$73:$73,conditions!$8:$8,"&lt;="&amp;DG$9,conditions!$9:$9,"&gt;="&amp;DG$9)&lt;$U$9,(1-conditions!$U$34)*SUMIFS(20:20,$9:$9,EOMONTH($U$9,11)+1-$U$9+DG$9-SUMIFS(conditions!$73:$73,conditions!$8:$8,"&lt;="&amp;DG$9,conditions!$9:$9,"&gt;="&amp;DG$9))*conditions!$U$69*conditions!$U$72,0))</f>
        <v>0</v>
      </c>
      <c r="DH92" s="37">
        <f>IF(DH$9="",0,IF(DH$9-SUMIFS(conditions!$73:$73,conditions!$8:$8,"&lt;="&amp;DH$9,conditions!$9:$9,"&gt;="&amp;DH$9)&lt;$U$9,(1-conditions!$U$34)*SUMIFS(20:20,$9:$9,EOMONTH($U$9,11)+1-$U$9+DH$9-SUMIFS(conditions!$73:$73,conditions!$8:$8,"&lt;="&amp;DH$9,conditions!$9:$9,"&gt;="&amp;DH$9))*conditions!$U$69*conditions!$U$72,0))</f>
        <v>0</v>
      </c>
      <c r="DI92" s="37">
        <f>IF(DI$9="",0,IF(DI$9-SUMIFS(conditions!$73:$73,conditions!$8:$8,"&lt;="&amp;DI$9,conditions!$9:$9,"&gt;="&amp;DI$9)&lt;$U$9,(1-conditions!$U$34)*SUMIFS(20:20,$9:$9,EOMONTH($U$9,11)+1-$U$9+DI$9-SUMIFS(conditions!$73:$73,conditions!$8:$8,"&lt;="&amp;DI$9,conditions!$9:$9,"&gt;="&amp;DI$9))*conditions!$U$69*conditions!$U$72,0))</f>
        <v>0</v>
      </c>
      <c r="DJ92" s="37">
        <f>IF(DJ$9="",0,IF(DJ$9-SUMIFS(conditions!$73:$73,conditions!$8:$8,"&lt;="&amp;DJ$9,conditions!$9:$9,"&gt;="&amp;DJ$9)&lt;$U$9,(1-conditions!$U$34)*SUMIFS(20:20,$9:$9,EOMONTH($U$9,11)+1-$U$9+DJ$9-SUMIFS(conditions!$73:$73,conditions!$8:$8,"&lt;="&amp;DJ$9,conditions!$9:$9,"&gt;="&amp;DJ$9))*conditions!$U$69*conditions!$U$72,0))</f>
        <v>0</v>
      </c>
      <c r="DK92" s="37">
        <f>IF(DK$9="",0,IF(DK$9-SUMIFS(conditions!$73:$73,conditions!$8:$8,"&lt;="&amp;DK$9,conditions!$9:$9,"&gt;="&amp;DK$9)&lt;$U$9,(1-conditions!$U$34)*SUMIFS(20:20,$9:$9,EOMONTH($U$9,11)+1-$U$9+DK$9-SUMIFS(conditions!$73:$73,conditions!$8:$8,"&lt;="&amp;DK$9,conditions!$9:$9,"&gt;="&amp;DK$9))*conditions!$U$69*conditions!$U$72,0))</f>
        <v>0</v>
      </c>
      <c r="DL92" s="37">
        <f>IF(DL$9="",0,IF(DL$9-SUMIFS(conditions!$73:$73,conditions!$8:$8,"&lt;="&amp;DL$9,conditions!$9:$9,"&gt;="&amp;DL$9)&lt;$U$9,(1-conditions!$U$34)*SUMIFS(20:20,$9:$9,EOMONTH($U$9,11)+1-$U$9+DL$9-SUMIFS(conditions!$73:$73,conditions!$8:$8,"&lt;="&amp;DL$9,conditions!$9:$9,"&gt;="&amp;DL$9))*conditions!$U$69*conditions!$U$72,0))</f>
        <v>0</v>
      </c>
      <c r="DM92" s="37">
        <f>IF(DM$9="",0,IF(DM$9-SUMIFS(conditions!$73:$73,conditions!$8:$8,"&lt;="&amp;DM$9,conditions!$9:$9,"&gt;="&amp;DM$9)&lt;$U$9,(1-conditions!$U$34)*SUMIFS(20:20,$9:$9,EOMONTH($U$9,11)+1-$U$9+DM$9-SUMIFS(conditions!$73:$73,conditions!$8:$8,"&lt;="&amp;DM$9,conditions!$9:$9,"&gt;="&amp;DM$9))*conditions!$U$69*conditions!$U$72,0))</f>
        <v>0</v>
      </c>
      <c r="DN92" s="37">
        <f>IF(DN$9="",0,IF(DN$9-SUMIFS(conditions!$73:$73,conditions!$8:$8,"&lt;="&amp;DN$9,conditions!$9:$9,"&gt;="&amp;DN$9)&lt;$U$9,(1-conditions!$U$34)*SUMIFS(20:20,$9:$9,EOMONTH($U$9,11)+1-$U$9+DN$9-SUMIFS(conditions!$73:$73,conditions!$8:$8,"&lt;="&amp;DN$9,conditions!$9:$9,"&gt;="&amp;DN$9))*conditions!$U$69*conditions!$U$72,0))</f>
        <v>0</v>
      </c>
      <c r="DO92" s="37">
        <f>IF(DO$9="",0,IF(DO$9-SUMIFS(conditions!$73:$73,conditions!$8:$8,"&lt;="&amp;DO$9,conditions!$9:$9,"&gt;="&amp;DO$9)&lt;$U$9,(1-conditions!$U$34)*SUMIFS(20:20,$9:$9,EOMONTH($U$9,11)+1-$U$9+DO$9-SUMIFS(conditions!$73:$73,conditions!$8:$8,"&lt;="&amp;DO$9,conditions!$9:$9,"&gt;="&amp;DO$9))*conditions!$U$69*conditions!$U$72,0))</f>
        <v>0</v>
      </c>
      <c r="DP92" s="37">
        <f>IF(DP$9="",0,IF(DP$9-SUMIFS(conditions!$73:$73,conditions!$8:$8,"&lt;="&amp;DP$9,conditions!$9:$9,"&gt;="&amp;DP$9)&lt;$U$9,(1-conditions!$U$34)*SUMIFS(20:20,$9:$9,EOMONTH($U$9,11)+1-$U$9+DP$9-SUMIFS(conditions!$73:$73,conditions!$8:$8,"&lt;="&amp;DP$9,conditions!$9:$9,"&gt;="&amp;DP$9))*conditions!$U$69*conditions!$U$72,0))</f>
        <v>0</v>
      </c>
      <c r="DQ92" s="37">
        <f>IF(DQ$9="",0,IF(DQ$9-SUMIFS(conditions!$73:$73,conditions!$8:$8,"&lt;="&amp;DQ$9,conditions!$9:$9,"&gt;="&amp;DQ$9)&lt;$U$9,(1-conditions!$U$34)*SUMIFS(20:20,$9:$9,EOMONTH($U$9,11)+1-$U$9+DQ$9-SUMIFS(conditions!$73:$73,conditions!$8:$8,"&lt;="&amp;DQ$9,conditions!$9:$9,"&gt;="&amp;DQ$9))*conditions!$U$69*conditions!$U$72,0))</f>
        <v>0</v>
      </c>
      <c r="DR92" s="37">
        <f>IF(DR$9="",0,IF(DR$9-SUMIFS(conditions!$73:$73,conditions!$8:$8,"&lt;="&amp;DR$9,conditions!$9:$9,"&gt;="&amp;DR$9)&lt;$U$9,(1-conditions!$U$34)*SUMIFS(20:20,$9:$9,EOMONTH($U$9,11)+1-$U$9+DR$9-SUMIFS(conditions!$73:$73,conditions!$8:$8,"&lt;="&amp;DR$9,conditions!$9:$9,"&gt;="&amp;DR$9))*conditions!$U$69*conditions!$U$72,0))</f>
        <v>0</v>
      </c>
      <c r="DS92" s="37">
        <f>IF(DS$9="",0,IF(DS$9-SUMIFS(conditions!$73:$73,conditions!$8:$8,"&lt;="&amp;DS$9,conditions!$9:$9,"&gt;="&amp;DS$9)&lt;$U$9,(1-conditions!$U$34)*SUMIFS(20:20,$9:$9,EOMONTH($U$9,11)+1-$U$9+DS$9-SUMIFS(conditions!$73:$73,conditions!$8:$8,"&lt;="&amp;DS$9,conditions!$9:$9,"&gt;="&amp;DS$9))*conditions!$U$69*conditions!$U$72,0))</f>
        <v>0</v>
      </c>
      <c r="DT92" s="37">
        <f>IF(DT$9="",0,IF(DT$9-SUMIFS(conditions!$73:$73,conditions!$8:$8,"&lt;="&amp;DT$9,conditions!$9:$9,"&gt;="&amp;DT$9)&lt;$U$9,(1-conditions!$U$34)*SUMIFS(20:20,$9:$9,EOMONTH($U$9,11)+1-$U$9+DT$9-SUMIFS(conditions!$73:$73,conditions!$8:$8,"&lt;="&amp;DT$9,conditions!$9:$9,"&gt;="&amp;DT$9))*conditions!$U$69*conditions!$U$72,0))</f>
        <v>0</v>
      </c>
      <c r="DU92" s="37">
        <f>IF(DU$9="",0,IF(DU$9-SUMIFS(conditions!$73:$73,conditions!$8:$8,"&lt;="&amp;DU$9,conditions!$9:$9,"&gt;="&amp;DU$9)&lt;$U$9,(1-conditions!$U$34)*SUMIFS(20:20,$9:$9,EOMONTH($U$9,11)+1-$U$9+DU$9-SUMIFS(conditions!$73:$73,conditions!$8:$8,"&lt;="&amp;DU$9,conditions!$9:$9,"&gt;="&amp;DU$9))*conditions!$U$69*conditions!$U$72,0))</f>
        <v>0</v>
      </c>
      <c r="DV92" s="37">
        <f>IF(DV$9="",0,IF(DV$9-SUMIFS(conditions!$73:$73,conditions!$8:$8,"&lt;="&amp;DV$9,conditions!$9:$9,"&gt;="&amp;DV$9)&lt;$U$9,(1-conditions!$U$34)*SUMIFS(20:20,$9:$9,EOMONTH($U$9,11)+1-$U$9+DV$9-SUMIFS(conditions!$73:$73,conditions!$8:$8,"&lt;="&amp;DV$9,conditions!$9:$9,"&gt;="&amp;DV$9))*conditions!$U$69*conditions!$U$72,0))</f>
        <v>0</v>
      </c>
      <c r="DW92" s="37">
        <f>IF(DW$9="",0,IF(DW$9-SUMIFS(conditions!$73:$73,conditions!$8:$8,"&lt;="&amp;DW$9,conditions!$9:$9,"&gt;="&amp;DW$9)&lt;$U$9,(1-conditions!$U$34)*SUMIFS(20:20,$9:$9,EOMONTH($U$9,11)+1-$U$9+DW$9-SUMIFS(conditions!$73:$73,conditions!$8:$8,"&lt;="&amp;DW$9,conditions!$9:$9,"&gt;="&amp;DW$9))*conditions!$U$69*conditions!$U$72,0))</f>
        <v>0</v>
      </c>
      <c r="DX92" s="37">
        <f>IF(DX$9="",0,IF(DX$9-SUMIFS(conditions!$73:$73,conditions!$8:$8,"&lt;="&amp;DX$9,conditions!$9:$9,"&gt;="&amp;DX$9)&lt;$U$9,(1-conditions!$U$34)*SUMIFS(20:20,$9:$9,EOMONTH($U$9,11)+1-$U$9+DX$9-SUMIFS(conditions!$73:$73,conditions!$8:$8,"&lt;="&amp;DX$9,conditions!$9:$9,"&gt;="&amp;DX$9))*conditions!$U$69*conditions!$U$72,0))</f>
        <v>0</v>
      </c>
      <c r="DY92" s="37">
        <f>IF(DY$9="",0,IF(DY$9-SUMIFS(conditions!$73:$73,conditions!$8:$8,"&lt;="&amp;DY$9,conditions!$9:$9,"&gt;="&amp;DY$9)&lt;$U$9,(1-conditions!$U$34)*SUMIFS(20:20,$9:$9,EOMONTH($U$9,11)+1-$U$9+DY$9-SUMIFS(conditions!$73:$73,conditions!$8:$8,"&lt;="&amp;DY$9,conditions!$9:$9,"&gt;="&amp;DY$9))*conditions!$U$69*conditions!$U$72,0))</f>
        <v>0</v>
      </c>
      <c r="DZ92" s="37">
        <f>IF(DZ$9="",0,IF(DZ$9-SUMIFS(conditions!$73:$73,conditions!$8:$8,"&lt;="&amp;DZ$9,conditions!$9:$9,"&gt;="&amp;DZ$9)&lt;$U$9,(1-conditions!$U$34)*SUMIFS(20:20,$9:$9,EOMONTH($U$9,11)+1-$U$9+DZ$9-SUMIFS(conditions!$73:$73,conditions!$8:$8,"&lt;="&amp;DZ$9,conditions!$9:$9,"&gt;="&amp;DZ$9))*conditions!$U$69*conditions!$U$72,0))</f>
        <v>0</v>
      </c>
      <c r="EA92" s="37">
        <f>IF(EA$9="",0,IF(EA$9-SUMIFS(conditions!$73:$73,conditions!$8:$8,"&lt;="&amp;EA$9,conditions!$9:$9,"&gt;="&amp;EA$9)&lt;$U$9,(1-conditions!$U$34)*SUMIFS(20:20,$9:$9,EOMONTH($U$9,11)+1-$U$9+EA$9-SUMIFS(conditions!$73:$73,conditions!$8:$8,"&lt;="&amp;EA$9,conditions!$9:$9,"&gt;="&amp;EA$9))*conditions!$U$69*conditions!$U$72,0))</f>
        <v>0</v>
      </c>
      <c r="EB92" s="37">
        <f>IF(EB$9="",0,IF(EB$9-SUMIFS(conditions!$73:$73,conditions!$8:$8,"&lt;="&amp;EB$9,conditions!$9:$9,"&gt;="&amp;EB$9)&lt;$U$9,(1-conditions!$U$34)*SUMIFS(20:20,$9:$9,EOMONTH($U$9,11)+1-$U$9+EB$9-SUMIFS(conditions!$73:$73,conditions!$8:$8,"&lt;="&amp;EB$9,conditions!$9:$9,"&gt;="&amp;EB$9))*conditions!$U$69*conditions!$U$72,0))</f>
        <v>0</v>
      </c>
      <c r="EC92" s="37">
        <f>IF(EC$9="",0,IF(EC$9-SUMIFS(conditions!$73:$73,conditions!$8:$8,"&lt;="&amp;EC$9,conditions!$9:$9,"&gt;="&amp;EC$9)&lt;$U$9,(1-conditions!$U$34)*SUMIFS(20:20,$9:$9,EOMONTH($U$9,11)+1-$U$9+EC$9-SUMIFS(conditions!$73:$73,conditions!$8:$8,"&lt;="&amp;EC$9,conditions!$9:$9,"&gt;="&amp;EC$9))*conditions!$U$69*conditions!$U$72,0))</f>
        <v>0</v>
      </c>
      <c r="ED92" s="37">
        <f>IF(ED$9="",0,IF(ED$9-SUMIFS(conditions!$73:$73,conditions!$8:$8,"&lt;="&amp;ED$9,conditions!$9:$9,"&gt;="&amp;ED$9)&lt;$U$9,(1-conditions!$U$34)*SUMIFS(20:20,$9:$9,EOMONTH($U$9,11)+1-$U$9+ED$9-SUMIFS(conditions!$73:$73,conditions!$8:$8,"&lt;="&amp;ED$9,conditions!$9:$9,"&gt;="&amp;ED$9))*conditions!$U$69*conditions!$U$72,0))</f>
        <v>0</v>
      </c>
      <c r="EE92" s="37">
        <f>IF(EE$9="",0,IF(EE$9-SUMIFS(conditions!$73:$73,conditions!$8:$8,"&lt;="&amp;EE$9,conditions!$9:$9,"&gt;="&amp;EE$9)&lt;$U$9,(1-conditions!$U$34)*SUMIFS(20:20,$9:$9,EOMONTH($U$9,11)+1-$U$9+EE$9-SUMIFS(conditions!$73:$73,conditions!$8:$8,"&lt;="&amp;EE$9,conditions!$9:$9,"&gt;="&amp;EE$9))*conditions!$U$69*conditions!$U$72,0))</f>
        <v>0</v>
      </c>
      <c r="EF92" s="37">
        <f>IF(EF$9="",0,IF(EF$9-SUMIFS(conditions!$73:$73,conditions!$8:$8,"&lt;="&amp;EF$9,conditions!$9:$9,"&gt;="&amp;EF$9)&lt;$U$9,(1-conditions!$U$34)*SUMIFS(20:20,$9:$9,EOMONTH($U$9,11)+1-$U$9+EF$9-SUMIFS(conditions!$73:$73,conditions!$8:$8,"&lt;="&amp;EF$9,conditions!$9:$9,"&gt;="&amp;EF$9))*conditions!$U$69*conditions!$U$72,0))</f>
        <v>0</v>
      </c>
      <c r="EG92" s="37">
        <f>IF(EG$9="",0,IF(EG$9-SUMIFS(conditions!$73:$73,conditions!$8:$8,"&lt;="&amp;EG$9,conditions!$9:$9,"&gt;="&amp;EG$9)&lt;$U$9,(1-conditions!$U$34)*SUMIFS(20:20,$9:$9,EOMONTH($U$9,11)+1-$U$9+EG$9-SUMIFS(conditions!$73:$73,conditions!$8:$8,"&lt;="&amp;EG$9,conditions!$9:$9,"&gt;="&amp;EG$9))*conditions!$U$69*conditions!$U$72,0))</f>
        <v>0</v>
      </c>
      <c r="EH92" s="37">
        <f>IF(EH$9="",0,IF(EH$9-SUMIFS(conditions!$73:$73,conditions!$8:$8,"&lt;="&amp;EH$9,conditions!$9:$9,"&gt;="&amp;EH$9)&lt;$U$9,(1-conditions!$U$34)*SUMIFS(20:20,$9:$9,EOMONTH($U$9,11)+1-$U$9+EH$9-SUMIFS(conditions!$73:$73,conditions!$8:$8,"&lt;="&amp;EH$9,conditions!$9:$9,"&gt;="&amp;EH$9))*conditions!$U$69*conditions!$U$72,0))</f>
        <v>0</v>
      </c>
      <c r="EI92" s="37">
        <f>IF(EI$9="",0,IF(EI$9-SUMIFS(conditions!$73:$73,conditions!$8:$8,"&lt;="&amp;EI$9,conditions!$9:$9,"&gt;="&amp;EI$9)&lt;$U$9,(1-conditions!$U$34)*SUMIFS(20:20,$9:$9,EOMONTH($U$9,11)+1-$U$9+EI$9-SUMIFS(conditions!$73:$73,conditions!$8:$8,"&lt;="&amp;EI$9,conditions!$9:$9,"&gt;="&amp;EI$9))*conditions!$U$69*conditions!$U$72,0))</f>
        <v>0</v>
      </c>
      <c r="EJ92" s="37">
        <f>IF(EJ$9="",0,IF(EJ$9-SUMIFS(conditions!$73:$73,conditions!$8:$8,"&lt;="&amp;EJ$9,conditions!$9:$9,"&gt;="&amp;EJ$9)&lt;$U$9,(1-conditions!$U$34)*SUMIFS(20:20,$9:$9,EOMONTH($U$9,11)+1-$U$9+EJ$9-SUMIFS(conditions!$73:$73,conditions!$8:$8,"&lt;="&amp;EJ$9,conditions!$9:$9,"&gt;="&amp;EJ$9))*conditions!$U$69*conditions!$U$72,0))</f>
        <v>0</v>
      </c>
      <c r="EK92" s="37">
        <f>IF(EK$9="",0,IF(EK$9-SUMIFS(conditions!$73:$73,conditions!$8:$8,"&lt;="&amp;EK$9,conditions!$9:$9,"&gt;="&amp;EK$9)&lt;$U$9,(1-conditions!$U$34)*SUMIFS(20:20,$9:$9,EOMONTH($U$9,11)+1-$U$9+EK$9-SUMIFS(conditions!$73:$73,conditions!$8:$8,"&lt;="&amp;EK$9,conditions!$9:$9,"&gt;="&amp;EK$9))*conditions!$U$69*conditions!$U$72,0))</f>
        <v>0</v>
      </c>
      <c r="EL92" s="37">
        <f>IF(EL$9="",0,IF(EL$9-SUMIFS(conditions!$73:$73,conditions!$8:$8,"&lt;="&amp;EL$9,conditions!$9:$9,"&gt;="&amp;EL$9)&lt;$U$9,(1-conditions!$U$34)*SUMIFS(20:20,$9:$9,EOMONTH($U$9,11)+1-$U$9+EL$9-SUMIFS(conditions!$73:$73,conditions!$8:$8,"&lt;="&amp;EL$9,conditions!$9:$9,"&gt;="&amp;EL$9))*conditions!$U$69*conditions!$U$72,0))</f>
        <v>0</v>
      </c>
      <c r="EM92" s="37">
        <f>IF(EM$9="",0,IF(EM$9-SUMIFS(conditions!$73:$73,conditions!$8:$8,"&lt;="&amp;EM$9,conditions!$9:$9,"&gt;="&amp;EM$9)&lt;$U$9,(1-conditions!$U$34)*SUMIFS(20:20,$9:$9,EOMONTH($U$9,11)+1-$U$9+EM$9-SUMIFS(conditions!$73:$73,conditions!$8:$8,"&lt;="&amp;EM$9,conditions!$9:$9,"&gt;="&amp;EM$9))*conditions!$U$69*conditions!$U$72,0))</f>
        <v>0</v>
      </c>
      <c r="EN92" s="37">
        <f>IF(EN$9="",0,IF(EN$9-SUMIFS(conditions!$73:$73,conditions!$8:$8,"&lt;="&amp;EN$9,conditions!$9:$9,"&gt;="&amp;EN$9)&lt;$U$9,(1-conditions!$U$34)*SUMIFS(20:20,$9:$9,EOMONTH($U$9,11)+1-$U$9+EN$9-SUMIFS(conditions!$73:$73,conditions!$8:$8,"&lt;="&amp;EN$9,conditions!$9:$9,"&gt;="&amp;EN$9))*conditions!$U$69*conditions!$U$72,0))</f>
        <v>0</v>
      </c>
      <c r="EO92" s="37">
        <f>IF(EO$9="",0,IF(EO$9-SUMIFS(conditions!$73:$73,conditions!$8:$8,"&lt;="&amp;EO$9,conditions!$9:$9,"&gt;="&amp;EO$9)&lt;$U$9,(1-conditions!$U$34)*SUMIFS(20:20,$9:$9,EOMONTH($U$9,11)+1-$U$9+EO$9-SUMIFS(conditions!$73:$73,conditions!$8:$8,"&lt;="&amp;EO$9,conditions!$9:$9,"&gt;="&amp;EO$9))*conditions!$U$69*conditions!$U$72,0))</f>
        <v>0</v>
      </c>
      <c r="EP92" s="37">
        <f>IF(EP$9="",0,IF(EP$9-SUMIFS(conditions!$73:$73,conditions!$8:$8,"&lt;="&amp;EP$9,conditions!$9:$9,"&gt;="&amp;EP$9)&lt;$U$9,(1-conditions!$U$34)*SUMIFS(20:20,$9:$9,EOMONTH($U$9,11)+1-$U$9+EP$9-SUMIFS(conditions!$73:$73,conditions!$8:$8,"&lt;="&amp;EP$9,conditions!$9:$9,"&gt;="&amp;EP$9))*conditions!$U$69*conditions!$U$72,0))</f>
        <v>0</v>
      </c>
      <c r="EQ92" s="37">
        <f>IF(EQ$9="",0,IF(EQ$9-SUMIFS(conditions!$73:$73,conditions!$8:$8,"&lt;="&amp;EQ$9,conditions!$9:$9,"&gt;="&amp;EQ$9)&lt;$U$9,(1-conditions!$U$34)*SUMIFS(20:20,$9:$9,EOMONTH($U$9,11)+1-$U$9+EQ$9-SUMIFS(conditions!$73:$73,conditions!$8:$8,"&lt;="&amp;EQ$9,conditions!$9:$9,"&gt;="&amp;EQ$9))*conditions!$U$69*conditions!$U$72,0))</f>
        <v>0</v>
      </c>
      <c r="ER92" s="37">
        <f>IF(ER$9="",0,IF(ER$9-SUMIFS(conditions!$73:$73,conditions!$8:$8,"&lt;="&amp;ER$9,conditions!$9:$9,"&gt;="&amp;ER$9)&lt;$U$9,(1-conditions!$U$34)*SUMIFS(20:20,$9:$9,EOMONTH($U$9,11)+1-$U$9+ER$9-SUMIFS(conditions!$73:$73,conditions!$8:$8,"&lt;="&amp;ER$9,conditions!$9:$9,"&gt;="&amp;ER$9))*conditions!$U$69*conditions!$U$72,0))</f>
        <v>0</v>
      </c>
      <c r="ES92" s="37">
        <f>IF(ES$9="",0,IF(ES$9-SUMIFS(conditions!$73:$73,conditions!$8:$8,"&lt;="&amp;ES$9,conditions!$9:$9,"&gt;="&amp;ES$9)&lt;$U$9,(1-conditions!$U$34)*SUMIFS(20:20,$9:$9,EOMONTH($U$9,11)+1-$U$9+ES$9-SUMIFS(conditions!$73:$73,conditions!$8:$8,"&lt;="&amp;ES$9,conditions!$9:$9,"&gt;="&amp;ES$9))*conditions!$U$69*conditions!$U$72,0))</f>
        <v>0</v>
      </c>
      <c r="ET92" s="37">
        <f>IF(ET$9="",0,IF(ET$9-SUMIFS(conditions!$73:$73,conditions!$8:$8,"&lt;="&amp;ET$9,conditions!$9:$9,"&gt;="&amp;ET$9)&lt;$U$9,(1-conditions!$U$34)*SUMIFS(20:20,$9:$9,EOMONTH($U$9,11)+1-$U$9+ET$9-SUMIFS(conditions!$73:$73,conditions!$8:$8,"&lt;="&amp;ET$9,conditions!$9:$9,"&gt;="&amp;ET$9))*conditions!$U$69*conditions!$U$72,0))</f>
        <v>0</v>
      </c>
      <c r="EU92" s="37">
        <f>IF(EU$9="",0,IF(EU$9-SUMIFS(conditions!$73:$73,conditions!$8:$8,"&lt;="&amp;EU$9,conditions!$9:$9,"&gt;="&amp;EU$9)&lt;$U$9,(1-conditions!$U$34)*SUMIFS(20:20,$9:$9,EOMONTH($U$9,11)+1-$U$9+EU$9-SUMIFS(conditions!$73:$73,conditions!$8:$8,"&lt;="&amp;EU$9,conditions!$9:$9,"&gt;="&amp;EU$9))*conditions!$U$69*conditions!$U$72,0))</f>
        <v>0</v>
      </c>
      <c r="EV92" s="37">
        <f>IF(EV$9="",0,IF(EV$9-SUMIFS(conditions!$73:$73,conditions!$8:$8,"&lt;="&amp;EV$9,conditions!$9:$9,"&gt;="&amp;EV$9)&lt;$U$9,(1-conditions!$U$34)*SUMIFS(20:20,$9:$9,EOMONTH($U$9,11)+1-$U$9+EV$9-SUMIFS(conditions!$73:$73,conditions!$8:$8,"&lt;="&amp;EV$9,conditions!$9:$9,"&gt;="&amp;EV$9))*conditions!$U$69*conditions!$U$72,0))</f>
        <v>0</v>
      </c>
      <c r="EW92" s="37">
        <f>IF(EW$9="",0,IF(EW$9-SUMIFS(conditions!$73:$73,conditions!$8:$8,"&lt;="&amp;EW$9,conditions!$9:$9,"&gt;="&amp;EW$9)&lt;$U$9,(1-conditions!$U$34)*SUMIFS(20:20,$9:$9,EOMONTH($U$9,11)+1-$U$9+EW$9-SUMIFS(conditions!$73:$73,conditions!$8:$8,"&lt;="&amp;EW$9,conditions!$9:$9,"&gt;="&amp;EW$9))*conditions!$U$69*conditions!$U$72,0))</f>
        <v>0</v>
      </c>
      <c r="EX92" s="37">
        <f>IF(EX$9="",0,IF(EX$9-SUMIFS(conditions!$73:$73,conditions!$8:$8,"&lt;="&amp;EX$9,conditions!$9:$9,"&gt;="&amp;EX$9)&lt;$U$9,(1-conditions!$U$34)*SUMIFS(20:20,$9:$9,EOMONTH($U$9,11)+1-$U$9+EX$9-SUMIFS(conditions!$73:$73,conditions!$8:$8,"&lt;="&amp;EX$9,conditions!$9:$9,"&gt;="&amp;EX$9))*conditions!$U$69*conditions!$U$72,0))</f>
        <v>0</v>
      </c>
      <c r="EY92" s="37">
        <f>IF(EY$9="",0,IF(EY$9-SUMIFS(conditions!$73:$73,conditions!$8:$8,"&lt;="&amp;EY$9,conditions!$9:$9,"&gt;="&amp;EY$9)&lt;$U$9,(1-conditions!$U$34)*SUMIFS(20:20,$9:$9,EOMONTH($U$9,11)+1-$U$9+EY$9-SUMIFS(conditions!$73:$73,conditions!$8:$8,"&lt;="&amp;EY$9,conditions!$9:$9,"&gt;="&amp;EY$9))*conditions!$U$69*conditions!$U$72,0))</f>
        <v>0</v>
      </c>
      <c r="EZ92" s="37">
        <f>IF(EZ$9="",0,IF(EZ$9-SUMIFS(conditions!$73:$73,conditions!$8:$8,"&lt;="&amp;EZ$9,conditions!$9:$9,"&gt;="&amp;EZ$9)&lt;$U$9,(1-conditions!$U$34)*SUMIFS(20:20,$9:$9,EOMONTH($U$9,11)+1-$U$9+EZ$9-SUMIFS(conditions!$73:$73,conditions!$8:$8,"&lt;="&amp;EZ$9,conditions!$9:$9,"&gt;="&amp;EZ$9))*conditions!$U$69*conditions!$U$72,0))</f>
        <v>0</v>
      </c>
      <c r="FA92" s="37">
        <f>IF(FA$9="",0,IF(FA$9-SUMIFS(conditions!$73:$73,conditions!$8:$8,"&lt;="&amp;FA$9,conditions!$9:$9,"&gt;="&amp;FA$9)&lt;$U$9,(1-conditions!$U$34)*SUMIFS(20:20,$9:$9,EOMONTH($U$9,11)+1-$U$9+FA$9-SUMIFS(conditions!$73:$73,conditions!$8:$8,"&lt;="&amp;FA$9,conditions!$9:$9,"&gt;="&amp;FA$9))*conditions!$U$69*conditions!$U$72,0))</f>
        <v>0</v>
      </c>
      <c r="FB92" s="37">
        <f>IF(FB$9="",0,IF(FB$9-SUMIFS(conditions!$73:$73,conditions!$8:$8,"&lt;="&amp;FB$9,conditions!$9:$9,"&gt;="&amp;FB$9)&lt;$U$9,(1-conditions!$U$34)*SUMIFS(20:20,$9:$9,EOMONTH($U$9,11)+1-$U$9+FB$9-SUMIFS(conditions!$73:$73,conditions!$8:$8,"&lt;="&amp;FB$9,conditions!$9:$9,"&gt;="&amp;FB$9))*conditions!$U$69*conditions!$U$72,0))</f>
        <v>0</v>
      </c>
      <c r="FC92" s="37">
        <f>IF(FC$9="",0,IF(FC$9-SUMIFS(conditions!$73:$73,conditions!$8:$8,"&lt;="&amp;FC$9,conditions!$9:$9,"&gt;="&amp;FC$9)&lt;$U$9,(1-conditions!$U$34)*SUMIFS(20:20,$9:$9,EOMONTH($U$9,11)+1-$U$9+FC$9-SUMIFS(conditions!$73:$73,conditions!$8:$8,"&lt;="&amp;FC$9,conditions!$9:$9,"&gt;="&amp;FC$9))*conditions!$U$69*conditions!$U$72,0))</f>
        <v>0</v>
      </c>
      <c r="FD92" s="37">
        <f>IF(FD$9="",0,IF(FD$9-SUMIFS(conditions!$73:$73,conditions!$8:$8,"&lt;="&amp;FD$9,conditions!$9:$9,"&gt;="&amp;FD$9)&lt;$U$9,(1-conditions!$U$34)*SUMIFS(20:20,$9:$9,EOMONTH($U$9,11)+1-$U$9+FD$9-SUMIFS(conditions!$73:$73,conditions!$8:$8,"&lt;="&amp;FD$9,conditions!$9:$9,"&gt;="&amp;FD$9))*conditions!$U$69*conditions!$U$72,0))</f>
        <v>0</v>
      </c>
      <c r="FE92" s="37">
        <f>IF(FE$9="",0,IF(FE$9-SUMIFS(conditions!$73:$73,conditions!$8:$8,"&lt;="&amp;FE$9,conditions!$9:$9,"&gt;="&amp;FE$9)&lt;$U$9,(1-conditions!$U$34)*SUMIFS(20:20,$9:$9,EOMONTH($U$9,11)+1-$U$9+FE$9-SUMIFS(conditions!$73:$73,conditions!$8:$8,"&lt;="&amp;FE$9,conditions!$9:$9,"&gt;="&amp;FE$9))*conditions!$U$69*conditions!$U$72,0))</f>
        <v>0</v>
      </c>
      <c r="FF92" s="37">
        <f>IF(FF$9="",0,IF(FF$9-SUMIFS(conditions!$73:$73,conditions!$8:$8,"&lt;="&amp;FF$9,conditions!$9:$9,"&gt;="&amp;FF$9)&lt;$U$9,(1-conditions!$U$34)*SUMIFS(20:20,$9:$9,EOMONTH($U$9,11)+1-$U$9+FF$9-SUMIFS(conditions!$73:$73,conditions!$8:$8,"&lt;="&amp;FF$9,conditions!$9:$9,"&gt;="&amp;FF$9))*conditions!$U$69*conditions!$U$72,0))</f>
        <v>0</v>
      </c>
      <c r="FG92" s="37">
        <f>IF(FG$9="",0,IF(FG$9-SUMIFS(conditions!$73:$73,conditions!$8:$8,"&lt;="&amp;FG$9,conditions!$9:$9,"&gt;="&amp;FG$9)&lt;$U$9,(1-conditions!$U$34)*SUMIFS(20:20,$9:$9,EOMONTH($U$9,11)+1-$U$9+FG$9-SUMIFS(conditions!$73:$73,conditions!$8:$8,"&lt;="&amp;FG$9,conditions!$9:$9,"&gt;="&amp;FG$9))*conditions!$U$69*conditions!$U$72,0))</f>
        <v>0</v>
      </c>
      <c r="FH92" s="37">
        <f>IF(FH$9="",0,IF(FH$9-SUMIFS(conditions!$73:$73,conditions!$8:$8,"&lt;="&amp;FH$9,conditions!$9:$9,"&gt;="&amp;FH$9)&lt;$U$9,(1-conditions!$U$34)*SUMIFS(20:20,$9:$9,EOMONTH($U$9,11)+1-$U$9+FH$9-SUMIFS(conditions!$73:$73,conditions!$8:$8,"&lt;="&amp;FH$9,conditions!$9:$9,"&gt;="&amp;FH$9))*conditions!$U$69*conditions!$U$72,0))</f>
        <v>0</v>
      </c>
      <c r="FI92" s="37">
        <f>IF(FI$9="",0,IF(FI$9-SUMIFS(conditions!$73:$73,conditions!$8:$8,"&lt;="&amp;FI$9,conditions!$9:$9,"&gt;="&amp;FI$9)&lt;$U$9,(1-conditions!$U$34)*SUMIFS(20:20,$9:$9,EOMONTH($U$9,11)+1-$U$9+FI$9-SUMIFS(conditions!$73:$73,conditions!$8:$8,"&lt;="&amp;FI$9,conditions!$9:$9,"&gt;="&amp;FI$9))*conditions!$U$69*conditions!$U$72,0))</f>
        <v>0</v>
      </c>
      <c r="FJ92" s="37">
        <f>IF(FJ$9="",0,IF(FJ$9-SUMIFS(conditions!$73:$73,conditions!$8:$8,"&lt;="&amp;FJ$9,conditions!$9:$9,"&gt;="&amp;FJ$9)&lt;$U$9,(1-conditions!$U$34)*SUMIFS(20:20,$9:$9,EOMONTH($U$9,11)+1-$U$9+FJ$9-SUMIFS(conditions!$73:$73,conditions!$8:$8,"&lt;="&amp;FJ$9,conditions!$9:$9,"&gt;="&amp;FJ$9))*conditions!$U$69*conditions!$U$72,0))</f>
        <v>0</v>
      </c>
      <c r="FK92" s="37">
        <f>IF(FK$9="",0,IF(FK$9-SUMIFS(conditions!$73:$73,conditions!$8:$8,"&lt;="&amp;FK$9,conditions!$9:$9,"&gt;="&amp;FK$9)&lt;$U$9,(1-conditions!$U$34)*SUMIFS(20:20,$9:$9,EOMONTH($U$9,11)+1-$U$9+FK$9-SUMIFS(conditions!$73:$73,conditions!$8:$8,"&lt;="&amp;FK$9,conditions!$9:$9,"&gt;="&amp;FK$9))*conditions!$U$69*conditions!$U$72,0))</f>
        <v>0</v>
      </c>
      <c r="FL92" s="37">
        <f>IF(FL$9="",0,IF(FL$9-SUMIFS(conditions!$73:$73,conditions!$8:$8,"&lt;="&amp;FL$9,conditions!$9:$9,"&gt;="&amp;FL$9)&lt;$U$9,(1-conditions!$U$34)*SUMIFS(20:20,$9:$9,EOMONTH($U$9,11)+1-$U$9+FL$9-SUMIFS(conditions!$73:$73,conditions!$8:$8,"&lt;="&amp;FL$9,conditions!$9:$9,"&gt;="&amp;FL$9))*conditions!$U$69*conditions!$U$72,0))</f>
        <v>0</v>
      </c>
      <c r="FM92" s="37">
        <f>IF(FM$9="",0,IF(FM$9-SUMIFS(conditions!$73:$73,conditions!$8:$8,"&lt;="&amp;FM$9,conditions!$9:$9,"&gt;="&amp;FM$9)&lt;$U$9,(1-conditions!$U$34)*SUMIFS(20:20,$9:$9,EOMONTH($U$9,11)+1-$U$9+FM$9-SUMIFS(conditions!$73:$73,conditions!$8:$8,"&lt;="&amp;FM$9,conditions!$9:$9,"&gt;="&amp;FM$9))*conditions!$U$69*conditions!$U$72,0))</f>
        <v>0</v>
      </c>
      <c r="FN92" s="37">
        <f>IF(FN$9="",0,IF(FN$9-SUMIFS(conditions!$73:$73,conditions!$8:$8,"&lt;="&amp;FN$9,conditions!$9:$9,"&gt;="&amp;FN$9)&lt;$U$9,(1-conditions!$U$34)*SUMIFS(20:20,$9:$9,EOMONTH($U$9,11)+1-$U$9+FN$9-SUMIFS(conditions!$73:$73,conditions!$8:$8,"&lt;="&amp;FN$9,conditions!$9:$9,"&gt;="&amp;FN$9))*conditions!$U$69*conditions!$U$72,0))</f>
        <v>0</v>
      </c>
      <c r="FO92" s="37">
        <f>IF(FO$9="",0,IF(FO$9-SUMIFS(conditions!$73:$73,conditions!$8:$8,"&lt;="&amp;FO$9,conditions!$9:$9,"&gt;="&amp;FO$9)&lt;$U$9,(1-conditions!$U$34)*SUMIFS(20:20,$9:$9,EOMONTH($U$9,11)+1-$U$9+FO$9-SUMIFS(conditions!$73:$73,conditions!$8:$8,"&lt;="&amp;FO$9,conditions!$9:$9,"&gt;="&amp;FO$9))*conditions!$U$69*conditions!$U$72,0))</f>
        <v>0</v>
      </c>
      <c r="FP92" s="37">
        <f>IF(FP$9="",0,IF(FP$9-SUMIFS(conditions!$73:$73,conditions!$8:$8,"&lt;="&amp;FP$9,conditions!$9:$9,"&gt;="&amp;FP$9)&lt;$U$9,(1-conditions!$U$34)*SUMIFS(20:20,$9:$9,EOMONTH($U$9,11)+1-$U$9+FP$9-SUMIFS(conditions!$73:$73,conditions!$8:$8,"&lt;="&amp;FP$9,conditions!$9:$9,"&gt;="&amp;FP$9))*conditions!$U$69*conditions!$U$72,0))</f>
        <v>0</v>
      </c>
      <c r="FQ92" s="37">
        <f>IF(FQ$9="",0,IF(FQ$9-SUMIFS(conditions!$73:$73,conditions!$8:$8,"&lt;="&amp;FQ$9,conditions!$9:$9,"&gt;="&amp;FQ$9)&lt;$U$9,(1-conditions!$U$34)*SUMIFS(20:20,$9:$9,EOMONTH($U$9,11)+1-$U$9+FQ$9-SUMIFS(conditions!$73:$73,conditions!$8:$8,"&lt;="&amp;FQ$9,conditions!$9:$9,"&gt;="&amp;FQ$9))*conditions!$U$69*conditions!$U$72,0))</f>
        <v>0</v>
      </c>
      <c r="FR92" s="37">
        <f>IF(FR$9="",0,IF(FR$9-SUMIFS(conditions!$73:$73,conditions!$8:$8,"&lt;="&amp;FR$9,conditions!$9:$9,"&gt;="&amp;FR$9)&lt;$U$9,(1-conditions!$U$34)*SUMIFS(20:20,$9:$9,EOMONTH($U$9,11)+1-$U$9+FR$9-SUMIFS(conditions!$73:$73,conditions!$8:$8,"&lt;="&amp;FR$9,conditions!$9:$9,"&gt;="&amp;FR$9))*conditions!$U$69*conditions!$U$72,0))</f>
        <v>0</v>
      </c>
      <c r="FS92" s="37">
        <f>IF(FS$9="",0,IF(FS$9-SUMIFS(conditions!$73:$73,conditions!$8:$8,"&lt;="&amp;FS$9,conditions!$9:$9,"&gt;="&amp;FS$9)&lt;$U$9,(1-conditions!$U$34)*SUMIFS(20:20,$9:$9,EOMONTH($U$9,11)+1-$U$9+FS$9-SUMIFS(conditions!$73:$73,conditions!$8:$8,"&lt;="&amp;FS$9,conditions!$9:$9,"&gt;="&amp;FS$9))*conditions!$U$69*conditions!$U$72,0))</f>
        <v>0</v>
      </c>
      <c r="FT92" s="37">
        <f>IF(FT$9="",0,IF(FT$9-SUMIFS(conditions!$73:$73,conditions!$8:$8,"&lt;="&amp;FT$9,conditions!$9:$9,"&gt;="&amp;FT$9)&lt;$U$9,(1-conditions!$U$34)*SUMIFS(20:20,$9:$9,EOMONTH($U$9,11)+1-$U$9+FT$9-SUMIFS(conditions!$73:$73,conditions!$8:$8,"&lt;="&amp;FT$9,conditions!$9:$9,"&gt;="&amp;FT$9))*conditions!$U$69*conditions!$U$72,0))</f>
        <v>0</v>
      </c>
      <c r="FU92" s="37">
        <f>IF(FU$9="",0,IF(FU$9-SUMIFS(conditions!$73:$73,conditions!$8:$8,"&lt;="&amp;FU$9,conditions!$9:$9,"&gt;="&amp;FU$9)&lt;$U$9,(1-conditions!$U$34)*SUMIFS(20:20,$9:$9,EOMONTH($U$9,11)+1-$U$9+FU$9-SUMIFS(conditions!$73:$73,conditions!$8:$8,"&lt;="&amp;FU$9,conditions!$9:$9,"&gt;="&amp;FU$9))*conditions!$U$69*conditions!$U$72,0))</f>
        <v>0</v>
      </c>
      <c r="FV92" s="37">
        <f>IF(FV$9="",0,IF(FV$9-SUMIFS(conditions!$73:$73,conditions!$8:$8,"&lt;="&amp;FV$9,conditions!$9:$9,"&gt;="&amp;FV$9)&lt;$U$9,(1-conditions!$U$34)*SUMIFS(20:20,$9:$9,EOMONTH($U$9,11)+1-$U$9+FV$9-SUMIFS(conditions!$73:$73,conditions!$8:$8,"&lt;="&amp;FV$9,conditions!$9:$9,"&gt;="&amp;FV$9))*conditions!$U$69*conditions!$U$72,0))</f>
        <v>0</v>
      </c>
      <c r="FW92" s="37">
        <f>IF(FW$9="",0,IF(FW$9-SUMIFS(conditions!$73:$73,conditions!$8:$8,"&lt;="&amp;FW$9,conditions!$9:$9,"&gt;="&amp;FW$9)&lt;$U$9,(1-conditions!$U$34)*SUMIFS(20:20,$9:$9,EOMONTH($U$9,11)+1-$U$9+FW$9-SUMIFS(conditions!$73:$73,conditions!$8:$8,"&lt;="&amp;FW$9,conditions!$9:$9,"&gt;="&amp;FW$9))*conditions!$U$69*conditions!$U$72,0))</f>
        <v>0</v>
      </c>
      <c r="FX92" s="37">
        <f>IF(FX$9="",0,IF(FX$9-SUMIFS(conditions!$73:$73,conditions!$8:$8,"&lt;="&amp;FX$9,conditions!$9:$9,"&gt;="&amp;FX$9)&lt;$U$9,(1-conditions!$U$34)*SUMIFS(20:20,$9:$9,EOMONTH($U$9,11)+1-$U$9+FX$9-SUMIFS(conditions!$73:$73,conditions!$8:$8,"&lt;="&amp;FX$9,conditions!$9:$9,"&gt;="&amp;FX$9))*conditions!$U$69*conditions!$U$72,0))</f>
        <v>0</v>
      </c>
      <c r="FY92" s="37">
        <f>IF(FY$9="",0,IF(FY$9-SUMIFS(conditions!$73:$73,conditions!$8:$8,"&lt;="&amp;FY$9,conditions!$9:$9,"&gt;="&amp;FY$9)&lt;$U$9,(1-conditions!$U$34)*SUMIFS(20:20,$9:$9,EOMONTH($U$9,11)+1-$U$9+FY$9-SUMIFS(conditions!$73:$73,conditions!$8:$8,"&lt;="&amp;FY$9,conditions!$9:$9,"&gt;="&amp;FY$9))*conditions!$U$69*conditions!$U$72,0))</f>
        <v>0</v>
      </c>
      <c r="FZ92" s="37">
        <f>IF(FZ$9="",0,IF(FZ$9-SUMIFS(conditions!$73:$73,conditions!$8:$8,"&lt;="&amp;FZ$9,conditions!$9:$9,"&gt;="&amp;FZ$9)&lt;$U$9,(1-conditions!$U$34)*SUMIFS(20:20,$9:$9,EOMONTH($U$9,11)+1-$U$9+FZ$9-SUMIFS(conditions!$73:$73,conditions!$8:$8,"&lt;="&amp;FZ$9,conditions!$9:$9,"&gt;="&amp;FZ$9))*conditions!$U$69*conditions!$U$72,0))</f>
        <v>0</v>
      </c>
      <c r="GA92" s="37">
        <f>IF(GA$9="",0,IF(GA$9-SUMIFS(conditions!$73:$73,conditions!$8:$8,"&lt;="&amp;GA$9,conditions!$9:$9,"&gt;="&amp;GA$9)&lt;$U$9,(1-conditions!$U$34)*SUMIFS(20:20,$9:$9,EOMONTH($U$9,11)+1-$U$9+GA$9-SUMIFS(conditions!$73:$73,conditions!$8:$8,"&lt;="&amp;GA$9,conditions!$9:$9,"&gt;="&amp;GA$9))*conditions!$U$69*conditions!$U$72,0))</f>
        <v>0</v>
      </c>
      <c r="GB92" s="37">
        <f>IF(GB$9="",0,IF(GB$9-SUMIFS(conditions!$73:$73,conditions!$8:$8,"&lt;="&amp;GB$9,conditions!$9:$9,"&gt;="&amp;GB$9)&lt;$U$9,(1-conditions!$U$34)*SUMIFS(20:20,$9:$9,EOMONTH($U$9,11)+1-$U$9+GB$9-SUMIFS(conditions!$73:$73,conditions!$8:$8,"&lt;="&amp;GB$9,conditions!$9:$9,"&gt;="&amp;GB$9))*conditions!$U$69*conditions!$U$72,0))</f>
        <v>0</v>
      </c>
      <c r="GC92" s="37">
        <f>IF(GC$9="",0,IF(GC$9-SUMIFS(conditions!$73:$73,conditions!$8:$8,"&lt;="&amp;GC$9,conditions!$9:$9,"&gt;="&amp;GC$9)&lt;$U$9,(1-conditions!$U$34)*SUMIFS(20:20,$9:$9,EOMONTH($U$9,11)+1-$U$9+GC$9-SUMIFS(conditions!$73:$73,conditions!$8:$8,"&lt;="&amp;GC$9,conditions!$9:$9,"&gt;="&amp;GC$9))*conditions!$U$69*conditions!$U$72,0))</f>
        <v>0</v>
      </c>
      <c r="GD92" s="37">
        <f>IF(GD$9="",0,IF(GD$9-SUMIFS(conditions!$73:$73,conditions!$8:$8,"&lt;="&amp;GD$9,conditions!$9:$9,"&gt;="&amp;GD$9)&lt;$U$9,(1-conditions!$U$34)*SUMIFS(20:20,$9:$9,EOMONTH($U$9,11)+1-$U$9+GD$9-SUMIFS(conditions!$73:$73,conditions!$8:$8,"&lt;="&amp;GD$9,conditions!$9:$9,"&gt;="&amp;GD$9))*conditions!$U$69*conditions!$U$72,0))</f>
        <v>0</v>
      </c>
      <c r="GE92" s="37">
        <f>IF(GE$9="",0,IF(GE$9-SUMIFS(conditions!$73:$73,conditions!$8:$8,"&lt;="&amp;GE$9,conditions!$9:$9,"&gt;="&amp;GE$9)&lt;$U$9,(1-conditions!$U$34)*SUMIFS(20:20,$9:$9,EOMONTH($U$9,11)+1-$U$9+GE$9-SUMIFS(conditions!$73:$73,conditions!$8:$8,"&lt;="&amp;GE$9,conditions!$9:$9,"&gt;="&amp;GE$9))*conditions!$U$69*conditions!$U$72,0))</f>
        <v>0</v>
      </c>
      <c r="GF92" s="37">
        <f>IF(GF$9="",0,IF(GF$9-SUMIFS(conditions!$73:$73,conditions!$8:$8,"&lt;="&amp;GF$9,conditions!$9:$9,"&gt;="&amp;GF$9)&lt;$U$9,(1-conditions!$U$34)*SUMIFS(20:20,$9:$9,EOMONTH($U$9,11)+1-$U$9+GF$9-SUMIFS(conditions!$73:$73,conditions!$8:$8,"&lt;="&amp;GF$9,conditions!$9:$9,"&gt;="&amp;GF$9))*conditions!$U$69*conditions!$U$72,0))</f>
        <v>0</v>
      </c>
      <c r="GG92" s="37">
        <f>IF(GG$9="",0,IF(GG$9-SUMIFS(conditions!$73:$73,conditions!$8:$8,"&lt;="&amp;GG$9,conditions!$9:$9,"&gt;="&amp;GG$9)&lt;$U$9,(1-conditions!$U$34)*SUMIFS(20:20,$9:$9,EOMONTH($U$9,11)+1-$U$9+GG$9-SUMIFS(conditions!$73:$73,conditions!$8:$8,"&lt;="&amp;GG$9,conditions!$9:$9,"&gt;="&amp;GG$9))*conditions!$U$69*conditions!$U$72,0))</f>
        <v>0</v>
      </c>
      <c r="GH92" s="37">
        <f>IF(GH$9="",0,IF(GH$9-SUMIFS(conditions!$73:$73,conditions!$8:$8,"&lt;="&amp;GH$9,conditions!$9:$9,"&gt;="&amp;GH$9)&lt;$U$9,(1-conditions!$U$34)*SUMIFS(20:20,$9:$9,EOMONTH($U$9,11)+1-$U$9+GH$9-SUMIFS(conditions!$73:$73,conditions!$8:$8,"&lt;="&amp;GH$9,conditions!$9:$9,"&gt;="&amp;GH$9))*conditions!$U$69*conditions!$U$72,0))</f>
        <v>0</v>
      </c>
      <c r="GI92" s="37">
        <f>IF(GI$9="",0,IF(GI$9-SUMIFS(conditions!$73:$73,conditions!$8:$8,"&lt;="&amp;GI$9,conditions!$9:$9,"&gt;="&amp;GI$9)&lt;$U$9,(1-conditions!$U$34)*SUMIFS(20:20,$9:$9,EOMONTH($U$9,11)+1-$U$9+GI$9-SUMIFS(conditions!$73:$73,conditions!$8:$8,"&lt;="&amp;GI$9,conditions!$9:$9,"&gt;="&amp;GI$9))*conditions!$U$69*conditions!$U$72,0))</f>
        <v>0</v>
      </c>
      <c r="GJ92" s="37">
        <f>IF(GJ$9="",0,IF(GJ$9-SUMIFS(conditions!$73:$73,conditions!$8:$8,"&lt;="&amp;GJ$9,conditions!$9:$9,"&gt;="&amp;GJ$9)&lt;$U$9,(1-conditions!$U$34)*SUMIFS(20:20,$9:$9,EOMONTH($U$9,11)+1-$U$9+GJ$9-SUMIFS(conditions!$73:$73,conditions!$8:$8,"&lt;="&amp;GJ$9,conditions!$9:$9,"&gt;="&amp;GJ$9))*conditions!$U$69*conditions!$U$72,0))</f>
        <v>0</v>
      </c>
      <c r="GK92" s="37">
        <f>IF(GK$9="",0,IF(GK$9-SUMIFS(conditions!$73:$73,conditions!$8:$8,"&lt;="&amp;GK$9,conditions!$9:$9,"&gt;="&amp;GK$9)&lt;$U$9,(1-conditions!$U$34)*SUMIFS(20:20,$9:$9,EOMONTH($U$9,11)+1-$U$9+GK$9-SUMIFS(conditions!$73:$73,conditions!$8:$8,"&lt;="&amp;GK$9,conditions!$9:$9,"&gt;="&amp;GK$9))*conditions!$U$69*conditions!$U$72,0))</f>
        <v>0</v>
      </c>
      <c r="GL92" s="37">
        <f>IF(GL$9="",0,IF(GL$9-SUMIFS(conditions!$73:$73,conditions!$8:$8,"&lt;="&amp;GL$9,conditions!$9:$9,"&gt;="&amp;GL$9)&lt;$U$9,(1-conditions!$U$34)*SUMIFS(20:20,$9:$9,EOMONTH($U$9,11)+1-$U$9+GL$9-SUMIFS(conditions!$73:$73,conditions!$8:$8,"&lt;="&amp;GL$9,conditions!$9:$9,"&gt;="&amp;GL$9))*conditions!$U$69*conditions!$U$72,0))</f>
        <v>0</v>
      </c>
      <c r="GM92" s="37">
        <f>IF(GM$9="",0,IF(GM$9-SUMIFS(conditions!$73:$73,conditions!$8:$8,"&lt;="&amp;GM$9,conditions!$9:$9,"&gt;="&amp;GM$9)&lt;$U$9,(1-conditions!$U$34)*SUMIFS(20:20,$9:$9,EOMONTH($U$9,11)+1-$U$9+GM$9-SUMIFS(conditions!$73:$73,conditions!$8:$8,"&lt;="&amp;GM$9,conditions!$9:$9,"&gt;="&amp;GM$9))*conditions!$U$69*conditions!$U$72,0))</f>
        <v>0</v>
      </c>
      <c r="GN92" s="37">
        <f>IF(GN$9="",0,IF(GN$9-SUMIFS(conditions!$73:$73,conditions!$8:$8,"&lt;="&amp;GN$9,conditions!$9:$9,"&gt;="&amp;GN$9)&lt;$U$9,(1-conditions!$U$34)*SUMIFS(20:20,$9:$9,EOMONTH($U$9,11)+1-$U$9+GN$9-SUMIFS(conditions!$73:$73,conditions!$8:$8,"&lt;="&amp;GN$9,conditions!$9:$9,"&gt;="&amp;GN$9))*conditions!$U$69*conditions!$U$72,0))</f>
        <v>0</v>
      </c>
      <c r="GO92" s="37">
        <f>IF(GO$9="",0,IF(GO$9-SUMIFS(conditions!$73:$73,conditions!$8:$8,"&lt;="&amp;GO$9,conditions!$9:$9,"&gt;="&amp;GO$9)&lt;$U$9,(1-conditions!$U$34)*SUMIFS(20:20,$9:$9,EOMONTH($U$9,11)+1-$U$9+GO$9-SUMIFS(conditions!$73:$73,conditions!$8:$8,"&lt;="&amp;GO$9,conditions!$9:$9,"&gt;="&amp;GO$9))*conditions!$U$69*conditions!$U$72,0))</f>
        <v>0</v>
      </c>
      <c r="GP92" s="37">
        <f>IF(GP$9="",0,IF(GP$9-SUMIFS(conditions!$73:$73,conditions!$8:$8,"&lt;="&amp;GP$9,conditions!$9:$9,"&gt;="&amp;GP$9)&lt;$U$9,(1-conditions!$U$34)*SUMIFS(20:20,$9:$9,EOMONTH($U$9,11)+1-$U$9+GP$9-SUMIFS(conditions!$73:$73,conditions!$8:$8,"&lt;="&amp;GP$9,conditions!$9:$9,"&gt;="&amp;GP$9))*conditions!$U$69*conditions!$U$72,0))</f>
        <v>0</v>
      </c>
      <c r="GQ92" s="37">
        <f>IF(GQ$9="",0,IF(GQ$9-SUMIFS(conditions!$73:$73,conditions!$8:$8,"&lt;="&amp;GQ$9,conditions!$9:$9,"&gt;="&amp;GQ$9)&lt;$U$9,(1-conditions!$U$34)*SUMIFS(20:20,$9:$9,EOMONTH($U$9,11)+1-$U$9+GQ$9-SUMIFS(conditions!$73:$73,conditions!$8:$8,"&lt;="&amp;GQ$9,conditions!$9:$9,"&gt;="&amp;GQ$9))*conditions!$U$69*conditions!$U$72,0))</f>
        <v>0</v>
      </c>
      <c r="GR92" s="37">
        <f>IF(GR$9="",0,IF(GR$9-SUMIFS(conditions!$73:$73,conditions!$8:$8,"&lt;="&amp;GR$9,conditions!$9:$9,"&gt;="&amp;GR$9)&lt;$U$9,(1-conditions!$U$34)*SUMIFS(20:20,$9:$9,EOMONTH($U$9,11)+1-$U$9+GR$9-SUMIFS(conditions!$73:$73,conditions!$8:$8,"&lt;="&amp;GR$9,conditions!$9:$9,"&gt;="&amp;GR$9))*conditions!$U$69*conditions!$U$72,0))</f>
        <v>0</v>
      </c>
      <c r="GS92" s="37">
        <f>IF(GS$9="",0,IF(GS$9-SUMIFS(conditions!$73:$73,conditions!$8:$8,"&lt;="&amp;GS$9,conditions!$9:$9,"&gt;="&amp;GS$9)&lt;$U$9,(1-conditions!$U$34)*SUMIFS(20:20,$9:$9,EOMONTH($U$9,11)+1-$U$9+GS$9-SUMIFS(conditions!$73:$73,conditions!$8:$8,"&lt;="&amp;GS$9,conditions!$9:$9,"&gt;="&amp;GS$9))*conditions!$U$69*conditions!$U$72,0))</f>
        <v>0</v>
      </c>
      <c r="GT92" s="37">
        <f>IF(GT$9="",0,IF(GT$9-SUMIFS(conditions!$73:$73,conditions!$8:$8,"&lt;="&amp;GT$9,conditions!$9:$9,"&gt;="&amp;GT$9)&lt;$U$9,(1-conditions!$U$34)*SUMIFS(20:20,$9:$9,EOMONTH($U$9,11)+1-$U$9+GT$9-SUMIFS(conditions!$73:$73,conditions!$8:$8,"&lt;="&amp;GT$9,conditions!$9:$9,"&gt;="&amp;GT$9))*conditions!$U$69*conditions!$U$72,0))</f>
        <v>0</v>
      </c>
      <c r="GU92" s="37">
        <f>IF(GU$9="",0,IF(GU$9-SUMIFS(conditions!$73:$73,conditions!$8:$8,"&lt;="&amp;GU$9,conditions!$9:$9,"&gt;="&amp;GU$9)&lt;$U$9,(1-conditions!$U$34)*SUMIFS(20:20,$9:$9,EOMONTH($U$9,11)+1-$U$9+GU$9-SUMIFS(conditions!$73:$73,conditions!$8:$8,"&lt;="&amp;GU$9,conditions!$9:$9,"&gt;="&amp;GU$9))*conditions!$U$69*conditions!$U$72,0))</f>
        <v>0</v>
      </c>
      <c r="GV92" s="37">
        <f>IF(GV$9="",0,IF(GV$9-SUMIFS(conditions!$73:$73,conditions!$8:$8,"&lt;="&amp;GV$9,conditions!$9:$9,"&gt;="&amp;GV$9)&lt;$U$9,(1-conditions!$U$34)*SUMIFS(20:20,$9:$9,EOMONTH($U$9,11)+1-$U$9+GV$9-SUMIFS(conditions!$73:$73,conditions!$8:$8,"&lt;="&amp;GV$9,conditions!$9:$9,"&gt;="&amp;GV$9))*conditions!$U$69*conditions!$U$72,0))</f>
        <v>0</v>
      </c>
      <c r="GW92" s="37">
        <f>IF(GW$9="",0,IF(GW$9-SUMIFS(conditions!$73:$73,conditions!$8:$8,"&lt;="&amp;GW$9,conditions!$9:$9,"&gt;="&amp;GW$9)&lt;$U$9,(1-conditions!$U$34)*SUMIFS(20:20,$9:$9,EOMONTH($U$9,11)+1-$U$9+GW$9-SUMIFS(conditions!$73:$73,conditions!$8:$8,"&lt;="&amp;GW$9,conditions!$9:$9,"&gt;="&amp;GW$9))*conditions!$U$69*conditions!$U$72,0))</f>
        <v>0</v>
      </c>
      <c r="GX92" s="37">
        <f>IF(GX$9="",0,IF(GX$9-SUMIFS(conditions!$73:$73,conditions!$8:$8,"&lt;="&amp;GX$9,conditions!$9:$9,"&gt;="&amp;GX$9)&lt;$U$9,(1-conditions!$U$34)*SUMIFS(20:20,$9:$9,EOMONTH($U$9,11)+1-$U$9+GX$9-SUMIFS(conditions!$73:$73,conditions!$8:$8,"&lt;="&amp;GX$9,conditions!$9:$9,"&gt;="&amp;GX$9))*conditions!$U$69*conditions!$U$72,0))</f>
        <v>0</v>
      </c>
      <c r="GY92" s="37">
        <f>IF(GY$9="",0,IF(GY$9-SUMIFS(conditions!$73:$73,conditions!$8:$8,"&lt;="&amp;GY$9,conditions!$9:$9,"&gt;="&amp;GY$9)&lt;$U$9,(1-conditions!$U$34)*SUMIFS(20:20,$9:$9,EOMONTH($U$9,11)+1-$U$9+GY$9-SUMIFS(conditions!$73:$73,conditions!$8:$8,"&lt;="&amp;GY$9,conditions!$9:$9,"&gt;="&amp;GY$9))*conditions!$U$69*conditions!$U$72,0))</f>
        <v>0</v>
      </c>
      <c r="GZ92" s="37">
        <f>IF(GZ$9="",0,IF(GZ$9-SUMIFS(conditions!$73:$73,conditions!$8:$8,"&lt;="&amp;GZ$9,conditions!$9:$9,"&gt;="&amp;GZ$9)&lt;$U$9,(1-conditions!$U$34)*SUMIFS(20:20,$9:$9,EOMONTH($U$9,11)+1-$U$9+GZ$9-SUMIFS(conditions!$73:$73,conditions!$8:$8,"&lt;="&amp;GZ$9,conditions!$9:$9,"&gt;="&amp;GZ$9))*conditions!$U$69*conditions!$U$72,0))</f>
        <v>0</v>
      </c>
      <c r="HA92" s="37">
        <f>IF(HA$9="",0,IF(HA$9-SUMIFS(conditions!$73:$73,conditions!$8:$8,"&lt;="&amp;HA$9,conditions!$9:$9,"&gt;="&amp;HA$9)&lt;$U$9,(1-conditions!$U$34)*SUMIFS(20:20,$9:$9,EOMONTH($U$9,11)+1-$U$9+HA$9-SUMIFS(conditions!$73:$73,conditions!$8:$8,"&lt;="&amp;HA$9,conditions!$9:$9,"&gt;="&amp;HA$9))*conditions!$U$69*conditions!$U$72,0))</f>
        <v>0</v>
      </c>
      <c r="HB92" s="37">
        <f>IF(HB$9="",0,IF(HB$9-SUMIFS(conditions!$73:$73,conditions!$8:$8,"&lt;="&amp;HB$9,conditions!$9:$9,"&gt;="&amp;HB$9)&lt;$U$9,(1-conditions!$U$34)*SUMIFS(20:20,$9:$9,EOMONTH($U$9,11)+1-$U$9+HB$9-SUMIFS(conditions!$73:$73,conditions!$8:$8,"&lt;="&amp;HB$9,conditions!$9:$9,"&gt;="&amp;HB$9))*conditions!$U$69*conditions!$U$72,0))</f>
        <v>0</v>
      </c>
      <c r="HC92" s="37">
        <f>IF(HC$9="",0,IF(HC$9-SUMIFS(conditions!$73:$73,conditions!$8:$8,"&lt;="&amp;HC$9,conditions!$9:$9,"&gt;="&amp;HC$9)&lt;$U$9,(1-conditions!$U$34)*SUMIFS(20:20,$9:$9,EOMONTH($U$9,11)+1-$U$9+HC$9-SUMIFS(conditions!$73:$73,conditions!$8:$8,"&lt;="&amp;HC$9,conditions!$9:$9,"&gt;="&amp;HC$9))*conditions!$U$69*conditions!$U$72,0))</f>
        <v>0</v>
      </c>
      <c r="HD92" s="37">
        <f>IF(HD$9="",0,IF(HD$9-SUMIFS(conditions!$73:$73,conditions!$8:$8,"&lt;="&amp;HD$9,conditions!$9:$9,"&gt;="&amp;HD$9)&lt;$U$9,(1-conditions!$U$34)*SUMIFS(20:20,$9:$9,EOMONTH($U$9,11)+1-$U$9+HD$9-SUMIFS(conditions!$73:$73,conditions!$8:$8,"&lt;="&amp;HD$9,conditions!$9:$9,"&gt;="&amp;HD$9))*conditions!$U$69*conditions!$U$72,0))</f>
        <v>0</v>
      </c>
      <c r="HE92" s="37">
        <f>IF(HE$9="",0,IF(HE$9-SUMIFS(conditions!$73:$73,conditions!$8:$8,"&lt;="&amp;HE$9,conditions!$9:$9,"&gt;="&amp;HE$9)&lt;$U$9,(1-conditions!$U$34)*SUMIFS(20:20,$9:$9,EOMONTH($U$9,11)+1-$U$9+HE$9-SUMIFS(conditions!$73:$73,conditions!$8:$8,"&lt;="&amp;HE$9,conditions!$9:$9,"&gt;="&amp;HE$9))*conditions!$U$69*conditions!$U$72,0))</f>
        <v>0</v>
      </c>
      <c r="HF92" s="37">
        <f>IF(HF$9="",0,IF(HF$9-SUMIFS(conditions!$73:$73,conditions!$8:$8,"&lt;="&amp;HF$9,conditions!$9:$9,"&gt;="&amp;HF$9)&lt;$U$9,(1-conditions!$U$34)*SUMIFS(20:20,$9:$9,EOMONTH($U$9,11)+1-$U$9+HF$9-SUMIFS(conditions!$73:$73,conditions!$8:$8,"&lt;="&amp;HF$9,conditions!$9:$9,"&gt;="&amp;HF$9))*conditions!$U$69*conditions!$U$72,0))</f>
        <v>0</v>
      </c>
      <c r="HG92" s="37">
        <f>IF(HG$9="",0,IF(HG$9-SUMIFS(conditions!$73:$73,conditions!$8:$8,"&lt;="&amp;HG$9,conditions!$9:$9,"&gt;="&amp;HG$9)&lt;$U$9,(1-conditions!$U$34)*SUMIFS(20:20,$9:$9,EOMONTH($U$9,11)+1-$U$9+HG$9-SUMIFS(conditions!$73:$73,conditions!$8:$8,"&lt;="&amp;HG$9,conditions!$9:$9,"&gt;="&amp;HG$9))*conditions!$U$69*conditions!$U$72,0))</f>
        <v>0</v>
      </c>
      <c r="HH92" s="37">
        <f>IF(HH$9="",0,IF(HH$9-SUMIFS(conditions!$73:$73,conditions!$8:$8,"&lt;="&amp;HH$9,conditions!$9:$9,"&gt;="&amp;HH$9)&lt;$U$9,(1-conditions!$U$34)*SUMIFS(20:20,$9:$9,EOMONTH($U$9,11)+1-$U$9+HH$9-SUMIFS(conditions!$73:$73,conditions!$8:$8,"&lt;="&amp;HH$9,conditions!$9:$9,"&gt;="&amp;HH$9))*conditions!$U$69*conditions!$U$72,0))</f>
        <v>0</v>
      </c>
      <c r="HI92" s="37">
        <f>IF(HI$9="",0,IF(HI$9-SUMIFS(conditions!$73:$73,conditions!$8:$8,"&lt;="&amp;HI$9,conditions!$9:$9,"&gt;="&amp;HI$9)&lt;$U$9,(1-conditions!$U$34)*SUMIFS(20:20,$9:$9,EOMONTH($U$9,11)+1-$U$9+HI$9-SUMIFS(conditions!$73:$73,conditions!$8:$8,"&lt;="&amp;HI$9,conditions!$9:$9,"&gt;="&amp;HI$9))*conditions!$U$69*conditions!$U$72,0))</f>
        <v>0</v>
      </c>
      <c r="HJ92" s="37">
        <f>IF(HJ$9="",0,IF(HJ$9-SUMIFS(conditions!$73:$73,conditions!$8:$8,"&lt;="&amp;HJ$9,conditions!$9:$9,"&gt;="&amp;HJ$9)&lt;$U$9,(1-conditions!$U$34)*SUMIFS(20:20,$9:$9,EOMONTH($U$9,11)+1-$U$9+HJ$9-SUMIFS(conditions!$73:$73,conditions!$8:$8,"&lt;="&amp;HJ$9,conditions!$9:$9,"&gt;="&amp;HJ$9))*conditions!$U$69*conditions!$U$72,0))</f>
        <v>0</v>
      </c>
      <c r="HK92" s="37">
        <f>IF(HK$9="",0,IF(HK$9-SUMIFS(conditions!$73:$73,conditions!$8:$8,"&lt;="&amp;HK$9,conditions!$9:$9,"&gt;="&amp;HK$9)&lt;$U$9,(1-conditions!$U$34)*SUMIFS(20:20,$9:$9,EOMONTH($U$9,11)+1-$U$9+HK$9-SUMIFS(conditions!$73:$73,conditions!$8:$8,"&lt;="&amp;HK$9,conditions!$9:$9,"&gt;="&amp;HK$9))*conditions!$U$69*conditions!$U$72,0))</f>
        <v>0</v>
      </c>
      <c r="HL92" s="37">
        <f>IF(HL$9="",0,IF(HL$9-SUMIFS(conditions!$73:$73,conditions!$8:$8,"&lt;="&amp;HL$9,conditions!$9:$9,"&gt;="&amp;HL$9)&lt;$U$9,(1-conditions!$U$34)*SUMIFS(20:20,$9:$9,EOMONTH($U$9,11)+1-$U$9+HL$9-SUMIFS(conditions!$73:$73,conditions!$8:$8,"&lt;="&amp;HL$9,conditions!$9:$9,"&gt;="&amp;HL$9))*conditions!$U$69*conditions!$U$72,0))</f>
        <v>0</v>
      </c>
      <c r="HM92" s="37">
        <f>IF(HM$9="",0,IF(HM$9-SUMIFS(conditions!$73:$73,conditions!$8:$8,"&lt;="&amp;HM$9,conditions!$9:$9,"&gt;="&amp;HM$9)&lt;$U$9,(1-conditions!$U$34)*SUMIFS(20:20,$9:$9,EOMONTH($U$9,11)+1-$U$9+HM$9-SUMIFS(conditions!$73:$73,conditions!$8:$8,"&lt;="&amp;HM$9,conditions!$9:$9,"&gt;="&amp;HM$9))*conditions!$U$69*conditions!$U$72,0))</f>
        <v>0</v>
      </c>
      <c r="HN92" s="37">
        <f>IF(HN$9="",0,IF(HN$9-SUMIFS(conditions!$73:$73,conditions!$8:$8,"&lt;="&amp;HN$9,conditions!$9:$9,"&gt;="&amp;HN$9)&lt;$U$9,(1-conditions!$U$34)*SUMIFS(20:20,$9:$9,EOMONTH($U$9,11)+1-$U$9+HN$9-SUMIFS(conditions!$73:$73,conditions!$8:$8,"&lt;="&amp;HN$9,conditions!$9:$9,"&gt;="&amp;HN$9))*conditions!$U$69*conditions!$U$72,0))</f>
        <v>0</v>
      </c>
      <c r="HO92" s="37">
        <f>IF(HO$9="",0,IF(HO$9-SUMIFS(conditions!$73:$73,conditions!$8:$8,"&lt;="&amp;HO$9,conditions!$9:$9,"&gt;="&amp;HO$9)&lt;$U$9,(1-conditions!$U$34)*SUMIFS(20:20,$9:$9,EOMONTH($U$9,11)+1-$U$9+HO$9-SUMIFS(conditions!$73:$73,conditions!$8:$8,"&lt;="&amp;HO$9,conditions!$9:$9,"&gt;="&amp;HO$9))*conditions!$U$69*conditions!$U$72,0))</f>
        <v>0</v>
      </c>
      <c r="HP92" s="37">
        <f>IF(HP$9="",0,IF(HP$9-SUMIFS(conditions!$73:$73,conditions!$8:$8,"&lt;="&amp;HP$9,conditions!$9:$9,"&gt;="&amp;HP$9)&lt;$U$9,(1-conditions!$U$34)*SUMIFS(20:20,$9:$9,EOMONTH($U$9,11)+1-$U$9+HP$9-SUMIFS(conditions!$73:$73,conditions!$8:$8,"&lt;="&amp;HP$9,conditions!$9:$9,"&gt;="&amp;HP$9))*conditions!$U$69*conditions!$U$72,0))</f>
        <v>0</v>
      </c>
      <c r="HQ92" s="37">
        <f>IF(HQ$9="",0,IF(HQ$9-SUMIFS(conditions!$73:$73,conditions!$8:$8,"&lt;="&amp;HQ$9,conditions!$9:$9,"&gt;="&amp;HQ$9)&lt;$U$9,(1-conditions!$U$34)*SUMIFS(20:20,$9:$9,EOMONTH($U$9,11)+1-$U$9+HQ$9-SUMIFS(conditions!$73:$73,conditions!$8:$8,"&lt;="&amp;HQ$9,conditions!$9:$9,"&gt;="&amp;HQ$9))*conditions!$U$69*conditions!$U$72,0))</f>
        <v>0</v>
      </c>
      <c r="HR92" s="37">
        <f>IF(HR$9="",0,IF(HR$9-SUMIFS(conditions!$73:$73,conditions!$8:$8,"&lt;="&amp;HR$9,conditions!$9:$9,"&gt;="&amp;HR$9)&lt;$U$9,(1-conditions!$U$34)*SUMIFS(20:20,$9:$9,EOMONTH($U$9,11)+1-$U$9+HR$9-SUMIFS(conditions!$73:$73,conditions!$8:$8,"&lt;="&amp;HR$9,conditions!$9:$9,"&gt;="&amp;HR$9))*conditions!$U$69*conditions!$U$72,0))</f>
        <v>0</v>
      </c>
      <c r="HS92" s="37">
        <f>IF(HS$9="",0,IF(HS$9-SUMIFS(conditions!$73:$73,conditions!$8:$8,"&lt;="&amp;HS$9,conditions!$9:$9,"&gt;="&amp;HS$9)&lt;$U$9,(1-conditions!$U$34)*SUMIFS(20:20,$9:$9,EOMONTH($U$9,11)+1-$U$9+HS$9-SUMIFS(conditions!$73:$73,conditions!$8:$8,"&lt;="&amp;HS$9,conditions!$9:$9,"&gt;="&amp;HS$9))*conditions!$U$69*conditions!$U$72,0))</f>
        <v>0</v>
      </c>
      <c r="HT92" s="37">
        <f>IF(HT$9="",0,IF(HT$9-SUMIFS(conditions!$73:$73,conditions!$8:$8,"&lt;="&amp;HT$9,conditions!$9:$9,"&gt;="&amp;HT$9)&lt;$U$9,(1-conditions!$U$34)*SUMIFS(20:20,$9:$9,EOMONTH($U$9,11)+1-$U$9+HT$9-SUMIFS(conditions!$73:$73,conditions!$8:$8,"&lt;="&amp;HT$9,conditions!$9:$9,"&gt;="&amp;HT$9))*conditions!$U$69*conditions!$U$72,0))</f>
        <v>0</v>
      </c>
      <c r="HU92" s="37">
        <f>IF(HU$9="",0,IF(HU$9-SUMIFS(conditions!$73:$73,conditions!$8:$8,"&lt;="&amp;HU$9,conditions!$9:$9,"&gt;="&amp;HU$9)&lt;$U$9,(1-conditions!$U$34)*SUMIFS(20:20,$9:$9,EOMONTH($U$9,11)+1-$U$9+HU$9-SUMIFS(conditions!$73:$73,conditions!$8:$8,"&lt;="&amp;HU$9,conditions!$9:$9,"&gt;="&amp;HU$9))*conditions!$U$69*conditions!$U$72,0))</f>
        <v>0</v>
      </c>
      <c r="HV92" s="37">
        <f>IF(HV$9="",0,IF(HV$9-SUMIFS(conditions!$73:$73,conditions!$8:$8,"&lt;="&amp;HV$9,conditions!$9:$9,"&gt;="&amp;HV$9)&lt;$U$9,(1-conditions!$U$34)*SUMIFS(20:20,$9:$9,EOMONTH($U$9,11)+1-$U$9+HV$9-SUMIFS(conditions!$73:$73,conditions!$8:$8,"&lt;="&amp;HV$9,conditions!$9:$9,"&gt;="&amp;HV$9))*conditions!$U$69*conditions!$U$72,0))</f>
        <v>0</v>
      </c>
      <c r="HW92" s="37">
        <f>IF(HW$9="",0,IF(HW$9-SUMIFS(conditions!$73:$73,conditions!$8:$8,"&lt;="&amp;HW$9,conditions!$9:$9,"&gt;="&amp;HW$9)&lt;$U$9,(1-conditions!$U$34)*SUMIFS(20:20,$9:$9,EOMONTH($U$9,11)+1-$U$9+HW$9-SUMIFS(conditions!$73:$73,conditions!$8:$8,"&lt;="&amp;HW$9,conditions!$9:$9,"&gt;="&amp;HW$9))*conditions!$U$69*conditions!$U$72,0))</f>
        <v>0</v>
      </c>
      <c r="HX92" s="37">
        <f>IF(HX$9="",0,IF(HX$9-SUMIFS(conditions!$73:$73,conditions!$8:$8,"&lt;="&amp;HX$9,conditions!$9:$9,"&gt;="&amp;HX$9)&lt;$U$9,(1-conditions!$U$34)*SUMIFS(20:20,$9:$9,EOMONTH($U$9,11)+1-$U$9+HX$9-SUMIFS(conditions!$73:$73,conditions!$8:$8,"&lt;="&amp;HX$9,conditions!$9:$9,"&gt;="&amp;HX$9))*conditions!$U$69*conditions!$U$72,0))</f>
        <v>0</v>
      </c>
      <c r="HY92" s="37">
        <f>IF(HY$9="",0,IF(HY$9-SUMIFS(conditions!$73:$73,conditions!$8:$8,"&lt;="&amp;HY$9,conditions!$9:$9,"&gt;="&amp;HY$9)&lt;$U$9,(1-conditions!$U$34)*SUMIFS(20:20,$9:$9,EOMONTH($U$9,11)+1-$U$9+HY$9-SUMIFS(conditions!$73:$73,conditions!$8:$8,"&lt;="&amp;HY$9,conditions!$9:$9,"&gt;="&amp;HY$9))*conditions!$U$69*conditions!$U$72,0))</f>
        <v>0</v>
      </c>
      <c r="HZ92" s="37">
        <f>IF(HZ$9="",0,IF(HZ$9-SUMIFS(conditions!$73:$73,conditions!$8:$8,"&lt;="&amp;HZ$9,conditions!$9:$9,"&gt;="&amp;HZ$9)&lt;$U$9,(1-conditions!$U$34)*SUMIFS(20:20,$9:$9,EOMONTH($U$9,11)+1-$U$9+HZ$9-SUMIFS(conditions!$73:$73,conditions!$8:$8,"&lt;="&amp;HZ$9,conditions!$9:$9,"&gt;="&amp;HZ$9))*conditions!$U$69*conditions!$U$72,0))</f>
        <v>0</v>
      </c>
      <c r="IA92" s="37">
        <f>IF(IA$9="",0,IF(IA$9-SUMIFS(conditions!$73:$73,conditions!$8:$8,"&lt;="&amp;IA$9,conditions!$9:$9,"&gt;="&amp;IA$9)&lt;$U$9,(1-conditions!$U$34)*SUMIFS(20:20,$9:$9,EOMONTH($U$9,11)+1-$U$9+IA$9-SUMIFS(conditions!$73:$73,conditions!$8:$8,"&lt;="&amp;IA$9,conditions!$9:$9,"&gt;="&amp;IA$9))*conditions!$U$69*conditions!$U$72,0))</f>
        <v>0</v>
      </c>
      <c r="IB92" s="37">
        <f>IF(IB$9="",0,IF(IB$9-SUMIFS(conditions!$73:$73,conditions!$8:$8,"&lt;="&amp;IB$9,conditions!$9:$9,"&gt;="&amp;IB$9)&lt;$U$9,(1-conditions!$U$34)*SUMIFS(20:20,$9:$9,EOMONTH($U$9,11)+1-$U$9+IB$9-SUMIFS(conditions!$73:$73,conditions!$8:$8,"&lt;="&amp;IB$9,conditions!$9:$9,"&gt;="&amp;IB$9))*conditions!$U$69*conditions!$U$72,0))</f>
        <v>0</v>
      </c>
      <c r="IC92" s="37">
        <f>IF(IC$9="",0,IF(IC$9-SUMIFS(conditions!$73:$73,conditions!$8:$8,"&lt;="&amp;IC$9,conditions!$9:$9,"&gt;="&amp;IC$9)&lt;$U$9,(1-conditions!$U$34)*SUMIFS(20:20,$9:$9,EOMONTH($U$9,11)+1-$U$9+IC$9-SUMIFS(conditions!$73:$73,conditions!$8:$8,"&lt;="&amp;IC$9,conditions!$9:$9,"&gt;="&amp;IC$9))*conditions!$U$69*conditions!$U$72,0))</f>
        <v>0</v>
      </c>
      <c r="ID92" s="37">
        <f>IF(ID$9="",0,IF(ID$9-SUMIFS(conditions!$73:$73,conditions!$8:$8,"&lt;="&amp;ID$9,conditions!$9:$9,"&gt;="&amp;ID$9)&lt;$U$9,(1-conditions!$U$34)*SUMIFS(20:20,$9:$9,EOMONTH($U$9,11)+1-$U$9+ID$9-SUMIFS(conditions!$73:$73,conditions!$8:$8,"&lt;="&amp;ID$9,conditions!$9:$9,"&gt;="&amp;ID$9))*conditions!$U$69*conditions!$U$72,0))</f>
        <v>0</v>
      </c>
      <c r="IE92" s="37">
        <f>IF(IE$9="",0,IF(IE$9-SUMIFS(conditions!$73:$73,conditions!$8:$8,"&lt;="&amp;IE$9,conditions!$9:$9,"&gt;="&amp;IE$9)&lt;$U$9,(1-conditions!$U$34)*SUMIFS(20:20,$9:$9,EOMONTH($U$9,11)+1-$U$9+IE$9-SUMIFS(conditions!$73:$73,conditions!$8:$8,"&lt;="&amp;IE$9,conditions!$9:$9,"&gt;="&amp;IE$9))*conditions!$U$69*conditions!$U$72,0))</f>
        <v>0</v>
      </c>
      <c r="IF92" s="37">
        <f>IF(IF$9="",0,IF(IF$9-SUMIFS(conditions!$73:$73,conditions!$8:$8,"&lt;="&amp;IF$9,conditions!$9:$9,"&gt;="&amp;IF$9)&lt;$U$9,(1-conditions!$U$34)*SUMIFS(20:20,$9:$9,EOMONTH($U$9,11)+1-$U$9+IF$9-SUMIFS(conditions!$73:$73,conditions!$8:$8,"&lt;="&amp;IF$9,conditions!$9:$9,"&gt;="&amp;IF$9))*conditions!$U$69*conditions!$U$72,0))</f>
        <v>0</v>
      </c>
      <c r="IG92" s="37">
        <f>IF(IG$9="",0,IF(IG$9-SUMIFS(conditions!$73:$73,conditions!$8:$8,"&lt;="&amp;IG$9,conditions!$9:$9,"&gt;="&amp;IG$9)&lt;$U$9,(1-conditions!$U$34)*SUMIFS(20:20,$9:$9,EOMONTH($U$9,11)+1-$U$9+IG$9-SUMIFS(conditions!$73:$73,conditions!$8:$8,"&lt;="&amp;IG$9,conditions!$9:$9,"&gt;="&amp;IG$9))*conditions!$U$69*conditions!$U$72,0))</f>
        <v>0</v>
      </c>
      <c r="IH92" s="37">
        <f>IF(IH$9="",0,IF(IH$9-SUMIFS(conditions!$73:$73,conditions!$8:$8,"&lt;="&amp;IH$9,conditions!$9:$9,"&gt;="&amp;IH$9)&lt;$U$9,(1-conditions!$U$34)*SUMIFS(20:20,$9:$9,EOMONTH($U$9,11)+1-$U$9+IH$9-SUMIFS(conditions!$73:$73,conditions!$8:$8,"&lt;="&amp;IH$9,conditions!$9:$9,"&gt;="&amp;IH$9))*conditions!$U$69*conditions!$U$72,0))</f>
        <v>0</v>
      </c>
      <c r="II92" s="37">
        <f>IF(II$9="",0,IF(II$9-SUMIFS(conditions!$73:$73,conditions!$8:$8,"&lt;="&amp;II$9,conditions!$9:$9,"&gt;="&amp;II$9)&lt;$U$9,(1-conditions!$U$34)*SUMIFS(20:20,$9:$9,EOMONTH($U$9,11)+1-$U$9+II$9-SUMIFS(conditions!$73:$73,conditions!$8:$8,"&lt;="&amp;II$9,conditions!$9:$9,"&gt;="&amp;II$9))*conditions!$U$69*conditions!$U$72,0))</f>
        <v>0</v>
      </c>
      <c r="IJ92" s="37">
        <f>IF(IJ$9="",0,IF(IJ$9-SUMIFS(conditions!$73:$73,conditions!$8:$8,"&lt;="&amp;IJ$9,conditions!$9:$9,"&gt;="&amp;IJ$9)&lt;$U$9,(1-conditions!$U$34)*SUMIFS(20:20,$9:$9,EOMONTH($U$9,11)+1-$U$9+IJ$9-SUMIFS(conditions!$73:$73,conditions!$8:$8,"&lt;="&amp;IJ$9,conditions!$9:$9,"&gt;="&amp;IJ$9))*conditions!$U$69*conditions!$U$72,0))</f>
        <v>0</v>
      </c>
      <c r="IK92" s="37">
        <f>IF(IK$9="",0,IF(IK$9-SUMIFS(conditions!$73:$73,conditions!$8:$8,"&lt;="&amp;IK$9,conditions!$9:$9,"&gt;="&amp;IK$9)&lt;$U$9,(1-conditions!$U$34)*SUMIFS(20:20,$9:$9,EOMONTH($U$9,11)+1-$U$9+IK$9-SUMIFS(conditions!$73:$73,conditions!$8:$8,"&lt;="&amp;IK$9,conditions!$9:$9,"&gt;="&amp;IK$9))*conditions!$U$69*conditions!$U$72,0))</f>
        <v>0</v>
      </c>
      <c r="IL92" s="37">
        <f>IF(IL$9="",0,IF(IL$9-SUMIFS(conditions!$73:$73,conditions!$8:$8,"&lt;="&amp;IL$9,conditions!$9:$9,"&gt;="&amp;IL$9)&lt;$U$9,(1-conditions!$U$34)*SUMIFS(20:20,$9:$9,EOMONTH($U$9,11)+1-$U$9+IL$9-SUMIFS(conditions!$73:$73,conditions!$8:$8,"&lt;="&amp;IL$9,conditions!$9:$9,"&gt;="&amp;IL$9))*conditions!$U$69*conditions!$U$72,0))</f>
        <v>0</v>
      </c>
      <c r="IM92" s="37">
        <f>IF(IM$9="",0,IF(IM$9-SUMIFS(conditions!$73:$73,conditions!$8:$8,"&lt;="&amp;IM$9,conditions!$9:$9,"&gt;="&amp;IM$9)&lt;$U$9,(1-conditions!$U$34)*SUMIFS(20:20,$9:$9,EOMONTH($U$9,11)+1-$U$9+IM$9-SUMIFS(conditions!$73:$73,conditions!$8:$8,"&lt;="&amp;IM$9,conditions!$9:$9,"&gt;="&amp;IM$9))*conditions!$U$69*conditions!$U$72,0))</f>
        <v>0</v>
      </c>
      <c r="IN92" s="37">
        <f>IF(IN$9="",0,IF(IN$9-SUMIFS(conditions!$73:$73,conditions!$8:$8,"&lt;="&amp;IN$9,conditions!$9:$9,"&gt;="&amp;IN$9)&lt;$U$9,(1-conditions!$U$34)*SUMIFS(20:20,$9:$9,EOMONTH($U$9,11)+1-$U$9+IN$9-SUMIFS(conditions!$73:$73,conditions!$8:$8,"&lt;="&amp;IN$9,conditions!$9:$9,"&gt;="&amp;IN$9))*conditions!$U$69*conditions!$U$72,0))</f>
        <v>0</v>
      </c>
      <c r="IO92" s="37">
        <f>IF(IO$9="",0,IF(IO$9-SUMIFS(conditions!$73:$73,conditions!$8:$8,"&lt;="&amp;IO$9,conditions!$9:$9,"&gt;="&amp;IO$9)&lt;$U$9,(1-conditions!$U$34)*SUMIFS(20:20,$9:$9,EOMONTH($U$9,11)+1-$U$9+IO$9-SUMIFS(conditions!$73:$73,conditions!$8:$8,"&lt;="&amp;IO$9,conditions!$9:$9,"&gt;="&amp;IO$9))*conditions!$U$69*conditions!$U$72,0))</f>
        <v>0</v>
      </c>
      <c r="IP92" s="37">
        <f>IF(IP$9="",0,IF(IP$9-SUMIFS(conditions!$73:$73,conditions!$8:$8,"&lt;="&amp;IP$9,conditions!$9:$9,"&gt;="&amp;IP$9)&lt;$U$9,(1-conditions!$U$34)*SUMIFS(20:20,$9:$9,EOMONTH($U$9,11)+1-$U$9+IP$9-SUMIFS(conditions!$73:$73,conditions!$8:$8,"&lt;="&amp;IP$9,conditions!$9:$9,"&gt;="&amp;IP$9))*conditions!$U$69*conditions!$U$72,0))</f>
        <v>0</v>
      </c>
      <c r="IQ92" s="37">
        <f>IF(IQ$9="",0,IF(IQ$9-SUMIFS(conditions!$73:$73,conditions!$8:$8,"&lt;="&amp;IQ$9,conditions!$9:$9,"&gt;="&amp;IQ$9)&lt;$U$9,(1-conditions!$U$34)*SUMIFS(20:20,$9:$9,EOMONTH($U$9,11)+1-$U$9+IQ$9-SUMIFS(conditions!$73:$73,conditions!$8:$8,"&lt;="&amp;IQ$9,conditions!$9:$9,"&gt;="&amp;IQ$9))*conditions!$U$69*conditions!$U$72,0))</f>
        <v>0</v>
      </c>
      <c r="IR92" s="37">
        <f>IF(IR$9="",0,IF(IR$9-SUMIFS(conditions!$73:$73,conditions!$8:$8,"&lt;="&amp;IR$9,conditions!$9:$9,"&gt;="&amp;IR$9)&lt;$U$9,(1-conditions!$U$34)*SUMIFS(20:20,$9:$9,EOMONTH($U$9,11)+1-$U$9+IR$9-SUMIFS(conditions!$73:$73,conditions!$8:$8,"&lt;="&amp;IR$9,conditions!$9:$9,"&gt;="&amp;IR$9))*conditions!$U$69*conditions!$U$72,0))</f>
        <v>0</v>
      </c>
      <c r="IS92" s="37">
        <f>IF(IS$9="",0,IF(IS$9-SUMIFS(conditions!$73:$73,conditions!$8:$8,"&lt;="&amp;IS$9,conditions!$9:$9,"&gt;="&amp;IS$9)&lt;$U$9,(1-conditions!$U$34)*SUMIFS(20:20,$9:$9,EOMONTH($U$9,11)+1-$U$9+IS$9-SUMIFS(conditions!$73:$73,conditions!$8:$8,"&lt;="&amp;IS$9,conditions!$9:$9,"&gt;="&amp;IS$9))*conditions!$U$69*conditions!$U$72,0))</f>
        <v>0</v>
      </c>
      <c r="IT92" s="37">
        <f>IF(IT$9="",0,IF(IT$9-SUMIFS(conditions!$73:$73,conditions!$8:$8,"&lt;="&amp;IT$9,conditions!$9:$9,"&gt;="&amp;IT$9)&lt;$U$9,(1-conditions!$U$34)*SUMIFS(20:20,$9:$9,EOMONTH($U$9,11)+1-$U$9+IT$9-SUMIFS(conditions!$73:$73,conditions!$8:$8,"&lt;="&amp;IT$9,conditions!$9:$9,"&gt;="&amp;IT$9))*conditions!$U$69*conditions!$U$72,0))</f>
        <v>0</v>
      </c>
      <c r="IU92" s="37">
        <f>IF(IU$9="",0,IF(IU$9-SUMIFS(conditions!$73:$73,conditions!$8:$8,"&lt;="&amp;IU$9,conditions!$9:$9,"&gt;="&amp;IU$9)&lt;$U$9,(1-conditions!$U$34)*SUMIFS(20:20,$9:$9,EOMONTH($U$9,11)+1-$U$9+IU$9-SUMIFS(conditions!$73:$73,conditions!$8:$8,"&lt;="&amp;IU$9,conditions!$9:$9,"&gt;="&amp;IU$9))*conditions!$U$69*conditions!$U$72,0))</f>
        <v>0</v>
      </c>
      <c r="IV92" s="37">
        <f>IF(IV$9="",0,IF(IV$9-SUMIFS(conditions!$73:$73,conditions!$8:$8,"&lt;="&amp;IV$9,conditions!$9:$9,"&gt;="&amp;IV$9)&lt;$U$9,(1-conditions!$U$34)*SUMIFS(20:20,$9:$9,EOMONTH($U$9,11)+1-$U$9+IV$9-SUMIFS(conditions!$73:$73,conditions!$8:$8,"&lt;="&amp;IV$9,conditions!$9:$9,"&gt;="&amp;IV$9))*conditions!$U$69*conditions!$U$72,0))</f>
        <v>0</v>
      </c>
      <c r="IW92" s="37">
        <f>IF(IW$9="",0,IF(IW$9-SUMIFS(conditions!$73:$73,conditions!$8:$8,"&lt;="&amp;IW$9,conditions!$9:$9,"&gt;="&amp;IW$9)&lt;$U$9,(1-conditions!$U$34)*SUMIFS(20:20,$9:$9,EOMONTH($U$9,11)+1-$U$9+IW$9-SUMIFS(conditions!$73:$73,conditions!$8:$8,"&lt;="&amp;IW$9,conditions!$9:$9,"&gt;="&amp;IW$9))*conditions!$U$69*conditions!$U$72,0))</f>
        <v>0</v>
      </c>
      <c r="IX92" s="37">
        <f>IF(IX$9="",0,IF(IX$9-SUMIFS(conditions!$73:$73,conditions!$8:$8,"&lt;="&amp;IX$9,conditions!$9:$9,"&gt;="&amp;IX$9)&lt;$U$9,(1-conditions!$U$34)*SUMIFS(20:20,$9:$9,EOMONTH($U$9,11)+1-$U$9+IX$9-SUMIFS(conditions!$73:$73,conditions!$8:$8,"&lt;="&amp;IX$9,conditions!$9:$9,"&gt;="&amp;IX$9))*conditions!$U$69*conditions!$U$72,0))</f>
        <v>0</v>
      </c>
      <c r="IY92" s="37">
        <f>IF(IY$9="",0,IF(IY$9-SUMIFS(conditions!$73:$73,conditions!$8:$8,"&lt;="&amp;IY$9,conditions!$9:$9,"&gt;="&amp;IY$9)&lt;$U$9,(1-conditions!$U$34)*SUMIFS(20:20,$9:$9,EOMONTH($U$9,11)+1-$U$9+IY$9-SUMIFS(conditions!$73:$73,conditions!$8:$8,"&lt;="&amp;IY$9,conditions!$9:$9,"&gt;="&amp;IY$9))*conditions!$U$69*conditions!$U$72,0))</f>
        <v>0</v>
      </c>
      <c r="IZ92" s="37">
        <f>IF(IZ$9="",0,IF(IZ$9-SUMIFS(conditions!$73:$73,conditions!$8:$8,"&lt;="&amp;IZ$9,conditions!$9:$9,"&gt;="&amp;IZ$9)&lt;$U$9,(1-conditions!$U$34)*SUMIFS(20:20,$9:$9,EOMONTH($U$9,11)+1-$U$9+IZ$9-SUMIFS(conditions!$73:$73,conditions!$8:$8,"&lt;="&amp;IZ$9,conditions!$9:$9,"&gt;="&amp;IZ$9))*conditions!$U$69*conditions!$U$72,0))</f>
        <v>0</v>
      </c>
      <c r="JA92" s="37">
        <f>IF(JA$9="",0,IF(JA$9-SUMIFS(conditions!$73:$73,conditions!$8:$8,"&lt;="&amp;JA$9,conditions!$9:$9,"&gt;="&amp;JA$9)&lt;$U$9,(1-conditions!$U$34)*SUMIFS(20:20,$9:$9,EOMONTH($U$9,11)+1-$U$9+JA$9-SUMIFS(conditions!$73:$73,conditions!$8:$8,"&lt;="&amp;JA$9,conditions!$9:$9,"&gt;="&amp;JA$9))*conditions!$U$69*conditions!$U$72,0))</f>
        <v>0</v>
      </c>
      <c r="JB92" s="37">
        <f>IF(JB$9="",0,IF(JB$9-SUMIFS(conditions!$73:$73,conditions!$8:$8,"&lt;="&amp;JB$9,conditions!$9:$9,"&gt;="&amp;JB$9)&lt;$U$9,(1-conditions!$U$34)*SUMIFS(20:20,$9:$9,EOMONTH($U$9,11)+1-$U$9+JB$9-SUMIFS(conditions!$73:$73,conditions!$8:$8,"&lt;="&amp;JB$9,conditions!$9:$9,"&gt;="&amp;JB$9))*conditions!$U$69*conditions!$U$72,0))</f>
        <v>0</v>
      </c>
      <c r="JC92" s="37">
        <f>IF(JC$9="",0,IF(JC$9-SUMIFS(conditions!$73:$73,conditions!$8:$8,"&lt;="&amp;JC$9,conditions!$9:$9,"&gt;="&amp;JC$9)&lt;$U$9,(1-conditions!$U$34)*SUMIFS(20:20,$9:$9,EOMONTH($U$9,11)+1-$U$9+JC$9-SUMIFS(conditions!$73:$73,conditions!$8:$8,"&lt;="&amp;JC$9,conditions!$9:$9,"&gt;="&amp;JC$9))*conditions!$U$69*conditions!$U$72,0))</f>
        <v>0</v>
      </c>
      <c r="JD92" s="37">
        <f>IF(JD$9="",0,IF(JD$9-SUMIFS(conditions!$73:$73,conditions!$8:$8,"&lt;="&amp;JD$9,conditions!$9:$9,"&gt;="&amp;JD$9)&lt;$U$9,(1-conditions!$U$34)*SUMIFS(20:20,$9:$9,EOMONTH($U$9,11)+1-$U$9+JD$9-SUMIFS(conditions!$73:$73,conditions!$8:$8,"&lt;="&amp;JD$9,conditions!$9:$9,"&gt;="&amp;JD$9))*conditions!$U$69*conditions!$U$72,0))</f>
        <v>0</v>
      </c>
      <c r="JE92" s="37">
        <f>IF(JE$9="",0,IF(JE$9-SUMIFS(conditions!$73:$73,conditions!$8:$8,"&lt;="&amp;JE$9,conditions!$9:$9,"&gt;="&amp;JE$9)&lt;$U$9,(1-conditions!$U$34)*SUMIFS(20:20,$9:$9,EOMONTH($U$9,11)+1-$U$9+JE$9-SUMIFS(conditions!$73:$73,conditions!$8:$8,"&lt;="&amp;JE$9,conditions!$9:$9,"&gt;="&amp;JE$9))*conditions!$U$69*conditions!$U$72,0))</f>
        <v>0</v>
      </c>
      <c r="JF92" s="37">
        <f>IF(JF$9="",0,IF(JF$9-SUMIFS(conditions!$73:$73,conditions!$8:$8,"&lt;="&amp;JF$9,conditions!$9:$9,"&gt;="&amp;JF$9)&lt;$U$9,(1-conditions!$U$34)*SUMIFS(20:20,$9:$9,EOMONTH($U$9,11)+1-$U$9+JF$9-SUMIFS(conditions!$73:$73,conditions!$8:$8,"&lt;="&amp;JF$9,conditions!$9:$9,"&gt;="&amp;JF$9))*conditions!$U$69*conditions!$U$72,0))</f>
        <v>0</v>
      </c>
      <c r="JG92" s="37">
        <f>IF(JG$9="",0,IF(JG$9-SUMIFS(conditions!$73:$73,conditions!$8:$8,"&lt;="&amp;JG$9,conditions!$9:$9,"&gt;="&amp;JG$9)&lt;$U$9,(1-conditions!$U$34)*SUMIFS(20:20,$9:$9,EOMONTH($U$9,11)+1-$U$9+JG$9-SUMIFS(conditions!$73:$73,conditions!$8:$8,"&lt;="&amp;JG$9,conditions!$9:$9,"&gt;="&amp;JG$9))*conditions!$U$69*conditions!$U$72,0))</f>
        <v>0</v>
      </c>
      <c r="JH92" s="37">
        <f>IF(JH$9="",0,IF(JH$9-SUMIFS(conditions!$73:$73,conditions!$8:$8,"&lt;="&amp;JH$9,conditions!$9:$9,"&gt;="&amp;JH$9)&lt;$U$9,(1-conditions!$U$34)*SUMIFS(20:20,$9:$9,EOMONTH($U$9,11)+1-$U$9+JH$9-SUMIFS(conditions!$73:$73,conditions!$8:$8,"&lt;="&amp;JH$9,conditions!$9:$9,"&gt;="&amp;JH$9))*conditions!$U$69*conditions!$U$72,0))</f>
        <v>0</v>
      </c>
      <c r="JI92" s="37">
        <f>IF(JI$9="",0,IF(JI$9-SUMIFS(conditions!$73:$73,conditions!$8:$8,"&lt;="&amp;JI$9,conditions!$9:$9,"&gt;="&amp;JI$9)&lt;$U$9,(1-conditions!$U$34)*SUMIFS(20:20,$9:$9,EOMONTH($U$9,11)+1-$U$9+JI$9-SUMIFS(conditions!$73:$73,conditions!$8:$8,"&lt;="&amp;JI$9,conditions!$9:$9,"&gt;="&amp;JI$9))*conditions!$U$69*conditions!$U$72,0))</f>
        <v>0</v>
      </c>
      <c r="JJ92" s="37">
        <f>IF(JJ$9="",0,IF(JJ$9-SUMIFS(conditions!$73:$73,conditions!$8:$8,"&lt;="&amp;JJ$9,conditions!$9:$9,"&gt;="&amp;JJ$9)&lt;$U$9,(1-conditions!$U$34)*SUMIFS(20:20,$9:$9,EOMONTH($U$9,11)+1-$U$9+JJ$9-SUMIFS(conditions!$73:$73,conditions!$8:$8,"&lt;="&amp;JJ$9,conditions!$9:$9,"&gt;="&amp;JJ$9))*conditions!$U$69*conditions!$U$72,0))</f>
        <v>0</v>
      </c>
      <c r="JK92" s="37">
        <f>IF(JK$9="",0,IF(JK$9-SUMIFS(conditions!$73:$73,conditions!$8:$8,"&lt;="&amp;JK$9,conditions!$9:$9,"&gt;="&amp;JK$9)&lt;$U$9,(1-conditions!$U$34)*SUMIFS(20:20,$9:$9,EOMONTH($U$9,11)+1-$U$9+JK$9-SUMIFS(conditions!$73:$73,conditions!$8:$8,"&lt;="&amp;JK$9,conditions!$9:$9,"&gt;="&amp;JK$9))*conditions!$U$69*conditions!$U$72,0))</f>
        <v>0</v>
      </c>
      <c r="JL92" s="37">
        <f>IF(JL$9="",0,IF(JL$9-SUMIFS(conditions!$73:$73,conditions!$8:$8,"&lt;="&amp;JL$9,conditions!$9:$9,"&gt;="&amp;JL$9)&lt;$U$9,(1-conditions!$U$34)*SUMIFS(20:20,$9:$9,EOMONTH($U$9,11)+1-$U$9+JL$9-SUMIFS(conditions!$73:$73,conditions!$8:$8,"&lt;="&amp;JL$9,conditions!$9:$9,"&gt;="&amp;JL$9))*conditions!$U$69*conditions!$U$72,0))</f>
        <v>0</v>
      </c>
      <c r="JM92" s="37">
        <f>IF(JM$9="",0,IF(JM$9-SUMIFS(conditions!$73:$73,conditions!$8:$8,"&lt;="&amp;JM$9,conditions!$9:$9,"&gt;="&amp;JM$9)&lt;$U$9,(1-conditions!$U$34)*SUMIFS(20:20,$9:$9,EOMONTH($U$9,11)+1-$U$9+JM$9-SUMIFS(conditions!$73:$73,conditions!$8:$8,"&lt;="&amp;JM$9,conditions!$9:$9,"&gt;="&amp;JM$9))*conditions!$U$69*conditions!$U$72,0))</f>
        <v>0</v>
      </c>
      <c r="JN92" s="37">
        <f>IF(JN$9="",0,IF(JN$9-SUMIFS(conditions!$73:$73,conditions!$8:$8,"&lt;="&amp;JN$9,conditions!$9:$9,"&gt;="&amp;JN$9)&lt;$U$9,(1-conditions!$U$34)*SUMIFS(20:20,$9:$9,EOMONTH($U$9,11)+1-$U$9+JN$9-SUMIFS(conditions!$73:$73,conditions!$8:$8,"&lt;="&amp;JN$9,conditions!$9:$9,"&gt;="&amp;JN$9))*conditions!$U$69*conditions!$U$72,0))</f>
        <v>0</v>
      </c>
      <c r="JO92" s="37">
        <f>IF(JO$9="",0,IF(JO$9-SUMIFS(conditions!$73:$73,conditions!$8:$8,"&lt;="&amp;JO$9,conditions!$9:$9,"&gt;="&amp;JO$9)&lt;$U$9,(1-conditions!$U$34)*SUMIFS(20:20,$9:$9,EOMONTH($U$9,11)+1-$U$9+JO$9-SUMIFS(conditions!$73:$73,conditions!$8:$8,"&lt;="&amp;JO$9,conditions!$9:$9,"&gt;="&amp;JO$9))*conditions!$U$69*conditions!$U$72,0))</f>
        <v>0</v>
      </c>
      <c r="JP92" s="37">
        <f>IF(JP$9="",0,IF(JP$9-SUMIFS(conditions!$73:$73,conditions!$8:$8,"&lt;="&amp;JP$9,conditions!$9:$9,"&gt;="&amp;JP$9)&lt;$U$9,(1-conditions!$U$34)*SUMIFS(20:20,$9:$9,EOMONTH($U$9,11)+1-$U$9+JP$9-SUMIFS(conditions!$73:$73,conditions!$8:$8,"&lt;="&amp;JP$9,conditions!$9:$9,"&gt;="&amp;JP$9))*conditions!$U$69*conditions!$U$72,0))</f>
        <v>0</v>
      </c>
      <c r="JQ92" s="37">
        <f>IF(JQ$9="",0,IF(JQ$9-SUMIFS(conditions!$73:$73,conditions!$8:$8,"&lt;="&amp;JQ$9,conditions!$9:$9,"&gt;="&amp;JQ$9)&lt;$U$9,(1-conditions!$U$34)*SUMIFS(20:20,$9:$9,EOMONTH($U$9,11)+1-$U$9+JQ$9-SUMIFS(conditions!$73:$73,conditions!$8:$8,"&lt;="&amp;JQ$9,conditions!$9:$9,"&gt;="&amp;JQ$9))*conditions!$U$69*conditions!$U$72,0))</f>
        <v>0</v>
      </c>
      <c r="JR92" s="37">
        <f>IF(JR$9="",0,IF(JR$9-SUMIFS(conditions!$73:$73,conditions!$8:$8,"&lt;="&amp;JR$9,conditions!$9:$9,"&gt;="&amp;JR$9)&lt;$U$9,(1-conditions!$U$34)*SUMIFS(20:20,$9:$9,EOMONTH($U$9,11)+1-$U$9+JR$9-SUMIFS(conditions!$73:$73,conditions!$8:$8,"&lt;="&amp;JR$9,conditions!$9:$9,"&gt;="&amp;JR$9))*conditions!$U$69*conditions!$U$72,0))</f>
        <v>0</v>
      </c>
      <c r="JS92" s="37">
        <f>IF(JS$9="",0,IF(JS$9-SUMIFS(conditions!$73:$73,conditions!$8:$8,"&lt;="&amp;JS$9,conditions!$9:$9,"&gt;="&amp;JS$9)&lt;$U$9,(1-conditions!$U$34)*SUMIFS(20:20,$9:$9,EOMONTH($U$9,11)+1-$U$9+JS$9-SUMIFS(conditions!$73:$73,conditions!$8:$8,"&lt;="&amp;JS$9,conditions!$9:$9,"&gt;="&amp;JS$9))*conditions!$U$69*conditions!$U$72,0))</f>
        <v>0</v>
      </c>
      <c r="JT92" s="37">
        <f>IF(JT$9="",0,IF(JT$9-SUMIFS(conditions!$73:$73,conditions!$8:$8,"&lt;="&amp;JT$9,conditions!$9:$9,"&gt;="&amp;JT$9)&lt;$U$9,(1-conditions!$U$34)*SUMIFS(20:20,$9:$9,EOMONTH($U$9,11)+1-$U$9+JT$9-SUMIFS(conditions!$73:$73,conditions!$8:$8,"&lt;="&amp;JT$9,conditions!$9:$9,"&gt;="&amp;JT$9))*conditions!$U$69*conditions!$U$72,0))</f>
        <v>0</v>
      </c>
      <c r="JU92" s="37">
        <f>IF(JU$9="",0,IF(JU$9-SUMIFS(conditions!$73:$73,conditions!$8:$8,"&lt;="&amp;JU$9,conditions!$9:$9,"&gt;="&amp;JU$9)&lt;$U$9,(1-conditions!$U$34)*SUMIFS(20:20,$9:$9,EOMONTH($U$9,11)+1-$U$9+JU$9-SUMIFS(conditions!$73:$73,conditions!$8:$8,"&lt;="&amp;JU$9,conditions!$9:$9,"&gt;="&amp;JU$9))*conditions!$U$69*conditions!$U$72,0))</f>
        <v>0</v>
      </c>
      <c r="JV92" s="37">
        <f>IF(JV$9="",0,IF(JV$9-SUMIFS(conditions!$73:$73,conditions!$8:$8,"&lt;="&amp;JV$9,conditions!$9:$9,"&gt;="&amp;JV$9)&lt;$U$9,(1-conditions!$U$34)*SUMIFS(20:20,$9:$9,EOMONTH($U$9,11)+1-$U$9+JV$9-SUMIFS(conditions!$73:$73,conditions!$8:$8,"&lt;="&amp;JV$9,conditions!$9:$9,"&gt;="&amp;JV$9))*conditions!$U$69*conditions!$U$72,0))</f>
        <v>0</v>
      </c>
      <c r="JW92" s="37">
        <f>IF(JW$9="",0,IF(JW$9-SUMIFS(conditions!$73:$73,conditions!$8:$8,"&lt;="&amp;JW$9,conditions!$9:$9,"&gt;="&amp;JW$9)&lt;$U$9,(1-conditions!$U$34)*SUMIFS(20:20,$9:$9,EOMONTH($U$9,11)+1-$U$9+JW$9-SUMIFS(conditions!$73:$73,conditions!$8:$8,"&lt;="&amp;JW$9,conditions!$9:$9,"&gt;="&amp;JW$9))*conditions!$U$69*conditions!$U$72,0))</f>
        <v>0</v>
      </c>
      <c r="JX92" s="37">
        <f>IF(JX$9="",0,IF(JX$9-SUMIFS(conditions!$73:$73,conditions!$8:$8,"&lt;="&amp;JX$9,conditions!$9:$9,"&gt;="&amp;JX$9)&lt;$U$9,(1-conditions!$U$34)*SUMIFS(20:20,$9:$9,EOMONTH($U$9,11)+1-$U$9+JX$9-SUMIFS(conditions!$73:$73,conditions!$8:$8,"&lt;="&amp;JX$9,conditions!$9:$9,"&gt;="&amp;JX$9))*conditions!$U$69*conditions!$U$72,0))</f>
        <v>0</v>
      </c>
      <c r="JY92" s="37">
        <f>IF(JY$9="",0,IF(JY$9-SUMIFS(conditions!$73:$73,conditions!$8:$8,"&lt;="&amp;JY$9,conditions!$9:$9,"&gt;="&amp;JY$9)&lt;$U$9,(1-conditions!$U$34)*SUMIFS(20:20,$9:$9,EOMONTH($U$9,11)+1-$U$9+JY$9-SUMIFS(conditions!$73:$73,conditions!$8:$8,"&lt;="&amp;JY$9,conditions!$9:$9,"&gt;="&amp;JY$9))*conditions!$U$69*conditions!$U$72,0))</f>
        <v>0</v>
      </c>
      <c r="JZ92" s="37">
        <f>IF(JZ$9="",0,IF(JZ$9-SUMIFS(conditions!$73:$73,conditions!$8:$8,"&lt;="&amp;JZ$9,conditions!$9:$9,"&gt;="&amp;JZ$9)&lt;$U$9,(1-conditions!$U$34)*SUMIFS(20:20,$9:$9,EOMONTH($U$9,11)+1-$U$9+JZ$9-SUMIFS(conditions!$73:$73,conditions!$8:$8,"&lt;="&amp;JZ$9,conditions!$9:$9,"&gt;="&amp;JZ$9))*conditions!$U$69*conditions!$U$72,0))</f>
        <v>0</v>
      </c>
      <c r="KA92" s="37">
        <f>IF(KA$9="",0,IF(KA$9-SUMIFS(conditions!$73:$73,conditions!$8:$8,"&lt;="&amp;KA$9,conditions!$9:$9,"&gt;="&amp;KA$9)&lt;$U$9,(1-conditions!$U$34)*SUMIFS(20:20,$9:$9,EOMONTH($U$9,11)+1-$U$9+KA$9-SUMIFS(conditions!$73:$73,conditions!$8:$8,"&lt;="&amp;KA$9,conditions!$9:$9,"&gt;="&amp;KA$9))*conditions!$U$69*conditions!$U$72,0))</f>
        <v>0</v>
      </c>
      <c r="KB92" s="37">
        <f>IF(KB$9="",0,IF(KB$9-SUMIFS(conditions!$73:$73,conditions!$8:$8,"&lt;="&amp;KB$9,conditions!$9:$9,"&gt;="&amp;KB$9)&lt;$U$9,(1-conditions!$U$34)*SUMIFS(20:20,$9:$9,EOMONTH($U$9,11)+1-$U$9+KB$9-SUMIFS(conditions!$73:$73,conditions!$8:$8,"&lt;="&amp;KB$9,conditions!$9:$9,"&gt;="&amp;KB$9))*conditions!$U$69*conditions!$U$72,0))</f>
        <v>0</v>
      </c>
      <c r="KC92" s="37">
        <f>IF(KC$9="",0,IF(KC$9-SUMIFS(conditions!$73:$73,conditions!$8:$8,"&lt;="&amp;KC$9,conditions!$9:$9,"&gt;="&amp;KC$9)&lt;$U$9,(1-conditions!$U$34)*SUMIFS(20:20,$9:$9,EOMONTH($U$9,11)+1-$U$9+KC$9-SUMIFS(conditions!$73:$73,conditions!$8:$8,"&lt;="&amp;KC$9,conditions!$9:$9,"&gt;="&amp;KC$9))*conditions!$U$69*conditions!$U$72,0))</f>
        <v>0</v>
      </c>
      <c r="KD92" s="37">
        <f>IF(KD$9="",0,IF(KD$9-SUMIFS(conditions!$73:$73,conditions!$8:$8,"&lt;="&amp;KD$9,conditions!$9:$9,"&gt;="&amp;KD$9)&lt;$U$9,(1-conditions!$U$34)*SUMIFS(20:20,$9:$9,EOMONTH($U$9,11)+1-$U$9+KD$9-SUMIFS(conditions!$73:$73,conditions!$8:$8,"&lt;="&amp;KD$9,conditions!$9:$9,"&gt;="&amp;KD$9))*conditions!$U$69*conditions!$U$72,0))</f>
        <v>0</v>
      </c>
      <c r="KE92" s="37">
        <f>IF(KE$9="",0,IF(KE$9-SUMIFS(conditions!$73:$73,conditions!$8:$8,"&lt;="&amp;KE$9,conditions!$9:$9,"&gt;="&amp;KE$9)&lt;$U$9,(1-conditions!$U$34)*SUMIFS(20:20,$9:$9,EOMONTH($U$9,11)+1-$U$9+KE$9-SUMIFS(conditions!$73:$73,conditions!$8:$8,"&lt;="&amp;KE$9,conditions!$9:$9,"&gt;="&amp;KE$9))*conditions!$U$69*conditions!$U$72,0))</f>
        <v>0</v>
      </c>
      <c r="KF92" s="37">
        <f>IF(KF$9="",0,IF(KF$9-SUMIFS(conditions!$73:$73,conditions!$8:$8,"&lt;="&amp;KF$9,conditions!$9:$9,"&gt;="&amp;KF$9)&lt;$U$9,(1-conditions!$U$34)*SUMIFS(20:20,$9:$9,EOMONTH($U$9,11)+1-$U$9+KF$9-SUMIFS(conditions!$73:$73,conditions!$8:$8,"&lt;="&amp;KF$9,conditions!$9:$9,"&gt;="&amp;KF$9))*conditions!$U$69*conditions!$U$72,0))</f>
        <v>0</v>
      </c>
      <c r="KG92" s="37">
        <f>IF(KG$9="",0,IF(KG$9-SUMIFS(conditions!$73:$73,conditions!$8:$8,"&lt;="&amp;KG$9,conditions!$9:$9,"&gt;="&amp;KG$9)&lt;$U$9,(1-conditions!$U$34)*SUMIFS(20:20,$9:$9,EOMONTH($U$9,11)+1-$U$9+KG$9-SUMIFS(conditions!$73:$73,conditions!$8:$8,"&lt;="&amp;KG$9,conditions!$9:$9,"&gt;="&amp;KG$9))*conditions!$U$69*conditions!$U$72,0))</f>
        <v>0</v>
      </c>
      <c r="KH92" s="37">
        <f>IF(KH$9="",0,IF(KH$9-SUMIFS(conditions!$73:$73,conditions!$8:$8,"&lt;="&amp;KH$9,conditions!$9:$9,"&gt;="&amp;KH$9)&lt;$U$9,(1-conditions!$U$34)*SUMIFS(20:20,$9:$9,EOMONTH($U$9,11)+1-$U$9+KH$9-SUMIFS(conditions!$73:$73,conditions!$8:$8,"&lt;="&amp;KH$9,conditions!$9:$9,"&gt;="&amp;KH$9))*conditions!$U$69*conditions!$U$72,0))</f>
        <v>0</v>
      </c>
      <c r="KI92" s="37">
        <f>IF(KI$9="",0,IF(KI$9-SUMIFS(conditions!$73:$73,conditions!$8:$8,"&lt;="&amp;KI$9,conditions!$9:$9,"&gt;="&amp;KI$9)&lt;$U$9,(1-conditions!$U$34)*SUMIFS(20:20,$9:$9,EOMONTH($U$9,11)+1-$U$9+KI$9-SUMIFS(conditions!$73:$73,conditions!$8:$8,"&lt;="&amp;KI$9,conditions!$9:$9,"&gt;="&amp;KI$9))*conditions!$U$69*conditions!$U$72,0))</f>
        <v>0</v>
      </c>
      <c r="KJ92" s="37">
        <f>IF(KJ$9="",0,IF(KJ$9-SUMIFS(conditions!$73:$73,conditions!$8:$8,"&lt;="&amp;KJ$9,conditions!$9:$9,"&gt;="&amp;KJ$9)&lt;$U$9,(1-conditions!$U$34)*SUMIFS(20:20,$9:$9,EOMONTH($U$9,11)+1-$U$9+KJ$9-SUMIFS(conditions!$73:$73,conditions!$8:$8,"&lt;="&amp;KJ$9,conditions!$9:$9,"&gt;="&amp;KJ$9))*conditions!$U$69*conditions!$U$72,0))</f>
        <v>0</v>
      </c>
      <c r="KK92" s="37">
        <f>IF(KK$9="",0,IF(KK$9-SUMIFS(conditions!$73:$73,conditions!$8:$8,"&lt;="&amp;KK$9,conditions!$9:$9,"&gt;="&amp;KK$9)&lt;$U$9,(1-conditions!$U$34)*SUMIFS(20:20,$9:$9,EOMONTH($U$9,11)+1-$U$9+KK$9-SUMIFS(conditions!$73:$73,conditions!$8:$8,"&lt;="&amp;KK$9,conditions!$9:$9,"&gt;="&amp;KK$9))*conditions!$U$69*conditions!$U$72,0))</f>
        <v>0</v>
      </c>
      <c r="KL92" s="37">
        <f>IF(KL$9="",0,IF(KL$9-SUMIFS(conditions!$73:$73,conditions!$8:$8,"&lt;="&amp;KL$9,conditions!$9:$9,"&gt;="&amp;KL$9)&lt;$U$9,(1-conditions!$U$34)*SUMIFS(20:20,$9:$9,EOMONTH($U$9,11)+1-$U$9+KL$9-SUMIFS(conditions!$73:$73,conditions!$8:$8,"&lt;="&amp;KL$9,conditions!$9:$9,"&gt;="&amp;KL$9))*conditions!$U$69*conditions!$U$72,0))</f>
        <v>0</v>
      </c>
      <c r="KM92" s="37">
        <f>IF(KM$9="",0,IF(KM$9-SUMIFS(conditions!$73:$73,conditions!$8:$8,"&lt;="&amp;KM$9,conditions!$9:$9,"&gt;="&amp;KM$9)&lt;$U$9,(1-conditions!$U$34)*SUMIFS(20:20,$9:$9,EOMONTH($U$9,11)+1-$U$9+KM$9-SUMIFS(conditions!$73:$73,conditions!$8:$8,"&lt;="&amp;KM$9,conditions!$9:$9,"&gt;="&amp;KM$9))*conditions!$U$69*conditions!$U$72,0))</f>
        <v>0</v>
      </c>
      <c r="KN92" s="37">
        <f>IF(KN$9="",0,IF(KN$9-SUMIFS(conditions!$73:$73,conditions!$8:$8,"&lt;="&amp;KN$9,conditions!$9:$9,"&gt;="&amp;KN$9)&lt;$U$9,(1-conditions!$U$34)*SUMIFS(20:20,$9:$9,EOMONTH($U$9,11)+1-$U$9+KN$9-SUMIFS(conditions!$73:$73,conditions!$8:$8,"&lt;="&amp;KN$9,conditions!$9:$9,"&gt;="&amp;KN$9))*conditions!$U$69*conditions!$U$72,0))</f>
        <v>0</v>
      </c>
      <c r="KO92" s="37">
        <f>IF(KO$9="",0,IF(KO$9-SUMIFS(conditions!$73:$73,conditions!$8:$8,"&lt;="&amp;KO$9,conditions!$9:$9,"&gt;="&amp;KO$9)&lt;$U$9,(1-conditions!$U$34)*SUMIFS(20:20,$9:$9,EOMONTH($U$9,11)+1-$U$9+KO$9-SUMIFS(conditions!$73:$73,conditions!$8:$8,"&lt;="&amp;KO$9,conditions!$9:$9,"&gt;="&amp;KO$9))*conditions!$U$69*conditions!$U$72,0))</f>
        <v>0</v>
      </c>
      <c r="KP92" s="37">
        <f>IF(KP$9="",0,IF(KP$9-SUMIFS(conditions!$73:$73,conditions!$8:$8,"&lt;="&amp;KP$9,conditions!$9:$9,"&gt;="&amp;KP$9)&lt;$U$9,(1-conditions!$U$34)*SUMIFS(20:20,$9:$9,EOMONTH($U$9,11)+1-$U$9+KP$9-SUMIFS(conditions!$73:$73,conditions!$8:$8,"&lt;="&amp;KP$9,conditions!$9:$9,"&gt;="&amp;KP$9))*conditions!$U$69*conditions!$U$72,0))</f>
        <v>0</v>
      </c>
      <c r="KQ92" s="37">
        <f>IF(KQ$9="",0,IF(KQ$9-SUMIFS(conditions!$73:$73,conditions!$8:$8,"&lt;="&amp;KQ$9,conditions!$9:$9,"&gt;="&amp;KQ$9)&lt;$U$9,(1-conditions!$U$34)*SUMIFS(20:20,$9:$9,EOMONTH($U$9,11)+1-$U$9+KQ$9-SUMIFS(conditions!$73:$73,conditions!$8:$8,"&lt;="&amp;KQ$9,conditions!$9:$9,"&gt;="&amp;KQ$9))*conditions!$U$69*conditions!$U$72,0))</f>
        <v>0</v>
      </c>
      <c r="KR92" s="37">
        <f>IF(KR$9="",0,IF(KR$9-SUMIFS(conditions!$73:$73,conditions!$8:$8,"&lt;="&amp;KR$9,conditions!$9:$9,"&gt;="&amp;KR$9)&lt;$U$9,(1-conditions!$U$34)*SUMIFS(20:20,$9:$9,EOMONTH($U$9,11)+1-$U$9+KR$9-SUMIFS(conditions!$73:$73,conditions!$8:$8,"&lt;="&amp;KR$9,conditions!$9:$9,"&gt;="&amp;KR$9))*conditions!$U$69*conditions!$U$72,0))</f>
        <v>0</v>
      </c>
      <c r="KS92" s="37">
        <f>IF(KS$9="",0,IF(KS$9-SUMIFS(conditions!$73:$73,conditions!$8:$8,"&lt;="&amp;KS$9,conditions!$9:$9,"&gt;="&amp;KS$9)&lt;$U$9,(1-conditions!$U$34)*SUMIFS(20:20,$9:$9,EOMONTH($U$9,11)+1-$U$9+KS$9-SUMIFS(conditions!$73:$73,conditions!$8:$8,"&lt;="&amp;KS$9,conditions!$9:$9,"&gt;="&amp;KS$9))*conditions!$U$69*conditions!$U$72,0))</f>
        <v>0</v>
      </c>
      <c r="KT92" s="37">
        <f>IF(KT$9="",0,IF(KT$9-SUMIFS(conditions!$73:$73,conditions!$8:$8,"&lt;="&amp;KT$9,conditions!$9:$9,"&gt;="&amp;KT$9)&lt;$U$9,(1-conditions!$U$34)*SUMIFS(20:20,$9:$9,EOMONTH($U$9,11)+1-$U$9+KT$9-SUMIFS(conditions!$73:$73,conditions!$8:$8,"&lt;="&amp;KT$9,conditions!$9:$9,"&gt;="&amp;KT$9))*conditions!$U$69*conditions!$U$72,0))</f>
        <v>0</v>
      </c>
      <c r="KU92" s="37">
        <f>IF(KU$9="",0,IF(KU$9-SUMIFS(conditions!$73:$73,conditions!$8:$8,"&lt;="&amp;KU$9,conditions!$9:$9,"&gt;="&amp;KU$9)&lt;$U$9,(1-conditions!$U$34)*SUMIFS(20:20,$9:$9,EOMONTH($U$9,11)+1-$U$9+KU$9-SUMIFS(conditions!$73:$73,conditions!$8:$8,"&lt;="&amp;KU$9,conditions!$9:$9,"&gt;="&amp;KU$9))*conditions!$U$69*conditions!$U$72,0))</f>
        <v>0</v>
      </c>
      <c r="KV92" s="37">
        <f>IF(KV$9="",0,IF(KV$9-SUMIFS(conditions!$73:$73,conditions!$8:$8,"&lt;="&amp;KV$9,conditions!$9:$9,"&gt;="&amp;KV$9)&lt;$U$9,(1-conditions!$U$34)*SUMIFS(20:20,$9:$9,EOMONTH($U$9,11)+1-$U$9+KV$9-SUMIFS(conditions!$73:$73,conditions!$8:$8,"&lt;="&amp;KV$9,conditions!$9:$9,"&gt;="&amp;KV$9))*conditions!$U$69*conditions!$U$72,0))</f>
        <v>0</v>
      </c>
      <c r="KW92" s="37">
        <f>IF(KW$9="",0,IF(KW$9-SUMIFS(conditions!$73:$73,conditions!$8:$8,"&lt;="&amp;KW$9,conditions!$9:$9,"&gt;="&amp;KW$9)&lt;$U$9,(1-conditions!$U$34)*SUMIFS(20:20,$9:$9,EOMONTH($U$9,11)+1-$U$9+KW$9-SUMIFS(conditions!$73:$73,conditions!$8:$8,"&lt;="&amp;KW$9,conditions!$9:$9,"&gt;="&amp;KW$9))*conditions!$U$69*conditions!$U$72,0))</f>
        <v>0</v>
      </c>
      <c r="KX92" s="37">
        <f>IF(KX$9="",0,IF(KX$9-SUMIFS(conditions!$73:$73,conditions!$8:$8,"&lt;="&amp;KX$9,conditions!$9:$9,"&gt;="&amp;KX$9)&lt;$U$9,(1-conditions!$U$34)*SUMIFS(20:20,$9:$9,EOMONTH($U$9,11)+1-$U$9+KX$9-SUMIFS(conditions!$73:$73,conditions!$8:$8,"&lt;="&amp;KX$9,conditions!$9:$9,"&gt;="&amp;KX$9))*conditions!$U$69*conditions!$U$72,0))</f>
        <v>0</v>
      </c>
      <c r="KY92" s="37">
        <f>IF(KY$9="",0,IF(KY$9-SUMIFS(conditions!$73:$73,conditions!$8:$8,"&lt;="&amp;KY$9,conditions!$9:$9,"&gt;="&amp;KY$9)&lt;$U$9,(1-conditions!$U$34)*SUMIFS(20:20,$9:$9,EOMONTH($U$9,11)+1-$U$9+KY$9-SUMIFS(conditions!$73:$73,conditions!$8:$8,"&lt;="&amp;KY$9,conditions!$9:$9,"&gt;="&amp;KY$9))*conditions!$U$69*conditions!$U$72,0))</f>
        <v>0</v>
      </c>
      <c r="KZ92" s="37">
        <f>IF(KZ$9="",0,IF(KZ$9-SUMIFS(conditions!$73:$73,conditions!$8:$8,"&lt;="&amp;KZ$9,conditions!$9:$9,"&gt;="&amp;KZ$9)&lt;$U$9,(1-conditions!$U$34)*SUMIFS(20:20,$9:$9,EOMONTH($U$9,11)+1-$U$9+KZ$9-SUMIFS(conditions!$73:$73,conditions!$8:$8,"&lt;="&amp;KZ$9,conditions!$9:$9,"&gt;="&amp;KZ$9))*conditions!$U$69*conditions!$U$72,0))</f>
        <v>0</v>
      </c>
      <c r="LA92" s="37">
        <f>IF(LA$9="",0,IF(LA$9-SUMIFS(conditions!$73:$73,conditions!$8:$8,"&lt;="&amp;LA$9,conditions!$9:$9,"&gt;="&amp;LA$9)&lt;$U$9,(1-conditions!$U$34)*SUMIFS(20:20,$9:$9,EOMONTH($U$9,11)+1-$U$9+LA$9-SUMIFS(conditions!$73:$73,conditions!$8:$8,"&lt;="&amp;LA$9,conditions!$9:$9,"&gt;="&amp;LA$9))*conditions!$U$69*conditions!$U$72,0))</f>
        <v>0</v>
      </c>
      <c r="LB92" s="37">
        <f>IF(LB$9="",0,IF(LB$9-SUMIFS(conditions!$73:$73,conditions!$8:$8,"&lt;="&amp;LB$9,conditions!$9:$9,"&gt;="&amp;LB$9)&lt;$U$9,(1-conditions!$U$34)*SUMIFS(20:20,$9:$9,EOMONTH($U$9,11)+1-$U$9+LB$9-SUMIFS(conditions!$73:$73,conditions!$8:$8,"&lt;="&amp;LB$9,conditions!$9:$9,"&gt;="&amp;LB$9))*conditions!$U$69*conditions!$U$72,0))</f>
        <v>0</v>
      </c>
      <c r="LC92" s="37">
        <f>IF(LC$9="",0,IF(LC$9-SUMIFS(conditions!$73:$73,conditions!$8:$8,"&lt;="&amp;LC$9,conditions!$9:$9,"&gt;="&amp;LC$9)&lt;$U$9,(1-conditions!$U$34)*SUMIFS(20:20,$9:$9,EOMONTH($U$9,11)+1-$U$9+LC$9-SUMIFS(conditions!$73:$73,conditions!$8:$8,"&lt;="&amp;LC$9,conditions!$9:$9,"&gt;="&amp;LC$9))*conditions!$U$69*conditions!$U$72,0))</f>
        <v>0</v>
      </c>
      <c r="LD92" s="37">
        <f>IF(LD$9="",0,IF(LD$9-SUMIFS(conditions!$73:$73,conditions!$8:$8,"&lt;="&amp;LD$9,conditions!$9:$9,"&gt;="&amp;LD$9)&lt;$U$9,(1-conditions!$U$34)*SUMIFS(20:20,$9:$9,EOMONTH($U$9,11)+1-$U$9+LD$9-SUMIFS(conditions!$73:$73,conditions!$8:$8,"&lt;="&amp;LD$9,conditions!$9:$9,"&gt;="&amp;LD$9))*conditions!$U$69*conditions!$U$72,0))</f>
        <v>0</v>
      </c>
      <c r="LE92" s="37">
        <f>IF(LE$9="",0,IF(LE$9-SUMIFS(conditions!$73:$73,conditions!$8:$8,"&lt;="&amp;LE$9,conditions!$9:$9,"&gt;="&amp;LE$9)&lt;$U$9,(1-conditions!$U$34)*SUMIFS(20:20,$9:$9,EOMONTH($U$9,11)+1-$U$9+LE$9-SUMIFS(conditions!$73:$73,conditions!$8:$8,"&lt;="&amp;LE$9,conditions!$9:$9,"&gt;="&amp;LE$9))*conditions!$U$69*conditions!$U$72,0))</f>
        <v>0</v>
      </c>
      <c r="LF92" s="37">
        <f>IF(LF$9="",0,IF(LF$9-SUMIFS(conditions!$73:$73,conditions!$8:$8,"&lt;="&amp;LF$9,conditions!$9:$9,"&gt;="&amp;LF$9)&lt;$U$9,(1-conditions!$U$34)*SUMIFS(20:20,$9:$9,EOMONTH($U$9,11)+1-$U$9+LF$9-SUMIFS(conditions!$73:$73,conditions!$8:$8,"&lt;="&amp;LF$9,conditions!$9:$9,"&gt;="&amp;LF$9))*conditions!$U$69*conditions!$U$72,0))</f>
        <v>0</v>
      </c>
      <c r="LG92" s="37">
        <f>IF(LG$9="",0,IF(LG$9-SUMIFS(conditions!$73:$73,conditions!$8:$8,"&lt;="&amp;LG$9,conditions!$9:$9,"&gt;="&amp;LG$9)&lt;$U$9,(1-conditions!$U$34)*SUMIFS(20:20,$9:$9,EOMONTH($U$9,11)+1-$U$9+LG$9-SUMIFS(conditions!$73:$73,conditions!$8:$8,"&lt;="&amp;LG$9,conditions!$9:$9,"&gt;="&amp;LG$9))*conditions!$U$69*conditions!$U$72,0))</f>
        <v>0</v>
      </c>
      <c r="LH92" s="37">
        <f>IF(LH$9="",0,IF(LH$9-SUMIFS(conditions!$73:$73,conditions!$8:$8,"&lt;="&amp;LH$9,conditions!$9:$9,"&gt;="&amp;LH$9)&lt;$U$9,(1-conditions!$U$34)*SUMIFS(20:20,$9:$9,EOMONTH($U$9,11)+1-$U$9+LH$9-SUMIFS(conditions!$73:$73,conditions!$8:$8,"&lt;="&amp;LH$9,conditions!$9:$9,"&gt;="&amp;LH$9))*conditions!$U$69*conditions!$U$72,0))</f>
        <v>0</v>
      </c>
      <c r="LI92" s="37">
        <f>IF(LI$9="",0,IF(LI$9-SUMIFS(conditions!$73:$73,conditions!$8:$8,"&lt;="&amp;LI$9,conditions!$9:$9,"&gt;="&amp;LI$9)&lt;$U$9,(1-conditions!$U$34)*SUMIFS(20:20,$9:$9,EOMONTH($U$9,11)+1-$U$9+LI$9-SUMIFS(conditions!$73:$73,conditions!$8:$8,"&lt;="&amp;LI$9,conditions!$9:$9,"&gt;="&amp;LI$9))*conditions!$U$69*conditions!$U$72,0))</f>
        <v>0</v>
      </c>
      <c r="LJ92" s="37">
        <f>IF(LJ$9="",0,IF(LJ$9-SUMIFS(conditions!$73:$73,conditions!$8:$8,"&lt;="&amp;LJ$9,conditions!$9:$9,"&gt;="&amp;LJ$9)&lt;$U$9,(1-conditions!$U$34)*SUMIFS(20:20,$9:$9,EOMONTH($U$9,11)+1-$U$9+LJ$9-SUMIFS(conditions!$73:$73,conditions!$8:$8,"&lt;="&amp;LJ$9,conditions!$9:$9,"&gt;="&amp;LJ$9))*conditions!$U$69*conditions!$U$72,0))</f>
        <v>0</v>
      </c>
      <c r="LK92" s="37">
        <f>IF(LK$9="",0,IF(LK$9-SUMIFS(conditions!$73:$73,conditions!$8:$8,"&lt;="&amp;LK$9,conditions!$9:$9,"&gt;="&amp;LK$9)&lt;$U$9,(1-conditions!$U$34)*SUMIFS(20:20,$9:$9,EOMONTH($U$9,11)+1-$U$9+LK$9-SUMIFS(conditions!$73:$73,conditions!$8:$8,"&lt;="&amp;LK$9,conditions!$9:$9,"&gt;="&amp;LK$9))*conditions!$U$69*conditions!$U$72,0))</f>
        <v>0</v>
      </c>
      <c r="LL92" s="37">
        <f>IF(LL$9="",0,IF(LL$9-SUMIFS(conditions!$73:$73,conditions!$8:$8,"&lt;="&amp;LL$9,conditions!$9:$9,"&gt;="&amp;LL$9)&lt;$U$9,(1-conditions!$U$34)*SUMIFS(20:20,$9:$9,EOMONTH($U$9,11)+1-$U$9+LL$9-SUMIFS(conditions!$73:$73,conditions!$8:$8,"&lt;="&amp;LL$9,conditions!$9:$9,"&gt;="&amp;LL$9))*conditions!$U$69*conditions!$U$72,0))</f>
        <v>0</v>
      </c>
      <c r="LM92" s="37">
        <f>IF(LM$9="",0,IF(LM$9-SUMIFS(conditions!$73:$73,conditions!$8:$8,"&lt;="&amp;LM$9,conditions!$9:$9,"&gt;="&amp;LM$9)&lt;$U$9,(1-conditions!$U$34)*SUMIFS(20:20,$9:$9,EOMONTH($U$9,11)+1-$U$9+LM$9-SUMIFS(conditions!$73:$73,conditions!$8:$8,"&lt;="&amp;LM$9,conditions!$9:$9,"&gt;="&amp;LM$9))*conditions!$U$69*conditions!$U$72,0))</f>
        <v>0</v>
      </c>
      <c r="LN92" s="37">
        <f>IF(LN$9="",0,IF(LN$9-SUMIFS(conditions!$73:$73,conditions!$8:$8,"&lt;="&amp;LN$9,conditions!$9:$9,"&gt;="&amp;LN$9)&lt;$U$9,(1-conditions!$U$34)*SUMIFS(20:20,$9:$9,EOMONTH($U$9,11)+1-$U$9+LN$9-SUMIFS(conditions!$73:$73,conditions!$8:$8,"&lt;="&amp;LN$9,conditions!$9:$9,"&gt;="&amp;LN$9))*conditions!$U$69*conditions!$U$72,0))</f>
        <v>0</v>
      </c>
      <c r="LO92" s="37">
        <f>IF(LO$9="",0,IF(LO$9-SUMIFS(conditions!$73:$73,conditions!$8:$8,"&lt;="&amp;LO$9,conditions!$9:$9,"&gt;="&amp;LO$9)&lt;$U$9,(1-conditions!$U$34)*SUMIFS(20:20,$9:$9,EOMONTH($U$9,11)+1-$U$9+LO$9-SUMIFS(conditions!$73:$73,conditions!$8:$8,"&lt;="&amp;LO$9,conditions!$9:$9,"&gt;="&amp;LO$9))*conditions!$U$69*conditions!$U$72,0))</f>
        <v>0</v>
      </c>
      <c r="LP92" s="37">
        <f>IF(LP$9="",0,IF(LP$9-SUMIFS(conditions!$73:$73,conditions!$8:$8,"&lt;="&amp;LP$9,conditions!$9:$9,"&gt;="&amp;LP$9)&lt;$U$9,(1-conditions!$U$34)*SUMIFS(20:20,$9:$9,EOMONTH($U$9,11)+1-$U$9+LP$9-SUMIFS(conditions!$73:$73,conditions!$8:$8,"&lt;="&amp;LP$9,conditions!$9:$9,"&gt;="&amp;LP$9))*conditions!$U$69*conditions!$U$72,0))</f>
        <v>0</v>
      </c>
      <c r="LQ92" s="37">
        <f>IF(LQ$9="",0,IF(LQ$9-SUMIFS(conditions!$73:$73,conditions!$8:$8,"&lt;="&amp;LQ$9,conditions!$9:$9,"&gt;="&amp;LQ$9)&lt;$U$9,(1-conditions!$U$34)*SUMIFS(20:20,$9:$9,EOMONTH($U$9,11)+1-$U$9+LQ$9-SUMIFS(conditions!$73:$73,conditions!$8:$8,"&lt;="&amp;LQ$9,conditions!$9:$9,"&gt;="&amp;LQ$9))*conditions!$U$69*conditions!$U$72,0))</f>
        <v>0</v>
      </c>
      <c r="LR92" s="37">
        <f>IF(LR$9="",0,IF(LR$9-SUMIFS(conditions!$73:$73,conditions!$8:$8,"&lt;="&amp;LR$9,conditions!$9:$9,"&gt;="&amp;LR$9)&lt;$U$9,(1-conditions!$U$34)*SUMIFS(20:20,$9:$9,EOMONTH($U$9,11)+1-$U$9+LR$9-SUMIFS(conditions!$73:$73,conditions!$8:$8,"&lt;="&amp;LR$9,conditions!$9:$9,"&gt;="&amp;LR$9))*conditions!$U$69*conditions!$U$72,0))</f>
        <v>0</v>
      </c>
      <c r="LS92" s="37">
        <f>IF(LS$9="",0,IF(LS$9-SUMIFS(conditions!$73:$73,conditions!$8:$8,"&lt;="&amp;LS$9,conditions!$9:$9,"&gt;="&amp;LS$9)&lt;$U$9,(1-conditions!$U$34)*SUMIFS(20:20,$9:$9,EOMONTH($U$9,11)+1-$U$9+LS$9-SUMIFS(conditions!$73:$73,conditions!$8:$8,"&lt;="&amp;LS$9,conditions!$9:$9,"&gt;="&amp;LS$9))*conditions!$U$69*conditions!$U$72,0))</f>
        <v>0</v>
      </c>
      <c r="LT92" s="37">
        <f>IF(LT$9="",0,IF(LT$9-SUMIFS(conditions!$73:$73,conditions!$8:$8,"&lt;="&amp;LT$9,conditions!$9:$9,"&gt;="&amp;LT$9)&lt;$U$9,(1-conditions!$U$34)*SUMIFS(20:20,$9:$9,EOMONTH($U$9,11)+1-$U$9+LT$9-SUMIFS(conditions!$73:$73,conditions!$8:$8,"&lt;="&amp;LT$9,conditions!$9:$9,"&gt;="&amp;LT$9))*conditions!$U$69*conditions!$U$72,0))</f>
        <v>0</v>
      </c>
      <c r="LU92" s="37">
        <f>IF(LU$9="",0,IF(LU$9-SUMIFS(conditions!$73:$73,conditions!$8:$8,"&lt;="&amp;LU$9,conditions!$9:$9,"&gt;="&amp;LU$9)&lt;$U$9,(1-conditions!$U$34)*SUMIFS(20:20,$9:$9,EOMONTH($U$9,11)+1-$U$9+LU$9-SUMIFS(conditions!$73:$73,conditions!$8:$8,"&lt;="&amp;LU$9,conditions!$9:$9,"&gt;="&amp;LU$9))*conditions!$U$69*conditions!$U$72,0))</f>
        <v>0</v>
      </c>
      <c r="LV92" s="37">
        <f>IF(LV$9="",0,IF(LV$9-SUMIFS(conditions!$73:$73,conditions!$8:$8,"&lt;="&amp;LV$9,conditions!$9:$9,"&gt;="&amp;LV$9)&lt;$U$9,(1-conditions!$U$34)*SUMIFS(20:20,$9:$9,EOMONTH($U$9,11)+1-$U$9+LV$9-SUMIFS(conditions!$73:$73,conditions!$8:$8,"&lt;="&amp;LV$9,conditions!$9:$9,"&gt;="&amp;LV$9))*conditions!$U$69*conditions!$U$72,0))</f>
        <v>0</v>
      </c>
      <c r="LW92" s="37">
        <f>IF(LW$9="",0,IF(LW$9-SUMIFS(conditions!$73:$73,conditions!$8:$8,"&lt;="&amp;LW$9,conditions!$9:$9,"&gt;="&amp;LW$9)&lt;$U$9,(1-conditions!$U$34)*SUMIFS(20:20,$9:$9,EOMONTH($U$9,11)+1-$U$9+LW$9-SUMIFS(conditions!$73:$73,conditions!$8:$8,"&lt;="&amp;LW$9,conditions!$9:$9,"&gt;="&amp;LW$9))*conditions!$U$69*conditions!$U$72,0))</f>
        <v>0</v>
      </c>
      <c r="LX92" s="37">
        <f>IF(LX$9="",0,IF(LX$9-SUMIFS(conditions!$73:$73,conditions!$8:$8,"&lt;="&amp;LX$9,conditions!$9:$9,"&gt;="&amp;LX$9)&lt;$U$9,(1-conditions!$U$34)*SUMIFS(20:20,$9:$9,EOMONTH($U$9,11)+1-$U$9+LX$9-SUMIFS(conditions!$73:$73,conditions!$8:$8,"&lt;="&amp;LX$9,conditions!$9:$9,"&gt;="&amp;LX$9))*conditions!$U$69*conditions!$U$72,0))</f>
        <v>0</v>
      </c>
      <c r="LY92" s="37">
        <f>IF(LY$9="",0,IF(LY$9-SUMIFS(conditions!$73:$73,conditions!$8:$8,"&lt;="&amp;LY$9,conditions!$9:$9,"&gt;="&amp;LY$9)&lt;$U$9,(1-conditions!$U$34)*SUMIFS(20:20,$9:$9,EOMONTH($U$9,11)+1-$U$9+LY$9-SUMIFS(conditions!$73:$73,conditions!$8:$8,"&lt;="&amp;LY$9,conditions!$9:$9,"&gt;="&amp;LY$9))*conditions!$U$69*conditions!$U$72,0))</f>
        <v>0</v>
      </c>
      <c r="LZ92" s="37">
        <f>IF(LZ$9="",0,IF(LZ$9-SUMIFS(conditions!$73:$73,conditions!$8:$8,"&lt;="&amp;LZ$9,conditions!$9:$9,"&gt;="&amp;LZ$9)&lt;$U$9,(1-conditions!$U$34)*SUMIFS(20:20,$9:$9,EOMONTH($U$9,11)+1-$U$9+LZ$9-SUMIFS(conditions!$73:$73,conditions!$8:$8,"&lt;="&amp;LZ$9,conditions!$9:$9,"&gt;="&amp;LZ$9))*conditions!$U$69*conditions!$U$72,0))</f>
        <v>0</v>
      </c>
      <c r="MA92" s="37">
        <f>IF(MA$9="",0,IF(MA$9-SUMIFS(conditions!$73:$73,conditions!$8:$8,"&lt;="&amp;MA$9,conditions!$9:$9,"&gt;="&amp;MA$9)&lt;$U$9,(1-conditions!$U$34)*SUMIFS(20:20,$9:$9,EOMONTH($U$9,11)+1-$U$9+MA$9-SUMIFS(conditions!$73:$73,conditions!$8:$8,"&lt;="&amp;MA$9,conditions!$9:$9,"&gt;="&amp;MA$9))*conditions!$U$69*conditions!$U$72,0))</f>
        <v>0</v>
      </c>
      <c r="MB92" s="37">
        <f>IF(MB$9="",0,IF(MB$9-SUMIFS(conditions!$73:$73,conditions!$8:$8,"&lt;="&amp;MB$9,conditions!$9:$9,"&gt;="&amp;MB$9)&lt;$U$9,(1-conditions!$U$34)*SUMIFS(20:20,$9:$9,EOMONTH($U$9,11)+1-$U$9+MB$9-SUMIFS(conditions!$73:$73,conditions!$8:$8,"&lt;="&amp;MB$9,conditions!$9:$9,"&gt;="&amp;MB$9))*conditions!$U$69*conditions!$U$72,0))</f>
        <v>0</v>
      </c>
      <c r="MC92" s="37">
        <f>IF(MC$9="",0,IF(MC$9-SUMIFS(conditions!$73:$73,conditions!$8:$8,"&lt;="&amp;MC$9,conditions!$9:$9,"&gt;="&amp;MC$9)&lt;$U$9,(1-conditions!$U$34)*SUMIFS(20:20,$9:$9,EOMONTH($U$9,11)+1-$U$9+MC$9-SUMIFS(conditions!$73:$73,conditions!$8:$8,"&lt;="&amp;MC$9,conditions!$9:$9,"&gt;="&amp;MC$9))*conditions!$U$69*conditions!$U$72,0))</f>
        <v>0</v>
      </c>
      <c r="MD92" s="37">
        <f>IF(MD$9="",0,IF(MD$9-SUMIFS(conditions!$73:$73,conditions!$8:$8,"&lt;="&amp;MD$9,conditions!$9:$9,"&gt;="&amp;MD$9)&lt;$U$9,(1-conditions!$U$34)*SUMIFS(20:20,$9:$9,EOMONTH($U$9,11)+1-$U$9+MD$9-SUMIFS(conditions!$73:$73,conditions!$8:$8,"&lt;="&amp;MD$9,conditions!$9:$9,"&gt;="&amp;MD$9))*conditions!$U$69*conditions!$U$72,0))</f>
        <v>0</v>
      </c>
      <c r="ME92" s="37">
        <f>IF(ME$9="",0,IF(ME$9-SUMIFS(conditions!$73:$73,conditions!$8:$8,"&lt;="&amp;ME$9,conditions!$9:$9,"&gt;="&amp;ME$9)&lt;$U$9,(1-conditions!$U$34)*SUMIFS(20:20,$9:$9,EOMONTH($U$9,11)+1-$U$9+ME$9-SUMIFS(conditions!$73:$73,conditions!$8:$8,"&lt;="&amp;ME$9,conditions!$9:$9,"&gt;="&amp;ME$9))*conditions!$U$69*conditions!$U$72,0))</f>
        <v>0</v>
      </c>
      <c r="MF92" s="37">
        <f>IF(MF$9="",0,IF(MF$9-SUMIFS(conditions!$73:$73,conditions!$8:$8,"&lt;="&amp;MF$9,conditions!$9:$9,"&gt;="&amp;MF$9)&lt;$U$9,(1-conditions!$U$34)*SUMIFS(20:20,$9:$9,EOMONTH($U$9,11)+1-$U$9+MF$9-SUMIFS(conditions!$73:$73,conditions!$8:$8,"&lt;="&amp;MF$9,conditions!$9:$9,"&gt;="&amp;MF$9))*conditions!$U$69*conditions!$U$72,0))</f>
        <v>0</v>
      </c>
      <c r="MG92" s="37">
        <f>IF(MG$9="",0,IF(MG$9-SUMIFS(conditions!$73:$73,conditions!$8:$8,"&lt;="&amp;MG$9,conditions!$9:$9,"&gt;="&amp;MG$9)&lt;$U$9,(1-conditions!$U$34)*SUMIFS(20:20,$9:$9,EOMONTH($U$9,11)+1-$U$9+MG$9-SUMIFS(conditions!$73:$73,conditions!$8:$8,"&lt;="&amp;MG$9,conditions!$9:$9,"&gt;="&amp;MG$9))*conditions!$U$69*conditions!$U$72,0))</f>
        <v>0</v>
      </c>
      <c r="MH92" s="37">
        <f>IF(MH$9="",0,IF(MH$9-SUMIFS(conditions!$73:$73,conditions!$8:$8,"&lt;="&amp;MH$9,conditions!$9:$9,"&gt;="&amp;MH$9)&lt;$U$9,(1-conditions!$U$34)*SUMIFS(20:20,$9:$9,EOMONTH($U$9,11)+1-$U$9+MH$9-SUMIFS(conditions!$73:$73,conditions!$8:$8,"&lt;="&amp;MH$9,conditions!$9:$9,"&gt;="&amp;MH$9))*conditions!$U$69*conditions!$U$72,0))</f>
        <v>0</v>
      </c>
      <c r="MI92" s="37">
        <f>IF(MI$9="",0,IF(MI$9-SUMIFS(conditions!$73:$73,conditions!$8:$8,"&lt;="&amp;MI$9,conditions!$9:$9,"&gt;="&amp;MI$9)&lt;$U$9,(1-conditions!$U$34)*SUMIFS(20:20,$9:$9,EOMONTH($U$9,11)+1-$U$9+MI$9-SUMIFS(conditions!$73:$73,conditions!$8:$8,"&lt;="&amp;MI$9,conditions!$9:$9,"&gt;="&amp;MI$9))*conditions!$U$69*conditions!$U$72,0))</f>
        <v>0</v>
      </c>
      <c r="MJ92" s="37">
        <f>IF(MJ$9="",0,IF(MJ$9-SUMIFS(conditions!$73:$73,conditions!$8:$8,"&lt;="&amp;MJ$9,conditions!$9:$9,"&gt;="&amp;MJ$9)&lt;$U$9,(1-conditions!$U$34)*SUMIFS(20:20,$9:$9,EOMONTH($U$9,11)+1-$U$9+MJ$9-SUMIFS(conditions!$73:$73,conditions!$8:$8,"&lt;="&amp;MJ$9,conditions!$9:$9,"&gt;="&amp;MJ$9))*conditions!$U$69*conditions!$U$72,0))</f>
        <v>0</v>
      </c>
      <c r="MK92" s="37">
        <f>IF(MK$9="",0,IF(MK$9-SUMIFS(conditions!$73:$73,conditions!$8:$8,"&lt;="&amp;MK$9,conditions!$9:$9,"&gt;="&amp;MK$9)&lt;$U$9,(1-conditions!$U$34)*SUMIFS(20:20,$9:$9,EOMONTH($U$9,11)+1-$U$9+MK$9-SUMIFS(conditions!$73:$73,conditions!$8:$8,"&lt;="&amp;MK$9,conditions!$9:$9,"&gt;="&amp;MK$9))*conditions!$U$69*conditions!$U$72,0))</f>
        <v>0</v>
      </c>
      <c r="ML92" s="37">
        <f>IF(ML$9="",0,IF(ML$9-SUMIFS(conditions!$73:$73,conditions!$8:$8,"&lt;="&amp;ML$9,conditions!$9:$9,"&gt;="&amp;ML$9)&lt;$U$9,(1-conditions!$U$34)*SUMIFS(20:20,$9:$9,EOMONTH($U$9,11)+1-$U$9+ML$9-SUMIFS(conditions!$73:$73,conditions!$8:$8,"&lt;="&amp;ML$9,conditions!$9:$9,"&gt;="&amp;ML$9))*conditions!$U$69*conditions!$U$72,0))</f>
        <v>0</v>
      </c>
      <c r="MM92" s="37">
        <f>IF(MM$9="",0,IF(MM$9-SUMIFS(conditions!$73:$73,conditions!$8:$8,"&lt;="&amp;MM$9,conditions!$9:$9,"&gt;="&amp;MM$9)&lt;$U$9,(1-conditions!$U$34)*SUMIFS(20:20,$9:$9,EOMONTH($U$9,11)+1-$U$9+MM$9-SUMIFS(conditions!$73:$73,conditions!$8:$8,"&lt;="&amp;MM$9,conditions!$9:$9,"&gt;="&amp;MM$9))*conditions!$U$69*conditions!$U$72,0))</f>
        <v>0</v>
      </c>
      <c r="MN92" s="37">
        <f>IF(MN$9="",0,IF(MN$9-SUMIFS(conditions!$73:$73,conditions!$8:$8,"&lt;="&amp;MN$9,conditions!$9:$9,"&gt;="&amp;MN$9)&lt;$U$9,(1-conditions!$U$34)*SUMIFS(20:20,$9:$9,EOMONTH($U$9,11)+1-$U$9+MN$9-SUMIFS(conditions!$73:$73,conditions!$8:$8,"&lt;="&amp;MN$9,conditions!$9:$9,"&gt;="&amp;MN$9))*conditions!$U$69*conditions!$U$72,0))</f>
        <v>0</v>
      </c>
      <c r="MO92" s="37">
        <f>IF(MO$9="",0,IF(MO$9-SUMIFS(conditions!$73:$73,conditions!$8:$8,"&lt;="&amp;MO$9,conditions!$9:$9,"&gt;="&amp;MO$9)&lt;$U$9,(1-conditions!$U$34)*SUMIFS(20:20,$9:$9,EOMONTH($U$9,11)+1-$U$9+MO$9-SUMIFS(conditions!$73:$73,conditions!$8:$8,"&lt;="&amp;MO$9,conditions!$9:$9,"&gt;="&amp;MO$9))*conditions!$U$69*conditions!$U$72,0))</f>
        <v>0</v>
      </c>
      <c r="MP92" s="37">
        <f>IF(MP$9="",0,IF(MP$9-SUMIFS(conditions!$73:$73,conditions!$8:$8,"&lt;="&amp;MP$9,conditions!$9:$9,"&gt;="&amp;MP$9)&lt;$U$9,(1-conditions!$U$34)*SUMIFS(20:20,$9:$9,EOMONTH($U$9,11)+1-$U$9+MP$9-SUMIFS(conditions!$73:$73,conditions!$8:$8,"&lt;="&amp;MP$9,conditions!$9:$9,"&gt;="&amp;MP$9))*conditions!$U$69*conditions!$U$72,0))</f>
        <v>0</v>
      </c>
      <c r="MQ92" s="37">
        <f>IF(MQ$9="",0,IF(MQ$9-SUMIFS(conditions!$73:$73,conditions!$8:$8,"&lt;="&amp;MQ$9,conditions!$9:$9,"&gt;="&amp;MQ$9)&lt;$U$9,(1-conditions!$U$34)*SUMIFS(20:20,$9:$9,EOMONTH($U$9,11)+1-$U$9+MQ$9-SUMIFS(conditions!$73:$73,conditions!$8:$8,"&lt;="&amp;MQ$9,conditions!$9:$9,"&gt;="&amp;MQ$9))*conditions!$U$69*conditions!$U$72,0))</f>
        <v>0</v>
      </c>
      <c r="MR92" s="37">
        <f>IF(MR$9="",0,IF(MR$9-SUMIFS(conditions!$73:$73,conditions!$8:$8,"&lt;="&amp;MR$9,conditions!$9:$9,"&gt;="&amp;MR$9)&lt;$U$9,(1-conditions!$U$34)*SUMIFS(20:20,$9:$9,EOMONTH($U$9,11)+1-$U$9+MR$9-SUMIFS(conditions!$73:$73,conditions!$8:$8,"&lt;="&amp;MR$9,conditions!$9:$9,"&gt;="&amp;MR$9))*conditions!$U$69*conditions!$U$72,0))</f>
        <v>0</v>
      </c>
      <c r="MS92" s="37">
        <f>IF(MS$9="",0,IF(MS$9-SUMIFS(conditions!$73:$73,conditions!$8:$8,"&lt;="&amp;MS$9,conditions!$9:$9,"&gt;="&amp;MS$9)&lt;$U$9,(1-conditions!$U$34)*SUMIFS(20:20,$9:$9,EOMONTH($U$9,11)+1-$U$9+MS$9-SUMIFS(conditions!$73:$73,conditions!$8:$8,"&lt;="&amp;MS$9,conditions!$9:$9,"&gt;="&amp;MS$9))*conditions!$U$69*conditions!$U$72,0))</f>
        <v>0</v>
      </c>
      <c r="MT92" s="37">
        <f>IF(MT$9="",0,IF(MT$9-SUMIFS(conditions!$73:$73,conditions!$8:$8,"&lt;="&amp;MT$9,conditions!$9:$9,"&gt;="&amp;MT$9)&lt;$U$9,(1-conditions!$U$34)*SUMIFS(20:20,$9:$9,EOMONTH($U$9,11)+1-$U$9+MT$9-SUMIFS(conditions!$73:$73,conditions!$8:$8,"&lt;="&amp;MT$9,conditions!$9:$9,"&gt;="&amp;MT$9))*conditions!$U$69*conditions!$U$72,0))</f>
        <v>0</v>
      </c>
      <c r="MU92" s="37">
        <f>IF(MU$9="",0,IF(MU$9-SUMIFS(conditions!$73:$73,conditions!$8:$8,"&lt;="&amp;MU$9,conditions!$9:$9,"&gt;="&amp;MU$9)&lt;$U$9,(1-conditions!$U$34)*SUMIFS(20:20,$9:$9,EOMONTH($U$9,11)+1-$U$9+MU$9-SUMIFS(conditions!$73:$73,conditions!$8:$8,"&lt;="&amp;MU$9,conditions!$9:$9,"&gt;="&amp;MU$9))*conditions!$U$69*conditions!$U$72,0))</f>
        <v>0</v>
      </c>
      <c r="MV92" s="37">
        <f>IF(MV$9="",0,IF(MV$9-SUMIFS(conditions!$73:$73,conditions!$8:$8,"&lt;="&amp;MV$9,conditions!$9:$9,"&gt;="&amp;MV$9)&lt;$U$9,(1-conditions!$U$34)*SUMIFS(20:20,$9:$9,EOMONTH($U$9,11)+1-$U$9+MV$9-SUMIFS(conditions!$73:$73,conditions!$8:$8,"&lt;="&amp;MV$9,conditions!$9:$9,"&gt;="&amp;MV$9))*conditions!$U$69*conditions!$U$72,0))</f>
        <v>0</v>
      </c>
      <c r="MW92" s="37">
        <f>IF(MW$9="",0,IF(MW$9-SUMIFS(conditions!$73:$73,conditions!$8:$8,"&lt;="&amp;MW$9,conditions!$9:$9,"&gt;="&amp;MW$9)&lt;$U$9,(1-conditions!$U$34)*SUMIFS(20:20,$9:$9,EOMONTH($U$9,11)+1-$U$9+MW$9-SUMIFS(conditions!$73:$73,conditions!$8:$8,"&lt;="&amp;MW$9,conditions!$9:$9,"&gt;="&amp;MW$9))*conditions!$U$69*conditions!$U$72,0))</f>
        <v>0</v>
      </c>
      <c r="MX92" s="37">
        <f>IF(MX$9="",0,IF(MX$9-SUMIFS(conditions!$73:$73,conditions!$8:$8,"&lt;="&amp;MX$9,conditions!$9:$9,"&gt;="&amp;MX$9)&lt;$U$9,(1-conditions!$U$34)*SUMIFS(20:20,$9:$9,EOMONTH($U$9,11)+1-$U$9+MX$9-SUMIFS(conditions!$73:$73,conditions!$8:$8,"&lt;="&amp;MX$9,conditions!$9:$9,"&gt;="&amp;MX$9))*conditions!$U$69*conditions!$U$72,0))</f>
        <v>0</v>
      </c>
      <c r="MY92" s="37">
        <f>IF(MY$9="",0,IF(MY$9-SUMIFS(conditions!$73:$73,conditions!$8:$8,"&lt;="&amp;MY$9,conditions!$9:$9,"&gt;="&amp;MY$9)&lt;$U$9,(1-conditions!$U$34)*SUMIFS(20:20,$9:$9,EOMONTH($U$9,11)+1-$U$9+MY$9-SUMIFS(conditions!$73:$73,conditions!$8:$8,"&lt;="&amp;MY$9,conditions!$9:$9,"&gt;="&amp;MY$9))*conditions!$U$69*conditions!$U$72,0))</f>
        <v>0</v>
      </c>
      <c r="MZ92" s="37">
        <f>IF(MZ$9="",0,IF(MZ$9-SUMIFS(conditions!$73:$73,conditions!$8:$8,"&lt;="&amp;MZ$9,conditions!$9:$9,"&gt;="&amp;MZ$9)&lt;$U$9,(1-conditions!$U$34)*SUMIFS(20:20,$9:$9,EOMONTH($U$9,11)+1-$U$9+MZ$9-SUMIFS(conditions!$73:$73,conditions!$8:$8,"&lt;="&amp;MZ$9,conditions!$9:$9,"&gt;="&amp;MZ$9))*conditions!$U$69*conditions!$U$72,0))</f>
        <v>0</v>
      </c>
      <c r="NA92" s="37">
        <f>IF(NA$9="",0,IF(NA$9-SUMIFS(conditions!$73:$73,conditions!$8:$8,"&lt;="&amp;NA$9,conditions!$9:$9,"&gt;="&amp;NA$9)&lt;$U$9,(1-conditions!$U$34)*SUMIFS(20:20,$9:$9,EOMONTH($U$9,11)+1-$U$9+NA$9-SUMIFS(conditions!$73:$73,conditions!$8:$8,"&lt;="&amp;NA$9,conditions!$9:$9,"&gt;="&amp;NA$9))*conditions!$U$69*conditions!$U$72,0))</f>
        <v>0</v>
      </c>
      <c r="NB92" s="37">
        <f>IF(NB$9="",0,IF(NB$9-SUMIFS(conditions!$73:$73,conditions!$8:$8,"&lt;="&amp;NB$9,conditions!$9:$9,"&gt;="&amp;NB$9)&lt;$U$9,(1-conditions!$U$34)*SUMIFS(20:20,$9:$9,EOMONTH($U$9,11)+1-$U$9+NB$9-SUMIFS(conditions!$73:$73,conditions!$8:$8,"&lt;="&amp;NB$9,conditions!$9:$9,"&gt;="&amp;NB$9))*conditions!$U$69*conditions!$U$72,0))</f>
        <v>0</v>
      </c>
      <c r="NC92" s="37">
        <f>IF(NC$9="",0,IF(NC$9-SUMIFS(conditions!$73:$73,conditions!$8:$8,"&lt;="&amp;NC$9,conditions!$9:$9,"&gt;="&amp;NC$9)&lt;$U$9,(1-conditions!$U$34)*SUMIFS(20:20,$9:$9,EOMONTH($U$9,11)+1-$U$9+NC$9-SUMIFS(conditions!$73:$73,conditions!$8:$8,"&lt;="&amp;NC$9,conditions!$9:$9,"&gt;="&amp;NC$9))*conditions!$U$69*conditions!$U$72,0))</f>
        <v>0</v>
      </c>
      <c r="ND92" s="37">
        <f>IF(ND$9="",0,IF(ND$9-SUMIFS(conditions!$73:$73,conditions!$8:$8,"&lt;="&amp;ND$9,conditions!$9:$9,"&gt;="&amp;ND$9)&lt;$U$9,(1-conditions!$U$34)*SUMIFS(20:20,$9:$9,EOMONTH($U$9,11)+1-$U$9+ND$9-SUMIFS(conditions!$73:$73,conditions!$8:$8,"&lt;="&amp;ND$9,conditions!$9:$9,"&gt;="&amp;ND$9))*conditions!$U$69*conditions!$U$72,0))</f>
        <v>0</v>
      </c>
      <c r="NE92" s="37">
        <f>IF(NE$9="",0,IF(NE$9-SUMIFS(conditions!$73:$73,conditions!$8:$8,"&lt;="&amp;NE$9,conditions!$9:$9,"&gt;="&amp;NE$9)&lt;$U$9,(1-conditions!$U$34)*SUMIFS(20:20,$9:$9,EOMONTH($U$9,11)+1-$U$9+NE$9-SUMIFS(conditions!$73:$73,conditions!$8:$8,"&lt;="&amp;NE$9,conditions!$9:$9,"&gt;="&amp;NE$9))*conditions!$U$69*conditions!$U$72,0))</f>
        <v>0</v>
      </c>
      <c r="NF92" s="37">
        <f>IF(NF$9="",0,IF(NF$9-SUMIFS(conditions!$73:$73,conditions!$8:$8,"&lt;="&amp;NF$9,conditions!$9:$9,"&gt;="&amp;NF$9)&lt;$U$9,(1-conditions!$U$34)*SUMIFS(20:20,$9:$9,EOMONTH($U$9,11)+1-$U$9+NF$9-SUMIFS(conditions!$73:$73,conditions!$8:$8,"&lt;="&amp;NF$9,conditions!$9:$9,"&gt;="&amp;NF$9))*conditions!$U$69*conditions!$U$72,0))</f>
        <v>0</v>
      </c>
      <c r="NG92" s="37">
        <f>IF(NG$9="",0,IF(NG$9-SUMIFS(conditions!$73:$73,conditions!$8:$8,"&lt;="&amp;NG$9,conditions!$9:$9,"&gt;="&amp;NG$9)&lt;$U$9,(1-conditions!$U$34)*SUMIFS(20:20,$9:$9,EOMONTH($U$9,11)+1-$U$9+NG$9-SUMIFS(conditions!$73:$73,conditions!$8:$8,"&lt;="&amp;NG$9,conditions!$9:$9,"&gt;="&amp;NG$9))*conditions!$U$69*conditions!$U$72,0))</f>
        <v>0</v>
      </c>
      <c r="NH92" s="37">
        <f>IF(NH$9="",0,IF(NH$9-SUMIFS(conditions!$73:$73,conditions!$8:$8,"&lt;="&amp;NH$9,conditions!$9:$9,"&gt;="&amp;NH$9)&lt;$U$9,(1-conditions!$U$34)*SUMIFS(20:20,$9:$9,EOMONTH($U$9,11)+1-$U$9+NH$9-SUMIFS(conditions!$73:$73,conditions!$8:$8,"&lt;="&amp;NH$9,conditions!$9:$9,"&gt;="&amp;NH$9))*conditions!$U$69*conditions!$U$72,0))</f>
        <v>0</v>
      </c>
      <c r="NI92" s="37">
        <f>IF(NI$9="",0,IF(NI$9-SUMIFS(conditions!$73:$73,conditions!$8:$8,"&lt;="&amp;NI$9,conditions!$9:$9,"&gt;="&amp;NI$9)&lt;$U$9,(1-conditions!$U$34)*SUMIFS(20:20,$9:$9,EOMONTH($U$9,11)+1-$U$9+NI$9-SUMIFS(conditions!$73:$73,conditions!$8:$8,"&lt;="&amp;NI$9,conditions!$9:$9,"&gt;="&amp;NI$9))*conditions!$U$69*conditions!$U$72,0))</f>
        <v>0</v>
      </c>
      <c r="NJ92" s="37">
        <f>IF(NJ$9="",0,IF(NJ$9-SUMIFS(conditions!$73:$73,conditions!$8:$8,"&lt;="&amp;NJ$9,conditions!$9:$9,"&gt;="&amp;NJ$9)&lt;$U$9,(1-conditions!$U$34)*SUMIFS(20:20,$9:$9,EOMONTH($U$9,11)+1-$U$9+NJ$9-SUMIFS(conditions!$73:$73,conditions!$8:$8,"&lt;="&amp;NJ$9,conditions!$9:$9,"&gt;="&amp;NJ$9))*conditions!$U$69*conditions!$U$72,0))</f>
        <v>0</v>
      </c>
      <c r="NK92" s="37">
        <f>IF(NK$9="",0,IF(NK$9-SUMIFS(conditions!$73:$73,conditions!$8:$8,"&lt;="&amp;NK$9,conditions!$9:$9,"&gt;="&amp;NK$9)&lt;$U$9,(1-conditions!$U$34)*SUMIFS(20:20,$9:$9,EOMONTH($U$9,11)+1-$U$9+NK$9-SUMIFS(conditions!$73:$73,conditions!$8:$8,"&lt;="&amp;NK$9,conditions!$9:$9,"&gt;="&amp;NK$9))*conditions!$U$69*conditions!$U$72,0))</f>
        <v>0</v>
      </c>
      <c r="NL92" s="37">
        <f>IF(NL$9="",0,IF(NL$9-SUMIFS(conditions!$73:$73,conditions!$8:$8,"&lt;="&amp;NL$9,conditions!$9:$9,"&gt;="&amp;NL$9)&lt;$U$9,(1-conditions!$U$34)*SUMIFS(20:20,$9:$9,EOMONTH($U$9,11)+1-$U$9+NL$9-SUMIFS(conditions!$73:$73,conditions!$8:$8,"&lt;="&amp;NL$9,conditions!$9:$9,"&gt;="&amp;NL$9))*conditions!$U$69*conditions!$U$72,0))</f>
        <v>0</v>
      </c>
      <c r="NM92" s="37">
        <f>IF(NM$9="",0,IF(NM$9-SUMIFS(conditions!$73:$73,conditions!$8:$8,"&lt;="&amp;NM$9,conditions!$9:$9,"&gt;="&amp;NM$9)&lt;$U$9,(1-conditions!$U$34)*SUMIFS(20:20,$9:$9,EOMONTH($U$9,11)+1-$U$9+NM$9-SUMIFS(conditions!$73:$73,conditions!$8:$8,"&lt;="&amp;NM$9,conditions!$9:$9,"&gt;="&amp;NM$9))*conditions!$U$69*conditions!$U$72,0))</f>
        <v>0</v>
      </c>
      <c r="NN92" s="37">
        <f>IF(NN$9="",0,IF(NN$9-SUMIFS(conditions!$73:$73,conditions!$8:$8,"&lt;="&amp;NN$9,conditions!$9:$9,"&gt;="&amp;NN$9)&lt;$U$9,(1-conditions!$U$34)*SUMIFS(20:20,$9:$9,EOMONTH($U$9,11)+1-$U$9+NN$9-SUMIFS(conditions!$73:$73,conditions!$8:$8,"&lt;="&amp;NN$9,conditions!$9:$9,"&gt;="&amp;NN$9))*conditions!$U$69*conditions!$U$72,0))</f>
        <v>0</v>
      </c>
      <c r="NO92" s="37">
        <f>IF(NO$9="",0,IF(NO$9-SUMIFS(conditions!$73:$73,conditions!$8:$8,"&lt;="&amp;NO$9,conditions!$9:$9,"&gt;="&amp;NO$9)&lt;$U$9,(1-conditions!$U$34)*SUMIFS(20:20,$9:$9,EOMONTH($U$9,11)+1-$U$9+NO$9-SUMIFS(conditions!$73:$73,conditions!$8:$8,"&lt;="&amp;NO$9,conditions!$9:$9,"&gt;="&amp;NO$9))*conditions!$U$69*conditions!$U$72,0))</f>
        <v>0</v>
      </c>
      <c r="NP92" s="37">
        <f>IF(NP$9="",0,IF(NP$9-SUMIFS(conditions!$73:$73,conditions!$8:$8,"&lt;="&amp;NP$9,conditions!$9:$9,"&gt;="&amp;NP$9)&lt;$U$9,(1-conditions!$U$34)*SUMIFS(20:20,$9:$9,EOMONTH($U$9,11)+1-$U$9+NP$9-SUMIFS(conditions!$73:$73,conditions!$8:$8,"&lt;="&amp;NP$9,conditions!$9:$9,"&gt;="&amp;NP$9))*conditions!$U$69*conditions!$U$72,0))</f>
        <v>0</v>
      </c>
      <c r="NQ92" s="37">
        <f>IF(NQ$9="",0,IF(NQ$9-SUMIFS(conditions!$73:$73,conditions!$8:$8,"&lt;="&amp;NQ$9,conditions!$9:$9,"&gt;="&amp;NQ$9)&lt;$U$9,(1-conditions!$U$34)*SUMIFS(20:20,$9:$9,EOMONTH($U$9,11)+1-$U$9+NQ$9-SUMIFS(conditions!$73:$73,conditions!$8:$8,"&lt;="&amp;NQ$9,conditions!$9:$9,"&gt;="&amp;NQ$9))*conditions!$U$69*conditions!$U$72,0))</f>
        <v>0</v>
      </c>
      <c r="NR92" s="37">
        <f>IF(NR$9="",0,IF(NR$9-SUMIFS(conditions!$73:$73,conditions!$8:$8,"&lt;="&amp;NR$9,conditions!$9:$9,"&gt;="&amp;NR$9)&lt;$U$9,(1-conditions!$U$34)*SUMIFS(20:20,$9:$9,EOMONTH($U$9,11)+1-$U$9+NR$9-SUMIFS(conditions!$73:$73,conditions!$8:$8,"&lt;="&amp;NR$9,conditions!$9:$9,"&gt;="&amp;NR$9))*conditions!$U$69*conditions!$U$72,0))</f>
        <v>0</v>
      </c>
      <c r="NS92" s="37">
        <f>IF(NS$9="",0,IF(NS$9-SUMIFS(conditions!$73:$73,conditions!$8:$8,"&lt;="&amp;NS$9,conditions!$9:$9,"&gt;="&amp;NS$9)&lt;$U$9,(1-conditions!$U$34)*SUMIFS(20:20,$9:$9,EOMONTH($U$9,11)+1-$U$9+NS$9-SUMIFS(conditions!$73:$73,conditions!$8:$8,"&lt;="&amp;NS$9,conditions!$9:$9,"&gt;="&amp;NS$9))*conditions!$U$69*conditions!$U$72,0))</f>
        <v>0</v>
      </c>
      <c r="NT92" s="37">
        <f>IF(NT$9="",0,IF(NT$9-SUMIFS(conditions!$73:$73,conditions!$8:$8,"&lt;="&amp;NT$9,conditions!$9:$9,"&gt;="&amp;NT$9)&lt;$U$9,(1-conditions!$U$34)*SUMIFS(20:20,$9:$9,EOMONTH($U$9,11)+1-$U$9+NT$9-SUMIFS(conditions!$73:$73,conditions!$8:$8,"&lt;="&amp;NT$9,conditions!$9:$9,"&gt;="&amp;NT$9))*conditions!$U$69*conditions!$U$72,0))</f>
        <v>0</v>
      </c>
      <c r="NU92" s="37">
        <f>IF(NU$9="",0,IF(NU$9-SUMIFS(conditions!$73:$73,conditions!$8:$8,"&lt;="&amp;NU$9,conditions!$9:$9,"&gt;="&amp;NU$9)&lt;$U$9,(1-conditions!$U$34)*SUMIFS(20:20,$9:$9,EOMONTH($U$9,11)+1-$U$9+NU$9-SUMIFS(conditions!$73:$73,conditions!$8:$8,"&lt;="&amp;NU$9,conditions!$9:$9,"&gt;="&amp;NU$9))*conditions!$U$69*conditions!$U$72,0))</f>
        <v>0</v>
      </c>
      <c r="NV92" s="37">
        <f>IF(NV$9="",0,IF(NV$9-SUMIFS(conditions!$73:$73,conditions!$8:$8,"&lt;="&amp;NV$9,conditions!$9:$9,"&gt;="&amp;NV$9)&lt;$U$9,(1-conditions!$U$34)*SUMIFS(20:20,$9:$9,EOMONTH($U$9,11)+1-$U$9+NV$9-SUMIFS(conditions!$73:$73,conditions!$8:$8,"&lt;="&amp;NV$9,conditions!$9:$9,"&gt;="&amp;NV$9))*conditions!$U$69*conditions!$U$72,0))</f>
        <v>0</v>
      </c>
    </row>
    <row r="93" spans="1:386" x14ac:dyDescent="0.25">
      <c r="A93" s="1"/>
      <c r="B93" s="1"/>
      <c r="C93" s="1"/>
      <c r="D93" s="1"/>
      <c r="E93" s="1"/>
      <c r="F93" s="1"/>
      <c r="G93" s="1"/>
      <c r="H93" s="1"/>
      <c r="I93" s="1"/>
      <c r="J93" s="18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</row>
    <row r="94" spans="1:386" s="7" customFormat="1" x14ac:dyDescent="0.25">
      <c r="A94" s="5"/>
      <c r="B94" s="5"/>
      <c r="C94" s="5"/>
      <c r="D94" s="5"/>
      <c r="E94" s="5"/>
      <c r="F94" s="5"/>
      <c r="G94" s="5" t="str">
        <f>KPI!$F$34</f>
        <v>доплаты от заказчиков</v>
      </c>
      <c r="H94" s="5"/>
      <c r="I94" s="5"/>
      <c r="J94" s="20" t="str">
        <f>IF($G94="","",INDEX(KPI!$H$11:$H$121,SUMIFS(KPI!$E$11:$E$121,KPI!$F$11:$F$121,$G94)))</f>
        <v>тыс.руб.</v>
      </c>
      <c r="K94" s="5"/>
      <c r="L94" s="5"/>
      <c r="M94" s="5"/>
      <c r="N94" s="5"/>
      <c r="O94" s="5"/>
      <c r="P94" s="5"/>
      <c r="Q94" s="5"/>
      <c r="R94" s="27">
        <f>SUM(T94:NV94)</f>
        <v>32115.431475351088</v>
      </c>
      <c r="S94" s="5"/>
      <c r="T94" s="5"/>
      <c r="U94" s="27">
        <f>SUM(U96:U102)</f>
        <v>0</v>
      </c>
      <c r="V94" s="27">
        <f t="shared" ref="V94:CG94" si="114">SUM(V96:V102)</f>
        <v>0</v>
      </c>
      <c r="W94" s="27">
        <f t="shared" si="114"/>
        <v>0</v>
      </c>
      <c r="X94" s="27">
        <f t="shared" si="114"/>
        <v>0</v>
      </c>
      <c r="Y94" s="27">
        <f t="shared" si="114"/>
        <v>0</v>
      </c>
      <c r="Z94" s="27">
        <f t="shared" si="114"/>
        <v>0</v>
      </c>
      <c r="AA94" s="27">
        <f t="shared" si="114"/>
        <v>0</v>
      </c>
      <c r="AB94" s="27">
        <f t="shared" si="114"/>
        <v>0</v>
      </c>
      <c r="AC94" s="27">
        <f t="shared" si="114"/>
        <v>0</v>
      </c>
      <c r="AD94" s="27">
        <f t="shared" si="114"/>
        <v>0</v>
      </c>
      <c r="AE94" s="27">
        <f t="shared" si="114"/>
        <v>0</v>
      </c>
      <c r="AF94" s="27">
        <f t="shared" si="114"/>
        <v>0</v>
      </c>
      <c r="AG94" s="27">
        <f t="shared" si="114"/>
        <v>0</v>
      </c>
      <c r="AH94" s="27">
        <f t="shared" si="114"/>
        <v>0</v>
      </c>
      <c r="AI94" s="27">
        <f t="shared" si="114"/>
        <v>0</v>
      </c>
      <c r="AJ94" s="27">
        <f t="shared" si="114"/>
        <v>108.00000000000001</v>
      </c>
      <c r="AK94" s="27">
        <f t="shared" si="114"/>
        <v>108.00000000000001</v>
      </c>
      <c r="AL94" s="27">
        <f t="shared" si="114"/>
        <v>108.00000000000001</v>
      </c>
      <c r="AM94" s="27">
        <f t="shared" si="114"/>
        <v>108.00000000000001</v>
      </c>
      <c r="AN94" s="27">
        <f t="shared" si="114"/>
        <v>108.00000000000001</v>
      </c>
      <c r="AO94" s="27">
        <f t="shared" si="114"/>
        <v>0</v>
      </c>
      <c r="AP94" s="27">
        <f t="shared" si="114"/>
        <v>0</v>
      </c>
      <c r="AQ94" s="27">
        <f t="shared" si="114"/>
        <v>108.00000000000001</v>
      </c>
      <c r="AR94" s="27">
        <f t="shared" si="114"/>
        <v>108.00000000000001</v>
      </c>
      <c r="AS94" s="27">
        <f t="shared" si="114"/>
        <v>108.00000000000001</v>
      </c>
      <c r="AT94" s="27">
        <f t="shared" si="114"/>
        <v>108.00000000000001</v>
      </c>
      <c r="AU94" s="27">
        <f t="shared" si="114"/>
        <v>108.00000000000001</v>
      </c>
      <c r="AV94" s="27">
        <f t="shared" si="114"/>
        <v>0</v>
      </c>
      <c r="AW94" s="27">
        <f t="shared" si="114"/>
        <v>0</v>
      </c>
      <c r="AX94" s="27">
        <f t="shared" si="114"/>
        <v>108.00000000000001</v>
      </c>
      <c r="AY94" s="27">
        <f t="shared" si="114"/>
        <v>108.00000000000001</v>
      </c>
      <c r="AZ94" s="27">
        <f t="shared" si="114"/>
        <v>108.00000000000001</v>
      </c>
      <c r="BA94" s="27">
        <f t="shared" si="114"/>
        <v>108.00000000000001</v>
      </c>
      <c r="BB94" s="27">
        <f t="shared" si="114"/>
        <v>108.00000000000001</v>
      </c>
      <c r="BC94" s="27">
        <f t="shared" si="114"/>
        <v>0</v>
      </c>
      <c r="BD94" s="27">
        <f t="shared" si="114"/>
        <v>0</v>
      </c>
      <c r="BE94" s="27">
        <f t="shared" si="114"/>
        <v>108.00000000000001</v>
      </c>
      <c r="BF94" s="27">
        <f t="shared" si="114"/>
        <v>108.00000000000001</v>
      </c>
      <c r="BG94" s="27">
        <f t="shared" si="114"/>
        <v>108.00000000000001</v>
      </c>
      <c r="BH94" s="27">
        <f t="shared" si="114"/>
        <v>108.00000000000001</v>
      </c>
      <c r="BI94" s="27">
        <f t="shared" si="114"/>
        <v>108.00000000000001</v>
      </c>
      <c r="BJ94" s="27">
        <f t="shared" si="114"/>
        <v>0</v>
      </c>
      <c r="BK94" s="27">
        <f t="shared" si="114"/>
        <v>0</v>
      </c>
      <c r="BL94" s="27">
        <f t="shared" si="114"/>
        <v>108.00000000000001</v>
      </c>
      <c r="BM94" s="27">
        <f t="shared" si="114"/>
        <v>108.00000000000001</v>
      </c>
      <c r="BN94" s="27">
        <f t="shared" si="114"/>
        <v>108.00000000000001</v>
      </c>
      <c r="BO94" s="27">
        <f t="shared" si="114"/>
        <v>135</v>
      </c>
      <c r="BP94" s="27">
        <f t="shared" si="114"/>
        <v>135</v>
      </c>
      <c r="BQ94" s="27">
        <f t="shared" si="114"/>
        <v>0</v>
      </c>
      <c r="BR94" s="27">
        <f t="shared" si="114"/>
        <v>0</v>
      </c>
      <c r="BS94" s="27">
        <f t="shared" si="114"/>
        <v>135</v>
      </c>
      <c r="BT94" s="27">
        <f t="shared" si="114"/>
        <v>135</v>
      </c>
      <c r="BU94" s="27">
        <f t="shared" si="114"/>
        <v>135</v>
      </c>
      <c r="BV94" s="27">
        <f t="shared" si="114"/>
        <v>135</v>
      </c>
      <c r="BW94" s="27">
        <f t="shared" si="114"/>
        <v>135</v>
      </c>
      <c r="BX94" s="27">
        <f t="shared" si="114"/>
        <v>0</v>
      </c>
      <c r="BY94" s="27">
        <f t="shared" si="114"/>
        <v>0</v>
      </c>
      <c r="BZ94" s="27">
        <f t="shared" si="114"/>
        <v>135</v>
      </c>
      <c r="CA94" s="27">
        <f t="shared" si="114"/>
        <v>135</v>
      </c>
      <c r="CB94" s="27">
        <f t="shared" si="114"/>
        <v>135</v>
      </c>
      <c r="CC94" s="27">
        <f t="shared" si="114"/>
        <v>135</v>
      </c>
      <c r="CD94" s="27">
        <f t="shared" si="114"/>
        <v>135</v>
      </c>
      <c r="CE94" s="27">
        <f t="shared" si="114"/>
        <v>0</v>
      </c>
      <c r="CF94" s="27">
        <f t="shared" si="114"/>
        <v>0</v>
      </c>
      <c r="CG94" s="27">
        <f t="shared" si="114"/>
        <v>135</v>
      </c>
      <c r="CH94" s="27">
        <f t="shared" ref="CH94:ES94" si="115">SUM(CH96:CH102)</f>
        <v>135</v>
      </c>
      <c r="CI94" s="27">
        <f t="shared" si="115"/>
        <v>135</v>
      </c>
      <c r="CJ94" s="27">
        <f t="shared" si="115"/>
        <v>135</v>
      </c>
      <c r="CK94" s="27">
        <f t="shared" si="115"/>
        <v>135</v>
      </c>
      <c r="CL94" s="27">
        <f t="shared" si="115"/>
        <v>0</v>
      </c>
      <c r="CM94" s="27">
        <f t="shared" si="115"/>
        <v>0</v>
      </c>
      <c r="CN94" s="27">
        <f t="shared" si="115"/>
        <v>135</v>
      </c>
      <c r="CO94" s="27">
        <f t="shared" si="115"/>
        <v>135</v>
      </c>
      <c r="CP94" s="27">
        <f t="shared" si="115"/>
        <v>135</v>
      </c>
      <c r="CQ94" s="27">
        <f t="shared" si="115"/>
        <v>135</v>
      </c>
      <c r="CR94" s="27">
        <f t="shared" si="115"/>
        <v>135</v>
      </c>
      <c r="CS94" s="27">
        <f t="shared" si="115"/>
        <v>0</v>
      </c>
      <c r="CT94" s="27">
        <f t="shared" si="115"/>
        <v>0</v>
      </c>
      <c r="CU94" s="27">
        <f t="shared" si="115"/>
        <v>90</v>
      </c>
      <c r="CV94" s="27">
        <f t="shared" si="115"/>
        <v>90</v>
      </c>
      <c r="CW94" s="27">
        <f t="shared" si="115"/>
        <v>90</v>
      </c>
      <c r="CX94" s="27">
        <f t="shared" si="115"/>
        <v>90</v>
      </c>
      <c r="CY94" s="27">
        <f t="shared" si="115"/>
        <v>90</v>
      </c>
      <c r="CZ94" s="27">
        <f t="shared" si="115"/>
        <v>0</v>
      </c>
      <c r="DA94" s="27">
        <f t="shared" si="115"/>
        <v>0</v>
      </c>
      <c r="DB94" s="27">
        <f t="shared" si="115"/>
        <v>90</v>
      </c>
      <c r="DC94" s="27">
        <f t="shared" si="115"/>
        <v>90</v>
      </c>
      <c r="DD94" s="27">
        <f t="shared" si="115"/>
        <v>90</v>
      </c>
      <c r="DE94" s="27">
        <f t="shared" si="115"/>
        <v>90</v>
      </c>
      <c r="DF94" s="27">
        <f t="shared" si="115"/>
        <v>90</v>
      </c>
      <c r="DG94" s="27">
        <f t="shared" si="115"/>
        <v>0</v>
      </c>
      <c r="DH94" s="27">
        <f t="shared" si="115"/>
        <v>0</v>
      </c>
      <c r="DI94" s="27">
        <f t="shared" si="115"/>
        <v>90</v>
      </c>
      <c r="DJ94" s="27">
        <f t="shared" si="115"/>
        <v>90</v>
      </c>
      <c r="DK94" s="27">
        <f t="shared" si="115"/>
        <v>90</v>
      </c>
      <c r="DL94" s="27">
        <f t="shared" si="115"/>
        <v>90</v>
      </c>
      <c r="DM94" s="27">
        <f t="shared" si="115"/>
        <v>90</v>
      </c>
      <c r="DN94" s="27">
        <f t="shared" si="115"/>
        <v>0</v>
      </c>
      <c r="DO94" s="27">
        <f t="shared" si="115"/>
        <v>0</v>
      </c>
      <c r="DP94" s="27">
        <f t="shared" si="115"/>
        <v>90</v>
      </c>
      <c r="DQ94" s="27">
        <f t="shared" si="115"/>
        <v>90</v>
      </c>
      <c r="DR94" s="27">
        <f t="shared" si="115"/>
        <v>90</v>
      </c>
      <c r="DS94" s="27">
        <f t="shared" si="115"/>
        <v>90</v>
      </c>
      <c r="DT94" s="27">
        <f t="shared" si="115"/>
        <v>90</v>
      </c>
      <c r="DU94" s="27">
        <f t="shared" si="115"/>
        <v>0</v>
      </c>
      <c r="DV94" s="27">
        <f t="shared" si="115"/>
        <v>0</v>
      </c>
      <c r="DW94" s="27">
        <f t="shared" si="115"/>
        <v>90</v>
      </c>
      <c r="DX94" s="27">
        <f t="shared" si="115"/>
        <v>89.1</v>
      </c>
      <c r="DY94" s="27">
        <f t="shared" si="115"/>
        <v>89.1</v>
      </c>
      <c r="DZ94" s="27">
        <f t="shared" si="115"/>
        <v>89.1</v>
      </c>
      <c r="EA94" s="27">
        <f t="shared" si="115"/>
        <v>89.1</v>
      </c>
      <c r="EB94" s="27">
        <f t="shared" si="115"/>
        <v>0</v>
      </c>
      <c r="EC94" s="27">
        <f t="shared" si="115"/>
        <v>0</v>
      </c>
      <c r="ED94" s="27">
        <f t="shared" si="115"/>
        <v>89.1</v>
      </c>
      <c r="EE94" s="27">
        <f t="shared" si="115"/>
        <v>89.1</v>
      </c>
      <c r="EF94" s="27">
        <f t="shared" si="115"/>
        <v>89.1</v>
      </c>
      <c r="EG94" s="27">
        <f t="shared" si="115"/>
        <v>89.1</v>
      </c>
      <c r="EH94" s="27">
        <f t="shared" si="115"/>
        <v>89.1</v>
      </c>
      <c r="EI94" s="27">
        <f t="shared" si="115"/>
        <v>0</v>
      </c>
      <c r="EJ94" s="27">
        <f t="shared" si="115"/>
        <v>0</v>
      </c>
      <c r="EK94" s="27">
        <f t="shared" si="115"/>
        <v>89.1</v>
      </c>
      <c r="EL94" s="27">
        <f t="shared" si="115"/>
        <v>89.1</v>
      </c>
      <c r="EM94" s="27">
        <f t="shared" si="115"/>
        <v>89.1</v>
      </c>
      <c r="EN94" s="27">
        <f t="shared" si="115"/>
        <v>89.1</v>
      </c>
      <c r="EO94" s="27">
        <f t="shared" si="115"/>
        <v>89.1</v>
      </c>
      <c r="EP94" s="27">
        <f t="shared" si="115"/>
        <v>0</v>
      </c>
      <c r="EQ94" s="27">
        <f t="shared" si="115"/>
        <v>0</v>
      </c>
      <c r="ER94" s="27">
        <f t="shared" si="115"/>
        <v>89.1</v>
      </c>
      <c r="ES94" s="27">
        <f t="shared" si="115"/>
        <v>89.1</v>
      </c>
      <c r="ET94" s="27">
        <f t="shared" ref="ET94:HE94" si="116">SUM(ET96:ET102)</f>
        <v>89.1</v>
      </c>
      <c r="EU94" s="27">
        <f t="shared" si="116"/>
        <v>89.1</v>
      </c>
      <c r="EV94" s="27">
        <f t="shared" si="116"/>
        <v>89.1</v>
      </c>
      <c r="EW94" s="27">
        <f t="shared" si="116"/>
        <v>0</v>
      </c>
      <c r="EX94" s="27">
        <f t="shared" si="116"/>
        <v>0</v>
      </c>
      <c r="EY94" s="27">
        <f t="shared" si="116"/>
        <v>89.1</v>
      </c>
      <c r="EZ94" s="27">
        <f t="shared" si="116"/>
        <v>89.1</v>
      </c>
      <c r="FA94" s="27">
        <f t="shared" si="116"/>
        <v>89.1</v>
      </c>
      <c r="FB94" s="27">
        <f t="shared" si="116"/>
        <v>89.1</v>
      </c>
      <c r="FC94" s="27">
        <f t="shared" si="116"/>
        <v>106.92</v>
      </c>
      <c r="FD94" s="27">
        <f t="shared" si="116"/>
        <v>0</v>
      </c>
      <c r="FE94" s="27">
        <f t="shared" si="116"/>
        <v>0</v>
      </c>
      <c r="FF94" s="27">
        <f t="shared" si="116"/>
        <v>106.92</v>
      </c>
      <c r="FG94" s="27">
        <f t="shared" si="116"/>
        <v>106.92</v>
      </c>
      <c r="FH94" s="27">
        <f t="shared" si="116"/>
        <v>106.92</v>
      </c>
      <c r="FI94" s="27">
        <f t="shared" si="116"/>
        <v>106.92</v>
      </c>
      <c r="FJ94" s="27">
        <f t="shared" si="116"/>
        <v>106.92</v>
      </c>
      <c r="FK94" s="27">
        <f t="shared" si="116"/>
        <v>0</v>
      </c>
      <c r="FL94" s="27">
        <f t="shared" si="116"/>
        <v>0</v>
      </c>
      <c r="FM94" s="27">
        <f t="shared" si="116"/>
        <v>106.92</v>
      </c>
      <c r="FN94" s="27">
        <f t="shared" si="116"/>
        <v>106.92</v>
      </c>
      <c r="FO94" s="27">
        <f t="shared" si="116"/>
        <v>106.92</v>
      </c>
      <c r="FP94" s="27">
        <f t="shared" si="116"/>
        <v>106.92</v>
      </c>
      <c r="FQ94" s="27">
        <f t="shared" si="116"/>
        <v>106.92</v>
      </c>
      <c r="FR94" s="27">
        <f t="shared" si="116"/>
        <v>0</v>
      </c>
      <c r="FS94" s="27">
        <f t="shared" si="116"/>
        <v>0</v>
      </c>
      <c r="FT94" s="27">
        <f t="shared" si="116"/>
        <v>106.92</v>
      </c>
      <c r="FU94" s="27">
        <f t="shared" si="116"/>
        <v>106.92</v>
      </c>
      <c r="FV94" s="27">
        <f t="shared" si="116"/>
        <v>106.92</v>
      </c>
      <c r="FW94" s="27">
        <f t="shared" si="116"/>
        <v>106.92</v>
      </c>
      <c r="FX94" s="27">
        <f t="shared" si="116"/>
        <v>106.92</v>
      </c>
      <c r="FY94" s="27">
        <f t="shared" si="116"/>
        <v>0</v>
      </c>
      <c r="FZ94" s="27">
        <f t="shared" si="116"/>
        <v>0</v>
      </c>
      <c r="GA94" s="27">
        <f t="shared" si="116"/>
        <v>106.92</v>
      </c>
      <c r="GB94" s="27">
        <f t="shared" si="116"/>
        <v>106.92</v>
      </c>
      <c r="GC94" s="27">
        <f t="shared" si="116"/>
        <v>106.92</v>
      </c>
      <c r="GD94" s="27">
        <f t="shared" si="116"/>
        <v>106.92</v>
      </c>
      <c r="GE94" s="27">
        <f t="shared" si="116"/>
        <v>106.92</v>
      </c>
      <c r="GF94" s="27">
        <f t="shared" si="116"/>
        <v>0</v>
      </c>
      <c r="GG94" s="27">
        <f t="shared" si="116"/>
        <v>0</v>
      </c>
      <c r="GH94" s="27">
        <f t="shared" si="116"/>
        <v>112.26600000000001</v>
      </c>
      <c r="GI94" s="27">
        <f t="shared" si="116"/>
        <v>112.26600000000001</v>
      </c>
      <c r="GJ94" s="27">
        <f t="shared" si="116"/>
        <v>112.26600000000001</v>
      </c>
      <c r="GK94" s="27">
        <f t="shared" si="116"/>
        <v>112.26600000000001</v>
      </c>
      <c r="GL94" s="27">
        <f t="shared" si="116"/>
        <v>112.26600000000001</v>
      </c>
      <c r="GM94" s="27">
        <f t="shared" si="116"/>
        <v>0</v>
      </c>
      <c r="GN94" s="27">
        <f t="shared" si="116"/>
        <v>0</v>
      </c>
      <c r="GO94" s="27">
        <f t="shared" si="116"/>
        <v>112.26600000000001</v>
      </c>
      <c r="GP94" s="27">
        <f t="shared" si="116"/>
        <v>112.26600000000001</v>
      </c>
      <c r="GQ94" s="27">
        <f t="shared" si="116"/>
        <v>112.26600000000001</v>
      </c>
      <c r="GR94" s="27">
        <f t="shared" si="116"/>
        <v>112.26600000000001</v>
      </c>
      <c r="GS94" s="27">
        <f t="shared" si="116"/>
        <v>112.26600000000001</v>
      </c>
      <c r="GT94" s="27">
        <f t="shared" si="116"/>
        <v>0</v>
      </c>
      <c r="GU94" s="27">
        <f t="shared" si="116"/>
        <v>0</v>
      </c>
      <c r="GV94" s="27">
        <f t="shared" si="116"/>
        <v>112.26600000000001</v>
      </c>
      <c r="GW94" s="27">
        <f t="shared" si="116"/>
        <v>112.26600000000001</v>
      </c>
      <c r="GX94" s="27">
        <f t="shared" si="116"/>
        <v>112.26600000000001</v>
      </c>
      <c r="GY94" s="27">
        <f t="shared" si="116"/>
        <v>112.26600000000001</v>
      </c>
      <c r="GZ94" s="27">
        <f t="shared" si="116"/>
        <v>112.26600000000001</v>
      </c>
      <c r="HA94" s="27">
        <f t="shared" si="116"/>
        <v>0</v>
      </c>
      <c r="HB94" s="27">
        <f t="shared" si="116"/>
        <v>0</v>
      </c>
      <c r="HC94" s="27">
        <f t="shared" si="116"/>
        <v>112.26600000000001</v>
      </c>
      <c r="HD94" s="27">
        <f t="shared" si="116"/>
        <v>112.26600000000001</v>
      </c>
      <c r="HE94" s="27">
        <f t="shared" si="116"/>
        <v>112.26600000000001</v>
      </c>
      <c r="HF94" s="27">
        <f t="shared" ref="HF94:JQ94" si="117">SUM(HF96:HF102)</f>
        <v>112.26600000000001</v>
      </c>
      <c r="HG94" s="27">
        <f t="shared" si="117"/>
        <v>112.26600000000001</v>
      </c>
      <c r="HH94" s="27">
        <f t="shared" si="117"/>
        <v>0</v>
      </c>
      <c r="HI94" s="27">
        <f t="shared" si="117"/>
        <v>0</v>
      </c>
      <c r="HJ94" s="27">
        <f t="shared" si="117"/>
        <v>112.26600000000001</v>
      </c>
      <c r="HK94" s="27">
        <f t="shared" si="117"/>
        <v>112.26600000000001</v>
      </c>
      <c r="HL94" s="27">
        <f t="shared" si="117"/>
        <v>124.42814999999999</v>
      </c>
      <c r="HM94" s="27">
        <f t="shared" si="117"/>
        <v>124.42814999999999</v>
      </c>
      <c r="HN94" s="27">
        <f t="shared" si="117"/>
        <v>124.42814999999999</v>
      </c>
      <c r="HO94" s="27">
        <f t="shared" si="117"/>
        <v>0</v>
      </c>
      <c r="HP94" s="27">
        <f t="shared" si="117"/>
        <v>0</v>
      </c>
      <c r="HQ94" s="27">
        <f t="shared" si="117"/>
        <v>124.42814999999999</v>
      </c>
      <c r="HR94" s="27">
        <f t="shared" si="117"/>
        <v>124.42814999999999</v>
      </c>
      <c r="HS94" s="27">
        <f t="shared" si="117"/>
        <v>124.42814999999999</v>
      </c>
      <c r="HT94" s="27">
        <f t="shared" si="117"/>
        <v>124.42814999999999</v>
      </c>
      <c r="HU94" s="27">
        <f t="shared" si="117"/>
        <v>124.42814999999999</v>
      </c>
      <c r="HV94" s="27">
        <f t="shared" si="117"/>
        <v>0</v>
      </c>
      <c r="HW94" s="27">
        <f t="shared" si="117"/>
        <v>0</v>
      </c>
      <c r="HX94" s="27">
        <f t="shared" si="117"/>
        <v>124.42814999999999</v>
      </c>
      <c r="HY94" s="27">
        <f t="shared" si="117"/>
        <v>124.42814999999999</v>
      </c>
      <c r="HZ94" s="27">
        <f t="shared" si="117"/>
        <v>124.42814999999999</v>
      </c>
      <c r="IA94" s="27">
        <f t="shared" si="117"/>
        <v>124.42814999999999</v>
      </c>
      <c r="IB94" s="27">
        <f t="shared" si="117"/>
        <v>124.42814999999999</v>
      </c>
      <c r="IC94" s="27">
        <f t="shared" si="117"/>
        <v>0</v>
      </c>
      <c r="ID94" s="27">
        <f t="shared" si="117"/>
        <v>0</v>
      </c>
      <c r="IE94" s="27">
        <f t="shared" si="117"/>
        <v>124.42814999999999</v>
      </c>
      <c r="IF94" s="27">
        <f t="shared" si="117"/>
        <v>124.42814999999999</v>
      </c>
      <c r="IG94" s="27">
        <f t="shared" si="117"/>
        <v>124.42814999999999</v>
      </c>
      <c r="IH94" s="27">
        <f t="shared" si="117"/>
        <v>124.42814999999999</v>
      </c>
      <c r="II94" s="27">
        <f t="shared" si="117"/>
        <v>124.42814999999999</v>
      </c>
      <c r="IJ94" s="27">
        <f t="shared" si="117"/>
        <v>0</v>
      </c>
      <c r="IK94" s="27">
        <f t="shared" si="117"/>
        <v>0</v>
      </c>
      <c r="IL94" s="27">
        <f t="shared" si="117"/>
        <v>124.42814999999999</v>
      </c>
      <c r="IM94" s="27">
        <f t="shared" si="117"/>
        <v>124.42814999999999</v>
      </c>
      <c r="IN94" s="27">
        <f t="shared" si="117"/>
        <v>124.42814999999999</v>
      </c>
      <c r="IO94" s="27">
        <f t="shared" si="117"/>
        <v>124.42814999999999</v>
      </c>
      <c r="IP94" s="27">
        <f t="shared" si="117"/>
        <v>124.42814999999999</v>
      </c>
      <c r="IQ94" s="27">
        <f t="shared" si="117"/>
        <v>0</v>
      </c>
      <c r="IR94" s="27">
        <f t="shared" si="117"/>
        <v>0</v>
      </c>
      <c r="IS94" s="27">
        <f t="shared" si="117"/>
        <v>114.47389799999998</v>
      </c>
      <c r="IT94" s="27">
        <f t="shared" si="117"/>
        <v>114.47389799999998</v>
      </c>
      <c r="IU94" s="27">
        <f t="shared" si="117"/>
        <v>114.47389799999998</v>
      </c>
      <c r="IV94" s="27">
        <f t="shared" si="117"/>
        <v>114.47389799999998</v>
      </c>
      <c r="IW94" s="27">
        <f t="shared" si="117"/>
        <v>114.47389799999998</v>
      </c>
      <c r="IX94" s="27">
        <f t="shared" si="117"/>
        <v>0</v>
      </c>
      <c r="IY94" s="27">
        <f t="shared" si="117"/>
        <v>0</v>
      </c>
      <c r="IZ94" s="27">
        <f t="shared" si="117"/>
        <v>114.47389799999998</v>
      </c>
      <c r="JA94" s="27">
        <f t="shared" si="117"/>
        <v>114.47389799999998</v>
      </c>
      <c r="JB94" s="27">
        <f t="shared" si="117"/>
        <v>114.47389799999998</v>
      </c>
      <c r="JC94" s="27">
        <f t="shared" si="117"/>
        <v>114.47389799999998</v>
      </c>
      <c r="JD94" s="27">
        <f t="shared" si="117"/>
        <v>114.47389799999998</v>
      </c>
      <c r="JE94" s="27">
        <f t="shared" si="117"/>
        <v>0</v>
      </c>
      <c r="JF94" s="27">
        <f t="shared" si="117"/>
        <v>0</v>
      </c>
      <c r="JG94" s="27">
        <f t="shared" si="117"/>
        <v>114.47389799999998</v>
      </c>
      <c r="JH94" s="27">
        <f t="shared" si="117"/>
        <v>114.47389799999998</v>
      </c>
      <c r="JI94" s="27">
        <f t="shared" si="117"/>
        <v>114.47389799999998</v>
      </c>
      <c r="JJ94" s="27">
        <f t="shared" si="117"/>
        <v>114.47389799999998</v>
      </c>
      <c r="JK94" s="27">
        <f t="shared" si="117"/>
        <v>114.47389799999998</v>
      </c>
      <c r="JL94" s="27">
        <f t="shared" si="117"/>
        <v>0</v>
      </c>
      <c r="JM94" s="27">
        <f t="shared" si="117"/>
        <v>0</v>
      </c>
      <c r="JN94" s="27">
        <f t="shared" si="117"/>
        <v>114.47389799999998</v>
      </c>
      <c r="JO94" s="27">
        <f t="shared" si="117"/>
        <v>114.47389799999998</v>
      </c>
      <c r="JP94" s="27">
        <f t="shared" si="117"/>
        <v>114.47389799999998</v>
      </c>
      <c r="JQ94" s="27">
        <f t="shared" si="117"/>
        <v>114.47389799999998</v>
      </c>
      <c r="JR94" s="27">
        <f t="shared" ref="JR94:MC94" si="118">SUM(JR96:JR102)</f>
        <v>114.47389799999998</v>
      </c>
      <c r="JS94" s="27">
        <f t="shared" si="118"/>
        <v>0</v>
      </c>
      <c r="JT94" s="27">
        <f t="shared" si="118"/>
        <v>0</v>
      </c>
      <c r="JU94" s="27">
        <f t="shared" si="118"/>
        <v>117.90811493999996</v>
      </c>
      <c r="JV94" s="27">
        <f t="shared" si="118"/>
        <v>117.90811493999996</v>
      </c>
      <c r="JW94" s="27">
        <f t="shared" si="118"/>
        <v>117.90811493999996</v>
      </c>
      <c r="JX94" s="27">
        <f t="shared" si="118"/>
        <v>117.90811493999996</v>
      </c>
      <c r="JY94" s="27">
        <f t="shared" si="118"/>
        <v>117.90811493999996</v>
      </c>
      <c r="JZ94" s="27">
        <f t="shared" si="118"/>
        <v>0</v>
      </c>
      <c r="KA94" s="27">
        <f t="shared" si="118"/>
        <v>0</v>
      </c>
      <c r="KB94" s="27">
        <f t="shared" si="118"/>
        <v>117.90811493999996</v>
      </c>
      <c r="KC94" s="27">
        <f t="shared" si="118"/>
        <v>117.90811493999996</v>
      </c>
      <c r="KD94" s="27">
        <f t="shared" si="118"/>
        <v>117.90811493999996</v>
      </c>
      <c r="KE94" s="27">
        <f t="shared" si="118"/>
        <v>117.90811493999996</v>
      </c>
      <c r="KF94" s="27">
        <f t="shared" si="118"/>
        <v>117.90811493999996</v>
      </c>
      <c r="KG94" s="27">
        <f t="shared" si="118"/>
        <v>0</v>
      </c>
      <c r="KH94" s="27">
        <f t="shared" si="118"/>
        <v>0</v>
      </c>
      <c r="KI94" s="27">
        <f t="shared" si="118"/>
        <v>117.90811493999996</v>
      </c>
      <c r="KJ94" s="27">
        <f t="shared" si="118"/>
        <v>117.90811493999996</v>
      </c>
      <c r="KK94" s="27">
        <f t="shared" si="118"/>
        <v>117.90811493999996</v>
      </c>
      <c r="KL94" s="27">
        <f t="shared" si="118"/>
        <v>117.90811493999996</v>
      </c>
      <c r="KM94" s="27">
        <f t="shared" si="118"/>
        <v>117.90811493999996</v>
      </c>
      <c r="KN94" s="27">
        <f t="shared" si="118"/>
        <v>0</v>
      </c>
      <c r="KO94" s="27">
        <f t="shared" si="118"/>
        <v>0</v>
      </c>
      <c r="KP94" s="27">
        <f t="shared" si="118"/>
        <v>117.90811493999996</v>
      </c>
      <c r="KQ94" s="27">
        <f t="shared" si="118"/>
        <v>117.90811493999996</v>
      </c>
      <c r="KR94" s="27">
        <f t="shared" si="118"/>
        <v>117.90811493999996</v>
      </c>
      <c r="KS94" s="27">
        <f t="shared" si="118"/>
        <v>117.90811493999996</v>
      </c>
      <c r="KT94" s="27">
        <f t="shared" si="118"/>
        <v>117.90811493999996</v>
      </c>
      <c r="KU94" s="27">
        <f t="shared" si="118"/>
        <v>0</v>
      </c>
      <c r="KV94" s="27">
        <f t="shared" si="118"/>
        <v>0</v>
      </c>
      <c r="KW94" s="27">
        <f t="shared" si="118"/>
        <v>117.90811493999996</v>
      </c>
      <c r="KX94" s="27">
        <f t="shared" si="118"/>
        <v>117.90811493999996</v>
      </c>
      <c r="KY94" s="27">
        <f t="shared" si="118"/>
        <v>154.40348384999996</v>
      </c>
      <c r="KZ94" s="27">
        <f t="shared" si="118"/>
        <v>154.40348384999996</v>
      </c>
      <c r="LA94" s="27">
        <f t="shared" si="118"/>
        <v>154.40348384999996</v>
      </c>
      <c r="LB94" s="27">
        <f t="shared" si="118"/>
        <v>0</v>
      </c>
      <c r="LC94" s="27">
        <f t="shared" si="118"/>
        <v>0</v>
      </c>
      <c r="LD94" s="27">
        <f t="shared" si="118"/>
        <v>154.40348384999996</v>
      </c>
      <c r="LE94" s="27">
        <f t="shared" si="118"/>
        <v>154.40348384999996</v>
      </c>
      <c r="LF94" s="27">
        <f t="shared" si="118"/>
        <v>154.40348384999996</v>
      </c>
      <c r="LG94" s="27">
        <f t="shared" si="118"/>
        <v>154.40348384999996</v>
      </c>
      <c r="LH94" s="27">
        <f t="shared" si="118"/>
        <v>154.40348384999996</v>
      </c>
      <c r="LI94" s="27">
        <f t="shared" si="118"/>
        <v>0</v>
      </c>
      <c r="LJ94" s="27">
        <f t="shared" si="118"/>
        <v>0</v>
      </c>
      <c r="LK94" s="27">
        <f t="shared" si="118"/>
        <v>154.40348384999996</v>
      </c>
      <c r="LL94" s="27">
        <f t="shared" si="118"/>
        <v>154.40348384999996</v>
      </c>
      <c r="LM94" s="27">
        <f t="shared" si="118"/>
        <v>154.40348384999996</v>
      </c>
      <c r="LN94" s="27">
        <f t="shared" si="118"/>
        <v>154.40348384999996</v>
      </c>
      <c r="LO94" s="27">
        <f t="shared" si="118"/>
        <v>154.40348384999996</v>
      </c>
      <c r="LP94" s="27">
        <f t="shared" si="118"/>
        <v>0</v>
      </c>
      <c r="LQ94" s="27">
        <f t="shared" si="118"/>
        <v>0</v>
      </c>
      <c r="LR94" s="27">
        <f t="shared" si="118"/>
        <v>154.40348384999996</v>
      </c>
      <c r="LS94" s="27">
        <f t="shared" si="118"/>
        <v>154.40348384999996</v>
      </c>
      <c r="LT94" s="27">
        <f t="shared" si="118"/>
        <v>154.40348384999996</v>
      </c>
      <c r="LU94" s="27">
        <f t="shared" si="118"/>
        <v>154.40348384999996</v>
      </c>
      <c r="LV94" s="27">
        <f t="shared" si="118"/>
        <v>154.40348384999996</v>
      </c>
      <c r="LW94" s="27">
        <f t="shared" si="118"/>
        <v>0</v>
      </c>
      <c r="LX94" s="27">
        <f t="shared" si="118"/>
        <v>0</v>
      </c>
      <c r="LY94" s="27">
        <f t="shared" si="118"/>
        <v>154.40348384999996</v>
      </c>
      <c r="LZ94" s="27">
        <f t="shared" si="118"/>
        <v>154.40348384999996</v>
      </c>
      <c r="MA94" s="27">
        <f t="shared" si="118"/>
        <v>154.40348384999996</v>
      </c>
      <c r="MB94" s="27">
        <f t="shared" si="118"/>
        <v>154.40348384999996</v>
      </c>
      <c r="MC94" s="27">
        <f t="shared" si="118"/>
        <v>200.72452900500002</v>
      </c>
      <c r="MD94" s="27">
        <f t="shared" ref="MD94:NV94" si="119">SUM(MD96:MD102)</f>
        <v>0</v>
      </c>
      <c r="ME94" s="27">
        <f t="shared" si="119"/>
        <v>0</v>
      </c>
      <c r="MF94" s="27">
        <f t="shared" si="119"/>
        <v>200.72452900500002</v>
      </c>
      <c r="MG94" s="27">
        <f t="shared" si="119"/>
        <v>200.72452900500002</v>
      </c>
      <c r="MH94" s="27">
        <f t="shared" si="119"/>
        <v>200.72452900500002</v>
      </c>
      <c r="MI94" s="27">
        <f t="shared" si="119"/>
        <v>200.72452900500002</v>
      </c>
      <c r="MJ94" s="27">
        <f t="shared" si="119"/>
        <v>200.72452900500002</v>
      </c>
      <c r="MK94" s="27">
        <f t="shared" si="119"/>
        <v>0</v>
      </c>
      <c r="ML94" s="27">
        <f t="shared" si="119"/>
        <v>0</v>
      </c>
      <c r="MM94" s="27">
        <f t="shared" si="119"/>
        <v>200.72452900500002</v>
      </c>
      <c r="MN94" s="27">
        <f t="shared" si="119"/>
        <v>200.72452900500002</v>
      </c>
      <c r="MO94" s="27">
        <f t="shared" si="119"/>
        <v>200.72452900500002</v>
      </c>
      <c r="MP94" s="27">
        <f t="shared" si="119"/>
        <v>200.72452900500002</v>
      </c>
      <c r="MQ94" s="27">
        <f t="shared" si="119"/>
        <v>200.72452900500002</v>
      </c>
      <c r="MR94" s="27">
        <f t="shared" si="119"/>
        <v>0</v>
      </c>
      <c r="MS94" s="27">
        <f t="shared" si="119"/>
        <v>0</v>
      </c>
      <c r="MT94" s="27">
        <f t="shared" si="119"/>
        <v>200.72452900500002</v>
      </c>
      <c r="MU94" s="27">
        <f t="shared" si="119"/>
        <v>200.72452900500002</v>
      </c>
      <c r="MV94" s="27">
        <f t="shared" si="119"/>
        <v>200.72452900500002</v>
      </c>
      <c r="MW94" s="27">
        <f t="shared" si="119"/>
        <v>200.72452900500002</v>
      </c>
      <c r="MX94" s="27">
        <f t="shared" si="119"/>
        <v>200.72452900500002</v>
      </c>
      <c r="MY94" s="27">
        <f t="shared" si="119"/>
        <v>0</v>
      </c>
      <c r="MZ94" s="27">
        <f t="shared" si="119"/>
        <v>0</v>
      </c>
      <c r="NA94" s="27">
        <f t="shared" si="119"/>
        <v>200.72452900500002</v>
      </c>
      <c r="NB94" s="27">
        <f t="shared" si="119"/>
        <v>200.72452900500002</v>
      </c>
      <c r="NC94" s="27">
        <f t="shared" si="119"/>
        <v>200.72452900500002</v>
      </c>
      <c r="ND94" s="27">
        <f t="shared" si="119"/>
        <v>200.72452900500002</v>
      </c>
      <c r="NE94" s="27">
        <f t="shared" si="119"/>
        <v>200.72452900500002</v>
      </c>
      <c r="NF94" s="27">
        <f t="shared" si="119"/>
        <v>0</v>
      </c>
      <c r="NG94" s="27">
        <f t="shared" si="119"/>
        <v>0</v>
      </c>
      <c r="NH94" s="27">
        <f t="shared" si="119"/>
        <v>240.86943480600002</v>
      </c>
      <c r="NI94" s="27">
        <f t="shared" si="119"/>
        <v>240.86943480600002</v>
      </c>
      <c r="NJ94" s="27">
        <f t="shared" si="119"/>
        <v>240.86943480600002</v>
      </c>
      <c r="NK94" s="27">
        <f t="shared" si="119"/>
        <v>240.86943480600002</v>
      </c>
      <c r="NL94" s="27">
        <f t="shared" si="119"/>
        <v>240.86943480600002</v>
      </c>
      <c r="NM94" s="27">
        <f t="shared" si="119"/>
        <v>0</v>
      </c>
      <c r="NN94" s="27">
        <f t="shared" si="119"/>
        <v>0</v>
      </c>
      <c r="NO94" s="27">
        <f t="shared" si="119"/>
        <v>240.86943480600002</v>
      </c>
      <c r="NP94" s="27">
        <f t="shared" si="119"/>
        <v>240.86943480600002</v>
      </c>
      <c r="NQ94" s="27">
        <f t="shared" si="119"/>
        <v>240.86943480600002</v>
      </c>
      <c r="NR94" s="27">
        <f t="shared" si="119"/>
        <v>240.86943480600002</v>
      </c>
      <c r="NS94" s="27">
        <f t="shared" si="119"/>
        <v>240.86943480600002</v>
      </c>
      <c r="NT94" s="27">
        <f t="shared" si="119"/>
        <v>0</v>
      </c>
      <c r="NU94" s="27">
        <f t="shared" si="119"/>
        <v>0</v>
      </c>
      <c r="NV94" s="27">
        <f t="shared" si="119"/>
        <v>240.86943480600002</v>
      </c>
    </row>
    <row r="95" spans="1:386" s="35" customForma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4"/>
      <c r="K95" s="33"/>
      <c r="L95" s="33"/>
      <c r="M95" s="33"/>
      <c r="N95" s="33"/>
      <c r="O95" s="33"/>
      <c r="P95" s="16" t="str">
        <f>structure!$S$13</f>
        <v>контроль</v>
      </c>
      <c r="Q95" s="33"/>
      <c r="R95" s="36">
        <f>R94-SUM(R96:R102)</f>
        <v>0</v>
      </c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</row>
    <row r="96" spans="1:386" s="38" customFormat="1" ht="10.199999999999999" x14ac:dyDescent="0.2">
      <c r="A96" s="31"/>
      <c r="B96" s="31"/>
      <c r="C96" s="31"/>
      <c r="D96" s="31"/>
      <c r="E96" s="31"/>
      <c r="F96" s="31"/>
      <c r="G96" s="31" t="str">
        <f>G94</f>
        <v>доплаты от заказчиков</v>
      </c>
      <c r="H96" s="31"/>
      <c r="I96" s="31"/>
      <c r="J96" s="31" t="str">
        <f>IF($G96="","",INDEX(KPI!$H$11:$H$121,SUMIFS(KPI!$E$11:$E$121,KPI!$F$11:$F$121,$G96)))</f>
        <v>тыс.руб.</v>
      </c>
      <c r="K96" s="31"/>
      <c r="L96" s="31"/>
      <c r="M96" s="31"/>
      <c r="N96" s="31" t="str">
        <f>structure!$G$11</f>
        <v>товарная категория 1</v>
      </c>
      <c r="O96" s="31"/>
      <c r="P96" s="31"/>
      <c r="Q96" s="31"/>
      <c r="R96" s="37">
        <f t="shared" ref="R96:R101" si="120">SUM(T96:NV96)</f>
        <v>9634.6294426053282</v>
      </c>
      <c r="S96" s="31"/>
      <c r="T96" s="31"/>
      <c r="U96" s="37">
        <f>IF(U$9="",0,IF(U$9-SUMIFS(conditions!$73:$73,conditions!$8:$8,"&lt;="&amp;U$9,conditions!$9:$9,"&gt;="&amp;U$9)-SUMIFS(conditions!$71:$71,conditions!$8:$8,"&lt;="&amp;U$9,conditions!$9:$9,"&gt;="&amp;U$9)&lt;$U$9,SUMIFS(15:15,$9:$9,U$9-SUMIFS(conditions!$73:$73,conditions!$8:$8,"&lt;="&amp;U$9,conditions!$9:$9,"&gt;="&amp;U$9))*conditions!$U$69*conditions!$U$72,SUMIFS(15:15,$9:$9,U$9-SUMIFS(conditions!$73:$73,conditions!$8:$8,"&lt;="&amp;U$9,conditions!$9:$9,"&gt;="&amp;U$9))*SUMIFS(conditions!$69:$69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*SUMIFS(conditions!$72:$72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))</f>
        <v>0</v>
      </c>
      <c r="V96" s="37">
        <f>IF(V$9="",0,IF(V$9-SUMIFS(conditions!$73:$73,conditions!$8:$8,"&lt;="&amp;V$9,conditions!$9:$9,"&gt;="&amp;V$9)-SUMIFS(conditions!$71:$71,conditions!$8:$8,"&lt;="&amp;V$9,conditions!$9:$9,"&gt;="&amp;V$9)&lt;$U$9,SUMIFS(15:15,$9:$9,V$9-SUMIFS(conditions!$73:$73,conditions!$8:$8,"&lt;="&amp;V$9,conditions!$9:$9,"&gt;="&amp;V$9))*conditions!$U$69*conditions!$U$72,SUMIFS(15:15,$9:$9,V$9-SUMIFS(conditions!$73:$73,conditions!$8:$8,"&lt;="&amp;V$9,conditions!$9:$9,"&gt;="&amp;V$9))*SUMIFS(conditions!$69:$69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*SUMIFS(conditions!$72:$72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))</f>
        <v>0</v>
      </c>
      <c r="W96" s="37">
        <f>IF(W$9="",0,IF(W$9-SUMIFS(conditions!$73:$73,conditions!$8:$8,"&lt;="&amp;W$9,conditions!$9:$9,"&gt;="&amp;W$9)-SUMIFS(conditions!$71:$71,conditions!$8:$8,"&lt;="&amp;W$9,conditions!$9:$9,"&gt;="&amp;W$9)&lt;$U$9,SUMIFS(15:15,$9:$9,W$9-SUMIFS(conditions!$73:$73,conditions!$8:$8,"&lt;="&amp;W$9,conditions!$9:$9,"&gt;="&amp;W$9))*conditions!$U$69*conditions!$U$72,SUMIFS(15:15,$9:$9,W$9-SUMIFS(conditions!$73:$73,conditions!$8:$8,"&lt;="&amp;W$9,conditions!$9:$9,"&gt;="&amp;W$9))*SUMIFS(conditions!$69:$69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*SUMIFS(conditions!$72:$72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))</f>
        <v>0</v>
      </c>
      <c r="X96" s="37">
        <f>IF(X$9="",0,IF(X$9-SUMIFS(conditions!$73:$73,conditions!$8:$8,"&lt;="&amp;X$9,conditions!$9:$9,"&gt;="&amp;X$9)-SUMIFS(conditions!$71:$71,conditions!$8:$8,"&lt;="&amp;X$9,conditions!$9:$9,"&gt;="&amp;X$9)&lt;$U$9,SUMIFS(15:15,$9:$9,X$9-SUMIFS(conditions!$73:$73,conditions!$8:$8,"&lt;="&amp;X$9,conditions!$9:$9,"&gt;="&amp;X$9))*conditions!$U$69*conditions!$U$72,SUMIFS(15:15,$9:$9,X$9-SUMIFS(conditions!$73:$73,conditions!$8:$8,"&lt;="&amp;X$9,conditions!$9:$9,"&gt;="&amp;X$9))*SUMIFS(conditions!$69:$69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*SUMIFS(conditions!$72:$72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))</f>
        <v>0</v>
      </c>
      <c r="Y96" s="37">
        <f>IF(Y$9="",0,IF(Y$9-SUMIFS(conditions!$73:$73,conditions!$8:$8,"&lt;="&amp;Y$9,conditions!$9:$9,"&gt;="&amp;Y$9)-SUMIFS(conditions!$71:$71,conditions!$8:$8,"&lt;="&amp;Y$9,conditions!$9:$9,"&gt;="&amp;Y$9)&lt;$U$9,SUMIFS(15:15,$9:$9,Y$9-SUMIFS(conditions!$73:$73,conditions!$8:$8,"&lt;="&amp;Y$9,conditions!$9:$9,"&gt;="&amp;Y$9))*conditions!$U$69*conditions!$U$72,SUMIFS(15:15,$9:$9,Y$9-SUMIFS(conditions!$73:$73,conditions!$8:$8,"&lt;="&amp;Y$9,conditions!$9:$9,"&gt;="&amp;Y$9))*SUMIFS(conditions!$69:$69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*SUMIFS(conditions!$72:$72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))</f>
        <v>0</v>
      </c>
      <c r="Z96" s="37">
        <f>IF(Z$9="",0,IF(Z$9-SUMIFS(conditions!$73:$73,conditions!$8:$8,"&lt;="&amp;Z$9,conditions!$9:$9,"&gt;="&amp;Z$9)-SUMIFS(conditions!$71:$71,conditions!$8:$8,"&lt;="&amp;Z$9,conditions!$9:$9,"&gt;="&amp;Z$9)&lt;$U$9,SUMIFS(15:15,$9:$9,Z$9-SUMIFS(conditions!$73:$73,conditions!$8:$8,"&lt;="&amp;Z$9,conditions!$9:$9,"&gt;="&amp;Z$9))*conditions!$U$69*conditions!$U$72,SUMIFS(15:15,$9:$9,Z$9-SUMIFS(conditions!$73:$73,conditions!$8:$8,"&lt;="&amp;Z$9,conditions!$9:$9,"&gt;="&amp;Z$9))*SUMIFS(conditions!$69:$69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*SUMIFS(conditions!$72:$72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))</f>
        <v>0</v>
      </c>
      <c r="AA96" s="37">
        <f>IF(AA$9="",0,IF(AA$9-SUMIFS(conditions!$73:$73,conditions!$8:$8,"&lt;="&amp;AA$9,conditions!$9:$9,"&gt;="&amp;AA$9)-SUMIFS(conditions!$71:$71,conditions!$8:$8,"&lt;="&amp;AA$9,conditions!$9:$9,"&gt;="&amp;AA$9)&lt;$U$9,SUMIFS(15:15,$9:$9,AA$9-SUMIFS(conditions!$73:$73,conditions!$8:$8,"&lt;="&amp;AA$9,conditions!$9:$9,"&gt;="&amp;AA$9))*conditions!$U$69*conditions!$U$72,SUMIFS(15:15,$9:$9,AA$9-SUMIFS(conditions!$73:$73,conditions!$8:$8,"&lt;="&amp;AA$9,conditions!$9:$9,"&gt;="&amp;AA$9))*SUMIFS(conditions!$69:$69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*SUMIFS(conditions!$72:$72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))</f>
        <v>0</v>
      </c>
      <c r="AB96" s="37">
        <f>IF(AB$9="",0,IF(AB$9-SUMIFS(conditions!$73:$73,conditions!$8:$8,"&lt;="&amp;AB$9,conditions!$9:$9,"&gt;="&amp;AB$9)-SUMIFS(conditions!$71:$71,conditions!$8:$8,"&lt;="&amp;AB$9,conditions!$9:$9,"&gt;="&amp;AB$9)&lt;$U$9,SUMIFS(15:15,$9:$9,AB$9-SUMIFS(conditions!$73:$73,conditions!$8:$8,"&lt;="&amp;AB$9,conditions!$9:$9,"&gt;="&amp;AB$9))*conditions!$U$69*conditions!$U$72,SUMIFS(15:15,$9:$9,AB$9-SUMIFS(conditions!$73:$73,conditions!$8:$8,"&lt;="&amp;AB$9,conditions!$9:$9,"&gt;="&amp;AB$9))*SUMIFS(conditions!$69:$69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*SUMIFS(conditions!$72:$72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))</f>
        <v>0</v>
      </c>
      <c r="AC96" s="37">
        <f>IF(AC$9="",0,IF(AC$9-SUMIFS(conditions!$73:$73,conditions!$8:$8,"&lt;="&amp;AC$9,conditions!$9:$9,"&gt;="&amp;AC$9)-SUMIFS(conditions!$71:$71,conditions!$8:$8,"&lt;="&amp;AC$9,conditions!$9:$9,"&gt;="&amp;AC$9)&lt;$U$9,SUMIFS(15:15,$9:$9,AC$9-SUMIFS(conditions!$73:$73,conditions!$8:$8,"&lt;="&amp;AC$9,conditions!$9:$9,"&gt;="&amp;AC$9))*conditions!$U$69*conditions!$U$72,SUMIFS(15:15,$9:$9,AC$9-SUMIFS(conditions!$73:$73,conditions!$8:$8,"&lt;="&amp;AC$9,conditions!$9:$9,"&gt;="&amp;AC$9))*SUMIFS(conditions!$69:$69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*SUMIFS(conditions!$72:$72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))</f>
        <v>0</v>
      </c>
      <c r="AD96" s="37">
        <f>IF(AD$9="",0,IF(AD$9-SUMIFS(conditions!$73:$73,conditions!$8:$8,"&lt;="&amp;AD$9,conditions!$9:$9,"&gt;="&amp;AD$9)-SUMIFS(conditions!$71:$71,conditions!$8:$8,"&lt;="&amp;AD$9,conditions!$9:$9,"&gt;="&amp;AD$9)&lt;$U$9,SUMIFS(15:15,$9:$9,AD$9-SUMIFS(conditions!$73:$73,conditions!$8:$8,"&lt;="&amp;AD$9,conditions!$9:$9,"&gt;="&amp;AD$9))*conditions!$U$69*conditions!$U$72,SUMIFS(15:15,$9:$9,AD$9-SUMIFS(conditions!$73:$73,conditions!$8:$8,"&lt;="&amp;AD$9,conditions!$9:$9,"&gt;="&amp;AD$9))*SUMIFS(conditions!$69:$69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*SUMIFS(conditions!$72:$72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))</f>
        <v>0</v>
      </c>
      <c r="AE96" s="37">
        <f>IF(AE$9="",0,IF(AE$9-SUMIFS(conditions!$73:$73,conditions!$8:$8,"&lt;="&amp;AE$9,conditions!$9:$9,"&gt;="&amp;AE$9)-SUMIFS(conditions!$71:$71,conditions!$8:$8,"&lt;="&amp;AE$9,conditions!$9:$9,"&gt;="&amp;AE$9)&lt;$U$9,SUMIFS(15:15,$9:$9,AE$9-SUMIFS(conditions!$73:$73,conditions!$8:$8,"&lt;="&amp;AE$9,conditions!$9:$9,"&gt;="&amp;AE$9))*conditions!$U$69*conditions!$U$72,SUMIFS(15:15,$9:$9,AE$9-SUMIFS(conditions!$73:$73,conditions!$8:$8,"&lt;="&amp;AE$9,conditions!$9:$9,"&gt;="&amp;AE$9))*SUMIFS(conditions!$69:$69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*SUMIFS(conditions!$72:$72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))</f>
        <v>0</v>
      </c>
      <c r="AF96" s="37">
        <f>IF(AF$9="",0,IF(AF$9-SUMIFS(conditions!$73:$73,conditions!$8:$8,"&lt;="&amp;AF$9,conditions!$9:$9,"&gt;="&amp;AF$9)-SUMIFS(conditions!$71:$71,conditions!$8:$8,"&lt;="&amp;AF$9,conditions!$9:$9,"&gt;="&amp;AF$9)&lt;$U$9,SUMIFS(15:15,$9:$9,AF$9-SUMIFS(conditions!$73:$73,conditions!$8:$8,"&lt;="&amp;AF$9,conditions!$9:$9,"&gt;="&amp;AF$9))*conditions!$U$69*conditions!$U$72,SUMIFS(15:15,$9:$9,AF$9-SUMIFS(conditions!$73:$73,conditions!$8:$8,"&lt;="&amp;AF$9,conditions!$9:$9,"&gt;="&amp;AF$9))*SUMIFS(conditions!$69:$69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*SUMIFS(conditions!$72:$72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))</f>
        <v>0</v>
      </c>
      <c r="AG96" s="37">
        <f>IF(AG$9="",0,IF(AG$9-SUMIFS(conditions!$73:$73,conditions!$8:$8,"&lt;="&amp;AG$9,conditions!$9:$9,"&gt;="&amp;AG$9)-SUMIFS(conditions!$71:$71,conditions!$8:$8,"&lt;="&amp;AG$9,conditions!$9:$9,"&gt;="&amp;AG$9)&lt;$U$9,SUMIFS(15:15,$9:$9,AG$9-SUMIFS(conditions!$73:$73,conditions!$8:$8,"&lt;="&amp;AG$9,conditions!$9:$9,"&gt;="&amp;AG$9))*conditions!$U$69*conditions!$U$72,SUMIFS(15:15,$9:$9,AG$9-SUMIFS(conditions!$73:$73,conditions!$8:$8,"&lt;="&amp;AG$9,conditions!$9:$9,"&gt;="&amp;AG$9))*SUMIFS(conditions!$69:$69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*SUMIFS(conditions!$72:$72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))</f>
        <v>0</v>
      </c>
      <c r="AH96" s="37">
        <f>IF(AH$9="",0,IF(AH$9-SUMIFS(conditions!$73:$73,conditions!$8:$8,"&lt;="&amp;AH$9,conditions!$9:$9,"&gt;="&amp;AH$9)-SUMIFS(conditions!$71:$71,conditions!$8:$8,"&lt;="&amp;AH$9,conditions!$9:$9,"&gt;="&amp;AH$9)&lt;$U$9,SUMIFS(15:15,$9:$9,AH$9-SUMIFS(conditions!$73:$73,conditions!$8:$8,"&lt;="&amp;AH$9,conditions!$9:$9,"&gt;="&amp;AH$9))*conditions!$U$69*conditions!$U$72,SUMIFS(15:15,$9:$9,AH$9-SUMIFS(conditions!$73:$73,conditions!$8:$8,"&lt;="&amp;AH$9,conditions!$9:$9,"&gt;="&amp;AH$9))*SUMIFS(conditions!$69:$69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*SUMIFS(conditions!$72:$72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))</f>
        <v>0</v>
      </c>
      <c r="AI96" s="37">
        <f>IF(AI$9="",0,IF(AI$9-SUMIFS(conditions!$73:$73,conditions!$8:$8,"&lt;="&amp;AI$9,conditions!$9:$9,"&gt;="&amp;AI$9)-SUMIFS(conditions!$71:$71,conditions!$8:$8,"&lt;="&amp;AI$9,conditions!$9:$9,"&gt;="&amp;AI$9)&lt;$U$9,SUMIFS(15:15,$9:$9,AI$9-SUMIFS(conditions!$73:$73,conditions!$8:$8,"&lt;="&amp;AI$9,conditions!$9:$9,"&gt;="&amp;AI$9))*conditions!$U$69*conditions!$U$72,SUMIFS(15:15,$9:$9,AI$9-SUMIFS(conditions!$73:$73,conditions!$8:$8,"&lt;="&amp;AI$9,conditions!$9:$9,"&gt;="&amp;AI$9))*SUMIFS(conditions!$69:$69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*SUMIFS(conditions!$72:$72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))</f>
        <v>0</v>
      </c>
      <c r="AJ96" s="37">
        <f>IF(AJ$9="",0,IF(AJ$9-SUMIFS(conditions!$73:$73,conditions!$8:$8,"&lt;="&amp;AJ$9,conditions!$9:$9,"&gt;="&amp;AJ$9)-SUMIFS(conditions!$71:$71,conditions!$8:$8,"&lt;="&amp;AJ$9,conditions!$9:$9,"&gt;="&amp;AJ$9)&lt;$U$9,SUMIFS(15:15,$9:$9,AJ$9-SUMIFS(conditions!$73:$73,conditions!$8:$8,"&lt;="&amp;AJ$9,conditions!$9:$9,"&gt;="&amp;AJ$9))*conditions!$U$69*conditions!$U$72,SUMIFS(15:15,$9:$9,AJ$9-SUMIFS(conditions!$73:$73,conditions!$8:$8,"&lt;="&amp;AJ$9,conditions!$9:$9,"&gt;="&amp;AJ$9))*SUMIFS(conditions!$69:$69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*SUMIFS(conditions!$72:$72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))</f>
        <v>32.4</v>
      </c>
      <c r="AK96" s="37">
        <f>IF(AK$9="",0,IF(AK$9-SUMIFS(conditions!$73:$73,conditions!$8:$8,"&lt;="&amp;AK$9,conditions!$9:$9,"&gt;="&amp;AK$9)-SUMIFS(conditions!$71:$71,conditions!$8:$8,"&lt;="&amp;AK$9,conditions!$9:$9,"&gt;="&amp;AK$9)&lt;$U$9,SUMIFS(15:15,$9:$9,AK$9-SUMIFS(conditions!$73:$73,conditions!$8:$8,"&lt;="&amp;AK$9,conditions!$9:$9,"&gt;="&amp;AK$9))*conditions!$U$69*conditions!$U$72,SUMIFS(15:15,$9:$9,AK$9-SUMIFS(conditions!$73:$73,conditions!$8:$8,"&lt;="&amp;AK$9,conditions!$9:$9,"&gt;="&amp;AK$9))*SUMIFS(conditions!$69:$69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*SUMIFS(conditions!$72:$72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))</f>
        <v>32.4</v>
      </c>
      <c r="AL96" s="37">
        <f>IF(AL$9="",0,IF(AL$9-SUMIFS(conditions!$73:$73,conditions!$8:$8,"&lt;="&amp;AL$9,conditions!$9:$9,"&gt;="&amp;AL$9)-SUMIFS(conditions!$71:$71,conditions!$8:$8,"&lt;="&amp;AL$9,conditions!$9:$9,"&gt;="&amp;AL$9)&lt;$U$9,SUMIFS(15:15,$9:$9,AL$9-SUMIFS(conditions!$73:$73,conditions!$8:$8,"&lt;="&amp;AL$9,conditions!$9:$9,"&gt;="&amp;AL$9))*conditions!$U$69*conditions!$U$72,SUMIFS(15:15,$9:$9,AL$9-SUMIFS(conditions!$73:$73,conditions!$8:$8,"&lt;="&amp;AL$9,conditions!$9:$9,"&gt;="&amp;AL$9))*SUMIFS(conditions!$69:$69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*SUMIFS(conditions!$72:$72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))</f>
        <v>32.4</v>
      </c>
      <c r="AM96" s="37">
        <f>IF(AM$9="",0,IF(AM$9-SUMIFS(conditions!$73:$73,conditions!$8:$8,"&lt;="&amp;AM$9,conditions!$9:$9,"&gt;="&amp;AM$9)-SUMIFS(conditions!$71:$71,conditions!$8:$8,"&lt;="&amp;AM$9,conditions!$9:$9,"&gt;="&amp;AM$9)&lt;$U$9,SUMIFS(15:15,$9:$9,AM$9-SUMIFS(conditions!$73:$73,conditions!$8:$8,"&lt;="&amp;AM$9,conditions!$9:$9,"&gt;="&amp;AM$9))*conditions!$U$69*conditions!$U$72,SUMIFS(15:15,$9:$9,AM$9-SUMIFS(conditions!$73:$73,conditions!$8:$8,"&lt;="&amp;AM$9,conditions!$9:$9,"&gt;="&amp;AM$9))*SUMIFS(conditions!$69:$69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*SUMIFS(conditions!$72:$72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))</f>
        <v>32.4</v>
      </c>
      <c r="AN96" s="37">
        <f>IF(AN$9="",0,IF(AN$9-SUMIFS(conditions!$73:$73,conditions!$8:$8,"&lt;="&amp;AN$9,conditions!$9:$9,"&gt;="&amp;AN$9)-SUMIFS(conditions!$71:$71,conditions!$8:$8,"&lt;="&amp;AN$9,conditions!$9:$9,"&gt;="&amp;AN$9)&lt;$U$9,SUMIFS(15:15,$9:$9,AN$9-SUMIFS(conditions!$73:$73,conditions!$8:$8,"&lt;="&amp;AN$9,conditions!$9:$9,"&gt;="&amp;AN$9))*conditions!$U$69*conditions!$U$72,SUMIFS(15:15,$9:$9,AN$9-SUMIFS(conditions!$73:$73,conditions!$8:$8,"&lt;="&amp;AN$9,conditions!$9:$9,"&gt;="&amp;AN$9))*SUMIFS(conditions!$69:$69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*SUMIFS(conditions!$72:$72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))</f>
        <v>32.4</v>
      </c>
      <c r="AO96" s="37">
        <f>IF(AO$9="",0,IF(AO$9-SUMIFS(conditions!$73:$73,conditions!$8:$8,"&lt;="&amp;AO$9,conditions!$9:$9,"&gt;="&amp;AO$9)-SUMIFS(conditions!$71:$71,conditions!$8:$8,"&lt;="&amp;AO$9,conditions!$9:$9,"&gt;="&amp;AO$9)&lt;$U$9,SUMIFS(15:15,$9:$9,AO$9-SUMIFS(conditions!$73:$73,conditions!$8:$8,"&lt;="&amp;AO$9,conditions!$9:$9,"&gt;="&amp;AO$9))*conditions!$U$69*conditions!$U$72,SUMIFS(15:15,$9:$9,AO$9-SUMIFS(conditions!$73:$73,conditions!$8:$8,"&lt;="&amp;AO$9,conditions!$9:$9,"&gt;="&amp;AO$9))*SUMIFS(conditions!$69:$69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*SUMIFS(conditions!$72:$72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))</f>
        <v>0</v>
      </c>
      <c r="AP96" s="37">
        <f>IF(AP$9="",0,IF(AP$9-SUMIFS(conditions!$73:$73,conditions!$8:$8,"&lt;="&amp;AP$9,conditions!$9:$9,"&gt;="&amp;AP$9)-SUMIFS(conditions!$71:$71,conditions!$8:$8,"&lt;="&amp;AP$9,conditions!$9:$9,"&gt;="&amp;AP$9)&lt;$U$9,SUMIFS(15:15,$9:$9,AP$9-SUMIFS(conditions!$73:$73,conditions!$8:$8,"&lt;="&amp;AP$9,conditions!$9:$9,"&gt;="&amp;AP$9))*conditions!$U$69*conditions!$U$72,SUMIFS(15:15,$9:$9,AP$9-SUMIFS(conditions!$73:$73,conditions!$8:$8,"&lt;="&amp;AP$9,conditions!$9:$9,"&gt;="&amp;AP$9))*SUMIFS(conditions!$69:$69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*SUMIFS(conditions!$72:$72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))</f>
        <v>0</v>
      </c>
      <c r="AQ96" s="37">
        <f>IF(AQ$9="",0,IF(AQ$9-SUMIFS(conditions!$73:$73,conditions!$8:$8,"&lt;="&amp;AQ$9,conditions!$9:$9,"&gt;="&amp;AQ$9)-SUMIFS(conditions!$71:$71,conditions!$8:$8,"&lt;="&amp;AQ$9,conditions!$9:$9,"&gt;="&amp;AQ$9)&lt;$U$9,SUMIFS(15:15,$9:$9,AQ$9-SUMIFS(conditions!$73:$73,conditions!$8:$8,"&lt;="&amp;AQ$9,conditions!$9:$9,"&gt;="&amp;AQ$9))*conditions!$U$69*conditions!$U$72,SUMIFS(15:15,$9:$9,AQ$9-SUMIFS(conditions!$73:$73,conditions!$8:$8,"&lt;="&amp;AQ$9,conditions!$9:$9,"&gt;="&amp;AQ$9))*SUMIFS(conditions!$69:$69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*SUMIFS(conditions!$72:$72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))</f>
        <v>32.4</v>
      </c>
      <c r="AR96" s="37">
        <f>IF(AR$9="",0,IF(AR$9-SUMIFS(conditions!$73:$73,conditions!$8:$8,"&lt;="&amp;AR$9,conditions!$9:$9,"&gt;="&amp;AR$9)-SUMIFS(conditions!$71:$71,conditions!$8:$8,"&lt;="&amp;AR$9,conditions!$9:$9,"&gt;="&amp;AR$9)&lt;$U$9,SUMIFS(15:15,$9:$9,AR$9-SUMIFS(conditions!$73:$73,conditions!$8:$8,"&lt;="&amp;AR$9,conditions!$9:$9,"&gt;="&amp;AR$9))*conditions!$U$69*conditions!$U$72,SUMIFS(15:15,$9:$9,AR$9-SUMIFS(conditions!$73:$73,conditions!$8:$8,"&lt;="&amp;AR$9,conditions!$9:$9,"&gt;="&amp;AR$9))*SUMIFS(conditions!$69:$69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*SUMIFS(conditions!$72:$72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))</f>
        <v>32.4</v>
      </c>
      <c r="AS96" s="37">
        <f>IF(AS$9="",0,IF(AS$9-SUMIFS(conditions!$73:$73,conditions!$8:$8,"&lt;="&amp;AS$9,conditions!$9:$9,"&gt;="&amp;AS$9)-SUMIFS(conditions!$71:$71,conditions!$8:$8,"&lt;="&amp;AS$9,conditions!$9:$9,"&gt;="&amp;AS$9)&lt;$U$9,SUMIFS(15:15,$9:$9,AS$9-SUMIFS(conditions!$73:$73,conditions!$8:$8,"&lt;="&amp;AS$9,conditions!$9:$9,"&gt;="&amp;AS$9))*conditions!$U$69*conditions!$U$72,SUMIFS(15:15,$9:$9,AS$9-SUMIFS(conditions!$73:$73,conditions!$8:$8,"&lt;="&amp;AS$9,conditions!$9:$9,"&gt;="&amp;AS$9))*SUMIFS(conditions!$69:$69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*SUMIFS(conditions!$72:$72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))</f>
        <v>32.4</v>
      </c>
      <c r="AT96" s="37">
        <f>IF(AT$9="",0,IF(AT$9-SUMIFS(conditions!$73:$73,conditions!$8:$8,"&lt;="&amp;AT$9,conditions!$9:$9,"&gt;="&amp;AT$9)-SUMIFS(conditions!$71:$71,conditions!$8:$8,"&lt;="&amp;AT$9,conditions!$9:$9,"&gt;="&amp;AT$9)&lt;$U$9,SUMIFS(15:15,$9:$9,AT$9-SUMIFS(conditions!$73:$73,conditions!$8:$8,"&lt;="&amp;AT$9,conditions!$9:$9,"&gt;="&amp;AT$9))*conditions!$U$69*conditions!$U$72,SUMIFS(15:15,$9:$9,AT$9-SUMIFS(conditions!$73:$73,conditions!$8:$8,"&lt;="&amp;AT$9,conditions!$9:$9,"&gt;="&amp;AT$9))*SUMIFS(conditions!$69:$69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*SUMIFS(conditions!$72:$72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))</f>
        <v>32.4</v>
      </c>
      <c r="AU96" s="37">
        <f>IF(AU$9="",0,IF(AU$9-SUMIFS(conditions!$73:$73,conditions!$8:$8,"&lt;="&amp;AU$9,conditions!$9:$9,"&gt;="&amp;AU$9)-SUMIFS(conditions!$71:$71,conditions!$8:$8,"&lt;="&amp;AU$9,conditions!$9:$9,"&gt;="&amp;AU$9)&lt;$U$9,SUMIFS(15:15,$9:$9,AU$9-SUMIFS(conditions!$73:$73,conditions!$8:$8,"&lt;="&amp;AU$9,conditions!$9:$9,"&gt;="&amp;AU$9))*conditions!$U$69*conditions!$U$72,SUMIFS(15:15,$9:$9,AU$9-SUMIFS(conditions!$73:$73,conditions!$8:$8,"&lt;="&amp;AU$9,conditions!$9:$9,"&gt;="&amp;AU$9))*SUMIFS(conditions!$69:$69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*SUMIFS(conditions!$72:$72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))</f>
        <v>32.4</v>
      </c>
      <c r="AV96" s="37">
        <f>IF(AV$9="",0,IF(AV$9-SUMIFS(conditions!$73:$73,conditions!$8:$8,"&lt;="&amp;AV$9,conditions!$9:$9,"&gt;="&amp;AV$9)-SUMIFS(conditions!$71:$71,conditions!$8:$8,"&lt;="&amp;AV$9,conditions!$9:$9,"&gt;="&amp;AV$9)&lt;$U$9,SUMIFS(15:15,$9:$9,AV$9-SUMIFS(conditions!$73:$73,conditions!$8:$8,"&lt;="&amp;AV$9,conditions!$9:$9,"&gt;="&amp;AV$9))*conditions!$U$69*conditions!$U$72,SUMIFS(15:15,$9:$9,AV$9-SUMIFS(conditions!$73:$73,conditions!$8:$8,"&lt;="&amp;AV$9,conditions!$9:$9,"&gt;="&amp;AV$9))*SUMIFS(conditions!$69:$69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*SUMIFS(conditions!$72:$72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))</f>
        <v>0</v>
      </c>
      <c r="AW96" s="37">
        <f>IF(AW$9="",0,IF(AW$9-SUMIFS(conditions!$73:$73,conditions!$8:$8,"&lt;="&amp;AW$9,conditions!$9:$9,"&gt;="&amp;AW$9)-SUMIFS(conditions!$71:$71,conditions!$8:$8,"&lt;="&amp;AW$9,conditions!$9:$9,"&gt;="&amp;AW$9)&lt;$U$9,SUMIFS(15:15,$9:$9,AW$9-SUMIFS(conditions!$73:$73,conditions!$8:$8,"&lt;="&amp;AW$9,conditions!$9:$9,"&gt;="&amp;AW$9))*conditions!$U$69*conditions!$U$72,SUMIFS(15:15,$9:$9,AW$9-SUMIFS(conditions!$73:$73,conditions!$8:$8,"&lt;="&amp;AW$9,conditions!$9:$9,"&gt;="&amp;AW$9))*SUMIFS(conditions!$69:$69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*SUMIFS(conditions!$72:$72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))</f>
        <v>0</v>
      </c>
      <c r="AX96" s="37">
        <f>IF(AX$9="",0,IF(AX$9-SUMIFS(conditions!$73:$73,conditions!$8:$8,"&lt;="&amp;AX$9,conditions!$9:$9,"&gt;="&amp;AX$9)-SUMIFS(conditions!$71:$71,conditions!$8:$8,"&lt;="&amp;AX$9,conditions!$9:$9,"&gt;="&amp;AX$9)&lt;$U$9,SUMIFS(15:15,$9:$9,AX$9-SUMIFS(conditions!$73:$73,conditions!$8:$8,"&lt;="&amp;AX$9,conditions!$9:$9,"&gt;="&amp;AX$9))*conditions!$U$69*conditions!$U$72,SUMIFS(15:15,$9:$9,AX$9-SUMIFS(conditions!$73:$73,conditions!$8:$8,"&lt;="&amp;AX$9,conditions!$9:$9,"&gt;="&amp;AX$9))*SUMIFS(conditions!$69:$69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*SUMIFS(conditions!$72:$72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))</f>
        <v>32.4</v>
      </c>
      <c r="AY96" s="37">
        <f>IF(AY$9="",0,IF(AY$9-SUMIFS(conditions!$73:$73,conditions!$8:$8,"&lt;="&amp;AY$9,conditions!$9:$9,"&gt;="&amp;AY$9)-SUMIFS(conditions!$71:$71,conditions!$8:$8,"&lt;="&amp;AY$9,conditions!$9:$9,"&gt;="&amp;AY$9)&lt;$U$9,SUMIFS(15:15,$9:$9,AY$9-SUMIFS(conditions!$73:$73,conditions!$8:$8,"&lt;="&amp;AY$9,conditions!$9:$9,"&gt;="&amp;AY$9))*conditions!$U$69*conditions!$U$72,SUMIFS(15:15,$9:$9,AY$9-SUMIFS(conditions!$73:$73,conditions!$8:$8,"&lt;="&amp;AY$9,conditions!$9:$9,"&gt;="&amp;AY$9))*SUMIFS(conditions!$69:$69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*SUMIFS(conditions!$72:$72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))</f>
        <v>32.4</v>
      </c>
      <c r="AZ96" s="37">
        <f>IF(AZ$9="",0,IF(AZ$9-SUMIFS(conditions!$73:$73,conditions!$8:$8,"&lt;="&amp;AZ$9,conditions!$9:$9,"&gt;="&amp;AZ$9)-SUMIFS(conditions!$71:$71,conditions!$8:$8,"&lt;="&amp;AZ$9,conditions!$9:$9,"&gt;="&amp;AZ$9)&lt;$U$9,SUMIFS(15:15,$9:$9,AZ$9-SUMIFS(conditions!$73:$73,conditions!$8:$8,"&lt;="&amp;AZ$9,conditions!$9:$9,"&gt;="&amp;AZ$9))*conditions!$U$69*conditions!$U$72,SUMIFS(15:15,$9:$9,AZ$9-SUMIFS(conditions!$73:$73,conditions!$8:$8,"&lt;="&amp;AZ$9,conditions!$9:$9,"&gt;="&amp;AZ$9))*SUMIFS(conditions!$69:$69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*SUMIFS(conditions!$72:$72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))</f>
        <v>32.4</v>
      </c>
      <c r="BA96" s="37">
        <f>IF(BA$9="",0,IF(BA$9-SUMIFS(conditions!$73:$73,conditions!$8:$8,"&lt;="&amp;BA$9,conditions!$9:$9,"&gt;="&amp;BA$9)-SUMIFS(conditions!$71:$71,conditions!$8:$8,"&lt;="&amp;BA$9,conditions!$9:$9,"&gt;="&amp;BA$9)&lt;$U$9,SUMIFS(15:15,$9:$9,BA$9-SUMIFS(conditions!$73:$73,conditions!$8:$8,"&lt;="&amp;BA$9,conditions!$9:$9,"&gt;="&amp;BA$9))*conditions!$U$69*conditions!$U$72,SUMIFS(15:15,$9:$9,BA$9-SUMIFS(conditions!$73:$73,conditions!$8:$8,"&lt;="&amp;BA$9,conditions!$9:$9,"&gt;="&amp;BA$9))*SUMIFS(conditions!$69:$69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*SUMIFS(conditions!$72:$72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))</f>
        <v>32.4</v>
      </c>
      <c r="BB96" s="37">
        <f>IF(BB$9="",0,IF(BB$9-SUMIFS(conditions!$73:$73,conditions!$8:$8,"&lt;="&amp;BB$9,conditions!$9:$9,"&gt;="&amp;BB$9)-SUMIFS(conditions!$71:$71,conditions!$8:$8,"&lt;="&amp;BB$9,conditions!$9:$9,"&gt;="&amp;BB$9)&lt;$U$9,SUMIFS(15:15,$9:$9,BB$9-SUMIFS(conditions!$73:$73,conditions!$8:$8,"&lt;="&amp;BB$9,conditions!$9:$9,"&gt;="&amp;BB$9))*conditions!$U$69*conditions!$U$72,SUMIFS(15:15,$9:$9,BB$9-SUMIFS(conditions!$73:$73,conditions!$8:$8,"&lt;="&amp;BB$9,conditions!$9:$9,"&gt;="&amp;BB$9))*SUMIFS(conditions!$69:$69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*SUMIFS(conditions!$72:$72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))</f>
        <v>32.4</v>
      </c>
      <c r="BC96" s="37">
        <f>IF(BC$9="",0,IF(BC$9-SUMIFS(conditions!$73:$73,conditions!$8:$8,"&lt;="&amp;BC$9,conditions!$9:$9,"&gt;="&amp;BC$9)-SUMIFS(conditions!$71:$71,conditions!$8:$8,"&lt;="&amp;BC$9,conditions!$9:$9,"&gt;="&amp;BC$9)&lt;$U$9,SUMIFS(15:15,$9:$9,BC$9-SUMIFS(conditions!$73:$73,conditions!$8:$8,"&lt;="&amp;BC$9,conditions!$9:$9,"&gt;="&amp;BC$9))*conditions!$U$69*conditions!$U$72,SUMIFS(15:15,$9:$9,BC$9-SUMIFS(conditions!$73:$73,conditions!$8:$8,"&lt;="&amp;BC$9,conditions!$9:$9,"&gt;="&amp;BC$9))*SUMIFS(conditions!$69:$69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*SUMIFS(conditions!$72:$72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))</f>
        <v>0</v>
      </c>
      <c r="BD96" s="37">
        <f>IF(BD$9="",0,IF(BD$9-SUMIFS(conditions!$73:$73,conditions!$8:$8,"&lt;="&amp;BD$9,conditions!$9:$9,"&gt;="&amp;BD$9)-SUMIFS(conditions!$71:$71,conditions!$8:$8,"&lt;="&amp;BD$9,conditions!$9:$9,"&gt;="&amp;BD$9)&lt;$U$9,SUMIFS(15:15,$9:$9,BD$9-SUMIFS(conditions!$73:$73,conditions!$8:$8,"&lt;="&amp;BD$9,conditions!$9:$9,"&gt;="&amp;BD$9))*conditions!$U$69*conditions!$U$72,SUMIFS(15:15,$9:$9,BD$9-SUMIFS(conditions!$73:$73,conditions!$8:$8,"&lt;="&amp;BD$9,conditions!$9:$9,"&gt;="&amp;BD$9))*SUMIFS(conditions!$69:$69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*SUMIFS(conditions!$72:$72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))</f>
        <v>0</v>
      </c>
      <c r="BE96" s="37">
        <f>IF(BE$9="",0,IF(BE$9-SUMIFS(conditions!$73:$73,conditions!$8:$8,"&lt;="&amp;BE$9,conditions!$9:$9,"&gt;="&amp;BE$9)-SUMIFS(conditions!$71:$71,conditions!$8:$8,"&lt;="&amp;BE$9,conditions!$9:$9,"&gt;="&amp;BE$9)&lt;$U$9,SUMIFS(15:15,$9:$9,BE$9-SUMIFS(conditions!$73:$73,conditions!$8:$8,"&lt;="&amp;BE$9,conditions!$9:$9,"&gt;="&amp;BE$9))*conditions!$U$69*conditions!$U$72,SUMIFS(15:15,$9:$9,BE$9-SUMIFS(conditions!$73:$73,conditions!$8:$8,"&lt;="&amp;BE$9,conditions!$9:$9,"&gt;="&amp;BE$9))*SUMIFS(conditions!$69:$69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*SUMIFS(conditions!$72:$72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))</f>
        <v>32.4</v>
      </c>
      <c r="BF96" s="37">
        <f>IF(BF$9="",0,IF(BF$9-SUMIFS(conditions!$73:$73,conditions!$8:$8,"&lt;="&amp;BF$9,conditions!$9:$9,"&gt;="&amp;BF$9)-SUMIFS(conditions!$71:$71,conditions!$8:$8,"&lt;="&amp;BF$9,conditions!$9:$9,"&gt;="&amp;BF$9)&lt;$U$9,SUMIFS(15:15,$9:$9,BF$9-SUMIFS(conditions!$73:$73,conditions!$8:$8,"&lt;="&amp;BF$9,conditions!$9:$9,"&gt;="&amp;BF$9))*conditions!$U$69*conditions!$U$72,SUMIFS(15:15,$9:$9,BF$9-SUMIFS(conditions!$73:$73,conditions!$8:$8,"&lt;="&amp;BF$9,conditions!$9:$9,"&gt;="&amp;BF$9))*SUMIFS(conditions!$69:$69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*SUMIFS(conditions!$72:$72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))</f>
        <v>32.4</v>
      </c>
      <c r="BG96" s="37">
        <f>IF(BG$9="",0,IF(BG$9-SUMIFS(conditions!$73:$73,conditions!$8:$8,"&lt;="&amp;BG$9,conditions!$9:$9,"&gt;="&amp;BG$9)-SUMIFS(conditions!$71:$71,conditions!$8:$8,"&lt;="&amp;BG$9,conditions!$9:$9,"&gt;="&amp;BG$9)&lt;$U$9,SUMIFS(15:15,$9:$9,BG$9-SUMIFS(conditions!$73:$73,conditions!$8:$8,"&lt;="&amp;BG$9,conditions!$9:$9,"&gt;="&amp;BG$9))*conditions!$U$69*conditions!$U$72,SUMIFS(15:15,$9:$9,BG$9-SUMIFS(conditions!$73:$73,conditions!$8:$8,"&lt;="&amp;BG$9,conditions!$9:$9,"&gt;="&amp;BG$9))*SUMIFS(conditions!$69:$69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*SUMIFS(conditions!$72:$72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))</f>
        <v>32.4</v>
      </c>
      <c r="BH96" s="37">
        <f>IF(BH$9="",0,IF(BH$9-SUMIFS(conditions!$73:$73,conditions!$8:$8,"&lt;="&amp;BH$9,conditions!$9:$9,"&gt;="&amp;BH$9)-SUMIFS(conditions!$71:$71,conditions!$8:$8,"&lt;="&amp;BH$9,conditions!$9:$9,"&gt;="&amp;BH$9)&lt;$U$9,SUMIFS(15:15,$9:$9,BH$9-SUMIFS(conditions!$73:$73,conditions!$8:$8,"&lt;="&amp;BH$9,conditions!$9:$9,"&gt;="&amp;BH$9))*conditions!$U$69*conditions!$U$72,SUMIFS(15:15,$9:$9,BH$9-SUMIFS(conditions!$73:$73,conditions!$8:$8,"&lt;="&amp;BH$9,conditions!$9:$9,"&gt;="&amp;BH$9))*SUMIFS(conditions!$69:$69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*SUMIFS(conditions!$72:$72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))</f>
        <v>32.4</v>
      </c>
      <c r="BI96" s="37">
        <f>IF(BI$9="",0,IF(BI$9-SUMIFS(conditions!$73:$73,conditions!$8:$8,"&lt;="&amp;BI$9,conditions!$9:$9,"&gt;="&amp;BI$9)-SUMIFS(conditions!$71:$71,conditions!$8:$8,"&lt;="&amp;BI$9,conditions!$9:$9,"&gt;="&amp;BI$9)&lt;$U$9,SUMIFS(15:15,$9:$9,BI$9-SUMIFS(conditions!$73:$73,conditions!$8:$8,"&lt;="&amp;BI$9,conditions!$9:$9,"&gt;="&amp;BI$9))*conditions!$U$69*conditions!$U$72,SUMIFS(15:15,$9:$9,BI$9-SUMIFS(conditions!$73:$73,conditions!$8:$8,"&lt;="&amp;BI$9,conditions!$9:$9,"&gt;="&amp;BI$9))*SUMIFS(conditions!$69:$69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*SUMIFS(conditions!$72:$72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))</f>
        <v>32.4</v>
      </c>
      <c r="BJ96" s="37">
        <f>IF(BJ$9="",0,IF(BJ$9-SUMIFS(conditions!$73:$73,conditions!$8:$8,"&lt;="&amp;BJ$9,conditions!$9:$9,"&gt;="&amp;BJ$9)-SUMIFS(conditions!$71:$71,conditions!$8:$8,"&lt;="&amp;BJ$9,conditions!$9:$9,"&gt;="&amp;BJ$9)&lt;$U$9,SUMIFS(15:15,$9:$9,BJ$9-SUMIFS(conditions!$73:$73,conditions!$8:$8,"&lt;="&amp;BJ$9,conditions!$9:$9,"&gt;="&amp;BJ$9))*conditions!$U$69*conditions!$U$72,SUMIFS(15:15,$9:$9,BJ$9-SUMIFS(conditions!$73:$73,conditions!$8:$8,"&lt;="&amp;BJ$9,conditions!$9:$9,"&gt;="&amp;BJ$9))*SUMIFS(conditions!$69:$69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*SUMIFS(conditions!$72:$72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))</f>
        <v>0</v>
      </c>
      <c r="BK96" s="37">
        <f>IF(BK$9="",0,IF(BK$9-SUMIFS(conditions!$73:$73,conditions!$8:$8,"&lt;="&amp;BK$9,conditions!$9:$9,"&gt;="&amp;BK$9)-SUMIFS(conditions!$71:$71,conditions!$8:$8,"&lt;="&amp;BK$9,conditions!$9:$9,"&gt;="&amp;BK$9)&lt;$U$9,SUMIFS(15:15,$9:$9,BK$9-SUMIFS(conditions!$73:$73,conditions!$8:$8,"&lt;="&amp;BK$9,conditions!$9:$9,"&gt;="&amp;BK$9))*conditions!$U$69*conditions!$U$72,SUMIFS(15:15,$9:$9,BK$9-SUMIFS(conditions!$73:$73,conditions!$8:$8,"&lt;="&amp;BK$9,conditions!$9:$9,"&gt;="&amp;BK$9))*SUMIFS(conditions!$69:$69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*SUMIFS(conditions!$72:$72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))</f>
        <v>0</v>
      </c>
      <c r="BL96" s="37">
        <f>IF(BL$9="",0,IF(BL$9-SUMIFS(conditions!$73:$73,conditions!$8:$8,"&lt;="&amp;BL$9,conditions!$9:$9,"&gt;="&amp;BL$9)-SUMIFS(conditions!$71:$71,conditions!$8:$8,"&lt;="&amp;BL$9,conditions!$9:$9,"&gt;="&amp;BL$9)&lt;$U$9,SUMIFS(15:15,$9:$9,BL$9-SUMIFS(conditions!$73:$73,conditions!$8:$8,"&lt;="&amp;BL$9,conditions!$9:$9,"&gt;="&amp;BL$9))*conditions!$U$69*conditions!$U$72,SUMIFS(15:15,$9:$9,BL$9-SUMIFS(conditions!$73:$73,conditions!$8:$8,"&lt;="&amp;BL$9,conditions!$9:$9,"&gt;="&amp;BL$9))*SUMIFS(conditions!$69:$69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*SUMIFS(conditions!$72:$72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))</f>
        <v>32.4</v>
      </c>
      <c r="BM96" s="37">
        <f>IF(BM$9="",0,IF(BM$9-SUMIFS(conditions!$73:$73,conditions!$8:$8,"&lt;="&amp;BM$9,conditions!$9:$9,"&gt;="&amp;BM$9)-SUMIFS(conditions!$71:$71,conditions!$8:$8,"&lt;="&amp;BM$9,conditions!$9:$9,"&gt;="&amp;BM$9)&lt;$U$9,SUMIFS(15:15,$9:$9,BM$9-SUMIFS(conditions!$73:$73,conditions!$8:$8,"&lt;="&amp;BM$9,conditions!$9:$9,"&gt;="&amp;BM$9))*conditions!$U$69*conditions!$U$72,SUMIFS(15:15,$9:$9,BM$9-SUMIFS(conditions!$73:$73,conditions!$8:$8,"&lt;="&amp;BM$9,conditions!$9:$9,"&gt;="&amp;BM$9))*SUMIFS(conditions!$69:$69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*SUMIFS(conditions!$72:$72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))</f>
        <v>32.4</v>
      </c>
      <c r="BN96" s="37">
        <f>IF(BN$9="",0,IF(BN$9-SUMIFS(conditions!$73:$73,conditions!$8:$8,"&lt;="&amp;BN$9,conditions!$9:$9,"&gt;="&amp;BN$9)-SUMIFS(conditions!$71:$71,conditions!$8:$8,"&lt;="&amp;BN$9,conditions!$9:$9,"&gt;="&amp;BN$9)&lt;$U$9,SUMIFS(15:15,$9:$9,BN$9-SUMIFS(conditions!$73:$73,conditions!$8:$8,"&lt;="&amp;BN$9,conditions!$9:$9,"&gt;="&amp;BN$9))*conditions!$U$69*conditions!$U$72,SUMIFS(15:15,$9:$9,BN$9-SUMIFS(conditions!$73:$73,conditions!$8:$8,"&lt;="&amp;BN$9,conditions!$9:$9,"&gt;="&amp;BN$9))*SUMIFS(conditions!$69:$69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*SUMIFS(conditions!$72:$72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))</f>
        <v>32.4</v>
      </c>
      <c r="BO96" s="37">
        <f>IF(BO$9="",0,IF(BO$9-SUMIFS(conditions!$73:$73,conditions!$8:$8,"&lt;="&amp;BO$9,conditions!$9:$9,"&gt;="&amp;BO$9)-SUMIFS(conditions!$71:$71,conditions!$8:$8,"&lt;="&amp;BO$9,conditions!$9:$9,"&gt;="&amp;BO$9)&lt;$U$9,SUMIFS(15:15,$9:$9,BO$9-SUMIFS(conditions!$73:$73,conditions!$8:$8,"&lt;="&amp;BO$9,conditions!$9:$9,"&gt;="&amp;BO$9))*conditions!$U$69*conditions!$U$72,SUMIFS(15:15,$9:$9,BO$9-SUMIFS(conditions!$73:$73,conditions!$8:$8,"&lt;="&amp;BO$9,conditions!$9:$9,"&gt;="&amp;BO$9))*SUMIFS(conditions!$69:$69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*SUMIFS(conditions!$72:$72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))</f>
        <v>40.5</v>
      </c>
      <c r="BP96" s="37">
        <f>IF(BP$9="",0,IF(BP$9-SUMIFS(conditions!$73:$73,conditions!$8:$8,"&lt;="&amp;BP$9,conditions!$9:$9,"&gt;="&amp;BP$9)-SUMIFS(conditions!$71:$71,conditions!$8:$8,"&lt;="&amp;BP$9,conditions!$9:$9,"&gt;="&amp;BP$9)&lt;$U$9,SUMIFS(15:15,$9:$9,BP$9-SUMIFS(conditions!$73:$73,conditions!$8:$8,"&lt;="&amp;BP$9,conditions!$9:$9,"&gt;="&amp;BP$9))*conditions!$U$69*conditions!$U$72,SUMIFS(15:15,$9:$9,BP$9-SUMIFS(conditions!$73:$73,conditions!$8:$8,"&lt;="&amp;BP$9,conditions!$9:$9,"&gt;="&amp;BP$9))*SUMIFS(conditions!$69:$69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*SUMIFS(conditions!$72:$72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))</f>
        <v>40.5</v>
      </c>
      <c r="BQ96" s="37">
        <f>IF(BQ$9="",0,IF(BQ$9-SUMIFS(conditions!$73:$73,conditions!$8:$8,"&lt;="&amp;BQ$9,conditions!$9:$9,"&gt;="&amp;BQ$9)-SUMIFS(conditions!$71:$71,conditions!$8:$8,"&lt;="&amp;BQ$9,conditions!$9:$9,"&gt;="&amp;BQ$9)&lt;$U$9,SUMIFS(15:15,$9:$9,BQ$9-SUMIFS(conditions!$73:$73,conditions!$8:$8,"&lt;="&amp;BQ$9,conditions!$9:$9,"&gt;="&amp;BQ$9))*conditions!$U$69*conditions!$U$72,SUMIFS(15:15,$9:$9,BQ$9-SUMIFS(conditions!$73:$73,conditions!$8:$8,"&lt;="&amp;BQ$9,conditions!$9:$9,"&gt;="&amp;BQ$9))*SUMIFS(conditions!$69:$69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*SUMIFS(conditions!$72:$72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))</f>
        <v>0</v>
      </c>
      <c r="BR96" s="37">
        <f>IF(BR$9="",0,IF(BR$9-SUMIFS(conditions!$73:$73,conditions!$8:$8,"&lt;="&amp;BR$9,conditions!$9:$9,"&gt;="&amp;BR$9)-SUMIFS(conditions!$71:$71,conditions!$8:$8,"&lt;="&amp;BR$9,conditions!$9:$9,"&gt;="&amp;BR$9)&lt;$U$9,SUMIFS(15:15,$9:$9,BR$9-SUMIFS(conditions!$73:$73,conditions!$8:$8,"&lt;="&amp;BR$9,conditions!$9:$9,"&gt;="&amp;BR$9))*conditions!$U$69*conditions!$U$72,SUMIFS(15:15,$9:$9,BR$9-SUMIFS(conditions!$73:$73,conditions!$8:$8,"&lt;="&amp;BR$9,conditions!$9:$9,"&gt;="&amp;BR$9))*SUMIFS(conditions!$69:$69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*SUMIFS(conditions!$72:$72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))</f>
        <v>0</v>
      </c>
      <c r="BS96" s="37">
        <f>IF(BS$9="",0,IF(BS$9-SUMIFS(conditions!$73:$73,conditions!$8:$8,"&lt;="&amp;BS$9,conditions!$9:$9,"&gt;="&amp;BS$9)-SUMIFS(conditions!$71:$71,conditions!$8:$8,"&lt;="&amp;BS$9,conditions!$9:$9,"&gt;="&amp;BS$9)&lt;$U$9,SUMIFS(15:15,$9:$9,BS$9-SUMIFS(conditions!$73:$73,conditions!$8:$8,"&lt;="&amp;BS$9,conditions!$9:$9,"&gt;="&amp;BS$9))*conditions!$U$69*conditions!$U$72,SUMIFS(15:15,$9:$9,BS$9-SUMIFS(conditions!$73:$73,conditions!$8:$8,"&lt;="&amp;BS$9,conditions!$9:$9,"&gt;="&amp;BS$9))*SUMIFS(conditions!$69:$69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*SUMIFS(conditions!$72:$72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))</f>
        <v>40.5</v>
      </c>
      <c r="BT96" s="37">
        <f>IF(BT$9="",0,IF(BT$9-SUMIFS(conditions!$73:$73,conditions!$8:$8,"&lt;="&amp;BT$9,conditions!$9:$9,"&gt;="&amp;BT$9)-SUMIFS(conditions!$71:$71,conditions!$8:$8,"&lt;="&amp;BT$9,conditions!$9:$9,"&gt;="&amp;BT$9)&lt;$U$9,SUMIFS(15:15,$9:$9,BT$9-SUMIFS(conditions!$73:$73,conditions!$8:$8,"&lt;="&amp;BT$9,conditions!$9:$9,"&gt;="&amp;BT$9))*conditions!$U$69*conditions!$U$72,SUMIFS(15:15,$9:$9,BT$9-SUMIFS(conditions!$73:$73,conditions!$8:$8,"&lt;="&amp;BT$9,conditions!$9:$9,"&gt;="&amp;BT$9))*SUMIFS(conditions!$69:$69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*SUMIFS(conditions!$72:$72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))</f>
        <v>40.5</v>
      </c>
      <c r="BU96" s="37">
        <f>IF(BU$9="",0,IF(BU$9-SUMIFS(conditions!$73:$73,conditions!$8:$8,"&lt;="&amp;BU$9,conditions!$9:$9,"&gt;="&amp;BU$9)-SUMIFS(conditions!$71:$71,conditions!$8:$8,"&lt;="&amp;BU$9,conditions!$9:$9,"&gt;="&amp;BU$9)&lt;$U$9,SUMIFS(15:15,$9:$9,BU$9-SUMIFS(conditions!$73:$73,conditions!$8:$8,"&lt;="&amp;BU$9,conditions!$9:$9,"&gt;="&amp;BU$9))*conditions!$U$69*conditions!$U$72,SUMIFS(15:15,$9:$9,BU$9-SUMIFS(conditions!$73:$73,conditions!$8:$8,"&lt;="&amp;BU$9,conditions!$9:$9,"&gt;="&amp;BU$9))*SUMIFS(conditions!$69:$69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*SUMIFS(conditions!$72:$72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))</f>
        <v>40.5</v>
      </c>
      <c r="BV96" s="37">
        <f>IF(BV$9="",0,IF(BV$9-SUMIFS(conditions!$73:$73,conditions!$8:$8,"&lt;="&amp;BV$9,conditions!$9:$9,"&gt;="&amp;BV$9)-SUMIFS(conditions!$71:$71,conditions!$8:$8,"&lt;="&amp;BV$9,conditions!$9:$9,"&gt;="&amp;BV$9)&lt;$U$9,SUMIFS(15:15,$9:$9,BV$9-SUMIFS(conditions!$73:$73,conditions!$8:$8,"&lt;="&amp;BV$9,conditions!$9:$9,"&gt;="&amp;BV$9))*conditions!$U$69*conditions!$U$72,SUMIFS(15:15,$9:$9,BV$9-SUMIFS(conditions!$73:$73,conditions!$8:$8,"&lt;="&amp;BV$9,conditions!$9:$9,"&gt;="&amp;BV$9))*SUMIFS(conditions!$69:$69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*SUMIFS(conditions!$72:$72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))</f>
        <v>40.5</v>
      </c>
      <c r="BW96" s="37">
        <f>IF(BW$9="",0,IF(BW$9-SUMIFS(conditions!$73:$73,conditions!$8:$8,"&lt;="&amp;BW$9,conditions!$9:$9,"&gt;="&amp;BW$9)-SUMIFS(conditions!$71:$71,conditions!$8:$8,"&lt;="&amp;BW$9,conditions!$9:$9,"&gt;="&amp;BW$9)&lt;$U$9,SUMIFS(15:15,$9:$9,BW$9-SUMIFS(conditions!$73:$73,conditions!$8:$8,"&lt;="&amp;BW$9,conditions!$9:$9,"&gt;="&amp;BW$9))*conditions!$U$69*conditions!$U$72,SUMIFS(15:15,$9:$9,BW$9-SUMIFS(conditions!$73:$73,conditions!$8:$8,"&lt;="&amp;BW$9,conditions!$9:$9,"&gt;="&amp;BW$9))*SUMIFS(conditions!$69:$69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*SUMIFS(conditions!$72:$72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))</f>
        <v>40.5</v>
      </c>
      <c r="BX96" s="37">
        <f>IF(BX$9="",0,IF(BX$9-SUMIFS(conditions!$73:$73,conditions!$8:$8,"&lt;="&amp;BX$9,conditions!$9:$9,"&gt;="&amp;BX$9)-SUMIFS(conditions!$71:$71,conditions!$8:$8,"&lt;="&amp;BX$9,conditions!$9:$9,"&gt;="&amp;BX$9)&lt;$U$9,SUMIFS(15:15,$9:$9,BX$9-SUMIFS(conditions!$73:$73,conditions!$8:$8,"&lt;="&amp;BX$9,conditions!$9:$9,"&gt;="&amp;BX$9))*conditions!$U$69*conditions!$U$72,SUMIFS(15:15,$9:$9,BX$9-SUMIFS(conditions!$73:$73,conditions!$8:$8,"&lt;="&amp;BX$9,conditions!$9:$9,"&gt;="&amp;BX$9))*SUMIFS(conditions!$69:$69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*SUMIFS(conditions!$72:$72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))</f>
        <v>0</v>
      </c>
      <c r="BY96" s="37">
        <f>IF(BY$9="",0,IF(BY$9-SUMIFS(conditions!$73:$73,conditions!$8:$8,"&lt;="&amp;BY$9,conditions!$9:$9,"&gt;="&amp;BY$9)-SUMIFS(conditions!$71:$71,conditions!$8:$8,"&lt;="&amp;BY$9,conditions!$9:$9,"&gt;="&amp;BY$9)&lt;$U$9,SUMIFS(15:15,$9:$9,BY$9-SUMIFS(conditions!$73:$73,conditions!$8:$8,"&lt;="&amp;BY$9,conditions!$9:$9,"&gt;="&amp;BY$9))*conditions!$U$69*conditions!$U$72,SUMIFS(15:15,$9:$9,BY$9-SUMIFS(conditions!$73:$73,conditions!$8:$8,"&lt;="&amp;BY$9,conditions!$9:$9,"&gt;="&amp;BY$9))*SUMIFS(conditions!$69:$69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*SUMIFS(conditions!$72:$72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))</f>
        <v>0</v>
      </c>
      <c r="BZ96" s="37">
        <f>IF(BZ$9="",0,IF(BZ$9-SUMIFS(conditions!$73:$73,conditions!$8:$8,"&lt;="&amp;BZ$9,conditions!$9:$9,"&gt;="&amp;BZ$9)-SUMIFS(conditions!$71:$71,conditions!$8:$8,"&lt;="&amp;BZ$9,conditions!$9:$9,"&gt;="&amp;BZ$9)&lt;$U$9,SUMIFS(15:15,$9:$9,BZ$9-SUMIFS(conditions!$73:$73,conditions!$8:$8,"&lt;="&amp;BZ$9,conditions!$9:$9,"&gt;="&amp;BZ$9))*conditions!$U$69*conditions!$U$72,SUMIFS(15:15,$9:$9,BZ$9-SUMIFS(conditions!$73:$73,conditions!$8:$8,"&lt;="&amp;BZ$9,conditions!$9:$9,"&gt;="&amp;BZ$9))*SUMIFS(conditions!$69:$69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*SUMIFS(conditions!$72:$72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))</f>
        <v>40.5</v>
      </c>
      <c r="CA96" s="37">
        <f>IF(CA$9="",0,IF(CA$9-SUMIFS(conditions!$73:$73,conditions!$8:$8,"&lt;="&amp;CA$9,conditions!$9:$9,"&gt;="&amp;CA$9)-SUMIFS(conditions!$71:$71,conditions!$8:$8,"&lt;="&amp;CA$9,conditions!$9:$9,"&gt;="&amp;CA$9)&lt;$U$9,SUMIFS(15:15,$9:$9,CA$9-SUMIFS(conditions!$73:$73,conditions!$8:$8,"&lt;="&amp;CA$9,conditions!$9:$9,"&gt;="&amp;CA$9))*conditions!$U$69*conditions!$U$72,SUMIFS(15:15,$9:$9,CA$9-SUMIFS(conditions!$73:$73,conditions!$8:$8,"&lt;="&amp;CA$9,conditions!$9:$9,"&gt;="&amp;CA$9))*SUMIFS(conditions!$69:$69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*SUMIFS(conditions!$72:$72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))</f>
        <v>40.5</v>
      </c>
      <c r="CB96" s="37">
        <f>IF(CB$9="",0,IF(CB$9-SUMIFS(conditions!$73:$73,conditions!$8:$8,"&lt;="&amp;CB$9,conditions!$9:$9,"&gt;="&amp;CB$9)-SUMIFS(conditions!$71:$71,conditions!$8:$8,"&lt;="&amp;CB$9,conditions!$9:$9,"&gt;="&amp;CB$9)&lt;$U$9,SUMIFS(15:15,$9:$9,CB$9-SUMIFS(conditions!$73:$73,conditions!$8:$8,"&lt;="&amp;CB$9,conditions!$9:$9,"&gt;="&amp;CB$9))*conditions!$U$69*conditions!$U$72,SUMIFS(15:15,$9:$9,CB$9-SUMIFS(conditions!$73:$73,conditions!$8:$8,"&lt;="&amp;CB$9,conditions!$9:$9,"&gt;="&amp;CB$9))*SUMIFS(conditions!$69:$69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*SUMIFS(conditions!$72:$72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))</f>
        <v>40.5</v>
      </c>
      <c r="CC96" s="37">
        <f>IF(CC$9="",0,IF(CC$9-SUMIFS(conditions!$73:$73,conditions!$8:$8,"&lt;="&amp;CC$9,conditions!$9:$9,"&gt;="&amp;CC$9)-SUMIFS(conditions!$71:$71,conditions!$8:$8,"&lt;="&amp;CC$9,conditions!$9:$9,"&gt;="&amp;CC$9)&lt;$U$9,SUMIFS(15:15,$9:$9,CC$9-SUMIFS(conditions!$73:$73,conditions!$8:$8,"&lt;="&amp;CC$9,conditions!$9:$9,"&gt;="&amp;CC$9))*conditions!$U$69*conditions!$U$72,SUMIFS(15:15,$9:$9,CC$9-SUMIFS(conditions!$73:$73,conditions!$8:$8,"&lt;="&amp;CC$9,conditions!$9:$9,"&gt;="&amp;CC$9))*SUMIFS(conditions!$69:$69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*SUMIFS(conditions!$72:$72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))</f>
        <v>40.5</v>
      </c>
      <c r="CD96" s="37">
        <f>IF(CD$9="",0,IF(CD$9-SUMIFS(conditions!$73:$73,conditions!$8:$8,"&lt;="&amp;CD$9,conditions!$9:$9,"&gt;="&amp;CD$9)-SUMIFS(conditions!$71:$71,conditions!$8:$8,"&lt;="&amp;CD$9,conditions!$9:$9,"&gt;="&amp;CD$9)&lt;$U$9,SUMIFS(15:15,$9:$9,CD$9-SUMIFS(conditions!$73:$73,conditions!$8:$8,"&lt;="&amp;CD$9,conditions!$9:$9,"&gt;="&amp;CD$9))*conditions!$U$69*conditions!$U$72,SUMIFS(15:15,$9:$9,CD$9-SUMIFS(conditions!$73:$73,conditions!$8:$8,"&lt;="&amp;CD$9,conditions!$9:$9,"&gt;="&amp;CD$9))*SUMIFS(conditions!$69:$69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*SUMIFS(conditions!$72:$72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))</f>
        <v>40.5</v>
      </c>
      <c r="CE96" s="37">
        <f>IF(CE$9="",0,IF(CE$9-SUMIFS(conditions!$73:$73,conditions!$8:$8,"&lt;="&amp;CE$9,conditions!$9:$9,"&gt;="&amp;CE$9)-SUMIFS(conditions!$71:$71,conditions!$8:$8,"&lt;="&amp;CE$9,conditions!$9:$9,"&gt;="&amp;CE$9)&lt;$U$9,SUMIFS(15:15,$9:$9,CE$9-SUMIFS(conditions!$73:$73,conditions!$8:$8,"&lt;="&amp;CE$9,conditions!$9:$9,"&gt;="&amp;CE$9))*conditions!$U$69*conditions!$U$72,SUMIFS(15:15,$9:$9,CE$9-SUMIFS(conditions!$73:$73,conditions!$8:$8,"&lt;="&amp;CE$9,conditions!$9:$9,"&gt;="&amp;CE$9))*SUMIFS(conditions!$69:$69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*SUMIFS(conditions!$72:$72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))</f>
        <v>0</v>
      </c>
      <c r="CF96" s="37">
        <f>IF(CF$9="",0,IF(CF$9-SUMIFS(conditions!$73:$73,conditions!$8:$8,"&lt;="&amp;CF$9,conditions!$9:$9,"&gt;="&amp;CF$9)-SUMIFS(conditions!$71:$71,conditions!$8:$8,"&lt;="&amp;CF$9,conditions!$9:$9,"&gt;="&amp;CF$9)&lt;$U$9,SUMIFS(15:15,$9:$9,CF$9-SUMIFS(conditions!$73:$73,conditions!$8:$8,"&lt;="&amp;CF$9,conditions!$9:$9,"&gt;="&amp;CF$9))*conditions!$U$69*conditions!$U$72,SUMIFS(15:15,$9:$9,CF$9-SUMIFS(conditions!$73:$73,conditions!$8:$8,"&lt;="&amp;CF$9,conditions!$9:$9,"&gt;="&amp;CF$9))*SUMIFS(conditions!$69:$69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*SUMIFS(conditions!$72:$72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))</f>
        <v>0</v>
      </c>
      <c r="CG96" s="37">
        <f>IF(CG$9="",0,IF(CG$9-SUMIFS(conditions!$73:$73,conditions!$8:$8,"&lt;="&amp;CG$9,conditions!$9:$9,"&gt;="&amp;CG$9)-SUMIFS(conditions!$71:$71,conditions!$8:$8,"&lt;="&amp;CG$9,conditions!$9:$9,"&gt;="&amp;CG$9)&lt;$U$9,SUMIFS(15:15,$9:$9,CG$9-SUMIFS(conditions!$73:$73,conditions!$8:$8,"&lt;="&amp;CG$9,conditions!$9:$9,"&gt;="&amp;CG$9))*conditions!$U$69*conditions!$U$72,SUMIFS(15:15,$9:$9,CG$9-SUMIFS(conditions!$73:$73,conditions!$8:$8,"&lt;="&amp;CG$9,conditions!$9:$9,"&gt;="&amp;CG$9))*SUMIFS(conditions!$69:$69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*SUMIFS(conditions!$72:$72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))</f>
        <v>40.5</v>
      </c>
      <c r="CH96" s="37">
        <f>IF(CH$9="",0,IF(CH$9-SUMIFS(conditions!$73:$73,conditions!$8:$8,"&lt;="&amp;CH$9,conditions!$9:$9,"&gt;="&amp;CH$9)-SUMIFS(conditions!$71:$71,conditions!$8:$8,"&lt;="&amp;CH$9,conditions!$9:$9,"&gt;="&amp;CH$9)&lt;$U$9,SUMIFS(15:15,$9:$9,CH$9-SUMIFS(conditions!$73:$73,conditions!$8:$8,"&lt;="&amp;CH$9,conditions!$9:$9,"&gt;="&amp;CH$9))*conditions!$U$69*conditions!$U$72,SUMIFS(15:15,$9:$9,CH$9-SUMIFS(conditions!$73:$73,conditions!$8:$8,"&lt;="&amp;CH$9,conditions!$9:$9,"&gt;="&amp;CH$9))*SUMIFS(conditions!$69:$69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*SUMIFS(conditions!$72:$72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))</f>
        <v>40.5</v>
      </c>
      <c r="CI96" s="37">
        <f>IF(CI$9="",0,IF(CI$9-SUMIFS(conditions!$73:$73,conditions!$8:$8,"&lt;="&amp;CI$9,conditions!$9:$9,"&gt;="&amp;CI$9)-SUMIFS(conditions!$71:$71,conditions!$8:$8,"&lt;="&amp;CI$9,conditions!$9:$9,"&gt;="&amp;CI$9)&lt;$U$9,SUMIFS(15:15,$9:$9,CI$9-SUMIFS(conditions!$73:$73,conditions!$8:$8,"&lt;="&amp;CI$9,conditions!$9:$9,"&gt;="&amp;CI$9))*conditions!$U$69*conditions!$U$72,SUMIFS(15:15,$9:$9,CI$9-SUMIFS(conditions!$73:$73,conditions!$8:$8,"&lt;="&amp;CI$9,conditions!$9:$9,"&gt;="&amp;CI$9))*SUMIFS(conditions!$69:$69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*SUMIFS(conditions!$72:$72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))</f>
        <v>40.5</v>
      </c>
      <c r="CJ96" s="37">
        <f>IF(CJ$9="",0,IF(CJ$9-SUMIFS(conditions!$73:$73,conditions!$8:$8,"&lt;="&amp;CJ$9,conditions!$9:$9,"&gt;="&amp;CJ$9)-SUMIFS(conditions!$71:$71,conditions!$8:$8,"&lt;="&amp;CJ$9,conditions!$9:$9,"&gt;="&amp;CJ$9)&lt;$U$9,SUMIFS(15:15,$9:$9,CJ$9-SUMIFS(conditions!$73:$73,conditions!$8:$8,"&lt;="&amp;CJ$9,conditions!$9:$9,"&gt;="&amp;CJ$9))*conditions!$U$69*conditions!$U$72,SUMIFS(15:15,$9:$9,CJ$9-SUMIFS(conditions!$73:$73,conditions!$8:$8,"&lt;="&amp;CJ$9,conditions!$9:$9,"&gt;="&amp;CJ$9))*SUMIFS(conditions!$69:$69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*SUMIFS(conditions!$72:$72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))</f>
        <v>40.5</v>
      </c>
      <c r="CK96" s="37">
        <f>IF(CK$9="",0,IF(CK$9-SUMIFS(conditions!$73:$73,conditions!$8:$8,"&lt;="&amp;CK$9,conditions!$9:$9,"&gt;="&amp;CK$9)-SUMIFS(conditions!$71:$71,conditions!$8:$8,"&lt;="&amp;CK$9,conditions!$9:$9,"&gt;="&amp;CK$9)&lt;$U$9,SUMIFS(15:15,$9:$9,CK$9-SUMIFS(conditions!$73:$73,conditions!$8:$8,"&lt;="&amp;CK$9,conditions!$9:$9,"&gt;="&amp;CK$9))*conditions!$U$69*conditions!$U$72,SUMIFS(15:15,$9:$9,CK$9-SUMIFS(conditions!$73:$73,conditions!$8:$8,"&lt;="&amp;CK$9,conditions!$9:$9,"&gt;="&amp;CK$9))*SUMIFS(conditions!$69:$69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*SUMIFS(conditions!$72:$72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))</f>
        <v>40.5</v>
      </c>
      <c r="CL96" s="37">
        <f>IF(CL$9="",0,IF(CL$9-SUMIFS(conditions!$73:$73,conditions!$8:$8,"&lt;="&amp;CL$9,conditions!$9:$9,"&gt;="&amp;CL$9)-SUMIFS(conditions!$71:$71,conditions!$8:$8,"&lt;="&amp;CL$9,conditions!$9:$9,"&gt;="&amp;CL$9)&lt;$U$9,SUMIFS(15:15,$9:$9,CL$9-SUMIFS(conditions!$73:$73,conditions!$8:$8,"&lt;="&amp;CL$9,conditions!$9:$9,"&gt;="&amp;CL$9))*conditions!$U$69*conditions!$U$72,SUMIFS(15:15,$9:$9,CL$9-SUMIFS(conditions!$73:$73,conditions!$8:$8,"&lt;="&amp;CL$9,conditions!$9:$9,"&gt;="&amp;CL$9))*SUMIFS(conditions!$69:$69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*SUMIFS(conditions!$72:$72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))</f>
        <v>0</v>
      </c>
      <c r="CM96" s="37">
        <f>IF(CM$9="",0,IF(CM$9-SUMIFS(conditions!$73:$73,conditions!$8:$8,"&lt;="&amp;CM$9,conditions!$9:$9,"&gt;="&amp;CM$9)-SUMIFS(conditions!$71:$71,conditions!$8:$8,"&lt;="&amp;CM$9,conditions!$9:$9,"&gt;="&amp;CM$9)&lt;$U$9,SUMIFS(15:15,$9:$9,CM$9-SUMIFS(conditions!$73:$73,conditions!$8:$8,"&lt;="&amp;CM$9,conditions!$9:$9,"&gt;="&amp;CM$9))*conditions!$U$69*conditions!$U$72,SUMIFS(15:15,$9:$9,CM$9-SUMIFS(conditions!$73:$73,conditions!$8:$8,"&lt;="&amp;CM$9,conditions!$9:$9,"&gt;="&amp;CM$9))*SUMIFS(conditions!$69:$69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*SUMIFS(conditions!$72:$72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))</f>
        <v>0</v>
      </c>
      <c r="CN96" s="37">
        <f>IF(CN$9="",0,IF(CN$9-SUMIFS(conditions!$73:$73,conditions!$8:$8,"&lt;="&amp;CN$9,conditions!$9:$9,"&gt;="&amp;CN$9)-SUMIFS(conditions!$71:$71,conditions!$8:$8,"&lt;="&amp;CN$9,conditions!$9:$9,"&gt;="&amp;CN$9)&lt;$U$9,SUMIFS(15:15,$9:$9,CN$9-SUMIFS(conditions!$73:$73,conditions!$8:$8,"&lt;="&amp;CN$9,conditions!$9:$9,"&gt;="&amp;CN$9))*conditions!$U$69*conditions!$U$72,SUMIFS(15:15,$9:$9,CN$9-SUMIFS(conditions!$73:$73,conditions!$8:$8,"&lt;="&amp;CN$9,conditions!$9:$9,"&gt;="&amp;CN$9))*SUMIFS(conditions!$69:$69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*SUMIFS(conditions!$72:$72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))</f>
        <v>40.5</v>
      </c>
      <c r="CO96" s="37">
        <f>IF(CO$9="",0,IF(CO$9-SUMIFS(conditions!$73:$73,conditions!$8:$8,"&lt;="&amp;CO$9,conditions!$9:$9,"&gt;="&amp;CO$9)-SUMIFS(conditions!$71:$71,conditions!$8:$8,"&lt;="&amp;CO$9,conditions!$9:$9,"&gt;="&amp;CO$9)&lt;$U$9,SUMIFS(15:15,$9:$9,CO$9-SUMIFS(conditions!$73:$73,conditions!$8:$8,"&lt;="&amp;CO$9,conditions!$9:$9,"&gt;="&amp;CO$9))*conditions!$U$69*conditions!$U$72,SUMIFS(15:15,$9:$9,CO$9-SUMIFS(conditions!$73:$73,conditions!$8:$8,"&lt;="&amp;CO$9,conditions!$9:$9,"&gt;="&amp;CO$9))*SUMIFS(conditions!$69:$69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*SUMIFS(conditions!$72:$72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))</f>
        <v>40.5</v>
      </c>
      <c r="CP96" s="37">
        <f>IF(CP$9="",0,IF(CP$9-SUMIFS(conditions!$73:$73,conditions!$8:$8,"&lt;="&amp;CP$9,conditions!$9:$9,"&gt;="&amp;CP$9)-SUMIFS(conditions!$71:$71,conditions!$8:$8,"&lt;="&amp;CP$9,conditions!$9:$9,"&gt;="&amp;CP$9)&lt;$U$9,SUMIFS(15:15,$9:$9,CP$9-SUMIFS(conditions!$73:$73,conditions!$8:$8,"&lt;="&amp;CP$9,conditions!$9:$9,"&gt;="&amp;CP$9))*conditions!$U$69*conditions!$U$72,SUMIFS(15:15,$9:$9,CP$9-SUMIFS(conditions!$73:$73,conditions!$8:$8,"&lt;="&amp;CP$9,conditions!$9:$9,"&gt;="&amp;CP$9))*SUMIFS(conditions!$69:$69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*SUMIFS(conditions!$72:$72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))</f>
        <v>40.5</v>
      </c>
      <c r="CQ96" s="37">
        <f>IF(CQ$9="",0,IF(CQ$9-SUMIFS(conditions!$73:$73,conditions!$8:$8,"&lt;="&amp;CQ$9,conditions!$9:$9,"&gt;="&amp;CQ$9)-SUMIFS(conditions!$71:$71,conditions!$8:$8,"&lt;="&amp;CQ$9,conditions!$9:$9,"&gt;="&amp;CQ$9)&lt;$U$9,SUMIFS(15:15,$9:$9,CQ$9-SUMIFS(conditions!$73:$73,conditions!$8:$8,"&lt;="&amp;CQ$9,conditions!$9:$9,"&gt;="&amp;CQ$9))*conditions!$U$69*conditions!$U$72,SUMIFS(15:15,$9:$9,CQ$9-SUMIFS(conditions!$73:$73,conditions!$8:$8,"&lt;="&amp;CQ$9,conditions!$9:$9,"&gt;="&amp;CQ$9))*SUMIFS(conditions!$69:$69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*SUMIFS(conditions!$72:$72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))</f>
        <v>40.5</v>
      </c>
      <c r="CR96" s="37">
        <f>IF(CR$9="",0,IF(CR$9-SUMIFS(conditions!$73:$73,conditions!$8:$8,"&lt;="&amp;CR$9,conditions!$9:$9,"&gt;="&amp;CR$9)-SUMIFS(conditions!$71:$71,conditions!$8:$8,"&lt;="&amp;CR$9,conditions!$9:$9,"&gt;="&amp;CR$9)&lt;$U$9,SUMIFS(15:15,$9:$9,CR$9-SUMIFS(conditions!$73:$73,conditions!$8:$8,"&lt;="&amp;CR$9,conditions!$9:$9,"&gt;="&amp;CR$9))*conditions!$U$69*conditions!$U$72,SUMIFS(15:15,$9:$9,CR$9-SUMIFS(conditions!$73:$73,conditions!$8:$8,"&lt;="&amp;CR$9,conditions!$9:$9,"&gt;="&amp;CR$9))*SUMIFS(conditions!$69:$69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*SUMIFS(conditions!$72:$72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))</f>
        <v>40.5</v>
      </c>
      <c r="CS96" s="37">
        <f>IF(CS$9="",0,IF(CS$9-SUMIFS(conditions!$73:$73,conditions!$8:$8,"&lt;="&amp;CS$9,conditions!$9:$9,"&gt;="&amp;CS$9)-SUMIFS(conditions!$71:$71,conditions!$8:$8,"&lt;="&amp;CS$9,conditions!$9:$9,"&gt;="&amp;CS$9)&lt;$U$9,SUMIFS(15:15,$9:$9,CS$9-SUMIFS(conditions!$73:$73,conditions!$8:$8,"&lt;="&amp;CS$9,conditions!$9:$9,"&gt;="&amp;CS$9))*conditions!$U$69*conditions!$U$72,SUMIFS(15:15,$9:$9,CS$9-SUMIFS(conditions!$73:$73,conditions!$8:$8,"&lt;="&amp;CS$9,conditions!$9:$9,"&gt;="&amp;CS$9))*SUMIFS(conditions!$69:$69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*SUMIFS(conditions!$72:$72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))</f>
        <v>0</v>
      </c>
      <c r="CT96" s="37">
        <f>IF(CT$9="",0,IF(CT$9-SUMIFS(conditions!$73:$73,conditions!$8:$8,"&lt;="&amp;CT$9,conditions!$9:$9,"&gt;="&amp;CT$9)-SUMIFS(conditions!$71:$71,conditions!$8:$8,"&lt;="&amp;CT$9,conditions!$9:$9,"&gt;="&amp;CT$9)&lt;$U$9,SUMIFS(15:15,$9:$9,CT$9-SUMIFS(conditions!$73:$73,conditions!$8:$8,"&lt;="&amp;CT$9,conditions!$9:$9,"&gt;="&amp;CT$9))*conditions!$U$69*conditions!$U$72,SUMIFS(15:15,$9:$9,CT$9-SUMIFS(conditions!$73:$73,conditions!$8:$8,"&lt;="&amp;CT$9,conditions!$9:$9,"&gt;="&amp;CT$9))*SUMIFS(conditions!$69:$69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*SUMIFS(conditions!$72:$72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))</f>
        <v>0</v>
      </c>
      <c r="CU96" s="37">
        <f>IF(CU$9="",0,IF(CU$9-SUMIFS(conditions!$73:$73,conditions!$8:$8,"&lt;="&amp;CU$9,conditions!$9:$9,"&gt;="&amp;CU$9)-SUMIFS(conditions!$71:$71,conditions!$8:$8,"&lt;="&amp;CU$9,conditions!$9:$9,"&gt;="&amp;CU$9)&lt;$U$9,SUMIFS(15:15,$9:$9,CU$9-SUMIFS(conditions!$73:$73,conditions!$8:$8,"&lt;="&amp;CU$9,conditions!$9:$9,"&gt;="&amp;CU$9))*conditions!$U$69*conditions!$U$72,SUMIFS(15:15,$9:$9,CU$9-SUMIFS(conditions!$73:$73,conditions!$8:$8,"&lt;="&amp;CU$9,conditions!$9:$9,"&gt;="&amp;CU$9))*SUMIFS(conditions!$69:$69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*SUMIFS(conditions!$72:$72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))</f>
        <v>27</v>
      </c>
      <c r="CV96" s="37">
        <f>IF(CV$9="",0,IF(CV$9-SUMIFS(conditions!$73:$73,conditions!$8:$8,"&lt;="&amp;CV$9,conditions!$9:$9,"&gt;="&amp;CV$9)-SUMIFS(conditions!$71:$71,conditions!$8:$8,"&lt;="&amp;CV$9,conditions!$9:$9,"&gt;="&amp;CV$9)&lt;$U$9,SUMIFS(15:15,$9:$9,CV$9-SUMIFS(conditions!$73:$73,conditions!$8:$8,"&lt;="&amp;CV$9,conditions!$9:$9,"&gt;="&amp;CV$9))*conditions!$U$69*conditions!$U$72,SUMIFS(15:15,$9:$9,CV$9-SUMIFS(conditions!$73:$73,conditions!$8:$8,"&lt;="&amp;CV$9,conditions!$9:$9,"&gt;="&amp;CV$9))*SUMIFS(conditions!$69:$69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*SUMIFS(conditions!$72:$72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))</f>
        <v>27</v>
      </c>
      <c r="CW96" s="37">
        <f>IF(CW$9="",0,IF(CW$9-SUMIFS(conditions!$73:$73,conditions!$8:$8,"&lt;="&amp;CW$9,conditions!$9:$9,"&gt;="&amp;CW$9)-SUMIFS(conditions!$71:$71,conditions!$8:$8,"&lt;="&amp;CW$9,conditions!$9:$9,"&gt;="&amp;CW$9)&lt;$U$9,SUMIFS(15:15,$9:$9,CW$9-SUMIFS(conditions!$73:$73,conditions!$8:$8,"&lt;="&amp;CW$9,conditions!$9:$9,"&gt;="&amp;CW$9))*conditions!$U$69*conditions!$U$72,SUMIFS(15:15,$9:$9,CW$9-SUMIFS(conditions!$73:$73,conditions!$8:$8,"&lt;="&amp;CW$9,conditions!$9:$9,"&gt;="&amp;CW$9))*SUMIFS(conditions!$69:$69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*SUMIFS(conditions!$72:$72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))</f>
        <v>27</v>
      </c>
      <c r="CX96" s="37">
        <f>IF(CX$9="",0,IF(CX$9-SUMIFS(conditions!$73:$73,conditions!$8:$8,"&lt;="&amp;CX$9,conditions!$9:$9,"&gt;="&amp;CX$9)-SUMIFS(conditions!$71:$71,conditions!$8:$8,"&lt;="&amp;CX$9,conditions!$9:$9,"&gt;="&amp;CX$9)&lt;$U$9,SUMIFS(15:15,$9:$9,CX$9-SUMIFS(conditions!$73:$73,conditions!$8:$8,"&lt;="&amp;CX$9,conditions!$9:$9,"&gt;="&amp;CX$9))*conditions!$U$69*conditions!$U$72,SUMIFS(15:15,$9:$9,CX$9-SUMIFS(conditions!$73:$73,conditions!$8:$8,"&lt;="&amp;CX$9,conditions!$9:$9,"&gt;="&amp;CX$9))*SUMIFS(conditions!$69:$69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*SUMIFS(conditions!$72:$72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))</f>
        <v>27</v>
      </c>
      <c r="CY96" s="37">
        <f>IF(CY$9="",0,IF(CY$9-SUMIFS(conditions!$73:$73,conditions!$8:$8,"&lt;="&amp;CY$9,conditions!$9:$9,"&gt;="&amp;CY$9)-SUMIFS(conditions!$71:$71,conditions!$8:$8,"&lt;="&amp;CY$9,conditions!$9:$9,"&gt;="&amp;CY$9)&lt;$U$9,SUMIFS(15:15,$9:$9,CY$9-SUMIFS(conditions!$73:$73,conditions!$8:$8,"&lt;="&amp;CY$9,conditions!$9:$9,"&gt;="&amp;CY$9))*conditions!$U$69*conditions!$U$72,SUMIFS(15:15,$9:$9,CY$9-SUMIFS(conditions!$73:$73,conditions!$8:$8,"&lt;="&amp;CY$9,conditions!$9:$9,"&gt;="&amp;CY$9))*SUMIFS(conditions!$69:$69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*SUMIFS(conditions!$72:$72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))</f>
        <v>27</v>
      </c>
      <c r="CZ96" s="37">
        <f>IF(CZ$9="",0,IF(CZ$9-SUMIFS(conditions!$73:$73,conditions!$8:$8,"&lt;="&amp;CZ$9,conditions!$9:$9,"&gt;="&amp;CZ$9)-SUMIFS(conditions!$71:$71,conditions!$8:$8,"&lt;="&amp;CZ$9,conditions!$9:$9,"&gt;="&amp;CZ$9)&lt;$U$9,SUMIFS(15:15,$9:$9,CZ$9-SUMIFS(conditions!$73:$73,conditions!$8:$8,"&lt;="&amp;CZ$9,conditions!$9:$9,"&gt;="&amp;CZ$9))*conditions!$U$69*conditions!$U$72,SUMIFS(15:15,$9:$9,CZ$9-SUMIFS(conditions!$73:$73,conditions!$8:$8,"&lt;="&amp;CZ$9,conditions!$9:$9,"&gt;="&amp;CZ$9))*SUMIFS(conditions!$69:$69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*SUMIFS(conditions!$72:$72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))</f>
        <v>0</v>
      </c>
      <c r="DA96" s="37">
        <f>IF(DA$9="",0,IF(DA$9-SUMIFS(conditions!$73:$73,conditions!$8:$8,"&lt;="&amp;DA$9,conditions!$9:$9,"&gt;="&amp;DA$9)-SUMIFS(conditions!$71:$71,conditions!$8:$8,"&lt;="&amp;DA$9,conditions!$9:$9,"&gt;="&amp;DA$9)&lt;$U$9,SUMIFS(15:15,$9:$9,DA$9-SUMIFS(conditions!$73:$73,conditions!$8:$8,"&lt;="&amp;DA$9,conditions!$9:$9,"&gt;="&amp;DA$9))*conditions!$U$69*conditions!$U$72,SUMIFS(15:15,$9:$9,DA$9-SUMIFS(conditions!$73:$73,conditions!$8:$8,"&lt;="&amp;DA$9,conditions!$9:$9,"&gt;="&amp;DA$9))*SUMIFS(conditions!$69:$69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*SUMIFS(conditions!$72:$72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))</f>
        <v>0</v>
      </c>
      <c r="DB96" s="37">
        <f>IF(DB$9="",0,IF(DB$9-SUMIFS(conditions!$73:$73,conditions!$8:$8,"&lt;="&amp;DB$9,conditions!$9:$9,"&gt;="&amp;DB$9)-SUMIFS(conditions!$71:$71,conditions!$8:$8,"&lt;="&amp;DB$9,conditions!$9:$9,"&gt;="&amp;DB$9)&lt;$U$9,SUMIFS(15:15,$9:$9,DB$9-SUMIFS(conditions!$73:$73,conditions!$8:$8,"&lt;="&amp;DB$9,conditions!$9:$9,"&gt;="&amp;DB$9))*conditions!$U$69*conditions!$U$72,SUMIFS(15:15,$9:$9,DB$9-SUMIFS(conditions!$73:$73,conditions!$8:$8,"&lt;="&amp;DB$9,conditions!$9:$9,"&gt;="&amp;DB$9))*SUMIFS(conditions!$69:$69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*SUMIFS(conditions!$72:$72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))</f>
        <v>27</v>
      </c>
      <c r="DC96" s="37">
        <f>IF(DC$9="",0,IF(DC$9-SUMIFS(conditions!$73:$73,conditions!$8:$8,"&lt;="&amp;DC$9,conditions!$9:$9,"&gt;="&amp;DC$9)-SUMIFS(conditions!$71:$71,conditions!$8:$8,"&lt;="&amp;DC$9,conditions!$9:$9,"&gt;="&amp;DC$9)&lt;$U$9,SUMIFS(15:15,$9:$9,DC$9-SUMIFS(conditions!$73:$73,conditions!$8:$8,"&lt;="&amp;DC$9,conditions!$9:$9,"&gt;="&amp;DC$9))*conditions!$U$69*conditions!$U$72,SUMIFS(15:15,$9:$9,DC$9-SUMIFS(conditions!$73:$73,conditions!$8:$8,"&lt;="&amp;DC$9,conditions!$9:$9,"&gt;="&amp;DC$9))*SUMIFS(conditions!$69:$69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*SUMIFS(conditions!$72:$72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))</f>
        <v>27</v>
      </c>
      <c r="DD96" s="37">
        <f>IF(DD$9="",0,IF(DD$9-SUMIFS(conditions!$73:$73,conditions!$8:$8,"&lt;="&amp;DD$9,conditions!$9:$9,"&gt;="&amp;DD$9)-SUMIFS(conditions!$71:$71,conditions!$8:$8,"&lt;="&amp;DD$9,conditions!$9:$9,"&gt;="&amp;DD$9)&lt;$U$9,SUMIFS(15:15,$9:$9,DD$9-SUMIFS(conditions!$73:$73,conditions!$8:$8,"&lt;="&amp;DD$9,conditions!$9:$9,"&gt;="&amp;DD$9))*conditions!$U$69*conditions!$U$72,SUMIFS(15:15,$9:$9,DD$9-SUMIFS(conditions!$73:$73,conditions!$8:$8,"&lt;="&amp;DD$9,conditions!$9:$9,"&gt;="&amp;DD$9))*SUMIFS(conditions!$69:$69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*SUMIFS(conditions!$72:$72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))</f>
        <v>27</v>
      </c>
      <c r="DE96" s="37">
        <f>IF(DE$9="",0,IF(DE$9-SUMIFS(conditions!$73:$73,conditions!$8:$8,"&lt;="&amp;DE$9,conditions!$9:$9,"&gt;="&amp;DE$9)-SUMIFS(conditions!$71:$71,conditions!$8:$8,"&lt;="&amp;DE$9,conditions!$9:$9,"&gt;="&amp;DE$9)&lt;$U$9,SUMIFS(15:15,$9:$9,DE$9-SUMIFS(conditions!$73:$73,conditions!$8:$8,"&lt;="&amp;DE$9,conditions!$9:$9,"&gt;="&amp;DE$9))*conditions!$U$69*conditions!$U$72,SUMIFS(15:15,$9:$9,DE$9-SUMIFS(conditions!$73:$73,conditions!$8:$8,"&lt;="&amp;DE$9,conditions!$9:$9,"&gt;="&amp;DE$9))*SUMIFS(conditions!$69:$69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*SUMIFS(conditions!$72:$72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))</f>
        <v>27</v>
      </c>
      <c r="DF96" s="37">
        <f>IF(DF$9="",0,IF(DF$9-SUMIFS(conditions!$73:$73,conditions!$8:$8,"&lt;="&amp;DF$9,conditions!$9:$9,"&gt;="&amp;DF$9)-SUMIFS(conditions!$71:$71,conditions!$8:$8,"&lt;="&amp;DF$9,conditions!$9:$9,"&gt;="&amp;DF$9)&lt;$U$9,SUMIFS(15:15,$9:$9,DF$9-SUMIFS(conditions!$73:$73,conditions!$8:$8,"&lt;="&amp;DF$9,conditions!$9:$9,"&gt;="&amp;DF$9))*conditions!$U$69*conditions!$U$72,SUMIFS(15:15,$9:$9,DF$9-SUMIFS(conditions!$73:$73,conditions!$8:$8,"&lt;="&amp;DF$9,conditions!$9:$9,"&gt;="&amp;DF$9))*SUMIFS(conditions!$69:$69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*SUMIFS(conditions!$72:$72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))</f>
        <v>27</v>
      </c>
      <c r="DG96" s="37">
        <f>IF(DG$9="",0,IF(DG$9-SUMIFS(conditions!$73:$73,conditions!$8:$8,"&lt;="&amp;DG$9,conditions!$9:$9,"&gt;="&amp;DG$9)-SUMIFS(conditions!$71:$71,conditions!$8:$8,"&lt;="&amp;DG$9,conditions!$9:$9,"&gt;="&amp;DG$9)&lt;$U$9,SUMIFS(15:15,$9:$9,DG$9-SUMIFS(conditions!$73:$73,conditions!$8:$8,"&lt;="&amp;DG$9,conditions!$9:$9,"&gt;="&amp;DG$9))*conditions!$U$69*conditions!$U$72,SUMIFS(15:15,$9:$9,DG$9-SUMIFS(conditions!$73:$73,conditions!$8:$8,"&lt;="&amp;DG$9,conditions!$9:$9,"&gt;="&amp;DG$9))*SUMIFS(conditions!$69:$69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*SUMIFS(conditions!$72:$72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))</f>
        <v>0</v>
      </c>
      <c r="DH96" s="37">
        <f>IF(DH$9="",0,IF(DH$9-SUMIFS(conditions!$73:$73,conditions!$8:$8,"&lt;="&amp;DH$9,conditions!$9:$9,"&gt;="&amp;DH$9)-SUMIFS(conditions!$71:$71,conditions!$8:$8,"&lt;="&amp;DH$9,conditions!$9:$9,"&gt;="&amp;DH$9)&lt;$U$9,SUMIFS(15:15,$9:$9,DH$9-SUMIFS(conditions!$73:$73,conditions!$8:$8,"&lt;="&amp;DH$9,conditions!$9:$9,"&gt;="&amp;DH$9))*conditions!$U$69*conditions!$U$72,SUMIFS(15:15,$9:$9,DH$9-SUMIFS(conditions!$73:$73,conditions!$8:$8,"&lt;="&amp;DH$9,conditions!$9:$9,"&gt;="&amp;DH$9))*SUMIFS(conditions!$69:$69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*SUMIFS(conditions!$72:$72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))</f>
        <v>0</v>
      </c>
      <c r="DI96" s="37">
        <f>IF(DI$9="",0,IF(DI$9-SUMIFS(conditions!$73:$73,conditions!$8:$8,"&lt;="&amp;DI$9,conditions!$9:$9,"&gt;="&amp;DI$9)-SUMIFS(conditions!$71:$71,conditions!$8:$8,"&lt;="&amp;DI$9,conditions!$9:$9,"&gt;="&amp;DI$9)&lt;$U$9,SUMIFS(15:15,$9:$9,DI$9-SUMIFS(conditions!$73:$73,conditions!$8:$8,"&lt;="&amp;DI$9,conditions!$9:$9,"&gt;="&amp;DI$9))*conditions!$U$69*conditions!$U$72,SUMIFS(15:15,$9:$9,DI$9-SUMIFS(conditions!$73:$73,conditions!$8:$8,"&lt;="&amp;DI$9,conditions!$9:$9,"&gt;="&amp;DI$9))*SUMIFS(conditions!$69:$69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*SUMIFS(conditions!$72:$72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))</f>
        <v>27</v>
      </c>
      <c r="DJ96" s="37">
        <f>IF(DJ$9="",0,IF(DJ$9-SUMIFS(conditions!$73:$73,conditions!$8:$8,"&lt;="&amp;DJ$9,conditions!$9:$9,"&gt;="&amp;DJ$9)-SUMIFS(conditions!$71:$71,conditions!$8:$8,"&lt;="&amp;DJ$9,conditions!$9:$9,"&gt;="&amp;DJ$9)&lt;$U$9,SUMIFS(15:15,$9:$9,DJ$9-SUMIFS(conditions!$73:$73,conditions!$8:$8,"&lt;="&amp;DJ$9,conditions!$9:$9,"&gt;="&amp;DJ$9))*conditions!$U$69*conditions!$U$72,SUMIFS(15:15,$9:$9,DJ$9-SUMIFS(conditions!$73:$73,conditions!$8:$8,"&lt;="&amp;DJ$9,conditions!$9:$9,"&gt;="&amp;DJ$9))*SUMIFS(conditions!$69:$69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*SUMIFS(conditions!$72:$72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))</f>
        <v>27</v>
      </c>
      <c r="DK96" s="37">
        <f>IF(DK$9="",0,IF(DK$9-SUMIFS(conditions!$73:$73,conditions!$8:$8,"&lt;="&amp;DK$9,conditions!$9:$9,"&gt;="&amp;DK$9)-SUMIFS(conditions!$71:$71,conditions!$8:$8,"&lt;="&amp;DK$9,conditions!$9:$9,"&gt;="&amp;DK$9)&lt;$U$9,SUMIFS(15:15,$9:$9,DK$9-SUMIFS(conditions!$73:$73,conditions!$8:$8,"&lt;="&amp;DK$9,conditions!$9:$9,"&gt;="&amp;DK$9))*conditions!$U$69*conditions!$U$72,SUMIFS(15:15,$9:$9,DK$9-SUMIFS(conditions!$73:$73,conditions!$8:$8,"&lt;="&amp;DK$9,conditions!$9:$9,"&gt;="&amp;DK$9))*SUMIFS(conditions!$69:$69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*SUMIFS(conditions!$72:$72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))</f>
        <v>27</v>
      </c>
      <c r="DL96" s="37">
        <f>IF(DL$9="",0,IF(DL$9-SUMIFS(conditions!$73:$73,conditions!$8:$8,"&lt;="&amp;DL$9,conditions!$9:$9,"&gt;="&amp;DL$9)-SUMIFS(conditions!$71:$71,conditions!$8:$8,"&lt;="&amp;DL$9,conditions!$9:$9,"&gt;="&amp;DL$9)&lt;$U$9,SUMIFS(15:15,$9:$9,DL$9-SUMIFS(conditions!$73:$73,conditions!$8:$8,"&lt;="&amp;DL$9,conditions!$9:$9,"&gt;="&amp;DL$9))*conditions!$U$69*conditions!$U$72,SUMIFS(15:15,$9:$9,DL$9-SUMIFS(conditions!$73:$73,conditions!$8:$8,"&lt;="&amp;DL$9,conditions!$9:$9,"&gt;="&amp;DL$9))*SUMIFS(conditions!$69:$69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*SUMIFS(conditions!$72:$72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))</f>
        <v>27</v>
      </c>
      <c r="DM96" s="37">
        <f>IF(DM$9="",0,IF(DM$9-SUMIFS(conditions!$73:$73,conditions!$8:$8,"&lt;="&amp;DM$9,conditions!$9:$9,"&gt;="&amp;DM$9)-SUMIFS(conditions!$71:$71,conditions!$8:$8,"&lt;="&amp;DM$9,conditions!$9:$9,"&gt;="&amp;DM$9)&lt;$U$9,SUMIFS(15:15,$9:$9,DM$9-SUMIFS(conditions!$73:$73,conditions!$8:$8,"&lt;="&amp;DM$9,conditions!$9:$9,"&gt;="&amp;DM$9))*conditions!$U$69*conditions!$U$72,SUMIFS(15:15,$9:$9,DM$9-SUMIFS(conditions!$73:$73,conditions!$8:$8,"&lt;="&amp;DM$9,conditions!$9:$9,"&gt;="&amp;DM$9))*SUMIFS(conditions!$69:$69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*SUMIFS(conditions!$72:$72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))</f>
        <v>27</v>
      </c>
      <c r="DN96" s="37">
        <f>IF(DN$9="",0,IF(DN$9-SUMIFS(conditions!$73:$73,conditions!$8:$8,"&lt;="&amp;DN$9,conditions!$9:$9,"&gt;="&amp;DN$9)-SUMIFS(conditions!$71:$71,conditions!$8:$8,"&lt;="&amp;DN$9,conditions!$9:$9,"&gt;="&amp;DN$9)&lt;$U$9,SUMIFS(15:15,$9:$9,DN$9-SUMIFS(conditions!$73:$73,conditions!$8:$8,"&lt;="&amp;DN$9,conditions!$9:$9,"&gt;="&amp;DN$9))*conditions!$U$69*conditions!$U$72,SUMIFS(15:15,$9:$9,DN$9-SUMIFS(conditions!$73:$73,conditions!$8:$8,"&lt;="&amp;DN$9,conditions!$9:$9,"&gt;="&amp;DN$9))*SUMIFS(conditions!$69:$69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*SUMIFS(conditions!$72:$72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))</f>
        <v>0</v>
      </c>
      <c r="DO96" s="37">
        <f>IF(DO$9="",0,IF(DO$9-SUMIFS(conditions!$73:$73,conditions!$8:$8,"&lt;="&amp;DO$9,conditions!$9:$9,"&gt;="&amp;DO$9)-SUMIFS(conditions!$71:$71,conditions!$8:$8,"&lt;="&amp;DO$9,conditions!$9:$9,"&gt;="&amp;DO$9)&lt;$U$9,SUMIFS(15:15,$9:$9,DO$9-SUMIFS(conditions!$73:$73,conditions!$8:$8,"&lt;="&amp;DO$9,conditions!$9:$9,"&gt;="&amp;DO$9))*conditions!$U$69*conditions!$U$72,SUMIFS(15:15,$9:$9,DO$9-SUMIFS(conditions!$73:$73,conditions!$8:$8,"&lt;="&amp;DO$9,conditions!$9:$9,"&gt;="&amp;DO$9))*SUMIFS(conditions!$69:$69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*SUMIFS(conditions!$72:$72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))</f>
        <v>0</v>
      </c>
      <c r="DP96" s="37">
        <f>IF(DP$9="",0,IF(DP$9-SUMIFS(conditions!$73:$73,conditions!$8:$8,"&lt;="&amp;DP$9,conditions!$9:$9,"&gt;="&amp;DP$9)-SUMIFS(conditions!$71:$71,conditions!$8:$8,"&lt;="&amp;DP$9,conditions!$9:$9,"&gt;="&amp;DP$9)&lt;$U$9,SUMIFS(15:15,$9:$9,DP$9-SUMIFS(conditions!$73:$73,conditions!$8:$8,"&lt;="&amp;DP$9,conditions!$9:$9,"&gt;="&amp;DP$9))*conditions!$U$69*conditions!$U$72,SUMIFS(15:15,$9:$9,DP$9-SUMIFS(conditions!$73:$73,conditions!$8:$8,"&lt;="&amp;DP$9,conditions!$9:$9,"&gt;="&amp;DP$9))*SUMIFS(conditions!$69:$69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*SUMIFS(conditions!$72:$72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))</f>
        <v>27</v>
      </c>
      <c r="DQ96" s="37">
        <f>IF(DQ$9="",0,IF(DQ$9-SUMIFS(conditions!$73:$73,conditions!$8:$8,"&lt;="&amp;DQ$9,conditions!$9:$9,"&gt;="&amp;DQ$9)-SUMIFS(conditions!$71:$71,conditions!$8:$8,"&lt;="&amp;DQ$9,conditions!$9:$9,"&gt;="&amp;DQ$9)&lt;$U$9,SUMIFS(15:15,$9:$9,DQ$9-SUMIFS(conditions!$73:$73,conditions!$8:$8,"&lt;="&amp;DQ$9,conditions!$9:$9,"&gt;="&amp;DQ$9))*conditions!$U$69*conditions!$U$72,SUMIFS(15:15,$9:$9,DQ$9-SUMIFS(conditions!$73:$73,conditions!$8:$8,"&lt;="&amp;DQ$9,conditions!$9:$9,"&gt;="&amp;DQ$9))*SUMIFS(conditions!$69:$69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*SUMIFS(conditions!$72:$72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))</f>
        <v>27</v>
      </c>
      <c r="DR96" s="37">
        <f>IF(DR$9="",0,IF(DR$9-SUMIFS(conditions!$73:$73,conditions!$8:$8,"&lt;="&amp;DR$9,conditions!$9:$9,"&gt;="&amp;DR$9)-SUMIFS(conditions!$71:$71,conditions!$8:$8,"&lt;="&amp;DR$9,conditions!$9:$9,"&gt;="&amp;DR$9)&lt;$U$9,SUMIFS(15:15,$9:$9,DR$9-SUMIFS(conditions!$73:$73,conditions!$8:$8,"&lt;="&amp;DR$9,conditions!$9:$9,"&gt;="&amp;DR$9))*conditions!$U$69*conditions!$U$72,SUMIFS(15:15,$9:$9,DR$9-SUMIFS(conditions!$73:$73,conditions!$8:$8,"&lt;="&amp;DR$9,conditions!$9:$9,"&gt;="&amp;DR$9))*SUMIFS(conditions!$69:$69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*SUMIFS(conditions!$72:$72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))</f>
        <v>27</v>
      </c>
      <c r="DS96" s="37">
        <f>IF(DS$9="",0,IF(DS$9-SUMIFS(conditions!$73:$73,conditions!$8:$8,"&lt;="&amp;DS$9,conditions!$9:$9,"&gt;="&amp;DS$9)-SUMIFS(conditions!$71:$71,conditions!$8:$8,"&lt;="&amp;DS$9,conditions!$9:$9,"&gt;="&amp;DS$9)&lt;$U$9,SUMIFS(15:15,$9:$9,DS$9-SUMIFS(conditions!$73:$73,conditions!$8:$8,"&lt;="&amp;DS$9,conditions!$9:$9,"&gt;="&amp;DS$9))*conditions!$U$69*conditions!$U$72,SUMIFS(15:15,$9:$9,DS$9-SUMIFS(conditions!$73:$73,conditions!$8:$8,"&lt;="&amp;DS$9,conditions!$9:$9,"&gt;="&amp;DS$9))*SUMIFS(conditions!$69:$69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*SUMIFS(conditions!$72:$72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))</f>
        <v>27</v>
      </c>
      <c r="DT96" s="37">
        <f>IF(DT$9="",0,IF(DT$9-SUMIFS(conditions!$73:$73,conditions!$8:$8,"&lt;="&amp;DT$9,conditions!$9:$9,"&gt;="&amp;DT$9)-SUMIFS(conditions!$71:$71,conditions!$8:$8,"&lt;="&amp;DT$9,conditions!$9:$9,"&gt;="&amp;DT$9)&lt;$U$9,SUMIFS(15:15,$9:$9,DT$9-SUMIFS(conditions!$73:$73,conditions!$8:$8,"&lt;="&amp;DT$9,conditions!$9:$9,"&gt;="&amp;DT$9))*conditions!$U$69*conditions!$U$72,SUMIFS(15:15,$9:$9,DT$9-SUMIFS(conditions!$73:$73,conditions!$8:$8,"&lt;="&amp;DT$9,conditions!$9:$9,"&gt;="&amp;DT$9))*SUMIFS(conditions!$69:$69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*SUMIFS(conditions!$72:$72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))</f>
        <v>27</v>
      </c>
      <c r="DU96" s="37">
        <f>IF(DU$9="",0,IF(DU$9-SUMIFS(conditions!$73:$73,conditions!$8:$8,"&lt;="&amp;DU$9,conditions!$9:$9,"&gt;="&amp;DU$9)-SUMIFS(conditions!$71:$71,conditions!$8:$8,"&lt;="&amp;DU$9,conditions!$9:$9,"&gt;="&amp;DU$9)&lt;$U$9,SUMIFS(15:15,$9:$9,DU$9-SUMIFS(conditions!$73:$73,conditions!$8:$8,"&lt;="&amp;DU$9,conditions!$9:$9,"&gt;="&amp;DU$9))*conditions!$U$69*conditions!$U$72,SUMIFS(15:15,$9:$9,DU$9-SUMIFS(conditions!$73:$73,conditions!$8:$8,"&lt;="&amp;DU$9,conditions!$9:$9,"&gt;="&amp;DU$9))*SUMIFS(conditions!$69:$69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*SUMIFS(conditions!$72:$72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))</f>
        <v>0</v>
      </c>
      <c r="DV96" s="37">
        <f>IF(DV$9="",0,IF(DV$9-SUMIFS(conditions!$73:$73,conditions!$8:$8,"&lt;="&amp;DV$9,conditions!$9:$9,"&gt;="&amp;DV$9)-SUMIFS(conditions!$71:$71,conditions!$8:$8,"&lt;="&amp;DV$9,conditions!$9:$9,"&gt;="&amp;DV$9)&lt;$U$9,SUMIFS(15:15,$9:$9,DV$9-SUMIFS(conditions!$73:$73,conditions!$8:$8,"&lt;="&amp;DV$9,conditions!$9:$9,"&gt;="&amp;DV$9))*conditions!$U$69*conditions!$U$72,SUMIFS(15:15,$9:$9,DV$9-SUMIFS(conditions!$73:$73,conditions!$8:$8,"&lt;="&amp;DV$9,conditions!$9:$9,"&gt;="&amp;DV$9))*SUMIFS(conditions!$69:$69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*SUMIFS(conditions!$72:$72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))</f>
        <v>0</v>
      </c>
      <c r="DW96" s="37">
        <f>IF(DW$9="",0,IF(DW$9-SUMIFS(conditions!$73:$73,conditions!$8:$8,"&lt;="&amp;DW$9,conditions!$9:$9,"&gt;="&amp;DW$9)-SUMIFS(conditions!$71:$71,conditions!$8:$8,"&lt;="&amp;DW$9,conditions!$9:$9,"&gt;="&amp;DW$9)&lt;$U$9,SUMIFS(15:15,$9:$9,DW$9-SUMIFS(conditions!$73:$73,conditions!$8:$8,"&lt;="&amp;DW$9,conditions!$9:$9,"&gt;="&amp;DW$9))*conditions!$U$69*conditions!$U$72,SUMIFS(15:15,$9:$9,DW$9-SUMIFS(conditions!$73:$73,conditions!$8:$8,"&lt;="&amp;DW$9,conditions!$9:$9,"&gt;="&amp;DW$9))*SUMIFS(conditions!$69:$69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*SUMIFS(conditions!$72:$72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))</f>
        <v>27</v>
      </c>
      <c r="DX96" s="37">
        <f>IF(DX$9="",0,IF(DX$9-SUMIFS(conditions!$73:$73,conditions!$8:$8,"&lt;="&amp;DX$9,conditions!$9:$9,"&gt;="&amp;DX$9)-SUMIFS(conditions!$71:$71,conditions!$8:$8,"&lt;="&amp;DX$9,conditions!$9:$9,"&gt;="&amp;DX$9)&lt;$U$9,SUMIFS(15:15,$9:$9,DX$9-SUMIFS(conditions!$73:$73,conditions!$8:$8,"&lt;="&amp;DX$9,conditions!$9:$9,"&gt;="&amp;DX$9))*conditions!$U$69*conditions!$U$72,SUMIFS(15:15,$9:$9,DX$9-SUMIFS(conditions!$73:$73,conditions!$8:$8,"&lt;="&amp;DX$9,conditions!$9:$9,"&gt;="&amp;DX$9))*SUMIFS(conditions!$69:$69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*SUMIFS(conditions!$72:$72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))</f>
        <v>26.73</v>
      </c>
      <c r="DY96" s="37">
        <f>IF(DY$9="",0,IF(DY$9-SUMIFS(conditions!$73:$73,conditions!$8:$8,"&lt;="&amp;DY$9,conditions!$9:$9,"&gt;="&amp;DY$9)-SUMIFS(conditions!$71:$71,conditions!$8:$8,"&lt;="&amp;DY$9,conditions!$9:$9,"&gt;="&amp;DY$9)&lt;$U$9,SUMIFS(15:15,$9:$9,DY$9-SUMIFS(conditions!$73:$73,conditions!$8:$8,"&lt;="&amp;DY$9,conditions!$9:$9,"&gt;="&amp;DY$9))*conditions!$U$69*conditions!$U$72,SUMIFS(15:15,$9:$9,DY$9-SUMIFS(conditions!$73:$73,conditions!$8:$8,"&lt;="&amp;DY$9,conditions!$9:$9,"&gt;="&amp;DY$9))*SUMIFS(conditions!$69:$69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*SUMIFS(conditions!$72:$72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))</f>
        <v>26.73</v>
      </c>
      <c r="DZ96" s="37">
        <f>IF(DZ$9="",0,IF(DZ$9-SUMIFS(conditions!$73:$73,conditions!$8:$8,"&lt;="&amp;DZ$9,conditions!$9:$9,"&gt;="&amp;DZ$9)-SUMIFS(conditions!$71:$71,conditions!$8:$8,"&lt;="&amp;DZ$9,conditions!$9:$9,"&gt;="&amp;DZ$9)&lt;$U$9,SUMIFS(15:15,$9:$9,DZ$9-SUMIFS(conditions!$73:$73,conditions!$8:$8,"&lt;="&amp;DZ$9,conditions!$9:$9,"&gt;="&amp;DZ$9))*conditions!$U$69*conditions!$U$72,SUMIFS(15:15,$9:$9,DZ$9-SUMIFS(conditions!$73:$73,conditions!$8:$8,"&lt;="&amp;DZ$9,conditions!$9:$9,"&gt;="&amp;DZ$9))*SUMIFS(conditions!$69:$69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*SUMIFS(conditions!$72:$72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))</f>
        <v>26.73</v>
      </c>
      <c r="EA96" s="37">
        <f>IF(EA$9="",0,IF(EA$9-SUMIFS(conditions!$73:$73,conditions!$8:$8,"&lt;="&amp;EA$9,conditions!$9:$9,"&gt;="&amp;EA$9)-SUMIFS(conditions!$71:$71,conditions!$8:$8,"&lt;="&amp;EA$9,conditions!$9:$9,"&gt;="&amp;EA$9)&lt;$U$9,SUMIFS(15:15,$9:$9,EA$9-SUMIFS(conditions!$73:$73,conditions!$8:$8,"&lt;="&amp;EA$9,conditions!$9:$9,"&gt;="&amp;EA$9))*conditions!$U$69*conditions!$U$72,SUMIFS(15:15,$9:$9,EA$9-SUMIFS(conditions!$73:$73,conditions!$8:$8,"&lt;="&amp;EA$9,conditions!$9:$9,"&gt;="&amp;EA$9))*SUMIFS(conditions!$69:$69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*SUMIFS(conditions!$72:$72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))</f>
        <v>26.73</v>
      </c>
      <c r="EB96" s="37">
        <f>IF(EB$9="",0,IF(EB$9-SUMIFS(conditions!$73:$73,conditions!$8:$8,"&lt;="&amp;EB$9,conditions!$9:$9,"&gt;="&amp;EB$9)-SUMIFS(conditions!$71:$71,conditions!$8:$8,"&lt;="&amp;EB$9,conditions!$9:$9,"&gt;="&amp;EB$9)&lt;$U$9,SUMIFS(15:15,$9:$9,EB$9-SUMIFS(conditions!$73:$73,conditions!$8:$8,"&lt;="&amp;EB$9,conditions!$9:$9,"&gt;="&amp;EB$9))*conditions!$U$69*conditions!$U$72,SUMIFS(15:15,$9:$9,EB$9-SUMIFS(conditions!$73:$73,conditions!$8:$8,"&lt;="&amp;EB$9,conditions!$9:$9,"&gt;="&amp;EB$9))*SUMIFS(conditions!$69:$69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*SUMIFS(conditions!$72:$72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))</f>
        <v>0</v>
      </c>
      <c r="EC96" s="37">
        <f>IF(EC$9="",0,IF(EC$9-SUMIFS(conditions!$73:$73,conditions!$8:$8,"&lt;="&amp;EC$9,conditions!$9:$9,"&gt;="&amp;EC$9)-SUMIFS(conditions!$71:$71,conditions!$8:$8,"&lt;="&amp;EC$9,conditions!$9:$9,"&gt;="&amp;EC$9)&lt;$U$9,SUMIFS(15:15,$9:$9,EC$9-SUMIFS(conditions!$73:$73,conditions!$8:$8,"&lt;="&amp;EC$9,conditions!$9:$9,"&gt;="&amp;EC$9))*conditions!$U$69*conditions!$U$72,SUMIFS(15:15,$9:$9,EC$9-SUMIFS(conditions!$73:$73,conditions!$8:$8,"&lt;="&amp;EC$9,conditions!$9:$9,"&gt;="&amp;EC$9))*SUMIFS(conditions!$69:$69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*SUMIFS(conditions!$72:$72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))</f>
        <v>0</v>
      </c>
      <c r="ED96" s="37">
        <f>IF(ED$9="",0,IF(ED$9-SUMIFS(conditions!$73:$73,conditions!$8:$8,"&lt;="&amp;ED$9,conditions!$9:$9,"&gt;="&amp;ED$9)-SUMIFS(conditions!$71:$71,conditions!$8:$8,"&lt;="&amp;ED$9,conditions!$9:$9,"&gt;="&amp;ED$9)&lt;$U$9,SUMIFS(15:15,$9:$9,ED$9-SUMIFS(conditions!$73:$73,conditions!$8:$8,"&lt;="&amp;ED$9,conditions!$9:$9,"&gt;="&amp;ED$9))*conditions!$U$69*conditions!$U$72,SUMIFS(15:15,$9:$9,ED$9-SUMIFS(conditions!$73:$73,conditions!$8:$8,"&lt;="&amp;ED$9,conditions!$9:$9,"&gt;="&amp;ED$9))*SUMIFS(conditions!$69:$69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*SUMIFS(conditions!$72:$72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))</f>
        <v>26.73</v>
      </c>
      <c r="EE96" s="37">
        <f>IF(EE$9="",0,IF(EE$9-SUMIFS(conditions!$73:$73,conditions!$8:$8,"&lt;="&amp;EE$9,conditions!$9:$9,"&gt;="&amp;EE$9)-SUMIFS(conditions!$71:$71,conditions!$8:$8,"&lt;="&amp;EE$9,conditions!$9:$9,"&gt;="&amp;EE$9)&lt;$U$9,SUMIFS(15:15,$9:$9,EE$9-SUMIFS(conditions!$73:$73,conditions!$8:$8,"&lt;="&amp;EE$9,conditions!$9:$9,"&gt;="&amp;EE$9))*conditions!$U$69*conditions!$U$72,SUMIFS(15:15,$9:$9,EE$9-SUMIFS(conditions!$73:$73,conditions!$8:$8,"&lt;="&amp;EE$9,conditions!$9:$9,"&gt;="&amp;EE$9))*SUMIFS(conditions!$69:$69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*SUMIFS(conditions!$72:$72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))</f>
        <v>26.73</v>
      </c>
      <c r="EF96" s="37">
        <f>IF(EF$9="",0,IF(EF$9-SUMIFS(conditions!$73:$73,conditions!$8:$8,"&lt;="&amp;EF$9,conditions!$9:$9,"&gt;="&amp;EF$9)-SUMIFS(conditions!$71:$71,conditions!$8:$8,"&lt;="&amp;EF$9,conditions!$9:$9,"&gt;="&amp;EF$9)&lt;$U$9,SUMIFS(15:15,$9:$9,EF$9-SUMIFS(conditions!$73:$73,conditions!$8:$8,"&lt;="&amp;EF$9,conditions!$9:$9,"&gt;="&amp;EF$9))*conditions!$U$69*conditions!$U$72,SUMIFS(15:15,$9:$9,EF$9-SUMIFS(conditions!$73:$73,conditions!$8:$8,"&lt;="&amp;EF$9,conditions!$9:$9,"&gt;="&amp;EF$9))*SUMIFS(conditions!$69:$69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*SUMIFS(conditions!$72:$72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))</f>
        <v>26.73</v>
      </c>
      <c r="EG96" s="37">
        <f>IF(EG$9="",0,IF(EG$9-SUMIFS(conditions!$73:$73,conditions!$8:$8,"&lt;="&amp;EG$9,conditions!$9:$9,"&gt;="&amp;EG$9)-SUMIFS(conditions!$71:$71,conditions!$8:$8,"&lt;="&amp;EG$9,conditions!$9:$9,"&gt;="&amp;EG$9)&lt;$U$9,SUMIFS(15:15,$9:$9,EG$9-SUMIFS(conditions!$73:$73,conditions!$8:$8,"&lt;="&amp;EG$9,conditions!$9:$9,"&gt;="&amp;EG$9))*conditions!$U$69*conditions!$U$72,SUMIFS(15:15,$9:$9,EG$9-SUMIFS(conditions!$73:$73,conditions!$8:$8,"&lt;="&amp;EG$9,conditions!$9:$9,"&gt;="&amp;EG$9))*SUMIFS(conditions!$69:$69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*SUMIFS(conditions!$72:$72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))</f>
        <v>26.73</v>
      </c>
      <c r="EH96" s="37">
        <f>IF(EH$9="",0,IF(EH$9-SUMIFS(conditions!$73:$73,conditions!$8:$8,"&lt;="&amp;EH$9,conditions!$9:$9,"&gt;="&amp;EH$9)-SUMIFS(conditions!$71:$71,conditions!$8:$8,"&lt;="&amp;EH$9,conditions!$9:$9,"&gt;="&amp;EH$9)&lt;$U$9,SUMIFS(15:15,$9:$9,EH$9-SUMIFS(conditions!$73:$73,conditions!$8:$8,"&lt;="&amp;EH$9,conditions!$9:$9,"&gt;="&amp;EH$9))*conditions!$U$69*conditions!$U$72,SUMIFS(15:15,$9:$9,EH$9-SUMIFS(conditions!$73:$73,conditions!$8:$8,"&lt;="&amp;EH$9,conditions!$9:$9,"&gt;="&amp;EH$9))*SUMIFS(conditions!$69:$69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*SUMIFS(conditions!$72:$72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))</f>
        <v>26.73</v>
      </c>
      <c r="EI96" s="37">
        <f>IF(EI$9="",0,IF(EI$9-SUMIFS(conditions!$73:$73,conditions!$8:$8,"&lt;="&amp;EI$9,conditions!$9:$9,"&gt;="&amp;EI$9)-SUMIFS(conditions!$71:$71,conditions!$8:$8,"&lt;="&amp;EI$9,conditions!$9:$9,"&gt;="&amp;EI$9)&lt;$U$9,SUMIFS(15:15,$9:$9,EI$9-SUMIFS(conditions!$73:$73,conditions!$8:$8,"&lt;="&amp;EI$9,conditions!$9:$9,"&gt;="&amp;EI$9))*conditions!$U$69*conditions!$U$72,SUMIFS(15:15,$9:$9,EI$9-SUMIFS(conditions!$73:$73,conditions!$8:$8,"&lt;="&amp;EI$9,conditions!$9:$9,"&gt;="&amp;EI$9))*SUMIFS(conditions!$69:$69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*SUMIFS(conditions!$72:$72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))</f>
        <v>0</v>
      </c>
      <c r="EJ96" s="37">
        <f>IF(EJ$9="",0,IF(EJ$9-SUMIFS(conditions!$73:$73,conditions!$8:$8,"&lt;="&amp;EJ$9,conditions!$9:$9,"&gt;="&amp;EJ$9)-SUMIFS(conditions!$71:$71,conditions!$8:$8,"&lt;="&amp;EJ$9,conditions!$9:$9,"&gt;="&amp;EJ$9)&lt;$U$9,SUMIFS(15:15,$9:$9,EJ$9-SUMIFS(conditions!$73:$73,conditions!$8:$8,"&lt;="&amp;EJ$9,conditions!$9:$9,"&gt;="&amp;EJ$9))*conditions!$U$69*conditions!$U$72,SUMIFS(15:15,$9:$9,EJ$9-SUMIFS(conditions!$73:$73,conditions!$8:$8,"&lt;="&amp;EJ$9,conditions!$9:$9,"&gt;="&amp;EJ$9))*SUMIFS(conditions!$69:$69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*SUMIFS(conditions!$72:$72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))</f>
        <v>0</v>
      </c>
      <c r="EK96" s="37">
        <f>IF(EK$9="",0,IF(EK$9-SUMIFS(conditions!$73:$73,conditions!$8:$8,"&lt;="&amp;EK$9,conditions!$9:$9,"&gt;="&amp;EK$9)-SUMIFS(conditions!$71:$71,conditions!$8:$8,"&lt;="&amp;EK$9,conditions!$9:$9,"&gt;="&amp;EK$9)&lt;$U$9,SUMIFS(15:15,$9:$9,EK$9-SUMIFS(conditions!$73:$73,conditions!$8:$8,"&lt;="&amp;EK$9,conditions!$9:$9,"&gt;="&amp;EK$9))*conditions!$U$69*conditions!$U$72,SUMIFS(15:15,$9:$9,EK$9-SUMIFS(conditions!$73:$73,conditions!$8:$8,"&lt;="&amp;EK$9,conditions!$9:$9,"&gt;="&amp;EK$9))*SUMIFS(conditions!$69:$69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*SUMIFS(conditions!$72:$72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))</f>
        <v>26.73</v>
      </c>
      <c r="EL96" s="37">
        <f>IF(EL$9="",0,IF(EL$9-SUMIFS(conditions!$73:$73,conditions!$8:$8,"&lt;="&amp;EL$9,conditions!$9:$9,"&gt;="&amp;EL$9)-SUMIFS(conditions!$71:$71,conditions!$8:$8,"&lt;="&amp;EL$9,conditions!$9:$9,"&gt;="&amp;EL$9)&lt;$U$9,SUMIFS(15:15,$9:$9,EL$9-SUMIFS(conditions!$73:$73,conditions!$8:$8,"&lt;="&amp;EL$9,conditions!$9:$9,"&gt;="&amp;EL$9))*conditions!$U$69*conditions!$U$72,SUMIFS(15:15,$9:$9,EL$9-SUMIFS(conditions!$73:$73,conditions!$8:$8,"&lt;="&amp;EL$9,conditions!$9:$9,"&gt;="&amp;EL$9))*SUMIFS(conditions!$69:$69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*SUMIFS(conditions!$72:$72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))</f>
        <v>26.73</v>
      </c>
      <c r="EM96" s="37">
        <f>IF(EM$9="",0,IF(EM$9-SUMIFS(conditions!$73:$73,conditions!$8:$8,"&lt;="&amp;EM$9,conditions!$9:$9,"&gt;="&amp;EM$9)-SUMIFS(conditions!$71:$71,conditions!$8:$8,"&lt;="&amp;EM$9,conditions!$9:$9,"&gt;="&amp;EM$9)&lt;$U$9,SUMIFS(15:15,$9:$9,EM$9-SUMIFS(conditions!$73:$73,conditions!$8:$8,"&lt;="&amp;EM$9,conditions!$9:$9,"&gt;="&amp;EM$9))*conditions!$U$69*conditions!$U$72,SUMIFS(15:15,$9:$9,EM$9-SUMIFS(conditions!$73:$73,conditions!$8:$8,"&lt;="&amp;EM$9,conditions!$9:$9,"&gt;="&amp;EM$9))*SUMIFS(conditions!$69:$69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*SUMIFS(conditions!$72:$72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))</f>
        <v>26.73</v>
      </c>
      <c r="EN96" s="37">
        <f>IF(EN$9="",0,IF(EN$9-SUMIFS(conditions!$73:$73,conditions!$8:$8,"&lt;="&amp;EN$9,conditions!$9:$9,"&gt;="&amp;EN$9)-SUMIFS(conditions!$71:$71,conditions!$8:$8,"&lt;="&amp;EN$9,conditions!$9:$9,"&gt;="&amp;EN$9)&lt;$U$9,SUMIFS(15:15,$9:$9,EN$9-SUMIFS(conditions!$73:$73,conditions!$8:$8,"&lt;="&amp;EN$9,conditions!$9:$9,"&gt;="&amp;EN$9))*conditions!$U$69*conditions!$U$72,SUMIFS(15:15,$9:$9,EN$9-SUMIFS(conditions!$73:$73,conditions!$8:$8,"&lt;="&amp;EN$9,conditions!$9:$9,"&gt;="&amp;EN$9))*SUMIFS(conditions!$69:$69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*SUMIFS(conditions!$72:$72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))</f>
        <v>26.73</v>
      </c>
      <c r="EO96" s="37">
        <f>IF(EO$9="",0,IF(EO$9-SUMIFS(conditions!$73:$73,conditions!$8:$8,"&lt;="&amp;EO$9,conditions!$9:$9,"&gt;="&amp;EO$9)-SUMIFS(conditions!$71:$71,conditions!$8:$8,"&lt;="&amp;EO$9,conditions!$9:$9,"&gt;="&amp;EO$9)&lt;$U$9,SUMIFS(15:15,$9:$9,EO$9-SUMIFS(conditions!$73:$73,conditions!$8:$8,"&lt;="&amp;EO$9,conditions!$9:$9,"&gt;="&amp;EO$9))*conditions!$U$69*conditions!$U$72,SUMIFS(15:15,$9:$9,EO$9-SUMIFS(conditions!$73:$73,conditions!$8:$8,"&lt;="&amp;EO$9,conditions!$9:$9,"&gt;="&amp;EO$9))*SUMIFS(conditions!$69:$69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*SUMIFS(conditions!$72:$72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))</f>
        <v>26.73</v>
      </c>
      <c r="EP96" s="37">
        <f>IF(EP$9="",0,IF(EP$9-SUMIFS(conditions!$73:$73,conditions!$8:$8,"&lt;="&amp;EP$9,conditions!$9:$9,"&gt;="&amp;EP$9)-SUMIFS(conditions!$71:$71,conditions!$8:$8,"&lt;="&amp;EP$9,conditions!$9:$9,"&gt;="&amp;EP$9)&lt;$U$9,SUMIFS(15:15,$9:$9,EP$9-SUMIFS(conditions!$73:$73,conditions!$8:$8,"&lt;="&amp;EP$9,conditions!$9:$9,"&gt;="&amp;EP$9))*conditions!$U$69*conditions!$U$72,SUMIFS(15:15,$9:$9,EP$9-SUMIFS(conditions!$73:$73,conditions!$8:$8,"&lt;="&amp;EP$9,conditions!$9:$9,"&gt;="&amp;EP$9))*SUMIFS(conditions!$69:$69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*SUMIFS(conditions!$72:$72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))</f>
        <v>0</v>
      </c>
      <c r="EQ96" s="37">
        <f>IF(EQ$9="",0,IF(EQ$9-SUMIFS(conditions!$73:$73,conditions!$8:$8,"&lt;="&amp;EQ$9,conditions!$9:$9,"&gt;="&amp;EQ$9)-SUMIFS(conditions!$71:$71,conditions!$8:$8,"&lt;="&amp;EQ$9,conditions!$9:$9,"&gt;="&amp;EQ$9)&lt;$U$9,SUMIFS(15:15,$9:$9,EQ$9-SUMIFS(conditions!$73:$73,conditions!$8:$8,"&lt;="&amp;EQ$9,conditions!$9:$9,"&gt;="&amp;EQ$9))*conditions!$U$69*conditions!$U$72,SUMIFS(15:15,$9:$9,EQ$9-SUMIFS(conditions!$73:$73,conditions!$8:$8,"&lt;="&amp;EQ$9,conditions!$9:$9,"&gt;="&amp;EQ$9))*SUMIFS(conditions!$69:$69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*SUMIFS(conditions!$72:$72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))</f>
        <v>0</v>
      </c>
      <c r="ER96" s="37">
        <f>IF(ER$9="",0,IF(ER$9-SUMIFS(conditions!$73:$73,conditions!$8:$8,"&lt;="&amp;ER$9,conditions!$9:$9,"&gt;="&amp;ER$9)-SUMIFS(conditions!$71:$71,conditions!$8:$8,"&lt;="&amp;ER$9,conditions!$9:$9,"&gt;="&amp;ER$9)&lt;$U$9,SUMIFS(15:15,$9:$9,ER$9-SUMIFS(conditions!$73:$73,conditions!$8:$8,"&lt;="&amp;ER$9,conditions!$9:$9,"&gt;="&amp;ER$9))*conditions!$U$69*conditions!$U$72,SUMIFS(15:15,$9:$9,ER$9-SUMIFS(conditions!$73:$73,conditions!$8:$8,"&lt;="&amp;ER$9,conditions!$9:$9,"&gt;="&amp;ER$9))*SUMIFS(conditions!$69:$69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*SUMIFS(conditions!$72:$72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))</f>
        <v>26.73</v>
      </c>
      <c r="ES96" s="37">
        <f>IF(ES$9="",0,IF(ES$9-SUMIFS(conditions!$73:$73,conditions!$8:$8,"&lt;="&amp;ES$9,conditions!$9:$9,"&gt;="&amp;ES$9)-SUMIFS(conditions!$71:$71,conditions!$8:$8,"&lt;="&amp;ES$9,conditions!$9:$9,"&gt;="&amp;ES$9)&lt;$U$9,SUMIFS(15:15,$9:$9,ES$9-SUMIFS(conditions!$73:$73,conditions!$8:$8,"&lt;="&amp;ES$9,conditions!$9:$9,"&gt;="&amp;ES$9))*conditions!$U$69*conditions!$U$72,SUMIFS(15:15,$9:$9,ES$9-SUMIFS(conditions!$73:$73,conditions!$8:$8,"&lt;="&amp;ES$9,conditions!$9:$9,"&gt;="&amp;ES$9))*SUMIFS(conditions!$69:$69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*SUMIFS(conditions!$72:$72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))</f>
        <v>26.73</v>
      </c>
      <c r="ET96" s="37">
        <f>IF(ET$9="",0,IF(ET$9-SUMIFS(conditions!$73:$73,conditions!$8:$8,"&lt;="&amp;ET$9,conditions!$9:$9,"&gt;="&amp;ET$9)-SUMIFS(conditions!$71:$71,conditions!$8:$8,"&lt;="&amp;ET$9,conditions!$9:$9,"&gt;="&amp;ET$9)&lt;$U$9,SUMIFS(15:15,$9:$9,ET$9-SUMIFS(conditions!$73:$73,conditions!$8:$8,"&lt;="&amp;ET$9,conditions!$9:$9,"&gt;="&amp;ET$9))*conditions!$U$69*conditions!$U$72,SUMIFS(15:15,$9:$9,ET$9-SUMIFS(conditions!$73:$73,conditions!$8:$8,"&lt;="&amp;ET$9,conditions!$9:$9,"&gt;="&amp;ET$9))*SUMIFS(conditions!$69:$69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*SUMIFS(conditions!$72:$72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))</f>
        <v>26.73</v>
      </c>
      <c r="EU96" s="37">
        <f>IF(EU$9="",0,IF(EU$9-SUMIFS(conditions!$73:$73,conditions!$8:$8,"&lt;="&amp;EU$9,conditions!$9:$9,"&gt;="&amp;EU$9)-SUMIFS(conditions!$71:$71,conditions!$8:$8,"&lt;="&amp;EU$9,conditions!$9:$9,"&gt;="&amp;EU$9)&lt;$U$9,SUMIFS(15:15,$9:$9,EU$9-SUMIFS(conditions!$73:$73,conditions!$8:$8,"&lt;="&amp;EU$9,conditions!$9:$9,"&gt;="&amp;EU$9))*conditions!$U$69*conditions!$U$72,SUMIFS(15:15,$9:$9,EU$9-SUMIFS(conditions!$73:$73,conditions!$8:$8,"&lt;="&amp;EU$9,conditions!$9:$9,"&gt;="&amp;EU$9))*SUMIFS(conditions!$69:$69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*SUMIFS(conditions!$72:$72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))</f>
        <v>26.73</v>
      </c>
      <c r="EV96" s="37">
        <f>IF(EV$9="",0,IF(EV$9-SUMIFS(conditions!$73:$73,conditions!$8:$8,"&lt;="&amp;EV$9,conditions!$9:$9,"&gt;="&amp;EV$9)-SUMIFS(conditions!$71:$71,conditions!$8:$8,"&lt;="&amp;EV$9,conditions!$9:$9,"&gt;="&amp;EV$9)&lt;$U$9,SUMIFS(15:15,$9:$9,EV$9-SUMIFS(conditions!$73:$73,conditions!$8:$8,"&lt;="&amp;EV$9,conditions!$9:$9,"&gt;="&amp;EV$9))*conditions!$U$69*conditions!$U$72,SUMIFS(15:15,$9:$9,EV$9-SUMIFS(conditions!$73:$73,conditions!$8:$8,"&lt;="&amp;EV$9,conditions!$9:$9,"&gt;="&amp;EV$9))*SUMIFS(conditions!$69:$69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*SUMIFS(conditions!$72:$72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))</f>
        <v>26.73</v>
      </c>
      <c r="EW96" s="37">
        <f>IF(EW$9="",0,IF(EW$9-SUMIFS(conditions!$73:$73,conditions!$8:$8,"&lt;="&amp;EW$9,conditions!$9:$9,"&gt;="&amp;EW$9)-SUMIFS(conditions!$71:$71,conditions!$8:$8,"&lt;="&amp;EW$9,conditions!$9:$9,"&gt;="&amp;EW$9)&lt;$U$9,SUMIFS(15:15,$9:$9,EW$9-SUMIFS(conditions!$73:$73,conditions!$8:$8,"&lt;="&amp;EW$9,conditions!$9:$9,"&gt;="&amp;EW$9))*conditions!$U$69*conditions!$U$72,SUMIFS(15:15,$9:$9,EW$9-SUMIFS(conditions!$73:$73,conditions!$8:$8,"&lt;="&amp;EW$9,conditions!$9:$9,"&gt;="&amp;EW$9))*SUMIFS(conditions!$69:$69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*SUMIFS(conditions!$72:$72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))</f>
        <v>0</v>
      </c>
      <c r="EX96" s="37">
        <f>IF(EX$9="",0,IF(EX$9-SUMIFS(conditions!$73:$73,conditions!$8:$8,"&lt;="&amp;EX$9,conditions!$9:$9,"&gt;="&amp;EX$9)-SUMIFS(conditions!$71:$71,conditions!$8:$8,"&lt;="&amp;EX$9,conditions!$9:$9,"&gt;="&amp;EX$9)&lt;$U$9,SUMIFS(15:15,$9:$9,EX$9-SUMIFS(conditions!$73:$73,conditions!$8:$8,"&lt;="&amp;EX$9,conditions!$9:$9,"&gt;="&amp;EX$9))*conditions!$U$69*conditions!$U$72,SUMIFS(15:15,$9:$9,EX$9-SUMIFS(conditions!$73:$73,conditions!$8:$8,"&lt;="&amp;EX$9,conditions!$9:$9,"&gt;="&amp;EX$9))*SUMIFS(conditions!$69:$69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*SUMIFS(conditions!$72:$72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))</f>
        <v>0</v>
      </c>
      <c r="EY96" s="37">
        <f>IF(EY$9="",0,IF(EY$9-SUMIFS(conditions!$73:$73,conditions!$8:$8,"&lt;="&amp;EY$9,conditions!$9:$9,"&gt;="&amp;EY$9)-SUMIFS(conditions!$71:$71,conditions!$8:$8,"&lt;="&amp;EY$9,conditions!$9:$9,"&gt;="&amp;EY$9)&lt;$U$9,SUMIFS(15:15,$9:$9,EY$9-SUMIFS(conditions!$73:$73,conditions!$8:$8,"&lt;="&amp;EY$9,conditions!$9:$9,"&gt;="&amp;EY$9))*conditions!$U$69*conditions!$U$72,SUMIFS(15:15,$9:$9,EY$9-SUMIFS(conditions!$73:$73,conditions!$8:$8,"&lt;="&amp;EY$9,conditions!$9:$9,"&gt;="&amp;EY$9))*SUMIFS(conditions!$69:$69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*SUMIFS(conditions!$72:$72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))</f>
        <v>26.73</v>
      </c>
      <c r="EZ96" s="37">
        <f>IF(EZ$9="",0,IF(EZ$9-SUMIFS(conditions!$73:$73,conditions!$8:$8,"&lt;="&amp;EZ$9,conditions!$9:$9,"&gt;="&amp;EZ$9)-SUMIFS(conditions!$71:$71,conditions!$8:$8,"&lt;="&amp;EZ$9,conditions!$9:$9,"&gt;="&amp;EZ$9)&lt;$U$9,SUMIFS(15:15,$9:$9,EZ$9-SUMIFS(conditions!$73:$73,conditions!$8:$8,"&lt;="&amp;EZ$9,conditions!$9:$9,"&gt;="&amp;EZ$9))*conditions!$U$69*conditions!$U$72,SUMIFS(15:15,$9:$9,EZ$9-SUMIFS(conditions!$73:$73,conditions!$8:$8,"&lt;="&amp;EZ$9,conditions!$9:$9,"&gt;="&amp;EZ$9))*SUMIFS(conditions!$69:$69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*SUMIFS(conditions!$72:$72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))</f>
        <v>26.73</v>
      </c>
      <c r="FA96" s="37">
        <f>IF(FA$9="",0,IF(FA$9-SUMIFS(conditions!$73:$73,conditions!$8:$8,"&lt;="&amp;FA$9,conditions!$9:$9,"&gt;="&amp;FA$9)-SUMIFS(conditions!$71:$71,conditions!$8:$8,"&lt;="&amp;FA$9,conditions!$9:$9,"&gt;="&amp;FA$9)&lt;$U$9,SUMIFS(15:15,$9:$9,FA$9-SUMIFS(conditions!$73:$73,conditions!$8:$8,"&lt;="&amp;FA$9,conditions!$9:$9,"&gt;="&amp;FA$9))*conditions!$U$69*conditions!$U$72,SUMIFS(15:15,$9:$9,FA$9-SUMIFS(conditions!$73:$73,conditions!$8:$8,"&lt;="&amp;FA$9,conditions!$9:$9,"&gt;="&amp;FA$9))*SUMIFS(conditions!$69:$69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*SUMIFS(conditions!$72:$72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))</f>
        <v>26.73</v>
      </c>
      <c r="FB96" s="37">
        <f>IF(FB$9="",0,IF(FB$9-SUMIFS(conditions!$73:$73,conditions!$8:$8,"&lt;="&amp;FB$9,conditions!$9:$9,"&gt;="&amp;FB$9)-SUMIFS(conditions!$71:$71,conditions!$8:$8,"&lt;="&amp;FB$9,conditions!$9:$9,"&gt;="&amp;FB$9)&lt;$U$9,SUMIFS(15:15,$9:$9,FB$9-SUMIFS(conditions!$73:$73,conditions!$8:$8,"&lt;="&amp;FB$9,conditions!$9:$9,"&gt;="&amp;FB$9))*conditions!$U$69*conditions!$U$72,SUMIFS(15:15,$9:$9,FB$9-SUMIFS(conditions!$73:$73,conditions!$8:$8,"&lt;="&amp;FB$9,conditions!$9:$9,"&gt;="&amp;FB$9))*SUMIFS(conditions!$69:$69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*SUMIFS(conditions!$72:$72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))</f>
        <v>26.73</v>
      </c>
      <c r="FC96" s="37">
        <f>IF(FC$9="",0,IF(FC$9-SUMIFS(conditions!$73:$73,conditions!$8:$8,"&lt;="&amp;FC$9,conditions!$9:$9,"&gt;="&amp;FC$9)-SUMIFS(conditions!$71:$71,conditions!$8:$8,"&lt;="&amp;FC$9,conditions!$9:$9,"&gt;="&amp;FC$9)&lt;$U$9,SUMIFS(15:15,$9:$9,FC$9-SUMIFS(conditions!$73:$73,conditions!$8:$8,"&lt;="&amp;FC$9,conditions!$9:$9,"&gt;="&amp;FC$9))*conditions!$U$69*conditions!$U$72,SUMIFS(15:15,$9:$9,FC$9-SUMIFS(conditions!$73:$73,conditions!$8:$8,"&lt;="&amp;FC$9,conditions!$9:$9,"&gt;="&amp;FC$9))*SUMIFS(conditions!$69:$69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*SUMIFS(conditions!$72:$72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))</f>
        <v>32.076000000000001</v>
      </c>
      <c r="FD96" s="37">
        <f>IF(FD$9="",0,IF(FD$9-SUMIFS(conditions!$73:$73,conditions!$8:$8,"&lt;="&amp;FD$9,conditions!$9:$9,"&gt;="&amp;FD$9)-SUMIFS(conditions!$71:$71,conditions!$8:$8,"&lt;="&amp;FD$9,conditions!$9:$9,"&gt;="&amp;FD$9)&lt;$U$9,SUMIFS(15:15,$9:$9,FD$9-SUMIFS(conditions!$73:$73,conditions!$8:$8,"&lt;="&amp;FD$9,conditions!$9:$9,"&gt;="&amp;FD$9))*conditions!$U$69*conditions!$U$72,SUMIFS(15:15,$9:$9,FD$9-SUMIFS(conditions!$73:$73,conditions!$8:$8,"&lt;="&amp;FD$9,conditions!$9:$9,"&gt;="&amp;FD$9))*SUMIFS(conditions!$69:$69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*SUMIFS(conditions!$72:$72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))</f>
        <v>0</v>
      </c>
      <c r="FE96" s="37">
        <f>IF(FE$9="",0,IF(FE$9-SUMIFS(conditions!$73:$73,conditions!$8:$8,"&lt;="&amp;FE$9,conditions!$9:$9,"&gt;="&amp;FE$9)-SUMIFS(conditions!$71:$71,conditions!$8:$8,"&lt;="&amp;FE$9,conditions!$9:$9,"&gt;="&amp;FE$9)&lt;$U$9,SUMIFS(15:15,$9:$9,FE$9-SUMIFS(conditions!$73:$73,conditions!$8:$8,"&lt;="&amp;FE$9,conditions!$9:$9,"&gt;="&amp;FE$9))*conditions!$U$69*conditions!$U$72,SUMIFS(15:15,$9:$9,FE$9-SUMIFS(conditions!$73:$73,conditions!$8:$8,"&lt;="&amp;FE$9,conditions!$9:$9,"&gt;="&amp;FE$9))*SUMIFS(conditions!$69:$69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*SUMIFS(conditions!$72:$72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))</f>
        <v>0</v>
      </c>
      <c r="FF96" s="37">
        <f>IF(FF$9="",0,IF(FF$9-SUMIFS(conditions!$73:$73,conditions!$8:$8,"&lt;="&amp;FF$9,conditions!$9:$9,"&gt;="&amp;FF$9)-SUMIFS(conditions!$71:$71,conditions!$8:$8,"&lt;="&amp;FF$9,conditions!$9:$9,"&gt;="&amp;FF$9)&lt;$U$9,SUMIFS(15:15,$9:$9,FF$9-SUMIFS(conditions!$73:$73,conditions!$8:$8,"&lt;="&amp;FF$9,conditions!$9:$9,"&gt;="&amp;FF$9))*conditions!$U$69*conditions!$U$72,SUMIFS(15:15,$9:$9,FF$9-SUMIFS(conditions!$73:$73,conditions!$8:$8,"&lt;="&amp;FF$9,conditions!$9:$9,"&gt;="&amp;FF$9))*SUMIFS(conditions!$69:$69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*SUMIFS(conditions!$72:$72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))</f>
        <v>32.076000000000001</v>
      </c>
      <c r="FG96" s="37">
        <f>IF(FG$9="",0,IF(FG$9-SUMIFS(conditions!$73:$73,conditions!$8:$8,"&lt;="&amp;FG$9,conditions!$9:$9,"&gt;="&amp;FG$9)-SUMIFS(conditions!$71:$71,conditions!$8:$8,"&lt;="&amp;FG$9,conditions!$9:$9,"&gt;="&amp;FG$9)&lt;$U$9,SUMIFS(15:15,$9:$9,FG$9-SUMIFS(conditions!$73:$73,conditions!$8:$8,"&lt;="&amp;FG$9,conditions!$9:$9,"&gt;="&amp;FG$9))*conditions!$U$69*conditions!$U$72,SUMIFS(15:15,$9:$9,FG$9-SUMIFS(conditions!$73:$73,conditions!$8:$8,"&lt;="&amp;FG$9,conditions!$9:$9,"&gt;="&amp;FG$9))*SUMIFS(conditions!$69:$69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*SUMIFS(conditions!$72:$72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))</f>
        <v>32.076000000000001</v>
      </c>
      <c r="FH96" s="37">
        <f>IF(FH$9="",0,IF(FH$9-SUMIFS(conditions!$73:$73,conditions!$8:$8,"&lt;="&amp;FH$9,conditions!$9:$9,"&gt;="&amp;FH$9)-SUMIFS(conditions!$71:$71,conditions!$8:$8,"&lt;="&amp;FH$9,conditions!$9:$9,"&gt;="&amp;FH$9)&lt;$U$9,SUMIFS(15:15,$9:$9,FH$9-SUMIFS(conditions!$73:$73,conditions!$8:$8,"&lt;="&amp;FH$9,conditions!$9:$9,"&gt;="&amp;FH$9))*conditions!$U$69*conditions!$U$72,SUMIFS(15:15,$9:$9,FH$9-SUMIFS(conditions!$73:$73,conditions!$8:$8,"&lt;="&amp;FH$9,conditions!$9:$9,"&gt;="&amp;FH$9))*SUMIFS(conditions!$69:$69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*SUMIFS(conditions!$72:$72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))</f>
        <v>32.076000000000001</v>
      </c>
      <c r="FI96" s="37">
        <f>IF(FI$9="",0,IF(FI$9-SUMIFS(conditions!$73:$73,conditions!$8:$8,"&lt;="&amp;FI$9,conditions!$9:$9,"&gt;="&amp;FI$9)-SUMIFS(conditions!$71:$71,conditions!$8:$8,"&lt;="&amp;FI$9,conditions!$9:$9,"&gt;="&amp;FI$9)&lt;$U$9,SUMIFS(15:15,$9:$9,FI$9-SUMIFS(conditions!$73:$73,conditions!$8:$8,"&lt;="&amp;FI$9,conditions!$9:$9,"&gt;="&amp;FI$9))*conditions!$U$69*conditions!$U$72,SUMIFS(15:15,$9:$9,FI$9-SUMIFS(conditions!$73:$73,conditions!$8:$8,"&lt;="&amp;FI$9,conditions!$9:$9,"&gt;="&amp;FI$9))*SUMIFS(conditions!$69:$69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*SUMIFS(conditions!$72:$72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))</f>
        <v>32.076000000000001</v>
      </c>
      <c r="FJ96" s="37">
        <f>IF(FJ$9="",0,IF(FJ$9-SUMIFS(conditions!$73:$73,conditions!$8:$8,"&lt;="&amp;FJ$9,conditions!$9:$9,"&gt;="&amp;FJ$9)-SUMIFS(conditions!$71:$71,conditions!$8:$8,"&lt;="&amp;FJ$9,conditions!$9:$9,"&gt;="&amp;FJ$9)&lt;$U$9,SUMIFS(15:15,$9:$9,FJ$9-SUMIFS(conditions!$73:$73,conditions!$8:$8,"&lt;="&amp;FJ$9,conditions!$9:$9,"&gt;="&amp;FJ$9))*conditions!$U$69*conditions!$U$72,SUMIFS(15:15,$9:$9,FJ$9-SUMIFS(conditions!$73:$73,conditions!$8:$8,"&lt;="&amp;FJ$9,conditions!$9:$9,"&gt;="&amp;FJ$9))*SUMIFS(conditions!$69:$69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*SUMIFS(conditions!$72:$72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))</f>
        <v>32.076000000000001</v>
      </c>
      <c r="FK96" s="37">
        <f>IF(FK$9="",0,IF(FK$9-SUMIFS(conditions!$73:$73,conditions!$8:$8,"&lt;="&amp;FK$9,conditions!$9:$9,"&gt;="&amp;FK$9)-SUMIFS(conditions!$71:$71,conditions!$8:$8,"&lt;="&amp;FK$9,conditions!$9:$9,"&gt;="&amp;FK$9)&lt;$U$9,SUMIFS(15:15,$9:$9,FK$9-SUMIFS(conditions!$73:$73,conditions!$8:$8,"&lt;="&amp;FK$9,conditions!$9:$9,"&gt;="&amp;FK$9))*conditions!$U$69*conditions!$U$72,SUMIFS(15:15,$9:$9,FK$9-SUMIFS(conditions!$73:$73,conditions!$8:$8,"&lt;="&amp;FK$9,conditions!$9:$9,"&gt;="&amp;FK$9))*SUMIFS(conditions!$69:$69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*SUMIFS(conditions!$72:$72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))</f>
        <v>0</v>
      </c>
      <c r="FL96" s="37">
        <f>IF(FL$9="",0,IF(FL$9-SUMIFS(conditions!$73:$73,conditions!$8:$8,"&lt;="&amp;FL$9,conditions!$9:$9,"&gt;="&amp;FL$9)-SUMIFS(conditions!$71:$71,conditions!$8:$8,"&lt;="&amp;FL$9,conditions!$9:$9,"&gt;="&amp;FL$9)&lt;$U$9,SUMIFS(15:15,$9:$9,FL$9-SUMIFS(conditions!$73:$73,conditions!$8:$8,"&lt;="&amp;FL$9,conditions!$9:$9,"&gt;="&amp;FL$9))*conditions!$U$69*conditions!$U$72,SUMIFS(15:15,$9:$9,FL$9-SUMIFS(conditions!$73:$73,conditions!$8:$8,"&lt;="&amp;FL$9,conditions!$9:$9,"&gt;="&amp;FL$9))*SUMIFS(conditions!$69:$69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*SUMIFS(conditions!$72:$72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))</f>
        <v>0</v>
      </c>
      <c r="FM96" s="37">
        <f>IF(FM$9="",0,IF(FM$9-SUMIFS(conditions!$73:$73,conditions!$8:$8,"&lt;="&amp;FM$9,conditions!$9:$9,"&gt;="&amp;FM$9)-SUMIFS(conditions!$71:$71,conditions!$8:$8,"&lt;="&amp;FM$9,conditions!$9:$9,"&gt;="&amp;FM$9)&lt;$U$9,SUMIFS(15:15,$9:$9,FM$9-SUMIFS(conditions!$73:$73,conditions!$8:$8,"&lt;="&amp;FM$9,conditions!$9:$9,"&gt;="&amp;FM$9))*conditions!$U$69*conditions!$U$72,SUMIFS(15:15,$9:$9,FM$9-SUMIFS(conditions!$73:$73,conditions!$8:$8,"&lt;="&amp;FM$9,conditions!$9:$9,"&gt;="&amp;FM$9))*SUMIFS(conditions!$69:$69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*SUMIFS(conditions!$72:$72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))</f>
        <v>32.076000000000001</v>
      </c>
      <c r="FN96" s="37">
        <f>IF(FN$9="",0,IF(FN$9-SUMIFS(conditions!$73:$73,conditions!$8:$8,"&lt;="&amp;FN$9,conditions!$9:$9,"&gt;="&amp;FN$9)-SUMIFS(conditions!$71:$71,conditions!$8:$8,"&lt;="&amp;FN$9,conditions!$9:$9,"&gt;="&amp;FN$9)&lt;$U$9,SUMIFS(15:15,$9:$9,FN$9-SUMIFS(conditions!$73:$73,conditions!$8:$8,"&lt;="&amp;FN$9,conditions!$9:$9,"&gt;="&amp;FN$9))*conditions!$U$69*conditions!$U$72,SUMIFS(15:15,$9:$9,FN$9-SUMIFS(conditions!$73:$73,conditions!$8:$8,"&lt;="&amp;FN$9,conditions!$9:$9,"&gt;="&amp;FN$9))*SUMIFS(conditions!$69:$69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*SUMIFS(conditions!$72:$72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))</f>
        <v>32.076000000000001</v>
      </c>
      <c r="FO96" s="37">
        <f>IF(FO$9="",0,IF(FO$9-SUMIFS(conditions!$73:$73,conditions!$8:$8,"&lt;="&amp;FO$9,conditions!$9:$9,"&gt;="&amp;FO$9)-SUMIFS(conditions!$71:$71,conditions!$8:$8,"&lt;="&amp;FO$9,conditions!$9:$9,"&gt;="&amp;FO$9)&lt;$U$9,SUMIFS(15:15,$9:$9,FO$9-SUMIFS(conditions!$73:$73,conditions!$8:$8,"&lt;="&amp;FO$9,conditions!$9:$9,"&gt;="&amp;FO$9))*conditions!$U$69*conditions!$U$72,SUMIFS(15:15,$9:$9,FO$9-SUMIFS(conditions!$73:$73,conditions!$8:$8,"&lt;="&amp;FO$9,conditions!$9:$9,"&gt;="&amp;FO$9))*SUMIFS(conditions!$69:$69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*SUMIFS(conditions!$72:$72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))</f>
        <v>32.076000000000001</v>
      </c>
      <c r="FP96" s="37">
        <f>IF(FP$9="",0,IF(FP$9-SUMIFS(conditions!$73:$73,conditions!$8:$8,"&lt;="&amp;FP$9,conditions!$9:$9,"&gt;="&amp;FP$9)-SUMIFS(conditions!$71:$71,conditions!$8:$8,"&lt;="&amp;FP$9,conditions!$9:$9,"&gt;="&amp;FP$9)&lt;$U$9,SUMIFS(15:15,$9:$9,FP$9-SUMIFS(conditions!$73:$73,conditions!$8:$8,"&lt;="&amp;FP$9,conditions!$9:$9,"&gt;="&amp;FP$9))*conditions!$U$69*conditions!$U$72,SUMIFS(15:15,$9:$9,FP$9-SUMIFS(conditions!$73:$73,conditions!$8:$8,"&lt;="&amp;FP$9,conditions!$9:$9,"&gt;="&amp;FP$9))*SUMIFS(conditions!$69:$69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*SUMIFS(conditions!$72:$72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))</f>
        <v>32.076000000000001</v>
      </c>
      <c r="FQ96" s="37">
        <f>IF(FQ$9="",0,IF(FQ$9-SUMIFS(conditions!$73:$73,conditions!$8:$8,"&lt;="&amp;FQ$9,conditions!$9:$9,"&gt;="&amp;FQ$9)-SUMIFS(conditions!$71:$71,conditions!$8:$8,"&lt;="&amp;FQ$9,conditions!$9:$9,"&gt;="&amp;FQ$9)&lt;$U$9,SUMIFS(15:15,$9:$9,FQ$9-SUMIFS(conditions!$73:$73,conditions!$8:$8,"&lt;="&amp;FQ$9,conditions!$9:$9,"&gt;="&amp;FQ$9))*conditions!$U$69*conditions!$U$72,SUMIFS(15:15,$9:$9,FQ$9-SUMIFS(conditions!$73:$73,conditions!$8:$8,"&lt;="&amp;FQ$9,conditions!$9:$9,"&gt;="&amp;FQ$9))*SUMIFS(conditions!$69:$69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*SUMIFS(conditions!$72:$72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))</f>
        <v>32.076000000000001</v>
      </c>
      <c r="FR96" s="37">
        <f>IF(FR$9="",0,IF(FR$9-SUMIFS(conditions!$73:$73,conditions!$8:$8,"&lt;="&amp;FR$9,conditions!$9:$9,"&gt;="&amp;FR$9)-SUMIFS(conditions!$71:$71,conditions!$8:$8,"&lt;="&amp;FR$9,conditions!$9:$9,"&gt;="&amp;FR$9)&lt;$U$9,SUMIFS(15:15,$9:$9,FR$9-SUMIFS(conditions!$73:$73,conditions!$8:$8,"&lt;="&amp;FR$9,conditions!$9:$9,"&gt;="&amp;FR$9))*conditions!$U$69*conditions!$U$72,SUMIFS(15:15,$9:$9,FR$9-SUMIFS(conditions!$73:$73,conditions!$8:$8,"&lt;="&amp;FR$9,conditions!$9:$9,"&gt;="&amp;FR$9))*SUMIFS(conditions!$69:$69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*SUMIFS(conditions!$72:$72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))</f>
        <v>0</v>
      </c>
      <c r="FS96" s="37">
        <f>IF(FS$9="",0,IF(FS$9-SUMIFS(conditions!$73:$73,conditions!$8:$8,"&lt;="&amp;FS$9,conditions!$9:$9,"&gt;="&amp;FS$9)-SUMIFS(conditions!$71:$71,conditions!$8:$8,"&lt;="&amp;FS$9,conditions!$9:$9,"&gt;="&amp;FS$9)&lt;$U$9,SUMIFS(15:15,$9:$9,FS$9-SUMIFS(conditions!$73:$73,conditions!$8:$8,"&lt;="&amp;FS$9,conditions!$9:$9,"&gt;="&amp;FS$9))*conditions!$U$69*conditions!$U$72,SUMIFS(15:15,$9:$9,FS$9-SUMIFS(conditions!$73:$73,conditions!$8:$8,"&lt;="&amp;FS$9,conditions!$9:$9,"&gt;="&amp;FS$9))*SUMIFS(conditions!$69:$69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*SUMIFS(conditions!$72:$72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))</f>
        <v>0</v>
      </c>
      <c r="FT96" s="37">
        <f>IF(FT$9="",0,IF(FT$9-SUMIFS(conditions!$73:$73,conditions!$8:$8,"&lt;="&amp;FT$9,conditions!$9:$9,"&gt;="&amp;FT$9)-SUMIFS(conditions!$71:$71,conditions!$8:$8,"&lt;="&amp;FT$9,conditions!$9:$9,"&gt;="&amp;FT$9)&lt;$U$9,SUMIFS(15:15,$9:$9,FT$9-SUMIFS(conditions!$73:$73,conditions!$8:$8,"&lt;="&amp;FT$9,conditions!$9:$9,"&gt;="&amp;FT$9))*conditions!$U$69*conditions!$U$72,SUMIFS(15:15,$9:$9,FT$9-SUMIFS(conditions!$73:$73,conditions!$8:$8,"&lt;="&amp;FT$9,conditions!$9:$9,"&gt;="&amp;FT$9))*SUMIFS(conditions!$69:$69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*SUMIFS(conditions!$72:$72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))</f>
        <v>32.076000000000001</v>
      </c>
      <c r="FU96" s="37">
        <f>IF(FU$9="",0,IF(FU$9-SUMIFS(conditions!$73:$73,conditions!$8:$8,"&lt;="&amp;FU$9,conditions!$9:$9,"&gt;="&amp;FU$9)-SUMIFS(conditions!$71:$71,conditions!$8:$8,"&lt;="&amp;FU$9,conditions!$9:$9,"&gt;="&amp;FU$9)&lt;$U$9,SUMIFS(15:15,$9:$9,FU$9-SUMIFS(conditions!$73:$73,conditions!$8:$8,"&lt;="&amp;FU$9,conditions!$9:$9,"&gt;="&amp;FU$9))*conditions!$U$69*conditions!$U$72,SUMIFS(15:15,$9:$9,FU$9-SUMIFS(conditions!$73:$73,conditions!$8:$8,"&lt;="&amp;FU$9,conditions!$9:$9,"&gt;="&amp;FU$9))*SUMIFS(conditions!$69:$69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*SUMIFS(conditions!$72:$72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))</f>
        <v>32.076000000000001</v>
      </c>
      <c r="FV96" s="37">
        <f>IF(FV$9="",0,IF(FV$9-SUMIFS(conditions!$73:$73,conditions!$8:$8,"&lt;="&amp;FV$9,conditions!$9:$9,"&gt;="&amp;FV$9)-SUMIFS(conditions!$71:$71,conditions!$8:$8,"&lt;="&amp;FV$9,conditions!$9:$9,"&gt;="&amp;FV$9)&lt;$U$9,SUMIFS(15:15,$9:$9,FV$9-SUMIFS(conditions!$73:$73,conditions!$8:$8,"&lt;="&amp;FV$9,conditions!$9:$9,"&gt;="&amp;FV$9))*conditions!$U$69*conditions!$U$72,SUMIFS(15:15,$9:$9,FV$9-SUMIFS(conditions!$73:$73,conditions!$8:$8,"&lt;="&amp;FV$9,conditions!$9:$9,"&gt;="&amp;FV$9))*SUMIFS(conditions!$69:$69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*SUMIFS(conditions!$72:$72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))</f>
        <v>32.076000000000001</v>
      </c>
      <c r="FW96" s="37">
        <f>IF(FW$9="",0,IF(FW$9-SUMIFS(conditions!$73:$73,conditions!$8:$8,"&lt;="&amp;FW$9,conditions!$9:$9,"&gt;="&amp;FW$9)-SUMIFS(conditions!$71:$71,conditions!$8:$8,"&lt;="&amp;FW$9,conditions!$9:$9,"&gt;="&amp;FW$9)&lt;$U$9,SUMIFS(15:15,$9:$9,FW$9-SUMIFS(conditions!$73:$73,conditions!$8:$8,"&lt;="&amp;FW$9,conditions!$9:$9,"&gt;="&amp;FW$9))*conditions!$U$69*conditions!$U$72,SUMIFS(15:15,$9:$9,FW$9-SUMIFS(conditions!$73:$73,conditions!$8:$8,"&lt;="&amp;FW$9,conditions!$9:$9,"&gt;="&amp;FW$9))*SUMIFS(conditions!$69:$69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*SUMIFS(conditions!$72:$72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))</f>
        <v>32.076000000000001</v>
      </c>
      <c r="FX96" s="37">
        <f>IF(FX$9="",0,IF(FX$9-SUMIFS(conditions!$73:$73,conditions!$8:$8,"&lt;="&amp;FX$9,conditions!$9:$9,"&gt;="&amp;FX$9)-SUMIFS(conditions!$71:$71,conditions!$8:$8,"&lt;="&amp;FX$9,conditions!$9:$9,"&gt;="&amp;FX$9)&lt;$U$9,SUMIFS(15:15,$9:$9,FX$9-SUMIFS(conditions!$73:$73,conditions!$8:$8,"&lt;="&amp;FX$9,conditions!$9:$9,"&gt;="&amp;FX$9))*conditions!$U$69*conditions!$U$72,SUMIFS(15:15,$9:$9,FX$9-SUMIFS(conditions!$73:$73,conditions!$8:$8,"&lt;="&amp;FX$9,conditions!$9:$9,"&gt;="&amp;FX$9))*SUMIFS(conditions!$69:$69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*SUMIFS(conditions!$72:$72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))</f>
        <v>32.076000000000001</v>
      </c>
      <c r="FY96" s="37">
        <f>IF(FY$9="",0,IF(FY$9-SUMIFS(conditions!$73:$73,conditions!$8:$8,"&lt;="&amp;FY$9,conditions!$9:$9,"&gt;="&amp;FY$9)-SUMIFS(conditions!$71:$71,conditions!$8:$8,"&lt;="&amp;FY$9,conditions!$9:$9,"&gt;="&amp;FY$9)&lt;$U$9,SUMIFS(15:15,$9:$9,FY$9-SUMIFS(conditions!$73:$73,conditions!$8:$8,"&lt;="&amp;FY$9,conditions!$9:$9,"&gt;="&amp;FY$9))*conditions!$U$69*conditions!$U$72,SUMIFS(15:15,$9:$9,FY$9-SUMIFS(conditions!$73:$73,conditions!$8:$8,"&lt;="&amp;FY$9,conditions!$9:$9,"&gt;="&amp;FY$9))*SUMIFS(conditions!$69:$69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*SUMIFS(conditions!$72:$72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))</f>
        <v>0</v>
      </c>
      <c r="FZ96" s="37">
        <f>IF(FZ$9="",0,IF(FZ$9-SUMIFS(conditions!$73:$73,conditions!$8:$8,"&lt;="&amp;FZ$9,conditions!$9:$9,"&gt;="&amp;FZ$9)-SUMIFS(conditions!$71:$71,conditions!$8:$8,"&lt;="&amp;FZ$9,conditions!$9:$9,"&gt;="&amp;FZ$9)&lt;$U$9,SUMIFS(15:15,$9:$9,FZ$9-SUMIFS(conditions!$73:$73,conditions!$8:$8,"&lt;="&amp;FZ$9,conditions!$9:$9,"&gt;="&amp;FZ$9))*conditions!$U$69*conditions!$U$72,SUMIFS(15:15,$9:$9,FZ$9-SUMIFS(conditions!$73:$73,conditions!$8:$8,"&lt;="&amp;FZ$9,conditions!$9:$9,"&gt;="&amp;FZ$9))*SUMIFS(conditions!$69:$69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*SUMIFS(conditions!$72:$72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))</f>
        <v>0</v>
      </c>
      <c r="GA96" s="37">
        <f>IF(GA$9="",0,IF(GA$9-SUMIFS(conditions!$73:$73,conditions!$8:$8,"&lt;="&amp;GA$9,conditions!$9:$9,"&gt;="&amp;GA$9)-SUMIFS(conditions!$71:$71,conditions!$8:$8,"&lt;="&amp;GA$9,conditions!$9:$9,"&gt;="&amp;GA$9)&lt;$U$9,SUMIFS(15:15,$9:$9,GA$9-SUMIFS(conditions!$73:$73,conditions!$8:$8,"&lt;="&amp;GA$9,conditions!$9:$9,"&gt;="&amp;GA$9))*conditions!$U$69*conditions!$U$72,SUMIFS(15:15,$9:$9,GA$9-SUMIFS(conditions!$73:$73,conditions!$8:$8,"&lt;="&amp;GA$9,conditions!$9:$9,"&gt;="&amp;GA$9))*SUMIFS(conditions!$69:$69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*SUMIFS(conditions!$72:$72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))</f>
        <v>32.076000000000001</v>
      </c>
      <c r="GB96" s="37">
        <f>IF(GB$9="",0,IF(GB$9-SUMIFS(conditions!$73:$73,conditions!$8:$8,"&lt;="&amp;GB$9,conditions!$9:$9,"&gt;="&amp;GB$9)-SUMIFS(conditions!$71:$71,conditions!$8:$8,"&lt;="&amp;GB$9,conditions!$9:$9,"&gt;="&amp;GB$9)&lt;$U$9,SUMIFS(15:15,$9:$9,GB$9-SUMIFS(conditions!$73:$73,conditions!$8:$8,"&lt;="&amp;GB$9,conditions!$9:$9,"&gt;="&amp;GB$9))*conditions!$U$69*conditions!$U$72,SUMIFS(15:15,$9:$9,GB$9-SUMIFS(conditions!$73:$73,conditions!$8:$8,"&lt;="&amp;GB$9,conditions!$9:$9,"&gt;="&amp;GB$9))*SUMIFS(conditions!$69:$69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*SUMIFS(conditions!$72:$72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))</f>
        <v>32.076000000000001</v>
      </c>
      <c r="GC96" s="37">
        <f>IF(GC$9="",0,IF(GC$9-SUMIFS(conditions!$73:$73,conditions!$8:$8,"&lt;="&amp;GC$9,conditions!$9:$9,"&gt;="&amp;GC$9)-SUMIFS(conditions!$71:$71,conditions!$8:$8,"&lt;="&amp;GC$9,conditions!$9:$9,"&gt;="&amp;GC$9)&lt;$U$9,SUMIFS(15:15,$9:$9,GC$9-SUMIFS(conditions!$73:$73,conditions!$8:$8,"&lt;="&amp;GC$9,conditions!$9:$9,"&gt;="&amp;GC$9))*conditions!$U$69*conditions!$U$72,SUMIFS(15:15,$9:$9,GC$9-SUMIFS(conditions!$73:$73,conditions!$8:$8,"&lt;="&amp;GC$9,conditions!$9:$9,"&gt;="&amp;GC$9))*SUMIFS(conditions!$69:$69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*SUMIFS(conditions!$72:$72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))</f>
        <v>32.076000000000001</v>
      </c>
      <c r="GD96" s="37">
        <f>IF(GD$9="",0,IF(GD$9-SUMIFS(conditions!$73:$73,conditions!$8:$8,"&lt;="&amp;GD$9,conditions!$9:$9,"&gt;="&amp;GD$9)-SUMIFS(conditions!$71:$71,conditions!$8:$8,"&lt;="&amp;GD$9,conditions!$9:$9,"&gt;="&amp;GD$9)&lt;$U$9,SUMIFS(15:15,$9:$9,GD$9-SUMIFS(conditions!$73:$73,conditions!$8:$8,"&lt;="&amp;GD$9,conditions!$9:$9,"&gt;="&amp;GD$9))*conditions!$U$69*conditions!$U$72,SUMIFS(15:15,$9:$9,GD$9-SUMIFS(conditions!$73:$73,conditions!$8:$8,"&lt;="&amp;GD$9,conditions!$9:$9,"&gt;="&amp;GD$9))*SUMIFS(conditions!$69:$69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*SUMIFS(conditions!$72:$72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))</f>
        <v>32.076000000000001</v>
      </c>
      <c r="GE96" s="37">
        <f>IF(GE$9="",0,IF(GE$9-SUMIFS(conditions!$73:$73,conditions!$8:$8,"&lt;="&amp;GE$9,conditions!$9:$9,"&gt;="&amp;GE$9)-SUMIFS(conditions!$71:$71,conditions!$8:$8,"&lt;="&amp;GE$9,conditions!$9:$9,"&gt;="&amp;GE$9)&lt;$U$9,SUMIFS(15:15,$9:$9,GE$9-SUMIFS(conditions!$73:$73,conditions!$8:$8,"&lt;="&amp;GE$9,conditions!$9:$9,"&gt;="&amp;GE$9))*conditions!$U$69*conditions!$U$72,SUMIFS(15:15,$9:$9,GE$9-SUMIFS(conditions!$73:$73,conditions!$8:$8,"&lt;="&amp;GE$9,conditions!$9:$9,"&gt;="&amp;GE$9))*SUMIFS(conditions!$69:$69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*SUMIFS(conditions!$72:$72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))</f>
        <v>32.076000000000001</v>
      </c>
      <c r="GF96" s="37">
        <f>IF(GF$9="",0,IF(GF$9-SUMIFS(conditions!$73:$73,conditions!$8:$8,"&lt;="&amp;GF$9,conditions!$9:$9,"&gt;="&amp;GF$9)-SUMIFS(conditions!$71:$71,conditions!$8:$8,"&lt;="&amp;GF$9,conditions!$9:$9,"&gt;="&amp;GF$9)&lt;$U$9,SUMIFS(15:15,$9:$9,GF$9-SUMIFS(conditions!$73:$73,conditions!$8:$8,"&lt;="&amp;GF$9,conditions!$9:$9,"&gt;="&amp;GF$9))*conditions!$U$69*conditions!$U$72,SUMIFS(15:15,$9:$9,GF$9-SUMIFS(conditions!$73:$73,conditions!$8:$8,"&lt;="&amp;GF$9,conditions!$9:$9,"&gt;="&amp;GF$9))*SUMIFS(conditions!$69:$69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*SUMIFS(conditions!$72:$72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))</f>
        <v>0</v>
      </c>
      <c r="GG96" s="37">
        <f>IF(GG$9="",0,IF(GG$9-SUMIFS(conditions!$73:$73,conditions!$8:$8,"&lt;="&amp;GG$9,conditions!$9:$9,"&gt;="&amp;GG$9)-SUMIFS(conditions!$71:$71,conditions!$8:$8,"&lt;="&amp;GG$9,conditions!$9:$9,"&gt;="&amp;GG$9)&lt;$U$9,SUMIFS(15:15,$9:$9,GG$9-SUMIFS(conditions!$73:$73,conditions!$8:$8,"&lt;="&amp;GG$9,conditions!$9:$9,"&gt;="&amp;GG$9))*conditions!$U$69*conditions!$U$72,SUMIFS(15:15,$9:$9,GG$9-SUMIFS(conditions!$73:$73,conditions!$8:$8,"&lt;="&amp;GG$9,conditions!$9:$9,"&gt;="&amp;GG$9))*SUMIFS(conditions!$69:$69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*SUMIFS(conditions!$72:$72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))</f>
        <v>0</v>
      </c>
      <c r="GH96" s="37">
        <f>IF(GH$9="",0,IF(GH$9-SUMIFS(conditions!$73:$73,conditions!$8:$8,"&lt;="&amp;GH$9,conditions!$9:$9,"&gt;="&amp;GH$9)-SUMIFS(conditions!$71:$71,conditions!$8:$8,"&lt;="&amp;GH$9,conditions!$9:$9,"&gt;="&amp;GH$9)&lt;$U$9,SUMIFS(15:15,$9:$9,GH$9-SUMIFS(conditions!$73:$73,conditions!$8:$8,"&lt;="&amp;GH$9,conditions!$9:$9,"&gt;="&amp;GH$9))*conditions!$U$69*conditions!$U$72,SUMIFS(15:15,$9:$9,GH$9-SUMIFS(conditions!$73:$73,conditions!$8:$8,"&lt;="&amp;GH$9,conditions!$9:$9,"&gt;="&amp;GH$9))*SUMIFS(conditions!$69:$69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*SUMIFS(conditions!$72:$72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))</f>
        <v>33.6798</v>
      </c>
      <c r="GI96" s="37">
        <f>IF(GI$9="",0,IF(GI$9-SUMIFS(conditions!$73:$73,conditions!$8:$8,"&lt;="&amp;GI$9,conditions!$9:$9,"&gt;="&amp;GI$9)-SUMIFS(conditions!$71:$71,conditions!$8:$8,"&lt;="&amp;GI$9,conditions!$9:$9,"&gt;="&amp;GI$9)&lt;$U$9,SUMIFS(15:15,$9:$9,GI$9-SUMIFS(conditions!$73:$73,conditions!$8:$8,"&lt;="&amp;GI$9,conditions!$9:$9,"&gt;="&amp;GI$9))*conditions!$U$69*conditions!$U$72,SUMIFS(15:15,$9:$9,GI$9-SUMIFS(conditions!$73:$73,conditions!$8:$8,"&lt;="&amp;GI$9,conditions!$9:$9,"&gt;="&amp;GI$9))*SUMIFS(conditions!$69:$69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*SUMIFS(conditions!$72:$72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))</f>
        <v>33.6798</v>
      </c>
      <c r="GJ96" s="37">
        <f>IF(GJ$9="",0,IF(GJ$9-SUMIFS(conditions!$73:$73,conditions!$8:$8,"&lt;="&amp;GJ$9,conditions!$9:$9,"&gt;="&amp;GJ$9)-SUMIFS(conditions!$71:$71,conditions!$8:$8,"&lt;="&amp;GJ$9,conditions!$9:$9,"&gt;="&amp;GJ$9)&lt;$U$9,SUMIFS(15:15,$9:$9,GJ$9-SUMIFS(conditions!$73:$73,conditions!$8:$8,"&lt;="&amp;GJ$9,conditions!$9:$9,"&gt;="&amp;GJ$9))*conditions!$U$69*conditions!$U$72,SUMIFS(15:15,$9:$9,GJ$9-SUMIFS(conditions!$73:$73,conditions!$8:$8,"&lt;="&amp;GJ$9,conditions!$9:$9,"&gt;="&amp;GJ$9))*SUMIFS(conditions!$69:$69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*SUMIFS(conditions!$72:$72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))</f>
        <v>33.6798</v>
      </c>
      <c r="GK96" s="37">
        <f>IF(GK$9="",0,IF(GK$9-SUMIFS(conditions!$73:$73,conditions!$8:$8,"&lt;="&amp;GK$9,conditions!$9:$9,"&gt;="&amp;GK$9)-SUMIFS(conditions!$71:$71,conditions!$8:$8,"&lt;="&amp;GK$9,conditions!$9:$9,"&gt;="&amp;GK$9)&lt;$U$9,SUMIFS(15:15,$9:$9,GK$9-SUMIFS(conditions!$73:$73,conditions!$8:$8,"&lt;="&amp;GK$9,conditions!$9:$9,"&gt;="&amp;GK$9))*conditions!$U$69*conditions!$U$72,SUMIFS(15:15,$9:$9,GK$9-SUMIFS(conditions!$73:$73,conditions!$8:$8,"&lt;="&amp;GK$9,conditions!$9:$9,"&gt;="&amp;GK$9))*SUMIFS(conditions!$69:$69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*SUMIFS(conditions!$72:$72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))</f>
        <v>33.6798</v>
      </c>
      <c r="GL96" s="37">
        <f>IF(GL$9="",0,IF(GL$9-SUMIFS(conditions!$73:$73,conditions!$8:$8,"&lt;="&amp;GL$9,conditions!$9:$9,"&gt;="&amp;GL$9)-SUMIFS(conditions!$71:$71,conditions!$8:$8,"&lt;="&amp;GL$9,conditions!$9:$9,"&gt;="&amp;GL$9)&lt;$U$9,SUMIFS(15:15,$9:$9,GL$9-SUMIFS(conditions!$73:$73,conditions!$8:$8,"&lt;="&amp;GL$9,conditions!$9:$9,"&gt;="&amp;GL$9))*conditions!$U$69*conditions!$U$72,SUMIFS(15:15,$9:$9,GL$9-SUMIFS(conditions!$73:$73,conditions!$8:$8,"&lt;="&amp;GL$9,conditions!$9:$9,"&gt;="&amp;GL$9))*SUMIFS(conditions!$69:$69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*SUMIFS(conditions!$72:$72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))</f>
        <v>33.6798</v>
      </c>
      <c r="GM96" s="37">
        <f>IF(GM$9="",0,IF(GM$9-SUMIFS(conditions!$73:$73,conditions!$8:$8,"&lt;="&amp;GM$9,conditions!$9:$9,"&gt;="&amp;GM$9)-SUMIFS(conditions!$71:$71,conditions!$8:$8,"&lt;="&amp;GM$9,conditions!$9:$9,"&gt;="&amp;GM$9)&lt;$U$9,SUMIFS(15:15,$9:$9,GM$9-SUMIFS(conditions!$73:$73,conditions!$8:$8,"&lt;="&amp;GM$9,conditions!$9:$9,"&gt;="&amp;GM$9))*conditions!$U$69*conditions!$U$72,SUMIFS(15:15,$9:$9,GM$9-SUMIFS(conditions!$73:$73,conditions!$8:$8,"&lt;="&amp;GM$9,conditions!$9:$9,"&gt;="&amp;GM$9))*SUMIFS(conditions!$69:$69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*SUMIFS(conditions!$72:$72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))</f>
        <v>0</v>
      </c>
      <c r="GN96" s="37">
        <f>IF(GN$9="",0,IF(GN$9-SUMIFS(conditions!$73:$73,conditions!$8:$8,"&lt;="&amp;GN$9,conditions!$9:$9,"&gt;="&amp;GN$9)-SUMIFS(conditions!$71:$71,conditions!$8:$8,"&lt;="&amp;GN$9,conditions!$9:$9,"&gt;="&amp;GN$9)&lt;$U$9,SUMIFS(15:15,$9:$9,GN$9-SUMIFS(conditions!$73:$73,conditions!$8:$8,"&lt;="&amp;GN$9,conditions!$9:$9,"&gt;="&amp;GN$9))*conditions!$U$69*conditions!$U$72,SUMIFS(15:15,$9:$9,GN$9-SUMIFS(conditions!$73:$73,conditions!$8:$8,"&lt;="&amp;GN$9,conditions!$9:$9,"&gt;="&amp;GN$9))*SUMIFS(conditions!$69:$69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*SUMIFS(conditions!$72:$72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))</f>
        <v>0</v>
      </c>
      <c r="GO96" s="37">
        <f>IF(GO$9="",0,IF(GO$9-SUMIFS(conditions!$73:$73,conditions!$8:$8,"&lt;="&amp;GO$9,conditions!$9:$9,"&gt;="&amp;GO$9)-SUMIFS(conditions!$71:$71,conditions!$8:$8,"&lt;="&amp;GO$9,conditions!$9:$9,"&gt;="&amp;GO$9)&lt;$U$9,SUMIFS(15:15,$9:$9,GO$9-SUMIFS(conditions!$73:$73,conditions!$8:$8,"&lt;="&amp;GO$9,conditions!$9:$9,"&gt;="&amp;GO$9))*conditions!$U$69*conditions!$U$72,SUMIFS(15:15,$9:$9,GO$9-SUMIFS(conditions!$73:$73,conditions!$8:$8,"&lt;="&amp;GO$9,conditions!$9:$9,"&gt;="&amp;GO$9))*SUMIFS(conditions!$69:$69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*SUMIFS(conditions!$72:$72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))</f>
        <v>33.6798</v>
      </c>
      <c r="GP96" s="37">
        <f>IF(GP$9="",0,IF(GP$9-SUMIFS(conditions!$73:$73,conditions!$8:$8,"&lt;="&amp;GP$9,conditions!$9:$9,"&gt;="&amp;GP$9)-SUMIFS(conditions!$71:$71,conditions!$8:$8,"&lt;="&amp;GP$9,conditions!$9:$9,"&gt;="&amp;GP$9)&lt;$U$9,SUMIFS(15:15,$9:$9,GP$9-SUMIFS(conditions!$73:$73,conditions!$8:$8,"&lt;="&amp;GP$9,conditions!$9:$9,"&gt;="&amp;GP$9))*conditions!$U$69*conditions!$U$72,SUMIFS(15:15,$9:$9,GP$9-SUMIFS(conditions!$73:$73,conditions!$8:$8,"&lt;="&amp;GP$9,conditions!$9:$9,"&gt;="&amp;GP$9))*SUMIFS(conditions!$69:$69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*SUMIFS(conditions!$72:$72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))</f>
        <v>33.6798</v>
      </c>
      <c r="GQ96" s="37">
        <f>IF(GQ$9="",0,IF(GQ$9-SUMIFS(conditions!$73:$73,conditions!$8:$8,"&lt;="&amp;GQ$9,conditions!$9:$9,"&gt;="&amp;GQ$9)-SUMIFS(conditions!$71:$71,conditions!$8:$8,"&lt;="&amp;GQ$9,conditions!$9:$9,"&gt;="&amp;GQ$9)&lt;$U$9,SUMIFS(15:15,$9:$9,GQ$9-SUMIFS(conditions!$73:$73,conditions!$8:$8,"&lt;="&amp;GQ$9,conditions!$9:$9,"&gt;="&amp;GQ$9))*conditions!$U$69*conditions!$U$72,SUMIFS(15:15,$9:$9,GQ$9-SUMIFS(conditions!$73:$73,conditions!$8:$8,"&lt;="&amp;GQ$9,conditions!$9:$9,"&gt;="&amp;GQ$9))*SUMIFS(conditions!$69:$69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*SUMIFS(conditions!$72:$72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))</f>
        <v>33.6798</v>
      </c>
      <c r="GR96" s="37">
        <f>IF(GR$9="",0,IF(GR$9-SUMIFS(conditions!$73:$73,conditions!$8:$8,"&lt;="&amp;GR$9,conditions!$9:$9,"&gt;="&amp;GR$9)-SUMIFS(conditions!$71:$71,conditions!$8:$8,"&lt;="&amp;GR$9,conditions!$9:$9,"&gt;="&amp;GR$9)&lt;$U$9,SUMIFS(15:15,$9:$9,GR$9-SUMIFS(conditions!$73:$73,conditions!$8:$8,"&lt;="&amp;GR$9,conditions!$9:$9,"&gt;="&amp;GR$9))*conditions!$U$69*conditions!$U$72,SUMIFS(15:15,$9:$9,GR$9-SUMIFS(conditions!$73:$73,conditions!$8:$8,"&lt;="&amp;GR$9,conditions!$9:$9,"&gt;="&amp;GR$9))*SUMIFS(conditions!$69:$69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*SUMIFS(conditions!$72:$72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))</f>
        <v>33.6798</v>
      </c>
      <c r="GS96" s="37">
        <f>IF(GS$9="",0,IF(GS$9-SUMIFS(conditions!$73:$73,conditions!$8:$8,"&lt;="&amp;GS$9,conditions!$9:$9,"&gt;="&amp;GS$9)-SUMIFS(conditions!$71:$71,conditions!$8:$8,"&lt;="&amp;GS$9,conditions!$9:$9,"&gt;="&amp;GS$9)&lt;$U$9,SUMIFS(15:15,$9:$9,GS$9-SUMIFS(conditions!$73:$73,conditions!$8:$8,"&lt;="&amp;GS$9,conditions!$9:$9,"&gt;="&amp;GS$9))*conditions!$U$69*conditions!$U$72,SUMIFS(15:15,$9:$9,GS$9-SUMIFS(conditions!$73:$73,conditions!$8:$8,"&lt;="&amp;GS$9,conditions!$9:$9,"&gt;="&amp;GS$9))*SUMIFS(conditions!$69:$69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*SUMIFS(conditions!$72:$72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))</f>
        <v>33.6798</v>
      </c>
      <c r="GT96" s="37">
        <f>IF(GT$9="",0,IF(GT$9-SUMIFS(conditions!$73:$73,conditions!$8:$8,"&lt;="&amp;GT$9,conditions!$9:$9,"&gt;="&amp;GT$9)-SUMIFS(conditions!$71:$71,conditions!$8:$8,"&lt;="&amp;GT$9,conditions!$9:$9,"&gt;="&amp;GT$9)&lt;$U$9,SUMIFS(15:15,$9:$9,GT$9-SUMIFS(conditions!$73:$73,conditions!$8:$8,"&lt;="&amp;GT$9,conditions!$9:$9,"&gt;="&amp;GT$9))*conditions!$U$69*conditions!$U$72,SUMIFS(15:15,$9:$9,GT$9-SUMIFS(conditions!$73:$73,conditions!$8:$8,"&lt;="&amp;GT$9,conditions!$9:$9,"&gt;="&amp;GT$9))*SUMIFS(conditions!$69:$69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*SUMIFS(conditions!$72:$72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))</f>
        <v>0</v>
      </c>
      <c r="GU96" s="37">
        <f>IF(GU$9="",0,IF(GU$9-SUMIFS(conditions!$73:$73,conditions!$8:$8,"&lt;="&amp;GU$9,conditions!$9:$9,"&gt;="&amp;GU$9)-SUMIFS(conditions!$71:$71,conditions!$8:$8,"&lt;="&amp;GU$9,conditions!$9:$9,"&gt;="&amp;GU$9)&lt;$U$9,SUMIFS(15:15,$9:$9,GU$9-SUMIFS(conditions!$73:$73,conditions!$8:$8,"&lt;="&amp;GU$9,conditions!$9:$9,"&gt;="&amp;GU$9))*conditions!$U$69*conditions!$U$72,SUMIFS(15:15,$9:$9,GU$9-SUMIFS(conditions!$73:$73,conditions!$8:$8,"&lt;="&amp;GU$9,conditions!$9:$9,"&gt;="&amp;GU$9))*SUMIFS(conditions!$69:$69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*SUMIFS(conditions!$72:$72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))</f>
        <v>0</v>
      </c>
      <c r="GV96" s="37">
        <f>IF(GV$9="",0,IF(GV$9-SUMIFS(conditions!$73:$73,conditions!$8:$8,"&lt;="&amp;GV$9,conditions!$9:$9,"&gt;="&amp;GV$9)-SUMIFS(conditions!$71:$71,conditions!$8:$8,"&lt;="&amp;GV$9,conditions!$9:$9,"&gt;="&amp;GV$9)&lt;$U$9,SUMIFS(15:15,$9:$9,GV$9-SUMIFS(conditions!$73:$73,conditions!$8:$8,"&lt;="&amp;GV$9,conditions!$9:$9,"&gt;="&amp;GV$9))*conditions!$U$69*conditions!$U$72,SUMIFS(15:15,$9:$9,GV$9-SUMIFS(conditions!$73:$73,conditions!$8:$8,"&lt;="&amp;GV$9,conditions!$9:$9,"&gt;="&amp;GV$9))*SUMIFS(conditions!$69:$69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*SUMIFS(conditions!$72:$72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))</f>
        <v>33.6798</v>
      </c>
      <c r="GW96" s="37">
        <f>IF(GW$9="",0,IF(GW$9-SUMIFS(conditions!$73:$73,conditions!$8:$8,"&lt;="&amp;GW$9,conditions!$9:$9,"&gt;="&amp;GW$9)-SUMIFS(conditions!$71:$71,conditions!$8:$8,"&lt;="&amp;GW$9,conditions!$9:$9,"&gt;="&amp;GW$9)&lt;$U$9,SUMIFS(15:15,$9:$9,GW$9-SUMIFS(conditions!$73:$73,conditions!$8:$8,"&lt;="&amp;GW$9,conditions!$9:$9,"&gt;="&amp;GW$9))*conditions!$U$69*conditions!$U$72,SUMIFS(15:15,$9:$9,GW$9-SUMIFS(conditions!$73:$73,conditions!$8:$8,"&lt;="&amp;GW$9,conditions!$9:$9,"&gt;="&amp;GW$9))*SUMIFS(conditions!$69:$69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*SUMIFS(conditions!$72:$72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))</f>
        <v>33.6798</v>
      </c>
      <c r="GX96" s="37">
        <f>IF(GX$9="",0,IF(GX$9-SUMIFS(conditions!$73:$73,conditions!$8:$8,"&lt;="&amp;GX$9,conditions!$9:$9,"&gt;="&amp;GX$9)-SUMIFS(conditions!$71:$71,conditions!$8:$8,"&lt;="&amp;GX$9,conditions!$9:$9,"&gt;="&amp;GX$9)&lt;$U$9,SUMIFS(15:15,$9:$9,GX$9-SUMIFS(conditions!$73:$73,conditions!$8:$8,"&lt;="&amp;GX$9,conditions!$9:$9,"&gt;="&amp;GX$9))*conditions!$U$69*conditions!$U$72,SUMIFS(15:15,$9:$9,GX$9-SUMIFS(conditions!$73:$73,conditions!$8:$8,"&lt;="&amp;GX$9,conditions!$9:$9,"&gt;="&amp;GX$9))*SUMIFS(conditions!$69:$69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*SUMIFS(conditions!$72:$72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))</f>
        <v>33.6798</v>
      </c>
      <c r="GY96" s="37">
        <f>IF(GY$9="",0,IF(GY$9-SUMIFS(conditions!$73:$73,conditions!$8:$8,"&lt;="&amp;GY$9,conditions!$9:$9,"&gt;="&amp;GY$9)-SUMIFS(conditions!$71:$71,conditions!$8:$8,"&lt;="&amp;GY$9,conditions!$9:$9,"&gt;="&amp;GY$9)&lt;$U$9,SUMIFS(15:15,$9:$9,GY$9-SUMIFS(conditions!$73:$73,conditions!$8:$8,"&lt;="&amp;GY$9,conditions!$9:$9,"&gt;="&amp;GY$9))*conditions!$U$69*conditions!$U$72,SUMIFS(15:15,$9:$9,GY$9-SUMIFS(conditions!$73:$73,conditions!$8:$8,"&lt;="&amp;GY$9,conditions!$9:$9,"&gt;="&amp;GY$9))*SUMIFS(conditions!$69:$69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*SUMIFS(conditions!$72:$72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))</f>
        <v>33.6798</v>
      </c>
      <c r="GZ96" s="37">
        <f>IF(GZ$9="",0,IF(GZ$9-SUMIFS(conditions!$73:$73,conditions!$8:$8,"&lt;="&amp;GZ$9,conditions!$9:$9,"&gt;="&amp;GZ$9)-SUMIFS(conditions!$71:$71,conditions!$8:$8,"&lt;="&amp;GZ$9,conditions!$9:$9,"&gt;="&amp;GZ$9)&lt;$U$9,SUMIFS(15:15,$9:$9,GZ$9-SUMIFS(conditions!$73:$73,conditions!$8:$8,"&lt;="&amp;GZ$9,conditions!$9:$9,"&gt;="&amp;GZ$9))*conditions!$U$69*conditions!$U$72,SUMIFS(15:15,$9:$9,GZ$9-SUMIFS(conditions!$73:$73,conditions!$8:$8,"&lt;="&amp;GZ$9,conditions!$9:$9,"&gt;="&amp;GZ$9))*SUMIFS(conditions!$69:$69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*SUMIFS(conditions!$72:$72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))</f>
        <v>33.6798</v>
      </c>
      <c r="HA96" s="37">
        <f>IF(HA$9="",0,IF(HA$9-SUMIFS(conditions!$73:$73,conditions!$8:$8,"&lt;="&amp;HA$9,conditions!$9:$9,"&gt;="&amp;HA$9)-SUMIFS(conditions!$71:$71,conditions!$8:$8,"&lt;="&amp;HA$9,conditions!$9:$9,"&gt;="&amp;HA$9)&lt;$U$9,SUMIFS(15:15,$9:$9,HA$9-SUMIFS(conditions!$73:$73,conditions!$8:$8,"&lt;="&amp;HA$9,conditions!$9:$9,"&gt;="&amp;HA$9))*conditions!$U$69*conditions!$U$72,SUMIFS(15:15,$9:$9,HA$9-SUMIFS(conditions!$73:$73,conditions!$8:$8,"&lt;="&amp;HA$9,conditions!$9:$9,"&gt;="&amp;HA$9))*SUMIFS(conditions!$69:$69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*SUMIFS(conditions!$72:$72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))</f>
        <v>0</v>
      </c>
      <c r="HB96" s="37">
        <f>IF(HB$9="",0,IF(HB$9-SUMIFS(conditions!$73:$73,conditions!$8:$8,"&lt;="&amp;HB$9,conditions!$9:$9,"&gt;="&amp;HB$9)-SUMIFS(conditions!$71:$71,conditions!$8:$8,"&lt;="&amp;HB$9,conditions!$9:$9,"&gt;="&amp;HB$9)&lt;$U$9,SUMIFS(15:15,$9:$9,HB$9-SUMIFS(conditions!$73:$73,conditions!$8:$8,"&lt;="&amp;HB$9,conditions!$9:$9,"&gt;="&amp;HB$9))*conditions!$U$69*conditions!$U$72,SUMIFS(15:15,$9:$9,HB$9-SUMIFS(conditions!$73:$73,conditions!$8:$8,"&lt;="&amp;HB$9,conditions!$9:$9,"&gt;="&amp;HB$9))*SUMIFS(conditions!$69:$69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*SUMIFS(conditions!$72:$72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))</f>
        <v>0</v>
      </c>
      <c r="HC96" s="37">
        <f>IF(HC$9="",0,IF(HC$9-SUMIFS(conditions!$73:$73,conditions!$8:$8,"&lt;="&amp;HC$9,conditions!$9:$9,"&gt;="&amp;HC$9)-SUMIFS(conditions!$71:$71,conditions!$8:$8,"&lt;="&amp;HC$9,conditions!$9:$9,"&gt;="&amp;HC$9)&lt;$U$9,SUMIFS(15:15,$9:$9,HC$9-SUMIFS(conditions!$73:$73,conditions!$8:$8,"&lt;="&amp;HC$9,conditions!$9:$9,"&gt;="&amp;HC$9))*conditions!$U$69*conditions!$U$72,SUMIFS(15:15,$9:$9,HC$9-SUMIFS(conditions!$73:$73,conditions!$8:$8,"&lt;="&amp;HC$9,conditions!$9:$9,"&gt;="&amp;HC$9))*SUMIFS(conditions!$69:$69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*SUMIFS(conditions!$72:$72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))</f>
        <v>33.6798</v>
      </c>
      <c r="HD96" s="37">
        <f>IF(HD$9="",0,IF(HD$9-SUMIFS(conditions!$73:$73,conditions!$8:$8,"&lt;="&amp;HD$9,conditions!$9:$9,"&gt;="&amp;HD$9)-SUMIFS(conditions!$71:$71,conditions!$8:$8,"&lt;="&amp;HD$9,conditions!$9:$9,"&gt;="&amp;HD$9)&lt;$U$9,SUMIFS(15:15,$9:$9,HD$9-SUMIFS(conditions!$73:$73,conditions!$8:$8,"&lt;="&amp;HD$9,conditions!$9:$9,"&gt;="&amp;HD$9))*conditions!$U$69*conditions!$U$72,SUMIFS(15:15,$9:$9,HD$9-SUMIFS(conditions!$73:$73,conditions!$8:$8,"&lt;="&amp;HD$9,conditions!$9:$9,"&gt;="&amp;HD$9))*SUMIFS(conditions!$69:$69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*SUMIFS(conditions!$72:$72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))</f>
        <v>33.6798</v>
      </c>
      <c r="HE96" s="37">
        <f>IF(HE$9="",0,IF(HE$9-SUMIFS(conditions!$73:$73,conditions!$8:$8,"&lt;="&amp;HE$9,conditions!$9:$9,"&gt;="&amp;HE$9)-SUMIFS(conditions!$71:$71,conditions!$8:$8,"&lt;="&amp;HE$9,conditions!$9:$9,"&gt;="&amp;HE$9)&lt;$U$9,SUMIFS(15:15,$9:$9,HE$9-SUMIFS(conditions!$73:$73,conditions!$8:$8,"&lt;="&amp;HE$9,conditions!$9:$9,"&gt;="&amp;HE$9))*conditions!$U$69*conditions!$U$72,SUMIFS(15:15,$9:$9,HE$9-SUMIFS(conditions!$73:$73,conditions!$8:$8,"&lt;="&amp;HE$9,conditions!$9:$9,"&gt;="&amp;HE$9))*SUMIFS(conditions!$69:$69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*SUMIFS(conditions!$72:$72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))</f>
        <v>33.6798</v>
      </c>
      <c r="HF96" s="37">
        <f>IF(HF$9="",0,IF(HF$9-SUMIFS(conditions!$73:$73,conditions!$8:$8,"&lt;="&amp;HF$9,conditions!$9:$9,"&gt;="&amp;HF$9)-SUMIFS(conditions!$71:$71,conditions!$8:$8,"&lt;="&amp;HF$9,conditions!$9:$9,"&gt;="&amp;HF$9)&lt;$U$9,SUMIFS(15:15,$9:$9,HF$9-SUMIFS(conditions!$73:$73,conditions!$8:$8,"&lt;="&amp;HF$9,conditions!$9:$9,"&gt;="&amp;HF$9))*conditions!$U$69*conditions!$U$72,SUMIFS(15:15,$9:$9,HF$9-SUMIFS(conditions!$73:$73,conditions!$8:$8,"&lt;="&amp;HF$9,conditions!$9:$9,"&gt;="&amp;HF$9))*SUMIFS(conditions!$69:$69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*SUMIFS(conditions!$72:$72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))</f>
        <v>33.6798</v>
      </c>
      <c r="HG96" s="37">
        <f>IF(HG$9="",0,IF(HG$9-SUMIFS(conditions!$73:$73,conditions!$8:$8,"&lt;="&amp;HG$9,conditions!$9:$9,"&gt;="&amp;HG$9)-SUMIFS(conditions!$71:$71,conditions!$8:$8,"&lt;="&amp;HG$9,conditions!$9:$9,"&gt;="&amp;HG$9)&lt;$U$9,SUMIFS(15:15,$9:$9,HG$9-SUMIFS(conditions!$73:$73,conditions!$8:$8,"&lt;="&amp;HG$9,conditions!$9:$9,"&gt;="&amp;HG$9))*conditions!$U$69*conditions!$U$72,SUMIFS(15:15,$9:$9,HG$9-SUMIFS(conditions!$73:$73,conditions!$8:$8,"&lt;="&amp;HG$9,conditions!$9:$9,"&gt;="&amp;HG$9))*SUMIFS(conditions!$69:$69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*SUMIFS(conditions!$72:$72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))</f>
        <v>33.6798</v>
      </c>
      <c r="HH96" s="37">
        <f>IF(HH$9="",0,IF(HH$9-SUMIFS(conditions!$73:$73,conditions!$8:$8,"&lt;="&amp;HH$9,conditions!$9:$9,"&gt;="&amp;HH$9)-SUMIFS(conditions!$71:$71,conditions!$8:$8,"&lt;="&amp;HH$9,conditions!$9:$9,"&gt;="&amp;HH$9)&lt;$U$9,SUMIFS(15:15,$9:$9,HH$9-SUMIFS(conditions!$73:$73,conditions!$8:$8,"&lt;="&amp;HH$9,conditions!$9:$9,"&gt;="&amp;HH$9))*conditions!$U$69*conditions!$U$72,SUMIFS(15:15,$9:$9,HH$9-SUMIFS(conditions!$73:$73,conditions!$8:$8,"&lt;="&amp;HH$9,conditions!$9:$9,"&gt;="&amp;HH$9))*SUMIFS(conditions!$69:$69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*SUMIFS(conditions!$72:$72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))</f>
        <v>0</v>
      </c>
      <c r="HI96" s="37">
        <f>IF(HI$9="",0,IF(HI$9-SUMIFS(conditions!$73:$73,conditions!$8:$8,"&lt;="&amp;HI$9,conditions!$9:$9,"&gt;="&amp;HI$9)-SUMIFS(conditions!$71:$71,conditions!$8:$8,"&lt;="&amp;HI$9,conditions!$9:$9,"&gt;="&amp;HI$9)&lt;$U$9,SUMIFS(15:15,$9:$9,HI$9-SUMIFS(conditions!$73:$73,conditions!$8:$8,"&lt;="&amp;HI$9,conditions!$9:$9,"&gt;="&amp;HI$9))*conditions!$U$69*conditions!$U$72,SUMIFS(15:15,$9:$9,HI$9-SUMIFS(conditions!$73:$73,conditions!$8:$8,"&lt;="&amp;HI$9,conditions!$9:$9,"&gt;="&amp;HI$9))*SUMIFS(conditions!$69:$69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*SUMIFS(conditions!$72:$72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))</f>
        <v>0</v>
      </c>
      <c r="HJ96" s="37">
        <f>IF(HJ$9="",0,IF(HJ$9-SUMIFS(conditions!$73:$73,conditions!$8:$8,"&lt;="&amp;HJ$9,conditions!$9:$9,"&gt;="&amp;HJ$9)-SUMIFS(conditions!$71:$71,conditions!$8:$8,"&lt;="&amp;HJ$9,conditions!$9:$9,"&gt;="&amp;HJ$9)&lt;$U$9,SUMIFS(15:15,$9:$9,HJ$9-SUMIFS(conditions!$73:$73,conditions!$8:$8,"&lt;="&amp;HJ$9,conditions!$9:$9,"&gt;="&amp;HJ$9))*conditions!$U$69*conditions!$U$72,SUMIFS(15:15,$9:$9,HJ$9-SUMIFS(conditions!$73:$73,conditions!$8:$8,"&lt;="&amp;HJ$9,conditions!$9:$9,"&gt;="&amp;HJ$9))*SUMIFS(conditions!$69:$69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*SUMIFS(conditions!$72:$72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))</f>
        <v>33.6798</v>
      </c>
      <c r="HK96" s="37">
        <f>IF(HK$9="",0,IF(HK$9-SUMIFS(conditions!$73:$73,conditions!$8:$8,"&lt;="&amp;HK$9,conditions!$9:$9,"&gt;="&amp;HK$9)-SUMIFS(conditions!$71:$71,conditions!$8:$8,"&lt;="&amp;HK$9,conditions!$9:$9,"&gt;="&amp;HK$9)&lt;$U$9,SUMIFS(15:15,$9:$9,HK$9-SUMIFS(conditions!$73:$73,conditions!$8:$8,"&lt;="&amp;HK$9,conditions!$9:$9,"&gt;="&amp;HK$9))*conditions!$U$69*conditions!$U$72,SUMIFS(15:15,$9:$9,HK$9-SUMIFS(conditions!$73:$73,conditions!$8:$8,"&lt;="&amp;HK$9,conditions!$9:$9,"&gt;="&amp;HK$9))*SUMIFS(conditions!$69:$69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*SUMIFS(conditions!$72:$72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))</f>
        <v>33.6798</v>
      </c>
      <c r="HL96" s="37">
        <f>IF(HL$9="",0,IF(HL$9-SUMIFS(conditions!$73:$73,conditions!$8:$8,"&lt;="&amp;HL$9,conditions!$9:$9,"&gt;="&amp;HL$9)-SUMIFS(conditions!$71:$71,conditions!$8:$8,"&lt;="&amp;HL$9,conditions!$9:$9,"&gt;="&amp;HL$9)&lt;$U$9,SUMIFS(15:15,$9:$9,HL$9-SUMIFS(conditions!$73:$73,conditions!$8:$8,"&lt;="&amp;HL$9,conditions!$9:$9,"&gt;="&amp;HL$9))*conditions!$U$69*conditions!$U$72,SUMIFS(15:15,$9:$9,HL$9-SUMIFS(conditions!$73:$73,conditions!$8:$8,"&lt;="&amp;HL$9,conditions!$9:$9,"&gt;="&amp;HL$9))*SUMIFS(conditions!$69:$69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*SUMIFS(conditions!$72:$72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))</f>
        <v>37.328444999999995</v>
      </c>
      <c r="HM96" s="37">
        <f>IF(HM$9="",0,IF(HM$9-SUMIFS(conditions!$73:$73,conditions!$8:$8,"&lt;="&amp;HM$9,conditions!$9:$9,"&gt;="&amp;HM$9)-SUMIFS(conditions!$71:$71,conditions!$8:$8,"&lt;="&amp;HM$9,conditions!$9:$9,"&gt;="&amp;HM$9)&lt;$U$9,SUMIFS(15:15,$9:$9,HM$9-SUMIFS(conditions!$73:$73,conditions!$8:$8,"&lt;="&amp;HM$9,conditions!$9:$9,"&gt;="&amp;HM$9))*conditions!$U$69*conditions!$U$72,SUMIFS(15:15,$9:$9,HM$9-SUMIFS(conditions!$73:$73,conditions!$8:$8,"&lt;="&amp;HM$9,conditions!$9:$9,"&gt;="&amp;HM$9))*SUMIFS(conditions!$69:$69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*SUMIFS(conditions!$72:$72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))</f>
        <v>37.328444999999995</v>
      </c>
      <c r="HN96" s="37">
        <f>IF(HN$9="",0,IF(HN$9-SUMIFS(conditions!$73:$73,conditions!$8:$8,"&lt;="&amp;HN$9,conditions!$9:$9,"&gt;="&amp;HN$9)-SUMIFS(conditions!$71:$71,conditions!$8:$8,"&lt;="&amp;HN$9,conditions!$9:$9,"&gt;="&amp;HN$9)&lt;$U$9,SUMIFS(15:15,$9:$9,HN$9-SUMIFS(conditions!$73:$73,conditions!$8:$8,"&lt;="&amp;HN$9,conditions!$9:$9,"&gt;="&amp;HN$9))*conditions!$U$69*conditions!$U$72,SUMIFS(15:15,$9:$9,HN$9-SUMIFS(conditions!$73:$73,conditions!$8:$8,"&lt;="&amp;HN$9,conditions!$9:$9,"&gt;="&amp;HN$9))*SUMIFS(conditions!$69:$69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*SUMIFS(conditions!$72:$72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))</f>
        <v>37.328444999999995</v>
      </c>
      <c r="HO96" s="37">
        <f>IF(HO$9="",0,IF(HO$9-SUMIFS(conditions!$73:$73,conditions!$8:$8,"&lt;="&amp;HO$9,conditions!$9:$9,"&gt;="&amp;HO$9)-SUMIFS(conditions!$71:$71,conditions!$8:$8,"&lt;="&amp;HO$9,conditions!$9:$9,"&gt;="&amp;HO$9)&lt;$U$9,SUMIFS(15:15,$9:$9,HO$9-SUMIFS(conditions!$73:$73,conditions!$8:$8,"&lt;="&amp;HO$9,conditions!$9:$9,"&gt;="&amp;HO$9))*conditions!$U$69*conditions!$U$72,SUMIFS(15:15,$9:$9,HO$9-SUMIFS(conditions!$73:$73,conditions!$8:$8,"&lt;="&amp;HO$9,conditions!$9:$9,"&gt;="&amp;HO$9))*SUMIFS(conditions!$69:$69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*SUMIFS(conditions!$72:$72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))</f>
        <v>0</v>
      </c>
      <c r="HP96" s="37">
        <f>IF(HP$9="",0,IF(HP$9-SUMIFS(conditions!$73:$73,conditions!$8:$8,"&lt;="&amp;HP$9,conditions!$9:$9,"&gt;="&amp;HP$9)-SUMIFS(conditions!$71:$71,conditions!$8:$8,"&lt;="&amp;HP$9,conditions!$9:$9,"&gt;="&amp;HP$9)&lt;$U$9,SUMIFS(15:15,$9:$9,HP$9-SUMIFS(conditions!$73:$73,conditions!$8:$8,"&lt;="&amp;HP$9,conditions!$9:$9,"&gt;="&amp;HP$9))*conditions!$U$69*conditions!$U$72,SUMIFS(15:15,$9:$9,HP$9-SUMIFS(conditions!$73:$73,conditions!$8:$8,"&lt;="&amp;HP$9,conditions!$9:$9,"&gt;="&amp;HP$9))*SUMIFS(conditions!$69:$69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*SUMIFS(conditions!$72:$72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))</f>
        <v>0</v>
      </c>
      <c r="HQ96" s="37">
        <f>IF(HQ$9="",0,IF(HQ$9-SUMIFS(conditions!$73:$73,conditions!$8:$8,"&lt;="&amp;HQ$9,conditions!$9:$9,"&gt;="&amp;HQ$9)-SUMIFS(conditions!$71:$71,conditions!$8:$8,"&lt;="&amp;HQ$9,conditions!$9:$9,"&gt;="&amp;HQ$9)&lt;$U$9,SUMIFS(15:15,$9:$9,HQ$9-SUMIFS(conditions!$73:$73,conditions!$8:$8,"&lt;="&amp;HQ$9,conditions!$9:$9,"&gt;="&amp;HQ$9))*conditions!$U$69*conditions!$U$72,SUMIFS(15:15,$9:$9,HQ$9-SUMIFS(conditions!$73:$73,conditions!$8:$8,"&lt;="&amp;HQ$9,conditions!$9:$9,"&gt;="&amp;HQ$9))*SUMIFS(conditions!$69:$69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*SUMIFS(conditions!$72:$72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))</f>
        <v>37.328444999999995</v>
      </c>
      <c r="HR96" s="37">
        <f>IF(HR$9="",0,IF(HR$9-SUMIFS(conditions!$73:$73,conditions!$8:$8,"&lt;="&amp;HR$9,conditions!$9:$9,"&gt;="&amp;HR$9)-SUMIFS(conditions!$71:$71,conditions!$8:$8,"&lt;="&amp;HR$9,conditions!$9:$9,"&gt;="&amp;HR$9)&lt;$U$9,SUMIFS(15:15,$9:$9,HR$9-SUMIFS(conditions!$73:$73,conditions!$8:$8,"&lt;="&amp;HR$9,conditions!$9:$9,"&gt;="&amp;HR$9))*conditions!$U$69*conditions!$U$72,SUMIFS(15:15,$9:$9,HR$9-SUMIFS(conditions!$73:$73,conditions!$8:$8,"&lt;="&amp;HR$9,conditions!$9:$9,"&gt;="&amp;HR$9))*SUMIFS(conditions!$69:$69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*SUMIFS(conditions!$72:$72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))</f>
        <v>37.328444999999995</v>
      </c>
      <c r="HS96" s="37">
        <f>IF(HS$9="",0,IF(HS$9-SUMIFS(conditions!$73:$73,conditions!$8:$8,"&lt;="&amp;HS$9,conditions!$9:$9,"&gt;="&amp;HS$9)-SUMIFS(conditions!$71:$71,conditions!$8:$8,"&lt;="&amp;HS$9,conditions!$9:$9,"&gt;="&amp;HS$9)&lt;$U$9,SUMIFS(15:15,$9:$9,HS$9-SUMIFS(conditions!$73:$73,conditions!$8:$8,"&lt;="&amp;HS$9,conditions!$9:$9,"&gt;="&amp;HS$9))*conditions!$U$69*conditions!$U$72,SUMIFS(15:15,$9:$9,HS$9-SUMIFS(conditions!$73:$73,conditions!$8:$8,"&lt;="&amp;HS$9,conditions!$9:$9,"&gt;="&amp;HS$9))*SUMIFS(conditions!$69:$69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*SUMIFS(conditions!$72:$72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))</f>
        <v>37.328444999999995</v>
      </c>
      <c r="HT96" s="37">
        <f>IF(HT$9="",0,IF(HT$9-SUMIFS(conditions!$73:$73,conditions!$8:$8,"&lt;="&amp;HT$9,conditions!$9:$9,"&gt;="&amp;HT$9)-SUMIFS(conditions!$71:$71,conditions!$8:$8,"&lt;="&amp;HT$9,conditions!$9:$9,"&gt;="&amp;HT$9)&lt;$U$9,SUMIFS(15:15,$9:$9,HT$9-SUMIFS(conditions!$73:$73,conditions!$8:$8,"&lt;="&amp;HT$9,conditions!$9:$9,"&gt;="&amp;HT$9))*conditions!$U$69*conditions!$U$72,SUMIFS(15:15,$9:$9,HT$9-SUMIFS(conditions!$73:$73,conditions!$8:$8,"&lt;="&amp;HT$9,conditions!$9:$9,"&gt;="&amp;HT$9))*SUMIFS(conditions!$69:$69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*SUMIFS(conditions!$72:$72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))</f>
        <v>37.328444999999995</v>
      </c>
      <c r="HU96" s="37">
        <f>IF(HU$9="",0,IF(HU$9-SUMIFS(conditions!$73:$73,conditions!$8:$8,"&lt;="&amp;HU$9,conditions!$9:$9,"&gt;="&amp;HU$9)-SUMIFS(conditions!$71:$71,conditions!$8:$8,"&lt;="&amp;HU$9,conditions!$9:$9,"&gt;="&amp;HU$9)&lt;$U$9,SUMIFS(15:15,$9:$9,HU$9-SUMIFS(conditions!$73:$73,conditions!$8:$8,"&lt;="&amp;HU$9,conditions!$9:$9,"&gt;="&amp;HU$9))*conditions!$U$69*conditions!$U$72,SUMIFS(15:15,$9:$9,HU$9-SUMIFS(conditions!$73:$73,conditions!$8:$8,"&lt;="&amp;HU$9,conditions!$9:$9,"&gt;="&amp;HU$9))*SUMIFS(conditions!$69:$69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*SUMIFS(conditions!$72:$72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))</f>
        <v>37.328444999999995</v>
      </c>
      <c r="HV96" s="37">
        <f>IF(HV$9="",0,IF(HV$9-SUMIFS(conditions!$73:$73,conditions!$8:$8,"&lt;="&amp;HV$9,conditions!$9:$9,"&gt;="&amp;HV$9)-SUMIFS(conditions!$71:$71,conditions!$8:$8,"&lt;="&amp;HV$9,conditions!$9:$9,"&gt;="&amp;HV$9)&lt;$U$9,SUMIFS(15:15,$9:$9,HV$9-SUMIFS(conditions!$73:$73,conditions!$8:$8,"&lt;="&amp;HV$9,conditions!$9:$9,"&gt;="&amp;HV$9))*conditions!$U$69*conditions!$U$72,SUMIFS(15:15,$9:$9,HV$9-SUMIFS(conditions!$73:$73,conditions!$8:$8,"&lt;="&amp;HV$9,conditions!$9:$9,"&gt;="&amp;HV$9))*SUMIFS(conditions!$69:$69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*SUMIFS(conditions!$72:$72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))</f>
        <v>0</v>
      </c>
      <c r="HW96" s="37">
        <f>IF(HW$9="",0,IF(HW$9-SUMIFS(conditions!$73:$73,conditions!$8:$8,"&lt;="&amp;HW$9,conditions!$9:$9,"&gt;="&amp;HW$9)-SUMIFS(conditions!$71:$71,conditions!$8:$8,"&lt;="&amp;HW$9,conditions!$9:$9,"&gt;="&amp;HW$9)&lt;$U$9,SUMIFS(15:15,$9:$9,HW$9-SUMIFS(conditions!$73:$73,conditions!$8:$8,"&lt;="&amp;HW$9,conditions!$9:$9,"&gt;="&amp;HW$9))*conditions!$U$69*conditions!$U$72,SUMIFS(15:15,$9:$9,HW$9-SUMIFS(conditions!$73:$73,conditions!$8:$8,"&lt;="&amp;HW$9,conditions!$9:$9,"&gt;="&amp;HW$9))*SUMIFS(conditions!$69:$69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*SUMIFS(conditions!$72:$72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))</f>
        <v>0</v>
      </c>
      <c r="HX96" s="37">
        <f>IF(HX$9="",0,IF(HX$9-SUMIFS(conditions!$73:$73,conditions!$8:$8,"&lt;="&amp;HX$9,conditions!$9:$9,"&gt;="&amp;HX$9)-SUMIFS(conditions!$71:$71,conditions!$8:$8,"&lt;="&amp;HX$9,conditions!$9:$9,"&gt;="&amp;HX$9)&lt;$U$9,SUMIFS(15:15,$9:$9,HX$9-SUMIFS(conditions!$73:$73,conditions!$8:$8,"&lt;="&amp;HX$9,conditions!$9:$9,"&gt;="&amp;HX$9))*conditions!$U$69*conditions!$U$72,SUMIFS(15:15,$9:$9,HX$9-SUMIFS(conditions!$73:$73,conditions!$8:$8,"&lt;="&amp;HX$9,conditions!$9:$9,"&gt;="&amp;HX$9))*SUMIFS(conditions!$69:$69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*SUMIFS(conditions!$72:$72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))</f>
        <v>37.328444999999995</v>
      </c>
      <c r="HY96" s="37">
        <f>IF(HY$9="",0,IF(HY$9-SUMIFS(conditions!$73:$73,conditions!$8:$8,"&lt;="&amp;HY$9,conditions!$9:$9,"&gt;="&amp;HY$9)-SUMIFS(conditions!$71:$71,conditions!$8:$8,"&lt;="&amp;HY$9,conditions!$9:$9,"&gt;="&amp;HY$9)&lt;$U$9,SUMIFS(15:15,$9:$9,HY$9-SUMIFS(conditions!$73:$73,conditions!$8:$8,"&lt;="&amp;HY$9,conditions!$9:$9,"&gt;="&amp;HY$9))*conditions!$U$69*conditions!$U$72,SUMIFS(15:15,$9:$9,HY$9-SUMIFS(conditions!$73:$73,conditions!$8:$8,"&lt;="&amp;HY$9,conditions!$9:$9,"&gt;="&amp;HY$9))*SUMIFS(conditions!$69:$69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*SUMIFS(conditions!$72:$72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))</f>
        <v>37.328444999999995</v>
      </c>
      <c r="HZ96" s="37">
        <f>IF(HZ$9="",0,IF(HZ$9-SUMIFS(conditions!$73:$73,conditions!$8:$8,"&lt;="&amp;HZ$9,conditions!$9:$9,"&gt;="&amp;HZ$9)-SUMIFS(conditions!$71:$71,conditions!$8:$8,"&lt;="&amp;HZ$9,conditions!$9:$9,"&gt;="&amp;HZ$9)&lt;$U$9,SUMIFS(15:15,$9:$9,HZ$9-SUMIFS(conditions!$73:$73,conditions!$8:$8,"&lt;="&amp;HZ$9,conditions!$9:$9,"&gt;="&amp;HZ$9))*conditions!$U$69*conditions!$U$72,SUMIFS(15:15,$9:$9,HZ$9-SUMIFS(conditions!$73:$73,conditions!$8:$8,"&lt;="&amp;HZ$9,conditions!$9:$9,"&gt;="&amp;HZ$9))*SUMIFS(conditions!$69:$69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*SUMIFS(conditions!$72:$72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))</f>
        <v>37.328444999999995</v>
      </c>
      <c r="IA96" s="37">
        <f>IF(IA$9="",0,IF(IA$9-SUMIFS(conditions!$73:$73,conditions!$8:$8,"&lt;="&amp;IA$9,conditions!$9:$9,"&gt;="&amp;IA$9)-SUMIFS(conditions!$71:$71,conditions!$8:$8,"&lt;="&amp;IA$9,conditions!$9:$9,"&gt;="&amp;IA$9)&lt;$U$9,SUMIFS(15:15,$9:$9,IA$9-SUMIFS(conditions!$73:$73,conditions!$8:$8,"&lt;="&amp;IA$9,conditions!$9:$9,"&gt;="&amp;IA$9))*conditions!$U$69*conditions!$U$72,SUMIFS(15:15,$9:$9,IA$9-SUMIFS(conditions!$73:$73,conditions!$8:$8,"&lt;="&amp;IA$9,conditions!$9:$9,"&gt;="&amp;IA$9))*SUMIFS(conditions!$69:$69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*SUMIFS(conditions!$72:$72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))</f>
        <v>37.328444999999995</v>
      </c>
      <c r="IB96" s="37">
        <f>IF(IB$9="",0,IF(IB$9-SUMIFS(conditions!$73:$73,conditions!$8:$8,"&lt;="&amp;IB$9,conditions!$9:$9,"&gt;="&amp;IB$9)-SUMIFS(conditions!$71:$71,conditions!$8:$8,"&lt;="&amp;IB$9,conditions!$9:$9,"&gt;="&amp;IB$9)&lt;$U$9,SUMIFS(15:15,$9:$9,IB$9-SUMIFS(conditions!$73:$73,conditions!$8:$8,"&lt;="&amp;IB$9,conditions!$9:$9,"&gt;="&amp;IB$9))*conditions!$U$69*conditions!$U$72,SUMIFS(15:15,$9:$9,IB$9-SUMIFS(conditions!$73:$73,conditions!$8:$8,"&lt;="&amp;IB$9,conditions!$9:$9,"&gt;="&amp;IB$9))*SUMIFS(conditions!$69:$69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*SUMIFS(conditions!$72:$72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))</f>
        <v>37.328444999999995</v>
      </c>
      <c r="IC96" s="37">
        <f>IF(IC$9="",0,IF(IC$9-SUMIFS(conditions!$73:$73,conditions!$8:$8,"&lt;="&amp;IC$9,conditions!$9:$9,"&gt;="&amp;IC$9)-SUMIFS(conditions!$71:$71,conditions!$8:$8,"&lt;="&amp;IC$9,conditions!$9:$9,"&gt;="&amp;IC$9)&lt;$U$9,SUMIFS(15:15,$9:$9,IC$9-SUMIFS(conditions!$73:$73,conditions!$8:$8,"&lt;="&amp;IC$9,conditions!$9:$9,"&gt;="&amp;IC$9))*conditions!$U$69*conditions!$U$72,SUMIFS(15:15,$9:$9,IC$9-SUMIFS(conditions!$73:$73,conditions!$8:$8,"&lt;="&amp;IC$9,conditions!$9:$9,"&gt;="&amp;IC$9))*SUMIFS(conditions!$69:$69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*SUMIFS(conditions!$72:$72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))</f>
        <v>0</v>
      </c>
      <c r="ID96" s="37">
        <f>IF(ID$9="",0,IF(ID$9-SUMIFS(conditions!$73:$73,conditions!$8:$8,"&lt;="&amp;ID$9,conditions!$9:$9,"&gt;="&amp;ID$9)-SUMIFS(conditions!$71:$71,conditions!$8:$8,"&lt;="&amp;ID$9,conditions!$9:$9,"&gt;="&amp;ID$9)&lt;$U$9,SUMIFS(15:15,$9:$9,ID$9-SUMIFS(conditions!$73:$73,conditions!$8:$8,"&lt;="&amp;ID$9,conditions!$9:$9,"&gt;="&amp;ID$9))*conditions!$U$69*conditions!$U$72,SUMIFS(15:15,$9:$9,ID$9-SUMIFS(conditions!$73:$73,conditions!$8:$8,"&lt;="&amp;ID$9,conditions!$9:$9,"&gt;="&amp;ID$9))*SUMIFS(conditions!$69:$69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*SUMIFS(conditions!$72:$72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))</f>
        <v>0</v>
      </c>
      <c r="IE96" s="37">
        <f>IF(IE$9="",0,IF(IE$9-SUMIFS(conditions!$73:$73,conditions!$8:$8,"&lt;="&amp;IE$9,conditions!$9:$9,"&gt;="&amp;IE$9)-SUMIFS(conditions!$71:$71,conditions!$8:$8,"&lt;="&amp;IE$9,conditions!$9:$9,"&gt;="&amp;IE$9)&lt;$U$9,SUMIFS(15:15,$9:$9,IE$9-SUMIFS(conditions!$73:$73,conditions!$8:$8,"&lt;="&amp;IE$9,conditions!$9:$9,"&gt;="&amp;IE$9))*conditions!$U$69*conditions!$U$72,SUMIFS(15:15,$9:$9,IE$9-SUMIFS(conditions!$73:$73,conditions!$8:$8,"&lt;="&amp;IE$9,conditions!$9:$9,"&gt;="&amp;IE$9))*SUMIFS(conditions!$69:$69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*SUMIFS(conditions!$72:$72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))</f>
        <v>37.328444999999995</v>
      </c>
      <c r="IF96" s="37">
        <f>IF(IF$9="",0,IF(IF$9-SUMIFS(conditions!$73:$73,conditions!$8:$8,"&lt;="&amp;IF$9,conditions!$9:$9,"&gt;="&amp;IF$9)-SUMIFS(conditions!$71:$71,conditions!$8:$8,"&lt;="&amp;IF$9,conditions!$9:$9,"&gt;="&amp;IF$9)&lt;$U$9,SUMIFS(15:15,$9:$9,IF$9-SUMIFS(conditions!$73:$73,conditions!$8:$8,"&lt;="&amp;IF$9,conditions!$9:$9,"&gt;="&amp;IF$9))*conditions!$U$69*conditions!$U$72,SUMIFS(15:15,$9:$9,IF$9-SUMIFS(conditions!$73:$73,conditions!$8:$8,"&lt;="&amp;IF$9,conditions!$9:$9,"&gt;="&amp;IF$9))*SUMIFS(conditions!$69:$69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*SUMIFS(conditions!$72:$72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))</f>
        <v>37.328444999999995</v>
      </c>
      <c r="IG96" s="37">
        <f>IF(IG$9="",0,IF(IG$9-SUMIFS(conditions!$73:$73,conditions!$8:$8,"&lt;="&amp;IG$9,conditions!$9:$9,"&gt;="&amp;IG$9)-SUMIFS(conditions!$71:$71,conditions!$8:$8,"&lt;="&amp;IG$9,conditions!$9:$9,"&gt;="&amp;IG$9)&lt;$U$9,SUMIFS(15:15,$9:$9,IG$9-SUMIFS(conditions!$73:$73,conditions!$8:$8,"&lt;="&amp;IG$9,conditions!$9:$9,"&gt;="&amp;IG$9))*conditions!$U$69*conditions!$U$72,SUMIFS(15:15,$9:$9,IG$9-SUMIFS(conditions!$73:$73,conditions!$8:$8,"&lt;="&amp;IG$9,conditions!$9:$9,"&gt;="&amp;IG$9))*SUMIFS(conditions!$69:$69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*SUMIFS(conditions!$72:$72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))</f>
        <v>37.328444999999995</v>
      </c>
      <c r="IH96" s="37">
        <f>IF(IH$9="",0,IF(IH$9-SUMIFS(conditions!$73:$73,conditions!$8:$8,"&lt;="&amp;IH$9,conditions!$9:$9,"&gt;="&amp;IH$9)-SUMIFS(conditions!$71:$71,conditions!$8:$8,"&lt;="&amp;IH$9,conditions!$9:$9,"&gt;="&amp;IH$9)&lt;$U$9,SUMIFS(15:15,$9:$9,IH$9-SUMIFS(conditions!$73:$73,conditions!$8:$8,"&lt;="&amp;IH$9,conditions!$9:$9,"&gt;="&amp;IH$9))*conditions!$U$69*conditions!$U$72,SUMIFS(15:15,$9:$9,IH$9-SUMIFS(conditions!$73:$73,conditions!$8:$8,"&lt;="&amp;IH$9,conditions!$9:$9,"&gt;="&amp;IH$9))*SUMIFS(conditions!$69:$69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*SUMIFS(conditions!$72:$72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))</f>
        <v>37.328444999999995</v>
      </c>
      <c r="II96" s="37">
        <f>IF(II$9="",0,IF(II$9-SUMIFS(conditions!$73:$73,conditions!$8:$8,"&lt;="&amp;II$9,conditions!$9:$9,"&gt;="&amp;II$9)-SUMIFS(conditions!$71:$71,conditions!$8:$8,"&lt;="&amp;II$9,conditions!$9:$9,"&gt;="&amp;II$9)&lt;$U$9,SUMIFS(15:15,$9:$9,II$9-SUMIFS(conditions!$73:$73,conditions!$8:$8,"&lt;="&amp;II$9,conditions!$9:$9,"&gt;="&amp;II$9))*conditions!$U$69*conditions!$U$72,SUMIFS(15:15,$9:$9,II$9-SUMIFS(conditions!$73:$73,conditions!$8:$8,"&lt;="&amp;II$9,conditions!$9:$9,"&gt;="&amp;II$9))*SUMIFS(conditions!$69:$69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*SUMIFS(conditions!$72:$72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))</f>
        <v>37.328444999999995</v>
      </c>
      <c r="IJ96" s="37">
        <f>IF(IJ$9="",0,IF(IJ$9-SUMIFS(conditions!$73:$73,conditions!$8:$8,"&lt;="&amp;IJ$9,conditions!$9:$9,"&gt;="&amp;IJ$9)-SUMIFS(conditions!$71:$71,conditions!$8:$8,"&lt;="&amp;IJ$9,conditions!$9:$9,"&gt;="&amp;IJ$9)&lt;$U$9,SUMIFS(15:15,$9:$9,IJ$9-SUMIFS(conditions!$73:$73,conditions!$8:$8,"&lt;="&amp;IJ$9,conditions!$9:$9,"&gt;="&amp;IJ$9))*conditions!$U$69*conditions!$U$72,SUMIFS(15:15,$9:$9,IJ$9-SUMIFS(conditions!$73:$73,conditions!$8:$8,"&lt;="&amp;IJ$9,conditions!$9:$9,"&gt;="&amp;IJ$9))*SUMIFS(conditions!$69:$69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*SUMIFS(conditions!$72:$72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))</f>
        <v>0</v>
      </c>
      <c r="IK96" s="37">
        <f>IF(IK$9="",0,IF(IK$9-SUMIFS(conditions!$73:$73,conditions!$8:$8,"&lt;="&amp;IK$9,conditions!$9:$9,"&gt;="&amp;IK$9)-SUMIFS(conditions!$71:$71,conditions!$8:$8,"&lt;="&amp;IK$9,conditions!$9:$9,"&gt;="&amp;IK$9)&lt;$U$9,SUMIFS(15:15,$9:$9,IK$9-SUMIFS(conditions!$73:$73,conditions!$8:$8,"&lt;="&amp;IK$9,conditions!$9:$9,"&gt;="&amp;IK$9))*conditions!$U$69*conditions!$U$72,SUMIFS(15:15,$9:$9,IK$9-SUMIFS(conditions!$73:$73,conditions!$8:$8,"&lt;="&amp;IK$9,conditions!$9:$9,"&gt;="&amp;IK$9))*SUMIFS(conditions!$69:$69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*SUMIFS(conditions!$72:$72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))</f>
        <v>0</v>
      </c>
      <c r="IL96" s="37">
        <f>IF(IL$9="",0,IF(IL$9-SUMIFS(conditions!$73:$73,conditions!$8:$8,"&lt;="&amp;IL$9,conditions!$9:$9,"&gt;="&amp;IL$9)-SUMIFS(conditions!$71:$71,conditions!$8:$8,"&lt;="&amp;IL$9,conditions!$9:$9,"&gt;="&amp;IL$9)&lt;$U$9,SUMIFS(15:15,$9:$9,IL$9-SUMIFS(conditions!$73:$73,conditions!$8:$8,"&lt;="&amp;IL$9,conditions!$9:$9,"&gt;="&amp;IL$9))*conditions!$U$69*conditions!$U$72,SUMIFS(15:15,$9:$9,IL$9-SUMIFS(conditions!$73:$73,conditions!$8:$8,"&lt;="&amp;IL$9,conditions!$9:$9,"&gt;="&amp;IL$9))*SUMIFS(conditions!$69:$69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*SUMIFS(conditions!$72:$72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))</f>
        <v>37.328444999999995</v>
      </c>
      <c r="IM96" s="37">
        <f>IF(IM$9="",0,IF(IM$9-SUMIFS(conditions!$73:$73,conditions!$8:$8,"&lt;="&amp;IM$9,conditions!$9:$9,"&gt;="&amp;IM$9)-SUMIFS(conditions!$71:$71,conditions!$8:$8,"&lt;="&amp;IM$9,conditions!$9:$9,"&gt;="&amp;IM$9)&lt;$U$9,SUMIFS(15:15,$9:$9,IM$9-SUMIFS(conditions!$73:$73,conditions!$8:$8,"&lt;="&amp;IM$9,conditions!$9:$9,"&gt;="&amp;IM$9))*conditions!$U$69*conditions!$U$72,SUMIFS(15:15,$9:$9,IM$9-SUMIFS(conditions!$73:$73,conditions!$8:$8,"&lt;="&amp;IM$9,conditions!$9:$9,"&gt;="&amp;IM$9))*SUMIFS(conditions!$69:$69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*SUMIFS(conditions!$72:$72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))</f>
        <v>37.328444999999995</v>
      </c>
      <c r="IN96" s="37">
        <f>IF(IN$9="",0,IF(IN$9-SUMIFS(conditions!$73:$73,conditions!$8:$8,"&lt;="&amp;IN$9,conditions!$9:$9,"&gt;="&amp;IN$9)-SUMIFS(conditions!$71:$71,conditions!$8:$8,"&lt;="&amp;IN$9,conditions!$9:$9,"&gt;="&amp;IN$9)&lt;$U$9,SUMIFS(15:15,$9:$9,IN$9-SUMIFS(conditions!$73:$73,conditions!$8:$8,"&lt;="&amp;IN$9,conditions!$9:$9,"&gt;="&amp;IN$9))*conditions!$U$69*conditions!$U$72,SUMIFS(15:15,$9:$9,IN$9-SUMIFS(conditions!$73:$73,conditions!$8:$8,"&lt;="&amp;IN$9,conditions!$9:$9,"&gt;="&amp;IN$9))*SUMIFS(conditions!$69:$69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*SUMIFS(conditions!$72:$72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))</f>
        <v>37.328444999999995</v>
      </c>
      <c r="IO96" s="37">
        <f>IF(IO$9="",0,IF(IO$9-SUMIFS(conditions!$73:$73,conditions!$8:$8,"&lt;="&amp;IO$9,conditions!$9:$9,"&gt;="&amp;IO$9)-SUMIFS(conditions!$71:$71,conditions!$8:$8,"&lt;="&amp;IO$9,conditions!$9:$9,"&gt;="&amp;IO$9)&lt;$U$9,SUMIFS(15:15,$9:$9,IO$9-SUMIFS(conditions!$73:$73,conditions!$8:$8,"&lt;="&amp;IO$9,conditions!$9:$9,"&gt;="&amp;IO$9))*conditions!$U$69*conditions!$U$72,SUMIFS(15:15,$9:$9,IO$9-SUMIFS(conditions!$73:$73,conditions!$8:$8,"&lt;="&amp;IO$9,conditions!$9:$9,"&gt;="&amp;IO$9))*SUMIFS(conditions!$69:$69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*SUMIFS(conditions!$72:$72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))</f>
        <v>37.328444999999995</v>
      </c>
      <c r="IP96" s="37">
        <f>IF(IP$9="",0,IF(IP$9-SUMIFS(conditions!$73:$73,conditions!$8:$8,"&lt;="&amp;IP$9,conditions!$9:$9,"&gt;="&amp;IP$9)-SUMIFS(conditions!$71:$71,conditions!$8:$8,"&lt;="&amp;IP$9,conditions!$9:$9,"&gt;="&amp;IP$9)&lt;$U$9,SUMIFS(15:15,$9:$9,IP$9-SUMIFS(conditions!$73:$73,conditions!$8:$8,"&lt;="&amp;IP$9,conditions!$9:$9,"&gt;="&amp;IP$9))*conditions!$U$69*conditions!$U$72,SUMIFS(15:15,$9:$9,IP$9-SUMIFS(conditions!$73:$73,conditions!$8:$8,"&lt;="&amp;IP$9,conditions!$9:$9,"&gt;="&amp;IP$9))*SUMIFS(conditions!$69:$69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*SUMIFS(conditions!$72:$72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))</f>
        <v>37.328444999999995</v>
      </c>
      <c r="IQ96" s="37">
        <f>IF(IQ$9="",0,IF(IQ$9-SUMIFS(conditions!$73:$73,conditions!$8:$8,"&lt;="&amp;IQ$9,conditions!$9:$9,"&gt;="&amp;IQ$9)-SUMIFS(conditions!$71:$71,conditions!$8:$8,"&lt;="&amp;IQ$9,conditions!$9:$9,"&gt;="&amp;IQ$9)&lt;$U$9,SUMIFS(15:15,$9:$9,IQ$9-SUMIFS(conditions!$73:$73,conditions!$8:$8,"&lt;="&amp;IQ$9,conditions!$9:$9,"&gt;="&amp;IQ$9))*conditions!$U$69*conditions!$U$72,SUMIFS(15:15,$9:$9,IQ$9-SUMIFS(conditions!$73:$73,conditions!$8:$8,"&lt;="&amp;IQ$9,conditions!$9:$9,"&gt;="&amp;IQ$9))*SUMIFS(conditions!$69:$69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*SUMIFS(conditions!$72:$72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))</f>
        <v>0</v>
      </c>
      <c r="IR96" s="37">
        <f>IF(IR$9="",0,IF(IR$9-SUMIFS(conditions!$73:$73,conditions!$8:$8,"&lt;="&amp;IR$9,conditions!$9:$9,"&gt;="&amp;IR$9)-SUMIFS(conditions!$71:$71,conditions!$8:$8,"&lt;="&amp;IR$9,conditions!$9:$9,"&gt;="&amp;IR$9)&lt;$U$9,SUMIFS(15:15,$9:$9,IR$9-SUMIFS(conditions!$73:$73,conditions!$8:$8,"&lt;="&amp;IR$9,conditions!$9:$9,"&gt;="&amp;IR$9))*conditions!$U$69*conditions!$U$72,SUMIFS(15:15,$9:$9,IR$9-SUMIFS(conditions!$73:$73,conditions!$8:$8,"&lt;="&amp;IR$9,conditions!$9:$9,"&gt;="&amp;IR$9))*SUMIFS(conditions!$69:$69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*SUMIFS(conditions!$72:$72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))</f>
        <v>0</v>
      </c>
      <c r="IS96" s="37">
        <f>IF(IS$9="",0,IF(IS$9-SUMIFS(conditions!$73:$73,conditions!$8:$8,"&lt;="&amp;IS$9,conditions!$9:$9,"&gt;="&amp;IS$9)-SUMIFS(conditions!$71:$71,conditions!$8:$8,"&lt;="&amp;IS$9,conditions!$9:$9,"&gt;="&amp;IS$9)&lt;$U$9,SUMIFS(15:15,$9:$9,IS$9-SUMIFS(conditions!$73:$73,conditions!$8:$8,"&lt;="&amp;IS$9,conditions!$9:$9,"&gt;="&amp;IS$9))*conditions!$U$69*conditions!$U$72,SUMIFS(15:15,$9:$9,IS$9-SUMIFS(conditions!$73:$73,conditions!$8:$8,"&lt;="&amp;IS$9,conditions!$9:$9,"&gt;="&amp;IS$9))*SUMIFS(conditions!$69:$69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*SUMIFS(conditions!$72:$72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))</f>
        <v>34.342169399999996</v>
      </c>
      <c r="IT96" s="37">
        <f>IF(IT$9="",0,IF(IT$9-SUMIFS(conditions!$73:$73,conditions!$8:$8,"&lt;="&amp;IT$9,conditions!$9:$9,"&gt;="&amp;IT$9)-SUMIFS(conditions!$71:$71,conditions!$8:$8,"&lt;="&amp;IT$9,conditions!$9:$9,"&gt;="&amp;IT$9)&lt;$U$9,SUMIFS(15:15,$9:$9,IT$9-SUMIFS(conditions!$73:$73,conditions!$8:$8,"&lt;="&amp;IT$9,conditions!$9:$9,"&gt;="&amp;IT$9))*conditions!$U$69*conditions!$U$72,SUMIFS(15:15,$9:$9,IT$9-SUMIFS(conditions!$73:$73,conditions!$8:$8,"&lt;="&amp;IT$9,conditions!$9:$9,"&gt;="&amp;IT$9))*SUMIFS(conditions!$69:$69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*SUMIFS(conditions!$72:$72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))</f>
        <v>34.342169399999996</v>
      </c>
      <c r="IU96" s="37">
        <f>IF(IU$9="",0,IF(IU$9-SUMIFS(conditions!$73:$73,conditions!$8:$8,"&lt;="&amp;IU$9,conditions!$9:$9,"&gt;="&amp;IU$9)-SUMIFS(conditions!$71:$71,conditions!$8:$8,"&lt;="&amp;IU$9,conditions!$9:$9,"&gt;="&amp;IU$9)&lt;$U$9,SUMIFS(15:15,$9:$9,IU$9-SUMIFS(conditions!$73:$73,conditions!$8:$8,"&lt;="&amp;IU$9,conditions!$9:$9,"&gt;="&amp;IU$9))*conditions!$U$69*conditions!$U$72,SUMIFS(15:15,$9:$9,IU$9-SUMIFS(conditions!$73:$73,conditions!$8:$8,"&lt;="&amp;IU$9,conditions!$9:$9,"&gt;="&amp;IU$9))*SUMIFS(conditions!$69:$69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*SUMIFS(conditions!$72:$72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))</f>
        <v>34.342169399999996</v>
      </c>
      <c r="IV96" s="37">
        <f>IF(IV$9="",0,IF(IV$9-SUMIFS(conditions!$73:$73,conditions!$8:$8,"&lt;="&amp;IV$9,conditions!$9:$9,"&gt;="&amp;IV$9)-SUMIFS(conditions!$71:$71,conditions!$8:$8,"&lt;="&amp;IV$9,conditions!$9:$9,"&gt;="&amp;IV$9)&lt;$U$9,SUMIFS(15:15,$9:$9,IV$9-SUMIFS(conditions!$73:$73,conditions!$8:$8,"&lt;="&amp;IV$9,conditions!$9:$9,"&gt;="&amp;IV$9))*conditions!$U$69*conditions!$U$72,SUMIFS(15:15,$9:$9,IV$9-SUMIFS(conditions!$73:$73,conditions!$8:$8,"&lt;="&amp;IV$9,conditions!$9:$9,"&gt;="&amp;IV$9))*SUMIFS(conditions!$69:$69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*SUMIFS(conditions!$72:$72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))</f>
        <v>34.342169399999996</v>
      </c>
      <c r="IW96" s="37">
        <f>IF(IW$9="",0,IF(IW$9-SUMIFS(conditions!$73:$73,conditions!$8:$8,"&lt;="&amp;IW$9,conditions!$9:$9,"&gt;="&amp;IW$9)-SUMIFS(conditions!$71:$71,conditions!$8:$8,"&lt;="&amp;IW$9,conditions!$9:$9,"&gt;="&amp;IW$9)&lt;$U$9,SUMIFS(15:15,$9:$9,IW$9-SUMIFS(conditions!$73:$73,conditions!$8:$8,"&lt;="&amp;IW$9,conditions!$9:$9,"&gt;="&amp;IW$9))*conditions!$U$69*conditions!$U$72,SUMIFS(15:15,$9:$9,IW$9-SUMIFS(conditions!$73:$73,conditions!$8:$8,"&lt;="&amp;IW$9,conditions!$9:$9,"&gt;="&amp;IW$9))*SUMIFS(conditions!$69:$69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*SUMIFS(conditions!$72:$72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))</f>
        <v>34.342169399999996</v>
      </c>
      <c r="IX96" s="37">
        <f>IF(IX$9="",0,IF(IX$9-SUMIFS(conditions!$73:$73,conditions!$8:$8,"&lt;="&amp;IX$9,conditions!$9:$9,"&gt;="&amp;IX$9)-SUMIFS(conditions!$71:$71,conditions!$8:$8,"&lt;="&amp;IX$9,conditions!$9:$9,"&gt;="&amp;IX$9)&lt;$U$9,SUMIFS(15:15,$9:$9,IX$9-SUMIFS(conditions!$73:$73,conditions!$8:$8,"&lt;="&amp;IX$9,conditions!$9:$9,"&gt;="&amp;IX$9))*conditions!$U$69*conditions!$U$72,SUMIFS(15:15,$9:$9,IX$9-SUMIFS(conditions!$73:$73,conditions!$8:$8,"&lt;="&amp;IX$9,conditions!$9:$9,"&gt;="&amp;IX$9))*SUMIFS(conditions!$69:$69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*SUMIFS(conditions!$72:$72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))</f>
        <v>0</v>
      </c>
      <c r="IY96" s="37">
        <f>IF(IY$9="",0,IF(IY$9-SUMIFS(conditions!$73:$73,conditions!$8:$8,"&lt;="&amp;IY$9,conditions!$9:$9,"&gt;="&amp;IY$9)-SUMIFS(conditions!$71:$71,conditions!$8:$8,"&lt;="&amp;IY$9,conditions!$9:$9,"&gt;="&amp;IY$9)&lt;$U$9,SUMIFS(15:15,$9:$9,IY$9-SUMIFS(conditions!$73:$73,conditions!$8:$8,"&lt;="&amp;IY$9,conditions!$9:$9,"&gt;="&amp;IY$9))*conditions!$U$69*conditions!$U$72,SUMIFS(15:15,$9:$9,IY$9-SUMIFS(conditions!$73:$73,conditions!$8:$8,"&lt;="&amp;IY$9,conditions!$9:$9,"&gt;="&amp;IY$9))*SUMIFS(conditions!$69:$69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*SUMIFS(conditions!$72:$72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))</f>
        <v>0</v>
      </c>
      <c r="IZ96" s="37">
        <f>IF(IZ$9="",0,IF(IZ$9-SUMIFS(conditions!$73:$73,conditions!$8:$8,"&lt;="&amp;IZ$9,conditions!$9:$9,"&gt;="&amp;IZ$9)-SUMIFS(conditions!$71:$71,conditions!$8:$8,"&lt;="&amp;IZ$9,conditions!$9:$9,"&gt;="&amp;IZ$9)&lt;$U$9,SUMIFS(15:15,$9:$9,IZ$9-SUMIFS(conditions!$73:$73,conditions!$8:$8,"&lt;="&amp;IZ$9,conditions!$9:$9,"&gt;="&amp;IZ$9))*conditions!$U$69*conditions!$U$72,SUMIFS(15:15,$9:$9,IZ$9-SUMIFS(conditions!$73:$73,conditions!$8:$8,"&lt;="&amp;IZ$9,conditions!$9:$9,"&gt;="&amp;IZ$9))*SUMIFS(conditions!$69:$69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*SUMIFS(conditions!$72:$72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))</f>
        <v>34.342169399999996</v>
      </c>
      <c r="JA96" s="37">
        <f>IF(JA$9="",0,IF(JA$9-SUMIFS(conditions!$73:$73,conditions!$8:$8,"&lt;="&amp;JA$9,conditions!$9:$9,"&gt;="&amp;JA$9)-SUMIFS(conditions!$71:$71,conditions!$8:$8,"&lt;="&amp;JA$9,conditions!$9:$9,"&gt;="&amp;JA$9)&lt;$U$9,SUMIFS(15:15,$9:$9,JA$9-SUMIFS(conditions!$73:$73,conditions!$8:$8,"&lt;="&amp;JA$9,conditions!$9:$9,"&gt;="&amp;JA$9))*conditions!$U$69*conditions!$U$72,SUMIFS(15:15,$9:$9,JA$9-SUMIFS(conditions!$73:$73,conditions!$8:$8,"&lt;="&amp;JA$9,conditions!$9:$9,"&gt;="&amp;JA$9))*SUMIFS(conditions!$69:$69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*SUMIFS(conditions!$72:$72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))</f>
        <v>34.342169399999996</v>
      </c>
      <c r="JB96" s="37">
        <f>IF(JB$9="",0,IF(JB$9-SUMIFS(conditions!$73:$73,conditions!$8:$8,"&lt;="&amp;JB$9,conditions!$9:$9,"&gt;="&amp;JB$9)-SUMIFS(conditions!$71:$71,conditions!$8:$8,"&lt;="&amp;JB$9,conditions!$9:$9,"&gt;="&amp;JB$9)&lt;$U$9,SUMIFS(15:15,$9:$9,JB$9-SUMIFS(conditions!$73:$73,conditions!$8:$8,"&lt;="&amp;JB$9,conditions!$9:$9,"&gt;="&amp;JB$9))*conditions!$U$69*conditions!$U$72,SUMIFS(15:15,$9:$9,JB$9-SUMIFS(conditions!$73:$73,conditions!$8:$8,"&lt;="&amp;JB$9,conditions!$9:$9,"&gt;="&amp;JB$9))*SUMIFS(conditions!$69:$69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*SUMIFS(conditions!$72:$72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))</f>
        <v>34.342169399999996</v>
      </c>
      <c r="JC96" s="37">
        <f>IF(JC$9="",0,IF(JC$9-SUMIFS(conditions!$73:$73,conditions!$8:$8,"&lt;="&amp;JC$9,conditions!$9:$9,"&gt;="&amp;JC$9)-SUMIFS(conditions!$71:$71,conditions!$8:$8,"&lt;="&amp;JC$9,conditions!$9:$9,"&gt;="&amp;JC$9)&lt;$U$9,SUMIFS(15:15,$9:$9,JC$9-SUMIFS(conditions!$73:$73,conditions!$8:$8,"&lt;="&amp;JC$9,conditions!$9:$9,"&gt;="&amp;JC$9))*conditions!$U$69*conditions!$U$72,SUMIFS(15:15,$9:$9,JC$9-SUMIFS(conditions!$73:$73,conditions!$8:$8,"&lt;="&amp;JC$9,conditions!$9:$9,"&gt;="&amp;JC$9))*SUMIFS(conditions!$69:$69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*SUMIFS(conditions!$72:$72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))</f>
        <v>34.342169399999996</v>
      </c>
      <c r="JD96" s="37">
        <f>IF(JD$9="",0,IF(JD$9-SUMIFS(conditions!$73:$73,conditions!$8:$8,"&lt;="&amp;JD$9,conditions!$9:$9,"&gt;="&amp;JD$9)-SUMIFS(conditions!$71:$71,conditions!$8:$8,"&lt;="&amp;JD$9,conditions!$9:$9,"&gt;="&amp;JD$9)&lt;$U$9,SUMIFS(15:15,$9:$9,JD$9-SUMIFS(conditions!$73:$73,conditions!$8:$8,"&lt;="&amp;JD$9,conditions!$9:$9,"&gt;="&amp;JD$9))*conditions!$U$69*conditions!$U$72,SUMIFS(15:15,$9:$9,JD$9-SUMIFS(conditions!$73:$73,conditions!$8:$8,"&lt;="&amp;JD$9,conditions!$9:$9,"&gt;="&amp;JD$9))*SUMIFS(conditions!$69:$69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*SUMIFS(conditions!$72:$72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))</f>
        <v>34.342169399999996</v>
      </c>
      <c r="JE96" s="37">
        <f>IF(JE$9="",0,IF(JE$9-SUMIFS(conditions!$73:$73,conditions!$8:$8,"&lt;="&amp;JE$9,conditions!$9:$9,"&gt;="&amp;JE$9)-SUMIFS(conditions!$71:$71,conditions!$8:$8,"&lt;="&amp;JE$9,conditions!$9:$9,"&gt;="&amp;JE$9)&lt;$U$9,SUMIFS(15:15,$9:$9,JE$9-SUMIFS(conditions!$73:$73,conditions!$8:$8,"&lt;="&amp;JE$9,conditions!$9:$9,"&gt;="&amp;JE$9))*conditions!$U$69*conditions!$U$72,SUMIFS(15:15,$9:$9,JE$9-SUMIFS(conditions!$73:$73,conditions!$8:$8,"&lt;="&amp;JE$9,conditions!$9:$9,"&gt;="&amp;JE$9))*SUMIFS(conditions!$69:$69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*SUMIFS(conditions!$72:$72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))</f>
        <v>0</v>
      </c>
      <c r="JF96" s="37">
        <f>IF(JF$9="",0,IF(JF$9-SUMIFS(conditions!$73:$73,conditions!$8:$8,"&lt;="&amp;JF$9,conditions!$9:$9,"&gt;="&amp;JF$9)-SUMIFS(conditions!$71:$71,conditions!$8:$8,"&lt;="&amp;JF$9,conditions!$9:$9,"&gt;="&amp;JF$9)&lt;$U$9,SUMIFS(15:15,$9:$9,JF$9-SUMIFS(conditions!$73:$73,conditions!$8:$8,"&lt;="&amp;JF$9,conditions!$9:$9,"&gt;="&amp;JF$9))*conditions!$U$69*conditions!$U$72,SUMIFS(15:15,$9:$9,JF$9-SUMIFS(conditions!$73:$73,conditions!$8:$8,"&lt;="&amp;JF$9,conditions!$9:$9,"&gt;="&amp;JF$9))*SUMIFS(conditions!$69:$69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*SUMIFS(conditions!$72:$72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))</f>
        <v>0</v>
      </c>
      <c r="JG96" s="37">
        <f>IF(JG$9="",0,IF(JG$9-SUMIFS(conditions!$73:$73,conditions!$8:$8,"&lt;="&amp;JG$9,conditions!$9:$9,"&gt;="&amp;JG$9)-SUMIFS(conditions!$71:$71,conditions!$8:$8,"&lt;="&amp;JG$9,conditions!$9:$9,"&gt;="&amp;JG$9)&lt;$U$9,SUMIFS(15:15,$9:$9,JG$9-SUMIFS(conditions!$73:$73,conditions!$8:$8,"&lt;="&amp;JG$9,conditions!$9:$9,"&gt;="&amp;JG$9))*conditions!$U$69*conditions!$U$72,SUMIFS(15:15,$9:$9,JG$9-SUMIFS(conditions!$73:$73,conditions!$8:$8,"&lt;="&amp;JG$9,conditions!$9:$9,"&gt;="&amp;JG$9))*SUMIFS(conditions!$69:$69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*SUMIFS(conditions!$72:$72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))</f>
        <v>34.342169399999996</v>
      </c>
      <c r="JH96" s="37">
        <f>IF(JH$9="",0,IF(JH$9-SUMIFS(conditions!$73:$73,conditions!$8:$8,"&lt;="&amp;JH$9,conditions!$9:$9,"&gt;="&amp;JH$9)-SUMIFS(conditions!$71:$71,conditions!$8:$8,"&lt;="&amp;JH$9,conditions!$9:$9,"&gt;="&amp;JH$9)&lt;$U$9,SUMIFS(15:15,$9:$9,JH$9-SUMIFS(conditions!$73:$73,conditions!$8:$8,"&lt;="&amp;JH$9,conditions!$9:$9,"&gt;="&amp;JH$9))*conditions!$U$69*conditions!$U$72,SUMIFS(15:15,$9:$9,JH$9-SUMIFS(conditions!$73:$73,conditions!$8:$8,"&lt;="&amp;JH$9,conditions!$9:$9,"&gt;="&amp;JH$9))*SUMIFS(conditions!$69:$69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*SUMIFS(conditions!$72:$72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))</f>
        <v>34.342169399999996</v>
      </c>
      <c r="JI96" s="37">
        <f>IF(JI$9="",0,IF(JI$9-SUMIFS(conditions!$73:$73,conditions!$8:$8,"&lt;="&amp;JI$9,conditions!$9:$9,"&gt;="&amp;JI$9)-SUMIFS(conditions!$71:$71,conditions!$8:$8,"&lt;="&amp;JI$9,conditions!$9:$9,"&gt;="&amp;JI$9)&lt;$U$9,SUMIFS(15:15,$9:$9,JI$9-SUMIFS(conditions!$73:$73,conditions!$8:$8,"&lt;="&amp;JI$9,conditions!$9:$9,"&gt;="&amp;JI$9))*conditions!$U$69*conditions!$U$72,SUMIFS(15:15,$9:$9,JI$9-SUMIFS(conditions!$73:$73,conditions!$8:$8,"&lt;="&amp;JI$9,conditions!$9:$9,"&gt;="&amp;JI$9))*SUMIFS(conditions!$69:$69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*SUMIFS(conditions!$72:$72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))</f>
        <v>34.342169399999996</v>
      </c>
      <c r="JJ96" s="37">
        <f>IF(JJ$9="",0,IF(JJ$9-SUMIFS(conditions!$73:$73,conditions!$8:$8,"&lt;="&amp;JJ$9,conditions!$9:$9,"&gt;="&amp;JJ$9)-SUMIFS(conditions!$71:$71,conditions!$8:$8,"&lt;="&amp;JJ$9,conditions!$9:$9,"&gt;="&amp;JJ$9)&lt;$U$9,SUMIFS(15:15,$9:$9,JJ$9-SUMIFS(conditions!$73:$73,conditions!$8:$8,"&lt;="&amp;JJ$9,conditions!$9:$9,"&gt;="&amp;JJ$9))*conditions!$U$69*conditions!$U$72,SUMIFS(15:15,$9:$9,JJ$9-SUMIFS(conditions!$73:$73,conditions!$8:$8,"&lt;="&amp;JJ$9,conditions!$9:$9,"&gt;="&amp;JJ$9))*SUMIFS(conditions!$69:$69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*SUMIFS(conditions!$72:$72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))</f>
        <v>34.342169399999996</v>
      </c>
      <c r="JK96" s="37">
        <f>IF(JK$9="",0,IF(JK$9-SUMIFS(conditions!$73:$73,conditions!$8:$8,"&lt;="&amp;JK$9,conditions!$9:$9,"&gt;="&amp;JK$9)-SUMIFS(conditions!$71:$71,conditions!$8:$8,"&lt;="&amp;JK$9,conditions!$9:$9,"&gt;="&amp;JK$9)&lt;$U$9,SUMIFS(15:15,$9:$9,JK$9-SUMIFS(conditions!$73:$73,conditions!$8:$8,"&lt;="&amp;JK$9,conditions!$9:$9,"&gt;="&amp;JK$9))*conditions!$U$69*conditions!$U$72,SUMIFS(15:15,$9:$9,JK$9-SUMIFS(conditions!$73:$73,conditions!$8:$8,"&lt;="&amp;JK$9,conditions!$9:$9,"&gt;="&amp;JK$9))*SUMIFS(conditions!$69:$69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*SUMIFS(conditions!$72:$72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))</f>
        <v>34.342169399999996</v>
      </c>
      <c r="JL96" s="37">
        <f>IF(JL$9="",0,IF(JL$9-SUMIFS(conditions!$73:$73,conditions!$8:$8,"&lt;="&amp;JL$9,conditions!$9:$9,"&gt;="&amp;JL$9)-SUMIFS(conditions!$71:$71,conditions!$8:$8,"&lt;="&amp;JL$9,conditions!$9:$9,"&gt;="&amp;JL$9)&lt;$U$9,SUMIFS(15:15,$9:$9,JL$9-SUMIFS(conditions!$73:$73,conditions!$8:$8,"&lt;="&amp;JL$9,conditions!$9:$9,"&gt;="&amp;JL$9))*conditions!$U$69*conditions!$U$72,SUMIFS(15:15,$9:$9,JL$9-SUMIFS(conditions!$73:$73,conditions!$8:$8,"&lt;="&amp;JL$9,conditions!$9:$9,"&gt;="&amp;JL$9))*SUMIFS(conditions!$69:$69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*SUMIFS(conditions!$72:$72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))</f>
        <v>0</v>
      </c>
      <c r="JM96" s="37">
        <f>IF(JM$9="",0,IF(JM$9-SUMIFS(conditions!$73:$73,conditions!$8:$8,"&lt;="&amp;JM$9,conditions!$9:$9,"&gt;="&amp;JM$9)-SUMIFS(conditions!$71:$71,conditions!$8:$8,"&lt;="&amp;JM$9,conditions!$9:$9,"&gt;="&amp;JM$9)&lt;$U$9,SUMIFS(15:15,$9:$9,JM$9-SUMIFS(conditions!$73:$73,conditions!$8:$8,"&lt;="&amp;JM$9,conditions!$9:$9,"&gt;="&amp;JM$9))*conditions!$U$69*conditions!$U$72,SUMIFS(15:15,$9:$9,JM$9-SUMIFS(conditions!$73:$73,conditions!$8:$8,"&lt;="&amp;JM$9,conditions!$9:$9,"&gt;="&amp;JM$9))*SUMIFS(conditions!$69:$69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*SUMIFS(conditions!$72:$72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))</f>
        <v>0</v>
      </c>
      <c r="JN96" s="37">
        <f>IF(JN$9="",0,IF(JN$9-SUMIFS(conditions!$73:$73,conditions!$8:$8,"&lt;="&amp;JN$9,conditions!$9:$9,"&gt;="&amp;JN$9)-SUMIFS(conditions!$71:$71,conditions!$8:$8,"&lt;="&amp;JN$9,conditions!$9:$9,"&gt;="&amp;JN$9)&lt;$U$9,SUMIFS(15:15,$9:$9,JN$9-SUMIFS(conditions!$73:$73,conditions!$8:$8,"&lt;="&amp;JN$9,conditions!$9:$9,"&gt;="&amp;JN$9))*conditions!$U$69*conditions!$U$72,SUMIFS(15:15,$9:$9,JN$9-SUMIFS(conditions!$73:$73,conditions!$8:$8,"&lt;="&amp;JN$9,conditions!$9:$9,"&gt;="&amp;JN$9))*SUMIFS(conditions!$69:$69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*SUMIFS(conditions!$72:$72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))</f>
        <v>34.342169399999996</v>
      </c>
      <c r="JO96" s="37">
        <f>IF(JO$9="",0,IF(JO$9-SUMIFS(conditions!$73:$73,conditions!$8:$8,"&lt;="&amp;JO$9,conditions!$9:$9,"&gt;="&amp;JO$9)-SUMIFS(conditions!$71:$71,conditions!$8:$8,"&lt;="&amp;JO$9,conditions!$9:$9,"&gt;="&amp;JO$9)&lt;$U$9,SUMIFS(15:15,$9:$9,JO$9-SUMIFS(conditions!$73:$73,conditions!$8:$8,"&lt;="&amp;JO$9,conditions!$9:$9,"&gt;="&amp;JO$9))*conditions!$U$69*conditions!$U$72,SUMIFS(15:15,$9:$9,JO$9-SUMIFS(conditions!$73:$73,conditions!$8:$8,"&lt;="&amp;JO$9,conditions!$9:$9,"&gt;="&amp;JO$9))*SUMIFS(conditions!$69:$69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*SUMIFS(conditions!$72:$72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))</f>
        <v>34.342169399999996</v>
      </c>
      <c r="JP96" s="37">
        <f>IF(JP$9="",0,IF(JP$9-SUMIFS(conditions!$73:$73,conditions!$8:$8,"&lt;="&amp;JP$9,conditions!$9:$9,"&gt;="&amp;JP$9)-SUMIFS(conditions!$71:$71,conditions!$8:$8,"&lt;="&amp;JP$9,conditions!$9:$9,"&gt;="&amp;JP$9)&lt;$U$9,SUMIFS(15:15,$9:$9,JP$9-SUMIFS(conditions!$73:$73,conditions!$8:$8,"&lt;="&amp;JP$9,conditions!$9:$9,"&gt;="&amp;JP$9))*conditions!$U$69*conditions!$U$72,SUMIFS(15:15,$9:$9,JP$9-SUMIFS(conditions!$73:$73,conditions!$8:$8,"&lt;="&amp;JP$9,conditions!$9:$9,"&gt;="&amp;JP$9))*SUMIFS(conditions!$69:$69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*SUMIFS(conditions!$72:$72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))</f>
        <v>34.342169399999996</v>
      </c>
      <c r="JQ96" s="37">
        <f>IF(JQ$9="",0,IF(JQ$9-SUMIFS(conditions!$73:$73,conditions!$8:$8,"&lt;="&amp;JQ$9,conditions!$9:$9,"&gt;="&amp;JQ$9)-SUMIFS(conditions!$71:$71,conditions!$8:$8,"&lt;="&amp;JQ$9,conditions!$9:$9,"&gt;="&amp;JQ$9)&lt;$U$9,SUMIFS(15:15,$9:$9,JQ$9-SUMIFS(conditions!$73:$73,conditions!$8:$8,"&lt;="&amp;JQ$9,conditions!$9:$9,"&gt;="&amp;JQ$9))*conditions!$U$69*conditions!$U$72,SUMIFS(15:15,$9:$9,JQ$9-SUMIFS(conditions!$73:$73,conditions!$8:$8,"&lt;="&amp;JQ$9,conditions!$9:$9,"&gt;="&amp;JQ$9))*SUMIFS(conditions!$69:$69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*SUMIFS(conditions!$72:$72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))</f>
        <v>34.342169399999996</v>
      </c>
      <c r="JR96" s="37">
        <f>IF(JR$9="",0,IF(JR$9-SUMIFS(conditions!$73:$73,conditions!$8:$8,"&lt;="&amp;JR$9,conditions!$9:$9,"&gt;="&amp;JR$9)-SUMIFS(conditions!$71:$71,conditions!$8:$8,"&lt;="&amp;JR$9,conditions!$9:$9,"&gt;="&amp;JR$9)&lt;$U$9,SUMIFS(15:15,$9:$9,JR$9-SUMIFS(conditions!$73:$73,conditions!$8:$8,"&lt;="&amp;JR$9,conditions!$9:$9,"&gt;="&amp;JR$9))*conditions!$U$69*conditions!$U$72,SUMIFS(15:15,$9:$9,JR$9-SUMIFS(conditions!$73:$73,conditions!$8:$8,"&lt;="&amp;JR$9,conditions!$9:$9,"&gt;="&amp;JR$9))*SUMIFS(conditions!$69:$69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*SUMIFS(conditions!$72:$72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))</f>
        <v>34.342169399999996</v>
      </c>
      <c r="JS96" s="37">
        <f>IF(JS$9="",0,IF(JS$9-SUMIFS(conditions!$73:$73,conditions!$8:$8,"&lt;="&amp;JS$9,conditions!$9:$9,"&gt;="&amp;JS$9)-SUMIFS(conditions!$71:$71,conditions!$8:$8,"&lt;="&amp;JS$9,conditions!$9:$9,"&gt;="&amp;JS$9)&lt;$U$9,SUMIFS(15:15,$9:$9,JS$9-SUMIFS(conditions!$73:$73,conditions!$8:$8,"&lt;="&amp;JS$9,conditions!$9:$9,"&gt;="&amp;JS$9))*conditions!$U$69*conditions!$U$72,SUMIFS(15:15,$9:$9,JS$9-SUMIFS(conditions!$73:$73,conditions!$8:$8,"&lt;="&amp;JS$9,conditions!$9:$9,"&gt;="&amp;JS$9))*SUMIFS(conditions!$69:$69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*SUMIFS(conditions!$72:$72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))</f>
        <v>0</v>
      </c>
      <c r="JT96" s="37">
        <f>IF(JT$9="",0,IF(JT$9-SUMIFS(conditions!$73:$73,conditions!$8:$8,"&lt;="&amp;JT$9,conditions!$9:$9,"&gt;="&amp;JT$9)-SUMIFS(conditions!$71:$71,conditions!$8:$8,"&lt;="&amp;JT$9,conditions!$9:$9,"&gt;="&amp;JT$9)&lt;$U$9,SUMIFS(15:15,$9:$9,JT$9-SUMIFS(conditions!$73:$73,conditions!$8:$8,"&lt;="&amp;JT$9,conditions!$9:$9,"&gt;="&amp;JT$9))*conditions!$U$69*conditions!$U$72,SUMIFS(15:15,$9:$9,JT$9-SUMIFS(conditions!$73:$73,conditions!$8:$8,"&lt;="&amp;JT$9,conditions!$9:$9,"&gt;="&amp;JT$9))*SUMIFS(conditions!$69:$69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*SUMIFS(conditions!$72:$72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))</f>
        <v>0</v>
      </c>
      <c r="JU96" s="37">
        <f>IF(JU$9="",0,IF(JU$9-SUMIFS(conditions!$73:$73,conditions!$8:$8,"&lt;="&amp;JU$9,conditions!$9:$9,"&gt;="&amp;JU$9)-SUMIFS(conditions!$71:$71,conditions!$8:$8,"&lt;="&amp;JU$9,conditions!$9:$9,"&gt;="&amp;JU$9)&lt;$U$9,SUMIFS(15:15,$9:$9,JU$9-SUMIFS(conditions!$73:$73,conditions!$8:$8,"&lt;="&amp;JU$9,conditions!$9:$9,"&gt;="&amp;JU$9))*conditions!$U$69*conditions!$U$72,SUMIFS(15:15,$9:$9,JU$9-SUMIFS(conditions!$73:$73,conditions!$8:$8,"&lt;="&amp;JU$9,conditions!$9:$9,"&gt;="&amp;JU$9))*SUMIFS(conditions!$69:$69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*SUMIFS(conditions!$72:$72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))</f>
        <v>35.372434481999989</v>
      </c>
      <c r="JV96" s="37">
        <f>IF(JV$9="",0,IF(JV$9-SUMIFS(conditions!$73:$73,conditions!$8:$8,"&lt;="&amp;JV$9,conditions!$9:$9,"&gt;="&amp;JV$9)-SUMIFS(conditions!$71:$71,conditions!$8:$8,"&lt;="&amp;JV$9,conditions!$9:$9,"&gt;="&amp;JV$9)&lt;$U$9,SUMIFS(15:15,$9:$9,JV$9-SUMIFS(conditions!$73:$73,conditions!$8:$8,"&lt;="&amp;JV$9,conditions!$9:$9,"&gt;="&amp;JV$9))*conditions!$U$69*conditions!$U$72,SUMIFS(15:15,$9:$9,JV$9-SUMIFS(conditions!$73:$73,conditions!$8:$8,"&lt;="&amp;JV$9,conditions!$9:$9,"&gt;="&amp;JV$9))*SUMIFS(conditions!$69:$69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*SUMIFS(conditions!$72:$72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))</f>
        <v>35.372434481999989</v>
      </c>
      <c r="JW96" s="37">
        <f>IF(JW$9="",0,IF(JW$9-SUMIFS(conditions!$73:$73,conditions!$8:$8,"&lt;="&amp;JW$9,conditions!$9:$9,"&gt;="&amp;JW$9)-SUMIFS(conditions!$71:$71,conditions!$8:$8,"&lt;="&amp;JW$9,conditions!$9:$9,"&gt;="&amp;JW$9)&lt;$U$9,SUMIFS(15:15,$9:$9,JW$9-SUMIFS(conditions!$73:$73,conditions!$8:$8,"&lt;="&amp;JW$9,conditions!$9:$9,"&gt;="&amp;JW$9))*conditions!$U$69*conditions!$U$72,SUMIFS(15:15,$9:$9,JW$9-SUMIFS(conditions!$73:$73,conditions!$8:$8,"&lt;="&amp;JW$9,conditions!$9:$9,"&gt;="&amp;JW$9))*SUMIFS(conditions!$69:$69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*SUMIFS(conditions!$72:$72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))</f>
        <v>35.372434481999989</v>
      </c>
      <c r="JX96" s="37">
        <f>IF(JX$9="",0,IF(JX$9-SUMIFS(conditions!$73:$73,conditions!$8:$8,"&lt;="&amp;JX$9,conditions!$9:$9,"&gt;="&amp;JX$9)-SUMIFS(conditions!$71:$71,conditions!$8:$8,"&lt;="&amp;JX$9,conditions!$9:$9,"&gt;="&amp;JX$9)&lt;$U$9,SUMIFS(15:15,$9:$9,JX$9-SUMIFS(conditions!$73:$73,conditions!$8:$8,"&lt;="&amp;JX$9,conditions!$9:$9,"&gt;="&amp;JX$9))*conditions!$U$69*conditions!$U$72,SUMIFS(15:15,$9:$9,JX$9-SUMIFS(conditions!$73:$73,conditions!$8:$8,"&lt;="&amp;JX$9,conditions!$9:$9,"&gt;="&amp;JX$9))*SUMIFS(conditions!$69:$69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*SUMIFS(conditions!$72:$72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))</f>
        <v>35.372434481999989</v>
      </c>
      <c r="JY96" s="37">
        <f>IF(JY$9="",0,IF(JY$9-SUMIFS(conditions!$73:$73,conditions!$8:$8,"&lt;="&amp;JY$9,conditions!$9:$9,"&gt;="&amp;JY$9)-SUMIFS(conditions!$71:$71,conditions!$8:$8,"&lt;="&amp;JY$9,conditions!$9:$9,"&gt;="&amp;JY$9)&lt;$U$9,SUMIFS(15:15,$9:$9,JY$9-SUMIFS(conditions!$73:$73,conditions!$8:$8,"&lt;="&amp;JY$9,conditions!$9:$9,"&gt;="&amp;JY$9))*conditions!$U$69*conditions!$U$72,SUMIFS(15:15,$9:$9,JY$9-SUMIFS(conditions!$73:$73,conditions!$8:$8,"&lt;="&amp;JY$9,conditions!$9:$9,"&gt;="&amp;JY$9))*SUMIFS(conditions!$69:$69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*SUMIFS(conditions!$72:$72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))</f>
        <v>35.372434481999989</v>
      </c>
      <c r="JZ96" s="37">
        <f>IF(JZ$9="",0,IF(JZ$9-SUMIFS(conditions!$73:$73,conditions!$8:$8,"&lt;="&amp;JZ$9,conditions!$9:$9,"&gt;="&amp;JZ$9)-SUMIFS(conditions!$71:$71,conditions!$8:$8,"&lt;="&amp;JZ$9,conditions!$9:$9,"&gt;="&amp;JZ$9)&lt;$U$9,SUMIFS(15:15,$9:$9,JZ$9-SUMIFS(conditions!$73:$73,conditions!$8:$8,"&lt;="&amp;JZ$9,conditions!$9:$9,"&gt;="&amp;JZ$9))*conditions!$U$69*conditions!$U$72,SUMIFS(15:15,$9:$9,JZ$9-SUMIFS(conditions!$73:$73,conditions!$8:$8,"&lt;="&amp;JZ$9,conditions!$9:$9,"&gt;="&amp;JZ$9))*SUMIFS(conditions!$69:$69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*SUMIFS(conditions!$72:$72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))</f>
        <v>0</v>
      </c>
      <c r="KA96" s="37">
        <f>IF(KA$9="",0,IF(KA$9-SUMIFS(conditions!$73:$73,conditions!$8:$8,"&lt;="&amp;KA$9,conditions!$9:$9,"&gt;="&amp;KA$9)-SUMIFS(conditions!$71:$71,conditions!$8:$8,"&lt;="&amp;KA$9,conditions!$9:$9,"&gt;="&amp;KA$9)&lt;$U$9,SUMIFS(15:15,$9:$9,KA$9-SUMIFS(conditions!$73:$73,conditions!$8:$8,"&lt;="&amp;KA$9,conditions!$9:$9,"&gt;="&amp;KA$9))*conditions!$U$69*conditions!$U$72,SUMIFS(15:15,$9:$9,KA$9-SUMIFS(conditions!$73:$73,conditions!$8:$8,"&lt;="&amp;KA$9,conditions!$9:$9,"&gt;="&amp;KA$9))*SUMIFS(conditions!$69:$69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*SUMIFS(conditions!$72:$72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))</f>
        <v>0</v>
      </c>
      <c r="KB96" s="37">
        <f>IF(KB$9="",0,IF(KB$9-SUMIFS(conditions!$73:$73,conditions!$8:$8,"&lt;="&amp;KB$9,conditions!$9:$9,"&gt;="&amp;KB$9)-SUMIFS(conditions!$71:$71,conditions!$8:$8,"&lt;="&amp;KB$9,conditions!$9:$9,"&gt;="&amp;KB$9)&lt;$U$9,SUMIFS(15:15,$9:$9,KB$9-SUMIFS(conditions!$73:$73,conditions!$8:$8,"&lt;="&amp;KB$9,conditions!$9:$9,"&gt;="&amp;KB$9))*conditions!$U$69*conditions!$U$72,SUMIFS(15:15,$9:$9,KB$9-SUMIFS(conditions!$73:$73,conditions!$8:$8,"&lt;="&amp;KB$9,conditions!$9:$9,"&gt;="&amp;KB$9))*SUMIFS(conditions!$69:$69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*SUMIFS(conditions!$72:$72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))</f>
        <v>35.372434481999989</v>
      </c>
      <c r="KC96" s="37">
        <f>IF(KC$9="",0,IF(KC$9-SUMIFS(conditions!$73:$73,conditions!$8:$8,"&lt;="&amp;KC$9,conditions!$9:$9,"&gt;="&amp;KC$9)-SUMIFS(conditions!$71:$71,conditions!$8:$8,"&lt;="&amp;KC$9,conditions!$9:$9,"&gt;="&amp;KC$9)&lt;$U$9,SUMIFS(15:15,$9:$9,KC$9-SUMIFS(conditions!$73:$73,conditions!$8:$8,"&lt;="&amp;KC$9,conditions!$9:$9,"&gt;="&amp;KC$9))*conditions!$U$69*conditions!$U$72,SUMIFS(15:15,$9:$9,KC$9-SUMIFS(conditions!$73:$73,conditions!$8:$8,"&lt;="&amp;KC$9,conditions!$9:$9,"&gt;="&amp;KC$9))*SUMIFS(conditions!$69:$69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*SUMIFS(conditions!$72:$72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))</f>
        <v>35.372434481999989</v>
      </c>
      <c r="KD96" s="37">
        <f>IF(KD$9="",0,IF(KD$9-SUMIFS(conditions!$73:$73,conditions!$8:$8,"&lt;="&amp;KD$9,conditions!$9:$9,"&gt;="&amp;KD$9)-SUMIFS(conditions!$71:$71,conditions!$8:$8,"&lt;="&amp;KD$9,conditions!$9:$9,"&gt;="&amp;KD$9)&lt;$U$9,SUMIFS(15:15,$9:$9,KD$9-SUMIFS(conditions!$73:$73,conditions!$8:$8,"&lt;="&amp;KD$9,conditions!$9:$9,"&gt;="&amp;KD$9))*conditions!$U$69*conditions!$U$72,SUMIFS(15:15,$9:$9,KD$9-SUMIFS(conditions!$73:$73,conditions!$8:$8,"&lt;="&amp;KD$9,conditions!$9:$9,"&gt;="&amp;KD$9))*SUMIFS(conditions!$69:$69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*SUMIFS(conditions!$72:$72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))</f>
        <v>35.372434481999989</v>
      </c>
      <c r="KE96" s="37">
        <f>IF(KE$9="",0,IF(KE$9-SUMIFS(conditions!$73:$73,conditions!$8:$8,"&lt;="&amp;KE$9,conditions!$9:$9,"&gt;="&amp;KE$9)-SUMIFS(conditions!$71:$71,conditions!$8:$8,"&lt;="&amp;KE$9,conditions!$9:$9,"&gt;="&amp;KE$9)&lt;$U$9,SUMIFS(15:15,$9:$9,KE$9-SUMIFS(conditions!$73:$73,conditions!$8:$8,"&lt;="&amp;KE$9,conditions!$9:$9,"&gt;="&amp;KE$9))*conditions!$U$69*conditions!$U$72,SUMIFS(15:15,$9:$9,KE$9-SUMIFS(conditions!$73:$73,conditions!$8:$8,"&lt;="&amp;KE$9,conditions!$9:$9,"&gt;="&amp;KE$9))*SUMIFS(conditions!$69:$69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*SUMIFS(conditions!$72:$72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))</f>
        <v>35.372434481999989</v>
      </c>
      <c r="KF96" s="37">
        <f>IF(KF$9="",0,IF(KF$9-SUMIFS(conditions!$73:$73,conditions!$8:$8,"&lt;="&amp;KF$9,conditions!$9:$9,"&gt;="&amp;KF$9)-SUMIFS(conditions!$71:$71,conditions!$8:$8,"&lt;="&amp;KF$9,conditions!$9:$9,"&gt;="&amp;KF$9)&lt;$U$9,SUMIFS(15:15,$9:$9,KF$9-SUMIFS(conditions!$73:$73,conditions!$8:$8,"&lt;="&amp;KF$9,conditions!$9:$9,"&gt;="&amp;KF$9))*conditions!$U$69*conditions!$U$72,SUMIFS(15:15,$9:$9,KF$9-SUMIFS(conditions!$73:$73,conditions!$8:$8,"&lt;="&amp;KF$9,conditions!$9:$9,"&gt;="&amp;KF$9))*SUMIFS(conditions!$69:$69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*SUMIFS(conditions!$72:$72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))</f>
        <v>35.372434481999989</v>
      </c>
      <c r="KG96" s="37">
        <f>IF(KG$9="",0,IF(KG$9-SUMIFS(conditions!$73:$73,conditions!$8:$8,"&lt;="&amp;KG$9,conditions!$9:$9,"&gt;="&amp;KG$9)-SUMIFS(conditions!$71:$71,conditions!$8:$8,"&lt;="&amp;KG$9,conditions!$9:$9,"&gt;="&amp;KG$9)&lt;$U$9,SUMIFS(15:15,$9:$9,KG$9-SUMIFS(conditions!$73:$73,conditions!$8:$8,"&lt;="&amp;KG$9,conditions!$9:$9,"&gt;="&amp;KG$9))*conditions!$U$69*conditions!$U$72,SUMIFS(15:15,$9:$9,KG$9-SUMIFS(conditions!$73:$73,conditions!$8:$8,"&lt;="&amp;KG$9,conditions!$9:$9,"&gt;="&amp;KG$9))*SUMIFS(conditions!$69:$69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*SUMIFS(conditions!$72:$72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))</f>
        <v>0</v>
      </c>
      <c r="KH96" s="37">
        <f>IF(KH$9="",0,IF(KH$9-SUMIFS(conditions!$73:$73,conditions!$8:$8,"&lt;="&amp;KH$9,conditions!$9:$9,"&gt;="&amp;KH$9)-SUMIFS(conditions!$71:$71,conditions!$8:$8,"&lt;="&amp;KH$9,conditions!$9:$9,"&gt;="&amp;KH$9)&lt;$U$9,SUMIFS(15:15,$9:$9,KH$9-SUMIFS(conditions!$73:$73,conditions!$8:$8,"&lt;="&amp;KH$9,conditions!$9:$9,"&gt;="&amp;KH$9))*conditions!$U$69*conditions!$U$72,SUMIFS(15:15,$9:$9,KH$9-SUMIFS(conditions!$73:$73,conditions!$8:$8,"&lt;="&amp;KH$9,conditions!$9:$9,"&gt;="&amp;KH$9))*SUMIFS(conditions!$69:$69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*SUMIFS(conditions!$72:$72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))</f>
        <v>0</v>
      </c>
      <c r="KI96" s="37">
        <f>IF(KI$9="",0,IF(KI$9-SUMIFS(conditions!$73:$73,conditions!$8:$8,"&lt;="&amp;KI$9,conditions!$9:$9,"&gt;="&amp;KI$9)-SUMIFS(conditions!$71:$71,conditions!$8:$8,"&lt;="&amp;KI$9,conditions!$9:$9,"&gt;="&amp;KI$9)&lt;$U$9,SUMIFS(15:15,$9:$9,KI$9-SUMIFS(conditions!$73:$73,conditions!$8:$8,"&lt;="&amp;KI$9,conditions!$9:$9,"&gt;="&amp;KI$9))*conditions!$U$69*conditions!$U$72,SUMIFS(15:15,$9:$9,KI$9-SUMIFS(conditions!$73:$73,conditions!$8:$8,"&lt;="&amp;KI$9,conditions!$9:$9,"&gt;="&amp;KI$9))*SUMIFS(conditions!$69:$69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*SUMIFS(conditions!$72:$72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))</f>
        <v>35.372434481999989</v>
      </c>
      <c r="KJ96" s="37">
        <f>IF(KJ$9="",0,IF(KJ$9-SUMIFS(conditions!$73:$73,conditions!$8:$8,"&lt;="&amp;KJ$9,conditions!$9:$9,"&gt;="&amp;KJ$9)-SUMIFS(conditions!$71:$71,conditions!$8:$8,"&lt;="&amp;KJ$9,conditions!$9:$9,"&gt;="&amp;KJ$9)&lt;$U$9,SUMIFS(15:15,$9:$9,KJ$9-SUMIFS(conditions!$73:$73,conditions!$8:$8,"&lt;="&amp;KJ$9,conditions!$9:$9,"&gt;="&amp;KJ$9))*conditions!$U$69*conditions!$U$72,SUMIFS(15:15,$9:$9,KJ$9-SUMIFS(conditions!$73:$73,conditions!$8:$8,"&lt;="&amp;KJ$9,conditions!$9:$9,"&gt;="&amp;KJ$9))*SUMIFS(conditions!$69:$69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*SUMIFS(conditions!$72:$72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))</f>
        <v>35.372434481999989</v>
      </c>
      <c r="KK96" s="37">
        <f>IF(KK$9="",0,IF(KK$9-SUMIFS(conditions!$73:$73,conditions!$8:$8,"&lt;="&amp;KK$9,conditions!$9:$9,"&gt;="&amp;KK$9)-SUMIFS(conditions!$71:$71,conditions!$8:$8,"&lt;="&amp;KK$9,conditions!$9:$9,"&gt;="&amp;KK$9)&lt;$U$9,SUMIFS(15:15,$9:$9,KK$9-SUMIFS(conditions!$73:$73,conditions!$8:$8,"&lt;="&amp;KK$9,conditions!$9:$9,"&gt;="&amp;KK$9))*conditions!$U$69*conditions!$U$72,SUMIFS(15:15,$9:$9,KK$9-SUMIFS(conditions!$73:$73,conditions!$8:$8,"&lt;="&amp;KK$9,conditions!$9:$9,"&gt;="&amp;KK$9))*SUMIFS(conditions!$69:$69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*SUMIFS(conditions!$72:$72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))</f>
        <v>35.372434481999989</v>
      </c>
      <c r="KL96" s="37">
        <f>IF(KL$9="",0,IF(KL$9-SUMIFS(conditions!$73:$73,conditions!$8:$8,"&lt;="&amp;KL$9,conditions!$9:$9,"&gt;="&amp;KL$9)-SUMIFS(conditions!$71:$71,conditions!$8:$8,"&lt;="&amp;KL$9,conditions!$9:$9,"&gt;="&amp;KL$9)&lt;$U$9,SUMIFS(15:15,$9:$9,KL$9-SUMIFS(conditions!$73:$73,conditions!$8:$8,"&lt;="&amp;KL$9,conditions!$9:$9,"&gt;="&amp;KL$9))*conditions!$U$69*conditions!$U$72,SUMIFS(15:15,$9:$9,KL$9-SUMIFS(conditions!$73:$73,conditions!$8:$8,"&lt;="&amp;KL$9,conditions!$9:$9,"&gt;="&amp;KL$9))*SUMIFS(conditions!$69:$69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*SUMIFS(conditions!$72:$72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))</f>
        <v>35.372434481999989</v>
      </c>
      <c r="KM96" s="37">
        <f>IF(KM$9="",0,IF(KM$9-SUMIFS(conditions!$73:$73,conditions!$8:$8,"&lt;="&amp;KM$9,conditions!$9:$9,"&gt;="&amp;KM$9)-SUMIFS(conditions!$71:$71,conditions!$8:$8,"&lt;="&amp;KM$9,conditions!$9:$9,"&gt;="&amp;KM$9)&lt;$U$9,SUMIFS(15:15,$9:$9,KM$9-SUMIFS(conditions!$73:$73,conditions!$8:$8,"&lt;="&amp;KM$9,conditions!$9:$9,"&gt;="&amp;KM$9))*conditions!$U$69*conditions!$U$72,SUMIFS(15:15,$9:$9,KM$9-SUMIFS(conditions!$73:$73,conditions!$8:$8,"&lt;="&amp;KM$9,conditions!$9:$9,"&gt;="&amp;KM$9))*SUMIFS(conditions!$69:$69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*SUMIFS(conditions!$72:$72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))</f>
        <v>35.372434481999989</v>
      </c>
      <c r="KN96" s="37">
        <f>IF(KN$9="",0,IF(KN$9-SUMIFS(conditions!$73:$73,conditions!$8:$8,"&lt;="&amp;KN$9,conditions!$9:$9,"&gt;="&amp;KN$9)-SUMIFS(conditions!$71:$71,conditions!$8:$8,"&lt;="&amp;KN$9,conditions!$9:$9,"&gt;="&amp;KN$9)&lt;$U$9,SUMIFS(15:15,$9:$9,KN$9-SUMIFS(conditions!$73:$73,conditions!$8:$8,"&lt;="&amp;KN$9,conditions!$9:$9,"&gt;="&amp;KN$9))*conditions!$U$69*conditions!$U$72,SUMIFS(15:15,$9:$9,KN$9-SUMIFS(conditions!$73:$73,conditions!$8:$8,"&lt;="&amp;KN$9,conditions!$9:$9,"&gt;="&amp;KN$9))*SUMIFS(conditions!$69:$69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*SUMIFS(conditions!$72:$72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))</f>
        <v>0</v>
      </c>
      <c r="KO96" s="37">
        <f>IF(KO$9="",0,IF(KO$9-SUMIFS(conditions!$73:$73,conditions!$8:$8,"&lt;="&amp;KO$9,conditions!$9:$9,"&gt;="&amp;KO$9)-SUMIFS(conditions!$71:$71,conditions!$8:$8,"&lt;="&amp;KO$9,conditions!$9:$9,"&gt;="&amp;KO$9)&lt;$U$9,SUMIFS(15:15,$9:$9,KO$9-SUMIFS(conditions!$73:$73,conditions!$8:$8,"&lt;="&amp;KO$9,conditions!$9:$9,"&gt;="&amp;KO$9))*conditions!$U$69*conditions!$U$72,SUMIFS(15:15,$9:$9,KO$9-SUMIFS(conditions!$73:$73,conditions!$8:$8,"&lt;="&amp;KO$9,conditions!$9:$9,"&gt;="&amp;KO$9))*SUMIFS(conditions!$69:$69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*SUMIFS(conditions!$72:$72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))</f>
        <v>0</v>
      </c>
      <c r="KP96" s="37">
        <f>IF(KP$9="",0,IF(KP$9-SUMIFS(conditions!$73:$73,conditions!$8:$8,"&lt;="&amp;KP$9,conditions!$9:$9,"&gt;="&amp;KP$9)-SUMIFS(conditions!$71:$71,conditions!$8:$8,"&lt;="&amp;KP$9,conditions!$9:$9,"&gt;="&amp;KP$9)&lt;$U$9,SUMIFS(15:15,$9:$9,KP$9-SUMIFS(conditions!$73:$73,conditions!$8:$8,"&lt;="&amp;KP$9,conditions!$9:$9,"&gt;="&amp;KP$9))*conditions!$U$69*conditions!$U$72,SUMIFS(15:15,$9:$9,KP$9-SUMIFS(conditions!$73:$73,conditions!$8:$8,"&lt;="&amp;KP$9,conditions!$9:$9,"&gt;="&amp;KP$9))*SUMIFS(conditions!$69:$69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*SUMIFS(conditions!$72:$72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))</f>
        <v>35.372434481999989</v>
      </c>
      <c r="KQ96" s="37">
        <f>IF(KQ$9="",0,IF(KQ$9-SUMIFS(conditions!$73:$73,conditions!$8:$8,"&lt;="&amp;KQ$9,conditions!$9:$9,"&gt;="&amp;KQ$9)-SUMIFS(conditions!$71:$71,conditions!$8:$8,"&lt;="&amp;KQ$9,conditions!$9:$9,"&gt;="&amp;KQ$9)&lt;$U$9,SUMIFS(15:15,$9:$9,KQ$9-SUMIFS(conditions!$73:$73,conditions!$8:$8,"&lt;="&amp;KQ$9,conditions!$9:$9,"&gt;="&amp;KQ$9))*conditions!$U$69*conditions!$U$72,SUMIFS(15:15,$9:$9,KQ$9-SUMIFS(conditions!$73:$73,conditions!$8:$8,"&lt;="&amp;KQ$9,conditions!$9:$9,"&gt;="&amp;KQ$9))*SUMIFS(conditions!$69:$69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*SUMIFS(conditions!$72:$72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))</f>
        <v>35.372434481999989</v>
      </c>
      <c r="KR96" s="37">
        <f>IF(KR$9="",0,IF(KR$9-SUMIFS(conditions!$73:$73,conditions!$8:$8,"&lt;="&amp;KR$9,conditions!$9:$9,"&gt;="&amp;KR$9)-SUMIFS(conditions!$71:$71,conditions!$8:$8,"&lt;="&amp;KR$9,conditions!$9:$9,"&gt;="&amp;KR$9)&lt;$U$9,SUMIFS(15:15,$9:$9,KR$9-SUMIFS(conditions!$73:$73,conditions!$8:$8,"&lt;="&amp;KR$9,conditions!$9:$9,"&gt;="&amp;KR$9))*conditions!$U$69*conditions!$U$72,SUMIFS(15:15,$9:$9,KR$9-SUMIFS(conditions!$73:$73,conditions!$8:$8,"&lt;="&amp;KR$9,conditions!$9:$9,"&gt;="&amp;KR$9))*SUMIFS(conditions!$69:$69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*SUMIFS(conditions!$72:$72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))</f>
        <v>35.372434481999989</v>
      </c>
      <c r="KS96" s="37">
        <f>IF(KS$9="",0,IF(KS$9-SUMIFS(conditions!$73:$73,conditions!$8:$8,"&lt;="&amp;KS$9,conditions!$9:$9,"&gt;="&amp;KS$9)-SUMIFS(conditions!$71:$71,conditions!$8:$8,"&lt;="&amp;KS$9,conditions!$9:$9,"&gt;="&amp;KS$9)&lt;$U$9,SUMIFS(15:15,$9:$9,KS$9-SUMIFS(conditions!$73:$73,conditions!$8:$8,"&lt;="&amp;KS$9,conditions!$9:$9,"&gt;="&amp;KS$9))*conditions!$U$69*conditions!$U$72,SUMIFS(15:15,$9:$9,KS$9-SUMIFS(conditions!$73:$73,conditions!$8:$8,"&lt;="&amp;KS$9,conditions!$9:$9,"&gt;="&amp;KS$9))*SUMIFS(conditions!$69:$69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*SUMIFS(conditions!$72:$72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))</f>
        <v>35.372434481999989</v>
      </c>
      <c r="KT96" s="37">
        <f>IF(KT$9="",0,IF(KT$9-SUMIFS(conditions!$73:$73,conditions!$8:$8,"&lt;="&amp;KT$9,conditions!$9:$9,"&gt;="&amp;KT$9)-SUMIFS(conditions!$71:$71,conditions!$8:$8,"&lt;="&amp;KT$9,conditions!$9:$9,"&gt;="&amp;KT$9)&lt;$U$9,SUMIFS(15:15,$9:$9,KT$9-SUMIFS(conditions!$73:$73,conditions!$8:$8,"&lt;="&amp;KT$9,conditions!$9:$9,"&gt;="&amp;KT$9))*conditions!$U$69*conditions!$U$72,SUMIFS(15:15,$9:$9,KT$9-SUMIFS(conditions!$73:$73,conditions!$8:$8,"&lt;="&amp;KT$9,conditions!$9:$9,"&gt;="&amp;KT$9))*SUMIFS(conditions!$69:$69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*SUMIFS(conditions!$72:$72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))</f>
        <v>35.372434481999989</v>
      </c>
      <c r="KU96" s="37">
        <f>IF(KU$9="",0,IF(KU$9-SUMIFS(conditions!$73:$73,conditions!$8:$8,"&lt;="&amp;KU$9,conditions!$9:$9,"&gt;="&amp;KU$9)-SUMIFS(conditions!$71:$71,conditions!$8:$8,"&lt;="&amp;KU$9,conditions!$9:$9,"&gt;="&amp;KU$9)&lt;$U$9,SUMIFS(15:15,$9:$9,KU$9-SUMIFS(conditions!$73:$73,conditions!$8:$8,"&lt;="&amp;KU$9,conditions!$9:$9,"&gt;="&amp;KU$9))*conditions!$U$69*conditions!$U$72,SUMIFS(15:15,$9:$9,KU$9-SUMIFS(conditions!$73:$73,conditions!$8:$8,"&lt;="&amp;KU$9,conditions!$9:$9,"&gt;="&amp;KU$9))*SUMIFS(conditions!$69:$69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*SUMIFS(conditions!$72:$72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))</f>
        <v>0</v>
      </c>
      <c r="KV96" s="37">
        <f>IF(KV$9="",0,IF(KV$9-SUMIFS(conditions!$73:$73,conditions!$8:$8,"&lt;="&amp;KV$9,conditions!$9:$9,"&gt;="&amp;KV$9)-SUMIFS(conditions!$71:$71,conditions!$8:$8,"&lt;="&amp;KV$9,conditions!$9:$9,"&gt;="&amp;KV$9)&lt;$U$9,SUMIFS(15:15,$9:$9,KV$9-SUMIFS(conditions!$73:$73,conditions!$8:$8,"&lt;="&amp;KV$9,conditions!$9:$9,"&gt;="&amp;KV$9))*conditions!$U$69*conditions!$U$72,SUMIFS(15:15,$9:$9,KV$9-SUMIFS(conditions!$73:$73,conditions!$8:$8,"&lt;="&amp;KV$9,conditions!$9:$9,"&gt;="&amp;KV$9))*SUMIFS(conditions!$69:$69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*SUMIFS(conditions!$72:$72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))</f>
        <v>0</v>
      </c>
      <c r="KW96" s="37">
        <f>IF(KW$9="",0,IF(KW$9-SUMIFS(conditions!$73:$73,conditions!$8:$8,"&lt;="&amp;KW$9,conditions!$9:$9,"&gt;="&amp;KW$9)-SUMIFS(conditions!$71:$71,conditions!$8:$8,"&lt;="&amp;KW$9,conditions!$9:$9,"&gt;="&amp;KW$9)&lt;$U$9,SUMIFS(15:15,$9:$9,KW$9-SUMIFS(conditions!$73:$73,conditions!$8:$8,"&lt;="&amp;KW$9,conditions!$9:$9,"&gt;="&amp;KW$9))*conditions!$U$69*conditions!$U$72,SUMIFS(15:15,$9:$9,KW$9-SUMIFS(conditions!$73:$73,conditions!$8:$8,"&lt;="&amp;KW$9,conditions!$9:$9,"&gt;="&amp;KW$9))*SUMIFS(conditions!$69:$69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*SUMIFS(conditions!$72:$72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))</f>
        <v>35.372434481999989</v>
      </c>
      <c r="KX96" s="37">
        <f>IF(KX$9="",0,IF(KX$9-SUMIFS(conditions!$73:$73,conditions!$8:$8,"&lt;="&amp;KX$9,conditions!$9:$9,"&gt;="&amp;KX$9)-SUMIFS(conditions!$71:$71,conditions!$8:$8,"&lt;="&amp;KX$9,conditions!$9:$9,"&gt;="&amp;KX$9)&lt;$U$9,SUMIFS(15:15,$9:$9,KX$9-SUMIFS(conditions!$73:$73,conditions!$8:$8,"&lt;="&amp;KX$9,conditions!$9:$9,"&gt;="&amp;KX$9))*conditions!$U$69*conditions!$U$72,SUMIFS(15:15,$9:$9,KX$9-SUMIFS(conditions!$73:$73,conditions!$8:$8,"&lt;="&amp;KX$9,conditions!$9:$9,"&gt;="&amp;KX$9))*SUMIFS(conditions!$69:$69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*SUMIFS(conditions!$72:$72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))</f>
        <v>35.372434481999989</v>
      </c>
      <c r="KY96" s="37">
        <f>IF(KY$9="",0,IF(KY$9-SUMIFS(conditions!$73:$73,conditions!$8:$8,"&lt;="&amp;KY$9,conditions!$9:$9,"&gt;="&amp;KY$9)-SUMIFS(conditions!$71:$71,conditions!$8:$8,"&lt;="&amp;KY$9,conditions!$9:$9,"&gt;="&amp;KY$9)&lt;$U$9,SUMIFS(15:15,$9:$9,KY$9-SUMIFS(conditions!$73:$73,conditions!$8:$8,"&lt;="&amp;KY$9,conditions!$9:$9,"&gt;="&amp;KY$9))*conditions!$U$69*conditions!$U$72,SUMIFS(15:15,$9:$9,KY$9-SUMIFS(conditions!$73:$73,conditions!$8:$8,"&lt;="&amp;KY$9,conditions!$9:$9,"&gt;="&amp;KY$9))*SUMIFS(conditions!$69:$69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*SUMIFS(conditions!$72:$72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))</f>
        <v>46.321045154999993</v>
      </c>
      <c r="KZ96" s="37">
        <f>IF(KZ$9="",0,IF(KZ$9-SUMIFS(conditions!$73:$73,conditions!$8:$8,"&lt;="&amp;KZ$9,conditions!$9:$9,"&gt;="&amp;KZ$9)-SUMIFS(conditions!$71:$71,conditions!$8:$8,"&lt;="&amp;KZ$9,conditions!$9:$9,"&gt;="&amp;KZ$9)&lt;$U$9,SUMIFS(15:15,$9:$9,KZ$9-SUMIFS(conditions!$73:$73,conditions!$8:$8,"&lt;="&amp;KZ$9,conditions!$9:$9,"&gt;="&amp;KZ$9))*conditions!$U$69*conditions!$U$72,SUMIFS(15:15,$9:$9,KZ$9-SUMIFS(conditions!$73:$73,conditions!$8:$8,"&lt;="&amp;KZ$9,conditions!$9:$9,"&gt;="&amp;KZ$9))*SUMIFS(conditions!$69:$69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*SUMIFS(conditions!$72:$72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))</f>
        <v>46.321045154999993</v>
      </c>
      <c r="LA96" s="37">
        <f>IF(LA$9="",0,IF(LA$9-SUMIFS(conditions!$73:$73,conditions!$8:$8,"&lt;="&amp;LA$9,conditions!$9:$9,"&gt;="&amp;LA$9)-SUMIFS(conditions!$71:$71,conditions!$8:$8,"&lt;="&amp;LA$9,conditions!$9:$9,"&gt;="&amp;LA$9)&lt;$U$9,SUMIFS(15:15,$9:$9,LA$9-SUMIFS(conditions!$73:$73,conditions!$8:$8,"&lt;="&amp;LA$9,conditions!$9:$9,"&gt;="&amp;LA$9))*conditions!$U$69*conditions!$U$72,SUMIFS(15:15,$9:$9,LA$9-SUMIFS(conditions!$73:$73,conditions!$8:$8,"&lt;="&amp;LA$9,conditions!$9:$9,"&gt;="&amp;LA$9))*SUMIFS(conditions!$69:$69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*SUMIFS(conditions!$72:$72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))</f>
        <v>46.321045154999993</v>
      </c>
      <c r="LB96" s="37">
        <f>IF(LB$9="",0,IF(LB$9-SUMIFS(conditions!$73:$73,conditions!$8:$8,"&lt;="&amp;LB$9,conditions!$9:$9,"&gt;="&amp;LB$9)-SUMIFS(conditions!$71:$71,conditions!$8:$8,"&lt;="&amp;LB$9,conditions!$9:$9,"&gt;="&amp;LB$9)&lt;$U$9,SUMIFS(15:15,$9:$9,LB$9-SUMIFS(conditions!$73:$73,conditions!$8:$8,"&lt;="&amp;LB$9,conditions!$9:$9,"&gt;="&amp;LB$9))*conditions!$U$69*conditions!$U$72,SUMIFS(15:15,$9:$9,LB$9-SUMIFS(conditions!$73:$73,conditions!$8:$8,"&lt;="&amp;LB$9,conditions!$9:$9,"&gt;="&amp;LB$9))*SUMIFS(conditions!$69:$69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*SUMIFS(conditions!$72:$72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))</f>
        <v>0</v>
      </c>
      <c r="LC96" s="37">
        <f>IF(LC$9="",0,IF(LC$9-SUMIFS(conditions!$73:$73,conditions!$8:$8,"&lt;="&amp;LC$9,conditions!$9:$9,"&gt;="&amp;LC$9)-SUMIFS(conditions!$71:$71,conditions!$8:$8,"&lt;="&amp;LC$9,conditions!$9:$9,"&gt;="&amp;LC$9)&lt;$U$9,SUMIFS(15:15,$9:$9,LC$9-SUMIFS(conditions!$73:$73,conditions!$8:$8,"&lt;="&amp;LC$9,conditions!$9:$9,"&gt;="&amp;LC$9))*conditions!$U$69*conditions!$U$72,SUMIFS(15:15,$9:$9,LC$9-SUMIFS(conditions!$73:$73,conditions!$8:$8,"&lt;="&amp;LC$9,conditions!$9:$9,"&gt;="&amp;LC$9))*SUMIFS(conditions!$69:$69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*SUMIFS(conditions!$72:$72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))</f>
        <v>0</v>
      </c>
      <c r="LD96" s="37">
        <f>IF(LD$9="",0,IF(LD$9-SUMIFS(conditions!$73:$73,conditions!$8:$8,"&lt;="&amp;LD$9,conditions!$9:$9,"&gt;="&amp;LD$9)-SUMIFS(conditions!$71:$71,conditions!$8:$8,"&lt;="&amp;LD$9,conditions!$9:$9,"&gt;="&amp;LD$9)&lt;$U$9,SUMIFS(15:15,$9:$9,LD$9-SUMIFS(conditions!$73:$73,conditions!$8:$8,"&lt;="&amp;LD$9,conditions!$9:$9,"&gt;="&amp;LD$9))*conditions!$U$69*conditions!$U$72,SUMIFS(15:15,$9:$9,LD$9-SUMIFS(conditions!$73:$73,conditions!$8:$8,"&lt;="&amp;LD$9,conditions!$9:$9,"&gt;="&amp;LD$9))*SUMIFS(conditions!$69:$69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*SUMIFS(conditions!$72:$72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))</f>
        <v>46.321045154999993</v>
      </c>
      <c r="LE96" s="37">
        <f>IF(LE$9="",0,IF(LE$9-SUMIFS(conditions!$73:$73,conditions!$8:$8,"&lt;="&amp;LE$9,conditions!$9:$9,"&gt;="&amp;LE$9)-SUMIFS(conditions!$71:$71,conditions!$8:$8,"&lt;="&amp;LE$9,conditions!$9:$9,"&gt;="&amp;LE$9)&lt;$U$9,SUMIFS(15:15,$9:$9,LE$9-SUMIFS(conditions!$73:$73,conditions!$8:$8,"&lt;="&amp;LE$9,conditions!$9:$9,"&gt;="&amp;LE$9))*conditions!$U$69*conditions!$U$72,SUMIFS(15:15,$9:$9,LE$9-SUMIFS(conditions!$73:$73,conditions!$8:$8,"&lt;="&amp;LE$9,conditions!$9:$9,"&gt;="&amp;LE$9))*SUMIFS(conditions!$69:$69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*SUMIFS(conditions!$72:$72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))</f>
        <v>46.321045154999993</v>
      </c>
      <c r="LF96" s="37">
        <f>IF(LF$9="",0,IF(LF$9-SUMIFS(conditions!$73:$73,conditions!$8:$8,"&lt;="&amp;LF$9,conditions!$9:$9,"&gt;="&amp;LF$9)-SUMIFS(conditions!$71:$71,conditions!$8:$8,"&lt;="&amp;LF$9,conditions!$9:$9,"&gt;="&amp;LF$9)&lt;$U$9,SUMIFS(15:15,$9:$9,LF$9-SUMIFS(conditions!$73:$73,conditions!$8:$8,"&lt;="&amp;LF$9,conditions!$9:$9,"&gt;="&amp;LF$9))*conditions!$U$69*conditions!$U$72,SUMIFS(15:15,$9:$9,LF$9-SUMIFS(conditions!$73:$73,conditions!$8:$8,"&lt;="&amp;LF$9,conditions!$9:$9,"&gt;="&amp;LF$9))*SUMIFS(conditions!$69:$69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*SUMIFS(conditions!$72:$72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))</f>
        <v>46.321045154999993</v>
      </c>
      <c r="LG96" s="37">
        <f>IF(LG$9="",0,IF(LG$9-SUMIFS(conditions!$73:$73,conditions!$8:$8,"&lt;="&amp;LG$9,conditions!$9:$9,"&gt;="&amp;LG$9)-SUMIFS(conditions!$71:$71,conditions!$8:$8,"&lt;="&amp;LG$9,conditions!$9:$9,"&gt;="&amp;LG$9)&lt;$U$9,SUMIFS(15:15,$9:$9,LG$9-SUMIFS(conditions!$73:$73,conditions!$8:$8,"&lt;="&amp;LG$9,conditions!$9:$9,"&gt;="&amp;LG$9))*conditions!$U$69*conditions!$U$72,SUMIFS(15:15,$9:$9,LG$9-SUMIFS(conditions!$73:$73,conditions!$8:$8,"&lt;="&amp;LG$9,conditions!$9:$9,"&gt;="&amp;LG$9))*SUMIFS(conditions!$69:$69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*SUMIFS(conditions!$72:$72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))</f>
        <v>46.321045154999993</v>
      </c>
      <c r="LH96" s="37">
        <f>IF(LH$9="",0,IF(LH$9-SUMIFS(conditions!$73:$73,conditions!$8:$8,"&lt;="&amp;LH$9,conditions!$9:$9,"&gt;="&amp;LH$9)-SUMIFS(conditions!$71:$71,conditions!$8:$8,"&lt;="&amp;LH$9,conditions!$9:$9,"&gt;="&amp;LH$9)&lt;$U$9,SUMIFS(15:15,$9:$9,LH$9-SUMIFS(conditions!$73:$73,conditions!$8:$8,"&lt;="&amp;LH$9,conditions!$9:$9,"&gt;="&amp;LH$9))*conditions!$U$69*conditions!$U$72,SUMIFS(15:15,$9:$9,LH$9-SUMIFS(conditions!$73:$73,conditions!$8:$8,"&lt;="&amp;LH$9,conditions!$9:$9,"&gt;="&amp;LH$9))*SUMIFS(conditions!$69:$69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*SUMIFS(conditions!$72:$72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))</f>
        <v>46.321045154999993</v>
      </c>
      <c r="LI96" s="37">
        <f>IF(LI$9="",0,IF(LI$9-SUMIFS(conditions!$73:$73,conditions!$8:$8,"&lt;="&amp;LI$9,conditions!$9:$9,"&gt;="&amp;LI$9)-SUMIFS(conditions!$71:$71,conditions!$8:$8,"&lt;="&amp;LI$9,conditions!$9:$9,"&gt;="&amp;LI$9)&lt;$U$9,SUMIFS(15:15,$9:$9,LI$9-SUMIFS(conditions!$73:$73,conditions!$8:$8,"&lt;="&amp;LI$9,conditions!$9:$9,"&gt;="&amp;LI$9))*conditions!$U$69*conditions!$U$72,SUMIFS(15:15,$9:$9,LI$9-SUMIFS(conditions!$73:$73,conditions!$8:$8,"&lt;="&amp;LI$9,conditions!$9:$9,"&gt;="&amp;LI$9))*SUMIFS(conditions!$69:$69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*SUMIFS(conditions!$72:$72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))</f>
        <v>0</v>
      </c>
      <c r="LJ96" s="37">
        <f>IF(LJ$9="",0,IF(LJ$9-SUMIFS(conditions!$73:$73,conditions!$8:$8,"&lt;="&amp;LJ$9,conditions!$9:$9,"&gt;="&amp;LJ$9)-SUMIFS(conditions!$71:$71,conditions!$8:$8,"&lt;="&amp;LJ$9,conditions!$9:$9,"&gt;="&amp;LJ$9)&lt;$U$9,SUMIFS(15:15,$9:$9,LJ$9-SUMIFS(conditions!$73:$73,conditions!$8:$8,"&lt;="&amp;LJ$9,conditions!$9:$9,"&gt;="&amp;LJ$9))*conditions!$U$69*conditions!$U$72,SUMIFS(15:15,$9:$9,LJ$9-SUMIFS(conditions!$73:$73,conditions!$8:$8,"&lt;="&amp;LJ$9,conditions!$9:$9,"&gt;="&amp;LJ$9))*SUMIFS(conditions!$69:$69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*SUMIFS(conditions!$72:$72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))</f>
        <v>0</v>
      </c>
      <c r="LK96" s="37">
        <f>IF(LK$9="",0,IF(LK$9-SUMIFS(conditions!$73:$73,conditions!$8:$8,"&lt;="&amp;LK$9,conditions!$9:$9,"&gt;="&amp;LK$9)-SUMIFS(conditions!$71:$71,conditions!$8:$8,"&lt;="&amp;LK$9,conditions!$9:$9,"&gt;="&amp;LK$9)&lt;$U$9,SUMIFS(15:15,$9:$9,LK$9-SUMIFS(conditions!$73:$73,conditions!$8:$8,"&lt;="&amp;LK$9,conditions!$9:$9,"&gt;="&amp;LK$9))*conditions!$U$69*conditions!$U$72,SUMIFS(15:15,$9:$9,LK$9-SUMIFS(conditions!$73:$73,conditions!$8:$8,"&lt;="&amp;LK$9,conditions!$9:$9,"&gt;="&amp;LK$9))*SUMIFS(conditions!$69:$69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*SUMIFS(conditions!$72:$72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))</f>
        <v>46.321045154999993</v>
      </c>
      <c r="LL96" s="37">
        <f>IF(LL$9="",0,IF(LL$9-SUMIFS(conditions!$73:$73,conditions!$8:$8,"&lt;="&amp;LL$9,conditions!$9:$9,"&gt;="&amp;LL$9)-SUMIFS(conditions!$71:$71,conditions!$8:$8,"&lt;="&amp;LL$9,conditions!$9:$9,"&gt;="&amp;LL$9)&lt;$U$9,SUMIFS(15:15,$9:$9,LL$9-SUMIFS(conditions!$73:$73,conditions!$8:$8,"&lt;="&amp;LL$9,conditions!$9:$9,"&gt;="&amp;LL$9))*conditions!$U$69*conditions!$U$72,SUMIFS(15:15,$9:$9,LL$9-SUMIFS(conditions!$73:$73,conditions!$8:$8,"&lt;="&amp;LL$9,conditions!$9:$9,"&gt;="&amp;LL$9))*SUMIFS(conditions!$69:$69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*SUMIFS(conditions!$72:$72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))</f>
        <v>46.321045154999993</v>
      </c>
      <c r="LM96" s="37">
        <f>IF(LM$9="",0,IF(LM$9-SUMIFS(conditions!$73:$73,conditions!$8:$8,"&lt;="&amp;LM$9,conditions!$9:$9,"&gt;="&amp;LM$9)-SUMIFS(conditions!$71:$71,conditions!$8:$8,"&lt;="&amp;LM$9,conditions!$9:$9,"&gt;="&amp;LM$9)&lt;$U$9,SUMIFS(15:15,$9:$9,LM$9-SUMIFS(conditions!$73:$73,conditions!$8:$8,"&lt;="&amp;LM$9,conditions!$9:$9,"&gt;="&amp;LM$9))*conditions!$U$69*conditions!$U$72,SUMIFS(15:15,$9:$9,LM$9-SUMIFS(conditions!$73:$73,conditions!$8:$8,"&lt;="&amp;LM$9,conditions!$9:$9,"&gt;="&amp;LM$9))*SUMIFS(conditions!$69:$69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*SUMIFS(conditions!$72:$72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))</f>
        <v>46.321045154999993</v>
      </c>
      <c r="LN96" s="37">
        <f>IF(LN$9="",0,IF(LN$9-SUMIFS(conditions!$73:$73,conditions!$8:$8,"&lt;="&amp;LN$9,conditions!$9:$9,"&gt;="&amp;LN$9)-SUMIFS(conditions!$71:$71,conditions!$8:$8,"&lt;="&amp;LN$9,conditions!$9:$9,"&gt;="&amp;LN$9)&lt;$U$9,SUMIFS(15:15,$9:$9,LN$9-SUMIFS(conditions!$73:$73,conditions!$8:$8,"&lt;="&amp;LN$9,conditions!$9:$9,"&gt;="&amp;LN$9))*conditions!$U$69*conditions!$U$72,SUMIFS(15:15,$9:$9,LN$9-SUMIFS(conditions!$73:$73,conditions!$8:$8,"&lt;="&amp;LN$9,conditions!$9:$9,"&gt;="&amp;LN$9))*SUMIFS(conditions!$69:$69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*SUMIFS(conditions!$72:$72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))</f>
        <v>46.321045154999993</v>
      </c>
      <c r="LO96" s="37">
        <f>IF(LO$9="",0,IF(LO$9-SUMIFS(conditions!$73:$73,conditions!$8:$8,"&lt;="&amp;LO$9,conditions!$9:$9,"&gt;="&amp;LO$9)-SUMIFS(conditions!$71:$71,conditions!$8:$8,"&lt;="&amp;LO$9,conditions!$9:$9,"&gt;="&amp;LO$9)&lt;$U$9,SUMIFS(15:15,$9:$9,LO$9-SUMIFS(conditions!$73:$73,conditions!$8:$8,"&lt;="&amp;LO$9,conditions!$9:$9,"&gt;="&amp;LO$9))*conditions!$U$69*conditions!$U$72,SUMIFS(15:15,$9:$9,LO$9-SUMIFS(conditions!$73:$73,conditions!$8:$8,"&lt;="&amp;LO$9,conditions!$9:$9,"&gt;="&amp;LO$9))*SUMIFS(conditions!$69:$69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*SUMIFS(conditions!$72:$72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))</f>
        <v>46.321045154999993</v>
      </c>
      <c r="LP96" s="37">
        <f>IF(LP$9="",0,IF(LP$9-SUMIFS(conditions!$73:$73,conditions!$8:$8,"&lt;="&amp;LP$9,conditions!$9:$9,"&gt;="&amp;LP$9)-SUMIFS(conditions!$71:$71,conditions!$8:$8,"&lt;="&amp;LP$9,conditions!$9:$9,"&gt;="&amp;LP$9)&lt;$U$9,SUMIFS(15:15,$9:$9,LP$9-SUMIFS(conditions!$73:$73,conditions!$8:$8,"&lt;="&amp;LP$9,conditions!$9:$9,"&gt;="&amp;LP$9))*conditions!$U$69*conditions!$U$72,SUMIFS(15:15,$9:$9,LP$9-SUMIFS(conditions!$73:$73,conditions!$8:$8,"&lt;="&amp;LP$9,conditions!$9:$9,"&gt;="&amp;LP$9))*SUMIFS(conditions!$69:$69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*SUMIFS(conditions!$72:$72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))</f>
        <v>0</v>
      </c>
      <c r="LQ96" s="37">
        <f>IF(LQ$9="",0,IF(LQ$9-SUMIFS(conditions!$73:$73,conditions!$8:$8,"&lt;="&amp;LQ$9,conditions!$9:$9,"&gt;="&amp;LQ$9)-SUMIFS(conditions!$71:$71,conditions!$8:$8,"&lt;="&amp;LQ$9,conditions!$9:$9,"&gt;="&amp;LQ$9)&lt;$U$9,SUMIFS(15:15,$9:$9,LQ$9-SUMIFS(conditions!$73:$73,conditions!$8:$8,"&lt;="&amp;LQ$9,conditions!$9:$9,"&gt;="&amp;LQ$9))*conditions!$U$69*conditions!$U$72,SUMIFS(15:15,$9:$9,LQ$9-SUMIFS(conditions!$73:$73,conditions!$8:$8,"&lt;="&amp;LQ$9,conditions!$9:$9,"&gt;="&amp;LQ$9))*SUMIFS(conditions!$69:$69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*SUMIFS(conditions!$72:$72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))</f>
        <v>0</v>
      </c>
      <c r="LR96" s="37">
        <f>IF(LR$9="",0,IF(LR$9-SUMIFS(conditions!$73:$73,conditions!$8:$8,"&lt;="&amp;LR$9,conditions!$9:$9,"&gt;="&amp;LR$9)-SUMIFS(conditions!$71:$71,conditions!$8:$8,"&lt;="&amp;LR$9,conditions!$9:$9,"&gt;="&amp;LR$9)&lt;$U$9,SUMIFS(15:15,$9:$9,LR$9-SUMIFS(conditions!$73:$73,conditions!$8:$8,"&lt;="&amp;LR$9,conditions!$9:$9,"&gt;="&amp;LR$9))*conditions!$U$69*conditions!$U$72,SUMIFS(15:15,$9:$9,LR$9-SUMIFS(conditions!$73:$73,conditions!$8:$8,"&lt;="&amp;LR$9,conditions!$9:$9,"&gt;="&amp;LR$9))*SUMIFS(conditions!$69:$69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*SUMIFS(conditions!$72:$72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))</f>
        <v>46.321045154999993</v>
      </c>
      <c r="LS96" s="37">
        <f>IF(LS$9="",0,IF(LS$9-SUMIFS(conditions!$73:$73,conditions!$8:$8,"&lt;="&amp;LS$9,conditions!$9:$9,"&gt;="&amp;LS$9)-SUMIFS(conditions!$71:$71,conditions!$8:$8,"&lt;="&amp;LS$9,conditions!$9:$9,"&gt;="&amp;LS$9)&lt;$U$9,SUMIFS(15:15,$9:$9,LS$9-SUMIFS(conditions!$73:$73,conditions!$8:$8,"&lt;="&amp;LS$9,conditions!$9:$9,"&gt;="&amp;LS$9))*conditions!$U$69*conditions!$U$72,SUMIFS(15:15,$9:$9,LS$9-SUMIFS(conditions!$73:$73,conditions!$8:$8,"&lt;="&amp;LS$9,conditions!$9:$9,"&gt;="&amp;LS$9))*SUMIFS(conditions!$69:$69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*SUMIFS(conditions!$72:$72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))</f>
        <v>46.321045154999993</v>
      </c>
      <c r="LT96" s="37">
        <f>IF(LT$9="",0,IF(LT$9-SUMIFS(conditions!$73:$73,conditions!$8:$8,"&lt;="&amp;LT$9,conditions!$9:$9,"&gt;="&amp;LT$9)-SUMIFS(conditions!$71:$71,conditions!$8:$8,"&lt;="&amp;LT$9,conditions!$9:$9,"&gt;="&amp;LT$9)&lt;$U$9,SUMIFS(15:15,$9:$9,LT$9-SUMIFS(conditions!$73:$73,conditions!$8:$8,"&lt;="&amp;LT$9,conditions!$9:$9,"&gt;="&amp;LT$9))*conditions!$U$69*conditions!$U$72,SUMIFS(15:15,$9:$9,LT$9-SUMIFS(conditions!$73:$73,conditions!$8:$8,"&lt;="&amp;LT$9,conditions!$9:$9,"&gt;="&amp;LT$9))*SUMIFS(conditions!$69:$69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*SUMIFS(conditions!$72:$72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))</f>
        <v>46.321045154999993</v>
      </c>
      <c r="LU96" s="37">
        <f>IF(LU$9="",0,IF(LU$9-SUMIFS(conditions!$73:$73,conditions!$8:$8,"&lt;="&amp;LU$9,conditions!$9:$9,"&gt;="&amp;LU$9)-SUMIFS(conditions!$71:$71,conditions!$8:$8,"&lt;="&amp;LU$9,conditions!$9:$9,"&gt;="&amp;LU$9)&lt;$U$9,SUMIFS(15:15,$9:$9,LU$9-SUMIFS(conditions!$73:$73,conditions!$8:$8,"&lt;="&amp;LU$9,conditions!$9:$9,"&gt;="&amp;LU$9))*conditions!$U$69*conditions!$U$72,SUMIFS(15:15,$9:$9,LU$9-SUMIFS(conditions!$73:$73,conditions!$8:$8,"&lt;="&amp;LU$9,conditions!$9:$9,"&gt;="&amp;LU$9))*SUMIFS(conditions!$69:$69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*SUMIFS(conditions!$72:$72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))</f>
        <v>46.321045154999993</v>
      </c>
      <c r="LV96" s="37">
        <f>IF(LV$9="",0,IF(LV$9-SUMIFS(conditions!$73:$73,conditions!$8:$8,"&lt;="&amp;LV$9,conditions!$9:$9,"&gt;="&amp;LV$9)-SUMIFS(conditions!$71:$71,conditions!$8:$8,"&lt;="&amp;LV$9,conditions!$9:$9,"&gt;="&amp;LV$9)&lt;$U$9,SUMIFS(15:15,$9:$9,LV$9-SUMIFS(conditions!$73:$73,conditions!$8:$8,"&lt;="&amp;LV$9,conditions!$9:$9,"&gt;="&amp;LV$9))*conditions!$U$69*conditions!$U$72,SUMIFS(15:15,$9:$9,LV$9-SUMIFS(conditions!$73:$73,conditions!$8:$8,"&lt;="&amp;LV$9,conditions!$9:$9,"&gt;="&amp;LV$9))*SUMIFS(conditions!$69:$69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*SUMIFS(conditions!$72:$72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))</f>
        <v>46.321045154999993</v>
      </c>
      <c r="LW96" s="37">
        <f>IF(LW$9="",0,IF(LW$9-SUMIFS(conditions!$73:$73,conditions!$8:$8,"&lt;="&amp;LW$9,conditions!$9:$9,"&gt;="&amp;LW$9)-SUMIFS(conditions!$71:$71,conditions!$8:$8,"&lt;="&amp;LW$9,conditions!$9:$9,"&gt;="&amp;LW$9)&lt;$U$9,SUMIFS(15:15,$9:$9,LW$9-SUMIFS(conditions!$73:$73,conditions!$8:$8,"&lt;="&amp;LW$9,conditions!$9:$9,"&gt;="&amp;LW$9))*conditions!$U$69*conditions!$U$72,SUMIFS(15:15,$9:$9,LW$9-SUMIFS(conditions!$73:$73,conditions!$8:$8,"&lt;="&amp;LW$9,conditions!$9:$9,"&gt;="&amp;LW$9))*SUMIFS(conditions!$69:$69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*SUMIFS(conditions!$72:$72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))</f>
        <v>0</v>
      </c>
      <c r="LX96" s="37">
        <f>IF(LX$9="",0,IF(LX$9-SUMIFS(conditions!$73:$73,conditions!$8:$8,"&lt;="&amp;LX$9,conditions!$9:$9,"&gt;="&amp;LX$9)-SUMIFS(conditions!$71:$71,conditions!$8:$8,"&lt;="&amp;LX$9,conditions!$9:$9,"&gt;="&amp;LX$9)&lt;$U$9,SUMIFS(15:15,$9:$9,LX$9-SUMIFS(conditions!$73:$73,conditions!$8:$8,"&lt;="&amp;LX$9,conditions!$9:$9,"&gt;="&amp;LX$9))*conditions!$U$69*conditions!$U$72,SUMIFS(15:15,$9:$9,LX$9-SUMIFS(conditions!$73:$73,conditions!$8:$8,"&lt;="&amp;LX$9,conditions!$9:$9,"&gt;="&amp;LX$9))*SUMIFS(conditions!$69:$69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*SUMIFS(conditions!$72:$72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))</f>
        <v>0</v>
      </c>
      <c r="LY96" s="37">
        <f>IF(LY$9="",0,IF(LY$9-SUMIFS(conditions!$73:$73,conditions!$8:$8,"&lt;="&amp;LY$9,conditions!$9:$9,"&gt;="&amp;LY$9)-SUMIFS(conditions!$71:$71,conditions!$8:$8,"&lt;="&amp;LY$9,conditions!$9:$9,"&gt;="&amp;LY$9)&lt;$U$9,SUMIFS(15:15,$9:$9,LY$9-SUMIFS(conditions!$73:$73,conditions!$8:$8,"&lt;="&amp;LY$9,conditions!$9:$9,"&gt;="&amp;LY$9))*conditions!$U$69*conditions!$U$72,SUMIFS(15:15,$9:$9,LY$9-SUMIFS(conditions!$73:$73,conditions!$8:$8,"&lt;="&amp;LY$9,conditions!$9:$9,"&gt;="&amp;LY$9))*SUMIFS(conditions!$69:$69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*SUMIFS(conditions!$72:$72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))</f>
        <v>46.321045154999993</v>
      </c>
      <c r="LZ96" s="37">
        <f>IF(LZ$9="",0,IF(LZ$9-SUMIFS(conditions!$73:$73,conditions!$8:$8,"&lt;="&amp;LZ$9,conditions!$9:$9,"&gt;="&amp;LZ$9)-SUMIFS(conditions!$71:$71,conditions!$8:$8,"&lt;="&amp;LZ$9,conditions!$9:$9,"&gt;="&amp;LZ$9)&lt;$U$9,SUMIFS(15:15,$9:$9,LZ$9-SUMIFS(conditions!$73:$73,conditions!$8:$8,"&lt;="&amp;LZ$9,conditions!$9:$9,"&gt;="&amp;LZ$9))*conditions!$U$69*conditions!$U$72,SUMIFS(15:15,$9:$9,LZ$9-SUMIFS(conditions!$73:$73,conditions!$8:$8,"&lt;="&amp;LZ$9,conditions!$9:$9,"&gt;="&amp;LZ$9))*SUMIFS(conditions!$69:$69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*SUMIFS(conditions!$72:$72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))</f>
        <v>46.321045154999993</v>
      </c>
      <c r="MA96" s="37">
        <f>IF(MA$9="",0,IF(MA$9-SUMIFS(conditions!$73:$73,conditions!$8:$8,"&lt;="&amp;MA$9,conditions!$9:$9,"&gt;="&amp;MA$9)-SUMIFS(conditions!$71:$71,conditions!$8:$8,"&lt;="&amp;MA$9,conditions!$9:$9,"&gt;="&amp;MA$9)&lt;$U$9,SUMIFS(15:15,$9:$9,MA$9-SUMIFS(conditions!$73:$73,conditions!$8:$8,"&lt;="&amp;MA$9,conditions!$9:$9,"&gt;="&amp;MA$9))*conditions!$U$69*conditions!$U$72,SUMIFS(15:15,$9:$9,MA$9-SUMIFS(conditions!$73:$73,conditions!$8:$8,"&lt;="&amp;MA$9,conditions!$9:$9,"&gt;="&amp;MA$9))*SUMIFS(conditions!$69:$69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*SUMIFS(conditions!$72:$72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))</f>
        <v>46.321045154999993</v>
      </c>
      <c r="MB96" s="37">
        <f>IF(MB$9="",0,IF(MB$9-SUMIFS(conditions!$73:$73,conditions!$8:$8,"&lt;="&amp;MB$9,conditions!$9:$9,"&gt;="&amp;MB$9)-SUMIFS(conditions!$71:$71,conditions!$8:$8,"&lt;="&amp;MB$9,conditions!$9:$9,"&gt;="&amp;MB$9)&lt;$U$9,SUMIFS(15:15,$9:$9,MB$9-SUMIFS(conditions!$73:$73,conditions!$8:$8,"&lt;="&amp;MB$9,conditions!$9:$9,"&gt;="&amp;MB$9))*conditions!$U$69*conditions!$U$72,SUMIFS(15:15,$9:$9,MB$9-SUMIFS(conditions!$73:$73,conditions!$8:$8,"&lt;="&amp;MB$9,conditions!$9:$9,"&gt;="&amp;MB$9))*SUMIFS(conditions!$69:$69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*SUMIFS(conditions!$72:$72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))</f>
        <v>46.321045154999993</v>
      </c>
      <c r="MC96" s="37">
        <f>IF(MC$9="",0,IF(MC$9-SUMIFS(conditions!$73:$73,conditions!$8:$8,"&lt;="&amp;MC$9,conditions!$9:$9,"&gt;="&amp;MC$9)-SUMIFS(conditions!$71:$71,conditions!$8:$8,"&lt;="&amp;MC$9,conditions!$9:$9,"&gt;="&amp;MC$9)&lt;$U$9,SUMIFS(15:15,$9:$9,MC$9-SUMIFS(conditions!$73:$73,conditions!$8:$8,"&lt;="&amp;MC$9,conditions!$9:$9,"&gt;="&amp;MC$9))*conditions!$U$69*conditions!$U$72,SUMIFS(15:15,$9:$9,MC$9-SUMIFS(conditions!$73:$73,conditions!$8:$8,"&lt;="&amp;MC$9,conditions!$9:$9,"&gt;="&amp;MC$9))*SUMIFS(conditions!$69:$69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*SUMIFS(conditions!$72:$72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))</f>
        <v>60.217358701500011</v>
      </c>
      <c r="MD96" s="37">
        <f>IF(MD$9="",0,IF(MD$9-SUMIFS(conditions!$73:$73,conditions!$8:$8,"&lt;="&amp;MD$9,conditions!$9:$9,"&gt;="&amp;MD$9)-SUMIFS(conditions!$71:$71,conditions!$8:$8,"&lt;="&amp;MD$9,conditions!$9:$9,"&gt;="&amp;MD$9)&lt;$U$9,SUMIFS(15:15,$9:$9,MD$9-SUMIFS(conditions!$73:$73,conditions!$8:$8,"&lt;="&amp;MD$9,conditions!$9:$9,"&gt;="&amp;MD$9))*conditions!$U$69*conditions!$U$72,SUMIFS(15:15,$9:$9,MD$9-SUMIFS(conditions!$73:$73,conditions!$8:$8,"&lt;="&amp;MD$9,conditions!$9:$9,"&gt;="&amp;MD$9))*SUMIFS(conditions!$69:$69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*SUMIFS(conditions!$72:$72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))</f>
        <v>0</v>
      </c>
      <c r="ME96" s="37">
        <f>IF(ME$9="",0,IF(ME$9-SUMIFS(conditions!$73:$73,conditions!$8:$8,"&lt;="&amp;ME$9,conditions!$9:$9,"&gt;="&amp;ME$9)-SUMIFS(conditions!$71:$71,conditions!$8:$8,"&lt;="&amp;ME$9,conditions!$9:$9,"&gt;="&amp;ME$9)&lt;$U$9,SUMIFS(15:15,$9:$9,ME$9-SUMIFS(conditions!$73:$73,conditions!$8:$8,"&lt;="&amp;ME$9,conditions!$9:$9,"&gt;="&amp;ME$9))*conditions!$U$69*conditions!$U$72,SUMIFS(15:15,$9:$9,ME$9-SUMIFS(conditions!$73:$73,conditions!$8:$8,"&lt;="&amp;ME$9,conditions!$9:$9,"&gt;="&amp;ME$9))*SUMIFS(conditions!$69:$69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*SUMIFS(conditions!$72:$72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))</f>
        <v>0</v>
      </c>
      <c r="MF96" s="37">
        <f>IF(MF$9="",0,IF(MF$9-SUMIFS(conditions!$73:$73,conditions!$8:$8,"&lt;="&amp;MF$9,conditions!$9:$9,"&gt;="&amp;MF$9)-SUMIFS(conditions!$71:$71,conditions!$8:$8,"&lt;="&amp;MF$9,conditions!$9:$9,"&gt;="&amp;MF$9)&lt;$U$9,SUMIFS(15:15,$9:$9,MF$9-SUMIFS(conditions!$73:$73,conditions!$8:$8,"&lt;="&amp;MF$9,conditions!$9:$9,"&gt;="&amp;MF$9))*conditions!$U$69*conditions!$U$72,SUMIFS(15:15,$9:$9,MF$9-SUMIFS(conditions!$73:$73,conditions!$8:$8,"&lt;="&amp;MF$9,conditions!$9:$9,"&gt;="&amp;MF$9))*SUMIFS(conditions!$69:$69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*SUMIFS(conditions!$72:$72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))</f>
        <v>60.217358701500011</v>
      </c>
      <c r="MG96" s="37">
        <f>IF(MG$9="",0,IF(MG$9-SUMIFS(conditions!$73:$73,conditions!$8:$8,"&lt;="&amp;MG$9,conditions!$9:$9,"&gt;="&amp;MG$9)-SUMIFS(conditions!$71:$71,conditions!$8:$8,"&lt;="&amp;MG$9,conditions!$9:$9,"&gt;="&amp;MG$9)&lt;$U$9,SUMIFS(15:15,$9:$9,MG$9-SUMIFS(conditions!$73:$73,conditions!$8:$8,"&lt;="&amp;MG$9,conditions!$9:$9,"&gt;="&amp;MG$9))*conditions!$U$69*conditions!$U$72,SUMIFS(15:15,$9:$9,MG$9-SUMIFS(conditions!$73:$73,conditions!$8:$8,"&lt;="&amp;MG$9,conditions!$9:$9,"&gt;="&amp;MG$9))*SUMIFS(conditions!$69:$69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*SUMIFS(conditions!$72:$72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))</f>
        <v>60.217358701500011</v>
      </c>
      <c r="MH96" s="37">
        <f>IF(MH$9="",0,IF(MH$9-SUMIFS(conditions!$73:$73,conditions!$8:$8,"&lt;="&amp;MH$9,conditions!$9:$9,"&gt;="&amp;MH$9)-SUMIFS(conditions!$71:$71,conditions!$8:$8,"&lt;="&amp;MH$9,conditions!$9:$9,"&gt;="&amp;MH$9)&lt;$U$9,SUMIFS(15:15,$9:$9,MH$9-SUMIFS(conditions!$73:$73,conditions!$8:$8,"&lt;="&amp;MH$9,conditions!$9:$9,"&gt;="&amp;MH$9))*conditions!$U$69*conditions!$U$72,SUMIFS(15:15,$9:$9,MH$9-SUMIFS(conditions!$73:$73,conditions!$8:$8,"&lt;="&amp;MH$9,conditions!$9:$9,"&gt;="&amp;MH$9))*SUMIFS(conditions!$69:$69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*SUMIFS(conditions!$72:$72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))</f>
        <v>60.217358701500011</v>
      </c>
      <c r="MI96" s="37">
        <f>IF(MI$9="",0,IF(MI$9-SUMIFS(conditions!$73:$73,conditions!$8:$8,"&lt;="&amp;MI$9,conditions!$9:$9,"&gt;="&amp;MI$9)-SUMIFS(conditions!$71:$71,conditions!$8:$8,"&lt;="&amp;MI$9,conditions!$9:$9,"&gt;="&amp;MI$9)&lt;$U$9,SUMIFS(15:15,$9:$9,MI$9-SUMIFS(conditions!$73:$73,conditions!$8:$8,"&lt;="&amp;MI$9,conditions!$9:$9,"&gt;="&amp;MI$9))*conditions!$U$69*conditions!$U$72,SUMIFS(15:15,$9:$9,MI$9-SUMIFS(conditions!$73:$73,conditions!$8:$8,"&lt;="&amp;MI$9,conditions!$9:$9,"&gt;="&amp;MI$9))*SUMIFS(conditions!$69:$69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*SUMIFS(conditions!$72:$72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))</f>
        <v>60.217358701500011</v>
      </c>
      <c r="MJ96" s="37">
        <f>IF(MJ$9="",0,IF(MJ$9-SUMIFS(conditions!$73:$73,conditions!$8:$8,"&lt;="&amp;MJ$9,conditions!$9:$9,"&gt;="&amp;MJ$9)-SUMIFS(conditions!$71:$71,conditions!$8:$8,"&lt;="&amp;MJ$9,conditions!$9:$9,"&gt;="&amp;MJ$9)&lt;$U$9,SUMIFS(15:15,$9:$9,MJ$9-SUMIFS(conditions!$73:$73,conditions!$8:$8,"&lt;="&amp;MJ$9,conditions!$9:$9,"&gt;="&amp;MJ$9))*conditions!$U$69*conditions!$U$72,SUMIFS(15:15,$9:$9,MJ$9-SUMIFS(conditions!$73:$73,conditions!$8:$8,"&lt;="&amp;MJ$9,conditions!$9:$9,"&gt;="&amp;MJ$9))*SUMIFS(conditions!$69:$69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*SUMIFS(conditions!$72:$72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))</f>
        <v>60.217358701500011</v>
      </c>
      <c r="MK96" s="37">
        <f>IF(MK$9="",0,IF(MK$9-SUMIFS(conditions!$73:$73,conditions!$8:$8,"&lt;="&amp;MK$9,conditions!$9:$9,"&gt;="&amp;MK$9)-SUMIFS(conditions!$71:$71,conditions!$8:$8,"&lt;="&amp;MK$9,conditions!$9:$9,"&gt;="&amp;MK$9)&lt;$U$9,SUMIFS(15:15,$9:$9,MK$9-SUMIFS(conditions!$73:$73,conditions!$8:$8,"&lt;="&amp;MK$9,conditions!$9:$9,"&gt;="&amp;MK$9))*conditions!$U$69*conditions!$U$72,SUMIFS(15:15,$9:$9,MK$9-SUMIFS(conditions!$73:$73,conditions!$8:$8,"&lt;="&amp;MK$9,conditions!$9:$9,"&gt;="&amp;MK$9))*SUMIFS(conditions!$69:$69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*SUMIFS(conditions!$72:$72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))</f>
        <v>0</v>
      </c>
      <c r="ML96" s="37">
        <f>IF(ML$9="",0,IF(ML$9-SUMIFS(conditions!$73:$73,conditions!$8:$8,"&lt;="&amp;ML$9,conditions!$9:$9,"&gt;="&amp;ML$9)-SUMIFS(conditions!$71:$71,conditions!$8:$8,"&lt;="&amp;ML$9,conditions!$9:$9,"&gt;="&amp;ML$9)&lt;$U$9,SUMIFS(15:15,$9:$9,ML$9-SUMIFS(conditions!$73:$73,conditions!$8:$8,"&lt;="&amp;ML$9,conditions!$9:$9,"&gt;="&amp;ML$9))*conditions!$U$69*conditions!$U$72,SUMIFS(15:15,$9:$9,ML$9-SUMIFS(conditions!$73:$73,conditions!$8:$8,"&lt;="&amp;ML$9,conditions!$9:$9,"&gt;="&amp;ML$9))*SUMIFS(conditions!$69:$69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*SUMIFS(conditions!$72:$72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))</f>
        <v>0</v>
      </c>
      <c r="MM96" s="37">
        <f>IF(MM$9="",0,IF(MM$9-SUMIFS(conditions!$73:$73,conditions!$8:$8,"&lt;="&amp;MM$9,conditions!$9:$9,"&gt;="&amp;MM$9)-SUMIFS(conditions!$71:$71,conditions!$8:$8,"&lt;="&amp;MM$9,conditions!$9:$9,"&gt;="&amp;MM$9)&lt;$U$9,SUMIFS(15:15,$9:$9,MM$9-SUMIFS(conditions!$73:$73,conditions!$8:$8,"&lt;="&amp;MM$9,conditions!$9:$9,"&gt;="&amp;MM$9))*conditions!$U$69*conditions!$U$72,SUMIFS(15:15,$9:$9,MM$9-SUMIFS(conditions!$73:$73,conditions!$8:$8,"&lt;="&amp;MM$9,conditions!$9:$9,"&gt;="&amp;MM$9))*SUMIFS(conditions!$69:$69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*SUMIFS(conditions!$72:$72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))</f>
        <v>60.217358701500011</v>
      </c>
      <c r="MN96" s="37">
        <f>IF(MN$9="",0,IF(MN$9-SUMIFS(conditions!$73:$73,conditions!$8:$8,"&lt;="&amp;MN$9,conditions!$9:$9,"&gt;="&amp;MN$9)-SUMIFS(conditions!$71:$71,conditions!$8:$8,"&lt;="&amp;MN$9,conditions!$9:$9,"&gt;="&amp;MN$9)&lt;$U$9,SUMIFS(15:15,$9:$9,MN$9-SUMIFS(conditions!$73:$73,conditions!$8:$8,"&lt;="&amp;MN$9,conditions!$9:$9,"&gt;="&amp;MN$9))*conditions!$U$69*conditions!$U$72,SUMIFS(15:15,$9:$9,MN$9-SUMIFS(conditions!$73:$73,conditions!$8:$8,"&lt;="&amp;MN$9,conditions!$9:$9,"&gt;="&amp;MN$9))*SUMIFS(conditions!$69:$69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*SUMIFS(conditions!$72:$72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))</f>
        <v>60.217358701500011</v>
      </c>
      <c r="MO96" s="37">
        <f>IF(MO$9="",0,IF(MO$9-SUMIFS(conditions!$73:$73,conditions!$8:$8,"&lt;="&amp;MO$9,conditions!$9:$9,"&gt;="&amp;MO$9)-SUMIFS(conditions!$71:$71,conditions!$8:$8,"&lt;="&amp;MO$9,conditions!$9:$9,"&gt;="&amp;MO$9)&lt;$U$9,SUMIFS(15:15,$9:$9,MO$9-SUMIFS(conditions!$73:$73,conditions!$8:$8,"&lt;="&amp;MO$9,conditions!$9:$9,"&gt;="&amp;MO$9))*conditions!$U$69*conditions!$U$72,SUMIFS(15:15,$9:$9,MO$9-SUMIFS(conditions!$73:$73,conditions!$8:$8,"&lt;="&amp;MO$9,conditions!$9:$9,"&gt;="&amp;MO$9))*SUMIFS(conditions!$69:$69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*SUMIFS(conditions!$72:$72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))</f>
        <v>60.217358701500011</v>
      </c>
      <c r="MP96" s="37">
        <f>IF(MP$9="",0,IF(MP$9-SUMIFS(conditions!$73:$73,conditions!$8:$8,"&lt;="&amp;MP$9,conditions!$9:$9,"&gt;="&amp;MP$9)-SUMIFS(conditions!$71:$71,conditions!$8:$8,"&lt;="&amp;MP$9,conditions!$9:$9,"&gt;="&amp;MP$9)&lt;$U$9,SUMIFS(15:15,$9:$9,MP$9-SUMIFS(conditions!$73:$73,conditions!$8:$8,"&lt;="&amp;MP$9,conditions!$9:$9,"&gt;="&amp;MP$9))*conditions!$U$69*conditions!$U$72,SUMIFS(15:15,$9:$9,MP$9-SUMIFS(conditions!$73:$73,conditions!$8:$8,"&lt;="&amp;MP$9,conditions!$9:$9,"&gt;="&amp;MP$9))*SUMIFS(conditions!$69:$69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*SUMIFS(conditions!$72:$72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))</f>
        <v>60.217358701500011</v>
      </c>
      <c r="MQ96" s="37">
        <f>IF(MQ$9="",0,IF(MQ$9-SUMIFS(conditions!$73:$73,conditions!$8:$8,"&lt;="&amp;MQ$9,conditions!$9:$9,"&gt;="&amp;MQ$9)-SUMIFS(conditions!$71:$71,conditions!$8:$8,"&lt;="&amp;MQ$9,conditions!$9:$9,"&gt;="&amp;MQ$9)&lt;$U$9,SUMIFS(15:15,$9:$9,MQ$9-SUMIFS(conditions!$73:$73,conditions!$8:$8,"&lt;="&amp;MQ$9,conditions!$9:$9,"&gt;="&amp;MQ$9))*conditions!$U$69*conditions!$U$72,SUMIFS(15:15,$9:$9,MQ$9-SUMIFS(conditions!$73:$73,conditions!$8:$8,"&lt;="&amp;MQ$9,conditions!$9:$9,"&gt;="&amp;MQ$9))*SUMIFS(conditions!$69:$69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*SUMIFS(conditions!$72:$72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))</f>
        <v>60.217358701500011</v>
      </c>
      <c r="MR96" s="37">
        <f>IF(MR$9="",0,IF(MR$9-SUMIFS(conditions!$73:$73,conditions!$8:$8,"&lt;="&amp;MR$9,conditions!$9:$9,"&gt;="&amp;MR$9)-SUMIFS(conditions!$71:$71,conditions!$8:$8,"&lt;="&amp;MR$9,conditions!$9:$9,"&gt;="&amp;MR$9)&lt;$U$9,SUMIFS(15:15,$9:$9,MR$9-SUMIFS(conditions!$73:$73,conditions!$8:$8,"&lt;="&amp;MR$9,conditions!$9:$9,"&gt;="&amp;MR$9))*conditions!$U$69*conditions!$U$72,SUMIFS(15:15,$9:$9,MR$9-SUMIFS(conditions!$73:$73,conditions!$8:$8,"&lt;="&amp;MR$9,conditions!$9:$9,"&gt;="&amp;MR$9))*SUMIFS(conditions!$69:$69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*SUMIFS(conditions!$72:$72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))</f>
        <v>0</v>
      </c>
      <c r="MS96" s="37">
        <f>IF(MS$9="",0,IF(MS$9-SUMIFS(conditions!$73:$73,conditions!$8:$8,"&lt;="&amp;MS$9,conditions!$9:$9,"&gt;="&amp;MS$9)-SUMIFS(conditions!$71:$71,conditions!$8:$8,"&lt;="&amp;MS$9,conditions!$9:$9,"&gt;="&amp;MS$9)&lt;$U$9,SUMIFS(15:15,$9:$9,MS$9-SUMIFS(conditions!$73:$73,conditions!$8:$8,"&lt;="&amp;MS$9,conditions!$9:$9,"&gt;="&amp;MS$9))*conditions!$U$69*conditions!$U$72,SUMIFS(15:15,$9:$9,MS$9-SUMIFS(conditions!$73:$73,conditions!$8:$8,"&lt;="&amp;MS$9,conditions!$9:$9,"&gt;="&amp;MS$9))*SUMIFS(conditions!$69:$69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*SUMIFS(conditions!$72:$72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))</f>
        <v>0</v>
      </c>
      <c r="MT96" s="37">
        <f>IF(MT$9="",0,IF(MT$9-SUMIFS(conditions!$73:$73,conditions!$8:$8,"&lt;="&amp;MT$9,conditions!$9:$9,"&gt;="&amp;MT$9)-SUMIFS(conditions!$71:$71,conditions!$8:$8,"&lt;="&amp;MT$9,conditions!$9:$9,"&gt;="&amp;MT$9)&lt;$U$9,SUMIFS(15:15,$9:$9,MT$9-SUMIFS(conditions!$73:$73,conditions!$8:$8,"&lt;="&amp;MT$9,conditions!$9:$9,"&gt;="&amp;MT$9))*conditions!$U$69*conditions!$U$72,SUMIFS(15:15,$9:$9,MT$9-SUMIFS(conditions!$73:$73,conditions!$8:$8,"&lt;="&amp;MT$9,conditions!$9:$9,"&gt;="&amp;MT$9))*SUMIFS(conditions!$69:$69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*SUMIFS(conditions!$72:$72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))</f>
        <v>60.217358701500011</v>
      </c>
      <c r="MU96" s="37">
        <f>IF(MU$9="",0,IF(MU$9-SUMIFS(conditions!$73:$73,conditions!$8:$8,"&lt;="&amp;MU$9,conditions!$9:$9,"&gt;="&amp;MU$9)-SUMIFS(conditions!$71:$71,conditions!$8:$8,"&lt;="&amp;MU$9,conditions!$9:$9,"&gt;="&amp;MU$9)&lt;$U$9,SUMIFS(15:15,$9:$9,MU$9-SUMIFS(conditions!$73:$73,conditions!$8:$8,"&lt;="&amp;MU$9,conditions!$9:$9,"&gt;="&amp;MU$9))*conditions!$U$69*conditions!$U$72,SUMIFS(15:15,$9:$9,MU$9-SUMIFS(conditions!$73:$73,conditions!$8:$8,"&lt;="&amp;MU$9,conditions!$9:$9,"&gt;="&amp;MU$9))*SUMIFS(conditions!$69:$69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*SUMIFS(conditions!$72:$72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))</f>
        <v>60.217358701500011</v>
      </c>
      <c r="MV96" s="37">
        <f>IF(MV$9="",0,IF(MV$9-SUMIFS(conditions!$73:$73,conditions!$8:$8,"&lt;="&amp;MV$9,conditions!$9:$9,"&gt;="&amp;MV$9)-SUMIFS(conditions!$71:$71,conditions!$8:$8,"&lt;="&amp;MV$9,conditions!$9:$9,"&gt;="&amp;MV$9)&lt;$U$9,SUMIFS(15:15,$9:$9,MV$9-SUMIFS(conditions!$73:$73,conditions!$8:$8,"&lt;="&amp;MV$9,conditions!$9:$9,"&gt;="&amp;MV$9))*conditions!$U$69*conditions!$U$72,SUMIFS(15:15,$9:$9,MV$9-SUMIFS(conditions!$73:$73,conditions!$8:$8,"&lt;="&amp;MV$9,conditions!$9:$9,"&gt;="&amp;MV$9))*SUMIFS(conditions!$69:$69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*SUMIFS(conditions!$72:$72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))</f>
        <v>60.217358701500011</v>
      </c>
      <c r="MW96" s="37">
        <f>IF(MW$9="",0,IF(MW$9-SUMIFS(conditions!$73:$73,conditions!$8:$8,"&lt;="&amp;MW$9,conditions!$9:$9,"&gt;="&amp;MW$9)-SUMIFS(conditions!$71:$71,conditions!$8:$8,"&lt;="&amp;MW$9,conditions!$9:$9,"&gt;="&amp;MW$9)&lt;$U$9,SUMIFS(15:15,$9:$9,MW$9-SUMIFS(conditions!$73:$73,conditions!$8:$8,"&lt;="&amp;MW$9,conditions!$9:$9,"&gt;="&amp;MW$9))*conditions!$U$69*conditions!$U$72,SUMIFS(15:15,$9:$9,MW$9-SUMIFS(conditions!$73:$73,conditions!$8:$8,"&lt;="&amp;MW$9,conditions!$9:$9,"&gt;="&amp;MW$9))*SUMIFS(conditions!$69:$69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*SUMIFS(conditions!$72:$72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))</f>
        <v>60.217358701500011</v>
      </c>
      <c r="MX96" s="37">
        <f>IF(MX$9="",0,IF(MX$9-SUMIFS(conditions!$73:$73,conditions!$8:$8,"&lt;="&amp;MX$9,conditions!$9:$9,"&gt;="&amp;MX$9)-SUMIFS(conditions!$71:$71,conditions!$8:$8,"&lt;="&amp;MX$9,conditions!$9:$9,"&gt;="&amp;MX$9)&lt;$U$9,SUMIFS(15:15,$9:$9,MX$9-SUMIFS(conditions!$73:$73,conditions!$8:$8,"&lt;="&amp;MX$9,conditions!$9:$9,"&gt;="&amp;MX$9))*conditions!$U$69*conditions!$U$72,SUMIFS(15:15,$9:$9,MX$9-SUMIFS(conditions!$73:$73,conditions!$8:$8,"&lt;="&amp;MX$9,conditions!$9:$9,"&gt;="&amp;MX$9))*SUMIFS(conditions!$69:$69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*SUMIFS(conditions!$72:$72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))</f>
        <v>60.217358701500011</v>
      </c>
      <c r="MY96" s="37">
        <f>IF(MY$9="",0,IF(MY$9-SUMIFS(conditions!$73:$73,conditions!$8:$8,"&lt;="&amp;MY$9,conditions!$9:$9,"&gt;="&amp;MY$9)-SUMIFS(conditions!$71:$71,conditions!$8:$8,"&lt;="&amp;MY$9,conditions!$9:$9,"&gt;="&amp;MY$9)&lt;$U$9,SUMIFS(15:15,$9:$9,MY$9-SUMIFS(conditions!$73:$73,conditions!$8:$8,"&lt;="&amp;MY$9,conditions!$9:$9,"&gt;="&amp;MY$9))*conditions!$U$69*conditions!$U$72,SUMIFS(15:15,$9:$9,MY$9-SUMIFS(conditions!$73:$73,conditions!$8:$8,"&lt;="&amp;MY$9,conditions!$9:$9,"&gt;="&amp;MY$9))*SUMIFS(conditions!$69:$69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*SUMIFS(conditions!$72:$72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))</f>
        <v>0</v>
      </c>
      <c r="MZ96" s="37">
        <f>IF(MZ$9="",0,IF(MZ$9-SUMIFS(conditions!$73:$73,conditions!$8:$8,"&lt;="&amp;MZ$9,conditions!$9:$9,"&gt;="&amp;MZ$9)-SUMIFS(conditions!$71:$71,conditions!$8:$8,"&lt;="&amp;MZ$9,conditions!$9:$9,"&gt;="&amp;MZ$9)&lt;$U$9,SUMIFS(15:15,$9:$9,MZ$9-SUMIFS(conditions!$73:$73,conditions!$8:$8,"&lt;="&amp;MZ$9,conditions!$9:$9,"&gt;="&amp;MZ$9))*conditions!$U$69*conditions!$U$72,SUMIFS(15:15,$9:$9,MZ$9-SUMIFS(conditions!$73:$73,conditions!$8:$8,"&lt;="&amp;MZ$9,conditions!$9:$9,"&gt;="&amp;MZ$9))*SUMIFS(conditions!$69:$69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*SUMIFS(conditions!$72:$72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))</f>
        <v>0</v>
      </c>
      <c r="NA96" s="37">
        <f>IF(NA$9="",0,IF(NA$9-SUMIFS(conditions!$73:$73,conditions!$8:$8,"&lt;="&amp;NA$9,conditions!$9:$9,"&gt;="&amp;NA$9)-SUMIFS(conditions!$71:$71,conditions!$8:$8,"&lt;="&amp;NA$9,conditions!$9:$9,"&gt;="&amp;NA$9)&lt;$U$9,SUMIFS(15:15,$9:$9,NA$9-SUMIFS(conditions!$73:$73,conditions!$8:$8,"&lt;="&amp;NA$9,conditions!$9:$9,"&gt;="&amp;NA$9))*conditions!$U$69*conditions!$U$72,SUMIFS(15:15,$9:$9,NA$9-SUMIFS(conditions!$73:$73,conditions!$8:$8,"&lt;="&amp;NA$9,conditions!$9:$9,"&gt;="&amp;NA$9))*SUMIFS(conditions!$69:$69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*SUMIFS(conditions!$72:$72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))</f>
        <v>60.217358701500011</v>
      </c>
      <c r="NB96" s="37">
        <f>IF(NB$9="",0,IF(NB$9-SUMIFS(conditions!$73:$73,conditions!$8:$8,"&lt;="&amp;NB$9,conditions!$9:$9,"&gt;="&amp;NB$9)-SUMIFS(conditions!$71:$71,conditions!$8:$8,"&lt;="&amp;NB$9,conditions!$9:$9,"&gt;="&amp;NB$9)&lt;$U$9,SUMIFS(15:15,$9:$9,NB$9-SUMIFS(conditions!$73:$73,conditions!$8:$8,"&lt;="&amp;NB$9,conditions!$9:$9,"&gt;="&amp;NB$9))*conditions!$U$69*conditions!$U$72,SUMIFS(15:15,$9:$9,NB$9-SUMIFS(conditions!$73:$73,conditions!$8:$8,"&lt;="&amp;NB$9,conditions!$9:$9,"&gt;="&amp;NB$9))*SUMIFS(conditions!$69:$69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*SUMIFS(conditions!$72:$72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))</f>
        <v>60.217358701500011</v>
      </c>
      <c r="NC96" s="37">
        <f>IF(NC$9="",0,IF(NC$9-SUMIFS(conditions!$73:$73,conditions!$8:$8,"&lt;="&amp;NC$9,conditions!$9:$9,"&gt;="&amp;NC$9)-SUMIFS(conditions!$71:$71,conditions!$8:$8,"&lt;="&amp;NC$9,conditions!$9:$9,"&gt;="&amp;NC$9)&lt;$U$9,SUMIFS(15:15,$9:$9,NC$9-SUMIFS(conditions!$73:$73,conditions!$8:$8,"&lt;="&amp;NC$9,conditions!$9:$9,"&gt;="&amp;NC$9))*conditions!$U$69*conditions!$U$72,SUMIFS(15:15,$9:$9,NC$9-SUMIFS(conditions!$73:$73,conditions!$8:$8,"&lt;="&amp;NC$9,conditions!$9:$9,"&gt;="&amp;NC$9))*SUMIFS(conditions!$69:$69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*SUMIFS(conditions!$72:$72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))</f>
        <v>60.217358701500011</v>
      </c>
      <c r="ND96" s="37">
        <f>IF(ND$9="",0,IF(ND$9-SUMIFS(conditions!$73:$73,conditions!$8:$8,"&lt;="&amp;ND$9,conditions!$9:$9,"&gt;="&amp;ND$9)-SUMIFS(conditions!$71:$71,conditions!$8:$8,"&lt;="&amp;ND$9,conditions!$9:$9,"&gt;="&amp;ND$9)&lt;$U$9,SUMIFS(15:15,$9:$9,ND$9-SUMIFS(conditions!$73:$73,conditions!$8:$8,"&lt;="&amp;ND$9,conditions!$9:$9,"&gt;="&amp;ND$9))*conditions!$U$69*conditions!$U$72,SUMIFS(15:15,$9:$9,ND$9-SUMIFS(conditions!$73:$73,conditions!$8:$8,"&lt;="&amp;ND$9,conditions!$9:$9,"&gt;="&amp;ND$9))*SUMIFS(conditions!$69:$69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*SUMIFS(conditions!$72:$72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))</f>
        <v>60.217358701500011</v>
      </c>
      <c r="NE96" s="37">
        <f>IF(NE$9="",0,IF(NE$9-SUMIFS(conditions!$73:$73,conditions!$8:$8,"&lt;="&amp;NE$9,conditions!$9:$9,"&gt;="&amp;NE$9)-SUMIFS(conditions!$71:$71,conditions!$8:$8,"&lt;="&amp;NE$9,conditions!$9:$9,"&gt;="&amp;NE$9)&lt;$U$9,SUMIFS(15:15,$9:$9,NE$9-SUMIFS(conditions!$73:$73,conditions!$8:$8,"&lt;="&amp;NE$9,conditions!$9:$9,"&gt;="&amp;NE$9))*conditions!$U$69*conditions!$U$72,SUMIFS(15:15,$9:$9,NE$9-SUMIFS(conditions!$73:$73,conditions!$8:$8,"&lt;="&amp;NE$9,conditions!$9:$9,"&gt;="&amp;NE$9))*SUMIFS(conditions!$69:$69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*SUMIFS(conditions!$72:$72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))</f>
        <v>60.217358701500011</v>
      </c>
      <c r="NF96" s="37">
        <f>IF(NF$9="",0,IF(NF$9-SUMIFS(conditions!$73:$73,conditions!$8:$8,"&lt;="&amp;NF$9,conditions!$9:$9,"&gt;="&amp;NF$9)-SUMIFS(conditions!$71:$71,conditions!$8:$8,"&lt;="&amp;NF$9,conditions!$9:$9,"&gt;="&amp;NF$9)&lt;$U$9,SUMIFS(15:15,$9:$9,NF$9-SUMIFS(conditions!$73:$73,conditions!$8:$8,"&lt;="&amp;NF$9,conditions!$9:$9,"&gt;="&amp;NF$9))*conditions!$U$69*conditions!$U$72,SUMIFS(15:15,$9:$9,NF$9-SUMIFS(conditions!$73:$73,conditions!$8:$8,"&lt;="&amp;NF$9,conditions!$9:$9,"&gt;="&amp;NF$9))*SUMIFS(conditions!$69:$69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*SUMIFS(conditions!$72:$72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))</f>
        <v>0</v>
      </c>
      <c r="NG96" s="37">
        <f>IF(NG$9="",0,IF(NG$9-SUMIFS(conditions!$73:$73,conditions!$8:$8,"&lt;="&amp;NG$9,conditions!$9:$9,"&gt;="&amp;NG$9)-SUMIFS(conditions!$71:$71,conditions!$8:$8,"&lt;="&amp;NG$9,conditions!$9:$9,"&gt;="&amp;NG$9)&lt;$U$9,SUMIFS(15:15,$9:$9,NG$9-SUMIFS(conditions!$73:$73,conditions!$8:$8,"&lt;="&amp;NG$9,conditions!$9:$9,"&gt;="&amp;NG$9))*conditions!$U$69*conditions!$U$72,SUMIFS(15:15,$9:$9,NG$9-SUMIFS(conditions!$73:$73,conditions!$8:$8,"&lt;="&amp;NG$9,conditions!$9:$9,"&gt;="&amp;NG$9))*SUMIFS(conditions!$69:$69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*SUMIFS(conditions!$72:$72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))</f>
        <v>0</v>
      </c>
      <c r="NH96" s="37">
        <f>IF(NH$9="",0,IF(NH$9-SUMIFS(conditions!$73:$73,conditions!$8:$8,"&lt;="&amp;NH$9,conditions!$9:$9,"&gt;="&amp;NH$9)-SUMIFS(conditions!$71:$71,conditions!$8:$8,"&lt;="&amp;NH$9,conditions!$9:$9,"&gt;="&amp;NH$9)&lt;$U$9,SUMIFS(15:15,$9:$9,NH$9-SUMIFS(conditions!$73:$73,conditions!$8:$8,"&lt;="&amp;NH$9,conditions!$9:$9,"&gt;="&amp;NH$9))*conditions!$U$69*conditions!$U$72,SUMIFS(15:15,$9:$9,NH$9-SUMIFS(conditions!$73:$73,conditions!$8:$8,"&lt;="&amp;NH$9,conditions!$9:$9,"&gt;="&amp;NH$9))*SUMIFS(conditions!$69:$69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*SUMIFS(conditions!$72:$72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))</f>
        <v>72.260830441799996</v>
      </c>
      <c r="NI96" s="37">
        <f>IF(NI$9="",0,IF(NI$9-SUMIFS(conditions!$73:$73,conditions!$8:$8,"&lt;="&amp;NI$9,conditions!$9:$9,"&gt;="&amp;NI$9)-SUMIFS(conditions!$71:$71,conditions!$8:$8,"&lt;="&amp;NI$9,conditions!$9:$9,"&gt;="&amp;NI$9)&lt;$U$9,SUMIFS(15:15,$9:$9,NI$9-SUMIFS(conditions!$73:$73,conditions!$8:$8,"&lt;="&amp;NI$9,conditions!$9:$9,"&gt;="&amp;NI$9))*conditions!$U$69*conditions!$U$72,SUMIFS(15:15,$9:$9,NI$9-SUMIFS(conditions!$73:$73,conditions!$8:$8,"&lt;="&amp;NI$9,conditions!$9:$9,"&gt;="&amp;NI$9))*SUMIFS(conditions!$69:$69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*SUMIFS(conditions!$72:$72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))</f>
        <v>72.260830441799996</v>
      </c>
      <c r="NJ96" s="37">
        <f>IF(NJ$9="",0,IF(NJ$9-SUMIFS(conditions!$73:$73,conditions!$8:$8,"&lt;="&amp;NJ$9,conditions!$9:$9,"&gt;="&amp;NJ$9)-SUMIFS(conditions!$71:$71,conditions!$8:$8,"&lt;="&amp;NJ$9,conditions!$9:$9,"&gt;="&amp;NJ$9)&lt;$U$9,SUMIFS(15:15,$9:$9,NJ$9-SUMIFS(conditions!$73:$73,conditions!$8:$8,"&lt;="&amp;NJ$9,conditions!$9:$9,"&gt;="&amp;NJ$9))*conditions!$U$69*conditions!$U$72,SUMIFS(15:15,$9:$9,NJ$9-SUMIFS(conditions!$73:$73,conditions!$8:$8,"&lt;="&amp;NJ$9,conditions!$9:$9,"&gt;="&amp;NJ$9))*SUMIFS(conditions!$69:$69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*SUMIFS(conditions!$72:$72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))</f>
        <v>72.260830441799996</v>
      </c>
      <c r="NK96" s="37">
        <f>IF(NK$9="",0,IF(NK$9-SUMIFS(conditions!$73:$73,conditions!$8:$8,"&lt;="&amp;NK$9,conditions!$9:$9,"&gt;="&amp;NK$9)-SUMIFS(conditions!$71:$71,conditions!$8:$8,"&lt;="&amp;NK$9,conditions!$9:$9,"&gt;="&amp;NK$9)&lt;$U$9,SUMIFS(15:15,$9:$9,NK$9-SUMIFS(conditions!$73:$73,conditions!$8:$8,"&lt;="&amp;NK$9,conditions!$9:$9,"&gt;="&amp;NK$9))*conditions!$U$69*conditions!$U$72,SUMIFS(15:15,$9:$9,NK$9-SUMIFS(conditions!$73:$73,conditions!$8:$8,"&lt;="&amp;NK$9,conditions!$9:$9,"&gt;="&amp;NK$9))*SUMIFS(conditions!$69:$69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*SUMIFS(conditions!$72:$72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))</f>
        <v>72.260830441799996</v>
      </c>
      <c r="NL96" s="37">
        <f>IF(NL$9="",0,IF(NL$9-SUMIFS(conditions!$73:$73,conditions!$8:$8,"&lt;="&amp;NL$9,conditions!$9:$9,"&gt;="&amp;NL$9)-SUMIFS(conditions!$71:$71,conditions!$8:$8,"&lt;="&amp;NL$9,conditions!$9:$9,"&gt;="&amp;NL$9)&lt;$U$9,SUMIFS(15:15,$9:$9,NL$9-SUMIFS(conditions!$73:$73,conditions!$8:$8,"&lt;="&amp;NL$9,conditions!$9:$9,"&gt;="&amp;NL$9))*conditions!$U$69*conditions!$U$72,SUMIFS(15:15,$9:$9,NL$9-SUMIFS(conditions!$73:$73,conditions!$8:$8,"&lt;="&amp;NL$9,conditions!$9:$9,"&gt;="&amp;NL$9))*SUMIFS(conditions!$69:$69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*SUMIFS(conditions!$72:$72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))</f>
        <v>72.260830441799996</v>
      </c>
      <c r="NM96" s="37">
        <f>IF(NM$9="",0,IF(NM$9-SUMIFS(conditions!$73:$73,conditions!$8:$8,"&lt;="&amp;NM$9,conditions!$9:$9,"&gt;="&amp;NM$9)-SUMIFS(conditions!$71:$71,conditions!$8:$8,"&lt;="&amp;NM$9,conditions!$9:$9,"&gt;="&amp;NM$9)&lt;$U$9,SUMIFS(15:15,$9:$9,NM$9-SUMIFS(conditions!$73:$73,conditions!$8:$8,"&lt;="&amp;NM$9,conditions!$9:$9,"&gt;="&amp;NM$9))*conditions!$U$69*conditions!$U$72,SUMIFS(15:15,$9:$9,NM$9-SUMIFS(conditions!$73:$73,conditions!$8:$8,"&lt;="&amp;NM$9,conditions!$9:$9,"&gt;="&amp;NM$9))*SUMIFS(conditions!$69:$69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*SUMIFS(conditions!$72:$72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))</f>
        <v>0</v>
      </c>
      <c r="NN96" s="37">
        <f>IF(NN$9="",0,IF(NN$9-SUMIFS(conditions!$73:$73,conditions!$8:$8,"&lt;="&amp;NN$9,conditions!$9:$9,"&gt;="&amp;NN$9)-SUMIFS(conditions!$71:$71,conditions!$8:$8,"&lt;="&amp;NN$9,conditions!$9:$9,"&gt;="&amp;NN$9)&lt;$U$9,SUMIFS(15:15,$9:$9,NN$9-SUMIFS(conditions!$73:$73,conditions!$8:$8,"&lt;="&amp;NN$9,conditions!$9:$9,"&gt;="&amp;NN$9))*conditions!$U$69*conditions!$U$72,SUMIFS(15:15,$9:$9,NN$9-SUMIFS(conditions!$73:$73,conditions!$8:$8,"&lt;="&amp;NN$9,conditions!$9:$9,"&gt;="&amp;NN$9))*SUMIFS(conditions!$69:$69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*SUMIFS(conditions!$72:$72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))</f>
        <v>0</v>
      </c>
      <c r="NO96" s="37">
        <f>IF(NO$9="",0,IF(NO$9-SUMIFS(conditions!$73:$73,conditions!$8:$8,"&lt;="&amp;NO$9,conditions!$9:$9,"&gt;="&amp;NO$9)-SUMIFS(conditions!$71:$71,conditions!$8:$8,"&lt;="&amp;NO$9,conditions!$9:$9,"&gt;="&amp;NO$9)&lt;$U$9,SUMIFS(15:15,$9:$9,NO$9-SUMIFS(conditions!$73:$73,conditions!$8:$8,"&lt;="&amp;NO$9,conditions!$9:$9,"&gt;="&amp;NO$9))*conditions!$U$69*conditions!$U$72,SUMIFS(15:15,$9:$9,NO$9-SUMIFS(conditions!$73:$73,conditions!$8:$8,"&lt;="&amp;NO$9,conditions!$9:$9,"&gt;="&amp;NO$9))*SUMIFS(conditions!$69:$69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*SUMIFS(conditions!$72:$72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))</f>
        <v>72.260830441799996</v>
      </c>
      <c r="NP96" s="37">
        <f>IF(NP$9="",0,IF(NP$9-SUMIFS(conditions!$73:$73,conditions!$8:$8,"&lt;="&amp;NP$9,conditions!$9:$9,"&gt;="&amp;NP$9)-SUMIFS(conditions!$71:$71,conditions!$8:$8,"&lt;="&amp;NP$9,conditions!$9:$9,"&gt;="&amp;NP$9)&lt;$U$9,SUMIFS(15:15,$9:$9,NP$9-SUMIFS(conditions!$73:$73,conditions!$8:$8,"&lt;="&amp;NP$9,conditions!$9:$9,"&gt;="&amp;NP$9))*conditions!$U$69*conditions!$U$72,SUMIFS(15:15,$9:$9,NP$9-SUMIFS(conditions!$73:$73,conditions!$8:$8,"&lt;="&amp;NP$9,conditions!$9:$9,"&gt;="&amp;NP$9))*SUMIFS(conditions!$69:$69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*SUMIFS(conditions!$72:$72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))</f>
        <v>72.260830441799996</v>
      </c>
      <c r="NQ96" s="37">
        <f>IF(NQ$9="",0,IF(NQ$9-SUMIFS(conditions!$73:$73,conditions!$8:$8,"&lt;="&amp;NQ$9,conditions!$9:$9,"&gt;="&amp;NQ$9)-SUMIFS(conditions!$71:$71,conditions!$8:$8,"&lt;="&amp;NQ$9,conditions!$9:$9,"&gt;="&amp;NQ$9)&lt;$U$9,SUMIFS(15:15,$9:$9,NQ$9-SUMIFS(conditions!$73:$73,conditions!$8:$8,"&lt;="&amp;NQ$9,conditions!$9:$9,"&gt;="&amp;NQ$9))*conditions!$U$69*conditions!$U$72,SUMIFS(15:15,$9:$9,NQ$9-SUMIFS(conditions!$73:$73,conditions!$8:$8,"&lt;="&amp;NQ$9,conditions!$9:$9,"&gt;="&amp;NQ$9))*SUMIFS(conditions!$69:$69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*SUMIFS(conditions!$72:$72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))</f>
        <v>72.260830441799996</v>
      </c>
      <c r="NR96" s="37">
        <f>IF(NR$9="",0,IF(NR$9-SUMIFS(conditions!$73:$73,conditions!$8:$8,"&lt;="&amp;NR$9,conditions!$9:$9,"&gt;="&amp;NR$9)-SUMIFS(conditions!$71:$71,conditions!$8:$8,"&lt;="&amp;NR$9,conditions!$9:$9,"&gt;="&amp;NR$9)&lt;$U$9,SUMIFS(15:15,$9:$9,NR$9-SUMIFS(conditions!$73:$73,conditions!$8:$8,"&lt;="&amp;NR$9,conditions!$9:$9,"&gt;="&amp;NR$9))*conditions!$U$69*conditions!$U$72,SUMIFS(15:15,$9:$9,NR$9-SUMIFS(conditions!$73:$73,conditions!$8:$8,"&lt;="&amp;NR$9,conditions!$9:$9,"&gt;="&amp;NR$9))*SUMIFS(conditions!$69:$69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*SUMIFS(conditions!$72:$72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))</f>
        <v>72.260830441799996</v>
      </c>
      <c r="NS96" s="37">
        <f>IF(NS$9="",0,IF(NS$9-SUMIFS(conditions!$73:$73,conditions!$8:$8,"&lt;="&amp;NS$9,conditions!$9:$9,"&gt;="&amp;NS$9)-SUMIFS(conditions!$71:$71,conditions!$8:$8,"&lt;="&amp;NS$9,conditions!$9:$9,"&gt;="&amp;NS$9)&lt;$U$9,SUMIFS(15:15,$9:$9,NS$9-SUMIFS(conditions!$73:$73,conditions!$8:$8,"&lt;="&amp;NS$9,conditions!$9:$9,"&gt;="&amp;NS$9))*conditions!$U$69*conditions!$U$72,SUMIFS(15:15,$9:$9,NS$9-SUMIFS(conditions!$73:$73,conditions!$8:$8,"&lt;="&amp;NS$9,conditions!$9:$9,"&gt;="&amp;NS$9))*SUMIFS(conditions!$69:$69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*SUMIFS(conditions!$72:$72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))</f>
        <v>72.260830441799996</v>
      </c>
      <c r="NT96" s="37">
        <f>IF(NT$9="",0,IF(NT$9-SUMIFS(conditions!$73:$73,conditions!$8:$8,"&lt;="&amp;NT$9,conditions!$9:$9,"&gt;="&amp;NT$9)-SUMIFS(conditions!$71:$71,conditions!$8:$8,"&lt;="&amp;NT$9,conditions!$9:$9,"&gt;="&amp;NT$9)&lt;$U$9,SUMIFS(15:15,$9:$9,NT$9-SUMIFS(conditions!$73:$73,conditions!$8:$8,"&lt;="&amp;NT$9,conditions!$9:$9,"&gt;="&amp;NT$9))*conditions!$U$69*conditions!$U$72,SUMIFS(15:15,$9:$9,NT$9-SUMIFS(conditions!$73:$73,conditions!$8:$8,"&lt;="&amp;NT$9,conditions!$9:$9,"&gt;="&amp;NT$9))*SUMIFS(conditions!$69:$69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*SUMIFS(conditions!$72:$72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))</f>
        <v>0</v>
      </c>
      <c r="NU96" s="37">
        <f>IF(NU$9="",0,IF(NU$9-SUMIFS(conditions!$73:$73,conditions!$8:$8,"&lt;="&amp;NU$9,conditions!$9:$9,"&gt;="&amp;NU$9)-SUMIFS(conditions!$71:$71,conditions!$8:$8,"&lt;="&amp;NU$9,conditions!$9:$9,"&gt;="&amp;NU$9)&lt;$U$9,SUMIFS(15:15,$9:$9,NU$9-SUMIFS(conditions!$73:$73,conditions!$8:$8,"&lt;="&amp;NU$9,conditions!$9:$9,"&gt;="&amp;NU$9))*conditions!$U$69*conditions!$U$72,SUMIFS(15:15,$9:$9,NU$9-SUMIFS(conditions!$73:$73,conditions!$8:$8,"&lt;="&amp;NU$9,conditions!$9:$9,"&gt;="&amp;NU$9))*SUMIFS(conditions!$69:$69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*SUMIFS(conditions!$72:$72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))</f>
        <v>0</v>
      </c>
      <c r="NV96" s="37">
        <f>IF(NV$9="",0,IF(NV$9-SUMIFS(conditions!$73:$73,conditions!$8:$8,"&lt;="&amp;NV$9,conditions!$9:$9,"&gt;="&amp;NV$9)-SUMIFS(conditions!$71:$71,conditions!$8:$8,"&lt;="&amp;NV$9,conditions!$9:$9,"&gt;="&amp;NV$9)&lt;$U$9,SUMIFS(15:15,$9:$9,NV$9-SUMIFS(conditions!$73:$73,conditions!$8:$8,"&lt;="&amp;NV$9,conditions!$9:$9,"&gt;="&amp;NV$9))*conditions!$U$69*conditions!$U$72,SUMIFS(15:15,$9:$9,NV$9-SUMIFS(conditions!$73:$73,conditions!$8:$8,"&lt;="&amp;NV$9,conditions!$9:$9,"&gt;="&amp;NV$9))*SUMIFS(conditions!$69:$69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*SUMIFS(conditions!$72:$72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))</f>
        <v>72.260830441799996</v>
      </c>
    </row>
    <row r="97" spans="1:386" s="38" customFormat="1" ht="10.199999999999999" x14ac:dyDescent="0.2">
      <c r="A97" s="31"/>
      <c r="B97" s="31"/>
      <c r="C97" s="31"/>
      <c r="D97" s="31"/>
      <c r="E97" s="31"/>
      <c r="F97" s="31"/>
      <c r="G97" s="31" t="str">
        <f>G94</f>
        <v>доплаты от заказчиков</v>
      </c>
      <c r="H97" s="31"/>
      <c r="I97" s="31"/>
      <c r="J97" s="31" t="str">
        <f>IF($G97="","",INDEX(KPI!$H$11:$H$121,SUMIFS(KPI!$E$11:$E$121,KPI!$F$11:$F$121,$G97)))</f>
        <v>тыс.руб.</v>
      </c>
      <c r="K97" s="31"/>
      <c r="L97" s="31"/>
      <c r="M97" s="31"/>
      <c r="N97" s="31" t="str">
        <f>structure!$G$12</f>
        <v>товарная категория 2</v>
      </c>
      <c r="O97" s="31"/>
      <c r="P97" s="31"/>
      <c r="Q97" s="31"/>
      <c r="R97" s="37">
        <f t="shared" si="120"/>
        <v>8028.857868837772</v>
      </c>
      <c r="S97" s="31"/>
      <c r="T97" s="31"/>
      <c r="U97" s="37">
        <f>IF(U$9="",0,IF(U$9-SUMIFS(conditions!$73:$73,conditions!$8:$8,"&lt;="&amp;U$9,conditions!$9:$9,"&gt;="&amp;U$9)-SUMIFS(conditions!$71:$71,conditions!$8:$8,"&lt;="&amp;U$9,conditions!$9:$9,"&gt;="&amp;U$9)&lt;$U$9,SUMIFS(16:16,$9:$9,U$9-SUMIFS(conditions!$73:$73,conditions!$8:$8,"&lt;="&amp;U$9,conditions!$9:$9,"&gt;="&amp;U$9))*conditions!$U$69*conditions!$U$72,SUMIFS(16:16,$9:$9,U$9-SUMIFS(conditions!$73:$73,conditions!$8:$8,"&lt;="&amp;U$9,conditions!$9:$9,"&gt;="&amp;U$9))*SUMIFS(conditions!$69:$69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*SUMIFS(conditions!$72:$72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))</f>
        <v>0</v>
      </c>
      <c r="V97" s="37">
        <f>IF(V$9="",0,IF(V$9-SUMIFS(conditions!$73:$73,conditions!$8:$8,"&lt;="&amp;V$9,conditions!$9:$9,"&gt;="&amp;V$9)-SUMIFS(conditions!$71:$71,conditions!$8:$8,"&lt;="&amp;V$9,conditions!$9:$9,"&gt;="&amp;V$9)&lt;$U$9,SUMIFS(16:16,$9:$9,V$9-SUMIFS(conditions!$73:$73,conditions!$8:$8,"&lt;="&amp;V$9,conditions!$9:$9,"&gt;="&amp;V$9))*conditions!$U$69*conditions!$U$72,SUMIFS(16:16,$9:$9,V$9-SUMIFS(conditions!$73:$73,conditions!$8:$8,"&lt;="&amp;V$9,conditions!$9:$9,"&gt;="&amp;V$9))*SUMIFS(conditions!$69:$69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*SUMIFS(conditions!$72:$72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))</f>
        <v>0</v>
      </c>
      <c r="W97" s="37">
        <f>IF(W$9="",0,IF(W$9-SUMIFS(conditions!$73:$73,conditions!$8:$8,"&lt;="&amp;W$9,conditions!$9:$9,"&gt;="&amp;W$9)-SUMIFS(conditions!$71:$71,conditions!$8:$8,"&lt;="&amp;W$9,conditions!$9:$9,"&gt;="&amp;W$9)&lt;$U$9,SUMIFS(16:16,$9:$9,W$9-SUMIFS(conditions!$73:$73,conditions!$8:$8,"&lt;="&amp;W$9,conditions!$9:$9,"&gt;="&amp;W$9))*conditions!$U$69*conditions!$U$72,SUMIFS(16:16,$9:$9,W$9-SUMIFS(conditions!$73:$73,conditions!$8:$8,"&lt;="&amp;W$9,conditions!$9:$9,"&gt;="&amp;W$9))*SUMIFS(conditions!$69:$69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*SUMIFS(conditions!$72:$72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))</f>
        <v>0</v>
      </c>
      <c r="X97" s="37">
        <f>IF(X$9="",0,IF(X$9-SUMIFS(conditions!$73:$73,conditions!$8:$8,"&lt;="&amp;X$9,conditions!$9:$9,"&gt;="&amp;X$9)-SUMIFS(conditions!$71:$71,conditions!$8:$8,"&lt;="&amp;X$9,conditions!$9:$9,"&gt;="&amp;X$9)&lt;$U$9,SUMIFS(16:16,$9:$9,X$9-SUMIFS(conditions!$73:$73,conditions!$8:$8,"&lt;="&amp;X$9,conditions!$9:$9,"&gt;="&amp;X$9))*conditions!$U$69*conditions!$U$72,SUMIFS(16:16,$9:$9,X$9-SUMIFS(conditions!$73:$73,conditions!$8:$8,"&lt;="&amp;X$9,conditions!$9:$9,"&gt;="&amp;X$9))*SUMIFS(conditions!$69:$69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*SUMIFS(conditions!$72:$72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))</f>
        <v>0</v>
      </c>
      <c r="Y97" s="37">
        <f>IF(Y$9="",0,IF(Y$9-SUMIFS(conditions!$73:$73,conditions!$8:$8,"&lt;="&amp;Y$9,conditions!$9:$9,"&gt;="&amp;Y$9)-SUMIFS(conditions!$71:$71,conditions!$8:$8,"&lt;="&amp;Y$9,conditions!$9:$9,"&gt;="&amp;Y$9)&lt;$U$9,SUMIFS(16:16,$9:$9,Y$9-SUMIFS(conditions!$73:$73,conditions!$8:$8,"&lt;="&amp;Y$9,conditions!$9:$9,"&gt;="&amp;Y$9))*conditions!$U$69*conditions!$U$72,SUMIFS(16:16,$9:$9,Y$9-SUMIFS(conditions!$73:$73,conditions!$8:$8,"&lt;="&amp;Y$9,conditions!$9:$9,"&gt;="&amp;Y$9))*SUMIFS(conditions!$69:$69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*SUMIFS(conditions!$72:$72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))</f>
        <v>0</v>
      </c>
      <c r="Z97" s="37">
        <f>IF(Z$9="",0,IF(Z$9-SUMIFS(conditions!$73:$73,conditions!$8:$8,"&lt;="&amp;Z$9,conditions!$9:$9,"&gt;="&amp;Z$9)-SUMIFS(conditions!$71:$71,conditions!$8:$8,"&lt;="&amp;Z$9,conditions!$9:$9,"&gt;="&amp;Z$9)&lt;$U$9,SUMIFS(16:16,$9:$9,Z$9-SUMIFS(conditions!$73:$73,conditions!$8:$8,"&lt;="&amp;Z$9,conditions!$9:$9,"&gt;="&amp;Z$9))*conditions!$U$69*conditions!$U$72,SUMIFS(16:16,$9:$9,Z$9-SUMIFS(conditions!$73:$73,conditions!$8:$8,"&lt;="&amp;Z$9,conditions!$9:$9,"&gt;="&amp;Z$9))*SUMIFS(conditions!$69:$69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*SUMIFS(conditions!$72:$72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))</f>
        <v>0</v>
      </c>
      <c r="AA97" s="37">
        <f>IF(AA$9="",0,IF(AA$9-SUMIFS(conditions!$73:$73,conditions!$8:$8,"&lt;="&amp;AA$9,conditions!$9:$9,"&gt;="&amp;AA$9)-SUMIFS(conditions!$71:$71,conditions!$8:$8,"&lt;="&amp;AA$9,conditions!$9:$9,"&gt;="&amp;AA$9)&lt;$U$9,SUMIFS(16:16,$9:$9,AA$9-SUMIFS(conditions!$73:$73,conditions!$8:$8,"&lt;="&amp;AA$9,conditions!$9:$9,"&gt;="&amp;AA$9))*conditions!$U$69*conditions!$U$72,SUMIFS(16:16,$9:$9,AA$9-SUMIFS(conditions!$73:$73,conditions!$8:$8,"&lt;="&amp;AA$9,conditions!$9:$9,"&gt;="&amp;AA$9))*SUMIFS(conditions!$69:$69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*SUMIFS(conditions!$72:$72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))</f>
        <v>0</v>
      </c>
      <c r="AB97" s="37">
        <f>IF(AB$9="",0,IF(AB$9-SUMIFS(conditions!$73:$73,conditions!$8:$8,"&lt;="&amp;AB$9,conditions!$9:$9,"&gt;="&amp;AB$9)-SUMIFS(conditions!$71:$71,conditions!$8:$8,"&lt;="&amp;AB$9,conditions!$9:$9,"&gt;="&amp;AB$9)&lt;$U$9,SUMIFS(16:16,$9:$9,AB$9-SUMIFS(conditions!$73:$73,conditions!$8:$8,"&lt;="&amp;AB$9,conditions!$9:$9,"&gt;="&amp;AB$9))*conditions!$U$69*conditions!$U$72,SUMIFS(16:16,$9:$9,AB$9-SUMIFS(conditions!$73:$73,conditions!$8:$8,"&lt;="&amp;AB$9,conditions!$9:$9,"&gt;="&amp;AB$9))*SUMIFS(conditions!$69:$69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*SUMIFS(conditions!$72:$72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))</f>
        <v>0</v>
      </c>
      <c r="AC97" s="37">
        <f>IF(AC$9="",0,IF(AC$9-SUMIFS(conditions!$73:$73,conditions!$8:$8,"&lt;="&amp;AC$9,conditions!$9:$9,"&gt;="&amp;AC$9)-SUMIFS(conditions!$71:$71,conditions!$8:$8,"&lt;="&amp;AC$9,conditions!$9:$9,"&gt;="&amp;AC$9)&lt;$U$9,SUMIFS(16:16,$9:$9,AC$9-SUMIFS(conditions!$73:$73,conditions!$8:$8,"&lt;="&amp;AC$9,conditions!$9:$9,"&gt;="&amp;AC$9))*conditions!$U$69*conditions!$U$72,SUMIFS(16:16,$9:$9,AC$9-SUMIFS(conditions!$73:$73,conditions!$8:$8,"&lt;="&amp;AC$9,conditions!$9:$9,"&gt;="&amp;AC$9))*SUMIFS(conditions!$69:$69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*SUMIFS(conditions!$72:$72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))</f>
        <v>0</v>
      </c>
      <c r="AD97" s="37">
        <f>IF(AD$9="",0,IF(AD$9-SUMIFS(conditions!$73:$73,conditions!$8:$8,"&lt;="&amp;AD$9,conditions!$9:$9,"&gt;="&amp;AD$9)-SUMIFS(conditions!$71:$71,conditions!$8:$8,"&lt;="&amp;AD$9,conditions!$9:$9,"&gt;="&amp;AD$9)&lt;$U$9,SUMIFS(16:16,$9:$9,AD$9-SUMIFS(conditions!$73:$73,conditions!$8:$8,"&lt;="&amp;AD$9,conditions!$9:$9,"&gt;="&amp;AD$9))*conditions!$U$69*conditions!$U$72,SUMIFS(16:16,$9:$9,AD$9-SUMIFS(conditions!$73:$73,conditions!$8:$8,"&lt;="&amp;AD$9,conditions!$9:$9,"&gt;="&amp;AD$9))*SUMIFS(conditions!$69:$69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*SUMIFS(conditions!$72:$72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))</f>
        <v>0</v>
      </c>
      <c r="AE97" s="37">
        <f>IF(AE$9="",0,IF(AE$9-SUMIFS(conditions!$73:$73,conditions!$8:$8,"&lt;="&amp;AE$9,conditions!$9:$9,"&gt;="&amp;AE$9)-SUMIFS(conditions!$71:$71,conditions!$8:$8,"&lt;="&amp;AE$9,conditions!$9:$9,"&gt;="&amp;AE$9)&lt;$U$9,SUMIFS(16:16,$9:$9,AE$9-SUMIFS(conditions!$73:$73,conditions!$8:$8,"&lt;="&amp;AE$9,conditions!$9:$9,"&gt;="&amp;AE$9))*conditions!$U$69*conditions!$U$72,SUMIFS(16:16,$9:$9,AE$9-SUMIFS(conditions!$73:$73,conditions!$8:$8,"&lt;="&amp;AE$9,conditions!$9:$9,"&gt;="&amp;AE$9))*SUMIFS(conditions!$69:$69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*SUMIFS(conditions!$72:$72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))</f>
        <v>0</v>
      </c>
      <c r="AF97" s="37">
        <f>IF(AF$9="",0,IF(AF$9-SUMIFS(conditions!$73:$73,conditions!$8:$8,"&lt;="&amp;AF$9,conditions!$9:$9,"&gt;="&amp;AF$9)-SUMIFS(conditions!$71:$71,conditions!$8:$8,"&lt;="&amp;AF$9,conditions!$9:$9,"&gt;="&amp;AF$9)&lt;$U$9,SUMIFS(16:16,$9:$9,AF$9-SUMIFS(conditions!$73:$73,conditions!$8:$8,"&lt;="&amp;AF$9,conditions!$9:$9,"&gt;="&amp;AF$9))*conditions!$U$69*conditions!$U$72,SUMIFS(16:16,$9:$9,AF$9-SUMIFS(conditions!$73:$73,conditions!$8:$8,"&lt;="&amp;AF$9,conditions!$9:$9,"&gt;="&amp;AF$9))*SUMIFS(conditions!$69:$69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*SUMIFS(conditions!$72:$72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))</f>
        <v>0</v>
      </c>
      <c r="AG97" s="37">
        <f>IF(AG$9="",0,IF(AG$9-SUMIFS(conditions!$73:$73,conditions!$8:$8,"&lt;="&amp;AG$9,conditions!$9:$9,"&gt;="&amp;AG$9)-SUMIFS(conditions!$71:$71,conditions!$8:$8,"&lt;="&amp;AG$9,conditions!$9:$9,"&gt;="&amp;AG$9)&lt;$U$9,SUMIFS(16:16,$9:$9,AG$9-SUMIFS(conditions!$73:$73,conditions!$8:$8,"&lt;="&amp;AG$9,conditions!$9:$9,"&gt;="&amp;AG$9))*conditions!$U$69*conditions!$U$72,SUMIFS(16:16,$9:$9,AG$9-SUMIFS(conditions!$73:$73,conditions!$8:$8,"&lt;="&amp;AG$9,conditions!$9:$9,"&gt;="&amp;AG$9))*SUMIFS(conditions!$69:$69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*SUMIFS(conditions!$72:$72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))</f>
        <v>0</v>
      </c>
      <c r="AH97" s="37">
        <f>IF(AH$9="",0,IF(AH$9-SUMIFS(conditions!$73:$73,conditions!$8:$8,"&lt;="&amp;AH$9,conditions!$9:$9,"&gt;="&amp;AH$9)-SUMIFS(conditions!$71:$71,conditions!$8:$8,"&lt;="&amp;AH$9,conditions!$9:$9,"&gt;="&amp;AH$9)&lt;$U$9,SUMIFS(16:16,$9:$9,AH$9-SUMIFS(conditions!$73:$73,conditions!$8:$8,"&lt;="&amp;AH$9,conditions!$9:$9,"&gt;="&amp;AH$9))*conditions!$U$69*conditions!$U$72,SUMIFS(16:16,$9:$9,AH$9-SUMIFS(conditions!$73:$73,conditions!$8:$8,"&lt;="&amp;AH$9,conditions!$9:$9,"&gt;="&amp;AH$9))*SUMIFS(conditions!$69:$69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*SUMIFS(conditions!$72:$72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))</f>
        <v>0</v>
      </c>
      <c r="AI97" s="37">
        <f>IF(AI$9="",0,IF(AI$9-SUMIFS(conditions!$73:$73,conditions!$8:$8,"&lt;="&amp;AI$9,conditions!$9:$9,"&gt;="&amp;AI$9)-SUMIFS(conditions!$71:$71,conditions!$8:$8,"&lt;="&amp;AI$9,conditions!$9:$9,"&gt;="&amp;AI$9)&lt;$U$9,SUMIFS(16:16,$9:$9,AI$9-SUMIFS(conditions!$73:$73,conditions!$8:$8,"&lt;="&amp;AI$9,conditions!$9:$9,"&gt;="&amp;AI$9))*conditions!$U$69*conditions!$U$72,SUMIFS(16:16,$9:$9,AI$9-SUMIFS(conditions!$73:$73,conditions!$8:$8,"&lt;="&amp;AI$9,conditions!$9:$9,"&gt;="&amp;AI$9))*SUMIFS(conditions!$69:$69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*SUMIFS(conditions!$72:$72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))</f>
        <v>0</v>
      </c>
      <c r="AJ97" s="37">
        <f>IF(AJ$9="",0,IF(AJ$9-SUMIFS(conditions!$73:$73,conditions!$8:$8,"&lt;="&amp;AJ$9,conditions!$9:$9,"&gt;="&amp;AJ$9)-SUMIFS(conditions!$71:$71,conditions!$8:$8,"&lt;="&amp;AJ$9,conditions!$9:$9,"&gt;="&amp;AJ$9)&lt;$U$9,SUMIFS(16:16,$9:$9,AJ$9-SUMIFS(conditions!$73:$73,conditions!$8:$8,"&lt;="&amp;AJ$9,conditions!$9:$9,"&gt;="&amp;AJ$9))*conditions!$U$69*conditions!$U$72,SUMIFS(16:16,$9:$9,AJ$9-SUMIFS(conditions!$73:$73,conditions!$8:$8,"&lt;="&amp;AJ$9,conditions!$9:$9,"&gt;="&amp;AJ$9))*SUMIFS(conditions!$69:$69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*SUMIFS(conditions!$72:$72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))</f>
        <v>27</v>
      </c>
      <c r="AK97" s="37">
        <f>IF(AK$9="",0,IF(AK$9-SUMIFS(conditions!$73:$73,conditions!$8:$8,"&lt;="&amp;AK$9,conditions!$9:$9,"&gt;="&amp;AK$9)-SUMIFS(conditions!$71:$71,conditions!$8:$8,"&lt;="&amp;AK$9,conditions!$9:$9,"&gt;="&amp;AK$9)&lt;$U$9,SUMIFS(16:16,$9:$9,AK$9-SUMIFS(conditions!$73:$73,conditions!$8:$8,"&lt;="&amp;AK$9,conditions!$9:$9,"&gt;="&amp;AK$9))*conditions!$U$69*conditions!$U$72,SUMIFS(16:16,$9:$9,AK$9-SUMIFS(conditions!$73:$73,conditions!$8:$8,"&lt;="&amp;AK$9,conditions!$9:$9,"&gt;="&amp;AK$9))*SUMIFS(conditions!$69:$69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*SUMIFS(conditions!$72:$72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))</f>
        <v>27</v>
      </c>
      <c r="AL97" s="37">
        <f>IF(AL$9="",0,IF(AL$9-SUMIFS(conditions!$73:$73,conditions!$8:$8,"&lt;="&amp;AL$9,conditions!$9:$9,"&gt;="&amp;AL$9)-SUMIFS(conditions!$71:$71,conditions!$8:$8,"&lt;="&amp;AL$9,conditions!$9:$9,"&gt;="&amp;AL$9)&lt;$U$9,SUMIFS(16:16,$9:$9,AL$9-SUMIFS(conditions!$73:$73,conditions!$8:$8,"&lt;="&amp;AL$9,conditions!$9:$9,"&gt;="&amp;AL$9))*conditions!$U$69*conditions!$U$72,SUMIFS(16:16,$9:$9,AL$9-SUMIFS(conditions!$73:$73,conditions!$8:$8,"&lt;="&amp;AL$9,conditions!$9:$9,"&gt;="&amp;AL$9))*SUMIFS(conditions!$69:$69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*SUMIFS(conditions!$72:$72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))</f>
        <v>27</v>
      </c>
      <c r="AM97" s="37">
        <f>IF(AM$9="",0,IF(AM$9-SUMIFS(conditions!$73:$73,conditions!$8:$8,"&lt;="&amp;AM$9,conditions!$9:$9,"&gt;="&amp;AM$9)-SUMIFS(conditions!$71:$71,conditions!$8:$8,"&lt;="&amp;AM$9,conditions!$9:$9,"&gt;="&amp;AM$9)&lt;$U$9,SUMIFS(16:16,$9:$9,AM$9-SUMIFS(conditions!$73:$73,conditions!$8:$8,"&lt;="&amp;AM$9,conditions!$9:$9,"&gt;="&amp;AM$9))*conditions!$U$69*conditions!$U$72,SUMIFS(16:16,$9:$9,AM$9-SUMIFS(conditions!$73:$73,conditions!$8:$8,"&lt;="&amp;AM$9,conditions!$9:$9,"&gt;="&amp;AM$9))*SUMIFS(conditions!$69:$69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*SUMIFS(conditions!$72:$72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))</f>
        <v>27</v>
      </c>
      <c r="AN97" s="37">
        <f>IF(AN$9="",0,IF(AN$9-SUMIFS(conditions!$73:$73,conditions!$8:$8,"&lt;="&amp;AN$9,conditions!$9:$9,"&gt;="&amp;AN$9)-SUMIFS(conditions!$71:$71,conditions!$8:$8,"&lt;="&amp;AN$9,conditions!$9:$9,"&gt;="&amp;AN$9)&lt;$U$9,SUMIFS(16:16,$9:$9,AN$9-SUMIFS(conditions!$73:$73,conditions!$8:$8,"&lt;="&amp;AN$9,conditions!$9:$9,"&gt;="&amp;AN$9))*conditions!$U$69*conditions!$U$72,SUMIFS(16:16,$9:$9,AN$9-SUMIFS(conditions!$73:$73,conditions!$8:$8,"&lt;="&amp;AN$9,conditions!$9:$9,"&gt;="&amp;AN$9))*SUMIFS(conditions!$69:$69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*SUMIFS(conditions!$72:$72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))</f>
        <v>27</v>
      </c>
      <c r="AO97" s="37">
        <f>IF(AO$9="",0,IF(AO$9-SUMIFS(conditions!$73:$73,conditions!$8:$8,"&lt;="&amp;AO$9,conditions!$9:$9,"&gt;="&amp;AO$9)-SUMIFS(conditions!$71:$71,conditions!$8:$8,"&lt;="&amp;AO$9,conditions!$9:$9,"&gt;="&amp;AO$9)&lt;$U$9,SUMIFS(16:16,$9:$9,AO$9-SUMIFS(conditions!$73:$73,conditions!$8:$8,"&lt;="&amp;AO$9,conditions!$9:$9,"&gt;="&amp;AO$9))*conditions!$U$69*conditions!$U$72,SUMIFS(16:16,$9:$9,AO$9-SUMIFS(conditions!$73:$73,conditions!$8:$8,"&lt;="&amp;AO$9,conditions!$9:$9,"&gt;="&amp;AO$9))*SUMIFS(conditions!$69:$69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*SUMIFS(conditions!$72:$72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))</f>
        <v>0</v>
      </c>
      <c r="AP97" s="37">
        <f>IF(AP$9="",0,IF(AP$9-SUMIFS(conditions!$73:$73,conditions!$8:$8,"&lt;="&amp;AP$9,conditions!$9:$9,"&gt;="&amp;AP$9)-SUMIFS(conditions!$71:$71,conditions!$8:$8,"&lt;="&amp;AP$9,conditions!$9:$9,"&gt;="&amp;AP$9)&lt;$U$9,SUMIFS(16:16,$9:$9,AP$9-SUMIFS(conditions!$73:$73,conditions!$8:$8,"&lt;="&amp;AP$9,conditions!$9:$9,"&gt;="&amp;AP$9))*conditions!$U$69*conditions!$U$72,SUMIFS(16:16,$9:$9,AP$9-SUMIFS(conditions!$73:$73,conditions!$8:$8,"&lt;="&amp;AP$9,conditions!$9:$9,"&gt;="&amp;AP$9))*SUMIFS(conditions!$69:$69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*SUMIFS(conditions!$72:$72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))</f>
        <v>0</v>
      </c>
      <c r="AQ97" s="37">
        <f>IF(AQ$9="",0,IF(AQ$9-SUMIFS(conditions!$73:$73,conditions!$8:$8,"&lt;="&amp;AQ$9,conditions!$9:$9,"&gt;="&amp;AQ$9)-SUMIFS(conditions!$71:$71,conditions!$8:$8,"&lt;="&amp;AQ$9,conditions!$9:$9,"&gt;="&amp;AQ$9)&lt;$U$9,SUMIFS(16:16,$9:$9,AQ$9-SUMIFS(conditions!$73:$73,conditions!$8:$8,"&lt;="&amp;AQ$9,conditions!$9:$9,"&gt;="&amp;AQ$9))*conditions!$U$69*conditions!$U$72,SUMIFS(16:16,$9:$9,AQ$9-SUMIFS(conditions!$73:$73,conditions!$8:$8,"&lt;="&amp;AQ$9,conditions!$9:$9,"&gt;="&amp;AQ$9))*SUMIFS(conditions!$69:$69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*SUMIFS(conditions!$72:$72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))</f>
        <v>27</v>
      </c>
      <c r="AR97" s="37">
        <f>IF(AR$9="",0,IF(AR$9-SUMIFS(conditions!$73:$73,conditions!$8:$8,"&lt;="&amp;AR$9,conditions!$9:$9,"&gt;="&amp;AR$9)-SUMIFS(conditions!$71:$71,conditions!$8:$8,"&lt;="&amp;AR$9,conditions!$9:$9,"&gt;="&amp;AR$9)&lt;$U$9,SUMIFS(16:16,$9:$9,AR$9-SUMIFS(conditions!$73:$73,conditions!$8:$8,"&lt;="&amp;AR$9,conditions!$9:$9,"&gt;="&amp;AR$9))*conditions!$U$69*conditions!$U$72,SUMIFS(16:16,$9:$9,AR$9-SUMIFS(conditions!$73:$73,conditions!$8:$8,"&lt;="&amp;AR$9,conditions!$9:$9,"&gt;="&amp;AR$9))*SUMIFS(conditions!$69:$69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*SUMIFS(conditions!$72:$72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))</f>
        <v>27</v>
      </c>
      <c r="AS97" s="37">
        <f>IF(AS$9="",0,IF(AS$9-SUMIFS(conditions!$73:$73,conditions!$8:$8,"&lt;="&amp;AS$9,conditions!$9:$9,"&gt;="&amp;AS$9)-SUMIFS(conditions!$71:$71,conditions!$8:$8,"&lt;="&amp;AS$9,conditions!$9:$9,"&gt;="&amp;AS$9)&lt;$U$9,SUMIFS(16:16,$9:$9,AS$9-SUMIFS(conditions!$73:$73,conditions!$8:$8,"&lt;="&amp;AS$9,conditions!$9:$9,"&gt;="&amp;AS$9))*conditions!$U$69*conditions!$U$72,SUMIFS(16:16,$9:$9,AS$9-SUMIFS(conditions!$73:$73,conditions!$8:$8,"&lt;="&amp;AS$9,conditions!$9:$9,"&gt;="&amp;AS$9))*SUMIFS(conditions!$69:$69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*SUMIFS(conditions!$72:$72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))</f>
        <v>27</v>
      </c>
      <c r="AT97" s="37">
        <f>IF(AT$9="",0,IF(AT$9-SUMIFS(conditions!$73:$73,conditions!$8:$8,"&lt;="&amp;AT$9,conditions!$9:$9,"&gt;="&amp;AT$9)-SUMIFS(conditions!$71:$71,conditions!$8:$8,"&lt;="&amp;AT$9,conditions!$9:$9,"&gt;="&amp;AT$9)&lt;$U$9,SUMIFS(16:16,$9:$9,AT$9-SUMIFS(conditions!$73:$73,conditions!$8:$8,"&lt;="&amp;AT$9,conditions!$9:$9,"&gt;="&amp;AT$9))*conditions!$U$69*conditions!$U$72,SUMIFS(16:16,$9:$9,AT$9-SUMIFS(conditions!$73:$73,conditions!$8:$8,"&lt;="&amp;AT$9,conditions!$9:$9,"&gt;="&amp;AT$9))*SUMIFS(conditions!$69:$69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*SUMIFS(conditions!$72:$72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))</f>
        <v>27</v>
      </c>
      <c r="AU97" s="37">
        <f>IF(AU$9="",0,IF(AU$9-SUMIFS(conditions!$73:$73,conditions!$8:$8,"&lt;="&amp;AU$9,conditions!$9:$9,"&gt;="&amp;AU$9)-SUMIFS(conditions!$71:$71,conditions!$8:$8,"&lt;="&amp;AU$9,conditions!$9:$9,"&gt;="&amp;AU$9)&lt;$U$9,SUMIFS(16:16,$9:$9,AU$9-SUMIFS(conditions!$73:$73,conditions!$8:$8,"&lt;="&amp;AU$9,conditions!$9:$9,"&gt;="&amp;AU$9))*conditions!$U$69*conditions!$U$72,SUMIFS(16:16,$9:$9,AU$9-SUMIFS(conditions!$73:$73,conditions!$8:$8,"&lt;="&amp;AU$9,conditions!$9:$9,"&gt;="&amp;AU$9))*SUMIFS(conditions!$69:$69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*SUMIFS(conditions!$72:$72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))</f>
        <v>27</v>
      </c>
      <c r="AV97" s="37">
        <f>IF(AV$9="",0,IF(AV$9-SUMIFS(conditions!$73:$73,conditions!$8:$8,"&lt;="&amp;AV$9,conditions!$9:$9,"&gt;="&amp;AV$9)-SUMIFS(conditions!$71:$71,conditions!$8:$8,"&lt;="&amp;AV$9,conditions!$9:$9,"&gt;="&amp;AV$9)&lt;$U$9,SUMIFS(16:16,$9:$9,AV$9-SUMIFS(conditions!$73:$73,conditions!$8:$8,"&lt;="&amp;AV$9,conditions!$9:$9,"&gt;="&amp;AV$9))*conditions!$U$69*conditions!$U$72,SUMIFS(16:16,$9:$9,AV$9-SUMIFS(conditions!$73:$73,conditions!$8:$8,"&lt;="&amp;AV$9,conditions!$9:$9,"&gt;="&amp;AV$9))*SUMIFS(conditions!$69:$69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*SUMIFS(conditions!$72:$72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))</f>
        <v>0</v>
      </c>
      <c r="AW97" s="37">
        <f>IF(AW$9="",0,IF(AW$9-SUMIFS(conditions!$73:$73,conditions!$8:$8,"&lt;="&amp;AW$9,conditions!$9:$9,"&gt;="&amp;AW$9)-SUMIFS(conditions!$71:$71,conditions!$8:$8,"&lt;="&amp;AW$9,conditions!$9:$9,"&gt;="&amp;AW$9)&lt;$U$9,SUMIFS(16:16,$9:$9,AW$9-SUMIFS(conditions!$73:$73,conditions!$8:$8,"&lt;="&amp;AW$9,conditions!$9:$9,"&gt;="&amp;AW$9))*conditions!$U$69*conditions!$U$72,SUMIFS(16:16,$9:$9,AW$9-SUMIFS(conditions!$73:$73,conditions!$8:$8,"&lt;="&amp;AW$9,conditions!$9:$9,"&gt;="&amp;AW$9))*SUMIFS(conditions!$69:$69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*SUMIFS(conditions!$72:$72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))</f>
        <v>0</v>
      </c>
      <c r="AX97" s="37">
        <f>IF(AX$9="",0,IF(AX$9-SUMIFS(conditions!$73:$73,conditions!$8:$8,"&lt;="&amp;AX$9,conditions!$9:$9,"&gt;="&amp;AX$9)-SUMIFS(conditions!$71:$71,conditions!$8:$8,"&lt;="&amp;AX$9,conditions!$9:$9,"&gt;="&amp;AX$9)&lt;$U$9,SUMIFS(16:16,$9:$9,AX$9-SUMIFS(conditions!$73:$73,conditions!$8:$8,"&lt;="&amp;AX$9,conditions!$9:$9,"&gt;="&amp;AX$9))*conditions!$U$69*conditions!$U$72,SUMIFS(16:16,$9:$9,AX$9-SUMIFS(conditions!$73:$73,conditions!$8:$8,"&lt;="&amp;AX$9,conditions!$9:$9,"&gt;="&amp;AX$9))*SUMIFS(conditions!$69:$69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*SUMIFS(conditions!$72:$72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))</f>
        <v>27</v>
      </c>
      <c r="AY97" s="37">
        <f>IF(AY$9="",0,IF(AY$9-SUMIFS(conditions!$73:$73,conditions!$8:$8,"&lt;="&amp;AY$9,conditions!$9:$9,"&gt;="&amp;AY$9)-SUMIFS(conditions!$71:$71,conditions!$8:$8,"&lt;="&amp;AY$9,conditions!$9:$9,"&gt;="&amp;AY$9)&lt;$U$9,SUMIFS(16:16,$9:$9,AY$9-SUMIFS(conditions!$73:$73,conditions!$8:$8,"&lt;="&amp;AY$9,conditions!$9:$9,"&gt;="&amp;AY$9))*conditions!$U$69*conditions!$U$72,SUMIFS(16:16,$9:$9,AY$9-SUMIFS(conditions!$73:$73,conditions!$8:$8,"&lt;="&amp;AY$9,conditions!$9:$9,"&gt;="&amp;AY$9))*SUMIFS(conditions!$69:$69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*SUMIFS(conditions!$72:$72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))</f>
        <v>27</v>
      </c>
      <c r="AZ97" s="37">
        <f>IF(AZ$9="",0,IF(AZ$9-SUMIFS(conditions!$73:$73,conditions!$8:$8,"&lt;="&amp;AZ$9,conditions!$9:$9,"&gt;="&amp;AZ$9)-SUMIFS(conditions!$71:$71,conditions!$8:$8,"&lt;="&amp;AZ$9,conditions!$9:$9,"&gt;="&amp;AZ$9)&lt;$U$9,SUMIFS(16:16,$9:$9,AZ$9-SUMIFS(conditions!$73:$73,conditions!$8:$8,"&lt;="&amp;AZ$9,conditions!$9:$9,"&gt;="&amp;AZ$9))*conditions!$U$69*conditions!$U$72,SUMIFS(16:16,$9:$9,AZ$9-SUMIFS(conditions!$73:$73,conditions!$8:$8,"&lt;="&amp;AZ$9,conditions!$9:$9,"&gt;="&amp;AZ$9))*SUMIFS(conditions!$69:$69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*SUMIFS(conditions!$72:$72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))</f>
        <v>27</v>
      </c>
      <c r="BA97" s="37">
        <f>IF(BA$9="",0,IF(BA$9-SUMIFS(conditions!$73:$73,conditions!$8:$8,"&lt;="&amp;BA$9,conditions!$9:$9,"&gt;="&amp;BA$9)-SUMIFS(conditions!$71:$71,conditions!$8:$8,"&lt;="&amp;BA$9,conditions!$9:$9,"&gt;="&amp;BA$9)&lt;$U$9,SUMIFS(16:16,$9:$9,BA$9-SUMIFS(conditions!$73:$73,conditions!$8:$8,"&lt;="&amp;BA$9,conditions!$9:$9,"&gt;="&amp;BA$9))*conditions!$U$69*conditions!$U$72,SUMIFS(16:16,$9:$9,BA$9-SUMIFS(conditions!$73:$73,conditions!$8:$8,"&lt;="&amp;BA$9,conditions!$9:$9,"&gt;="&amp;BA$9))*SUMIFS(conditions!$69:$69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*SUMIFS(conditions!$72:$72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))</f>
        <v>27</v>
      </c>
      <c r="BB97" s="37">
        <f>IF(BB$9="",0,IF(BB$9-SUMIFS(conditions!$73:$73,conditions!$8:$8,"&lt;="&amp;BB$9,conditions!$9:$9,"&gt;="&amp;BB$9)-SUMIFS(conditions!$71:$71,conditions!$8:$8,"&lt;="&amp;BB$9,conditions!$9:$9,"&gt;="&amp;BB$9)&lt;$U$9,SUMIFS(16:16,$9:$9,BB$9-SUMIFS(conditions!$73:$73,conditions!$8:$8,"&lt;="&amp;BB$9,conditions!$9:$9,"&gt;="&amp;BB$9))*conditions!$U$69*conditions!$U$72,SUMIFS(16:16,$9:$9,BB$9-SUMIFS(conditions!$73:$73,conditions!$8:$8,"&lt;="&amp;BB$9,conditions!$9:$9,"&gt;="&amp;BB$9))*SUMIFS(conditions!$69:$69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*SUMIFS(conditions!$72:$72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))</f>
        <v>27</v>
      </c>
      <c r="BC97" s="37">
        <f>IF(BC$9="",0,IF(BC$9-SUMIFS(conditions!$73:$73,conditions!$8:$8,"&lt;="&amp;BC$9,conditions!$9:$9,"&gt;="&amp;BC$9)-SUMIFS(conditions!$71:$71,conditions!$8:$8,"&lt;="&amp;BC$9,conditions!$9:$9,"&gt;="&amp;BC$9)&lt;$U$9,SUMIFS(16:16,$9:$9,BC$9-SUMIFS(conditions!$73:$73,conditions!$8:$8,"&lt;="&amp;BC$9,conditions!$9:$9,"&gt;="&amp;BC$9))*conditions!$U$69*conditions!$U$72,SUMIFS(16:16,$9:$9,BC$9-SUMIFS(conditions!$73:$73,conditions!$8:$8,"&lt;="&amp;BC$9,conditions!$9:$9,"&gt;="&amp;BC$9))*SUMIFS(conditions!$69:$69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*SUMIFS(conditions!$72:$72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))</f>
        <v>0</v>
      </c>
      <c r="BD97" s="37">
        <f>IF(BD$9="",0,IF(BD$9-SUMIFS(conditions!$73:$73,conditions!$8:$8,"&lt;="&amp;BD$9,conditions!$9:$9,"&gt;="&amp;BD$9)-SUMIFS(conditions!$71:$71,conditions!$8:$8,"&lt;="&amp;BD$9,conditions!$9:$9,"&gt;="&amp;BD$9)&lt;$U$9,SUMIFS(16:16,$9:$9,BD$9-SUMIFS(conditions!$73:$73,conditions!$8:$8,"&lt;="&amp;BD$9,conditions!$9:$9,"&gt;="&amp;BD$9))*conditions!$U$69*conditions!$U$72,SUMIFS(16:16,$9:$9,BD$9-SUMIFS(conditions!$73:$73,conditions!$8:$8,"&lt;="&amp;BD$9,conditions!$9:$9,"&gt;="&amp;BD$9))*SUMIFS(conditions!$69:$69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*SUMIFS(conditions!$72:$72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))</f>
        <v>0</v>
      </c>
      <c r="BE97" s="37">
        <f>IF(BE$9="",0,IF(BE$9-SUMIFS(conditions!$73:$73,conditions!$8:$8,"&lt;="&amp;BE$9,conditions!$9:$9,"&gt;="&amp;BE$9)-SUMIFS(conditions!$71:$71,conditions!$8:$8,"&lt;="&amp;BE$9,conditions!$9:$9,"&gt;="&amp;BE$9)&lt;$U$9,SUMIFS(16:16,$9:$9,BE$9-SUMIFS(conditions!$73:$73,conditions!$8:$8,"&lt;="&amp;BE$9,conditions!$9:$9,"&gt;="&amp;BE$9))*conditions!$U$69*conditions!$U$72,SUMIFS(16:16,$9:$9,BE$9-SUMIFS(conditions!$73:$73,conditions!$8:$8,"&lt;="&amp;BE$9,conditions!$9:$9,"&gt;="&amp;BE$9))*SUMIFS(conditions!$69:$69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*SUMIFS(conditions!$72:$72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))</f>
        <v>27</v>
      </c>
      <c r="BF97" s="37">
        <f>IF(BF$9="",0,IF(BF$9-SUMIFS(conditions!$73:$73,conditions!$8:$8,"&lt;="&amp;BF$9,conditions!$9:$9,"&gt;="&amp;BF$9)-SUMIFS(conditions!$71:$71,conditions!$8:$8,"&lt;="&amp;BF$9,conditions!$9:$9,"&gt;="&amp;BF$9)&lt;$U$9,SUMIFS(16:16,$9:$9,BF$9-SUMIFS(conditions!$73:$73,conditions!$8:$8,"&lt;="&amp;BF$9,conditions!$9:$9,"&gt;="&amp;BF$9))*conditions!$U$69*conditions!$U$72,SUMIFS(16:16,$9:$9,BF$9-SUMIFS(conditions!$73:$73,conditions!$8:$8,"&lt;="&amp;BF$9,conditions!$9:$9,"&gt;="&amp;BF$9))*SUMIFS(conditions!$69:$69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*SUMIFS(conditions!$72:$72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))</f>
        <v>27</v>
      </c>
      <c r="BG97" s="37">
        <f>IF(BG$9="",0,IF(BG$9-SUMIFS(conditions!$73:$73,conditions!$8:$8,"&lt;="&amp;BG$9,conditions!$9:$9,"&gt;="&amp;BG$9)-SUMIFS(conditions!$71:$71,conditions!$8:$8,"&lt;="&amp;BG$9,conditions!$9:$9,"&gt;="&amp;BG$9)&lt;$U$9,SUMIFS(16:16,$9:$9,BG$9-SUMIFS(conditions!$73:$73,conditions!$8:$8,"&lt;="&amp;BG$9,conditions!$9:$9,"&gt;="&amp;BG$9))*conditions!$U$69*conditions!$U$72,SUMIFS(16:16,$9:$9,BG$9-SUMIFS(conditions!$73:$73,conditions!$8:$8,"&lt;="&amp;BG$9,conditions!$9:$9,"&gt;="&amp;BG$9))*SUMIFS(conditions!$69:$69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*SUMIFS(conditions!$72:$72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))</f>
        <v>27</v>
      </c>
      <c r="BH97" s="37">
        <f>IF(BH$9="",0,IF(BH$9-SUMIFS(conditions!$73:$73,conditions!$8:$8,"&lt;="&amp;BH$9,conditions!$9:$9,"&gt;="&amp;BH$9)-SUMIFS(conditions!$71:$71,conditions!$8:$8,"&lt;="&amp;BH$9,conditions!$9:$9,"&gt;="&amp;BH$9)&lt;$U$9,SUMIFS(16:16,$9:$9,BH$9-SUMIFS(conditions!$73:$73,conditions!$8:$8,"&lt;="&amp;BH$9,conditions!$9:$9,"&gt;="&amp;BH$9))*conditions!$U$69*conditions!$U$72,SUMIFS(16:16,$9:$9,BH$9-SUMIFS(conditions!$73:$73,conditions!$8:$8,"&lt;="&amp;BH$9,conditions!$9:$9,"&gt;="&amp;BH$9))*SUMIFS(conditions!$69:$69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*SUMIFS(conditions!$72:$72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))</f>
        <v>27</v>
      </c>
      <c r="BI97" s="37">
        <f>IF(BI$9="",0,IF(BI$9-SUMIFS(conditions!$73:$73,conditions!$8:$8,"&lt;="&amp;BI$9,conditions!$9:$9,"&gt;="&amp;BI$9)-SUMIFS(conditions!$71:$71,conditions!$8:$8,"&lt;="&amp;BI$9,conditions!$9:$9,"&gt;="&amp;BI$9)&lt;$U$9,SUMIFS(16:16,$9:$9,BI$9-SUMIFS(conditions!$73:$73,conditions!$8:$8,"&lt;="&amp;BI$9,conditions!$9:$9,"&gt;="&amp;BI$9))*conditions!$U$69*conditions!$U$72,SUMIFS(16:16,$9:$9,BI$9-SUMIFS(conditions!$73:$73,conditions!$8:$8,"&lt;="&amp;BI$9,conditions!$9:$9,"&gt;="&amp;BI$9))*SUMIFS(conditions!$69:$69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*SUMIFS(conditions!$72:$72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))</f>
        <v>27</v>
      </c>
      <c r="BJ97" s="37">
        <f>IF(BJ$9="",0,IF(BJ$9-SUMIFS(conditions!$73:$73,conditions!$8:$8,"&lt;="&amp;BJ$9,conditions!$9:$9,"&gt;="&amp;BJ$9)-SUMIFS(conditions!$71:$71,conditions!$8:$8,"&lt;="&amp;BJ$9,conditions!$9:$9,"&gt;="&amp;BJ$9)&lt;$U$9,SUMIFS(16:16,$9:$9,BJ$9-SUMIFS(conditions!$73:$73,conditions!$8:$8,"&lt;="&amp;BJ$9,conditions!$9:$9,"&gt;="&amp;BJ$9))*conditions!$U$69*conditions!$U$72,SUMIFS(16:16,$9:$9,BJ$9-SUMIFS(conditions!$73:$73,conditions!$8:$8,"&lt;="&amp;BJ$9,conditions!$9:$9,"&gt;="&amp;BJ$9))*SUMIFS(conditions!$69:$69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*SUMIFS(conditions!$72:$72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))</f>
        <v>0</v>
      </c>
      <c r="BK97" s="37">
        <f>IF(BK$9="",0,IF(BK$9-SUMIFS(conditions!$73:$73,conditions!$8:$8,"&lt;="&amp;BK$9,conditions!$9:$9,"&gt;="&amp;BK$9)-SUMIFS(conditions!$71:$71,conditions!$8:$8,"&lt;="&amp;BK$9,conditions!$9:$9,"&gt;="&amp;BK$9)&lt;$U$9,SUMIFS(16:16,$9:$9,BK$9-SUMIFS(conditions!$73:$73,conditions!$8:$8,"&lt;="&amp;BK$9,conditions!$9:$9,"&gt;="&amp;BK$9))*conditions!$U$69*conditions!$U$72,SUMIFS(16:16,$9:$9,BK$9-SUMIFS(conditions!$73:$73,conditions!$8:$8,"&lt;="&amp;BK$9,conditions!$9:$9,"&gt;="&amp;BK$9))*SUMIFS(conditions!$69:$69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*SUMIFS(conditions!$72:$72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))</f>
        <v>0</v>
      </c>
      <c r="BL97" s="37">
        <f>IF(BL$9="",0,IF(BL$9-SUMIFS(conditions!$73:$73,conditions!$8:$8,"&lt;="&amp;BL$9,conditions!$9:$9,"&gt;="&amp;BL$9)-SUMIFS(conditions!$71:$71,conditions!$8:$8,"&lt;="&amp;BL$9,conditions!$9:$9,"&gt;="&amp;BL$9)&lt;$U$9,SUMIFS(16:16,$9:$9,BL$9-SUMIFS(conditions!$73:$73,conditions!$8:$8,"&lt;="&amp;BL$9,conditions!$9:$9,"&gt;="&amp;BL$9))*conditions!$U$69*conditions!$U$72,SUMIFS(16:16,$9:$9,BL$9-SUMIFS(conditions!$73:$73,conditions!$8:$8,"&lt;="&amp;BL$9,conditions!$9:$9,"&gt;="&amp;BL$9))*SUMIFS(conditions!$69:$69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*SUMIFS(conditions!$72:$72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))</f>
        <v>27</v>
      </c>
      <c r="BM97" s="37">
        <f>IF(BM$9="",0,IF(BM$9-SUMIFS(conditions!$73:$73,conditions!$8:$8,"&lt;="&amp;BM$9,conditions!$9:$9,"&gt;="&amp;BM$9)-SUMIFS(conditions!$71:$71,conditions!$8:$8,"&lt;="&amp;BM$9,conditions!$9:$9,"&gt;="&amp;BM$9)&lt;$U$9,SUMIFS(16:16,$9:$9,BM$9-SUMIFS(conditions!$73:$73,conditions!$8:$8,"&lt;="&amp;BM$9,conditions!$9:$9,"&gt;="&amp;BM$9))*conditions!$U$69*conditions!$U$72,SUMIFS(16:16,$9:$9,BM$9-SUMIFS(conditions!$73:$73,conditions!$8:$8,"&lt;="&amp;BM$9,conditions!$9:$9,"&gt;="&amp;BM$9))*SUMIFS(conditions!$69:$69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*SUMIFS(conditions!$72:$72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))</f>
        <v>27</v>
      </c>
      <c r="BN97" s="37">
        <f>IF(BN$9="",0,IF(BN$9-SUMIFS(conditions!$73:$73,conditions!$8:$8,"&lt;="&amp;BN$9,conditions!$9:$9,"&gt;="&amp;BN$9)-SUMIFS(conditions!$71:$71,conditions!$8:$8,"&lt;="&amp;BN$9,conditions!$9:$9,"&gt;="&amp;BN$9)&lt;$U$9,SUMIFS(16:16,$9:$9,BN$9-SUMIFS(conditions!$73:$73,conditions!$8:$8,"&lt;="&amp;BN$9,conditions!$9:$9,"&gt;="&amp;BN$9))*conditions!$U$69*conditions!$U$72,SUMIFS(16:16,$9:$9,BN$9-SUMIFS(conditions!$73:$73,conditions!$8:$8,"&lt;="&amp;BN$9,conditions!$9:$9,"&gt;="&amp;BN$9))*SUMIFS(conditions!$69:$69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*SUMIFS(conditions!$72:$72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))</f>
        <v>27</v>
      </c>
      <c r="BO97" s="37">
        <f>IF(BO$9="",0,IF(BO$9-SUMIFS(conditions!$73:$73,conditions!$8:$8,"&lt;="&amp;BO$9,conditions!$9:$9,"&gt;="&amp;BO$9)-SUMIFS(conditions!$71:$71,conditions!$8:$8,"&lt;="&amp;BO$9,conditions!$9:$9,"&gt;="&amp;BO$9)&lt;$U$9,SUMIFS(16:16,$9:$9,BO$9-SUMIFS(conditions!$73:$73,conditions!$8:$8,"&lt;="&amp;BO$9,conditions!$9:$9,"&gt;="&amp;BO$9))*conditions!$U$69*conditions!$U$72,SUMIFS(16:16,$9:$9,BO$9-SUMIFS(conditions!$73:$73,conditions!$8:$8,"&lt;="&amp;BO$9,conditions!$9:$9,"&gt;="&amp;BO$9))*SUMIFS(conditions!$69:$69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*SUMIFS(conditions!$72:$72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))</f>
        <v>33.75</v>
      </c>
      <c r="BP97" s="37">
        <f>IF(BP$9="",0,IF(BP$9-SUMIFS(conditions!$73:$73,conditions!$8:$8,"&lt;="&amp;BP$9,conditions!$9:$9,"&gt;="&amp;BP$9)-SUMIFS(conditions!$71:$71,conditions!$8:$8,"&lt;="&amp;BP$9,conditions!$9:$9,"&gt;="&amp;BP$9)&lt;$U$9,SUMIFS(16:16,$9:$9,BP$9-SUMIFS(conditions!$73:$73,conditions!$8:$8,"&lt;="&amp;BP$9,conditions!$9:$9,"&gt;="&amp;BP$9))*conditions!$U$69*conditions!$U$72,SUMIFS(16:16,$9:$9,BP$9-SUMIFS(conditions!$73:$73,conditions!$8:$8,"&lt;="&amp;BP$9,conditions!$9:$9,"&gt;="&amp;BP$9))*SUMIFS(conditions!$69:$69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*SUMIFS(conditions!$72:$72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))</f>
        <v>33.75</v>
      </c>
      <c r="BQ97" s="37">
        <f>IF(BQ$9="",0,IF(BQ$9-SUMIFS(conditions!$73:$73,conditions!$8:$8,"&lt;="&amp;BQ$9,conditions!$9:$9,"&gt;="&amp;BQ$9)-SUMIFS(conditions!$71:$71,conditions!$8:$8,"&lt;="&amp;BQ$9,conditions!$9:$9,"&gt;="&amp;BQ$9)&lt;$U$9,SUMIFS(16:16,$9:$9,BQ$9-SUMIFS(conditions!$73:$73,conditions!$8:$8,"&lt;="&amp;BQ$9,conditions!$9:$9,"&gt;="&amp;BQ$9))*conditions!$U$69*conditions!$U$72,SUMIFS(16:16,$9:$9,BQ$9-SUMIFS(conditions!$73:$73,conditions!$8:$8,"&lt;="&amp;BQ$9,conditions!$9:$9,"&gt;="&amp;BQ$9))*SUMIFS(conditions!$69:$69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*SUMIFS(conditions!$72:$72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))</f>
        <v>0</v>
      </c>
      <c r="BR97" s="37">
        <f>IF(BR$9="",0,IF(BR$9-SUMIFS(conditions!$73:$73,conditions!$8:$8,"&lt;="&amp;BR$9,conditions!$9:$9,"&gt;="&amp;BR$9)-SUMIFS(conditions!$71:$71,conditions!$8:$8,"&lt;="&amp;BR$9,conditions!$9:$9,"&gt;="&amp;BR$9)&lt;$U$9,SUMIFS(16:16,$9:$9,BR$9-SUMIFS(conditions!$73:$73,conditions!$8:$8,"&lt;="&amp;BR$9,conditions!$9:$9,"&gt;="&amp;BR$9))*conditions!$U$69*conditions!$U$72,SUMIFS(16:16,$9:$9,BR$9-SUMIFS(conditions!$73:$73,conditions!$8:$8,"&lt;="&amp;BR$9,conditions!$9:$9,"&gt;="&amp;BR$9))*SUMIFS(conditions!$69:$69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*SUMIFS(conditions!$72:$72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))</f>
        <v>0</v>
      </c>
      <c r="BS97" s="37">
        <f>IF(BS$9="",0,IF(BS$9-SUMIFS(conditions!$73:$73,conditions!$8:$8,"&lt;="&amp;BS$9,conditions!$9:$9,"&gt;="&amp;BS$9)-SUMIFS(conditions!$71:$71,conditions!$8:$8,"&lt;="&amp;BS$9,conditions!$9:$9,"&gt;="&amp;BS$9)&lt;$U$9,SUMIFS(16:16,$9:$9,BS$9-SUMIFS(conditions!$73:$73,conditions!$8:$8,"&lt;="&amp;BS$9,conditions!$9:$9,"&gt;="&amp;BS$9))*conditions!$U$69*conditions!$U$72,SUMIFS(16:16,$9:$9,BS$9-SUMIFS(conditions!$73:$73,conditions!$8:$8,"&lt;="&amp;BS$9,conditions!$9:$9,"&gt;="&amp;BS$9))*SUMIFS(conditions!$69:$69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*SUMIFS(conditions!$72:$72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))</f>
        <v>33.75</v>
      </c>
      <c r="BT97" s="37">
        <f>IF(BT$9="",0,IF(BT$9-SUMIFS(conditions!$73:$73,conditions!$8:$8,"&lt;="&amp;BT$9,conditions!$9:$9,"&gt;="&amp;BT$9)-SUMIFS(conditions!$71:$71,conditions!$8:$8,"&lt;="&amp;BT$9,conditions!$9:$9,"&gt;="&amp;BT$9)&lt;$U$9,SUMIFS(16:16,$9:$9,BT$9-SUMIFS(conditions!$73:$73,conditions!$8:$8,"&lt;="&amp;BT$9,conditions!$9:$9,"&gt;="&amp;BT$9))*conditions!$U$69*conditions!$U$72,SUMIFS(16:16,$9:$9,BT$9-SUMIFS(conditions!$73:$73,conditions!$8:$8,"&lt;="&amp;BT$9,conditions!$9:$9,"&gt;="&amp;BT$9))*SUMIFS(conditions!$69:$69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*SUMIFS(conditions!$72:$72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))</f>
        <v>33.75</v>
      </c>
      <c r="BU97" s="37">
        <f>IF(BU$9="",0,IF(BU$9-SUMIFS(conditions!$73:$73,conditions!$8:$8,"&lt;="&amp;BU$9,conditions!$9:$9,"&gt;="&amp;BU$9)-SUMIFS(conditions!$71:$71,conditions!$8:$8,"&lt;="&amp;BU$9,conditions!$9:$9,"&gt;="&amp;BU$9)&lt;$U$9,SUMIFS(16:16,$9:$9,BU$9-SUMIFS(conditions!$73:$73,conditions!$8:$8,"&lt;="&amp;BU$9,conditions!$9:$9,"&gt;="&amp;BU$9))*conditions!$U$69*conditions!$U$72,SUMIFS(16:16,$9:$9,BU$9-SUMIFS(conditions!$73:$73,conditions!$8:$8,"&lt;="&amp;BU$9,conditions!$9:$9,"&gt;="&amp;BU$9))*SUMIFS(conditions!$69:$69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*SUMIFS(conditions!$72:$72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))</f>
        <v>33.75</v>
      </c>
      <c r="BV97" s="37">
        <f>IF(BV$9="",0,IF(BV$9-SUMIFS(conditions!$73:$73,conditions!$8:$8,"&lt;="&amp;BV$9,conditions!$9:$9,"&gt;="&amp;BV$9)-SUMIFS(conditions!$71:$71,conditions!$8:$8,"&lt;="&amp;BV$9,conditions!$9:$9,"&gt;="&amp;BV$9)&lt;$U$9,SUMIFS(16:16,$9:$9,BV$9-SUMIFS(conditions!$73:$73,conditions!$8:$8,"&lt;="&amp;BV$9,conditions!$9:$9,"&gt;="&amp;BV$9))*conditions!$U$69*conditions!$U$72,SUMIFS(16:16,$9:$9,BV$9-SUMIFS(conditions!$73:$73,conditions!$8:$8,"&lt;="&amp;BV$9,conditions!$9:$9,"&gt;="&amp;BV$9))*SUMIFS(conditions!$69:$69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*SUMIFS(conditions!$72:$72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))</f>
        <v>33.75</v>
      </c>
      <c r="BW97" s="37">
        <f>IF(BW$9="",0,IF(BW$9-SUMIFS(conditions!$73:$73,conditions!$8:$8,"&lt;="&amp;BW$9,conditions!$9:$9,"&gt;="&amp;BW$9)-SUMIFS(conditions!$71:$71,conditions!$8:$8,"&lt;="&amp;BW$9,conditions!$9:$9,"&gt;="&amp;BW$9)&lt;$U$9,SUMIFS(16:16,$9:$9,BW$9-SUMIFS(conditions!$73:$73,conditions!$8:$8,"&lt;="&amp;BW$9,conditions!$9:$9,"&gt;="&amp;BW$9))*conditions!$U$69*conditions!$U$72,SUMIFS(16:16,$9:$9,BW$9-SUMIFS(conditions!$73:$73,conditions!$8:$8,"&lt;="&amp;BW$9,conditions!$9:$9,"&gt;="&amp;BW$9))*SUMIFS(conditions!$69:$69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*SUMIFS(conditions!$72:$72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))</f>
        <v>33.75</v>
      </c>
      <c r="BX97" s="37">
        <f>IF(BX$9="",0,IF(BX$9-SUMIFS(conditions!$73:$73,conditions!$8:$8,"&lt;="&amp;BX$9,conditions!$9:$9,"&gt;="&amp;BX$9)-SUMIFS(conditions!$71:$71,conditions!$8:$8,"&lt;="&amp;BX$9,conditions!$9:$9,"&gt;="&amp;BX$9)&lt;$U$9,SUMIFS(16:16,$9:$9,BX$9-SUMIFS(conditions!$73:$73,conditions!$8:$8,"&lt;="&amp;BX$9,conditions!$9:$9,"&gt;="&amp;BX$9))*conditions!$U$69*conditions!$U$72,SUMIFS(16:16,$9:$9,BX$9-SUMIFS(conditions!$73:$73,conditions!$8:$8,"&lt;="&amp;BX$9,conditions!$9:$9,"&gt;="&amp;BX$9))*SUMIFS(conditions!$69:$69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*SUMIFS(conditions!$72:$72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))</f>
        <v>0</v>
      </c>
      <c r="BY97" s="37">
        <f>IF(BY$9="",0,IF(BY$9-SUMIFS(conditions!$73:$73,conditions!$8:$8,"&lt;="&amp;BY$9,conditions!$9:$9,"&gt;="&amp;BY$9)-SUMIFS(conditions!$71:$71,conditions!$8:$8,"&lt;="&amp;BY$9,conditions!$9:$9,"&gt;="&amp;BY$9)&lt;$U$9,SUMIFS(16:16,$9:$9,BY$9-SUMIFS(conditions!$73:$73,conditions!$8:$8,"&lt;="&amp;BY$9,conditions!$9:$9,"&gt;="&amp;BY$9))*conditions!$U$69*conditions!$U$72,SUMIFS(16:16,$9:$9,BY$9-SUMIFS(conditions!$73:$73,conditions!$8:$8,"&lt;="&amp;BY$9,conditions!$9:$9,"&gt;="&amp;BY$9))*SUMIFS(conditions!$69:$69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*SUMIFS(conditions!$72:$72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))</f>
        <v>0</v>
      </c>
      <c r="BZ97" s="37">
        <f>IF(BZ$9="",0,IF(BZ$9-SUMIFS(conditions!$73:$73,conditions!$8:$8,"&lt;="&amp;BZ$9,conditions!$9:$9,"&gt;="&amp;BZ$9)-SUMIFS(conditions!$71:$71,conditions!$8:$8,"&lt;="&amp;BZ$9,conditions!$9:$9,"&gt;="&amp;BZ$9)&lt;$U$9,SUMIFS(16:16,$9:$9,BZ$9-SUMIFS(conditions!$73:$73,conditions!$8:$8,"&lt;="&amp;BZ$9,conditions!$9:$9,"&gt;="&amp;BZ$9))*conditions!$U$69*conditions!$U$72,SUMIFS(16:16,$9:$9,BZ$9-SUMIFS(conditions!$73:$73,conditions!$8:$8,"&lt;="&amp;BZ$9,conditions!$9:$9,"&gt;="&amp;BZ$9))*SUMIFS(conditions!$69:$69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*SUMIFS(conditions!$72:$72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))</f>
        <v>33.75</v>
      </c>
      <c r="CA97" s="37">
        <f>IF(CA$9="",0,IF(CA$9-SUMIFS(conditions!$73:$73,conditions!$8:$8,"&lt;="&amp;CA$9,conditions!$9:$9,"&gt;="&amp;CA$9)-SUMIFS(conditions!$71:$71,conditions!$8:$8,"&lt;="&amp;CA$9,conditions!$9:$9,"&gt;="&amp;CA$9)&lt;$U$9,SUMIFS(16:16,$9:$9,CA$9-SUMIFS(conditions!$73:$73,conditions!$8:$8,"&lt;="&amp;CA$9,conditions!$9:$9,"&gt;="&amp;CA$9))*conditions!$U$69*conditions!$U$72,SUMIFS(16:16,$9:$9,CA$9-SUMIFS(conditions!$73:$73,conditions!$8:$8,"&lt;="&amp;CA$9,conditions!$9:$9,"&gt;="&amp;CA$9))*SUMIFS(conditions!$69:$69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*SUMIFS(conditions!$72:$72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))</f>
        <v>33.75</v>
      </c>
      <c r="CB97" s="37">
        <f>IF(CB$9="",0,IF(CB$9-SUMIFS(conditions!$73:$73,conditions!$8:$8,"&lt;="&amp;CB$9,conditions!$9:$9,"&gt;="&amp;CB$9)-SUMIFS(conditions!$71:$71,conditions!$8:$8,"&lt;="&amp;CB$9,conditions!$9:$9,"&gt;="&amp;CB$9)&lt;$U$9,SUMIFS(16:16,$9:$9,CB$9-SUMIFS(conditions!$73:$73,conditions!$8:$8,"&lt;="&amp;CB$9,conditions!$9:$9,"&gt;="&amp;CB$9))*conditions!$U$69*conditions!$U$72,SUMIFS(16:16,$9:$9,CB$9-SUMIFS(conditions!$73:$73,conditions!$8:$8,"&lt;="&amp;CB$9,conditions!$9:$9,"&gt;="&amp;CB$9))*SUMIFS(conditions!$69:$69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*SUMIFS(conditions!$72:$72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))</f>
        <v>33.75</v>
      </c>
      <c r="CC97" s="37">
        <f>IF(CC$9="",0,IF(CC$9-SUMIFS(conditions!$73:$73,conditions!$8:$8,"&lt;="&amp;CC$9,conditions!$9:$9,"&gt;="&amp;CC$9)-SUMIFS(conditions!$71:$71,conditions!$8:$8,"&lt;="&amp;CC$9,conditions!$9:$9,"&gt;="&amp;CC$9)&lt;$U$9,SUMIFS(16:16,$9:$9,CC$9-SUMIFS(conditions!$73:$73,conditions!$8:$8,"&lt;="&amp;CC$9,conditions!$9:$9,"&gt;="&amp;CC$9))*conditions!$U$69*conditions!$U$72,SUMIFS(16:16,$9:$9,CC$9-SUMIFS(conditions!$73:$73,conditions!$8:$8,"&lt;="&amp;CC$9,conditions!$9:$9,"&gt;="&amp;CC$9))*SUMIFS(conditions!$69:$69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*SUMIFS(conditions!$72:$72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))</f>
        <v>33.75</v>
      </c>
      <c r="CD97" s="37">
        <f>IF(CD$9="",0,IF(CD$9-SUMIFS(conditions!$73:$73,conditions!$8:$8,"&lt;="&amp;CD$9,conditions!$9:$9,"&gt;="&amp;CD$9)-SUMIFS(conditions!$71:$71,conditions!$8:$8,"&lt;="&amp;CD$9,conditions!$9:$9,"&gt;="&amp;CD$9)&lt;$U$9,SUMIFS(16:16,$9:$9,CD$9-SUMIFS(conditions!$73:$73,conditions!$8:$8,"&lt;="&amp;CD$9,conditions!$9:$9,"&gt;="&amp;CD$9))*conditions!$U$69*conditions!$U$72,SUMIFS(16:16,$9:$9,CD$9-SUMIFS(conditions!$73:$73,conditions!$8:$8,"&lt;="&amp;CD$9,conditions!$9:$9,"&gt;="&amp;CD$9))*SUMIFS(conditions!$69:$69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*SUMIFS(conditions!$72:$72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))</f>
        <v>33.75</v>
      </c>
      <c r="CE97" s="37">
        <f>IF(CE$9="",0,IF(CE$9-SUMIFS(conditions!$73:$73,conditions!$8:$8,"&lt;="&amp;CE$9,conditions!$9:$9,"&gt;="&amp;CE$9)-SUMIFS(conditions!$71:$71,conditions!$8:$8,"&lt;="&amp;CE$9,conditions!$9:$9,"&gt;="&amp;CE$9)&lt;$U$9,SUMIFS(16:16,$9:$9,CE$9-SUMIFS(conditions!$73:$73,conditions!$8:$8,"&lt;="&amp;CE$9,conditions!$9:$9,"&gt;="&amp;CE$9))*conditions!$U$69*conditions!$U$72,SUMIFS(16:16,$9:$9,CE$9-SUMIFS(conditions!$73:$73,conditions!$8:$8,"&lt;="&amp;CE$9,conditions!$9:$9,"&gt;="&amp;CE$9))*SUMIFS(conditions!$69:$69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*SUMIFS(conditions!$72:$72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))</f>
        <v>0</v>
      </c>
      <c r="CF97" s="37">
        <f>IF(CF$9="",0,IF(CF$9-SUMIFS(conditions!$73:$73,conditions!$8:$8,"&lt;="&amp;CF$9,conditions!$9:$9,"&gt;="&amp;CF$9)-SUMIFS(conditions!$71:$71,conditions!$8:$8,"&lt;="&amp;CF$9,conditions!$9:$9,"&gt;="&amp;CF$9)&lt;$U$9,SUMIFS(16:16,$9:$9,CF$9-SUMIFS(conditions!$73:$73,conditions!$8:$8,"&lt;="&amp;CF$9,conditions!$9:$9,"&gt;="&amp;CF$9))*conditions!$U$69*conditions!$U$72,SUMIFS(16:16,$9:$9,CF$9-SUMIFS(conditions!$73:$73,conditions!$8:$8,"&lt;="&amp;CF$9,conditions!$9:$9,"&gt;="&amp;CF$9))*SUMIFS(conditions!$69:$69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*SUMIFS(conditions!$72:$72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))</f>
        <v>0</v>
      </c>
      <c r="CG97" s="37">
        <f>IF(CG$9="",0,IF(CG$9-SUMIFS(conditions!$73:$73,conditions!$8:$8,"&lt;="&amp;CG$9,conditions!$9:$9,"&gt;="&amp;CG$9)-SUMIFS(conditions!$71:$71,conditions!$8:$8,"&lt;="&amp;CG$9,conditions!$9:$9,"&gt;="&amp;CG$9)&lt;$U$9,SUMIFS(16:16,$9:$9,CG$9-SUMIFS(conditions!$73:$73,conditions!$8:$8,"&lt;="&amp;CG$9,conditions!$9:$9,"&gt;="&amp;CG$9))*conditions!$U$69*conditions!$U$72,SUMIFS(16:16,$9:$9,CG$9-SUMIFS(conditions!$73:$73,conditions!$8:$8,"&lt;="&amp;CG$9,conditions!$9:$9,"&gt;="&amp;CG$9))*SUMIFS(conditions!$69:$69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*SUMIFS(conditions!$72:$72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))</f>
        <v>33.75</v>
      </c>
      <c r="CH97" s="37">
        <f>IF(CH$9="",0,IF(CH$9-SUMIFS(conditions!$73:$73,conditions!$8:$8,"&lt;="&amp;CH$9,conditions!$9:$9,"&gt;="&amp;CH$9)-SUMIFS(conditions!$71:$71,conditions!$8:$8,"&lt;="&amp;CH$9,conditions!$9:$9,"&gt;="&amp;CH$9)&lt;$U$9,SUMIFS(16:16,$9:$9,CH$9-SUMIFS(conditions!$73:$73,conditions!$8:$8,"&lt;="&amp;CH$9,conditions!$9:$9,"&gt;="&amp;CH$9))*conditions!$U$69*conditions!$U$72,SUMIFS(16:16,$9:$9,CH$9-SUMIFS(conditions!$73:$73,conditions!$8:$8,"&lt;="&amp;CH$9,conditions!$9:$9,"&gt;="&amp;CH$9))*SUMIFS(conditions!$69:$69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*SUMIFS(conditions!$72:$72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))</f>
        <v>33.75</v>
      </c>
      <c r="CI97" s="37">
        <f>IF(CI$9="",0,IF(CI$9-SUMIFS(conditions!$73:$73,conditions!$8:$8,"&lt;="&amp;CI$9,conditions!$9:$9,"&gt;="&amp;CI$9)-SUMIFS(conditions!$71:$71,conditions!$8:$8,"&lt;="&amp;CI$9,conditions!$9:$9,"&gt;="&amp;CI$9)&lt;$U$9,SUMIFS(16:16,$9:$9,CI$9-SUMIFS(conditions!$73:$73,conditions!$8:$8,"&lt;="&amp;CI$9,conditions!$9:$9,"&gt;="&amp;CI$9))*conditions!$U$69*conditions!$U$72,SUMIFS(16:16,$9:$9,CI$9-SUMIFS(conditions!$73:$73,conditions!$8:$8,"&lt;="&amp;CI$9,conditions!$9:$9,"&gt;="&amp;CI$9))*SUMIFS(conditions!$69:$69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*SUMIFS(conditions!$72:$72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))</f>
        <v>33.75</v>
      </c>
      <c r="CJ97" s="37">
        <f>IF(CJ$9="",0,IF(CJ$9-SUMIFS(conditions!$73:$73,conditions!$8:$8,"&lt;="&amp;CJ$9,conditions!$9:$9,"&gt;="&amp;CJ$9)-SUMIFS(conditions!$71:$71,conditions!$8:$8,"&lt;="&amp;CJ$9,conditions!$9:$9,"&gt;="&amp;CJ$9)&lt;$U$9,SUMIFS(16:16,$9:$9,CJ$9-SUMIFS(conditions!$73:$73,conditions!$8:$8,"&lt;="&amp;CJ$9,conditions!$9:$9,"&gt;="&amp;CJ$9))*conditions!$U$69*conditions!$U$72,SUMIFS(16:16,$9:$9,CJ$9-SUMIFS(conditions!$73:$73,conditions!$8:$8,"&lt;="&amp;CJ$9,conditions!$9:$9,"&gt;="&amp;CJ$9))*SUMIFS(conditions!$69:$69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*SUMIFS(conditions!$72:$72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))</f>
        <v>33.75</v>
      </c>
      <c r="CK97" s="37">
        <f>IF(CK$9="",0,IF(CK$9-SUMIFS(conditions!$73:$73,conditions!$8:$8,"&lt;="&amp;CK$9,conditions!$9:$9,"&gt;="&amp;CK$9)-SUMIFS(conditions!$71:$71,conditions!$8:$8,"&lt;="&amp;CK$9,conditions!$9:$9,"&gt;="&amp;CK$9)&lt;$U$9,SUMIFS(16:16,$9:$9,CK$9-SUMIFS(conditions!$73:$73,conditions!$8:$8,"&lt;="&amp;CK$9,conditions!$9:$9,"&gt;="&amp;CK$9))*conditions!$U$69*conditions!$U$72,SUMIFS(16:16,$9:$9,CK$9-SUMIFS(conditions!$73:$73,conditions!$8:$8,"&lt;="&amp;CK$9,conditions!$9:$9,"&gt;="&amp;CK$9))*SUMIFS(conditions!$69:$69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*SUMIFS(conditions!$72:$72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))</f>
        <v>33.75</v>
      </c>
      <c r="CL97" s="37">
        <f>IF(CL$9="",0,IF(CL$9-SUMIFS(conditions!$73:$73,conditions!$8:$8,"&lt;="&amp;CL$9,conditions!$9:$9,"&gt;="&amp;CL$9)-SUMIFS(conditions!$71:$71,conditions!$8:$8,"&lt;="&amp;CL$9,conditions!$9:$9,"&gt;="&amp;CL$9)&lt;$U$9,SUMIFS(16:16,$9:$9,CL$9-SUMIFS(conditions!$73:$73,conditions!$8:$8,"&lt;="&amp;CL$9,conditions!$9:$9,"&gt;="&amp;CL$9))*conditions!$U$69*conditions!$U$72,SUMIFS(16:16,$9:$9,CL$9-SUMIFS(conditions!$73:$73,conditions!$8:$8,"&lt;="&amp;CL$9,conditions!$9:$9,"&gt;="&amp;CL$9))*SUMIFS(conditions!$69:$69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*SUMIFS(conditions!$72:$72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))</f>
        <v>0</v>
      </c>
      <c r="CM97" s="37">
        <f>IF(CM$9="",0,IF(CM$9-SUMIFS(conditions!$73:$73,conditions!$8:$8,"&lt;="&amp;CM$9,conditions!$9:$9,"&gt;="&amp;CM$9)-SUMIFS(conditions!$71:$71,conditions!$8:$8,"&lt;="&amp;CM$9,conditions!$9:$9,"&gt;="&amp;CM$9)&lt;$U$9,SUMIFS(16:16,$9:$9,CM$9-SUMIFS(conditions!$73:$73,conditions!$8:$8,"&lt;="&amp;CM$9,conditions!$9:$9,"&gt;="&amp;CM$9))*conditions!$U$69*conditions!$U$72,SUMIFS(16:16,$9:$9,CM$9-SUMIFS(conditions!$73:$73,conditions!$8:$8,"&lt;="&amp;CM$9,conditions!$9:$9,"&gt;="&amp;CM$9))*SUMIFS(conditions!$69:$69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*SUMIFS(conditions!$72:$72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))</f>
        <v>0</v>
      </c>
      <c r="CN97" s="37">
        <f>IF(CN$9="",0,IF(CN$9-SUMIFS(conditions!$73:$73,conditions!$8:$8,"&lt;="&amp;CN$9,conditions!$9:$9,"&gt;="&amp;CN$9)-SUMIFS(conditions!$71:$71,conditions!$8:$8,"&lt;="&amp;CN$9,conditions!$9:$9,"&gt;="&amp;CN$9)&lt;$U$9,SUMIFS(16:16,$9:$9,CN$9-SUMIFS(conditions!$73:$73,conditions!$8:$8,"&lt;="&amp;CN$9,conditions!$9:$9,"&gt;="&amp;CN$9))*conditions!$U$69*conditions!$U$72,SUMIFS(16:16,$9:$9,CN$9-SUMIFS(conditions!$73:$73,conditions!$8:$8,"&lt;="&amp;CN$9,conditions!$9:$9,"&gt;="&amp;CN$9))*SUMIFS(conditions!$69:$69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*SUMIFS(conditions!$72:$72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))</f>
        <v>33.75</v>
      </c>
      <c r="CO97" s="37">
        <f>IF(CO$9="",0,IF(CO$9-SUMIFS(conditions!$73:$73,conditions!$8:$8,"&lt;="&amp;CO$9,conditions!$9:$9,"&gt;="&amp;CO$9)-SUMIFS(conditions!$71:$71,conditions!$8:$8,"&lt;="&amp;CO$9,conditions!$9:$9,"&gt;="&amp;CO$9)&lt;$U$9,SUMIFS(16:16,$9:$9,CO$9-SUMIFS(conditions!$73:$73,conditions!$8:$8,"&lt;="&amp;CO$9,conditions!$9:$9,"&gt;="&amp;CO$9))*conditions!$U$69*conditions!$U$72,SUMIFS(16:16,$9:$9,CO$9-SUMIFS(conditions!$73:$73,conditions!$8:$8,"&lt;="&amp;CO$9,conditions!$9:$9,"&gt;="&amp;CO$9))*SUMIFS(conditions!$69:$69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*SUMIFS(conditions!$72:$72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))</f>
        <v>33.75</v>
      </c>
      <c r="CP97" s="37">
        <f>IF(CP$9="",0,IF(CP$9-SUMIFS(conditions!$73:$73,conditions!$8:$8,"&lt;="&amp;CP$9,conditions!$9:$9,"&gt;="&amp;CP$9)-SUMIFS(conditions!$71:$71,conditions!$8:$8,"&lt;="&amp;CP$9,conditions!$9:$9,"&gt;="&amp;CP$9)&lt;$U$9,SUMIFS(16:16,$9:$9,CP$9-SUMIFS(conditions!$73:$73,conditions!$8:$8,"&lt;="&amp;CP$9,conditions!$9:$9,"&gt;="&amp;CP$9))*conditions!$U$69*conditions!$U$72,SUMIFS(16:16,$9:$9,CP$9-SUMIFS(conditions!$73:$73,conditions!$8:$8,"&lt;="&amp;CP$9,conditions!$9:$9,"&gt;="&amp;CP$9))*SUMIFS(conditions!$69:$69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*SUMIFS(conditions!$72:$72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))</f>
        <v>33.75</v>
      </c>
      <c r="CQ97" s="37">
        <f>IF(CQ$9="",0,IF(CQ$9-SUMIFS(conditions!$73:$73,conditions!$8:$8,"&lt;="&amp;CQ$9,conditions!$9:$9,"&gt;="&amp;CQ$9)-SUMIFS(conditions!$71:$71,conditions!$8:$8,"&lt;="&amp;CQ$9,conditions!$9:$9,"&gt;="&amp;CQ$9)&lt;$U$9,SUMIFS(16:16,$9:$9,CQ$9-SUMIFS(conditions!$73:$73,conditions!$8:$8,"&lt;="&amp;CQ$9,conditions!$9:$9,"&gt;="&amp;CQ$9))*conditions!$U$69*conditions!$U$72,SUMIFS(16:16,$9:$9,CQ$9-SUMIFS(conditions!$73:$73,conditions!$8:$8,"&lt;="&amp;CQ$9,conditions!$9:$9,"&gt;="&amp;CQ$9))*SUMIFS(conditions!$69:$69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*SUMIFS(conditions!$72:$72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))</f>
        <v>33.75</v>
      </c>
      <c r="CR97" s="37">
        <f>IF(CR$9="",0,IF(CR$9-SUMIFS(conditions!$73:$73,conditions!$8:$8,"&lt;="&amp;CR$9,conditions!$9:$9,"&gt;="&amp;CR$9)-SUMIFS(conditions!$71:$71,conditions!$8:$8,"&lt;="&amp;CR$9,conditions!$9:$9,"&gt;="&amp;CR$9)&lt;$U$9,SUMIFS(16:16,$9:$9,CR$9-SUMIFS(conditions!$73:$73,conditions!$8:$8,"&lt;="&amp;CR$9,conditions!$9:$9,"&gt;="&amp;CR$9))*conditions!$U$69*conditions!$U$72,SUMIFS(16:16,$9:$9,CR$9-SUMIFS(conditions!$73:$73,conditions!$8:$8,"&lt;="&amp;CR$9,conditions!$9:$9,"&gt;="&amp;CR$9))*SUMIFS(conditions!$69:$69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*SUMIFS(conditions!$72:$72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))</f>
        <v>33.75</v>
      </c>
      <c r="CS97" s="37">
        <f>IF(CS$9="",0,IF(CS$9-SUMIFS(conditions!$73:$73,conditions!$8:$8,"&lt;="&amp;CS$9,conditions!$9:$9,"&gt;="&amp;CS$9)-SUMIFS(conditions!$71:$71,conditions!$8:$8,"&lt;="&amp;CS$9,conditions!$9:$9,"&gt;="&amp;CS$9)&lt;$U$9,SUMIFS(16:16,$9:$9,CS$9-SUMIFS(conditions!$73:$73,conditions!$8:$8,"&lt;="&amp;CS$9,conditions!$9:$9,"&gt;="&amp;CS$9))*conditions!$U$69*conditions!$U$72,SUMIFS(16:16,$9:$9,CS$9-SUMIFS(conditions!$73:$73,conditions!$8:$8,"&lt;="&amp;CS$9,conditions!$9:$9,"&gt;="&amp;CS$9))*SUMIFS(conditions!$69:$69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*SUMIFS(conditions!$72:$72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))</f>
        <v>0</v>
      </c>
      <c r="CT97" s="37">
        <f>IF(CT$9="",0,IF(CT$9-SUMIFS(conditions!$73:$73,conditions!$8:$8,"&lt;="&amp;CT$9,conditions!$9:$9,"&gt;="&amp;CT$9)-SUMIFS(conditions!$71:$71,conditions!$8:$8,"&lt;="&amp;CT$9,conditions!$9:$9,"&gt;="&amp;CT$9)&lt;$U$9,SUMIFS(16:16,$9:$9,CT$9-SUMIFS(conditions!$73:$73,conditions!$8:$8,"&lt;="&amp;CT$9,conditions!$9:$9,"&gt;="&amp;CT$9))*conditions!$U$69*conditions!$U$72,SUMIFS(16:16,$9:$9,CT$9-SUMIFS(conditions!$73:$73,conditions!$8:$8,"&lt;="&amp;CT$9,conditions!$9:$9,"&gt;="&amp;CT$9))*SUMIFS(conditions!$69:$69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*SUMIFS(conditions!$72:$72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))</f>
        <v>0</v>
      </c>
      <c r="CU97" s="37">
        <f>IF(CU$9="",0,IF(CU$9-SUMIFS(conditions!$73:$73,conditions!$8:$8,"&lt;="&amp;CU$9,conditions!$9:$9,"&gt;="&amp;CU$9)-SUMIFS(conditions!$71:$71,conditions!$8:$8,"&lt;="&amp;CU$9,conditions!$9:$9,"&gt;="&amp;CU$9)&lt;$U$9,SUMIFS(16:16,$9:$9,CU$9-SUMIFS(conditions!$73:$73,conditions!$8:$8,"&lt;="&amp;CU$9,conditions!$9:$9,"&gt;="&amp;CU$9))*conditions!$U$69*conditions!$U$72,SUMIFS(16:16,$9:$9,CU$9-SUMIFS(conditions!$73:$73,conditions!$8:$8,"&lt;="&amp;CU$9,conditions!$9:$9,"&gt;="&amp;CU$9))*SUMIFS(conditions!$69:$69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*SUMIFS(conditions!$72:$72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))</f>
        <v>22.5</v>
      </c>
      <c r="CV97" s="37">
        <f>IF(CV$9="",0,IF(CV$9-SUMIFS(conditions!$73:$73,conditions!$8:$8,"&lt;="&amp;CV$9,conditions!$9:$9,"&gt;="&amp;CV$9)-SUMIFS(conditions!$71:$71,conditions!$8:$8,"&lt;="&amp;CV$9,conditions!$9:$9,"&gt;="&amp;CV$9)&lt;$U$9,SUMIFS(16:16,$9:$9,CV$9-SUMIFS(conditions!$73:$73,conditions!$8:$8,"&lt;="&amp;CV$9,conditions!$9:$9,"&gt;="&amp;CV$9))*conditions!$U$69*conditions!$U$72,SUMIFS(16:16,$9:$9,CV$9-SUMIFS(conditions!$73:$73,conditions!$8:$8,"&lt;="&amp;CV$9,conditions!$9:$9,"&gt;="&amp;CV$9))*SUMIFS(conditions!$69:$69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*SUMIFS(conditions!$72:$72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))</f>
        <v>22.5</v>
      </c>
      <c r="CW97" s="37">
        <f>IF(CW$9="",0,IF(CW$9-SUMIFS(conditions!$73:$73,conditions!$8:$8,"&lt;="&amp;CW$9,conditions!$9:$9,"&gt;="&amp;CW$9)-SUMIFS(conditions!$71:$71,conditions!$8:$8,"&lt;="&amp;CW$9,conditions!$9:$9,"&gt;="&amp;CW$9)&lt;$U$9,SUMIFS(16:16,$9:$9,CW$9-SUMIFS(conditions!$73:$73,conditions!$8:$8,"&lt;="&amp;CW$9,conditions!$9:$9,"&gt;="&amp;CW$9))*conditions!$U$69*conditions!$U$72,SUMIFS(16:16,$9:$9,CW$9-SUMIFS(conditions!$73:$73,conditions!$8:$8,"&lt;="&amp;CW$9,conditions!$9:$9,"&gt;="&amp;CW$9))*SUMIFS(conditions!$69:$69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*SUMIFS(conditions!$72:$72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))</f>
        <v>22.5</v>
      </c>
      <c r="CX97" s="37">
        <f>IF(CX$9="",0,IF(CX$9-SUMIFS(conditions!$73:$73,conditions!$8:$8,"&lt;="&amp;CX$9,conditions!$9:$9,"&gt;="&amp;CX$9)-SUMIFS(conditions!$71:$71,conditions!$8:$8,"&lt;="&amp;CX$9,conditions!$9:$9,"&gt;="&amp;CX$9)&lt;$U$9,SUMIFS(16:16,$9:$9,CX$9-SUMIFS(conditions!$73:$73,conditions!$8:$8,"&lt;="&amp;CX$9,conditions!$9:$9,"&gt;="&amp;CX$9))*conditions!$U$69*conditions!$U$72,SUMIFS(16:16,$9:$9,CX$9-SUMIFS(conditions!$73:$73,conditions!$8:$8,"&lt;="&amp;CX$9,conditions!$9:$9,"&gt;="&amp;CX$9))*SUMIFS(conditions!$69:$69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*SUMIFS(conditions!$72:$72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))</f>
        <v>22.5</v>
      </c>
      <c r="CY97" s="37">
        <f>IF(CY$9="",0,IF(CY$9-SUMIFS(conditions!$73:$73,conditions!$8:$8,"&lt;="&amp;CY$9,conditions!$9:$9,"&gt;="&amp;CY$9)-SUMIFS(conditions!$71:$71,conditions!$8:$8,"&lt;="&amp;CY$9,conditions!$9:$9,"&gt;="&amp;CY$9)&lt;$U$9,SUMIFS(16:16,$9:$9,CY$9-SUMIFS(conditions!$73:$73,conditions!$8:$8,"&lt;="&amp;CY$9,conditions!$9:$9,"&gt;="&amp;CY$9))*conditions!$U$69*conditions!$U$72,SUMIFS(16:16,$9:$9,CY$9-SUMIFS(conditions!$73:$73,conditions!$8:$8,"&lt;="&amp;CY$9,conditions!$9:$9,"&gt;="&amp;CY$9))*SUMIFS(conditions!$69:$69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*SUMIFS(conditions!$72:$72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))</f>
        <v>22.5</v>
      </c>
      <c r="CZ97" s="37">
        <f>IF(CZ$9="",0,IF(CZ$9-SUMIFS(conditions!$73:$73,conditions!$8:$8,"&lt;="&amp;CZ$9,conditions!$9:$9,"&gt;="&amp;CZ$9)-SUMIFS(conditions!$71:$71,conditions!$8:$8,"&lt;="&amp;CZ$9,conditions!$9:$9,"&gt;="&amp;CZ$9)&lt;$U$9,SUMIFS(16:16,$9:$9,CZ$9-SUMIFS(conditions!$73:$73,conditions!$8:$8,"&lt;="&amp;CZ$9,conditions!$9:$9,"&gt;="&amp;CZ$9))*conditions!$U$69*conditions!$U$72,SUMIFS(16:16,$9:$9,CZ$9-SUMIFS(conditions!$73:$73,conditions!$8:$8,"&lt;="&amp;CZ$9,conditions!$9:$9,"&gt;="&amp;CZ$9))*SUMIFS(conditions!$69:$69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*SUMIFS(conditions!$72:$72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))</f>
        <v>0</v>
      </c>
      <c r="DA97" s="37">
        <f>IF(DA$9="",0,IF(DA$9-SUMIFS(conditions!$73:$73,conditions!$8:$8,"&lt;="&amp;DA$9,conditions!$9:$9,"&gt;="&amp;DA$9)-SUMIFS(conditions!$71:$71,conditions!$8:$8,"&lt;="&amp;DA$9,conditions!$9:$9,"&gt;="&amp;DA$9)&lt;$U$9,SUMIFS(16:16,$9:$9,DA$9-SUMIFS(conditions!$73:$73,conditions!$8:$8,"&lt;="&amp;DA$9,conditions!$9:$9,"&gt;="&amp;DA$9))*conditions!$U$69*conditions!$U$72,SUMIFS(16:16,$9:$9,DA$9-SUMIFS(conditions!$73:$73,conditions!$8:$8,"&lt;="&amp;DA$9,conditions!$9:$9,"&gt;="&amp;DA$9))*SUMIFS(conditions!$69:$69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*SUMIFS(conditions!$72:$72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))</f>
        <v>0</v>
      </c>
      <c r="DB97" s="37">
        <f>IF(DB$9="",0,IF(DB$9-SUMIFS(conditions!$73:$73,conditions!$8:$8,"&lt;="&amp;DB$9,conditions!$9:$9,"&gt;="&amp;DB$9)-SUMIFS(conditions!$71:$71,conditions!$8:$8,"&lt;="&amp;DB$9,conditions!$9:$9,"&gt;="&amp;DB$9)&lt;$U$9,SUMIFS(16:16,$9:$9,DB$9-SUMIFS(conditions!$73:$73,conditions!$8:$8,"&lt;="&amp;DB$9,conditions!$9:$9,"&gt;="&amp;DB$9))*conditions!$U$69*conditions!$U$72,SUMIFS(16:16,$9:$9,DB$9-SUMIFS(conditions!$73:$73,conditions!$8:$8,"&lt;="&amp;DB$9,conditions!$9:$9,"&gt;="&amp;DB$9))*SUMIFS(conditions!$69:$69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*SUMIFS(conditions!$72:$72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))</f>
        <v>22.5</v>
      </c>
      <c r="DC97" s="37">
        <f>IF(DC$9="",0,IF(DC$9-SUMIFS(conditions!$73:$73,conditions!$8:$8,"&lt;="&amp;DC$9,conditions!$9:$9,"&gt;="&amp;DC$9)-SUMIFS(conditions!$71:$71,conditions!$8:$8,"&lt;="&amp;DC$9,conditions!$9:$9,"&gt;="&amp;DC$9)&lt;$U$9,SUMIFS(16:16,$9:$9,DC$9-SUMIFS(conditions!$73:$73,conditions!$8:$8,"&lt;="&amp;DC$9,conditions!$9:$9,"&gt;="&amp;DC$9))*conditions!$U$69*conditions!$U$72,SUMIFS(16:16,$9:$9,DC$9-SUMIFS(conditions!$73:$73,conditions!$8:$8,"&lt;="&amp;DC$9,conditions!$9:$9,"&gt;="&amp;DC$9))*SUMIFS(conditions!$69:$69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*SUMIFS(conditions!$72:$72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))</f>
        <v>22.5</v>
      </c>
      <c r="DD97" s="37">
        <f>IF(DD$9="",0,IF(DD$9-SUMIFS(conditions!$73:$73,conditions!$8:$8,"&lt;="&amp;DD$9,conditions!$9:$9,"&gt;="&amp;DD$9)-SUMIFS(conditions!$71:$71,conditions!$8:$8,"&lt;="&amp;DD$9,conditions!$9:$9,"&gt;="&amp;DD$9)&lt;$U$9,SUMIFS(16:16,$9:$9,DD$9-SUMIFS(conditions!$73:$73,conditions!$8:$8,"&lt;="&amp;DD$9,conditions!$9:$9,"&gt;="&amp;DD$9))*conditions!$U$69*conditions!$U$72,SUMIFS(16:16,$9:$9,DD$9-SUMIFS(conditions!$73:$73,conditions!$8:$8,"&lt;="&amp;DD$9,conditions!$9:$9,"&gt;="&amp;DD$9))*SUMIFS(conditions!$69:$69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*SUMIFS(conditions!$72:$72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))</f>
        <v>22.5</v>
      </c>
      <c r="DE97" s="37">
        <f>IF(DE$9="",0,IF(DE$9-SUMIFS(conditions!$73:$73,conditions!$8:$8,"&lt;="&amp;DE$9,conditions!$9:$9,"&gt;="&amp;DE$9)-SUMIFS(conditions!$71:$71,conditions!$8:$8,"&lt;="&amp;DE$9,conditions!$9:$9,"&gt;="&amp;DE$9)&lt;$U$9,SUMIFS(16:16,$9:$9,DE$9-SUMIFS(conditions!$73:$73,conditions!$8:$8,"&lt;="&amp;DE$9,conditions!$9:$9,"&gt;="&amp;DE$9))*conditions!$U$69*conditions!$U$72,SUMIFS(16:16,$9:$9,DE$9-SUMIFS(conditions!$73:$73,conditions!$8:$8,"&lt;="&amp;DE$9,conditions!$9:$9,"&gt;="&amp;DE$9))*SUMIFS(conditions!$69:$69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*SUMIFS(conditions!$72:$72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))</f>
        <v>22.5</v>
      </c>
      <c r="DF97" s="37">
        <f>IF(DF$9="",0,IF(DF$9-SUMIFS(conditions!$73:$73,conditions!$8:$8,"&lt;="&amp;DF$9,conditions!$9:$9,"&gt;="&amp;DF$9)-SUMIFS(conditions!$71:$71,conditions!$8:$8,"&lt;="&amp;DF$9,conditions!$9:$9,"&gt;="&amp;DF$9)&lt;$U$9,SUMIFS(16:16,$9:$9,DF$9-SUMIFS(conditions!$73:$73,conditions!$8:$8,"&lt;="&amp;DF$9,conditions!$9:$9,"&gt;="&amp;DF$9))*conditions!$U$69*conditions!$U$72,SUMIFS(16:16,$9:$9,DF$9-SUMIFS(conditions!$73:$73,conditions!$8:$8,"&lt;="&amp;DF$9,conditions!$9:$9,"&gt;="&amp;DF$9))*SUMIFS(conditions!$69:$69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*SUMIFS(conditions!$72:$72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))</f>
        <v>22.5</v>
      </c>
      <c r="DG97" s="37">
        <f>IF(DG$9="",0,IF(DG$9-SUMIFS(conditions!$73:$73,conditions!$8:$8,"&lt;="&amp;DG$9,conditions!$9:$9,"&gt;="&amp;DG$9)-SUMIFS(conditions!$71:$71,conditions!$8:$8,"&lt;="&amp;DG$9,conditions!$9:$9,"&gt;="&amp;DG$9)&lt;$U$9,SUMIFS(16:16,$9:$9,DG$9-SUMIFS(conditions!$73:$73,conditions!$8:$8,"&lt;="&amp;DG$9,conditions!$9:$9,"&gt;="&amp;DG$9))*conditions!$U$69*conditions!$U$72,SUMIFS(16:16,$9:$9,DG$9-SUMIFS(conditions!$73:$73,conditions!$8:$8,"&lt;="&amp;DG$9,conditions!$9:$9,"&gt;="&amp;DG$9))*SUMIFS(conditions!$69:$69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*SUMIFS(conditions!$72:$72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))</f>
        <v>0</v>
      </c>
      <c r="DH97" s="37">
        <f>IF(DH$9="",0,IF(DH$9-SUMIFS(conditions!$73:$73,conditions!$8:$8,"&lt;="&amp;DH$9,conditions!$9:$9,"&gt;="&amp;DH$9)-SUMIFS(conditions!$71:$71,conditions!$8:$8,"&lt;="&amp;DH$9,conditions!$9:$9,"&gt;="&amp;DH$9)&lt;$U$9,SUMIFS(16:16,$9:$9,DH$9-SUMIFS(conditions!$73:$73,conditions!$8:$8,"&lt;="&amp;DH$9,conditions!$9:$9,"&gt;="&amp;DH$9))*conditions!$U$69*conditions!$U$72,SUMIFS(16:16,$9:$9,DH$9-SUMIFS(conditions!$73:$73,conditions!$8:$8,"&lt;="&amp;DH$9,conditions!$9:$9,"&gt;="&amp;DH$9))*SUMIFS(conditions!$69:$69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*SUMIFS(conditions!$72:$72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))</f>
        <v>0</v>
      </c>
      <c r="DI97" s="37">
        <f>IF(DI$9="",0,IF(DI$9-SUMIFS(conditions!$73:$73,conditions!$8:$8,"&lt;="&amp;DI$9,conditions!$9:$9,"&gt;="&amp;DI$9)-SUMIFS(conditions!$71:$71,conditions!$8:$8,"&lt;="&amp;DI$9,conditions!$9:$9,"&gt;="&amp;DI$9)&lt;$U$9,SUMIFS(16:16,$9:$9,DI$9-SUMIFS(conditions!$73:$73,conditions!$8:$8,"&lt;="&amp;DI$9,conditions!$9:$9,"&gt;="&amp;DI$9))*conditions!$U$69*conditions!$U$72,SUMIFS(16:16,$9:$9,DI$9-SUMIFS(conditions!$73:$73,conditions!$8:$8,"&lt;="&amp;DI$9,conditions!$9:$9,"&gt;="&amp;DI$9))*SUMIFS(conditions!$69:$69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*SUMIFS(conditions!$72:$72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))</f>
        <v>22.5</v>
      </c>
      <c r="DJ97" s="37">
        <f>IF(DJ$9="",0,IF(DJ$9-SUMIFS(conditions!$73:$73,conditions!$8:$8,"&lt;="&amp;DJ$9,conditions!$9:$9,"&gt;="&amp;DJ$9)-SUMIFS(conditions!$71:$71,conditions!$8:$8,"&lt;="&amp;DJ$9,conditions!$9:$9,"&gt;="&amp;DJ$9)&lt;$U$9,SUMIFS(16:16,$9:$9,DJ$9-SUMIFS(conditions!$73:$73,conditions!$8:$8,"&lt;="&amp;DJ$9,conditions!$9:$9,"&gt;="&amp;DJ$9))*conditions!$U$69*conditions!$U$72,SUMIFS(16:16,$9:$9,DJ$9-SUMIFS(conditions!$73:$73,conditions!$8:$8,"&lt;="&amp;DJ$9,conditions!$9:$9,"&gt;="&amp;DJ$9))*SUMIFS(conditions!$69:$69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*SUMIFS(conditions!$72:$72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))</f>
        <v>22.5</v>
      </c>
      <c r="DK97" s="37">
        <f>IF(DK$9="",0,IF(DK$9-SUMIFS(conditions!$73:$73,conditions!$8:$8,"&lt;="&amp;DK$9,conditions!$9:$9,"&gt;="&amp;DK$9)-SUMIFS(conditions!$71:$71,conditions!$8:$8,"&lt;="&amp;DK$9,conditions!$9:$9,"&gt;="&amp;DK$9)&lt;$U$9,SUMIFS(16:16,$9:$9,DK$9-SUMIFS(conditions!$73:$73,conditions!$8:$8,"&lt;="&amp;DK$9,conditions!$9:$9,"&gt;="&amp;DK$9))*conditions!$U$69*conditions!$U$72,SUMIFS(16:16,$9:$9,DK$9-SUMIFS(conditions!$73:$73,conditions!$8:$8,"&lt;="&amp;DK$9,conditions!$9:$9,"&gt;="&amp;DK$9))*SUMIFS(conditions!$69:$69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*SUMIFS(conditions!$72:$72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))</f>
        <v>22.5</v>
      </c>
      <c r="DL97" s="37">
        <f>IF(DL$9="",0,IF(DL$9-SUMIFS(conditions!$73:$73,conditions!$8:$8,"&lt;="&amp;DL$9,conditions!$9:$9,"&gt;="&amp;DL$9)-SUMIFS(conditions!$71:$71,conditions!$8:$8,"&lt;="&amp;DL$9,conditions!$9:$9,"&gt;="&amp;DL$9)&lt;$U$9,SUMIFS(16:16,$9:$9,DL$9-SUMIFS(conditions!$73:$73,conditions!$8:$8,"&lt;="&amp;DL$9,conditions!$9:$9,"&gt;="&amp;DL$9))*conditions!$U$69*conditions!$U$72,SUMIFS(16:16,$9:$9,DL$9-SUMIFS(conditions!$73:$73,conditions!$8:$8,"&lt;="&amp;DL$9,conditions!$9:$9,"&gt;="&amp;DL$9))*SUMIFS(conditions!$69:$69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*SUMIFS(conditions!$72:$72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))</f>
        <v>22.5</v>
      </c>
      <c r="DM97" s="37">
        <f>IF(DM$9="",0,IF(DM$9-SUMIFS(conditions!$73:$73,conditions!$8:$8,"&lt;="&amp;DM$9,conditions!$9:$9,"&gt;="&amp;DM$9)-SUMIFS(conditions!$71:$71,conditions!$8:$8,"&lt;="&amp;DM$9,conditions!$9:$9,"&gt;="&amp;DM$9)&lt;$U$9,SUMIFS(16:16,$9:$9,DM$9-SUMIFS(conditions!$73:$73,conditions!$8:$8,"&lt;="&amp;DM$9,conditions!$9:$9,"&gt;="&amp;DM$9))*conditions!$U$69*conditions!$U$72,SUMIFS(16:16,$9:$9,DM$9-SUMIFS(conditions!$73:$73,conditions!$8:$8,"&lt;="&amp;DM$9,conditions!$9:$9,"&gt;="&amp;DM$9))*SUMIFS(conditions!$69:$69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*SUMIFS(conditions!$72:$72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))</f>
        <v>22.5</v>
      </c>
      <c r="DN97" s="37">
        <f>IF(DN$9="",0,IF(DN$9-SUMIFS(conditions!$73:$73,conditions!$8:$8,"&lt;="&amp;DN$9,conditions!$9:$9,"&gt;="&amp;DN$9)-SUMIFS(conditions!$71:$71,conditions!$8:$8,"&lt;="&amp;DN$9,conditions!$9:$9,"&gt;="&amp;DN$9)&lt;$U$9,SUMIFS(16:16,$9:$9,DN$9-SUMIFS(conditions!$73:$73,conditions!$8:$8,"&lt;="&amp;DN$9,conditions!$9:$9,"&gt;="&amp;DN$9))*conditions!$U$69*conditions!$U$72,SUMIFS(16:16,$9:$9,DN$9-SUMIFS(conditions!$73:$73,conditions!$8:$8,"&lt;="&amp;DN$9,conditions!$9:$9,"&gt;="&amp;DN$9))*SUMIFS(conditions!$69:$69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*SUMIFS(conditions!$72:$72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))</f>
        <v>0</v>
      </c>
      <c r="DO97" s="37">
        <f>IF(DO$9="",0,IF(DO$9-SUMIFS(conditions!$73:$73,conditions!$8:$8,"&lt;="&amp;DO$9,conditions!$9:$9,"&gt;="&amp;DO$9)-SUMIFS(conditions!$71:$71,conditions!$8:$8,"&lt;="&amp;DO$9,conditions!$9:$9,"&gt;="&amp;DO$9)&lt;$U$9,SUMIFS(16:16,$9:$9,DO$9-SUMIFS(conditions!$73:$73,conditions!$8:$8,"&lt;="&amp;DO$9,conditions!$9:$9,"&gt;="&amp;DO$9))*conditions!$U$69*conditions!$U$72,SUMIFS(16:16,$9:$9,DO$9-SUMIFS(conditions!$73:$73,conditions!$8:$8,"&lt;="&amp;DO$9,conditions!$9:$9,"&gt;="&amp;DO$9))*SUMIFS(conditions!$69:$69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*SUMIFS(conditions!$72:$72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))</f>
        <v>0</v>
      </c>
      <c r="DP97" s="37">
        <f>IF(DP$9="",0,IF(DP$9-SUMIFS(conditions!$73:$73,conditions!$8:$8,"&lt;="&amp;DP$9,conditions!$9:$9,"&gt;="&amp;DP$9)-SUMIFS(conditions!$71:$71,conditions!$8:$8,"&lt;="&amp;DP$9,conditions!$9:$9,"&gt;="&amp;DP$9)&lt;$U$9,SUMIFS(16:16,$9:$9,DP$9-SUMIFS(conditions!$73:$73,conditions!$8:$8,"&lt;="&amp;DP$9,conditions!$9:$9,"&gt;="&amp;DP$9))*conditions!$U$69*conditions!$U$72,SUMIFS(16:16,$9:$9,DP$9-SUMIFS(conditions!$73:$73,conditions!$8:$8,"&lt;="&amp;DP$9,conditions!$9:$9,"&gt;="&amp;DP$9))*SUMIFS(conditions!$69:$69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*SUMIFS(conditions!$72:$72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))</f>
        <v>22.5</v>
      </c>
      <c r="DQ97" s="37">
        <f>IF(DQ$9="",0,IF(DQ$9-SUMIFS(conditions!$73:$73,conditions!$8:$8,"&lt;="&amp;DQ$9,conditions!$9:$9,"&gt;="&amp;DQ$9)-SUMIFS(conditions!$71:$71,conditions!$8:$8,"&lt;="&amp;DQ$9,conditions!$9:$9,"&gt;="&amp;DQ$9)&lt;$U$9,SUMIFS(16:16,$9:$9,DQ$9-SUMIFS(conditions!$73:$73,conditions!$8:$8,"&lt;="&amp;DQ$9,conditions!$9:$9,"&gt;="&amp;DQ$9))*conditions!$U$69*conditions!$U$72,SUMIFS(16:16,$9:$9,DQ$9-SUMIFS(conditions!$73:$73,conditions!$8:$8,"&lt;="&amp;DQ$9,conditions!$9:$9,"&gt;="&amp;DQ$9))*SUMIFS(conditions!$69:$69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*SUMIFS(conditions!$72:$72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))</f>
        <v>22.5</v>
      </c>
      <c r="DR97" s="37">
        <f>IF(DR$9="",0,IF(DR$9-SUMIFS(conditions!$73:$73,conditions!$8:$8,"&lt;="&amp;DR$9,conditions!$9:$9,"&gt;="&amp;DR$9)-SUMIFS(conditions!$71:$71,conditions!$8:$8,"&lt;="&amp;DR$9,conditions!$9:$9,"&gt;="&amp;DR$9)&lt;$U$9,SUMIFS(16:16,$9:$9,DR$9-SUMIFS(conditions!$73:$73,conditions!$8:$8,"&lt;="&amp;DR$9,conditions!$9:$9,"&gt;="&amp;DR$9))*conditions!$U$69*conditions!$U$72,SUMIFS(16:16,$9:$9,DR$9-SUMIFS(conditions!$73:$73,conditions!$8:$8,"&lt;="&amp;DR$9,conditions!$9:$9,"&gt;="&amp;DR$9))*SUMIFS(conditions!$69:$69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*SUMIFS(conditions!$72:$72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))</f>
        <v>22.5</v>
      </c>
      <c r="DS97" s="37">
        <f>IF(DS$9="",0,IF(DS$9-SUMIFS(conditions!$73:$73,conditions!$8:$8,"&lt;="&amp;DS$9,conditions!$9:$9,"&gt;="&amp;DS$9)-SUMIFS(conditions!$71:$71,conditions!$8:$8,"&lt;="&amp;DS$9,conditions!$9:$9,"&gt;="&amp;DS$9)&lt;$U$9,SUMIFS(16:16,$9:$9,DS$9-SUMIFS(conditions!$73:$73,conditions!$8:$8,"&lt;="&amp;DS$9,conditions!$9:$9,"&gt;="&amp;DS$9))*conditions!$U$69*conditions!$U$72,SUMIFS(16:16,$9:$9,DS$9-SUMIFS(conditions!$73:$73,conditions!$8:$8,"&lt;="&amp;DS$9,conditions!$9:$9,"&gt;="&amp;DS$9))*SUMIFS(conditions!$69:$69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*SUMIFS(conditions!$72:$72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))</f>
        <v>22.5</v>
      </c>
      <c r="DT97" s="37">
        <f>IF(DT$9="",0,IF(DT$9-SUMIFS(conditions!$73:$73,conditions!$8:$8,"&lt;="&amp;DT$9,conditions!$9:$9,"&gt;="&amp;DT$9)-SUMIFS(conditions!$71:$71,conditions!$8:$8,"&lt;="&amp;DT$9,conditions!$9:$9,"&gt;="&amp;DT$9)&lt;$U$9,SUMIFS(16:16,$9:$9,DT$9-SUMIFS(conditions!$73:$73,conditions!$8:$8,"&lt;="&amp;DT$9,conditions!$9:$9,"&gt;="&amp;DT$9))*conditions!$U$69*conditions!$U$72,SUMIFS(16:16,$9:$9,DT$9-SUMIFS(conditions!$73:$73,conditions!$8:$8,"&lt;="&amp;DT$9,conditions!$9:$9,"&gt;="&amp;DT$9))*SUMIFS(conditions!$69:$69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*SUMIFS(conditions!$72:$72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))</f>
        <v>22.5</v>
      </c>
      <c r="DU97" s="37">
        <f>IF(DU$9="",0,IF(DU$9-SUMIFS(conditions!$73:$73,conditions!$8:$8,"&lt;="&amp;DU$9,conditions!$9:$9,"&gt;="&amp;DU$9)-SUMIFS(conditions!$71:$71,conditions!$8:$8,"&lt;="&amp;DU$9,conditions!$9:$9,"&gt;="&amp;DU$9)&lt;$U$9,SUMIFS(16:16,$9:$9,DU$9-SUMIFS(conditions!$73:$73,conditions!$8:$8,"&lt;="&amp;DU$9,conditions!$9:$9,"&gt;="&amp;DU$9))*conditions!$U$69*conditions!$U$72,SUMIFS(16:16,$9:$9,DU$9-SUMIFS(conditions!$73:$73,conditions!$8:$8,"&lt;="&amp;DU$9,conditions!$9:$9,"&gt;="&amp;DU$9))*SUMIFS(conditions!$69:$69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*SUMIFS(conditions!$72:$72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))</f>
        <v>0</v>
      </c>
      <c r="DV97" s="37">
        <f>IF(DV$9="",0,IF(DV$9-SUMIFS(conditions!$73:$73,conditions!$8:$8,"&lt;="&amp;DV$9,conditions!$9:$9,"&gt;="&amp;DV$9)-SUMIFS(conditions!$71:$71,conditions!$8:$8,"&lt;="&amp;DV$9,conditions!$9:$9,"&gt;="&amp;DV$9)&lt;$U$9,SUMIFS(16:16,$9:$9,DV$9-SUMIFS(conditions!$73:$73,conditions!$8:$8,"&lt;="&amp;DV$9,conditions!$9:$9,"&gt;="&amp;DV$9))*conditions!$U$69*conditions!$U$72,SUMIFS(16:16,$9:$9,DV$9-SUMIFS(conditions!$73:$73,conditions!$8:$8,"&lt;="&amp;DV$9,conditions!$9:$9,"&gt;="&amp;DV$9))*SUMIFS(conditions!$69:$69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*SUMIFS(conditions!$72:$72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))</f>
        <v>0</v>
      </c>
      <c r="DW97" s="37">
        <f>IF(DW$9="",0,IF(DW$9-SUMIFS(conditions!$73:$73,conditions!$8:$8,"&lt;="&amp;DW$9,conditions!$9:$9,"&gt;="&amp;DW$9)-SUMIFS(conditions!$71:$71,conditions!$8:$8,"&lt;="&amp;DW$9,conditions!$9:$9,"&gt;="&amp;DW$9)&lt;$U$9,SUMIFS(16:16,$9:$9,DW$9-SUMIFS(conditions!$73:$73,conditions!$8:$8,"&lt;="&amp;DW$9,conditions!$9:$9,"&gt;="&amp;DW$9))*conditions!$U$69*conditions!$U$72,SUMIFS(16:16,$9:$9,DW$9-SUMIFS(conditions!$73:$73,conditions!$8:$8,"&lt;="&amp;DW$9,conditions!$9:$9,"&gt;="&amp;DW$9))*SUMIFS(conditions!$69:$69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*SUMIFS(conditions!$72:$72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))</f>
        <v>22.5</v>
      </c>
      <c r="DX97" s="37">
        <f>IF(DX$9="",0,IF(DX$9-SUMIFS(conditions!$73:$73,conditions!$8:$8,"&lt;="&amp;DX$9,conditions!$9:$9,"&gt;="&amp;DX$9)-SUMIFS(conditions!$71:$71,conditions!$8:$8,"&lt;="&amp;DX$9,conditions!$9:$9,"&gt;="&amp;DX$9)&lt;$U$9,SUMIFS(16:16,$9:$9,DX$9-SUMIFS(conditions!$73:$73,conditions!$8:$8,"&lt;="&amp;DX$9,conditions!$9:$9,"&gt;="&amp;DX$9))*conditions!$U$69*conditions!$U$72,SUMIFS(16:16,$9:$9,DX$9-SUMIFS(conditions!$73:$73,conditions!$8:$8,"&lt;="&amp;DX$9,conditions!$9:$9,"&gt;="&amp;DX$9))*SUMIFS(conditions!$69:$69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*SUMIFS(conditions!$72:$72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))</f>
        <v>22.275000000000002</v>
      </c>
      <c r="DY97" s="37">
        <f>IF(DY$9="",0,IF(DY$9-SUMIFS(conditions!$73:$73,conditions!$8:$8,"&lt;="&amp;DY$9,conditions!$9:$9,"&gt;="&amp;DY$9)-SUMIFS(conditions!$71:$71,conditions!$8:$8,"&lt;="&amp;DY$9,conditions!$9:$9,"&gt;="&amp;DY$9)&lt;$U$9,SUMIFS(16:16,$9:$9,DY$9-SUMIFS(conditions!$73:$73,conditions!$8:$8,"&lt;="&amp;DY$9,conditions!$9:$9,"&gt;="&amp;DY$9))*conditions!$U$69*conditions!$U$72,SUMIFS(16:16,$9:$9,DY$9-SUMIFS(conditions!$73:$73,conditions!$8:$8,"&lt;="&amp;DY$9,conditions!$9:$9,"&gt;="&amp;DY$9))*SUMIFS(conditions!$69:$69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*SUMIFS(conditions!$72:$72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))</f>
        <v>22.275000000000002</v>
      </c>
      <c r="DZ97" s="37">
        <f>IF(DZ$9="",0,IF(DZ$9-SUMIFS(conditions!$73:$73,conditions!$8:$8,"&lt;="&amp;DZ$9,conditions!$9:$9,"&gt;="&amp;DZ$9)-SUMIFS(conditions!$71:$71,conditions!$8:$8,"&lt;="&amp;DZ$9,conditions!$9:$9,"&gt;="&amp;DZ$9)&lt;$U$9,SUMIFS(16:16,$9:$9,DZ$9-SUMIFS(conditions!$73:$73,conditions!$8:$8,"&lt;="&amp;DZ$9,conditions!$9:$9,"&gt;="&amp;DZ$9))*conditions!$U$69*conditions!$U$72,SUMIFS(16:16,$9:$9,DZ$9-SUMIFS(conditions!$73:$73,conditions!$8:$8,"&lt;="&amp;DZ$9,conditions!$9:$9,"&gt;="&amp;DZ$9))*SUMIFS(conditions!$69:$69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*SUMIFS(conditions!$72:$72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))</f>
        <v>22.275000000000002</v>
      </c>
      <c r="EA97" s="37">
        <f>IF(EA$9="",0,IF(EA$9-SUMIFS(conditions!$73:$73,conditions!$8:$8,"&lt;="&amp;EA$9,conditions!$9:$9,"&gt;="&amp;EA$9)-SUMIFS(conditions!$71:$71,conditions!$8:$8,"&lt;="&amp;EA$9,conditions!$9:$9,"&gt;="&amp;EA$9)&lt;$U$9,SUMIFS(16:16,$9:$9,EA$9-SUMIFS(conditions!$73:$73,conditions!$8:$8,"&lt;="&amp;EA$9,conditions!$9:$9,"&gt;="&amp;EA$9))*conditions!$U$69*conditions!$U$72,SUMIFS(16:16,$9:$9,EA$9-SUMIFS(conditions!$73:$73,conditions!$8:$8,"&lt;="&amp;EA$9,conditions!$9:$9,"&gt;="&amp;EA$9))*SUMIFS(conditions!$69:$69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*SUMIFS(conditions!$72:$72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))</f>
        <v>22.275000000000002</v>
      </c>
      <c r="EB97" s="37">
        <f>IF(EB$9="",0,IF(EB$9-SUMIFS(conditions!$73:$73,conditions!$8:$8,"&lt;="&amp;EB$9,conditions!$9:$9,"&gt;="&amp;EB$9)-SUMIFS(conditions!$71:$71,conditions!$8:$8,"&lt;="&amp;EB$9,conditions!$9:$9,"&gt;="&amp;EB$9)&lt;$U$9,SUMIFS(16:16,$9:$9,EB$9-SUMIFS(conditions!$73:$73,conditions!$8:$8,"&lt;="&amp;EB$9,conditions!$9:$9,"&gt;="&amp;EB$9))*conditions!$U$69*conditions!$U$72,SUMIFS(16:16,$9:$9,EB$9-SUMIFS(conditions!$73:$73,conditions!$8:$8,"&lt;="&amp;EB$9,conditions!$9:$9,"&gt;="&amp;EB$9))*SUMIFS(conditions!$69:$69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*SUMIFS(conditions!$72:$72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))</f>
        <v>0</v>
      </c>
      <c r="EC97" s="37">
        <f>IF(EC$9="",0,IF(EC$9-SUMIFS(conditions!$73:$73,conditions!$8:$8,"&lt;="&amp;EC$9,conditions!$9:$9,"&gt;="&amp;EC$9)-SUMIFS(conditions!$71:$71,conditions!$8:$8,"&lt;="&amp;EC$9,conditions!$9:$9,"&gt;="&amp;EC$9)&lt;$U$9,SUMIFS(16:16,$9:$9,EC$9-SUMIFS(conditions!$73:$73,conditions!$8:$8,"&lt;="&amp;EC$9,conditions!$9:$9,"&gt;="&amp;EC$9))*conditions!$U$69*conditions!$U$72,SUMIFS(16:16,$9:$9,EC$9-SUMIFS(conditions!$73:$73,conditions!$8:$8,"&lt;="&amp;EC$9,conditions!$9:$9,"&gt;="&amp;EC$9))*SUMIFS(conditions!$69:$69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*SUMIFS(conditions!$72:$72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))</f>
        <v>0</v>
      </c>
      <c r="ED97" s="37">
        <f>IF(ED$9="",0,IF(ED$9-SUMIFS(conditions!$73:$73,conditions!$8:$8,"&lt;="&amp;ED$9,conditions!$9:$9,"&gt;="&amp;ED$9)-SUMIFS(conditions!$71:$71,conditions!$8:$8,"&lt;="&amp;ED$9,conditions!$9:$9,"&gt;="&amp;ED$9)&lt;$U$9,SUMIFS(16:16,$9:$9,ED$9-SUMIFS(conditions!$73:$73,conditions!$8:$8,"&lt;="&amp;ED$9,conditions!$9:$9,"&gt;="&amp;ED$9))*conditions!$U$69*conditions!$U$72,SUMIFS(16:16,$9:$9,ED$9-SUMIFS(conditions!$73:$73,conditions!$8:$8,"&lt;="&amp;ED$9,conditions!$9:$9,"&gt;="&amp;ED$9))*SUMIFS(conditions!$69:$69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*SUMIFS(conditions!$72:$72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))</f>
        <v>22.275000000000002</v>
      </c>
      <c r="EE97" s="37">
        <f>IF(EE$9="",0,IF(EE$9-SUMIFS(conditions!$73:$73,conditions!$8:$8,"&lt;="&amp;EE$9,conditions!$9:$9,"&gt;="&amp;EE$9)-SUMIFS(conditions!$71:$71,conditions!$8:$8,"&lt;="&amp;EE$9,conditions!$9:$9,"&gt;="&amp;EE$9)&lt;$U$9,SUMIFS(16:16,$9:$9,EE$9-SUMIFS(conditions!$73:$73,conditions!$8:$8,"&lt;="&amp;EE$9,conditions!$9:$9,"&gt;="&amp;EE$9))*conditions!$U$69*conditions!$U$72,SUMIFS(16:16,$9:$9,EE$9-SUMIFS(conditions!$73:$73,conditions!$8:$8,"&lt;="&amp;EE$9,conditions!$9:$9,"&gt;="&amp;EE$9))*SUMIFS(conditions!$69:$69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*SUMIFS(conditions!$72:$72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))</f>
        <v>22.275000000000002</v>
      </c>
      <c r="EF97" s="37">
        <f>IF(EF$9="",0,IF(EF$9-SUMIFS(conditions!$73:$73,conditions!$8:$8,"&lt;="&amp;EF$9,conditions!$9:$9,"&gt;="&amp;EF$9)-SUMIFS(conditions!$71:$71,conditions!$8:$8,"&lt;="&amp;EF$9,conditions!$9:$9,"&gt;="&amp;EF$9)&lt;$U$9,SUMIFS(16:16,$9:$9,EF$9-SUMIFS(conditions!$73:$73,conditions!$8:$8,"&lt;="&amp;EF$9,conditions!$9:$9,"&gt;="&amp;EF$9))*conditions!$U$69*conditions!$U$72,SUMIFS(16:16,$9:$9,EF$9-SUMIFS(conditions!$73:$73,conditions!$8:$8,"&lt;="&amp;EF$9,conditions!$9:$9,"&gt;="&amp;EF$9))*SUMIFS(conditions!$69:$69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*SUMIFS(conditions!$72:$72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))</f>
        <v>22.275000000000002</v>
      </c>
      <c r="EG97" s="37">
        <f>IF(EG$9="",0,IF(EG$9-SUMIFS(conditions!$73:$73,conditions!$8:$8,"&lt;="&amp;EG$9,conditions!$9:$9,"&gt;="&amp;EG$9)-SUMIFS(conditions!$71:$71,conditions!$8:$8,"&lt;="&amp;EG$9,conditions!$9:$9,"&gt;="&amp;EG$9)&lt;$U$9,SUMIFS(16:16,$9:$9,EG$9-SUMIFS(conditions!$73:$73,conditions!$8:$8,"&lt;="&amp;EG$9,conditions!$9:$9,"&gt;="&amp;EG$9))*conditions!$U$69*conditions!$U$72,SUMIFS(16:16,$9:$9,EG$9-SUMIFS(conditions!$73:$73,conditions!$8:$8,"&lt;="&amp;EG$9,conditions!$9:$9,"&gt;="&amp;EG$9))*SUMIFS(conditions!$69:$69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*SUMIFS(conditions!$72:$72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))</f>
        <v>22.275000000000002</v>
      </c>
      <c r="EH97" s="37">
        <f>IF(EH$9="",0,IF(EH$9-SUMIFS(conditions!$73:$73,conditions!$8:$8,"&lt;="&amp;EH$9,conditions!$9:$9,"&gt;="&amp;EH$9)-SUMIFS(conditions!$71:$71,conditions!$8:$8,"&lt;="&amp;EH$9,conditions!$9:$9,"&gt;="&amp;EH$9)&lt;$U$9,SUMIFS(16:16,$9:$9,EH$9-SUMIFS(conditions!$73:$73,conditions!$8:$8,"&lt;="&amp;EH$9,conditions!$9:$9,"&gt;="&amp;EH$9))*conditions!$U$69*conditions!$U$72,SUMIFS(16:16,$9:$9,EH$9-SUMIFS(conditions!$73:$73,conditions!$8:$8,"&lt;="&amp;EH$9,conditions!$9:$9,"&gt;="&amp;EH$9))*SUMIFS(conditions!$69:$69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*SUMIFS(conditions!$72:$72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))</f>
        <v>22.275000000000002</v>
      </c>
      <c r="EI97" s="37">
        <f>IF(EI$9="",0,IF(EI$9-SUMIFS(conditions!$73:$73,conditions!$8:$8,"&lt;="&amp;EI$9,conditions!$9:$9,"&gt;="&amp;EI$9)-SUMIFS(conditions!$71:$71,conditions!$8:$8,"&lt;="&amp;EI$9,conditions!$9:$9,"&gt;="&amp;EI$9)&lt;$U$9,SUMIFS(16:16,$9:$9,EI$9-SUMIFS(conditions!$73:$73,conditions!$8:$8,"&lt;="&amp;EI$9,conditions!$9:$9,"&gt;="&amp;EI$9))*conditions!$U$69*conditions!$U$72,SUMIFS(16:16,$9:$9,EI$9-SUMIFS(conditions!$73:$73,conditions!$8:$8,"&lt;="&amp;EI$9,conditions!$9:$9,"&gt;="&amp;EI$9))*SUMIFS(conditions!$69:$69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*SUMIFS(conditions!$72:$72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))</f>
        <v>0</v>
      </c>
      <c r="EJ97" s="37">
        <f>IF(EJ$9="",0,IF(EJ$9-SUMIFS(conditions!$73:$73,conditions!$8:$8,"&lt;="&amp;EJ$9,conditions!$9:$9,"&gt;="&amp;EJ$9)-SUMIFS(conditions!$71:$71,conditions!$8:$8,"&lt;="&amp;EJ$9,conditions!$9:$9,"&gt;="&amp;EJ$9)&lt;$U$9,SUMIFS(16:16,$9:$9,EJ$9-SUMIFS(conditions!$73:$73,conditions!$8:$8,"&lt;="&amp;EJ$9,conditions!$9:$9,"&gt;="&amp;EJ$9))*conditions!$U$69*conditions!$U$72,SUMIFS(16:16,$9:$9,EJ$9-SUMIFS(conditions!$73:$73,conditions!$8:$8,"&lt;="&amp;EJ$9,conditions!$9:$9,"&gt;="&amp;EJ$9))*SUMIFS(conditions!$69:$69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*SUMIFS(conditions!$72:$72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))</f>
        <v>0</v>
      </c>
      <c r="EK97" s="37">
        <f>IF(EK$9="",0,IF(EK$9-SUMIFS(conditions!$73:$73,conditions!$8:$8,"&lt;="&amp;EK$9,conditions!$9:$9,"&gt;="&amp;EK$9)-SUMIFS(conditions!$71:$71,conditions!$8:$8,"&lt;="&amp;EK$9,conditions!$9:$9,"&gt;="&amp;EK$9)&lt;$U$9,SUMIFS(16:16,$9:$9,EK$9-SUMIFS(conditions!$73:$73,conditions!$8:$8,"&lt;="&amp;EK$9,conditions!$9:$9,"&gt;="&amp;EK$9))*conditions!$U$69*conditions!$U$72,SUMIFS(16:16,$9:$9,EK$9-SUMIFS(conditions!$73:$73,conditions!$8:$8,"&lt;="&amp;EK$9,conditions!$9:$9,"&gt;="&amp;EK$9))*SUMIFS(conditions!$69:$69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*SUMIFS(conditions!$72:$72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))</f>
        <v>22.275000000000002</v>
      </c>
      <c r="EL97" s="37">
        <f>IF(EL$9="",0,IF(EL$9-SUMIFS(conditions!$73:$73,conditions!$8:$8,"&lt;="&amp;EL$9,conditions!$9:$9,"&gt;="&amp;EL$9)-SUMIFS(conditions!$71:$71,conditions!$8:$8,"&lt;="&amp;EL$9,conditions!$9:$9,"&gt;="&amp;EL$9)&lt;$U$9,SUMIFS(16:16,$9:$9,EL$9-SUMIFS(conditions!$73:$73,conditions!$8:$8,"&lt;="&amp;EL$9,conditions!$9:$9,"&gt;="&amp;EL$9))*conditions!$U$69*conditions!$U$72,SUMIFS(16:16,$9:$9,EL$9-SUMIFS(conditions!$73:$73,conditions!$8:$8,"&lt;="&amp;EL$9,conditions!$9:$9,"&gt;="&amp;EL$9))*SUMIFS(conditions!$69:$69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*SUMIFS(conditions!$72:$72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))</f>
        <v>22.275000000000002</v>
      </c>
      <c r="EM97" s="37">
        <f>IF(EM$9="",0,IF(EM$9-SUMIFS(conditions!$73:$73,conditions!$8:$8,"&lt;="&amp;EM$9,conditions!$9:$9,"&gt;="&amp;EM$9)-SUMIFS(conditions!$71:$71,conditions!$8:$8,"&lt;="&amp;EM$9,conditions!$9:$9,"&gt;="&amp;EM$9)&lt;$U$9,SUMIFS(16:16,$9:$9,EM$9-SUMIFS(conditions!$73:$73,conditions!$8:$8,"&lt;="&amp;EM$9,conditions!$9:$9,"&gt;="&amp;EM$9))*conditions!$U$69*conditions!$U$72,SUMIFS(16:16,$9:$9,EM$9-SUMIFS(conditions!$73:$73,conditions!$8:$8,"&lt;="&amp;EM$9,conditions!$9:$9,"&gt;="&amp;EM$9))*SUMIFS(conditions!$69:$69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*SUMIFS(conditions!$72:$72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))</f>
        <v>22.275000000000002</v>
      </c>
      <c r="EN97" s="37">
        <f>IF(EN$9="",0,IF(EN$9-SUMIFS(conditions!$73:$73,conditions!$8:$8,"&lt;="&amp;EN$9,conditions!$9:$9,"&gt;="&amp;EN$9)-SUMIFS(conditions!$71:$71,conditions!$8:$8,"&lt;="&amp;EN$9,conditions!$9:$9,"&gt;="&amp;EN$9)&lt;$U$9,SUMIFS(16:16,$9:$9,EN$9-SUMIFS(conditions!$73:$73,conditions!$8:$8,"&lt;="&amp;EN$9,conditions!$9:$9,"&gt;="&amp;EN$9))*conditions!$U$69*conditions!$U$72,SUMIFS(16:16,$9:$9,EN$9-SUMIFS(conditions!$73:$73,conditions!$8:$8,"&lt;="&amp;EN$9,conditions!$9:$9,"&gt;="&amp;EN$9))*SUMIFS(conditions!$69:$69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*SUMIFS(conditions!$72:$72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))</f>
        <v>22.275000000000002</v>
      </c>
      <c r="EO97" s="37">
        <f>IF(EO$9="",0,IF(EO$9-SUMIFS(conditions!$73:$73,conditions!$8:$8,"&lt;="&amp;EO$9,conditions!$9:$9,"&gt;="&amp;EO$9)-SUMIFS(conditions!$71:$71,conditions!$8:$8,"&lt;="&amp;EO$9,conditions!$9:$9,"&gt;="&amp;EO$9)&lt;$U$9,SUMIFS(16:16,$9:$9,EO$9-SUMIFS(conditions!$73:$73,conditions!$8:$8,"&lt;="&amp;EO$9,conditions!$9:$9,"&gt;="&amp;EO$9))*conditions!$U$69*conditions!$U$72,SUMIFS(16:16,$9:$9,EO$9-SUMIFS(conditions!$73:$73,conditions!$8:$8,"&lt;="&amp;EO$9,conditions!$9:$9,"&gt;="&amp;EO$9))*SUMIFS(conditions!$69:$69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*SUMIFS(conditions!$72:$72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))</f>
        <v>22.275000000000002</v>
      </c>
      <c r="EP97" s="37">
        <f>IF(EP$9="",0,IF(EP$9-SUMIFS(conditions!$73:$73,conditions!$8:$8,"&lt;="&amp;EP$9,conditions!$9:$9,"&gt;="&amp;EP$9)-SUMIFS(conditions!$71:$71,conditions!$8:$8,"&lt;="&amp;EP$9,conditions!$9:$9,"&gt;="&amp;EP$9)&lt;$U$9,SUMIFS(16:16,$9:$9,EP$9-SUMIFS(conditions!$73:$73,conditions!$8:$8,"&lt;="&amp;EP$9,conditions!$9:$9,"&gt;="&amp;EP$9))*conditions!$U$69*conditions!$U$72,SUMIFS(16:16,$9:$9,EP$9-SUMIFS(conditions!$73:$73,conditions!$8:$8,"&lt;="&amp;EP$9,conditions!$9:$9,"&gt;="&amp;EP$9))*SUMIFS(conditions!$69:$69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*SUMIFS(conditions!$72:$72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))</f>
        <v>0</v>
      </c>
      <c r="EQ97" s="37">
        <f>IF(EQ$9="",0,IF(EQ$9-SUMIFS(conditions!$73:$73,conditions!$8:$8,"&lt;="&amp;EQ$9,conditions!$9:$9,"&gt;="&amp;EQ$9)-SUMIFS(conditions!$71:$71,conditions!$8:$8,"&lt;="&amp;EQ$9,conditions!$9:$9,"&gt;="&amp;EQ$9)&lt;$U$9,SUMIFS(16:16,$9:$9,EQ$9-SUMIFS(conditions!$73:$73,conditions!$8:$8,"&lt;="&amp;EQ$9,conditions!$9:$9,"&gt;="&amp;EQ$9))*conditions!$U$69*conditions!$U$72,SUMIFS(16:16,$9:$9,EQ$9-SUMIFS(conditions!$73:$73,conditions!$8:$8,"&lt;="&amp;EQ$9,conditions!$9:$9,"&gt;="&amp;EQ$9))*SUMIFS(conditions!$69:$69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*SUMIFS(conditions!$72:$72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))</f>
        <v>0</v>
      </c>
      <c r="ER97" s="37">
        <f>IF(ER$9="",0,IF(ER$9-SUMIFS(conditions!$73:$73,conditions!$8:$8,"&lt;="&amp;ER$9,conditions!$9:$9,"&gt;="&amp;ER$9)-SUMIFS(conditions!$71:$71,conditions!$8:$8,"&lt;="&amp;ER$9,conditions!$9:$9,"&gt;="&amp;ER$9)&lt;$U$9,SUMIFS(16:16,$9:$9,ER$9-SUMIFS(conditions!$73:$73,conditions!$8:$8,"&lt;="&amp;ER$9,conditions!$9:$9,"&gt;="&amp;ER$9))*conditions!$U$69*conditions!$U$72,SUMIFS(16:16,$9:$9,ER$9-SUMIFS(conditions!$73:$73,conditions!$8:$8,"&lt;="&amp;ER$9,conditions!$9:$9,"&gt;="&amp;ER$9))*SUMIFS(conditions!$69:$69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*SUMIFS(conditions!$72:$72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))</f>
        <v>22.275000000000002</v>
      </c>
      <c r="ES97" s="37">
        <f>IF(ES$9="",0,IF(ES$9-SUMIFS(conditions!$73:$73,conditions!$8:$8,"&lt;="&amp;ES$9,conditions!$9:$9,"&gt;="&amp;ES$9)-SUMIFS(conditions!$71:$71,conditions!$8:$8,"&lt;="&amp;ES$9,conditions!$9:$9,"&gt;="&amp;ES$9)&lt;$U$9,SUMIFS(16:16,$9:$9,ES$9-SUMIFS(conditions!$73:$73,conditions!$8:$8,"&lt;="&amp;ES$9,conditions!$9:$9,"&gt;="&amp;ES$9))*conditions!$U$69*conditions!$U$72,SUMIFS(16:16,$9:$9,ES$9-SUMIFS(conditions!$73:$73,conditions!$8:$8,"&lt;="&amp;ES$9,conditions!$9:$9,"&gt;="&amp;ES$9))*SUMIFS(conditions!$69:$69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*SUMIFS(conditions!$72:$72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))</f>
        <v>22.275000000000002</v>
      </c>
      <c r="ET97" s="37">
        <f>IF(ET$9="",0,IF(ET$9-SUMIFS(conditions!$73:$73,conditions!$8:$8,"&lt;="&amp;ET$9,conditions!$9:$9,"&gt;="&amp;ET$9)-SUMIFS(conditions!$71:$71,conditions!$8:$8,"&lt;="&amp;ET$9,conditions!$9:$9,"&gt;="&amp;ET$9)&lt;$U$9,SUMIFS(16:16,$9:$9,ET$9-SUMIFS(conditions!$73:$73,conditions!$8:$8,"&lt;="&amp;ET$9,conditions!$9:$9,"&gt;="&amp;ET$9))*conditions!$U$69*conditions!$U$72,SUMIFS(16:16,$9:$9,ET$9-SUMIFS(conditions!$73:$73,conditions!$8:$8,"&lt;="&amp;ET$9,conditions!$9:$9,"&gt;="&amp;ET$9))*SUMIFS(conditions!$69:$69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*SUMIFS(conditions!$72:$72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))</f>
        <v>22.275000000000002</v>
      </c>
      <c r="EU97" s="37">
        <f>IF(EU$9="",0,IF(EU$9-SUMIFS(conditions!$73:$73,conditions!$8:$8,"&lt;="&amp;EU$9,conditions!$9:$9,"&gt;="&amp;EU$9)-SUMIFS(conditions!$71:$71,conditions!$8:$8,"&lt;="&amp;EU$9,conditions!$9:$9,"&gt;="&amp;EU$9)&lt;$U$9,SUMIFS(16:16,$9:$9,EU$9-SUMIFS(conditions!$73:$73,conditions!$8:$8,"&lt;="&amp;EU$9,conditions!$9:$9,"&gt;="&amp;EU$9))*conditions!$U$69*conditions!$U$72,SUMIFS(16:16,$9:$9,EU$9-SUMIFS(conditions!$73:$73,conditions!$8:$8,"&lt;="&amp;EU$9,conditions!$9:$9,"&gt;="&amp;EU$9))*SUMIFS(conditions!$69:$69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*SUMIFS(conditions!$72:$72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))</f>
        <v>22.275000000000002</v>
      </c>
      <c r="EV97" s="37">
        <f>IF(EV$9="",0,IF(EV$9-SUMIFS(conditions!$73:$73,conditions!$8:$8,"&lt;="&amp;EV$9,conditions!$9:$9,"&gt;="&amp;EV$9)-SUMIFS(conditions!$71:$71,conditions!$8:$8,"&lt;="&amp;EV$9,conditions!$9:$9,"&gt;="&amp;EV$9)&lt;$U$9,SUMIFS(16:16,$9:$9,EV$9-SUMIFS(conditions!$73:$73,conditions!$8:$8,"&lt;="&amp;EV$9,conditions!$9:$9,"&gt;="&amp;EV$9))*conditions!$U$69*conditions!$U$72,SUMIFS(16:16,$9:$9,EV$9-SUMIFS(conditions!$73:$73,conditions!$8:$8,"&lt;="&amp;EV$9,conditions!$9:$9,"&gt;="&amp;EV$9))*SUMIFS(conditions!$69:$69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*SUMIFS(conditions!$72:$72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))</f>
        <v>22.275000000000002</v>
      </c>
      <c r="EW97" s="37">
        <f>IF(EW$9="",0,IF(EW$9-SUMIFS(conditions!$73:$73,conditions!$8:$8,"&lt;="&amp;EW$9,conditions!$9:$9,"&gt;="&amp;EW$9)-SUMIFS(conditions!$71:$71,conditions!$8:$8,"&lt;="&amp;EW$9,conditions!$9:$9,"&gt;="&amp;EW$9)&lt;$U$9,SUMIFS(16:16,$9:$9,EW$9-SUMIFS(conditions!$73:$73,conditions!$8:$8,"&lt;="&amp;EW$9,conditions!$9:$9,"&gt;="&amp;EW$9))*conditions!$U$69*conditions!$U$72,SUMIFS(16:16,$9:$9,EW$9-SUMIFS(conditions!$73:$73,conditions!$8:$8,"&lt;="&amp;EW$9,conditions!$9:$9,"&gt;="&amp;EW$9))*SUMIFS(conditions!$69:$69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*SUMIFS(conditions!$72:$72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))</f>
        <v>0</v>
      </c>
      <c r="EX97" s="37">
        <f>IF(EX$9="",0,IF(EX$9-SUMIFS(conditions!$73:$73,conditions!$8:$8,"&lt;="&amp;EX$9,conditions!$9:$9,"&gt;="&amp;EX$9)-SUMIFS(conditions!$71:$71,conditions!$8:$8,"&lt;="&amp;EX$9,conditions!$9:$9,"&gt;="&amp;EX$9)&lt;$U$9,SUMIFS(16:16,$9:$9,EX$9-SUMIFS(conditions!$73:$73,conditions!$8:$8,"&lt;="&amp;EX$9,conditions!$9:$9,"&gt;="&amp;EX$9))*conditions!$U$69*conditions!$U$72,SUMIFS(16:16,$9:$9,EX$9-SUMIFS(conditions!$73:$73,conditions!$8:$8,"&lt;="&amp;EX$9,conditions!$9:$9,"&gt;="&amp;EX$9))*SUMIFS(conditions!$69:$69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*SUMIFS(conditions!$72:$72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))</f>
        <v>0</v>
      </c>
      <c r="EY97" s="37">
        <f>IF(EY$9="",0,IF(EY$9-SUMIFS(conditions!$73:$73,conditions!$8:$8,"&lt;="&amp;EY$9,conditions!$9:$9,"&gt;="&amp;EY$9)-SUMIFS(conditions!$71:$71,conditions!$8:$8,"&lt;="&amp;EY$9,conditions!$9:$9,"&gt;="&amp;EY$9)&lt;$U$9,SUMIFS(16:16,$9:$9,EY$9-SUMIFS(conditions!$73:$73,conditions!$8:$8,"&lt;="&amp;EY$9,conditions!$9:$9,"&gt;="&amp;EY$9))*conditions!$U$69*conditions!$U$72,SUMIFS(16:16,$9:$9,EY$9-SUMIFS(conditions!$73:$73,conditions!$8:$8,"&lt;="&amp;EY$9,conditions!$9:$9,"&gt;="&amp;EY$9))*SUMIFS(conditions!$69:$69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*SUMIFS(conditions!$72:$72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))</f>
        <v>22.275000000000002</v>
      </c>
      <c r="EZ97" s="37">
        <f>IF(EZ$9="",0,IF(EZ$9-SUMIFS(conditions!$73:$73,conditions!$8:$8,"&lt;="&amp;EZ$9,conditions!$9:$9,"&gt;="&amp;EZ$9)-SUMIFS(conditions!$71:$71,conditions!$8:$8,"&lt;="&amp;EZ$9,conditions!$9:$9,"&gt;="&amp;EZ$9)&lt;$U$9,SUMIFS(16:16,$9:$9,EZ$9-SUMIFS(conditions!$73:$73,conditions!$8:$8,"&lt;="&amp;EZ$9,conditions!$9:$9,"&gt;="&amp;EZ$9))*conditions!$U$69*conditions!$U$72,SUMIFS(16:16,$9:$9,EZ$9-SUMIFS(conditions!$73:$73,conditions!$8:$8,"&lt;="&amp;EZ$9,conditions!$9:$9,"&gt;="&amp;EZ$9))*SUMIFS(conditions!$69:$69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*SUMIFS(conditions!$72:$72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))</f>
        <v>22.275000000000002</v>
      </c>
      <c r="FA97" s="37">
        <f>IF(FA$9="",0,IF(FA$9-SUMIFS(conditions!$73:$73,conditions!$8:$8,"&lt;="&amp;FA$9,conditions!$9:$9,"&gt;="&amp;FA$9)-SUMIFS(conditions!$71:$71,conditions!$8:$8,"&lt;="&amp;FA$9,conditions!$9:$9,"&gt;="&amp;FA$9)&lt;$U$9,SUMIFS(16:16,$9:$9,FA$9-SUMIFS(conditions!$73:$73,conditions!$8:$8,"&lt;="&amp;FA$9,conditions!$9:$9,"&gt;="&amp;FA$9))*conditions!$U$69*conditions!$U$72,SUMIFS(16:16,$9:$9,FA$9-SUMIFS(conditions!$73:$73,conditions!$8:$8,"&lt;="&amp;FA$9,conditions!$9:$9,"&gt;="&amp;FA$9))*SUMIFS(conditions!$69:$69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*SUMIFS(conditions!$72:$72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))</f>
        <v>22.275000000000002</v>
      </c>
      <c r="FB97" s="37">
        <f>IF(FB$9="",0,IF(FB$9-SUMIFS(conditions!$73:$73,conditions!$8:$8,"&lt;="&amp;FB$9,conditions!$9:$9,"&gt;="&amp;FB$9)-SUMIFS(conditions!$71:$71,conditions!$8:$8,"&lt;="&amp;FB$9,conditions!$9:$9,"&gt;="&amp;FB$9)&lt;$U$9,SUMIFS(16:16,$9:$9,FB$9-SUMIFS(conditions!$73:$73,conditions!$8:$8,"&lt;="&amp;FB$9,conditions!$9:$9,"&gt;="&amp;FB$9))*conditions!$U$69*conditions!$U$72,SUMIFS(16:16,$9:$9,FB$9-SUMIFS(conditions!$73:$73,conditions!$8:$8,"&lt;="&amp;FB$9,conditions!$9:$9,"&gt;="&amp;FB$9))*SUMIFS(conditions!$69:$69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*SUMIFS(conditions!$72:$72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))</f>
        <v>22.275000000000002</v>
      </c>
      <c r="FC97" s="37">
        <f>IF(FC$9="",0,IF(FC$9-SUMIFS(conditions!$73:$73,conditions!$8:$8,"&lt;="&amp;FC$9,conditions!$9:$9,"&gt;="&amp;FC$9)-SUMIFS(conditions!$71:$71,conditions!$8:$8,"&lt;="&amp;FC$9,conditions!$9:$9,"&gt;="&amp;FC$9)&lt;$U$9,SUMIFS(16:16,$9:$9,FC$9-SUMIFS(conditions!$73:$73,conditions!$8:$8,"&lt;="&amp;FC$9,conditions!$9:$9,"&gt;="&amp;FC$9))*conditions!$U$69*conditions!$U$72,SUMIFS(16:16,$9:$9,FC$9-SUMIFS(conditions!$73:$73,conditions!$8:$8,"&lt;="&amp;FC$9,conditions!$9:$9,"&gt;="&amp;FC$9))*SUMIFS(conditions!$69:$69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*SUMIFS(conditions!$72:$72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))</f>
        <v>26.73</v>
      </c>
      <c r="FD97" s="37">
        <f>IF(FD$9="",0,IF(FD$9-SUMIFS(conditions!$73:$73,conditions!$8:$8,"&lt;="&amp;FD$9,conditions!$9:$9,"&gt;="&amp;FD$9)-SUMIFS(conditions!$71:$71,conditions!$8:$8,"&lt;="&amp;FD$9,conditions!$9:$9,"&gt;="&amp;FD$9)&lt;$U$9,SUMIFS(16:16,$9:$9,FD$9-SUMIFS(conditions!$73:$73,conditions!$8:$8,"&lt;="&amp;FD$9,conditions!$9:$9,"&gt;="&amp;FD$9))*conditions!$U$69*conditions!$U$72,SUMIFS(16:16,$9:$9,FD$9-SUMIFS(conditions!$73:$73,conditions!$8:$8,"&lt;="&amp;FD$9,conditions!$9:$9,"&gt;="&amp;FD$9))*SUMIFS(conditions!$69:$69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*SUMIFS(conditions!$72:$72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))</f>
        <v>0</v>
      </c>
      <c r="FE97" s="37">
        <f>IF(FE$9="",0,IF(FE$9-SUMIFS(conditions!$73:$73,conditions!$8:$8,"&lt;="&amp;FE$9,conditions!$9:$9,"&gt;="&amp;FE$9)-SUMIFS(conditions!$71:$71,conditions!$8:$8,"&lt;="&amp;FE$9,conditions!$9:$9,"&gt;="&amp;FE$9)&lt;$U$9,SUMIFS(16:16,$9:$9,FE$9-SUMIFS(conditions!$73:$73,conditions!$8:$8,"&lt;="&amp;FE$9,conditions!$9:$9,"&gt;="&amp;FE$9))*conditions!$U$69*conditions!$U$72,SUMIFS(16:16,$9:$9,FE$9-SUMIFS(conditions!$73:$73,conditions!$8:$8,"&lt;="&amp;FE$9,conditions!$9:$9,"&gt;="&amp;FE$9))*SUMIFS(conditions!$69:$69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*SUMIFS(conditions!$72:$72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))</f>
        <v>0</v>
      </c>
      <c r="FF97" s="37">
        <f>IF(FF$9="",0,IF(FF$9-SUMIFS(conditions!$73:$73,conditions!$8:$8,"&lt;="&amp;FF$9,conditions!$9:$9,"&gt;="&amp;FF$9)-SUMIFS(conditions!$71:$71,conditions!$8:$8,"&lt;="&amp;FF$9,conditions!$9:$9,"&gt;="&amp;FF$9)&lt;$U$9,SUMIFS(16:16,$9:$9,FF$9-SUMIFS(conditions!$73:$73,conditions!$8:$8,"&lt;="&amp;FF$9,conditions!$9:$9,"&gt;="&amp;FF$9))*conditions!$U$69*conditions!$U$72,SUMIFS(16:16,$9:$9,FF$9-SUMIFS(conditions!$73:$73,conditions!$8:$8,"&lt;="&amp;FF$9,conditions!$9:$9,"&gt;="&amp;FF$9))*SUMIFS(conditions!$69:$69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*SUMIFS(conditions!$72:$72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))</f>
        <v>26.73</v>
      </c>
      <c r="FG97" s="37">
        <f>IF(FG$9="",0,IF(FG$9-SUMIFS(conditions!$73:$73,conditions!$8:$8,"&lt;="&amp;FG$9,conditions!$9:$9,"&gt;="&amp;FG$9)-SUMIFS(conditions!$71:$71,conditions!$8:$8,"&lt;="&amp;FG$9,conditions!$9:$9,"&gt;="&amp;FG$9)&lt;$U$9,SUMIFS(16:16,$9:$9,FG$9-SUMIFS(conditions!$73:$73,conditions!$8:$8,"&lt;="&amp;FG$9,conditions!$9:$9,"&gt;="&amp;FG$9))*conditions!$U$69*conditions!$U$72,SUMIFS(16:16,$9:$9,FG$9-SUMIFS(conditions!$73:$73,conditions!$8:$8,"&lt;="&amp;FG$9,conditions!$9:$9,"&gt;="&amp;FG$9))*SUMIFS(conditions!$69:$69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*SUMIFS(conditions!$72:$72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))</f>
        <v>26.73</v>
      </c>
      <c r="FH97" s="37">
        <f>IF(FH$9="",0,IF(FH$9-SUMIFS(conditions!$73:$73,conditions!$8:$8,"&lt;="&amp;FH$9,conditions!$9:$9,"&gt;="&amp;FH$9)-SUMIFS(conditions!$71:$71,conditions!$8:$8,"&lt;="&amp;FH$9,conditions!$9:$9,"&gt;="&amp;FH$9)&lt;$U$9,SUMIFS(16:16,$9:$9,FH$9-SUMIFS(conditions!$73:$73,conditions!$8:$8,"&lt;="&amp;FH$9,conditions!$9:$9,"&gt;="&amp;FH$9))*conditions!$U$69*conditions!$U$72,SUMIFS(16:16,$9:$9,FH$9-SUMIFS(conditions!$73:$73,conditions!$8:$8,"&lt;="&amp;FH$9,conditions!$9:$9,"&gt;="&amp;FH$9))*SUMIFS(conditions!$69:$69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*SUMIFS(conditions!$72:$72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))</f>
        <v>26.73</v>
      </c>
      <c r="FI97" s="37">
        <f>IF(FI$9="",0,IF(FI$9-SUMIFS(conditions!$73:$73,conditions!$8:$8,"&lt;="&amp;FI$9,conditions!$9:$9,"&gt;="&amp;FI$9)-SUMIFS(conditions!$71:$71,conditions!$8:$8,"&lt;="&amp;FI$9,conditions!$9:$9,"&gt;="&amp;FI$9)&lt;$U$9,SUMIFS(16:16,$9:$9,FI$9-SUMIFS(conditions!$73:$73,conditions!$8:$8,"&lt;="&amp;FI$9,conditions!$9:$9,"&gt;="&amp;FI$9))*conditions!$U$69*conditions!$U$72,SUMIFS(16:16,$9:$9,FI$9-SUMIFS(conditions!$73:$73,conditions!$8:$8,"&lt;="&amp;FI$9,conditions!$9:$9,"&gt;="&amp;FI$9))*SUMIFS(conditions!$69:$69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*SUMIFS(conditions!$72:$72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))</f>
        <v>26.73</v>
      </c>
      <c r="FJ97" s="37">
        <f>IF(FJ$9="",0,IF(FJ$9-SUMIFS(conditions!$73:$73,conditions!$8:$8,"&lt;="&amp;FJ$9,conditions!$9:$9,"&gt;="&amp;FJ$9)-SUMIFS(conditions!$71:$71,conditions!$8:$8,"&lt;="&amp;FJ$9,conditions!$9:$9,"&gt;="&amp;FJ$9)&lt;$U$9,SUMIFS(16:16,$9:$9,FJ$9-SUMIFS(conditions!$73:$73,conditions!$8:$8,"&lt;="&amp;FJ$9,conditions!$9:$9,"&gt;="&amp;FJ$9))*conditions!$U$69*conditions!$U$72,SUMIFS(16:16,$9:$9,FJ$9-SUMIFS(conditions!$73:$73,conditions!$8:$8,"&lt;="&amp;FJ$9,conditions!$9:$9,"&gt;="&amp;FJ$9))*SUMIFS(conditions!$69:$69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*SUMIFS(conditions!$72:$72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))</f>
        <v>26.73</v>
      </c>
      <c r="FK97" s="37">
        <f>IF(FK$9="",0,IF(FK$9-SUMIFS(conditions!$73:$73,conditions!$8:$8,"&lt;="&amp;FK$9,conditions!$9:$9,"&gt;="&amp;FK$9)-SUMIFS(conditions!$71:$71,conditions!$8:$8,"&lt;="&amp;FK$9,conditions!$9:$9,"&gt;="&amp;FK$9)&lt;$U$9,SUMIFS(16:16,$9:$9,FK$9-SUMIFS(conditions!$73:$73,conditions!$8:$8,"&lt;="&amp;FK$9,conditions!$9:$9,"&gt;="&amp;FK$9))*conditions!$U$69*conditions!$U$72,SUMIFS(16:16,$9:$9,FK$9-SUMIFS(conditions!$73:$73,conditions!$8:$8,"&lt;="&amp;FK$9,conditions!$9:$9,"&gt;="&amp;FK$9))*SUMIFS(conditions!$69:$69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*SUMIFS(conditions!$72:$72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))</f>
        <v>0</v>
      </c>
      <c r="FL97" s="37">
        <f>IF(FL$9="",0,IF(FL$9-SUMIFS(conditions!$73:$73,conditions!$8:$8,"&lt;="&amp;FL$9,conditions!$9:$9,"&gt;="&amp;FL$9)-SUMIFS(conditions!$71:$71,conditions!$8:$8,"&lt;="&amp;FL$9,conditions!$9:$9,"&gt;="&amp;FL$9)&lt;$U$9,SUMIFS(16:16,$9:$9,FL$9-SUMIFS(conditions!$73:$73,conditions!$8:$8,"&lt;="&amp;FL$9,conditions!$9:$9,"&gt;="&amp;FL$9))*conditions!$U$69*conditions!$U$72,SUMIFS(16:16,$9:$9,FL$9-SUMIFS(conditions!$73:$73,conditions!$8:$8,"&lt;="&amp;FL$9,conditions!$9:$9,"&gt;="&amp;FL$9))*SUMIFS(conditions!$69:$69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*SUMIFS(conditions!$72:$72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))</f>
        <v>0</v>
      </c>
      <c r="FM97" s="37">
        <f>IF(FM$9="",0,IF(FM$9-SUMIFS(conditions!$73:$73,conditions!$8:$8,"&lt;="&amp;FM$9,conditions!$9:$9,"&gt;="&amp;FM$9)-SUMIFS(conditions!$71:$71,conditions!$8:$8,"&lt;="&amp;FM$9,conditions!$9:$9,"&gt;="&amp;FM$9)&lt;$U$9,SUMIFS(16:16,$9:$9,FM$9-SUMIFS(conditions!$73:$73,conditions!$8:$8,"&lt;="&amp;FM$9,conditions!$9:$9,"&gt;="&amp;FM$9))*conditions!$U$69*conditions!$U$72,SUMIFS(16:16,$9:$9,FM$9-SUMIFS(conditions!$73:$73,conditions!$8:$8,"&lt;="&amp;FM$9,conditions!$9:$9,"&gt;="&amp;FM$9))*SUMIFS(conditions!$69:$69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*SUMIFS(conditions!$72:$72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))</f>
        <v>26.73</v>
      </c>
      <c r="FN97" s="37">
        <f>IF(FN$9="",0,IF(FN$9-SUMIFS(conditions!$73:$73,conditions!$8:$8,"&lt;="&amp;FN$9,conditions!$9:$9,"&gt;="&amp;FN$9)-SUMIFS(conditions!$71:$71,conditions!$8:$8,"&lt;="&amp;FN$9,conditions!$9:$9,"&gt;="&amp;FN$9)&lt;$U$9,SUMIFS(16:16,$9:$9,FN$9-SUMIFS(conditions!$73:$73,conditions!$8:$8,"&lt;="&amp;FN$9,conditions!$9:$9,"&gt;="&amp;FN$9))*conditions!$U$69*conditions!$U$72,SUMIFS(16:16,$9:$9,FN$9-SUMIFS(conditions!$73:$73,conditions!$8:$8,"&lt;="&amp;FN$9,conditions!$9:$9,"&gt;="&amp;FN$9))*SUMIFS(conditions!$69:$69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*SUMIFS(conditions!$72:$72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))</f>
        <v>26.73</v>
      </c>
      <c r="FO97" s="37">
        <f>IF(FO$9="",0,IF(FO$9-SUMIFS(conditions!$73:$73,conditions!$8:$8,"&lt;="&amp;FO$9,conditions!$9:$9,"&gt;="&amp;FO$9)-SUMIFS(conditions!$71:$71,conditions!$8:$8,"&lt;="&amp;FO$9,conditions!$9:$9,"&gt;="&amp;FO$9)&lt;$U$9,SUMIFS(16:16,$9:$9,FO$9-SUMIFS(conditions!$73:$73,conditions!$8:$8,"&lt;="&amp;FO$9,conditions!$9:$9,"&gt;="&amp;FO$9))*conditions!$U$69*conditions!$U$72,SUMIFS(16:16,$9:$9,FO$9-SUMIFS(conditions!$73:$73,conditions!$8:$8,"&lt;="&amp;FO$9,conditions!$9:$9,"&gt;="&amp;FO$9))*SUMIFS(conditions!$69:$69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*SUMIFS(conditions!$72:$72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))</f>
        <v>26.73</v>
      </c>
      <c r="FP97" s="37">
        <f>IF(FP$9="",0,IF(FP$9-SUMIFS(conditions!$73:$73,conditions!$8:$8,"&lt;="&amp;FP$9,conditions!$9:$9,"&gt;="&amp;FP$9)-SUMIFS(conditions!$71:$71,conditions!$8:$8,"&lt;="&amp;FP$9,conditions!$9:$9,"&gt;="&amp;FP$9)&lt;$U$9,SUMIFS(16:16,$9:$9,FP$9-SUMIFS(conditions!$73:$73,conditions!$8:$8,"&lt;="&amp;FP$9,conditions!$9:$9,"&gt;="&amp;FP$9))*conditions!$U$69*conditions!$U$72,SUMIFS(16:16,$9:$9,FP$9-SUMIFS(conditions!$73:$73,conditions!$8:$8,"&lt;="&amp;FP$9,conditions!$9:$9,"&gt;="&amp;FP$9))*SUMIFS(conditions!$69:$69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*SUMIFS(conditions!$72:$72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))</f>
        <v>26.73</v>
      </c>
      <c r="FQ97" s="37">
        <f>IF(FQ$9="",0,IF(FQ$9-SUMIFS(conditions!$73:$73,conditions!$8:$8,"&lt;="&amp;FQ$9,conditions!$9:$9,"&gt;="&amp;FQ$9)-SUMIFS(conditions!$71:$71,conditions!$8:$8,"&lt;="&amp;FQ$9,conditions!$9:$9,"&gt;="&amp;FQ$9)&lt;$U$9,SUMIFS(16:16,$9:$9,FQ$9-SUMIFS(conditions!$73:$73,conditions!$8:$8,"&lt;="&amp;FQ$9,conditions!$9:$9,"&gt;="&amp;FQ$9))*conditions!$U$69*conditions!$U$72,SUMIFS(16:16,$9:$9,FQ$9-SUMIFS(conditions!$73:$73,conditions!$8:$8,"&lt;="&amp;FQ$9,conditions!$9:$9,"&gt;="&amp;FQ$9))*SUMIFS(conditions!$69:$69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*SUMIFS(conditions!$72:$72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))</f>
        <v>26.73</v>
      </c>
      <c r="FR97" s="37">
        <f>IF(FR$9="",0,IF(FR$9-SUMIFS(conditions!$73:$73,conditions!$8:$8,"&lt;="&amp;FR$9,conditions!$9:$9,"&gt;="&amp;FR$9)-SUMIFS(conditions!$71:$71,conditions!$8:$8,"&lt;="&amp;FR$9,conditions!$9:$9,"&gt;="&amp;FR$9)&lt;$U$9,SUMIFS(16:16,$9:$9,FR$9-SUMIFS(conditions!$73:$73,conditions!$8:$8,"&lt;="&amp;FR$9,conditions!$9:$9,"&gt;="&amp;FR$9))*conditions!$U$69*conditions!$U$72,SUMIFS(16:16,$9:$9,FR$9-SUMIFS(conditions!$73:$73,conditions!$8:$8,"&lt;="&amp;FR$9,conditions!$9:$9,"&gt;="&amp;FR$9))*SUMIFS(conditions!$69:$69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*SUMIFS(conditions!$72:$72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))</f>
        <v>0</v>
      </c>
      <c r="FS97" s="37">
        <f>IF(FS$9="",0,IF(FS$9-SUMIFS(conditions!$73:$73,conditions!$8:$8,"&lt;="&amp;FS$9,conditions!$9:$9,"&gt;="&amp;FS$9)-SUMIFS(conditions!$71:$71,conditions!$8:$8,"&lt;="&amp;FS$9,conditions!$9:$9,"&gt;="&amp;FS$9)&lt;$U$9,SUMIFS(16:16,$9:$9,FS$9-SUMIFS(conditions!$73:$73,conditions!$8:$8,"&lt;="&amp;FS$9,conditions!$9:$9,"&gt;="&amp;FS$9))*conditions!$U$69*conditions!$U$72,SUMIFS(16:16,$9:$9,FS$9-SUMIFS(conditions!$73:$73,conditions!$8:$8,"&lt;="&amp;FS$9,conditions!$9:$9,"&gt;="&amp;FS$9))*SUMIFS(conditions!$69:$69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*SUMIFS(conditions!$72:$72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))</f>
        <v>0</v>
      </c>
      <c r="FT97" s="37">
        <f>IF(FT$9="",0,IF(FT$9-SUMIFS(conditions!$73:$73,conditions!$8:$8,"&lt;="&amp;FT$9,conditions!$9:$9,"&gt;="&amp;FT$9)-SUMIFS(conditions!$71:$71,conditions!$8:$8,"&lt;="&amp;FT$9,conditions!$9:$9,"&gt;="&amp;FT$9)&lt;$U$9,SUMIFS(16:16,$9:$9,FT$9-SUMIFS(conditions!$73:$73,conditions!$8:$8,"&lt;="&amp;FT$9,conditions!$9:$9,"&gt;="&amp;FT$9))*conditions!$U$69*conditions!$U$72,SUMIFS(16:16,$9:$9,FT$9-SUMIFS(conditions!$73:$73,conditions!$8:$8,"&lt;="&amp;FT$9,conditions!$9:$9,"&gt;="&amp;FT$9))*SUMIFS(conditions!$69:$69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*SUMIFS(conditions!$72:$72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))</f>
        <v>26.73</v>
      </c>
      <c r="FU97" s="37">
        <f>IF(FU$9="",0,IF(FU$9-SUMIFS(conditions!$73:$73,conditions!$8:$8,"&lt;="&amp;FU$9,conditions!$9:$9,"&gt;="&amp;FU$9)-SUMIFS(conditions!$71:$71,conditions!$8:$8,"&lt;="&amp;FU$9,conditions!$9:$9,"&gt;="&amp;FU$9)&lt;$U$9,SUMIFS(16:16,$9:$9,FU$9-SUMIFS(conditions!$73:$73,conditions!$8:$8,"&lt;="&amp;FU$9,conditions!$9:$9,"&gt;="&amp;FU$9))*conditions!$U$69*conditions!$U$72,SUMIFS(16:16,$9:$9,FU$9-SUMIFS(conditions!$73:$73,conditions!$8:$8,"&lt;="&amp;FU$9,conditions!$9:$9,"&gt;="&amp;FU$9))*SUMIFS(conditions!$69:$69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*SUMIFS(conditions!$72:$72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))</f>
        <v>26.73</v>
      </c>
      <c r="FV97" s="37">
        <f>IF(FV$9="",0,IF(FV$9-SUMIFS(conditions!$73:$73,conditions!$8:$8,"&lt;="&amp;FV$9,conditions!$9:$9,"&gt;="&amp;FV$9)-SUMIFS(conditions!$71:$71,conditions!$8:$8,"&lt;="&amp;FV$9,conditions!$9:$9,"&gt;="&amp;FV$9)&lt;$U$9,SUMIFS(16:16,$9:$9,FV$9-SUMIFS(conditions!$73:$73,conditions!$8:$8,"&lt;="&amp;FV$9,conditions!$9:$9,"&gt;="&amp;FV$9))*conditions!$U$69*conditions!$U$72,SUMIFS(16:16,$9:$9,FV$9-SUMIFS(conditions!$73:$73,conditions!$8:$8,"&lt;="&amp;FV$9,conditions!$9:$9,"&gt;="&amp;FV$9))*SUMIFS(conditions!$69:$69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*SUMIFS(conditions!$72:$72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))</f>
        <v>26.73</v>
      </c>
      <c r="FW97" s="37">
        <f>IF(FW$9="",0,IF(FW$9-SUMIFS(conditions!$73:$73,conditions!$8:$8,"&lt;="&amp;FW$9,conditions!$9:$9,"&gt;="&amp;FW$9)-SUMIFS(conditions!$71:$71,conditions!$8:$8,"&lt;="&amp;FW$9,conditions!$9:$9,"&gt;="&amp;FW$9)&lt;$U$9,SUMIFS(16:16,$9:$9,FW$9-SUMIFS(conditions!$73:$73,conditions!$8:$8,"&lt;="&amp;FW$9,conditions!$9:$9,"&gt;="&amp;FW$9))*conditions!$U$69*conditions!$U$72,SUMIFS(16:16,$9:$9,FW$9-SUMIFS(conditions!$73:$73,conditions!$8:$8,"&lt;="&amp;FW$9,conditions!$9:$9,"&gt;="&amp;FW$9))*SUMIFS(conditions!$69:$69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*SUMIFS(conditions!$72:$72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))</f>
        <v>26.73</v>
      </c>
      <c r="FX97" s="37">
        <f>IF(FX$9="",0,IF(FX$9-SUMIFS(conditions!$73:$73,conditions!$8:$8,"&lt;="&amp;FX$9,conditions!$9:$9,"&gt;="&amp;FX$9)-SUMIFS(conditions!$71:$71,conditions!$8:$8,"&lt;="&amp;FX$9,conditions!$9:$9,"&gt;="&amp;FX$9)&lt;$U$9,SUMIFS(16:16,$9:$9,FX$9-SUMIFS(conditions!$73:$73,conditions!$8:$8,"&lt;="&amp;FX$9,conditions!$9:$9,"&gt;="&amp;FX$9))*conditions!$U$69*conditions!$U$72,SUMIFS(16:16,$9:$9,FX$9-SUMIFS(conditions!$73:$73,conditions!$8:$8,"&lt;="&amp;FX$9,conditions!$9:$9,"&gt;="&amp;FX$9))*SUMIFS(conditions!$69:$69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*SUMIFS(conditions!$72:$72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))</f>
        <v>26.73</v>
      </c>
      <c r="FY97" s="37">
        <f>IF(FY$9="",0,IF(FY$9-SUMIFS(conditions!$73:$73,conditions!$8:$8,"&lt;="&amp;FY$9,conditions!$9:$9,"&gt;="&amp;FY$9)-SUMIFS(conditions!$71:$71,conditions!$8:$8,"&lt;="&amp;FY$9,conditions!$9:$9,"&gt;="&amp;FY$9)&lt;$U$9,SUMIFS(16:16,$9:$9,FY$9-SUMIFS(conditions!$73:$73,conditions!$8:$8,"&lt;="&amp;FY$9,conditions!$9:$9,"&gt;="&amp;FY$9))*conditions!$U$69*conditions!$U$72,SUMIFS(16:16,$9:$9,FY$9-SUMIFS(conditions!$73:$73,conditions!$8:$8,"&lt;="&amp;FY$9,conditions!$9:$9,"&gt;="&amp;FY$9))*SUMIFS(conditions!$69:$69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*SUMIFS(conditions!$72:$72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))</f>
        <v>0</v>
      </c>
      <c r="FZ97" s="37">
        <f>IF(FZ$9="",0,IF(FZ$9-SUMIFS(conditions!$73:$73,conditions!$8:$8,"&lt;="&amp;FZ$9,conditions!$9:$9,"&gt;="&amp;FZ$9)-SUMIFS(conditions!$71:$71,conditions!$8:$8,"&lt;="&amp;FZ$9,conditions!$9:$9,"&gt;="&amp;FZ$9)&lt;$U$9,SUMIFS(16:16,$9:$9,FZ$9-SUMIFS(conditions!$73:$73,conditions!$8:$8,"&lt;="&amp;FZ$9,conditions!$9:$9,"&gt;="&amp;FZ$9))*conditions!$U$69*conditions!$U$72,SUMIFS(16:16,$9:$9,FZ$9-SUMIFS(conditions!$73:$73,conditions!$8:$8,"&lt;="&amp;FZ$9,conditions!$9:$9,"&gt;="&amp;FZ$9))*SUMIFS(conditions!$69:$69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*SUMIFS(conditions!$72:$72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))</f>
        <v>0</v>
      </c>
      <c r="GA97" s="37">
        <f>IF(GA$9="",0,IF(GA$9-SUMIFS(conditions!$73:$73,conditions!$8:$8,"&lt;="&amp;GA$9,conditions!$9:$9,"&gt;="&amp;GA$9)-SUMIFS(conditions!$71:$71,conditions!$8:$8,"&lt;="&amp;GA$9,conditions!$9:$9,"&gt;="&amp;GA$9)&lt;$U$9,SUMIFS(16:16,$9:$9,GA$9-SUMIFS(conditions!$73:$73,conditions!$8:$8,"&lt;="&amp;GA$9,conditions!$9:$9,"&gt;="&amp;GA$9))*conditions!$U$69*conditions!$U$72,SUMIFS(16:16,$9:$9,GA$9-SUMIFS(conditions!$73:$73,conditions!$8:$8,"&lt;="&amp;GA$9,conditions!$9:$9,"&gt;="&amp;GA$9))*SUMIFS(conditions!$69:$69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*SUMIFS(conditions!$72:$72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))</f>
        <v>26.73</v>
      </c>
      <c r="GB97" s="37">
        <f>IF(GB$9="",0,IF(GB$9-SUMIFS(conditions!$73:$73,conditions!$8:$8,"&lt;="&amp;GB$9,conditions!$9:$9,"&gt;="&amp;GB$9)-SUMIFS(conditions!$71:$71,conditions!$8:$8,"&lt;="&amp;GB$9,conditions!$9:$9,"&gt;="&amp;GB$9)&lt;$U$9,SUMIFS(16:16,$9:$9,GB$9-SUMIFS(conditions!$73:$73,conditions!$8:$8,"&lt;="&amp;GB$9,conditions!$9:$9,"&gt;="&amp;GB$9))*conditions!$U$69*conditions!$U$72,SUMIFS(16:16,$9:$9,GB$9-SUMIFS(conditions!$73:$73,conditions!$8:$8,"&lt;="&amp;GB$9,conditions!$9:$9,"&gt;="&amp;GB$9))*SUMIFS(conditions!$69:$69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*SUMIFS(conditions!$72:$72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))</f>
        <v>26.73</v>
      </c>
      <c r="GC97" s="37">
        <f>IF(GC$9="",0,IF(GC$9-SUMIFS(conditions!$73:$73,conditions!$8:$8,"&lt;="&amp;GC$9,conditions!$9:$9,"&gt;="&amp;GC$9)-SUMIFS(conditions!$71:$71,conditions!$8:$8,"&lt;="&amp;GC$9,conditions!$9:$9,"&gt;="&amp;GC$9)&lt;$U$9,SUMIFS(16:16,$9:$9,GC$9-SUMIFS(conditions!$73:$73,conditions!$8:$8,"&lt;="&amp;GC$9,conditions!$9:$9,"&gt;="&amp;GC$9))*conditions!$U$69*conditions!$U$72,SUMIFS(16:16,$9:$9,GC$9-SUMIFS(conditions!$73:$73,conditions!$8:$8,"&lt;="&amp;GC$9,conditions!$9:$9,"&gt;="&amp;GC$9))*SUMIFS(conditions!$69:$69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*SUMIFS(conditions!$72:$72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))</f>
        <v>26.73</v>
      </c>
      <c r="GD97" s="37">
        <f>IF(GD$9="",0,IF(GD$9-SUMIFS(conditions!$73:$73,conditions!$8:$8,"&lt;="&amp;GD$9,conditions!$9:$9,"&gt;="&amp;GD$9)-SUMIFS(conditions!$71:$71,conditions!$8:$8,"&lt;="&amp;GD$9,conditions!$9:$9,"&gt;="&amp;GD$9)&lt;$U$9,SUMIFS(16:16,$9:$9,GD$9-SUMIFS(conditions!$73:$73,conditions!$8:$8,"&lt;="&amp;GD$9,conditions!$9:$9,"&gt;="&amp;GD$9))*conditions!$U$69*conditions!$U$72,SUMIFS(16:16,$9:$9,GD$9-SUMIFS(conditions!$73:$73,conditions!$8:$8,"&lt;="&amp;GD$9,conditions!$9:$9,"&gt;="&amp;GD$9))*SUMIFS(conditions!$69:$69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*SUMIFS(conditions!$72:$72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))</f>
        <v>26.73</v>
      </c>
      <c r="GE97" s="37">
        <f>IF(GE$9="",0,IF(GE$9-SUMIFS(conditions!$73:$73,conditions!$8:$8,"&lt;="&amp;GE$9,conditions!$9:$9,"&gt;="&amp;GE$9)-SUMIFS(conditions!$71:$71,conditions!$8:$8,"&lt;="&amp;GE$9,conditions!$9:$9,"&gt;="&amp;GE$9)&lt;$U$9,SUMIFS(16:16,$9:$9,GE$9-SUMIFS(conditions!$73:$73,conditions!$8:$8,"&lt;="&amp;GE$9,conditions!$9:$9,"&gt;="&amp;GE$9))*conditions!$U$69*conditions!$U$72,SUMIFS(16:16,$9:$9,GE$9-SUMIFS(conditions!$73:$73,conditions!$8:$8,"&lt;="&amp;GE$9,conditions!$9:$9,"&gt;="&amp;GE$9))*SUMIFS(conditions!$69:$69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*SUMIFS(conditions!$72:$72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))</f>
        <v>26.73</v>
      </c>
      <c r="GF97" s="37">
        <f>IF(GF$9="",0,IF(GF$9-SUMIFS(conditions!$73:$73,conditions!$8:$8,"&lt;="&amp;GF$9,conditions!$9:$9,"&gt;="&amp;GF$9)-SUMIFS(conditions!$71:$71,conditions!$8:$8,"&lt;="&amp;GF$9,conditions!$9:$9,"&gt;="&amp;GF$9)&lt;$U$9,SUMIFS(16:16,$9:$9,GF$9-SUMIFS(conditions!$73:$73,conditions!$8:$8,"&lt;="&amp;GF$9,conditions!$9:$9,"&gt;="&amp;GF$9))*conditions!$U$69*conditions!$U$72,SUMIFS(16:16,$9:$9,GF$9-SUMIFS(conditions!$73:$73,conditions!$8:$8,"&lt;="&amp;GF$9,conditions!$9:$9,"&gt;="&amp;GF$9))*SUMIFS(conditions!$69:$69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*SUMIFS(conditions!$72:$72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))</f>
        <v>0</v>
      </c>
      <c r="GG97" s="37">
        <f>IF(GG$9="",0,IF(GG$9-SUMIFS(conditions!$73:$73,conditions!$8:$8,"&lt;="&amp;GG$9,conditions!$9:$9,"&gt;="&amp;GG$9)-SUMIFS(conditions!$71:$71,conditions!$8:$8,"&lt;="&amp;GG$9,conditions!$9:$9,"&gt;="&amp;GG$9)&lt;$U$9,SUMIFS(16:16,$9:$9,GG$9-SUMIFS(conditions!$73:$73,conditions!$8:$8,"&lt;="&amp;GG$9,conditions!$9:$9,"&gt;="&amp;GG$9))*conditions!$U$69*conditions!$U$72,SUMIFS(16:16,$9:$9,GG$9-SUMIFS(conditions!$73:$73,conditions!$8:$8,"&lt;="&amp;GG$9,conditions!$9:$9,"&gt;="&amp;GG$9))*SUMIFS(conditions!$69:$69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*SUMIFS(conditions!$72:$72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))</f>
        <v>0</v>
      </c>
      <c r="GH97" s="37">
        <f>IF(GH$9="",0,IF(GH$9-SUMIFS(conditions!$73:$73,conditions!$8:$8,"&lt;="&amp;GH$9,conditions!$9:$9,"&gt;="&amp;GH$9)-SUMIFS(conditions!$71:$71,conditions!$8:$8,"&lt;="&amp;GH$9,conditions!$9:$9,"&gt;="&amp;GH$9)&lt;$U$9,SUMIFS(16:16,$9:$9,GH$9-SUMIFS(conditions!$73:$73,conditions!$8:$8,"&lt;="&amp;GH$9,conditions!$9:$9,"&gt;="&amp;GH$9))*conditions!$U$69*conditions!$U$72,SUMIFS(16:16,$9:$9,GH$9-SUMIFS(conditions!$73:$73,conditions!$8:$8,"&lt;="&amp;GH$9,conditions!$9:$9,"&gt;="&amp;GH$9))*SUMIFS(conditions!$69:$69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*SUMIFS(conditions!$72:$72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))</f>
        <v>28.066499999999998</v>
      </c>
      <c r="GI97" s="37">
        <f>IF(GI$9="",0,IF(GI$9-SUMIFS(conditions!$73:$73,conditions!$8:$8,"&lt;="&amp;GI$9,conditions!$9:$9,"&gt;="&amp;GI$9)-SUMIFS(conditions!$71:$71,conditions!$8:$8,"&lt;="&amp;GI$9,conditions!$9:$9,"&gt;="&amp;GI$9)&lt;$U$9,SUMIFS(16:16,$9:$9,GI$9-SUMIFS(conditions!$73:$73,conditions!$8:$8,"&lt;="&amp;GI$9,conditions!$9:$9,"&gt;="&amp;GI$9))*conditions!$U$69*conditions!$U$72,SUMIFS(16:16,$9:$9,GI$9-SUMIFS(conditions!$73:$73,conditions!$8:$8,"&lt;="&amp;GI$9,conditions!$9:$9,"&gt;="&amp;GI$9))*SUMIFS(conditions!$69:$69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*SUMIFS(conditions!$72:$72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))</f>
        <v>28.066499999999998</v>
      </c>
      <c r="GJ97" s="37">
        <f>IF(GJ$9="",0,IF(GJ$9-SUMIFS(conditions!$73:$73,conditions!$8:$8,"&lt;="&amp;GJ$9,conditions!$9:$9,"&gt;="&amp;GJ$9)-SUMIFS(conditions!$71:$71,conditions!$8:$8,"&lt;="&amp;GJ$9,conditions!$9:$9,"&gt;="&amp;GJ$9)&lt;$U$9,SUMIFS(16:16,$9:$9,GJ$9-SUMIFS(conditions!$73:$73,conditions!$8:$8,"&lt;="&amp;GJ$9,conditions!$9:$9,"&gt;="&amp;GJ$9))*conditions!$U$69*conditions!$U$72,SUMIFS(16:16,$9:$9,GJ$9-SUMIFS(conditions!$73:$73,conditions!$8:$8,"&lt;="&amp;GJ$9,conditions!$9:$9,"&gt;="&amp;GJ$9))*SUMIFS(conditions!$69:$69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*SUMIFS(conditions!$72:$72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))</f>
        <v>28.066499999999998</v>
      </c>
      <c r="GK97" s="37">
        <f>IF(GK$9="",0,IF(GK$9-SUMIFS(conditions!$73:$73,conditions!$8:$8,"&lt;="&amp;GK$9,conditions!$9:$9,"&gt;="&amp;GK$9)-SUMIFS(conditions!$71:$71,conditions!$8:$8,"&lt;="&amp;GK$9,conditions!$9:$9,"&gt;="&amp;GK$9)&lt;$U$9,SUMIFS(16:16,$9:$9,GK$9-SUMIFS(conditions!$73:$73,conditions!$8:$8,"&lt;="&amp;GK$9,conditions!$9:$9,"&gt;="&amp;GK$9))*conditions!$U$69*conditions!$U$72,SUMIFS(16:16,$9:$9,GK$9-SUMIFS(conditions!$73:$73,conditions!$8:$8,"&lt;="&amp;GK$9,conditions!$9:$9,"&gt;="&amp;GK$9))*SUMIFS(conditions!$69:$69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*SUMIFS(conditions!$72:$72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))</f>
        <v>28.066499999999998</v>
      </c>
      <c r="GL97" s="37">
        <f>IF(GL$9="",0,IF(GL$9-SUMIFS(conditions!$73:$73,conditions!$8:$8,"&lt;="&amp;GL$9,conditions!$9:$9,"&gt;="&amp;GL$9)-SUMIFS(conditions!$71:$71,conditions!$8:$8,"&lt;="&amp;GL$9,conditions!$9:$9,"&gt;="&amp;GL$9)&lt;$U$9,SUMIFS(16:16,$9:$9,GL$9-SUMIFS(conditions!$73:$73,conditions!$8:$8,"&lt;="&amp;GL$9,conditions!$9:$9,"&gt;="&amp;GL$9))*conditions!$U$69*conditions!$U$72,SUMIFS(16:16,$9:$9,GL$9-SUMIFS(conditions!$73:$73,conditions!$8:$8,"&lt;="&amp;GL$9,conditions!$9:$9,"&gt;="&amp;GL$9))*SUMIFS(conditions!$69:$69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*SUMIFS(conditions!$72:$72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))</f>
        <v>28.066499999999998</v>
      </c>
      <c r="GM97" s="37">
        <f>IF(GM$9="",0,IF(GM$9-SUMIFS(conditions!$73:$73,conditions!$8:$8,"&lt;="&amp;GM$9,conditions!$9:$9,"&gt;="&amp;GM$9)-SUMIFS(conditions!$71:$71,conditions!$8:$8,"&lt;="&amp;GM$9,conditions!$9:$9,"&gt;="&amp;GM$9)&lt;$U$9,SUMIFS(16:16,$9:$9,GM$9-SUMIFS(conditions!$73:$73,conditions!$8:$8,"&lt;="&amp;GM$9,conditions!$9:$9,"&gt;="&amp;GM$9))*conditions!$U$69*conditions!$U$72,SUMIFS(16:16,$9:$9,GM$9-SUMIFS(conditions!$73:$73,conditions!$8:$8,"&lt;="&amp;GM$9,conditions!$9:$9,"&gt;="&amp;GM$9))*SUMIFS(conditions!$69:$69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*SUMIFS(conditions!$72:$72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))</f>
        <v>0</v>
      </c>
      <c r="GN97" s="37">
        <f>IF(GN$9="",0,IF(GN$9-SUMIFS(conditions!$73:$73,conditions!$8:$8,"&lt;="&amp;GN$9,conditions!$9:$9,"&gt;="&amp;GN$9)-SUMIFS(conditions!$71:$71,conditions!$8:$8,"&lt;="&amp;GN$9,conditions!$9:$9,"&gt;="&amp;GN$9)&lt;$U$9,SUMIFS(16:16,$9:$9,GN$9-SUMIFS(conditions!$73:$73,conditions!$8:$8,"&lt;="&amp;GN$9,conditions!$9:$9,"&gt;="&amp;GN$9))*conditions!$U$69*conditions!$U$72,SUMIFS(16:16,$9:$9,GN$9-SUMIFS(conditions!$73:$73,conditions!$8:$8,"&lt;="&amp;GN$9,conditions!$9:$9,"&gt;="&amp;GN$9))*SUMIFS(conditions!$69:$69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*SUMIFS(conditions!$72:$72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))</f>
        <v>0</v>
      </c>
      <c r="GO97" s="37">
        <f>IF(GO$9="",0,IF(GO$9-SUMIFS(conditions!$73:$73,conditions!$8:$8,"&lt;="&amp;GO$9,conditions!$9:$9,"&gt;="&amp;GO$9)-SUMIFS(conditions!$71:$71,conditions!$8:$8,"&lt;="&amp;GO$9,conditions!$9:$9,"&gt;="&amp;GO$9)&lt;$U$9,SUMIFS(16:16,$9:$9,GO$9-SUMIFS(conditions!$73:$73,conditions!$8:$8,"&lt;="&amp;GO$9,conditions!$9:$9,"&gt;="&amp;GO$9))*conditions!$U$69*conditions!$U$72,SUMIFS(16:16,$9:$9,GO$9-SUMIFS(conditions!$73:$73,conditions!$8:$8,"&lt;="&amp;GO$9,conditions!$9:$9,"&gt;="&amp;GO$9))*SUMIFS(conditions!$69:$69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*SUMIFS(conditions!$72:$72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))</f>
        <v>28.066499999999998</v>
      </c>
      <c r="GP97" s="37">
        <f>IF(GP$9="",0,IF(GP$9-SUMIFS(conditions!$73:$73,conditions!$8:$8,"&lt;="&amp;GP$9,conditions!$9:$9,"&gt;="&amp;GP$9)-SUMIFS(conditions!$71:$71,conditions!$8:$8,"&lt;="&amp;GP$9,conditions!$9:$9,"&gt;="&amp;GP$9)&lt;$U$9,SUMIFS(16:16,$9:$9,GP$9-SUMIFS(conditions!$73:$73,conditions!$8:$8,"&lt;="&amp;GP$9,conditions!$9:$9,"&gt;="&amp;GP$9))*conditions!$U$69*conditions!$U$72,SUMIFS(16:16,$9:$9,GP$9-SUMIFS(conditions!$73:$73,conditions!$8:$8,"&lt;="&amp;GP$9,conditions!$9:$9,"&gt;="&amp;GP$9))*SUMIFS(conditions!$69:$69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*SUMIFS(conditions!$72:$72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))</f>
        <v>28.066499999999998</v>
      </c>
      <c r="GQ97" s="37">
        <f>IF(GQ$9="",0,IF(GQ$9-SUMIFS(conditions!$73:$73,conditions!$8:$8,"&lt;="&amp;GQ$9,conditions!$9:$9,"&gt;="&amp;GQ$9)-SUMIFS(conditions!$71:$71,conditions!$8:$8,"&lt;="&amp;GQ$9,conditions!$9:$9,"&gt;="&amp;GQ$9)&lt;$U$9,SUMIFS(16:16,$9:$9,GQ$9-SUMIFS(conditions!$73:$73,conditions!$8:$8,"&lt;="&amp;GQ$9,conditions!$9:$9,"&gt;="&amp;GQ$9))*conditions!$U$69*conditions!$U$72,SUMIFS(16:16,$9:$9,GQ$9-SUMIFS(conditions!$73:$73,conditions!$8:$8,"&lt;="&amp;GQ$9,conditions!$9:$9,"&gt;="&amp;GQ$9))*SUMIFS(conditions!$69:$69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*SUMIFS(conditions!$72:$72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))</f>
        <v>28.066499999999998</v>
      </c>
      <c r="GR97" s="37">
        <f>IF(GR$9="",0,IF(GR$9-SUMIFS(conditions!$73:$73,conditions!$8:$8,"&lt;="&amp;GR$9,conditions!$9:$9,"&gt;="&amp;GR$9)-SUMIFS(conditions!$71:$71,conditions!$8:$8,"&lt;="&amp;GR$9,conditions!$9:$9,"&gt;="&amp;GR$9)&lt;$U$9,SUMIFS(16:16,$9:$9,GR$9-SUMIFS(conditions!$73:$73,conditions!$8:$8,"&lt;="&amp;GR$9,conditions!$9:$9,"&gt;="&amp;GR$9))*conditions!$U$69*conditions!$U$72,SUMIFS(16:16,$9:$9,GR$9-SUMIFS(conditions!$73:$73,conditions!$8:$8,"&lt;="&amp;GR$9,conditions!$9:$9,"&gt;="&amp;GR$9))*SUMIFS(conditions!$69:$69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*SUMIFS(conditions!$72:$72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))</f>
        <v>28.066499999999998</v>
      </c>
      <c r="GS97" s="37">
        <f>IF(GS$9="",0,IF(GS$9-SUMIFS(conditions!$73:$73,conditions!$8:$8,"&lt;="&amp;GS$9,conditions!$9:$9,"&gt;="&amp;GS$9)-SUMIFS(conditions!$71:$71,conditions!$8:$8,"&lt;="&amp;GS$9,conditions!$9:$9,"&gt;="&amp;GS$9)&lt;$U$9,SUMIFS(16:16,$9:$9,GS$9-SUMIFS(conditions!$73:$73,conditions!$8:$8,"&lt;="&amp;GS$9,conditions!$9:$9,"&gt;="&amp;GS$9))*conditions!$U$69*conditions!$U$72,SUMIFS(16:16,$9:$9,GS$9-SUMIFS(conditions!$73:$73,conditions!$8:$8,"&lt;="&amp;GS$9,conditions!$9:$9,"&gt;="&amp;GS$9))*SUMIFS(conditions!$69:$69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*SUMIFS(conditions!$72:$72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))</f>
        <v>28.066499999999998</v>
      </c>
      <c r="GT97" s="37">
        <f>IF(GT$9="",0,IF(GT$9-SUMIFS(conditions!$73:$73,conditions!$8:$8,"&lt;="&amp;GT$9,conditions!$9:$9,"&gt;="&amp;GT$9)-SUMIFS(conditions!$71:$71,conditions!$8:$8,"&lt;="&amp;GT$9,conditions!$9:$9,"&gt;="&amp;GT$9)&lt;$U$9,SUMIFS(16:16,$9:$9,GT$9-SUMIFS(conditions!$73:$73,conditions!$8:$8,"&lt;="&amp;GT$9,conditions!$9:$9,"&gt;="&amp;GT$9))*conditions!$U$69*conditions!$U$72,SUMIFS(16:16,$9:$9,GT$9-SUMIFS(conditions!$73:$73,conditions!$8:$8,"&lt;="&amp;GT$9,conditions!$9:$9,"&gt;="&amp;GT$9))*SUMIFS(conditions!$69:$69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*SUMIFS(conditions!$72:$72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))</f>
        <v>0</v>
      </c>
      <c r="GU97" s="37">
        <f>IF(GU$9="",0,IF(GU$9-SUMIFS(conditions!$73:$73,conditions!$8:$8,"&lt;="&amp;GU$9,conditions!$9:$9,"&gt;="&amp;GU$9)-SUMIFS(conditions!$71:$71,conditions!$8:$8,"&lt;="&amp;GU$9,conditions!$9:$9,"&gt;="&amp;GU$9)&lt;$U$9,SUMIFS(16:16,$9:$9,GU$9-SUMIFS(conditions!$73:$73,conditions!$8:$8,"&lt;="&amp;GU$9,conditions!$9:$9,"&gt;="&amp;GU$9))*conditions!$U$69*conditions!$U$72,SUMIFS(16:16,$9:$9,GU$9-SUMIFS(conditions!$73:$73,conditions!$8:$8,"&lt;="&amp;GU$9,conditions!$9:$9,"&gt;="&amp;GU$9))*SUMIFS(conditions!$69:$69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*SUMIFS(conditions!$72:$72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))</f>
        <v>0</v>
      </c>
      <c r="GV97" s="37">
        <f>IF(GV$9="",0,IF(GV$9-SUMIFS(conditions!$73:$73,conditions!$8:$8,"&lt;="&amp;GV$9,conditions!$9:$9,"&gt;="&amp;GV$9)-SUMIFS(conditions!$71:$71,conditions!$8:$8,"&lt;="&amp;GV$9,conditions!$9:$9,"&gt;="&amp;GV$9)&lt;$U$9,SUMIFS(16:16,$9:$9,GV$9-SUMIFS(conditions!$73:$73,conditions!$8:$8,"&lt;="&amp;GV$9,conditions!$9:$9,"&gt;="&amp;GV$9))*conditions!$U$69*conditions!$U$72,SUMIFS(16:16,$9:$9,GV$9-SUMIFS(conditions!$73:$73,conditions!$8:$8,"&lt;="&amp;GV$9,conditions!$9:$9,"&gt;="&amp;GV$9))*SUMIFS(conditions!$69:$69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*SUMIFS(conditions!$72:$72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))</f>
        <v>28.066499999999998</v>
      </c>
      <c r="GW97" s="37">
        <f>IF(GW$9="",0,IF(GW$9-SUMIFS(conditions!$73:$73,conditions!$8:$8,"&lt;="&amp;GW$9,conditions!$9:$9,"&gt;="&amp;GW$9)-SUMIFS(conditions!$71:$71,conditions!$8:$8,"&lt;="&amp;GW$9,conditions!$9:$9,"&gt;="&amp;GW$9)&lt;$U$9,SUMIFS(16:16,$9:$9,GW$9-SUMIFS(conditions!$73:$73,conditions!$8:$8,"&lt;="&amp;GW$9,conditions!$9:$9,"&gt;="&amp;GW$9))*conditions!$U$69*conditions!$U$72,SUMIFS(16:16,$9:$9,GW$9-SUMIFS(conditions!$73:$73,conditions!$8:$8,"&lt;="&amp;GW$9,conditions!$9:$9,"&gt;="&amp;GW$9))*SUMIFS(conditions!$69:$69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*SUMIFS(conditions!$72:$72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))</f>
        <v>28.066499999999998</v>
      </c>
      <c r="GX97" s="37">
        <f>IF(GX$9="",0,IF(GX$9-SUMIFS(conditions!$73:$73,conditions!$8:$8,"&lt;="&amp;GX$9,conditions!$9:$9,"&gt;="&amp;GX$9)-SUMIFS(conditions!$71:$71,conditions!$8:$8,"&lt;="&amp;GX$9,conditions!$9:$9,"&gt;="&amp;GX$9)&lt;$U$9,SUMIFS(16:16,$9:$9,GX$9-SUMIFS(conditions!$73:$73,conditions!$8:$8,"&lt;="&amp;GX$9,conditions!$9:$9,"&gt;="&amp;GX$9))*conditions!$U$69*conditions!$U$72,SUMIFS(16:16,$9:$9,GX$9-SUMIFS(conditions!$73:$73,conditions!$8:$8,"&lt;="&amp;GX$9,conditions!$9:$9,"&gt;="&amp;GX$9))*SUMIFS(conditions!$69:$69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*SUMIFS(conditions!$72:$72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))</f>
        <v>28.066499999999998</v>
      </c>
      <c r="GY97" s="37">
        <f>IF(GY$9="",0,IF(GY$9-SUMIFS(conditions!$73:$73,conditions!$8:$8,"&lt;="&amp;GY$9,conditions!$9:$9,"&gt;="&amp;GY$9)-SUMIFS(conditions!$71:$71,conditions!$8:$8,"&lt;="&amp;GY$9,conditions!$9:$9,"&gt;="&amp;GY$9)&lt;$U$9,SUMIFS(16:16,$9:$9,GY$9-SUMIFS(conditions!$73:$73,conditions!$8:$8,"&lt;="&amp;GY$9,conditions!$9:$9,"&gt;="&amp;GY$9))*conditions!$U$69*conditions!$U$72,SUMIFS(16:16,$9:$9,GY$9-SUMIFS(conditions!$73:$73,conditions!$8:$8,"&lt;="&amp;GY$9,conditions!$9:$9,"&gt;="&amp;GY$9))*SUMIFS(conditions!$69:$69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*SUMIFS(conditions!$72:$72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))</f>
        <v>28.066499999999998</v>
      </c>
      <c r="GZ97" s="37">
        <f>IF(GZ$9="",0,IF(GZ$9-SUMIFS(conditions!$73:$73,conditions!$8:$8,"&lt;="&amp;GZ$9,conditions!$9:$9,"&gt;="&amp;GZ$9)-SUMIFS(conditions!$71:$71,conditions!$8:$8,"&lt;="&amp;GZ$9,conditions!$9:$9,"&gt;="&amp;GZ$9)&lt;$U$9,SUMIFS(16:16,$9:$9,GZ$9-SUMIFS(conditions!$73:$73,conditions!$8:$8,"&lt;="&amp;GZ$9,conditions!$9:$9,"&gt;="&amp;GZ$9))*conditions!$U$69*conditions!$U$72,SUMIFS(16:16,$9:$9,GZ$9-SUMIFS(conditions!$73:$73,conditions!$8:$8,"&lt;="&amp;GZ$9,conditions!$9:$9,"&gt;="&amp;GZ$9))*SUMIFS(conditions!$69:$69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*SUMIFS(conditions!$72:$72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))</f>
        <v>28.066499999999998</v>
      </c>
      <c r="HA97" s="37">
        <f>IF(HA$9="",0,IF(HA$9-SUMIFS(conditions!$73:$73,conditions!$8:$8,"&lt;="&amp;HA$9,conditions!$9:$9,"&gt;="&amp;HA$9)-SUMIFS(conditions!$71:$71,conditions!$8:$8,"&lt;="&amp;HA$9,conditions!$9:$9,"&gt;="&amp;HA$9)&lt;$U$9,SUMIFS(16:16,$9:$9,HA$9-SUMIFS(conditions!$73:$73,conditions!$8:$8,"&lt;="&amp;HA$9,conditions!$9:$9,"&gt;="&amp;HA$9))*conditions!$U$69*conditions!$U$72,SUMIFS(16:16,$9:$9,HA$9-SUMIFS(conditions!$73:$73,conditions!$8:$8,"&lt;="&amp;HA$9,conditions!$9:$9,"&gt;="&amp;HA$9))*SUMIFS(conditions!$69:$69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*SUMIFS(conditions!$72:$72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))</f>
        <v>0</v>
      </c>
      <c r="HB97" s="37">
        <f>IF(HB$9="",0,IF(HB$9-SUMIFS(conditions!$73:$73,conditions!$8:$8,"&lt;="&amp;HB$9,conditions!$9:$9,"&gt;="&amp;HB$9)-SUMIFS(conditions!$71:$71,conditions!$8:$8,"&lt;="&amp;HB$9,conditions!$9:$9,"&gt;="&amp;HB$9)&lt;$U$9,SUMIFS(16:16,$9:$9,HB$9-SUMIFS(conditions!$73:$73,conditions!$8:$8,"&lt;="&amp;HB$9,conditions!$9:$9,"&gt;="&amp;HB$9))*conditions!$U$69*conditions!$U$72,SUMIFS(16:16,$9:$9,HB$9-SUMIFS(conditions!$73:$73,conditions!$8:$8,"&lt;="&amp;HB$9,conditions!$9:$9,"&gt;="&amp;HB$9))*SUMIFS(conditions!$69:$69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*SUMIFS(conditions!$72:$72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))</f>
        <v>0</v>
      </c>
      <c r="HC97" s="37">
        <f>IF(HC$9="",0,IF(HC$9-SUMIFS(conditions!$73:$73,conditions!$8:$8,"&lt;="&amp;HC$9,conditions!$9:$9,"&gt;="&amp;HC$9)-SUMIFS(conditions!$71:$71,conditions!$8:$8,"&lt;="&amp;HC$9,conditions!$9:$9,"&gt;="&amp;HC$9)&lt;$U$9,SUMIFS(16:16,$9:$9,HC$9-SUMIFS(conditions!$73:$73,conditions!$8:$8,"&lt;="&amp;HC$9,conditions!$9:$9,"&gt;="&amp;HC$9))*conditions!$U$69*conditions!$U$72,SUMIFS(16:16,$9:$9,HC$9-SUMIFS(conditions!$73:$73,conditions!$8:$8,"&lt;="&amp;HC$9,conditions!$9:$9,"&gt;="&amp;HC$9))*SUMIFS(conditions!$69:$69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*SUMIFS(conditions!$72:$72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))</f>
        <v>28.066499999999998</v>
      </c>
      <c r="HD97" s="37">
        <f>IF(HD$9="",0,IF(HD$9-SUMIFS(conditions!$73:$73,conditions!$8:$8,"&lt;="&amp;HD$9,conditions!$9:$9,"&gt;="&amp;HD$9)-SUMIFS(conditions!$71:$71,conditions!$8:$8,"&lt;="&amp;HD$9,conditions!$9:$9,"&gt;="&amp;HD$9)&lt;$U$9,SUMIFS(16:16,$9:$9,HD$9-SUMIFS(conditions!$73:$73,conditions!$8:$8,"&lt;="&amp;HD$9,conditions!$9:$9,"&gt;="&amp;HD$9))*conditions!$U$69*conditions!$U$72,SUMIFS(16:16,$9:$9,HD$9-SUMIFS(conditions!$73:$73,conditions!$8:$8,"&lt;="&amp;HD$9,conditions!$9:$9,"&gt;="&amp;HD$9))*SUMIFS(conditions!$69:$69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*SUMIFS(conditions!$72:$72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))</f>
        <v>28.066499999999998</v>
      </c>
      <c r="HE97" s="37">
        <f>IF(HE$9="",0,IF(HE$9-SUMIFS(conditions!$73:$73,conditions!$8:$8,"&lt;="&amp;HE$9,conditions!$9:$9,"&gt;="&amp;HE$9)-SUMIFS(conditions!$71:$71,conditions!$8:$8,"&lt;="&amp;HE$9,conditions!$9:$9,"&gt;="&amp;HE$9)&lt;$U$9,SUMIFS(16:16,$9:$9,HE$9-SUMIFS(conditions!$73:$73,conditions!$8:$8,"&lt;="&amp;HE$9,conditions!$9:$9,"&gt;="&amp;HE$9))*conditions!$U$69*conditions!$U$72,SUMIFS(16:16,$9:$9,HE$9-SUMIFS(conditions!$73:$73,conditions!$8:$8,"&lt;="&amp;HE$9,conditions!$9:$9,"&gt;="&amp;HE$9))*SUMIFS(conditions!$69:$69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*SUMIFS(conditions!$72:$72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))</f>
        <v>28.066499999999998</v>
      </c>
      <c r="HF97" s="37">
        <f>IF(HF$9="",0,IF(HF$9-SUMIFS(conditions!$73:$73,conditions!$8:$8,"&lt;="&amp;HF$9,conditions!$9:$9,"&gt;="&amp;HF$9)-SUMIFS(conditions!$71:$71,conditions!$8:$8,"&lt;="&amp;HF$9,conditions!$9:$9,"&gt;="&amp;HF$9)&lt;$U$9,SUMIFS(16:16,$9:$9,HF$9-SUMIFS(conditions!$73:$73,conditions!$8:$8,"&lt;="&amp;HF$9,conditions!$9:$9,"&gt;="&amp;HF$9))*conditions!$U$69*conditions!$U$72,SUMIFS(16:16,$9:$9,HF$9-SUMIFS(conditions!$73:$73,conditions!$8:$8,"&lt;="&amp;HF$9,conditions!$9:$9,"&gt;="&amp;HF$9))*SUMIFS(conditions!$69:$69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*SUMIFS(conditions!$72:$72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))</f>
        <v>28.066499999999998</v>
      </c>
      <c r="HG97" s="37">
        <f>IF(HG$9="",0,IF(HG$9-SUMIFS(conditions!$73:$73,conditions!$8:$8,"&lt;="&amp;HG$9,conditions!$9:$9,"&gt;="&amp;HG$9)-SUMIFS(conditions!$71:$71,conditions!$8:$8,"&lt;="&amp;HG$9,conditions!$9:$9,"&gt;="&amp;HG$9)&lt;$U$9,SUMIFS(16:16,$9:$9,HG$9-SUMIFS(conditions!$73:$73,conditions!$8:$8,"&lt;="&amp;HG$9,conditions!$9:$9,"&gt;="&amp;HG$9))*conditions!$U$69*conditions!$U$72,SUMIFS(16:16,$9:$9,HG$9-SUMIFS(conditions!$73:$73,conditions!$8:$8,"&lt;="&amp;HG$9,conditions!$9:$9,"&gt;="&amp;HG$9))*SUMIFS(conditions!$69:$69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*SUMIFS(conditions!$72:$72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))</f>
        <v>28.066499999999998</v>
      </c>
      <c r="HH97" s="37">
        <f>IF(HH$9="",0,IF(HH$9-SUMIFS(conditions!$73:$73,conditions!$8:$8,"&lt;="&amp;HH$9,conditions!$9:$9,"&gt;="&amp;HH$9)-SUMIFS(conditions!$71:$71,conditions!$8:$8,"&lt;="&amp;HH$9,conditions!$9:$9,"&gt;="&amp;HH$9)&lt;$U$9,SUMIFS(16:16,$9:$9,HH$9-SUMIFS(conditions!$73:$73,conditions!$8:$8,"&lt;="&amp;HH$9,conditions!$9:$9,"&gt;="&amp;HH$9))*conditions!$U$69*conditions!$U$72,SUMIFS(16:16,$9:$9,HH$9-SUMIFS(conditions!$73:$73,conditions!$8:$8,"&lt;="&amp;HH$9,conditions!$9:$9,"&gt;="&amp;HH$9))*SUMIFS(conditions!$69:$69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*SUMIFS(conditions!$72:$72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))</f>
        <v>0</v>
      </c>
      <c r="HI97" s="37">
        <f>IF(HI$9="",0,IF(HI$9-SUMIFS(conditions!$73:$73,conditions!$8:$8,"&lt;="&amp;HI$9,conditions!$9:$9,"&gt;="&amp;HI$9)-SUMIFS(conditions!$71:$71,conditions!$8:$8,"&lt;="&amp;HI$9,conditions!$9:$9,"&gt;="&amp;HI$9)&lt;$U$9,SUMIFS(16:16,$9:$9,HI$9-SUMIFS(conditions!$73:$73,conditions!$8:$8,"&lt;="&amp;HI$9,conditions!$9:$9,"&gt;="&amp;HI$9))*conditions!$U$69*conditions!$U$72,SUMIFS(16:16,$9:$9,HI$9-SUMIFS(conditions!$73:$73,conditions!$8:$8,"&lt;="&amp;HI$9,conditions!$9:$9,"&gt;="&amp;HI$9))*SUMIFS(conditions!$69:$69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*SUMIFS(conditions!$72:$72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))</f>
        <v>0</v>
      </c>
      <c r="HJ97" s="37">
        <f>IF(HJ$9="",0,IF(HJ$9-SUMIFS(conditions!$73:$73,conditions!$8:$8,"&lt;="&amp;HJ$9,conditions!$9:$9,"&gt;="&amp;HJ$9)-SUMIFS(conditions!$71:$71,conditions!$8:$8,"&lt;="&amp;HJ$9,conditions!$9:$9,"&gt;="&amp;HJ$9)&lt;$U$9,SUMIFS(16:16,$9:$9,HJ$9-SUMIFS(conditions!$73:$73,conditions!$8:$8,"&lt;="&amp;HJ$9,conditions!$9:$9,"&gt;="&amp;HJ$9))*conditions!$U$69*conditions!$U$72,SUMIFS(16:16,$9:$9,HJ$9-SUMIFS(conditions!$73:$73,conditions!$8:$8,"&lt;="&amp;HJ$9,conditions!$9:$9,"&gt;="&amp;HJ$9))*SUMIFS(conditions!$69:$69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*SUMIFS(conditions!$72:$72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))</f>
        <v>28.066499999999998</v>
      </c>
      <c r="HK97" s="37">
        <f>IF(HK$9="",0,IF(HK$9-SUMIFS(conditions!$73:$73,conditions!$8:$8,"&lt;="&amp;HK$9,conditions!$9:$9,"&gt;="&amp;HK$9)-SUMIFS(conditions!$71:$71,conditions!$8:$8,"&lt;="&amp;HK$9,conditions!$9:$9,"&gt;="&amp;HK$9)&lt;$U$9,SUMIFS(16:16,$9:$9,HK$9-SUMIFS(conditions!$73:$73,conditions!$8:$8,"&lt;="&amp;HK$9,conditions!$9:$9,"&gt;="&amp;HK$9))*conditions!$U$69*conditions!$U$72,SUMIFS(16:16,$9:$9,HK$9-SUMIFS(conditions!$73:$73,conditions!$8:$8,"&lt;="&amp;HK$9,conditions!$9:$9,"&gt;="&amp;HK$9))*SUMIFS(conditions!$69:$69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*SUMIFS(conditions!$72:$72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))</f>
        <v>28.066499999999998</v>
      </c>
      <c r="HL97" s="37">
        <f>IF(HL$9="",0,IF(HL$9-SUMIFS(conditions!$73:$73,conditions!$8:$8,"&lt;="&amp;HL$9,conditions!$9:$9,"&gt;="&amp;HL$9)-SUMIFS(conditions!$71:$71,conditions!$8:$8,"&lt;="&amp;HL$9,conditions!$9:$9,"&gt;="&amp;HL$9)&lt;$U$9,SUMIFS(16:16,$9:$9,HL$9-SUMIFS(conditions!$73:$73,conditions!$8:$8,"&lt;="&amp;HL$9,conditions!$9:$9,"&gt;="&amp;HL$9))*conditions!$U$69*conditions!$U$72,SUMIFS(16:16,$9:$9,HL$9-SUMIFS(conditions!$73:$73,conditions!$8:$8,"&lt;="&amp;HL$9,conditions!$9:$9,"&gt;="&amp;HL$9))*SUMIFS(conditions!$69:$69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*SUMIFS(conditions!$72:$72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))</f>
        <v>31.107037499999993</v>
      </c>
      <c r="HM97" s="37">
        <f>IF(HM$9="",0,IF(HM$9-SUMIFS(conditions!$73:$73,conditions!$8:$8,"&lt;="&amp;HM$9,conditions!$9:$9,"&gt;="&amp;HM$9)-SUMIFS(conditions!$71:$71,conditions!$8:$8,"&lt;="&amp;HM$9,conditions!$9:$9,"&gt;="&amp;HM$9)&lt;$U$9,SUMIFS(16:16,$9:$9,HM$9-SUMIFS(conditions!$73:$73,conditions!$8:$8,"&lt;="&amp;HM$9,conditions!$9:$9,"&gt;="&amp;HM$9))*conditions!$U$69*conditions!$U$72,SUMIFS(16:16,$9:$9,HM$9-SUMIFS(conditions!$73:$73,conditions!$8:$8,"&lt;="&amp;HM$9,conditions!$9:$9,"&gt;="&amp;HM$9))*SUMIFS(conditions!$69:$69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*SUMIFS(conditions!$72:$72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))</f>
        <v>31.107037499999993</v>
      </c>
      <c r="HN97" s="37">
        <f>IF(HN$9="",0,IF(HN$9-SUMIFS(conditions!$73:$73,conditions!$8:$8,"&lt;="&amp;HN$9,conditions!$9:$9,"&gt;="&amp;HN$9)-SUMIFS(conditions!$71:$71,conditions!$8:$8,"&lt;="&amp;HN$9,conditions!$9:$9,"&gt;="&amp;HN$9)&lt;$U$9,SUMIFS(16:16,$9:$9,HN$9-SUMIFS(conditions!$73:$73,conditions!$8:$8,"&lt;="&amp;HN$9,conditions!$9:$9,"&gt;="&amp;HN$9))*conditions!$U$69*conditions!$U$72,SUMIFS(16:16,$9:$9,HN$9-SUMIFS(conditions!$73:$73,conditions!$8:$8,"&lt;="&amp;HN$9,conditions!$9:$9,"&gt;="&amp;HN$9))*SUMIFS(conditions!$69:$69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*SUMIFS(conditions!$72:$72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))</f>
        <v>31.107037499999993</v>
      </c>
      <c r="HO97" s="37">
        <f>IF(HO$9="",0,IF(HO$9-SUMIFS(conditions!$73:$73,conditions!$8:$8,"&lt;="&amp;HO$9,conditions!$9:$9,"&gt;="&amp;HO$9)-SUMIFS(conditions!$71:$71,conditions!$8:$8,"&lt;="&amp;HO$9,conditions!$9:$9,"&gt;="&amp;HO$9)&lt;$U$9,SUMIFS(16:16,$9:$9,HO$9-SUMIFS(conditions!$73:$73,conditions!$8:$8,"&lt;="&amp;HO$9,conditions!$9:$9,"&gt;="&amp;HO$9))*conditions!$U$69*conditions!$U$72,SUMIFS(16:16,$9:$9,HO$9-SUMIFS(conditions!$73:$73,conditions!$8:$8,"&lt;="&amp;HO$9,conditions!$9:$9,"&gt;="&amp;HO$9))*SUMIFS(conditions!$69:$69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*SUMIFS(conditions!$72:$72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))</f>
        <v>0</v>
      </c>
      <c r="HP97" s="37">
        <f>IF(HP$9="",0,IF(HP$9-SUMIFS(conditions!$73:$73,conditions!$8:$8,"&lt;="&amp;HP$9,conditions!$9:$9,"&gt;="&amp;HP$9)-SUMIFS(conditions!$71:$71,conditions!$8:$8,"&lt;="&amp;HP$9,conditions!$9:$9,"&gt;="&amp;HP$9)&lt;$U$9,SUMIFS(16:16,$9:$9,HP$9-SUMIFS(conditions!$73:$73,conditions!$8:$8,"&lt;="&amp;HP$9,conditions!$9:$9,"&gt;="&amp;HP$9))*conditions!$U$69*conditions!$U$72,SUMIFS(16:16,$9:$9,HP$9-SUMIFS(conditions!$73:$73,conditions!$8:$8,"&lt;="&amp;HP$9,conditions!$9:$9,"&gt;="&amp;HP$9))*SUMIFS(conditions!$69:$69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*SUMIFS(conditions!$72:$72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))</f>
        <v>0</v>
      </c>
      <c r="HQ97" s="37">
        <f>IF(HQ$9="",0,IF(HQ$9-SUMIFS(conditions!$73:$73,conditions!$8:$8,"&lt;="&amp;HQ$9,conditions!$9:$9,"&gt;="&amp;HQ$9)-SUMIFS(conditions!$71:$71,conditions!$8:$8,"&lt;="&amp;HQ$9,conditions!$9:$9,"&gt;="&amp;HQ$9)&lt;$U$9,SUMIFS(16:16,$9:$9,HQ$9-SUMIFS(conditions!$73:$73,conditions!$8:$8,"&lt;="&amp;HQ$9,conditions!$9:$9,"&gt;="&amp;HQ$9))*conditions!$U$69*conditions!$U$72,SUMIFS(16:16,$9:$9,HQ$9-SUMIFS(conditions!$73:$73,conditions!$8:$8,"&lt;="&amp;HQ$9,conditions!$9:$9,"&gt;="&amp;HQ$9))*SUMIFS(conditions!$69:$69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*SUMIFS(conditions!$72:$72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))</f>
        <v>31.107037499999993</v>
      </c>
      <c r="HR97" s="37">
        <f>IF(HR$9="",0,IF(HR$9-SUMIFS(conditions!$73:$73,conditions!$8:$8,"&lt;="&amp;HR$9,conditions!$9:$9,"&gt;="&amp;HR$9)-SUMIFS(conditions!$71:$71,conditions!$8:$8,"&lt;="&amp;HR$9,conditions!$9:$9,"&gt;="&amp;HR$9)&lt;$U$9,SUMIFS(16:16,$9:$9,HR$9-SUMIFS(conditions!$73:$73,conditions!$8:$8,"&lt;="&amp;HR$9,conditions!$9:$9,"&gt;="&amp;HR$9))*conditions!$U$69*conditions!$U$72,SUMIFS(16:16,$9:$9,HR$9-SUMIFS(conditions!$73:$73,conditions!$8:$8,"&lt;="&amp;HR$9,conditions!$9:$9,"&gt;="&amp;HR$9))*SUMIFS(conditions!$69:$69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*SUMIFS(conditions!$72:$72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))</f>
        <v>31.107037499999993</v>
      </c>
      <c r="HS97" s="37">
        <f>IF(HS$9="",0,IF(HS$9-SUMIFS(conditions!$73:$73,conditions!$8:$8,"&lt;="&amp;HS$9,conditions!$9:$9,"&gt;="&amp;HS$9)-SUMIFS(conditions!$71:$71,conditions!$8:$8,"&lt;="&amp;HS$9,conditions!$9:$9,"&gt;="&amp;HS$9)&lt;$U$9,SUMIFS(16:16,$9:$9,HS$9-SUMIFS(conditions!$73:$73,conditions!$8:$8,"&lt;="&amp;HS$9,conditions!$9:$9,"&gt;="&amp;HS$9))*conditions!$U$69*conditions!$U$72,SUMIFS(16:16,$9:$9,HS$9-SUMIFS(conditions!$73:$73,conditions!$8:$8,"&lt;="&amp;HS$9,conditions!$9:$9,"&gt;="&amp;HS$9))*SUMIFS(conditions!$69:$69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*SUMIFS(conditions!$72:$72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))</f>
        <v>31.107037499999993</v>
      </c>
      <c r="HT97" s="37">
        <f>IF(HT$9="",0,IF(HT$9-SUMIFS(conditions!$73:$73,conditions!$8:$8,"&lt;="&amp;HT$9,conditions!$9:$9,"&gt;="&amp;HT$9)-SUMIFS(conditions!$71:$71,conditions!$8:$8,"&lt;="&amp;HT$9,conditions!$9:$9,"&gt;="&amp;HT$9)&lt;$U$9,SUMIFS(16:16,$9:$9,HT$9-SUMIFS(conditions!$73:$73,conditions!$8:$8,"&lt;="&amp;HT$9,conditions!$9:$9,"&gt;="&amp;HT$9))*conditions!$U$69*conditions!$U$72,SUMIFS(16:16,$9:$9,HT$9-SUMIFS(conditions!$73:$73,conditions!$8:$8,"&lt;="&amp;HT$9,conditions!$9:$9,"&gt;="&amp;HT$9))*SUMIFS(conditions!$69:$69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*SUMIFS(conditions!$72:$72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))</f>
        <v>31.107037499999993</v>
      </c>
      <c r="HU97" s="37">
        <f>IF(HU$9="",0,IF(HU$9-SUMIFS(conditions!$73:$73,conditions!$8:$8,"&lt;="&amp;HU$9,conditions!$9:$9,"&gt;="&amp;HU$9)-SUMIFS(conditions!$71:$71,conditions!$8:$8,"&lt;="&amp;HU$9,conditions!$9:$9,"&gt;="&amp;HU$9)&lt;$U$9,SUMIFS(16:16,$9:$9,HU$9-SUMIFS(conditions!$73:$73,conditions!$8:$8,"&lt;="&amp;HU$9,conditions!$9:$9,"&gt;="&amp;HU$9))*conditions!$U$69*conditions!$U$72,SUMIFS(16:16,$9:$9,HU$9-SUMIFS(conditions!$73:$73,conditions!$8:$8,"&lt;="&amp;HU$9,conditions!$9:$9,"&gt;="&amp;HU$9))*SUMIFS(conditions!$69:$69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*SUMIFS(conditions!$72:$72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))</f>
        <v>31.107037499999993</v>
      </c>
      <c r="HV97" s="37">
        <f>IF(HV$9="",0,IF(HV$9-SUMIFS(conditions!$73:$73,conditions!$8:$8,"&lt;="&amp;HV$9,conditions!$9:$9,"&gt;="&amp;HV$9)-SUMIFS(conditions!$71:$71,conditions!$8:$8,"&lt;="&amp;HV$9,conditions!$9:$9,"&gt;="&amp;HV$9)&lt;$U$9,SUMIFS(16:16,$9:$9,HV$9-SUMIFS(conditions!$73:$73,conditions!$8:$8,"&lt;="&amp;HV$9,conditions!$9:$9,"&gt;="&amp;HV$9))*conditions!$U$69*conditions!$U$72,SUMIFS(16:16,$9:$9,HV$9-SUMIFS(conditions!$73:$73,conditions!$8:$8,"&lt;="&amp;HV$9,conditions!$9:$9,"&gt;="&amp;HV$9))*SUMIFS(conditions!$69:$69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*SUMIFS(conditions!$72:$72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))</f>
        <v>0</v>
      </c>
      <c r="HW97" s="37">
        <f>IF(HW$9="",0,IF(HW$9-SUMIFS(conditions!$73:$73,conditions!$8:$8,"&lt;="&amp;HW$9,conditions!$9:$9,"&gt;="&amp;HW$9)-SUMIFS(conditions!$71:$71,conditions!$8:$8,"&lt;="&amp;HW$9,conditions!$9:$9,"&gt;="&amp;HW$9)&lt;$U$9,SUMIFS(16:16,$9:$9,HW$9-SUMIFS(conditions!$73:$73,conditions!$8:$8,"&lt;="&amp;HW$9,conditions!$9:$9,"&gt;="&amp;HW$9))*conditions!$U$69*conditions!$U$72,SUMIFS(16:16,$9:$9,HW$9-SUMIFS(conditions!$73:$73,conditions!$8:$8,"&lt;="&amp;HW$9,conditions!$9:$9,"&gt;="&amp;HW$9))*SUMIFS(conditions!$69:$69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*SUMIFS(conditions!$72:$72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))</f>
        <v>0</v>
      </c>
      <c r="HX97" s="37">
        <f>IF(HX$9="",0,IF(HX$9-SUMIFS(conditions!$73:$73,conditions!$8:$8,"&lt;="&amp;HX$9,conditions!$9:$9,"&gt;="&amp;HX$9)-SUMIFS(conditions!$71:$71,conditions!$8:$8,"&lt;="&amp;HX$9,conditions!$9:$9,"&gt;="&amp;HX$9)&lt;$U$9,SUMIFS(16:16,$9:$9,HX$9-SUMIFS(conditions!$73:$73,conditions!$8:$8,"&lt;="&amp;HX$9,conditions!$9:$9,"&gt;="&amp;HX$9))*conditions!$U$69*conditions!$U$72,SUMIFS(16:16,$9:$9,HX$9-SUMIFS(conditions!$73:$73,conditions!$8:$8,"&lt;="&amp;HX$9,conditions!$9:$9,"&gt;="&amp;HX$9))*SUMIFS(conditions!$69:$69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*SUMIFS(conditions!$72:$72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))</f>
        <v>31.107037499999993</v>
      </c>
      <c r="HY97" s="37">
        <f>IF(HY$9="",0,IF(HY$9-SUMIFS(conditions!$73:$73,conditions!$8:$8,"&lt;="&amp;HY$9,conditions!$9:$9,"&gt;="&amp;HY$9)-SUMIFS(conditions!$71:$71,conditions!$8:$8,"&lt;="&amp;HY$9,conditions!$9:$9,"&gt;="&amp;HY$9)&lt;$U$9,SUMIFS(16:16,$9:$9,HY$9-SUMIFS(conditions!$73:$73,conditions!$8:$8,"&lt;="&amp;HY$9,conditions!$9:$9,"&gt;="&amp;HY$9))*conditions!$U$69*conditions!$U$72,SUMIFS(16:16,$9:$9,HY$9-SUMIFS(conditions!$73:$73,conditions!$8:$8,"&lt;="&amp;HY$9,conditions!$9:$9,"&gt;="&amp;HY$9))*SUMIFS(conditions!$69:$69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*SUMIFS(conditions!$72:$72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))</f>
        <v>31.107037499999993</v>
      </c>
      <c r="HZ97" s="37">
        <f>IF(HZ$9="",0,IF(HZ$9-SUMIFS(conditions!$73:$73,conditions!$8:$8,"&lt;="&amp;HZ$9,conditions!$9:$9,"&gt;="&amp;HZ$9)-SUMIFS(conditions!$71:$71,conditions!$8:$8,"&lt;="&amp;HZ$9,conditions!$9:$9,"&gt;="&amp;HZ$9)&lt;$U$9,SUMIFS(16:16,$9:$9,HZ$9-SUMIFS(conditions!$73:$73,conditions!$8:$8,"&lt;="&amp;HZ$9,conditions!$9:$9,"&gt;="&amp;HZ$9))*conditions!$U$69*conditions!$U$72,SUMIFS(16:16,$9:$9,HZ$9-SUMIFS(conditions!$73:$73,conditions!$8:$8,"&lt;="&amp;HZ$9,conditions!$9:$9,"&gt;="&amp;HZ$9))*SUMIFS(conditions!$69:$69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*SUMIFS(conditions!$72:$72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))</f>
        <v>31.107037499999993</v>
      </c>
      <c r="IA97" s="37">
        <f>IF(IA$9="",0,IF(IA$9-SUMIFS(conditions!$73:$73,conditions!$8:$8,"&lt;="&amp;IA$9,conditions!$9:$9,"&gt;="&amp;IA$9)-SUMIFS(conditions!$71:$71,conditions!$8:$8,"&lt;="&amp;IA$9,conditions!$9:$9,"&gt;="&amp;IA$9)&lt;$U$9,SUMIFS(16:16,$9:$9,IA$9-SUMIFS(conditions!$73:$73,conditions!$8:$8,"&lt;="&amp;IA$9,conditions!$9:$9,"&gt;="&amp;IA$9))*conditions!$U$69*conditions!$U$72,SUMIFS(16:16,$9:$9,IA$9-SUMIFS(conditions!$73:$73,conditions!$8:$8,"&lt;="&amp;IA$9,conditions!$9:$9,"&gt;="&amp;IA$9))*SUMIFS(conditions!$69:$69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*SUMIFS(conditions!$72:$72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))</f>
        <v>31.107037499999993</v>
      </c>
      <c r="IB97" s="37">
        <f>IF(IB$9="",0,IF(IB$9-SUMIFS(conditions!$73:$73,conditions!$8:$8,"&lt;="&amp;IB$9,conditions!$9:$9,"&gt;="&amp;IB$9)-SUMIFS(conditions!$71:$71,conditions!$8:$8,"&lt;="&amp;IB$9,conditions!$9:$9,"&gt;="&amp;IB$9)&lt;$U$9,SUMIFS(16:16,$9:$9,IB$9-SUMIFS(conditions!$73:$73,conditions!$8:$8,"&lt;="&amp;IB$9,conditions!$9:$9,"&gt;="&amp;IB$9))*conditions!$U$69*conditions!$U$72,SUMIFS(16:16,$9:$9,IB$9-SUMIFS(conditions!$73:$73,conditions!$8:$8,"&lt;="&amp;IB$9,conditions!$9:$9,"&gt;="&amp;IB$9))*SUMIFS(conditions!$69:$69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*SUMIFS(conditions!$72:$72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))</f>
        <v>31.107037499999993</v>
      </c>
      <c r="IC97" s="37">
        <f>IF(IC$9="",0,IF(IC$9-SUMIFS(conditions!$73:$73,conditions!$8:$8,"&lt;="&amp;IC$9,conditions!$9:$9,"&gt;="&amp;IC$9)-SUMIFS(conditions!$71:$71,conditions!$8:$8,"&lt;="&amp;IC$9,conditions!$9:$9,"&gt;="&amp;IC$9)&lt;$U$9,SUMIFS(16:16,$9:$9,IC$9-SUMIFS(conditions!$73:$73,conditions!$8:$8,"&lt;="&amp;IC$9,conditions!$9:$9,"&gt;="&amp;IC$9))*conditions!$U$69*conditions!$U$72,SUMIFS(16:16,$9:$9,IC$9-SUMIFS(conditions!$73:$73,conditions!$8:$8,"&lt;="&amp;IC$9,conditions!$9:$9,"&gt;="&amp;IC$9))*SUMIFS(conditions!$69:$69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*SUMIFS(conditions!$72:$72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))</f>
        <v>0</v>
      </c>
      <c r="ID97" s="37">
        <f>IF(ID$9="",0,IF(ID$9-SUMIFS(conditions!$73:$73,conditions!$8:$8,"&lt;="&amp;ID$9,conditions!$9:$9,"&gt;="&amp;ID$9)-SUMIFS(conditions!$71:$71,conditions!$8:$8,"&lt;="&amp;ID$9,conditions!$9:$9,"&gt;="&amp;ID$9)&lt;$U$9,SUMIFS(16:16,$9:$9,ID$9-SUMIFS(conditions!$73:$73,conditions!$8:$8,"&lt;="&amp;ID$9,conditions!$9:$9,"&gt;="&amp;ID$9))*conditions!$U$69*conditions!$U$72,SUMIFS(16:16,$9:$9,ID$9-SUMIFS(conditions!$73:$73,conditions!$8:$8,"&lt;="&amp;ID$9,conditions!$9:$9,"&gt;="&amp;ID$9))*SUMIFS(conditions!$69:$69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*SUMIFS(conditions!$72:$72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))</f>
        <v>0</v>
      </c>
      <c r="IE97" s="37">
        <f>IF(IE$9="",0,IF(IE$9-SUMIFS(conditions!$73:$73,conditions!$8:$8,"&lt;="&amp;IE$9,conditions!$9:$9,"&gt;="&amp;IE$9)-SUMIFS(conditions!$71:$71,conditions!$8:$8,"&lt;="&amp;IE$9,conditions!$9:$9,"&gt;="&amp;IE$9)&lt;$U$9,SUMIFS(16:16,$9:$9,IE$9-SUMIFS(conditions!$73:$73,conditions!$8:$8,"&lt;="&amp;IE$9,conditions!$9:$9,"&gt;="&amp;IE$9))*conditions!$U$69*conditions!$U$72,SUMIFS(16:16,$9:$9,IE$9-SUMIFS(conditions!$73:$73,conditions!$8:$8,"&lt;="&amp;IE$9,conditions!$9:$9,"&gt;="&amp;IE$9))*SUMIFS(conditions!$69:$69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*SUMIFS(conditions!$72:$72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))</f>
        <v>31.107037499999993</v>
      </c>
      <c r="IF97" s="37">
        <f>IF(IF$9="",0,IF(IF$9-SUMIFS(conditions!$73:$73,conditions!$8:$8,"&lt;="&amp;IF$9,conditions!$9:$9,"&gt;="&amp;IF$9)-SUMIFS(conditions!$71:$71,conditions!$8:$8,"&lt;="&amp;IF$9,conditions!$9:$9,"&gt;="&amp;IF$9)&lt;$U$9,SUMIFS(16:16,$9:$9,IF$9-SUMIFS(conditions!$73:$73,conditions!$8:$8,"&lt;="&amp;IF$9,conditions!$9:$9,"&gt;="&amp;IF$9))*conditions!$U$69*conditions!$U$72,SUMIFS(16:16,$9:$9,IF$9-SUMIFS(conditions!$73:$73,conditions!$8:$8,"&lt;="&amp;IF$9,conditions!$9:$9,"&gt;="&amp;IF$9))*SUMIFS(conditions!$69:$69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*SUMIFS(conditions!$72:$72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))</f>
        <v>31.107037499999993</v>
      </c>
      <c r="IG97" s="37">
        <f>IF(IG$9="",0,IF(IG$9-SUMIFS(conditions!$73:$73,conditions!$8:$8,"&lt;="&amp;IG$9,conditions!$9:$9,"&gt;="&amp;IG$9)-SUMIFS(conditions!$71:$71,conditions!$8:$8,"&lt;="&amp;IG$9,conditions!$9:$9,"&gt;="&amp;IG$9)&lt;$U$9,SUMIFS(16:16,$9:$9,IG$9-SUMIFS(conditions!$73:$73,conditions!$8:$8,"&lt;="&amp;IG$9,conditions!$9:$9,"&gt;="&amp;IG$9))*conditions!$U$69*conditions!$U$72,SUMIFS(16:16,$9:$9,IG$9-SUMIFS(conditions!$73:$73,conditions!$8:$8,"&lt;="&amp;IG$9,conditions!$9:$9,"&gt;="&amp;IG$9))*SUMIFS(conditions!$69:$69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*SUMIFS(conditions!$72:$72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))</f>
        <v>31.107037499999993</v>
      </c>
      <c r="IH97" s="37">
        <f>IF(IH$9="",0,IF(IH$9-SUMIFS(conditions!$73:$73,conditions!$8:$8,"&lt;="&amp;IH$9,conditions!$9:$9,"&gt;="&amp;IH$9)-SUMIFS(conditions!$71:$71,conditions!$8:$8,"&lt;="&amp;IH$9,conditions!$9:$9,"&gt;="&amp;IH$9)&lt;$U$9,SUMIFS(16:16,$9:$9,IH$9-SUMIFS(conditions!$73:$73,conditions!$8:$8,"&lt;="&amp;IH$9,conditions!$9:$9,"&gt;="&amp;IH$9))*conditions!$U$69*conditions!$U$72,SUMIFS(16:16,$9:$9,IH$9-SUMIFS(conditions!$73:$73,conditions!$8:$8,"&lt;="&amp;IH$9,conditions!$9:$9,"&gt;="&amp;IH$9))*SUMIFS(conditions!$69:$69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*SUMIFS(conditions!$72:$72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))</f>
        <v>31.107037499999993</v>
      </c>
      <c r="II97" s="37">
        <f>IF(II$9="",0,IF(II$9-SUMIFS(conditions!$73:$73,conditions!$8:$8,"&lt;="&amp;II$9,conditions!$9:$9,"&gt;="&amp;II$9)-SUMIFS(conditions!$71:$71,conditions!$8:$8,"&lt;="&amp;II$9,conditions!$9:$9,"&gt;="&amp;II$9)&lt;$U$9,SUMIFS(16:16,$9:$9,II$9-SUMIFS(conditions!$73:$73,conditions!$8:$8,"&lt;="&amp;II$9,conditions!$9:$9,"&gt;="&amp;II$9))*conditions!$U$69*conditions!$U$72,SUMIFS(16:16,$9:$9,II$9-SUMIFS(conditions!$73:$73,conditions!$8:$8,"&lt;="&amp;II$9,conditions!$9:$9,"&gt;="&amp;II$9))*SUMIFS(conditions!$69:$69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*SUMIFS(conditions!$72:$72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))</f>
        <v>31.107037499999993</v>
      </c>
      <c r="IJ97" s="37">
        <f>IF(IJ$9="",0,IF(IJ$9-SUMIFS(conditions!$73:$73,conditions!$8:$8,"&lt;="&amp;IJ$9,conditions!$9:$9,"&gt;="&amp;IJ$9)-SUMIFS(conditions!$71:$71,conditions!$8:$8,"&lt;="&amp;IJ$9,conditions!$9:$9,"&gt;="&amp;IJ$9)&lt;$U$9,SUMIFS(16:16,$9:$9,IJ$9-SUMIFS(conditions!$73:$73,conditions!$8:$8,"&lt;="&amp;IJ$9,conditions!$9:$9,"&gt;="&amp;IJ$9))*conditions!$U$69*conditions!$U$72,SUMIFS(16:16,$9:$9,IJ$9-SUMIFS(conditions!$73:$73,conditions!$8:$8,"&lt;="&amp;IJ$9,conditions!$9:$9,"&gt;="&amp;IJ$9))*SUMIFS(conditions!$69:$69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*SUMIFS(conditions!$72:$72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))</f>
        <v>0</v>
      </c>
      <c r="IK97" s="37">
        <f>IF(IK$9="",0,IF(IK$9-SUMIFS(conditions!$73:$73,conditions!$8:$8,"&lt;="&amp;IK$9,conditions!$9:$9,"&gt;="&amp;IK$9)-SUMIFS(conditions!$71:$71,conditions!$8:$8,"&lt;="&amp;IK$9,conditions!$9:$9,"&gt;="&amp;IK$9)&lt;$U$9,SUMIFS(16:16,$9:$9,IK$9-SUMIFS(conditions!$73:$73,conditions!$8:$8,"&lt;="&amp;IK$9,conditions!$9:$9,"&gt;="&amp;IK$9))*conditions!$U$69*conditions!$U$72,SUMIFS(16:16,$9:$9,IK$9-SUMIFS(conditions!$73:$73,conditions!$8:$8,"&lt;="&amp;IK$9,conditions!$9:$9,"&gt;="&amp;IK$9))*SUMIFS(conditions!$69:$69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*SUMIFS(conditions!$72:$72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))</f>
        <v>0</v>
      </c>
      <c r="IL97" s="37">
        <f>IF(IL$9="",0,IF(IL$9-SUMIFS(conditions!$73:$73,conditions!$8:$8,"&lt;="&amp;IL$9,conditions!$9:$9,"&gt;="&amp;IL$9)-SUMIFS(conditions!$71:$71,conditions!$8:$8,"&lt;="&amp;IL$9,conditions!$9:$9,"&gt;="&amp;IL$9)&lt;$U$9,SUMIFS(16:16,$9:$9,IL$9-SUMIFS(conditions!$73:$73,conditions!$8:$8,"&lt;="&amp;IL$9,conditions!$9:$9,"&gt;="&amp;IL$9))*conditions!$U$69*conditions!$U$72,SUMIFS(16:16,$9:$9,IL$9-SUMIFS(conditions!$73:$73,conditions!$8:$8,"&lt;="&amp;IL$9,conditions!$9:$9,"&gt;="&amp;IL$9))*SUMIFS(conditions!$69:$69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*SUMIFS(conditions!$72:$72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))</f>
        <v>31.107037499999993</v>
      </c>
      <c r="IM97" s="37">
        <f>IF(IM$9="",0,IF(IM$9-SUMIFS(conditions!$73:$73,conditions!$8:$8,"&lt;="&amp;IM$9,conditions!$9:$9,"&gt;="&amp;IM$9)-SUMIFS(conditions!$71:$71,conditions!$8:$8,"&lt;="&amp;IM$9,conditions!$9:$9,"&gt;="&amp;IM$9)&lt;$U$9,SUMIFS(16:16,$9:$9,IM$9-SUMIFS(conditions!$73:$73,conditions!$8:$8,"&lt;="&amp;IM$9,conditions!$9:$9,"&gt;="&amp;IM$9))*conditions!$U$69*conditions!$U$72,SUMIFS(16:16,$9:$9,IM$9-SUMIFS(conditions!$73:$73,conditions!$8:$8,"&lt;="&amp;IM$9,conditions!$9:$9,"&gt;="&amp;IM$9))*SUMIFS(conditions!$69:$69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*SUMIFS(conditions!$72:$72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))</f>
        <v>31.107037499999993</v>
      </c>
      <c r="IN97" s="37">
        <f>IF(IN$9="",0,IF(IN$9-SUMIFS(conditions!$73:$73,conditions!$8:$8,"&lt;="&amp;IN$9,conditions!$9:$9,"&gt;="&amp;IN$9)-SUMIFS(conditions!$71:$71,conditions!$8:$8,"&lt;="&amp;IN$9,conditions!$9:$9,"&gt;="&amp;IN$9)&lt;$U$9,SUMIFS(16:16,$9:$9,IN$9-SUMIFS(conditions!$73:$73,conditions!$8:$8,"&lt;="&amp;IN$9,conditions!$9:$9,"&gt;="&amp;IN$9))*conditions!$U$69*conditions!$U$72,SUMIFS(16:16,$9:$9,IN$9-SUMIFS(conditions!$73:$73,conditions!$8:$8,"&lt;="&amp;IN$9,conditions!$9:$9,"&gt;="&amp;IN$9))*SUMIFS(conditions!$69:$69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*SUMIFS(conditions!$72:$72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))</f>
        <v>31.107037499999993</v>
      </c>
      <c r="IO97" s="37">
        <f>IF(IO$9="",0,IF(IO$9-SUMIFS(conditions!$73:$73,conditions!$8:$8,"&lt;="&amp;IO$9,conditions!$9:$9,"&gt;="&amp;IO$9)-SUMIFS(conditions!$71:$71,conditions!$8:$8,"&lt;="&amp;IO$9,conditions!$9:$9,"&gt;="&amp;IO$9)&lt;$U$9,SUMIFS(16:16,$9:$9,IO$9-SUMIFS(conditions!$73:$73,conditions!$8:$8,"&lt;="&amp;IO$9,conditions!$9:$9,"&gt;="&amp;IO$9))*conditions!$U$69*conditions!$U$72,SUMIFS(16:16,$9:$9,IO$9-SUMIFS(conditions!$73:$73,conditions!$8:$8,"&lt;="&amp;IO$9,conditions!$9:$9,"&gt;="&amp;IO$9))*SUMIFS(conditions!$69:$69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*SUMIFS(conditions!$72:$72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))</f>
        <v>31.107037499999993</v>
      </c>
      <c r="IP97" s="37">
        <f>IF(IP$9="",0,IF(IP$9-SUMIFS(conditions!$73:$73,conditions!$8:$8,"&lt;="&amp;IP$9,conditions!$9:$9,"&gt;="&amp;IP$9)-SUMIFS(conditions!$71:$71,conditions!$8:$8,"&lt;="&amp;IP$9,conditions!$9:$9,"&gt;="&amp;IP$9)&lt;$U$9,SUMIFS(16:16,$9:$9,IP$9-SUMIFS(conditions!$73:$73,conditions!$8:$8,"&lt;="&amp;IP$9,conditions!$9:$9,"&gt;="&amp;IP$9))*conditions!$U$69*conditions!$U$72,SUMIFS(16:16,$9:$9,IP$9-SUMIFS(conditions!$73:$73,conditions!$8:$8,"&lt;="&amp;IP$9,conditions!$9:$9,"&gt;="&amp;IP$9))*SUMIFS(conditions!$69:$69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*SUMIFS(conditions!$72:$72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))</f>
        <v>31.107037499999993</v>
      </c>
      <c r="IQ97" s="37">
        <f>IF(IQ$9="",0,IF(IQ$9-SUMIFS(conditions!$73:$73,conditions!$8:$8,"&lt;="&amp;IQ$9,conditions!$9:$9,"&gt;="&amp;IQ$9)-SUMIFS(conditions!$71:$71,conditions!$8:$8,"&lt;="&amp;IQ$9,conditions!$9:$9,"&gt;="&amp;IQ$9)&lt;$U$9,SUMIFS(16:16,$9:$9,IQ$9-SUMIFS(conditions!$73:$73,conditions!$8:$8,"&lt;="&amp;IQ$9,conditions!$9:$9,"&gt;="&amp;IQ$9))*conditions!$U$69*conditions!$U$72,SUMIFS(16:16,$9:$9,IQ$9-SUMIFS(conditions!$73:$73,conditions!$8:$8,"&lt;="&amp;IQ$9,conditions!$9:$9,"&gt;="&amp;IQ$9))*SUMIFS(conditions!$69:$69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*SUMIFS(conditions!$72:$72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))</f>
        <v>0</v>
      </c>
      <c r="IR97" s="37">
        <f>IF(IR$9="",0,IF(IR$9-SUMIFS(conditions!$73:$73,conditions!$8:$8,"&lt;="&amp;IR$9,conditions!$9:$9,"&gt;="&amp;IR$9)-SUMIFS(conditions!$71:$71,conditions!$8:$8,"&lt;="&amp;IR$9,conditions!$9:$9,"&gt;="&amp;IR$9)&lt;$U$9,SUMIFS(16:16,$9:$9,IR$9-SUMIFS(conditions!$73:$73,conditions!$8:$8,"&lt;="&amp;IR$9,conditions!$9:$9,"&gt;="&amp;IR$9))*conditions!$U$69*conditions!$U$72,SUMIFS(16:16,$9:$9,IR$9-SUMIFS(conditions!$73:$73,conditions!$8:$8,"&lt;="&amp;IR$9,conditions!$9:$9,"&gt;="&amp;IR$9))*SUMIFS(conditions!$69:$69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*SUMIFS(conditions!$72:$72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))</f>
        <v>0</v>
      </c>
      <c r="IS97" s="37">
        <f>IF(IS$9="",0,IF(IS$9-SUMIFS(conditions!$73:$73,conditions!$8:$8,"&lt;="&amp;IS$9,conditions!$9:$9,"&gt;="&amp;IS$9)-SUMIFS(conditions!$71:$71,conditions!$8:$8,"&lt;="&amp;IS$9,conditions!$9:$9,"&gt;="&amp;IS$9)&lt;$U$9,SUMIFS(16:16,$9:$9,IS$9-SUMIFS(conditions!$73:$73,conditions!$8:$8,"&lt;="&amp;IS$9,conditions!$9:$9,"&gt;="&amp;IS$9))*conditions!$U$69*conditions!$U$72,SUMIFS(16:16,$9:$9,IS$9-SUMIFS(conditions!$73:$73,conditions!$8:$8,"&lt;="&amp;IS$9,conditions!$9:$9,"&gt;="&amp;IS$9))*SUMIFS(conditions!$69:$69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*SUMIFS(conditions!$72:$72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))</f>
        <v>28.618474499999998</v>
      </c>
      <c r="IT97" s="37">
        <f>IF(IT$9="",0,IF(IT$9-SUMIFS(conditions!$73:$73,conditions!$8:$8,"&lt;="&amp;IT$9,conditions!$9:$9,"&gt;="&amp;IT$9)-SUMIFS(conditions!$71:$71,conditions!$8:$8,"&lt;="&amp;IT$9,conditions!$9:$9,"&gt;="&amp;IT$9)&lt;$U$9,SUMIFS(16:16,$9:$9,IT$9-SUMIFS(conditions!$73:$73,conditions!$8:$8,"&lt;="&amp;IT$9,conditions!$9:$9,"&gt;="&amp;IT$9))*conditions!$U$69*conditions!$U$72,SUMIFS(16:16,$9:$9,IT$9-SUMIFS(conditions!$73:$73,conditions!$8:$8,"&lt;="&amp;IT$9,conditions!$9:$9,"&gt;="&amp;IT$9))*SUMIFS(conditions!$69:$69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*SUMIFS(conditions!$72:$72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))</f>
        <v>28.618474499999998</v>
      </c>
      <c r="IU97" s="37">
        <f>IF(IU$9="",0,IF(IU$9-SUMIFS(conditions!$73:$73,conditions!$8:$8,"&lt;="&amp;IU$9,conditions!$9:$9,"&gt;="&amp;IU$9)-SUMIFS(conditions!$71:$71,conditions!$8:$8,"&lt;="&amp;IU$9,conditions!$9:$9,"&gt;="&amp;IU$9)&lt;$U$9,SUMIFS(16:16,$9:$9,IU$9-SUMIFS(conditions!$73:$73,conditions!$8:$8,"&lt;="&amp;IU$9,conditions!$9:$9,"&gt;="&amp;IU$9))*conditions!$U$69*conditions!$U$72,SUMIFS(16:16,$9:$9,IU$9-SUMIFS(conditions!$73:$73,conditions!$8:$8,"&lt;="&amp;IU$9,conditions!$9:$9,"&gt;="&amp;IU$9))*SUMIFS(conditions!$69:$69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*SUMIFS(conditions!$72:$72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))</f>
        <v>28.618474499999998</v>
      </c>
      <c r="IV97" s="37">
        <f>IF(IV$9="",0,IF(IV$9-SUMIFS(conditions!$73:$73,conditions!$8:$8,"&lt;="&amp;IV$9,conditions!$9:$9,"&gt;="&amp;IV$9)-SUMIFS(conditions!$71:$71,conditions!$8:$8,"&lt;="&amp;IV$9,conditions!$9:$9,"&gt;="&amp;IV$9)&lt;$U$9,SUMIFS(16:16,$9:$9,IV$9-SUMIFS(conditions!$73:$73,conditions!$8:$8,"&lt;="&amp;IV$9,conditions!$9:$9,"&gt;="&amp;IV$9))*conditions!$U$69*conditions!$U$72,SUMIFS(16:16,$9:$9,IV$9-SUMIFS(conditions!$73:$73,conditions!$8:$8,"&lt;="&amp;IV$9,conditions!$9:$9,"&gt;="&amp;IV$9))*SUMIFS(conditions!$69:$69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*SUMIFS(conditions!$72:$72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))</f>
        <v>28.618474499999998</v>
      </c>
      <c r="IW97" s="37">
        <f>IF(IW$9="",0,IF(IW$9-SUMIFS(conditions!$73:$73,conditions!$8:$8,"&lt;="&amp;IW$9,conditions!$9:$9,"&gt;="&amp;IW$9)-SUMIFS(conditions!$71:$71,conditions!$8:$8,"&lt;="&amp;IW$9,conditions!$9:$9,"&gt;="&amp;IW$9)&lt;$U$9,SUMIFS(16:16,$9:$9,IW$9-SUMIFS(conditions!$73:$73,conditions!$8:$8,"&lt;="&amp;IW$9,conditions!$9:$9,"&gt;="&amp;IW$9))*conditions!$U$69*conditions!$U$72,SUMIFS(16:16,$9:$9,IW$9-SUMIFS(conditions!$73:$73,conditions!$8:$8,"&lt;="&amp;IW$9,conditions!$9:$9,"&gt;="&amp;IW$9))*SUMIFS(conditions!$69:$69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*SUMIFS(conditions!$72:$72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))</f>
        <v>28.618474499999998</v>
      </c>
      <c r="IX97" s="37">
        <f>IF(IX$9="",0,IF(IX$9-SUMIFS(conditions!$73:$73,conditions!$8:$8,"&lt;="&amp;IX$9,conditions!$9:$9,"&gt;="&amp;IX$9)-SUMIFS(conditions!$71:$71,conditions!$8:$8,"&lt;="&amp;IX$9,conditions!$9:$9,"&gt;="&amp;IX$9)&lt;$U$9,SUMIFS(16:16,$9:$9,IX$9-SUMIFS(conditions!$73:$73,conditions!$8:$8,"&lt;="&amp;IX$9,conditions!$9:$9,"&gt;="&amp;IX$9))*conditions!$U$69*conditions!$U$72,SUMIFS(16:16,$9:$9,IX$9-SUMIFS(conditions!$73:$73,conditions!$8:$8,"&lt;="&amp;IX$9,conditions!$9:$9,"&gt;="&amp;IX$9))*SUMIFS(conditions!$69:$69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*SUMIFS(conditions!$72:$72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))</f>
        <v>0</v>
      </c>
      <c r="IY97" s="37">
        <f>IF(IY$9="",0,IF(IY$9-SUMIFS(conditions!$73:$73,conditions!$8:$8,"&lt;="&amp;IY$9,conditions!$9:$9,"&gt;="&amp;IY$9)-SUMIFS(conditions!$71:$71,conditions!$8:$8,"&lt;="&amp;IY$9,conditions!$9:$9,"&gt;="&amp;IY$9)&lt;$U$9,SUMIFS(16:16,$9:$9,IY$9-SUMIFS(conditions!$73:$73,conditions!$8:$8,"&lt;="&amp;IY$9,conditions!$9:$9,"&gt;="&amp;IY$9))*conditions!$U$69*conditions!$U$72,SUMIFS(16:16,$9:$9,IY$9-SUMIFS(conditions!$73:$73,conditions!$8:$8,"&lt;="&amp;IY$9,conditions!$9:$9,"&gt;="&amp;IY$9))*SUMIFS(conditions!$69:$69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*SUMIFS(conditions!$72:$72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))</f>
        <v>0</v>
      </c>
      <c r="IZ97" s="37">
        <f>IF(IZ$9="",0,IF(IZ$9-SUMIFS(conditions!$73:$73,conditions!$8:$8,"&lt;="&amp;IZ$9,conditions!$9:$9,"&gt;="&amp;IZ$9)-SUMIFS(conditions!$71:$71,conditions!$8:$8,"&lt;="&amp;IZ$9,conditions!$9:$9,"&gt;="&amp;IZ$9)&lt;$U$9,SUMIFS(16:16,$9:$9,IZ$9-SUMIFS(conditions!$73:$73,conditions!$8:$8,"&lt;="&amp;IZ$9,conditions!$9:$9,"&gt;="&amp;IZ$9))*conditions!$U$69*conditions!$U$72,SUMIFS(16:16,$9:$9,IZ$9-SUMIFS(conditions!$73:$73,conditions!$8:$8,"&lt;="&amp;IZ$9,conditions!$9:$9,"&gt;="&amp;IZ$9))*SUMIFS(conditions!$69:$69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*SUMIFS(conditions!$72:$72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))</f>
        <v>28.618474499999998</v>
      </c>
      <c r="JA97" s="37">
        <f>IF(JA$9="",0,IF(JA$9-SUMIFS(conditions!$73:$73,conditions!$8:$8,"&lt;="&amp;JA$9,conditions!$9:$9,"&gt;="&amp;JA$9)-SUMIFS(conditions!$71:$71,conditions!$8:$8,"&lt;="&amp;JA$9,conditions!$9:$9,"&gt;="&amp;JA$9)&lt;$U$9,SUMIFS(16:16,$9:$9,JA$9-SUMIFS(conditions!$73:$73,conditions!$8:$8,"&lt;="&amp;JA$9,conditions!$9:$9,"&gt;="&amp;JA$9))*conditions!$U$69*conditions!$U$72,SUMIFS(16:16,$9:$9,JA$9-SUMIFS(conditions!$73:$73,conditions!$8:$8,"&lt;="&amp;JA$9,conditions!$9:$9,"&gt;="&amp;JA$9))*SUMIFS(conditions!$69:$69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*SUMIFS(conditions!$72:$72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))</f>
        <v>28.618474499999998</v>
      </c>
      <c r="JB97" s="37">
        <f>IF(JB$9="",0,IF(JB$9-SUMIFS(conditions!$73:$73,conditions!$8:$8,"&lt;="&amp;JB$9,conditions!$9:$9,"&gt;="&amp;JB$9)-SUMIFS(conditions!$71:$71,conditions!$8:$8,"&lt;="&amp;JB$9,conditions!$9:$9,"&gt;="&amp;JB$9)&lt;$U$9,SUMIFS(16:16,$9:$9,JB$9-SUMIFS(conditions!$73:$73,conditions!$8:$8,"&lt;="&amp;JB$9,conditions!$9:$9,"&gt;="&amp;JB$9))*conditions!$U$69*conditions!$U$72,SUMIFS(16:16,$9:$9,JB$9-SUMIFS(conditions!$73:$73,conditions!$8:$8,"&lt;="&amp;JB$9,conditions!$9:$9,"&gt;="&amp;JB$9))*SUMIFS(conditions!$69:$69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*SUMIFS(conditions!$72:$72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))</f>
        <v>28.618474499999998</v>
      </c>
      <c r="JC97" s="37">
        <f>IF(JC$9="",0,IF(JC$9-SUMIFS(conditions!$73:$73,conditions!$8:$8,"&lt;="&amp;JC$9,conditions!$9:$9,"&gt;="&amp;JC$9)-SUMIFS(conditions!$71:$71,conditions!$8:$8,"&lt;="&amp;JC$9,conditions!$9:$9,"&gt;="&amp;JC$9)&lt;$U$9,SUMIFS(16:16,$9:$9,JC$9-SUMIFS(conditions!$73:$73,conditions!$8:$8,"&lt;="&amp;JC$9,conditions!$9:$9,"&gt;="&amp;JC$9))*conditions!$U$69*conditions!$U$72,SUMIFS(16:16,$9:$9,JC$9-SUMIFS(conditions!$73:$73,conditions!$8:$8,"&lt;="&amp;JC$9,conditions!$9:$9,"&gt;="&amp;JC$9))*SUMIFS(conditions!$69:$69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*SUMIFS(conditions!$72:$72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))</f>
        <v>28.618474499999998</v>
      </c>
      <c r="JD97" s="37">
        <f>IF(JD$9="",0,IF(JD$9-SUMIFS(conditions!$73:$73,conditions!$8:$8,"&lt;="&amp;JD$9,conditions!$9:$9,"&gt;="&amp;JD$9)-SUMIFS(conditions!$71:$71,conditions!$8:$8,"&lt;="&amp;JD$9,conditions!$9:$9,"&gt;="&amp;JD$9)&lt;$U$9,SUMIFS(16:16,$9:$9,JD$9-SUMIFS(conditions!$73:$73,conditions!$8:$8,"&lt;="&amp;JD$9,conditions!$9:$9,"&gt;="&amp;JD$9))*conditions!$U$69*conditions!$U$72,SUMIFS(16:16,$9:$9,JD$9-SUMIFS(conditions!$73:$73,conditions!$8:$8,"&lt;="&amp;JD$9,conditions!$9:$9,"&gt;="&amp;JD$9))*SUMIFS(conditions!$69:$69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*SUMIFS(conditions!$72:$72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))</f>
        <v>28.618474499999998</v>
      </c>
      <c r="JE97" s="37">
        <f>IF(JE$9="",0,IF(JE$9-SUMIFS(conditions!$73:$73,conditions!$8:$8,"&lt;="&amp;JE$9,conditions!$9:$9,"&gt;="&amp;JE$9)-SUMIFS(conditions!$71:$71,conditions!$8:$8,"&lt;="&amp;JE$9,conditions!$9:$9,"&gt;="&amp;JE$9)&lt;$U$9,SUMIFS(16:16,$9:$9,JE$9-SUMIFS(conditions!$73:$73,conditions!$8:$8,"&lt;="&amp;JE$9,conditions!$9:$9,"&gt;="&amp;JE$9))*conditions!$U$69*conditions!$U$72,SUMIFS(16:16,$9:$9,JE$9-SUMIFS(conditions!$73:$73,conditions!$8:$8,"&lt;="&amp;JE$9,conditions!$9:$9,"&gt;="&amp;JE$9))*SUMIFS(conditions!$69:$69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*SUMIFS(conditions!$72:$72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))</f>
        <v>0</v>
      </c>
      <c r="JF97" s="37">
        <f>IF(JF$9="",0,IF(JF$9-SUMIFS(conditions!$73:$73,conditions!$8:$8,"&lt;="&amp;JF$9,conditions!$9:$9,"&gt;="&amp;JF$9)-SUMIFS(conditions!$71:$71,conditions!$8:$8,"&lt;="&amp;JF$9,conditions!$9:$9,"&gt;="&amp;JF$9)&lt;$U$9,SUMIFS(16:16,$9:$9,JF$9-SUMIFS(conditions!$73:$73,conditions!$8:$8,"&lt;="&amp;JF$9,conditions!$9:$9,"&gt;="&amp;JF$9))*conditions!$U$69*conditions!$U$72,SUMIFS(16:16,$9:$9,JF$9-SUMIFS(conditions!$73:$73,conditions!$8:$8,"&lt;="&amp;JF$9,conditions!$9:$9,"&gt;="&amp;JF$9))*SUMIFS(conditions!$69:$69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*SUMIFS(conditions!$72:$72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))</f>
        <v>0</v>
      </c>
      <c r="JG97" s="37">
        <f>IF(JG$9="",0,IF(JG$9-SUMIFS(conditions!$73:$73,conditions!$8:$8,"&lt;="&amp;JG$9,conditions!$9:$9,"&gt;="&amp;JG$9)-SUMIFS(conditions!$71:$71,conditions!$8:$8,"&lt;="&amp;JG$9,conditions!$9:$9,"&gt;="&amp;JG$9)&lt;$U$9,SUMIFS(16:16,$9:$9,JG$9-SUMIFS(conditions!$73:$73,conditions!$8:$8,"&lt;="&amp;JG$9,conditions!$9:$9,"&gt;="&amp;JG$9))*conditions!$U$69*conditions!$U$72,SUMIFS(16:16,$9:$9,JG$9-SUMIFS(conditions!$73:$73,conditions!$8:$8,"&lt;="&amp;JG$9,conditions!$9:$9,"&gt;="&amp;JG$9))*SUMIFS(conditions!$69:$69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*SUMIFS(conditions!$72:$72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))</f>
        <v>28.618474499999998</v>
      </c>
      <c r="JH97" s="37">
        <f>IF(JH$9="",0,IF(JH$9-SUMIFS(conditions!$73:$73,conditions!$8:$8,"&lt;="&amp;JH$9,conditions!$9:$9,"&gt;="&amp;JH$9)-SUMIFS(conditions!$71:$71,conditions!$8:$8,"&lt;="&amp;JH$9,conditions!$9:$9,"&gt;="&amp;JH$9)&lt;$U$9,SUMIFS(16:16,$9:$9,JH$9-SUMIFS(conditions!$73:$73,conditions!$8:$8,"&lt;="&amp;JH$9,conditions!$9:$9,"&gt;="&amp;JH$9))*conditions!$U$69*conditions!$U$72,SUMIFS(16:16,$9:$9,JH$9-SUMIFS(conditions!$73:$73,conditions!$8:$8,"&lt;="&amp;JH$9,conditions!$9:$9,"&gt;="&amp;JH$9))*SUMIFS(conditions!$69:$69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*SUMIFS(conditions!$72:$72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))</f>
        <v>28.618474499999998</v>
      </c>
      <c r="JI97" s="37">
        <f>IF(JI$9="",0,IF(JI$9-SUMIFS(conditions!$73:$73,conditions!$8:$8,"&lt;="&amp;JI$9,conditions!$9:$9,"&gt;="&amp;JI$9)-SUMIFS(conditions!$71:$71,conditions!$8:$8,"&lt;="&amp;JI$9,conditions!$9:$9,"&gt;="&amp;JI$9)&lt;$U$9,SUMIFS(16:16,$9:$9,JI$9-SUMIFS(conditions!$73:$73,conditions!$8:$8,"&lt;="&amp;JI$9,conditions!$9:$9,"&gt;="&amp;JI$9))*conditions!$U$69*conditions!$U$72,SUMIFS(16:16,$9:$9,JI$9-SUMIFS(conditions!$73:$73,conditions!$8:$8,"&lt;="&amp;JI$9,conditions!$9:$9,"&gt;="&amp;JI$9))*SUMIFS(conditions!$69:$69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*SUMIFS(conditions!$72:$72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))</f>
        <v>28.618474499999998</v>
      </c>
      <c r="JJ97" s="37">
        <f>IF(JJ$9="",0,IF(JJ$9-SUMIFS(conditions!$73:$73,conditions!$8:$8,"&lt;="&amp;JJ$9,conditions!$9:$9,"&gt;="&amp;JJ$9)-SUMIFS(conditions!$71:$71,conditions!$8:$8,"&lt;="&amp;JJ$9,conditions!$9:$9,"&gt;="&amp;JJ$9)&lt;$U$9,SUMIFS(16:16,$9:$9,JJ$9-SUMIFS(conditions!$73:$73,conditions!$8:$8,"&lt;="&amp;JJ$9,conditions!$9:$9,"&gt;="&amp;JJ$9))*conditions!$U$69*conditions!$U$72,SUMIFS(16:16,$9:$9,JJ$9-SUMIFS(conditions!$73:$73,conditions!$8:$8,"&lt;="&amp;JJ$9,conditions!$9:$9,"&gt;="&amp;JJ$9))*SUMIFS(conditions!$69:$69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*SUMIFS(conditions!$72:$72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))</f>
        <v>28.618474499999998</v>
      </c>
      <c r="JK97" s="37">
        <f>IF(JK$9="",0,IF(JK$9-SUMIFS(conditions!$73:$73,conditions!$8:$8,"&lt;="&amp;JK$9,conditions!$9:$9,"&gt;="&amp;JK$9)-SUMIFS(conditions!$71:$71,conditions!$8:$8,"&lt;="&amp;JK$9,conditions!$9:$9,"&gt;="&amp;JK$9)&lt;$U$9,SUMIFS(16:16,$9:$9,JK$9-SUMIFS(conditions!$73:$73,conditions!$8:$8,"&lt;="&amp;JK$9,conditions!$9:$9,"&gt;="&amp;JK$9))*conditions!$U$69*conditions!$U$72,SUMIFS(16:16,$9:$9,JK$9-SUMIFS(conditions!$73:$73,conditions!$8:$8,"&lt;="&amp;JK$9,conditions!$9:$9,"&gt;="&amp;JK$9))*SUMIFS(conditions!$69:$69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*SUMIFS(conditions!$72:$72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))</f>
        <v>28.618474499999998</v>
      </c>
      <c r="JL97" s="37">
        <f>IF(JL$9="",0,IF(JL$9-SUMIFS(conditions!$73:$73,conditions!$8:$8,"&lt;="&amp;JL$9,conditions!$9:$9,"&gt;="&amp;JL$9)-SUMIFS(conditions!$71:$71,conditions!$8:$8,"&lt;="&amp;JL$9,conditions!$9:$9,"&gt;="&amp;JL$9)&lt;$U$9,SUMIFS(16:16,$9:$9,JL$9-SUMIFS(conditions!$73:$73,conditions!$8:$8,"&lt;="&amp;JL$9,conditions!$9:$9,"&gt;="&amp;JL$9))*conditions!$U$69*conditions!$U$72,SUMIFS(16:16,$9:$9,JL$9-SUMIFS(conditions!$73:$73,conditions!$8:$8,"&lt;="&amp;JL$9,conditions!$9:$9,"&gt;="&amp;JL$9))*SUMIFS(conditions!$69:$69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*SUMIFS(conditions!$72:$72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))</f>
        <v>0</v>
      </c>
      <c r="JM97" s="37">
        <f>IF(JM$9="",0,IF(JM$9-SUMIFS(conditions!$73:$73,conditions!$8:$8,"&lt;="&amp;JM$9,conditions!$9:$9,"&gt;="&amp;JM$9)-SUMIFS(conditions!$71:$71,conditions!$8:$8,"&lt;="&amp;JM$9,conditions!$9:$9,"&gt;="&amp;JM$9)&lt;$U$9,SUMIFS(16:16,$9:$9,JM$9-SUMIFS(conditions!$73:$73,conditions!$8:$8,"&lt;="&amp;JM$9,conditions!$9:$9,"&gt;="&amp;JM$9))*conditions!$U$69*conditions!$U$72,SUMIFS(16:16,$9:$9,JM$9-SUMIFS(conditions!$73:$73,conditions!$8:$8,"&lt;="&amp;JM$9,conditions!$9:$9,"&gt;="&amp;JM$9))*SUMIFS(conditions!$69:$69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*SUMIFS(conditions!$72:$72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))</f>
        <v>0</v>
      </c>
      <c r="JN97" s="37">
        <f>IF(JN$9="",0,IF(JN$9-SUMIFS(conditions!$73:$73,conditions!$8:$8,"&lt;="&amp;JN$9,conditions!$9:$9,"&gt;="&amp;JN$9)-SUMIFS(conditions!$71:$71,conditions!$8:$8,"&lt;="&amp;JN$9,conditions!$9:$9,"&gt;="&amp;JN$9)&lt;$U$9,SUMIFS(16:16,$9:$9,JN$9-SUMIFS(conditions!$73:$73,conditions!$8:$8,"&lt;="&amp;JN$9,conditions!$9:$9,"&gt;="&amp;JN$9))*conditions!$U$69*conditions!$U$72,SUMIFS(16:16,$9:$9,JN$9-SUMIFS(conditions!$73:$73,conditions!$8:$8,"&lt;="&amp;JN$9,conditions!$9:$9,"&gt;="&amp;JN$9))*SUMIFS(conditions!$69:$69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*SUMIFS(conditions!$72:$72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))</f>
        <v>28.618474499999998</v>
      </c>
      <c r="JO97" s="37">
        <f>IF(JO$9="",0,IF(JO$9-SUMIFS(conditions!$73:$73,conditions!$8:$8,"&lt;="&amp;JO$9,conditions!$9:$9,"&gt;="&amp;JO$9)-SUMIFS(conditions!$71:$71,conditions!$8:$8,"&lt;="&amp;JO$9,conditions!$9:$9,"&gt;="&amp;JO$9)&lt;$U$9,SUMIFS(16:16,$9:$9,JO$9-SUMIFS(conditions!$73:$73,conditions!$8:$8,"&lt;="&amp;JO$9,conditions!$9:$9,"&gt;="&amp;JO$9))*conditions!$U$69*conditions!$U$72,SUMIFS(16:16,$9:$9,JO$9-SUMIFS(conditions!$73:$73,conditions!$8:$8,"&lt;="&amp;JO$9,conditions!$9:$9,"&gt;="&amp;JO$9))*SUMIFS(conditions!$69:$69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*SUMIFS(conditions!$72:$72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))</f>
        <v>28.618474499999998</v>
      </c>
      <c r="JP97" s="37">
        <f>IF(JP$9="",0,IF(JP$9-SUMIFS(conditions!$73:$73,conditions!$8:$8,"&lt;="&amp;JP$9,conditions!$9:$9,"&gt;="&amp;JP$9)-SUMIFS(conditions!$71:$71,conditions!$8:$8,"&lt;="&amp;JP$9,conditions!$9:$9,"&gt;="&amp;JP$9)&lt;$U$9,SUMIFS(16:16,$9:$9,JP$9-SUMIFS(conditions!$73:$73,conditions!$8:$8,"&lt;="&amp;JP$9,conditions!$9:$9,"&gt;="&amp;JP$9))*conditions!$U$69*conditions!$U$72,SUMIFS(16:16,$9:$9,JP$9-SUMIFS(conditions!$73:$73,conditions!$8:$8,"&lt;="&amp;JP$9,conditions!$9:$9,"&gt;="&amp;JP$9))*SUMIFS(conditions!$69:$69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*SUMIFS(conditions!$72:$72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))</f>
        <v>28.618474499999998</v>
      </c>
      <c r="JQ97" s="37">
        <f>IF(JQ$9="",0,IF(JQ$9-SUMIFS(conditions!$73:$73,conditions!$8:$8,"&lt;="&amp;JQ$9,conditions!$9:$9,"&gt;="&amp;JQ$9)-SUMIFS(conditions!$71:$71,conditions!$8:$8,"&lt;="&amp;JQ$9,conditions!$9:$9,"&gt;="&amp;JQ$9)&lt;$U$9,SUMIFS(16:16,$9:$9,JQ$9-SUMIFS(conditions!$73:$73,conditions!$8:$8,"&lt;="&amp;JQ$9,conditions!$9:$9,"&gt;="&amp;JQ$9))*conditions!$U$69*conditions!$U$72,SUMIFS(16:16,$9:$9,JQ$9-SUMIFS(conditions!$73:$73,conditions!$8:$8,"&lt;="&amp;JQ$9,conditions!$9:$9,"&gt;="&amp;JQ$9))*SUMIFS(conditions!$69:$69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*SUMIFS(conditions!$72:$72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))</f>
        <v>28.618474499999998</v>
      </c>
      <c r="JR97" s="37">
        <f>IF(JR$9="",0,IF(JR$9-SUMIFS(conditions!$73:$73,conditions!$8:$8,"&lt;="&amp;JR$9,conditions!$9:$9,"&gt;="&amp;JR$9)-SUMIFS(conditions!$71:$71,conditions!$8:$8,"&lt;="&amp;JR$9,conditions!$9:$9,"&gt;="&amp;JR$9)&lt;$U$9,SUMIFS(16:16,$9:$9,JR$9-SUMIFS(conditions!$73:$73,conditions!$8:$8,"&lt;="&amp;JR$9,conditions!$9:$9,"&gt;="&amp;JR$9))*conditions!$U$69*conditions!$U$72,SUMIFS(16:16,$9:$9,JR$9-SUMIFS(conditions!$73:$73,conditions!$8:$8,"&lt;="&amp;JR$9,conditions!$9:$9,"&gt;="&amp;JR$9))*SUMIFS(conditions!$69:$69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*SUMIFS(conditions!$72:$72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))</f>
        <v>28.618474499999998</v>
      </c>
      <c r="JS97" s="37">
        <f>IF(JS$9="",0,IF(JS$9-SUMIFS(conditions!$73:$73,conditions!$8:$8,"&lt;="&amp;JS$9,conditions!$9:$9,"&gt;="&amp;JS$9)-SUMIFS(conditions!$71:$71,conditions!$8:$8,"&lt;="&amp;JS$9,conditions!$9:$9,"&gt;="&amp;JS$9)&lt;$U$9,SUMIFS(16:16,$9:$9,JS$9-SUMIFS(conditions!$73:$73,conditions!$8:$8,"&lt;="&amp;JS$9,conditions!$9:$9,"&gt;="&amp;JS$9))*conditions!$U$69*conditions!$U$72,SUMIFS(16:16,$9:$9,JS$9-SUMIFS(conditions!$73:$73,conditions!$8:$8,"&lt;="&amp;JS$9,conditions!$9:$9,"&gt;="&amp;JS$9))*SUMIFS(conditions!$69:$69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*SUMIFS(conditions!$72:$72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))</f>
        <v>0</v>
      </c>
      <c r="JT97" s="37">
        <f>IF(JT$9="",0,IF(JT$9-SUMIFS(conditions!$73:$73,conditions!$8:$8,"&lt;="&amp;JT$9,conditions!$9:$9,"&gt;="&amp;JT$9)-SUMIFS(conditions!$71:$71,conditions!$8:$8,"&lt;="&amp;JT$9,conditions!$9:$9,"&gt;="&amp;JT$9)&lt;$U$9,SUMIFS(16:16,$9:$9,JT$9-SUMIFS(conditions!$73:$73,conditions!$8:$8,"&lt;="&amp;JT$9,conditions!$9:$9,"&gt;="&amp;JT$9))*conditions!$U$69*conditions!$U$72,SUMIFS(16:16,$9:$9,JT$9-SUMIFS(conditions!$73:$73,conditions!$8:$8,"&lt;="&amp;JT$9,conditions!$9:$9,"&gt;="&amp;JT$9))*SUMIFS(conditions!$69:$69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*SUMIFS(conditions!$72:$72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))</f>
        <v>0</v>
      </c>
      <c r="JU97" s="37">
        <f>IF(JU$9="",0,IF(JU$9-SUMIFS(conditions!$73:$73,conditions!$8:$8,"&lt;="&amp;JU$9,conditions!$9:$9,"&gt;="&amp;JU$9)-SUMIFS(conditions!$71:$71,conditions!$8:$8,"&lt;="&amp;JU$9,conditions!$9:$9,"&gt;="&amp;JU$9)&lt;$U$9,SUMIFS(16:16,$9:$9,JU$9-SUMIFS(conditions!$73:$73,conditions!$8:$8,"&lt;="&amp;JU$9,conditions!$9:$9,"&gt;="&amp;JU$9))*conditions!$U$69*conditions!$U$72,SUMIFS(16:16,$9:$9,JU$9-SUMIFS(conditions!$73:$73,conditions!$8:$8,"&lt;="&amp;JU$9,conditions!$9:$9,"&gt;="&amp;JU$9))*SUMIFS(conditions!$69:$69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*SUMIFS(conditions!$72:$72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))</f>
        <v>29.477028734999994</v>
      </c>
      <c r="JV97" s="37">
        <f>IF(JV$9="",0,IF(JV$9-SUMIFS(conditions!$73:$73,conditions!$8:$8,"&lt;="&amp;JV$9,conditions!$9:$9,"&gt;="&amp;JV$9)-SUMIFS(conditions!$71:$71,conditions!$8:$8,"&lt;="&amp;JV$9,conditions!$9:$9,"&gt;="&amp;JV$9)&lt;$U$9,SUMIFS(16:16,$9:$9,JV$9-SUMIFS(conditions!$73:$73,conditions!$8:$8,"&lt;="&amp;JV$9,conditions!$9:$9,"&gt;="&amp;JV$9))*conditions!$U$69*conditions!$U$72,SUMIFS(16:16,$9:$9,JV$9-SUMIFS(conditions!$73:$73,conditions!$8:$8,"&lt;="&amp;JV$9,conditions!$9:$9,"&gt;="&amp;JV$9))*SUMIFS(conditions!$69:$69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*SUMIFS(conditions!$72:$72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))</f>
        <v>29.477028734999994</v>
      </c>
      <c r="JW97" s="37">
        <f>IF(JW$9="",0,IF(JW$9-SUMIFS(conditions!$73:$73,conditions!$8:$8,"&lt;="&amp;JW$9,conditions!$9:$9,"&gt;="&amp;JW$9)-SUMIFS(conditions!$71:$71,conditions!$8:$8,"&lt;="&amp;JW$9,conditions!$9:$9,"&gt;="&amp;JW$9)&lt;$U$9,SUMIFS(16:16,$9:$9,JW$9-SUMIFS(conditions!$73:$73,conditions!$8:$8,"&lt;="&amp;JW$9,conditions!$9:$9,"&gt;="&amp;JW$9))*conditions!$U$69*conditions!$U$72,SUMIFS(16:16,$9:$9,JW$9-SUMIFS(conditions!$73:$73,conditions!$8:$8,"&lt;="&amp;JW$9,conditions!$9:$9,"&gt;="&amp;JW$9))*SUMIFS(conditions!$69:$69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*SUMIFS(conditions!$72:$72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))</f>
        <v>29.477028734999994</v>
      </c>
      <c r="JX97" s="37">
        <f>IF(JX$9="",0,IF(JX$9-SUMIFS(conditions!$73:$73,conditions!$8:$8,"&lt;="&amp;JX$9,conditions!$9:$9,"&gt;="&amp;JX$9)-SUMIFS(conditions!$71:$71,conditions!$8:$8,"&lt;="&amp;JX$9,conditions!$9:$9,"&gt;="&amp;JX$9)&lt;$U$9,SUMIFS(16:16,$9:$9,JX$9-SUMIFS(conditions!$73:$73,conditions!$8:$8,"&lt;="&amp;JX$9,conditions!$9:$9,"&gt;="&amp;JX$9))*conditions!$U$69*conditions!$U$72,SUMIFS(16:16,$9:$9,JX$9-SUMIFS(conditions!$73:$73,conditions!$8:$8,"&lt;="&amp;JX$9,conditions!$9:$9,"&gt;="&amp;JX$9))*SUMIFS(conditions!$69:$69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*SUMIFS(conditions!$72:$72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))</f>
        <v>29.477028734999994</v>
      </c>
      <c r="JY97" s="37">
        <f>IF(JY$9="",0,IF(JY$9-SUMIFS(conditions!$73:$73,conditions!$8:$8,"&lt;="&amp;JY$9,conditions!$9:$9,"&gt;="&amp;JY$9)-SUMIFS(conditions!$71:$71,conditions!$8:$8,"&lt;="&amp;JY$9,conditions!$9:$9,"&gt;="&amp;JY$9)&lt;$U$9,SUMIFS(16:16,$9:$9,JY$9-SUMIFS(conditions!$73:$73,conditions!$8:$8,"&lt;="&amp;JY$9,conditions!$9:$9,"&gt;="&amp;JY$9))*conditions!$U$69*conditions!$U$72,SUMIFS(16:16,$9:$9,JY$9-SUMIFS(conditions!$73:$73,conditions!$8:$8,"&lt;="&amp;JY$9,conditions!$9:$9,"&gt;="&amp;JY$9))*SUMIFS(conditions!$69:$69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*SUMIFS(conditions!$72:$72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))</f>
        <v>29.477028734999994</v>
      </c>
      <c r="JZ97" s="37">
        <f>IF(JZ$9="",0,IF(JZ$9-SUMIFS(conditions!$73:$73,conditions!$8:$8,"&lt;="&amp;JZ$9,conditions!$9:$9,"&gt;="&amp;JZ$9)-SUMIFS(conditions!$71:$71,conditions!$8:$8,"&lt;="&amp;JZ$9,conditions!$9:$9,"&gt;="&amp;JZ$9)&lt;$U$9,SUMIFS(16:16,$9:$9,JZ$9-SUMIFS(conditions!$73:$73,conditions!$8:$8,"&lt;="&amp;JZ$9,conditions!$9:$9,"&gt;="&amp;JZ$9))*conditions!$U$69*conditions!$U$72,SUMIFS(16:16,$9:$9,JZ$9-SUMIFS(conditions!$73:$73,conditions!$8:$8,"&lt;="&amp;JZ$9,conditions!$9:$9,"&gt;="&amp;JZ$9))*SUMIFS(conditions!$69:$69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*SUMIFS(conditions!$72:$72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))</f>
        <v>0</v>
      </c>
      <c r="KA97" s="37">
        <f>IF(KA$9="",0,IF(KA$9-SUMIFS(conditions!$73:$73,conditions!$8:$8,"&lt;="&amp;KA$9,conditions!$9:$9,"&gt;="&amp;KA$9)-SUMIFS(conditions!$71:$71,conditions!$8:$8,"&lt;="&amp;KA$9,conditions!$9:$9,"&gt;="&amp;KA$9)&lt;$U$9,SUMIFS(16:16,$9:$9,KA$9-SUMIFS(conditions!$73:$73,conditions!$8:$8,"&lt;="&amp;KA$9,conditions!$9:$9,"&gt;="&amp;KA$9))*conditions!$U$69*conditions!$U$72,SUMIFS(16:16,$9:$9,KA$9-SUMIFS(conditions!$73:$73,conditions!$8:$8,"&lt;="&amp;KA$9,conditions!$9:$9,"&gt;="&amp;KA$9))*SUMIFS(conditions!$69:$69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*SUMIFS(conditions!$72:$72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))</f>
        <v>0</v>
      </c>
      <c r="KB97" s="37">
        <f>IF(KB$9="",0,IF(KB$9-SUMIFS(conditions!$73:$73,conditions!$8:$8,"&lt;="&amp;KB$9,conditions!$9:$9,"&gt;="&amp;KB$9)-SUMIFS(conditions!$71:$71,conditions!$8:$8,"&lt;="&amp;KB$9,conditions!$9:$9,"&gt;="&amp;KB$9)&lt;$U$9,SUMIFS(16:16,$9:$9,KB$9-SUMIFS(conditions!$73:$73,conditions!$8:$8,"&lt;="&amp;KB$9,conditions!$9:$9,"&gt;="&amp;KB$9))*conditions!$U$69*conditions!$U$72,SUMIFS(16:16,$9:$9,KB$9-SUMIFS(conditions!$73:$73,conditions!$8:$8,"&lt;="&amp;KB$9,conditions!$9:$9,"&gt;="&amp;KB$9))*SUMIFS(conditions!$69:$69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*SUMIFS(conditions!$72:$72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))</f>
        <v>29.477028734999994</v>
      </c>
      <c r="KC97" s="37">
        <f>IF(KC$9="",0,IF(KC$9-SUMIFS(conditions!$73:$73,conditions!$8:$8,"&lt;="&amp;KC$9,conditions!$9:$9,"&gt;="&amp;KC$9)-SUMIFS(conditions!$71:$71,conditions!$8:$8,"&lt;="&amp;KC$9,conditions!$9:$9,"&gt;="&amp;KC$9)&lt;$U$9,SUMIFS(16:16,$9:$9,KC$9-SUMIFS(conditions!$73:$73,conditions!$8:$8,"&lt;="&amp;KC$9,conditions!$9:$9,"&gt;="&amp;KC$9))*conditions!$U$69*conditions!$U$72,SUMIFS(16:16,$9:$9,KC$9-SUMIFS(conditions!$73:$73,conditions!$8:$8,"&lt;="&amp;KC$9,conditions!$9:$9,"&gt;="&amp;KC$9))*SUMIFS(conditions!$69:$69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*SUMIFS(conditions!$72:$72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))</f>
        <v>29.477028734999994</v>
      </c>
      <c r="KD97" s="37">
        <f>IF(KD$9="",0,IF(KD$9-SUMIFS(conditions!$73:$73,conditions!$8:$8,"&lt;="&amp;KD$9,conditions!$9:$9,"&gt;="&amp;KD$9)-SUMIFS(conditions!$71:$71,conditions!$8:$8,"&lt;="&amp;KD$9,conditions!$9:$9,"&gt;="&amp;KD$9)&lt;$U$9,SUMIFS(16:16,$9:$9,KD$9-SUMIFS(conditions!$73:$73,conditions!$8:$8,"&lt;="&amp;KD$9,conditions!$9:$9,"&gt;="&amp;KD$9))*conditions!$U$69*conditions!$U$72,SUMIFS(16:16,$9:$9,KD$9-SUMIFS(conditions!$73:$73,conditions!$8:$8,"&lt;="&amp;KD$9,conditions!$9:$9,"&gt;="&amp;KD$9))*SUMIFS(conditions!$69:$69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*SUMIFS(conditions!$72:$72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))</f>
        <v>29.477028734999994</v>
      </c>
      <c r="KE97" s="37">
        <f>IF(KE$9="",0,IF(KE$9-SUMIFS(conditions!$73:$73,conditions!$8:$8,"&lt;="&amp;KE$9,conditions!$9:$9,"&gt;="&amp;KE$9)-SUMIFS(conditions!$71:$71,conditions!$8:$8,"&lt;="&amp;KE$9,conditions!$9:$9,"&gt;="&amp;KE$9)&lt;$U$9,SUMIFS(16:16,$9:$9,KE$9-SUMIFS(conditions!$73:$73,conditions!$8:$8,"&lt;="&amp;KE$9,conditions!$9:$9,"&gt;="&amp;KE$9))*conditions!$U$69*conditions!$U$72,SUMIFS(16:16,$9:$9,KE$9-SUMIFS(conditions!$73:$73,conditions!$8:$8,"&lt;="&amp;KE$9,conditions!$9:$9,"&gt;="&amp;KE$9))*SUMIFS(conditions!$69:$69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*SUMIFS(conditions!$72:$72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))</f>
        <v>29.477028734999994</v>
      </c>
      <c r="KF97" s="37">
        <f>IF(KF$9="",0,IF(KF$9-SUMIFS(conditions!$73:$73,conditions!$8:$8,"&lt;="&amp;KF$9,conditions!$9:$9,"&gt;="&amp;KF$9)-SUMIFS(conditions!$71:$71,conditions!$8:$8,"&lt;="&amp;KF$9,conditions!$9:$9,"&gt;="&amp;KF$9)&lt;$U$9,SUMIFS(16:16,$9:$9,KF$9-SUMIFS(conditions!$73:$73,conditions!$8:$8,"&lt;="&amp;KF$9,conditions!$9:$9,"&gt;="&amp;KF$9))*conditions!$U$69*conditions!$U$72,SUMIFS(16:16,$9:$9,KF$9-SUMIFS(conditions!$73:$73,conditions!$8:$8,"&lt;="&amp;KF$9,conditions!$9:$9,"&gt;="&amp;KF$9))*SUMIFS(conditions!$69:$69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*SUMIFS(conditions!$72:$72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))</f>
        <v>29.477028734999994</v>
      </c>
      <c r="KG97" s="37">
        <f>IF(KG$9="",0,IF(KG$9-SUMIFS(conditions!$73:$73,conditions!$8:$8,"&lt;="&amp;KG$9,conditions!$9:$9,"&gt;="&amp;KG$9)-SUMIFS(conditions!$71:$71,conditions!$8:$8,"&lt;="&amp;KG$9,conditions!$9:$9,"&gt;="&amp;KG$9)&lt;$U$9,SUMIFS(16:16,$9:$9,KG$9-SUMIFS(conditions!$73:$73,conditions!$8:$8,"&lt;="&amp;KG$9,conditions!$9:$9,"&gt;="&amp;KG$9))*conditions!$U$69*conditions!$U$72,SUMIFS(16:16,$9:$9,KG$9-SUMIFS(conditions!$73:$73,conditions!$8:$8,"&lt;="&amp;KG$9,conditions!$9:$9,"&gt;="&amp;KG$9))*SUMIFS(conditions!$69:$69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*SUMIFS(conditions!$72:$72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))</f>
        <v>0</v>
      </c>
      <c r="KH97" s="37">
        <f>IF(KH$9="",0,IF(KH$9-SUMIFS(conditions!$73:$73,conditions!$8:$8,"&lt;="&amp;KH$9,conditions!$9:$9,"&gt;="&amp;KH$9)-SUMIFS(conditions!$71:$71,conditions!$8:$8,"&lt;="&amp;KH$9,conditions!$9:$9,"&gt;="&amp;KH$9)&lt;$U$9,SUMIFS(16:16,$9:$9,KH$9-SUMIFS(conditions!$73:$73,conditions!$8:$8,"&lt;="&amp;KH$9,conditions!$9:$9,"&gt;="&amp;KH$9))*conditions!$U$69*conditions!$U$72,SUMIFS(16:16,$9:$9,KH$9-SUMIFS(conditions!$73:$73,conditions!$8:$8,"&lt;="&amp;KH$9,conditions!$9:$9,"&gt;="&amp;KH$9))*SUMIFS(conditions!$69:$69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*SUMIFS(conditions!$72:$72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))</f>
        <v>0</v>
      </c>
      <c r="KI97" s="37">
        <f>IF(KI$9="",0,IF(KI$9-SUMIFS(conditions!$73:$73,conditions!$8:$8,"&lt;="&amp;KI$9,conditions!$9:$9,"&gt;="&amp;KI$9)-SUMIFS(conditions!$71:$71,conditions!$8:$8,"&lt;="&amp;KI$9,conditions!$9:$9,"&gt;="&amp;KI$9)&lt;$U$9,SUMIFS(16:16,$9:$9,KI$9-SUMIFS(conditions!$73:$73,conditions!$8:$8,"&lt;="&amp;KI$9,conditions!$9:$9,"&gt;="&amp;KI$9))*conditions!$U$69*conditions!$U$72,SUMIFS(16:16,$9:$9,KI$9-SUMIFS(conditions!$73:$73,conditions!$8:$8,"&lt;="&amp;KI$9,conditions!$9:$9,"&gt;="&amp;KI$9))*SUMIFS(conditions!$69:$69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*SUMIFS(conditions!$72:$72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))</f>
        <v>29.477028734999994</v>
      </c>
      <c r="KJ97" s="37">
        <f>IF(KJ$9="",0,IF(KJ$9-SUMIFS(conditions!$73:$73,conditions!$8:$8,"&lt;="&amp;KJ$9,conditions!$9:$9,"&gt;="&amp;KJ$9)-SUMIFS(conditions!$71:$71,conditions!$8:$8,"&lt;="&amp;KJ$9,conditions!$9:$9,"&gt;="&amp;KJ$9)&lt;$U$9,SUMIFS(16:16,$9:$9,KJ$9-SUMIFS(conditions!$73:$73,conditions!$8:$8,"&lt;="&amp;KJ$9,conditions!$9:$9,"&gt;="&amp;KJ$9))*conditions!$U$69*conditions!$U$72,SUMIFS(16:16,$9:$9,KJ$9-SUMIFS(conditions!$73:$73,conditions!$8:$8,"&lt;="&amp;KJ$9,conditions!$9:$9,"&gt;="&amp;KJ$9))*SUMIFS(conditions!$69:$69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*SUMIFS(conditions!$72:$72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))</f>
        <v>29.477028734999994</v>
      </c>
      <c r="KK97" s="37">
        <f>IF(KK$9="",0,IF(KK$9-SUMIFS(conditions!$73:$73,conditions!$8:$8,"&lt;="&amp;KK$9,conditions!$9:$9,"&gt;="&amp;KK$9)-SUMIFS(conditions!$71:$71,conditions!$8:$8,"&lt;="&amp;KK$9,conditions!$9:$9,"&gt;="&amp;KK$9)&lt;$U$9,SUMIFS(16:16,$9:$9,KK$9-SUMIFS(conditions!$73:$73,conditions!$8:$8,"&lt;="&amp;KK$9,conditions!$9:$9,"&gt;="&amp;KK$9))*conditions!$U$69*conditions!$U$72,SUMIFS(16:16,$9:$9,KK$9-SUMIFS(conditions!$73:$73,conditions!$8:$8,"&lt;="&amp;KK$9,conditions!$9:$9,"&gt;="&amp;KK$9))*SUMIFS(conditions!$69:$69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*SUMIFS(conditions!$72:$72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))</f>
        <v>29.477028734999994</v>
      </c>
      <c r="KL97" s="37">
        <f>IF(KL$9="",0,IF(KL$9-SUMIFS(conditions!$73:$73,conditions!$8:$8,"&lt;="&amp;KL$9,conditions!$9:$9,"&gt;="&amp;KL$9)-SUMIFS(conditions!$71:$71,conditions!$8:$8,"&lt;="&amp;KL$9,conditions!$9:$9,"&gt;="&amp;KL$9)&lt;$U$9,SUMIFS(16:16,$9:$9,KL$9-SUMIFS(conditions!$73:$73,conditions!$8:$8,"&lt;="&amp;KL$9,conditions!$9:$9,"&gt;="&amp;KL$9))*conditions!$U$69*conditions!$U$72,SUMIFS(16:16,$9:$9,KL$9-SUMIFS(conditions!$73:$73,conditions!$8:$8,"&lt;="&amp;KL$9,conditions!$9:$9,"&gt;="&amp;KL$9))*SUMIFS(conditions!$69:$69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*SUMIFS(conditions!$72:$72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))</f>
        <v>29.477028734999994</v>
      </c>
      <c r="KM97" s="37">
        <f>IF(KM$9="",0,IF(KM$9-SUMIFS(conditions!$73:$73,conditions!$8:$8,"&lt;="&amp;KM$9,conditions!$9:$9,"&gt;="&amp;KM$9)-SUMIFS(conditions!$71:$71,conditions!$8:$8,"&lt;="&amp;KM$9,conditions!$9:$9,"&gt;="&amp;KM$9)&lt;$U$9,SUMIFS(16:16,$9:$9,KM$9-SUMIFS(conditions!$73:$73,conditions!$8:$8,"&lt;="&amp;KM$9,conditions!$9:$9,"&gt;="&amp;KM$9))*conditions!$U$69*conditions!$U$72,SUMIFS(16:16,$9:$9,KM$9-SUMIFS(conditions!$73:$73,conditions!$8:$8,"&lt;="&amp;KM$9,conditions!$9:$9,"&gt;="&amp;KM$9))*SUMIFS(conditions!$69:$69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*SUMIFS(conditions!$72:$72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))</f>
        <v>29.477028734999994</v>
      </c>
      <c r="KN97" s="37">
        <f>IF(KN$9="",0,IF(KN$9-SUMIFS(conditions!$73:$73,conditions!$8:$8,"&lt;="&amp;KN$9,conditions!$9:$9,"&gt;="&amp;KN$9)-SUMIFS(conditions!$71:$71,conditions!$8:$8,"&lt;="&amp;KN$9,conditions!$9:$9,"&gt;="&amp;KN$9)&lt;$U$9,SUMIFS(16:16,$9:$9,KN$9-SUMIFS(conditions!$73:$73,conditions!$8:$8,"&lt;="&amp;KN$9,conditions!$9:$9,"&gt;="&amp;KN$9))*conditions!$U$69*conditions!$U$72,SUMIFS(16:16,$9:$9,KN$9-SUMIFS(conditions!$73:$73,conditions!$8:$8,"&lt;="&amp;KN$9,conditions!$9:$9,"&gt;="&amp;KN$9))*SUMIFS(conditions!$69:$69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*SUMIFS(conditions!$72:$72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))</f>
        <v>0</v>
      </c>
      <c r="KO97" s="37">
        <f>IF(KO$9="",0,IF(KO$9-SUMIFS(conditions!$73:$73,conditions!$8:$8,"&lt;="&amp;KO$9,conditions!$9:$9,"&gt;="&amp;KO$9)-SUMIFS(conditions!$71:$71,conditions!$8:$8,"&lt;="&amp;KO$9,conditions!$9:$9,"&gt;="&amp;KO$9)&lt;$U$9,SUMIFS(16:16,$9:$9,KO$9-SUMIFS(conditions!$73:$73,conditions!$8:$8,"&lt;="&amp;KO$9,conditions!$9:$9,"&gt;="&amp;KO$9))*conditions!$U$69*conditions!$U$72,SUMIFS(16:16,$9:$9,KO$9-SUMIFS(conditions!$73:$73,conditions!$8:$8,"&lt;="&amp;KO$9,conditions!$9:$9,"&gt;="&amp;KO$9))*SUMIFS(conditions!$69:$69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*SUMIFS(conditions!$72:$72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))</f>
        <v>0</v>
      </c>
      <c r="KP97" s="37">
        <f>IF(KP$9="",0,IF(KP$9-SUMIFS(conditions!$73:$73,conditions!$8:$8,"&lt;="&amp;KP$9,conditions!$9:$9,"&gt;="&amp;KP$9)-SUMIFS(conditions!$71:$71,conditions!$8:$8,"&lt;="&amp;KP$9,conditions!$9:$9,"&gt;="&amp;KP$9)&lt;$U$9,SUMIFS(16:16,$9:$9,KP$9-SUMIFS(conditions!$73:$73,conditions!$8:$8,"&lt;="&amp;KP$9,conditions!$9:$9,"&gt;="&amp;KP$9))*conditions!$U$69*conditions!$U$72,SUMIFS(16:16,$9:$9,KP$9-SUMIFS(conditions!$73:$73,conditions!$8:$8,"&lt;="&amp;KP$9,conditions!$9:$9,"&gt;="&amp;KP$9))*SUMIFS(conditions!$69:$69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*SUMIFS(conditions!$72:$72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))</f>
        <v>29.477028734999994</v>
      </c>
      <c r="KQ97" s="37">
        <f>IF(KQ$9="",0,IF(KQ$9-SUMIFS(conditions!$73:$73,conditions!$8:$8,"&lt;="&amp;KQ$9,conditions!$9:$9,"&gt;="&amp;KQ$9)-SUMIFS(conditions!$71:$71,conditions!$8:$8,"&lt;="&amp;KQ$9,conditions!$9:$9,"&gt;="&amp;KQ$9)&lt;$U$9,SUMIFS(16:16,$9:$9,KQ$9-SUMIFS(conditions!$73:$73,conditions!$8:$8,"&lt;="&amp;KQ$9,conditions!$9:$9,"&gt;="&amp;KQ$9))*conditions!$U$69*conditions!$U$72,SUMIFS(16:16,$9:$9,KQ$9-SUMIFS(conditions!$73:$73,conditions!$8:$8,"&lt;="&amp;KQ$9,conditions!$9:$9,"&gt;="&amp;KQ$9))*SUMIFS(conditions!$69:$69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*SUMIFS(conditions!$72:$72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))</f>
        <v>29.477028734999994</v>
      </c>
      <c r="KR97" s="37">
        <f>IF(KR$9="",0,IF(KR$9-SUMIFS(conditions!$73:$73,conditions!$8:$8,"&lt;="&amp;KR$9,conditions!$9:$9,"&gt;="&amp;KR$9)-SUMIFS(conditions!$71:$71,conditions!$8:$8,"&lt;="&amp;KR$9,conditions!$9:$9,"&gt;="&amp;KR$9)&lt;$U$9,SUMIFS(16:16,$9:$9,KR$9-SUMIFS(conditions!$73:$73,conditions!$8:$8,"&lt;="&amp;KR$9,conditions!$9:$9,"&gt;="&amp;KR$9))*conditions!$U$69*conditions!$U$72,SUMIFS(16:16,$9:$9,KR$9-SUMIFS(conditions!$73:$73,conditions!$8:$8,"&lt;="&amp;KR$9,conditions!$9:$9,"&gt;="&amp;KR$9))*SUMIFS(conditions!$69:$69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*SUMIFS(conditions!$72:$72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))</f>
        <v>29.477028734999994</v>
      </c>
      <c r="KS97" s="37">
        <f>IF(KS$9="",0,IF(KS$9-SUMIFS(conditions!$73:$73,conditions!$8:$8,"&lt;="&amp;KS$9,conditions!$9:$9,"&gt;="&amp;KS$9)-SUMIFS(conditions!$71:$71,conditions!$8:$8,"&lt;="&amp;KS$9,conditions!$9:$9,"&gt;="&amp;KS$9)&lt;$U$9,SUMIFS(16:16,$9:$9,KS$9-SUMIFS(conditions!$73:$73,conditions!$8:$8,"&lt;="&amp;KS$9,conditions!$9:$9,"&gt;="&amp;KS$9))*conditions!$U$69*conditions!$U$72,SUMIFS(16:16,$9:$9,KS$9-SUMIFS(conditions!$73:$73,conditions!$8:$8,"&lt;="&amp;KS$9,conditions!$9:$9,"&gt;="&amp;KS$9))*SUMIFS(conditions!$69:$69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*SUMIFS(conditions!$72:$72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))</f>
        <v>29.477028734999994</v>
      </c>
      <c r="KT97" s="37">
        <f>IF(KT$9="",0,IF(KT$9-SUMIFS(conditions!$73:$73,conditions!$8:$8,"&lt;="&amp;KT$9,conditions!$9:$9,"&gt;="&amp;KT$9)-SUMIFS(conditions!$71:$71,conditions!$8:$8,"&lt;="&amp;KT$9,conditions!$9:$9,"&gt;="&amp;KT$9)&lt;$U$9,SUMIFS(16:16,$9:$9,KT$9-SUMIFS(conditions!$73:$73,conditions!$8:$8,"&lt;="&amp;KT$9,conditions!$9:$9,"&gt;="&amp;KT$9))*conditions!$U$69*conditions!$U$72,SUMIFS(16:16,$9:$9,KT$9-SUMIFS(conditions!$73:$73,conditions!$8:$8,"&lt;="&amp;KT$9,conditions!$9:$9,"&gt;="&amp;KT$9))*SUMIFS(conditions!$69:$69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*SUMIFS(conditions!$72:$72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))</f>
        <v>29.477028734999994</v>
      </c>
      <c r="KU97" s="37">
        <f>IF(KU$9="",0,IF(KU$9-SUMIFS(conditions!$73:$73,conditions!$8:$8,"&lt;="&amp;KU$9,conditions!$9:$9,"&gt;="&amp;KU$9)-SUMIFS(conditions!$71:$71,conditions!$8:$8,"&lt;="&amp;KU$9,conditions!$9:$9,"&gt;="&amp;KU$9)&lt;$U$9,SUMIFS(16:16,$9:$9,KU$9-SUMIFS(conditions!$73:$73,conditions!$8:$8,"&lt;="&amp;KU$9,conditions!$9:$9,"&gt;="&amp;KU$9))*conditions!$U$69*conditions!$U$72,SUMIFS(16:16,$9:$9,KU$9-SUMIFS(conditions!$73:$73,conditions!$8:$8,"&lt;="&amp;KU$9,conditions!$9:$9,"&gt;="&amp;KU$9))*SUMIFS(conditions!$69:$69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*SUMIFS(conditions!$72:$72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))</f>
        <v>0</v>
      </c>
      <c r="KV97" s="37">
        <f>IF(KV$9="",0,IF(KV$9-SUMIFS(conditions!$73:$73,conditions!$8:$8,"&lt;="&amp;KV$9,conditions!$9:$9,"&gt;="&amp;KV$9)-SUMIFS(conditions!$71:$71,conditions!$8:$8,"&lt;="&amp;KV$9,conditions!$9:$9,"&gt;="&amp;KV$9)&lt;$U$9,SUMIFS(16:16,$9:$9,KV$9-SUMIFS(conditions!$73:$73,conditions!$8:$8,"&lt;="&amp;KV$9,conditions!$9:$9,"&gt;="&amp;KV$9))*conditions!$U$69*conditions!$U$72,SUMIFS(16:16,$9:$9,KV$9-SUMIFS(conditions!$73:$73,conditions!$8:$8,"&lt;="&amp;KV$9,conditions!$9:$9,"&gt;="&amp;KV$9))*SUMIFS(conditions!$69:$69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*SUMIFS(conditions!$72:$72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))</f>
        <v>0</v>
      </c>
      <c r="KW97" s="37">
        <f>IF(KW$9="",0,IF(KW$9-SUMIFS(conditions!$73:$73,conditions!$8:$8,"&lt;="&amp;KW$9,conditions!$9:$9,"&gt;="&amp;KW$9)-SUMIFS(conditions!$71:$71,conditions!$8:$8,"&lt;="&amp;KW$9,conditions!$9:$9,"&gt;="&amp;KW$9)&lt;$U$9,SUMIFS(16:16,$9:$9,KW$9-SUMIFS(conditions!$73:$73,conditions!$8:$8,"&lt;="&amp;KW$9,conditions!$9:$9,"&gt;="&amp;KW$9))*conditions!$U$69*conditions!$U$72,SUMIFS(16:16,$9:$9,KW$9-SUMIFS(conditions!$73:$73,conditions!$8:$8,"&lt;="&amp;KW$9,conditions!$9:$9,"&gt;="&amp;KW$9))*SUMIFS(conditions!$69:$69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*SUMIFS(conditions!$72:$72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))</f>
        <v>29.477028734999994</v>
      </c>
      <c r="KX97" s="37">
        <f>IF(KX$9="",0,IF(KX$9-SUMIFS(conditions!$73:$73,conditions!$8:$8,"&lt;="&amp;KX$9,conditions!$9:$9,"&gt;="&amp;KX$9)-SUMIFS(conditions!$71:$71,conditions!$8:$8,"&lt;="&amp;KX$9,conditions!$9:$9,"&gt;="&amp;KX$9)&lt;$U$9,SUMIFS(16:16,$9:$9,KX$9-SUMIFS(conditions!$73:$73,conditions!$8:$8,"&lt;="&amp;KX$9,conditions!$9:$9,"&gt;="&amp;KX$9))*conditions!$U$69*conditions!$U$72,SUMIFS(16:16,$9:$9,KX$9-SUMIFS(conditions!$73:$73,conditions!$8:$8,"&lt;="&amp;KX$9,conditions!$9:$9,"&gt;="&amp;KX$9))*SUMIFS(conditions!$69:$69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*SUMIFS(conditions!$72:$72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))</f>
        <v>29.477028734999994</v>
      </c>
      <c r="KY97" s="37">
        <f>IF(KY$9="",0,IF(KY$9-SUMIFS(conditions!$73:$73,conditions!$8:$8,"&lt;="&amp;KY$9,conditions!$9:$9,"&gt;="&amp;KY$9)-SUMIFS(conditions!$71:$71,conditions!$8:$8,"&lt;="&amp;KY$9,conditions!$9:$9,"&gt;="&amp;KY$9)&lt;$U$9,SUMIFS(16:16,$9:$9,KY$9-SUMIFS(conditions!$73:$73,conditions!$8:$8,"&lt;="&amp;KY$9,conditions!$9:$9,"&gt;="&amp;KY$9))*conditions!$U$69*conditions!$U$72,SUMIFS(16:16,$9:$9,KY$9-SUMIFS(conditions!$73:$73,conditions!$8:$8,"&lt;="&amp;KY$9,conditions!$9:$9,"&gt;="&amp;KY$9))*SUMIFS(conditions!$69:$69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*SUMIFS(conditions!$72:$72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))</f>
        <v>38.600870962499997</v>
      </c>
      <c r="KZ97" s="37">
        <f>IF(KZ$9="",0,IF(KZ$9-SUMIFS(conditions!$73:$73,conditions!$8:$8,"&lt;="&amp;KZ$9,conditions!$9:$9,"&gt;="&amp;KZ$9)-SUMIFS(conditions!$71:$71,conditions!$8:$8,"&lt;="&amp;KZ$9,conditions!$9:$9,"&gt;="&amp;KZ$9)&lt;$U$9,SUMIFS(16:16,$9:$9,KZ$9-SUMIFS(conditions!$73:$73,conditions!$8:$8,"&lt;="&amp;KZ$9,conditions!$9:$9,"&gt;="&amp;KZ$9))*conditions!$U$69*conditions!$U$72,SUMIFS(16:16,$9:$9,KZ$9-SUMIFS(conditions!$73:$73,conditions!$8:$8,"&lt;="&amp;KZ$9,conditions!$9:$9,"&gt;="&amp;KZ$9))*SUMIFS(conditions!$69:$69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*SUMIFS(conditions!$72:$72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))</f>
        <v>38.600870962499997</v>
      </c>
      <c r="LA97" s="37">
        <f>IF(LA$9="",0,IF(LA$9-SUMIFS(conditions!$73:$73,conditions!$8:$8,"&lt;="&amp;LA$9,conditions!$9:$9,"&gt;="&amp;LA$9)-SUMIFS(conditions!$71:$71,conditions!$8:$8,"&lt;="&amp;LA$9,conditions!$9:$9,"&gt;="&amp;LA$9)&lt;$U$9,SUMIFS(16:16,$9:$9,LA$9-SUMIFS(conditions!$73:$73,conditions!$8:$8,"&lt;="&amp;LA$9,conditions!$9:$9,"&gt;="&amp;LA$9))*conditions!$U$69*conditions!$U$72,SUMIFS(16:16,$9:$9,LA$9-SUMIFS(conditions!$73:$73,conditions!$8:$8,"&lt;="&amp;LA$9,conditions!$9:$9,"&gt;="&amp;LA$9))*SUMIFS(conditions!$69:$69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*SUMIFS(conditions!$72:$72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))</f>
        <v>38.600870962499997</v>
      </c>
      <c r="LB97" s="37">
        <f>IF(LB$9="",0,IF(LB$9-SUMIFS(conditions!$73:$73,conditions!$8:$8,"&lt;="&amp;LB$9,conditions!$9:$9,"&gt;="&amp;LB$9)-SUMIFS(conditions!$71:$71,conditions!$8:$8,"&lt;="&amp;LB$9,conditions!$9:$9,"&gt;="&amp;LB$9)&lt;$U$9,SUMIFS(16:16,$9:$9,LB$9-SUMIFS(conditions!$73:$73,conditions!$8:$8,"&lt;="&amp;LB$9,conditions!$9:$9,"&gt;="&amp;LB$9))*conditions!$U$69*conditions!$U$72,SUMIFS(16:16,$9:$9,LB$9-SUMIFS(conditions!$73:$73,conditions!$8:$8,"&lt;="&amp;LB$9,conditions!$9:$9,"&gt;="&amp;LB$9))*SUMIFS(conditions!$69:$69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*SUMIFS(conditions!$72:$72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))</f>
        <v>0</v>
      </c>
      <c r="LC97" s="37">
        <f>IF(LC$9="",0,IF(LC$9-SUMIFS(conditions!$73:$73,conditions!$8:$8,"&lt;="&amp;LC$9,conditions!$9:$9,"&gt;="&amp;LC$9)-SUMIFS(conditions!$71:$71,conditions!$8:$8,"&lt;="&amp;LC$9,conditions!$9:$9,"&gt;="&amp;LC$9)&lt;$U$9,SUMIFS(16:16,$9:$9,LC$9-SUMIFS(conditions!$73:$73,conditions!$8:$8,"&lt;="&amp;LC$9,conditions!$9:$9,"&gt;="&amp;LC$9))*conditions!$U$69*conditions!$U$72,SUMIFS(16:16,$9:$9,LC$9-SUMIFS(conditions!$73:$73,conditions!$8:$8,"&lt;="&amp;LC$9,conditions!$9:$9,"&gt;="&amp;LC$9))*SUMIFS(conditions!$69:$69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*SUMIFS(conditions!$72:$72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))</f>
        <v>0</v>
      </c>
      <c r="LD97" s="37">
        <f>IF(LD$9="",0,IF(LD$9-SUMIFS(conditions!$73:$73,conditions!$8:$8,"&lt;="&amp;LD$9,conditions!$9:$9,"&gt;="&amp;LD$9)-SUMIFS(conditions!$71:$71,conditions!$8:$8,"&lt;="&amp;LD$9,conditions!$9:$9,"&gt;="&amp;LD$9)&lt;$U$9,SUMIFS(16:16,$9:$9,LD$9-SUMIFS(conditions!$73:$73,conditions!$8:$8,"&lt;="&amp;LD$9,conditions!$9:$9,"&gt;="&amp;LD$9))*conditions!$U$69*conditions!$U$72,SUMIFS(16:16,$9:$9,LD$9-SUMIFS(conditions!$73:$73,conditions!$8:$8,"&lt;="&amp;LD$9,conditions!$9:$9,"&gt;="&amp;LD$9))*SUMIFS(conditions!$69:$69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*SUMIFS(conditions!$72:$72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))</f>
        <v>38.600870962499997</v>
      </c>
      <c r="LE97" s="37">
        <f>IF(LE$9="",0,IF(LE$9-SUMIFS(conditions!$73:$73,conditions!$8:$8,"&lt;="&amp;LE$9,conditions!$9:$9,"&gt;="&amp;LE$9)-SUMIFS(conditions!$71:$71,conditions!$8:$8,"&lt;="&amp;LE$9,conditions!$9:$9,"&gt;="&amp;LE$9)&lt;$U$9,SUMIFS(16:16,$9:$9,LE$9-SUMIFS(conditions!$73:$73,conditions!$8:$8,"&lt;="&amp;LE$9,conditions!$9:$9,"&gt;="&amp;LE$9))*conditions!$U$69*conditions!$U$72,SUMIFS(16:16,$9:$9,LE$9-SUMIFS(conditions!$73:$73,conditions!$8:$8,"&lt;="&amp;LE$9,conditions!$9:$9,"&gt;="&amp;LE$9))*SUMIFS(conditions!$69:$69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*SUMIFS(conditions!$72:$72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))</f>
        <v>38.600870962499997</v>
      </c>
      <c r="LF97" s="37">
        <f>IF(LF$9="",0,IF(LF$9-SUMIFS(conditions!$73:$73,conditions!$8:$8,"&lt;="&amp;LF$9,conditions!$9:$9,"&gt;="&amp;LF$9)-SUMIFS(conditions!$71:$71,conditions!$8:$8,"&lt;="&amp;LF$9,conditions!$9:$9,"&gt;="&amp;LF$9)&lt;$U$9,SUMIFS(16:16,$9:$9,LF$9-SUMIFS(conditions!$73:$73,conditions!$8:$8,"&lt;="&amp;LF$9,conditions!$9:$9,"&gt;="&amp;LF$9))*conditions!$U$69*conditions!$U$72,SUMIFS(16:16,$9:$9,LF$9-SUMIFS(conditions!$73:$73,conditions!$8:$8,"&lt;="&amp;LF$9,conditions!$9:$9,"&gt;="&amp;LF$9))*SUMIFS(conditions!$69:$69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*SUMIFS(conditions!$72:$72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))</f>
        <v>38.600870962499997</v>
      </c>
      <c r="LG97" s="37">
        <f>IF(LG$9="",0,IF(LG$9-SUMIFS(conditions!$73:$73,conditions!$8:$8,"&lt;="&amp;LG$9,conditions!$9:$9,"&gt;="&amp;LG$9)-SUMIFS(conditions!$71:$71,conditions!$8:$8,"&lt;="&amp;LG$9,conditions!$9:$9,"&gt;="&amp;LG$9)&lt;$U$9,SUMIFS(16:16,$9:$9,LG$9-SUMIFS(conditions!$73:$73,conditions!$8:$8,"&lt;="&amp;LG$9,conditions!$9:$9,"&gt;="&amp;LG$9))*conditions!$U$69*conditions!$U$72,SUMIFS(16:16,$9:$9,LG$9-SUMIFS(conditions!$73:$73,conditions!$8:$8,"&lt;="&amp;LG$9,conditions!$9:$9,"&gt;="&amp;LG$9))*SUMIFS(conditions!$69:$69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*SUMIFS(conditions!$72:$72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))</f>
        <v>38.600870962499997</v>
      </c>
      <c r="LH97" s="37">
        <f>IF(LH$9="",0,IF(LH$9-SUMIFS(conditions!$73:$73,conditions!$8:$8,"&lt;="&amp;LH$9,conditions!$9:$9,"&gt;="&amp;LH$9)-SUMIFS(conditions!$71:$71,conditions!$8:$8,"&lt;="&amp;LH$9,conditions!$9:$9,"&gt;="&amp;LH$9)&lt;$U$9,SUMIFS(16:16,$9:$9,LH$9-SUMIFS(conditions!$73:$73,conditions!$8:$8,"&lt;="&amp;LH$9,conditions!$9:$9,"&gt;="&amp;LH$9))*conditions!$U$69*conditions!$U$72,SUMIFS(16:16,$9:$9,LH$9-SUMIFS(conditions!$73:$73,conditions!$8:$8,"&lt;="&amp;LH$9,conditions!$9:$9,"&gt;="&amp;LH$9))*SUMIFS(conditions!$69:$69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*SUMIFS(conditions!$72:$72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))</f>
        <v>38.600870962499997</v>
      </c>
      <c r="LI97" s="37">
        <f>IF(LI$9="",0,IF(LI$9-SUMIFS(conditions!$73:$73,conditions!$8:$8,"&lt;="&amp;LI$9,conditions!$9:$9,"&gt;="&amp;LI$9)-SUMIFS(conditions!$71:$71,conditions!$8:$8,"&lt;="&amp;LI$9,conditions!$9:$9,"&gt;="&amp;LI$9)&lt;$U$9,SUMIFS(16:16,$9:$9,LI$9-SUMIFS(conditions!$73:$73,conditions!$8:$8,"&lt;="&amp;LI$9,conditions!$9:$9,"&gt;="&amp;LI$9))*conditions!$U$69*conditions!$U$72,SUMIFS(16:16,$9:$9,LI$9-SUMIFS(conditions!$73:$73,conditions!$8:$8,"&lt;="&amp;LI$9,conditions!$9:$9,"&gt;="&amp;LI$9))*SUMIFS(conditions!$69:$69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*SUMIFS(conditions!$72:$72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))</f>
        <v>0</v>
      </c>
      <c r="LJ97" s="37">
        <f>IF(LJ$9="",0,IF(LJ$9-SUMIFS(conditions!$73:$73,conditions!$8:$8,"&lt;="&amp;LJ$9,conditions!$9:$9,"&gt;="&amp;LJ$9)-SUMIFS(conditions!$71:$71,conditions!$8:$8,"&lt;="&amp;LJ$9,conditions!$9:$9,"&gt;="&amp;LJ$9)&lt;$U$9,SUMIFS(16:16,$9:$9,LJ$9-SUMIFS(conditions!$73:$73,conditions!$8:$8,"&lt;="&amp;LJ$9,conditions!$9:$9,"&gt;="&amp;LJ$9))*conditions!$U$69*conditions!$U$72,SUMIFS(16:16,$9:$9,LJ$9-SUMIFS(conditions!$73:$73,conditions!$8:$8,"&lt;="&amp;LJ$9,conditions!$9:$9,"&gt;="&amp;LJ$9))*SUMIFS(conditions!$69:$69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*SUMIFS(conditions!$72:$72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))</f>
        <v>0</v>
      </c>
      <c r="LK97" s="37">
        <f>IF(LK$9="",0,IF(LK$9-SUMIFS(conditions!$73:$73,conditions!$8:$8,"&lt;="&amp;LK$9,conditions!$9:$9,"&gt;="&amp;LK$9)-SUMIFS(conditions!$71:$71,conditions!$8:$8,"&lt;="&amp;LK$9,conditions!$9:$9,"&gt;="&amp;LK$9)&lt;$U$9,SUMIFS(16:16,$9:$9,LK$9-SUMIFS(conditions!$73:$73,conditions!$8:$8,"&lt;="&amp;LK$9,conditions!$9:$9,"&gt;="&amp;LK$9))*conditions!$U$69*conditions!$U$72,SUMIFS(16:16,$9:$9,LK$9-SUMIFS(conditions!$73:$73,conditions!$8:$8,"&lt;="&amp;LK$9,conditions!$9:$9,"&gt;="&amp;LK$9))*SUMIFS(conditions!$69:$69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*SUMIFS(conditions!$72:$72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))</f>
        <v>38.600870962499997</v>
      </c>
      <c r="LL97" s="37">
        <f>IF(LL$9="",0,IF(LL$9-SUMIFS(conditions!$73:$73,conditions!$8:$8,"&lt;="&amp;LL$9,conditions!$9:$9,"&gt;="&amp;LL$9)-SUMIFS(conditions!$71:$71,conditions!$8:$8,"&lt;="&amp;LL$9,conditions!$9:$9,"&gt;="&amp;LL$9)&lt;$U$9,SUMIFS(16:16,$9:$9,LL$9-SUMIFS(conditions!$73:$73,conditions!$8:$8,"&lt;="&amp;LL$9,conditions!$9:$9,"&gt;="&amp;LL$9))*conditions!$U$69*conditions!$U$72,SUMIFS(16:16,$9:$9,LL$9-SUMIFS(conditions!$73:$73,conditions!$8:$8,"&lt;="&amp;LL$9,conditions!$9:$9,"&gt;="&amp;LL$9))*SUMIFS(conditions!$69:$69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*SUMIFS(conditions!$72:$72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))</f>
        <v>38.600870962499997</v>
      </c>
      <c r="LM97" s="37">
        <f>IF(LM$9="",0,IF(LM$9-SUMIFS(conditions!$73:$73,conditions!$8:$8,"&lt;="&amp;LM$9,conditions!$9:$9,"&gt;="&amp;LM$9)-SUMIFS(conditions!$71:$71,conditions!$8:$8,"&lt;="&amp;LM$9,conditions!$9:$9,"&gt;="&amp;LM$9)&lt;$U$9,SUMIFS(16:16,$9:$9,LM$9-SUMIFS(conditions!$73:$73,conditions!$8:$8,"&lt;="&amp;LM$9,conditions!$9:$9,"&gt;="&amp;LM$9))*conditions!$U$69*conditions!$U$72,SUMIFS(16:16,$9:$9,LM$9-SUMIFS(conditions!$73:$73,conditions!$8:$8,"&lt;="&amp;LM$9,conditions!$9:$9,"&gt;="&amp;LM$9))*SUMIFS(conditions!$69:$69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*SUMIFS(conditions!$72:$72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))</f>
        <v>38.600870962499997</v>
      </c>
      <c r="LN97" s="37">
        <f>IF(LN$9="",0,IF(LN$9-SUMIFS(conditions!$73:$73,conditions!$8:$8,"&lt;="&amp;LN$9,conditions!$9:$9,"&gt;="&amp;LN$9)-SUMIFS(conditions!$71:$71,conditions!$8:$8,"&lt;="&amp;LN$9,conditions!$9:$9,"&gt;="&amp;LN$9)&lt;$U$9,SUMIFS(16:16,$9:$9,LN$9-SUMIFS(conditions!$73:$73,conditions!$8:$8,"&lt;="&amp;LN$9,conditions!$9:$9,"&gt;="&amp;LN$9))*conditions!$U$69*conditions!$U$72,SUMIFS(16:16,$9:$9,LN$9-SUMIFS(conditions!$73:$73,conditions!$8:$8,"&lt;="&amp;LN$9,conditions!$9:$9,"&gt;="&amp;LN$9))*SUMIFS(conditions!$69:$69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*SUMIFS(conditions!$72:$72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))</f>
        <v>38.600870962499997</v>
      </c>
      <c r="LO97" s="37">
        <f>IF(LO$9="",0,IF(LO$9-SUMIFS(conditions!$73:$73,conditions!$8:$8,"&lt;="&amp;LO$9,conditions!$9:$9,"&gt;="&amp;LO$9)-SUMIFS(conditions!$71:$71,conditions!$8:$8,"&lt;="&amp;LO$9,conditions!$9:$9,"&gt;="&amp;LO$9)&lt;$U$9,SUMIFS(16:16,$9:$9,LO$9-SUMIFS(conditions!$73:$73,conditions!$8:$8,"&lt;="&amp;LO$9,conditions!$9:$9,"&gt;="&amp;LO$9))*conditions!$U$69*conditions!$U$72,SUMIFS(16:16,$9:$9,LO$9-SUMIFS(conditions!$73:$73,conditions!$8:$8,"&lt;="&amp;LO$9,conditions!$9:$9,"&gt;="&amp;LO$9))*SUMIFS(conditions!$69:$69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*SUMIFS(conditions!$72:$72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))</f>
        <v>38.600870962499997</v>
      </c>
      <c r="LP97" s="37">
        <f>IF(LP$9="",0,IF(LP$9-SUMIFS(conditions!$73:$73,conditions!$8:$8,"&lt;="&amp;LP$9,conditions!$9:$9,"&gt;="&amp;LP$9)-SUMIFS(conditions!$71:$71,conditions!$8:$8,"&lt;="&amp;LP$9,conditions!$9:$9,"&gt;="&amp;LP$9)&lt;$U$9,SUMIFS(16:16,$9:$9,LP$9-SUMIFS(conditions!$73:$73,conditions!$8:$8,"&lt;="&amp;LP$9,conditions!$9:$9,"&gt;="&amp;LP$9))*conditions!$U$69*conditions!$U$72,SUMIFS(16:16,$9:$9,LP$9-SUMIFS(conditions!$73:$73,conditions!$8:$8,"&lt;="&amp;LP$9,conditions!$9:$9,"&gt;="&amp;LP$9))*SUMIFS(conditions!$69:$69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*SUMIFS(conditions!$72:$72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))</f>
        <v>0</v>
      </c>
      <c r="LQ97" s="37">
        <f>IF(LQ$9="",0,IF(LQ$9-SUMIFS(conditions!$73:$73,conditions!$8:$8,"&lt;="&amp;LQ$9,conditions!$9:$9,"&gt;="&amp;LQ$9)-SUMIFS(conditions!$71:$71,conditions!$8:$8,"&lt;="&amp;LQ$9,conditions!$9:$9,"&gt;="&amp;LQ$9)&lt;$U$9,SUMIFS(16:16,$9:$9,LQ$9-SUMIFS(conditions!$73:$73,conditions!$8:$8,"&lt;="&amp;LQ$9,conditions!$9:$9,"&gt;="&amp;LQ$9))*conditions!$U$69*conditions!$U$72,SUMIFS(16:16,$9:$9,LQ$9-SUMIFS(conditions!$73:$73,conditions!$8:$8,"&lt;="&amp;LQ$9,conditions!$9:$9,"&gt;="&amp;LQ$9))*SUMIFS(conditions!$69:$69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*SUMIFS(conditions!$72:$72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))</f>
        <v>0</v>
      </c>
      <c r="LR97" s="37">
        <f>IF(LR$9="",0,IF(LR$9-SUMIFS(conditions!$73:$73,conditions!$8:$8,"&lt;="&amp;LR$9,conditions!$9:$9,"&gt;="&amp;LR$9)-SUMIFS(conditions!$71:$71,conditions!$8:$8,"&lt;="&amp;LR$9,conditions!$9:$9,"&gt;="&amp;LR$9)&lt;$U$9,SUMIFS(16:16,$9:$9,LR$9-SUMIFS(conditions!$73:$73,conditions!$8:$8,"&lt;="&amp;LR$9,conditions!$9:$9,"&gt;="&amp;LR$9))*conditions!$U$69*conditions!$U$72,SUMIFS(16:16,$9:$9,LR$9-SUMIFS(conditions!$73:$73,conditions!$8:$8,"&lt;="&amp;LR$9,conditions!$9:$9,"&gt;="&amp;LR$9))*SUMIFS(conditions!$69:$69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*SUMIFS(conditions!$72:$72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))</f>
        <v>38.600870962499997</v>
      </c>
      <c r="LS97" s="37">
        <f>IF(LS$9="",0,IF(LS$9-SUMIFS(conditions!$73:$73,conditions!$8:$8,"&lt;="&amp;LS$9,conditions!$9:$9,"&gt;="&amp;LS$9)-SUMIFS(conditions!$71:$71,conditions!$8:$8,"&lt;="&amp;LS$9,conditions!$9:$9,"&gt;="&amp;LS$9)&lt;$U$9,SUMIFS(16:16,$9:$9,LS$9-SUMIFS(conditions!$73:$73,conditions!$8:$8,"&lt;="&amp;LS$9,conditions!$9:$9,"&gt;="&amp;LS$9))*conditions!$U$69*conditions!$U$72,SUMIFS(16:16,$9:$9,LS$9-SUMIFS(conditions!$73:$73,conditions!$8:$8,"&lt;="&amp;LS$9,conditions!$9:$9,"&gt;="&amp;LS$9))*SUMIFS(conditions!$69:$69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*SUMIFS(conditions!$72:$72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))</f>
        <v>38.600870962499997</v>
      </c>
      <c r="LT97" s="37">
        <f>IF(LT$9="",0,IF(LT$9-SUMIFS(conditions!$73:$73,conditions!$8:$8,"&lt;="&amp;LT$9,conditions!$9:$9,"&gt;="&amp;LT$9)-SUMIFS(conditions!$71:$71,conditions!$8:$8,"&lt;="&amp;LT$9,conditions!$9:$9,"&gt;="&amp;LT$9)&lt;$U$9,SUMIFS(16:16,$9:$9,LT$9-SUMIFS(conditions!$73:$73,conditions!$8:$8,"&lt;="&amp;LT$9,conditions!$9:$9,"&gt;="&amp;LT$9))*conditions!$U$69*conditions!$U$72,SUMIFS(16:16,$9:$9,LT$9-SUMIFS(conditions!$73:$73,conditions!$8:$8,"&lt;="&amp;LT$9,conditions!$9:$9,"&gt;="&amp;LT$9))*SUMIFS(conditions!$69:$69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*SUMIFS(conditions!$72:$72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))</f>
        <v>38.600870962499997</v>
      </c>
      <c r="LU97" s="37">
        <f>IF(LU$9="",0,IF(LU$9-SUMIFS(conditions!$73:$73,conditions!$8:$8,"&lt;="&amp;LU$9,conditions!$9:$9,"&gt;="&amp;LU$9)-SUMIFS(conditions!$71:$71,conditions!$8:$8,"&lt;="&amp;LU$9,conditions!$9:$9,"&gt;="&amp;LU$9)&lt;$U$9,SUMIFS(16:16,$9:$9,LU$9-SUMIFS(conditions!$73:$73,conditions!$8:$8,"&lt;="&amp;LU$9,conditions!$9:$9,"&gt;="&amp;LU$9))*conditions!$U$69*conditions!$U$72,SUMIFS(16:16,$9:$9,LU$9-SUMIFS(conditions!$73:$73,conditions!$8:$8,"&lt;="&amp;LU$9,conditions!$9:$9,"&gt;="&amp;LU$9))*SUMIFS(conditions!$69:$69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*SUMIFS(conditions!$72:$72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))</f>
        <v>38.600870962499997</v>
      </c>
      <c r="LV97" s="37">
        <f>IF(LV$9="",0,IF(LV$9-SUMIFS(conditions!$73:$73,conditions!$8:$8,"&lt;="&amp;LV$9,conditions!$9:$9,"&gt;="&amp;LV$9)-SUMIFS(conditions!$71:$71,conditions!$8:$8,"&lt;="&amp;LV$9,conditions!$9:$9,"&gt;="&amp;LV$9)&lt;$U$9,SUMIFS(16:16,$9:$9,LV$9-SUMIFS(conditions!$73:$73,conditions!$8:$8,"&lt;="&amp;LV$9,conditions!$9:$9,"&gt;="&amp;LV$9))*conditions!$U$69*conditions!$U$72,SUMIFS(16:16,$9:$9,LV$9-SUMIFS(conditions!$73:$73,conditions!$8:$8,"&lt;="&amp;LV$9,conditions!$9:$9,"&gt;="&amp;LV$9))*SUMIFS(conditions!$69:$69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*SUMIFS(conditions!$72:$72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))</f>
        <v>38.600870962499997</v>
      </c>
      <c r="LW97" s="37">
        <f>IF(LW$9="",0,IF(LW$9-SUMIFS(conditions!$73:$73,conditions!$8:$8,"&lt;="&amp;LW$9,conditions!$9:$9,"&gt;="&amp;LW$9)-SUMIFS(conditions!$71:$71,conditions!$8:$8,"&lt;="&amp;LW$9,conditions!$9:$9,"&gt;="&amp;LW$9)&lt;$U$9,SUMIFS(16:16,$9:$9,LW$9-SUMIFS(conditions!$73:$73,conditions!$8:$8,"&lt;="&amp;LW$9,conditions!$9:$9,"&gt;="&amp;LW$9))*conditions!$U$69*conditions!$U$72,SUMIFS(16:16,$9:$9,LW$9-SUMIFS(conditions!$73:$73,conditions!$8:$8,"&lt;="&amp;LW$9,conditions!$9:$9,"&gt;="&amp;LW$9))*SUMIFS(conditions!$69:$69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*SUMIFS(conditions!$72:$72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))</f>
        <v>0</v>
      </c>
      <c r="LX97" s="37">
        <f>IF(LX$9="",0,IF(LX$9-SUMIFS(conditions!$73:$73,conditions!$8:$8,"&lt;="&amp;LX$9,conditions!$9:$9,"&gt;="&amp;LX$9)-SUMIFS(conditions!$71:$71,conditions!$8:$8,"&lt;="&amp;LX$9,conditions!$9:$9,"&gt;="&amp;LX$9)&lt;$U$9,SUMIFS(16:16,$9:$9,LX$9-SUMIFS(conditions!$73:$73,conditions!$8:$8,"&lt;="&amp;LX$9,conditions!$9:$9,"&gt;="&amp;LX$9))*conditions!$U$69*conditions!$U$72,SUMIFS(16:16,$9:$9,LX$9-SUMIFS(conditions!$73:$73,conditions!$8:$8,"&lt;="&amp;LX$9,conditions!$9:$9,"&gt;="&amp;LX$9))*SUMIFS(conditions!$69:$69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*SUMIFS(conditions!$72:$72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))</f>
        <v>0</v>
      </c>
      <c r="LY97" s="37">
        <f>IF(LY$9="",0,IF(LY$9-SUMIFS(conditions!$73:$73,conditions!$8:$8,"&lt;="&amp;LY$9,conditions!$9:$9,"&gt;="&amp;LY$9)-SUMIFS(conditions!$71:$71,conditions!$8:$8,"&lt;="&amp;LY$9,conditions!$9:$9,"&gt;="&amp;LY$9)&lt;$U$9,SUMIFS(16:16,$9:$9,LY$9-SUMIFS(conditions!$73:$73,conditions!$8:$8,"&lt;="&amp;LY$9,conditions!$9:$9,"&gt;="&amp;LY$9))*conditions!$U$69*conditions!$U$72,SUMIFS(16:16,$9:$9,LY$9-SUMIFS(conditions!$73:$73,conditions!$8:$8,"&lt;="&amp;LY$9,conditions!$9:$9,"&gt;="&amp;LY$9))*SUMIFS(conditions!$69:$69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*SUMIFS(conditions!$72:$72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))</f>
        <v>38.600870962499997</v>
      </c>
      <c r="LZ97" s="37">
        <f>IF(LZ$9="",0,IF(LZ$9-SUMIFS(conditions!$73:$73,conditions!$8:$8,"&lt;="&amp;LZ$9,conditions!$9:$9,"&gt;="&amp;LZ$9)-SUMIFS(conditions!$71:$71,conditions!$8:$8,"&lt;="&amp;LZ$9,conditions!$9:$9,"&gt;="&amp;LZ$9)&lt;$U$9,SUMIFS(16:16,$9:$9,LZ$9-SUMIFS(conditions!$73:$73,conditions!$8:$8,"&lt;="&amp;LZ$9,conditions!$9:$9,"&gt;="&amp;LZ$9))*conditions!$U$69*conditions!$U$72,SUMIFS(16:16,$9:$9,LZ$9-SUMIFS(conditions!$73:$73,conditions!$8:$8,"&lt;="&amp;LZ$9,conditions!$9:$9,"&gt;="&amp;LZ$9))*SUMIFS(conditions!$69:$69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*SUMIFS(conditions!$72:$72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))</f>
        <v>38.600870962499997</v>
      </c>
      <c r="MA97" s="37">
        <f>IF(MA$9="",0,IF(MA$9-SUMIFS(conditions!$73:$73,conditions!$8:$8,"&lt;="&amp;MA$9,conditions!$9:$9,"&gt;="&amp;MA$9)-SUMIFS(conditions!$71:$71,conditions!$8:$8,"&lt;="&amp;MA$9,conditions!$9:$9,"&gt;="&amp;MA$9)&lt;$U$9,SUMIFS(16:16,$9:$9,MA$9-SUMIFS(conditions!$73:$73,conditions!$8:$8,"&lt;="&amp;MA$9,conditions!$9:$9,"&gt;="&amp;MA$9))*conditions!$U$69*conditions!$U$72,SUMIFS(16:16,$9:$9,MA$9-SUMIFS(conditions!$73:$73,conditions!$8:$8,"&lt;="&amp;MA$9,conditions!$9:$9,"&gt;="&amp;MA$9))*SUMIFS(conditions!$69:$69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*SUMIFS(conditions!$72:$72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))</f>
        <v>38.600870962499997</v>
      </c>
      <c r="MB97" s="37">
        <f>IF(MB$9="",0,IF(MB$9-SUMIFS(conditions!$73:$73,conditions!$8:$8,"&lt;="&amp;MB$9,conditions!$9:$9,"&gt;="&amp;MB$9)-SUMIFS(conditions!$71:$71,conditions!$8:$8,"&lt;="&amp;MB$9,conditions!$9:$9,"&gt;="&amp;MB$9)&lt;$U$9,SUMIFS(16:16,$9:$9,MB$9-SUMIFS(conditions!$73:$73,conditions!$8:$8,"&lt;="&amp;MB$9,conditions!$9:$9,"&gt;="&amp;MB$9))*conditions!$U$69*conditions!$U$72,SUMIFS(16:16,$9:$9,MB$9-SUMIFS(conditions!$73:$73,conditions!$8:$8,"&lt;="&amp;MB$9,conditions!$9:$9,"&gt;="&amp;MB$9))*SUMIFS(conditions!$69:$69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*SUMIFS(conditions!$72:$72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))</f>
        <v>38.600870962499997</v>
      </c>
      <c r="MC97" s="37">
        <f>IF(MC$9="",0,IF(MC$9-SUMIFS(conditions!$73:$73,conditions!$8:$8,"&lt;="&amp;MC$9,conditions!$9:$9,"&gt;="&amp;MC$9)-SUMIFS(conditions!$71:$71,conditions!$8:$8,"&lt;="&amp;MC$9,conditions!$9:$9,"&gt;="&amp;MC$9)&lt;$U$9,SUMIFS(16:16,$9:$9,MC$9-SUMIFS(conditions!$73:$73,conditions!$8:$8,"&lt;="&amp;MC$9,conditions!$9:$9,"&gt;="&amp;MC$9))*conditions!$U$69*conditions!$U$72,SUMIFS(16:16,$9:$9,MC$9-SUMIFS(conditions!$73:$73,conditions!$8:$8,"&lt;="&amp;MC$9,conditions!$9:$9,"&gt;="&amp;MC$9))*SUMIFS(conditions!$69:$69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*SUMIFS(conditions!$72:$72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))</f>
        <v>50.181132251250006</v>
      </c>
      <c r="MD97" s="37">
        <f>IF(MD$9="",0,IF(MD$9-SUMIFS(conditions!$73:$73,conditions!$8:$8,"&lt;="&amp;MD$9,conditions!$9:$9,"&gt;="&amp;MD$9)-SUMIFS(conditions!$71:$71,conditions!$8:$8,"&lt;="&amp;MD$9,conditions!$9:$9,"&gt;="&amp;MD$9)&lt;$U$9,SUMIFS(16:16,$9:$9,MD$9-SUMIFS(conditions!$73:$73,conditions!$8:$8,"&lt;="&amp;MD$9,conditions!$9:$9,"&gt;="&amp;MD$9))*conditions!$U$69*conditions!$U$72,SUMIFS(16:16,$9:$9,MD$9-SUMIFS(conditions!$73:$73,conditions!$8:$8,"&lt;="&amp;MD$9,conditions!$9:$9,"&gt;="&amp;MD$9))*SUMIFS(conditions!$69:$69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*SUMIFS(conditions!$72:$72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))</f>
        <v>0</v>
      </c>
      <c r="ME97" s="37">
        <f>IF(ME$9="",0,IF(ME$9-SUMIFS(conditions!$73:$73,conditions!$8:$8,"&lt;="&amp;ME$9,conditions!$9:$9,"&gt;="&amp;ME$9)-SUMIFS(conditions!$71:$71,conditions!$8:$8,"&lt;="&amp;ME$9,conditions!$9:$9,"&gt;="&amp;ME$9)&lt;$U$9,SUMIFS(16:16,$9:$9,ME$9-SUMIFS(conditions!$73:$73,conditions!$8:$8,"&lt;="&amp;ME$9,conditions!$9:$9,"&gt;="&amp;ME$9))*conditions!$U$69*conditions!$U$72,SUMIFS(16:16,$9:$9,ME$9-SUMIFS(conditions!$73:$73,conditions!$8:$8,"&lt;="&amp;ME$9,conditions!$9:$9,"&gt;="&amp;ME$9))*SUMIFS(conditions!$69:$69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*SUMIFS(conditions!$72:$72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))</f>
        <v>0</v>
      </c>
      <c r="MF97" s="37">
        <f>IF(MF$9="",0,IF(MF$9-SUMIFS(conditions!$73:$73,conditions!$8:$8,"&lt;="&amp;MF$9,conditions!$9:$9,"&gt;="&amp;MF$9)-SUMIFS(conditions!$71:$71,conditions!$8:$8,"&lt;="&amp;MF$9,conditions!$9:$9,"&gt;="&amp;MF$9)&lt;$U$9,SUMIFS(16:16,$9:$9,MF$9-SUMIFS(conditions!$73:$73,conditions!$8:$8,"&lt;="&amp;MF$9,conditions!$9:$9,"&gt;="&amp;MF$9))*conditions!$U$69*conditions!$U$72,SUMIFS(16:16,$9:$9,MF$9-SUMIFS(conditions!$73:$73,conditions!$8:$8,"&lt;="&amp;MF$9,conditions!$9:$9,"&gt;="&amp;MF$9))*SUMIFS(conditions!$69:$69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*SUMIFS(conditions!$72:$72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))</f>
        <v>50.181132251250006</v>
      </c>
      <c r="MG97" s="37">
        <f>IF(MG$9="",0,IF(MG$9-SUMIFS(conditions!$73:$73,conditions!$8:$8,"&lt;="&amp;MG$9,conditions!$9:$9,"&gt;="&amp;MG$9)-SUMIFS(conditions!$71:$71,conditions!$8:$8,"&lt;="&amp;MG$9,conditions!$9:$9,"&gt;="&amp;MG$9)&lt;$U$9,SUMIFS(16:16,$9:$9,MG$9-SUMIFS(conditions!$73:$73,conditions!$8:$8,"&lt;="&amp;MG$9,conditions!$9:$9,"&gt;="&amp;MG$9))*conditions!$U$69*conditions!$U$72,SUMIFS(16:16,$9:$9,MG$9-SUMIFS(conditions!$73:$73,conditions!$8:$8,"&lt;="&amp;MG$9,conditions!$9:$9,"&gt;="&amp;MG$9))*SUMIFS(conditions!$69:$69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*SUMIFS(conditions!$72:$72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))</f>
        <v>50.181132251250006</v>
      </c>
      <c r="MH97" s="37">
        <f>IF(MH$9="",0,IF(MH$9-SUMIFS(conditions!$73:$73,conditions!$8:$8,"&lt;="&amp;MH$9,conditions!$9:$9,"&gt;="&amp;MH$9)-SUMIFS(conditions!$71:$71,conditions!$8:$8,"&lt;="&amp;MH$9,conditions!$9:$9,"&gt;="&amp;MH$9)&lt;$U$9,SUMIFS(16:16,$9:$9,MH$9-SUMIFS(conditions!$73:$73,conditions!$8:$8,"&lt;="&amp;MH$9,conditions!$9:$9,"&gt;="&amp;MH$9))*conditions!$U$69*conditions!$U$72,SUMIFS(16:16,$9:$9,MH$9-SUMIFS(conditions!$73:$73,conditions!$8:$8,"&lt;="&amp;MH$9,conditions!$9:$9,"&gt;="&amp;MH$9))*SUMIFS(conditions!$69:$69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*SUMIFS(conditions!$72:$72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))</f>
        <v>50.181132251250006</v>
      </c>
      <c r="MI97" s="37">
        <f>IF(MI$9="",0,IF(MI$9-SUMIFS(conditions!$73:$73,conditions!$8:$8,"&lt;="&amp;MI$9,conditions!$9:$9,"&gt;="&amp;MI$9)-SUMIFS(conditions!$71:$71,conditions!$8:$8,"&lt;="&amp;MI$9,conditions!$9:$9,"&gt;="&amp;MI$9)&lt;$U$9,SUMIFS(16:16,$9:$9,MI$9-SUMIFS(conditions!$73:$73,conditions!$8:$8,"&lt;="&amp;MI$9,conditions!$9:$9,"&gt;="&amp;MI$9))*conditions!$U$69*conditions!$U$72,SUMIFS(16:16,$9:$9,MI$9-SUMIFS(conditions!$73:$73,conditions!$8:$8,"&lt;="&amp;MI$9,conditions!$9:$9,"&gt;="&amp;MI$9))*SUMIFS(conditions!$69:$69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*SUMIFS(conditions!$72:$72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))</f>
        <v>50.181132251250006</v>
      </c>
      <c r="MJ97" s="37">
        <f>IF(MJ$9="",0,IF(MJ$9-SUMIFS(conditions!$73:$73,conditions!$8:$8,"&lt;="&amp;MJ$9,conditions!$9:$9,"&gt;="&amp;MJ$9)-SUMIFS(conditions!$71:$71,conditions!$8:$8,"&lt;="&amp;MJ$9,conditions!$9:$9,"&gt;="&amp;MJ$9)&lt;$U$9,SUMIFS(16:16,$9:$9,MJ$9-SUMIFS(conditions!$73:$73,conditions!$8:$8,"&lt;="&amp;MJ$9,conditions!$9:$9,"&gt;="&amp;MJ$9))*conditions!$U$69*conditions!$U$72,SUMIFS(16:16,$9:$9,MJ$9-SUMIFS(conditions!$73:$73,conditions!$8:$8,"&lt;="&amp;MJ$9,conditions!$9:$9,"&gt;="&amp;MJ$9))*SUMIFS(conditions!$69:$69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*SUMIFS(conditions!$72:$72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))</f>
        <v>50.181132251250006</v>
      </c>
      <c r="MK97" s="37">
        <f>IF(MK$9="",0,IF(MK$9-SUMIFS(conditions!$73:$73,conditions!$8:$8,"&lt;="&amp;MK$9,conditions!$9:$9,"&gt;="&amp;MK$9)-SUMIFS(conditions!$71:$71,conditions!$8:$8,"&lt;="&amp;MK$9,conditions!$9:$9,"&gt;="&amp;MK$9)&lt;$U$9,SUMIFS(16:16,$9:$9,MK$9-SUMIFS(conditions!$73:$73,conditions!$8:$8,"&lt;="&amp;MK$9,conditions!$9:$9,"&gt;="&amp;MK$9))*conditions!$U$69*conditions!$U$72,SUMIFS(16:16,$9:$9,MK$9-SUMIFS(conditions!$73:$73,conditions!$8:$8,"&lt;="&amp;MK$9,conditions!$9:$9,"&gt;="&amp;MK$9))*SUMIFS(conditions!$69:$69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*SUMIFS(conditions!$72:$72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))</f>
        <v>0</v>
      </c>
      <c r="ML97" s="37">
        <f>IF(ML$9="",0,IF(ML$9-SUMIFS(conditions!$73:$73,conditions!$8:$8,"&lt;="&amp;ML$9,conditions!$9:$9,"&gt;="&amp;ML$9)-SUMIFS(conditions!$71:$71,conditions!$8:$8,"&lt;="&amp;ML$9,conditions!$9:$9,"&gt;="&amp;ML$9)&lt;$U$9,SUMIFS(16:16,$9:$9,ML$9-SUMIFS(conditions!$73:$73,conditions!$8:$8,"&lt;="&amp;ML$9,conditions!$9:$9,"&gt;="&amp;ML$9))*conditions!$U$69*conditions!$U$72,SUMIFS(16:16,$9:$9,ML$9-SUMIFS(conditions!$73:$73,conditions!$8:$8,"&lt;="&amp;ML$9,conditions!$9:$9,"&gt;="&amp;ML$9))*SUMIFS(conditions!$69:$69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*SUMIFS(conditions!$72:$72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))</f>
        <v>0</v>
      </c>
      <c r="MM97" s="37">
        <f>IF(MM$9="",0,IF(MM$9-SUMIFS(conditions!$73:$73,conditions!$8:$8,"&lt;="&amp;MM$9,conditions!$9:$9,"&gt;="&amp;MM$9)-SUMIFS(conditions!$71:$71,conditions!$8:$8,"&lt;="&amp;MM$9,conditions!$9:$9,"&gt;="&amp;MM$9)&lt;$U$9,SUMIFS(16:16,$9:$9,MM$9-SUMIFS(conditions!$73:$73,conditions!$8:$8,"&lt;="&amp;MM$9,conditions!$9:$9,"&gt;="&amp;MM$9))*conditions!$U$69*conditions!$U$72,SUMIFS(16:16,$9:$9,MM$9-SUMIFS(conditions!$73:$73,conditions!$8:$8,"&lt;="&amp;MM$9,conditions!$9:$9,"&gt;="&amp;MM$9))*SUMIFS(conditions!$69:$69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*SUMIFS(conditions!$72:$72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))</f>
        <v>50.181132251250006</v>
      </c>
      <c r="MN97" s="37">
        <f>IF(MN$9="",0,IF(MN$9-SUMIFS(conditions!$73:$73,conditions!$8:$8,"&lt;="&amp;MN$9,conditions!$9:$9,"&gt;="&amp;MN$9)-SUMIFS(conditions!$71:$71,conditions!$8:$8,"&lt;="&amp;MN$9,conditions!$9:$9,"&gt;="&amp;MN$9)&lt;$U$9,SUMIFS(16:16,$9:$9,MN$9-SUMIFS(conditions!$73:$73,conditions!$8:$8,"&lt;="&amp;MN$9,conditions!$9:$9,"&gt;="&amp;MN$9))*conditions!$U$69*conditions!$U$72,SUMIFS(16:16,$9:$9,MN$9-SUMIFS(conditions!$73:$73,conditions!$8:$8,"&lt;="&amp;MN$9,conditions!$9:$9,"&gt;="&amp;MN$9))*SUMIFS(conditions!$69:$69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*SUMIFS(conditions!$72:$72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))</f>
        <v>50.181132251250006</v>
      </c>
      <c r="MO97" s="37">
        <f>IF(MO$9="",0,IF(MO$9-SUMIFS(conditions!$73:$73,conditions!$8:$8,"&lt;="&amp;MO$9,conditions!$9:$9,"&gt;="&amp;MO$9)-SUMIFS(conditions!$71:$71,conditions!$8:$8,"&lt;="&amp;MO$9,conditions!$9:$9,"&gt;="&amp;MO$9)&lt;$U$9,SUMIFS(16:16,$9:$9,MO$9-SUMIFS(conditions!$73:$73,conditions!$8:$8,"&lt;="&amp;MO$9,conditions!$9:$9,"&gt;="&amp;MO$9))*conditions!$U$69*conditions!$U$72,SUMIFS(16:16,$9:$9,MO$9-SUMIFS(conditions!$73:$73,conditions!$8:$8,"&lt;="&amp;MO$9,conditions!$9:$9,"&gt;="&amp;MO$9))*SUMIFS(conditions!$69:$69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*SUMIFS(conditions!$72:$72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))</f>
        <v>50.181132251250006</v>
      </c>
      <c r="MP97" s="37">
        <f>IF(MP$9="",0,IF(MP$9-SUMIFS(conditions!$73:$73,conditions!$8:$8,"&lt;="&amp;MP$9,conditions!$9:$9,"&gt;="&amp;MP$9)-SUMIFS(conditions!$71:$71,conditions!$8:$8,"&lt;="&amp;MP$9,conditions!$9:$9,"&gt;="&amp;MP$9)&lt;$U$9,SUMIFS(16:16,$9:$9,MP$9-SUMIFS(conditions!$73:$73,conditions!$8:$8,"&lt;="&amp;MP$9,conditions!$9:$9,"&gt;="&amp;MP$9))*conditions!$U$69*conditions!$U$72,SUMIFS(16:16,$9:$9,MP$9-SUMIFS(conditions!$73:$73,conditions!$8:$8,"&lt;="&amp;MP$9,conditions!$9:$9,"&gt;="&amp;MP$9))*SUMIFS(conditions!$69:$69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*SUMIFS(conditions!$72:$72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))</f>
        <v>50.181132251250006</v>
      </c>
      <c r="MQ97" s="37">
        <f>IF(MQ$9="",0,IF(MQ$9-SUMIFS(conditions!$73:$73,conditions!$8:$8,"&lt;="&amp;MQ$9,conditions!$9:$9,"&gt;="&amp;MQ$9)-SUMIFS(conditions!$71:$71,conditions!$8:$8,"&lt;="&amp;MQ$9,conditions!$9:$9,"&gt;="&amp;MQ$9)&lt;$U$9,SUMIFS(16:16,$9:$9,MQ$9-SUMIFS(conditions!$73:$73,conditions!$8:$8,"&lt;="&amp;MQ$9,conditions!$9:$9,"&gt;="&amp;MQ$9))*conditions!$U$69*conditions!$U$72,SUMIFS(16:16,$9:$9,MQ$9-SUMIFS(conditions!$73:$73,conditions!$8:$8,"&lt;="&amp;MQ$9,conditions!$9:$9,"&gt;="&amp;MQ$9))*SUMIFS(conditions!$69:$69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*SUMIFS(conditions!$72:$72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))</f>
        <v>50.181132251250006</v>
      </c>
      <c r="MR97" s="37">
        <f>IF(MR$9="",0,IF(MR$9-SUMIFS(conditions!$73:$73,conditions!$8:$8,"&lt;="&amp;MR$9,conditions!$9:$9,"&gt;="&amp;MR$9)-SUMIFS(conditions!$71:$71,conditions!$8:$8,"&lt;="&amp;MR$9,conditions!$9:$9,"&gt;="&amp;MR$9)&lt;$U$9,SUMIFS(16:16,$9:$9,MR$9-SUMIFS(conditions!$73:$73,conditions!$8:$8,"&lt;="&amp;MR$9,conditions!$9:$9,"&gt;="&amp;MR$9))*conditions!$U$69*conditions!$U$72,SUMIFS(16:16,$9:$9,MR$9-SUMIFS(conditions!$73:$73,conditions!$8:$8,"&lt;="&amp;MR$9,conditions!$9:$9,"&gt;="&amp;MR$9))*SUMIFS(conditions!$69:$69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*SUMIFS(conditions!$72:$72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))</f>
        <v>0</v>
      </c>
      <c r="MS97" s="37">
        <f>IF(MS$9="",0,IF(MS$9-SUMIFS(conditions!$73:$73,conditions!$8:$8,"&lt;="&amp;MS$9,conditions!$9:$9,"&gt;="&amp;MS$9)-SUMIFS(conditions!$71:$71,conditions!$8:$8,"&lt;="&amp;MS$9,conditions!$9:$9,"&gt;="&amp;MS$9)&lt;$U$9,SUMIFS(16:16,$9:$9,MS$9-SUMIFS(conditions!$73:$73,conditions!$8:$8,"&lt;="&amp;MS$9,conditions!$9:$9,"&gt;="&amp;MS$9))*conditions!$U$69*conditions!$U$72,SUMIFS(16:16,$9:$9,MS$9-SUMIFS(conditions!$73:$73,conditions!$8:$8,"&lt;="&amp;MS$9,conditions!$9:$9,"&gt;="&amp;MS$9))*SUMIFS(conditions!$69:$69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*SUMIFS(conditions!$72:$72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))</f>
        <v>0</v>
      </c>
      <c r="MT97" s="37">
        <f>IF(MT$9="",0,IF(MT$9-SUMIFS(conditions!$73:$73,conditions!$8:$8,"&lt;="&amp;MT$9,conditions!$9:$9,"&gt;="&amp;MT$9)-SUMIFS(conditions!$71:$71,conditions!$8:$8,"&lt;="&amp;MT$9,conditions!$9:$9,"&gt;="&amp;MT$9)&lt;$U$9,SUMIFS(16:16,$9:$9,MT$9-SUMIFS(conditions!$73:$73,conditions!$8:$8,"&lt;="&amp;MT$9,conditions!$9:$9,"&gt;="&amp;MT$9))*conditions!$U$69*conditions!$U$72,SUMIFS(16:16,$9:$9,MT$9-SUMIFS(conditions!$73:$73,conditions!$8:$8,"&lt;="&amp;MT$9,conditions!$9:$9,"&gt;="&amp;MT$9))*SUMIFS(conditions!$69:$69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*SUMIFS(conditions!$72:$72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))</f>
        <v>50.181132251250006</v>
      </c>
      <c r="MU97" s="37">
        <f>IF(MU$9="",0,IF(MU$9-SUMIFS(conditions!$73:$73,conditions!$8:$8,"&lt;="&amp;MU$9,conditions!$9:$9,"&gt;="&amp;MU$9)-SUMIFS(conditions!$71:$71,conditions!$8:$8,"&lt;="&amp;MU$9,conditions!$9:$9,"&gt;="&amp;MU$9)&lt;$U$9,SUMIFS(16:16,$9:$9,MU$9-SUMIFS(conditions!$73:$73,conditions!$8:$8,"&lt;="&amp;MU$9,conditions!$9:$9,"&gt;="&amp;MU$9))*conditions!$U$69*conditions!$U$72,SUMIFS(16:16,$9:$9,MU$9-SUMIFS(conditions!$73:$73,conditions!$8:$8,"&lt;="&amp;MU$9,conditions!$9:$9,"&gt;="&amp;MU$9))*SUMIFS(conditions!$69:$69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*SUMIFS(conditions!$72:$72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))</f>
        <v>50.181132251250006</v>
      </c>
      <c r="MV97" s="37">
        <f>IF(MV$9="",0,IF(MV$9-SUMIFS(conditions!$73:$73,conditions!$8:$8,"&lt;="&amp;MV$9,conditions!$9:$9,"&gt;="&amp;MV$9)-SUMIFS(conditions!$71:$71,conditions!$8:$8,"&lt;="&amp;MV$9,conditions!$9:$9,"&gt;="&amp;MV$9)&lt;$U$9,SUMIFS(16:16,$9:$9,MV$9-SUMIFS(conditions!$73:$73,conditions!$8:$8,"&lt;="&amp;MV$9,conditions!$9:$9,"&gt;="&amp;MV$9))*conditions!$U$69*conditions!$U$72,SUMIFS(16:16,$9:$9,MV$9-SUMIFS(conditions!$73:$73,conditions!$8:$8,"&lt;="&amp;MV$9,conditions!$9:$9,"&gt;="&amp;MV$9))*SUMIFS(conditions!$69:$69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*SUMIFS(conditions!$72:$72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))</f>
        <v>50.181132251250006</v>
      </c>
      <c r="MW97" s="37">
        <f>IF(MW$9="",0,IF(MW$9-SUMIFS(conditions!$73:$73,conditions!$8:$8,"&lt;="&amp;MW$9,conditions!$9:$9,"&gt;="&amp;MW$9)-SUMIFS(conditions!$71:$71,conditions!$8:$8,"&lt;="&amp;MW$9,conditions!$9:$9,"&gt;="&amp;MW$9)&lt;$U$9,SUMIFS(16:16,$9:$9,MW$9-SUMIFS(conditions!$73:$73,conditions!$8:$8,"&lt;="&amp;MW$9,conditions!$9:$9,"&gt;="&amp;MW$9))*conditions!$U$69*conditions!$U$72,SUMIFS(16:16,$9:$9,MW$9-SUMIFS(conditions!$73:$73,conditions!$8:$8,"&lt;="&amp;MW$9,conditions!$9:$9,"&gt;="&amp;MW$9))*SUMIFS(conditions!$69:$69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*SUMIFS(conditions!$72:$72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))</f>
        <v>50.181132251250006</v>
      </c>
      <c r="MX97" s="37">
        <f>IF(MX$9="",0,IF(MX$9-SUMIFS(conditions!$73:$73,conditions!$8:$8,"&lt;="&amp;MX$9,conditions!$9:$9,"&gt;="&amp;MX$9)-SUMIFS(conditions!$71:$71,conditions!$8:$8,"&lt;="&amp;MX$9,conditions!$9:$9,"&gt;="&amp;MX$9)&lt;$U$9,SUMIFS(16:16,$9:$9,MX$9-SUMIFS(conditions!$73:$73,conditions!$8:$8,"&lt;="&amp;MX$9,conditions!$9:$9,"&gt;="&amp;MX$9))*conditions!$U$69*conditions!$U$72,SUMIFS(16:16,$9:$9,MX$9-SUMIFS(conditions!$73:$73,conditions!$8:$8,"&lt;="&amp;MX$9,conditions!$9:$9,"&gt;="&amp;MX$9))*SUMIFS(conditions!$69:$69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*SUMIFS(conditions!$72:$72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))</f>
        <v>50.181132251250006</v>
      </c>
      <c r="MY97" s="37">
        <f>IF(MY$9="",0,IF(MY$9-SUMIFS(conditions!$73:$73,conditions!$8:$8,"&lt;="&amp;MY$9,conditions!$9:$9,"&gt;="&amp;MY$9)-SUMIFS(conditions!$71:$71,conditions!$8:$8,"&lt;="&amp;MY$9,conditions!$9:$9,"&gt;="&amp;MY$9)&lt;$U$9,SUMIFS(16:16,$9:$9,MY$9-SUMIFS(conditions!$73:$73,conditions!$8:$8,"&lt;="&amp;MY$9,conditions!$9:$9,"&gt;="&amp;MY$9))*conditions!$U$69*conditions!$U$72,SUMIFS(16:16,$9:$9,MY$9-SUMIFS(conditions!$73:$73,conditions!$8:$8,"&lt;="&amp;MY$9,conditions!$9:$9,"&gt;="&amp;MY$9))*SUMIFS(conditions!$69:$69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*SUMIFS(conditions!$72:$72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))</f>
        <v>0</v>
      </c>
      <c r="MZ97" s="37">
        <f>IF(MZ$9="",0,IF(MZ$9-SUMIFS(conditions!$73:$73,conditions!$8:$8,"&lt;="&amp;MZ$9,conditions!$9:$9,"&gt;="&amp;MZ$9)-SUMIFS(conditions!$71:$71,conditions!$8:$8,"&lt;="&amp;MZ$9,conditions!$9:$9,"&gt;="&amp;MZ$9)&lt;$U$9,SUMIFS(16:16,$9:$9,MZ$9-SUMIFS(conditions!$73:$73,conditions!$8:$8,"&lt;="&amp;MZ$9,conditions!$9:$9,"&gt;="&amp;MZ$9))*conditions!$U$69*conditions!$U$72,SUMIFS(16:16,$9:$9,MZ$9-SUMIFS(conditions!$73:$73,conditions!$8:$8,"&lt;="&amp;MZ$9,conditions!$9:$9,"&gt;="&amp;MZ$9))*SUMIFS(conditions!$69:$69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*SUMIFS(conditions!$72:$72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))</f>
        <v>0</v>
      </c>
      <c r="NA97" s="37">
        <f>IF(NA$9="",0,IF(NA$9-SUMIFS(conditions!$73:$73,conditions!$8:$8,"&lt;="&amp;NA$9,conditions!$9:$9,"&gt;="&amp;NA$9)-SUMIFS(conditions!$71:$71,conditions!$8:$8,"&lt;="&amp;NA$9,conditions!$9:$9,"&gt;="&amp;NA$9)&lt;$U$9,SUMIFS(16:16,$9:$9,NA$9-SUMIFS(conditions!$73:$73,conditions!$8:$8,"&lt;="&amp;NA$9,conditions!$9:$9,"&gt;="&amp;NA$9))*conditions!$U$69*conditions!$U$72,SUMIFS(16:16,$9:$9,NA$9-SUMIFS(conditions!$73:$73,conditions!$8:$8,"&lt;="&amp;NA$9,conditions!$9:$9,"&gt;="&amp;NA$9))*SUMIFS(conditions!$69:$69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*SUMIFS(conditions!$72:$72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))</f>
        <v>50.181132251250006</v>
      </c>
      <c r="NB97" s="37">
        <f>IF(NB$9="",0,IF(NB$9-SUMIFS(conditions!$73:$73,conditions!$8:$8,"&lt;="&amp;NB$9,conditions!$9:$9,"&gt;="&amp;NB$9)-SUMIFS(conditions!$71:$71,conditions!$8:$8,"&lt;="&amp;NB$9,conditions!$9:$9,"&gt;="&amp;NB$9)&lt;$U$9,SUMIFS(16:16,$9:$9,NB$9-SUMIFS(conditions!$73:$73,conditions!$8:$8,"&lt;="&amp;NB$9,conditions!$9:$9,"&gt;="&amp;NB$9))*conditions!$U$69*conditions!$U$72,SUMIFS(16:16,$9:$9,NB$9-SUMIFS(conditions!$73:$73,conditions!$8:$8,"&lt;="&amp;NB$9,conditions!$9:$9,"&gt;="&amp;NB$9))*SUMIFS(conditions!$69:$69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*SUMIFS(conditions!$72:$72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))</f>
        <v>50.181132251250006</v>
      </c>
      <c r="NC97" s="37">
        <f>IF(NC$9="",0,IF(NC$9-SUMIFS(conditions!$73:$73,conditions!$8:$8,"&lt;="&amp;NC$9,conditions!$9:$9,"&gt;="&amp;NC$9)-SUMIFS(conditions!$71:$71,conditions!$8:$8,"&lt;="&amp;NC$9,conditions!$9:$9,"&gt;="&amp;NC$9)&lt;$U$9,SUMIFS(16:16,$9:$9,NC$9-SUMIFS(conditions!$73:$73,conditions!$8:$8,"&lt;="&amp;NC$9,conditions!$9:$9,"&gt;="&amp;NC$9))*conditions!$U$69*conditions!$U$72,SUMIFS(16:16,$9:$9,NC$9-SUMIFS(conditions!$73:$73,conditions!$8:$8,"&lt;="&amp;NC$9,conditions!$9:$9,"&gt;="&amp;NC$9))*SUMIFS(conditions!$69:$69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*SUMIFS(conditions!$72:$72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))</f>
        <v>50.181132251250006</v>
      </c>
      <c r="ND97" s="37">
        <f>IF(ND$9="",0,IF(ND$9-SUMIFS(conditions!$73:$73,conditions!$8:$8,"&lt;="&amp;ND$9,conditions!$9:$9,"&gt;="&amp;ND$9)-SUMIFS(conditions!$71:$71,conditions!$8:$8,"&lt;="&amp;ND$9,conditions!$9:$9,"&gt;="&amp;ND$9)&lt;$U$9,SUMIFS(16:16,$9:$9,ND$9-SUMIFS(conditions!$73:$73,conditions!$8:$8,"&lt;="&amp;ND$9,conditions!$9:$9,"&gt;="&amp;ND$9))*conditions!$U$69*conditions!$U$72,SUMIFS(16:16,$9:$9,ND$9-SUMIFS(conditions!$73:$73,conditions!$8:$8,"&lt;="&amp;ND$9,conditions!$9:$9,"&gt;="&amp;ND$9))*SUMIFS(conditions!$69:$69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*SUMIFS(conditions!$72:$72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))</f>
        <v>50.181132251250006</v>
      </c>
      <c r="NE97" s="37">
        <f>IF(NE$9="",0,IF(NE$9-SUMIFS(conditions!$73:$73,conditions!$8:$8,"&lt;="&amp;NE$9,conditions!$9:$9,"&gt;="&amp;NE$9)-SUMIFS(conditions!$71:$71,conditions!$8:$8,"&lt;="&amp;NE$9,conditions!$9:$9,"&gt;="&amp;NE$9)&lt;$U$9,SUMIFS(16:16,$9:$9,NE$9-SUMIFS(conditions!$73:$73,conditions!$8:$8,"&lt;="&amp;NE$9,conditions!$9:$9,"&gt;="&amp;NE$9))*conditions!$U$69*conditions!$U$72,SUMIFS(16:16,$9:$9,NE$9-SUMIFS(conditions!$73:$73,conditions!$8:$8,"&lt;="&amp;NE$9,conditions!$9:$9,"&gt;="&amp;NE$9))*SUMIFS(conditions!$69:$69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*SUMIFS(conditions!$72:$72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))</f>
        <v>50.181132251250006</v>
      </c>
      <c r="NF97" s="37">
        <f>IF(NF$9="",0,IF(NF$9-SUMIFS(conditions!$73:$73,conditions!$8:$8,"&lt;="&amp;NF$9,conditions!$9:$9,"&gt;="&amp;NF$9)-SUMIFS(conditions!$71:$71,conditions!$8:$8,"&lt;="&amp;NF$9,conditions!$9:$9,"&gt;="&amp;NF$9)&lt;$U$9,SUMIFS(16:16,$9:$9,NF$9-SUMIFS(conditions!$73:$73,conditions!$8:$8,"&lt;="&amp;NF$9,conditions!$9:$9,"&gt;="&amp;NF$9))*conditions!$U$69*conditions!$U$72,SUMIFS(16:16,$9:$9,NF$9-SUMIFS(conditions!$73:$73,conditions!$8:$8,"&lt;="&amp;NF$9,conditions!$9:$9,"&gt;="&amp;NF$9))*SUMIFS(conditions!$69:$69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*SUMIFS(conditions!$72:$72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))</f>
        <v>0</v>
      </c>
      <c r="NG97" s="37">
        <f>IF(NG$9="",0,IF(NG$9-SUMIFS(conditions!$73:$73,conditions!$8:$8,"&lt;="&amp;NG$9,conditions!$9:$9,"&gt;="&amp;NG$9)-SUMIFS(conditions!$71:$71,conditions!$8:$8,"&lt;="&amp;NG$9,conditions!$9:$9,"&gt;="&amp;NG$9)&lt;$U$9,SUMIFS(16:16,$9:$9,NG$9-SUMIFS(conditions!$73:$73,conditions!$8:$8,"&lt;="&amp;NG$9,conditions!$9:$9,"&gt;="&amp;NG$9))*conditions!$U$69*conditions!$U$72,SUMIFS(16:16,$9:$9,NG$9-SUMIFS(conditions!$73:$73,conditions!$8:$8,"&lt;="&amp;NG$9,conditions!$9:$9,"&gt;="&amp;NG$9))*SUMIFS(conditions!$69:$69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*SUMIFS(conditions!$72:$72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))</f>
        <v>0</v>
      </c>
      <c r="NH97" s="37">
        <f>IF(NH$9="",0,IF(NH$9-SUMIFS(conditions!$73:$73,conditions!$8:$8,"&lt;="&amp;NH$9,conditions!$9:$9,"&gt;="&amp;NH$9)-SUMIFS(conditions!$71:$71,conditions!$8:$8,"&lt;="&amp;NH$9,conditions!$9:$9,"&gt;="&amp;NH$9)&lt;$U$9,SUMIFS(16:16,$9:$9,NH$9-SUMIFS(conditions!$73:$73,conditions!$8:$8,"&lt;="&amp;NH$9,conditions!$9:$9,"&gt;="&amp;NH$9))*conditions!$U$69*conditions!$U$72,SUMIFS(16:16,$9:$9,NH$9-SUMIFS(conditions!$73:$73,conditions!$8:$8,"&lt;="&amp;NH$9,conditions!$9:$9,"&gt;="&amp;NH$9))*SUMIFS(conditions!$69:$69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*SUMIFS(conditions!$72:$72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))</f>
        <v>60.217358701499997</v>
      </c>
      <c r="NI97" s="37">
        <f>IF(NI$9="",0,IF(NI$9-SUMIFS(conditions!$73:$73,conditions!$8:$8,"&lt;="&amp;NI$9,conditions!$9:$9,"&gt;="&amp;NI$9)-SUMIFS(conditions!$71:$71,conditions!$8:$8,"&lt;="&amp;NI$9,conditions!$9:$9,"&gt;="&amp;NI$9)&lt;$U$9,SUMIFS(16:16,$9:$9,NI$9-SUMIFS(conditions!$73:$73,conditions!$8:$8,"&lt;="&amp;NI$9,conditions!$9:$9,"&gt;="&amp;NI$9))*conditions!$U$69*conditions!$U$72,SUMIFS(16:16,$9:$9,NI$9-SUMIFS(conditions!$73:$73,conditions!$8:$8,"&lt;="&amp;NI$9,conditions!$9:$9,"&gt;="&amp;NI$9))*SUMIFS(conditions!$69:$69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*SUMIFS(conditions!$72:$72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))</f>
        <v>60.217358701499997</v>
      </c>
      <c r="NJ97" s="37">
        <f>IF(NJ$9="",0,IF(NJ$9-SUMIFS(conditions!$73:$73,conditions!$8:$8,"&lt;="&amp;NJ$9,conditions!$9:$9,"&gt;="&amp;NJ$9)-SUMIFS(conditions!$71:$71,conditions!$8:$8,"&lt;="&amp;NJ$9,conditions!$9:$9,"&gt;="&amp;NJ$9)&lt;$U$9,SUMIFS(16:16,$9:$9,NJ$9-SUMIFS(conditions!$73:$73,conditions!$8:$8,"&lt;="&amp;NJ$9,conditions!$9:$9,"&gt;="&amp;NJ$9))*conditions!$U$69*conditions!$U$72,SUMIFS(16:16,$9:$9,NJ$9-SUMIFS(conditions!$73:$73,conditions!$8:$8,"&lt;="&amp;NJ$9,conditions!$9:$9,"&gt;="&amp;NJ$9))*SUMIFS(conditions!$69:$69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*SUMIFS(conditions!$72:$72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))</f>
        <v>60.217358701499997</v>
      </c>
      <c r="NK97" s="37">
        <f>IF(NK$9="",0,IF(NK$9-SUMIFS(conditions!$73:$73,conditions!$8:$8,"&lt;="&amp;NK$9,conditions!$9:$9,"&gt;="&amp;NK$9)-SUMIFS(conditions!$71:$71,conditions!$8:$8,"&lt;="&amp;NK$9,conditions!$9:$9,"&gt;="&amp;NK$9)&lt;$U$9,SUMIFS(16:16,$9:$9,NK$9-SUMIFS(conditions!$73:$73,conditions!$8:$8,"&lt;="&amp;NK$9,conditions!$9:$9,"&gt;="&amp;NK$9))*conditions!$U$69*conditions!$U$72,SUMIFS(16:16,$9:$9,NK$9-SUMIFS(conditions!$73:$73,conditions!$8:$8,"&lt;="&amp;NK$9,conditions!$9:$9,"&gt;="&amp;NK$9))*SUMIFS(conditions!$69:$69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*SUMIFS(conditions!$72:$72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))</f>
        <v>60.217358701499997</v>
      </c>
      <c r="NL97" s="37">
        <f>IF(NL$9="",0,IF(NL$9-SUMIFS(conditions!$73:$73,conditions!$8:$8,"&lt;="&amp;NL$9,conditions!$9:$9,"&gt;="&amp;NL$9)-SUMIFS(conditions!$71:$71,conditions!$8:$8,"&lt;="&amp;NL$9,conditions!$9:$9,"&gt;="&amp;NL$9)&lt;$U$9,SUMIFS(16:16,$9:$9,NL$9-SUMIFS(conditions!$73:$73,conditions!$8:$8,"&lt;="&amp;NL$9,conditions!$9:$9,"&gt;="&amp;NL$9))*conditions!$U$69*conditions!$U$72,SUMIFS(16:16,$9:$9,NL$9-SUMIFS(conditions!$73:$73,conditions!$8:$8,"&lt;="&amp;NL$9,conditions!$9:$9,"&gt;="&amp;NL$9))*SUMIFS(conditions!$69:$69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*SUMIFS(conditions!$72:$72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))</f>
        <v>60.217358701499997</v>
      </c>
      <c r="NM97" s="37">
        <f>IF(NM$9="",0,IF(NM$9-SUMIFS(conditions!$73:$73,conditions!$8:$8,"&lt;="&amp;NM$9,conditions!$9:$9,"&gt;="&amp;NM$9)-SUMIFS(conditions!$71:$71,conditions!$8:$8,"&lt;="&amp;NM$9,conditions!$9:$9,"&gt;="&amp;NM$9)&lt;$U$9,SUMIFS(16:16,$9:$9,NM$9-SUMIFS(conditions!$73:$73,conditions!$8:$8,"&lt;="&amp;NM$9,conditions!$9:$9,"&gt;="&amp;NM$9))*conditions!$U$69*conditions!$U$72,SUMIFS(16:16,$9:$9,NM$9-SUMIFS(conditions!$73:$73,conditions!$8:$8,"&lt;="&amp;NM$9,conditions!$9:$9,"&gt;="&amp;NM$9))*SUMIFS(conditions!$69:$69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*SUMIFS(conditions!$72:$72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))</f>
        <v>0</v>
      </c>
      <c r="NN97" s="37">
        <f>IF(NN$9="",0,IF(NN$9-SUMIFS(conditions!$73:$73,conditions!$8:$8,"&lt;="&amp;NN$9,conditions!$9:$9,"&gt;="&amp;NN$9)-SUMIFS(conditions!$71:$71,conditions!$8:$8,"&lt;="&amp;NN$9,conditions!$9:$9,"&gt;="&amp;NN$9)&lt;$U$9,SUMIFS(16:16,$9:$9,NN$9-SUMIFS(conditions!$73:$73,conditions!$8:$8,"&lt;="&amp;NN$9,conditions!$9:$9,"&gt;="&amp;NN$9))*conditions!$U$69*conditions!$U$72,SUMIFS(16:16,$9:$9,NN$9-SUMIFS(conditions!$73:$73,conditions!$8:$8,"&lt;="&amp;NN$9,conditions!$9:$9,"&gt;="&amp;NN$9))*SUMIFS(conditions!$69:$69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*SUMIFS(conditions!$72:$72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))</f>
        <v>0</v>
      </c>
      <c r="NO97" s="37">
        <f>IF(NO$9="",0,IF(NO$9-SUMIFS(conditions!$73:$73,conditions!$8:$8,"&lt;="&amp;NO$9,conditions!$9:$9,"&gt;="&amp;NO$9)-SUMIFS(conditions!$71:$71,conditions!$8:$8,"&lt;="&amp;NO$9,conditions!$9:$9,"&gt;="&amp;NO$9)&lt;$U$9,SUMIFS(16:16,$9:$9,NO$9-SUMIFS(conditions!$73:$73,conditions!$8:$8,"&lt;="&amp;NO$9,conditions!$9:$9,"&gt;="&amp;NO$9))*conditions!$U$69*conditions!$U$72,SUMIFS(16:16,$9:$9,NO$9-SUMIFS(conditions!$73:$73,conditions!$8:$8,"&lt;="&amp;NO$9,conditions!$9:$9,"&gt;="&amp;NO$9))*SUMIFS(conditions!$69:$69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*SUMIFS(conditions!$72:$72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))</f>
        <v>60.217358701499997</v>
      </c>
      <c r="NP97" s="37">
        <f>IF(NP$9="",0,IF(NP$9-SUMIFS(conditions!$73:$73,conditions!$8:$8,"&lt;="&amp;NP$9,conditions!$9:$9,"&gt;="&amp;NP$9)-SUMIFS(conditions!$71:$71,conditions!$8:$8,"&lt;="&amp;NP$9,conditions!$9:$9,"&gt;="&amp;NP$9)&lt;$U$9,SUMIFS(16:16,$9:$9,NP$9-SUMIFS(conditions!$73:$73,conditions!$8:$8,"&lt;="&amp;NP$9,conditions!$9:$9,"&gt;="&amp;NP$9))*conditions!$U$69*conditions!$U$72,SUMIFS(16:16,$9:$9,NP$9-SUMIFS(conditions!$73:$73,conditions!$8:$8,"&lt;="&amp;NP$9,conditions!$9:$9,"&gt;="&amp;NP$9))*SUMIFS(conditions!$69:$69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*SUMIFS(conditions!$72:$72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))</f>
        <v>60.217358701499997</v>
      </c>
      <c r="NQ97" s="37">
        <f>IF(NQ$9="",0,IF(NQ$9-SUMIFS(conditions!$73:$73,conditions!$8:$8,"&lt;="&amp;NQ$9,conditions!$9:$9,"&gt;="&amp;NQ$9)-SUMIFS(conditions!$71:$71,conditions!$8:$8,"&lt;="&amp;NQ$9,conditions!$9:$9,"&gt;="&amp;NQ$9)&lt;$U$9,SUMIFS(16:16,$9:$9,NQ$9-SUMIFS(conditions!$73:$73,conditions!$8:$8,"&lt;="&amp;NQ$9,conditions!$9:$9,"&gt;="&amp;NQ$9))*conditions!$U$69*conditions!$U$72,SUMIFS(16:16,$9:$9,NQ$9-SUMIFS(conditions!$73:$73,conditions!$8:$8,"&lt;="&amp;NQ$9,conditions!$9:$9,"&gt;="&amp;NQ$9))*SUMIFS(conditions!$69:$69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*SUMIFS(conditions!$72:$72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))</f>
        <v>60.217358701499997</v>
      </c>
      <c r="NR97" s="37">
        <f>IF(NR$9="",0,IF(NR$9-SUMIFS(conditions!$73:$73,conditions!$8:$8,"&lt;="&amp;NR$9,conditions!$9:$9,"&gt;="&amp;NR$9)-SUMIFS(conditions!$71:$71,conditions!$8:$8,"&lt;="&amp;NR$9,conditions!$9:$9,"&gt;="&amp;NR$9)&lt;$U$9,SUMIFS(16:16,$9:$9,NR$9-SUMIFS(conditions!$73:$73,conditions!$8:$8,"&lt;="&amp;NR$9,conditions!$9:$9,"&gt;="&amp;NR$9))*conditions!$U$69*conditions!$U$72,SUMIFS(16:16,$9:$9,NR$9-SUMIFS(conditions!$73:$73,conditions!$8:$8,"&lt;="&amp;NR$9,conditions!$9:$9,"&gt;="&amp;NR$9))*SUMIFS(conditions!$69:$69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*SUMIFS(conditions!$72:$72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))</f>
        <v>60.217358701499997</v>
      </c>
      <c r="NS97" s="37">
        <f>IF(NS$9="",0,IF(NS$9-SUMIFS(conditions!$73:$73,conditions!$8:$8,"&lt;="&amp;NS$9,conditions!$9:$9,"&gt;="&amp;NS$9)-SUMIFS(conditions!$71:$71,conditions!$8:$8,"&lt;="&amp;NS$9,conditions!$9:$9,"&gt;="&amp;NS$9)&lt;$U$9,SUMIFS(16:16,$9:$9,NS$9-SUMIFS(conditions!$73:$73,conditions!$8:$8,"&lt;="&amp;NS$9,conditions!$9:$9,"&gt;="&amp;NS$9))*conditions!$U$69*conditions!$U$72,SUMIFS(16:16,$9:$9,NS$9-SUMIFS(conditions!$73:$73,conditions!$8:$8,"&lt;="&amp;NS$9,conditions!$9:$9,"&gt;="&amp;NS$9))*SUMIFS(conditions!$69:$69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*SUMIFS(conditions!$72:$72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))</f>
        <v>60.217358701499997</v>
      </c>
      <c r="NT97" s="37">
        <f>IF(NT$9="",0,IF(NT$9-SUMIFS(conditions!$73:$73,conditions!$8:$8,"&lt;="&amp;NT$9,conditions!$9:$9,"&gt;="&amp;NT$9)-SUMIFS(conditions!$71:$71,conditions!$8:$8,"&lt;="&amp;NT$9,conditions!$9:$9,"&gt;="&amp;NT$9)&lt;$U$9,SUMIFS(16:16,$9:$9,NT$9-SUMIFS(conditions!$73:$73,conditions!$8:$8,"&lt;="&amp;NT$9,conditions!$9:$9,"&gt;="&amp;NT$9))*conditions!$U$69*conditions!$U$72,SUMIFS(16:16,$9:$9,NT$9-SUMIFS(conditions!$73:$73,conditions!$8:$8,"&lt;="&amp;NT$9,conditions!$9:$9,"&gt;="&amp;NT$9))*SUMIFS(conditions!$69:$69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*SUMIFS(conditions!$72:$72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))</f>
        <v>0</v>
      </c>
      <c r="NU97" s="37">
        <f>IF(NU$9="",0,IF(NU$9-SUMIFS(conditions!$73:$73,conditions!$8:$8,"&lt;="&amp;NU$9,conditions!$9:$9,"&gt;="&amp;NU$9)-SUMIFS(conditions!$71:$71,conditions!$8:$8,"&lt;="&amp;NU$9,conditions!$9:$9,"&gt;="&amp;NU$9)&lt;$U$9,SUMIFS(16:16,$9:$9,NU$9-SUMIFS(conditions!$73:$73,conditions!$8:$8,"&lt;="&amp;NU$9,conditions!$9:$9,"&gt;="&amp;NU$9))*conditions!$U$69*conditions!$U$72,SUMIFS(16:16,$9:$9,NU$9-SUMIFS(conditions!$73:$73,conditions!$8:$8,"&lt;="&amp;NU$9,conditions!$9:$9,"&gt;="&amp;NU$9))*SUMIFS(conditions!$69:$69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*SUMIFS(conditions!$72:$72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))</f>
        <v>0</v>
      </c>
      <c r="NV97" s="37">
        <f>IF(NV$9="",0,IF(NV$9-SUMIFS(conditions!$73:$73,conditions!$8:$8,"&lt;="&amp;NV$9,conditions!$9:$9,"&gt;="&amp;NV$9)-SUMIFS(conditions!$71:$71,conditions!$8:$8,"&lt;="&amp;NV$9,conditions!$9:$9,"&gt;="&amp;NV$9)&lt;$U$9,SUMIFS(16:16,$9:$9,NV$9-SUMIFS(conditions!$73:$73,conditions!$8:$8,"&lt;="&amp;NV$9,conditions!$9:$9,"&gt;="&amp;NV$9))*conditions!$U$69*conditions!$U$72,SUMIFS(16:16,$9:$9,NV$9-SUMIFS(conditions!$73:$73,conditions!$8:$8,"&lt;="&amp;NV$9,conditions!$9:$9,"&gt;="&amp;NV$9))*SUMIFS(conditions!$69:$69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*SUMIFS(conditions!$72:$72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))</f>
        <v>60.217358701499997</v>
      </c>
    </row>
    <row r="98" spans="1:386" s="38" customFormat="1" ht="10.199999999999999" x14ac:dyDescent="0.2">
      <c r="A98" s="31"/>
      <c r="B98" s="31"/>
      <c r="C98" s="31"/>
      <c r="D98" s="31"/>
      <c r="E98" s="31"/>
      <c r="F98" s="31"/>
      <c r="G98" s="31" t="str">
        <f>G94</f>
        <v>доплаты от заказчиков</v>
      </c>
      <c r="H98" s="31"/>
      <c r="I98" s="31"/>
      <c r="J98" s="31" t="str">
        <f>IF($G98="","",INDEX(KPI!$H$11:$H$121,SUMIFS(KPI!$E$11:$E$121,KPI!$F$11:$F$121,$G98)))</f>
        <v>тыс.руб.</v>
      </c>
      <c r="K98" s="31"/>
      <c r="L98" s="31"/>
      <c r="M98" s="31"/>
      <c r="N98" s="31" t="str">
        <f>structure!$G$13</f>
        <v>товарная категория 3</v>
      </c>
      <c r="O98" s="31"/>
      <c r="P98" s="31"/>
      <c r="Q98" s="31"/>
      <c r="R98" s="37">
        <f t="shared" si="120"/>
        <v>6423.0862950702203</v>
      </c>
      <c r="S98" s="31"/>
      <c r="T98" s="31"/>
      <c r="U98" s="37">
        <f>IF(U$9="",0,IF(U$9-SUMIFS(conditions!$73:$73,conditions!$8:$8,"&lt;="&amp;U$9,conditions!$9:$9,"&gt;="&amp;U$9)-SUMIFS(conditions!$71:$71,conditions!$8:$8,"&lt;="&amp;U$9,conditions!$9:$9,"&gt;="&amp;U$9)&lt;$U$9,SUMIFS(17:17,$9:$9,U$9-SUMIFS(conditions!$73:$73,conditions!$8:$8,"&lt;="&amp;U$9,conditions!$9:$9,"&gt;="&amp;U$9))*conditions!$U$69*conditions!$U$72,SUMIFS(17:17,$9:$9,U$9-SUMIFS(conditions!$73:$73,conditions!$8:$8,"&lt;="&amp;U$9,conditions!$9:$9,"&gt;="&amp;U$9))*SUMIFS(conditions!$69:$69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*SUMIFS(conditions!$72:$72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))</f>
        <v>0</v>
      </c>
      <c r="V98" s="37">
        <f>IF(V$9="",0,IF(V$9-SUMIFS(conditions!$73:$73,conditions!$8:$8,"&lt;="&amp;V$9,conditions!$9:$9,"&gt;="&amp;V$9)-SUMIFS(conditions!$71:$71,conditions!$8:$8,"&lt;="&amp;V$9,conditions!$9:$9,"&gt;="&amp;V$9)&lt;$U$9,SUMIFS(17:17,$9:$9,V$9-SUMIFS(conditions!$73:$73,conditions!$8:$8,"&lt;="&amp;V$9,conditions!$9:$9,"&gt;="&amp;V$9))*conditions!$U$69*conditions!$U$72,SUMIFS(17:17,$9:$9,V$9-SUMIFS(conditions!$73:$73,conditions!$8:$8,"&lt;="&amp;V$9,conditions!$9:$9,"&gt;="&amp;V$9))*SUMIFS(conditions!$69:$69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*SUMIFS(conditions!$72:$72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))</f>
        <v>0</v>
      </c>
      <c r="W98" s="37">
        <f>IF(W$9="",0,IF(W$9-SUMIFS(conditions!$73:$73,conditions!$8:$8,"&lt;="&amp;W$9,conditions!$9:$9,"&gt;="&amp;W$9)-SUMIFS(conditions!$71:$71,conditions!$8:$8,"&lt;="&amp;W$9,conditions!$9:$9,"&gt;="&amp;W$9)&lt;$U$9,SUMIFS(17:17,$9:$9,W$9-SUMIFS(conditions!$73:$73,conditions!$8:$8,"&lt;="&amp;W$9,conditions!$9:$9,"&gt;="&amp;W$9))*conditions!$U$69*conditions!$U$72,SUMIFS(17:17,$9:$9,W$9-SUMIFS(conditions!$73:$73,conditions!$8:$8,"&lt;="&amp;W$9,conditions!$9:$9,"&gt;="&amp;W$9))*SUMIFS(conditions!$69:$69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*SUMIFS(conditions!$72:$72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))</f>
        <v>0</v>
      </c>
      <c r="X98" s="37">
        <f>IF(X$9="",0,IF(X$9-SUMIFS(conditions!$73:$73,conditions!$8:$8,"&lt;="&amp;X$9,conditions!$9:$9,"&gt;="&amp;X$9)-SUMIFS(conditions!$71:$71,conditions!$8:$8,"&lt;="&amp;X$9,conditions!$9:$9,"&gt;="&amp;X$9)&lt;$U$9,SUMIFS(17:17,$9:$9,X$9-SUMIFS(conditions!$73:$73,conditions!$8:$8,"&lt;="&amp;X$9,conditions!$9:$9,"&gt;="&amp;X$9))*conditions!$U$69*conditions!$U$72,SUMIFS(17:17,$9:$9,X$9-SUMIFS(conditions!$73:$73,conditions!$8:$8,"&lt;="&amp;X$9,conditions!$9:$9,"&gt;="&amp;X$9))*SUMIFS(conditions!$69:$69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*SUMIFS(conditions!$72:$72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))</f>
        <v>0</v>
      </c>
      <c r="Y98" s="37">
        <f>IF(Y$9="",0,IF(Y$9-SUMIFS(conditions!$73:$73,conditions!$8:$8,"&lt;="&amp;Y$9,conditions!$9:$9,"&gt;="&amp;Y$9)-SUMIFS(conditions!$71:$71,conditions!$8:$8,"&lt;="&amp;Y$9,conditions!$9:$9,"&gt;="&amp;Y$9)&lt;$U$9,SUMIFS(17:17,$9:$9,Y$9-SUMIFS(conditions!$73:$73,conditions!$8:$8,"&lt;="&amp;Y$9,conditions!$9:$9,"&gt;="&amp;Y$9))*conditions!$U$69*conditions!$U$72,SUMIFS(17:17,$9:$9,Y$9-SUMIFS(conditions!$73:$73,conditions!$8:$8,"&lt;="&amp;Y$9,conditions!$9:$9,"&gt;="&amp;Y$9))*SUMIFS(conditions!$69:$69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*SUMIFS(conditions!$72:$72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))</f>
        <v>0</v>
      </c>
      <c r="Z98" s="37">
        <f>IF(Z$9="",0,IF(Z$9-SUMIFS(conditions!$73:$73,conditions!$8:$8,"&lt;="&amp;Z$9,conditions!$9:$9,"&gt;="&amp;Z$9)-SUMIFS(conditions!$71:$71,conditions!$8:$8,"&lt;="&amp;Z$9,conditions!$9:$9,"&gt;="&amp;Z$9)&lt;$U$9,SUMIFS(17:17,$9:$9,Z$9-SUMIFS(conditions!$73:$73,conditions!$8:$8,"&lt;="&amp;Z$9,conditions!$9:$9,"&gt;="&amp;Z$9))*conditions!$U$69*conditions!$U$72,SUMIFS(17:17,$9:$9,Z$9-SUMIFS(conditions!$73:$73,conditions!$8:$8,"&lt;="&amp;Z$9,conditions!$9:$9,"&gt;="&amp;Z$9))*SUMIFS(conditions!$69:$69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*SUMIFS(conditions!$72:$72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))</f>
        <v>0</v>
      </c>
      <c r="AA98" s="37">
        <f>IF(AA$9="",0,IF(AA$9-SUMIFS(conditions!$73:$73,conditions!$8:$8,"&lt;="&amp;AA$9,conditions!$9:$9,"&gt;="&amp;AA$9)-SUMIFS(conditions!$71:$71,conditions!$8:$8,"&lt;="&amp;AA$9,conditions!$9:$9,"&gt;="&amp;AA$9)&lt;$U$9,SUMIFS(17:17,$9:$9,AA$9-SUMIFS(conditions!$73:$73,conditions!$8:$8,"&lt;="&amp;AA$9,conditions!$9:$9,"&gt;="&amp;AA$9))*conditions!$U$69*conditions!$U$72,SUMIFS(17:17,$9:$9,AA$9-SUMIFS(conditions!$73:$73,conditions!$8:$8,"&lt;="&amp;AA$9,conditions!$9:$9,"&gt;="&amp;AA$9))*SUMIFS(conditions!$69:$69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*SUMIFS(conditions!$72:$72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))</f>
        <v>0</v>
      </c>
      <c r="AB98" s="37">
        <f>IF(AB$9="",0,IF(AB$9-SUMIFS(conditions!$73:$73,conditions!$8:$8,"&lt;="&amp;AB$9,conditions!$9:$9,"&gt;="&amp;AB$9)-SUMIFS(conditions!$71:$71,conditions!$8:$8,"&lt;="&amp;AB$9,conditions!$9:$9,"&gt;="&amp;AB$9)&lt;$U$9,SUMIFS(17:17,$9:$9,AB$9-SUMIFS(conditions!$73:$73,conditions!$8:$8,"&lt;="&amp;AB$9,conditions!$9:$9,"&gt;="&amp;AB$9))*conditions!$U$69*conditions!$U$72,SUMIFS(17:17,$9:$9,AB$9-SUMIFS(conditions!$73:$73,conditions!$8:$8,"&lt;="&amp;AB$9,conditions!$9:$9,"&gt;="&amp;AB$9))*SUMIFS(conditions!$69:$69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*SUMIFS(conditions!$72:$72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))</f>
        <v>0</v>
      </c>
      <c r="AC98" s="37">
        <f>IF(AC$9="",0,IF(AC$9-SUMIFS(conditions!$73:$73,conditions!$8:$8,"&lt;="&amp;AC$9,conditions!$9:$9,"&gt;="&amp;AC$9)-SUMIFS(conditions!$71:$71,conditions!$8:$8,"&lt;="&amp;AC$9,conditions!$9:$9,"&gt;="&amp;AC$9)&lt;$U$9,SUMIFS(17:17,$9:$9,AC$9-SUMIFS(conditions!$73:$73,conditions!$8:$8,"&lt;="&amp;AC$9,conditions!$9:$9,"&gt;="&amp;AC$9))*conditions!$U$69*conditions!$U$72,SUMIFS(17:17,$9:$9,AC$9-SUMIFS(conditions!$73:$73,conditions!$8:$8,"&lt;="&amp;AC$9,conditions!$9:$9,"&gt;="&amp;AC$9))*SUMIFS(conditions!$69:$69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*SUMIFS(conditions!$72:$72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))</f>
        <v>0</v>
      </c>
      <c r="AD98" s="37">
        <f>IF(AD$9="",0,IF(AD$9-SUMIFS(conditions!$73:$73,conditions!$8:$8,"&lt;="&amp;AD$9,conditions!$9:$9,"&gt;="&amp;AD$9)-SUMIFS(conditions!$71:$71,conditions!$8:$8,"&lt;="&amp;AD$9,conditions!$9:$9,"&gt;="&amp;AD$9)&lt;$U$9,SUMIFS(17:17,$9:$9,AD$9-SUMIFS(conditions!$73:$73,conditions!$8:$8,"&lt;="&amp;AD$9,conditions!$9:$9,"&gt;="&amp;AD$9))*conditions!$U$69*conditions!$U$72,SUMIFS(17:17,$9:$9,AD$9-SUMIFS(conditions!$73:$73,conditions!$8:$8,"&lt;="&amp;AD$9,conditions!$9:$9,"&gt;="&amp;AD$9))*SUMIFS(conditions!$69:$69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*SUMIFS(conditions!$72:$72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))</f>
        <v>0</v>
      </c>
      <c r="AE98" s="37">
        <f>IF(AE$9="",0,IF(AE$9-SUMIFS(conditions!$73:$73,conditions!$8:$8,"&lt;="&amp;AE$9,conditions!$9:$9,"&gt;="&amp;AE$9)-SUMIFS(conditions!$71:$71,conditions!$8:$8,"&lt;="&amp;AE$9,conditions!$9:$9,"&gt;="&amp;AE$9)&lt;$U$9,SUMIFS(17:17,$9:$9,AE$9-SUMIFS(conditions!$73:$73,conditions!$8:$8,"&lt;="&amp;AE$9,conditions!$9:$9,"&gt;="&amp;AE$9))*conditions!$U$69*conditions!$U$72,SUMIFS(17:17,$9:$9,AE$9-SUMIFS(conditions!$73:$73,conditions!$8:$8,"&lt;="&amp;AE$9,conditions!$9:$9,"&gt;="&amp;AE$9))*SUMIFS(conditions!$69:$69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*SUMIFS(conditions!$72:$72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))</f>
        <v>0</v>
      </c>
      <c r="AF98" s="37">
        <f>IF(AF$9="",0,IF(AF$9-SUMIFS(conditions!$73:$73,conditions!$8:$8,"&lt;="&amp;AF$9,conditions!$9:$9,"&gt;="&amp;AF$9)-SUMIFS(conditions!$71:$71,conditions!$8:$8,"&lt;="&amp;AF$9,conditions!$9:$9,"&gt;="&amp;AF$9)&lt;$U$9,SUMIFS(17:17,$9:$9,AF$9-SUMIFS(conditions!$73:$73,conditions!$8:$8,"&lt;="&amp;AF$9,conditions!$9:$9,"&gt;="&amp;AF$9))*conditions!$U$69*conditions!$U$72,SUMIFS(17:17,$9:$9,AF$9-SUMIFS(conditions!$73:$73,conditions!$8:$8,"&lt;="&amp;AF$9,conditions!$9:$9,"&gt;="&amp;AF$9))*SUMIFS(conditions!$69:$69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*SUMIFS(conditions!$72:$72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))</f>
        <v>0</v>
      </c>
      <c r="AG98" s="37">
        <f>IF(AG$9="",0,IF(AG$9-SUMIFS(conditions!$73:$73,conditions!$8:$8,"&lt;="&amp;AG$9,conditions!$9:$9,"&gt;="&amp;AG$9)-SUMIFS(conditions!$71:$71,conditions!$8:$8,"&lt;="&amp;AG$9,conditions!$9:$9,"&gt;="&amp;AG$9)&lt;$U$9,SUMIFS(17:17,$9:$9,AG$9-SUMIFS(conditions!$73:$73,conditions!$8:$8,"&lt;="&amp;AG$9,conditions!$9:$9,"&gt;="&amp;AG$9))*conditions!$U$69*conditions!$U$72,SUMIFS(17:17,$9:$9,AG$9-SUMIFS(conditions!$73:$73,conditions!$8:$8,"&lt;="&amp;AG$9,conditions!$9:$9,"&gt;="&amp;AG$9))*SUMIFS(conditions!$69:$69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*SUMIFS(conditions!$72:$72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))</f>
        <v>0</v>
      </c>
      <c r="AH98" s="37">
        <f>IF(AH$9="",0,IF(AH$9-SUMIFS(conditions!$73:$73,conditions!$8:$8,"&lt;="&amp;AH$9,conditions!$9:$9,"&gt;="&amp;AH$9)-SUMIFS(conditions!$71:$71,conditions!$8:$8,"&lt;="&amp;AH$9,conditions!$9:$9,"&gt;="&amp;AH$9)&lt;$U$9,SUMIFS(17:17,$9:$9,AH$9-SUMIFS(conditions!$73:$73,conditions!$8:$8,"&lt;="&amp;AH$9,conditions!$9:$9,"&gt;="&amp;AH$9))*conditions!$U$69*conditions!$U$72,SUMIFS(17:17,$9:$9,AH$9-SUMIFS(conditions!$73:$73,conditions!$8:$8,"&lt;="&amp;AH$9,conditions!$9:$9,"&gt;="&amp;AH$9))*SUMIFS(conditions!$69:$69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*SUMIFS(conditions!$72:$72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))</f>
        <v>0</v>
      </c>
      <c r="AI98" s="37">
        <f>IF(AI$9="",0,IF(AI$9-SUMIFS(conditions!$73:$73,conditions!$8:$8,"&lt;="&amp;AI$9,conditions!$9:$9,"&gt;="&amp;AI$9)-SUMIFS(conditions!$71:$71,conditions!$8:$8,"&lt;="&amp;AI$9,conditions!$9:$9,"&gt;="&amp;AI$9)&lt;$U$9,SUMIFS(17:17,$9:$9,AI$9-SUMIFS(conditions!$73:$73,conditions!$8:$8,"&lt;="&amp;AI$9,conditions!$9:$9,"&gt;="&amp;AI$9))*conditions!$U$69*conditions!$U$72,SUMIFS(17:17,$9:$9,AI$9-SUMIFS(conditions!$73:$73,conditions!$8:$8,"&lt;="&amp;AI$9,conditions!$9:$9,"&gt;="&amp;AI$9))*SUMIFS(conditions!$69:$69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*SUMIFS(conditions!$72:$72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))</f>
        <v>0</v>
      </c>
      <c r="AJ98" s="37">
        <f>IF(AJ$9="",0,IF(AJ$9-SUMIFS(conditions!$73:$73,conditions!$8:$8,"&lt;="&amp;AJ$9,conditions!$9:$9,"&gt;="&amp;AJ$9)-SUMIFS(conditions!$71:$71,conditions!$8:$8,"&lt;="&amp;AJ$9,conditions!$9:$9,"&gt;="&amp;AJ$9)&lt;$U$9,SUMIFS(17:17,$9:$9,AJ$9-SUMIFS(conditions!$73:$73,conditions!$8:$8,"&lt;="&amp;AJ$9,conditions!$9:$9,"&gt;="&amp;AJ$9))*conditions!$U$69*conditions!$U$72,SUMIFS(17:17,$9:$9,AJ$9-SUMIFS(conditions!$73:$73,conditions!$8:$8,"&lt;="&amp;AJ$9,conditions!$9:$9,"&gt;="&amp;AJ$9))*SUMIFS(conditions!$69:$69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*SUMIFS(conditions!$72:$72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))</f>
        <v>21.6</v>
      </c>
      <c r="AK98" s="37">
        <f>IF(AK$9="",0,IF(AK$9-SUMIFS(conditions!$73:$73,conditions!$8:$8,"&lt;="&amp;AK$9,conditions!$9:$9,"&gt;="&amp;AK$9)-SUMIFS(conditions!$71:$71,conditions!$8:$8,"&lt;="&amp;AK$9,conditions!$9:$9,"&gt;="&amp;AK$9)&lt;$U$9,SUMIFS(17:17,$9:$9,AK$9-SUMIFS(conditions!$73:$73,conditions!$8:$8,"&lt;="&amp;AK$9,conditions!$9:$9,"&gt;="&amp;AK$9))*conditions!$U$69*conditions!$U$72,SUMIFS(17:17,$9:$9,AK$9-SUMIFS(conditions!$73:$73,conditions!$8:$8,"&lt;="&amp;AK$9,conditions!$9:$9,"&gt;="&amp;AK$9))*SUMIFS(conditions!$69:$69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*SUMIFS(conditions!$72:$72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))</f>
        <v>21.6</v>
      </c>
      <c r="AL98" s="37">
        <f>IF(AL$9="",0,IF(AL$9-SUMIFS(conditions!$73:$73,conditions!$8:$8,"&lt;="&amp;AL$9,conditions!$9:$9,"&gt;="&amp;AL$9)-SUMIFS(conditions!$71:$71,conditions!$8:$8,"&lt;="&amp;AL$9,conditions!$9:$9,"&gt;="&amp;AL$9)&lt;$U$9,SUMIFS(17:17,$9:$9,AL$9-SUMIFS(conditions!$73:$73,conditions!$8:$8,"&lt;="&amp;AL$9,conditions!$9:$9,"&gt;="&amp;AL$9))*conditions!$U$69*conditions!$U$72,SUMIFS(17:17,$9:$9,AL$9-SUMIFS(conditions!$73:$73,conditions!$8:$8,"&lt;="&amp;AL$9,conditions!$9:$9,"&gt;="&amp;AL$9))*SUMIFS(conditions!$69:$69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*SUMIFS(conditions!$72:$72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))</f>
        <v>21.6</v>
      </c>
      <c r="AM98" s="37">
        <f>IF(AM$9="",0,IF(AM$9-SUMIFS(conditions!$73:$73,conditions!$8:$8,"&lt;="&amp;AM$9,conditions!$9:$9,"&gt;="&amp;AM$9)-SUMIFS(conditions!$71:$71,conditions!$8:$8,"&lt;="&amp;AM$9,conditions!$9:$9,"&gt;="&amp;AM$9)&lt;$U$9,SUMIFS(17:17,$9:$9,AM$9-SUMIFS(conditions!$73:$73,conditions!$8:$8,"&lt;="&amp;AM$9,conditions!$9:$9,"&gt;="&amp;AM$9))*conditions!$U$69*conditions!$U$72,SUMIFS(17:17,$9:$9,AM$9-SUMIFS(conditions!$73:$73,conditions!$8:$8,"&lt;="&amp;AM$9,conditions!$9:$9,"&gt;="&amp;AM$9))*SUMIFS(conditions!$69:$69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*SUMIFS(conditions!$72:$72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))</f>
        <v>21.6</v>
      </c>
      <c r="AN98" s="37">
        <f>IF(AN$9="",0,IF(AN$9-SUMIFS(conditions!$73:$73,conditions!$8:$8,"&lt;="&amp;AN$9,conditions!$9:$9,"&gt;="&amp;AN$9)-SUMIFS(conditions!$71:$71,conditions!$8:$8,"&lt;="&amp;AN$9,conditions!$9:$9,"&gt;="&amp;AN$9)&lt;$U$9,SUMIFS(17:17,$9:$9,AN$9-SUMIFS(conditions!$73:$73,conditions!$8:$8,"&lt;="&amp;AN$9,conditions!$9:$9,"&gt;="&amp;AN$9))*conditions!$U$69*conditions!$U$72,SUMIFS(17:17,$9:$9,AN$9-SUMIFS(conditions!$73:$73,conditions!$8:$8,"&lt;="&amp;AN$9,conditions!$9:$9,"&gt;="&amp;AN$9))*SUMIFS(conditions!$69:$69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*SUMIFS(conditions!$72:$72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))</f>
        <v>21.6</v>
      </c>
      <c r="AO98" s="37">
        <f>IF(AO$9="",0,IF(AO$9-SUMIFS(conditions!$73:$73,conditions!$8:$8,"&lt;="&amp;AO$9,conditions!$9:$9,"&gt;="&amp;AO$9)-SUMIFS(conditions!$71:$71,conditions!$8:$8,"&lt;="&amp;AO$9,conditions!$9:$9,"&gt;="&amp;AO$9)&lt;$U$9,SUMIFS(17:17,$9:$9,AO$9-SUMIFS(conditions!$73:$73,conditions!$8:$8,"&lt;="&amp;AO$9,conditions!$9:$9,"&gt;="&amp;AO$9))*conditions!$U$69*conditions!$U$72,SUMIFS(17:17,$9:$9,AO$9-SUMIFS(conditions!$73:$73,conditions!$8:$8,"&lt;="&amp;AO$9,conditions!$9:$9,"&gt;="&amp;AO$9))*SUMIFS(conditions!$69:$69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*SUMIFS(conditions!$72:$72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))</f>
        <v>0</v>
      </c>
      <c r="AP98" s="37">
        <f>IF(AP$9="",0,IF(AP$9-SUMIFS(conditions!$73:$73,conditions!$8:$8,"&lt;="&amp;AP$9,conditions!$9:$9,"&gt;="&amp;AP$9)-SUMIFS(conditions!$71:$71,conditions!$8:$8,"&lt;="&amp;AP$9,conditions!$9:$9,"&gt;="&amp;AP$9)&lt;$U$9,SUMIFS(17:17,$9:$9,AP$9-SUMIFS(conditions!$73:$73,conditions!$8:$8,"&lt;="&amp;AP$9,conditions!$9:$9,"&gt;="&amp;AP$9))*conditions!$U$69*conditions!$U$72,SUMIFS(17:17,$9:$9,AP$9-SUMIFS(conditions!$73:$73,conditions!$8:$8,"&lt;="&amp;AP$9,conditions!$9:$9,"&gt;="&amp;AP$9))*SUMIFS(conditions!$69:$69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*SUMIFS(conditions!$72:$72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))</f>
        <v>0</v>
      </c>
      <c r="AQ98" s="37">
        <f>IF(AQ$9="",0,IF(AQ$9-SUMIFS(conditions!$73:$73,conditions!$8:$8,"&lt;="&amp;AQ$9,conditions!$9:$9,"&gt;="&amp;AQ$9)-SUMIFS(conditions!$71:$71,conditions!$8:$8,"&lt;="&amp;AQ$9,conditions!$9:$9,"&gt;="&amp;AQ$9)&lt;$U$9,SUMIFS(17:17,$9:$9,AQ$9-SUMIFS(conditions!$73:$73,conditions!$8:$8,"&lt;="&amp;AQ$9,conditions!$9:$9,"&gt;="&amp;AQ$9))*conditions!$U$69*conditions!$U$72,SUMIFS(17:17,$9:$9,AQ$9-SUMIFS(conditions!$73:$73,conditions!$8:$8,"&lt;="&amp;AQ$9,conditions!$9:$9,"&gt;="&amp;AQ$9))*SUMIFS(conditions!$69:$69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*SUMIFS(conditions!$72:$72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))</f>
        <v>21.6</v>
      </c>
      <c r="AR98" s="37">
        <f>IF(AR$9="",0,IF(AR$9-SUMIFS(conditions!$73:$73,conditions!$8:$8,"&lt;="&amp;AR$9,conditions!$9:$9,"&gt;="&amp;AR$9)-SUMIFS(conditions!$71:$71,conditions!$8:$8,"&lt;="&amp;AR$9,conditions!$9:$9,"&gt;="&amp;AR$9)&lt;$U$9,SUMIFS(17:17,$9:$9,AR$9-SUMIFS(conditions!$73:$73,conditions!$8:$8,"&lt;="&amp;AR$9,conditions!$9:$9,"&gt;="&amp;AR$9))*conditions!$U$69*conditions!$U$72,SUMIFS(17:17,$9:$9,AR$9-SUMIFS(conditions!$73:$73,conditions!$8:$8,"&lt;="&amp;AR$9,conditions!$9:$9,"&gt;="&amp;AR$9))*SUMIFS(conditions!$69:$69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*SUMIFS(conditions!$72:$72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))</f>
        <v>21.6</v>
      </c>
      <c r="AS98" s="37">
        <f>IF(AS$9="",0,IF(AS$9-SUMIFS(conditions!$73:$73,conditions!$8:$8,"&lt;="&amp;AS$9,conditions!$9:$9,"&gt;="&amp;AS$9)-SUMIFS(conditions!$71:$71,conditions!$8:$8,"&lt;="&amp;AS$9,conditions!$9:$9,"&gt;="&amp;AS$9)&lt;$U$9,SUMIFS(17:17,$9:$9,AS$9-SUMIFS(conditions!$73:$73,conditions!$8:$8,"&lt;="&amp;AS$9,conditions!$9:$9,"&gt;="&amp;AS$9))*conditions!$U$69*conditions!$U$72,SUMIFS(17:17,$9:$9,AS$9-SUMIFS(conditions!$73:$73,conditions!$8:$8,"&lt;="&amp;AS$9,conditions!$9:$9,"&gt;="&amp;AS$9))*SUMIFS(conditions!$69:$69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*SUMIFS(conditions!$72:$72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))</f>
        <v>21.6</v>
      </c>
      <c r="AT98" s="37">
        <f>IF(AT$9="",0,IF(AT$9-SUMIFS(conditions!$73:$73,conditions!$8:$8,"&lt;="&amp;AT$9,conditions!$9:$9,"&gt;="&amp;AT$9)-SUMIFS(conditions!$71:$71,conditions!$8:$8,"&lt;="&amp;AT$9,conditions!$9:$9,"&gt;="&amp;AT$9)&lt;$U$9,SUMIFS(17:17,$9:$9,AT$9-SUMIFS(conditions!$73:$73,conditions!$8:$8,"&lt;="&amp;AT$9,conditions!$9:$9,"&gt;="&amp;AT$9))*conditions!$U$69*conditions!$U$72,SUMIFS(17:17,$9:$9,AT$9-SUMIFS(conditions!$73:$73,conditions!$8:$8,"&lt;="&amp;AT$9,conditions!$9:$9,"&gt;="&amp;AT$9))*SUMIFS(conditions!$69:$69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*SUMIFS(conditions!$72:$72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))</f>
        <v>21.6</v>
      </c>
      <c r="AU98" s="37">
        <f>IF(AU$9="",0,IF(AU$9-SUMIFS(conditions!$73:$73,conditions!$8:$8,"&lt;="&amp;AU$9,conditions!$9:$9,"&gt;="&amp;AU$9)-SUMIFS(conditions!$71:$71,conditions!$8:$8,"&lt;="&amp;AU$9,conditions!$9:$9,"&gt;="&amp;AU$9)&lt;$U$9,SUMIFS(17:17,$9:$9,AU$9-SUMIFS(conditions!$73:$73,conditions!$8:$8,"&lt;="&amp;AU$9,conditions!$9:$9,"&gt;="&amp;AU$9))*conditions!$U$69*conditions!$U$72,SUMIFS(17:17,$9:$9,AU$9-SUMIFS(conditions!$73:$73,conditions!$8:$8,"&lt;="&amp;AU$9,conditions!$9:$9,"&gt;="&amp;AU$9))*SUMIFS(conditions!$69:$69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*SUMIFS(conditions!$72:$72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))</f>
        <v>21.6</v>
      </c>
      <c r="AV98" s="37">
        <f>IF(AV$9="",0,IF(AV$9-SUMIFS(conditions!$73:$73,conditions!$8:$8,"&lt;="&amp;AV$9,conditions!$9:$9,"&gt;="&amp;AV$9)-SUMIFS(conditions!$71:$71,conditions!$8:$8,"&lt;="&amp;AV$9,conditions!$9:$9,"&gt;="&amp;AV$9)&lt;$U$9,SUMIFS(17:17,$9:$9,AV$9-SUMIFS(conditions!$73:$73,conditions!$8:$8,"&lt;="&amp;AV$9,conditions!$9:$9,"&gt;="&amp;AV$9))*conditions!$U$69*conditions!$U$72,SUMIFS(17:17,$9:$9,AV$9-SUMIFS(conditions!$73:$73,conditions!$8:$8,"&lt;="&amp;AV$9,conditions!$9:$9,"&gt;="&amp;AV$9))*SUMIFS(conditions!$69:$69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*SUMIFS(conditions!$72:$72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))</f>
        <v>0</v>
      </c>
      <c r="AW98" s="37">
        <f>IF(AW$9="",0,IF(AW$9-SUMIFS(conditions!$73:$73,conditions!$8:$8,"&lt;="&amp;AW$9,conditions!$9:$9,"&gt;="&amp;AW$9)-SUMIFS(conditions!$71:$71,conditions!$8:$8,"&lt;="&amp;AW$9,conditions!$9:$9,"&gt;="&amp;AW$9)&lt;$U$9,SUMIFS(17:17,$9:$9,AW$9-SUMIFS(conditions!$73:$73,conditions!$8:$8,"&lt;="&amp;AW$9,conditions!$9:$9,"&gt;="&amp;AW$9))*conditions!$U$69*conditions!$U$72,SUMIFS(17:17,$9:$9,AW$9-SUMIFS(conditions!$73:$73,conditions!$8:$8,"&lt;="&amp;AW$9,conditions!$9:$9,"&gt;="&amp;AW$9))*SUMIFS(conditions!$69:$69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*SUMIFS(conditions!$72:$72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))</f>
        <v>0</v>
      </c>
      <c r="AX98" s="37">
        <f>IF(AX$9="",0,IF(AX$9-SUMIFS(conditions!$73:$73,conditions!$8:$8,"&lt;="&amp;AX$9,conditions!$9:$9,"&gt;="&amp;AX$9)-SUMIFS(conditions!$71:$71,conditions!$8:$8,"&lt;="&amp;AX$9,conditions!$9:$9,"&gt;="&amp;AX$9)&lt;$U$9,SUMIFS(17:17,$9:$9,AX$9-SUMIFS(conditions!$73:$73,conditions!$8:$8,"&lt;="&amp;AX$9,conditions!$9:$9,"&gt;="&amp;AX$9))*conditions!$U$69*conditions!$U$72,SUMIFS(17:17,$9:$9,AX$9-SUMIFS(conditions!$73:$73,conditions!$8:$8,"&lt;="&amp;AX$9,conditions!$9:$9,"&gt;="&amp;AX$9))*SUMIFS(conditions!$69:$69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*SUMIFS(conditions!$72:$72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))</f>
        <v>21.6</v>
      </c>
      <c r="AY98" s="37">
        <f>IF(AY$9="",0,IF(AY$9-SUMIFS(conditions!$73:$73,conditions!$8:$8,"&lt;="&amp;AY$9,conditions!$9:$9,"&gt;="&amp;AY$9)-SUMIFS(conditions!$71:$71,conditions!$8:$8,"&lt;="&amp;AY$9,conditions!$9:$9,"&gt;="&amp;AY$9)&lt;$U$9,SUMIFS(17:17,$9:$9,AY$9-SUMIFS(conditions!$73:$73,conditions!$8:$8,"&lt;="&amp;AY$9,conditions!$9:$9,"&gt;="&amp;AY$9))*conditions!$U$69*conditions!$U$72,SUMIFS(17:17,$9:$9,AY$9-SUMIFS(conditions!$73:$73,conditions!$8:$8,"&lt;="&amp;AY$9,conditions!$9:$9,"&gt;="&amp;AY$9))*SUMIFS(conditions!$69:$69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*SUMIFS(conditions!$72:$72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))</f>
        <v>21.6</v>
      </c>
      <c r="AZ98" s="37">
        <f>IF(AZ$9="",0,IF(AZ$9-SUMIFS(conditions!$73:$73,conditions!$8:$8,"&lt;="&amp;AZ$9,conditions!$9:$9,"&gt;="&amp;AZ$9)-SUMIFS(conditions!$71:$71,conditions!$8:$8,"&lt;="&amp;AZ$9,conditions!$9:$9,"&gt;="&amp;AZ$9)&lt;$U$9,SUMIFS(17:17,$9:$9,AZ$9-SUMIFS(conditions!$73:$73,conditions!$8:$8,"&lt;="&amp;AZ$9,conditions!$9:$9,"&gt;="&amp;AZ$9))*conditions!$U$69*conditions!$U$72,SUMIFS(17:17,$9:$9,AZ$9-SUMIFS(conditions!$73:$73,conditions!$8:$8,"&lt;="&amp;AZ$9,conditions!$9:$9,"&gt;="&amp;AZ$9))*SUMIFS(conditions!$69:$69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*SUMIFS(conditions!$72:$72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))</f>
        <v>21.6</v>
      </c>
      <c r="BA98" s="37">
        <f>IF(BA$9="",0,IF(BA$9-SUMIFS(conditions!$73:$73,conditions!$8:$8,"&lt;="&amp;BA$9,conditions!$9:$9,"&gt;="&amp;BA$9)-SUMIFS(conditions!$71:$71,conditions!$8:$8,"&lt;="&amp;BA$9,conditions!$9:$9,"&gt;="&amp;BA$9)&lt;$U$9,SUMIFS(17:17,$9:$9,BA$9-SUMIFS(conditions!$73:$73,conditions!$8:$8,"&lt;="&amp;BA$9,conditions!$9:$9,"&gt;="&amp;BA$9))*conditions!$U$69*conditions!$U$72,SUMIFS(17:17,$9:$9,BA$9-SUMIFS(conditions!$73:$73,conditions!$8:$8,"&lt;="&amp;BA$9,conditions!$9:$9,"&gt;="&amp;BA$9))*SUMIFS(conditions!$69:$69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*SUMIFS(conditions!$72:$72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))</f>
        <v>21.6</v>
      </c>
      <c r="BB98" s="37">
        <f>IF(BB$9="",0,IF(BB$9-SUMIFS(conditions!$73:$73,conditions!$8:$8,"&lt;="&amp;BB$9,conditions!$9:$9,"&gt;="&amp;BB$9)-SUMIFS(conditions!$71:$71,conditions!$8:$8,"&lt;="&amp;BB$9,conditions!$9:$9,"&gt;="&amp;BB$9)&lt;$U$9,SUMIFS(17:17,$9:$9,BB$9-SUMIFS(conditions!$73:$73,conditions!$8:$8,"&lt;="&amp;BB$9,conditions!$9:$9,"&gt;="&amp;BB$9))*conditions!$U$69*conditions!$U$72,SUMIFS(17:17,$9:$9,BB$9-SUMIFS(conditions!$73:$73,conditions!$8:$8,"&lt;="&amp;BB$9,conditions!$9:$9,"&gt;="&amp;BB$9))*SUMIFS(conditions!$69:$69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*SUMIFS(conditions!$72:$72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))</f>
        <v>21.6</v>
      </c>
      <c r="BC98" s="37">
        <f>IF(BC$9="",0,IF(BC$9-SUMIFS(conditions!$73:$73,conditions!$8:$8,"&lt;="&amp;BC$9,conditions!$9:$9,"&gt;="&amp;BC$9)-SUMIFS(conditions!$71:$71,conditions!$8:$8,"&lt;="&amp;BC$9,conditions!$9:$9,"&gt;="&amp;BC$9)&lt;$U$9,SUMIFS(17:17,$9:$9,BC$9-SUMIFS(conditions!$73:$73,conditions!$8:$8,"&lt;="&amp;BC$9,conditions!$9:$9,"&gt;="&amp;BC$9))*conditions!$U$69*conditions!$U$72,SUMIFS(17:17,$9:$9,BC$9-SUMIFS(conditions!$73:$73,conditions!$8:$8,"&lt;="&amp;BC$9,conditions!$9:$9,"&gt;="&amp;BC$9))*SUMIFS(conditions!$69:$69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*SUMIFS(conditions!$72:$72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))</f>
        <v>0</v>
      </c>
      <c r="BD98" s="37">
        <f>IF(BD$9="",0,IF(BD$9-SUMIFS(conditions!$73:$73,conditions!$8:$8,"&lt;="&amp;BD$9,conditions!$9:$9,"&gt;="&amp;BD$9)-SUMIFS(conditions!$71:$71,conditions!$8:$8,"&lt;="&amp;BD$9,conditions!$9:$9,"&gt;="&amp;BD$9)&lt;$U$9,SUMIFS(17:17,$9:$9,BD$9-SUMIFS(conditions!$73:$73,conditions!$8:$8,"&lt;="&amp;BD$9,conditions!$9:$9,"&gt;="&amp;BD$9))*conditions!$U$69*conditions!$U$72,SUMIFS(17:17,$9:$9,BD$9-SUMIFS(conditions!$73:$73,conditions!$8:$8,"&lt;="&amp;BD$9,conditions!$9:$9,"&gt;="&amp;BD$9))*SUMIFS(conditions!$69:$69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*SUMIFS(conditions!$72:$72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))</f>
        <v>0</v>
      </c>
      <c r="BE98" s="37">
        <f>IF(BE$9="",0,IF(BE$9-SUMIFS(conditions!$73:$73,conditions!$8:$8,"&lt;="&amp;BE$9,conditions!$9:$9,"&gt;="&amp;BE$9)-SUMIFS(conditions!$71:$71,conditions!$8:$8,"&lt;="&amp;BE$9,conditions!$9:$9,"&gt;="&amp;BE$9)&lt;$U$9,SUMIFS(17:17,$9:$9,BE$9-SUMIFS(conditions!$73:$73,conditions!$8:$8,"&lt;="&amp;BE$9,conditions!$9:$9,"&gt;="&amp;BE$9))*conditions!$U$69*conditions!$U$72,SUMIFS(17:17,$9:$9,BE$9-SUMIFS(conditions!$73:$73,conditions!$8:$8,"&lt;="&amp;BE$9,conditions!$9:$9,"&gt;="&amp;BE$9))*SUMIFS(conditions!$69:$69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*SUMIFS(conditions!$72:$72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))</f>
        <v>21.6</v>
      </c>
      <c r="BF98" s="37">
        <f>IF(BF$9="",0,IF(BF$9-SUMIFS(conditions!$73:$73,conditions!$8:$8,"&lt;="&amp;BF$9,conditions!$9:$9,"&gt;="&amp;BF$9)-SUMIFS(conditions!$71:$71,conditions!$8:$8,"&lt;="&amp;BF$9,conditions!$9:$9,"&gt;="&amp;BF$9)&lt;$U$9,SUMIFS(17:17,$9:$9,BF$9-SUMIFS(conditions!$73:$73,conditions!$8:$8,"&lt;="&amp;BF$9,conditions!$9:$9,"&gt;="&amp;BF$9))*conditions!$U$69*conditions!$U$72,SUMIFS(17:17,$9:$9,BF$9-SUMIFS(conditions!$73:$73,conditions!$8:$8,"&lt;="&amp;BF$9,conditions!$9:$9,"&gt;="&amp;BF$9))*SUMIFS(conditions!$69:$69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*SUMIFS(conditions!$72:$72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))</f>
        <v>21.6</v>
      </c>
      <c r="BG98" s="37">
        <f>IF(BG$9="",0,IF(BG$9-SUMIFS(conditions!$73:$73,conditions!$8:$8,"&lt;="&amp;BG$9,conditions!$9:$9,"&gt;="&amp;BG$9)-SUMIFS(conditions!$71:$71,conditions!$8:$8,"&lt;="&amp;BG$9,conditions!$9:$9,"&gt;="&amp;BG$9)&lt;$U$9,SUMIFS(17:17,$9:$9,BG$9-SUMIFS(conditions!$73:$73,conditions!$8:$8,"&lt;="&amp;BG$9,conditions!$9:$9,"&gt;="&amp;BG$9))*conditions!$U$69*conditions!$U$72,SUMIFS(17:17,$9:$9,BG$9-SUMIFS(conditions!$73:$73,conditions!$8:$8,"&lt;="&amp;BG$9,conditions!$9:$9,"&gt;="&amp;BG$9))*SUMIFS(conditions!$69:$69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*SUMIFS(conditions!$72:$72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))</f>
        <v>21.6</v>
      </c>
      <c r="BH98" s="37">
        <f>IF(BH$9="",0,IF(BH$9-SUMIFS(conditions!$73:$73,conditions!$8:$8,"&lt;="&amp;BH$9,conditions!$9:$9,"&gt;="&amp;BH$9)-SUMIFS(conditions!$71:$71,conditions!$8:$8,"&lt;="&amp;BH$9,conditions!$9:$9,"&gt;="&amp;BH$9)&lt;$U$9,SUMIFS(17:17,$9:$9,BH$9-SUMIFS(conditions!$73:$73,conditions!$8:$8,"&lt;="&amp;BH$9,conditions!$9:$9,"&gt;="&amp;BH$9))*conditions!$U$69*conditions!$U$72,SUMIFS(17:17,$9:$9,BH$9-SUMIFS(conditions!$73:$73,conditions!$8:$8,"&lt;="&amp;BH$9,conditions!$9:$9,"&gt;="&amp;BH$9))*SUMIFS(conditions!$69:$69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*SUMIFS(conditions!$72:$72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))</f>
        <v>21.6</v>
      </c>
      <c r="BI98" s="37">
        <f>IF(BI$9="",0,IF(BI$9-SUMIFS(conditions!$73:$73,conditions!$8:$8,"&lt;="&amp;BI$9,conditions!$9:$9,"&gt;="&amp;BI$9)-SUMIFS(conditions!$71:$71,conditions!$8:$8,"&lt;="&amp;BI$9,conditions!$9:$9,"&gt;="&amp;BI$9)&lt;$U$9,SUMIFS(17:17,$9:$9,BI$9-SUMIFS(conditions!$73:$73,conditions!$8:$8,"&lt;="&amp;BI$9,conditions!$9:$9,"&gt;="&amp;BI$9))*conditions!$U$69*conditions!$U$72,SUMIFS(17:17,$9:$9,BI$9-SUMIFS(conditions!$73:$73,conditions!$8:$8,"&lt;="&amp;BI$9,conditions!$9:$9,"&gt;="&amp;BI$9))*SUMIFS(conditions!$69:$69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*SUMIFS(conditions!$72:$72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))</f>
        <v>21.6</v>
      </c>
      <c r="BJ98" s="37">
        <f>IF(BJ$9="",0,IF(BJ$9-SUMIFS(conditions!$73:$73,conditions!$8:$8,"&lt;="&amp;BJ$9,conditions!$9:$9,"&gt;="&amp;BJ$9)-SUMIFS(conditions!$71:$71,conditions!$8:$8,"&lt;="&amp;BJ$9,conditions!$9:$9,"&gt;="&amp;BJ$9)&lt;$U$9,SUMIFS(17:17,$9:$9,BJ$9-SUMIFS(conditions!$73:$73,conditions!$8:$8,"&lt;="&amp;BJ$9,conditions!$9:$9,"&gt;="&amp;BJ$9))*conditions!$U$69*conditions!$U$72,SUMIFS(17:17,$9:$9,BJ$9-SUMIFS(conditions!$73:$73,conditions!$8:$8,"&lt;="&amp;BJ$9,conditions!$9:$9,"&gt;="&amp;BJ$9))*SUMIFS(conditions!$69:$69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*SUMIFS(conditions!$72:$72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))</f>
        <v>0</v>
      </c>
      <c r="BK98" s="37">
        <f>IF(BK$9="",0,IF(BK$9-SUMIFS(conditions!$73:$73,conditions!$8:$8,"&lt;="&amp;BK$9,conditions!$9:$9,"&gt;="&amp;BK$9)-SUMIFS(conditions!$71:$71,conditions!$8:$8,"&lt;="&amp;BK$9,conditions!$9:$9,"&gt;="&amp;BK$9)&lt;$U$9,SUMIFS(17:17,$9:$9,BK$9-SUMIFS(conditions!$73:$73,conditions!$8:$8,"&lt;="&amp;BK$9,conditions!$9:$9,"&gt;="&amp;BK$9))*conditions!$U$69*conditions!$U$72,SUMIFS(17:17,$9:$9,BK$9-SUMIFS(conditions!$73:$73,conditions!$8:$8,"&lt;="&amp;BK$9,conditions!$9:$9,"&gt;="&amp;BK$9))*SUMIFS(conditions!$69:$69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*SUMIFS(conditions!$72:$72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))</f>
        <v>0</v>
      </c>
      <c r="BL98" s="37">
        <f>IF(BL$9="",0,IF(BL$9-SUMIFS(conditions!$73:$73,conditions!$8:$8,"&lt;="&amp;BL$9,conditions!$9:$9,"&gt;="&amp;BL$9)-SUMIFS(conditions!$71:$71,conditions!$8:$8,"&lt;="&amp;BL$9,conditions!$9:$9,"&gt;="&amp;BL$9)&lt;$U$9,SUMIFS(17:17,$9:$9,BL$9-SUMIFS(conditions!$73:$73,conditions!$8:$8,"&lt;="&amp;BL$9,conditions!$9:$9,"&gt;="&amp;BL$9))*conditions!$U$69*conditions!$U$72,SUMIFS(17:17,$9:$9,BL$9-SUMIFS(conditions!$73:$73,conditions!$8:$8,"&lt;="&amp;BL$9,conditions!$9:$9,"&gt;="&amp;BL$9))*SUMIFS(conditions!$69:$69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*SUMIFS(conditions!$72:$72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))</f>
        <v>21.6</v>
      </c>
      <c r="BM98" s="37">
        <f>IF(BM$9="",0,IF(BM$9-SUMIFS(conditions!$73:$73,conditions!$8:$8,"&lt;="&amp;BM$9,conditions!$9:$9,"&gt;="&amp;BM$9)-SUMIFS(conditions!$71:$71,conditions!$8:$8,"&lt;="&amp;BM$9,conditions!$9:$9,"&gt;="&amp;BM$9)&lt;$U$9,SUMIFS(17:17,$9:$9,BM$9-SUMIFS(conditions!$73:$73,conditions!$8:$8,"&lt;="&amp;BM$9,conditions!$9:$9,"&gt;="&amp;BM$9))*conditions!$U$69*conditions!$U$72,SUMIFS(17:17,$9:$9,BM$9-SUMIFS(conditions!$73:$73,conditions!$8:$8,"&lt;="&amp;BM$9,conditions!$9:$9,"&gt;="&amp;BM$9))*SUMIFS(conditions!$69:$69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*SUMIFS(conditions!$72:$72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))</f>
        <v>21.6</v>
      </c>
      <c r="BN98" s="37">
        <f>IF(BN$9="",0,IF(BN$9-SUMIFS(conditions!$73:$73,conditions!$8:$8,"&lt;="&amp;BN$9,conditions!$9:$9,"&gt;="&amp;BN$9)-SUMIFS(conditions!$71:$71,conditions!$8:$8,"&lt;="&amp;BN$9,conditions!$9:$9,"&gt;="&amp;BN$9)&lt;$U$9,SUMIFS(17:17,$9:$9,BN$9-SUMIFS(conditions!$73:$73,conditions!$8:$8,"&lt;="&amp;BN$9,conditions!$9:$9,"&gt;="&amp;BN$9))*conditions!$U$69*conditions!$U$72,SUMIFS(17:17,$9:$9,BN$9-SUMIFS(conditions!$73:$73,conditions!$8:$8,"&lt;="&amp;BN$9,conditions!$9:$9,"&gt;="&amp;BN$9))*SUMIFS(conditions!$69:$69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*SUMIFS(conditions!$72:$72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))</f>
        <v>21.6</v>
      </c>
      <c r="BO98" s="37">
        <f>IF(BO$9="",0,IF(BO$9-SUMIFS(conditions!$73:$73,conditions!$8:$8,"&lt;="&amp;BO$9,conditions!$9:$9,"&gt;="&amp;BO$9)-SUMIFS(conditions!$71:$71,conditions!$8:$8,"&lt;="&amp;BO$9,conditions!$9:$9,"&gt;="&amp;BO$9)&lt;$U$9,SUMIFS(17:17,$9:$9,BO$9-SUMIFS(conditions!$73:$73,conditions!$8:$8,"&lt;="&amp;BO$9,conditions!$9:$9,"&gt;="&amp;BO$9))*conditions!$U$69*conditions!$U$72,SUMIFS(17:17,$9:$9,BO$9-SUMIFS(conditions!$73:$73,conditions!$8:$8,"&lt;="&amp;BO$9,conditions!$9:$9,"&gt;="&amp;BO$9))*SUMIFS(conditions!$69:$69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*SUMIFS(conditions!$72:$72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))</f>
        <v>27</v>
      </c>
      <c r="BP98" s="37">
        <f>IF(BP$9="",0,IF(BP$9-SUMIFS(conditions!$73:$73,conditions!$8:$8,"&lt;="&amp;BP$9,conditions!$9:$9,"&gt;="&amp;BP$9)-SUMIFS(conditions!$71:$71,conditions!$8:$8,"&lt;="&amp;BP$9,conditions!$9:$9,"&gt;="&amp;BP$9)&lt;$U$9,SUMIFS(17:17,$9:$9,BP$9-SUMIFS(conditions!$73:$73,conditions!$8:$8,"&lt;="&amp;BP$9,conditions!$9:$9,"&gt;="&amp;BP$9))*conditions!$U$69*conditions!$U$72,SUMIFS(17:17,$9:$9,BP$9-SUMIFS(conditions!$73:$73,conditions!$8:$8,"&lt;="&amp;BP$9,conditions!$9:$9,"&gt;="&amp;BP$9))*SUMIFS(conditions!$69:$69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*SUMIFS(conditions!$72:$72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))</f>
        <v>27</v>
      </c>
      <c r="BQ98" s="37">
        <f>IF(BQ$9="",0,IF(BQ$9-SUMIFS(conditions!$73:$73,conditions!$8:$8,"&lt;="&amp;BQ$9,conditions!$9:$9,"&gt;="&amp;BQ$9)-SUMIFS(conditions!$71:$71,conditions!$8:$8,"&lt;="&amp;BQ$9,conditions!$9:$9,"&gt;="&amp;BQ$9)&lt;$U$9,SUMIFS(17:17,$9:$9,BQ$9-SUMIFS(conditions!$73:$73,conditions!$8:$8,"&lt;="&amp;BQ$9,conditions!$9:$9,"&gt;="&amp;BQ$9))*conditions!$U$69*conditions!$U$72,SUMIFS(17:17,$9:$9,BQ$9-SUMIFS(conditions!$73:$73,conditions!$8:$8,"&lt;="&amp;BQ$9,conditions!$9:$9,"&gt;="&amp;BQ$9))*SUMIFS(conditions!$69:$69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*SUMIFS(conditions!$72:$72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))</f>
        <v>0</v>
      </c>
      <c r="BR98" s="37">
        <f>IF(BR$9="",0,IF(BR$9-SUMIFS(conditions!$73:$73,conditions!$8:$8,"&lt;="&amp;BR$9,conditions!$9:$9,"&gt;="&amp;BR$9)-SUMIFS(conditions!$71:$71,conditions!$8:$8,"&lt;="&amp;BR$9,conditions!$9:$9,"&gt;="&amp;BR$9)&lt;$U$9,SUMIFS(17:17,$9:$9,BR$9-SUMIFS(conditions!$73:$73,conditions!$8:$8,"&lt;="&amp;BR$9,conditions!$9:$9,"&gt;="&amp;BR$9))*conditions!$U$69*conditions!$U$72,SUMIFS(17:17,$9:$9,BR$9-SUMIFS(conditions!$73:$73,conditions!$8:$8,"&lt;="&amp;BR$9,conditions!$9:$9,"&gt;="&amp;BR$9))*SUMIFS(conditions!$69:$69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*SUMIFS(conditions!$72:$72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))</f>
        <v>0</v>
      </c>
      <c r="BS98" s="37">
        <f>IF(BS$9="",0,IF(BS$9-SUMIFS(conditions!$73:$73,conditions!$8:$8,"&lt;="&amp;BS$9,conditions!$9:$9,"&gt;="&amp;BS$9)-SUMIFS(conditions!$71:$71,conditions!$8:$8,"&lt;="&amp;BS$9,conditions!$9:$9,"&gt;="&amp;BS$9)&lt;$U$9,SUMIFS(17:17,$9:$9,BS$9-SUMIFS(conditions!$73:$73,conditions!$8:$8,"&lt;="&amp;BS$9,conditions!$9:$9,"&gt;="&amp;BS$9))*conditions!$U$69*conditions!$U$72,SUMIFS(17:17,$9:$9,BS$9-SUMIFS(conditions!$73:$73,conditions!$8:$8,"&lt;="&amp;BS$9,conditions!$9:$9,"&gt;="&amp;BS$9))*SUMIFS(conditions!$69:$69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*SUMIFS(conditions!$72:$72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))</f>
        <v>27</v>
      </c>
      <c r="BT98" s="37">
        <f>IF(BT$9="",0,IF(BT$9-SUMIFS(conditions!$73:$73,conditions!$8:$8,"&lt;="&amp;BT$9,conditions!$9:$9,"&gt;="&amp;BT$9)-SUMIFS(conditions!$71:$71,conditions!$8:$8,"&lt;="&amp;BT$9,conditions!$9:$9,"&gt;="&amp;BT$9)&lt;$U$9,SUMIFS(17:17,$9:$9,BT$9-SUMIFS(conditions!$73:$73,conditions!$8:$8,"&lt;="&amp;BT$9,conditions!$9:$9,"&gt;="&amp;BT$9))*conditions!$U$69*conditions!$U$72,SUMIFS(17:17,$9:$9,BT$9-SUMIFS(conditions!$73:$73,conditions!$8:$8,"&lt;="&amp;BT$9,conditions!$9:$9,"&gt;="&amp;BT$9))*SUMIFS(conditions!$69:$69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*SUMIFS(conditions!$72:$72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))</f>
        <v>27</v>
      </c>
      <c r="BU98" s="37">
        <f>IF(BU$9="",0,IF(BU$9-SUMIFS(conditions!$73:$73,conditions!$8:$8,"&lt;="&amp;BU$9,conditions!$9:$9,"&gt;="&amp;BU$9)-SUMIFS(conditions!$71:$71,conditions!$8:$8,"&lt;="&amp;BU$9,conditions!$9:$9,"&gt;="&amp;BU$9)&lt;$U$9,SUMIFS(17:17,$9:$9,BU$9-SUMIFS(conditions!$73:$73,conditions!$8:$8,"&lt;="&amp;BU$9,conditions!$9:$9,"&gt;="&amp;BU$9))*conditions!$U$69*conditions!$U$72,SUMIFS(17:17,$9:$9,BU$9-SUMIFS(conditions!$73:$73,conditions!$8:$8,"&lt;="&amp;BU$9,conditions!$9:$9,"&gt;="&amp;BU$9))*SUMIFS(conditions!$69:$69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*SUMIFS(conditions!$72:$72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))</f>
        <v>27</v>
      </c>
      <c r="BV98" s="37">
        <f>IF(BV$9="",0,IF(BV$9-SUMIFS(conditions!$73:$73,conditions!$8:$8,"&lt;="&amp;BV$9,conditions!$9:$9,"&gt;="&amp;BV$9)-SUMIFS(conditions!$71:$71,conditions!$8:$8,"&lt;="&amp;BV$9,conditions!$9:$9,"&gt;="&amp;BV$9)&lt;$U$9,SUMIFS(17:17,$9:$9,BV$9-SUMIFS(conditions!$73:$73,conditions!$8:$8,"&lt;="&amp;BV$9,conditions!$9:$9,"&gt;="&amp;BV$9))*conditions!$U$69*conditions!$U$72,SUMIFS(17:17,$9:$9,BV$9-SUMIFS(conditions!$73:$73,conditions!$8:$8,"&lt;="&amp;BV$9,conditions!$9:$9,"&gt;="&amp;BV$9))*SUMIFS(conditions!$69:$69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*SUMIFS(conditions!$72:$72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))</f>
        <v>27</v>
      </c>
      <c r="BW98" s="37">
        <f>IF(BW$9="",0,IF(BW$9-SUMIFS(conditions!$73:$73,conditions!$8:$8,"&lt;="&amp;BW$9,conditions!$9:$9,"&gt;="&amp;BW$9)-SUMIFS(conditions!$71:$71,conditions!$8:$8,"&lt;="&amp;BW$9,conditions!$9:$9,"&gt;="&amp;BW$9)&lt;$U$9,SUMIFS(17:17,$9:$9,BW$9-SUMIFS(conditions!$73:$73,conditions!$8:$8,"&lt;="&amp;BW$9,conditions!$9:$9,"&gt;="&amp;BW$9))*conditions!$U$69*conditions!$U$72,SUMIFS(17:17,$9:$9,BW$9-SUMIFS(conditions!$73:$73,conditions!$8:$8,"&lt;="&amp;BW$9,conditions!$9:$9,"&gt;="&amp;BW$9))*SUMIFS(conditions!$69:$69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*SUMIFS(conditions!$72:$72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))</f>
        <v>27</v>
      </c>
      <c r="BX98" s="37">
        <f>IF(BX$9="",0,IF(BX$9-SUMIFS(conditions!$73:$73,conditions!$8:$8,"&lt;="&amp;BX$9,conditions!$9:$9,"&gt;="&amp;BX$9)-SUMIFS(conditions!$71:$71,conditions!$8:$8,"&lt;="&amp;BX$9,conditions!$9:$9,"&gt;="&amp;BX$9)&lt;$U$9,SUMIFS(17:17,$9:$9,BX$9-SUMIFS(conditions!$73:$73,conditions!$8:$8,"&lt;="&amp;BX$9,conditions!$9:$9,"&gt;="&amp;BX$9))*conditions!$U$69*conditions!$U$72,SUMIFS(17:17,$9:$9,BX$9-SUMIFS(conditions!$73:$73,conditions!$8:$8,"&lt;="&amp;BX$9,conditions!$9:$9,"&gt;="&amp;BX$9))*SUMIFS(conditions!$69:$69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*SUMIFS(conditions!$72:$72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))</f>
        <v>0</v>
      </c>
      <c r="BY98" s="37">
        <f>IF(BY$9="",0,IF(BY$9-SUMIFS(conditions!$73:$73,conditions!$8:$8,"&lt;="&amp;BY$9,conditions!$9:$9,"&gt;="&amp;BY$9)-SUMIFS(conditions!$71:$71,conditions!$8:$8,"&lt;="&amp;BY$9,conditions!$9:$9,"&gt;="&amp;BY$9)&lt;$U$9,SUMIFS(17:17,$9:$9,BY$9-SUMIFS(conditions!$73:$73,conditions!$8:$8,"&lt;="&amp;BY$9,conditions!$9:$9,"&gt;="&amp;BY$9))*conditions!$U$69*conditions!$U$72,SUMIFS(17:17,$9:$9,BY$9-SUMIFS(conditions!$73:$73,conditions!$8:$8,"&lt;="&amp;BY$9,conditions!$9:$9,"&gt;="&amp;BY$9))*SUMIFS(conditions!$69:$69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*SUMIFS(conditions!$72:$72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))</f>
        <v>0</v>
      </c>
      <c r="BZ98" s="37">
        <f>IF(BZ$9="",0,IF(BZ$9-SUMIFS(conditions!$73:$73,conditions!$8:$8,"&lt;="&amp;BZ$9,conditions!$9:$9,"&gt;="&amp;BZ$9)-SUMIFS(conditions!$71:$71,conditions!$8:$8,"&lt;="&amp;BZ$9,conditions!$9:$9,"&gt;="&amp;BZ$9)&lt;$U$9,SUMIFS(17:17,$9:$9,BZ$9-SUMIFS(conditions!$73:$73,conditions!$8:$8,"&lt;="&amp;BZ$9,conditions!$9:$9,"&gt;="&amp;BZ$9))*conditions!$U$69*conditions!$U$72,SUMIFS(17:17,$9:$9,BZ$9-SUMIFS(conditions!$73:$73,conditions!$8:$8,"&lt;="&amp;BZ$9,conditions!$9:$9,"&gt;="&amp;BZ$9))*SUMIFS(conditions!$69:$69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*SUMIFS(conditions!$72:$72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))</f>
        <v>27</v>
      </c>
      <c r="CA98" s="37">
        <f>IF(CA$9="",0,IF(CA$9-SUMIFS(conditions!$73:$73,conditions!$8:$8,"&lt;="&amp;CA$9,conditions!$9:$9,"&gt;="&amp;CA$9)-SUMIFS(conditions!$71:$71,conditions!$8:$8,"&lt;="&amp;CA$9,conditions!$9:$9,"&gt;="&amp;CA$9)&lt;$U$9,SUMIFS(17:17,$9:$9,CA$9-SUMIFS(conditions!$73:$73,conditions!$8:$8,"&lt;="&amp;CA$9,conditions!$9:$9,"&gt;="&amp;CA$9))*conditions!$U$69*conditions!$U$72,SUMIFS(17:17,$9:$9,CA$9-SUMIFS(conditions!$73:$73,conditions!$8:$8,"&lt;="&amp;CA$9,conditions!$9:$9,"&gt;="&amp;CA$9))*SUMIFS(conditions!$69:$69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*SUMIFS(conditions!$72:$72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))</f>
        <v>27</v>
      </c>
      <c r="CB98" s="37">
        <f>IF(CB$9="",0,IF(CB$9-SUMIFS(conditions!$73:$73,conditions!$8:$8,"&lt;="&amp;CB$9,conditions!$9:$9,"&gt;="&amp;CB$9)-SUMIFS(conditions!$71:$71,conditions!$8:$8,"&lt;="&amp;CB$9,conditions!$9:$9,"&gt;="&amp;CB$9)&lt;$U$9,SUMIFS(17:17,$9:$9,CB$9-SUMIFS(conditions!$73:$73,conditions!$8:$8,"&lt;="&amp;CB$9,conditions!$9:$9,"&gt;="&amp;CB$9))*conditions!$U$69*conditions!$U$72,SUMIFS(17:17,$9:$9,CB$9-SUMIFS(conditions!$73:$73,conditions!$8:$8,"&lt;="&amp;CB$9,conditions!$9:$9,"&gt;="&amp;CB$9))*SUMIFS(conditions!$69:$69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*SUMIFS(conditions!$72:$72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))</f>
        <v>27</v>
      </c>
      <c r="CC98" s="37">
        <f>IF(CC$9="",0,IF(CC$9-SUMIFS(conditions!$73:$73,conditions!$8:$8,"&lt;="&amp;CC$9,conditions!$9:$9,"&gt;="&amp;CC$9)-SUMIFS(conditions!$71:$71,conditions!$8:$8,"&lt;="&amp;CC$9,conditions!$9:$9,"&gt;="&amp;CC$9)&lt;$U$9,SUMIFS(17:17,$9:$9,CC$9-SUMIFS(conditions!$73:$73,conditions!$8:$8,"&lt;="&amp;CC$9,conditions!$9:$9,"&gt;="&amp;CC$9))*conditions!$U$69*conditions!$U$72,SUMIFS(17:17,$9:$9,CC$9-SUMIFS(conditions!$73:$73,conditions!$8:$8,"&lt;="&amp;CC$9,conditions!$9:$9,"&gt;="&amp;CC$9))*SUMIFS(conditions!$69:$69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*SUMIFS(conditions!$72:$72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))</f>
        <v>27</v>
      </c>
      <c r="CD98" s="37">
        <f>IF(CD$9="",0,IF(CD$9-SUMIFS(conditions!$73:$73,conditions!$8:$8,"&lt;="&amp;CD$9,conditions!$9:$9,"&gt;="&amp;CD$9)-SUMIFS(conditions!$71:$71,conditions!$8:$8,"&lt;="&amp;CD$9,conditions!$9:$9,"&gt;="&amp;CD$9)&lt;$U$9,SUMIFS(17:17,$9:$9,CD$9-SUMIFS(conditions!$73:$73,conditions!$8:$8,"&lt;="&amp;CD$9,conditions!$9:$9,"&gt;="&amp;CD$9))*conditions!$U$69*conditions!$U$72,SUMIFS(17:17,$9:$9,CD$9-SUMIFS(conditions!$73:$73,conditions!$8:$8,"&lt;="&amp;CD$9,conditions!$9:$9,"&gt;="&amp;CD$9))*SUMIFS(conditions!$69:$69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*SUMIFS(conditions!$72:$72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))</f>
        <v>27</v>
      </c>
      <c r="CE98" s="37">
        <f>IF(CE$9="",0,IF(CE$9-SUMIFS(conditions!$73:$73,conditions!$8:$8,"&lt;="&amp;CE$9,conditions!$9:$9,"&gt;="&amp;CE$9)-SUMIFS(conditions!$71:$71,conditions!$8:$8,"&lt;="&amp;CE$9,conditions!$9:$9,"&gt;="&amp;CE$9)&lt;$U$9,SUMIFS(17:17,$9:$9,CE$9-SUMIFS(conditions!$73:$73,conditions!$8:$8,"&lt;="&amp;CE$9,conditions!$9:$9,"&gt;="&amp;CE$9))*conditions!$U$69*conditions!$U$72,SUMIFS(17:17,$9:$9,CE$9-SUMIFS(conditions!$73:$73,conditions!$8:$8,"&lt;="&amp;CE$9,conditions!$9:$9,"&gt;="&amp;CE$9))*SUMIFS(conditions!$69:$69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*SUMIFS(conditions!$72:$72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))</f>
        <v>0</v>
      </c>
      <c r="CF98" s="37">
        <f>IF(CF$9="",0,IF(CF$9-SUMIFS(conditions!$73:$73,conditions!$8:$8,"&lt;="&amp;CF$9,conditions!$9:$9,"&gt;="&amp;CF$9)-SUMIFS(conditions!$71:$71,conditions!$8:$8,"&lt;="&amp;CF$9,conditions!$9:$9,"&gt;="&amp;CF$9)&lt;$U$9,SUMIFS(17:17,$9:$9,CF$9-SUMIFS(conditions!$73:$73,conditions!$8:$8,"&lt;="&amp;CF$9,conditions!$9:$9,"&gt;="&amp;CF$9))*conditions!$U$69*conditions!$U$72,SUMIFS(17:17,$9:$9,CF$9-SUMIFS(conditions!$73:$73,conditions!$8:$8,"&lt;="&amp;CF$9,conditions!$9:$9,"&gt;="&amp;CF$9))*SUMIFS(conditions!$69:$69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*SUMIFS(conditions!$72:$72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))</f>
        <v>0</v>
      </c>
      <c r="CG98" s="37">
        <f>IF(CG$9="",0,IF(CG$9-SUMIFS(conditions!$73:$73,conditions!$8:$8,"&lt;="&amp;CG$9,conditions!$9:$9,"&gt;="&amp;CG$9)-SUMIFS(conditions!$71:$71,conditions!$8:$8,"&lt;="&amp;CG$9,conditions!$9:$9,"&gt;="&amp;CG$9)&lt;$U$9,SUMIFS(17:17,$9:$9,CG$9-SUMIFS(conditions!$73:$73,conditions!$8:$8,"&lt;="&amp;CG$9,conditions!$9:$9,"&gt;="&amp;CG$9))*conditions!$U$69*conditions!$U$72,SUMIFS(17:17,$9:$9,CG$9-SUMIFS(conditions!$73:$73,conditions!$8:$8,"&lt;="&amp;CG$9,conditions!$9:$9,"&gt;="&amp;CG$9))*SUMIFS(conditions!$69:$69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*SUMIFS(conditions!$72:$72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))</f>
        <v>27</v>
      </c>
      <c r="CH98" s="37">
        <f>IF(CH$9="",0,IF(CH$9-SUMIFS(conditions!$73:$73,conditions!$8:$8,"&lt;="&amp;CH$9,conditions!$9:$9,"&gt;="&amp;CH$9)-SUMIFS(conditions!$71:$71,conditions!$8:$8,"&lt;="&amp;CH$9,conditions!$9:$9,"&gt;="&amp;CH$9)&lt;$U$9,SUMIFS(17:17,$9:$9,CH$9-SUMIFS(conditions!$73:$73,conditions!$8:$8,"&lt;="&amp;CH$9,conditions!$9:$9,"&gt;="&amp;CH$9))*conditions!$U$69*conditions!$U$72,SUMIFS(17:17,$9:$9,CH$9-SUMIFS(conditions!$73:$73,conditions!$8:$8,"&lt;="&amp;CH$9,conditions!$9:$9,"&gt;="&amp;CH$9))*SUMIFS(conditions!$69:$69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*SUMIFS(conditions!$72:$72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))</f>
        <v>27</v>
      </c>
      <c r="CI98" s="37">
        <f>IF(CI$9="",0,IF(CI$9-SUMIFS(conditions!$73:$73,conditions!$8:$8,"&lt;="&amp;CI$9,conditions!$9:$9,"&gt;="&amp;CI$9)-SUMIFS(conditions!$71:$71,conditions!$8:$8,"&lt;="&amp;CI$9,conditions!$9:$9,"&gt;="&amp;CI$9)&lt;$U$9,SUMIFS(17:17,$9:$9,CI$9-SUMIFS(conditions!$73:$73,conditions!$8:$8,"&lt;="&amp;CI$9,conditions!$9:$9,"&gt;="&amp;CI$9))*conditions!$U$69*conditions!$U$72,SUMIFS(17:17,$9:$9,CI$9-SUMIFS(conditions!$73:$73,conditions!$8:$8,"&lt;="&amp;CI$9,conditions!$9:$9,"&gt;="&amp;CI$9))*SUMIFS(conditions!$69:$69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*SUMIFS(conditions!$72:$72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))</f>
        <v>27</v>
      </c>
      <c r="CJ98" s="37">
        <f>IF(CJ$9="",0,IF(CJ$9-SUMIFS(conditions!$73:$73,conditions!$8:$8,"&lt;="&amp;CJ$9,conditions!$9:$9,"&gt;="&amp;CJ$9)-SUMIFS(conditions!$71:$71,conditions!$8:$8,"&lt;="&amp;CJ$9,conditions!$9:$9,"&gt;="&amp;CJ$9)&lt;$U$9,SUMIFS(17:17,$9:$9,CJ$9-SUMIFS(conditions!$73:$73,conditions!$8:$8,"&lt;="&amp;CJ$9,conditions!$9:$9,"&gt;="&amp;CJ$9))*conditions!$U$69*conditions!$U$72,SUMIFS(17:17,$9:$9,CJ$9-SUMIFS(conditions!$73:$73,conditions!$8:$8,"&lt;="&amp;CJ$9,conditions!$9:$9,"&gt;="&amp;CJ$9))*SUMIFS(conditions!$69:$69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*SUMIFS(conditions!$72:$72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))</f>
        <v>27</v>
      </c>
      <c r="CK98" s="37">
        <f>IF(CK$9="",0,IF(CK$9-SUMIFS(conditions!$73:$73,conditions!$8:$8,"&lt;="&amp;CK$9,conditions!$9:$9,"&gt;="&amp;CK$9)-SUMIFS(conditions!$71:$71,conditions!$8:$8,"&lt;="&amp;CK$9,conditions!$9:$9,"&gt;="&amp;CK$9)&lt;$U$9,SUMIFS(17:17,$9:$9,CK$9-SUMIFS(conditions!$73:$73,conditions!$8:$8,"&lt;="&amp;CK$9,conditions!$9:$9,"&gt;="&amp;CK$9))*conditions!$U$69*conditions!$U$72,SUMIFS(17:17,$9:$9,CK$9-SUMIFS(conditions!$73:$73,conditions!$8:$8,"&lt;="&amp;CK$9,conditions!$9:$9,"&gt;="&amp;CK$9))*SUMIFS(conditions!$69:$69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*SUMIFS(conditions!$72:$72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))</f>
        <v>27</v>
      </c>
      <c r="CL98" s="37">
        <f>IF(CL$9="",0,IF(CL$9-SUMIFS(conditions!$73:$73,conditions!$8:$8,"&lt;="&amp;CL$9,conditions!$9:$9,"&gt;="&amp;CL$9)-SUMIFS(conditions!$71:$71,conditions!$8:$8,"&lt;="&amp;CL$9,conditions!$9:$9,"&gt;="&amp;CL$9)&lt;$U$9,SUMIFS(17:17,$9:$9,CL$9-SUMIFS(conditions!$73:$73,conditions!$8:$8,"&lt;="&amp;CL$9,conditions!$9:$9,"&gt;="&amp;CL$9))*conditions!$U$69*conditions!$U$72,SUMIFS(17:17,$9:$9,CL$9-SUMIFS(conditions!$73:$73,conditions!$8:$8,"&lt;="&amp;CL$9,conditions!$9:$9,"&gt;="&amp;CL$9))*SUMIFS(conditions!$69:$69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*SUMIFS(conditions!$72:$72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))</f>
        <v>0</v>
      </c>
      <c r="CM98" s="37">
        <f>IF(CM$9="",0,IF(CM$9-SUMIFS(conditions!$73:$73,conditions!$8:$8,"&lt;="&amp;CM$9,conditions!$9:$9,"&gt;="&amp;CM$9)-SUMIFS(conditions!$71:$71,conditions!$8:$8,"&lt;="&amp;CM$9,conditions!$9:$9,"&gt;="&amp;CM$9)&lt;$U$9,SUMIFS(17:17,$9:$9,CM$9-SUMIFS(conditions!$73:$73,conditions!$8:$8,"&lt;="&amp;CM$9,conditions!$9:$9,"&gt;="&amp;CM$9))*conditions!$U$69*conditions!$U$72,SUMIFS(17:17,$9:$9,CM$9-SUMIFS(conditions!$73:$73,conditions!$8:$8,"&lt;="&amp;CM$9,conditions!$9:$9,"&gt;="&amp;CM$9))*SUMIFS(conditions!$69:$69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*SUMIFS(conditions!$72:$72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))</f>
        <v>0</v>
      </c>
      <c r="CN98" s="37">
        <f>IF(CN$9="",0,IF(CN$9-SUMIFS(conditions!$73:$73,conditions!$8:$8,"&lt;="&amp;CN$9,conditions!$9:$9,"&gt;="&amp;CN$9)-SUMIFS(conditions!$71:$71,conditions!$8:$8,"&lt;="&amp;CN$9,conditions!$9:$9,"&gt;="&amp;CN$9)&lt;$U$9,SUMIFS(17:17,$9:$9,CN$9-SUMIFS(conditions!$73:$73,conditions!$8:$8,"&lt;="&amp;CN$9,conditions!$9:$9,"&gt;="&amp;CN$9))*conditions!$U$69*conditions!$U$72,SUMIFS(17:17,$9:$9,CN$9-SUMIFS(conditions!$73:$73,conditions!$8:$8,"&lt;="&amp;CN$9,conditions!$9:$9,"&gt;="&amp;CN$9))*SUMIFS(conditions!$69:$69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*SUMIFS(conditions!$72:$72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))</f>
        <v>27</v>
      </c>
      <c r="CO98" s="37">
        <f>IF(CO$9="",0,IF(CO$9-SUMIFS(conditions!$73:$73,conditions!$8:$8,"&lt;="&amp;CO$9,conditions!$9:$9,"&gt;="&amp;CO$9)-SUMIFS(conditions!$71:$71,conditions!$8:$8,"&lt;="&amp;CO$9,conditions!$9:$9,"&gt;="&amp;CO$9)&lt;$U$9,SUMIFS(17:17,$9:$9,CO$9-SUMIFS(conditions!$73:$73,conditions!$8:$8,"&lt;="&amp;CO$9,conditions!$9:$9,"&gt;="&amp;CO$9))*conditions!$U$69*conditions!$U$72,SUMIFS(17:17,$9:$9,CO$9-SUMIFS(conditions!$73:$73,conditions!$8:$8,"&lt;="&amp;CO$9,conditions!$9:$9,"&gt;="&amp;CO$9))*SUMIFS(conditions!$69:$69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*SUMIFS(conditions!$72:$72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))</f>
        <v>27</v>
      </c>
      <c r="CP98" s="37">
        <f>IF(CP$9="",0,IF(CP$9-SUMIFS(conditions!$73:$73,conditions!$8:$8,"&lt;="&amp;CP$9,conditions!$9:$9,"&gt;="&amp;CP$9)-SUMIFS(conditions!$71:$71,conditions!$8:$8,"&lt;="&amp;CP$9,conditions!$9:$9,"&gt;="&amp;CP$9)&lt;$U$9,SUMIFS(17:17,$9:$9,CP$9-SUMIFS(conditions!$73:$73,conditions!$8:$8,"&lt;="&amp;CP$9,conditions!$9:$9,"&gt;="&amp;CP$9))*conditions!$U$69*conditions!$U$72,SUMIFS(17:17,$9:$9,CP$9-SUMIFS(conditions!$73:$73,conditions!$8:$8,"&lt;="&amp;CP$9,conditions!$9:$9,"&gt;="&amp;CP$9))*SUMIFS(conditions!$69:$69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*SUMIFS(conditions!$72:$72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))</f>
        <v>27</v>
      </c>
      <c r="CQ98" s="37">
        <f>IF(CQ$9="",0,IF(CQ$9-SUMIFS(conditions!$73:$73,conditions!$8:$8,"&lt;="&amp;CQ$9,conditions!$9:$9,"&gt;="&amp;CQ$9)-SUMIFS(conditions!$71:$71,conditions!$8:$8,"&lt;="&amp;CQ$9,conditions!$9:$9,"&gt;="&amp;CQ$9)&lt;$U$9,SUMIFS(17:17,$9:$9,CQ$9-SUMIFS(conditions!$73:$73,conditions!$8:$8,"&lt;="&amp;CQ$9,conditions!$9:$9,"&gt;="&amp;CQ$9))*conditions!$U$69*conditions!$U$72,SUMIFS(17:17,$9:$9,CQ$9-SUMIFS(conditions!$73:$73,conditions!$8:$8,"&lt;="&amp;CQ$9,conditions!$9:$9,"&gt;="&amp;CQ$9))*SUMIFS(conditions!$69:$69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*SUMIFS(conditions!$72:$72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))</f>
        <v>27</v>
      </c>
      <c r="CR98" s="37">
        <f>IF(CR$9="",0,IF(CR$9-SUMIFS(conditions!$73:$73,conditions!$8:$8,"&lt;="&amp;CR$9,conditions!$9:$9,"&gt;="&amp;CR$9)-SUMIFS(conditions!$71:$71,conditions!$8:$8,"&lt;="&amp;CR$9,conditions!$9:$9,"&gt;="&amp;CR$9)&lt;$U$9,SUMIFS(17:17,$9:$9,CR$9-SUMIFS(conditions!$73:$73,conditions!$8:$8,"&lt;="&amp;CR$9,conditions!$9:$9,"&gt;="&amp;CR$9))*conditions!$U$69*conditions!$U$72,SUMIFS(17:17,$9:$9,CR$9-SUMIFS(conditions!$73:$73,conditions!$8:$8,"&lt;="&amp;CR$9,conditions!$9:$9,"&gt;="&amp;CR$9))*SUMIFS(conditions!$69:$69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*SUMIFS(conditions!$72:$72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))</f>
        <v>27</v>
      </c>
      <c r="CS98" s="37">
        <f>IF(CS$9="",0,IF(CS$9-SUMIFS(conditions!$73:$73,conditions!$8:$8,"&lt;="&amp;CS$9,conditions!$9:$9,"&gt;="&amp;CS$9)-SUMIFS(conditions!$71:$71,conditions!$8:$8,"&lt;="&amp;CS$9,conditions!$9:$9,"&gt;="&amp;CS$9)&lt;$U$9,SUMIFS(17:17,$9:$9,CS$9-SUMIFS(conditions!$73:$73,conditions!$8:$8,"&lt;="&amp;CS$9,conditions!$9:$9,"&gt;="&amp;CS$9))*conditions!$U$69*conditions!$U$72,SUMIFS(17:17,$9:$9,CS$9-SUMIFS(conditions!$73:$73,conditions!$8:$8,"&lt;="&amp;CS$9,conditions!$9:$9,"&gt;="&amp;CS$9))*SUMIFS(conditions!$69:$69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*SUMIFS(conditions!$72:$72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))</f>
        <v>0</v>
      </c>
      <c r="CT98" s="37">
        <f>IF(CT$9="",0,IF(CT$9-SUMIFS(conditions!$73:$73,conditions!$8:$8,"&lt;="&amp;CT$9,conditions!$9:$9,"&gt;="&amp;CT$9)-SUMIFS(conditions!$71:$71,conditions!$8:$8,"&lt;="&amp;CT$9,conditions!$9:$9,"&gt;="&amp;CT$9)&lt;$U$9,SUMIFS(17:17,$9:$9,CT$9-SUMIFS(conditions!$73:$73,conditions!$8:$8,"&lt;="&amp;CT$9,conditions!$9:$9,"&gt;="&amp;CT$9))*conditions!$U$69*conditions!$U$72,SUMIFS(17:17,$9:$9,CT$9-SUMIFS(conditions!$73:$73,conditions!$8:$8,"&lt;="&amp;CT$9,conditions!$9:$9,"&gt;="&amp;CT$9))*SUMIFS(conditions!$69:$69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*SUMIFS(conditions!$72:$72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))</f>
        <v>0</v>
      </c>
      <c r="CU98" s="37">
        <f>IF(CU$9="",0,IF(CU$9-SUMIFS(conditions!$73:$73,conditions!$8:$8,"&lt;="&amp;CU$9,conditions!$9:$9,"&gt;="&amp;CU$9)-SUMIFS(conditions!$71:$71,conditions!$8:$8,"&lt;="&amp;CU$9,conditions!$9:$9,"&gt;="&amp;CU$9)&lt;$U$9,SUMIFS(17:17,$9:$9,CU$9-SUMIFS(conditions!$73:$73,conditions!$8:$8,"&lt;="&amp;CU$9,conditions!$9:$9,"&gt;="&amp;CU$9))*conditions!$U$69*conditions!$U$72,SUMIFS(17:17,$9:$9,CU$9-SUMIFS(conditions!$73:$73,conditions!$8:$8,"&lt;="&amp;CU$9,conditions!$9:$9,"&gt;="&amp;CU$9))*SUMIFS(conditions!$69:$69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*SUMIFS(conditions!$72:$72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))</f>
        <v>18</v>
      </c>
      <c r="CV98" s="37">
        <f>IF(CV$9="",0,IF(CV$9-SUMIFS(conditions!$73:$73,conditions!$8:$8,"&lt;="&amp;CV$9,conditions!$9:$9,"&gt;="&amp;CV$9)-SUMIFS(conditions!$71:$71,conditions!$8:$8,"&lt;="&amp;CV$9,conditions!$9:$9,"&gt;="&amp;CV$9)&lt;$U$9,SUMIFS(17:17,$9:$9,CV$9-SUMIFS(conditions!$73:$73,conditions!$8:$8,"&lt;="&amp;CV$9,conditions!$9:$9,"&gt;="&amp;CV$9))*conditions!$U$69*conditions!$U$72,SUMIFS(17:17,$9:$9,CV$9-SUMIFS(conditions!$73:$73,conditions!$8:$8,"&lt;="&amp;CV$9,conditions!$9:$9,"&gt;="&amp;CV$9))*SUMIFS(conditions!$69:$69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*SUMIFS(conditions!$72:$72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))</f>
        <v>18</v>
      </c>
      <c r="CW98" s="37">
        <f>IF(CW$9="",0,IF(CW$9-SUMIFS(conditions!$73:$73,conditions!$8:$8,"&lt;="&amp;CW$9,conditions!$9:$9,"&gt;="&amp;CW$9)-SUMIFS(conditions!$71:$71,conditions!$8:$8,"&lt;="&amp;CW$9,conditions!$9:$9,"&gt;="&amp;CW$9)&lt;$U$9,SUMIFS(17:17,$9:$9,CW$9-SUMIFS(conditions!$73:$73,conditions!$8:$8,"&lt;="&amp;CW$9,conditions!$9:$9,"&gt;="&amp;CW$9))*conditions!$U$69*conditions!$U$72,SUMIFS(17:17,$9:$9,CW$9-SUMIFS(conditions!$73:$73,conditions!$8:$8,"&lt;="&amp;CW$9,conditions!$9:$9,"&gt;="&amp;CW$9))*SUMIFS(conditions!$69:$69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*SUMIFS(conditions!$72:$72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))</f>
        <v>18</v>
      </c>
      <c r="CX98" s="37">
        <f>IF(CX$9="",0,IF(CX$9-SUMIFS(conditions!$73:$73,conditions!$8:$8,"&lt;="&amp;CX$9,conditions!$9:$9,"&gt;="&amp;CX$9)-SUMIFS(conditions!$71:$71,conditions!$8:$8,"&lt;="&amp;CX$9,conditions!$9:$9,"&gt;="&amp;CX$9)&lt;$U$9,SUMIFS(17:17,$9:$9,CX$9-SUMIFS(conditions!$73:$73,conditions!$8:$8,"&lt;="&amp;CX$9,conditions!$9:$9,"&gt;="&amp;CX$9))*conditions!$U$69*conditions!$U$72,SUMIFS(17:17,$9:$9,CX$9-SUMIFS(conditions!$73:$73,conditions!$8:$8,"&lt;="&amp;CX$9,conditions!$9:$9,"&gt;="&amp;CX$9))*SUMIFS(conditions!$69:$69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*SUMIFS(conditions!$72:$72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))</f>
        <v>18</v>
      </c>
      <c r="CY98" s="37">
        <f>IF(CY$9="",0,IF(CY$9-SUMIFS(conditions!$73:$73,conditions!$8:$8,"&lt;="&amp;CY$9,conditions!$9:$9,"&gt;="&amp;CY$9)-SUMIFS(conditions!$71:$71,conditions!$8:$8,"&lt;="&amp;CY$9,conditions!$9:$9,"&gt;="&amp;CY$9)&lt;$U$9,SUMIFS(17:17,$9:$9,CY$9-SUMIFS(conditions!$73:$73,conditions!$8:$8,"&lt;="&amp;CY$9,conditions!$9:$9,"&gt;="&amp;CY$9))*conditions!$U$69*conditions!$U$72,SUMIFS(17:17,$9:$9,CY$9-SUMIFS(conditions!$73:$73,conditions!$8:$8,"&lt;="&amp;CY$9,conditions!$9:$9,"&gt;="&amp;CY$9))*SUMIFS(conditions!$69:$69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*SUMIFS(conditions!$72:$72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))</f>
        <v>18</v>
      </c>
      <c r="CZ98" s="37">
        <f>IF(CZ$9="",0,IF(CZ$9-SUMIFS(conditions!$73:$73,conditions!$8:$8,"&lt;="&amp;CZ$9,conditions!$9:$9,"&gt;="&amp;CZ$9)-SUMIFS(conditions!$71:$71,conditions!$8:$8,"&lt;="&amp;CZ$9,conditions!$9:$9,"&gt;="&amp;CZ$9)&lt;$U$9,SUMIFS(17:17,$9:$9,CZ$9-SUMIFS(conditions!$73:$73,conditions!$8:$8,"&lt;="&amp;CZ$9,conditions!$9:$9,"&gt;="&amp;CZ$9))*conditions!$U$69*conditions!$U$72,SUMIFS(17:17,$9:$9,CZ$9-SUMIFS(conditions!$73:$73,conditions!$8:$8,"&lt;="&amp;CZ$9,conditions!$9:$9,"&gt;="&amp;CZ$9))*SUMIFS(conditions!$69:$69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*SUMIFS(conditions!$72:$72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))</f>
        <v>0</v>
      </c>
      <c r="DA98" s="37">
        <f>IF(DA$9="",0,IF(DA$9-SUMIFS(conditions!$73:$73,conditions!$8:$8,"&lt;="&amp;DA$9,conditions!$9:$9,"&gt;="&amp;DA$9)-SUMIFS(conditions!$71:$71,conditions!$8:$8,"&lt;="&amp;DA$9,conditions!$9:$9,"&gt;="&amp;DA$9)&lt;$U$9,SUMIFS(17:17,$9:$9,DA$9-SUMIFS(conditions!$73:$73,conditions!$8:$8,"&lt;="&amp;DA$9,conditions!$9:$9,"&gt;="&amp;DA$9))*conditions!$U$69*conditions!$U$72,SUMIFS(17:17,$9:$9,DA$9-SUMIFS(conditions!$73:$73,conditions!$8:$8,"&lt;="&amp;DA$9,conditions!$9:$9,"&gt;="&amp;DA$9))*SUMIFS(conditions!$69:$69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*SUMIFS(conditions!$72:$72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))</f>
        <v>0</v>
      </c>
      <c r="DB98" s="37">
        <f>IF(DB$9="",0,IF(DB$9-SUMIFS(conditions!$73:$73,conditions!$8:$8,"&lt;="&amp;DB$9,conditions!$9:$9,"&gt;="&amp;DB$9)-SUMIFS(conditions!$71:$71,conditions!$8:$8,"&lt;="&amp;DB$9,conditions!$9:$9,"&gt;="&amp;DB$9)&lt;$U$9,SUMIFS(17:17,$9:$9,DB$9-SUMIFS(conditions!$73:$73,conditions!$8:$8,"&lt;="&amp;DB$9,conditions!$9:$9,"&gt;="&amp;DB$9))*conditions!$U$69*conditions!$U$72,SUMIFS(17:17,$9:$9,DB$9-SUMIFS(conditions!$73:$73,conditions!$8:$8,"&lt;="&amp;DB$9,conditions!$9:$9,"&gt;="&amp;DB$9))*SUMIFS(conditions!$69:$69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*SUMIFS(conditions!$72:$72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))</f>
        <v>18</v>
      </c>
      <c r="DC98" s="37">
        <f>IF(DC$9="",0,IF(DC$9-SUMIFS(conditions!$73:$73,conditions!$8:$8,"&lt;="&amp;DC$9,conditions!$9:$9,"&gt;="&amp;DC$9)-SUMIFS(conditions!$71:$71,conditions!$8:$8,"&lt;="&amp;DC$9,conditions!$9:$9,"&gt;="&amp;DC$9)&lt;$U$9,SUMIFS(17:17,$9:$9,DC$9-SUMIFS(conditions!$73:$73,conditions!$8:$8,"&lt;="&amp;DC$9,conditions!$9:$9,"&gt;="&amp;DC$9))*conditions!$U$69*conditions!$U$72,SUMIFS(17:17,$9:$9,DC$9-SUMIFS(conditions!$73:$73,conditions!$8:$8,"&lt;="&amp;DC$9,conditions!$9:$9,"&gt;="&amp;DC$9))*SUMIFS(conditions!$69:$69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*SUMIFS(conditions!$72:$72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))</f>
        <v>18</v>
      </c>
      <c r="DD98" s="37">
        <f>IF(DD$9="",0,IF(DD$9-SUMIFS(conditions!$73:$73,conditions!$8:$8,"&lt;="&amp;DD$9,conditions!$9:$9,"&gt;="&amp;DD$9)-SUMIFS(conditions!$71:$71,conditions!$8:$8,"&lt;="&amp;DD$9,conditions!$9:$9,"&gt;="&amp;DD$9)&lt;$U$9,SUMIFS(17:17,$9:$9,DD$9-SUMIFS(conditions!$73:$73,conditions!$8:$8,"&lt;="&amp;DD$9,conditions!$9:$9,"&gt;="&amp;DD$9))*conditions!$U$69*conditions!$U$72,SUMIFS(17:17,$9:$9,DD$9-SUMIFS(conditions!$73:$73,conditions!$8:$8,"&lt;="&amp;DD$9,conditions!$9:$9,"&gt;="&amp;DD$9))*SUMIFS(conditions!$69:$69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*SUMIFS(conditions!$72:$72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))</f>
        <v>18</v>
      </c>
      <c r="DE98" s="37">
        <f>IF(DE$9="",0,IF(DE$9-SUMIFS(conditions!$73:$73,conditions!$8:$8,"&lt;="&amp;DE$9,conditions!$9:$9,"&gt;="&amp;DE$9)-SUMIFS(conditions!$71:$71,conditions!$8:$8,"&lt;="&amp;DE$9,conditions!$9:$9,"&gt;="&amp;DE$9)&lt;$U$9,SUMIFS(17:17,$9:$9,DE$9-SUMIFS(conditions!$73:$73,conditions!$8:$8,"&lt;="&amp;DE$9,conditions!$9:$9,"&gt;="&amp;DE$9))*conditions!$U$69*conditions!$U$72,SUMIFS(17:17,$9:$9,DE$9-SUMIFS(conditions!$73:$73,conditions!$8:$8,"&lt;="&amp;DE$9,conditions!$9:$9,"&gt;="&amp;DE$9))*SUMIFS(conditions!$69:$69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*SUMIFS(conditions!$72:$72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))</f>
        <v>18</v>
      </c>
      <c r="DF98" s="37">
        <f>IF(DF$9="",0,IF(DF$9-SUMIFS(conditions!$73:$73,conditions!$8:$8,"&lt;="&amp;DF$9,conditions!$9:$9,"&gt;="&amp;DF$9)-SUMIFS(conditions!$71:$71,conditions!$8:$8,"&lt;="&amp;DF$9,conditions!$9:$9,"&gt;="&amp;DF$9)&lt;$U$9,SUMIFS(17:17,$9:$9,DF$9-SUMIFS(conditions!$73:$73,conditions!$8:$8,"&lt;="&amp;DF$9,conditions!$9:$9,"&gt;="&amp;DF$9))*conditions!$U$69*conditions!$U$72,SUMIFS(17:17,$9:$9,DF$9-SUMIFS(conditions!$73:$73,conditions!$8:$8,"&lt;="&amp;DF$9,conditions!$9:$9,"&gt;="&amp;DF$9))*SUMIFS(conditions!$69:$69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*SUMIFS(conditions!$72:$72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))</f>
        <v>18</v>
      </c>
      <c r="DG98" s="37">
        <f>IF(DG$9="",0,IF(DG$9-SUMIFS(conditions!$73:$73,conditions!$8:$8,"&lt;="&amp;DG$9,conditions!$9:$9,"&gt;="&amp;DG$9)-SUMIFS(conditions!$71:$71,conditions!$8:$8,"&lt;="&amp;DG$9,conditions!$9:$9,"&gt;="&amp;DG$9)&lt;$U$9,SUMIFS(17:17,$9:$9,DG$9-SUMIFS(conditions!$73:$73,conditions!$8:$8,"&lt;="&amp;DG$9,conditions!$9:$9,"&gt;="&amp;DG$9))*conditions!$U$69*conditions!$U$72,SUMIFS(17:17,$9:$9,DG$9-SUMIFS(conditions!$73:$73,conditions!$8:$8,"&lt;="&amp;DG$9,conditions!$9:$9,"&gt;="&amp;DG$9))*SUMIFS(conditions!$69:$69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*SUMIFS(conditions!$72:$72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))</f>
        <v>0</v>
      </c>
      <c r="DH98" s="37">
        <f>IF(DH$9="",0,IF(DH$9-SUMIFS(conditions!$73:$73,conditions!$8:$8,"&lt;="&amp;DH$9,conditions!$9:$9,"&gt;="&amp;DH$9)-SUMIFS(conditions!$71:$71,conditions!$8:$8,"&lt;="&amp;DH$9,conditions!$9:$9,"&gt;="&amp;DH$9)&lt;$U$9,SUMIFS(17:17,$9:$9,DH$9-SUMIFS(conditions!$73:$73,conditions!$8:$8,"&lt;="&amp;DH$9,conditions!$9:$9,"&gt;="&amp;DH$9))*conditions!$U$69*conditions!$U$72,SUMIFS(17:17,$9:$9,DH$9-SUMIFS(conditions!$73:$73,conditions!$8:$8,"&lt;="&amp;DH$9,conditions!$9:$9,"&gt;="&amp;DH$9))*SUMIFS(conditions!$69:$69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*SUMIFS(conditions!$72:$72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))</f>
        <v>0</v>
      </c>
      <c r="DI98" s="37">
        <f>IF(DI$9="",0,IF(DI$9-SUMIFS(conditions!$73:$73,conditions!$8:$8,"&lt;="&amp;DI$9,conditions!$9:$9,"&gt;="&amp;DI$9)-SUMIFS(conditions!$71:$71,conditions!$8:$8,"&lt;="&amp;DI$9,conditions!$9:$9,"&gt;="&amp;DI$9)&lt;$U$9,SUMIFS(17:17,$9:$9,DI$9-SUMIFS(conditions!$73:$73,conditions!$8:$8,"&lt;="&amp;DI$9,conditions!$9:$9,"&gt;="&amp;DI$9))*conditions!$U$69*conditions!$U$72,SUMIFS(17:17,$9:$9,DI$9-SUMIFS(conditions!$73:$73,conditions!$8:$8,"&lt;="&amp;DI$9,conditions!$9:$9,"&gt;="&amp;DI$9))*SUMIFS(conditions!$69:$69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*SUMIFS(conditions!$72:$72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))</f>
        <v>18</v>
      </c>
      <c r="DJ98" s="37">
        <f>IF(DJ$9="",0,IF(DJ$9-SUMIFS(conditions!$73:$73,conditions!$8:$8,"&lt;="&amp;DJ$9,conditions!$9:$9,"&gt;="&amp;DJ$9)-SUMIFS(conditions!$71:$71,conditions!$8:$8,"&lt;="&amp;DJ$9,conditions!$9:$9,"&gt;="&amp;DJ$9)&lt;$U$9,SUMIFS(17:17,$9:$9,DJ$9-SUMIFS(conditions!$73:$73,conditions!$8:$8,"&lt;="&amp;DJ$9,conditions!$9:$9,"&gt;="&amp;DJ$9))*conditions!$U$69*conditions!$U$72,SUMIFS(17:17,$9:$9,DJ$9-SUMIFS(conditions!$73:$73,conditions!$8:$8,"&lt;="&amp;DJ$9,conditions!$9:$9,"&gt;="&amp;DJ$9))*SUMIFS(conditions!$69:$69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*SUMIFS(conditions!$72:$72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))</f>
        <v>18</v>
      </c>
      <c r="DK98" s="37">
        <f>IF(DK$9="",0,IF(DK$9-SUMIFS(conditions!$73:$73,conditions!$8:$8,"&lt;="&amp;DK$9,conditions!$9:$9,"&gt;="&amp;DK$9)-SUMIFS(conditions!$71:$71,conditions!$8:$8,"&lt;="&amp;DK$9,conditions!$9:$9,"&gt;="&amp;DK$9)&lt;$U$9,SUMIFS(17:17,$9:$9,DK$9-SUMIFS(conditions!$73:$73,conditions!$8:$8,"&lt;="&amp;DK$9,conditions!$9:$9,"&gt;="&amp;DK$9))*conditions!$U$69*conditions!$U$72,SUMIFS(17:17,$9:$9,DK$9-SUMIFS(conditions!$73:$73,conditions!$8:$8,"&lt;="&amp;DK$9,conditions!$9:$9,"&gt;="&amp;DK$9))*SUMIFS(conditions!$69:$69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*SUMIFS(conditions!$72:$72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))</f>
        <v>18</v>
      </c>
      <c r="DL98" s="37">
        <f>IF(DL$9="",0,IF(DL$9-SUMIFS(conditions!$73:$73,conditions!$8:$8,"&lt;="&amp;DL$9,conditions!$9:$9,"&gt;="&amp;DL$9)-SUMIFS(conditions!$71:$71,conditions!$8:$8,"&lt;="&amp;DL$9,conditions!$9:$9,"&gt;="&amp;DL$9)&lt;$U$9,SUMIFS(17:17,$9:$9,DL$9-SUMIFS(conditions!$73:$73,conditions!$8:$8,"&lt;="&amp;DL$9,conditions!$9:$9,"&gt;="&amp;DL$9))*conditions!$U$69*conditions!$U$72,SUMIFS(17:17,$9:$9,DL$9-SUMIFS(conditions!$73:$73,conditions!$8:$8,"&lt;="&amp;DL$9,conditions!$9:$9,"&gt;="&amp;DL$9))*SUMIFS(conditions!$69:$69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*SUMIFS(conditions!$72:$72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))</f>
        <v>18</v>
      </c>
      <c r="DM98" s="37">
        <f>IF(DM$9="",0,IF(DM$9-SUMIFS(conditions!$73:$73,conditions!$8:$8,"&lt;="&amp;DM$9,conditions!$9:$9,"&gt;="&amp;DM$9)-SUMIFS(conditions!$71:$71,conditions!$8:$8,"&lt;="&amp;DM$9,conditions!$9:$9,"&gt;="&amp;DM$9)&lt;$U$9,SUMIFS(17:17,$9:$9,DM$9-SUMIFS(conditions!$73:$73,conditions!$8:$8,"&lt;="&amp;DM$9,conditions!$9:$9,"&gt;="&amp;DM$9))*conditions!$U$69*conditions!$U$72,SUMIFS(17:17,$9:$9,DM$9-SUMIFS(conditions!$73:$73,conditions!$8:$8,"&lt;="&amp;DM$9,conditions!$9:$9,"&gt;="&amp;DM$9))*SUMIFS(conditions!$69:$69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*SUMIFS(conditions!$72:$72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))</f>
        <v>18</v>
      </c>
      <c r="DN98" s="37">
        <f>IF(DN$9="",0,IF(DN$9-SUMIFS(conditions!$73:$73,conditions!$8:$8,"&lt;="&amp;DN$9,conditions!$9:$9,"&gt;="&amp;DN$9)-SUMIFS(conditions!$71:$71,conditions!$8:$8,"&lt;="&amp;DN$9,conditions!$9:$9,"&gt;="&amp;DN$9)&lt;$U$9,SUMIFS(17:17,$9:$9,DN$9-SUMIFS(conditions!$73:$73,conditions!$8:$8,"&lt;="&amp;DN$9,conditions!$9:$9,"&gt;="&amp;DN$9))*conditions!$U$69*conditions!$U$72,SUMIFS(17:17,$9:$9,DN$9-SUMIFS(conditions!$73:$73,conditions!$8:$8,"&lt;="&amp;DN$9,conditions!$9:$9,"&gt;="&amp;DN$9))*SUMIFS(conditions!$69:$69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*SUMIFS(conditions!$72:$72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))</f>
        <v>0</v>
      </c>
      <c r="DO98" s="37">
        <f>IF(DO$9="",0,IF(DO$9-SUMIFS(conditions!$73:$73,conditions!$8:$8,"&lt;="&amp;DO$9,conditions!$9:$9,"&gt;="&amp;DO$9)-SUMIFS(conditions!$71:$71,conditions!$8:$8,"&lt;="&amp;DO$9,conditions!$9:$9,"&gt;="&amp;DO$9)&lt;$U$9,SUMIFS(17:17,$9:$9,DO$9-SUMIFS(conditions!$73:$73,conditions!$8:$8,"&lt;="&amp;DO$9,conditions!$9:$9,"&gt;="&amp;DO$9))*conditions!$U$69*conditions!$U$72,SUMIFS(17:17,$9:$9,DO$9-SUMIFS(conditions!$73:$73,conditions!$8:$8,"&lt;="&amp;DO$9,conditions!$9:$9,"&gt;="&amp;DO$9))*SUMIFS(conditions!$69:$69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*SUMIFS(conditions!$72:$72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))</f>
        <v>0</v>
      </c>
      <c r="DP98" s="37">
        <f>IF(DP$9="",0,IF(DP$9-SUMIFS(conditions!$73:$73,conditions!$8:$8,"&lt;="&amp;DP$9,conditions!$9:$9,"&gt;="&amp;DP$9)-SUMIFS(conditions!$71:$71,conditions!$8:$8,"&lt;="&amp;DP$9,conditions!$9:$9,"&gt;="&amp;DP$9)&lt;$U$9,SUMIFS(17:17,$9:$9,DP$9-SUMIFS(conditions!$73:$73,conditions!$8:$8,"&lt;="&amp;DP$9,conditions!$9:$9,"&gt;="&amp;DP$9))*conditions!$U$69*conditions!$U$72,SUMIFS(17:17,$9:$9,DP$9-SUMIFS(conditions!$73:$73,conditions!$8:$8,"&lt;="&amp;DP$9,conditions!$9:$9,"&gt;="&amp;DP$9))*SUMIFS(conditions!$69:$69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*SUMIFS(conditions!$72:$72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))</f>
        <v>18</v>
      </c>
      <c r="DQ98" s="37">
        <f>IF(DQ$9="",0,IF(DQ$9-SUMIFS(conditions!$73:$73,conditions!$8:$8,"&lt;="&amp;DQ$9,conditions!$9:$9,"&gt;="&amp;DQ$9)-SUMIFS(conditions!$71:$71,conditions!$8:$8,"&lt;="&amp;DQ$9,conditions!$9:$9,"&gt;="&amp;DQ$9)&lt;$U$9,SUMIFS(17:17,$9:$9,DQ$9-SUMIFS(conditions!$73:$73,conditions!$8:$8,"&lt;="&amp;DQ$9,conditions!$9:$9,"&gt;="&amp;DQ$9))*conditions!$U$69*conditions!$U$72,SUMIFS(17:17,$9:$9,DQ$9-SUMIFS(conditions!$73:$73,conditions!$8:$8,"&lt;="&amp;DQ$9,conditions!$9:$9,"&gt;="&amp;DQ$9))*SUMIFS(conditions!$69:$69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*SUMIFS(conditions!$72:$72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))</f>
        <v>18</v>
      </c>
      <c r="DR98" s="37">
        <f>IF(DR$9="",0,IF(DR$9-SUMIFS(conditions!$73:$73,conditions!$8:$8,"&lt;="&amp;DR$9,conditions!$9:$9,"&gt;="&amp;DR$9)-SUMIFS(conditions!$71:$71,conditions!$8:$8,"&lt;="&amp;DR$9,conditions!$9:$9,"&gt;="&amp;DR$9)&lt;$U$9,SUMIFS(17:17,$9:$9,DR$9-SUMIFS(conditions!$73:$73,conditions!$8:$8,"&lt;="&amp;DR$9,conditions!$9:$9,"&gt;="&amp;DR$9))*conditions!$U$69*conditions!$U$72,SUMIFS(17:17,$9:$9,DR$9-SUMIFS(conditions!$73:$73,conditions!$8:$8,"&lt;="&amp;DR$9,conditions!$9:$9,"&gt;="&amp;DR$9))*SUMIFS(conditions!$69:$69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*SUMIFS(conditions!$72:$72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))</f>
        <v>18</v>
      </c>
      <c r="DS98" s="37">
        <f>IF(DS$9="",0,IF(DS$9-SUMIFS(conditions!$73:$73,conditions!$8:$8,"&lt;="&amp;DS$9,conditions!$9:$9,"&gt;="&amp;DS$9)-SUMIFS(conditions!$71:$71,conditions!$8:$8,"&lt;="&amp;DS$9,conditions!$9:$9,"&gt;="&amp;DS$9)&lt;$U$9,SUMIFS(17:17,$9:$9,DS$9-SUMIFS(conditions!$73:$73,conditions!$8:$8,"&lt;="&amp;DS$9,conditions!$9:$9,"&gt;="&amp;DS$9))*conditions!$U$69*conditions!$U$72,SUMIFS(17:17,$9:$9,DS$9-SUMIFS(conditions!$73:$73,conditions!$8:$8,"&lt;="&amp;DS$9,conditions!$9:$9,"&gt;="&amp;DS$9))*SUMIFS(conditions!$69:$69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*SUMIFS(conditions!$72:$72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))</f>
        <v>18</v>
      </c>
      <c r="DT98" s="37">
        <f>IF(DT$9="",0,IF(DT$9-SUMIFS(conditions!$73:$73,conditions!$8:$8,"&lt;="&amp;DT$9,conditions!$9:$9,"&gt;="&amp;DT$9)-SUMIFS(conditions!$71:$71,conditions!$8:$8,"&lt;="&amp;DT$9,conditions!$9:$9,"&gt;="&amp;DT$9)&lt;$U$9,SUMIFS(17:17,$9:$9,DT$9-SUMIFS(conditions!$73:$73,conditions!$8:$8,"&lt;="&amp;DT$9,conditions!$9:$9,"&gt;="&amp;DT$9))*conditions!$U$69*conditions!$U$72,SUMIFS(17:17,$9:$9,DT$9-SUMIFS(conditions!$73:$73,conditions!$8:$8,"&lt;="&amp;DT$9,conditions!$9:$9,"&gt;="&amp;DT$9))*SUMIFS(conditions!$69:$69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*SUMIFS(conditions!$72:$72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))</f>
        <v>18</v>
      </c>
      <c r="DU98" s="37">
        <f>IF(DU$9="",0,IF(DU$9-SUMIFS(conditions!$73:$73,conditions!$8:$8,"&lt;="&amp;DU$9,conditions!$9:$9,"&gt;="&amp;DU$9)-SUMIFS(conditions!$71:$71,conditions!$8:$8,"&lt;="&amp;DU$9,conditions!$9:$9,"&gt;="&amp;DU$9)&lt;$U$9,SUMIFS(17:17,$9:$9,DU$9-SUMIFS(conditions!$73:$73,conditions!$8:$8,"&lt;="&amp;DU$9,conditions!$9:$9,"&gt;="&amp;DU$9))*conditions!$U$69*conditions!$U$72,SUMIFS(17:17,$9:$9,DU$9-SUMIFS(conditions!$73:$73,conditions!$8:$8,"&lt;="&amp;DU$9,conditions!$9:$9,"&gt;="&amp;DU$9))*SUMIFS(conditions!$69:$69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*SUMIFS(conditions!$72:$72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))</f>
        <v>0</v>
      </c>
      <c r="DV98" s="37">
        <f>IF(DV$9="",0,IF(DV$9-SUMIFS(conditions!$73:$73,conditions!$8:$8,"&lt;="&amp;DV$9,conditions!$9:$9,"&gt;="&amp;DV$9)-SUMIFS(conditions!$71:$71,conditions!$8:$8,"&lt;="&amp;DV$9,conditions!$9:$9,"&gt;="&amp;DV$9)&lt;$U$9,SUMIFS(17:17,$9:$9,DV$9-SUMIFS(conditions!$73:$73,conditions!$8:$8,"&lt;="&amp;DV$9,conditions!$9:$9,"&gt;="&amp;DV$9))*conditions!$U$69*conditions!$U$72,SUMIFS(17:17,$9:$9,DV$9-SUMIFS(conditions!$73:$73,conditions!$8:$8,"&lt;="&amp;DV$9,conditions!$9:$9,"&gt;="&amp;DV$9))*SUMIFS(conditions!$69:$69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*SUMIFS(conditions!$72:$72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))</f>
        <v>0</v>
      </c>
      <c r="DW98" s="37">
        <f>IF(DW$9="",0,IF(DW$9-SUMIFS(conditions!$73:$73,conditions!$8:$8,"&lt;="&amp;DW$9,conditions!$9:$9,"&gt;="&amp;DW$9)-SUMIFS(conditions!$71:$71,conditions!$8:$8,"&lt;="&amp;DW$9,conditions!$9:$9,"&gt;="&amp;DW$9)&lt;$U$9,SUMIFS(17:17,$9:$9,DW$9-SUMIFS(conditions!$73:$73,conditions!$8:$8,"&lt;="&amp;DW$9,conditions!$9:$9,"&gt;="&amp;DW$9))*conditions!$U$69*conditions!$U$72,SUMIFS(17:17,$9:$9,DW$9-SUMIFS(conditions!$73:$73,conditions!$8:$8,"&lt;="&amp;DW$9,conditions!$9:$9,"&gt;="&amp;DW$9))*SUMIFS(conditions!$69:$69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*SUMIFS(conditions!$72:$72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))</f>
        <v>18</v>
      </c>
      <c r="DX98" s="37">
        <f>IF(DX$9="",0,IF(DX$9-SUMIFS(conditions!$73:$73,conditions!$8:$8,"&lt;="&amp;DX$9,conditions!$9:$9,"&gt;="&amp;DX$9)-SUMIFS(conditions!$71:$71,conditions!$8:$8,"&lt;="&amp;DX$9,conditions!$9:$9,"&gt;="&amp;DX$9)&lt;$U$9,SUMIFS(17:17,$9:$9,DX$9-SUMIFS(conditions!$73:$73,conditions!$8:$8,"&lt;="&amp;DX$9,conditions!$9:$9,"&gt;="&amp;DX$9))*conditions!$U$69*conditions!$U$72,SUMIFS(17:17,$9:$9,DX$9-SUMIFS(conditions!$73:$73,conditions!$8:$8,"&lt;="&amp;DX$9,conditions!$9:$9,"&gt;="&amp;DX$9))*SUMIFS(conditions!$69:$69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*SUMIFS(conditions!$72:$72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))</f>
        <v>17.82</v>
      </c>
      <c r="DY98" s="37">
        <f>IF(DY$9="",0,IF(DY$9-SUMIFS(conditions!$73:$73,conditions!$8:$8,"&lt;="&amp;DY$9,conditions!$9:$9,"&gt;="&amp;DY$9)-SUMIFS(conditions!$71:$71,conditions!$8:$8,"&lt;="&amp;DY$9,conditions!$9:$9,"&gt;="&amp;DY$9)&lt;$U$9,SUMIFS(17:17,$9:$9,DY$9-SUMIFS(conditions!$73:$73,conditions!$8:$8,"&lt;="&amp;DY$9,conditions!$9:$9,"&gt;="&amp;DY$9))*conditions!$U$69*conditions!$U$72,SUMIFS(17:17,$9:$9,DY$9-SUMIFS(conditions!$73:$73,conditions!$8:$8,"&lt;="&amp;DY$9,conditions!$9:$9,"&gt;="&amp;DY$9))*SUMIFS(conditions!$69:$69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*SUMIFS(conditions!$72:$72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))</f>
        <v>17.82</v>
      </c>
      <c r="DZ98" s="37">
        <f>IF(DZ$9="",0,IF(DZ$9-SUMIFS(conditions!$73:$73,conditions!$8:$8,"&lt;="&amp;DZ$9,conditions!$9:$9,"&gt;="&amp;DZ$9)-SUMIFS(conditions!$71:$71,conditions!$8:$8,"&lt;="&amp;DZ$9,conditions!$9:$9,"&gt;="&amp;DZ$9)&lt;$U$9,SUMIFS(17:17,$9:$9,DZ$9-SUMIFS(conditions!$73:$73,conditions!$8:$8,"&lt;="&amp;DZ$9,conditions!$9:$9,"&gt;="&amp;DZ$9))*conditions!$U$69*conditions!$U$72,SUMIFS(17:17,$9:$9,DZ$9-SUMIFS(conditions!$73:$73,conditions!$8:$8,"&lt;="&amp;DZ$9,conditions!$9:$9,"&gt;="&amp;DZ$9))*SUMIFS(conditions!$69:$69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*SUMIFS(conditions!$72:$72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))</f>
        <v>17.82</v>
      </c>
      <c r="EA98" s="37">
        <f>IF(EA$9="",0,IF(EA$9-SUMIFS(conditions!$73:$73,conditions!$8:$8,"&lt;="&amp;EA$9,conditions!$9:$9,"&gt;="&amp;EA$9)-SUMIFS(conditions!$71:$71,conditions!$8:$8,"&lt;="&amp;EA$9,conditions!$9:$9,"&gt;="&amp;EA$9)&lt;$U$9,SUMIFS(17:17,$9:$9,EA$9-SUMIFS(conditions!$73:$73,conditions!$8:$8,"&lt;="&amp;EA$9,conditions!$9:$9,"&gt;="&amp;EA$9))*conditions!$U$69*conditions!$U$72,SUMIFS(17:17,$9:$9,EA$9-SUMIFS(conditions!$73:$73,conditions!$8:$8,"&lt;="&amp;EA$9,conditions!$9:$9,"&gt;="&amp;EA$9))*SUMIFS(conditions!$69:$69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*SUMIFS(conditions!$72:$72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))</f>
        <v>17.82</v>
      </c>
      <c r="EB98" s="37">
        <f>IF(EB$9="",0,IF(EB$9-SUMIFS(conditions!$73:$73,conditions!$8:$8,"&lt;="&amp;EB$9,conditions!$9:$9,"&gt;="&amp;EB$9)-SUMIFS(conditions!$71:$71,conditions!$8:$8,"&lt;="&amp;EB$9,conditions!$9:$9,"&gt;="&amp;EB$9)&lt;$U$9,SUMIFS(17:17,$9:$9,EB$9-SUMIFS(conditions!$73:$73,conditions!$8:$8,"&lt;="&amp;EB$9,conditions!$9:$9,"&gt;="&amp;EB$9))*conditions!$U$69*conditions!$U$72,SUMIFS(17:17,$9:$9,EB$9-SUMIFS(conditions!$73:$73,conditions!$8:$8,"&lt;="&amp;EB$9,conditions!$9:$9,"&gt;="&amp;EB$9))*SUMIFS(conditions!$69:$69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*SUMIFS(conditions!$72:$72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))</f>
        <v>0</v>
      </c>
      <c r="EC98" s="37">
        <f>IF(EC$9="",0,IF(EC$9-SUMIFS(conditions!$73:$73,conditions!$8:$8,"&lt;="&amp;EC$9,conditions!$9:$9,"&gt;="&amp;EC$9)-SUMIFS(conditions!$71:$71,conditions!$8:$8,"&lt;="&amp;EC$9,conditions!$9:$9,"&gt;="&amp;EC$9)&lt;$U$9,SUMIFS(17:17,$9:$9,EC$9-SUMIFS(conditions!$73:$73,conditions!$8:$8,"&lt;="&amp;EC$9,conditions!$9:$9,"&gt;="&amp;EC$9))*conditions!$U$69*conditions!$U$72,SUMIFS(17:17,$9:$9,EC$9-SUMIFS(conditions!$73:$73,conditions!$8:$8,"&lt;="&amp;EC$9,conditions!$9:$9,"&gt;="&amp;EC$9))*SUMIFS(conditions!$69:$69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*SUMIFS(conditions!$72:$72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))</f>
        <v>0</v>
      </c>
      <c r="ED98" s="37">
        <f>IF(ED$9="",0,IF(ED$9-SUMIFS(conditions!$73:$73,conditions!$8:$8,"&lt;="&amp;ED$9,conditions!$9:$9,"&gt;="&amp;ED$9)-SUMIFS(conditions!$71:$71,conditions!$8:$8,"&lt;="&amp;ED$9,conditions!$9:$9,"&gt;="&amp;ED$9)&lt;$U$9,SUMIFS(17:17,$9:$9,ED$9-SUMIFS(conditions!$73:$73,conditions!$8:$8,"&lt;="&amp;ED$9,conditions!$9:$9,"&gt;="&amp;ED$9))*conditions!$U$69*conditions!$U$72,SUMIFS(17:17,$9:$9,ED$9-SUMIFS(conditions!$73:$73,conditions!$8:$8,"&lt;="&amp;ED$9,conditions!$9:$9,"&gt;="&amp;ED$9))*SUMIFS(conditions!$69:$69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*SUMIFS(conditions!$72:$72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))</f>
        <v>17.82</v>
      </c>
      <c r="EE98" s="37">
        <f>IF(EE$9="",0,IF(EE$9-SUMIFS(conditions!$73:$73,conditions!$8:$8,"&lt;="&amp;EE$9,conditions!$9:$9,"&gt;="&amp;EE$9)-SUMIFS(conditions!$71:$71,conditions!$8:$8,"&lt;="&amp;EE$9,conditions!$9:$9,"&gt;="&amp;EE$9)&lt;$U$9,SUMIFS(17:17,$9:$9,EE$9-SUMIFS(conditions!$73:$73,conditions!$8:$8,"&lt;="&amp;EE$9,conditions!$9:$9,"&gt;="&amp;EE$9))*conditions!$U$69*conditions!$U$72,SUMIFS(17:17,$9:$9,EE$9-SUMIFS(conditions!$73:$73,conditions!$8:$8,"&lt;="&amp;EE$9,conditions!$9:$9,"&gt;="&amp;EE$9))*SUMIFS(conditions!$69:$69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*SUMIFS(conditions!$72:$72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))</f>
        <v>17.82</v>
      </c>
      <c r="EF98" s="37">
        <f>IF(EF$9="",0,IF(EF$9-SUMIFS(conditions!$73:$73,conditions!$8:$8,"&lt;="&amp;EF$9,conditions!$9:$9,"&gt;="&amp;EF$9)-SUMIFS(conditions!$71:$71,conditions!$8:$8,"&lt;="&amp;EF$9,conditions!$9:$9,"&gt;="&amp;EF$9)&lt;$U$9,SUMIFS(17:17,$9:$9,EF$9-SUMIFS(conditions!$73:$73,conditions!$8:$8,"&lt;="&amp;EF$9,conditions!$9:$9,"&gt;="&amp;EF$9))*conditions!$U$69*conditions!$U$72,SUMIFS(17:17,$9:$9,EF$9-SUMIFS(conditions!$73:$73,conditions!$8:$8,"&lt;="&amp;EF$9,conditions!$9:$9,"&gt;="&amp;EF$9))*SUMIFS(conditions!$69:$69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*SUMIFS(conditions!$72:$72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))</f>
        <v>17.82</v>
      </c>
      <c r="EG98" s="37">
        <f>IF(EG$9="",0,IF(EG$9-SUMIFS(conditions!$73:$73,conditions!$8:$8,"&lt;="&amp;EG$9,conditions!$9:$9,"&gt;="&amp;EG$9)-SUMIFS(conditions!$71:$71,conditions!$8:$8,"&lt;="&amp;EG$9,conditions!$9:$9,"&gt;="&amp;EG$9)&lt;$U$9,SUMIFS(17:17,$9:$9,EG$9-SUMIFS(conditions!$73:$73,conditions!$8:$8,"&lt;="&amp;EG$9,conditions!$9:$9,"&gt;="&amp;EG$9))*conditions!$U$69*conditions!$U$72,SUMIFS(17:17,$9:$9,EG$9-SUMIFS(conditions!$73:$73,conditions!$8:$8,"&lt;="&amp;EG$9,conditions!$9:$9,"&gt;="&amp;EG$9))*SUMIFS(conditions!$69:$69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*SUMIFS(conditions!$72:$72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))</f>
        <v>17.82</v>
      </c>
      <c r="EH98" s="37">
        <f>IF(EH$9="",0,IF(EH$9-SUMIFS(conditions!$73:$73,conditions!$8:$8,"&lt;="&amp;EH$9,conditions!$9:$9,"&gt;="&amp;EH$9)-SUMIFS(conditions!$71:$71,conditions!$8:$8,"&lt;="&amp;EH$9,conditions!$9:$9,"&gt;="&amp;EH$9)&lt;$U$9,SUMIFS(17:17,$9:$9,EH$9-SUMIFS(conditions!$73:$73,conditions!$8:$8,"&lt;="&amp;EH$9,conditions!$9:$9,"&gt;="&amp;EH$9))*conditions!$U$69*conditions!$U$72,SUMIFS(17:17,$9:$9,EH$9-SUMIFS(conditions!$73:$73,conditions!$8:$8,"&lt;="&amp;EH$9,conditions!$9:$9,"&gt;="&amp;EH$9))*SUMIFS(conditions!$69:$69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*SUMIFS(conditions!$72:$72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))</f>
        <v>17.82</v>
      </c>
      <c r="EI98" s="37">
        <f>IF(EI$9="",0,IF(EI$9-SUMIFS(conditions!$73:$73,conditions!$8:$8,"&lt;="&amp;EI$9,conditions!$9:$9,"&gt;="&amp;EI$9)-SUMIFS(conditions!$71:$71,conditions!$8:$8,"&lt;="&amp;EI$9,conditions!$9:$9,"&gt;="&amp;EI$9)&lt;$U$9,SUMIFS(17:17,$9:$9,EI$9-SUMIFS(conditions!$73:$73,conditions!$8:$8,"&lt;="&amp;EI$9,conditions!$9:$9,"&gt;="&amp;EI$9))*conditions!$U$69*conditions!$U$72,SUMIFS(17:17,$9:$9,EI$9-SUMIFS(conditions!$73:$73,conditions!$8:$8,"&lt;="&amp;EI$9,conditions!$9:$9,"&gt;="&amp;EI$9))*SUMIFS(conditions!$69:$69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*SUMIFS(conditions!$72:$72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))</f>
        <v>0</v>
      </c>
      <c r="EJ98" s="37">
        <f>IF(EJ$9="",0,IF(EJ$9-SUMIFS(conditions!$73:$73,conditions!$8:$8,"&lt;="&amp;EJ$9,conditions!$9:$9,"&gt;="&amp;EJ$9)-SUMIFS(conditions!$71:$71,conditions!$8:$8,"&lt;="&amp;EJ$9,conditions!$9:$9,"&gt;="&amp;EJ$9)&lt;$U$9,SUMIFS(17:17,$9:$9,EJ$9-SUMIFS(conditions!$73:$73,conditions!$8:$8,"&lt;="&amp;EJ$9,conditions!$9:$9,"&gt;="&amp;EJ$9))*conditions!$U$69*conditions!$U$72,SUMIFS(17:17,$9:$9,EJ$9-SUMIFS(conditions!$73:$73,conditions!$8:$8,"&lt;="&amp;EJ$9,conditions!$9:$9,"&gt;="&amp;EJ$9))*SUMIFS(conditions!$69:$69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*SUMIFS(conditions!$72:$72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))</f>
        <v>0</v>
      </c>
      <c r="EK98" s="37">
        <f>IF(EK$9="",0,IF(EK$9-SUMIFS(conditions!$73:$73,conditions!$8:$8,"&lt;="&amp;EK$9,conditions!$9:$9,"&gt;="&amp;EK$9)-SUMIFS(conditions!$71:$71,conditions!$8:$8,"&lt;="&amp;EK$9,conditions!$9:$9,"&gt;="&amp;EK$9)&lt;$U$9,SUMIFS(17:17,$9:$9,EK$9-SUMIFS(conditions!$73:$73,conditions!$8:$8,"&lt;="&amp;EK$9,conditions!$9:$9,"&gt;="&amp;EK$9))*conditions!$U$69*conditions!$U$72,SUMIFS(17:17,$9:$9,EK$9-SUMIFS(conditions!$73:$73,conditions!$8:$8,"&lt;="&amp;EK$9,conditions!$9:$9,"&gt;="&amp;EK$9))*SUMIFS(conditions!$69:$69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*SUMIFS(conditions!$72:$72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))</f>
        <v>17.82</v>
      </c>
      <c r="EL98" s="37">
        <f>IF(EL$9="",0,IF(EL$9-SUMIFS(conditions!$73:$73,conditions!$8:$8,"&lt;="&amp;EL$9,conditions!$9:$9,"&gt;="&amp;EL$9)-SUMIFS(conditions!$71:$71,conditions!$8:$8,"&lt;="&amp;EL$9,conditions!$9:$9,"&gt;="&amp;EL$9)&lt;$U$9,SUMIFS(17:17,$9:$9,EL$9-SUMIFS(conditions!$73:$73,conditions!$8:$8,"&lt;="&amp;EL$9,conditions!$9:$9,"&gt;="&amp;EL$9))*conditions!$U$69*conditions!$U$72,SUMIFS(17:17,$9:$9,EL$9-SUMIFS(conditions!$73:$73,conditions!$8:$8,"&lt;="&amp;EL$9,conditions!$9:$9,"&gt;="&amp;EL$9))*SUMIFS(conditions!$69:$69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*SUMIFS(conditions!$72:$72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))</f>
        <v>17.82</v>
      </c>
      <c r="EM98" s="37">
        <f>IF(EM$9="",0,IF(EM$9-SUMIFS(conditions!$73:$73,conditions!$8:$8,"&lt;="&amp;EM$9,conditions!$9:$9,"&gt;="&amp;EM$9)-SUMIFS(conditions!$71:$71,conditions!$8:$8,"&lt;="&amp;EM$9,conditions!$9:$9,"&gt;="&amp;EM$9)&lt;$U$9,SUMIFS(17:17,$9:$9,EM$9-SUMIFS(conditions!$73:$73,conditions!$8:$8,"&lt;="&amp;EM$9,conditions!$9:$9,"&gt;="&amp;EM$9))*conditions!$U$69*conditions!$U$72,SUMIFS(17:17,$9:$9,EM$9-SUMIFS(conditions!$73:$73,conditions!$8:$8,"&lt;="&amp;EM$9,conditions!$9:$9,"&gt;="&amp;EM$9))*SUMIFS(conditions!$69:$69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*SUMIFS(conditions!$72:$72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))</f>
        <v>17.82</v>
      </c>
      <c r="EN98" s="37">
        <f>IF(EN$9="",0,IF(EN$9-SUMIFS(conditions!$73:$73,conditions!$8:$8,"&lt;="&amp;EN$9,conditions!$9:$9,"&gt;="&amp;EN$9)-SUMIFS(conditions!$71:$71,conditions!$8:$8,"&lt;="&amp;EN$9,conditions!$9:$9,"&gt;="&amp;EN$9)&lt;$U$9,SUMIFS(17:17,$9:$9,EN$9-SUMIFS(conditions!$73:$73,conditions!$8:$8,"&lt;="&amp;EN$9,conditions!$9:$9,"&gt;="&amp;EN$9))*conditions!$U$69*conditions!$U$72,SUMIFS(17:17,$9:$9,EN$9-SUMIFS(conditions!$73:$73,conditions!$8:$8,"&lt;="&amp;EN$9,conditions!$9:$9,"&gt;="&amp;EN$9))*SUMIFS(conditions!$69:$69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*SUMIFS(conditions!$72:$72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))</f>
        <v>17.82</v>
      </c>
      <c r="EO98" s="37">
        <f>IF(EO$9="",0,IF(EO$9-SUMIFS(conditions!$73:$73,conditions!$8:$8,"&lt;="&amp;EO$9,conditions!$9:$9,"&gt;="&amp;EO$9)-SUMIFS(conditions!$71:$71,conditions!$8:$8,"&lt;="&amp;EO$9,conditions!$9:$9,"&gt;="&amp;EO$9)&lt;$U$9,SUMIFS(17:17,$9:$9,EO$9-SUMIFS(conditions!$73:$73,conditions!$8:$8,"&lt;="&amp;EO$9,conditions!$9:$9,"&gt;="&amp;EO$9))*conditions!$U$69*conditions!$U$72,SUMIFS(17:17,$9:$9,EO$9-SUMIFS(conditions!$73:$73,conditions!$8:$8,"&lt;="&amp;EO$9,conditions!$9:$9,"&gt;="&amp;EO$9))*SUMIFS(conditions!$69:$69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*SUMIFS(conditions!$72:$72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))</f>
        <v>17.82</v>
      </c>
      <c r="EP98" s="37">
        <f>IF(EP$9="",0,IF(EP$9-SUMIFS(conditions!$73:$73,conditions!$8:$8,"&lt;="&amp;EP$9,conditions!$9:$9,"&gt;="&amp;EP$9)-SUMIFS(conditions!$71:$71,conditions!$8:$8,"&lt;="&amp;EP$9,conditions!$9:$9,"&gt;="&amp;EP$9)&lt;$U$9,SUMIFS(17:17,$9:$9,EP$9-SUMIFS(conditions!$73:$73,conditions!$8:$8,"&lt;="&amp;EP$9,conditions!$9:$9,"&gt;="&amp;EP$9))*conditions!$U$69*conditions!$U$72,SUMIFS(17:17,$9:$9,EP$9-SUMIFS(conditions!$73:$73,conditions!$8:$8,"&lt;="&amp;EP$9,conditions!$9:$9,"&gt;="&amp;EP$9))*SUMIFS(conditions!$69:$69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*SUMIFS(conditions!$72:$72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))</f>
        <v>0</v>
      </c>
      <c r="EQ98" s="37">
        <f>IF(EQ$9="",0,IF(EQ$9-SUMIFS(conditions!$73:$73,conditions!$8:$8,"&lt;="&amp;EQ$9,conditions!$9:$9,"&gt;="&amp;EQ$9)-SUMIFS(conditions!$71:$71,conditions!$8:$8,"&lt;="&amp;EQ$9,conditions!$9:$9,"&gt;="&amp;EQ$9)&lt;$U$9,SUMIFS(17:17,$9:$9,EQ$9-SUMIFS(conditions!$73:$73,conditions!$8:$8,"&lt;="&amp;EQ$9,conditions!$9:$9,"&gt;="&amp;EQ$9))*conditions!$U$69*conditions!$U$72,SUMIFS(17:17,$9:$9,EQ$9-SUMIFS(conditions!$73:$73,conditions!$8:$8,"&lt;="&amp;EQ$9,conditions!$9:$9,"&gt;="&amp;EQ$9))*SUMIFS(conditions!$69:$69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*SUMIFS(conditions!$72:$72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))</f>
        <v>0</v>
      </c>
      <c r="ER98" s="37">
        <f>IF(ER$9="",0,IF(ER$9-SUMIFS(conditions!$73:$73,conditions!$8:$8,"&lt;="&amp;ER$9,conditions!$9:$9,"&gt;="&amp;ER$9)-SUMIFS(conditions!$71:$71,conditions!$8:$8,"&lt;="&amp;ER$9,conditions!$9:$9,"&gt;="&amp;ER$9)&lt;$U$9,SUMIFS(17:17,$9:$9,ER$9-SUMIFS(conditions!$73:$73,conditions!$8:$8,"&lt;="&amp;ER$9,conditions!$9:$9,"&gt;="&amp;ER$9))*conditions!$U$69*conditions!$U$72,SUMIFS(17:17,$9:$9,ER$9-SUMIFS(conditions!$73:$73,conditions!$8:$8,"&lt;="&amp;ER$9,conditions!$9:$9,"&gt;="&amp;ER$9))*SUMIFS(conditions!$69:$69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*SUMIFS(conditions!$72:$72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))</f>
        <v>17.82</v>
      </c>
      <c r="ES98" s="37">
        <f>IF(ES$9="",0,IF(ES$9-SUMIFS(conditions!$73:$73,conditions!$8:$8,"&lt;="&amp;ES$9,conditions!$9:$9,"&gt;="&amp;ES$9)-SUMIFS(conditions!$71:$71,conditions!$8:$8,"&lt;="&amp;ES$9,conditions!$9:$9,"&gt;="&amp;ES$9)&lt;$U$9,SUMIFS(17:17,$9:$9,ES$9-SUMIFS(conditions!$73:$73,conditions!$8:$8,"&lt;="&amp;ES$9,conditions!$9:$9,"&gt;="&amp;ES$9))*conditions!$U$69*conditions!$U$72,SUMIFS(17:17,$9:$9,ES$9-SUMIFS(conditions!$73:$73,conditions!$8:$8,"&lt;="&amp;ES$9,conditions!$9:$9,"&gt;="&amp;ES$9))*SUMIFS(conditions!$69:$69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*SUMIFS(conditions!$72:$72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))</f>
        <v>17.82</v>
      </c>
      <c r="ET98" s="37">
        <f>IF(ET$9="",0,IF(ET$9-SUMIFS(conditions!$73:$73,conditions!$8:$8,"&lt;="&amp;ET$9,conditions!$9:$9,"&gt;="&amp;ET$9)-SUMIFS(conditions!$71:$71,conditions!$8:$8,"&lt;="&amp;ET$9,conditions!$9:$9,"&gt;="&amp;ET$9)&lt;$U$9,SUMIFS(17:17,$9:$9,ET$9-SUMIFS(conditions!$73:$73,conditions!$8:$8,"&lt;="&amp;ET$9,conditions!$9:$9,"&gt;="&amp;ET$9))*conditions!$U$69*conditions!$U$72,SUMIFS(17:17,$9:$9,ET$9-SUMIFS(conditions!$73:$73,conditions!$8:$8,"&lt;="&amp;ET$9,conditions!$9:$9,"&gt;="&amp;ET$9))*SUMIFS(conditions!$69:$69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*SUMIFS(conditions!$72:$72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))</f>
        <v>17.82</v>
      </c>
      <c r="EU98" s="37">
        <f>IF(EU$9="",0,IF(EU$9-SUMIFS(conditions!$73:$73,conditions!$8:$8,"&lt;="&amp;EU$9,conditions!$9:$9,"&gt;="&amp;EU$9)-SUMIFS(conditions!$71:$71,conditions!$8:$8,"&lt;="&amp;EU$9,conditions!$9:$9,"&gt;="&amp;EU$9)&lt;$U$9,SUMIFS(17:17,$9:$9,EU$9-SUMIFS(conditions!$73:$73,conditions!$8:$8,"&lt;="&amp;EU$9,conditions!$9:$9,"&gt;="&amp;EU$9))*conditions!$U$69*conditions!$U$72,SUMIFS(17:17,$9:$9,EU$9-SUMIFS(conditions!$73:$73,conditions!$8:$8,"&lt;="&amp;EU$9,conditions!$9:$9,"&gt;="&amp;EU$9))*SUMIFS(conditions!$69:$69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*SUMIFS(conditions!$72:$72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))</f>
        <v>17.82</v>
      </c>
      <c r="EV98" s="37">
        <f>IF(EV$9="",0,IF(EV$9-SUMIFS(conditions!$73:$73,conditions!$8:$8,"&lt;="&amp;EV$9,conditions!$9:$9,"&gt;="&amp;EV$9)-SUMIFS(conditions!$71:$71,conditions!$8:$8,"&lt;="&amp;EV$9,conditions!$9:$9,"&gt;="&amp;EV$9)&lt;$U$9,SUMIFS(17:17,$9:$9,EV$9-SUMIFS(conditions!$73:$73,conditions!$8:$8,"&lt;="&amp;EV$9,conditions!$9:$9,"&gt;="&amp;EV$9))*conditions!$U$69*conditions!$U$72,SUMIFS(17:17,$9:$9,EV$9-SUMIFS(conditions!$73:$73,conditions!$8:$8,"&lt;="&amp;EV$9,conditions!$9:$9,"&gt;="&amp;EV$9))*SUMIFS(conditions!$69:$69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*SUMIFS(conditions!$72:$72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))</f>
        <v>17.82</v>
      </c>
      <c r="EW98" s="37">
        <f>IF(EW$9="",0,IF(EW$9-SUMIFS(conditions!$73:$73,conditions!$8:$8,"&lt;="&amp;EW$9,conditions!$9:$9,"&gt;="&amp;EW$9)-SUMIFS(conditions!$71:$71,conditions!$8:$8,"&lt;="&amp;EW$9,conditions!$9:$9,"&gt;="&amp;EW$9)&lt;$U$9,SUMIFS(17:17,$9:$9,EW$9-SUMIFS(conditions!$73:$73,conditions!$8:$8,"&lt;="&amp;EW$9,conditions!$9:$9,"&gt;="&amp;EW$9))*conditions!$U$69*conditions!$U$72,SUMIFS(17:17,$9:$9,EW$9-SUMIFS(conditions!$73:$73,conditions!$8:$8,"&lt;="&amp;EW$9,conditions!$9:$9,"&gt;="&amp;EW$9))*SUMIFS(conditions!$69:$69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*SUMIFS(conditions!$72:$72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))</f>
        <v>0</v>
      </c>
      <c r="EX98" s="37">
        <f>IF(EX$9="",0,IF(EX$9-SUMIFS(conditions!$73:$73,conditions!$8:$8,"&lt;="&amp;EX$9,conditions!$9:$9,"&gt;="&amp;EX$9)-SUMIFS(conditions!$71:$71,conditions!$8:$8,"&lt;="&amp;EX$9,conditions!$9:$9,"&gt;="&amp;EX$9)&lt;$U$9,SUMIFS(17:17,$9:$9,EX$9-SUMIFS(conditions!$73:$73,conditions!$8:$8,"&lt;="&amp;EX$9,conditions!$9:$9,"&gt;="&amp;EX$9))*conditions!$U$69*conditions!$U$72,SUMIFS(17:17,$9:$9,EX$9-SUMIFS(conditions!$73:$73,conditions!$8:$8,"&lt;="&amp;EX$9,conditions!$9:$9,"&gt;="&amp;EX$9))*SUMIFS(conditions!$69:$69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*SUMIFS(conditions!$72:$72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))</f>
        <v>0</v>
      </c>
      <c r="EY98" s="37">
        <f>IF(EY$9="",0,IF(EY$9-SUMIFS(conditions!$73:$73,conditions!$8:$8,"&lt;="&amp;EY$9,conditions!$9:$9,"&gt;="&amp;EY$9)-SUMIFS(conditions!$71:$71,conditions!$8:$8,"&lt;="&amp;EY$9,conditions!$9:$9,"&gt;="&amp;EY$9)&lt;$U$9,SUMIFS(17:17,$9:$9,EY$9-SUMIFS(conditions!$73:$73,conditions!$8:$8,"&lt;="&amp;EY$9,conditions!$9:$9,"&gt;="&amp;EY$9))*conditions!$U$69*conditions!$U$72,SUMIFS(17:17,$9:$9,EY$9-SUMIFS(conditions!$73:$73,conditions!$8:$8,"&lt;="&amp;EY$9,conditions!$9:$9,"&gt;="&amp;EY$9))*SUMIFS(conditions!$69:$69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*SUMIFS(conditions!$72:$72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))</f>
        <v>17.82</v>
      </c>
      <c r="EZ98" s="37">
        <f>IF(EZ$9="",0,IF(EZ$9-SUMIFS(conditions!$73:$73,conditions!$8:$8,"&lt;="&amp;EZ$9,conditions!$9:$9,"&gt;="&amp;EZ$9)-SUMIFS(conditions!$71:$71,conditions!$8:$8,"&lt;="&amp;EZ$9,conditions!$9:$9,"&gt;="&amp;EZ$9)&lt;$U$9,SUMIFS(17:17,$9:$9,EZ$9-SUMIFS(conditions!$73:$73,conditions!$8:$8,"&lt;="&amp;EZ$9,conditions!$9:$9,"&gt;="&amp;EZ$9))*conditions!$U$69*conditions!$U$72,SUMIFS(17:17,$9:$9,EZ$9-SUMIFS(conditions!$73:$73,conditions!$8:$8,"&lt;="&amp;EZ$9,conditions!$9:$9,"&gt;="&amp;EZ$9))*SUMIFS(conditions!$69:$69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*SUMIFS(conditions!$72:$72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))</f>
        <v>17.82</v>
      </c>
      <c r="FA98" s="37">
        <f>IF(FA$9="",0,IF(FA$9-SUMIFS(conditions!$73:$73,conditions!$8:$8,"&lt;="&amp;FA$9,conditions!$9:$9,"&gt;="&amp;FA$9)-SUMIFS(conditions!$71:$71,conditions!$8:$8,"&lt;="&amp;FA$9,conditions!$9:$9,"&gt;="&amp;FA$9)&lt;$U$9,SUMIFS(17:17,$9:$9,FA$9-SUMIFS(conditions!$73:$73,conditions!$8:$8,"&lt;="&amp;FA$9,conditions!$9:$9,"&gt;="&amp;FA$9))*conditions!$U$69*conditions!$U$72,SUMIFS(17:17,$9:$9,FA$9-SUMIFS(conditions!$73:$73,conditions!$8:$8,"&lt;="&amp;FA$9,conditions!$9:$9,"&gt;="&amp;FA$9))*SUMIFS(conditions!$69:$69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*SUMIFS(conditions!$72:$72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))</f>
        <v>17.82</v>
      </c>
      <c r="FB98" s="37">
        <f>IF(FB$9="",0,IF(FB$9-SUMIFS(conditions!$73:$73,conditions!$8:$8,"&lt;="&amp;FB$9,conditions!$9:$9,"&gt;="&amp;FB$9)-SUMIFS(conditions!$71:$71,conditions!$8:$8,"&lt;="&amp;FB$9,conditions!$9:$9,"&gt;="&amp;FB$9)&lt;$U$9,SUMIFS(17:17,$9:$9,FB$9-SUMIFS(conditions!$73:$73,conditions!$8:$8,"&lt;="&amp;FB$9,conditions!$9:$9,"&gt;="&amp;FB$9))*conditions!$U$69*conditions!$U$72,SUMIFS(17:17,$9:$9,FB$9-SUMIFS(conditions!$73:$73,conditions!$8:$8,"&lt;="&amp;FB$9,conditions!$9:$9,"&gt;="&amp;FB$9))*SUMIFS(conditions!$69:$69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*SUMIFS(conditions!$72:$72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))</f>
        <v>17.82</v>
      </c>
      <c r="FC98" s="37">
        <f>IF(FC$9="",0,IF(FC$9-SUMIFS(conditions!$73:$73,conditions!$8:$8,"&lt;="&amp;FC$9,conditions!$9:$9,"&gt;="&amp;FC$9)-SUMIFS(conditions!$71:$71,conditions!$8:$8,"&lt;="&amp;FC$9,conditions!$9:$9,"&gt;="&amp;FC$9)&lt;$U$9,SUMIFS(17:17,$9:$9,FC$9-SUMIFS(conditions!$73:$73,conditions!$8:$8,"&lt;="&amp;FC$9,conditions!$9:$9,"&gt;="&amp;FC$9))*conditions!$U$69*conditions!$U$72,SUMIFS(17:17,$9:$9,FC$9-SUMIFS(conditions!$73:$73,conditions!$8:$8,"&lt;="&amp;FC$9,conditions!$9:$9,"&gt;="&amp;FC$9))*SUMIFS(conditions!$69:$69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*SUMIFS(conditions!$72:$72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))</f>
        <v>21.384</v>
      </c>
      <c r="FD98" s="37">
        <f>IF(FD$9="",0,IF(FD$9-SUMIFS(conditions!$73:$73,conditions!$8:$8,"&lt;="&amp;FD$9,conditions!$9:$9,"&gt;="&amp;FD$9)-SUMIFS(conditions!$71:$71,conditions!$8:$8,"&lt;="&amp;FD$9,conditions!$9:$9,"&gt;="&amp;FD$9)&lt;$U$9,SUMIFS(17:17,$9:$9,FD$9-SUMIFS(conditions!$73:$73,conditions!$8:$8,"&lt;="&amp;FD$9,conditions!$9:$9,"&gt;="&amp;FD$9))*conditions!$U$69*conditions!$U$72,SUMIFS(17:17,$9:$9,FD$9-SUMIFS(conditions!$73:$73,conditions!$8:$8,"&lt;="&amp;FD$9,conditions!$9:$9,"&gt;="&amp;FD$9))*SUMIFS(conditions!$69:$69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*SUMIFS(conditions!$72:$72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))</f>
        <v>0</v>
      </c>
      <c r="FE98" s="37">
        <f>IF(FE$9="",0,IF(FE$9-SUMIFS(conditions!$73:$73,conditions!$8:$8,"&lt;="&amp;FE$9,conditions!$9:$9,"&gt;="&amp;FE$9)-SUMIFS(conditions!$71:$71,conditions!$8:$8,"&lt;="&amp;FE$9,conditions!$9:$9,"&gt;="&amp;FE$9)&lt;$U$9,SUMIFS(17:17,$9:$9,FE$9-SUMIFS(conditions!$73:$73,conditions!$8:$8,"&lt;="&amp;FE$9,conditions!$9:$9,"&gt;="&amp;FE$9))*conditions!$U$69*conditions!$U$72,SUMIFS(17:17,$9:$9,FE$9-SUMIFS(conditions!$73:$73,conditions!$8:$8,"&lt;="&amp;FE$9,conditions!$9:$9,"&gt;="&amp;FE$9))*SUMIFS(conditions!$69:$69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*SUMIFS(conditions!$72:$72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))</f>
        <v>0</v>
      </c>
      <c r="FF98" s="37">
        <f>IF(FF$9="",0,IF(FF$9-SUMIFS(conditions!$73:$73,conditions!$8:$8,"&lt;="&amp;FF$9,conditions!$9:$9,"&gt;="&amp;FF$9)-SUMIFS(conditions!$71:$71,conditions!$8:$8,"&lt;="&amp;FF$9,conditions!$9:$9,"&gt;="&amp;FF$9)&lt;$U$9,SUMIFS(17:17,$9:$9,FF$9-SUMIFS(conditions!$73:$73,conditions!$8:$8,"&lt;="&amp;FF$9,conditions!$9:$9,"&gt;="&amp;FF$9))*conditions!$U$69*conditions!$U$72,SUMIFS(17:17,$9:$9,FF$9-SUMIFS(conditions!$73:$73,conditions!$8:$8,"&lt;="&amp;FF$9,conditions!$9:$9,"&gt;="&amp;FF$9))*SUMIFS(conditions!$69:$69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*SUMIFS(conditions!$72:$72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))</f>
        <v>21.384</v>
      </c>
      <c r="FG98" s="37">
        <f>IF(FG$9="",0,IF(FG$9-SUMIFS(conditions!$73:$73,conditions!$8:$8,"&lt;="&amp;FG$9,conditions!$9:$9,"&gt;="&amp;FG$9)-SUMIFS(conditions!$71:$71,conditions!$8:$8,"&lt;="&amp;FG$9,conditions!$9:$9,"&gt;="&amp;FG$9)&lt;$U$9,SUMIFS(17:17,$9:$9,FG$9-SUMIFS(conditions!$73:$73,conditions!$8:$8,"&lt;="&amp;FG$9,conditions!$9:$9,"&gt;="&amp;FG$9))*conditions!$U$69*conditions!$U$72,SUMIFS(17:17,$9:$9,FG$9-SUMIFS(conditions!$73:$73,conditions!$8:$8,"&lt;="&amp;FG$9,conditions!$9:$9,"&gt;="&amp;FG$9))*SUMIFS(conditions!$69:$69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*SUMIFS(conditions!$72:$72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))</f>
        <v>21.384</v>
      </c>
      <c r="FH98" s="37">
        <f>IF(FH$9="",0,IF(FH$9-SUMIFS(conditions!$73:$73,conditions!$8:$8,"&lt;="&amp;FH$9,conditions!$9:$9,"&gt;="&amp;FH$9)-SUMIFS(conditions!$71:$71,conditions!$8:$8,"&lt;="&amp;FH$9,conditions!$9:$9,"&gt;="&amp;FH$9)&lt;$U$9,SUMIFS(17:17,$9:$9,FH$9-SUMIFS(conditions!$73:$73,conditions!$8:$8,"&lt;="&amp;FH$9,conditions!$9:$9,"&gt;="&amp;FH$9))*conditions!$U$69*conditions!$U$72,SUMIFS(17:17,$9:$9,FH$9-SUMIFS(conditions!$73:$73,conditions!$8:$8,"&lt;="&amp;FH$9,conditions!$9:$9,"&gt;="&amp;FH$9))*SUMIFS(conditions!$69:$69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*SUMIFS(conditions!$72:$72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))</f>
        <v>21.384</v>
      </c>
      <c r="FI98" s="37">
        <f>IF(FI$9="",0,IF(FI$9-SUMIFS(conditions!$73:$73,conditions!$8:$8,"&lt;="&amp;FI$9,conditions!$9:$9,"&gt;="&amp;FI$9)-SUMIFS(conditions!$71:$71,conditions!$8:$8,"&lt;="&amp;FI$9,conditions!$9:$9,"&gt;="&amp;FI$9)&lt;$U$9,SUMIFS(17:17,$9:$9,FI$9-SUMIFS(conditions!$73:$73,conditions!$8:$8,"&lt;="&amp;FI$9,conditions!$9:$9,"&gt;="&amp;FI$9))*conditions!$U$69*conditions!$U$72,SUMIFS(17:17,$9:$9,FI$9-SUMIFS(conditions!$73:$73,conditions!$8:$8,"&lt;="&amp;FI$9,conditions!$9:$9,"&gt;="&amp;FI$9))*SUMIFS(conditions!$69:$69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*SUMIFS(conditions!$72:$72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))</f>
        <v>21.384</v>
      </c>
      <c r="FJ98" s="37">
        <f>IF(FJ$9="",0,IF(FJ$9-SUMIFS(conditions!$73:$73,conditions!$8:$8,"&lt;="&amp;FJ$9,conditions!$9:$9,"&gt;="&amp;FJ$9)-SUMIFS(conditions!$71:$71,conditions!$8:$8,"&lt;="&amp;FJ$9,conditions!$9:$9,"&gt;="&amp;FJ$9)&lt;$U$9,SUMIFS(17:17,$9:$9,FJ$9-SUMIFS(conditions!$73:$73,conditions!$8:$8,"&lt;="&amp;FJ$9,conditions!$9:$9,"&gt;="&amp;FJ$9))*conditions!$U$69*conditions!$U$72,SUMIFS(17:17,$9:$9,FJ$9-SUMIFS(conditions!$73:$73,conditions!$8:$8,"&lt;="&amp;FJ$9,conditions!$9:$9,"&gt;="&amp;FJ$9))*SUMIFS(conditions!$69:$69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*SUMIFS(conditions!$72:$72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))</f>
        <v>21.384</v>
      </c>
      <c r="FK98" s="37">
        <f>IF(FK$9="",0,IF(FK$9-SUMIFS(conditions!$73:$73,conditions!$8:$8,"&lt;="&amp;FK$9,conditions!$9:$9,"&gt;="&amp;FK$9)-SUMIFS(conditions!$71:$71,conditions!$8:$8,"&lt;="&amp;FK$9,conditions!$9:$9,"&gt;="&amp;FK$9)&lt;$U$9,SUMIFS(17:17,$9:$9,FK$9-SUMIFS(conditions!$73:$73,conditions!$8:$8,"&lt;="&amp;FK$9,conditions!$9:$9,"&gt;="&amp;FK$9))*conditions!$U$69*conditions!$U$72,SUMIFS(17:17,$9:$9,FK$9-SUMIFS(conditions!$73:$73,conditions!$8:$8,"&lt;="&amp;FK$9,conditions!$9:$9,"&gt;="&amp;FK$9))*SUMIFS(conditions!$69:$69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*SUMIFS(conditions!$72:$72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))</f>
        <v>0</v>
      </c>
      <c r="FL98" s="37">
        <f>IF(FL$9="",0,IF(FL$9-SUMIFS(conditions!$73:$73,conditions!$8:$8,"&lt;="&amp;FL$9,conditions!$9:$9,"&gt;="&amp;FL$9)-SUMIFS(conditions!$71:$71,conditions!$8:$8,"&lt;="&amp;FL$9,conditions!$9:$9,"&gt;="&amp;FL$9)&lt;$U$9,SUMIFS(17:17,$9:$9,FL$9-SUMIFS(conditions!$73:$73,conditions!$8:$8,"&lt;="&amp;FL$9,conditions!$9:$9,"&gt;="&amp;FL$9))*conditions!$U$69*conditions!$U$72,SUMIFS(17:17,$9:$9,FL$9-SUMIFS(conditions!$73:$73,conditions!$8:$8,"&lt;="&amp;FL$9,conditions!$9:$9,"&gt;="&amp;FL$9))*SUMIFS(conditions!$69:$69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*SUMIFS(conditions!$72:$72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))</f>
        <v>0</v>
      </c>
      <c r="FM98" s="37">
        <f>IF(FM$9="",0,IF(FM$9-SUMIFS(conditions!$73:$73,conditions!$8:$8,"&lt;="&amp;FM$9,conditions!$9:$9,"&gt;="&amp;FM$9)-SUMIFS(conditions!$71:$71,conditions!$8:$8,"&lt;="&amp;FM$9,conditions!$9:$9,"&gt;="&amp;FM$9)&lt;$U$9,SUMIFS(17:17,$9:$9,FM$9-SUMIFS(conditions!$73:$73,conditions!$8:$8,"&lt;="&amp;FM$9,conditions!$9:$9,"&gt;="&amp;FM$9))*conditions!$U$69*conditions!$U$72,SUMIFS(17:17,$9:$9,FM$9-SUMIFS(conditions!$73:$73,conditions!$8:$8,"&lt;="&amp;FM$9,conditions!$9:$9,"&gt;="&amp;FM$9))*SUMIFS(conditions!$69:$69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*SUMIFS(conditions!$72:$72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))</f>
        <v>21.384</v>
      </c>
      <c r="FN98" s="37">
        <f>IF(FN$9="",0,IF(FN$9-SUMIFS(conditions!$73:$73,conditions!$8:$8,"&lt;="&amp;FN$9,conditions!$9:$9,"&gt;="&amp;FN$9)-SUMIFS(conditions!$71:$71,conditions!$8:$8,"&lt;="&amp;FN$9,conditions!$9:$9,"&gt;="&amp;FN$9)&lt;$U$9,SUMIFS(17:17,$9:$9,FN$9-SUMIFS(conditions!$73:$73,conditions!$8:$8,"&lt;="&amp;FN$9,conditions!$9:$9,"&gt;="&amp;FN$9))*conditions!$U$69*conditions!$U$72,SUMIFS(17:17,$9:$9,FN$9-SUMIFS(conditions!$73:$73,conditions!$8:$8,"&lt;="&amp;FN$9,conditions!$9:$9,"&gt;="&amp;FN$9))*SUMIFS(conditions!$69:$69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*SUMIFS(conditions!$72:$72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))</f>
        <v>21.384</v>
      </c>
      <c r="FO98" s="37">
        <f>IF(FO$9="",0,IF(FO$9-SUMIFS(conditions!$73:$73,conditions!$8:$8,"&lt;="&amp;FO$9,conditions!$9:$9,"&gt;="&amp;FO$9)-SUMIFS(conditions!$71:$71,conditions!$8:$8,"&lt;="&amp;FO$9,conditions!$9:$9,"&gt;="&amp;FO$9)&lt;$U$9,SUMIFS(17:17,$9:$9,FO$9-SUMIFS(conditions!$73:$73,conditions!$8:$8,"&lt;="&amp;FO$9,conditions!$9:$9,"&gt;="&amp;FO$9))*conditions!$U$69*conditions!$U$72,SUMIFS(17:17,$9:$9,FO$9-SUMIFS(conditions!$73:$73,conditions!$8:$8,"&lt;="&amp;FO$9,conditions!$9:$9,"&gt;="&amp;FO$9))*SUMIFS(conditions!$69:$69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*SUMIFS(conditions!$72:$72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))</f>
        <v>21.384</v>
      </c>
      <c r="FP98" s="37">
        <f>IF(FP$9="",0,IF(FP$9-SUMIFS(conditions!$73:$73,conditions!$8:$8,"&lt;="&amp;FP$9,conditions!$9:$9,"&gt;="&amp;FP$9)-SUMIFS(conditions!$71:$71,conditions!$8:$8,"&lt;="&amp;FP$9,conditions!$9:$9,"&gt;="&amp;FP$9)&lt;$U$9,SUMIFS(17:17,$9:$9,FP$9-SUMIFS(conditions!$73:$73,conditions!$8:$8,"&lt;="&amp;FP$9,conditions!$9:$9,"&gt;="&amp;FP$9))*conditions!$U$69*conditions!$U$72,SUMIFS(17:17,$9:$9,FP$9-SUMIFS(conditions!$73:$73,conditions!$8:$8,"&lt;="&amp;FP$9,conditions!$9:$9,"&gt;="&amp;FP$9))*SUMIFS(conditions!$69:$69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*SUMIFS(conditions!$72:$72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))</f>
        <v>21.384</v>
      </c>
      <c r="FQ98" s="37">
        <f>IF(FQ$9="",0,IF(FQ$9-SUMIFS(conditions!$73:$73,conditions!$8:$8,"&lt;="&amp;FQ$9,conditions!$9:$9,"&gt;="&amp;FQ$9)-SUMIFS(conditions!$71:$71,conditions!$8:$8,"&lt;="&amp;FQ$9,conditions!$9:$9,"&gt;="&amp;FQ$9)&lt;$U$9,SUMIFS(17:17,$9:$9,FQ$9-SUMIFS(conditions!$73:$73,conditions!$8:$8,"&lt;="&amp;FQ$9,conditions!$9:$9,"&gt;="&amp;FQ$9))*conditions!$U$69*conditions!$U$72,SUMIFS(17:17,$9:$9,FQ$9-SUMIFS(conditions!$73:$73,conditions!$8:$8,"&lt;="&amp;FQ$9,conditions!$9:$9,"&gt;="&amp;FQ$9))*SUMIFS(conditions!$69:$69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*SUMIFS(conditions!$72:$72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))</f>
        <v>21.384</v>
      </c>
      <c r="FR98" s="37">
        <f>IF(FR$9="",0,IF(FR$9-SUMIFS(conditions!$73:$73,conditions!$8:$8,"&lt;="&amp;FR$9,conditions!$9:$9,"&gt;="&amp;FR$9)-SUMIFS(conditions!$71:$71,conditions!$8:$8,"&lt;="&amp;FR$9,conditions!$9:$9,"&gt;="&amp;FR$9)&lt;$U$9,SUMIFS(17:17,$9:$9,FR$9-SUMIFS(conditions!$73:$73,conditions!$8:$8,"&lt;="&amp;FR$9,conditions!$9:$9,"&gt;="&amp;FR$9))*conditions!$U$69*conditions!$U$72,SUMIFS(17:17,$9:$9,FR$9-SUMIFS(conditions!$73:$73,conditions!$8:$8,"&lt;="&amp;FR$9,conditions!$9:$9,"&gt;="&amp;FR$9))*SUMIFS(conditions!$69:$69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*SUMIFS(conditions!$72:$72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))</f>
        <v>0</v>
      </c>
      <c r="FS98" s="37">
        <f>IF(FS$9="",0,IF(FS$9-SUMIFS(conditions!$73:$73,conditions!$8:$8,"&lt;="&amp;FS$9,conditions!$9:$9,"&gt;="&amp;FS$9)-SUMIFS(conditions!$71:$71,conditions!$8:$8,"&lt;="&amp;FS$9,conditions!$9:$9,"&gt;="&amp;FS$9)&lt;$U$9,SUMIFS(17:17,$9:$9,FS$9-SUMIFS(conditions!$73:$73,conditions!$8:$8,"&lt;="&amp;FS$9,conditions!$9:$9,"&gt;="&amp;FS$9))*conditions!$U$69*conditions!$U$72,SUMIFS(17:17,$9:$9,FS$9-SUMIFS(conditions!$73:$73,conditions!$8:$8,"&lt;="&amp;FS$9,conditions!$9:$9,"&gt;="&amp;FS$9))*SUMIFS(conditions!$69:$69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*SUMIFS(conditions!$72:$72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))</f>
        <v>0</v>
      </c>
      <c r="FT98" s="37">
        <f>IF(FT$9="",0,IF(FT$9-SUMIFS(conditions!$73:$73,conditions!$8:$8,"&lt;="&amp;FT$9,conditions!$9:$9,"&gt;="&amp;FT$9)-SUMIFS(conditions!$71:$71,conditions!$8:$8,"&lt;="&amp;FT$9,conditions!$9:$9,"&gt;="&amp;FT$9)&lt;$U$9,SUMIFS(17:17,$9:$9,FT$9-SUMIFS(conditions!$73:$73,conditions!$8:$8,"&lt;="&amp;FT$9,conditions!$9:$9,"&gt;="&amp;FT$9))*conditions!$U$69*conditions!$U$72,SUMIFS(17:17,$9:$9,FT$9-SUMIFS(conditions!$73:$73,conditions!$8:$8,"&lt;="&amp;FT$9,conditions!$9:$9,"&gt;="&amp;FT$9))*SUMIFS(conditions!$69:$69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*SUMIFS(conditions!$72:$72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))</f>
        <v>21.384</v>
      </c>
      <c r="FU98" s="37">
        <f>IF(FU$9="",0,IF(FU$9-SUMIFS(conditions!$73:$73,conditions!$8:$8,"&lt;="&amp;FU$9,conditions!$9:$9,"&gt;="&amp;FU$9)-SUMIFS(conditions!$71:$71,conditions!$8:$8,"&lt;="&amp;FU$9,conditions!$9:$9,"&gt;="&amp;FU$9)&lt;$U$9,SUMIFS(17:17,$9:$9,FU$9-SUMIFS(conditions!$73:$73,conditions!$8:$8,"&lt;="&amp;FU$9,conditions!$9:$9,"&gt;="&amp;FU$9))*conditions!$U$69*conditions!$U$72,SUMIFS(17:17,$9:$9,FU$9-SUMIFS(conditions!$73:$73,conditions!$8:$8,"&lt;="&amp;FU$9,conditions!$9:$9,"&gt;="&amp;FU$9))*SUMIFS(conditions!$69:$69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*SUMIFS(conditions!$72:$72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))</f>
        <v>21.384</v>
      </c>
      <c r="FV98" s="37">
        <f>IF(FV$9="",0,IF(FV$9-SUMIFS(conditions!$73:$73,conditions!$8:$8,"&lt;="&amp;FV$9,conditions!$9:$9,"&gt;="&amp;FV$9)-SUMIFS(conditions!$71:$71,conditions!$8:$8,"&lt;="&amp;FV$9,conditions!$9:$9,"&gt;="&amp;FV$9)&lt;$U$9,SUMIFS(17:17,$9:$9,FV$9-SUMIFS(conditions!$73:$73,conditions!$8:$8,"&lt;="&amp;FV$9,conditions!$9:$9,"&gt;="&amp;FV$9))*conditions!$U$69*conditions!$U$72,SUMIFS(17:17,$9:$9,FV$9-SUMIFS(conditions!$73:$73,conditions!$8:$8,"&lt;="&amp;FV$9,conditions!$9:$9,"&gt;="&amp;FV$9))*SUMIFS(conditions!$69:$69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*SUMIFS(conditions!$72:$72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))</f>
        <v>21.384</v>
      </c>
      <c r="FW98" s="37">
        <f>IF(FW$9="",0,IF(FW$9-SUMIFS(conditions!$73:$73,conditions!$8:$8,"&lt;="&amp;FW$9,conditions!$9:$9,"&gt;="&amp;FW$9)-SUMIFS(conditions!$71:$71,conditions!$8:$8,"&lt;="&amp;FW$9,conditions!$9:$9,"&gt;="&amp;FW$9)&lt;$U$9,SUMIFS(17:17,$9:$9,FW$9-SUMIFS(conditions!$73:$73,conditions!$8:$8,"&lt;="&amp;FW$9,conditions!$9:$9,"&gt;="&amp;FW$9))*conditions!$U$69*conditions!$U$72,SUMIFS(17:17,$9:$9,FW$9-SUMIFS(conditions!$73:$73,conditions!$8:$8,"&lt;="&amp;FW$9,conditions!$9:$9,"&gt;="&amp;FW$9))*SUMIFS(conditions!$69:$69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*SUMIFS(conditions!$72:$72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))</f>
        <v>21.384</v>
      </c>
      <c r="FX98" s="37">
        <f>IF(FX$9="",0,IF(FX$9-SUMIFS(conditions!$73:$73,conditions!$8:$8,"&lt;="&amp;FX$9,conditions!$9:$9,"&gt;="&amp;FX$9)-SUMIFS(conditions!$71:$71,conditions!$8:$8,"&lt;="&amp;FX$9,conditions!$9:$9,"&gt;="&amp;FX$9)&lt;$U$9,SUMIFS(17:17,$9:$9,FX$9-SUMIFS(conditions!$73:$73,conditions!$8:$8,"&lt;="&amp;FX$9,conditions!$9:$9,"&gt;="&amp;FX$9))*conditions!$U$69*conditions!$U$72,SUMIFS(17:17,$9:$9,FX$9-SUMIFS(conditions!$73:$73,conditions!$8:$8,"&lt;="&amp;FX$9,conditions!$9:$9,"&gt;="&amp;FX$9))*SUMIFS(conditions!$69:$69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*SUMIFS(conditions!$72:$72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))</f>
        <v>21.384</v>
      </c>
      <c r="FY98" s="37">
        <f>IF(FY$9="",0,IF(FY$9-SUMIFS(conditions!$73:$73,conditions!$8:$8,"&lt;="&amp;FY$9,conditions!$9:$9,"&gt;="&amp;FY$9)-SUMIFS(conditions!$71:$71,conditions!$8:$8,"&lt;="&amp;FY$9,conditions!$9:$9,"&gt;="&amp;FY$9)&lt;$U$9,SUMIFS(17:17,$9:$9,FY$9-SUMIFS(conditions!$73:$73,conditions!$8:$8,"&lt;="&amp;FY$9,conditions!$9:$9,"&gt;="&amp;FY$9))*conditions!$U$69*conditions!$U$72,SUMIFS(17:17,$9:$9,FY$9-SUMIFS(conditions!$73:$73,conditions!$8:$8,"&lt;="&amp;FY$9,conditions!$9:$9,"&gt;="&amp;FY$9))*SUMIFS(conditions!$69:$69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*SUMIFS(conditions!$72:$72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))</f>
        <v>0</v>
      </c>
      <c r="FZ98" s="37">
        <f>IF(FZ$9="",0,IF(FZ$9-SUMIFS(conditions!$73:$73,conditions!$8:$8,"&lt;="&amp;FZ$9,conditions!$9:$9,"&gt;="&amp;FZ$9)-SUMIFS(conditions!$71:$71,conditions!$8:$8,"&lt;="&amp;FZ$9,conditions!$9:$9,"&gt;="&amp;FZ$9)&lt;$U$9,SUMIFS(17:17,$9:$9,FZ$9-SUMIFS(conditions!$73:$73,conditions!$8:$8,"&lt;="&amp;FZ$9,conditions!$9:$9,"&gt;="&amp;FZ$9))*conditions!$U$69*conditions!$U$72,SUMIFS(17:17,$9:$9,FZ$9-SUMIFS(conditions!$73:$73,conditions!$8:$8,"&lt;="&amp;FZ$9,conditions!$9:$9,"&gt;="&amp;FZ$9))*SUMIFS(conditions!$69:$69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*SUMIFS(conditions!$72:$72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))</f>
        <v>0</v>
      </c>
      <c r="GA98" s="37">
        <f>IF(GA$9="",0,IF(GA$9-SUMIFS(conditions!$73:$73,conditions!$8:$8,"&lt;="&amp;GA$9,conditions!$9:$9,"&gt;="&amp;GA$9)-SUMIFS(conditions!$71:$71,conditions!$8:$8,"&lt;="&amp;GA$9,conditions!$9:$9,"&gt;="&amp;GA$9)&lt;$U$9,SUMIFS(17:17,$9:$9,GA$9-SUMIFS(conditions!$73:$73,conditions!$8:$8,"&lt;="&amp;GA$9,conditions!$9:$9,"&gt;="&amp;GA$9))*conditions!$U$69*conditions!$U$72,SUMIFS(17:17,$9:$9,GA$9-SUMIFS(conditions!$73:$73,conditions!$8:$8,"&lt;="&amp;GA$9,conditions!$9:$9,"&gt;="&amp;GA$9))*SUMIFS(conditions!$69:$69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*SUMIFS(conditions!$72:$72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))</f>
        <v>21.384</v>
      </c>
      <c r="GB98" s="37">
        <f>IF(GB$9="",0,IF(GB$9-SUMIFS(conditions!$73:$73,conditions!$8:$8,"&lt;="&amp;GB$9,conditions!$9:$9,"&gt;="&amp;GB$9)-SUMIFS(conditions!$71:$71,conditions!$8:$8,"&lt;="&amp;GB$9,conditions!$9:$9,"&gt;="&amp;GB$9)&lt;$U$9,SUMIFS(17:17,$9:$9,GB$9-SUMIFS(conditions!$73:$73,conditions!$8:$8,"&lt;="&amp;GB$9,conditions!$9:$9,"&gt;="&amp;GB$9))*conditions!$U$69*conditions!$U$72,SUMIFS(17:17,$9:$9,GB$9-SUMIFS(conditions!$73:$73,conditions!$8:$8,"&lt;="&amp;GB$9,conditions!$9:$9,"&gt;="&amp;GB$9))*SUMIFS(conditions!$69:$69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*SUMIFS(conditions!$72:$72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))</f>
        <v>21.384</v>
      </c>
      <c r="GC98" s="37">
        <f>IF(GC$9="",0,IF(GC$9-SUMIFS(conditions!$73:$73,conditions!$8:$8,"&lt;="&amp;GC$9,conditions!$9:$9,"&gt;="&amp;GC$9)-SUMIFS(conditions!$71:$71,conditions!$8:$8,"&lt;="&amp;GC$9,conditions!$9:$9,"&gt;="&amp;GC$9)&lt;$U$9,SUMIFS(17:17,$9:$9,GC$9-SUMIFS(conditions!$73:$73,conditions!$8:$8,"&lt;="&amp;GC$9,conditions!$9:$9,"&gt;="&amp;GC$9))*conditions!$U$69*conditions!$U$72,SUMIFS(17:17,$9:$9,GC$9-SUMIFS(conditions!$73:$73,conditions!$8:$8,"&lt;="&amp;GC$9,conditions!$9:$9,"&gt;="&amp;GC$9))*SUMIFS(conditions!$69:$69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*SUMIFS(conditions!$72:$72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))</f>
        <v>21.384</v>
      </c>
      <c r="GD98" s="37">
        <f>IF(GD$9="",0,IF(GD$9-SUMIFS(conditions!$73:$73,conditions!$8:$8,"&lt;="&amp;GD$9,conditions!$9:$9,"&gt;="&amp;GD$9)-SUMIFS(conditions!$71:$71,conditions!$8:$8,"&lt;="&amp;GD$9,conditions!$9:$9,"&gt;="&amp;GD$9)&lt;$U$9,SUMIFS(17:17,$9:$9,GD$9-SUMIFS(conditions!$73:$73,conditions!$8:$8,"&lt;="&amp;GD$9,conditions!$9:$9,"&gt;="&amp;GD$9))*conditions!$U$69*conditions!$U$72,SUMIFS(17:17,$9:$9,GD$9-SUMIFS(conditions!$73:$73,conditions!$8:$8,"&lt;="&amp;GD$9,conditions!$9:$9,"&gt;="&amp;GD$9))*SUMIFS(conditions!$69:$69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*SUMIFS(conditions!$72:$72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))</f>
        <v>21.384</v>
      </c>
      <c r="GE98" s="37">
        <f>IF(GE$9="",0,IF(GE$9-SUMIFS(conditions!$73:$73,conditions!$8:$8,"&lt;="&amp;GE$9,conditions!$9:$9,"&gt;="&amp;GE$9)-SUMIFS(conditions!$71:$71,conditions!$8:$8,"&lt;="&amp;GE$9,conditions!$9:$9,"&gt;="&amp;GE$9)&lt;$U$9,SUMIFS(17:17,$9:$9,GE$9-SUMIFS(conditions!$73:$73,conditions!$8:$8,"&lt;="&amp;GE$9,conditions!$9:$9,"&gt;="&amp;GE$9))*conditions!$U$69*conditions!$U$72,SUMIFS(17:17,$9:$9,GE$9-SUMIFS(conditions!$73:$73,conditions!$8:$8,"&lt;="&amp;GE$9,conditions!$9:$9,"&gt;="&amp;GE$9))*SUMIFS(conditions!$69:$69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*SUMIFS(conditions!$72:$72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))</f>
        <v>21.384</v>
      </c>
      <c r="GF98" s="37">
        <f>IF(GF$9="",0,IF(GF$9-SUMIFS(conditions!$73:$73,conditions!$8:$8,"&lt;="&amp;GF$9,conditions!$9:$9,"&gt;="&amp;GF$9)-SUMIFS(conditions!$71:$71,conditions!$8:$8,"&lt;="&amp;GF$9,conditions!$9:$9,"&gt;="&amp;GF$9)&lt;$U$9,SUMIFS(17:17,$9:$9,GF$9-SUMIFS(conditions!$73:$73,conditions!$8:$8,"&lt;="&amp;GF$9,conditions!$9:$9,"&gt;="&amp;GF$9))*conditions!$U$69*conditions!$U$72,SUMIFS(17:17,$9:$9,GF$9-SUMIFS(conditions!$73:$73,conditions!$8:$8,"&lt;="&amp;GF$9,conditions!$9:$9,"&gt;="&amp;GF$9))*SUMIFS(conditions!$69:$69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*SUMIFS(conditions!$72:$72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))</f>
        <v>0</v>
      </c>
      <c r="GG98" s="37">
        <f>IF(GG$9="",0,IF(GG$9-SUMIFS(conditions!$73:$73,conditions!$8:$8,"&lt;="&amp;GG$9,conditions!$9:$9,"&gt;="&amp;GG$9)-SUMIFS(conditions!$71:$71,conditions!$8:$8,"&lt;="&amp;GG$9,conditions!$9:$9,"&gt;="&amp;GG$9)&lt;$U$9,SUMIFS(17:17,$9:$9,GG$9-SUMIFS(conditions!$73:$73,conditions!$8:$8,"&lt;="&amp;GG$9,conditions!$9:$9,"&gt;="&amp;GG$9))*conditions!$U$69*conditions!$U$72,SUMIFS(17:17,$9:$9,GG$9-SUMIFS(conditions!$73:$73,conditions!$8:$8,"&lt;="&amp;GG$9,conditions!$9:$9,"&gt;="&amp;GG$9))*SUMIFS(conditions!$69:$69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*SUMIFS(conditions!$72:$72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))</f>
        <v>0</v>
      </c>
      <c r="GH98" s="37">
        <f>IF(GH$9="",0,IF(GH$9-SUMIFS(conditions!$73:$73,conditions!$8:$8,"&lt;="&amp;GH$9,conditions!$9:$9,"&gt;="&amp;GH$9)-SUMIFS(conditions!$71:$71,conditions!$8:$8,"&lt;="&amp;GH$9,conditions!$9:$9,"&gt;="&amp;GH$9)&lt;$U$9,SUMIFS(17:17,$9:$9,GH$9-SUMIFS(conditions!$73:$73,conditions!$8:$8,"&lt;="&amp;GH$9,conditions!$9:$9,"&gt;="&amp;GH$9))*conditions!$U$69*conditions!$U$72,SUMIFS(17:17,$9:$9,GH$9-SUMIFS(conditions!$73:$73,conditions!$8:$8,"&lt;="&amp;GH$9,conditions!$9:$9,"&gt;="&amp;GH$9))*SUMIFS(conditions!$69:$69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*SUMIFS(conditions!$72:$72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))</f>
        <v>22.453200000000002</v>
      </c>
      <c r="GI98" s="37">
        <f>IF(GI$9="",0,IF(GI$9-SUMIFS(conditions!$73:$73,conditions!$8:$8,"&lt;="&amp;GI$9,conditions!$9:$9,"&gt;="&amp;GI$9)-SUMIFS(conditions!$71:$71,conditions!$8:$8,"&lt;="&amp;GI$9,conditions!$9:$9,"&gt;="&amp;GI$9)&lt;$U$9,SUMIFS(17:17,$9:$9,GI$9-SUMIFS(conditions!$73:$73,conditions!$8:$8,"&lt;="&amp;GI$9,conditions!$9:$9,"&gt;="&amp;GI$9))*conditions!$U$69*conditions!$U$72,SUMIFS(17:17,$9:$9,GI$9-SUMIFS(conditions!$73:$73,conditions!$8:$8,"&lt;="&amp;GI$9,conditions!$9:$9,"&gt;="&amp;GI$9))*SUMIFS(conditions!$69:$69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*SUMIFS(conditions!$72:$72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))</f>
        <v>22.453200000000002</v>
      </c>
      <c r="GJ98" s="37">
        <f>IF(GJ$9="",0,IF(GJ$9-SUMIFS(conditions!$73:$73,conditions!$8:$8,"&lt;="&amp;GJ$9,conditions!$9:$9,"&gt;="&amp;GJ$9)-SUMIFS(conditions!$71:$71,conditions!$8:$8,"&lt;="&amp;GJ$9,conditions!$9:$9,"&gt;="&amp;GJ$9)&lt;$U$9,SUMIFS(17:17,$9:$9,GJ$9-SUMIFS(conditions!$73:$73,conditions!$8:$8,"&lt;="&amp;GJ$9,conditions!$9:$9,"&gt;="&amp;GJ$9))*conditions!$U$69*conditions!$U$72,SUMIFS(17:17,$9:$9,GJ$9-SUMIFS(conditions!$73:$73,conditions!$8:$8,"&lt;="&amp;GJ$9,conditions!$9:$9,"&gt;="&amp;GJ$9))*SUMIFS(conditions!$69:$69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*SUMIFS(conditions!$72:$72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))</f>
        <v>22.453200000000002</v>
      </c>
      <c r="GK98" s="37">
        <f>IF(GK$9="",0,IF(GK$9-SUMIFS(conditions!$73:$73,conditions!$8:$8,"&lt;="&amp;GK$9,conditions!$9:$9,"&gt;="&amp;GK$9)-SUMIFS(conditions!$71:$71,conditions!$8:$8,"&lt;="&amp;GK$9,conditions!$9:$9,"&gt;="&amp;GK$9)&lt;$U$9,SUMIFS(17:17,$9:$9,GK$9-SUMIFS(conditions!$73:$73,conditions!$8:$8,"&lt;="&amp;GK$9,conditions!$9:$9,"&gt;="&amp;GK$9))*conditions!$U$69*conditions!$U$72,SUMIFS(17:17,$9:$9,GK$9-SUMIFS(conditions!$73:$73,conditions!$8:$8,"&lt;="&amp;GK$9,conditions!$9:$9,"&gt;="&amp;GK$9))*SUMIFS(conditions!$69:$69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*SUMIFS(conditions!$72:$72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))</f>
        <v>22.453200000000002</v>
      </c>
      <c r="GL98" s="37">
        <f>IF(GL$9="",0,IF(GL$9-SUMIFS(conditions!$73:$73,conditions!$8:$8,"&lt;="&amp;GL$9,conditions!$9:$9,"&gt;="&amp;GL$9)-SUMIFS(conditions!$71:$71,conditions!$8:$8,"&lt;="&amp;GL$9,conditions!$9:$9,"&gt;="&amp;GL$9)&lt;$U$9,SUMIFS(17:17,$9:$9,GL$9-SUMIFS(conditions!$73:$73,conditions!$8:$8,"&lt;="&amp;GL$9,conditions!$9:$9,"&gt;="&amp;GL$9))*conditions!$U$69*conditions!$U$72,SUMIFS(17:17,$9:$9,GL$9-SUMIFS(conditions!$73:$73,conditions!$8:$8,"&lt;="&amp;GL$9,conditions!$9:$9,"&gt;="&amp;GL$9))*SUMIFS(conditions!$69:$69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*SUMIFS(conditions!$72:$72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))</f>
        <v>22.453200000000002</v>
      </c>
      <c r="GM98" s="37">
        <f>IF(GM$9="",0,IF(GM$9-SUMIFS(conditions!$73:$73,conditions!$8:$8,"&lt;="&amp;GM$9,conditions!$9:$9,"&gt;="&amp;GM$9)-SUMIFS(conditions!$71:$71,conditions!$8:$8,"&lt;="&amp;GM$9,conditions!$9:$9,"&gt;="&amp;GM$9)&lt;$U$9,SUMIFS(17:17,$9:$9,GM$9-SUMIFS(conditions!$73:$73,conditions!$8:$8,"&lt;="&amp;GM$9,conditions!$9:$9,"&gt;="&amp;GM$9))*conditions!$U$69*conditions!$U$72,SUMIFS(17:17,$9:$9,GM$9-SUMIFS(conditions!$73:$73,conditions!$8:$8,"&lt;="&amp;GM$9,conditions!$9:$9,"&gt;="&amp;GM$9))*SUMIFS(conditions!$69:$69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*SUMIFS(conditions!$72:$72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))</f>
        <v>0</v>
      </c>
      <c r="GN98" s="37">
        <f>IF(GN$9="",0,IF(GN$9-SUMIFS(conditions!$73:$73,conditions!$8:$8,"&lt;="&amp;GN$9,conditions!$9:$9,"&gt;="&amp;GN$9)-SUMIFS(conditions!$71:$71,conditions!$8:$8,"&lt;="&amp;GN$9,conditions!$9:$9,"&gt;="&amp;GN$9)&lt;$U$9,SUMIFS(17:17,$9:$9,GN$9-SUMIFS(conditions!$73:$73,conditions!$8:$8,"&lt;="&amp;GN$9,conditions!$9:$9,"&gt;="&amp;GN$9))*conditions!$U$69*conditions!$U$72,SUMIFS(17:17,$9:$9,GN$9-SUMIFS(conditions!$73:$73,conditions!$8:$8,"&lt;="&amp;GN$9,conditions!$9:$9,"&gt;="&amp;GN$9))*SUMIFS(conditions!$69:$69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*SUMIFS(conditions!$72:$72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))</f>
        <v>0</v>
      </c>
      <c r="GO98" s="37">
        <f>IF(GO$9="",0,IF(GO$9-SUMIFS(conditions!$73:$73,conditions!$8:$8,"&lt;="&amp;GO$9,conditions!$9:$9,"&gt;="&amp;GO$9)-SUMIFS(conditions!$71:$71,conditions!$8:$8,"&lt;="&amp;GO$9,conditions!$9:$9,"&gt;="&amp;GO$9)&lt;$U$9,SUMIFS(17:17,$9:$9,GO$9-SUMIFS(conditions!$73:$73,conditions!$8:$8,"&lt;="&amp;GO$9,conditions!$9:$9,"&gt;="&amp;GO$9))*conditions!$U$69*conditions!$U$72,SUMIFS(17:17,$9:$9,GO$9-SUMIFS(conditions!$73:$73,conditions!$8:$8,"&lt;="&amp;GO$9,conditions!$9:$9,"&gt;="&amp;GO$9))*SUMIFS(conditions!$69:$69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*SUMIFS(conditions!$72:$72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))</f>
        <v>22.453200000000002</v>
      </c>
      <c r="GP98" s="37">
        <f>IF(GP$9="",0,IF(GP$9-SUMIFS(conditions!$73:$73,conditions!$8:$8,"&lt;="&amp;GP$9,conditions!$9:$9,"&gt;="&amp;GP$9)-SUMIFS(conditions!$71:$71,conditions!$8:$8,"&lt;="&amp;GP$9,conditions!$9:$9,"&gt;="&amp;GP$9)&lt;$U$9,SUMIFS(17:17,$9:$9,GP$9-SUMIFS(conditions!$73:$73,conditions!$8:$8,"&lt;="&amp;GP$9,conditions!$9:$9,"&gt;="&amp;GP$9))*conditions!$U$69*conditions!$U$72,SUMIFS(17:17,$9:$9,GP$9-SUMIFS(conditions!$73:$73,conditions!$8:$8,"&lt;="&amp;GP$9,conditions!$9:$9,"&gt;="&amp;GP$9))*SUMIFS(conditions!$69:$69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*SUMIFS(conditions!$72:$72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))</f>
        <v>22.453200000000002</v>
      </c>
      <c r="GQ98" s="37">
        <f>IF(GQ$9="",0,IF(GQ$9-SUMIFS(conditions!$73:$73,conditions!$8:$8,"&lt;="&amp;GQ$9,conditions!$9:$9,"&gt;="&amp;GQ$9)-SUMIFS(conditions!$71:$71,conditions!$8:$8,"&lt;="&amp;GQ$9,conditions!$9:$9,"&gt;="&amp;GQ$9)&lt;$U$9,SUMIFS(17:17,$9:$9,GQ$9-SUMIFS(conditions!$73:$73,conditions!$8:$8,"&lt;="&amp;GQ$9,conditions!$9:$9,"&gt;="&amp;GQ$9))*conditions!$U$69*conditions!$U$72,SUMIFS(17:17,$9:$9,GQ$9-SUMIFS(conditions!$73:$73,conditions!$8:$8,"&lt;="&amp;GQ$9,conditions!$9:$9,"&gt;="&amp;GQ$9))*SUMIFS(conditions!$69:$69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*SUMIFS(conditions!$72:$72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))</f>
        <v>22.453200000000002</v>
      </c>
      <c r="GR98" s="37">
        <f>IF(GR$9="",0,IF(GR$9-SUMIFS(conditions!$73:$73,conditions!$8:$8,"&lt;="&amp;GR$9,conditions!$9:$9,"&gt;="&amp;GR$9)-SUMIFS(conditions!$71:$71,conditions!$8:$8,"&lt;="&amp;GR$9,conditions!$9:$9,"&gt;="&amp;GR$9)&lt;$U$9,SUMIFS(17:17,$9:$9,GR$9-SUMIFS(conditions!$73:$73,conditions!$8:$8,"&lt;="&amp;GR$9,conditions!$9:$9,"&gt;="&amp;GR$9))*conditions!$U$69*conditions!$U$72,SUMIFS(17:17,$9:$9,GR$9-SUMIFS(conditions!$73:$73,conditions!$8:$8,"&lt;="&amp;GR$9,conditions!$9:$9,"&gt;="&amp;GR$9))*SUMIFS(conditions!$69:$69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*SUMIFS(conditions!$72:$72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))</f>
        <v>22.453200000000002</v>
      </c>
      <c r="GS98" s="37">
        <f>IF(GS$9="",0,IF(GS$9-SUMIFS(conditions!$73:$73,conditions!$8:$8,"&lt;="&amp;GS$9,conditions!$9:$9,"&gt;="&amp;GS$9)-SUMIFS(conditions!$71:$71,conditions!$8:$8,"&lt;="&amp;GS$9,conditions!$9:$9,"&gt;="&amp;GS$9)&lt;$U$9,SUMIFS(17:17,$9:$9,GS$9-SUMIFS(conditions!$73:$73,conditions!$8:$8,"&lt;="&amp;GS$9,conditions!$9:$9,"&gt;="&amp;GS$9))*conditions!$U$69*conditions!$U$72,SUMIFS(17:17,$9:$9,GS$9-SUMIFS(conditions!$73:$73,conditions!$8:$8,"&lt;="&amp;GS$9,conditions!$9:$9,"&gt;="&amp;GS$9))*SUMIFS(conditions!$69:$69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*SUMIFS(conditions!$72:$72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))</f>
        <v>22.453200000000002</v>
      </c>
      <c r="GT98" s="37">
        <f>IF(GT$9="",0,IF(GT$9-SUMIFS(conditions!$73:$73,conditions!$8:$8,"&lt;="&amp;GT$9,conditions!$9:$9,"&gt;="&amp;GT$9)-SUMIFS(conditions!$71:$71,conditions!$8:$8,"&lt;="&amp;GT$9,conditions!$9:$9,"&gt;="&amp;GT$9)&lt;$U$9,SUMIFS(17:17,$9:$9,GT$9-SUMIFS(conditions!$73:$73,conditions!$8:$8,"&lt;="&amp;GT$9,conditions!$9:$9,"&gt;="&amp;GT$9))*conditions!$U$69*conditions!$U$72,SUMIFS(17:17,$9:$9,GT$9-SUMIFS(conditions!$73:$73,conditions!$8:$8,"&lt;="&amp;GT$9,conditions!$9:$9,"&gt;="&amp;GT$9))*SUMIFS(conditions!$69:$69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*SUMIFS(conditions!$72:$72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))</f>
        <v>0</v>
      </c>
      <c r="GU98" s="37">
        <f>IF(GU$9="",0,IF(GU$9-SUMIFS(conditions!$73:$73,conditions!$8:$8,"&lt;="&amp;GU$9,conditions!$9:$9,"&gt;="&amp;GU$9)-SUMIFS(conditions!$71:$71,conditions!$8:$8,"&lt;="&amp;GU$9,conditions!$9:$9,"&gt;="&amp;GU$9)&lt;$U$9,SUMIFS(17:17,$9:$9,GU$9-SUMIFS(conditions!$73:$73,conditions!$8:$8,"&lt;="&amp;GU$9,conditions!$9:$9,"&gt;="&amp;GU$9))*conditions!$U$69*conditions!$U$72,SUMIFS(17:17,$9:$9,GU$9-SUMIFS(conditions!$73:$73,conditions!$8:$8,"&lt;="&amp;GU$9,conditions!$9:$9,"&gt;="&amp;GU$9))*SUMIFS(conditions!$69:$69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*SUMIFS(conditions!$72:$72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))</f>
        <v>0</v>
      </c>
      <c r="GV98" s="37">
        <f>IF(GV$9="",0,IF(GV$9-SUMIFS(conditions!$73:$73,conditions!$8:$8,"&lt;="&amp;GV$9,conditions!$9:$9,"&gt;="&amp;GV$9)-SUMIFS(conditions!$71:$71,conditions!$8:$8,"&lt;="&amp;GV$9,conditions!$9:$9,"&gt;="&amp;GV$9)&lt;$U$9,SUMIFS(17:17,$9:$9,GV$9-SUMIFS(conditions!$73:$73,conditions!$8:$8,"&lt;="&amp;GV$9,conditions!$9:$9,"&gt;="&amp;GV$9))*conditions!$U$69*conditions!$U$72,SUMIFS(17:17,$9:$9,GV$9-SUMIFS(conditions!$73:$73,conditions!$8:$8,"&lt;="&amp;GV$9,conditions!$9:$9,"&gt;="&amp;GV$9))*SUMIFS(conditions!$69:$69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*SUMIFS(conditions!$72:$72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))</f>
        <v>22.453200000000002</v>
      </c>
      <c r="GW98" s="37">
        <f>IF(GW$9="",0,IF(GW$9-SUMIFS(conditions!$73:$73,conditions!$8:$8,"&lt;="&amp;GW$9,conditions!$9:$9,"&gt;="&amp;GW$9)-SUMIFS(conditions!$71:$71,conditions!$8:$8,"&lt;="&amp;GW$9,conditions!$9:$9,"&gt;="&amp;GW$9)&lt;$U$9,SUMIFS(17:17,$9:$9,GW$9-SUMIFS(conditions!$73:$73,conditions!$8:$8,"&lt;="&amp;GW$9,conditions!$9:$9,"&gt;="&amp;GW$9))*conditions!$U$69*conditions!$U$72,SUMIFS(17:17,$9:$9,GW$9-SUMIFS(conditions!$73:$73,conditions!$8:$8,"&lt;="&amp;GW$9,conditions!$9:$9,"&gt;="&amp;GW$9))*SUMIFS(conditions!$69:$69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*SUMIFS(conditions!$72:$72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))</f>
        <v>22.453200000000002</v>
      </c>
      <c r="GX98" s="37">
        <f>IF(GX$9="",0,IF(GX$9-SUMIFS(conditions!$73:$73,conditions!$8:$8,"&lt;="&amp;GX$9,conditions!$9:$9,"&gt;="&amp;GX$9)-SUMIFS(conditions!$71:$71,conditions!$8:$8,"&lt;="&amp;GX$9,conditions!$9:$9,"&gt;="&amp;GX$9)&lt;$U$9,SUMIFS(17:17,$9:$9,GX$9-SUMIFS(conditions!$73:$73,conditions!$8:$8,"&lt;="&amp;GX$9,conditions!$9:$9,"&gt;="&amp;GX$9))*conditions!$U$69*conditions!$U$72,SUMIFS(17:17,$9:$9,GX$9-SUMIFS(conditions!$73:$73,conditions!$8:$8,"&lt;="&amp;GX$9,conditions!$9:$9,"&gt;="&amp;GX$9))*SUMIFS(conditions!$69:$69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*SUMIFS(conditions!$72:$72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))</f>
        <v>22.453200000000002</v>
      </c>
      <c r="GY98" s="37">
        <f>IF(GY$9="",0,IF(GY$9-SUMIFS(conditions!$73:$73,conditions!$8:$8,"&lt;="&amp;GY$9,conditions!$9:$9,"&gt;="&amp;GY$9)-SUMIFS(conditions!$71:$71,conditions!$8:$8,"&lt;="&amp;GY$9,conditions!$9:$9,"&gt;="&amp;GY$9)&lt;$U$9,SUMIFS(17:17,$9:$9,GY$9-SUMIFS(conditions!$73:$73,conditions!$8:$8,"&lt;="&amp;GY$9,conditions!$9:$9,"&gt;="&amp;GY$9))*conditions!$U$69*conditions!$U$72,SUMIFS(17:17,$9:$9,GY$9-SUMIFS(conditions!$73:$73,conditions!$8:$8,"&lt;="&amp;GY$9,conditions!$9:$9,"&gt;="&amp;GY$9))*SUMIFS(conditions!$69:$69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*SUMIFS(conditions!$72:$72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))</f>
        <v>22.453200000000002</v>
      </c>
      <c r="GZ98" s="37">
        <f>IF(GZ$9="",0,IF(GZ$9-SUMIFS(conditions!$73:$73,conditions!$8:$8,"&lt;="&amp;GZ$9,conditions!$9:$9,"&gt;="&amp;GZ$9)-SUMIFS(conditions!$71:$71,conditions!$8:$8,"&lt;="&amp;GZ$9,conditions!$9:$9,"&gt;="&amp;GZ$9)&lt;$U$9,SUMIFS(17:17,$9:$9,GZ$9-SUMIFS(conditions!$73:$73,conditions!$8:$8,"&lt;="&amp;GZ$9,conditions!$9:$9,"&gt;="&amp;GZ$9))*conditions!$U$69*conditions!$U$72,SUMIFS(17:17,$9:$9,GZ$9-SUMIFS(conditions!$73:$73,conditions!$8:$8,"&lt;="&amp;GZ$9,conditions!$9:$9,"&gt;="&amp;GZ$9))*SUMIFS(conditions!$69:$69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*SUMIFS(conditions!$72:$72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))</f>
        <v>22.453200000000002</v>
      </c>
      <c r="HA98" s="37">
        <f>IF(HA$9="",0,IF(HA$9-SUMIFS(conditions!$73:$73,conditions!$8:$8,"&lt;="&amp;HA$9,conditions!$9:$9,"&gt;="&amp;HA$9)-SUMIFS(conditions!$71:$71,conditions!$8:$8,"&lt;="&amp;HA$9,conditions!$9:$9,"&gt;="&amp;HA$9)&lt;$U$9,SUMIFS(17:17,$9:$9,HA$9-SUMIFS(conditions!$73:$73,conditions!$8:$8,"&lt;="&amp;HA$9,conditions!$9:$9,"&gt;="&amp;HA$9))*conditions!$U$69*conditions!$U$72,SUMIFS(17:17,$9:$9,HA$9-SUMIFS(conditions!$73:$73,conditions!$8:$8,"&lt;="&amp;HA$9,conditions!$9:$9,"&gt;="&amp;HA$9))*SUMIFS(conditions!$69:$69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*SUMIFS(conditions!$72:$72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))</f>
        <v>0</v>
      </c>
      <c r="HB98" s="37">
        <f>IF(HB$9="",0,IF(HB$9-SUMIFS(conditions!$73:$73,conditions!$8:$8,"&lt;="&amp;HB$9,conditions!$9:$9,"&gt;="&amp;HB$9)-SUMIFS(conditions!$71:$71,conditions!$8:$8,"&lt;="&amp;HB$9,conditions!$9:$9,"&gt;="&amp;HB$9)&lt;$U$9,SUMIFS(17:17,$9:$9,HB$9-SUMIFS(conditions!$73:$73,conditions!$8:$8,"&lt;="&amp;HB$9,conditions!$9:$9,"&gt;="&amp;HB$9))*conditions!$U$69*conditions!$U$72,SUMIFS(17:17,$9:$9,HB$9-SUMIFS(conditions!$73:$73,conditions!$8:$8,"&lt;="&amp;HB$9,conditions!$9:$9,"&gt;="&amp;HB$9))*SUMIFS(conditions!$69:$69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*SUMIFS(conditions!$72:$72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))</f>
        <v>0</v>
      </c>
      <c r="HC98" s="37">
        <f>IF(HC$9="",0,IF(HC$9-SUMIFS(conditions!$73:$73,conditions!$8:$8,"&lt;="&amp;HC$9,conditions!$9:$9,"&gt;="&amp;HC$9)-SUMIFS(conditions!$71:$71,conditions!$8:$8,"&lt;="&amp;HC$9,conditions!$9:$9,"&gt;="&amp;HC$9)&lt;$U$9,SUMIFS(17:17,$9:$9,HC$9-SUMIFS(conditions!$73:$73,conditions!$8:$8,"&lt;="&amp;HC$9,conditions!$9:$9,"&gt;="&amp;HC$9))*conditions!$U$69*conditions!$U$72,SUMIFS(17:17,$9:$9,HC$9-SUMIFS(conditions!$73:$73,conditions!$8:$8,"&lt;="&amp;HC$9,conditions!$9:$9,"&gt;="&amp;HC$9))*SUMIFS(conditions!$69:$69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*SUMIFS(conditions!$72:$72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))</f>
        <v>22.453200000000002</v>
      </c>
      <c r="HD98" s="37">
        <f>IF(HD$9="",0,IF(HD$9-SUMIFS(conditions!$73:$73,conditions!$8:$8,"&lt;="&amp;HD$9,conditions!$9:$9,"&gt;="&amp;HD$9)-SUMIFS(conditions!$71:$71,conditions!$8:$8,"&lt;="&amp;HD$9,conditions!$9:$9,"&gt;="&amp;HD$9)&lt;$U$9,SUMIFS(17:17,$9:$9,HD$9-SUMIFS(conditions!$73:$73,conditions!$8:$8,"&lt;="&amp;HD$9,conditions!$9:$9,"&gt;="&amp;HD$9))*conditions!$U$69*conditions!$U$72,SUMIFS(17:17,$9:$9,HD$9-SUMIFS(conditions!$73:$73,conditions!$8:$8,"&lt;="&amp;HD$9,conditions!$9:$9,"&gt;="&amp;HD$9))*SUMIFS(conditions!$69:$69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*SUMIFS(conditions!$72:$72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))</f>
        <v>22.453200000000002</v>
      </c>
      <c r="HE98" s="37">
        <f>IF(HE$9="",0,IF(HE$9-SUMIFS(conditions!$73:$73,conditions!$8:$8,"&lt;="&amp;HE$9,conditions!$9:$9,"&gt;="&amp;HE$9)-SUMIFS(conditions!$71:$71,conditions!$8:$8,"&lt;="&amp;HE$9,conditions!$9:$9,"&gt;="&amp;HE$9)&lt;$U$9,SUMIFS(17:17,$9:$9,HE$9-SUMIFS(conditions!$73:$73,conditions!$8:$8,"&lt;="&amp;HE$9,conditions!$9:$9,"&gt;="&amp;HE$9))*conditions!$U$69*conditions!$U$72,SUMIFS(17:17,$9:$9,HE$9-SUMIFS(conditions!$73:$73,conditions!$8:$8,"&lt;="&amp;HE$9,conditions!$9:$9,"&gt;="&amp;HE$9))*SUMIFS(conditions!$69:$69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*SUMIFS(conditions!$72:$72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))</f>
        <v>22.453200000000002</v>
      </c>
      <c r="HF98" s="37">
        <f>IF(HF$9="",0,IF(HF$9-SUMIFS(conditions!$73:$73,conditions!$8:$8,"&lt;="&amp;HF$9,conditions!$9:$9,"&gt;="&amp;HF$9)-SUMIFS(conditions!$71:$71,conditions!$8:$8,"&lt;="&amp;HF$9,conditions!$9:$9,"&gt;="&amp;HF$9)&lt;$U$9,SUMIFS(17:17,$9:$9,HF$9-SUMIFS(conditions!$73:$73,conditions!$8:$8,"&lt;="&amp;HF$9,conditions!$9:$9,"&gt;="&amp;HF$9))*conditions!$U$69*conditions!$U$72,SUMIFS(17:17,$9:$9,HF$9-SUMIFS(conditions!$73:$73,conditions!$8:$8,"&lt;="&amp;HF$9,conditions!$9:$9,"&gt;="&amp;HF$9))*SUMIFS(conditions!$69:$69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*SUMIFS(conditions!$72:$72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))</f>
        <v>22.453200000000002</v>
      </c>
      <c r="HG98" s="37">
        <f>IF(HG$9="",0,IF(HG$9-SUMIFS(conditions!$73:$73,conditions!$8:$8,"&lt;="&amp;HG$9,conditions!$9:$9,"&gt;="&amp;HG$9)-SUMIFS(conditions!$71:$71,conditions!$8:$8,"&lt;="&amp;HG$9,conditions!$9:$9,"&gt;="&amp;HG$9)&lt;$U$9,SUMIFS(17:17,$9:$9,HG$9-SUMIFS(conditions!$73:$73,conditions!$8:$8,"&lt;="&amp;HG$9,conditions!$9:$9,"&gt;="&amp;HG$9))*conditions!$U$69*conditions!$U$72,SUMIFS(17:17,$9:$9,HG$9-SUMIFS(conditions!$73:$73,conditions!$8:$8,"&lt;="&amp;HG$9,conditions!$9:$9,"&gt;="&amp;HG$9))*SUMIFS(conditions!$69:$69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*SUMIFS(conditions!$72:$72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))</f>
        <v>22.453200000000002</v>
      </c>
      <c r="HH98" s="37">
        <f>IF(HH$9="",0,IF(HH$9-SUMIFS(conditions!$73:$73,conditions!$8:$8,"&lt;="&amp;HH$9,conditions!$9:$9,"&gt;="&amp;HH$9)-SUMIFS(conditions!$71:$71,conditions!$8:$8,"&lt;="&amp;HH$9,conditions!$9:$9,"&gt;="&amp;HH$9)&lt;$U$9,SUMIFS(17:17,$9:$9,HH$9-SUMIFS(conditions!$73:$73,conditions!$8:$8,"&lt;="&amp;HH$9,conditions!$9:$9,"&gt;="&amp;HH$9))*conditions!$U$69*conditions!$U$72,SUMIFS(17:17,$9:$9,HH$9-SUMIFS(conditions!$73:$73,conditions!$8:$8,"&lt;="&amp;HH$9,conditions!$9:$9,"&gt;="&amp;HH$9))*SUMIFS(conditions!$69:$69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*SUMIFS(conditions!$72:$72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))</f>
        <v>0</v>
      </c>
      <c r="HI98" s="37">
        <f>IF(HI$9="",0,IF(HI$9-SUMIFS(conditions!$73:$73,conditions!$8:$8,"&lt;="&amp;HI$9,conditions!$9:$9,"&gt;="&amp;HI$9)-SUMIFS(conditions!$71:$71,conditions!$8:$8,"&lt;="&amp;HI$9,conditions!$9:$9,"&gt;="&amp;HI$9)&lt;$U$9,SUMIFS(17:17,$9:$9,HI$9-SUMIFS(conditions!$73:$73,conditions!$8:$8,"&lt;="&amp;HI$9,conditions!$9:$9,"&gt;="&amp;HI$9))*conditions!$U$69*conditions!$U$72,SUMIFS(17:17,$9:$9,HI$9-SUMIFS(conditions!$73:$73,conditions!$8:$8,"&lt;="&amp;HI$9,conditions!$9:$9,"&gt;="&amp;HI$9))*SUMIFS(conditions!$69:$69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*SUMIFS(conditions!$72:$72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))</f>
        <v>0</v>
      </c>
      <c r="HJ98" s="37">
        <f>IF(HJ$9="",0,IF(HJ$9-SUMIFS(conditions!$73:$73,conditions!$8:$8,"&lt;="&amp;HJ$9,conditions!$9:$9,"&gt;="&amp;HJ$9)-SUMIFS(conditions!$71:$71,conditions!$8:$8,"&lt;="&amp;HJ$9,conditions!$9:$9,"&gt;="&amp;HJ$9)&lt;$U$9,SUMIFS(17:17,$9:$9,HJ$9-SUMIFS(conditions!$73:$73,conditions!$8:$8,"&lt;="&amp;HJ$9,conditions!$9:$9,"&gt;="&amp;HJ$9))*conditions!$U$69*conditions!$U$72,SUMIFS(17:17,$9:$9,HJ$9-SUMIFS(conditions!$73:$73,conditions!$8:$8,"&lt;="&amp;HJ$9,conditions!$9:$9,"&gt;="&amp;HJ$9))*SUMIFS(conditions!$69:$69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*SUMIFS(conditions!$72:$72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))</f>
        <v>22.453200000000002</v>
      </c>
      <c r="HK98" s="37">
        <f>IF(HK$9="",0,IF(HK$9-SUMIFS(conditions!$73:$73,conditions!$8:$8,"&lt;="&amp;HK$9,conditions!$9:$9,"&gt;="&amp;HK$9)-SUMIFS(conditions!$71:$71,conditions!$8:$8,"&lt;="&amp;HK$9,conditions!$9:$9,"&gt;="&amp;HK$9)&lt;$U$9,SUMIFS(17:17,$9:$9,HK$9-SUMIFS(conditions!$73:$73,conditions!$8:$8,"&lt;="&amp;HK$9,conditions!$9:$9,"&gt;="&amp;HK$9))*conditions!$U$69*conditions!$U$72,SUMIFS(17:17,$9:$9,HK$9-SUMIFS(conditions!$73:$73,conditions!$8:$8,"&lt;="&amp;HK$9,conditions!$9:$9,"&gt;="&amp;HK$9))*SUMIFS(conditions!$69:$69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*SUMIFS(conditions!$72:$72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))</f>
        <v>22.453200000000002</v>
      </c>
      <c r="HL98" s="37">
        <f>IF(HL$9="",0,IF(HL$9-SUMIFS(conditions!$73:$73,conditions!$8:$8,"&lt;="&amp;HL$9,conditions!$9:$9,"&gt;="&amp;HL$9)-SUMIFS(conditions!$71:$71,conditions!$8:$8,"&lt;="&amp;HL$9,conditions!$9:$9,"&gt;="&amp;HL$9)&lt;$U$9,SUMIFS(17:17,$9:$9,HL$9-SUMIFS(conditions!$73:$73,conditions!$8:$8,"&lt;="&amp;HL$9,conditions!$9:$9,"&gt;="&amp;HL$9))*conditions!$U$69*conditions!$U$72,SUMIFS(17:17,$9:$9,HL$9-SUMIFS(conditions!$73:$73,conditions!$8:$8,"&lt;="&amp;HL$9,conditions!$9:$9,"&gt;="&amp;HL$9))*SUMIFS(conditions!$69:$69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*SUMIFS(conditions!$72:$72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))</f>
        <v>24.885629999999999</v>
      </c>
      <c r="HM98" s="37">
        <f>IF(HM$9="",0,IF(HM$9-SUMIFS(conditions!$73:$73,conditions!$8:$8,"&lt;="&amp;HM$9,conditions!$9:$9,"&gt;="&amp;HM$9)-SUMIFS(conditions!$71:$71,conditions!$8:$8,"&lt;="&amp;HM$9,conditions!$9:$9,"&gt;="&amp;HM$9)&lt;$U$9,SUMIFS(17:17,$9:$9,HM$9-SUMIFS(conditions!$73:$73,conditions!$8:$8,"&lt;="&amp;HM$9,conditions!$9:$9,"&gt;="&amp;HM$9))*conditions!$U$69*conditions!$U$72,SUMIFS(17:17,$9:$9,HM$9-SUMIFS(conditions!$73:$73,conditions!$8:$8,"&lt;="&amp;HM$9,conditions!$9:$9,"&gt;="&amp;HM$9))*SUMIFS(conditions!$69:$69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*SUMIFS(conditions!$72:$72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))</f>
        <v>24.885629999999999</v>
      </c>
      <c r="HN98" s="37">
        <f>IF(HN$9="",0,IF(HN$9-SUMIFS(conditions!$73:$73,conditions!$8:$8,"&lt;="&amp;HN$9,conditions!$9:$9,"&gt;="&amp;HN$9)-SUMIFS(conditions!$71:$71,conditions!$8:$8,"&lt;="&amp;HN$9,conditions!$9:$9,"&gt;="&amp;HN$9)&lt;$U$9,SUMIFS(17:17,$9:$9,HN$9-SUMIFS(conditions!$73:$73,conditions!$8:$8,"&lt;="&amp;HN$9,conditions!$9:$9,"&gt;="&amp;HN$9))*conditions!$U$69*conditions!$U$72,SUMIFS(17:17,$9:$9,HN$9-SUMIFS(conditions!$73:$73,conditions!$8:$8,"&lt;="&amp;HN$9,conditions!$9:$9,"&gt;="&amp;HN$9))*SUMIFS(conditions!$69:$69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*SUMIFS(conditions!$72:$72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))</f>
        <v>24.885629999999999</v>
      </c>
      <c r="HO98" s="37">
        <f>IF(HO$9="",0,IF(HO$9-SUMIFS(conditions!$73:$73,conditions!$8:$8,"&lt;="&amp;HO$9,conditions!$9:$9,"&gt;="&amp;HO$9)-SUMIFS(conditions!$71:$71,conditions!$8:$8,"&lt;="&amp;HO$9,conditions!$9:$9,"&gt;="&amp;HO$9)&lt;$U$9,SUMIFS(17:17,$9:$9,HO$9-SUMIFS(conditions!$73:$73,conditions!$8:$8,"&lt;="&amp;HO$9,conditions!$9:$9,"&gt;="&amp;HO$9))*conditions!$U$69*conditions!$U$72,SUMIFS(17:17,$9:$9,HO$9-SUMIFS(conditions!$73:$73,conditions!$8:$8,"&lt;="&amp;HO$9,conditions!$9:$9,"&gt;="&amp;HO$9))*SUMIFS(conditions!$69:$69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*SUMIFS(conditions!$72:$72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))</f>
        <v>0</v>
      </c>
      <c r="HP98" s="37">
        <f>IF(HP$9="",0,IF(HP$9-SUMIFS(conditions!$73:$73,conditions!$8:$8,"&lt;="&amp;HP$9,conditions!$9:$9,"&gt;="&amp;HP$9)-SUMIFS(conditions!$71:$71,conditions!$8:$8,"&lt;="&amp;HP$9,conditions!$9:$9,"&gt;="&amp;HP$9)&lt;$U$9,SUMIFS(17:17,$9:$9,HP$9-SUMIFS(conditions!$73:$73,conditions!$8:$8,"&lt;="&amp;HP$9,conditions!$9:$9,"&gt;="&amp;HP$9))*conditions!$U$69*conditions!$U$72,SUMIFS(17:17,$9:$9,HP$9-SUMIFS(conditions!$73:$73,conditions!$8:$8,"&lt;="&amp;HP$9,conditions!$9:$9,"&gt;="&amp;HP$9))*SUMIFS(conditions!$69:$69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*SUMIFS(conditions!$72:$72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))</f>
        <v>0</v>
      </c>
      <c r="HQ98" s="37">
        <f>IF(HQ$9="",0,IF(HQ$9-SUMIFS(conditions!$73:$73,conditions!$8:$8,"&lt;="&amp;HQ$9,conditions!$9:$9,"&gt;="&amp;HQ$9)-SUMIFS(conditions!$71:$71,conditions!$8:$8,"&lt;="&amp;HQ$9,conditions!$9:$9,"&gt;="&amp;HQ$9)&lt;$U$9,SUMIFS(17:17,$9:$9,HQ$9-SUMIFS(conditions!$73:$73,conditions!$8:$8,"&lt;="&amp;HQ$9,conditions!$9:$9,"&gt;="&amp;HQ$9))*conditions!$U$69*conditions!$U$72,SUMIFS(17:17,$9:$9,HQ$9-SUMIFS(conditions!$73:$73,conditions!$8:$8,"&lt;="&amp;HQ$9,conditions!$9:$9,"&gt;="&amp;HQ$9))*SUMIFS(conditions!$69:$69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*SUMIFS(conditions!$72:$72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))</f>
        <v>24.885629999999999</v>
      </c>
      <c r="HR98" s="37">
        <f>IF(HR$9="",0,IF(HR$9-SUMIFS(conditions!$73:$73,conditions!$8:$8,"&lt;="&amp;HR$9,conditions!$9:$9,"&gt;="&amp;HR$9)-SUMIFS(conditions!$71:$71,conditions!$8:$8,"&lt;="&amp;HR$9,conditions!$9:$9,"&gt;="&amp;HR$9)&lt;$U$9,SUMIFS(17:17,$9:$9,HR$9-SUMIFS(conditions!$73:$73,conditions!$8:$8,"&lt;="&amp;HR$9,conditions!$9:$9,"&gt;="&amp;HR$9))*conditions!$U$69*conditions!$U$72,SUMIFS(17:17,$9:$9,HR$9-SUMIFS(conditions!$73:$73,conditions!$8:$8,"&lt;="&amp;HR$9,conditions!$9:$9,"&gt;="&amp;HR$9))*SUMIFS(conditions!$69:$69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*SUMIFS(conditions!$72:$72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))</f>
        <v>24.885629999999999</v>
      </c>
      <c r="HS98" s="37">
        <f>IF(HS$9="",0,IF(HS$9-SUMIFS(conditions!$73:$73,conditions!$8:$8,"&lt;="&amp;HS$9,conditions!$9:$9,"&gt;="&amp;HS$9)-SUMIFS(conditions!$71:$71,conditions!$8:$8,"&lt;="&amp;HS$9,conditions!$9:$9,"&gt;="&amp;HS$9)&lt;$U$9,SUMIFS(17:17,$9:$9,HS$9-SUMIFS(conditions!$73:$73,conditions!$8:$8,"&lt;="&amp;HS$9,conditions!$9:$9,"&gt;="&amp;HS$9))*conditions!$U$69*conditions!$U$72,SUMIFS(17:17,$9:$9,HS$9-SUMIFS(conditions!$73:$73,conditions!$8:$8,"&lt;="&amp;HS$9,conditions!$9:$9,"&gt;="&amp;HS$9))*SUMIFS(conditions!$69:$69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*SUMIFS(conditions!$72:$72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))</f>
        <v>24.885629999999999</v>
      </c>
      <c r="HT98" s="37">
        <f>IF(HT$9="",0,IF(HT$9-SUMIFS(conditions!$73:$73,conditions!$8:$8,"&lt;="&amp;HT$9,conditions!$9:$9,"&gt;="&amp;HT$9)-SUMIFS(conditions!$71:$71,conditions!$8:$8,"&lt;="&amp;HT$9,conditions!$9:$9,"&gt;="&amp;HT$9)&lt;$U$9,SUMIFS(17:17,$9:$9,HT$9-SUMIFS(conditions!$73:$73,conditions!$8:$8,"&lt;="&amp;HT$9,conditions!$9:$9,"&gt;="&amp;HT$9))*conditions!$U$69*conditions!$U$72,SUMIFS(17:17,$9:$9,HT$9-SUMIFS(conditions!$73:$73,conditions!$8:$8,"&lt;="&amp;HT$9,conditions!$9:$9,"&gt;="&amp;HT$9))*SUMIFS(conditions!$69:$69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*SUMIFS(conditions!$72:$72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))</f>
        <v>24.885629999999999</v>
      </c>
      <c r="HU98" s="37">
        <f>IF(HU$9="",0,IF(HU$9-SUMIFS(conditions!$73:$73,conditions!$8:$8,"&lt;="&amp;HU$9,conditions!$9:$9,"&gt;="&amp;HU$9)-SUMIFS(conditions!$71:$71,conditions!$8:$8,"&lt;="&amp;HU$9,conditions!$9:$9,"&gt;="&amp;HU$9)&lt;$U$9,SUMIFS(17:17,$9:$9,HU$9-SUMIFS(conditions!$73:$73,conditions!$8:$8,"&lt;="&amp;HU$9,conditions!$9:$9,"&gt;="&amp;HU$9))*conditions!$U$69*conditions!$U$72,SUMIFS(17:17,$9:$9,HU$9-SUMIFS(conditions!$73:$73,conditions!$8:$8,"&lt;="&amp;HU$9,conditions!$9:$9,"&gt;="&amp;HU$9))*SUMIFS(conditions!$69:$69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*SUMIFS(conditions!$72:$72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))</f>
        <v>24.885629999999999</v>
      </c>
      <c r="HV98" s="37">
        <f>IF(HV$9="",0,IF(HV$9-SUMIFS(conditions!$73:$73,conditions!$8:$8,"&lt;="&amp;HV$9,conditions!$9:$9,"&gt;="&amp;HV$9)-SUMIFS(conditions!$71:$71,conditions!$8:$8,"&lt;="&amp;HV$9,conditions!$9:$9,"&gt;="&amp;HV$9)&lt;$U$9,SUMIFS(17:17,$9:$9,HV$9-SUMIFS(conditions!$73:$73,conditions!$8:$8,"&lt;="&amp;HV$9,conditions!$9:$9,"&gt;="&amp;HV$9))*conditions!$U$69*conditions!$U$72,SUMIFS(17:17,$9:$9,HV$9-SUMIFS(conditions!$73:$73,conditions!$8:$8,"&lt;="&amp;HV$9,conditions!$9:$9,"&gt;="&amp;HV$9))*SUMIFS(conditions!$69:$69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*SUMIFS(conditions!$72:$72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))</f>
        <v>0</v>
      </c>
      <c r="HW98" s="37">
        <f>IF(HW$9="",0,IF(HW$9-SUMIFS(conditions!$73:$73,conditions!$8:$8,"&lt;="&amp;HW$9,conditions!$9:$9,"&gt;="&amp;HW$9)-SUMIFS(conditions!$71:$71,conditions!$8:$8,"&lt;="&amp;HW$9,conditions!$9:$9,"&gt;="&amp;HW$9)&lt;$U$9,SUMIFS(17:17,$9:$9,HW$9-SUMIFS(conditions!$73:$73,conditions!$8:$8,"&lt;="&amp;HW$9,conditions!$9:$9,"&gt;="&amp;HW$9))*conditions!$U$69*conditions!$U$72,SUMIFS(17:17,$9:$9,HW$9-SUMIFS(conditions!$73:$73,conditions!$8:$8,"&lt;="&amp;HW$9,conditions!$9:$9,"&gt;="&amp;HW$9))*SUMIFS(conditions!$69:$69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*SUMIFS(conditions!$72:$72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))</f>
        <v>0</v>
      </c>
      <c r="HX98" s="37">
        <f>IF(HX$9="",0,IF(HX$9-SUMIFS(conditions!$73:$73,conditions!$8:$8,"&lt;="&amp;HX$9,conditions!$9:$9,"&gt;="&amp;HX$9)-SUMIFS(conditions!$71:$71,conditions!$8:$8,"&lt;="&amp;HX$9,conditions!$9:$9,"&gt;="&amp;HX$9)&lt;$U$9,SUMIFS(17:17,$9:$9,HX$9-SUMIFS(conditions!$73:$73,conditions!$8:$8,"&lt;="&amp;HX$9,conditions!$9:$9,"&gt;="&amp;HX$9))*conditions!$U$69*conditions!$U$72,SUMIFS(17:17,$9:$9,HX$9-SUMIFS(conditions!$73:$73,conditions!$8:$8,"&lt;="&amp;HX$9,conditions!$9:$9,"&gt;="&amp;HX$9))*SUMIFS(conditions!$69:$69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*SUMIFS(conditions!$72:$72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))</f>
        <v>24.885629999999999</v>
      </c>
      <c r="HY98" s="37">
        <f>IF(HY$9="",0,IF(HY$9-SUMIFS(conditions!$73:$73,conditions!$8:$8,"&lt;="&amp;HY$9,conditions!$9:$9,"&gt;="&amp;HY$9)-SUMIFS(conditions!$71:$71,conditions!$8:$8,"&lt;="&amp;HY$9,conditions!$9:$9,"&gt;="&amp;HY$9)&lt;$U$9,SUMIFS(17:17,$9:$9,HY$9-SUMIFS(conditions!$73:$73,conditions!$8:$8,"&lt;="&amp;HY$9,conditions!$9:$9,"&gt;="&amp;HY$9))*conditions!$U$69*conditions!$U$72,SUMIFS(17:17,$9:$9,HY$9-SUMIFS(conditions!$73:$73,conditions!$8:$8,"&lt;="&amp;HY$9,conditions!$9:$9,"&gt;="&amp;HY$9))*SUMIFS(conditions!$69:$69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*SUMIFS(conditions!$72:$72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))</f>
        <v>24.885629999999999</v>
      </c>
      <c r="HZ98" s="37">
        <f>IF(HZ$9="",0,IF(HZ$9-SUMIFS(conditions!$73:$73,conditions!$8:$8,"&lt;="&amp;HZ$9,conditions!$9:$9,"&gt;="&amp;HZ$9)-SUMIFS(conditions!$71:$71,conditions!$8:$8,"&lt;="&amp;HZ$9,conditions!$9:$9,"&gt;="&amp;HZ$9)&lt;$U$9,SUMIFS(17:17,$9:$9,HZ$9-SUMIFS(conditions!$73:$73,conditions!$8:$8,"&lt;="&amp;HZ$9,conditions!$9:$9,"&gt;="&amp;HZ$9))*conditions!$U$69*conditions!$U$72,SUMIFS(17:17,$9:$9,HZ$9-SUMIFS(conditions!$73:$73,conditions!$8:$8,"&lt;="&amp;HZ$9,conditions!$9:$9,"&gt;="&amp;HZ$9))*SUMIFS(conditions!$69:$69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*SUMIFS(conditions!$72:$72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))</f>
        <v>24.885629999999999</v>
      </c>
      <c r="IA98" s="37">
        <f>IF(IA$9="",0,IF(IA$9-SUMIFS(conditions!$73:$73,conditions!$8:$8,"&lt;="&amp;IA$9,conditions!$9:$9,"&gt;="&amp;IA$9)-SUMIFS(conditions!$71:$71,conditions!$8:$8,"&lt;="&amp;IA$9,conditions!$9:$9,"&gt;="&amp;IA$9)&lt;$U$9,SUMIFS(17:17,$9:$9,IA$9-SUMIFS(conditions!$73:$73,conditions!$8:$8,"&lt;="&amp;IA$9,conditions!$9:$9,"&gt;="&amp;IA$9))*conditions!$U$69*conditions!$U$72,SUMIFS(17:17,$9:$9,IA$9-SUMIFS(conditions!$73:$73,conditions!$8:$8,"&lt;="&amp;IA$9,conditions!$9:$9,"&gt;="&amp;IA$9))*SUMIFS(conditions!$69:$69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*SUMIFS(conditions!$72:$72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))</f>
        <v>24.885629999999999</v>
      </c>
      <c r="IB98" s="37">
        <f>IF(IB$9="",0,IF(IB$9-SUMIFS(conditions!$73:$73,conditions!$8:$8,"&lt;="&amp;IB$9,conditions!$9:$9,"&gt;="&amp;IB$9)-SUMIFS(conditions!$71:$71,conditions!$8:$8,"&lt;="&amp;IB$9,conditions!$9:$9,"&gt;="&amp;IB$9)&lt;$U$9,SUMIFS(17:17,$9:$9,IB$9-SUMIFS(conditions!$73:$73,conditions!$8:$8,"&lt;="&amp;IB$9,conditions!$9:$9,"&gt;="&amp;IB$9))*conditions!$U$69*conditions!$U$72,SUMIFS(17:17,$9:$9,IB$9-SUMIFS(conditions!$73:$73,conditions!$8:$8,"&lt;="&amp;IB$9,conditions!$9:$9,"&gt;="&amp;IB$9))*SUMIFS(conditions!$69:$69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*SUMIFS(conditions!$72:$72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))</f>
        <v>24.885629999999999</v>
      </c>
      <c r="IC98" s="37">
        <f>IF(IC$9="",0,IF(IC$9-SUMIFS(conditions!$73:$73,conditions!$8:$8,"&lt;="&amp;IC$9,conditions!$9:$9,"&gt;="&amp;IC$9)-SUMIFS(conditions!$71:$71,conditions!$8:$8,"&lt;="&amp;IC$9,conditions!$9:$9,"&gt;="&amp;IC$9)&lt;$U$9,SUMIFS(17:17,$9:$9,IC$9-SUMIFS(conditions!$73:$73,conditions!$8:$8,"&lt;="&amp;IC$9,conditions!$9:$9,"&gt;="&amp;IC$9))*conditions!$U$69*conditions!$U$72,SUMIFS(17:17,$9:$9,IC$9-SUMIFS(conditions!$73:$73,conditions!$8:$8,"&lt;="&amp;IC$9,conditions!$9:$9,"&gt;="&amp;IC$9))*SUMIFS(conditions!$69:$69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*SUMIFS(conditions!$72:$72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))</f>
        <v>0</v>
      </c>
      <c r="ID98" s="37">
        <f>IF(ID$9="",0,IF(ID$9-SUMIFS(conditions!$73:$73,conditions!$8:$8,"&lt;="&amp;ID$9,conditions!$9:$9,"&gt;="&amp;ID$9)-SUMIFS(conditions!$71:$71,conditions!$8:$8,"&lt;="&amp;ID$9,conditions!$9:$9,"&gt;="&amp;ID$9)&lt;$U$9,SUMIFS(17:17,$9:$9,ID$9-SUMIFS(conditions!$73:$73,conditions!$8:$8,"&lt;="&amp;ID$9,conditions!$9:$9,"&gt;="&amp;ID$9))*conditions!$U$69*conditions!$U$72,SUMIFS(17:17,$9:$9,ID$9-SUMIFS(conditions!$73:$73,conditions!$8:$8,"&lt;="&amp;ID$9,conditions!$9:$9,"&gt;="&amp;ID$9))*SUMIFS(conditions!$69:$69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*SUMIFS(conditions!$72:$72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))</f>
        <v>0</v>
      </c>
      <c r="IE98" s="37">
        <f>IF(IE$9="",0,IF(IE$9-SUMIFS(conditions!$73:$73,conditions!$8:$8,"&lt;="&amp;IE$9,conditions!$9:$9,"&gt;="&amp;IE$9)-SUMIFS(conditions!$71:$71,conditions!$8:$8,"&lt;="&amp;IE$9,conditions!$9:$9,"&gt;="&amp;IE$9)&lt;$U$9,SUMIFS(17:17,$9:$9,IE$9-SUMIFS(conditions!$73:$73,conditions!$8:$8,"&lt;="&amp;IE$9,conditions!$9:$9,"&gt;="&amp;IE$9))*conditions!$U$69*conditions!$U$72,SUMIFS(17:17,$9:$9,IE$9-SUMIFS(conditions!$73:$73,conditions!$8:$8,"&lt;="&amp;IE$9,conditions!$9:$9,"&gt;="&amp;IE$9))*SUMIFS(conditions!$69:$69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*SUMIFS(conditions!$72:$72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))</f>
        <v>24.885629999999999</v>
      </c>
      <c r="IF98" s="37">
        <f>IF(IF$9="",0,IF(IF$9-SUMIFS(conditions!$73:$73,conditions!$8:$8,"&lt;="&amp;IF$9,conditions!$9:$9,"&gt;="&amp;IF$9)-SUMIFS(conditions!$71:$71,conditions!$8:$8,"&lt;="&amp;IF$9,conditions!$9:$9,"&gt;="&amp;IF$9)&lt;$U$9,SUMIFS(17:17,$9:$9,IF$9-SUMIFS(conditions!$73:$73,conditions!$8:$8,"&lt;="&amp;IF$9,conditions!$9:$9,"&gt;="&amp;IF$9))*conditions!$U$69*conditions!$U$72,SUMIFS(17:17,$9:$9,IF$9-SUMIFS(conditions!$73:$73,conditions!$8:$8,"&lt;="&amp;IF$9,conditions!$9:$9,"&gt;="&amp;IF$9))*SUMIFS(conditions!$69:$69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*SUMIFS(conditions!$72:$72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))</f>
        <v>24.885629999999999</v>
      </c>
      <c r="IG98" s="37">
        <f>IF(IG$9="",0,IF(IG$9-SUMIFS(conditions!$73:$73,conditions!$8:$8,"&lt;="&amp;IG$9,conditions!$9:$9,"&gt;="&amp;IG$9)-SUMIFS(conditions!$71:$71,conditions!$8:$8,"&lt;="&amp;IG$9,conditions!$9:$9,"&gt;="&amp;IG$9)&lt;$U$9,SUMIFS(17:17,$9:$9,IG$9-SUMIFS(conditions!$73:$73,conditions!$8:$8,"&lt;="&amp;IG$9,conditions!$9:$9,"&gt;="&amp;IG$9))*conditions!$U$69*conditions!$U$72,SUMIFS(17:17,$9:$9,IG$9-SUMIFS(conditions!$73:$73,conditions!$8:$8,"&lt;="&amp;IG$9,conditions!$9:$9,"&gt;="&amp;IG$9))*SUMIFS(conditions!$69:$69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*SUMIFS(conditions!$72:$72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))</f>
        <v>24.885629999999999</v>
      </c>
      <c r="IH98" s="37">
        <f>IF(IH$9="",0,IF(IH$9-SUMIFS(conditions!$73:$73,conditions!$8:$8,"&lt;="&amp;IH$9,conditions!$9:$9,"&gt;="&amp;IH$9)-SUMIFS(conditions!$71:$71,conditions!$8:$8,"&lt;="&amp;IH$9,conditions!$9:$9,"&gt;="&amp;IH$9)&lt;$U$9,SUMIFS(17:17,$9:$9,IH$9-SUMIFS(conditions!$73:$73,conditions!$8:$8,"&lt;="&amp;IH$9,conditions!$9:$9,"&gt;="&amp;IH$9))*conditions!$U$69*conditions!$U$72,SUMIFS(17:17,$9:$9,IH$9-SUMIFS(conditions!$73:$73,conditions!$8:$8,"&lt;="&amp;IH$9,conditions!$9:$9,"&gt;="&amp;IH$9))*SUMIFS(conditions!$69:$69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*SUMIFS(conditions!$72:$72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))</f>
        <v>24.885629999999999</v>
      </c>
      <c r="II98" s="37">
        <f>IF(II$9="",0,IF(II$9-SUMIFS(conditions!$73:$73,conditions!$8:$8,"&lt;="&amp;II$9,conditions!$9:$9,"&gt;="&amp;II$9)-SUMIFS(conditions!$71:$71,conditions!$8:$8,"&lt;="&amp;II$9,conditions!$9:$9,"&gt;="&amp;II$9)&lt;$U$9,SUMIFS(17:17,$9:$9,II$9-SUMIFS(conditions!$73:$73,conditions!$8:$8,"&lt;="&amp;II$9,conditions!$9:$9,"&gt;="&amp;II$9))*conditions!$U$69*conditions!$U$72,SUMIFS(17:17,$9:$9,II$9-SUMIFS(conditions!$73:$73,conditions!$8:$8,"&lt;="&amp;II$9,conditions!$9:$9,"&gt;="&amp;II$9))*SUMIFS(conditions!$69:$69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*SUMIFS(conditions!$72:$72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))</f>
        <v>24.885629999999999</v>
      </c>
      <c r="IJ98" s="37">
        <f>IF(IJ$9="",0,IF(IJ$9-SUMIFS(conditions!$73:$73,conditions!$8:$8,"&lt;="&amp;IJ$9,conditions!$9:$9,"&gt;="&amp;IJ$9)-SUMIFS(conditions!$71:$71,conditions!$8:$8,"&lt;="&amp;IJ$9,conditions!$9:$9,"&gt;="&amp;IJ$9)&lt;$U$9,SUMIFS(17:17,$9:$9,IJ$9-SUMIFS(conditions!$73:$73,conditions!$8:$8,"&lt;="&amp;IJ$9,conditions!$9:$9,"&gt;="&amp;IJ$9))*conditions!$U$69*conditions!$U$72,SUMIFS(17:17,$9:$9,IJ$9-SUMIFS(conditions!$73:$73,conditions!$8:$8,"&lt;="&amp;IJ$9,conditions!$9:$9,"&gt;="&amp;IJ$9))*SUMIFS(conditions!$69:$69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*SUMIFS(conditions!$72:$72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))</f>
        <v>0</v>
      </c>
      <c r="IK98" s="37">
        <f>IF(IK$9="",0,IF(IK$9-SUMIFS(conditions!$73:$73,conditions!$8:$8,"&lt;="&amp;IK$9,conditions!$9:$9,"&gt;="&amp;IK$9)-SUMIFS(conditions!$71:$71,conditions!$8:$8,"&lt;="&amp;IK$9,conditions!$9:$9,"&gt;="&amp;IK$9)&lt;$U$9,SUMIFS(17:17,$9:$9,IK$9-SUMIFS(conditions!$73:$73,conditions!$8:$8,"&lt;="&amp;IK$9,conditions!$9:$9,"&gt;="&amp;IK$9))*conditions!$U$69*conditions!$U$72,SUMIFS(17:17,$9:$9,IK$9-SUMIFS(conditions!$73:$73,conditions!$8:$8,"&lt;="&amp;IK$9,conditions!$9:$9,"&gt;="&amp;IK$9))*SUMIFS(conditions!$69:$69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*SUMIFS(conditions!$72:$72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))</f>
        <v>0</v>
      </c>
      <c r="IL98" s="37">
        <f>IF(IL$9="",0,IF(IL$9-SUMIFS(conditions!$73:$73,conditions!$8:$8,"&lt;="&amp;IL$9,conditions!$9:$9,"&gt;="&amp;IL$9)-SUMIFS(conditions!$71:$71,conditions!$8:$8,"&lt;="&amp;IL$9,conditions!$9:$9,"&gt;="&amp;IL$9)&lt;$U$9,SUMIFS(17:17,$9:$9,IL$9-SUMIFS(conditions!$73:$73,conditions!$8:$8,"&lt;="&amp;IL$9,conditions!$9:$9,"&gt;="&amp;IL$9))*conditions!$U$69*conditions!$U$72,SUMIFS(17:17,$9:$9,IL$9-SUMIFS(conditions!$73:$73,conditions!$8:$8,"&lt;="&amp;IL$9,conditions!$9:$9,"&gt;="&amp;IL$9))*SUMIFS(conditions!$69:$69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*SUMIFS(conditions!$72:$72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))</f>
        <v>24.885629999999999</v>
      </c>
      <c r="IM98" s="37">
        <f>IF(IM$9="",0,IF(IM$9-SUMIFS(conditions!$73:$73,conditions!$8:$8,"&lt;="&amp;IM$9,conditions!$9:$9,"&gt;="&amp;IM$9)-SUMIFS(conditions!$71:$71,conditions!$8:$8,"&lt;="&amp;IM$9,conditions!$9:$9,"&gt;="&amp;IM$9)&lt;$U$9,SUMIFS(17:17,$9:$9,IM$9-SUMIFS(conditions!$73:$73,conditions!$8:$8,"&lt;="&amp;IM$9,conditions!$9:$9,"&gt;="&amp;IM$9))*conditions!$U$69*conditions!$U$72,SUMIFS(17:17,$9:$9,IM$9-SUMIFS(conditions!$73:$73,conditions!$8:$8,"&lt;="&amp;IM$9,conditions!$9:$9,"&gt;="&amp;IM$9))*SUMIFS(conditions!$69:$69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*SUMIFS(conditions!$72:$72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))</f>
        <v>24.885629999999999</v>
      </c>
      <c r="IN98" s="37">
        <f>IF(IN$9="",0,IF(IN$9-SUMIFS(conditions!$73:$73,conditions!$8:$8,"&lt;="&amp;IN$9,conditions!$9:$9,"&gt;="&amp;IN$9)-SUMIFS(conditions!$71:$71,conditions!$8:$8,"&lt;="&amp;IN$9,conditions!$9:$9,"&gt;="&amp;IN$9)&lt;$U$9,SUMIFS(17:17,$9:$9,IN$9-SUMIFS(conditions!$73:$73,conditions!$8:$8,"&lt;="&amp;IN$9,conditions!$9:$9,"&gt;="&amp;IN$9))*conditions!$U$69*conditions!$U$72,SUMIFS(17:17,$9:$9,IN$9-SUMIFS(conditions!$73:$73,conditions!$8:$8,"&lt;="&amp;IN$9,conditions!$9:$9,"&gt;="&amp;IN$9))*SUMIFS(conditions!$69:$69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*SUMIFS(conditions!$72:$72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))</f>
        <v>24.885629999999999</v>
      </c>
      <c r="IO98" s="37">
        <f>IF(IO$9="",0,IF(IO$9-SUMIFS(conditions!$73:$73,conditions!$8:$8,"&lt;="&amp;IO$9,conditions!$9:$9,"&gt;="&amp;IO$9)-SUMIFS(conditions!$71:$71,conditions!$8:$8,"&lt;="&amp;IO$9,conditions!$9:$9,"&gt;="&amp;IO$9)&lt;$U$9,SUMIFS(17:17,$9:$9,IO$9-SUMIFS(conditions!$73:$73,conditions!$8:$8,"&lt;="&amp;IO$9,conditions!$9:$9,"&gt;="&amp;IO$9))*conditions!$U$69*conditions!$U$72,SUMIFS(17:17,$9:$9,IO$9-SUMIFS(conditions!$73:$73,conditions!$8:$8,"&lt;="&amp;IO$9,conditions!$9:$9,"&gt;="&amp;IO$9))*SUMIFS(conditions!$69:$69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*SUMIFS(conditions!$72:$72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))</f>
        <v>24.885629999999999</v>
      </c>
      <c r="IP98" s="37">
        <f>IF(IP$9="",0,IF(IP$9-SUMIFS(conditions!$73:$73,conditions!$8:$8,"&lt;="&amp;IP$9,conditions!$9:$9,"&gt;="&amp;IP$9)-SUMIFS(conditions!$71:$71,conditions!$8:$8,"&lt;="&amp;IP$9,conditions!$9:$9,"&gt;="&amp;IP$9)&lt;$U$9,SUMIFS(17:17,$9:$9,IP$9-SUMIFS(conditions!$73:$73,conditions!$8:$8,"&lt;="&amp;IP$9,conditions!$9:$9,"&gt;="&amp;IP$9))*conditions!$U$69*conditions!$U$72,SUMIFS(17:17,$9:$9,IP$9-SUMIFS(conditions!$73:$73,conditions!$8:$8,"&lt;="&amp;IP$9,conditions!$9:$9,"&gt;="&amp;IP$9))*SUMIFS(conditions!$69:$69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*SUMIFS(conditions!$72:$72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))</f>
        <v>24.885629999999999</v>
      </c>
      <c r="IQ98" s="37">
        <f>IF(IQ$9="",0,IF(IQ$9-SUMIFS(conditions!$73:$73,conditions!$8:$8,"&lt;="&amp;IQ$9,conditions!$9:$9,"&gt;="&amp;IQ$9)-SUMIFS(conditions!$71:$71,conditions!$8:$8,"&lt;="&amp;IQ$9,conditions!$9:$9,"&gt;="&amp;IQ$9)&lt;$U$9,SUMIFS(17:17,$9:$9,IQ$9-SUMIFS(conditions!$73:$73,conditions!$8:$8,"&lt;="&amp;IQ$9,conditions!$9:$9,"&gt;="&amp;IQ$9))*conditions!$U$69*conditions!$U$72,SUMIFS(17:17,$9:$9,IQ$9-SUMIFS(conditions!$73:$73,conditions!$8:$8,"&lt;="&amp;IQ$9,conditions!$9:$9,"&gt;="&amp;IQ$9))*SUMIFS(conditions!$69:$69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*SUMIFS(conditions!$72:$72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))</f>
        <v>0</v>
      </c>
      <c r="IR98" s="37">
        <f>IF(IR$9="",0,IF(IR$9-SUMIFS(conditions!$73:$73,conditions!$8:$8,"&lt;="&amp;IR$9,conditions!$9:$9,"&gt;="&amp;IR$9)-SUMIFS(conditions!$71:$71,conditions!$8:$8,"&lt;="&amp;IR$9,conditions!$9:$9,"&gt;="&amp;IR$9)&lt;$U$9,SUMIFS(17:17,$9:$9,IR$9-SUMIFS(conditions!$73:$73,conditions!$8:$8,"&lt;="&amp;IR$9,conditions!$9:$9,"&gt;="&amp;IR$9))*conditions!$U$69*conditions!$U$72,SUMIFS(17:17,$9:$9,IR$9-SUMIFS(conditions!$73:$73,conditions!$8:$8,"&lt;="&amp;IR$9,conditions!$9:$9,"&gt;="&amp;IR$9))*SUMIFS(conditions!$69:$69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*SUMIFS(conditions!$72:$72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))</f>
        <v>0</v>
      </c>
      <c r="IS98" s="37">
        <f>IF(IS$9="",0,IF(IS$9-SUMIFS(conditions!$73:$73,conditions!$8:$8,"&lt;="&amp;IS$9,conditions!$9:$9,"&gt;="&amp;IS$9)-SUMIFS(conditions!$71:$71,conditions!$8:$8,"&lt;="&amp;IS$9,conditions!$9:$9,"&gt;="&amp;IS$9)&lt;$U$9,SUMIFS(17:17,$9:$9,IS$9-SUMIFS(conditions!$73:$73,conditions!$8:$8,"&lt;="&amp;IS$9,conditions!$9:$9,"&gt;="&amp;IS$9))*conditions!$U$69*conditions!$U$72,SUMIFS(17:17,$9:$9,IS$9-SUMIFS(conditions!$73:$73,conditions!$8:$8,"&lt;="&amp;IS$9,conditions!$9:$9,"&gt;="&amp;IS$9))*SUMIFS(conditions!$69:$69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*SUMIFS(conditions!$72:$72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))</f>
        <v>22.894779599999996</v>
      </c>
      <c r="IT98" s="37">
        <f>IF(IT$9="",0,IF(IT$9-SUMIFS(conditions!$73:$73,conditions!$8:$8,"&lt;="&amp;IT$9,conditions!$9:$9,"&gt;="&amp;IT$9)-SUMIFS(conditions!$71:$71,conditions!$8:$8,"&lt;="&amp;IT$9,conditions!$9:$9,"&gt;="&amp;IT$9)&lt;$U$9,SUMIFS(17:17,$9:$9,IT$9-SUMIFS(conditions!$73:$73,conditions!$8:$8,"&lt;="&amp;IT$9,conditions!$9:$9,"&gt;="&amp;IT$9))*conditions!$U$69*conditions!$U$72,SUMIFS(17:17,$9:$9,IT$9-SUMIFS(conditions!$73:$73,conditions!$8:$8,"&lt;="&amp;IT$9,conditions!$9:$9,"&gt;="&amp;IT$9))*SUMIFS(conditions!$69:$69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*SUMIFS(conditions!$72:$72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))</f>
        <v>22.894779599999996</v>
      </c>
      <c r="IU98" s="37">
        <f>IF(IU$9="",0,IF(IU$9-SUMIFS(conditions!$73:$73,conditions!$8:$8,"&lt;="&amp;IU$9,conditions!$9:$9,"&gt;="&amp;IU$9)-SUMIFS(conditions!$71:$71,conditions!$8:$8,"&lt;="&amp;IU$9,conditions!$9:$9,"&gt;="&amp;IU$9)&lt;$U$9,SUMIFS(17:17,$9:$9,IU$9-SUMIFS(conditions!$73:$73,conditions!$8:$8,"&lt;="&amp;IU$9,conditions!$9:$9,"&gt;="&amp;IU$9))*conditions!$U$69*conditions!$U$72,SUMIFS(17:17,$9:$9,IU$9-SUMIFS(conditions!$73:$73,conditions!$8:$8,"&lt;="&amp;IU$9,conditions!$9:$9,"&gt;="&amp;IU$9))*SUMIFS(conditions!$69:$69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*SUMIFS(conditions!$72:$72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))</f>
        <v>22.894779599999996</v>
      </c>
      <c r="IV98" s="37">
        <f>IF(IV$9="",0,IF(IV$9-SUMIFS(conditions!$73:$73,conditions!$8:$8,"&lt;="&amp;IV$9,conditions!$9:$9,"&gt;="&amp;IV$9)-SUMIFS(conditions!$71:$71,conditions!$8:$8,"&lt;="&amp;IV$9,conditions!$9:$9,"&gt;="&amp;IV$9)&lt;$U$9,SUMIFS(17:17,$9:$9,IV$9-SUMIFS(conditions!$73:$73,conditions!$8:$8,"&lt;="&amp;IV$9,conditions!$9:$9,"&gt;="&amp;IV$9))*conditions!$U$69*conditions!$U$72,SUMIFS(17:17,$9:$9,IV$9-SUMIFS(conditions!$73:$73,conditions!$8:$8,"&lt;="&amp;IV$9,conditions!$9:$9,"&gt;="&amp;IV$9))*SUMIFS(conditions!$69:$69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*SUMIFS(conditions!$72:$72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))</f>
        <v>22.894779599999996</v>
      </c>
      <c r="IW98" s="37">
        <f>IF(IW$9="",0,IF(IW$9-SUMIFS(conditions!$73:$73,conditions!$8:$8,"&lt;="&amp;IW$9,conditions!$9:$9,"&gt;="&amp;IW$9)-SUMIFS(conditions!$71:$71,conditions!$8:$8,"&lt;="&amp;IW$9,conditions!$9:$9,"&gt;="&amp;IW$9)&lt;$U$9,SUMIFS(17:17,$9:$9,IW$9-SUMIFS(conditions!$73:$73,conditions!$8:$8,"&lt;="&amp;IW$9,conditions!$9:$9,"&gt;="&amp;IW$9))*conditions!$U$69*conditions!$U$72,SUMIFS(17:17,$9:$9,IW$9-SUMIFS(conditions!$73:$73,conditions!$8:$8,"&lt;="&amp;IW$9,conditions!$9:$9,"&gt;="&amp;IW$9))*SUMIFS(conditions!$69:$69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*SUMIFS(conditions!$72:$72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))</f>
        <v>22.894779599999996</v>
      </c>
      <c r="IX98" s="37">
        <f>IF(IX$9="",0,IF(IX$9-SUMIFS(conditions!$73:$73,conditions!$8:$8,"&lt;="&amp;IX$9,conditions!$9:$9,"&gt;="&amp;IX$9)-SUMIFS(conditions!$71:$71,conditions!$8:$8,"&lt;="&amp;IX$9,conditions!$9:$9,"&gt;="&amp;IX$9)&lt;$U$9,SUMIFS(17:17,$9:$9,IX$9-SUMIFS(conditions!$73:$73,conditions!$8:$8,"&lt;="&amp;IX$9,conditions!$9:$9,"&gt;="&amp;IX$9))*conditions!$U$69*conditions!$U$72,SUMIFS(17:17,$9:$9,IX$9-SUMIFS(conditions!$73:$73,conditions!$8:$8,"&lt;="&amp;IX$9,conditions!$9:$9,"&gt;="&amp;IX$9))*SUMIFS(conditions!$69:$69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*SUMIFS(conditions!$72:$72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))</f>
        <v>0</v>
      </c>
      <c r="IY98" s="37">
        <f>IF(IY$9="",0,IF(IY$9-SUMIFS(conditions!$73:$73,conditions!$8:$8,"&lt;="&amp;IY$9,conditions!$9:$9,"&gt;="&amp;IY$9)-SUMIFS(conditions!$71:$71,conditions!$8:$8,"&lt;="&amp;IY$9,conditions!$9:$9,"&gt;="&amp;IY$9)&lt;$U$9,SUMIFS(17:17,$9:$9,IY$9-SUMIFS(conditions!$73:$73,conditions!$8:$8,"&lt;="&amp;IY$9,conditions!$9:$9,"&gt;="&amp;IY$9))*conditions!$U$69*conditions!$U$72,SUMIFS(17:17,$9:$9,IY$9-SUMIFS(conditions!$73:$73,conditions!$8:$8,"&lt;="&amp;IY$9,conditions!$9:$9,"&gt;="&amp;IY$9))*SUMIFS(conditions!$69:$69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*SUMIFS(conditions!$72:$72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))</f>
        <v>0</v>
      </c>
      <c r="IZ98" s="37">
        <f>IF(IZ$9="",0,IF(IZ$9-SUMIFS(conditions!$73:$73,conditions!$8:$8,"&lt;="&amp;IZ$9,conditions!$9:$9,"&gt;="&amp;IZ$9)-SUMIFS(conditions!$71:$71,conditions!$8:$8,"&lt;="&amp;IZ$9,conditions!$9:$9,"&gt;="&amp;IZ$9)&lt;$U$9,SUMIFS(17:17,$9:$9,IZ$9-SUMIFS(conditions!$73:$73,conditions!$8:$8,"&lt;="&amp;IZ$9,conditions!$9:$9,"&gt;="&amp;IZ$9))*conditions!$U$69*conditions!$U$72,SUMIFS(17:17,$9:$9,IZ$9-SUMIFS(conditions!$73:$73,conditions!$8:$8,"&lt;="&amp;IZ$9,conditions!$9:$9,"&gt;="&amp;IZ$9))*SUMIFS(conditions!$69:$69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*SUMIFS(conditions!$72:$72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))</f>
        <v>22.894779599999996</v>
      </c>
      <c r="JA98" s="37">
        <f>IF(JA$9="",0,IF(JA$9-SUMIFS(conditions!$73:$73,conditions!$8:$8,"&lt;="&amp;JA$9,conditions!$9:$9,"&gt;="&amp;JA$9)-SUMIFS(conditions!$71:$71,conditions!$8:$8,"&lt;="&amp;JA$9,conditions!$9:$9,"&gt;="&amp;JA$9)&lt;$U$9,SUMIFS(17:17,$9:$9,JA$9-SUMIFS(conditions!$73:$73,conditions!$8:$8,"&lt;="&amp;JA$9,conditions!$9:$9,"&gt;="&amp;JA$9))*conditions!$U$69*conditions!$U$72,SUMIFS(17:17,$9:$9,JA$9-SUMIFS(conditions!$73:$73,conditions!$8:$8,"&lt;="&amp;JA$9,conditions!$9:$9,"&gt;="&amp;JA$9))*SUMIFS(conditions!$69:$69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*SUMIFS(conditions!$72:$72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))</f>
        <v>22.894779599999996</v>
      </c>
      <c r="JB98" s="37">
        <f>IF(JB$9="",0,IF(JB$9-SUMIFS(conditions!$73:$73,conditions!$8:$8,"&lt;="&amp;JB$9,conditions!$9:$9,"&gt;="&amp;JB$9)-SUMIFS(conditions!$71:$71,conditions!$8:$8,"&lt;="&amp;JB$9,conditions!$9:$9,"&gt;="&amp;JB$9)&lt;$U$9,SUMIFS(17:17,$9:$9,JB$9-SUMIFS(conditions!$73:$73,conditions!$8:$8,"&lt;="&amp;JB$9,conditions!$9:$9,"&gt;="&amp;JB$9))*conditions!$U$69*conditions!$U$72,SUMIFS(17:17,$9:$9,JB$9-SUMIFS(conditions!$73:$73,conditions!$8:$8,"&lt;="&amp;JB$9,conditions!$9:$9,"&gt;="&amp;JB$9))*SUMIFS(conditions!$69:$69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*SUMIFS(conditions!$72:$72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))</f>
        <v>22.894779599999996</v>
      </c>
      <c r="JC98" s="37">
        <f>IF(JC$9="",0,IF(JC$9-SUMIFS(conditions!$73:$73,conditions!$8:$8,"&lt;="&amp;JC$9,conditions!$9:$9,"&gt;="&amp;JC$9)-SUMIFS(conditions!$71:$71,conditions!$8:$8,"&lt;="&amp;JC$9,conditions!$9:$9,"&gt;="&amp;JC$9)&lt;$U$9,SUMIFS(17:17,$9:$9,JC$9-SUMIFS(conditions!$73:$73,conditions!$8:$8,"&lt;="&amp;JC$9,conditions!$9:$9,"&gt;="&amp;JC$9))*conditions!$U$69*conditions!$U$72,SUMIFS(17:17,$9:$9,JC$9-SUMIFS(conditions!$73:$73,conditions!$8:$8,"&lt;="&amp;JC$9,conditions!$9:$9,"&gt;="&amp;JC$9))*SUMIFS(conditions!$69:$69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*SUMIFS(conditions!$72:$72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))</f>
        <v>22.894779599999996</v>
      </c>
      <c r="JD98" s="37">
        <f>IF(JD$9="",0,IF(JD$9-SUMIFS(conditions!$73:$73,conditions!$8:$8,"&lt;="&amp;JD$9,conditions!$9:$9,"&gt;="&amp;JD$9)-SUMIFS(conditions!$71:$71,conditions!$8:$8,"&lt;="&amp;JD$9,conditions!$9:$9,"&gt;="&amp;JD$9)&lt;$U$9,SUMIFS(17:17,$9:$9,JD$9-SUMIFS(conditions!$73:$73,conditions!$8:$8,"&lt;="&amp;JD$9,conditions!$9:$9,"&gt;="&amp;JD$9))*conditions!$U$69*conditions!$U$72,SUMIFS(17:17,$9:$9,JD$9-SUMIFS(conditions!$73:$73,conditions!$8:$8,"&lt;="&amp;JD$9,conditions!$9:$9,"&gt;="&amp;JD$9))*SUMIFS(conditions!$69:$69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*SUMIFS(conditions!$72:$72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))</f>
        <v>22.894779599999996</v>
      </c>
      <c r="JE98" s="37">
        <f>IF(JE$9="",0,IF(JE$9-SUMIFS(conditions!$73:$73,conditions!$8:$8,"&lt;="&amp;JE$9,conditions!$9:$9,"&gt;="&amp;JE$9)-SUMIFS(conditions!$71:$71,conditions!$8:$8,"&lt;="&amp;JE$9,conditions!$9:$9,"&gt;="&amp;JE$9)&lt;$U$9,SUMIFS(17:17,$9:$9,JE$9-SUMIFS(conditions!$73:$73,conditions!$8:$8,"&lt;="&amp;JE$9,conditions!$9:$9,"&gt;="&amp;JE$9))*conditions!$U$69*conditions!$U$72,SUMIFS(17:17,$9:$9,JE$9-SUMIFS(conditions!$73:$73,conditions!$8:$8,"&lt;="&amp;JE$9,conditions!$9:$9,"&gt;="&amp;JE$9))*SUMIFS(conditions!$69:$69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*SUMIFS(conditions!$72:$72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))</f>
        <v>0</v>
      </c>
      <c r="JF98" s="37">
        <f>IF(JF$9="",0,IF(JF$9-SUMIFS(conditions!$73:$73,conditions!$8:$8,"&lt;="&amp;JF$9,conditions!$9:$9,"&gt;="&amp;JF$9)-SUMIFS(conditions!$71:$71,conditions!$8:$8,"&lt;="&amp;JF$9,conditions!$9:$9,"&gt;="&amp;JF$9)&lt;$U$9,SUMIFS(17:17,$9:$9,JF$9-SUMIFS(conditions!$73:$73,conditions!$8:$8,"&lt;="&amp;JF$9,conditions!$9:$9,"&gt;="&amp;JF$9))*conditions!$U$69*conditions!$U$72,SUMIFS(17:17,$9:$9,JF$9-SUMIFS(conditions!$73:$73,conditions!$8:$8,"&lt;="&amp;JF$9,conditions!$9:$9,"&gt;="&amp;JF$9))*SUMIFS(conditions!$69:$69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*SUMIFS(conditions!$72:$72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))</f>
        <v>0</v>
      </c>
      <c r="JG98" s="37">
        <f>IF(JG$9="",0,IF(JG$9-SUMIFS(conditions!$73:$73,conditions!$8:$8,"&lt;="&amp;JG$9,conditions!$9:$9,"&gt;="&amp;JG$9)-SUMIFS(conditions!$71:$71,conditions!$8:$8,"&lt;="&amp;JG$9,conditions!$9:$9,"&gt;="&amp;JG$9)&lt;$U$9,SUMIFS(17:17,$9:$9,JG$9-SUMIFS(conditions!$73:$73,conditions!$8:$8,"&lt;="&amp;JG$9,conditions!$9:$9,"&gt;="&amp;JG$9))*conditions!$U$69*conditions!$U$72,SUMIFS(17:17,$9:$9,JG$9-SUMIFS(conditions!$73:$73,conditions!$8:$8,"&lt;="&amp;JG$9,conditions!$9:$9,"&gt;="&amp;JG$9))*SUMIFS(conditions!$69:$69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*SUMIFS(conditions!$72:$72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))</f>
        <v>22.894779599999996</v>
      </c>
      <c r="JH98" s="37">
        <f>IF(JH$9="",0,IF(JH$9-SUMIFS(conditions!$73:$73,conditions!$8:$8,"&lt;="&amp;JH$9,conditions!$9:$9,"&gt;="&amp;JH$9)-SUMIFS(conditions!$71:$71,conditions!$8:$8,"&lt;="&amp;JH$9,conditions!$9:$9,"&gt;="&amp;JH$9)&lt;$U$9,SUMIFS(17:17,$9:$9,JH$9-SUMIFS(conditions!$73:$73,conditions!$8:$8,"&lt;="&amp;JH$9,conditions!$9:$9,"&gt;="&amp;JH$9))*conditions!$U$69*conditions!$U$72,SUMIFS(17:17,$9:$9,JH$9-SUMIFS(conditions!$73:$73,conditions!$8:$8,"&lt;="&amp;JH$9,conditions!$9:$9,"&gt;="&amp;JH$9))*SUMIFS(conditions!$69:$69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*SUMIFS(conditions!$72:$72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))</f>
        <v>22.894779599999996</v>
      </c>
      <c r="JI98" s="37">
        <f>IF(JI$9="",0,IF(JI$9-SUMIFS(conditions!$73:$73,conditions!$8:$8,"&lt;="&amp;JI$9,conditions!$9:$9,"&gt;="&amp;JI$9)-SUMIFS(conditions!$71:$71,conditions!$8:$8,"&lt;="&amp;JI$9,conditions!$9:$9,"&gt;="&amp;JI$9)&lt;$U$9,SUMIFS(17:17,$9:$9,JI$9-SUMIFS(conditions!$73:$73,conditions!$8:$8,"&lt;="&amp;JI$9,conditions!$9:$9,"&gt;="&amp;JI$9))*conditions!$U$69*conditions!$U$72,SUMIFS(17:17,$9:$9,JI$9-SUMIFS(conditions!$73:$73,conditions!$8:$8,"&lt;="&amp;JI$9,conditions!$9:$9,"&gt;="&amp;JI$9))*SUMIFS(conditions!$69:$69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*SUMIFS(conditions!$72:$72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))</f>
        <v>22.894779599999996</v>
      </c>
      <c r="JJ98" s="37">
        <f>IF(JJ$9="",0,IF(JJ$9-SUMIFS(conditions!$73:$73,conditions!$8:$8,"&lt;="&amp;JJ$9,conditions!$9:$9,"&gt;="&amp;JJ$9)-SUMIFS(conditions!$71:$71,conditions!$8:$8,"&lt;="&amp;JJ$9,conditions!$9:$9,"&gt;="&amp;JJ$9)&lt;$U$9,SUMIFS(17:17,$9:$9,JJ$9-SUMIFS(conditions!$73:$73,conditions!$8:$8,"&lt;="&amp;JJ$9,conditions!$9:$9,"&gt;="&amp;JJ$9))*conditions!$U$69*conditions!$U$72,SUMIFS(17:17,$9:$9,JJ$9-SUMIFS(conditions!$73:$73,conditions!$8:$8,"&lt;="&amp;JJ$9,conditions!$9:$9,"&gt;="&amp;JJ$9))*SUMIFS(conditions!$69:$69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*SUMIFS(conditions!$72:$72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))</f>
        <v>22.894779599999996</v>
      </c>
      <c r="JK98" s="37">
        <f>IF(JK$9="",0,IF(JK$9-SUMIFS(conditions!$73:$73,conditions!$8:$8,"&lt;="&amp;JK$9,conditions!$9:$9,"&gt;="&amp;JK$9)-SUMIFS(conditions!$71:$71,conditions!$8:$8,"&lt;="&amp;JK$9,conditions!$9:$9,"&gt;="&amp;JK$9)&lt;$U$9,SUMIFS(17:17,$9:$9,JK$9-SUMIFS(conditions!$73:$73,conditions!$8:$8,"&lt;="&amp;JK$9,conditions!$9:$9,"&gt;="&amp;JK$9))*conditions!$U$69*conditions!$U$72,SUMIFS(17:17,$9:$9,JK$9-SUMIFS(conditions!$73:$73,conditions!$8:$8,"&lt;="&amp;JK$9,conditions!$9:$9,"&gt;="&amp;JK$9))*SUMIFS(conditions!$69:$69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*SUMIFS(conditions!$72:$72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))</f>
        <v>22.894779599999996</v>
      </c>
      <c r="JL98" s="37">
        <f>IF(JL$9="",0,IF(JL$9-SUMIFS(conditions!$73:$73,conditions!$8:$8,"&lt;="&amp;JL$9,conditions!$9:$9,"&gt;="&amp;JL$9)-SUMIFS(conditions!$71:$71,conditions!$8:$8,"&lt;="&amp;JL$9,conditions!$9:$9,"&gt;="&amp;JL$9)&lt;$U$9,SUMIFS(17:17,$9:$9,JL$9-SUMIFS(conditions!$73:$73,conditions!$8:$8,"&lt;="&amp;JL$9,conditions!$9:$9,"&gt;="&amp;JL$9))*conditions!$U$69*conditions!$U$72,SUMIFS(17:17,$9:$9,JL$9-SUMIFS(conditions!$73:$73,conditions!$8:$8,"&lt;="&amp;JL$9,conditions!$9:$9,"&gt;="&amp;JL$9))*SUMIFS(conditions!$69:$69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*SUMIFS(conditions!$72:$72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))</f>
        <v>0</v>
      </c>
      <c r="JM98" s="37">
        <f>IF(JM$9="",0,IF(JM$9-SUMIFS(conditions!$73:$73,conditions!$8:$8,"&lt;="&amp;JM$9,conditions!$9:$9,"&gt;="&amp;JM$9)-SUMIFS(conditions!$71:$71,conditions!$8:$8,"&lt;="&amp;JM$9,conditions!$9:$9,"&gt;="&amp;JM$9)&lt;$U$9,SUMIFS(17:17,$9:$9,JM$9-SUMIFS(conditions!$73:$73,conditions!$8:$8,"&lt;="&amp;JM$9,conditions!$9:$9,"&gt;="&amp;JM$9))*conditions!$U$69*conditions!$U$72,SUMIFS(17:17,$9:$9,JM$9-SUMIFS(conditions!$73:$73,conditions!$8:$8,"&lt;="&amp;JM$9,conditions!$9:$9,"&gt;="&amp;JM$9))*SUMIFS(conditions!$69:$69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*SUMIFS(conditions!$72:$72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))</f>
        <v>0</v>
      </c>
      <c r="JN98" s="37">
        <f>IF(JN$9="",0,IF(JN$9-SUMIFS(conditions!$73:$73,conditions!$8:$8,"&lt;="&amp;JN$9,conditions!$9:$9,"&gt;="&amp;JN$9)-SUMIFS(conditions!$71:$71,conditions!$8:$8,"&lt;="&amp;JN$9,conditions!$9:$9,"&gt;="&amp;JN$9)&lt;$U$9,SUMIFS(17:17,$9:$9,JN$9-SUMIFS(conditions!$73:$73,conditions!$8:$8,"&lt;="&amp;JN$9,conditions!$9:$9,"&gt;="&amp;JN$9))*conditions!$U$69*conditions!$U$72,SUMIFS(17:17,$9:$9,JN$9-SUMIFS(conditions!$73:$73,conditions!$8:$8,"&lt;="&amp;JN$9,conditions!$9:$9,"&gt;="&amp;JN$9))*SUMIFS(conditions!$69:$69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*SUMIFS(conditions!$72:$72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))</f>
        <v>22.894779599999996</v>
      </c>
      <c r="JO98" s="37">
        <f>IF(JO$9="",0,IF(JO$9-SUMIFS(conditions!$73:$73,conditions!$8:$8,"&lt;="&amp;JO$9,conditions!$9:$9,"&gt;="&amp;JO$9)-SUMIFS(conditions!$71:$71,conditions!$8:$8,"&lt;="&amp;JO$9,conditions!$9:$9,"&gt;="&amp;JO$9)&lt;$U$9,SUMIFS(17:17,$9:$9,JO$9-SUMIFS(conditions!$73:$73,conditions!$8:$8,"&lt;="&amp;JO$9,conditions!$9:$9,"&gt;="&amp;JO$9))*conditions!$U$69*conditions!$U$72,SUMIFS(17:17,$9:$9,JO$9-SUMIFS(conditions!$73:$73,conditions!$8:$8,"&lt;="&amp;JO$9,conditions!$9:$9,"&gt;="&amp;JO$9))*SUMIFS(conditions!$69:$69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*SUMIFS(conditions!$72:$72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))</f>
        <v>22.894779599999996</v>
      </c>
      <c r="JP98" s="37">
        <f>IF(JP$9="",0,IF(JP$9-SUMIFS(conditions!$73:$73,conditions!$8:$8,"&lt;="&amp;JP$9,conditions!$9:$9,"&gt;="&amp;JP$9)-SUMIFS(conditions!$71:$71,conditions!$8:$8,"&lt;="&amp;JP$9,conditions!$9:$9,"&gt;="&amp;JP$9)&lt;$U$9,SUMIFS(17:17,$9:$9,JP$9-SUMIFS(conditions!$73:$73,conditions!$8:$8,"&lt;="&amp;JP$9,conditions!$9:$9,"&gt;="&amp;JP$9))*conditions!$U$69*conditions!$U$72,SUMIFS(17:17,$9:$9,JP$9-SUMIFS(conditions!$73:$73,conditions!$8:$8,"&lt;="&amp;JP$9,conditions!$9:$9,"&gt;="&amp;JP$9))*SUMIFS(conditions!$69:$69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*SUMIFS(conditions!$72:$72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))</f>
        <v>22.894779599999996</v>
      </c>
      <c r="JQ98" s="37">
        <f>IF(JQ$9="",0,IF(JQ$9-SUMIFS(conditions!$73:$73,conditions!$8:$8,"&lt;="&amp;JQ$9,conditions!$9:$9,"&gt;="&amp;JQ$9)-SUMIFS(conditions!$71:$71,conditions!$8:$8,"&lt;="&amp;JQ$9,conditions!$9:$9,"&gt;="&amp;JQ$9)&lt;$U$9,SUMIFS(17:17,$9:$9,JQ$9-SUMIFS(conditions!$73:$73,conditions!$8:$8,"&lt;="&amp;JQ$9,conditions!$9:$9,"&gt;="&amp;JQ$9))*conditions!$U$69*conditions!$U$72,SUMIFS(17:17,$9:$9,JQ$9-SUMIFS(conditions!$73:$73,conditions!$8:$8,"&lt;="&amp;JQ$9,conditions!$9:$9,"&gt;="&amp;JQ$9))*SUMIFS(conditions!$69:$69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*SUMIFS(conditions!$72:$72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))</f>
        <v>22.894779599999996</v>
      </c>
      <c r="JR98" s="37">
        <f>IF(JR$9="",0,IF(JR$9-SUMIFS(conditions!$73:$73,conditions!$8:$8,"&lt;="&amp;JR$9,conditions!$9:$9,"&gt;="&amp;JR$9)-SUMIFS(conditions!$71:$71,conditions!$8:$8,"&lt;="&amp;JR$9,conditions!$9:$9,"&gt;="&amp;JR$9)&lt;$U$9,SUMIFS(17:17,$9:$9,JR$9-SUMIFS(conditions!$73:$73,conditions!$8:$8,"&lt;="&amp;JR$9,conditions!$9:$9,"&gt;="&amp;JR$9))*conditions!$U$69*conditions!$U$72,SUMIFS(17:17,$9:$9,JR$9-SUMIFS(conditions!$73:$73,conditions!$8:$8,"&lt;="&amp;JR$9,conditions!$9:$9,"&gt;="&amp;JR$9))*SUMIFS(conditions!$69:$69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*SUMIFS(conditions!$72:$72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))</f>
        <v>22.894779599999996</v>
      </c>
      <c r="JS98" s="37">
        <f>IF(JS$9="",0,IF(JS$9-SUMIFS(conditions!$73:$73,conditions!$8:$8,"&lt;="&amp;JS$9,conditions!$9:$9,"&gt;="&amp;JS$9)-SUMIFS(conditions!$71:$71,conditions!$8:$8,"&lt;="&amp;JS$9,conditions!$9:$9,"&gt;="&amp;JS$9)&lt;$U$9,SUMIFS(17:17,$9:$9,JS$9-SUMIFS(conditions!$73:$73,conditions!$8:$8,"&lt;="&amp;JS$9,conditions!$9:$9,"&gt;="&amp;JS$9))*conditions!$U$69*conditions!$U$72,SUMIFS(17:17,$9:$9,JS$9-SUMIFS(conditions!$73:$73,conditions!$8:$8,"&lt;="&amp;JS$9,conditions!$9:$9,"&gt;="&amp;JS$9))*SUMIFS(conditions!$69:$69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*SUMIFS(conditions!$72:$72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))</f>
        <v>0</v>
      </c>
      <c r="JT98" s="37">
        <f>IF(JT$9="",0,IF(JT$9-SUMIFS(conditions!$73:$73,conditions!$8:$8,"&lt;="&amp;JT$9,conditions!$9:$9,"&gt;="&amp;JT$9)-SUMIFS(conditions!$71:$71,conditions!$8:$8,"&lt;="&amp;JT$9,conditions!$9:$9,"&gt;="&amp;JT$9)&lt;$U$9,SUMIFS(17:17,$9:$9,JT$9-SUMIFS(conditions!$73:$73,conditions!$8:$8,"&lt;="&amp;JT$9,conditions!$9:$9,"&gt;="&amp;JT$9))*conditions!$U$69*conditions!$U$72,SUMIFS(17:17,$9:$9,JT$9-SUMIFS(conditions!$73:$73,conditions!$8:$8,"&lt;="&amp;JT$9,conditions!$9:$9,"&gt;="&amp;JT$9))*SUMIFS(conditions!$69:$69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*SUMIFS(conditions!$72:$72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))</f>
        <v>0</v>
      </c>
      <c r="JU98" s="37">
        <f>IF(JU$9="",0,IF(JU$9-SUMIFS(conditions!$73:$73,conditions!$8:$8,"&lt;="&amp;JU$9,conditions!$9:$9,"&gt;="&amp;JU$9)-SUMIFS(conditions!$71:$71,conditions!$8:$8,"&lt;="&amp;JU$9,conditions!$9:$9,"&gt;="&amp;JU$9)&lt;$U$9,SUMIFS(17:17,$9:$9,JU$9-SUMIFS(conditions!$73:$73,conditions!$8:$8,"&lt;="&amp;JU$9,conditions!$9:$9,"&gt;="&amp;JU$9))*conditions!$U$69*conditions!$U$72,SUMIFS(17:17,$9:$9,JU$9-SUMIFS(conditions!$73:$73,conditions!$8:$8,"&lt;="&amp;JU$9,conditions!$9:$9,"&gt;="&amp;JU$9))*SUMIFS(conditions!$69:$69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*SUMIFS(conditions!$72:$72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))</f>
        <v>23.581622987999996</v>
      </c>
      <c r="JV98" s="37">
        <f>IF(JV$9="",0,IF(JV$9-SUMIFS(conditions!$73:$73,conditions!$8:$8,"&lt;="&amp;JV$9,conditions!$9:$9,"&gt;="&amp;JV$9)-SUMIFS(conditions!$71:$71,conditions!$8:$8,"&lt;="&amp;JV$9,conditions!$9:$9,"&gt;="&amp;JV$9)&lt;$U$9,SUMIFS(17:17,$9:$9,JV$9-SUMIFS(conditions!$73:$73,conditions!$8:$8,"&lt;="&amp;JV$9,conditions!$9:$9,"&gt;="&amp;JV$9))*conditions!$U$69*conditions!$U$72,SUMIFS(17:17,$9:$9,JV$9-SUMIFS(conditions!$73:$73,conditions!$8:$8,"&lt;="&amp;JV$9,conditions!$9:$9,"&gt;="&amp;JV$9))*SUMIFS(conditions!$69:$69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*SUMIFS(conditions!$72:$72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))</f>
        <v>23.581622987999996</v>
      </c>
      <c r="JW98" s="37">
        <f>IF(JW$9="",0,IF(JW$9-SUMIFS(conditions!$73:$73,conditions!$8:$8,"&lt;="&amp;JW$9,conditions!$9:$9,"&gt;="&amp;JW$9)-SUMIFS(conditions!$71:$71,conditions!$8:$8,"&lt;="&amp;JW$9,conditions!$9:$9,"&gt;="&amp;JW$9)&lt;$U$9,SUMIFS(17:17,$9:$9,JW$9-SUMIFS(conditions!$73:$73,conditions!$8:$8,"&lt;="&amp;JW$9,conditions!$9:$9,"&gt;="&amp;JW$9))*conditions!$U$69*conditions!$U$72,SUMIFS(17:17,$9:$9,JW$9-SUMIFS(conditions!$73:$73,conditions!$8:$8,"&lt;="&amp;JW$9,conditions!$9:$9,"&gt;="&amp;JW$9))*SUMIFS(conditions!$69:$69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*SUMIFS(conditions!$72:$72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))</f>
        <v>23.581622987999996</v>
      </c>
      <c r="JX98" s="37">
        <f>IF(JX$9="",0,IF(JX$9-SUMIFS(conditions!$73:$73,conditions!$8:$8,"&lt;="&amp;JX$9,conditions!$9:$9,"&gt;="&amp;JX$9)-SUMIFS(conditions!$71:$71,conditions!$8:$8,"&lt;="&amp;JX$9,conditions!$9:$9,"&gt;="&amp;JX$9)&lt;$U$9,SUMIFS(17:17,$9:$9,JX$9-SUMIFS(conditions!$73:$73,conditions!$8:$8,"&lt;="&amp;JX$9,conditions!$9:$9,"&gt;="&amp;JX$9))*conditions!$U$69*conditions!$U$72,SUMIFS(17:17,$9:$9,JX$9-SUMIFS(conditions!$73:$73,conditions!$8:$8,"&lt;="&amp;JX$9,conditions!$9:$9,"&gt;="&amp;JX$9))*SUMIFS(conditions!$69:$69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*SUMIFS(conditions!$72:$72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))</f>
        <v>23.581622987999996</v>
      </c>
      <c r="JY98" s="37">
        <f>IF(JY$9="",0,IF(JY$9-SUMIFS(conditions!$73:$73,conditions!$8:$8,"&lt;="&amp;JY$9,conditions!$9:$9,"&gt;="&amp;JY$9)-SUMIFS(conditions!$71:$71,conditions!$8:$8,"&lt;="&amp;JY$9,conditions!$9:$9,"&gt;="&amp;JY$9)&lt;$U$9,SUMIFS(17:17,$9:$9,JY$9-SUMIFS(conditions!$73:$73,conditions!$8:$8,"&lt;="&amp;JY$9,conditions!$9:$9,"&gt;="&amp;JY$9))*conditions!$U$69*conditions!$U$72,SUMIFS(17:17,$9:$9,JY$9-SUMIFS(conditions!$73:$73,conditions!$8:$8,"&lt;="&amp;JY$9,conditions!$9:$9,"&gt;="&amp;JY$9))*SUMIFS(conditions!$69:$69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*SUMIFS(conditions!$72:$72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))</f>
        <v>23.581622987999996</v>
      </c>
      <c r="JZ98" s="37">
        <f>IF(JZ$9="",0,IF(JZ$9-SUMIFS(conditions!$73:$73,conditions!$8:$8,"&lt;="&amp;JZ$9,conditions!$9:$9,"&gt;="&amp;JZ$9)-SUMIFS(conditions!$71:$71,conditions!$8:$8,"&lt;="&amp;JZ$9,conditions!$9:$9,"&gt;="&amp;JZ$9)&lt;$U$9,SUMIFS(17:17,$9:$9,JZ$9-SUMIFS(conditions!$73:$73,conditions!$8:$8,"&lt;="&amp;JZ$9,conditions!$9:$9,"&gt;="&amp;JZ$9))*conditions!$U$69*conditions!$U$72,SUMIFS(17:17,$9:$9,JZ$9-SUMIFS(conditions!$73:$73,conditions!$8:$8,"&lt;="&amp;JZ$9,conditions!$9:$9,"&gt;="&amp;JZ$9))*SUMIFS(conditions!$69:$69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*SUMIFS(conditions!$72:$72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))</f>
        <v>0</v>
      </c>
      <c r="KA98" s="37">
        <f>IF(KA$9="",0,IF(KA$9-SUMIFS(conditions!$73:$73,conditions!$8:$8,"&lt;="&amp;KA$9,conditions!$9:$9,"&gt;="&amp;KA$9)-SUMIFS(conditions!$71:$71,conditions!$8:$8,"&lt;="&amp;KA$9,conditions!$9:$9,"&gt;="&amp;KA$9)&lt;$U$9,SUMIFS(17:17,$9:$9,KA$9-SUMIFS(conditions!$73:$73,conditions!$8:$8,"&lt;="&amp;KA$9,conditions!$9:$9,"&gt;="&amp;KA$9))*conditions!$U$69*conditions!$U$72,SUMIFS(17:17,$9:$9,KA$9-SUMIFS(conditions!$73:$73,conditions!$8:$8,"&lt;="&amp;KA$9,conditions!$9:$9,"&gt;="&amp;KA$9))*SUMIFS(conditions!$69:$69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*SUMIFS(conditions!$72:$72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))</f>
        <v>0</v>
      </c>
      <c r="KB98" s="37">
        <f>IF(KB$9="",0,IF(KB$9-SUMIFS(conditions!$73:$73,conditions!$8:$8,"&lt;="&amp;KB$9,conditions!$9:$9,"&gt;="&amp;KB$9)-SUMIFS(conditions!$71:$71,conditions!$8:$8,"&lt;="&amp;KB$9,conditions!$9:$9,"&gt;="&amp;KB$9)&lt;$U$9,SUMIFS(17:17,$9:$9,KB$9-SUMIFS(conditions!$73:$73,conditions!$8:$8,"&lt;="&amp;KB$9,conditions!$9:$9,"&gt;="&amp;KB$9))*conditions!$U$69*conditions!$U$72,SUMIFS(17:17,$9:$9,KB$9-SUMIFS(conditions!$73:$73,conditions!$8:$8,"&lt;="&amp;KB$9,conditions!$9:$9,"&gt;="&amp;KB$9))*SUMIFS(conditions!$69:$69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*SUMIFS(conditions!$72:$72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))</f>
        <v>23.581622987999996</v>
      </c>
      <c r="KC98" s="37">
        <f>IF(KC$9="",0,IF(KC$9-SUMIFS(conditions!$73:$73,conditions!$8:$8,"&lt;="&amp;KC$9,conditions!$9:$9,"&gt;="&amp;KC$9)-SUMIFS(conditions!$71:$71,conditions!$8:$8,"&lt;="&amp;KC$9,conditions!$9:$9,"&gt;="&amp;KC$9)&lt;$U$9,SUMIFS(17:17,$9:$9,KC$9-SUMIFS(conditions!$73:$73,conditions!$8:$8,"&lt;="&amp;KC$9,conditions!$9:$9,"&gt;="&amp;KC$9))*conditions!$U$69*conditions!$U$72,SUMIFS(17:17,$9:$9,KC$9-SUMIFS(conditions!$73:$73,conditions!$8:$8,"&lt;="&amp;KC$9,conditions!$9:$9,"&gt;="&amp;KC$9))*SUMIFS(conditions!$69:$69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*SUMIFS(conditions!$72:$72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))</f>
        <v>23.581622987999996</v>
      </c>
      <c r="KD98" s="37">
        <f>IF(KD$9="",0,IF(KD$9-SUMIFS(conditions!$73:$73,conditions!$8:$8,"&lt;="&amp;KD$9,conditions!$9:$9,"&gt;="&amp;KD$9)-SUMIFS(conditions!$71:$71,conditions!$8:$8,"&lt;="&amp;KD$9,conditions!$9:$9,"&gt;="&amp;KD$9)&lt;$U$9,SUMIFS(17:17,$9:$9,KD$9-SUMIFS(conditions!$73:$73,conditions!$8:$8,"&lt;="&amp;KD$9,conditions!$9:$9,"&gt;="&amp;KD$9))*conditions!$U$69*conditions!$U$72,SUMIFS(17:17,$9:$9,KD$9-SUMIFS(conditions!$73:$73,conditions!$8:$8,"&lt;="&amp;KD$9,conditions!$9:$9,"&gt;="&amp;KD$9))*SUMIFS(conditions!$69:$69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*SUMIFS(conditions!$72:$72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))</f>
        <v>23.581622987999996</v>
      </c>
      <c r="KE98" s="37">
        <f>IF(KE$9="",0,IF(KE$9-SUMIFS(conditions!$73:$73,conditions!$8:$8,"&lt;="&amp;KE$9,conditions!$9:$9,"&gt;="&amp;KE$9)-SUMIFS(conditions!$71:$71,conditions!$8:$8,"&lt;="&amp;KE$9,conditions!$9:$9,"&gt;="&amp;KE$9)&lt;$U$9,SUMIFS(17:17,$9:$9,KE$9-SUMIFS(conditions!$73:$73,conditions!$8:$8,"&lt;="&amp;KE$9,conditions!$9:$9,"&gt;="&amp;KE$9))*conditions!$U$69*conditions!$U$72,SUMIFS(17:17,$9:$9,KE$9-SUMIFS(conditions!$73:$73,conditions!$8:$8,"&lt;="&amp;KE$9,conditions!$9:$9,"&gt;="&amp;KE$9))*SUMIFS(conditions!$69:$69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*SUMIFS(conditions!$72:$72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))</f>
        <v>23.581622987999996</v>
      </c>
      <c r="KF98" s="37">
        <f>IF(KF$9="",0,IF(KF$9-SUMIFS(conditions!$73:$73,conditions!$8:$8,"&lt;="&amp;KF$9,conditions!$9:$9,"&gt;="&amp;KF$9)-SUMIFS(conditions!$71:$71,conditions!$8:$8,"&lt;="&amp;KF$9,conditions!$9:$9,"&gt;="&amp;KF$9)&lt;$U$9,SUMIFS(17:17,$9:$9,KF$9-SUMIFS(conditions!$73:$73,conditions!$8:$8,"&lt;="&amp;KF$9,conditions!$9:$9,"&gt;="&amp;KF$9))*conditions!$U$69*conditions!$U$72,SUMIFS(17:17,$9:$9,KF$9-SUMIFS(conditions!$73:$73,conditions!$8:$8,"&lt;="&amp;KF$9,conditions!$9:$9,"&gt;="&amp;KF$9))*SUMIFS(conditions!$69:$69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*SUMIFS(conditions!$72:$72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))</f>
        <v>23.581622987999996</v>
      </c>
      <c r="KG98" s="37">
        <f>IF(KG$9="",0,IF(KG$9-SUMIFS(conditions!$73:$73,conditions!$8:$8,"&lt;="&amp;KG$9,conditions!$9:$9,"&gt;="&amp;KG$9)-SUMIFS(conditions!$71:$71,conditions!$8:$8,"&lt;="&amp;KG$9,conditions!$9:$9,"&gt;="&amp;KG$9)&lt;$U$9,SUMIFS(17:17,$9:$9,KG$9-SUMIFS(conditions!$73:$73,conditions!$8:$8,"&lt;="&amp;KG$9,conditions!$9:$9,"&gt;="&amp;KG$9))*conditions!$U$69*conditions!$U$72,SUMIFS(17:17,$9:$9,KG$9-SUMIFS(conditions!$73:$73,conditions!$8:$8,"&lt;="&amp;KG$9,conditions!$9:$9,"&gt;="&amp;KG$9))*SUMIFS(conditions!$69:$69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*SUMIFS(conditions!$72:$72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))</f>
        <v>0</v>
      </c>
      <c r="KH98" s="37">
        <f>IF(KH$9="",0,IF(KH$9-SUMIFS(conditions!$73:$73,conditions!$8:$8,"&lt;="&amp;KH$9,conditions!$9:$9,"&gt;="&amp;KH$9)-SUMIFS(conditions!$71:$71,conditions!$8:$8,"&lt;="&amp;KH$9,conditions!$9:$9,"&gt;="&amp;KH$9)&lt;$U$9,SUMIFS(17:17,$9:$9,KH$9-SUMIFS(conditions!$73:$73,conditions!$8:$8,"&lt;="&amp;KH$9,conditions!$9:$9,"&gt;="&amp;KH$9))*conditions!$U$69*conditions!$U$72,SUMIFS(17:17,$9:$9,KH$9-SUMIFS(conditions!$73:$73,conditions!$8:$8,"&lt;="&amp;KH$9,conditions!$9:$9,"&gt;="&amp;KH$9))*SUMIFS(conditions!$69:$69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*SUMIFS(conditions!$72:$72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))</f>
        <v>0</v>
      </c>
      <c r="KI98" s="37">
        <f>IF(KI$9="",0,IF(KI$9-SUMIFS(conditions!$73:$73,conditions!$8:$8,"&lt;="&amp;KI$9,conditions!$9:$9,"&gt;="&amp;KI$9)-SUMIFS(conditions!$71:$71,conditions!$8:$8,"&lt;="&amp;KI$9,conditions!$9:$9,"&gt;="&amp;KI$9)&lt;$U$9,SUMIFS(17:17,$9:$9,KI$9-SUMIFS(conditions!$73:$73,conditions!$8:$8,"&lt;="&amp;KI$9,conditions!$9:$9,"&gt;="&amp;KI$9))*conditions!$U$69*conditions!$U$72,SUMIFS(17:17,$9:$9,KI$9-SUMIFS(conditions!$73:$73,conditions!$8:$8,"&lt;="&amp;KI$9,conditions!$9:$9,"&gt;="&amp;KI$9))*SUMIFS(conditions!$69:$69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*SUMIFS(conditions!$72:$72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))</f>
        <v>23.581622987999996</v>
      </c>
      <c r="KJ98" s="37">
        <f>IF(KJ$9="",0,IF(KJ$9-SUMIFS(conditions!$73:$73,conditions!$8:$8,"&lt;="&amp;KJ$9,conditions!$9:$9,"&gt;="&amp;KJ$9)-SUMIFS(conditions!$71:$71,conditions!$8:$8,"&lt;="&amp;KJ$9,conditions!$9:$9,"&gt;="&amp;KJ$9)&lt;$U$9,SUMIFS(17:17,$9:$9,KJ$9-SUMIFS(conditions!$73:$73,conditions!$8:$8,"&lt;="&amp;KJ$9,conditions!$9:$9,"&gt;="&amp;KJ$9))*conditions!$U$69*conditions!$U$72,SUMIFS(17:17,$9:$9,KJ$9-SUMIFS(conditions!$73:$73,conditions!$8:$8,"&lt;="&amp;KJ$9,conditions!$9:$9,"&gt;="&amp;KJ$9))*SUMIFS(conditions!$69:$69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*SUMIFS(conditions!$72:$72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))</f>
        <v>23.581622987999996</v>
      </c>
      <c r="KK98" s="37">
        <f>IF(KK$9="",0,IF(KK$9-SUMIFS(conditions!$73:$73,conditions!$8:$8,"&lt;="&amp;KK$9,conditions!$9:$9,"&gt;="&amp;KK$9)-SUMIFS(conditions!$71:$71,conditions!$8:$8,"&lt;="&amp;KK$9,conditions!$9:$9,"&gt;="&amp;KK$9)&lt;$U$9,SUMIFS(17:17,$9:$9,KK$9-SUMIFS(conditions!$73:$73,conditions!$8:$8,"&lt;="&amp;KK$9,conditions!$9:$9,"&gt;="&amp;KK$9))*conditions!$U$69*conditions!$U$72,SUMIFS(17:17,$9:$9,KK$9-SUMIFS(conditions!$73:$73,conditions!$8:$8,"&lt;="&amp;KK$9,conditions!$9:$9,"&gt;="&amp;KK$9))*SUMIFS(conditions!$69:$69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*SUMIFS(conditions!$72:$72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))</f>
        <v>23.581622987999996</v>
      </c>
      <c r="KL98" s="37">
        <f>IF(KL$9="",0,IF(KL$9-SUMIFS(conditions!$73:$73,conditions!$8:$8,"&lt;="&amp;KL$9,conditions!$9:$9,"&gt;="&amp;KL$9)-SUMIFS(conditions!$71:$71,conditions!$8:$8,"&lt;="&amp;KL$9,conditions!$9:$9,"&gt;="&amp;KL$9)&lt;$U$9,SUMIFS(17:17,$9:$9,KL$9-SUMIFS(conditions!$73:$73,conditions!$8:$8,"&lt;="&amp;KL$9,conditions!$9:$9,"&gt;="&amp;KL$9))*conditions!$U$69*conditions!$U$72,SUMIFS(17:17,$9:$9,KL$9-SUMIFS(conditions!$73:$73,conditions!$8:$8,"&lt;="&amp;KL$9,conditions!$9:$9,"&gt;="&amp;KL$9))*SUMIFS(conditions!$69:$69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*SUMIFS(conditions!$72:$72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))</f>
        <v>23.581622987999996</v>
      </c>
      <c r="KM98" s="37">
        <f>IF(KM$9="",0,IF(KM$9-SUMIFS(conditions!$73:$73,conditions!$8:$8,"&lt;="&amp;KM$9,conditions!$9:$9,"&gt;="&amp;KM$9)-SUMIFS(conditions!$71:$71,conditions!$8:$8,"&lt;="&amp;KM$9,conditions!$9:$9,"&gt;="&amp;KM$9)&lt;$U$9,SUMIFS(17:17,$9:$9,KM$9-SUMIFS(conditions!$73:$73,conditions!$8:$8,"&lt;="&amp;KM$9,conditions!$9:$9,"&gt;="&amp;KM$9))*conditions!$U$69*conditions!$U$72,SUMIFS(17:17,$9:$9,KM$9-SUMIFS(conditions!$73:$73,conditions!$8:$8,"&lt;="&amp;KM$9,conditions!$9:$9,"&gt;="&amp;KM$9))*SUMIFS(conditions!$69:$69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*SUMIFS(conditions!$72:$72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))</f>
        <v>23.581622987999996</v>
      </c>
      <c r="KN98" s="37">
        <f>IF(KN$9="",0,IF(KN$9-SUMIFS(conditions!$73:$73,conditions!$8:$8,"&lt;="&amp;KN$9,conditions!$9:$9,"&gt;="&amp;KN$9)-SUMIFS(conditions!$71:$71,conditions!$8:$8,"&lt;="&amp;KN$9,conditions!$9:$9,"&gt;="&amp;KN$9)&lt;$U$9,SUMIFS(17:17,$9:$9,KN$9-SUMIFS(conditions!$73:$73,conditions!$8:$8,"&lt;="&amp;KN$9,conditions!$9:$9,"&gt;="&amp;KN$9))*conditions!$U$69*conditions!$U$72,SUMIFS(17:17,$9:$9,KN$9-SUMIFS(conditions!$73:$73,conditions!$8:$8,"&lt;="&amp;KN$9,conditions!$9:$9,"&gt;="&amp;KN$9))*SUMIFS(conditions!$69:$69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*SUMIFS(conditions!$72:$72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))</f>
        <v>0</v>
      </c>
      <c r="KO98" s="37">
        <f>IF(KO$9="",0,IF(KO$9-SUMIFS(conditions!$73:$73,conditions!$8:$8,"&lt;="&amp;KO$9,conditions!$9:$9,"&gt;="&amp;KO$9)-SUMIFS(conditions!$71:$71,conditions!$8:$8,"&lt;="&amp;KO$9,conditions!$9:$9,"&gt;="&amp;KO$9)&lt;$U$9,SUMIFS(17:17,$9:$9,KO$9-SUMIFS(conditions!$73:$73,conditions!$8:$8,"&lt;="&amp;KO$9,conditions!$9:$9,"&gt;="&amp;KO$9))*conditions!$U$69*conditions!$U$72,SUMIFS(17:17,$9:$9,KO$9-SUMIFS(conditions!$73:$73,conditions!$8:$8,"&lt;="&amp;KO$9,conditions!$9:$9,"&gt;="&amp;KO$9))*SUMIFS(conditions!$69:$69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*SUMIFS(conditions!$72:$72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))</f>
        <v>0</v>
      </c>
      <c r="KP98" s="37">
        <f>IF(KP$9="",0,IF(KP$9-SUMIFS(conditions!$73:$73,conditions!$8:$8,"&lt;="&amp;KP$9,conditions!$9:$9,"&gt;="&amp;KP$9)-SUMIFS(conditions!$71:$71,conditions!$8:$8,"&lt;="&amp;KP$9,conditions!$9:$9,"&gt;="&amp;KP$9)&lt;$U$9,SUMIFS(17:17,$9:$9,KP$9-SUMIFS(conditions!$73:$73,conditions!$8:$8,"&lt;="&amp;KP$9,conditions!$9:$9,"&gt;="&amp;KP$9))*conditions!$U$69*conditions!$U$72,SUMIFS(17:17,$9:$9,KP$9-SUMIFS(conditions!$73:$73,conditions!$8:$8,"&lt;="&amp;KP$9,conditions!$9:$9,"&gt;="&amp;KP$9))*SUMIFS(conditions!$69:$69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*SUMIFS(conditions!$72:$72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))</f>
        <v>23.581622987999996</v>
      </c>
      <c r="KQ98" s="37">
        <f>IF(KQ$9="",0,IF(KQ$9-SUMIFS(conditions!$73:$73,conditions!$8:$8,"&lt;="&amp;KQ$9,conditions!$9:$9,"&gt;="&amp;KQ$9)-SUMIFS(conditions!$71:$71,conditions!$8:$8,"&lt;="&amp;KQ$9,conditions!$9:$9,"&gt;="&amp;KQ$9)&lt;$U$9,SUMIFS(17:17,$9:$9,KQ$9-SUMIFS(conditions!$73:$73,conditions!$8:$8,"&lt;="&amp;KQ$9,conditions!$9:$9,"&gt;="&amp;KQ$9))*conditions!$U$69*conditions!$U$72,SUMIFS(17:17,$9:$9,KQ$9-SUMIFS(conditions!$73:$73,conditions!$8:$8,"&lt;="&amp;KQ$9,conditions!$9:$9,"&gt;="&amp;KQ$9))*SUMIFS(conditions!$69:$69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*SUMIFS(conditions!$72:$72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))</f>
        <v>23.581622987999996</v>
      </c>
      <c r="KR98" s="37">
        <f>IF(KR$9="",0,IF(KR$9-SUMIFS(conditions!$73:$73,conditions!$8:$8,"&lt;="&amp;KR$9,conditions!$9:$9,"&gt;="&amp;KR$9)-SUMIFS(conditions!$71:$71,conditions!$8:$8,"&lt;="&amp;KR$9,conditions!$9:$9,"&gt;="&amp;KR$9)&lt;$U$9,SUMIFS(17:17,$9:$9,KR$9-SUMIFS(conditions!$73:$73,conditions!$8:$8,"&lt;="&amp;KR$9,conditions!$9:$9,"&gt;="&amp;KR$9))*conditions!$U$69*conditions!$U$72,SUMIFS(17:17,$9:$9,KR$9-SUMIFS(conditions!$73:$73,conditions!$8:$8,"&lt;="&amp;KR$9,conditions!$9:$9,"&gt;="&amp;KR$9))*SUMIFS(conditions!$69:$69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*SUMIFS(conditions!$72:$72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))</f>
        <v>23.581622987999996</v>
      </c>
      <c r="KS98" s="37">
        <f>IF(KS$9="",0,IF(KS$9-SUMIFS(conditions!$73:$73,conditions!$8:$8,"&lt;="&amp;KS$9,conditions!$9:$9,"&gt;="&amp;KS$9)-SUMIFS(conditions!$71:$71,conditions!$8:$8,"&lt;="&amp;KS$9,conditions!$9:$9,"&gt;="&amp;KS$9)&lt;$U$9,SUMIFS(17:17,$9:$9,KS$9-SUMIFS(conditions!$73:$73,conditions!$8:$8,"&lt;="&amp;KS$9,conditions!$9:$9,"&gt;="&amp;KS$9))*conditions!$U$69*conditions!$U$72,SUMIFS(17:17,$9:$9,KS$9-SUMIFS(conditions!$73:$73,conditions!$8:$8,"&lt;="&amp;KS$9,conditions!$9:$9,"&gt;="&amp;KS$9))*SUMIFS(conditions!$69:$69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*SUMIFS(conditions!$72:$72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))</f>
        <v>23.581622987999996</v>
      </c>
      <c r="KT98" s="37">
        <f>IF(KT$9="",0,IF(KT$9-SUMIFS(conditions!$73:$73,conditions!$8:$8,"&lt;="&amp;KT$9,conditions!$9:$9,"&gt;="&amp;KT$9)-SUMIFS(conditions!$71:$71,conditions!$8:$8,"&lt;="&amp;KT$9,conditions!$9:$9,"&gt;="&amp;KT$9)&lt;$U$9,SUMIFS(17:17,$9:$9,KT$9-SUMIFS(conditions!$73:$73,conditions!$8:$8,"&lt;="&amp;KT$9,conditions!$9:$9,"&gt;="&amp;KT$9))*conditions!$U$69*conditions!$U$72,SUMIFS(17:17,$9:$9,KT$9-SUMIFS(conditions!$73:$73,conditions!$8:$8,"&lt;="&amp;KT$9,conditions!$9:$9,"&gt;="&amp;KT$9))*SUMIFS(conditions!$69:$69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*SUMIFS(conditions!$72:$72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))</f>
        <v>23.581622987999996</v>
      </c>
      <c r="KU98" s="37">
        <f>IF(KU$9="",0,IF(KU$9-SUMIFS(conditions!$73:$73,conditions!$8:$8,"&lt;="&amp;KU$9,conditions!$9:$9,"&gt;="&amp;KU$9)-SUMIFS(conditions!$71:$71,conditions!$8:$8,"&lt;="&amp;KU$9,conditions!$9:$9,"&gt;="&amp;KU$9)&lt;$U$9,SUMIFS(17:17,$9:$9,KU$9-SUMIFS(conditions!$73:$73,conditions!$8:$8,"&lt;="&amp;KU$9,conditions!$9:$9,"&gt;="&amp;KU$9))*conditions!$U$69*conditions!$U$72,SUMIFS(17:17,$9:$9,KU$9-SUMIFS(conditions!$73:$73,conditions!$8:$8,"&lt;="&amp;KU$9,conditions!$9:$9,"&gt;="&amp;KU$9))*SUMIFS(conditions!$69:$69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*SUMIFS(conditions!$72:$72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))</f>
        <v>0</v>
      </c>
      <c r="KV98" s="37">
        <f>IF(KV$9="",0,IF(KV$9-SUMIFS(conditions!$73:$73,conditions!$8:$8,"&lt;="&amp;KV$9,conditions!$9:$9,"&gt;="&amp;KV$9)-SUMIFS(conditions!$71:$71,conditions!$8:$8,"&lt;="&amp;KV$9,conditions!$9:$9,"&gt;="&amp;KV$9)&lt;$U$9,SUMIFS(17:17,$9:$9,KV$9-SUMIFS(conditions!$73:$73,conditions!$8:$8,"&lt;="&amp;KV$9,conditions!$9:$9,"&gt;="&amp;KV$9))*conditions!$U$69*conditions!$U$72,SUMIFS(17:17,$9:$9,KV$9-SUMIFS(conditions!$73:$73,conditions!$8:$8,"&lt;="&amp;KV$9,conditions!$9:$9,"&gt;="&amp;KV$9))*SUMIFS(conditions!$69:$69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*SUMIFS(conditions!$72:$72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))</f>
        <v>0</v>
      </c>
      <c r="KW98" s="37">
        <f>IF(KW$9="",0,IF(KW$9-SUMIFS(conditions!$73:$73,conditions!$8:$8,"&lt;="&amp;KW$9,conditions!$9:$9,"&gt;="&amp;KW$9)-SUMIFS(conditions!$71:$71,conditions!$8:$8,"&lt;="&amp;KW$9,conditions!$9:$9,"&gt;="&amp;KW$9)&lt;$U$9,SUMIFS(17:17,$9:$9,KW$9-SUMIFS(conditions!$73:$73,conditions!$8:$8,"&lt;="&amp;KW$9,conditions!$9:$9,"&gt;="&amp;KW$9))*conditions!$U$69*conditions!$U$72,SUMIFS(17:17,$9:$9,KW$9-SUMIFS(conditions!$73:$73,conditions!$8:$8,"&lt;="&amp;KW$9,conditions!$9:$9,"&gt;="&amp;KW$9))*SUMIFS(conditions!$69:$69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*SUMIFS(conditions!$72:$72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))</f>
        <v>23.581622987999996</v>
      </c>
      <c r="KX98" s="37">
        <f>IF(KX$9="",0,IF(KX$9-SUMIFS(conditions!$73:$73,conditions!$8:$8,"&lt;="&amp;KX$9,conditions!$9:$9,"&gt;="&amp;KX$9)-SUMIFS(conditions!$71:$71,conditions!$8:$8,"&lt;="&amp;KX$9,conditions!$9:$9,"&gt;="&amp;KX$9)&lt;$U$9,SUMIFS(17:17,$9:$9,KX$9-SUMIFS(conditions!$73:$73,conditions!$8:$8,"&lt;="&amp;KX$9,conditions!$9:$9,"&gt;="&amp;KX$9))*conditions!$U$69*conditions!$U$72,SUMIFS(17:17,$9:$9,KX$9-SUMIFS(conditions!$73:$73,conditions!$8:$8,"&lt;="&amp;KX$9,conditions!$9:$9,"&gt;="&amp;KX$9))*SUMIFS(conditions!$69:$69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*SUMIFS(conditions!$72:$72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))</f>
        <v>23.581622987999996</v>
      </c>
      <c r="KY98" s="37">
        <f>IF(KY$9="",0,IF(KY$9-SUMIFS(conditions!$73:$73,conditions!$8:$8,"&lt;="&amp;KY$9,conditions!$9:$9,"&gt;="&amp;KY$9)-SUMIFS(conditions!$71:$71,conditions!$8:$8,"&lt;="&amp;KY$9,conditions!$9:$9,"&gt;="&amp;KY$9)&lt;$U$9,SUMIFS(17:17,$9:$9,KY$9-SUMIFS(conditions!$73:$73,conditions!$8:$8,"&lt;="&amp;KY$9,conditions!$9:$9,"&gt;="&amp;KY$9))*conditions!$U$69*conditions!$U$72,SUMIFS(17:17,$9:$9,KY$9-SUMIFS(conditions!$73:$73,conditions!$8:$8,"&lt;="&amp;KY$9,conditions!$9:$9,"&gt;="&amp;KY$9))*SUMIFS(conditions!$69:$69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*SUMIFS(conditions!$72:$72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))</f>
        <v>30.880696769999993</v>
      </c>
      <c r="KZ98" s="37">
        <f>IF(KZ$9="",0,IF(KZ$9-SUMIFS(conditions!$73:$73,conditions!$8:$8,"&lt;="&amp;KZ$9,conditions!$9:$9,"&gt;="&amp;KZ$9)-SUMIFS(conditions!$71:$71,conditions!$8:$8,"&lt;="&amp;KZ$9,conditions!$9:$9,"&gt;="&amp;KZ$9)&lt;$U$9,SUMIFS(17:17,$9:$9,KZ$9-SUMIFS(conditions!$73:$73,conditions!$8:$8,"&lt;="&amp;KZ$9,conditions!$9:$9,"&gt;="&amp;KZ$9))*conditions!$U$69*conditions!$U$72,SUMIFS(17:17,$9:$9,KZ$9-SUMIFS(conditions!$73:$73,conditions!$8:$8,"&lt;="&amp;KZ$9,conditions!$9:$9,"&gt;="&amp;KZ$9))*SUMIFS(conditions!$69:$69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*SUMIFS(conditions!$72:$72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))</f>
        <v>30.880696769999993</v>
      </c>
      <c r="LA98" s="37">
        <f>IF(LA$9="",0,IF(LA$9-SUMIFS(conditions!$73:$73,conditions!$8:$8,"&lt;="&amp;LA$9,conditions!$9:$9,"&gt;="&amp;LA$9)-SUMIFS(conditions!$71:$71,conditions!$8:$8,"&lt;="&amp;LA$9,conditions!$9:$9,"&gt;="&amp;LA$9)&lt;$U$9,SUMIFS(17:17,$9:$9,LA$9-SUMIFS(conditions!$73:$73,conditions!$8:$8,"&lt;="&amp;LA$9,conditions!$9:$9,"&gt;="&amp;LA$9))*conditions!$U$69*conditions!$U$72,SUMIFS(17:17,$9:$9,LA$9-SUMIFS(conditions!$73:$73,conditions!$8:$8,"&lt;="&amp;LA$9,conditions!$9:$9,"&gt;="&amp;LA$9))*SUMIFS(conditions!$69:$69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*SUMIFS(conditions!$72:$72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))</f>
        <v>30.880696769999993</v>
      </c>
      <c r="LB98" s="37">
        <f>IF(LB$9="",0,IF(LB$9-SUMIFS(conditions!$73:$73,conditions!$8:$8,"&lt;="&amp;LB$9,conditions!$9:$9,"&gt;="&amp;LB$9)-SUMIFS(conditions!$71:$71,conditions!$8:$8,"&lt;="&amp;LB$9,conditions!$9:$9,"&gt;="&amp;LB$9)&lt;$U$9,SUMIFS(17:17,$9:$9,LB$9-SUMIFS(conditions!$73:$73,conditions!$8:$8,"&lt;="&amp;LB$9,conditions!$9:$9,"&gt;="&amp;LB$9))*conditions!$U$69*conditions!$U$72,SUMIFS(17:17,$9:$9,LB$9-SUMIFS(conditions!$73:$73,conditions!$8:$8,"&lt;="&amp;LB$9,conditions!$9:$9,"&gt;="&amp;LB$9))*SUMIFS(conditions!$69:$69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*SUMIFS(conditions!$72:$72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))</f>
        <v>0</v>
      </c>
      <c r="LC98" s="37">
        <f>IF(LC$9="",0,IF(LC$9-SUMIFS(conditions!$73:$73,conditions!$8:$8,"&lt;="&amp;LC$9,conditions!$9:$9,"&gt;="&amp;LC$9)-SUMIFS(conditions!$71:$71,conditions!$8:$8,"&lt;="&amp;LC$9,conditions!$9:$9,"&gt;="&amp;LC$9)&lt;$U$9,SUMIFS(17:17,$9:$9,LC$9-SUMIFS(conditions!$73:$73,conditions!$8:$8,"&lt;="&amp;LC$9,conditions!$9:$9,"&gt;="&amp;LC$9))*conditions!$U$69*conditions!$U$72,SUMIFS(17:17,$9:$9,LC$9-SUMIFS(conditions!$73:$73,conditions!$8:$8,"&lt;="&amp;LC$9,conditions!$9:$9,"&gt;="&amp;LC$9))*SUMIFS(conditions!$69:$69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*SUMIFS(conditions!$72:$72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))</f>
        <v>0</v>
      </c>
      <c r="LD98" s="37">
        <f>IF(LD$9="",0,IF(LD$9-SUMIFS(conditions!$73:$73,conditions!$8:$8,"&lt;="&amp;LD$9,conditions!$9:$9,"&gt;="&amp;LD$9)-SUMIFS(conditions!$71:$71,conditions!$8:$8,"&lt;="&amp;LD$9,conditions!$9:$9,"&gt;="&amp;LD$9)&lt;$U$9,SUMIFS(17:17,$9:$9,LD$9-SUMIFS(conditions!$73:$73,conditions!$8:$8,"&lt;="&amp;LD$9,conditions!$9:$9,"&gt;="&amp;LD$9))*conditions!$U$69*conditions!$U$72,SUMIFS(17:17,$9:$9,LD$9-SUMIFS(conditions!$73:$73,conditions!$8:$8,"&lt;="&amp;LD$9,conditions!$9:$9,"&gt;="&amp;LD$9))*SUMIFS(conditions!$69:$69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*SUMIFS(conditions!$72:$72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))</f>
        <v>30.880696769999993</v>
      </c>
      <c r="LE98" s="37">
        <f>IF(LE$9="",0,IF(LE$9-SUMIFS(conditions!$73:$73,conditions!$8:$8,"&lt;="&amp;LE$9,conditions!$9:$9,"&gt;="&amp;LE$9)-SUMIFS(conditions!$71:$71,conditions!$8:$8,"&lt;="&amp;LE$9,conditions!$9:$9,"&gt;="&amp;LE$9)&lt;$U$9,SUMIFS(17:17,$9:$9,LE$9-SUMIFS(conditions!$73:$73,conditions!$8:$8,"&lt;="&amp;LE$9,conditions!$9:$9,"&gt;="&amp;LE$9))*conditions!$U$69*conditions!$U$72,SUMIFS(17:17,$9:$9,LE$9-SUMIFS(conditions!$73:$73,conditions!$8:$8,"&lt;="&amp;LE$9,conditions!$9:$9,"&gt;="&amp;LE$9))*SUMIFS(conditions!$69:$69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*SUMIFS(conditions!$72:$72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))</f>
        <v>30.880696769999993</v>
      </c>
      <c r="LF98" s="37">
        <f>IF(LF$9="",0,IF(LF$9-SUMIFS(conditions!$73:$73,conditions!$8:$8,"&lt;="&amp;LF$9,conditions!$9:$9,"&gt;="&amp;LF$9)-SUMIFS(conditions!$71:$71,conditions!$8:$8,"&lt;="&amp;LF$9,conditions!$9:$9,"&gt;="&amp;LF$9)&lt;$U$9,SUMIFS(17:17,$9:$9,LF$9-SUMIFS(conditions!$73:$73,conditions!$8:$8,"&lt;="&amp;LF$9,conditions!$9:$9,"&gt;="&amp;LF$9))*conditions!$U$69*conditions!$U$72,SUMIFS(17:17,$9:$9,LF$9-SUMIFS(conditions!$73:$73,conditions!$8:$8,"&lt;="&amp;LF$9,conditions!$9:$9,"&gt;="&amp;LF$9))*SUMIFS(conditions!$69:$69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*SUMIFS(conditions!$72:$72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))</f>
        <v>30.880696769999993</v>
      </c>
      <c r="LG98" s="37">
        <f>IF(LG$9="",0,IF(LG$9-SUMIFS(conditions!$73:$73,conditions!$8:$8,"&lt;="&amp;LG$9,conditions!$9:$9,"&gt;="&amp;LG$9)-SUMIFS(conditions!$71:$71,conditions!$8:$8,"&lt;="&amp;LG$9,conditions!$9:$9,"&gt;="&amp;LG$9)&lt;$U$9,SUMIFS(17:17,$9:$9,LG$9-SUMIFS(conditions!$73:$73,conditions!$8:$8,"&lt;="&amp;LG$9,conditions!$9:$9,"&gt;="&amp;LG$9))*conditions!$U$69*conditions!$U$72,SUMIFS(17:17,$9:$9,LG$9-SUMIFS(conditions!$73:$73,conditions!$8:$8,"&lt;="&amp;LG$9,conditions!$9:$9,"&gt;="&amp;LG$9))*SUMIFS(conditions!$69:$69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*SUMIFS(conditions!$72:$72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))</f>
        <v>30.880696769999993</v>
      </c>
      <c r="LH98" s="37">
        <f>IF(LH$9="",0,IF(LH$9-SUMIFS(conditions!$73:$73,conditions!$8:$8,"&lt;="&amp;LH$9,conditions!$9:$9,"&gt;="&amp;LH$9)-SUMIFS(conditions!$71:$71,conditions!$8:$8,"&lt;="&amp;LH$9,conditions!$9:$9,"&gt;="&amp;LH$9)&lt;$U$9,SUMIFS(17:17,$9:$9,LH$9-SUMIFS(conditions!$73:$73,conditions!$8:$8,"&lt;="&amp;LH$9,conditions!$9:$9,"&gt;="&amp;LH$9))*conditions!$U$69*conditions!$U$72,SUMIFS(17:17,$9:$9,LH$9-SUMIFS(conditions!$73:$73,conditions!$8:$8,"&lt;="&amp;LH$9,conditions!$9:$9,"&gt;="&amp;LH$9))*SUMIFS(conditions!$69:$69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*SUMIFS(conditions!$72:$72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))</f>
        <v>30.880696769999993</v>
      </c>
      <c r="LI98" s="37">
        <f>IF(LI$9="",0,IF(LI$9-SUMIFS(conditions!$73:$73,conditions!$8:$8,"&lt;="&amp;LI$9,conditions!$9:$9,"&gt;="&amp;LI$9)-SUMIFS(conditions!$71:$71,conditions!$8:$8,"&lt;="&amp;LI$9,conditions!$9:$9,"&gt;="&amp;LI$9)&lt;$U$9,SUMIFS(17:17,$9:$9,LI$9-SUMIFS(conditions!$73:$73,conditions!$8:$8,"&lt;="&amp;LI$9,conditions!$9:$9,"&gt;="&amp;LI$9))*conditions!$U$69*conditions!$U$72,SUMIFS(17:17,$9:$9,LI$9-SUMIFS(conditions!$73:$73,conditions!$8:$8,"&lt;="&amp;LI$9,conditions!$9:$9,"&gt;="&amp;LI$9))*SUMIFS(conditions!$69:$69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*SUMIFS(conditions!$72:$72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))</f>
        <v>0</v>
      </c>
      <c r="LJ98" s="37">
        <f>IF(LJ$9="",0,IF(LJ$9-SUMIFS(conditions!$73:$73,conditions!$8:$8,"&lt;="&amp;LJ$9,conditions!$9:$9,"&gt;="&amp;LJ$9)-SUMIFS(conditions!$71:$71,conditions!$8:$8,"&lt;="&amp;LJ$9,conditions!$9:$9,"&gt;="&amp;LJ$9)&lt;$U$9,SUMIFS(17:17,$9:$9,LJ$9-SUMIFS(conditions!$73:$73,conditions!$8:$8,"&lt;="&amp;LJ$9,conditions!$9:$9,"&gt;="&amp;LJ$9))*conditions!$U$69*conditions!$U$72,SUMIFS(17:17,$9:$9,LJ$9-SUMIFS(conditions!$73:$73,conditions!$8:$8,"&lt;="&amp;LJ$9,conditions!$9:$9,"&gt;="&amp;LJ$9))*SUMIFS(conditions!$69:$69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*SUMIFS(conditions!$72:$72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))</f>
        <v>0</v>
      </c>
      <c r="LK98" s="37">
        <f>IF(LK$9="",0,IF(LK$9-SUMIFS(conditions!$73:$73,conditions!$8:$8,"&lt;="&amp;LK$9,conditions!$9:$9,"&gt;="&amp;LK$9)-SUMIFS(conditions!$71:$71,conditions!$8:$8,"&lt;="&amp;LK$9,conditions!$9:$9,"&gt;="&amp;LK$9)&lt;$U$9,SUMIFS(17:17,$9:$9,LK$9-SUMIFS(conditions!$73:$73,conditions!$8:$8,"&lt;="&amp;LK$9,conditions!$9:$9,"&gt;="&amp;LK$9))*conditions!$U$69*conditions!$U$72,SUMIFS(17:17,$9:$9,LK$9-SUMIFS(conditions!$73:$73,conditions!$8:$8,"&lt;="&amp;LK$9,conditions!$9:$9,"&gt;="&amp;LK$9))*SUMIFS(conditions!$69:$69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*SUMIFS(conditions!$72:$72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))</f>
        <v>30.880696769999993</v>
      </c>
      <c r="LL98" s="37">
        <f>IF(LL$9="",0,IF(LL$9-SUMIFS(conditions!$73:$73,conditions!$8:$8,"&lt;="&amp;LL$9,conditions!$9:$9,"&gt;="&amp;LL$9)-SUMIFS(conditions!$71:$71,conditions!$8:$8,"&lt;="&amp;LL$9,conditions!$9:$9,"&gt;="&amp;LL$9)&lt;$U$9,SUMIFS(17:17,$9:$9,LL$9-SUMIFS(conditions!$73:$73,conditions!$8:$8,"&lt;="&amp;LL$9,conditions!$9:$9,"&gt;="&amp;LL$9))*conditions!$U$69*conditions!$U$72,SUMIFS(17:17,$9:$9,LL$9-SUMIFS(conditions!$73:$73,conditions!$8:$8,"&lt;="&amp;LL$9,conditions!$9:$9,"&gt;="&amp;LL$9))*SUMIFS(conditions!$69:$69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*SUMIFS(conditions!$72:$72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))</f>
        <v>30.880696769999993</v>
      </c>
      <c r="LM98" s="37">
        <f>IF(LM$9="",0,IF(LM$9-SUMIFS(conditions!$73:$73,conditions!$8:$8,"&lt;="&amp;LM$9,conditions!$9:$9,"&gt;="&amp;LM$9)-SUMIFS(conditions!$71:$71,conditions!$8:$8,"&lt;="&amp;LM$9,conditions!$9:$9,"&gt;="&amp;LM$9)&lt;$U$9,SUMIFS(17:17,$9:$9,LM$9-SUMIFS(conditions!$73:$73,conditions!$8:$8,"&lt;="&amp;LM$9,conditions!$9:$9,"&gt;="&amp;LM$9))*conditions!$U$69*conditions!$U$72,SUMIFS(17:17,$9:$9,LM$9-SUMIFS(conditions!$73:$73,conditions!$8:$8,"&lt;="&amp;LM$9,conditions!$9:$9,"&gt;="&amp;LM$9))*SUMIFS(conditions!$69:$69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*SUMIFS(conditions!$72:$72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))</f>
        <v>30.880696769999993</v>
      </c>
      <c r="LN98" s="37">
        <f>IF(LN$9="",0,IF(LN$9-SUMIFS(conditions!$73:$73,conditions!$8:$8,"&lt;="&amp;LN$9,conditions!$9:$9,"&gt;="&amp;LN$9)-SUMIFS(conditions!$71:$71,conditions!$8:$8,"&lt;="&amp;LN$9,conditions!$9:$9,"&gt;="&amp;LN$9)&lt;$U$9,SUMIFS(17:17,$9:$9,LN$9-SUMIFS(conditions!$73:$73,conditions!$8:$8,"&lt;="&amp;LN$9,conditions!$9:$9,"&gt;="&amp;LN$9))*conditions!$U$69*conditions!$U$72,SUMIFS(17:17,$9:$9,LN$9-SUMIFS(conditions!$73:$73,conditions!$8:$8,"&lt;="&amp;LN$9,conditions!$9:$9,"&gt;="&amp;LN$9))*SUMIFS(conditions!$69:$69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*SUMIFS(conditions!$72:$72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))</f>
        <v>30.880696769999993</v>
      </c>
      <c r="LO98" s="37">
        <f>IF(LO$9="",0,IF(LO$9-SUMIFS(conditions!$73:$73,conditions!$8:$8,"&lt;="&amp;LO$9,conditions!$9:$9,"&gt;="&amp;LO$9)-SUMIFS(conditions!$71:$71,conditions!$8:$8,"&lt;="&amp;LO$9,conditions!$9:$9,"&gt;="&amp;LO$9)&lt;$U$9,SUMIFS(17:17,$9:$9,LO$9-SUMIFS(conditions!$73:$73,conditions!$8:$8,"&lt;="&amp;LO$9,conditions!$9:$9,"&gt;="&amp;LO$9))*conditions!$U$69*conditions!$U$72,SUMIFS(17:17,$9:$9,LO$9-SUMIFS(conditions!$73:$73,conditions!$8:$8,"&lt;="&amp;LO$9,conditions!$9:$9,"&gt;="&amp;LO$9))*SUMIFS(conditions!$69:$69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*SUMIFS(conditions!$72:$72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))</f>
        <v>30.880696769999993</v>
      </c>
      <c r="LP98" s="37">
        <f>IF(LP$9="",0,IF(LP$9-SUMIFS(conditions!$73:$73,conditions!$8:$8,"&lt;="&amp;LP$9,conditions!$9:$9,"&gt;="&amp;LP$9)-SUMIFS(conditions!$71:$71,conditions!$8:$8,"&lt;="&amp;LP$9,conditions!$9:$9,"&gt;="&amp;LP$9)&lt;$U$9,SUMIFS(17:17,$9:$9,LP$9-SUMIFS(conditions!$73:$73,conditions!$8:$8,"&lt;="&amp;LP$9,conditions!$9:$9,"&gt;="&amp;LP$9))*conditions!$U$69*conditions!$U$72,SUMIFS(17:17,$9:$9,LP$9-SUMIFS(conditions!$73:$73,conditions!$8:$8,"&lt;="&amp;LP$9,conditions!$9:$9,"&gt;="&amp;LP$9))*SUMIFS(conditions!$69:$69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*SUMIFS(conditions!$72:$72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))</f>
        <v>0</v>
      </c>
      <c r="LQ98" s="37">
        <f>IF(LQ$9="",0,IF(LQ$9-SUMIFS(conditions!$73:$73,conditions!$8:$8,"&lt;="&amp;LQ$9,conditions!$9:$9,"&gt;="&amp;LQ$9)-SUMIFS(conditions!$71:$71,conditions!$8:$8,"&lt;="&amp;LQ$9,conditions!$9:$9,"&gt;="&amp;LQ$9)&lt;$U$9,SUMIFS(17:17,$9:$9,LQ$9-SUMIFS(conditions!$73:$73,conditions!$8:$8,"&lt;="&amp;LQ$9,conditions!$9:$9,"&gt;="&amp;LQ$9))*conditions!$U$69*conditions!$U$72,SUMIFS(17:17,$9:$9,LQ$9-SUMIFS(conditions!$73:$73,conditions!$8:$8,"&lt;="&amp;LQ$9,conditions!$9:$9,"&gt;="&amp;LQ$9))*SUMIFS(conditions!$69:$69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*SUMIFS(conditions!$72:$72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))</f>
        <v>0</v>
      </c>
      <c r="LR98" s="37">
        <f>IF(LR$9="",0,IF(LR$9-SUMIFS(conditions!$73:$73,conditions!$8:$8,"&lt;="&amp;LR$9,conditions!$9:$9,"&gt;="&amp;LR$9)-SUMIFS(conditions!$71:$71,conditions!$8:$8,"&lt;="&amp;LR$9,conditions!$9:$9,"&gt;="&amp;LR$9)&lt;$U$9,SUMIFS(17:17,$9:$9,LR$9-SUMIFS(conditions!$73:$73,conditions!$8:$8,"&lt;="&amp;LR$9,conditions!$9:$9,"&gt;="&amp;LR$9))*conditions!$U$69*conditions!$U$72,SUMIFS(17:17,$9:$9,LR$9-SUMIFS(conditions!$73:$73,conditions!$8:$8,"&lt;="&amp;LR$9,conditions!$9:$9,"&gt;="&amp;LR$9))*SUMIFS(conditions!$69:$69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*SUMIFS(conditions!$72:$72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))</f>
        <v>30.880696769999993</v>
      </c>
      <c r="LS98" s="37">
        <f>IF(LS$9="",0,IF(LS$9-SUMIFS(conditions!$73:$73,conditions!$8:$8,"&lt;="&amp;LS$9,conditions!$9:$9,"&gt;="&amp;LS$9)-SUMIFS(conditions!$71:$71,conditions!$8:$8,"&lt;="&amp;LS$9,conditions!$9:$9,"&gt;="&amp;LS$9)&lt;$U$9,SUMIFS(17:17,$9:$9,LS$9-SUMIFS(conditions!$73:$73,conditions!$8:$8,"&lt;="&amp;LS$9,conditions!$9:$9,"&gt;="&amp;LS$9))*conditions!$U$69*conditions!$U$72,SUMIFS(17:17,$9:$9,LS$9-SUMIFS(conditions!$73:$73,conditions!$8:$8,"&lt;="&amp;LS$9,conditions!$9:$9,"&gt;="&amp;LS$9))*SUMIFS(conditions!$69:$69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*SUMIFS(conditions!$72:$72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))</f>
        <v>30.880696769999993</v>
      </c>
      <c r="LT98" s="37">
        <f>IF(LT$9="",0,IF(LT$9-SUMIFS(conditions!$73:$73,conditions!$8:$8,"&lt;="&amp;LT$9,conditions!$9:$9,"&gt;="&amp;LT$9)-SUMIFS(conditions!$71:$71,conditions!$8:$8,"&lt;="&amp;LT$9,conditions!$9:$9,"&gt;="&amp;LT$9)&lt;$U$9,SUMIFS(17:17,$9:$9,LT$9-SUMIFS(conditions!$73:$73,conditions!$8:$8,"&lt;="&amp;LT$9,conditions!$9:$9,"&gt;="&amp;LT$9))*conditions!$U$69*conditions!$U$72,SUMIFS(17:17,$9:$9,LT$9-SUMIFS(conditions!$73:$73,conditions!$8:$8,"&lt;="&amp;LT$9,conditions!$9:$9,"&gt;="&amp;LT$9))*SUMIFS(conditions!$69:$69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*SUMIFS(conditions!$72:$72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))</f>
        <v>30.880696769999993</v>
      </c>
      <c r="LU98" s="37">
        <f>IF(LU$9="",0,IF(LU$9-SUMIFS(conditions!$73:$73,conditions!$8:$8,"&lt;="&amp;LU$9,conditions!$9:$9,"&gt;="&amp;LU$9)-SUMIFS(conditions!$71:$71,conditions!$8:$8,"&lt;="&amp;LU$9,conditions!$9:$9,"&gt;="&amp;LU$9)&lt;$U$9,SUMIFS(17:17,$9:$9,LU$9-SUMIFS(conditions!$73:$73,conditions!$8:$8,"&lt;="&amp;LU$9,conditions!$9:$9,"&gt;="&amp;LU$9))*conditions!$U$69*conditions!$U$72,SUMIFS(17:17,$9:$9,LU$9-SUMIFS(conditions!$73:$73,conditions!$8:$8,"&lt;="&amp;LU$9,conditions!$9:$9,"&gt;="&amp;LU$9))*SUMIFS(conditions!$69:$69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*SUMIFS(conditions!$72:$72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))</f>
        <v>30.880696769999993</v>
      </c>
      <c r="LV98" s="37">
        <f>IF(LV$9="",0,IF(LV$9-SUMIFS(conditions!$73:$73,conditions!$8:$8,"&lt;="&amp;LV$9,conditions!$9:$9,"&gt;="&amp;LV$9)-SUMIFS(conditions!$71:$71,conditions!$8:$8,"&lt;="&amp;LV$9,conditions!$9:$9,"&gt;="&amp;LV$9)&lt;$U$9,SUMIFS(17:17,$9:$9,LV$9-SUMIFS(conditions!$73:$73,conditions!$8:$8,"&lt;="&amp;LV$9,conditions!$9:$9,"&gt;="&amp;LV$9))*conditions!$U$69*conditions!$U$72,SUMIFS(17:17,$9:$9,LV$9-SUMIFS(conditions!$73:$73,conditions!$8:$8,"&lt;="&amp;LV$9,conditions!$9:$9,"&gt;="&amp;LV$9))*SUMIFS(conditions!$69:$69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*SUMIFS(conditions!$72:$72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))</f>
        <v>30.880696769999993</v>
      </c>
      <c r="LW98" s="37">
        <f>IF(LW$9="",0,IF(LW$9-SUMIFS(conditions!$73:$73,conditions!$8:$8,"&lt;="&amp;LW$9,conditions!$9:$9,"&gt;="&amp;LW$9)-SUMIFS(conditions!$71:$71,conditions!$8:$8,"&lt;="&amp;LW$9,conditions!$9:$9,"&gt;="&amp;LW$9)&lt;$U$9,SUMIFS(17:17,$9:$9,LW$9-SUMIFS(conditions!$73:$73,conditions!$8:$8,"&lt;="&amp;LW$9,conditions!$9:$9,"&gt;="&amp;LW$9))*conditions!$U$69*conditions!$U$72,SUMIFS(17:17,$9:$9,LW$9-SUMIFS(conditions!$73:$73,conditions!$8:$8,"&lt;="&amp;LW$9,conditions!$9:$9,"&gt;="&amp;LW$9))*SUMIFS(conditions!$69:$69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*SUMIFS(conditions!$72:$72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))</f>
        <v>0</v>
      </c>
      <c r="LX98" s="37">
        <f>IF(LX$9="",0,IF(LX$9-SUMIFS(conditions!$73:$73,conditions!$8:$8,"&lt;="&amp;LX$9,conditions!$9:$9,"&gt;="&amp;LX$9)-SUMIFS(conditions!$71:$71,conditions!$8:$8,"&lt;="&amp;LX$9,conditions!$9:$9,"&gt;="&amp;LX$9)&lt;$U$9,SUMIFS(17:17,$9:$9,LX$9-SUMIFS(conditions!$73:$73,conditions!$8:$8,"&lt;="&amp;LX$9,conditions!$9:$9,"&gt;="&amp;LX$9))*conditions!$U$69*conditions!$U$72,SUMIFS(17:17,$9:$9,LX$9-SUMIFS(conditions!$73:$73,conditions!$8:$8,"&lt;="&amp;LX$9,conditions!$9:$9,"&gt;="&amp;LX$9))*SUMIFS(conditions!$69:$69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*SUMIFS(conditions!$72:$72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))</f>
        <v>0</v>
      </c>
      <c r="LY98" s="37">
        <f>IF(LY$9="",0,IF(LY$9-SUMIFS(conditions!$73:$73,conditions!$8:$8,"&lt;="&amp;LY$9,conditions!$9:$9,"&gt;="&amp;LY$9)-SUMIFS(conditions!$71:$71,conditions!$8:$8,"&lt;="&amp;LY$9,conditions!$9:$9,"&gt;="&amp;LY$9)&lt;$U$9,SUMIFS(17:17,$9:$9,LY$9-SUMIFS(conditions!$73:$73,conditions!$8:$8,"&lt;="&amp;LY$9,conditions!$9:$9,"&gt;="&amp;LY$9))*conditions!$U$69*conditions!$U$72,SUMIFS(17:17,$9:$9,LY$9-SUMIFS(conditions!$73:$73,conditions!$8:$8,"&lt;="&amp;LY$9,conditions!$9:$9,"&gt;="&amp;LY$9))*SUMIFS(conditions!$69:$69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*SUMIFS(conditions!$72:$72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))</f>
        <v>30.880696769999993</v>
      </c>
      <c r="LZ98" s="37">
        <f>IF(LZ$9="",0,IF(LZ$9-SUMIFS(conditions!$73:$73,conditions!$8:$8,"&lt;="&amp;LZ$9,conditions!$9:$9,"&gt;="&amp;LZ$9)-SUMIFS(conditions!$71:$71,conditions!$8:$8,"&lt;="&amp;LZ$9,conditions!$9:$9,"&gt;="&amp;LZ$9)&lt;$U$9,SUMIFS(17:17,$9:$9,LZ$9-SUMIFS(conditions!$73:$73,conditions!$8:$8,"&lt;="&amp;LZ$9,conditions!$9:$9,"&gt;="&amp;LZ$9))*conditions!$U$69*conditions!$U$72,SUMIFS(17:17,$9:$9,LZ$9-SUMIFS(conditions!$73:$73,conditions!$8:$8,"&lt;="&amp;LZ$9,conditions!$9:$9,"&gt;="&amp;LZ$9))*SUMIFS(conditions!$69:$69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*SUMIFS(conditions!$72:$72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))</f>
        <v>30.880696769999993</v>
      </c>
      <c r="MA98" s="37">
        <f>IF(MA$9="",0,IF(MA$9-SUMIFS(conditions!$73:$73,conditions!$8:$8,"&lt;="&amp;MA$9,conditions!$9:$9,"&gt;="&amp;MA$9)-SUMIFS(conditions!$71:$71,conditions!$8:$8,"&lt;="&amp;MA$9,conditions!$9:$9,"&gt;="&amp;MA$9)&lt;$U$9,SUMIFS(17:17,$9:$9,MA$9-SUMIFS(conditions!$73:$73,conditions!$8:$8,"&lt;="&amp;MA$9,conditions!$9:$9,"&gt;="&amp;MA$9))*conditions!$U$69*conditions!$U$72,SUMIFS(17:17,$9:$9,MA$9-SUMIFS(conditions!$73:$73,conditions!$8:$8,"&lt;="&amp;MA$9,conditions!$9:$9,"&gt;="&amp;MA$9))*SUMIFS(conditions!$69:$69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*SUMIFS(conditions!$72:$72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))</f>
        <v>30.880696769999993</v>
      </c>
      <c r="MB98" s="37">
        <f>IF(MB$9="",0,IF(MB$9-SUMIFS(conditions!$73:$73,conditions!$8:$8,"&lt;="&amp;MB$9,conditions!$9:$9,"&gt;="&amp;MB$9)-SUMIFS(conditions!$71:$71,conditions!$8:$8,"&lt;="&amp;MB$9,conditions!$9:$9,"&gt;="&amp;MB$9)&lt;$U$9,SUMIFS(17:17,$9:$9,MB$9-SUMIFS(conditions!$73:$73,conditions!$8:$8,"&lt;="&amp;MB$9,conditions!$9:$9,"&gt;="&amp;MB$9))*conditions!$U$69*conditions!$U$72,SUMIFS(17:17,$9:$9,MB$9-SUMIFS(conditions!$73:$73,conditions!$8:$8,"&lt;="&amp;MB$9,conditions!$9:$9,"&gt;="&amp;MB$9))*SUMIFS(conditions!$69:$69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*SUMIFS(conditions!$72:$72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))</f>
        <v>30.880696769999993</v>
      </c>
      <c r="MC98" s="37">
        <f>IF(MC$9="",0,IF(MC$9-SUMIFS(conditions!$73:$73,conditions!$8:$8,"&lt;="&amp;MC$9,conditions!$9:$9,"&gt;="&amp;MC$9)-SUMIFS(conditions!$71:$71,conditions!$8:$8,"&lt;="&amp;MC$9,conditions!$9:$9,"&gt;="&amp;MC$9)&lt;$U$9,SUMIFS(17:17,$9:$9,MC$9-SUMIFS(conditions!$73:$73,conditions!$8:$8,"&lt;="&amp;MC$9,conditions!$9:$9,"&gt;="&amp;MC$9))*conditions!$U$69*conditions!$U$72,SUMIFS(17:17,$9:$9,MC$9-SUMIFS(conditions!$73:$73,conditions!$8:$8,"&lt;="&amp;MC$9,conditions!$9:$9,"&gt;="&amp;MC$9))*SUMIFS(conditions!$69:$69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*SUMIFS(conditions!$72:$72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))</f>
        <v>40.144905801000007</v>
      </c>
      <c r="MD98" s="37">
        <f>IF(MD$9="",0,IF(MD$9-SUMIFS(conditions!$73:$73,conditions!$8:$8,"&lt;="&amp;MD$9,conditions!$9:$9,"&gt;="&amp;MD$9)-SUMIFS(conditions!$71:$71,conditions!$8:$8,"&lt;="&amp;MD$9,conditions!$9:$9,"&gt;="&amp;MD$9)&lt;$U$9,SUMIFS(17:17,$9:$9,MD$9-SUMIFS(conditions!$73:$73,conditions!$8:$8,"&lt;="&amp;MD$9,conditions!$9:$9,"&gt;="&amp;MD$9))*conditions!$U$69*conditions!$U$72,SUMIFS(17:17,$9:$9,MD$9-SUMIFS(conditions!$73:$73,conditions!$8:$8,"&lt;="&amp;MD$9,conditions!$9:$9,"&gt;="&amp;MD$9))*SUMIFS(conditions!$69:$69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*SUMIFS(conditions!$72:$72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))</f>
        <v>0</v>
      </c>
      <c r="ME98" s="37">
        <f>IF(ME$9="",0,IF(ME$9-SUMIFS(conditions!$73:$73,conditions!$8:$8,"&lt;="&amp;ME$9,conditions!$9:$9,"&gt;="&amp;ME$9)-SUMIFS(conditions!$71:$71,conditions!$8:$8,"&lt;="&amp;ME$9,conditions!$9:$9,"&gt;="&amp;ME$9)&lt;$U$9,SUMIFS(17:17,$9:$9,ME$9-SUMIFS(conditions!$73:$73,conditions!$8:$8,"&lt;="&amp;ME$9,conditions!$9:$9,"&gt;="&amp;ME$9))*conditions!$U$69*conditions!$U$72,SUMIFS(17:17,$9:$9,ME$9-SUMIFS(conditions!$73:$73,conditions!$8:$8,"&lt;="&amp;ME$9,conditions!$9:$9,"&gt;="&amp;ME$9))*SUMIFS(conditions!$69:$69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*SUMIFS(conditions!$72:$72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))</f>
        <v>0</v>
      </c>
      <c r="MF98" s="37">
        <f>IF(MF$9="",0,IF(MF$9-SUMIFS(conditions!$73:$73,conditions!$8:$8,"&lt;="&amp;MF$9,conditions!$9:$9,"&gt;="&amp;MF$9)-SUMIFS(conditions!$71:$71,conditions!$8:$8,"&lt;="&amp;MF$9,conditions!$9:$9,"&gt;="&amp;MF$9)&lt;$U$9,SUMIFS(17:17,$9:$9,MF$9-SUMIFS(conditions!$73:$73,conditions!$8:$8,"&lt;="&amp;MF$9,conditions!$9:$9,"&gt;="&amp;MF$9))*conditions!$U$69*conditions!$U$72,SUMIFS(17:17,$9:$9,MF$9-SUMIFS(conditions!$73:$73,conditions!$8:$8,"&lt;="&amp;MF$9,conditions!$9:$9,"&gt;="&amp;MF$9))*SUMIFS(conditions!$69:$69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*SUMIFS(conditions!$72:$72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))</f>
        <v>40.144905801000007</v>
      </c>
      <c r="MG98" s="37">
        <f>IF(MG$9="",0,IF(MG$9-SUMIFS(conditions!$73:$73,conditions!$8:$8,"&lt;="&amp;MG$9,conditions!$9:$9,"&gt;="&amp;MG$9)-SUMIFS(conditions!$71:$71,conditions!$8:$8,"&lt;="&amp;MG$9,conditions!$9:$9,"&gt;="&amp;MG$9)&lt;$U$9,SUMIFS(17:17,$9:$9,MG$9-SUMIFS(conditions!$73:$73,conditions!$8:$8,"&lt;="&amp;MG$9,conditions!$9:$9,"&gt;="&amp;MG$9))*conditions!$U$69*conditions!$U$72,SUMIFS(17:17,$9:$9,MG$9-SUMIFS(conditions!$73:$73,conditions!$8:$8,"&lt;="&amp;MG$9,conditions!$9:$9,"&gt;="&amp;MG$9))*SUMIFS(conditions!$69:$69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*SUMIFS(conditions!$72:$72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))</f>
        <v>40.144905801000007</v>
      </c>
      <c r="MH98" s="37">
        <f>IF(MH$9="",0,IF(MH$9-SUMIFS(conditions!$73:$73,conditions!$8:$8,"&lt;="&amp;MH$9,conditions!$9:$9,"&gt;="&amp;MH$9)-SUMIFS(conditions!$71:$71,conditions!$8:$8,"&lt;="&amp;MH$9,conditions!$9:$9,"&gt;="&amp;MH$9)&lt;$U$9,SUMIFS(17:17,$9:$9,MH$9-SUMIFS(conditions!$73:$73,conditions!$8:$8,"&lt;="&amp;MH$9,conditions!$9:$9,"&gt;="&amp;MH$9))*conditions!$U$69*conditions!$U$72,SUMIFS(17:17,$9:$9,MH$9-SUMIFS(conditions!$73:$73,conditions!$8:$8,"&lt;="&amp;MH$9,conditions!$9:$9,"&gt;="&amp;MH$9))*SUMIFS(conditions!$69:$69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*SUMIFS(conditions!$72:$72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))</f>
        <v>40.144905801000007</v>
      </c>
      <c r="MI98" s="37">
        <f>IF(MI$9="",0,IF(MI$9-SUMIFS(conditions!$73:$73,conditions!$8:$8,"&lt;="&amp;MI$9,conditions!$9:$9,"&gt;="&amp;MI$9)-SUMIFS(conditions!$71:$71,conditions!$8:$8,"&lt;="&amp;MI$9,conditions!$9:$9,"&gt;="&amp;MI$9)&lt;$U$9,SUMIFS(17:17,$9:$9,MI$9-SUMIFS(conditions!$73:$73,conditions!$8:$8,"&lt;="&amp;MI$9,conditions!$9:$9,"&gt;="&amp;MI$9))*conditions!$U$69*conditions!$U$72,SUMIFS(17:17,$9:$9,MI$9-SUMIFS(conditions!$73:$73,conditions!$8:$8,"&lt;="&amp;MI$9,conditions!$9:$9,"&gt;="&amp;MI$9))*SUMIFS(conditions!$69:$69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*SUMIFS(conditions!$72:$72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))</f>
        <v>40.144905801000007</v>
      </c>
      <c r="MJ98" s="37">
        <f>IF(MJ$9="",0,IF(MJ$9-SUMIFS(conditions!$73:$73,conditions!$8:$8,"&lt;="&amp;MJ$9,conditions!$9:$9,"&gt;="&amp;MJ$9)-SUMIFS(conditions!$71:$71,conditions!$8:$8,"&lt;="&amp;MJ$9,conditions!$9:$9,"&gt;="&amp;MJ$9)&lt;$U$9,SUMIFS(17:17,$9:$9,MJ$9-SUMIFS(conditions!$73:$73,conditions!$8:$8,"&lt;="&amp;MJ$9,conditions!$9:$9,"&gt;="&amp;MJ$9))*conditions!$U$69*conditions!$U$72,SUMIFS(17:17,$9:$9,MJ$9-SUMIFS(conditions!$73:$73,conditions!$8:$8,"&lt;="&amp;MJ$9,conditions!$9:$9,"&gt;="&amp;MJ$9))*SUMIFS(conditions!$69:$69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*SUMIFS(conditions!$72:$72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))</f>
        <v>40.144905801000007</v>
      </c>
      <c r="MK98" s="37">
        <f>IF(MK$9="",0,IF(MK$9-SUMIFS(conditions!$73:$73,conditions!$8:$8,"&lt;="&amp;MK$9,conditions!$9:$9,"&gt;="&amp;MK$9)-SUMIFS(conditions!$71:$71,conditions!$8:$8,"&lt;="&amp;MK$9,conditions!$9:$9,"&gt;="&amp;MK$9)&lt;$U$9,SUMIFS(17:17,$9:$9,MK$9-SUMIFS(conditions!$73:$73,conditions!$8:$8,"&lt;="&amp;MK$9,conditions!$9:$9,"&gt;="&amp;MK$9))*conditions!$U$69*conditions!$U$72,SUMIFS(17:17,$9:$9,MK$9-SUMIFS(conditions!$73:$73,conditions!$8:$8,"&lt;="&amp;MK$9,conditions!$9:$9,"&gt;="&amp;MK$9))*SUMIFS(conditions!$69:$69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*SUMIFS(conditions!$72:$72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))</f>
        <v>0</v>
      </c>
      <c r="ML98" s="37">
        <f>IF(ML$9="",0,IF(ML$9-SUMIFS(conditions!$73:$73,conditions!$8:$8,"&lt;="&amp;ML$9,conditions!$9:$9,"&gt;="&amp;ML$9)-SUMIFS(conditions!$71:$71,conditions!$8:$8,"&lt;="&amp;ML$9,conditions!$9:$9,"&gt;="&amp;ML$9)&lt;$U$9,SUMIFS(17:17,$9:$9,ML$9-SUMIFS(conditions!$73:$73,conditions!$8:$8,"&lt;="&amp;ML$9,conditions!$9:$9,"&gt;="&amp;ML$9))*conditions!$U$69*conditions!$U$72,SUMIFS(17:17,$9:$9,ML$9-SUMIFS(conditions!$73:$73,conditions!$8:$8,"&lt;="&amp;ML$9,conditions!$9:$9,"&gt;="&amp;ML$9))*SUMIFS(conditions!$69:$69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*SUMIFS(conditions!$72:$72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))</f>
        <v>0</v>
      </c>
      <c r="MM98" s="37">
        <f>IF(MM$9="",0,IF(MM$9-SUMIFS(conditions!$73:$73,conditions!$8:$8,"&lt;="&amp;MM$9,conditions!$9:$9,"&gt;="&amp;MM$9)-SUMIFS(conditions!$71:$71,conditions!$8:$8,"&lt;="&amp;MM$9,conditions!$9:$9,"&gt;="&amp;MM$9)&lt;$U$9,SUMIFS(17:17,$9:$9,MM$9-SUMIFS(conditions!$73:$73,conditions!$8:$8,"&lt;="&amp;MM$9,conditions!$9:$9,"&gt;="&amp;MM$9))*conditions!$U$69*conditions!$U$72,SUMIFS(17:17,$9:$9,MM$9-SUMIFS(conditions!$73:$73,conditions!$8:$8,"&lt;="&amp;MM$9,conditions!$9:$9,"&gt;="&amp;MM$9))*SUMIFS(conditions!$69:$69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*SUMIFS(conditions!$72:$72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))</f>
        <v>40.144905801000007</v>
      </c>
      <c r="MN98" s="37">
        <f>IF(MN$9="",0,IF(MN$9-SUMIFS(conditions!$73:$73,conditions!$8:$8,"&lt;="&amp;MN$9,conditions!$9:$9,"&gt;="&amp;MN$9)-SUMIFS(conditions!$71:$71,conditions!$8:$8,"&lt;="&amp;MN$9,conditions!$9:$9,"&gt;="&amp;MN$9)&lt;$U$9,SUMIFS(17:17,$9:$9,MN$9-SUMIFS(conditions!$73:$73,conditions!$8:$8,"&lt;="&amp;MN$9,conditions!$9:$9,"&gt;="&amp;MN$9))*conditions!$U$69*conditions!$U$72,SUMIFS(17:17,$9:$9,MN$9-SUMIFS(conditions!$73:$73,conditions!$8:$8,"&lt;="&amp;MN$9,conditions!$9:$9,"&gt;="&amp;MN$9))*SUMIFS(conditions!$69:$69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*SUMIFS(conditions!$72:$72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))</f>
        <v>40.144905801000007</v>
      </c>
      <c r="MO98" s="37">
        <f>IF(MO$9="",0,IF(MO$9-SUMIFS(conditions!$73:$73,conditions!$8:$8,"&lt;="&amp;MO$9,conditions!$9:$9,"&gt;="&amp;MO$9)-SUMIFS(conditions!$71:$71,conditions!$8:$8,"&lt;="&amp;MO$9,conditions!$9:$9,"&gt;="&amp;MO$9)&lt;$U$9,SUMIFS(17:17,$9:$9,MO$9-SUMIFS(conditions!$73:$73,conditions!$8:$8,"&lt;="&amp;MO$9,conditions!$9:$9,"&gt;="&amp;MO$9))*conditions!$U$69*conditions!$U$72,SUMIFS(17:17,$9:$9,MO$9-SUMIFS(conditions!$73:$73,conditions!$8:$8,"&lt;="&amp;MO$9,conditions!$9:$9,"&gt;="&amp;MO$9))*SUMIFS(conditions!$69:$69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*SUMIFS(conditions!$72:$72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))</f>
        <v>40.144905801000007</v>
      </c>
      <c r="MP98" s="37">
        <f>IF(MP$9="",0,IF(MP$9-SUMIFS(conditions!$73:$73,conditions!$8:$8,"&lt;="&amp;MP$9,conditions!$9:$9,"&gt;="&amp;MP$9)-SUMIFS(conditions!$71:$71,conditions!$8:$8,"&lt;="&amp;MP$9,conditions!$9:$9,"&gt;="&amp;MP$9)&lt;$U$9,SUMIFS(17:17,$9:$9,MP$9-SUMIFS(conditions!$73:$73,conditions!$8:$8,"&lt;="&amp;MP$9,conditions!$9:$9,"&gt;="&amp;MP$9))*conditions!$U$69*conditions!$U$72,SUMIFS(17:17,$9:$9,MP$9-SUMIFS(conditions!$73:$73,conditions!$8:$8,"&lt;="&amp;MP$9,conditions!$9:$9,"&gt;="&amp;MP$9))*SUMIFS(conditions!$69:$69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*SUMIFS(conditions!$72:$72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))</f>
        <v>40.144905801000007</v>
      </c>
      <c r="MQ98" s="37">
        <f>IF(MQ$9="",0,IF(MQ$9-SUMIFS(conditions!$73:$73,conditions!$8:$8,"&lt;="&amp;MQ$9,conditions!$9:$9,"&gt;="&amp;MQ$9)-SUMIFS(conditions!$71:$71,conditions!$8:$8,"&lt;="&amp;MQ$9,conditions!$9:$9,"&gt;="&amp;MQ$9)&lt;$U$9,SUMIFS(17:17,$9:$9,MQ$9-SUMIFS(conditions!$73:$73,conditions!$8:$8,"&lt;="&amp;MQ$9,conditions!$9:$9,"&gt;="&amp;MQ$9))*conditions!$U$69*conditions!$U$72,SUMIFS(17:17,$9:$9,MQ$9-SUMIFS(conditions!$73:$73,conditions!$8:$8,"&lt;="&amp;MQ$9,conditions!$9:$9,"&gt;="&amp;MQ$9))*SUMIFS(conditions!$69:$69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*SUMIFS(conditions!$72:$72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))</f>
        <v>40.144905801000007</v>
      </c>
      <c r="MR98" s="37">
        <f>IF(MR$9="",0,IF(MR$9-SUMIFS(conditions!$73:$73,conditions!$8:$8,"&lt;="&amp;MR$9,conditions!$9:$9,"&gt;="&amp;MR$9)-SUMIFS(conditions!$71:$71,conditions!$8:$8,"&lt;="&amp;MR$9,conditions!$9:$9,"&gt;="&amp;MR$9)&lt;$U$9,SUMIFS(17:17,$9:$9,MR$9-SUMIFS(conditions!$73:$73,conditions!$8:$8,"&lt;="&amp;MR$9,conditions!$9:$9,"&gt;="&amp;MR$9))*conditions!$U$69*conditions!$U$72,SUMIFS(17:17,$9:$9,MR$9-SUMIFS(conditions!$73:$73,conditions!$8:$8,"&lt;="&amp;MR$9,conditions!$9:$9,"&gt;="&amp;MR$9))*SUMIFS(conditions!$69:$69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*SUMIFS(conditions!$72:$72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))</f>
        <v>0</v>
      </c>
      <c r="MS98" s="37">
        <f>IF(MS$9="",0,IF(MS$9-SUMIFS(conditions!$73:$73,conditions!$8:$8,"&lt;="&amp;MS$9,conditions!$9:$9,"&gt;="&amp;MS$9)-SUMIFS(conditions!$71:$71,conditions!$8:$8,"&lt;="&amp;MS$9,conditions!$9:$9,"&gt;="&amp;MS$9)&lt;$U$9,SUMIFS(17:17,$9:$9,MS$9-SUMIFS(conditions!$73:$73,conditions!$8:$8,"&lt;="&amp;MS$9,conditions!$9:$9,"&gt;="&amp;MS$9))*conditions!$U$69*conditions!$U$72,SUMIFS(17:17,$9:$9,MS$9-SUMIFS(conditions!$73:$73,conditions!$8:$8,"&lt;="&amp;MS$9,conditions!$9:$9,"&gt;="&amp;MS$9))*SUMIFS(conditions!$69:$69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*SUMIFS(conditions!$72:$72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))</f>
        <v>0</v>
      </c>
      <c r="MT98" s="37">
        <f>IF(MT$9="",0,IF(MT$9-SUMIFS(conditions!$73:$73,conditions!$8:$8,"&lt;="&amp;MT$9,conditions!$9:$9,"&gt;="&amp;MT$9)-SUMIFS(conditions!$71:$71,conditions!$8:$8,"&lt;="&amp;MT$9,conditions!$9:$9,"&gt;="&amp;MT$9)&lt;$U$9,SUMIFS(17:17,$9:$9,MT$9-SUMIFS(conditions!$73:$73,conditions!$8:$8,"&lt;="&amp;MT$9,conditions!$9:$9,"&gt;="&amp;MT$9))*conditions!$U$69*conditions!$U$72,SUMIFS(17:17,$9:$9,MT$9-SUMIFS(conditions!$73:$73,conditions!$8:$8,"&lt;="&amp;MT$9,conditions!$9:$9,"&gt;="&amp;MT$9))*SUMIFS(conditions!$69:$69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*SUMIFS(conditions!$72:$72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))</f>
        <v>40.144905801000007</v>
      </c>
      <c r="MU98" s="37">
        <f>IF(MU$9="",0,IF(MU$9-SUMIFS(conditions!$73:$73,conditions!$8:$8,"&lt;="&amp;MU$9,conditions!$9:$9,"&gt;="&amp;MU$9)-SUMIFS(conditions!$71:$71,conditions!$8:$8,"&lt;="&amp;MU$9,conditions!$9:$9,"&gt;="&amp;MU$9)&lt;$U$9,SUMIFS(17:17,$9:$9,MU$9-SUMIFS(conditions!$73:$73,conditions!$8:$8,"&lt;="&amp;MU$9,conditions!$9:$9,"&gt;="&amp;MU$9))*conditions!$U$69*conditions!$U$72,SUMIFS(17:17,$9:$9,MU$9-SUMIFS(conditions!$73:$73,conditions!$8:$8,"&lt;="&amp;MU$9,conditions!$9:$9,"&gt;="&amp;MU$9))*SUMIFS(conditions!$69:$69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*SUMIFS(conditions!$72:$72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))</f>
        <v>40.144905801000007</v>
      </c>
      <c r="MV98" s="37">
        <f>IF(MV$9="",0,IF(MV$9-SUMIFS(conditions!$73:$73,conditions!$8:$8,"&lt;="&amp;MV$9,conditions!$9:$9,"&gt;="&amp;MV$9)-SUMIFS(conditions!$71:$71,conditions!$8:$8,"&lt;="&amp;MV$9,conditions!$9:$9,"&gt;="&amp;MV$9)&lt;$U$9,SUMIFS(17:17,$9:$9,MV$9-SUMIFS(conditions!$73:$73,conditions!$8:$8,"&lt;="&amp;MV$9,conditions!$9:$9,"&gt;="&amp;MV$9))*conditions!$U$69*conditions!$U$72,SUMIFS(17:17,$9:$9,MV$9-SUMIFS(conditions!$73:$73,conditions!$8:$8,"&lt;="&amp;MV$9,conditions!$9:$9,"&gt;="&amp;MV$9))*SUMIFS(conditions!$69:$69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*SUMIFS(conditions!$72:$72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))</f>
        <v>40.144905801000007</v>
      </c>
      <c r="MW98" s="37">
        <f>IF(MW$9="",0,IF(MW$9-SUMIFS(conditions!$73:$73,conditions!$8:$8,"&lt;="&amp;MW$9,conditions!$9:$9,"&gt;="&amp;MW$9)-SUMIFS(conditions!$71:$71,conditions!$8:$8,"&lt;="&amp;MW$9,conditions!$9:$9,"&gt;="&amp;MW$9)&lt;$U$9,SUMIFS(17:17,$9:$9,MW$9-SUMIFS(conditions!$73:$73,conditions!$8:$8,"&lt;="&amp;MW$9,conditions!$9:$9,"&gt;="&amp;MW$9))*conditions!$U$69*conditions!$U$72,SUMIFS(17:17,$9:$9,MW$9-SUMIFS(conditions!$73:$73,conditions!$8:$8,"&lt;="&amp;MW$9,conditions!$9:$9,"&gt;="&amp;MW$9))*SUMIFS(conditions!$69:$69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*SUMIFS(conditions!$72:$72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))</f>
        <v>40.144905801000007</v>
      </c>
      <c r="MX98" s="37">
        <f>IF(MX$9="",0,IF(MX$9-SUMIFS(conditions!$73:$73,conditions!$8:$8,"&lt;="&amp;MX$9,conditions!$9:$9,"&gt;="&amp;MX$9)-SUMIFS(conditions!$71:$71,conditions!$8:$8,"&lt;="&amp;MX$9,conditions!$9:$9,"&gt;="&amp;MX$9)&lt;$U$9,SUMIFS(17:17,$9:$9,MX$9-SUMIFS(conditions!$73:$73,conditions!$8:$8,"&lt;="&amp;MX$9,conditions!$9:$9,"&gt;="&amp;MX$9))*conditions!$U$69*conditions!$U$72,SUMIFS(17:17,$9:$9,MX$9-SUMIFS(conditions!$73:$73,conditions!$8:$8,"&lt;="&amp;MX$9,conditions!$9:$9,"&gt;="&amp;MX$9))*SUMIFS(conditions!$69:$69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*SUMIFS(conditions!$72:$72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))</f>
        <v>40.144905801000007</v>
      </c>
      <c r="MY98" s="37">
        <f>IF(MY$9="",0,IF(MY$9-SUMIFS(conditions!$73:$73,conditions!$8:$8,"&lt;="&amp;MY$9,conditions!$9:$9,"&gt;="&amp;MY$9)-SUMIFS(conditions!$71:$71,conditions!$8:$8,"&lt;="&amp;MY$9,conditions!$9:$9,"&gt;="&amp;MY$9)&lt;$U$9,SUMIFS(17:17,$9:$9,MY$9-SUMIFS(conditions!$73:$73,conditions!$8:$8,"&lt;="&amp;MY$9,conditions!$9:$9,"&gt;="&amp;MY$9))*conditions!$U$69*conditions!$U$72,SUMIFS(17:17,$9:$9,MY$9-SUMIFS(conditions!$73:$73,conditions!$8:$8,"&lt;="&amp;MY$9,conditions!$9:$9,"&gt;="&amp;MY$9))*SUMIFS(conditions!$69:$69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*SUMIFS(conditions!$72:$72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))</f>
        <v>0</v>
      </c>
      <c r="MZ98" s="37">
        <f>IF(MZ$9="",0,IF(MZ$9-SUMIFS(conditions!$73:$73,conditions!$8:$8,"&lt;="&amp;MZ$9,conditions!$9:$9,"&gt;="&amp;MZ$9)-SUMIFS(conditions!$71:$71,conditions!$8:$8,"&lt;="&amp;MZ$9,conditions!$9:$9,"&gt;="&amp;MZ$9)&lt;$U$9,SUMIFS(17:17,$9:$9,MZ$9-SUMIFS(conditions!$73:$73,conditions!$8:$8,"&lt;="&amp;MZ$9,conditions!$9:$9,"&gt;="&amp;MZ$9))*conditions!$U$69*conditions!$U$72,SUMIFS(17:17,$9:$9,MZ$9-SUMIFS(conditions!$73:$73,conditions!$8:$8,"&lt;="&amp;MZ$9,conditions!$9:$9,"&gt;="&amp;MZ$9))*SUMIFS(conditions!$69:$69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*SUMIFS(conditions!$72:$72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))</f>
        <v>0</v>
      </c>
      <c r="NA98" s="37">
        <f>IF(NA$9="",0,IF(NA$9-SUMIFS(conditions!$73:$73,conditions!$8:$8,"&lt;="&amp;NA$9,conditions!$9:$9,"&gt;="&amp;NA$9)-SUMIFS(conditions!$71:$71,conditions!$8:$8,"&lt;="&amp;NA$9,conditions!$9:$9,"&gt;="&amp;NA$9)&lt;$U$9,SUMIFS(17:17,$9:$9,NA$9-SUMIFS(conditions!$73:$73,conditions!$8:$8,"&lt;="&amp;NA$9,conditions!$9:$9,"&gt;="&amp;NA$9))*conditions!$U$69*conditions!$U$72,SUMIFS(17:17,$9:$9,NA$9-SUMIFS(conditions!$73:$73,conditions!$8:$8,"&lt;="&amp;NA$9,conditions!$9:$9,"&gt;="&amp;NA$9))*SUMIFS(conditions!$69:$69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*SUMIFS(conditions!$72:$72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))</f>
        <v>40.144905801000007</v>
      </c>
      <c r="NB98" s="37">
        <f>IF(NB$9="",0,IF(NB$9-SUMIFS(conditions!$73:$73,conditions!$8:$8,"&lt;="&amp;NB$9,conditions!$9:$9,"&gt;="&amp;NB$9)-SUMIFS(conditions!$71:$71,conditions!$8:$8,"&lt;="&amp;NB$9,conditions!$9:$9,"&gt;="&amp;NB$9)&lt;$U$9,SUMIFS(17:17,$9:$9,NB$9-SUMIFS(conditions!$73:$73,conditions!$8:$8,"&lt;="&amp;NB$9,conditions!$9:$9,"&gt;="&amp;NB$9))*conditions!$U$69*conditions!$U$72,SUMIFS(17:17,$9:$9,NB$9-SUMIFS(conditions!$73:$73,conditions!$8:$8,"&lt;="&amp;NB$9,conditions!$9:$9,"&gt;="&amp;NB$9))*SUMIFS(conditions!$69:$69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*SUMIFS(conditions!$72:$72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))</f>
        <v>40.144905801000007</v>
      </c>
      <c r="NC98" s="37">
        <f>IF(NC$9="",0,IF(NC$9-SUMIFS(conditions!$73:$73,conditions!$8:$8,"&lt;="&amp;NC$9,conditions!$9:$9,"&gt;="&amp;NC$9)-SUMIFS(conditions!$71:$71,conditions!$8:$8,"&lt;="&amp;NC$9,conditions!$9:$9,"&gt;="&amp;NC$9)&lt;$U$9,SUMIFS(17:17,$9:$9,NC$9-SUMIFS(conditions!$73:$73,conditions!$8:$8,"&lt;="&amp;NC$9,conditions!$9:$9,"&gt;="&amp;NC$9))*conditions!$U$69*conditions!$U$72,SUMIFS(17:17,$9:$9,NC$9-SUMIFS(conditions!$73:$73,conditions!$8:$8,"&lt;="&amp;NC$9,conditions!$9:$9,"&gt;="&amp;NC$9))*SUMIFS(conditions!$69:$69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*SUMIFS(conditions!$72:$72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))</f>
        <v>40.144905801000007</v>
      </c>
      <c r="ND98" s="37">
        <f>IF(ND$9="",0,IF(ND$9-SUMIFS(conditions!$73:$73,conditions!$8:$8,"&lt;="&amp;ND$9,conditions!$9:$9,"&gt;="&amp;ND$9)-SUMIFS(conditions!$71:$71,conditions!$8:$8,"&lt;="&amp;ND$9,conditions!$9:$9,"&gt;="&amp;ND$9)&lt;$U$9,SUMIFS(17:17,$9:$9,ND$9-SUMIFS(conditions!$73:$73,conditions!$8:$8,"&lt;="&amp;ND$9,conditions!$9:$9,"&gt;="&amp;ND$9))*conditions!$U$69*conditions!$U$72,SUMIFS(17:17,$9:$9,ND$9-SUMIFS(conditions!$73:$73,conditions!$8:$8,"&lt;="&amp;ND$9,conditions!$9:$9,"&gt;="&amp;ND$9))*SUMIFS(conditions!$69:$69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*SUMIFS(conditions!$72:$72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))</f>
        <v>40.144905801000007</v>
      </c>
      <c r="NE98" s="37">
        <f>IF(NE$9="",0,IF(NE$9-SUMIFS(conditions!$73:$73,conditions!$8:$8,"&lt;="&amp;NE$9,conditions!$9:$9,"&gt;="&amp;NE$9)-SUMIFS(conditions!$71:$71,conditions!$8:$8,"&lt;="&amp;NE$9,conditions!$9:$9,"&gt;="&amp;NE$9)&lt;$U$9,SUMIFS(17:17,$9:$9,NE$9-SUMIFS(conditions!$73:$73,conditions!$8:$8,"&lt;="&amp;NE$9,conditions!$9:$9,"&gt;="&amp;NE$9))*conditions!$U$69*conditions!$U$72,SUMIFS(17:17,$9:$9,NE$9-SUMIFS(conditions!$73:$73,conditions!$8:$8,"&lt;="&amp;NE$9,conditions!$9:$9,"&gt;="&amp;NE$9))*SUMIFS(conditions!$69:$69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*SUMIFS(conditions!$72:$72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))</f>
        <v>40.144905801000007</v>
      </c>
      <c r="NF98" s="37">
        <f>IF(NF$9="",0,IF(NF$9-SUMIFS(conditions!$73:$73,conditions!$8:$8,"&lt;="&amp;NF$9,conditions!$9:$9,"&gt;="&amp;NF$9)-SUMIFS(conditions!$71:$71,conditions!$8:$8,"&lt;="&amp;NF$9,conditions!$9:$9,"&gt;="&amp;NF$9)&lt;$U$9,SUMIFS(17:17,$9:$9,NF$9-SUMIFS(conditions!$73:$73,conditions!$8:$8,"&lt;="&amp;NF$9,conditions!$9:$9,"&gt;="&amp;NF$9))*conditions!$U$69*conditions!$U$72,SUMIFS(17:17,$9:$9,NF$9-SUMIFS(conditions!$73:$73,conditions!$8:$8,"&lt;="&amp;NF$9,conditions!$9:$9,"&gt;="&amp;NF$9))*SUMIFS(conditions!$69:$69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*SUMIFS(conditions!$72:$72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))</f>
        <v>0</v>
      </c>
      <c r="NG98" s="37">
        <f>IF(NG$9="",0,IF(NG$9-SUMIFS(conditions!$73:$73,conditions!$8:$8,"&lt;="&amp;NG$9,conditions!$9:$9,"&gt;="&amp;NG$9)-SUMIFS(conditions!$71:$71,conditions!$8:$8,"&lt;="&amp;NG$9,conditions!$9:$9,"&gt;="&amp;NG$9)&lt;$U$9,SUMIFS(17:17,$9:$9,NG$9-SUMIFS(conditions!$73:$73,conditions!$8:$8,"&lt;="&amp;NG$9,conditions!$9:$9,"&gt;="&amp;NG$9))*conditions!$U$69*conditions!$U$72,SUMIFS(17:17,$9:$9,NG$9-SUMIFS(conditions!$73:$73,conditions!$8:$8,"&lt;="&amp;NG$9,conditions!$9:$9,"&gt;="&amp;NG$9))*SUMIFS(conditions!$69:$69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*SUMIFS(conditions!$72:$72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))</f>
        <v>0</v>
      </c>
      <c r="NH98" s="37">
        <f>IF(NH$9="",0,IF(NH$9-SUMIFS(conditions!$73:$73,conditions!$8:$8,"&lt;="&amp;NH$9,conditions!$9:$9,"&gt;="&amp;NH$9)-SUMIFS(conditions!$71:$71,conditions!$8:$8,"&lt;="&amp;NH$9,conditions!$9:$9,"&gt;="&amp;NH$9)&lt;$U$9,SUMIFS(17:17,$9:$9,NH$9-SUMIFS(conditions!$73:$73,conditions!$8:$8,"&lt;="&amp;NH$9,conditions!$9:$9,"&gt;="&amp;NH$9))*conditions!$U$69*conditions!$U$72,SUMIFS(17:17,$9:$9,NH$9-SUMIFS(conditions!$73:$73,conditions!$8:$8,"&lt;="&amp;NH$9,conditions!$9:$9,"&gt;="&amp;NH$9))*SUMIFS(conditions!$69:$69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*SUMIFS(conditions!$72:$72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))</f>
        <v>48.173886961200004</v>
      </c>
      <c r="NI98" s="37">
        <f>IF(NI$9="",0,IF(NI$9-SUMIFS(conditions!$73:$73,conditions!$8:$8,"&lt;="&amp;NI$9,conditions!$9:$9,"&gt;="&amp;NI$9)-SUMIFS(conditions!$71:$71,conditions!$8:$8,"&lt;="&amp;NI$9,conditions!$9:$9,"&gt;="&amp;NI$9)&lt;$U$9,SUMIFS(17:17,$9:$9,NI$9-SUMIFS(conditions!$73:$73,conditions!$8:$8,"&lt;="&amp;NI$9,conditions!$9:$9,"&gt;="&amp;NI$9))*conditions!$U$69*conditions!$U$72,SUMIFS(17:17,$9:$9,NI$9-SUMIFS(conditions!$73:$73,conditions!$8:$8,"&lt;="&amp;NI$9,conditions!$9:$9,"&gt;="&amp;NI$9))*SUMIFS(conditions!$69:$69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*SUMIFS(conditions!$72:$72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))</f>
        <v>48.173886961200004</v>
      </c>
      <c r="NJ98" s="37">
        <f>IF(NJ$9="",0,IF(NJ$9-SUMIFS(conditions!$73:$73,conditions!$8:$8,"&lt;="&amp;NJ$9,conditions!$9:$9,"&gt;="&amp;NJ$9)-SUMIFS(conditions!$71:$71,conditions!$8:$8,"&lt;="&amp;NJ$9,conditions!$9:$9,"&gt;="&amp;NJ$9)&lt;$U$9,SUMIFS(17:17,$9:$9,NJ$9-SUMIFS(conditions!$73:$73,conditions!$8:$8,"&lt;="&amp;NJ$9,conditions!$9:$9,"&gt;="&amp;NJ$9))*conditions!$U$69*conditions!$U$72,SUMIFS(17:17,$9:$9,NJ$9-SUMIFS(conditions!$73:$73,conditions!$8:$8,"&lt;="&amp;NJ$9,conditions!$9:$9,"&gt;="&amp;NJ$9))*SUMIFS(conditions!$69:$69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*SUMIFS(conditions!$72:$72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))</f>
        <v>48.173886961200004</v>
      </c>
      <c r="NK98" s="37">
        <f>IF(NK$9="",0,IF(NK$9-SUMIFS(conditions!$73:$73,conditions!$8:$8,"&lt;="&amp;NK$9,conditions!$9:$9,"&gt;="&amp;NK$9)-SUMIFS(conditions!$71:$71,conditions!$8:$8,"&lt;="&amp;NK$9,conditions!$9:$9,"&gt;="&amp;NK$9)&lt;$U$9,SUMIFS(17:17,$9:$9,NK$9-SUMIFS(conditions!$73:$73,conditions!$8:$8,"&lt;="&amp;NK$9,conditions!$9:$9,"&gt;="&amp;NK$9))*conditions!$U$69*conditions!$U$72,SUMIFS(17:17,$9:$9,NK$9-SUMIFS(conditions!$73:$73,conditions!$8:$8,"&lt;="&amp;NK$9,conditions!$9:$9,"&gt;="&amp;NK$9))*SUMIFS(conditions!$69:$69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*SUMIFS(conditions!$72:$72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))</f>
        <v>48.173886961200004</v>
      </c>
      <c r="NL98" s="37">
        <f>IF(NL$9="",0,IF(NL$9-SUMIFS(conditions!$73:$73,conditions!$8:$8,"&lt;="&amp;NL$9,conditions!$9:$9,"&gt;="&amp;NL$9)-SUMIFS(conditions!$71:$71,conditions!$8:$8,"&lt;="&amp;NL$9,conditions!$9:$9,"&gt;="&amp;NL$9)&lt;$U$9,SUMIFS(17:17,$9:$9,NL$9-SUMIFS(conditions!$73:$73,conditions!$8:$8,"&lt;="&amp;NL$9,conditions!$9:$9,"&gt;="&amp;NL$9))*conditions!$U$69*conditions!$U$72,SUMIFS(17:17,$9:$9,NL$9-SUMIFS(conditions!$73:$73,conditions!$8:$8,"&lt;="&amp;NL$9,conditions!$9:$9,"&gt;="&amp;NL$9))*SUMIFS(conditions!$69:$69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*SUMIFS(conditions!$72:$72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))</f>
        <v>48.173886961200004</v>
      </c>
      <c r="NM98" s="37">
        <f>IF(NM$9="",0,IF(NM$9-SUMIFS(conditions!$73:$73,conditions!$8:$8,"&lt;="&amp;NM$9,conditions!$9:$9,"&gt;="&amp;NM$9)-SUMIFS(conditions!$71:$71,conditions!$8:$8,"&lt;="&amp;NM$9,conditions!$9:$9,"&gt;="&amp;NM$9)&lt;$U$9,SUMIFS(17:17,$9:$9,NM$9-SUMIFS(conditions!$73:$73,conditions!$8:$8,"&lt;="&amp;NM$9,conditions!$9:$9,"&gt;="&amp;NM$9))*conditions!$U$69*conditions!$U$72,SUMIFS(17:17,$9:$9,NM$9-SUMIFS(conditions!$73:$73,conditions!$8:$8,"&lt;="&amp;NM$9,conditions!$9:$9,"&gt;="&amp;NM$9))*SUMIFS(conditions!$69:$69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*SUMIFS(conditions!$72:$72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))</f>
        <v>0</v>
      </c>
      <c r="NN98" s="37">
        <f>IF(NN$9="",0,IF(NN$9-SUMIFS(conditions!$73:$73,conditions!$8:$8,"&lt;="&amp;NN$9,conditions!$9:$9,"&gt;="&amp;NN$9)-SUMIFS(conditions!$71:$71,conditions!$8:$8,"&lt;="&amp;NN$9,conditions!$9:$9,"&gt;="&amp;NN$9)&lt;$U$9,SUMIFS(17:17,$9:$9,NN$9-SUMIFS(conditions!$73:$73,conditions!$8:$8,"&lt;="&amp;NN$9,conditions!$9:$9,"&gt;="&amp;NN$9))*conditions!$U$69*conditions!$U$72,SUMIFS(17:17,$9:$9,NN$9-SUMIFS(conditions!$73:$73,conditions!$8:$8,"&lt;="&amp;NN$9,conditions!$9:$9,"&gt;="&amp;NN$9))*SUMIFS(conditions!$69:$69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*SUMIFS(conditions!$72:$72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))</f>
        <v>0</v>
      </c>
      <c r="NO98" s="37">
        <f>IF(NO$9="",0,IF(NO$9-SUMIFS(conditions!$73:$73,conditions!$8:$8,"&lt;="&amp;NO$9,conditions!$9:$9,"&gt;="&amp;NO$9)-SUMIFS(conditions!$71:$71,conditions!$8:$8,"&lt;="&amp;NO$9,conditions!$9:$9,"&gt;="&amp;NO$9)&lt;$U$9,SUMIFS(17:17,$9:$9,NO$9-SUMIFS(conditions!$73:$73,conditions!$8:$8,"&lt;="&amp;NO$9,conditions!$9:$9,"&gt;="&amp;NO$9))*conditions!$U$69*conditions!$U$72,SUMIFS(17:17,$9:$9,NO$9-SUMIFS(conditions!$73:$73,conditions!$8:$8,"&lt;="&amp;NO$9,conditions!$9:$9,"&gt;="&amp;NO$9))*SUMIFS(conditions!$69:$69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*SUMIFS(conditions!$72:$72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))</f>
        <v>48.173886961200004</v>
      </c>
      <c r="NP98" s="37">
        <f>IF(NP$9="",0,IF(NP$9-SUMIFS(conditions!$73:$73,conditions!$8:$8,"&lt;="&amp;NP$9,conditions!$9:$9,"&gt;="&amp;NP$9)-SUMIFS(conditions!$71:$71,conditions!$8:$8,"&lt;="&amp;NP$9,conditions!$9:$9,"&gt;="&amp;NP$9)&lt;$U$9,SUMIFS(17:17,$9:$9,NP$9-SUMIFS(conditions!$73:$73,conditions!$8:$8,"&lt;="&amp;NP$9,conditions!$9:$9,"&gt;="&amp;NP$9))*conditions!$U$69*conditions!$U$72,SUMIFS(17:17,$9:$9,NP$9-SUMIFS(conditions!$73:$73,conditions!$8:$8,"&lt;="&amp;NP$9,conditions!$9:$9,"&gt;="&amp;NP$9))*SUMIFS(conditions!$69:$69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*SUMIFS(conditions!$72:$72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))</f>
        <v>48.173886961200004</v>
      </c>
      <c r="NQ98" s="37">
        <f>IF(NQ$9="",0,IF(NQ$9-SUMIFS(conditions!$73:$73,conditions!$8:$8,"&lt;="&amp;NQ$9,conditions!$9:$9,"&gt;="&amp;NQ$9)-SUMIFS(conditions!$71:$71,conditions!$8:$8,"&lt;="&amp;NQ$9,conditions!$9:$9,"&gt;="&amp;NQ$9)&lt;$U$9,SUMIFS(17:17,$9:$9,NQ$9-SUMIFS(conditions!$73:$73,conditions!$8:$8,"&lt;="&amp;NQ$9,conditions!$9:$9,"&gt;="&amp;NQ$9))*conditions!$U$69*conditions!$U$72,SUMIFS(17:17,$9:$9,NQ$9-SUMIFS(conditions!$73:$73,conditions!$8:$8,"&lt;="&amp;NQ$9,conditions!$9:$9,"&gt;="&amp;NQ$9))*SUMIFS(conditions!$69:$69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*SUMIFS(conditions!$72:$72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))</f>
        <v>48.173886961200004</v>
      </c>
      <c r="NR98" s="37">
        <f>IF(NR$9="",0,IF(NR$9-SUMIFS(conditions!$73:$73,conditions!$8:$8,"&lt;="&amp;NR$9,conditions!$9:$9,"&gt;="&amp;NR$9)-SUMIFS(conditions!$71:$71,conditions!$8:$8,"&lt;="&amp;NR$9,conditions!$9:$9,"&gt;="&amp;NR$9)&lt;$U$9,SUMIFS(17:17,$9:$9,NR$9-SUMIFS(conditions!$73:$73,conditions!$8:$8,"&lt;="&amp;NR$9,conditions!$9:$9,"&gt;="&amp;NR$9))*conditions!$U$69*conditions!$U$72,SUMIFS(17:17,$9:$9,NR$9-SUMIFS(conditions!$73:$73,conditions!$8:$8,"&lt;="&amp;NR$9,conditions!$9:$9,"&gt;="&amp;NR$9))*SUMIFS(conditions!$69:$69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*SUMIFS(conditions!$72:$72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))</f>
        <v>48.173886961200004</v>
      </c>
      <c r="NS98" s="37">
        <f>IF(NS$9="",0,IF(NS$9-SUMIFS(conditions!$73:$73,conditions!$8:$8,"&lt;="&amp;NS$9,conditions!$9:$9,"&gt;="&amp;NS$9)-SUMIFS(conditions!$71:$71,conditions!$8:$8,"&lt;="&amp;NS$9,conditions!$9:$9,"&gt;="&amp;NS$9)&lt;$U$9,SUMIFS(17:17,$9:$9,NS$9-SUMIFS(conditions!$73:$73,conditions!$8:$8,"&lt;="&amp;NS$9,conditions!$9:$9,"&gt;="&amp;NS$9))*conditions!$U$69*conditions!$U$72,SUMIFS(17:17,$9:$9,NS$9-SUMIFS(conditions!$73:$73,conditions!$8:$8,"&lt;="&amp;NS$9,conditions!$9:$9,"&gt;="&amp;NS$9))*SUMIFS(conditions!$69:$69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*SUMIFS(conditions!$72:$72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))</f>
        <v>48.173886961200004</v>
      </c>
      <c r="NT98" s="37">
        <f>IF(NT$9="",0,IF(NT$9-SUMIFS(conditions!$73:$73,conditions!$8:$8,"&lt;="&amp;NT$9,conditions!$9:$9,"&gt;="&amp;NT$9)-SUMIFS(conditions!$71:$71,conditions!$8:$8,"&lt;="&amp;NT$9,conditions!$9:$9,"&gt;="&amp;NT$9)&lt;$U$9,SUMIFS(17:17,$9:$9,NT$9-SUMIFS(conditions!$73:$73,conditions!$8:$8,"&lt;="&amp;NT$9,conditions!$9:$9,"&gt;="&amp;NT$9))*conditions!$U$69*conditions!$U$72,SUMIFS(17:17,$9:$9,NT$9-SUMIFS(conditions!$73:$73,conditions!$8:$8,"&lt;="&amp;NT$9,conditions!$9:$9,"&gt;="&amp;NT$9))*SUMIFS(conditions!$69:$69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*SUMIFS(conditions!$72:$72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))</f>
        <v>0</v>
      </c>
      <c r="NU98" s="37">
        <f>IF(NU$9="",0,IF(NU$9-SUMIFS(conditions!$73:$73,conditions!$8:$8,"&lt;="&amp;NU$9,conditions!$9:$9,"&gt;="&amp;NU$9)-SUMIFS(conditions!$71:$71,conditions!$8:$8,"&lt;="&amp;NU$9,conditions!$9:$9,"&gt;="&amp;NU$9)&lt;$U$9,SUMIFS(17:17,$9:$9,NU$9-SUMIFS(conditions!$73:$73,conditions!$8:$8,"&lt;="&amp;NU$9,conditions!$9:$9,"&gt;="&amp;NU$9))*conditions!$U$69*conditions!$U$72,SUMIFS(17:17,$9:$9,NU$9-SUMIFS(conditions!$73:$73,conditions!$8:$8,"&lt;="&amp;NU$9,conditions!$9:$9,"&gt;="&amp;NU$9))*SUMIFS(conditions!$69:$69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*SUMIFS(conditions!$72:$72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))</f>
        <v>0</v>
      </c>
      <c r="NV98" s="37">
        <f>IF(NV$9="",0,IF(NV$9-SUMIFS(conditions!$73:$73,conditions!$8:$8,"&lt;="&amp;NV$9,conditions!$9:$9,"&gt;="&amp;NV$9)-SUMIFS(conditions!$71:$71,conditions!$8:$8,"&lt;="&amp;NV$9,conditions!$9:$9,"&gt;="&amp;NV$9)&lt;$U$9,SUMIFS(17:17,$9:$9,NV$9-SUMIFS(conditions!$73:$73,conditions!$8:$8,"&lt;="&amp;NV$9,conditions!$9:$9,"&gt;="&amp;NV$9))*conditions!$U$69*conditions!$U$72,SUMIFS(17:17,$9:$9,NV$9-SUMIFS(conditions!$73:$73,conditions!$8:$8,"&lt;="&amp;NV$9,conditions!$9:$9,"&gt;="&amp;NV$9))*SUMIFS(conditions!$69:$69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*SUMIFS(conditions!$72:$72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))</f>
        <v>48.173886961200004</v>
      </c>
    </row>
    <row r="99" spans="1:386" s="38" customFormat="1" ht="10.199999999999999" x14ac:dyDescent="0.2">
      <c r="A99" s="31"/>
      <c r="B99" s="31"/>
      <c r="C99" s="31"/>
      <c r="D99" s="31"/>
      <c r="E99" s="31"/>
      <c r="F99" s="31"/>
      <c r="G99" s="31" t="str">
        <f>G94</f>
        <v>доплаты от заказчиков</v>
      </c>
      <c r="H99" s="31"/>
      <c r="I99" s="31"/>
      <c r="J99" s="31" t="str">
        <f>IF($G99="","",INDEX(KPI!$H$11:$H$121,SUMIFS(KPI!$E$11:$E$121,KPI!$F$11:$F$121,$G99)))</f>
        <v>тыс.руб.</v>
      </c>
      <c r="K99" s="31"/>
      <c r="L99" s="31"/>
      <c r="M99" s="31"/>
      <c r="N99" s="31" t="str">
        <f>structure!$G$14</f>
        <v>товарная категория 4</v>
      </c>
      <c r="O99" s="31"/>
      <c r="P99" s="31"/>
      <c r="Q99" s="31"/>
      <c r="R99" s="37">
        <f t="shared" si="120"/>
        <v>4817.3147213026641</v>
      </c>
      <c r="S99" s="31"/>
      <c r="T99" s="31"/>
      <c r="U99" s="37">
        <f>IF(U$9="",0,IF(U$9-SUMIFS(conditions!$73:$73,conditions!$8:$8,"&lt;="&amp;U$9,conditions!$9:$9,"&gt;="&amp;U$9)-SUMIFS(conditions!$71:$71,conditions!$8:$8,"&lt;="&amp;U$9,conditions!$9:$9,"&gt;="&amp;U$9)&lt;$U$9,SUMIFS(18:18,$9:$9,U$9-SUMIFS(conditions!$73:$73,conditions!$8:$8,"&lt;="&amp;U$9,conditions!$9:$9,"&gt;="&amp;U$9))*conditions!$U$69*conditions!$U$72,SUMIFS(18:18,$9:$9,U$9-SUMIFS(conditions!$73:$73,conditions!$8:$8,"&lt;="&amp;U$9,conditions!$9:$9,"&gt;="&amp;U$9))*SUMIFS(conditions!$69:$69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*SUMIFS(conditions!$72:$72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))</f>
        <v>0</v>
      </c>
      <c r="V99" s="37">
        <f>IF(V$9="",0,IF(V$9-SUMIFS(conditions!$73:$73,conditions!$8:$8,"&lt;="&amp;V$9,conditions!$9:$9,"&gt;="&amp;V$9)-SUMIFS(conditions!$71:$71,conditions!$8:$8,"&lt;="&amp;V$9,conditions!$9:$9,"&gt;="&amp;V$9)&lt;$U$9,SUMIFS(18:18,$9:$9,V$9-SUMIFS(conditions!$73:$73,conditions!$8:$8,"&lt;="&amp;V$9,conditions!$9:$9,"&gt;="&amp;V$9))*conditions!$U$69*conditions!$U$72,SUMIFS(18:18,$9:$9,V$9-SUMIFS(conditions!$73:$73,conditions!$8:$8,"&lt;="&amp;V$9,conditions!$9:$9,"&gt;="&amp;V$9))*SUMIFS(conditions!$69:$69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*SUMIFS(conditions!$72:$72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))</f>
        <v>0</v>
      </c>
      <c r="W99" s="37">
        <f>IF(W$9="",0,IF(W$9-SUMIFS(conditions!$73:$73,conditions!$8:$8,"&lt;="&amp;W$9,conditions!$9:$9,"&gt;="&amp;W$9)-SUMIFS(conditions!$71:$71,conditions!$8:$8,"&lt;="&amp;W$9,conditions!$9:$9,"&gt;="&amp;W$9)&lt;$U$9,SUMIFS(18:18,$9:$9,W$9-SUMIFS(conditions!$73:$73,conditions!$8:$8,"&lt;="&amp;W$9,conditions!$9:$9,"&gt;="&amp;W$9))*conditions!$U$69*conditions!$U$72,SUMIFS(18:18,$9:$9,W$9-SUMIFS(conditions!$73:$73,conditions!$8:$8,"&lt;="&amp;W$9,conditions!$9:$9,"&gt;="&amp;W$9))*SUMIFS(conditions!$69:$69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*SUMIFS(conditions!$72:$72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))</f>
        <v>0</v>
      </c>
      <c r="X99" s="37">
        <f>IF(X$9="",0,IF(X$9-SUMIFS(conditions!$73:$73,conditions!$8:$8,"&lt;="&amp;X$9,conditions!$9:$9,"&gt;="&amp;X$9)-SUMIFS(conditions!$71:$71,conditions!$8:$8,"&lt;="&amp;X$9,conditions!$9:$9,"&gt;="&amp;X$9)&lt;$U$9,SUMIFS(18:18,$9:$9,X$9-SUMIFS(conditions!$73:$73,conditions!$8:$8,"&lt;="&amp;X$9,conditions!$9:$9,"&gt;="&amp;X$9))*conditions!$U$69*conditions!$U$72,SUMIFS(18:18,$9:$9,X$9-SUMIFS(conditions!$73:$73,conditions!$8:$8,"&lt;="&amp;X$9,conditions!$9:$9,"&gt;="&amp;X$9))*SUMIFS(conditions!$69:$69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*SUMIFS(conditions!$72:$72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))</f>
        <v>0</v>
      </c>
      <c r="Y99" s="37">
        <f>IF(Y$9="",0,IF(Y$9-SUMIFS(conditions!$73:$73,conditions!$8:$8,"&lt;="&amp;Y$9,conditions!$9:$9,"&gt;="&amp;Y$9)-SUMIFS(conditions!$71:$71,conditions!$8:$8,"&lt;="&amp;Y$9,conditions!$9:$9,"&gt;="&amp;Y$9)&lt;$U$9,SUMIFS(18:18,$9:$9,Y$9-SUMIFS(conditions!$73:$73,conditions!$8:$8,"&lt;="&amp;Y$9,conditions!$9:$9,"&gt;="&amp;Y$9))*conditions!$U$69*conditions!$U$72,SUMIFS(18:18,$9:$9,Y$9-SUMIFS(conditions!$73:$73,conditions!$8:$8,"&lt;="&amp;Y$9,conditions!$9:$9,"&gt;="&amp;Y$9))*SUMIFS(conditions!$69:$69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*SUMIFS(conditions!$72:$72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))</f>
        <v>0</v>
      </c>
      <c r="Z99" s="37">
        <f>IF(Z$9="",0,IF(Z$9-SUMIFS(conditions!$73:$73,conditions!$8:$8,"&lt;="&amp;Z$9,conditions!$9:$9,"&gt;="&amp;Z$9)-SUMIFS(conditions!$71:$71,conditions!$8:$8,"&lt;="&amp;Z$9,conditions!$9:$9,"&gt;="&amp;Z$9)&lt;$U$9,SUMIFS(18:18,$9:$9,Z$9-SUMIFS(conditions!$73:$73,conditions!$8:$8,"&lt;="&amp;Z$9,conditions!$9:$9,"&gt;="&amp;Z$9))*conditions!$U$69*conditions!$U$72,SUMIFS(18:18,$9:$9,Z$9-SUMIFS(conditions!$73:$73,conditions!$8:$8,"&lt;="&amp;Z$9,conditions!$9:$9,"&gt;="&amp;Z$9))*SUMIFS(conditions!$69:$69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*SUMIFS(conditions!$72:$72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))</f>
        <v>0</v>
      </c>
      <c r="AA99" s="37">
        <f>IF(AA$9="",0,IF(AA$9-SUMIFS(conditions!$73:$73,conditions!$8:$8,"&lt;="&amp;AA$9,conditions!$9:$9,"&gt;="&amp;AA$9)-SUMIFS(conditions!$71:$71,conditions!$8:$8,"&lt;="&amp;AA$9,conditions!$9:$9,"&gt;="&amp;AA$9)&lt;$U$9,SUMIFS(18:18,$9:$9,AA$9-SUMIFS(conditions!$73:$73,conditions!$8:$8,"&lt;="&amp;AA$9,conditions!$9:$9,"&gt;="&amp;AA$9))*conditions!$U$69*conditions!$U$72,SUMIFS(18:18,$9:$9,AA$9-SUMIFS(conditions!$73:$73,conditions!$8:$8,"&lt;="&amp;AA$9,conditions!$9:$9,"&gt;="&amp;AA$9))*SUMIFS(conditions!$69:$69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*SUMIFS(conditions!$72:$72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))</f>
        <v>0</v>
      </c>
      <c r="AB99" s="37">
        <f>IF(AB$9="",0,IF(AB$9-SUMIFS(conditions!$73:$73,conditions!$8:$8,"&lt;="&amp;AB$9,conditions!$9:$9,"&gt;="&amp;AB$9)-SUMIFS(conditions!$71:$71,conditions!$8:$8,"&lt;="&amp;AB$9,conditions!$9:$9,"&gt;="&amp;AB$9)&lt;$U$9,SUMIFS(18:18,$9:$9,AB$9-SUMIFS(conditions!$73:$73,conditions!$8:$8,"&lt;="&amp;AB$9,conditions!$9:$9,"&gt;="&amp;AB$9))*conditions!$U$69*conditions!$U$72,SUMIFS(18:18,$9:$9,AB$9-SUMIFS(conditions!$73:$73,conditions!$8:$8,"&lt;="&amp;AB$9,conditions!$9:$9,"&gt;="&amp;AB$9))*SUMIFS(conditions!$69:$69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*SUMIFS(conditions!$72:$72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))</f>
        <v>0</v>
      </c>
      <c r="AC99" s="37">
        <f>IF(AC$9="",0,IF(AC$9-SUMIFS(conditions!$73:$73,conditions!$8:$8,"&lt;="&amp;AC$9,conditions!$9:$9,"&gt;="&amp;AC$9)-SUMIFS(conditions!$71:$71,conditions!$8:$8,"&lt;="&amp;AC$9,conditions!$9:$9,"&gt;="&amp;AC$9)&lt;$U$9,SUMIFS(18:18,$9:$9,AC$9-SUMIFS(conditions!$73:$73,conditions!$8:$8,"&lt;="&amp;AC$9,conditions!$9:$9,"&gt;="&amp;AC$9))*conditions!$U$69*conditions!$U$72,SUMIFS(18:18,$9:$9,AC$9-SUMIFS(conditions!$73:$73,conditions!$8:$8,"&lt;="&amp;AC$9,conditions!$9:$9,"&gt;="&amp;AC$9))*SUMIFS(conditions!$69:$69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*SUMIFS(conditions!$72:$72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))</f>
        <v>0</v>
      </c>
      <c r="AD99" s="37">
        <f>IF(AD$9="",0,IF(AD$9-SUMIFS(conditions!$73:$73,conditions!$8:$8,"&lt;="&amp;AD$9,conditions!$9:$9,"&gt;="&amp;AD$9)-SUMIFS(conditions!$71:$71,conditions!$8:$8,"&lt;="&amp;AD$9,conditions!$9:$9,"&gt;="&amp;AD$9)&lt;$U$9,SUMIFS(18:18,$9:$9,AD$9-SUMIFS(conditions!$73:$73,conditions!$8:$8,"&lt;="&amp;AD$9,conditions!$9:$9,"&gt;="&amp;AD$9))*conditions!$U$69*conditions!$U$72,SUMIFS(18:18,$9:$9,AD$9-SUMIFS(conditions!$73:$73,conditions!$8:$8,"&lt;="&amp;AD$9,conditions!$9:$9,"&gt;="&amp;AD$9))*SUMIFS(conditions!$69:$69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*SUMIFS(conditions!$72:$72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))</f>
        <v>0</v>
      </c>
      <c r="AE99" s="37">
        <f>IF(AE$9="",0,IF(AE$9-SUMIFS(conditions!$73:$73,conditions!$8:$8,"&lt;="&amp;AE$9,conditions!$9:$9,"&gt;="&amp;AE$9)-SUMIFS(conditions!$71:$71,conditions!$8:$8,"&lt;="&amp;AE$9,conditions!$9:$9,"&gt;="&amp;AE$9)&lt;$U$9,SUMIFS(18:18,$9:$9,AE$9-SUMIFS(conditions!$73:$73,conditions!$8:$8,"&lt;="&amp;AE$9,conditions!$9:$9,"&gt;="&amp;AE$9))*conditions!$U$69*conditions!$U$72,SUMIFS(18:18,$9:$9,AE$9-SUMIFS(conditions!$73:$73,conditions!$8:$8,"&lt;="&amp;AE$9,conditions!$9:$9,"&gt;="&amp;AE$9))*SUMIFS(conditions!$69:$69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*SUMIFS(conditions!$72:$72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))</f>
        <v>0</v>
      </c>
      <c r="AF99" s="37">
        <f>IF(AF$9="",0,IF(AF$9-SUMIFS(conditions!$73:$73,conditions!$8:$8,"&lt;="&amp;AF$9,conditions!$9:$9,"&gt;="&amp;AF$9)-SUMIFS(conditions!$71:$71,conditions!$8:$8,"&lt;="&amp;AF$9,conditions!$9:$9,"&gt;="&amp;AF$9)&lt;$U$9,SUMIFS(18:18,$9:$9,AF$9-SUMIFS(conditions!$73:$73,conditions!$8:$8,"&lt;="&amp;AF$9,conditions!$9:$9,"&gt;="&amp;AF$9))*conditions!$U$69*conditions!$U$72,SUMIFS(18:18,$9:$9,AF$9-SUMIFS(conditions!$73:$73,conditions!$8:$8,"&lt;="&amp;AF$9,conditions!$9:$9,"&gt;="&amp;AF$9))*SUMIFS(conditions!$69:$69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*SUMIFS(conditions!$72:$72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))</f>
        <v>0</v>
      </c>
      <c r="AG99" s="37">
        <f>IF(AG$9="",0,IF(AG$9-SUMIFS(conditions!$73:$73,conditions!$8:$8,"&lt;="&amp;AG$9,conditions!$9:$9,"&gt;="&amp;AG$9)-SUMIFS(conditions!$71:$71,conditions!$8:$8,"&lt;="&amp;AG$9,conditions!$9:$9,"&gt;="&amp;AG$9)&lt;$U$9,SUMIFS(18:18,$9:$9,AG$9-SUMIFS(conditions!$73:$73,conditions!$8:$8,"&lt;="&amp;AG$9,conditions!$9:$9,"&gt;="&amp;AG$9))*conditions!$U$69*conditions!$U$72,SUMIFS(18:18,$9:$9,AG$9-SUMIFS(conditions!$73:$73,conditions!$8:$8,"&lt;="&amp;AG$9,conditions!$9:$9,"&gt;="&amp;AG$9))*SUMIFS(conditions!$69:$69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*SUMIFS(conditions!$72:$72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))</f>
        <v>0</v>
      </c>
      <c r="AH99" s="37">
        <f>IF(AH$9="",0,IF(AH$9-SUMIFS(conditions!$73:$73,conditions!$8:$8,"&lt;="&amp;AH$9,conditions!$9:$9,"&gt;="&amp;AH$9)-SUMIFS(conditions!$71:$71,conditions!$8:$8,"&lt;="&amp;AH$9,conditions!$9:$9,"&gt;="&amp;AH$9)&lt;$U$9,SUMIFS(18:18,$9:$9,AH$9-SUMIFS(conditions!$73:$73,conditions!$8:$8,"&lt;="&amp;AH$9,conditions!$9:$9,"&gt;="&amp;AH$9))*conditions!$U$69*conditions!$U$72,SUMIFS(18:18,$9:$9,AH$9-SUMIFS(conditions!$73:$73,conditions!$8:$8,"&lt;="&amp;AH$9,conditions!$9:$9,"&gt;="&amp;AH$9))*SUMIFS(conditions!$69:$69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*SUMIFS(conditions!$72:$72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))</f>
        <v>0</v>
      </c>
      <c r="AI99" s="37">
        <f>IF(AI$9="",0,IF(AI$9-SUMIFS(conditions!$73:$73,conditions!$8:$8,"&lt;="&amp;AI$9,conditions!$9:$9,"&gt;="&amp;AI$9)-SUMIFS(conditions!$71:$71,conditions!$8:$8,"&lt;="&amp;AI$9,conditions!$9:$9,"&gt;="&amp;AI$9)&lt;$U$9,SUMIFS(18:18,$9:$9,AI$9-SUMIFS(conditions!$73:$73,conditions!$8:$8,"&lt;="&amp;AI$9,conditions!$9:$9,"&gt;="&amp;AI$9))*conditions!$U$69*conditions!$U$72,SUMIFS(18:18,$9:$9,AI$9-SUMIFS(conditions!$73:$73,conditions!$8:$8,"&lt;="&amp;AI$9,conditions!$9:$9,"&gt;="&amp;AI$9))*SUMIFS(conditions!$69:$69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*SUMIFS(conditions!$72:$72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))</f>
        <v>0</v>
      </c>
      <c r="AJ99" s="37">
        <f>IF(AJ$9="",0,IF(AJ$9-SUMIFS(conditions!$73:$73,conditions!$8:$8,"&lt;="&amp;AJ$9,conditions!$9:$9,"&gt;="&amp;AJ$9)-SUMIFS(conditions!$71:$71,conditions!$8:$8,"&lt;="&amp;AJ$9,conditions!$9:$9,"&gt;="&amp;AJ$9)&lt;$U$9,SUMIFS(18:18,$9:$9,AJ$9-SUMIFS(conditions!$73:$73,conditions!$8:$8,"&lt;="&amp;AJ$9,conditions!$9:$9,"&gt;="&amp;AJ$9))*conditions!$U$69*conditions!$U$72,SUMIFS(18:18,$9:$9,AJ$9-SUMIFS(conditions!$73:$73,conditions!$8:$8,"&lt;="&amp;AJ$9,conditions!$9:$9,"&gt;="&amp;AJ$9))*SUMIFS(conditions!$69:$69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*SUMIFS(conditions!$72:$72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))</f>
        <v>16.2</v>
      </c>
      <c r="AK99" s="37">
        <f>IF(AK$9="",0,IF(AK$9-SUMIFS(conditions!$73:$73,conditions!$8:$8,"&lt;="&amp;AK$9,conditions!$9:$9,"&gt;="&amp;AK$9)-SUMIFS(conditions!$71:$71,conditions!$8:$8,"&lt;="&amp;AK$9,conditions!$9:$9,"&gt;="&amp;AK$9)&lt;$U$9,SUMIFS(18:18,$9:$9,AK$9-SUMIFS(conditions!$73:$73,conditions!$8:$8,"&lt;="&amp;AK$9,conditions!$9:$9,"&gt;="&amp;AK$9))*conditions!$U$69*conditions!$U$72,SUMIFS(18:18,$9:$9,AK$9-SUMIFS(conditions!$73:$73,conditions!$8:$8,"&lt;="&amp;AK$9,conditions!$9:$9,"&gt;="&amp;AK$9))*SUMIFS(conditions!$69:$69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*SUMIFS(conditions!$72:$72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))</f>
        <v>16.2</v>
      </c>
      <c r="AL99" s="37">
        <f>IF(AL$9="",0,IF(AL$9-SUMIFS(conditions!$73:$73,conditions!$8:$8,"&lt;="&amp;AL$9,conditions!$9:$9,"&gt;="&amp;AL$9)-SUMIFS(conditions!$71:$71,conditions!$8:$8,"&lt;="&amp;AL$9,conditions!$9:$9,"&gt;="&amp;AL$9)&lt;$U$9,SUMIFS(18:18,$9:$9,AL$9-SUMIFS(conditions!$73:$73,conditions!$8:$8,"&lt;="&amp;AL$9,conditions!$9:$9,"&gt;="&amp;AL$9))*conditions!$U$69*conditions!$U$72,SUMIFS(18:18,$9:$9,AL$9-SUMIFS(conditions!$73:$73,conditions!$8:$8,"&lt;="&amp;AL$9,conditions!$9:$9,"&gt;="&amp;AL$9))*SUMIFS(conditions!$69:$69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*SUMIFS(conditions!$72:$72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))</f>
        <v>16.2</v>
      </c>
      <c r="AM99" s="37">
        <f>IF(AM$9="",0,IF(AM$9-SUMIFS(conditions!$73:$73,conditions!$8:$8,"&lt;="&amp;AM$9,conditions!$9:$9,"&gt;="&amp;AM$9)-SUMIFS(conditions!$71:$71,conditions!$8:$8,"&lt;="&amp;AM$9,conditions!$9:$9,"&gt;="&amp;AM$9)&lt;$U$9,SUMIFS(18:18,$9:$9,AM$9-SUMIFS(conditions!$73:$73,conditions!$8:$8,"&lt;="&amp;AM$9,conditions!$9:$9,"&gt;="&amp;AM$9))*conditions!$U$69*conditions!$U$72,SUMIFS(18:18,$9:$9,AM$9-SUMIFS(conditions!$73:$73,conditions!$8:$8,"&lt;="&amp;AM$9,conditions!$9:$9,"&gt;="&amp;AM$9))*SUMIFS(conditions!$69:$69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*SUMIFS(conditions!$72:$72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))</f>
        <v>16.2</v>
      </c>
      <c r="AN99" s="37">
        <f>IF(AN$9="",0,IF(AN$9-SUMIFS(conditions!$73:$73,conditions!$8:$8,"&lt;="&amp;AN$9,conditions!$9:$9,"&gt;="&amp;AN$9)-SUMIFS(conditions!$71:$71,conditions!$8:$8,"&lt;="&amp;AN$9,conditions!$9:$9,"&gt;="&amp;AN$9)&lt;$U$9,SUMIFS(18:18,$9:$9,AN$9-SUMIFS(conditions!$73:$73,conditions!$8:$8,"&lt;="&amp;AN$9,conditions!$9:$9,"&gt;="&amp;AN$9))*conditions!$U$69*conditions!$U$72,SUMIFS(18:18,$9:$9,AN$9-SUMIFS(conditions!$73:$73,conditions!$8:$8,"&lt;="&amp;AN$9,conditions!$9:$9,"&gt;="&amp;AN$9))*SUMIFS(conditions!$69:$69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*SUMIFS(conditions!$72:$72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))</f>
        <v>16.2</v>
      </c>
      <c r="AO99" s="37">
        <f>IF(AO$9="",0,IF(AO$9-SUMIFS(conditions!$73:$73,conditions!$8:$8,"&lt;="&amp;AO$9,conditions!$9:$9,"&gt;="&amp;AO$9)-SUMIFS(conditions!$71:$71,conditions!$8:$8,"&lt;="&amp;AO$9,conditions!$9:$9,"&gt;="&amp;AO$9)&lt;$U$9,SUMIFS(18:18,$9:$9,AO$9-SUMIFS(conditions!$73:$73,conditions!$8:$8,"&lt;="&amp;AO$9,conditions!$9:$9,"&gt;="&amp;AO$9))*conditions!$U$69*conditions!$U$72,SUMIFS(18:18,$9:$9,AO$9-SUMIFS(conditions!$73:$73,conditions!$8:$8,"&lt;="&amp;AO$9,conditions!$9:$9,"&gt;="&amp;AO$9))*SUMIFS(conditions!$69:$69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*SUMIFS(conditions!$72:$72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))</f>
        <v>0</v>
      </c>
      <c r="AP99" s="37">
        <f>IF(AP$9="",0,IF(AP$9-SUMIFS(conditions!$73:$73,conditions!$8:$8,"&lt;="&amp;AP$9,conditions!$9:$9,"&gt;="&amp;AP$9)-SUMIFS(conditions!$71:$71,conditions!$8:$8,"&lt;="&amp;AP$9,conditions!$9:$9,"&gt;="&amp;AP$9)&lt;$U$9,SUMIFS(18:18,$9:$9,AP$9-SUMIFS(conditions!$73:$73,conditions!$8:$8,"&lt;="&amp;AP$9,conditions!$9:$9,"&gt;="&amp;AP$9))*conditions!$U$69*conditions!$U$72,SUMIFS(18:18,$9:$9,AP$9-SUMIFS(conditions!$73:$73,conditions!$8:$8,"&lt;="&amp;AP$9,conditions!$9:$9,"&gt;="&amp;AP$9))*SUMIFS(conditions!$69:$69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*SUMIFS(conditions!$72:$72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))</f>
        <v>0</v>
      </c>
      <c r="AQ99" s="37">
        <f>IF(AQ$9="",0,IF(AQ$9-SUMIFS(conditions!$73:$73,conditions!$8:$8,"&lt;="&amp;AQ$9,conditions!$9:$9,"&gt;="&amp;AQ$9)-SUMIFS(conditions!$71:$71,conditions!$8:$8,"&lt;="&amp;AQ$9,conditions!$9:$9,"&gt;="&amp;AQ$9)&lt;$U$9,SUMIFS(18:18,$9:$9,AQ$9-SUMIFS(conditions!$73:$73,conditions!$8:$8,"&lt;="&amp;AQ$9,conditions!$9:$9,"&gt;="&amp;AQ$9))*conditions!$U$69*conditions!$U$72,SUMIFS(18:18,$9:$9,AQ$9-SUMIFS(conditions!$73:$73,conditions!$8:$8,"&lt;="&amp;AQ$9,conditions!$9:$9,"&gt;="&amp;AQ$9))*SUMIFS(conditions!$69:$69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*SUMIFS(conditions!$72:$72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))</f>
        <v>16.2</v>
      </c>
      <c r="AR99" s="37">
        <f>IF(AR$9="",0,IF(AR$9-SUMIFS(conditions!$73:$73,conditions!$8:$8,"&lt;="&amp;AR$9,conditions!$9:$9,"&gt;="&amp;AR$9)-SUMIFS(conditions!$71:$71,conditions!$8:$8,"&lt;="&amp;AR$9,conditions!$9:$9,"&gt;="&amp;AR$9)&lt;$U$9,SUMIFS(18:18,$9:$9,AR$9-SUMIFS(conditions!$73:$73,conditions!$8:$8,"&lt;="&amp;AR$9,conditions!$9:$9,"&gt;="&amp;AR$9))*conditions!$U$69*conditions!$U$72,SUMIFS(18:18,$9:$9,AR$9-SUMIFS(conditions!$73:$73,conditions!$8:$8,"&lt;="&amp;AR$9,conditions!$9:$9,"&gt;="&amp;AR$9))*SUMIFS(conditions!$69:$69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*SUMIFS(conditions!$72:$72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))</f>
        <v>16.2</v>
      </c>
      <c r="AS99" s="37">
        <f>IF(AS$9="",0,IF(AS$9-SUMIFS(conditions!$73:$73,conditions!$8:$8,"&lt;="&amp;AS$9,conditions!$9:$9,"&gt;="&amp;AS$9)-SUMIFS(conditions!$71:$71,conditions!$8:$8,"&lt;="&amp;AS$9,conditions!$9:$9,"&gt;="&amp;AS$9)&lt;$U$9,SUMIFS(18:18,$9:$9,AS$9-SUMIFS(conditions!$73:$73,conditions!$8:$8,"&lt;="&amp;AS$9,conditions!$9:$9,"&gt;="&amp;AS$9))*conditions!$U$69*conditions!$U$72,SUMIFS(18:18,$9:$9,AS$9-SUMIFS(conditions!$73:$73,conditions!$8:$8,"&lt;="&amp;AS$9,conditions!$9:$9,"&gt;="&amp;AS$9))*SUMIFS(conditions!$69:$69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*SUMIFS(conditions!$72:$72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))</f>
        <v>16.2</v>
      </c>
      <c r="AT99" s="37">
        <f>IF(AT$9="",0,IF(AT$9-SUMIFS(conditions!$73:$73,conditions!$8:$8,"&lt;="&amp;AT$9,conditions!$9:$9,"&gt;="&amp;AT$9)-SUMIFS(conditions!$71:$71,conditions!$8:$8,"&lt;="&amp;AT$9,conditions!$9:$9,"&gt;="&amp;AT$9)&lt;$U$9,SUMIFS(18:18,$9:$9,AT$9-SUMIFS(conditions!$73:$73,conditions!$8:$8,"&lt;="&amp;AT$9,conditions!$9:$9,"&gt;="&amp;AT$9))*conditions!$U$69*conditions!$U$72,SUMIFS(18:18,$9:$9,AT$9-SUMIFS(conditions!$73:$73,conditions!$8:$8,"&lt;="&amp;AT$9,conditions!$9:$9,"&gt;="&amp;AT$9))*SUMIFS(conditions!$69:$69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*SUMIFS(conditions!$72:$72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))</f>
        <v>16.2</v>
      </c>
      <c r="AU99" s="37">
        <f>IF(AU$9="",0,IF(AU$9-SUMIFS(conditions!$73:$73,conditions!$8:$8,"&lt;="&amp;AU$9,conditions!$9:$9,"&gt;="&amp;AU$9)-SUMIFS(conditions!$71:$71,conditions!$8:$8,"&lt;="&amp;AU$9,conditions!$9:$9,"&gt;="&amp;AU$9)&lt;$U$9,SUMIFS(18:18,$9:$9,AU$9-SUMIFS(conditions!$73:$73,conditions!$8:$8,"&lt;="&amp;AU$9,conditions!$9:$9,"&gt;="&amp;AU$9))*conditions!$U$69*conditions!$U$72,SUMIFS(18:18,$9:$9,AU$9-SUMIFS(conditions!$73:$73,conditions!$8:$8,"&lt;="&amp;AU$9,conditions!$9:$9,"&gt;="&amp;AU$9))*SUMIFS(conditions!$69:$69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*SUMIFS(conditions!$72:$72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))</f>
        <v>16.2</v>
      </c>
      <c r="AV99" s="37">
        <f>IF(AV$9="",0,IF(AV$9-SUMIFS(conditions!$73:$73,conditions!$8:$8,"&lt;="&amp;AV$9,conditions!$9:$9,"&gt;="&amp;AV$9)-SUMIFS(conditions!$71:$71,conditions!$8:$8,"&lt;="&amp;AV$9,conditions!$9:$9,"&gt;="&amp;AV$9)&lt;$U$9,SUMIFS(18:18,$9:$9,AV$9-SUMIFS(conditions!$73:$73,conditions!$8:$8,"&lt;="&amp;AV$9,conditions!$9:$9,"&gt;="&amp;AV$9))*conditions!$U$69*conditions!$U$72,SUMIFS(18:18,$9:$9,AV$9-SUMIFS(conditions!$73:$73,conditions!$8:$8,"&lt;="&amp;AV$9,conditions!$9:$9,"&gt;="&amp;AV$9))*SUMIFS(conditions!$69:$69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*SUMIFS(conditions!$72:$72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))</f>
        <v>0</v>
      </c>
      <c r="AW99" s="37">
        <f>IF(AW$9="",0,IF(AW$9-SUMIFS(conditions!$73:$73,conditions!$8:$8,"&lt;="&amp;AW$9,conditions!$9:$9,"&gt;="&amp;AW$9)-SUMIFS(conditions!$71:$71,conditions!$8:$8,"&lt;="&amp;AW$9,conditions!$9:$9,"&gt;="&amp;AW$9)&lt;$U$9,SUMIFS(18:18,$9:$9,AW$9-SUMIFS(conditions!$73:$73,conditions!$8:$8,"&lt;="&amp;AW$9,conditions!$9:$9,"&gt;="&amp;AW$9))*conditions!$U$69*conditions!$U$72,SUMIFS(18:18,$9:$9,AW$9-SUMIFS(conditions!$73:$73,conditions!$8:$8,"&lt;="&amp;AW$9,conditions!$9:$9,"&gt;="&amp;AW$9))*SUMIFS(conditions!$69:$69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*SUMIFS(conditions!$72:$72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))</f>
        <v>0</v>
      </c>
      <c r="AX99" s="37">
        <f>IF(AX$9="",0,IF(AX$9-SUMIFS(conditions!$73:$73,conditions!$8:$8,"&lt;="&amp;AX$9,conditions!$9:$9,"&gt;="&amp;AX$9)-SUMIFS(conditions!$71:$71,conditions!$8:$8,"&lt;="&amp;AX$9,conditions!$9:$9,"&gt;="&amp;AX$9)&lt;$U$9,SUMIFS(18:18,$9:$9,AX$9-SUMIFS(conditions!$73:$73,conditions!$8:$8,"&lt;="&amp;AX$9,conditions!$9:$9,"&gt;="&amp;AX$9))*conditions!$U$69*conditions!$U$72,SUMIFS(18:18,$9:$9,AX$9-SUMIFS(conditions!$73:$73,conditions!$8:$8,"&lt;="&amp;AX$9,conditions!$9:$9,"&gt;="&amp;AX$9))*SUMIFS(conditions!$69:$69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*SUMIFS(conditions!$72:$72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))</f>
        <v>16.2</v>
      </c>
      <c r="AY99" s="37">
        <f>IF(AY$9="",0,IF(AY$9-SUMIFS(conditions!$73:$73,conditions!$8:$8,"&lt;="&amp;AY$9,conditions!$9:$9,"&gt;="&amp;AY$9)-SUMIFS(conditions!$71:$71,conditions!$8:$8,"&lt;="&amp;AY$9,conditions!$9:$9,"&gt;="&amp;AY$9)&lt;$U$9,SUMIFS(18:18,$9:$9,AY$9-SUMIFS(conditions!$73:$73,conditions!$8:$8,"&lt;="&amp;AY$9,conditions!$9:$9,"&gt;="&amp;AY$9))*conditions!$U$69*conditions!$U$72,SUMIFS(18:18,$9:$9,AY$9-SUMIFS(conditions!$73:$73,conditions!$8:$8,"&lt;="&amp;AY$9,conditions!$9:$9,"&gt;="&amp;AY$9))*SUMIFS(conditions!$69:$69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*SUMIFS(conditions!$72:$72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))</f>
        <v>16.2</v>
      </c>
      <c r="AZ99" s="37">
        <f>IF(AZ$9="",0,IF(AZ$9-SUMIFS(conditions!$73:$73,conditions!$8:$8,"&lt;="&amp;AZ$9,conditions!$9:$9,"&gt;="&amp;AZ$9)-SUMIFS(conditions!$71:$71,conditions!$8:$8,"&lt;="&amp;AZ$9,conditions!$9:$9,"&gt;="&amp;AZ$9)&lt;$U$9,SUMIFS(18:18,$9:$9,AZ$9-SUMIFS(conditions!$73:$73,conditions!$8:$8,"&lt;="&amp;AZ$9,conditions!$9:$9,"&gt;="&amp;AZ$9))*conditions!$U$69*conditions!$U$72,SUMIFS(18:18,$9:$9,AZ$9-SUMIFS(conditions!$73:$73,conditions!$8:$8,"&lt;="&amp;AZ$9,conditions!$9:$9,"&gt;="&amp;AZ$9))*SUMIFS(conditions!$69:$69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*SUMIFS(conditions!$72:$72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))</f>
        <v>16.2</v>
      </c>
      <c r="BA99" s="37">
        <f>IF(BA$9="",0,IF(BA$9-SUMIFS(conditions!$73:$73,conditions!$8:$8,"&lt;="&amp;BA$9,conditions!$9:$9,"&gt;="&amp;BA$9)-SUMIFS(conditions!$71:$71,conditions!$8:$8,"&lt;="&amp;BA$9,conditions!$9:$9,"&gt;="&amp;BA$9)&lt;$U$9,SUMIFS(18:18,$9:$9,BA$9-SUMIFS(conditions!$73:$73,conditions!$8:$8,"&lt;="&amp;BA$9,conditions!$9:$9,"&gt;="&amp;BA$9))*conditions!$U$69*conditions!$U$72,SUMIFS(18:18,$9:$9,BA$9-SUMIFS(conditions!$73:$73,conditions!$8:$8,"&lt;="&amp;BA$9,conditions!$9:$9,"&gt;="&amp;BA$9))*SUMIFS(conditions!$69:$69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*SUMIFS(conditions!$72:$72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))</f>
        <v>16.2</v>
      </c>
      <c r="BB99" s="37">
        <f>IF(BB$9="",0,IF(BB$9-SUMIFS(conditions!$73:$73,conditions!$8:$8,"&lt;="&amp;BB$9,conditions!$9:$9,"&gt;="&amp;BB$9)-SUMIFS(conditions!$71:$71,conditions!$8:$8,"&lt;="&amp;BB$9,conditions!$9:$9,"&gt;="&amp;BB$9)&lt;$U$9,SUMIFS(18:18,$9:$9,BB$9-SUMIFS(conditions!$73:$73,conditions!$8:$8,"&lt;="&amp;BB$9,conditions!$9:$9,"&gt;="&amp;BB$9))*conditions!$U$69*conditions!$U$72,SUMIFS(18:18,$9:$9,BB$9-SUMIFS(conditions!$73:$73,conditions!$8:$8,"&lt;="&amp;BB$9,conditions!$9:$9,"&gt;="&amp;BB$9))*SUMIFS(conditions!$69:$69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*SUMIFS(conditions!$72:$72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))</f>
        <v>16.2</v>
      </c>
      <c r="BC99" s="37">
        <f>IF(BC$9="",0,IF(BC$9-SUMIFS(conditions!$73:$73,conditions!$8:$8,"&lt;="&amp;BC$9,conditions!$9:$9,"&gt;="&amp;BC$9)-SUMIFS(conditions!$71:$71,conditions!$8:$8,"&lt;="&amp;BC$9,conditions!$9:$9,"&gt;="&amp;BC$9)&lt;$U$9,SUMIFS(18:18,$9:$9,BC$9-SUMIFS(conditions!$73:$73,conditions!$8:$8,"&lt;="&amp;BC$9,conditions!$9:$9,"&gt;="&amp;BC$9))*conditions!$U$69*conditions!$U$72,SUMIFS(18:18,$9:$9,BC$9-SUMIFS(conditions!$73:$73,conditions!$8:$8,"&lt;="&amp;BC$9,conditions!$9:$9,"&gt;="&amp;BC$9))*SUMIFS(conditions!$69:$69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*SUMIFS(conditions!$72:$72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))</f>
        <v>0</v>
      </c>
      <c r="BD99" s="37">
        <f>IF(BD$9="",0,IF(BD$9-SUMIFS(conditions!$73:$73,conditions!$8:$8,"&lt;="&amp;BD$9,conditions!$9:$9,"&gt;="&amp;BD$9)-SUMIFS(conditions!$71:$71,conditions!$8:$8,"&lt;="&amp;BD$9,conditions!$9:$9,"&gt;="&amp;BD$9)&lt;$U$9,SUMIFS(18:18,$9:$9,BD$9-SUMIFS(conditions!$73:$73,conditions!$8:$8,"&lt;="&amp;BD$9,conditions!$9:$9,"&gt;="&amp;BD$9))*conditions!$U$69*conditions!$U$72,SUMIFS(18:18,$9:$9,BD$9-SUMIFS(conditions!$73:$73,conditions!$8:$8,"&lt;="&amp;BD$9,conditions!$9:$9,"&gt;="&amp;BD$9))*SUMIFS(conditions!$69:$69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*SUMIFS(conditions!$72:$72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))</f>
        <v>0</v>
      </c>
      <c r="BE99" s="37">
        <f>IF(BE$9="",0,IF(BE$9-SUMIFS(conditions!$73:$73,conditions!$8:$8,"&lt;="&amp;BE$9,conditions!$9:$9,"&gt;="&amp;BE$9)-SUMIFS(conditions!$71:$71,conditions!$8:$8,"&lt;="&amp;BE$9,conditions!$9:$9,"&gt;="&amp;BE$9)&lt;$U$9,SUMIFS(18:18,$9:$9,BE$9-SUMIFS(conditions!$73:$73,conditions!$8:$8,"&lt;="&amp;BE$9,conditions!$9:$9,"&gt;="&amp;BE$9))*conditions!$U$69*conditions!$U$72,SUMIFS(18:18,$9:$9,BE$9-SUMIFS(conditions!$73:$73,conditions!$8:$8,"&lt;="&amp;BE$9,conditions!$9:$9,"&gt;="&amp;BE$9))*SUMIFS(conditions!$69:$69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*SUMIFS(conditions!$72:$72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))</f>
        <v>16.2</v>
      </c>
      <c r="BF99" s="37">
        <f>IF(BF$9="",0,IF(BF$9-SUMIFS(conditions!$73:$73,conditions!$8:$8,"&lt;="&amp;BF$9,conditions!$9:$9,"&gt;="&amp;BF$9)-SUMIFS(conditions!$71:$71,conditions!$8:$8,"&lt;="&amp;BF$9,conditions!$9:$9,"&gt;="&amp;BF$9)&lt;$U$9,SUMIFS(18:18,$9:$9,BF$9-SUMIFS(conditions!$73:$73,conditions!$8:$8,"&lt;="&amp;BF$9,conditions!$9:$9,"&gt;="&amp;BF$9))*conditions!$U$69*conditions!$U$72,SUMIFS(18:18,$9:$9,BF$9-SUMIFS(conditions!$73:$73,conditions!$8:$8,"&lt;="&amp;BF$9,conditions!$9:$9,"&gt;="&amp;BF$9))*SUMIFS(conditions!$69:$69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*SUMIFS(conditions!$72:$72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))</f>
        <v>16.2</v>
      </c>
      <c r="BG99" s="37">
        <f>IF(BG$9="",0,IF(BG$9-SUMIFS(conditions!$73:$73,conditions!$8:$8,"&lt;="&amp;BG$9,conditions!$9:$9,"&gt;="&amp;BG$9)-SUMIFS(conditions!$71:$71,conditions!$8:$8,"&lt;="&amp;BG$9,conditions!$9:$9,"&gt;="&amp;BG$9)&lt;$U$9,SUMIFS(18:18,$9:$9,BG$9-SUMIFS(conditions!$73:$73,conditions!$8:$8,"&lt;="&amp;BG$9,conditions!$9:$9,"&gt;="&amp;BG$9))*conditions!$U$69*conditions!$U$72,SUMIFS(18:18,$9:$9,BG$9-SUMIFS(conditions!$73:$73,conditions!$8:$8,"&lt;="&amp;BG$9,conditions!$9:$9,"&gt;="&amp;BG$9))*SUMIFS(conditions!$69:$69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*SUMIFS(conditions!$72:$72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))</f>
        <v>16.2</v>
      </c>
      <c r="BH99" s="37">
        <f>IF(BH$9="",0,IF(BH$9-SUMIFS(conditions!$73:$73,conditions!$8:$8,"&lt;="&amp;BH$9,conditions!$9:$9,"&gt;="&amp;BH$9)-SUMIFS(conditions!$71:$71,conditions!$8:$8,"&lt;="&amp;BH$9,conditions!$9:$9,"&gt;="&amp;BH$9)&lt;$U$9,SUMIFS(18:18,$9:$9,BH$9-SUMIFS(conditions!$73:$73,conditions!$8:$8,"&lt;="&amp;BH$9,conditions!$9:$9,"&gt;="&amp;BH$9))*conditions!$U$69*conditions!$U$72,SUMIFS(18:18,$9:$9,BH$9-SUMIFS(conditions!$73:$73,conditions!$8:$8,"&lt;="&amp;BH$9,conditions!$9:$9,"&gt;="&amp;BH$9))*SUMIFS(conditions!$69:$69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*SUMIFS(conditions!$72:$72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))</f>
        <v>16.2</v>
      </c>
      <c r="BI99" s="37">
        <f>IF(BI$9="",0,IF(BI$9-SUMIFS(conditions!$73:$73,conditions!$8:$8,"&lt;="&amp;BI$9,conditions!$9:$9,"&gt;="&amp;BI$9)-SUMIFS(conditions!$71:$71,conditions!$8:$8,"&lt;="&amp;BI$9,conditions!$9:$9,"&gt;="&amp;BI$9)&lt;$U$9,SUMIFS(18:18,$9:$9,BI$9-SUMIFS(conditions!$73:$73,conditions!$8:$8,"&lt;="&amp;BI$9,conditions!$9:$9,"&gt;="&amp;BI$9))*conditions!$U$69*conditions!$U$72,SUMIFS(18:18,$9:$9,BI$9-SUMIFS(conditions!$73:$73,conditions!$8:$8,"&lt;="&amp;BI$9,conditions!$9:$9,"&gt;="&amp;BI$9))*SUMIFS(conditions!$69:$69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*SUMIFS(conditions!$72:$72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))</f>
        <v>16.2</v>
      </c>
      <c r="BJ99" s="37">
        <f>IF(BJ$9="",0,IF(BJ$9-SUMIFS(conditions!$73:$73,conditions!$8:$8,"&lt;="&amp;BJ$9,conditions!$9:$9,"&gt;="&amp;BJ$9)-SUMIFS(conditions!$71:$71,conditions!$8:$8,"&lt;="&amp;BJ$9,conditions!$9:$9,"&gt;="&amp;BJ$9)&lt;$U$9,SUMIFS(18:18,$9:$9,BJ$9-SUMIFS(conditions!$73:$73,conditions!$8:$8,"&lt;="&amp;BJ$9,conditions!$9:$9,"&gt;="&amp;BJ$9))*conditions!$U$69*conditions!$U$72,SUMIFS(18:18,$9:$9,BJ$9-SUMIFS(conditions!$73:$73,conditions!$8:$8,"&lt;="&amp;BJ$9,conditions!$9:$9,"&gt;="&amp;BJ$9))*SUMIFS(conditions!$69:$69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*SUMIFS(conditions!$72:$72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))</f>
        <v>0</v>
      </c>
      <c r="BK99" s="37">
        <f>IF(BK$9="",0,IF(BK$9-SUMIFS(conditions!$73:$73,conditions!$8:$8,"&lt;="&amp;BK$9,conditions!$9:$9,"&gt;="&amp;BK$9)-SUMIFS(conditions!$71:$71,conditions!$8:$8,"&lt;="&amp;BK$9,conditions!$9:$9,"&gt;="&amp;BK$9)&lt;$U$9,SUMIFS(18:18,$9:$9,BK$9-SUMIFS(conditions!$73:$73,conditions!$8:$8,"&lt;="&amp;BK$9,conditions!$9:$9,"&gt;="&amp;BK$9))*conditions!$U$69*conditions!$U$72,SUMIFS(18:18,$9:$9,BK$9-SUMIFS(conditions!$73:$73,conditions!$8:$8,"&lt;="&amp;BK$9,conditions!$9:$9,"&gt;="&amp;BK$9))*SUMIFS(conditions!$69:$69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*SUMIFS(conditions!$72:$72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))</f>
        <v>0</v>
      </c>
      <c r="BL99" s="37">
        <f>IF(BL$9="",0,IF(BL$9-SUMIFS(conditions!$73:$73,conditions!$8:$8,"&lt;="&amp;BL$9,conditions!$9:$9,"&gt;="&amp;BL$9)-SUMIFS(conditions!$71:$71,conditions!$8:$8,"&lt;="&amp;BL$9,conditions!$9:$9,"&gt;="&amp;BL$9)&lt;$U$9,SUMIFS(18:18,$9:$9,BL$9-SUMIFS(conditions!$73:$73,conditions!$8:$8,"&lt;="&amp;BL$9,conditions!$9:$9,"&gt;="&amp;BL$9))*conditions!$U$69*conditions!$U$72,SUMIFS(18:18,$9:$9,BL$9-SUMIFS(conditions!$73:$73,conditions!$8:$8,"&lt;="&amp;BL$9,conditions!$9:$9,"&gt;="&amp;BL$9))*SUMIFS(conditions!$69:$69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*SUMIFS(conditions!$72:$72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))</f>
        <v>16.2</v>
      </c>
      <c r="BM99" s="37">
        <f>IF(BM$9="",0,IF(BM$9-SUMIFS(conditions!$73:$73,conditions!$8:$8,"&lt;="&amp;BM$9,conditions!$9:$9,"&gt;="&amp;BM$9)-SUMIFS(conditions!$71:$71,conditions!$8:$8,"&lt;="&amp;BM$9,conditions!$9:$9,"&gt;="&amp;BM$9)&lt;$U$9,SUMIFS(18:18,$9:$9,BM$9-SUMIFS(conditions!$73:$73,conditions!$8:$8,"&lt;="&amp;BM$9,conditions!$9:$9,"&gt;="&amp;BM$9))*conditions!$U$69*conditions!$U$72,SUMIFS(18:18,$9:$9,BM$9-SUMIFS(conditions!$73:$73,conditions!$8:$8,"&lt;="&amp;BM$9,conditions!$9:$9,"&gt;="&amp;BM$9))*SUMIFS(conditions!$69:$69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*SUMIFS(conditions!$72:$72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))</f>
        <v>16.2</v>
      </c>
      <c r="BN99" s="37">
        <f>IF(BN$9="",0,IF(BN$9-SUMIFS(conditions!$73:$73,conditions!$8:$8,"&lt;="&amp;BN$9,conditions!$9:$9,"&gt;="&amp;BN$9)-SUMIFS(conditions!$71:$71,conditions!$8:$8,"&lt;="&amp;BN$9,conditions!$9:$9,"&gt;="&amp;BN$9)&lt;$U$9,SUMIFS(18:18,$9:$9,BN$9-SUMIFS(conditions!$73:$73,conditions!$8:$8,"&lt;="&amp;BN$9,conditions!$9:$9,"&gt;="&amp;BN$9))*conditions!$U$69*conditions!$U$72,SUMIFS(18:18,$9:$9,BN$9-SUMIFS(conditions!$73:$73,conditions!$8:$8,"&lt;="&amp;BN$9,conditions!$9:$9,"&gt;="&amp;BN$9))*SUMIFS(conditions!$69:$69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*SUMIFS(conditions!$72:$72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))</f>
        <v>16.2</v>
      </c>
      <c r="BO99" s="37">
        <f>IF(BO$9="",0,IF(BO$9-SUMIFS(conditions!$73:$73,conditions!$8:$8,"&lt;="&amp;BO$9,conditions!$9:$9,"&gt;="&amp;BO$9)-SUMIFS(conditions!$71:$71,conditions!$8:$8,"&lt;="&amp;BO$9,conditions!$9:$9,"&gt;="&amp;BO$9)&lt;$U$9,SUMIFS(18:18,$9:$9,BO$9-SUMIFS(conditions!$73:$73,conditions!$8:$8,"&lt;="&amp;BO$9,conditions!$9:$9,"&gt;="&amp;BO$9))*conditions!$U$69*conditions!$U$72,SUMIFS(18:18,$9:$9,BO$9-SUMIFS(conditions!$73:$73,conditions!$8:$8,"&lt;="&amp;BO$9,conditions!$9:$9,"&gt;="&amp;BO$9))*SUMIFS(conditions!$69:$69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*SUMIFS(conditions!$72:$72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))</f>
        <v>20.25</v>
      </c>
      <c r="BP99" s="37">
        <f>IF(BP$9="",0,IF(BP$9-SUMIFS(conditions!$73:$73,conditions!$8:$8,"&lt;="&amp;BP$9,conditions!$9:$9,"&gt;="&amp;BP$9)-SUMIFS(conditions!$71:$71,conditions!$8:$8,"&lt;="&amp;BP$9,conditions!$9:$9,"&gt;="&amp;BP$9)&lt;$U$9,SUMIFS(18:18,$9:$9,BP$9-SUMIFS(conditions!$73:$73,conditions!$8:$8,"&lt;="&amp;BP$9,conditions!$9:$9,"&gt;="&amp;BP$9))*conditions!$U$69*conditions!$U$72,SUMIFS(18:18,$9:$9,BP$9-SUMIFS(conditions!$73:$73,conditions!$8:$8,"&lt;="&amp;BP$9,conditions!$9:$9,"&gt;="&amp;BP$9))*SUMIFS(conditions!$69:$69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*SUMIFS(conditions!$72:$72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))</f>
        <v>20.25</v>
      </c>
      <c r="BQ99" s="37">
        <f>IF(BQ$9="",0,IF(BQ$9-SUMIFS(conditions!$73:$73,conditions!$8:$8,"&lt;="&amp;BQ$9,conditions!$9:$9,"&gt;="&amp;BQ$9)-SUMIFS(conditions!$71:$71,conditions!$8:$8,"&lt;="&amp;BQ$9,conditions!$9:$9,"&gt;="&amp;BQ$9)&lt;$U$9,SUMIFS(18:18,$9:$9,BQ$9-SUMIFS(conditions!$73:$73,conditions!$8:$8,"&lt;="&amp;BQ$9,conditions!$9:$9,"&gt;="&amp;BQ$9))*conditions!$U$69*conditions!$U$72,SUMIFS(18:18,$9:$9,BQ$9-SUMIFS(conditions!$73:$73,conditions!$8:$8,"&lt;="&amp;BQ$9,conditions!$9:$9,"&gt;="&amp;BQ$9))*SUMIFS(conditions!$69:$69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*SUMIFS(conditions!$72:$72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))</f>
        <v>0</v>
      </c>
      <c r="BR99" s="37">
        <f>IF(BR$9="",0,IF(BR$9-SUMIFS(conditions!$73:$73,conditions!$8:$8,"&lt;="&amp;BR$9,conditions!$9:$9,"&gt;="&amp;BR$9)-SUMIFS(conditions!$71:$71,conditions!$8:$8,"&lt;="&amp;BR$9,conditions!$9:$9,"&gt;="&amp;BR$9)&lt;$U$9,SUMIFS(18:18,$9:$9,BR$9-SUMIFS(conditions!$73:$73,conditions!$8:$8,"&lt;="&amp;BR$9,conditions!$9:$9,"&gt;="&amp;BR$9))*conditions!$U$69*conditions!$U$72,SUMIFS(18:18,$9:$9,BR$9-SUMIFS(conditions!$73:$73,conditions!$8:$8,"&lt;="&amp;BR$9,conditions!$9:$9,"&gt;="&amp;BR$9))*SUMIFS(conditions!$69:$69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*SUMIFS(conditions!$72:$72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))</f>
        <v>0</v>
      </c>
      <c r="BS99" s="37">
        <f>IF(BS$9="",0,IF(BS$9-SUMIFS(conditions!$73:$73,conditions!$8:$8,"&lt;="&amp;BS$9,conditions!$9:$9,"&gt;="&amp;BS$9)-SUMIFS(conditions!$71:$71,conditions!$8:$8,"&lt;="&amp;BS$9,conditions!$9:$9,"&gt;="&amp;BS$9)&lt;$U$9,SUMIFS(18:18,$9:$9,BS$9-SUMIFS(conditions!$73:$73,conditions!$8:$8,"&lt;="&amp;BS$9,conditions!$9:$9,"&gt;="&amp;BS$9))*conditions!$U$69*conditions!$U$72,SUMIFS(18:18,$9:$9,BS$9-SUMIFS(conditions!$73:$73,conditions!$8:$8,"&lt;="&amp;BS$9,conditions!$9:$9,"&gt;="&amp;BS$9))*SUMIFS(conditions!$69:$69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*SUMIFS(conditions!$72:$72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))</f>
        <v>20.25</v>
      </c>
      <c r="BT99" s="37">
        <f>IF(BT$9="",0,IF(BT$9-SUMIFS(conditions!$73:$73,conditions!$8:$8,"&lt;="&amp;BT$9,conditions!$9:$9,"&gt;="&amp;BT$9)-SUMIFS(conditions!$71:$71,conditions!$8:$8,"&lt;="&amp;BT$9,conditions!$9:$9,"&gt;="&amp;BT$9)&lt;$U$9,SUMIFS(18:18,$9:$9,BT$9-SUMIFS(conditions!$73:$73,conditions!$8:$8,"&lt;="&amp;BT$9,conditions!$9:$9,"&gt;="&amp;BT$9))*conditions!$U$69*conditions!$U$72,SUMIFS(18:18,$9:$9,BT$9-SUMIFS(conditions!$73:$73,conditions!$8:$8,"&lt;="&amp;BT$9,conditions!$9:$9,"&gt;="&amp;BT$9))*SUMIFS(conditions!$69:$69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*SUMIFS(conditions!$72:$72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))</f>
        <v>20.25</v>
      </c>
      <c r="BU99" s="37">
        <f>IF(BU$9="",0,IF(BU$9-SUMIFS(conditions!$73:$73,conditions!$8:$8,"&lt;="&amp;BU$9,conditions!$9:$9,"&gt;="&amp;BU$9)-SUMIFS(conditions!$71:$71,conditions!$8:$8,"&lt;="&amp;BU$9,conditions!$9:$9,"&gt;="&amp;BU$9)&lt;$U$9,SUMIFS(18:18,$9:$9,BU$9-SUMIFS(conditions!$73:$73,conditions!$8:$8,"&lt;="&amp;BU$9,conditions!$9:$9,"&gt;="&amp;BU$9))*conditions!$U$69*conditions!$U$72,SUMIFS(18:18,$9:$9,BU$9-SUMIFS(conditions!$73:$73,conditions!$8:$8,"&lt;="&amp;BU$9,conditions!$9:$9,"&gt;="&amp;BU$9))*SUMIFS(conditions!$69:$69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*SUMIFS(conditions!$72:$72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))</f>
        <v>20.25</v>
      </c>
      <c r="BV99" s="37">
        <f>IF(BV$9="",0,IF(BV$9-SUMIFS(conditions!$73:$73,conditions!$8:$8,"&lt;="&amp;BV$9,conditions!$9:$9,"&gt;="&amp;BV$9)-SUMIFS(conditions!$71:$71,conditions!$8:$8,"&lt;="&amp;BV$9,conditions!$9:$9,"&gt;="&amp;BV$9)&lt;$U$9,SUMIFS(18:18,$9:$9,BV$9-SUMIFS(conditions!$73:$73,conditions!$8:$8,"&lt;="&amp;BV$9,conditions!$9:$9,"&gt;="&amp;BV$9))*conditions!$U$69*conditions!$U$72,SUMIFS(18:18,$9:$9,BV$9-SUMIFS(conditions!$73:$73,conditions!$8:$8,"&lt;="&amp;BV$9,conditions!$9:$9,"&gt;="&amp;BV$9))*SUMIFS(conditions!$69:$69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*SUMIFS(conditions!$72:$72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))</f>
        <v>20.25</v>
      </c>
      <c r="BW99" s="37">
        <f>IF(BW$9="",0,IF(BW$9-SUMIFS(conditions!$73:$73,conditions!$8:$8,"&lt;="&amp;BW$9,conditions!$9:$9,"&gt;="&amp;BW$9)-SUMIFS(conditions!$71:$71,conditions!$8:$8,"&lt;="&amp;BW$9,conditions!$9:$9,"&gt;="&amp;BW$9)&lt;$U$9,SUMIFS(18:18,$9:$9,BW$9-SUMIFS(conditions!$73:$73,conditions!$8:$8,"&lt;="&amp;BW$9,conditions!$9:$9,"&gt;="&amp;BW$9))*conditions!$U$69*conditions!$U$72,SUMIFS(18:18,$9:$9,BW$9-SUMIFS(conditions!$73:$73,conditions!$8:$8,"&lt;="&amp;BW$9,conditions!$9:$9,"&gt;="&amp;BW$9))*SUMIFS(conditions!$69:$69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*SUMIFS(conditions!$72:$72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))</f>
        <v>20.25</v>
      </c>
      <c r="BX99" s="37">
        <f>IF(BX$9="",0,IF(BX$9-SUMIFS(conditions!$73:$73,conditions!$8:$8,"&lt;="&amp;BX$9,conditions!$9:$9,"&gt;="&amp;BX$9)-SUMIFS(conditions!$71:$71,conditions!$8:$8,"&lt;="&amp;BX$9,conditions!$9:$9,"&gt;="&amp;BX$9)&lt;$U$9,SUMIFS(18:18,$9:$9,BX$9-SUMIFS(conditions!$73:$73,conditions!$8:$8,"&lt;="&amp;BX$9,conditions!$9:$9,"&gt;="&amp;BX$9))*conditions!$U$69*conditions!$U$72,SUMIFS(18:18,$9:$9,BX$9-SUMIFS(conditions!$73:$73,conditions!$8:$8,"&lt;="&amp;BX$9,conditions!$9:$9,"&gt;="&amp;BX$9))*SUMIFS(conditions!$69:$69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*SUMIFS(conditions!$72:$72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))</f>
        <v>0</v>
      </c>
      <c r="BY99" s="37">
        <f>IF(BY$9="",0,IF(BY$9-SUMIFS(conditions!$73:$73,conditions!$8:$8,"&lt;="&amp;BY$9,conditions!$9:$9,"&gt;="&amp;BY$9)-SUMIFS(conditions!$71:$71,conditions!$8:$8,"&lt;="&amp;BY$9,conditions!$9:$9,"&gt;="&amp;BY$9)&lt;$U$9,SUMIFS(18:18,$9:$9,BY$9-SUMIFS(conditions!$73:$73,conditions!$8:$8,"&lt;="&amp;BY$9,conditions!$9:$9,"&gt;="&amp;BY$9))*conditions!$U$69*conditions!$U$72,SUMIFS(18:18,$9:$9,BY$9-SUMIFS(conditions!$73:$73,conditions!$8:$8,"&lt;="&amp;BY$9,conditions!$9:$9,"&gt;="&amp;BY$9))*SUMIFS(conditions!$69:$69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*SUMIFS(conditions!$72:$72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))</f>
        <v>0</v>
      </c>
      <c r="BZ99" s="37">
        <f>IF(BZ$9="",0,IF(BZ$9-SUMIFS(conditions!$73:$73,conditions!$8:$8,"&lt;="&amp;BZ$9,conditions!$9:$9,"&gt;="&amp;BZ$9)-SUMIFS(conditions!$71:$71,conditions!$8:$8,"&lt;="&amp;BZ$9,conditions!$9:$9,"&gt;="&amp;BZ$9)&lt;$U$9,SUMIFS(18:18,$9:$9,BZ$9-SUMIFS(conditions!$73:$73,conditions!$8:$8,"&lt;="&amp;BZ$9,conditions!$9:$9,"&gt;="&amp;BZ$9))*conditions!$U$69*conditions!$U$72,SUMIFS(18:18,$9:$9,BZ$9-SUMIFS(conditions!$73:$73,conditions!$8:$8,"&lt;="&amp;BZ$9,conditions!$9:$9,"&gt;="&amp;BZ$9))*SUMIFS(conditions!$69:$69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*SUMIFS(conditions!$72:$72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))</f>
        <v>20.25</v>
      </c>
      <c r="CA99" s="37">
        <f>IF(CA$9="",0,IF(CA$9-SUMIFS(conditions!$73:$73,conditions!$8:$8,"&lt;="&amp;CA$9,conditions!$9:$9,"&gt;="&amp;CA$9)-SUMIFS(conditions!$71:$71,conditions!$8:$8,"&lt;="&amp;CA$9,conditions!$9:$9,"&gt;="&amp;CA$9)&lt;$U$9,SUMIFS(18:18,$9:$9,CA$9-SUMIFS(conditions!$73:$73,conditions!$8:$8,"&lt;="&amp;CA$9,conditions!$9:$9,"&gt;="&amp;CA$9))*conditions!$U$69*conditions!$U$72,SUMIFS(18:18,$9:$9,CA$9-SUMIFS(conditions!$73:$73,conditions!$8:$8,"&lt;="&amp;CA$9,conditions!$9:$9,"&gt;="&amp;CA$9))*SUMIFS(conditions!$69:$69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*SUMIFS(conditions!$72:$72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))</f>
        <v>20.25</v>
      </c>
      <c r="CB99" s="37">
        <f>IF(CB$9="",0,IF(CB$9-SUMIFS(conditions!$73:$73,conditions!$8:$8,"&lt;="&amp;CB$9,conditions!$9:$9,"&gt;="&amp;CB$9)-SUMIFS(conditions!$71:$71,conditions!$8:$8,"&lt;="&amp;CB$9,conditions!$9:$9,"&gt;="&amp;CB$9)&lt;$U$9,SUMIFS(18:18,$9:$9,CB$9-SUMIFS(conditions!$73:$73,conditions!$8:$8,"&lt;="&amp;CB$9,conditions!$9:$9,"&gt;="&amp;CB$9))*conditions!$U$69*conditions!$U$72,SUMIFS(18:18,$9:$9,CB$9-SUMIFS(conditions!$73:$73,conditions!$8:$8,"&lt;="&amp;CB$9,conditions!$9:$9,"&gt;="&amp;CB$9))*SUMIFS(conditions!$69:$69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*SUMIFS(conditions!$72:$72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))</f>
        <v>20.25</v>
      </c>
      <c r="CC99" s="37">
        <f>IF(CC$9="",0,IF(CC$9-SUMIFS(conditions!$73:$73,conditions!$8:$8,"&lt;="&amp;CC$9,conditions!$9:$9,"&gt;="&amp;CC$9)-SUMIFS(conditions!$71:$71,conditions!$8:$8,"&lt;="&amp;CC$9,conditions!$9:$9,"&gt;="&amp;CC$9)&lt;$U$9,SUMIFS(18:18,$9:$9,CC$9-SUMIFS(conditions!$73:$73,conditions!$8:$8,"&lt;="&amp;CC$9,conditions!$9:$9,"&gt;="&amp;CC$9))*conditions!$U$69*conditions!$U$72,SUMIFS(18:18,$9:$9,CC$9-SUMIFS(conditions!$73:$73,conditions!$8:$8,"&lt;="&amp;CC$9,conditions!$9:$9,"&gt;="&amp;CC$9))*SUMIFS(conditions!$69:$69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*SUMIFS(conditions!$72:$72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))</f>
        <v>20.25</v>
      </c>
      <c r="CD99" s="37">
        <f>IF(CD$9="",0,IF(CD$9-SUMIFS(conditions!$73:$73,conditions!$8:$8,"&lt;="&amp;CD$9,conditions!$9:$9,"&gt;="&amp;CD$9)-SUMIFS(conditions!$71:$71,conditions!$8:$8,"&lt;="&amp;CD$9,conditions!$9:$9,"&gt;="&amp;CD$9)&lt;$U$9,SUMIFS(18:18,$9:$9,CD$9-SUMIFS(conditions!$73:$73,conditions!$8:$8,"&lt;="&amp;CD$9,conditions!$9:$9,"&gt;="&amp;CD$9))*conditions!$U$69*conditions!$U$72,SUMIFS(18:18,$9:$9,CD$9-SUMIFS(conditions!$73:$73,conditions!$8:$8,"&lt;="&amp;CD$9,conditions!$9:$9,"&gt;="&amp;CD$9))*SUMIFS(conditions!$69:$69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*SUMIFS(conditions!$72:$72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))</f>
        <v>20.25</v>
      </c>
      <c r="CE99" s="37">
        <f>IF(CE$9="",0,IF(CE$9-SUMIFS(conditions!$73:$73,conditions!$8:$8,"&lt;="&amp;CE$9,conditions!$9:$9,"&gt;="&amp;CE$9)-SUMIFS(conditions!$71:$71,conditions!$8:$8,"&lt;="&amp;CE$9,conditions!$9:$9,"&gt;="&amp;CE$9)&lt;$U$9,SUMIFS(18:18,$9:$9,CE$9-SUMIFS(conditions!$73:$73,conditions!$8:$8,"&lt;="&amp;CE$9,conditions!$9:$9,"&gt;="&amp;CE$9))*conditions!$U$69*conditions!$U$72,SUMIFS(18:18,$9:$9,CE$9-SUMIFS(conditions!$73:$73,conditions!$8:$8,"&lt;="&amp;CE$9,conditions!$9:$9,"&gt;="&amp;CE$9))*SUMIFS(conditions!$69:$69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*SUMIFS(conditions!$72:$72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))</f>
        <v>0</v>
      </c>
      <c r="CF99" s="37">
        <f>IF(CF$9="",0,IF(CF$9-SUMIFS(conditions!$73:$73,conditions!$8:$8,"&lt;="&amp;CF$9,conditions!$9:$9,"&gt;="&amp;CF$9)-SUMIFS(conditions!$71:$71,conditions!$8:$8,"&lt;="&amp;CF$9,conditions!$9:$9,"&gt;="&amp;CF$9)&lt;$U$9,SUMIFS(18:18,$9:$9,CF$9-SUMIFS(conditions!$73:$73,conditions!$8:$8,"&lt;="&amp;CF$9,conditions!$9:$9,"&gt;="&amp;CF$9))*conditions!$U$69*conditions!$U$72,SUMIFS(18:18,$9:$9,CF$9-SUMIFS(conditions!$73:$73,conditions!$8:$8,"&lt;="&amp;CF$9,conditions!$9:$9,"&gt;="&amp;CF$9))*SUMIFS(conditions!$69:$69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*SUMIFS(conditions!$72:$72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))</f>
        <v>0</v>
      </c>
      <c r="CG99" s="37">
        <f>IF(CG$9="",0,IF(CG$9-SUMIFS(conditions!$73:$73,conditions!$8:$8,"&lt;="&amp;CG$9,conditions!$9:$9,"&gt;="&amp;CG$9)-SUMIFS(conditions!$71:$71,conditions!$8:$8,"&lt;="&amp;CG$9,conditions!$9:$9,"&gt;="&amp;CG$9)&lt;$U$9,SUMIFS(18:18,$9:$9,CG$9-SUMIFS(conditions!$73:$73,conditions!$8:$8,"&lt;="&amp;CG$9,conditions!$9:$9,"&gt;="&amp;CG$9))*conditions!$U$69*conditions!$U$72,SUMIFS(18:18,$9:$9,CG$9-SUMIFS(conditions!$73:$73,conditions!$8:$8,"&lt;="&amp;CG$9,conditions!$9:$9,"&gt;="&amp;CG$9))*SUMIFS(conditions!$69:$69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*SUMIFS(conditions!$72:$72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))</f>
        <v>20.25</v>
      </c>
      <c r="CH99" s="37">
        <f>IF(CH$9="",0,IF(CH$9-SUMIFS(conditions!$73:$73,conditions!$8:$8,"&lt;="&amp;CH$9,conditions!$9:$9,"&gt;="&amp;CH$9)-SUMIFS(conditions!$71:$71,conditions!$8:$8,"&lt;="&amp;CH$9,conditions!$9:$9,"&gt;="&amp;CH$9)&lt;$U$9,SUMIFS(18:18,$9:$9,CH$9-SUMIFS(conditions!$73:$73,conditions!$8:$8,"&lt;="&amp;CH$9,conditions!$9:$9,"&gt;="&amp;CH$9))*conditions!$U$69*conditions!$U$72,SUMIFS(18:18,$9:$9,CH$9-SUMIFS(conditions!$73:$73,conditions!$8:$8,"&lt;="&amp;CH$9,conditions!$9:$9,"&gt;="&amp;CH$9))*SUMIFS(conditions!$69:$69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*SUMIFS(conditions!$72:$72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))</f>
        <v>20.25</v>
      </c>
      <c r="CI99" s="37">
        <f>IF(CI$9="",0,IF(CI$9-SUMIFS(conditions!$73:$73,conditions!$8:$8,"&lt;="&amp;CI$9,conditions!$9:$9,"&gt;="&amp;CI$9)-SUMIFS(conditions!$71:$71,conditions!$8:$8,"&lt;="&amp;CI$9,conditions!$9:$9,"&gt;="&amp;CI$9)&lt;$U$9,SUMIFS(18:18,$9:$9,CI$9-SUMIFS(conditions!$73:$73,conditions!$8:$8,"&lt;="&amp;CI$9,conditions!$9:$9,"&gt;="&amp;CI$9))*conditions!$U$69*conditions!$U$72,SUMIFS(18:18,$9:$9,CI$9-SUMIFS(conditions!$73:$73,conditions!$8:$8,"&lt;="&amp;CI$9,conditions!$9:$9,"&gt;="&amp;CI$9))*SUMIFS(conditions!$69:$69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*SUMIFS(conditions!$72:$72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))</f>
        <v>20.25</v>
      </c>
      <c r="CJ99" s="37">
        <f>IF(CJ$9="",0,IF(CJ$9-SUMIFS(conditions!$73:$73,conditions!$8:$8,"&lt;="&amp;CJ$9,conditions!$9:$9,"&gt;="&amp;CJ$9)-SUMIFS(conditions!$71:$71,conditions!$8:$8,"&lt;="&amp;CJ$9,conditions!$9:$9,"&gt;="&amp;CJ$9)&lt;$U$9,SUMIFS(18:18,$9:$9,CJ$9-SUMIFS(conditions!$73:$73,conditions!$8:$8,"&lt;="&amp;CJ$9,conditions!$9:$9,"&gt;="&amp;CJ$9))*conditions!$U$69*conditions!$U$72,SUMIFS(18:18,$9:$9,CJ$9-SUMIFS(conditions!$73:$73,conditions!$8:$8,"&lt;="&amp;CJ$9,conditions!$9:$9,"&gt;="&amp;CJ$9))*SUMIFS(conditions!$69:$69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*SUMIFS(conditions!$72:$72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))</f>
        <v>20.25</v>
      </c>
      <c r="CK99" s="37">
        <f>IF(CK$9="",0,IF(CK$9-SUMIFS(conditions!$73:$73,conditions!$8:$8,"&lt;="&amp;CK$9,conditions!$9:$9,"&gt;="&amp;CK$9)-SUMIFS(conditions!$71:$71,conditions!$8:$8,"&lt;="&amp;CK$9,conditions!$9:$9,"&gt;="&amp;CK$9)&lt;$U$9,SUMIFS(18:18,$9:$9,CK$9-SUMIFS(conditions!$73:$73,conditions!$8:$8,"&lt;="&amp;CK$9,conditions!$9:$9,"&gt;="&amp;CK$9))*conditions!$U$69*conditions!$U$72,SUMIFS(18:18,$9:$9,CK$9-SUMIFS(conditions!$73:$73,conditions!$8:$8,"&lt;="&amp;CK$9,conditions!$9:$9,"&gt;="&amp;CK$9))*SUMIFS(conditions!$69:$69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*SUMIFS(conditions!$72:$72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))</f>
        <v>20.25</v>
      </c>
      <c r="CL99" s="37">
        <f>IF(CL$9="",0,IF(CL$9-SUMIFS(conditions!$73:$73,conditions!$8:$8,"&lt;="&amp;CL$9,conditions!$9:$9,"&gt;="&amp;CL$9)-SUMIFS(conditions!$71:$71,conditions!$8:$8,"&lt;="&amp;CL$9,conditions!$9:$9,"&gt;="&amp;CL$9)&lt;$U$9,SUMIFS(18:18,$9:$9,CL$9-SUMIFS(conditions!$73:$73,conditions!$8:$8,"&lt;="&amp;CL$9,conditions!$9:$9,"&gt;="&amp;CL$9))*conditions!$U$69*conditions!$U$72,SUMIFS(18:18,$9:$9,CL$9-SUMIFS(conditions!$73:$73,conditions!$8:$8,"&lt;="&amp;CL$9,conditions!$9:$9,"&gt;="&amp;CL$9))*SUMIFS(conditions!$69:$69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*SUMIFS(conditions!$72:$72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))</f>
        <v>0</v>
      </c>
      <c r="CM99" s="37">
        <f>IF(CM$9="",0,IF(CM$9-SUMIFS(conditions!$73:$73,conditions!$8:$8,"&lt;="&amp;CM$9,conditions!$9:$9,"&gt;="&amp;CM$9)-SUMIFS(conditions!$71:$71,conditions!$8:$8,"&lt;="&amp;CM$9,conditions!$9:$9,"&gt;="&amp;CM$9)&lt;$U$9,SUMIFS(18:18,$9:$9,CM$9-SUMIFS(conditions!$73:$73,conditions!$8:$8,"&lt;="&amp;CM$9,conditions!$9:$9,"&gt;="&amp;CM$9))*conditions!$U$69*conditions!$U$72,SUMIFS(18:18,$9:$9,CM$9-SUMIFS(conditions!$73:$73,conditions!$8:$8,"&lt;="&amp;CM$9,conditions!$9:$9,"&gt;="&amp;CM$9))*SUMIFS(conditions!$69:$69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*SUMIFS(conditions!$72:$72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))</f>
        <v>0</v>
      </c>
      <c r="CN99" s="37">
        <f>IF(CN$9="",0,IF(CN$9-SUMIFS(conditions!$73:$73,conditions!$8:$8,"&lt;="&amp;CN$9,conditions!$9:$9,"&gt;="&amp;CN$9)-SUMIFS(conditions!$71:$71,conditions!$8:$8,"&lt;="&amp;CN$9,conditions!$9:$9,"&gt;="&amp;CN$9)&lt;$U$9,SUMIFS(18:18,$9:$9,CN$9-SUMIFS(conditions!$73:$73,conditions!$8:$8,"&lt;="&amp;CN$9,conditions!$9:$9,"&gt;="&amp;CN$9))*conditions!$U$69*conditions!$U$72,SUMIFS(18:18,$9:$9,CN$9-SUMIFS(conditions!$73:$73,conditions!$8:$8,"&lt;="&amp;CN$9,conditions!$9:$9,"&gt;="&amp;CN$9))*SUMIFS(conditions!$69:$69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*SUMIFS(conditions!$72:$72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))</f>
        <v>20.25</v>
      </c>
      <c r="CO99" s="37">
        <f>IF(CO$9="",0,IF(CO$9-SUMIFS(conditions!$73:$73,conditions!$8:$8,"&lt;="&amp;CO$9,conditions!$9:$9,"&gt;="&amp;CO$9)-SUMIFS(conditions!$71:$71,conditions!$8:$8,"&lt;="&amp;CO$9,conditions!$9:$9,"&gt;="&amp;CO$9)&lt;$U$9,SUMIFS(18:18,$9:$9,CO$9-SUMIFS(conditions!$73:$73,conditions!$8:$8,"&lt;="&amp;CO$9,conditions!$9:$9,"&gt;="&amp;CO$9))*conditions!$U$69*conditions!$U$72,SUMIFS(18:18,$9:$9,CO$9-SUMIFS(conditions!$73:$73,conditions!$8:$8,"&lt;="&amp;CO$9,conditions!$9:$9,"&gt;="&amp;CO$9))*SUMIFS(conditions!$69:$69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*SUMIFS(conditions!$72:$72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))</f>
        <v>20.25</v>
      </c>
      <c r="CP99" s="37">
        <f>IF(CP$9="",0,IF(CP$9-SUMIFS(conditions!$73:$73,conditions!$8:$8,"&lt;="&amp;CP$9,conditions!$9:$9,"&gt;="&amp;CP$9)-SUMIFS(conditions!$71:$71,conditions!$8:$8,"&lt;="&amp;CP$9,conditions!$9:$9,"&gt;="&amp;CP$9)&lt;$U$9,SUMIFS(18:18,$9:$9,CP$9-SUMIFS(conditions!$73:$73,conditions!$8:$8,"&lt;="&amp;CP$9,conditions!$9:$9,"&gt;="&amp;CP$9))*conditions!$U$69*conditions!$U$72,SUMIFS(18:18,$9:$9,CP$9-SUMIFS(conditions!$73:$73,conditions!$8:$8,"&lt;="&amp;CP$9,conditions!$9:$9,"&gt;="&amp;CP$9))*SUMIFS(conditions!$69:$69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*SUMIFS(conditions!$72:$72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))</f>
        <v>20.25</v>
      </c>
      <c r="CQ99" s="37">
        <f>IF(CQ$9="",0,IF(CQ$9-SUMIFS(conditions!$73:$73,conditions!$8:$8,"&lt;="&amp;CQ$9,conditions!$9:$9,"&gt;="&amp;CQ$9)-SUMIFS(conditions!$71:$71,conditions!$8:$8,"&lt;="&amp;CQ$9,conditions!$9:$9,"&gt;="&amp;CQ$9)&lt;$U$9,SUMIFS(18:18,$9:$9,CQ$9-SUMIFS(conditions!$73:$73,conditions!$8:$8,"&lt;="&amp;CQ$9,conditions!$9:$9,"&gt;="&amp;CQ$9))*conditions!$U$69*conditions!$U$72,SUMIFS(18:18,$9:$9,CQ$9-SUMIFS(conditions!$73:$73,conditions!$8:$8,"&lt;="&amp;CQ$9,conditions!$9:$9,"&gt;="&amp;CQ$9))*SUMIFS(conditions!$69:$69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*SUMIFS(conditions!$72:$72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))</f>
        <v>20.25</v>
      </c>
      <c r="CR99" s="37">
        <f>IF(CR$9="",0,IF(CR$9-SUMIFS(conditions!$73:$73,conditions!$8:$8,"&lt;="&amp;CR$9,conditions!$9:$9,"&gt;="&amp;CR$9)-SUMIFS(conditions!$71:$71,conditions!$8:$8,"&lt;="&amp;CR$9,conditions!$9:$9,"&gt;="&amp;CR$9)&lt;$U$9,SUMIFS(18:18,$9:$9,CR$9-SUMIFS(conditions!$73:$73,conditions!$8:$8,"&lt;="&amp;CR$9,conditions!$9:$9,"&gt;="&amp;CR$9))*conditions!$U$69*conditions!$U$72,SUMIFS(18:18,$9:$9,CR$9-SUMIFS(conditions!$73:$73,conditions!$8:$8,"&lt;="&amp;CR$9,conditions!$9:$9,"&gt;="&amp;CR$9))*SUMIFS(conditions!$69:$69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*SUMIFS(conditions!$72:$72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))</f>
        <v>20.25</v>
      </c>
      <c r="CS99" s="37">
        <f>IF(CS$9="",0,IF(CS$9-SUMIFS(conditions!$73:$73,conditions!$8:$8,"&lt;="&amp;CS$9,conditions!$9:$9,"&gt;="&amp;CS$9)-SUMIFS(conditions!$71:$71,conditions!$8:$8,"&lt;="&amp;CS$9,conditions!$9:$9,"&gt;="&amp;CS$9)&lt;$U$9,SUMIFS(18:18,$9:$9,CS$9-SUMIFS(conditions!$73:$73,conditions!$8:$8,"&lt;="&amp;CS$9,conditions!$9:$9,"&gt;="&amp;CS$9))*conditions!$U$69*conditions!$U$72,SUMIFS(18:18,$9:$9,CS$9-SUMIFS(conditions!$73:$73,conditions!$8:$8,"&lt;="&amp;CS$9,conditions!$9:$9,"&gt;="&amp;CS$9))*SUMIFS(conditions!$69:$69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*SUMIFS(conditions!$72:$72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))</f>
        <v>0</v>
      </c>
      <c r="CT99" s="37">
        <f>IF(CT$9="",0,IF(CT$9-SUMIFS(conditions!$73:$73,conditions!$8:$8,"&lt;="&amp;CT$9,conditions!$9:$9,"&gt;="&amp;CT$9)-SUMIFS(conditions!$71:$71,conditions!$8:$8,"&lt;="&amp;CT$9,conditions!$9:$9,"&gt;="&amp;CT$9)&lt;$U$9,SUMIFS(18:18,$9:$9,CT$9-SUMIFS(conditions!$73:$73,conditions!$8:$8,"&lt;="&amp;CT$9,conditions!$9:$9,"&gt;="&amp;CT$9))*conditions!$U$69*conditions!$U$72,SUMIFS(18:18,$9:$9,CT$9-SUMIFS(conditions!$73:$73,conditions!$8:$8,"&lt;="&amp;CT$9,conditions!$9:$9,"&gt;="&amp;CT$9))*SUMIFS(conditions!$69:$69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*SUMIFS(conditions!$72:$72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))</f>
        <v>0</v>
      </c>
      <c r="CU99" s="37">
        <f>IF(CU$9="",0,IF(CU$9-SUMIFS(conditions!$73:$73,conditions!$8:$8,"&lt;="&amp;CU$9,conditions!$9:$9,"&gt;="&amp;CU$9)-SUMIFS(conditions!$71:$71,conditions!$8:$8,"&lt;="&amp;CU$9,conditions!$9:$9,"&gt;="&amp;CU$9)&lt;$U$9,SUMIFS(18:18,$9:$9,CU$9-SUMIFS(conditions!$73:$73,conditions!$8:$8,"&lt;="&amp;CU$9,conditions!$9:$9,"&gt;="&amp;CU$9))*conditions!$U$69*conditions!$U$72,SUMIFS(18:18,$9:$9,CU$9-SUMIFS(conditions!$73:$73,conditions!$8:$8,"&lt;="&amp;CU$9,conditions!$9:$9,"&gt;="&amp;CU$9))*SUMIFS(conditions!$69:$69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*SUMIFS(conditions!$72:$72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))</f>
        <v>13.5</v>
      </c>
      <c r="CV99" s="37">
        <f>IF(CV$9="",0,IF(CV$9-SUMIFS(conditions!$73:$73,conditions!$8:$8,"&lt;="&amp;CV$9,conditions!$9:$9,"&gt;="&amp;CV$9)-SUMIFS(conditions!$71:$71,conditions!$8:$8,"&lt;="&amp;CV$9,conditions!$9:$9,"&gt;="&amp;CV$9)&lt;$U$9,SUMIFS(18:18,$9:$9,CV$9-SUMIFS(conditions!$73:$73,conditions!$8:$8,"&lt;="&amp;CV$9,conditions!$9:$9,"&gt;="&amp;CV$9))*conditions!$U$69*conditions!$U$72,SUMIFS(18:18,$9:$9,CV$9-SUMIFS(conditions!$73:$73,conditions!$8:$8,"&lt;="&amp;CV$9,conditions!$9:$9,"&gt;="&amp;CV$9))*SUMIFS(conditions!$69:$69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*SUMIFS(conditions!$72:$72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))</f>
        <v>13.5</v>
      </c>
      <c r="CW99" s="37">
        <f>IF(CW$9="",0,IF(CW$9-SUMIFS(conditions!$73:$73,conditions!$8:$8,"&lt;="&amp;CW$9,conditions!$9:$9,"&gt;="&amp;CW$9)-SUMIFS(conditions!$71:$71,conditions!$8:$8,"&lt;="&amp;CW$9,conditions!$9:$9,"&gt;="&amp;CW$9)&lt;$U$9,SUMIFS(18:18,$9:$9,CW$9-SUMIFS(conditions!$73:$73,conditions!$8:$8,"&lt;="&amp;CW$9,conditions!$9:$9,"&gt;="&amp;CW$9))*conditions!$U$69*conditions!$U$72,SUMIFS(18:18,$9:$9,CW$9-SUMIFS(conditions!$73:$73,conditions!$8:$8,"&lt;="&amp;CW$9,conditions!$9:$9,"&gt;="&amp;CW$9))*SUMIFS(conditions!$69:$69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*SUMIFS(conditions!$72:$72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))</f>
        <v>13.5</v>
      </c>
      <c r="CX99" s="37">
        <f>IF(CX$9="",0,IF(CX$9-SUMIFS(conditions!$73:$73,conditions!$8:$8,"&lt;="&amp;CX$9,conditions!$9:$9,"&gt;="&amp;CX$9)-SUMIFS(conditions!$71:$71,conditions!$8:$8,"&lt;="&amp;CX$9,conditions!$9:$9,"&gt;="&amp;CX$9)&lt;$U$9,SUMIFS(18:18,$9:$9,CX$9-SUMIFS(conditions!$73:$73,conditions!$8:$8,"&lt;="&amp;CX$9,conditions!$9:$9,"&gt;="&amp;CX$9))*conditions!$U$69*conditions!$U$72,SUMIFS(18:18,$9:$9,CX$9-SUMIFS(conditions!$73:$73,conditions!$8:$8,"&lt;="&amp;CX$9,conditions!$9:$9,"&gt;="&amp;CX$9))*SUMIFS(conditions!$69:$69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*SUMIFS(conditions!$72:$72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))</f>
        <v>13.5</v>
      </c>
      <c r="CY99" s="37">
        <f>IF(CY$9="",0,IF(CY$9-SUMIFS(conditions!$73:$73,conditions!$8:$8,"&lt;="&amp;CY$9,conditions!$9:$9,"&gt;="&amp;CY$9)-SUMIFS(conditions!$71:$71,conditions!$8:$8,"&lt;="&amp;CY$9,conditions!$9:$9,"&gt;="&amp;CY$9)&lt;$U$9,SUMIFS(18:18,$9:$9,CY$9-SUMIFS(conditions!$73:$73,conditions!$8:$8,"&lt;="&amp;CY$9,conditions!$9:$9,"&gt;="&amp;CY$9))*conditions!$U$69*conditions!$U$72,SUMIFS(18:18,$9:$9,CY$9-SUMIFS(conditions!$73:$73,conditions!$8:$8,"&lt;="&amp;CY$9,conditions!$9:$9,"&gt;="&amp;CY$9))*SUMIFS(conditions!$69:$69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*SUMIFS(conditions!$72:$72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))</f>
        <v>13.5</v>
      </c>
      <c r="CZ99" s="37">
        <f>IF(CZ$9="",0,IF(CZ$9-SUMIFS(conditions!$73:$73,conditions!$8:$8,"&lt;="&amp;CZ$9,conditions!$9:$9,"&gt;="&amp;CZ$9)-SUMIFS(conditions!$71:$71,conditions!$8:$8,"&lt;="&amp;CZ$9,conditions!$9:$9,"&gt;="&amp;CZ$9)&lt;$U$9,SUMIFS(18:18,$9:$9,CZ$9-SUMIFS(conditions!$73:$73,conditions!$8:$8,"&lt;="&amp;CZ$9,conditions!$9:$9,"&gt;="&amp;CZ$9))*conditions!$U$69*conditions!$U$72,SUMIFS(18:18,$9:$9,CZ$9-SUMIFS(conditions!$73:$73,conditions!$8:$8,"&lt;="&amp;CZ$9,conditions!$9:$9,"&gt;="&amp;CZ$9))*SUMIFS(conditions!$69:$69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*SUMIFS(conditions!$72:$72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))</f>
        <v>0</v>
      </c>
      <c r="DA99" s="37">
        <f>IF(DA$9="",0,IF(DA$9-SUMIFS(conditions!$73:$73,conditions!$8:$8,"&lt;="&amp;DA$9,conditions!$9:$9,"&gt;="&amp;DA$9)-SUMIFS(conditions!$71:$71,conditions!$8:$8,"&lt;="&amp;DA$9,conditions!$9:$9,"&gt;="&amp;DA$9)&lt;$U$9,SUMIFS(18:18,$9:$9,DA$9-SUMIFS(conditions!$73:$73,conditions!$8:$8,"&lt;="&amp;DA$9,conditions!$9:$9,"&gt;="&amp;DA$9))*conditions!$U$69*conditions!$U$72,SUMIFS(18:18,$9:$9,DA$9-SUMIFS(conditions!$73:$73,conditions!$8:$8,"&lt;="&amp;DA$9,conditions!$9:$9,"&gt;="&amp;DA$9))*SUMIFS(conditions!$69:$69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*SUMIFS(conditions!$72:$72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))</f>
        <v>0</v>
      </c>
      <c r="DB99" s="37">
        <f>IF(DB$9="",0,IF(DB$9-SUMIFS(conditions!$73:$73,conditions!$8:$8,"&lt;="&amp;DB$9,conditions!$9:$9,"&gt;="&amp;DB$9)-SUMIFS(conditions!$71:$71,conditions!$8:$8,"&lt;="&amp;DB$9,conditions!$9:$9,"&gt;="&amp;DB$9)&lt;$U$9,SUMIFS(18:18,$9:$9,DB$9-SUMIFS(conditions!$73:$73,conditions!$8:$8,"&lt;="&amp;DB$9,conditions!$9:$9,"&gt;="&amp;DB$9))*conditions!$U$69*conditions!$U$72,SUMIFS(18:18,$9:$9,DB$9-SUMIFS(conditions!$73:$73,conditions!$8:$8,"&lt;="&amp;DB$9,conditions!$9:$9,"&gt;="&amp;DB$9))*SUMIFS(conditions!$69:$69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*SUMIFS(conditions!$72:$72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))</f>
        <v>13.5</v>
      </c>
      <c r="DC99" s="37">
        <f>IF(DC$9="",0,IF(DC$9-SUMIFS(conditions!$73:$73,conditions!$8:$8,"&lt;="&amp;DC$9,conditions!$9:$9,"&gt;="&amp;DC$9)-SUMIFS(conditions!$71:$71,conditions!$8:$8,"&lt;="&amp;DC$9,conditions!$9:$9,"&gt;="&amp;DC$9)&lt;$U$9,SUMIFS(18:18,$9:$9,DC$9-SUMIFS(conditions!$73:$73,conditions!$8:$8,"&lt;="&amp;DC$9,conditions!$9:$9,"&gt;="&amp;DC$9))*conditions!$U$69*conditions!$U$72,SUMIFS(18:18,$9:$9,DC$9-SUMIFS(conditions!$73:$73,conditions!$8:$8,"&lt;="&amp;DC$9,conditions!$9:$9,"&gt;="&amp;DC$9))*SUMIFS(conditions!$69:$69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*SUMIFS(conditions!$72:$72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))</f>
        <v>13.5</v>
      </c>
      <c r="DD99" s="37">
        <f>IF(DD$9="",0,IF(DD$9-SUMIFS(conditions!$73:$73,conditions!$8:$8,"&lt;="&amp;DD$9,conditions!$9:$9,"&gt;="&amp;DD$9)-SUMIFS(conditions!$71:$71,conditions!$8:$8,"&lt;="&amp;DD$9,conditions!$9:$9,"&gt;="&amp;DD$9)&lt;$U$9,SUMIFS(18:18,$9:$9,DD$9-SUMIFS(conditions!$73:$73,conditions!$8:$8,"&lt;="&amp;DD$9,conditions!$9:$9,"&gt;="&amp;DD$9))*conditions!$U$69*conditions!$U$72,SUMIFS(18:18,$9:$9,DD$9-SUMIFS(conditions!$73:$73,conditions!$8:$8,"&lt;="&amp;DD$9,conditions!$9:$9,"&gt;="&amp;DD$9))*SUMIFS(conditions!$69:$69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*SUMIFS(conditions!$72:$72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))</f>
        <v>13.5</v>
      </c>
      <c r="DE99" s="37">
        <f>IF(DE$9="",0,IF(DE$9-SUMIFS(conditions!$73:$73,conditions!$8:$8,"&lt;="&amp;DE$9,conditions!$9:$9,"&gt;="&amp;DE$9)-SUMIFS(conditions!$71:$71,conditions!$8:$8,"&lt;="&amp;DE$9,conditions!$9:$9,"&gt;="&amp;DE$9)&lt;$U$9,SUMIFS(18:18,$9:$9,DE$9-SUMIFS(conditions!$73:$73,conditions!$8:$8,"&lt;="&amp;DE$9,conditions!$9:$9,"&gt;="&amp;DE$9))*conditions!$U$69*conditions!$U$72,SUMIFS(18:18,$9:$9,DE$9-SUMIFS(conditions!$73:$73,conditions!$8:$8,"&lt;="&amp;DE$9,conditions!$9:$9,"&gt;="&amp;DE$9))*SUMIFS(conditions!$69:$69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*SUMIFS(conditions!$72:$72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))</f>
        <v>13.5</v>
      </c>
      <c r="DF99" s="37">
        <f>IF(DF$9="",0,IF(DF$9-SUMIFS(conditions!$73:$73,conditions!$8:$8,"&lt;="&amp;DF$9,conditions!$9:$9,"&gt;="&amp;DF$9)-SUMIFS(conditions!$71:$71,conditions!$8:$8,"&lt;="&amp;DF$9,conditions!$9:$9,"&gt;="&amp;DF$9)&lt;$U$9,SUMIFS(18:18,$9:$9,DF$9-SUMIFS(conditions!$73:$73,conditions!$8:$8,"&lt;="&amp;DF$9,conditions!$9:$9,"&gt;="&amp;DF$9))*conditions!$U$69*conditions!$U$72,SUMIFS(18:18,$9:$9,DF$9-SUMIFS(conditions!$73:$73,conditions!$8:$8,"&lt;="&amp;DF$9,conditions!$9:$9,"&gt;="&amp;DF$9))*SUMIFS(conditions!$69:$69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*SUMIFS(conditions!$72:$72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))</f>
        <v>13.5</v>
      </c>
      <c r="DG99" s="37">
        <f>IF(DG$9="",0,IF(DG$9-SUMIFS(conditions!$73:$73,conditions!$8:$8,"&lt;="&amp;DG$9,conditions!$9:$9,"&gt;="&amp;DG$9)-SUMIFS(conditions!$71:$71,conditions!$8:$8,"&lt;="&amp;DG$9,conditions!$9:$9,"&gt;="&amp;DG$9)&lt;$U$9,SUMIFS(18:18,$9:$9,DG$9-SUMIFS(conditions!$73:$73,conditions!$8:$8,"&lt;="&amp;DG$9,conditions!$9:$9,"&gt;="&amp;DG$9))*conditions!$U$69*conditions!$U$72,SUMIFS(18:18,$9:$9,DG$9-SUMIFS(conditions!$73:$73,conditions!$8:$8,"&lt;="&amp;DG$9,conditions!$9:$9,"&gt;="&amp;DG$9))*SUMIFS(conditions!$69:$69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*SUMIFS(conditions!$72:$72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))</f>
        <v>0</v>
      </c>
      <c r="DH99" s="37">
        <f>IF(DH$9="",0,IF(DH$9-SUMIFS(conditions!$73:$73,conditions!$8:$8,"&lt;="&amp;DH$9,conditions!$9:$9,"&gt;="&amp;DH$9)-SUMIFS(conditions!$71:$71,conditions!$8:$8,"&lt;="&amp;DH$9,conditions!$9:$9,"&gt;="&amp;DH$9)&lt;$U$9,SUMIFS(18:18,$9:$9,DH$9-SUMIFS(conditions!$73:$73,conditions!$8:$8,"&lt;="&amp;DH$9,conditions!$9:$9,"&gt;="&amp;DH$9))*conditions!$U$69*conditions!$U$72,SUMIFS(18:18,$9:$9,DH$9-SUMIFS(conditions!$73:$73,conditions!$8:$8,"&lt;="&amp;DH$9,conditions!$9:$9,"&gt;="&amp;DH$9))*SUMIFS(conditions!$69:$69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*SUMIFS(conditions!$72:$72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))</f>
        <v>0</v>
      </c>
      <c r="DI99" s="37">
        <f>IF(DI$9="",0,IF(DI$9-SUMIFS(conditions!$73:$73,conditions!$8:$8,"&lt;="&amp;DI$9,conditions!$9:$9,"&gt;="&amp;DI$9)-SUMIFS(conditions!$71:$71,conditions!$8:$8,"&lt;="&amp;DI$9,conditions!$9:$9,"&gt;="&amp;DI$9)&lt;$U$9,SUMIFS(18:18,$9:$9,DI$9-SUMIFS(conditions!$73:$73,conditions!$8:$8,"&lt;="&amp;DI$9,conditions!$9:$9,"&gt;="&amp;DI$9))*conditions!$U$69*conditions!$U$72,SUMIFS(18:18,$9:$9,DI$9-SUMIFS(conditions!$73:$73,conditions!$8:$8,"&lt;="&amp;DI$9,conditions!$9:$9,"&gt;="&amp;DI$9))*SUMIFS(conditions!$69:$69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*SUMIFS(conditions!$72:$72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))</f>
        <v>13.5</v>
      </c>
      <c r="DJ99" s="37">
        <f>IF(DJ$9="",0,IF(DJ$9-SUMIFS(conditions!$73:$73,conditions!$8:$8,"&lt;="&amp;DJ$9,conditions!$9:$9,"&gt;="&amp;DJ$9)-SUMIFS(conditions!$71:$71,conditions!$8:$8,"&lt;="&amp;DJ$9,conditions!$9:$9,"&gt;="&amp;DJ$9)&lt;$U$9,SUMIFS(18:18,$9:$9,DJ$9-SUMIFS(conditions!$73:$73,conditions!$8:$8,"&lt;="&amp;DJ$9,conditions!$9:$9,"&gt;="&amp;DJ$9))*conditions!$U$69*conditions!$U$72,SUMIFS(18:18,$9:$9,DJ$9-SUMIFS(conditions!$73:$73,conditions!$8:$8,"&lt;="&amp;DJ$9,conditions!$9:$9,"&gt;="&amp;DJ$9))*SUMIFS(conditions!$69:$69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*SUMIFS(conditions!$72:$72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))</f>
        <v>13.5</v>
      </c>
      <c r="DK99" s="37">
        <f>IF(DK$9="",0,IF(DK$9-SUMIFS(conditions!$73:$73,conditions!$8:$8,"&lt;="&amp;DK$9,conditions!$9:$9,"&gt;="&amp;DK$9)-SUMIFS(conditions!$71:$71,conditions!$8:$8,"&lt;="&amp;DK$9,conditions!$9:$9,"&gt;="&amp;DK$9)&lt;$U$9,SUMIFS(18:18,$9:$9,DK$9-SUMIFS(conditions!$73:$73,conditions!$8:$8,"&lt;="&amp;DK$9,conditions!$9:$9,"&gt;="&amp;DK$9))*conditions!$U$69*conditions!$U$72,SUMIFS(18:18,$9:$9,DK$9-SUMIFS(conditions!$73:$73,conditions!$8:$8,"&lt;="&amp;DK$9,conditions!$9:$9,"&gt;="&amp;DK$9))*SUMIFS(conditions!$69:$69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*SUMIFS(conditions!$72:$72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))</f>
        <v>13.5</v>
      </c>
      <c r="DL99" s="37">
        <f>IF(DL$9="",0,IF(DL$9-SUMIFS(conditions!$73:$73,conditions!$8:$8,"&lt;="&amp;DL$9,conditions!$9:$9,"&gt;="&amp;DL$9)-SUMIFS(conditions!$71:$71,conditions!$8:$8,"&lt;="&amp;DL$9,conditions!$9:$9,"&gt;="&amp;DL$9)&lt;$U$9,SUMIFS(18:18,$9:$9,DL$9-SUMIFS(conditions!$73:$73,conditions!$8:$8,"&lt;="&amp;DL$9,conditions!$9:$9,"&gt;="&amp;DL$9))*conditions!$U$69*conditions!$U$72,SUMIFS(18:18,$9:$9,DL$9-SUMIFS(conditions!$73:$73,conditions!$8:$8,"&lt;="&amp;DL$9,conditions!$9:$9,"&gt;="&amp;DL$9))*SUMIFS(conditions!$69:$69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*SUMIFS(conditions!$72:$72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))</f>
        <v>13.5</v>
      </c>
      <c r="DM99" s="37">
        <f>IF(DM$9="",0,IF(DM$9-SUMIFS(conditions!$73:$73,conditions!$8:$8,"&lt;="&amp;DM$9,conditions!$9:$9,"&gt;="&amp;DM$9)-SUMIFS(conditions!$71:$71,conditions!$8:$8,"&lt;="&amp;DM$9,conditions!$9:$9,"&gt;="&amp;DM$9)&lt;$U$9,SUMIFS(18:18,$9:$9,DM$9-SUMIFS(conditions!$73:$73,conditions!$8:$8,"&lt;="&amp;DM$9,conditions!$9:$9,"&gt;="&amp;DM$9))*conditions!$U$69*conditions!$U$72,SUMIFS(18:18,$9:$9,DM$9-SUMIFS(conditions!$73:$73,conditions!$8:$8,"&lt;="&amp;DM$9,conditions!$9:$9,"&gt;="&amp;DM$9))*SUMIFS(conditions!$69:$69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*SUMIFS(conditions!$72:$72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))</f>
        <v>13.5</v>
      </c>
      <c r="DN99" s="37">
        <f>IF(DN$9="",0,IF(DN$9-SUMIFS(conditions!$73:$73,conditions!$8:$8,"&lt;="&amp;DN$9,conditions!$9:$9,"&gt;="&amp;DN$9)-SUMIFS(conditions!$71:$71,conditions!$8:$8,"&lt;="&amp;DN$9,conditions!$9:$9,"&gt;="&amp;DN$9)&lt;$U$9,SUMIFS(18:18,$9:$9,DN$9-SUMIFS(conditions!$73:$73,conditions!$8:$8,"&lt;="&amp;DN$9,conditions!$9:$9,"&gt;="&amp;DN$9))*conditions!$U$69*conditions!$U$72,SUMIFS(18:18,$9:$9,DN$9-SUMIFS(conditions!$73:$73,conditions!$8:$8,"&lt;="&amp;DN$9,conditions!$9:$9,"&gt;="&amp;DN$9))*SUMIFS(conditions!$69:$69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*SUMIFS(conditions!$72:$72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))</f>
        <v>0</v>
      </c>
      <c r="DO99" s="37">
        <f>IF(DO$9="",0,IF(DO$9-SUMIFS(conditions!$73:$73,conditions!$8:$8,"&lt;="&amp;DO$9,conditions!$9:$9,"&gt;="&amp;DO$9)-SUMIFS(conditions!$71:$71,conditions!$8:$8,"&lt;="&amp;DO$9,conditions!$9:$9,"&gt;="&amp;DO$9)&lt;$U$9,SUMIFS(18:18,$9:$9,DO$9-SUMIFS(conditions!$73:$73,conditions!$8:$8,"&lt;="&amp;DO$9,conditions!$9:$9,"&gt;="&amp;DO$9))*conditions!$U$69*conditions!$U$72,SUMIFS(18:18,$9:$9,DO$9-SUMIFS(conditions!$73:$73,conditions!$8:$8,"&lt;="&amp;DO$9,conditions!$9:$9,"&gt;="&amp;DO$9))*SUMIFS(conditions!$69:$69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*SUMIFS(conditions!$72:$72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))</f>
        <v>0</v>
      </c>
      <c r="DP99" s="37">
        <f>IF(DP$9="",0,IF(DP$9-SUMIFS(conditions!$73:$73,conditions!$8:$8,"&lt;="&amp;DP$9,conditions!$9:$9,"&gt;="&amp;DP$9)-SUMIFS(conditions!$71:$71,conditions!$8:$8,"&lt;="&amp;DP$9,conditions!$9:$9,"&gt;="&amp;DP$9)&lt;$U$9,SUMIFS(18:18,$9:$9,DP$9-SUMIFS(conditions!$73:$73,conditions!$8:$8,"&lt;="&amp;DP$9,conditions!$9:$9,"&gt;="&amp;DP$9))*conditions!$U$69*conditions!$U$72,SUMIFS(18:18,$9:$9,DP$9-SUMIFS(conditions!$73:$73,conditions!$8:$8,"&lt;="&amp;DP$9,conditions!$9:$9,"&gt;="&amp;DP$9))*SUMIFS(conditions!$69:$69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*SUMIFS(conditions!$72:$72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))</f>
        <v>13.5</v>
      </c>
      <c r="DQ99" s="37">
        <f>IF(DQ$9="",0,IF(DQ$9-SUMIFS(conditions!$73:$73,conditions!$8:$8,"&lt;="&amp;DQ$9,conditions!$9:$9,"&gt;="&amp;DQ$9)-SUMIFS(conditions!$71:$71,conditions!$8:$8,"&lt;="&amp;DQ$9,conditions!$9:$9,"&gt;="&amp;DQ$9)&lt;$U$9,SUMIFS(18:18,$9:$9,DQ$9-SUMIFS(conditions!$73:$73,conditions!$8:$8,"&lt;="&amp;DQ$9,conditions!$9:$9,"&gt;="&amp;DQ$9))*conditions!$U$69*conditions!$U$72,SUMIFS(18:18,$9:$9,DQ$9-SUMIFS(conditions!$73:$73,conditions!$8:$8,"&lt;="&amp;DQ$9,conditions!$9:$9,"&gt;="&amp;DQ$9))*SUMIFS(conditions!$69:$69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*SUMIFS(conditions!$72:$72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))</f>
        <v>13.5</v>
      </c>
      <c r="DR99" s="37">
        <f>IF(DR$9="",0,IF(DR$9-SUMIFS(conditions!$73:$73,conditions!$8:$8,"&lt;="&amp;DR$9,conditions!$9:$9,"&gt;="&amp;DR$9)-SUMIFS(conditions!$71:$71,conditions!$8:$8,"&lt;="&amp;DR$9,conditions!$9:$9,"&gt;="&amp;DR$9)&lt;$U$9,SUMIFS(18:18,$9:$9,DR$9-SUMIFS(conditions!$73:$73,conditions!$8:$8,"&lt;="&amp;DR$9,conditions!$9:$9,"&gt;="&amp;DR$9))*conditions!$U$69*conditions!$U$72,SUMIFS(18:18,$9:$9,DR$9-SUMIFS(conditions!$73:$73,conditions!$8:$8,"&lt;="&amp;DR$9,conditions!$9:$9,"&gt;="&amp;DR$9))*SUMIFS(conditions!$69:$69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*SUMIFS(conditions!$72:$72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))</f>
        <v>13.5</v>
      </c>
      <c r="DS99" s="37">
        <f>IF(DS$9="",0,IF(DS$9-SUMIFS(conditions!$73:$73,conditions!$8:$8,"&lt;="&amp;DS$9,conditions!$9:$9,"&gt;="&amp;DS$9)-SUMIFS(conditions!$71:$71,conditions!$8:$8,"&lt;="&amp;DS$9,conditions!$9:$9,"&gt;="&amp;DS$9)&lt;$U$9,SUMIFS(18:18,$9:$9,DS$9-SUMIFS(conditions!$73:$73,conditions!$8:$8,"&lt;="&amp;DS$9,conditions!$9:$9,"&gt;="&amp;DS$9))*conditions!$U$69*conditions!$U$72,SUMIFS(18:18,$9:$9,DS$9-SUMIFS(conditions!$73:$73,conditions!$8:$8,"&lt;="&amp;DS$9,conditions!$9:$9,"&gt;="&amp;DS$9))*SUMIFS(conditions!$69:$69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*SUMIFS(conditions!$72:$72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))</f>
        <v>13.5</v>
      </c>
      <c r="DT99" s="37">
        <f>IF(DT$9="",0,IF(DT$9-SUMIFS(conditions!$73:$73,conditions!$8:$8,"&lt;="&amp;DT$9,conditions!$9:$9,"&gt;="&amp;DT$9)-SUMIFS(conditions!$71:$71,conditions!$8:$8,"&lt;="&amp;DT$9,conditions!$9:$9,"&gt;="&amp;DT$9)&lt;$U$9,SUMIFS(18:18,$9:$9,DT$9-SUMIFS(conditions!$73:$73,conditions!$8:$8,"&lt;="&amp;DT$9,conditions!$9:$9,"&gt;="&amp;DT$9))*conditions!$U$69*conditions!$U$72,SUMIFS(18:18,$9:$9,DT$9-SUMIFS(conditions!$73:$73,conditions!$8:$8,"&lt;="&amp;DT$9,conditions!$9:$9,"&gt;="&amp;DT$9))*SUMIFS(conditions!$69:$69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*SUMIFS(conditions!$72:$72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))</f>
        <v>13.5</v>
      </c>
      <c r="DU99" s="37">
        <f>IF(DU$9="",0,IF(DU$9-SUMIFS(conditions!$73:$73,conditions!$8:$8,"&lt;="&amp;DU$9,conditions!$9:$9,"&gt;="&amp;DU$9)-SUMIFS(conditions!$71:$71,conditions!$8:$8,"&lt;="&amp;DU$9,conditions!$9:$9,"&gt;="&amp;DU$9)&lt;$U$9,SUMIFS(18:18,$9:$9,DU$9-SUMIFS(conditions!$73:$73,conditions!$8:$8,"&lt;="&amp;DU$9,conditions!$9:$9,"&gt;="&amp;DU$9))*conditions!$U$69*conditions!$U$72,SUMIFS(18:18,$9:$9,DU$9-SUMIFS(conditions!$73:$73,conditions!$8:$8,"&lt;="&amp;DU$9,conditions!$9:$9,"&gt;="&amp;DU$9))*SUMIFS(conditions!$69:$69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*SUMIFS(conditions!$72:$72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))</f>
        <v>0</v>
      </c>
      <c r="DV99" s="37">
        <f>IF(DV$9="",0,IF(DV$9-SUMIFS(conditions!$73:$73,conditions!$8:$8,"&lt;="&amp;DV$9,conditions!$9:$9,"&gt;="&amp;DV$9)-SUMIFS(conditions!$71:$71,conditions!$8:$8,"&lt;="&amp;DV$9,conditions!$9:$9,"&gt;="&amp;DV$9)&lt;$U$9,SUMIFS(18:18,$9:$9,DV$9-SUMIFS(conditions!$73:$73,conditions!$8:$8,"&lt;="&amp;DV$9,conditions!$9:$9,"&gt;="&amp;DV$9))*conditions!$U$69*conditions!$U$72,SUMIFS(18:18,$9:$9,DV$9-SUMIFS(conditions!$73:$73,conditions!$8:$8,"&lt;="&amp;DV$9,conditions!$9:$9,"&gt;="&amp;DV$9))*SUMIFS(conditions!$69:$69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*SUMIFS(conditions!$72:$72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))</f>
        <v>0</v>
      </c>
      <c r="DW99" s="37">
        <f>IF(DW$9="",0,IF(DW$9-SUMIFS(conditions!$73:$73,conditions!$8:$8,"&lt;="&amp;DW$9,conditions!$9:$9,"&gt;="&amp;DW$9)-SUMIFS(conditions!$71:$71,conditions!$8:$8,"&lt;="&amp;DW$9,conditions!$9:$9,"&gt;="&amp;DW$9)&lt;$U$9,SUMIFS(18:18,$9:$9,DW$9-SUMIFS(conditions!$73:$73,conditions!$8:$8,"&lt;="&amp;DW$9,conditions!$9:$9,"&gt;="&amp;DW$9))*conditions!$U$69*conditions!$U$72,SUMIFS(18:18,$9:$9,DW$9-SUMIFS(conditions!$73:$73,conditions!$8:$8,"&lt;="&amp;DW$9,conditions!$9:$9,"&gt;="&amp;DW$9))*SUMIFS(conditions!$69:$69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*SUMIFS(conditions!$72:$72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))</f>
        <v>13.5</v>
      </c>
      <c r="DX99" s="37">
        <f>IF(DX$9="",0,IF(DX$9-SUMIFS(conditions!$73:$73,conditions!$8:$8,"&lt;="&amp;DX$9,conditions!$9:$9,"&gt;="&amp;DX$9)-SUMIFS(conditions!$71:$71,conditions!$8:$8,"&lt;="&amp;DX$9,conditions!$9:$9,"&gt;="&amp;DX$9)&lt;$U$9,SUMIFS(18:18,$9:$9,DX$9-SUMIFS(conditions!$73:$73,conditions!$8:$8,"&lt;="&amp;DX$9,conditions!$9:$9,"&gt;="&amp;DX$9))*conditions!$U$69*conditions!$U$72,SUMIFS(18:18,$9:$9,DX$9-SUMIFS(conditions!$73:$73,conditions!$8:$8,"&lt;="&amp;DX$9,conditions!$9:$9,"&gt;="&amp;DX$9))*SUMIFS(conditions!$69:$69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*SUMIFS(conditions!$72:$72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))</f>
        <v>13.365</v>
      </c>
      <c r="DY99" s="37">
        <f>IF(DY$9="",0,IF(DY$9-SUMIFS(conditions!$73:$73,conditions!$8:$8,"&lt;="&amp;DY$9,conditions!$9:$9,"&gt;="&amp;DY$9)-SUMIFS(conditions!$71:$71,conditions!$8:$8,"&lt;="&amp;DY$9,conditions!$9:$9,"&gt;="&amp;DY$9)&lt;$U$9,SUMIFS(18:18,$9:$9,DY$9-SUMIFS(conditions!$73:$73,conditions!$8:$8,"&lt;="&amp;DY$9,conditions!$9:$9,"&gt;="&amp;DY$9))*conditions!$U$69*conditions!$U$72,SUMIFS(18:18,$9:$9,DY$9-SUMIFS(conditions!$73:$73,conditions!$8:$8,"&lt;="&amp;DY$9,conditions!$9:$9,"&gt;="&amp;DY$9))*SUMIFS(conditions!$69:$69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*SUMIFS(conditions!$72:$72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))</f>
        <v>13.365</v>
      </c>
      <c r="DZ99" s="37">
        <f>IF(DZ$9="",0,IF(DZ$9-SUMIFS(conditions!$73:$73,conditions!$8:$8,"&lt;="&amp;DZ$9,conditions!$9:$9,"&gt;="&amp;DZ$9)-SUMIFS(conditions!$71:$71,conditions!$8:$8,"&lt;="&amp;DZ$9,conditions!$9:$9,"&gt;="&amp;DZ$9)&lt;$U$9,SUMIFS(18:18,$9:$9,DZ$9-SUMIFS(conditions!$73:$73,conditions!$8:$8,"&lt;="&amp;DZ$9,conditions!$9:$9,"&gt;="&amp;DZ$9))*conditions!$U$69*conditions!$U$72,SUMIFS(18:18,$9:$9,DZ$9-SUMIFS(conditions!$73:$73,conditions!$8:$8,"&lt;="&amp;DZ$9,conditions!$9:$9,"&gt;="&amp;DZ$9))*SUMIFS(conditions!$69:$69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*SUMIFS(conditions!$72:$72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))</f>
        <v>13.365</v>
      </c>
      <c r="EA99" s="37">
        <f>IF(EA$9="",0,IF(EA$9-SUMIFS(conditions!$73:$73,conditions!$8:$8,"&lt;="&amp;EA$9,conditions!$9:$9,"&gt;="&amp;EA$9)-SUMIFS(conditions!$71:$71,conditions!$8:$8,"&lt;="&amp;EA$9,conditions!$9:$9,"&gt;="&amp;EA$9)&lt;$U$9,SUMIFS(18:18,$9:$9,EA$9-SUMIFS(conditions!$73:$73,conditions!$8:$8,"&lt;="&amp;EA$9,conditions!$9:$9,"&gt;="&amp;EA$9))*conditions!$U$69*conditions!$U$72,SUMIFS(18:18,$9:$9,EA$9-SUMIFS(conditions!$73:$73,conditions!$8:$8,"&lt;="&amp;EA$9,conditions!$9:$9,"&gt;="&amp;EA$9))*SUMIFS(conditions!$69:$69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*SUMIFS(conditions!$72:$72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))</f>
        <v>13.365</v>
      </c>
      <c r="EB99" s="37">
        <f>IF(EB$9="",0,IF(EB$9-SUMIFS(conditions!$73:$73,conditions!$8:$8,"&lt;="&amp;EB$9,conditions!$9:$9,"&gt;="&amp;EB$9)-SUMIFS(conditions!$71:$71,conditions!$8:$8,"&lt;="&amp;EB$9,conditions!$9:$9,"&gt;="&amp;EB$9)&lt;$U$9,SUMIFS(18:18,$9:$9,EB$9-SUMIFS(conditions!$73:$73,conditions!$8:$8,"&lt;="&amp;EB$9,conditions!$9:$9,"&gt;="&amp;EB$9))*conditions!$U$69*conditions!$U$72,SUMIFS(18:18,$9:$9,EB$9-SUMIFS(conditions!$73:$73,conditions!$8:$8,"&lt;="&amp;EB$9,conditions!$9:$9,"&gt;="&amp;EB$9))*SUMIFS(conditions!$69:$69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*SUMIFS(conditions!$72:$72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))</f>
        <v>0</v>
      </c>
      <c r="EC99" s="37">
        <f>IF(EC$9="",0,IF(EC$9-SUMIFS(conditions!$73:$73,conditions!$8:$8,"&lt;="&amp;EC$9,conditions!$9:$9,"&gt;="&amp;EC$9)-SUMIFS(conditions!$71:$71,conditions!$8:$8,"&lt;="&amp;EC$9,conditions!$9:$9,"&gt;="&amp;EC$9)&lt;$U$9,SUMIFS(18:18,$9:$9,EC$9-SUMIFS(conditions!$73:$73,conditions!$8:$8,"&lt;="&amp;EC$9,conditions!$9:$9,"&gt;="&amp;EC$9))*conditions!$U$69*conditions!$U$72,SUMIFS(18:18,$9:$9,EC$9-SUMIFS(conditions!$73:$73,conditions!$8:$8,"&lt;="&amp;EC$9,conditions!$9:$9,"&gt;="&amp;EC$9))*SUMIFS(conditions!$69:$69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*SUMIFS(conditions!$72:$72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))</f>
        <v>0</v>
      </c>
      <c r="ED99" s="37">
        <f>IF(ED$9="",0,IF(ED$9-SUMIFS(conditions!$73:$73,conditions!$8:$8,"&lt;="&amp;ED$9,conditions!$9:$9,"&gt;="&amp;ED$9)-SUMIFS(conditions!$71:$71,conditions!$8:$8,"&lt;="&amp;ED$9,conditions!$9:$9,"&gt;="&amp;ED$9)&lt;$U$9,SUMIFS(18:18,$9:$9,ED$9-SUMIFS(conditions!$73:$73,conditions!$8:$8,"&lt;="&amp;ED$9,conditions!$9:$9,"&gt;="&amp;ED$9))*conditions!$U$69*conditions!$U$72,SUMIFS(18:18,$9:$9,ED$9-SUMIFS(conditions!$73:$73,conditions!$8:$8,"&lt;="&amp;ED$9,conditions!$9:$9,"&gt;="&amp;ED$9))*SUMIFS(conditions!$69:$69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*SUMIFS(conditions!$72:$72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))</f>
        <v>13.365</v>
      </c>
      <c r="EE99" s="37">
        <f>IF(EE$9="",0,IF(EE$9-SUMIFS(conditions!$73:$73,conditions!$8:$8,"&lt;="&amp;EE$9,conditions!$9:$9,"&gt;="&amp;EE$9)-SUMIFS(conditions!$71:$71,conditions!$8:$8,"&lt;="&amp;EE$9,conditions!$9:$9,"&gt;="&amp;EE$9)&lt;$U$9,SUMIFS(18:18,$9:$9,EE$9-SUMIFS(conditions!$73:$73,conditions!$8:$8,"&lt;="&amp;EE$9,conditions!$9:$9,"&gt;="&amp;EE$9))*conditions!$U$69*conditions!$U$72,SUMIFS(18:18,$9:$9,EE$9-SUMIFS(conditions!$73:$73,conditions!$8:$8,"&lt;="&amp;EE$9,conditions!$9:$9,"&gt;="&amp;EE$9))*SUMIFS(conditions!$69:$69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*SUMIFS(conditions!$72:$72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))</f>
        <v>13.365</v>
      </c>
      <c r="EF99" s="37">
        <f>IF(EF$9="",0,IF(EF$9-SUMIFS(conditions!$73:$73,conditions!$8:$8,"&lt;="&amp;EF$9,conditions!$9:$9,"&gt;="&amp;EF$9)-SUMIFS(conditions!$71:$71,conditions!$8:$8,"&lt;="&amp;EF$9,conditions!$9:$9,"&gt;="&amp;EF$9)&lt;$U$9,SUMIFS(18:18,$9:$9,EF$9-SUMIFS(conditions!$73:$73,conditions!$8:$8,"&lt;="&amp;EF$9,conditions!$9:$9,"&gt;="&amp;EF$9))*conditions!$U$69*conditions!$U$72,SUMIFS(18:18,$9:$9,EF$9-SUMIFS(conditions!$73:$73,conditions!$8:$8,"&lt;="&amp;EF$9,conditions!$9:$9,"&gt;="&amp;EF$9))*SUMIFS(conditions!$69:$69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*SUMIFS(conditions!$72:$72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))</f>
        <v>13.365</v>
      </c>
      <c r="EG99" s="37">
        <f>IF(EG$9="",0,IF(EG$9-SUMIFS(conditions!$73:$73,conditions!$8:$8,"&lt;="&amp;EG$9,conditions!$9:$9,"&gt;="&amp;EG$9)-SUMIFS(conditions!$71:$71,conditions!$8:$8,"&lt;="&amp;EG$9,conditions!$9:$9,"&gt;="&amp;EG$9)&lt;$U$9,SUMIFS(18:18,$9:$9,EG$9-SUMIFS(conditions!$73:$73,conditions!$8:$8,"&lt;="&amp;EG$9,conditions!$9:$9,"&gt;="&amp;EG$9))*conditions!$U$69*conditions!$U$72,SUMIFS(18:18,$9:$9,EG$9-SUMIFS(conditions!$73:$73,conditions!$8:$8,"&lt;="&amp;EG$9,conditions!$9:$9,"&gt;="&amp;EG$9))*SUMIFS(conditions!$69:$69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*SUMIFS(conditions!$72:$72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))</f>
        <v>13.365</v>
      </c>
      <c r="EH99" s="37">
        <f>IF(EH$9="",0,IF(EH$9-SUMIFS(conditions!$73:$73,conditions!$8:$8,"&lt;="&amp;EH$9,conditions!$9:$9,"&gt;="&amp;EH$9)-SUMIFS(conditions!$71:$71,conditions!$8:$8,"&lt;="&amp;EH$9,conditions!$9:$9,"&gt;="&amp;EH$9)&lt;$U$9,SUMIFS(18:18,$9:$9,EH$9-SUMIFS(conditions!$73:$73,conditions!$8:$8,"&lt;="&amp;EH$9,conditions!$9:$9,"&gt;="&amp;EH$9))*conditions!$U$69*conditions!$U$72,SUMIFS(18:18,$9:$9,EH$9-SUMIFS(conditions!$73:$73,conditions!$8:$8,"&lt;="&amp;EH$9,conditions!$9:$9,"&gt;="&amp;EH$9))*SUMIFS(conditions!$69:$69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*SUMIFS(conditions!$72:$72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))</f>
        <v>13.365</v>
      </c>
      <c r="EI99" s="37">
        <f>IF(EI$9="",0,IF(EI$9-SUMIFS(conditions!$73:$73,conditions!$8:$8,"&lt;="&amp;EI$9,conditions!$9:$9,"&gt;="&amp;EI$9)-SUMIFS(conditions!$71:$71,conditions!$8:$8,"&lt;="&amp;EI$9,conditions!$9:$9,"&gt;="&amp;EI$9)&lt;$U$9,SUMIFS(18:18,$9:$9,EI$9-SUMIFS(conditions!$73:$73,conditions!$8:$8,"&lt;="&amp;EI$9,conditions!$9:$9,"&gt;="&amp;EI$9))*conditions!$U$69*conditions!$U$72,SUMIFS(18:18,$9:$9,EI$9-SUMIFS(conditions!$73:$73,conditions!$8:$8,"&lt;="&amp;EI$9,conditions!$9:$9,"&gt;="&amp;EI$9))*SUMIFS(conditions!$69:$69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*SUMIFS(conditions!$72:$72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))</f>
        <v>0</v>
      </c>
      <c r="EJ99" s="37">
        <f>IF(EJ$9="",0,IF(EJ$9-SUMIFS(conditions!$73:$73,conditions!$8:$8,"&lt;="&amp;EJ$9,conditions!$9:$9,"&gt;="&amp;EJ$9)-SUMIFS(conditions!$71:$71,conditions!$8:$8,"&lt;="&amp;EJ$9,conditions!$9:$9,"&gt;="&amp;EJ$9)&lt;$U$9,SUMIFS(18:18,$9:$9,EJ$9-SUMIFS(conditions!$73:$73,conditions!$8:$8,"&lt;="&amp;EJ$9,conditions!$9:$9,"&gt;="&amp;EJ$9))*conditions!$U$69*conditions!$U$72,SUMIFS(18:18,$9:$9,EJ$9-SUMIFS(conditions!$73:$73,conditions!$8:$8,"&lt;="&amp;EJ$9,conditions!$9:$9,"&gt;="&amp;EJ$9))*SUMIFS(conditions!$69:$69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*SUMIFS(conditions!$72:$72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))</f>
        <v>0</v>
      </c>
      <c r="EK99" s="37">
        <f>IF(EK$9="",0,IF(EK$9-SUMIFS(conditions!$73:$73,conditions!$8:$8,"&lt;="&amp;EK$9,conditions!$9:$9,"&gt;="&amp;EK$9)-SUMIFS(conditions!$71:$71,conditions!$8:$8,"&lt;="&amp;EK$9,conditions!$9:$9,"&gt;="&amp;EK$9)&lt;$U$9,SUMIFS(18:18,$9:$9,EK$9-SUMIFS(conditions!$73:$73,conditions!$8:$8,"&lt;="&amp;EK$9,conditions!$9:$9,"&gt;="&amp;EK$9))*conditions!$U$69*conditions!$U$72,SUMIFS(18:18,$9:$9,EK$9-SUMIFS(conditions!$73:$73,conditions!$8:$8,"&lt;="&amp;EK$9,conditions!$9:$9,"&gt;="&amp;EK$9))*SUMIFS(conditions!$69:$69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*SUMIFS(conditions!$72:$72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))</f>
        <v>13.365</v>
      </c>
      <c r="EL99" s="37">
        <f>IF(EL$9="",0,IF(EL$9-SUMIFS(conditions!$73:$73,conditions!$8:$8,"&lt;="&amp;EL$9,conditions!$9:$9,"&gt;="&amp;EL$9)-SUMIFS(conditions!$71:$71,conditions!$8:$8,"&lt;="&amp;EL$9,conditions!$9:$9,"&gt;="&amp;EL$9)&lt;$U$9,SUMIFS(18:18,$9:$9,EL$9-SUMIFS(conditions!$73:$73,conditions!$8:$8,"&lt;="&amp;EL$9,conditions!$9:$9,"&gt;="&amp;EL$9))*conditions!$U$69*conditions!$U$72,SUMIFS(18:18,$9:$9,EL$9-SUMIFS(conditions!$73:$73,conditions!$8:$8,"&lt;="&amp;EL$9,conditions!$9:$9,"&gt;="&amp;EL$9))*SUMIFS(conditions!$69:$69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*SUMIFS(conditions!$72:$72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))</f>
        <v>13.365</v>
      </c>
      <c r="EM99" s="37">
        <f>IF(EM$9="",0,IF(EM$9-SUMIFS(conditions!$73:$73,conditions!$8:$8,"&lt;="&amp;EM$9,conditions!$9:$9,"&gt;="&amp;EM$9)-SUMIFS(conditions!$71:$71,conditions!$8:$8,"&lt;="&amp;EM$9,conditions!$9:$9,"&gt;="&amp;EM$9)&lt;$U$9,SUMIFS(18:18,$9:$9,EM$9-SUMIFS(conditions!$73:$73,conditions!$8:$8,"&lt;="&amp;EM$9,conditions!$9:$9,"&gt;="&amp;EM$9))*conditions!$U$69*conditions!$U$72,SUMIFS(18:18,$9:$9,EM$9-SUMIFS(conditions!$73:$73,conditions!$8:$8,"&lt;="&amp;EM$9,conditions!$9:$9,"&gt;="&amp;EM$9))*SUMIFS(conditions!$69:$69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*SUMIFS(conditions!$72:$72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))</f>
        <v>13.365</v>
      </c>
      <c r="EN99" s="37">
        <f>IF(EN$9="",0,IF(EN$9-SUMIFS(conditions!$73:$73,conditions!$8:$8,"&lt;="&amp;EN$9,conditions!$9:$9,"&gt;="&amp;EN$9)-SUMIFS(conditions!$71:$71,conditions!$8:$8,"&lt;="&amp;EN$9,conditions!$9:$9,"&gt;="&amp;EN$9)&lt;$U$9,SUMIFS(18:18,$9:$9,EN$9-SUMIFS(conditions!$73:$73,conditions!$8:$8,"&lt;="&amp;EN$9,conditions!$9:$9,"&gt;="&amp;EN$9))*conditions!$U$69*conditions!$U$72,SUMIFS(18:18,$9:$9,EN$9-SUMIFS(conditions!$73:$73,conditions!$8:$8,"&lt;="&amp;EN$9,conditions!$9:$9,"&gt;="&amp;EN$9))*SUMIFS(conditions!$69:$69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*SUMIFS(conditions!$72:$72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))</f>
        <v>13.365</v>
      </c>
      <c r="EO99" s="37">
        <f>IF(EO$9="",0,IF(EO$9-SUMIFS(conditions!$73:$73,conditions!$8:$8,"&lt;="&amp;EO$9,conditions!$9:$9,"&gt;="&amp;EO$9)-SUMIFS(conditions!$71:$71,conditions!$8:$8,"&lt;="&amp;EO$9,conditions!$9:$9,"&gt;="&amp;EO$9)&lt;$U$9,SUMIFS(18:18,$9:$9,EO$9-SUMIFS(conditions!$73:$73,conditions!$8:$8,"&lt;="&amp;EO$9,conditions!$9:$9,"&gt;="&amp;EO$9))*conditions!$U$69*conditions!$U$72,SUMIFS(18:18,$9:$9,EO$9-SUMIFS(conditions!$73:$73,conditions!$8:$8,"&lt;="&amp;EO$9,conditions!$9:$9,"&gt;="&amp;EO$9))*SUMIFS(conditions!$69:$69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*SUMIFS(conditions!$72:$72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))</f>
        <v>13.365</v>
      </c>
      <c r="EP99" s="37">
        <f>IF(EP$9="",0,IF(EP$9-SUMIFS(conditions!$73:$73,conditions!$8:$8,"&lt;="&amp;EP$9,conditions!$9:$9,"&gt;="&amp;EP$9)-SUMIFS(conditions!$71:$71,conditions!$8:$8,"&lt;="&amp;EP$9,conditions!$9:$9,"&gt;="&amp;EP$9)&lt;$U$9,SUMIFS(18:18,$9:$9,EP$9-SUMIFS(conditions!$73:$73,conditions!$8:$8,"&lt;="&amp;EP$9,conditions!$9:$9,"&gt;="&amp;EP$9))*conditions!$U$69*conditions!$U$72,SUMIFS(18:18,$9:$9,EP$9-SUMIFS(conditions!$73:$73,conditions!$8:$8,"&lt;="&amp;EP$9,conditions!$9:$9,"&gt;="&amp;EP$9))*SUMIFS(conditions!$69:$69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*SUMIFS(conditions!$72:$72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))</f>
        <v>0</v>
      </c>
      <c r="EQ99" s="37">
        <f>IF(EQ$9="",0,IF(EQ$9-SUMIFS(conditions!$73:$73,conditions!$8:$8,"&lt;="&amp;EQ$9,conditions!$9:$9,"&gt;="&amp;EQ$9)-SUMIFS(conditions!$71:$71,conditions!$8:$8,"&lt;="&amp;EQ$9,conditions!$9:$9,"&gt;="&amp;EQ$9)&lt;$U$9,SUMIFS(18:18,$9:$9,EQ$9-SUMIFS(conditions!$73:$73,conditions!$8:$8,"&lt;="&amp;EQ$9,conditions!$9:$9,"&gt;="&amp;EQ$9))*conditions!$U$69*conditions!$U$72,SUMIFS(18:18,$9:$9,EQ$9-SUMIFS(conditions!$73:$73,conditions!$8:$8,"&lt;="&amp;EQ$9,conditions!$9:$9,"&gt;="&amp;EQ$9))*SUMIFS(conditions!$69:$69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*SUMIFS(conditions!$72:$72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))</f>
        <v>0</v>
      </c>
      <c r="ER99" s="37">
        <f>IF(ER$9="",0,IF(ER$9-SUMIFS(conditions!$73:$73,conditions!$8:$8,"&lt;="&amp;ER$9,conditions!$9:$9,"&gt;="&amp;ER$9)-SUMIFS(conditions!$71:$71,conditions!$8:$8,"&lt;="&amp;ER$9,conditions!$9:$9,"&gt;="&amp;ER$9)&lt;$U$9,SUMIFS(18:18,$9:$9,ER$9-SUMIFS(conditions!$73:$73,conditions!$8:$8,"&lt;="&amp;ER$9,conditions!$9:$9,"&gt;="&amp;ER$9))*conditions!$U$69*conditions!$U$72,SUMIFS(18:18,$9:$9,ER$9-SUMIFS(conditions!$73:$73,conditions!$8:$8,"&lt;="&amp;ER$9,conditions!$9:$9,"&gt;="&amp;ER$9))*SUMIFS(conditions!$69:$69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*SUMIFS(conditions!$72:$72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))</f>
        <v>13.365</v>
      </c>
      <c r="ES99" s="37">
        <f>IF(ES$9="",0,IF(ES$9-SUMIFS(conditions!$73:$73,conditions!$8:$8,"&lt;="&amp;ES$9,conditions!$9:$9,"&gt;="&amp;ES$9)-SUMIFS(conditions!$71:$71,conditions!$8:$8,"&lt;="&amp;ES$9,conditions!$9:$9,"&gt;="&amp;ES$9)&lt;$U$9,SUMIFS(18:18,$9:$9,ES$9-SUMIFS(conditions!$73:$73,conditions!$8:$8,"&lt;="&amp;ES$9,conditions!$9:$9,"&gt;="&amp;ES$9))*conditions!$U$69*conditions!$U$72,SUMIFS(18:18,$9:$9,ES$9-SUMIFS(conditions!$73:$73,conditions!$8:$8,"&lt;="&amp;ES$9,conditions!$9:$9,"&gt;="&amp;ES$9))*SUMIFS(conditions!$69:$69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*SUMIFS(conditions!$72:$72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))</f>
        <v>13.365</v>
      </c>
      <c r="ET99" s="37">
        <f>IF(ET$9="",0,IF(ET$9-SUMIFS(conditions!$73:$73,conditions!$8:$8,"&lt;="&amp;ET$9,conditions!$9:$9,"&gt;="&amp;ET$9)-SUMIFS(conditions!$71:$71,conditions!$8:$8,"&lt;="&amp;ET$9,conditions!$9:$9,"&gt;="&amp;ET$9)&lt;$U$9,SUMIFS(18:18,$9:$9,ET$9-SUMIFS(conditions!$73:$73,conditions!$8:$8,"&lt;="&amp;ET$9,conditions!$9:$9,"&gt;="&amp;ET$9))*conditions!$U$69*conditions!$U$72,SUMIFS(18:18,$9:$9,ET$9-SUMIFS(conditions!$73:$73,conditions!$8:$8,"&lt;="&amp;ET$9,conditions!$9:$9,"&gt;="&amp;ET$9))*SUMIFS(conditions!$69:$69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*SUMIFS(conditions!$72:$72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))</f>
        <v>13.365</v>
      </c>
      <c r="EU99" s="37">
        <f>IF(EU$9="",0,IF(EU$9-SUMIFS(conditions!$73:$73,conditions!$8:$8,"&lt;="&amp;EU$9,conditions!$9:$9,"&gt;="&amp;EU$9)-SUMIFS(conditions!$71:$71,conditions!$8:$8,"&lt;="&amp;EU$9,conditions!$9:$9,"&gt;="&amp;EU$9)&lt;$U$9,SUMIFS(18:18,$9:$9,EU$9-SUMIFS(conditions!$73:$73,conditions!$8:$8,"&lt;="&amp;EU$9,conditions!$9:$9,"&gt;="&amp;EU$9))*conditions!$U$69*conditions!$U$72,SUMIFS(18:18,$9:$9,EU$9-SUMIFS(conditions!$73:$73,conditions!$8:$8,"&lt;="&amp;EU$9,conditions!$9:$9,"&gt;="&amp;EU$9))*SUMIFS(conditions!$69:$69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*SUMIFS(conditions!$72:$72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))</f>
        <v>13.365</v>
      </c>
      <c r="EV99" s="37">
        <f>IF(EV$9="",0,IF(EV$9-SUMIFS(conditions!$73:$73,conditions!$8:$8,"&lt;="&amp;EV$9,conditions!$9:$9,"&gt;="&amp;EV$9)-SUMIFS(conditions!$71:$71,conditions!$8:$8,"&lt;="&amp;EV$9,conditions!$9:$9,"&gt;="&amp;EV$9)&lt;$U$9,SUMIFS(18:18,$9:$9,EV$9-SUMIFS(conditions!$73:$73,conditions!$8:$8,"&lt;="&amp;EV$9,conditions!$9:$9,"&gt;="&amp;EV$9))*conditions!$U$69*conditions!$U$72,SUMIFS(18:18,$9:$9,EV$9-SUMIFS(conditions!$73:$73,conditions!$8:$8,"&lt;="&amp;EV$9,conditions!$9:$9,"&gt;="&amp;EV$9))*SUMIFS(conditions!$69:$69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*SUMIFS(conditions!$72:$72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))</f>
        <v>13.365</v>
      </c>
      <c r="EW99" s="37">
        <f>IF(EW$9="",0,IF(EW$9-SUMIFS(conditions!$73:$73,conditions!$8:$8,"&lt;="&amp;EW$9,conditions!$9:$9,"&gt;="&amp;EW$9)-SUMIFS(conditions!$71:$71,conditions!$8:$8,"&lt;="&amp;EW$9,conditions!$9:$9,"&gt;="&amp;EW$9)&lt;$U$9,SUMIFS(18:18,$9:$9,EW$9-SUMIFS(conditions!$73:$73,conditions!$8:$8,"&lt;="&amp;EW$9,conditions!$9:$9,"&gt;="&amp;EW$9))*conditions!$U$69*conditions!$U$72,SUMIFS(18:18,$9:$9,EW$9-SUMIFS(conditions!$73:$73,conditions!$8:$8,"&lt;="&amp;EW$9,conditions!$9:$9,"&gt;="&amp;EW$9))*SUMIFS(conditions!$69:$69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*SUMIFS(conditions!$72:$72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))</f>
        <v>0</v>
      </c>
      <c r="EX99" s="37">
        <f>IF(EX$9="",0,IF(EX$9-SUMIFS(conditions!$73:$73,conditions!$8:$8,"&lt;="&amp;EX$9,conditions!$9:$9,"&gt;="&amp;EX$9)-SUMIFS(conditions!$71:$71,conditions!$8:$8,"&lt;="&amp;EX$9,conditions!$9:$9,"&gt;="&amp;EX$9)&lt;$U$9,SUMIFS(18:18,$9:$9,EX$9-SUMIFS(conditions!$73:$73,conditions!$8:$8,"&lt;="&amp;EX$9,conditions!$9:$9,"&gt;="&amp;EX$9))*conditions!$U$69*conditions!$U$72,SUMIFS(18:18,$9:$9,EX$9-SUMIFS(conditions!$73:$73,conditions!$8:$8,"&lt;="&amp;EX$9,conditions!$9:$9,"&gt;="&amp;EX$9))*SUMIFS(conditions!$69:$69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*SUMIFS(conditions!$72:$72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))</f>
        <v>0</v>
      </c>
      <c r="EY99" s="37">
        <f>IF(EY$9="",0,IF(EY$9-SUMIFS(conditions!$73:$73,conditions!$8:$8,"&lt;="&amp;EY$9,conditions!$9:$9,"&gt;="&amp;EY$9)-SUMIFS(conditions!$71:$71,conditions!$8:$8,"&lt;="&amp;EY$9,conditions!$9:$9,"&gt;="&amp;EY$9)&lt;$U$9,SUMIFS(18:18,$9:$9,EY$9-SUMIFS(conditions!$73:$73,conditions!$8:$8,"&lt;="&amp;EY$9,conditions!$9:$9,"&gt;="&amp;EY$9))*conditions!$U$69*conditions!$U$72,SUMIFS(18:18,$9:$9,EY$9-SUMIFS(conditions!$73:$73,conditions!$8:$8,"&lt;="&amp;EY$9,conditions!$9:$9,"&gt;="&amp;EY$9))*SUMIFS(conditions!$69:$69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*SUMIFS(conditions!$72:$72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))</f>
        <v>13.365</v>
      </c>
      <c r="EZ99" s="37">
        <f>IF(EZ$9="",0,IF(EZ$9-SUMIFS(conditions!$73:$73,conditions!$8:$8,"&lt;="&amp;EZ$9,conditions!$9:$9,"&gt;="&amp;EZ$9)-SUMIFS(conditions!$71:$71,conditions!$8:$8,"&lt;="&amp;EZ$9,conditions!$9:$9,"&gt;="&amp;EZ$9)&lt;$U$9,SUMIFS(18:18,$9:$9,EZ$9-SUMIFS(conditions!$73:$73,conditions!$8:$8,"&lt;="&amp;EZ$9,conditions!$9:$9,"&gt;="&amp;EZ$9))*conditions!$U$69*conditions!$U$72,SUMIFS(18:18,$9:$9,EZ$9-SUMIFS(conditions!$73:$73,conditions!$8:$8,"&lt;="&amp;EZ$9,conditions!$9:$9,"&gt;="&amp;EZ$9))*SUMIFS(conditions!$69:$69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*SUMIFS(conditions!$72:$72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))</f>
        <v>13.365</v>
      </c>
      <c r="FA99" s="37">
        <f>IF(FA$9="",0,IF(FA$9-SUMIFS(conditions!$73:$73,conditions!$8:$8,"&lt;="&amp;FA$9,conditions!$9:$9,"&gt;="&amp;FA$9)-SUMIFS(conditions!$71:$71,conditions!$8:$8,"&lt;="&amp;FA$9,conditions!$9:$9,"&gt;="&amp;FA$9)&lt;$U$9,SUMIFS(18:18,$9:$9,FA$9-SUMIFS(conditions!$73:$73,conditions!$8:$8,"&lt;="&amp;FA$9,conditions!$9:$9,"&gt;="&amp;FA$9))*conditions!$U$69*conditions!$U$72,SUMIFS(18:18,$9:$9,FA$9-SUMIFS(conditions!$73:$73,conditions!$8:$8,"&lt;="&amp;FA$9,conditions!$9:$9,"&gt;="&amp;FA$9))*SUMIFS(conditions!$69:$69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*SUMIFS(conditions!$72:$72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))</f>
        <v>13.365</v>
      </c>
      <c r="FB99" s="37">
        <f>IF(FB$9="",0,IF(FB$9-SUMIFS(conditions!$73:$73,conditions!$8:$8,"&lt;="&amp;FB$9,conditions!$9:$9,"&gt;="&amp;FB$9)-SUMIFS(conditions!$71:$71,conditions!$8:$8,"&lt;="&amp;FB$9,conditions!$9:$9,"&gt;="&amp;FB$9)&lt;$U$9,SUMIFS(18:18,$9:$9,FB$9-SUMIFS(conditions!$73:$73,conditions!$8:$8,"&lt;="&amp;FB$9,conditions!$9:$9,"&gt;="&amp;FB$9))*conditions!$U$69*conditions!$U$72,SUMIFS(18:18,$9:$9,FB$9-SUMIFS(conditions!$73:$73,conditions!$8:$8,"&lt;="&amp;FB$9,conditions!$9:$9,"&gt;="&amp;FB$9))*SUMIFS(conditions!$69:$69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*SUMIFS(conditions!$72:$72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))</f>
        <v>13.365</v>
      </c>
      <c r="FC99" s="37">
        <f>IF(FC$9="",0,IF(FC$9-SUMIFS(conditions!$73:$73,conditions!$8:$8,"&lt;="&amp;FC$9,conditions!$9:$9,"&gt;="&amp;FC$9)-SUMIFS(conditions!$71:$71,conditions!$8:$8,"&lt;="&amp;FC$9,conditions!$9:$9,"&gt;="&amp;FC$9)&lt;$U$9,SUMIFS(18:18,$9:$9,FC$9-SUMIFS(conditions!$73:$73,conditions!$8:$8,"&lt;="&amp;FC$9,conditions!$9:$9,"&gt;="&amp;FC$9))*conditions!$U$69*conditions!$U$72,SUMIFS(18:18,$9:$9,FC$9-SUMIFS(conditions!$73:$73,conditions!$8:$8,"&lt;="&amp;FC$9,conditions!$9:$9,"&gt;="&amp;FC$9))*SUMIFS(conditions!$69:$69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*SUMIFS(conditions!$72:$72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))</f>
        <v>16.038</v>
      </c>
      <c r="FD99" s="37">
        <f>IF(FD$9="",0,IF(FD$9-SUMIFS(conditions!$73:$73,conditions!$8:$8,"&lt;="&amp;FD$9,conditions!$9:$9,"&gt;="&amp;FD$9)-SUMIFS(conditions!$71:$71,conditions!$8:$8,"&lt;="&amp;FD$9,conditions!$9:$9,"&gt;="&amp;FD$9)&lt;$U$9,SUMIFS(18:18,$9:$9,FD$9-SUMIFS(conditions!$73:$73,conditions!$8:$8,"&lt;="&amp;FD$9,conditions!$9:$9,"&gt;="&amp;FD$9))*conditions!$U$69*conditions!$U$72,SUMIFS(18:18,$9:$9,FD$9-SUMIFS(conditions!$73:$73,conditions!$8:$8,"&lt;="&amp;FD$9,conditions!$9:$9,"&gt;="&amp;FD$9))*SUMIFS(conditions!$69:$69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*SUMIFS(conditions!$72:$72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))</f>
        <v>0</v>
      </c>
      <c r="FE99" s="37">
        <f>IF(FE$9="",0,IF(FE$9-SUMIFS(conditions!$73:$73,conditions!$8:$8,"&lt;="&amp;FE$9,conditions!$9:$9,"&gt;="&amp;FE$9)-SUMIFS(conditions!$71:$71,conditions!$8:$8,"&lt;="&amp;FE$9,conditions!$9:$9,"&gt;="&amp;FE$9)&lt;$U$9,SUMIFS(18:18,$9:$9,FE$9-SUMIFS(conditions!$73:$73,conditions!$8:$8,"&lt;="&amp;FE$9,conditions!$9:$9,"&gt;="&amp;FE$9))*conditions!$U$69*conditions!$U$72,SUMIFS(18:18,$9:$9,FE$9-SUMIFS(conditions!$73:$73,conditions!$8:$8,"&lt;="&amp;FE$9,conditions!$9:$9,"&gt;="&amp;FE$9))*SUMIFS(conditions!$69:$69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*SUMIFS(conditions!$72:$72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))</f>
        <v>0</v>
      </c>
      <c r="FF99" s="37">
        <f>IF(FF$9="",0,IF(FF$9-SUMIFS(conditions!$73:$73,conditions!$8:$8,"&lt;="&amp;FF$9,conditions!$9:$9,"&gt;="&amp;FF$9)-SUMIFS(conditions!$71:$71,conditions!$8:$8,"&lt;="&amp;FF$9,conditions!$9:$9,"&gt;="&amp;FF$9)&lt;$U$9,SUMIFS(18:18,$9:$9,FF$9-SUMIFS(conditions!$73:$73,conditions!$8:$8,"&lt;="&amp;FF$9,conditions!$9:$9,"&gt;="&amp;FF$9))*conditions!$U$69*conditions!$U$72,SUMIFS(18:18,$9:$9,FF$9-SUMIFS(conditions!$73:$73,conditions!$8:$8,"&lt;="&amp;FF$9,conditions!$9:$9,"&gt;="&amp;FF$9))*SUMIFS(conditions!$69:$69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*SUMIFS(conditions!$72:$72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))</f>
        <v>16.038</v>
      </c>
      <c r="FG99" s="37">
        <f>IF(FG$9="",0,IF(FG$9-SUMIFS(conditions!$73:$73,conditions!$8:$8,"&lt;="&amp;FG$9,conditions!$9:$9,"&gt;="&amp;FG$9)-SUMIFS(conditions!$71:$71,conditions!$8:$8,"&lt;="&amp;FG$9,conditions!$9:$9,"&gt;="&amp;FG$9)&lt;$U$9,SUMIFS(18:18,$9:$9,FG$9-SUMIFS(conditions!$73:$73,conditions!$8:$8,"&lt;="&amp;FG$9,conditions!$9:$9,"&gt;="&amp;FG$9))*conditions!$U$69*conditions!$U$72,SUMIFS(18:18,$9:$9,FG$9-SUMIFS(conditions!$73:$73,conditions!$8:$8,"&lt;="&amp;FG$9,conditions!$9:$9,"&gt;="&amp;FG$9))*SUMIFS(conditions!$69:$69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*SUMIFS(conditions!$72:$72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))</f>
        <v>16.038</v>
      </c>
      <c r="FH99" s="37">
        <f>IF(FH$9="",0,IF(FH$9-SUMIFS(conditions!$73:$73,conditions!$8:$8,"&lt;="&amp;FH$9,conditions!$9:$9,"&gt;="&amp;FH$9)-SUMIFS(conditions!$71:$71,conditions!$8:$8,"&lt;="&amp;FH$9,conditions!$9:$9,"&gt;="&amp;FH$9)&lt;$U$9,SUMIFS(18:18,$9:$9,FH$9-SUMIFS(conditions!$73:$73,conditions!$8:$8,"&lt;="&amp;FH$9,conditions!$9:$9,"&gt;="&amp;FH$9))*conditions!$U$69*conditions!$U$72,SUMIFS(18:18,$9:$9,FH$9-SUMIFS(conditions!$73:$73,conditions!$8:$8,"&lt;="&amp;FH$9,conditions!$9:$9,"&gt;="&amp;FH$9))*SUMIFS(conditions!$69:$69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*SUMIFS(conditions!$72:$72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))</f>
        <v>16.038</v>
      </c>
      <c r="FI99" s="37">
        <f>IF(FI$9="",0,IF(FI$9-SUMIFS(conditions!$73:$73,conditions!$8:$8,"&lt;="&amp;FI$9,conditions!$9:$9,"&gt;="&amp;FI$9)-SUMIFS(conditions!$71:$71,conditions!$8:$8,"&lt;="&amp;FI$9,conditions!$9:$9,"&gt;="&amp;FI$9)&lt;$U$9,SUMIFS(18:18,$9:$9,FI$9-SUMIFS(conditions!$73:$73,conditions!$8:$8,"&lt;="&amp;FI$9,conditions!$9:$9,"&gt;="&amp;FI$9))*conditions!$U$69*conditions!$U$72,SUMIFS(18:18,$9:$9,FI$9-SUMIFS(conditions!$73:$73,conditions!$8:$8,"&lt;="&amp;FI$9,conditions!$9:$9,"&gt;="&amp;FI$9))*SUMIFS(conditions!$69:$69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*SUMIFS(conditions!$72:$72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))</f>
        <v>16.038</v>
      </c>
      <c r="FJ99" s="37">
        <f>IF(FJ$9="",0,IF(FJ$9-SUMIFS(conditions!$73:$73,conditions!$8:$8,"&lt;="&amp;FJ$9,conditions!$9:$9,"&gt;="&amp;FJ$9)-SUMIFS(conditions!$71:$71,conditions!$8:$8,"&lt;="&amp;FJ$9,conditions!$9:$9,"&gt;="&amp;FJ$9)&lt;$U$9,SUMIFS(18:18,$9:$9,FJ$9-SUMIFS(conditions!$73:$73,conditions!$8:$8,"&lt;="&amp;FJ$9,conditions!$9:$9,"&gt;="&amp;FJ$9))*conditions!$U$69*conditions!$U$72,SUMIFS(18:18,$9:$9,FJ$9-SUMIFS(conditions!$73:$73,conditions!$8:$8,"&lt;="&amp;FJ$9,conditions!$9:$9,"&gt;="&amp;FJ$9))*SUMIFS(conditions!$69:$69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*SUMIFS(conditions!$72:$72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))</f>
        <v>16.038</v>
      </c>
      <c r="FK99" s="37">
        <f>IF(FK$9="",0,IF(FK$9-SUMIFS(conditions!$73:$73,conditions!$8:$8,"&lt;="&amp;FK$9,conditions!$9:$9,"&gt;="&amp;FK$9)-SUMIFS(conditions!$71:$71,conditions!$8:$8,"&lt;="&amp;FK$9,conditions!$9:$9,"&gt;="&amp;FK$9)&lt;$U$9,SUMIFS(18:18,$9:$9,FK$9-SUMIFS(conditions!$73:$73,conditions!$8:$8,"&lt;="&amp;FK$9,conditions!$9:$9,"&gt;="&amp;FK$9))*conditions!$U$69*conditions!$U$72,SUMIFS(18:18,$9:$9,FK$9-SUMIFS(conditions!$73:$73,conditions!$8:$8,"&lt;="&amp;FK$9,conditions!$9:$9,"&gt;="&amp;FK$9))*SUMIFS(conditions!$69:$69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*SUMIFS(conditions!$72:$72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))</f>
        <v>0</v>
      </c>
      <c r="FL99" s="37">
        <f>IF(FL$9="",0,IF(FL$9-SUMIFS(conditions!$73:$73,conditions!$8:$8,"&lt;="&amp;FL$9,conditions!$9:$9,"&gt;="&amp;FL$9)-SUMIFS(conditions!$71:$71,conditions!$8:$8,"&lt;="&amp;FL$9,conditions!$9:$9,"&gt;="&amp;FL$9)&lt;$U$9,SUMIFS(18:18,$9:$9,FL$9-SUMIFS(conditions!$73:$73,conditions!$8:$8,"&lt;="&amp;FL$9,conditions!$9:$9,"&gt;="&amp;FL$9))*conditions!$U$69*conditions!$U$72,SUMIFS(18:18,$9:$9,FL$9-SUMIFS(conditions!$73:$73,conditions!$8:$8,"&lt;="&amp;FL$9,conditions!$9:$9,"&gt;="&amp;FL$9))*SUMIFS(conditions!$69:$69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*SUMIFS(conditions!$72:$72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))</f>
        <v>0</v>
      </c>
      <c r="FM99" s="37">
        <f>IF(FM$9="",0,IF(FM$9-SUMIFS(conditions!$73:$73,conditions!$8:$8,"&lt;="&amp;FM$9,conditions!$9:$9,"&gt;="&amp;FM$9)-SUMIFS(conditions!$71:$71,conditions!$8:$8,"&lt;="&amp;FM$9,conditions!$9:$9,"&gt;="&amp;FM$9)&lt;$U$9,SUMIFS(18:18,$9:$9,FM$9-SUMIFS(conditions!$73:$73,conditions!$8:$8,"&lt;="&amp;FM$9,conditions!$9:$9,"&gt;="&amp;FM$9))*conditions!$U$69*conditions!$U$72,SUMIFS(18:18,$9:$9,FM$9-SUMIFS(conditions!$73:$73,conditions!$8:$8,"&lt;="&amp;FM$9,conditions!$9:$9,"&gt;="&amp;FM$9))*SUMIFS(conditions!$69:$69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*SUMIFS(conditions!$72:$72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))</f>
        <v>16.038</v>
      </c>
      <c r="FN99" s="37">
        <f>IF(FN$9="",0,IF(FN$9-SUMIFS(conditions!$73:$73,conditions!$8:$8,"&lt;="&amp;FN$9,conditions!$9:$9,"&gt;="&amp;FN$9)-SUMIFS(conditions!$71:$71,conditions!$8:$8,"&lt;="&amp;FN$9,conditions!$9:$9,"&gt;="&amp;FN$9)&lt;$U$9,SUMIFS(18:18,$9:$9,FN$9-SUMIFS(conditions!$73:$73,conditions!$8:$8,"&lt;="&amp;FN$9,conditions!$9:$9,"&gt;="&amp;FN$9))*conditions!$U$69*conditions!$U$72,SUMIFS(18:18,$9:$9,FN$9-SUMIFS(conditions!$73:$73,conditions!$8:$8,"&lt;="&amp;FN$9,conditions!$9:$9,"&gt;="&amp;FN$9))*SUMIFS(conditions!$69:$69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*SUMIFS(conditions!$72:$72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))</f>
        <v>16.038</v>
      </c>
      <c r="FO99" s="37">
        <f>IF(FO$9="",0,IF(FO$9-SUMIFS(conditions!$73:$73,conditions!$8:$8,"&lt;="&amp;FO$9,conditions!$9:$9,"&gt;="&amp;FO$9)-SUMIFS(conditions!$71:$71,conditions!$8:$8,"&lt;="&amp;FO$9,conditions!$9:$9,"&gt;="&amp;FO$9)&lt;$U$9,SUMIFS(18:18,$9:$9,FO$9-SUMIFS(conditions!$73:$73,conditions!$8:$8,"&lt;="&amp;FO$9,conditions!$9:$9,"&gt;="&amp;FO$9))*conditions!$U$69*conditions!$U$72,SUMIFS(18:18,$9:$9,FO$9-SUMIFS(conditions!$73:$73,conditions!$8:$8,"&lt;="&amp;FO$9,conditions!$9:$9,"&gt;="&amp;FO$9))*SUMIFS(conditions!$69:$69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*SUMIFS(conditions!$72:$72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))</f>
        <v>16.038</v>
      </c>
      <c r="FP99" s="37">
        <f>IF(FP$9="",0,IF(FP$9-SUMIFS(conditions!$73:$73,conditions!$8:$8,"&lt;="&amp;FP$9,conditions!$9:$9,"&gt;="&amp;FP$9)-SUMIFS(conditions!$71:$71,conditions!$8:$8,"&lt;="&amp;FP$9,conditions!$9:$9,"&gt;="&amp;FP$9)&lt;$U$9,SUMIFS(18:18,$9:$9,FP$9-SUMIFS(conditions!$73:$73,conditions!$8:$8,"&lt;="&amp;FP$9,conditions!$9:$9,"&gt;="&amp;FP$9))*conditions!$U$69*conditions!$U$72,SUMIFS(18:18,$9:$9,FP$9-SUMIFS(conditions!$73:$73,conditions!$8:$8,"&lt;="&amp;FP$9,conditions!$9:$9,"&gt;="&amp;FP$9))*SUMIFS(conditions!$69:$69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*SUMIFS(conditions!$72:$72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))</f>
        <v>16.038</v>
      </c>
      <c r="FQ99" s="37">
        <f>IF(FQ$9="",0,IF(FQ$9-SUMIFS(conditions!$73:$73,conditions!$8:$8,"&lt;="&amp;FQ$9,conditions!$9:$9,"&gt;="&amp;FQ$9)-SUMIFS(conditions!$71:$71,conditions!$8:$8,"&lt;="&amp;FQ$9,conditions!$9:$9,"&gt;="&amp;FQ$9)&lt;$U$9,SUMIFS(18:18,$9:$9,FQ$9-SUMIFS(conditions!$73:$73,conditions!$8:$8,"&lt;="&amp;FQ$9,conditions!$9:$9,"&gt;="&amp;FQ$9))*conditions!$U$69*conditions!$U$72,SUMIFS(18:18,$9:$9,FQ$9-SUMIFS(conditions!$73:$73,conditions!$8:$8,"&lt;="&amp;FQ$9,conditions!$9:$9,"&gt;="&amp;FQ$9))*SUMIFS(conditions!$69:$69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*SUMIFS(conditions!$72:$72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))</f>
        <v>16.038</v>
      </c>
      <c r="FR99" s="37">
        <f>IF(FR$9="",0,IF(FR$9-SUMIFS(conditions!$73:$73,conditions!$8:$8,"&lt;="&amp;FR$9,conditions!$9:$9,"&gt;="&amp;FR$9)-SUMIFS(conditions!$71:$71,conditions!$8:$8,"&lt;="&amp;FR$9,conditions!$9:$9,"&gt;="&amp;FR$9)&lt;$U$9,SUMIFS(18:18,$9:$9,FR$9-SUMIFS(conditions!$73:$73,conditions!$8:$8,"&lt;="&amp;FR$9,conditions!$9:$9,"&gt;="&amp;FR$9))*conditions!$U$69*conditions!$U$72,SUMIFS(18:18,$9:$9,FR$9-SUMIFS(conditions!$73:$73,conditions!$8:$8,"&lt;="&amp;FR$9,conditions!$9:$9,"&gt;="&amp;FR$9))*SUMIFS(conditions!$69:$69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*SUMIFS(conditions!$72:$72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))</f>
        <v>0</v>
      </c>
      <c r="FS99" s="37">
        <f>IF(FS$9="",0,IF(FS$9-SUMIFS(conditions!$73:$73,conditions!$8:$8,"&lt;="&amp;FS$9,conditions!$9:$9,"&gt;="&amp;FS$9)-SUMIFS(conditions!$71:$71,conditions!$8:$8,"&lt;="&amp;FS$9,conditions!$9:$9,"&gt;="&amp;FS$9)&lt;$U$9,SUMIFS(18:18,$9:$9,FS$9-SUMIFS(conditions!$73:$73,conditions!$8:$8,"&lt;="&amp;FS$9,conditions!$9:$9,"&gt;="&amp;FS$9))*conditions!$U$69*conditions!$U$72,SUMIFS(18:18,$9:$9,FS$9-SUMIFS(conditions!$73:$73,conditions!$8:$8,"&lt;="&amp;FS$9,conditions!$9:$9,"&gt;="&amp;FS$9))*SUMIFS(conditions!$69:$69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*SUMIFS(conditions!$72:$72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))</f>
        <v>0</v>
      </c>
      <c r="FT99" s="37">
        <f>IF(FT$9="",0,IF(FT$9-SUMIFS(conditions!$73:$73,conditions!$8:$8,"&lt;="&amp;FT$9,conditions!$9:$9,"&gt;="&amp;FT$9)-SUMIFS(conditions!$71:$71,conditions!$8:$8,"&lt;="&amp;FT$9,conditions!$9:$9,"&gt;="&amp;FT$9)&lt;$U$9,SUMIFS(18:18,$9:$9,FT$9-SUMIFS(conditions!$73:$73,conditions!$8:$8,"&lt;="&amp;FT$9,conditions!$9:$9,"&gt;="&amp;FT$9))*conditions!$U$69*conditions!$U$72,SUMIFS(18:18,$9:$9,FT$9-SUMIFS(conditions!$73:$73,conditions!$8:$8,"&lt;="&amp;FT$9,conditions!$9:$9,"&gt;="&amp;FT$9))*SUMIFS(conditions!$69:$69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*SUMIFS(conditions!$72:$72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))</f>
        <v>16.038</v>
      </c>
      <c r="FU99" s="37">
        <f>IF(FU$9="",0,IF(FU$9-SUMIFS(conditions!$73:$73,conditions!$8:$8,"&lt;="&amp;FU$9,conditions!$9:$9,"&gt;="&amp;FU$9)-SUMIFS(conditions!$71:$71,conditions!$8:$8,"&lt;="&amp;FU$9,conditions!$9:$9,"&gt;="&amp;FU$9)&lt;$U$9,SUMIFS(18:18,$9:$9,FU$9-SUMIFS(conditions!$73:$73,conditions!$8:$8,"&lt;="&amp;FU$9,conditions!$9:$9,"&gt;="&amp;FU$9))*conditions!$U$69*conditions!$U$72,SUMIFS(18:18,$9:$9,FU$9-SUMIFS(conditions!$73:$73,conditions!$8:$8,"&lt;="&amp;FU$9,conditions!$9:$9,"&gt;="&amp;FU$9))*SUMIFS(conditions!$69:$69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*SUMIFS(conditions!$72:$72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))</f>
        <v>16.038</v>
      </c>
      <c r="FV99" s="37">
        <f>IF(FV$9="",0,IF(FV$9-SUMIFS(conditions!$73:$73,conditions!$8:$8,"&lt;="&amp;FV$9,conditions!$9:$9,"&gt;="&amp;FV$9)-SUMIFS(conditions!$71:$71,conditions!$8:$8,"&lt;="&amp;FV$9,conditions!$9:$9,"&gt;="&amp;FV$9)&lt;$U$9,SUMIFS(18:18,$9:$9,FV$9-SUMIFS(conditions!$73:$73,conditions!$8:$8,"&lt;="&amp;FV$9,conditions!$9:$9,"&gt;="&amp;FV$9))*conditions!$U$69*conditions!$U$72,SUMIFS(18:18,$9:$9,FV$9-SUMIFS(conditions!$73:$73,conditions!$8:$8,"&lt;="&amp;FV$9,conditions!$9:$9,"&gt;="&amp;FV$9))*SUMIFS(conditions!$69:$69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*SUMIFS(conditions!$72:$72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))</f>
        <v>16.038</v>
      </c>
      <c r="FW99" s="37">
        <f>IF(FW$9="",0,IF(FW$9-SUMIFS(conditions!$73:$73,conditions!$8:$8,"&lt;="&amp;FW$9,conditions!$9:$9,"&gt;="&amp;FW$9)-SUMIFS(conditions!$71:$71,conditions!$8:$8,"&lt;="&amp;FW$9,conditions!$9:$9,"&gt;="&amp;FW$9)&lt;$U$9,SUMIFS(18:18,$9:$9,FW$9-SUMIFS(conditions!$73:$73,conditions!$8:$8,"&lt;="&amp;FW$9,conditions!$9:$9,"&gt;="&amp;FW$9))*conditions!$U$69*conditions!$U$72,SUMIFS(18:18,$9:$9,FW$9-SUMIFS(conditions!$73:$73,conditions!$8:$8,"&lt;="&amp;FW$9,conditions!$9:$9,"&gt;="&amp;FW$9))*SUMIFS(conditions!$69:$69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*SUMIFS(conditions!$72:$72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))</f>
        <v>16.038</v>
      </c>
      <c r="FX99" s="37">
        <f>IF(FX$9="",0,IF(FX$9-SUMIFS(conditions!$73:$73,conditions!$8:$8,"&lt;="&amp;FX$9,conditions!$9:$9,"&gt;="&amp;FX$9)-SUMIFS(conditions!$71:$71,conditions!$8:$8,"&lt;="&amp;FX$9,conditions!$9:$9,"&gt;="&amp;FX$9)&lt;$U$9,SUMIFS(18:18,$9:$9,FX$9-SUMIFS(conditions!$73:$73,conditions!$8:$8,"&lt;="&amp;FX$9,conditions!$9:$9,"&gt;="&amp;FX$9))*conditions!$U$69*conditions!$U$72,SUMIFS(18:18,$9:$9,FX$9-SUMIFS(conditions!$73:$73,conditions!$8:$8,"&lt;="&amp;FX$9,conditions!$9:$9,"&gt;="&amp;FX$9))*SUMIFS(conditions!$69:$69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*SUMIFS(conditions!$72:$72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))</f>
        <v>16.038</v>
      </c>
      <c r="FY99" s="37">
        <f>IF(FY$9="",0,IF(FY$9-SUMIFS(conditions!$73:$73,conditions!$8:$8,"&lt;="&amp;FY$9,conditions!$9:$9,"&gt;="&amp;FY$9)-SUMIFS(conditions!$71:$71,conditions!$8:$8,"&lt;="&amp;FY$9,conditions!$9:$9,"&gt;="&amp;FY$9)&lt;$U$9,SUMIFS(18:18,$9:$9,FY$9-SUMIFS(conditions!$73:$73,conditions!$8:$8,"&lt;="&amp;FY$9,conditions!$9:$9,"&gt;="&amp;FY$9))*conditions!$U$69*conditions!$U$72,SUMIFS(18:18,$9:$9,FY$9-SUMIFS(conditions!$73:$73,conditions!$8:$8,"&lt;="&amp;FY$9,conditions!$9:$9,"&gt;="&amp;FY$9))*SUMIFS(conditions!$69:$69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*SUMIFS(conditions!$72:$72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))</f>
        <v>0</v>
      </c>
      <c r="FZ99" s="37">
        <f>IF(FZ$9="",0,IF(FZ$9-SUMIFS(conditions!$73:$73,conditions!$8:$8,"&lt;="&amp;FZ$9,conditions!$9:$9,"&gt;="&amp;FZ$9)-SUMIFS(conditions!$71:$71,conditions!$8:$8,"&lt;="&amp;FZ$9,conditions!$9:$9,"&gt;="&amp;FZ$9)&lt;$U$9,SUMIFS(18:18,$9:$9,FZ$9-SUMIFS(conditions!$73:$73,conditions!$8:$8,"&lt;="&amp;FZ$9,conditions!$9:$9,"&gt;="&amp;FZ$9))*conditions!$U$69*conditions!$U$72,SUMIFS(18:18,$9:$9,FZ$9-SUMIFS(conditions!$73:$73,conditions!$8:$8,"&lt;="&amp;FZ$9,conditions!$9:$9,"&gt;="&amp;FZ$9))*SUMIFS(conditions!$69:$69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*SUMIFS(conditions!$72:$72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))</f>
        <v>0</v>
      </c>
      <c r="GA99" s="37">
        <f>IF(GA$9="",0,IF(GA$9-SUMIFS(conditions!$73:$73,conditions!$8:$8,"&lt;="&amp;GA$9,conditions!$9:$9,"&gt;="&amp;GA$9)-SUMIFS(conditions!$71:$71,conditions!$8:$8,"&lt;="&amp;GA$9,conditions!$9:$9,"&gt;="&amp;GA$9)&lt;$U$9,SUMIFS(18:18,$9:$9,GA$9-SUMIFS(conditions!$73:$73,conditions!$8:$8,"&lt;="&amp;GA$9,conditions!$9:$9,"&gt;="&amp;GA$9))*conditions!$U$69*conditions!$U$72,SUMIFS(18:18,$9:$9,GA$9-SUMIFS(conditions!$73:$73,conditions!$8:$8,"&lt;="&amp;GA$9,conditions!$9:$9,"&gt;="&amp;GA$9))*SUMIFS(conditions!$69:$69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*SUMIFS(conditions!$72:$72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))</f>
        <v>16.038</v>
      </c>
      <c r="GB99" s="37">
        <f>IF(GB$9="",0,IF(GB$9-SUMIFS(conditions!$73:$73,conditions!$8:$8,"&lt;="&amp;GB$9,conditions!$9:$9,"&gt;="&amp;GB$9)-SUMIFS(conditions!$71:$71,conditions!$8:$8,"&lt;="&amp;GB$9,conditions!$9:$9,"&gt;="&amp;GB$9)&lt;$U$9,SUMIFS(18:18,$9:$9,GB$9-SUMIFS(conditions!$73:$73,conditions!$8:$8,"&lt;="&amp;GB$9,conditions!$9:$9,"&gt;="&amp;GB$9))*conditions!$U$69*conditions!$U$72,SUMIFS(18:18,$9:$9,GB$9-SUMIFS(conditions!$73:$73,conditions!$8:$8,"&lt;="&amp;GB$9,conditions!$9:$9,"&gt;="&amp;GB$9))*SUMIFS(conditions!$69:$69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*SUMIFS(conditions!$72:$72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))</f>
        <v>16.038</v>
      </c>
      <c r="GC99" s="37">
        <f>IF(GC$9="",0,IF(GC$9-SUMIFS(conditions!$73:$73,conditions!$8:$8,"&lt;="&amp;GC$9,conditions!$9:$9,"&gt;="&amp;GC$9)-SUMIFS(conditions!$71:$71,conditions!$8:$8,"&lt;="&amp;GC$9,conditions!$9:$9,"&gt;="&amp;GC$9)&lt;$U$9,SUMIFS(18:18,$9:$9,GC$9-SUMIFS(conditions!$73:$73,conditions!$8:$8,"&lt;="&amp;GC$9,conditions!$9:$9,"&gt;="&amp;GC$9))*conditions!$U$69*conditions!$U$72,SUMIFS(18:18,$9:$9,GC$9-SUMIFS(conditions!$73:$73,conditions!$8:$8,"&lt;="&amp;GC$9,conditions!$9:$9,"&gt;="&amp;GC$9))*SUMIFS(conditions!$69:$69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*SUMIFS(conditions!$72:$72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))</f>
        <v>16.038</v>
      </c>
      <c r="GD99" s="37">
        <f>IF(GD$9="",0,IF(GD$9-SUMIFS(conditions!$73:$73,conditions!$8:$8,"&lt;="&amp;GD$9,conditions!$9:$9,"&gt;="&amp;GD$9)-SUMIFS(conditions!$71:$71,conditions!$8:$8,"&lt;="&amp;GD$9,conditions!$9:$9,"&gt;="&amp;GD$9)&lt;$U$9,SUMIFS(18:18,$9:$9,GD$9-SUMIFS(conditions!$73:$73,conditions!$8:$8,"&lt;="&amp;GD$9,conditions!$9:$9,"&gt;="&amp;GD$9))*conditions!$U$69*conditions!$U$72,SUMIFS(18:18,$9:$9,GD$9-SUMIFS(conditions!$73:$73,conditions!$8:$8,"&lt;="&amp;GD$9,conditions!$9:$9,"&gt;="&amp;GD$9))*SUMIFS(conditions!$69:$69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*SUMIFS(conditions!$72:$72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))</f>
        <v>16.038</v>
      </c>
      <c r="GE99" s="37">
        <f>IF(GE$9="",0,IF(GE$9-SUMIFS(conditions!$73:$73,conditions!$8:$8,"&lt;="&amp;GE$9,conditions!$9:$9,"&gt;="&amp;GE$9)-SUMIFS(conditions!$71:$71,conditions!$8:$8,"&lt;="&amp;GE$9,conditions!$9:$9,"&gt;="&amp;GE$9)&lt;$U$9,SUMIFS(18:18,$9:$9,GE$9-SUMIFS(conditions!$73:$73,conditions!$8:$8,"&lt;="&amp;GE$9,conditions!$9:$9,"&gt;="&amp;GE$9))*conditions!$U$69*conditions!$U$72,SUMIFS(18:18,$9:$9,GE$9-SUMIFS(conditions!$73:$73,conditions!$8:$8,"&lt;="&amp;GE$9,conditions!$9:$9,"&gt;="&amp;GE$9))*SUMIFS(conditions!$69:$69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*SUMIFS(conditions!$72:$72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))</f>
        <v>16.038</v>
      </c>
      <c r="GF99" s="37">
        <f>IF(GF$9="",0,IF(GF$9-SUMIFS(conditions!$73:$73,conditions!$8:$8,"&lt;="&amp;GF$9,conditions!$9:$9,"&gt;="&amp;GF$9)-SUMIFS(conditions!$71:$71,conditions!$8:$8,"&lt;="&amp;GF$9,conditions!$9:$9,"&gt;="&amp;GF$9)&lt;$U$9,SUMIFS(18:18,$9:$9,GF$9-SUMIFS(conditions!$73:$73,conditions!$8:$8,"&lt;="&amp;GF$9,conditions!$9:$9,"&gt;="&amp;GF$9))*conditions!$U$69*conditions!$U$72,SUMIFS(18:18,$9:$9,GF$9-SUMIFS(conditions!$73:$73,conditions!$8:$8,"&lt;="&amp;GF$9,conditions!$9:$9,"&gt;="&amp;GF$9))*SUMIFS(conditions!$69:$69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*SUMIFS(conditions!$72:$72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))</f>
        <v>0</v>
      </c>
      <c r="GG99" s="37">
        <f>IF(GG$9="",0,IF(GG$9-SUMIFS(conditions!$73:$73,conditions!$8:$8,"&lt;="&amp;GG$9,conditions!$9:$9,"&gt;="&amp;GG$9)-SUMIFS(conditions!$71:$71,conditions!$8:$8,"&lt;="&amp;GG$9,conditions!$9:$9,"&gt;="&amp;GG$9)&lt;$U$9,SUMIFS(18:18,$9:$9,GG$9-SUMIFS(conditions!$73:$73,conditions!$8:$8,"&lt;="&amp;GG$9,conditions!$9:$9,"&gt;="&amp;GG$9))*conditions!$U$69*conditions!$U$72,SUMIFS(18:18,$9:$9,GG$9-SUMIFS(conditions!$73:$73,conditions!$8:$8,"&lt;="&amp;GG$9,conditions!$9:$9,"&gt;="&amp;GG$9))*SUMIFS(conditions!$69:$69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*SUMIFS(conditions!$72:$72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))</f>
        <v>0</v>
      </c>
      <c r="GH99" s="37">
        <f>IF(GH$9="",0,IF(GH$9-SUMIFS(conditions!$73:$73,conditions!$8:$8,"&lt;="&amp;GH$9,conditions!$9:$9,"&gt;="&amp;GH$9)-SUMIFS(conditions!$71:$71,conditions!$8:$8,"&lt;="&amp;GH$9,conditions!$9:$9,"&gt;="&amp;GH$9)&lt;$U$9,SUMIFS(18:18,$9:$9,GH$9-SUMIFS(conditions!$73:$73,conditions!$8:$8,"&lt;="&amp;GH$9,conditions!$9:$9,"&gt;="&amp;GH$9))*conditions!$U$69*conditions!$U$72,SUMIFS(18:18,$9:$9,GH$9-SUMIFS(conditions!$73:$73,conditions!$8:$8,"&lt;="&amp;GH$9,conditions!$9:$9,"&gt;="&amp;GH$9))*SUMIFS(conditions!$69:$69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*SUMIFS(conditions!$72:$72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))</f>
        <v>16.8399</v>
      </c>
      <c r="GI99" s="37">
        <f>IF(GI$9="",0,IF(GI$9-SUMIFS(conditions!$73:$73,conditions!$8:$8,"&lt;="&amp;GI$9,conditions!$9:$9,"&gt;="&amp;GI$9)-SUMIFS(conditions!$71:$71,conditions!$8:$8,"&lt;="&amp;GI$9,conditions!$9:$9,"&gt;="&amp;GI$9)&lt;$U$9,SUMIFS(18:18,$9:$9,GI$9-SUMIFS(conditions!$73:$73,conditions!$8:$8,"&lt;="&amp;GI$9,conditions!$9:$9,"&gt;="&amp;GI$9))*conditions!$U$69*conditions!$U$72,SUMIFS(18:18,$9:$9,GI$9-SUMIFS(conditions!$73:$73,conditions!$8:$8,"&lt;="&amp;GI$9,conditions!$9:$9,"&gt;="&amp;GI$9))*SUMIFS(conditions!$69:$69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*SUMIFS(conditions!$72:$72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))</f>
        <v>16.8399</v>
      </c>
      <c r="GJ99" s="37">
        <f>IF(GJ$9="",0,IF(GJ$9-SUMIFS(conditions!$73:$73,conditions!$8:$8,"&lt;="&amp;GJ$9,conditions!$9:$9,"&gt;="&amp;GJ$9)-SUMIFS(conditions!$71:$71,conditions!$8:$8,"&lt;="&amp;GJ$9,conditions!$9:$9,"&gt;="&amp;GJ$9)&lt;$U$9,SUMIFS(18:18,$9:$9,GJ$9-SUMIFS(conditions!$73:$73,conditions!$8:$8,"&lt;="&amp;GJ$9,conditions!$9:$9,"&gt;="&amp;GJ$9))*conditions!$U$69*conditions!$U$72,SUMIFS(18:18,$9:$9,GJ$9-SUMIFS(conditions!$73:$73,conditions!$8:$8,"&lt;="&amp;GJ$9,conditions!$9:$9,"&gt;="&amp;GJ$9))*SUMIFS(conditions!$69:$69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*SUMIFS(conditions!$72:$72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))</f>
        <v>16.8399</v>
      </c>
      <c r="GK99" s="37">
        <f>IF(GK$9="",0,IF(GK$9-SUMIFS(conditions!$73:$73,conditions!$8:$8,"&lt;="&amp;GK$9,conditions!$9:$9,"&gt;="&amp;GK$9)-SUMIFS(conditions!$71:$71,conditions!$8:$8,"&lt;="&amp;GK$9,conditions!$9:$9,"&gt;="&amp;GK$9)&lt;$U$9,SUMIFS(18:18,$9:$9,GK$9-SUMIFS(conditions!$73:$73,conditions!$8:$8,"&lt;="&amp;GK$9,conditions!$9:$9,"&gt;="&amp;GK$9))*conditions!$U$69*conditions!$U$72,SUMIFS(18:18,$9:$9,GK$9-SUMIFS(conditions!$73:$73,conditions!$8:$8,"&lt;="&amp;GK$9,conditions!$9:$9,"&gt;="&amp;GK$9))*SUMIFS(conditions!$69:$69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*SUMIFS(conditions!$72:$72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))</f>
        <v>16.8399</v>
      </c>
      <c r="GL99" s="37">
        <f>IF(GL$9="",0,IF(GL$9-SUMIFS(conditions!$73:$73,conditions!$8:$8,"&lt;="&amp;GL$9,conditions!$9:$9,"&gt;="&amp;GL$9)-SUMIFS(conditions!$71:$71,conditions!$8:$8,"&lt;="&amp;GL$9,conditions!$9:$9,"&gt;="&amp;GL$9)&lt;$U$9,SUMIFS(18:18,$9:$9,GL$9-SUMIFS(conditions!$73:$73,conditions!$8:$8,"&lt;="&amp;GL$9,conditions!$9:$9,"&gt;="&amp;GL$9))*conditions!$U$69*conditions!$U$72,SUMIFS(18:18,$9:$9,GL$9-SUMIFS(conditions!$73:$73,conditions!$8:$8,"&lt;="&amp;GL$9,conditions!$9:$9,"&gt;="&amp;GL$9))*SUMIFS(conditions!$69:$69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*SUMIFS(conditions!$72:$72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))</f>
        <v>16.8399</v>
      </c>
      <c r="GM99" s="37">
        <f>IF(GM$9="",0,IF(GM$9-SUMIFS(conditions!$73:$73,conditions!$8:$8,"&lt;="&amp;GM$9,conditions!$9:$9,"&gt;="&amp;GM$9)-SUMIFS(conditions!$71:$71,conditions!$8:$8,"&lt;="&amp;GM$9,conditions!$9:$9,"&gt;="&amp;GM$9)&lt;$U$9,SUMIFS(18:18,$9:$9,GM$9-SUMIFS(conditions!$73:$73,conditions!$8:$8,"&lt;="&amp;GM$9,conditions!$9:$9,"&gt;="&amp;GM$9))*conditions!$U$69*conditions!$U$72,SUMIFS(18:18,$9:$9,GM$9-SUMIFS(conditions!$73:$73,conditions!$8:$8,"&lt;="&amp;GM$9,conditions!$9:$9,"&gt;="&amp;GM$9))*SUMIFS(conditions!$69:$69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*SUMIFS(conditions!$72:$72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))</f>
        <v>0</v>
      </c>
      <c r="GN99" s="37">
        <f>IF(GN$9="",0,IF(GN$9-SUMIFS(conditions!$73:$73,conditions!$8:$8,"&lt;="&amp;GN$9,conditions!$9:$9,"&gt;="&amp;GN$9)-SUMIFS(conditions!$71:$71,conditions!$8:$8,"&lt;="&amp;GN$9,conditions!$9:$9,"&gt;="&amp;GN$9)&lt;$U$9,SUMIFS(18:18,$9:$9,GN$9-SUMIFS(conditions!$73:$73,conditions!$8:$8,"&lt;="&amp;GN$9,conditions!$9:$9,"&gt;="&amp;GN$9))*conditions!$U$69*conditions!$U$72,SUMIFS(18:18,$9:$9,GN$9-SUMIFS(conditions!$73:$73,conditions!$8:$8,"&lt;="&amp;GN$9,conditions!$9:$9,"&gt;="&amp;GN$9))*SUMIFS(conditions!$69:$69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*SUMIFS(conditions!$72:$72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))</f>
        <v>0</v>
      </c>
      <c r="GO99" s="37">
        <f>IF(GO$9="",0,IF(GO$9-SUMIFS(conditions!$73:$73,conditions!$8:$8,"&lt;="&amp;GO$9,conditions!$9:$9,"&gt;="&amp;GO$9)-SUMIFS(conditions!$71:$71,conditions!$8:$8,"&lt;="&amp;GO$9,conditions!$9:$9,"&gt;="&amp;GO$9)&lt;$U$9,SUMIFS(18:18,$9:$9,GO$9-SUMIFS(conditions!$73:$73,conditions!$8:$8,"&lt;="&amp;GO$9,conditions!$9:$9,"&gt;="&amp;GO$9))*conditions!$U$69*conditions!$U$72,SUMIFS(18:18,$9:$9,GO$9-SUMIFS(conditions!$73:$73,conditions!$8:$8,"&lt;="&amp;GO$9,conditions!$9:$9,"&gt;="&amp;GO$9))*SUMIFS(conditions!$69:$69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*SUMIFS(conditions!$72:$72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))</f>
        <v>16.8399</v>
      </c>
      <c r="GP99" s="37">
        <f>IF(GP$9="",0,IF(GP$9-SUMIFS(conditions!$73:$73,conditions!$8:$8,"&lt;="&amp;GP$9,conditions!$9:$9,"&gt;="&amp;GP$9)-SUMIFS(conditions!$71:$71,conditions!$8:$8,"&lt;="&amp;GP$9,conditions!$9:$9,"&gt;="&amp;GP$9)&lt;$U$9,SUMIFS(18:18,$9:$9,GP$9-SUMIFS(conditions!$73:$73,conditions!$8:$8,"&lt;="&amp;GP$9,conditions!$9:$9,"&gt;="&amp;GP$9))*conditions!$U$69*conditions!$U$72,SUMIFS(18:18,$9:$9,GP$9-SUMIFS(conditions!$73:$73,conditions!$8:$8,"&lt;="&amp;GP$9,conditions!$9:$9,"&gt;="&amp;GP$9))*SUMIFS(conditions!$69:$69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*SUMIFS(conditions!$72:$72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))</f>
        <v>16.8399</v>
      </c>
      <c r="GQ99" s="37">
        <f>IF(GQ$9="",0,IF(GQ$9-SUMIFS(conditions!$73:$73,conditions!$8:$8,"&lt;="&amp;GQ$9,conditions!$9:$9,"&gt;="&amp;GQ$9)-SUMIFS(conditions!$71:$71,conditions!$8:$8,"&lt;="&amp;GQ$9,conditions!$9:$9,"&gt;="&amp;GQ$9)&lt;$U$9,SUMIFS(18:18,$9:$9,GQ$9-SUMIFS(conditions!$73:$73,conditions!$8:$8,"&lt;="&amp;GQ$9,conditions!$9:$9,"&gt;="&amp;GQ$9))*conditions!$U$69*conditions!$U$72,SUMIFS(18:18,$9:$9,GQ$9-SUMIFS(conditions!$73:$73,conditions!$8:$8,"&lt;="&amp;GQ$9,conditions!$9:$9,"&gt;="&amp;GQ$9))*SUMIFS(conditions!$69:$69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*SUMIFS(conditions!$72:$72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))</f>
        <v>16.8399</v>
      </c>
      <c r="GR99" s="37">
        <f>IF(GR$9="",0,IF(GR$9-SUMIFS(conditions!$73:$73,conditions!$8:$8,"&lt;="&amp;GR$9,conditions!$9:$9,"&gt;="&amp;GR$9)-SUMIFS(conditions!$71:$71,conditions!$8:$8,"&lt;="&amp;GR$9,conditions!$9:$9,"&gt;="&amp;GR$9)&lt;$U$9,SUMIFS(18:18,$9:$9,GR$9-SUMIFS(conditions!$73:$73,conditions!$8:$8,"&lt;="&amp;GR$9,conditions!$9:$9,"&gt;="&amp;GR$9))*conditions!$U$69*conditions!$U$72,SUMIFS(18:18,$9:$9,GR$9-SUMIFS(conditions!$73:$73,conditions!$8:$8,"&lt;="&amp;GR$9,conditions!$9:$9,"&gt;="&amp;GR$9))*SUMIFS(conditions!$69:$69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*SUMIFS(conditions!$72:$72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))</f>
        <v>16.8399</v>
      </c>
      <c r="GS99" s="37">
        <f>IF(GS$9="",0,IF(GS$9-SUMIFS(conditions!$73:$73,conditions!$8:$8,"&lt;="&amp;GS$9,conditions!$9:$9,"&gt;="&amp;GS$9)-SUMIFS(conditions!$71:$71,conditions!$8:$8,"&lt;="&amp;GS$9,conditions!$9:$9,"&gt;="&amp;GS$9)&lt;$U$9,SUMIFS(18:18,$9:$9,GS$9-SUMIFS(conditions!$73:$73,conditions!$8:$8,"&lt;="&amp;GS$9,conditions!$9:$9,"&gt;="&amp;GS$9))*conditions!$U$69*conditions!$U$72,SUMIFS(18:18,$9:$9,GS$9-SUMIFS(conditions!$73:$73,conditions!$8:$8,"&lt;="&amp;GS$9,conditions!$9:$9,"&gt;="&amp;GS$9))*SUMIFS(conditions!$69:$69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*SUMIFS(conditions!$72:$72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))</f>
        <v>16.8399</v>
      </c>
      <c r="GT99" s="37">
        <f>IF(GT$9="",0,IF(GT$9-SUMIFS(conditions!$73:$73,conditions!$8:$8,"&lt;="&amp;GT$9,conditions!$9:$9,"&gt;="&amp;GT$9)-SUMIFS(conditions!$71:$71,conditions!$8:$8,"&lt;="&amp;GT$9,conditions!$9:$9,"&gt;="&amp;GT$9)&lt;$U$9,SUMIFS(18:18,$9:$9,GT$9-SUMIFS(conditions!$73:$73,conditions!$8:$8,"&lt;="&amp;GT$9,conditions!$9:$9,"&gt;="&amp;GT$9))*conditions!$U$69*conditions!$U$72,SUMIFS(18:18,$9:$9,GT$9-SUMIFS(conditions!$73:$73,conditions!$8:$8,"&lt;="&amp;GT$9,conditions!$9:$9,"&gt;="&amp;GT$9))*SUMIFS(conditions!$69:$69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*SUMIFS(conditions!$72:$72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))</f>
        <v>0</v>
      </c>
      <c r="GU99" s="37">
        <f>IF(GU$9="",0,IF(GU$9-SUMIFS(conditions!$73:$73,conditions!$8:$8,"&lt;="&amp;GU$9,conditions!$9:$9,"&gt;="&amp;GU$9)-SUMIFS(conditions!$71:$71,conditions!$8:$8,"&lt;="&amp;GU$9,conditions!$9:$9,"&gt;="&amp;GU$9)&lt;$U$9,SUMIFS(18:18,$9:$9,GU$9-SUMIFS(conditions!$73:$73,conditions!$8:$8,"&lt;="&amp;GU$9,conditions!$9:$9,"&gt;="&amp;GU$9))*conditions!$U$69*conditions!$U$72,SUMIFS(18:18,$9:$9,GU$9-SUMIFS(conditions!$73:$73,conditions!$8:$8,"&lt;="&amp;GU$9,conditions!$9:$9,"&gt;="&amp;GU$9))*SUMIFS(conditions!$69:$69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*SUMIFS(conditions!$72:$72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))</f>
        <v>0</v>
      </c>
      <c r="GV99" s="37">
        <f>IF(GV$9="",0,IF(GV$9-SUMIFS(conditions!$73:$73,conditions!$8:$8,"&lt;="&amp;GV$9,conditions!$9:$9,"&gt;="&amp;GV$9)-SUMIFS(conditions!$71:$71,conditions!$8:$8,"&lt;="&amp;GV$9,conditions!$9:$9,"&gt;="&amp;GV$9)&lt;$U$9,SUMIFS(18:18,$9:$9,GV$9-SUMIFS(conditions!$73:$73,conditions!$8:$8,"&lt;="&amp;GV$9,conditions!$9:$9,"&gt;="&amp;GV$9))*conditions!$U$69*conditions!$U$72,SUMIFS(18:18,$9:$9,GV$9-SUMIFS(conditions!$73:$73,conditions!$8:$8,"&lt;="&amp;GV$9,conditions!$9:$9,"&gt;="&amp;GV$9))*SUMIFS(conditions!$69:$69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*SUMIFS(conditions!$72:$72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))</f>
        <v>16.8399</v>
      </c>
      <c r="GW99" s="37">
        <f>IF(GW$9="",0,IF(GW$9-SUMIFS(conditions!$73:$73,conditions!$8:$8,"&lt;="&amp;GW$9,conditions!$9:$9,"&gt;="&amp;GW$9)-SUMIFS(conditions!$71:$71,conditions!$8:$8,"&lt;="&amp;GW$9,conditions!$9:$9,"&gt;="&amp;GW$9)&lt;$U$9,SUMIFS(18:18,$9:$9,GW$9-SUMIFS(conditions!$73:$73,conditions!$8:$8,"&lt;="&amp;GW$9,conditions!$9:$9,"&gt;="&amp;GW$9))*conditions!$U$69*conditions!$U$72,SUMIFS(18:18,$9:$9,GW$9-SUMIFS(conditions!$73:$73,conditions!$8:$8,"&lt;="&amp;GW$9,conditions!$9:$9,"&gt;="&amp;GW$9))*SUMIFS(conditions!$69:$69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*SUMIFS(conditions!$72:$72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))</f>
        <v>16.8399</v>
      </c>
      <c r="GX99" s="37">
        <f>IF(GX$9="",0,IF(GX$9-SUMIFS(conditions!$73:$73,conditions!$8:$8,"&lt;="&amp;GX$9,conditions!$9:$9,"&gt;="&amp;GX$9)-SUMIFS(conditions!$71:$71,conditions!$8:$8,"&lt;="&amp;GX$9,conditions!$9:$9,"&gt;="&amp;GX$9)&lt;$U$9,SUMIFS(18:18,$9:$9,GX$9-SUMIFS(conditions!$73:$73,conditions!$8:$8,"&lt;="&amp;GX$9,conditions!$9:$9,"&gt;="&amp;GX$9))*conditions!$U$69*conditions!$U$72,SUMIFS(18:18,$9:$9,GX$9-SUMIFS(conditions!$73:$73,conditions!$8:$8,"&lt;="&amp;GX$9,conditions!$9:$9,"&gt;="&amp;GX$9))*SUMIFS(conditions!$69:$69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*SUMIFS(conditions!$72:$72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))</f>
        <v>16.8399</v>
      </c>
      <c r="GY99" s="37">
        <f>IF(GY$9="",0,IF(GY$9-SUMIFS(conditions!$73:$73,conditions!$8:$8,"&lt;="&amp;GY$9,conditions!$9:$9,"&gt;="&amp;GY$9)-SUMIFS(conditions!$71:$71,conditions!$8:$8,"&lt;="&amp;GY$9,conditions!$9:$9,"&gt;="&amp;GY$9)&lt;$U$9,SUMIFS(18:18,$9:$9,GY$9-SUMIFS(conditions!$73:$73,conditions!$8:$8,"&lt;="&amp;GY$9,conditions!$9:$9,"&gt;="&amp;GY$9))*conditions!$U$69*conditions!$U$72,SUMIFS(18:18,$9:$9,GY$9-SUMIFS(conditions!$73:$73,conditions!$8:$8,"&lt;="&amp;GY$9,conditions!$9:$9,"&gt;="&amp;GY$9))*SUMIFS(conditions!$69:$69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*SUMIFS(conditions!$72:$72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))</f>
        <v>16.8399</v>
      </c>
      <c r="GZ99" s="37">
        <f>IF(GZ$9="",0,IF(GZ$9-SUMIFS(conditions!$73:$73,conditions!$8:$8,"&lt;="&amp;GZ$9,conditions!$9:$9,"&gt;="&amp;GZ$9)-SUMIFS(conditions!$71:$71,conditions!$8:$8,"&lt;="&amp;GZ$9,conditions!$9:$9,"&gt;="&amp;GZ$9)&lt;$U$9,SUMIFS(18:18,$9:$9,GZ$9-SUMIFS(conditions!$73:$73,conditions!$8:$8,"&lt;="&amp;GZ$9,conditions!$9:$9,"&gt;="&amp;GZ$9))*conditions!$U$69*conditions!$U$72,SUMIFS(18:18,$9:$9,GZ$9-SUMIFS(conditions!$73:$73,conditions!$8:$8,"&lt;="&amp;GZ$9,conditions!$9:$9,"&gt;="&amp;GZ$9))*SUMIFS(conditions!$69:$69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*SUMIFS(conditions!$72:$72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))</f>
        <v>16.8399</v>
      </c>
      <c r="HA99" s="37">
        <f>IF(HA$9="",0,IF(HA$9-SUMIFS(conditions!$73:$73,conditions!$8:$8,"&lt;="&amp;HA$9,conditions!$9:$9,"&gt;="&amp;HA$9)-SUMIFS(conditions!$71:$71,conditions!$8:$8,"&lt;="&amp;HA$9,conditions!$9:$9,"&gt;="&amp;HA$9)&lt;$U$9,SUMIFS(18:18,$9:$9,HA$9-SUMIFS(conditions!$73:$73,conditions!$8:$8,"&lt;="&amp;HA$9,conditions!$9:$9,"&gt;="&amp;HA$9))*conditions!$U$69*conditions!$U$72,SUMIFS(18:18,$9:$9,HA$9-SUMIFS(conditions!$73:$73,conditions!$8:$8,"&lt;="&amp;HA$9,conditions!$9:$9,"&gt;="&amp;HA$9))*SUMIFS(conditions!$69:$69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*SUMIFS(conditions!$72:$72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))</f>
        <v>0</v>
      </c>
      <c r="HB99" s="37">
        <f>IF(HB$9="",0,IF(HB$9-SUMIFS(conditions!$73:$73,conditions!$8:$8,"&lt;="&amp;HB$9,conditions!$9:$9,"&gt;="&amp;HB$9)-SUMIFS(conditions!$71:$71,conditions!$8:$8,"&lt;="&amp;HB$9,conditions!$9:$9,"&gt;="&amp;HB$9)&lt;$U$9,SUMIFS(18:18,$9:$9,HB$9-SUMIFS(conditions!$73:$73,conditions!$8:$8,"&lt;="&amp;HB$9,conditions!$9:$9,"&gt;="&amp;HB$9))*conditions!$U$69*conditions!$U$72,SUMIFS(18:18,$9:$9,HB$9-SUMIFS(conditions!$73:$73,conditions!$8:$8,"&lt;="&amp;HB$9,conditions!$9:$9,"&gt;="&amp;HB$9))*SUMIFS(conditions!$69:$69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*SUMIFS(conditions!$72:$72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))</f>
        <v>0</v>
      </c>
      <c r="HC99" s="37">
        <f>IF(HC$9="",0,IF(HC$9-SUMIFS(conditions!$73:$73,conditions!$8:$8,"&lt;="&amp;HC$9,conditions!$9:$9,"&gt;="&amp;HC$9)-SUMIFS(conditions!$71:$71,conditions!$8:$8,"&lt;="&amp;HC$9,conditions!$9:$9,"&gt;="&amp;HC$9)&lt;$U$9,SUMIFS(18:18,$9:$9,HC$9-SUMIFS(conditions!$73:$73,conditions!$8:$8,"&lt;="&amp;HC$9,conditions!$9:$9,"&gt;="&amp;HC$9))*conditions!$U$69*conditions!$U$72,SUMIFS(18:18,$9:$9,HC$9-SUMIFS(conditions!$73:$73,conditions!$8:$8,"&lt;="&amp;HC$9,conditions!$9:$9,"&gt;="&amp;HC$9))*SUMIFS(conditions!$69:$69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*SUMIFS(conditions!$72:$72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))</f>
        <v>16.8399</v>
      </c>
      <c r="HD99" s="37">
        <f>IF(HD$9="",0,IF(HD$9-SUMIFS(conditions!$73:$73,conditions!$8:$8,"&lt;="&amp;HD$9,conditions!$9:$9,"&gt;="&amp;HD$9)-SUMIFS(conditions!$71:$71,conditions!$8:$8,"&lt;="&amp;HD$9,conditions!$9:$9,"&gt;="&amp;HD$9)&lt;$U$9,SUMIFS(18:18,$9:$9,HD$9-SUMIFS(conditions!$73:$73,conditions!$8:$8,"&lt;="&amp;HD$9,conditions!$9:$9,"&gt;="&amp;HD$9))*conditions!$U$69*conditions!$U$72,SUMIFS(18:18,$9:$9,HD$9-SUMIFS(conditions!$73:$73,conditions!$8:$8,"&lt;="&amp;HD$9,conditions!$9:$9,"&gt;="&amp;HD$9))*SUMIFS(conditions!$69:$69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*SUMIFS(conditions!$72:$72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))</f>
        <v>16.8399</v>
      </c>
      <c r="HE99" s="37">
        <f>IF(HE$9="",0,IF(HE$9-SUMIFS(conditions!$73:$73,conditions!$8:$8,"&lt;="&amp;HE$9,conditions!$9:$9,"&gt;="&amp;HE$9)-SUMIFS(conditions!$71:$71,conditions!$8:$8,"&lt;="&amp;HE$9,conditions!$9:$9,"&gt;="&amp;HE$9)&lt;$U$9,SUMIFS(18:18,$9:$9,HE$9-SUMIFS(conditions!$73:$73,conditions!$8:$8,"&lt;="&amp;HE$9,conditions!$9:$9,"&gt;="&amp;HE$9))*conditions!$U$69*conditions!$U$72,SUMIFS(18:18,$9:$9,HE$9-SUMIFS(conditions!$73:$73,conditions!$8:$8,"&lt;="&amp;HE$9,conditions!$9:$9,"&gt;="&amp;HE$9))*SUMIFS(conditions!$69:$69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*SUMIFS(conditions!$72:$72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))</f>
        <v>16.8399</v>
      </c>
      <c r="HF99" s="37">
        <f>IF(HF$9="",0,IF(HF$9-SUMIFS(conditions!$73:$73,conditions!$8:$8,"&lt;="&amp;HF$9,conditions!$9:$9,"&gt;="&amp;HF$9)-SUMIFS(conditions!$71:$71,conditions!$8:$8,"&lt;="&amp;HF$9,conditions!$9:$9,"&gt;="&amp;HF$9)&lt;$U$9,SUMIFS(18:18,$9:$9,HF$9-SUMIFS(conditions!$73:$73,conditions!$8:$8,"&lt;="&amp;HF$9,conditions!$9:$9,"&gt;="&amp;HF$9))*conditions!$U$69*conditions!$U$72,SUMIFS(18:18,$9:$9,HF$9-SUMIFS(conditions!$73:$73,conditions!$8:$8,"&lt;="&amp;HF$9,conditions!$9:$9,"&gt;="&amp;HF$9))*SUMIFS(conditions!$69:$69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*SUMIFS(conditions!$72:$72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))</f>
        <v>16.8399</v>
      </c>
      <c r="HG99" s="37">
        <f>IF(HG$9="",0,IF(HG$9-SUMIFS(conditions!$73:$73,conditions!$8:$8,"&lt;="&amp;HG$9,conditions!$9:$9,"&gt;="&amp;HG$9)-SUMIFS(conditions!$71:$71,conditions!$8:$8,"&lt;="&amp;HG$9,conditions!$9:$9,"&gt;="&amp;HG$9)&lt;$U$9,SUMIFS(18:18,$9:$9,HG$9-SUMIFS(conditions!$73:$73,conditions!$8:$8,"&lt;="&amp;HG$9,conditions!$9:$9,"&gt;="&amp;HG$9))*conditions!$U$69*conditions!$U$72,SUMIFS(18:18,$9:$9,HG$9-SUMIFS(conditions!$73:$73,conditions!$8:$8,"&lt;="&amp;HG$9,conditions!$9:$9,"&gt;="&amp;HG$9))*SUMIFS(conditions!$69:$69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*SUMIFS(conditions!$72:$72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))</f>
        <v>16.8399</v>
      </c>
      <c r="HH99" s="37">
        <f>IF(HH$9="",0,IF(HH$9-SUMIFS(conditions!$73:$73,conditions!$8:$8,"&lt;="&amp;HH$9,conditions!$9:$9,"&gt;="&amp;HH$9)-SUMIFS(conditions!$71:$71,conditions!$8:$8,"&lt;="&amp;HH$9,conditions!$9:$9,"&gt;="&amp;HH$9)&lt;$U$9,SUMIFS(18:18,$9:$9,HH$9-SUMIFS(conditions!$73:$73,conditions!$8:$8,"&lt;="&amp;HH$9,conditions!$9:$9,"&gt;="&amp;HH$9))*conditions!$U$69*conditions!$U$72,SUMIFS(18:18,$9:$9,HH$9-SUMIFS(conditions!$73:$73,conditions!$8:$8,"&lt;="&amp;HH$9,conditions!$9:$9,"&gt;="&amp;HH$9))*SUMIFS(conditions!$69:$69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*SUMIFS(conditions!$72:$72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))</f>
        <v>0</v>
      </c>
      <c r="HI99" s="37">
        <f>IF(HI$9="",0,IF(HI$9-SUMIFS(conditions!$73:$73,conditions!$8:$8,"&lt;="&amp;HI$9,conditions!$9:$9,"&gt;="&amp;HI$9)-SUMIFS(conditions!$71:$71,conditions!$8:$8,"&lt;="&amp;HI$9,conditions!$9:$9,"&gt;="&amp;HI$9)&lt;$U$9,SUMIFS(18:18,$9:$9,HI$9-SUMIFS(conditions!$73:$73,conditions!$8:$8,"&lt;="&amp;HI$9,conditions!$9:$9,"&gt;="&amp;HI$9))*conditions!$U$69*conditions!$U$72,SUMIFS(18:18,$9:$9,HI$9-SUMIFS(conditions!$73:$73,conditions!$8:$8,"&lt;="&amp;HI$9,conditions!$9:$9,"&gt;="&amp;HI$9))*SUMIFS(conditions!$69:$69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*SUMIFS(conditions!$72:$72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))</f>
        <v>0</v>
      </c>
      <c r="HJ99" s="37">
        <f>IF(HJ$9="",0,IF(HJ$9-SUMIFS(conditions!$73:$73,conditions!$8:$8,"&lt;="&amp;HJ$9,conditions!$9:$9,"&gt;="&amp;HJ$9)-SUMIFS(conditions!$71:$71,conditions!$8:$8,"&lt;="&amp;HJ$9,conditions!$9:$9,"&gt;="&amp;HJ$9)&lt;$U$9,SUMIFS(18:18,$9:$9,HJ$9-SUMIFS(conditions!$73:$73,conditions!$8:$8,"&lt;="&amp;HJ$9,conditions!$9:$9,"&gt;="&amp;HJ$9))*conditions!$U$69*conditions!$U$72,SUMIFS(18:18,$9:$9,HJ$9-SUMIFS(conditions!$73:$73,conditions!$8:$8,"&lt;="&amp;HJ$9,conditions!$9:$9,"&gt;="&amp;HJ$9))*SUMIFS(conditions!$69:$69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*SUMIFS(conditions!$72:$72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))</f>
        <v>16.8399</v>
      </c>
      <c r="HK99" s="37">
        <f>IF(HK$9="",0,IF(HK$9-SUMIFS(conditions!$73:$73,conditions!$8:$8,"&lt;="&amp;HK$9,conditions!$9:$9,"&gt;="&amp;HK$9)-SUMIFS(conditions!$71:$71,conditions!$8:$8,"&lt;="&amp;HK$9,conditions!$9:$9,"&gt;="&amp;HK$9)&lt;$U$9,SUMIFS(18:18,$9:$9,HK$9-SUMIFS(conditions!$73:$73,conditions!$8:$8,"&lt;="&amp;HK$9,conditions!$9:$9,"&gt;="&amp;HK$9))*conditions!$U$69*conditions!$U$72,SUMIFS(18:18,$9:$9,HK$9-SUMIFS(conditions!$73:$73,conditions!$8:$8,"&lt;="&amp;HK$9,conditions!$9:$9,"&gt;="&amp;HK$9))*SUMIFS(conditions!$69:$69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*SUMIFS(conditions!$72:$72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))</f>
        <v>16.8399</v>
      </c>
      <c r="HL99" s="37">
        <f>IF(HL$9="",0,IF(HL$9-SUMIFS(conditions!$73:$73,conditions!$8:$8,"&lt;="&amp;HL$9,conditions!$9:$9,"&gt;="&amp;HL$9)-SUMIFS(conditions!$71:$71,conditions!$8:$8,"&lt;="&amp;HL$9,conditions!$9:$9,"&gt;="&amp;HL$9)&lt;$U$9,SUMIFS(18:18,$9:$9,HL$9-SUMIFS(conditions!$73:$73,conditions!$8:$8,"&lt;="&amp;HL$9,conditions!$9:$9,"&gt;="&amp;HL$9))*conditions!$U$69*conditions!$U$72,SUMIFS(18:18,$9:$9,HL$9-SUMIFS(conditions!$73:$73,conditions!$8:$8,"&lt;="&amp;HL$9,conditions!$9:$9,"&gt;="&amp;HL$9))*SUMIFS(conditions!$69:$69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*SUMIFS(conditions!$72:$72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))</f>
        <v>18.664222499999997</v>
      </c>
      <c r="HM99" s="37">
        <f>IF(HM$9="",0,IF(HM$9-SUMIFS(conditions!$73:$73,conditions!$8:$8,"&lt;="&amp;HM$9,conditions!$9:$9,"&gt;="&amp;HM$9)-SUMIFS(conditions!$71:$71,conditions!$8:$8,"&lt;="&amp;HM$9,conditions!$9:$9,"&gt;="&amp;HM$9)&lt;$U$9,SUMIFS(18:18,$9:$9,HM$9-SUMIFS(conditions!$73:$73,conditions!$8:$8,"&lt;="&amp;HM$9,conditions!$9:$9,"&gt;="&amp;HM$9))*conditions!$U$69*conditions!$U$72,SUMIFS(18:18,$9:$9,HM$9-SUMIFS(conditions!$73:$73,conditions!$8:$8,"&lt;="&amp;HM$9,conditions!$9:$9,"&gt;="&amp;HM$9))*SUMIFS(conditions!$69:$69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*SUMIFS(conditions!$72:$72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))</f>
        <v>18.664222499999997</v>
      </c>
      <c r="HN99" s="37">
        <f>IF(HN$9="",0,IF(HN$9-SUMIFS(conditions!$73:$73,conditions!$8:$8,"&lt;="&amp;HN$9,conditions!$9:$9,"&gt;="&amp;HN$9)-SUMIFS(conditions!$71:$71,conditions!$8:$8,"&lt;="&amp;HN$9,conditions!$9:$9,"&gt;="&amp;HN$9)&lt;$U$9,SUMIFS(18:18,$9:$9,HN$9-SUMIFS(conditions!$73:$73,conditions!$8:$8,"&lt;="&amp;HN$9,conditions!$9:$9,"&gt;="&amp;HN$9))*conditions!$U$69*conditions!$U$72,SUMIFS(18:18,$9:$9,HN$9-SUMIFS(conditions!$73:$73,conditions!$8:$8,"&lt;="&amp;HN$9,conditions!$9:$9,"&gt;="&amp;HN$9))*SUMIFS(conditions!$69:$69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*SUMIFS(conditions!$72:$72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))</f>
        <v>18.664222499999997</v>
      </c>
      <c r="HO99" s="37">
        <f>IF(HO$9="",0,IF(HO$9-SUMIFS(conditions!$73:$73,conditions!$8:$8,"&lt;="&amp;HO$9,conditions!$9:$9,"&gt;="&amp;HO$9)-SUMIFS(conditions!$71:$71,conditions!$8:$8,"&lt;="&amp;HO$9,conditions!$9:$9,"&gt;="&amp;HO$9)&lt;$U$9,SUMIFS(18:18,$9:$9,HO$9-SUMIFS(conditions!$73:$73,conditions!$8:$8,"&lt;="&amp;HO$9,conditions!$9:$9,"&gt;="&amp;HO$9))*conditions!$U$69*conditions!$U$72,SUMIFS(18:18,$9:$9,HO$9-SUMIFS(conditions!$73:$73,conditions!$8:$8,"&lt;="&amp;HO$9,conditions!$9:$9,"&gt;="&amp;HO$9))*SUMIFS(conditions!$69:$69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*SUMIFS(conditions!$72:$72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))</f>
        <v>0</v>
      </c>
      <c r="HP99" s="37">
        <f>IF(HP$9="",0,IF(HP$9-SUMIFS(conditions!$73:$73,conditions!$8:$8,"&lt;="&amp;HP$9,conditions!$9:$9,"&gt;="&amp;HP$9)-SUMIFS(conditions!$71:$71,conditions!$8:$8,"&lt;="&amp;HP$9,conditions!$9:$9,"&gt;="&amp;HP$9)&lt;$U$9,SUMIFS(18:18,$9:$9,HP$9-SUMIFS(conditions!$73:$73,conditions!$8:$8,"&lt;="&amp;HP$9,conditions!$9:$9,"&gt;="&amp;HP$9))*conditions!$U$69*conditions!$U$72,SUMIFS(18:18,$9:$9,HP$9-SUMIFS(conditions!$73:$73,conditions!$8:$8,"&lt;="&amp;HP$9,conditions!$9:$9,"&gt;="&amp;HP$9))*SUMIFS(conditions!$69:$69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*SUMIFS(conditions!$72:$72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))</f>
        <v>0</v>
      </c>
      <c r="HQ99" s="37">
        <f>IF(HQ$9="",0,IF(HQ$9-SUMIFS(conditions!$73:$73,conditions!$8:$8,"&lt;="&amp;HQ$9,conditions!$9:$9,"&gt;="&amp;HQ$9)-SUMIFS(conditions!$71:$71,conditions!$8:$8,"&lt;="&amp;HQ$9,conditions!$9:$9,"&gt;="&amp;HQ$9)&lt;$U$9,SUMIFS(18:18,$9:$9,HQ$9-SUMIFS(conditions!$73:$73,conditions!$8:$8,"&lt;="&amp;HQ$9,conditions!$9:$9,"&gt;="&amp;HQ$9))*conditions!$U$69*conditions!$U$72,SUMIFS(18:18,$9:$9,HQ$9-SUMIFS(conditions!$73:$73,conditions!$8:$8,"&lt;="&amp;HQ$9,conditions!$9:$9,"&gt;="&amp;HQ$9))*SUMIFS(conditions!$69:$69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*SUMIFS(conditions!$72:$72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))</f>
        <v>18.664222499999997</v>
      </c>
      <c r="HR99" s="37">
        <f>IF(HR$9="",0,IF(HR$9-SUMIFS(conditions!$73:$73,conditions!$8:$8,"&lt;="&amp;HR$9,conditions!$9:$9,"&gt;="&amp;HR$9)-SUMIFS(conditions!$71:$71,conditions!$8:$8,"&lt;="&amp;HR$9,conditions!$9:$9,"&gt;="&amp;HR$9)&lt;$U$9,SUMIFS(18:18,$9:$9,HR$9-SUMIFS(conditions!$73:$73,conditions!$8:$8,"&lt;="&amp;HR$9,conditions!$9:$9,"&gt;="&amp;HR$9))*conditions!$U$69*conditions!$U$72,SUMIFS(18:18,$9:$9,HR$9-SUMIFS(conditions!$73:$73,conditions!$8:$8,"&lt;="&amp;HR$9,conditions!$9:$9,"&gt;="&amp;HR$9))*SUMIFS(conditions!$69:$69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*SUMIFS(conditions!$72:$72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))</f>
        <v>18.664222499999997</v>
      </c>
      <c r="HS99" s="37">
        <f>IF(HS$9="",0,IF(HS$9-SUMIFS(conditions!$73:$73,conditions!$8:$8,"&lt;="&amp;HS$9,conditions!$9:$9,"&gt;="&amp;HS$9)-SUMIFS(conditions!$71:$71,conditions!$8:$8,"&lt;="&amp;HS$9,conditions!$9:$9,"&gt;="&amp;HS$9)&lt;$U$9,SUMIFS(18:18,$9:$9,HS$9-SUMIFS(conditions!$73:$73,conditions!$8:$8,"&lt;="&amp;HS$9,conditions!$9:$9,"&gt;="&amp;HS$9))*conditions!$U$69*conditions!$U$72,SUMIFS(18:18,$9:$9,HS$9-SUMIFS(conditions!$73:$73,conditions!$8:$8,"&lt;="&amp;HS$9,conditions!$9:$9,"&gt;="&amp;HS$9))*SUMIFS(conditions!$69:$69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*SUMIFS(conditions!$72:$72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))</f>
        <v>18.664222499999997</v>
      </c>
      <c r="HT99" s="37">
        <f>IF(HT$9="",0,IF(HT$9-SUMIFS(conditions!$73:$73,conditions!$8:$8,"&lt;="&amp;HT$9,conditions!$9:$9,"&gt;="&amp;HT$9)-SUMIFS(conditions!$71:$71,conditions!$8:$8,"&lt;="&amp;HT$9,conditions!$9:$9,"&gt;="&amp;HT$9)&lt;$U$9,SUMIFS(18:18,$9:$9,HT$9-SUMIFS(conditions!$73:$73,conditions!$8:$8,"&lt;="&amp;HT$9,conditions!$9:$9,"&gt;="&amp;HT$9))*conditions!$U$69*conditions!$U$72,SUMIFS(18:18,$9:$9,HT$9-SUMIFS(conditions!$73:$73,conditions!$8:$8,"&lt;="&amp;HT$9,conditions!$9:$9,"&gt;="&amp;HT$9))*SUMIFS(conditions!$69:$69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*SUMIFS(conditions!$72:$72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))</f>
        <v>18.664222499999997</v>
      </c>
      <c r="HU99" s="37">
        <f>IF(HU$9="",0,IF(HU$9-SUMIFS(conditions!$73:$73,conditions!$8:$8,"&lt;="&amp;HU$9,conditions!$9:$9,"&gt;="&amp;HU$9)-SUMIFS(conditions!$71:$71,conditions!$8:$8,"&lt;="&amp;HU$9,conditions!$9:$9,"&gt;="&amp;HU$9)&lt;$U$9,SUMIFS(18:18,$9:$9,HU$9-SUMIFS(conditions!$73:$73,conditions!$8:$8,"&lt;="&amp;HU$9,conditions!$9:$9,"&gt;="&amp;HU$9))*conditions!$U$69*conditions!$U$72,SUMIFS(18:18,$9:$9,HU$9-SUMIFS(conditions!$73:$73,conditions!$8:$8,"&lt;="&amp;HU$9,conditions!$9:$9,"&gt;="&amp;HU$9))*SUMIFS(conditions!$69:$69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*SUMIFS(conditions!$72:$72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))</f>
        <v>18.664222499999997</v>
      </c>
      <c r="HV99" s="37">
        <f>IF(HV$9="",0,IF(HV$9-SUMIFS(conditions!$73:$73,conditions!$8:$8,"&lt;="&amp;HV$9,conditions!$9:$9,"&gt;="&amp;HV$9)-SUMIFS(conditions!$71:$71,conditions!$8:$8,"&lt;="&amp;HV$9,conditions!$9:$9,"&gt;="&amp;HV$9)&lt;$U$9,SUMIFS(18:18,$9:$9,HV$9-SUMIFS(conditions!$73:$73,conditions!$8:$8,"&lt;="&amp;HV$9,conditions!$9:$9,"&gt;="&amp;HV$9))*conditions!$U$69*conditions!$U$72,SUMIFS(18:18,$9:$9,HV$9-SUMIFS(conditions!$73:$73,conditions!$8:$8,"&lt;="&amp;HV$9,conditions!$9:$9,"&gt;="&amp;HV$9))*SUMIFS(conditions!$69:$69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*SUMIFS(conditions!$72:$72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))</f>
        <v>0</v>
      </c>
      <c r="HW99" s="37">
        <f>IF(HW$9="",0,IF(HW$9-SUMIFS(conditions!$73:$73,conditions!$8:$8,"&lt;="&amp;HW$9,conditions!$9:$9,"&gt;="&amp;HW$9)-SUMIFS(conditions!$71:$71,conditions!$8:$8,"&lt;="&amp;HW$9,conditions!$9:$9,"&gt;="&amp;HW$9)&lt;$U$9,SUMIFS(18:18,$9:$9,HW$9-SUMIFS(conditions!$73:$73,conditions!$8:$8,"&lt;="&amp;HW$9,conditions!$9:$9,"&gt;="&amp;HW$9))*conditions!$U$69*conditions!$U$72,SUMIFS(18:18,$9:$9,HW$9-SUMIFS(conditions!$73:$73,conditions!$8:$8,"&lt;="&amp;HW$9,conditions!$9:$9,"&gt;="&amp;HW$9))*SUMIFS(conditions!$69:$69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*SUMIFS(conditions!$72:$72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))</f>
        <v>0</v>
      </c>
      <c r="HX99" s="37">
        <f>IF(HX$9="",0,IF(HX$9-SUMIFS(conditions!$73:$73,conditions!$8:$8,"&lt;="&amp;HX$9,conditions!$9:$9,"&gt;="&amp;HX$9)-SUMIFS(conditions!$71:$71,conditions!$8:$8,"&lt;="&amp;HX$9,conditions!$9:$9,"&gt;="&amp;HX$9)&lt;$U$9,SUMIFS(18:18,$9:$9,HX$9-SUMIFS(conditions!$73:$73,conditions!$8:$8,"&lt;="&amp;HX$9,conditions!$9:$9,"&gt;="&amp;HX$9))*conditions!$U$69*conditions!$U$72,SUMIFS(18:18,$9:$9,HX$9-SUMIFS(conditions!$73:$73,conditions!$8:$8,"&lt;="&amp;HX$9,conditions!$9:$9,"&gt;="&amp;HX$9))*SUMIFS(conditions!$69:$69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*SUMIFS(conditions!$72:$72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))</f>
        <v>18.664222499999997</v>
      </c>
      <c r="HY99" s="37">
        <f>IF(HY$9="",0,IF(HY$9-SUMIFS(conditions!$73:$73,conditions!$8:$8,"&lt;="&amp;HY$9,conditions!$9:$9,"&gt;="&amp;HY$9)-SUMIFS(conditions!$71:$71,conditions!$8:$8,"&lt;="&amp;HY$9,conditions!$9:$9,"&gt;="&amp;HY$9)&lt;$U$9,SUMIFS(18:18,$9:$9,HY$9-SUMIFS(conditions!$73:$73,conditions!$8:$8,"&lt;="&amp;HY$9,conditions!$9:$9,"&gt;="&amp;HY$9))*conditions!$U$69*conditions!$U$72,SUMIFS(18:18,$9:$9,HY$9-SUMIFS(conditions!$73:$73,conditions!$8:$8,"&lt;="&amp;HY$9,conditions!$9:$9,"&gt;="&amp;HY$9))*SUMIFS(conditions!$69:$69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*SUMIFS(conditions!$72:$72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))</f>
        <v>18.664222499999997</v>
      </c>
      <c r="HZ99" s="37">
        <f>IF(HZ$9="",0,IF(HZ$9-SUMIFS(conditions!$73:$73,conditions!$8:$8,"&lt;="&amp;HZ$9,conditions!$9:$9,"&gt;="&amp;HZ$9)-SUMIFS(conditions!$71:$71,conditions!$8:$8,"&lt;="&amp;HZ$9,conditions!$9:$9,"&gt;="&amp;HZ$9)&lt;$U$9,SUMIFS(18:18,$9:$9,HZ$9-SUMIFS(conditions!$73:$73,conditions!$8:$8,"&lt;="&amp;HZ$9,conditions!$9:$9,"&gt;="&amp;HZ$9))*conditions!$U$69*conditions!$U$72,SUMIFS(18:18,$9:$9,HZ$9-SUMIFS(conditions!$73:$73,conditions!$8:$8,"&lt;="&amp;HZ$9,conditions!$9:$9,"&gt;="&amp;HZ$9))*SUMIFS(conditions!$69:$69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*SUMIFS(conditions!$72:$72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))</f>
        <v>18.664222499999997</v>
      </c>
      <c r="IA99" s="37">
        <f>IF(IA$9="",0,IF(IA$9-SUMIFS(conditions!$73:$73,conditions!$8:$8,"&lt;="&amp;IA$9,conditions!$9:$9,"&gt;="&amp;IA$9)-SUMIFS(conditions!$71:$71,conditions!$8:$8,"&lt;="&amp;IA$9,conditions!$9:$9,"&gt;="&amp;IA$9)&lt;$U$9,SUMIFS(18:18,$9:$9,IA$9-SUMIFS(conditions!$73:$73,conditions!$8:$8,"&lt;="&amp;IA$9,conditions!$9:$9,"&gt;="&amp;IA$9))*conditions!$U$69*conditions!$U$72,SUMIFS(18:18,$9:$9,IA$9-SUMIFS(conditions!$73:$73,conditions!$8:$8,"&lt;="&amp;IA$9,conditions!$9:$9,"&gt;="&amp;IA$9))*SUMIFS(conditions!$69:$69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*SUMIFS(conditions!$72:$72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))</f>
        <v>18.664222499999997</v>
      </c>
      <c r="IB99" s="37">
        <f>IF(IB$9="",0,IF(IB$9-SUMIFS(conditions!$73:$73,conditions!$8:$8,"&lt;="&amp;IB$9,conditions!$9:$9,"&gt;="&amp;IB$9)-SUMIFS(conditions!$71:$71,conditions!$8:$8,"&lt;="&amp;IB$9,conditions!$9:$9,"&gt;="&amp;IB$9)&lt;$U$9,SUMIFS(18:18,$9:$9,IB$9-SUMIFS(conditions!$73:$73,conditions!$8:$8,"&lt;="&amp;IB$9,conditions!$9:$9,"&gt;="&amp;IB$9))*conditions!$U$69*conditions!$U$72,SUMIFS(18:18,$9:$9,IB$9-SUMIFS(conditions!$73:$73,conditions!$8:$8,"&lt;="&amp;IB$9,conditions!$9:$9,"&gt;="&amp;IB$9))*SUMIFS(conditions!$69:$69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*SUMIFS(conditions!$72:$72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))</f>
        <v>18.664222499999997</v>
      </c>
      <c r="IC99" s="37">
        <f>IF(IC$9="",0,IF(IC$9-SUMIFS(conditions!$73:$73,conditions!$8:$8,"&lt;="&amp;IC$9,conditions!$9:$9,"&gt;="&amp;IC$9)-SUMIFS(conditions!$71:$71,conditions!$8:$8,"&lt;="&amp;IC$9,conditions!$9:$9,"&gt;="&amp;IC$9)&lt;$U$9,SUMIFS(18:18,$9:$9,IC$9-SUMIFS(conditions!$73:$73,conditions!$8:$8,"&lt;="&amp;IC$9,conditions!$9:$9,"&gt;="&amp;IC$9))*conditions!$U$69*conditions!$U$72,SUMIFS(18:18,$9:$9,IC$9-SUMIFS(conditions!$73:$73,conditions!$8:$8,"&lt;="&amp;IC$9,conditions!$9:$9,"&gt;="&amp;IC$9))*SUMIFS(conditions!$69:$69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*SUMIFS(conditions!$72:$72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))</f>
        <v>0</v>
      </c>
      <c r="ID99" s="37">
        <f>IF(ID$9="",0,IF(ID$9-SUMIFS(conditions!$73:$73,conditions!$8:$8,"&lt;="&amp;ID$9,conditions!$9:$9,"&gt;="&amp;ID$9)-SUMIFS(conditions!$71:$71,conditions!$8:$8,"&lt;="&amp;ID$9,conditions!$9:$9,"&gt;="&amp;ID$9)&lt;$U$9,SUMIFS(18:18,$9:$9,ID$9-SUMIFS(conditions!$73:$73,conditions!$8:$8,"&lt;="&amp;ID$9,conditions!$9:$9,"&gt;="&amp;ID$9))*conditions!$U$69*conditions!$U$72,SUMIFS(18:18,$9:$9,ID$9-SUMIFS(conditions!$73:$73,conditions!$8:$8,"&lt;="&amp;ID$9,conditions!$9:$9,"&gt;="&amp;ID$9))*SUMIFS(conditions!$69:$69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*SUMIFS(conditions!$72:$72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))</f>
        <v>0</v>
      </c>
      <c r="IE99" s="37">
        <f>IF(IE$9="",0,IF(IE$9-SUMIFS(conditions!$73:$73,conditions!$8:$8,"&lt;="&amp;IE$9,conditions!$9:$9,"&gt;="&amp;IE$9)-SUMIFS(conditions!$71:$71,conditions!$8:$8,"&lt;="&amp;IE$9,conditions!$9:$9,"&gt;="&amp;IE$9)&lt;$U$9,SUMIFS(18:18,$9:$9,IE$9-SUMIFS(conditions!$73:$73,conditions!$8:$8,"&lt;="&amp;IE$9,conditions!$9:$9,"&gt;="&amp;IE$9))*conditions!$U$69*conditions!$U$72,SUMIFS(18:18,$9:$9,IE$9-SUMIFS(conditions!$73:$73,conditions!$8:$8,"&lt;="&amp;IE$9,conditions!$9:$9,"&gt;="&amp;IE$9))*SUMIFS(conditions!$69:$69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*SUMIFS(conditions!$72:$72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))</f>
        <v>18.664222499999997</v>
      </c>
      <c r="IF99" s="37">
        <f>IF(IF$9="",0,IF(IF$9-SUMIFS(conditions!$73:$73,conditions!$8:$8,"&lt;="&amp;IF$9,conditions!$9:$9,"&gt;="&amp;IF$9)-SUMIFS(conditions!$71:$71,conditions!$8:$8,"&lt;="&amp;IF$9,conditions!$9:$9,"&gt;="&amp;IF$9)&lt;$U$9,SUMIFS(18:18,$9:$9,IF$9-SUMIFS(conditions!$73:$73,conditions!$8:$8,"&lt;="&amp;IF$9,conditions!$9:$9,"&gt;="&amp;IF$9))*conditions!$U$69*conditions!$U$72,SUMIFS(18:18,$9:$9,IF$9-SUMIFS(conditions!$73:$73,conditions!$8:$8,"&lt;="&amp;IF$9,conditions!$9:$9,"&gt;="&amp;IF$9))*SUMIFS(conditions!$69:$69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*SUMIFS(conditions!$72:$72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))</f>
        <v>18.664222499999997</v>
      </c>
      <c r="IG99" s="37">
        <f>IF(IG$9="",0,IF(IG$9-SUMIFS(conditions!$73:$73,conditions!$8:$8,"&lt;="&amp;IG$9,conditions!$9:$9,"&gt;="&amp;IG$9)-SUMIFS(conditions!$71:$71,conditions!$8:$8,"&lt;="&amp;IG$9,conditions!$9:$9,"&gt;="&amp;IG$9)&lt;$U$9,SUMIFS(18:18,$9:$9,IG$9-SUMIFS(conditions!$73:$73,conditions!$8:$8,"&lt;="&amp;IG$9,conditions!$9:$9,"&gt;="&amp;IG$9))*conditions!$U$69*conditions!$U$72,SUMIFS(18:18,$9:$9,IG$9-SUMIFS(conditions!$73:$73,conditions!$8:$8,"&lt;="&amp;IG$9,conditions!$9:$9,"&gt;="&amp;IG$9))*SUMIFS(conditions!$69:$69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*SUMIFS(conditions!$72:$72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))</f>
        <v>18.664222499999997</v>
      </c>
      <c r="IH99" s="37">
        <f>IF(IH$9="",0,IF(IH$9-SUMIFS(conditions!$73:$73,conditions!$8:$8,"&lt;="&amp;IH$9,conditions!$9:$9,"&gt;="&amp;IH$9)-SUMIFS(conditions!$71:$71,conditions!$8:$8,"&lt;="&amp;IH$9,conditions!$9:$9,"&gt;="&amp;IH$9)&lt;$U$9,SUMIFS(18:18,$9:$9,IH$9-SUMIFS(conditions!$73:$73,conditions!$8:$8,"&lt;="&amp;IH$9,conditions!$9:$9,"&gt;="&amp;IH$9))*conditions!$U$69*conditions!$U$72,SUMIFS(18:18,$9:$9,IH$9-SUMIFS(conditions!$73:$73,conditions!$8:$8,"&lt;="&amp;IH$9,conditions!$9:$9,"&gt;="&amp;IH$9))*SUMIFS(conditions!$69:$69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*SUMIFS(conditions!$72:$72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))</f>
        <v>18.664222499999997</v>
      </c>
      <c r="II99" s="37">
        <f>IF(II$9="",0,IF(II$9-SUMIFS(conditions!$73:$73,conditions!$8:$8,"&lt;="&amp;II$9,conditions!$9:$9,"&gt;="&amp;II$9)-SUMIFS(conditions!$71:$71,conditions!$8:$8,"&lt;="&amp;II$9,conditions!$9:$9,"&gt;="&amp;II$9)&lt;$U$9,SUMIFS(18:18,$9:$9,II$9-SUMIFS(conditions!$73:$73,conditions!$8:$8,"&lt;="&amp;II$9,conditions!$9:$9,"&gt;="&amp;II$9))*conditions!$U$69*conditions!$U$72,SUMIFS(18:18,$9:$9,II$9-SUMIFS(conditions!$73:$73,conditions!$8:$8,"&lt;="&amp;II$9,conditions!$9:$9,"&gt;="&amp;II$9))*SUMIFS(conditions!$69:$69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*SUMIFS(conditions!$72:$72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))</f>
        <v>18.664222499999997</v>
      </c>
      <c r="IJ99" s="37">
        <f>IF(IJ$9="",0,IF(IJ$9-SUMIFS(conditions!$73:$73,conditions!$8:$8,"&lt;="&amp;IJ$9,conditions!$9:$9,"&gt;="&amp;IJ$9)-SUMIFS(conditions!$71:$71,conditions!$8:$8,"&lt;="&amp;IJ$9,conditions!$9:$9,"&gt;="&amp;IJ$9)&lt;$U$9,SUMIFS(18:18,$9:$9,IJ$9-SUMIFS(conditions!$73:$73,conditions!$8:$8,"&lt;="&amp;IJ$9,conditions!$9:$9,"&gt;="&amp;IJ$9))*conditions!$U$69*conditions!$U$72,SUMIFS(18:18,$9:$9,IJ$9-SUMIFS(conditions!$73:$73,conditions!$8:$8,"&lt;="&amp;IJ$9,conditions!$9:$9,"&gt;="&amp;IJ$9))*SUMIFS(conditions!$69:$69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*SUMIFS(conditions!$72:$72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))</f>
        <v>0</v>
      </c>
      <c r="IK99" s="37">
        <f>IF(IK$9="",0,IF(IK$9-SUMIFS(conditions!$73:$73,conditions!$8:$8,"&lt;="&amp;IK$9,conditions!$9:$9,"&gt;="&amp;IK$9)-SUMIFS(conditions!$71:$71,conditions!$8:$8,"&lt;="&amp;IK$9,conditions!$9:$9,"&gt;="&amp;IK$9)&lt;$U$9,SUMIFS(18:18,$9:$9,IK$9-SUMIFS(conditions!$73:$73,conditions!$8:$8,"&lt;="&amp;IK$9,conditions!$9:$9,"&gt;="&amp;IK$9))*conditions!$U$69*conditions!$U$72,SUMIFS(18:18,$9:$9,IK$9-SUMIFS(conditions!$73:$73,conditions!$8:$8,"&lt;="&amp;IK$9,conditions!$9:$9,"&gt;="&amp;IK$9))*SUMIFS(conditions!$69:$69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*SUMIFS(conditions!$72:$72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))</f>
        <v>0</v>
      </c>
      <c r="IL99" s="37">
        <f>IF(IL$9="",0,IF(IL$9-SUMIFS(conditions!$73:$73,conditions!$8:$8,"&lt;="&amp;IL$9,conditions!$9:$9,"&gt;="&amp;IL$9)-SUMIFS(conditions!$71:$71,conditions!$8:$8,"&lt;="&amp;IL$9,conditions!$9:$9,"&gt;="&amp;IL$9)&lt;$U$9,SUMIFS(18:18,$9:$9,IL$9-SUMIFS(conditions!$73:$73,conditions!$8:$8,"&lt;="&amp;IL$9,conditions!$9:$9,"&gt;="&amp;IL$9))*conditions!$U$69*conditions!$U$72,SUMIFS(18:18,$9:$9,IL$9-SUMIFS(conditions!$73:$73,conditions!$8:$8,"&lt;="&amp;IL$9,conditions!$9:$9,"&gt;="&amp;IL$9))*SUMIFS(conditions!$69:$69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*SUMIFS(conditions!$72:$72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))</f>
        <v>18.664222499999997</v>
      </c>
      <c r="IM99" s="37">
        <f>IF(IM$9="",0,IF(IM$9-SUMIFS(conditions!$73:$73,conditions!$8:$8,"&lt;="&amp;IM$9,conditions!$9:$9,"&gt;="&amp;IM$9)-SUMIFS(conditions!$71:$71,conditions!$8:$8,"&lt;="&amp;IM$9,conditions!$9:$9,"&gt;="&amp;IM$9)&lt;$U$9,SUMIFS(18:18,$9:$9,IM$9-SUMIFS(conditions!$73:$73,conditions!$8:$8,"&lt;="&amp;IM$9,conditions!$9:$9,"&gt;="&amp;IM$9))*conditions!$U$69*conditions!$U$72,SUMIFS(18:18,$9:$9,IM$9-SUMIFS(conditions!$73:$73,conditions!$8:$8,"&lt;="&amp;IM$9,conditions!$9:$9,"&gt;="&amp;IM$9))*SUMIFS(conditions!$69:$69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*SUMIFS(conditions!$72:$72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))</f>
        <v>18.664222499999997</v>
      </c>
      <c r="IN99" s="37">
        <f>IF(IN$9="",0,IF(IN$9-SUMIFS(conditions!$73:$73,conditions!$8:$8,"&lt;="&amp;IN$9,conditions!$9:$9,"&gt;="&amp;IN$9)-SUMIFS(conditions!$71:$71,conditions!$8:$8,"&lt;="&amp;IN$9,conditions!$9:$9,"&gt;="&amp;IN$9)&lt;$U$9,SUMIFS(18:18,$9:$9,IN$9-SUMIFS(conditions!$73:$73,conditions!$8:$8,"&lt;="&amp;IN$9,conditions!$9:$9,"&gt;="&amp;IN$9))*conditions!$U$69*conditions!$U$72,SUMIFS(18:18,$9:$9,IN$9-SUMIFS(conditions!$73:$73,conditions!$8:$8,"&lt;="&amp;IN$9,conditions!$9:$9,"&gt;="&amp;IN$9))*SUMIFS(conditions!$69:$69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*SUMIFS(conditions!$72:$72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))</f>
        <v>18.664222499999997</v>
      </c>
      <c r="IO99" s="37">
        <f>IF(IO$9="",0,IF(IO$9-SUMIFS(conditions!$73:$73,conditions!$8:$8,"&lt;="&amp;IO$9,conditions!$9:$9,"&gt;="&amp;IO$9)-SUMIFS(conditions!$71:$71,conditions!$8:$8,"&lt;="&amp;IO$9,conditions!$9:$9,"&gt;="&amp;IO$9)&lt;$U$9,SUMIFS(18:18,$9:$9,IO$9-SUMIFS(conditions!$73:$73,conditions!$8:$8,"&lt;="&amp;IO$9,conditions!$9:$9,"&gt;="&amp;IO$9))*conditions!$U$69*conditions!$U$72,SUMIFS(18:18,$9:$9,IO$9-SUMIFS(conditions!$73:$73,conditions!$8:$8,"&lt;="&amp;IO$9,conditions!$9:$9,"&gt;="&amp;IO$9))*SUMIFS(conditions!$69:$69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*SUMIFS(conditions!$72:$72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))</f>
        <v>18.664222499999997</v>
      </c>
      <c r="IP99" s="37">
        <f>IF(IP$9="",0,IF(IP$9-SUMIFS(conditions!$73:$73,conditions!$8:$8,"&lt;="&amp;IP$9,conditions!$9:$9,"&gt;="&amp;IP$9)-SUMIFS(conditions!$71:$71,conditions!$8:$8,"&lt;="&amp;IP$9,conditions!$9:$9,"&gt;="&amp;IP$9)&lt;$U$9,SUMIFS(18:18,$9:$9,IP$9-SUMIFS(conditions!$73:$73,conditions!$8:$8,"&lt;="&amp;IP$9,conditions!$9:$9,"&gt;="&amp;IP$9))*conditions!$U$69*conditions!$U$72,SUMIFS(18:18,$9:$9,IP$9-SUMIFS(conditions!$73:$73,conditions!$8:$8,"&lt;="&amp;IP$9,conditions!$9:$9,"&gt;="&amp;IP$9))*SUMIFS(conditions!$69:$69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*SUMIFS(conditions!$72:$72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))</f>
        <v>18.664222499999997</v>
      </c>
      <c r="IQ99" s="37">
        <f>IF(IQ$9="",0,IF(IQ$9-SUMIFS(conditions!$73:$73,conditions!$8:$8,"&lt;="&amp;IQ$9,conditions!$9:$9,"&gt;="&amp;IQ$9)-SUMIFS(conditions!$71:$71,conditions!$8:$8,"&lt;="&amp;IQ$9,conditions!$9:$9,"&gt;="&amp;IQ$9)&lt;$U$9,SUMIFS(18:18,$9:$9,IQ$9-SUMIFS(conditions!$73:$73,conditions!$8:$8,"&lt;="&amp;IQ$9,conditions!$9:$9,"&gt;="&amp;IQ$9))*conditions!$U$69*conditions!$U$72,SUMIFS(18:18,$9:$9,IQ$9-SUMIFS(conditions!$73:$73,conditions!$8:$8,"&lt;="&amp;IQ$9,conditions!$9:$9,"&gt;="&amp;IQ$9))*SUMIFS(conditions!$69:$69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*SUMIFS(conditions!$72:$72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))</f>
        <v>0</v>
      </c>
      <c r="IR99" s="37">
        <f>IF(IR$9="",0,IF(IR$9-SUMIFS(conditions!$73:$73,conditions!$8:$8,"&lt;="&amp;IR$9,conditions!$9:$9,"&gt;="&amp;IR$9)-SUMIFS(conditions!$71:$71,conditions!$8:$8,"&lt;="&amp;IR$9,conditions!$9:$9,"&gt;="&amp;IR$9)&lt;$U$9,SUMIFS(18:18,$9:$9,IR$9-SUMIFS(conditions!$73:$73,conditions!$8:$8,"&lt;="&amp;IR$9,conditions!$9:$9,"&gt;="&amp;IR$9))*conditions!$U$69*conditions!$U$72,SUMIFS(18:18,$9:$9,IR$9-SUMIFS(conditions!$73:$73,conditions!$8:$8,"&lt;="&amp;IR$9,conditions!$9:$9,"&gt;="&amp;IR$9))*SUMIFS(conditions!$69:$69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*SUMIFS(conditions!$72:$72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))</f>
        <v>0</v>
      </c>
      <c r="IS99" s="37">
        <f>IF(IS$9="",0,IF(IS$9-SUMIFS(conditions!$73:$73,conditions!$8:$8,"&lt;="&amp;IS$9,conditions!$9:$9,"&gt;="&amp;IS$9)-SUMIFS(conditions!$71:$71,conditions!$8:$8,"&lt;="&amp;IS$9,conditions!$9:$9,"&gt;="&amp;IS$9)&lt;$U$9,SUMIFS(18:18,$9:$9,IS$9-SUMIFS(conditions!$73:$73,conditions!$8:$8,"&lt;="&amp;IS$9,conditions!$9:$9,"&gt;="&amp;IS$9))*conditions!$U$69*conditions!$U$72,SUMIFS(18:18,$9:$9,IS$9-SUMIFS(conditions!$73:$73,conditions!$8:$8,"&lt;="&amp;IS$9,conditions!$9:$9,"&gt;="&amp;IS$9))*SUMIFS(conditions!$69:$69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*SUMIFS(conditions!$72:$72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))</f>
        <v>17.171084699999998</v>
      </c>
      <c r="IT99" s="37">
        <f>IF(IT$9="",0,IF(IT$9-SUMIFS(conditions!$73:$73,conditions!$8:$8,"&lt;="&amp;IT$9,conditions!$9:$9,"&gt;="&amp;IT$9)-SUMIFS(conditions!$71:$71,conditions!$8:$8,"&lt;="&amp;IT$9,conditions!$9:$9,"&gt;="&amp;IT$9)&lt;$U$9,SUMIFS(18:18,$9:$9,IT$9-SUMIFS(conditions!$73:$73,conditions!$8:$8,"&lt;="&amp;IT$9,conditions!$9:$9,"&gt;="&amp;IT$9))*conditions!$U$69*conditions!$U$72,SUMIFS(18:18,$9:$9,IT$9-SUMIFS(conditions!$73:$73,conditions!$8:$8,"&lt;="&amp;IT$9,conditions!$9:$9,"&gt;="&amp;IT$9))*SUMIFS(conditions!$69:$69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*SUMIFS(conditions!$72:$72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))</f>
        <v>17.171084699999998</v>
      </c>
      <c r="IU99" s="37">
        <f>IF(IU$9="",0,IF(IU$9-SUMIFS(conditions!$73:$73,conditions!$8:$8,"&lt;="&amp;IU$9,conditions!$9:$9,"&gt;="&amp;IU$9)-SUMIFS(conditions!$71:$71,conditions!$8:$8,"&lt;="&amp;IU$9,conditions!$9:$9,"&gt;="&amp;IU$9)&lt;$U$9,SUMIFS(18:18,$9:$9,IU$9-SUMIFS(conditions!$73:$73,conditions!$8:$8,"&lt;="&amp;IU$9,conditions!$9:$9,"&gt;="&amp;IU$9))*conditions!$U$69*conditions!$U$72,SUMIFS(18:18,$9:$9,IU$9-SUMIFS(conditions!$73:$73,conditions!$8:$8,"&lt;="&amp;IU$9,conditions!$9:$9,"&gt;="&amp;IU$9))*SUMIFS(conditions!$69:$69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*SUMIFS(conditions!$72:$72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))</f>
        <v>17.171084699999998</v>
      </c>
      <c r="IV99" s="37">
        <f>IF(IV$9="",0,IF(IV$9-SUMIFS(conditions!$73:$73,conditions!$8:$8,"&lt;="&amp;IV$9,conditions!$9:$9,"&gt;="&amp;IV$9)-SUMIFS(conditions!$71:$71,conditions!$8:$8,"&lt;="&amp;IV$9,conditions!$9:$9,"&gt;="&amp;IV$9)&lt;$U$9,SUMIFS(18:18,$9:$9,IV$9-SUMIFS(conditions!$73:$73,conditions!$8:$8,"&lt;="&amp;IV$9,conditions!$9:$9,"&gt;="&amp;IV$9))*conditions!$U$69*conditions!$U$72,SUMIFS(18:18,$9:$9,IV$9-SUMIFS(conditions!$73:$73,conditions!$8:$8,"&lt;="&amp;IV$9,conditions!$9:$9,"&gt;="&amp;IV$9))*SUMIFS(conditions!$69:$69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*SUMIFS(conditions!$72:$72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))</f>
        <v>17.171084699999998</v>
      </c>
      <c r="IW99" s="37">
        <f>IF(IW$9="",0,IF(IW$9-SUMIFS(conditions!$73:$73,conditions!$8:$8,"&lt;="&amp;IW$9,conditions!$9:$9,"&gt;="&amp;IW$9)-SUMIFS(conditions!$71:$71,conditions!$8:$8,"&lt;="&amp;IW$9,conditions!$9:$9,"&gt;="&amp;IW$9)&lt;$U$9,SUMIFS(18:18,$9:$9,IW$9-SUMIFS(conditions!$73:$73,conditions!$8:$8,"&lt;="&amp;IW$9,conditions!$9:$9,"&gt;="&amp;IW$9))*conditions!$U$69*conditions!$U$72,SUMIFS(18:18,$9:$9,IW$9-SUMIFS(conditions!$73:$73,conditions!$8:$8,"&lt;="&amp;IW$9,conditions!$9:$9,"&gt;="&amp;IW$9))*SUMIFS(conditions!$69:$69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*SUMIFS(conditions!$72:$72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))</f>
        <v>17.171084699999998</v>
      </c>
      <c r="IX99" s="37">
        <f>IF(IX$9="",0,IF(IX$9-SUMIFS(conditions!$73:$73,conditions!$8:$8,"&lt;="&amp;IX$9,conditions!$9:$9,"&gt;="&amp;IX$9)-SUMIFS(conditions!$71:$71,conditions!$8:$8,"&lt;="&amp;IX$9,conditions!$9:$9,"&gt;="&amp;IX$9)&lt;$U$9,SUMIFS(18:18,$9:$9,IX$9-SUMIFS(conditions!$73:$73,conditions!$8:$8,"&lt;="&amp;IX$9,conditions!$9:$9,"&gt;="&amp;IX$9))*conditions!$U$69*conditions!$U$72,SUMIFS(18:18,$9:$9,IX$9-SUMIFS(conditions!$73:$73,conditions!$8:$8,"&lt;="&amp;IX$9,conditions!$9:$9,"&gt;="&amp;IX$9))*SUMIFS(conditions!$69:$69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*SUMIFS(conditions!$72:$72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))</f>
        <v>0</v>
      </c>
      <c r="IY99" s="37">
        <f>IF(IY$9="",0,IF(IY$9-SUMIFS(conditions!$73:$73,conditions!$8:$8,"&lt;="&amp;IY$9,conditions!$9:$9,"&gt;="&amp;IY$9)-SUMIFS(conditions!$71:$71,conditions!$8:$8,"&lt;="&amp;IY$9,conditions!$9:$9,"&gt;="&amp;IY$9)&lt;$U$9,SUMIFS(18:18,$9:$9,IY$9-SUMIFS(conditions!$73:$73,conditions!$8:$8,"&lt;="&amp;IY$9,conditions!$9:$9,"&gt;="&amp;IY$9))*conditions!$U$69*conditions!$U$72,SUMIFS(18:18,$9:$9,IY$9-SUMIFS(conditions!$73:$73,conditions!$8:$8,"&lt;="&amp;IY$9,conditions!$9:$9,"&gt;="&amp;IY$9))*SUMIFS(conditions!$69:$69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*SUMIFS(conditions!$72:$72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))</f>
        <v>0</v>
      </c>
      <c r="IZ99" s="37">
        <f>IF(IZ$9="",0,IF(IZ$9-SUMIFS(conditions!$73:$73,conditions!$8:$8,"&lt;="&amp;IZ$9,conditions!$9:$9,"&gt;="&amp;IZ$9)-SUMIFS(conditions!$71:$71,conditions!$8:$8,"&lt;="&amp;IZ$9,conditions!$9:$9,"&gt;="&amp;IZ$9)&lt;$U$9,SUMIFS(18:18,$9:$9,IZ$9-SUMIFS(conditions!$73:$73,conditions!$8:$8,"&lt;="&amp;IZ$9,conditions!$9:$9,"&gt;="&amp;IZ$9))*conditions!$U$69*conditions!$U$72,SUMIFS(18:18,$9:$9,IZ$9-SUMIFS(conditions!$73:$73,conditions!$8:$8,"&lt;="&amp;IZ$9,conditions!$9:$9,"&gt;="&amp;IZ$9))*SUMIFS(conditions!$69:$69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*SUMIFS(conditions!$72:$72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))</f>
        <v>17.171084699999998</v>
      </c>
      <c r="JA99" s="37">
        <f>IF(JA$9="",0,IF(JA$9-SUMIFS(conditions!$73:$73,conditions!$8:$8,"&lt;="&amp;JA$9,conditions!$9:$9,"&gt;="&amp;JA$9)-SUMIFS(conditions!$71:$71,conditions!$8:$8,"&lt;="&amp;JA$9,conditions!$9:$9,"&gt;="&amp;JA$9)&lt;$U$9,SUMIFS(18:18,$9:$9,JA$9-SUMIFS(conditions!$73:$73,conditions!$8:$8,"&lt;="&amp;JA$9,conditions!$9:$9,"&gt;="&amp;JA$9))*conditions!$U$69*conditions!$U$72,SUMIFS(18:18,$9:$9,JA$9-SUMIFS(conditions!$73:$73,conditions!$8:$8,"&lt;="&amp;JA$9,conditions!$9:$9,"&gt;="&amp;JA$9))*SUMIFS(conditions!$69:$69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*SUMIFS(conditions!$72:$72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))</f>
        <v>17.171084699999998</v>
      </c>
      <c r="JB99" s="37">
        <f>IF(JB$9="",0,IF(JB$9-SUMIFS(conditions!$73:$73,conditions!$8:$8,"&lt;="&amp;JB$9,conditions!$9:$9,"&gt;="&amp;JB$9)-SUMIFS(conditions!$71:$71,conditions!$8:$8,"&lt;="&amp;JB$9,conditions!$9:$9,"&gt;="&amp;JB$9)&lt;$U$9,SUMIFS(18:18,$9:$9,JB$9-SUMIFS(conditions!$73:$73,conditions!$8:$8,"&lt;="&amp;JB$9,conditions!$9:$9,"&gt;="&amp;JB$9))*conditions!$U$69*conditions!$U$72,SUMIFS(18:18,$9:$9,JB$9-SUMIFS(conditions!$73:$73,conditions!$8:$8,"&lt;="&amp;JB$9,conditions!$9:$9,"&gt;="&amp;JB$9))*SUMIFS(conditions!$69:$69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*SUMIFS(conditions!$72:$72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))</f>
        <v>17.171084699999998</v>
      </c>
      <c r="JC99" s="37">
        <f>IF(JC$9="",0,IF(JC$9-SUMIFS(conditions!$73:$73,conditions!$8:$8,"&lt;="&amp;JC$9,conditions!$9:$9,"&gt;="&amp;JC$9)-SUMIFS(conditions!$71:$71,conditions!$8:$8,"&lt;="&amp;JC$9,conditions!$9:$9,"&gt;="&amp;JC$9)&lt;$U$9,SUMIFS(18:18,$9:$9,JC$9-SUMIFS(conditions!$73:$73,conditions!$8:$8,"&lt;="&amp;JC$9,conditions!$9:$9,"&gt;="&amp;JC$9))*conditions!$U$69*conditions!$U$72,SUMIFS(18:18,$9:$9,JC$9-SUMIFS(conditions!$73:$73,conditions!$8:$8,"&lt;="&amp;JC$9,conditions!$9:$9,"&gt;="&amp;JC$9))*SUMIFS(conditions!$69:$69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*SUMIFS(conditions!$72:$72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))</f>
        <v>17.171084699999998</v>
      </c>
      <c r="JD99" s="37">
        <f>IF(JD$9="",0,IF(JD$9-SUMIFS(conditions!$73:$73,conditions!$8:$8,"&lt;="&amp;JD$9,conditions!$9:$9,"&gt;="&amp;JD$9)-SUMIFS(conditions!$71:$71,conditions!$8:$8,"&lt;="&amp;JD$9,conditions!$9:$9,"&gt;="&amp;JD$9)&lt;$U$9,SUMIFS(18:18,$9:$9,JD$9-SUMIFS(conditions!$73:$73,conditions!$8:$8,"&lt;="&amp;JD$9,conditions!$9:$9,"&gt;="&amp;JD$9))*conditions!$U$69*conditions!$U$72,SUMIFS(18:18,$9:$9,JD$9-SUMIFS(conditions!$73:$73,conditions!$8:$8,"&lt;="&amp;JD$9,conditions!$9:$9,"&gt;="&amp;JD$9))*SUMIFS(conditions!$69:$69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*SUMIFS(conditions!$72:$72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))</f>
        <v>17.171084699999998</v>
      </c>
      <c r="JE99" s="37">
        <f>IF(JE$9="",0,IF(JE$9-SUMIFS(conditions!$73:$73,conditions!$8:$8,"&lt;="&amp;JE$9,conditions!$9:$9,"&gt;="&amp;JE$9)-SUMIFS(conditions!$71:$71,conditions!$8:$8,"&lt;="&amp;JE$9,conditions!$9:$9,"&gt;="&amp;JE$9)&lt;$U$9,SUMIFS(18:18,$9:$9,JE$9-SUMIFS(conditions!$73:$73,conditions!$8:$8,"&lt;="&amp;JE$9,conditions!$9:$9,"&gt;="&amp;JE$9))*conditions!$U$69*conditions!$U$72,SUMIFS(18:18,$9:$9,JE$9-SUMIFS(conditions!$73:$73,conditions!$8:$8,"&lt;="&amp;JE$9,conditions!$9:$9,"&gt;="&amp;JE$9))*SUMIFS(conditions!$69:$69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*SUMIFS(conditions!$72:$72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))</f>
        <v>0</v>
      </c>
      <c r="JF99" s="37">
        <f>IF(JF$9="",0,IF(JF$9-SUMIFS(conditions!$73:$73,conditions!$8:$8,"&lt;="&amp;JF$9,conditions!$9:$9,"&gt;="&amp;JF$9)-SUMIFS(conditions!$71:$71,conditions!$8:$8,"&lt;="&amp;JF$9,conditions!$9:$9,"&gt;="&amp;JF$9)&lt;$U$9,SUMIFS(18:18,$9:$9,JF$9-SUMIFS(conditions!$73:$73,conditions!$8:$8,"&lt;="&amp;JF$9,conditions!$9:$9,"&gt;="&amp;JF$9))*conditions!$U$69*conditions!$U$72,SUMIFS(18:18,$9:$9,JF$9-SUMIFS(conditions!$73:$73,conditions!$8:$8,"&lt;="&amp;JF$9,conditions!$9:$9,"&gt;="&amp;JF$9))*SUMIFS(conditions!$69:$69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*SUMIFS(conditions!$72:$72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))</f>
        <v>0</v>
      </c>
      <c r="JG99" s="37">
        <f>IF(JG$9="",0,IF(JG$9-SUMIFS(conditions!$73:$73,conditions!$8:$8,"&lt;="&amp;JG$9,conditions!$9:$9,"&gt;="&amp;JG$9)-SUMIFS(conditions!$71:$71,conditions!$8:$8,"&lt;="&amp;JG$9,conditions!$9:$9,"&gt;="&amp;JG$9)&lt;$U$9,SUMIFS(18:18,$9:$9,JG$9-SUMIFS(conditions!$73:$73,conditions!$8:$8,"&lt;="&amp;JG$9,conditions!$9:$9,"&gt;="&amp;JG$9))*conditions!$U$69*conditions!$U$72,SUMIFS(18:18,$9:$9,JG$9-SUMIFS(conditions!$73:$73,conditions!$8:$8,"&lt;="&amp;JG$9,conditions!$9:$9,"&gt;="&amp;JG$9))*SUMIFS(conditions!$69:$69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*SUMIFS(conditions!$72:$72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))</f>
        <v>17.171084699999998</v>
      </c>
      <c r="JH99" s="37">
        <f>IF(JH$9="",0,IF(JH$9-SUMIFS(conditions!$73:$73,conditions!$8:$8,"&lt;="&amp;JH$9,conditions!$9:$9,"&gt;="&amp;JH$9)-SUMIFS(conditions!$71:$71,conditions!$8:$8,"&lt;="&amp;JH$9,conditions!$9:$9,"&gt;="&amp;JH$9)&lt;$U$9,SUMIFS(18:18,$9:$9,JH$9-SUMIFS(conditions!$73:$73,conditions!$8:$8,"&lt;="&amp;JH$9,conditions!$9:$9,"&gt;="&amp;JH$9))*conditions!$U$69*conditions!$U$72,SUMIFS(18:18,$9:$9,JH$9-SUMIFS(conditions!$73:$73,conditions!$8:$8,"&lt;="&amp;JH$9,conditions!$9:$9,"&gt;="&amp;JH$9))*SUMIFS(conditions!$69:$69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*SUMIFS(conditions!$72:$72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))</f>
        <v>17.171084699999998</v>
      </c>
      <c r="JI99" s="37">
        <f>IF(JI$9="",0,IF(JI$9-SUMIFS(conditions!$73:$73,conditions!$8:$8,"&lt;="&amp;JI$9,conditions!$9:$9,"&gt;="&amp;JI$9)-SUMIFS(conditions!$71:$71,conditions!$8:$8,"&lt;="&amp;JI$9,conditions!$9:$9,"&gt;="&amp;JI$9)&lt;$U$9,SUMIFS(18:18,$9:$9,JI$9-SUMIFS(conditions!$73:$73,conditions!$8:$8,"&lt;="&amp;JI$9,conditions!$9:$9,"&gt;="&amp;JI$9))*conditions!$U$69*conditions!$U$72,SUMIFS(18:18,$9:$9,JI$9-SUMIFS(conditions!$73:$73,conditions!$8:$8,"&lt;="&amp;JI$9,conditions!$9:$9,"&gt;="&amp;JI$9))*SUMIFS(conditions!$69:$69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*SUMIFS(conditions!$72:$72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))</f>
        <v>17.171084699999998</v>
      </c>
      <c r="JJ99" s="37">
        <f>IF(JJ$9="",0,IF(JJ$9-SUMIFS(conditions!$73:$73,conditions!$8:$8,"&lt;="&amp;JJ$9,conditions!$9:$9,"&gt;="&amp;JJ$9)-SUMIFS(conditions!$71:$71,conditions!$8:$8,"&lt;="&amp;JJ$9,conditions!$9:$9,"&gt;="&amp;JJ$9)&lt;$U$9,SUMIFS(18:18,$9:$9,JJ$9-SUMIFS(conditions!$73:$73,conditions!$8:$8,"&lt;="&amp;JJ$9,conditions!$9:$9,"&gt;="&amp;JJ$9))*conditions!$U$69*conditions!$U$72,SUMIFS(18:18,$9:$9,JJ$9-SUMIFS(conditions!$73:$73,conditions!$8:$8,"&lt;="&amp;JJ$9,conditions!$9:$9,"&gt;="&amp;JJ$9))*SUMIFS(conditions!$69:$69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*SUMIFS(conditions!$72:$72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))</f>
        <v>17.171084699999998</v>
      </c>
      <c r="JK99" s="37">
        <f>IF(JK$9="",0,IF(JK$9-SUMIFS(conditions!$73:$73,conditions!$8:$8,"&lt;="&amp;JK$9,conditions!$9:$9,"&gt;="&amp;JK$9)-SUMIFS(conditions!$71:$71,conditions!$8:$8,"&lt;="&amp;JK$9,conditions!$9:$9,"&gt;="&amp;JK$9)&lt;$U$9,SUMIFS(18:18,$9:$9,JK$9-SUMIFS(conditions!$73:$73,conditions!$8:$8,"&lt;="&amp;JK$9,conditions!$9:$9,"&gt;="&amp;JK$9))*conditions!$U$69*conditions!$U$72,SUMIFS(18:18,$9:$9,JK$9-SUMIFS(conditions!$73:$73,conditions!$8:$8,"&lt;="&amp;JK$9,conditions!$9:$9,"&gt;="&amp;JK$9))*SUMIFS(conditions!$69:$69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*SUMIFS(conditions!$72:$72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))</f>
        <v>17.171084699999998</v>
      </c>
      <c r="JL99" s="37">
        <f>IF(JL$9="",0,IF(JL$9-SUMIFS(conditions!$73:$73,conditions!$8:$8,"&lt;="&amp;JL$9,conditions!$9:$9,"&gt;="&amp;JL$9)-SUMIFS(conditions!$71:$71,conditions!$8:$8,"&lt;="&amp;JL$9,conditions!$9:$9,"&gt;="&amp;JL$9)&lt;$U$9,SUMIFS(18:18,$9:$9,JL$9-SUMIFS(conditions!$73:$73,conditions!$8:$8,"&lt;="&amp;JL$9,conditions!$9:$9,"&gt;="&amp;JL$9))*conditions!$U$69*conditions!$U$72,SUMIFS(18:18,$9:$9,JL$9-SUMIFS(conditions!$73:$73,conditions!$8:$8,"&lt;="&amp;JL$9,conditions!$9:$9,"&gt;="&amp;JL$9))*SUMIFS(conditions!$69:$69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*SUMIFS(conditions!$72:$72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))</f>
        <v>0</v>
      </c>
      <c r="JM99" s="37">
        <f>IF(JM$9="",0,IF(JM$9-SUMIFS(conditions!$73:$73,conditions!$8:$8,"&lt;="&amp;JM$9,conditions!$9:$9,"&gt;="&amp;JM$9)-SUMIFS(conditions!$71:$71,conditions!$8:$8,"&lt;="&amp;JM$9,conditions!$9:$9,"&gt;="&amp;JM$9)&lt;$U$9,SUMIFS(18:18,$9:$9,JM$9-SUMIFS(conditions!$73:$73,conditions!$8:$8,"&lt;="&amp;JM$9,conditions!$9:$9,"&gt;="&amp;JM$9))*conditions!$U$69*conditions!$U$72,SUMIFS(18:18,$9:$9,JM$9-SUMIFS(conditions!$73:$73,conditions!$8:$8,"&lt;="&amp;JM$9,conditions!$9:$9,"&gt;="&amp;JM$9))*SUMIFS(conditions!$69:$69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*SUMIFS(conditions!$72:$72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))</f>
        <v>0</v>
      </c>
      <c r="JN99" s="37">
        <f>IF(JN$9="",0,IF(JN$9-SUMIFS(conditions!$73:$73,conditions!$8:$8,"&lt;="&amp;JN$9,conditions!$9:$9,"&gt;="&amp;JN$9)-SUMIFS(conditions!$71:$71,conditions!$8:$8,"&lt;="&amp;JN$9,conditions!$9:$9,"&gt;="&amp;JN$9)&lt;$U$9,SUMIFS(18:18,$9:$9,JN$9-SUMIFS(conditions!$73:$73,conditions!$8:$8,"&lt;="&amp;JN$9,conditions!$9:$9,"&gt;="&amp;JN$9))*conditions!$U$69*conditions!$U$72,SUMIFS(18:18,$9:$9,JN$9-SUMIFS(conditions!$73:$73,conditions!$8:$8,"&lt;="&amp;JN$9,conditions!$9:$9,"&gt;="&amp;JN$9))*SUMIFS(conditions!$69:$69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*SUMIFS(conditions!$72:$72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))</f>
        <v>17.171084699999998</v>
      </c>
      <c r="JO99" s="37">
        <f>IF(JO$9="",0,IF(JO$9-SUMIFS(conditions!$73:$73,conditions!$8:$8,"&lt;="&amp;JO$9,conditions!$9:$9,"&gt;="&amp;JO$9)-SUMIFS(conditions!$71:$71,conditions!$8:$8,"&lt;="&amp;JO$9,conditions!$9:$9,"&gt;="&amp;JO$9)&lt;$U$9,SUMIFS(18:18,$9:$9,JO$9-SUMIFS(conditions!$73:$73,conditions!$8:$8,"&lt;="&amp;JO$9,conditions!$9:$9,"&gt;="&amp;JO$9))*conditions!$U$69*conditions!$U$72,SUMIFS(18:18,$9:$9,JO$9-SUMIFS(conditions!$73:$73,conditions!$8:$8,"&lt;="&amp;JO$9,conditions!$9:$9,"&gt;="&amp;JO$9))*SUMIFS(conditions!$69:$69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*SUMIFS(conditions!$72:$72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))</f>
        <v>17.171084699999998</v>
      </c>
      <c r="JP99" s="37">
        <f>IF(JP$9="",0,IF(JP$9-SUMIFS(conditions!$73:$73,conditions!$8:$8,"&lt;="&amp;JP$9,conditions!$9:$9,"&gt;="&amp;JP$9)-SUMIFS(conditions!$71:$71,conditions!$8:$8,"&lt;="&amp;JP$9,conditions!$9:$9,"&gt;="&amp;JP$9)&lt;$U$9,SUMIFS(18:18,$9:$9,JP$9-SUMIFS(conditions!$73:$73,conditions!$8:$8,"&lt;="&amp;JP$9,conditions!$9:$9,"&gt;="&amp;JP$9))*conditions!$U$69*conditions!$U$72,SUMIFS(18:18,$9:$9,JP$9-SUMIFS(conditions!$73:$73,conditions!$8:$8,"&lt;="&amp;JP$9,conditions!$9:$9,"&gt;="&amp;JP$9))*SUMIFS(conditions!$69:$69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*SUMIFS(conditions!$72:$72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))</f>
        <v>17.171084699999998</v>
      </c>
      <c r="JQ99" s="37">
        <f>IF(JQ$9="",0,IF(JQ$9-SUMIFS(conditions!$73:$73,conditions!$8:$8,"&lt;="&amp;JQ$9,conditions!$9:$9,"&gt;="&amp;JQ$9)-SUMIFS(conditions!$71:$71,conditions!$8:$8,"&lt;="&amp;JQ$9,conditions!$9:$9,"&gt;="&amp;JQ$9)&lt;$U$9,SUMIFS(18:18,$9:$9,JQ$9-SUMIFS(conditions!$73:$73,conditions!$8:$8,"&lt;="&amp;JQ$9,conditions!$9:$9,"&gt;="&amp;JQ$9))*conditions!$U$69*conditions!$U$72,SUMIFS(18:18,$9:$9,JQ$9-SUMIFS(conditions!$73:$73,conditions!$8:$8,"&lt;="&amp;JQ$9,conditions!$9:$9,"&gt;="&amp;JQ$9))*SUMIFS(conditions!$69:$69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*SUMIFS(conditions!$72:$72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))</f>
        <v>17.171084699999998</v>
      </c>
      <c r="JR99" s="37">
        <f>IF(JR$9="",0,IF(JR$9-SUMIFS(conditions!$73:$73,conditions!$8:$8,"&lt;="&amp;JR$9,conditions!$9:$9,"&gt;="&amp;JR$9)-SUMIFS(conditions!$71:$71,conditions!$8:$8,"&lt;="&amp;JR$9,conditions!$9:$9,"&gt;="&amp;JR$9)&lt;$U$9,SUMIFS(18:18,$9:$9,JR$9-SUMIFS(conditions!$73:$73,conditions!$8:$8,"&lt;="&amp;JR$9,conditions!$9:$9,"&gt;="&amp;JR$9))*conditions!$U$69*conditions!$U$72,SUMIFS(18:18,$9:$9,JR$9-SUMIFS(conditions!$73:$73,conditions!$8:$8,"&lt;="&amp;JR$9,conditions!$9:$9,"&gt;="&amp;JR$9))*SUMIFS(conditions!$69:$69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*SUMIFS(conditions!$72:$72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))</f>
        <v>17.171084699999998</v>
      </c>
      <c r="JS99" s="37">
        <f>IF(JS$9="",0,IF(JS$9-SUMIFS(conditions!$73:$73,conditions!$8:$8,"&lt;="&amp;JS$9,conditions!$9:$9,"&gt;="&amp;JS$9)-SUMIFS(conditions!$71:$71,conditions!$8:$8,"&lt;="&amp;JS$9,conditions!$9:$9,"&gt;="&amp;JS$9)&lt;$U$9,SUMIFS(18:18,$9:$9,JS$9-SUMIFS(conditions!$73:$73,conditions!$8:$8,"&lt;="&amp;JS$9,conditions!$9:$9,"&gt;="&amp;JS$9))*conditions!$U$69*conditions!$U$72,SUMIFS(18:18,$9:$9,JS$9-SUMIFS(conditions!$73:$73,conditions!$8:$8,"&lt;="&amp;JS$9,conditions!$9:$9,"&gt;="&amp;JS$9))*SUMIFS(conditions!$69:$69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*SUMIFS(conditions!$72:$72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))</f>
        <v>0</v>
      </c>
      <c r="JT99" s="37">
        <f>IF(JT$9="",0,IF(JT$9-SUMIFS(conditions!$73:$73,conditions!$8:$8,"&lt;="&amp;JT$9,conditions!$9:$9,"&gt;="&amp;JT$9)-SUMIFS(conditions!$71:$71,conditions!$8:$8,"&lt;="&amp;JT$9,conditions!$9:$9,"&gt;="&amp;JT$9)&lt;$U$9,SUMIFS(18:18,$9:$9,JT$9-SUMIFS(conditions!$73:$73,conditions!$8:$8,"&lt;="&amp;JT$9,conditions!$9:$9,"&gt;="&amp;JT$9))*conditions!$U$69*conditions!$U$72,SUMIFS(18:18,$9:$9,JT$9-SUMIFS(conditions!$73:$73,conditions!$8:$8,"&lt;="&amp;JT$9,conditions!$9:$9,"&gt;="&amp;JT$9))*SUMIFS(conditions!$69:$69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*SUMIFS(conditions!$72:$72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))</f>
        <v>0</v>
      </c>
      <c r="JU99" s="37">
        <f>IF(JU$9="",0,IF(JU$9-SUMIFS(conditions!$73:$73,conditions!$8:$8,"&lt;="&amp;JU$9,conditions!$9:$9,"&gt;="&amp;JU$9)-SUMIFS(conditions!$71:$71,conditions!$8:$8,"&lt;="&amp;JU$9,conditions!$9:$9,"&gt;="&amp;JU$9)&lt;$U$9,SUMIFS(18:18,$9:$9,JU$9-SUMIFS(conditions!$73:$73,conditions!$8:$8,"&lt;="&amp;JU$9,conditions!$9:$9,"&gt;="&amp;JU$9))*conditions!$U$69*conditions!$U$72,SUMIFS(18:18,$9:$9,JU$9-SUMIFS(conditions!$73:$73,conditions!$8:$8,"&lt;="&amp;JU$9,conditions!$9:$9,"&gt;="&amp;JU$9))*SUMIFS(conditions!$69:$69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*SUMIFS(conditions!$72:$72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))</f>
        <v>17.686217240999994</v>
      </c>
      <c r="JV99" s="37">
        <f>IF(JV$9="",0,IF(JV$9-SUMIFS(conditions!$73:$73,conditions!$8:$8,"&lt;="&amp;JV$9,conditions!$9:$9,"&gt;="&amp;JV$9)-SUMIFS(conditions!$71:$71,conditions!$8:$8,"&lt;="&amp;JV$9,conditions!$9:$9,"&gt;="&amp;JV$9)&lt;$U$9,SUMIFS(18:18,$9:$9,JV$9-SUMIFS(conditions!$73:$73,conditions!$8:$8,"&lt;="&amp;JV$9,conditions!$9:$9,"&gt;="&amp;JV$9))*conditions!$U$69*conditions!$U$72,SUMIFS(18:18,$9:$9,JV$9-SUMIFS(conditions!$73:$73,conditions!$8:$8,"&lt;="&amp;JV$9,conditions!$9:$9,"&gt;="&amp;JV$9))*SUMIFS(conditions!$69:$69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*SUMIFS(conditions!$72:$72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))</f>
        <v>17.686217240999994</v>
      </c>
      <c r="JW99" s="37">
        <f>IF(JW$9="",0,IF(JW$9-SUMIFS(conditions!$73:$73,conditions!$8:$8,"&lt;="&amp;JW$9,conditions!$9:$9,"&gt;="&amp;JW$9)-SUMIFS(conditions!$71:$71,conditions!$8:$8,"&lt;="&amp;JW$9,conditions!$9:$9,"&gt;="&amp;JW$9)&lt;$U$9,SUMIFS(18:18,$9:$9,JW$9-SUMIFS(conditions!$73:$73,conditions!$8:$8,"&lt;="&amp;JW$9,conditions!$9:$9,"&gt;="&amp;JW$9))*conditions!$U$69*conditions!$U$72,SUMIFS(18:18,$9:$9,JW$9-SUMIFS(conditions!$73:$73,conditions!$8:$8,"&lt;="&amp;JW$9,conditions!$9:$9,"&gt;="&amp;JW$9))*SUMIFS(conditions!$69:$69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*SUMIFS(conditions!$72:$72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))</f>
        <v>17.686217240999994</v>
      </c>
      <c r="JX99" s="37">
        <f>IF(JX$9="",0,IF(JX$9-SUMIFS(conditions!$73:$73,conditions!$8:$8,"&lt;="&amp;JX$9,conditions!$9:$9,"&gt;="&amp;JX$9)-SUMIFS(conditions!$71:$71,conditions!$8:$8,"&lt;="&amp;JX$9,conditions!$9:$9,"&gt;="&amp;JX$9)&lt;$U$9,SUMIFS(18:18,$9:$9,JX$9-SUMIFS(conditions!$73:$73,conditions!$8:$8,"&lt;="&amp;JX$9,conditions!$9:$9,"&gt;="&amp;JX$9))*conditions!$U$69*conditions!$U$72,SUMIFS(18:18,$9:$9,JX$9-SUMIFS(conditions!$73:$73,conditions!$8:$8,"&lt;="&amp;JX$9,conditions!$9:$9,"&gt;="&amp;JX$9))*SUMIFS(conditions!$69:$69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*SUMIFS(conditions!$72:$72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))</f>
        <v>17.686217240999994</v>
      </c>
      <c r="JY99" s="37">
        <f>IF(JY$9="",0,IF(JY$9-SUMIFS(conditions!$73:$73,conditions!$8:$8,"&lt;="&amp;JY$9,conditions!$9:$9,"&gt;="&amp;JY$9)-SUMIFS(conditions!$71:$71,conditions!$8:$8,"&lt;="&amp;JY$9,conditions!$9:$9,"&gt;="&amp;JY$9)&lt;$U$9,SUMIFS(18:18,$9:$9,JY$9-SUMIFS(conditions!$73:$73,conditions!$8:$8,"&lt;="&amp;JY$9,conditions!$9:$9,"&gt;="&amp;JY$9))*conditions!$U$69*conditions!$U$72,SUMIFS(18:18,$9:$9,JY$9-SUMIFS(conditions!$73:$73,conditions!$8:$8,"&lt;="&amp;JY$9,conditions!$9:$9,"&gt;="&amp;JY$9))*SUMIFS(conditions!$69:$69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*SUMIFS(conditions!$72:$72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))</f>
        <v>17.686217240999994</v>
      </c>
      <c r="JZ99" s="37">
        <f>IF(JZ$9="",0,IF(JZ$9-SUMIFS(conditions!$73:$73,conditions!$8:$8,"&lt;="&amp;JZ$9,conditions!$9:$9,"&gt;="&amp;JZ$9)-SUMIFS(conditions!$71:$71,conditions!$8:$8,"&lt;="&amp;JZ$9,conditions!$9:$9,"&gt;="&amp;JZ$9)&lt;$U$9,SUMIFS(18:18,$9:$9,JZ$9-SUMIFS(conditions!$73:$73,conditions!$8:$8,"&lt;="&amp;JZ$9,conditions!$9:$9,"&gt;="&amp;JZ$9))*conditions!$U$69*conditions!$U$72,SUMIFS(18:18,$9:$9,JZ$9-SUMIFS(conditions!$73:$73,conditions!$8:$8,"&lt;="&amp;JZ$9,conditions!$9:$9,"&gt;="&amp;JZ$9))*SUMIFS(conditions!$69:$69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*SUMIFS(conditions!$72:$72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))</f>
        <v>0</v>
      </c>
      <c r="KA99" s="37">
        <f>IF(KA$9="",0,IF(KA$9-SUMIFS(conditions!$73:$73,conditions!$8:$8,"&lt;="&amp;KA$9,conditions!$9:$9,"&gt;="&amp;KA$9)-SUMIFS(conditions!$71:$71,conditions!$8:$8,"&lt;="&amp;KA$9,conditions!$9:$9,"&gt;="&amp;KA$9)&lt;$U$9,SUMIFS(18:18,$9:$9,KA$9-SUMIFS(conditions!$73:$73,conditions!$8:$8,"&lt;="&amp;KA$9,conditions!$9:$9,"&gt;="&amp;KA$9))*conditions!$U$69*conditions!$U$72,SUMIFS(18:18,$9:$9,KA$9-SUMIFS(conditions!$73:$73,conditions!$8:$8,"&lt;="&amp;KA$9,conditions!$9:$9,"&gt;="&amp;KA$9))*SUMIFS(conditions!$69:$69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*SUMIFS(conditions!$72:$72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))</f>
        <v>0</v>
      </c>
      <c r="KB99" s="37">
        <f>IF(KB$9="",0,IF(KB$9-SUMIFS(conditions!$73:$73,conditions!$8:$8,"&lt;="&amp;KB$9,conditions!$9:$9,"&gt;="&amp;KB$9)-SUMIFS(conditions!$71:$71,conditions!$8:$8,"&lt;="&amp;KB$9,conditions!$9:$9,"&gt;="&amp;KB$9)&lt;$U$9,SUMIFS(18:18,$9:$9,KB$9-SUMIFS(conditions!$73:$73,conditions!$8:$8,"&lt;="&amp;KB$9,conditions!$9:$9,"&gt;="&amp;KB$9))*conditions!$U$69*conditions!$U$72,SUMIFS(18:18,$9:$9,KB$9-SUMIFS(conditions!$73:$73,conditions!$8:$8,"&lt;="&amp;KB$9,conditions!$9:$9,"&gt;="&amp;KB$9))*SUMIFS(conditions!$69:$69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*SUMIFS(conditions!$72:$72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))</f>
        <v>17.686217240999994</v>
      </c>
      <c r="KC99" s="37">
        <f>IF(KC$9="",0,IF(KC$9-SUMIFS(conditions!$73:$73,conditions!$8:$8,"&lt;="&amp;KC$9,conditions!$9:$9,"&gt;="&amp;KC$9)-SUMIFS(conditions!$71:$71,conditions!$8:$8,"&lt;="&amp;KC$9,conditions!$9:$9,"&gt;="&amp;KC$9)&lt;$U$9,SUMIFS(18:18,$9:$9,KC$9-SUMIFS(conditions!$73:$73,conditions!$8:$8,"&lt;="&amp;KC$9,conditions!$9:$9,"&gt;="&amp;KC$9))*conditions!$U$69*conditions!$U$72,SUMIFS(18:18,$9:$9,KC$9-SUMIFS(conditions!$73:$73,conditions!$8:$8,"&lt;="&amp;KC$9,conditions!$9:$9,"&gt;="&amp;KC$9))*SUMIFS(conditions!$69:$69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*SUMIFS(conditions!$72:$72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))</f>
        <v>17.686217240999994</v>
      </c>
      <c r="KD99" s="37">
        <f>IF(KD$9="",0,IF(KD$9-SUMIFS(conditions!$73:$73,conditions!$8:$8,"&lt;="&amp;KD$9,conditions!$9:$9,"&gt;="&amp;KD$9)-SUMIFS(conditions!$71:$71,conditions!$8:$8,"&lt;="&amp;KD$9,conditions!$9:$9,"&gt;="&amp;KD$9)&lt;$U$9,SUMIFS(18:18,$9:$9,KD$9-SUMIFS(conditions!$73:$73,conditions!$8:$8,"&lt;="&amp;KD$9,conditions!$9:$9,"&gt;="&amp;KD$9))*conditions!$U$69*conditions!$U$72,SUMIFS(18:18,$9:$9,KD$9-SUMIFS(conditions!$73:$73,conditions!$8:$8,"&lt;="&amp;KD$9,conditions!$9:$9,"&gt;="&amp;KD$9))*SUMIFS(conditions!$69:$69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*SUMIFS(conditions!$72:$72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))</f>
        <v>17.686217240999994</v>
      </c>
      <c r="KE99" s="37">
        <f>IF(KE$9="",0,IF(KE$9-SUMIFS(conditions!$73:$73,conditions!$8:$8,"&lt;="&amp;KE$9,conditions!$9:$9,"&gt;="&amp;KE$9)-SUMIFS(conditions!$71:$71,conditions!$8:$8,"&lt;="&amp;KE$9,conditions!$9:$9,"&gt;="&amp;KE$9)&lt;$U$9,SUMIFS(18:18,$9:$9,KE$9-SUMIFS(conditions!$73:$73,conditions!$8:$8,"&lt;="&amp;KE$9,conditions!$9:$9,"&gt;="&amp;KE$9))*conditions!$U$69*conditions!$U$72,SUMIFS(18:18,$9:$9,KE$9-SUMIFS(conditions!$73:$73,conditions!$8:$8,"&lt;="&amp;KE$9,conditions!$9:$9,"&gt;="&amp;KE$9))*SUMIFS(conditions!$69:$69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*SUMIFS(conditions!$72:$72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))</f>
        <v>17.686217240999994</v>
      </c>
      <c r="KF99" s="37">
        <f>IF(KF$9="",0,IF(KF$9-SUMIFS(conditions!$73:$73,conditions!$8:$8,"&lt;="&amp;KF$9,conditions!$9:$9,"&gt;="&amp;KF$9)-SUMIFS(conditions!$71:$71,conditions!$8:$8,"&lt;="&amp;KF$9,conditions!$9:$9,"&gt;="&amp;KF$9)&lt;$U$9,SUMIFS(18:18,$9:$9,KF$9-SUMIFS(conditions!$73:$73,conditions!$8:$8,"&lt;="&amp;KF$9,conditions!$9:$9,"&gt;="&amp;KF$9))*conditions!$U$69*conditions!$U$72,SUMIFS(18:18,$9:$9,KF$9-SUMIFS(conditions!$73:$73,conditions!$8:$8,"&lt;="&amp;KF$9,conditions!$9:$9,"&gt;="&amp;KF$9))*SUMIFS(conditions!$69:$69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*SUMIFS(conditions!$72:$72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))</f>
        <v>17.686217240999994</v>
      </c>
      <c r="KG99" s="37">
        <f>IF(KG$9="",0,IF(KG$9-SUMIFS(conditions!$73:$73,conditions!$8:$8,"&lt;="&amp;KG$9,conditions!$9:$9,"&gt;="&amp;KG$9)-SUMIFS(conditions!$71:$71,conditions!$8:$8,"&lt;="&amp;KG$9,conditions!$9:$9,"&gt;="&amp;KG$9)&lt;$U$9,SUMIFS(18:18,$9:$9,KG$9-SUMIFS(conditions!$73:$73,conditions!$8:$8,"&lt;="&amp;KG$9,conditions!$9:$9,"&gt;="&amp;KG$9))*conditions!$U$69*conditions!$U$72,SUMIFS(18:18,$9:$9,KG$9-SUMIFS(conditions!$73:$73,conditions!$8:$8,"&lt;="&amp;KG$9,conditions!$9:$9,"&gt;="&amp;KG$9))*SUMIFS(conditions!$69:$69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*SUMIFS(conditions!$72:$72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))</f>
        <v>0</v>
      </c>
      <c r="KH99" s="37">
        <f>IF(KH$9="",0,IF(KH$9-SUMIFS(conditions!$73:$73,conditions!$8:$8,"&lt;="&amp;KH$9,conditions!$9:$9,"&gt;="&amp;KH$9)-SUMIFS(conditions!$71:$71,conditions!$8:$8,"&lt;="&amp;KH$9,conditions!$9:$9,"&gt;="&amp;KH$9)&lt;$U$9,SUMIFS(18:18,$9:$9,KH$9-SUMIFS(conditions!$73:$73,conditions!$8:$8,"&lt;="&amp;KH$9,conditions!$9:$9,"&gt;="&amp;KH$9))*conditions!$U$69*conditions!$U$72,SUMIFS(18:18,$9:$9,KH$9-SUMIFS(conditions!$73:$73,conditions!$8:$8,"&lt;="&amp;KH$9,conditions!$9:$9,"&gt;="&amp;KH$9))*SUMIFS(conditions!$69:$69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*SUMIFS(conditions!$72:$72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))</f>
        <v>0</v>
      </c>
      <c r="KI99" s="37">
        <f>IF(KI$9="",0,IF(KI$9-SUMIFS(conditions!$73:$73,conditions!$8:$8,"&lt;="&amp;KI$9,conditions!$9:$9,"&gt;="&amp;KI$9)-SUMIFS(conditions!$71:$71,conditions!$8:$8,"&lt;="&amp;KI$9,conditions!$9:$9,"&gt;="&amp;KI$9)&lt;$U$9,SUMIFS(18:18,$9:$9,KI$9-SUMIFS(conditions!$73:$73,conditions!$8:$8,"&lt;="&amp;KI$9,conditions!$9:$9,"&gt;="&amp;KI$9))*conditions!$U$69*conditions!$U$72,SUMIFS(18:18,$9:$9,KI$9-SUMIFS(conditions!$73:$73,conditions!$8:$8,"&lt;="&amp;KI$9,conditions!$9:$9,"&gt;="&amp;KI$9))*SUMIFS(conditions!$69:$69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*SUMIFS(conditions!$72:$72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))</f>
        <v>17.686217240999994</v>
      </c>
      <c r="KJ99" s="37">
        <f>IF(KJ$9="",0,IF(KJ$9-SUMIFS(conditions!$73:$73,conditions!$8:$8,"&lt;="&amp;KJ$9,conditions!$9:$9,"&gt;="&amp;KJ$9)-SUMIFS(conditions!$71:$71,conditions!$8:$8,"&lt;="&amp;KJ$9,conditions!$9:$9,"&gt;="&amp;KJ$9)&lt;$U$9,SUMIFS(18:18,$9:$9,KJ$9-SUMIFS(conditions!$73:$73,conditions!$8:$8,"&lt;="&amp;KJ$9,conditions!$9:$9,"&gt;="&amp;KJ$9))*conditions!$U$69*conditions!$U$72,SUMIFS(18:18,$9:$9,KJ$9-SUMIFS(conditions!$73:$73,conditions!$8:$8,"&lt;="&amp;KJ$9,conditions!$9:$9,"&gt;="&amp;KJ$9))*SUMIFS(conditions!$69:$69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*SUMIFS(conditions!$72:$72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))</f>
        <v>17.686217240999994</v>
      </c>
      <c r="KK99" s="37">
        <f>IF(KK$9="",0,IF(KK$9-SUMIFS(conditions!$73:$73,conditions!$8:$8,"&lt;="&amp;KK$9,conditions!$9:$9,"&gt;="&amp;KK$9)-SUMIFS(conditions!$71:$71,conditions!$8:$8,"&lt;="&amp;KK$9,conditions!$9:$9,"&gt;="&amp;KK$9)&lt;$U$9,SUMIFS(18:18,$9:$9,KK$9-SUMIFS(conditions!$73:$73,conditions!$8:$8,"&lt;="&amp;KK$9,conditions!$9:$9,"&gt;="&amp;KK$9))*conditions!$U$69*conditions!$U$72,SUMIFS(18:18,$9:$9,KK$9-SUMIFS(conditions!$73:$73,conditions!$8:$8,"&lt;="&amp;KK$9,conditions!$9:$9,"&gt;="&amp;KK$9))*SUMIFS(conditions!$69:$69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*SUMIFS(conditions!$72:$72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))</f>
        <v>17.686217240999994</v>
      </c>
      <c r="KL99" s="37">
        <f>IF(KL$9="",0,IF(KL$9-SUMIFS(conditions!$73:$73,conditions!$8:$8,"&lt;="&amp;KL$9,conditions!$9:$9,"&gt;="&amp;KL$9)-SUMIFS(conditions!$71:$71,conditions!$8:$8,"&lt;="&amp;KL$9,conditions!$9:$9,"&gt;="&amp;KL$9)&lt;$U$9,SUMIFS(18:18,$9:$9,KL$9-SUMIFS(conditions!$73:$73,conditions!$8:$8,"&lt;="&amp;KL$9,conditions!$9:$9,"&gt;="&amp;KL$9))*conditions!$U$69*conditions!$U$72,SUMIFS(18:18,$9:$9,KL$9-SUMIFS(conditions!$73:$73,conditions!$8:$8,"&lt;="&amp;KL$9,conditions!$9:$9,"&gt;="&amp;KL$9))*SUMIFS(conditions!$69:$69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*SUMIFS(conditions!$72:$72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))</f>
        <v>17.686217240999994</v>
      </c>
      <c r="KM99" s="37">
        <f>IF(KM$9="",0,IF(KM$9-SUMIFS(conditions!$73:$73,conditions!$8:$8,"&lt;="&amp;KM$9,conditions!$9:$9,"&gt;="&amp;KM$9)-SUMIFS(conditions!$71:$71,conditions!$8:$8,"&lt;="&amp;KM$9,conditions!$9:$9,"&gt;="&amp;KM$9)&lt;$U$9,SUMIFS(18:18,$9:$9,KM$9-SUMIFS(conditions!$73:$73,conditions!$8:$8,"&lt;="&amp;KM$9,conditions!$9:$9,"&gt;="&amp;KM$9))*conditions!$U$69*conditions!$U$72,SUMIFS(18:18,$9:$9,KM$9-SUMIFS(conditions!$73:$73,conditions!$8:$8,"&lt;="&amp;KM$9,conditions!$9:$9,"&gt;="&amp;KM$9))*SUMIFS(conditions!$69:$69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*SUMIFS(conditions!$72:$72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))</f>
        <v>17.686217240999994</v>
      </c>
      <c r="KN99" s="37">
        <f>IF(KN$9="",0,IF(KN$9-SUMIFS(conditions!$73:$73,conditions!$8:$8,"&lt;="&amp;KN$9,conditions!$9:$9,"&gt;="&amp;KN$9)-SUMIFS(conditions!$71:$71,conditions!$8:$8,"&lt;="&amp;KN$9,conditions!$9:$9,"&gt;="&amp;KN$9)&lt;$U$9,SUMIFS(18:18,$9:$9,KN$9-SUMIFS(conditions!$73:$73,conditions!$8:$8,"&lt;="&amp;KN$9,conditions!$9:$9,"&gt;="&amp;KN$9))*conditions!$U$69*conditions!$U$72,SUMIFS(18:18,$9:$9,KN$9-SUMIFS(conditions!$73:$73,conditions!$8:$8,"&lt;="&amp;KN$9,conditions!$9:$9,"&gt;="&amp;KN$9))*SUMIFS(conditions!$69:$69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*SUMIFS(conditions!$72:$72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))</f>
        <v>0</v>
      </c>
      <c r="KO99" s="37">
        <f>IF(KO$9="",0,IF(KO$9-SUMIFS(conditions!$73:$73,conditions!$8:$8,"&lt;="&amp;KO$9,conditions!$9:$9,"&gt;="&amp;KO$9)-SUMIFS(conditions!$71:$71,conditions!$8:$8,"&lt;="&amp;KO$9,conditions!$9:$9,"&gt;="&amp;KO$9)&lt;$U$9,SUMIFS(18:18,$9:$9,KO$9-SUMIFS(conditions!$73:$73,conditions!$8:$8,"&lt;="&amp;KO$9,conditions!$9:$9,"&gt;="&amp;KO$9))*conditions!$U$69*conditions!$U$72,SUMIFS(18:18,$9:$9,KO$9-SUMIFS(conditions!$73:$73,conditions!$8:$8,"&lt;="&amp;KO$9,conditions!$9:$9,"&gt;="&amp;KO$9))*SUMIFS(conditions!$69:$69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*SUMIFS(conditions!$72:$72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))</f>
        <v>0</v>
      </c>
      <c r="KP99" s="37">
        <f>IF(KP$9="",0,IF(KP$9-SUMIFS(conditions!$73:$73,conditions!$8:$8,"&lt;="&amp;KP$9,conditions!$9:$9,"&gt;="&amp;KP$9)-SUMIFS(conditions!$71:$71,conditions!$8:$8,"&lt;="&amp;KP$9,conditions!$9:$9,"&gt;="&amp;KP$9)&lt;$U$9,SUMIFS(18:18,$9:$9,KP$9-SUMIFS(conditions!$73:$73,conditions!$8:$8,"&lt;="&amp;KP$9,conditions!$9:$9,"&gt;="&amp;KP$9))*conditions!$U$69*conditions!$U$72,SUMIFS(18:18,$9:$9,KP$9-SUMIFS(conditions!$73:$73,conditions!$8:$8,"&lt;="&amp;KP$9,conditions!$9:$9,"&gt;="&amp;KP$9))*SUMIFS(conditions!$69:$69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*SUMIFS(conditions!$72:$72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))</f>
        <v>17.686217240999994</v>
      </c>
      <c r="KQ99" s="37">
        <f>IF(KQ$9="",0,IF(KQ$9-SUMIFS(conditions!$73:$73,conditions!$8:$8,"&lt;="&amp;KQ$9,conditions!$9:$9,"&gt;="&amp;KQ$9)-SUMIFS(conditions!$71:$71,conditions!$8:$8,"&lt;="&amp;KQ$9,conditions!$9:$9,"&gt;="&amp;KQ$9)&lt;$U$9,SUMIFS(18:18,$9:$9,KQ$9-SUMIFS(conditions!$73:$73,conditions!$8:$8,"&lt;="&amp;KQ$9,conditions!$9:$9,"&gt;="&amp;KQ$9))*conditions!$U$69*conditions!$U$72,SUMIFS(18:18,$9:$9,KQ$9-SUMIFS(conditions!$73:$73,conditions!$8:$8,"&lt;="&amp;KQ$9,conditions!$9:$9,"&gt;="&amp;KQ$9))*SUMIFS(conditions!$69:$69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*SUMIFS(conditions!$72:$72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))</f>
        <v>17.686217240999994</v>
      </c>
      <c r="KR99" s="37">
        <f>IF(KR$9="",0,IF(KR$9-SUMIFS(conditions!$73:$73,conditions!$8:$8,"&lt;="&amp;KR$9,conditions!$9:$9,"&gt;="&amp;KR$9)-SUMIFS(conditions!$71:$71,conditions!$8:$8,"&lt;="&amp;KR$9,conditions!$9:$9,"&gt;="&amp;KR$9)&lt;$U$9,SUMIFS(18:18,$9:$9,KR$9-SUMIFS(conditions!$73:$73,conditions!$8:$8,"&lt;="&amp;KR$9,conditions!$9:$9,"&gt;="&amp;KR$9))*conditions!$U$69*conditions!$U$72,SUMIFS(18:18,$9:$9,KR$9-SUMIFS(conditions!$73:$73,conditions!$8:$8,"&lt;="&amp;KR$9,conditions!$9:$9,"&gt;="&amp;KR$9))*SUMIFS(conditions!$69:$69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*SUMIFS(conditions!$72:$72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))</f>
        <v>17.686217240999994</v>
      </c>
      <c r="KS99" s="37">
        <f>IF(KS$9="",0,IF(KS$9-SUMIFS(conditions!$73:$73,conditions!$8:$8,"&lt;="&amp;KS$9,conditions!$9:$9,"&gt;="&amp;KS$9)-SUMIFS(conditions!$71:$71,conditions!$8:$8,"&lt;="&amp;KS$9,conditions!$9:$9,"&gt;="&amp;KS$9)&lt;$U$9,SUMIFS(18:18,$9:$9,KS$9-SUMIFS(conditions!$73:$73,conditions!$8:$8,"&lt;="&amp;KS$9,conditions!$9:$9,"&gt;="&amp;KS$9))*conditions!$U$69*conditions!$U$72,SUMIFS(18:18,$9:$9,KS$9-SUMIFS(conditions!$73:$73,conditions!$8:$8,"&lt;="&amp;KS$9,conditions!$9:$9,"&gt;="&amp;KS$9))*SUMIFS(conditions!$69:$69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*SUMIFS(conditions!$72:$72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))</f>
        <v>17.686217240999994</v>
      </c>
      <c r="KT99" s="37">
        <f>IF(KT$9="",0,IF(KT$9-SUMIFS(conditions!$73:$73,conditions!$8:$8,"&lt;="&amp;KT$9,conditions!$9:$9,"&gt;="&amp;KT$9)-SUMIFS(conditions!$71:$71,conditions!$8:$8,"&lt;="&amp;KT$9,conditions!$9:$9,"&gt;="&amp;KT$9)&lt;$U$9,SUMIFS(18:18,$9:$9,KT$9-SUMIFS(conditions!$73:$73,conditions!$8:$8,"&lt;="&amp;KT$9,conditions!$9:$9,"&gt;="&amp;KT$9))*conditions!$U$69*conditions!$U$72,SUMIFS(18:18,$9:$9,KT$9-SUMIFS(conditions!$73:$73,conditions!$8:$8,"&lt;="&amp;KT$9,conditions!$9:$9,"&gt;="&amp;KT$9))*SUMIFS(conditions!$69:$69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*SUMIFS(conditions!$72:$72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))</f>
        <v>17.686217240999994</v>
      </c>
      <c r="KU99" s="37">
        <f>IF(KU$9="",0,IF(KU$9-SUMIFS(conditions!$73:$73,conditions!$8:$8,"&lt;="&amp;KU$9,conditions!$9:$9,"&gt;="&amp;KU$9)-SUMIFS(conditions!$71:$71,conditions!$8:$8,"&lt;="&amp;KU$9,conditions!$9:$9,"&gt;="&amp;KU$9)&lt;$U$9,SUMIFS(18:18,$9:$9,KU$9-SUMIFS(conditions!$73:$73,conditions!$8:$8,"&lt;="&amp;KU$9,conditions!$9:$9,"&gt;="&amp;KU$9))*conditions!$U$69*conditions!$U$72,SUMIFS(18:18,$9:$9,KU$9-SUMIFS(conditions!$73:$73,conditions!$8:$8,"&lt;="&amp;KU$9,conditions!$9:$9,"&gt;="&amp;KU$9))*SUMIFS(conditions!$69:$69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*SUMIFS(conditions!$72:$72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))</f>
        <v>0</v>
      </c>
      <c r="KV99" s="37">
        <f>IF(KV$9="",0,IF(KV$9-SUMIFS(conditions!$73:$73,conditions!$8:$8,"&lt;="&amp;KV$9,conditions!$9:$9,"&gt;="&amp;KV$9)-SUMIFS(conditions!$71:$71,conditions!$8:$8,"&lt;="&amp;KV$9,conditions!$9:$9,"&gt;="&amp;KV$9)&lt;$U$9,SUMIFS(18:18,$9:$9,KV$9-SUMIFS(conditions!$73:$73,conditions!$8:$8,"&lt;="&amp;KV$9,conditions!$9:$9,"&gt;="&amp;KV$9))*conditions!$U$69*conditions!$U$72,SUMIFS(18:18,$9:$9,KV$9-SUMIFS(conditions!$73:$73,conditions!$8:$8,"&lt;="&amp;KV$9,conditions!$9:$9,"&gt;="&amp;KV$9))*SUMIFS(conditions!$69:$69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*SUMIFS(conditions!$72:$72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))</f>
        <v>0</v>
      </c>
      <c r="KW99" s="37">
        <f>IF(KW$9="",0,IF(KW$9-SUMIFS(conditions!$73:$73,conditions!$8:$8,"&lt;="&amp;KW$9,conditions!$9:$9,"&gt;="&amp;KW$9)-SUMIFS(conditions!$71:$71,conditions!$8:$8,"&lt;="&amp;KW$9,conditions!$9:$9,"&gt;="&amp;KW$9)&lt;$U$9,SUMIFS(18:18,$9:$9,KW$9-SUMIFS(conditions!$73:$73,conditions!$8:$8,"&lt;="&amp;KW$9,conditions!$9:$9,"&gt;="&amp;KW$9))*conditions!$U$69*conditions!$U$72,SUMIFS(18:18,$9:$9,KW$9-SUMIFS(conditions!$73:$73,conditions!$8:$8,"&lt;="&amp;KW$9,conditions!$9:$9,"&gt;="&amp;KW$9))*SUMIFS(conditions!$69:$69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*SUMIFS(conditions!$72:$72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))</f>
        <v>17.686217240999994</v>
      </c>
      <c r="KX99" s="37">
        <f>IF(KX$9="",0,IF(KX$9-SUMIFS(conditions!$73:$73,conditions!$8:$8,"&lt;="&amp;KX$9,conditions!$9:$9,"&gt;="&amp;KX$9)-SUMIFS(conditions!$71:$71,conditions!$8:$8,"&lt;="&amp;KX$9,conditions!$9:$9,"&gt;="&amp;KX$9)&lt;$U$9,SUMIFS(18:18,$9:$9,KX$9-SUMIFS(conditions!$73:$73,conditions!$8:$8,"&lt;="&amp;KX$9,conditions!$9:$9,"&gt;="&amp;KX$9))*conditions!$U$69*conditions!$U$72,SUMIFS(18:18,$9:$9,KX$9-SUMIFS(conditions!$73:$73,conditions!$8:$8,"&lt;="&amp;KX$9,conditions!$9:$9,"&gt;="&amp;KX$9))*SUMIFS(conditions!$69:$69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*SUMIFS(conditions!$72:$72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))</f>
        <v>17.686217240999994</v>
      </c>
      <c r="KY99" s="37">
        <f>IF(KY$9="",0,IF(KY$9-SUMIFS(conditions!$73:$73,conditions!$8:$8,"&lt;="&amp;KY$9,conditions!$9:$9,"&gt;="&amp;KY$9)-SUMIFS(conditions!$71:$71,conditions!$8:$8,"&lt;="&amp;KY$9,conditions!$9:$9,"&gt;="&amp;KY$9)&lt;$U$9,SUMIFS(18:18,$9:$9,KY$9-SUMIFS(conditions!$73:$73,conditions!$8:$8,"&lt;="&amp;KY$9,conditions!$9:$9,"&gt;="&amp;KY$9))*conditions!$U$69*conditions!$U$72,SUMIFS(18:18,$9:$9,KY$9-SUMIFS(conditions!$73:$73,conditions!$8:$8,"&lt;="&amp;KY$9,conditions!$9:$9,"&gt;="&amp;KY$9))*SUMIFS(conditions!$69:$69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*SUMIFS(conditions!$72:$72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))</f>
        <v>23.160522577499997</v>
      </c>
      <c r="KZ99" s="37">
        <f>IF(KZ$9="",0,IF(KZ$9-SUMIFS(conditions!$73:$73,conditions!$8:$8,"&lt;="&amp;KZ$9,conditions!$9:$9,"&gt;="&amp;KZ$9)-SUMIFS(conditions!$71:$71,conditions!$8:$8,"&lt;="&amp;KZ$9,conditions!$9:$9,"&gt;="&amp;KZ$9)&lt;$U$9,SUMIFS(18:18,$9:$9,KZ$9-SUMIFS(conditions!$73:$73,conditions!$8:$8,"&lt;="&amp;KZ$9,conditions!$9:$9,"&gt;="&amp;KZ$9))*conditions!$U$69*conditions!$U$72,SUMIFS(18:18,$9:$9,KZ$9-SUMIFS(conditions!$73:$73,conditions!$8:$8,"&lt;="&amp;KZ$9,conditions!$9:$9,"&gt;="&amp;KZ$9))*SUMIFS(conditions!$69:$69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*SUMIFS(conditions!$72:$72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))</f>
        <v>23.160522577499997</v>
      </c>
      <c r="LA99" s="37">
        <f>IF(LA$9="",0,IF(LA$9-SUMIFS(conditions!$73:$73,conditions!$8:$8,"&lt;="&amp;LA$9,conditions!$9:$9,"&gt;="&amp;LA$9)-SUMIFS(conditions!$71:$71,conditions!$8:$8,"&lt;="&amp;LA$9,conditions!$9:$9,"&gt;="&amp;LA$9)&lt;$U$9,SUMIFS(18:18,$9:$9,LA$9-SUMIFS(conditions!$73:$73,conditions!$8:$8,"&lt;="&amp;LA$9,conditions!$9:$9,"&gt;="&amp;LA$9))*conditions!$U$69*conditions!$U$72,SUMIFS(18:18,$9:$9,LA$9-SUMIFS(conditions!$73:$73,conditions!$8:$8,"&lt;="&amp;LA$9,conditions!$9:$9,"&gt;="&amp;LA$9))*SUMIFS(conditions!$69:$69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*SUMIFS(conditions!$72:$72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))</f>
        <v>23.160522577499997</v>
      </c>
      <c r="LB99" s="37">
        <f>IF(LB$9="",0,IF(LB$9-SUMIFS(conditions!$73:$73,conditions!$8:$8,"&lt;="&amp;LB$9,conditions!$9:$9,"&gt;="&amp;LB$9)-SUMIFS(conditions!$71:$71,conditions!$8:$8,"&lt;="&amp;LB$9,conditions!$9:$9,"&gt;="&amp;LB$9)&lt;$U$9,SUMIFS(18:18,$9:$9,LB$9-SUMIFS(conditions!$73:$73,conditions!$8:$8,"&lt;="&amp;LB$9,conditions!$9:$9,"&gt;="&amp;LB$9))*conditions!$U$69*conditions!$U$72,SUMIFS(18:18,$9:$9,LB$9-SUMIFS(conditions!$73:$73,conditions!$8:$8,"&lt;="&amp;LB$9,conditions!$9:$9,"&gt;="&amp;LB$9))*SUMIFS(conditions!$69:$69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*SUMIFS(conditions!$72:$72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))</f>
        <v>0</v>
      </c>
      <c r="LC99" s="37">
        <f>IF(LC$9="",0,IF(LC$9-SUMIFS(conditions!$73:$73,conditions!$8:$8,"&lt;="&amp;LC$9,conditions!$9:$9,"&gt;="&amp;LC$9)-SUMIFS(conditions!$71:$71,conditions!$8:$8,"&lt;="&amp;LC$9,conditions!$9:$9,"&gt;="&amp;LC$9)&lt;$U$9,SUMIFS(18:18,$9:$9,LC$9-SUMIFS(conditions!$73:$73,conditions!$8:$8,"&lt;="&amp;LC$9,conditions!$9:$9,"&gt;="&amp;LC$9))*conditions!$U$69*conditions!$U$72,SUMIFS(18:18,$9:$9,LC$9-SUMIFS(conditions!$73:$73,conditions!$8:$8,"&lt;="&amp;LC$9,conditions!$9:$9,"&gt;="&amp;LC$9))*SUMIFS(conditions!$69:$69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*SUMIFS(conditions!$72:$72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))</f>
        <v>0</v>
      </c>
      <c r="LD99" s="37">
        <f>IF(LD$9="",0,IF(LD$9-SUMIFS(conditions!$73:$73,conditions!$8:$8,"&lt;="&amp;LD$9,conditions!$9:$9,"&gt;="&amp;LD$9)-SUMIFS(conditions!$71:$71,conditions!$8:$8,"&lt;="&amp;LD$9,conditions!$9:$9,"&gt;="&amp;LD$9)&lt;$U$9,SUMIFS(18:18,$9:$9,LD$9-SUMIFS(conditions!$73:$73,conditions!$8:$8,"&lt;="&amp;LD$9,conditions!$9:$9,"&gt;="&amp;LD$9))*conditions!$U$69*conditions!$U$72,SUMIFS(18:18,$9:$9,LD$9-SUMIFS(conditions!$73:$73,conditions!$8:$8,"&lt;="&amp;LD$9,conditions!$9:$9,"&gt;="&amp;LD$9))*SUMIFS(conditions!$69:$69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*SUMIFS(conditions!$72:$72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))</f>
        <v>23.160522577499997</v>
      </c>
      <c r="LE99" s="37">
        <f>IF(LE$9="",0,IF(LE$9-SUMIFS(conditions!$73:$73,conditions!$8:$8,"&lt;="&amp;LE$9,conditions!$9:$9,"&gt;="&amp;LE$9)-SUMIFS(conditions!$71:$71,conditions!$8:$8,"&lt;="&amp;LE$9,conditions!$9:$9,"&gt;="&amp;LE$9)&lt;$U$9,SUMIFS(18:18,$9:$9,LE$9-SUMIFS(conditions!$73:$73,conditions!$8:$8,"&lt;="&amp;LE$9,conditions!$9:$9,"&gt;="&amp;LE$9))*conditions!$U$69*conditions!$U$72,SUMIFS(18:18,$9:$9,LE$9-SUMIFS(conditions!$73:$73,conditions!$8:$8,"&lt;="&amp;LE$9,conditions!$9:$9,"&gt;="&amp;LE$9))*SUMIFS(conditions!$69:$69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*SUMIFS(conditions!$72:$72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))</f>
        <v>23.160522577499997</v>
      </c>
      <c r="LF99" s="37">
        <f>IF(LF$9="",0,IF(LF$9-SUMIFS(conditions!$73:$73,conditions!$8:$8,"&lt;="&amp;LF$9,conditions!$9:$9,"&gt;="&amp;LF$9)-SUMIFS(conditions!$71:$71,conditions!$8:$8,"&lt;="&amp;LF$9,conditions!$9:$9,"&gt;="&amp;LF$9)&lt;$U$9,SUMIFS(18:18,$9:$9,LF$9-SUMIFS(conditions!$73:$73,conditions!$8:$8,"&lt;="&amp;LF$9,conditions!$9:$9,"&gt;="&amp;LF$9))*conditions!$U$69*conditions!$U$72,SUMIFS(18:18,$9:$9,LF$9-SUMIFS(conditions!$73:$73,conditions!$8:$8,"&lt;="&amp;LF$9,conditions!$9:$9,"&gt;="&amp;LF$9))*SUMIFS(conditions!$69:$69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*SUMIFS(conditions!$72:$72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))</f>
        <v>23.160522577499997</v>
      </c>
      <c r="LG99" s="37">
        <f>IF(LG$9="",0,IF(LG$9-SUMIFS(conditions!$73:$73,conditions!$8:$8,"&lt;="&amp;LG$9,conditions!$9:$9,"&gt;="&amp;LG$9)-SUMIFS(conditions!$71:$71,conditions!$8:$8,"&lt;="&amp;LG$9,conditions!$9:$9,"&gt;="&amp;LG$9)&lt;$U$9,SUMIFS(18:18,$9:$9,LG$9-SUMIFS(conditions!$73:$73,conditions!$8:$8,"&lt;="&amp;LG$9,conditions!$9:$9,"&gt;="&amp;LG$9))*conditions!$U$69*conditions!$U$72,SUMIFS(18:18,$9:$9,LG$9-SUMIFS(conditions!$73:$73,conditions!$8:$8,"&lt;="&amp;LG$9,conditions!$9:$9,"&gt;="&amp;LG$9))*SUMIFS(conditions!$69:$69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*SUMIFS(conditions!$72:$72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))</f>
        <v>23.160522577499997</v>
      </c>
      <c r="LH99" s="37">
        <f>IF(LH$9="",0,IF(LH$9-SUMIFS(conditions!$73:$73,conditions!$8:$8,"&lt;="&amp;LH$9,conditions!$9:$9,"&gt;="&amp;LH$9)-SUMIFS(conditions!$71:$71,conditions!$8:$8,"&lt;="&amp;LH$9,conditions!$9:$9,"&gt;="&amp;LH$9)&lt;$U$9,SUMIFS(18:18,$9:$9,LH$9-SUMIFS(conditions!$73:$73,conditions!$8:$8,"&lt;="&amp;LH$9,conditions!$9:$9,"&gt;="&amp;LH$9))*conditions!$U$69*conditions!$U$72,SUMIFS(18:18,$9:$9,LH$9-SUMIFS(conditions!$73:$73,conditions!$8:$8,"&lt;="&amp;LH$9,conditions!$9:$9,"&gt;="&amp;LH$9))*SUMIFS(conditions!$69:$69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*SUMIFS(conditions!$72:$72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))</f>
        <v>23.160522577499997</v>
      </c>
      <c r="LI99" s="37">
        <f>IF(LI$9="",0,IF(LI$9-SUMIFS(conditions!$73:$73,conditions!$8:$8,"&lt;="&amp;LI$9,conditions!$9:$9,"&gt;="&amp;LI$9)-SUMIFS(conditions!$71:$71,conditions!$8:$8,"&lt;="&amp;LI$9,conditions!$9:$9,"&gt;="&amp;LI$9)&lt;$U$9,SUMIFS(18:18,$9:$9,LI$9-SUMIFS(conditions!$73:$73,conditions!$8:$8,"&lt;="&amp;LI$9,conditions!$9:$9,"&gt;="&amp;LI$9))*conditions!$U$69*conditions!$U$72,SUMIFS(18:18,$9:$9,LI$9-SUMIFS(conditions!$73:$73,conditions!$8:$8,"&lt;="&amp;LI$9,conditions!$9:$9,"&gt;="&amp;LI$9))*SUMIFS(conditions!$69:$69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*SUMIFS(conditions!$72:$72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))</f>
        <v>0</v>
      </c>
      <c r="LJ99" s="37">
        <f>IF(LJ$9="",0,IF(LJ$9-SUMIFS(conditions!$73:$73,conditions!$8:$8,"&lt;="&amp;LJ$9,conditions!$9:$9,"&gt;="&amp;LJ$9)-SUMIFS(conditions!$71:$71,conditions!$8:$8,"&lt;="&amp;LJ$9,conditions!$9:$9,"&gt;="&amp;LJ$9)&lt;$U$9,SUMIFS(18:18,$9:$9,LJ$9-SUMIFS(conditions!$73:$73,conditions!$8:$8,"&lt;="&amp;LJ$9,conditions!$9:$9,"&gt;="&amp;LJ$9))*conditions!$U$69*conditions!$U$72,SUMIFS(18:18,$9:$9,LJ$9-SUMIFS(conditions!$73:$73,conditions!$8:$8,"&lt;="&amp;LJ$9,conditions!$9:$9,"&gt;="&amp;LJ$9))*SUMIFS(conditions!$69:$69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*SUMIFS(conditions!$72:$72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))</f>
        <v>0</v>
      </c>
      <c r="LK99" s="37">
        <f>IF(LK$9="",0,IF(LK$9-SUMIFS(conditions!$73:$73,conditions!$8:$8,"&lt;="&amp;LK$9,conditions!$9:$9,"&gt;="&amp;LK$9)-SUMIFS(conditions!$71:$71,conditions!$8:$8,"&lt;="&amp;LK$9,conditions!$9:$9,"&gt;="&amp;LK$9)&lt;$U$9,SUMIFS(18:18,$9:$9,LK$9-SUMIFS(conditions!$73:$73,conditions!$8:$8,"&lt;="&amp;LK$9,conditions!$9:$9,"&gt;="&amp;LK$9))*conditions!$U$69*conditions!$U$72,SUMIFS(18:18,$9:$9,LK$9-SUMIFS(conditions!$73:$73,conditions!$8:$8,"&lt;="&amp;LK$9,conditions!$9:$9,"&gt;="&amp;LK$9))*SUMIFS(conditions!$69:$69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*SUMIFS(conditions!$72:$72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))</f>
        <v>23.160522577499997</v>
      </c>
      <c r="LL99" s="37">
        <f>IF(LL$9="",0,IF(LL$9-SUMIFS(conditions!$73:$73,conditions!$8:$8,"&lt;="&amp;LL$9,conditions!$9:$9,"&gt;="&amp;LL$9)-SUMIFS(conditions!$71:$71,conditions!$8:$8,"&lt;="&amp;LL$9,conditions!$9:$9,"&gt;="&amp;LL$9)&lt;$U$9,SUMIFS(18:18,$9:$9,LL$9-SUMIFS(conditions!$73:$73,conditions!$8:$8,"&lt;="&amp;LL$9,conditions!$9:$9,"&gt;="&amp;LL$9))*conditions!$U$69*conditions!$U$72,SUMIFS(18:18,$9:$9,LL$9-SUMIFS(conditions!$73:$73,conditions!$8:$8,"&lt;="&amp;LL$9,conditions!$9:$9,"&gt;="&amp;LL$9))*SUMIFS(conditions!$69:$69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*SUMIFS(conditions!$72:$72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))</f>
        <v>23.160522577499997</v>
      </c>
      <c r="LM99" s="37">
        <f>IF(LM$9="",0,IF(LM$9-SUMIFS(conditions!$73:$73,conditions!$8:$8,"&lt;="&amp;LM$9,conditions!$9:$9,"&gt;="&amp;LM$9)-SUMIFS(conditions!$71:$71,conditions!$8:$8,"&lt;="&amp;LM$9,conditions!$9:$9,"&gt;="&amp;LM$9)&lt;$U$9,SUMIFS(18:18,$9:$9,LM$9-SUMIFS(conditions!$73:$73,conditions!$8:$8,"&lt;="&amp;LM$9,conditions!$9:$9,"&gt;="&amp;LM$9))*conditions!$U$69*conditions!$U$72,SUMIFS(18:18,$9:$9,LM$9-SUMIFS(conditions!$73:$73,conditions!$8:$8,"&lt;="&amp;LM$9,conditions!$9:$9,"&gt;="&amp;LM$9))*SUMIFS(conditions!$69:$69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*SUMIFS(conditions!$72:$72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))</f>
        <v>23.160522577499997</v>
      </c>
      <c r="LN99" s="37">
        <f>IF(LN$9="",0,IF(LN$9-SUMIFS(conditions!$73:$73,conditions!$8:$8,"&lt;="&amp;LN$9,conditions!$9:$9,"&gt;="&amp;LN$9)-SUMIFS(conditions!$71:$71,conditions!$8:$8,"&lt;="&amp;LN$9,conditions!$9:$9,"&gt;="&amp;LN$9)&lt;$U$9,SUMIFS(18:18,$9:$9,LN$9-SUMIFS(conditions!$73:$73,conditions!$8:$8,"&lt;="&amp;LN$9,conditions!$9:$9,"&gt;="&amp;LN$9))*conditions!$U$69*conditions!$U$72,SUMIFS(18:18,$9:$9,LN$9-SUMIFS(conditions!$73:$73,conditions!$8:$8,"&lt;="&amp;LN$9,conditions!$9:$9,"&gt;="&amp;LN$9))*SUMIFS(conditions!$69:$69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*SUMIFS(conditions!$72:$72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))</f>
        <v>23.160522577499997</v>
      </c>
      <c r="LO99" s="37">
        <f>IF(LO$9="",0,IF(LO$9-SUMIFS(conditions!$73:$73,conditions!$8:$8,"&lt;="&amp;LO$9,conditions!$9:$9,"&gt;="&amp;LO$9)-SUMIFS(conditions!$71:$71,conditions!$8:$8,"&lt;="&amp;LO$9,conditions!$9:$9,"&gt;="&amp;LO$9)&lt;$U$9,SUMIFS(18:18,$9:$9,LO$9-SUMIFS(conditions!$73:$73,conditions!$8:$8,"&lt;="&amp;LO$9,conditions!$9:$9,"&gt;="&amp;LO$9))*conditions!$U$69*conditions!$U$72,SUMIFS(18:18,$9:$9,LO$9-SUMIFS(conditions!$73:$73,conditions!$8:$8,"&lt;="&amp;LO$9,conditions!$9:$9,"&gt;="&amp;LO$9))*SUMIFS(conditions!$69:$69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*SUMIFS(conditions!$72:$72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))</f>
        <v>23.160522577499997</v>
      </c>
      <c r="LP99" s="37">
        <f>IF(LP$9="",0,IF(LP$9-SUMIFS(conditions!$73:$73,conditions!$8:$8,"&lt;="&amp;LP$9,conditions!$9:$9,"&gt;="&amp;LP$9)-SUMIFS(conditions!$71:$71,conditions!$8:$8,"&lt;="&amp;LP$9,conditions!$9:$9,"&gt;="&amp;LP$9)&lt;$U$9,SUMIFS(18:18,$9:$9,LP$9-SUMIFS(conditions!$73:$73,conditions!$8:$8,"&lt;="&amp;LP$9,conditions!$9:$9,"&gt;="&amp;LP$9))*conditions!$U$69*conditions!$U$72,SUMIFS(18:18,$9:$9,LP$9-SUMIFS(conditions!$73:$73,conditions!$8:$8,"&lt;="&amp;LP$9,conditions!$9:$9,"&gt;="&amp;LP$9))*SUMIFS(conditions!$69:$69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*SUMIFS(conditions!$72:$72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))</f>
        <v>0</v>
      </c>
      <c r="LQ99" s="37">
        <f>IF(LQ$9="",0,IF(LQ$9-SUMIFS(conditions!$73:$73,conditions!$8:$8,"&lt;="&amp;LQ$9,conditions!$9:$9,"&gt;="&amp;LQ$9)-SUMIFS(conditions!$71:$71,conditions!$8:$8,"&lt;="&amp;LQ$9,conditions!$9:$9,"&gt;="&amp;LQ$9)&lt;$U$9,SUMIFS(18:18,$9:$9,LQ$9-SUMIFS(conditions!$73:$73,conditions!$8:$8,"&lt;="&amp;LQ$9,conditions!$9:$9,"&gt;="&amp;LQ$9))*conditions!$U$69*conditions!$U$72,SUMIFS(18:18,$9:$9,LQ$9-SUMIFS(conditions!$73:$73,conditions!$8:$8,"&lt;="&amp;LQ$9,conditions!$9:$9,"&gt;="&amp;LQ$9))*SUMIFS(conditions!$69:$69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*SUMIFS(conditions!$72:$72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))</f>
        <v>0</v>
      </c>
      <c r="LR99" s="37">
        <f>IF(LR$9="",0,IF(LR$9-SUMIFS(conditions!$73:$73,conditions!$8:$8,"&lt;="&amp;LR$9,conditions!$9:$9,"&gt;="&amp;LR$9)-SUMIFS(conditions!$71:$71,conditions!$8:$8,"&lt;="&amp;LR$9,conditions!$9:$9,"&gt;="&amp;LR$9)&lt;$U$9,SUMIFS(18:18,$9:$9,LR$9-SUMIFS(conditions!$73:$73,conditions!$8:$8,"&lt;="&amp;LR$9,conditions!$9:$9,"&gt;="&amp;LR$9))*conditions!$U$69*conditions!$U$72,SUMIFS(18:18,$9:$9,LR$9-SUMIFS(conditions!$73:$73,conditions!$8:$8,"&lt;="&amp;LR$9,conditions!$9:$9,"&gt;="&amp;LR$9))*SUMIFS(conditions!$69:$69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*SUMIFS(conditions!$72:$72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))</f>
        <v>23.160522577499997</v>
      </c>
      <c r="LS99" s="37">
        <f>IF(LS$9="",0,IF(LS$9-SUMIFS(conditions!$73:$73,conditions!$8:$8,"&lt;="&amp;LS$9,conditions!$9:$9,"&gt;="&amp;LS$9)-SUMIFS(conditions!$71:$71,conditions!$8:$8,"&lt;="&amp;LS$9,conditions!$9:$9,"&gt;="&amp;LS$9)&lt;$U$9,SUMIFS(18:18,$9:$9,LS$9-SUMIFS(conditions!$73:$73,conditions!$8:$8,"&lt;="&amp;LS$9,conditions!$9:$9,"&gt;="&amp;LS$9))*conditions!$U$69*conditions!$U$72,SUMIFS(18:18,$9:$9,LS$9-SUMIFS(conditions!$73:$73,conditions!$8:$8,"&lt;="&amp;LS$9,conditions!$9:$9,"&gt;="&amp;LS$9))*SUMIFS(conditions!$69:$69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*SUMIFS(conditions!$72:$72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))</f>
        <v>23.160522577499997</v>
      </c>
      <c r="LT99" s="37">
        <f>IF(LT$9="",0,IF(LT$9-SUMIFS(conditions!$73:$73,conditions!$8:$8,"&lt;="&amp;LT$9,conditions!$9:$9,"&gt;="&amp;LT$9)-SUMIFS(conditions!$71:$71,conditions!$8:$8,"&lt;="&amp;LT$9,conditions!$9:$9,"&gt;="&amp;LT$9)&lt;$U$9,SUMIFS(18:18,$9:$9,LT$9-SUMIFS(conditions!$73:$73,conditions!$8:$8,"&lt;="&amp;LT$9,conditions!$9:$9,"&gt;="&amp;LT$9))*conditions!$U$69*conditions!$U$72,SUMIFS(18:18,$9:$9,LT$9-SUMIFS(conditions!$73:$73,conditions!$8:$8,"&lt;="&amp;LT$9,conditions!$9:$9,"&gt;="&amp;LT$9))*SUMIFS(conditions!$69:$69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*SUMIFS(conditions!$72:$72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))</f>
        <v>23.160522577499997</v>
      </c>
      <c r="LU99" s="37">
        <f>IF(LU$9="",0,IF(LU$9-SUMIFS(conditions!$73:$73,conditions!$8:$8,"&lt;="&amp;LU$9,conditions!$9:$9,"&gt;="&amp;LU$9)-SUMIFS(conditions!$71:$71,conditions!$8:$8,"&lt;="&amp;LU$9,conditions!$9:$9,"&gt;="&amp;LU$9)&lt;$U$9,SUMIFS(18:18,$9:$9,LU$9-SUMIFS(conditions!$73:$73,conditions!$8:$8,"&lt;="&amp;LU$9,conditions!$9:$9,"&gt;="&amp;LU$9))*conditions!$U$69*conditions!$U$72,SUMIFS(18:18,$9:$9,LU$9-SUMIFS(conditions!$73:$73,conditions!$8:$8,"&lt;="&amp;LU$9,conditions!$9:$9,"&gt;="&amp;LU$9))*SUMIFS(conditions!$69:$69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*SUMIFS(conditions!$72:$72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))</f>
        <v>23.160522577499997</v>
      </c>
      <c r="LV99" s="37">
        <f>IF(LV$9="",0,IF(LV$9-SUMIFS(conditions!$73:$73,conditions!$8:$8,"&lt;="&amp;LV$9,conditions!$9:$9,"&gt;="&amp;LV$9)-SUMIFS(conditions!$71:$71,conditions!$8:$8,"&lt;="&amp;LV$9,conditions!$9:$9,"&gt;="&amp;LV$9)&lt;$U$9,SUMIFS(18:18,$9:$9,LV$9-SUMIFS(conditions!$73:$73,conditions!$8:$8,"&lt;="&amp;LV$9,conditions!$9:$9,"&gt;="&amp;LV$9))*conditions!$U$69*conditions!$U$72,SUMIFS(18:18,$9:$9,LV$9-SUMIFS(conditions!$73:$73,conditions!$8:$8,"&lt;="&amp;LV$9,conditions!$9:$9,"&gt;="&amp;LV$9))*SUMIFS(conditions!$69:$69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*SUMIFS(conditions!$72:$72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))</f>
        <v>23.160522577499997</v>
      </c>
      <c r="LW99" s="37">
        <f>IF(LW$9="",0,IF(LW$9-SUMIFS(conditions!$73:$73,conditions!$8:$8,"&lt;="&amp;LW$9,conditions!$9:$9,"&gt;="&amp;LW$9)-SUMIFS(conditions!$71:$71,conditions!$8:$8,"&lt;="&amp;LW$9,conditions!$9:$9,"&gt;="&amp;LW$9)&lt;$U$9,SUMIFS(18:18,$9:$9,LW$9-SUMIFS(conditions!$73:$73,conditions!$8:$8,"&lt;="&amp;LW$9,conditions!$9:$9,"&gt;="&amp;LW$9))*conditions!$U$69*conditions!$U$72,SUMIFS(18:18,$9:$9,LW$9-SUMIFS(conditions!$73:$73,conditions!$8:$8,"&lt;="&amp;LW$9,conditions!$9:$9,"&gt;="&amp;LW$9))*SUMIFS(conditions!$69:$69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*SUMIFS(conditions!$72:$72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))</f>
        <v>0</v>
      </c>
      <c r="LX99" s="37">
        <f>IF(LX$9="",0,IF(LX$9-SUMIFS(conditions!$73:$73,conditions!$8:$8,"&lt;="&amp;LX$9,conditions!$9:$9,"&gt;="&amp;LX$9)-SUMIFS(conditions!$71:$71,conditions!$8:$8,"&lt;="&amp;LX$9,conditions!$9:$9,"&gt;="&amp;LX$9)&lt;$U$9,SUMIFS(18:18,$9:$9,LX$9-SUMIFS(conditions!$73:$73,conditions!$8:$8,"&lt;="&amp;LX$9,conditions!$9:$9,"&gt;="&amp;LX$9))*conditions!$U$69*conditions!$U$72,SUMIFS(18:18,$9:$9,LX$9-SUMIFS(conditions!$73:$73,conditions!$8:$8,"&lt;="&amp;LX$9,conditions!$9:$9,"&gt;="&amp;LX$9))*SUMIFS(conditions!$69:$69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*SUMIFS(conditions!$72:$72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))</f>
        <v>0</v>
      </c>
      <c r="LY99" s="37">
        <f>IF(LY$9="",0,IF(LY$9-SUMIFS(conditions!$73:$73,conditions!$8:$8,"&lt;="&amp;LY$9,conditions!$9:$9,"&gt;="&amp;LY$9)-SUMIFS(conditions!$71:$71,conditions!$8:$8,"&lt;="&amp;LY$9,conditions!$9:$9,"&gt;="&amp;LY$9)&lt;$U$9,SUMIFS(18:18,$9:$9,LY$9-SUMIFS(conditions!$73:$73,conditions!$8:$8,"&lt;="&amp;LY$9,conditions!$9:$9,"&gt;="&amp;LY$9))*conditions!$U$69*conditions!$U$72,SUMIFS(18:18,$9:$9,LY$9-SUMIFS(conditions!$73:$73,conditions!$8:$8,"&lt;="&amp;LY$9,conditions!$9:$9,"&gt;="&amp;LY$9))*SUMIFS(conditions!$69:$69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*SUMIFS(conditions!$72:$72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))</f>
        <v>23.160522577499997</v>
      </c>
      <c r="LZ99" s="37">
        <f>IF(LZ$9="",0,IF(LZ$9-SUMIFS(conditions!$73:$73,conditions!$8:$8,"&lt;="&amp;LZ$9,conditions!$9:$9,"&gt;="&amp;LZ$9)-SUMIFS(conditions!$71:$71,conditions!$8:$8,"&lt;="&amp;LZ$9,conditions!$9:$9,"&gt;="&amp;LZ$9)&lt;$U$9,SUMIFS(18:18,$9:$9,LZ$9-SUMIFS(conditions!$73:$73,conditions!$8:$8,"&lt;="&amp;LZ$9,conditions!$9:$9,"&gt;="&amp;LZ$9))*conditions!$U$69*conditions!$U$72,SUMIFS(18:18,$9:$9,LZ$9-SUMIFS(conditions!$73:$73,conditions!$8:$8,"&lt;="&amp;LZ$9,conditions!$9:$9,"&gt;="&amp;LZ$9))*SUMIFS(conditions!$69:$69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*SUMIFS(conditions!$72:$72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))</f>
        <v>23.160522577499997</v>
      </c>
      <c r="MA99" s="37">
        <f>IF(MA$9="",0,IF(MA$9-SUMIFS(conditions!$73:$73,conditions!$8:$8,"&lt;="&amp;MA$9,conditions!$9:$9,"&gt;="&amp;MA$9)-SUMIFS(conditions!$71:$71,conditions!$8:$8,"&lt;="&amp;MA$9,conditions!$9:$9,"&gt;="&amp;MA$9)&lt;$U$9,SUMIFS(18:18,$9:$9,MA$9-SUMIFS(conditions!$73:$73,conditions!$8:$8,"&lt;="&amp;MA$9,conditions!$9:$9,"&gt;="&amp;MA$9))*conditions!$U$69*conditions!$U$72,SUMIFS(18:18,$9:$9,MA$9-SUMIFS(conditions!$73:$73,conditions!$8:$8,"&lt;="&amp;MA$9,conditions!$9:$9,"&gt;="&amp;MA$9))*SUMIFS(conditions!$69:$69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*SUMIFS(conditions!$72:$72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))</f>
        <v>23.160522577499997</v>
      </c>
      <c r="MB99" s="37">
        <f>IF(MB$9="",0,IF(MB$9-SUMIFS(conditions!$73:$73,conditions!$8:$8,"&lt;="&amp;MB$9,conditions!$9:$9,"&gt;="&amp;MB$9)-SUMIFS(conditions!$71:$71,conditions!$8:$8,"&lt;="&amp;MB$9,conditions!$9:$9,"&gt;="&amp;MB$9)&lt;$U$9,SUMIFS(18:18,$9:$9,MB$9-SUMIFS(conditions!$73:$73,conditions!$8:$8,"&lt;="&amp;MB$9,conditions!$9:$9,"&gt;="&amp;MB$9))*conditions!$U$69*conditions!$U$72,SUMIFS(18:18,$9:$9,MB$9-SUMIFS(conditions!$73:$73,conditions!$8:$8,"&lt;="&amp;MB$9,conditions!$9:$9,"&gt;="&amp;MB$9))*SUMIFS(conditions!$69:$69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*SUMIFS(conditions!$72:$72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))</f>
        <v>23.160522577499997</v>
      </c>
      <c r="MC99" s="37">
        <f>IF(MC$9="",0,IF(MC$9-SUMIFS(conditions!$73:$73,conditions!$8:$8,"&lt;="&amp;MC$9,conditions!$9:$9,"&gt;="&amp;MC$9)-SUMIFS(conditions!$71:$71,conditions!$8:$8,"&lt;="&amp;MC$9,conditions!$9:$9,"&gt;="&amp;MC$9)&lt;$U$9,SUMIFS(18:18,$9:$9,MC$9-SUMIFS(conditions!$73:$73,conditions!$8:$8,"&lt;="&amp;MC$9,conditions!$9:$9,"&gt;="&amp;MC$9))*conditions!$U$69*conditions!$U$72,SUMIFS(18:18,$9:$9,MC$9-SUMIFS(conditions!$73:$73,conditions!$8:$8,"&lt;="&amp;MC$9,conditions!$9:$9,"&gt;="&amp;MC$9))*SUMIFS(conditions!$69:$69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*SUMIFS(conditions!$72:$72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))</f>
        <v>30.108679350750005</v>
      </c>
      <c r="MD99" s="37">
        <f>IF(MD$9="",0,IF(MD$9-SUMIFS(conditions!$73:$73,conditions!$8:$8,"&lt;="&amp;MD$9,conditions!$9:$9,"&gt;="&amp;MD$9)-SUMIFS(conditions!$71:$71,conditions!$8:$8,"&lt;="&amp;MD$9,conditions!$9:$9,"&gt;="&amp;MD$9)&lt;$U$9,SUMIFS(18:18,$9:$9,MD$9-SUMIFS(conditions!$73:$73,conditions!$8:$8,"&lt;="&amp;MD$9,conditions!$9:$9,"&gt;="&amp;MD$9))*conditions!$U$69*conditions!$U$72,SUMIFS(18:18,$9:$9,MD$9-SUMIFS(conditions!$73:$73,conditions!$8:$8,"&lt;="&amp;MD$9,conditions!$9:$9,"&gt;="&amp;MD$9))*SUMIFS(conditions!$69:$69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*SUMIFS(conditions!$72:$72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))</f>
        <v>0</v>
      </c>
      <c r="ME99" s="37">
        <f>IF(ME$9="",0,IF(ME$9-SUMIFS(conditions!$73:$73,conditions!$8:$8,"&lt;="&amp;ME$9,conditions!$9:$9,"&gt;="&amp;ME$9)-SUMIFS(conditions!$71:$71,conditions!$8:$8,"&lt;="&amp;ME$9,conditions!$9:$9,"&gt;="&amp;ME$9)&lt;$U$9,SUMIFS(18:18,$9:$9,ME$9-SUMIFS(conditions!$73:$73,conditions!$8:$8,"&lt;="&amp;ME$9,conditions!$9:$9,"&gt;="&amp;ME$9))*conditions!$U$69*conditions!$U$72,SUMIFS(18:18,$9:$9,ME$9-SUMIFS(conditions!$73:$73,conditions!$8:$8,"&lt;="&amp;ME$9,conditions!$9:$9,"&gt;="&amp;ME$9))*SUMIFS(conditions!$69:$69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*SUMIFS(conditions!$72:$72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))</f>
        <v>0</v>
      </c>
      <c r="MF99" s="37">
        <f>IF(MF$9="",0,IF(MF$9-SUMIFS(conditions!$73:$73,conditions!$8:$8,"&lt;="&amp;MF$9,conditions!$9:$9,"&gt;="&amp;MF$9)-SUMIFS(conditions!$71:$71,conditions!$8:$8,"&lt;="&amp;MF$9,conditions!$9:$9,"&gt;="&amp;MF$9)&lt;$U$9,SUMIFS(18:18,$9:$9,MF$9-SUMIFS(conditions!$73:$73,conditions!$8:$8,"&lt;="&amp;MF$9,conditions!$9:$9,"&gt;="&amp;MF$9))*conditions!$U$69*conditions!$U$72,SUMIFS(18:18,$9:$9,MF$9-SUMIFS(conditions!$73:$73,conditions!$8:$8,"&lt;="&amp;MF$9,conditions!$9:$9,"&gt;="&amp;MF$9))*SUMIFS(conditions!$69:$69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*SUMIFS(conditions!$72:$72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))</f>
        <v>30.108679350750005</v>
      </c>
      <c r="MG99" s="37">
        <f>IF(MG$9="",0,IF(MG$9-SUMIFS(conditions!$73:$73,conditions!$8:$8,"&lt;="&amp;MG$9,conditions!$9:$9,"&gt;="&amp;MG$9)-SUMIFS(conditions!$71:$71,conditions!$8:$8,"&lt;="&amp;MG$9,conditions!$9:$9,"&gt;="&amp;MG$9)&lt;$U$9,SUMIFS(18:18,$9:$9,MG$9-SUMIFS(conditions!$73:$73,conditions!$8:$8,"&lt;="&amp;MG$9,conditions!$9:$9,"&gt;="&amp;MG$9))*conditions!$U$69*conditions!$U$72,SUMIFS(18:18,$9:$9,MG$9-SUMIFS(conditions!$73:$73,conditions!$8:$8,"&lt;="&amp;MG$9,conditions!$9:$9,"&gt;="&amp;MG$9))*SUMIFS(conditions!$69:$69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*SUMIFS(conditions!$72:$72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))</f>
        <v>30.108679350750005</v>
      </c>
      <c r="MH99" s="37">
        <f>IF(MH$9="",0,IF(MH$9-SUMIFS(conditions!$73:$73,conditions!$8:$8,"&lt;="&amp;MH$9,conditions!$9:$9,"&gt;="&amp;MH$9)-SUMIFS(conditions!$71:$71,conditions!$8:$8,"&lt;="&amp;MH$9,conditions!$9:$9,"&gt;="&amp;MH$9)&lt;$U$9,SUMIFS(18:18,$9:$9,MH$9-SUMIFS(conditions!$73:$73,conditions!$8:$8,"&lt;="&amp;MH$9,conditions!$9:$9,"&gt;="&amp;MH$9))*conditions!$U$69*conditions!$U$72,SUMIFS(18:18,$9:$9,MH$9-SUMIFS(conditions!$73:$73,conditions!$8:$8,"&lt;="&amp;MH$9,conditions!$9:$9,"&gt;="&amp;MH$9))*SUMIFS(conditions!$69:$69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*SUMIFS(conditions!$72:$72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))</f>
        <v>30.108679350750005</v>
      </c>
      <c r="MI99" s="37">
        <f>IF(MI$9="",0,IF(MI$9-SUMIFS(conditions!$73:$73,conditions!$8:$8,"&lt;="&amp;MI$9,conditions!$9:$9,"&gt;="&amp;MI$9)-SUMIFS(conditions!$71:$71,conditions!$8:$8,"&lt;="&amp;MI$9,conditions!$9:$9,"&gt;="&amp;MI$9)&lt;$U$9,SUMIFS(18:18,$9:$9,MI$9-SUMIFS(conditions!$73:$73,conditions!$8:$8,"&lt;="&amp;MI$9,conditions!$9:$9,"&gt;="&amp;MI$9))*conditions!$U$69*conditions!$U$72,SUMIFS(18:18,$9:$9,MI$9-SUMIFS(conditions!$73:$73,conditions!$8:$8,"&lt;="&amp;MI$9,conditions!$9:$9,"&gt;="&amp;MI$9))*SUMIFS(conditions!$69:$69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*SUMIFS(conditions!$72:$72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))</f>
        <v>30.108679350750005</v>
      </c>
      <c r="MJ99" s="37">
        <f>IF(MJ$9="",0,IF(MJ$9-SUMIFS(conditions!$73:$73,conditions!$8:$8,"&lt;="&amp;MJ$9,conditions!$9:$9,"&gt;="&amp;MJ$9)-SUMIFS(conditions!$71:$71,conditions!$8:$8,"&lt;="&amp;MJ$9,conditions!$9:$9,"&gt;="&amp;MJ$9)&lt;$U$9,SUMIFS(18:18,$9:$9,MJ$9-SUMIFS(conditions!$73:$73,conditions!$8:$8,"&lt;="&amp;MJ$9,conditions!$9:$9,"&gt;="&amp;MJ$9))*conditions!$U$69*conditions!$U$72,SUMIFS(18:18,$9:$9,MJ$9-SUMIFS(conditions!$73:$73,conditions!$8:$8,"&lt;="&amp;MJ$9,conditions!$9:$9,"&gt;="&amp;MJ$9))*SUMIFS(conditions!$69:$69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*SUMIFS(conditions!$72:$72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))</f>
        <v>30.108679350750005</v>
      </c>
      <c r="MK99" s="37">
        <f>IF(MK$9="",0,IF(MK$9-SUMIFS(conditions!$73:$73,conditions!$8:$8,"&lt;="&amp;MK$9,conditions!$9:$9,"&gt;="&amp;MK$9)-SUMIFS(conditions!$71:$71,conditions!$8:$8,"&lt;="&amp;MK$9,conditions!$9:$9,"&gt;="&amp;MK$9)&lt;$U$9,SUMIFS(18:18,$9:$9,MK$9-SUMIFS(conditions!$73:$73,conditions!$8:$8,"&lt;="&amp;MK$9,conditions!$9:$9,"&gt;="&amp;MK$9))*conditions!$U$69*conditions!$U$72,SUMIFS(18:18,$9:$9,MK$9-SUMIFS(conditions!$73:$73,conditions!$8:$8,"&lt;="&amp;MK$9,conditions!$9:$9,"&gt;="&amp;MK$9))*SUMIFS(conditions!$69:$69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*SUMIFS(conditions!$72:$72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))</f>
        <v>0</v>
      </c>
      <c r="ML99" s="37">
        <f>IF(ML$9="",0,IF(ML$9-SUMIFS(conditions!$73:$73,conditions!$8:$8,"&lt;="&amp;ML$9,conditions!$9:$9,"&gt;="&amp;ML$9)-SUMIFS(conditions!$71:$71,conditions!$8:$8,"&lt;="&amp;ML$9,conditions!$9:$9,"&gt;="&amp;ML$9)&lt;$U$9,SUMIFS(18:18,$9:$9,ML$9-SUMIFS(conditions!$73:$73,conditions!$8:$8,"&lt;="&amp;ML$9,conditions!$9:$9,"&gt;="&amp;ML$9))*conditions!$U$69*conditions!$U$72,SUMIFS(18:18,$9:$9,ML$9-SUMIFS(conditions!$73:$73,conditions!$8:$8,"&lt;="&amp;ML$9,conditions!$9:$9,"&gt;="&amp;ML$9))*SUMIFS(conditions!$69:$69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*SUMIFS(conditions!$72:$72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))</f>
        <v>0</v>
      </c>
      <c r="MM99" s="37">
        <f>IF(MM$9="",0,IF(MM$9-SUMIFS(conditions!$73:$73,conditions!$8:$8,"&lt;="&amp;MM$9,conditions!$9:$9,"&gt;="&amp;MM$9)-SUMIFS(conditions!$71:$71,conditions!$8:$8,"&lt;="&amp;MM$9,conditions!$9:$9,"&gt;="&amp;MM$9)&lt;$U$9,SUMIFS(18:18,$9:$9,MM$9-SUMIFS(conditions!$73:$73,conditions!$8:$8,"&lt;="&amp;MM$9,conditions!$9:$9,"&gt;="&amp;MM$9))*conditions!$U$69*conditions!$U$72,SUMIFS(18:18,$9:$9,MM$9-SUMIFS(conditions!$73:$73,conditions!$8:$8,"&lt;="&amp;MM$9,conditions!$9:$9,"&gt;="&amp;MM$9))*SUMIFS(conditions!$69:$69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*SUMIFS(conditions!$72:$72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))</f>
        <v>30.108679350750005</v>
      </c>
      <c r="MN99" s="37">
        <f>IF(MN$9="",0,IF(MN$9-SUMIFS(conditions!$73:$73,conditions!$8:$8,"&lt;="&amp;MN$9,conditions!$9:$9,"&gt;="&amp;MN$9)-SUMIFS(conditions!$71:$71,conditions!$8:$8,"&lt;="&amp;MN$9,conditions!$9:$9,"&gt;="&amp;MN$9)&lt;$U$9,SUMIFS(18:18,$9:$9,MN$9-SUMIFS(conditions!$73:$73,conditions!$8:$8,"&lt;="&amp;MN$9,conditions!$9:$9,"&gt;="&amp;MN$9))*conditions!$U$69*conditions!$U$72,SUMIFS(18:18,$9:$9,MN$9-SUMIFS(conditions!$73:$73,conditions!$8:$8,"&lt;="&amp;MN$9,conditions!$9:$9,"&gt;="&amp;MN$9))*SUMIFS(conditions!$69:$69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*SUMIFS(conditions!$72:$72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))</f>
        <v>30.108679350750005</v>
      </c>
      <c r="MO99" s="37">
        <f>IF(MO$9="",0,IF(MO$9-SUMIFS(conditions!$73:$73,conditions!$8:$8,"&lt;="&amp;MO$9,conditions!$9:$9,"&gt;="&amp;MO$9)-SUMIFS(conditions!$71:$71,conditions!$8:$8,"&lt;="&amp;MO$9,conditions!$9:$9,"&gt;="&amp;MO$9)&lt;$U$9,SUMIFS(18:18,$9:$9,MO$9-SUMIFS(conditions!$73:$73,conditions!$8:$8,"&lt;="&amp;MO$9,conditions!$9:$9,"&gt;="&amp;MO$9))*conditions!$U$69*conditions!$U$72,SUMIFS(18:18,$9:$9,MO$9-SUMIFS(conditions!$73:$73,conditions!$8:$8,"&lt;="&amp;MO$9,conditions!$9:$9,"&gt;="&amp;MO$9))*SUMIFS(conditions!$69:$69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*SUMIFS(conditions!$72:$72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))</f>
        <v>30.108679350750005</v>
      </c>
      <c r="MP99" s="37">
        <f>IF(MP$9="",0,IF(MP$9-SUMIFS(conditions!$73:$73,conditions!$8:$8,"&lt;="&amp;MP$9,conditions!$9:$9,"&gt;="&amp;MP$9)-SUMIFS(conditions!$71:$71,conditions!$8:$8,"&lt;="&amp;MP$9,conditions!$9:$9,"&gt;="&amp;MP$9)&lt;$U$9,SUMIFS(18:18,$9:$9,MP$9-SUMIFS(conditions!$73:$73,conditions!$8:$8,"&lt;="&amp;MP$9,conditions!$9:$9,"&gt;="&amp;MP$9))*conditions!$U$69*conditions!$U$72,SUMIFS(18:18,$9:$9,MP$9-SUMIFS(conditions!$73:$73,conditions!$8:$8,"&lt;="&amp;MP$9,conditions!$9:$9,"&gt;="&amp;MP$9))*SUMIFS(conditions!$69:$69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*SUMIFS(conditions!$72:$72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))</f>
        <v>30.108679350750005</v>
      </c>
      <c r="MQ99" s="37">
        <f>IF(MQ$9="",0,IF(MQ$9-SUMIFS(conditions!$73:$73,conditions!$8:$8,"&lt;="&amp;MQ$9,conditions!$9:$9,"&gt;="&amp;MQ$9)-SUMIFS(conditions!$71:$71,conditions!$8:$8,"&lt;="&amp;MQ$9,conditions!$9:$9,"&gt;="&amp;MQ$9)&lt;$U$9,SUMIFS(18:18,$9:$9,MQ$9-SUMIFS(conditions!$73:$73,conditions!$8:$8,"&lt;="&amp;MQ$9,conditions!$9:$9,"&gt;="&amp;MQ$9))*conditions!$U$69*conditions!$U$72,SUMIFS(18:18,$9:$9,MQ$9-SUMIFS(conditions!$73:$73,conditions!$8:$8,"&lt;="&amp;MQ$9,conditions!$9:$9,"&gt;="&amp;MQ$9))*SUMIFS(conditions!$69:$69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*SUMIFS(conditions!$72:$72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))</f>
        <v>30.108679350750005</v>
      </c>
      <c r="MR99" s="37">
        <f>IF(MR$9="",0,IF(MR$9-SUMIFS(conditions!$73:$73,conditions!$8:$8,"&lt;="&amp;MR$9,conditions!$9:$9,"&gt;="&amp;MR$9)-SUMIFS(conditions!$71:$71,conditions!$8:$8,"&lt;="&amp;MR$9,conditions!$9:$9,"&gt;="&amp;MR$9)&lt;$U$9,SUMIFS(18:18,$9:$9,MR$9-SUMIFS(conditions!$73:$73,conditions!$8:$8,"&lt;="&amp;MR$9,conditions!$9:$9,"&gt;="&amp;MR$9))*conditions!$U$69*conditions!$U$72,SUMIFS(18:18,$9:$9,MR$9-SUMIFS(conditions!$73:$73,conditions!$8:$8,"&lt;="&amp;MR$9,conditions!$9:$9,"&gt;="&amp;MR$9))*SUMIFS(conditions!$69:$69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*SUMIFS(conditions!$72:$72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))</f>
        <v>0</v>
      </c>
      <c r="MS99" s="37">
        <f>IF(MS$9="",0,IF(MS$9-SUMIFS(conditions!$73:$73,conditions!$8:$8,"&lt;="&amp;MS$9,conditions!$9:$9,"&gt;="&amp;MS$9)-SUMIFS(conditions!$71:$71,conditions!$8:$8,"&lt;="&amp;MS$9,conditions!$9:$9,"&gt;="&amp;MS$9)&lt;$U$9,SUMIFS(18:18,$9:$9,MS$9-SUMIFS(conditions!$73:$73,conditions!$8:$8,"&lt;="&amp;MS$9,conditions!$9:$9,"&gt;="&amp;MS$9))*conditions!$U$69*conditions!$U$72,SUMIFS(18:18,$9:$9,MS$9-SUMIFS(conditions!$73:$73,conditions!$8:$8,"&lt;="&amp;MS$9,conditions!$9:$9,"&gt;="&amp;MS$9))*SUMIFS(conditions!$69:$69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*SUMIFS(conditions!$72:$72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))</f>
        <v>0</v>
      </c>
      <c r="MT99" s="37">
        <f>IF(MT$9="",0,IF(MT$9-SUMIFS(conditions!$73:$73,conditions!$8:$8,"&lt;="&amp;MT$9,conditions!$9:$9,"&gt;="&amp;MT$9)-SUMIFS(conditions!$71:$71,conditions!$8:$8,"&lt;="&amp;MT$9,conditions!$9:$9,"&gt;="&amp;MT$9)&lt;$U$9,SUMIFS(18:18,$9:$9,MT$9-SUMIFS(conditions!$73:$73,conditions!$8:$8,"&lt;="&amp;MT$9,conditions!$9:$9,"&gt;="&amp;MT$9))*conditions!$U$69*conditions!$U$72,SUMIFS(18:18,$9:$9,MT$9-SUMIFS(conditions!$73:$73,conditions!$8:$8,"&lt;="&amp;MT$9,conditions!$9:$9,"&gt;="&amp;MT$9))*SUMIFS(conditions!$69:$69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*SUMIFS(conditions!$72:$72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))</f>
        <v>30.108679350750005</v>
      </c>
      <c r="MU99" s="37">
        <f>IF(MU$9="",0,IF(MU$9-SUMIFS(conditions!$73:$73,conditions!$8:$8,"&lt;="&amp;MU$9,conditions!$9:$9,"&gt;="&amp;MU$9)-SUMIFS(conditions!$71:$71,conditions!$8:$8,"&lt;="&amp;MU$9,conditions!$9:$9,"&gt;="&amp;MU$9)&lt;$U$9,SUMIFS(18:18,$9:$9,MU$9-SUMIFS(conditions!$73:$73,conditions!$8:$8,"&lt;="&amp;MU$9,conditions!$9:$9,"&gt;="&amp;MU$9))*conditions!$U$69*conditions!$U$72,SUMIFS(18:18,$9:$9,MU$9-SUMIFS(conditions!$73:$73,conditions!$8:$8,"&lt;="&amp;MU$9,conditions!$9:$9,"&gt;="&amp;MU$9))*SUMIFS(conditions!$69:$69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*SUMIFS(conditions!$72:$72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))</f>
        <v>30.108679350750005</v>
      </c>
      <c r="MV99" s="37">
        <f>IF(MV$9="",0,IF(MV$9-SUMIFS(conditions!$73:$73,conditions!$8:$8,"&lt;="&amp;MV$9,conditions!$9:$9,"&gt;="&amp;MV$9)-SUMIFS(conditions!$71:$71,conditions!$8:$8,"&lt;="&amp;MV$9,conditions!$9:$9,"&gt;="&amp;MV$9)&lt;$U$9,SUMIFS(18:18,$9:$9,MV$9-SUMIFS(conditions!$73:$73,conditions!$8:$8,"&lt;="&amp;MV$9,conditions!$9:$9,"&gt;="&amp;MV$9))*conditions!$U$69*conditions!$U$72,SUMIFS(18:18,$9:$9,MV$9-SUMIFS(conditions!$73:$73,conditions!$8:$8,"&lt;="&amp;MV$9,conditions!$9:$9,"&gt;="&amp;MV$9))*SUMIFS(conditions!$69:$69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*SUMIFS(conditions!$72:$72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))</f>
        <v>30.108679350750005</v>
      </c>
      <c r="MW99" s="37">
        <f>IF(MW$9="",0,IF(MW$9-SUMIFS(conditions!$73:$73,conditions!$8:$8,"&lt;="&amp;MW$9,conditions!$9:$9,"&gt;="&amp;MW$9)-SUMIFS(conditions!$71:$71,conditions!$8:$8,"&lt;="&amp;MW$9,conditions!$9:$9,"&gt;="&amp;MW$9)&lt;$U$9,SUMIFS(18:18,$9:$9,MW$9-SUMIFS(conditions!$73:$73,conditions!$8:$8,"&lt;="&amp;MW$9,conditions!$9:$9,"&gt;="&amp;MW$9))*conditions!$U$69*conditions!$U$72,SUMIFS(18:18,$9:$9,MW$9-SUMIFS(conditions!$73:$73,conditions!$8:$8,"&lt;="&amp;MW$9,conditions!$9:$9,"&gt;="&amp;MW$9))*SUMIFS(conditions!$69:$69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*SUMIFS(conditions!$72:$72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))</f>
        <v>30.108679350750005</v>
      </c>
      <c r="MX99" s="37">
        <f>IF(MX$9="",0,IF(MX$9-SUMIFS(conditions!$73:$73,conditions!$8:$8,"&lt;="&amp;MX$9,conditions!$9:$9,"&gt;="&amp;MX$9)-SUMIFS(conditions!$71:$71,conditions!$8:$8,"&lt;="&amp;MX$9,conditions!$9:$9,"&gt;="&amp;MX$9)&lt;$U$9,SUMIFS(18:18,$9:$9,MX$9-SUMIFS(conditions!$73:$73,conditions!$8:$8,"&lt;="&amp;MX$9,conditions!$9:$9,"&gt;="&amp;MX$9))*conditions!$U$69*conditions!$U$72,SUMIFS(18:18,$9:$9,MX$9-SUMIFS(conditions!$73:$73,conditions!$8:$8,"&lt;="&amp;MX$9,conditions!$9:$9,"&gt;="&amp;MX$9))*SUMIFS(conditions!$69:$69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*SUMIFS(conditions!$72:$72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))</f>
        <v>30.108679350750005</v>
      </c>
      <c r="MY99" s="37">
        <f>IF(MY$9="",0,IF(MY$9-SUMIFS(conditions!$73:$73,conditions!$8:$8,"&lt;="&amp;MY$9,conditions!$9:$9,"&gt;="&amp;MY$9)-SUMIFS(conditions!$71:$71,conditions!$8:$8,"&lt;="&amp;MY$9,conditions!$9:$9,"&gt;="&amp;MY$9)&lt;$U$9,SUMIFS(18:18,$9:$9,MY$9-SUMIFS(conditions!$73:$73,conditions!$8:$8,"&lt;="&amp;MY$9,conditions!$9:$9,"&gt;="&amp;MY$9))*conditions!$U$69*conditions!$U$72,SUMIFS(18:18,$9:$9,MY$9-SUMIFS(conditions!$73:$73,conditions!$8:$8,"&lt;="&amp;MY$9,conditions!$9:$9,"&gt;="&amp;MY$9))*SUMIFS(conditions!$69:$69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*SUMIFS(conditions!$72:$72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))</f>
        <v>0</v>
      </c>
      <c r="MZ99" s="37">
        <f>IF(MZ$9="",0,IF(MZ$9-SUMIFS(conditions!$73:$73,conditions!$8:$8,"&lt;="&amp;MZ$9,conditions!$9:$9,"&gt;="&amp;MZ$9)-SUMIFS(conditions!$71:$71,conditions!$8:$8,"&lt;="&amp;MZ$9,conditions!$9:$9,"&gt;="&amp;MZ$9)&lt;$U$9,SUMIFS(18:18,$9:$9,MZ$9-SUMIFS(conditions!$73:$73,conditions!$8:$8,"&lt;="&amp;MZ$9,conditions!$9:$9,"&gt;="&amp;MZ$9))*conditions!$U$69*conditions!$U$72,SUMIFS(18:18,$9:$9,MZ$9-SUMIFS(conditions!$73:$73,conditions!$8:$8,"&lt;="&amp;MZ$9,conditions!$9:$9,"&gt;="&amp;MZ$9))*SUMIFS(conditions!$69:$69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*SUMIFS(conditions!$72:$72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))</f>
        <v>0</v>
      </c>
      <c r="NA99" s="37">
        <f>IF(NA$9="",0,IF(NA$9-SUMIFS(conditions!$73:$73,conditions!$8:$8,"&lt;="&amp;NA$9,conditions!$9:$9,"&gt;="&amp;NA$9)-SUMIFS(conditions!$71:$71,conditions!$8:$8,"&lt;="&amp;NA$9,conditions!$9:$9,"&gt;="&amp;NA$9)&lt;$U$9,SUMIFS(18:18,$9:$9,NA$9-SUMIFS(conditions!$73:$73,conditions!$8:$8,"&lt;="&amp;NA$9,conditions!$9:$9,"&gt;="&amp;NA$9))*conditions!$U$69*conditions!$U$72,SUMIFS(18:18,$9:$9,NA$9-SUMIFS(conditions!$73:$73,conditions!$8:$8,"&lt;="&amp;NA$9,conditions!$9:$9,"&gt;="&amp;NA$9))*SUMIFS(conditions!$69:$69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*SUMIFS(conditions!$72:$72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))</f>
        <v>30.108679350750005</v>
      </c>
      <c r="NB99" s="37">
        <f>IF(NB$9="",0,IF(NB$9-SUMIFS(conditions!$73:$73,conditions!$8:$8,"&lt;="&amp;NB$9,conditions!$9:$9,"&gt;="&amp;NB$9)-SUMIFS(conditions!$71:$71,conditions!$8:$8,"&lt;="&amp;NB$9,conditions!$9:$9,"&gt;="&amp;NB$9)&lt;$U$9,SUMIFS(18:18,$9:$9,NB$9-SUMIFS(conditions!$73:$73,conditions!$8:$8,"&lt;="&amp;NB$9,conditions!$9:$9,"&gt;="&amp;NB$9))*conditions!$U$69*conditions!$U$72,SUMIFS(18:18,$9:$9,NB$9-SUMIFS(conditions!$73:$73,conditions!$8:$8,"&lt;="&amp;NB$9,conditions!$9:$9,"&gt;="&amp;NB$9))*SUMIFS(conditions!$69:$69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*SUMIFS(conditions!$72:$72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))</f>
        <v>30.108679350750005</v>
      </c>
      <c r="NC99" s="37">
        <f>IF(NC$9="",0,IF(NC$9-SUMIFS(conditions!$73:$73,conditions!$8:$8,"&lt;="&amp;NC$9,conditions!$9:$9,"&gt;="&amp;NC$9)-SUMIFS(conditions!$71:$71,conditions!$8:$8,"&lt;="&amp;NC$9,conditions!$9:$9,"&gt;="&amp;NC$9)&lt;$U$9,SUMIFS(18:18,$9:$9,NC$9-SUMIFS(conditions!$73:$73,conditions!$8:$8,"&lt;="&amp;NC$9,conditions!$9:$9,"&gt;="&amp;NC$9))*conditions!$U$69*conditions!$U$72,SUMIFS(18:18,$9:$9,NC$9-SUMIFS(conditions!$73:$73,conditions!$8:$8,"&lt;="&amp;NC$9,conditions!$9:$9,"&gt;="&amp;NC$9))*SUMIFS(conditions!$69:$69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*SUMIFS(conditions!$72:$72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))</f>
        <v>30.108679350750005</v>
      </c>
      <c r="ND99" s="37">
        <f>IF(ND$9="",0,IF(ND$9-SUMIFS(conditions!$73:$73,conditions!$8:$8,"&lt;="&amp;ND$9,conditions!$9:$9,"&gt;="&amp;ND$9)-SUMIFS(conditions!$71:$71,conditions!$8:$8,"&lt;="&amp;ND$9,conditions!$9:$9,"&gt;="&amp;ND$9)&lt;$U$9,SUMIFS(18:18,$9:$9,ND$9-SUMIFS(conditions!$73:$73,conditions!$8:$8,"&lt;="&amp;ND$9,conditions!$9:$9,"&gt;="&amp;ND$9))*conditions!$U$69*conditions!$U$72,SUMIFS(18:18,$9:$9,ND$9-SUMIFS(conditions!$73:$73,conditions!$8:$8,"&lt;="&amp;ND$9,conditions!$9:$9,"&gt;="&amp;ND$9))*SUMIFS(conditions!$69:$69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*SUMIFS(conditions!$72:$72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))</f>
        <v>30.108679350750005</v>
      </c>
      <c r="NE99" s="37">
        <f>IF(NE$9="",0,IF(NE$9-SUMIFS(conditions!$73:$73,conditions!$8:$8,"&lt;="&amp;NE$9,conditions!$9:$9,"&gt;="&amp;NE$9)-SUMIFS(conditions!$71:$71,conditions!$8:$8,"&lt;="&amp;NE$9,conditions!$9:$9,"&gt;="&amp;NE$9)&lt;$U$9,SUMIFS(18:18,$9:$9,NE$9-SUMIFS(conditions!$73:$73,conditions!$8:$8,"&lt;="&amp;NE$9,conditions!$9:$9,"&gt;="&amp;NE$9))*conditions!$U$69*conditions!$U$72,SUMIFS(18:18,$9:$9,NE$9-SUMIFS(conditions!$73:$73,conditions!$8:$8,"&lt;="&amp;NE$9,conditions!$9:$9,"&gt;="&amp;NE$9))*SUMIFS(conditions!$69:$69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*SUMIFS(conditions!$72:$72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))</f>
        <v>30.108679350750005</v>
      </c>
      <c r="NF99" s="37">
        <f>IF(NF$9="",0,IF(NF$9-SUMIFS(conditions!$73:$73,conditions!$8:$8,"&lt;="&amp;NF$9,conditions!$9:$9,"&gt;="&amp;NF$9)-SUMIFS(conditions!$71:$71,conditions!$8:$8,"&lt;="&amp;NF$9,conditions!$9:$9,"&gt;="&amp;NF$9)&lt;$U$9,SUMIFS(18:18,$9:$9,NF$9-SUMIFS(conditions!$73:$73,conditions!$8:$8,"&lt;="&amp;NF$9,conditions!$9:$9,"&gt;="&amp;NF$9))*conditions!$U$69*conditions!$U$72,SUMIFS(18:18,$9:$9,NF$9-SUMIFS(conditions!$73:$73,conditions!$8:$8,"&lt;="&amp;NF$9,conditions!$9:$9,"&gt;="&amp;NF$9))*SUMIFS(conditions!$69:$69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*SUMIFS(conditions!$72:$72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))</f>
        <v>0</v>
      </c>
      <c r="NG99" s="37">
        <f>IF(NG$9="",0,IF(NG$9-SUMIFS(conditions!$73:$73,conditions!$8:$8,"&lt;="&amp;NG$9,conditions!$9:$9,"&gt;="&amp;NG$9)-SUMIFS(conditions!$71:$71,conditions!$8:$8,"&lt;="&amp;NG$9,conditions!$9:$9,"&gt;="&amp;NG$9)&lt;$U$9,SUMIFS(18:18,$9:$9,NG$9-SUMIFS(conditions!$73:$73,conditions!$8:$8,"&lt;="&amp;NG$9,conditions!$9:$9,"&gt;="&amp;NG$9))*conditions!$U$69*conditions!$U$72,SUMIFS(18:18,$9:$9,NG$9-SUMIFS(conditions!$73:$73,conditions!$8:$8,"&lt;="&amp;NG$9,conditions!$9:$9,"&gt;="&amp;NG$9))*SUMIFS(conditions!$69:$69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*SUMIFS(conditions!$72:$72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))</f>
        <v>0</v>
      </c>
      <c r="NH99" s="37">
        <f>IF(NH$9="",0,IF(NH$9-SUMIFS(conditions!$73:$73,conditions!$8:$8,"&lt;="&amp;NH$9,conditions!$9:$9,"&gt;="&amp;NH$9)-SUMIFS(conditions!$71:$71,conditions!$8:$8,"&lt;="&amp;NH$9,conditions!$9:$9,"&gt;="&amp;NH$9)&lt;$U$9,SUMIFS(18:18,$9:$9,NH$9-SUMIFS(conditions!$73:$73,conditions!$8:$8,"&lt;="&amp;NH$9,conditions!$9:$9,"&gt;="&amp;NH$9))*conditions!$U$69*conditions!$U$72,SUMIFS(18:18,$9:$9,NH$9-SUMIFS(conditions!$73:$73,conditions!$8:$8,"&lt;="&amp;NH$9,conditions!$9:$9,"&gt;="&amp;NH$9))*SUMIFS(conditions!$69:$69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*SUMIFS(conditions!$72:$72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))</f>
        <v>36.130415220899998</v>
      </c>
      <c r="NI99" s="37">
        <f>IF(NI$9="",0,IF(NI$9-SUMIFS(conditions!$73:$73,conditions!$8:$8,"&lt;="&amp;NI$9,conditions!$9:$9,"&gt;="&amp;NI$9)-SUMIFS(conditions!$71:$71,conditions!$8:$8,"&lt;="&amp;NI$9,conditions!$9:$9,"&gt;="&amp;NI$9)&lt;$U$9,SUMIFS(18:18,$9:$9,NI$9-SUMIFS(conditions!$73:$73,conditions!$8:$8,"&lt;="&amp;NI$9,conditions!$9:$9,"&gt;="&amp;NI$9))*conditions!$U$69*conditions!$U$72,SUMIFS(18:18,$9:$9,NI$9-SUMIFS(conditions!$73:$73,conditions!$8:$8,"&lt;="&amp;NI$9,conditions!$9:$9,"&gt;="&amp;NI$9))*SUMIFS(conditions!$69:$69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*SUMIFS(conditions!$72:$72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))</f>
        <v>36.130415220899998</v>
      </c>
      <c r="NJ99" s="37">
        <f>IF(NJ$9="",0,IF(NJ$9-SUMIFS(conditions!$73:$73,conditions!$8:$8,"&lt;="&amp;NJ$9,conditions!$9:$9,"&gt;="&amp;NJ$9)-SUMIFS(conditions!$71:$71,conditions!$8:$8,"&lt;="&amp;NJ$9,conditions!$9:$9,"&gt;="&amp;NJ$9)&lt;$U$9,SUMIFS(18:18,$9:$9,NJ$9-SUMIFS(conditions!$73:$73,conditions!$8:$8,"&lt;="&amp;NJ$9,conditions!$9:$9,"&gt;="&amp;NJ$9))*conditions!$U$69*conditions!$U$72,SUMIFS(18:18,$9:$9,NJ$9-SUMIFS(conditions!$73:$73,conditions!$8:$8,"&lt;="&amp;NJ$9,conditions!$9:$9,"&gt;="&amp;NJ$9))*SUMIFS(conditions!$69:$69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*SUMIFS(conditions!$72:$72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))</f>
        <v>36.130415220899998</v>
      </c>
      <c r="NK99" s="37">
        <f>IF(NK$9="",0,IF(NK$9-SUMIFS(conditions!$73:$73,conditions!$8:$8,"&lt;="&amp;NK$9,conditions!$9:$9,"&gt;="&amp;NK$9)-SUMIFS(conditions!$71:$71,conditions!$8:$8,"&lt;="&amp;NK$9,conditions!$9:$9,"&gt;="&amp;NK$9)&lt;$U$9,SUMIFS(18:18,$9:$9,NK$9-SUMIFS(conditions!$73:$73,conditions!$8:$8,"&lt;="&amp;NK$9,conditions!$9:$9,"&gt;="&amp;NK$9))*conditions!$U$69*conditions!$U$72,SUMIFS(18:18,$9:$9,NK$9-SUMIFS(conditions!$73:$73,conditions!$8:$8,"&lt;="&amp;NK$9,conditions!$9:$9,"&gt;="&amp;NK$9))*SUMIFS(conditions!$69:$69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*SUMIFS(conditions!$72:$72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))</f>
        <v>36.130415220899998</v>
      </c>
      <c r="NL99" s="37">
        <f>IF(NL$9="",0,IF(NL$9-SUMIFS(conditions!$73:$73,conditions!$8:$8,"&lt;="&amp;NL$9,conditions!$9:$9,"&gt;="&amp;NL$9)-SUMIFS(conditions!$71:$71,conditions!$8:$8,"&lt;="&amp;NL$9,conditions!$9:$9,"&gt;="&amp;NL$9)&lt;$U$9,SUMIFS(18:18,$9:$9,NL$9-SUMIFS(conditions!$73:$73,conditions!$8:$8,"&lt;="&amp;NL$9,conditions!$9:$9,"&gt;="&amp;NL$9))*conditions!$U$69*conditions!$U$72,SUMIFS(18:18,$9:$9,NL$9-SUMIFS(conditions!$73:$73,conditions!$8:$8,"&lt;="&amp;NL$9,conditions!$9:$9,"&gt;="&amp;NL$9))*SUMIFS(conditions!$69:$69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*SUMIFS(conditions!$72:$72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))</f>
        <v>36.130415220899998</v>
      </c>
      <c r="NM99" s="37">
        <f>IF(NM$9="",0,IF(NM$9-SUMIFS(conditions!$73:$73,conditions!$8:$8,"&lt;="&amp;NM$9,conditions!$9:$9,"&gt;="&amp;NM$9)-SUMIFS(conditions!$71:$71,conditions!$8:$8,"&lt;="&amp;NM$9,conditions!$9:$9,"&gt;="&amp;NM$9)&lt;$U$9,SUMIFS(18:18,$9:$9,NM$9-SUMIFS(conditions!$73:$73,conditions!$8:$8,"&lt;="&amp;NM$9,conditions!$9:$9,"&gt;="&amp;NM$9))*conditions!$U$69*conditions!$U$72,SUMIFS(18:18,$9:$9,NM$9-SUMIFS(conditions!$73:$73,conditions!$8:$8,"&lt;="&amp;NM$9,conditions!$9:$9,"&gt;="&amp;NM$9))*SUMIFS(conditions!$69:$69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*SUMIFS(conditions!$72:$72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))</f>
        <v>0</v>
      </c>
      <c r="NN99" s="37">
        <f>IF(NN$9="",0,IF(NN$9-SUMIFS(conditions!$73:$73,conditions!$8:$8,"&lt;="&amp;NN$9,conditions!$9:$9,"&gt;="&amp;NN$9)-SUMIFS(conditions!$71:$71,conditions!$8:$8,"&lt;="&amp;NN$9,conditions!$9:$9,"&gt;="&amp;NN$9)&lt;$U$9,SUMIFS(18:18,$9:$9,NN$9-SUMIFS(conditions!$73:$73,conditions!$8:$8,"&lt;="&amp;NN$9,conditions!$9:$9,"&gt;="&amp;NN$9))*conditions!$U$69*conditions!$U$72,SUMIFS(18:18,$9:$9,NN$9-SUMIFS(conditions!$73:$73,conditions!$8:$8,"&lt;="&amp;NN$9,conditions!$9:$9,"&gt;="&amp;NN$9))*SUMIFS(conditions!$69:$69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*SUMIFS(conditions!$72:$72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))</f>
        <v>0</v>
      </c>
      <c r="NO99" s="37">
        <f>IF(NO$9="",0,IF(NO$9-SUMIFS(conditions!$73:$73,conditions!$8:$8,"&lt;="&amp;NO$9,conditions!$9:$9,"&gt;="&amp;NO$9)-SUMIFS(conditions!$71:$71,conditions!$8:$8,"&lt;="&amp;NO$9,conditions!$9:$9,"&gt;="&amp;NO$9)&lt;$U$9,SUMIFS(18:18,$9:$9,NO$9-SUMIFS(conditions!$73:$73,conditions!$8:$8,"&lt;="&amp;NO$9,conditions!$9:$9,"&gt;="&amp;NO$9))*conditions!$U$69*conditions!$U$72,SUMIFS(18:18,$9:$9,NO$9-SUMIFS(conditions!$73:$73,conditions!$8:$8,"&lt;="&amp;NO$9,conditions!$9:$9,"&gt;="&amp;NO$9))*SUMIFS(conditions!$69:$69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*SUMIFS(conditions!$72:$72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))</f>
        <v>36.130415220899998</v>
      </c>
      <c r="NP99" s="37">
        <f>IF(NP$9="",0,IF(NP$9-SUMIFS(conditions!$73:$73,conditions!$8:$8,"&lt;="&amp;NP$9,conditions!$9:$9,"&gt;="&amp;NP$9)-SUMIFS(conditions!$71:$71,conditions!$8:$8,"&lt;="&amp;NP$9,conditions!$9:$9,"&gt;="&amp;NP$9)&lt;$U$9,SUMIFS(18:18,$9:$9,NP$9-SUMIFS(conditions!$73:$73,conditions!$8:$8,"&lt;="&amp;NP$9,conditions!$9:$9,"&gt;="&amp;NP$9))*conditions!$U$69*conditions!$U$72,SUMIFS(18:18,$9:$9,NP$9-SUMIFS(conditions!$73:$73,conditions!$8:$8,"&lt;="&amp;NP$9,conditions!$9:$9,"&gt;="&amp;NP$9))*SUMIFS(conditions!$69:$69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*SUMIFS(conditions!$72:$72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))</f>
        <v>36.130415220899998</v>
      </c>
      <c r="NQ99" s="37">
        <f>IF(NQ$9="",0,IF(NQ$9-SUMIFS(conditions!$73:$73,conditions!$8:$8,"&lt;="&amp;NQ$9,conditions!$9:$9,"&gt;="&amp;NQ$9)-SUMIFS(conditions!$71:$71,conditions!$8:$8,"&lt;="&amp;NQ$9,conditions!$9:$9,"&gt;="&amp;NQ$9)&lt;$U$9,SUMIFS(18:18,$9:$9,NQ$9-SUMIFS(conditions!$73:$73,conditions!$8:$8,"&lt;="&amp;NQ$9,conditions!$9:$9,"&gt;="&amp;NQ$9))*conditions!$U$69*conditions!$U$72,SUMIFS(18:18,$9:$9,NQ$9-SUMIFS(conditions!$73:$73,conditions!$8:$8,"&lt;="&amp;NQ$9,conditions!$9:$9,"&gt;="&amp;NQ$9))*SUMIFS(conditions!$69:$69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*SUMIFS(conditions!$72:$72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))</f>
        <v>36.130415220899998</v>
      </c>
      <c r="NR99" s="37">
        <f>IF(NR$9="",0,IF(NR$9-SUMIFS(conditions!$73:$73,conditions!$8:$8,"&lt;="&amp;NR$9,conditions!$9:$9,"&gt;="&amp;NR$9)-SUMIFS(conditions!$71:$71,conditions!$8:$8,"&lt;="&amp;NR$9,conditions!$9:$9,"&gt;="&amp;NR$9)&lt;$U$9,SUMIFS(18:18,$9:$9,NR$9-SUMIFS(conditions!$73:$73,conditions!$8:$8,"&lt;="&amp;NR$9,conditions!$9:$9,"&gt;="&amp;NR$9))*conditions!$U$69*conditions!$U$72,SUMIFS(18:18,$9:$9,NR$9-SUMIFS(conditions!$73:$73,conditions!$8:$8,"&lt;="&amp;NR$9,conditions!$9:$9,"&gt;="&amp;NR$9))*SUMIFS(conditions!$69:$69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*SUMIFS(conditions!$72:$72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))</f>
        <v>36.130415220899998</v>
      </c>
      <c r="NS99" s="37">
        <f>IF(NS$9="",0,IF(NS$9-SUMIFS(conditions!$73:$73,conditions!$8:$8,"&lt;="&amp;NS$9,conditions!$9:$9,"&gt;="&amp;NS$9)-SUMIFS(conditions!$71:$71,conditions!$8:$8,"&lt;="&amp;NS$9,conditions!$9:$9,"&gt;="&amp;NS$9)&lt;$U$9,SUMIFS(18:18,$9:$9,NS$9-SUMIFS(conditions!$73:$73,conditions!$8:$8,"&lt;="&amp;NS$9,conditions!$9:$9,"&gt;="&amp;NS$9))*conditions!$U$69*conditions!$U$72,SUMIFS(18:18,$9:$9,NS$9-SUMIFS(conditions!$73:$73,conditions!$8:$8,"&lt;="&amp;NS$9,conditions!$9:$9,"&gt;="&amp;NS$9))*SUMIFS(conditions!$69:$69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*SUMIFS(conditions!$72:$72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))</f>
        <v>36.130415220899998</v>
      </c>
      <c r="NT99" s="37">
        <f>IF(NT$9="",0,IF(NT$9-SUMIFS(conditions!$73:$73,conditions!$8:$8,"&lt;="&amp;NT$9,conditions!$9:$9,"&gt;="&amp;NT$9)-SUMIFS(conditions!$71:$71,conditions!$8:$8,"&lt;="&amp;NT$9,conditions!$9:$9,"&gt;="&amp;NT$9)&lt;$U$9,SUMIFS(18:18,$9:$9,NT$9-SUMIFS(conditions!$73:$73,conditions!$8:$8,"&lt;="&amp;NT$9,conditions!$9:$9,"&gt;="&amp;NT$9))*conditions!$U$69*conditions!$U$72,SUMIFS(18:18,$9:$9,NT$9-SUMIFS(conditions!$73:$73,conditions!$8:$8,"&lt;="&amp;NT$9,conditions!$9:$9,"&gt;="&amp;NT$9))*SUMIFS(conditions!$69:$69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*SUMIFS(conditions!$72:$72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))</f>
        <v>0</v>
      </c>
      <c r="NU99" s="37">
        <f>IF(NU$9="",0,IF(NU$9-SUMIFS(conditions!$73:$73,conditions!$8:$8,"&lt;="&amp;NU$9,conditions!$9:$9,"&gt;="&amp;NU$9)-SUMIFS(conditions!$71:$71,conditions!$8:$8,"&lt;="&amp;NU$9,conditions!$9:$9,"&gt;="&amp;NU$9)&lt;$U$9,SUMIFS(18:18,$9:$9,NU$9-SUMIFS(conditions!$73:$73,conditions!$8:$8,"&lt;="&amp;NU$9,conditions!$9:$9,"&gt;="&amp;NU$9))*conditions!$U$69*conditions!$U$72,SUMIFS(18:18,$9:$9,NU$9-SUMIFS(conditions!$73:$73,conditions!$8:$8,"&lt;="&amp;NU$9,conditions!$9:$9,"&gt;="&amp;NU$9))*SUMIFS(conditions!$69:$69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*SUMIFS(conditions!$72:$72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))</f>
        <v>0</v>
      </c>
      <c r="NV99" s="37">
        <f>IF(NV$9="",0,IF(NV$9-SUMIFS(conditions!$73:$73,conditions!$8:$8,"&lt;="&amp;NV$9,conditions!$9:$9,"&gt;="&amp;NV$9)-SUMIFS(conditions!$71:$71,conditions!$8:$8,"&lt;="&amp;NV$9,conditions!$9:$9,"&gt;="&amp;NV$9)&lt;$U$9,SUMIFS(18:18,$9:$9,NV$9-SUMIFS(conditions!$73:$73,conditions!$8:$8,"&lt;="&amp;NV$9,conditions!$9:$9,"&gt;="&amp;NV$9))*conditions!$U$69*conditions!$U$72,SUMIFS(18:18,$9:$9,NV$9-SUMIFS(conditions!$73:$73,conditions!$8:$8,"&lt;="&amp;NV$9,conditions!$9:$9,"&gt;="&amp;NV$9))*SUMIFS(conditions!$69:$69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*SUMIFS(conditions!$72:$72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))</f>
        <v>36.130415220899998</v>
      </c>
    </row>
    <row r="100" spans="1:386" s="38" customFormat="1" ht="10.199999999999999" x14ac:dyDescent="0.2">
      <c r="A100" s="31"/>
      <c r="B100" s="31"/>
      <c r="C100" s="31"/>
      <c r="D100" s="31"/>
      <c r="E100" s="31"/>
      <c r="F100" s="31"/>
      <c r="G100" s="31" t="str">
        <f>G94</f>
        <v>доплаты от заказчиков</v>
      </c>
      <c r="H100" s="31"/>
      <c r="I100" s="31"/>
      <c r="J100" s="31" t="str">
        <f>IF($G100="","",INDEX(KPI!$H$11:$H$121,SUMIFS(KPI!$E$11:$E$121,KPI!$F$11:$F$121,$G100)))</f>
        <v>тыс.руб.</v>
      </c>
      <c r="K100" s="31"/>
      <c r="L100" s="31"/>
      <c r="M100" s="31"/>
      <c r="N100" s="31" t="str">
        <f>structure!$G$15</f>
        <v>товарная категория 5</v>
      </c>
      <c r="O100" s="31"/>
      <c r="P100" s="31"/>
      <c r="Q100" s="31"/>
      <c r="R100" s="37">
        <f t="shared" si="120"/>
        <v>2248.0802032745678</v>
      </c>
      <c r="S100" s="31"/>
      <c r="T100" s="31"/>
      <c r="U100" s="37">
        <f>IF(U$9="",0,IF(U$9-SUMIFS(conditions!$73:$73,conditions!$8:$8,"&lt;="&amp;U$9,conditions!$9:$9,"&gt;="&amp;U$9)-SUMIFS(conditions!$71:$71,conditions!$8:$8,"&lt;="&amp;U$9,conditions!$9:$9,"&gt;="&amp;U$9)&lt;$U$9,SUMIFS(19:19,$9:$9,U$9-SUMIFS(conditions!$73:$73,conditions!$8:$8,"&lt;="&amp;U$9,conditions!$9:$9,"&gt;="&amp;U$9))*conditions!$U$69*conditions!$U$72,SUMIFS(19:19,$9:$9,U$9-SUMIFS(conditions!$73:$73,conditions!$8:$8,"&lt;="&amp;U$9,conditions!$9:$9,"&gt;="&amp;U$9))*SUMIFS(conditions!$69:$69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*SUMIFS(conditions!$72:$72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))</f>
        <v>0</v>
      </c>
      <c r="V100" s="37">
        <f>IF(V$9="",0,IF(V$9-SUMIFS(conditions!$73:$73,conditions!$8:$8,"&lt;="&amp;V$9,conditions!$9:$9,"&gt;="&amp;V$9)-SUMIFS(conditions!$71:$71,conditions!$8:$8,"&lt;="&amp;V$9,conditions!$9:$9,"&gt;="&amp;V$9)&lt;$U$9,SUMIFS(19:19,$9:$9,V$9-SUMIFS(conditions!$73:$73,conditions!$8:$8,"&lt;="&amp;V$9,conditions!$9:$9,"&gt;="&amp;V$9))*conditions!$U$69*conditions!$U$72,SUMIFS(19:19,$9:$9,V$9-SUMIFS(conditions!$73:$73,conditions!$8:$8,"&lt;="&amp;V$9,conditions!$9:$9,"&gt;="&amp;V$9))*SUMIFS(conditions!$69:$69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*SUMIFS(conditions!$72:$72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))</f>
        <v>0</v>
      </c>
      <c r="W100" s="37">
        <f>IF(W$9="",0,IF(W$9-SUMIFS(conditions!$73:$73,conditions!$8:$8,"&lt;="&amp;W$9,conditions!$9:$9,"&gt;="&amp;W$9)-SUMIFS(conditions!$71:$71,conditions!$8:$8,"&lt;="&amp;W$9,conditions!$9:$9,"&gt;="&amp;W$9)&lt;$U$9,SUMIFS(19:19,$9:$9,W$9-SUMIFS(conditions!$73:$73,conditions!$8:$8,"&lt;="&amp;W$9,conditions!$9:$9,"&gt;="&amp;W$9))*conditions!$U$69*conditions!$U$72,SUMIFS(19:19,$9:$9,W$9-SUMIFS(conditions!$73:$73,conditions!$8:$8,"&lt;="&amp;W$9,conditions!$9:$9,"&gt;="&amp;W$9))*SUMIFS(conditions!$69:$69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*SUMIFS(conditions!$72:$72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))</f>
        <v>0</v>
      </c>
      <c r="X100" s="37">
        <f>IF(X$9="",0,IF(X$9-SUMIFS(conditions!$73:$73,conditions!$8:$8,"&lt;="&amp;X$9,conditions!$9:$9,"&gt;="&amp;X$9)-SUMIFS(conditions!$71:$71,conditions!$8:$8,"&lt;="&amp;X$9,conditions!$9:$9,"&gt;="&amp;X$9)&lt;$U$9,SUMIFS(19:19,$9:$9,X$9-SUMIFS(conditions!$73:$73,conditions!$8:$8,"&lt;="&amp;X$9,conditions!$9:$9,"&gt;="&amp;X$9))*conditions!$U$69*conditions!$U$72,SUMIFS(19:19,$9:$9,X$9-SUMIFS(conditions!$73:$73,conditions!$8:$8,"&lt;="&amp;X$9,conditions!$9:$9,"&gt;="&amp;X$9))*SUMIFS(conditions!$69:$69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*SUMIFS(conditions!$72:$72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))</f>
        <v>0</v>
      </c>
      <c r="Y100" s="37">
        <f>IF(Y$9="",0,IF(Y$9-SUMIFS(conditions!$73:$73,conditions!$8:$8,"&lt;="&amp;Y$9,conditions!$9:$9,"&gt;="&amp;Y$9)-SUMIFS(conditions!$71:$71,conditions!$8:$8,"&lt;="&amp;Y$9,conditions!$9:$9,"&gt;="&amp;Y$9)&lt;$U$9,SUMIFS(19:19,$9:$9,Y$9-SUMIFS(conditions!$73:$73,conditions!$8:$8,"&lt;="&amp;Y$9,conditions!$9:$9,"&gt;="&amp;Y$9))*conditions!$U$69*conditions!$U$72,SUMIFS(19:19,$9:$9,Y$9-SUMIFS(conditions!$73:$73,conditions!$8:$8,"&lt;="&amp;Y$9,conditions!$9:$9,"&gt;="&amp;Y$9))*SUMIFS(conditions!$69:$69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*SUMIFS(conditions!$72:$72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))</f>
        <v>0</v>
      </c>
      <c r="Z100" s="37">
        <f>IF(Z$9="",0,IF(Z$9-SUMIFS(conditions!$73:$73,conditions!$8:$8,"&lt;="&amp;Z$9,conditions!$9:$9,"&gt;="&amp;Z$9)-SUMIFS(conditions!$71:$71,conditions!$8:$8,"&lt;="&amp;Z$9,conditions!$9:$9,"&gt;="&amp;Z$9)&lt;$U$9,SUMIFS(19:19,$9:$9,Z$9-SUMIFS(conditions!$73:$73,conditions!$8:$8,"&lt;="&amp;Z$9,conditions!$9:$9,"&gt;="&amp;Z$9))*conditions!$U$69*conditions!$U$72,SUMIFS(19:19,$9:$9,Z$9-SUMIFS(conditions!$73:$73,conditions!$8:$8,"&lt;="&amp;Z$9,conditions!$9:$9,"&gt;="&amp;Z$9))*SUMIFS(conditions!$69:$69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*SUMIFS(conditions!$72:$72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))</f>
        <v>0</v>
      </c>
      <c r="AA100" s="37">
        <f>IF(AA$9="",0,IF(AA$9-SUMIFS(conditions!$73:$73,conditions!$8:$8,"&lt;="&amp;AA$9,conditions!$9:$9,"&gt;="&amp;AA$9)-SUMIFS(conditions!$71:$71,conditions!$8:$8,"&lt;="&amp;AA$9,conditions!$9:$9,"&gt;="&amp;AA$9)&lt;$U$9,SUMIFS(19:19,$9:$9,AA$9-SUMIFS(conditions!$73:$73,conditions!$8:$8,"&lt;="&amp;AA$9,conditions!$9:$9,"&gt;="&amp;AA$9))*conditions!$U$69*conditions!$U$72,SUMIFS(19:19,$9:$9,AA$9-SUMIFS(conditions!$73:$73,conditions!$8:$8,"&lt;="&amp;AA$9,conditions!$9:$9,"&gt;="&amp;AA$9))*SUMIFS(conditions!$69:$69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*SUMIFS(conditions!$72:$72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))</f>
        <v>0</v>
      </c>
      <c r="AB100" s="37">
        <f>IF(AB$9="",0,IF(AB$9-SUMIFS(conditions!$73:$73,conditions!$8:$8,"&lt;="&amp;AB$9,conditions!$9:$9,"&gt;="&amp;AB$9)-SUMIFS(conditions!$71:$71,conditions!$8:$8,"&lt;="&amp;AB$9,conditions!$9:$9,"&gt;="&amp;AB$9)&lt;$U$9,SUMIFS(19:19,$9:$9,AB$9-SUMIFS(conditions!$73:$73,conditions!$8:$8,"&lt;="&amp;AB$9,conditions!$9:$9,"&gt;="&amp;AB$9))*conditions!$U$69*conditions!$U$72,SUMIFS(19:19,$9:$9,AB$9-SUMIFS(conditions!$73:$73,conditions!$8:$8,"&lt;="&amp;AB$9,conditions!$9:$9,"&gt;="&amp;AB$9))*SUMIFS(conditions!$69:$69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*SUMIFS(conditions!$72:$72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))</f>
        <v>0</v>
      </c>
      <c r="AC100" s="37">
        <f>IF(AC$9="",0,IF(AC$9-SUMIFS(conditions!$73:$73,conditions!$8:$8,"&lt;="&amp;AC$9,conditions!$9:$9,"&gt;="&amp;AC$9)-SUMIFS(conditions!$71:$71,conditions!$8:$8,"&lt;="&amp;AC$9,conditions!$9:$9,"&gt;="&amp;AC$9)&lt;$U$9,SUMIFS(19:19,$9:$9,AC$9-SUMIFS(conditions!$73:$73,conditions!$8:$8,"&lt;="&amp;AC$9,conditions!$9:$9,"&gt;="&amp;AC$9))*conditions!$U$69*conditions!$U$72,SUMIFS(19:19,$9:$9,AC$9-SUMIFS(conditions!$73:$73,conditions!$8:$8,"&lt;="&amp;AC$9,conditions!$9:$9,"&gt;="&amp;AC$9))*SUMIFS(conditions!$69:$69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*SUMIFS(conditions!$72:$72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))</f>
        <v>0</v>
      </c>
      <c r="AD100" s="37">
        <f>IF(AD$9="",0,IF(AD$9-SUMIFS(conditions!$73:$73,conditions!$8:$8,"&lt;="&amp;AD$9,conditions!$9:$9,"&gt;="&amp;AD$9)-SUMIFS(conditions!$71:$71,conditions!$8:$8,"&lt;="&amp;AD$9,conditions!$9:$9,"&gt;="&amp;AD$9)&lt;$U$9,SUMIFS(19:19,$9:$9,AD$9-SUMIFS(conditions!$73:$73,conditions!$8:$8,"&lt;="&amp;AD$9,conditions!$9:$9,"&gt;="&amp;AD$9))*conditions!$U$69*conditions!$U$72,SUMIFS(19:19,$9:$9,AD$9-SUMIFS(conditions!$73:$73,conditions!$8:$8,"&lt;="&amp;AD$9,conditions!$9:$9,"&gt;="&amp;AD$9))*SUMIFS(conditions!$69:$69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*SUMIFS(conditions!$72:$72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))</f>
        <v>0</v>
      </c>
      <c r="AE100" s="37">
        <f>IF(AE$9="",0,IF(AE$9-SUMIFS(conditions!$73:$73,conditions!$8:$8,"&lt;="&amp;AE$9,conditions!$9:$9,"&gt;="&amp;AE$9)-SUMIFS(conditions!$71:$71,conditions!$8:$8,"&lt;="&amp;AE$9,conditions!$9:$9,"&gt;="&amp;AE$9)&lt;$U$9,SUMIFS(19:19,$9:$9,AE$9-SUMIFS(conditions!$73:$73,conditions!$8:$8,"&lt;="&amp;AE$9,conditions!$9:$9,"&gt;="&amp;AE$9))*conditions!$U$69*conditions!$U$72,SUMIFS(19:19,$9:$9,AE$9-SUMIFS(conditions!$73:$73,conditions!$8:$8,"&lt;="&amp;AE$9,conditions!$9:$9,"&gt;="&amp;AE$9))*SUMIFS(conditions!$69:$69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*SUMIFS(conditions!$72:$72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))</f>
        <v>0</v>
      </c>
      <c r="AF100" s="37">
        <f>IF(AF$9="",0,IF(AF$9-SUMIFS(conditions!$73:$73,conditions!$8:$8,"&lt;="&amp;AF$9,conditions!$9:$9,"&gt;="&amp;AF$9)-SUMIFS(conditions!$71:$71,conditions!$8:$8,"&lt;="&amp;AF$9,conditions!$9:$9,"&gt;="&amp;AF$9)&lt;$U$9,SUMIFS(19:19,$9:$9,AF$9-SUMIFS(conditions!$73:$73,conditions!$8:$8,"&lt;="&amp;AF$9,conditions!$9:$9,"&gt;="&amp;AF$9))*conditions!$U$69*conditions!$U$72,SUMIFS(19:19,$9:$9,AF$9-SUMIFS(conditions!$73:$73,conditions!$8:$8,"&lt;="&amp;AF$9,conditions!$9:$9,"&gt;="&amp;AF$9))*SUMIFS(conditions!$69:$69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*SUMIFS(conditions!$72:$72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))</f>
        <v>0</v>
      </c>
      <c r="AG100" s="37">
        <f>IF(AG$9="",0,IF(AG$9-SUMIFS(conditions!$73:$73,conditions!$8:$8,"&lt;="&amp;AG$9,conditions!$9:$9,"&gt;="&amp;AG$9)-SUMIFS(conditions!$71:$71,conditions!$8:$8,"&lt;="&amp;AG$9,conditions!$9:$9,"&gt;="&amp;AG$9)&lt;$U$9,SUMIFS(19:19,$9:$9,AG$9-SUMIFS(conditions!$73:$73,conditions!$8:$8,"&lt;="&amp;AG$9,conditions!$9:$9,"&gt;="&amp;AG$9))*conditions!$U$69*conditions!$U$72,SUMIFS(19:19,$9:$9,AG$9-SUMIFS(conditions!$73:$73,conditions!$8:$8,"&lt;="&amp;AG$9,conditions!$9:$9,"&gt;="&amp;AG$9))*SUMIFS(conditions!$69:$69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*SUMIFS(conditions!$72:$72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))</f>
        <v>0</v>
      </c>
      <c r="AH100" s="37">
        <f>IF(AH$9="",0,IF(AH$9-SUMIFS(conditions!$73:$73,conditions!$8:$8,"&lt;="&amp;AH$9,conditions!$9:$9,"&gt;="&amp;AH$9)-SUMIFS(conditions!$71:$71,conditions!$8:$8,"&lt;="&amp;AH$9,conditions!$9:$9,"&gt;="&amp;AH$9)&lt;$U$9,SUMIFS(19:19,$9:$9,AH$9-SUMIFS(conditions!$73:$73,conditions!$8:$8,"&lt;="&amp;AH$9,conditions!$9:$9,"&gt;="&amp;AH$9))*conditions!$U$69*conditions!$U$72,SUMIFS(19:19,$9:$9,AH$9-SUMIFS(conditions!$73:$73,conditions!$8:$8,"&lt;="&amp;AH$9,conditions!$9:$9,"&gt;="&amp;AH$9))*SUMIFS(conditions!$69:$69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*SUMIFS(conditions!$72:$72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))</f>
        <v>0</v>
      </c>
      <c r="AI100" s="37">
        <f>IF(AI$9="",0,IF(AI$9-SUMIFS(conditions!$73:$73,conditions!$8:$8,"&lt;="&amp;AI$9,conditions!$9:$9,"&gt;="&amp;AI$9)-SUMIFS(conditions!$71:$71,conditions!$8:$8,"&lt;="&amp;AI$9,conditions!$9:$9,"&gt;="&amp;AI$9)&lt;$U$9,SUMIFS(19:19,$9:$9,AI$9-SUMIFS(conditions!$73:$73,conditions!$8:$8,"&lt;="&amp;AI$9,conditions!$9:$9,"&gt;="&amp;AI$9))*conditions!$U$69*conditions!$U$72,SUMIFS(19:19,$9:$9,AI$9-SUMIFS(conditions!$73:$73,conditions!$8:$8,"&lt;="&amp;AI$9,conditions!$9:$9,"&gt;="&amp;AI$9))*SUMIFS(conditions!$69:$69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*SUMIFS(conditions!$72:$72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))</f>
        <v>0</v>
      </c>
      <c r="AJ100" s="37">
        <f>IF(AJ$9="",0,IF(AJ$9-SUMIFS(conditions!$73:$73,conditions!$8:$8,"&lt;="&amp;AJ$9,conditions!$9:$9,"&gt;="&amp;AJ$9)-SUMIFS(conditions!$71:$71,conditions!$8:$8,"&lt;="&amp;AJ$9,conditions!$9:$9,"&gt;="&amp;AJ$9)&lt;$U$9,SUMIFS(19:19,$9:$9,AJ$9-SUMIFS(conditions!$73:$73,conditions!$8:$8,"&lt;="&amp;AJ$9,conditions!$9:$9,"&gt;="&amp;AJ$9))*conditions!$U$69*conditions!$U$72,SUMIFS(19:19,$9:$9,AJ$9-SUMIFS(conditions!$73:$73,conditions!$8:$8,"&lt;="&amp;AJ$9,conditions!$9:$9,"&gt;="&amp;AJ$9))*SUMIFS(conditions!$69:$69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*SUMIFS(conditions!$72:$72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))</f>
        <v>7.5600000000000005</v>
      </c>
      <c r="AK100" s="37">
        <f>IF(AK$9="",0,IF(AK$9-SUMIFS(conditions!$73:$73,conditions!$8:$8,"&lt;="&amp;AK$9,conditions!$9:$9,"&gt;="&amp;AK$9)-SUMIFS(conditions!$71:$71,conditions!$8:$8,"&lt;="&amp;AK$9,conditions!$9:$9,"&gt;="&amp;AK$9)&lt;$U$9,SUMIFS(19:19,$9:$9,AK$9-SUMIFS(conditions!$73:$73,conditions!$8:$8,"&lt;="&amp;AK$9,conditions!$9:$9,"&gt;="&amp;AK$9))*conditions!$U$69*conditions!$U$72,SUMIFS(19:19,$9:$9,AK$9-SUMIFS(conditions!$73:$73,conditions!$8:$8,"&lt;="&amp;AK$9,conditions!$9:$9,"&gt;="&amp;AK$9))*SUMIFS(conditions!$69:$69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*SUMIFS(conditions!$72:$72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))</f>
        <v>7.5600000000000005</v>
      </c>
      <c r="AL100" s="37">
        <f>IF(AL$9="",0,IF(AL$9-SUMIFS(conditions!$73:$73,conditions!$8:$8,"&lt;="&amp;AL$9,conditions!$9:$9,"&gt;="&amp;AL$9)-SUMIFS(conditions!$71:$71,conditions!$8:$8,"&lt;="&amp;AL$9,conditions!$9:$9,"&gt;="&amp;AL$9)&lt;$U$9,SUMIFS(19:19,$9:$9,AL$9-SUMIFS(conditions!$73:$73,conditions!$8:$8,"&lt;="&amp;AL$9,conditions!$9:$9,"&gt;="&amp;AL$9))*conditions!$U$69*conditions!$U$72,SUMIFS(19:19,$9:$9,AL$9-SUMIFS(conditions!$73:$73,conditions!$8:$8,"&lt;="&amp;AL$9,conditions!$9:$9,"&gt;="&amp;AL$9))*SUMIFS(conditions!$69:$69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*SUMIFS(conditions!$72:$72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))</f>
        <v>7.5600000000000005</v>
      </c>
      <c r="AM100" s="37">
        <f>IF(AM$9="",0,IF(AM$9-SUMIFS(conditions!$73:$73,conditions!$8:$8,"&lt;="&amp;AM$9,conditions!$9:$9,"&gt;="&amp;AM$9)-SUMIFS(conditions!$71:$71,conditions!$8:$8,"&lt;="&amp;AM$9,conditions!$9:$9,"&gt;="&amp;AM$9)&lt;$U$9,SUMIFS(19:19,$9:$9,AM$9-SUMIFS(conditions!$73:$73,conditions!$8:$8,"&lt;="&amp;AM$9,conditions!$9:$9,"&gt;="&amp;AM$9))*conditions!$U$69*conditions!$U$72,SUMIFS(19:19,$9:$9,AM$9-SUMIFS(conditions!$73:$73,conditions!$8:$8,"&lt;="&amp;AM$9,conditions!$9:$9,"&gt;="&amp;AM$9))*SUMIFS(conditions!$69:$69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*SUMIFS(conditions!$72:$72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))</f>
        <v>7.5600000000000005</v>
      </c>
      <c r="AN100" s="37">
        <f>IF(AN$9="",0,IF(AN$9-SUMIFS(conditions!$73:$73,conditions!$8:$8,"&lt;="&amp;AN$9,conditions!$9:$9,"&gt;="&amp;AN$9)-SUMIFS(conditions!$71:$71,conditions!$8:$8,"&lt;="&amp;AN$9,conditions!$9:$9,"&gt;="&amp;AN$9)&lt;$U$9,SUMIFS(19:19,$9:$9,AN$9-SUMIFS(conditions!$73:$73,conditions!$8:$8,"&lt;="&amp;AN$9,conditions!$9:$9,"&gt;="&amp;AN$9))*conditions!$U$69*conditions!$U$72,SUMIFS(19:19,$9:$9,AN$9-SUMIFS(conditions!$73:$73,conditions!$8:$8,"&lt;="&amp;AN$9,conditions!$9:$9,"&gt;="&amp;AN$9))*SUMIFS(conditions!$69:$69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*SUMIFS(conditions!$72:$72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))</f>
        <v>7.5600000000000005</v>
      </c>
      <c r="AO100" s="37">
        <f>IF(AO$9="",0,IF(AO$9-SUMIFS(conditions!$73:$73,conditions!$8:$8,"&lt;="&amp;AO$9,conditions!$9:$9,"&gt;="&amp;AO$9)-SUMIFS(conditions!$71:$71,conditions!$8:$8,"&lt;="&amp;AO$9,conditions!$9:$9,"&gt;="&amp;AO$9)&lt;$U$9,SUMIFS(19:19,$9:$9,AO$9-SUMIFS(conditions!$73:$73,conditions!$8:$8,"&lt;="&amp;AO$9,conditions!$9:$9,"&gt;="&amp;AO$9))*conditions!$U$69*conditions!$U$72,SUMIFS(19:19,$9:$9,AO$9-SUMIFS(conditions!$73:$73,conditions!$8:$8,"&lt;="&amp;AO$9,conditions!$9:$9,"&gt;="&amp;AO$9))*SUMIFS(conditions!$69:$69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*SUMIFS(conditions!$72:$72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))</f>
        <v>0</v>
      </c>
      <c r="AP100" s="37">
        <f>IF(AP$9="",0,IF(AP$9-SUMIFS(conditions!$73:$73,conditions!$8:$8,"&lt;="&amp;AP$9,conditions!$9:$9,"&gt;="&amp;AP$9)-SUMIFS(conditions!$71:$71,conditions!$8:$8,"&lt;="&amp;AP$9,conditions!$9:$9,"&gt;="&amp;AP$9)&lt;$U$9,SUMIFS(19:19,$9:$9,AP$9-SUMIFS(conditions!$73:$73,conditions!$8:$8,"&lt;="&amp;AP$9,conditions!$9:$9,"&gt;="&amp;AP$9))*conditions!$U$69*conditions!$U$72,SUMIFS(19:19,$9:$9,AP$9-SUMIFS(conditions!$73:$73,conditions!$8:$8,"&lt;="&amp;AP$9,conditions!$9:$9,"&gt;="&amp;AP$9))*SUMIFS(conditions!$69:$69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*SUMIFS(conditions!$72:$72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))</f>
        <v>0</v>
      </c>
      <c r="AQ100" s="37">
        <f>IF(AQ$9="",0,IF(AQ$9-SUMIFS(conditions!$73:$73,conditions!$8:$8,"&lt;="&amp;AQ$9,conditions!$9:$9,"&gt;="&amp;AQ$9)-SUMIFS(conditions!$71:$71,conditions!$8:$8,"&lt;="&amp;AQ$9,conditions!$9:$9,"&gt;="&amp;AQ$9)&lt;$U$9,SUMIFS(19:19,$9:$9,AQ$9-SUMIFS(conditions!$73:$73,conditions!$8:$8,"&lt;="&amp;AQ$9,conditions!$9:$9,"&gt;="&amp;AQ$9))*conditions!$U$69*conditions!$U$72,SUMIFS(19:19,$9:$9,AQ$9-SUMIFS(conditions!$73:$73,conditions!$8:$8,"&lt;="&amp;AQ$9,conditions!$9:$9,"&gt;="&amp;AQ$9))*SUMIFS(conditions!$69:$69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*SUMIFS(conditions!$72:$72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))</f>
        <v>7.5600000000000005</v>
      </c>
      <c r="AR100" s="37">
        <f>IF(AR$9="",0,IF(AR$9-SUMIFS(conditions!$73:$73,conditions!$8:$8,"&lt;="&amp;AR$9,conditions!$9:$9,"&gt;="&amp;AR$9)-SUMIFS(conditions!$71:$71,conditions!$8:$8,"&lt;="&amp;AR$9,conditions!$9:$9,"&gt;="&amp;AR$9)&lt;$U$9,SUMIFS(19:19,$9:$9,AR$9-SUMIFS(conditions!$73:$73,conditions!$8:$8,"&lt;="&amp;AR$9,conditions!$9:$9,"&gt;="&amp;AR$9))*conditions!$U$69*conditions!$U$72,SUMIFS(19:19,$9:$9,AR$9-SUMIFS(conditions!$73:$73,conditions!$8:$8,"&lt;="&amp;AR$9,conditions!$9:$9,"&gt;="&amp;AR$9))*SUMIFS(conditions!$69:$69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*SUMIFS(conditions!$72:$72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))</f>
        <v>7.5600000000000005</v>
      </c>
      <c r="AS100" s="37">
        <f>IF(AS$9="",0,IF(AS$9-SUMIFS(conditions!$73:$73,conditions!$8:$8,"&lt;="&amp;AS$9,conditions!$9:$9,"&gt;="&amp;AS$9)-SUMIFS(conditions!$71:$71,conditions!$8:$8,"&lt;="&amp;AS$9,conditions!$9:$9,"&gt;="&amp;AS$9)&lt;$U$9,SUMIFS(19:19,$9:$9,AS$9-SUMIFS(conditions!$73:$73,conditions!$8:$8,"&lt;="&amp;AS$9,conditions!$9:$9,"&gt;="&amp;AS$9))*conditions!$U$69*conditions!$U$72,SUMIFS(19:19,$9:$9,AS$9-SUMIFS(conditions!$73:$73,conditions!$8:$8,"&lt;="&amp;AS$9,conditions!$9:$9,"&gt;="&amp;AS$9))*SUMIFS(conditions!$69:$69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*SUMIFS(conditions!$72:$72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))</f>
        <v>7.5600000000000005</v>
      </c>
      <c r="AT100" s="37">
        <f>IF(AT$9="",0,IF(AT$9-SUMIFS(conditions!$73:$73,conditions!$8:$8,"&lt;="&amp;AT$9,conditions!$9:$9,"&gt;="&amp;AT$9)-SUMIFS(conditions!$71:$71,conditions!$8:$8,"&lt;="&amp;AT$9,conditions!$9:$9,"&gt;="&amp;AT$9)&lt;$U$9,SUMIFS(19:19,$9:$9,AT$9-SUMIFS(conditions!$73:$73,conditions!$8:$8,"&lt;="&amp;AT$9,conditions!$9:$9,"&gt;="&amp;AT$9))*conditions!$U$69*conditions!$U$72,SUMIFS(19:19,$9:$9,AT$9-SUMIFS(conditions!$73:$73,conditions!$8:$8,"&lt;="&amp;AT$9,conditions!$9:$9,"&gt;="&amp;AT$9))*SUMIFS(conditions!$69:$69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*SUMIFS(conditions!$72:$72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))</f>
        <v>7.5600000000000005</v>
      </c>
      <c r="AU100" s="37">
        <f>IF(AU$9="",0,IF(AU$9-SUMIFS(conditions!$73:$73,conditions!$8:$8,"&lt;="&amp;AU$9,conditions!$9:$9,"&gt;="&amp;AU$9)-SUMIFS(conditions!$71:$71,conditions!$8:$8,"&lt;="&amp;AU$9,conditions!$9:$9,"&gt;="&amp;AU$9)&lt;$U$9,SUMIFS(19:19,$9:$9,AU$9-SUMIFS(conditions!$73:$73,conditions!$8:$8,"&lt;="&amp;AU$9,conditions!$9:$9,"&gt;="&amp;AU$9))*conditions!$U$69*conditions!$U$72,SUMIFS(19:19,$9:$9,AU$9-SUMIFS(conditions!$73:$73,conditions!$8:$8,"&lt;="&amp;AU$9,conditions!$9:$9,"&gt;="&amp;AU$9))*SUMIFS(conditions!$69:$69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*SUMIFS(conditions!$72:$72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))</f>
        <v>7.5600000000000005</v>
      </c>
      <c r="AV100" s="37">
        <f>IF(AV$9="",0,IF(AV$9-SUMIFS(conditions!$73:$73,conditions!$8:$8,"&lt;="&amp;AV$9,conditions!$9:$9,"&gt;="&amp;AV$9)-SUMIFS(conditions!$71:$71,conditions!$8:$8,"&lt;="&amp;AV$9,conditions!$9:$9,"&gt;="&amp;AV$9)&lt;$U$9,SUMIFS(19:19,$9:$9,AV$9-SUMIFS(conditions!$73:$73,conditions!$8:$8,"&lt;="&amp;AV$9,conditions!$9:$9,"&gt;="&amp;AV$9))*conditions!$U$69*conditions!$U$72,SUMIFS(19:19,$9:$9,AV$9-SUMIFS(conditions!$73:$73,conditions!$8:$8,"&lt;="&amp;AV$9,conditions!$9:$9,"&gt;="&amp;AV$9))*SUMIFS(conditions!$69:$69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*SUMIFS(conditions!$72:$72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))</f>
        <v>0</v>
      </c>
      <c r="AW100" s="37">
        <f>IF(AW$9="",0,IF(AW$9-SUMIFS(conditions!$73:$73,conditions!$8:$8,"&lt;="&amp;AW$9,conditions!$9:$9,"&gt;="&amp;AW$9)-SUMIFS(conditions!$71:$71,conditions!$8:$8,"&lt;="&amp;AW$9,conditions!$9:$9,"&gt;="&amp;AW$9)&lt;$U$9,SUMIFS(19:19,$9:$9,AW$9-SUMIFS(conditions!$73:$73,conditions!$8:$8,"&lt;="&amp;AW$9,conditions!$9:$9,"&gt;="&amp;AW$9))*conditions!$U$69*conditions!$U$72,SUMIFS(19:19,$9:$9,AW$9-SUMIFS(conditions!$73:$73,conditions!$8:$8,"&lt;="&amp;AW$9,conditions!$9:$9,"&gt;="&amp;AW$9))*SUMIFS(conditions!$69:$69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*SUMIFS(conditions!$72:$72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))</f>
        <v>0</v>
      </c>
      <c r="AX100" s="37">
        <f>IF(AX$9="",0,IF(AX$9-SUMIFS(conditions!$73:$73,conditions!$8:$8,"&lt;="&amp;AX$9,conditions!$9:$9,"&gt;="&amp;AX$9)-SUMIFS(conditions!$71:$71,conditions!$8:$8,"&lt;="&amp;AX$9,conditions!$9:$9,"&gt;="&amp;AX$9)&lt;$U$9,SUMIFS(19:19,$9:$9,AX$9-SUMIFS(conditions!$73:$73,conditions!$8:$8,"&lt;="&amp;AX$9,conditions!$9:$9,"&gt;="&amp;AX$9))*conditions!$U$69*conditions!$U$72,SUMIFS(19:19,$9:$9,AX$9-SUMIFS(conditions!$73:$73,conditions!$8:$8,"&lt;="&amp;AX$9,conditions!$9:$9,"&gt;="&amp;AX$9))*SUMIFS(conditions!$69:$69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*SUMIFS(conditions!$72:$72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))</f>
        <v>7.5600000000000005</v>
      </c>
      <c r="AY100" s="37">
        <f>IF(AY$9="",0,IF(AY$9-SUMIFS(conditions!$73:$73,conditions!$8:$8,"&lt;="&amp;AY$9,conditions!$9:$9,"&gt;="&amp;AY$9)-SUMIFS(conditions!$71:$71,conditions!$8:$8,"&lt;="&amp;AY$9,conditions!$9:$9,"&gt;="&amp;AY$9)&lt;$U$9,SUMIFS(19:19,$9:$9,AY$9-SUMIFS(conditions!$73:$73,conditions!$8:$8,"&lt;="&amp;AY$9,conditions!$9:$9,"&gt;="&amp;AY$9))*conditions!$U$69*conditions!$U$72,SUMIFS(19:19,$9:$9,AY$9-SUMIFS(conditions!$73:$73,conditions!$8:$8,"&lt;="&amp;AY$9,conditions!$9:$9,"&gt;="&amp;AY$9))*SUMIFS(conditions!$69:$69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*SUMIFS(conditions!$72:$72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))</f>
        <v>7.5600000000000005</v>
      </c>
      <c r="AZ100" s="37">
        <f>IF(AZ$9="",0,IF(AZ$9-SUMIFS(conditions!$73:$73,conditions!$8:$8,"&lt;="&amp;AZ$9,conditions!$9:$9,"&gt;="&amp;AZ$9)-SUMIFS(conditions!$71:$71,conditions!$8:$8,"&lt;="&amp;AZ$9,conditions!$9:$9,"&gt;="&amp;AZ$9)&lt;$U$9,SUMIFS(19:19,$9:$9,AZ$9-SUMIFS(conditions!$73:$73,conditions!$8:$8,"&lt;="&amp;AZ$9,conditions!$9:$9,"&gt;="&amp;AZ$9))*conditions!$U$69*conditions!$U$72,SUMIFS(19:19,$9:$9,AZ$9-SUMIFS(conditions!$73:$73,conditions!$8:$8,"&lt;="&amp;AZ$9,conditions!$9:$9,"&gt;="&amp;AZ$9))*SUMIFS(conditions!$69:$69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*SUMIFS(conditions!$72:$72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))</f>
        <v>7.5600000000000005</v>
      </c>
      <c r="BA100" s="37">
        <f>IF(BA$9="",0,IF(BA$9-SUMIFS(conditions!$73:$73,conditions!$8:$8,"&lt;="&amp;BA$9,conditions!$9:$9,"&gt;="&amp;BA$9)-SUMIFS(conditions!$71:$71,conditions!$8:$8,"&lt;="&amp;BA$9,conditions!$9:$9,"&gt;="&amp;BA$9)&lt;$U$9,SUMIFS(19:19,$9:$9,BA$9-SUMIFS(conditions!$73:$73,conditions!$8:$8,"&lt;="&amp;BA$9,conditions!$9:$9,"&gt;="&amp;BA$9))*conditions!$U$69*conditions!$U$72,SUMIFS(19:19,$9:$9,BA$9-SUMIFS(conditions!$73:$73,conditions!$8:$8,"&lt;="&amp;BA$9,conditions!$9:$9,"&gt;="&amp;BA$9))*SUMIFS(conditions!$69:$69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*SUMIFS(conditions!$72:$72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))</f>
        <v>7.5600000000000005</v>
      </c>
      <c r="BB100" s="37">
        <f>IF(BB$9="",0,IF(BB$9-SUMIFS(conditions!$73:$73,conditions!$8:$8,"&lt;="&amp;BB$9,conditions!$9:$9,"&gt;="&amp;BB$9)-SUMIFS(conditions!$71:$71,conditions!$8:$8,"&lt;="&amp;BB$9,conditions!$9:$9,"&gt;="&amp;BB$9)&lt;$U$9,SUMIFS(19:19,$9:$9,BB$9-SUMIFS(conditions!$73:$73,conditions!$8:$8,"&lt;="&amp;BB$9,conditions!$9:$9,"&gt;="&amp;BB$9))*conditions!$U$69*conditions!$U$72,SUMIFS(19:19,$9:$9,BB$9-SUMIFS(conditions!$73:$73,conditions!$8:$8,"&lt;="&amp;BB$9,conditions!$9:$9,"&gt;="&amp;BB$9))*SUMIFS(conditions!$69:$69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*SUMIFS(conditions!$72:$72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))</f>
        <v>7.5600000000000005</v>
      </c>
      <c r="BC100" s="37">
        <f>IF(BC$9="",0,IF(BC$9-SUMIFS(conditions!$73:$73,conditions!$8:$8,"&lt;="&amp;BC$9,conditions!$9:$9,"&gt;="&amp;BC$9)-SUMIFS(conditions!$71:$71,conditions!$8:$8,"&lt;="&amp;BC$9,conditions!$9:$9,"&gt;="&amp;BC$9)&lt;$U$9,SUMIFS(19:19,$9:$9,BC$9-SUMIFS(conditions!$73:$73,conditions!$8:$8,"&lt;="&amp;BC$9,conditions!$9:$9,"&gt;="&amp;BC$9))*conditions!$U$69*conditions!$U$72,SUMIFS(19:19,$9:$9,BC$9-SUMIFS(conditions!$73:$73,conditions!$8:$8,"&lt;="&amp;BC$9,conditions!$9:$9,"&gt;="&amp;BC$9))*SUMIFS(conditions!$69:$69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*SUMIFS(conditions!$72:$72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))</f>
        <v>0</v>
      </c>
      <c r="BD100" s="37">
        <f>IF(BD$9="",0,IF(BD$9-SUMIFS(conditions!$73:$73,conditions!$8:$8,"&lt;="&amp;BD$9,conditions!$9:$9,"&gt;="&amp;BD$9)-SUMIFS(conditions!$71:$71,conditions!$8:$8,"&lt;="&amp;BD$9,conditions!$9:$9,"&gt;="&amp;BD$9)&lt;$U$9,SUMIFS(19:19,$9:$9,BD$9-SUMIFS(conditions!$73:$73,conditions!$8:$8,"&lt;="&amp;BD$9,conditions!$9:$9,"&gt;="&amp;BD$9))*conditions!$U$69*conditions!$U$72,SUMIFS(19:19,$9:$9,BD$9-SUMIFS(conditions!$73:$73,conditions!$8:$8,"&lt;="&amp;BD$9,conditions!$9:$9,"&gt;="&amp;BD$9))*SUMIFS(conditions!$69:$69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*SUMIFS(conditions!$72:$72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))</f>
        <v>0</v>
      </c>
      <c r="BE100" s="37">
        <f>IF(BE$9="",0,IF(BE$9-SUMIFS(conditions!$73:$73,conditions!$8:$8,"&lt;="&amp;BE$9,conditions!$9:$9,"&gt;="&amp;BE$9)-SUMIFS(conditions!$71:$71,conditions!$8:$8,"&lt;="&amp;BE$9,conditions!$9:$9,"&gt;="&amp;BE$9)&lt;$U$9,SUMIFS(19:19,$9:$9,BE$9-SUMIFS(conditions!$73:$73,conditions!$8:$8,"&lt;="&amp;BE$9,conditions!$9:$9,"&gt;="&amp;BE$9))*conditions!$U$69*conditions!$U$72,SUMIFS(19:19,$9:$9,BE$9-SUMIFS(conditions!$73:$73,conditions!$8:$8,"&lt;="&amp;BE$9,conditions!$9:$9,"&gt;="&amp;BE$9))*SUMIFS(conditions!$69:$69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*SUMIFS(conditions!$72:$72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))</f>
        <v>7.5600000000000005</v>
      </c>
      <c r="BF100" s="37">
        <f>IF(BF$9="",0,IF(BF$9-SUMIFS(conditions!$73:$73,conditions!$8:$8,"&lt;="&amp;BF$9,conditions!$9:$9,"&gt;="&amp;BF$9)-SUMIFS(conditions!$71:$71,conditions!$8:$8,"&lt;="&amp;BF$9,conditions!$9:$9,"&gt;="&amp;BF$9)&lt;$U$9,SUMIFS(19:19,$9:$9,BF$9-SUMIFS(conditions!$73:$73,conditions!$8:$8,"&lt;="&amp;BF$9,conditions!$9:$9,"&gt;="&amp;BF$9))*conditions!$U$69*conditions!$U$72,SUMIFS(19:19,$9:$9,BF$9-SUMIFS(conditions!$73:$73,conditions!$8:$8,"&lt;="&amp;BF$9,conditions!$9:$9,"&gt;="&amp;BF$9))*SUMIFS(conditions!$69:$69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*SUMIFS(conditions!$72:$72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))</f>
        <v>7.5600000000000005</v>
      </c>
      <c r="BG100" s="37">
        <f>IF(BG$9="",0,IF(BG$9-SUMIFS(conditions!$73:$73,conditions!$8:$8,"&lt;="&amp;BG$9,conditions!$9:$9,"&gt;="&amp;BG$9)-SUMIFS(conditions!$71:$71,conditions!$8:$8,"&lt;="&amp;BG$9,conditions!$9:$9,"&gt;="&amp;BG$9)&lt;$U$9,SUMIFS(19:19,$9:$9,BG$9-SUMIFS(conditions!$73:$73,conditions!$8:$8,"&lt;="&amp;BG$9,conditions!$9:$9,"&gt;="&amp;BG$9))*conditions!$U$69*conditions!$U$72,SUMIFS(19:19,$9:$9,BG$9-SUMIFS(conditions!$73:$73,conditions!$8:$8,"&lt;="&amp;BG$9,conditions!$9:$9,"&gt;="&amp;BG$9))*SUMIFS(conditions!$69:$69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*SUMIFS(conditions!$72:$72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))</f>
        <v>7.5600000000000005</v>
      </c>
      <c r="BH100" s="37">
        <f>IF(BH$9="",0,IF(BH$9-SUMIFS(conditions!$73:$73,conditions!$8:$8,"&lt;="&amp;BH$9,conditions!$9:$9,"&gt;="&amp;BH$9)-SUMIFS(conditions!$71:$71,conditions!$8:$8,"&lt;="&amp;BH$9,conditions!$9:$9,"&gt;="&amp;BH$9)&lt;$U$9,SUMIFS(19:19,$9:$9,BH$9-SUMIFS(conditions!$73:$73,conditions!$8:$8,"&lt;="&amp;BH$9,conditions!$9:$9,"&gt;="&amp;BH$9))*conditions!$U$69*conditions!$U$72,SUMIFS(19:19,$9:$9,BH$9-SUMIFS(conditions!$73:$73,conditions!$8:$8,"&lt;="&amp;BH$9,conditions!$9:$9,"&gt;="&amp;BH$9))*SUMIFS(conditions!$69:$69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*SUMIFS(conditions!$72:$72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))</f>
        <v>7.5600000000000005</v>
      </c>
      <c r="BI100" s="37">
        <f>IF(BI$9="",0,IF(BI$9-SUMIFS(conditions!$73:$73,conditions!$8:$8,"&lt;="&amp;BI$9,conditions!$9:$9,"&gt;="&amp;BI$9)-SUMIFS(conditions!$71:$71,conditions!$8:$8,"&lt;="&amp;BI$9,conditions!$9:$9,"&gt;="&amp;BI$9)&lt;$U$9,SUMIFS(19:19,$9:$9,BI$9-SUMIFS(conditions!$73:$73,conditions!$8:$8,"&lt;="&amp;BI$9,conditions!$9:$9,"&gt;="&amp;BI$9))*conditions!$U$69*conditions!$U$72,SUMIFS(19:19,$9:$9,BI$9-SUMIFS(conditions!$73:$73,conditions!$8:$8,"&lt;="&amp;BI$9,conditions!$9:$9,"&gt;="&amp;BI$9))*SUMIFS(conditions!$69:$69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*SUMIFS(conditions!$72:$72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))</f>
        <v>7.5600000000000005</v>
      </c>
      <c r="BJ100" s="37">
        <f>IF(BJ$9="",0,IF(BJ$9-SUMIFS(conditions!$73:$73,conditions!$8:$8,"&lt;="&amp;BJ$9,conditions!$9:$9,"&gt;="&amp;BJ$9)-SUMIFS(conditions!$71:$71,conditions!$8:$8,"&lt;="&amp;BJ$9,conditions!$9:$9,"&gt;="&amp;BJ$9)&lt;$U$9,SUMIFS(19:19,$9:$9,BJ$9-SUMIFS(conditions!$73:$73,conditions!$8:$8,"&lt;="&amp;BJ$9,conditions!$9:$9,"&gt;="&amp;BJ$9))*conditions!$U$69*conditions!$U$72,SUMIFS(19:19,$9:$9,BJ$9-SUMIFS(conditions!$73:$73,conditions!$8:$8,"&lt;="&amp;BJ$9,conditions!$9:$9,"&gt;="&amp;BJ$9))*SUMIFS(conditions!$69:$69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*SUMIFS(conditions!$72:$72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))</f>
        <v>0</v>
      </c>
      <c r="BK100" s="37">
        <f>IF(BK$9="",0,IF(BK$9-SUMIFS(conditions!$73:$73,conditions!$8:$8,"&lt;="&amp;BK$9,conditions!$9:$9,"&gt;="&amp;BK$9)-SUMIFS(conditions!$71:$71,conditions!$8:$8,"&lt;="&amp;BK$9,conditions!$9:$9,"&gt;="&amp;BK$9)&lt;$U$9,SUMIFS(19:19,$9:$9,BK$9-SUMIFS(conditions!$73:$73,conditions!$8:$8,"&lt;="&amp;BK$9,conditions!$9:$9,"&gt;="&amp;BK$9))*conditions!$U$69*conditions!$U$72,SUMIFS(19:19,$9:$9,BK$9-SUMIFS(conditions!$73:$73,conditions!$8:$8,"&lt;="&amp;BK$9,conditions!$9:$9,"&gt;="&amp;BK$9))*SUMIFS(conditions!$69:$69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*SUMIFS(conditions!$72:$72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))</f>
        <v>0</v>
      </c>
      <c r="BL100" s="37">
        <f>IF(BL$9="",0,IF(BL$9-SUMIFS(conditions!$73:$73,conditions!$8:$8,"&lt;="&amp;BL$9,conditions!$9:$9,"&gt;="&amp;BL$9)-SUMIFS(conditions!$71:$71,conditions!$8:$8,"&lt;="&amp;BL$9,conditions!$9:$9,"&gt;="&amp;BL$9)&lt;$U$9,SUMIFS(19:19,$9:$9,BL$9-SUMIFS(conditions!$73:$73,conditions!$8:$8,"&lt;="&amp;BL$9,conditions!$9:$9,"&gt;="&amp;BL$9))*conditions!$U$69*conditions!$U$72,SUMIFS(19:19,$9:$9,BL$9-SUMIFS(conditions!$73:$73,conditions!$8:$8,"&lt;="&amp;BL$9,conditions!$9:$9,"&gt;="&amp;BL$9))*SUMIFS(conditions!$69:$69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*SUMIFS(conditions!$72:$72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))</f>
        <v>7.5600000000000005</v>
      </c>
      <c r="BM100" s="37">
        <f>IF(BM$9="",0,IF(BM$9-SUMIFS(conditions!$73:$73,conditions!$8:$8,"&lt;="&amp;BM$9,conditions!$9:$9,"&gt;="&amp;BM$9)-SUMIFS(conditions!$71:$71,conditions!$8:$8,"&lt;="&amp;BM$9,conditions!$9:$9,"&gt;="&amp;BM$9)&lt;$U$9,SUMIFS(19:19,$9:$9,BM$9-SUMIFS(conditions!$73:$73,conditions!$8:$8,"&lt;="&amp;BM$9,conditions!$9:$9,"&gt;="&amp;BM$9))*conditions!$U$69*conditions!$U$72,SUMIFS(19:19,$9:$9,BM$9-SUMIFS(conditions!$73:$73,conditions!$8:$8,"&lt;="&amp;BM$9,conditions!$9:$9,"&gt;="&amp;BM$9))*SUMIFS(conditions!$69:$69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*SUMIFS(conditions!$72:$72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))</f>
        <v>7.5600000000000005</v>
      </c>
      <c r="BN100" s="37">
        <f>IF(BN$9="",0,IF(BN$9-SUMIFS(conditions!$73:$73,conditions!$8:$8,"&lt;="&amp;BN$9,conditions!$9:$9,"&gt;="&amp;BN$9)-SUMIFS(conditions!$71:$71,conditions!$8:$8,"&lt;="&amp;BN$9,conditions!$9:$9,"&gt;="&amp;BN$9)&lt;$U$9,SUMIFS(19:19,$9:$9,BN$9-SUMIFS(conditions!$73:$73,conditions!$8:$8,"&lt;="&amp;BN$9,conditions!$9:$9,"&gt;="&amp;BN$9))*conditions!$U$69*conditions!$U$72,SUMIFS(19:19,$9:$9,BN$9-SUMIFS(conditions!$73:$73,conditions!$8:$8,"&lt;="&amp;BN$9,conditions!$9:$9,"&gt;="&amp;BN$9))*SUMIFS(conditions!$69:$69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*SUMIFS(conditions!$72:$72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))</f>
        <v>7.5600000000000005</v>
      </c>
      <c r="BO100" s="37">
        <f>IF(BO$9="",0,IF(BO$9-SUMIFS(conditions!$73:$73,conditions!$8:$8,"&lt;="&amp;BO$9,conditions!$9:$9,"&gt;="&amp;BO$9)-SUMIFS(conditions!$71:$71,conditions!$8:$8,"&lt;="&amp;BO$9,conditions!$9:$9,"&gt;="&amp;BO$9)&lt;$U$9,SUMIFS(19:19,$9:$9,BO$9-SUMIFS(conditions!$73:$73,conditions!$8:$8,"&lt;="&amp;BO$9,conditions!$9:$9,"&gt;="&amp;BO$9))*conditions!$U$69*conditions!$U$72,SUMIFS(19:19,$9:$9,BO$9-SUMIFS(conditions!$73:$73,conditions!$8:$8,"&lt;="&amp;BO$9,conditions!$9:$9,"&gt;="&amp;BO$9))*SUMIFS(conditions!$69:$69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*SUMIFS(conditions!$72:$72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))</f>
        <v>9.4500000000000011</v>
      </c>
      <c r="BP100" s="37">
        <f>IF(BP$9="",0,IF(BP$9-SUMIFS(conditions!$73:$73,conditions!$8:$8,"&lt;="&amp;BP$9,conditions!$9:$9,"&gt;="&amp;BP$9)-SUMIFS(conditions!$71:$71,conditions!$8:$8,"&lt;="&amp;BP$9,conditions!$9:$9,"&gt;="&amp;BP$9)&lt;$U$9,SUMIFS(19:19,$9:$9,BP$9-SUMIFS(conditions!$73:$73,conditions!$8:$8,"&lt;="&amp;BP$9,conditions!$9:$9,"&gt;="&amp;BP$9))*conditions!$U$69*conditions!$U$72,SUMIFS(19:19,$9:$9,BP$9-SUMIFS(conditions!$73:$73,conditions!$8:$8,"&lt;="&amp;BP$9,conditions!$9:$9,"&gt;="&amp;BP$9))*SUMIFS(conditions!$69:$69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*SUMIFS(conditions!$72:$72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))</f>
        <v>9.4500000000000011</v>
      </c>
      <c r="BQ100" s="37">
        <f>IF(BQ$9="",0,IF(BQ$9-SUMIFS(conditions!$73:$73,conditions!$8:$8,"&lt;="&amp;BQ$9,conditions!$9:$9,"&gt;="&amp;BQ$9)-SUMIFS(conditions!$71:$71,conditions!$8:$8,"&lt;="&amp;BQ$9,conditions!$9:$9,"&gt;="&amp;BQ$9)&lt;$U$9,SUMIFS(19:19,$9:$9,BQ$9-SUMIFS(conditions!$73:$73,conditions!$8:$8,"&lt;="&amp;BQ$9,conditions!$9:$9,"&gt;="&amp;BQ$9))*conditions!$U$69*conditions!$U$72,SUMIFS(19:19,$9:$9,BQ$9-SUMIFS(conditions!$73:$73,conditions!$8:$8,"&lt;="&amp;BQ$9,conditions!$9:$9,"&gt;="&amp;BQ$9))*SUMIFS(conditions!$69:$69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*SUMIFS(conditions!$72:$72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))</f>
        <v>0</v>
      </c>
      <c r="BR100" s="37">
        <f>IF(BR$9="",0,IF(BR$9-SUMIFS(conditions!$73:$73,conditions!$8:$8,"&lt;="&amp;BR$9,conditions!$9:$9,"&gt;="&amp;BR$9)-SUMIFS(conditions!$71:$71,conditions!$8:$8,"&lt;="&amp;BR$9,conditions!$9:$9,"&gt;="&amp;BR$9)&lt;$U$9,SUMIFS(19:19,$9:$9,BR$9-SUMIFS(conditions!$73:$73,conditions!$8:$8,"&lt;="&amp;BR$9,conditions!$9:$9,"&gt;="&amp;BR$9))*conditions!$U$69*conditions!$U$72,SUMIFS(19:19,$9:$9,BR$9-SUMIFS(conditions!$73:$73,conditions!$8:$8,"&lt;="&amp;BR$9,conditions!$9:$9,"&gt;="&amp;BR$9))*SUMIFS(conditions!$69:$69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*SUMIFS(conditions!$72:$72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))</f>
        <v>0</v>
      </c>
      <c r="BS100" s="37">
        <f>IF(BS$9="",0,IF(BS$9-SUMIFS(conditions!$73:$73,conditions!$8:$8,"&lt;="&amp;BS$9,conditions!$9:$9,"&gt;="&amp;BS$9)-SUMIFS(conditions!$71:$71,conditions!$8:$8,"&lt;="&amp;BS$9,conditions!$9:$9,"&gt;="&amp;BS$9)&lt;$U$9,SUMIFS(19:19,$9:$9,BS$9-SUMIFS(conditions!$73:$73,conditions!$8:$8,"&lt;="&amp;BS$9,conditions!$9:$9,"&gt;="&amp;BS$9))*conditions!$U$69*conditions!$U$72,SUMIFS(19:19,$9:$9,BS$9-SUMIFS(conditions!$73:$73,conditions!$8:$8,"&lt;="&amp;BS$9,conditions!$9:$9,"&gt;="&amp;BS$9))*SUMIFS(conditions!$69:$69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*SUMIFS(conditions!$72:$72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))</f>
        <v>9.4500000000000011</v>
      </c>
      <c r="BT100" s="37">
        <f>IF(BT$9="",0,IF(BT$9-SUMIFS(conditions!$73:$73,conditions!$8:$8,"&lt;="&amp;BT$9,conditions!$9:$9,"&gt;="&amp;BT$9)-SUMIFS(conditions!$71:$71,conditions!$8:$8,"&lt;="&amp;BT$9,conditions!$9:$9,"&gt;="&amp;BT$9)&lt;$U$9,SUMIFS(19:19,$9:$9,BT$9-SUMIFS(conditions!$73:$73,conditions!$8:$8,"&lt;="&amp;BT$9,conditions!$9:$9,"&gt;="&amp;BT$9))*conditions!$U$69*conditions!$U$72,SUMIFS(19:19,$9:$9,BT$9-SUMIFS(conditions!$73:$73,conditions!$8:$8,"&lt;="&amp;BT$9,conditions!$9:$9,"&gt;="&amp;BT$9))*SUMIFS(conditions!$69:$69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*SUMIFS(conditions!$72:$72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))</f>
        <v>9.4500000000000011</v>
      </c>
      <c r="BU100" s="37">
        <f>IF(BU$9="",0,IF(BU$9-SUMIFS(conditions!$73:$73,conditions!$8:$8,"&lt;="&amp;BU$9,conditions!$9:$9,"&gt;="&amp;BU$9)-SUMIFS(conditions!$71:$71,conditions!$8:$8,"&lt;="&amp;BU$9,conditions!$9:$9,"&gt;="&amp;BU$9)&lt;$U$9,SUMIFS(19:19,$9:$9,BU$9-SUMIFS(conditions!$73:$73,conditions!$8:$8,"&lt;="&amp;BU$9,conditions!$9:$9,"&gt;="&amp;BU$9))*conditions!$U$69*conditions!$U$72,SUMIFS(19:19,$9:$9,BU$9-SUMIFS(conditions!$73:$73,conditions!$8:$8,"&lt;="&amp;BU$9,conditions!$9:$9,"&gt;="&amp;BU$9))*SUMIFS(conditions!$69:$69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*SUMIFS(conditions!$72:$72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))</f>
        <v>9.4500000000000011</v>
      </c>
      <c r="BV100" s="37">
        <f>IF(BV$9="",0,IF(BV$9-SUMIFS(conditions!$73:$73,conditions!$8:$8,"&lt;="&amp;BV$9,conditions!$9:$9,"&gt;="&amp;BV$9)-SUMIFS(conditions!$71:$71,conditions!$8:$8,"&lt;="&amp;BV$9,conditions!$9:$9,"&gt;="&amp;BV$9)&lt;$U$9,SUMIFS(19:19,$9:$9,BV$9-SUMIFS(conditions!$73:$73,conditions!$8:$8,"&lt;="&amp;BV$9,conditions!$9:$9,"&gt;="&amp;BV$9))*conditions!$U$69*conditions!$U$72,SUMIFS(19:19,$9:$9,BV$9-SUMIFS(conditions!$73:$73,conditions!$8:$8,"&lt;="&amp;BV$9,conditions!$9:$9,"&gt;="&amp;BV$9))*SUMIFS(conditions!$69:$69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*SUMIFS(conditions!$72:$72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))</f>
        <v>9.4500000000000011</v>
      </c>
      <c r="BW100" s="37">
        <f>IF(BW$9="",0,IF(BW$9-SUMIFS(conditions!$73:$73,conditions!$8:$8,"&lt;="&amp;BW$9,conditions!$9:$9,"&gt;="&amp;BW$9)-SUMIFS(conditions!$71:$71,conditions!$8:$8,"&lt;="&amp;BW$9,conditions!$9:$9,"&gt;="&amp;BW$9)&lt;$U$9,SUMIFS(19:19,$9:$9,BW$9-SUMIFS(conditions!$73:$73,conditions!$8:$8,"&lt;="&amp;BW$9,conditions!$9:$9,"&gt;="&amp;BW$9))*conditions!$U$69*conditions!$U$72,SUMIFS(19:19,$9:$9,BW$9-SUMIFS(conditions!$73:$73,conditions!$8:$8,"&lt;="&amp;BW$9,conditions!$9:$9,"&gt;="&amp;BW$9))*SUMIFS(conditions!$69:$69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*SUMIFS(conditions!$72:$72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))</f>
        <v>9.4500000000000011</v>
      </c>
      <c r="BX100" s="37">
        <f>IF(BX$9="",0,IF(BX$9-SUMIFS(conditions!$73:$73,conditions!$8:$8,"&lt;="&amp;BX$9,conditions!$9:$9,"&gt;="&amp;BX$9)-SUMIFS(conditions!$71:$71,conditions!$8:$8,"&lt;="&amp;BX$9,conditions!$9:$9,"&gt;="&amp;BX$9)&lt;$U$9,SUMIFS(19:19,$9:$9,BX$9-SUMIFS(conditions!$73:$73,conditions!$8:$8,"&lt;="&amp;BX$9,conditions!$9:$9,"&gt;="&amp;BX$9))*conditions!$U$69*conditions!$U$72,SUMIFS(19:19,$9:$9,BX$9-SUMIFS(conditions!$73:$73,conditions!$8:$8,"&lt;="&amp;BX$9,conditions!$9:$9,"&gt;="&amp;BX$9))*SUMIFS(conditions!$69:$69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*SUMIFS(conditions!$72:$72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))</f>
        <v>0</v>
      </c>
      <c r="BY100" s="37">
        <f>IF(BY$9="",0,IF(BY$9-SUMIFS(conditions!$73:$73,conditions!$8:$8,"&lt;="&amp;BY$9,conditions!$9:$9,"&gt;="&amp;BY$9)-SUMIFS(conditions!$71:$71,conditions!$8:$8,"&lt;="&amp;BY$9,conditions!$9:$9,"&gt;="&amp;BY$9)&lt;$U$9,SUMIFS(19:19,$9:$9,BY$9-SUMIFS(conditions!$73:$73,conditions!$8:$8,"&lt;="&amp;BY$9,conditions!$9:$9,"&gt;="&amp;BY$9))*conditions!$U$69*conditions!$U$72,SUMIFS(19:19,$9:$9,BY$9-SUMIFS(conditions!$73:$73,conditions!$8:$8,"&lt;="&amp;BY$9,conditions!$9:$9,"&gt;="&amp;BY$9))*SUMIFS(conditions!$69:$69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*SUMIFS(conditions!$72:$72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))</f>
        <v>0</v>
      </c>
      <c r="BZ100" s="37">
        <f>IF(BZ$9="",0,IF(BZ$9-SUMIFS(conditions!$73:$73,conditions!$8:$8,"&lt;="&amp;BZ$9,conditions!$9:$9,"&gt;="&amp;BZ$9)-SUMIFS(conditions!$71:$71,conditions!$8:$8,"&lt;="&amp;BZ$9,conditions!$9:$9,"&gt;="&amp;BZ$9)&lt;$U$9,SUMIFS(19:19,$9:$9,BZ$9-SUMIFS(conditions!$73:$73,conditions!$8:$8,"&lt;="&amp;BZ$9,conditions!$9:$9,"&gt;="&amp;BZ$9))*conditions!$U$69*conditions!$U$72,SUMIFS(19:19,$9:$9,BZ$9-SUMIFS(conditions!$73:$73,conditions!$8:$8,"&lt;="&amp;BZ$9,conditions!$9:$9,"&gt;="&amp;BZ$9))*SUMIFS(conditions!$69:$69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*SUMIFS(conditions!$72:$72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))</f>
        <v>9.4500000000000011</v>
      </c>
      <c r="CA100" s="37">
        <f>IF(CA$9="",0,IF(CA$9-SUMIFS(conditions!$73:$73,conditions!$8:$8,"&lt;="&amp;CA$9,conditions!$9:$9,"&gt;="&amp;CA$9)-SUMIFS(conditions!$71:$71,conditions!$8:$8,"&lt;="&amp;CA$9,conditions!$9:$9,"&gt;="&amp;CA$9)&lt;$U$9,SUMIFS(19:19,$9:$9,CA$9-SUMIFS(conditions!$73:$73,conditions!$8:$8,"&lt;="&amp;CA$9,conditions!$9:$9,"&gt;="&amp;CA$9))*conditions!$U$69*conditions!$U$72,SUMIFS(19:19,$9:$9,CA$9-SUMIFS(conditions!$73:$73,conditions!$8:$8,"&lt;="&amp;CA$9,conditions!$9:$9,"&gt;="&amp;CA$9))*SUMIFS(conditions!$69:$69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*SUMIFS(conditions!$72:$72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))</f>
        <v>9.4500000000000011</v>
      </c>
      <c r="CB100" s="37">
        <f>IF(CB$9="",0,IF(CB$9-SUMIFS(conditions!$73:$73,conditions!$8:$8,"&lt;="&amp;CB$9,conditions!$9:$9,"&gt;="&amp;CB$9)-SUMIFS(conditions!$71:$71,conditions!$8:$8,"&lt;="&amp;CB$9,conditions!$9:$9,"&gt;="&amp;CB$9)&lt;$U$9,SUMIFS(19:19,$9:$9,CB$9-SUMIFS(conditions!$73:$73,conditions!$8:$8,"&lt;="&amp;CB$9,conditions!$9:$9,"&gt;="&amp;CB$9))*conditions!$U$69*conditions!$U$72,SUMIFS(19:19,$9:$9,CB$9-SUMIFS(conditions!$73:$73,conditions!$8:$8,"&lt;="&amp;CB$9,conditions!$9:$9,"&gt;="&amp;CB$9))*SUMIFS(conditions!$69:$69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*SUMIFS(conditions!$72:$72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))</f>
        <v>9.4500000000000011</v>
      </c>
      <c r="CC100" s="37">
        <f>IF(CC$9="",0,IF(CC$9-SUMIFS(conditions!$73:$73,conditions!$8:$8,"&lt;="&amp;CC$9,conditions!$9:$9,"&gt;="&amp;CC$9)-SUMIFS(conditions!$71:$71,conditions!$8:$8,"&lt;="&amp;CC$9,conditions!$9:$9,"&gt;="&amp;CC$9)&lt;$U$9,SUMIFS(19:19,$9:$9,CC$9-SUMIFS(conditions!$73:$73,conditions!$8:$8,"&lt;="&amp;CC$9,conditions!$9:$9,"&gt;="&amp;CC$9))*conditions!$U$69*conditions!$U$72,SUMIFS(19:19,$9:$9,CC$9-SUMIFS(conditions!$73:$73,conditions!$8:$8,"&lt;="&amp;CC$9,conditions!$9:$9,"&gt;="&amp;CC$9))*SUMIFS(conditions!$69:$69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*SUMIFS(conditions!$72:$72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))</f>
        <v>9.4500000000000011</v>
      </c>
      <c r="CD100" s="37">
        <f>IF(CD$9="",0,IF(CD$9-SUMIFS(conditions!$73:$73,conditions!$8:$8,"&lt;="&amp;CD$9,conditions!$9:$9,"&gt;="&amp;CD$9)-SUMIFS(conditions!$71:$71,conditions!$8:$8,"&lt;="&amp;CD$9,conditions!$9:$9,"&gt;="&amp;CD$9)&lt;$U$9,SUMIFS(19:19,$9:$9,CD$9-SUMIFS(conditions!$73:$73,conditions!$8:$8,"&lt;="&amp;CD$9,conditions!$9:$9,"&gt;="&amp;CD$9))*conditions!$U$69*conditions!$U$72,SUMIFS(19:19,$9:$9,CD$9-SUMIFS(conditions!$73:$73,conditions!$8:$8,"&lt;="&amp;CD$9,conditions!$9:$9,"&gt;="&amp;CD$9))*SUMIFS(conditions!$69:$69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*SUMIFS(conditions!$72:$72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))</f>
        <v>9.4500000000000011</v>
      </c>
      <c r="CE100" s="37">
        <f>IF(CE$9="",0,IF(CE$9-SUMIFS(conditions!$73:$73,conditions!$8:$8,"&lt;="&amp;CE$9,conditions!$9:$9,"&gt;="&amp;CE$9)-SUMIFS(conditions!$71:$71,conditions!$8:$8,"&lt;="&amp;CE$9,conditions!$9:$9,"&gt;="&amp;CE$9)&lt;$U$9,SUMIFS(19:19,$9:$9,CE$9-SUMIFS(conditions!$73:$73,conditions!$8:$8,"&lt;="&amp;CE$9,conditions!$9:$9,"&gt;="&amp;CE$9))*conditions!$U$69*conditions!$U$72,SUMIFS(19:19,$9:$9,CE$9-SUMIFS(conditions!$73:$73,conditions!$8:$8,"&lt;="&amp;CE$9,conditions!$9:$9,"&gt;="&amp;CE$9))*SUMIFS(conditions!$69:$69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*SUMIFS(conditions!$72:$72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))</f>
        <v>0</v>
      </c>
      <c r="CF100" s="37">
        <f>IF(CF$9="",0,IF(CF$9-SUMIFS(conditions!$73:$73,conditions!$8:$8,"&lt;="&amp;CF$9,conditions!$9:$9,"&gt;="&amp;CF$9)-SUMIFS(conditions!$71:$71,conditions!$8:$8,"&lt;="&amp;CF$9,conditions!$9:$9,"&gt;="&amp;CF$9)&lt;$U$9,SUMIFS(19:19,$9:$9,CF$9-SUMIFS(conditions!$73:$73,conditions!$8:$8,"&lt;="&amp;CF$9,conditions!$9:$9,"&gt;="&amp;CF$9))*conditions!$U$69*conditions!$U$72,SUMIFS(19:19,$9:$9,CF$9-SUMIFS(conditions!$73:$73,conditions!$8:$8,"&lt;="&amp;CF$9,conditions!$9:$9,"&gt;="&amp;CF$9))*SUMIFS(conditions!$69:$69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*SUMIFS(conditions!$72:$72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))</f>
        <v>0</v>
      </c>
      <c r="CG100" s="37">
        <f>IF(CG$9="",0,IF(CG$9-SUMIFS(conditions!$73:$73,conditions!$8:$8,"&lt;="&amp;CG$9,conditions!$9:$9,"&gt;="&amp;CG$9)-SUMIFS(conditions!$71:$71,conditions!$8:$8,"&lt;="&amp;CG$9,conditions!$9:$9,"&gt;="&amp;CG$9)&lt;$U$9,SUMIFS(19:19,$9:$9,CG$9-SUMIFS(conditions!$73:$73,conditions!$8:$8,"&lt;="&amp;CG$9,conditions!$9:$9,"&gt;="&amp;CG$9))*conditions!$U$69*conditions!$U$72,SUMIFS(19:19,$9:$9,CG$9-SUMIFS(conditions!$73:$73,conditions!$8:$8,"&lt;="&amp;CG$9,conditions!$9:$9,"&gt;="&amp;CG$9))*SUMIFS(conditions!$69:$69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*SUMIFS(conditions!$72:$72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))</f>
        <v>9.4500000000000011</v>
      </c>
      <c r="CH100" s="37">
        <f>IF(CH$9="",0,IF(CH$9-SUMIFS(conditions!$73:$73,conditions!$8:$8,"&lt;="&amp;CH$9,conditions!$9:$9,"&gt;="&amp;CH$9)-SUMIFS(conditions!$71:$71,conditions!$8:$8,"&lt;="&amp;CH$9,conditions!$9:$9,"&gt;="&amp;CH$9)&lt;$U$9,SUMIFS(19:19,$9:$9,CH$9-SUMIFS(conditions!$73:$73,conditions!$8:$8,"&lt;="&amp;CH$9,conditions!$9:$9,"&gt;="&amp;CH$9))*conditions!$U$69*conditions!$U$72,SUMIFS(19:19,$9:$9,CH$9-SUMIFS(conditions!$73:$73,conditions!$8:$8,"&lt;="&amp;CH$9,conditions!$9:$9,"&gt;="&amp;CH$9))*SUMIFS(conditions!$69:$69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*SUMIFS(conditions!$72:$72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))</f>
        <v>9.4500000000000011</v>
      </c>
      <c r="CI100" s="37">
        <f>IF(CI$9="",0,IF(CI$9-SUMIFS(conditions!$73:$73,conditions!$8:$8,"&lt;="&amp;CI$9,conditions!$9:$9,"&gt;="&amp;CI$9)-SUMIFS(conditions!$71:$71,conditions!$8:$8,"&lt;="&amp;CI$9,conditions!$9:$9,"&gt;="&amp;CI$9)&lt;$U$9,SUMIFS(19:19,$9:$9,CI$9-SUMIFS(conditions!$73:$73,conditions!$8:$8,"&lt;="&amp;CI$9,conditions!$9:$9,"&gt;="&amp;CI$9))*conditions!$U$69*conditions!$U$72,SUMIFS(19:19,$9:$9,CI$9-SUMIFS(conditions!$73:$73,conditions!$8:$8,"&lt;="&amp;CI$9,conditions!$9:$9,"&gt;="&amp;CI$9))*SUMIFS(conditions!$69:$69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*SUMIFS(conditions!$72:$72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))</f>
        <v>9.4500000000000011</v>
      </c>
      <c r="CJ100" s="37">
        <f>IF(CJ$9="",0,IF(CJ$9-SUMIFS(conditions!$73:$73,conditions!$8:$8,"&lt;="&amp;CJ$9,conditions!$9:$9,"&gt;="&amp;CJ$9)-SUMIFS(conditions!$71:$71,conditions!$8:$8,"&lt;="&amp;CJ$9,conditions!$9:$9,"&gt;="&amp;CJ$9)&lt;$U$9,SUMIFS(19:19,$9:$9,CJ$9-SUMIFS(conditions!$73:$73,conditions!$8:$8,"&lt;="&amp;CJ$9,conditions!$9:$9,"&gt;="&amp;CJ$9))*conditions!$U$69*conditions!$U$72,SUMIFS(19:19,$9:$9,CJ$9-SUMIFS(conditions!$73:$73,conditions!$8:$8,"&lt;="&amp;CJ$9,conditions!$9:$9,"&gt;="&amp;CJ$9))*SUMIFS(conditions!$69:$69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*SUMIFS(conditions!$72:$72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))</f>
        <v>9.4500000000000011</v>
      </c>
      <c r="CK100" s="37">
        <f>IF(CK$9="",0,IF(CK$9-SUMIFS(conditions!$73:$73,conditions!$8:$8,"&lt;="&amp;CK$9,conditions!$9:$9,"&gt;="&amp;CK$9)-SUMIFS(conditions!$71:$71,conditions!$8:$8,"&lt;="&amp;CK$9,conditions!$9:$9,"&gt;="&amp;CK$9)&lt;$U$9,SUMIFS(19:19,$9:$9,CK$9-SUMIFS(conditions!$73:$73,conditions!$8:$8,"&lt;="&amp;CK$9,conditions!$9:$9,"&gt;="&amp;CK$9))*conditions!$U$69*conditions!$U$72,SUMIFS(19:19,$9:$9,CK$9-SUMIFS(conditions!$73:$73,conditions!$8:$8,"&lt;="&amp;CK$9,conditions!$9:$9,"&gt;="&amp;CK$9))*SUMIFS(conditions!$69:$69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*SUMIFS(conditions!$72:$72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))</f>
        <v>9.4500000000000011</v>
      </c>
      <c r="CL100" s="37">
        <f>IF(CL$9="",0,IF(CL$9-SUMIFS(conditions!$73:$73,conditions!$8:$8,"&lt;="&amp;CL$9,conditions!$9:$9,"&gt;="&amp;CL$9)-SUMIFS(conditions!$71:$71,conditions!$8:$8,"&lt;="&amp;CL$9,conditions!$9:$9,"&gt;="&amp;CL$9)&lt;$U$9,SUMIFS(19:19,$9:$9,CL$9-SUMIFS(conditions!$73:$73,conditions!$8:$8,"&lt;="&amp;CL$9,conditions!$9:$9,"&gt;="&amp;CL$9))*conditions!$U$69*conditions!$U$72,SUMIFS(19:19,$9:$9,CL$9-SUMIFS(conditions!$73:$73,conditions!$8:$8,"&lt;="&amp;CL$9,conditions!$9:$9,"&gt;="&amp;CL$9))*SUMIFS(conditions!$69:$69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*SUMIFS(conditions!$72:$72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))</f>
        <v>0</v>
      </c>
      <c r="CM100" s="37">
        <f>IF(CM$9="",0,IF(CM$9-SUMIFS(conditions!$73:$73,conditions!$8:$8,"&lt;="&amp;CM$9,conditions!$9:$9,"&gt;="&amp;CM$9)-SUMIFS(conditions!$71:$71,conditions!$8:$8,"&lt;="&amp;CM$9,conditions!$9:$9,"&gt;="&amp;CM$9)&lt;$U$9,SUMIFS(19:19,$9:$9,CM$9-SUMIFS(conditions!$73:$73,conditions!$8:$8,"&lt;="&amp;CM$9,conditions!$9:$9,"&gt;="&amp;CM$9))*conditions!$U$69*conditions!$U$72,SUMIFS(19:19,$9:$9,CM$9-SUMIFS(conditions!$73:$73,conditions!$8:$8,"&lt;="&amp;CM$9,conditions!$9:$9,"&gt;="&amp;CM$9))*SUMIFS(conditions!$69:$69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*SUMIFS(conditions!$72:$72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))</f>
        <v>0</v>
      </c>
      <c r="CN100" s="37">
        <f>IF(CN$9="",0,IF(CN$9-SUMIFS(conditions!$73:$73,conditions!$8:$8,"&lt;="&amp;CN$9,conditions!$9:$9,"&gt;="&amp;CN$9)-SUMIFS(conditions!$71:$71,conditions!$8:$8,"&lt;="&amp;CN$9,conditions!$9:$9,"&gt;="&amp;CN$9)&lt;$U$9,SUMIFS(19:19,$9:$9,CN$9-SUMIFS(conditions!$73:$73,conditions!$8:$8,"&lt;="&amp;CN$9,conditions!$9:$9,"&gt;="&amp;CN$9))*conditions!$U$69*conditions!$U$72,SUMIFS(19:19,$9:$9,CN$9-SUMIFS(conditions!$73:$73,conditions!$8:$8,"&lt;="&amp;CN$9,conditions!$9:$9,"&gt;="&amp;CN$9))*SUMIFS(conditions!$69:$69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*SUMIFS(conditions!$72:$72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))</f>
        <v>9.4500000000000011</v>
      </c>
      <c r="CO100" s="37">
        <f>IF(CO$9="",0,IF(CO$9-SUMIFS(conditions!$73:$73,conditions!$8:$8,"&lt;="&amp;CO$9,conditions!$9:$9,"&gt;="&amp;CO$9)-SUMIFS(conditions!$71:$71,conditions!$8:$8,"&lt;="&amp;CO$9,conditions!$9:$9,"&gt;="&amp;CO$9)&lt;$U$9,SUMIFS(19:19,$9:$9,CO$9-SUMIFS(conditions!$73:$73,conditions!$8:$8,"&lt;="&amp;CO$9,conditions!$9:$9,"&gt;="&amp;CO$9))*conditions!$U$69*conditions!$U$72,SUMIFS(19:19,$9:$9,CO$9-SUMIFS(conditions!$73:$73,conditions!$8:$8,"&lt;="&amp;CO$9,conditions!$9:$9,"&gt;="&amp;CO$9))*SUMIFS(conditions!$69:$69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*SUMIFS(conditions!$72:$72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))</f>
        <v>9.4500000000000011</v>
      </c>
      <c r="CP100" s="37">
        <f>IF(CP$9="",0,IF(CP$9-SUMIFS(conditions!$73:$73,conditions!$8:$8,"&lt;="&amp;CP$9,conditions!$9:$9,"&gt;="&amp;CP$9)-SUMIFS(conditions!$71:$71,conditions!$8:$8,"&lt;="&amp;CP$9,conditions!$9:$9,"&gt;="&amp;CP$9)&lt;$U$9,SUMIFS(19:19,$9:$9,CP$9-SUMIFS(conditions!$73:$73,conditions!$8:$8,"&lt;="&amp;CP$9,conditions!$9:$9,"&gt;="&amp;CP$9))*conditions!$U$69*conditions!$U$72,SUMIFS(19:19,$9:$9,CP$9-SUMIFS(conditions!$73:$73,conditions!$8:$8,"&lt;="&amp;CP$9,conditions!$9:$9,"&gt;="&amp;CP$9))*SUMIFS(conditions!$69:$69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*SUMIFS(conditions!$72:$72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))</f>
        <v>9.4500000000000011</v>
      </c>
      <c r="CQ100" s="37">
        <f>IF(CQ$9="",0,IF(CQ$9-SUMIFS(conditions!$73:$73,conditions!$8:$8,"&lt;="&amp;CQ$9,conditions!$9:$9,"&gt;="&amp;CQ$9)-SUMIFS(conditions!$71:$71,conditions!$8:$8,"&lt;="&amp;CQ$9,conditions!$9:$9,"&gt;="&amp;CQ$9)&lt;$U$9,SUMIFS(19:19,$9:$9,CQ$9-SUMIFS(conditions!$73:$73,conditions!$8:$8,"&lt;="&amp;CQ$9,conditions!$9:$9,"&gt;="&amp;CQ$9))*conditions!$U$69*conditions!$U$72,SUMIFS(19:19,$9:$9,CQ$9-SUMIFS(conditions!$73:$73,conditions!$8:$8,"&lt;="&amp;CQ$9,conditions!$9:$9,"&gt;="&amp;CQ$9))*SUMIFS(conditions!$69:$69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*SUMIFS(conditions!$72:$72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))</f>
        <v>9.4500000000000011</v>
      </c>
      <c r="CR100" s="37">
        <f>IF(CR$9="",0,IF(CR$9-SUMIFS(conditions!$73:$73,conditions!$8:$8,"&lt;="&amp;CR$9,conditions!$9:$9,"&gt;="&amp;CR$9)-SUMIFS(conditions!$71:$71,conditions!$8:$8,"&lt;="&amp;CR$9,conditions!$9:$9,"&gt;="&amp;CR$9)&lt;$U$9,SUMIFS(19:19,$9:$9,CR$9-SUMIFS(conditions!$73:$73,conditions!$8:$8,"&lt;="&amp;CR$9,conditions!$9:$9,"&gt;="&amp;CR$9))*conditions!$U$69*conditions!$U$72,SUMIFS(19:19,$9:$9,CR$9-SUMIFS(conditions!$73:$73,conditions!$8:$8,"&lt;="&amp;CR$9,conditions!$9:$9,"&gt;="&amp;CR$9))*SUMIFS(conditions!$69:$69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*SUMIFS(conditions!$72:$72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))</f>
        <v>9.4500000000000011</v>
      </c>
      <c r="CS100" s="37">
        <f>IF(CS$9="",0,IF(CS$9-SUMIFS(conditions!$73:$73,conditions!$8:$8,"&lt;="&amp;CS$9,conditions!$9:$9,"&gt;="&amp;CS$9)-SUMIFS(conditions!$71:$71,conditions!$8:$8,"&lt;="&amp;CS$9,conditions!$9:$9,"&gt;="&amp;CS$9)&lt;$U$9,SUMIFS(19:19,$9:$9,CS$9-SUMIFS(conditions!$73:$73,conditions!$8:$8,"&lt;="&amp;CS$9,conditions!$9:$9,"&gt;="&amp;CS$9))*conditions!$U$69*conditions!$U$72,SUMIFS(19:19,$9:$9,CS$9-SUMIFS(conditions!$73:$73,conditions!$8:$8,"&lt;="&amp;CS$9,conditions!$9:$9,"&gt;="&amp;CS$9))*SUMIFS(conditions!$69:$69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*SUMIFS(conditions!$72:$72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))</f>
        <v>0</v>
      </c>
      <c r="CT100" s="37">
        <f>IF(CT$9="",0,IF(CT$9-SUMIFS(conditions!$73:$73,conditions!$8:$8,"&lt;="&amp;CT$9,conditions!$9:$9,"&gt;="&amp;CT$9)-SUMIFS(conditions!$71:$71,conditions!$8:$8,"&lt;="&amp;CT$9,conditions!$9:$9,"&gt;="&amp;CT$9)&lt;$U$9,SUMIFS(19:19,$9:$9,CT$9-SUMIFS(conditions!$73:$73,conditions!$8:$8,"&lt;="&amp;CT$9,conditions!$9:$9,"&gt;="&amp;CT$9))*conditions!$U$69*conditions!$U$72,SUMIFS(19:19,$9:$9,CT$9-SUMIFS(conditions!$73:$73,conditions!$8:$8,"&lt;="&amp;CT$9,conditions!$9:$9,"&gt;="&amp;CT$9))*SUMIFS(conditions!$69:$69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*SUMIFS(conditions!$72:$72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))</f>
        <v>0</v>
      </c>
      <c r="CU100" s="37">
        <f>IF(CU$9="",0,IF(CU$9-SUMIFS(conditions!$73:$73,conditions!$8:$8,"&lt;="&amp;CU$9,conditions!$9:$9,"&gt;="&amp;CU$9)-SUMIFS(conditions!$71:$71,conditions!$8:$8,"&lt;="&amp;CU$9,conditions!$9:$9,"&gt;="&amp;CU$9)&lt;$U$9,SUMIFS(19:19,$9:$9,CU$9-SUMIFS(conditions!$73:$73,conditions!$8:$8,"&lt;="&amp;CU$9,conditions!$9:$9,"&gt;="&amp;CU$9))*conditions!$U$69*conditions!$U$72,SUMIFS(19:19,$9:$9,CU$9-SUMIFS(conditions!$73:$73,conditions!$8:$8,"&lt;="&amp;CU$9,conditions!$9:$9,"&gt;="&amp;CU$9))*SUMIFS(conditions!$69:$69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*SUMIFS(conditions!$72:$72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))</f>
        <v>6.3000000000000007</v>
      </c>
      <c r="CV100" s="37">
        <f>IF(CV$9="",0,IF(CV$9-SUMIFS(conditions!$73:$73,conditions!$8:$8,"&lt;="&amp;CV$9,conditions!$9:$9,"&gt;="&amp;CV$9)-SUMIFS(conditions!$71:$71,conditions!$8:$8,"&lt;="&amp;CV$9,conditions!$9:$9,"&gt;="&amp;CV$9)&lt;$U$9,SUMIFS(19:19,$9:$9,CV$9-SUMIFS(conditions!$73:$73,conditions!$8:$8,"&lt;="&amp;CV$9,conditions!$9:$9,"&gt;="&amp;CV$9))*conditions!$U$69*conditions!$U$72,SUMIFS(19:19,$9:$9,CV$9-SUMIFS(conditions!$73:$73,conditions!$8:$8,"&lt;="&amp;CV$9,conditions!$9:$9,"&gt;="&amp;CV$9))*SUMIFS(conditions!$69:$69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*SUMIFS(conditions!$72:$72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))</f>
        <v>6.3000000000000007</v>
      </c>
      <c r="CW100" s="37">
        <f>IF(CW$9="",0,IF(CW$9-SUMIFS(conditions!$73:$73,conditions!$8:$8,"&lt;="&amp;CW$9,conditions!$9:$9,"&gt;="&amp;CW$9)-SUMIFS(conditions!$71:$71,conditions!$8:$8,"&lt;="&amp;CW$9,conditions!$9:$9,"&gt;="&amp;CW$9)&lt;$U$9,SUMIFS(19:19,$9:$9,CW$9-SUMIFS(conditions!$73:$73,conditions!$8:$8,"&lt;="&amp;CW$9,conditions!$9:$9,"&gt;="&amp;CW$9))*conditions!$U$69*conditions!$U$72,SUMIFS(19:19,$9:$9,CW$9-SUMIFS(conditions!$73:$73,conditions!$8:$8,"&lt;="&amp;CW$9,conditions!$9:$9,"&gt;="&amp;CW$9))*SUMIFS(conditions!$69:$69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*SUMIFS(conditions!$72:$72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))</f>
        <v>6.3000000000000007</v>
      </c>
      <c r="CX100" s="37">
        <f>IF(CX$9="",0,IF(CX$9-SUMIFS(conditions!$73:$73,conditions!$8:$8,"&lt;="&amp;CX$9,conditions!$9:$9,"&gt;="&amp;CX$9)-SUMIFS(conditions!$71:$71,conditions!$8:$8,"&lt;="&amp;CX$9,conditions!$9:$9,"&gt;="&amp;CX$9)&lt;$U$9,SUMIFS(19:19,$9:$9,CX$9-SUMIFS(conditions!$73:$73,conditions!$8:$8,"&lt;="&amp;CX$9,conditions!$9:$9,"&gt;="&amp;CX$9))*conditions!$U$69*conditions!$U$72,SUMIFS(19:19,$9:$9,CX$9-SUMIFS(conditions!$73:$73,conditions!$8:$8,"&lt;="&amp;CX$9,conditions!$9:$9,"&gt;="&amp;CX$9))*SUMIFS(conditions!$69:$69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*SUMIFS(conditions!$72:$72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))</f>
        <v>6.3000000000000007</v>
      </c>
      <c r="CY100" s="37">
        <f>IF(CY$9="",0,IF(CY$9-SUMIFS(conditions!$73:$73,conditions!$8:$8,"&lt;="&amp;CY$9,conditions!$9:$9,"&gt;="&amp;CY$9)-SUMIFS(conditions!$71:$71,conditions!$8:$8,"&lt;="&amp;CY$9,conditions!$9:$9,"&gt;="&amp;CY$9)&lt;$U$9,SUMIFS(19:19,$9:$9,CY$9-SUMIFS(conditions!$73:$73,conditions!$8:$8,"&lt;="&amp;CY$9,conditions!$9:$9,"&gt;="&amp;CY$9))*conditions!$U$69*conditions!$U$72,SUMIFS(19:19,$9:$9,CY$9-SUMIFS(conditions!$73:$73,conditions!$8:$8,"&lt;="&amp;CY$9,conditions!$9:$9,"&gt;="&amp;CY$9))*SUMIFS(conditions!$69:$69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*SUMIFS(conditions!$72:$72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))</f>
        <v>6.3000000000000007</v>
      </c>
      <c r="CZ100" s="37">
        <f>IF(CZ$9="",0,IF(CZ$9-SUMIFS(conditions!$73:$73,conditions!$8:$8,"&lt;="&amp;CZ$9,conditions!$9:$9,"&gt;="&amp;CZ$9)-SUMIFS(conditions!$71:$71,conditions!$8:$8,"&lt;="&amp;CZ$9,conditions!$9:$9,"&gt;="&amp;CZ$9)&lt;$U$9,SUMIFS(19:19,$9:$9,CZ$9-SUMIFS(conditions!$73:$73,conditions!$8:$8,"&lt;="&amp;CZ$9,conditions!$9:$9,"&gt;="&amp;CZ$9))*conditions!$U$69*conditions!$U$72,SUMIFS(19:19,$9:$9,CZ$9-SUMIFS(conditions!$73:$73,conditions!$8:$8,"&lt;="&amp;CZ$9,conditions!$9:$9,"&gt;="&amp;CZ$9))*SUMIFS(conditions!$69:$69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*SUMIFS(conditions!$72:$72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))</f>
        <v>0</v>
      </c>
      <c r="DA100" s="37">
        <f>IF(DA$9="",0,IF(DA$9-SUMIFS(conditions!$73:$73,conditions!$8:$8,"&lt;="&amp;DA$9,conditions!$9:$9,"&gt;="&amp;DA$9)-SUMIFS(conditions!$71:$71,conditions!$8:$8,"&lt;="&amp;DA$9,conditions!$9:$9,"&gt;="&amp;DA$9)&lt;$U$9,SUMIFS(19:19,$9:$9,DA$9-SUMIFS(conditions!$73:$73,conditions!$8:$8,"&lt;="&amp;DA$9,conditions!$9:$9,"&gt;="&amp;DA$9))*conditions!$U$69*conditions!$U$72,SUMIFS(19:19,$9:$9,DA$9-SUMIFS(conditions!$73:$73,conditions!$8:$8,"&lt;="&amp;DA$9,conditions!$9:$9,"&gt;="&amp;DA$9))*SUMIFS(conditions!$69:$69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*SUMIFS(conditions!$72:$72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))</f>
        <v>0</v>
      </c>
      <c r="DB100" s="37">
        <f>IF(DB$9="",0,IF(DB$9-SUMIFS(conditions!$73:$73,conditions!$8:$8,"&lt;="&amp;DB$9,conditions!$9:$9,"&gt;="&amp;DB$9)-SUMIFS(conditions!$71:$71,conditions!$8:$8,"&lt;="&amp;DB$9,conditions!$9:$9,"&gt;="&amp;DB$9)&lt;$U$9,SUMIFS(19:19,$9:$9,DB$9-SUMIFS(conditions!$73:$73,conditions!$8:$8,"&lt;="&amp;DB$9,conditions!$9:$9,"&gt;="&amp;DB$9))*conditions!$U$69*conditions!$U$72,SUMIFS(19:19,$9:$9,DB$9-SUMIFS(conditions!$73:$73,conditions!$8:$8,"&lt;="&amp;DB$9,conditions!$9:$9,"&gt;="&amp;DB$9))*SUMIFS(conditions!$69:$69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*SUMIFS(conditions!$72:$72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))</f>
        <v>6.3000000000000007</v>
      </c>
      <c r="DC100" s="37">
        <f>IF(DC$9="",0,IF(DC$9-SUMIFS(conditions!$73:$73,conditions!$8:$8,"&lt;="&amp;DC$9,conditions!$9:$9,"&gt;="&amp;DC$9)-SUMIFS(conditions!$71:$71,conditions!$8:$8,"&lt;="&amp;DC$9,conditions!$9:$9,"&gt;="&amp;DC$9)&lt;$U$9,SUMIFS(19:19,$9:$9,DC$9-SUMIFS(conditions!$73:$73,conditions!$8:$8,"&lt;="&amp;DC$9,conditions!$9:$9,"&gt;="&amp;DC$9))*conditions!$U$69*conditions!$U$72,SUMIFS(19:19,$9:$9,DC$9-SUMIFS(conditions!$73:$73,conditions!$8:$8,"&lt;="&amp;DC$9,conditions!$9:$9,"&gt;="&amp;DC$9))*SUMIFS(conditions!$69:$69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*SUMIFS(conditions!$72:$72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))</f>
        <v>6.3000000000000007</v>
      </c>
      <c r="DD100" s="37">
        <f>IF(DD$9="",0,IF(DD$9-SUMIFS(conditions!$73:$73,conditions!$8:$8,"&lt;="&amp;DD$9,conditions!$9:$9,"&gt;="&amp;DD$9)-SUMIFS(conditions!$71:$71,conditions!$8:$8,"&lt;="&amp;DD$9,conditions!$9:$9,"&gt;="&amp;DD$9)&lt;$U$9,SUMIFS(19:19,$9:$9,DD$9-SUMIFS(conditions!$73:$73,conditions!$8:$8,"&lt;="&amp;DD$9,conditions!$9:$9,"&gt;="&amp;DD$9))*conditions!$U$69*conditions!$U$72,SUMIFS(19:19,$9:$9,DD$9-SUMIFS(conditions!$73:$73,conditions!$8:$8,"&lt;="&amp;DD$9,conditions!$9:$9,"&gt;="&amp;DD$9))*SUMIFS(conditions!$69:$69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*SUMIFS(conditions!$72:$72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))</f>
        <v>6.3000000000000007</v>
      </c>
      <c r="DE100" s="37">
        <f>IF(DE$9="",0,IF(DE$9-SUMIFS(conditions!$73:$73,conditions!$8:$8,"&lt;="&amp;DE$9,conditions!$9:$9,"&gt;="&amp;DE$9)-SUMIFS(conditions!$71:$71,conditions!$8:$8,"&lt;="&amp;DE$9,conditions!$9:$9,"&gt;="&amp;DE$9)&lt;$U$9,SUMIFS(19:19,$9:$9,DE$9-SUMIFS(conditions!$73:$73,conditions!$8:$8,"&lt;="&amp;DE$9,conditions!$9:$9,"&gt;="&amp;DE$9))*conditions!$U$69*conditions!$U$72,SUMIFS(19:19,$9:$9,DE$9-SUMIFS(conditions!$73:$73,conditions!$8:$8,"&lt;="&amp;DE$9,conditions!$9:$9,"&gt;="&amp;DE$9))*SUMIFS(conditions!$69:$69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*SUMIFS(conditions!$72:$72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))</f>
        <v>6.3000000000000007</v>
      </c>
      <c r="DF100" s="37">
        <f>IF(DF$9="",0,IF(DF$9-SUMIFS(conditions!$73:$73,conditions!$8:$8,"&lt;="&amp;DF$9,conditions!$9:$9,"&gt;="&amp;DF$9)-SUMIFS(conditions!$71:$71,conditions!$8:$8,"&lt;="&amp;DF$9,conditions!$9:$9,"&gt;="&amp;DF$9)&lt;$U$9,SUMIFS(19:19,$9:$9,DF$9-SUMIFS(conditions!$73:$73,conditions!$8:$8,"&lt;="&amp;DF$9,conditions!$9:$9,"&gt;="&amp;DF$9))*conditions!$U$69*conditions!$U$72,SUMIFS(19:19,$9:$9,DF$9-SUMIFS(conditions!$73:$73,conditions!$8:$8,"&lt;="&amp;DF$9,conditions!$9:$9,"&gt;="&amp;DF$9))*SUMIFS(conditions!$69:$69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*SUMIFS(conditions!$72:$72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))</f>
        <v>6.3000000000000007</v>
      </c>
      <c r="DG100" s="37">
        <f>IF(DG$9="",0,IF(DG$9-SUMIFS(conditions!$73:$73,conditions!$8:$8,"&lt;="&amp;DG$9,conditions!$9:$9,"&gt;="&amp;DG$9)-SUMIFS(conditions!$71:$71,conditions!$8:$8,"&lt;="&amp;DG$9,conditions!$9:$9,"&gt;="&amp;DG$9)&lt;$U$9,SUMIFS(19:19,$9:$9,DG$9-SUMIFS(conditions!$73:$73,conditions!$8:$8,"&lt;="&amp;DG$9,conditions!$9:$9,"&gt;="&amp;DG$9))*conditions!$U$69*conditions!$U$72,SUMIFS(19:19,$9:$9,DG$9-SUMIFS(conditions!$73:$73,conditions!$8:$8,"&lt;="&amp;DG$9,conditions!$9:$9,"&gt;="&amp;DG$9))*SUMIFS(conditions!$69:$69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*SUMIFS(conditions!$72:$72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))</f>
        <v>0</v>
      </c>
      <c r="DH100" s="37">
        <f>IF(DH$9="",0,IF(DH$9-SUMIFS(conditions!$73:$73,conditions!$8:$8,"&lt;="&amp;DH$9,conditions!$9:$9,"&gt;="&amp;DH$9)-SUMIFS(conditions!$71:$71,conditions!$8:$8,"&lt;="&amp;DH$9,conditions!$9:$9,"&gt;="&amp;DH$9)&lt;$U$9,SUMIFS(19:19,$9:$9,DH$9-SUMIFS(conditions!$73:$73,conditions!$8:$8,"&lt;="&amp;DH$9,conditions!$9:$9,"&gt;="&amp;DH$9))*conditions!$U$69*conditions!$U$72,SUMIFS(19:19,$9:$9,DH$9-SUMIFS(conditions!$73:$73,conditions!$8:$8,"&lt;="&amp;DH$9,conditions!$9:$9,"&gt;="&amp;DH$9))*SUMIFS(conditions!$69:$69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*SUMIFS(conditions!$72:$72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))</f>
        <v>0</v>
      </c>
      <c r="DI100" s="37">
        <f>IF(DI$9="",0,IF(DI$9-SUMIFS(conditions!$73:$73,conditions!$8:$8,"&lt;="&amp;DI$9,conditions!$9:$9,"&gt;="&amp;DI$9)-SUMIFS(conditions!$71:$71,conditions!$8:$8,"&lt;="&amp;DI$9,conditions!$9:$9,"&gt;="&amp;DI$9)&lt;$U$9,SUMIFS(19:19,$9:$9,DI$9-SUMIFS(conditions!$73:$73,conditions!$8:$8,"&lt;="&amp;DI$9,conditions!$9:$9,"&gt;="&amp;DI$9))*conditions!$U$69*conditions!$U$72,SUMIFS(19:19,$9:$9,DI$9-SUMIFS(conditions!$73:$73,conditions!$8:$8,"&lt;="&amp;DI$9,conditions!$9:$9,"&gt;="&amp;DI$9))*SUMIFS(conditions!$69:$69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*SUMIFS(conditions!$72:$72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))</f>
        <v>6.3000000000000007</v>
      </c>
      <c r="DJ100" s="37">
        <f>IF(DJ$9="",0,IF(DJ$9-SUMIFS(conditions!$73:$73,conditions!$8:$8,"&lt;="&amp;DJ$9,conditions!$9:$9,"&gt;="&amp;DJ$9)-SUMIFS(conditions!$71:$71,conditions!$8:$8,"&lt;="&amp;DJ$9,conditions!$9:$9,"&gt;="&amp;DJ$9)&lt;$U$9,SUMIFS(19:19,$9:$9,DJ$9-SUMIFS(conditions!$73:$73,conditions!$8:$8,"&lt;="&amp;DJ$9,conditions!$9:$9,"&gt;="&amp;DJ$9))*conditions!$U$69*conditions!$U$72,SUMIFS(19:19,$9:$9,DJ$9-SUMIFS(conditions!$73:$73,conditions!$8:$8,"&lt;="&amp;DJ$9,conditions!$9:$9,"&gt;="&amp;DJ$9))*SUMIFS(conditions!$69:$69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*SUMIFS(conditions!$72:$72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))</f>
        <v>6.3000000000000007</v>
      </c>
      <c r="DK100" s="37">
        <f>IF(DK$9="",0,IF(DK$9-SUMIFS(conditions!$73:$73,conditions!$8:$8,"&lt;="&amp;DK$9,conditions!$9:$9,"&gt;="&amp;DK$9)-SUMIFS(conditions!$71:$71,conditions!$8:$8,"&lt;="&amp;DK$9,conditions!$9:$9,"&gt;="&amp;DK$9)&lt;$U$9,SUMIFS(19:19,$9:$9,DK$9-SUMIFS(conditions!$73:$73,conditions!$8:$8,"&lt;="&amp;DK$9,conditions!$9:$9,"&gt;="&amp;DK$9))*conditions!$U$69*conditions!$U$72,SUMIFS(19:19,$9:$9,DK$9-SUMIFS(conditions!$73:$73,conditions!$8:$8,"&lt;="&amp;DK$9,conditions!$9:$9,"&gt;="&amp;DK$9))*SUMIFS(conditions!$69:$69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*SUMIFS(conditions!$72:$72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))</f>
        <v>6.3000000000000007</v>
      </c>
      <c r="DL100" s="37">
        <f>IF(DL$9="",0,IF(DL$9-SUMIFS(conditions!$73:$73,conditions!$8:$8,"&lt;="&amp;DL$9,conditions!$9:$9,"&gt;="&amp;DL$9)-SUMIFS(conditions!$71:$71,conditions!$8:$8,"&lt;="&amp;DL$9,conditions!$9:$9,"&gt;="&amp;DL$9)&lt;$U$9,SUMIFS(19:19,$9:$9,DL$9-SUMIFS(conditions!$73:$73,conditions!$8:$8,"&lt;="&amp;DL$9,conditions!$9:$9,"&gt;="&amp;DL$9))*conditions!$U$69*conditions!$U$72,SUMIFS(19:19,$9:$9,DL$9-SUMIFS(conditions!$73:$73,conditions!$8:$8,"&lt;="&amp;DL$9,conditions!$9:$9,"&gt;="&amp;DL$9))*SUMIFS(conditions!$69:$69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*SUMIFS(conditions!$72:$72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))</f>
        <v>6.3000000000000007</v>
      </c>
      <c r="DM100" s="37">
        <f>IF(DM$9="",0,IF(DM$9-SUMIFS(conditions!$73:$73,conditions!$8:$8,"&lt;="&amp;DM$9,conditions!$9:$9,"&gt;="&amp;DM$9)-SUMIFS(conditions!$71:$71,conditions!$8:$8,"&lt;="&amp;DM$9,conditions!$9:$9,"&gt;="&amp;DM$9)&lt;$U$9,SUMIFS(19:19,$9:$9,DM$9-SUMIFS(conditions!$73:$73,conditions!$8:$8,"&lt;="&amp;DM$9,conditions!$9:$9,"&gt;="&amp;DM$9))*conditions!$U$69*conditions!$U$72,SUMIFS(19:19,$9:$9,DM$9-SUMIFS(conditions!$73:$73,conditions!$8:$8,"&lt;="&amp;DM$9,conditions!$9:$9,"&gt;="&amp;DM$9))*SUMIFS(conditions!$69:$69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*SUMIFS(conditions!$72:$72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))</f>
        <v>6.3000000000000007</v>
      </c>
      <c r="DN100" s="37">
        <f>IF(DN$9="",0,IF(DN$9-SUMIFS(conditions!$73:$73,conditions!$8:$8,"&lt;="&amp;DN$9,conditions!$9:$9,"&gt;="&amp;DN$9)-SUMIFS(conditions!$71:$71,conditions!$8:$8,"&lt;="&amp;DN$9,conditions!$9:$9,"&gt;="&amp;DN$9)&lt;$U$9,SUMIFS(19:19,$9:$9,DN$9-SUMIFS(conditions!$73:$73,conditions!$8:$8,"&lt;="&amp;DN$9,conditions!$9:$9,"&gt;="&amp;DN$9))*conditions!$U$69*conditions!$U$72,SUMIFS(19:19,$9:$9,DN$9-SUMIFS(conditions!$73:$73,conditions!$8:$8,"&lt;="&amp;DN$9,conditions!$9:$9,"&gt;="&amp;DN$9))*SUMIFS(conditions!$69:$69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*SUMIFS(conditions!$72:$72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))</f>
        <v>0</v>
      </c>
      <c r="DO100" s="37">
        <f>IF(DO$9="",0,IF(DO$9-SUMIFS(conditions!$73:$73,conditions!$8:$8,"&lt;="&amp;DO$9,conditions!$9:$9,"&gt;="&amp;DO$9)-SUMIFS(conditions!$71:$71,conditions!$8:$8,"&lt;="&amp;DO$9,conditions!$9:$9,"&gt;="&amp;DO$9)&lt;$U$9,SUMIFS(19:19,$9:$9,DO$9-SUMIFS(conditions!$73:$73,conditions!$8:$8,"&lt;="&amp;DO$9,conditions!$9:$9,"&gt;="&amp;DO$9))*conditions!$U$69*conditions!$U$72,SUMIFS(19:19,$9:$9,DO$9-SUMIFS(conditions!$73:$73,conditions!$8:$8,"&lt;="&amp;DO$9,conditions!$9:$9,"&gt;="&amp;DO$9))*SUMIFS(conditions!$69:$69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*SUMIFS(conditions!$72:$72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))</f>
        <v>0</v>
      </c>
      <c r="DP100" s="37">
        <f>IF(DP$9="",0,IF(DP$9-SUMIFS(conditions!$73:$73,conditions!$8:$8,"&lt;="&amp;DP$9,conditions!$9:$9,"&gt;="&amp;DP$9)-SUMIFS(conditions!$71:$71,conditions!$8:$8,"&lt;="&amp;DP$9,conditions!$9:$9,"&gt;="&amp;DP$9)&lt;$U$9,SUMIFS(19:19,$9:$9,DP$9-SUMIFS(conditions!$73:$73,conditions!$8:$8,"&lt;="&amp;DP$9,conditions!$9:$9,"&gt;="&amp;DP$9))*conditions!$U$69*conditions!$U$72,SUMIFS(19:19,$9:$9,DP$9-SUMIFS(conditions!$73:$73,conditions!$8:$8,"&lt;="&amp;DP$9,conditions!$9:$9,"&gt;="&amp;DP$9))*SUMIFS(conditions!$69:$69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*SUMIFS(conditions!$72:$72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))</f>
        <v>6.3000000000000007</v>
      </c>
      <c r="DQ100" s="37">
        <f>IF(DQ$9="",0,IF(DQ$9-SUMIFS(conditions!$73:$73,conditions!$8:$8,"&lt;="&amp;DQ$9,conditions!$9:$9,"&gt;="&amp;DQ$9)-SUMIFS(conditions!$71:$71,conditions!$8:$8,"&lt;="&amp;DQ$9,conditions!$9:$9,"&gt;="&amp;DQ$9)&lt;$U$9,SUMIFS(19:19,$9:$9,DQ$9-SUMIFS(conditions!$73:$73,conditions!$8:$8,"&lt;="&amp;DQ$9,conditions!$9:$9,"&gt;="&amp;DQ$9))*conditions!$U$69*conditions!$U$72,SUMIFS(19:19,$9:$9,DQ$9-SUMIFS(conditions!$73:$73,conditions!$8:$8,"&lt;="&amp;DQ$9,conditions!$9:$9,"&gt;="&amp;DQ$9))*SUMIFS(conditions!$69:$69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*SUMIFS(conditions!$72:$72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))</f>
        <v>6.3000000000000007</v>
      </c>
      <c r="DR100" s="37">
        <f>IF(DR$9="",0,IF(DR$9-SUMIFS(conditions!$73:$73,conditions!$8:$8,"&lt;="&amp;DR$9,conditions!$9:$9,"&gt;="&amp;DR$9)-SUMIFS(conditions!$71:$71,conditions!$8:$8,"&lt;="&amp;DR$9,conditions!$9:$9,"&gt;="&amp;DR$9)&lt;$U$9,SUMIFS(19:19,$9:$9,DR$9-SUMIFS(conditions!$73:$73,conditions!$8:$8,"&lt;="&amp;DR$9,conditions!$9:$9,"&gt;="&amp;DR$9))*conditions!$U$69*conditions!$U$72,SUMIFS(19:19,$9:$9,DR$9-SUMIFS(conditions!$73:$73,conditions!$8:$8,"&lt;="&amp;DR$9,conditions!$9:$9,"&gt;="&amp;DR$9))*SUMIFS(conditions!$69:$69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*SUMIFS(conditions!$72:$72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))</f>
        <v>6.3000000000000007</v>
      </c>
      <c r="DS100" s="37">
        <f>IF(DS$9="",0,IF(DS$9-SUMIFS(conditions!$73:$73,conditions!$8:$8,"&lt;="&amp;DS$9,conditions!$9:$9,"&gt;="&amp;DS$9)-SUMIFS(conditions!$71:$71,conditions!$8:$8,"&lt;="&amp;DS$9,conditions!$9:$9,"&gt;="&amp;DS$9)&lt;$U$9,SUMIFS(19:19,$9:$9,DS$9-SUMIFS(conditions!$73:$73,conditions!$8:$8,"&lt;="&amp;DS$9,conditions!$9:$9,"&gt;="&amp;DS$9))*conditions!$U$69*conditions!$U$72,SUMIFS(19:19,$9:$9,DS$9-SUMIFS(conditions!$73:$73,conditions!$8:$8,"&lt;="&amp;DS$9,conditions!$9:$9,"&gt;="&amp;DS$9))*SUMIFS(conditions!$69:$69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*SUMIFS(conditions!$72:$72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))</f>
        <v>6.3000000000000007</v>
      </c>
      <c r="DT100" s="37">
        <f>IF(DT$9="",0,IF(DT$9-SUMIFS(conditions!$73:$73,conditions!$8:$8,"&lt;="&amp;DT$9,conditions!$9:$9,"&gt;="&amp;DT$9)-SUMIFS(conditions!$71:$71,conditions!$8:$8,"&lt;="&amp;DT$9,conditions!$9:$9,"&gt;="&amp;DT$9)&lt;$U$9,SUMIFS(19:19,$9:$9,DT$9-SUMIFS(conditions!$73:$73,conditions!$8:$8,"&lt;="&amp;DT$9,conditions!$9:$9,"&gt;="&amp;DT$9))*conditions!$U$69*conditions!$U$72,SUMIFS(19:19,$9:$9,DT$9-SUMIFS(conditions!$73:$73,conditions!$8:$8,"&lt;="&amp;DT$9,conditions!$9:$9,"&gt;="&amp;DT$9))*SUMIFS(conditions!$69:$69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*SUMIFS(conditions!$72:$72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))</f>
        <v>6.3000000000000007</v>
      </c>
      <c r="DU100" s="37">
        <f>IF(DU$9="",0,IF(DU$9-SUMIFS(conditions!$73:$73,conditions!$8:$8,"&lt;="&amp;DU$9,conditions!$9:$9,"&gt;="&amp;DU$9)-SUMIFS(conditions!$71:$71,conditions!$8:$8,"&lt;="&amp;DU$9,conditions!$9:$9,"&gt;="&amp;DU$9)&lt;$U$9,SUMIFS(19:19,$9:$9,DU$9-SUMIFS(conditions!$73:$73,conditions!$8:$8,"&lt;="&amp;DU$9,conditions!$9:$9,"&gt;="&amp;DU$9))*conditions!$U$69*conditions!$U$72,SUMIFS(19:19,$9:$9,DU$9-SUMIFS(conditions!$73:$73,conditions!$8:$8,"&lt;="&amp;DU$9,conditions!$9:$9,"&gt;="&amp;DU$9))*SUMIFS(conditions!$69:$69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*SUMIFS(conditions!$72:$72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))</f>
        <v>0</v>
      </c>
      <c r="DV100" s="37">
        <f>IF(DV$9="",0,IF(DV$9-SUMIFS(conditions!$73:$73,conditions!$8:$8,"&lt;="&amp;DV$9,conditions!$9:$9,"&gt;="&amp;DV$9)-SUMIFS(conditions!$71:$71,conditions!$8:$8,"&lt;="&amp;DV$9,conditions!$9:$9,"&gt;="&amp;DV$9)&lt;$U$9,SUMIFS(19:19,$9:$9,DV$9-SUMIFS(conditions!$73:$73,conditions!$8:$8,"&lt;="&amp;DV$9,conditions!$9:$9,"&gt;="&amp;DV$9))*conditions!$U$69*conditions!$U$72,SUMIFS(19:19,$9:$9,DV$9-SUMIFS(conditions!$73:$73,conditions!$8:$8,"&lt;="&amp;DV$9,conditions!$9:$9,"&gt;="&amp;DV$9))*SUMIFS(conditions!$69:$69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*SUMIFS(conditions!$72:$72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))</f>
        <v>0</v>
      </c>
      <c r="DW100" s="37">
        <f>IF(DW$9="",0,IF(DW$9-SUMIFS(conditions!$73:$73,conditions!$8:$8,"&lt;="&amp;DW$9,conditions!$9:$9,"&gt;="&amp;DW$9)-SUMIFS(conditions!$71:$71,conditions!$8:$8,"&lt;="&amp;DW$9,conditions!$9:$9,"&gt;="&amp;DW$9)&lt;$U$9,SUMIFS(19:19,$9:$9,DW$9-SUMIFS(conditions!$73:$73,conditions!$8:$8,"&lt;="&amp;DW$9,conditions!$9:$9,"&gt;="&amp;DW$9))*conditions!$U$69*conditions!$U$72,SUMIFS(19:19,$9:$9,DW$9-SUMIFS(conditions!$73:$73,conditions!$8:$8,"&lt;="&amp;DW$9,conditions!$9:$9,"&gt;="&amp;DW$9))*SUMIFS(conditions!$69:$69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*SUMIFS(conditions!$72:$72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))</f>
        <v>6.3000000000000007</v>
      </c>
      <c r="DX100" s="37">
        <f>IF(DX$9="",0,IF(DX$9-SUMIFS(conditions!$73:$73,conditions!$8:$8,"&lt;="&amp;DX$9,conditions!$9:$9,"&gt;="&amp;DX$9)-SUMIFS(conditions!$71:$71,conditions!$8:$8,"&lt;="&amp;DX$9,conditions!$9:$9,"&gt;="&amp;DX$9)&lt;$U$9,SUMIFS(19:19,$9:$9,DX$9-SUMIFS(conditions!$73:$73,conditions!$8:$8,"&lt;="&amp;DX$9,conditions!$9:$9,"&gt;="&amp;DX$9))*conditions!$U$69*conditions!$U$72,SUMIFS(19:19,$9:$9,DX$9-SUMIFS(conditions!$73:$73,conditions!$8:$8,"&lt;="&amp;DX$9,conditions!$9:$9,"&gt;="&amp;DX$9))*SUMIFS(conditions!$69:$69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*SUMIFS(conditions!$72:$72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))</f>
        <v>6.237000000000001</v>
      </c>
      <c r="DY100" s="37">
        <f>IF(DY$9="",0,IF(DY$9-SUMIFS(conditions!$73:$73,conditions!$8:$8,"&lt;="&amp;DY$9,conditions!$9:$9,"&gt;="&amp;DY$9)-SUMIFS(conditions!$71:$71,conditions!$8:$8,"&lt;="&amp;DY$9,conditions!$9:$9,"&gt;="&amp;DY$9)&lt;$U$9,SUMIFS(19:19,$9:$9,DY$9-SUMIFS(conditions!$73:$73,conditions!$8:$8,"&lt;="&amp;DY$9,conditions!$9:$9,"&gt;="&amp;DY$9))*conditions!$U$69*conditions!$U$72,SUMIFS(19:19,$9:$9,DY$9-SUMIFS(conditions!$73:$73,conditions!$8:$8,"&lt;="&amp;DY$9,conditions!$9:$9,"&gt;="&amp;DY$9))*SUMIFS(conditions!$69:$69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*SUMIFS(conditions!$72:$72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))</f>
        <v>6.237000000000001</v>
      </c>
      <c r="DZ100" s="37">
        <f>IF(DZ$9="",0,IF(DZ$9-SUMIFS(conditions!$73:$73,conditions!$8:$8,"&lt;="&amp;DZ$9,conditions!$9:$9,"&gt;="&amp;DZ$9)-SUMIFS(conditions!$71:$71,conditions!$8:$8,"&lt;="&amp;DZ$9,conditions!$9:$9,"&gt;="&amp;DZ$9)&lt;$U$9,SUMIFS(19:19,$9:$9,DZ$9-SUMIFS(conditions!$73:$73,conditions!$8:$8,"&lt;="&amp;DZ$9,conditions!$9:$9,"&gt;="&amp;DZ$9))*conditions!$U$69*conditions!$U$72,SUMIFS(19:19,$9:$9,DZ$9-SUMIFS(conditions!$73:$73,conditions!$8:$8,"&lt;="&amp;DZ$9,conditions!$9:$9,"&gt;="&amp;DZ$9))*SUMIFS(conditions!$69:$69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*SUMIFS(conditions!$72:$72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))</f>
        <v>6.237000000000001</v>
      </c>
      <c r="EA100" s="37">
        <f>IF(EA$9="",0,IF(EA$9-SUMIFS(conditions!$73:$73,conditions!$8:$8,"&lt;="&amp;EA$9,conditions!$9:$9,"&gt;="&amp;EA$9)-SUMIFS(conditions!$71:$71,conditions!$8:$8,"&lt;="&amp;EA$9,conditions!$9:$9,"&gt;="&amp;EA$9)&lt;$U$9,SUMIFS(19:19,$9:$9,EA$9-SUMIFS(conditions!$73:$73,conditions!$8:$8,"&lt;="&amp;EA$9,conditions!$9:$9,"&gt;="&amp;EA$9))*conditions!$U$69*conditions!$U$72,SUMIFS(19:19,$9:$9,EA$9-SUMIFS(conditions!$73:$73,conditions!$8:$8,"&lt;="&amp;EA$9,conditions!$9:$9,"&gt;="&amp;EA$9))*SUMIFS(conditions!$69:$69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*SUMIFS(conditions!$72:$72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))</f>
        <v>6.237000000000001</v>
      </c>
      <c r="EB100" s="37">
        <f>IF(EB$9="",0,IF(EB$9-SUMIFS(conditions!$73:$73,conditions!$8:$8,"&lt;="&amp;EB$9,conditions!$9:$9,"&gt;="&amp;EB$9)-SUMIFS(conditions!$71:$71,conditions!$8:$8,"&lt;="&amp;EB$9,conditions!$9:$9,"&gt;="&amp;EB$9)&lt;$U$9,SUMIFS(19:19,$9:$9,EB$9-SUMIFS(conditions!$73:$73,conditions!$8:$8,"&lt;="&amp;EB$9,conditions!$9:$9,"&gt;="&amp;EB$9))*conditions!$U$69*conditions!$U$72,SUMIFS(19:19,$9:$9,EB$9-SUMIFS(conditions!$73:$73,conditions!$8:$8,"&lt;="&amp;EB$9,conditions!$9:$9,"&gt;="&amp;EB$9))*SUMIFS(conditions!$69:$69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*SUMIFS(conditions!$72:$72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))</f>
        <v>0</v>
      </c>
      <c r="EC100" s="37">
        <f>IF(EC$9="",0,IF(EC$9-SUMIFS(conditions!$73:$73,conditions!$8:$8,"&lt;="&amp;EC$9,conditions!$9:$9,"&gt;="&amp;EC$9)-SUMIFS(conditions!$71:$71,conditions!$8:$8,"&lt;="&amp;EC$9,conditions!$9:$9,"&gt;="&amp;EC$9)&lt;$U$9,SUMIFS(19:19,$9:$9,EC$9-SUMIFS(conditions!$73:$73,conditions!$8:$8,"&lt;="&amp;EC$9,conditions!$9:$9,"&gt;="&amp;EC$9))*conditions!$U$69*conditions!$U$72,SUMIFS(19:19,$9:$9,EC$9-SUMIFS(conditions!$73:$73,conditions!$8:$8,"&lt;="&amp;EC$9,conditions!$9:$9,"&gt;="&amp;EC$9))*SUMIFS(conditions!$69:$69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*SUMIFS(conditions!$72:$72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))</f>
        <v>0</v>
      </c>
      <c r="ED100" s="37">
        <f>IF(ED$9="",0,IF(ED$9-SUMIFS(conditions!$73:$73,conditions!$8:$8,"&lt;="&amp;ED$9,conditions!$9:$9,"&gt;="&amp;ED$9)-SUMIFS(conditions!$71:$71,conditions!$8:$8,"&lt;="&amp;ED$9,conditions!$9:$9,"&gt;="&amp;ED$9)&lt;$U$9,SUMIFS(19:19,$9:$9,ED$9-SUMIFS(conditions!$73:$73,conditions!$8:$8,"&lt;="&amp;ED$9,conditions!$9:$9,"&gt;="&amp;ED$9))*conditions!$U$69*conditions!$U$72,SUMIFS(19:19,$9:$9,ED$9-SUMIFS(conditions!$73:$73,conditions!$8:$8,"&lt;="&amp;ED$9,conditions!$9:$9,"&gt;="&amp;ED$9))*SUMIFS(conditions!$69:$69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*SUMIFS(conditions!$72:$72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))</f>
        <v>6.237000000000001</v>
      </c>
      <c r="EE100" s="37">
        <f>IF(EE$9="",0,IF(EE$9-SUMIFS(conditions!$73:$73,conditions!$8:$8,"&lt;="&amp;EE$9,conditions!$9:$9,"&gt;="&amp;EE$9)-SUMIFS(conditions!$71:$71,conditions!$8:$8,"&lt;="&amp;EE$9,conditions!$9:$9,"&gt;="&amp;EE$9)&lt;$U$9,SUMIFS(19:19,$9:$9,EE$9-SUMIFS(conditions!$73:$73,conditions!$8:$8,"&lt;="&amp;EE$9,conditions!$9:$9,"&gt;="&amp;EE$9))*conditions!$U$69*conditions!$U$72,SUMIFS(19:19,$9:$9,EE$9-SUMIFS(conditions!$73:$73,conditions!$8:$8,"&lt;="&amp;EE$9,conditions!$9:$9,"&gt;="&amp;EE$9))*SUMIFS(conditions!$69:$69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*SUMIFS(conditions!$72:$72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))</f>
        <v>6.237000000000001</v>
      </c>
      <c r="EF100" s="37">
        <f>IF(EF$9="",0,IF(EF$9-SUMIFS(conditions!$73:$73,conditions!$8:$8,"&lt;="&amp;EF$9,conditions!$9:$9,"&gt;="&amp;EF$9)-SUMIFS(conditions!$71:$71,conditions!$8:$8,"&lt;="&amp;EF$9,conditions!$9:$9,"&gt;="&amp;EF$9)&lt;$U$9,SUMIFS(19:19,$9:$9,EF$9-SUMIFS(conditions!$73:$73,conditions!$8:$8,"&lt;="&amp;EF$9,conditions!$9:$9,"&gt;="&amp;EF$9))*conditions!$U$69*conditions!$U$72,SUMIFS(19:19,$9:$9,EF$9-SUMIFS(conditions!$73:$73,conditions!$8:$8,"&lt;="&amp;EF$9,conditions!$9:$9,"&gt;="&amp;EF$9))*SUMIFS(conditions!$69:$69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*SUMIFS(conditions!$72:$72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))</f>
        <v>6.237000000000001</v>
      </c>
      <c r="EG100" s="37">
        <f>IF(EG$9="",0,IF(EG$9-SUMIFS(conditions!$73:$73,conditions!$8:$8,"&lt;="&amp;EG$9,conditions!$9:$9,"&gt;="&amp;EG$9)-SUMIFS(conditions!$71:$71,conditions!$8:$8,"&lt;="&amp;EG$9,conditions!$9:$9,"&gt;="&amp;EG$9)&lt;$U$9,SUMIFS(19:19,$9:$9,EG$9-SUMIFS(conditions!$73:$73,conditions!$8:$8,"&lt;="&amp;EG$9,conditions!$9:$9,"&gt;="&amp;EG$9))*conditions!$U$69*conditions!$U$72,SUMIFS(19:19,$9:$9,EG$9-SUMIFS(conditions!$73:$73,conditions!$8:$8,"&lt;="&amp;EG$9,conditions!$9:$9,"&gt;="&amp;EG$9))*SUMIFS(conditions!$69:$69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*SUMIFS(conditions!$72:$72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))</f>
        <v>6.237000000000001</v>
      </c>
      <c r="EH100" s="37">
        <f>IF(EH$9="",0,IF(EH$9-SUMIFS(conditions!$73:$73,conditions!$8:$8,"&lt;="&amp;EH$9,conditions!$9:$9,"&gt;="&amp;EH$9)-SUMIFS(conditions!$71:$71,conditions!$8:$8,"&lt;="&amp;EH$9,conditions!$9:$9,"&gt;="&amp;EH$9)&lt;$U$9,SUMIFS(19:19,$9:$9,EH$9-SUMIFS(conditions!$73:$73,conditions!$8:$8,"&lt;="&amp;EH$9,conditions!$9:$9,"&gt;="&amp;EH$9))*conditions!$U$69*conditions!$U$72,SUMIFS(19:19,$9:$9,EH$9-SUMIFS(conditions!$73:$73,conditions!$8:$8,"&lt;="&amp;EH$9,conditions!$9:$9,"&gt;="&amp;EH$9))*SUMIFS(conditions!$69:$69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*SUMIFS(conditions!$72:$72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))</f>
        <v>6.237000000000001</v>
      </c>
      <c r="EI100" s="37">
        <f>IF(EI$9="",0,IF(EI$9-SUMIFS(conditions!$73:$73,conditions!$8:$8,"&lt;="&amp;EI$9,conditions!$9:$9,"&gt;="&amp;EI$9)-SUMIFS(conditions!$71:$71,conditions!$8:$8,"&lt;="&amp;EI$9,conditions!$9:$9,"&gt;="&amp;EI$9)&lt;$U$9,SUMIFS(19:19,$9:$9,EI$9-SUMIFS(conditions!$73:$73,conditions!$8:$8,"&lt;="&amp;EI$9,conditions!$9:$9,"&gt;="&amp;EI$9))*conditions!$U$69*conditions!$U$72,SUMIFS(19:19,$9:$9,EI$9-SUMIFS(conditions!$73:$73,conditions!$8:$8,"&lt;="&amp;EI$9,conditions!$9:$9,"&gt;="&amp;EI$9))*SUMIFS(conditions!$69:$69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*SUMIFS(conditions!$72:$72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))</f>
        <v>0</v>
      </c>
      <c r="EJ100" s="37">
        <f>IF(EJ$9="",0,IF(EJ$9-SUMIFS(conditions!$73:$73,conditions!$8:$8,"&lt;="&amp;EJ$9,conditions!$9:$9,"&gt;="&amp;EJ$9)-SUMIFS(conditions!$71:$71,conditions!$8:$8,"&lt;="&amp;EJ$9,conditions!$9:$9,"&gt;="&amp;EJ$9)&lt;$U$9,SUMIFS(19:19,$9:$9,EJ$9-SUMIFS(conditions!$73:$73,conditions!$8:$8,"&lt;="&amp;EJ$9,conditions!$9:$9,"&gt;="&amp;EJ$9))*conditions!$U$69*conditions!$U$72,SUMIFS(19:19,$9:$9,EJ$9-SUMIFS(conditions!$73:$73,conditions!$8:$8,"&lt;="&amp;EJ$9,conditions!$9:$9,"&gt;="&amp;EJ$9))*SUMIFS(conditions!$69:$69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*SUMIFS(conditions!$72:$72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))</f>
        <v>0</v>
      </c>
      <c r="EK100" s="37">
        <f>IF(EK$9="",0,IF(EK$9-SUMIFS(conditions!$73:$73,conditions!$8:$8,"&lt;="&amp;EK$9,conditions!$9:$9,"&gt;="&amp;EK$9)-SUMIFS(conditions!$71:$71,conditions!$8:$8,"&lt;="&amp;EK$9,conditions!$9:$9,"&gt;="&amp;EK$9)&lt;$U$9,SUMIFS(19:19,$9:$9,EK$9-SUMIFS(conditions!$73:$73,conditions!$8:$8,"&lt;="&amp;EK$9,conditions!$9:$9,"&gt;="&amp;EK$9))*conditions!$U$69*conditions!$U$72,SUMIFS(19:19,$9:$9,EK$9-SUMIFS(conditions!$73:$73,conditions!$8:$8,"&lt;="&amp;EK$9,conditions!$9:$9,"&gt;="&amp;EK$9))*SUMIFS(conditions!$69:$69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*SUMIFS(conditions!$72:$72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))</f>
        <v>6.237000000000001</v>
      </c>
      <c r="EL100" s="37">
        <f>IF(EL$9="",0,IF(EL$9-SUMIFS(conditions!$73:$73,conditions!$8:$8,"&lt;="&amp;EL$9,conditions!$9:$9,"&gt;="&amp;EL$9)-SUMIFS(conditions!$71:$71,conditions!$8:$8,"&lt;="&amp;EL$9,conditions!$9:$9,"&gt;="&amp;EL$9)&lt;$U$9,SUMIFS(19:19,$9:$9,EL$9-SUMIFS(conditions!$73:$73,conditions!$8:$8,"&lt;="&amp;EL$9,conditions!$9:$9,"&gt;="&amp;EL$9))*conditions!$U$69*conditions!$U$72,SUMIFS(19:19,$9:$9,EL$9-SUMIFS(conditions!$73:$73,conditions!$8:$8,"&lt;="&amp;EL$9,conditions!$9:$9,"&gt;="&amp;EL$9))*SUMIFS(conditions!$69:$69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*SUMIFS(conditions!$72:$72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))</f>
        <v>6.237000000000001</v>
      </c>
      <c r="EM100" s="37">
        <f>IF(EM$9="",0,IF(EM$9-SUMIFS(conditions!$73:$73,conditions!$8:$8,"&lt;="&amp;EM$9,conditions!$9:$9,"&gt;="&amp;EM$9)-SUMIFS(conditions!$71:$71,conditions!$8:$8,"&lt;="&amp;EM$9,conditions!$9:$9,"&gt;="&amp;EM$9)&lt;$U$9,SUMIFS(19:19,$9:$9,EM$9-SUMIFS(conditions!$73:$73,conditions!$8:$8,"&lt;="&amp;EM$9,conditions!$9:$9,"&gt;="&amp;EM$9))*conditions!$U$69*conditions!$U$72,SUMIFS(19:19,$9:$9,EM$9-SUMIFS(conditions!$73:$73,conditions!$8:$8,"&lt;="&amp;EM$9,conditions!$9:$9,"&gt;="&amp;EM$9))*SUMIFS(conditions!$69:$69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*SUMIFS(conditions!$72:$72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))</f>
        <v>6.237000000000001</v>
      </c>
      <c r="EN100" s="37">
        <f>IF(EN$9="",0,IF(EN$9-SUMIFS(conditions!$73:$73,conditions!$8:$8,"&lt;="&amp;EN$9,conditions!$9:$9,"&gt;="&amp;EN$9)-SUMIFS(conditions!$71:$71,conditions!$8:$8,"&lt;="&amp;EN$9,conditions!$9:$9,"&gt;="&amp;EN$9)&lt;$U$9,SUMIFS(19:19,$9:$9,EN$9-SUMIFS(conditions!$73:$73,conditions!$8:$8,"&lt;="&amp;EN$9,conditions!$9:$9,"&gt;="&amp;EN$9))*conditions!$U$69*conditions!$U$72,SUMIFS(19:19,$9:$9,EN$9-SUMIFS(conditions!$73:$73,conditions!$8:$8,"&lt;="&amp;EN$9,conditions!$9:$9,"&gt;="&amp;EN$9))*SUMIFS(conditions!$69:$69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*SUMIFS(conditions!$72:$72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))</f>
        <v>6.237000000000001</v>
      </c>
      <c r="EO100" s="37">
        <f>IF(EO$9="",0,IF(EO$9-SUMIFS(conditions!$73:$73,conditions!$8:$8,"&lt;="&amp;EO$9,conditions!$9:$9,"&gt;="&amp;EO$9)-SUMIFS(conditions!$71:$71,conditions!$8:$8,"&lt;="&amp;EO$9,conditions!$9:$9,"&gt;="&amp;EO$9)&lt;$U$9,SUMIFS(19:19,$9:$9,EO$9-SUMIFS(conditions!$73:$73,conditions!$8:$8,"&lt;="&amp;EO$9,conditions!$9:$9,"&gt;="&amp;EO$9))*conditions!$U$69*conditions!$U$72,SUMIFS(19:19,$9:$9,EO$9-SUMIFS(conditions!$73:$73,conditions!$8:$8,"&lt;="&amp;EO$9,conditions!$9:$9,"&gt;="&amp;EO$9))*SUMIFS(conditions!$69:$69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*SUMIFS(conditions!$72:$72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))</f>
        <v>6.237000000000001</v>
      </c>
      <c r="EP100" s="37">
        <f>IF(EP$9="",0,IF(EP$9-SUMIFS(conditions!$73:$73,conditions!$8:$8,"&lt;="&amp;EP$9,conditions!$9:$9,"&gt;="&amp;EP$9)-SUMIFS(conditions!$71:$71,conditions!$8:$8,"&lt;="&amp;EP$9,conditions!$9:$9,"&gt;="&amp;EP$9)&lt;$U$9,SUMIFS(19:19,$9:$9,EP$9-SUMIFS(conditions!$73:$73,conditions!$8:$8,"&lt;="&amp;EP$9,conditions!$9:$9,"&gt;="&amp;EP$9))*conditions!$U$69*conditions!$U$72,SUMIFS(19:19,$9:$9,EP$9-SUMIFS(conditions!$73:$73,conditions!$8:$8,"&lt;="&amp;EP$9,conditions!$9:$9,"&gt;="&amp;EP$9))*SUMIFS(conditions!$69:$69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*SUMIFS(conditions!$72:$72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))</f>
        <v>0</v>
      </c>
      <c r="EQ100" s="37">
        <f>IF(EQ$9="",0,IF(EQ$9-SUMIFS(conditions!$73:$73,conditions!$8:$8,"&lt;="&amp;EQ$9,conditions!$9:$9,"&gt;="&amp;EQ$9)-SUMIFS(conditions!$71:$71,conditions!$8:$8,"&lt;="&amp;EQ$9,conditions!$9:$9,"&gt;="&amp;EQ$9)&lt;$U$9,SUMIFS(19:19,$9:$9,EQ$9-SUMIFS(conditions!$73:$73,conditions!$8:$8,"&lt;="&amp;EQ$9,conditions!$9:$9,"&gt;="&amp;EQ$9))*conditions!$U$69*conditions!$U$72,SUMIFS(19:19,$9:$9,EQ$9-SUMIFS(conditions!$73:$73,conditions!$8:$8,"&lt;="&amp;EQ$9,conditions!$9:$9,"&gt;="&amp;EQ$9))*SUMIFS(conditions!$69:$69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*SUMIFS(conditions!$72:$72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))</f>
        <v>0</v>
      </c>
      <c r="ER100" s="37">
        <f>IF(ER$9="",0,IF(ER$9-SUMIFS(conditions!$73:$73,conditions!$8:$8,"&lt;="&amp;ER$9,conditions!$9:$9,"&gt;="&amp;ER$9)-SUMIFS(conditions!$71:$71,conditions!$8:$8,"&lt;="&amp;ER$9,conditions!$9:$9,"&gt;="&amp;ER$9)&lt;$U$9,SUMIFS(19:19,$9:$9,ER$9-SUMIFS(conditions!$73:$73,conditions!$8:$8,"&lt;="&amp;ER$9,conditions!$9:$9,"&gt;="&amp;ER$9))*conditions!$U$69*conditions!$U$72,SUMIFS(19:19,$9:$9,ER$9-SUMIFS(conditions!$73:$73,conditions!$8:$8,"&lt;="&amp;ER$9,conditions!$9:$9,"&gt;="&amp;ER$9))*SUMIFS(conditions!$69:$69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*SUMIFS(conditions!$72:$72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))</f>
        <v>6.237000000000001</v>
      </c>
      <c r="ES100" s="37">
        <f>IF(ES$9="",0,IF(ES$9-SUMIFS(conditions!$73:$73,conditions!$8:$8,"&lt;="&amp;ES$9,conditions!$9:$9,"&gt;="&amp;ES$9)-SUMIFS(conditions!$71:$71,conditions!$8:$8,"&lt;="&amp;ES$9,conditions!$9:$9,"&gt;="&amp;ES$9)&lt;$U$9,SUMIFS(19:19,$9:$9,ES$9-SUMIFS(conditions!$73:$73,conditions!$8:$8,"&lt;="&amp;ES$9,conditions!$9:$9,"&gt;="&amp;ES$9))*conditions!$U$69*conditions!$U$72,SUMIFS(19:19,$9:$9,ES$9-SUMIFS(conditions!$73:$73,conditions!$8:$8,"&lt;="&amp;ES$9,conditions!$9:$9,"&gt;="&amp;ES$9))*SUMIFS(conditions!$69:$69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*SUMIFS(conditions!$72:$72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))</f>
        <v>6.237000000000001</v>
      </c>
      <c r="ET100" s="37">
        <f>IF(ET$9="",0,IF(ET$9-SUMIFS(conditions!$73:$73,conditions!$8:$8,"&lt;="&amp;ET$9,conditions!$9:$9,"&gt;="&amp;ET$9)-SUMIFS(conditions!$71:$71,conditions!$8:$8,"&lt;="&amp;ET$9,conditions!$9:$9,"&gt;="&amp;ET$9)&lt;$U$9,SUMIFS(19:19,$9:$9,ET$9-SUMIFS(conditions!$73:$73,conditions!$8:$8,"&lt;="&amp;ET$9,conditions!$9:$9,"&gt;="&amp;ET$9))*conditions!$U$69*conditions!$U$72,SUMIFS(19:19,$9:$9,ET$9-SUMIFS(conditions!$73:$73,conditions!$8:$8,"&lt;="&amp;ET$9,conditions!$9:$9,"&gt;="&amp;ET$9))*SUMIFS(conditions!$69:$69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*SUMIFS(conditions!$72:$72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))</f>
        <v>6.237000000000001</v>
      </c>
      <c r="EU100" s="37">
        <f>IF(EU$9="",0,IF(EU$9-SUMIFS(conditions!$73:$73,conditions!$8:$8,"&lt;="&amp;EU$9,conditions!$9:$9,"&gt;="&amp;EU$9)-SUMIFS(conditions!$71:$71,conditions!$8:$8,"&lt;="&amp;EU$9,conditions!$9:$9,"&gt;="&amp;EU$9)&lt;$U$9,SUMIFS(19:19,$9:$9,EU$9-SUMIFS(conditions!$73:$73,conditions!$8:$8,"&lt;="&amp;EU$9,conditions!$9:$9,"&gt;="&amp;EU$9))*conditions!$U$69*conditions!$U$72,SUMIFS(19:19,$9:$9,EU$9-SUMIFS(conditions!$73:$73,conditions!$8:$8,"&lt;="&amp;EU$9,conditions!$9:$9,"&gt;="&amp;EU$9))*SUMIFS(conditions!$69:$69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*SUMIFS(conditions!$72:$72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))</f>
        <v>6.237000000000001</v>
      </c>
      <c r="EV100" s="37">
        <f>IF(EV$9="",0,IF(EV$9-SUMIFS(conditions!$73:$73,conditions!$8:$8,"&lt;="&amp;EV$9,conditions!$9:$9,"&gt;="&amp;EV$9)-SUMIFS(conditions!$71:$71,conditions!$8:$8,"&lt;="&amp;EV$9,conditions!$9:$9,"&gt;="&amp;EV$9)&lt;$U$9,SUMIFS(19:19,$9:$9,EV$9-SUMIFS(conditions!$73:$73,conditions!$8:$8,"&lt;="&amp;EV$9,conditions!$9:$9,"&gt;="&amp;EV$9))*conditions!$U$69*conditions!$U$72,SUMIFS(19:19,$9:$9,EV$9-SUMIFS(conditions!$73:$73,conditions!$8:$8,"&lt;="&amp;EV$9,conditions!$9:$9,"&gt;="&amp;EV$9))*SUMIFS(conditions!$69:$69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*SUMIFS(conditions!$72:$72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))</f>
        <v>6.237000000000001</v>
      </c>
      <c r="EW100" s="37">
        <f>IF(EW$9="",0,IF(EW$9-SUMIFS(conditions!$73:$73,conditions!$8:$8,"&lt;="&amp;EW$9,conditions!$9:$9,"&gt;="&amp;EW$9)-SUMIFS(conditions!$71:$71,conditions!$8:$8,"&lt;="&amp;EW$9,conditions!$9:$9,"&gt;="&amp;EW$9)&lt;$U$9,SUMIFS(19:19,$9:$9,EW$9-SUMIFS(conditions!$73:$73,conditions!$8:$8,"&lt;="&amp;EW$9,conditions!$9:$9,"&gt;="&amp;EW$9))*conditions!$U$69*conditions!$U$72,SUMIFS(19:19,$9:$9,EW$9-SUMIFS(conditions!$73:$73,conditions!$8:$8,"&lt;="&amp;EW$9,conditions!$9:$9,"&gt;="&amp;EW$9))*SUMIFS(conditions!$69:$69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*SUMIFS(conditions!$72:$72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))</f>
        <v>0</v>
      </c>
      <c r="EX100" s="37">
        <f>IF(EX$9="",0,IF(EX$9-SUMIFS(conditions!$73:$73,conditions!$8:$8,"&lt;="&amp;EX$9,conditions!$9:$9,"&gt;="&amp;EX$9)-SUMIFS(conditions!$71:$71,conditions!$8:$8,"&lt;="&amp;EX$9,conditions!$9:$9,"&gt;="&amp;EX$9)&lt;$U$9,SUMIFS(19:19,$9:$9,EX$9-SUMIFS(conditions!$73:$73,conditions!$8:$8,"&lt;="&amp;EX$9,conditions!$9:$9,"&gt;="&amp;EX$9))*conditions!$U$69*conditions!$U$72,SUMIFS(19:19,$9:$9,EX$9-SUMIFS(conditions!$73:$73,conditions!$8:$8,"&lt;="&amp;EX$9,conditions!$9:$9,"&gt;="&amp;EX$9))*SUMIFS(conditions!$69:$69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*SUMIFS(conditions!$72:$72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))</f>
        <v>0</v>
      </c>
      <c r="EY100" s="37">
        <f>IF(EY$9="",0,IF(EY$9-SUMIFS(conditions!$73:$73,conditions!$8:$8,"&lt;="&amp;EY$9,conditions!$9:$9,"&gt;="&amp;EY$9)-SUMIFS(conditions!$71:$71,conditions!$8:$8,"&lt;="&amp;EY$9,conditions!$9:$9,"&gt;="&amp;EY$9)&lt;$U$9,SUMIFS(19:19,$9:$9,EY$9-SUMIFS(conditions!$73:$73,conditions!$8:$8,"&lt;="&amp;EY$9,conditions!$9:$9,"&gt;="&amp;EY$9))*conditions!$U$69*conditions!$U$72,SUMIFS(19:19,$9:$9,EY$9-SUMIFS(conditions!$73:$73,conditions!$8:$8,"&lt;="&amp;EY$9,conditions!$9:$9,"&gt;="&amp;EY$9))*SUMIFS(conditions!$69:$69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*SUMIFS(conditions!$72:$72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))</f>
        <v>6.237000000000001</v>
      </c>
      <c r="EZ100" s="37">
        <f>IF(EZ$9="",0,IF(EZ$9-SUMIFS(conditions!$73:$73,conditions!$8:$8,"&lt;="&amp;EZ$9,conditions!$9:$9,"&gt;="&amp;EZ$9)-SUMIFS(conditions!$71:$71,conditions!$8:$8,"&lt;="&amp;EZ$9,conditions!$9:$9,"&gt;="&amp;EZ$9)&lt;$U$9,SUMIFS(19:19,$9:$9,EZ$9-SUMIFS(conditions!$73:$73,conditions!$8:$8,"&lt;="&amp;EZ$9,conditions!$9:$9,"&gt;="&amp;EZ$9))*conditions!$U$69*conditions!$U$72,SUMIFS(19:19,$9:$9,EZ$9-SUMIFS(conditions!$73:$73,conditions!$8:$8,"&lt;="&amp;EZ$9,conditions!$9:$9,"&gt;="&amp;EZ$9))*SUMIFS(conditions!$69:$69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*SUMIFS(conditions!$72:$72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))</f>
        <v>6.237000000000001</v>
      </c>
      <c r="FA100" s="37">
        <f>IF(FA$9="",0,IF(FA$9-SUMIFS(conditions!$73:$73,conditions!$8:$8,"&lt;="&amp;FA$9,conditions!$9:$9,"&gt;="&amp;FA$9)-SUMIFS(conditions!$71:$71,conditions!$8:$8,"&lt;="&amp;FA$9,conditions!$9:$9,"&gt;="&amp;FA$9)&lt;$U$9,SUMIFS(19:19,$9:$9,FA$9-SUMIFS(conditions!$73:$73,conditions!$8:$8,"&lt;="&amp;FA$9,conditions!$9:$9,"&gt;="&amp;FA$9))*conditions!$U$69*conditions!$U$72,SUMIFS(19:19,$9:$9,FA$9-SUMIFS(conditions!$73:$73,conditions!$8:$8,"&lt;="&amp;FA$9,conditions!$9:$9,"&gt;="&amp;FA$9))*SUMIFS(conditions!$69:$69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*SUMIFS(conditions!$72:$72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))</f>
        <v>6.237000000000001</v>
      </c>
      <c r="FB100" s="37">
        <f>IF(FB$9="",0,IF(FB$9-SUMIFS(conditions!$73:$73,conditions!$8:$8,"&lt;="&amp;FB$9,conditions!$9:$9,"&gt;="&amp;FB$9)-SUMIFS(conditions!$71:$71,conditions!$8:$8,"&lt;="&amp;FB$9,conditions!$9:$9,"&gt;="&amp;FB$9)&lt;$U$9,SUMIFS(19:19,$9:$9,FB$9-SUMIFS(conditions!$73:$73,conditions!$8:$8,"&lt;="&amp;FB$9,conditions!$9:$9,"&gt;="&amp;FB$9))*conditions!$U$69*conditions!$U$72,SUMIFS(19:19,$9:$9,FB$9-SUMIFS(conditions!$73:$73,conditions!$8:$8,"&lt;="&amp;FB$9,conditions!$9:$9,"&gt;="&amp;FB$9))*SUMIFS(conditions!$69:$69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*SUMIFS(conditions!$72:$72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))</f>
        <v>6.237000000000001</v>
      </c>
      <c r="FC100" s="37">
        <f>IF(FC$9="",0,IF(FC$9-SUMIFS(conditions!$73:$73,conditions!$8:$8,"&lt;="&amp;FC$9,conditions!$9:$9,"&gt;="&amp;FC$9)-SUMIFS(conditions!$71:$71,conditions!$8:$8,"&lt;="&amp;FC$9,conditions!$9:$9,"&gt;="&amp;FC$9)&lt;$U$9,SUMIFS(19:19,$9:$9,FC$9-SUMIFS(conditions!$73:$73,conditions!$8:$8,"&lt;="&amp;FC$9,conditions!$9:$9,"&gt;="&amp;FC$9))*conditions!$U$69*conditions!$U$72,SUMIFS(19:19,$9:$9,FC$9-SUMIFS(conditions!$73:$73,conditions!$8:$8,"&lt;="&amp;FC$9,conditions!$9:$9,"&gt;="&amp;FC$9))*SUMIFS(conditions!$69:$69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*SUMIFS(conditions!$72:$72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))</f>
        <v>7.4844000000000008</v>
      </c>
      <c r="FD100" s="37">
        <f>IF(FD$9="",0,IF(FD$9-SUMIFS(conditions!$73:$73,conditions!$8:$8,"&lt;="&amp;FD$9,conditions!$9:$9,"&gt;="&amp;FD$9)-SUMIFS(conditions!$71:$71,conditions!$8:$8,"&lt;="&amp;FD$9,conditions!$9:$9,"&gt;="&amp;FD$9)&lt;$U$9,SUMIFS(19:19,$9:$9,FD$9-SUMIFS(conditions!$73:$73,conditions!$8:$8,"&lt;="&amp;FD$9,conditions!$9:$9,"&gt;="&amp;FD$9))*conditions!$U$69*conditions!$U$72,SUMIFS(19:19,$9:$9,FD$9-SUMIFS(conditions!$73:$73,conditions!$8:$8,"&lt;="&amp;FD$9,conditions!$9:$9,"&gt;="&amp;FD$9))*SUMIFS(conditions!$69:$69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*SUMIFS(conditions!$72:$72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))</f>
        <v>0</v>
      </c>
      <c r="FE100" s="37">
        <f>IF(FE$9="",0,IF(FE$9-SUMIFS(conditions!$73:$73,conditions!$8:$8,"&lt;="&amp;FE$9,conditions!$9:$9,"&gt;="&amp;FE$9)-SUMIFS(conditions!$71:$71,conditions!$8:$8,"&lt;="&amp;FE$9,conditions!$9:$9,"&gt;="&amp;FE$9)&lt;$U$9,SUMIFS(19:19,$9:$9,FE$9-SUMIFS(conditions!$73:$73,conditions!$8:$8,"&lt;="&amp;FE$9,conditions!$9:$9,"&gt;="&amp;FE$9))*conditions!$U$69*conditions!$U$72,SUMIFS(19:19,$9:$9,FE$9-SUMIFS(conditions!$73:$73,conditions!$8:$8,"&lt;="&amp;FE$9,conditions!$9:$9,"&gt;="&amp;FE$9))*SUMIFS(conditions!$69:$69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*SUMIFS(conditions!$72:$72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))</f>
        <v>0</v>
      </c>
      <c r="FF100" s="37">
        <f>IF(FF$9="",0,IF(FF$9-SUMIFS(conditions!$73:$73,conditions!$8:$8,"&lt;="&amp;FF$9,conditions!$9:$9,"&gt;="&amp;FF$9)-SUMIFS(conditions!$71:$71,conditions!$8:$8,"&lt;="&amp;FF$9,conditions!$9:$9,"&gt;="&amp;FF$9)&lt;$U$9,SUMIFS(19:19,$9:$9,FF$9-SUMIFS(conditions!$73:$73,conditions!$8:$8,"&lt;="&amp;FF$9,conditions!$9:$9,"&gt;="&amp;FF$9))*conditions!$U$69*conditions!$U$72,SUMIFS(19:19,$9:$9,FF$9-SUMIFS(conditions!$73:$73,conditions!$8:$8,"&lt;="&amp;FF$9,conditions!$9:$9,"&gt;="&amp;FF$9))*SUMIFS(conditions!$69:$69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*SUMIFS(conditions!$72:$72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))</f>
        <v>7.4844000000000008</v>
      </c>
      <c r="FG100" s="37">
        <f>IF(FG$9="",0,IF(FG$9-SUMIFS(conditions!$73:$73,conditions!$8:$8,"&lt;="&amp;FG$9,conditions!$9:$9,"&gt;="&amp;FG$9)-SUMIFS(conditions!$71:$71,conditions!$8:$8,"&lt;="&amp;FG$9,conditions!$9:$9,"&gt;="&amp;FG$9)&lt;$U$9,SUMIFS(19:19,$9:$9,FG$9-SUMIFS(conditions!$73:$73,conditions!$8:$8,"&lt;="&amp;FG$9,conditions!$9:$9,"&gt;="&amp;FG$9))*conditions!$U$69*conditions!$U$72,SUMIFS(19:19,$9:$9,FG$9-SUMIFS(conditions!$73:$73,conditions!$8:$8,"&lt;="&amp;FG$9,conditions!$9:$9,"&gt;="&amp;FG$9))*SUMIFS(conditions!$69:$69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*SUMIFS(conditions!$72:$72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))</f>
        <v>7.4844000000000008</v>
      </c>
      <c r="FH100" s="37">
        <f>IF(FH$9="",0,IF(FH$9-SUMIFS(conditions!$73:$73,conditions!$8:$8,"&lt;="&amp;FH$9,conditions!$9:$9,"&gt;="&amp;FH$9)-SUMIFS(conditions!$71:$71,conditions!$8:$8,"&lt;="&amp;FH$9,conditions!$9:$9,"&gt;="&amp;FH$9)&lt;$U$9,SUMIFS(19:19,$9:$9,FH$9-SUMIFS(conditions!$73:$73,conditions!$8:$8,"&lt;="&amp;FH$9,conditions!$9:$9,"&gt;="&amp;FH$9))*conditions!$U$69*conditions!$U$72,SUMIFS(19:19,$9:$9,FH$9-SUMIFS(conditions!$73:$73,conditions!$8:$8,"&lt;="&amp;FH$9,conditions!$9:$9,"&gt;="&amp;FH$9))*SUMIFS(conditions!$69:$69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*SUMIFS(conditions!$72:$72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))</f>
        <v>7.4844000000000008</v>
      </c>
      <c r="FI100" s="37">
        <f>IF(FI$9="",0,IF(FI$9-SUMIFS(conditions!$73:$73,conditions!$8:$8,"&lt;="&amp;FI$9,conditions!$9:$9,"&gt;="&amp;FI$9)-SUMIFS(conditions!$71:$71,conditions!$8:$8,"&lt;="&amp;FI$9,conditions!$9:$9,"&gt;="&amp;FI$9)&lt;$U$9,SUMIFS(19:19,$9:$9,FI$9-SUMIFS(conditions!$73:$73,conditions!$8:$8,"&lt;="&amp;FI$9,conditions!$9:$9,"&gt;="&amp;FI$9))*conditions!$U$69*conditions!$U$72,SUMIFS(19:19,$9:$9,FI$9-SUMIFS(conditions!$73:$73,conditions!$8:$8,"&lt;="&amp;FI$9,conditions!$9:$9,"&gt;="&amp;FI$9))*SUMIFS(conditions!$69:$69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*SUMIFS(conditions!$72:$72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))</f>
        <v>7.4844000000000008</v>
      </c>
      <c r="FJ100" s="37">
        <f>IF(FJ$9="",0,IF(FJ$9-SUMIFS(conditions!$73:$73,conditions!$8:$8,"&lt;="&amp;FJ$9,conditions!$9:$9,"&gt;="&amp;FJ$9)-SUMIFS(conditions!$71:$71,conditions!$8:$8,"&lt;="&amp;FJ$9,conditions!$9:$9,"&gt;="&amp;FJ$9)&lt;$U$9,SUMIFS(19:19,$9:$9,FJ$9-SUMIFS(conditions!$73:$73,conditions!$8:$8,"&lt;="&amp;FJ$9,conditions!$9:$9,"&gt;="&amp;FJ$9))*conditions!$U$69*conditions!$U$72,SUMIFS(19:19,$9:$9,FJ$9-SUMIFS(conditions!$73:$73,conditions!$8:$8,"&lt;="&amp;FJ$9,conditions!$9:$9,"&gt;="&amp;FJ$9))*SUMIFS(conditions!$69:$69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*SUMIFS(conditions!$72:$72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))</f>
        <v>7.4844000000000008</v>
      </c>
      <c r="FK100" s="37">
        <f>IF(FK$9="",0,IF(FK$9-SUMIFS(conditions!$73:$73,conditions!$8:$8,"&lt;="&amp;FK$9,conditions!$9:$9,"&gt;="&amp;FK$9)-SUMIFS(conditions!$71:$71,conditions!$8:$8,"&lt;="&amp;FK$9,conditions!$9:$9,"&gt;="&amp;FK$9)&lt;$U$9,SUMIFS(19:19,$9:$9,FK$9-SUMIFS(conditions!$73:$73,conditions!$8:$8,"&lt;="&amp;FK$9,conditions!$9:$9,"&gt;="&amp;FK$9))*conditions!$U$69*conditions!$U$72,SUMIFS(19:19,$9:$9,FK$9-SUMIFS(conditions!$73:$73,conditions!$8:$8,"&lt;="&amp;FK$9,conditions!$9:$9,"&gt;="&amp;FK$9))*SUMIFS(conditions!$69:$69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*SUMIFS(conditions!$72:$72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))</f>
        <v>0</v>
      </c>
      <c r="FL100" s="37">
        <f>IF(FL$9="",0,IF(FL$9-SUMIFS(conditions!$73:$73,conditions!$8:$8,"&lt;="&amp;FL$9,conditions!$9:$9,"&gt;="&amp;FL$9)-SUMIFS(conditions!$71:$71,conditions!$8:$8,"&lt;="&amp;FL$9,conditions!$9:$9,"&gt;="&amp;FL$9)&lt;$U$9,SUMIFS(19:19,$9:$9,FL$9-SUMIFS(conditions!$73:$73,conditions!$8:$8,"&lt;="&amp;FL$9,conditions!$9:$9,"&gt;="&amp;FL$9))*conditions!$U$69*conditions!$U$72,SUMIFS(19:19,$9:$9,FL$9-SUMIFS(conditions!$73:$73,conditions!$8:$8,"&lt;="&amp;FL$9,conditions!$9:$9,"&gt;="&amp;FL$9))*SUMIFS(conditions!$69:$69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*SUMIFS(conditions!$72:$72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))</f>
        <v>0</v>
      </c>
      <c r="FM100" s="37">
        <f>IF(FM$9="",0,IF(FM$9-SUMIFS(conditions!$73:$73,conditions!$8:$8,"&lt;="&amp;FM$9,conditions!$9:$9,"&gt;="&amp;FM$9)-SUMIFS(conditions!$71:$71,conditions!$8:$8,"&lt;="&amp;FM$9,conditions!$9:$9,"&gt;="&amp;FM$9)&lt;$U$9,SUMIFS(19:19,$9:$9,FM$9-SUMIFS(conditions!$73:$73,conditions!$8:$8,"&lt;="&amp;FM$9,conditions!$9:$9,"&gt;="&amp;FM$9))*conditions!$U$69*conditions!$U$72,SUMIFS(19:19,$9:$9,FM$9-SUMIFS(conditions!$73:$73,conditions!$8:$8,"&lt;="&amp;FM$9,conditions!$9:$9,"&gt;="&amp;FM$9))*SUMIFS(conditions!$69:$69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*SUMIFS(conditions!$72:$72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))</f>
        <v>7.4844000000000008</v>
      </c>
      <c r="FN100" s="37">
        <f>IF(FN$9="",0,IF(FN$9-SUMIFS(conditions!$73:$73,conditions!$8:$8,"&lt;="&amp;FN$9,conditions!$9:$9,"&gt;="&amp;FN$9)-SUMIFS(conditions!$71:$71,conditions!$8:$8,"&lt;="&amp;FN$9,conditions!$9:$9,"&gt;="&amp;FN$9)&lt;$U$9,SUMIFS(19:19,$9:$9,FN$9-SUMIFS(conditions!$73:$73,conditions!$8:$8,"&lt;="&amp;FN$9,conditions!$9:$9,"&gt;="&amp;FN$9))*conditions!$U$69*conditions!$U$72,SUMIFS(19:19,$9:$9,FN$9-SUMIFS(conditions!$73:$73,conditions!$8:$8,"&lt;="&amp;FN$9,conditions!$9:$9,"&gt;="&amp;FN$9))*SUMIFS(conditions!$69:$69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*SUMIFS(conditions!$72:$72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))</f>
        <v>7.4844000000000008</v>
      </c>
      <c r="FO100" s="37">
        <f>IF(FO$9="",0,IF(FO$9-SUMIFS(conditions!$73:$73,conditions!$8:$8,"&lt;="&amp;FO$9,conditions!$9:$9,"&gt;="&amp;FO$9)-SUMIFS(conditions!$71:$71,conditions!$8:$8,"&lt;="&amp;FO$9,conditions!$9:$9,"&gt;="&amp;FO$9)&lt;$U$9,SUMIFS(19:19,$9:$9,FO$9-SUMIFS(conditions!$73:$73,conditions!$8:$8,"&lt;="&amp;FO$9,conditions!$9:$9,"&gt;="&amp;FO$9))*conditions!$U$69*conditions!$U$72,SUMIFS(19:19,$9:$9,FO$9-SUMIFS(conditions!$73:$73,conditions!$8:$8,"&lt;="&amp;FO$9,conditions!$9:$9,"&gt;="&amp;FO$9))*SUMIFS(conditions!$69:$69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*SUMIFS(conditions!$72:$72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))</f>
        <v>7.4844000000000008</v>
      </c>
      <c r="FP100" s="37">
        <f>IF(FP$9="",0,IF(FP$9-SUMIFS(conditions!$73:$73,conditions!$8:$8,"&lt;="&amp;FP$9,conditions!$9:$9,"&gt;="&amp;FP$9)-SUMIFS(conditions!$71:$71,conditions!$8:$8,"&lt;="&amp;FP$9,conditions!$9:$9,"&gt;="&amp;FP$9)&lt;$U$9,SUMIFS(19:19,$9:$9,FP$9-SUMIFS(conditions!$73:$73,conditions!$8:$8,"&lt;="&amp;FP$9,conditions!$9:$9,"&gt;="&amp;FP$9))*conditions!$U$69*conditions!$U$72,SUMIFS(19:19,$9:$9,FP$9-SUMIFS(conditions!$73:$73,conditions!$8:$8,"&lt;="&amp;FP$9,conditions!$9:$9,"&gt;="&amp;FP$9))*SUMIFS(conditions!$69:$69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*SUMIFS(conditions!$72:$72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))</f>
        <v>7.4844000000000008</v>
      </c>
      <c r="FQ100" s="37">
        <f>IF(FQ$9="",0,IF(FQ$9-SUMIFS(conditions!$73:$73,conditions!$8:$8,"&lt;="&amp;FQ$9,conditions!$9:$9,"&gt;="&amp;FQ$9)-SUMIFS(conditions!$71:$71,conditions!$8:$8,"&lt;="&amp;FQ$9,conditions!$9:$9,"&gt;="&amp;FQ$9)&lt;$U$9,SUMIFS(19:19,$9:$9,FQ$9-SUMIFS(conditions!$73:$73,conditions!$8:$8,"&lt;="&amp;FQ$9,conditions!$9:$9,"&gt;="&amp;FQ$9))*conditions!$U$69*conditions!$U$72,SUMIFS(19:19,$9:$9,FQ$9-SUMIFS(conditions!$73:$73,conditions!$8:$8,"&lt;="&amp;FQ$9,conditions!$9:$9,"&gt;="&amp;FQ$9))*SUMIFS(conditions!$69:$69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*SUMIFS(conditions!$72:$72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))</f>
        <v>7.4844000000000008</v>
      </c>
      <c r="FR100" s="37">
        <f>IF(FR$9="",0,IF(FR$9-SUMIFS(conditions!$73:$73,conditions!$8:$8,"&lt;="&amp;FR$9,conditions!$9:$9,"&gt;="&amp;FR$9)-SUMIFS(conditions!$71:$71,conditions!$8:$8,"&lt;="&amp;FR$9,conditions!$9:$9,"&gt;="&amp;FR$9)&lt;$U$9,SUMIFS(19:19,$9:$9,FR$9-SUMIFS(conditions!$73:$73,conditions!$8:$8,"&lt;="&amp;FR$9,conditions!$9:$9,"&gt;="&amp;FR$9))*conditions!$U$69*conditions!$U$72,SUMIFS(19:19,$9:$9,FR$9-SUMIFS(conditions!$73:$73,conditions!$8:$8,"&lt;="&amp;FR$9,conditions!$9:$9,"&gt;="&amp;FR$9))*SUMIFS(conditions!$69:$69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*SUMIFS(conditions!$72:$72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))</f>
        <v>0</v>
      </c>
      <c r="FS100" s="37">
        <f>IF(FS$9="",0,IF(FS$9-SUMIFS(conditions!$73:$73,conditions!$8:$8,"&lt;="&amp;FS$9,conditions!$9:$9,"&gt;="&amp;FS$9)-SUMIFS(conditions!$71:$71,conditions!$8:$8,"&lt;="&amp;FS$9,conditions!$9:$9,"&gt;="&amp;FS$9)&lt;$U$9,SUMIFS(19:19,$9:$9,FS$9-SUMIFS(conditions!$73:$73,conditions!$8:$8,"&lt;="&amp;FS$9,conditions!$9:$9,"&gt;="&amp;FS$9))*conditions!$U$69*conditions!$U$72,SUMIFS(19:19,$9:$9,FS$9-SUMIFS(conditions!$73:$73,conditions!$8:$8,"&lt;="&amp;FS$9,conditions!$9:$9,"&gt;="&amp;FS$9))*SUMIFS(conditions!$69:$69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*SUMIFS(conditions!$72:$72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))</f>
        <v>0</v>
      </c>
      <c r="FT100" s="37">
        <f>IF(FT$9="",0,IF(FT$9-SUMIFS(conditions!$73:$73,conditions!$8:$8,"&lt;="&amp;FT$9,conditions!$9:$9,"&gt;="&amp;FT$9)-SUMIFS(conditions!$71:$71,conditions!$8:$8,"&lt;="&amp;FT$9,conditions!$9:$9,"&gt;="&amp;FT$9)&lt;$U$9,SUMIFS(19:19,$9:$9,FT$9-SUMIFS(conditions!$73:$73,conditions!$8:$8,"&lt;="&amp;FT$9,conditions!$9:$9,"&gt;="&amp;FT$9))*conditions!$U$69*conditions!$U$72,SUMIFS(19:19,$9:$9,FT$9-SUMIFS(conditions!$73:$73,conditions!$8:$8,"&lt;="&amp;FT$9,conditions!$9:$9,"&gt;="&amp;FT$9))*SUMIFS(conditions!$69:$69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*SUMIFS(conditions!$72:$72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))</f>
        <v>7.4844000000000008</v>
      </c>
      <c r="FU100" s="37">
        <f>IF(FU$9="",0,IF(FU$9-SUMIFS(conditions!$73:$73,conditions!$8:$8,"&lt;="&amp;FU$9,conditions!$9:$9,"&gt;="&amp;FU$9)-SUMIFS(conditions!$71:$71,conditions!$8:$8,"&lt;="&amp;FU$9,conditions!$9:$9,"&gt;="&amp;FU$9)&lt;$U$9,SUMIFS(19:19,$9:$9,FU$9-SUMIFS(conditions!$73:$73,conditions!$8:$8,"&lt;="&amp;FU$9,conditions!$9:$9,"&gt;="&amp;FU$9))*conditions!$U$69*conditions!$U$72,SUMIFS(19:19,$9:$9,FU$9-SUMIFS(conditions!$73:$73,conditions!$8:$8,"&lt;="&amp;FU$9,conditions!$9:$9,"&gt;="&amp;FU$9))*SUMIFS(conditions!$69:$69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*SUMIFS(conditions!$72:$72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))</f>
        <v>7.4844000000000008</v>
      </c>
      <c r="FV100" s="37">
        <f>IF(FV$9="",0,IF(FV$9-SUMIFS(conditions!$73:$73,conditions!$8:$8,"&lt;="&amp;FV$9,conditions!$9:$9,"&gt;="&amp;FV$9)-SUMIFS(conditions!$71:$71,conditions!$8:$8,"&lt;="&amp;FV$9,conditions!$9:$9,"&gt;="&amp;FV$9)&lt;$U$9,SUMIFS(19:19,$9:$9,FV$9-SUMIFS(conditions!$73:$73,conditions!$8:$8,"&lt;="&amp;FV$9,conditions!$9:$9,"&gt;="&amp;FV$9))*conditions!$U$69*conditions!$U$72,SUMIFS(19:19,$9:$9,FV$9-SUMIFS(conditions!$73:$73,conditions!$8:$8,"&lt;="&amp;FV$9,conditions!$9:$9,"&gt;="&amp;FV$9))*SUMIFS(conditions!$69:$69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*SUMIFS(conditions!$72:$72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))</f>
        <v>7.4844000000000008</v>
      </c>
      <c r="FW100" s="37">
        <f>IF(FW$9="",0,IF(FW$9-SUMIFS(conditions!$73:$73,conditions!$8:$8,"&lt;="&amp;FW$9,conditions!$9:$9,"&gt;="&amp;FW$9)-SUMIFS(conditions!$71:$71,conditions!$8:$8,"&lt;="&amp;FW$9,conditions!$9:$9,"&gt;="&amp;FW$9)&lt;$U$9,SUMIFS(19:19,$9:$9,FW$9-SUMIFS(conditions!$73:$73,conditions!$8:$8,"&lt;="&amp;FW$9,conditions!$9:$9,"&gt;="&amp;FW$9))*conditions!$U$69*conditions!$U$72,SUMIFS(19:19,$9:$9,FW$9-SUMIFS(conditions!$73:$73,conditions!$8:$8,"&lt;="&amp;FW$9,conditions!$9:$9,"&gt;="&amp;FW$9))*SUMIFS(conditions!$69:$69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*SUMIFS(conditions!$72:$72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))</f>
        <v>7.4844000000000008</v>
      </c>
      <c r="FX100" s="37">
        <f>IF(FX$9="",0,IF(FX$9-SUMIFS(conditions!$73:$73,conditions!$8:$8,"&lt;="&amp;FX$9,conditions!$9:$9,"&gt;="&amp;FX$9)-SUMIFS(conditions!$71:$71,conditions!$8:$8,"&lt;="&amp;FX$9,conditions!$9:$9,"&gt;="&amp;FX$9)&lt;$U$9,SUMIFS(19:19,$9:$9,FX$9-SUMIFS(conditions!$73:$73,conditions!$8:$8,"&lt;="&amp;FX$9,conditions!$9:$9,"&gt;="&amp;FX$9))*conditions!$U$69*conditions!$U$72,SUMIFS(19:19,$9:$9,FX$9-SUMIFS(conditions!$73:$73,conditions!$8:$8,"&lt;="&amp;FX$9,conditions!$9:$9,"&gt;="&amp;FX$9))*SUMIFS(conditions!$69:$69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*SUMIFS(conditions!$72:$72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))</f>
        <v>7.4844000000000008</v>
      </c>
      <c r="FY100" s="37">
        <f>IF(FY$9="",0,IF(FY$9-SUMIFS(conditions!$73:$73,conditions!$8:$8,"&lt;="&amp;FY$9,conditions!$9:$9,"&gt;="&amp;FY$9)-SUMIFS(conditions!$71:$71,conditions!$8:$8,"&lt;="&amp;FY$9,conditions!$9:$9,"&gt;="&amp;FY$9)&lt;$U$9,SUMIFS(19:19,$9:$9,FY$9-SUMIFS(conditions!$73:$73,conditions!$8:$8,"&lt;="&amp;FY$9,conditions!$9:$9,"&gt;="&amp;FY$9))*conditions!$U$69*conditions!$U$72,SUMIFS(19:19,$9:$9,FY$9-SUMIFS(conditions!$73:$73,conditions!$8:$8,"&lt;="&amp;FY$9,conditions!$9:$9,"&gt;="&amp;FY$9))*SUMIFS(conditions!$69:$69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*SUMIFS(conditions!$72:$72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))</f>
        <v>0</v>
      </c>
      <c r="FZ100" s="37">
        <f>IF(FZ$9="",0,IF(FZ$9-SUMIFS(conditions!$73:$73,conditions!$8:$8,"&lt;="&amp;FZ$9,conditions!$9:$9,"&gt;="&amp;FZ$9)-SUMIFS(conditions!$71:$71,conditions!$8:$8,"&lt;="&amp;FZ$9,conditions!$9:$9,"&gt;="&amp;FZ$9)&lt;$U$9,SUMIFS(19:19,$9:$9,FZ$9-SUMIFS(conditions!$73:$73,conditions!$8:$8,"&lt;="&amp;FZ$9,conditions!$9:$9,"&gt;="&amp;FZ$9))*conditions!$U$69*conditions!$U$72,SUMIFS(19:19,$9:$9,FZ$9-SUMIFS(conditions!$73:$73,conditions!$8:$8,"&lt;="&amp;FZ$9,conditions!$9:$9,"&gt;="&amp;FZ$9))*SUMIFS(conditions!$69:$69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*SUMIFS(conditions!$72:$72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))</f>
        <v>0</v>
      </c>
      <c r="GA100" s="37">
        <f>IF(GA$9="",0,IF(GA$9-SUMIFS(conditions!$73:$73,conditions!$8:$8,"&lt;="&amp;GA$9,conditions!$9:$9,"&gt;="&amp;GA$9)-SUMIFS(conditions!$71:$71,conditions!$8:$8,"&lt;="&amp;GA$9,conditions!$9:$9,"&gt;="&amp;GA$9)&lt;$U$9,SUMIFS(19:19,$9:$9,GA$9-SUMIFS(conditions!$73:$73,conditions!$8:$8,"&lt;="&amp;GA$9,conditions!$9:$9,"&gt;="&amp;GA$9))*conditions!$U$69*conditions!$U$72,SUMIFS(19:19,$9:$9,GA$9-SUMIFS(conditions!$73:$73,conditions!$8:$8,"&lt;="&amp;GA$9,conditions!$9:$9,"&gt;="&amp;GA$9))*SUMIFS(conditions!$69:$69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*SUMIFS(conditions!$72:$72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))</f>
        <v>7.4844000000000008</v>
      </c>
      <c r="GB100" s="37">
        <f>IF(GB$9="",0,IF(GB$9-SUMIFS(conditions!$73:$73,conditions!$8:$8,"&lt;="&amp;GB$9,conditions!$9:$9,"&gt;="&amp;GB$9)-SUMIFS(conditions!$71:$71,conditions!$8:$8,"&lt;="&amp;GB$9,conditions!$9:$9,"&gt;="&amp;GB$9)&lt;$U$9,SUMIFS(19:19,$9:$9,GB$9-SUMIFS(conditions!$73:$73,conditions!$8:$8,"&lt;="&amp;GB$9,conditions!$9:$9,"&gt;="&amp;GB$9))*conditions!$U$69*conditions!$U$72,SUMIFS(19:19,$9:$9,GB$9-SUMIFS(conditions!$73:$73,conditions!$8:$8,"&lt;="&amp;GB$9,conditions!$9:$9,"&gt;="&amp;GB$9))*SUMIFS(conditions!$69:$69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*SUMIFS(conditions!$72:$72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))</f>
        <v>7.4844000000000008</v>
      </c>
      <c r="GC100" s="37">
        <f>IF(GC$9="",0,IF(GC$9-SUMIFS(conditions!$73:$73,conditions!$8:$8,"&lt;="&amp;GC$9,conditions!$9:$9,"&gt;="&amp;GC$9)-SUMIFS(conditions!$71:$71,conditions!$8:$8,"&lt;="&amp;GC$9,conditions!$9:$9,"&gt;="&amp;GC$9)&lt;$U$9,SUMIFS(19:19,$9:$9,GC$9-SUMIFS(conditions!$73:$73,conditions!$8:$8,"&lt;="&amp;GC$9,conditions!$9:$9,"&gt;="&amp;GC$9))*conditions!$U$69*conditions!$U$72,SUMIFS(19:19,$9:$9,GC$9-SUMIFS(conditions!$73:$73,conditions!$8:$8,"&lt;="&amp;GC$9,conditions!$9:$9,"&gt;="&amp;GC$9))*SUMIFS(conditions!$69:$69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*SUMIFS(conditions!$72:$72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))</f>
        <v>7.4844000000000008</v>
      </c>
      <c r="GD100" s="37">
        <f>IF(GD$9="",0,IF(GD$9-SUMIFS(conditions!$73:$73,conditions!$8:$8,"&lt;="&amp;GD$9,conditions!$9:$9,"&gt;="&amp;GD$9)-SUMIFS(conditions!$71:$71,conditions!$8:$8,"&lt;="&amp;GD$9,conditions!$9:$9,"&gt;="&amp;GD$9)&lt;$U$9,SUMIFS(19:19,$9:$9,GD$9-SUMIFS(conditions!$73:$73,conditions!$8:$8,"&lt;="&amp;GD$9,conditions!$9:$9,"&gt;="&amp;GD$9))*conditions!$U$69*conditions!$U$72,SUMIFS(19:19,$9:$9,GD$9-SUMIFS(conditions!$73:$73,conditions!$8:$8,"&lt;="&amp;GD$9,conditions!$9:$9,"&gt;="&amp;GD$9))*SUMIFS(conditions!$69:$69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*SUMIFS(conditions!$72:$72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))</f>
        <v>7.4844000000000008</v>
      </c>
      <c r="GE100" s="37">
        <f>IF(GE$9="",0,IF(GE$9-SUMIFS(conditions!$73:$73,conditions!$8:$8,"&lt;="&amp;GE$9,conditions!$9:$9,"&gt;="&amp;GE$9)-SUMIFS(conditions!$71:$71,conditions!$8:$8,"&lt;="&amp;GE$9,conditions!$9:$9,"&gt;="&amp;GE$9)&lt;$U$9,SUMIFS(19:19,$9:$9,GE$9-SUMIFS(conditions!$73:$73,conditions!$8:$8,"&lt;="&amp;GE$9,conditions!$9:$9,"&gt;="&amp;GE$9))*conditions!$U$69*conditions!$U$72,SUMIFS(19:19,$9:$9,GE$9-SUMIFS(conditions!$73:$73,conditions!$8:$8,"&lt;="&amp;GE$9,conditions!$9:$9,"&gt;="&amp;GE$9))*SUMIFS(conditions!$69:$69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*SUMIFS(conditions!$72:$72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))</f>
        <v>7.4844000000000008</v>
      </c>
      <c r="GF100" s="37">
        <f>IF(GF$9="",0,IF(GF$9-SUMIFS(conditions!$73:$73,conditions!$8:$8,"&lt;="&amp;GF$9,conditions!$9:$9,"&gt;="&amp;GF$9)-SUMIFS(conditions!$71:$71,conditions!$8:$8,"&lt;="&amp;GF$9,conditions!$9:$9,"&gt;="&amp;GF$9)&lt;$U$9,SUMIFS(19:19,$9:$9,GF$9-SUMIFS(conditions!$73:$73,conditions!$8:$8,"&lt;="&amp;GF$9,conditions!$9:$9,"&gt;="&amp;GF$9))*conditions!$U$69*conditions!$U$72,SUMIFS(19:19,$9:$9,GF$9-SUMIFS(conditions!$73:$73,conditions!$8:$8,"&lt;="&amp;GF$9,conditions!$9:$9,"&gt;="&amp;GF$9))*SUMIFS(conditions!$69:$69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*SUMIFS(conditions!$72:$72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))</f>
        <v>0</v>
      </c>
      <c r="GG100" s="37">
        <f>IF(GG$9="",0,IF(GG$9-SUMIFS(conditions!$73:$73,conditions!$8:$8,"&lt;="&amp;GG$9,conditions!$9:$9,"&gt;="&amp;GG$9)-SUMIFS(conditions!$71:$71,conditions!$8:$8,"&lt;="&amp;GG$9,conditions!$9:$9,"&gt;="&amp;GG$9)&lt;$U$9,SUMIFS(19:19,$9:$9,GG$9-SUMIFS(conditions!$73:$73,conditions!$8:$8,"&lt;="&amp;GG$9,conditions!$9:$9,"&gt;="&amp;GG$9))*conditions!$U$69*conditions!$U$72,SUMIFS(19:19,$9:$9,GG$9-SUMIFS(conditions!$73:$73,conditions!$8:$8,"&lt;="&amp;GG$9,conditions!$9:$9,"&gt;="&amp;GG$9))*SUMIFS(conditions!$69:$69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*SUMIFS(conditions!$72:$72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))</f>
        <v>0</v>
      </c>
      <c r="GH100" s="37">
        <f>IF(GH$9="",0,IF(GH$9-SUMIFS(conditions!$73:$73,conditions!$8:$8,"&lt;="&amp;GH$9,conditions!$9:$9,"&gt;="&amp;GH$9)-SUMIFS(conditions!$71:$71,conditions!$8:$8,"&lt;="&amp;GH$9,conditions!$9:$9,"&gt;="&amp;GH$9)&lt;$U$9,SUMIFS(19:19,$9:$9,GH$9-SUMIFS(conditions!$73:$73,conditions!$8:$8,"&lt;="&amp;GH$9,conditions!$9:$9,"&gt;="&amp;GH$9))*conditions!$U$69*conditions!$U$72,SUMIFS(19:19,$9:$9,GH$9-SUMIFS(conditions!$73:$73,conditions!$8:$8,"&lt;="&amp;GH$9,conditions!$9:$9,"&gt;="&amp;GH$9))*SUMIFS(conditions!$69:$69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*SUMIFS(conditions!$72:$72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))</f>
        <v>7.8586200000000002</v>
      </c>
      <c r="GI100" s="37">
        <f>IF(GI$9="",0,IF(GI$9-SUMIFS(conditions!$73:$73,conditions!$8:$8,"&lt;="&amp;GI$9,conditions!$9:$9,"&gt;="&amp;GI$9)-SUMIFS(conditions!$71:$71,conditions!$8:$8,"&lt;="&amp;GI$9,conditions!$9:$9,"&gt;="&amp;GI$9)&lt;$U$9,SUMIFS(19:19,$9:$9,GI$9-SUMIFS(conditions!$73:$73,conditions!$8:$8,"&lt;="&amp;GI$9,conditions!$9:$9,"&gt;="&amp;GI$9))*conditions!$U$69*conditions!$U$72,SUMIFS(19:19,$9:$9,GI$9-SUMIFS(conditions!$73:$73,conditions!$8:$8,"&lt;="&amp;GI$9,conditions!$9:$9,"&gt;="&amp;GI$9))*SUMIFS(conditions!$69:$69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*SUMIFS(conditions!$72:$72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))</f>
        <v>7.8586200000000002</v>
      </c>
      <c r="GJ100" s="37">
        <f>IF(GJ$9="",0,IF(GJ$9-SUMIFS(conditions!$73:$73,conditions!$8:$8,"&lt;="&amp;GJ$9,conditions!$9:$9,"&gt;="&amp;GJ$9)-SUMIFS(conditions!$71:$71,conditions!$8:$8,"&lt;="&amp;GJ$9,conditions!$9:$9,"&gt;="&amp;GJ$9)&lt;$U$9,SUMIFS(19:19,$9:$9,GJ$9-SUMIFS(conditions!$73:$73,conditions!$8:$8,"&lt;="&amp;GJ$9,conditions!$9:$9,"&gt;="&amp;GJ$9))*conditions!$U$69*conditions!$U$72,SUMIFS(19:19,$9:$9,GJ$9-SUMIFS(conditions!$73:$73,conditions!$8:$8,"&lt;="&amp;GJ$9,conditions!$9:$9,"&gt;="&amp;GJ$9))*SUMIFS(conditions!$69:$69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*SUMIFS(conditions!$72:$72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))</f>
        <v>7.8586200000000002</v>
      </c>
      <c r="GK100" s="37">
        <f>IF(GK$9="",0,IF(GK$9-SUMIFS(conditions!$73:$73,conditions!$8:$8,"&lt;="&amp;GK$9,conditions!$9:$9,"&gt;="&amp;GK$9)-SUMIFS(conditions!$71:$71,conditions!$8:$8,"&lt;="&amp;GK$9,conditions!$9:$9,"&gt;="&amp;GK$9)&lt;$U$9,SUMIFS(19:19,$9:$9,GK$9-SUMIFS(conditions!$73:$73,conditions!$8:$8,"&lt;="&amp;GK$9,conditions!$9:$9,"&gt;="&amp;GK$9))*conditions!$U$69*conditions!$U$72,SUMIFS(19:19,$9:$9,GK$9-SUMIFS(conditions!$73:$73,conditions!$8:$8,"&lt;="&amp;GK$9,conditions!$9:$9,"&gt;="&amp;GK$9))*SUMIFS(conditions!$69:$69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*SUMIFS(conditions!$72:$72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))</f>
        <v>7.8586200000000002</v>
      </c>
      <c r="GL100" s="37">
        <f>IF(GL$9="",0,IF(GL$9-SUMIFS(conditions!$73:$73,conditions!$8:$8,"&lt;="&amp;GL$9,conditions!$9:$9,"&gt;="&amp;GL$9)-SUMIFS(conditions!$71:$71,conditions!$8:$8,"&lt;="&amp;GL$9,conditions!$9:$9,"&gt;="&amp;GL$9)&lt;$U$9,SUMIFS(19:19,$9:$9,GL$9-SUMIFS(conditions!$73:$73,conditions!$8:$8,"&lt;="&amp;GL$9,conditions!$9:$9,"&gt;="&amp;GL$9))*conditions!$U$69*conditions!$U$72,SUMIFS(19:19,$9:$9,GL$9-SUMIFS(conditions!$73:$73,conditions!$8:$8,"&lt;="&amp;GL$9,conditions!$9:$9,"&gt;="&amp;GL$9))*SUMIFS(conditions!$69:$69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*SUMIFS(conditions!$72:$72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))</f>
        <v>7.8586200000000002</v>
      </c>
      <c r="GM100" s="37">
        <f>IF(GM$9="",0,IF(GM$9-SUMIFS(conditions!$73:$73,conditions!$8:$8,"&lt;="&amp;GM$9,conditions!$9:$9,"&gt;="&amp;GM$9)-SUMIFS(conditions!$71:$71,conditions!$8:$8,"&lt;="&amp;GM$9,conditions!$9:$9,"&gt;="&amp;GM$9)&lt;$U$9,SUMIFS(19:19,$9:$9,GM$9-SUMIFS(conditions!$73:$73,conditions!$8:$8,"&lt;="&amp;GM$9,conditions!$9:$9,"&gt;="&amp;GM$9))*conditions!$U$69*conditions!$U$72,SUMIFS(19:19,$9:$9,GM$9-SUMIFS(conditions!$73:$73,conditions!$8:$8,"&lt;="&amp;GM$9,conditions!$9:$9,"&gt;="&amp;GM$9))*SUMIFS(conditions!$69:$69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*SUMIFS(conditions!$72:$72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))</f>
        <v>0</v>
      </c>
      <c r="GN100" s="37">
        <f>IF(GN$9="",0,IF(GN$9-SUMIFS(conditions!$73:$73,conditions!$8:$8,"&lt;="&amp;GN$9,conditions!$9:$9,"&gt;="&amp;GN$9)-SUMIFS(conditions!$71:$71,conditions!$8:$8,"&lt;="&amp;GN$9,conditions!$9:$9,"&gt;="&amp;GN$9)&lt;$U$9,SUMIFS(19:19,$9:$9,GN$9-SUMIFS(conditions!$73:$73,conditions!$8:$8,"&lt;="&amp;GN$9,conditions!$9:$9,"&gt;="&amp;GN$9))*conditions!$U$69*conditions!$U$72,SUMIFS(19:19,$9:$9,GN$9-SUMIFS(conditions!$73:$73,conditions!$8:$8,"&lt;="&amp;GN$9,conditions!$9:$9,"&gt;="&amp;GN$9))*SUMIFS(conditions!$69:$69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*SUMIFS(conditions!$72:$72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))</f>
        <v>0</v>
      </c>
      <c r="GO100" s="37">
        <f>IF(GO$9="",0,IF(GO$9-SUMIFS(conditions!$73:$73,conditions!$8:$8,"&lt;="&amp;GO$9,conditions!$9:$9,"&gt;="&amp;GO$9)-SUMIFS(conditions!$71:$71,conditions!$8:$8,"&lt;="&amp;GO$9,conditions!$9:$9,"&gt;="&amp;GO$9)&lt;$U$9,SUMIFS(19:19,$9:$9,GO$9-SUMIFS(conditions!$73:$73,conditions!$8:$8,"&lt;="&amp;GO$9,conditions!$9:$9,"&gt;="&amp;GO$9))*conditions!$U$69*conditions!$U$72,SUMIFS(19:19,$9:$9,GO$9-SUMIFS(conditions!$73:$73,conditions!$8:$8,"&lt;="&amp;GO$9,conditions!$9:$9,"&gt;="&amp;GO$9))*SUMIFS(conditions!$69:$69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*SUMIFS(conditions!$72:$72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))</f>
        <v>7.8586200000000002</v>
      </c>
      <c r="GP100" s="37">
        <f>IF(GP$9="",0,IF(GP$9-SUMIFS(conditions!$73:$73,conditions!$8:$8,"&lt;="&amp;GP$9,conditions!$9:$9,"&gt;="&amp;GP$9)-SUMIFS(conditions!$71:$71,conditions!$8:$8,"&lt;="&amp;GP$9,conditions!$9:$9,"&gt;="&amp;GP$9)&lt;$U$9,SUMIFS(19:19,$9:$9,GP$9-SUMIFS(conditions!$73:$73,conditions!$8:$8,"&lt;="&amp;GP$9,conditions!$9:$9,"&gt;="&amp;GP$9))*conditions!$U$69*conditions!$U$72,SUMIFS(19:19,$9:$9,GP$9-SUMIFS(conditions!$73:$73,conditions!$8:$8,"&lt;="&amp;GP$9,conditions!$9:$9,"&gt;="&amp;GP$9))*SUMIFS(conditions!$69:$69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*SUMIFS(conditions!$72:$72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))</f>
        <v>7.8586200000000002</v>
      </c>
      <c r="GQ100" s="37">
        <f>IF(GQ$9="",0,IF(GQ$9-SUMIFS(conditions!$73:$73,conditions!$8:$8,"&lt;="&amp;GQ$9,conditions!$9:$9,"&gt;="&amp;GQ$9)-SUMIFS(conditions!$71:$71,conditions!$8:$8,"&lt;="&amp;GQ$9,conditions!$9:$9,"&gt;="&amp;GQ$9)&lt;$U$9,SUMIFS(19:19,$9:$9,GQ$9-SUMIFS(conditions!$73:$73,conditions!$8:$8,"&lt;="&amp;GQ$9,conditions!$9:$9,"&gt;="&amp;GQ$9))*conditions!$U$69*conditions!$U$72,SUMIFS(19:19,$9:$9,GQ$9-SUMIFS(conditions!$73:$73,conditions!$8:$8,"&lt;="&amp;GQ$9,conditions!$9:$9,"&gt;="&amp;GQ$9))*SUMIFS(conditions!$69:$69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*SUMIFS(conditions!$72:$72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))</f>
        <v>7.8586200000000002</v>
      </c>
      <c r="GR100" s="37">
        <f>IF(GR$9="",0,IF(GR$9-SUMIFS(conditions!$73:$73,conditions!$8:$8,"&lt;="&amp;GR$9,conditions!$9:$9,"&gt;="&amp;GR$9)-SUMIFS(conditions!$71:$71,conditions!$8:$8,"&lt;="&amp;GR$9,conditions!$9:$9,"&gt;="&amp;GR$9)&lt;$U$9,SUMIFS(19:19,$9:$9,GR$9-SUMIFS(conditions!$73:$73,conditions!$8:$8,"&lt;="&amp;GR$9,conditions!$9:$9,"&gt;="&amp;GR$9))*conditions!$U$69*conditions!$U$72,SUMIFS(19:19,$9:$9,GR$9-SUMIFS(conditions!$73:$73,conditions!$8:$8,"&lt;="&amp;GR$9,conditions!$9:$9,"&gt;="&amp;GR$9))*SUMIFS(conditions!$69:$69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*SUMIFS(conditions!$72:$72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))</f>
        <v>7.8586200000000002</v>
      </c>
      <c r="GS100" s="37">
        <f>IF(GS$9="",0,IF(GS$9-SUMIFS(conditions!$73:$73,conditions!$8:$8,"&lt;="&amp;GS$9,conditions!$9:$9,"&gt;="&amp;GS$9)-SUMIFS(conditions!$71:$71,conditions!$8:$8,"&lt;="&amp;GS$9,conditions!$9:$9,"&gt;="&amp;GS$9)&lt;$U$9,SUMIFS(19:19,$9:$9,GS$9-SUMIFS(conditions!$73:$73,conditions!$8:$8,"&lt;="&amp;GS$9,conditions!$9:$9,"&gt;="&amp;GS$9))*conditions!$U$69*conditions!$U$72,SUMIFS(19:19,$9:$9,GS$9-SUMIFS(conditions!$73:$73,conditions!$8:$8,"&lt;="&amp;GS$9,conditions!$9:$9,"&gt;="&amp;GS$9))*SUMIFS(conditions!$69:$69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*SUMIFS(conditions!$72:$72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))</f>
        <v>7.8586200000000002</v>
      </c>
      <c r="GT100" s="37">
        <f>IF(GT$9="",0,IF(GT$9-SUMIFS(conditions!$73:$73,conditions!$8:$8,"&lt;="&amp;GT$9,conditions!$9:$9,"&gt;="&amp;GT$9)-SUMIFS(conditions!$71:$71,conditions!$8:$8,"&lt;="&amp;GT$9,conditions!$9:$9,"&gt;="&amp;GT$9)&lt;$U$9,SUMIFS(19:19,$9:$9,GT$9-SUMIFS(conditions!$73:$73,conditions!$8:$8,"&lt;="&amp;GT$9,conditions!$9:$9,"&gt;="&amp;GT$9))*conditions!$U$69*conditions!$U$72,SUMIFS(19:19,$9:$9,GT$9-SUMIFS(conditions!$73:$73,conditions!$8:$8,"&lt;="&amp;GT$9,conditions!$9:$9,"&gt;="&amp;GT$9))*SUMIFS(conditions!$69:$69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*SUMIFS(conditions!$72:$72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))</f>
        <v>0</v>
      </c>
      <c r="GU100" s="37">
        <f>IF(GU$9="",0,IF(GU$9-SUMIFS(conditions!$73:$73,conditions!$8:$8,"&lt;="&amp;GU$9,conditions!$9:$9,"&gt;="&amp;GU$9)-SUMIFS(conditions!$71:$71,conditions!$8:$8,"&lt;="&amp;GU$9,conditions!$9:$9,"&gt;="&amp;GU$9)&lt;$U$9,SUMIFS(19:19,$9:$9,GU$9-SUMIFS(conditions!$73:$73,conditions!$8:$8,"&lt;="&amp;GU$9,conditions!$9:$9,"&gt;="&amp;GU$9))*conditions!$U$69*conditions!$U$72,SUMIFS(19:19,$9:$9,GU$9-SUMIFS(conditions!$73:$73,conditions!$8:$8,"&lt;="&amp;GU$9,conditions!$9:$9,"&gt;="&amp;GU$9))*SUMIFS(conditions!$69:$69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*SUMIFS(conditions!$72:$72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))</f>
        <v>0</v>
      </c>
      <c r="GV100" s="37">
        <f>IF(GV$9="",0,IF(GV$9-SUMIFS(conditions!$73:$73,conditions!$8:$8,"&lt;="&amp;GV$9,conditions!$9:$9,"&gt;="&amp;GV$9)-SUMIFS(conditions!$71:$71,conditions!$8:$8,"&lt;="&amp;GV$9,conditions!$9:$9,"&gt;="&amp;GV$9)&lt;$U$9,SUMIFS(19:19,$9:$9,GV$9-SUMIFS(conditions!$73:$73,conditions!$8:$8,"&lt;="&amp;GV$9,conditions!$9:$9,"&gt;="&amp;GV$9))*conditions!$U$69*conditions!$U$72,SUMIFS(19:19,$9:$9,GV$9-SUMIFS(conditions!$73:$73,conditions!$8:$8,"&lt;="&amp;GV$9,conditions!$9:$9,"&gt;="&amp;GV$9))*SUMIFS(conditions!$69:$69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*SUMIFS(conditions!$72:$72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))</f>
        <v>7.8586200000000002</v>
      </c>
      <c r="GW100" s="37">
        <f>IF(GW$9="",0,IF(GW$9-SUMIFS(conditions!$73:$73,conditions!$8:$8,"&lt;="&amp;GW$9,conditions!$9:$9,"&gt;="&amp;GW$9)-SUMIFS(conditions!$71:$71,conditions!$8:$8,"&lt;="&amp;GW$9,conditions!$9:$9,"&gt;="&amp;GW$9)&lt;$U$9,SUMIFS(19:19,$9:$9,GW$9-SUMIFS(conditions!$73:$73,conditions!$8:$8,"&lt;="&amp;GW$9,conditions!$9:$9,"&gt;="&amp;GW$9))*conditions!$U$69*conditions!$U$72,SUMIFS(19:19,$9:$9,GW$9-SUMIFS(conditions!$73:$73,conditions!$8:$8,"&lt;="&amp;GW$9,conditions!$9:$9,"&gt;="&amp;GW$9))*SUMIFS(conditions!$69:$69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*SUMIFS(conditions!$72:$72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))</f>
        <v>7.8586200000000002</v>
      </c>
      <c r="GX100" s="37">
        <f>IF(GX$9="",0,IF(GX$9-SUMIFS(conditions!$73:$73,conditions!$8:$8,"&lt;="&amp;GX$9,conditions!$9:$9,"&gt;="&amp;GX$9)-SUMIFS(conditions!$71:$71,conditions!$8:$8,"&lt;="&amp;GX$9,conditions!$9:$9,"&gt;="&amp;GX$9)&lt;$U$9,SUMIFS(19:19,$9:$9,GX$9-SUMIFS(conditions!$73:$73,conditions!$8:$8,"&lt;="&amp;GX$9,conditions!$9:$9,"&gt;="&amp;GX$9))*conditions!$U$69*conditions!$U$72,SUMIFS(19:19,$9:$9,GX$9-SUMIFS(conditions!$73:$73,conditions!$8:$8,"&lt;="&amp;GX$9,conditions!$9:$9,"&gt;="&amp;GX$9))*SUMIFS(conditions!$69:$69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*SUMIFS(conditions!$72:$72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))</f>
        <v>7.8586200000000002</v>
      </c>
      <c r="GY100" s="37">
        <f>IF(GY$9="",0,IF(GY$9-SUMIFS(conditions!$73:$73,conditions!$8:$8,"&lt;="&amp;GY$9,conditions!$9:$9,"&gt;="&amp;GY$9)-SUMIFS(conditions!$71:$71,conditions!$8:$8,"&lt;="&amp;GY$9,conditions!$9:$9,"&gt;="&amp;GY$9)&lt;$U$9,SUMIFS(19:19,$9:$9,GY$9-SUMIFS(conditions!$73:$73,conditions!$8:$8,"&lt;="&amp;GY$9,conditions!$9:$9,"&gt;="&amp;GY$9))*conditions!$U$69*conditions!$U$72,SUMIFS(19:19,$9:$9,GY$9-SUMIFS(conditions!$73:$73,conditions!$8:$8,"&lt;="&amp;GY$9,conditions!$9:$9,"&gt;="&amp;GY$9))*SUMIFS(conditions!$69:$69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*SUMIFS(conditions!$72:$72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))</f>
        <v>7.8586200000000002</v>
      </c>
      <c r="GZ100" s="37">
        <f>IF(GZ$9="",0,IF(GZ$9-SUMIFS(conditions!$73:$73,conditions!$8:$8,"&lt;="&amp;GZ$9,conditions!$9:$9,"&gt;="&amp;GZ$9)-SUMIFS(conditions!$71:$71,conditions!$8:$8,"&lt;="&amp;GZ$9,conditions!$9:$9,"&gt;="&amp;GZ$9)&lt;$U$9,SUMIFS(19:19,$9:$9,GZ$9-SUMIFS(conditions!$73:$73,conditions!$8:$8,"&lt;="&amp;GZ$9,conditions!$9:$9,"&gt;="&amp;GZ$9))*conditions!$U$69*conditions!$U$72,SUMIFS(19:19,$9:$9,GZ$9-SUMIFS(conditions!$73:$73,conditions!$8:$8,"&lt;="&amp;GZ$9,conditions!$9:$9,"&gt;="&amp;GZ$9))*SUMIFS(conditions!$69:$69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*SUMIFS(conditions!$72:$72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))</f>
        <v>7.8586200000000002</v>
      </c>
      <c r="HA100" s="37">
        <f>IF(HA$9="",0,IF(HA$9-SUMIFS(conditions!$73:$73,conditions!$8:$8,"&lt;="&amp;HA$9,conditions!$9:$9,"&gt;="&amp;HA$9)-SUMIFS(conditions!$71:$71,conditions!$8:$8,"&lt;="&amp;HA$9,conditions!$9:$9,"&gt;="&amp;HA$9)&lt;$U$9,SUMIFS(19:19,$9:$9,HA$9-SUMIFS(conditions!$73:$73,conditions!$8:$8,"&lt;="&amp;HA$9,conditions!$9:$9,"&gt;="&amp;HA$9))*conditions!$U$69*conditions!$U$72,SUMIFS(19:19,$9:$9,HA$9-SUMIFS(conditions!$73:$73,conditions!$8:$8,"&lt;="&amp;HA$9,conditions!$9:$9,"&gt;="&amp;HA$9))*SUMIFS(conditions!$69:$69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*SUMIFS(conditions!$72:$72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))</f>
        <v>0</v>
      </c>
      <c r="HB100" s="37">
        <f>IF(HB$9="",0,IF(HB$9-SUMIFS(conditions!$73:$73,conditions!$8:$8,"&lt;="&amp;HB$9,conditions!$9:$9,"&gt;="&amp;HB$9)-SUMIFS(conditions!$71:$71,conditions!$8:$8,"&lt;="&amp;HB$9,conditions!$9:$9,"&gt;="&amp;HB$9)&lt;$U$9,SUMIFS(19:19,$9:$9,HB$9-SUMIFS(conditions!$73:$73,conditions!$8:$8,"&lt;="&amp;HB$9,conditions!$9:$9,"&gt;="&amp;HB$9))*conditions!$U$69*conditions!$U$72,SUMIFS(19:19,$9:$9,HB$9-SUMIFS(conditions!$73:$73,conditions!$8:$8,"&lt;="&amp;HB$9,conditions!$9:$9,"&gt;="&amp;HB$9))*SUMIFS(conditions!$69:$69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*SUMIFS(conditions!$72:$72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))</f>
        <v>0</v>
      </c>
      <c r="HC100" s="37">
        <f>IF(HC$9="",0,IF(HC$9-SUMIFS(conditions!$73:$73,conditions!$8:$8,"&lt;="&amp;HC$9,conditions!$9:$9,"&gt;="&amp;HC$9)-SUMIFS(conditions!$71:$71,conditions!$8:$8,"&lt;="&amp;HC$9,conditions!$9:$9,"&gt;="&amp;HC$9)&lt;$U$9,SUMIFS(19:19,$9:$9,HC$9-SUMIFS(conditions!$73:$73,conditions!$8:$8,"&lt;="&amp;HC$9,conditions!$9:$9,"&gt;="&amp;HC$9))*conditions!$U$69*conditions!$U$72,SUMIFS(19:19,$9:$9,HC$9-SUMIFS(conditions!$73:$73,conditions!$8:$8,"&lt;="&amp;HC$9,conditions!$9:$9,"&gt;="&amp;HC$9))*SUMIFS(conditions!$69:$69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*SUMIFS(conditions!$72:$72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))</f>
        <v>7.8586200000000002</v>
      </c>
      <c r="HD100" s="37">
        <f>IF(HD$9="",0,IF(HD$9-SUMIFS(conditions!$73:$73,conditions!$8:$8,"&lt;="&amp;HD$9,conditions!$9:$9,"&gt;="&amp;HD$9)-SUMIFS(conditions!$71:$71,conditions!$8:$8,"&lt;="&amp;HD$9,conditions!$9:$9,"&gt;="&amp;HD$9)&lt;$U$9,SUMIFS(19:19,$9:$9,HD$9-SUMIFS(conditions!$73:$73,conditions!$8:$8,"&lt;="&amp;HD$9,conditions!$9:$9,"&gt;="&amp;HD$9))*conditions!$U$69*conditions!$U$72,SUMIFS(19:19,$9:$9,HD$9-SUMIFS(conditions!$73:$73,conditions!$8:$8,"&lt;="&amp;HD$9,conditions!$9:$9,"&gt;="&amp;HD$9))*SUMIFS(conditions!$69:$69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*SUMIFS(conditions!$72:$72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))</f>
        <v>7.8586200000000002</v>
      </c>
      <c r="HE100" s="37">
        <f>IF(HE$9="",0,IF(HE$9-SUMIFS(conditions!$73:$73,conditions!$8:$8,"&lt;="&amp;HE$9,conditions!$9:$9,"&gt;="&amp;HE$9)-SUMIFS(conditions!$71:$71,conditions!$8:$8,"&lt;="&amp;HE$9,conditions!$9:$9,"&gt;="&amp;HE$9)&lt;$U$9,SUMIFS(19:19,$9:$9,HE$9-SUMIFS(conditions!$73:$73,conditions!$8:$8,"&lt;="&amp;HE$9,conditions!$9:$9,"&gt;="&amp;HE$9))*conditions!$U$69*conditions!$U$72,SUMIFS(19:19,$9:$9,HE$9-SUMIFS(conditions!$73:$73,conditions!$8:$8,"&lt;="&amp;HE$9,conditions!$9:$9,"&gt;="&amp;HE$9))*SUMIFS(conditions!$69:$69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*SUMIFS(conditions!$72:$72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))</f>
        <v>7.8586200000000002</v>
      </c>
      <c r="HF100" s="37">
        <f>IF(HF$9="",0,IF(HF$9-SUMIFS(conditions!$73:$73,conditions!$8:$8,"&lt;="&amp;HF$9,conditions!$9:$9,"&gt;="&amp;HF$9)-SUMIFS(conditions!$71:$71,conditions!$8:$8,"&lt;="&amp;HF$9,conditions!$9:$9,"&gt;="&amp;HF$9)&lt;$U$9,SUMIFS(19:19,$9:$9,HF$9-SUMIFS(conditions!$73:$73,conditions!$8:$8,"&lt;="&amp;HF$9,conditions!$9:$9,"&gt;="&amp;HF$9))*conditions!$U$69*conditions!$U$72,SUMIFS(19:19,$9:$9,HF$9-SUMIFS(conditions!$73:$73,conditions!$8:$8,"&lt;="&amp;HF$9,conditions!$9:$9,"&gt;="&amp;HF$9))*SUMIFS(conditions!$69:$69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*SUMIFS(conditions!$72:$72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))</f>
        <v>7.8586200000000002</v>
      </c>
      <c r="HG100" s="37">
        <f>IF(HG$9="",0,IF(HG$9-SUMIFS(conditions!$73:$73,conditions!$8:$8,"&lt;="&amp;HG$9,conditions!$9:$9,"&gt;="&amp;HG$9)-SUMIFS(conditions!$71:$71,conditions!$8:$8,"&lt;="&amp;HG$9,conditions!$9:$9,"&gt;="&amp;HG$9)&lt;$U$9,SUMIFS(19:19,$9:$9,HG$9-SUMIFS(conditions!$73:$73,conditions!$8:$8,"&lt;="&amp;HG$9,conditions!$9:$9,"&gt;="&amp;HG$9))*conditions!$U$69*conditions!$U$72,SUMIFS(19:19,$9:$9,HG$9-SUMIFS(conditions!$73:$73,conditions!$8:$8,"&lt;="&amp;HG$9,conditions!$9:$9,"&gt;="&amp;HG$9))*SUMIFS(conditions!$69:$69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*SUMIFS(conditions!$72:$72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))</f>
        <v>7.8586200000000002</v>
      </c>
      <c r="HH100" s="37">
        <f>IF(HH$9="",0,IF(HH$9-SUMIFS(conditions!$73:$73,conditions!$8:$8,"&lt;="&amp;HH$9,conditions!$9:$9,"&gt;="&amp;HH$9)-SUMIFS(conditions!$71:$71,conditions!$8:$8,"&lt;="&amp;HH$9,conditions!$9:$9,"&gt;="&amp;HH$9)&lt;$U$9,SUMIFS(19:19,$9:$9,HH$9-SUMIFS(conditions!$73:$73,conditions!$8:$8,"&lt;="&amp;HH$9,conditions!$9:$9,"&gt;="&amp;HH$9))*conditions!$U$69*conditions!$U$72,SUMIFS(19:19,$9:$9,HH$9-SUMIFS(conditions!$73:$73,conditions!$8:$8,"&lt;="&amp;HH$9,conditions!$9:$9,"&gt;="&amp;HH$9))*SUMIFS(conditions!$69:$69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*SUMIFS(conditions!$72:$72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))</f>
        <v>0</v>
      </c>
      <c r="HI100" s="37">
        <f>IF(HI$9="",0,IF(HI$9-SUMIFS(conditions!$73:$73,conditions!$8:$8,"&lt;="&amp;HI$9,conditions!$9:$9,"&gt;="&amp;HI$9)-SUMIFS(conditions!$71:$71,conditions!$8:$8,"&lt;="&amp;HI$9,conditions!$9:$9,"&gt;="&amp;HI$9)&lt;$U$9,SUMIFS(19:19,$9:$9,HI$9-SUMIFS(conditions!$73:$73,conditions!$8:$8,"&lt;="&amp;HI$9,conditions!$9:$9,"&gt;="&amp;HI$9))*conditions!$U$69*conditions!$U$72,SUMIFS(19:19,$9:$9,HI$9-SUMIFS(conditions!$73:$73,conditions!$8:$8,"&lt;="&amp;HI$9,conditions!$9:$9,"&gt;="&amp;HI$9))*SUMIFS(conditions!$69:$69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*SUMIFS(conditions!$72:$72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))</f>
        <v>0</v>
      </c>
      <c r="HJ100" s="37">
        <f>IF(HJ$9="",0,IF(HJ$9-SUMIFS(conditions!$73:$73,conditions!$8:$8,"&lt;="&amp;HJ$9,conditions!$9:$9,"&gt;="&amp;HJ$9)-SUMIFS(conditions!$71:$71,conditions!$8:$8,"&lt;="&amp;HJ$9,conditions!$9:$9,"&gt;="&amp;HJ$9)&lt;$U$9,SUMIFS(19:19,$9:$9,HJ$9-SUMIFS(conditions!$73:$73,conditions!$8:$8,"&lt;="&amp;HJ$9,conditions!$9:$9,"&gt;="&amp;HJ$9))*conditions!$U$69*conditions!$U$72,SUMIFS(19:19,$9:$9,HJ$9-SUMIFS(conditions!$73:$73,conditions!$8:$8,"&lt;="&amp;HJ$9,conditions!$9:$9,"&gt;="&amp;HJ$9))*SUMIFS(conditions!$69:$69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*SUMIFS(conditions!$72:$72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))</f>
        <v>7.8586200000000002</v>
      </c>
      <c r="HK100" s="37">
        <f>IF(HK$9="",0,IF(HK$9-SUMIFS(conditions!$73:$73,conditions!$8:$8,"&lt;="&amp;HK$9,conditions!$9:$9,"&gt;="&amp;HK$9)-SUMIFS(conditions!$71:$71,conditions!$8:$8,"&lt;="&amp;HK$9,conditions!$9:$9,"&gt;="&amp;HK$9)&lt;$U$9,SUMIFS(19:19,$9:$9,HK$9-SUMIFS(conditions!$73:$73,conditions!$8:$8,"&lt;="&amp;HK$9,conditions!$9:$9,"&gt;="&amp;HK$9))*conditions!$U$69*conditions!$U$72,SUMIFS(19:19,$9:$9,HK$9-SUMIFS(conditions!$73:$73,conditions!$8:$8,"&lt;="&amp;HK$9,conditions!$9:$9,"&gt;="&amp;HK$9))*SUMIFS(conditions!$69:$69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*SUMIFS(conditions!$72:$72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))</f>
        <v>7.8586200000000002</v>
      </c>
      <c r="HL100" s="37">
        <f>IF(HL$9="",0,IF(HL$9-SUMIFS(conditions!$73:$73,conditions!$8:$8,"&lt;="&amp;HL$9,conditions!$9:$9,"&gt;="&amp;HL$9)-SUMIFS(conditions!$71:$71,conditions!$8:$8,"&lt;="&amp;HL$9,conditions!$9:$9,"&gt;="&amp;HL$9)&lt;$U$9,SUMIFS(19:19,$9:$9,HL$9-SUMIFS(conditions!$73:$73,conditions!$8:$8,"&lt;="&amp;HL$9,conditions!$9:$9,"&gt;="&amp;HL$9))*conditions!$U$69*conditions!$U$72,SUMIFS(19:19,$9:$9,HL$9-SUMIFS(conditions!$73:$73,conditions!$8:$8,"&lt;="&amp;HL$9,conditions!$9:$9,"&gt;="&amp;HL$9))*SUMIFS(conditions!$69:$69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*SUMIFS(conditions!$72:$72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))</f>
        <v>8.7099705000000007</v>
      </c>
      <c r="HM100" s="37">
        <f>IF(HM$9="",0,IF(HM$9-SUMIFS(conditions!$73:$73,conditions!$8:$8,"&lt;="&amp;HM$9,conditions!$9:$9,"&gt;="&amp;HM$9)-SUMIFS(conditions!$71:$71,conditions!$8:$8,"&lt;="&amp;HM$9,conditions!$9:$9,"&gt;="&amp;HM$9)&lt;$U$9,SUMIFS(19:19,$9:$9,HM$9-SUMIFS(conditions!$73:$73,conditions!$8:$8,"&lt;="&amp;HM$9,conditions!$9:$9,"&gt;="&amp;HM$9))*conditions!$U$69*conditions!$U$72,SUMIFS(19:19,$9:$9,HM$9-SUMIFS(conditions!$73:$73,conditions!$8:$8,"&lt;="&amp;HM$9,conditions!$9:$9,"&gt;="&amp;HM$9))*SUMIFS(conditions!$69:$69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*SUMIFS(conditions!$72:$72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))</f>
        <v>8.7099705000000007</v>
      </c>
      <c r="HN100" s="37">
        <f>IF(HN$9="",0,IF(HN$9-SUMIFS(conditions!$73:$73,conditions!$8:$8,"&lt;="&amp;HN$9,conditions!$9:$9,"&gt;="&amp;HN$9)-SUMIFS(conditions!$71:$71,conditions!$8:$8,"&lt;="&amp;HN$9,conditions!$9:$9,"&gt;="&amp;HN$9)&lt;$U$9,SUMIFS(19:19,$9:$9,HN$9-SUMIFS(conditions!$73:$73,conditions!$8:$8,"&lt;="&amp;HN$9,conditions!$9:$9,"&gt;="&amp;HN$9))*conditions!$U$69*conditions!$U$72,SUMIFS(19:19,$9:$9,HN$9-SUMIFS(conditions!$73:$73,conditions!$8:$8,"&lt;="&amp;HN$9,conditions!$9:$9,"&gt;="&amp;HN$9))*SUMIFS(conditions!$69:$69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*SUMIFS(conditions!$72:$72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))</f>
        <v>8.7099705000000007</v>
      </c>
      <c r="HO100" s="37">
        <f>IF(HO$9="",0,IF(HO$9-SUMIFS(conditions!$73:$73,conditions!$8:$8,"&lt;="&amp;HO$9,conditions!$9:$9,"&gt;="&amp;HO$9)-SUMIFS(conditions!$71:$71,conditions!$8:$8,"&lt;="&amp;HO$9,conditions!$9:$9,"&gt;="&amp;HO$9)&lt;$U$9,SUMIFS(19:19,$9:$9,HO$9-SUMIFS(conditions!$73:$73,conditions!$8:$8,"&lt;="&amp;HO$9,conditions!$9:$9,"&gt;="&amp;HO$9))*conditions!$U$69*conditions!$U$72,SUMIFS(19:19,$9:$9,HO$9-SUMIFS(conditions!$73:$73,conditions!$8:$8,"&lt;="&amp;HO$9,conditions!$9:$9,"&gt;="&amp;HO$9))*SUMIFS(conditions!$69:$69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*SUMIFS(conditions!$72:$72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))</f>
        <v>0</v>
      </c>
      <c r="HP100" s="37">
        <f>IF(HP$9="",0,IF(HP$9-SUMIFS(conditions!$73:$73,conditions!$8:$8,"&lt;="&amp;HP$9,conditions!$9:$9,"&gt;="&amp;HP$9)-SUMIFS(conditions!$71:$71,conditions!$8:$8,"&lt;="&amp;HP$9,conditions!$9:$9,"&gt;="&amp;HP$9)&lt;$U$9,SUMIFS(19:19,$9:$9,HP$9-SUMIFS(conditions!$73:$73,conditions!$8:$8,"&lt;="&amp;HP$9,conditions!$9:$9,"&gt;="&amp;HP$9))*conditions!$U$69*conditions!$U$72,SUMIFS(19:19,$9:$9,HP$9-SUMIFS(conditions!$73:$73,conditions!$8:$8,"&lt;="&amp;HP$9,conditions!$9:$9,"&gt;="&amp;HP$9))*SUMIFS(conditions!$69:$69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*SUMIFS(conditions!$72:$72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))</f>
        <v>0</v>
      </c>
      <c r="HQ100" s="37">
        <f>IF(HQ$9="",0,IF(HQ$9-SUMIFS(conditions!$73:$73,conditions!$8:$8,"&lt;="&amp;HQ$9,conditions!$9:$9,"&gt;="&amp;HQ$9)-SUMIFS(conditions!$71:$71,conditions!$8:$8,"&lt;="&amp;HQ$9,conditions!$9:$9,"&gt;="&amp;HQ$9)&lt;$U$9,SUMIFS(19:19,$9:$9,HQ$9-SUMIFS(conditions!$73:$73,conditions!$8:$8,"&lt;="&amp;HQ$9,conditions!$9:$9,"&gt;="&amp;HQ$9))*conditions!$U$69*conditions!$U$72,SUMIFS(19:19,$9:$9,HQ$9-SUMIFS(conditions!$73:$73,conditions!$8:$8,"&lt;="&amp;HQ$9,conditions!$9:$9,"&gt;="&amp;HQ$9))*SUMIFS(conditions!$69:$69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*SUMIFS(conditions!$72:$72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))</f>
        <v>8.7099705000000007</v>
      </c>
      <c r="HR100" s="37">
        <f>IF(HR$9="",0,IF(HR$9-SUMIFS(conditions!$73:$73,conditions!$8:$8,"&lt;="&amp;HR$9,conditions!$9:$9,"&gt;="&amp;HR$9)-SUMIFS(conditions!$71:$71,conditions!$8:$8,"&lt;="&amp;HR$9,conditions!$9:$9,"&gt;="&amp;HR$9)&lt;$U$9,SUMIFS(19:19,$9:$9,HR$9-SUMIFS(conditions!$73:$73,conditions!$8:$8,"&lt;="&amp;HR$9,conditions!$9:$9,"&gt;="&amp;HR$9))*conditions!$U$69*conditions!$U$72,SUMIFS(19:19,$9:$9,HR$9-SUMIFS(conditions!$73:$73,conditions!$8:$8,"&lt;="&amp;HR$9,conditions!$9:$9,"&gt;="&amp;HR$9))*SUMIFS(conditions!$69:$69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*SUMIFS(conditions!$72:$72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))</f>
        <v>8.7099705000000007</v>
      </c>
      <c r="HS100" s="37">
        <f>IF(HS$9="",0,IF(HS$9-SUMIFS(conditions!$73:$73,conditions!$8:$8,"&lt;="&amp;HS$9,conditions!$9:$9,"&gt;="&amp;HS$9)-SUMIFS(conditions!$71:$71,conditions!$8:$8,"&lt;="&amp;HS$9,conditions!$9:$9,"&gt;="&amp;HS$9)&lt;$U$9,SUMIFS(19:19,$9:$9,HS$9-SUMIFS(conditions!$73:$73,conditions!$8:$8,"&lt;="&amp;HS$9,conditions!$9:$9,"&gt;="&amp;HS$9))*conditions!$U$69*conditions!$U$72,SUMIFS(19:19,$9:$9,HS$9-SUMIFS(conditions!$73:$73,conditions!$8:$8,"&lt;="&amp;HS$9,conditions!$9:$9,"&gt;="&amp;HS$9))*SUMIFS(conditions!$69:$69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*SUMIFS(conditions!$72:$72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))</f>
        <v>8.7099705000000007</v>
      </c>
      <c r="HT100" s="37">
        <f>IF(HT$9="",0,IF(HT$9-SUMIFS(conditions!$73:$73,conditions!$8:$8,"&lt;="&amp;HT$9,conditions!$9:$9,"&gt;="&amp;HT$9)-SUMIFS(conditions!$71:$71,conditions!$8:$8,"&lt;="&amp;HT$9,conditions!$9:$9,"&gt;="&amp;HT$9)&lt;$U$9,SUMIFS(19:19,$9:$9,HT$9-SUMIFS(conditions!$73:$73,conditions!$8:$8,"&lt;="&amp;HT$9,conditions!$9:$9,"&gt;="&amp;HT$9))*conditions!$U$69*conditions!$U$72,SUMIFS(19:19,$9:$9,HT$9-SUMIFS(conditions!$73:$73,conditions!$8:$8,"&lt;="&amp;HT$9,conditions!$9:$9,"&gt;="&amp;HT$9))*SUMIFS(conditions!$69:$69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*SUMIFS(conditions!$72:$72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))</f>
        <v>8.7099705000000007</v>
      </c>
      <c r="HU100" s="37">
        <f>IF(HU$9="",0,IF(HU$9-SUMIFS(conditions!$73:$73,conditions!$8:$8,"&lt;="&amp;HU$9,conditions!$9:$9,"&gt;="&amp;HU$9)-SUMIFS(conditions!$71:$71,conditions!$8:$8,"&lt;="&amp;HU$9,conditions!$9:$9,"&gt;="&amp;HU$9)&lt;$U$9,SUMIFS(19:19,$9:$9,HU$9-SUMIFS(conditions!$73:$73,conditions!$8:$8,"&lt;="&amp;HU$9,conditions!$9:$9,"&gt;="&amp;HU$9))*conditions!$U$69*conditions!$U$72,SUMIFS(19:19,$9:$9,HU$9-SUMIFS(conditions!$73:$73,conditions!$8:$8,"&lt;="&amp;HU$9,conditions!$9:$9,"&gt;="&amp;HU$9))*SUMIFS(conditions!$69:$69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*SUMIFS(conditions!$72:$72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))</f>
        <v>8.7099705000000007</v>
      </c>
      <c r="HV100" s="37">
        <f>IF(HV$9="",0,IF(HV$9-SUMIFS(conditions!$73:$73,conditions!$8:$8,"&lt;="&amp;HV$9,conditions!$9:$9,"&gt;="&amp;HV$9)-SUMIFS(conditions!$71:$71,conditions!$8:$8,"&lt;="&amp;HV$9,conditions!$9:$9,"&gt;="&amp;HV$9)&lt;$U$9,SUMIFS(19:19,$9:$9,HV$9-SUMIFS(conditions!$73:$73,conditions!$8:$8,"&lt;="&amp;HV$9,conditions!$9:$9,"&gt;="&amp;HV$9))*conditions!$U$69*conditions!$U$72,SUMIFS(19:19,$9:$9,HV$9-SUMIFS(conditions!$73:$73,conditions!$8:$8,"&lt;="&amp;HV$9,conditions!$9:$9,"&gt;="&amp;HV$9))*SUMIFS(conditions!$69:$69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*SUMIFS(conditions!$72:$72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))</f>
        <v>0</v>
      </c>
      <c r="HW100" s="37">
        <f>IF(HW$9="",0,IF(HW$9-SUMIFS(conditions!$73:$73,conditions!$8:$8,"&lt;="&amp;HW$9,conditions!$9:$9,"&gt;="&amp;HW$9)-SUMIFS(conditions!$71:$71,conditions!$8:$8,"&lt;="&amp;HW$9,conditions!$9:$9,"&gt;="&amp;HW$9)&lt;$U$9,SUMIFS(19:19,$9:$9,HW$9-SUMIFS(conditions!$73:$73,conditions!$8:$8,"&lt;="&amp;HW$9,conditions!$9:$9,"&gt;="&amp;HW$9))*conditions!$U$69*conditions!$U$72,SUMIFS(19:19,$9:$9,HW$9-SUMIFS(conditions!$73:$73,conditions!$8:$8,"&lt;="&amp;HW$9,conditions!$9:$9,"&gt;="&amp;HW$9))*SUMIFS(conditions!$69:$69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*SUMIFS(conditions!$72:$72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))</f>
        <v>0</v>
      </c>
      <c r="HX100" s="37">
        <f>IF(HX$9="",0,IF(HX$9-SUMIFS(conditions!$73:$73,conditions!$8:$8,"&lt;="&amp;HX$9,conditions!$9:$9,"&gt;="&amp;HX$9)-SUMIFS(conditions!$71:$71,conditions!$8:$8,"&lt;="&amp;HX$9,conditions!$9:$9,"&gt;="&amp;HX$9)&lt;$U$9,SUMIFS(19:19,$9:$9,HX$9-SUMIFS(conditions!$73:$73,conditions!$8:$8,"&lt;="&amp;HX$9,conditions!$9:$9,"&gt;="&amp;HX$9))*conditions!$U$69*conditions!$U$72,SUMIFS(19:19,$9:$9,HX$9-SUMIFS(conditions!$73:$73,conditions!$8:$8,"&lt;="&amp;HX$9,conditions!$9:$9,"&gt;="&amp;HX$9))*SUMIFS(conditions!$69:$69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*SUMIFS(conditions!$72:$72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))</f>
        <v>8.7099705000000007</v>
      </c>
      <c r="HY100" s="37">
        <f>IF(HY$9="",0,IF(HY$9-SUMIFS(conditions!$73:$73,conditions!$8:$8,"&lt;="&amp;HY$9,conditions!$9:$9,"&gt;="&amp;HY$9)-SUMIFS(conditions!$71:$71,conditions!$8:$8,"&lt;="&amp;HY$9,conditions!$9:$9,"&gt;="&amp;HY$9)&lt;$U$9,SUMIFS(19:19,$9:$9,HY$9-SUMIFS(conditions!$73:$73,conditions!$8:$8,"&lt;="&amp;HY$9,conditions!$9:$9,"&gt;="&amp;HY$9))*conditions!$U$69*conditions!$U$72,SUMIFS(19:19,$9:$9,HY$9-SUMIFS(conditions!$73:$73,conditions!$8:$8,"&lt;="&amp;HY$9,conditions!$9:$9,"&gt;="&amp;HY$9))*SUMIFS(conditions!$69:$69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*SUMIFS(conditions!$72:$72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))</f>
        <v>8.7099705000000007</v>
      </c>
      <c r="HZ100" s="37">
        <f>IF(HZ$9="",0,IF(HZ$9-SUMIFS(conditions!$73:$73,conditions!$8:$8,"&lt;="&amp;HZ$9,conditions!$9:$9,"&gt;="&amp;HZ$9)-SUMIFS(conditions!$71:$71,conditions!$8:$8,"&lt;="&amp;HZ$9,conditions!$9:$9,"&gt;="&amp;HZ$9)&lt;$U$9,SUMIFS(19:19,$9:$9,HZ$9-SUMIFS(conditions!$73:$73,conditions!$8:$8,"&lt;="&amp;HZ$9,conditions!$9:$9,"&gt;="&amp;HZ$9))*conditions!$U$69*conditions!$U$72,SUMIFS(19:19,$9:$9,HZ$9-SUMIFS(conditions!$73:$73,conditions!$8:$8,"&lt;="&amp;HZ$9,conditions!$9:$9,"&gt;="&amp;HZ$9))*SUMIFS(conditions!$69:$69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*SUMIFS(conditions!$72:$72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))</f>
        <v>8.7099705000000007</v>
      </c>
      <c r="IA100" s="37">
        <f>IF(IA$9="",0,IF(IA$9-SUMIFS(conditions!$73:$73,conditions!$8:$8,"&lt;="&amp;IA$9,conditions!$9:$9,"&gt;="&amp;IA$9)-SUMIFS(conditions!$71:$71,conditions!$8:$8,"&lt;="&amp;IA$9,conditions!$9:$9,"&gt;="&amp;IA$9)&lt;$U$9,SUMIFS(19:19,$9:$9,IA$9-SUMIFS(conditions!$73:$73,conditions!$8:$8,"&lt;="&amp;IA$9,conditions!$9:$9,"&gt;="&amp;IA$9))*conditions!$U$69*conditions!$U$72,SUMIFS(19:19,$9:$9,IA$9-SUMIFS(conditions!$73:$73,conditions!$8:$8,"&lt;="&amp;IA$9,conditions!$9:$9,"&gt;="&amp;IA$9))*SUMIFS(conditions!$69:$69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*SUMIFS(conditions!$72:$72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))</f>
        <v>8.7099705000000007</v>
      </c>
      <c r="IB100" s="37">
        <f>IF(IB$9="",0,IF(IB$9-SUMIFS(conditions!$73:$73,conditions!$8:$8,"&lt;="&amp;IB$9,conditions!$9:$9,"&gt;="&amp;IB$9)-SUMIFS(conditions!$71:$71,conditions!$8:$8,"&lt;="&amp;IB$9,conditions!$9:$9,"&gt;="&amp;IB$9)&lt;$U$9,SUMIFS(19:19,$9:$9,IB$9-SUMIFS(conditions!$73:$73,conditions!$8:$8,"&lt;="&amp;IB$9,conditions!$9:$9,"&gt;="&amp;IB$9))*conditions!$U$69*conditions!$U$72,SUMIFS(19:19,$9:$9,IB$9-SUMIFS(conditions!$73:$73,conditions!$8:$8,"&lt;="&amp;IB$9,conditions!$9:$9,"&gt;="&amp;IB$9))*SUMIFS(conditions!$69:$69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*SUMIFS(conditions!$72:$72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))</f>
        <v>8.7099705000000007</v>
      </c>
      <c r="IC100" s="37">
        <f>IF(IC$9="",0,IF(IC$9-SUMIFS(conditions!$73:$73,conditions!$8:$8,"&lt;="&amp;IC$9,conditions!$9:$9,"&gt;="&amp;IC$9)-SUMIFS(conditions!$71:$71,conditions!$8:$8,"&lt;="&amp;IC$9,conditions!$9:$9,"&gt;="&amp;IC$9)&lt;$U$9,SUMIFS(19:19,$9:$9,IC$9-SUMIFS(conditions!$73:$73,conditions!$8:$8,"&lt;="&amp;IC$9,conditions!$9:$9,"&gt;="&amp;IC$9))*conditions!$U$69*conditions!$U$72,SUMIFS(19:19,$9:$9,IC$9-SUMIFS(conditions!$73:$73,conditions!$8:$8,"&lt;="&amp;IC$9,conditions!$9:$9,"&gt;="&amp;IC$9))*SUMIFS(conditions!$69:$69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*SUMIFS(conditions!$72:$72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))</f>
        <v>0</v>
      </c>
      <c r="ID100" s="37">
        <f>IF(ID$9="",0,IF(ID$9-SUMIFS(conditions!$73:$73,conditions!$8:$8,"&lt;="&amp;ID$9,conditions!$9:$9,"&gt;="&amp;ID$9)-SUMIFS(conditions!$71:$71,conditions!$8:$8,"&lt;="&amp;ID$9,conditions!$9:$9,"&gt;="&amp;ID$9)&lt;$U$9,SUMIFS(19:19,$9:$9,ID$9-SUMIFS(conditions!$73:$73,conditions!$8:$8,"&lt;="&amp;ID$9,conditions!$9:$9,"&gt;="&amp;ID$9))*conditions!$U$69*conditions!$U$72,SUMIFS(19:19,$9:$9,ID$9-SUMIFS(conditions!$73:$73,conditions!$8:$8,"&lt;="&amp;ID$9,conditions!$9:$9,"&gt;="&amp;ID$9))*SUMIFS(conditions!$69:$69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*SUMIFS(conditions!$72:$72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))</f>
        <v>0</v>
      </c>
      <c r="IE100" s="37">
        <f>IF(IE$9="",0,IF(IE$9-SUMIFS(conditions!$73:$73,conditions!$8:$8,"&lt;="&amp;IE$9,conditions!$9:$9,"&gt;="&amp;IE$9)-SUMIFS(conditions!$71:$71,conditions!$8:$8,"&lt;="&amp;IE$9,conditions!$9:$9,"&gt;="&amp;IE$9)&lt;$U$9,SUMIFS(19:19,$9:$9,IE$9-SUMIFS(conditions!$73:$73,conditions!$8:$8,"&lt;="&amp;IE$9,conditions!$9:$9,"&gt;="&amp;IE$9))*conditions!$U$69*conditions!$U$72,SUMIFS(19:19,$9:$9,IE$9-SUMIFS(conditions!$73:$73,conditions!$8:$8,"&lt;="&amp;IE$9,conditions!$9:$9,"&gt;="&amp;IE$9))*SUMIFS(conditions!$69:$69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*SUMIFS(conditions!$72:$72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))</f>
        <v>8.7099705000000007</v>
      </c>
      <c r="IF100" s="37">
        <f>IF(IF$9="",0,IF(IF$9-SUMIFS(conditions!$73:$73,conditions!$8:$8,"&lt;="&amp;IF$9,conditions!$9:$9,"&gt;="&amp;IF$9)-SUMIFS(conditions!$71:$71,conditions!$8:$8,"&lt;="&amp;IF$9,conditions!$9:$9,"&gt;="&amp;IF$9)&lt;$U$9,SUMIFS(19:19,$9:$9,IF$9-SUMIFS(conditions!$73:$73,conditions!$8:$8,"&lt;="&amp;IF$9,conditions!$9:$9,"&gt;="&amp;IF$9))*conditions!$U$69*conditions!$U$72,SUMIFS(19:19,$9:$9,IF$9-SUMIFS(conditions!$73:$73,conditions!$8:$8,"&lt;="&amp;IF$9,conditions!$9:$9,"&gt;="&amp;IF$9))*SUMIFS(conditions!$69:$69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*SUMIFS(conditions!$72:$72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))</f>
        <v>8.7099705000000007</v>
      </c>
      <c r="IG100" s="37">
        <f>IF(IG$9="",0,IF(IG$9-SUMIFS(conditions!$73:$73,conditions!$8:$8,"&lt;="&amp;IG$9,conditions!$9:$9,"&gt;="&amp;IG$9)-SUMIFS(conditions!$71:$71,conditions!$8:$8,"&lt;="&amp;IG$9,conditions!$9:$9,"&gt;="&amp;IG$9)&lt;$U$9,SUMIFS(19:19,$9:$9,IG$9-SUMIFS(conditions!$73:$73,conditions!$8:$8,"&lt;="&amp;IG$9,conditions!$9:$9,"&gt;="&amp;IG$9))*conditions!$U$69*conditions!$U$72,SUMIFS(19:19,$9:$9,IG$9-SUMIFS(conditions!$73:$73,conditions!$8:$8,"&lt;="&amp;IG$9,conditions!$9:$9,"&gt;="&amp;IG$9))*SUMIFS(conditions!$69:$69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*SUMIFS(conditions!$72:$72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))</f>
        <v>8.7099705000000007</v>
      </c>
      <c r="IH100" s="37">
        <f>IF(IH$9="",0,IF(IH$9-SUMIFS(conditions!$73:$73,conditions!$8:$8,"&lt;="&amp;IH$9,conditions!$9:$9,"&gt;="&amp;IH$9)-SUMIFS(conditions!$71:$71,conditions!$8:$8,"&lt;="&amp;IH$9,conditions!$9:$9,"&gt;="&amp;IH$9)&lt;$U$9,SUMIFS(19:19,$9:$9,IH$9-SUMIFS(conditions!$73:$73,conditions!$8:$8,"&lt;="&amp;IH$9,conditions!$9:$9,"&gt;="&amp;IH$9))*conditions!$U$69*conditions!$U$72,SUMIFS(19:19,$9:$9,IH$9-SUMIFS(conditions!$73:$73,conditions!$8:$8,"&lt;="&amp;IH$9,conditions!$9:$9,"&gt;="&amp;IH$9))*SUMIFS(conditions!$69:$69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*SUMIFS(conditions!$72:$72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))</f>
        <v>8.7099705000000007</v>
      </c>
      <c r="II100" s="37">
        <f>IF(II$9="",0,IF(II$9-SUMIFS(conditions!$73:$73,conditions!$8:$8,"&lt;="&amp;II$9,conditions!$9:$9,"&gt;="&amp;II$9)-SUMIFS(conditions!$71:$71,conditions!$8:$8,"&lt;="&amp;II$9,conditions!$9:$9,"&gt;="&amp;II$9)&lt;$U$9,SUMIFS(19:19,$9:$9,II$9-SUMIFS(conditions!$73:$73,conditions!$8:$8,"&lt;="&amp;II$9,conditions!$9:$9,"&gt;="&amp;II$9))*conditions!$U$69*conditions!$U$72,SUMIFS(19:19,$9:$9,II$9-SUMIFS(conditions!$73:$73,conditions!$8:$8,"&lt;="&amp;II$9,conditions!$9:$9,"&gt;="&amp;II$9))*SUMIFS(conditions!$69:$69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*SUMIFS(conditions!$72:$72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))</f>
        <v>8.7099705000000007</v>
      </c>
      <c r="IJ100" s="37">
        <f>IF(IJ$9="",0,IF(IJ$9-SUMIFS(conditions!$73:$73,conditions!$8:$8,"&lt;="&amp;IJ$9,conditions!$9:$9,"&gt;="&amp;IJ$9)-SUMIFS(conditions!$71:$71,conditions!$8:$8,"&lt;="&amp;IJ$9,conditions!$9:$9,"&gt;="&amp;IJ$9)&lt;$U$9,SUMIFS(19:19,$9:$9,IJ$9-SUMIFS(conditions!$73:$73,conditions!$8:$8,"&lt;="&amp;IJ$9,conditions!$9:$9,"&gt;="&amp;IJ$9))*conditions!$U$69*conditions!$U$72,SUMIFS(19:19,$9:$9,IJ$9-SUMIFS(conditions!$73:$73,conditions!$8:$8,"&lt;="&amp;IJ$9,conditions!$9:$9,"&gt;="&amp;IJ$9))*SUMIFS(conditions!$69:$69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*SUMIFS(conditions!$72:$72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))</f>
        <v>0</v>
      </c>
      <c r="IK100" s="37">
        <f>IF(IK$9="",0,IF(IK$9-SUMIFS(conditions!$73:$73,conditions!$8:$8,"&lt;="&amp;IK$9,conditions!$9:$9,"&gt;="&amp;IK$9)-SUMIFS(conditions!$71:$71,conditions!$8:$8,"&lt;="&amp;IK$9,conditions!$9:$9,"&gt;="&amp;IK$9)&lt;$U$9,SUMIFS(19:19,$9:$9,IK$9-SUMIFS(conditions!$73:$73,conditions!$8:$8,"&lt;="&amp;IK$9,conditions!$9:$9,"&gt;="&amp;IK$9))*conditions!$U$69*conditions!$U$72,SUMIFS(19:19,$9:$9,IK$9-SUMIFS(conditions!$73:$73,conditions!$8:$8,"&lt;="&amp;IK$9,conditions!$9:$9,"&gt;="&amp;IK$9))*SUMIFS(conditions!$69:$69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*SUMIFS(conditions!$72:$72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))</f>
        <v>0</v>
      </c>
      <c r="IL100" s="37">
        <f>IF(IL$9="",0,IF(IL$9-SUMIFS(conditions!$73:$73,conditions!$8:$8,"&lt;="&amp;IL$9,conditions!$9:$9,"&gt;="&amp;IL$9)-SUMIFS(conditions!$71:$71,conditions!$8:$8,"&lt;="&amp;IL$9,conditions!$9:$9,"&gt;="&amp;IL$9)&lt;$U$9,SUMIFS(19:19,$9:$9,IL$9-SUMIFS(conditions!$73:$73,conditions!$8:$8,"&lt;="&amp;IL$9,conditions!$9:$9,"&gt;="&amp;IL$9))*conditions!$U$69*conditions!$U$72,SUMIFS(19:19,$9:$9,IL$9-SUMIFS(conditions!$73:$73,conditions!$8:$8,"&lt;="&amp;IL$9,conditions!$9:$9,"&gt;="&amp;IL$9))*SUMIFS(conditions!$69:$69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*SUMIFS(conditions!$72:$72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))</f>
        <v>8.7099705000000007</v>
      </c>
      <c r="IM100" s="37">
        <f>IF(IM$9="",0,IF(IM$9-SUMIFS(conditions!$73:$73,conditions!$8:$8,"&lt;="&amp;IM$9,conditions!$9:$9,"&gt;="&amp;IM$9)-SUMIFS(conditions!$71:$71,conditions!$8:$8,"&lt;="&amp;IM$9,conditions!$9:$9,"&gt;="&amp;IM$9)&lt;$U$9,SUMIFS(19:19,$9:$9,IM$9-SUMIFS(conditions!$73:$73,conditions!$8:$8,"&lt;="&amp;IM$9,conditions!$9:$9,"&gt;="&amp;IM$9))*conditions!$U$69*conditions!$U$72,SUMIFS(19:19,$9:$9,IM$9-SUMIFS(conditions!$73:$73,conditions!$8:$8,"&lt;="&amp;IM$9,conditions!$9:$9,"&gt;="&amp;IM$9))*SUMIFS(conditions!$69:$69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*SUMIFS(conditions!$72:$72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))</f>
        <v>8.7099705000000007</v>
      </c>
      <c r="IN100" s="37">
        <f>IF(IN$9="",0,IF(IN$9-SUMIFS(conditions!$73:$73,conditions!$8:$8,"&lt;="&amp;IN$9,conditions!$9:$9,"&gt;="&amp;IN$9)-SUMIFS(conditions!$71:$71,conditions!$8:$8,"&lt;="&amp;IN$9,conditions!$9:$9,"&gt;="&amp;IN$9)&lt;$U$9,SUMIFS(19:19,$9:$9,IN$9-SUMIFS(conditions!$73:$73,conditions!$8:$8,"&lt;="&amp;IN$9,conditions!$9:$9,"&gt;="&amp;IN$9))*conditions!$U$69*conditions!$U$72,SUMIFS(19:19,$9:$9,IN$9-SUMIFS(conditions!$73:$73,conditions!$8:$8,"&lt;="&amp;IN$9,conditions!$9:$9,"&gt;="&amp;IN$9))*SUMIFS(conditions!$69:$69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*SUMIFS(conditions!$72:$72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))</f>
        <v>8.7099705000000007</v>
      </c>
      <c r="IO100" s="37">
        <f>IF(IO$9="",0,IF(IO$9-SUMIFS(conditions!$73:$73,conditions!$8:$8,"&lt;="&amp;IO$9,conditions!$9:$9,"&gt;="&amp;IO$9)-SUMIFS(conditions!$71:$71,conditions!$8:$8,"&lt;="&amp;IO$9,conditions!$9:$9,"&gt;="&amp;IO$9)&lt;$U$9,SUMIFS(19:19,$9:$9,IO$9-SUMIFS(conditions!$73:$73,conditions!$8:$8,"&lt;="&amp;IO$9,conditions!$9:$9,"&gt;="&amp;IO$9))*conditions!$U$69*conditions!$U$72,SUMIFS(19:19,$9:$9,IO$9-SUMIFS(conditions!$73:$73,conditions!$8:$8,"&lt;="&amp;IO$9,conditions!$9:$9,"&gt;="&amp;IO$9))*SUMIFS(conditions!$69:$69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*SUMIFS(conditions!$72:$72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))</f>
        <v>8.7099705000000007</v>
      </c>
      <c r="IP100" s="37">
        <f>IF(IP$9="",0,IF(IP$9-SUMIFS(conditions!$73:$73,conditions!$8:$8,"&lt;="&amp;IP$9,conditions!$9:$9,"&gt;="&amp;IP$9)-SUMIFS(conditions!$71:$71,conditions!$8:$8,"&lt;="&amp;IP$9,conditions!$9:$9,"&gt;="&amp;IP$9)&lt;$U$9,SUMIFS(19:19,$9:$9,IP$9-SUMIFS(conditions!$73:$73,conditions!$8:$8,"&lt;="&amp;IP$9,conditions!$9:$9,"&gt;="&amp;IP$9))*conditions!$U$69*conditions!$U$72,SUMIFS(19:19,$9:$9,IP$9-SUMIFS(conditions!$73:$73,conditions!$8:$8,"&lt;="&amp;IP$9,conditions!$9:$9,"&gt;="&amp;IP$9))*SUMIFS(conditions!$69:$69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*SUMIFS(conditions!$72:$72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))</f>
        <v>8.7099705000000007</v>
      </c>
      <c r="IQ100" s="37">
        <f>IF(IQ$9="",0,IF(IQ$9-SUMIFS(conditions!$73:$73,conditions!$8:$8,"&lt;="&amp;IQ$9,conditions!$9:$9,"&gt;="&amp;IQ$9)-SUMIFS(conditions!$71:$71,conditions!$8:$8,"&lt;="&amp;IQ$9,conditions!$9:$9,"&gt;="&amp;IQ$9)&lt;$U$9,SUMIFS(19:19,$9:$9,IQ$9-SUMIFS(conditions!$73:$73,conditions!$8:$8,"&lt;="&amp;IQ$9,conditions!$9:$9,"&gt;="&amp;IQ$9))*conditions!$U$69*conditions!$U$72,SUMIFS(19:19,$9:$9,IQ$9-SUMIFS(conditions!$73:$73,conditions!$8:$8,"&lt;="&amp;IQ$9,conditions!$9:$9,"&gt;="&amp;IQ$9))*SUMIFS(conditions!$69:$69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*SUMIFS(conditions!$72:$72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))</f>
        <v>0</v>
      </c>
      <c r="IR100" s="37">
        <f>IF(IR$9="",0,IF(IR$9-SUMIFS(conditions!$73:$73,conditions!$8:$8,"&lt;="&amp;IR$9,conditions!$9:$9,"&gt;="&amp;IR$9)-SUMIFS(conditions!$71:$71,conditions!$8:$8,"&lt;="&amp;IR$9,conditions!$9:$9,"&gt;="&amp;IR$9)&lt;$U$9,SUMIFS(19:19,$9:$9,IR$9-SUMIFS(conditions!$73:$73,conditions!$8:$8,"&lt;="&amp;IR$9,conditions!$9:$9,"&gt;="&amp;IR$9))*conditions!$U$69*conditions!$U$72,SUMIFS(19:19,$9:$9,IR$9-SUMIFS(conditions!$73:$73,conditions!$8:$8,"&lt;="&amp;IR$9,conditions!$9:$9,"&gt;="&amp;IR$9))*SUMIFS(conditions!$69:$69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*SUMIFS(conditions!$72:$72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))</f>
        <v>0</v>
      </c>
      <c r="IS100" s="37">
        <f>IF(IS$9="",0,IF(IS$9-SUMIFS(conditions!$73:$73,conditions!$8:$8,"&lt;="&amp;IS$9,conditions!$9:$9,"&gt;="&amp;IS$9)-SUMIFS(conditions!$71:$71,conditions!$8:$8,"&lt;="&amp;IS$9,conditions!$9:$9,"&gt;="&amp;IS$9)&lt;$U$9,SUMIFS(19:19,$9:$9,IS$9-SUMIFS(conditions!$73:$73,conditions!$8:$8,"&lt;="&amp;IS$9,conditions!$9:$9,"&gt;="&amp;IS$9))*conditions!$U$69*conditions!$U$72,SUMIFS(19:19,$9:$9,IS$9-SUMIFS(conditions!$73:$73,conditions!$8:$8,"&lt;="&amp;IS$9,conditions!$9:$9,"&gt;="&amp;IS$9))*SUMIFS(conditions!$69:$69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*SUMIFS(conditions!$72:$72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))</f>
        <v>8.0131728599999992</v>
      </c>
      <c r="IT100" s="37">
        <f>IF(IT$9="",0,IF(IT$9-SUMIFS(conditions!$73:$73,conditions!$8:$8,"&lt;="&amp;IT$9,conditions!$9:$9,"&gt;="&amp;IT$9)-SUMIFS(conditions!$71:$71,conditions!$8:$8,"&lt;="&amp;IT$9,conditions!$9:$9,"&gt;="&amp;IT$9)&lt;$U$9,SUMIFS(19:19,$9:$9,IT$9-SUMIFS(conditions!$73:$73,conditions!$8:$8,"&lt;="&amp;IT$9,conditions!$9:$9,"&gt;="&amp;IT$9))*conditions!$U$69*conditions!$U$72,SUMIFS(19:19,$9:$9,IT$9-SUMIFS(conditions!$73:$73,conditions!$8:$8,"&lt;="&amp;IT$9,conditions!$9:$9,"&gt;="&amp;IT$9))*SUMIFS(conditions!$69:$69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*SUMIFS(conditions!$72:$72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))</f>
        <v>8.0131728599999992</v>
      </c>
      <c r="IU100" s="37">
        <f>IF(IU$9="",0,IF(IU$9-SUMIFS(conditions!$73:$73,conditions!$8:$8,"&lt;="&amp;IU$9,conditions!$9:$9,"&gt;="&amp;IU$9)-SUMIFS(conditions!$71:$71,conditions!$8:$8,"&lt;="&amp;IU$9,conditions!$9:$9,"&gt;="&amp;IU$9)&lt;$U$9,SUMIFS(19:19,$9:$9,IU$9-SUMIFS(conditions!$73:$73,conditions!$8:$8,"&lt;="&amp;IU$9,conditions!$9:$9,"&gt;="&amp;IU$9))*conditions!$U$69*conditions!$U$72,SUMIFS(19:19,$9:$9,IU$9-SUMIFS(conditions!$73:$73,conditions!$8:$8,"&lt;="&amp;IU$9,conditions!$9:$9,"&gt;="&amp;IU$9))*SUMIFS(conditions!$69:$69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*SUMIFS(conditions!$72:$72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))</f>
        <v>8.0131728599999992</v>
      </c>
      <c r="IV100" s="37">
        <f>IF(IV$9="",0,IF(IV$9-SUMIFS(conditions!$73:$73,conditions!$8:$8,"&lt;="&amp;IV$9,conditions!$9:$9,"&gt;="&amp;IV$9)-SUMIFS(conditions!$71:$71,conditions!$8:$8,"&lt;="&amp;IV$9,conditions!$9:$9,"&gt;="&amp;IV$9)&lt;$U$9,SUMIFS(19:19,$9:$9,IV$9-SUMIFS(conditions!$73:$73,conditions!$8:$8,"&lt;="&amp;IV$9,conditions!$9:$9,"&gt;="&amp;IV$9))*conditions!$U$69*conditions!$U$72,SUMIFS(19:19,$9:$9,IV$9-SUMIFS(conditions!$73:$73,conditions!$8:$8,"&lt;="&amp;IV$9,conditions!$9:$9,"&gt;="&amp;IV$9))*SUMIFS(conditions!$69:$69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*SUMIFS(conditions!$72:$72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))</f>
        <v>8.0131728599999992</v>
      </c>
      <c r="IW100" s="37">
        <f>IF(IW$9="",0,IF(IW$9-SUMIFS(conditions!$73:$73,conditions!$8:$8,"&lt;="&amp;IW$9,conditions!$9:$9,"&gt;="&amp;IW$9)-SUMIFS(conditions!$71:$71,conditions!$8:$8,"&lt;="&amp;IW$9,conditions!$9:$9,"&gt;="&amp;IW$9)&lt;$U$9,SUMIFS(19:19,$9:$9,IW$9-SUMIFS(conditions!$73:$73,conditions!$8:$8,"&lt;="&amp;IW$9,conditions!$9:$9,"&gt;="&amp;IW$9))*conditions!$U$69*conditions!$U$72,SUMIFS(19:19,$9:$9,IW$9-SUMIFS(conditions!$73:$73,conditions!$8:$8,"&lt;="&amp;IW$9,conditions!$9:$9,"&gt;="&amp;IW$9))*SUMIFS(conditions!$69:$69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*SUMIFS(conditions!$72:$72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))</f>
        <v>8.0131728599999992</v>
      </c>
      <c r="IX100" s="37">
        <f>IF(IX$9="",0,IF(IX$9-SUMIFS(conditions!$73:$73,conditions!$8:$8,"&lt;="&amp;IX$9,conditions!$9:$9,"&gt;="&amp;IX$9)-SUMIFS(conditions!$71:$71,conditions!$8:$8,"&lt;="&amp;IX$9,conditions!$9:$9,"&gt;="&amp;IX$9)&lt;$U$9,SUMIFS(19:19,$9:$9,IX$9-SUMIFS(conditions!$73:$73,conditions!$8:$8,"&lt;="&amp;IX$9,conditions!$9:$9,"&gt;="&amp;IX$9))*conditions!$U$69*conditions!$U$72,SUMIFS(19:19,$9:$9,IX$9-SUMIFS(conditions!$73:$73,conditions!$8:$8,"&lt;="&amp;IX$9,conditions!$9:$9,"&gt;="&amp;IX$9))*SUMIFS(conditions!$69:$69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*SUMIFS(conditions!$72:$72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))</f>
        <v>0</v>
      </c>
      <c r="IY100" s="37">
        <f>IF(IY$9="",0,IF(IY$9-SUMIFS(conditions!$73:$73,conditions!$8:$8,"&lt;="&amp;IY$9,conditions!$9:$9,"&gt;="&amp;IY$9)-SUMIFS(conditions!$71:$71,conditions!$8:$8,"&lt;="&amp;IY$9,conditions!$9:$9,"&gt;="&amp;IY$9)&lt;$U$9,SUMIFS(19:19,$9:$9,IY$9-SUMIFS(conditions!$73:$73,conditions!$8:$8,"&lt;="&amp;IY$9,conditions!$9:$9,"&gt;="&amp;IY$9))*conditions!$U$69*conditions!$U$72,SUMIFS(19:19,$9:$9,IY$9-SUMIFS(conditions!$73:$73,conditions!$8:$8,"&lt;="&amp;IY$9,conditions!$9:$9,"&gt;="&amp;IY$9))*SUMIFS(conditions!$69:$69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*SUMIFS(conditions!$72:$72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))</f>
        <v>0</v>
      </c>
      <c r="IZ100" s="37">
        <f>IF(IZ$9="",0,IF(IZ$9-SUMIFS(conditions!$73:$73,conditions!$8:$8,"&lt;="&amp;IZ$9,conditions!$9:$9,"&gt;="&amp;IZ$9)-SUMIFS(conditions!$71:$71,conditions!$8:$8,"&lt;="&amp;IZ$9,conditions!$9:$9,"&gt;="&amp;IZ$9)&lt;$U$9,SUMIFS(19:19,$9:$9,IZ$9-SUMIFS(conditions!$73:$73,conditions!$8:$8,"&lt;="&amp;IZ$9,conditions!$9:$9,"&gt;="&amp;IZ$9))*conditions!$U$69*conditions!$U$72,SUMIFS(19:19,$9:$9,IZ$9-SUMIFS(conditions!$73:$73,conditions!$8:$8,"&lt;="&amp;IZ$9,conditions!$9:$9,"&gt;="&amp;IZ$9))*SUMIFS(conditions!$69:$69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*SUMIFS(conditions!$72:$72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))</f>
        <v>8.0131728599999992</v>
      </c>
      <c r="JA100" s="37">
        <f>IF(JA$9="",0,IF(JA$9-SUMIFS(conditions!$73:$73,conditions!$8:$8,"&lt;="&amp;JA$9,conditions!$9:$9,"&gt;="&amp;JA$9)-SUMIFS(conditions!$71:$71,conditions!$8:$8,"&lt;="&amp;JA$9,conditions!$9:$9,"&gt;="&amp;JA$9)&lt;$U$9,SUMIFS(19:19,$9:$9,JA$9-SUMIFS(conditions!$73:$73,conditions!$8:$8,"&lt;="&amp;JA$9,conditions!$9:$9,"&gt;="&amp;JA$9))*conditions!$U$69*conditions!$U$72,SUMIFS(19:19,$9:$9,JA$9-SUMIFS(conditions!$73:$73,conditions!$8:$8,"&lt;="&amp;JA$9,conditions!$9:$9,"&gt;="&amp;JA$9))*SUMIFS(conditions!$69:$69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*SUMIFS(conditions!$72:$72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))</f>
        <v>8.0131728599999992</v>
      </c>
      <c r="JB100" s="37">
        <f>IF(JB$9="",0,IF(JB$9-SUMIFS(conditions!$73:$73,conditions!$8:$8,"&lt;="&amp;JB$9,conditions!$9:$9,"&gt;="&amp;JB$9)-SUMIFS(conditions!$71:$71,conditions!$8:$8,"&lt;="&amp;JB$9,conditions!$9:$9,"&gt;="&amp;JB$9)&lt;$U$9,SUMIFS(19:19,$9:$9,JB$9-SUMIFS(conditions!$73:$73,conditions!$8:$8,"&lt;="&amp;JB$9,conditions!$9:$9,"&gt;="&amp;JB$9))*conditions!$U$69*conditions!$U$72,SUMIFS(19:19,$9:$9,JB$9-SUMIFS(conditions!$73:$73,conditions!$8:$8,"&lt;="&amp;JB$9,conditions!$9:$9,"&gt;="&amp;JB$9))*SUMIFS(conditions!$69:$69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*SUMIFS(conditions!$72:$72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))</f>
        <v>8.0131728599999992</v>
      </c>
      <c r="JC100" s="37">
        <f>IF(JC$9="",0,IF(JC$9-SUMIFS(conditions!$73:$73,conditions!$8:$8,"&lt;="&amp;JC$9,conditions!$9:$9,"&gt;="&amp;JC$9)-SUMIFS(conditions!$71:$71,conditions!$8:$8,"&lt;="&amp;JC$9,conditions!$9:$9,"&gt;="&amp;JC$9)&lt;$U$9,SUMIFS(19:19,$9:$9,JC$9-SUMIFS(conditions!$73:$73,conditions!$8:$8,"&lt;="&amp;JC$9,conditions!$9:$9,"&gt;="&amp;JC$9))*conditions!$U$69*conditions!$U$72,SUMIFS(19:19,$9:$9,JC$9-SUMIFS(conditions!$73:$73,conditions!$8:$8,"&lt;="&amp;JC$9,conditions!$9:$9,"&gt;="&amp;JC$9))*SUMIFS(conditions!$69:$69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*SUMIFS(conditions!$72:$72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))</f>
        <v>8.0131728599999992</v>
      </c>
      <c r="JD100" s="37">
        <f>IF(JD$9="",0,IF(JD$9-SUMIFS(conditions!$73:$73,conditions!$8:$8,"&lt;="&amp;JD$9,conditions!$9:$9,"&gt;="&amp;JD$9)-SUMIFS(conditions!$71:$71,conditions!$8:$8,"&lt;="&amp;JD$9,conditions!$9:$9,"&gt;="&amp;JD$9)&lt;$U$9,SUMIFS(19:19,$9:$9,JD$9-SUMIFS(conditions!$73:$73,conditions!$8:$8,"&lt;="&amp;JD$9,conditions!$9:$9,"&gt;="&amp;JD$9))*conditions!$U$69*conditions!$U$72,SUMIFS(19:19,$9:$9,JD$9-SUMIFS(conditions!$73:$73,conditions!$8:$8,"&lt;="&amp;JD$9,conditions!$9:$9,"&gt;="&amp;JD$9))*SUMIFS(conditions!$69:$69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*SUMIFS(conditions!$72:$72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))</f>
        <v>8.0131728599999992</v>
      </c>
      <c r="JE100" s="37">
        <f>IF(JE$9="",0,IF(JE$9-SUMIFS(conditions!$73:$73,conditions!$8:$8,"&lt;="&amp;JE$9,conditions!$9:$9,"&gt;="&amp;JE$9)-SUMIFS(conditions!$71:$71,conditions!$8:$8,"&lt;="&amp;JE$9,conditions!$9:$9,"&gt;="&amp;JE$9)&lt;$U$9,SUMIFS(19:19,$9:$9,JE$9-SUMIFS(conditions!$73:$73,conditions!$8:$8,"&lt;="&amp;JE$9,conditions!$9:$9,"&gt;="&amp;JE$9))*conditions!$U$69*conditions!$U$72,SUMIFS(19:19,$9:$9,JE$9-SUMIFS(conditions!$73:$73,conditions!$8:$8,"&lt;="&amp;JE$9,conditions!$9:$9,"&gt;="&amp;JE$9))*SUMIFS(conditions!$69:$69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*SUMIFS(conditions!$72:$72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))</f>
        <v>0</v>
      </c>
      <c r="JF100" s="37">
        <f>IF(JF$9="",0,IF(JF$9-SUMIFS(conditions!$73:$73,conditions!$8:$8,"&lt;="&amp;JF$9,conditions!$9:$9,"&gt;="&amp;JF$9)-SUMIFS(conditions!$71:$71,conditions!$8:$8,"&lt;="&amp;JF$9,conditions!$9:$9,"&gt;="&amp;JF$9)&lt;$U$9,SUMIFS(19:19,$9:$9,JF$9-SUMIFS(conditions!$73:$73,conditions!$8:$8,"&lt;="&amp;JF$9,conditions!$9:$9,"&gt;="&amp;JF$9))*conditions!$U$69*conditions!$U$72,SUMIFS(19:19,$9:$9,JF$9-SUMIFS(conditions!$73:$73,conditions!$8:$8,"&lt;="&amp;JF$9,conditions!$9:$9,"&gt;="&amp;JF$9))*SUMIFS(conditions!$69:$69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*SUMIFS(conditions!$72:$72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))</f>
        <v>0</v>
      </c>
      <c r="JG100" s="37">
        <f>IF(JG$9="",0,IF(JG$9-SUMIFS(conditions!$73:$73,conditions!$8:$8,"&lt;="&amp;JG$9,conditions!$9:$9,"&gt;="&amp;JG$9)-SUMIFS(conditions!$71:$71,conditions!$8:$8,"&lt;="&amp;JG$9,conditions!$9:$9,"&gt;="&amp;JG$9)&lt;$U$9,SUMIFS(19:19,$9:$9,JG$9-SUMIFS(conditions!$73:$73,conditions!$8:$8,"&lt;="&amp;JG$9,conditions!$9:$9,"&gt;="&amp;JG$9))*conditions!$U$69*conditions!$U$72,SUMIFS(19:19,$9:$9,JG$9-SUMIFS(conditions!$73:$73,conditions!$8:$8,"&lt;="&amp;JG$9,conditions!$9:$9,"&gt;="&amp;JG$9))*SUMIFS(conditions!$69:$69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*SUMIFS(conditions!$72:$72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))</f>
        <v>8.0131728599999992</v>
      </c>
      <c r="JH100" s="37">
        <f>IF(JH$9="",0,IF(JH$9-SUMIFS(conditions!$73:$73,conditions!$8:$8,"&lt;="&amp;JH$9,conditions!$9:$9,"&gt;="&amp;JH$9)-SUMIFS(conditions!$71:$71,conditions!$8:$8,"&lt;="&amp;JH$9,conditions!$9:$9,"&gt;="&amp;JH$9)&lt;$U$9,SUMIFS(19:19,$9:$9,JH$9-SUMIFS(conditions!$73:$73,conditions!$8:$8,"&lt;="&amp;JH$9,conditions!$9:$9,"&gt;="&amp;JH$9))*conditions!$U$69*conditions!$U$72,SUMIFS(19:19,$9:$9,JH$9-SUMIFS(conditions!$73:$73,conditions!$8:$8,"&lt;="&amp;JH$9,conditions!$9:$9,"&gt;="&amp;JH$9))*SUMIFS(conditions!$69:$69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*SUMIFS(conditions!$72:$72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))</f>
        <v>8.0131728599999992</v>
      </c>
      <c r="JI100" s="37">
        <f>IF(JI$9="",0,IF(JI$9-SUMIFS(conditions!$73:$73,conditions!$8:$8,"&lt;="&amp;JI$9,conditions!$9:$9,"&gt;="&amp;JI$9)-SUMIFS(conditions!$71:$71,conditions!$8:$8,"&lt;="&amp;JI$9,conditions!$9:$9,"&gt;="&amp;JI$9)&lt;$U$9,SUMIFS(19:19,$9:$9,JI$9-SUMIFS(conditions!$73:$73,conditions!$8:$8,"&lt;="&amp;JI$9,conditions!$9:$9,"&gt;="&amp;JI$9))*conditions!$U$69*conditions!$U$72,SUMIFS(19:19,$9:$9,JI$9-SUMIFS(conditions!$73:$73,conditions!$8:$8,"&lt;="&amp;JI$9,conditions!$9:$9,"&gt;="&amp;JI$9))*SUMIFS(conditions!$69:$69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*SUMIFS(conditions!$72:$72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))</f>
        <v>8.0131728599999992</v>
      </c>
      <c r="JJ100" s="37">
        <f>IF(JJ$9="",0,IF(JJ$9-SUMIFS(conditions!$73:$73,conditions!$8:$8,"&lt;="&amp;JJ$9,conditions!$9:$9,"&gt;="&amp;JJ$9)-SUMIFS(conditions!$71:$71,conditions!$8:$8,"&lt;="&amp;JJ$9,conditions!$9:$9,"&gt;="&amp;JJ$9)&lt;$U$9,SUMIFS(19:19,$9:$9,JJ$9-SUMIFS(conditions!$73:$73,conditions!$8:$8,"&lt;="&amp;JJ$9,conditions!$9:$9,"&gt;="&amp;JJ$9))*conditions!$U$69*conditions!$U$72,SUMIFS(19:19,$9:$9,JJ$9-SUMIFS(conditions!$73:$73,conditions!$8:$8,"&lt;="&amp;JJ$9,conditions!$9:$9,"&gt;="&amp;JJ$9))*SUMIFS(conditions!$69:$69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*SUMIFS(conditions!$72:$72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))</f>
        <v>8.0131728599999992</v>
      </c>
      <c r="JK100" s="37">
        <f>IF(JK$9="",0,IF(JK$9-SUMIFS(conditions!$73:$73,conditions!$8:$8,"&lt;="&amp;JK$9,conditions!$9:$9,"&gt;="&amp;JK$9)-SUMIFS(conditions!$71:$71,conditions!$8:$8,"&lt;="&amp;JK$9,conditions!$9:$9,"&gt;="&amp;JK$9)&lt;$U$9,SUMIFS(19:19,$9:$9,JK$9-SUMIFS(conditions!$73:$73,conditions!$8:$8,"&lt;="&amp;JK$9,conditions!$9:$9,"&gt;="&amp;JK$9))*conditions!$U$69*conditions!$U$72,SUMIFS(19:19,$9:$9,JK$9-SUMIFS(conditions!$73:$73,conditions!$8:$8,"&lt;="&amp;JK$9,conditions!$9:$9,"&gt;="&amp;JK$9))*SUMIFS(conditions!$69:$69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*SUMIFS(conditions!$72:$72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))</f>
        <v>8.0131728599999992</v>
      </c>
      <c r="JL100" s="37">
        <f>IF(JL$9="",0,IF(JL$9-SUMIFS(conditions!$73:$73,conditions!$8:$8,"&lt;="&amp;JL$9,conditions!$9:$9,"&gt;="&amp;JL$9)-SUMIFS(conditions!$71:$71,conditions!$8:$8,"&lt;="&amp;JL$9,conditions!$9:$9,"&gt;="&amp;JL$9)&lt;$U$9,SUMIFS(19:19,$9:$9,JL$9-SUMIFS(conditions!$73:$73,conditions!$8:$8,"&lt;="&amp;JL$9,conditions!$9:$9,"&gt;="&amp;JL$9))*conditions!$U$69*conditions!$U$72,SUMIFS(19:19,$9:$9,JL$9-SUMIFS(conditions!$73:$73,conditions!$8:$8,"&lt;="&amp;JL$9,conditions!$9:$9,"&gt;="&amp;JL$9))*SUMIFS(conditions!$69:$69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*SUMIFS(conditions!$72:$72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))</f>
        <v>0</v>
      </c>
      <c r="JM100" s="37">
        <f>IF(JM$9="",0,IF(JM$9-SUMIFS(conditions!$73:$73,conditions!$8:$8,"&lt;="&amp;JM$9,conditions!$9:$9,"&gt;="&amp;JM$9)-SUMIFS(conditions!$71:$71,conditions!$8:$8,"&lt;="&amp;JM$9,conditions!$9:$9,"&gt;="&amp;JM$9)&lt;$U$9,SUMIFS(19:19,$9:$9,JM$9-SUMIFS(conditions!$73:$73,conditions!$8:$8,"&lt;="&amp;JM$9,conditions!$9:$9,"&gt;="&amp;JM$9))*conditions!$U$69*conditions!$U$72,SUMIFS(19:19,$9:$9,JM$9-SUMIFS(conditions!$73:$73,conditions!$8:$8,"&lt;="&amp;JM$9,conditions!$9:$9,"&gt;="&amp;JM$9))*SUMIFS(conditions!$69:$69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*SUMIFS(conditions!$72:$72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))</f>
        <v>0</v>
      </c>
      <c r="JN100" s="37">
        <f>IF(JN$9="",0,IF(JN$9-SUMIFS(conditions!$73:$73,conditions!$8:$8,"&lt;="&amp;JN$9,conditions!$9:$9,"&gt;="&amp;JN$9)-SUMIFS(conditions!$71:$71,conditions!$8:$8,"&lt;="&amp;JN$9,conditions!$9:$9,"&gt;="&amp;JN$9)&lt;$U$9,SUMIFS(19:19,$9:$9,JN$9-SUMIFS(conditions!$73:$73,conditions!$8:$8,"&lt;="&amp;JN$9,conditions!$9:$9,"&gt;="&amp;JN$9))*conditions!$U$69*conditions!$U$72,SUMIFS(19:19,$9:$9,JN$9-SUMIFS(conditions!$73:$73,conditions!$8:$8,"&lt;="&amp;JN$9,conditions!$9:$9,"&gt;="&amp;JN$9))*SUMIFS(conditions!$69:$69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*SUMIFS(conditions!$72:$72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))</f>
        <v>8.0131728599999992</v>
      </c>
      <c r="JO100" s="37">
        <f>IF(JO$9="",0,IF(JO$9-SUMIFS(conditions!$73:$73,conditions!$8:$8,"&lt;="&amp;JO$9,conditions!$9:$9,"&gt;="&amp;JO$9)-SUMIFS(conditions!$71:$71,conditions!$8:$8,"&lt;="&amp;JO$9,conditions!$9:$9,"&gt;="&amp;JO$9)&lt;$U$9,SUMIFS(19:19,$9:$9,JO$9-SUMIFS(conditions!$73:$73,conditions!$8:$8,"&lt;="&amp;JO$9,conditions!$9:$9,"&gt;="&amp;JO$9))*conditions!$U$69*conditions!$U$72,SUMIFS(19:19,$9:$9,JO$9-SUMIFS(conditions!$73:$73,conditions!$8:$8,"&lt;="&amp;JO$9,conditions!$9:$9,"&gt;="&amp;JO$9))*SUMIFS(conditions!$69:$69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*SUMIFS(conditions!$72:$72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))</f>
        <v>8.0131728599999992</v>
      </c>
      <c r="JP100" s="37">
        <f>IF(JP$9="",0,IF(JP$9-SUMIFS(conditions!$73:$73,conditions!$8:$8,"&lt;="&amp;JP$9,conditions!$9:$9,"&gt;="&amp;JP$9)-SUMIFS(conditions!$71:$71,conditions!$8:$8,"&lt;="&amp;JP$9,conditions!$9:$9,"&gt;="&amp;JP$9)&lt;$U$9,SUMIFS(19:19,$9:$9,JP$9-SUMIFS(conditions!$73:$73,conditions!$8:$8,"&lt;="&amp;JP$9,conditions!$9:$9,"&gt;="&amp;JP$9))*conditions!$U$69*conditions!$U$72,SUMIFS(19:19,$9:$9,JP$9-SUMIFS(conditions!$73:$73,conditions!$8:$8,"&lt;="&amp;JP$9,conditions!$9:$9,"&gt;="&amp;JP$9))*SUMIFS(conditions!$69:$69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*SUMIFS(conditions!$72:$72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))</f>
        <v>8.0131728599999992</v>
      </c>
      <c r="JQ100" s="37">
        <f>IF(JQ$9="",0,IF(JQ$9-SUMIFS(conditions!$73:$73,conditions!$8:$8,"&lt;="&amp;JQ$9,conditions!$9:$9,"&gt;="&amp;JQ$9)-SUMIFS(conditions!$71:$71,conditions!$8:$8,"&lt;="&amp;JQ$9,conditions!$9:$9,"&gt;="&amp;JQ$9)&lt;$U$9,SUMIFS(19:19,$9:$9,JQ$9-SUMIFS(conditions!$73:$73,conditions!$8:$8,"&lt;="&amp;JQ$9,conditions!$9:$9,"&gt;="&amp;JQ$9))*conditions!$U$69*conditions!$U$72,SUMIFS(19:19,$9:$9,JQ$9-SUMIFS(conditions!$73:$73,conditions!$8:$8,"&lt;="&amp;JQ$9,conditions!$9:$9,"&gt;="&amp;JQ$9))*SUMIFS(conditions!$69:$69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*SUMIFS(conditions!$72:$72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))</f>
        <v>8.0131728599999992</v>
      </c>
      <c r="JR100" s="37">
        <f>IF(JR$9="",0,IF(JR$9-SUMIFS(conditions!$73:$73,conditions!$8:$8,"&lt;="&amp;JR$9,conditions!$9:$9,"&gt;="&amp;JR$9)-SUMIFS(conditions!$71:$71,conditions!$8:$8,"&lt;="&amp;JR$9,conditions!$9:$9,"&gt;="&amp;JR$9)&lt;$U$9,SUMIFS(19:19,$9:$9,JR$9-SUMIFS(conditions!$73:$73,conditions!$8:$8,"&lt;="&amp;JR$9,conditions!$9:$9,"&gt;="&amp;JR$9))*conditions!$U$69*conditions!$U$72,SUMIFS(19:19,$9:$9,JR$9-SUMIFS(conditions!$73:$73,conditions!$8:$8,"&lt;="&amp;JR$9,conditions!$9:$9,"&gt;="&amp;JR$9))*SUMIFS(conditions!$69:$69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*SUMIFS(conditions!$72:$72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))</f>
        <v>8.0131728599999992</v>
      </c>
      <c r="JS100" s="37">
        <f>IF(JS$9="",0,IF(JS$9-SUMIFS(conditions!$73:$73,conditions!$8:$8,"&lt;="&amp;JS$9,conditions!$9:$9,"&gt;="&amp;JS$9)-SUMIFS(conditions!$71:$71,conditions!$8:$8,"&lt;="&amp;JS$9,conditions!$9:$9,"&gt;="&amp;JS$9)&lt;$U$9,SUMIFS(19:19,$9:$9,JS$9-SUMIFS(conditions!$73:$73,conditions!$8:$8,"&lt;="&amp;JS$9,conditions!$9:$9,"&gt;="&amp;JS$9))*conditions!$U$69*conditions!$U$72,SUMIFS(19:19,$9:$9,JS$9-SUMIFS(conditions!$73:$73,conditions!$8:$8,"&lt;="&amp;JS$9,conditions!$9:$9,"&gt;="&amp;JS$9))*SUMIFS(conditions!$69:$69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*SUMIFS(conditions!$72:$72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))</f>
        <v>0</v>
      </c>
      <c r="JT100" s="37">
        <f>IF(JT$9="",0,IF(JT$9-SUMIFS(conditions!$73:$73,conditions!$8:$8,"&lt;="&amp;JT$9,conditions!$9:$9,"&gt;="&amp;JT$9)-SUMIFS(conditions!$71:$71,conditions!$8:$8,"&lt;="&amp;JT$9,conditions!$9:$9,"&gt;="&amp;JT$9)&lt;$U$9,SUMIFS(19:19,$9:$9,JT$9-SUMIFS(conditions!$73:$73,conditions!$8:$8,"&lt;="&amp;JT$9,conditions!$9:$9,"&gt;="&amp;JT$9))*conditions!$U$69*conditions!$U$72,SUMIFS(19:19,$9:$9,JT$9-SUMIFS(conditions!$73:$73,conditions!$8:$8,"&lt;="&amp;JT$9,conditions!$9:$9,"&gt;="&amp;JT$9))*SUMIFS(conditions!$69:$69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*SUMIFS(conditions!$72:$72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))</f>
        <v>0</v>
      </c>
      <c r="JU100" s="37">
        <f>IF(JU$9="",0,IF(JU$9-SUMIFS(conditions!$73:$73,conditions!$8:$8,"&lt;="&amp;JU$9,conditions!$9:$9,"&gt;="&amp;JU$9)-SUMIFS(conditions!$71:$71,conditions!$8:$8,"&lt;="&amp;JU$9,conditions!$9:$9,"&gt;="&amp;JU$9)&lt;$U$9,SUMIFS(19:19,$9:$9,JU$9-SUMIFS(conditions!$73:$73,conditions!$8:$8,"&lt;="&amp;JU$9,conditions!$9:$9,"&gt;="&amp;JU$9))*conditions!$U$69*conditions!$U$72,SUMIFS(19:19,$9:$9,JU$9-SUMIFS(conditions!$73:$73,conditions!$8:$8,"&lt;="&amp;JU$9,conditions!$9:$9,"&gt;="&amp;JU$9))*SUMIFS(conditions!$69:$69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*SUMIFS(conditions!$72:$72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))</f>
        <v>8.2535680457999998</v>
      </c>
      <c r="JV100" s="37">
        <f>IF(JV$9="",0,IF(JV$9-SUMIFS(conditions!$73:$73,conditions!$8:$8,"&lt;="&amp;JV$9,conditions!$9:$9,"&gt;="&amp;JV$9)-SUMIFS(conditions!$71:$71,conditions!$8:$8,"&lt;="&amp;JV$9,conditions!$9:$9,"&gt;="&amp;JV$9)&lt;$U$9,SUMIFS(19:19,$9:$9,JV$9-SUMIFS(conditions!$73:$73,conditions!$8:$8,"&lt;="&amp;JV$9,conditions!$9:$9,"&gt;="&amp;JV$9))*conditions!$U$69*conditions!$U$72,SUMIFS(19:19,$9:$9,JV$9-SUMIFS(conditions!$73:$73,conditions!$8:$8,"&lt;="&amp;JV$9,conditions!$9:$9,"&gt;="&amp;JV$9))*SUMIFS(conditions!$69:$69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*SUMIFS(conditions!$72:$72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))</f>
        <v>8.2535680457999998</v>
      </c>
      <c r="JW100" s="37">
        <f>IF(JW$9="",0,IF(JW$9-SUMIFS(conditions!$73:$73,conditions!$8:$8,"&lt;="&amp;JW$9,conditions!$9:$9,"&gt;="&amp;JW$9)-SUMIFS(conditions!$71:$71,conditions!$8:$8,"&lt;="&amp;JW$9,conditions!$9:$9,"&gt;="&amp;JW$9)&lt;$U$9,SUMIFS(19:19,$9:$9,JW$9-SUMIFS(conditions!$73:$73,conditions!$8:$8,"&lt;="&amp;JW$9,conditions!$9:$9,"&gt;="&amp;JW$9))*conditions!$U$69*conditions!$U$72,SUMIFS(19:19,$9:$9,JW$9-SUMIFS(conditions!$73:$73,conditions!$8:$8,"&lt;="&amp;JW$9,conditions!$9:$9,"&gt;="&amp;JW$9))*SUMIFS(conditions!$69:$69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*SUMIFS(conditions!$72:$72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))</f>
        <v>8.2535680457999998</v>
      </c>
      <c r="JX100" s="37">
        <f>IF(JX$9="",0,IF(JX$9-SUMIFS(conditions!$73:$73,conditions!$8:$8,"&lt;="&amp;JX$9,conditions!$9:$9,"&gt;="&amp;JX$9)-SUMIFS(conditions!$71:$71,conditions!$8:$8,"&lt;="&amp;JX$9,conditions!$9:$9,"&gt;="&amp;JX$9)&lt;$U$9,SUMIFS(19:19,$9:$9,JX$9-SUMIFS(conditions!$73:$73,conditions!$8:$8,"&lt;="&amp;JX$9,conditions!$9:$9,"&gt;="&amp;JX$9))*conditions!$U$69*conditions!$U$72,SUMIFS(19:19,$9:$9,JX$9-SUMIFS(conditions!$73:$73,conditions!$8:$8,"&lt;="&amp;JX$9,conditions!$9:$9,"&gt;="&amp;JX$9))*SUMIFS(conditions!$69:$69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*SUMIFS(conditions!$72:$72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))</f>
        <v>8.2535680457999998</v>
      </c>
      <c r="JY100" s="37">
        <f>IF(JY$9="",0,IF(JY$9-SUMIFS(conditions!$73:$73,conditions!$8:$8,"&lt;="&amp;JY$9,conditions!$9:$9,"&gt;="&amp;JY$9)-SUMIFS(conditions!$71:$71,conditions!$8:$8,"&lt;="&amp;JY$9,conditions!$9:$9,"&gt;="&amp;JY$9)&lt;$U$9,SUMIFS(19:19,$9:$9,JY$9-SUMIFS(conditions!$73:$73,conditions!$8:$8,"&lt;="&amp;JY$9,conditions!$9:$9,"&gt;="&amp;JY$9))*conditions!$U$69*conditions!$U$72,SUMIFS(19:19,$9:$9,JY$9-SUMIFS(conditions!$73:$73,conditions!$8:$8,"&lt;="&amp;JY$9,conditions!$9:$9,"&gt;="&amp;JY$9))*SUMIFS(conditions!$69:$69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*SUMIFS(conditions!$72:$72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))</f>
        <v>8.2535680457999998</v>
      </c>
      <c r="JZ100" s="37">
        <f>IF(JZ$9="",0,IF(JZ$9-SUMIFS(conditions!$73:$73,conditions!$8:$8,"&lt;="&amp;JZ$9,conditions!$9:$9,"&gt;="&amp;JZ$9)-SUMIFS(conditions!$71:$71,conditions!$8:$8,"&lt;="&amp;JZ$9,conditions!$9:$9,"&gt;="&amp;JZ$9)&lt;$U$9,SUMIFS(19:19,$9:$9,JZ$9-SUMIFS(conditions!$73:$73,conditions!$8:$8,"&lt;="&amp;JZ$9,conditions!$9:$9,"&gt;="&amp;JZ$9))*conditions!$U$69*conditions!$U$72,SUMIFS(19:19,$9:$9,JZ$9-SUMIFS(conditions!$73:$73,conditions!$8:$8,"&lt;="&amp;JZ$9,conditions!$9:$9,"&gt;="&amp;JZ$9))*SUMIFS(conditions!$69:$69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*SUMIFS(conditions!$72:$72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))</f>
        <v>0</v>
      </c>
      <c r="KA100" s="37">
        <f>IF(KA$9="",0,IF(KA$9-SUMIFS(conditions!$73:$73,conditions!$8:$8,"&lt;="&amp;KA$9,conditions!$9:$9,"&gt;="&amp;KA$9)-SUMIFS(conditions!$71:$71,conditions!$8:$8,"&lt;="&amp;KA$9,conditions!$9:$9,"&gt;="&amp;KA$9)&lt;$U$9,SUMIFS(19:19,$9:$9,KA$9-SUMIFS(conditions!$73:$73,conditions!$8:$8,"&lt;="&amp;KA$9,conditions!$9:$9,"&gt;="&amp;KA$9))*conditions!$U$69*conditions!$U$72,SUMIFS(19:19,$9:$9,KA$9-SUMIFS(conditions!$73:$73,conditions!$8:$8,"&lt;="&amp;KA$9,conditions!$9:$9,"&gt;="&amp;KA$9))*SUMIFS(conditions!$69:$69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*SUMIFS(conditions!$72:$72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))</f>
        <v>0</v>
      </c>
      <c r="KB100" s="37">
        <f>IF(KB$9="",0,IF(KB$9-SUMIFS(conditions!$73:$73,conditions!$8:$8,"&lt;="&amp;KB$9,conditions!$9:$9,"&gt;="&amp;KB$9)-SUMIFS(conditions!$71:$71,conditions!$8:$8,"&lt;="&amp;KB$9,conditions!$9:$9,"&gt;="&amp;KB$9)&lt;$U$9,SUMIFS(19:19,$9:$9,KB$9-SUMIFS(conditions!$73:$73,conditions!$8:$8,"&lt;="&amp;KB$9,conditions!$9:$9,"&gt;="&amp;KB$9))*conditions!$U$69*conditions!$U$72,SUMIFS(19:19,$9:$9,KB$9-SUMIFS(conditions!$73:$73,conditions!$8:$8,"&lt;="&amp;KB$9,conditions!$9:$9,"&gt;="&amp;KB$9))*SUMIFS(conditions!$69:$69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*SUMIFS(conditions!$72:$72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))</f>
        <v>8.2535680457999998</v>
      </c>
      <c r="KC100" s="37">
        <f>IF(KC$9="",0,IF(KC$9-SUMIFS(conditions!$73:$73,conditions!$8:$8,"&lt;="&amp;KC$9,conditions!$9:$9,"&gt;="&amp;KC$9)-SUMIFS(conditions!$71:$71,conditions!$8:$8,"&lt;="&amp;KC$9,conditions!$9:$9,"&gt;="&amp;KC$9)&lt;$U$9,SUMIFS(19:19,$9:$9,KC$9-SUMIFS(conditions!$73:$73,conditions!$8:$8,"&lt;="&amp;KC$9,conditions!$9:$9,"&gt;="&amp;KC$9))*conditions!$U$69*conditions!$U$72,SUMIFS(19:19,$9:$9,KC$9-SUMIFS(conditions!$73:$73,conditions!$8:$8,"&lt;="&amp;KC$9,conditions!$9:$9,"&gt;="&amp;KC$9))*SUMIFS(conditions!$69:$69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*SUMIFS(conditions!$72:$72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))</f>
        <v>8.2535680457999998</v>
      </c>
      <c r="KD100" s="37">
        <f>IF(KD$9="",0,IF(KD$9-SUMIFS(conditions!$73:$73,conditions!$8:$8,"&lt;="&amp;KD$9,conditions!$9:$9,"&gt;="&amp;KD$9)-SUMIFS(conditions!$71:$71,conditions!$8:$8,"&lt;="&amp;KD$9,conditions!$9:$9,"&gt;="&amp;KD$9)&lt;$U$9,SUMIFS(19:19,$9:$9,KD$9-SUMIFS(conditions!$73:$73,conditions!$8:$8,"&lt;="&amp;KD$9,conditions!$9:$9,"&gt;="&amp;KD$9))*conditions!$U$69*conditions!$U$72,SUMIFS(19:19,$9:$9,KD$9-SUMIFS(conditions!$73:$73,conditions!$8:$8,"&lt;="&amp;KD$9,conditions!$9:$9,"&gt;="&amp;KD$9))*SUMIFS(conditions!$69:$69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*SUMIFS(conditions!$72:$72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))</f>
        <v>8.2535680457999998</v>
      </c>
      <c r="KE100" s="37">
        <f>IF(KE$9="",0,IF(KE$9-SUMIFS(conditions!$73:$73,conditions!$8:$8,"&lt;="&amp;KE$9,conditions!$9:$9,"&gt;="&amp;KE$9)-SUMIFS(conditions!$71:$71,conditions!$8:$8,"&lt;="&amp;KE$9,conditions!$9:$9,"&gt;="&amp;KE$9)&lt;$U$9,SUMIFS(19:19,$9:$9,KE$9-SUMIFS(conditions!$73:$73,conditions!$8:$8,"&lt;="&amp;KE$9,conditions!$9:$9,"&gt;="&amp;KE$9))*conditions!$U$69*conditions!$U$72,SUMIFS(19:19,$9:$9,KE$9-SUMIFS(conditions!$73:$73,conditions!$8:$8,"&lt;="&amp;KE$9,conditions!$9:$9,"&gt;="&amp;KE$9))*SUMIFS(conditions!$69:$69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*SUMIFS(conditions!$72:$72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))</f>
        <v>8.2535680457999998</v>
      </c>
      <c r="KF100" s="37">
        <f>IF(KF$9="",0,IF(KF$9-SUMIFS(conditions!$73:$73,conditions!$8:$8,"&lt;="&amp;KF$9,conditions!$9:$9,"&gt;="&amp;KF$9)-SUMIFS(conditions!$71:$71,conditions!$8:$8,"&lt;="&amp;KF$9,conditions!$9:$9,"&gt;="&amp;KF$9)&lt;$U$9,SUMIFS(19:19,$9:$9,KF$9-SUMIFS(conditions!$73:$73,conditions!$8:$8,"&lt;="&amp;KF$9,conditions!$9:$9,"&gt;="&amp;KF$9))*conditions!$U$69*conditions!$U$72,SUMIFS(19:19,$9:$9,KF$9-SUMIFS(conditions!$73:$73,conditions!$8:$8,"&lt;="&amp;KF$9,conditions!$9:$9,"&gt;="&amp;KF$9))*SUMIFS(conditions!$69:$69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*SUMIFS(conditions!$72:$72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))</f>
        <v>8.2535680457999998</v>
      </c>
      <c r="KG100" s="37">
        <f>IF(KG$9="",0,IF(KG$9-SUMIFS(conditions!$73:$73,conditions!$8:$8,"&lt;="&amp;KG$9,conditions!$9:$9,"&gt;="&amp;KG$9)-SUMIFS(conditions!$71:$71,conditions!$8:$8,"&lt;="&amp;KG$9,conditions!$9:$9,"&gt;="&amp;KG$9)&lt;$U$9,SUMIFS(19:19,$9:$9,KG$9-SUMIFS(conditions!$73:$73,conditions!$8:$8,"&lt;="&amp;KG$9,conditions!$9:$9,"&gt;="&amp;KG$9))*conditions!$U$69*conditions!$U$72,SUMIFS(19:19,$9:$9,KG$9-SUMIFS(conditions!$73:$73,conditions!$8:$8,"&lt;="&amp;KG$9,conditions!$9:$9,"&gt;="&amp;KG$9))*SUMIFS(conditions!$69:$69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*SUMIFS(conditions!$72:$72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))</f>
        <v>0</v>
      </c>
      <c r="KH100" s="37">
        <f>IF(KH$9="",0,IF(KH$9-SUMIFS(conditions!$73:$73,conditions!$8:$8,"&lt;="&amp;KH$9,conditions!$9:$9,"&gt;="&amp;KH$9)-SUMIFS(conditions!$71:$71,conditions!$8:$8,"&lt;="&amp;KH$9,conditions!$9:$9,"&gt;="&amp;KH$9)&lt;$U$9,SUMIFS(19:19,$9:$9,KH$9-SUMIFS(conditions!$73:$73,conditions!$8:$8,"&lt;="&amp;KH$9,conditions!$9:$9,"&gt;="&amp;KH$9))*conditions!$U$69*conditions!$U$72,SUMIFS(19:19,$9:$9,KH$9-SUMIFS(conditions!$73:$73,conditions!$8:$8,"&lt;="&amp;KH$9,conditions!$9:$9,"&gt;="&amp;KH$9))*SUMIFS(conditions!$69:$69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*SUMIFS(conditions!$72:$72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))</f>
        <v>0</v>
      </c>
      <c r="KI100" s="37">
        <f>IF(KI$9="",0,IF(KI$9-SUMIFS(conditions!$73:$73,conditions!$8:$8,"&lt;="&amp;KI$9,conditions!$9:$9,"&gt;="&amp;KI$9)-SUMIFS(conditions!$71:$71,conditions!$8:$8,"&lt;="&amp;KI$9,conditions!$9:$9,"&gt;="&amp;KI$9)&lt;$U$9,SUMIFS(19:19,$9:$9,KI$9-SUMIFS(conditions!$73:$73,conditions!$8:$8,"&lt;="&amp;KI$9,conditions!$9:$9,"&gt;="&amp;KI$9))*conditions!$U$69*conditions!$U$72,SUMIFS(19:19,$9:$9,KI$9-SUMIFS(conditions!$73:$73,conditions!$8:$8,"&lt;="&amp;KI$9,conditions!$9:$9,"&gt;="&amp;KI$9))*SUMIFS(conditions!$69:$69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*SUMIFS(conditions!$72:$72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))</f>
        <v>8.2535680457999998</v>
      </c>
      <c r="KJ100" s="37">
        <f>IF(KJ$9="",0,IF(KJ$9-SUMIFS(conditions!$73:$73,conditions!$8:$8,"&lt;="&amp;KJ$9,conditions!$9:$9,"&gt;="&amp;KJ$9)-SUMIFS(conditions!$71:$71,conditions!$8:$8,"&lt;="&amp;KJ$9,conditions!$9:$9,"&gt;="&amp;KJ$9)&lt;$U$9,SUMIFS(19:19,$9:$9,KJ$9-SUMIFS(conditions!$73:$73,conditions!$8:$8,"&lt;="&amp;KJ$9,conditions!$9:$9,"&gt;="&amp;KJ$9))*conditions!$U$69*conditions!$U$72,SUMIFS(19:19,$9:$9,KJ$9-SUMIFS(conditions!$73:$73,conditions!$8:$8,"&lt;="&amp;KJ$9,conditions!$9:$9,"&gt;="&amp;KJ$9))*SUMIFS(conditions!$69:$69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*SUMIFS(conditions!$72:$72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))</f>
        <v>8.2535680457999998</v>
      </c>
      <c r="KK100" s="37">
        <f>IF(KK$9="",0,IF(KK$9-SUMIFS(conditions!$73:$73,conditions!$8:$8,"&lt;="&amp;KK$9,conditions!$9:$9,"&gt;="&amp;KK$9)-SUMIFS(conditions!$71:$71,conditions!$8:$8,"&lt;="&amp;KK$9,conditions!$9:$9,"&gt;="&amp;KK$9)&lt;$U$9,SUMIFS(19:19,$9:$9,KK$9-SUMIFS(conditions!$73:$73,conditions!$8:$8,"&lt;="&amp;KK$9,conditions!$9:$9,"&gt;="&amp;KK$9))*conditions!$U$69*conditions!$U$72,SUMIFS(19:19,$9:$9,KK$9-SUMIFS(conditions!$73:$73,conditions!$8:$8,"&lt;="&amp;KK$9,conditions!$9:$9,"&gt;="&amp;KK$9))*SUMIFS(conditions!$69:$69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*SUMIFS(conditions!$72:$72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))</f>
        <v>8.2535680457999998</v>
      </c>
      <c r="KL100" s="37">
        <f>IF(KL$9="",0,IF(KL$9-SUMIFS(conditions!$73:$73,conditions!$8:$8,"&lt;="&amp;KL$9,conditions!$9:$9,"&gt;="&amp;KL$9)-SUMIFS(conditions!$71:$71,conditions!$8:$8,"&lt;="&amp;KL$9,conditions!$9:$9,"&gt;="&amp;KL$9)&lt;$U$9,SUMIFS(19:19,$9:$9,KL$9-SUMIFS(conditions!$73:$73,conditions!$8:$8,"&lt;="&amp;KL$9,conditions!$9:$9,"&gt;="&amp;KL$9))*conditions!$U$69*conditions!$U$72,SUMIFS(19:19,$9:$9,KL$9-SUMIFS(conditions!$73:$73,conditions!$8:$8,"&lt;="&amp;KL$9,conditions!$9:$9,"&gt;="&amp;KL$9))*SUMIFS(conditions!$69:$69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*SUMIFS(conditions!$72:$72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))</f>
        <v>8.2535680457999998</v>
      </c>
      <c r="KM100" s="37">
        <f>IF(KM$9="",0,IF(KM$9-SUMIFS(conditions!$73:$73,conditions!$8:$8,"&lt;="&amp;KM$9,conditions!$9:$9,"&gt;="&amp;KM$9)-SUMIFS(conditions!$71:$71,conditions!$8:$8,"&lt;="&amp;KM$9,conditions!$9:$9,"&gt;="&amp;KM$9)&lt;$U$9,SUMIFS(19:19,$9:$9,KM$9-SUMIFS(conditions!$73:$73,conditions!$8:$8,"&lt;="&amp;KM$9,conditions!$9:$9,"&gt;="&amp;KM$9))*conditions!$U$69*conditions!$U$72,SUMIFS(19:19,$9:$9,KM$9-SUMIFS(conditions!$73:$73,conditions!$8:$8,"&lt;="&amp;KM$9,conditions!$9:$9,"&gt;="&amp;KM$9))*SUMIFS(conditions!$69:$69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*SUMIFS(conditions!$72:$72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))</f>
        <v>8.2535680457999998</v>
      </c>
      <c r="KN100" s="37">
        <f>IF(KN$9="",0,IF(KN$9-SUMIFS(conditions!$73:$73,conditions!$8:$8,"&lt;="&amp;KN$9,conditions!$9:$9,"&gt;="&amp;KN$9)-SUMIFS(conditions!$71:$71,conditions!$8:$8,"&lt;="&amp;KN$9,conditions!$9:$9,"&gt;="&amp;KN$9)&lt;$U$9,SUMIFS(19:19,$9:$9,KN$9-SUMIFS(conditions!$73:$73,conditions!$8:$8,"&lt;="&amp;KN$9,conditions!$9:$9,"&gt;="&amp;KN$9))*conditions!$U$69*conditions!$U$72,SUMIFS(19:19,$9:$9,KN$9-SUMIFS(conditions!$73:$73,conditions!$8:$8,"&lt;="&amp;KN$9,conditions!$9:$9,"&gt;="&amp;KN$9))*SUMIFS(conditions!$69:$69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*SUMIFS(conditions!$72:$72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))</f>
        <v>0</v>
      </c>
      <c r="KO100" s="37">
        <f>IF(KO$9="",0,IF(KO$9-SUMIFS(conditions!$73:$73,conditions!$8:$8,"&lt;="&amp;KO$9,conditions!$9:$9,"&gt;="&amp;KO$9)-SUMIFS(conditions!$71:$71,conditions!$8:$8,"&lt;="&amp;KO$9,conditions!$9:$9,"&gt;="&amp;KO$9)&lt;$U$9,SUMIFS(19:19,$9:$9,KO$9-SUMIFS(conditions!$73:$73,conditions!$8:$8,"&lt;="&amp;KO$9,conditions!$9:$9,"&gt;="&amp;KO$9))*conditions!$U$69*conditions!$U$72,SUMIFS(19:19,$9:$9,KO$9-SUMIFS(conditions!$73:$73,conditions!$8:$8,"&lt;="&amp;KO$9,conditions!$9:$9,"&gt;="&amp;KO$9))*SUMIFS(conditions!$69:$69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*SUMIFS(conditions!$72:$72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))</f>
        <v>0</v>
      </c>
      <c r="KP100" s="37">
        <f>IF(KP$9="",0,IF(KP$9-SUMIFS(conditions!$73:$73,conditions!$8:$8,"&lt;="&amp;KP$9,conditions!$9:$9,"&gt;="&amp;KP$9)-SUMIFS(conditions!$71:$71,conditions!$8:$8,"&lt;="&amp;KP$9,conditions!$9:$9,"&gt;="&amp;KP$9)&lt;$U$9,SUMIFS(19:19,$9:$9,KP$9-SUMIFS(conditions!$73:$73,conditions!$8:$8,"&lt;="&amp;KP$9,conditions!$9:$9,"&gt;="&amp;KP$9))*conditions!$U$69*conditions!$U$72,SUMIFS(19:19,$9:$9,KP$9-SUMIFS(conditions!$73:$73,conditions!$8:$8,"&lt;="&amp;KP$9,conditions!$9:$9,"&gt;="&amp;KP$9))*SUMIFS(conditions!$69:$69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*SUMIFS(conditions!$72:$72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))</f>
        <v>8.2535680457999998</v>
      </c>
      <c r="KQ100" s="37">
        <f>IF(KQ$9="",0,IF(KQ$9-SUMIFS(conditions!$73:$73,conditions!$8:$8,"&lt;="&amp;KQ$9,conditions!$9:$9,"&gt;="&amp;KQ$9)-SUMIFS(conditions!$71:$71,conditions!$8:$8,"&lt;="&amp;KQ$9,conditions!$9:$9,"&gt;="&amp;KQ$9)&lt;$U$9,SUMIFS(19:19,$9:$9,KQ$9-SUMIFS(conditions!$73:$73,conditions!$8:$8,"&lt;="&amp;KQ$9,conditions!$9:$9,"&gt;="&amp;KQ$9))*conditions!$U$69*conditions!$U$72,SUMIFS(19:19,$9:$9,KQ$9-SUMIFS(conditions!$73:$73,conditions!$8:$8,"&lt;="&amp;KQ$9,conditions!$9:$9,"&gt;="&amp;KQ$9))*SUMIFS(conditions!$69:$69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*SUMIFS(conditions!$72:$72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))</f>
        <v>8.2535680457999998</v>
      </c>
      <c r="KR100" s="37">
        <f>IF(KR$9="",0,IF(KR$9-SUMIFS(conditions!$73:$73,conditions!$8:$8,"&lt;="&amp;KR$9,conditions!$9:$9,"&gt;="&amp;KR$9)-SUMIFS(conditions!$71:$71,conditions!$8:$8,"&lt;="&amp;KR$9,conditions!$9:$9,"&gt;="&amp;KR$9)&lt;$U$9,SUMIFS(19:19,$9:$9,KR$9-SUMIFS(conditions!$73:$73,conditions!$8:$8,"&lt;="&amp;KR$9,conditions!$9:$9,"&gt;="&amp;KR$9))*conditions!$U$69*conditions!$U$72,SUMIFS(19:19,$9:$9,KR$9-SUMIFS(conditions!$73:$73,conditions!$8:$8,"&lt;="&amp;KR$9,conditions!$9:$9,"&gt;="&amp;KR$9))*SUMIFS(conditions!$69:$69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*SUMIFS(conditions!$72:$72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))</f>
        <v>8.2535680457999998</v>
      </c>
      <c r="KS100" s="37">
        <f>IF(KS$9="",0,IF(KS$9-SUMIFS(conditions!$73:$73,conditions!$8:$8,"&lt;="&amp;KS$9,conditions!$9:$9,"&gt;="&amp;KS$9)-SUMIFS(conditions!$71:$71,conditions!$8:$8,"&lt;="&amp;KS$9,conditions!$9:$9,"&gt;="&amp;KS$9)&lt;$U$9,SUMIFS(19:19,$9:$9,KS$9-SUMIFS(conditions!$73:$73,conditions!$8:$8,"&lt;="&amp;KS$9,conditions!$9:$9,"&gt;="&amp;KS$9))*conditions!$U$69*conditions!$U$72,SUMIFS(19:19,$9:$9,KS$9-SUMIFS(conditions!$73:$73,conditions!$8:$8,"&lt;="&amp;KS$9,conditions!$9:$9,"&gt;="&amp;KS$9))*SUMIFS(conditions!$69:$69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*SUMIFS(conditions!$72:$72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))</f>
        <v>8.2535680457999998</v>
      </c>
      <c r="KT100" s="37">
        <f>IF(KT$9="",0,IF(KT$9-SUMIFS(conditions!$73:$73,conditions!$8:$8,"&lt;="&amp;KT$9,conditions!$9:$9,"&gt;="&amp;KT$9)-SUMIFS(conditions!$71:$71,conditions!$8:$8,"&lt;="&amp;KT$9,conditions!$9:$9,"&gt;="&amp;KT$9)&lt;$U$9,SUMIFS(19:19,$9:$9,KT$9-SUMIFS(conditions!$73:$73,conditions!$8:$8,"&lt;="&amp;KT$9,conditions!$9:$9,"&gt;="&amp;KT$9))*conditions!$U$69*conditions!$U$72,SUMIFS(19:19,$9:$9,KT$9-SUMIFS(conditions!$73:$73,conditions!$8:$8,"&lt;="&amp;KT$9,conditions!$9:$9,"&gt;="&amp;KT$9))*SUMIFS(conditions!$69:$69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*SUMIFS(conditions!$72:$72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))</f>
        <v>8.2535680457999998</v>
      </c>
      <c r="KU100" s="37">
        <f>IF(KU$9="",0,IF(KU$9-SUMIFS(conditions!$73:$73,conditions!$8:$8,"&lt;="&amp;KU$9,conditions!$9:$9,"&gt;="&amp;KU$9)-SUMIFS(conditions!$71:$71,conditions!$8:$8,"&lt;="&amp;KU$9,conditions!$9:$9,"&gt;="&amp;KU$9)&lt;$U$9,SUMIFS(19:19,$9:$9,KU$9-SUMIFS(conditions!$73:$73,conditions!$8:$8,"&lt;="&amp;KU$9,conditions!$9:$9,"&gt;="&amp;KU$9))*conditions!$U$69*conditions!$U$72,SUMIFS(19:19,$9:$9,KU$9-SUMIFS(conditions!$73:$73,conditions!$8:$8,"&lt;="&amp;KU$9,conditions!$9:$9,"&gt;="&amp;KU$9))*SUMIFS(conditions!$69:$69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*SUMIFS(conditions!$72:$72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))</f>
        <v>0</v>
      </c>
      <c r="KV100" s="37">
        <f>IF(KV$9="",0,IF(KV$9-SUMIFS(conditions!$73:$73,conditions!$8:$8,"&lt;="&amp;KV$9,conditions!$9:$9,"&gt;="&amp;KV$9)-SUMIFS(conditions!$71:$71,conditions!$8:$8,"&lt;="&amp;KV$9,conditions!$9:$9,"&gt;="&amp;KV$9)&lt;$U$9,SUMIFS(19:19,$9:$9,KV$9-SUMIFS(conditions!$73:$73,conditions!$8:$8,"&lt;="&amp;KV$9,conditions!$9:$9,"&gt;="&amp;KV$9))*conditions!$U$69*conditions!$U$72,SUMIFS(19:19,$9:$9,KV$9-SUMIFS(conditions!$73:$73,conditions!$8:$8,"&lt;="&amp;KV$9,conditions!$9:$9,"&gt;="&amp;KV$9))*SUMIFS(conditions!$69:$69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*SUMIFS(conditions!$72:$72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))</f>
        <v>0</v>
      </c>
      <c r="KW100" s="37">
        <f>IF(KW$9="",0,IF(KW$9-SUMIFS(conditions!$73:$73,conditions!$8:$8,"&lt;="&amp;KW$9,conditions!$9:$9,"&gt;="&amp;KW$9)-SUMIFS(conditions!$71:$71,conditions!$8:$8,"&lt;="&amp;KW$9,conditions!$9:$9,"&gt;="&amp;KW$9)&lt;$U$9,SUMIFS(19:19,$9:$9,KW$9-SUMIFS(conditions!$73:$73,conditions!$8:$8,"&lt;="&amp;KW$9,conditions!$9:$9,"&gt;="&amp;KW$9))*conditions!$U$69*conditions!$U$72,SUMIFS(19:19,$9:$9,KW$9-SUMIFS(conditions!$73:$73,conditions!$8:$8,"&lt;="&amp;KW$9,conditions!$9:$9,"&gt;="&amp;KW$9))*SUMIFS(conditions!$69:$69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*SUMIFS(conditions!$72:$72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))</f>
        <v>8.2535680457999998</v>
      </c>
      <c r="KX100" s="37">
        <f>IF(KX$9="",0,IF(KX$9-SUMIFS(conditions!$73:$73,conditions!$8:$8,"&lt;="&amp;KX$9,conditions!$9:$9,"&gt;="&amp;KX$9)-SUMIFS(conditions!$71:$71,conditions!$8:$8,"&lt;="&amp;KX$9,conditions!$9:$9,"&gt;="&amp;KX$9)&lt;$U$9,SUMIFS(19:19,$9:$9,KX$9-SUMIFS(conditions!$73:$73,conditions!$8:$8,"&lt;="&amp;KX$9,conditions!$9:$9,"&gt;="&amp;KX$9))*conditions!$U$69*conditions!$U$72,SUMIFS(19:19,$9:$9,KX$9-SUMIFS(conditions!$73:$73,conditions!$8:$8,"&lt;="&amp;KX$9,conditions!$9:$9,"&gt;="&amp;KX$9))*SUMIFS(conditions!$69:$69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*SUMIFS(conditions!$72:$72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))</f>
        <v>8.2535680457999998</v>
      </c>
      <c r="KY100" s="37">
        <f>IF(KY$9="",0,IF(KY$9-SUMIFS(conditions!$73:$73,conditions!$8:$8,"&lt;="&amp;KY$9,conditions!$9:$9,"&gt;="&amp;KY$9)-SUMIFS(conditions!$71:$71,conditions!$8:$8,"&lt;="&amp;KY$9,conditions!$9:$9,"&gt;="&amp;KY$9)&lt;$U$9,SUMIFS(19:19,$9:$9,KY$9-SUMIFS(conditions!$73:$73,conditions!$8:$8,"&lt;="&amp;KY$9,conditions!$9:$9,"&gt;="&amp;KY$9))*conditions!$U$69*conditions!$U$72,SUMIFS(19:19,$9:$9,KY$9-SUMIFS(conditions!$73:$73,conditions!$8:$8,"&lt;="&amp;KY$9,conditions!$9:$9,"&gt;="&amp;KY$9))*SUMIFS(conditions!$69:$69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*SUMIFS(conditions!$72:$72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))</f>
        <v>10.8082438695</v>
      </c>
      <c r="KZ100" s="37">
        <f>IF(KZ$9="",0,IF(KZ$9-SUMIFS(conditions!$73:$73,conditions!$8:$8,"&lt;="&amp;KZ$9,conditions!$9:$9,"&gt;="&amp;KZ$9)-SUMIFS(conditions!$71:$71,conditions!$8:$8,"&lt;="&amp;KZ$9,conditions!$9:$9,"&gt;="&amp;KZ$9)&lt;$U$9,SUMIFS(19:19,$9:$9,KZ$9-SUMIFS(conditions!$73:$73,conditions!$8:$8,"&lt;="&amp;KZ$9,conditions!$9:$9,"&gt;="&amp;KZ$9))*conditions!$U$69*conditions!$U$72,SUMIFS(19:19,$9:$9,KZ$9-SUMIFS(conditions!$73:$73,conditions!$8:$8,"&lt;="&amp;KZ$9,conditions!$9:$9,"&gt;="&amp;KZ$9))*SUMIFS(conditions!$69:$69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*SUMIFS(conditions!$72:$72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))</f>
        <v>10.8082438695</v>
      </c>
      <c r="LA100" s="37">
        <f>IF(LA$9="",0,IF(LA$9-SUMIFS(conditions!$73:$73,conditions!$8:$8,"&lt;="&amp;LA$9,conditions!$9:$9,"&gt;="&amp;LA$9)-SUMIFS(conditions!$71:$71,conditions!$8:$8,"&lt;="&amp;LA$9,conditions!$9:$9,"&gt;="&amp;LA$9)&lt;$U$9,SUMIFS(19:19,$9:$9,LA$9-SUMIFS(conditions!$73:$73,conditions!$8:$8,"&lt;="&amp;LA$9,conditions!$9:$9,"&gt;="&amp;LA$9))*conditions!$U$69*conditions!$U$72,SUMIFS(19:19,$9:$9,LA$9-SUMIFS(conditions!$73:$73,conditions!$8:$8,"&lt;="&amp;LA$9,conditions!$9:$9,"&gt;="&amp;LA$9))*SUMIFS(conditions!$69:$69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*SUMIFS(conditions!$72:$72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))</f>
        <v>10.8082438695</v>
      </c>
      <c r="LB100" s="37">
        <f>IF(LB$9="",0,IF(LB$9-SUMIFS(conditions!$73:$73,conditions!$8:$8,"&lt;="&amp;LB$9,conditions!$9:$9,"&gt;="&amp;LB$9)-SUMIFS(conditions!$71:$71,conditions!$8:$8,"&lt;="&amp;LB$9,conditions!$9:$9,"&gt;="&amp;LB$9)&lt;$U$9,SUMIFS(19:19,$9:$9,LB$9-SUMIFS(conditions!$73:$73,conditions!$8:$8,"&lt;="&amp;LB$9,conditions!$9:$9,"&gt;="&amp;LB$9))*conditions!$U$69*conditions!$U$72,SUMIFS(19:19,$9:$9,LB$9-SUMIFS(conditions!$73:$73,conditions!$8:$8,"&lt;="&amp;LB$9,conditions!$9:$9,"&gt;="&amp;LB$9))*SUMIFS(conditions!$69:$69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*SUMIFS(conditions!$72:$72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))</f>
        <v>0</v>
      </c>
      <c r="LC100" s="37">
        <f>IF(LC$9="",0,IF(LC$9-SUMIFS(conditions!$73:$73,conditions!$8:$8,"&lt;="&amp;LC$9,conditions!$9:$9,"&gt;="&amp;LC$9)-SUMIFS(conditions!$71:$71,conditions!$8:$8,"&lt;="&amp;LC$9,conditions!$9:$9,"&gt;="&amp;LC$9)&lt;$U$9,SUMIFS(19:19,$9:$9,LC$9-SUMIFS(conditions!$73:$73,conditions!$8:$8,"&lt;="&amp;LC$9,conditions!$9:$9,"&gt;="&amp;LC$9))*conditions!$U$69*conditions!$U$72,SUMIFS(19:19,$9:$9,LC$9-SUMIFS(conditions!$73:$73,conditions!$8:$8,"&lt;="&amp;LC$9,conditions!$9:$9,"&gt;="&amp;LC$9))*SUMIFS(conditions!$69:$69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*SUMIFS(conditions!$72:$72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))</f>
        <v>0</v>
      </c>
      <c r="LD100" s="37">
        <f>IF(LD$9="",0,IF(LD$9-SUMIFS(conditions!$73:$73,conditions!$8:$8,"&lt;="&amp;LD$9,conditions!$9:$9,"&gt;="&amp;LD$9)-SUMIFS(conditions!$71:$71,conditions!$8:$8,"&lt;="&amp;LD$9,conditions!$9:$9,"&gt;="&amp;LD$9)&lt;$U$9,SUMIFS(19:19,$9:$9,LD$9-SUMIFS(conditions!$73:$73,conditions!$8:$8,"&lt;="&amp;LD$9,conditions!$9:$9,"&gt;="&amp;LD$9))*conditions!$U$69*conditions!$U$72,SUMIFS(19:19,$9:$9,LD$9-SUMIFS(conditions!$73:$73,conditions!$8:$8,"&lt;="&amp;LD$9,conditions!$9:$9,"&gt;="&amp;LD$9))*SUMIFS(conditions!$69:$69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*SUMIFS(conditions!$72:$72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))</f>
        <v>10.8082438695</v>
      </c>
      <c r="LE100" s="37">
        <f>IF(LE$9="",0,IF(LE$9-SUMIFS(conditions!$73:$73,conditions!$8:$8,"&lt;="&amp;LE$9,conditions!$9:$9,"&gt;="&amp;LE$9)-SUMIFS(conditions!$71:$71,conditions!$8:$8,"&lt;="&amp;LE$9,conditions!$9:$9,"&gt;="&amp;LE$9)&lt;$U$9,SUMIFS(19:19,$9:$9,LE$9-SUMIFS(conditions!$73:$73,conditions!$8:$8,"&lt;="&amp;LE$9,conditions!$9:$9,"&gt;="&amp;LE$9))*conditions!$U$69*conditions!$U$72,SUMIFS(19:19,$9:$9,LE$9-SUMIFS(conditions!$73:$73,conditions!$8:$8,"&lt;="&amp;LE$9,conditions!$9:$9,"&gt;="&amp;LE$9))*SUMIFS(conditions!$69:$69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*SUMIFS(conditions!$72:$72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))</f>
        <v>10.8082438695</v>
      </c>
      <c r="LF100" s="37">
        <f>IF(LF$9="",0,IF(LF$9-SUMIFS(conditions!$73:$73,conditions!$8:$8,"&lt;="&amp;LF$9,conditions!$9:$9,"&gt;="&amp;LF$9)-SUMIFS(conditions!$71:$71,conditions!$8:$8,"&lt;="&amp;LF$9,conditions!$9:$9,"&gt;="&amp;LF$9)&lt;$U$9,SUMIFS(19:19,$9:$9,LF$9-SUMIFS(conditions!$73:$73,conditions!$8:$8,"&lt;="&amp;LF$9,conditions!$9:$9,"&gt;="&amp;LF$9))*conditions!$U$69*conditions!$U$72,SUMIFS(19:19,$9:$9,LF$9-SUMIFS(conditions!$73:$73,conditions!$8:$8,"&lt;="&amp;LF$9,conditions!$9:$9,"&gt;="&amp;LF$9))*SUMIFS(conditions!$69:$69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*SUMIFS(conditions!$72:$72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))</f>
        <v>10.8082438695</v>
      </c>
      <c r="LG100" s="37">
        <f>IF(LG$9="",0,IF(LG$9-SUMIFS(conditions!$73:$73,conditions!$8:$8,"&lt;="&amp;LG$9,conditions!$9:$9,"&gt;="&amp;LG$9)-SUMIFS(conditions!$71:$71,conditions!$8:$8,"&lt;="&amp;LG$9,conditions!$9:$9,"&gt;="&amp;LG$9)&lt;$U$9,SUMIFS(19:19,$9:$9,LG$9-SUMIFS(conditions!$73:$73,conditions!$8:$8,"&lt;="&amp;LG$9,conditions!$9:$9,"&gt;="&amp;LG$9))*conditions!$U$69*conditions!$U$72,SUMIFS(19:19,$9:$9,LG$9-SUMIFS(conditions!$73:$73,conditions!$8:$8,"&lt;="&amp;LG$9,conditions!$9:$9,"&gt;="&amp;LG$9))*SUMIFS(conditions!$69:$69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*SUMIFS(conditions!$72:$72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))</f>
        <v>10.8082438695</v>
      </c>
      <c r="LH100" s="37">
        <f>IF(LH$9="",0,IF(LH$9-SUMIFS(conditions!$73:$73,conditions!$8:$8,"&lt;="&amp;LH$9,conditions!$9:$9,"&gt;="&amp;LH$9)-SUMIFS(conditions!$71:$71,conditions!$8:$8,"&lt;="&amp;LH$9,conditions!$9:$9,"&gt;="&amp;LH$9)&lt;$U$9,SUMIFS(19:19,$9:$9,LH$9-SUMIFS(conditions!$73:$73,conditions!$8:$8,"&lt;="&amp;LH$9,conditions!$9:$9,"&gt;="&amp;LH$9))*conditions!$U$69*conditions!$U$72,SUMIFS(19:19,$9:$9,LH$9-SUMIFS(conditions!$73:$73,conditions!$8:$8,"&lt;="&amp;LH$9,conditions!$9:$9,"&gt;="&amp;LH$9))*SUMIFS(conditions!$69:$69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*SUMIFS(conditions!$72:$72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))</f>
        <v>10.8082438695</v>
      </c>
      <c r="LI100" s="37">
        <f>IF(LI$9="",0,IF(LI$9-SUMIFS(conditions!$73:$73,conditions!$8:$8,"&lt;="&amp;LI$9,conditions!$9:$9,"&gt;="&amp;LI$9)-SUMIFS(conditions!$71:$71,conditions!$8:$8,"&lt;="&amp;LI$9,conditions!$9:$9,"&gt;="&amp;LI$9)&lt;$U$9,SUMIFS(19:19,$9:$9,LI$9-SUMIFS(conditions!$73:$73,conditions!$8:$8,"&lt;="&amp;LI$9,conditions!$9:$9,"&gt;="&amp;LI$9))*conditions!$U$69*conditions!$U$72,SUMIFS(19:19,$9:$9,LI$9-SUMIFS(conditions!$73:$73,conditions!$8:$8,"&lt;="&amp;LI$9,conditions!$9:$9,"&gt;="&amp;LI$9))*SUMIFS(conditions!$69:$69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*SUMIFS(conditions!$72:$72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))</f>
        <v>0</v>
      </c>
      <c r="LJ100" s="37">
        <f>IF(LJ$9="",0,IF(LJ$9-SUMIFS(conditions!$73:$73,conditions!$8:$8,"&lt;="&amp;LJ$9,conditions!$9:$9,"&gt;="&amp;LJ$9)-SUMIFS(conditions!$71:$71,conditions!$8:$8,"&lt;="&amp;LJ$9,conditions!$9:$9,"&gt;="&amp;LJ$9)&lt;$U$9,SUMIFS(19:19,$9:$9,LJ$9-SUMIFS(conditions!$73:$73,conditions!$8:$8,"&lt;="&amp;LJ$9,conditions!$9:$9,"&gt;="&amp;LJ$9))*conditions!$U$69*conditions!$U$72,SUMIFS(19:19,$9:$9,LJ$9-SUMIFS(conditions!$73:$73,conditions!$8:$8,"&lt;="&amp;LJ$9,conditions!$9:$9,"&gt;="&amp;LJ$9))*SUMIFS(conditions!$69:$69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*SUMIFS(conditions!$72:$72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))</f>
        <v>0</v>
      </c>
      <c r="LK100" s="37">
        <f>IF(LK$9="",0,IF(LK$9-SUMIFS(conditions!$73:$73,conditions!$8:$8,"&lt;="&amp;LK$9,conditions!$9:$9,"&gt;="&amp;LK$9)-SUMIFS(conditions!$71:$71,conditions!$8:$8,"&lt;="&amp;LK$9,conditions!$9:$9,"&gt;="&amp;LK$9)&lt;$U$9,SUMIFS(19:19,$9:$9,LK$9-SUMIFS(conditions!$73:$73,conditions!$8:$8,"&lt;="&amp;LK$9,conditions!$9:$9,"&gt;="&amp;LK$9))*conditions!$U$69*conditions!$U$72,SUMIFS(19:19,$9:$9,LK$9-SUMIFS(conditions!$73:$73,conditions!$8:$8,"&lt;="&amp;LK$9,conditions!$9:$9,"&gt;="&amp;LK$9))*SUMIFS(conditions!$69:$69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*SUMIFS(conditions!$72:$72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))</f>
        <v>10.8082438695</v>
      </c>
      <c r="LL100" s="37">
        <f>IF(LL$9="",0,IF(LL$9-SUMIFS(conditions!$73:$73,conditions!$8:$8,"&lt;="&amp;LL$9,conditions!$9:$9,"&gt;="&amp;LL$9)-SUMIFS(conditions!$71:$71,conditions!$8:$8,"&lt;="&amp;LL$9,conditions!$9:$9,"&gt;="&amp;LL$9)&lt;$U$9,SUMIFS(19:19,$9:$9,LL$9-SUMIFS(conditions!$73:$73,conditions!$8:$8,"&lt;="&amp;LL$9,conditions!$9:$9,"&gt;="&amp;LL$9))*conditions!$U$69*conditions!$U$72,SUMIFS(19:19,$9:$9,LL$9-SUMIFS(conditions!$73:$73,conditions!$8:$8,"&lt;="&amp;LL$9,conditions!$9:$9,"&gt;="&amp;LL$9))*SUMIFS(conditions!$69:$69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*SUMIFS(conditions!$72:$72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))</f>
        <v>10.8082438695</v>
      </c>
      <c r="LM100" s="37">
        <f>IF(LM$9="",0,IF(LM$9-SUMIFS(conditions!$73:$73,conditions!$8:$8,"&lt;="&amp;LM$9,conditions!$9:$9,"&gt;="&amp;LM$9)-SUMIFS(conditions!$71:$71,conditions!$8:$8,"&lt;="&amp;LM$9,conditions!$9:$9,"&gt;="&amp;LM$9)&lt;$U$9,SUMIFS(19:19,$9:$9,LM$9-SUMIFS(conditions!$73:$73,conditions!$8:$8,"&lt;="&amp;LM$9,conditions!$9:$9,"&gt;="&amp;LM$9))*conditions!$U$69*conditions!$U$72,SUMIFS(19:19,$9:$9,LM$9-SUMIFS(conditions!$73:$73,conditions!$8:$8,"&lt;="&amp;LM$9,conditions!$9:$9,"&gt;="&amp;LM$9))*SUMIFS(conditions!$69:$69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*SUMIFS(conditions!$72:$72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))</f>
        <v>10.8082438695</v>
      </c>
      <c r="LN100" s="37">
        <f>IF(LN$9="",0,IF(LN$9-SUMIFS(conditions!$73:$73,conditions!$8:$8,"&lt;="&amp;LN$9,conditions!$9:$9,"&gt;="&amp;LN$9)-SUMIFS(conditions!$71:$71,conditions!$8:$8,"&lt;="&amp;LN$9,conditions!$9:$9,"&gt;="&amp;LN$9)&lt;$U$9,SUMIFS(19:19,$9:$9,LN$9-SUMIFS(conditions!$73:$73,conditions!$8:$8,"&lt;="&amp;LN$9,conditions!$9:$9,"&gt;="&amp;LN$9))*conditions!$U$69*conditions!$U$72,SUMIFS(19:19,$9:$9,LN$9-SUMIFS(conditions!$73:$73,conditions!$8:$8,"&lt;="&amp;LN$9,conditions!$9:$9,"&gt;="&amp;LN$9))*SUMIFS(conditions!$69:$69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*SUMIFS(conditions!$72:$72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))</f>
        <v>10.8082438695</v>
      </c>
      <c r="LO100" s="37">
        <f>IF(LO$9="",0,IF(LO$9-SUMIFS(conditions!$73:$73,conditions!$8:$8,"&lt;="&amp;LO$9,conditions!$9:$9,"&gt;="&amp;LO$9)-SUMIFS(conditions!$71:$71,conditions!$8:$8,"&lt;="&amp;LO$9,conditions!$9:$9,"&gt;="&amp;LO$9)&lt;$U$9,SUMIFS(19:19,$9:$9,LO$9-SUMIFS(conditions!$73:$73,conditions!$8:$8,"&lt;="&amp;LO$9,conditions!$9:$9,"&gt;="&amp;LO$9))*conditions!$U$69*conditions!$U$72,SUMIFS(19:19,$9:$9,LO$9-SUMIFS(conditions!$73:$73,conditions!$8:$8,"&lt;="&amp;LO$9,conditions!$9:$9,"&gt;="&amp;LO$9))*SUMIFS(conditions!$69:$69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*SUMIFS(conditions!$72:$72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))</f>
        <v>10.8082438695</v>
      </c>
      <c r="LP100" s="37">
        <f>IF(LP$9="",0,IF(LP$9-SUMIFS(conditions!$73:$73,conditions!$8:$8,"&lt;="&amp;LP$9,conditions!$9:$9,"&gt;="&amp;LP$9)-SUMIFS(conditions!$71:$71,conditions!$8:$8,"&lt;="&amp;LP$9,conditions!$9:$9,"&gt;="&amp;LP$9)&lt;$U$9,SUMIFS(19:19,$9:$9,LP$9-SUMIFS(conditions!$73:$73,conditions!$8:$8,"&lt;="&amp;LP$9,conditions!$9:$9,"&gt;="&amp;LP$9))*conditions!$U$69*conditions!$U$72,SUMIFS(19:19,$9:$9,LP$9-SUMIFS(conditions!$73:$73,conditions!$8:$8,"&lt;="&amp;LP$9,conditions!$9:$9,"&gt;="&amp;LP$9))*SUMIFS(conditions!$69:$69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*SUMIFS(conditions!$72:$72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))</f>
        <v>0</v>
      </c>
      <c r="LQ100" s="37">
        <f>IF(LQ$9="",0,IF(LQ$9-SUMIFS(conditions!$73:$73,conditions!$8:$8,"&lt;="&amp;LQ$9,conditions!$9:$9,"&gt;="&amp;LQ$9)-SUMIFS(conditions!$71:$71,conditions!$8:$8,"&lt;="&amp;LQ$9,conditions!$9:$9,"&gt;="&amp;LQ$9)&lt;$U$9,SUMIFS(19:19,$9:$9,LQ$9-SUMIFS(conditions!$73:$73,conditions!$8:$8,"&lt;="&amp;LQ$9,conditions!$9:$9,"&gt;="&amp;LQ$9))*conditions!$U$69*conditions!$U$72,SUMIFS(19:19,$9:$9,LQ$9-SUMIFS(conditions!$73:$73,conditions!$8:$8,"&lt;="&amp;LQ$9,conditions!$9:$9,"&gt;="&amp;LQ$9))*SUMIFS(conditions!$69:$69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*SUMIFS(conditions!$72:$72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))</f>
        <v>0</v>
      </c>
      <c r="LR100" s="37">
        <f>IF(LR$9="",0,IF(LR$9-SUMIFS(conditions!$73:$73,conditions!$8:$8,"&lt;="&amp;LR$9,conditions!$9:$9,"&gt;="&amp;LR$9)-SUMIFS(conditions!$71:$71,conditions!$8:$8,"&lt;="&amp;LR$9,conditions!$9:$9,"&gt;="&amp;LR$9)&lt;$U$9,SUMIFS(19:19,$9:$9,LR$9-SUMIFS(conditions!$73:$73,conditions!$8:$8,"&lt;="&amp;LR$9,conditions!$9:$9,"&gt;="&amp;LR$9))*conditions!$U$69*conditions!$U$72,SUMIFS(19:19,$9:$9,LR$9-SUMIFS(conditions!$73:$73,conditions!$8:$8,"&lt;="&amp;LR$9,conditions!$9:$9,"&gt;="&amp;LR$9))*SUMIFS(conditions!$69:$69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*SUMIFS(conditions!$72:$72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))</f>
        <v>10.8082438695</v>
      </c>
      <c r="LS100" s="37">
        <f>IF(LS$9="",0,IF(LS$9-SUMIFS(conditions!$73:$73,conditions!$8:$8,"&lt;="&amp;LS$9,conditions!$9:$9,"&gt;="&amp;LS$9)-SUMIFS(conditions!$71:$71,conditions!$8:$8,"&lt;="&amp;LS$9,conditions!$9:$9,"&gt;="&amp;LS$9)&lt;$U$9,SUMIFS(19:19,$9:$9,LS$9-SUMIFS(conditions!$73:$73,conditions!$8:$8,"&lt;="&amp;LS$9,conditions!$9:$9,"&gt;="&amp;LS$9))*conditions!$U$69*conditions!$U$72,SUMIFS(19:19,$9:$9,LS$9-SUMIFS(conditions!$73:$73,conditions!$8:$8,"&lt;="&amp;LS$9,conditions!$9:$9,"&gt;="&amp;LS$9))*SUMIFS(conditions!$69:$69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*SUMIFS(conditions!$72:$72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))</f>
        <v>10.8082438695</v>
      </c>
      <c r="LT100" s="37">
        <f>IF(LT$9="",0,IF(LT$9-SUMIFS(conditions!$73:$73,conditions!$8:$8,"&lt;="&amp;LT$9,conditions!$9:$9,"&gt;="&amp;LT$9)-SUMIFS(conditions!$71:$71,conditions!$8:$8,"&lt;="&amp;LT$9,conditions!$9:$9,"&gt;="&amp;LT$9)&lt;$U$9,SUMIFS(19:19,$9:$9,LT$9-SUMIFS(conditions!$73:$73,conditions!$8:$8,"&lt;="&amp;LT$9,conditions!$9:$9,"&gt;="&amp;LT$9))*conditions!$U$69*conditions!$U$72,SUMIFS(19:19,$9:$9,LT$9-SUMIFS(conditions!$73:$73,conditions!$8:$8,"&lt;="&amp;LT$9,conditions!$9:$9,"&gt;="&amp;LT$9))*SUMIFS(conditions!$69:$69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*SUMIFS(conditions!$72:$72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))</f>
        <v>10.8082438695</v>
      </c>
      <c r="LU100" s="37">
        <f>IF(LU$9="",0,IF(LU$9-SUMIFS(conditions!$73:$73,conditions!$8:$8,"&lt;="&amp;LU$9,conditions!$9:$9,"&gt;="&amp;LU$9)-SUMIFS(conditions!$71:$71,conditions!$8:$8,"&lt;="&amp;LU$9,conditions!$9:$9,"&gt;="&amp;LU$9)&lt;$U$9,SUMIFS(19:19,$9:$9,LU$9-SUMIFS(conditions!$73:$73,conditions!$8:$8,"&lt;="&amp;LU$9,conditions!$9:$9,"&gt;="&amp;LU$9))*conditions!$U$69*conditions!$U$72,SUMIFS(19:19,$9:$9,LU$9-SUMIFS(conditions!$73:$73,conditions!$8:$8,"&lt;="&amp;LU$9,conditions!$9:$9,"&gt;="&amp;LU$9))*SUMIFS(conditions!$69:$69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*SUMIFS(conditions!$72:$72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))</f>
        <v>10.8082438695</v>
      </c>
      <c r="LV100" s="37">
        <f>IF(LV$9="",0,IF(LV$9-SUMIFS(conditions!$73:$73,conditions!$8:$8,"&lt;="&amp;LV$9,conditions!$9:$9,"&gt;="&amp;LV$9)-SUMIFS(conditions!$71:$71,conditions!$8:$8,"&lt;="&amp;LV$9,conditions!$9:$9,"&gt;="&amp;LV$9)&lt;$U$9,SUMIFS(19:19,$9:$9,LV$9-SUMIFS(conditions!$73:$73,conditions!$8:$8,"&lt;="&amp;LV$9,conditions!$9:$9,"&gt;="&amp;LV$9))*conditions!$U$69*conditions!$U$72,SUMIFS(19:19,$9:$9,LV$9-SUMIFS(conditions!$73:$73,conditions!$8:$8,"&lt;="&amp;LV$9,conditions!$9:$9,"&gt;="&amp;LV$9))*SUMIFS(conditions!$69:$69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*SUMIFS(conditions!$72:$72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))</f>
        <v>10.8082438695</v>
      </c>
      <c r="LW100" s="37">
        <f>IF(LW$9="",0,IF(LW$9-SUMIFS(conditions!$73:$73,conditions!$8:$8,"&lt;="&amp;LW$9,conditions!$9:$9,"&gt;="&amp;LW$9)-SUMIFS(conditions!$71:$71,conditions!$8:$8,"&lt;="&amp;LW$9,conditions!$9:$9,"&gt;="&amp;LW$9)&lt;$U$9,SUMIFS(19:19,$9:$9,LW$9-SUMIFS(conditions!$73:$73,conditions!$8:$8,"&lt;="&amp;LW$9,conditions!$9:$9,"&gt;="&amp;LW$9))*conditions!$U$69*conditions!$U$72,SUMIFS(19:19,$9:$9,LW$9-SUMIFS(conditions!$73:$73,conditions!$8:$8,"&lt;="&amp;LW$9,conditions!$9:$9,"&gt;="&amp;LW$9))*SUMIFS(conditions!$69:$69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*SUMIFS(conditions!$72:$72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))</f>
        <v>0</v>
      </c>
      <c r="LX100" s="37">
        <f>IF(LX$9="",0,IF(LX$9-SUMIFS(conditions!$73:$73,conditions!$8:$8,"&lt;="&amp;LX$9,conditions!$9:$9,"&gt;="&amp;LX$9)-SUMIFS(conditions!$71:$71,conditions!$8:$8,"&lt;="&amp;LX$9,conditions!$9:$9,"&gt;="&amp;LX$9)&lt;$U$9,SUMIFS(19:19,$9:$9,LX$9-SUMIFS(conditions!$73:$73,conditions!$8:$8,"&lt;="&amp;LX$9,conditions!$9:$9,"&gt;="&amp;LX$9))*conditions!$U$69*conditions!$U$72,SUMIFS(19:19,$9:$9,LX$9-SUMIFS(conditions!$73:$73,conditions!$8:$8,"&lt;="&amp;LX$9,conditions!$9:$9,"&gt;="&amp;LX$9))*SUMIFS(conditions!$69:$69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*SUMIFS(conditions!$72:$72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))</f>
        <v>0</v>
      </c>
      <c r="LY100" s="37">
        <f>IF(LY$9="",0,IF(LY$9-SUMIFS(conditions!$73:$73,conditions!$8:$8,"&lt;="&amp;LY$9,conditions!$9:$9,"&gt;="&amp;LY$9)-SUMIFS(conditions!$71:$71,conditions!$8:$8,"&lt;="&amp;LY$9,conditions!$9:$9,"&gt;="&amp;LY$9)&lt;$U$9,SUMIFS(19:19,$9:$9,LY$9-SUMIFS(conditions!$73:$73,conditions!$8:$8,"&lt;="&amp;LY$9,conditions!$9:$9,"&gt;="&amp;LY$9))*conditions!$U$69*conditions!$U$72,SUMIFS(19:19,$9:$9,LY$9-SUMIFS(conditions!$73:$73,conditions!$8:$8,"&lt;="&amp;LY$9,conditions!$9:$9,"&gt;="&amp;LY$9))*SUMIFS(conditions!$69:$69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*SUMIFS(conditions!$72:$72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))</f>
        <v>10.8082438695</v>
      </c>
      <c r="LZ100" s="37">
        <f>IF(LZ$9="",0,IF(LZ$9-SUMIFS(conditions!$73:$73,conditions!$8:$8,"&lt;="&amp;LZ$9,conditions!$9:$9,"&gt;="&amp;LZ$9)-SUMIFS(conditions!$71:$71,conditions!$8:$8,"&lt;="&amp;LZ$9,conditions!$9:$9,"&gt;="&amp;LZ$9)&lt;$U$9,SUMIFS(19:19,$9:$9,LZ$9-SUMIFS(conditions!$73:$73,conditions!$8:$8,"&lt;="&amp;LZ$9,conditions!$9:$9,"&gt;="&amp;LZ$9))*conditions!$U$69*conditions!$U$72,SUMIFS(19:19,$9:$9,LZ$9-SUMIFS(conditions!$73:$73,conditions!$8:$8,"&lt;="&amp;LZ$9,conditions!$9:$9,"&gt;="&amp;LZ$9))*SUMIFS(conditions!$69:$69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*SUMIFS(conditions!$72:$72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))</f>
        <v>10.8082438695</v>
      </c>
      <c r="MA100" s="37">
        <f>IF(MA$9="",0,IF(MA$9-SUMIFS(conditions!$73:$73,conditions!$8:$8,"&lt;="&amp;MA$9,conditions!$9:$9,"&gt;="&amp;MA$9)-SUMIFS(conditions!$71:$71,conditions!$8:$8,"&lt;="&amp;MA$9,conditions!$9:$9,"&gt;="&amp;MA$9)&lt;$U$9,SUMIFS(19:19,$9:$9,MA$9-SUMIFS(conditions!$73:$73,conditions!$8:$8,"&lt;="&amp;MA$9,conditions!$9:$9,"&gt;="&amp;MA$9))*conditions!$U$69*conditions!$U$72,SUMIFS(19:19,$9:$9,MA$9-SUMIFS(conditions!$73:$73,conditions!$8:$8,"&lt;="&amp;MA$9,conditions!$9:$9,"&gt;="&amp;MA$9))*SUMIFS(conditions!$69:$69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*SUMIFS(conditions!$72:$72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))</f>
        <v>10.8082438695</v>
      </c>
      <c r="MB100" s="37">
        <f>IF(MB$9="",0,IF(MB$9-SUMIFS(conditions!$73:$73,conditions!$8:$8,"&lt;="&amp;MB$9,conditions!$9:$9,"&gt;="&amp;MB$9)-SUMIFS(conditions!$71:$71,conditions!$8:$8,"&lt;="&amp;MB$9,conditions!$9:$9,"&gt;="&amp;MB$9)&lt;$U$9,SUMIFS(19:19,$9:$9,MB$9-SUMIFS(conditions!$73:$73,conditions!$8:$8,"&lt;="&amp;MB$9,conditions!$9:$9,"&gt;="&amp;MB$9))*conditions!$U$69*conditions!$U$72,SUMIFS(19:19,$9:$9,MB$9-SUMIFS(conditions!$73:$73,conditions!$8:$8,"&lt;="&amp;MB$9,conditions!$9:$9,"&gt;="&amp;MB$9))*SUMIFS(conditions!$69:$69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*SUMIFS(conditions!$72:$72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))</f>
        <v>10.8082438695</v>
      </c>
      <c r="MC100" s="37">
        <f>IF(MC$9="",0,IF(MC$9-SUMIFS(conditions!$73:$73,conditions!$8:$8,"&lt;="&amp;MC$9,conditions!$9:$9,"&gt;="&amp;MC$9)-SUMIFS(conditions!$71:$71,conditions!$8:$8,"&lt;="&amp;MC$9,conditions!$9:$9,"&gt;="&amp;MC$9)&lt;$U$9,SUMIFS(19:19,$9:$9,MC$9-SUMIFS(conditions!$73:$73,conditions!$8:$8,"&lt;="&amp;MC$9,conditions!$9:$9,"&gt;="&amp;MC$9))*conditions!$U$69*conditions!$U$72,SUMIFS(19:19,$9:$9,MC$9-SUMIFS(conditions!$73:$73,conditions!$8:$8,"&lt;="&amp;MC$9,conditions!$9:$9,"&gt;="&amp;MC$9))*SUMIFS(conditions!$69:$69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*SUMIFS(conditions!$72:$72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))</f>
        <v>14.050717030350002</v>
      </c>
      <c r="MD100" s="37">
        <f>IF(MD$9="",0,IF(MD$9-SUMIFS(conditions!$73:$73,conditions!$8:$8,"&lt;="&amp;MD$9,conditions!$9:$9,"&gt;="&amp;MD$9)-SUMIFS(conditions!$71:$71,conditions!$8:$8,"&lt;="&amp;MD$9,conditions!$9:$9,"&gt;="&amp;MD$9)&lt;$U$9,SUMIFS(19:19,$9:$9,MD$9-SUMIFS(conditions!$73:$73,conditions!$8:$8,"&lt;="&amp;MD$9,conditions!$9:$9,"&gt;="&amp;MD$9))*conditions!$U$69*conditions!$U$72,SUMIFS(19:19,$9:$9,MD$9-SUMIFS(conditions!$73:$73,conditions!$8:$8,"&lt;="&amp;MD$9,conditions!$9:$9,"&gt;="&amp;MD$9))*SUMIFS(conditions!$69:$69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*SUMIFS(conditions!$72:$72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))</f>
        <v>0</v>
      </c>
      <c r="ME100" s="37">
        <f>IF(ME$9="",0,IF(ME$9-SUMIFS(conditions!$73:$73,conditions!$8:$8,"&lt;="&amp;ME$9,conditions!$9:$9,"&gt;="&amp;ME$9)-SUMIFS(conditions!$71:$71,conditions!$8:$8,"&lt;="&amp;ME$9,conditions!$9:$9,"&gt;="&amp;ME$9)&lt;$U$9,SUMIFS(19:19,$9:$9,ME$9-SUMIFS(conditions!$73:$73,conditions!$8:$8,"&lt;="&amp;ME$9,conditions!$9:$9,"&gt;="&amp;ME$9))*conditions!$U$69*conditions!$U$72,SUMIFS(19:19,$9:$9,ME$9-SUMIFS(conditions!$73:$73,conditions!$8:$8,"&lt;="&amp;ME$9,conditions!$9:$9,"&gt;="&amp;ME$9))*SUMIFS(conditions!$69:$69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*SUMIFS(conditions!$72:$72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))</f>
        <v>0</v>
      </c>
      <c r="MF100" s="37">
        <f>IF(MF$9="",0,IF(MF$9-SUMIFS(conditions!$73:$73,conditions!$8:$8,"&lt;="&amp;MF$9,conditions!$9:$9,"&gt;="&amp;MF$9)-SUMIFS(conditions!$71:$71,conditions!$8:$8,"&lt;="&amp;MF$9,conditions!$9:$9,"&gt;="&amp;MF$9)&lt;$U$9,SUMIFS(19:19,$9:$9,MF$9-SUMIFS(conditions!$73:$73,conditions!$8:$8,"&lt;="&amp;MF$9,conditions!$9:$9,"&gt;="&amp;MF$9))*conditions!$U$69*conditions!$U$72,SUMIFS(19:19,$9:$9,MF$9-SUMIFS(conditions!$73:$73,conditions!$8:$8,"&lt;="&amp;MF$9,conditions!$9:$9,"&gt;="&amp;MF$9))*SUMIFS(conditions!$69:$69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*SUMIFS(conditions!$72:$72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))</f>
        <v>14.050717030350002</v>
      </c>
      <c r="MG100" s="37">
        <f>IF(MG$9="",0,IF(MG$9-SUMIFS(conditions!$73:$73,conditions!$8:$8,"&lt;="&amp;MG$9,conditions!$9:$9,"&gt;="&amp;MG$9)-SUMIFS(conditions!$71:$71,conditions!$8:$8,"&lt;="&amp;MG$9,conditions!$9:$9,"&gt;="&amp;MG$9)&lt;$U$9,SUMIFS(19:19,$9:$9,MG$9-SUMIFS(conditions!$73:$73,conditions!$8:$8,"&lt;="&amp;MG$9,conditions!$9:$9,"&gt;="&amp;MG$9))*conditions!$U$69*conditions!$U$72,SUMIFS(19:19,$9:$9,MG$9-SUMIFS(conditions!$73:$73,conditions!$8:$8,"&lt;="&amp;MG$9,conditions!$9:$9,"&gt;="&amp;MG$9))*SUMIFS(conditions!$69:$69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*SUMIFS(conditions!$72:$72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))</f>
        <v>14.050717030350002</v>
      </c>
      <c r="MH100" s="37">
        <f>IF(MH$9="",0,IF(MH$9-SUMIFS(conditions!$73:$73,conditions!$8:$8,"&lt;="&amp;MH$9,conditions!$9:$9,"&gt;="&amp;MH$9)-SUMIFS(conditions!$71:$71,conditions!$8:$8,"&lt;="&amp;MH$9,conditions!$9:$9,"&gt;="&amp;MH$9)&lt;$U$9,SUMIFS(19:19,$9:$9,MH$9-SUMIFS(conditions!$73:$73,conditions!$8:$8,"&lt;="&amp;MH$9,conditions!$9:$9,"&gt;="&amp;MH$9))*conditions!$U$69*conditions!$U$72,SUMIFS(19:19,$9:$9,MH$9-SUMIFS(conditions!$73:$73,conditions!$8:$8,"&lt;="&amp;MH$9,conditions!$9:$9,"&gt;="&amp;MH$9))*SUMIFS(conditions!$69:$69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*SUMIFS(conditions!$72:$72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))</f>
        <v>14.050717030350002</v>
      </c>
      <c r="MI100" s="37">
        <f>IF(MI$9="",0,IF(MI$9-SUMIFS(conditions!$73:$73,conditions!$8:$8,"&lt;="&amp;MI$9,conditions!$9:$9,"&gt;="&amp;MI$9)-SUMIFS(conditions!$71:$71,conditions!$8:$8,"&lt;="&amp;MI$9,conditions!$9:$9,"&gt;="&amp;MI$9)&lt;$U$9,SUMIFS(19:19,$9:$9,MI$9-SUMIFS(conditions!$73:$73,conditions!$8:$8,"&lt;="&amp;MI$9,conditions!$9:$9,"&gt;="&amp;MI$9))*conditions!$U$69*conditions!$U$72,SUMIFS(19:19,$9:$9,MI$9-SUMIFS(conditions!$73:$73,conditions!$8:$8,"&lt;="&amp;MI$9,conditions!$9:$9,"&gt;="&amp;MI$9))*SUMIFS(conditions!$69:$69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*SUMIFS(conditions!$72:$72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))</f>
        <v>14.050717030350002</v>
      </c>
      <c r="MJ100" s="37">
        <f>IF(MJ$9="",0,IF(MJ$9-SUMIFS(conditions!$73:$73,conditions!$8:$8,"&lt;="&amp;MJ$9,conditions!$9:$9,"&gt;="&amp;MJ$9)-SUMIFS(conditions!$71:$71,conditions!$8:$8,"&lt;="&amp;MJ$9,conditions!$9:$9,"&gt;="&amp;MJ$9)&lt;$U$9,SUMIFS(19:19,$9:$9,MJ$9-SUMIFS(conditions!$73:$73,conditions!$8:$8,"&lt;="&amp;MJ$9,conditions!$9:$9,"&gt;="&amp;MJ$9))*conditions!$U$69*conditions!$U$72,SUMIFS(19:19,$9:$9,MJ$9-SUMIFS(conditions!$73:$73,conditions!$8:$8,"&lt;="&amp;MJ$9,conditions!$9:$9,"&gt;="&amp;MJ$9))*SUMIFS(conditions!$69:$69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*SUMIFS(conditions!$72:$72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))</f>
        <v>14.050717030350002</v>
      </c>
      <c r="MK100" s="37">
        <f>IF(MK$9="",0,IF(MK$9-SUMIFS(conditions!$73:$73,conditions!$8:$8,"&lt;="&amp;MK$9,conditions!$9:$9,"&gt;="&amp;MK$9)-SUMIFS(conditions!$71:$71,conditions!$8:$8,"&lt;="&amp;MK$9,conditions!$9:$9,"&gt;="&amp;MK$9)&lt;$U$9,SUMIFS(19:19,$9:$9,MK$9-SUMIFS(conditions!$73:$73,conditions!$8:$8,"&lt;="&amp;MK$9,conditions!$9:$9,"&gt;="&amp;MK$9))*conditions!$U$69*conditions!$U$72,SUMIFS(19:19,$9:$9,MK$9-SUMIFS(conditions!$73:$73,conditions!$8:$8,"&lt;="&amp;MK$9,conditions!$9:$9,"&gt;="&amp;MK$9))*SUMIFS(conditions!$69:$69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*SUMIFS(conditions!$72:$72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))</f>
        <v>0</v>
      </c>
      <c r="ML100" s="37">
        <f>IF(ML$9="",0,IF(ML$9-SUMIFS(conditions!$73:$73,conditions!$8:$8,"&lt;="&amp;ML$9,conditions!$9:$9,"&gt;="&amp;ML$9)-SUMIFS(conditions!$71:$71,conditions!$8:$8,"&lt;="&amp;ML$9,conditions!$9:$9,"&gt;="&amp;ML$9)&lt;$U$9,SUMIFS(19:19,$9:$9,ML$9-SUMIFS(conditions!$73:$73,conditions!$8:$8,"&lt;="&amp;ML$9,conditions!$9:$9,"&gt;="&amp;ML$9))*conditions!$U$69*conditions!$U$72,SUMIFS(19:19,$9:$9,ML$9-SUMIFS(conditions!$73:$73,conditions!$8:$8,"&lt;="&amp;ML$9,conditions!$9:$9,"&gt;="&amp;ML$9))*SUMIFS(conditions!$69:$69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*SUMIFS(conditions!$72:$72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))</f>
        <v>0</v>
      </c>
      <c r="MM100" s="37">
        <f>IF(MM$9="",0,IF(MM$9-SUMIFS(conditions!$73:$73,conditions!$8:$8,"&lt;="&amp;MM$9,conditions!$9:$9,"&gt;="&amp;MM$9)-SUMIFS(conditions!$71:$71,conditions!$8:$8,"&lt;="&amp;MM$9,conditions!$9:$9,"&gt;="&amp;MM$9)&lt;$U$9,SUMIFS(19:19,$9:$9,MM$9-SUMIFS(conditions!$73:$73,conditions!$8:$8,"&lt;="&amp;MM$9,conditions!$9:$9,"&gt;="&amp;MM$9))*conditions!$U$69*conditions!$U$72,SUMIFS(19:19,$9:$9,MM$9-SUMIFS(conditions!$73:$73,conditions!$8:$8,"&lt;="&amp;MM$9,conditions!$9:$9,"&gt;="&amp;MM$9))*SUMIFS(conditions!$69:$69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*SUMIFS(conditions!$72:$72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))</f>
        <v>14.050717030350002</v>
      </c>
      <c r="MN100" s="37">
        <f>IF(MN$9="",0,IF(MN$9-SUMIFS(conditions!$73:$73,conditions!$8:$8,"&lt;="&amp;MN$9,conditions!$9:$9,"&gt;="&amp;MN$9)-SUMIFS(conditions!$71:$71,conditions!$8:$8,"&lt;="&amp;MN$9,conditions!$9:$9,"&gt;="&amp;MN$9)&lt;$U$9,SUMIFS(19:19,$9:$9,MN$9-SUMIFS(conditions!$73:$73,conditions!$8:$8,"&lt;="&amp;MN$9,conditions!$9:$9,"&gt;="&amp;MN$9))*conditions!$U$69*conditions!$U$72,SUMIFS(19:19,$9:$9,MN$9-SUMIFS(conditions!$73:$73,conditions!$8:$8,"&lt;="&amp;MN$9,conditions!$9:$9,"&gt;="&amp;MN$9))*SUMIFS(conditions!$69:$69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*SUMIFS(conditions!$72:$72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))</f>
        <v>14.050717030350002</v>
      </c>
      <c r="MO100" s="37">
        <f>IF(MO$9="",0,IF(MO$9-SUMIFS(conditions!$73:$73,conditions!$8:$8,"&lt;="&amp;MO$9,conditions!$9:$9,"&gt;="&amp;MO$9)-SUMIFS(conditions!$71:$71,conditions!$8:$8,"&lt;="&amp;MO$9,conditions!$9:$9,"&gt;="&amp;MO$9)&lt;$U$9,SUMIFS(19:19,$9:$9,MO$9-SUMIFS(conditions!$73:$73,conditions!$8:$8,"&lt;="&amp;MO$9,conditions!$9:$9,"&gt;="&amp;MO$9))*conditions!$U$69*conditions!$U$72,SUMIFS(19:19,$9:$9,MO$9-SUMIFS(conditions!$73:$73,conditions!$8:$8,"&lt;="&amp;MO$9,conditions!$9:$9,"&gt;="&amp;MO$9))*SUMIFS(conditions!$69:$69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*SUMIFS(conditions!$72:$72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))</f>
        <v>14.050717030350002</v>
      </c>
      <c r="MP100" s="37">
        <f>IF(MP$9="",0,IF(MP$9-SUMIFS(conditions!$73:$73,conditions!$8:$8,"&lt;="&amp;MP$9,conditions!$9:$9,"&gt;="&amp;MP$9)-SUMIFS(conditions!$71:$71,conditions!$8:$8,"&lt;="&amp;MP$9,conditions!$9:$9,"&gt;="&amp;MP$9)&lt;$U$9,SUMIFS(19:19,$9:$9,MP$9-SUMIFS(conditions!$73:$73,conditions!$8:$8,"&lt;="&amp;MP$9,conditions!$9:$9,"&gt;="&amp;MP$9))*conditions!$U$69*conditions!$U$72,SUMIFS(19:19,$9:$9,MP$9-SUMIFS(conditions!$73:$73,conditions!$8:$8,"&lt;="&amp;MP$9,conditions!$9:$9,"&gt;="&amp;MP$9))*SUMIFS(conditions!$69:$69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*SUMIFS(conditions!$72:$72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))</f>
        <v>14.050717030350002</v>
      </c>
      <c r="MQ100" s="37">
        <f>IF(MQ$9="",0,IF(MQ$9-SUMIFS(conditions!$73:$73,conditions!$8:$8,"&lt;="&amp;MQ$9,conditions!$9:$9,"&gt;="&amp;MQ$9)-SUMIFS(conditions!$71:$71,conditions!$8:$8,"&lt;="&amp;MQ$9,conditions!$9:$9,"&gt;="&amp;MQ$9)&lt;$U$9,SUMIFS(19:19,$9:$9,MQ$9-SUMIFS(conditions!$73:$73,conditions!$8:$8,"&lt;="&amp;MQ$9,conditions!$9:$9,"&gt;="&amp;MQ$9))*conditions!$U$69*conditions!$U$72,SUMIFS(19:19,$9:$9,MQ$9-SUMIFS(conditions!$73:$73,conditions!$8:$8,"&lt;="&amp;MQ$9,conditions!$9:$9,"&gt;="&amp;MQ$9))*SUMIFS(conditions!$69:$69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*SUMIFS(conditions!$72:$72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))</f>
        <v>14.050717030350002</v>
      </c>
      <c r="MR100" s="37">
        <f>IF(MR$9="",0,IF(MR$9-SUMIFS(conditions!$73:$73,conditions!$8:$8,"&lt;="&amp;MR$9,conditions!$9:$9,"&gt;="&amp;MR$9)-SUMIFS(conditions!$71:$71,conditions!$8:$8,"&lt;="&amp;MR$9,conditions!$9:$9,"&gt;="&amp;MR$9)&lt;$U$9,SUMIFS(19:19,$9:$9,MR$9-SUMIFS(conditions!$73:$73,conditions!$8:$8,"&lt;="&amp;MR$9,conditions!$9:$9,"&gt;="&amp;MR$9))*conditions!$U$69*conditions!$U$72,SUMIFS(19:19,$9:$9,MR$9-SUMIFS(conditions!$73:$73,conditions!$8:$8,"&lt;="&amp;MR$9,conditions!$9:$9,"&gt;="&amp;MR$9))*SUMIFS(conditions!$69:$69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*SUMIFS(conditions!$72:$72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))</f>
        <v>0</v>
      </c>
      <c r="MS100" s="37">
        <f>IF(MS$9="",0,IF(MS$9-SUMIFS(conditions!$73:$73,conditions!$8:$8,"&lt;="&amp;MS$9,conditions!$9:$9,"&gt;="&amp;MS$9)-SUMIFS(conditions!$71:$71,conditions!$8:$8,"&lt;="&amp;MS$9,conditions!$9:$9,"&gt;="&amp;MS$9)&lt;$U$9,SUMIFS(19:19,$9:$9,MS$9-SUMIFS(conditions!$73:$73,conditions!$8:$8,"&lt;="&amp;MS$9,conditions!$9:$9,"&gt;="&amp;MS$9))*conditions!$U$69*conditions!$U$72,SUMIFS(19:19,$9:$9,MS$9-SUMIFS(conditions!$73:$73,conditions!$8:$8,"&lt;="&amp;MS$9,conditions!$9:$9,"&gt;="&amp;MS$9))*SUMIFS(conditions!$69:$69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*SUMIFS(conditions!$72:$72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))</f>
        <v>0</v>
      </c>
      <c r="MT100" s="37">
        <f>IF(MT$9="",0,IF(MT$9-SUMIFS(conditions!$73:$73,conditions!$8:$8,"&lt;="&amp;MT$9,conditions!$9:$9,"&gt;="&amp;MT$9)-SUMIFS(conditions!$71:$71,conditions!$8:$8,"&lt;="&amp;MT$9,conditions!$9:$9,"&gt;="&amp;MT$9)&lt;$U$9,SUMIFS(19:19,$9:$9,MT$9-SUMIFS(conditions!$73:$73,conditions!$8:$8,"&lt;="&amp;MT$9,conditions!$9:$9,"&gt;="&amp;MT$9))*conditions!$U$69*conditions!$U$72,SUMIFS(19:19,$9:$9,MT$9-SUMIFS(conditions!$73:$73,conditions!$8:$8,"&lt;="&amp;MT$9,conditions!$9:$9,"&gt;="&amp;MT$9))*SUMIFS(conditions!$69:$69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*SUMIFS(conditions!$72:$72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))</f>
        <v>14.050717030350002</v>
      </c>
      <c r="MU100" s="37">
        <f>IF(MU$9="",0,IF(MU$9-SUMIFS(conditions!$73:$73,conditions!$8:$8,"&lt;="&amp;MU$9,conditions!$9:$9,"&gt;="&amp;MU$9)-SUMIFS(conditions!$71:$71,conditions!$8:$8,"&lt;="&amp;MU$9,conditions!$9:$9,"&gt;="&amp;MU$9)&lt;$U$9,SUMIFS(19:19,$9:$9,MU$9-SUMIFS(conditions!$73:$73,conditions!$8:$8,"&lt;="&amp;MU$9,conditions!$9:$9,"&gt;="&amp;MU$9))*conditions!$U$69*conditions!$U$72,SUMIFS(19:19,$9:$9,MU$9-SUMIFS(conditions!$73:$73,conditions!$8:$8,"&lt;="&amp;MU$9,conditions!$9:$9,"&gt;="&amp;MU$9))*SUMIFS(conditions!$69:$69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*SUMIFS(conditions!$72:$72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))</f>
        <v>14.050717030350002</v>
      </c>
      <c r="MV100" s="37">
        <f>IF(MV$9="",0,IF(MV$9-SUMIFS(conditions!$73:$73,conditions!$8:$8,"&lt;="&amp;MV$9,conditions!$9:$9,"&gt;="&amp;MV$9)-SUMIFS(conditions!$71:$71,conditions!$8:$8,"&lt;="&amp;MV$9,conditions!$9:$9,"&gt;="&amp;MV$9)&lt;$U$9,SUMIFS(19:19,$9:$9,MV$9-SUMIFS(conditions!$73:$73,conditions!$8:$8,"&lt;="&amp;MV$9,conditions!$9:$9,"&gt;="&amp;MV$9))*conditions!$U$69*conditions!$U$72,SUMIFS(19:19,$9:$9,MV$9-SUMIFS(conditions!$73:$73,conditions!$8:$8,"&lt;="&amp;MV$9,conditions!$9:$9,"&gt;="&amp;MV$9))*SUMIFS(conditions!$69:$69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*SUMIFS(conditions!$72:$72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))</f>
        <v>14.050717030350002</v>
      </c>
      <c r="MW100" s="37">
        <f>IF(MW$9="",0,IF(MW$9-SUMIFS(conditions!$73:$73,conditions!$8:$8,"&lt;="&amp;MW$9,conditions!$9:$9,"&gt;="&amp;MW$9)-SUMIFS(conditions!$71:$71,conditions!$8:$8,"&lt;="&amp;MW$9,conditions!$9:$9,"&gt;="&amp;MW$9)&lt;$U$9,SUMIFS(19:19,$9:$9,MW$9-SUMIFS(conditions!$73:$73,conditions!$8:$8,"&lt;="&amp;MW$9,conditions!$9:$9,"&gt;="&amp;MW$9))*conditions!$U$69*conditions!$U$72,SUMIFS(19:19,$9:$9,MW$9-SUMIFS(conditions!$73:$73,conditions!$8:$8,"&lt;="&amp;MW$9,conditions!$9:$9,"&gt;="&amp;MW$9))*SUMIFS(conditions!$69:$69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*SUMIFS(conditions!$72:$72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))</f>
        <v>14.050717030350002</v>
      </c>
      <c r="MX100" s="37">
        <f>IF(MX$9="",0,IF(MX$9-SUMIFS(conditions!$73:$73,conditions!$8:$8,"&lt;="&amp;MX$9,conditions!$9:$9,"&gt;="&amp;MX$9)-SUMIFS(conditions!$71:$71,conditions!$8:$8,"&lt;="&amp;MX$9,conditions!$9:$9,"&gt;="&amp;MX$9)&lt;$U$9,SUMIFS(19:19,$9:$9,MX$9-SUMIFS(conditions!$73:$73,conditions!$8:$8,"&lt;="&amp;MX$9,conditions!$9:$9,"&gt;="&amp;MX$9))*conditions!$U$69*conditions!$U$72,SUMIFS(19:19,$9:$9,MX$9-SUMIFS(conditions!$73:$73,conditions!$8:$8,"&lt;="&amp;MX$9,conditions!$9:$9,"&gt;="&amp;MX$9))*SUMIFS(conditions!$69:$69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*SUMIFS(conditions!$72:$72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))</f>
        <v>14.050717030350002</v>
      </c>
      <c r="MY100" s="37">
        <f>IF(MY$9="",0,IF(MY$9-SUMIFS(conditions!$73:$73,conditions!$8:$8,"&lt;="&amp;MY$9,conditions!$9:$9,"&gt;="&amp;MY$9)-SUMIFS(conditions!$71:$71,conditions!$8:$8,"&lt;="&amp;MY$9,conditions!$9:$9,"&gt;="&amp;MY$9)&lt;$U$9,SUMIFS(19:19,$9:$9,MY$9-SUMIFS(conditions!$73:$73,conditions!$8:$8,"&lt;="&amp;MY$9,conditions!$9:$9,"&gt;="&amp;MY$9))*conditions!$U$69*conditions!$U$72,SUMIFS(19:19,$9:$9,MY$9-SUMIFS(conditions!$73:$73,conditions!$8:$8,"&lt;="&amp;MY$9,conditions!$9:$9,"&gt;="&amp;MY$9))*SUMIFS(conditions!$69:$69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*SUMIFS(conditions!$72:$72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))</f>
        <v>0</v>
      </c>
      <c r="MZ100" s="37">
        <f>IF(MZ$9="",0,IF(MZ$9-SUMIFS(conditions!$73:$73,conditions!$8:$8,"&lt;="&amp;MZ$9,conditions!$9:$9,"&gt;="&amp;MZ$9)-SUMIFS(conditions!$71:$71,conditions!$8:$8,"&lt;="&amp;MZ$9,conditions!$9:$9,"&gt;="&amp;MZ$9)&lt;$U$9,SUMIFS(19:19,$9:$9,MZ$9-SUMIFS(conditions!$73:$73,conditions!$8:$8,"&lt;="&amp;MZ$9,conditions!$9:$9,"&gt;="&amp;MZ$9))*conditions!$U$69*conditions!$U$72,SUMIFS(19:19,$9:$9,MZ$9-SUMIFS(conditions!$73:$73,conditions!$8:$8,"&lt;="&amp;MZ$9,conditions!$9:$9,"&gt;="&amp;MZ$9))*SUMIFS(conditions!$69:$69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*SUMIFS(conditions!$72:$72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))</f>
        <v>0</v>
      </c>
      <c r="NA100" s="37">
        <f>IF(NA$9="",0,IF(NA$9-SUMIFS(conditions!$73:$73,conditions!$8:$8,"&lt;="&amp;NA$9,conditions!$9:$9,"&gt;="&amp;NA$9)-SUMIFS(conditions!$71:$71,conditions!$8:$8,"&lt;="&amp;NA$9,conditions!$9:$9,"&gt;="&amp;NA$9)&lt;$U$9,SUMIFS(19:19,$9:$9,NA$9-SUMIFS(conditions!$73:$73,conditions!$8:$8,"&lt;="&amp;NA$9,conditions!$9:$9,"&gt;="&amp;NA$9))*conditions!$U$69*conditions!$U$72,SUMIFS(19:19,$9:$9,NA$9-SUMIFS(conditions!$73:$73,conditions!$8:$8,"&lt;="&amp;NA$9,conditions!$9:$9,"&gt;="&amp;NA$9))*SUMIFS(conditions!$69:$69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*SUMIFS(conditions!$72:$72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))</f>
        <v>14.050717030350002</v>
      </c>
      <c r="NB100" s="37">
        <f>IF(NB$9="",0,IF(NB$9-SUMIFS(conditions!$73:$73,conditions!$8:$8,"&lt;="&amp;NB$9,conditions!$9:$9,"&gt;="&amp;NB$9)-SUMIFS(conditions!$71:$71,conditions!$8:$8,"&lt;="&amp;NB$9,conditions!$9:$9,"&gt;="&amp;NB$9)&lt;$U$9,SUMIFS(19:19,$9:$9,NB$9-SUMIFS(conditions!$73:$73,conditions!$8:$8,"&lt;="&amp;NB$9,conditions!$9:$9,"&gt;="&amp;NB$9))*conditions!$U$69*conditions!$U$72,SUMIFS(19:19,$9:$9,NB$9-SUMIFS(conditions!$73:$73,conditions!$8:$8,"&lt;="&amp;NB$9,conditions!$9:$9,"&gt;="&amp;NB$9))*SUMIFS(conditions!$69:$69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*SUMIFS(conditions!$72:$72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))</f>
        <v>14.050717030350002</v>
      </c>
      <c r="NC100" s="37">
        <f>IF(NC$9="",0,IF(NC$9-SUMIFS(conditions!$73:$73,conditions!$8:$8,"&lt;="&amp;NC$9,conditions!$9:$9,"&gt;="&amp;NC$9)-SUMIFS(conditions!$71:$71,conditions!$8:$8,"&lt;="&amp;NC$9,conditions!$9:$9,"&gt;="&amp;NC$9)&lt;$U$9,SUMIFS(19:19,$9:$9,NC$9-SUMIFS(conditions!$73:$73,conditions!$8:$8,"&lt;="&amp;NC$9,conditions!$9:$9,"&gt;="&amp;NC$9))*conditions!$U$69*conditions!$U$72,SUMIFS(19:19,$9:$9,NC$9-SUMIFS(conditions!$73:$73,conditions!$8:$8,"&lt;="&amp;NC$9,conditions!$9:$9,"&gt;="&amp;NC$9))*SUMIFS(conditions!$69:$69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*SUMIFS(conditions!$72:$72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))</f>
        <v>14.050717030350002</v>
      </c>
      <c r="ND100" s="37">
        <f>IF(ND$9="",0,IF(ND$9-SUMIFS(conditions!$73:$73,conditions!$8:$8,"&lt;="&amp;ND$9,conditions!$9:$9,"&gt;="&amp;ND$9)-SUMIFS(conditions!$71:$71,conditions!$8:$8,"&lt;="&amp;ND$9,conditions!$9:$9,"&gt;="&amp;ND$9)&lt;$U$9,SUMIFS(19:19,$9:$9,ND$9-SUMIFS(conditions!$73:$73,conditions!$8:$8,"&lt;="&amp;ND$9,conditions!$9:$9,"&gt;="&amp;ND$9))*conditions!$U$69*conditions!$U$72,SUMIFS(19:19,$9:$9,ND$9-SUMIFS(conditions!$73:$73,conditions!$8:$8,"&lt;="&amp;ND$9,conditions!$9:$9,"&gt;="&amp;ND$9))*SUMIFS(conditions!$69:$69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*SUMIFS(conditions!$72:$72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))</f>
        <v>14.050717030350002</v>
      </c>
      <c r="NE100" s="37">
        <f>IF(NE$9="",0,IF(NE$9-SUMIFS(conditions!$73:$73,conditions!$8:$8,"&lt;="&amp;NE$9,conditions!$9:$9,"&gt;="&amp;NE$9)-SUMIFS(conditions!$71:$71,conditions!$8:$8,"&lt;="&amp;NE$9,conditions!$9:$9,"&gt;="&amp;NE$9)&lt;$U$9,SUMIFS(19:19,$9:$9,NE$9-SUMIFS(conditions!$73:$73,conditions!$8:$8,"&lt;="&amp;NE$9,conditions!$9:$9,"&gt;="&amp;NE$9))*conditions!$U$69*conditions!$U$72,SUMIFS(19:19,$9:$9,NE$9-SUMIFS(conditions!$73:$73,conditions!$8:$8,"&lt;="&amp;NE$9,conditions!$9:$9,"&gt;="&amp;NE$9))*SUMIFS(conditions!$69:$69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*SUMIFS(conditions!$72:$72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))</f>
        <v>14.050717030350002</v>
      </c>
      <c r="NF100" s="37">
        <f>IF(NF$9="",0,IF(NF$9-SUMIFS(conditions!$73:$73,conditions!$8:$8,"&lt;="&amp;NF$9,conditions!$9:$9,"&gt;="&amp;NF$9)-SUMIFS(conditions!$71:$71,conditions!$8:$8,"&lt;="&amp;NF$9,conditions!$9:$9,"&gt;="&amp;NF$9)&lt;$U$9,SUMIFS(19:19,$9:$9,NF$9-SUMIFS(conditions!$73:$73,conditions!$8:$8,"&lt;="&amp;NF$9,conditions!$9:$9,"&gt;="&amp;NF$9))*conditions!$U$69*conditions!$U$72,SUMIFS(19:19,$9:$9,NF$9-SUMIFS(conditions!$73:$73,conditions!$8:$8,"&lt;="&amp;NF$9,conditions!$9:$9,"&gt;="&amp;NF$9))*SUMIFS(conditions!$69:$69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*SUMIFS(conditions!$72:$72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))</f>
        <v>0</v>
      </c>
      <c r="NG100" s="37">
        <f>IF(NG$9="",0,IF(NG$9-SUMIFS(conditions!$73:$73,conditions!$8:$8,"&lt;="&amp;NG$9,conditions!$9:$9,"&gt;="&amp;NG$9)-SUMIFS(conditions!$71:$71,conditions!$8:$8,"&lt;="&amp;NG$9,conditions!$9:$9,"&gt;="&amp;NG$9)&lt;$U$9,SUMIFS(19:19,$9:$9,NG$9-SUMIFS(conditions!$73:$73,conditions!$8:$8,"&lt;="&amp;NG$9,conditions!$9:$9,"&gt;="&amp;NG$9))*conditions!$U$69*conditions!$U$72,SUMIFS(19:19,$9:$9,NG$9-SUMIFS(conditions!$73:$73,conditions!$8:$8,"&lt;="&amp;NG$9,conditions!$9:$9,"&gt;="&amp;NG$9))*SUMIFS(conditions!$69:$69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*SUMIFS(conditions!$72:$72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))</f>
        <v>0</v>
      </c>
      <c r="NH100" s="37">
        <f>IF(NH$9="",0,IF(NH$9-SUMIFS(conditions!$73:$73,conditions!$8:$8,"&lt;="&amp;NH$9,conditions!$9:$9,"&gt;="&amp;NH$9)-SUMIFS(conditions!$71:$71,conditions!$8:$8,"&lt;="&amp;NH$9,conditions!$9:$9,"&gt;="&amp;NH$9)&lt;$U$9,SUMIFS(19:19,$9:$9,NH$9-SUMIFS(conditions!$73:$73,conditions!$8:$8,"&lt;="&amp;NH$9,conditions!$9:$9,"&gt;="&amp;NH$9))*conditions!$U$69*conditions!$U$72,SUMIFS(19:19,$9:$9,NH$9-SUMIFS(conditions!$73:$73,conditions!$8:$8,"&lt;="&amp;NH$9,conditions!$9:$9,"&gt;="&amp;NH$9))*SUMIFS(conditions!$69:$69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*SUMIFS(conditions!$72:$72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))</f>
        <v>16.860860436420001</v>
      </c>
      <c r="NI100" s="37">
        <f>IF(NI$9="",0,IF(NI$9-SUMIFS(conditions!$73:$73,conditions!$8:$8,"&lt;="&amp;NI$9,conditions!$9:$9,"&gt;="&amp;NI$9)-SUMIFS(conditions!$71:$71,conditions!$8:$8,"&lt;="&amp;NI$9,conditions!$9:$9,"&gt;="&amp;NI$9)&lt;$U$9,SUMIFS(19:19,$9:$9,NI$9-SUMIFS(conditions!$73:$73,conditions!$8:$8,"&lt;="&amp;NI$9,conditions!$9:$9,"&gt;="&amp;NI$9))*conditions!$U$69*conditions!$U$72,SUMIFS(19:19,$9:$9,NI$9-SUMIFS(conditions!$73:$73,conditions!$8:$8,"&lt;="&amp;NI$9,conditions!$9:$9,"&gt;="&amp;NI$9))*SUMIFS(conditions!$69:$69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*SUMIFS(conditions!$72:$72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))</f>
        <v>16.860860436420001</v>
      </c>
      <c r="NJ100" s="37">
        <f>IF(NJ$9="",0,IF(NJ$9-SUMIFS(conditions!$73:$73,conditions!$8:$8,"&lt;="&amp;NJ$9,conditions!$9:$9,"&gt;="&amp;NJ$9)-SUMIFS(conditions!$71:$71,conditions!$8:$8,"&lt;="&amp;NJ$9,conditions!$9:$9,"&gt;="&amp;NJ$9)&lt;$U$9,SUMIFS(19:19,$9:$9,NJ$9-SUMIFS(conditions!$73:$73,conditions!$8:$8,"&lt;="&amp;NJ$9,conditions!$9:$9,"&gt;="&amp;NJ$9))*conditions!$U$69*conditions!$U$72,SUMIFS(19:19,$9:$9,NJ$9-SUMIFS(conditions!$73:$73,conditions!$8:$8,"&lt;="&amp;NJ$9,conditions!$9:$9,"&gt;="&amp;NJ$9))*SUMIFS(conditions!$69:$69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*SUMIFS(conditions!$72:$72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))</f>
        <v>16.860860436420001</v>
      </c>
      <c r="NK100" s="37">
        <f>IF(NK$9="",0,IF(NK$9-SUMIFS(conditions!$73:$73,conditions!$8:$8,"&lt;="&amp;NK$9,conditions!$9:$9,"&gt;="&amp;NK$9)-SUMIFS(conditions!$71:$71,conditions!$8:$8,"&lt;="&amp;NK$9,conditions!$9:$9,"&gt;="&amp;NK$9)&lt;$U$9,SUMIFS(19:19,$9:$9,NK$9-SUMIFS(conditions!$73:$73,conditions!$8:$8,"&lt;="&amp;NK$9,conditions!$9:$9,"&gt;="&amp;NK$9))*conditions!$U$69*conditions!$U$72,SUMIFS(19:19,$9:$9,NK$9-SUMIFS(conditions!$73:$73,conditions!$8:$8,"&lt;="&amp;NK$9,conditions!$9:$9,"&gt;="&amp;NK$9))*SUMIFS(conditions!$69:$69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*SUMIFS(conditions!$72:$72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))</f>
        <v>16.860860436420001</v>
      </c>
      <c r="NL100" s="37">
        <f>IF(NL$9="",0,IF(NL$9-SUMIFS(conditions!$73:$73,conditions!$8:$8,"&lt;="&amp;NL$9,conditions!$9:$9,"&gt;="&amp;NL$9)-SUMIFS(conditions!$71:$71,conditions!$8:$8,"&lt;="&amp;NL$9,conditions!$9:$9,"&gt;="&amp;NL$9)&lt;$U$9,SUMIFS(19:19,$9:$9,NL$9-SUMIFS(conditions!$73:$73,conditions!$8:$8,"&lt;="&amp;NL$9,conditions!$9:$9,"&gt;="&amp;NL$9))*conditions!$U$69*conditions!$U$72,SUMIFS(19:19,$9:$9,NL$9-SUMIFS(conditions!$73:$73,conditions!$8:$8,"&lt;="&amp;NL$9,conditions!$9:$9,"&gt;="&amp;NL$9))*SUMIFS(conditions!$69:$69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*SUMIFS(conditions!$72:$72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))</f>
        <v>16.860860436420001</v>
      </c>
      <c r="NM100" s="37">
        <f>IF(NM$9="",0,IF(NM$9-SUMIFS(conditions!$73:$73,conditions!$8:$8,"&lt;="&amp;NM$9,conditions!$9:$9,"&gt;="&amp;NM$9)-SUMIFS(conditions!$71:$71,conditions!$8:$8,"&lt;="&amp;NM$9,conditions!$9:$9,"&gt;="&amp;NM$9)&lt;$U$9,SUMIFS(19:19,$9:$9,NM$9-SUMIFS(conditions!$73:$73,conditions!$8:$8,"&lt;="&amp;NM$9,conditions!$9:$9,"&gt;="&amp;NM$9))*conditions!$U$69*conditions!$U$72,SUMIFS(19:19,$9:$9,NM$9-SUMIFS(conditions!$73:$73,conditions!$8:$8,"&lt;="&amp;NM$9,conditions!$9:$9,"&gt;="&amp;NM$9))*SUMIFS(conditions!$69:$69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*SUMIFS(conditions!$72:$72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))</f>
        <v>0</v>
      </c>
      <c r="NN100" s="37">
        <f>IF(NN$9="",0,IF(NN$9-SUMIFS(conditions!$73:$73,conditions!$8:$8,"&lt;="&amp;NN$9,conditions!$9:$9,"&gt;="&amp;NN$9)-SUMIFS(conditions!$71:$71,conditions!$8:$8,"&lt;="&amp;NN$9,conditions!$9:$9,"&gt;="&amp;NN$9)&lt;$U$9,SUMIFS(19:19,$9:$9,NN$9-SUMIFS(conditions!$73:$73,conditions!$8:$8,"&lt;="&amp;NN$9,conditions!$9:$9,"&gt;="&amp;NN$9))*conditions!$U$69*conditions!$U$72,SUMIFS(19:19,$9:$9,NN$9-SUMIFS(conditions!$73:$73,conditions!$8:$8,"&lt;="&amp;NN$9,conditions!$9:$9,"&gt;="&amp;NN$9))*SUMIFS(conditions!$69:$69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*SUMIFS(conditions!$72:$72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))</f>
        <v>0</v>
      </c>
      <c r="NO100" s="37">
        <f>IF(NO$9="",0,IF(NO$9-SUMIFS(conditions!$73:$73,conditions!$8:$8,"&lt;="&amp;NO$9,conditions!$9:$9,"&gt;="&amp;NO$9)-SUMIFS(conditions!$71:$71,conditions!$8:$8,"&lt;="&amp;NO$9,conditions!$9:$9,"&gt;="&amp;NO$9)&lt;$U$9,SUMIFS(19:19,$9:$9,NO$9-SUMIFS(conditions!$73:$73,conditions!$8:$8,"&lt;="&amp;NO$9,conditions!$9:$9,"&gt;="&amp;NO$9))*conditions!$U$69*conditions!$U$72,SUMIFS(19:19,$9:$9,NO$9-SUMIFS(conditions!$73:$73,conditions!$8:$8,"&lt;="&amp;NO$9,conditions!$9:$9,"&gt;="&amp;NO$9))*SUMIFS(conditions!$69:$69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*SUMIFS(conditions!$72:$72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))</f>
        <v>16.860860436420001</v>
      </c>
      <c r="NP100" s="37">
        <f>IF(NP$9="",0,IF(NP$9-SUMIFS(conditions!$73:$73,conditions!$8:$8,"&lt;="&amp;NP$9,conditions!$9:$9,"&gt;="&amp;NP$9)-SUMIFS(conditions!$71:$71,conditions!$8:$8,"&lt;="&amp;NP$9,conditions!$9:$9,"&gt;="&amp;NP$9)&lt;$U$9,SUMIFS(19:19,$9:$9,NP$9-SUMIFS(conditions!$73:$73,conditions!$8:$8,"&lt;="&amp;NP$9,conditions!$9:$9,"&gt;="&amp;NP$9))*conditions!$U$69*conditions!$U$72,SUMIFS(19:19,$9:$9,NP$9-SUMIFS(conditions!$73:$73,conditions!$8:$8,"&lt;="&amp;NP$9,conditions!$9:$9,"&gt;="&amp;NP$9))*SUMIFS(conditions!$69:$69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*SUMIFS(conditions!$72:$72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))</f>
        <v>16.860860436420001</v>
      </c>
      <c r="NQ100" s="37">
        <f>IF(NQ$9="",0,IF(NQ$9-SUMIFS(conditions!$73:$73,conditions!$8:$8,"&lt;="&amp;NQ$9,conditions!$9:$9,"&gt;="&amp;NQ$9)-SUMIFS(conditions!$71:$71,conditions!$8:$8,"&lt;="&amp;NQ$9,conditions!$9:$9,"&gt;="&amp;NQ$9)&lt;$U$9,SUMIFS(19:19,$9:$9,NQ$9-SUMIFS(conditions!$73:$73,conditions!$8:$8,"&lt;="&amp;NQ$9,conditions!$9:$9,"&gt;="&amp;NQ$9))*conditions!$U$69*conditions!$U$72,SUMIFS(19:19,$9:$9,NQ$9-SUMIFS(conditions!$73:$73,conditions!$8:$8,"&lt;="&amp;NQ$9,conditions!$9:$9,"&gt;="&amp;NQ$9))*SUMIFS(conditions!$69:$69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*SUMIFS(conditions!$72:$72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))</f>
        <v>16.860860436420001</v>
      </c>
      <c r="NR100" s="37">
        <f>IF(NR$9="",0,IF(NR$9-SUMIFS(conditions!$73:$73,conditions!$8:$8,"&lt;="&amp;NR$9,conditions!$9:$9,"&gt;="&amp;NR$9)-SUMIFS(conditions!$71:$71,conditions!$8:$8,"&lt;="&amp;NR$9,conditions!$9:$9,"&gt;="&amp;NR$9)&lt;$U$9,SUMIFS(19:19,$9:$9,NR$9-SUMIFS(conditions!$73:$73,conditions!$8:$8,"&lt;="&amp;NR$9,conditions!$9:$9,"&gt;="&amp;NR$9))*conditions!$U$69*conditions!$U$72,SUMIFS(19:19,$9:$9,NR$9-SUMIFS(conditions!$73:$73,conditions!$8:$8,"&lt;="&amp;NR$9,conditions!$9:$9,"&gt;="&amp;NR$9))*SUMIFS(conditions!$69:$69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*SUMIFS(conditions!$72:$72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))</f>
        <v>16.860860436420001</v>
      </c>
      <c r="NS100" s="37">
        <f>IF(NS$9="",0,IF(NS$9-SUMIFS(conditions!$73:$73,conditions!$8:$8,"&lt;="&amp;NS$9,conditions!$9:$9,"&gt;="&amp;NS$9)-SUMIFS(conditions!$71:$71,conditions!$8:$8,"&lt;="&amp;NS$9,conditions!$9:$9,"&gt;="&amp;NS$9)&lt;$U$9,SUMIFS(19:19,$9:$9,NS$9-SUMIFS(conditions!$73:$73,conditions!$8:$8,"&lt;="&amp;NS$9,conditions!$9:$9,"&gt;="&amp;NS$9))*conditions!$U$69*conditions!$U$72,SUMIFS(19:19,$9:$9,NS$9-SUMIFS(conditions!$73:$73,conditions!$8:$8,"&lt;="&amp;NS$9,conditions!$9:$9,"&gt;="&amp;NS$9))*SUMIFS(conditions!$69:$69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*SUMIFS(conditions!$72:$72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))</f>
        <v>16.860860436420001</v>
      </c>
      <c r="NT100" s="37">
        <f>IF(NT$9="",0,IF(NT$9-SUMIFS(conditions!$73:$73,conditions!$8:$8,"&lt;="&amp;NT$9,conditions!$9:$9,"&gt;="&amp;NT$9)-SUMIFS(conditions!$71:$71,conditions!$8:$8,"&lt;="&amp;NT$9,conditions!$9:$9,"&gt;="&amp;NT$9)&lt;$U$9,SUMIFS(19:19,$9:$9,NT$9-SUMIFS(conditions!$73:$73,conditions!$8:$8,"&lt;="&amp;NT$9,conditions!$9:$9,"&gt;="&amp;NT$9))*conditions!$U$69*conditions!$U$72,SUMIFS(19:19,$9:$9,NT$9-SUMIFS(conditions!$73:$73,conditions!$8:$8,"&lt;="&amp;NT$9,conditions!$9:$9,"&gt;="&amp;NT$9))*SUMIFS(conditions!$69:$69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*SUMIFS(conditions!$72:$72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))</f>
        <v>0</v>
      </c>
      <c r="NU100" s="37">
        <f>IF(NU$9="",0,IF(NU$9-SUMIFS(conditions!$73:$73,conditions!$8:$8,"&lt;="&amp;NU$9,conditions!$9:$9,"&gt;="&amp;NU$9)-SUMIFS(conditions!$71:$71,conditions!$8:$8,"&lt;="&amp;NU$9,conditions!$9:$9,"&gt;="&amp;NU$9)&lt;$U$9,SUMIFS(19:19,$9:$9,NU$9-SUMIFS(conditions!$73:$73,conditions!$8:$8,"&lt;="&amp;NU$9,conditions!$9:$9,"&gt;="&amp;NU$9))*conditions!$U$69*conditions!$U$72,SUMIFS(19:19,$9:$9,NU$9-SUMIFS(conditions!$73:$73,conditions!$8:$8,"&lt;="&amp;NU$9,conditions!$9:$9,"&gt;="&amp;NU$9))*SUMIFS(conditions!$69:$69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*SUMIFS(conditions!$72:$72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))</f>
        <v>0</v>
      </c>
      <c r="NV100" s="37">
        <f>IF(NV$9="",0,IF(NV$9-SUMIFS(conditions!$73:$73,conditions!$8:$8,"&lt;="&amp;NV$9,conditions!$9:$9,"&gt;="&amp;NV$9)-SUMIFS(conditions!$71:$71,conditions!$8:$8,"&lt;="&amp;NV$9,conditions!$9:$9,"&gt;="&amp;NV$9)&lt;$U$9,SUMIFS(19:19,$9:$9,NV$9-SUMIFS(conditions!$73:$73,conditions!$8:$8,"&lt;="&amp;NV$9,conditions!$9:$9,"&gt;="&amp;NV$9))*conditions!$U$69*conditions!$U$72,SUMIFS(19:19,$9:$9,NV$9-SUMIFS(conditions!$73:$73,conditions!$8:$8,"&lt;="&amp;NV$9,conditions!$9:$9,"&gt;="&amp;NV$9))*SUMIFS(conditions!$69:$69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*SUMIFS(conditions!$72:$72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))</f>
        <v>16.860860436420001</v>
      </c>
    </row>
    <row r="101" spans="1:386" s="38" customFormat="1" ht="10.199999999999999" x14ac:dyDescent="0.2">
      <c r="A101" s="31"/>
      <c r="B101" s="31"/>
      <c r="C101" s="31"/>
      <c r="D101" s="31"/>
      <c r="E101" s="31"/>
      <c r="F101" s="31"/>
      <c r="G101" s="31" t="str">
        <f>G94</f>
        <v>доплаты от заказчиков</v>
      </c>
      <c r="H101" s="31"/>
      <c r="I101" s="31"/>
      <c r="J101" s="31" t="str">
        <f>IF($G101="","",INDEX(KPI!$H$11:$H$121,SUMIFS(KPI!$E$11:$E$121,KPI!$F$11:$F$121,$G101)))</f>
        <v>тыс.руб.</v>
      </c>
      <c r="K101" s="31"/>
      <c r="L101" s="31"/>
      <c r="M101" s="31"/>
      <c r="N101" s="31" t="str">
        <f>structure!$G$16</f>
        <v>прочие товарные категории</v>
      </c>
      <c r="O101" s="31"/>
      <c r="P101" s="31"/>
      <c r="Q101" s="31"/>
      <c r="R101" s="37">
        <f t="shared" si="120"/>
        <v>963.46294426053146</v>
      </c>
      <c r="S101" s="31"/>
      <c r="T101" s="31"/>
      <c r="U101" s="37">
        <f>IF(U$9="",0,IF(U$9-SUMIFS(conditions!$73:$73,conditions!$8:$8,"&lt;="&amp;U$9,conditions!$9:$9,"&gt;="&amp;U$9)-SUMIFS(conditions!$71:$71,conditions!$8:$8,"&lt;="&amp;U$9,conditions!$9:$9,"&gt;="&amp;U$9)&lt;$U$9,SUMIFS(20:20,$9:$9,U$9-SUMIFS(conditions!$73:$73,conditions!$8:$8,"&lt;="&amp;U$9,conditions!$9:$9,"&gt;="&amp;U$9))*conditions!$U$69*conditions!$U$72,SUMIFS(20:20,$9:$9,U$9-SUMIFS(conditions!$73:$73,conditions!$8:$8,"&lt;="&amp;U$9,conditions!$9:$9,"&gt;="&amp;U$9))*SUMIFS(conditions!$69:$69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*SUMIFS(conditions!$72:$72,conditions!$8:$8,"&lt;="&amp;U$9-SUMIFS(conditions!$73:$73,conditions!$8:$8,"&lt;="&amp;U$9,conditions!$9:$9,"&gt;="&amp;U$9)-SUMIFS(conditions!$71:$71,conditions!$8:$8,"&lt;="&amp;U$9,conditions!$9:$9,"&gt;="&amp;U$9),conditions!$9:$9,"&gt;="&amp;U$9-SUMIFS(conditions!$73:$73,conditions!$8:$8,"&lt;="&amp;U$9,conditions!$9:$9,"&gt;="&amp;U$9)-SUMIFS(conditions!$71:$71,conditions!$8:$8,"&lt;="&amp;U$9,conditions!$9:$9,"&gt;="&amp;U$9))))</f>
        <v>0</v>
      </c>
      <c r="V101" s="37">
        <f>IF(V$9="",0,IF(V$9-SUMIFS(conditions!$73:$73,conditions!$8:$8,"&lt;="&amp;V$9,conditions!$9:$9,"&gt;="&amp;V$9)-SUMIFS(conditions!$71:$71,conditions!$8:$8,"&lt;="&amp;V$9,conditions!$9:$9,"&gt;="&amp;V$9)&lt;$U$9,SUMIFS(20:20,$9:$9,V$9-SUMIFS(conditions!$73:$73,conditions!$8:$8,"&lt;="&amp;V$9,conditions!$9:$9,"&gt;="&amp;V$9))*conditions!$U$69*conditions!$U$72,SUMIFS(20:20,$9:$9,V$9-SUMIFS(conditions!$73:$73,conditions!$8:$8,"&lt;="&amp;V$9,conditions!$9:$9,"&gt;="&amp;V$9))*SUMIFS(conditions!$69:$69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*SUMIFS(conditions!$72:$72,conditions!$8:$8,"&lt;="&amp;V$9-SUMIFS(conditions!$73:$73,conditions!$8:$8,"&lt;="&amp;V$9,conditions!$9:$9,"&gt;="&amp;V$9)-SUMIFS(conditions!$71:$71,conditions!$8:$8,"&lt;="&amp;V$9,conditions!$9:$9,"&gt;="&amp;V$9),conditions!$9:$9,"&gt;="&amp;V$9-SUMIFS(conditions!$73:$73,conditions!$8:$8,"&lt;="&amp;V$9,conditions!$9:$9,"&gt;="&amp;V$9)-SUMIFS(conditions!$71:$71,conditions!$8:$8,"&lt;="&amp;V$9,conditions!$9:$9,"&gt;="&amp;V$9))))</f>
        <v>0</v>
      </c>
      <c r="W101" s="37">
        <f>IF(W$9="",0,IF(W$9-SUMIFS(conditions!$73:$73,conditions!$8:$8,"&lt;="&amp;W$9,conditions!$9:$9,"&gt;="&amp;W$9)-SUMIFS(conditions!$71:$71,conditions!$8:$8,"&lt;="&amp;W$9,conditions!$9:$9,"&gt;="&amp;W$9)&lt;$U$9,SUMIFS(20:20,$9:$9,W$9-SUMIFS(conditions!$73:$73,conditions!$8:$8,"&lt;="&amp;W$9,conditions!$9:$9,"&gt;="&amp;W$9))*conditions!$U$69*conditions!$U$72,SUMIFS(20:20,$9:$9,W$9-SUMIFS(conditions!$73:$73,conditions!$8:$8,"&lt;="&amp;W$9,conditions!$9:$9,"&gt;="&amp;W$9))*SUMIFS(conditions!$69:$69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*SUMIFS(conditions!$72:$72,conditions!$8:$8,"&lt;="&amp;W$9-SUMIFS(conditions!$73:$73,conditions!$8:$8,"&lt;="&amp;W$9,conditions!$9:$9,"&gt;="&amp;W$9)-SUMIFS(conditions!$71:$71,conditions!$8:$8,"&lt;="&amp;W$9,conditions!$9:$9,"&gt;="&amp;W$9),conditions!$9:$9,"&gt;="&amp;W$9-SUMIFS(conditions!$73:$73,conditions!$8:$8,"&lt;="&amp;W$9,conditions!$9:$9,"&gt;="&amp;W$9)-SUMIFS(conditions!$71:$71,conditions!$8:$8,"&lt;="&amp;W$9,conditions!$9:$9,"&gt;="&amp;W$9))))</f>
        <v>0</v>
      </c>
      <c r="X101" s="37">
        <f>IF(X$9="",0,IF(X$9-SUMIFS(conditions!$73:$73,conditions!$8:$8,"&lt;="&amp;X$9,conditions!$9:$9,"&gt;="&amp;X$9)-SUMIFS(conditions!$71:$71,conditions!$8:$8,"&lt;="&amp;X$9,conditions!$9:$9,"&gt;="&amp;X$9)&lt;$U$9,SUMIFS(20:20,$9:$9,X$9-SUMIFS(conditions!$73:$73,conditions!$8:$8,"&lt;="&amp;X$9,conditions!$9:$9,"&gt;="&amp;X$9))*conditions!$U$69*conditions!$U$72,SUMIFS(20:20,$9:$9,X$9-SUMIFS(conditions!$73:$73,conditions!$8:$8,"&lt;="&amp;X$9,conditions!$9:$9,"&gt;="&amp;X$9))*SUMIFS(conditions!$69:$69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*SUMIFS(conditions!$72:$72,conditions!$8:$8,"&lt;="&amp;X$9-SUMIFS(conditions!$73:$73,conditions!$8:$8,"&lt;="&amp;X$9,conditions!$9:$9,"&gt;="&amp;X$9)-SUMIFS(conditions!$71:$71,conditions!$8:$8,"&lt;="&amp;X$9,conditions!$9:$9,"&gt;="&amp;X$9),conditions!$9:$9,"&gt;="&amp;X$9-SUMIFS(conditions!$73:$73,conditions!$8:$8,"&lt;="&amp;X$9,conditions!$9:$9,"&gt;="&amp;X$9)-SUMIFS(conditions!$71:$71,conditions!$8:$8,"&lt;="&amp;X$9,conditions!$9:$9,"&gt;="&amp;X$9))))</f>
        <v>0</v>
      </c>
      <c r="Y101" s="37">
        <f>IF(Y$9="",0,IF(Y$9-SUMIFS(conditions!$73:$73,conditions!$8:$8,"&lt;="&amp;Y$9,conditions!$9:$9,"&gt;="&amp;Y$9)-SUMIFS(conditions!$71:$71,conditions!$8:$8,"&lt;="&amp;Y$9,conditions!$9:$9,"&gt;="&amp;Y$9)&lt;$U$9,SUMIFS(20:20,$9:$9,Y$9-SUMIFS(conditions!$73:$73,conditions!$8:$8,"&lt;="&amp;Y$9,conditions!$9:$9,"&gt;="&amp;Y$9))*conditions!$U$69*conditions!$U$72,SUMIFS(20:20,$9:$9,Y$9-SUMIFS(conditions!$73:$73,conditions!$8:$8,"&lt;="&amp;Y$9,conditions!$9:$9,"&gt;="&amp;Y$9))*SUMIFS(conditions!$69:$69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*SUMIFS(conditions!$72:$72,conditions!$8:$8,"&lt;="&amp;Y$9-SUMIFS(conditions!$73:$73,conditions!$8:$8,"&lt;="&amp;Y$9,conditions!$9:$9,"&gt;="&amp;Y$9)-SUMIFS(conditions!$71:$71,conditions!$8:$8,"&lt;="&amp;Y$9,conditions!$9:$9,"&gt;="&amp;Y$9),conditions!$9:$9,"&gt;="&amp;Y$9-SUMIFS(conditions!$73:$73,conditions!$8:$8,"&lt;="&amp;Y$9,conditions!$9:$9,"&gt;="&amp;Y$9)-SUMIFS(conditions!$71:$71,conditions!$8:$8,"&lt;="&amp;Y$9,conditions!$9:$9,"&gt;="&amp;Y$9))))</f>
        <v>0</v>
      </c>
      <c r="Z101" s="37">
        <f>IF(Z$9="",0,IF(Z$9-SUMIFS(conditions!$73:$73,conditions!$8:$8,"&lt;="&amp;Z$9,conditions!$9:$9,"&gt;="&amp;Z$9)-SUMIFS(conditions!$71:$71,conditions!$8:$8,"&lt;="&amp;Z$9,conditions!$9:$9,"&gt;="&amp;Z$9)&lt;$U$9,SUMIFS(20:20,$9:$9,Z$9-SUMIFS(conditions!$73:$73,conditions!$8:$8,"&lt;="&amp;Z$9,conditions!$9:$9,"&gt;="&amp;Z$9))*conditions!$U$69*conditions!$U$72,SUMIFS(20:20,$9:$9,Z$9-SUMIFS(conditions!$73:$73,conditions!$8:$8,"&lt;="&amp;Z$9,conditions!$9:$9,"&gt;="&amp;Z$9))*SUMIFS(conditions!$69:$69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*SUMIFS(conditions!$72:$72,conditions!$8:$8,"&lt;="&amp;Z$9-SUMIFS(conditions!$73:$73,conditions!$8:$8,"&lt;="&amp;Z$9,conditions!$9:$9,"&gt;="&amp;Z$9)-SUMIFS(conditions!$71:$71,conditions!$8:$8,"&lt;="&amp;Z$9,conditions!$9:$9,"&gt;="&amp;Z$9),conditions!$9:$9,"&gt;="&amp;Z$9-SUMIFS(conditions!$73:$73,conditions!$8:$8,"&lt;="&amp;Z$9,conditions!$9:$9,"&gt;="&amp;Z$9)-SUMIFS(conditions!$71:$71,conditions!$8:$8,"&lt;="&amp;Z$9,conditions!$9:$9,"&gt;="&amp;Z$9))))</f>
        <v>0</v>
      </c>
      <c r="AA101" s="37">
        <f>IF(AA$9="",0,IF(AA$9-SUMIFS(conditions!$73:$73,conditions!$8:$8,"&lt;="&amp;AA$9,conditions!$9:$9,"&gt;="&amp;AA$9)-SUMIFS(conditions!$71:$71,conditions!$8:$8,"&lt;="&amp;AA$9,conditions!$9:$9,"&gt;="&amp;AA$9)&lt;$U$9,SUMIFS(20:20,$9:$9,AA$9-SUMIFS(conditions!$73:$73,conditions!$8:$8,"&lt;="&amp;AA$9,conditions!$9:$9,"&gt;="&amp;AA$9))*conditions!$U$69*conditions!$U$72,SUMIFS(20:20,$9:$9,AA$9-SUMIFS(conditions!$73:$73,conditions!$8:$8,"&lt;="&amp;AA$9,conditions!$9:$9,"&gt;="&amp;AA$9))*SUMIFS(conditions!$69:$69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*SUMIFS(conditions!$72:$72,conditions!$8:$8,"&lt;="&amp;AA$9-SUMIFS(conditions!$73:$73,conditions!$8:$8,"&lt;="&amp;AA$9,conditions!$9:$9,"&gt;="&amp;AA$9)-SUMIFS(conditions!$71:$71,conditions!$8:$8,"&lt;="&amp;AA$9,conditions!$9:$9,"&gt;="&amp;AA$9),conditions!$9:$9,"&gt;="&amp;AA$9-SUMIFS(conditions!$73:$73,conditions!$8:$8,"&lt;="&amp;AA$9,conditions!$9:$9,"&gt;="&amp;AA$9)-SUMIFS(conditions!$71:$71,conditions!$8:$8,"&lt;="&amp;AA$9,conditions!$9:$9,"&gt;="&amp;AA$9))))</f>
        <v>0</v>
      </c>
      <c r="AB101" s="37">
        <f>IF(AB$9="",0,IF(AB$9-SUMIFS(conditions!$73:$73,conditions!$8:$8,"&lt;="&amp;AB$9,conditions!$9:$9,"&gt;="&amp;AB$9)-SUMIFS(conditions!$71:$71,conditions!$8:$8,"&lt;="&amp;AB$9,conditions!$9:$9,"&gt;="&amp;AB$9)&lt;$U$9,SUMIFS(20:20,$9:$9,AB$9-SUMIFS(conditions!$73:$73,conditions!$8:$8,"&lt;="&amp;AB$9,conditions!$9:$9,"&gt;="&amp;AB$9))*conditions!$U$69*conditions!$U$72,SUMIFS(20:20,$9:$9,AB$9-SUMIFS(conditions!$73:$73,conditions!$8:$8,"&lt;="&amp;AB$9,conditions!$9:$9,"&gt;="&amp;AB$9))*SUMIFS(conditions!$69:$69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*SUMIFS(conditions!$72:$72,conditions!$8:$8,"&lt;="&amp;AB$9-SUMIFS(conditions!$73:$73,conditions!$8:$8,"&lt;="&amp;AB$9,conditions!$9:$9,"&gt;="&amp;AB$9)-SUMIFS(conditions!$71:$71,conditions!$8:$8,"&lt;="&amp;AB$9,conditions!$9:$9,"&gt;="&amp;AB$9),conditions!$9:$9,"&gt;="&amp;AB$9-SUMIFS(conditions!$73:$73,conditions!$8:$8,"&lt;="&amp;AB$9,conditions!$9:$9,"&gt;="&amp;AB$9)-SUMIFS(conditions!$71:$71,conditions!$8:$8,"&lt;="&amp;AB$9,conditions!$9:$9,"&gt;="&amp;AB$9))))</f>
        <v>0</v>
      </c>
      <c r="AC101" s="37">
        <f>IF(AC$9="",0,IF(AC$9-SUMIFS(conditions!$73:$73,conditions!$8:$8,"&lt;="&amp;AC$9,conditions!$9:$9,"&gt;="&amp;AC$9)-SUMIFS(conditions!$71:$71,conditions!$8:$8,"&lt;="&amp;AC$9,conditions!$9:$9,"&gt;="&amp;AC$9)&lt;$U$9,SUMIFS(20:20,$9:$9,AC$9-SUMIFS(conditions!$73:$73,conditions!$8:$8,"&lt;="&amp;AC$9,conditions!$9:$9,"&gt;="&amp;AC$9))*conditions!$U$69*conditions!$U$72,SUMIFS(20:20,$9:$9,AC$9-SUMIFS(conditions!$73:$73,conditions!$8:$8,"&lt;="&amp;AC$9,conditions!$9:$9,"&gt;="&amp;AC$9))*SUMIFS(conditions!$69:$69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*SUMIFS(conditions!$72:$72,conditions!$8:$8,"&lt;="&amp;AC$9-SUMIFS(conditions!$73:$73,conditions!$8:$8,"&lt;="&amp;AC$9,conditions!$9:$9,"&gt;="&amp;AC$9)-SUMIFS(conditions!$71:$71,conditions!$8:$8,"&lt;="&amp;AC$9,conditions!$9:$9,"&gt;="&amp;AC$9),conditions!$9:$9,"&gt;="&amp;AC$9-SUMIFS(conditions!$73:$73,conditions!$8:$8,"&lt;="&amp;AC$9,conditions!$9:$9,"&gt;="&amp;AC$9)-SUMIFS(conditions!$71:$71,conditions!$8:$8,"&lt;="&amp;AC$9,conditions!$9:$9,"&gt;="&amp;AC$9))))</f>
        <v>0</v>
      </c>
      <c r="AD101" s="37">
        <f>IF(AD$9="",0,IF(AD$9-SUMIFS(conditions!$73:$73,conditions!$8:$8,"&lt;="&amp;AD$9,conditions!$9:$9,"&gt;="&amp;AD$9)-SUMIFS(conditions!$71:$71,conditions!$8:$8,"&lt;="&amp;AD$9,conditions!$9:$9,"&gt;="&amp;AD$9)&lt;$U$9,SUMIFS(20:20,$9:$9,AD$9-SUMIFS(conditions!$73:$73,conditions!$8:$8,"&lt;="&amp;AD$9,conditions!$9:$9,"&gt;="&amp;AD$9))*conditions!$U$69*conditions!$U$72,SUMIFS(20:20,$9:$9,AD$9-SUMIFS(conditions!$73:$73,conditions!$8:$8,"&lt;="&amp;AD$9,conditions!$9:$9,"&gt;="&amp;AD$9))*SUMIFS(conditions!$69:$69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*SUMIFS(conditions!$72:$72,conditions!$8:$8,"&lt;="&amp;AD$9-SUMIFS(conditions!$73:$73,conditions!$8:$8,"&lt;="&amp;AD$9,conditions!$9:$9,"&gt;="&amp;AD$9)-SUMIFS(conditions!$71:$71,conditions!$8:$8,"&lt;="&amp;AD$9,conditions!$9:$9,"&gt;="&amp;AD$9),conditions!$9:$9,"&gt;="&amp;AD$9-SUMIFS(conditions!$73:$73,conditions!$8:$8,"&lt;="&amp;AD$9,conditions!$9:$9,"&gt;="&amp;AD$9)-SUMIFS(conditions!$71:$71,conditions!$8:$8,"&lt;="&amp;AD$9,conditions!$9:$9,"&gt;="&amp;AD$9))))</f>
        <v>0</v>
      </c>
      <c r="AE101" s="37">
        <f>IF(AE$9="",0,IF(AE$9-SUMIFS(conditions!$73:$73,conditions!$8:$8,"&lt;="&amp;AE$9,conditions!$9:$9,"&gt;="&amp;AE$9)-SUMIFS(conditions!$71:$71,conditions!$8:$8,"&lt;="&amp;AE$9,conditions!$9:$9,"&gt;="&amp;AE$9)&lt;$U$9,SUMIFS(20:20,$9:$9,AE$9-SUMIFS(conditions!$73:$73,conditions!$8:$8,"&lt;="&amp;AE$9,conditions!$9:$9,"&gt;="&amp;AE$9))*conditions!$U$69*conditions!$U$72,SUMIFS(20:20,$9:$9,AE$9-SUMIFS(conditions!$73:$73,conditions!$8:$8,"&lt;="&amp;AE$9,conditions!$9:$9,"&gt;="&amp;AE$9))*SUMIFS(conditions!$69:$69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*SUMIFS(conditions!$72:$72,conditions!$8:$8,"&lt;="&amp;AE$9-SUMIFS(conditions!$73:$73,conditions!$8:$8,"&lt;="&amp;AE$9,conditions!$9:$9,"&gt;="&amp;AE$9)-SUMIFS(conditions!$71:$71,conditions!$8:$8,"&lt;="&amp;AE$9,conditions!$9:$9,"&gt;="&amp;AE$9),conditions!$9:$9,"&gt;="&amp;AE$9-SUMIFS(conditions!$73:$73,conditions!$8:$8,"&lt;="&amp;AE$9,conditions!$9:$9,"&gt;="&amp;AE$9)-SUMIFS(conditions!$71:$71,conditions!$8:$8,"&lt;="&amp;AE$9,conditions!$9:$9,"&gt;="&amp;AE$9))))</f>
        <v>0</v>
      </c>
      <c r="AF101" s="37">
        <f>IF(AF$9="",0,IF(AF$9-SUMIFS(conditions!$73:$73,conditions!$8:$8,"&lt;="&amp;AF$9,conditions!$9:$9,"&gt;="&amp;AF$9)-SUMIFS(conditions!$71:$71,conditions!$8:$8,"&lt;="&amp;AF$9,conditions!$9:$9,"&gt;="&amp;AF$9)&lt;$U$9,SUMIFS(20:20,$9:$9,AF$9-SUMIFS(conditions!$73:$73,conditions!$8:$8,"&lt;="&amp;AF$9,conditions!$9:$9,"&gt;="&amp;AF$9))*conditions!$U$69*conditions!$U$72,SUMIFS(20:20,$9:$9,AF$9-SUMIFS(conditions!$73:$73,conditions!$8:$8,"&lt;="&amp;AF$9,conditions!$9:$9,"&gt;="&amp;AF$9))*SUMIFS(conditions!$69:$69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*SUMIFS(conditions!$72:$72,conditions!$8:$8,"&lt;="&amp;AF$9-SUMIFS(conditions!$73:$73,conditions!$8:$8,"&lt;="&amp;AF$9,conditions!$9:$9,"&gt;="&amp;AF$9)-SUMIFS(conditions!$71:$71,conditions!$8:$8,"&lt;="&amp;AF$9,conditions!$9:$9,"&gt;="&amp;AF$9),conditions!$9:$9,"&gt;="&amp;AF$9-SUMIFS(conditions!$73:$73,conditions!$8:$8,"&lt;="&amp;AF$9,conditions!$9:$9,"&gt;="&amp;AF$9)-SUMIFS(conditions!$71:$71,conditions!$8:$8,"&lt;="&amp;AF$9,conditions!$9:$9,"&gt;="&amp;AF$9))))</f>
        <v>0</v>
      </c>
      <c r="AG101" s="37">
        <f>IF(AG$9="",0,IF(AG$9-SUMIFS(conditions!$73:$73,conditions!$8:$8,"&lt;="&amp;AG$9,conditions!$9:$9,"&gt;="&amp;AG$9)-SUMIFS(conditions!$71:$71,conditions!$8:$8,"&lt;="&amp;AG$9,conditions!$9:$9,"&gt;="&amp;AG$9)&lt;$U$9,SUMIFS(20:20,$9:$9,AG$9-SUMIFS(conditions!$73:$73,conditions!$8:$8,"&lt;="&amp;AG$9,conditions!$9:$9,"&gt;="&amp;AG$9))*conditions!$U$69*conditions!$U$72,SUMIFS(20:20,$9:$9,AG$9-SUMIFS(conditions!$73:$73,conditions!$8:$8,"&lt;="&amp;AG$9,conditions!$9:$9,"&gt;="&amp;AG$9))*SUMIFS(conditions!$69:$69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*SUMIFS(conditions!$72:$72,conditions!$8:$8,"&lt;="&amp;AG$9-SUMIFS(conditions!$73:$73,conditions!$8:$8,"&lt;="&amp;AG$9,conditions!$9:$9,"&gt;="&amp;AG$9)-SUMIFS(conditions!$71:$71,conditions!$8:$8,"&lt;="&amp;AG$9,conditions!$9:$9,"&gt;="&amp;AG$9),conditions!$9:$9,"&gt;="&amp;AG$9-SUMIFS(conditions!$73:$73,conditions!$8:$8,"&lt;="&amp;AG$9,conditions!$9:$9,"&gt;="&amp;AG$9)-SUMIFS(conditions!$71:$71,conditions!$8:$8,"&lt;="&amp;AG$9,conditions!$9:$9,"&gt;="&amp;AG$9))))</f>
        <v>0</v>
      </c>
      <c r="AH101" s="37">
        <f>IF(AH$9="",0,IF(AH$9-SUMIFS(conditions!$73:$73,conditions!$8:$8,"&lt;="&amp;AH$9,conditions!$9:$9,"&gt;="&amp;AH$9)-SUMIFS(conditions!$71:$71,conditions!$8:$8,"&lt;="&amp;AH$9,conditions!$9:$9,"&gt;="&amp;AH$9)&lt;$U$9,SUMIFS(20:20,$9:$9,AH$9-SUMIFS(conditions!$73:$73,conditions!$8:$8,"&lt;="&amp;AH$9,conditions!$9:$9,"&gt;="&amp;AH$9))*conditions!$U$69*conditions!$U$72,SUMIFS(20:20,$9:$9,AH$9-SUMIFS(conditions!$73:$73,conditions!$8:$8,"&lt;="&amp;AH$9,conditions!$9:$9,"&gt;="&amp;AH$9))*SUMIFS(conditions!$69:$69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*SUMIFS(conditions!$72:$72,conditions!$8:$8,"&lt;="&amp;AH$9-SUMIFS(conditions!$73:$73,conditions!$8:$8,"&lt;="&amp;AH$9,conditions!$9:$9,"&gt;="&amp;AH$9)-SUMIFS(conditions!$71:$71,conditions!$8:$8,"&lt;="&amp;AH$9,conditions!$9:$9,"&gt;="&amp;AH$9),conditions!$9:$9,"&gt;="&amp;AH$9-SUMIFS(conditions!$73:$73,conditions!$8:$8,"&lt;="&amp;AH$9,conditions!$9:$9,"&gt;="&amp;AH$9)-SUMIFS(conditions!$71:$71,conditions!$8:$8,"&lt;="&amp;AH$9,conditions!$9:$9,"&gt;="&amp;AH$9))))</f>
        <v>0</v>
      </c>
      <c r="AI101" s="37">
        <f>IF(AI$9="",0,IF(AI$9-SUMIFS(conditions!$73:$73,conditions!$8:$8,"&lt;="&amp;AI$9,conditions!$9:$9,"&gt;="&amp;AI$9)-SUMIFS(conditions!$71:$71,conditions!$8:$8,"&lt;="&amp;AI$9,conditions!$9:$9,"&gt;="&amp;AI$9)&lt;$U$9,SUMIFS(20:20,$9:$9,AI$9-SUMIFS(conditions!$73:$73,conditions!$8:$8,"&lt;="&amp;AI$9,conditions!$9:$9,"&gt;="&amp;AI$9))*conditions!$U$69*conditions!$U$72,SUMIFS(20:20,$9:$9,AI$9-SUMIFS(conditions!$73:$73,conditions!$8:$8,"&lt;="&amp;AI$9,conditions!$9:$9,"&gt;="&amp;AI$9))*SUMIFS(conditions!$69:$69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*SUMIFS(conditions!$72:$72,conditions!$8:$8,"&lt;="&amp;AI$9-SUMIFS(conditions!$73:$73,conditions!$8:$8,"&lt;="&amp;AI$9,conditions!$9:$9,"&gt;="&amp;AI$9)-SUMIFS(conditions!$71:$71,conditions!$8:$8,"&lt;="&amp;AI$9,conditions!$9:$9,"&gt;="&amp;AI$9),conditions!$9:$9,"&gt;="&amp;AI$9-SUMIFS(conditions!$73:$73,conditions!$8:$8,"&lt;="&amp;AI$9,conditions!$9:$9,"&gt;="&amp;AI$9)-SUMIFS(conditions!$71:$71,conditions!$8:$8,"&lt;="&amp;AI$9,conditions!$9:$9,"&gt;="&amp;AI$9))))</f>
        <v>0</v>
      </c>
      <c r="AJ101" s="37">
        <f>IF(AJ$9="",0,IF(AJ$9-SUMIFS(conditions!$73:$73,conditions!$8:$8,"&lt;="&amp;AJ$9,conditions!$9:$9,"&gt;="&amp;AJ$9)-SUMIFS(conditions!$71:$71,conditions!$8:$8,"&lt;="&amp;AJ$9,conditions!$9:$9,"&gt;="&amp;AJ$9)&lt;$U$9,SUMIFS(20:20,$9:$9,AJ$9-SUMIFS(conditions!$73:$73,conditions!$8:$8,"&lt;="&amp;AJ$9,conditions!$9:$9,"&gt;="&amp;AJ$9))*conditions!$U$69*conditions!$U$72,SUMIFS(20:20,$9:$9,AJ$9-SUMIFS(conditions!$73:$73,conditions!$8:$8,"&lt;="&amp;AJ$9,conditions!$9:$9,"&gt;="&amp;AJ$9))*SUMIFS(conditions!$69:$69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*SUMIFS(conditions!$72:$72,conditions!$8:$8,"&lt;="&amp;AJ$9-SUMIFS(conditions!$73:$73,conditions!$8:$8,"&lt;="&amp;AJ$9,conditions!$9:$9,"&gt;="&amp;AJ$9)-SUMIFS(conditions!$71:$71,conditions!$8:$8,"&lt;="&amp;AJ$9,conditions!$9:$9,"&gt;="&amp;AJ$9),conditions!$9:$9,"&gt;="&amp;AJ$9-SUMIFS(conditions!$73:$73,conditions!$8:$8,"&lt;="&amp;AJ$9,conditions!$9:$9,"&gt;="&amp;AJ$9)-SUMIFS(conditions!$71:$71,conditions!$8:$8,"&lt;="&amp;AJ$9,conditions!$9:$9,"&gt;="&amp;AJ$9))))</f>
        <v>3.2400000000000029</v>
      </c>
      <c r="AK101" s="37">
        <f>IF(AK$9="",0,IF(AK$9-SUMIFS(conditions!$73:$73,conditions!$8:$8,"&lt;="&amp;AK$9,conditions!$9:$9,"&gt;="&amp;AK$9)-SUMIFS(conditions!$71:$71,conditions!$8:$8,"&lt;="&amp;AK$9,conditions!$9:$9,"&gt;="&amp;AK$9)&lt;$U$9,SUMIFS(20:20,$9:$9,AK$9-SUMIFS(conditions!$73:$73,conditions!$8:$8,"&lt;="&amp;AK$9,conditions!$9:$9,"&gt;="&amp;AK$9))*conditions!$U$69*conditions!$U$72,SUMIFS(20:20,$9:$9,AK$9-SUMIFS(conditions!$73:$73,conditions!$8:$8,"&lt;="&amp;AK$9,conditions!$9:$9,"&gt;="&amp;AK$9))*SUMIFS(conditions!$69:$69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*SUMIFS(conditions!$72:$72,conditions!$8:$8,"&lt;="&amp;AK$9-SUMIFS(conditions!$73:$73,conditions!$8:$8,"&lt;="&amp;AK$9,conditions!$9:$9,"&gt;="&amp;AK$9)-SUMIFS(conditions!$71:$71,conditions!$8:$8,"&lt;="&amp;AK$9,conditions!$9:$9,"&gt;="&amp;AK$9),conditions!$9:$9,"&gt;="&amp;AK$9-SUMIFS(conditions!$73:$73,conditions!$8:$8,"&lt;="&amp;AK$9,conditions!$9:$9,"&gt;="&amp;AK$9)-SUMIFS(conditions!$71:$71,conditions!$8:$8,"&lt;="&amp;AK$9,conditions!$9:$9,"&gt;="&amp;AK$9))))</f>
        <v>3.2400000000000029</v>
      </c>
      <c r="AL101" s="37">
        <f>IF(AL$9="",0,IF(AL$9-SUMIFS(conditions!$73:$73,conditions!$8:$8,"&lt;="&amp;AL$9,conditions!$9:$9,"&gt;="&amp;AL$9)-SUMIFS(conditions!$71:$71,conditions!$8:$8,"&lt;="&amp;AL$9,conditions!$9:$9,"&gt;="&amp;AL$9)&lt;$U$9,SUMIFS(20:20,$9:$9,AL$9-SUMIFS(conditions!$73:$73,conditions!$8:$8,"&lt;="&amp;AL$9,conditions!$9:$9,"&gt;="&amp;AL$9))*conditions!$U$69*conditions!$U$72,SUMIFS(20:20,$9:$9,AL$9-SUMIFS(conditions!$73:$73,conditions!$8:$8,"&lt;="&amp;AL$9,conditions!$9:$9,"&gt;="&amp;AL$9))*SUMIFS(conditions!$69:$69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*SUMIFS(conditions!$72:$72,conditions!$8:$8,"&lt;="&amp;AL$9-SUMIFS(conditions!$73:$73,conditions!$8:$8,"&lt;="&amp;AL$9,conditions!$9:$9,"&gt;="&amp;AL$9)-SUMIFS(conditions!$71:$71,conditions!$8:$8,"&lt;="&amp;AL$9,conditions!$9:$9,"&gt;="&amp;AL$9),conditions!$9:$9,"&gt;="&amp;AL$9-SUMIFS(conditions!$73:$73,conditions!$8:$8,"&lt;="&amp;AL$9,conditions!$9:$9,"&gt;="&amp;AL$9)-SUMIFS(conditions!$71:$71,conditions!$8:$8,"&lt;="&amp;AL$9,conditions!$9:$9,"&gt;="&amp;AL$9))))</f>
        <v>3.2400000000000029</v>
      </c>
      <c r="AM101" s="37">
        <f>IF(AM$9="",0,IF(AM$9-SUMIFS(conditions!$73:$73,conditions!$8:$8,"&lt;="&amp;AM$9,conditions!$9:$9,"&gt;="&amp;AM$9)-SUMIFS(conditions!$71:$71,conditions!$8:$8,"&lt;="&amp;AM$9,conditions!$9:$9,"&gt;="&amp;AM$9)&lt;$U$9,SUMIFS(20:20,$9:$9,AM$9-SUMIFS(conditions!$73:$73,conditions!$8:$8,"&lt;="&amp;AM$9,conditions!$9:$9,"&gt;="&amp;AM$9))*conditions!$U$69*conditions!$U$72,SUMIFS(20:20,$9:$9,AM$9-SUMIFS(conditions!$73:$73,conditions!$8:$8,"&lt;="&amp;AM$9,conditions!$9:$9,"&gt;="&amp;AM$9))*SUMIFS(conditions!$69:$69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*SUMIFS(conditions!$72:$72,conditions!$8:$8,"&lt;="&amp;AM$9-SUMIFS(conditions!$73:$73,conditions!$8:$8,"&lt;="&amp;AM$9,conditions!$9:$9,"&gt;="&amp;AM$9)-SUMIFS(conditions!$71:$71,conditions!$8:$8,"&lt;="&amp;AM$9,conditions!$9:$9,"&gt;="&amp;AM$9),conditions!$9:$9,"&gt;="&amp;AM$9-SUMIFS(conditions!$73:$73,conditions!$8:$8,"&lt;="&amp;AM$9,conditions!$9:$9,"&gt;="&amp;AM$9)-SUMIFS(conditions!$71:$71,conditions!$8:$8,"&lt;="&amp;AM$9,conditions!$9:$9,"&gt;="&amp;AM$9))))</f>
        <v>3.2400000000000029</v>
      </c>
      <c r="AN101" s="37">
        <f>IF(AN$9="",0,IF(AN$9-SUMIFS(conditions!$73:$73,conditions!$8:$8,"&lt;="&amp;AN$9,conditions!$9:$9,"&gt;="&amp;AN$9)-SUMIFS(conditions!$71:$71,conditions!$8:$8,"&lt;="&amp;AN$9,conditions!$9:$9,"&gt;="&amp;AN$9)&lt;$U$9,SUMIFS(20:20,$9:$9,AN$9-SUMIFS(conditions!$73:$73,conditions!$8:$8,"&lt;="&amp;AN$9,conditions!$9:$9,"&gt;="&amp;AN$9))*conditions!$U$69*conditions!$U$72,SUMIFS(20:20,$9:$9,AN$9-SUMIFS(conditions!$73:$73,conditions!$8:$8,"&lt;="&amp;AN$9,conditions!$9:$9,"&gt;="&amp;AN$9))*SUMIFS(conditions!$69:$69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*SUMIFS(conditions!$72:$72,conditions!$8:$8,"&lt;="&amp;AN$9-SUMIFS(conditions!$73:$73,conditions!$8:$8,"&lt;="&amp;AN$9,conditions!$9:$9,"&gt;="&amp;AN$9)-SUMIFS(conditions!$71:$71,conditions!$8:$8,"&lt;="&amp;AN$9,conditions!$9:$9,"&gt;="&amp;AN$9),conditions!$9:$9,"&gt;="&amp;AN$9-SUMIFS(conditions!$73:$73,conditions!$8:$8,"&lt;="&amp;AN$9,conditions!$9:$9,"&gt;="&amp;AN$9)-SUMIFS(conditions!$71:$71,conditions!$8:$8,"&lt;="&amp;AN$9,conditions!$9:$9,"&gt;="&amp;AN$9))))</f>
        <v>3.2400000000000029</v>
      </c>
      <c r="AO101" s="37">
        <f>IF(AO$9="",0,IF(AO$9-SUMIFS(conditions!$73:$73,conditions!$8:$8,"&lt;="&amp;AO$9,conditions!$9:$9,"&gt;="&amp;AO$9)-SUMIFS(conditions!$71:$71,conditions!$8:$8,"&lt;="&amp;AO$9,conditions!$9:$9,"&gt;="&amp;AO$9)&lt;$U$9,SUMIFS(20:20,$9:$9,AO$9-SUMIFS(conditions!$73:$73,conditions!$8:$8,"&lt;="&amp;AO$9,conditions!$9:$9,"&gt;="&amp;AO$9))*conditions!$U$69*conditions!$U$72,SUMIFS(20:20,$9:$9,AO$9-SUMIFS(conditions!$73:$73,conditions!$8:$8,"&lt;="&amp;AO$9,conditions!$9:$9,"&gt;="&amp;AO$9))*SUMIFS(conditions!$69:$69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*SUMIFS(conditions!$72:$72,conditions!$8:$8,"&lt;="&amp;AO$9-SUMIFS(conditions!$73:$73,conditions!$8:$8,"&lt;="&amp;AO$9,conditions!$9:$9,"&gt;="&amp;AO$9)-SUMIFS(conditions!$71:$71,conditions!$8:$8,"&lt;="&amp;AO$9,conditions!$9:$9,"&gt;="&amp;AO$9),conditions!$9:$9,"&gt;="&amp;AO$9-SUMIFS(conditions!$73:$73,conditions!$8:$8,"&lt;="&amp;AO$9,conditions!$9:$9,"&gt;="&amp;AO$9)-SUMIFS(conditions!$71:$71,conditions!$8:$8,"&lt;="&amp;AO$9,conditions!$9:$9,"&gt;="&amp;AO$9))))</f>
        <v>0</v>
      </c>
      <c r="AP101" s="37">
        <f>IF(AP$9="",0,IF(AP$9-SUMIFS(conditions!$73:$73,conditions!$8:$8,"&lt;="&amp;AP$9,conditions!$9:$9,"&gt;="&amp;AP$9)-SUMIFS(conditions!$71:$71,conditions!$8:$8,"&lt;="&amp;AP$9,conditions!$9:$9,"&gt;="&amp;AP$9)&lt;$U$9,SUMIFS(20:20,$9:$9,AP$9-SUMIFS(conditions!$73:$73,conditions!$8:$8,"&lt;="&amp;AP$9,conditions!$9:$9,"&gt;="&amp;AP$9))*conditions!$U$69*conditions!$U$72,SUMIFS(20:20,$9:$9,AP$9-SUMIFS(conditions!$73:$73,conditions!$8:$8,"&lt;="&amp;AP$9,conditions!$9:$9,"&gt;="&amp;AP$9))*SUMIFS(conditions!$69:$69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*SUMIFS(conditions!$72:$72,conditions!$8:$8,"&lt;="&amp;AP$9-SUMIFS(conditions!$73:$73,conditions!$8:$8,"&lt;="&amp;AP$9,conditions!$9:$9,"&gt;="&amp;AP$9)-SUMIFS(conditions!$71:$71,conditions!$8:$8,"&lt;="&amp;AP$9,conditions!$9:$9,"&gt;="&amp;AP$9),conditions!$9:$9,"&gt;="&amp;AP$9-SUMIFS(conditions!$73:$73,conditions!$8:$8,"&lt;="&amp;AP$9,conditions!$9:$9,"&gt;="&amp;AP$9)-SUMIFS(conditions!$71:$71,conditions!$8:$8,"&lt;="&amp;AP$9,conditions!$9:$9,"&gt;="&amp;AP$9))))</f>
        <v>0</v>
      </c>
      <c r="AQ101" s="37">
        <f>IF(AQ$9="",0,IF(AQ$9-SUMIFS(conditions!$73:$73,conditions!$8:$8,"&lt;="&amp;AQ$9,conditions!$9:$9,"&gt;="&amp;AQ$9)-SUMIFS(conditions!$71:$71,conditions!$8:$8,"&lt;="&amp;AQ$9,conditions!$9:$9,"&gt;="&amp;AQ$9)&lt;$U$9,SUMIFS(20:20,$9:$9,AQ$9-SUMIFS(conditions!$73:$73,conditions!$8:$8,"&lt;="&amp;AQ$9,conditions!$9:$9,"&gt;="&amp;AQ$9))*conditions!$U$69*conditions!$U$72,SUMIFS(20:20,$9:$9,AQ$9-SUMIFS(conditions!$73:$73,conditions!$8:$8,"&lt;="&amp;AQ$9,conditions!$9:$9,"&gt;="&amp;AQ$9))*SUMIFS(conditions!$69:$69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*SUMIFS(conditions!$72:$72,conditions!$8:$8,"&lt;="&amp;AQ$9-SUMIFS(conditions!$73:$73,conditions!$8:$8,"&lt;="&amp;AQ$9,conditions!$9:$9,"&gt;="&amp;AQ$9)-SUMIFS(conditions!$71:$71,conditions!$8:$8,"&lt;="&amp;AQ$9,conditions!$9:$9,"&gt;="&amp;AQ$9),conditions!$9:$9,"&gt;="&amp;AQ$9-SUMIFS(conditions!$73:$73,conditions!$8:$8,"&lt;="&amp;AQ$9,conditions!$9:$9,"&gt;="&amp;AQ$9)-SUMIFS(conditions!$71:$71,conditions!$8:$8,"&lt;="&amp;AQ$9,conditions!$9:$9,"&gt;="&amp;AQ$9))))</f>
        <v>3.2400000000000029</v>
      </c>
      <c r="AR101" s="37">
        <f>IF(AR$9="",0,IF(AR$9-SUMIFS(conditions!$73:$73,conditions!$8:$8,"&lt;="&amp;AR$9,conditions!$9:$9,"&gt;="&amp;AR$9)-SUMIFS(conditions!$71:$71,conditions!$8:$8,"&lt;="&amp;AR$9,conditions!$9:$9,"&gt;="&amp;AR$9)&lt;$U$9,SUMIFS(20:20,$9:$9,AR$9-SUMIFS(conditions!$73:$73,conditions!$8:$8,"&lt;="&amp;AR$9,conditions!$9:$9,"&gt;="&amp;AR$9))*conditions!$U$69*conditions!$U$72,SUMIFS(20:20,$9:$9,AR$9-SUMIFS(conditions!$73:$73,conditions!$8:$8,"&lt;="&amp;AR$9,conditions!$9:$9,"&gt;="&amp;AR$9))*SUMIFS(conditions!$69:$69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*SUMIFS(conditions!$72:$72,conditions!$8:$8,"&lt;="&amp;AR$9-SUMIFS(conditions!$73:$73,conditions!$8:$8,"&lt;="&amp;AR$9,conditions!$9:$9,"&gt;="&amp;AR$9)-SUMIFS(conditions!$71:$71,conditions!$8:$8,"&lt;="&amp;AR$9,conditions!$9:$9,"&gt;="&amp;AR$9),conditions!$9:$9,"&gt;="&amp;AR$9-SUMIFS(conditions!$73:$73,conditions!$8:$8,"&lt;="&amp;AR$9,conditions!$9:$9,"&gt;="&amp;AR$9)-SUMIFS(conditions!$71:$71,conditions!$8:$8,"&lt;="&amp;AR$9,conditions!$9:$9,"&gt;="&amp;AR$9))))</f>
        <v>3.2400000000000029</v>
      </c>
      <c r="AS101" s="37">
        <f>IF(AS$9="",0,IF(AS$9-SUMIFS(conditions!$73:$73,conditions!$8:$8,"&lt;="&amp;AS$9,conditions!$9:$9,"&gt;="&amp;AS$9)-SUMIFS(conditions!$71:$71,conditions!$8:$8,"&lt;="&amp;AS$9,conditions!$9:$9,"&gt;="&amp;AS$9)&lt;$U$9,SUMIFS(20:20,$9:$9,AS$9-SUMIFS(conditions!$73:$73,conditions!$8:$8,"&lt;="&amp;AS$9,conditions!$9:$9,"&gt;="&amp;AS$9))*conditions!$U$69*conditions!$U$72,SUMIFS(20:20,$9:$9,AS$9-SUMIFS(conditions!$73:$73,conditions!$8:$8,"&lt;="&amp;AS$9,conditions!$9:$9,"&gt;="&amp;AS$9))*SUMIFS(conditions!$69:$69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*SUMIFS(conditions!$72:$72,conditions!$8:$8,"&lt;="&amp;AS$9-SUMIFS(conditions!$73:$73,conditions!$8:$8,"&lt;="&amp;AS$9,conditions!$9:$9,"&gt;="&amp;AS$9)-SUMIFS(conditions!$71:$71,conditions!$8:$8,"&lt;="&amp;AS$9,conditions!$9:$9,"&gt;="&amp;AS$9),conditions!$9:$9,"&gt;="&amp;AS$9-SUMIFS(conditions!$73:$73,conditions!$8:$8,"&lt;="&amp;AS$9,conditions!$9:$9,"&gt;="&amp;AS$9)-SUMIFS(conditions!$71:$71,conditions!$8:$8,"&lt;="&amp;AS$9,conditions!$9:$9,"&gt;="&amp;AS$9))))</f>
        <v>3.2400000000000029</v>
      </c>
      <c r="AT101" s="37">
        <f>IF(AT$9="",0,IF(AT$9-SUMIFS(conditions!$73:$73,conditions!$8:$8,"&lt;="&amp;AT$9,conditions!$9:$9,"&gt;="&amp;AT$9)-SUMIFS(conditions!$71:$71,conditions!$8:$8,"&lt;="&amp;AT$9,conditions!$9:$9,"&gt;="&amp;AT$9)&lt;$U$9,SUMIFS(20:20,$9:$9,AT$9-SUMIFS(conditions!$73:$73,conditions!$8:$8,"&lt;="&amp;AT$9,conditions!$9:$9,"&gt;="&amp;AT$9))*conditions!$U$69*conditions!$U$72,SUMIFS(20:20,$9:$9,AT$9-SUMIFS(conditions!$73:$73,conditions!$8:$8,"&lt;="&amp;AT$9,conditions!$9:$9,"&gt;="&amp;AT$9))*SUMIFS(conditions!$69:$69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*SUMIFS(conditions!$72:$72,conditions!$8:$8,"&lt;="&amp;AT$9-SUMIFS(conditions!$73:$73,conditions!$8:$8,"&lt;="&amp;AT$9,conditions!$9:$9,"&gt;="&amp;AT$9)-SUMIFS(conditions!$71:$71,conditions!$8:$8,"&lt;="&amp;AT$9,conditions!$9:$9,"&gt;="&amp;AT$9),conditions!$9:$9,"&gt;="&amp;AT$9-SUMIFS(conditions!$73:$73,conditions!$8:$8,"&lt;="&amp;AT$9,conditions!$9:$9,"&gt;="&amp;AT$9)-SUMIFS(conditions!$71:$71,conditions!$8:$8,"&lt;="&amp;AT$9,conditions!$9:$9,"&gt;="&amp;AT$9))))</f>
        <v>3.2400000000000029</v>
      </c>
      <c r="AU101" s="37">
        <f>IF(AU$9="",0,IF(AU$9-SUMIFS(conditions!$73:$73,conditions!$8:$8,"&lt;="&amp;AU$9,conditions!$9:$9,"&gt;="&amp;AU$9)-SUMIFS(conditions!$71:$71,conditions!$8:$8,"&lt;="&amp;AU$9,conditions!$9:$9,"&gt;="&amp;AU$9)&lt;$U$9,SUMIFS(20:20,$9:$9,AU$9-SUMIFS(conditions!$73:$73,conditions!$8:$8,"&lt;="&amp;AU$9,conditions!$9:$9,"&gt;="&amp;AU$9))*conditions!$U$69*conditions!$U$72,SUMIFS(20:20,$9:$9,AU$9-SUMIFS(conditions!$73:$73,conditions!$8:$8,"&lt;="&amp;AU$9,conditions!$9:$9,"&gt;="&amp;AU$9))*SUMIFS(conditions!$69:$69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*SUMIFS(conditions!$72:$72,conditions!$8:$8,"&lt;="&amp;AU$9-SUMIFS(conditions!$73:$73,conditions!$8:$8,"&lt;="&amp;AU$9,conditions!$9:$9,"&gt;="&amp;AU$9)-SUMIFS(conditions!$71:$71,conditions!$8:$8,"&lt;="&amp;AU$9,conditions!$9:$9,"&gt;="&amp;AU$9),conditions!$9:$9,"&gt;="&amp;AU$9-SUMIFS(conditions!$73:$73,conditions!$8:$8,"&lt;="&amp;AU$9,conditions!$9:$9,"&gt;="&amp;AU$9)-SUMIFS(conditions!$71:$71,conditions!$8:$8,"&lt;="&amp;AU$9,conditions!$9:$9,"&gt;="&amp;AU$9))))</f>
        <v>3.2400000000000029</v>
      </c>
      <c r="AV101" s="37">
        <f>IF(AV$9="",0,IF(AV$9-SUMIFS(conditions!$73:$73,conditions!$8:$8,"&lt;="&amp;AV$9,conditions!$9:$9,"&gt;="&amp;AV$9)-SUMIFS(conditions!$71:$71,conditions!$8:$8,"&lt;="&amp;AV$9,conditions!$9:$9,"&gt;="&amp;AV$9)&lt;$U$9,SUMIFS(20:20,$9:$9,AV$9-SUMIFS(conditions!$73:$73,conditions!$8:$8,"&lt;="&amp;AV$9,conditions!$9:$9,"&gt;="&amp;AV$9))*conditions!$U$69*conditions!$U$72,SUMIFS(20:20,$9:$9,AV$9-SUMIFS(conditions!$73:$73,conditions!$8:$8,"&lt;="&amp;AV$9,conditions!$9:$9,"&gt;="&amp;AV$9))*SUMIFS(conditions!$69:$69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*SUMIFS(conditions!$72:$72,conditions!$8:$8,"&lt;="&amp;AV$9-SUMIFS(conditions!$73:$73,conditions!$8:$8,"&lt;="&amp;AV$9,conditions!$9:$9,"&gt;="&amp;AV$9)-SUMIFS(conditions!$71:$71,conditions!$8:$8,"&lt;="&amp;AV$9,conditions!$9:$9,"&gt;="&amp;AV$9),conditions!$9:$9,"&gt;="&amp;AV$9-SUMIFS(conditions!$73:$73,conditions!$8:$8,"&lt;="&amp;AV$9,conditions!$9:$9,"&gt;="&amp;AV$9)-SUMIFS(conditions!$71:$71,conditions!$8:$8,"&lt;="&amp;AV$9,conditions!$9:$9,"&gt;="&amp;AV$9))))</f>
        <v>0</v>
      </c>
      <c r="AW101" s="37">
        <f>IF(AW$9="",0,IF(AW$9-SUMIFS(conditions!$73:$73,conditions!$8:$8,"&lt;="&amp;AW$9,conditions!$9:$9,"&gt;="&amp;AW$9)-SUMIFS(conditions!$71:$71,conditions!$8:$8,"&lt;="&amp;AW$9,conditions!$9:$9,"&gt;="&amp;AW$9)&lt;$U$9,SUMIFS(20:20,$9:$9,AW$9-SUMIFS(conditions!$73:$73,conditions!$8:$8,"&lt;="&amp;AW$9,conditions!$9:$9,"&gt;="&amp;AW$9))*conditions!$U$69*conditions!$U$72,SUMIFS(20:20,$9:$9,AW$9-SUMIFS(conditions!$73:$73,conditions!$8:$8,"&lt;="&amp;AW$9,conditions!$9:$9,"&gt;="&amp;AW$9))*SUMIFS(conditions!$69:$69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*SUMIFS(conditions!$72:$72,conditions!$8:$8,"&lt;="&amp;AW$9-SUMIFS(conditions!$73:$73,conditions!$8:$8,"&lt;="&amp;AW$9,conditions!$9:$9,"&gt;="&amp;AW$9)-SUMIFS(conditions!$71:$71,conditions!$8:$8,"&lt;="&amp;AW$9,conditions!$9:$9,"&gt;="&amp;AW$9),conditions!$9:$9,"&gt;="&amp;AW$9-SUMIFS(conditions!$73:$73,conditions!$8:$8,"&lt;="&amp;AW$9,conditions!$9:$9,"&gt;="&amp;AW$9)-SUMIFS(conditions!$71:$71,conditions!$8:$8,"&lt;="&amp;AW$9,conditions!$9:$9,"&gt;="&amp;AW$9))))</f>
        <v>0</v>
      </c>
      <c r="AX101" s="37">
        <f>IF(AX$9="",0,IF(AX$9-SUMIFS(conditions!$73:$73,conditions!$8:$8,"&lt;="&amp;AX$9,conditions!$9:$9,"&gt;="&amp;AX$9)-SUMIFS(conditions!$71:$71,conditions!$8:$8,"&lt;="&amp;AX$9,conditions!$9:$9,"&gt;="&amp;AX$9)&lt;$U$9,SUMIFS(20:20,$9:$9,AX$9-SUMIFS(conditions!$73:$73,conditions!$8:$8,"&lt;="&amp;AX$9,conditions!$9:$9,"&gt;="&amp;AX$9))*conditions!$U$69*conditions!$U$72,SUMIFS(20:20,$9:$9,AX$9-SUMIFS(conditions!$73:$73,conditions!$8:$8,"&lt;="&amp;AX$9,conditions!$9:$9,"&gt;="&amp;AX$9))*SUMIFS(conditions!$69:$69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*SUMIFS(conditions!$72:$72,conditions!$8:$8,"&lt;="&amp;AX$9-SUMIFS(conditions!$73:$73,conditions!$8:$8,"&lt;="&amp;AX$9,conditions!$9:$9,"&gt;="&amp;AX$9)-SUMIFS(conditions!$71:$71,conditions!$8:$8,"&lt;="&amp;AX$9,conditions!$9:$9,"&gt;="&amp;AX$9),conditions!$9:$9,"&gt;="&amp;AX$9-SUMIFS(conditions!$73:$73,conditions!$8:$8,"&lt;="&amp;AX$9,conditions!$9:$9,"&gt;="&amp;AX$9)-SUMIFS(conditions!$71:$71,conditions!$8:$8,"&lt;="&amp;AX$9,conditions!$9:$9,"&gt;="&amp;AX$9))))</f>
        <v>3.2400000000000029</v>
      </c>
      <c r="AY101" s="37">
        <f>IF(AY$9="",0,IF(AY$9-SUMIFS(conditions!$73:$73,conditions!$8:$8,"&lt;="&amp;AY$9,conditions!$9:$9,"&gt;="&amp;AY$9)-SUMIFS(conditions!$71:$71,conditions!$8:$8,"&lt;="&amp;AY$9,conditions!$9:$9,"&gt;="&amp;AY$9)&lt;$U$9,SUMIFS(20:20,$9:$9,AY$9-SUMIFS(conditions!$73:$73,conditions!$8:$8,"&lt;="&amp;AY$9,conditions!$9:$9,"&gt;="&amp;AY$9))*conditions!$U$69*conditions!$U$72,SUMIFS(20:20,$9:$9,AY$9-SUMIFS(conditions!$73:$73,conditions!$8:$8,"&lt;="&amp;AY$9,conditions!$9:$9,"&gt;="&amp;AY$9))*SUMIFS(conditions!$69:$69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*SUMIFS(conditions!$72:$72,conditions!$8:$8,"&lt;="&amp;AY$9-SUMIFS(conditions!$73:$73,conditions!$8:$8,"&lt;="&amp;AY$9,conditions!$9:$9,"&gt;="&amp;AY$9)-SUMIFS(conditions!$71:$71,conditions!$8:$8,"&lt;="&amp;AY$9,conditions!$9:$9,"&gt;="&amp;AY$9),conditions!$9:$9,"&gt;="&amp;AY$9-SUMIFS(conditions!$73:$73,conditions!$8:$8,"&lt;="&amp;AY$9,conditions!$9:$9,"&gt;="&amp;AY$9)-SUMIFS(conditions!$71:$71,conditions!$8:$8,"&lt;="&amp;AY$9,conditions!$9:$9,"&gt;="&amp;AY$9))))</f>
        <v>3.2400000000000029</v>
      </c>
      <c r="AZ101" s="37">
        <f>IF(AZ$9="",0,IF(AZ$9-SUMIFS(conditions!$73:$73,conditions!$8:$8,"&lt;="&amp;AZ$9,conditions!$9:$9,"&gt;="&amp;AZ$9)-SUMIFS(conditions!$71:$71,conditions!$8:$8,"&lt;="&amp;AZ$9,conditions!$9:$9,"&gt;="&amp;AZ$9)&lt;$U$9,SUMIFS(20:20,$9:$9,AZ$9-SUMIFS(conditions!$73:$73,conditions!$8:$8,"&lt;="&amp;AZ$9,conditions!$9:$9,"&gt;="&amp;AZ$9))*conditions!$U$69*conditions!$U$72,SUMIFS(20:20,$9:$9,AZ$9-SUMIFS(conditions!$73:$73,conditions!$8:$8,"&lt;="&amp;AZ$9,conditions!$9:$9,"&gt;="&amp;AZ$9))*SUMIFS(conditions!$69:$69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*SUMIFS(conditions!$72:$72,conditions!$8:$8,"&lt;="&amp;AZ$9-SUMIFS(conditions!$73:$73,conditions!$8:$8,"&lt;="&amp;AZ$9,conditions!$9:$9,"&gt;="&amp;AZ$9)-SUMIFS(conditions!$71:$71,conditions!$8:$8,"&lt;="&amp;AZ$9,conditions!$9:$9,"&gt;="&amp;AZ$9),conditions!$9:$9,"&gt;="&amp;AZ$9-SUMIFS(conditions!$73:$73,conditions!$8:$8,"&lt;="&amp;AZ$9,conditions!$9:$9,"&gt;="&amp;AZ$9)-SUMIFS(conditions!$71:$71,conditions!$8:$8,"&lt;="&amp;AZ$9,conditions!$9:$9,"&gt;="&amp;AZ$9))))</f>
        <v>3.2400000000000029</v>
      </c>
      <c r="BA101" s="37">
        <f>IF(BA$9="",0,IF(BA$9-SUMIFS(conditions!$73:$73,conditions!$8:$8,"&lt;="&amp;BA$9,conditions!$9:$9,"&gt;="&amp;BA$9)-SUMIFS(conditions!$71:$71,conditions!$8:$8,"&lt;="&amp;BA$9,conditions!$9:$9,"&gt;="&amp;BA$9)&lt;$U$9,SUMIFS(20:20,$9:$9,BA$9-SUMIFS(conditions!$73:$73,conditions!$8:$8,"&lt;="&amp;BA$9,conditions!$9:$9,"&gt;="&amp;BA$9))*conditions!$U$69*conditions!$U$72,SUMIFS(20:20,$9:$9,BA$9-SUMIFS(conditions!$73:$73,conditions!$8:$8,"&lt;="&amp;BA$9,conditions!$9:$9,"&gt;="&amp;BA$9))*SUMIFS(conditions!$69:$69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*SUMIFS(conditions!$72:$72,conditions!$8:$8,"&lt;="&amp;BA$9-SUMIFS(conditions!$73:$73,conditions!$8:$8,"&lt;="&amp;BA$9,conditions!$9:$9,"&gt;="&amp;BA$9)-SUMIFS(conditions!$71:$71,conditions!$8:$8,"&lt;="&amp;BA$9,conditions!$9:$9,"&gt;="&amp;BA$9),conditions!$9:$9,"&gt;="&amp;BA$9-SUMIFS(conditions!$73:$73,conditions!$8:$8,"&lt;="&amp;BA$9,conditions!$9:$9,"&gt;="&amp;BA$9)-SUMIFS(conditions!$71:$71,conditions!$8:$8,"&lt;="&amp;BA$9,conditions!$9:$9,"&gt;="&amp;BA$9))))</f>
        <v>3.2400000000000029</v>
      </c>
      <c r="BB101" s="37">
        <f>IF(BB$9="",0,IF(BB$9-SUMIFS(conditions!$73:$73,conditions!$8:$8,"&lt;="&amp;BB$9,conditions!$9:$9,"&gt;="&amp;BB$9)-SUMIFS(conditions!$71:$71,conditions!$8:$8,"&lt;="&amp;BB$9,conditions!$9:$9,"&gt;="&amp;BB$9)&lt;$U$9,SUMIFS(20:20,$9:$9,BB$9-SUMIFS(conditions!$73:$73,conditions!$8:$8,"&lt;="&amp;BB$9,conditions!$9:$9,"&gt;="&amp;BB$9))*conditions!$U$69*conditions!$U$72,SUMIFS(20:20,$9:$9,BB$9-SUMIFS(conditions!$73:$73,conditions!$8:$8,"&lt;="&amp;BB$9,conditions!$9:$9,"&gt;="&amp;BB$9))*SUMIFS(conditions!$69:$69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*SUMIFS(conditions!$72:$72,conditions!$8:$8,"&lt;="&amp;BB$9-SUMIFS(conditions!$73:$73,conditions!$8:$8,"&lt;="&amp;BB$9,conditions!$9:$9,"&gt;="&amp;BB$9)-SUMIFS(conditions!$71:$71,conditions!$8:$8,"&lt;="&amp;BB$9,conditions!$9:$9,"&gt;="&amp;BB$9),conditions!$9:$9,"&gt;="&amp;BB$9-SUMIFS(conditions!$73:$73,conditions!$8:$8,"&lt;="&amp;BB$9,conditions!$9:$9,"&gt;="&amp;BB$9)-SUMIFS(conditions!$71:$71,conditions!$8:$8,"&lt;="&amp;BB$9,conditions!$9:$9,"&gt;="&amp;BB$9))))</f>
        <v>3.2400000000000029</v>
      </c>
      <c r="BC101" s="37">
        <f>IF(BC$9="",0,IF(BC$9-SUMIFS(conditions!$73:$73,conditions!$8:$8,"&lt;="&amp;BC$9,conditions!$9:$9,"&gt;="&amp;BC$9)-SUMIFS(conditions!$71:$71,conditions!$8:$8,"&lt;="&amp;BC$9,conditions!$9:$9,"&gt;="&amp;BC$9)&lt;$U$9,SUMIFS(20:20,$9:$9,BC$9-SUMIFS(conditions!$73:$73,conditions!$8:$8,"&lt;="&amp;BC$9,conditions!$9:$9,"&gt;="&amp;BC$9))*conditions!$U$69*conditions!$U$72,SUMIFS(20:20,$9:$9,BC$9-SUMIFS(conditions!$73:$73,conditions!$8:$8,"&lt;="&amp;BC$9,conditions!$9:$9,"&gt;="&amp;BC$9))*SUMIFS(conditions!$69:$69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*SUMIFS(conditions!$72:$72,conditions!$8:$8,"&lt;="&amp;BC$9-SUMIFS(conditions!$73:$73,conditions!$8:$8,"&lt;="&amp;BC$9,conditions!$9:$9,"&gt;="&amp;BC$9)-SUMIFS(conditions!$71:$71,conditions!$8:$8,"&lt;="&amp;BC$9,conditions!$9:$9,"&gt;="&amp;BC$9),conditions!$9:$9,"&gt;="&amp;BC$9-SUMIFS(conditions!$73:$73,conditions!$8:$8,"&lt;="&amp;BC$9,conditions!$9:$9,"&gt;="&amp;BC$9)-SUMIFS(conditions!$71:$71,conditions!$8:$8,"&lt;="&amp;BC$9,conditions!$9:$9,"&gt;="&amp;BC$9))))</f>
        <v>0</v>
      </c>
      <c r="BD101" s="37">
        <f>IF(BD$9="",0,IF(BD$9-SUMIFS(conditions!$73:$73,conditions!$8:$8,"&lt;="&amp;BD$9,conditions!$9:$9,"&gt;="&amp;BD$9)-SUMIFS(conditions!$71:$71,conditions!$8:$8,"&lt;="&amp;BD$9,conditions!$9:$9,"&gt;="&amp;BD$9)&lt;$U$9,SUMIFS(20:20,$9:$9,BD$9-SUMIFS(conditions!$73:$73,conditions!$8:$8,"&lt;="&amp;BD$9,conditions!$9:$9,"&gt;="&amp;BD$9))*conditions!$U$69*conditions!$U$72,SUMIFS(20:20,$9:$9,BD$9-SUMIFS(conditions!$73:$73,conditions!$8:$8,"&lt;="&amp;BD$9,conditions!$9:$9,"&gt;="&amp;BD$9))*SUMIFS(conditions!$69:$69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*SUMIFS(conditions!$72:$72,conditions!$8:$8,"&lt;="&amp;BD$9-SUMIFS(conditions!$73:$73,conditions!$8:$8,"&lt;="&amp;BD$9,conditions!$9:$9,"&gt;="&amp;BD$9)-SUMIFS(conditions!$71:$71,conditions!$8:$8,"&lt;="&amp;BD$9,conditions!$9:$9,"&gt;="&amp;BD$9),conditions!$9:$9,"&gt;="&amp;BD$9-SUMIFS(conditions!$73:$73,conditions!$8:$8,"&lt;="&amp;BD$9,conditions!$9:$9,"&gt;="&amp;BD$9)-SUMIFS(conditions!$71:$71,conditions!$8:$8,"&lt;="&amp;BD$9,conditions!$9:$9,"&gt;="&amp;BD$9))))</f>
        <v>0</v>
      </c>
      <c r="BE101" s="37">
        <f>IF(BE$9="",0,IF(BE$9-SUMIFS(conditions!$73:$73,conditions!$8:$8,"&lt;="&amp;BE$9,conditions!$9:$9,"&gt;="&amp;BE$9)-SUMIFS(conditions!$71:$71,conditions!$8:$8,"&lt;="&amp;BE$9,conditions!$9:$9,"&gt;="&amp;BE$9)&lt;$U$9,SUMIFS(20:20,$9:$9,BE$9-SUMIFS(conditions!$73:$73,conditions!$8:$8,"&lt;="&amp;BE$9,conditions!$9:$9,"&gt;="&amp;BE$9))*conditions!$U$69*conditions!$U$72,SUMIFS(20:20,$9:$9,BE$9-SUMIFS(conditions!$73:$73,conditions!$8:$8,"&lt;="&amp;BE$9,conditions!$9:$9,"&gt;="&amp;BE$9))*SUMIFS(conditions!$69:$69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*SUMIFS(conditions!$72:$72,conditions!$8:$8,"&lt;="&amp;BE$9-SUMIFS(conditions!$73:$73,conditions!$8:$8,"&lt;="&amp;BE$9,conditions!$9:$9,"&gt;="&amp;BE$9)-SUMIFS(conditions!$71:$71,conditions!$8:$8,"&lt;="&amp;BE$9,conditions!$9:$9,"&gt;="&amp;BE$9),conditions!$9:$9,"&gt;="&amp;BE$9-SUMIFS(conditions!$73:$73,conditions!$8:$8,"&lt;="&amp;BE$9,conditions!$9:$9,"&gt;="&amp;BE$9)-SUMIFS(conditions!$71:$71,conditions!$8:$8,"&lt;="&amp;BE$9,conditions!$9:$9,"&gt;="&amp;BE$9))))</f>
        <v>3.2400000000000029</v>
      </c>
      <c r="BF101" s="37">
        <f>IF(BF$9="",0,IF(BF$9-SUMIFS(conditions!$73:$73,conditions!$8:$8,"&lt;="&amp;BF$9,conditions!$9:$9,"&gt;="&amp;BF$9)-SUMIFS(conditions!$71:$71,conditions!$8:$8,"&lt;="&amp;BF$9,conditions!$9:$9,"&gt;="&amp;BF$9)&lt;$U$9,SUMIFS(20:20,$9:$9,BF$9-SUMIFS(conditions!$73:$73,conditions!$8:$8,"&lt;="&amp;BF$9,conditions!$9:$9,"&gt;="&amp;BF$9))*conditions!$U$69*conditions!$U$72,SUMIFS(20:20,$9:$9,BF$9-SUMIFS(conditions!$73:$73,conditions!$8:$8,"&lt;="&amp;BF$9,conditions!$9:$9,"&gt;="&amp;BF$9))*SUMIFS(conditions!$69:$69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*SUMIFS(conditions!$72:$72,conditions!$8:$8,"&lt;="&amp;BF$9-SUMIFS(conditions!$73:$73,conditions!$8:$8,"&lt;="&amp;BF$9,conditions!$9:$9,"&gt;="&amp;BF$9)-SUMIFS(conditions!$71:$71,conditions!$8:$8,"&lt;="&amp;BF$9,conditions!$9:$9,"&gt;="&amp;BF$9),conditions!$9:$9,"&gt;="&amp;BF$9-SUMIFS(conditions!$73:$73,conditions!$8:$8,"&lt;="&amp;BF$9,conditions!$9:$9,"&gt;="&amp;BF$9)-SUMIFS(conditions!$71:$71,conditions!$8:$8,"&lt;="&amp;BF$9,conditions!$9:$9,"&gt;="&amp;BF$9))))</f>
        <v>3.2400000000000029</v>
      </c>
      <c r="BG101" s="37">
        <f>IF(BG$9="",0,IF(BG$9-SUMIFS(conditions!$73:$73,conditions!$8:$8,"&lt;="&amp;BG$9,conditions!$9:$9,"&gt;="&amp;BG$9)-SUMIFS(conditions!$71:$71,conditions!$8:$8,"&lt;="&amp;BG$9,conditions!$9:$9,"&gt;="&amp;BG$9)&lt;$U$9,SUMIFS(20:20,$9:$9,BG$9-SUMIFS(conditions!$73:$73,conditions!$8:$8,"&lt;="&amp;BG$9,conditions!$9:$9,"&gt;="&amp;BG$9))*conditions!$U$69*conditions!$U$72,SUMIFS(20:20,$9:$9,BG$9-SUMIFS(conditions!$73:$73,conditions!$8:$8,"&lt;="&amp;BG$9,conditions!$9:$9,"&gt;="&amp;BG$9))*SUMIFS(conditions!$69:$69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*SUMIFS(conditions!$72:$72,conditions!$8:$8,"&lt;="&amp;BG$9-SUMIFS(conditions!$73:$73,conditions!$8:$8,"&lt;="&amp;BG$9,conditions!$9:$9,"&gt;="&amp;BG$9)-SUMIFS(conditions!$71:$71,conditions!$8:$8,"&lt;="&amp;BG$9,conditions!$9:$9,"&gt;="&amp;BG$9),conditions!$9:$9,"&gt;="&amp;BG$9-SUMIFS(conditions!$73:$73,conditions!$8:$8,"&lt;="&amp;BG$9,conditions!$9:$9,"&gt;="&amp;BG$9)-SUMIFS(conditions!$71:$71,conditions!$8:$8,"&lt;="&amp;BG$9,conditions!$9:$9,"&gt;="&amp;BG$9))))</f>
        <v>3.2400000000000029</v>
      </c>
      <c r="BH101" s="37">
        <f>IF(BH$9="",0,IF(BH$9-SUMIFS(conditions!$73:$73,conditions!$8:$8,"&lt;="&amp;BH$9,conditions!$9:$9,"&gt;="&amp;BH$9)-SUMIFS(conditions!$71:$71,conditions!$8:$8,"&lt;="&amp;BH$9,conditions!$9:$9,"&gt;="&amp;BH$9)&lt;$U$9,SUMIFS(20:20,$9:$9,BH$9-SUMIFS(conditions!$73:$73,conditions!$8:$8,"&lt;="&amp;BH$9,conditions!$9:$9,"&gt;="&amp;BH$9))*conditions!$U$69*conditions!$U$72,SUMIFS(20:20,$9:$9,BH$9-SUMIFS(conditions!$73:$73,conditions!$8:$8,"&lt;="&amp;BH$9,conditions!$9:$9,"&gt;="&amp;BH$9))*SUMIFS(conditions!$69:$69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*SUMIFS(conditions!$72:$72,conditions!$8:$8,"&lt;="&amp;BH$9-SUMIFS(conditions!$73:$73,conditions!$8:$8,"&lt;="&amp;BH$9,conditions!$9:$9,"&gt;="&amp;BH$9)-SUMIFS(conditions!$71:$71,conditions!$8:$8,"&lt;="&amp;BH$9,conditions!$9:$9,"&gt;="&amp;BH$9),conditions!$9:$9,"&gt;="&amp;BH$9-SUMIFS(conditions!$73:$73,conditions!$8:$8,"&lt;="&amp;BH$9,conditions!$9:$9,"&gt;="&amp;BH$9)-SUMIFS(conditions!$71:$71,conditions!$8:$8,"&lt;="&amp;BH$9,conditions!$9:$9,"&gt;="&amp;BH$9))))</f>
        <v>3.2400000000000029</v>
      </c>
      <c r="BI101" s="37">
        <f>IF(BI$9="",0,IF(BI$9-SUMIFS(conditions!$73:$73,conditions!$8:$8,"&lt;="&amp;BI$9,conditions!$9:$9,"&gt;="&amp;BI$9)-SUMIFS(conditions!$71:$71,conditions!$8:$8,"&lt;="&amp;BI$9,conditions!$9:$9,"&gt;="&amp;BI$9)&lt;$U$9,SUMIFS(20:20,$9:$9,BI$9-SUMIFS(conditions!$73:$73,conditions!$8:$8,"&lt;="&amp;BI$9,conditions!$9:$9,"&gt;="&amp;BI$9))*conditions!$U$69*conditions!$U$72,SUMIFS(20:20,$9:$9,BI$9-SUMIFS(conditions!$73:$73,conditions!$8:$8,"&lt;="&amp;BI$9,conditions!$9:$9,"&gt;="&amp;BI$9))*SUMIFS(conditions!$69:$69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*SUMIFS(conditions!$72:$72,conditions!$8:$8,"&lt;="&amp;BI$9-SUMIFS(conditions!$73:$73,conditions!$8:$8,"&lt;="&amp;BI$9,conditions!$9:$9,"&gt;="&amp;BI$9)-SUMIFS(conditions!$71:$71,conditions!$8:$8,"&lt;="&amp;BI$9,conditions!$9:$9,"&gt;="&amp;BI$9),conditions!$9:$9,"&gt;="&amp;BI$9-SUMIFS(conditions!$73:$73,conditions!$8:$8,"&lt;="&amp;BI$9,conditions!$9:$9,"&gt;="&amp;BI$9)-SUMIFS(conditions!$71:$71,conditions!$8:$8,"&lt;="&amp;BI$9,conditions!$9:$9,"&gt;="&amp;BI$9))))</f>
        <v>3.2400000000000029</v>
      </c>
      <c r="BJ101" s="37">
        <f>IF(BJ$9="",0,IF(BJ$9-SUMIFS(conditions!$73:$73,conditions!$8:$8,"&lt;="&amp;BJ$9,conditions!$9:$9,"&gt;="&amp;BJ$9)-SUMIFS(conditions!$71:$71,conditions!$8:$8,"&lt;="&amp;BJ$9,conditions!$9:$9,"&gt;="&amp;BJ$9)&lt;$U$9,SUMIFS(20:20,$9:$9,BJ$9-SUMIFS(conditions!$73:$73,conditions!$8:$8,"&lt;="&amp;BJ$9,conditions!$9:$9,"&gt;="&amp;BJ$9))*conditions!$U$69*conditions!$U$72,SUMIFS(20:20,$9:$9,BJ$9-SUMIFS(conditions!$73:$73,conditions!$8:$8,"&lt;="&amp;BJ$9,conditions!$9:$9,"&gt;="&amp;BJ$9))*SUMIFS(conditions!$69:$69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*SUMIFS(conditions!$72:$72,conditions!$8:$8,"&lt;="&amp;BJ$9-SUMIFS(conditions!$73:$73,conditions!$8:$8,"&lt;="&amp;BJ$9,conditions!$9:$9,"&gt;="&amp;BJ$9)-SUMIFS(conditions!$71:$71,conditions!$8:$8,"&lt;="&amp;BJ$9,conditions!$9:$9,"&gt;="&amp;BJ$9),conditions!$9:$9,"&gt;="&amp;BJ$9-SUMIFS(conditions!$73:$73,conditions!$8:$8,"&lt;="&amp;BJ$9,conditions!$9:$9,"&gt;="&amp;BJ$9)-SUMIFS(conditions!$71:$71,conditions!$8:$8,"&lt;="&amp;BJ$9,conditions!$9:$9,"&gt;="&amp;BJ$9))))</f>
        <v>0</v>
      </c>
      <c r="BK101" s="37">
        <f>IF(BK$9="",0,IF(BK$9-SUMIFS(conditions!$73:$73,conditions!$8:$8,"&lt;="&amp;BK$9,conditions!$9:$9,"&gt;="&amp;BK$9)-SUMIFS(conditions!$71:$71,conditions!$8:$8,"&lt;="&amp;BK$9,conditions!$9:$9,"&gt;="&amp;BK$9)&lt;$U$9,SUMIFS(20:20,$9:$9,BK$9-SUMIFS(conditions!$73:$73,conditions!$8:$8,"&lt;="&amp;BK$9,conditions!$9:$9,"&gt;="&amp;BK$9))*conditions!$U$69*conditions!$U$72,SUMIFS(20:20,$9:$9,BK$9-SUMIFS(conditions!$73:$73,conditions!$8:$8,"&lt;="&amp;BK$9,conditions!$9:$9,"&gt;="&amp;BK$9))*SUMIFS(conditions!$69:$69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*SUMIFS(conditions!$72:$72,conditions!$8:$8,"&lt;="&amp;BK$9-SUMIFS(conditions!$73:$73,conditions!$8:$8,"&lt;="&amp;BK$9,conditions!$9:$9,"&gt;="&amp;BK$9)-SUMIFS(conditions!$71:$71,conditions!$8:$8,"&lt;="&amp;BK$9,conditions!$9:$9,"&gt;="&amp;BK$9),conditions!$9:$9,"&gt;="&amp;BK$9-SUMIFS(conditions!$73:$73,conditions!$8:$8,"&lt;="&amp;BK$9,conditions!$9:$9,"&gt;="&amp;BK$9)-SUMIFS(conditions!$71:$71,conditions!$8:$8,"&lt;="&amp;BK$9,conditions!$9:$9,"&gt;="&amp;BK$9))))</f>
        <v>0</v>
      </c>
      <c r="BL101" s="37">
        <f>IF(BL$9="",0,IF(BL$9-SUMIFS(conditions!$73:$73,conditions!$8:$8,"&lt;="&amp;BL$9,conditions!$9:$9,"&gt;="&amp;BL$9)-SUMIFS(conditions!$71:$71,conditions!$8:$8,"&lt;="&amp;BL$9,conditions!$9:$9,"&gt;="&amp;BL$9)&lt;$U$9,SUMIFS(20:20,$9:$9,BL$9-SUMIFS(conditions!$73:$73,conditions!$8:$8,"&lt;="&amp;BL$9,conditions!$9:$9,"&gt;="&amp;BL$9))*conditions!$U$69*conditions!$U$72,SUMIFS(20:20,$9:$9,BL$9-SUMIFS(conditions!$73:$73,conditions!$8:$8,"&lt;="&amp;BL$9,conditions!$9:$9,"&gt;="&amp;BL$9))*SUMIFS(conditions!$69:$69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*SUMIFS(conditions!$72:$72,conditions!$8:$8,"&lt;="&amp;BL$9-SUMIFS(conditions!$73:$73,conditions!$8:$8,"&lt;="&amp;BL$9,conditions!$9:$9,"&gt;="&amp;BL$9)-SUMIFS(conditions!$71:$71,conditions!$8:$8,"&lt;="&amp;BL$9,conditions!$9:$9,"&gt;="&amp;BL$9),conditions!$9:$9,"&gt;="&amp;BL$9-SUMIFS(conditions!$73:$73,conditions!$8:$8,"&lt;="&amp;BL$9,conditions!$9:$9,"&gt;="&amp;BL$9)-SUMIFS(conditions!$71:$71,conditions!$8:$8,"&lt;="&amp;BL$9,conditions!$9:$9,"&gt;="&amp;BL$9))))</f>
        <v>3.2400000000000029</v>
      </c>
      <c r="BM101" s="37">
        <f>IF(BM$9="",0,IF(BM$9-SUMIFS(conditions!$73:$73,conditions!$8:$8,"&lt;="&amp;BM$9,conditions!$9:$9,"&gt;="&amp;BM$9)-SUMIFS(conditions!$71:$71,conditions!$8:$8,"&lt;="&amp;BM$9,conditions!$9:$9,"&gt;="&amp;BM$9)&lt;$U$9,SUMIFS(20:20,$9:$9,BM$9-SUMIFS(conditions!$73:$73,conditions!$8:$8,"&lt;="&amp;BM$9,conditions!$9:$9,"&gt;="&amp;BM$9))*conditions!$U$69*conditions!$U$72,SUMIFS(20:20,$9:$9,BM$9-SUMIFS(conditions!$73:$73,conditions!$8:$8,"&lt;="&amp;BM$9,conditions!$9:$9,"&gt;="&amp;BM$9))*SUMIFS(conditions!$69:$69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*SUMIFS(conditions!$72:$72,conditions!$8:$8,"&lt;="&amp;BM$9-SUMIFS(conditions!$73:$73,conditions!$8:$8,"&lt;="&amp;BM$9,conditions!$9:$9,"&gt;="&amp;BM$9)-SUMIFS(conditions!$71:$71,conditions!$8:$8,"&lt;="&amp;BM$9,conditions!$9:$9,"&gt;="&amp;BM$9),conditions!$9:$9,"&gt;="&amp;BM$9-SUMIFS(conditions!$73:$73,conditions!$8:$8,"&lt;="&amp;BM$9,conditions!$9:$9,"&gt;="&amp;BM$9)-SUMIFS(conditions!$71:$71,conditions!$8:$8,"&lt;="&amp;BM$9,conditions!$9:$9,"&gt;="&amp;BM$9))))</f>
        <v>3.2400000000000029</v>
      </c>
      <c r="BN101" s="37">
        <f>IF(BN$9="",0,IF(BN$9-SUMIFS(conditions!$73:$73,conditions!$8:$8,"&lt;="&amp;BN$9,conditions!$9:$9,"&gt;="&amp;BN$9)-SUMIFS(conditions!$71:$71,conditions!$8:$8,"&lt;="&amp;BN$9,conditions!$9:$9,"&gt;="&amp;BN$9)&lt;$U$9,SUMIFS(20:20,$9:$9,BN$9-SUMIFS(conditions!$73:$73,conditions!$8:$8,"&lt;="&amp;BN$9,conditions!$9:$9,"&gt;="&amp;BN$9))*conditions!$U$69*conditions!$U$72,SUMIFS(20:20,$9:$9,BN$9-SUMIFS(conditions!$73:$73,conditions!$8:$8,"&lt;="&amp;BN$9,conditions!$9:$9,"&gt;="&amp;BN$9))*SUMIFS(conditions!$69:$69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*SUMIFS(conditions!$72:$72,conditions!$8:$8,"&lt;="&amp;BN$9-SUMIFS(conditions!$73:$73,conditions!$8:$8,"&lt;="&amp;BN$9,conditions!$9:$9,"&gt;="&amp;BN$9)-SUMIFS(conditions!$71:$71,conditions!$8:$8,"&lt;="&amp;BN$9,conditions!$9:$9,"&gt;="&amp;BN$9),conditions!$9:$9,"&gt;="&amp;BN$9-SUMIFS(conditions!$73:$73,conditions!$8:$8,"&lt;="&amp;BN$9,conditions!$9:$9,"&gt;="&amp;BN$9)-SUMIFS(conditions!$71:$71,conditions!$8:$8,"&lt;="&amp;BN$9,conditions!$9:$9,"&gt;="&amp;BN$9))))</f>
        <v>3.2400000000000029</v>
      </c>
      <c r="BO101" s="37">
        <f>IF(BO$9="",0,IF(BO$9-SUMIFS(conditions!$73:$73,conditions!$8:$8,"&lt;="&amp;BO$9,conditions!$9:$9,"&gt;="&amp;BO$9)-SUMIFS(conditions!$71:$71,conditions!$8:$8,"&lt;="&amp;BO$9,conditions!$9:$9,"&gt;="&amp;BO$9)&lt;$U$9,SUMIFS(20:20,$9:$9,BO$9-SUMIFS(conditions!$73:$73,conditions!$8:$8,"&lt;="&amp;BO$9,conditions!$9:$9,"&gt;="&amp;BO$9))*conditions!$U$69*conditions!$U$72,SUMIFS(20:20,$9:$9,BO$9-SUMIFS(conditions!$73:$73,conditions!$8:$8,"&lt;="&amp;BO$9,conditions!$9:$9,"&gt;="&amp;BO$9))*SUMIFS(conditions!$69:$69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*SUMIFS(conditions!$72:$72,conditions!$8:$8,"&lt;="&amp;BO$9-SUMIFS(conditions!$73:$73,conditions!$8:$8,"&lt;="&amp;BO$9,conditions!$9:$9,"&gt;="&amp;BO$9)-SUMIFS(conditions!$71:$71,conditions!$8:$8,"&lt;="&amp;BO$9,conditions!$9:$9,"&gt;="&amp;BO$9),conditions!$9:$9,"&gt;="&amp;BO$9-SUMIFS(conditions!$73:$73,conditions!$8:$8,"&lt;="&amp;BO$9,conditions!$9:$9,"&gt;="&amp;BO$9)-SUMIFS(conditions!$71:$71,conditions!$8:$8,"&lt;="&amp;BO$9,conditions!$9:$9,"&gt;="&amp;BO$9))))</f>
        <v>4.0500000000000034</v>
      </c>
      <c r="BP101" s="37">
        <f>IF(BP$9="",0,IF(BP$9-SUMIFS(conditions!$73:$73,conditions!$8:$8,"&lt;="&amp;BP$9,conditions!$9:$9,"&gt;="&amp;BP$9)-SUMIFS(conditions!$71:$71,conditions!$8:$8,"&lt;="&amp;BP$9,conditions!$9:$9,"&gt;="&amp;BP$9)&lt;$U$9,SUMIFS(20:20,$9:$9,BP$9-SUMIFS(conditions!$73:$73,conditions!$8:$8,"&lt;="&amp;BP$9,conditions!$9:$9,"&gt;="&amp;BP$9))*conditions!$U$69*conditions!$U$72,SUMIFS(20:20,$9:$9,BP$9-SUMIFS(conditions!$73:$73,conditions!$8:$8,"&lt;="&amp;BP$9,conditions!$9:$9,"&gt;="&amp;BP$9))*SUMIFS(conditions!$69:$69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*SUMIFS(conditions!$72:$72,conditions!$8:$8,"&lt;="&amp;BP$9-SUMIFS(conditions!$73:$73,conditions!$8:$8,"&lt;="&amp;BP$9,conditions!$9:$9,"&gt;="&amp;BP$9)-SUMIFS(conditions!$71:$71,conditions!$8:$8,"&lt;="&amp;BP$9,conditions!$9:$9,"&gt;="&amp;BP$9),conditions!$9:$9,"&gt;="&amp;BP$9-SUMIFS(conditions!$73:$73,conditions!$8:$8,"&lt;="&amp;BP$9,conditions!$9:$9,"&gt;="&amp;BP$9)-SUMIFS(conditions!$71:$71,conditions!$8:$8,"&lt;="&amp;BP$9,conditions!$9:$9,"&gt;="&amp;BP$9))))</f>
        <v>4.0500000000000034</v>
      </c>
      <c r="BQ101" s="37">
        <f>IF(BQ$9="",0,IF(BQ$9-SUMIFS(conditions!$73:$73,conditions!$8:$8,"&lt;="&amp;BQ$9,conditions!$9:$9,"&gt;="&amp;BQ$9)-SUMIFS(conditions!$71:$71,conditions!$8:$8,"&lt;="&amp;BQ$9,conditions!$9:$9,"&gt;="&amp;BQ$9)&lt;$U$9,SUMIFS(20:20,$9:$9,BQ$9-SUMIFS(conditions!$73:$73,conditions!$8:$8,"&lt;="&amp;BQ$9,conditions!$9:$9,"&gt;="&amp;BQ$9))*conditions!$U$69*conditions!$U$72,SUMIFS(20:20,$9:$9,BQ$9-SUMIFS(conditions!$73:$73,conditions!$8:$8,"&lt;="&amp;BQ$9,conditions!$9:$9,"&gt;="&amp;BQ$9))*SUMIFS(conditions!$69:$69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*SUMIFS(conditions!$72:$72,conditions!$8:$8,"&lt;="&amp;BQ$9-SUMIFS(conditions!$73:$73,conditions!$8:$8,"&lt;="&amp;BQ$9,conditions!$9:$9,"&gt;="&amp;BQ$9)-SUMIFS(conditions!$71:$71,conditions!$8:$8,"&lt;="&amp;BQ$9,conditions!$9:$9,"&gt;="&amp;BQ$9),conditions!$9:$9,"&gt;="&amp;BQ$9-SUMIFS(conditions!$73:$73,conditions!$8:$8,"&lt;="&amp;BQ$9,conditions!$9:$9,"&gt;="&amp;BQ$9)-SUMIFS(conditions!$71:$71,conditions!$8:$8,"&lt;="&amp;BQ$9,conditions!$9:$9,"&gt;="&amp;BQ$9))))</f>
        <v>0</v>
      </c>
      <c r="BR101" s="37">
        <f>IF(BR$9="",0,IF(BR$9-SUMIFS(conditions!$73:$73,conditions!$8:$8,"&lt;="&amp;BR$9,conditions!$9:$9,"&gt;="&amp;BR$9)-SUMIFS(conditions!$71:$71,conditions!$8:$8,"&lt;="&amp;BR$9,conditions!$9:$9,"&gt;="&amp;BR$9)&lt;$U$9,SUMIFS(20:20,$9:$9,BR$9-SUMIFS(conditions!$73:$73,conditions!$8:$8,"&lt;="&amp;BR$9,conditions!$9:$9,"&gt;="&amp;BR$9))*conditions!$U$69*conditions!$U$72,SUMIFS(20:20,$9:$9,BR$9-SUMIFS(conditions!$73:$73,conditions!$8:$8,"&lt;="&amp;BR$9,conditions!$9:$9,"&gt;="&amp;BR$9))*SUMIFS(conditions!$69:$69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*SUMIFS(conditions!$72:$72,conditions!$8:$8,"&lt;="&amp;BR$9-SUMIFS(conditions!$73:$73,conditions!$8:$8,"&lt;="&amp;BR$9,conditions!$9:$9,"&gt;="&amp;BR$9)-SUMIFS(conditions!$71:$71,conditions!$8:$8,"&lt;="&amp;BR$9,conditions!$9:$9,"&gt;="&amp;BR$9),conditions!$9:$9,"&gt;="&amp;BR$9-SUMIFS(conditions!$73:$73,conditions!$8:$8,"&lt;="&amp;BR$9,conditions!$9:$9,"&gt;="&amp;BR$9)-SUMIFS(conditions!$71:$71,conditions!$8:$8,"&lt;="&amp;BR$9,conditions!$9:$9,"&gt;="&amp;BR$9))))</f>
        <v>0</v>
      </c>
      <c r="BS101" s="37">
        <f>IF(BS$9="",0,IF(BS$9-SUMIFS(conditions!$73:$73,conditions!$8:$8,"&lt;="&amp;BS$9,conditions!$9:$9,"&gt;="&amp;BS$9)-SUMIFS(conditions!$71:$71,conditions!$8:$8,"&lt;="&amp;BS$9,conditions!$9:$9,"&gt;="&amp;BS$9)&lt;$U$9,SUMIFS(20:20,$9:$9,BS$9-SUMIFS(conditions!$73:$73,conditions!$8:$8,"&lt;="&amp;BS$9,conditions!$9:$9,"&gt;="&amp;BS$9))*conditions!$U$69*conditions!$U$72,SUMIFS(20:20,$9:$9,BS$9-SUMIFS(conditions!$73:$73,conditions!$8:$8,"&lt;="&amp;BS$9,conditions!$9:$9,"&gt;="&amp;BS$9))*SUMIFS(conditions!$69:$69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*SUMIFS(conditions!$72:$72,conditions!$8:$8,"&lt;="&amp;BS$9-SUMIFS(conditions!$73:$73,conditions!$8:$8,"&lt;="&amp;BS$9,conditions!$9:$9,"&gt;="&amp;BS$9)-SUMIFS(conditions!$71:$71,conditions!$8:$8,"&lt;="&amp;BS$9,conditions!$9:$9,"&gt;="&amp;BS$9),conditions!$9:$9,"&gt;="&amp;BS$9-SUMIFS(conditions!$73:$73,conditions!$8:$8,"&lt;="&amp;BS$9,conditions!$9:$9,"&gt;="&amp;BS$9)-SUMIFS(conditions!$71:$71,conditions!$8:$8,"&lt;="&amp;BS$9,conditions!$9:$9,"&gt;="&amp;BS$9))))</f>
        <v>4.0500000000000034</v>
      </c>
      <c r="BT101" s="37">
        <f>IF(BT$9="",0,IF(BT$9-SUMIFS(conditions!$73:$73,conditions!$8:$8,"&lt;="&amp;BT$9,conditions!$9:$9,"&gt;="&amp;BT$9)-SUMIFS(conditions!$71:$71,conditions!$8:$8,"&lt;="&amp;BT$9,conditions!$9:$9,"&gt;="&amp;BT$9)&lt;$U$9,SUMIFS(20:20,$9:$9,BT$9-SUMIFS(conditions!$73:$73,conditions!$8:$8,"&lt;="&amp;BT$9,conditions!$9:$9,"&gt;="&amp;BT$9))*conditions!$U$69*conditions!$U$72,SUMIFS(20:20,$9:$9,BT$9-SUMIFS(conditions!$73:$73,conditions!$8:$8,"&lt;="&amp;BT$9,conditions!$9:$9,"&gt;="&amp;BT$9))*SUMIFS(conditions!$69:$69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*SUMIFS(conditions!$72:$72,conditions!$8:$8,"&lt;="&amp;BT$9-SUMIFS(conditions!$73:$73,conditions!$8:$8,"&lt;="&amp;BT$9,conditions!$9:$9,"&gt;="&amp;BT$9)-SUMIFS(conditions!$71:$71,conditions!$8:$8,"&lt;="&amp;BT$9,conditions!$9:$9,"&gt;="&amp;BT$9),conditions!$9:$9,"&gt;="&amp;BT$9-SUMIFS(conditions!$73:$73,conditions!$8:$8,"&lt;="&amp;BT$9,conditions!$9:$9,"&gt;="&amp;BT$9)-SUMIFS(conditions!$71:$71,conditions!$8:$8,"&lt;="&amp;BT$9,conditions!$9:$9,"&gt;="&amp;BT$9))))</f>
        <v>4.0500000000000034</v>
      </c>
      <c r="BU101" s="37">
        <f>IF(BU$9="",0,IF(BU$9-SUMIFS(conditions!$73:$73,conditions!$8:$8,"&lt;="&amp;BU$9,conditions!$9:$9,"&gt;="&amp;BU$9)-SUMIFS(conditions!$71:$71,conditions!$8:$8,"&lt;="&amp;BU$9,conditions!$9:$9,"&gt;="&amp;BU$9)&lt;$U$9,SUMIFS(20:20,$9:$9,BU$9-SUMIFS(conditions!$73:$73,conditions!$8:$8,"&lt;="&amp;BU$9,conditions!$9:$9,"&gt;="&amp;BU$9))*conditions!$U$69*conditions!$U$72,SUMIFS(20:20,$9:$9,BU$9-SUMIFS(conditions!$73:$73,conditions!$8:$8,"&lt;="&amp;BU$9,conditions!$9:$9,"&gt;="&amp;BU$9))*SUMIFS(conditions!$69:$69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*SUMIFS(conditions!$72:$72,conditions!$8:$8,"&lt;="&amp;BU$9-SUMIFS(conditions!$73:$73,conditions!$8:$8,"&lt;="&amp;BU$9,conditions!$9:$9,"&gt;="&amp;BU$9)-SUMIFS(conditions!$71:$71,conditions!$8:$8,"&lt;="&amp;BU$9,conditions!$9:$9,"&gt;="&amp;BU$9),conditions!$9:$9,"&gt;="&amp;BU$9-SUMIFS(conditions!$73:$73,conditions!$8:$8,"&lt;="&amp;BU$9,conditions!$9:$9,"&gt;="&amp;BU$9)-SUMIFS(conditions!$71:$71,conditions!$8:$8,"&lt;="&amp;BU$9,conditions!$9:$9,"&gt;="&amp;BU$9))))</f>
        <v>4.0500000000000034</v>
      </c>
      <c r="BV101" s="37">
        <f>IF(BV$9="",0,IF(BV$9-SUMIFS(conditions!$73:$73,conditions!$8:$8,"&lt;="&amp;BV$9,conditions!$9:$9,"&gt;="&amp;BV$9)-SUMIFS(conditions!$71:$71,conditions!$8:$8,"&lt;="&amp;BV$9,conditions!$9:$9,"&gt;="&amp;BV$9)&lt;$U$9,SUMIFS(20:20,$9:$9,BV$9-SUMIFS(conditions!$73:$73,conditions!$8:$8,"&lt;="&amp;BV$9,conditions!$9:$9,"&gt;="&amp;BV$9))*conditions!$U$69*conditions!$U$72,SUMIFS(20:20,$9:$9,BV$9-SUMIFS(conditions!$73:$73,conditions!$8:$8,"&lt;="&amp;BV$9,conditions!$9:$9,"&gt;="&amp;BV$9))*SUMIFS(conditions!$69:$69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*SUMIFS(conditions!$72:$72,conditions!$8:$8,"&lt;="&amp;BV$9-SUMIFS(conditions!$73:$73,conditions!$8:$8,"&lt;="&amp;BV$9,conditions!$9:$9,"&gt;="&amp;BV$9)-SUMIFS(conditions!$71:$71,conditions!$8:$8,"&lt;="&amp;BV$9,conditions!$9:$9,"&gt;="&amp;BV$9),conditions!$9:$9,"&gt;="&amp;BV$9-SUMIFS(conditions!$73:$73,conditions!$8:$8,"&lt;="&amp;BV$9,conditions!$9:$9,"&gt;="&amp;BV$9)-SUMIFS(conditions!$71:$71,conditions!$8:$8,"&lt;="&amp;BV$9,conditions!$9:$9,"&gt;="&amp;BV$9))))</f>
        <v>4.0500000000000034</v>
      </c>
      <c r="BW101" s="37">
        <f>IF(BW$9="",0,IF(BW$9-SUMIFS(conditions!$73:$73,conditions!$8:$8,"&lt;="&amp;BW$9,conditions!$9:$9,"&gt;="&amp;BW$9)-SUMIFS(conditions!$71:$71,conditions!$8:$8,"&lt;="&amp;BW$9,conditions!$9:$9,"&gt;="&amp;BW$9)&lt;$U$9,SUMIFS(20:20,$9:$9,BW$9-SUMIFS(conditions!$73:$73,conditions!$8:$8,"&lt;="&amp;BW$9,conditions!$9:$9,"&gt;="&amp;BW$9))*conditions!$U$69*conditions!$U$72,SUMIFS(20:20,$9:$9,BW$9-SUMIFS(conditions!$73:$73,conditions!$8:$8,"&lt;="&amp;BW$9,conditions!$9:$9,"&gt;="&amp;BW$9))*SUMIFS(conditions!$69:$69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*SUMIFS(conditions!$72:$72,conditions!$8:$8,"&lt;="&amp;BW$9-SUMIFS(conditions!$73:$73,conditions!$8:$8,"&lt;="&amp;BW$9,conditions!$9:$9,"&gt;="&amp;BW$9)-SUMIFS(conditions!$71:$71,conditions!$8:$8,"&lt;="&amp;BW$9,conditions!$9:$9,"&gt;="&amp;BW$9),conditions!$9:$9,"&gt;="&amp;BW$9-SUMIFS(conditions!$73:$73,conditions!$8:$8,"&lt;="&amp;BW$9,conditions!$9:$9,"&gt;="&amp;BW$9)-SUMIFS(conditions!$71:$71,conditions!$8:$8,"&lt;="&amp;BW$9,conditions!$9:$9,"&gt;="&amp;BW$9))))</f>
        <v>4.0500000000000034</v>
      </c>
      <c r="BX101" s="37">
        <f>IF(BX$9="",0,IF(BX$9-SUMIFS(conditions!$73:$73,conditions!$8:$8,"&lt;="&amp;BX$9,conditions!$9:$9,"&gt;="&amp;BX$9)-SUMIFS(conditions!$71:$71,conditions!$8:$8,"&lt;="&amp;BX$9,conditions!$9:$9,"&gt;="&amp;BX$9)&lt;$U$9,SUMIFS(20:20,$9:$9,BX$9-SUMIFS(conditions!$73:$73,conditions!$8:$8,"&lt;="&amp;BX$9,conditions!$9:$9,"&gt;="&amp;BX$9))*conditions!$U$69*conditions!$U$72,SUMIFS(20:20,$9:$9,BX$9-SUMIFS(conditions!$73:$73,conditions!$8:$8,"&lt;="&amp;BX$9,conditions!$9:$9,"&gt;="&amp;BX$9))*SUMIFS(conditions!$69:$69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*SUMIFS(conditions!$72:$72,conditions!$8:$8,"&lt;="&amp;BX$9-SUMIFS(conditions!$73:$73,conditions!$8:$8,"&lt;="&amp;BX$9,conditions!$9:$9,"&gt;="&amp;BX$9)-SUMIFS(conditions!$71:$71,conditions!$8:$8,"&lt;="&amp;BX$9,conditions!$9:$9,"&gt;="&amp;BX$9),conditions!$9:$9,"&gt;="&amp;BX$9-SUMIFS(conditions!$73:$73,conditions!$8:$8,"&lt;="&amp;BX$9,conditions!$9:$9,"&gt;="&amp;BX$9)-SUMIFS(conditions!$71:$71,conditions!$8:$8,"&lt;="&amp;BX$9,conditions!$9:$9,"&gt;="&amp;BX$9))))</f>
        <v>0</v>
      </c>
      <c r="BY101" s="37">
        <f>IF(BY$9="",0,IF(BY$9-SUMIFS(conditions!$73:$73,conditions!$8:$8,"&lt;="&amp;BY$9,conditions!$9:$9,"&gt;="&amp;BY$9)-SUMIFS(conditions!$71:$71,conditions!$8:$8,"&lt;="&amp;BY$9,conditions!$9:$9,"&gt;="&amp;BY$9)&lt;$U$9,SUMIFS(20:20,$9:$9,BY$9-SUMIFS(conditions!$73:$73,conditions!$8:$8,"&lt;="&amp;BY$9,conditions!$9:$9,"&gt;="&amp;BY$9))*conditions!$U$69*conditions!$U$72,SUMIFS(20:20,$9:$9,BY$9-SUMIFS(conditions!$73:$73,conditions!$8:$8,"&lt;="&amp;BY$9,conditions!$9:$9,"&gt;="&amp;BY$9))*SUMIFS(conditions!$69:$69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*SUMIFS(conditions!$72:$72,conditions!$8:$8,"&lt;="&amp;BY$9-SUMIFS(conditions!$73:$73,conditions!$8:$8,"&lt;="&amp;BY$9,conditions!$9:$9,"&gt;="&amp;BY$9)-SUMIFS(conditions!$71:$71,conditions!$8:$8,"&lt;="&amp;BY$9,conditions!$9:$9,"&gt;="&amp;BY$9),conditions!$9:$9,"&gt;="&amp;BY$9-SUMIFS(conditions!$73:$73,conditions!$8:$8,"&lt;="&amp;BY$9,conditions!$9:$9,"&gt;="&amp;BY$9)-SUMIFS(conditions!$71:$71,conditions!$8:$8,"&lt;="&amp;BY$9,conditions!$9:$9,"&gt;="&amp;BY$9))))</f>
        <v>0</v>
      </c>
      <c r="BZ101" s="37">
        <f>IF(BZ$9="",0,IF(BZ$9-SUMIFS(conditions!$73:$73,conditions!$8:$8,"&lt;="&amp;BZ$9,conditions!$9:$9,"&gt;="&amp;BZ$9)-SUMIFS(conditions!$71:$71,conditions!$8:$8,"&lt;="&amp;BZ$9,conditions!$9:$9,"&gt;="&amp;BZ$9)&lt;$U$9,SUMIFS(20:20,$9:$9,BZ$9-SUMIFS(conditions!$73:$73,conditions!$8:$8,"&lt;="&amp;BZ$9,conditions!$9:$9,"&gt;="&amp;BZ$9))*conditions!$U$69*conditions!$U$72,SUMIFS(20:20,$9:$9,BZ$9-SUMIFS(conditions!$73:$73,conditions!$8:$8,"&lt;="&amp;BZ$9,conditions!$9:$9,"&gt;="&amp;BZ$9))*SUMIFS(conditions!$69:$69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*SUMIFS(conditions!$72:$72,conditions!$8:$8,"&lt;="&amp;BZ$9-SUMIFS(conditions!$73:$73,conditions!$8:$8,"&lt;="&amp;BZ$9,conditions!$9:$9,"&gt;="&amp;BZ$9)-SUMIFS(conditions!$71:$71,conditions!$8:$8,"&lt;="&amp;BZ$9,conditions!$9:$9,"&gt;="&amp;BZ$9),conditions!$9:$9,"&gt;="&amp;BZ$9-SUMIFS(conditions!$73:$73,conditions!$8:$8,"&lt;="&amp;BZ$9,conditions!$9:$9,"&gt;="&amp;BZ$9)-SUMIFS(conditions!$71:$71,conditions!$8:$8,"&lt;="&amp;BZ$9,conditions!$9:$9,"&gt;="&amp;BZ$9))))</f>
        <v>4.0500000000000034</v>
      </c>
      <c r="CA101" s="37">
        <f>IF(CA$9="",0,IF(CA$9-SUMIFS(conditions!$73:$73,conditions!$8:$8,"&lt;="&amp;CA$9,conditions!$9:$9,"&gt;="&amp;CA$9)-SUMIFS(conditions!$71:$71,conditions!$8:$8,"&lt;="&amp;CA$9,conditions!$9:$9,"&gt;="&amp;CA$9)&lt;$U$9,SUMIFS(20:20,$9:$9,CA$9-SUMIFS(conditions!$73:$73,conditions!$8:$8,"&lt;="&amp;CA$9,conditions!$9:$9,"&gt;="&amp;CA$9))*conditions!$U$69*conditions!$U$72,SUMIFS(20:20,$9:$9,CA$9-SUMIFS(conditions!$73:$73,conditions!$8:$8,"&lt;="&amp;CA$9,conditions!$9:$9,"&gt;="&amp;CA$9))*SUMIFS(conditions!$69:$69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*SUMIFS(conditions!$72:$72,conditions!$8:$8,"&lt;="&amp;CA$9-SUMIFS(conditions!$73:$73,conditions!$8:$8,"&lt;="&amp;CA$9,conditions!$9:$9,"&gt;="&amp;CA$9)-SUMIFS(conditions!$71:$71,conditions!$8:$8,"&lt;="&amp;CA$9,conditions!$9:$9,"&gt;="&amp;CA$9),conditions!$9:$9,"&gt;="&amp;CA$9-SUMIFS(conditions!$73:$73,conditions!$8:$8,"&lt;="&amp;CA$9,conditions!$9:$9,"&gt;="&amp;CA$9)-SUMIFS(conditions!$71:$71,conditions!$8:$8,"&lt;="&amp;CA$9,conditions!$9:$9,"&gt;="&amp;CA$9))))</f>
        <v>4.0500000000000034</v>
      </c>
      <c r="CB101" s="37">
        <f>IF(CB$9="",0,IF(CB$9-SUMIFS(conditions!$73:$73,conditions!$8:$8,"&lt;="&amp;CB$9,conditions!$9:$9,"&gt;="&amp;CB$9)-SUMIFS(conditions!$71:$71,conditions!$8:$8,"&lt;="&amp;CB$9,conditions!$9:$9,"&gt;="&amp;CB$9)&lt;$U$9,SUMIFS(20:20,$9:$9,CB$9-SUMIFS(conditions!$73:$73,conditions!$8:$8,"&lt;="&amp;CB$9,conditions!$9:$9,"&gt;="&amp;CB$9))*conditions!$U$69*conditions!$U$72,SUMIFS(20:20,$9:$9,CB$9-SUMIFS(conditions!$73:$73,conditions!$8:$8,"&lt;="&amp;CB$9,conditions!$9:$9,"&gt;="&amp;CB$9))*SUMIFS(conditions!$69:$69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*SUMIFS(conditions!$72:$72,conditions!$8:$8,"&lt;="&amp;CB$9-SUMIFS(conditions!$73:$73,conditions!$8:$8,"&lt;="&amp;CB$9,conditions!$9:$9,"&gt;="&amp;CB$9)-SUMIFS(conditions!$71:$71,conditions!$8:$8,"&lt;="&amp;CB$9,conditions!$9:$9,"&gt;="&amp;CB$9),conditions!$9:$9,"&gt;="&amp;CB$9-SUMIFS(conditions!$73:$73,conditions!$8:$8,"&lt;="&amp;CB$9,conditions!$9:$9,"&gt;="&amp;CB$9)-SUMIFS(conditions!$71:$71,conditions!$8:$8,"&lt;="&amp;CB$9,conditions!$9:$9,"&gt;="&amp;CB$9))))</f>
        <v>4.0500000000000034</v>
      </c>
      <c r="CC101" s="37">
        <f>IF(CC$9="",0,IF(CC$9-SUMIFS(conditions!$73:$73,conditions!$8:$8,"&lt;="&amp;CC$9,conditions!$9:$9,"&gt;="&amp;CC$9)-SUMIFS(conditions!$71:$71,conditions!$8:$8,"&lt;="&amp;CC$9,conditions!$9:$9,"&gt;="&amp;CC$9)&lt;$U$9,SUMIFS(20:20,$9:$9,CC$9-SUMIFS(conditions!$73:$73,conditions!$8:$8,"&lt;="&amp;CC$9,conditions!$9:$9,"&gt;="&amp;CC$9))*conditions!$U$69*conditions!$U$72,SUMIFS(20:20,$9:$9,CC$9-SUMIFS(conditions!$73:$73,conditions!$8:$8,"&lt;="&amp;CC$9,conditions!$9:$9,"&gt;="&amp;CC$9))*SUMIFS(conditions!$69:$69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*SUMIFS(conditions!$72:$72,conditions!$8:$8,"&lt;="&amp;CC$9-SUMIFS(conditions!$73:$73,conditions!$8:$8,"&lt;="&amp;CC$9,conditions!$9:$9,"&gt;="&amp;CC$9)-SUMIFS(conditions!$71:$71,conditions!$8:$8,"&lt;="&amp;CC$9,conditions!$9:$9,"&gt;="&amp;CC$9),conditions!$9:$9,"&gt;="&amp;CC$9-SUMIFS(conditions!$73:$73,conditions!$8:$8,"&lt;="&amp;CC$9,conditions!$9:$9,"&gt;="&amp;CC$9)-SUMIFS(conditions!$71:$71,conditions!$8:$8,"&lt;="&amp;CC$9,conditions!$9:$9,"&gt;="&amp;CC$9))))</f>
        <v>4.0500000000000034</v>
      </c>
      <c r="CD101" s="37">
        <f>IF(CD$9="",0,IF(CD$9-SUMIFS(conditions!$73:$73,conditions!$8:$8,"&lt;="&amp;CD$9,conditions!$9:$9,"&gt;="&amp;CD$9)-SUMIFS(conditions!$71:$71,conditions!$8:$8,"&lt;="&amp;CD$9,conditions!$9:$9,"&gt;="&amp;CD$9)&lt;$U$9,SUMIFS(20:20,$9:$9,CD$9-SUMIFS(conditions!$73:$73,conditions!$8:$8,"&lt;="&amp;CD$9,conditions!$9:$9,"&gt;="&amp;CD$9))*conditions!$U$69*conditions!$U$72,SUMIFS(20:20,$9:$9,CD$9-SUMIFS(conditions!$73:$73,conditions!$8:$8,"&lt;="&amp;CD$9,conditions!$9:$9,"&gt;="&amp;CD$9))*SUMIFS(conditions!$69:$69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*SUMIFS(conditions!$72:$72,conditions!$8:$8,"&lt;="&amp;CD$9-SUMIFS(conditions!$73:$73,conditions!$8:$8,"&lt;="&amp;CD$9,conditions!$9:$9,"&gt;="&amp;CD$9)-SUMIFS(conditions!$71:$71,conditions!$8:$8,"&lt;="&amp;CD$9,conditions!$9:$9,"&gt;="&amp;CD$9),conditions!$9:$9,"&gt;="&amp;CD$9-SUMIFS(conditions!$73:$73,conditions!$8:$8,"&lt;="&amp;CD$9,conditions!$9:$9,"&gt;="&amp;CD$9)-SUMIFS(conditions!$71:$71,conditions!$8:$8,"&lt;="&amp;CD$9,conditions!$9:$9,"&gt;="&amp;CD$9))))</f>
        <v>4.0500000000000034</v>
      </c>
      <c r="CE101" s="37">
        <f>IF(CE$9="",0,IF(CE$9-SUMIFS(conditions!$73:$73,conditions!$8:$8,"&lt;="&amp;CE$9,conditions!$9:$9,"&gt;="&amp;CE$9)-SUMIFS(conditions!$71:$71,conditions!$8:$8,"&lt;="&amp;CE$9,conditions!$9:$9,"&gt;="&amp;CE$9)&lt;$U$9,SUMIFS(20:20,$9:$9,CE$9-SUMIFS(conditions!$73:$73,conditions!$8:$8,"&lt;="&amp;CE$9,conditions!$9:$9,"&gt;="&amp;CE$9))*conditions!$U$69*conditions!$U$72,SUMIFS(20:20,$9:$9,CE$9-SUMIFS(conditions!$73:$73,conditions!$8:$8,"&lt;="&amp;CE$9,conditions!$9:$9,"&gt;="&amp;CE$9))*SUMIFS(conditions!$69:$69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*SUMIFS(conditions!$72:$72,conditions!$8:$8,"&lt;="&amp;CE$9-SUMIFS(conditions!$73:$73,conditions!$8:$8,"&lt;="&amp;CE$9,conditions!$9:$9,"&gt;="&amp;CE$9)-SUMIFS(conditions!$71:$71,conditions!$8:$8,"&lt;="&amp;CE$9,conditions!$9:$9,"&gt;="&amp;CE$9),conditions!$9:$9,"&gt;="&amp;CE$9-SUMIFS(conditions!$73:$73,conditions!$8:$8,"&lt;="&amp;CE$9,conditions!$9:$9,"&gt;="&amp;CE$9)-SUMIFS(conditions!$71:$71,conditions!$8:$8,"&lt;="&amp;CE$9,conditions!$9:$9,"&gt;="&amp;CE$9))))</f>
        <v>0</v>
      </c>
      <c r="CF101" s="37">
        <f>IF(CF$9="",0,IF(CF$9-SUMIFS(conditions!$73:$73,conditions!$8:$8,"&lt;="&amp;CF$9,conditions!$9:$9,"&gt;="&amp;CF$9)-SUMIFS(conditions!$71:$71,conditions!$8:$8,"&lt;="&amp;CF$9,conditions!$9:$9,"&gt;="&amp;CF$9)&lt;$U$9,SUMIFS(20:20,$9:$9,CF$9-SUMIFS(conditions!$73:$73,conditions!$8:$8,"&lt;="&amp;CF$9,conditions!$9:$9,"&gt;="&amp;CF$9))*conditions!$U$69*conditions!$U$72,SUMIFS(20:20,$9:$9,CF$9-SUMIFS(conditions!$73:$73,conditions!$8:$8,"&lt;="&amp;CF$9,conditions!$9:$9,"&gt;="&amp;CF$9))*SUMIFS(conditions!$69:$69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*SUMIFS(conditions!$72:$72,conditions!$8:$8,"&lt;="&amp;CF$9-SUMIFS(conditions!$73:$73,conditions!$8:$8,"&lt;="&amp;CF$9,conditions!$9:$9,"&gt;="&amp;CF$9)-SUMIFS(conditions!$71:$71,conditions!$8:$8,"&lt;="&amp;CF$9,conditions!$9:$9,"&gt;="&amp;CF$9),conditions!$9:$9,"&gt;="&amp;CF$9-SUMIFS(conditions!$73:$73,conditions!$8:$8,"&lt;="&amp;CF$9,conditions!$9:$9,"&gt;="&amp;CF$9)-SUMIFS(conditions!$71:$71,conditions!$8:$8,"&lt;="&amp;CF$9,conditions!$9:$9,"&gt;="&amp;CF$9))))</f>
        <v>0</v>
      </c>
      <c r="CG101" s="37">
        <f>IF(CG$9="",0,IF(CG$9-SUMIFS(conditions!$73:$73,conditions!$8:$8,"&lt;="&amp;CG$9,conditions!$9:$9,"&gt;="&amp;CG$9)-SUMIFS(conditions!$71:$71,conditions!$8:$8,"&lt;="&amp;CG$9,conditions!$9:$9,"&gt;="&amp;CG$9)&lt;$U$9,SUMIFS(20:20,$9:$9,CG$9-SUMIFS(conditions!$73:$73,conditions!$8:$8,"&lt;="&amp;CG$9,conditions!$9:$9,"&gt;="&amp;CG$9))*conditions!$U$69*conditions!$U$72,SUMIFS(20:20,$9:$9,CG$9-SUMIFS(conditions!$73:$73,conditions!$8:$8,"&lt;="&amp;CG$9,conditions!$9:$9,"&gt;="&amp;CG$9))*SUMIFS(conditions!$69:$69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*SUMIFS(conditions!$72:$72,conditions!$8:$8,"&lt;="&amp;CG$9-SUMIFS(conditions!$73:$73,conditions!$8:$8,"&lt;="&amp;CG$9,conditions!$9:$9,"&gt;="&amp;CG$9)-SUMIFS(conditions!$71:$71,conditions!$8:$8,"&lt;="&amp;CG$9,conditions!$9:$9,"&gt;="&amp;CG$9),conditions!$9:$9,"&gt;="&amp;CG$9-SUMIFS(conditions!$73:$73,conditions!$8:$8,"&lt;="&amp;CG$9,conditions!$9:$9,"&gt;="&amp;CG$9)-SUMIFS(conditions!$71:$71,conditions!$8:$8,"&lt;="&amp;CG$9,conditions!$9:$9,"&gt;="&amp;CG$9))))</f>
        <v>4.0500000000000034</v>
      </c>
      <c r="CH101" s="37">
        <f>IF(CH$9="",0,IF(CH$9-SUMIFS(conditions!$73:$73,conditions!$8:$8,"&lt;="&amp;CH$9,conditions!$9:$9,"&gt;="&amp;CH$9)-SUMIFS(conditions!$71:$71,conditions!$8:$8,"&lt;="&amp;CH$9,conditions!$9:$9,"&gt;="&amp;CH$9)&lt;$U$9,SUMIFS(20:20,$9:$9,CH$9-SUMIFS(conditions!$73:$73,conditions!$8:$8,"&lt;="&amp;CH$9,conditions!$9:$9,"&gt;="&amp;CH$9))*conditions!$U$69*conditions!$U$72,SUMIFS(20:20,$9:$9,CH$9-SUMIFS(conditions!$73:$73,conditions!$8:$8,"&lt;="&amp;CH$9,conditions!$9:$9,"&gt;="&amp;CH$9))*SUMIFS(conditions!$69:$69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*SUMIFS(conditions!$72:$72,conditions!$8:$8,"&lt;="&amp;CH$9-SUMIFS(conditions!$73:$73,conditions!$8:$8,"&lt;="&amp;CH$9,conditions!$9:$9,"&gt;="&amp;CH$9)-SUMIFS(conditions!$71:$71,conditions!$8:$8,"&lt;="&amp;CH$9,conditions!$9:$9,"&gt;="&amp;CH$9),conditions!$9:$9,"&gt;="&amp;CH$9-SUMIFS(conditions!$73:$73,conditions!$8:$8,"&lt;="&amp;CH$9,conditions!$9:$9,"&gt;="&amp;CH$9)-SUMIFS(conditions!$71:$71,conditions!$8:$8,"&lt;="&amp;CH$9,conditions!$9:$9,"&gt;="&amp;CH$9))))</f>
        <v>4.0500000000000034</v>
      </c>
      <c r="CI101" s="37">
        <f>IF(CI$9="",0,IF(CI$9-SUMIFS(conditions!$73:$73,conditions!$8:$8,"&lt;="&amp;CI$9,conditions!$9:$9,"&gt;="&amp;CI$9)-SUMIFS(conditions!$71:$71,conditions!$8:$8,"&lt;="&amp;CI$9,conditions!$9:$9,"&gt;="&amp;CI$9)&lt;$U$9,SUMIFS(20:20,$9:$9,CI$9-SUMIFS(conditions!$73:$73,conditions!$8:$8,"&lt;="&amp;CI$9,conditions!$9:$9,"&gt;="&amp;CI$9))*conditions!$U$69*conditions!$U$72,SUMIFS(20:20,$9:$9,CI$9-SUMIFS(conditions!$73:$73,conditions!$8:$8,"&lt;="&amp;CI$9,conditions!$9:$9,"&gt;="&amp;CI$9))*SUMIFS(conditions!$69:$69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*SUMIFS(conditions!$72:$72,conditions!$8:$8,"&lt;="&amp;CI$9-SUMIFS(conditions!$73:$73,conditions!$8:$8,"&lt;="&amp;CI$9,conditions!$9:$9,"&gt;="&amp;CI$9)-SUMIFS(conditions!$71:$71,conditions!$8:$8,"&lt;="&amp;CI$9,conditions!$9:$9,"&gt;="&amp;CI$9),conditions!$9:$9,"&gt;="&amp;CI$9-SUMIFS(conditions!$73:$73,conditions!$8:$8,"&lt;="&amp;CI$9,conditions!$9:$9,"&gt;="&amp;CI$9)-SUMIFS(conditions!$71:$71,conditions!$8:$8,"&lt;="&amp;CI$9,conditions!$9:$9,"&gt;="&amp;CI$9))))</f>
        <v>4.0500000000000034</v>
      </c>
      <c r="CJ101" s="37">
        <f>IF(CJ$9="",0,IF(CJ$9-SUMIFS(conditions!$73:$73,conditions!$8:$8,"&lt;="&amp;CJ$9,conditions!$9:$9,"&gt;="&amp;CJ$9)-SUMIFS(conditions!$71:$71,conditions!$8:$8,"&lt;="&amp;CJ$9,conditions!$9:$9,"&gt;="&amp;CJ$9)&lt;$U$9,SUMIFS(20:20,$9:$9,CJ$9-SUMIFS(conditions!$73:$73,conditions!$8:$8,"&lt;="&amp;CJ$9,conditions!$9:$9,"&gt;="&amp;CJ$9))*conditions!$U$69*conditions!$U$72,SUMIFS(20:20,$9:$9,CJ$9-SUMIFS(conditions!$73:$73,conditions!$8:$8,"&lt;="&amp;CJ$9,conditions!$9:$9,"&gt;="&amp;CJ$9))*SUMIFS(conditions!$69:$69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*SUMIFS(conditions!$72:$72,conditions!$8:$8,"&lt;="&amp;CJ$9-SUMIFS(conditions!$73:$73,conditions!$8:$8,"&lt;="&amp;CJ$9,conditions!$9:$9,"&gt;="&amp;CJ$9)-SUMIFS(conditions!$71:$71,conditions!$8:$8,"&lt;="&amp;CJ$9,conditions!$9:$9,"&gt;="&amp;CJ$9),conditions!$9:$9,"&gt;="&amp;CJ$9-SUMIFS(conditions!$73:$73,conditions!$8:$8,"&lt;="&amp;CJ$9,conditions!$9:$9,"&gt;="&amp;CJ$9)-SUMIFS(conditions!$71:$71,conditions!$8:$8,"&lt;="&amp;CJ$9,conditions!$9:$9,"&gt;="&amp;CJ$9))))</f>
        <v>4.0500000000000034</v>
      </c>
      <c r="CK101" s="37">
        <f>IF(CK$9="",0,IF(CK$9-SUMIFS(conditions!$73:$73,conditions!$8:$8,"&lt;="&amp;CK$9,conditions!$9:$9,"&gt;="&amp;CK$9)-SUMIFS(conditions!$71:$71,conditions!$8:$8,"&lt;="&amp;CK$9,conditions!$9:$9,"&gt;="&amp;CK$9)&lt;$U$9,SUMIFS(20:20,$9:$9,CK$9-SUMIFS(conditions!$73:$73,conditions!$8:$8,"&lt;="&amp;CK$9,conditions!$9:$9,"&gt;="&amp;CK$9))*conditions!$U$69*conditions!$U$72,SUMIFS(20:20,$9:$9,CK$9-SUMIFS(conditions!$73:$73,conditions!$8:$8,"&lt;="&amp;CK$9,conditions!$9:$9,"&gt;="&amp;CK$9))*SUMIFS(conditions!$69:$69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*SUMIFS(conditions!$72:$72,conditions!$8:$8,"&lt;="&amp;CK$9-SUMIFS(conditions!$73:$73,conditions!$8:$8,"&lt;="&amp;CK$9,conditions!$9:$9,"&gt;="&amp;CK$9)-SUMIFS(conditions!$71:$71,conditions!$8:$8,"&lt;="&amp;CK$9,conditions!$9:$9,"&gt;="&amp;CK$9),conditions!$9:$9,"&gt;="&amp;CK$9-SUMIFS(conditions!$73:$73,conditions!$8:$8,"&lt;="&amp;CK$9,conditions!$9:$9,"&gt;="&amp;CK$9)-SUMIFS(conditions!$71:$71,conditions!$8:$8,"&lt;="&amp;CK$9,conditions!$9:$9,"&gt;="&amp;CK$9))))</f>
        <v>4.0500000000000034</v>
      </c>
      <c r="CL101" s="37">
        <f>IF(CL$9="",0,IF(CL$9-SUMIFS(conditions!$73:$73,conditions!$8:$8,"&lt;="&amp;CL$9,conditions!$9:$9,"&gt;="&amp;CL$9)-SUMIFS(conditions!$71:$71,conditions!$8:$8,"&lt;="&amp;CL$9,conditions!$9:$9,"&gt;="&amp;CL$9)&lt;$U$9,SUMIFS(20:20,$9:$9,CL$9-SUMIFS(conditions!$73:$73,conditions!$8:$8,"&lt;="&amp;CL$9,conditions!$9:$9,"&gt;="&amp;CL$9))*conditions!$U$69*conditions!$U$72,SUMIFS(20:20,$9:$9,CL$9-SUMIFS(conditions!$73:$73,conditions!$8:$8,"&lt;="&amp;CL$9,conditions!$9:$9,"&gt;="&amp;CL$9))*SUMIFS(conditions!$69:$69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*SUMIFS(conditions!$72:$72,conditions!$8:$8,"&lt;="&amp;CL$9-SUMIFS(conditions!$73:$73,conditions!$8:$8,"&lt;="&amp;CL$9,conditions!$9:$9,"&gt;="&amp;CL$9)-SUMIFS(conditions!$71:$71,conditions!$8:$8,"&lt;="&amp;CL$9,conditions!$9:$9,"&gt;="&amp;CL$9),conditions!$9:$9,"&gt;="&amp;CL$9-SUMIFS(conditions!$73:$73,conditions!$8:$8,"&lt;="&amp;CL$9,conditions!$9:$9,"&gt;="&amp;CL$9)-SUMIFS(conditions!$71:$71,conditions!$8:$8,"&lt;="&amp;CL$9,conditions!$9:$9,"&gt;="&amp;CL$9))))</f>
        <v>0</v>
      </c>
      <c r="CM101" s="37">
        <f>IF(CM$9="",0,IF(CM$9-SUMIFS(conditions!$73:$73,conditions!$8:$8,"&lt;="&amp;CM$9,conditions!$9:$9,"&gt;="&amp;CM$9)-SUMIFS(conditions!$71:$71,conditions!$8:$8,"&lt;="&amp;CM$9,conditions!$9:$9,"&gt;="&amp;CM$9)&lt;$U$9,SUMIFS(20:20,$9:$9,CM$9-SUMIFS(conditions!$73:$73,conditions!$8:$8,"&lt;="&amp;CM$9,conditions!$9:$9,"&gt;="&amp;CM$9))*conditions!$U$69*conditions!$U$72,SUMIFS(20:20,$9:$9,CM$9-SUMIFS(conditions!$73:$73,conditions!$8:$8,"&lt;="&amp;CM$9,conditions!$9:$9,"&gt;="&amp;CM$9))*SUMIFS(conditions!$69:$69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*SUMIFS(conditions!$72:$72,conditions!$8:$8,"&lt;="&amp;CM$9-SUMIFS(conditions!$73:$73,conditions!$8:$8,"&lt;="&amp;CM$9,conditions!$9:$9,"&gt;="&amp;CM$9)-SUMIFS(conditions!$71:$71,conditions!$8:$8,"&lt;="&amp;CM$9,conditions!$9:$9,"&gt;="&amp;CM$9),conditions!$9:$9,"&gt;="&amp;CM$9-SUMIFS(conditions!$73:$73,conditions!$8:$8,"&lt;="&amp;CM$9,conditions!$9:$9,"&gt;="&amp;CM$9)-SUMIFS(conditions!$71:$71,conditions!$8:$8,"&lt;="&amp;CM$9,conditions!$9:$9,"&gt;="&amp;CM$9))))</f>
        <v>0</v>
      </c>
      <c r="CN101" s="37">
        <f>IF(CN$9="",0,IF(CN$9-SUMIFS(conditions!$73:$73,conditions!$8:$8,"&lt;="&amp;CN$9,conditions!$9:$9,"&gt;="&amp;CN$9)-SUMIFS(conditions!$71:$71,conditions!$8:$8,"&lt;="&amp;CN$9,conditions!$9:$9,"&gt;="&amp;CN$9)&lt;$U$9,SUMIFS(20:20,$9:$9,CN$9-SUMIFS(conditions!$73:$73,conditions!$8:$8,"&lt;="&amp;CN$9,conditions!$9:$9,"&gt;="&amp;CN$9))*conditions!$U$69*conditions!$U$72,SUMIFS(20:20,$9:$9,CN$9-SUMIFS(conditions!$73:$73,conditions!$8:$8,"&lt;="&amp;CN$9,conditions!$9:$9,"&gt;="&amp;CN$9))*SUMIFS(conditions!$69:$69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*SUMIFS(conditions!$72:$72,conditions!$8:$8,"&lt;="&amp;CN$9-SUMIFS(conditions!$73:$73,conditions!$8:$8,"&lt;="&amp;CN$9,conditions!$9:$9,"&gt;="&amp;CN$9)-SUMIFS(conditions!$71:$71,conditions!$8:$8,"&lt;="&amp;CN$9,conditions!$9:$9,"&gt;="&amp;CN$9),conditions!$9:$9,"&gt;="&amp;CN$9-SUMIFS(conditions!$73:$73,conditions!$8:$8,"&lt;="&amp;CN$9,conditions!$9:$9,"&gt;="&amp;CN$9)-SUMIFS(conditions!$71:$71,conditions!$8:$8,"&lt;="&amp;CN$9,conditions!$9:$9,"&gt;="&amp;CN$9))))</f>
        <v>4.0500000000000034</v>
      </c>
      <c r="CO101" s="37">
        <f>IF(CO$9="",0,IF(CO$9-SUMIFS(conditions!$73:$73,conditions!$8:$8,"&lt;="&amp;CO$9,conditions!$9:$9,"&gt;="&amp;CO$9)-SUMIFS(conditions!$71:$71,conditions!$8:$8,"&lt;="&amp;CO$9,conditions!$9:$9,"&gt;="&amp;CO$9)&lt;$U$9,SUMIFS(20:20,$9:$9,CO$9-SUMIFS(conditions!$73:$73,conditions!$8:$8,"&lt;="&amp;CO$9,conditions!$9:$9,"&gt;="&amp;CO$9))*conditions!$U$69*conditions!$U$72,SUMIFS(20:20,$9:$9,CO$9-SUMIFS(conditions!$73:$73,conditions!$8:$8,"&lt;="&amp;CO$9,conditions!$9:$9,"&gt;="&amp;CO$9))*SUMIFS(conditions!$69:$69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*SUMIFS(conditions!$72:$72,conditions!$8:$8,"&lt;="&amp;CO$9-SUMIFS(conditions!$73:$73,conditions!$8:$8,"&lt;="&amp;CO$9,conditions!$9:$9,"&gt;="&amp;CO$9)-SUMIFS(conditions!$71:$71,conditions!$8:$8,"&lt;="&amp;CO$9,conditions!$9:$9,"&gt;="&amp;CO$9),conditions!$9:$9,"&gt;="&amp;CO$9-SUMIFS(conditions!$73:$73,conditions!$8:$8,"&lt;="&amp;CO$9,conditions!$9:$9,"&gt;="&amp;CO$9)-SUMIFS(conditions!$71:$71,conditions!$8:$8,"&lt;="&amp;CO$9,conditions!$9:$9,"&gt;="&amp;CO$9))))</f>
        <v>4.0500000000000034</v>
      </c>
      <c r="CP101" s="37">
        <f>IF(CP$9="",0,IF(CP$9-SUMIFS(conditions!$73:$73,conditions!$8:$8,"&lt;="&amp;CP$9,conditions!$9:$9,"&gt;="&amp;CP$9)-SUMIFS(conditions!$71:$71,conditions!$8:$8,"&lt;="&amp;CP$9,conditions!$9:$9,"&gt;="&amp;CP$9)&lt;$U$9,SUMIFS(20:20,$9:$9,CP$9-SUMIFS(conditions!$73:$73,conditions!$8:$8,"&lt;="&amp;CP$9,conditions!$9:$9,"&gt;="&amp;CP$9))*conditions!$U$69*conditions!$U$72,SUMIFS(20:20,$9:$9,CP$9-SUMIFS(conditions!$73:$73,conditions!$8:$8,"&lt;="&amp;CP$9,conditions!$9:$9,"&gt;="&amp;CP$9))*SUMIFS(conditions!$69:$69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*SUMIFS(conditions!$72:$72,conditions!$8:$8,"&lt;="&amp;CP$9-SUMIFS(conditions!$73:$73,conditions!$8:$8,"&lt;="&amp;CP$9,conditions!$9:$9,"&gt;="&amp;CP$9)-SUMIFS(conditions!$71:$71,conditions!$8:$8,"&lt;="&amp;CP$9,conditions!$9:$9,"&gt;="&amp;CP$9),conditions!$9:$9,"&gt;="&amp;CP$9-SUMIFS(conditions!$73:$73,conditions!$8:$8,"&lt;="&amp;CP$9,conditions!$9:$9,"&gt;="&amp;CP$9)-SUMIFS(conditions!$71:$71,conditions!$8:$8,"&lt;="&amp;CP$9,conditions!$9:$9,"&gt;="&amp;CP$9))))</f>
        <v>4.0500000000000034</v>
      </c>
      <c r="CQ101" s="37">
        <f>IF(CQ$9="",0,IF(CQ$9-SUMIFS(conditions!$73:$73,conditions!$8:$8,"&lt;="&amp;CQ$9,conditions!$9:$9,"&gt;="&amp;CQ$9)-SUMIFS(conditions!$71:$71,conditions!$8:$8,"&lt;="&amp;CQ$9,conditions!$9:$9,"&gt;="&amp;CQ$9)&lt;$U$9,SUMIFS(20:20,$9:$9,CQ$9-SUMIFS(conditions!$73:$73,conditions!$8:$8,"&lt;="&amp;CQ$9,conditions!$9:$9,"&gt;="&amp;CQ$9))*conditions!$U$69*conditions!$U$72,SUMIFS(20:20,$9:$9,CQ$9-SUMIFS(conditions!$73:$73,conditions!$8:$8,"&lt;="&amp;CQ$9,conditions!$9:$9,"&gt;="&amp;CQ$9))*SUMIFS(conditions!$69:$69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*SUMIFS(conditions!$72:$72,conditions!$8:$8,"&lt;="&amp;CQ$9-SUMIFS(conditions!$73:$73,conditions!$8:$8,"&lt;="&amp;CQ$9,conditions!$9:$9,"&gt;="&amp;CQ$9)-SUMIFS(conditions!$71:$71,conditions!$8:$8,"&lt;="&amp;CQ$9,conditions!$9:$9,"&gt;="&amp;CQ$9),conditions!$9:$9,"&gt;="&amp;CQ$9-SUMIFS(conditions!$73:$73,conditions!$8:$8,"&lt;="&amp;CQ$9,conditions!$9:$9,"&gt;="&amp;CQ$9)-SUMIFS(conditions!$71:$71,conditions!$8:$8,"&lt;="&amp;CQ$9,conditions!$9:$9,"&gt;="&amp;CQ$9))))</f>
        <v>4.0500000000000034</v>
      </c>
      <c r="CR101" s="37">
        <f>IF(CR$9="",0,IF(CR$9-SUMIFS(conditions!$73:$73,conditions!$8:$8,"&lt;="&amp;CR$9,conditions!$9:$9,"&gt;="&amp;CR$9)-SUMIFS(conditions!$71:$71,conditions!$8:$8,"&lt;="&amp;CR$9,conditions!$9:$9,"&gt;="&amp;CR$9)&lt;$U$9,SUMIFS(20:20,$9:$9,CR$9-SUMIFS(conditions!$73:$73,conditions!$8:$8,"&lt;="&amp;CR$9,conditions!$9:$9,"&gt;="&amp;CR$9))*conditions!$U$69*conditions!$U$72,SUMIFS(20:20,$9:$9,CR$9-SUMIFS(conditions!$73:$73,conditions!$8:$8,"&lt;="&amp;CR$9,conditions!$9:$9,"&gt;="&amp;CR$9))*SUMIFS(conditions!$69:$69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*SUMIFS(conditions!$72:$72,conditions!$8:$8,"&lt;="&amp;CR$9-SUMIFS(conditions!$73:$73,conditions!$8:$8,"&lt;="&amp;CR$9,conditions!$9:$9,"&gt;="&amp;CR$9)-SUMIFS(conditions!$71:$71,conditions!$8:$8,"&lt;="&amp;CR$9,conditions!$9:$9,"&gt;="&amp;CR$9),conditions!$9:$9,"&gt;="&amp;CR$9-SUMIFS(conditions!$73:$73,conditions!$8:$8,"&lt;="&amp;CR$9,conditions!$9:$9,"&gt;="&amp;CR$9)-SUMIFS(conditions!$71:$71,conditions!$8:$8,"&lt;="&amp;CR$9,conditions!$9:$9,"&gt;="&amp;CR$9))))</f>
        <v>4.0500000000000034</v>
      </c>
      <c r="CS101" s="37">
        <f>IF(CS$9="",0,IF(CS$9-SUMIFS(conditions!$73:$73,conditions!$8:$8,"&lt;="&amp;CS$9,conditions!$9:$9,"&gt;="&amp;CS$9)-SUMIFS(conditions!$71:$71,conditions!$8:$8,"&lt;="&amp;CS$9,conditions!$9:$9,"&gt;="&amp;CS$9)&lt;$U$9,SUMIFS(20:20,$9:$9,CS$9-SUMIFS(conditions!$73:$73,conditions!$8:$8,"&lt;="&amp;CS$9,conditions!$9:$9,"&gt;="&amp;CS$9))*conditions!$U$69*conditions!$U$72,SUMIFS(20:20,$9:$9,CS$9-SUMIFS(conditions!$73:$73,conditions!$8:$8,"&lt;="&amp;CS$9,conditions!$9:$9,"&gt;="&amp;CS$9))*SUMIFS(conditions!$69:$69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*SUMIFS(conditions!$72:$72,conditions!$8:$8,"&lt;="&amp;CS$9-SUMIFS(conditions!$73:$73,conditions!$8:$8,"&lt;="&amp;CS$9,conditions!$9:$9,"&gt;="&amp;CS$9)-SUMIFS(conditions!$71:$71,conditions!$8:$8,"&lt;="&amp;CS$9,conditions!$9:$9,"&gt;="&amp;CS$9),conditions!$9:$9,"&gt;="&amp;CS$9-SUMIFS(conditions!$73:$73,conditions!$8:$8,"&lt;="&amp;CS$9,conditions!$9:$9,"&gt;="&amp;CS$9)-SUMIFS(conditions!$71:$71,conditions!$8:$8,"&lt;="&amp;CS$9,conditions!$9:$9,"&gt;="&amp;CS$9))))</f>
        <v>0</v>
      </c>
      <c r="CT101" s="37">
        <f>IF(CT$9="",0,IF(CT$9-SUMIFS(conditions!$73:$73,conditions!$8:$8,"&lt;="&amp;CT$9,conditions!$9:$9,"&gt;="&amp;CT$9)-SUMIFS(conditions!$71:$71,conditions!$8:$8,"&lt;="&amp;CT$9,conditions!$9:$9,"&gt;="&amp;CT$9)&lt;$U$9,SUMIFS(20:20,$9:$9,CT$9-SUMIFS(conditions!$73:$73,conditions!$8:$8,"&lt;="&amp;CT$9,conditions!$9:$9,"&gt;="&amp;CT$9))*conditions!$U$69*conditions!$U$72,SUMIFS(20:20,$9:$9,CT$9-SUMIFS(conditions!$73:$73,conditions!$8:$8,"&lt;="&amp;CT$9,conditions!$9:$9,"&gt;="&amp;CT$9))*SUMIFS(conditions!$69:$69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*SUMIFS(conditions!$72:$72,conditions!$8:$8,"&lt;="&amp;CT$9-SUMIFS(conditions!$73:$73,conditions!$8:$8,"&lt;="&amp;CT$9,conditions!$9:$9,"&gt;="&amp;CT$9)-SUMIFS(conditions!$71:$71,conditions!$8:$8,"&lt;="&amp;CT$9,conditions!$9:$9,"&gt;="&amp;CT$9),conditions!$9:$9,"&gt;="&amp;CT$9-SUMIFS(conditions!$73:$73,conditions!$8:$8,"&lt;="&amp;CT$9,conditions!$9:$9,"&gt;="&amp;CT$9)-SUMIFS(conditions!$71:$71,conditions!$8:$8,"&lt;="&amp;CT$9,conditions!$9:$9,"&gt;="&amp;CT$9))))</f>
        <v>0</v>
      </c>
      <c r="CU101" s="37">
        <f>IF(CU$9="",0,IF(CU$9-SUMIFS(conditions!$73:$73,conditions!$8:$8,"&lt;="&amp;CU$9,conditions!$9:$9,"&gt;="&amp;CU$9)-SUMIFS(conditions!$71:$71,conditions!$8:$8,"&lt;="&amp;CU$9,conditions!$9:$9,"&gt;="&amp;CU$9)&lt;$U$9,SUMIFS(20:20,$9:$9,CU$9-SUMIFS(conditions!$73:$73,conditions!$8:$8,"&lt;="&amp;CU$9,conditions!$9:$9,"&gt;="&amp;CU$9))*conditions!$U$69*conditions!$U$72,SUMIFS(20:20,$9:$9,CU$9-SUMIFS(conditions!$73:$73,conditions!$8:$8,"&lt;="&amp;CU$9,conditions!$9:$9,"&gt;="&amp;CU$9))*SUMIFS(conditions!$69:$69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*SUMIFS(conditions!$72:$72,conditions!$8:$8,"&lt;="&amp;CU$9-SUMIFS(conditions!$73:$73,conditions!$8:$8,"&lt;="&amp;CU$9,conditions!$9:$9,"&gt;="&amp;CU$9)-SUMIFS(conditions!$71:$71,conditions!$8:$8,"&lt;="&amp;CU$9,conditions!$9:$9,"&gt;="&amp;CU$9),conditions!$9:$9,"&gt;="&amp;CU$9-SUMIFS(conditions!$73:$73,conditions!$8:$8,"&lt;="&amp;CU$9,conditions!$9:$9,"&gt;="&amp;CU$9)-SUMIFS(conditions!$71:$71,conditions!$8:$8,"&lt;="&amp;CU$9,conditions!$9:$9,"&gt;="&amp;CU$9))))</f>
        <v>2.7000000000000024</v>
      </c>
      <c r="CV101" s="37">
        <f>IF(CV$9="",0,IF(CV$9-SUMIFS(conditions!$73:$73,conditions!$8:$8,"&lt;="&amp;CV$9,conditions!$9:$9,"&gt;="&amp;CV$9)-SUMIFS(conditions!$71:$71,conditions!$8:$8,"&lt;="&amp;CV$9,conditions!$9:$9,"&gt;="&amp;CV$9)&lt;$U$9,SUMIFS(20:20,$9:$9,CV$9-SUMIFS(conditions!$73:$73,conditions!$8:$8,"&lt;="&amp;CV$9,conditions!$9:$9,"&gt;="&amp;CV$9))*conditions!$U$69*conditions!$U$72,SUMIFS(20:20,$9:$9,CV$9-SUMIFS(conditions!$73:$73,conditions!$8:$8,"&lt;="&amp;CV$9,conditions!$9:$9,"&gt;="&amp;CV$9))*SUMIFS(conditions!$69:$69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*SUMIFS(conditions!$72:$72,conditions!$8:$8,"&lt;="&amp;CV$9-SUMIFS(conditions!$73:$73,conditions!$8:$8,"&lt;="&amp;CV$9,conditions!$9:$9,"&gt;="&amp;CV$9)-SUMIFS(conditions!$71:$71,conditions!$8:$8,"&lt;="&amp;CV$9,conditions!$9:$9,"&gt;="&amp;CV$9),conditions!$9:$9,"&gt;="&amp;CV$9-SUMIFS(conditions!$73:$73,conditions!$8:$8,"&lt;="&amp;CV$9,conditions!$9:$9,"&gt;="&amp;CV$9)-SUMIFS(conditions!$71:$71,conditions!$8:$8,"&lt;="&amp;CV$9,conditions!$9:$9,"&gt;="&amp;CV$9))))</f>
        <v>2.7000000000000024</v>
      </c>
      <c r="CW101" s="37">
        <f>IF(CW$9="",0,IF(CW$9-SUMIFS(conditions!$73:$73,conditions!$8:$8,"&lt;="&amp;CW$9,conditions!$9:$9,"&gt;="&amp;CW$9)-SUMIFS(conditions!$71:$71,conditions!$8:$8,"&lt;="&amp;CW$9,conditions!$9:$9,"&gt;="&amp;CW$9)&lt;$U$9,SUMIFS(20:20,$9:$9,CW$9-SUMIFS(conditions!$73:$73,conditions!$8:$8,"&lt;="&amp;CW$9,conditions!$9:$9,"&gt;="&amp;CW$9))*conditions!$U$69*conditions!$U$72,SUMIFS(20:20,$9:$9,CW$9-SUMIFS(conditions!$73:$73,conditions!$8:$8,"&lt;="&amp;CW$9,conditions!$9:$9,"&gt;="&amp;CW$9))*SUMIFS(conditions!$69:$69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*SUMIFS(conditions!$72:$72,conditions!$8:$8,"&lt;="&amp;CW$9-SUMIFS(conditions!$73:$73,conditions!$8:$8,"&lt;="&amp;CW$9,conditions!$9:$9,"&gt;="&amp;CW$9)-SUMIFS(conditions!$71:$71,conditions!$8:$8,"&lt;="&amp;CW$9,conditions!$9:$9,"&gt;="&amp;CW$9),conditions!$9:$9,"&gt;="&amp;CW$9-SUMIFS(conditions!$73:$73,conditions!$8:$8,"&lt;="&amp;CW$9,conditions!$9:$9,"&gt;="&amp;CW$9)-SUMIFS(conditions!$71:$71,conditions!$8:$8,"&lt;="&amp;CW$9,conditions!$9:$9,"&gt;="&amp;CW$9))))</f>
        <v>2.7000000000000024</v>
      </c>
      <c r="CX101" s="37">
        <f>IF(CX$9="",0,IF(CX$9-SUMIFS(conditions!$73:$73,conditions!$8:$8,"&lt;="&amp;CX$9,conditions!$9:$9,"&gt;="&amp;CX$9)-SUMIFS(conditions!$71:$71,conditions!$8:$8,"&lt;="&amp;CX$9,conditions!$9:$9,"&gt;="&amp;CX$9)&lt;$U$9,SUMIFS(20:20,$9:$9,CX$9-SUMIFS(conditions!$73:$73,conditions!$8:$8,"&lt;="&amp;CX$9,conditions!$9:$9,"&gt;="&amp;CX$9))*conditions!$U$69*conditions!$U$72,SUMIFS(20:20,$9:$9,CX$9-SUMIFS(conditions!$73:$73,conditions!$8:$8,"&lt;="&amp;CX$9,conditions!$9:$9,"&gt;="&amp;CX$9))*SUMIFS(conditions!$69:$69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*SUMIFS(conditions!$72:$72,conditions!$8:$8,"&lt;="&amp;CX$9-SUMIFS(conditions!$73:$73,conditions!$8:$8,"&lt;="&amp;CX$9,conditions!$9:$9,"&gt;="&amp;CX$9)-SUMIFS(conditions!$71:$71,conditions!$8:$8,"&lt;="&amp;CX$9,conditions!$9:$9,"&gt;="&amp;CX$9),conditions!$9:$9,"&gt;="&amp;CX$9-SUMIFS(conditions!$73:$73,conditions!$8:$8,"&lt;="&amp;CX$9,conditions!$9:$9,"&gt;="&amp;CX$9)-SUMIFS(conditions!$71:$71,conditions!$8:$8,"&lt;="&amp;CX$9,conditions!$9:$9,"&gt;="&amp;CX$9))))</f>
        <v>2.7000000000000024</v>
      </c>
      <c r="CY101" s="37">
        <f>IF(CY$9="",0,IF(CY$9-SUMIFS(conditions!$73:$73,conditions!$8:$8,"&lt;="&amp;CY$9,conditions!$9:$9,"&gt;="&amp;CY$9)-SUMIFS(conditions!$71:$71,conditions!$8:$8,"&lt;="&amp;CY$9,conditions!$9:$9,"&gt;="&amp;CY$9)&lt;$U$9,SUMIFS(20:20,$9:$9,CY$9-SUMIFS(conditions!$73:$73,conditions!$8:$8,"&lt;="&amp;CY$9,conditions!$9:$9,"&gt;="&amp;CY$9))*conditions!$U$69*conditions!$U$72,SUMIFS(20:20,$9:$9,CY$9-SUMIFS(conditions!$73:$73,conditions!$8:$8,"&lt;="&amp;CY$9,conditions!$9:$9,"&gt;="&amp;CY$9))*SUMIFS(conditions!$69:$69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*SUMIFS(conditions!$72:$72,conditions!$8:$8,"&lt;="&amp;CY$9-SUMIFS(conditions!$73:$73,conditions!$8:$8,"&lt;="&amp;CY$9,conditions!$9:$9,"&gt;="&amp;CY$9)-SUMIFS(conditions!$71:$71,conditions!$8:$8,"&lt;="&amp;CY$9,conditions!$9:$9,"&gt;="&amp;CY$9),conditions!$9:$9,"&gt;="&amp;CY$9-SUMIFS(conditions!$73:$73,conditions!$8:$8,"&lt;="&amp;CY$9,conditions!$9:$9,"&gt;="&amp;CY$9)-SUMIFS(conditions!$71:$71,conditions!$8:$8,"&lt;="&amp;CY$9,conditions!$9:$9,"&gt;="&amp;CY$9))))</f>
        <v>2.7000000000000024</v>
      </c>
      <c r="CZ101" s="37">
        <f>IF(CZ$9="",0,IF(CZ$9-SUMIFS(conditions!$73:$73,conditions!$8:$8,"&lt;="&amp;CZ$9,conditions!$9:$9,"&gt;="&amp;CZ$9)-SUMIFS(conditions!$71:$71,conditions!$8:$8,"&lt;="&amp;CZ$9,conditions!$9:$9,"&gt;="&amp;CZ$9)&lt;$U$9,SUMIFS(20:20,$9:$9,CZ$9-SUMIFS(conditions!$73:$73,conditions!$8:$8,"&lt;="&amp;CZ$9,conditions!$9:$9,"&gt;="&amp;CZ$9))*conditions!$U$69*conditions!$U$72,SUMIFS(20:20,$9:$9,CZ$9-SUMIFS(conditions!$73:$73,conditions!$8:$8,"&lt;="&amp;CZ$9,conditions!$9:$9,"&gt;="&amp;CZ$9))*SUMIFS(conditions!$69:$69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*SUMIFS(conditions!$72:$72,conditions!$8:$8,"&lt;="&amp;CZ$9-SUMIFS(conditions!$73:$73,conditions!$8:$8,"&lt;="&amp;CZ$9,conditions!$9:$9,"&gt;="&amp;CZ$9)-SUMIFS(conditions!$71:$71,conditions!$8:$8,"&lt;="&amp;CZ$9,conditions!$9:$9,"&gt;="&amp;CZ$9),conditions!$9:$9,"&gt;="&amp;CZ$9-SUMIFS(conditions!$73:$73,conditions!$8:$8,"&lt;="&amp;CZ$9,conditions!$9:$9,"&gt;="&amp;CZ$9)-SUMIFS(conditions!$71:$71,conditions!$8:$8,"&lt;="&amp;CZ$9,conditions!$9:$9,"&gt;="&amp;CZ$9))))</f>
        <v>0</v>
      </c>
      <c r="DA101" s="37">
        <f>IF(DA$9="",0,IF(DA$9-SUMIFS(conditions!$73:$73,conditions!$8:$8,"&lt;="&amp;DA$9,conditions!$9:$9,"&gt;="&amp;DA$9)-SUMIFS(conditions!$71:$71,conditions!$8:$8,"&lt;="&amp;DA$9,conditions!$9:$9,"&gt;="&amp;DA$9)&lt;$U$9,SUMIFS(20:20,$9:$9,DA$9-SUMIFS(conditions!$73:$73,conditions!$8:$8,"&lt;="&amp;DA$9,conditions!$9:$9,"&gt;="&amp;DA$9))*conditions!$U$69*conditions!$U$72,SUMIFS(20:20,$9:$9,DA$9-SUMIFS(conditions!$73:$73,conditions!$8:$8,"&lt;="&amp;DA$9,conditions!$9:$9,"&gt;="&amp;DA$9))*SUMIFS(conditions!$69:$69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*SUMIFS(conditions!$72:$72,conditions!$8:$8,"&lt;="&amp;DA$9-SUMIFS(conditions!$73:$73,conditions!$8:$8,"&lt;="&amp;DA$9,conditions!$9:$9,"&gt;="&amp;DA$9)-SUMIFS(conditions!$71:$71,conditions!$8:$8,"&lt;="&amp;DA$9,conditions!$9:$9,"&gt;="&amp;DA$9),conditions!$9:$9,"&gt;="&amp;DA$9-SUMIFS(conditions!$73:$73,conditions!$8:$8,"&lt;="&amp;DA$9,conditions!$9:$9,"&gt;="&amp;DA$9)-SUMIFS(conditions!$71:$71,conditions!$8:$8,"&lt;="&amp;DA$9,conditions!$9:$9,"&gt;="&amp;DA$9))))</f>
        <v>0</v>
      </c>
      <c r="DB101" s="37">
        <f>IF(DB$9="",0,IF(DB$9-SUMIFS(conditions!$73:$73,conditions!$8:$8,"&lt;="&amp;DB$9,conditions!$9:$9,"&gt;="&amp;DB$9)-SUMIFS(conditions!$71:$71,conditions!$8:$8,"&lt;="&amp;DB$9,conditions!$9:$9,"&gt;="&amp;DB$9)&lt;$U$9,SUMIFS(20:20,$9:$9,DB$9-SUMIFS(conditions!$73:$73,conditions!$8:$8,"&lt;="&amp;DB$9,conditions!$9:$9,"&gt;="&amp;DB$9))*conditions!$U$69*conditions!$U$72,SUMIFS(20:20,$9:$9,DB$9-SUMIFS(conditions!$73:$73,conditions!$8:$8,"&lt;="&amp;DB$9,conditions!$9:$9,"&gt;="&amp;DB$9))*SUMIFS(conditions!$69:$69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*SUMIFS(conditions!$72:$72,conditions!$8:$8,"&lt;="&amp;DB$9-SUMIFS(conditions!$73:$73,conditions!$8:$8,"&lt;="&amp;DB$9,conditions!$9:$9,"&gt;="&amp;DB$9)-SUMIFS(conditions!$71:$71,conditions!$8:$8,"&lt;="&amp;DB$9,conditions!$9:$9,"&gt;="&amp;DB$9),conditions!$9:$9,"&gt;="&amp;DB$9-SUMIFS(conditions!$73:$73,conditions!$8:$8,"&lt;="&amp;DB$9,conditions!$9:$9,"&gt;="&amp;DB$9)-SUMIFS(conditions!$71:$71,conditions!$8:$8,"&lt;="&amp;DB$9,conditions!$9:$9,"&gt;="&amp;DB$9))))</f>
        <v>2.7000000000000024</v>
      </c>
      <c r="DC101" s="37">
        <f>IF(DC$9="",0,IF(DC$9-SUMIFS(conditions!$73:$73,conditions!$8:$8,"&lt;="&amp;DC$9,conditions!$9:$9,"&gt;="&amp;DC$9)-SUMIFS(conditions!$71:$71,conditions!$8:$8,"&lt;="&amp;DC$9,conditions!$9:$9,"&gt;="&amp;DC$9)&lt;$U$9,SUMIFS(20:20,$9:$9,DC$9-SUMIFS(conditions!$73:$73,conditions!$8:$8,"&lt;="&amp;DC$9,conditions!$9:$9,"&gt;="&amp;DC$9))*conditions!$U$69*conditions!$U$72,SUMIFS(20:20,$9:$9,DC$9-SUMIFS(conditions!$73:$73,conditions!$8:$8,"&lt;="&amp;DC$9,conditions!$9:$9,"&gt;="&amp;DC$9))*SUMIFS(conditions!$69:$69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*SUMIFS(conditions!$72:$72,conditions!$8:$8,"&lt;="&amp;DC$9-SUMIFS(conditions!$73:$73,conditions!$8:$8,"&lt;="&amp;DC$9,conditions!$9:$9,"&gt;="&amp;DC$9)-SUMIFS(conditions!$71:$71,conditions!$8:$8,"&lt;="&amp;DC$9,conditions!$9:$9,"&gt;="&amp;DC$9),conditions!$9:$9,"&gt;="&amp;DC$9-SUMIFS(conditions!$73:$73,conditions!$8:$8,"&lt;="&amp;DC$9,conditions!$9:$9,"&gt;="&amp;DC$9)-SUMIFS(conditions!$71:$71,conditions!$8:$8,"&lt;="&amp;DC$9,conditions!$9:$9,"&gt;="&amp;DC$9))))</f>
        <v>2.7000000000000024</v>
      </c>
      <c r="DD101" s="37">
        <f>IF(DD$9="",0,IF(DD$9-SUMIFS(conditions!$73:$73,conditions!$8:$8,"&lt;="&amp;DD$9,conditions!$9:$9,"&gt;="&amp;DD$9)-SUMIFS(conditions!$71:$71,conditions!$8:$8,"&lt;="&amp;DD$9,conditions!$9:$9,"&gt;="&amp;DD$9)&lt;$U$9,SUMIFS(20:20,$9:$9,DD$9-SUMIFS(conditions!$73:$73,conditions!$8:$8,"&lt;="&amp;DD$9,conditions!$9:$9,"&gt;="&amp;DD$9))*conditions!$U$69*conditions!$U$72,SUMIFS(20:20,$9:$9,DD$9-SUMIFS(conditions!$73:$73,conditions!$8:$8,"&lt;="&amp;DD$9,conditions!$9:$9,"&gt;="&amp;DD$9))*SUMIFS(conditions!$69:$69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*SUMIFS(conditions!$72:$72,conditions!$8:$8,"&lt;="&amp;DD$9-SUMIFS(conditions!$73:$73,conditions!$8:$8,"&lt;="&amp;DD$9,conditions!$9:$9,"&gt;="&amp;DD$9)-SUMIFS(conditions!$71:$71,conditions!$8:$8,"&lt;="&amp;DD$9,conditions!$9:$9,"&gt;="&amp;DD$9),conditions!$9:$9,"&gt;="&amp;DD$9-SUMIFS(conditions!$73:$73,conditions!$8:$8,"&lt;="&amp;DD$9,conditions!$9:$9,"&gt;="&amp;DD$9)-SUMIFS(conditions!$71:$71,conditions!$8:$8,"&lt;="&amp;DD$9,conditions!$9:$9,"&gt;="&amp;DD$9))))</f>
        <v>2.7000000000000024</v>
      </c>
      <c r="DE101" s="37">
        <f>IF(DE$9="",0,IF(DE$9-SUMIFS(conditions!$73:$73,conditions!$8:$8,"&lt;="&amp;DE$9,conditions!$9:$9,"&gt;="&amp;DE$9)-SUMIFS(conditions!$71:$71,conditions!$8:$8,"&lt;="&amp;DE$9,conditions!$9:$9,"&gt;="&amp;DE$9)&lt;$U$9,SUMIFS(20:20,$9:$9,DE$9-SUMIFS(conditions!$73:$73,conditions!$8:$8,"&lt;="&amp;DE$9,conditions!$9:$9,"&gt;="&amp;DE$9))*conditions!$U$69*conditions!$U$72,SUMIFS(20:20,$9:$9,DE$9-SUMIFS(conditions!$73:$73,conditions!$8:$8,"&lt;="&amp;DE$9,conditions!$9:$9,"&gt;="&amp;DE$9))*SUMIFS(conditions!$69:$69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*SUMIFS(conditions!$72:$72,conditions!$8:$8,"&lt;="&amp;DE$9-SUMIFS(conditions!$73:$73,conditions!$8:$8,"&lt;="&amp;DE$9,conditions!$9:$9,"&gt;="&amp;DE$9)-SUMIFS(conditions!$71:$71,conditions!$8:$8,"&lt;="&amp;DE$9,conditions!$9:$9,"&gt;="&amp;DE$9),conditions!$9:$9,"&gt;="&amp;DE$9-SUMIFS(conditions!$73:$73,conditions!$8:$8,"&lt;="&amp;DE$9,conditions!$9:$9,"&gt;="&amp;DE$9)-SUMIFS(conditions!$71:$71,conditions!$8:$8,"&lt;="&amp;DE$9,conditions!$9:$9,"&gt;="&amp;DE$9))))</f>
        <v>2.7000000000000024</v>
      </c>
      <c r="DF101" s="37">
        <f>IF(DF$9="",0,IF(DF$9-SUMIFS(conditions!$73:$73,conditions!$8:$8,"&lt;="&amp;DF$9,conditions!$9:$9,"&gt;="&amp;DF$9)-SUMIFS(conditions!$71:$71,conditions!$8:$8,"&lt;="&amp;DF$9,conditions!$9:$9,"&gt;="&amp;DF$9)&lt;$U$9,SUMIFS(20:20,$9:$9,DF$9-SUMIFS(conditions!$73:$73,conditions!$8:$8,"&lt;="&amp;DF$9,conditions!$9:$9,"&gt;="&amp;DF$9))*conditions!$U$69*conditions!$U$72,SUMIFS(20:20,$9:$9,DF$9-SUMIFS(conditions!$73:$73,conditions!$8:$8,"&lt;="&amp;DF$9,conditions!$9:$9,"&gt;="&amp;DF$9))*SUMIFS(conditions!$69:$69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*SUMIFS(conditions!$72:$72,conditions!$8:$8,"&lt;="&amp;DF$9-SUMIFS(conditions!$73:$73,conditions!$8:$8,"&lt;="&amp;DF$9,conditions!$9:$9,"&gt;="&amp;DF$9)-SUMIFS(conditions!$71:$71,conditions!$8:$8,"&lt;="&amp;DF$9,conditions!$9:$9,"&gt;="&amp;DF$9),conditions!$9:$9,"&gt;="&amp;DF$9-SUMIFS(conditions!$73:$73,conditions!$8:$8,"&lt;="&amp;DF$9,conditions!$9:$9,"&gt;="&amp;DF$9)-SUMIFS(conditions!$71:$71,conditions!$8:$8,"&lt;="&amp;DF$9,conditions!$9:$9,"&gt;="&amp;DF$9))))</f>
        <v>2.7000000000000024</v>
      </c>
      <c r="DG101" s="37">
        <f>IF(DG$9="",0,IF(DG$9-SUMIFS(conditions!$73:$73,conditions!$8:$8,"&lt;="&amp;DG$9,conditions!$9:$9,"&gt;="&amp;DG$9)-SUMIFS(conditions!$71:$71,conditions!$8:$8,"&lt;="&amp;DG$9,conditions!$9:$9,"&gt;="&amp;DG$9)&lt;$U$9,SUMIFS(20:20,$9:$9,DG$9-SUMIFS(conditions!$73:$73,conditions!$8:$8,"&lt;="&amp;DG$9,conditions!$9:$9,"&gt;="&amp;DG$9))*conditions!$U$69*conditions!$U$72,SUMIFS(20:20,$9:$9,DG$9-SUMIFS(conditions!$73:$73,conditions!$8:$8,"&lt;="&amp;DG$9,conditions!$9:$9,"&gt;="&amp;DG$9))*SUMIFS(conditions!$69:$69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*SUMIFS(conditions!$72:$72,conditions!$8:$8,"&lt;="&amp;DG$9-SUMIFS(conditions!$73:$73,conditions!$8:$8,"&lt;="&amp;DG$9,conditions!$9:$9,"&gt;="&amp;DG$9)-SUMIFS(conditions!$71:$71,conditions!$8:$8,"&lt;="&amp;DG$9,conditions!$9:$9,"&gt;="&amp;DG$9),conditions!$9:$9,"&gt;="&amp;DG$9-SUMIFS(conditions!$73:$73,conditions!$8:$8,"&lt;="&amp;DG$9,conditions!$9:$9,"&gt;="&amp;DG$9)-SUMIFS(conditions!$71:$71,conditions!$8:$8,"&lt;="&amp;DG$9,conditions!$9:$9,"&gt;="&amp;DG$9))))</f>
        <v>0</v>
      </c>
      <c r="DH101" s="37">
        <f>IF(DH$9="",0,IF(DH$9-SUMIFS(conditions!$73:$73,conditions!$8:$8,"&lt;="&amp;DH$9,conditions!$9:$9,"&gt;="&amp;DH$9)-SUMIFS(conditions!$71:$71,conditions!$8:$8,"&lt;="&amp;DH$9,conditions!$9:$9,"&gt;="&amp;DH$9)&lt;$U$9,SUMIFS(20:20,$9:$9,DH$9-SUMIFS(conditions!$73:$73,conditions!$8:$8,"&lt;="&amp;DH$9,conditions!$9:$9,"&gt;="&amp;DH$9))*conditions!$U$69*conditions!$U$72,SUMIFS(20:20,$9:$9,DH$9-SUMIFS(conditions!$73:$73,conditions!$8:$8,"&lt;="&amp;DH$9,conditions!$9:$9,"&gt;="&amp;DH$9))*SUMIFS(conditions!$69:$69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*SUMIFS(conditions!$72:$72,conditions!$8:$8,"&lt;="&amp;DH$9-SUMIFS(conditions!$73:$73,conditions!$8:$8,"&lt;="&amp;DH$9,conditions!$9:$9,"&gt;="&amp;DH$9)-SUMIFS(conditions!$71:$71,conditions!$8:$8,"&lt;="&amp;DH$9,conditions!$9:$9,"&gt;="&amp;DH$9),conditions!$9:$9,"&gt;="&amp;DH$9-SUMIFS(conditions!$73:$73,conditions!$8:$8,"&lt;="&amp;DH$9,conditions!$9:$9,"&gt;="&amp;DH$9)-SUMIFS(conditions!$71:$71,conditions!$8:$8,"&lt;="&amp;DH$9,conditions!$9:$9,"&gt;="&amp;DH$9))))</f>
        <v>0</v>
      </c>
      <c r="DI101" s="37">
        <f>IF(DI$9="",0,IF(DI$9-SUMIFS(conditions!$73:$73,conditions!$8:$8,"&lt;="&amp;DI$9,conditions!$9:$9,"&gt;="&amp;DI$9)-SUMIFS(conditions!$71:$71,conditions!$8:$8,"&lt;="&amp;DI$9,conditions!$9:$9,"&gt;="&amp;DI$9)&lt;$U$9,SUMIFS(20:20,$9:$9,DI$9-SUMIFS(conditions!$73:$73,conditions!$8:$8,"&lt;="&amp;DI$9,conditions!$9:$9,"&gt;="&amp;DI$9))*conditions!$U$69*conditions!$U$72,SUMIFS(20:20,$9:$9,DI$9-SUMIFS(conditions!$73:$73,conditions!$8:$8,"&lt;="&amp;DI$9,conditions!$9:$9,"&gt;="&amp;DI$9))*SUMIFS(conditions!$69:$69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*SUMIFS(conditions!$72:$72,conditions!$8:$8,"&lt;="&amp;DI$9-SUMIFS(conditions!$73:$73,conditions!$8:$8,"&lt;="&amp;DI$9,conditions!$9:$9,"&gt;="&amp;DI$9)-SUMIFS(conditions!$71:$71,conditions!$8:$8,"&lt;="&amp;DI$9,conditions!$9:$9,"&gt;="&amp;DI$9),conditions!$9:$9,"&gt;="&amp;DI$9-SUMIFS(conditions!$73:$73,conditions!$8:$8,"&lt;="&amp;DI$9,conditions!$9:$9,"&gt;="&amp;DI$9)-SUMIFS(conditions!$71:$71,conditions!$8:$8,"&lt;="&amp;DI$9,conditions!$9:$9,"&gt;="&amp;DI$9))))</f>
        <v>2.7000000000000024</v>
      </c>
      <c r="DJ101" s="37">
        <f>IF(DJ$9="",0,IF(DJ$9-SUMIFS(conditions!$73:$73,conditions!$8:$8,"&lt;="&amp;DJ$9,conditions!$9:$9,"&gt;="&amp;DJ$9)-SUMIFS(conditions!$71:$71,conditions!$8:$8,"&lt;="&amp;DJ$9,conditions!$9:$9,"&gt;="&amp;DJ$9)&lt;$U$9,SUMIFS(20:20,$9:$9,DJ$9-SUMIFS(conditions!$73:$73,conditions!$8:$8,"&lt;="&amp;DJ$9,conditions!$9:$9,"&gt;="&amp;DJ$9))*conditions!$U$69*conditions!$U$72,SUMIFS(20:20,$9:$9,DJ$9-SUMIFS(conditions!$73:$73,conditions!$8:$8,"&lt;="&amp;DJ$9,conditions!$9:$9,"&gt;="&amp;DJ$9))*SUMIFS(conditions!$69:$69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*SUMIFS(conditions!$72:$72,conditions!$8:$8,"&lt;="&amp;DJ$9-SUMIFS(conditions!$73:$73,conditions!$8:$8,"&lt;="&amp;DJ$9,conditions!$9:$9,"&gt;="&amp;DJ$9)-SUMIFS(conditions!$71:$71,conditions!$8:$8,"&lt;="&amp;DJ$9,conditions!$9:$9,"&gt;="&amp;DJ$9),conditions!$9:$9,"&gt;="&amp;DJ$9-SUMIFS(conditions!$73:$73,conditions!$8:$8,"&lt;="&amp;DJ$9,conditions!$9:$9,"&gt;="&amp;DJ$9)-SUMIFS(conditions!$71:$71,conditions!$8:$8,"&lt;="&amp;DJ$9,conditions!$9:$9,"&gt;="&amp;DJ$9))))</f>
        <v>2.7000000000000024</v>
      </c>
      <c r="DK101" s="37">
        <f>IF(DK$9="",0,IF(DK$9-SUMIFS(conditions!$73:$73,conditions!$8:$8,"&lt;="&amp;DK$9,conditions!$9:$9,"&gt;="&amp;DK$9)-SUMIFS(conditions!$71:$71,conditions!$8:$8,"&lt;="&amp;DK$9,conditions!$9:$9,"&gt;="&amp;DK$9)&lt;$U$9,SUMIFS(20:20,$9:$9,DK$9-SUMIFS(conditions!$73:$73,conditions!$8:$8,"&lt;="&amp;DK$9,conditions!$9:$9,"&gt;="&amp;DK$9))*conditions!$U$69*conditions!$U$72,SUMIFS(20:20,$9:$9,DK$9-SUMIFS(conditions!$73:$73,conditions!$8:$8,"&lt;="&amp;DK$9,conditions!$9:$9,"&gt;="&amp;DK$9))*SUMIFS(conditions!$69:$69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*SUMIFS(conditions!$72:$72,conditions!$8:$8,"&lt;="&amp;DK$9-SUMIFS(conditions!$73:$73,conditions!$8:$8,"&lt;="&amp;DK$9,conditions!$9:$9,"&gt;="&amp;DK$9)-SUMIFS(conditions!$71:$71,conditions!$8:$8,"&lt;="&amp;DK$9,conditions!$9:$9,"&gt;="&amp;DK$9),conditions!$9:$9,"&gt;="&amp;DK$9-SUMIFS(conditions!$73:$73,conditions!$8:$8,"&lt;="&amp;DK$9,conditions!$9:$9,"&gt;="&amp;DK$9)-SUMIFS(conditions!$71:$71,conditions!$8:$8,"&lt;="&amp;DK$9,conditions!$9:$9,"&gt;="&amp;DK$9))))</f>
        <v>2.7000000000000024</v>
      </c>
      <c r="DL101" s="37">
        <f>IF(DL$9="",0,IF(DL$9-SUMIFS(conditions!$73:$73,conditions!$8:$8,"&lt;="&amp;DL$9,conditions!$9:$9,"&gt;="&amp;DL$9)-SUMIFS(conditions!$71:$71,conditions!$8:$8,"&lt;="&amp;DL$9,conditions!$9:$9,"&gt;="&amp;DL$9)&lt;$U$9,SUMIFS(20:20,$9:$9,DL$9-SUMIFS(conditions!$73:$73,conditions!$8:$8,"&lt;="&amp;DL$9,conditions!$9:$9,"&gt;="&amp;DL$9))*conditions!$U$69*conditions!$U$72,SUMIFS(20:20,$9:$9,DL$9-SUMIFS(conditions!$73:$73,conditions!$8:$8,"&lt;="&amp;DL$9,conditions!$9:$9,"&gt;="&amp;DL$9))*SUMIFS(conditions!$69:$69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*SUMIFS(conditions!$72:$72,conditions!$8:$8,"&lt;="&amp;DL$9-SUMIFS(conditions!$73:$73,conditions!$8:$8,"&lt;="&amp;DL$9,conditions!$9:$9,"&gt;="&amp;DL$9)-SUMIFS(conditions!$71:$71,conditions!$8:$8,"&lt;="&amp;DL$9,conditions!$9:$9,"&gt;="&amp;DL$9),conditions!$9:$9,"&gt;="&amp;DL$9-SUMIFS(conditions!$73:$73,conditions!$8:$8,"&lt;="&amp;DL$9,conditions!$9:$9,"&gt;="&amp;DL$9)-SUMIFS(conditions!$71:$71,conditions!$8:$8,"&lt;="&amp;DL$9,conditions!$9:$9,"&gt;="&amp;DL$9))))</f>
        <v>2.7000000000000024</v>
      </c>
      <c r="DM101" s="37">
        <f>IF(DM$9="",0,IF(DM$9-SUMIFS(conditions!$73:$73,conditions!$8:$8,"&lt;="&amp;DM$9,conditions!$9:$9,"&gt;="&amp;DM$9)-SUMIFS(conditions!$71:$71,conditions!$8:$8,"&lt;="&amp;DM$9,conditions!$9:$9,"&gt;="&amp;DM$9)&lt;$U$9,SUMIFS(20:20,$9:$9,DM$9-SUMIFS(conditions!$73:$73,conditions!$8:$8,"&lt;="&amp;DM$9,conditions!$9:$9,"&gt;="&amp;DM$9))*conditions!$U$69*conditions!$U$72,SUMIFS(20:20,$9:$9,DM$9-SUMIFS(conditions!$73:$73,conditions!$8:$8,"&lt;="&amp;DM$9,conditions!$9:$9,"&gt;="&amp;DM$9))*SUMIFS(conditions!$69:$69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*SUMIFS(conditions!$72:$72,conditions!$8:$8,"&lt;="&amp;DM$9-SUMIFS(conditions!$73:$73,conditions!$8:$8,"&lt;="&amp;DM$9,conditions!$9:$9,"&gt;="&amp;DM$9)-SUMIFS(conditions!$71:$71,conditions!$8:$8,"&lt;="&amp;DM$9,conditions!$9:$9,"&gt;="&amp;DM$9),conditions!$9:$9,"&gt;="&amp;DM$9-SUMIFS(conditions!$73:$73,conditions!$8:$8,"&lt;="&amp;DM$9,conditions!$9:$9,"&gt;="&amp;DM$9)-SUMIFS(conditions!$71:$71,conditions!$8:$8,"&lt;="&amp;DM$9,conditions!$9:$9,"&gt;="&amp;DM$9))))</f>
        <v>2.7000000000000024</v>
      </c>
      <c r="DN101" s="37">
        <f>IF(DN$9="",0,IF(DN$9-SUMIFS(conditions!$73:$73,conditions!$8:$8,"&lt;="&amp;DN$9,conditions!$9:$9,"&gt;="&amp;DN$9)-SUMIFS(conditions!$71:$71,conditions!$8:$8,"&lt;="&amp;DN$9,conditions!$9:$9,"&gt;="&amp;DN$9)&lt;$U$9,SUMIFS(20:20,$9:$9,DN$9-SUMIFS(conditions!$73:$73,conditions!$8:$8,"&lt;="&amp;DN$9,conditions!$9:$9,"&gt;="&amp;DN$9))*conditions!$U$69*conditions!$U$72,SUMIFS(20:20,$9:$9,DN$9-SUMIFS(conditions!$73:$73,conditions!$8:$8,"&lt;="&amp;DN$9,conditions!$9:$9,"&gt;="&amp;DN$9))*SUMIFS(conditions!$69:$69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*SUMIFS(conditions!$72:$72,conditions!$8:$8,"&lt;="&amp;DN$9-SUMIFS(conditions!$73:$73,conditions!$8:$8,"&lt;="&amp;DN$9,conditions!$9:$9,"&gt;="&amp;DN$9)-SUMIFS(conditions!$71:$71,conditions!$8:$8,"&lt;="&amp;DN$9,conditions!$9:$9,"&gt;="&amp;DN$9),conditions!$9:$9,"&gt;="&amp;DN$9-SUMIFS(conditions!$73:$73,conditions!$8:$8,"&lt;="&amp;DN$9,conditions!$9:$9,"&gt;="&amp;DN$9)-SUMIFS(conditions!$71:$71,conditions!$8:$8,"&lt;="&amp;DN$9,conditions!$9:$9,"&gt;="&amp;DN$9))))</f>
        <v>0</v>
      </c>
      <c r="DO101" s="37">
        <f>IF(DO$9="",0,IF(DO$9-SUMIFS(conditions!$73:$73,conditions!$8:$8,"&lt;="&amp;DO$9,conditions!$9:$9,"&gt;="&amp;DO$9)-SUMIFS(conditions!$71:$71,conditions!$8:$8,"&lt;="&amp;DO$9,conditions!$9:$9,"&gt;="&amp;DO$9)&lt;$U$9,SUMIFS(20:20,$9:$9,DO$9-SUMIFS(conditions!$73:$73,conditions!$8:$8,"&lt;="&amp;DO$9,conditions!$9:$9,"&gt;="&amp;DO$9))*conditions!$U$69*conditions!$U$72,SUMIFS(20:20,$9:$9,DO$9-SUMIFS(conditions!$73:$73,conditions!$8:$8,"&lt;="&amp;DO$9,conditions!$9:$9,"&gt;="&amp;DO$9))*SUMIFS(conditions!$69:$69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*SUMIFS(conditions!$72:$72,conditions!$8:$8,"&lt;="&amp;DO$9-SUMIFS(conditions!$73:$73,conditions!$8:$8,"&lt;="&amp;DO$9,conditions!$9:$9,"&gt;="&amp;DO$9)-SUMIFS(conditions!$71:$71,conditions!$8:$8,"&lt;="&amp;DO$9,conditions!$9:$9,"&gt;="&amp;DO$9),conditions!$9:$9,"&gt;="&amp;DO$9-SUMIFS(conditions!$73:$73,conditions!$8:$8,"&lt;="&amp;DO$9,conditions!$9:$9,"&gt;="&amp;DO$9)-SUMIFS(conditions!$71:$71,conditions!$8:$8,"&lt;="&amp;DO$9,conditions!$9:$9,"&gt;="&amp;DO$9))))</f>
        <v>0</v>
      </c>
      <c r="DP101" s="37">
        <f>IF(DP$9="",0,IF(DP$9-SUMIFS(conditions!$73:$73,conditions!$8:$8,"&lt;="&amp;DP$9,conditions!$9:$9,"&gt;="&amp;DP$9)-SUMIFS(conditions!$71:$71,conditions!$8:$8,"&lt;="&amp;DP$9,conditions!$9:$9,"&gt;="&amp;DP$9)&lt;$U$9,SUMIFS(20:20,$9:$9,DP$9-SUMIFS(conditions!$73:$73,conditions!$8:$8,"&lt;="&amp;DP$9,conditions!$9:$9,"&gt;="&amp;DP$9))*conditions!$U$69*conditions!$U$72,SUMIFS(20:20,$9:$9,DP$9-SUMIFS(conditions!$73:$73,conditions!$8:$8,"&lt;="&amp;DP$9,conditions!$9:$9,"&gt;="&amp;DP$9))*SUMIFS(conditions!$69:$69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*SUMIFS(conditions!$72:$72,conditions!$8:$8,"&lt;="&amp;DP$9-SUMIFS(conditions!$73:$73,conditions!$8:$8,"&lt;="&amp;DP$9,conditions!$9:$9,"&gt;="&amp;DP$9)-SUMIFS(conditions!$71:$71,conditions!$8:$8,"&lt;="&amp;DP$9,conditions!$9:$9,"&gt;="&amp;DP$9),conditions!$9:$9,"&gt;="&amp;DP$9-SUMIFS(conditions!$73:$73,conditions!$8:$8,"&lt;="&amp;DP$9,conditions!$9:$9,"&gt;="&amp;DP$9)-SUMIFS(conditions!$71:$71,conditions!$8:$8,"&lt;="&amp;DP$9,conditions!$9:$9,"&gt;="&amp;DP$9))))</f>
        <v>2.7000000000000024</v>
      </c>
      <c r="DQ101" s="37">
        <f>IF(DQ$9="",0,IF(DQ$9-SUMIFS(conditions!$73:$73,conditions!$8:$8,"&lt;="&amp;DQ$9,conditions!$9:$9,"&gt;="&amp;DQ$9)-SUMIFS(conditions!$71:$71,conditions!$8:$8,"&lt;="&amp;DQ$9,conditions!$9:$9,"&gt;="&amp;DQ$9)&lt;$U$9,SUMIFS(20:20,$9:$9,DQ$9-SUMIFS(conditions!$73:$73,conditions!$8:$8,"&lt;="&amp;DQ$9,conditions!$9:$9,"&gt;="&amp;DQ$9))*conditions!$U$69*conditions!$U$72,SUMIFS(20:20,$9:$9,DQ$9-SUMIFS(conditions!$73:$73,conditions!$8:$8,"&lt;="&amp;DQ$9,conditions!$9:$9,"&gt;="&amp;DQ$9))*SUMIFS(conditions!$69:$69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*SUMIFS(conditions!$72:$72,conditions!$8:$8,"&lt;="&amp;DQ$9-SUMIFS(conditions!$73:$73,conditions!$8:$8,"&lt;="&amp;DQ$9,conditions!$9:$9,"&gt;="&amp;DQ$9)-SUMIFS(conditions!$71:$71,conditions!$8:$8,"&lt;="&amp;DQ$9,conditions!$9:$9,"&gt;="&amp;DQ$9),conditions!$9:$9,"&gt;="&amp;DQ$9-SUMIFS(conditions!$73:$73,conditions!$8:$8,"&lt;="&amp;DQ$9,conditions!$9:$9,"&gt;="&amp;DQ$9)-SUMIFS(conditions!$71:$71,conditions!$8:$8,"&lt;="&amp;DQ$9,conditions!$9:$9,"&gt;="&amp;DQ$9))))</f>
        <v>2.7000000000000024</v>
      </c>
      <c r="DR101" s="37">
        <f>IF(DR$9="",0,IF(DR$9-SUMIFS(conditions!$73:$73,conditions!$8:$8,"&lt;="&amp;DR$9,conditions!$9:$9,"&gt;="&amp;DR$9)-SUMIFS(conditions!$71:$71,conditions!$8:$8,"&lt;="&amp;DR$9,conditions!$9:$9,"&gt;="&amp;DR$9)&lt;$U$9,SUMIFS(20:20,$9:$9,DR$9-SUMIFS(conditions!$73:$73,conditions!$8:$8,"&lt;="&amp;DR$9,conditions!$9:$9,"&gt;="&amp;DR$9))*conditions!$U$69*conditions!$U$72,SUMIFS(20:20,$9:$9,DR$9-SUMIFS(conditions!$73:$73,conditions!$8:$8,"&lt;="&amp;DR$9,conditions!$9:$9,"&gt;="&amp;DR$9))*SUMIFS(conditions!$69:$69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*SUMIFS(conditions!$72:$72,conditions!$8:$8,"&lt;="&amp;DR$9-SUMIFS(conditions!$73:$73,conditions!$8:$8,"&lt;="&amp;DR$9,conditions!$9:$9,"&gt;="&amp;DR$9)-SUMIFS(conditions!$71:$71,conditions!$8:$8,"&lt;="&amp;DR$9,conditions!$9:$9,"&gt;="&amp;DR$9),conditions!$9:$9,"&gt;="&amp;DR$9-SUMIFS(conditions!$73:$73,conditions!$8:$8,"&lt;="&amp;DR$9,conditions!$9:$9,"&gt;="&amp;DR$9)-SUMIFS(conditions!$71:$71,conditions!$8:$8,"&lt;="&amp;DR$9,conditions!$9:$9,"&gt;="&amp;DR$9))))</f>
        <v>2.7000000000000024</v>
      </c>
      <c r="DS101" s="37">
        <f>IF(DS$9="",0,IF(DS$9-SUMIFS(conditions!$73:$73,conditions!$8:$8,"&lt;="&amp;DS$9,conditions!$9:$9,"&gt;="&amp;DS$9)-SUMIFS(conditions!$71:$71,conditions!$8:$8,"&lt;="&amp;DS$9,conditions!$9:$9,"&gt;="&amp;DS$9)&lt;$U$9,SUMIFS(20:20,$9:$9,DS$9-SUMIFS(conditions!$73:$73,conditions!$8:$8,"&lt;="&amp;DS$9,conditions!$9:$9,"&gt;="&amp;DS$9))*conditions!$U$69*conditions!$U$72,SUMIFS(20:20,$9:$9,DS$9-SUMIFS(conditions!$73:$73,conditions!$8:$8,"&lt;="&amp;DS$9,conditions!$9:$9,"&gt;="&amp;DS$9))*SUMIFS(conditions!$69:$69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*SUMIFS(conditions!$72:$72,conditions!$8:$8,"&lt;="&amp;DS$9-SUMIFS(conditions!$73:$73,conditions!$8:$8,"&lt;="&amp;DS$9,conditions!$9:$9,"&gt;="&amp;DS$9)-SUMIFS(conditions!$71:$71,conditions!$8:$8,"&lt;="&amp;DS$9,conditions!$9:$9,"&gt;="&amp;DS$9),conditions!$9:$9,"&gt;="&amp;DS$9-SUMIFS(conditions!$73:$73,conditions!$8:$8,"&lt;="&amp;DS$9,conditions!$9:$9,"&gt;="&amp;DS$9)-SUMIFS(conditions!$71:$71,conditions!$8:$8,"&lt;="&amp;DS$9,conditions!$9:$9,"&gt;="&amp;DS$9))))</f>
        <v>2.7000000000000024</v>
      </c>
      <c r="DT101" s="37">
        <f>IF(DT$9="",0,IF(DT$9-SUMIFS(conditions!$73:$73,conditions!$8:$8,"&lt;="&amp;DT$9,conditions!$9:$9,"&gt;="&amp;DT$9)-SUMIFS(conditions!$71:$71,conditions!$8:$8,"&lt;="&amp;DT$9,conditions!$9:$9,"&gt;="&amp;DT$9)&lt;$U$9,SUMIFS(20:20,$9:$9,DT$9-SUMIFS(conditions!$73:$73,conditions!$8:$8,"&lt;="&amp;DT$9,conditions!$9:$9,"&gt;="&amp;DT$9))*conditions!$U$69*conditions!$U$72,SUMIFS(20:20,$9:$9,DT$9-SUMIFS(conditions!$73:$73,conditions!$8:$8,"&lt;="&amp;DT$9,conditions!$9:$9,"&gt;="&amp;DT$9))*SUMIFS(conditions!$69:$69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*SUMIFS(conditions!$72:$72,conditions!$8:$8,"&lt;="&amp;DT$9-SUMIFS(conditions!$73:$73,conditions!$8:$8,"&lt;="&amp;DT$9,conditions!$9:$9,"&gt;="&amp;DT$9)-SUMIFS(conditions!$71:$71,conditions!$8:$8,"&lt;="&amp;DT$9,conditions!$9:$9,"&gt;="&amp;DT$9),conditions!$9:$9,"&gt;="&amp;DT$9-SUMIFS(conditions!$73:$73,conditions!$8:$8,"&lt;="&amp;DT$9,conditions!$9:$9,"&gt;="&amp;DT$9)-SUMIFS(conditions!$71:$71,conditions!$8:$8,"&lt;="&amp;DT$9,conditions!$9:$9,"&gt;="&amp;DT$9))))</f>
        <v>2.7000000000000024</v>
      </c>
      <c r="DU101" s="37">
        <f>IF(DU$9="",0,IF(DU$9-SUMIFS(conditions!$73:$73,conditions!$8:$8,"&lt;="&amp;DU$9,conditions!$9:$9,"&gt;="&amp;DU$9)-SUMIFS(conditions!$71:$71,conditions!$8:$8,"&lt;="&amp;DU$9,conditions!$9:$9,"&gt;="&amp;DU$9)&lt;$U$9,SUMIFS(20:20,$9:$9,DU$9-SUMIFS(conditions!$73:$73,conditions!$8:$8,"&lt;="&amp;DU$9,conditions!$9:$9,"&gt;="&amp;DU$9))*conditions!$U$69*conditions!$U$72,SUMIFS(20:20,$9:$9,DU$9-SUMIFS(conditions!$73:$73,conditions!$8:$8,"&lt;="&amp;DU$9,conditions!$9:$9,"&gt;="&amp;DU$9))*SUMIFS(conditions!$69:$69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*SUMIFS(conditions!$72:$72,conditions!$8:$8,"&lt;="&amp;DU$9-SUMIFS(conditions!$73:$73,conditions!$8:$8,"&lt;="&amp;DU$9,conditions!$9:$9,"&gt;="&amp;DU$9)-SUMIFS(conditions!$71:$71,conditions!$8:$8,"&lt;="&amp;DU$9,conditions!$9:$9,"&gt;="&amp;DU$9),conditions!$9:$9,"&gt;="&amp;DU$9-SUMIFS(conditions!$73:$73,conditions!$8:$8,"&lt;="&amp;DU$9,conditions!$9:$9,"&gt;="&amp;DU$9)-SUMIFS(conditions!$71:$71,conditions!$8:$8,"&lt;="&amp;DU$9,conditions!$9:$9,"&gt;="&amp;DU$9))))</f>
        <v>0</v>
      </c>
      <c r="DV101" s="37">
        <f>IF(DV$9="",0,IF(DV$9-SUMIFS(conditions!$73:$73,conditions!$8:$8,"&lt;="&amp;DV$9,conditions!$9:$9,"&gt;="&amp;DV$9)-SUMIFS(conditions!$71:$71,conditions!$8:$8,"&lt;="&amp;DV$9,conditions!$9:$9,"&gt;="&amp;DV$9)&lt;$U$9,SUMIFS(20:20,$9:$9,DV$9-SUMIFS(conditions!$73:$73,conditions!$8:$8,"&lt;="&amp;DV$9,conditions!$9:$9,"&gt;="&amp;DV$9))*conditions!$U$69*conditions!$U$72,SUMIFS(20:20,$9:$9,DV$9-SUMIFS(conditions!$73:$73,conditions!$8:$8,"&lt;="&amp;DV$9,conditions!$9:$9,"&gt;="&amp;DV$9))*SUMIFS(conditions!$69:$69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*SUMIFS(conditions!$72:$72,conditions!$8:$8,"&lt;="&amp;DV$9-SUMIFS(conditions!$73:$73,conditions!$8:$8,"&lt;="&amp;DV$9,conditions!$9:$9,"&gt;="&amp;DV$9)-SUMIFS(conditions!$71:$71,conditions!$8:$8,"&lt;="&amp;DV$9,conditions!$9:$9,"&gt;="&amp;DV$9),conditions!$9:$9,"&gt;="&amp;DV$9-SUMIFS(conditions!$73:$73,conditions!$8:$8,"&lt;="&amp;DV$9,conditions!$9:$9,"&gt;="&amp;DV$9)-SUMIFS(conditions!$71:$71,conditions!$8:$8,"&lt;="&amp;DV$9,conditions!$9:$9,"&gt;="&amp;DV$9))))</f>
        <v>0</v>
      </c>
      <c r="DW101" s="37">
        <f>IF(DW$9="",0,IF(DW$9-SUMIFS(conditions!$73:$73,conditions!$8:$8,"&lt;="&amp;DW$9,conditions!$9:$9,"&gt;="&amp;DW$9)-SUMIFS(conditions!$71:$71,conditions!$8:$8,"&lt;="&amp;DW$9,conditions!$9:$9,"&gt;="&amp;DW$9)&lt;$U$9,SUMIFS(20:20,$9:$9,DW$9-SUMIFS(conditions!$73:$73,conditions!$8:$8,"&lt;="&amp;DW$9,conditions!$9:$9,"&gt;="&amp;DW$9))*conditions!$U$69*conditions!$U$72,SUMIFS(20:20,$9:$9,DW$9-SUMIFS(conditions!$73:$73,conditions!$8:$8,"&lt;="&amp;DW$9,conditions!$9:$9,"&gt;="&amp;DW$9))*SUMIFS(conditions!$69:$69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*SUMIFS(conditions!$72:$72,conditions!$8:$8,"&lt;="&amp;DW$9-SUMIFS(conditions!$73:$73,conditions!$8:$8,"&lt;="&amp;DW$9,conditions!$9:$9,"&gt;="&amp;DW$9)-SUMIFS(conditions!$71:$71,conditions!$8:$8,"&lt;="&amp;DW$9,conditions!$9:$9,"&gt;="&amp;DW$9),conditions!$9:$9,"&gt;="&amp;DW$9-SUMIFS(conditions!$73:$73,conditions!$8:$8,"&lt;="&amp;DW$9,conditions!$9:$9,"&gt;="&amp;DW$9)-SUMIFS(conditions!$71:$71,conditions!$8:$8,"&lt;="&amp;DW$9,conditions!$9:$9,"&gt;="&amp;DW$9))))</f>
        <v>2.7000000000000024</v>
      </c>
      <c r="DX101" s="37">
        <f>IF(DX$9="",0,IF(DX$9-SUMIFS(conditions!$73:$73,conditions!$8:$8,"&lt;="&amp;DX$9,conditions!$9:$9,"&gt;="&amp;DX$9)-SUMIFS(conditions!$71:$71,conditions!$8:$8,"&lt;="&amp;DX$9,conditions!$9:$9,"&gt;="&amp;DX$9)&lt;$U$9,SUMIFS(20:20,$9:$9,DX$9-SUMIFS(conditions!$73:$73,conditions!$8:$8,"&lt;="&amp;DX$9,conditions!$9:$9,"&gt;="&amp;DX$9))*conditions!$U$69*conditions!$U$72,SUMIFS(20:20,$9:$9,DX$9-SUMIFS(conditions!$73:$73,conditions!$8:$8,"&lt;="&amp;DX$9,conditions!$9:$9,"&gt;="&amp;DX$9))*SUMIFS(conditions!$69:$69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*SUMIFS(conditions!$72:$72,conditions!$8:$8,"&lt;="&amp;DX$9-SUMIFS(conditions!$73:$73,conditions!$8:$8,"&lt;="&amp;DX$9,conditions!$9:$9,"&gt;="&amp;DX$9)-SUMIFS(conditions!$71:$71,conditions!$8:$8,"&lt;="&amp;DX$9,conditions!$9:$9,"&gt;="&amp;DX$9),conditions!$9:$9,"&gt;="&amp;DX$9-SUMIFS(conditions!$73:$73,conditions!$8:$8,"&lt;="&amp;DX$9,conditions!$9:$9,"&gt;="&amp;DX$9)-SUMIFS(conditions!$71:$71,conditions!$8:$8,"&lt;="&amp;DX$9,conditions!$9:$9,"&gt;="&amp;DX$9))))</f>
        <v>2.6730000000000023</v>
      </c>
      <c r="DY101" s="37">
        <f>IF(DY$9="",0,IF(DY$9-SUMIFS(conditions!$73:$73,conditions!$8:$8,"&lt;="&amp;DY$9,conditions!$9:$9,"&gt;="&amp;DY$9)-SUMIFS(conditions!$71:$71,conditions!$8:$8,"&lt;="&amp;DY$9,conditions!$9:$9,"&gt;="&amp;DY$9)&lt;$U$9,SUMIFS(20:20,$9:$9,DY$9-SUMIFS(conditions!$73:$73,conditions!$8:$8,"&lt;="&amp;DY$9,conditions!$9:$9,"&gt;="&amp;DY$9))*conditions!$U$69*conditions!$U$72,SUMIFS(20:20,$9:$9,DY$9-SUMIFS(conditions!$73:$73,conditions!$8:$8,"&lt;="&amp;DY$9,conditions!$9:$9,"&gt;="&amp;DY$9))*SUMIFS(conditions!$69:$69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*SUMIFS(conditions!$72:$72,conditions!$8:$8,"&lt;="&amp;DY$9-SUMIFS(conditions!$73:$73,conditions!$8:$8,"&lt;="&amp;DY$9,conditions!$9:$9,"&gt;="&amp;DY$9)-SUMIFS(conditions!$71:$71,conditions!$8:$8,"&lt;="&amp;DY$9,conditions!$9:$9,"&gt;="&amp;DY$9),conditions!$9:$9,"&gt;="&amp;DY$9-SUMIFS(conditions!$73:$73,conditions!$8:$8,"&lt;="&amp;DY$9,conditions!$9:$9,"&gt;="&amp;DY$9)-SUMIFS(conditions!$71:$71,conditions!$8:$8,"&lt;="&amp;DY$9,conditions!$9:$9,"&gt;="&amp;DY$9))))</f>
        <v>2.6730000000000023</v>
      </c>
      <c r="DZ101" s="37">
        <f>IF(DZ$9="",0,IF(DZ$9-SUMIFS(conditions!$73:$73,conditions!$8:$8,"&lt;="&amp;DZ$9,conditions!$9:$9,"&gt;="&amp;DZ$9)-SUMIFS(conditions!$71:$71,conditions!$8:$8,"&lt;="&amp;DZ$9,conditions!$9:$9,"&gt;="&amp;DZ$9)&lt;$U$9,SUMIFS(20:20,$9:$9,DZ$9-SUMIFS(conditions!$73:$73,conditions!$8:$8,"&lt;="&amp;DZ$9,conditions!$9:$9,"&gt;="&amp;DZ$9))*conditions!$U$69*conditions!$U$72,SUMIFS(20:20,$9:$9,DZ$9-SUMIFS(conditions!$73:$73,conditions!$8:$8,"&lt;="&amp;DZ$9,conditions!$9:$9,"&gt;="&amp;DZ$9))*SUMIFS(conditions!$69:$69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*SUMIFS(conditions!$72:$72,conditions!$8:$8,"&lt;="&amp;DZ$9-SUMIFS(conditions!$73:$73,conditions!$8:$8,"&lt;="&amp;DZ$9,conditions!$9:$9,"&gt;="&amp;DZ$9)-SUMIFS(conditions!$71:$71,conditions!$8:$8,"&lt;="&amp;DZ$9,conditions!$9:$9,"&gt;="&amp;DZ$9),conditions!$9:$9,"&gt;="&amp;DZ$9-SUMIFS(conditions!$73:$73,conditions!$8:$8,"&lt;="&amp;DZ$9,conditions!$9:$9,"&gt;="&amp;DZ$9)-SUMIFS(conditions!$71:$71,conditions!$8:$8,"&lt;="&amp;DZ$9,conditions!$9:$9,"&gt;="&amp;DZ$9))))</f>
        <v>2.6730000000000023</v>
      </c>
      <c r="EA101" s="37">
        <f>IF(EA$9="",0,IF(EA$9-SUMIFS(conditions!$73:$73,conditions!$8:$8,"&lt;="&amp;EA$9,conditions!$9:$9,"&gt;="&amp;EA$9)-SUMIFS(conditions!$71:$71,conditions!$8:$8,"&lt;="&amp;EA$9,conditions!$9:$9,"&gt;="&amp;EA$9)&lt;$U$9,SUMIFS(20:20,$9:$9,EA$9-SUMIFS(conditions!$73:$73,conditions!$8:$8,"&lt;="&amp;EA$9,conditions!$9:$9,"&gt;="&amp;EA$9))*conditions!$U$69*conditions!$U$72,SUMIFS(20:20,$9:$9,EA$9-SUMIFS(conditions!$73:$73,conditions!$8:$8,"&lt;="&amp;EA$9,conditions!$9:$9,"&gt;="&amp;EA$9))*SUMIFS(conditions!$69:$69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*SUMIFS(conditions!$72:$72,conditions!$8:$8,"&lt;="&amp;EA$9-SUMIFS(conditions!$73:$73,conditions!$8:$8,"&lt;="&amp;EA$9,conditions!$9:$9,"&gt;="&amp;EA$9)-SUMIFS(conditions!$71:$71,conditions!$8:$8,"&lt;="&amp;EA$9,conditions!$9:$9,"&gt;="&amp;EA$9),conditions!$9:$9,"&gt;="&amp;EA$9-SUMIFS(conditions!$73:$73,conditions!$8:$8,"&lt;="&amp;EA$9,conditions!$9:$9,"&gt;="&amp;EA$9)-SUMIFS(conditions!$71:$71,conditions!$8:$8,"&lt;="&amp;EA$9,conditions!$9:$9,"&gt;="&amp;EA$9))))</f>
        <v>2.6730000000000023</v>
      </c>
      <c r="EB101" s="37">
        <f>IF(EB$9="",0,IF(EB$9-SUMIFS(conditions!$73:$73,conditions!$8:$8,"&lt;="&amp;EB$9,conditions!$9:$9,"&gt;="&amp;EB$9)-SUMIFS(conditions!$71:$71,conditions!$8:$8,"&lt;="&amp;EB$9,conditions!$9:$9,"&gt;="&amp;EB$9)&lt;$U$9,SUMIFS(20:20,$9:$9,EB$9-SUMIFS(conditions!$73:$73,conditions!$8:$8,"&lt;="&amp;EB$9,conditions!$9:$9,"&gt;="&amp;EB$9))*conditions!$U$69*conditions!$U$72,SUMIFS(20:20,$9:$9,EB$9-SUMIFS(conditions!$73:$73,conditions!$8:$8,"&lt;="&amp;EB$9,conditions!$9:$9,"&gt;="&amp;EB$9))*SUMIFS(conditions!$69:$69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*SUMIFS(conditions!$72:$72,conditions!$8:$8,"&lt;="&amp;EB$9-SUMIFS(conditions!$73:$73,conditions!$8:$8,"&lt;="&amp;EB$9,conditions!$9:$9,"&gt;="&amp;EB$9)-SUMIFS(conditions!$71:$71,conditions!$8:$8,"&lt;="&amp;EB$9,conditions!$9:$9,"&gt;="&amp;EB$9),conditions!$9:$9,"&gt;="&amp;EB$9-SUMIFS(conditions!$73:$73,conditions!$8:$8,"&lt;="&amp;EB$9,conditions!$9:$9,"&gt;="&amp;EB$9)-SUMIFS(conditions!$71:$71,conditions!$8:$8,"&lt;="&amp;EB$9,conditions!$9:$9,"&gt;="&amp;EB$9))))</f>
        <v>0</v>
      </c>
      <c r="EC101" s="37">
        <f>IF(EC$9="",0,IF(EC$9-SUMIFS(conditions!$73:$73,conditions!$8:$8,"&lt;="&amp;EC$9,conditions!$9:$9,"&gt;="&amp;EC$9)-SUMIFS(conditions!$71:$71,conditions!$8:$8,"&lt;="&amp;EC$9,conditions!$9:$9,"&gt;="&amp;EC$9)&lt;$U$9,SUMIFS(20:20,$9:$9,EC$9-SUMIFS(conditions!$73:$73,conditions!$8:$8,"&lt;="&amp;EC$9,conditions!$9:$9,"&gt;="&amp;EC$9))*conditions!$U$69*conditions!$U$72,SUMIFS(20:20,$9:$9,EC$9-SUMIFS(conditions!$73:$73,conditions!$8:$8,"&lt;="&amp;EC$9,conditions!$9:$9,"&gt;="&amp;EC$9))*SUMIFS(conditions!$69:$69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*SUMIFS(conditions!$72:$72,conditions!$8:$8,"&lt;="&amp;EC$9-SUMIFS(conditions!$73:$73,conditions!$8:$8,"&lt;="&amp;EC$9,conditions!$9:$9,"&gt;="&amp;EC$9)-SUMIFS(conditions!$71:$71,conditions!$8:$8,"&lt;="&amp;EC$9,conditions!$9:$9,"&gt;="&amp;EC$9),conditions!$9:$9,"&gt;="&amp;EC$9-SUMIFS(conditions!$73:$73,conditions!$8:$8,"&lt;="&amp;EC$9,conditions!$9:$9,"&gt;="&amp;EC$9)-SUMIFS(conditions!$71:$71,conditions!$8:$8,"&lt;="&amp;EC$9,conditions!$9:$9,"&gt;="&amp;EC$9))))</f>
        <v>0</v>
      </c>
      <c r="ED101" s="37">
        <f>IF(ED$9="",0,IF(ED$9-SUMIFS(conditions!$73:$73,conditions!$8:$8,"&lt;="&amp;ED$9,conditions!$9:$9,"&gt;="&amp;ED$9)-SUMIFS(conditions!$71:$71,conditions!$8:$8,"&lt;="&amp;ED$9,conditions!$9:$9,"&gt;="&amp;ED$9)&lt;$U$9,SUMIFS(20:20,$9:$9,ED$9-SUMIFS(conditions!$73:$73,conditions!$8:$8,"&lt;="&amp;ED$9,conditions!$9:$9,"&gt;="&amp;ED$9))*conditions!$U$69*conditions!$U$72,SUMIFS(20:20,$9:$9,ED$9-SUMIFS(conditions!$73:$73,conditions!$8:$8,"&lt;="&amp;ED$9,conditions!$9:$9,"&gt;="&amp;ED$9))*SUMIFS(conditions!$69:$69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*SUMIFS(conditions!$72:$72,conditions!$8:$8,"&lt;="&amp;ED$9-SUMIFS(conditions!$73:$73,conditions!$8:$8,"&lt;="&amp;ED$9,conditions!$9:$9,"&gt;="&amp;ED$9)-SUMIFS(conditions!$71:$71,conditions!$8:$8,"&lt;="&amp;ED$9,conditions!$9:$9,"&gt;="&amp;ED$9),conditions!$9:$9,"&gt;="&amp;ED$9-SUMIFS(conditions!$73:$73,conditions!$8:$8,"&lt;="&amp;ED$9,conditions!$9:$9,"&gt;="&amp;ED$9)-SUMIFS(conditions!$71:$71,conditions!$8:$8,"&lt;="&amp;ED$9,conditions!$9:$9,"&gt;="&amp;ED$9))))</f>
        <v>2.6730000000000023</v>
      </c>
      <c r="EE101" s="37">
        <f>IF(EE$9="",0,IF(EE$9-SUMIFS(conditions!$73:$73,conditions!$8:$8,"&lt;="&amp;EE$9,conditions!$9:$9,"&gt;="&amp;EE$9)-SUMIFS(conditions!$71:$71,conditions!$8:$8,"&lt;="&amp;EE$9,conditions!$9:$9,"&gt;="&amp;EE$9)&lt;$U$9,SUMIFS(20:20,$9:$9,EE$9-SUMIFS(conditions!$73:$73,conditions!$8:$8,"&lt;="&amp;EE$9,conditions!$9:$9,"&gt;="&amp;EE$9))*conditions!$U$69*conditions!$U$72,SUMIFS(20:20,$9:$9,EE$9-SUMIFS(conditions!$73:$73,conditions!$8:$8,"&lt;="&amp;EE$9,conditions!$9:$9,"&gt;="&amp;EE$9))*SUMIFS(conditions!$69:$69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*SUMIFS(conditions!$72:$72,conditions!$8:$8,"&lt;="&amp;EE$9-SUMIFS(conditions!$73:$73,conditions!$8:$8,"&lt;="&amp;EE$9,conditions!$9:$9,"&gt;="&amp;EE$9)-SUMIFS(conditions!$71:$71,conditions!$8:$8,"&lt;="&amp;EE$9,conditions!$9:$9,"&gt;="&amp;EE$9),conditions!$9:$9,"&gt;="&amp;EE$9-SUMIFS(conditions!$73:$73,conditions!$8:$8,"&lt;="&amp;EE$9,conditions!$9:$9,"&gt;="&amp;EE$9)-SUMIFS(conditions!$71:$71,conditions!$8:$8,"&lt;="&amp;EE$9,conditions!$9:$9,"&gt;="&amp;EE$9))))</f>
        <v>2.6730000000000023</v>
      </c>
      <c r="EF101" s="37">
        <f>IF(EF$9="",0,IF(EF$9-SUMIFS(conditions!$73:$73,conditions!$8:$8,"&lt;="&amp;EF$9,conditions!$9:$9,"&gt;="&amp;EF$9)-SUMIFS(conditions!$71:$71,conditions!$8:$8,"&lt;="&amp;EF$9,conditions!$9:$9,"&gt;="&amp;EF$9)&lt;$U$9,SUMIFS(20:20,$9:$9,EF$9-SUMIFS(conditions!$73:$73,conditions!$8:$8,"&lt;="&amp;EF$9,conditions!$9:$9,"&gt;="&amp;EF$9))*conditions!$U$69*conditions!$U$72,SUMIFS(20:20,$9:$9,EF$9-SUMIFS(conditions!$73:$73,conditions!$8:$8,"&lt;="&amp;EF$9,conditions!$9:$9,"&gt;="&amp;EF$9))*SUMIFS(conditions!$69:$69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*SUMIFS(conditions!$72:$72,conditions!$8:$8,"&lt;="&amp;EF$9-SUMIFS(conditions!$73:$73,conditions!$8:$8,"&lt;="&amp;EF$9,conditions!$9:$9,"&gt;="&amp;EF$9)-SUMIFS(conditions!$71:$71,conditions!$8:$8,"&lt;="&amp;EF$9,conditions!$9:$9,"&gt;="&amp;EF$9),conditions!$9:$9,"&gt;="&amp;EF$9-SUMIFS(conditions!$73:$73,conditions!$8:$8,"&lt;="&amp;EF$9,conditions!$9:$9,"&gt;="&amp;EF$9)-SUMIFS(conditions!$71:$71,conditions!$8:$8,"&lt;="&amp;EF$9,conditions!$9:$9,"&gt;="&amp;EF$9))))</f>
        <v>2.6730000000000023</v>
      </c>
      <c r="EG101" s="37">
        <f>IF(EG$9="",0,IF(EG$9-SUMIFS(conditions!$73:$73,conditions!$8:$8,"&lt;="&amp;EG$9,conditions!$9:$9,"&gt;="&amp;EG$9)-SUMIFS(conditions!$71:$71,conditions!$8:$8,"&lt;="&amp;EG$9,conditions!$9:$9,"&gt;="&amp;EG$9)&lt;$U$9,SUMIFS(20:20,$9:$9,EG$9-SUMIFS(conditions!$73:$73,conditions!$8:$8,"&lt;="&amp;EG$9,conditions!$9:$9,"&gt;="&amp;EG$9))*conditions!$U$69*conditions!$U$72,SUMIFS(20:20,$9:$9,EG$9-SUMIFS(conditions!$73:$73,conditions!$8:$8,"&lt;="&amp;EG$9,conditions!$9:$9,"&gt;="&amp;EG$9))*SUMIFS(conditions!$69:$69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*SUMIFS(conditions!$72:$72,conditions!$8:$8,"&lt;="&amp;EG$9-SUMIFS(conditions!$73:$73,conditions!$8:$8,"&lt;="&amp;EG$9,conditions!$9:$9,"&gt;="&amp;EG$9)-SUMIFS(conditions!$71:$71,conditions!$8:$8,"&lt;="&amp;EG$9,conditions!$9:$9,"&gt;="&amp;EG$9),conditions!$9:$9,"&gt;="&amp;EG$9-SUMIFS(conditions!$73:$73,conditions!$8:$8,"&lt;="&amp;EG$9,conditions!$9:$9,"&gt;="&amp;EG$9)-SUMIFS(conditions!$71:$71,conditions!$8:$8,"&lt;="&amp;EG$9,conditions!$9:$9,"&gt;="&amp;EG$9))))</f>
        <v>2.6730000000000023</v>
      </c>
      <c r="EH101" s="37">
        <f>IF(EH$9="",0,IF(EH$9-SUMIFS(conditions!$73:$73,conditions!$8:$8,"&lt;="&amp;EH$9,conditions!$9:$9,"&gt;="&amp;EH$9)-SUMIFS(conditions!$71:$71,conditions!$8:$8,"&lt;="&amp;EH$9,conditions!$9:$9,"&gt;="&amp;EH$9)&lt;$U$9,SUMIFS(20:20,$9:$9,EH$9-SUMIFS(conditions!$73:$73,conditions!$8:$8,"&lt;="&amp;EH$9,conditions!$9:$9,"&gt;="&amp;EH$9))*conditions!$U$69*conditions!$U$72,SUMIFS(20:20,$9:$9,EH$9-SUMIFS(conditions!$73:$73,conditions!$8:$8,"&lt;="&amp;EH$9,conditions!$9:$9,"&gt;="&amp;EH$9))*SUMIFS(conditions!$69:$69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*SUMIFS(conditions!$72:$72,conditions!$8:$8,"&lt;="&amp;EH$9-SUMIFS(conditions!$73:$73,conditions!$8:$8,"&lt;="&amp;EH$9,conditions!$9:$9,"&gt;="&amp;EH$9)-SUMIFS(conditions!$71:$71,conditions!$8:$8,"&lt;="&amp;EH$9,conditions!$9:$9,"&gt;="&amp;EH$9),conditions!$9:$9,"&gt;="&amp;EH$9-SUMIFS(conditions!$73:$73,conditions!$8:$8,"&lt;="&amp;EH$9,conditions!$9:$9,"&gt;="&amp;EH$9)-SUMIFS(conditions!$71:$71,conditions!$8:$8,"&lt;="&amp;EH$9,conditions!$9:$9,"&gt;="&amp;EH$9))))</f>
        <v>2.6730000000000023</v>
      </c>
      <c r="EI101" s="37">
        <f>IF(EI$9="",0,IF(EI$9-SUMIFS(conditions!$73:$73,conditions!$8:$8,"&lt;="&amp;EI$9,conditions!$9:$9,"&gt;="&amp;EI$9)-SUMIFS(conditions!$71:$71,conditions!$8:$8,"&lt;="&amp;EI$9,conditions!$9:$9,"&gt;="&amp;EI$9)&lt;$U$9,SUMIFS(20:20,$9:$9,EI$9-SUMIFS(conditions!$73:$73,conditions!$8:$8,"&lt;="&amp;EI$9,conditions!$9:$9,"&gt;="&amp;EI$9))*conditions!$U$69*conditions!$U$72,SUMIFS(20:20,$9:$9,EI$9-SUMIFS(conditions!$73:$73,conditions!$8:$8,"&lt;="&amp;EI$9,conditions!$9:$9,"&gt;="&amp;EI$9))*SUMIFS(conditions!$69:$69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*SUMIFS(conditions!$72:$72,conditions!$8:$8,"&lt;="&amp;EI$9-SUMIFS(conditions!$73:$73,conditions!$8:$8,"&lt;="&amp;EI$9,conditions!$9:$9,"&gt;="&amp;EI$9)-SUMIFS(conditions!$71:$71,conditions!$8:$8,"&lt;="&amp;EI$9,conditions!$9:$9,"&gt;="&amp;EI$9),conditions!$9:$9,"&gt;="&amp;EI$9-SUMIFS(conditions!$73:$73,conditions!$8:$8,"&lt;="&amp;EI$9,conditions!$9:$9,"&gt;="&amp;EI$9)-SUMIFS(conditions!$71:$71,conditions!$8:$8,"&lt;="&amp;EI$9,conditions!$9:$9,"&gt;="&amp;EI$9))))</f>
        <v>0</v>
      </c>
      <c r="EJ101" s="37">
        <f>IF(EJ$9="",0,IF(EJ$9-SUMIFS(conditions!$73:$73,conditions!$8:$8,"&lt;="&amp;EJ$9,conditions!$9:$9,"&gt;="&amp;EJ$9)-SUMIFS(conditions!$71:$71,conditions!$8:$8,"&lt;="&amp;EJ$9,conditions!$9:$9,"&gt;="&amp;EJ$9)&lt;$U$9,SUMIFS(20:20,$9:$9,EJ$9-SUMIFS(conditions!$73:$73,conditions!$8:$8,"&lt;="&amp;EJ$9,conditions!$9:$9,"&gt;="&amp;EJ$9))*conditions!$U$69*conditions!$U$72,SUMIFS(20:20,$9:$9,EJ$9-SUMIFS(conditions!$73:$73,conditions!$8:$8,"&lt;="&amp;EJ$9,conditions!$9:$9,"&gt;="&amp;EJ$9))*SUMIFS(conditions!$69:$69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*SUMIFS(conditions!$72:$72,conditions!$8:$8,"&lt;="&amp;EJ$9-SUMIFS(conditions!$73:$73,conditions!$8:$8,"&lt;="&amp;EJ$9,conditions!$9:$9,"&gt;="&amp;EJ$9)-SUMIFS(conditions!$71:$71,conditions!$8:$8,"&lt;="&amp;EJ$9,conditions!$9:$9,"&gt;="&amp;EJ$9),conditions!$9:$9,"&gt;="&amp;EJ$9-SUMIFS(conditions!$73:$73,conditions!$8:$8,"&lt;="&amp;EJ$9,conditions!$9:$9,"&gt;="&amp;EJ$9)-SUMIFS(conditions!$71:$71,conditions!$8:$8,"&lt;="&amp;EJ$9,conditions!$9:$9,"&gt;="&amp;EJ$9))))</f>
        <v>0</v>
      </c>
      <c r="EK101" s="37">
        <f>IF(EK$9="",0,IF(EK$9-SUMIFS(conditions!$73:$73,conditions!$8:$8,"&lt;="&amp;EK$9,conditions!$9:$9,"&gt;="&amp;EK$9)-SUMIFS(conditions!$71:$71,conditions!$8:$8,"&lt;="&amp;EK$9,conditions!$9:$9,"&gt;="&amp;EK$9)&lt;$U$9,SUMIFS(20:20,$9:$9,EK$9-SUMIFS(conditions!$73:$73,conditions!$8:$8,"&lt;="&amp;EK$9,conditions!$9:$9,"&gt;="&amp;EK$9))*conditions!$U$69*conditions!$U$72,SUMIFS(20:20,$9:$9,EK$9-SUMIFS(conditions!$73:$73,conditions!$8:$8,"&lt;="&amp;EK$9,conditions!$9:$9,"&gt;="&amp;EK$9))*SUMIFS(conditions!$69:$69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*SUMIFS(conditions!$72:$72,conditions!$8:$8,"&lt;="&amp;EK$9-SUMIFS(conditions!$73:$73,conditions!$8:$8,"&lt;="&amp;EK$9,conditions!$9:$9,"&gt;="&amp;EK$9)-SUMIFS(conditions!$71:$71,conditions!$8:$8,"&lt;="&amp;EK$9,conditions!$9:$9,"&gt;="&amp;EK$9),conditions!$9:$9,"&gt;="&amp;EK$9-SUMIFS(conditions!$73:$73,conditions!$8:$8,"&lt;="&amp;EK$9,conditions!$9:$9,"&gt;="&amp;EK$9)-SUMIFS(conditions!$71:$71,conditions!$8:$8,"&lt;="&amp;EK$9,conditions!$9:$9,"&gt;="&amp;EK$9))))</f>
        <v>2.6730000000000023</v>
      </c>
      <c r="EL101" s="37">
        <f>IF(EL$9="",0,IF(EL$9-SUMIFS(conditions!$73:$73,conditions!$8:$8,"&lt;="&amp;EL$9,conditions!$9:$9,"&gt;="&amp;EL$9)-SUMIFS(conditions!$71:$71,conditions!$8:$8,"&lt;="&amp;EL$9,conditions!$9:$9,"&gt;="&amp;EL$9)&lt;$U$9,SUMIFS(20:20,$9:$9,EL$9-SUMIFS(conditions!$73:$73,conditions!$8:$8,"&lt;="&amp;EL$9,conditions!$9:$9,"&gt;="&amp;EL$9))*conditions!$U$69*conditions!$U$72,SUMIFS(20:20,$9:$9,EL$9-SUMIFS(conditions!$73:$73,conditions!$8:$8,"&lt;="&amp;EL$9,conditions!$9:$9,"&gt;="&amp;EL$9))*SUMIFS(conditions!$69:$69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*SUMIFS(conditions!$72:$72,conditions!$8:$8,"&lt;="&amp;EL$9-SUMIFS(conditions!$73:$73,conditions!$8:$8,"&lt;="&amp;EL$9,conditions!$9:$9,"&gt;="&amp;EL$9)-SUMIFS(conditions!$71:$71,conditions!$8:$8,"&lt;="&amp;EL$9,conditions!$9:$9,"&gt;="&amp;EL$9),conditions!$9:$9,"&gt;="&amp;EL$9-SUMIFS(conditions!$73:$73,conditions!$8:$8,"&lt;="&amp;EL$9,conditions!$9:$9,"&gt;="&amp;EL$9)-SUMIFS(conditions!$71:$71,conditions!$8:$8,"&lt;="&amp;EL$9,conditions!$9:$9,"&gt;="&amp;EL$9))))</f>
        <v>2.6730000000000023</v>
      </c>
      <c r="EM101" s="37">
        <f>IF(EM$9="",0,IF(EM$9-SUMIFS(conditions!$73:$73,conditions!$8:$8,"&lt;="&amp;EM$9,conditions!$9:$9,"&gt;="&amp;EM$9)-SUMIFS(conditions!$71:$71,conditions!$8:$8,"&lt;="&amp;EM$9,conditions!$9:$9,"&gt;="&amp;EM$9)&lt;$U$9,SUMIFS(20:20,$9:$9,EM$9-SUMIFS(conditions!$73:$73,conditions!$8:$8,"&lt;="&amp;EM$9,conditions!$9:$9,"&gt;="&amp;EM$9))*conditions!$U$69*conditions!$U$72,SUMIFS(20:20,$9:$9,EM$9-SUMIFS(conditions!$73:$73,conditions!$8:$8,"&lt;="&amp;EM$9,conditions!$9:$9,"&gt;="&amp;EM$9))*SUMIFS(conditions!$69:$69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*SUMIFS(conditions!$72:$72,conditions!$8:$8,"&lt;="&amp;EM$9-SUMIFS(conditions!$73:$73,conditions!$8:$8,"&lt;="&amp;EM$9,conditions!$9:$9,"&gt;="&amp;EM$9)-SUMIFS(conditions!$71:$71,conditions!$8:$8,"&lt;="&amp;EM$9,conditions!$9:$9,"&gt;="&amp;EM$9),conditions!$9:$9,"&gt;="&amp;EM$9-SUMIFS(conditions!$73:$73,conditions!$8:$8,"&lt;="&amp;EM$9,conditions!$9:$9,"&gt;="&amp;EM$9)-SUMIFS(conditions!$71:$71,conditions!$8:$8,"&lt;="&amp;EM$9,conditions!$9:$9,"&gt;="&amp;EM$9))))</f>
        <v>2.6730000000000023</v>
      </c>
      <c r="EN101" s="37">
        <f>IF(EN$9="",0,IF(EN$9-SUMIFS(conditions!$73:$73,conditions!$8:$8,"&lt;="&amp;EN$9,conditions!$9:$9,"&gt;="&amp;EN$9)-SUMIFS(conditions!$71:$71,conditions!$8:$8,"&lt;="&amp;EN$9,conditions!$9:$9,"&gt;="&amp;EN$9)&lt;$U$9,SUMIFS(20:20,$9:$9,EN$9-SUMIFS(conditions!$73:$73,conditions!$8:$8,"&lt;="&amp;EN$9,conditions!$9:$9,"&gt;="&amp;EN$9))*conditions!$U$69*conditions!$U$72,SUMIFS(20:20,$9:$9,EN$9-SUMIFS(conditions!$73:$73,conditions!$8:$8,"&lt;="&amp;EN$9,conditions!$9:$9,"&gt;="&amp;EN$9))*SUMIFS(conditions!$69:$69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*SUMIFS(conditions!$72:$72,conditions!$8:$8,"&lt;="&amp;EN$9-SUMIFS(conditions!$73:$73,conditions!$8:$8,"&lt;="&amp;EN$9,conditions!$9:$9,"&gt;="&amp;EN$9)-SUMIFS(conditions!$71:$71,conditions!$8:$8,"&lt;="&amp;EN$9,conditions!$9:$9,"&gt;="&amp;EN$9),conditions!$9:$9,"&gt;="&amp;EN$9-SUMIFS(conditions!$73:$73,conditions!$8:$8,"&lt;="&amp;EN$9,conditions!$9:$9,"&gt;="&amp;EN$9)-SUMIFS(conditions!$71:$71,conditions!$8:$8,"&lt;="&amp;EN$9,conditions!$9:$9,"&gt;="&amp;EN$9))))</f>
        <v>2.6730000000000023</v>
      </c>
      <c r="EO101" s="37">
        <f>IF(EO$9="",0,IF(EO$9-SUMIFS(conditions!$73:$73,conditions!$8:$8,"&lt;="&amp;EO$9,conditions!$9:$9,"&gt;="&amp;EO$9)-SUMIFS(conditions!$71:$71,conditions!$8:$8,"&lt;="&amp;EO$9,conditions!$9:$9,"&gt;="&amp;EO$9)&lt;$U$9,SUMIFS(20:20,$9:$9,EO$9-SUMIFS(conditions!$73:$73,conditions!$8:$8,"&lt;="&amp;EO$9,conditions!$9:$9,"&gt;="&amp;EO$9))*conditions!$U$69*conditions!$U$72,SUMIFS(20:20,$9:$9,EO$9-SUMIFS(conditions!$73:$73,conditions!$8:$8,"&lt;="&amp;EO$9,conditions!$9:$9,"&gt;="&amp;EO$9))*SUMIFS(conditions!$69:$69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*SUMIFS(conditions!$72:$72,conditions!$8:$8,"&lt;="&amp;EO$9-SUMIFS(conditions!$73:$73,conditions!$8:$8,"&lt;="&amp;EO$9,conditions!$9:$9,"&gt;="&amp;EO$9)-SUMIFS(conditions!$71:$71,conditions!$8:$8,"&lt;="&amp;EO$9,conditions!$9:$9,"&gt;="&amp;EO$9),conditions!$9:$9,"&gt;="&amp;EO$9-SUMIFS(conditions!$73:$73,conditions!$8:$8,"&lt;="&amp;EO$9,conditions!$9:$9,"&gt;="&amp;EO$9)-SUMIFS(conditions!$71:$71,conditions!$8:$8,"&lt;="&amp;EO$9,conditions!$9:$9,"&gt;="&amp;EO$9))))</f>
        <v>2.6730000000000023</v>
      </c>
      <c r="EP101" s="37">
        <f>IF(EP$9="",0,IF(EP$9-SUMIFS(conditions!$73:$73,conditions!$8:$8,"&lt;="&amp;EP$9,conditions!$9:$9,"&gt;="&amp;EP$9)-SUMIFS(conditions!$71:$71,conditions!$8:$8,"&lt;="&amp;EP$9,conditions!$9:$9,"&gt;="&amp;EP$9)&lt;$U$9,SUMIFS(20:20,$9:$9,EP$9-SUMIFS(conditions!$73:$73,conditions!$8:$8,"&lt;="&amp;EP$9,conditions!$9:$9,"&gt;="&amp;EP$9))*conditions!$U$69*conditions!$U$72,SUMIFS(20:20,$9:$9,EP$9-SUMIFS(conditions!$73:$73,conditions!$8:$8,"&lt;="&amp;EP$9,conditions!$9:$9,"&gt;="&amp;EP$9))*SUMIFS(conditions!$69:$69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*SUMIFS(conditions!$72:$72,conditions!$8:$8,"&lt;="&amp;EP$9-SUMIFS(conditions!$73:$73,conditions!$8:$8,"&lt;="&amp;EP$9,conditions!$9:$9,"&gt;="&amp;EP$9)-SUMIFS(conditions!$71:$71,conditions!$8:$8,"&lt;="&amp;EP$9,conditions!$9:$9,"&gt;="&amp;EP$9),conditions!$9:$9,"&gt;="&amp;EP$9-SUMIFS(conditions!$73:$73,conditions!$8:$8,"&lt;="&amp;EP$9,conditions!$9:$9,"&gt;="&amp;EP$9)-SUMIFS(conditions!$71:$71,conditions!$8:$8,"&lt;="&amp;EP$9,conditions!$9:$9,"&gt;="&amp;EP$9))))</f>
        <v>0</v>
      </c>
      <c r="EQ101" s="37">
        <f>IF(EQ$9="",0,IF(EQ$9-SUMIFS(conditions!$73:$73,conditions!$8:$8,"&lt;="&amp;EQ$9,conditions!$9:$9,"&gt;="&amp;EQ$9)-SUMIFS(conditions!$71:$71,conditions!$8:$8,"&lt;="&amp;EQ$9,conditions!$9:$9,"&gt;="&amp;EQ$9)&lt;$U$9,SUMIFS(20:20,$9:$9,EQ$9-SUMIFS(conditions!$73:$73,conditions!$8:$8,"&lt;="&amp;EQ$9,conditions!$9:$9,"&gt;="&amp;EQ$9))*conditions!$U$69*conditions!$U$72,SUMIFS(20:20,$9:$9,EQ$9-SUMIFS(conditions!$73:$73,conditions!$8:$8,"&lt;="&amp;EQ$9,conditions!$9:$9,"&gt;="&amp;EQ$9))*SUMIFS(conditions!$69:$69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*SUMIFS(conditions!$72:$72,conditions!$8:$8,"&lt;="&amp;EQ$9-SUMIFS(conditions!$73:$73,conditions!$8:$8,"&lt;="&amp;EQ$9,conditions!$9:$9,"&gt;="&amp;EQ$9)-SUMIFS(conditions!$71:$71,conditions!$8:$8,"&lt;="&amp;EQ$9,conditions!$9:$9,"&gt;="&amp;EQ$9),conditions!$9:$9,"&gt;="&amp;EQ$9-SUMIFS(conditions!$73:$73,conditions!$8:$8,"&lt;="&amp;EQ$9,conditions!$9:$9,"&gt;="&amp;EQ$9)-SUMIFS(conditions!$71:$71,conditions!$8:$8,"&lt;="&amp;EQ$9,conditions!$9:$9,"&gt;="&amp;EQ$9))))</f>
        <v>0</v>
      </c>
      <c r="ER101" s="37">
        <f>IF(ER$9="",0,IF(ER$9-SUMIFS(conditions!$73:$73,conditions!$8:$8,"&lt;="&amp;ER$9,conditions!$9:$9,"&gt;="&amp;ER$9)-SUMIFS(conditions!$71:$71,conditions!$8:$8,"&lt;="&amp;ER$9,conditions!$9:$9,"&gt;="&amp;ER$9)&lt;$U$9,SUMIFS(20:20,$9:$9,ER$9-SUMIFS(conditions!$73:$73,conditions!$8:$8,"&lt;="&amp;ER$9,conditions!$9:$9,"&gt;="&amp;ER$9))*conditions!$U$69*conditions!$U$72,SUMIFS(20:20,$9:$9,ER$9-SUMIFS(conditions!$73:$73,conditions!$8:$8,"&lt;="&amp;ER$9,conditions!$9:$9,"&gt;="&amp;ER$9))*SUMIFS(conditions!$69:$69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*SUMIFS(conditions!$72:$72,conditions!$8:$8,"&lt;="&amp;ER$9-SUMIFS(conditions!$73:$73,conditions!$8:$8,"&lt;="&amp;ER$9,conditions!$9:$9,"&gt;="&amp;ER$9)-SUMIFS(conditions!$71:$71,conditions!$8:$8,"&lt;="&amp;ER$9,conditions!$9:$9,"&gt;="&amp;ER$9),conditions!$9:$9,"&gt;="&amp;ER$9-SUMIFS(conditions!$73:$73,conditions!$8:$8,"&lt;="&amp;ER$9,conditions!$9:$9,"&gt;="&amp;ER$9)-SUMIFS(conditions!$71:$71,conditions!$8:$8,"&lt;="&amp;ER$9,conditions!$9:$9,"&gt;="&amp;ER$9))))</f>
        <v>2.6730000000000023</v>
      </c>
      <c r="ES101" s="37">
        <f>IF(ES$9="",0,IF(ES$9-SUMIFS(conditions!$73:$73,conditions!$8:$8,"&lt;="&amp;ES$9,conditions!$9:$9,"&gt;="&amp;ES$9)-SUMIFS(conditions!$71:$71,conditions!$8:$8,"&lt;="&amp;ES$9,conditions!$9:$9,"&gt;="&amp;ES$9)&lt;$U$9,SUMIFS(20:20,$9:$9,ES$9-SUMIFS(conditions!$73:$73,conditions!$8:$8,"&lt;="&amp;ES$9,conditions!$9:$9,"&gt;="&amp;ES$9))*conditions!$U$69*conditions!$U$72,SUMIFS(20:20,$9:$9,ES$9-SUMIFS(conditions!$73:$73,conditions!$8:$8,"&lt;="&amp;ES$9,conditions!$9:$9,"&gt;="&amp;ES$9))*SUMIFS(conditions!$69:$69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*SUMIFS(conditions!$72:$72,conditions!$8:$8,"&lt;="&amp;ES$9-SUMIFS(conditions!$73:$73,conditions!$8:$8,"&lt;="&amp;ES$9,conditions!$9:$9,"&gt;="&amp;ES$9)-SUMIFS(conditions!$71:$71,conditions!$8:$8,"&lt;="&amp;ES$9,conditions!$9:$9,"&gt;="&amp;ES$9),conditions!$9:$9,"&gt;="&amp;ES$9-SUMIFS(conditions!$73:$73,conditions!$8:$8,"&lt;="&amp;ES$9,conditions!$9:$9,"&gt;="&amp;ES$9)-SUMIFS(conditions!$71:$71,conditions!$8:$8,"&lt;="&amp;ES$9,conditions!$9:$9,"&gt;="&amp;ES$9))))</f>
        <v>2.6730000000000023</v>
      </c>
      <c r="ET101" s="37">
        <f>IF(ET$9="",0,IF(ET$9-SUMIFS(conditions!$73:$73,conditions!$8:$8,"&lt;="&amp;ET$9,conditions!$9:$9,"&gt;="&amp;ET$9)-SUMIFS(conditions!$71:$71,conditions!$8:$8,"&lt;="&amp;ET$9,conditions!$9:$9,"&gt;="&amp;ET$9)&lt;$U$9,SUMIFS(20:20,$9:$9,ET$9-SUMIFS(conditions!$73:$73,conditions!$8:$8,"&lt;="&amp;ET$9,conditions!$9:$9,"&gt;="&amp;ET$9))*conditions!$U$69*conditions!$U$72,SUMIFS(20:20,$9:$9,ET$9-SUMIFS(conditions!$73:$73,conditions!$8:$8,"&lt;="&amp;ET$9,conditions!$9:$9,"&gt;="&amp;ET$9))*SUMIFS(conditions!$69:$69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*SUMIFS(conditions!$72:$72,conditions!$8:$8,"&lt;="&amp;ET$9-SUMIFS(conditions!$73:$73,conditions!$8:$8,"&lt;="&amp;ET$9,conditions!$9:$9,"&gt;="&amp;ET$9)-SUMIFS(conditions!$71:$71,conditions!$8:$8,"&lt;="&amp;ET$9,conditions!$9:$9,"&gt;="&amp;ET$9),conditions!$9:$9,"&gt;="&amp;ET$9-SUMIFS(conditions!$73:$73,conditions!$8:$8,"&lt;="&amp;ET$9,conditions!$9:$9,"&gt;="&amp;ET$9)-SUMIFS(conditions!$71:$71,conditions!$8:$8,"&lt;="&amp;ET$9,conditions!$9:$9,"&gt;="&amp;ET$9))))</f>
        <v>2.6730000000000023</v>
      </c>
      <c r="EU101" s="37">
        <f>IF(EU$9="",0,IF(EU$9-SUMIFS(conditions!$73:$73,conditions!$8:$8,"&lt;="&amp;EU$9,conditions!$9:$9,"&gt;="&amp;EU$9)-SUMIFS(conditions!$71:$71,conditions!$8:$8,"&lt;="&amp;EU$9,conditions!$9:$9,"&gt;="&amp;EU$9)&lt;$U$9,SUMIFS(20:20,$9:$9,EU$9-SUMIFS(conditions!$73:$73,conditions!$8:$8,"&lt;="&amp;EU$9,conditions!$9:$9,"&gt;="&amp;EU$9))*conditions!$U$69*conditions!$U$72,SUMIFS(20:20,$9:$9,EU$9-SUMIFS(conditions!$73:$73,conditions!$8:$8,"&lt;="&amp;EU$9,conditions!$9:$9,"&gt;="&amp;EU$9))*SUMIFS(conditions!$69:$69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*SUMIFS(conditions!$72:$72,conditions!$8:$8,"&lt;="&amp;EU$9-SUMIFS(conditions!$73:$73,conditions!$8:$8,"&lt;="&amp;EU$9,conditions!$9:$9,"&gt;="&amp;EU$9)-SUMIFS(conditions!$71:$71,conditions!$8:$8,"&lt;="&amp;EU$9,conditions!$9:$9,"&gt;="&amp;EU$9),conditions!$9:$9,"&gt;="&amp;EU$9-SUMIFS(conditions!$73:$73,conditions!$8:$8,"&lt;="&amp;EU$9,conditions!$9:$9,"&gt;="&amp;EU$9)-SUMIFS(conditions!$71:$71,conditions!$8:$8,"&lt;="&amp;EU$9,conditions!$9:$9,"&gt;="&amp;EU$9))))</f>
        <v>2.6730000000000023</v>
      </c>
      <c r="EV101" s="37">
        <f>IF(EV$9="",0,IF(EV$9-SUMIFS(conditions!$73:$73,conditions!$8:$8,"&lt;="&amp;EV$9,conditions!$9:$9,"&gt;="&amp;EV$9)-SUMIFS(conditions!$71:$71,conditions!$8:$8,"&lt;="&amp;EV$9,conditions!$9:$9,"&gt;="&amp;EV$9)&lt;$U$9,SUMIFS(20:20,$9:$9,EV$9-SUMIFS(conditions!$73:$73,conditions!$8:$8,"&lt;="&amp;EV$9,conditions!$9:$9,"&gt;="&amp;EV$9))*conditions!$U$69*conditions!$U$72,SUMIFS(20:20,$9:$9,EV$9-SUMIFS(conditions!$73:$73,conditions!$8:$8,"&lt;="&amp;EV$9,conditions!$9:$9,"&gt;="&amp;EV$9))*SUMIFS(conditions!$69:$69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*SUMIFS(conditions!$72:$72,conditions!$8:$8,"&lt;="&amp;EV$9-SUMIFS(conditions!$73:$73,conditions!$8:$8,"&lt;="&amp;EV$9,conditions!$9:$9,"&gt;="&amp;EV$9)-SUMIFS(conditions!$71:$71,conditions!$8:$8,"&lt;="&amp;EV$9,conditions!$9:$9,"&gt;="&amp;EV$9),conditions!$9:$9,"&gt;="&amp;EV$9-SUMIFS(conditions!$73:$73,conditions!$8:$8,"&lt;="&amp;EV$9,conditions!$9:$9,"&gt;="&amp;EV$9)-SUMIFS(conditions!$71:$71,conditions!$8:$8,"&lt;="&amp;EV$9,conditions!$9:$9,"&gt;="&amp;EV$9))))</f>
        <v>2.6730000000000023</v>
      </c>
      <c r="EW101" s="37">
        <f>IF(EW$9="",0,IF(EW$9-SUMIFS(conditions!$73:$73,conditions!$8:$8,"&lt;="&amp;EW$9,conditions!$9:$9,"&gt;="&amp;EW$9)-SUMIFS(conditions!$71:$71,conditions!$8:$8,"&lt;="&amp;EW$9,conditions!$9:$9,"&gt;="&amp;EW$9)&lt;$U$9,SUMIFS(20:20,$9:$9,EW$9-SUMIFS(conditions!$73:$73,conditions!$8:$8,"&lt;="&amp;EW$9,conditions!$9:$9,"&gt;="&amp;EW$9))*conditions!$U$69*conditions!$U$72,SUMIFS(20:20,$9:$9,EW$9-SUMIFS(conditions!$73:$73,conditions!$8:$8,"&lt;="&amp;EW$9,conditions!$9:$9,"&gt;="&amp;EW$9))*SUMIFS(conditions!$69:$69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*SUMIFS(conditions!$72:$72,conditions!$8:$8,"&lt;="&amp;EW$9-SUMIFS(conditions!$73:$73,conditions!$8:$8,"&lt;="&amp;EW$9,conditions!$9:$9,"&gt;="&amp;EW$9)-SUMIFS(conditions!$71:$71,conditions!$8:$8,"&lt;="&amp;EW$9,conditions!$9:$9,"&gt;="&amp;EW$9),conditions!$9:$9,"&gt;="&amp;EW$9-SUMIFS(conditions!$73:$73,conditions!$8:$8,"&lt;="&amp;EW$9,conditions!$9:$9,"&gt;="&amp;EW$9)-SUMIFS(conditions!$71:$71,conditions!$8:$8,"&lt;="&amp;EW$9,conditions!$9:$9,"&gt;="&amp;EW$9))))</f>
        <v>0</v>
      </c>
      <c r="EX101" s="37">
        <f>IF(EX$9="",0,IF(EX$9-SUMIFS(conditions!$73:$73,conditions!$8:$8,"&lt;="&amp;EX$9,conditions!$9:$9,"&gt;="&amp;EX$9)-SUMIFS(conditions!$71:$71,conditions!$8:$8,"&lt;="&amp;EX$9,conditions!$9:$9,"&gt;="&amp;EX$9)&lt;$U$9,SUMIFS(20:20,$9:$9,EX$9-SUMIFS(conditions!$73:$73,conditions!$8:$8,"&lt;="&amp;EX$9,conditions!$9:$9,"&gt;="&amp;EX$9))*conditions!$U$69*conditions!$U$72,SUMIFS(20:20,$9:$9,EX$9-SUMIFS(conditions!$73:$73,conditions!$8:$8,"&lt;="&amp;EX$9,conditions!$9:$9,"&gt;="&amp;EX$9))*SUMIFS(conditions!$69:$69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*SUMIFS(conditions!$72:$72,conditions!$8:$8,"&lt;="&amp;EX$9-SUMIFS(conditions!$73:$73,conditions!$8:$8,"&lt;="&amp;EX$9,conditions!$9:$9,"&gt;="&amp;EX$9)-SUMIFS(conditions!$71:$71,conditions!$8:$8,"&lt;="&amp;EX$9,conditions!$9:$9,"&gt;="&amp;EX$9),conditions!$9:$9,"&gt;="&amp;EX$9-SUMIFS(conditions!$73:$73,conditions!$8:$8,"&lt;="&amp;EX$9,conditions!$9:$9,"&gt;="&amp;EX$9)-SUMIFS(conditions!$71:$71,conditions!$8:$8,"&lt;="&amp;EX$9,conditions!$9:$9,"&gt;="&amp;EX$9))))</f>
        <v>0</v>
      </c>
      <c r="EY101" s="37">
        <f>IF(EY$9="",0,IF(EY$9-SUMIFS(conditions!$73:$73,conditions!$8:$8,"&lt;="&amp;EY$9,conditions!$9:$9,"&gt;="&amp;EY$9)-SUMIFS(conditions!$71:$71,conditions!$8:$8,"&lt;="&amp;EY$9,conditions!$9:$9,"&gt;="&amp;EY$9)&lt;$U$9,SUMIFS(20:20,$9:$9,EY$9-SUMIFS(conditions!$73:$73,conditions!$8:$8,"&lt;="&amp;EY$9,conditions!$9:$9,"&gt;="&amp;EY$9))*conditions!$U$69*conditions!$U$72,SUMIFS(20:20,$9:$9,EY$9-SUMIFS(conditions!$73:$73,conditions!$8:$8,"&lt;="&amp;EY$9,conditions!$9:$9,"&gt;="&amp;EY$9))*SUMIFS(conditions!$69:$69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*SUMIFS(conditions!$72:$72,conditions!$8:$8,"&lt;="&amp;EY$9-SUMIFS(conditions!$73:$73,conditions!$8:$8,"&lt;="&amp;EY$9,conditions!$9:$9,"&gt;="&amp;EY$9)-SUMIFS(conditions!$71:$71,conditions!$8:$8,"&lt;="&amp;EY$9,conditions!$9:$9,"&gt;="&amp;EY$9),conditions!$9:$9,"&gt;="&amp;EY$9-SUMIFS(conditions!$73:$73,conditions!$8:$8,"&lt;="&amp;EY$9,conditions!$9:$9,"&gt;="&amp;EY$9)-SUMIFS(conditions!$71:$71,conditions!$8:$8,"&lt;="&amp;EY$9,conditions!$9:$9,"&gt;="&amp;EY$9))))</f>
        <v>2.6730000000000023</v>
      </c>
      <c r="EZ101" s="37">
        <f>IF(EZ$9="",0,IF(EZ$9-SUMIFS(conditions!$73:$73,conditions!$8:$8,"&lt;="&amp;EZ$9,conditions!$9:$9,"&gt;="&amp;EZ$9)-SUMIFS(conditions!$71:$71,conditions!$8:$8,"&lt;="&amp;EZ$9,conditions!$9:$9,"&gt;="&amp;EZ$9)&lt;$U$9,SUMIFS(20:20,$9:$9,EZ$9-SUMIFS(conditions!$73:$73,conditions!$8:$8,"&lt;="&amp;EZ$9,conditions!$9:$9,"&gt;="&amp;EZ$9))*conditions!$U$69*conditions!$U$72,SUMIFS(20:20,$9:$9,EZ$9-SUMIFS(conditions!$73:$73,conditions!$8:$8,"&lt;="&amp;EZ$9,conditions!$9:$9,"&gt;="&amp;EZ$9))*SUMIFS(conditions!$69:$69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*SUMIFS(conditions!$72:$72,conditions!$8:$8,"&lt;="&amp;EZ$9-SUMIFS(conditions!$73:$73,conditions!$8:$8,"&lt;="&amp;EZ$9,conditions!$9:$9,"&gt;="&amp;EZ$9)-SUMIFS(conditions!$71:$71,conditions!$8:$8,"&lt;="&amp;EZ$9,conditions!$9:$9,"&gt;="&amp;EZ$9),conditions!$9:$9,"&gt;="&amp;EZ$9-SUMIFS(conditions!$73:$73,conditions!$8:$8,"&lt;="&amp;EZ$9,conditions!$9:$9,"&gt;="&amp;EZ$9)-SUMIFS(conditions!$71:$71,conditions!$8:$8,"&lt;="&amp;EZ$9,conditions!$9:$9,"&gt;="&amp;EZ$9))))</f>
        <v>2.6730000000000023</v>
      </c>
      <c r="FA101" s="37">
        <f>IF(FA$9="",0,IF(FA$9-SUMIFS(conditions!$73:$73,conditions!$8:$8,"&lt;="&amp;FA$9,conditions!$9:$9,"&gt;="&amp;FA$9)-SUMIFS(conditions!$71:$71,conditions!$8:$8,"&lt;="&amp;FA$9,conditions!$9:$9,"&gt;="&amp;FA$9)&lt;$U$9,SUMIFS(20:20,$9:$9,FA$9-SUMIFS(conditions!$73:$73,conditions!$8:$8,"&lt;="&amp;FA$9,conditions!$9:$9,"&gt;="&amp;FA$9))*conditions!$U$69*conditions!$U$72,SUMIFS(20:20,$9:$9,FA$9-SUMIFS(conditions!$73:$73,conditions!$8:$8,"&lt;="&amp;FA$9,conditions!$9:$9,"&gt;="&amp;FA$9))*SUMIFS(conditions!$69:$69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*SUMIFS(conditions!$72:$72,conditions!$8:$8,"&lt;="&amp;FA$9-SUMIFS(conditions!$73:$73,conditions!$8:$8,"&lt;="&amp;FA$9,conditions!$9:$9,"&gt;="&amp;FA$9)-SUMIFS(conditions!$71:$71,conditions!$8:$8,"&lt;="&amp;FA$9,conditions!$9:$9,"&gt;="&amp;FA$9),conditions!$9:$9,"&gt;="&amp;FA$9-SUMIFS(conditions!$73:$73,conditions!$8:$8,"&lt;="&amp;FA$9,conditions!$9:$9,"&gt;="&amp;FA$9)-SUMIFS(conditions!$71:$71,conditions!$8:$8,"&lt;="&amp;FA$9,conditions!$9:$9,"&gt;="&amp;FA$9))))</f>
        <v>2.6730000000000023</v>
      </c>
      <c r="FB101" s="37">
        <f>IF(FB$9="",0,IF(FB$9-SUMIFS(conditions!$73:$73,conditions!$8:$8,"&lt;="&amp;FB$9,conditions!$9:$9,"&gt;="&amp;FB$9)-SUMIFS(conditions!$71:$71,conditions!$8:$8,"&lt;="&amp;FB$9,conditions!$9:$9,"&gt;="&amp;FB$9)&lt;$U$9,SUMIFS(20:20,$9:$9,FB$9-SUMIFS(conditions!$73:$73,conditions!$8:$8,"&lt;="&amp;FB$9,conditions!$9:$9,"&gt;="&amp;FB$9))*conditions!$U$69*conditions!$U$72,SUMIFS(20:20,$9:$9,FB$9-SUMIFS(conditions!$73:$73,conditions!$8:$8,"&lt;="&amp;FB$9,conditions!$9:$9,"&gt;="&amp;FB$9))*SUMIFS(conditions!$69:$69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*SUMIFS(conditions!$72:$72,conditions!$8:$8,"&lt;="&amp;FB$9-SUMIFS(conditions!$73:$73,conditions!$8:$8,"&lt;="&amp;FB$9,conditions!$9:$9,"&gt;="&amp;FB$9)-SUMIFS(conditions!$71:$71,conditions!$8:$8,"&lt;="&amp;FB$9,conditions!$9:$9,"&gt;="&amp;FB$9),conditions!$9:$9,"&gt;="&amp;FB$9-SUMIFS(conditions!$73:$73,conditions!$8:$8,"&lt;="&amp;FB$9,conditions!$9:$9,"&gt;="&amp;FB$9)-SUMIFS(conditions!$71:$71,conditions!$8:$8,"&lt;="&amp;FB$9,conditions!$9:$9,"&gt;="&amp;FB$9))))</f>
        <v>2.6730000000000023</v>
      </c>
      <c r="FC101" s="37">
        <f>IF(FC$9="",0,IF(FC$9-SUMIFS(conditions!$73:$73,conditions!$8:$8,"&lt;="&amp;FC$9,conditions!$9:$9,"&gt;="&amp;FC$9)-SUMIFS(conditions!$71:$71,conditions!$8:$8,"&lt;="&amp;FC$9,conditions!$9:$9,"&gt;="&amp;FC$9)&lt;$U$9,SUMIFS(20:20,$9:$9,FC$9-SUMIFS(conditions!$73:$73,conditions!$8:$8,"&lt;="&amp;FC$9,conditions!$9:$9,"&gt;="&amp;FC$9))*conditions!$U$69*conditions!$U$72,SUMIFS(20:20,$9:$9,FC$9-SUMIFS(conditions!$73:$73,conditions!$8:$8,"&lt;="&amp;FC$9,conditions!$9:$9,"&gt;="&amp;FC$9))*SUMIFS(conditions!$69:$69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*SUMIFS(conditions!$72:$72,conditions!$8:$8,"&lt;="&amp;FC$9-SUMIFS(conditions!$73:$73,conditions!$8:$8,"&lt;="&amp;FC$9,conditions!$9:$9,"&gt;="&amp;FC$9)-SUMIFS(conditions!$71:$71,conditions!$8:$8,"&lt;="&amp;FC$9,conditions!$9:$9,"&gt;="&amp;FC$9),conditions!$9:$9,"&gt;="&amp;FC$9-SUMIFS(conditions!$73:$73,conditions!$8:$8,"&lt;="&amp;FC$9,conditions!$9:$9,"&gt;="&amp;FC$9)-SUMIFS(conditions!$71:$71,conditions!$8:$8,"&lt;="&amp;FC$9,conditions!$9:$9,"&gt;="&amp;FC$9))))</f>
        <v>3.2076000000000029</v>
      </c>
      <c r="FD101" s="37">
        <f>IF(FD$9="",0,IF(FD$9-SUMIFS(conditions!$73:$73,conditions!$8:$8,"&lt;="&amp;FD$9,conditions!$9:$9,"&gt;="&amp;FD$9)-SUMIFS(conditions!$71:$71,conditions!$8:$8,"&lt;="&amp;FD$9,conditions!$9:$9,"&gt;="&amp;FD$9)&lt;$U$9,SUMIFS(20:20,$9:$9,FD$9-SUMIFS(conditions!$73:$73,conditions!$8:$8,"&lt;="&amp;FD$9,conditions!$9:$9,"&gt;="&amp;FD$9))*conditions!$U$69*conditions!$U$72,SUMIFS(20:20,$9:$9,FD$9-SUMIFS(conditions!$73:$73,conditions!$8:$8,"&lt;="&amp;FD$9,conditions!$9:$9,"&gt;="&amp;FD$9))*SUMIFS(conditions!$69:$69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*SUMIFS(conditions!$72:$72,conditions!$8:$8,"&lt;="&amp;FD$9-SUMIFS(conditions!$73:$73,conditions!$8:$8,"&lt;="&amp;FD$9,conditions!$9:$9,"&gt;="&amp;FD$9)-SUMIFS(conditions!$71:$71,conditions!$8:$8,"&lt;="&amp;FD$9,conditions!$9:$9,"&gt;="&amp;FD$9),conditions!$9:$9,"&gt;="&amp;FD$9-SUMIFS(conditions!$73:$73,conditions!$8:$8,"&lt;="&amp;FD$9,conditions!$9:$9,"&gt;="&amp;FD$9)-SUMIFS(conditions!$71:$71,conditions!$8:$8,"&lt;="&amp;FD$9,conditions!$9:$9,"&gt;="&amp;FD$9))))</f>
        <v>0</v>
      </c>
      <c r="FE101" s="37">
        <f>IF(FE$9="",0,IF(FE$9-SUMIFS(conditions!$73:$73,conditions!$8:$8,"&lt;="&amp;FE$9,conditions!$9:$9,"&gt;="&amp;FE$9)-SUMIFS(conditions!$71:$71,conditions!$8:$8,"&lt;="&amp;FE$9,conditions!$9:$9,"&gt;="&amp;FE$9)&lt;$U$9,SUMIFS(20:20,$9:$9,FE$9-SUMIFS(conditions!$73:$73,conditions!$8:$8,"&lt;="&amp;FE$9,conditions!$9:$9,"&gt;="&amp;FE$9))*conditions!$U$69*conditions!$U$72,SUMIFS(20:20,$9:$9,FE$9-SUMIFS(conditions!$73:$73,conditions!$8:$8,"&lt;="&amp;FE$9,conditions!$9:$9,"&gt;="&amp;FE$9))*SUMIFS(conditions!$69:$69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*SUMIFS(conditions!$72:$72,conditions!$8:$8,"&lt;="&amp;FE$9-SUMIFS(conditions!$73:$73,conditions!$8:$8,"&lt;="&amp;FE$9,conditions!$9:$9,"&gt;="&amp;FE$9)-SUMIFS(conditions!$71:$71,conditions!$8:$8,"&lt;="&amp;FE$9,conditions!$9:$9,"&gt;="&amp;FE$9),conditions!$9:$9,"&gt;="&amp;FE$9-SUMIFS(conditions!$73:$73,conditions!$8:$8,"&lt;="&amp;FE$9,conditions!$9:$9,"&gt;="&amp;FE$9)-SUMIFS(conditions!$71:$71,conditions!$8:$8,"&lt;="&amp;FE$9,conditions!$9:$9,"&gt;="&amp;FE$9))))</f>
        <v>0</v>
      </c>
      <c r="FF101" s="37">
        <f>IF(FF$9="",0,IF(FF$9-SUMIFS(conditions!$73:$73,conditions!$8:$8,"&lt;="&amp;FF$9,conditions!$9:$9,"&gt;="&amp;FF$9)-SUMIFS(conditions!$71:$71,conditions!$8:$8,"&lt;="&amp;FF$9,conditions!$9:$9,"&gt;="&amp;FF$9)&lt;$U$9,SUMIFS(20:20,$9:$9,FF$9-SUMIFS(conditions!$73:$73,conditions!$8:$8,"&lt;="&amp;FF$9,conditions!$9:$9,"&gt;="&amp;FF$9))*conditions!$U$69*conditions!$U$72,SUMIFS(20:20,$9:$9,FF$9-SUMIFS(conditions!$73:$73,conditions!$8:$8,"&lt;="&amp;FF$9,conditions!$9:$9,"&gt;="&amp;FF$9))*SUMIFS(conditions!$69:$69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*SUMIFS(conditions!$72:$72,conditions!$8:$8,"&lt;="&amp;FF$9-SUMIFS(conditions!$73:$73,conditions!$8:$8,"&lt;="&amp;FF$9,conditions!$9:$9,"&gt;="&amp;FF$9)-SUMIFS(conditions!$71:$71,conditions!$8:$8,"&lt;="&amp;FF$9,conditions!$9:$9,"&gt;="&amp;FF$9),conditions!$9:$9,"&gt;="&amp;FF$9-SUMIFS(conditions!$73:$73,conditions!$8:$8,"&lt;="&amp;FF$9,conditions!$9:$9,"&gt;="&amp;FF$9)-SUMIFS(conditions!$71:$71,conditions!$8:$8,"&lt;="&amp;FF$9,conditions!$9:$9,"&gt;="&amp;FF$9))))</f>
        <v>3.2076000000000029</v>
      </c>
      <c r="FG101" s="37">
        <f>IF(FG$9="",0,IF(FG$9-SUMIFS(conditions!$73:$73,conditions!$8:$8,"&lt;="&amp;FG$9,conditions!$9:$9,"&gt;="&amp;FG$9)-SUMIFS(conditions!$71:$71,conditions!$8:$8,"&lt;="&amp;FG$9,conditions!$9:$9,"&gt;="&amp;FG$9)&lt;$U$9,SUMIFS(20:20,$9:$9,FG$9-SUMIFS(conditions!$73:$73,conditions!$8:$8,"&lt;="&amp;FG$9,conditions!$9:$9,"&gt;="&amp;FG$9))*conditions!$U$69*conditions!$U$72,SUMIFS(20:20,$9:$9,FG$9-SUMIFS(conditions!$73:$73,conditions!$8:$8,"&lt;="&amp;FG$9,conditions!$9:$9,"&gt;="&amp;FG$9))*SUMIFS(conditions!$69:$69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*SUMIFS(conditions!$72:$72,conditions!$8:$8,"&lt;="&amp;FG$9-SUMIFS(conditions!$73:$73,conditions!$8:$8,"&lt;="&amp;FG$9,conditions!$9:$9,"&gt;="&amp;FG$9)-SUMIFS(conditions!$71:$71,conditions!$8:$8,"&lt;="&amp;FG$9,conditions!$9:$9,"&gt;="&amp;FG$9),conditions!$9:$9,"&gt;="&amp;FG$9-SUMIFS(conditions!$73:$73,conditions!$8:$8,"&lt;="&amp;FG$9,conditions!$9:$9,"&gt;="&amp;FG$9)-SUMIFS(conditions!$71:$71,conditions!$8:$8,"&lt;="&amp;FG$9,conditions!$9:$9,"&gt;="&amp;FG$9))))</f>
        <v>3.2076000000000029</v>
      </c>
      <c r="FH101" s="37">
        <f>IF(FH$9="",0,IF(FH$9-SUMIFS(conditions!$73:$73,conditions!$8:$8,"&lt;="&amp;FH$9,conditions!$9:$9,"&gt;="&amp;FH$9)-SUMIFS(conditions!$71:$71,conditions!$8:$8,"&lt;="&amp;FH$9,conditions!$9:$9,"&gt;="&amp;FH$9)&lt;$U$9,SUMIFS(20:20,$9:$9,FH$9-SUMIFS(conditions!$73:$73,conditions!$8:$8,"&lt;="&amp;FH$9,conditions!$9:$9,"&gt;="&amp;FH$9))*conditions!$U$69*conditions!$U$72,SUMIFS(20:20,$9:$9,FH$9-SUMIFS(conditions!$73:$73,conditions!$8:$8,"&lt;="&amp;FH$9,conditions!$9:$9,"&gt;="&amp;FH$9))*SUMIFS(conditions!$69:$69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*SUMIFS(conditions!$72:$72,conditions!$8:$8,"&lt;="&amp;FH$9-SUMIFS(conditions!$73:$73,conditions!$8:$8,"&lt;="&amp;FH$9,conditions!$9:$9,"&gt;="&amp;FH$9)-SUMIFS(conditions!$71:$71,conditions!$8:$8,"&lt;="&amp;FH$9,conditions!$9:$9,"&gt;="&amp;FH$9),conditions!$9:$9,"&gt;="&amp;FH$9-SUMIFS(conditions!$73:$73,conditions!$8:$8,"&lt;="&amp;FH$9,conditions!$9:$9,"&gt;="&amp;FH$9)-SUMIFS(conditions!$71:$71,conditions!$8:$8,"&lt;="&amp;FH$9,conditions!$9:$9,"&gt;="&amp;FH$9))))</f>
        <v>3.2076000000000029</v>
      </c>
      <c r="FI101" s="37">
        <f>IF(FI$9="",0,IF(FI$9-SUMIFS(conditions!$73:$73,conditions!$8:$8,"&lt;="&amp;FI$9,conditions!$9:$9,"&gt;="&amp;FI$9)-SUMIFS(conditions!$71:$71,conditions!$8:$8,"&lt;="&amp;FI$9,conditions!$9:$9,"&gt;="&amp;FI$9)&lt;$U$9,SUMIFS(20:20,$9:$9,FI$9-SUMIFS(conditions!$73:$73,conditions!$8:$8,"&lt;="&amp;FI$9,conditions!$9:$9,"&gt;="&amp;FI$9))*conditions!$U$69*conditions!$U$72,SUMIFS(20:20,$9:$9,FI$9-SUMIFS(conditions!$73:$73,conditions!$8:$8,"&lt;="&amp;FI$9,conditions!$9:$9,"&gt;="&amp;FI$9))*SUMIFS(conditions!$69:$69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*SUMIFS(conditions!$72:$72,conditions!$8:$8,"&lt;="&amp;FI$9-SUMIFS(conditions!$73:$73,conditions!$8:$8,"&lt;="&amp;FI$9,conditions!$9:$9,"&gt;="&amp;FI$9)-SUMIFS(conditions!$71:$71,conditions!$8:$8,"&lt;="&amp;FI$9,conditions!$9:$9,"&gt;="&amp;FI$9),conditions!$9:$9,"&gt;="&amp;FI$9-SUMIFS(conditions!$73:$73,conditions!$8:$8,"&lt;="&amp;FI$9,conditions!$9:$9,"&gt;="&amp;FI$9)-SUMIFS(conditions!$71:$71,conditions!$8:$8,"&lt;="&amp;FI$9,conditions!$9:$9,"&gt;="&amp;FI$9))))</f>
        <v>3.2076000000000029</v>
      </c>
      <c r="FJ101" s="37">
        <f>IF(FJ$9="",0,IF(FJ$9-SUMIFS(conditions!$73:$73,conditions!$8:$8,"&lt;="&amp;FJ$9,conditions!$9:$9,"&gt;="&amp;FJ$9)-SUMIFS(conditions!$71:$71,conditions!$8:$8,"&lt;="&amp;FJ$9,conditions!$9:$9,"&gt;="&amp;FJ$9)&lt;$U$9,SUMIFS(20:20,$9:$9,FJ$9-SUMIFS(conditions!$73:$73,conditions!$8:$8,"&lt;="&amp;FJ$9,conditions!$9:$9,"&gt;="&amp;FJ$9))*conditions!$U$69*conditions!$U$72,SUMIFS(20:20,$9:$9,FJ$9-SUMIFS(conditions!$73:$73,conditions!$8:$8,"&lt;="&amp;FJ$9,conditions!$9:$9,"&gt;="&amp;FJ$9))*SUMIFS(conditions!$69:$69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*SUMIFS(conditions!$72:$72,conditions!$8:$8,"&lt;="&amp;FJ$9-SUMIFS(conditions!$73:$73,conditions!$8:$8,"&lt;="&amp;FJ$9,conditions!$9:$9,"&gt;="&amp;FJ$9)-SUMIFS(conditions!$71:$71,conditions!$8:$8,"&lt;="&amp;FJ$9,conditions!$9:$9,"&gt;="&amp;FJ$9),conditions!$9:$9,"&gt;="&amp;FJ$9-SUMIFS(conditions!$73:$73,conditions!$8:$8,"&lt;="&amp;FJ$9,conditions!$9:$9,"&gt;="&amp;FJ$9)-SUMIFS(conditions!$71:$71,conditions!$8:$8,"&lt;="&amp;FJ$9,conditions!$9:$9,"&gt;="&amp;FJ$9))))</f>
        <v>3.2076000000000029</v>
      </c>
      <c r="FK101" s="37">
        <f>IF(FK$9="",0,IF(FK$9-SUMIFS(conditions!$73:$73,conditions!$8:$8,"&lt;="&amp;FK$9,conditions!$9:$9,"&gt;="&amp;FK$9)-SUMIFS(conditions!$71:$71,conditions!$8:$8,"&lt;="&amp;FK$9,conditions!$9:$9,"&gt;="&amp;FK$9)&lt;$U$9,SUMIFS(20:20,$9:$9,FK$9-SUMIFS(conditions!$73:$73,conditions!$8:$8,"&lt;="&amp;FK$9,conditions!$9:$9,"&gt;="&amp;FK$9))*conditions!$U$69*conditions!$U$72,SUMIFS(20:20,$9:$9,FK$9-SUMIFS(conditions!$73:$73,conditions!$8:$8,"&lt;="&amp;FK$9,conditions!$9:$9,"&gt;="&amp;FK$9))*SUMIFS(conditions!$69:$69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*SUMIFS(conditions!$72:$72,conditions!$8:$8,"&lt;="&amp;FK$9-SUMIFS(conditions!$73:$73,conditions!$8:$8,"&lt;="&amp;FK$9,conditions!$9:$9,"&gt;="&amp;FK$9)-SUMIFS(conditions!$71:$71,conditions!$8:$8,"&lt;="&amp;FK$9,conditions!$9:$9,"&gt;="&amp;FK$9),conditions!$9:$9,"&gt;="&amp;FK$9-SUMIFS(conditions!$73:$73,conditions!$8:$8,"&lt;="&amp;FK$9,conditions!$9:$9,"&gt;="&amp;FK$9)-SUMIFS(conditions!$71:$71,conditions!$8:$8,"&lt;="&amp;FK$9,conditions!$9:$9,"&gt;="&amp;FK$9))))</f>
        <v>0</v>
      </c>
      <c r="FL101" s="37">
        <f>IF(FL$9="",0,IF(FL$9-SUMIFS(conditions!$73:$73,conditions!$8:$8,"&lt;="&amp;FL$9,conditions!$9:$9,"&gt;="&amp;FL$9)-SUMIFS(conditions!$71:$71,conditions!$8:$8,"&lt;="&amp;FL$9,conditions!$9:$9,"&gt;="&amp;FL$9)&lt;$U$9,SUMIFS(20:20,$9:$9,FL$9-SUMIFS(conditions!$73:$73,conditions!$8:$8,"&lt;="&amp;FL$9,conditions!$9:$9,"&gt;="&amp;FL$9))*conditions!$U$69*conditions!$U$72,SUMIFS(20:20,$9:$9,FL$9-SUMIFS(conditions!$73:$73,conditions!$8:$8,"&lt;="&amp;FL$9,conditions!$9:$9,"&gt;="&amp;FL$9))*SUMIFS(conditions!$69:$69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*SUMIFS(conditions!$72:$72,conditions!$8:$8,"&lt;="&amp;FL$9-SUMIFS(conditions!$73:$73,conditions!$8:$8,"&lt;="&amp;FL$9,conditions!$9:$9,"&gt;="&amp;FL$9)-SUMIFS(conditions!$71:$71,conditions!$8:$8,"&lt;="&amp;FL$9,conditions!$9:$9,"&gt;="&amp;FL$9),conditions!$9:$9,"&gt;="&amp;FL$9-SUMIFS(conditions!$73:$73,conditions!$8:$8,"&lt;="&amp;FL$9,conditions!$9:$9,"&gt;="&amp;FL$9)-SUMIFS(conditions!$71:$71,conditions!$8:$8,"&lt;="&amp;FL$9,conditions!$9:$9,"&gt;="&amp;FL$9))))</f>
        <v>0</v>
      </c>
      <c r="FM101" s="37">
        <f>IF(FM$9="",0,IF(FM$9-SUMIFS(conditions!$73:$73,conditions!$8:$8,"&lt;="&amp;FM$9,conditions!$9:$9,"&gt;="&amp;FM$9)-SUMIFS(conditions!$71:$71,conditions!$8:$8,"&lt;="&amp;FM$9,conditions!$9:$9,"&gt;="&amp;FM$9)&lt;$U$9,SUMIFS(20:20,$9:$9,FM$9-SUMIFS(conditions!$73:$73,conditions!$8:$8,"&lt;="&amp;FM$9,conditions!$9:$9,"&gt;="&amp;FM$9))*conditions!$U$69*conditions!$U$72,SUMIFS(20:20,$9:$9,FM$9-SUMIFS(conditions!$73:$73,conditions!$8:$8,"&lt;="&amp;FM$9,conditions!$9:$9,"&gt;="&amp;FM$9))*SUMIFS(conditions!$69:$69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*SUMIFS(conditions!$72:$72,conditions!$8:$8,"&lt;="&amp;FM$9-SUMIFS(conditions!$73:$73,conditions!$8:$8,"&lt;="&amp;FM$9,conditions!$9:$9,"&gt;="&amp;FM$9)-SUMIFS(conditions!$71:$71,conditions!$8:$8,"&lt;="&amp;FM$9,conditions!$9:$9,"&gt;="&amp;FM$9),conditions!$9:$9,"&gt;="&amp;FM$9-SUMIFS(conditions!$73:$73,conditions!$8:$8,"&lt;="&amp;FM$9,conditions!$9:$9,"&gt;="&amp;FM$9)-SUMIFS(conditions!$71:$71,conditions!$8:$8,"&lt;="&amp;FM$9,conditions!$9:$9,"&gt;="&amp;FM$9))))</f>
        <v>3.2076000000000029</v>
      </c>
      <c r="FN101" s="37">
        <f>IF(FN$9="",0,IF(FN$9-SUMIFS(conditions!$73:$73,conditions!$8:$8,"&lt;="&amp;FN$9,conditions!$9:$9,"&gt;="&amp;FN$9)-SUMIFS(conditions!$71:$71,conditions!$8:$8,"&lt;="&amp;FN$9,conditions!$9:$9,"&gt;="&amp;FN$9)&lt;$U$9,SUMIFS(20:20,$9:$9,FN$9-SUMIFS(conditions!$73:$73,conditions!$8:$8,"&lt;="&amp;FN$9,conditions!$9:$9,"&gt;="&amp;FN$9))*conditions!$U$69*conditions!$U$72,SUMIFS(20:20,$9:$9,FN$9-SUMIFS(conditions!$73:$73,conditions!$8:$8,"&lt;="&amp;FN$9,conditions!$9:$9,"&gt;="&amp;FN$9))*SUMIFS(conditions!$69:$69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*SUMIFS(conditions!$72:$72,conditions!$8:$8,"&lt;="&amp;FN$9-SUMIFS(conditions!$73:$73,conditions!$8:$8,"&lt;="&amp;FN$9,conditions!$9:$9,"&gt;="&amp;FN$9)-SUMIFS(conditions!$71:$71,conditions!$8:$8,"&lt;="&amp;FN$9,conditions!$9:$9,"&gt;="&amp;FN$9),conditions!$9:$9,"&gt;="&amp;FN$9-SUMIFS(conditions!$73:$73,conditions!$8:$8,"&lt;="&amp;FN$9,conditions!$9:$9,"&gt;="&amp;FN$9)-SUMIFS(conditions!$71:$71,conditions!$8:$8,"&lt;="&amp;FN$9,conditions!$9:$9,"&gt;="&amp;FN$9))))</f>
        <v>3.2076000000000029</v>
      </c>
      <c r="FO101" s="37">
        <f>IF(FO$9="",0,IF(FO$9-SUMIFS(conditions!$73:$73,conditions!$8:$8,"&lt;="&amp;FO$9,conditions!$9:$9,"&gt;="&amp;FO$9)-SUMIFS(conditions!$71:$71,conditions!$8:$8,"&lt;="&amp;FO$9,conditions!$9:$9,"&gt;="&amp;FO$9)&lt;$U$9,SUMIFS(20:20,$9:$9,FO$9-SUMIFS(conditions!$73:$73,conditions!$8:$8,"&lt;="&amp;FO$9,conditions!$9:$9,"&gt;="&amp;FO$9))*conditions!$U$69*conditions!$U$72,SUMIFS(20:20,$9:$9,FO$9-SUMIFS(conditions!$73:$73,conditions!$8:$8,"&lt;="&amp;FO$9,conditions!$9:$9,"&gt;="&amp;FO$9))*SUMIFS(conditions!$69:$69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*SUMIFS(conditions!$72:$72,conditions!$8:$8,"&lt;="&amp;FO$9-SUMIFS(conditions!$73:$73,conditions!$8:$8,"&lt;="&amp;FO$9,conditions!$9:$9,"&gt;="&amp;FO$9)-SUMIFS(conditions!$71:$71,conditions!$8:$8,"&lt;="&amp;FO$9,conditions!$9:$9,"&gt;="&amp;FO$9),conditions!$9:$9,"&gt;="&amp;FO$9-SUMIFS(conditions!$73:$73,conditions!$8:$8,"&lt;="&amp;FO$9,conditions!$9:$9,"&gt;="&amp;FO$9)-SUMIFS(conditions!$71:$71,conditions!$8:$8,"&lt;="&amp;FO$9,conditions!$9:$9,"&gt;="&amp;FO$9))))</f>
        <v>3.2076000000000029</v>
      </c>
      <c r="FP101" s="37">
        <f>IF(FP$9="",0,IF(FP$9-SUMIFS(conditions!$73:$73,conditions!$8:$8,"&lt;="&amp;FP$9,conditions!$9:$9,"&gt;="&amp;FP$9)-SUMIFS(conditions!$71:$71,conditions!$8:$8,"&lt;="&amp;FP$9,conditions!$9:$9,"&gt;="&amp;FP$9)&lt;$U$9,SUMIFS(20:20,$9:$9,FP$9-SUMIFS(conditions!$73:$73,conditions!$8:$8,"&lt;="&amp;FP$9,conditions!$9:$9,"&gt;="&amp;FP$9))*conditions!$U$69*conditions!$U$72,SUMIFS(20:20,$9:$9,FP$9-SUMIFS(conditions!$73:$73,conditions!$8:$8,"&lt;="&amp;FP$9,conditions!$9:$9,"&gt;="&amp;FP$9))*SUMIFS(conditions!$69:$69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*SUMIFS(conditions!$72:$72,conditions!$8:$8,"&lt;="&amp;FP$9-SUMIFS(conditions!$73:$73,conditions!$8:$8,"&lt;="&amp;FP$9,conditions!$9:$9,"&gt;="&amp;FP$9)-SUMIFS(conditions!$71:$71,conditions!$8:$8,"&lt;="&amp;FP$9,conditions!$9:$9,"&gt;="&amp;FP$9),conditions!$9:$9,"&gt;="&amp;FP$9-SUMIFS(conditions!$73:$73,conditions!$8:$8,"&lt;="&amp;FP$9,conditions!$9:$9,"&gt;="&amp;FP$9)-SUMIFS(conditions!$71:$71,conditions!$8:$8,"&lt;="&amp;FP$9,conditions!$9:$9,"&gt;="&amp;FP$9))))</f>
        <v>3.2076000000000029</v>
      </c>
      <c r="FQ101" s="37">
        <f>IF(FQ$9="",0,IF(FQ$9-SUMIFS(conditions!$73:$73,conditions!$8:$8,"&lt;="&amp;FQ$9,conditions!$9:$9,"&gt;="&amp;FQ$9)-SUMIFS(conditions!$71:$71,conditions!$8:$8,"&lt;="&amp;FQ$9,conditions!$9:$9,"&gt;="&amp;FQ$9)&lt;$U$9,SUMIFS(20:20,$9:$9,FQ$9-SUMIFS(conditions!$73:$73,conditions!$8:$8,"&lt;="&amp;FQ$9,conditions!$9:$9,"&gt;="&amp;FQ$9))*conditions!$U$69*conditions!$U$72,SUMIFS(20:20,$9:$9,FQ$9-SUMIFS(conditions!$73:$73,conditions!$8:$8,"&lt;="&amp;FQ$9,conditions!$9:$9,"&gt;="&amp;FQ$9))*SUMIFS(conditions!$69:$69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*SUMIFS(conditions!$72:$72,conditions!$8:$8,"&lt;="&amp;FQ$9-SUMIFS(conditions!$73:$73,conditions!$8:$8,"&lt;="&amp;FQ$9,conditions!$9:$9,"&gt;="&amp;FQ$9)-SUMIFS(conditions!$71:$71,conditions!$8:$8,"&lt;="&amp;FQ$9,conditions!$9:$9,"&gt;="&amp;FQ$9),conditions!$9:$9,"&gt;="&amp;FQ$9-SUMIFS(conditions!$73:$73,conditions!$8:$8,"&lt;="&amp;FQ$9,conditions!$9:$9,"&gt;="&amp;FQ$9)-SUMIFS(conditions!$71:$71,conditions!$8:$8,"&lt;="&amp;FQ$9,conditions!$9:$9,"&gt;="&amp;FQ$9))))</f>
        <v>3.2076000000000029</v>
      </c>
      <c r="FR101" s="37">
        <f>IF(FR$9="",0,IF(FR$9-SUMIFS(conditions!$73:$73,conditions!$8:$8,"&lt;="&amp;FR$9,conditions!$9:$9,"&gt;="&amp;FR$9)-SUMIFS(conditions!$71:$71,conditions!$8:$8,"&lt;="&amp;FR$9,conditions!$9:$9,"&gt;="&amp;FR$9)&lt;$U$9,SUMIFS(20:20,$9:$9,FR$9-SUMIFS(conditions!$73:$73,conditions!$8:$8,"&lt;="&amp;FR$9,conditions!$9:$9,"&gt;="&amp;FR$9))*conditions!$U$69*conditions!$U$72,SUMIFS(20:20,$9:$9,FR$9-SUMIFS(conditions!$73:$73,conditions!$8:$8,"&lt;="&amp;FR$9,conditions!$9:$9,"&gt;="&amp;FR$9))*SUMIFS(conditions!$69:$69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*SUMIFS(conditions!$72:$72,conditions!$8:$8,"&lt;="&amp;FR$9-SUMIFS(conditions!$73:$73,conditions!$8:$8,"&lt;="&amp;FR$9,conditions!$9:$9,"&gt;="&amp;FR$9)-SUMIFS(conditions!$71:$71,conditions!$8:$8,"&lt;="&amp;FR$9,conditions!$9:$9,"&gt;="&amp;FR$9),conditions!$9:$9,"&gt;="&amp;FR$9-SUMIFS(conditions!$73:$73,conditions!$8:$8,"&lt;="&amp;FR$9,conditions!$9:$9,"&gt;="&amp;FR$9)-SUMIFS(conditions!$71:$71,conditions!$8:$8,"&lt;="&amp;FR$9,conditions!$9:$9,"&gt;="&amp;FR$9))))</f>
        <v>0</v>
      </c>
      <c r="FS101" s="37">
        <f>IF(FS$9="",0,IF(FS$9-SUMIFS(conditions!$73:$73,conditions!$8:$8,"&lt;="&amp;FS$9,conditions!$9:$9,"&gt;="&amp;FS$9)-SUMIFS(conditions!$71:$71,conditions!$8:$8,"&lt;="&amp;FS$9,conditions!$9:$9,"&gt;="&amp;FS$9)&lt;$U$9,SUMIFS(20:20,$9:$9,FS$9-SUMIFS(conditions!$73:$73,conditions!$8:$8,"&lt;="&amp;FS$9,conditions!$9:$9,"&gt;="&amp;FS$9))*conditions!$U$69*conditions!$U$72,SUMIFS(20:20,$9:$9,FS$9-SUMIFS(conditions!$73:$73,conditions!$8:$8,"&lt;="&amp;FS$9,conditions!$9:$9,"&gt;="&amp;FS$9))*SUMIFS(conditions!$69:$69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*SUMIFS(conditions!$72:$72,conditions!$8:$8,"&lt;="&amp;FS$9-SUMIFS(conditions!$73:$73,conditions!$8:$8,"&lt;="&amp;FS$9,conditions!$9:$9,"&gt;="&amp;FS$9)-SUMIFS(conditions!$71:$71,conditions!$8:$8,"&lt;="&amp;FS$9,conditions!$9:$9,"&gt;="&amp;FS$9),conditions!$9:$9,"&gt;="&amp;FS$9-SUMIFS(conditions!$73:$73,conditions!$8:$8,"&lt;="&amp;FS$9,conditions!$9:$9,"&gt;="&amp;FS$9)-SUMIFS(conditions!$71:$71,conditions!$8:$8,"&lt;="&amp;FS$9,conditions!$9:$9,"&gt;="&amp;FS$9))))</f>
        <v>0</v>
      </c>
      <c r="FT101" s="37">
        <f>IF(FT$9="",0,IF(FT$9-SUMIFS(conditions!$73:$73,conditions!$8:$8,"&lt;="&amp;FT$9,conditions!$9:$9,"&gt;="&amp;FT$9)-SUMIFS(conditions!$71:$71,conditions!$8:$8,"&lt;="&amp;FT$9,conditions!$9:$9,"&gt;="&amp;FT$9)&lt;$U$9,SUMIFS(20:20,$9:$9,FT$9-SUMIFS(conditions!$73:$73,conditions!$8:$8,"&lt;="&amp;FT$9,conditions!$9:$9,"&gt;="&amp;FT$9))*conditions!$U$69*conditions!$U$72,SUMIFS(20:20,$9:$9,FT$9-SUMIFS(conditions!$73:$73,conditions!$8:$8,"&lt;="&amp;FT$9,conditions!$9:$9,"&gt;="&amp;FT$9))*SUMIFS(conditions!$69:$69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*SUMIFS(conditions!$72:$72,conditions!$8:$8,"&lt;="&amp;FT$9-SUMIFS(conditions!$73:$73,conditions!$8:$8,"&lt;="&amp;FT$9,conditions!$9:$9,"&gt;="&amp;FT$9)-SUMIFS(conditions!$71:$71,conditions!$8:$8,"&lt;="&amp;FT$9,conditions!$9:$9,"&gt;="&amp;FT$9),conditions!$9:$9,"&gt;="&amp;FT$9-SUMIFS(conditions!$73:$73,conditions!$8:$8,"&lt;="&amp;FT$9,conditions!$9:$9,"&gt;="&amp;FT$9)-SUMIFS(conditions!$71:$71,conditions!$8:$8,"&lt;="&amp;FT$9,conditions!$9:$9,"&gt;="&amp;FT$9))))</f>
        <v>3.2076000000000029</v>
      </c>
      <c r="FU101" s="37">
        <f>IF(FU$9="",0,IF(FU$9-SUMIFS(conditions!$73:$73,conditions!$8:$8,"&lt;="&amp;FU$9,conditions!$9:$9,"&gt;="&amp;FU$9)-SUMIFS(conditions!$71:$71,conditions!$8:$8,"&lt;="&amp;FU$9,conditions!$9:$9,"&gt;="&amp;FU$9)&lt;$U$9,SUMIFS(20:20,$9:$9,FU$9-SUMIFS(conditions!$73:$73,conditions!$8:$8,"&lt;="&amp;FU$9,conditions!$9:$9,"&gt;="&amp;FU$9))*conditions!$U$69*conditions!$U$72,SUMIFS(20:20,$9:$9,FU$9-SUMIFS(conditions!$73:$73,conditions!$8:$8,"&lt;="&amp;FU$9,conditions!$9:$9,"&gt;="&amp;FU$9))*SUMIFS(conditions!$69:$69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*SUMIFS(conditions!$72:$72,conditions!$8:$8,"&lt;="&amp;FU$9-SUMIFS(conditions!$73:$73,conditions!$8:$8,"&lt;="&amp;FU$9,conditions!$9:$9,"&gt;="&amp;FU$9)-SUMIFS(conditions!$71:$71,conditions!$8:$8,"&lt;="&amp;FU$9,conditions!$9:$9,"&gt;="&amp;FU$9),conditions!$9:$9,"&gt;="&amp;FU$9-SUMIFS(conditions!$73:$73,conditions!$8:$8,"&lt;="&amp;FU$9,conditions!$9:$9,"&gt;="&amp;FU$9)-SUMIFS(conditions!$71:$71,conditions!$8:$8,"&lt;="&amp;FU$9,conditions!$9:$9,"&gt;="&amp;FU$9))))</f>
        <v>3.2076000000000029</v>
      </c>
      <c r="FV101" s="37">
        <f>IF(FV$9="",0,IF(FV$9-SUMIFS(conditions!$73:$73,conditions!$8:$8,"&lt;="&amp;FV$9,conditions!$9:$9,"&gt;="&amp;FV$9)-SUMIFS(conditions!$71:$71,conditions!$8:$8,"&lt;="&amp;FV$9,conditions!$9:$9,"&gt;="&amp;FV$9)&lt;$U$9,SUMIFS(20:20,$9:$9,FV$9-SUMIFS(conditions!$73:$73,conditions!$8:$8,"&lt;="&amp;FV$9,conditions!$9:$9,"&gt;="&amp;FV$9))*conditions!$U$69*conditions!$U$72,SUMIFS(20:20,$9:$9,FV$9-SUMIFS(conditions!$73:$73,conditions!$8:$8,"&lt;="&amp;FV$9,conditions!$9:$9,"&gt;="&amp;FV$9))*SUMIFS(conditions!$69:$69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*SUMIFS(conditions!$72:$72,conditions!$8:$8,"&lt;="&amp;FV$9-SUMIFS(conditions!$73:$73,conditions!$8:$8,"&lt;="&amp;FV$9,conditions!$9:$9,"&gt;="&amp;FV$9)-SUMIFS(conditions!$71:$71,conditions!$8:$8,"&lt;="&amp;FV$9,conditions!$9:$9,"&gt;="&amp;FV$9),conditions!$9:$9,"&gt;="&amp;FV$9-SUMIFS(conditions!$73:$73,conditions!$8:$8,"&lt;="&amp;FV$9,conditions!$9:$9,"&gt;="&amp;FV$9)-SUMIFS(conditions!$71:$71,conditions!$8:$8,"&lt;="&amp;FV$9,conditions!$9:$9,"&gt;="&amp;FV$9))))</f>
        <v>3.2076000000000029</v>
      </c>
      <c r="FW101" s="37">
        <f>IF(FW$9="",0,IF(FW$9-SUMIFS(conditions!$73:$73,conditions!$8:$8,"&lt;="&amp;FW$9,conditions!$9:$9,"&gt;="&amp;FW$9)-SUMIFS(conditions!$71:$71,conditions!$8:$8,"&lt;="&amp;FW$9,conditions!$9:$9,"&gt;="&amp;FW$9)&lt;$U$9,SUMIFS(20:20,$9:$9,FW$9-SUMIFS(conditions!$73:$73,conditions!$8:$8,"&lt;="&amp;FW$9,conditions!$9:$9,"&gt;="&amp;FW$9))*conditions!$U$69*conditions!$U$72,SUMIFS(20:20,$9:$9,FW$9-SUMIFS(conditions!$73:$73,conditions!$8:$8,"&lt;="&amp;FW$9,conditions!$9:$9,"&gt;="&amp;FW$9))*SUMIFS(conditions!$69:$69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*SUMIFS(conditions!$72:$72,conditions!$8:$8,"&lt;="&amp;FW$9-SUMIFS(conditions!$73:$73,conditions!$8:$8,"&lt;="&amp;FW$9,conditions!$9:$9,"&gt;="&amp;FW$9)-SUMIFS(conditions!$71:$71,conditions!$8:$8,"&lt;="&amp;FW$9,conditions!$9:$9,"&gt;="&amp;FW$9),conditions!$9:$9,"&gt;="&amp;FW$9-SUMIFS(conditions!$73:$73,conditions!$8:$8,"&lt;="&amp;FW$9,conditions!$9:$9,"&gt;="&amp;FW$9)-SUMIFS(conditions!$71:$71,conditions!$8:$8,"&lt;="&amp;FW$9,conditions!$9:$9,"&gt;="&amp;FW$9))))</f>
        <v>3.2076000000000029</v>
      </c>
      <c r="FX101" s="37">
        <f>IF(FX$9="",0,IF(FX$9-SUMIFS(conditions!$73:$73,conditions!$8:$8,"&lt;="&amp;FX$9,conditions!$9:$9,"&gt;="&amp;FX$9)-SUMIFS(conditions!$71:$71,conditions!$8:$8,"&lt;="&amp;FX$9,conditions!$9:$9,"&gt;="&amp;FX$9)&lt;$U$9,SUMIFS(20:20,$9:$9,FX$9-SUMIFS(conditions!$73:$73,conditions!$8:$8,"&lt;="&amp;FX$9,conditions!$9:$9,"&gt;="&amp;FX$9))*conditions!$U$69*conditions!$U$72,SUMIFS(20:20,$9:$9,FX$9-SUMIFS(conditions!$73:$73,conditions!$8:$8,"&lt;="&amp;FX$9,conditions!$9:$9,"&gt;="&amp;FX$9))*SUMIFS(conditions!$69:$69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*SUMIFS(conditions!$72:$72,conditions!$8:$8,"&lt;="&amp;FX$9-SUMIFS(conditions!$73:$73,conditions!$8:$8,"&lt;="&amp;FX$9,conditions!$9:$9,"&gt;="&amp;FX$9)-SUMIFS(conditions!$71:$71,conditions!$8:$8,"&lt;="&amp;FX$9,conditions!$9:$9,"&gt;="&amp;FX$9),conditions!$9:$9,"&gt;="&amp;FX$9-SUMIFS(conditions!$73:$73,conditions!$8:$8,"&lt;="&amp;FX$9,conditions!$9:$9,"&gt;="&amp;FX$9)-SUMIFS(conditions!$71:$71,conditions!$8:$8,"&lt;="&amp;FX$9,conditions!$9:$9,"&gt;="&amp;FX$9))))</f>
        <v>3.2076000000000029</v>
      </c>
      <c r="FY101" s="37">
        <f>IF(FY$9="",0,IF(FY$9-SUMIFS(conditions!$73:$73,conditions!$8:$8,"&lt;="&amp;FY$9,conditions!$9:$9,"&gt;="&amp;FY$9)-SUMIFS(conditions!$71:$71,conditions!$8:$8,"&lt;="&amp;FY$9,conditions!$9:$9,"&gt;="&amp;FY$9)&lt;$U$9,SUMIFS(20:20,$9:$9,FY$9-SUMIFS(conditions!$73:$73,conditions!$8:$8,"&lt;="&amp;FY$9,conditions!$9:$9,"&gt;="&amp;FY$9))*conditions!$U$69*conditions!$U$72,SUMIFS(20:20,$9:$9,FY$9-SUMIFS(conditions!$73:$73,conditions!$8:$8,"&lt;="&amp;FY$9,conditions!$9:$9,"&gt;="&amp;FY$9))*SUMIFS(conditions!$69:$69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*SUMIFS(conditions!$72:$72,conditions!$8:$8,"&lt;="&amp;FY$9-SUMIFS(conditions!$73:$73,conditions!$8:$8,"&lt;="&amp;FY$9,conditions!$9:$9,"&gt;="&amp;FY$9)-SUMIFS(conditions!$71:$71,conditions!$8:$8,"&lt;="&amp;FY$9,conditions!$9:$9,"&gt;="&amp;FY$9),conditions!$9:$9,"&gt;="&amp;FY$9-SUMIFS(conditions!$73:$73,conditions!$8:$8,"&lt;="&amp;FY$9,conditions!$9:$9,"&gt;="&amp;FY$9)-SUMIFS(conditions!$71:$71,conditions!$8:$8,"&lt;="&amp;FY$9,conditions!$9:$9,"&gt;="&amp;FY$9))))</f>
        <v>0</v>
      </c>
      <c r="FZ101" s="37">
        <f>IF(FZ$9="",0,IF(FZ$9-SUMIFS(conditions!$73:$73,conditions!$8:$8,"&lt;="&amp;FZ$9,conditions!$9:$9,"&gt;="&amp;FZ$9)-SUMIFS(conditions!$71:$71,conditions!$8:$8,"&lt;="&amp;FZ$9,conditions!$9:$9,"&gt;="&amp;FZ$9)&lt;$U$9,SUMIFS(20:20,$9:$9,FZ$9-SUMIFS(conditions!$73:$73,conditions!$8:$8,"&lt;="&amp;FZ$9,conditions!$9:$9,"&gt;="&amp;FZ$9))*conditions!$U$69*conditions!$U$72,SUMIFS(20:20,$9:$9,FZ$9-SUMIFS(conditions!$73:$73,conditions!$8:$8,"&lt;="&amp;FZ$9,conditions!$9:$9,"&gt;="&amp;FZ$9))*SUMIFS(conditions!$69:$69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*SUMIFS(conditions!$72:$72,conditions!$8:$8,"&lt;="&amp;FZ$9-SUMIFS(conditions!$73:$73,conditions!$8:$8,"&lt;="&amp;FZ$9,conditions!$9:$9,"&gt;="&amp;FZ$9)-SUMIFS(conditions!$71:$71,conditions!$8:$8,"&lt;="&amp;FZ$9,conditions!$9:$9,"&gt;="&amp;FZ$9),conditions!$9:$9,"&gt;="&amp;FZ$9-SUMIFS(conditions!$73:$73,conditions!$8:$8,"&lt;="&amp;FZ$9,conditions!$9:$9,"&gt;="&amp;FZ$9)-SUMIFS(conditions!$71:$71,conditions!$8:$8,"&lt;="&amp;FZ$9,conditions!$9:$9,"&gt;="&amp;FZ$9))))</f>
        <v>0</v>
      </c>
      <c r="GA101" s="37">
        <f>IF(GA$9="",0,IF(GA$9-SUMIFS(conditions!$73:$73,conditions!$8:$8,"&lt;="&amp;GA$9,conditions!$9:$9,"&gt;="&amp;GA$9)-SUMIFS(conditions!$71:$71,conditions!$8:$8,"&lt;="&amp;GA$9,conditions!$9:$9,"&gt;="&amp;GA$9)&lt;$U$9,SUMIFS(20:20,$9:$9,GA$9-SUMIFS(conditions!$73:$73,conditions!$8:$8,"&lt;="&amp;GA$9,conditions!$9:$9,"&gt;="&amp;GA$9))*conditions!$U$69*conditions!$U$72,SUMIFS(20:20,$9:$9,GA$9-SUMIFS(conditions!$73:$73,conditions!$8:$8,"&lt;="&amp;GA$9,conditions!$9:$9,"&gt;="&amp;GA$9))*SUMIFS(conditions!$69:$69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*SUMIFS(conditions!$72:$72,conditions!$8:$8,"&lt;="&amp;GA$9-SUMIFS(conditions!$73:$73,conditions!$8:$8,"&lt;="&amp;GA$9,conditions!$9:$9,"&gt;="&amp;GA$9)-SUMIFS(conditions!$71:$71,conditions!$8:$8,"&lt;="&amp;GA$9,conditions!$9:$9,"&gt;="&amp;GA$9),conditions!$9:$9,"&gt;="&amp;GA$9-SUMIFS(conditions!$73:$73,conditions!$8:$8,"&lt;="&amp;GA$9,conditions!$9:$9,"&gt;="&amp;GA$9)-SUMIFS(conditions!$71:$71,conditions!$8:$8,"&lt;="&amp;GA$9,conditions!$9:$9,"&gt;="&amp;GA$9))))</f>
        <v>3.2076000000000029</v>
      </c>
      <c r="GB101" s="37">
        <f>IF(GB$9="",0,IF(GB$9-SUMIFS(conditions!$73:$73,conditions!$8:$8,"&lt;="&amp;GB$9,conditions!$9:$9,"&gt;="&amp;GB$9)-SUMIFS(conditions!$71:$71,conditions!$8:$8,"&lt;="&amp;GB$9,conditions!$9:$9,"&gt;="&amp;GB$9)&lt;$U$9,SUMIFS(20:20,$9:$9,GB$9-SUMIFS(conditions!$73:$73,conditions!$8:$8,"&lt;="&amp;GB$9,conditions!$9:$9,"&gt;="&amp;GB$9))*conditions!$U$69*conditions!$U$72,SUMIFS(20:20,$9:$9,GB$9-SUMIFS(conditions!$73:$73,conditions!$8:$8,"&lt;="&amp;GB$9,conditions!$9:$9,"&gt;="&amp;GB$9))*SUMIFS(conditions!$69:$69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*SUMIFS(conditions!$72:$72,conditions!$8:$8,"&lt;="&amp;GB$9-SUMIFS(conditions!$73:$73,conditions!$8:$8,"&lt;="&amp;GB$9,conditions!$9:$9,"&gt;="&amp;GB$9)-SUMIFS(conditions!$71:$71,conditions!$8:$8,"&lt;="&amp;GB$9,conditions!$9:$9,"&gt;="&amp;GB$9),conditions!$9:$9,"&gt;="&amp;GB$9-SUMIFS(conditions!$73:$73,conditions!$8:$8,"&lt;="&amp;GB$9,conditions!$9:$9,"&gt;="&amp;GB$9)-SUMIFS(conditions!$71:$71,conditions!$8:$8,"&lt;="&amp;GB$9,conditions!$9:$9,"&gt;="&amp;GB$9))))</f>
        <v>3.2076000000000029</v>
      </c>
      <c r="GC101" s="37">
        <f>IF(GC$9="",0,IF(GC$9-SUMIFS(conditions!$73:$73,conditions!$8:$8,"&lt;="&amp;GC$9,conditions!$9:$9,"&gt;="&amp;GC$9)-SUMIFS(conditions!$71:$71,conditions!$8:$8,"&lt;="&amp;GC$9,conditions!$9:$9,"&gt;="&amp;GC$9)&lt;$U$9,SUMIFS(20:20,$9:$9,GC$9-SUMIFS(conditions!$73:$73,conditions!$8:$8,"&lt;="&amp;GC$9,conditions!$9:$9,"&gt;="&amp;GC$9))*conditions!$U$69*conditions!$U$72,SUMIFS(20:20,$9:$9,GC$9-SUMIFS(conditions!$73:$73,conditions!$8:$8,"&lt;="&amp;GC$9,conditions!$9:$9,"&gt;="&amp;GC$9))*SUMIFS(conditions!$69:$69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*SUMIFS(conditions!$72:$72,conditions!$8:$8,"&lt;="&amp;GC$9-SUMIFS(conditions!$73:$73,conditions!$8:$8,"&lt;="&amp;GC$9,conditions!$9:$9,"&gt;="&amp;GC$9)-SUMIFS(conditions!$71:$71,conditions!$8:$8,"&lt;="&amp;GC$9,conditions!$9:$9,"&gt;="&amp;GC$9),conditions!$9:$9,"&gt;="&amp;GC$9-SUMIFS(conditions!$73:$73,conditions!$8:$8,"&lt;="&amp;GC$9,conditions!$9:$9,"&gt;="&amp;GC$9)-SUMIFS(conditions!$71:$71,conditions!$8:$8,"&lt;="&amp;GC$9,conditions!$9:$9,"&gt;="&amp;GC$9))))</f>
        <v>3.2076000000000029</v>
      </c>
      <c r="GD101" s="37">
        <f>IF(GD$9="",0,IF(GD$9-SUMIFS(conditions!$73:$73,conditions!$8:$8,"&lt;="&amp;GD$9,conditions!$9:$9,"&gt;="&amp;GD$9)-SUMIFS(conditions!$71:$71,conditions!$8:$8,"&lt;="&amp;GD$9,conditions!$9:$9,"&gt;="&amp;GD$9)&lt;$U$9,SUMIFS(20:20,$9:$9,GD$9-SUMIFS(conditions!$73:$73,conditions!$8:$8,"&lt;="&amp;GD$9,conditions!$9:$9,"&gt;="&amp;GD$9))*conditions!$U$69*conditions!$U$72,SUMIFS(20:20,$9:$9,GD$9-SUMIFS(conditions!$73:$73,conditions!$8:$8,"&lt;="&amp;GD$9,conditions!$9:$9,"&gt;="&amp;GD$9))*SUMIFS(conditions!$69:$69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*SUMIFS(conditions!$72:$72,conditions!$8:$8,"&lt;="&amp;GD$9-SUMIFS(conditions!$73:$73,conditions!$8:$8,"&lt;="&amp;GD$9,conditions!$9:$9,"&gt;="&amp;GD$9)-SUMIFS(conditions!$71:$71,conditions!$8:$8,"&lt;="&amp;GD$9,conditions!$9:$9,"&gt;="&amp;GD$9),conditions!$9:$9,"&gt;="&amp;GD$9-SUMIFS(conditions!$73:$73,conditions!$8:$8,"&lt;="&amp;GD$9,conditions!$9:$9,"&gt;="&amp;GD$9)-SUMIFS(conditions!$71:$71,conditions!$8:$8,"&lt;="&amp;GD$9,conditions!$9:$9,"&gt;="&amp;GD$9))))</f>
        <v>3.2076000000000029</v>
      </c>
      <c r="GE101" s="37">
        <f>IF(GE$9="",0,IF(GE$9-SUMIFS(conditions!$73:$73,conditions!$8:$8,"&lt;="&amp;GE$9,conditions!$9:$9,"&gt;="&amp;GE$9)-SUMIFS(conditions!$71:$71,conditions!$8:$8,"&lt;="&amp;GE$9,conditions!$9:$9,"&gt;="&amp;GE$9)&lt;$U$9,SUMIFS(20:20,$9:$9,GE$9-SUMIFS(conditions!$73:$73,conditions!$8:$8,"&lt;="&amp;GE$9,conditions!$9:$9,"&gt;="&amp;GE$9))*conditions!$U$69*conditions!$U$72,SUMIFS(20:20,$9:$9,GE$9-SUMIFS(conditions!$73:$73,conditions!$8:$8,"&lt;="&amp;GE$9,conditions!$9:$9,"&gt;="&amp;GE$9))*SUMIFS(conditions!$69:$69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*SUMIFS(conditions!$72:$72,conditions!$8:$8,"&lt;="&amp;GE$9-SUMIFS(conditions!$73:$73,conditions!$8:$8,"&lt;="&amp;GE$9,conditions!$9:$9,"&gt;="&amp;GE$9)-SUMIFS(conditions!$71:$71,conditions!$8:$8,"&lt;="&amp;GE$9,conditions!$9:$9,"&gt;="&amp;GE$9),conditions!$9:$9,"&gt;="&amp;GE$9-SUMIFS(conditions!$73:$73,conditions!$8:$8,"&lt;="&amp;GE$9,conditions!$9:$9,"&gt;="&amp;GE$9)-SUMIFS(conditions!$71:$71,conditions!$8:$8,"&lt;="&amp;GE$9,conditions!$9:$9,"&gt;="&amp;GE$9))))</f>
        <v>3.2076000000000029</v>
      </c>
      <c r="GF101" s="37">
        <f>IF(GF$9="",0,IF(GF$9-SUMIFS(conditions!$73:$73,conditions!$8:$8,"&lt;="&amp;GF$9,conditions!$9:$9,"&gt;="&amp;GF$9)-SUMIFS(conditions!$71:$71,conditions!$8:$8,"&lt;="&amp;GF$9,conditions!$9:$9,"&gt;="&amp;GF$9)&lt;$U$9,SUMIFS(20:20,$9:$9,GF$9-SUMIFS(conditions!$73:$73,conditions!$8:$8,"&lt;="&amp;GF$9,conditions!$9:$9,"&gt;="&amp;GF$9))*conditions!$U$69*conditions!$U$72,SUMIFS(20:20,$9:$9,GF$9-SUMIFS(conditions!$73:$73,conditions!$8:$8,"&lt;="&amp;GF$9,conditions!$9:$9,"&gt;="&amp;GF$9))*SUMIFS(conditions!$69:$69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*SUMIFS(conditions!$72:$72,conditions!$8:$8,"&lt;="&amp;GF$9-SUMIFS(conditions!$73:$73,conditions!$8:$8,"&lt;="&amp;GF$9,conditions!$9:$9,"&gt;="&amp;GF$9)-SUMIFS(conditions!$71:$71,conditions!$8:$8,"&lt;="&amp;GF$9,conditions!$9:$9,"&gt;="&amp;GF$9),conditions!$9:$9,"&gt;="&amp;GF$9-SUMIFS(conditions!$73:$73,conditions!$8:$8,"&lt;="&amp;GF$9,conditions!$9:$9,"&gt;="&amp;GF$9)-SUMIFS(conditions!$71:$71,conditions!$8:$8,"&lt;="&amp;GF$9,conditions!$9:$9,"&gt;="&amp;GF$9))))</f>
        <v>0</v>
      </c>
      <c r="GG101" s="37">
        <f>IF(GG$9="",0,IF(GG$9-SUMIFS(conditions!$73:$73,conditions!$8:$8,"&lt;="&amp;GG$9,conditions!$9:$9,"&gt;="&amp;GG$9)-SUMIFS(conditions!$71:$71,conditions!$8:$8,"&lt;="&amp;GG$9,conditions!$9:$9,"&gt;="&amp;GG$9)&lt;$U$9,SUMIFS(20:20,$9:$9,GG$9-SUMIFS(conditions!$73:$73,conditions!$8:$8,"&lt;="&amp;GG$9,conditions!$9:$9,"&gt;="&amp;GG$9))*conditions!$U$69*conditions!$U$72,SUMIFS(20:20,$9:$9,GG$9-SUMIFS(conditions!$73:$73,conditions!$8:$8,"&lt;="&amp;GG$9,conditions!$9:$9,"&gt;="&amp;GG$9))*SUMIFS(conditions!$69:$69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*SUMIFS(conditions!$72:$72,conditions!$8:$8,"&lt;="&amp;GG$9-SUMIFS(conditions!$73:$73,conditions!$8:$8,"&lt;="&amp;GG$9,conditions!$9:$9,"&gt;="&amp;GG$9)-SUMIFS(conditions!$71:$71,conditions!$8:$8,"&lt;="&amp;GG$9,conditions!$9:$9,"&gt;="&amp;GG$9),conditions!$9:$9,"&gt;="&amp;GG$9-SUMIFS(conditions!$73:$73,conditions!$8:$8,"&lt;="&amp;GG$9,conditions!$9:$9,"&gt;="&amp;GG$9)-SUMIFS(conditions!$71:$71,conditions!$8:$8,"&lt;="&amp;GG$9,conditions!$9:$9,"&gt;="&amp;GG$9))))</f>
        <v>0</v>
      </c>
      <c r="GH101" s="37">
        <f>IF(GH$9="",0,IF(GH$9-SUMIFS(conditions!$73:$73,conditions!$8:$8,"&lt;="&amp;GH$9,conditions!$9:$9,"&gt;="&amp;GH$9)-SUMIFS(conditions!$71:$71,conditions!$8:$8,"&lt;="&amp;GH$9,conditions!$9:$9,"&gt;="&amp;GH$9)&lt;$U$9,SUMIFS(20:20,$9:$9,GH$9-SUMIFS(conditions!$73:$73,conditions!$8:$8,"&lt;="&amp;GH$9,conditions!$9:$9,"&gt;="&amp;GH$9))*conditions!$U$69*conditions!$U$72,SUMIFS(20:20,$9:$9,GH$9-SUMIFS(conditions!$73:$73,conditions!$8:$8,"&lt;="&amp;GH$9,conditions!$9:$9,"&gt;="&amp;GH$9))*SUMIFS(conditions!$69:$69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*SUMIFS(conditions!$72:$72,conditions!$8:$8,"&lt;="&amp;GH$9-SUMIFS(conditions!$73:$73,conditions!$8:$8,"&lt;="&amp;GH$9,conditions!$9:$9,"&gt;="&amp;GH$9)-SUMIFS(conditions!$71:$71,conditions!$8:$8,"&lt;="&amp;GH$9,conditions!$9:$9,"&gt;="&amp;GH$9),conditions!$9:$9,"&gt;="&amp;GH$9-SUMIFS(conditions!$73:$73,conditions!$8:$8,"&lt;="&amp;GH$9,conditions!$9:$9,"&gt;="&amp;GH$9)-SUMIFS(conditions!$71:$71,conditions!$8:$8,"&lt;="&amp;GH$9,conditions!$9:$9,"&gt;="&amp;GH$9))))</f>
        <v>3.3679800000000029</v>
      </c>
      <c r="GI101" s="37">
        <f>IF(GI$9="",0,IF(GI$9-SUMIFS(conditions!$73:$73,conditions!$8:$8,"&lt;="&amp;GI$9,conditions!$9:$9,"&gt;="&amp;GI$9)-SUMIFS(conditions!$71:$71,conditions!$8:$8,"&lt;="&amp;GI$9,conditions!$9:$9,"&gt;="&amp;GI$9)&lt;$U$9,SUMIFS(20:20,$9:$9,GI$9-SUMIFS(conditions!$73:$73,conditions!$8:$8,"&lt;="&amp;GI$9,conditions!$9:$9,"&gt;="&amp;GI$9))*conditions!$U$69*conditions!$U$72,SUMIFS(20:20,$9:$9,GI$9-SUMIFS(conditions!$73:$73,conditions!$8:$8,"&lt;="&amp;GI$9,conditions!$9:$9,"&gt;="&amp;GI$9))*SUMIFS(conditions!$69:$69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*SUMIFS(conditions!$72:$72,conditions!$8:$8,"&lt;="&amp;GI$9-SUMIFS(conditions!$73:$73,conditions!$8:$8,"&lt;="&amp;GI$9,conditions!$9:$9,"&gt;="&amp;GI$9)-SUMIFS(conditions!$71:$71,conditions!$8:$8,"&lt;="&amp;GI$9,conditions!$9:$9,"&gt;="&amp;GI$9),conditions!$9:$9,"&gt;="&amp;GI$9-SUMIFS(conditions!$73:$73,conditions!$8:$8,"&lt;="&amp;GI$9,conditions!$9:$9,"&gt;="&amp;GI$9)-SUMIFS(conditions!$71:$71,conditions!$8:$8,"&lt;="&amp;GI$9,conditions!$9:$9,"&gt;="&amp;GI$9))))</f>
        <v>3.3679800000000029</v>
      </c>
      <c r="GJ101" s="37">
        <f>IF(GJ$9="",0,IF(GJ$9-SUMIFS(conditions!$73:$73,conditions!$8:$8,"&lt;="&amp;GJ$9,conditions!$9:$9,"&gt;="&amp;GJ$9)-SUMIFS(conditions!$71:$71,conditions!$8:$8,"&lt;="&amp;GJ$9,conditions!$9:$9,"&gt;="&amp;GJ$9)&lt;$U$9,SUMIFS(20:20,$9:$9,GJ$9-SUMIFS(conditions!$73:$73,conditions!$8:$8,"&lt;="&amp;GJ$9,conditions!$9:$9,"&gt;="&amp;GJ$9))*conditions!$U$69*conditions!$U$72,SUMIFS(20:20,$9:$9,GJ$9-SUMIFS(conditions!$73:$73,conditions!$8:$8,"&lt;="&amp;GJ$9,conditions!$9:$9,"&gt;="&amp;GJ$9))*SUMIFS(conditions!$69:$69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*SUMIFS(conditions!$72:$72,conditions!$8:$8,"&lt;="&amp;GJ$9-SUMIFS(conditions!$73:$73,conditions!$8:$8,"&lt;="&amp;GJ$9,conditions!$9:$9,"&gt;="&amp;GJ$9)-SUMIFS(conditions!$71:$71,conditions!$8:$8,"&lt;="&amp;GJ$9,conditions!$9:$9,"&gt;="&amp;GJ$9),conditions!$9:$9,"&gt;="&amp;GJ$9-SUMIFS(conditions!$73:$73,conditions!$8:$8,"&lt;="&amp;GJ$9,conditions!$9:$9,"&gt;="&amp;GJ$9)-SUMIFS(conditions!$71:$71,conditions!$8:$8,"&lt;="&amp;GJ$9,conditions!$9:$9,"&gt;="&amp;GJ$9))))</f>
        <v>3.3679800000000029</v>
      </c>
      <c r="GK101" s="37">
        <f>IF(GK$9="",0,IF(GK$9-SUMIFS(conditions!$73:$73,conditions!$8:$8,"&lt;="&amp;GK$9,conditions!$9:$9,"&gt;="&amp;GK$9)-SUMIFS(conditions!$71:$71,conditions!$8:$8,"&lt;="&amp;GK$9,conditions!$9:$9,"&gt;="&amp;GK$9)&lt;$U$9,SUMIFS(20:20,$9:$9,GK$9-SUMIFS(conditions!$73:$73,conditions!$8:$8,"&lt;="&amp;GK$9,conditions!$9:$9,"&gt;="&amp;GK$9))*conditions!$U$69*conditions!$U$72,SUMIFS(20:20,$9:$9,GK$9-SUMIFS(conditions!$73:$73,conditions!$8:$8,"&lt;="&amp;GK$9,conditions!$9:$9,"&gt;="&amp;GK$9))*SUMIFS(conditions!$69:$69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*SUMIFS(conditions!$72:$72,conditions!$8:$8,"&lt;="&amp;GK$9-SUMIFS(conditions!$73:$73,conditions!$8:$8,"&lt;="&amp;GK$9,conditions!$9:$9,"&gt;="&amp;GK$9)-SUMIFS(conditions!$71:$71,conditions!$8:$8,"&lt;="&amp;GK$9,conditions!$9:$9,"&gt;="&amp;GK$9),conditions!$9:$9,"&gt;="&amp;GK$9-SUMIFS(conditions!$73:$73,conditions!$8:$8,"&lt;="&amp;GK$9,conditions!$9:$9,"&gt;="&amp;GK$9)-SUMIFS(conditions!$71:$71,conditions!$8:$8,"&lt;="&amp;GK$9,conditions!$9:$9,"&gt;="&amp;GK$9))))</f>
        <v>3.3679800000000029</v>
      </c>
      <c r="GL101" s="37">
        <f>IF(GL$9="",0,IF(GL$9-SUMIFS(conditions!$73:$73,conditions!$8:$8,"&lt;="&amp;GL$9,conditions!$9:$9,"&gt;="&amp;GL$9)-SUMIFS(conditions!$71:$71,conditions!$8:$8,"&lt;="&amp;GL$9,conditions!$9:$9,"&gt;="&amp;GL$9)&lt;$U$9,SUMIFS(20:20,$9:$9,GL$9-SUMIFS(conditions!$73:$73,conditions!$8:$8,"&lt;="&amp;GL$9,conditions!$9:$9,"&gt;="&amp;GL$9))*conditions!$U$69*conditions!$U$72,SUMIFS(20:20,$9:$9,GL$9-SUMIFS(conditions!$73:$73,conditions!$8:$8,"&lt;="&amp;GL$9,conditions!$9:$9,"&gt;="&amp;GL$9))*SUMIFS(conditions!$69:$69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*SUMIFS(conditions!$72:$72,conditions!$8:$8,"&lt;="&amp;GL$9-SUMIFS(conditions!$73:$73,conditions!$8:$8,"&lt;="&amp;GL$9,conditions!$9:$9,"&gt;="&amp;GL$9)-SUMIFS(conditions!$71:$71,conditions!$8:$8,"&lt;="&amp;GL$9,conditions!$9:$9,"&gt;="&amp;GL$9),conditions!$9:$9,"&gt;="&amp;GL$9-SUMIFS(conditions!$73:$73,conditions!$8:$8,"&lt;="&amp;GL$9,conditions!$9:$9,"&gt;="&amp;GL$9)-SUMIFS(conditions!$71:$71,conditions!$8:$8,"&lt;="&amp;GL$9,conditions!$9:$9,"&gt;="&amp;GL$9))))</f>
        <v>3.3679800000000029</v>
      </c>
      <c r="GM101" s="37">
        <f>IF(GM$9="",0,IF(GM$9-SUMIFS(conditions!$73:$73,conditions!$8:$8,"&lt;="&amp;GM$9,conditions!$9:$9,"&gt;="&amp;GM$9)-SUMIFS(conditions!$71:$71,conditions!$8:$8,"&lt;="&amp;GM$9,conditions!$9:$9,"&gt;="&amp;GM$9)&lt;$U$9,SUMIFS(20:20,$9:$9,GM$9-SUMIFS(conditions!$73:$73,conditions!$8:$8,"&lt;="&amp;GM$9,conditions!$9:$9,"&gt;="&amp;GM$9))*conditions!$U$69*conditions!$U$72,SUMIFS(20:20,$9:$9,GM$9-SUMIFS(conditions!$73:$73,conditions!$8:$8,"&lt;="&amp;GM$9,conditions!$9:$9,"&gt;="&amp;GM$9))*SUMIFS(conditions!$69:$69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*SUMIFS(conditions!$72:$72,conditions!$8:$8,"&lt;="&amp;GM$9-SUMIFS(conditions!$73:$73,conditions!$8:$8,"&lt;="&amp;GM$9,conditions!$9:$9,"&gt;="&amp;GM$9)-SUMIFS(conditions!$71:$71,conditions!$8:$8,"&lt;="&amp;GM$9,conditions!$9:$9,"&gt;="&amp;GM$9),conditions!$9:$9,"&gt;="&amp;GM$9-SUMIFS(conditions!$73:$73,conditions!$8:$8,"&lt;="&amp;GM$9,conditions!$9:$9,"&gt;="&amp;GM$9)-SUMIFS(conditions!$71:$71,conditions!$8:$8,"&lt;="&amp;GM$9,conditions!$9:$9,"&gt;="&amp;GM$9))))</f>
        <v>0</v>
      </c>
      <c r="GN101" s="37">
        <f>IF(GN$9="",0,IF(GN$9-SUMIFS(conditions!$73:$73,conditions!$8:$8,"&lt;="&amp;GN$9,conditions!$9:$9,"&gt;="&amp;GN$9)-SUMIFS(conditions!$71:$71,conditions!$8:$8,"&lt;="&amp;GN$9,conditions!$9:$9,"&gt;="&amp;GN$9)&lt;$U$9,SUMIFS(20:20,$9:$9,GN$9-SUMIFS(conditions!$73:$73,conditions!$8:$8,"&lt;="&amp;GN$9,conditions!$9:$9,"&gt;="&amp;GN$9))*conditions!$U$69*conditions!$U$72,SUMIFS(20:20,$9:$9,GN$9-SUMIFS(conditions!$73:$73,conditions!$8:$8,"&lt;="&amp;GN$9,conditions!$9:$9,"&gt;="&amp;GN$9))*SUMIFS(conditions!$69:$69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*SUMIFS(conditions!$72:$72,conditions!$8:$8,"&lt;="&amp;GN$9-SUMIFS(conditions!$73:$73,conditions!$8:$8,"&lt;="&amp;GN$9,conditions!$9:$9,"&gt;="&amp;GN$9)-SUMIFS(conditions!$71:$71,conditions!$8:$8,"&lt;="&amp;GN$9,conditions!$9:$9,"&gt;="&amp;GN$9),conditions!$9:$9,"&gt;="&amp;GN$9-SUMIFS(conditions!$73:$73,conditions!$8:$8,"&lt;="&amp;GN$9,conditions!$9:$9,"&gt;="&amp;GN$9)-SUMIFS(conditions!$71:$71,conditions!$8:$8,"&lt;="&amp;GN$9,conditions!$9:$9,"&gt;="&amp;GN$9))))</f>
        <v>0</v>
      </c>
      <c r="GO101" s="37">
        <f>IF(GO$9="",0,IF(GO$9-SUMIFS(conditions!$73:$73,conditions!$8:$8,"&lt;="&amp;GO$9,conditions!$9:$9,"&gt;="&amp;GO$9)-SUMIFS(conditions!$71:$71,conditions!$8:$8,"&lt;="&amp;GO$9,conditions!$9:$9,"&gt;="&amp;GO$9)&lt;$U$9,SUMIFS(20:20,$9:$9,GO$9-SUMIFS(conditions!$73:$73,conditions!$8:$8,"&lt;="&amp;GO$9,conditions!$9:$9,"&gt;="&amp;GO$9))*conditions!$U$69*conditions!$U$72,SUMIFS(20:20,$9:$9,GO$9-SUMIFS(conditions!$73:$73,conditions!$8:$8,"&lt;="&amp;GO$9,conditions!$9:$9,"&gt;="&amp;GO$9))*SUMIFS(conditions!$69:$69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*SUMIFS(conditions!$72:$72,conditions!$8:$8,"&lt;="&amp;GO$9-SUMIFS(conditions!$73:$73,conditions!$8:$8,"&lt;="&amp;GO$9,conditions!$9:$9,"&gt;="&amp;GO$9)-SUMIFS(conditions!$71:$71,conditions!$8:$8,"&lt;="&amp;GO$9,conditions!$9:$9,"&gt;="&amp;GO$9),conditions!$9:$9,"&gt;="&amp;GO$9-SUMIFS(conditions!$73:$73,conditions!$8:$8,"&lt;="&amp;GO$9,conditions!$9:$9,"&gt;="&amp;GO$9)-SUMIFS(conditions!$71:$71,conditions!$8:$8,"&lt;="&amp;GO$9,conditions!$9:$9,"&gt;="&amp;GO$9))))</f>
        <v>3.3679800000000029</v>
      </c>
      <c r="GP101" s="37">
        <f>IF(GP$9="",0,IF(GP$9-SUMIFS(conditions!$73:$73,conditions!$8:$8,"&lt;="&amp;GP$9,conditions!$9:$9,"&gt;="&amp;GP$9)-SUMIFS(conditions!$71:$71,conditions!$8:$8,"&lt;="&amp;GP$9,conditions!$9:$9,"&gt;="&amp;GP$9)&lt;$U$9,SUMIFS(20:20,$9:$9,GP$9-SUMIFS(conditions!$73:$73,conditions!$8:$8,"&lt;="&amp;GP$9,conditions!$9:$9,"&gt;="&amp;GP$9))*conditions!$U$69*conditions!$U$72,SUMIFS(20:20,$9:$9,GP$9-SUMIFS(conditions!$73:$73,conditions!$8:$8,"&lt;="&amp;GP$9,conditions!$9:$9,"&gt;="&amp;GP$9))*SUMIFS(conditions!$69:$69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*SUMIFS(conditions!$72:$72,conditions!$8:$8,"&lt;="&amp;GP$9-SUMIFS(conditions!$73:$73,conditions!$8:$8,"&lt;="&amp;GP$9,conditions!$9:$9,"&gt;="&amp;GP$9)-SUMIFS(conditions!$71:$71,conditions!$8:$8,"&lt;="&amp;GP$9,conditions!$9:$9,"&gt;="&amp;GP$9),conditions!$9:$9,"&gt;="&amp;GP$9-SUMIFS(conditions!$73:$73,conditions!$8:$8,"&lt;="&amp;GP$9,conditions!$9:$9,"&gt;="&amp;GP$9)-SUMIFS(conditions!$71:$71,conditions!$8:$8,"&lt;="&amp;GP$9,conditions!$9:$9,"&gt;="&amp;GP$9))))</f>
        <v>3.3679800000000029</v>
      </c>
      <c r="GQ101" s="37">
        <f>IF(GQ$9="",0,IF(GQ$9-SUMIFS(conditions!$73:$73,conditions!$8:$8,"&lt;="&amp;GQ$9,conditions!$9:$9,"&gt;="&amp;GQ$9)-SUMIFS(conditions!$71:$71,conditions!$8:$8,"&lt;="&amp;GQ$9,conditions!$9:$9,"&gt;="&amp;GQ$9)&lt;$U$9,SUMIFS(20:20,$9:$9,GQ$9-SUMIFS(conditions!$73:$73,conditions!$8:$8,"&lt;="&amp;GQ$9,conditions!$9:$9,"&gt;="&amp;GQ$9))*conditions!$U$69*conditions!$U$72,SUMIFS(20:20,$9:$9,GQ$9-SUMIFS(conditions!$73:$73,conditions!$8:$8,"&lt;="&amp;GQ$9,conditions!$9:$9,"&gt;="&amp;GQ$9))*SUMIFS(conditions!$69:$69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*SUMIFS(conditions!$72:$72,conditions!$8:$8,"&lt;="&amp;GQ$9-SUMIFS(conditions!$73:$73,conditions!$8:$8,"&lt;="&amp;GQ$9,conditions!$9:$9,"&gt;="&amp;GQ$9)-SUMIFS(conditions!$71:$71,conditions!$8:$8,"&lt;="&amp;GQ$9,conditions!$9:$9,"&gt;="&amp;GQ$9),conditions!$9:$9,"&gt;="&amp;GQ$9-SUMIFS(conditions!$73:$73,conditions!$8:$8,"&lt;="&amp;GQ$9,conditions!$9:$9,"&gt;="&amp;GQ$9)-SUMIFS(conditions!$71:$71,conditions!$8:$8,"&lt;="&amp;GQ$9,conditions!$9:$9,"&gt;="&amp;GQ$9))))</f>
        <v>3.3679800000000029</v>
      </c>
      <c r="GR101" s="37">
        <f>IF(GR$9="",0,IF(GR$9-SUMIFS(conditions!$73:$73,conditions!$8:$8,"&lt;="&amp;GR$9,conditions!$9:$9,"&gt;="&amp;GR$9)-SUMIFS(conditions!$71:$71,conditions!$8:$8,"&lt;="&amp;GR$9,conditions!$9:$9,"&gt;="&amp;GR$9)&lt;$U$9,SUMIFS(20:20,$9:$9,GR$9-SUMIFS(conditions!$73:$73,conditions!$8:$8,"&lt;="&amp;GR$9,conditions!$9:$9,"&gt;="&amp;GR$9))*conditions!$U$69*conditions!$U$72,SUMIFS(20:20,$9:$9,GR$9-SUMIFS(conditions!$73:$73,conditions!$8:$8,"&lt;="&amp;GR$9,conditions!$9:$9,"&gt;="&amp;GR$9))*SUMIFS(conditions!$69:$69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*SUMIFS(conditions!$72:$72,conditions!$8:$8,"&lt;="&amp;GR$9-SUMIFS(conditions!$73:$73,conditions!$8:$8,"&lt;="&amp;GR$9,conditions!$9:$9,"&gt;="&amp;GR$9)-SUMIFS(conditions!$71:$71,conditions!$8:$8,"&lt;="&amp;GR$9,conditions!$9:$9,"&gt;="&amp;GR$9),conditions!$9:$9,"&gt;="&amp;GR$9-SUMIFS(conditions!$73:$73,conditions!$8:$8,"&lt;="&amp;GR$9,conditions!$9:$9,"&gt;="&amp;GR$9)-SUMIFS(conditions!$71:$71,conditions!$8:$8,"&lt;="&amp;GR$9,conditions!$9:$9,"&gt;="&amp;GR$9))))</f>
        <v>3.3679800000000029</v>
      </c>
      <c r="GS101" s="37">
        <f>IF(GS$9="",0,IF(GS$9-SUMIFS(conditions!$73:$73,conditions!$8:$8,"&lt;="&amp;GS$9,conditions!$9:$9,"&gt;="&amp;GS$9)-SUMIFS(conditions!$71:$71,conditions!$8:$8,"&lt;="&amp;GS$9,conditions!$9:$9,"&gt;="&amp;GS$9)&lt;$U$9,SUMIFS(20:20,$9:$9,GS$9-SUMIFS(conditions!$73:$73,conditions!$8:$8,"&lt;="&amp;GS$9,conditions!$9:$9,"&gt;="&amp;GS$9))*conditions!$U$69*conditions!$U$72,SUMIFS(20:20,$9:$9,GS$9-SUMIFS(conditions!$73:$73,conditions!$8:$8,"&lt;="&amp;GS$9,conditions!$9:$9,"&gt;="&amp;GS$9))*SUMIFS(conditions!$69:$69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*SUMIFS(conditions!$72:$72,conditions!$8:$8,"&lt;="&amp;GS$9-SUMIFS(conditions!$73:$73,conditions!$8:$8,"&lt;="&amp;GS$9,conditions!$9:$9,"&gt;="&amp;GS$9)-SUMIFS(conditions!$71:$71,conditions!$8:$8,"&lt;="&amp;GS$9,conditions!$9:$9,"&gt;="&amp;GS$9),conditions!$9:$9,"&gt;="&amp;GS$9-SUMIFS(conditions!$73:$73,conditions!$8:$8,"&lt;="&amp;GS$9,conditions!$9:$9,"&gt;="&amp;GS$9)-SUMIFS(conditions!$71:$71,conditions!$8:$8,"&lt;="&amp;GS$9,conditions!$9:$9,"&gt;="&amp;GS$9))))</f>
        <v>3.3679800000000029</v>
      </c>
      <c r="GT101" s="37">
        <f>IF(GT$9="",0,IF(GT$9-SUMIFS(conditions!$73:$73,conditions!$8:$8,"&lt;="&amp;GT$9,conditions!$9:$9,"&gt;="&amp;GT$9)-SUMIFS(conditions!$71:$71,conditions!$8:$8,"&lt;="&amp;GT$9,conditions!$9:$9,"&gt;="&amp;GT$9)&lt;$U$9,SUMIFS(20:20,$9:$9,GT$9-SUMIFS(conditions!$73:$73,conditions!$8:$8,"&lt;="&amp;GT$9,conditions!$9:$9,"&gt;="&amp;GT$9))*conditions!$U$69*conditions!$U$72,SUMIFS(20:20,$9:$9,GT$9-SUMIFS(conditions!$73:$73,conditions!$8:$8,"&lt;="&amp;GT$9,conditions!$9:$9,"&gt;="&amp;GT$9))*SUMIFS(conditions!$69:$69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*SUMIFS(conditions!$72:$72,conditions!$8:$8,"&lt;="&amp;GT$9-SUMIFS(conditions!$73:$73,conditions!$8:$8,"&lt;="&amp;GT$9,conditions!$9:$9,"&gt;="&amp;GT$9)-SUMIFS(conditions!$71:$71,conditions!$8:$8,"&lt;="&amp;GT$9,conditions!$9:$9,"&gt;="&amp;GT$9),conditions!$9:$9,"&gt;="&amp;GT$9-SUMIFS(conditions!$73:$73,conditions!$8:$8,"&lt;="&amp;GT$9,conditions!$9:$9,"&gt;="&amp;GT$9)-SUMIFS(conditions!$71:$71,conditions!$8:$8,"&lt;="&amp;GT$9,conditions!$9:$9,"&gt;="&amp;GT$9))))</f>
        <v>0</v>
      </c>
      <c r="GU101" s="37">
        <f>IF(GU$9="",0,IF(GU$9-SUMIFS(conditions!$73:$73,conditions!$8:$8,"&lt;="&amp;GU$9,conditions!$9:$9,"&gt;="&amp;GU$9)-SUMIFS(conditions!$71:$71,conditions!$8:$8,"&lt;="&amp;GU$9,conditions!$9:$9,"&gt;="&amp;GU$9)&lt;$U$9,SUMIFS(20:20,$9:$9,GU$9-SUMIFS(conditions!$73:$73,conditions!$8:$8,"&lt;="&amp;GU$9,conditions!$9:$9,"&gt;="&amp;GU$9))*conditions!$U$69*conditions!$U$72,SUMIFS(20:20,$9:$9,GU$9-SUMIFS(conditions!$73:$73,conditions!$8:$8,"&lt;="&amp;GU$9,conditions!$9:$9,"&gt;="&amp;GU$9))*SUMIFS(conditions!$69:$69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*SUMIFS(conditions!$72:$72,conditions!$8:$8,"&lt;="&amp;GU$9-SUMIFS(conditions!$73:$73,conditions!$8:$8,"&lt;="&amp;GU$9,conditions!$9:$9,"&gt;="&amp;GU$9)-SUMIFS(conditions!$71:$71,conditions!$8:$8,"&lt;="&amp;GU$9,conditions!$9:$9,"&gt;="&amp;GU$9),conditions!$9:$9,"&gt;="&amp;GU$9-SUMIFS(conditions!$73:$73,conditions!$8:$8,"&lt;="&amp;GU$9,conditions!$9:$9,"&gt;="&amp;GU$9)-SUMIFS(conditions!$71:$71,conditions!$8:$8,"&lt;="&amp;GU$9,conditions!$9:$9,"&gt;="&amp;GU$9))))</f>
        <v>0</v>
      </c>
      <c r="GV101" s="37">
        <f>IF(GV$9="",0,IF(GV$9-SUMIFS(conditions!$73:$73,conditions!$8:$8,"&lt;="&amp;GV$9,conditions!$9:$9,"&gt;="&amp;GV$9)-SUMIFS(conditions!$71:$71,conditions!$8:$8,"&lt;="&amp;GV$9,conditions!$9:$9,"&gt;="&amp;GV$9)&lt;$U$9,SUMIFS(20:20,$9:$9,GV$9-SUMIFS(conditions!$73:$73,conditions!$8:$8,"&lt;="&amp;GV$9,conditions!$9:$9,"&gt;="&amp;GV$9))*conditions!$U$69*conditions!$U$72,SUMIFS(20:20,$9:$9,GV$9-SUMIFS(conditions!$73:$73,conditions!$8:$8,"&lt;="&amp;GV$9,conditions!$9:$9,"&gt;="&amp;GV$9))*SUMIFS(conditions!$69:$69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*SUMIFS(conditions!$72:$72,conditions!$8:$8,"&lt;="&amp;GV$9-SUMIFS(conditions!$73:$73,conditions!$8:$8,"&lt;="&amp;GV$9,conditions!$9:$9,"&gt;="&amp;GV$9)-SUMIFS(conditions!$71:$71,conditions!$8:$8,"&lt;="&amp;GV$9,conditions!$9:$9,"&gt;="&amp;GV$9),conditions!$9:$9,"&gt;="&amp;GV$9-SUMIFS(conditions!$73:$73,conditions!$8:$8,"&lt;="&amp;GV$9,conditions!$9:$9,"&gt;="&amp;GV$9)-SUMIFS(conditions!$71:$71,conditions!$8:$8,"&lt;="&amp;GV$9,conditions!$9:$9,"&gt;="&amp;GV$9))))</f>
        <v>3.3679800000000029</v>
      </c>
      <c r="GW101" s="37">
        <f>IF(GW$9="",0,IF(GW$9-SUMIFS(conditions!$73:$73,conditions!$8:$8,"&lt;="&amp;GW$9,conditions!$9:$9,"&gt;="&amp;GW$9)-SUMIFS(conditions!$71:$71,conditions!$8:$8,"&lt;="&amp;GW$9,conditions!$9:$9,"&gt;="&amp;GW$9)&lt;$U$9,SUMIFS(20:20,$9:$9,GW$9-SUMIFS(conditions!$73:$73,conditions!$8:$8,"&lt;="&amp;GW$9,conditions!$9:$9,"&gt;="&amp;GW$9))*conditions!$U$69*conditions!$U$72,SUMIFS(20:20,$9:$9,GW$9-SUMIFS(conditions!$73:$73,conditions!$8:$8,"&lt;="&amp;GW$9,conditions!$9:$9,"&gt;="&amp;GW$9))*SUMIFS(conditions!$69:$69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*SUMIFS(conditions!$72:$72,conditions!$8:$8,"&lt;="&amp;GW$9-SUMIFS(conditions!$73:$73,conditions!$8:$8,"&lt;="&amp;GW$9,conditions!$9:$9,"&gt;="&amp;GW$9)-SUMIFS(conditions!$71:$71,conditions!$8:$8,"&lt;="&amp;GW$9,conditions!$9:$9,"&gt;="&amp;GW$9),conditions!$9:$9,"&gt;="&amp;GW$9-SUMIFS(conditions!$73:$73,conditions!$8:$8,"&lt;="&amp;GW$9,conditions!$9:$9,"&gt;="&amp;GW$9)-SUMIFS(conditions!$71:$71,conditions!$8:$8,"&lt;="&amp;GW$9,conditions!$9:$9,"&gt;="&amp;GW$9))))</f>
        <v>3.3679800000000029</v>
      </c>
      <c r="GX101" s="37">
        <f>IF(GX$9="",0,IF(GX$9-SUMIFS(conditions!$73:$73,conditions!$8:$8,"&lt;="&amp;GX$9,conditions!$9:$9,"&gt;="&amp;GX$9)-SUMIFS(conditions!$71:$71,conditions!$8:$8,"&lt;="&amp;GX$9,conditions!$9:$9,"&gt;="&amp;GX$9)&lt;$U$9,SUMIFS(20:20,$9:$9,GX$9-SUMIFS(conditions!$73:$73,conditions!$8:$8,"&lt;="&amp;GX$9,conditions!$9:$9,"&gt;="&amp;GX$9))*conditions!$U$69*conditions!$U$72,SUMIFS(20:20,$9:$9,GX$9-SUMIFS(conditions!$73:$73,conditions!$8:$8,"&lt;="&amp;GX$9,conditions!$9:$9,"&gt;="&amp;GX$9))*SUMIFS(conditions!$69:$69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*SUMIFS(conditions!$72:$72,conditions!$8:$8,"&lt;="&amp;GX$9-SUMIFS(conditions!$73:$73,conditions!$8:$8,"&lt;="&amp;GX$9,conditions!$9:$9,"&gt;="&amp;GX$9)-SUMIFS(conditions!$71:$71,conditions!$8:$8,"&lt;="&amp;GX$9,conditions!$9:$9,"&gt;="&amp;GX$9),conditions!$9:$9,"&gt;="&amp;GX$9-SUMIFS(conditions!$73:$73,conditions!$8:$8,"&lt;="&amp;GX$9,conditions!$9:$9,"&gt;="&amp;GX$9)-SUMIFS(conditions!$71:$71,conditions!$8:$8,"&lt;="&amp;GX$9,conditions!$9:$9,"&gt;="&amp;GX$9))))</f>
        <v>3.3679800000000029</v>
      </c>
      <c r="GY101" s="37">
        <f>IF(GY$9="",0,IF(GY$9-SUMIFS(conditions!$73:$73,conditions!$8:$8,"&lt;="&amp;GY$9,conditions!$9:$9,"&gt;="&amp;GY$9)-SUMIFS(conditions!$71:$71,conditions!$8:$8,"&lt;="&amp;GY$9,conditions!$9:$9,"&gt;="&amp;GY$9)&lt;$U$9,SUMIFS(20:20,$9:$9,GY$9-SUMIFS(conditions!$73:$73,conditions!$8:$8,"&lt;="&amp;GY$9,conditions!$9:$9,"&gt;="&amp;GY$9))*conditions!$U$69*conditions!$U$72,SUMIFS(20:20,$9:$9,GY$9-SUMIFS(conditions!$73:$73,conditions!$8:$8,"&lt;="&amp;GY$9,conditions!$9:$9,"&gt;="&amp;GY$9))*SUMIFS(conditions!$69:$69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*SUMIFS(conditions!$72:$72,conditions!$8:$8,"&lt;="&amp;GY$9-SUMIFS(conditions!$73:$73,conditions!$8:$8,"&lt;="&amp;GY$9,conditions!$9:$9,"&gt;="&amp;GY$9)-SUMIFS(conditions!$71:$71,conditions!$8:$8,"&lt;="&amp;GY$9,conditions!$9:$9,"&gt;="&amp;GY$9),conditions!$9:$9,"&gt;="&amp;GY$9-SUMIFS(conditions!$73:$73,conditions!$8:$8,"&lt;="&amp;GY$9,conditions!$9:$9,"&gt;="&amp;GY$9)-SUMIFS(conditions!$71:$71,conditions!$8:$8,"&lt;="&amp;GY$9,conditions!$9:$9,"&gt;="&amp;GY$9))))</f>
        <v>3.3679800000000029</v>
      </c>
      <c r="GZ101" s="37">
        <f>IF(GZ$9="",0,IF(GZ$9-SUMIFS(conditions!$73:$73,conditions!$8:$8,"&lt;="&amp;GZ$9,conditions!$9:$9,"&gt;="&amp;GZ$9)-SUMIFS(conditions!$71:$71,conditions!$8:$8,"&lt;="&amp;GZ$9,conditions!$9:$9,"&gt;="&amp;GZ$9)&lt;$U$9,SUMIFS(20:20,$9:$9,GZ$9-SUMIFS(conditions!$73:$73,conditions!$8:$8,"&lt;="&amp;GZ$9,conditions!$9:$9,"&gt;="&amp;GZ$9))*conditions!$U$69*conditions!$U$72,SUMIFS(20:20,$9:$9,GZ$9-SUMIFS(conditions!$73:$73,conditions!$8:$8,"&lt;="&amp;GZ$9,conditions!$9:$9,"&gt;="&amp;GZ$9))*SUMIFS(conditions!$69:$69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*SUMIFS(conditions!$72:$72,conditions!$8:$8,"&lt;="&amp;GZ$9-SUMIFS(conditions!$73:$73,conditions!$8:$8,"&lt;="&amp;GZ$9,conditions!$9:$9,"&gt;="&amp;GZ$9)-SUMIFS(conditions!$71:$71,conditions!$8:$8,"&lt;="&amp;GZ$9,conditions!$9:$9,"&gt;="&amp;GZ$9),conditions!$9:$9,"&gt;="&amp;GZ$9-SUMIFS(conditions!$73:$73,conditions!$8:$8,"&lt;="&amp;GZ$9,conditions!$9:$9,"&gt;="&amp;GZ$9)-SUMIFS(conditions!$71:$71,conditions!$8:$8,"&lt;="&amp;GZ$9,conditions!$9:$9,"&gt;="&amp;GZ$9))))</f>
        <v>3.3679800000000029</v>
      </c>
      <c r="HA101" s="37">
        <f>IF(HA$9="",0,IF(HA$9-SUMIFS(conditions!$73:$73,conditions!$8:$8,"&lt;="&amp;HA$9,conditions!$9:$9,"&gt;="&amp;HA$9)-SUMIFS(conditions!$71:$71,conditions!$8:$8,"&lt;="&amp;HA$9,conditions!$9:$9,"&gt;="&amp;HA$9)&lt;$U$9,SUMIFS(20:20,$9:$9,HA$9-SUMIFS(conditions!$73:$73,conditions!$8:$8,"&lt;="&amp;HA$9,conditions!$9:$9,"&gt;="&amp;HA$9))*conditions!$U$69*conditions!$U$72,SUMIFS(20:20,$9:$9,HA$9-SUMIFS(conditions!$73:$73,conditions!$8:$8,"&lt;="&amp;HA$9,conditions!$9:$9,"&gt;="&amp;HA$9))*SUMIFS(conditions!$69:$69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*SUMIFS(conditions!$72:$72,conditions!$8:$8,"&lt;="&amp;HA$9-SUMIFS(conditions!$73:$73,conditions!$8:$8,"&lt;="&amp;HA$9,conditions!$9:$9,"&gt;="&amp;HA$9)-SUMIFS(conditions!$71:$71,conditions!$8:$8,"&lt;="&amp;HA$9,conditions!$9:$9,"&gt;="&amp;HA$9),conditions!$9:$9,"&gt;="&amp;HA$9-SUMIFS(conditions!$73:$73,conditions!$8:$8,"&lt;="&amp;HA$9,conditions!$9:$9,"&gt;="&amp;HA$9)-SUMIFS(conditions!$71:$71,conditions!$8:$8,"&lt;="&amp;HA$9,conditions!$9:$9,"&gt;="&amp;HA$9))))</f>
        <v>0</v>
      </c>
      <c r="HB101" s="37">
        <f>IF(HB$9="",0,IF(HB$9-SUMIFS(conditions!$73:$73,conditions!$8:$8,"&lt;="&amp;HB$9,conditions!$9:$9,"&gt;="&amp;HB$9)-SUMIFS(conditions!$71:$71,conditions!$8:$8,"&lt;="&amp;HB$9,conditions!$9:$9,"&gt;="&amp;HB$9)&lt;$U$9,SUMIFS(20:20,$9:$9,HB$9-SUMIFS(conditions!$73:$73,conditions!$8:$8,"&lt;="&amp;HB$9,conditions!$9:$9,"&gt;="&amp;HB$9))*conditions!$U$69*conditions!$U$72,SUMIFS(20:20,$9:$9,HB$9-SUMIFS(conditions!$73:$73,conditions!$8:$8,"&lt;="&amp;HB$9,conditions!$9:$9,"&gt;="&amp;HB$9))*SUMIFS(conditions!$69:$69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*SUMIFS(conditions!$72:$72,conditions!$8:$8,"&lt;="&amp;HB$9-SUMIFS(conditions!$73:$73,conditions!$8:$8,"&lt;="&amp;HB$9,conditions!$9:$9,"&gt;="&amp;HB$9)-SUMIFS(conditions!$71:$71,conditions!$8:$8,"&lt;="&amp;HB$9,conditions!$9:$9,"&gt;="&amp;HB$9),conditions!$9:$9,"&gt;="&amp;HB$9-SUMIFS(conditions!$73:$73,conditions!$8:$8,"&lt;="&amp;HB$9,conditions!$9:$9,"&gt;="&amp;HB$9)-SUMIFS(conditions!$71:$71,conditions!$8:$8,"&lt;="&amp;HB$9,conditions!$9:$9,"&gt;="&amp;HB$9))))</f>
        <v>0</v>
      </c>
      <c r="HC101" s="37">
        <f>IF(HC$9="",0,IF(HC$9-SUMIFS(conditions!$73:$73,conditions!$8:$8,"&lt;="&amp;HC$9,conditions!$9:$9,"&gt;="&amp;HC$9)-SUMIFS(conditions!$71:$71,conditions!$8:$8,"&lt;="&amp;HC$9,conditions!$9:$9,"&gt;="&amp;HC$9)&lt;$U$9,SUMIFS(20:20,$9:$9,HC$9-SUMIFS(conditions!$73:$73,conditions!$8:$8,"&lt;="&amp;HC$9,conditions!$9:$9,"&gt;="&amp;HC$9))*conditions!$U$69*conditions!$U$72,SUMIFS(20:20,$9:$9,HC$9-SUMIFS(conditions!$73:$73,conditions!$8:$8,"&lt;="&amp;HC$9,conditions!$9:$9,"&gt;="&amp;HC$9))*SUMIFS(conditions!$69:$69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*SUMIFS(conditions!$72:$72,conditions!$8:$8,"&lt;="&amp;HC$9-SUMIFS(conditions!$73:$73,conditions!$8:$8,"&lt;="&amp;HC$9,conditions!$9:$9,"&gt;="&amp;HC$9)-SUMIFS(conditions!$71:$71,conditions!$8:$8,"&lt;="&amp;HC$9,conditions!$9:$9,"&gt;="&amp;HC$9),conditions!$9:$9,"&gt;="&amp;HC$9-SUMIFS(conditions!$73:$73,conditions!$8:$8,"&lt;="&amp;HC$9,conditions!$9:$9,"&gt;="&amp;HC$9)-SUMIFS(conditions!$71:$71,conditions!$8:$8,"&lt;="&amp;HC$9,conditions!$9:$9,"&gt;="&amp;HC$9))))</f>
        <v>3.3679800000000029</v>
      </c>
      <c r="HD101" s="37">
        <f>IF(HD$9="",0,IF(HD$9-SUMIFS(conditions!$73:$73,conditions!$8:$8,"&lt;="&amp;HD$9,conditions!$9:$9,"&gt;="&amp;HD$9)-SUMIFS(conditions!$71:$71,conditions!$8:$8,"&lt;="&amp;HD$9,conditions!$9:$9,"&gt;="&amp;HD$9)&lt;$U$9,SUMIFS(20:20,$9:$9,HD$9-SUMIFS(conditions!$73:$73,conditions!$8:$8,"&lt;="&amp;HD$9,conditions!$9:$9,"&gt;="&amp;HD$9))*conditions!$U$69*conditions!$U$72,SUMIFS(20:20,$9:$9,HD$9-SUMIFS(conditions!$73:$73,conditions!$8:$8,"&lt;="&amp;HD$9,conditions!$9:$9,"&gt;="&amp;HD$9))*SUMIFS(conditions!$69:$69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*SUMIFS(conditions!$72:$72,conditions!$8:$8,"&lt;="&amp;HD$9-SUMIFS(conditions!$73:$73,conditions!$8:$8,"&lt;="&amp;HD$9,conditions!$9:$9,"&gt;="&amp;HD$9)-SUMIFS(conditions!$71:$71,conditions!$8:$8,"&lt;="&amp;HD$9,conditions!$9:$9,"&gt;="&amp;HD$9),conditions!$9:$9,"&gt;="&amp;HD$9-SUMIFS(conditions!$73:$73,conditions!$8:$8,"&lt;="&amp;HD$9,conditions!$9:$9,"&gt;="&amp;HD$9)-SUMIFS(conditions!$71:$71,conditions!$8:$8,"&lt;="&amp;HD$9,conditions!$9:$9,"&gt;="&amp;HD$9))))</f>
        <v>3.3679800000000029</v>
      </c>
      <c r="HE101" s="37">
        <f>IF(HE$9="",0,IF(HE$9-SUMIFS(conditions!$73:$73,conditions!$8:$8,"&lt;="&amp;HE$9,conditions!$9:$9,"&gt;="&amp;HE$9)-SUMIFS(conditions!$71:$71,conditions!$8:$8,"&lt;="&amp;HE$9,conditions!$9:$9,"&gt;="&amp;HE$9)&lt;$U$9,SUMIFS(20:20,$9:$9,HE$9-SUMIFS(conditions!$73:$73,conditions!$8:$8,"&lt;="&amp;HE$9,conditions!$9:$9,"&gt;="&amp;HE$9))*conditions!$U$69*conditions!$U$72,SUMIFS(20:20,$9:$9,HE$9-SUMIFS(conditions!$73:$73,conditions!$8:$8,"&lt;="&amp;HE$9,conditions!$9:$9,"&gt;="&amp;HE$9))*SUMIFS(conditions!$69:$69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*SUMIFS(conditions!$72:$72,conditions!$8:$8,"&lt;="&amp;HE$9-SUMIFS(conditions!$73:$73,conditions!$8:$8,"&lt;="&amp;HE$9,conditions!$9:$9,"&gt;="&amp;HE$9)-SUMIFS(conditions!$71:$71,conditions!$8:$8,"&lt;="&amp;HE$9,conditions!$9:$9,"&gt;="&amp;HE$9),conditions!$9:$9,"&gt;="&amp;HE$9-SUMIFS(conditions!$73:$73,conditions!$8:$8,"&lt;="&amp;HE$9,conditions!$9:$9,"&gt;="&amp;HE$9)-SUMIFS(conditions!$71:$71,conditions!$8:$8,"&lt;="&amp;HE$9,conditions!$9:$9,"&gt;="&amp;HE$9))))</f>
        <v>3.3679800000000029</v>
      </c>
      <c r="HF101" s="37">
        <f>IF(HF$9="",0,IF(HF$9-SUMIFS(conditions!$73:$73,conditions!$8:$8,"&lt;="&amp;HF$9,conditions!$9:$9,"&gt;="&amp;HF$9)-SUMIFS(conditions!$71:$71,conditions!$8:$8,"&lt;="&amp;HF$9,conditions!$9:$9,"&gt;="&amp;HF$9)&lt;$U$9,SUMIFS(20:20,$9:$9,HF$9-SUMIFS(conditions!$73:$73,conditions!$8:$8,"&lt;="&amp;HF$9,conditions!$9:$9,"&gt;="&amp;HF$9))*conditions!$U$69*conditions!$U$72,SUMIFS(20:20,$9:$9,HF$9-SUMIFS(conditions!$73:$73,conditions!$8:$8,"&lt;="&amp;HF$9,conditions!$9:$9,"&gt;="&amp;HF$9))*SUMIFS(conditions!$69:$69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*SUMIFS(conditions!$72:$72,conditions!$8:$8,"&lt;="&amp;HF$9-SUMIFS(conditions!$73:$73,conditions!$8:$8,"&lt;="&amp;HF$9,conditions!$9:$9,"&gt;="&amp;HF$9)-SUMIFS(conditions!$71:$71,conditions!$8:$8,"&lt;="&amp;HF$9,conditions!$9:$9,"&gt;="&amp;HF$9),conditions!$9:$9,"&gt;="&amp;HF$9-SUMIFS(conditions!$73:$73,conditions!$8:$8,"&lt;="&amp;HF$9,conditions!$9:$9,"&gt;="&amp;HF$9)-SUMIFS(conditions!$71:$71,conditions!$8:$8,"&lt;="&amp;HF$9,conditions!$9:$9,"&gt;="&amp;HF$9))))</f>
        <v>3.3679800000000029</v>
      </c>
      <c r="HG101" s="37">
        <f>IF(HG$9="",0,IF(HG$9-SUMIFS(conditions!$73:$73,conditions!$8:$8,"&lt;="&amp;HG$9,conditions!$9:$9,"&gt;="&amp;HG$9)-SUMIFS(conditions!$71:$71,conditions!$8:$8,"&lt;="&amp;HG$9,conditions!$9:$9,"&gt;="&amp;HG$9)&lt;$U$9,SUMIFS(20:20,$9:$9,HG$9-SUMIFS(conditions!$73:$73,conditions!$8:$8,"&lt;="&amp;HG$9,conditions!$9:$9,"&gt;="&amp;HG$9))*conditions!$U$69*conditions!$U$72,SUMIFS(20:20,$9:$9,HG$9-SUMIFS(conditions!$73:$73,conditions!$8:$8,"&lt;="&amp;HG$9,conditions!$9:$9,"&gt;="&amp;HG$9))*SUMIFS(conditions!$69:$69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*SUMIFS(conditions!$72:$72,conditions!$8:$8,"&lt;="&amp;HG$9-SUMIFS(conditions!$73:$73,conditions!$8:$8,"&lt;="&amp;HG$9,conditions!$9:$9,"&gt;="&amp;HG$9)-SUMIFS(conditions!$71:$71,conditions!$8:$8,"&lt;="&amp;HG$9,conditions!$9:$9,"&gt;="&amp;HG$9),conditions!$9:$9,"&gt;="&amp;HG$9-SUMIFS(conditions!$73:$73,conditions!$8:$8,"&lt;="&amp;HG$9,conditions!$9:$9,"&gt;="&amp;HG$9)-SUMIFS(conditions!$71:$71,conditions!$8:$8,"&lt;="&amp;HG$9,conditions!$9:$9,"&gt;="&amp;HG$9))))</f>
        <v>3.3679800000000029</v>
      </c>
      <c r="HH101" s="37">
        <f>IF(HH$9="",0,IF(HH$9-SUMIFS(conditions!$73:$73,conditions!$8:$8,"&lt;="&amp;HH$9,conditions!$9:$9,"&gt;="&amp;HH$9)-SUMIFS(conditions!$71:$71,conditions!$8:$8,"&lt;="&amp;HH$9,conditions!$9:$9,"&gt;="&amp;HH$9)&lt;$U$9,SUMIFS(20:20,$9:$9,HH$9-SUMIFS(conditions!$73:$73,conditions!$8:$8,"&lt;="&amp;HH$9,conditions!$9:$9,"&gt;="&amp;HH$9))*conditions!$U$69*conditions!$U$72,SUMIFS(20:20,$9:$9,HH$9-SUMIFS(conditions!$73:$73,conditions!$8:$8,"&lt;="&amp;HH$9,conditions!$9:$9,"&gt;="&amp;HH$9))*SUMIFS(conditions!$69:$69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*SUMIFS(conditions!$72:$72,conditions!$8:$8,"&lt;="&amp;HH$9-SUMIFS(conditions!$73:$73,conditions!$8:$8,"&lt;="&amp;HH$9,conditions!$9:$9,"&gt;="&amp;HH$9)-SUMIFS(conditions!$71:$71,conditions!$8:$8,"&lt;="&amp;HH$9,conditions!$9:$9,"&gt;="&amp;HH$9),conditions!$9:$9,"&gt;="&amp;HH$9-SUMIFS(conditions!$73:$73,conditions!$8:$8,"&lt;="&amp;HH$9,conditions!$9:$9,"&gt;="&amp;HH$9)-SUMIFS(conditions!$71:$71,conditions!$8:$8,"&lt;="&amp;HH$9,conditions!$9:$9,"&gt;="&amp;HH$9))))</f>
        <v>0</v>
      </c>
      <c r="HI101" s="37">
        <f>IF(HI$9="",0,IF(HI$9-SUMIFS(conditions!$73:$73,conditions!$8:$8,"&lt;="&amp;HI$9,conditions!$9:$9,"&gt;="&amp;HI$9)-SUMIFS(conditions!$71:$71,conditions!$8:$8,"&lt;="&amp;HI$9,conditions!$9:$9,"&gt;="&amp;HI$9)&lt;$U$9,SUMIFS(20:20,$9:$9,HI$9-SUMIFS(conditions!$73:$73,conditions!$8:$8,"&lt;="&amp;HI$9,conditions!$9:$9,"&gt;="&amp;HI$9))*conditions!$U$69*conditions!$U$72,SUMIFS(20:20,$9:$9,HI$9-SUMIFS(conditions!$73:$73,conditions!$8:$8,"&lt;="&amp;HI$9,conditions!$9:$9,"&gt;="&amp;HI$9))*SUMIFS(conditions!$69:$69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*SUMIFS(conditions!$72:$72,conditions!$8:$8,"&lt;="&amp;HI$9-SUMIFS(conditions!$73:$73,conditions!$8:$8,"&lt;="&amp;HI$9,conditions!$9:$9,"&gt;="&amp;HI$9)-SUMIFS(conditions!$71:$71,conditions!$8:$8,"&lt;="&amp;HI$9,conditions!$9:$9,"&gt;="&amp;HI$9),conditions!$9:$9,"&gt;="&amp;HI$9-SUMIFS(conditions!$73:$73,conditions!$8:$8,"&lt;="&amp;HI$9,conditions!$9:$9,"&gt;="&amp;HI$9)-SUMIFS(conditions!$71:$71,conditions!$8:$8,"&lt;="&amp;HI$9,conditions!$9:$9,"&gt;="&amp;HI$9))))</f>
        <v>0</v>
      </c>
      <c r="HJ101" s="37">
        <f>IF(HJ$9="",0,IF(HJ$9-SUMIFS(conditions!$73:$73,conditions!$8:$8,"&lt;="&amp;HJ$9,conditions!$9:$9,"&gt;="&amp;HJ$9)-SUMIFS(conditions!$71:$71,conditions!$8:$8,"&lt;="&amp;HJ$9,conditions!$9:$9,"&gt;="&amp;HJ$9)&lt;$U$9,SUMIFS(20:20,$9:$9,HJ$9-SUMIFS(conditions!$73:$73,conditions!$8:$8,"&lt;="&amp;HJ$9,conditions!$9:$9,"&gt;="&amp;HJ$9))*conditions!$U$69*conditions!$U$72,SUMIFS(20:20,$9:$9,HJ$9-SUMIFS(conditions!$73:$73,conditions!$8:$8,"&lt;="&amp;HJ$9,conditions!$9:$9,"&gt;="&amp;HJ$9))*SUMIFS(conditions!$69:$69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*SUMIFS(conditions!$72:$72,conditions!$8:$8,"&lt;="&amp;HJ$9-SUMIFS(conditions!$73:$73,conditions!$8:$8,"&lt;="&amp;HJ$9,conditions!$9:$9,"&gt;="&amp;HJ$9)-SUMIFS(conditions!$71:$71,conditions!$8:$8,"&lt;="&amp;HJ$9,conditions!$9:$9,"&gt;="&amp;HJ$9),conditions!$9:$9,"&gt;="&amp;HJ$9-SUMIFS(conditions!$73:$73,conditions!$8:$8,"&lt;="&amp;HJ$9,conditions!$9:$9,"&gt;="&amp;HJ$9)-SUMIFS(conditions!$71:$71,conditions!$8:$8,"&lt;="&amp;HJ$9,conditions!$9:$9,"&gt;="&amp;HJ$9))))</f>
        <v>3.3679800000000029</v>
      </c>
      <c r="HK101" s="37">
        <f>IF(HK$9="",0,IF(HK$9-SUMIFS(conditions!$73:$73,conditions!$8:$8,"&lt;="&amp;HK$9,conditions!$9:$9,"&gt;="&amp;HK$9)-SUMIFS(conditions!$71:$71,conditions!$8:$8,"&lt;="&amp;HK$9,conditions!$9:$9,"&gt;="&amp;HK$9)&lt;$U$9,SUMIFS(20:20,$9:$9,HK$9-SUMIFS(conditions!$73:$73,conditions!$8:$8,"&lt;="&amp;HK$9,conditions!$9:$9,"&gt;="&amp;HK$9))*conditions!$U$69*conditions!$U$72,SUMIFS(20:20,$9:$9,HK$9-SUMIFS(conditions!$73:$73,conditions!$8:$8,"&lt;="&amp;HK$9,conditions!$9:$9,"&gt;="&amp;HK$9))*SUMIFS(conditions!$69:$69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*SUMIFS(conditions!$72:$72,conditions!$8:$8,"&lt;="&amp;HK$9-SUMIFS(conditions!$73:$73,conditions!$8:$8,"&lt;="&amp;HK$9,conditions!$9:$9,"&gt;="&amp;HK$9)-SUMIFS(conditions!$71:$71,conditions!$8:$8,"&lt;="&amp;HK$9,conditions!$9:$9,"&gt;="&amp;HK$9),conditions!$9:$9,"&gt;="&amp;HK$9-SUMIFS(conditions!$73:$73,conditions!$8:$8,"&lt;="&amp;HK$9,conditions!$9:$9,"&gt;="&amp;HK$9)-SUMIFS(conditions!$71:$71,conditions!$8:$8,"&lt;="&amp;HK$9,conditions!$9:$9,"&gt;="&amp;HK$9))))</f>
        <v>3.3679800000000029</v>
      </c>
      <c r="HL101" s="37">
        <f>IF(HL$9="",0,IF(HL$9-SUMIFS(conditions!$73:$73,conditions!$8:$8,"&lt;="&amp;HL$9,conditions!$9:$9,"&gt;="&amp;HL$9)-SUMIFS(conditions!$71:$71,conditions!$8:$8,"&lt;="&amp;HL$9,conditions!$9:$9,"&gt;="&amp;HL$9)&lt;$U$9,SUMIFS(20:20,$9:$9,HL$9-SUMIFS(conditions!$73:$73,conditions!$8:$8,"&lt;="&amp;HL$9,conditions!$9:$9,"&gt;="&amp;HL$9))*conditions!$U$69*conditions!$U$72,SUMIFS(20:20,$9:$9,HL$9-SUMIFS(conditions!$73:$73,conditions!$8:$8,"&lt;="&amp;HL$9,conditions!$9:$9,"&gt;="&amp;HL$9))*SUMIFS(conditions!$69:$69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*SUMIFS(conditions!$72:$72,conditions!$8:$8,"&lt;="&amp;HL$9-SUMIFS(conditions!$73:$73,conditions!$8:$8,"&lt;="&amp;HL$9,conditions!$9:$9,"&gt;="&amp;HL$9)-SUMIFS(conditions!$71:$71,conditions!$8:$8,"&lt;="&amp;HL$9,conditions!$9:$9,"&gt;="&amp;HL$9),conditions!$9:$9,"&gt;="&amp;HL$9-SUMIFS(conditions!$73:$73,conditions!$8:$8,"&lt;="&amp;HL$9,conditions!$9:$9,"&gt;="&amp;HL$9)-SUMIFS(conditions!$71:$71,conditions!$8:$8,"&lt;="&amp;HL$9,conditions!$9:$9,"&gt;="&amp;HL$9))))</f>
        <v>3.7328445000000028</v>
      </c>
      <c r="HM101" s="37">
        <f>IF(HM$9="",0,IF(HM$9-SUMIFS(conditions!$73:$73,conditions!$8:$8,"&lt;="&amp;HM$9,conditions!$9:$9,"&gt;="&amp;HM$9)-SUMIFS(conditions!$71:$71,conditions!$8:$8,"&lt;="&amp;HM$9,conditions!$9:$9,"&gt;="&amp;HM$9)&lt;$U$9,SUMIFS(20:20,$9:$9,HM$9-SUMIFS(conditions!$73:$73,conditions!$8:$8,"&lt;="&amp;HM$9,conditions!$9:$9,"&gt;="&amp;HM$9))*conditions!$U$69*conditions!$U$72,SUMIFS(20:20,$9:$9,HM$9-SUMIFS(conditions!$73:$73,conditions!$8:$8,"&lt;="&amp;HM$9,conditions!$9:$9,"&gt;="&amp;HM$9))*SUMIFS(conditions!$69:$69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*SUMIFS(conditions!$72:$72,conditions!$8:$8,"&lt;="&amp;HM$9-SUMIFS(conditions!$73:$73,conditions!$8:$8,"&lt;="&amp;HM$9,conditions!$9:$9,"&gt;="&amp;HM$9)-SUMIFS(conditions!$71:$71,conditions!$8:$8,"&lt;="&amp;HM$9,conditions!$9:$9,"&gt;="&amp;HM$9),conditions!$9:$9,"&gt;="&amp;HM$9-SUMIFS(conditions!$73:$73,conditions!$8:$8,"&lt;="&amp;HM$9,conditions!$9:$9,"&gt;="&amp;HM$9)-SUMIFS(conditions!$71:$71,conditions!$8:$8,"&lt;="&amp;HM$9,conditions!$9:$9,"&gt;="&amp;HM$9))))</f>
        <v>3.7328445000000028</v>
      </c>
      <c r="HN101" s="37">
        <f>IF(HN$9="",0,IF(HN$9-SUMIFS(conditions!$73:$73,conditions!$8:$8,"&lt;="&amp;HN$9,conditions!$9:$9,"&gt;="&amp;HN$9)-SUMIFS(conditions!$71:$71,conditions!$8:$8,"&lt;="&amp;HN$9,conditions!$9:$9,"&gt;="&amp;HN$9)&lt;$U$9,SUMIFS(20:20,$9:$9,HN$9-SUMIFS(conditions!$73:$73,conditions!$8:$8,"&lt;="&amp;HN$9,conditions!$9:$9,"&gt;="&amp;HN$9))*conditions!$U$69*conditions!$U$72,SUMIFS(20:20,$9:$9,HN$9-SUMIFS(conditions!$73:$73,conditions!$8:$8,"&lt;="&amp;HN$9,conditions!$9:$9,"&gt;="&amp;HN$9))*SUMIFS(conditions!$69:$69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*SUMIFS(conditions!$72:$72,conditions!$8:$8,"&lt;="&amp;HN$9-SUMIFS(conditions!$73:$73,conditions!$8:$8,"&lt;="&amp;HN$9,conditions!$9:$9,"&gt;="&amp;HN$9)-SUMIFS(conditions!$71:$71,conditions!$8:$8,"&lt;="&amp;HN$9,conditions!$9:$9,"&gt;="&amp;HN$9),conditions!$9:$9,"&gt;="&amp;HN$9-SUMIFS(conditions!$73:$73,conditions!$8:$8,"&lt;="&amp;HN$9,conditions!$9:$9,"&gt;="&amp;HN$9)-SUMIFS(conditions!$71:$71,conditions!$8:$8,"&lt;="&amp;HN$9,conditions!$9:$9,"&gt;="&amp;HN$9))))</f>
        <v>3.7328445000000028</v>
      </c>
      <c r="HO101" s="37">
        <f>IF(HO$9="",0,IF(HO$9-SUMIFS(conditions!$73:$73,conditions!$8:$8,"&lt;="&amp;HO$9,conditions!$9:$9,"&gt;="&amp;HO$9)-SUMIFS(conditions!$71:$71,conditions!$8:$8,"&lt;="&amp;HO$9,conditions!$9:$9,"&gt;="&amp;HO$9)&lt;$U$9,SUMIFS(20:20,$9:$9,HO$9-SUMIFS(conditions!$73:$73,conditions!$8:$8,"&lt;="&amp;HO$9,conditions!$9:$9,"&gt;="&amp;HO$9))*conditions!$U$69*conditions!$U$72,SUMIFS(20:20,$9:$9,HO$9-SUMIFS(conditions!$73:$73,conditions!$8:$8,"&lt;="&amp;HO$9,conditions!$9:$9,"&gt;="&amp;HO$9))*SUMIFS(conditions!$69:$69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*SUMIFS(conditions!$72:$72,conditions!$8:$8,"&lt;="&amp;HO$9-SUMIFS(conditions!$73:$73,conditions!$8:$8,"&lt;="&amp;HO$9,conditions!$9:$9,"&gt;="&amp;HO$9)-SUMIFS(conditions!$71:$71,conditions!$8:$8,"&lt;="&amp;HO$9,conditions!$9:$9,"&gt;="&amp;HO$9),conditions!$9:$9,"&gt;="&amp;HO$9-SUMIFS(conditions!$73:$73,conditions!$8:$8,"&lt;="&amp;HO$9,conditions!$9:$9,"&gt;="&amp;HO$9)-SUMIFS(conditions!$71:$71,conditions!$8:$8,"&lt;="&amp;HO$9,conditions!$9:$9,"&gt;="&amp;HO$9))))</f>
        <v>0</v>
      </c>
      <c r="HP101" s="37">
        <f>IF(HP$9="",0,IF(HP$9-SUMIFS(conditions!$73:$73,conditions!$8:$8,"&lt;="&amp;HP$9,conditions!$9:$9,"&gt;="&amp;HP$9)-SUMIFS(conditions!$71:$71,conditions!$8:$8,"&lt;="&amp;HP$9,conditions!$9:$9,"&gt;="&amp;HP$9)&lt;$U$9,SUMIFS(20:20,$9:$9,HP$9-SUMIFS(conditions!$73:$73,conditions!$8:$8,"&lt;="&amp;HP$9,conditions!$9:$9,"&gt;="&amp;HP$9))*conditions!$U$69*conditions!$U$72,SUMIFS(20:20,$9:$9,HP$9-SUMIFS(conditions!$73:$73,conditions!$8:$8,"&lt;="&amp;HP$9,conditions!$9:$9,"&gt;="&amp;HP$9))*SUMIFS(conditions!$69:$69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*SUMIFS(conditions!$72:$72,conditions!$8:$8,"&lt;="&amp;HP$9-SUMIFS(conditions!$73:$73,conditions!$8:$8,"&lt;="&amp;HP$9,conditions!$9:$9,"&gt;="&amp;HP$9)-SUMIFS(conditions!$71:$71,conditions!$8:$8,"&lt;="&amp;HP$9,conditions!$9:$9,"&gt;="&amp;HP$9),conditions!$9:$9,"&gt;="&amp;HP$9-SUMIFS(conditions!$73:$73,conditions!$8:$8,"&lt;="&amp;HP$9,conditions!$9:$9,"&gt;="&amp;HP$9)-SUMIFS(conditions!$71:$71,conditions!$8:$8,"&lt;="&amp;HP$9,conditions!$9:$9,"&gt;="&amp;HP$9))))</f>
        <v>0</v>
      </c>
      <c r="HQ101" s="37">
        <f>IF(HQ$9="",0,IF(HQ$9-SUMIFS(conditions!$73:$73,conditions!$8:$8,"&lt;="&amp;HQ$9,conditions!$9:$9,"&gt;="&amp;HQ$9)-SUMIFS(conditions!$71:$71,conditions!$8:$8,"&lt;="&amp;HQ$9,conditions!$9:$9,"&gt;="&amp;HQ$9)&lt;$U$9,SUMIFS(20:20,$9:$9,HQ$9-SUMIFS(conditions!$73:$73,conditions!$8:$8,"&lt;="&amp;HQ$9,conditions!$9:$9,"&gt;="&amp;HQ$9))*conditions!$U$69*conditions!$U$72,SUMIFS(20:20,$9:$9,HQ$9-SUMIFS(conditions!$73:$73,conditions!$8:$8,"&lt;="&amp;HQ$9,conditions!$9:$9,"&gt;="&amp;HQ$9))*SUMIFS(conditions!$69:$69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*SUMIFS(conditions!$72:$72,conditions!$8:$8,"&lt;="&amp;HQ$9-SUMIFS(conditions!$73:$73,conditions!$8:$8,"&lt;="&amp;HQ$9,conditions!$9:$9,"&gt;="&amp;HQ$9)-SUMIFS(conditions!$71:$71,conditions!$8:$8,"&lt;="&amp;HQ$9,conditions!$9:$9,"&gt;="&amp;HQ$9),conditions!$9:$9,"&gt;="&amp;HQ$9-SUMIFS(conditions!$73:$73,conditions!$8:$8,"&lt;="&amp;HQ$9,conditions!$9:$9,"&gt;="&amp;HQ$9)-SUMIFS(conditions!$71:$71,conditions!$8:$8,"&lt;="&amp;HQ$9,conditions!$9:$9,"&gt;="&amp;HQ$9))))</f>
        <v>3.7328445000000028</v>
      </c>
      <c r="HR101" s="37">
        <f>IF(HR$9="",0,IF(HR$9-SUMIFS(conditions!$73:$73,conditions!$8:$8,"&lt;="&amp;HR$9,conditions!$9:$9,"&gt;="&amp;HR$9)-SUMIFS(conditions!$71:$71,conditions!$8:$8,"&lt;="&amp;HR$9,conditions!$9:$9,"&gt;="&amp;HR$9)&lt;$U$9,SUMIFS(20:20,$9:$9,HR$9-SUMIFS(conditions!$73:$73,conditions!$8:$8,"&lt;="&amp;HR$9,conditions!$9:$9,"&gt;="&amp;HR$9))*conditions!$U$69*conditions!$U$72,SUMIFS(20:20,$9:$9,HR$9-SUMIFS(conditions!$73:$73,conditions!$8:$8,"&lt;="&amp;HR$9,conditions!$9:$9,"&gt;="&amp;HR$9))*SUMIFS(conditions!$69:$69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*SUMIFS(conditions!$72:$72,conditions!$8:$8,"&lt;="&amp;HR$9-SUMIFS(conditions!$73:$73,conditions!$8:$8,"&lt;="&amp;HR$9,conditions!$9:$9,"&gt;="&amp;HR$9)-SUMIFS(conditions!$71:$71,conditions!$8:$8,"&lt;="&amp;HR$9,conditions!$9:$9,"&gt;="&amp;HR$9),conditions!$9:$9,"&gt;="&amp;HR$9-SUMIFS(conditions!$73:$73,conditions!$8:$8,"&lt;="&amp;HR$9,conditions!$9:$9,"&gt;="&amp;HR$9)-SUMIFS(conditions!$71:$71,conditions!$8:$8,"&lt;="&amp;HR$9,conditions!$9:$9,"&gt;="&amp;HR$9))))</f>
        <v>3.7328445000000028</v>
      </c>
      <c r="HS101" s="37">
        <f>IF(HS$9="",0,IF(HS$9-SUMIFS(conditions!$73:$73,conditions!$8:$8,"&lt;="&amp;HS$9,conditions!$9:$9,"&gt;="&amp;HS$9)-SUMIFS(conditions!$71:$71,conditions!$8:$8,"&lt;="&amp;HS$9,conditions!$9:$9,"&gt;="&amp;HS$9)&lt;$U$9,SUMIFS(20:20,$9:$9,HS$9-SUMIFS(conditions!$73:$73,conditions!$8:$8,"&lt;="&amp;HS$9,conditions!$9:$9,"&gt;="&amp;HS$9))*conditions!$U$69*conditions!$U$72,SUMIFS(20:20,$9:$9,HS$9-SUMIFS(conditions!$73:$73,conditions!$8:$8,"&lt;="&amp;HS$9,conditions!$9:$9,"&gt;="&amp;HS$9))*SUMIFS(conditions!$69:$69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*SUMIFS(conditions!$72:$72,conditions!$8:$8,"&lt;="&amp;HS$9-SUMIFS(conditions!$73:$73,conditions!$8:$8,"&lt;="&amp;HS$9,conditions!$9:$9,"&gt;="&amp;HS$9)-SUMIFS(conditions!$71:$71,conditions!$8:$8,"&lt;="&amp;HS$9,conditions!$9:$9,"&gt;="&amp;HS$9),conditions!$9:$9,"&gt;="&amp;HS$9-SUMIFS(conditions!$73:$73,conditions!$8:$8,"&lt;="&amp;HS$9,conditions!$9:$9,"&gt;="&amp;HS$9)-SUMIFS(conditions!$71:$71,conditions!$8:$8,"&lt;="&amp;HS$9,conditions!$9:$9,"&gt;="&amp;HS$9))))</f>
        <v>3.7328445000000028</v>
      </c>
      <c r="HT101" s="37">
        <f>IF(HT$9="",0,IF(HT$9-SUMIFS(conditions!$73:$73,conditions!$8:$8,"&lt;="&amp;HT$9,conditions!$9:$9,"&gt;="&amp;HT$9)-SUMIFS(conditions!$71:$71,conditions!$8:$8,"&lt;="&amp;HT$9,conditions!$9:$9,"&gt;="&amp;HT$9)&lt;$U$9,SUMIFS(20:20,$9:$9,HT$9-SUMIFS(conditions!$73:$73,conditions!$8:$8,"&lt;="&amp;HT$9,conditions!$9:$9,"&gt;="&amp;HT$9))*conditions!$U$69*conditions!$U$72,SUMIFS(20:20,$9:$9,HT$9-SUMIFS(conditions!$73:$73,conditions!$8:$8,"&lt;="&amp;HT$9,conditions!$9:$9,"&gt;="&amp;HT$9))*SUMIFS(conditions!$69:$69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*SUMIFS(conditions!$72:$72,conditions!$8:$8,"&lt;="&amp;HT$9-SUMIFS(conditions!$73:$73,conditions!$8:$8,"&lt;="&amp;HT$9,conditions!$9:$9,"&gt;="&amp;HT$9)-SUMIFS(conditions!$71:$71,conditions!$8:$8,"&lt;="&amp;HT$9,conditions!$9:$9,"&gt;="&amp;HT$9),conditions!$9:$9,"&gt;="&amp;HT$9-SUMIFS(conditions!$73:$73,conditions!$8:$8,"&lt;="&amp;HT$9,conditions!$9:$9,"&gt;="&amp;HT$9)-SUMIFS(conditions!$71:$71,conditions!$8:$8,"&lt;="&amp;HT$9,conditions!$9:$9,"&gt;="&amp;HT$9))))</f>
        <v>3.7328445000000028</v>
      </c>
      <c r="HU101" s="37">
        <f>IF(HU$9="",0,IF(HU$9-SUMIFS(conditions!$73:$73,conditions!$8:$8,"&lt;="&amp;HU$9,conditions!$9:$9,"&gt;="&amp;HU$9)-SUMIFS(conditions!$71:$71,conditions!$8:$8,"&lt;="&amp;HU$9,conditions!$9:$9,"&gt;="&amp;HU$9)&lt;$U$9,SUMIFS(20:20,$9:$9,HU$9-SUMIFS(conditions!$73:$73,conditions!$8:$8,"&lt;="&amp;HU$9,conditions!$9:$9,"&gt;="&amp;HU$9))*conditions!$U$69*conditions!$U$72,SUMIFS(20:20,$9:$9,HU$9-SUMIFS(conditions!$73:$73,conditions!$8:$8,"&lt;="&amp;HU$9,conditions!$9:$9,"&gt;="&amp;HU$9))*SUMIFS(conditions!$69:$69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*SUMIFS(conditions!$72:$72,conditions!$8:$8,"&lt;="&amp;HU$9-SUMIFS(conditions!$73:$73,conditions!$8:$8,"&lt;="&amp;HU$9,conditions!$9:$9,"&gt;="&amp;HU$9)-SUMIFS(conditions!$71:$71,conditions!$8:$8,"&lt;="&amp;HU$9,conditions!$9:$9,"&gt;="&amp;HU$9),conditions!$9:$9,"&gt;="&amp;HU$9-SUMIFS(conditions!$73:$73,conditions!$8:$8,"&lt;="&amp;HU$9,conditions!$9:$9,"&gt;="&amp;HU$9)-SUMIFS(conditions!$71:$71,conditions!$8:$8,"&lt;="&amp;HU$9,conditions!$9:$9,"&gt;="&amp;HU$9))))</f>
        <v>3.7328445000000028</v>
      </c>
      <c r="HV101" s="37">
        <f>IF(HV$9="",0,IF(HV$9-SUMIFS(conditions!$73:$73,conditions!$8:$8,"&lt;="&amp;HV$9,conditions!$9:$9,"&gt;="&amp;HV$9)-SUMIFS(conditions!$71:$71,conditions!$8:$8,"&lt;="&amp;HV$9,conditions!$9:$9,"&gt;="&amp;HV$9)&lt;$U$9,SUMIFS(20:20,$9:$9,HV$9-SUMIFS(conditions!$73:$73,conditions!$8:$8,"&lt;="&amp;HV$9,conditions!$9:$9,"&gt;="&amp;HV$9))*conditions!$U$69*conditions!$U$72,SUMIFS(20:20,$9:$9,HV$9-SUMIFS(conditions!$73:$73,conditions!$8:$8,"&lt;="&amp;HV$9,conditions!$9:$9,"&gt;="&amp;HV$9))*SUMIFS(conditions!$69:$69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*SUMIFS(conditions!$72:$72,conditions!$8:$8,"&lt;="&amp;HV$9-SUMIFS(conditions!$73:$73,conditions!$8:$8,"&lt;="&amp;HV$9,conditions!$9:$9,"&gt;="&amp;HV$9)-SUMIFS(conditions!$71:$71,conditions!$8:$8,"&lt;="&amp;HV$9,conditions!$9:$9,"&gt;="&amp;HV$9),conditions!$9:$9,"&gt;="&amp;HV$9-SUMIFS(conditions!$73:$73,conditions!$8:$8,"&lt;="&amp;HV$9,conditions!$9:$9,"&gt;="&amp;HV$9)-SUMIFS(conditions!$71:$71,conditions!$8:$8,"&lt;="&amp;HV$9,conditions!$9:$9,"&gt;="&amp;HV$9))))</f>
        <v>0</v>
      </c>
      <c r="HW101" s="37">
        <f>IF(HW$9="",0,IF(HW$9-SUMIFS(conditions!$73:$73,conditions!$8:$8,"&lt;="&amp;HW$9,conditions!$9:$9,"&gt;="&amp;HW$9)-SUMIFS(conditions!$71:$71,conditions!$8:$8,"&lt;="&amp;HW$9,conditions!$9:$9,"&gt;="&amp;HW$9)&lt;$U$9,SUMIFS(20:20,$9:$9,HW$9-SUMIFS(conditions!$73:$73,conditions!$8:$8,"&lt;="&amp;HW$9,conditions!$9:$9,"&gt;="&amp;HW$9))*conditions!$U$69*conditions!$U$72,SUMIFS(20:20,$9:$9,HW$9-SUMIFS(conditions!$73:$73,conditions!$8:$8,"&lt;="&amp;HW$9,conditions!$9:$9,"&gt;="&amp;HW$9))*SUMIFS(conditions!$69:$69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*SUMIFS(conditions!$72:$72,conditions!$8:$8,"&lt;="&amp;HW$9-SUMIFS(conditions!$73:$73,conditions!$8:$8,"&lt;="&amp;HW$9,conditions!$9:$9,"&gt;="&amp;HW$9)-SUMIFS(conditions!$71:$71,conditions!$8:$8,"&lt;="&amp;HW$9,conditions!$9:$9,"&gt;="&amp;HW$9),conditions!$9:$9,"&gt;="&amp;HW$9-SUMIFS(conditions!$73:$73,conditions!$8:$8,"&lt;="&amp;HW$9,conditions!$9:$9,"&gt;="&amp;HW$9)-SUMIFS(conditions!$71:$71,conditions!$8:$8,"&lt;="&amp;HW$9,conditions!$9:$9,"&gt;="&amp;HW$9))))</f>
        <v>0</v>
      </c>
      <c r="HX101" s="37">
        <f>IF(HX$9="",0,IF(HX$9-SUMIFS(conditions!$73:$73,conditions!$8:$8,"&lt;="&amp;HX$9,conditions!$9:$9,"&gt;="&amp;HX$9)-SUMIFS(conditions!$71:$71,conditions!$8:$8,"&lt;="&amp;HX$9,conditions!$9:$9,"&gt;="&amp;HX$9)&lt;$U$9,SUMIFS(20:20,$9:$9,HX$9-SUMIFS(conditions!$73:$73,conditions!$8:$8,"&lt;="&amp;HX$9,conditions!$9:$9,"&gt;="&amp;HX$9))*conditions!$U$69*conditions!$U$72,SUMIFS(20:20,$9:$9,HX$9-SUMIFS(conditions!$73:$73,conditions!$8:$8,"&lt;="&amp;HX$9,conditions!$9:$9,"&gt;="&amp;HX$9))*SUMIFS(conditions!$69:$69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*SUMIFS(conditions!$72:$72,conditions!$8:$8,"&lt;="&amp;HX$9-SUMIFS(conditions!$73:$73,conditions!$8:$8,"&lt;="&amp;HX$9,conditions!$9:$9,"&gt;="&amp;HX$9)-SUMIFS(conditions!$71:$71,conditions!$8:$8,"&lt;="&amp;HX$9,conditions!$9:$9,"&gt;="&amp;HX$9),conditions!$9:$9,"&gt;="&amp;HX$9-SUMIFS(conditions!$73:$73,conditions!$8:$8,"&lt;="&amp;HX$9,conditions!$9:$9,"&gt;="&amp;HX$9)-SUMIFS(conditions!$71:$71,conditions!$8:$8,"&lt;="&amp;HX$9,conditions!$9:$9,"&gt;="&amp;HX$9))))</f>
        <v>3.7328445000000028</v>
      </c>
      <c r="HY101" s="37">
        <f>IF(HY$9="",0,IF(HY$9-SUMIFS(conditions!$73:$73,conditions!$8:$8,"&lt;="&amp;HY$9,conditions!$9:$9,"&gt;="&amp;HY$9)-SUMIFS(conditions!$71:$71,conditions!$8:$8,"&lt;="&amp;HY$9,conditions!$9:$9,"&gt;="&amp;HY$9)&lt;$U$9,SUMIFS(20:20,$9:$9,HY$9-SUMIFS(conditions!$73:$73,conditions!$8:$8,"&lt;="&amp;HY$9,conditions!$9:$9,"&gt;="&amp;HY$9))*conditions!$U$69*conditions!$U$72,SUMIFS(20:20,$9:$9,HY$9-SUMIFS(conditions!$73:$73,conditions!$8:$8,"&lt;="&amp;HY$9,conditions!$9:$9,"&gt;="&amp;HY$9))*SUMIFS(conditions!$69:$69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*SUMIFS(conditions!$72:$72,conditions!$8:$8,"&lt;="&amp;HY$9-SUMIFS(conditions!$73:$73,conditions!$8:$8,"&lt;="&amp;HY$9,conditions!$9:$9,"&gt;="&amp;HY$9)-SUMIFS(conditions!$71:$71,conditions!$8:$8,"&lt;="&amp;HY$9,conditions!$9:$9,"&gt;="&amp;HY$9),conditions!$9:$9,"&gt;="&amp;HY$9-SUMIFS(conditions!$73:$73,conditions!$8:$8,"&lt;="&amp;HY$9,conditions!$9:$9,"&gt;="&amp;HY$9)-SUMIFS(conditions!$71:$71,conditions!$8:$8,"&lt;="&amp;HY$9,conditions!$9:$9,"&gt;="&amp;HY$9))))</f>
        <v>3.7328445000000028</v>
      </c>
      <c r="HZ101" s="37">
        <f>IF(HZ$9="",0,IF(HZ$9-SUMIFS(conditions!$73:$73,conditions!$8:$8,"&lt;="&amp;HZ$9,conditions!$9:$9,"&gt;="&amp;HZ$9)-SUMIFS(conditions!$71:$71,conditions!$8:$8,"&lt;="&amp;HZ$9,conditions!$9:$9,"&gt;="&amp;HZ$9)&lt;$U$9,SUMIFS(20:20,$9:$9,HZ$9-SUMIFS(conditions!$73:$73,conditions!$8:$8,"&lt;="&amp;HZ$9,conditions!$9:$9,"&gt;="&amp;HZ$9))*conditions!$U$69*conditions!$U$72,SUMIFS(20:20,$9:$9,HZ$9-SUMIFS(conditions!$73:$73,conditions!$8:$8,"&lt;="&amp;HZ$9,conditions!$9:$9,"&gt;="&amp;HZ$9))*SUMIFS(conditions!$69:$69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*SUMIFS(conditions!$72:$72,conditions!$8:$8,"&lt;="&amp;HZ$9-SUMIFS(conditions!$73:$73,conditions!$8:$8,"&lt;="&amp;HZ$9,conditions!$9:$9,"&gt;="&amp;HZ$9)-SUMIFS(conditions!$71:$71,conditions!$8:$8,"&lt;="&amp;HZ$9,conditions!$9:$9,"&gt;="&amp;HZ$9),conditions!$9:$9,"&gt;="&amp;HZ$9-SUMIFS(conditions!$73:$73,conditions!$8:$8,"&lt;="&amp;HZ$9,conditions!$9:$9,"&gt;="&amp;HZ$9)-SUMIFS(conditions!$71:$71,conditions!$8:$8,"&lt;="&amp;HZ$9,conditions!$9:$9,"&gt;="&amp;HZ$9))))</f>
        <v>3.7328445000000028</v>
      </c>
      <c r="IA101" s="37">
        <f>IF(IA$9="",0,IF(IA$9-SUMIFS(conditions!$73:$73,conditions!$8:$8,"&lt;="&amp;IA$9,conditions!$9:$9,"&gt;="&amp;IA$9)-SUMIFS(conditions!$71:$71,conditions!$8:$8,"&lt;="&amp;IA$9,conditions!$9:$9,"&gt;="&amp;IA$9)&lt;$U$9,SUMIFS(20:20,$9:$9,IA$9-SUMIFS(conditions!$73:$73,conditions!$8:$8,"&lt;="&amp;IA$9,conditions!$9:$9,"&gt;="&amp;IA$9))*conditions!$U$69*conditions!$U$72,SUMIFS(20:20,$9:$9,IA$9-SUMIFS(conditions!$73:$73,conditions!$8:$8,"&lt;="&amp;IA$9,conditions!$9:$9,"&gt;="&amp;IA$9))*SUMIFS(conditions!$69:$69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*SUMIFS(conditions!$72:$72,conditions!$8:$8,"&lt;="&amp;IA$9-SUMIFS(conditions!$73:$73,conditions!$8:$8,"&lt;="&amp;IA$9,conditions!$9:$9,"&gt;="&amp;IA$9)-SUMIFS(conditions!$71:$71,conditions!$8:$8,"&lt;="&amp;IA$9,conditions!$9:$9,"&gt;="&amp;IA$9),conditions!$9:$9,"&gt;="&amp;IA$9-SUMIFS(conditions!$73:$73,conditions!$8:$8,"&lt;="&amp;IA$9,conditions!$9:$9,"&gt;="&amp;IA$9)-SUMIFS(conditions!$71:$71,conditions!$8:$8,"&lt;="&amp;IA$9,conditions!$9:$9,"&gt;="&amp;IA$9))))</f>
        <v>3.7328445000000028</v>
      </c>
      <c r="IB101" s="37">
        <f>IF(IB$9="",0,IF(IB$9-SUMIFS(conditions!$73:$73,conditions!$8:$8,"&lt;="&amp;IB$9,conditions!$9:$9,"&gt;="&amp;IB$9)-SUMIFS(conditions!$71:$71,conditions!$8:$8,"&lt;="&amp;IB$9,conditions!$9:$9,"&gt;="&amp;IB$9)&lt;$U$9,SUMIFS(20:20,$9:$9,IB$9-SUMIFS(conditions!$73:$73,conditions!$8:$8,"&lt;="&amp;IB$9,conditions!$9:$9,"&gt;="&amp;IB$9))*conditions!$U$69*conditions!$U$72,SUMIFS(20:20,$9:$9,IB$9-SUMIFS(conditions!$73:$73,conditions!$8:$8,"&lt;="&amp;IB$9,conditions!$9:$9,"&gt;="&amp;IB$9))*SUMIFS(conditions!$69:$69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*SUMIFS(conditions!$72:$72,conditions!$8:$8,"&lt;="&amp;IB$9-SUMIFS(conditions!$73:$73,conditions!$8:$8,"&lt;="&amp;IB$9,conditions!$9:$9,"&gt;="&amp;IB$9)-SUMIFS(conditions!$71:$71,conditions!$8:$8,"&lt;="&amp;IB$9,conditions!$9:$9,"&gt;="&amp;IB$9),conditions!$9:$9,"&gt;="&amp;IB$9-SUMIFS(conditions!$73:$73,conditions!$8:$8,"&lt;="&amp;IB$9,conditions!$9:$9,"&gt;="&amp;IB$9)-SUMIFS(conditions!$71:$71,conditions!$8:$8,"&lt;="&amp;IB$9,conditions!$9:$9,"&gt;="&amp;IB$9))))</f>
        <v>3.7328445000000028</v>
      </c>
      <c r="IC101" s="37">
        <f>IF(IC$9="",0,IF(IC$9-SUMIFS(conditions!$73:$73,conditions!$8:$8,"&lt;="&amp;IC$9,conditions!$9:$9,"&gt;="&amp;IC$9)-SUMIFS(conditions!$71:$71,conditions!$8:$8,"&lt;="&amp;IC$9,conditions!$9:$9,"&gt;="&amp;IC$9)&lt;$U$9,SUMIFS(20:20,$9:$9,IC$9-SUMIFS(conditions!$73:$73,conditions!$8:$8,"&lt;="&amp;IC$9,conditions!$9:$9,"&gt;="&amp;IC$9))*conditions!$U$69*conditions!$U$72,SUMIFS(20:20,$9:$9,IC$9-SUMIFS(conditions!$73:$73,conditions!$8:$8,"&lt;="&amp;IC$9,conditions!$9:$9,"&gt;="&amp;IC$9))*SUMIFS(conditions!$69:$69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*SUMIFS(conditions!$72:$72,conditions!$8:$8,"&lt;="&amp;IC$9-SUMIFS(conditions!$73:$73,conditions!$8:$8,"&lt;="&amp;IC$9,conditions!$9:$9,"&gt;="&amp;IC$9)-SUMIFS(conditions!$71:$71,conditions!$8:$8,"&lt;="&amp;IC$9,conditions!$9:$9,"&gt;="&amp;IC$9),conditions!$9:$9,"&gt;="&amp;IC$9-SUMIFS(conditions!$73:$73,conditions!$8:$8,"&lt;="&amp;IC$9,conditions!$9:$9,"&gt;="&amp;IC$9)-SUMIFS(conditions!$71:$71,conditions!$8:$8,"&lt;="&amp;IC$9,conditions!$9:$9,"&gt;="&amp;IC$9))))</f>
        <v>0</v>
      </c>
      <c r="ID101" s="37">
        <f>IF(ID$9="",0,IF(ID$9-SUMIFS(conditions!$73:$73,conditions!$8:$8,"&lt;="&amp;ID$9,conditions!$9:$9,"&gt;="&amp;ID$9)-SUMIFS(conditions!$71:$71,conditions!$8:$8,"&lt;="&amp;ID$9,conditions!$9:$9,"&gt;="&amp;ID$9)&lt;$U$9,SUMIFS(20:20,$9:$9,ID$9-SUMIFS(conditions!$73:$73,conditions!$8:$8,"&lt;="&amp;ID$9,conditions!$9:$9,"&gt;="&amp;ID$9))*conditions!$U$69*conditions!$U$72,SUMIFS(20:20,$9:$9,ID$9-SUMIFS(conditions!$73:$73,conditions!$8:$8,"&lt;="&amp;ID$9,conditions!$9:$9,"&gt;="&amp;ID$9))*SUMIFS(conditions!$69:$69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*SUMIFS(conditions!$72:$72,conditions!$8:$8,"&lt;="&amp;ID$9-SUMIFS(conditions!$73:$73,conditions!$8:$8,"&lt;="&amp;ID$9,conditions!$9:$9,"&gt;="&amp;ID$9)-SUMIFS(conditions!$71:$71,conditions!$8:$8,"&lt;="&amp;ID$9,conditions!$9:$9,"&gt;="&amp;ID$9),conditions!$9:$9,"&gt;="&amp;ID$9-SUMIFS(conditions!$73:$73,conditions!$8:$8,"&lt;="&amp;ID$9,conditions!$9:$9,"&gt;="&amp;ID$9)-SUMIFS(conditions!$71:$71,conditions!$8:$8,"&lt;="&amp;ID$9,conditions!$9:$9,"&gt;="&amp;ID$9))))</f>
        <v>0</v>
      </c>
      <c r="IE101" s="37">
        <f>IF(IE$9="",0,IF(IE$9-SUMIFS(conditions!$73:$73,conditions!$8:$8,"&lt;="&amp;IE$9,conditions!$9:$9,"&gt;="&amp;IE$9)-SUMIFS(conditions!$71:$71,conditions!$8:$8,"&lt;="&amp;IE$9,conditions!$9:$9,"&gt;="&amp;IE$9)&lt;$U$9,SUMIFS(20:20,$9:$9,IE$9-SUMIFS(conditions!$73:$73,conditions!$8:$8,"&lt;="&amp;IE$9,conditions!$9:$9,"&gt;="&amp;IE$9))*conditions!$U$69*conditions!$U$72,SUMIFS(20:20,$9:$9,IE$9-SUMIFS(conditions!$73:$73,conditions!$8:$8,"&lt;="&amp;IE$9,conditions!$9:$9,"&gt;="&amp;IE$9))*SUMIFS(conditions!$69:$69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*SUMIFS(conditions!$72:$72,conditions!$8:$8,"&lt;="&amp;IE$9-SUMIFS(conditions!$73:$73,conditions!$8:$8,"&lt;="&amp;IE$9,conditions!$9:$9,"&gt;="&amp;IE$9)-SUMIFS(conditions!$71:$71,conditions!$8:$8,"&lt;="&amp;IE$9,conditions!$9:$9,"&gt;="&amp;IE$9),conditions!$9:$9,"&gt;="&amp;IE$9-SUMIFS(conditions!$73:$73,conditions!$8:$8,"&lt;="&amp;IE$9,conditions!$9:$9,"&gt;="&amp;IE$9)-SUMIFS(conditions!$71:$71,conditions!$8:$8,"&lt;="&amp;IE$9,conditions!$9:$9,"&gt;="&amp;IE$9))))</f>
        <v>3.7328445000000028</v>
      </c>
      <c r="IF101" s="37">
        <f>IF(IF$9="",0,IF(IF$9-SUMIFS(conditions!$73:$73,conditions!$8:$8,"&lt;="&amp;IF$9,conditions!$9:$9,"&gt;="&amp;IF$9)-SUMIFS(conditions!$71:$71,conditions!$8:$8,"&lt;="&amp;IF$9,conditions!$9:$9,"&gt;="&amp;IF$9)&lt;$U$9,SUMIFS(20:20,$9:$9,IF$9-SUMIFS(conditions!$73:$73,conditions!$8:$8,"&lt;="&amp;IF$9,conditions!$9:$9,"&gt;="&amp;IF$9))*conditions!$U$69*conditions!$U$72,SUMIFS(20:20,$9:$9,IF$9-SUMIFS(conditions!$73:$73,conditions!$8:$8,"&lt;="&amp;IF$9,conditions!$9:$9,"&gt;="&amp;IF$9))*SUMIFS(conditions!$69:$69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*SUMIFS(conditions!$72:$72,conditions!$8:$8,"&lt;="&amp;IF$9-SUMIFS(conditions!$73:$73,conditions!$8:$8,"&lt;="&amp;IF$9,conditions!$9:$9,"&gt;="&amp;IF$9)-SUMIFS(conditions!$71:$71,conditions!$8:$8,"&lt;="&amp;IF$9,conditions!$9:$9,"&gt;="&amp;IF$9),conditions!$9:$9,"&gt;="&amp;IF$9-SUMIFS(conditions!$73:$73,conditions!$8:$8,"&lt;="&amp;IF$9,conditions!$9:$9,"&gt;="&amp;IF$9)-SUMIFS(conditions!$71:$71,conditions!$8:$8,"&lt;="&amp;IF$9,conditions!$9:$9,"&gt;="&amp;IF$9))))</f>
        <v>3.7328445000000028</v>
      </c>
      <c r="IG101" s="37">
        <f>IF(IG$9="",0,IF(IG$9-SUMIFS(conditions!$73:$73,conditions!$8:$8,"&lt;="&amp;IG$9,conditions!$9:$9,"&gt;="&amp;IG$9)-SUMIFS(conditions!$71:$71,conditions!$8:$8,"&lt;="&amp;IG$9,conditions!$9:$9,"&gt;="&amp;IG$9)&lt;$U$9,SUMIFS(20:20,$9:$9,IG$9-SUMIFS(conditions!$73:$73,conditions!$8:$8,"&lt;="&amp;IG$9,conditions!$9:$9,"&gt;="&amp;IG$9))*conditions!$U$69*conditions!$U$72,SUMIFS(20:20,$9:$9,IG$9-SUMIFS(conditions!$73:$73,conditions!$8:$8,"&lt;="&amp;IG$9,conditions!$9:$9,"&gt;="&amp;IG$9))*SUMIFS(conditions!$69:$69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*SUMIFS(conditions!$72:$72,conditions!$8:$8,"&lt;="&amp;IG$9-SUMIFS(conditions!$73:$73,conditions!$8:$8,"&lt;="&amp;IG$9,conditions!$9:$9,"&gt;="&amp;IG$9)-SUMIFS(conditions!$71:$71,conditions!$8:$8,"&lt;="&amp;IG$9,conditions!$9:$9,"&gt;="&amp;IG$9),conditions!$9:$9,"&gt;="&amp;IG$9-SUMIFS(conditions!$73:$73,conditions!$8:$8,"&lt;="&amp;IG$9,conditions!$9:$9,"&gt;="&amp;IG$9)-SUMIFS(conditions!$71:$71,conditions!$8:$8,"&lt;="&amp;IG$9,conditions!$9:$9,"&gt;="&amp;IG$9))))</f>
        <v>3.7328445000000028</v>
      </c>
      <c r="IH101" s="37">
        <f>IF(IH$9="",0,IF(IH$9-SUMIFS(conditions!$73:$73,conditions!$8:$8,"&lt;="&amp;IH$9,conditions!$9:$9,"&gt;="&amp;IH$9)-SUMIFS(conditions!$71:$71,conditions!$8:$8,"&lt;="&amp;IH$9,conditions!$9:$9,"&gt;="&amp;IH$9)&lt;$U$9,SUMIFS(20:20,$9:$9,IH$9-SUMIFS(conditions!$73:$73,conditions!$8:$8,"&lt;="&amp;IH$9,conditions!$9:$9,"&gt;="&amp;IH$9))*conditions!$U$69*conditions!$U$72,SUMIFS(20:20,$9:$9,IH$9-SUMIFS(conditions!$73:$73,conditions!$8:$8,"&lt;="&amp;IH$9,conditions!$9:$9,"&gt;="&amp;IH$9))*SUMIFS(conditions!$69:$69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*SUMIFS(conditions!$72:$72,conditions!$8:$8,"&lt;="&amp;IH$9-SUMIFS(conditions!$73:$73,conditions!$8:$8,"&lt;="&amp;IH$9,conditions!$9:$9,"&gt;="&amp;IH$9)-SUMIFS(conditions!$71:$71,conditions!$8:$8,"&lt;="&amp;IH$9,conditions!$9:$9,"&gt;="&amp;IH$9),conditions!$9:$9,"&gt;="&amp;IH$9-SUMIFS(conditions!$73:$73,conditions!$8:$8,"&lt;="&amp;IH$9,conditions!$9:$9,"&gt;="&amp;IH$9)-SUMIFS(conditions!$71:$71,conditions!$8:$8,"&lt;="&amp;IH$9,conditions!$9:$9,"&gt;="&amp;IH$9))))</f>
        <v>3.7328445000000028</v>
      </c>
      <c r="II101" s="37">
        <f>IF(II$9="",0,IF(II$9-SUMIFS(conditions!$73:$73,conditions!$8:$8,"&lt;="&amp;II$9,conditions!$9:$9,"&gt;="&amp;II$9)-SUMIFS(conditions!$71:$71,conditions!$8:$8,"&lt;="&amp;II$9,conditions!$9:$9,"&gt;="&amp;II$9)&lt;$U$9,SUMIFS(20:20,$9:$9,II$9-SUMIFS(conditions!$73:$73,conditions!$8:$8,"&lt;="&amp;II$9,conditions!$9:$9,"&gt;="&amp;II$9))*conditions!$U$69*conditions!$U$72,SUMIFS(20:20,$9:$9,II$9-SUMIFS(conditions!$73:$73,conditions!$8:$8,"&lt;="&amp;II$9,conditions!$9:$9,"&gt;="&amp;II$9))*SUMIFS(conditions!$69:$69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*SUMIFS(conditions!$72:$72,conditions!$8:$8,"&lt;="&amp;II$9-SUMIFS(conditions!$73:$73,conditions!$8:$8,"&lt;="&amp;II$9,conditions!$9:$9,"&gt;="&amp;II$9)-SUMIFS(conditions!$71:$71,conditions!$8:$8,"&lt;="&amp;II$9,conditions!$9:$9,"&gt;="&amp;II$9),conditions!$9:$9,"&gt;="&amp;II$9-SUMIFS(conditions!$73:$73,conditions!$8:$8,"&lt;="&amp;II$9,conditions!$9:$9,"&gt;="&amp;II$9)-SUMIFS(conditions!$71:$71,conditions!$8:$8,"&lt;="&amp;II$9,conditions!$9:$9,"&gt;="&amp;II$9))))</f>
        <v>3.7328445000000028</v>
      </c>
      <c r="IJ101" s="37">
        <f>IF(IJ$9="",0,IF(IJ$9-SUMIFS(conditions!$73:$73,conditions!$8:$8,"&lt;="&amp;IJ$9,conditions!$9:$9,"&gt;="&amp;IJ$9)-SUMIFS(conditions!$71:$71,conditions!$8:$8,"&lt;="&amp;IJ$9,conditions!$9:$9,"&gt;="&amp;IJ$9)&lt;$U$9,SUMIFS(20:20,$9:$9,IJ$9-SUMIFS(conditions!$73:$73,conditions!$8:$8,"&lt;="&amp;IJ$9,conditions!$9:$9,"&gt;="&amp;IJ$9))*conditions!$U$69*conditions!$U$72,SUMIFS(20:20,$9:$9,IJ$9-SUMIFS(conditions!$73:$73,conditions!$8:$8,"&lt;="&amp;IJ$9,conditions!$9:$9,"&gt;="&amp;IJ$9))*SUMIFS(conditions!$69:$69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*SUMIFS(conditions!$72:$72,conditions!$8:$8,"&lt;="&amp;IJ$9-SUMIFS(conditions!$73:$73,conditions!$8:$8,"&lt;="&amp;IJ$9,conditions!$9:$9,"&gt;="&amp;IJ$9)-SUMIFS(conditions!$71:$71,conditions!$8:$8,"&lt;="&amp;IJ$9,conditions!$9:$9,"&gt;="&amp;IJ$9),conditions!$9:$9,"&gt;="&amp;IJ$9-SUMIFS(conditions!$73:$73,conditions!$8:$8,"&lt;="&amp;IJ$9,conditions!$9:$9,"&gt;="&amp;IJ$9)-SUMIFS(conditions!$71:$71,conditions!$8:$8,"&lt;="&amp;IJ$9,conditions!$9:$9,"&gt;="&amp;IJ$9))))</f>
        <v>0</v>
      </c>
      <c r="IK101" s="37">
        <f>IF(IK$9="",0,IF(IK$9-SUMIFS(conditions!$73:$73,conditions!$8:$8,"&lt;="&amp;IK$9,conditions!$9:$9,"&gt;="&amp;IK$9)-SUMIFS(conditions!$71:$71,conditions!$8:$8,"&lt;="&amp;IK$9,conditions!$9:$9,"&gt;="&amp;IK$9)&lt;$U$9,SUMIFS(20:20,$9:$9,IK$9-SUMIFS(conditions!$73:$73,conditions!$8:$8,"&lt;="&amp;IK$9,conditions!$9:$9,"&gt;="&amp;IK$9))*conditions!$U$69*conditions!$U$72,SUMIFS(20:20,$9:$9,IK$9-SUMIFS(conditions!$73:$73,conditions!$8:$8,"&lt;="&amp;IK$9,conditions!$9:$9,"&gt;="&amp;IK$9))*SUMIFS(conditions!$69:$69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*SUMIFS(conditions!$72:$72,conditions!$8:$8,"&lt;="&amp;IK$9-SUMIFS(conditions!$73:$73,conditions!$8:$8,"&lt;="&amp;IK$9,conditions!$9:$9,"&gt;="&amp;IK$9)-SUMIFS(conditions!$71:$71,conditions!$8:$8,"&lt;="&amp;IK$9,conditions!$9:$9,"&gt;="&amp;IK$9),conditions!$9:$9,"&gt;="&amp;IK$9-SUMIFS(conditions!$73:$73,conditions!$8:$8,"&lt;="&amp;IK$9,conditions!$9:$9,"&gt;="&amp;IK$9)-SUMIFS(conditions!$71:$71,conditions!$8:$8,"&lt;="&amp;IK$9,conditions!$9:$9,"&gt;="&amp;IK$9))))</f>
        <v>0</v>
      </c>
      <c r="IL101" s="37">
        <f>IF(IL$9="",0,IF(IL$9-SUMIFS(conditions!$73:$73,conditions!$8:$8,"&lt;="&amp;IL$9,conditions!$9:$9,"&gt;="&amp;IL$9)-SUMIFS(conditions!$71:$71,conditions!$8:$8,"&lt;="&amp;IL$9,conditions!$9:$9,"&gt;="&amp;IL$9)&lt;$U$9,SUMIFS(20:20,$9:$9,IL$9-SUMIFS(conditions!$73:$73,conditions!$8:$8,"&lt;="&amp;IL$9,conditions!$9:$9,"&gt;="&amp;IL$9))*conditions!$U$69*conditions!$U$72,SUMIFS(20:20,$9:$9,IL$9-SUMIFS(conditions!$73:$73,conditions!$8:$8,"&lt;="&amp;IL$9,conditions!$9:$9,"&gt;="&amp;IL$9))*SUMIFS(conditions!$69:$69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*SUMIFS(conditions!$72:$72,conditions!$8:$8,"&lt;="&amp;IL$9-SUMIFS(conditions!$73:$73,conditions!$8:$8,"&lt;="&amp;IL$9,conditions!$9:$9,"&gt;="&amp;IL$9)-SUMIFS(conditions!$71:$71,conditions!$8:$8,"&lt;="&amp;IL$9,conditions!$9:$9,"&gt;="&amp;IL$9),conditions!$9:$9,"&gt;="&amp;IL$9-SUMIFS(conditions!$73:$73,conditions!$8:$8,"&lt;="&amp;IL$9,conditions!$9:$9,"&gt;="&amp;IL$9)-SUMIFS(conditions!$71:$71,conditions!$8:$8,"&lt;="&amp;IL$9,conditions!$9:$9,"&gt;="&amp;IL$9))))</f>
        <v>3.7328445000000028</v>
      </c>
      <c r="IM101" s="37">
        <f>IF(IM$9="",0,IF(IM$9-SUMIFS(conditions!$73:$73,conditions!$8:$8,"&lt;="&amp;IM$9,conditions!$9:$9,"&gt;="&amp;IM$9)-SUMIFS(conditions!$71:$71,conditions!$8:$8,"&lt;="&amp;IM$9,conditions!$9:$9,"&gt;="&amp;IM$9)&lt;$U$9,SUMIFS(20:20,$9:$9,IM$9-SUMIFS(conditions!$73:$73,conditions!$8:$8,"&lt;="&amp;IM$9,conditions!$9:$9,"&gt;="&amp;IM$9))*conditions!$U$69*conditions!$U$72,SUMIFS(20:20,$9:$9,IM$9-SUMIFS(conditions!$73:$73,conditions!$8:$8,"&lt;="&amp;IM$9,conditions!$9:$9,"&gt;="&amp;IM$9))*SUMIFS(conditions!$69:$69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*SUMIFS(conditions!$72:$72,conditions!$8:$8,"&lt;="&amp;IM$9-SUMIFS(conditions!$73:$73,conditions!$8:$8,"&lt;="&amp;IM$9,conditions!$9:$9,"&gt;="&amp;IM$9)-SUMIFS(conditions!$71:$71,conditions!$8:$8,"&lt;="&amp;IM$9,conditions!$9:$9,"&gt;="&amp;IM$9),conditions!$9:$9,"&gt;="&amp;IM$9-SUMIFS(conditions!$73:$73,conditions!$8:$8,"&lt;="&amp;IM$9,conditions!$9:$9,"&gt;="&amp;IM$9)-SUMIFS(conditions!$71:$71,conditions!$8:$8,"&lt;="&amp;IM$9,conditions!$9:$9,"&gt;="&amp;IM$9))))</f>
        <v>3.7328445000000028</v>
      </c>
      <c r="IN101" s="37">
        <f>IF(IN$9="",0,IF(IN$9-SUMIFS(conditions!$73:$73,conditions!$8:$8,"&lt;="&amp;IN$9,conditions!$9:$9,"&gt;="&amp;IN$9)-SUMIFS(conditions!$71:$71,conditions!$8:$8,"&lt;="&amp;IN$9,conditions!$9:$9,"&gt;="&amp;IN$9)&lt;$U$9,SUMIFS(20:20,$9:$9,IN$9-SUMIFS(conditions!$73:$73,conditions!$8:$8,"&lt;="&amp;IN$9,conditions!$9:$9,"&gt;="&amp;IN$9))*conditions!$U$69*conditions!$U$72,SUMIFS(20:20,$9:$9,IN$9-SUMIFS(conditions!$73:$73,conditions!$8:$8,"&lt;="&amp;IN$9,conditions!$9:$9,"&gt;="&amp;IN$9))*SUMIFS(conditions!$69:$69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*SUMIFS(conditions!$72:$72,conditions!$8:$8,"&lt;="&amp;IN$9-SUMIFS(conditions!$73:$73,conditions!$8:$8,"&lt;="&amp;IN$9,conditions!$9:$9,"&gt;="&amp;IN$9)-SUMIFS(conditions!$71:$71,conditions!$8:$8,"&lt;="&amp;IN$9,conditions!$9:$9,"&gt;="&amp;IN$9),conditions!$9:$9,"&gt;="&amp;IN$9-SUMIFS(conditions!$73:$73,conditions!$8:$8,"&lt;="&amp;IN$9,conditions!$9:$9,"&gt;="&amp;IN$9)-SUMIFS(conditions!$71:$71,conditions!$8:$8,"&lt;="&amp;IN$9,conditions!$9:$9,"&gt;="&amp;IN$9))))</f>
        <v>3.7328445000000028</v>
      </c>
      <c r="IO101" s="37">
        <f>IF(IO$9="",0,IF(IO$9-SUMIFS(conditions!$73:$73,conditions!$8:$8,"&lt;="&amp;IO$9,conditions!$9:$9,"&gt;="&amp;IO$9)-SUMIFS(conditions!$71:$71,conditions!$8:$8,"&lt;="&amp;IO$9,conditions!$9:$9,"&gt;="&amp;IO$9)&lt;$U$9,SUMIFS(20:20,$9:$9,IO$9-SUMIFS(conditions!$73:$73,conditions!$8:$8,"&lt;="&amp;IO$9,conditions!$9:$9,"&gt;="&amp;IO$9))*conditions!$U$69*conditions!$U$72,SUMIFS(20:20,$9:$9,IO$9-SUMIFS(conditions!$73:$73,conditions!$8:$8,"&lt;="&amp;IO$9,conditions!$9:$9,"&gt;="&amp;IO$9))*SUMIFS(conditions!$69:$69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*SUMIFS(conditions!$72:$72,conditions!$8:$8,"&lt;="&amp;IO$9-SUMIFS(conditions!$73:$73,conditions!$8:$8,"&lt;="&amp;IO$9,conditions!$9:$9,"&gt;="&amp;IO$9)-SUMIFS(conditions!$71:$71,conditions!$8:$8,"&lt;="&amp;IO$9,conditions!$9:$9,"&gt;="&amp;IO$9),conditions!$9:$9,"&gt;="&amp;IO$9-SUMIFS(conditions!$73:$73,conditions!$8:$8,"&lt;="&amp;IO$9,conditions!$9:$9,"&gt;="&amp;IO$9)-SUMIFS(conditions!$71:$71,conditions!$8:$8,"&lt;="&amp;IO$9,conditions!$9:$9,"&gt;="&amp;IO$9))))</f>
        <v>3.7328445000000028</v>
      </c>
      <c r="IP101" s="37">
        <f>IF(IP$9="",0,IF(IP$9-SUMIFS(conditions!$73:$73,conditions!$8:$8,"&lt;="&amp;IP$9,conditions!$9:$9,"&gt;="&amp;IP$9)-SUMIFS(conditions!$71:$71,conditions!$8:$8,"&lt;="&amp;IP$9,conditions!$9:$9,"&gt;="&amp;IP$9)&lt;$U$9,SUMIFS(20:20,$9:$9,IP$9-SUMIFS(conditions!$73:$73,conditions!$8:$8,"&lt;="&amp;IP$9,conditions!$9:$9,"&gt;="&amp;IP$9))*conditions!$U$69*conditions!$U$72,SUMIFS(20:20,$9:$9,IP$9-SUMIFS(conditions!$73:$73,conditions!$8:$8,"&lt;="&amp;IP$9,conditions!$9:$9,"&gt;="&amp;IP$9))*SUMIFS(conditions!$69:$69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*SUMIFS(conditions!$72:$72,conditions!$8:$8,"&lt;="&amp;IP$9-SUMIFS(conditions!$73:$73,conditions!$8:$8,"&lt;="&amp;IP$9,conditions!$9:$9,"&gt;="&amp;IP$9)-SUMIFS(conditions!$71:$71,conditions!$8:$8,"&lt;="&amp;IP$9,conditions!$9:$9,"&gt;="&amp;IP$9),conditions!$9:$9,"&gt;="&amp;IP$9-SUMIFS(conditions!$73:$73,conditions!$8:$8,"&lt;="&amp;IP$9,conditions!$9:$9,"&gt;="&amp;IP$9)-SUMIFS(conditions!$71:$71,conditions!$8:$8,"&lt;="&amp;IP$9,conditions!$9:$9,"&gt;="&amp;IP$9))))</f>
        <v>3.7328445000000028</v>
      </c>
      <c r="IQ101" s="37">
        <f>IF(IQ$9="",0,IF(IQ$9-SUMIFS(conditions!$73:$73,conditions!$8:$8,"&lt;="&amp;IQ$9,conditions!$9:$9,"&gt;="&amp;IQ$9)-SUMIFS(conditions!$71:$71,conditions!$8:$8,"&lt;="&amp;IQ$9,conditions!$9:$9,"&gt;="&amp;IQ$9)&lt;$U$9,SUMIFS(20:20,$9:$9,IQ$9-SUMIFS(conditions!$73:$73,conditions!$8:$8,"&lt;="&amp;IQ$9,conditions!$9:$9,"&gt;="&amp;IQ$9))*conditions!$U$69*conditions!$U$72,SUMIFS(20:20,$9:$9,IQ$9-SUMIFS(conditions!$73:$73,conditions!$8:$8,"&lt;="&amp;IQ$9,conditions!$9:$9,"&gt;="&amp;IQ$9))*SUMIFS(conditions!$69:$69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*SUMIFS(conditions!$72:$72,conditions!$8:$8,"&lt;="&amp;IQ$9-SUMIFS(conditions!$73:$73,conditions!$8:$8,"&lt;="&amp;IQ$9,conditions!$9:$9,"&gt;="&amp;IQ$9)-SUMIFS(conditions!$71:$71,conditions!$8:$8,"&lt;="&amp;IQ$9,conditions!$9:$9,"&gt;="&amp;IQ$9),conditions!$9:$9,"&gt;="&amp;IQ$9-SUMIFS(conditions!$73:$73,conditions!$8:$8,"&lt;="&amp;IQ$9,conditions!$9:$9,"&gt;="&amp;IQ$9)-SUMIFS(conditions!$71:$71,conditions!$8:$8,"&lt;="&amp;IQ$9,conditions!$9:$9,"&gt;="&amp;IQ$9))))</f>
        <v>0</v>
      </c>
      <c r="IR101" s="37">
        <f>IF(IR$9="",0,IF(IR$9-SUMIFS(conditions!$73:$73,conditions!$8:$8,"&lt;="&amp;IR$9,conditions!$9:$9,"&gt;="&amp;IR$9)-SUMIFS(conditions!$71:$71,conditions!$8:$8,"&lt;="&amp;IR$9,conditions!$9:$9,"&gt;="&amp;IR$9)&lt;$U$9,SUMIFS(20:20,$9:$9,IR$9-SUMIFS(conditions!$73:$73,conditions!$8:$8,"&lt;="&amp;IR$9,conditions!$9:$9,"&gt;="&amp;IR$9))*conditions!$U$69*conditions!$U$72,SUMIFS(20:20,$9:$9,IR$9-SUMIFS(conditions!$73:$73,conditions!$8:$8,"&lt;="&amp;IR$9,conditions!$9:$9,"&gt;="&amp;IR$9))*SUMIFS(conditions!$69:$69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*SUMIFS(conditions!$72:$72,conditions!$8:$8,"&lt;="&amp;IR$9-SUMIFS(conditions!$73:$73,conditions!$8:$8,"&lt;="&amp;IR$9,conditions!$9:$9,"&gt;="&amp;IR$9)-SUMIFS(conditions!$71:$71,conditions!$8:$8,"&lt;="&amp;IR$9,conditions!$9:$9,"&gt;="&amp;IR$9),conditions!$9:$9,"&gt;="&amp;IR$9-SUMIFS(conditions!$73:$73,conditions!$8:$8,"&lt;="&amp;IR$9,conditions!$9:$9,"&gt;="&amp;IR$9)-SUMIFS(conditions!$71:$71,conditions!$8:$8,"&lt;="&amp;IR$9,conditions!$9:$9,"&gt;="&amp;IR$9))))</f>
        <v>0</v>
      </c>
      <c r="IS101" s="37">
        <f>IF(IS$9="",0,IF(IS$9-SUMIFS(conditions!$73:$73,conditions!$8:$8,"&lt;="&amp;IS$9,conditions!$9:$9,"&gt;="&amp;IS$9)-SUMIFS(conditions!$71:$71,conditions!$8:$8,"&lt;="&amp;IS$9,conditions!$9:$9,"&gt;="&amp;IS$9)&lt;$U$9,SUMIFS(20:20,$9:$9,IS$9-SUMIFS(conditions!$73:$73,conditions!$8:$8,"&lt;="&amp;IS$9,conditions!$9:$9,"&gt;="&amp;IS$9))*conditions!$U$69*conditions!$U$72,SUMIFS(20:20,$9:$9,IS$9-SUMIFS(conditions!$73:$73,conditions!$8:$8,"&lt;="&amp;IS$9,conditions!$9:$9,"&gt;="&amp;IS$9))*SUMIFS(conditions!$69:$69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*SUMIFS(conditions!$72:$72,conditions!$8:$8,"&lt;="&amp;IS$9-SUMIFS(conditions!$73:$73,conditions!$8:$8,"&lt;="&amp;IS$9,conditions!$9:$9,"&gt;="&amp;IS$9)-SUMIFS(conditions!$71:$71,conditions!$8:$8,"&lt;="&amp;IS$9,conditions!$9:$9,"&gt;="&amp;IS$9),conditions!$9:$9,"&gt;="&amp;IS$9-SUMIFS(conditions!$73:$73,conditions!$8:$8,"&lt;="&amp;IS$9,conditions!$9:$9,"&gt;="&amp;IS$9)-SUMIFS(conditions!$71:$71,conditions!$8:$8,"&lt;="&amp;IS$9,conditions!$9:$9,"&gt;="&amp;IS$9))))</f>
        <v>3.4342169400000024</v>
      </c>
      <c r="IT101" s="37">
        <f>IF(IT$9="",0,IF(IT$9-SUMIFS(conditions!$73:$73,conditions!$8:$8,"&lt;="&amp;IT$9,conditions!$9:$9,"&gt;="&amp;IT$9)-SUMIFS(conditions!$71:$71,conditions!$8:$8,"&lt;="&amp;IT$9,conditions!$9:$9,"&gt;="&amp;IT$9)&lt;$U$9,SUMIFS(20:20,$9:$9,IT$9-SUMIFS(conditions!$73:$73,conditions!$8:$8,"&lt;="&amp;IT$9,conditions!$9:$9,"&gt;="&amp;IT$9))*conditions!$U$69*conditions!$U$72,SUMIFS(20:20,$9:$9,IT$9-SUMIFS(conditions!$73:$73,conditions!$8:$8,"&lt;="&amp;IT$9,conditions!$9:$9,"&gt;="&amp;IT$9))*SUMIFS(conditions!$69:$69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*SUMIFS(conditions!$72:$72,conditions!$8:$8,"&lt;="&amp;IT$9-SUMIFS(conditions!$73:$73,conditions!$8:$8,"&lt;="&amp;IT$9,conditions!$9:$9,"&gt;="&amp;IT$9)-SUMIFS(conditions!$71:$71,conditions!$8:$8,"&lt;="&amp;IT$9,conditions!$9:$9,"&gt;="&amp;IT$9),conditions!$9:$9,"&gt;="&amp;IT$9-SUMIFS(conditions!$73:$73,conditions!$8:$8,"&lt;="&amp;IT$9,conditions!$9:$9,"&gt;="&amp;IT$9)-SUMIFS(conditions!$71:$71,conditions!$8:$8,"&lt;="&amp;IT$9,conditions!$9:$9,"&gt;="&amp;IT$9))))</f>
        <v>3.4342169400000024</v>
      </c>
      <c r="IU101" s="37">
        <f>IF(IU$9="",0,IF(IU$9-SUMIFS(conditions!$73:$73,conditions!$8:$8,"&lt;="&amp;IU$9,conditions!$9:$9,"&gt;="&amp;IU$9)-SUMIFS(conditions!$71:$71,conditions!$8:$8,"&lt;="&amp;IU$9,conditions!$9:$9,"&gt;="&amp;IU$9)&lt;$U$9,SUMIFS(20:20,$9:$9,IU$9-SUMIFS(conditions!$73:$73,conditions!$8:$8,"&lt;="&amp;IU$9,conditions!$9:$9,"&gt;="&amp;IU$9))*conditions!$U$69*conditions!$U$72,SUMIFS(20:20,$9:$9,IU$9-SUMIFS(conditions!$73:$73,conditions!$8:$8,"&lt;="&amp;IU$9,conditions!$9:$9,"&gt;="&amp;IU$9))*SUMIFS(conditions!$69:$69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*SUMIFS(conditions!$72:$72,conditions!$8:$8,"&lt;="&amp;IU$9-SUMIFS(conditions!$73:$73,conditions!$8:$8,"&lt;="&amp;IU$9,conditions!$9:$9,"&gt;="&amp;IU$9)-SUMIFS(conditions!$71:$71,conditions!$8:$8,"&lt;="&amp;IU$9,conditions!$9:$9,"&gt;="&amp;IU$9),conditions!$9:$9,"&gt;="&amp;IU$9-SUMIFS(conditions!$73:$73,conditions!$8:$8,"&lt;="&amp;IU$9,conditions!$9:$9,"&gt;="&amp;IU$9)-SUMIFS(conditions!$71:$71,conditions!$8:$8,"&lt;="&amp;IU$9,conditions!$9:$9,"&gt;="&amp;IU$9))))</f>
        <v>3.4342169400000024</v>
      </c>
      <c r="IV101" s="37">
        <f>IF(IV$9="",0,IF(IV$9-SUMIFS(conditions!$73:$73,conditions!$8:$8,"&lt;="&amp;IV$9,conditions!$9:$9,"&gt;="&amp;IV$9)-SUMIFS(conditions!$71:$71,conditions!$8:$8,"&lt;="&amp;IV$9,conditions!$9:$9,"&gt;="&amp;IV$9)&lt;$U$9,SUMIFS(20:20,$9:$9,IV$9-SUMIFS(conditions!$73:$73,conditions!$8:$8,"&lt;="&amp;IV$9,conditions!$9:$9,"&gt;="&amp;IV$9))*conditions!$U$69*conditions!$U$72,SUMIFS(20:20,$9:$9,IV$9-SUMIFS(conditions!$73:$73,conditions!$8:$8,"&lt;="&amp;IV$9,conditions!$9:$9,"&gt;="&amp;IV$9))*SUMIFS(conditions!$69:$69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*SUMIFS(conditions!$72:$72,conditions!$8:$8,"&lt;="&amp;IV$9-SUMIFS(conditions!$73:$73,conditions!$8:$8,"&lt;="&amp;IV$9,conditions!$9:$9,"&gt;="&amp;IV$9)-SUMIFS(conditions!$71:$71,conditions!$8:$8,"&lt;="&amp;IV$9,conditions!$9:$9,"&gt;="&amp;IV$9),conditions!$9:$9,"&gt;="&amp;IV$9-SUMIFS(conditions!$73:$73,conditions!$8:$8,"&lt;="&amp;IV$9,conditions!$9:$9,"&gt;="&amp;IV$9)-SUMIFS(conditions!$71:$71,conditions!$8:$8,"&lt;="&amp;IV$9,conditions!$9:$9,"&gt;="&amp;IV$9))))</f>
        <v>3.4342169400000024</v>
      </c>
      <c r="IW101" s="37">
        <f>IF(IW$9="",0,IF(IW$9-SUMIFS(conditions!$73:$73,conditions!$8:$8,"&lt;="&amp;IW$9,conditions!$9:$9,"&gt;="&amp;IW$9)-SUMIFS(conditions!$71:$71,conditions!$8:$8,"&lt;="&amp;IW$9,conditions!$9:$9,"&gt;="&amp;IW$9)&lt;$U$9,SUMIFS(20:20,$9:$9,IW$9-SUMIFS(conditions!$73:$73,conditions!$8:$8,"&lt;="&amp;IW$9,conditions!$9:$9,"&gt;="&amp;IW$9))*conditions!$U$69*conditions!$U$72,SUMIFS(20:20,$9:$9,IW$9-SUMIFS(conditions!$73:$73,conditions!$8:$8,"&lt;="&amp;IW$9,conditions!$9:$9,"&gt;="&amp;IW$9))*SUMIFS(conditions!$69:$69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*SUMIFS(conditions!$72:$72,conditions!$8:$8,"&lt;="&amp;IW$9-SUMIFS(conditions!$73:$73,conditions!$8:$8,"&lt;="&amp;IW$9,conditions!$9:$9,"&gt;="&amp;IW$9)-SUMIFS(conditions!$71:$71,conditions!$8:$8,"&lt;="&amp;IW$9,conditions!$9:$9,"&gt;="&amp;IW$9),conditions!$9:$9,"&gt;="&amp;IW$9-SUMIFS(conditions!$73:$73,conditions!$8:$8,"&lt;="&amp;IW$9,conditions!$9:$9,"&gt;="&amp;IW$9)-SUMIFS(conditions!$71:$71,conditions!$8:$8,"&lt;="&amp;IW$9,conditions!$9:$9,"&gt;="&amp;IW$9))))</f>
        <v>3.4342169400000024</v>
      </c>
      <c r="IX101" s="37">
        <f>IF(IX$9="",0,IF(IX$9-SUMIFS(conditions!$73:$73,conditions!$8:$8,"&lt;="&amp;IX$9,conditions!$9:$9,"&gt;="&amp;IX$9)-SUMIFS(conditions!$71:$71,conditions!$8:$8,"&lt;="&amp;IX$9,conditions!$9:$9,"&gt;="&amp;IX$9)&lt;$U$9,SUMIFS(20:20,$9:$9,IX$9-SUMIFS(conditions!$73:$73,conditions!$8:$8,"&lt;="&amp;IX$9,conditions!$9:$9,"&gt;="&amp;IX$9))*conditions!$U$69*conditions!$U$72,SUMIFS(20:20,$9:$9,IX$9-SUMIFS(conditions!$73:$73,conditions!$8:$8,"&lt;="&amp;IX$9,conditions!$9:$9,"&gt;="&amp;IX$9))*SUMIFS(conditions!$69:$69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*SUMIFS(conditions!$72:$72,conditions!$8:$8,"&lt;="&amp;IX$9-SUMIFS(conditions!$73:$73,conditions!$8:$8,"&lt;="&amp;IX$9,conditions!$9:$9,"&gt;="&amp;IX$9)-SUMIFS(conditions!$71:$71,conditions!$8:$8,"&lt;="&amp;IX$9,conditions!$9:$9,"&gt;="&amp;IX$9),conditions!$9:$9,"&gt;="&amp;IX$9-SUMIFS(conditions!$73:$73,conditions!$8:$8,"&lt;="&amp;IX$9,conditions!$9:$9,"&gt;="&amp;IX$9)-SUMIFS(conditions!$71:$71,conditions!$8:$8,"&lt;="&amp;IX$9,conditions!$9:$9,"&gt;="&amp;IX$9))))</f>
        <v>0</v>
      </c>
      <c r="IY101" s="37">
        <f>IF(IY$9="",0,IF(IY$9-SUMIFS(conditions!$73:$73,conditions!$8:$8,"&lt;="&amp;IY$9,conditions!$9:$9,"&gt;="&amp;IY$9)-SUMIFS(conditions!$71:$71,conditions!$8:$8,"&lt;="&amp;IY$9,conditions!$9:$9,"&gt;="&amp;IY$9)&lt;$U$9,SUMIFS(20:20,$9:$9,IY$9-SUMIFS(conditions!$73:$73,conditions!$8:$8,"&lt;="&amp;IY$9,conditions!$9:$9,"&gt;="&amp;IY$9))*conditions!$U$69*conditions!$U$72,SUMIFS(20:20,$9:$9,IY$9-SUMIFS(conditions!$73:$73,conditions!$8:$8,"&lt;="&amp;IY$9,conditions!$9:$9,"&gt;="&amp;IY$9))*SUMIFS(conditions!$69:$69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*SUMIFS(conditions!$72:$72,conditions!$8:$8,"&lt;="&amp;IY$9-SUMIFS(conditions!$73:$73,conditions!$8:$8,"&lt;="&amp;IY$9,conditions!$9:$9,"&gt;="&amp;IY$9)-SUMIFS(conditions!$71:$71,conditions!$8:$8,"&lt;="&amp;IY$9,conditions!$9:$9,"&gt;="&amp;IY$9),conditions!$9:$9,"&gt;="&amp;IY$9-SUMIFS(conditions!$73:$73,conditions!$8:$8,"&lt;="&amp;IY$9,conditions!$9:$9,"&gt;="&amp;IY$9)-SUMIFS(conditions!$71:$71,conditions!$8:$8,"&lt;="&amp;IY$9,conditions!$9:$9,"&gt;="&amp;IY$9))))</f>
        <v>0</v>
      </c>
      <c r="IZ101" s="37">
        <f>IF(IZ$9="",0,IF(IZ$9-SUMIFS(conditions!$73:$73,conditions!$8:$8,"&lt;="&amp;IZ$9,conditions!$9:$9,"&gt;="&amp;IZ$9)-SUMIFS(conditions!$71:$71,conditions!$8:$8,"&lt;="&amp;IZ$9,conditions!$9:$9,"&gt;="&amp;IZ$9)&lt;$U$9,SUMIFS(20:20,$9:$9,IZ$9-SUMIFS(conditions!$73:$73,conditions!$8:$8,"&lt;="&amp;IZ$9,conditions!$9:$9,"&gt;="&amp;IZ$9))*conditions!$U$69*conditions!$U$72,SUMIFS(20:20,$9:$9,IZ$9-SUMIFS(conditions!$73:$73,conditions!$8:$8,"&lt;="&amp;IZ$9,conditions!$9:$9,"&gt;="&amp;IZ$9))*SUMIFS(conditions!$69:$69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*SUMIFS(conditions!$72:$72,conditions!$8:$8,"&lt;="&amp;IZ$9-SUMIFS(conditions!$73:$73,conditions!$8:$8,"&lt;="&amp;IZ$9,conditions!$9:$9,"&gt;="&amp;IZ$9)-SUMIFS(conditions!$71:$71,conditions!$8:$8,"&lt;="&amp;IZ$9,conditions!$9:$9,"&gt;="&amp;IZ$9),conditions!$9:$9,"&gt;="&amp;IZ$9-SUMIFS(conditions!$73:$73,conditions!$8:$8,"&lt;="&amp;IZ$9,conditions!$9:$9,"&gt;="&amp;IZ$9)-SUMIFS(conditions!$71:$71,conditions!$8:$8,"&lt;="&amp;IZ$9,conditions!$9:$9,"&gt;="&amp;IZ$9))))</f>
        <v>3.4342169400000024</v>
      </c>
      <c r="JA101" s="37">
        <f>IF(JA$9="",0,IF(JA$9-SUMIFS(conditions!$73:$73,conditions!$8:$8,"&lt;="&amp;JA$9,conditions!$9:$9,"&gt;="&amp;JA$9)-SUMIFS(conditions!$71:$71,conditions!$8:$8,"&lt;="&amp;JA$9,conditions!$9:$9,"&gt;="&amp;JA$9)&lt;$U$9,SUMIFS(20:20,$9:$9,JA$9-SUMIFS(conditions!$73:$73,conditions!$8:$8,"&lt;="&amp;JA$9,conditions!$9:$9,"&gt;="&amp;JA$9))*conditions!$U$69*conditions!$U$72,SUMIFS(20:20,$9:$9,JA$9-SUMIFS(conditions!$73:$73,conditions!$8:$8,"&lt;="&amp;JA$9,conditions!$9:$9,"&gt;="&amp;JA$9))*SUMIFS(conditions!$69:$69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*SUMIFS(conditions!$72:$72,conditions!$8:$8,"&lt;="&amp;JA$9-SUMIFS(conditions!$73:$73,conditions!$8:$8,"&lt;="&amp;JA$9,conditions!$9:$9,"&gt;="&amp;JA$9)-SUMIFS(conditions!$71:$71,conditions!$8:$8,"&lt;="&amp;JA$9,conditions!$9:$9,"&gt;="&amp;JA$9),conditions!$9:$9,"&gt;="&amp;JA$9-SUMIFS(conditions!$73:$73,conditions!$8:$8,"&lt;="&amp;JA$9,conditions!$9:$9,"&gt;="&amp;JA$9)-SUMIFS(conditions!$71:$71,conditions!$8:$8,"&lt;="&amp;JA$9,conditions!$9:$9,"&gt;="&amp;JA$9))))</f>
        <v>3.4342169400000024</v>
      </c>
      <c r="JB101" s="37">
        <f>IF(JB$9="",0,IF(JB$9-SUMIFS(conditions!$73:$73,conditions!$8:$8,"&lt;="&amp;JB$9,conditions!$9:$9,"&gt;="&amp;JB$9)-SUMIFS(conditions!$71:$71,conditions!$8:$8,"&lt;="&amp;JB$9,conditions!$9:$9,"&gt;="&amp;JB$9)&lt;$U$9,SUMIFS(20:20,$9:$9,JB$9-SUMIFS(conditions!$73:$73,conditions!$8:$8,"&lt;="&amp;JB$9,conditions!$9:$9,"&gt;="&amp;JB$9))*conditions!$U$69*conditions!$U$72,SUMIFS(20:20,$9:$9,JB$9-SUMIFS(conditions!$73:$73,conditions!$8:$8,"&lt;="&amp;JB$9,conditions!$9:$9,"&gt;="&amp;JB$9))*SUMIFS(conditions!$69:$69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*SUMIFS(conditions!$72:$72,conditions!$8:$8,"&lt;="&amp;JB$9-SUMIFS(conditions!$73:$73,conditions!$8:$8,"&lt;="&amp;JB$9,conditions!$9:$9,"&gt;="&amp;JB$9)-SUMIFS(conditions!$71:$71,conditions!$8:$8,"&lt;="&amp;JB$9,conditions!$9:$9,"&gt;="&amp;JB$9),conditions!$9:$9,"&gt;="&amp;JB$9-SUMIFS(conditions!$73:$73,conditions!$8:$8,"&lt;="&amp;JB$9,conditions!$9:$9,"&gt;="&amp;JB$9)-SUMIFS(conditions!$71:$71,conditions!$8:$8,"&lt;="&amp;JB$9,conditions!$9:$9,"&gt;="&amp;JB$9))))</f>
        <v>3.4342169400000024</v>
      </c>
      <c r="JC101" s="37">
        <f>IF(JC$9="",0,IF(JC$9-SUMIFS(conditions!$73:$73,conditions!$8:$8,"&lt;="&amp;JC$9,conditions!$9:$9,"&gt;="&amp;JC$9)-SUMIFS(conditions!$71:$71,conditions!$8:$8,"&lt;="&amp;JC$9,conditions!$9:$9,"&gt;="&amp;JC$9)&lt;$U$9,SUMIFS(20:20,$9:$9,JC$9-SUMIFS(conditions!$73:$73,conditions!$8:$8,"&lt;="&amp;JC$9,conditions!$9:$9,"&gt;="&amp;JC$9))*conditions!$U$69*conditions!$U$72,SUMIFS(20:20,$9:$9,JC$9-SUMIFS(conditions!$73:$73,conditions!$8:$8,"&lt;="&amp;JC$9,conditions!$9:$9,"&gt;="&amp;JC$9))*SUMIFS(conditions!$69:$69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*SUMIFS(conditions!$72:$72,conditions!$8:$8,"&lt;="&amp;JC$9-SUMIFS(conditions!$73:$73,conditions!$8:$8,"&lt;="&amp;JC$9,conditions!$9:$9,"&gt;="&amp;JC$9)-SUMIFS(conditions!$71:$71,conditions!$8:$8,"&lt;="&amp;JC$9,conditions!$9:$9,"&gt;="&amp;JC$9),conditions!$9:$9,"&gt;="&amp;JC$9-SUMIFS(conditions!$73:$73,conditions!$8:$8,"&lt;="&amp;JC$9,conditions!$9:$9,"&gt;="&amp;JC$9)-SUMIFS(conditions!$71:$71,conditions!$8:$8,"&lt;="&amp;JC$9,conditions!$9:$9,"&gt;="&amp;JC$9))))</f>
        <v>3.4342169400000024</v>
      </c>
      <c r="JD101" s="37">
        <f>IF(JD$9="",0,IF(JD$9-SUMIFS(conditions!$73:$73,conditions!$8:$8,"&lt;="&amp;JD$9,conditions!$9:$9,"&gt;="&amp;JD$9)-SUMIFS(conditions!$71:$71,conditions!$8:$8,"&lt;="&amp;JD$9,conditions!$9:$9,"&gt;="&amp;JD$9)&lt;$U$9,SUMIFS(20:20,$9:$9,JD$9-SUMIFS(conditions!$73:$73,conditions!$8:$8,"&lt;="&amp;JD$9,conditions!$9:$9,"&gt;="&amp;JD$9))*conditions!$U$69*conditions!$U$72,SUMIFS(20:20,$9:$9,JD$9-SUMIFS(conditions!$73:$73,conditions!$8:$8,"&lt;="&amp;JD$9,conditions!$9:$9,"&gt;="&amp;JD$9))*SUMIFS(conditions!$69:$69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*SUMIFS(conditions!$72:$72,conditions!$8:$8,"&lt;="&amp;JD$9-SUMIFS(conditions!$73:$73,conditions!$8:$8,"&lt;="&amp;JD$9,conditions!$9:$9,"&gt;="&amp;JD$9)-SUMIFS(conditions!$71:$71,conditions!$8:$8,"&lt;="&amp;JD$9,conditions!$9:$9,"&gt;="&amp;JD$9),conditions!$9:$9,"&gt;="&amp;JD$9-SUMIFS(conditions!$73:$73,conditions!$8:$8,"&lt;="&amp;JD$9,conditions!$9:$9,"&gt;="&amp;JD$9)-SUMIFS(conditions!$71:$71,conditions!$8:$8,"&lt;="&amp;JD$9,conditions!$9:$9,"&gt;="&amp;JD$9))))</f>
        <v>3.4342169400000024</v>
      </c>
      <c r="JE101" s="37">
        <f>IF(JE$9="",0,IF(JE$9-SUMIFS(conditions!$73:$73,conditions!$8:$8,"&lt;="&amp;JE$9,conditions!$9:$9,"&gt;="&amp;JE$9)-SUMIFS(conditions!$71:$71,conditions!$8:$8,"&lt;="&amp;JE$9,conditions!$9:$9,"&gt;="&amp;JE$9)&lt;$U$9,SUMIFS(20:20,$9:$9,JE$9-SUMIFS(conditions!$73:$73,conditions!$8:$8,"&lt;="&amp;JE$9,conditions!$9:$9,"&gt;="&amp;JE$9))*conditions!$U$69*conditions!$U$72,SUMIFS(20:20,$9:$9,JE$9-SUMIFS(conditions!$73:$73,conditions!$8:$8,"&lt;="&amp;JE$9,conditions!$9:$9,"&gt;="&amp;JE$9))*SUMIFS(conditions!$69:$69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*SUMIFS(conditions!$72:$72,conditions!$8:$8,"&lt;="&amp;JE$9-SUMIFS(conditions!$73:$73,conditions!$8:$8,"&lt;="&amp;JE$9,conditions!$9:$9,"&gt;="&amp;JE$9)-SUMIFS(conditions!$71:$71,conditions!$8:$8,"&lt;="&amp;JE$9,conditions!$9:$9,"&gt;="&amp;JE$9),conditions!$9:$9,"&gt;="&amp;JE$9-SUMIFS(conditions!$73:$73,conditions!$8:$8,"&lt;="&amp;JE$9,conditions!$9:$9,"&gt;="&amp;JE$9)-SUMIFS(conditions!$71:$71,conditions!$8:$8,"&lt;="&amp;JE$9,conditions!$9:$9,"&gt;="&amp;JE$9))))</f>
        <v>0</v>
      </c>
      <c r="JF101" s="37">
        <f>IF(JF$9="",0,IF(JF$9-SUMIFS(conditions!$73:$73,conditions!$8:$8,"&lt;="&amp;JF$9,conditions!$9:$9,"&gt;="&amp;JF$9)-SUMIFS(conditions!$71:$71,conditions!$8:$8,"&lt;="&amp;JF$9,conditions!$9:$9,"&gt;="&amp;JF$9)&lt;$U$9,SUMIFS(20:20,$9:$9,JF$9-SUMIFS(conditions!$73:$73,conditions!$8:$8,"&lt;="&amp;JF$9,conditions!$9:$9,"&gt;="&amp;JF$9))*conditions!$U$69*conditions!$U$72,SUMIFS(20:20,$9:$9,JF$9-SUMIFS(conditions!$73:$73,conditions!$8:$8,"&lt;="&amp;JF$9,conditions!$9:$9,"&gt;="&amp;JF$9))*SUMIFS(conditions!$69:$69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*SUMIFS(conditions!$72:$72,conditions!$8:$8,"&lt;="&amp;JF$9-SUMIFS(conditions!$73:$73,conditions!$8:$8,"&lt;="&amp;JF$9,conditions!$9:$9,"&gt;="&amp;JF$9)-SUMIFS(conditions!$71:$71,conditions!$8:$8,"&lt;="&amp;JF$9,conditions!$9:$9,"&gt;="&amp;JF$9),conditions!$9:$9,"&gt;="&amp;JF$9-SUMIFS(conditions!$73:$73,conditions!$8:$8,"&lt;="&amp;JF$9,conditions!$9:$9,"&gt;="&amp;JF$9)-SUMIFS(conditions!$71:$71,conditions!$8:$8,"&lt;="&amp;JF$9,conditions!$9:$9,"&gt;="&amp;JF$9))))</f>
        <v>0</v>
      </c>
      <c r="JG101" s="37">
        <f>IF(JG$9="",0,IF(JG$9-SUMIFS(conditions!$73:$73,conditions!$8:$8,"&lt;="&amp;JG$9,conditions!$9:$9,"&gt;="&amp;JG$9)-SUMIFS(conditions!$71:$71,conditions!$8:$8,"&lt;="&amp;JG$9,conditions!$9:$9,"&gt;="&amp;JG$9)&lt;$U$9,SUMIFS(20:20,$9:$9,JG$9-SUMIFS(conditions!$73:$73,conditions!$8:$8,"&lt;="&amp;JG$9,conditions!$9:$9,"&gt;="&amp;JG$9))*conditions!$U$69*conditions!$U$72,SUMIFS(20:20,$9:$9,JG$9-SUMIFS(conditions!$73:$73,conditions!$8:$8,"&lt;="&amp;JG$9,conditions!$9:$9,"&gt;="&amp;JG$9))*SUMIFS(conditions!$69:$69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*SUMIFS(conditions!$72:$72,conditions!$8:$8,"&lt;="&amp;JG$9-SUMIFS(conditions!$73:$73,conditions!$8:$8,"&lt;="&amp;JG$9,conditions!$9:$9,"&gt;="&amp;JG$9)-SUMIFS(conditions!$71:$71,conditions!$8:$8,"&lt;="&amp;JG$9,conditions!$9:$9,"&gt;="&amp;JG$9),conditions!$9:$9,"&gt;="&amp;JG$9-SUMIFS(conditions!$73:$73,conditions!$8:$8,"&lt;="&amp;JG$9,conditions!$9:$9,"&gt;="&amp;JG$9)-SUMIFS(conditions!$71:$71,conditions!$8:$8,"&lt;="&amp;JG$9,conditions!$9:$9,"&gt;="&amp;JG$9))))</f>
        <v>3.4342169400000024</v>
      </c>
      <c r="JH101" s="37">
        <f>IF(JH$9="",0,IF(JH$9-SUMIFS(conditions!$73:$73,conditions!$8:$8,"&lt;="&amp;JH$9,conditions!$9:$9,"&gt;="&amp;JH$9)-SUMIFS(conditions!$71:$71,conditions!$8:$8,"&lt;="&amp;JH$9,conditions!$9:$9,"&gt;="&amp;JH$9)&lt;$U$9,SUMIFS(20:20,$9:$9,JH$9-SUMIFS(conditions!$73:$73,conditions!$8:$8,"&lt;="&amp;JH$9,conditions!$9:$9,"&gt;="&amp;JH$9))*conditions!$U$69*conditions!$U$72,SUMIFS(20:20,$9:$9,JH$9-SUMIFS(conditions!$73:$73,conditions!$8:$8,"&lt;="&amp;JH$9,conditions!$9:$9,"&gt;="&amp;JH$9))*SUMIFS(conditions!$69:$69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*SUMIFS(conditions!$72:$72,conditions!$8:$8,"&lt;="&amp;JH$9-SUMIFS(conditions!$73:$73,conditions!$8:$8,"&lt;="&amp;JH$9,conditions!$9:$9,"&gt;="&amp;JH$9)-SUMIFS(conditions!$71:$71,conditions!$8:$8,"&lt;="&amp;JH$9,conditions!$9:$9,"&gt;="&amp;JH$9),conditions!$9:$9,"&gt;="&amp;JH$9-SUMIFS(conditions!$73:$73,conditions!$8:$8,"&lt;="&amp;JH$9,conditions!$9:$9,"&gt;="&amp;JH$9)-SUMIFS(conditions!$71:$71,conditions!$8:$8,"&lt;="&amp;JH$9,conditions!$9:$9,"&gt;="&amp;JH$9))))</f>
        <v>3.4342169400000024</v>
      </c>
      <c r="JI101" s="37">
        <f>IF(JI$9="",0,IF(JI$9-SUMIFS(conditions!$73:$73,conditions!$8:$8,"&lt;="&amp;JI$9,conditions!$9:$9,"&gt;="&amp;JI$9)-SUMIFS(conditions!$71:$71,conditions!$8:$8,"&lt;="&amp;JI$9,conditions!$9:$9,"&gt;="&amp;JI$9)&lt;$U$9,SUMIFS(20:20,$9:$9,JI$9-SUMIFS(conditions!$73:$73,conditions!$8:$8,"&lt;="&amp;JI$9,conditions!$9:$9,"&gt;="&amp;JI$9))*conditions!$U$69*conditions!$U$72,SUMIFS(20:20,$9:$9,JI$9-SUMIFS(conditions!$73:$73,conditions!$8:$8,"&lt;="&amp;JI$9,conditions!$9:$9,"&gt;="&amp;JI$9))*SUMIFS(conditions!$69:$69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*SUMIFS(conditions!$72:$72,conditions!$8:$8,"&lt;="&amp;JI$9-SUMIFS(conditions!$73:$73,conditions!$8:$8,"&lt;="&amp;JI$9,conditions!$9:$9,"&gt;="&amp;JI$9)-SUMIFS(conditions!$71:$71,conditions!$8:$8,"&lt;="&amp;JI$9,conditions!$9:$9,"&gt;="&amp;JI$9),conditions!$9:$9,"&gt;="&amp;JI$9-SUMIFS(conditions!$73:$73,conditions!$8:$8,"&lt;="&amp;JI$9,conditions!$9:$9,"&gt;="&amp;JI$9)-SUMIFS(conditions!$71:$71,conditions!$8:$8,"&lt;="&amp;JI$9,conditions!$9:$9,"&gt;="&amp;JI$9))))</f>
        <v>3.4342169400000024</v>
      </c>
      <c r="JJ101" s="37">
        <f>IF(JJ$9="",0,IF(JJ$9-SUMIFS(conditions!$73:$73,conditions!$8:$8,"&lt;="&amp;JJ$9,conditions!$9:$9,"&gt;="&amp;JJ$9)-SUMIFS(conditions!$71:$71,conditions!$8:$8,"&lt;="&amp;JJ$9,conditions!$9:$9,"&gt;="&amp;JJ$9)&lt;$U$9,SUMIFS(20:20,$9:$9,JJ$9-SUMIFS(conditions!$73:$73,conditions!$8:$8,"&lt;="&amp;JJ$9,conditions!$9:$9,"&gt;="&amp;JJ$9))*conditions!$U$69*conditions!$U$72,SUMIFS(20:20,$9:$9,JJ$9-SUMIFS(conditions!$73:$73,conditions!$8:$8,"&lt;="&amp;JJ$9,conditions!$9:$9,"&gt;="&amp;JJ$9))*SUMIFS(conditions!$69:$69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*SUMIFS(conditions!$72:$72,conditions!$8:$8,"&lt;="&amp;JJ$9-SUMIFS(conditions!$73:$73,conditions!$8:$8,"&lt;="&amp;JJ$9,conditions!$9:$9,"&gt;="&amp;JJ$9)-SUMIFS(conditions!$71:$71,conditions!$8:$8,"&lt;="&amp;JJ$9,conditions!$9:$9,"&gt;="&amp;JJ$9),conditions!$9:$9,"&gt;="&amp;JJ$9-SUMIFS(conditions!$73:$73,conditions!$8:$8,"&lt;="&amp;JJ$9,conditions!$9:$9,"&gt;="&amp;JJ$9)-SUMIFS(conditions!$71:$71,conditions!$8:$8,"&lt;="&amp;JJ$9,conditions!$9:$9,"&gt;="&amp;JJ$9))))</f>
        <v>3.4342169400000024</v>
      </c>
      <c r="JK101" s="37">
        <f>IF(JK$9="",0,IF(JK$9-SUMIFS(conditions!$73:$73,conditions!$8:$8,"&lt;="&amp;JK$9,conditions!$9:$9,"&gt;="&amp;JK$9)-SUMIFS(conditions!$71:$71,conditions!$8:$8,"&lt;="&amp;JK$9,conditions!$9:$9,"&gt;="&amp;JK$9)&lt;$U$9,SUMIFS(20:20,$9:$9,JK$9-SUMIFS(conditions!$73:$73,conditions!$8:$8,"&lt;="&amp;JK$9,conditions!$9:$9,"&gt;="&amp;JK$9))*conditions!$U$69*conditions!$U$72,SUMIFS(20:20,$9:$9,JK$9-SUMIFS(conditions!$73:$73,conditions!$8:$8,"&lt;="&amp;JK$9,conditions!$9:$9,"&gt;="&amp;JK$9))*SUMIFS(conditions!$69:$69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*SUMIFS(conditions!$72:$72,conditions!$8:$8,"&lt;="&amp;JK$9-SUMIFS(conditions!$73:$73,conditions!$8:$8,"&lt;="&amp;JK$9,conditions!$9:$9,"&gt;="&amp;JK$9)-SUMIFS(conditions!$71:$71,conditions!$8:$8,"&lt;="&amp;JK$9,conditions!$9:$9,"&gt;="&amp;JK$9),conditions!$9:$9,"&gt;="&amp;JK$9-SUMIFS(conditions!$73:$73,conditions!$8:$8,"&lt;="&amp;JK$9,conditions!$9:$9,"&gt;="&amp;JK$9)-SUMIFS(conditions!$71:$71,conditions!$8:$8,"&lt;="&amp;JK$9,conditions!$9:$9,"&gt;="&amp;JK$9))))</f>
        <v>3.4342169400000024</v>
      </c>
      <c r="JL101" s="37">
        <f>IF(JL$9="",0,IF(JL$9-SUMIFS(conditions!$73:$73,conditions!$8:$8,"&lt;="&amp;JL$9,conditions!$9:$9,"&gt;="&amp;JL$9)-SUMIFS(conditions!$71:$71,conditions!$8:$8,"&lt;="&amp;JL$9,conditions!$9:$9,"&gt;="&amp;JL$9)&lt;$U$9,SUMIFS(20:20,$9:$9,JL$9-SUMIFS(conditions!$73:$73,conditions!$8:$8,"&lt;="&amp;JL$9,conditions!$9:$9,"&gt;="&amp;JL$9))*conditions!$U$69*conditions!$U$72,SUMIFS(20:20,$9:$9,JL$9-SUMIFS(conditions!$73:$73,conditions!$8:$8,"&lt;="&amp;JL$9,conditions!$9:$9,"&gt;="&amp;JL$9))*SUMIFS(conditions!$69:$69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*SUMIFS(conditions!$72:$72,conditions!$8:$8,"&lt;="&amp;JL$9-SUMIFS(conditions!$73:$73,conditions!$8:$8,"&lt;="&amp;JL$9,conditions!$9:$9,"&gt;="&amp;JL$9)-SUMIFS(conditions!$71:$71,conditions!$8:$8,"&lt;="&amp;JL$9,conditions!$9:$9,"&gt;="&amp;JL$9),conditions!$9:$9,"&gt;="&amp;JL$9-SUMIFS(conditions!$73:$73,conditions!$8:$8,"&lt;="&amp;JL$9,conditions!$9:$9,"&gt;="&amp;JL$9)-SUMIFS(conditions!$71:$71,conditions!$8:$8,"&lt;="&amp;JL$9,conditions!$9:$9,"&gt;="&amp;JL$9))))</f>
        <v>0</v>
      </c>
      <c r="JM101" s="37">
        <f>IF(JM$9="",0,IF(JM$9-SUMIFS(conditions!$73:$73,conditions!$8:$8,"&lt;="&amp;JM$9,conditions!$9:$9,"&gt;="&amp;JM$9)-SUMIFS(conditions!$71:$71,conditions!$8:$8,"&lt;="&amp;JM$9,conditions!$9:$9,"&gt;="&amp;JM$9)&lt;$U$9,SUMIFS(20:20,$9:$9,JM$9-SUMIFS(conditions!$73:$73,conditions!$8:$8,"&lt;="&amp;JM$9,conditions!$9:$9,"&gt;="&amp;JM$9))*conditions!$U$69*conditions!$U$72,SUMIFS(20:20,$9:$9,JM$9-SUMIFS(conditions!$73:$73,conditions!$8:$8,"&lt;="&amp;JM$9,conditions!$9:$9,"&gt;="&amp;JM$9))*SUMIFS(conditions!$69:$69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*SUMIFS(conditions!$72:$72,conditions!$8:$8,"&lt;="&amp;JM$9-SUMIFS(conditions!$73:$73,conditions!$8:$8,"&lt;="&amp;JM$9,conditions!$9:$9,"&gt;="&amp;JM$9)-SUMIFS(conditions!$71:$71,conditions!$8:$8,"&lt;="&amp;JM$9,conditions!$9:$9,"&gt;="&amp;JM$9),conditions!$9:$9,"&gt;="&amp;JM$9-SUMIFS(conditions!$73:$73,conditions!$8:$8,"&lt;="&amp;JM$9,conditions!$9:$9,"&gt;="&amp;JM$9)-SUMIFS(conditions!$71:$71,conditions!$8:$8,"&lt;="&amp;JM$9,conditions!$9:$9,"&gt;="&amp;JM$9))))</f>
        <v>0</v>
      </c>
      <c r="JN101" s="37">
        <f>IF(JN$9="",0,IF(JN$9-SUMIFS(conditions!$73:$73,conditions!$8:$8,"&lt;="&amp;JN$9,conditions!$9:$9,"&gt;="&amp;JN$9)-SUMIFS(conditions!$71:$71,conditions!$8:$8,"&lt;="&amp;JN$9,conditions!$9:$9,"&gt;="&amp;JN$9)&lt;$U$9,SUMIFS(20:20,$9:$9,JN$9-SUMIFS(conditions!$73:$73,conditions!$8:$8,"&lt;="&amp;JN$9,conditions!$9:$9,"&gt;="&amp;JN$9))*conditions!$U$69*conditions!$U$72,SUMIFS(20:20,$9:$9,JN$9-SUMIFS(conditions!$73:$73,conditions!$8:$8,"&lt;="&amp;JN$9,conditions!$9:$9,"&gt;="&amp;JN$9))*SUMIFS(conditions!$69:$69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*SUMIFS(conditions!$72:$72,conditions!$8:$8,"&lt;="&amp;JN$9-SUMIFS(conditions!$73:$73,conditions!$8:$8,"&lt;="&amp;JN$9,conditions!$9:$9,"&gt;="&amp;JN$9)-SUMIFS(conditions!$71:$71,conditions!$8:$8,"&lt;="&amp;JN$9,conditions!$9:$9,"&gt;="&amp;JN$9),conditions!$9:$9,"&gt;="&amp;JN$9-SUMIFS(conditions!$73:$73,conditions!$8:$8,"&lt;="&amp;JN$9,conditions!$9:$9,"&gt;="&amp;JN$9)-SUMIFS(conditions!$71:$71,conditions!$8:$8,"&lt;="&amp;JN$9,conditions!$9:$9,"&gt;="&amp;JN$9))))</f>
        <v>3.4342169400000024</v>
      </c>
      <c r="JO101" s="37">
        <f>IF(JO$9="",0,IF(JO$9-SUMIFS(conditions!$73:$73,conditions!$8:$8,"&lt;="&amp;JO$9,conditions!$9:$9,"&gt;="&amp;JO$9)-SUMIFS(conditions!$71:$71,conditions!$8:$8,"&lt;="&amp;JO$9,conditions!$9:$9,"&gt;="&amp;JO$9)&lt;$U$9,SUMIFS(20:20,$9:$9,JO$9-SUMIFS(conditions!$73:$73,conditions!$8:$8,"&lt;="&amp;JO$9,conditions!$9:$9,"&gt;="&amp;JO$9))*conditions!$U$69*conditions!$U$72,SUMIFS(20:20,$9:$9,JO$9-SUMIFS(conditions!$73:$73,conditions!$8:$8,"&lt;="&amp;JO$9,conditions!$9:$9,"&gt;="&amp;JO$9))*SUMIFS(conditions!$69:$69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*SUMIFS(conditions!$72:$72,conditions!$8:$8,"&lt;="&amp;JO$9-SUMIFS(conditions!$73:$73,conditions!$8:$8,"&lt;="&amp;JO$9,conditions!$9:$9,"&gt;="&amp;JO$9)-SUMIFS(conditions!$71:$71,conditions!$8:$8,"&lt;="&amp;JO$9,conditions!$9:$9,"&gt;="&amp;JO$9),conditions!$9:$9,"&gt;="&amp;JO$9-SUMIFS(conditions!$73:$73,conditions!$8:$8,"&lt;="&amp;JO$9,conditions!$9:$9,"&gt;="&amp;JO$9)-SUMIFS(conditions!$71:$71,conditions!$8:$8,"&lt;="&amp;JO$9,conditions!$9:$9,"&gt;="&amp;JO$9))))</f>
        <v>3.4342169400000024</v>
      </c>
      <c r="JP101" s="37">
        <f>IF(JP$9="",0,IF(JP$9-SUMIFS(conditions!$73:$73,conditions!$8:$8,"&lt;="&amp;JP$9,conditions!$9:$9,"&gt;="&amp;JP$9)-SUMIFS(conditions!$71:$71,conditions!$8:$8,"&lt;="&amp;JP$9,conditions!$9:$9,"&gt;="&amp;JP$9)&lt;$U$9,SUMIFS(20:20,$9:$9,JP$9-SUMIFS(conditions!$73:$73,conditions!$8:$8,"&lt;="&amp;JP$9,conditions!$9:$9,"&gt;="&amp;JP$9))*conditions!$U$69*conditions!$U$72,SUMIFS(20:20,$9:$9,JP$9-SUMIFS(conditions!$73:$73,conditions!$8:$8,"&lt;="&amp;JP$9,conditions!$9:$9,"&gt;="&amp;JP$9))*SUMIFS(conditions!$69:$69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*SUMIFS(conditions!$72:$72,conditions!$8:$8,"&lt;="&amp;JP$9-SUMIFS(conditions!$73:$73,conditions!$8:$8,"&lt;="&amp;JP$9,conditions!$9:$9,"&gt;="&amp;JP$9)-SUMIFS(conditions!$71:$71,conditions!$8:$8,"&lt;="&amp;JP$9,conditions!$9:$9,"&gt;="&amp;JP$9),conditions!$9:$9,"&gt;="&amp;JP$9-SUMIFS(conditions!$73:$73,conditions!$8:$8,"&lt;="&amp;JP$9,conditions!$9:$9,"&gt;="&amp;JP$9)-SUMIFS(conditions!$71:$71,conditions!$8:$8,"&lt;="&amp;JP$9,conditions!$9:$9,"&gt;="&amp;JP$9))))</f>
        <v>3.4342169400000024</v>
      </c>
      <c r="JQ101" s="37">
        <f>IF(JQ$9="",0,IF(JQ$9-SUMIFS(conditions!$73:$73,conditions!$8:$8,"&lt;="&amp;JQ$9,conditions!$9:$9,"&gt;="&amp;JQ$9)-SUMIFS(conditions!$71:$71,conditions!$8:$8,"&lt;="&amp;JQ$9,conditions!$9:$9,"&gt;="&amp;JQ$9)&lt;$U$9,SUMIFS(20:20,$9:$9,JQ$9-SUMIFS(conditions!$73:$73,conditions!$8:$8,"&lt;="&amp;JQ$9,conditions!$9:$9,"&gt;="&amp;JQ$9))*conditions!$U$69*conditions!$U$72,SUMIFS(20:20,$9:$9,JQ$9-SUMIFS(conditions!$73:$73,conditions!$8:$8,"&lt;="&amp;JQ$9,conditions!$9:$9,"&gt;="&amp;JQ$9))*SUMIFS(conditions!$69:$69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*SUMIFS(conditions!$72:$72,conditions!$8:$8,"&lt;="&amp;JQ$9-SUMIFS(conditions!$73:$73,conditions!$8:$8,"&lt;="&amp;JQ$9,conditions!$9:$9,"&gt;="&amp;JQ$9)-SUMIFS(conditions!$71:$71,conditions!$8:$8,"&lt;="&amp;JQ$9,conditions!$9:$9,"&gt;="&amp;JQ$9),conditions!$9:$9,"&gt;="&amp;JQ$9-SUMIFS(conditions!$73:$73,conditions!$8:$8,"&lt;="&amp;JQ$9,conditions!$9:$9,"&gt;="&amp;JQ$9)-SUMIFS(conditions!$71:$71,conditions!$8:$8,"&lt;="&amp;JQ$9,conditions!$9:$9,"&gt;="&amp;JQ$9))))</f>
        <v>3.4342169400000024</v>
      </c>
      <c r="JR101" s="37">
        <f>IF(JR$9="",0,IF(JR$9-SUMIFS(conditions!$73:$73,conditions!$8:$8,"&lt;="&amp;JR$9,conditions!$9:$9,"&gt;="&amp;JR$9)-SUMIFS(conditions!$71:$71,conditions!$8:$8,"&lt;="&amp;JR$9,conditions!$9:$9,"&gt;="&amp;JR$9)&lt;$U$9,SUMIFS(20:20,$9:$9,JR$9-SUMIFS(conditions!$73:$73,conditions!$8:$8,"&lt;="&amp;JR$9,conditions!$9:$9,"&gt;="&amp;JR$9))*conditions!$U$69*conditions!$U$72,SUMIFS(20:20,$9:$9,JR$9-SUMIFS(conditions!$73:$73,conditions!$8:$8,"&lt;="&amp;JR$9,conditions!$9:$9,"&gt;="&amp;JR$9))*SUMIFS(conditions!$69:$69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*SUMIFS(conditions!$72:$72,conditions!$8:$8,"&lt;="&amp;JR$9-SUMIFS(conditions!$73:$73,conditions!$8:$8,"&lt;="&amp;JR$9,conditions!$9:$9,"&gt;="&amp;JR$9)-SUMIFS(conditions!$71:$71,conditions!$8:$8,"&lt;="&amp;JR$9,conditions!$9:$9,"&gt;="&amp;JR$9),conditions!$9:$9,"&gt;="&amp;JR$9-SUMIFS(conditions!$73:$73,conditions!$8:$8,"&lt;="&amp;JR$9,conditions!$9:$9,"&gt;="&amp;JR$9)-SUMIFS(conditions!$71:$71,conditions!$8:$8,"&lt;="&amp;JR$9,conditions!$9:$9,"&gt;="&amp;JR$9))))</f>
        <v>3.4342169400000024</v>
      </c>
      <c r="JS101" s="37">
        <f>IF(JS$9="",0,IF(JS$9-SUMIFS(conditions!$73:$73,conditions!$8:$8,"&lt;="&amp;JS$9,conditions!$9:$9,"&gt;="&amp;JS$9)-SUMIFS(conditions!$71:$71,conditions!$8:$8,"&lt;="&amp;JS$9,conditions!$9:$9,"&gt;="&amp;JS$9)&lt;$U$9,SUMIFS(20:20,$9:$9,JS$9-SUMIFS(conditions!$73:$73,conditions!$8:$8,"&lt;="&amp;JS$9,conditions!$9:$9,"&gt;="&amp;JS$9))*conditions!$U$69*conditions!$U$72,SUMIFS(20:20,$9:$9,JS$9-SUMIFS(conditions!$73:$73,conditions!$8:$8,"&lt;="&amp;JS$9,conditions!$9:$9,"&gt;="&amp;JS$9))*SUMIFS(conditions!$69:$69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*SUMIFS(conditions!$72:$72,conditions!$8:$8,"&lt;="&amp;JS$9-SUMIFS(conditions!$73:$73,conditions!$8:$8,"&lt;="&amp;JS$9,conditions!$9:$9,"&gt;="&amp;JS$9)-SUMIFS(conditions!$71:$71,conditions!$8:$8,"&lt;="&amp;JS$9,conditions!$9:$9,"&gt;="&amp;JS$9),conditions!$9:$9,"&gt;="&amp;JS$9-SUMIFS(conditions!$73:$73,conditions!$8:$8,"&lt;="&amp;JS$9,conditions!$9:$9,"&gt;="&amp;JS$9)-SUMIFS(conditions!$71:$71,conditions!$8:$8,"&lt;="&amp;JS$9,conditions!$9:$9,"&gt;="&amp;JS$9))))</f>
        <v>0</v>
      </c>
      <c r="JT101" s="37">
        <f>IF(JT$9="",0,IF(JT$9-SUMIFS(conditions!$73:$73,conditions!$8:$8,"&lt;="&amp;JT$9,conditions!$9:$9,"&gt;="&amp;JT$9)-SUMIFS(conditions!$71:$71,conditions!$8:$8,"&lt;="&amp;JT$9,conditions!$9:$9,"&gt;="&amp;JT$9)&lt;$U$9,SUMIFS(20:20,$9:$9,JT$9-SUMIFS(conditions!$73:$73,conditions!$8:$8,"&lt;="&amp;JT$9,conditions!$9:$9,"&gt;="&amp;JT$9))*conditions!$U$69*conditions!$U$72,SUMIFS(20:20,$9:$9,JT$9-SUMIFS(conditions!$73:$73,conditions!$8:$8,"&lt;="&amp;JT$9,conditions!$9:$9,"&gt;="&amp;JT$9))*SUMIFS(conditions!$69:$69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*SUMIFS(conditions!$72:$72,conditions!$8:$8,"&lt;="&amp;JT$9-SUMIFS(conditions!$73:$73,conditions!$8:$8,"&lt;="&amp;JT$9,conditions!$9:$9,"&gt;="&amp;JT$9)-SUMIFS(conditions!$71:$71,conditions!$8:$8,"&lt;="&amp;JT$9,conditions!$9:$9,"&gt;="&amp;JT$9),conditions!$9:$9,"&gt;="&amp;JT$9-SUMIFS(conditions!$73:$73,conditions!$8:$8,"&lt;="&amp;JT$9,conditions!$9:$9,"&gt;="&amp;JT$9)-SUMIFS(conditions!$71:$71,conditions!$8:$8,"&lt;="&amp;JT$9,conditions!$9:$9,"&gt;="&amp;JT$9))))</f>
        <v>0</v>
      </c>
      <c r="JU101" s="37">
        <f>IF(JU$9="",0,IF(JU$9-SUMIFS(conditions!$73:$73,conditions!$8:$8,"&lt;="&amp;JU$9,conditions!$9:$9,"&gt;="&amp;JU$9)-SUMIFS(conditions!$71:$71,conditions!$8:$8,"&lt;="&amp;JU$9,conditions!$9:$9,"&gt;="&amp;JU$9)&lt;$U$9,SUMIFS(20:20,$9:$9,JU$9-SUMIFS(conditions!$73:$73,conditions!$8:$8,"&lt;="&amp;JU$9,conditions!$9:$9,"&gt;="&amp;JU$9))*conditions!$U$69*conditions!$U$72,SUMIFS(20:20,$9:$9,JU$9-SUMIFS(conditions!$73:$73,conditions!$8:$8,"&lt;="&amp;JU$9,conditions!$9:$9,"&gt;="&amp;JU$9))*SUMIFS(conditions!$69:$69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*SUMIFS(conditions!$72:$72,conditions!$8:$8,"&lt;="&amp;JU$9-SUMIFS(conditions!$73:$73,conditions!$8:$8,"&lt;="&amp;JU$9,conditions!$9:$9,"&gt;="&amp;JU$9)-SUMIFS(conditions!$71:$71,conditions!$8:$8,"&lt;="&amp;JU$9,conditions!$9:$9,"&gt;="&amp;JU$9),conditions!$9:$9,"&gt;="&amp;JU$9-SUMIFS(conditions!$73:$73,conditions!$8:$8,"&lt;="&amp;JU$9,conditions!$9:$9,"&gt;="&amp;JU$9)-SUMIFS(conditions!$71:$71,conditions!$8:$8,"&lt;="&amp;JU$9,conditions!$9:$9,"&gt;="&amp;JU$9))))</f>
        <v>3.5372434482000026</v>
      </c>
      <c r="JV101" s="37">
        <f>IF(JV$9="",0,IF(JV$9-SUMIFS(conditions!$73:$73,conditions!$8:$8,"&lt;="&amp;JV$9,conditions!$9:$9,"&gt;="&amp;JV$9)-SUMIFS(conditions!$71:$71,conditions!$8:$8,"&lt;="&amp;JV$9,conditions!$9:$9,"&gt;="&amp;JV$9)&lt;$U$9,SUMIFS(20:20,$9:$9,JV$9-SUMIFS(conditions!$73:$73,conditions!$8:$8,"&lt;="&amp;JV$9,conditions!$9:$9,"&gt;="&amp;JV$9))*conditions!$U$69*conditions!$U$72,SUMIFS(20:20,$9:$9,JV$9-SUMIFS(conditions!$73:$73,conditions!$8:$8,"&lt;="&amp;JV$9,conditions!$9:$9,"&gt;="&amp;JV$9))*SUMIFS(conditions!$69:$69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*SUMIFS(conditions!$72:$72,conditions!$8:$8,"&lt;="&amp;JV$9-SUMIFS(conditions!$73:$73,conditions!$8:$8,"&lt;="&amp;JV$9,conditions!$9:$9,"&gt;="&amp;JV$9)-SUMIFS(conditions!$71:$71,conditions!$8:$8,"&lt;="&amp;JV$9,conditions!$9:$9,"&gt;="&amp;JV$9),conditions!$9:$9,"&gt;="&amp;JV$9-SUMIFS(conditions!$73:$73,conditions!$8:$8,"&lt;="&amp;JV$9,conditions!$9:$9,"&gt;="&amp;JV$9)-SUMIFS(conditions!$71:$71,conditions!$8:$8,"&lt;="&amp;JV$9,conditions!$9:$9,"&gt;="&amp;JV$9))))</f>
        <v>3.5372434482000026</v>
      </c>
      <c r="JW101" s="37">
        <f>IF(JW$9="",0,IF(JW$9-SUMIFS(conditions!$73:$73,conditions!$8:$8,"&lt;="&amp;JW$9,conditions!$9:$9,"&gt;="&amp;JW$9)-SUMIFS(conditions!$71:$71,conditions!$8:$8,"&lt;="&amp;JW$9,conditions!$9:$9,"&gt;="&amp;JW$9)&lt;$U$9,SUMIFS(20:20,$9:$9,JW$9-SUMIFS(conditions!$73:$73,conditions!$8:$8,"&lt;="&amp;JW$9,conditions!$9:$9,"&gt;="&amp;JW$9))*conditions!$U$69*conditions!$U$72,SUMIFS(20:20,$9:$9,JW$9-SUMIFS(conditions!$73:$73,conditions!$8:$8,"&lt;="&amp;JW$9,conditions!$9:$9,"&gt;="&amp;JW$9))*SUMIFS(conditions!$69:$69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*SUMIFS(conditions!$72:$72,conditions!$8:$8,"&lt;="&amp;JW$9-SUMIFS(conditions!$73:$73,conditions!$8:$8,"&lt;="&amp;JW$9,conditions!$9:$9,"&gt;="&amp;JW$9)-SUMIFS(conditions!$71:$71,conditions!$8:$8,"&lt;="&amp;JW$9,conditions!$9:$9,"&gt;="&amp;JW$9),conditions!$9:$9,"&gt;="&amp;JW$9-SUMIFS(conditions!$73:$73,conditions!$8:$8,"&lt;="&amp;JW$9,conditions!$9:$9,"&gt;="&amp;JW$9)-SUMIFS(conditions!$71:$71,conditions!$8:$8,"&lt;="&amp;JW$9,conditions!$9:$9,"&gt;="&amp;JW$9))))</f>
        <v>3.5372434482000026</v>
      </c>
      <c r="JX101" s="37">
        <f>IF(JX$9="",0,IF(JX$9-SUMIFS(conditions!$73:$73,conditions!$8:$8,"&lt;="&amp;JX$9,conditions!$9:$9,"&gt;="&amp;JX$9)-SUMIFS(conditions!$71:$71,conditions!$8:$8,"&lt;="&amp;JX$9,conditions!$9:$9,"&gt;="&amp;JX$9)&lt;$U$9,SUMIFS(20:20,$9:$9,JX$9-SUMIFS(conditions!$73:$73,conditions!$8:$8,"&lt;="&amp;JX$9,conditions!$9:$9,"&gt;="&amp;JX$9))*conditions!$U$69*conditions!$U$72,SUMIFS(20:20,$9:$9,JX$9-SUMIFS(conditions!$73:$73,conditions!$8:$8,"&lt;="&amp;JX$9,conditions!$9:$9,"&gt;="&amp;JX$9))*SUMIFS(conditions!$69:$69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*SUMIFS(conditions!$72:$72,conditions!$8:$8,"&lt;="&amp;JX$9-SUMIFS(conditions!$73:$73,conditions!$8:$8,"&lt;="&amp;JX$9,conditions!$9:$9,"&gt;="&amp;JX$9)-SUMIFS(conditions!$71:$71,conditions!$8:$8,"&lt;="&amp;JX$9,conditions!$9:$9,"&gt;="&amp;JX$9),conditions!$9:$9,"&gt;="&amp;JX$9-SUMIFS(conditions!$73:$73,conditions!$8:$8,"&lt;="&amp;JX$9,conditions!$9:$9,"&gt;="&amp;JX$9)-SUMIFS(conditions!$71:$71,conditions!$8:$8,"&lt;="&amp;JX$9,conditions!$9:$9,"&gt;="&amp;JX$9))))</f>
        <v>3.5372434482000026</v>
      </c>
      <c r="JY101" s="37">
        <f>IF(JY$9="",0,IF(JY$9-SUMIFS(conditions!$73:$73,conditions!$8:$8,"&lt;="&amp;JY$9,conditions!$9:$9,"&gt;="&amp;JY$9)-SUMIFS(conditions!$71:$71,conditions!$8:$8,"&lt;="&amp;JY$9,conditions!$9:$9,"&gt;="&amp;JY$9)&lt;$U$9,SUMIFS(20:20,$9:$9,JY$9-SUMIFS(conditions!$73:$73,conditions!$8:$8,"&lt;="&amp;JY$9,conditions!$9:$9,"&gt;="&amp;JY$9))*conditions!$U$69*conditions!$U$72,SUMIFS(20:20,$9:$9,JY$9-SUMIFS(conditions!$73:$73,conditions!$8:$8,"&lt;="&amp;JY$9,conditions!$9:$9,"&gt;="&amp;JY$9))*SUMIFS(conditions!$69:$69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*SUMIFS(conditions!$72:$72,conditions!$8:$8,"&lt;="&amp;JY$9-SUMIFS(conditions!$73:$73,conditions!$8:$8,"&lt;="&amp;JY$9,conditions!$9:$9,"&gt;="&amp;JY$9)-SUMIFS(conditions!$71:$71,conditions!$8:$8,"&lt;="&amp;JY$9,conditions!$9:$9,"&gt;="&amp;JY$9),conditions!$9:$9,"&gt;="&amp;JY$9-SUMIFS(conditions!$73:$73,conditions!$8:$8,"&lt;="&amp;JY$9,conditions!$9:$9,"&gt;="&amp;JY$9)-SUMIFS(conditions!$71:$71,conditions!$8:$8,"&lt;="&amp;JY$9,conditions!$9:$9,"&gt;="&amp;JY$9))))</f>
        <v>3.5372434482000026</v>
      </c>
      <c r="JZ101" s="37">
        <f>IF(JZ$9="",0,IF(JZ$9-SUMIFS(conditions!$73:$73,conditions!$8:$8,"&lt;="&amp;JZ$9,conditions!$9:$9,"&gt;="&amp;JZ$9)-SUMIFS(conditions!$71:$71,conditions!$8:$8,"&lt;="&amp;JZ$9,conditions!$9:$9,"&gt;="&amp;JZ$9)&lt;$U$9,SUMIFS(20:20,$9:$9,JZ$9-SUMIFS(conditions!$73:$73,conditions!$8:$8,"&lt;="&amp;JZ$9,conditions!$9:$9,"&gt;="&amp;JZ$9))*conditions!$U$69*conditions!$U$72,SUMIFS(20:20,$9:$9,JZ$9-SUMIFS(conditions!$73:$73,conditions!$8:$8,"&lt;="&amp;JZ$9,conditions!$9:$9,"&gt;="&amp;JZ$9))*SUMIFS(conditions!$69:$69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*SUMIFS(conditions!$72:$72,conditions!$8:$8,"&lt;="&amp;JZ$9-SUMIFS(conditions!$73:$73,conditions!$8:$8,"&lt;="&amp;JZ$9,conditions!$9:$9,"&gt;="&amp;JZ$9)-SUMIFS(conditions!$71:$71,conditions!$8:$8,"&lt;="&amp;JZ$9,conditions!$9:$9,"&gt;="&amp;JZ$9),conditions!$9:$9,"&gt;="&amp;JZ$9-SUMIFS(conditions!$73:$73,conditions!$8:$8,"&lt;="&amp;JZ$9,conditions!$9:$9,"&gt;="&amp;JZ$9)-SUMIFS(conditions!$71:$71,conditions!$8:$8,"&lt;="&amp;JZ$9,conditions!$9:$9,"&gt;="&amp;JZ$9))))</f>
        <v>0</v>
      </c>
      <c r="KA101" s="37">
        <f>IF(KA$9="",0,IF(KA$9-SUMIFS(conditions!$73:$73,conditions!$8:$8,"&lt;="&amp;KA$9,conditions!$9:$9,"&gt;="&amp;KA$9)-SUMIFS(conditions!$71:$71,conditions!$8:$8,"&lt;="&amp;KA$9,conditions!$9:$9,"&gt;="&amp;KA$9)&lt;$U$9,SUMIFS(20:20,$9:$9,KA$9-SUMIFS(conditions!$73:$73,conditions!$8:$8,"&lt;="&amp;KA$9,conditions!$9:$9,"&gt;="&amp;KA$9))*conditions!$U$69*conditions!$U$72,SUMIFS(20:20,$9:$9,KA$9-SUMIFS(conditions!$73:$73,conditions!$8:$8,"&lt;="&amp;KA$9,conditions!$9:$9,"&gt;="&amp;KA$9))*SUMIFS(conditions!$69:$69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*SUMIFS(conditions!$72:$72,conditions!$8:$8,"&lt;="&amp;KA$9-SUMIFS(conditions!$73:$73,conditions!$8:$8,"&lt;="&amp;KA$9,conditions!$9:$9,"&gt;="&amp;KA$9)-SUMIFS(conditions!$71:$71,conditions!$8:$8,"&lt;="&amp;KA$9,conditions!$9:$9,"&gt;="&amp;KA$9),conditions!$9:$9,"&gt;="&amp;KA$9-SUMIFS(conditions!$73:$73,conditions!$8:$8,"&lt;="&amp;KA$9,conditions!$9:$9,"&gt;="&amp;KA$9)-SUMIFS(conditions!$71:$71,conditions!$8:$8,"&lt;="&amp;KA$9,conditions!$9:$9,"&gt;="&amp;KA$9))))</f>
        <v>0</v>
      </c>
      <c r="KB101" s="37">
        <f>IF(KB$9="",0,IF(KB$9-SUMIFS(conditions!$73:$73,conditions!$8:$8,"&lt;="&amp;KB$9,conditions!$9:$9,"&gt;="&amp;KB$9)-SUMIFS(conditions!$71:$71,conditions!$8:$8,"&lt;="&amp;KB$9,conditions!$9:$9,"&gt;="&amp;KB$9)&lt;$U$9,SUMIFS(20:20,$9:$9,KB$9-SUMIFS(conditions!$73:$73,conditions!$8:$8,"&lt;="&amp;KB$9,conditions!$9:$9,"&gt;="&amp;KB$9))*conditions!$U$69*conditions!$U$72,SUMIFS(20:20,$9:$9,KB$9-SUMIFS(conditions!$73:$73,conditions!$8:$8,"&lt;="&amp;KB$9,conditions!$9:$9,"&gt;="&amp;KB$9))*SUMIFS(conditions!$69:$69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*SUMIFS(conditions!$72:$72,conditions!$8:$8,"&lt;="&amp;KB$9-SUMIFS(conditions!$73:$73,conditions!$8:$8,"&lt;="&amp;KB$9,conditions!$9:$9,"&gt;="&amp;KB$9)-SUMIFS(conditions!$71:$71,conditions!$8:$8,"&lt;="&amp;KB$9,conditions!$9:$9,"&gt;="&amp;KB$9),conditions!$9:$9,"&gt;="&amp;KB$9-SUMIFS(conditions!$73:$73,conditions!$8:$8,"&lt;="&amp;KB$9,conditions!$9:$9,"&gt;="&amp;KB$9)-SUMIFS(conditions!$71:$71,conditions!$8:$8,"&lt;="&amp;KB$9,conditions!$9:$9,"&gt;="&amp;KB$9))))</f>
        <v>3.5372434482000026</v>
      </c>
      <c r="KC101" s="37">
        <f>IF(KC$9="",0,IF(KC$9-SUMIFS(conditions!$73:$73,conditions!$8:$8,"&lt;="&amp;KC$9,conditions!$9:$9,"&gt;="&amp;KC$9)-SUMIFS(conditions!$71:$71,conditions!$8:$8,"&lt;="&amp;KC$9,conditions!$9:$9,"&gt;="&amp;KC$9)&lt;$U$9,SUMIFS(20:20,$9:$9,KC$9-SUMIFS(conditions!$73:$73,conditions!$8:$8,"&lt;="&amp;KC$9,conditions!$9:$9,"&gt;="&amp;KC$9))*conditions!$U$69*conditions!$U$72,SUMIFS(20:20,$9:$9,KC$9-SUMIFS(conditions!$73:$73,conditions!$8:$8,"&lt;="&amp;KC$9,conditions!$9:$9,"&gt;="&amp;KC$9))*SUMIFS(conditions!$69:$69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*SUMIFS(conditions!$72:$72,conditions!$8:$8,"&lt;="&amp;KC$9-SUMIFS(conditions!$73:$73,conditions!$8:$8,"&lt;="&amp;KC$9,conditions!$9:$9,"&gt;="&amp;KC$9)-SUMIFS(conditions!$71:$71,conditions!$8:$8,"&lt;="&amp;KC$9,conditions!$9:$9,"&gt;="&amp;KC$9),conditions!$9:$9,"&gt;="&amp;KC$9-SUMIFS(conditions!$73:$73,conditions!$8:$8,"&lt;="&amp;KC$9,conditions!$9:$9,"&gt;="&amp;KC$9)-SUMIFS(conditions!$71:$71,conditions!$8:$8,"&lt;="&amp;KC$9,conditions!$9:$9,"&gt;="&amp;KC$9))))</f>
        <v>3.5372434482000026</v>
      </c>
      <c r="KD101" s="37">
        <f>IF(KD$9="",0,IF(KD$9-SUMIFS(conditions!$73:$73,conditions!$8:$8,"&lt;="&amp;KD$9,conditions!$9:$9,"&gt;="&amp;KD$9)-SUMIFS(conditions!$71:$71,conditions!$8:$8,"&lt;="&amp;KD$9,conditions!$9:$9,"&gt;="&amp;KD$9)&lt;$U$9,SUMIFS(20:20,$9:$9,KD$9-SUMIFS(conditions!$73:$73,conditions!$8:$8,"&lt;="&amp;KD$9,conditions!$9:$9,"&gt;="&amp;KD$9))*conditions!$U$69*conditions!$U$72,SUMIFS(20:20,$9:$9,KD$9-SUMIFS(conditions!$73:$73,conditions!$8:$8,"&lt;="&amp;KD$9,conditions!$9:$9,"&gt;="&amp;KD$9))*SUMIFS(conditions!$69:$69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*SUMIFS(conditions!$72:$72,conditions!$8:$8,"&lt;="&amp;KD$9-SUMIFS(conditions!$73:$73,conditions!$8:$8,"&lt;="&amp;KD$9,conditions!$9:$9,"&gt;="&amp;KD$9)-SUMIFS(conditions!$71:$71,conditions!$8:$8,"&lt;="&amp;KD$9,conditions!$9:$9,"&gt;="&amp;KD$9),conditions!$9:$9,"&gt;="&amp;KD$9-SUMIFS(conditions!$73:$73,conditions!$8:$8,"&lt;="&amp;KD$9,conditions!$9:$9,"&gt;="&amp;KD$9)-SUMIFS(conditions!$71:$71,conditions!$8:$8,"&lt;="&amp;KD$9,conditions!$9:$9,"&gt;="&amp;KD$9))))</f>
        <v>3.5372434482000026</v>
      </c>
      <c r="KE101" s="37">
        <f>IF(KE$9="",0,IF(KE$9-SUMIFS(conditions!$73:$73,conditions!$8:$8,"&lt;="&amp;KE$9,conditions!$9:$9,"&gt;="&amp;KE$9)-SUMIFS(conditions!$71:$71,conditions!$8:$8,"&lt;="&amp;KE$9,conditions!$9:$9,"&gt;="&amp;KE$9)&lt;$U$9,SUMIFS(20:20,$9:$9,KE$9-SUMIFS(conditions!$73:$73,conditions!$8:$8,"&lt;="&amp;KE$9,conditions!$9:$9,"&gt;="&amp;KE$9))*conditions!$U$69*conditions!$U$72,SUMIFS(20:20,$9:$9,KE$9-SUMIFS(conditions!$73:$73,conditions!$8:$8,"&lt;="&amp;KE$9,conditions!$9:$9,"&gt;="&amp;KE$9))*SUMIFS(conditions!$69:$69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*SUMIFS(conditions!$72:$72,conditions!$8:$8,"&lt;="&amp;KE$9-SUMIFS(conditions!$73:$73,conditions!$8:$8,"&lt;="&amp;KE$9,conditions!$9:$9,"&gt;="&amp;KE$9)-SUMIFS(conditions!$71:$71,conditions!$8:$8,"&lt;="&amp;KE$9,conditions!$9:$9,"&gt;="&amp;KE$9),conditions!$9:$9,"&gt;="&amp;KE$9-SUMIFS(conditions!$73:$73,conditions!$8:$8,"&lt;="&amp;KE$9,conditions!$9:$9,"&gt;="&amp;KE$9)-SUMIFS(conditions!$71:$71,conditions!$8:$8,"&lt;="&amp;KE$9,conditions!$9:$9,"&gt;="&amp;KE$9))))</f>
        <v>3.5372434482000026</v>
      </c>
      <c r="KF101" s="37">
        <f>IF(KF$9="",0,IF(KF$9-SUMIFS(conditions!$73:$73,conditions!$8:$8,"&lt;="&amp;KF$9,conditions!$9:$9,"&gt;="&amp;KF$9)-SUMIFS(conditions!$71:$71,conditions!$8:$8,"&lt;="&amp;KF$9,conditions!$9:$9,"&gt;="&amp;KF$9)&lt;$U$9,SUMIFS(20:20,$9:$9,KF$9-SUMIFS(conditions!$73:$73,conditions!$8:$8,"&lt;="&amp;KF$9,conditions!$9:$9,"&gt;="&amp;KF$9))*conditions!$U$69*conditions!$U$72,SUMIFS(20:20,$9:$9,KF$9-SUMIFS(conditions!$73:$73,conditions!$8:$8,"&lt;="&amp;KF$9,conditions!$9:$9,"&gt;="&amp;KF$9))*SUMIFS(conditions!$69:$69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*SUMIFS(conditions!$72:$72,conditions!$8:$8,"&lt;="&amp;KF$9-SUMIFS(conditions!$73:$73,conditions!$8:$8,"&lt;="&amp;KF$9,conditions!$9:$9,"&gt;="&amp;KF$9)-SUMIFS(conditions!$71:$71,conditions!$8:$8,"&lt;="&amp;KF$9,conditions!$9:$9,"&gt;="&amp;KF$9),conditions!$9:$9,"&gt;="&amp;KF$9-SUMIFS(conditions!$73:$73,conditions!$8:$8,"&lt;="&amp;KF$9,conditions!$9:$9,"&gt;="&amp;KF$9)-SUMIFS(conditions!$71:$71,conditions!$8:$8,"&lt;="&amp;KF$9,conditions!$9:$9,"&gt;="&amp;KF$9))))</f>
        <v>3.5372434482000026</v>
      </c>
      <c r="KG101" s="37">
        <f>IF(KG$9="",0,IF(KG$9-SUMIFS(conditions!$73:$73,conditions!$8:$8,"&lt;="&amp;KG$9,conditions!$9:$9,"&gt;="&amp;KG$9)-SUMIFS(conditions!$71:$71,conditions!$8:$8,"&lt;="&amp;KG$9,conditions!$9:$9,"&gt;="&amp;KG$9)&lt;$U$9,SUMIFS(20:20,$9:$9,KG$9-SUMIFS(conditions!$73:$73,conditions!$8:$8,"&lt;="&amp;KG$9,conditions!$9:$9,"&gt;="&amp;KG$9))*conditions!$U$69*conditions!$U$72,SUMIFS(20:20,$9:$9,KG$9-SUMIFS(conditions!$73:$73,conditions!$8:$8,"&lt;="&amp;KG$9,conditions!$9:$9,"&gt;="&amp;KG$9))*SUMIFS(conditions!$69:$69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*SUMIFS(conditions!$72:$72,conditions!$8:$8,"&lt;="&amp;KG$9-SUMIFS(conditions!$73:$73,conditions!$8:$8,"&lt;="&amp;KG$9,conditions!$9:$9,"&gt;="&amp;KG$9)-SUMIFS(conditions!$71:$71,conditions!$8:$8,"&lt;="&amp;KG$9,conditions!$9:$9,"&gt;="&amp;KG$9),conditions!$9:$9,"&gt;="&amp;KG$9-SUMIFS(conditions!$73:$73,conditions!$8:$8,"&lt;="&amp;KG$9,conditions!$9:$9,"&gt;="&amp;KG$9)-SUMIFS(conditions!$71:$71,conditions!$8:$8,"&lt;="&amp;KG$9,conditions!$9:$9,"&gt;="&amp;KG$9))))</f>
        <v>0</v>
      </c>
      <c r="KH101" s="37">
        <f>IF(KH$9="",0,IF(KH$9-SUMIFS(conditions!$73:$73,conditions!$8:$8,"&lt;="&amp;KH$9,conditions!$9:$9,"&gt;="&amp;KH$9)-SUMIFS(conditions!$71:$71,conditions!$8:$8,"&lt;="&amp;KH$9,conditions!$9:$9,"&gt;="&amp;KH$9)&lt;$U$9,SUMIFS(20:20,$9:$9,KH$9-SUMIFS(conditions!$73:$73,conditions!$8:$8,"&lt;="&amp;KH$9,conditions!$9:$9,"&gt;="&amp;KH$9))*conditions!$U$69*conditions!$U$72,SUMIFS(20:20,$9:$9,KH$9-SUMIFS(conditions!$73:$73,conditions!$8:$8,"&lt;="&amp;KH$9,conditions!$9:$9,"&gt;="&amp;KH$9))*SUMIFS(conditions!$69:$69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*SUMIFS(conditions!$72:$72,conditions!$8:$8,"&lt;="&amp;KH$9-SUMIFS(conditions!$73:$73,conditions!$8:$8,"&lt;="&amp;KH$9,conditions!$9:$9,"&gt;="&amp;KH$9)-SUMIFS(conditions!$71:$71,conditions!$8:$8,"&lt;="&amp;KH$9,conditions!$9:$9,"&gt;="&amp;KH$9),conditions!$9:$9,"&gt;="&amp;KH$9-SUMIFS(conditions!$73:$73,conditions!$8:$8,"&lt;="&amp;KH$9,conditions!$9:$9,"&gt;="&amp;KH$9)-SUMIFS(conditions!$71:$71,conditions!$8:$8,"&lt;="&amp;KH$9,conditions!$9:$9,"&gt;="&amp;KH$9))))</f>
        <v>0</v>
      </c>
      <c r="KI101" s="37">
        <f>IF(KI$9="",0,IF(KI$9-SUMIFS(conditions!$73:$73,conditions!$8:$8,"&lt;="&amp;KI$9,conditions!$9:$9,"&gt;="&amp;KI$9)-SUMIFS(conditions!$71:$71,conditions!$8:$8,"&lt;="&amp;KI$9,conditions!$9:$9,"&gt;="&amp;KI$9)&lt;$U$9,SUMIFS(20:20,$9:$9,KI$9-SUMIFS(conditions!$73:$73,conditions!$8:$8,"&lt;="&amp;KI$9,conditions!$9:$9,"&gt;="&amp;KI$9))*conditions!$U$69*conditions!$U$72,SUMIFS(20:20,$9:$9,KI$9-SUMIFS(conditions!$73:$73,conditions!$8:$8,"&lt;="&amp;KI$9,conditions!$9:$9,"&gt;="&amp;KI$9))*SUMIFS(conditions!$69:$69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*SUMIFS(conditions!$72:$72,conditions!$8:$8,"&lt;="&amp;KI$9-SUMIFS(conditions!$73:$73,conditions!$8:$8,"&lt;="&amp;KI$9,conditions!$9:$9,"&gt;="&amp;KI$9)-SUMIFS(conditions!$71:$71,conditions!$8:$8,"&lt;="&amp;KI$9,conditions!$9:$9,"&gt;="&amp;KI$9),conditions!$9:$9,"&gt;="&amp;KI$9-SUMIFS(conditions!$73:$73,conditions!$8:$8,"&lt;="&amp;KI$9,conditions!$9:$9,"&gt;="&amp;KI$9)-SUMIFS(conditions!$71:$71,conditions!$8:$8,"&lt;="&amp;KI$9,conditions!$9:$9,"&gt;="&amp;KI$9))))</f>
        <v>3.5372434482000026</v>
      </c>
      <c r="KJ101" s="37">
        <f>IF(KJ$9="",0,IF(KJ$9-SUMIFS(conditions!$73:$73,conditions!$8:$8,"&lt;="&amp;KJ$9,conditions!$9:$9,"&gt;="&amp;KJ$9)-SUMIFS(conditions!$71:$71,conditions!$8:$8,"&lt;="&amp;KJ$9,conditions!$9:$9,"&gt;="&amp;KJ$9)&lt;$U$9,SUMIFS(20:20,$9:$9,KJ$9-SUMIFS(conditions!$73:$73,conditions!$8:$8,"&lt;="&amp;KJ$9,conditions!$9:$9,"&gt;="&amp;KJ$9))*conditions!$U$69*conditions!$U$72,SUMIFS(20:20,$9:$9,KJ$9-SUMIFS(conditions!$73:$73,conditions!$8:$8,"&lt;="&amp;KJ$9,conditions!$9:$9,"&gt;="&amp;KJ$9))*SUMIFS(conditions!$69:$69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*SUMIFS(conditions!$72:$72,conditions!$8:$8,"&lt;="&amp;KJ$9-SUMIFS(conditions!$73:$73,conditions!$8:$8,"&lt;="&amp;KJ$9,conditions!$9:$9,"&gt;="&amp;KJ$9)-SUMIFS(conditions!$71:$71,conditions!$8:$8,"&lt;="&amp;KJ$9,conditions!$9:$9,"&gt;="&amp;KJ$9),conditions!$9:$9,"&gt;="&amp;KJ$9-SUMIFS(conditions!$73:$73,conditions!$8:$8,"&lt;="&amp;KJ$9,conditions!$9:$9,"&gt;="&amp;KJ$9)-SUMIFS(conditions!$71:$71,conditions!$8:$8,"&lt;="&amp;KJ$9,conditions!$9:$9,"&gt;="&amp;KJ$9))))</f>
        <v>3.5372434482000026</v>
      </c>
      <c r="KK101" s="37">
        <f>IF(KK$9="",0,IF(KK$9-SUMIFS(conditions!$73:$73,conditions!$8:$8,"&lt;="&amp;KK$9,conditions!$9:$9,"&gt;="&amp;KK$9)-SUMIFS(conditions!$71:$71,conditions!$8:$8,"&lt;="&amp;KK$9,conditions!$9:$9,"&gt;="&amp;KK$9)&lt;$U$9,SUMIFS(20:20,$9:$9,KK$9-SUMIFS(conditions!$73:$73,conditions!$8:$8,"&lt;="&amp;KK$9,conditions!$9:$9,"&gt;="&amp;KK$9))*conditions!$U$69*conditions!$U$72,SUMIFS(20:20,$9:$9,KK$9-SUMIFS(conditions!$73:$73,conditions!$8:$8,"&lt;="&amp;KK$9,conditions!$9:$9,"&gt;="&amp;KK$9))*SUMIFS(conditions!$69:$69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*SUMIFS(conditions!$72:$72,conditions!$8:$8,"&lt;="&amp;KK$9-SUMIFS(conditions!$73:$73,conditions!$8:$8,"&lt;="&amp;KK$9,conditions!$9:$9,"&gt;="&amp;KK$9)-SUMIFS(conditions!$71:$71,conditions!$8:$8,"&lt;="&amp;KK$9,conditions!$9:$9,"&gt;="&amp;KK$9),conditions!$9:$9,"&gt;="&amp;KK$9-SUMIFS(conditions!$73:$73,conditions!$8:$8,"&lt;="&amp;KK$9,conditions!$9:$9,"&gt;="&amp;KK$9)-SUMIFS(conditions!$71:$71,conditions!$8:$8,"&lt;="&amp;KK$9,conditions!$9:$9,"&gt;="&amp;KK$9))))</f>
        <v>3.5372434482000026</v>
      </c>
      <c r="KL101" s="37">
        <f>IF(KL$9="",0,IF(KL$9-SUMIFS(conditions!$73:$73,conditions!$8:$8,"&lt;="&amp;KL$9,conditions!$9:$9,"&gt;="&amp;KL$9)-SUMIFS(conditions!$71:$71,conditions!$8:$8,"&lt;="&amp;KL$9,conditions!$9:$9,"&gt;="&amp;KL$9)&lt;$U$9,SUMIFS(20:20,$9:$9,KL$9-SUMIFS(conditions!$73:$73,conditions!$8:$8,"&lt;="&amp;KL$9,conditions!$9:$9,"&gt;="&amp;KL$9))*conditions!$U$69*conditions!$U$72,SUMIFS(20:20,$9:$9,KL$9-SUMIFS(conditions!$73:$73,conditions!$8:$8,"&lt;="&amp;KL$9,conditions!$9:$9,"&gt;="&amp;KL$9))*SUMIFS(conditions!$69:$69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*SUMIFS(conditions!$72:$72,conditions!$8:$8,"&lt;="&amp;KL$9-SUMIFS(conditions!$73:$73,conditions!$8:$8,"&lt;="&amp;KL$9,conditions!$9:$9,"&gt;="&amp;KL$9)-SUMIFS(conditions!$71:$71,conditions!$8:$8,"&lt;="&amp;KL$9,conditions!$9:$9,"&gt;="&amp;KL$9),conditions!$9:$9,"&gt;="&amp;KL$9-SUMIFS(conditions!$73:$73,conditions!$8:$8,"&lt;="&amp;KL$9,conditions!$9:$9,"&gt;="&amp;KL$9)-SUMIFS(conditions!$71:$71,conditions!$8:$8,"&lt;="&amp;KL$9,conditions!$9:$9,"&gt;="&amp;KL$9))))</f>
        <v>3.5372434482000026</v>
      </c>
      <c r="KM101" s="37">
        <f>IF(KM$9="",0,IF(KM$9-SUMIFS(conditions!$73:$73,conditions!$8:$8,"&lt;="&amp;KM$9,conditions!$9:$9,"&gt;="&amp;KM$9)-SUMIFS(conditions!$71:$71,conditions!$8:$8,"&lt;="&amp;KM$9,conditions!$9:$9,"&gt;="&amp;KM$9)&lt;$U$9,SUMIFS(20:20,$9:$9,KM$9-SUMIFS(conditions!$73:$73,conditions!$8:$8,"&lt;="&amp;KM$9,conditions!$9:$9,"&gt;="&amp;KM$9))*conditions!$U$69*conditions!$U$72,SUMIFS(20:20,$9:$9,KM$9-SUMIFS(conditions!$73:$73,conditions!$8:$8,"&lt;="&amp;KM$9,conditions!$9:$9,"&gt;="&amp;KM$9))*SUMIFS(conditions!$69:$69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*SUMIFS(conditions!$72:$72,conditions!$8:$8,"&lt;="&amp;KM$9-SUMIFS(conditions!$73:$73,conditions!$8:$8,"&lt;="&amp;KM$9,conditions!$9:$9,"&gt;="&amp;KM$9)-SUMIFS(conditions!$71:$71,conditions!$8:$8,"&lt;="&amp;KM$9,conditions!$9:$9,"&gt;="&amp;KM$9),conditions!$9:$9,"&gt;="&amp;KM$9-SUMIFS(conditions!$73:$73,conditions!$8:$8,"&lt;="&amp;KM$9,conditions!$9:$9,"&gt;="&amp;KM$9)-SUMIFS(conditions!$71:$71,conditions!$8:$8,"&lt;="&amp;KM$9,conditions!$9:$9,"&gt;="&amp;KM$9))))</f>
        <v>3.5372434482000026</v>
      </c>
      <c r="KN101" s="37">
        <f>IF(KN$9="",0,IF(KN$9-SUMIFS(conditions!$73:$73,conditions!$8:$8,"&lt;="&amp;KN$9,conditions!$9:$9,"&gt;="&amp;KN$9)-SUMIFS(conditions!$71:$71,conditions!$8:$8,"&lt;="&amp;KN$9,conditions!$9:$9,"&gt;="&amp;KN$9)&lt;$U$9,SUMIFS(20:20,$9:$9,KN$9-SUMIFS(conditions!$73:$73,conditions!$8:$8,"&lt;="&amp;KN$9,conditions!$9:$9,"&gt;="&amp;KN$9))*conditions!$U$69*conditions!$U$72,SUMIFS(20:20,$9:$9,KN$9-SUMIFS(conditions!$73:$73,conditions!$8:$8,"&lt;="&amp;KN$9,conditions!$9:$9,"&gt;="&amp;KN$9))*SUMIFS(conditions!$69:$69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*SUMIFS(conditions!$72:$72,conditions!$8:$8,"&lt;="&amp;KN$9-SUMIFS(conditions!$73:$73,conditions!$8:$8,"&lt;="&amp;KN$9,conditions!$9:$9,"&gt;="&amp;KN$9)-SUMIFS(conditions!$71:$71,conditions!$8:$8,"&lt;="&amp;KN$9,conditions!$9:$9,"&gt;="&amp;KN$9),conditions!$9:$9,"&gt;="&amp;KN$9-SUMIFS(conditions!$73:$73,conditions!$8:$8,"&lt;="&amp;KN$9,conditions!$9:$9,"&gt;="&amp;KN$9)-SUMIFS(conditions!$71:$71,conditions!$8:$8,"&lt;="&amp;KN$9,conditions!$9:$9,"&gt;="&amp;KN$9))))</f>
        <v>0</v>
      </c>
      <c r="KO101" s="37">
        <f>IF(KO$9="",0,IF(KO$9-SUMIFS(conditions!$73:$73,conditions!$8:$8,"&lt;="&amp;KO$9,conditions!$9:$9,"&gt;="&amp;KO$9)-SUMIFS(conditions!$71:$71,conditions!$8:$8,"&lt;="&amp;KO$9,conditions!$9:$9,"&gt;="&amp;KO$9)&lt;$U$9,SUMIFS(20:20,$9:$9,KO$9-SUMIFS(conditions!$73:$73,conditions!$8:$8,"&lt;="&amp;KO$9,conditions!$9:$9,"&gt;="&amp;KO$9))*conditions!$U$69*conditions!$U$72,SUMIFS(20:20,$9:$9,KO$9-SUMIFS(conditions!$73:$73,conditions!$8:$8,"&lt;="&amp;KO$9,conditions!$9:$9,"&gt;="&amp;KO$9))*SUMIFS(conditions!$69:$69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*SUMIFS(conditions!$72:$72,conditions!$8:$8,"&lt;="&amp;KO$9-SUMIFS(conditions!$73:$73,conditions!$8:$8,"&lt;="&amp;KO$9,conditions!$9:$9,"&gt;="&amp;KO$9)-SUMIFS(conditions!$71:$71,conditions!$8:$8,"&lt;="&amp;KO$9,conditions!$9:$9,"&gt;="&amp;KO$9),conditions!$9:$9,"&gt;="&amp;KO$9-SUMIFS(conditions!$73:$73,conditions!$8:$8,"&lt;="&amp;KO$9,conditions!$9:$9,"&gt;="&amp;KO$9)-SUMIFS(conditions!$71:$71,conditions!$8:$8,"&lt;="&amp;KO$9,conditions!$9:$9,"&gt;="&amp;KO$9))))</f>
        <v>0</v>
      </c>
      <c r="KP101" s="37">
        <f>IF(KP$9="",0,IF(KP$9-SUMIFS(conditions!$73:$73,conditions!$8:$8,"&lt;="&amp;KP$9,conditions!$9:$9,"&gt;="&amp;KP$9)-SUMIFS(conditions!$71:$71,conditions!$8:$8,"&lt;="&amp;KP$9,conditions!$9:$9,"&gt;="&amp;KP$9)&lt;$U$9,SUMIFS(20:20,$9:$9,KP$9-SUMIFS(conditions!$73:$73,conditions!$8:$8,"&lt;="&amp;KP$9,conditions!$9:$9,"&gt;="&amp;KP$9))*conditions!$U$69*conditions!$U$72,SUMIFS(20:20,$9:$9,KP$9-SUMIFS(conditions!$73:$73,conditions!$8:$8,"&lt;="&amp;KP$9,conditions!$9:$9,"&gt;="&amp;KP$9))*SUMIFS(conditions!$69:$69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*SUMIFS(conditions!$72:$72,conditions!$8:$8,"&lt;="&amp;KP$9-SUMIFS(conditions!$73:$73,conditions!$8:$8,"&lt;="&amp;KP$9,conditions!$9:$9,"&gt;="&amp;KP$9)-SUMIFS(conditions!$71:$71,conditions!$8:$8,"&lt;="&amp;KP$9,conditions!$9:$9,"&gt;="&amp;KP$9),conditions!$9:$9,"&gt;="&amp;KP$9-SUMIFS(conditions!$73:$73,conditions!$8:$8,"&lt;="&amp;KP$9,conditions!$9:$9,"&gt;="&amp;KP$9)-SUMIFS(conditions!$71:$71,conditions!$8:$8,"&lt;="&amp;KP$9,conditions!$9:$9,"&gt;="&amp;KP$9))))</f>
        <v>3.5372434482000026</v>
      </c>
      <c r="KQ101" s="37">
        <f>IF(KQ$9="",0,IF(KQ$9-SUMIFS(conditions!$73:$73,conditions!$8:$8,"&lt;="&amp;KQ$9,conditions!$9:$9,"&gt;="&amp;KQ$9)-SUMIFS(conditions!$71:$71,conditions!$8:$8,"&lt;="&amp;KQ$9,conditions!$9:$9,"&gt;="&amp;KQ$9)&lt;$U$9,SUMIFS(20:20,$9:$9,KQ$9-SUMIFS(conditions!$73:$73,conditions!$8:$8,"&lt;="&amp;KQ$9,conditions!$9:$9,"&gt;="&amp;KQ$9))*conditions!$U$69*conditions!$U$72,SUMIFS(20:20,$9:$9,KQ$9-SUMIFS(conditions!$73:$73,conditions!$8:$8,"&lt;="&amp;KQ$9,conditions!$9:$9,"&gt;="&amp;KQ$9))*SUMIFS(conditions!$69:$69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*SUMIFS(conditions!$72:$72,conditions!$8:$8,"&lt;="&amp;KQ$9-SUMIFS(conditions!$73:$73,conditions!$8:$8,"&lt;="&amp;KQ$9,conditions!$9:$9,"&gt;="&amp;KQ$9)-SUMIFS(conditions!$71:$71,conditions!$8:$8,"&lt;="&amp;KQ$9,conditions!$9:$9,"&gt;="&amp;KQ$9),conditions!$9:$9,"&gt;="&amp;KQ$9-SUMIFS(conditions!$73:$73,conditions!$8:$8,"&lt;="&amp;KQ$9,conditions!$9:$9,"&gt;="&amp;KQ$9)-SUMIFS(conditions!$71:$71,conditions!$8:$8,"&lt;="&amp;KQ$9,conditions!$9:$9,"&gt;="&amp;KQ$9))))</f>
        <v>3.5372434482000026</v>
      </c>
      <c r="KR101" s="37">
        <f>IF(KR$9="",0,IF(KR$9-SUMIFS(conditions!$73:$73,conditions!$8:$8,"&lt;="&amp;KR$9,conditions!$9:$9,"&gt;="&amp;KR$9)-SUMIFS(conditions!$71:$71,conditions!$8:$8,"&lt;="&amp;KR$9,conditions!$9:$9,"&gt;="&amp;KR$9)&lt;$U$9,SUMIFS(20:20,$9:$9,KR$9-SUMIFS(conditions!$73:$73,conditions!$8:$8,"&lt;="&amp;KR$9,conditions!$9:$9,"&gt;="&amp;KR$9))*conditions!$U$69*conditions!$U$72,SUMIFS(20:20,$9:$9,KR$9-SUMIFS(conditions!$73:$73,conditions!$8:$8,"&lt;="&amp;KR$9,conditions!$9:$9,"&gt;="&amp;KR$9))*SUMIFS(conditions!$69:$69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*SUMIFS(conditions!$72:$72,conditions!$8:$8,"&lt;="&amp;KR$9-SUMIFS(conditions!$73:$73,conditions!$8:$8,"&lt;="&amp;KR$9,conditions!$9:$9,"&gt;="&amp;KR$9)-SUMIFS(conditions!$71:$71,conditions!$8:$8,"&lt;="&amp;KR$9,conditions!$9:$9,"&gt;="&amp;KR$9),conditions!$9:$9,"&gt;="&amp;KR$9-SUMIFS(conditions!$73:$73,conditions!$8:$8,"&lt;="&amp;KR$9,conditions!$9:$9,"&gt;="&amp;KR$9)-SUMIFS(conditions!$71:$71,conditions!$8:$8,"&lt;="&amp;KR$9,conditions!$9:$9,"&gt;="&amp;KR$9))))</f>
        <v>3.5372434482000026</v>
      </c>
      <c r="KS101" s="37">
        <f>IF(KS$9="",0,IF(KS$9-SUMIFS(conditions!$73:$73,conditions!$8:$8,"&lt;="&amp;KS$9,conditions!$9:$9,"&gt;="&amp;KS$9)-SUMIFS(conditions!$71:$71,conditions!$8:$8,"&lt;="&amp;KS$9,conditions!$9:$9,"&gt;="&amp;KS$9)&lt;$U$9,SUMIFS(20:20,$9:$9,KS$9-SUMIFS(conditions!$73:$73,conditions!$8:$8,"&lt;="&amp;KS$9,conditions!$9:$9,"&gt;="&amp;KS$9))*conditions!$U$69*conditions!$U$72,SUMIFS(20:20,$9:$9,KS$9-SUMIFS(conditions!$73:$73,conditions!$8:$8,"&lt;="&amp;KS$9,conditions!$9:$9,"&gt;="&amp;KS$9))*SUMIFS(conditions!$69:$69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*SUMIFS(conditions!$72:$72,conditions!$8:$8,"&lt;="&amp;KS$9-SUMIFS(conditions!$73:$73,conditions!$8:$8,"&lt;="&amp;KS$9,conditions!$9:$9,"&gt;="&amp;KS$9)-SUMIFS(conditions!$71:$71,conditions!$8:$8,"&lt;="&amp;KS$9,conditions!$9:$9,"&gt;="&amp;KS$9),conditions!$9:$9,"&gt;="&amp;KS$9-SUMIFS(conditions!$73:$73,conditions!$8:$8,"&lt;="&amp;KS$9,conditions!$9:$9,"&gt;="&amp;KS$9)-SUMIFS(conditions!$71:$71,conditions!$8:$8,"&lt;="&amp;KS$9,conditions!$9:$9,"&gt;="&amp;KS$9))))</f>
        <v>3.5372434482000026</v>
      </c>
      <c r="KT101" s="37">
        <f>IF(KT$9="",0,IF(KT$9-SUMIFS(conditions!$73:$73,conditions!$8:$8,"&lt;="&amp;KT$9,conditions!$9:$9,"&gt;="&amp;KT$9)-SUMIFS(conditions!$71:$71,conditions!$8:$8,"&lt;="&amp;KT$9,conditions!$9:$9,"&gt;="&amp;KT$9)&lt;$U$9,SUMIFS(20:20,$9:$9,KT$9-SUMIFS(conditions!$73:$73,conditions!$8:$8,"&lt;="&amp;KT$9,conditions!$9:$9,"&gt;="&amp;KT$9))*conditions!$U$69*conditions!$U$72,SUMIFS(20:20,$9:$9,KT$9-SUMIFS(conditions!$73:$73,conditions!$8:$8,"&lt;="&amp;KT$9,conditions!$9:$9,"&gt;="&amp;KT$9))*SUMIFS(conditions!$69:$69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*SUMIFS(conditions!$72:$72,conditions!$8:$8,"&lt;="&amp;KT$9-SUMIFS(conditions!$73:$73,conditions!$8:$8,"&lt;="&amp;KT$9,conditions!$9:$9,"&gt;="&amp;KT$9)-SUMIFS(conditions!$71:$71,conditions!$8:$8,"&lt;="&amp;KT$9,conditions!$9:$9,"&gt;="&amp;KT$9),conditions!$9:$9,"&gt;="&amp;KT$9-SUMIFS(conditions!$73:$73,conditions!$8:$8,"&lt;="&amp;KT$9,conditions!$9:$9,"&gt;="&amp;KT$9)-SUMIFS(conditions!$71:$71,conditions!$8:$8,"&lt;="&amp;KT$9,conditions!$9:$9,"&gt;="&amp;KT$9))))</f>
        <v>3.5372434482000026</v>
      </c>
      <c r="KU101" s="37">
        <f>IF(KU$9="",0,IF(KU$9-SUMIFS(conditions!$73:$73,conditions!$8:$8,"&lt;="&amp;KU$9,conditions!$9:$9,"&gt;="&amp;KU$9)-SUMIFS(conditions!$71:$71,conditions!$8:$8,"&lt;="&amp;KU$9,conditions!$9:$9,"&gt;="&amp;KU$9)&lt;$U$9,SUMIFS(20:20,$9:$9,KU$9-SUMIFS(conditions!$73:$73,conditions!$8:$8,"&lt;="&amp;KU$9,conditions!$9:$9,"&gt;="&amp;KU$9))*conditions!$U$69*conditions!$U$72,SUMIFS(20:20,$9:$9,KU$9-SUMIFS(conditions!$73:$73,conditions!$8:$8,"&lt;="&amp;KU$9,conditions!$9:$9,"&gt;="&amp;KU$9))*SUMIFS(conditions!$69:$69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*SUMIFS(conditions!$72:$72,conditions!$8:$8,"&lt;="&amp;KU$9-SUMIFS(conditions!$73:$73,conditions!$8:$8,"&lt;="&amp;KU$9,conditions!$9:$9,"&gt;="&amp;KU$9)-SUMIFS(conditions!$71:$71,conditions!$8:$8,"&lt;="&amp;KU$9,conditions!$9:$9,"&gt;="&amp;KU$9),conditions!$9:$9,"&gt;="&amp;KU$9-SUMIFS(conditions!$73:$73,conditions!$8:$8,"&lt;="&amp;KU$9,conditions!$9:$9,"&gt;="&amp;KU$9)-SUMIFS(conditions!$71:$71,conditions!$8:$8,"&lt;="&amp;KU$9,conditions!$9:$9,"&gt;="&amp;KU$9))))</f>
        <v>0</v>
      </c>
      <c r="KV101" s="37">
        <f>IF(KV$9="",0,IF(KV$9-SUMIFS(conditions!$73:$73,conditions!$8:$8,"&lt;="&amp;KV$9,conditions!$9:$9,"&gt;="&amp;KV$9)-SUMIFS(conditions!$71:$71,conditions!$8:$8,"&lt;="&amp;KV$9,conditions!$9:$9,"&gt;="&amp;KV$9)&lt;$U$9,SUMIFS(20:20,$9:$9,KV$9-SUMIFS(conditions!$73:$73,conditions!$8:$8,"&lt;="&amp;KV$9,conditions!$9:$9,"&gt;="&amp;KV$9))*conditions!$U$69*conditions!$U$72,SUMIFS(20:20,$9:$9,KV$9-SUMIFS(conditions!$73:$73,conditions!$8:$8,"&lt;="&amp;KV$9,conditions!$9:$9,"&gt;="&amp;KV$9))*SUMIFS(conditions!$69:$69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*SUMIFS(conditions!$72:$72,conditions!$8:$8,"&lt;="&amp;KV$9-SUMIFS(conditions!$73:$73,conditions!$8:$8,"&lt;="&amp;KV$9,conditions!$9:$9,"&gt;="&amp;KV$9)-SUMIFS(conditions!$71:$71,conditions!$8:$8,"&lt;="&amp;KV$9,conditions!$9:$9,"&gt;="&amp;KV$9),conditions!$9:$9,"&gt;="&amp;KV$9-SUMIFS(conditions!$73:$73,conditions!$8:$8,"&lt;="&amp;KV$9,conditions!$9:$9,"&gt;="&amp;KV$9)-SUMIFS(conditions!$71:$71,conditions!$8:$8,"&lt;="&amp;KV$9,conditions!$9:$9,"&gt;="&amp;KV$9))))</f>
        <v>0</v>
      </c>
      <c r="KW101" s="37">
        <f>IF(KW$9="",0,IF(KW$9-SUMIFS(conditions!$73:$73,conditions!$8:$8,"&lt;="&amp;KW$9,conditions!$9:$9,"&gt;="&amp;KW$9)-SUMIFS(conditions!$71:$71,conditions!$8:$8,"&lt;="&amp;KW$9,conditions!$9:$9,"&gt;="&amp;KW$9)&lt;$U$9,SUMIFS(20:20,$9:$9,KW$9-SUMIFS(conditions!$73:$73,conditions!$8:$8,"&lt;="&amp;KW$9,conditions!$9:$9,"&gt;="&amp;KW$9))*conditions!$U$69*conditions!$U$72,SUMIFS(20:20,$9:$9,KW$9-SUMIFS(conditions!$73:$73,conditions!$8:$8,"&lt;="&amp;KW$9,conditions!$9:$9,"&gt;="&amp;KW$9))*SUMIFS(conditions!$69:$69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*SUMIFS(conditions!$72:$72,conditions!$8:$8,"&lt;="&amp;KW$9-SUMIFS(conditions!$73:$73,conditions!$8:$8,"&lt;="&amp;KW$9,conditions!$9:$9,"&gt;="&amp;KW$9)-SUMIFS(conditions!$71:$71,conditions!$8:$8,"&lt;="&amp;KW$9,conditions!$9:$9,"&gt;="&amp;KW$9),conditions!$9:$9,"&gt;="&amp;KW$9-SUMIFS(conditions!$73:$73,conditions!$8:$8,"&lt;="&amp;KW$9,conditions!$9:$9,"&gt;="&amp;KW$9)-SUMIFS(conditions!$71:$71,conditions!$8:$8,"&lt;="&amp;KW$9,conditions!$9:$9,"&gt;="&amp;KW$9))))</f>
        <v>3.5372434482000026</v>
      </c>
      <c r="KX101" s="37">
        <f>IF(KX$9="",0,IF(KX$9-SUMIFS(conditions!$73:$73,conditions!$8:$8,"&lt;="&amp;KX$9,conditions!$9:$9,"&gt;="&amp;KX$9)-SUMIFS(conditions!$71:$71,conditions!$8:$8,"&lt;="&amp;KX$9,conditions!$9:$9,"&gt;="&amp;KX$9)&lt;$U$9,SUMIFS(20:20,$9:$9,KX$9-SUMIFS(conditions!$73:$73,conditions!$8:$8,"&lt;="&amp;KX$9,conditions!$9:$9,"&gt;="&amp;KX$9))*conditions!$U$69*conditions!$U$72,SUMIFS(20:20,$9:$9,KX$9-SUMIFS(conditions!$73:$73,conditions!$8:$8,"&lt;="&amp;KX$9,conditions!$9:$9,"&gt;="&amp;KX$9))*SUMIFS(conditions!$69:$69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*SUMIFS(conditions!$72:$72,conditions!$8:$8,"&lt;="&amp;KX$9-SUMIFS(conditions!$73:$73,conditions!$8:$8,"&lt;="&amp;KX$9,conditions!$9:$9,"&gt;="&amp;KX$9)-SUMIFS(conditions!$71:$71,conditions!$8:$8,"&lt;="&amp;KX$9,conditions!$9:$9,"&gt;="&amp;KX$9),conditions!$9:$9,"&gt;="&amp;KX$9-SUMIFS(conditions!$73:$73,conditions!$8:$8,"&lt;="&amp;KX$9,conditions!$9:$9,"&gt;="&amp;KX$9)-SUMIFS(conditions!$71:$71,conditions!$8:$8,"&lt;="&amp;KX$9,conditions!$9:$9,"&gt;="&amp;KX$9))))</f>
        <v>3.5372434482000026</v>
      </c>
      <c r="KY101" s="37">
        <f>IF(KY$9="",0,IF(KY$9-SUMIFS(conditions!$73:$73,conditions!$8:$8,"&lt;="&amp;KY$9,conditions!$9:$9,"&gt;="&amp;KY$9)-SUMIFS(conditions!$71:$71,conditions!$8:$8,"&lt;="&amp;KY$9,conditions!$9:$9,"&gt;="&amp;KY$9)&lt;$U$9,SUMIFS(20:20,$9:$9,KY$9-SUMIFS(conditions!$73:$73,conditions!$8:$8,"&lt;="&amp;KY$9,conditions!$9:$9,"&gt;="&amp;KY$9))*conditions!$U$69*conditions!$U$72,SUMIFS(20:20,$9:$9,KY$9-SUMIFS(conditions!$73:$73,conditions!$8:$8,"&lt;="&amp;KY$9,conditions!$9:$9,"&gt;="&amp;KY$9))*SUMIFS(conditions!$69:$69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*SUMIFS(conditions!$72:$72,conditions!$8:$8,"&lt;="&amp;KY$9-SUMIFS(conditions!$73:$73,conditions!$8:$8,"&lt;="&amp;KY$9,conditions!$9:$9,"&gt;="&amp;KY$9)-SUMIFS(conditions!$71:$71,conditions!$8:$8,"&lt;="&amp;KY$9,conditions!$9:$9,"&gt;="&amp;KY$9),conditions!$9:$9,"&gt;="&amp;KY$9-SUMIFS(conditions!$73:$73,conditions!$8:$8,"&lt;="&amp;KY$9,conditions!$9:$9,"&gt;="&amp;KY$9)-SUMIFS(conditions!$71:$71,conditions!$8:$8,"&lt;="&amp;KY$9,conditions!$9:$9,"&gt;="&amp;KY$9))))</f>
        <v>4.6321045155000036</v>
      </c>
      <c r="KZ101" s="37">
        <f>IF(KZ$9="",0,IF(KZ$9-SUMIFS(conditions!$73:$73,conditions!$8:$8,"&lt;="&amp;KZ$9,conditions!$9:$9,"&gt;="&amp;KZ$9)-SUMIFS(conditions!$71:$71,conditions!$8:$8,"&lt;="&amp;KZ$9,conditions!$9:$9,"&gt;="&amp;KZ$9)&lt;$U$9,SUMIFS(20:20,$9:$9,KZ$9-SUMIFS(conditions!$73:$73,conditions!$8:$8,"&lt;="&amp;KZ$9,conditions!$9:$9,"&gt;="&amp;KZ$9))*conditions!$U$69*conditions!$U$72,SUMIFS(20:20,$9:$9,KZ$9-SUMIFS(conditions!$73:$73,conditions!$8:$8,"&lt;="&amp;KZ$9,conditions!$9:$9,"&gt;="&amp;KZ$9))*SUMIFS(conditions!$69:$69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*SUMIFS(conditions!$72:$72,conditions!$8:$8,"&lt;="&amp;KZ$9-SUMIFS(conditions!$73:$73,conditions!$8:$8,"&lt;="&amp;KZ$9,conditions!$9:$9,"&gt;="&amp;KZ$9)-SUMIFS(conditions!$71:$71,conditions!$8:$8,"&lt;="&amp;KZ$9,conditions!$9:$9,"&gt;="&amp;KZ$9),conditions!$9:$9,"&gt;="&amp;KZ$9-SUMIFS(conditions!$73:$73,conditions!$8:$8,"&lt;="&amp;KZ$9,conditions!$9:$9,"&gt;="&amp;KZ$9)-SUMIFS(conditions!$71:$71,conditions!$8:$8,"&lt;="&amp;KZ$9,conditions!$9:$9,"&gt;="&amp;KZ$9))))</f>
        <v>4.6321045155000036</v>
      </c>
      <c r="LA101" s="37">
        <f>IF(LA$9="",0,IF(LA$9-SUMIFS(conditions!$73:$73,conditions!$8:$8,"&lt;="&amp;LA$9,conditions!$9:$9,"&gt;="&amp;LA$9)-SUMIFS(conditions!$71:$71,conditions!$8:$8,"&lt;="&amp;LA$9,conditions!$9:$9,"&gt;="&amp;LA$9)&lt;$U$9,SUMIFS(20:20,$9:$9,LA$9-SUMIFS(conditions!$73:$73,conditions!$8:$8,"&lt;="&amp;LA$9,conditions!$9:$9,"&gt;="&amp;LA$9))*conditions!$U$69*conditions!$U$72,SUMIFS(20:20,$9:$9,LA$9-SUMIFS(conditions!$73:$73,conditions!$8:$8,"&lt;="&amp;LA$9,conditions!$9:$9,"&gt;="&amp;LA$9))*SUMIFS(conditions!$69:$69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*SUMIFS(conditions!$72:$72,conditions!$8:$8,"&lt;="&amp;LA$9-SUMIFS(conditions!$73:$73,conditions!$8:$8,"&lt;="&amp;LA$9,conditions!$9:$9,"&gt;="&amp;LA$9)-SUMIFS(conditions!$71:$71,conditions!$8:$8,"&lt;="&amp;LA$9,conditions!$9:$9,"&gt;="&amp;LA$9),conditions!$9:$9,"&gt;="&amp;LA$9-SUMIFS(conditions!$73:$73,conditions!$8:$8,"&lt;="&amp;LA$9,conditions!$9:$9,"&gt;="&amp;LA$9)-SUMIFS(conditions!$71:$71,conditions!$8:$8,"&lt;="&amp;LA$9,conditions!$9:$9,"&gt;="&amp;LA$9))))</f>
        <v>4.6321045155000036</v>
      </c>
      <c r="LB101" s="37">
        <f>IF(LB$9="",0,IF(LB$9-SUMIFS(conditions!$73:$73,conditions!$8:$8,"&lt;="&amp;LB$9,conditions!$9:$9,"&gt;="&amp;LB$9)-SUMIFS(conditions!$71:$71,conditions!$8:$8,"&lt;="&amp;LB$9,conditions!$9:$9,"&gt;="&amp;LB$9)&lt;$U$9,SUMIFS(20:20,$9:$9,LB$9-SUMIFS(conditions!$73:$73,conditions!$8:$8,"&lt;="&amp;LB$9,conditions!$9:$9,"&gt;="&amp;LB$9))*conditions!$U$69*conditions!$U$72,SUMIFS(20:20,$9:$9,LB$9-SUMIFS(conditions!$73:$73,conditions!$8:$8,"&lt;="&amp;LB$9,conditions!$9:$9,"&gt;="&amp;LB$9))*SUMIFS(conditions!$69:$69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*SUMIFS(conditions!$72:$72,conditions!$8:$8,"&lt;="&amp;LB$9-SUMIFS(conditions!$73:$73,conditions!$8:$8,"&lt;="&amp;LB$9,conditions!$9:$9,"&gt;="&amp;LB$9)-SUMIFS(conditions!$71:$71,conditions!$8:$8,"&lt;="&amp;LB$9,conditions!$9:$9,"&gt;="&amp;LB$9),conditions!$9:$9,"&gt;="&amp;LB$9-SUMIFS(conditions!$73:$73,conditions!$8:$8,"&lt;="&amp;LB$9,conditions!$9:$9,"&gt;="&amp;LB$9)-SUMIFS(conditions!$71:$71,conditions!$8:$8,"&lt;="&amp;LB$9,conditions!$9:$9,"&gt;="&amp;LB$9))))</f>
        <v>0</v>
      </c>
      <c r="LC101" s="37">
        <f>IF(LC$9="",0,IF(LC$9-SUMIFS(conditions!$73:$73,conditions!$8:$8,"&lt;="&amp;LC$9,conditions!$9:$9,"&gt;="&amp;LC$9)-SUMIFS(conditions!$71:$71,conditions!$8:$8,"&lt;="&amp;LC$9,conditions!$9:$9,"&gt;="&amp;LC$9)&lt;$U$9,SUMIFS(20:20,$9:$9,LC$9-SUMIFS(conditions!$73:$73,conditions!$8:$8,"&lt;="&amp;LC$9,conditions!$9:$9,"&gt;="&amp;LC$9))*conditions!$U$69*conditions!$U$72,SUMIFS(20:20,$9:$9,LC$9-SUMIFS(conditions!$73:$73,conditions!$8:$8,"&lt;="&amp;LC$9,conditions!$9:$9,"&gt;="&amp;LC$9))*SUMIFS(conditions!$69:$69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*SUMIFS(conditions!$72:$72,conditions!$8:$8,"&lt;="&amp;LC$9-SUMIFS(conditions!$73:$73,conditions!$8:$8,"&lt;="&amp;LC$9,conditions!$9:$9,"&gt;="&amp;LC$9)-SUMIFS(conditions!$71:$71,conditions!$8:$8,"&lt;="&amp;LC$9,conditions!$9:$9,"&gt;="&amp;LC$9),conditions!$9:$9,"&gt;="&amp;LC$9-SUMIFS(conditions!$73:$73,conditions!$8:$8,"&lt;="&amp;LC$9,conditions!$9:$9,"&gt;="&amp;LC$9)-SUMIFS(conditions!$71:$71,conditions!$8:$8,"&lt;="&amp;LC$9,conditions!$9:$9,"&gt;="&amp;LC$9))))</f>
        <v>0</v>
      </c>
      <c r="LD101" s="37">
        <f>IF(LD$9="",0,IF(LD$9-SUMIFS(conditions!$73:$73,conditions!$8:$8,"&lt;="&amp;LD$9,conditions!$9:$9,"&gt;="&amp;LD$9)-SUMIFS(conditions!$71:$71,conditions!$8:$8,"&lt;="&amp;LD$9,conditions!$9:$9,"&gt;="&amp;LD$9)&lt;$U$9,SUMIFS(20:20,$9:$9,LD$9-SUMIFS(conditions!$73:$73,conditions!$8:$8,"&lt;="&amp;LD$9,conditions!$9:$9,"&gt;="&amp;LD$9))*conditions!$U$69*conditions!$U$72,SUMIFS(20:20,$9:$9,LD$9-SUMIFS(conditions!$73:$73,conditions!$8:$8,"&lt;="&amp;LD$9,conditions!$9:$9,"&gt;="&amp;LD$9))*SUMIFS(conditions!$69:$69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*SUMIFS(conditions!$72:$72,conditions!$8:$8,"&lt;="&amp;LD$9-SUMIFS(conditions!$73:$73,conditions!$8:$8,"&lt;="&amp;LD$9,conditions!$9:$9,"&gt;="&amp;LD$9)-SUMIFS(conditions!$71:$71,conditions!$8:$8,"&lt;="&amp;LD$9,conditions!$9:$9,"&gt;="&amp;LD$9),conditions!$9:$9,"&gt;="&amp;LD$9-SUMIFS(conditions!$73:$73,conditions!$8:$8,"&lt;="&amp;LD$9,conditions!$9:$9,"&gt;="&amp;LD$9)-SUMIFS(conditions!$71:$71,conditions!$8:$8,"&lt;="&amp;LD$9,conditions!$9:$9,"&gt;="&amp;LD$9))))</f>
        <v>4.6321045155000036</v>
      </c>
      <c r="LE101" s="37">
        <f>IF(LE$9="",0,IF(LE$9-SUMIFS(conditions!$73:$73,conditions!$8:$8,"&lt;="&amp;LE$9,conditions!$9:$9,"&gt;="&amp;LE$9)-SUMIFS(conditions!$71:$71,conditions!$8:$8,"&lt;="&amp;LE$9,conditions!$9:$9,"&gt;="&amp;LE$9)&lt;$U$9,SUMIFS(20:20,$9:$9,LE$9-SUMIFS(conditions!$73:$73,conditions!$8:$8,"&lt;="&amp;LE$9,conditions!$9:$9,"&gt;="&amp;LE$9))*conditions!$U$69*conditions!$U$72,SUMIFS(20:20,$9:$9,LE$9-SUMIFS(conditions!$73:$73,conditions!$8:$8,"&lt;="&amp;LE$9,conditions!$9:$9,"&gt;="&amp;LE$9))*SUMIFS(conditions!$69:$69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*SUMIFS(conditions!$72:$72,conditions!$8:$8,"&lt;="&amp;LE$9-SUMIFS(conditions!$73:$73,conditions!$8:$8,"&lt;="&amp;LE$9,conditions!$9:$9,"&gt;="&amp;LE$9)-SUMIFS(conditions!$71:$71,conditions!$8:$8,"&lt;="&amp;LE$9,conditions!$9:$9,"&gt;="&amp;LE$9),conditions!$9:$9,"&gt;="&amp;LE$9-SUMIFS(conditions!$73:$73,conditions!$8:$8,"&lt;="&amp;LE$9,conditions!$9:$9,"&gt;="&amp;LE$9)-SUMIFS(conditions!$71:$71,conditions!$8:$8,"&lt;="&amp;LE$9,conditions!$9:$9,"&gt;="&amp;LE$9))))</f>
        <v>4.6321045155000036</v>
      </c>
      <c r="LF101" s="37">
        <f>IF(LF$9="",0,IF(LF$9-SUMIFS(conditions!$73:$73,conditions!$8:$8,"&lt;="&amp;LF$9,conditions!$9:$9,"&gt;="&amp;LF$9)-SUMIFS(conditions!$71:$71,conditions!$8:$8,"&lt;="&amp;LF$9,conditions!$9:$9,"&gt;="&amp;LF$9)&lt;$U$9,SUMIFS(20:20,$9:$9,LF$9-SUMIFS(conditions!$73:$73,conditions!$8:$8,"&lt;="&amp;LF$9,conditions!$9:$9,"&gt;="&amp;LF$9))*conditions!$U$69*conditions!$U$72,SUMIFS(20:20,$9:$9,LF$9-SUMIFS(conditions!$73:$73,conditions!$8:$8,"&lt;="&amp;LF$9,conditions!$9:$9,"&gt;="&amp;LF$9))*SUMIFS(conditions!$69:$69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*SUMIFS(conditions!$72:$72,conditions!$8:$8,"&lt;="&amp;LF$9-SUMIFS(conditions!$73:$73,conditions!$8:$8,"&lt;="&amp;LF$9,conditions!$9:$9,"&gt;="&amp;LF$9)-SUMIFS(conditions!$71:$71,conditions!$8:$8,"&lt;="&amp;LF$9,conditions!$9:$9,"&gt;="&amp;LF$9),conditions!$9:$9,"&gt;="&amp;LF$9-SUMIFS(conditions!$73:$73,conditions!$8:$8,"&lt;="&amp;LF$9,conditions!$9:$9,"&gt;="&amp;LF$9)-SUMIFS(conditions!$71:$71,conditions!$8:$8,"&lt;="&amp;LF$9,conditions!$9:$9,"&gt;="&amp;LF$9))))</f>
        <v>4.6321045155000036</v>
      </c>
      <c r="LG101" s="37">
        <f>IF(LG$9="",0,IF(LG$9-SUMIFS(conditions!$73:$73,conditions!$8:$8,"&lt;="&amp;LG$9,conditions!$9:$9,"&gt;="&amp;LG$9)-SUMIFS(conditions!$71:$71,conditions!$8:$8,"&lt;="&amp;LG$9,conditions!$9:$9,"&gt;="&amp;LG$9)&lt;$U$9,SUMIFS(20:20,$9:$9,LG$9-SUMIFS(conditions!$73:$73,conditions!$8:$8,"&lt;="&amp;LG$9,conditions!$9:$9,"&gt;="&amp;LG$9))*conditions!$U$69*conditions!$U$72,SUMIFS(20:20,$9:$9,LG$9-SUMIFS(conditions!$73:$73,conditions!$8:$8,"&lt;="&amp;LG$9,conditions!$9:$9,"&gt;="&amp;LG$9))*SUMIFS(conditions!$69:$69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*SUMIFS(conditions!$72:$72,conditions!$8:$8,"&lt;="&amp;LG$9-SUMIFS(conditions!$73:$73,conditions!$8:$8,"&lt;="&amp;LG$9,conditions!$9:$9,"&gt;="&amp;LG$9)-SUMIFS(conditions!$71:$71,conditions!$8:$8,"&lt;="&amp;LG$9,conditions!$9:$9,"&gt;="&amp;LG$9),conditions!$9:$9,"&gt;="&amp;LG$9-SUMIFS(conditions!$73:$73,conditions!$8:$8,"&lt;="&amp;LG$9,conditions!$9:$9,"&gt;="&amp;LG$9)-SUMIFS(conditions!$71:$71,conditions!$8:$8,"&lt;="&amp;LG$9,conditions!$9:$9,"&gt;="&amp;LG$9))))</f>
        <v>4.6321045155000036</v>
      </c>
      <c r="LH101" s="37">
        <f>IF(LH$9="",0,IF(LH$9-SUMIFS(conditions!$73:$73,conditions!$8:$8,"&lt;="&amp;LH$9,conditions!$9:$9,"&gt;="&amp;LH$9)-SUMIFS(conditions!$71:$71,conditions!$8:$8,"&lt;="&amp;LH$9,conditions!$9:$9,"&gt;="&amp;LH$9)&lt;$U$9,SUMIFS(20:20,$9:$9,LH$9-SUMIFS(conditions!$73:$73,conditions!$8:$8,"&lt;="&amp;LH$9,conditions!$9:$9,"&gt;="&amp;LH$9))*conditions!$U$69*conditions!$U$72,SUMIFS(20:20,$9:$9,LH$9-SUMIFS(conditions!$73:$73,conditions!$8:$8,"&lt;="&amp;LH$9,conditions!$9:$9,"&gt;="&amp;LH$9))*SUMIFS(conditions!$69:$69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*SUMIFS(conditions!$72:$72,conditions!$8:$8,"&lt;="&amp;LH$9-SUMIFS(conditions!$73:$73,conditions!$8:$8,"&lt;="&amp;LH$9,conditions!$9:$9,"&gt;="&amp;LH$9)-SUMIFS(conditions!$71:$71,conditions!$8:$8,"&lt;="&amp;LH$9,conditions!$9:$9,"&gt;="&amp;LH$9),conditions!$9:$9,"&gt;="&amp;LH$9-SUMIFS(conditions!$73:$73,conditions!$8:$8,"&lt;="&amp;LH$9,conditions!$9:$9,"&gt;="&amp;LH$9)-SUMIFS(conditions!$71:$71,conditions!$8:$8,"&lt;="&amp;LH$9,conditions!$9:$9,"&gt;="&amp;LH$9))))</f>
        <v>4.6321045155000036</v>
      </c>
      <c r="LI101" s="37">
        <f>IF(LI$9="",0,IF(LI$9-SUMIFS(conditions!$73:$73,conditions!$8:$8,"&lt;="&amp;LI$9,conditions!$9:$9,"&gt;="&amp;LI$9)-SUMIFS(conditions!$71:$71,conditions!$8:$8,"&lt;="&amp;LI$9,conditions!$9:$9,"&gt;="&amp;LI$9)&lt;$U$9,SUMIFS(20:20,$9:$9,LI$9-SUMIFS(conditions!$73:$73,conditions!$8:$8,"&lt;="&amp;LI$9,conditions!$9:$9,"&gt;="&amp;LI$9))*conditions!$U$69*conditions!$U$72,SUMIFS(20:20,$9:$9,LI$9-SUMIFS(conditions!$73:$73,conditions!$8:$8,"&lt;="&amp;LI$9,conditions!$9:$9,"&gt;="&amp;LI$9))*SUMIFS(conditions!$69:$69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*SUMIFS(conditions!$72:$72,conditions!$8:$8,"&lt;="&amp;LI$9-SUMIFS(conditions!$73:$73,conditions!$8:$8,"&lt;="&amp;LI$9,conditions!$9:$9,"&gt;="&amp;LI$9)-SUMIFS(conditions!$71:$71,conditions!$8:$8,"&lt;="&amp;LI$9,conditions!$9:$9,"&gt;="&amp;LI$9),conditions!$9:$9,"&gt;="&amp;LI$9-SUMIFS(conditions!$73:$73,conditions!$8:$8,"&lt;="&amp;LI$9,conditions!$9:$9,"&gt;="&amp;LI$9)-SUMIFS(conditions!$71:$71,conditions!$8:$8,"&lt;="&amp;LI$9,conditions!$9:$9,"&gt;="&amp;LI$9))))</f>
        <v>0</v>
      </c>
      <c r="LJ101" s="37">
        <f>IF(LJ$9="",0,IF(LJ$9-SUMIFS(conditions!$73:$73,conditions!$8:$8,"&lt;="&amp;LJ$9,conditions!$9:$9,"&gt;="&amp;LJ$9)-SUMIFS(conditions!$71:$71,conditions!$8:$8,"&lt;="&amp;LJ$9,conditions!$9:$9,"&gt;="&amp;LJ$9)&lt;$U$9,SUMIFS(20:20,$9:$9,LJ$9-SUMIFS(conditions!$73:$73,conditions!$8:$8,"&lt;="&amp;LJ$9,conditions!$9:$9,"&gt;="&amp;LJ$9))*conditions!$U$69*conditions!$U$72,SUMIFS(20:20,$9:$9,LJ$9-SUMIFS(conditions!$73:$73,conditions!$8:$8,"&lt;="&amp;LJ$9,conditions!$9:$9,"&gt;="&amp;LJ$9))*SUMIFS(conditions!$69:$69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*SUMIFS(conditions!$72:$72,conditions!$8:$8,"&lt;="&amp;LJ$9-SUMIFS(conditions!$73:$73,conditions!$8:$8,"&lt;="&amp;LJ$9,conditions!$9:$9,"&gt;="&amp;LJ$9)-SUMIFS(conditions!$71:$71,conditions!$8:$8,"&lt;="&amp;LJ$9,conditions!$9:$9,"&gt;="&amp;LJ$9),conditions!$9:$9,"&gt;="&amp;LJ$9-SUMIFS(conditions!$73:$73,conditions!$8:$8,"&lt;="&amp;LJ$9,conditions!$9:$9,"&gt;="&amp;LJ$9)-SUMIFS(conditions!$71:$71,conditions!$8:$8,"&lt;="&amp;LJ$9,conditions!$9:$9,"&gt;="&amp;LJ$9))))</f>
        <v>0</v>
      </c>
      <c r="LK101" s="37">
        <f>IF(LK$9="",0,IF(LK$9-SUMIFS(conditions!$73:$73,conditions!$8:$8,"&lt;="&amp;LK$9,conditions!$9:$9,"&gt;="&amp;LK$9)-SUMIFS(conditions!$71:$71,conditions!$8:$8,"&lt;="&amp;LK$9,conditions!$9:$9,"&gt;="&amp;LK$9)&lt;$U$9,SUMIFS(20:20,$9:$9,LK$9-SUMIFS(conditions!$73:$73,conditions!$8:$8,"&lt;="&amp;LK$9,conditions!$9:$9,"&gt;="&amp;LK$9))*conditions!$U$69*conditions!$U$72,SUMIFS(20:20,$9:$9,LK$9-SUMIFS(conditions!$73:$73,conditions!$8:$8,"&lt;="&amp;LK$9,conditions!$9:$9,"&gt;="&amp;LK$9))*SUMIFS(conditions!$69:$69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*SUMIFS(conditions!$72:$72,conditions!$8:$8,"&lt;="&amp;LK$9-SUMIFS(conditions!$73:$73,conditions!$8:$8,"&lt;="&amp;LK$9,conditions!$9:$9,"&gt;="&amp;LK$9)-SUMIFS(conditions!$71:$71,conditions!$8:$8,"&lt;="&amp;LK$9,conditions!$9:$9,"&gt;="&amp;LK$9),conditions!$9:$9,"&gt;="&amp;LK$9-SUMIFS(conditions!$73:$73,conditions!$8:$8,"&lt;="&amp;LK$9,conditions!$9:$9,"&gt;="&amp;LK$9)-SUMIFS(conditions!$71:$71,conditions!$8:$8,"&lt;="&amp;LK$9,conditions!$9:$9,"&gt;="&amp;LK$9))))</f>
        <v>4.6321045155000036</v>
      </c>
      <c r="LL101" s="37">
        <f>IF(LL$9="",0,IF(LL$9-SUMIFS(conditions!$73:$73,conditions!$8:$8,"&lt;="&amp;LL$9,conditions!$9:$9,"&gt;="&amp;LL$9)-SUMIFS(conditions!$71:$71,conditions!$8:$8,"&lt;="&amp;LL$9,conditions!$9:$9,"&gt;="&amp;LL$9)&lt;$U$9,SUMIFS(20:20,$9:$9,LL$9-SUMIFS(conditions!$73:$73,conditions!$8:$8,"&lt;="&amp;LL$9,conditions!$9:$9,"&gt;="&amp;LL$9))*conditions!$U$69*conditions!$U$72,SUMIFS(20:20,$9:$9,LL$9-SUMIFS(conditions!$73:$73,conditions!$8:$8,"&lt;="&amp;LL$9,conditions!$9:$9,"&gt;="&amp;LL$9))*SUMIFS(conditions!$69:$69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*SUMIFS(conditions!$72:$72,conditions!$8:$8,"&lt;="&amp;LL$9-SUMIFS(conditions!$73:$73,conditions!$8:$8,"&lt;="&amp;LL$9,conditions!$9:$9,"&gt;="&amp;LL$9)-SUMIFS(conditions!$71:$71,conditions!$8:$8,"&lt;="&amp;LL$9,conditions!$9:$9,"&gt;="&amp;LL$9),conditions!$9:$9,"&gt;="&amp;LL$9-SUMIFS(conditions!$73:$73,conditions!$8:$8,"&lt;="&amp;LL$9,conditions!$9:$9,"&gt;="&amp;LL$9)-SUMIFS(conditions!$71:$71,conditions!$8:$8,"&lt;="&amp;LL$9,conditions!$9:$9,"&gt;="&amp;LL$9))))</f>
        <v>4.6321045155000036</v>
      </c>
      <c r="LM101" s="37">
        <f>IF(LM$9="",0,IF(LM$9-SUMIFS(conditions!$73:$73,conditions!$8:$8,"&lt;="&amp;LM$9,conditions!$9:$9,"&gt;="&amp;LM$9)-SUMIFS(conditions!$71:$71,conditions!$8:$8,"&lt;="&amp;LM$9,conditions!$9:$9,"&gt;="&amp;LM$9)&lt;$U$9,SUMIFS(20:20,$9:$9,LM$9-SUMIFS(conditions!$73:$73,conditions!$8:$8,"&lt;="&amp;LM$9,conditions!$9:$9,"&gt;="&amp;LM$9))*conditions!$U$69*conditions!$U$72,SUMIFS(20:20,$9:$9,LM$9-SUMIFS(conditions!$73:$73,conditions!$8:$8,"&lt;="&amp;LM$9,conditions!$9:$9,"&gt;="&amp;LM$9))*SUMIFS(conditions!$69:$69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*SUMIFS(conditions!$72:$72,conditions!$8:$8,"&lt;="&amp;LM$9-SUMIFS(conditions!$73:$73,conditions!$8:$8,"&lt;="&amp;LM$9,conditions!$9:$9,"&gt;="&amp;LM$9)-SUMIFS(conditions!$71:$71,conditions!$8:$8,"&lt;="&amp;LM$9,conditions!$9:$9,"&gt;="&amp;LM$9),conditions!$9:$9,"&gt;="&amp;LM$9-SUMIFS(conditions!$73:$73,conditions!$8:$8,"&lt;="&amp;LM$9,conditions!$9:$9,"&gt;="&amp;LM$9)-SUMIFS(conditions!$71:$71,conditions!$8:$8,"&lt;="&amp;LM$9,conditions!$9:$9,"&gt;="&amp;LM$9))))</f>
        <v>4.6321045155000036</v>
      </c>
      <c r="LN101" s="37">
        <f>IF(LN$9="",0,IF(LN$9-SUMIFS(conditions!$73:$73,conditions!$8:$8,"&lt;="&amp;LN$9,conditions!$9:$9,"&gt;="&amp;LN$9)-SUMIFS(conditions!$71:$71,conditions!$8:$8,"&lt;="&amp;LN$9,conditions!$9:$9,"&gt;="&amp;LN$9)&lt;$U$9,SUMIFS(20:20,$9:$9,LN$9-SUMIFS(conditions!$73:$73,conditions!$8:$8,"&lt;="&amp;LN$9,conditions!$9:$9,"&gt;="&amp;LN$9))*conditions!$U$69*conditions!$U$72,SUMIFS(20:20,$9:$9,LN$9-SUMIFS(conditions!$73:$73,conditions!$8:$8,"&lt;="&amp;LN$9,conditions!$9:$9,"&gt;="&amp;LN$9))*SUMIFS(conditions!$69:$69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*SUMIFS(conditions!$72:$72,conditions!$8:$8,"&lt;="&amp;LN$9-SUMIFS(conditions!$73:$73,conditions!$8:$8,"&lt;="&amp;LN$9,conditions!$9:$9,"&gt;="&amp;LN$9)-SUMIFS(conditions!$71:$71,conditions!$8:$8,"&lt;="&amp;LN$9,conditions!$9:$9,"&gt;="&amp;LN$9),conditions!$9:$9,"&gt;="&amp;LN$9-SUMIFS(conditions!$73:$73,conditions!$8:$8,"&lt;="&amp;LN$9,conditions!$9:$9,"&gt;="&amp;LN$9)-SUMIFS(conditions!$71:$71,conditions!$8:$8,"&lt;="&amp;LN$9,conditions!$9:$9,"&gt;="&amp;LN$9))))</f>
        <v>4.6321045155000036</v>
      </c>
      <c r="LO101" s="37">
        <f>IF(LO$9="",0,IF(LO$9-SUMIFS(conditions!$73:$73,conditions!$8:$8,"&lt;="&amp;LO$9,conditions!$9:$9,"&gt;="&amp;LO$9)-SUMIFS(conditions!$71:$71,conditions!$8:$8,"&lt;="&amp;LO$9,conditions!$9:$9,"&gt;="&amp;LO$9)&lt;$U$9,SUMIFS(20:20,$9:$9,LO$9-SUMIFS(conditions!$73:$73,conditions!$8:$8,"&lt;="&amp;LO$9,conditions!$9:$9,"&gt;="&amp;LO$9))*conditions!$U$69*conditions!$U$72,SUMIFS(20:20,$9:$9,LO$9-SUMIFS(conditions!$73:$73,conditions!$8:$8,"&lt;="&amp;LO$9,conditions!$9:$9,"&gt;="&amp;LO$9))*SUMIFS(conditions!$69:$69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*SUMIFS(conditions!$72:$72,conditions!$8:$8,"&lt;="&amp;LO$9-SUMIFS(conditions!$73:$73,conditions!$8:$8,"&lt;="&amp;LO$9,conditions!$9:$9,"&gt;="&amp;LO$9)-SUMIFS(conditions!$71:$71,conditions!$8:$8,"&lt;="&amp;LO$9,conditions!$9:$9,"&gt;="&amp;LO$9),conditions!$9:$9,"&gt;="&amp;LO$9-SUMIFS(conditions!$73:$73,conditions!$8:$8,"&lt;="&amp;LO$9,conditions!$9:$9,"&gt;="&amp;LO$9)-SUMIFS(conditions!$71:$71,conditions!$8:$8,"&lt;="&amp;LO$9,conditions!$9:$9,"&gt;="&amp;LO$9))))</f>
        <v>4.6321045155000036</v>
      </c>
      <c r="LP101" s="37">
        <f>IF(LP$9="",0,IF(LP$9-SUMIFS(conditions!$73:$73,conditions!$8:$8,"&lt;="&amp;LP$9,conditions!$9:$9,"&gt;="&amp;LP$9)-SUMIFS(conditions!$71:$71,conditions!$8:$8,"&lt;="&amp;LP$9,conditions!$9:$9,"&gt;="&amp;LP$9)&lt;$U$9,SUMIFS(20:20,$9:$9,LP$9-SUMIFS(conditions!$73:$73,conditions!$8:$8,"&lt;="&amp;LP$9,conditions!$9:$9,"&gt;="&amp;LP$9))*conditions!$U$69*conditions!$U$72,SUMIFS(20:20,$9:$9,LP$9-SUMIFS(conditions!$73:$73,conditions!$8:$8,"&lt;="&amp;LP$9,conditions!$9:$9,"&gt;="&amp;LP$9))*SUMIFS(conditions!$69:$69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*SUMIFS(conditions!$72:$72,conditions!$8:$8,"&lt;="&amp;LP$9-SUMIFS(conditions!$73:$73,conditions!$8:$8,"&lt;="&amp;LP$9,conditions!$9:$9,"&gt;="&amp;LP$9)-SUMIFS(conditions!$71:$71,conditions!$8:$8,"&lt;="&amp;LP$9,conditions!$9:$9,"&gt;="&amp;LP$9),conditions!$9:$9,"&gt;="&amp;LP$9-SUMIFS(conditions!$73:$73,conditions!$8:$8,"&lt;="&amp;LP$9,conditions!$9:$9,"&gt;="&amp;LP$9)-SUMIFS(conditions!$71:$71,conditions!$8:$8,"&lt;="&amp;LP$9,conditions!$9:$9,"&gt;="&amp;LP$9))))</f>
        <v>0</v>
      </c>
      <c r="LQ101" s="37">
        <f>IF(LQ$9="",0,IF(LQ$9-SUMIFS(conditions!$73:$73,conditions!$8:$8,"&lt;="&amp;LQ$9,conditions!$9:$9,"&gt;="&amp;LQ$9)-SUMIFS(conditions!$71:$71,conditions!$8:$8,"&lt;="&amp;LQ$9,conditions!$9:$9,"&gt;="&amp;LQ$9)&lt;$U$9,SUMIFS(20:20,$9:$9,LQ$9-SUMIFS(conditions!$73:$73,conditions!$8:$8,"&lt;="&amp;LQ$9,conditions!$9:$9,"&gt;="&amp;LQ$9))*conditions!$U$69*conditions!$U$72,SUMIFS(20:20,$9:$9,LQ$9-SUMIFS(conditions!$73:$73,conditions!$8:$8,"&lt;="&amp;LQ$9,conditions!$9:$9,"&gt;="&amp;LQ$9))*SUMIFS(conditions!$69:$69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*SUMIFS(conditions!$72:$72,conditions!$8:$8,"&lt;="&amp;LQ$9-SUMIFS(conditions!$73:$73,conditions!$8:$8,"&lt;="&amp;LQ$9,conditions!$9:$9,"&gt;="&amp;LQ$9)-SUMIFS(conditions!$71:$71,conditions!$8:$8,"&lt;="&amp;LQ$9,conditions!$9:$9,"&gt;="&amp;LQ$9),conditions!$9:$9,"&gt;="&amp;LQ$9-SUMIFS(conditions!$73:$73,conditions!$8:$8,"&lt;="&amp;LQ$9,conditions!$9:$9,"&gt;="&amp;LQ$9)-SUMIFS(conditions!$71:$71,conditions!$8:$8,"&lt;="&amp;LQ$9,conditions!$9:$9,"&gt;="&amp;LQ$9))))</f>
        <v>0</v>
      </c>
      <c r="LR101" s="37">
        <f>IF(LR$9="",0,IF(LR$9-SUMIFS(conditions!$73:$73,conditions!$8:$8,"&lt;="&amp;LR$9,conditions!$9:$9,"&gt;="&amp;LR$9)-SUMIFS(conditions!$71:$71,conditions!$8:$8,"&lt;="&amp;LR$9,conditions!$9:$9,"&gt;="&amp;LR$9)&lt;$U$9,SUMIFS(20:20,$9:$9,LR$9-SUMIFS(conditions!$73:$73,conditions!$8:$8,"&lt;="&amp;LR$9,conditions!$9:$9,"&gt;="&amp;LR$9))*conditions!$U$69*conditions!$U$72,SUMIFS(20:20,$9:$9,LR$9-SUMIFS(conditions!$73:$73,conditions!$8:$8,"&lt;="&amp;LR$9,conditions!$9:$9,"&gt;="&amp;LR$9))*SUMIFS(conditions!$69:$69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*SUMIFS(conditions!$72:$72,conditions!$8:$8,"&lt;="&amp;LR$9-SUMIFS(conditions!$73:$73,conditions!$8:$8,"&lt;="&amp;LR$9,conditions!$9:$9,"&gt;="&amp;LR$9)-SUMIFS(conditions!$71:$71,conditions!$8:$8,"&lt;="&amp;LR$9,conditions!$9:$9,"&gt;="&amp;LR$9),conditions!$9:$9,"&gt;="&amp;LR$9-SUMIFS(conditions!$73:$73,conditions!$8:$8,"&lt;="&amp;LR$9,conditions!$9:$9,"&gt;="&amp;LR$9)-SUMIFS(conditions!$71:$71,conditions!$8:$8,"&lt;="&amp;LR$9,conditions!$9:$9,"&gt;="&amp;LR$9))))</f>
        <v>4.6321045155000036</v>
      </c>
      <c r="LS101" s="37">
        <f>IF(LS$9="",0,IF(LS$9-SUMIFS(conditions!$73:$73,conditions!$8:$8,"&lt;="&amp;LS$9,conditions!$9:$9,"&gt;="&amp;LS$9)-SUMIFS(conditions!$71:$71,conditions!$8:$8,"&lt;="&amp;LS$9,conditions!$9:$9,"&gt;="&amp;LS$9)&lt;$U$9,SUMIFS(20:20,$9:$9,LS$9-SUMIFS(conditions!$73:$73,conditions!$8:$8,"&lt;="&amp;LS$9,conditions!$9:$9,"&gt;="&amp;LS$9))*conditions!$U$69*conditions!$U$72,SUMIFS(20:20,$9:$9,LS$9-SUMIFS(conditions!$73:$73,conditions!$8:$8,"&lt;="&amp;LS$9,conditions!$9:$9,"&gt;="&amp;LS$9))*SUMIFS(conditions!$69:$69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*SUMIFS(conditions!$72:$72,conditions!$8:$8,"&lt;="&amp;LS$9-SUMIFS(conditions!$73:$73,conditions!$8:$8,"&lt;="&amp;LS$9,conditions!$9:$9,"&gt;="&amp;LS$9)-SUMIFS(conditions!$71:$71,conditions!$8:$8,"&lt;="&amp;LS$9,conditions!$9:$9,"&gt;="&amp;LS$9),conditions!$9:$9,"&gt;="&amp;LS$9-SUMIFS(conditions!$73:$73,conditions!$8:$8,"&lt;="&amp;LS$9,conditions!$9:$9,"&gt;="&amp;LS$9)-SUMIFS(conditions!$71:$71,conditions!$8:$8,"&lt;="&amp;LS$9,conditions!$9:$9,"&gt;="&amp;LS$9))))</f>
        <v>4.6321045155000036</v>
      </c>
      <c r="LT101" s="37">
        <f>IF(LT$9="",0,IF(LT$9-SUMIFS(conditions!$73:$73,conditions!$8:$8,"&lt;="&amp;LT$9,conditions!$9:$9,"&gt;="&amp;LT$9)-SUMIFS(conditions!$71:$71,conditions!$8:$8,"&lt;="&amp;LT$9,conditions!$9:$9,"&gt;="&amp;LT$9)&lt;$U$9,SUMIFS(20:20,$9:$9,LT$9-SUMIFS(conditions!$73:$73,conditions!$8:$8,"&lt;="&amp;LT$9,conditions!$9:$9,"&gt;="&amp;LT$9))*conditions!$U$69*conditions!$U$72,SUMIFS(20:20,$9:$9,LT$9-SUMIFS(conditions!$73:$73,conditions!$8:$8,"&lt;="&amp;LT$9,conditions!$9:$9,"&gt;="&amp;LT$9))*SUMIFS(conditions!$69:$69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*SUMIFS(conditions!$72:$72,conditions!$8:$8,"&lt;="&amp;LT$9-SUMIFS(conditions!$73:$73,conditions!$8:$8,"&lt;="&amp;LT$9,conditions!$9:$9,"&gt;="&amp;LT$9)-SUMIFS(conditions!$71:$71,conditions!$8:$8,"&lt;="&amp;LT$9,conditions!$9:$9,"&gt;="&amp;LT$9),conditions!$9:$9,"&gt;="&amp;LT$9-SUMIFS(conditions!$73:$73,conditions!$8:$8,"&lt;="&amp;LT$9,conditions!$9:$9,"&gt;="&amp;LT$9)-SUMIFS(conditions!$71:$71,conditions!$8:$8,"&lt;="&amp;LT$9,conditions!$9:$9,"&gt;="&amp;LT$9))))</f>
        <v>4.6321045155000036</v>
      </c>
      <c r="LU101" s="37">
        <f>IF(LU$9="",0,IF(LU$9-SUMIFS(conditions!$73:$73,conditions!$8:$8,"&lt;="&amp;LU$9,conditions!$9:$9,"&gt;="&amp;LU$9)-SUMIFS(conditions!$71:$71,conditions!$8:$8,"&lt;="&amp;LU$9,conditions!$9:$9,"&gt;="&amp;LU$9)&lt;$U$9,SUMIFS(20:20,$9:$9,LU$9-SUMIFS(conditions!$73:$73,conditions!$8:$8,"&lt;="&amp;LU$9,conditions!$9:$9,"&gt;="&amp;LU$9))*conditions!$U$69*conditions!$U$72,SUMIFS(20:20,$9:$9,LU$9-SUMIFS(conditions!$73:$73,conditions!$8:$8,"&lt;="&amp;LU$9,conditions!$9:$9,"&gt;="&amp;LU$9))*SUMIFS(conditions!$69:$69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*SUMIFS(conditions!$72:$72,conditions!$8:$8,"&lt;="&amp;LU$9-SUMIFS(conditions!$73:$73,conditions!$8:$8,"&lt;="&amp;LU$9,conditions!$9:$9,"&gt;="&amp;LU$9)-SUMIFS(conditions!$71:$71,conditions!$8:$8,"&lt;="&amp;LU$9,conditions!$9:$9,"&gt;="&amp;LU$9),conditions!$9:$9,"&gt;="&amp;LU$9-SUMIFS(conditions!$73:$73,conditions!$8:$8,"&lt;="&amp;LU$9,conditions!$9:$9,"&gt;="&amp;LU$9)-SUMIFS(conditions!$71:$71,conditions!$8:$8,"&lt;="&amp;LU$9,conditions!$9:$9,"&gt;="&amp;LU$9))))</f>
        <v>4.6321045155000036</v>
      </c>
      <c r="LV101" s="37">
        <f>IF(LV$9="",0,IF(LV$9-SUMIFS(conditions!$73:$73,conditions!$8:$8,"&lt;="&amp;LV$9,conditions!$9:$9,"&gt;="&amp;LV$9)-SUMIFS(conditions!$71:$71,conditions!$8:$8,"&lt;="&amp;LV$9,conditions!$9:$9,"&gt;="&amp;LV$9)&lt;$U$9,SUMIFS(20:20,$9:$9,LV$9-SUMIFS(conditions!$73:$73,conditions!$8:$8,"&lt;="&amp;LV$9,conditions!$9:$9,"&gt;="&amp;LV$9))*conditions!$U$69*conditions!$U$72,SUMIFS(20:20,$9:$9,LV$9-SUMIFS(conditions!$73:$73,conditions!$8:$8,"&lt;="&amp;LV$9,conditions!$9:$9,"&gt;="&amp;LV$9))*SUMIFS(conditions!$69:$69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*SUMIFS(conditions!$72:$72,conditions!$8:$8,"&lt;="&amp;LV$9-SUMIFS(conditions!$73:$73,conditions!$8:$8,"&lt;="&amp;LV$9,conditions!$9:$9,"&gt;="&amp;LV$9)-SUMIFS(conditions!$71:$71,conditions!$8:$8,"&lt;="&amp;LV$9,conditions!$9:$9,"&gt;="&amp;LV$9),conditions!$9:$9,"&gt;="&amp;LV$9-SUMIFS(conditions!$73:$73,conditions!$8:$8,"&lt;="&amp;LV$9,conditions!$9:$9,"&gt;="&amp;LV$9)-SUMIFS(conditions!$71:$71,conditions!$8:$8,"&lt;="&amp;LV$9,conditions!$9:$9,"&gt;="&amp;LV$9))))</f>
        <v>4.6321045155000036</v>
      </c>
      <c r="LW101" s="37">
        <f>IF(LW$9="",0,IF(LW$9-SUMIFS(conditions!$73:$73,conditions!$8:$8,"&lt;="&amp;LW$9,conditions!$9:$9,"&gt;="&amp;LW$9)-SUMIFS(conditions!$71:$71,conditions!$8:$8,"&lt;="&amp;LW$9,conditions!$9:$9,"&gt;="&amp;LW$9)&lt;$U$9,SUMIFS(20:20,$9:$9,LW$9-SUMIFS(conditions!$73:$73,conditions!$8:$8,"&lt;="&amp;LW$9,conditions!$9:$9,"&gt;="&amp;LW$9))*conditions!$U$69*conditions!$U$72,SUMIFS(20:20,$9:$9,LW$9-SUMIFS(conditions!$73:$73,conditions!$8:$8,"&lt;="&amp;LW$9,conditions!$9:$9,"&gt;="&amp;LW$9))*SUMIFS(conditions!$69:$69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*SUMIFS(conditions!$72:$72,conditions!$8:$8,"&lt;="&amp;LW$9-SUMIFS(conditions!$73:$73,conditions!$8:$8,"&lt;="&amp;LW$9,conditions!$9:$9,"&gt;="&amp;LW$9)-SUMIFS(conditions!$71:$71,conditions!$8:$8,"&lt;="&amp;LW$9,conditions!$9:$9,"&gt;="&amp;LW$9),conditions!$9:$9,"&gt;="&amp;LW$9-SUMIFS(conditions!$73:$73,conditions!$8:$8,"&lt;="&amp;LW$9,conditions!$9:$9,"&gt;="&amp;LW$9)-SUMIFS(conditions!$71:$71,conditions!$8:$8,"&lt;="&amp;LW$9,conditions!$9:$9,"&gt;="&amp;LW$9))))</f>
        <v>0</v>
      </c>
      <c r="LX101" s="37">
        <f>IF(LX$9="",0,IF(LX$9-SUMIFS(conditions!$73:$73,conditions!$8:$8,"&lt;="&amp;LX$9,conditions!$9:$9,"&gt;="&amp;LX$9)-SUMIFS(conditions!$71:$71,conditions!$8:$8,"&lt;="&amp;LX$9,conditions!$9:$9,"&gt;="&amp;LX$9)&lt;$U$9,SUMIFS(20:20,$9:$9,LX$9-SUMIFS(conditions!$73:$73,conditions!$8:$8,"&lt;="&amp;LX$9,conditions!$9:$9,"&gt;="&amp;LX$9))*conditions!$U$69*conditions!$U$72,SUMIFS(20:20,$9:$9,LX$9-SUMIFS(conditions!$73:$73,conditions!$8:$8,"&lt;="&amp;LX$9,conditions!$9:$9,"&gt;="&amp;LX$9))*SUMIFS(conditions!$69:$69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*SUMIFS(conditions!$72:$72,conditions!$8:$8,"&lt;="&amp;LX$9-SUMIFS(conditions!$73:$73,conditions!$8:$8,"&lt;="&amp;LX$9,conditions!$9:$9,"&gt;="&amp;LX$9)-SUMIFS(conditions!$71:$71,conditions!$8:$8,"&lt;="&amp;LX$9,conditions!$9:$9,"&gt;="&amp;LX$9),conditions!$9:$9,"&gt;="&amp;LX$9-SUMIFS(conditions!$73:$73,conditions!$8:$8,"&lt;="&amp;LX$9,conditions!$9:$9,"&gt;="&amp;LX$9)-SUMIFS(conditions!$71:$71,conditions!$8:$8,"&lt;="&amp;LX$9,conditions!$9:$9,"&gt;="&amp;LX$9))))</f>
        <v>0</v>
      </c>
      <c r="LY101" s="37">
        <f>IF(LY$9="",0,IF(LY$9-SUMIFS(conditions!$73:$73,conditions!$8:$8,"&lt;="&amp;LY$9,conditions!$9:$9,"&gt;="&amp;LY$9)-SUMIFS(conditions!$71:$71,conditions!$8:$8,"&lt;="&amp;LY$9,conditions!$9:$9,"&gt;="&amp;LY$9)&lt;$U$9,SUMIFS(20:20,$9:$9,LY$9-SUMIFS(conditions!$73:$73,conditions!$8:$8,"&lt;="&amp;LY$9,conditions!$9:$9,"&gt;="&amp;LY$9))*conditions!$U$69*conditions!$U$72,SUMIFS(20:20,$9:$9,LY$9-SUMIFS(conditions!$73:$73,conditions!$8:$8,"&lt;="&amp;LY$9,conditions!$9:$9,"&gt;="&amp;LY$9))*SUMIFS(conditions!$69:$69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*SUMIFS(conditions!$72:$72,conditions!$8:$8,"&lt;="&amp;LY$9-SUMIFS(conditions!$73:$73,conditions!$8:$8,"&lt;="&amp;LY$9,conditions!$9:$9,"&gt;="&amp;LY$9)-SUMIFS(conditions!$71:$71,conditions!$8:$8,"&lt;="&amp;LY$9,conditions!$9:$9,"&gt;="&amp;LY$9),conditions!$9:$9,"&gt;="&amp;LY$9-SUMIFS(conditions!$73:$73,conditions!$8:$8,"&lt;="&amp;LY$9,conditions!$9:$9,"&gt;="&amp;LY$9)-SUMIFS(conditions!$71:$71,conditions!$8:$8,"&lt;="&amp;LY$9,conditions!$9:$9,"&gt;="&amp;LY$9))))</f>
        <v>4.6321045155000036</v>
      </c>
      <c r="LZ101" s="37">
        <f>IF(LZ$9="",0,IF(LZ$9-SUMIFS(conditions!$73:$73,conditions!$8:$8,"&lt;="&amp;LZ$9,conditions!$9:$9,"&gt;="&amp;LZ$9)-SUMIFS(conditions!$71:$71,conditions!$8:$8,"&lt;="&amp;LZ$9,conditions!$9:$9,"&gt;="&amp;LZ$9)&lt;$U$9,SUMIFS(20:20,$9:$9,LZ$9-SUMIFS(conditions!$73:$73,conditions!$8:$8,"&lt;="&amp;LZ$9,conditions!$9:$9,"&gt;="&amp;LZ$9))*conditions!$U$69*conditions!$U$72,SUMIFS(20:20,$9:$9,LZ$9-SUMIFS(conditions!$73:$73,conditions!$8:$8,"&lt;="&amp;LZ$9,conditions!$9:$9,"&gt;="&amp;LZ$9))*SUMIFS(conditions!$69:$69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*SUMIFS(conditions!$72:$72,conditions!$8:$8,"&lt;="&amp;LZ$9-SUMIFS(conditions!$73:$73,conditions!$8:$8,"&lt;="&amp;LZ$9,conditions!$9:$9,"&gt;="&amp;LZ$9)-SUMIFS(conditions!$71:$71,conditions!$8:$8,"&lt;="&amp;LZ$9,conditions!$9:$9,"&gt;="&amp;LZ$9),conditions!$9:$9,"&gt;="&amp;LZ$9-SUMIFS(conditions!$73:$73,conditions!$8:$8,"&lt;="&amp;LZ$9,conditions!$9:$9,"&gt;="&amp;LZ$9)-SUMIFS(conditions!$71:$71,conditions!$8:$8,"&lt;="&amp;LZ$9,conditions!$9:$9,"&gt;="&amp;LZ$9))))</f>
        <v>4.6321045155000036</v>
      </c>
      <c r="MA101" s="37">
        <f>IF(MA$9="",0,IF(MA$9-SUMIFS(conditions!$73:$73,conditions!$8:$8,"&lt;="&amp;MA$9,conditions!$9:$9,"&gt;="&amp;MA$9)-SUMIFS(conditions!$71:$71,conditions!$8:$8,"&lt;="&amp;MA$9,conditions!$9:$9,"&gt;="&amp;MA$9)&lt;$U$9,SUMIFS(20:20,$9:$9,MA$9-SUMIFS(conditions!$73:$73,conditions!$8:$8,"&lt;="&amp;MA$9,conditions!$9:$9,"&gt;="&amp;MA$9))*conditions!$U$69*conditions!$U$72,SUMIFS(20:20,$9:$9,MA$9-SUMIFS(conditions!$73:$73,conditions!$8:$8,"&lt;="&amp;MA$9,conditions!$9:$9,"&gt;="&amp;MA$9))*SUMIFS(conditions!$69:$69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*SUMIFS(conditions!$72:$72,conditions!$8:$8,"&lt;="&amp;MA$9-SUMIFS(conditions!$73:$73,conditions!$8:$8,"&lt;="&amp;MA$9,conditions!$9:$9,"&gt;="&amp;MA$9)-SUMIFS(conditions!$71:$71,conditions!$8:$8,"&lt;="&amp;MA$9,conditions!$9:$9,"&gt;="&amp;MA$9),conditions!$9:$9,"&gt;="&amp;MA$9-SUMIFS(conditions!$73:$73,conditions!$8:$8,"&lt;="&amp;MA$9,conditions!$9:$9,"&gt;="&amp;MA$9)-SUMIFS(conditions!$71:$71,conditions!$8:$8,"&lt;="&amp;MA$9,conditions!$9:$9,"&gt;="&amp;MA$9))))</f>
        <v>4.6321045155000036</v>
      </c>
      <c r="MB101" s="37">
        <f>IF(MB$9="",0,IF(MB$9-SUMIFS(conditions!$73:$73,conditions!$8:$8,"&lt;="&amp;MB$9,conditions!$9:$9,"&gt;="&amp;MB$9)-SUMIFS(conditions!$71:$71,conditions!$8:$8,"&lt;="&amp;MB$9,conditions!$9:$9,"&gt;="&amp;MB$9)&lt;$U$9,SUMIFS(20:20,$9:$9,MB$9-SUMIFS(conditions!$73:$73,conditions!$8:$8,"&lt;="&amp;MB$9,conditions!$9:$9,"&gt;="&amp;MB$9))*conditions!$U$69*conditions!$U$72,SUMIFS(20:20,$9:$9,MB$9-SUMIFS(conditions!$73:$73,conditions!$8:$8,"&lt;="&amp;MB$9,conditions!$9:$9,"&gt;="&amp;MB$9))*SUMIFS(conditions!$69:$69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*SUMIFS(conditions!$72:$72,conditions!$8:$8,"&lt;="&amp;MB$9-SUMIFS(conditions!$73:$73,conditions!$8:$8,"&lt;="&amp;MB$9,conditions!$9:$9,"&gt;="&amp;MB$9)-SUMIFS(conditions!$71:$71,conditions!$8:$8,"&lt;="&amp;MB$9,conditions!$9:$9,"&gt;="&amp;MB$9),conditions!$9:$9,"&gt;="&amp;MB$9-SUMIFS(conditions!$73:$73,conditions!$8:$8,"&lt;="&amp;MB$9,conditions!$9:$9,"&gt;="&amp;MB$9)-SUMIFS(conditions!$71:$71,conditions!$8:$8,"&lt;="&amp;MB$9,conditions!$9:$9,"&gt;="&amp;MB$9))))</f>
        <v>4.6321045155000036</v>
      </c>
      <c r="MC101" s="37">
        <f>IF(MC$9="",0,IF(MC$9-SUMIFS(conditions!$73:$73,conditions!$8:$8,"&lt;="&amp;MC$9,conditions!$9:$9,"&gt;="&amp;MC$9)-SUMIFS(conditions!$71:$71,conditions!$8:$8,"&lt;="&amp;MC$9,conditions!$9:$9,"&gt;="&amp;MC$9)&lt;$U$9,SUMIFS(20:20,$9:$9,MC$9-SUMIFS(conditions!$73:$73,conditions!$8:$8,"&lt;="&amp;MC$9,conditions!$9:$9,"&gt;="&amp;MC$9))*conditions!$U$69*conditions!$U$72,SUMIFS(20:20,$9:$9,MC$9-SUMIFS(conditions!$73:$73,conditions!$8:$8,"&lt;="&amp;MC$9,conditions!$9:$9,"&gt;="&amp;MC$9))*SUMIFS(conditions!$69:$69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*SUMIFS(conditions!$72:$72,conditions!$8:$8,"&lt;="&amp;MC$9-SUMIFS(conditions!$73:$73,conditions!$8:$8,"&lt;="&amp;MC$9,conditions!$9:$9,"&gt;="&amp;MC$9)-SUMIFS(conditions!$71:$71,conditions!$8:$8,"&lt;="&amp;MC$9,conditions!$9:$9,"&gt;="&amp;MC$9),conditions!$9:$9,"&gt;="&amp;MC$9-SUMIFS(conditions!$73:$73,conditions!$8:$8,"&lt;="&amp;MC$9,conditions!$9:$9,"&gt;="&amp;MC$9)-SUMIFS(conditions!$71:$71,conditions!$8:$8,"&lt;="&amp;MC$9,conditions!$9:$9,"&gt;="&amp;MC$9))))</f>
        <v>6.0217358701500059</v>
      </c>
      <c r="MD101" s="37">
        <f>IF(MD$9="",0,IF(MD$9-SUMIFS(conditions!$73:$73,conditions!$8:$8,"&lt;="&amp;MD$9,conditions!$9:$9,"&gt;="&amp;MD$9)-SUMIFS(conditions!$71:$71,conditions!$8:$8,"&lt;="&amp;MD$9,conditions!$9:$9,"&gt;="&amp;MD$9)&lt;$U$9,SUMIFS(20:20,$9:$9,MD$9-SUMIFS(conditions!$73:$73,conditions!$8:$8,"&lt;="&amp;MD$9,conditions!$9:$9,"&gt;="&amp;MD$9))*conditions!$U$69*conditions!$U$72,SUMIFS(20:20,$9:$9,MD$9-SUMIFS(conditions!$73:$73,conditions!$8:$8,"&lt;="&amp;MD$9,conditions!$9:$9,"&gt;="&amp;MD$9))*SUMIFS(conditions!$69:$69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*SUMIFS(conditions!$72:$72,conditions!$8:$8,"&lt;="&amp;MD$9-SUMIFS(conditions!$73:$73,conditions!$8:$8,"&lt;="&amp;MD$9,conditions!$9:$9,"&gt;="&amp;MD$9)-SUMIFS(conditions!$71:$71,conditions!$8:$8,"&lt;="&amp;MD$9,conditions!$9:$9,"&gt;="&amp;MD$9),conditions!$9:$9,"&gt;="&amp;MD$9-SUMIFS(conditions!$73:$73,conditions!$8:$8,"&lt;="&amp;MD$9,conditions!$9:$9,"&gt;="&amp;MD$9)-SUMIFS(conditions!$71:$71,conditions!$8:$8,"&lt;="&amp;MD$9,conditions!$9:$9,"&gt;="&amp;MD$9))))</f>
        <v>0</v>
      </c>
      <c r="ME101" s="37">
        <f>IF(ME$9="",0,IF(ME$9-SUMIFS(conditions!$73:$73,conditions!$8:$8,"&lt;="&amp;ME$9,conditions!$9:$9,"&gt;="&amp;ME$9)-SUMIFS(conditions!$71:$71,conditions!$8:$8,"&lt;="&amp;ME$9,conditions!$9:$9,"&gt;="&amp;ME$9)&lt;$U$9,SUMIFS(20:20,$9:$9,ME$9-SUMIFS(conditions!$73:$73,conditions!$8:$8,"&lt;="&amp;ME$9,conditions!$9:$9,"&gt;="&amp;ME$9))*conditions!$U$69*conditions!$U$72,SUMIFS(20:20,$9:$9,ME$9-SUMIFS(conditions!$73:$73,conditions!$8:$8,"&lt;="&amp;ME$9,conditions!$9:$9,"&gt;="&amp;ME$9))*SUMIFS(conditions!$69:$69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*SUMIFS(conditions!$72:$72,conditions!$8:$8,"&lt;="&amp;ME$9-SUMIFS(conditions!$73:$73,conditions!$8:$8,"&lt;="&amp;ME$9,conditions!$9:$9,"&gt;="&amp;ME$9)-SUMIFS(conditions!$71:$71,conditions!$8:$8,"&lt;="&amp;ME$9,conditions!$9:$9,"&gt;="&amp;ME$9),conditions!$9:$9,"&gt;="&amp;ME$9-SUMIFS(conditions!$73:$73,conditions!$8:$8,"&lt;="&amp;ME$9,conditions!$9:$9,"&gt;="&amp;ME$9)-SUMIFS(conditions!$71:$71,conditions!$8:$8,"&lt;="&amp;ME$9,conditions!$9:$9,"&gt;="&amp;ME$9))))</f>
        <v>0</v>
      </c>
      <c r="MF101" s="37">
        <f>IF(MF$9="",0,IF(MF$9-SUMIFS(conditions!$73:$73,conditions!$8:$8,"&lt;="&amp;MF$9,conditions!$9:$9,"&gt;="&amp;MF$9)-SUMIFS(conditions!$71:$71,conditions!$8:$8,"&lt;="&amp;MF$9,conditions!$9:$9,"&gt;="&amp;MF$9)&lt;$U$9,SUMIFS(20:20,$9:$9,MF$9-SUMIFS(conditions!$73:$73,conditions!$8:$8,"&lt;="&amp;MF$9,conditions!$9:$9,"&gt;="&amp;MF$9))*conditions!$U$69*conditions!$U$72,SUMIFS(20:20,$9:$9,MF$9-SUMIFS(conditions!$73:$73,conditions!$8:$8,"&lt;="&amp;MF$9,conditions!$9:$9,"&gt;="&amp;MF$9))*SUMIFS(conditions!$69:$69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*SUMIFS(conditions!$72:$72,conditions!$8:$8,"&lt;="&amp;MF$9-SUMIFS(conditions!$73:$73,conditions!$8:$8,"&lt;="&amp;MF$9,conditions!$9:$9,"&gt;="&amp;MF$9)-SUMIFS(conditions!$71:$71,conditions!$8:$8,"&lt;="&amp;MF$9,conditions!$9:$9,"&gt;="&amp;MF$9),conditions!$9:$9,"&gt;="&amp;MF$9-SUMIFS(conditions!$73:$73,conditions!$8:$8,"&lt;="&amp;MF$9,conditions!$9:$9,"&gt;="&amp;MF$9)-SUMIFS(conditions!$71:$71,conditions!$8:$8,"&lt;="&amp;MF$9,conditions!$9:$9,"&gt;="&amp;MF$9))))</f>
        <v>6.0217358701500059</v>
      </c>
      <c r="MG101" s="37">
        <f>IF(MG$9="",0,IF(MG$9-SUMIFS(conditions!$73:$73,conditions!$8:$8,"&lt;="&amp;MG$9,conditions!$9:$9,"&gt;="&amp;MG$9)-SUMIFS(conditions!$71:$71,conditions!$8:$8,"&lt;="&amp;MG$9,conditions!$9:$9,"&gt;="&amp;MG$9)&lt;$U$9,SUMIFS(20:20,$9:$9,MG$9-SUMIFS(conditions!$73:$73,conditions!$8:$8,"&lt;="&amp;MG$9,conditions!$9:$9,"&gt;="&amp;MG$9))*conditions!$U$69*conditions!$U$72,SUMIFS(20:20,$9:$9,MG$9-SUMIFS(conditions!$73:$73,conditions!$8:$8,"&lt;="&amp;MG$9,conditions!$9:$9,"&gt;="&amp;MG$9))*SUMIFS(conditions!$69:$69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*SUMIFS(conditions!$72:$72,conditions!$8:$8,"&lt;="&amp;MG$9-SUMIFS(conditions!$73:$73,conditions!$8:$8,"&lt;="&amp;MG$9,conditions!$9:$9,"&gt;="&amp;MG$9)-SUMIFS(conditions!$71:$71,conditions!$8:$8,"&lt;="&amp;MG$9,conditions!$9:$9,"&gt;="&amp;MG$9),conditions!$9:$9,"&gt;="&amp;MG$9-SUMIFS(conditions!$73:$73,conditions!$8:$8,"&lt;="&amp;MG$9,conditions!$9:$9,"&gt;="&amp;MG$9)-SUMIFS(conditions!$71:$71,conditions!$8:$8,"&lt;="&amp;MG$9,conditions!$9:$9,"&gt;="&amp;MG$9))))</f>
        <v>6.0217358701500059</v>
      </c>
      <c r="MH101" s="37">
        <f>IF(MH$9="",0,IF(MH$9-SUMIFS(conditions!$73:$73,conditions!$8:$8,"&lt;="&amp;MH$9,conditions!$9:$9,"&gt;="&amp;MH$9)-SUMIFS(conditions!$71:$71,conditions!$8:$8,"&lt;="&amp;MH$9,conditions!$9:$9,"&gt;="&amp;MH$9)&lt;$U$9,SUMIFS(20:20,$9:$9,MH$9-SUMIFS(conditions!$73:$73,conditions!$8:$8,"&lt;="&amp;MH$9,conditions!$9:$9,"&gt;="&amp;MH$9))*conditions!$U$69*conditions!$U$72,SUMIFS(20:20,$9:$9,MH$9-SUMIFS(conditions!$73:$73,conditions!$8:$8,"&lt;="&amp;MH$9,conditions!$9:$9,"&gt;="&amp;MH$9))*SUMIFS(conditions!$69:$69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*SUMIFS(conditions!$72:$72,conditions!$8:$8,"&lt;="&amp;MH$9-SUMIFS(conditions!$73:$73,conditions!$8:$8,"&lt;="&amp;MH$9,conditions!$9:$9,"&gt;="&amp;MH$9)-SUMIFS(conditions!$71:$71,conditions!$8:$8,"&lt;="&amp;MH$9,conditions!$9:$9,"&gt;="&amp;MH$9),conditions!$9:$9,"&gt;="&amp;MH$9-SUMIFS(conditions!$73:$73,conditions!$8:$8,"&lt;="&amp;MH$9,conditions!$9:$9,"&gt;="&amp;MH$9)-SUMIFS(conditions!$71:$71,conditions!$8:$8,"&lt;="&amp;MH$9,conditions!$9:$9,"&gt;="&amp;MH$9))))</f>
        <v>6.0217358701500059</v>
      </c>
      <c r="MI101" s="37">
        <f>IF(MI$9="",0,IF(MI$9-SUMIFS(conditions!$73:$73,conditions!$8:$8,"&lt;="&amp;MI$9,conditions!$9:$9,"&gt;="&amp;MI$9)-SUMIFS(conditions!$71:$71,conditions!$8:$8,"&lt;="&amp;MI$9,conditions!$9:$9,"&gt;="&amp;MI$9)&lt;$U$9,SUMIFS(20:20,$9:$9,MI$9-SUMIFS(conditions!$73:$73,conditions!$8:$8,"&lt;="&amp;MI$9,conditions!$9:$9,"&gt;="&amp;MI$9))*conditions!$U$69*conditions!$U$72,SUMIFS(20:20,$9:$9,MI$9-SUMIFS(conditions!$73:$73,conditions!$8:$8,"&lt;="&amp;MI$9,conditions!$9:$9,"&gt;="&amp;MI$9))*SUMIFS(conditions!$69:$69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*SUMIFS(conditions!$72:$72,conditions!$8:$8,"&lt;="&amp;MI$9-SUMIFS(conditions!$73:$73,conditions!$8:$8,"&lt;="&amp;MI$9,conditions!$9:$9,"&gt;="&amp;MI$9)-SUMIFS(conditions!$71:$71,conditions!$8:$8,"&lt;="&amp;MI$9,conditions!$9:$9,"&gt;="&amp;MI$9),conditions!$9:$9,"&gt;="&amp;MI$9-SUMIFS(conditions!$73:$73,conditions!$8:$8,"&lt;="&amp;MI$9,conditions!$9:$9,"&gt;="&amp;MI$9)-SUMIFS(conditions!$71:$71,conditions!$8:$8,"&lt;="&amp;MI$9,conditions!$9:$9,"&gt;="&amp;MI$9))))</f>
        <v>6.0217358701500059</v>
      </c>
      <c r="MJ101" s="37">
        <f>IF(MJ$9="",0,IF(MJ$9-SUMIFS(conditions!$73:$73,conditions!$8:$8,"&lt;="&amp;MJ$9,conditions!$9:$9,"&gt;="&amp;MJ$9)-SUMIFS(conditions!$71:$71,conditions!$8:$8,"&lt;="&amp;MJ$9,conditions!$9:$9,"&gt;="&amp;MJ$9)&lt;$U$9,SUMIFS(20:20,$9:$9,MJ$9-SUMIFS(conditions!$73:$73,conditions!$8:$8,"&lt;="&amp;MJ$9,conditions!$9:$9,"&gt;="&amp;MJ$9))*conditions!$U$69*conditions!$U$72,SUMIFS(20:20,$9:$9,MJ$9-SUMIFS(conditions!$73:$73,conditions!$8:$8,"&lt;="&amp;MJ$9,conditions!$9:$9,"&gt;="&amp;MJ$9))*SUMIFS(conditions!$69:$69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*SUMIFS(conditions!$72:$72,conditions!$8:$8,"&lt;="&amp;MJ$9-SUMIFS(conditions!$73:$73,conditions!$8:$8,"&lt;="&amp;MJ$9,conditions!$9:$9,"&gt;="&amp;MJ$9)-SUMIFS(conditions!$71:$71,conditions!$8:$8,"&lt;="&amp;MJ$9,conditions!$9:$9,"&gt;="&amp;MJ$9),conditions!$9:$9,"&gt;="&amp;MJ$9-SUMIFS(conditions!$73:$73,conditions!$8:$8,"&lt;="&amp;MJ$9,conditions!$9:$9,"&gt;="&amp;MJ$9)-SUMIFS(conditions!$71:$71,conditions!$8:$8,"&lt;="&amp;MJ$9,conditions!$9:$9,"&gt;="&amp;MJ$9))))</f>
        <v>6.0217358701500059</v>
      </c>
      <c r="MK101" s="37">
        <f>IF(MK$9="",0,IF(MK$9-SUMIFS(conditions!$73:$73,conditions!$8:$8,"&lt;="&amp;MK$9,conditions!$9:$9,"&gt;="&amp;MK$9)-SUMIFS(conditions!$71:$71,conditions!$8:$8,"&lt;="&amp;MK$9,conditions!$9:$9,"&gt;="&amp;MK$9)&lt;$U$9,SUMIFS(20:20,$9:$9,MK$9-SUMIFS(conditions!$73:$73,conditions!$8:$8,"&lt;="&amp;MK$9,conditions!$9:$9,"&gt;="&amp;MK$9))*conditions!$U$69*conditions!$U$72,SUMIFS(20:20,$9:$9,MK$9-SUMIFS(conditions!$73:$73,conditions!$8:$8,"&lt;="&amp;MK$9,conditions!$9:$9,"&gt;="&amp;MK$9))*SUMIFS(conditions!$69:$69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*SUMIFS(conditions!$72:$72,conditions!$8:$8,"&lt;="&amp;MK$9-SUMIFS(conditions!$73:$73,conditions!$8:$8,"&lt;="&amp;MK$9,conditions!$9:$9,"&gt;="&amp;MK$9)-SUMIFS(conditions!$71:$71,conditions!$8:$8,"&lt;="&amp;MK$9,conditions!$9:$9,"&gt;="&amp;MK$9),conditions!$9:$9,"&gt;="&amp;MK$9-SUMIFS(conditions!$73:$73,conditions!$8:$8,"&lt;="&amp;MK$9,conditions!$9:$9,"&gt;="&amp;MK$9)-SUMIFS(conditions!$71:$71,conditions!$8:$8,"&lt;="&amp;MK$9,conditions!$9:$9,"&gt;="&amp;MK$9))))</f>
        <v>0</v>
      </c>
      <c r="ML101" s="37">
        <f>IF(ML$9="",0,IF(ML$9-SUMIFS(conditions!$73:$73,conditions!$8:$8,"&lt;="&amp;ML$9,conditions!$9:$9,"&gt;="&amp;ML$9)-SUMIFS(conditions!$71:$71,conditions!$8:$8,"&lt;="&amp;ML$9,conditions!$9:$9,"&gt;="&amp;ML$9)&lt;$U$9,SUMIFS(20:20,$9:$9,ML$9-SUMIFS(conditions!$73:$73,conditions!$8:$8,"&lt;="&amp;ML$9,conditions!$9:$9,"&gt;="&amp;ML$9))*conditions!$U$69*conditions!$U$72,SUMIFS(20:20,$9:$9,ML$9-SUMIFS(conditions!$73:$73,conditions!$8:$8,"&lt;="&amp;ML$9,conditions!$9:$9,"&gt;="&amp;ML$9))*SUMIFS(conditions!$69:$69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*SUMIFS(conditions!$72:$72,conditions!$8:$8,"&lt;="&amp;ML$9-SUMIFS(conditions!$73:$73,conditions!$8:$8,"&lt;="&amp;ML$9,conditions!$9:$9,"&gt;="&amp;ML$9)-SUMIFS(conditions!$71:$71,conditions!$8:$8,"&lt;="&amp;ML$9,conditions!$9:$9,"&gt;="&amp;ML$9),conditions!$9:$9,"&gt;="&amp;ML$9-SUMIFS(conditions!$73:$73,conditions!$8:$8,"&lt;="&amp;ML$9,conditions!$9:$9,"&gt;="&amp;ML$9)-SUMIFS(conditions!$71:$71,conditions!$8:$8,"&lt;="&amp;ML$9,conditions!$9:$9,"&gt;="&amp;ML$9))))</f>
        <v>0</v>
      </c>
      <c r="MM101" s="37">
        <f>IF(MM$9="",0,IF(MM$9-SUMIFS(conditions!$73:$73,conditions!$8:$8,"&lt;="&amp;MM$9,conditions!$9:$9,"&gt;="&amp;MM$9)-SUMIFS(conditions!$71:$71,conditions!$8:$8,"&lt;="&amp;MM$9,conditions!$9:$9,"&gt;="&amp;MM$9)&lt;$U$9,SUMIFS(20:20,$9:$9,MM$9-SUMIFS(conditions!$73:$73,conditions!$8:$8,"&lt;="&amp;MM$9,conditions!$9:$9,"&gt;="&amp;MM$9))*conditions!$U$69*conditions!$U$72,SUMIFS(20:20,$9:$9,MM$9-SUMIFS(conditions!$73:$73,conditions!$8:$8,"&lt;="&amp;MM$9,conditions!$9:$9,"&gt;="&amp;MM$9))*SUMIFS(conditions!$69:$69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*SUMIFS(conditions!$72:$72,conditions!$8:$8,"&lt;="&amp;MM$9-SUMIFS(conditions!$73:$73,conditions!$8:$8,"&lt;="&amp;MM$9,conditions!$9:$9,"&gt;="&amp;MM$9)-SUMIFS(conditions!$71:$71,conditions!$8:$8,"&lt;="&amp;MM$9,conditions!$9:$9,"&gt;="&amp;MM$9),conditions!$9:$9,"&gt;="&amp;MM$9-SUMIFS(conditions!$73:$73,conditions!$8:$8,"&lt;="&amp;MM$9,conditions!$9:$9,"&gt;="&amp;MM$9)-SUMIFS(conditions!$71:$71,conditions!$8:$8,"&lt;="&amp;MM$9,conditions!$9:$9,"&gt;="&amp;MM$9))))</f>
        <v>6.0217358701500059</v>
      </c>
      <c r="MN101" s="37">
        <f>IF(MN$9="",0,IF(MN$9-SUMIFS(conditions!$73:$73,conditions!$8:$8,"&lt;="&amp;MN$9,conditions!$9:$9,"&gt;="&amp;MN$9)-SUMIFS(conditions!$71:$71,conditions!$8:$8,"&lt;="&amp;MN$9,conditions!$9:$9,"&gt;="&amp;MN$9)&lt;$U$9,SUMIFS(20:20,$9:$9,MN$9-SUMIFS(conditions!$73:$73,conditions!$8:$8,"&lt;="&amp;MN$9,conditions!$9:$9,"&gt;="&amp;MN$9))*conditions!$U$69*conditions!$U$72,SUMIFS(20:20,$9:$9,MN$9-SUMIFS(conditions!$73:$73,conditions!$8:$8,"&lt;="&amp;MN$9,conditions!$9:$9,"&gt;="&amp;MN$9))*SUMIFS(conditions!$69:$69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*SUMIFS(conditions!$72:$72,conditions!$8:$8,"&lt;="&amp;MN$9-SUMIFS(conditions!$73:$73,conditions!$8:$8,"&lt;="&amp;MN$9,conditions!$9:$9,"&gt;="&amp;MN$9)-SUMIFS(conditions!$71:$71,conditions!$8:$8,"&lt;="&amp;MN$9,conditions!$9:$9,"&gt;="&amp;MN$9),conditions!$9:$9,"&gt;="&amp;MN$9-SUMIFS(conditions!$73:$73,conditions!$8:$8,"&lt;="&amp;MN$9,conditions!$9:$9,"&gt;="&amp;MN$9)-SUMIFS(conditions!$71:$71,conditions!$8:$8,"&lt;="&amp;MN$9,conditions!$9:$9,"&gt;="&amp;MN$9))))</f>
        <v>6.0217358701500059</v>
      </c>
      <c r="MO101" s="37">
        <f>IF(MO$9="",0,IF(MO$9-SUMIFS(conditions!$73:$73,conditions!$8:$8,"&lt;="&amp;MO$9,conditions!$9:$9,"&gt;="&amp;MO$9)-SUMIFS(conditions!$71:$71,conditions!$8:$8,"&lt;="&amp;MO$9,conditions!$9:$9,"&gt;="&amp;MO$9)&lt;$U$9,SUMIFS(20:20,$9:$9,MO$9-SUMIFS(conditions!$73:$73,conditions!$8:$8,"&lt;="&amp;MO$9,conditions!$9:$9,"&gt;="&amp;MO$9))*conditions!$U$69*conditions!$U$72,SUMIFS(20:20,$9:$9,MO$9-SUMIFS(conditions!$73:$73,conditions!$8:$8,"&lt;="&amp;MO$9,conditions!$9:$9,"&gt;="&amp;MO$9))*SUMIFS(conditions!$69:$69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*SUMIFS(conditions!$72:$72,conditions!$8:$8,"&lt;="&amp;MO$9-SUMIFS(conditions!$73:$73,conditions!$8:$8,"&lt;="&amp;MO$9,conditions!$9:$9,"&gt;="&amp;MO$9)-SUMIFS(conditions!$71:$71,conditions!$8:$8,"&lt;="&amp;MO$9,conditions!$9:$9,"&gt;="&amp;MO$9),conditions!$9:$9,"&gt;="&amp;MO$9-SUMIFS(conditions!$73:$73,conditions!$8:$8,"&lt;="&amp;MO$9,conditions!$9:$9,"&gt;="&amp;MO$9)-SUMIFS(conditions!$71:$71,conditions!$8:$8,"&lt;="&amp;MO$9,conditions!$9:$9,"&gt;="&amp;MO$9))))</f>
        <v>6.0217358701500059</v>
      </c>
      <c r="MP101" s="37">
        <f>IF(MP$9="",0,IF(MP$9-SUMIFS(conditions!$73:$73,conditions!$8:$8,"&lt;="&amp;MP$9,conditions!$9:$9,"&gt;="&amp;MP$9)-SUMIFS(conditions!$71:$71,conditions!$8:$8,"&lt;="&amp;MP$9,conditions!$9:$9,"&gt;="&amp;MP$9)&lt;$U$9,SUMIFS(20:20,$9:$9,MP$9-SUMIFS(conditions!$73:$73,conditions!$8:$8,"&lt;="&amp;MP$9,conditions!$9:$9,"&gt;="&amp;MP$9))*conditions!$U$69*conditions!$U$72,SUMIFS(20:20,$9:$9,MP$9-SUMIFS(conditions!$73:$73,conditions!$8:$8,"&lt;="&amp;MP$9,conditions!$9:$9,"&gt;="&amp;MP$9))*SUMIFS(conditions!$69:$69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*SUMIFS(conditions!$72:$72,conditions!$8:$8,"&lt;="&amp;MP$9-SUMIFS(conditions!$73:$73,conditions!$8:$8,"&lt;="&amp;MP$9,conditions!$9:$9,"&gt;="&amp;MP$9)-SUMIFS(conditions!$71:$71,conditions!$8:$8,"&lt;="&amp;MP$9,conditions!$9:$9,"&gt;="&amp;MP$9),conditions!$9:$9,"&gt;="&amp;MP$9-SUMIFS(conditions!$73:$73,conditions!$8:$8,"&lt;="&amp;MP$9,conditions!$9:$9,"&gt;="&amp;MP$9)-SUMIFS(conditions!$71:$71,conditions!$8:$8,"&lt;="&amp;MP$9,conditions!$9:$9,"&gt;="&amp;MP$9))))</f>
        <v>6.0217358701500059</v>
      </c>
      <c r="MQ101" s="37">
        <f>IF(MQ$9="",0,IF(MQ$9-SUMIFS(conditions!$73:$73,conditions!$8:$8,"&lt;="&amp;MQ$9,conditions!$9:$9,"&gt;="&amp;MQ$9)-SUMIFS(conditions!$71:$71,conditions!$8:$8,"&lt;="&amp;MQ$9,conditions!$9:$9,"&gt;="&amp;MQ$9)&lt;$U$9,SUMIFS(20:20,$9:$9,MQ$9-SUMIFS(conditions!$73:$73,conditions!$8:$8,"&lt;="&amp;MQ$9,conditions!$9:$9,"&gt;="&amp;MQ$9))*conditions!$U$69*conditions!$U$72,SUMIFS(20:20,$9:$9,MQ$9-SUMIFS(conditions!$73:$73,conditions!$8:$8,"&lt;="&amp;MQ$9,conditions!$9:$9,"&gt;="&amp;MQ$9))*SUMIFS(conditions!$69:$69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*SUMIFS(conditions!$72:$72,conditions!$8:$8,"&lt;="&amp;MQ$9-SUMIFS(conditions!$73:$73,conditions!$8:$8,"&lt;="&amp;MQ$9,conditions!$9:$9,"&gt;="&amp;MQ$9)-SUMIFS(conditions!$71:$71,conditions!$8:$8,"&lt;="&amp;MQ$9,conditions!$9:$9,"&gt;="&amp;MQ$9),conditions!$9:$9,"&gt;="&amp;MQ$9-SUMIFS(conditions!$73:$73,conditions!$8:$8,"&lt;="&amp;MQ$9,conditions!$9:$9,"&gt;="&amp;MQ$9)-SUMIFS(conditions!$71:$71,conditions!$8:$8,"&lt;="&amp;MQ$9,conditions!$9:$9,"&gt;="&amp;MQ$9))))</f>
        <v>6.0217358701500059</v>
      </c>
      <c r="MR101" s="37">
        <f>IF(MR$9="",0,IF(MR$9-SUMIFS(conditions!$73:$73,conditions!$8:$8,"&lt;="&amp;MR$9,conditions!$9:$9,"&gt;="&amp;MR$9)-SUMIFS(conditions!$71:$71,conditions!$8:$8,"&lt;="&amp;MR$9,conditions!$9:$9,"&gt;="&amp;MR$9)&lt;$U$9,SUMIFS(20:20,$9:$9,MR$9-SUMIFS(conditions!$73:$73,conditions!$8:$8,"&lt;="&amp;MR$9,conditions!$9:$9,"&gt;="&amp;MR$9))*conditions!$U$69*conditions!$U$72,SUMIFS(20:20,$9:$9,MR$9-SUMIFS(conditions!$73:$73,conditions!$8:$8,"&lt;="&amp;MR$9,conditions!$9:$9,"&gt;="&amp;MR$9))*SUMIFS(conditions!$69:$69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*SUMIFS(conditions!$72:$72,conditions!$8:$8,"&lt;="&amp;MR$9-SUMIFS(conditions!$73:$73,conditions!$8:$8,"&lt;="&amp;MR$9,conditions!$9:$9,"&gt;="&amp;MR$9)-SUMIFS(conditions!$71:$71,conditions!$8:$8,"&lt;="&amp;MR$9,conditions!$9:$9,"&gt;="&amp;MR$9),conditions!$9:$9,"&gt;="&amp;MR$9-SUMIFS(conditions!$73:$73,conditions!$8:$8,"&lt;="&amp;MR$9,conditions!$9:$9,"&gt;="&amp;MR$9)-SUMIFS(conditions!$71:$71,conditions!$8:$8,"&lt;="&amp;MR$9,conditions!$9:$9,"&gt;="&amp;MR$9))))</f>
        <v>0</v>
      </c>
      <c r="MS101" s="37">
        <f>IF(MS$9="",0,IF(MS$9-SUMIFS(conditions!$73:$73,conditions!$8:$8,"&lt;="&amp;MS$9,conditions!$9:$9,"&gt;="&amp;MS$9)-SUMIFS(conditions!$71:$71,conditions!$8:$8,"&lt;="&amp;MS$9,conditions!$9:$9,"&gt;="&amp;MS$9)&lt;$U$9,SUMIFS(20:20,$9:$9,MS$9-SUMIFS(conditions!$73:$73,conditions!$8:$8,"&lt;="&amp;MS$9,conditions!$9:$9,"&gt;="&amp;MS$9))*conditions!$U$69*conditions!$U$72,SUMIFS(20:20,$9:$9,MS$9-SUMIFS(conditions!$73:$73,conditions!$8:$8,"&lt;="&amp;MS$9,conditions!$9:$9,"&gt;="&amp;MS$9))*SUMIFS(conditions!$69:$69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*SUMIFS(conditions!$72:$72,conditions!$8:$8,"&lt;="&amp;MS$9-SUMIFS(conditions!$73:$73,conditions!$8:$8,"&lt;="&amp;MS$9,conditions!$9:$9,"&gt;="&amp;MS$9)-SUMIFS(conditions!$71:$71,conditions!$8:$8,"&lt;="&amp;MS$9,conditions!$9:$9,"&gt;="&amp;MS$9),conditions!$9:$9,"&gt;="&amp;MS$9-SUMIFS(conditions!$73:$73,conditions!$8:$8,"&lt;="&amp;MS$9,conditions!$9:$9,"&gt;="&amp;MS$9)-SUMIFS(conditions!$71:$71,conditions!$8:$8,"&lt;="&amp;MS$9,conditions!$9:$9,"&gt;="&amp;MS$9))))</f>
        <v>0</v>
      </c>
      <c r="MT101" s="37">
        <f>IF(MT$9="",0,IF(MT$9-SUMIFS(conditions!$73:$73,conditions!$8:$8,"&lt;="&amp;MT$9,conditions!$9:$9,"&gt;="&amp;MT$9)-SUMIFS(conditions!$71:$71,conditions!$8:$8,"&lt;="&amp;MT$9,conditions!$9:$9,"&gt;="&amp;MT$9)&lt;$U$9,SUMIFS(20:20,$9:$9,MT$9-SUMIFS(conditions!$73:$73,conditions!$8:$8,"&lt;="&amp;MT$9,conditions!$9:$9,"&gt;="&amp;MT$9))*conditions!$U$69*conditions!$U$72,SUMIFS(20:20,$9:$9,MT$9-SUMIFS(conditions!$73:$73,conditions!$8:$8,"&lt;="&amp;MT$9,conditions!$9:$9,"&gt;="&amp;MT$9))*SUMIFS(conditions!$69:$69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*SUMIFS(conditions!$72:$72,conditions!$8:$8,"&lt;="&amp;MT$9-SUMIFS(conditions!$73:$73,conditions!$8:$8,"&lt;="&amp;MT$9,conditions!$9:$9,"&gt;="&amp;MT$9)-SUMIFS(conditions!$71:$71,conditions!$8:$8,"&lt;="&amp;MT$9,conditions!$9:$9,"&gt;="&amp;MT$9),conditions!$9:$9,"&gt;="&amp;MT$9-SUMIFS(conditions!$73:$73,conditions!$8:$8,"&lt;="&amp;MT$9,conditions!$9:$9,"&gt;="&amp;MT$9)-SUMIFS(conditions!$71:$71,conditions!$8:$8,"&lt;="&amp;MT$9,conditions!$9:$9,"&gt;="&amp;MT$9))))</f>
        <v>6.0217358701500059</v>
      </c>
      <c r="MU101" s="37">
        <f>IF(MU$9="",0,IF(MU$9-SUMIFS(conditions!$73:$73,conditions!$8:$8,"&lt;="&amp;MU$9,conditions!$9:$9,"&gt;="&amp;MU$9)-SUMIFS(conditions!$71:$71,conditions!$8:$8,"&lt;="&amp;MU$9,conditions!$9:$9,"&gt;="&amp;MU$9)&lt;$U$9,SUMIFS(20:20,$9:$9,MU$9-SUMIFS(conditions!$73:$73,conditions!$8:$8,"&lt;="&amp;MU$9,conditions!$9:$9,"&gt;="&amp;MU$9))*conditions!$U$69*conditions!$U$72,SUMIFS(20:20,$9:$9,MU$9-SUMIFS(conditions!$73:$73,conditions!$8:$8,"&lt;="&amp;MU$9,conditions!$9:$9,"&gt;="&amp;MU$9))*SUMIFS(conditions!$69:$69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*SUMIFS(conditions!$72:$72,conditions!$8:$8,"&lt;="&amp;MU$9-SUMIFS(conditions!$73:$73,conditions!$8:$8,"&lt;="&amp;MU$9,conditions!$9:$9,"&gt;="&amp;MU$9)-SUMIFS(conditions!$71:$71,conditions!$8:$8,"&lt;="&amp;MU$9,conditions!$9:$9,"&gt;="&amp;MU$9),conditions!$9:$9,"&gt;="&amp;MU$9-SUMIFS(conditions!$73:$73,conditions!$8:$8,"&lt;="&amp;MU$9,conditions!$9:$9,"&gt;="&amp;MU$9)-SUMIFS(conditions!$71:$71,conditions!$8:$8,"&lt;="&amp;MU$9,conditions!$9:$9,"&gt;="&amp;MU$9))))</f>
        <v>6.0217358701500059</v>
      </c>
      <c r="MV101" s="37">
        <f>IF(MV$9="",0,IF(MV$9-SUMIFS(conditions!$73:$73,conditions!$8:$8,"&lt;="&amp;MV$9,conditions!$9:$9,"&gt;="&amp;MV$9)-SUMIFS(conditions!$71:$71,conditions!$8:$8,"&lt;="&amp;MV$9,conditions!$9:$9,"&gt;="&amp;MV$9)&lt;$U$9,SUMIFS(20:20,$9:$9,MV$9-SUMIFS(conditions!$73:$73,conditions!$8:$8,"&lt;="&amp;MV$9,conditions!$9:$9,"&gt;="&amp;MV$9))*conditions!$U$69*conditions!$U$72,SUMIFS(20:20,$9:$9,MV$9-SUMIFS(conditions!$73:$73,conditions!$8:$8,"&lt;="&amp;MV$9,conditions!$9:$9,"&gt;="&amp;MV$9))*SUMIFS(conditions!$69:$69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*SUMIFS(conditions!$72:$72,conditions!$8:$8,"&lt;="&amp;MV$9-SUMIFS(conditions!$73:$73,conditions!$8:$8,"&lt;="&amp;MV$9,conditions!$9:$9,"&gt;="&amp;MV$9)-SUMIFS(conditions!$71:$71,conditions!$8:$8,"&lt;="&amp;MV$9,conditions!$9:$9,"&gt;="&amp;MV$9),conditions!$9:$9,"&gt;="&amp;MV$9-SUMIFS(conditions!$73:$73,conditions!$8:$8,"&lt;="&amp;MV$9,conditions!$9:$9,"&gt;="&amp;MV$9)-SUMIFS(conditions!$71:$71,conditions!$8:$8,"&lt;="&amp;MV$9,conditions!$9:$9,"&gt;="&amp;MV$9))))</f>
        <v>6.0217358701500059</v>
      </c>
      <c r="MW101" s="37">
        <f>IF(MW$9="",0,IF(MW$9-SUMIFS(conditions!$73:$73,conditions!$8:$8,"&lt;="&amp;MW$9,conditions!$9:$9,"&gt;="&amp;MW$9)-SUMIFS(conditions!$71:$71,conditions!$8:$8,"&lt;="&amp;MW$9,conditions!$9:$9,"&gt;="&amp;MW$9)&lt;$U$9,SUMIFS(20:20,$9:$9,MW$9-SUMIFS(conditions!$73:$73,conditions!$8:$8,"&lt;="&amp;MW$9,conditions!$9:$9,"&gt;="&amp;MW$9))*conditions!$U$69*conditions!$U$72,SUMIFS(20:20,$9:$9,MW$9-SUMIFS(conditions!$73:$73,conditions!$8:$8,"&lt;="&amp;MW$9,conditions!$9:$9,"&gt;="&amp;MW$9))*SUMIFS(conditions!$69:$69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*SUMIFS(conditions!$72:$72,conditions!$8:$8,"&lt;="&amp;MW$9-SUMIFS(conditions!$73:$73,conditions!$8:$8,"&lt;="&amp;MW$9,conditions!$9:$9,"&gt;="&amp;MW$9)-SUMIFS(conditions!$71:$71,conditions!$8:$8,"&lt;="&amp;MW$9,conditions!$9:$9,"&gt;="&amp;MW$9),conditions!$9:$9,"&gt;="&amp;MW$9-SUMIFS(conditions!$73:$73,conditions!$8:$8,"&lt;="&amp;MW$9,conditions!$9:$9,"&gt;="&amp;MW$9)-SUMIFS(conditions!$71:$71,conditions!$8:$8,"&lt;="&amp;MW$9,conditions!$9:$9,"&gt;="&amp;MW$9))))</f>
        <v>6.0217358701500059</v>
      </c>
      <c r="MX101" s="37">
        <f>IF(MX$9="",0,IF(MX$9-SUMIFS(conditions!$73:$73,conditions!$8:$8,"&lt;="&amp;MX$9,conditions!$9:$9,"&gt;="&amp;MX$9)-SUMIFS(conditions!$71:$71,conditions!$8:$8,"&lt;="&amp;MX$9,conditions!$9:$9,"&gt;="&amp;MX$9)&lt;$U$9,SUMIFS(20:20,$9:$9,MX$9-SUMIFS(conditions!$73:$73,conditions!$8:$8,"&lt;="&amp;MX$9,conditions!$9:$9,"&gt;="&amp;MX$9))*conditions!$U$69*conditions!$U$72,SUMIFS(20:20,$9:$9,MX$9-SUMIFS(conditions!$73:$73,conditions!$8:$8,"&lt;="&amp;MX$9,conditions!$9:$9,"&gt;="&amp;MX$9))*SUMIFS(conditions!$69:$69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*SUMIFS(conditions!$72:$72,conditions!$8:$8,"&lt;="&amp;MX$9-SUMIFS(conditions!$73:$73,conditions!$8:$8,"&lt;="&amp;MX$9,conditions!$9:$9,"&gt;="&amp;MX$9)-SUMIFS(conditions!$71:$71,conditions!$8:$8,"&lt;="&amp;MX$9,conditions!$9:$9,"&gt;="&amp;MX$9),conditions!$9:$9,"&gt;="&amp;MX$9-SUMIFS(conditions!$73:$73,conditions!$8:$8,"&lt;="&amp;MX$9,conditions!$9:$9,"&gt;="&amp;MX$9)-SUMIFS(conditions!$71:$71,conditions!$8:$8,"&lt;="&amp;MX$9,conditions!$9:$9,"&gt;="&amp;MX$9))))</f>
        <v>6.0217358701500059</v>
      </c>
      <c r="MY101" s="37">
        <f>IF(MY$9="",0,IF(MY$9-SUMIFS(conditions!$73:$73,conditions!$8:$8,"&lt;="&amp;MY$9,conditions!$9:$9,"&gt;="&amp;MY$9)-SUMIFS(conditions!$71:$71,conditions!$8:$8,"&lt;="&amp;MY$9,conditions!$9:$9,"&gt;="&amp;MY$9)&lt;$U$9,SUMIFS(20:20,$9:$9,MY$9-SUMIFS(conditions!$73:$73,conditions!$8:$8,"&lt;="&amp;MY$9,conditions!$9:$9,"&gt;="&amp;MY$9))*conditions!$U$69*conditions!$U$72,SUMIFS(20:20,$9:$9,MY$9-SUMIFS(conditions!$73:$73,conditions!$8:$8,"&lt;="&amp;MY$9,conditions!$9:$9,"&gt;="&amp;MY$9))*SUMIFS(conditions!$69:$69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*SUMIFS(conditions!$72:$72,conditions!$8:$8,"&lt;="&amp;MY$9-SUMIFS(conditions!$73:$73,conditions!$8:$8,"&lt;="&amp;MY$9,conditions!$9:$9,"&gt;="&amp;MY$9)-SUMIFS(conditions!$71:$71,conditions!$8:$8,"&lt;="&amp;MY$9,conditions!$9:$9,"&gt;="&amp;MY$9),conditions!$9:$9,"&gt;="&amp;MY$9-SUMIFS(conditions!$73:$73,conditions!$8:$8,"&lt;="&amp;MY$9,conditions!$9:$9,"&gt;="&amp;MY$9)-SUMIFS(conditions!$71:$71,conditions!$8:$8,"&lt;="&amp;MY$9,conditions!$9:$9,"&gt;="&amp;MY$9))))</f>
        <v>0</v>
      </c>
      <c r="MZ101" s="37">
        <f>IF(MZ$9="",0,IF(MZ$9-SUMIFS(conditions!$73:$73,conditions!$8:$8,"&lt;="&amp;MZ$9,conditions!$9:$9,"&gt;="&amp;MZ$9)-SUMIFS(conditions!$71:$71,conditions!$8:$8,"&lt;="&amp;MZ$9,conditions!$9:$9,"&gt;="&amp;MZ$9)&lt;$U$9,SUMIFS(20:20,$9:$9,MZ$9-SUMIFS(conditions!$73:$73,conditions!$8:$8,"&lt;="&amp;MZ$9,conditions!$9:$9,"&gt;="&amp;MZ$9))*conditions!$U$69*conditions!$U$72,SUMIFS(20:20,$9:$9,MZ$9-SUMIFS(conditions!$73:$73,conditions!$8:$8,"&lt;="&amp;MZ$9,conditions!$9:$9,"&gt;="&amp;MZ$9))*SUMIFS(conditions!$69:$69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*SUMIFS(conditions!$72:$72,conditions!$8:$8,"&lt;="&amp;MZ$9-SUMIFS(conditions!$73:$73,conditions!$8:$8,"&lt;="&amp;MZ$9,conditions!$9:$9,"&gt;="&amp;MZ$9)-SUMIFS(conditions!$71:$71,conditions!$8:$8,"&lt;="&amp;MZ$9,conditions!$9:$9,"&gt;="&amp;MZ$9),conditions!$9:$9,"&gt;="&amp;MZ$9-SUMIFS(conditions!$73:$73,conditions!$8:$8,"&lt;="&amp;MZ$9,conditions!$9:$9,"&gt;="&amp;MZ$9)-SUMIFS(conditions!$71:$71,conditions!$8:$8,"&lt;="&amp;MZ$9,conditions!$9:$9,"&gt;="&amp;MZ$9))))</f>
        <v>0</v>
      </c>
      <c r="NA101" s="37">
        <f>IF(NA$9="",0,IF(NA$9-SUMIFS(conditions!$73:$73,conditions!$8:$8,"&lt;="&amp;NA$9,conditions!$9:$9,"&gt;="&amp;NA$9)-SUMIFS(conditions!$71:$71,conditions!$8:$8,"&lt;="&amp;NA$9,conditions!$9:$9,"&gt;="&amp;NA$9)&lt;$U$9,SUMIFS(20:20,$9:$9,NA$9-SUMIFS(conditions!$73:$73,conditions!$8:$8,"&lt;="&amp;NA$9,conditions!$9:$9,"&gt;="&amp;NA$9))*conditions!$U$69*conditions!$U$72,SUMIFS(20:20,$9:$9,NA$9-SUMIFS(conditions!$73:$73,conditions!$8:$8,"&lt;="&amp;NA$9,conditions!$9:$9,"&gt;="&amp;NA$9))*SUMIFS(conditions!$69:$69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*SUMIFS(conditions!$72:$72,conditions!$8:$8,"&lt;="&amp;NA$9-SUMIFS(conditions!$73:$73,conditions!$8:$8,"&lt;="&amp;NA$9,conditions!$9:$9,"&gt;="&amp;NA$9)-SUMIFS(conditions!$71:$71,conditions!$8:$8,"&lt;="&amp;NA$9,conditions!$9:$9,"&gt;="&amp;NA$9),conditions!$9:$9,"&gt;="&amp;NA$9-SUMIFS(conditions!$73:$73,conditions!$8:$8,"&lt;="&amp;NA$9,conditions!$9:$9,"&gt;="&amp;NA$9)-SUMIFS(conditions!$71:$71,conditions!$8:$8,"&lt;="&amp;NA$9,conditions!$9:$9,"&gt;="&amp;NA$9))))</f>
        <v>6.0217358701500059</v>
      </c>
      <c r="NB101" s="37">
        <f>IF(NB$9="",0,IF(NB$9-SUMIFS(conditions!$73:$73,conditions!$8:$8,"&lt;="&amp;NB$9,conditions!$9:$9,"&gt;="&amp;NB$9)-SUMIFS(conditions!$71:$71,conditions!$8:$8,"&lt;="&amp;NB$9,conditions!$9:$9,"&gt;="&amp;NB$9)&lt;$U$9,SUMIFS(20:20,$9:$9,NB$9-SUMIFS(conditions!$73:$73,conditions!$8:$8,"&lt;="&amp;NB$9,conditions!$9:$9,"&gt;="&amp;NB$9))*conditions!$U$69*conditions!$U$72,SUMIFS(20:20,$9:$9,NB$9-SUMIFS(conditions!$73:$73,conditions!$8:$8,"&lt;="&amp;NB$9,conditions!$9:$9,"&gt;="&amp;NB$9))*SUMIFS(conditions!$69:$69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*SUMIFS(conditions!$72:$72,conditions!$8:$8,"&lt;="&amp;NB$9-SUMIFS(conditions!$73:$73,conditions!$8:$8,"&lt;="&amp;NB$9,conditions!$9:$9,"&gt;="&amp;NB$9)-SUMIFS(conditions!$71:$71,conditions!$8:$8,"&lt;="&amp;NB$9,conditions!$9:$9,"&gt;="&amp;NB$9),conditions!$9:$9,"&gt;="&amp;NB$9-SUMIFS(conditions!$73:$73,conditions!$8:$8,"&lt;="&amp;NB$9,conditions!$9:$9,"&gt;="&amp;NB$9)-SUMIFS(conditions!$71:$71,conditions!$8:$8,"&lt;="&amp;NB$9,conditions!$9:$9,"&gt;="&amp;NB$9))))</f>
        <v>6.0217358701500059</v>
      </c>
      <c r="NC101" s="37">
        <f>IF(NC$9="",0,IF(NC$9-SUMIFS(conditions!$73:$73,conditions!$8:$8,"&lt;="&amp;NC$9,conditions!$9:$9,"&gt;="&amp;NC$9)-SUMIFS(conditions!$71:$71,conditions!$8:$8,"&lt;="&amp;NC$9,conditions!$9:$9,"&gt;="&amp;NC$9)&lt;$U$9,SUMIFS(20:20,$9:$9,NC$9-SUMIFS(conditions!$73:$73,conditions!$8:$8,"&lt;="&amp;NC$9,conditions!$9:$9,"&gt;="&amp;NC$9))*conditions!$U$69*conditions!$U$72,SUMIFS(20:20,$9:$9,NC$9-SUMIFS(conditions!$73:$73,conditions!$8:$8,"&lt;="&amp;NC$9,conditions!$9:$9,"&gt;="&amp;NC$9))*SUMIFS(conditions!$69:$69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*SUMIFS(conditions!$72:$72,conditions!$8:$8,"&lt;="&amp;NC$9-SUMIFS(conditions!$73:$73,conditions!$8:$8,"&lt;="&amp;NC$9,conditions!$9:$9,"&gt;="&amp;NC$9)-SUMIFS(conditions!$71:$71,conditions!$8:$8,"&lt;="&amp;NC$9,conditions!$9:$9,"&gt;="&amp;NC$9),conditions!$9:$9,"&gt;="&amp;NC$9-SUMIFS(conditions!$73:$73,conditions!$8:$8,"&lt;="&amp;NC$9,conditions!$9:$9,"&gt;="&amp;NC$9)-SUMIFS(conditions!$71:$71,conditions!$8:$8,"&lt;="&amp;NC$9,conditions!$9:$9,"&gt;="&amp;NC$9))))</f>
        <v>6.0217358701500059</v>
      </c>
      <c r="ND101" s="37">
        <f>IF(ND$9="",0,IF(ND$9-SUMIFS(conditions!$73:$73,conditions!$8:$8,"&lt;="&amp;ND$9,conditions!$9:$9,"&gt;="&amp;ND$9)-SUMIFS(conditions!$71:$71,conditions!$8:$8,"&lt;="&amp;ND$9,conditions!$9:$9,"&gt;="&amp;ND$9)&lt;$U$9,SUMIFS(20:20,$9:$9,ND$9-SUMIFS(conditions!$73:$73,conditions!$8:$8,"&lt;="&amp;ND$9,conditions!$9:$9,"&gt;="&amp;ND$9))*conditions!$U$69*conditions!$U$72,SUMIFS(20:20,$9:$9,ND$9-SUMIFS(conditions!$73:$73,conditions!$8:$8,"&lt;="&amp;ND$9,conditions!$9:$9,"&gt;="&amp;ND$9))*SUMIFS(conditions!$69:$69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*SUMIFS(conditions!$72:$72,conditions!$8:$8,"&lt;="&amp;ND$9-SUMIFS(conditions!$73:$73,conditions!$8:$8,"&lt;="&amp;ND$9,conditions!$9:$9,"&gt;="&amp;ND$9)-SUMIFS(conditions!$71:$71,conditions!$8:$8,"&lt;="&amp;ND$9,conditions!$9:$9,"&gt;="&amp;ND$9),conditions!$9:$9,"&gt;="&amp;ND$9-SUMIFS(conditions!$73:$73,conditions!$8:$8,"&lt;="&amp;ND$9,conditions!$9:$9,"&gt;="&amp;ND$9)-SUMIFS(conditions!$71:$71,conditions!$8:$8,"&lt;="&amp;ND$9,conditions!$9:$9,"&gt;="&amp;ND$9))))</f>
        <v>6.0217358701500059</v>
      </c>
      <c r="NE101" s="37">
        <f>IF(NE$9="",0,IF(NE$9-SUMIFS(conditions!$73:$73,conditions!$8:$8,"&lt;="&amp;NE$9,conditions!$9:$9,"&gt;="&amp;NE$9)-SUMIFS(conditions!$71:$71,conditions!$8:$8,"&lt;="&amp;NE$9,conditions!$9:$9,"&gt;="&amp;NE$9)&lt;$U$9,SUMIFS(20:20,$9:$9,NE$9-SUMIFS(conditions!$73:$73,conditions!$8:$8,"&lt;="&amp;NE$9,conditions!$9:$9,"&gt;="&amp;NE$9))*conditions!$U$69*conditions!$U$72,SUMIFS(20:20,$9:$9,NE$9-SUMIFS(conditions!$73:$73,conditions!$8:$8,"&lt;="&amp;NE$9,conditions!$9:$9,"&gt;="&amp;NE$9))*SUMIFS(conditions!$69:$69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*SUMIFS(conditions!$72:$72,conditions!$8:$8,"&lt;="&amp;NE$9-SUMIFS(conditions!$73:$73,conditions!$8:$8,"&lt;="&amp;NE$9,conditions!$9:$9,"&gt;="&amp;NE$9)-SUMIFS(conditions!$71:$71,conditions!$8:$8,"&lt;="&amp;NE$9,conditions!$9:$9,"&gt;="&amp;NE$9),conditions!$9:$9,"&gt;="&amp;NE$9-SUMIFS(conditions!$73:$73,conditions!$8:$8,"&lt;="&amp;NE$9,conditions!$9:$9,"&gt;="&amp;NE$9)-SUMIFS(conditions!$71:$71,conditions!$8:$8,"&lt;="&amp;NE$9,conditions!$9:$9,"&gt;="&amp;NE$9))))</f>
        <v>6.0217358701500059</v>
      </c>
      <c r="NF101" s="37">
        <f>IF(NF$9="",0,IF(NF$9-SUMIFS(conditions!$73:$73,conditions!$8:$8,"&lt;="&amp;NF$9,conditions!$9:$9,"&gt;="&amp;NF$9)-SUMIFS(conditions!$71:$71,conditions!$8:$8,"&lt;="&amp;NF$9,conditions!$9:$9,"&gt;="&amp;NF$9)&lt;$U$9,SUMIFS(20:20,$9:$9,NF$9-SUMIFS(conditions!$73:$73,conditions!$8:$8,"&lt;="&amp;NF$9,conditions!$9:$9,"&gt;="&amp;NF$9))*conditions!$U$69*conditions!$U$72,SUMIFS(20:20,$9:$9,NF$9-SUMIFS(conditions!$73:$73,conditions!$8:$8,"&lt;="&amp;NF$9,conditions!$9:$9,"&gt;="&amp;NF$9))*SUMIFS(conditions!$69:$69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*SUMIFS(conditions!$72:$72,conditions!$8:$8,"&lt;="&amp;NF$9-SUMIFS(conditions!$73:$73,conditions!$8:$8,"&lt;="&amp;NF$9,conditions!$9:$9,"&gt;="&amp;NF$9)-SUMIFS(conditions!$71:$71,conditions!$8:$8,"&lt;="&amp;NF$9,conditions!$9:$9,"&gt;="&amp;NF$9),conditions!$9:$9,"&gt;="&amp;NF$9-SUMIFS(conditions!$73:$73,conditions!$8:$8,"&lt;="&amp;NF$9,conditions!$9:$9,"&gt;="&amp;NF$9)-SUMIFS(conditions!$71:$71,conditions!$8:$8,"&lt;="&amp;NF$9,conditions!$9:$9,"&gt;="&amp;NF$9))))</f>
        <v>0</v>
      </c>
      <c r="NG101" s="37">
        <f>IF(NG$9="",0,IF(NG$9-SUMIFS(conditions!$73:$73,conditions!$8:$8,"&lt;="&amp;NG$9,conditions!$9:$9,"&gt;="&amp;NG$9)-SUMIFS(conditions!$71:$71,conditions!$8:$8,"&lt;="&amp;NG$9,conditions!$9:$9,"&gt;="&amp;NG$9)&lt;$U$9,SUMIFS(20:20,$9:$9,NG$9-SUMIFS(conditions!$73:$73,conditions!$8:$8,"&lt;="&amp;NG$9,conditions!$9:$9,"&gt;="&amp;NG$9))*conditions!$U$69*conditions!$U$72,SUMIFS(20:20,$9:$9,NG$9-SUMIFS(conditions!$73:$73,conditions!$8:$8,"&lt;="&amp;NG$9,conditions!$9:$9,"&gt;="&amp;NG$9))*SUMIFS(conditions!$69:$69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*SUMIFS(conditions!$72:$72,conditions!$8:$8,"&lt;="&amp;NG$9-SUMIFS(conditions!$73:$73,conditions!$8:$8,"&lt;="&amp;NG$9,conditions!$9:$9,"&gt;="&amp;NG$9)-SUMIFS(conditions!$71:$71,conditions!$8:$8,"&lt;="&amp;NG$9,conditions!$9:$9,"&gt;="&amp;NG$9),conditions!$9:$9,"&gt;="&amp;NG$9-SUMIFS(conditions!$73:$73,conditions!$8:$8,"&lt;="&amp;NG$9,conditions!$9:$9,"&gt;="&amp;NG$9)-SUMIFS(conditions!$71:$71,conditions!$8:$8,"&lt;="&amp;NG$9,conditions!$9:$9,"&gt;="&amp;NG$9))))</f>
        <v>0</v>
      </c>
      <c r="NH101" s="37">
        <f>IF(NH$9="",0,IF(NH$9-SUMIFS(conditions!$73:$73,conditions!$8:$8,"&lt;="&amp;NH$9,conditions!$9:$9,"&gt;="&amp;NH$9)-SUMIFS(conditions!$71:$71,conditions!$8:$8,"&lt;="&amp;NH$9,conditions!$9:$9,"&gt;="&amp;NH$9)&lt;$U$9,SUMIFS(20:20,$9:$9,NH$9-SUMIFS(conditions!$73:$73,conditions!$8:$8,"&lt;="&amp;NH$9,conditions!$9:$9,"&gt;="&amp;NH$9))*conditions!$U$69*conditions!$U$72,SUMIFS(20:20,$9:$9,NH$9-SUMIFS(conditions!$73:$73,conditions!$8:$8,"&lt;="&amp;NH$9,conditions!$9:$9,"&gt;="&amp;NH$9))*SUMIFS(conditions!$69:$69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*SUMIFS(conditions!$72:$72,conditions!$8:$8,"&lt;="&amp;NH$9-SUMIFS(conditions!$73:$73,conditions!$8:$8,"&lt;="&amp;NH$9,conditions!$9:$9,"&gt;="&amp;NH$9)-SUMIFS(conditions!$71:$71,conditions!$8:$8,"&lt;="&amp;NH$9,conditions!$9:$9,"&gt;="&amp;NH$9),conditions!$9:$9,"&gt;="&amp;NH$9-SUMIFS(conditions!$73:$73,conditions!$8:$8,"&lt;="&amp;NH$9,conditions!$9:$9,"&gt;="&amp;NH$9)-SUMIFS(conditions!$71:$71,conditions!$8:$8,"&lt;="&amp;NH$9,conditions!$9:$9,"&gt;="&amp;NH$9))))</f>
        <v>7.2260830441800055</v>
      </c>
      <c r="NI101" s="37">
        <f>IF(NI$9="",0,IF(NI$9-SUMIFS(conditions!$73:$73,conditions!$8:$8,"&lt;="&amp;NI$9,conditions!$9:$9,"&gt;="&amp;NI$9)-SUMIFS(conditions!$71:$71,conditions!$8:$8,"&lt;="&amp;NI$9,conditions!$9:$9,"&gt;="&amp;NI$9)&lt;$U$9,SUMIFS(20:20,$9:$9,NI$9-SUMIFS(conditions!$73:$73,conditions!$8:$8,"&lt;="&amp;NI$9,conditions!$9:$9,"&gt;="&amp;NI$9))*conditions!$U$69*conditions!$U$72,SUMIFS(20:20,$9:$9,NI$9-SUMIFS(conditions!$73:$73,conditions!$8:$8,"&lt;="&amp;NI$9,conditions!$9:$9,"&gt;="&amp;NI$9))*SUMIFS(conditions!$69:$69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*SUMIFS(conditions!$72:$72,conditions!$8:$8,"&lt;="&amp;NI$9-SUMIFS(conditions!$73:$73,conditions!$8:$8,"&lt;="&amp;NI$9,conditions!$9:$9,"&gt;="&amp;NI$9)-SUMIFS(conditions!$71:$71,conditions!$8:$8,"&lt;="&amp;NI$9,conditions!$9:$9,"&gt;="&amp;NI$9),conditions!$9:$9,"&gt;="&amp;NI$9-SUMIFS(conditions!$73:$73,conditions!$8:$8,"&lt;="&amp;NI$9,conditions!$9:$9,"&gt;="&amp;NI$9)-SUMIFS(conditions!$71:$71,conditions!$8:$8,"&lt;="&amp;NI$9,conditions!$9:$9,"&gt;="&amp;NI$9))))</f>
        <v>7.2260830441800055</v>
      </c>
      <c r="NJ101" s="37">
        <f>IF(NJ$9="",0,IF(NJ$9-SUMIFS(conditions!$73:$73,conditions!$8:$8,"&lt;="&amp;NJ$9,conditions!$9:$9,"&gt;="&amp;NJ$9)-SUMIFS(conditions!$71:$71,conditions!$8:$8,"&lt;="&amp;NJ$9,conditions!$9:$9,"&gt;="&amp;NJ$9)&lt;$U$9,SUMIFS(20:20,$9:$9,NJ$9-SUMIFS(conditions!$73:$73,conditions!$8:$8,"&lt;="&amp;NJ$9,conditions!$9:$9,"&gt;="&amp;NJ$9))*conditions!$U$69*conditions!$U$72,SUMIFS(20:20,$9:$9,NJ$9-SUMIFS(conditions!$73:$73,conditions!$8:$8,"&lt;="&amp;NJ$9,conditions!$9:$9,"&gt;="&amp;NJ$9))*SUMIFS(conditions!$69:$69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*SUMIFS(conditions!$72:$72,conditions!$8:$8,"&lt;="&amp;NJ$9-SUMIFS(conditions!$73:$73,conditions!$8:$8,"&lt;="&amp;NJ$9,conditions!$9:$9,"&gt;="&amp;NJ$9)-SUMIFS(conditions!$71:$71,conditions!$8:$8,"&lt;="&amp;NJ$9,conditions!$9:$9,"&gt;="&amp;NJ$9),conditions!$9:$9,"&gt;="&amp;NJ$9-SUMIFS(conditions!$73:$73,conditions!$8:$8,"&lt;="&amp;NJ$9,conditions!$9:$9,"&gt;="&amp;NJ$9)-SUMIFS(conditions!$71:$71,conditions!$8:$8,"&lt;="&amp;NJ$9,conditions!$9:$9,"&gt;="&amp;NJ$9))))</f>
        <v>7.2260830441800055</v>
      </c>
      <c r="NK101" s="37">
        <f>IF(NK$9="",0,IF(NK$9-SUMIFS(conditions!$73:$73,conditions!$8:$8,"&lt;="&amp;NK$9,conditions!$9:$9,"&gt;="&amp;NK$9)-SUMIFS(conditions!$71:$71,conditions!$8:$8,"&lt;="&amp;NK$9,conditions!$9:$9,"&gt;="&amp;NK$9)&lt;$U$9,SUMIFS(20:20,$9:$9,NK$9-SUMIFS(conditions!$73:$73,conditions!$8:$8,"&lt;="&amp;NK$9,conditions!$9:$9,"&gt;="&amp;NK$9))*conditions!$U$69*conditions!$U$72,SUMIFS(20:20,$9:$9,NK$9-SUMIFS(conditions!$73:$73,conditions!$8:$8,"&lt;="&amp;NK$9,conditions!$9:$9,"&gt;="&amp;NK$9))*SUMIFS(conditions!$69:$69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*SUMIFS(conditions!$72:$72,conditions!$8:$8,"&lt;="&amp;NK$9-SUMIFS(conditions!$73:$73,conditions!$8:$8,"&lt;="&amp;NK$9,conditions!$9:$9,"&gt;="&amp;NK$9)-SUMIFS(conditions!$71:$71,conditions!$8:$8,"&lt;="&amp;NK$9,conditions!$9:$9,"&gt;="&amp;NK$9),conditions!$9:$9,"&gt;="&amp;NK$9-SUMIFS(conditions!$73:$73,conditions!$8:$8,"&lt;="&amp;NK$9,conditions!$9:$9,"&gt;="&amp;NK$9)-SUMIFS(conditions!$71:$71,conditions!$8:$8,"&lt;="&amp;NK$9,conditions!$9:$9,"&gt;="&amp;NK$9))))</f>
        <v>7.2260830441800055</v>
      </c>
      <c r="NL101" s="37">
        <f>IF(NL$9="",0,IF(NL$9-SUMIFS(conditions!$73:$73,conditions!$8:$8,"&lt;="&amp;NL$9,conditions!$9:$9,"&gt;="&amp;NL$9)-SUMIFS(conditions!$71:$71,conditions!$8:$8,"&lt;="&amp;NL$9,conditions!$9:$9,"&gt;="&amp;NL$9)&lt;$U$9,SUMIFS(20:20,$9:$9,NL$9-SUMIFS(conditions!$73:$73,conditions!$8:$8,"&lt;="&amp;NL$9,conditions!$9:$9,"&gt;="&amp;NL$9))*conditions!$U$69*conditions!$U$72,SUMIFS(20:20,$9:$9,NL$9-SUMIFS(conditions!$73:$73,conditions!$8:$8,"&lt;="&amp;NL$9,conditions!$9:$9,"&gt;="&amp;NL$9))*SUMIFS(conditions!$69:$69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*SUMIFS(conditions!$72:$72,conditions!$8:$8,"&lt;="&amp;NL$9-SUMIFS(conditions!$73:$73,conditions!$8:$8,"&lt;="&amp;NL$9,conditions!$9:$9,"&gt;="&amp;NL$9)-SUMIFS(conditions!$71:$71,conditions!$8:$8,"&lt;="&amp;NL$9,conditions!$9:$9,"&gt;="&amp;NL$9),conditions!$9:$9,"&gt;="&amp;NL$9-SUMIFS(conditions!$73:$73,conditions!$8:$8,"&lt;="&amp;NL$9,conditions!$9:$9,"&gt;="&amp;NL$9)-SUMIFS(conditions!$71:$71,conditions!$8:$8,"&lt;="&amp;NL$9,conditions!$9:$9,"&gt;="&amp;NL$9))))</f>
        <v>7.2260830441800055</v>
      </c>
      <c r="NM101" s="37">
        <f>IF(NM$9="",0,IF(NM$9-SUMIFS(conditions!$73:$73,conditions!$8:$8,"&lt;="&amp;NM$9,conditions!$9:$9,"&gt;="&amp;NM$9)-SUMIFS(conditions!$71:$71,conditions!$8:$8,"&lt;="&amp;NM$9,conditions!$9:$9,"&gt;="&amp;NM$9)&lt;$U$9,SUMIFS(20:20,$9:$9,NM$9-SUMIFS(conditions!$73:$73,conditions!$8:$8,"&lt;="&amp;NM$9,conditions!$9:$9,"&gt;="&amp;NM$9))*conditions!$U$69*conditions!$U$72,SUMIFS(20:20,$9:$9,NM$9-SUMIFS(conditions!$73:$73,conditions!$8:$8,"&lt;="&amp;NM$9,conditions!$9:$9,"&gt;="&amp;NM$9))*SUMIFS(conditions!$69:$69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*SUMIFS(conditions!$72:$72,conditions!$8:$8,"&lt;="&amp;NM$9-SUMIFS(conditions!$73:$73,conditions!$8:$8,"&lt;="&amp;NM$9,conditions!$9:$9,"&gt;="&amp;NM$9)-SUMIFS(conditions!$71:$71,conditions!$8:$8,"&lt;="&amp;NM$9,conditions!$9:$9,"&gt;="&amp;NM$9),conditions!$9:$9,"&gt;="&amp;NM$9-SUMIFS(conditions!$73:$73,conditions!$8:$8,"&lt;="&amp;NM$9,conditions!$9:$9,"&gt;="&amp;NM$9)-SUMIFS(conditions!$71:$71,conditions!$8:$8,"&lt;="&amp;NM$9,conditions!$9:$9,"&gt;="&amp;NM$9))))</f>
        <v>0</v>
      </c>
      <c r="NN101" s="37">
        <f>IF(NN$9="",0,IF(NN$9-SUMIFS(conditions!$73:$73,conditions!$8:$8,"&lt;="&amp;NN$9,conditions!$9:$9,"&gt;="&amp;NN$9)-SUMIFS(conditions!$71:$71,conditions!$8:$8,"&lt;="&amp;NN$9,conditions!$9:$9,"&gt;="&amp;NN$9)&lt;$U$9,SUMIFS(20:20,$9:$9,NN$9-SUMIFS(conditions!$73:$73,conditions!$8:$8,"&lt;="&amp;NN$9,conditions!$9:$9,"&gt;="&amp;NN$9))*conditions!$U$69*conditions!$U$72,SUMIFS(20:20,$9:$9,NN$9-SUMIFS(conditions!$73:$73,conditions!$8:$8,"&lt;="&amp;NN$9,conditions!$9:$9,"&gt;="&amp;NN$9))*SUMIFS(conditions!$69:$69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*SUMIFS(conditions!$72:$72,conditions!$8:$8,"&lt;="&amp;NN$9-SUMIFS(conditions!$73:$73,conditions!$8:$8,"&lt;="&amp;NN$9,conditions!$9:$9,"&gt;="&amp;NN$9)-SUMIFS(conditions!$71:$71,conditions!$8:$8,"&lt;="&amp;NN$9,conditions!$9:$9,"&gt;="&amp;NN$9),conditions!$9:$9,"&gt;="&amp;NN$9-SUMIFS(conditions!$73:$73,conditions!$8:$8,"&lt;="&amp;NN$9,conditions!$9:$9,"&gt;="&amp;NN$9)-SUMIFS(conditions!$71:$71,conditions!$8:$8,"&lt;="&amp;NN$9,conditions!$9:$9,"&gt;="&amp;NN$9))))</f>
        <v>0</v>
      </c>
      <c r="NO101" s="37">
        <f>IF(NO$9="",0,IF(NO$9-SUMIFS(conditions!$73:$73,conditions!$8:$8,"&lt;="&amp;NO$9,conditions!$9:$9,"&gt;="&amp;NO$9)-SUMIFS(conditions!$71:$71,conditions!$8:$8,"&lt;="&amp;NO$9,conditions!$9:$9,"&gt;="&amp;NO$9)&lt;$U$9,SUMIFS(20:20,$9:$9,NO$9-SUMIFS(conditions!$73:$73,conditions!$8:$8,"&lt;="&amp;NO$9,conditions!$9:$9,"&gt;="&amp;NO$9))*conditions!$U$69*conditions!$U$72,SUMIFS(20:20,$9:$9,NO$9-SUMIFS(conditions!$73:$73,conditions!$8:$8,"&lt;="&amp;NO$9,conditions!$9:$9,"&gt;="&amp;NO$9))*SUMIFS(conditions!$69:$69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*SUMIFS(conditions!$72:$72,conditions!$8:$8,"&lt;="&amp;NO$9-SUMIFS(conditions!$73:$73,conditions!$8:$8,"&lt;="&amp;NO$9,conditions!$9:$9,"&gt;="&amp;NO$9)-SUMIFS(conditions!$71:$71,conditions!$8:$8,"&lt;="&amp;NO$9,conditions!$9:$9,"&gt;="&amp;NO$9),conditions!$9:$9,"&gt;="&amp;NO$9-SUMIFS(conditions!$73:$73,conditions!$8:$8,"&lt;="&amp;NO$9,conditions!$9:$9,"&gt;="&amp;NO$9)-SUMIFS(conditions!$71:$71,conditions!$8:$8,"&lt;="&amp;NO$9,conditions!$9:$9,"&gt;="&amp;NO$9))))</f>
        <v>7.2260830441800055</v>
      </c>
      <c r="NP101" s="37">
        <f>IF(NP$9="",0,IF(NP$9-SUMIFS(conditions!$73:$73,conditions!$8:$8,"&lt;="&amp;NP$9,conditions!$9:$9,"&gt;="&amp;NP$9)-SUMIFS(conditions!$71:$71,conditions!$8:$8,"&lt;="&amp;NP$9,conditions!$9:$9,"&gt;="&amp;NP$9)&lt;$U$9,SUMIFS(20:20,$9:$9,NP$9-SUMIFS(conditions!$73:$73,conditions!$8:$8,"&lt;="&amp;NP$9,conditions!$9:$9,"&gt;="&amp;NP$9))*conditions!$U$69*conditions!$U$72,SUMIFS(20:20,$9:$9,NP$9-SUMIFS(conditions!$73:$73,conditions!$8:$8,"&lt;="&amp;NP$9,conditions!$9:$9,"&gt;="&amp;NP$9))*SUMIFS(conditions!$69:$69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*SUMIFS(conditions!$72:$72,conditions!$8:$8,"&lt;="&amp;NP$9-SUMIFS(conditions!$73:$73,conditions!$8:$8,"&lt;="&amp;NP$9,conditions!$9:$9,"&gt;="&amp;NP$9)-SUMIFS(conditions!$71:$71,conditions!$8:$8,"&lt;="&amp;NP$9,conditions!$9:$9,"&gt;="&amp;NP$9),conditions!$9:$9,"&gt;="&amp;NP$9-SUMIFS(conditions!$73:$73,conditions!$8:$8,"&lt;="&amp;NP$9,conditions!$9:$9,"&gt;="&amp;NP$9)-SUMIFS(conditions!$71:$71,conditions!$8:$8,"&lt;="&amp;NP$9,conditions!$9:$9,"&gt;="&amp;NP$9))))</f>
        <v>7.2260830441800055</v>
      </c>
      <c r="NQ101" s="37">
        <f>IF(NQ$9="",0,IF(NQ$9-SUMIFS(conditions!$73:$73,conditions!$8:$8,"&lt;="&amp;NQ$9,conditions!$9:$9,"&gt;="&amp;NQ$9)-SUMIFS(conditions!$71:$71,conditions!$8:$8,"&lt;="&amp;NQ$9,conditions!$9:$9,"&gt;="&amp;NQ$9)&lt;$U$9,SUMIFS(20:20,$9:$9,NQ$9-SUMIFS(conditions!$73:$73,conditions!$8:$8,"&lt;="&amp;NQ$9,conditions!$9:$9,"&gt;="&amp;NQ$9))*conditions!$U$69*conditions!$U$72,SUMIFS(20:20,$9:$9,NQ$9-SUMIFS(conditions!$73:$73,conditions!$8:$8,"&lt;="&amp;NQ$9,conditions!$9:$9,"&gt;="&amp;NQ$9))*SUMIFS(conditions!$69:$69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*SUMIFS(conditions!$72:$72,conditions!$8:$8,"&lt;="&amp;NQ$9-SUMIFS(conditions!$73:$73,conditions!$8:$8,"&lt;="&amp;NQ$9,conditions!$9:$9,"&gt;="&amp;NQ$9)-SUMIFS(conditions!$71:$71,conditions!$8:$8,"&lt;="&amp;NQ$9,conditions!$9:$9,"&gt;="&amp;NQ$9),conditions!$9:$9,"&gt;="&amp;NQ$9-SUMIFS(conditions!$73:$73,conditions!$8:$8,"&lt;="&amp;NQ$9,conditions!$9:$9,"&gt;="&amp;NQ$9)-SUMIFS(conditions!$71:$71,conditions!$8:$8,"&lt;="&amp;NQ$9,conditions!$9:$9,"&gt;="&amp;NQ$9))))</f>
        <v>7.2260830441800055</v>
      </c>
      <c r="NR101" s="37">
        <f>IF(NR$9="",0,IF(NR$9-SUMIFS(conditions!$73:$73,conditions!$8:$8,"&lt;="&amp;NR$9,conditions!$9:$9,"&gt;="&amp;NR$9)-SUMIFS(conditions!$71:$71,conditions!$8:$8,"&lt;="&amp;NR$9,conditions!$9:$9,"&gt;="&amp;NR$9)&lt;$U$9,SUMIFS(20:20,$9:$9,NR$9-SUMIFS(conditions!$73:$73,conditions!$8:$8,"&lt;="&amp;NR$9,conditions!$9:$9,"&gt;="&amp;NR$9))*conditions!$U$69*conditions!$U$72,SUMIFS(20:20,$9:$9,NR$9-SUMIFS(conditions!$73:$73,conditions!$8:$8,"&lt;="&amp;NR$9,conditions!$9:$9,"&gt;="&amp;NR$9))*SUMIFS(conditions!$69:$69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*SUMIFS(conditions!$72:$72,conditions!$8:$8,"&lt;="&amp;NR$9-SUMIFS(conditions!$73:$73,conditions!$8:$8,"&lt;="&amp;NR$9,conditions!$9:$9,"&gt;="&amp;NR$9)-SUMIFS(conditions!$71:$71,conditions!$8:$8,"&lt;="&amp;NR$9,conditions!$9:$9,"&gt;="&amp;NR$9),conditions!$9:$9,"&gt;="&amp;NR$9-SUMIFS(conditions!$73:$73,conditions!$8:$8,"&lt;="&amp;NR$9,conditions!$9:$9,"&gt;="&amp;NR$9)-SUMIFS(conditions!$71:$71,conditions!$8:$8,"&lt;="&amp;NR$9,conditions!$9:$9,"&gt;="&amp;NR$9))))</f>
        <v>7.2260830441800055</v>
      </c>
      <c r="NS101" s="37">
        <f>IF(NS$9="",0,IF(NS$9-SUMIFS(conditions!$73:$73,conditions!$8:$8,"&lt;="&amp;NS$9,conditions!$9:$9,"&gt;="&amp;NS$9)-SUMIFS(conditions!$71:$71,conditions!$8:$8,"&lt;="&amp;NS$9,conditions!$9:$9,"&gt;="&amp;NS$9)&lt;$U$9,SUMIFS(20:20,$9:$9,NS$9-SUMIFS(conditions!$73:$73,conditions!$8:$8,"&lt;="&amp;NS$9,conditions!$9:$9,"&gt;="&amp;NS$9))*conditions!$U$69*conditions!$U$72,SUMIFS(20:20,$9:$9,NS$9-SUMIFS(conditions!$73:$73,conditions!$8:$8,"&lt;="&amp;NS$9,conditions!$9:$9,"&gt;="&amp;NS$9))*SUMIFS(conditions!$69:$69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*SUMIFS(conditions!$72:$72,conditions!$8:$8,"&lt;="&amp;NS$9-SUMIFS(conditions!$73:$73,conditions!$8:$8,"&lt;="&amp;NS$9,conditions!$9:$9,"&gt;="&amp;NS$9)-SUMIFS(conditions!$71:$71,conditions!$8:$8,"&lt;="&amp;NS$9,conditions!$9:$9,"&gt;="&amp;NS$9),conditions!$9:$9,"&gt;="&amp;NS$9-SUMIFS(conditions!$73:$73,conditions!$8:$8,"&lt;="&amp;NS$9,conditions!$9:$9,"&gt;="&amp;NS$9)-SUMIFS(conditions!$71:$71,conditions!$8:$8,"&lt;="&amp;NS$9,conditions!$9:$9,"&gt;="&amp;NS$9))))</f>
        <v>7.2260830441800055</v>
      </c>
      <c r="NT101" s="37">
        <f>IF(NT$9="",0,IF(NT$9-SUMIFS(conditions!$73:$73,conditions!$8:$8,"&lt;="&amp;NT$9,conditions!$9:$9,"&gt;="&amp;NT$9)-SUMIFS(conditions!$71:$71,conditions!$8:$8,"&lt;="&amp;NT$9,conditions!$9:$9,"&gt;="&amp;NT$9)&lt;$U$9,SUMIFS(20:20,$9:$9,NT$9-SUMIFS(conditions!$73:$73,conditions!$8:$8,"&lt;="&amp;NT$9,conditions!$9:$9,"&gt;="&amp;NT$9))*conditions!$U$69*conditions!$U$72,SUMIFS(20:20,$9:$9,NT$9-SUMIFS(conditions!$73:$73,conditions!$8:$8,"&lt;="&amp;NT$9,conditions!$9:$9,"&gt;="&amp;NT$9))*SUMIFS(conditions!$69:$69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*SUMIFS(conditions!$72:$72,conditions!$8:$8,"&lt;="&amp;NT$9-SUMIFS(conditions!$73:$73,conditions!$8:$8,"&lt;="&amp;NT$9,conditions!$9:$9,"&gt;="&amp;NT$9)-SUMIFS(conditions!$71:$71,conditions!$8:$8,"&lt;="&amp;NT$9,conditions!$9:$9,"&gt;="&amp;NT$9),conditions!$9:$9,"&gt;="&amp;NT$9-SUMIFS(conditions!$73:$73,conditions!$8:$8,"&lt;="&amp;NT$9,conditions!$9:$9,"&gt;="&amp;NT$9)-SUMIFS(conditions!$71:$71,conditions!$8:$8,"&lt;="&amp;NT$9,conditions!$9:$9,"&gt;="&amp;NT$9))))</f>
        <v>0</v>
      </c>
      <c r="NU101" s="37">
        <f>IF(NU$9="",0,IF(NU$9-SUMIFS(conditions!$73:$73,conditions!$8:$8,"&lt;="&amp;NU$9,conditions!$9:$9,"&gt;="&amp;NU$9)-SUMIFS(conditions!$71:$71,conditions!$8:$8,"&lt;="&amp;NU$9,conditions!$9:$9,"&gt;="&amp;NU$9)&lt;$U$9,SUMIFS(20:20,$9:$9,NU$9-SUMIFS(conditions!$73:$73,conditions!$8:$8,"&lt;="&amp;NU$9,conditions!$9:$9,"&gt;="&amp;NU$9))*conditions!$U$69*conditions!$U$72,SUMIFS(20:20,$9:$9,NU$9-SUMIFS(conditions!$73:$73,conditions!$8:$8,"&lt;="&amp;NU$9,conditions!$9:$9,"&gt;="&amp;NU$9))*SUMIFS(conditions!$69:$69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*SUMIFS(conditions!$72:$72,conditions!$8:$8,"&lt;="&amp;NU$9-SUMIFS(conditions!$73:$73,conditions!$8:$8,"&lt;="&amp;NU$9,conditions!$9:$9,"&gt;="&amp;NU$9)-SUMIFS(conditions!$71:$71,conditions!$8:$8,"&lt;="&amp;NU$9,conditions!$9:$9,"&gt;="&amp;NU$9),conditions!$9:$9,"&gt;="&amp;NU$9-SUMIFS(conditions!$73:$73,conditions!$8:$8,"&lt;="&amp;NU$9,conditions!$9:$9,"&gt;="&amp;NU$9)-SUMIFS(conditions!$71:$71,conditions!$8:$8,"&lt;="&amp;NU$9,conditions!$9:$9,"&gt;="&amp;NU$9))))</f>
        <v>0</v>
      </c>
      <c r="NV101" s="37">
        <f>IF(NV$9="",0,IF(NV$9-SUMIFS(conditions!$73:$73,conditions!$8:$8,"&lt;="&amp;NV$9,conditions!$9:$9,"&gt;="&amp;NV$9)-SUMIFS(conditions!$71:$71,conditions!$8:$8,"&lt;="&amp;NV$9,conditions!$9:$9,"&gt;="&amp;NV$9)&lt;$U$9,SUMIFS(20:20,$9:$9,NV$9-SUMIFS(conditions!$73:$73,conditions!$8:$8,"&lt;="&amp;NV$9,conditions!$9:$9,"&gt;="&amp;NV$9))*conditions!$U$69*conditions!$U$72,SUMIFS(20:20,$9:$9,NV$9-SUMIFS(conditions!$73:$73,conditions!$8:$8,"&lt;="&amp;NV$9,conditions!$9:$9,"&gt;="&amp;NV$9))*SUMIFS(conditions!$69:$69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*SUMIFS(conditions!$72:$72,conditions!$8:$8,"&lt;="&amp;NV$9-SUMIFS(conditions!$73:$73,conditions!$8:$8,"&lt;="&amp;NV$9,conditions!$9:$9,"&gt;="&amp;NV$9)-SUMIFS(conditions!$71:$71,conditions!$8:$8,"&lt;="&amp;NV$9,conditions!$9:$9,"&gt;="&amp;NV$9),conditions!$9:$9,"&gt;="&amp;NV$9-SUMIFS(conditions!$73:$73,conditions!$8:$8,"&lt;="&amp;NV$9,conditions!$9:$9,"&gt;="&amp;NV$9)-SUMIFS(conditions!$71:$71,conditions!$8:$8,"&lt;="&amp;NV$9,conditions!$9:$9,"&gt;="&amp;NV$9))))</f>
        <v>7.2260830441800055</v>
      </c>
    </row>
    <row r="102" spans="1:386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8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</row>
    <row r="103" spans="1:386" s="7" customFormat="1" x14ac:dyDescent="0.25">
      <c r="A103" s="5"/>
      <c r="B103" s="5"/>
      <c r="C103" s="5"/>
      <c r="D103" s="5"/>
      <c r="E103" s="5"/>
      <c r="F103" s="5"/>
      <c r="G103" s="5" t="str">
        <f>KPI!$F$46</f>
        <v>деб. задолж-ть заказчиков по доплатам на конец периода</v>
      </c>
      <c r="H103" s="5"/>
      <c r="I103" s="5"/>
      <c r="J103" s="20" t="str">
        <f>IF($G103="","",INDEX(KPI!$H$11:$H$121,SUMIFS(KPI!$E$11:$E$121,KPI!$F$11:$F$121,$G103)))</f>
        <v>тыс.руб.</v>
      </c>
      <c r="K103" s="5"/>
      <c r="L103" s="5"/>
      <c r="M103" s="5"/>
      <c r="N103" s="5"/>
      <c r="O103" s="5"/>
      <c r="P103" s="5"/>
      <c r="Q103" s="5"/>
      <c r="R103" s="27"/>
      <c r="S103" s="5"/>
      <c r="T103" s="5"/>
      <c r="U103" s="27">
        <f>SUM(U105:U111)</f>
        <v>2275.824913254</v>
      </c>
      <c r="V103" s="27">
        <f t="shared" ref="V103:CG103" si="121">SUM(V105:V111)</f>
        <v>2167.0424219286006</v>
      </c>
      <c r="W103" s="27">
        <f t="shared" si="121"/>
        <v>2058.2599306032002</v>
      </c>
      <c r="X103" s="27">
        <f t="shared" si="121"/>
        <v>1949.4774392778002</v>
      </c>
      <c r="Y103" s="27">
        <f t="shared" si="121"/>
        <v>2057.4774392778004</v>
      </c>
      <c r="Z103" s="27">
        <f t="shared" si="121"/>
        <v>2057.4774392778004</v>
      </c>
      <c r="AA103" s="27">
        <f t="shared" si="121"/>
        <v>1840.6949479524005</v>
      </c>
      <c r="AB103" s="27">
        <f t="shared" si="121"/>
        <v>1731.9124566270002</v>
      </c>
      <c r="AC103" s="27">
        <f t="shared" si="121"/>
        <v>1623.1299653015999</v>
      </c>
      <c r="AD103" s="27">
        <f t="shared" si="121"/>
        <v>1514.3474739762003</v>
      </c>
      <c r="AE103" s="27">
        <f t="shared" si="121"/>
        <v>1405.5649826508002</v>
      </c>
      <c r="AF103" s="27">
        <f t="shared" si="121"/>
        <v>1513.5649826508002</v>
      </c>
      <c r="AG103" s="27">
        <f t="shared" si="121"/>
        <v>1513.5649826508002</v>
      </c>
      <c r="AH103" s="27">
        <f t="shared" si="121"/>
        <v>1296.7824913254001</v>
      </c>
      <c r="AI103" s="27">
        <f t="shared" si="121"/>
        <v>1188.0000000000002</v>
      </c>
      <c r="AJ103" s="27">
        <f t="shared" si="121"/>
        <v>1188.0000000000002</v>
      </c>
      <c r="AK103" s="27">
        <f t="shared" si="121"/>
        <v>1188.0000000000002</v>
      </c>
      <c r="AL103" s="27">
        <f t="shared" si="121"/>
        <v>1188.0000000000002</v>
      </c>
      <c r="AM103" s="27">
        <f t="shared" si="121"/>
        <v>1188.0000000000002</v>
      </c>
      <c r="AN103" s="27">
        <f t="shared" si="121"/>
        <v>1080.0000000000002</v>
      </c>
      <c r="AO103" s="27">
        <f t="shared" si="121"/>
        <v>1080.0000000000002</v>
      </c>
      <c r="AP103" s="27">
        <f t="shared" si="121"/>
        <v>1188.0000000000002</v>
      </c>
      <c r="AQ103" s="27">
        <f t="shared" si="121"/>
        <v>1188.0000000000002</v>
      </c>
      <c r="AR103" s="27">
        <f t="shared" si="121"/>
        <v>1188.0000000000002</v>
      </c>
      <c r="AS103" s="27">
        <f t="shared" si="121"/>
        <v>1188.0000000000002</v>
      </c>
      <c r="AT103" s="27">
        <f t="shared" si="121"/>
        <v>1188.0000000000002</v>
      </c>
      <c r="AU103" s="27">
        <f t="shared" si="121"/>
        <v>1080.0000000000002</v>
      </c>
      <c r="AV103" s="27">
        <f t="shared" si="121"/>
        <v>1080.0000000000002</v>
      </c>
      <c r="AW103" s="27">
        <f t="shared" si="121"/>
        <v>1188.0000000000002</v>
      </c>
      <c r="AX103" s="27">
        <f t="shared" si="121"/>
        <v>1188.0000000000002</v>
      </c>
      <c r="AY103" s="27">
        <f t="shared" si="121"/>
        <v>1188.0000000000002</v>
      </c>
      <c r="AZ103" s="27">
        <f t="shared" si="121"/>
        <v>1215.0000000000002</v>
      </c>
      <c r="BA103" s="27">
        <f t="shared" si="121"/>
        <v>1242.0000000000002</v>
      </c>
      <c r="BB103" s="27">
        <f t="shared" si="121"/>
        <v>1134</v>
      </c>
      <c r="BC103" s="27">
        <f t="shared" si="121"/>
        <v>1134</v>
      </c>
      <c r="BD103" s="27">
        <f t="shared" si="121"/>
        <v>1269</v>
      </c>
      <c r="BE103" s="27">
        <f t="shared" si="121"/>
        <v>1296.0000000000002</v>
      </c>
      <c r="BF103" s="27">
        <f t="shared" si="121"/>
        <v>1323.0000000000002</v>
      </c>
      <c r="BG103" s="27">
        <f t="shared" si="121"/>
        <v>1350.0000000000002</v>
      </c>
      <c r="BH103" s="27">
        <f t="shared" si="121"/>
        <v>1377.0000000000005</v>
      </c>
      <c r="BI103" s="27">
        <f t="shared" si="121"/>
        <v>1269.0000000000005</v>
      </c>
      <c r="BJ103" s="27">
        <f t="shared" si="121"/>
        <v>1269.0000000000005</v>
      </c>
      <c r="BK103" s="27">
        <f t="shared" si="121"/>
        <v>1404.0000000000005</v>
      </c>
      <c r="BL103" s="27">
        <f t="shared" si="121"/>
        <v>1431.0000000000007</v>
      </c>
      <c r="BM103" s="27">
        <f t="shared" si="121"/>
        <v>1458.0000000000002</v>
      </c>
      <c r="BN103" s="27">
        <f t="shared" si="121"/>
        <v>1485.0000000000005</v>
      </c>
      <c r="BO103" s="27">
        <f t="shared" si="121"/>
        <v>1485.0000000000005</v>
      </c>
      <c r="BP103" s="27">
        <f t="shared" si="121"/>
        <v>1350.0000000000005</v>
      </c>
      <c r="BQ103" s="27">
        <f t="shared" si="121"/>
        <v>1350.0000000000005</v>
      </c>
      <c r="BR103" s="27">
        <f t="shared" si="121"/>
        <v>1485.0000000000005</v>
      </c>
      <c r="BS103" s="27">
        <f t="shared" si="121"/>
        <v>1485.0000000000005</v>
      </c>
      <c r="BT103" s="27">
        <f t="shared" si="121"/>
        <v>1485.0000000000005</v>
      </c>
      <c r="BU103" s="27">
        <f t="shared" si="121"/>
        <v>1485.0000000000005</v>
      </c>
      <c r="BV103" s="27">
        <f t="shared" si="121"/>
        <v>1485.0000000000005</v>
      </c>
      <c r="BW103" s="27">
        <f t="shared" si="121"/>
        <v>1350.0000000000005</v>
      </c>
      <c r="BX103" s="27">
        <f t="shared" si="121"/>
        <v>1350.0000000000005</v>
      </c>
      <c r="BY103" s="27">
        <f t="shared" si="121"/>
        <v>1485.0000000000005</v>
      </c>
      <c r="BZ103" s="27">
        <f t="shared" si="121"/>
        <v>1485.0000000000005</v>
      </c>
      <c r="CA103" s="27">
        <f t="shared" si="121"/>
        <v>1485.0000000000005</v>
      </c>
      <c r="CB103" s="27">
        <f t="shared" si="121"/>
        <v>1485.0000000000005</v>
      </c>
      <c r="CC103" s="27">
        <f t="shared" si="121"/>
        <v>1485.0000000000005</v>
      </c>
      <c r="CD103" s="27">
        <f t="shared" si="121"/>
        <v>1350.0000000000005</v>
      </c>
      <c r="CE103" s="27">
        <f t="shared" si="121"/>
        <v>1350.0000000000005</v>
      </c>
      <c r="CF103" s="27">
        <f t="shared" si="121"/>
        <v>1440.0000000000005</v>
      </c>
      <c r="CG103" s="27">
        <f t="shared" si="121"/>
        <v>1395.0000000000007</v>
      </c>
      <c r="CH103" s="27">
        <f t="shared" ref="CH103:ES103" si="122">SUM(CH105:CH111)</f>
        <v>1350.0000000000005</v>
      </c>
      <c r="CI103" s="27">
        <f t="shared" si="122"/>
        <v>1305.0000000000005</v>
      </c>
      <c r="CJ103" s="27">
        <f t="shared" si="122"/>
        <v>1260.0000000000005</v>
      </c>
      <c r="CK103" s="27">
        <f t="shared" si="122"/>
        <v>1125.0000000000005</v>
      </c>
      <c r="CL103" s="27">
        <f t="shared" si="122"/>
        <v>1125.0000000000005</v>
      </c>
      <c r="CM103" s="27">
        <f t="shared" si="122"/>
        <v>1215.0000000000005</v>
      </c>
      <c r="CN103" s="27">
        <f t="shared" si="122"/>
        <v>1170.0000000000005</v>
      </c>
      <c r="CO103" s="27">
        <f t="shared" si="122"/>
        <v>1125.0000000000005</v>
      </c>
      <c r="CP103" s="27">
        <f t="shared" si="122"/>
        <v>1080.0000000000005</v>
      </c>
      <c r="CQ103" s="27">
        <f t="shared" si="122"/>
        <v>1035.0000000000005</v>
      </c>
      <c r="CR103" s="27">
        <f t="shared" si="122"/>
        <v>900.00000000000023</v>
      </c>
      <c r="CS103" s="27">
        <f t="shared" si="122"/>
        <v>900.00000000000023</v>
      </c>
      <c r="CT103" s="27">
        <f t="shared" si="122"/>
        <v>990.00000000000045</v>
      </c>
      <c r="CU103" s="27">
        <f t="shared" si="122"/>
        <v>990.00000000000045</v>
      </c>
      <c r="CV103" s="27">
        <f t="shared" si="122"/>
        <v>990.00000000000045</v>
      </c>
      <c r="CW103" s="27">
        <f t="shared" si="122"/>
        <v>990.00000000000045</v>
      </c>
      <c r="CX103" s="27">
        <f t="shared" si="122"/>
        <v>990.00000000000045</v>
      </c>
      <c r="CY103" s="27">
        <f t="shared" si="122"/>
        <v>900.00000000000023</v>
      </c>
      <c r="CZ103" s="27">
        <f t="shared" si="122"/>
        <v>900.00000000000023</v>
      </c>
      <c r="DA103" s="27">
        <f t="shared" si="122"/>
        <v>990.00000000000045</v>
      </c>
      <c r="DB103" s="27">
        <f t="shared" si="122"/>
        <v>990.00000000000045</v>
      </c>
      <c r="DC103" s="27">
        <f t="shared" si="122"/>
        <v>990.00000000000045</v>
      </c>
      <c r="DD103" s="27">
        <f t="shared" si="122"/>
        <v>990.00000000000045</v>
      </c>
      <c r="DE103" s="27">
        <f t="shared" si="122"/>
        <v>990.00000000000045</v>
      </c>
      <c r="DF103" s="27">
        <f t="shared" si="122"/>
        <v>900.00000000000023</v>
      </c>
      <c r="DG103" s="27">
        <f t="shared" si="122"/>
        <v>900.00000000000023</v>
      </c>
      <c r="DH103" s="27">
        <f t="shared" si="122"/>
        <v>990.00000000000045</v>
      </c>
      <c r="DI103" s="27">
        <f t="shared" si="122"/>
        <v>989.10000000000025</v>
      </c>
      <c r="DJ103" s="27">
        <f t="shared" si="122"/>
        <v>988.20000000000039</v>
      </c>
      <c r="DK103" s="27">
        <f t="shared" si="122"/>
        <v>987.3000000000003</v>
      </c>
      <c r="DL103" s="27">
        <f t="shared" si="122"/>
        <v>986.40000000000043</v>
      </c>
      <c r="DM103" s="27">
        <f t="shared" si="122"/>
        <v>896.40000000000043</v>
      </c>
      <c r="DN103" s="27">
        <f t="shared" si="122"/>
        <v>896.40000000000043</v>
      </c>
      <c r="DO103" s="27">
        <f t="shared" si="122"/>
        <v>985.50000000000045</v>
      </c>
      <c r="DP103" s="27">
        <f t="shared" si="122"/>
        <v>984.60000000000048</v>
      </c>
      <c r="DQ103" s="27">
        <f t="shared" si="122"/>
        <v>983.70000000000039</v>
      </c>
      <c r="DR103" s="27">
        <f t="shared" si="122"/>
        <v>982.80000000000064</v>
      </c>
      <c r="DS103" s="27">
        <f t="shared" si="122"/>
        <v>981.90000000000043</v>
      </c>
      <c r="DT103" s="27">
        <f t="shared" si="122"/>
        <v>891.90000000000043</v>
      </c>
      <c r="DU103" s="27">
        <f t="shared" si="122"/>
        <v>891.90000000000043</v>
      </c>
      <c r="DV103" s="27">
        <f t="shared" si="122"/>
        <v>981.00000000000057</v>
      </c>
      <c r="DW103" s="27">
        <f t="shared" si="122"/>
        <v>980.10000000000059</v>
      </c>
      <c r="DX103" s="27">
        <f t="shared" si="122"/>
        <v>980.10000000000059</v>
      </c>
      <c r="DY103" s="27">
        <f t="shared" si="122"/>
        <v>980.10000000000059</v>
      </c>
      <c r="DZ103" s="27">
        <f t="shared" si="122"/>
        <v>980.10000000000059</v>
      </c>
      <c r="EA103" s="27">
        <f t="shared" si="122"/>
        <v>891.00000000000045</v>
      </c>
      <c r="EB103" s="27">
        <f t="shared" si="122"/>
        <v>891.00000000000045</v>
      </c>
      <c r="EC103" s="27">
        <f t="shared" si="122"/>
        <v>980.10000000000059</v>
      </c>
      <c r="ED103" s="27">
        <f t="shared" si="122"/>
        <v>980.10000000000059</v>
      </c>
      <c r="EE103" s="27">
        <f t="shared" si="122"/>
        <v>980.10000000000059</v>
      </c>
      <c r="EF103" s="27">
        <f t="shared" si="122"/>
        <v>980.10000000000059</v>
      </c>
      <c r="EG103" s="27">
        <f t="shared" si="122"/>
        <v>980.10000000000059</v>
      </c>
      <c r="EH103" s="27">
        <f t="shared" si="122"/>
        <v>891.00000000000045</v>
      </c>
      <c r="EI103" s="27">
        <f t="shared" si="122"/>
        <v>891.00000000000045</v>
      </c>
      <c r="EJ103" s="27">
        <f t="shared" si="122"/>
        <v>980.10000000000059</v>
      </c>
      <c r="EK103" s="27">
        <f t="shared" si="122"/>
        <v>980.10000000000059</v>
      </c>
      <c r="EL103" s="27">
        <f t="shared" si="122"/>
        <v>980.10000000000059</v>
      </c>
      <c r="EM103" s="27">
        <f t="shared" si="122"/>
        <v>980.10000000000059</v>
      </c>
      <c r="EN103" s="27">
        <f t="shared" si="122"/>
        <v>997.92000000000064</v>
      </c>
      <c r="EO103" s="27">
        <f t="shared" si="122"/>
        <v>908.8200000000005</v>
      </c>
      <c r="EP103" s="27">
        <f t="shared" si="122"/>
        <v>908.8200000000005</v>
      </c>
      <c r="EQ103" s="27">
        <f t="shared" si="122"/>
        <v>1015.7400000000006</v>
      </c>
      <c r="ER103" s="27">
        <f t="shared" si="122"/>
        <v>1033.5600000000006</v>
      </c>
      <c r="ES103" s="27">
        <f t="shared" si="122"/>
        <v>1051.3800000000006</v>
      </c>
      <c r="ET103" s="27">
        <f t="shared" ref="ET103:HE103" si="123">SUM(ET105:ET111)</f>
        <v>1069.2000000000005</v>
      </c>
      <c r="EU103" s="27">
        <f t="shared" si="123"/>
        <v>1087.0200000000004</v>
      </c>
      <c r="EV103" s="27">
        <f t="shared" si="123"/>
        <v>997.92000000000064</v>
      </c>
      <c r="EW103" s="27">
        <f t="shared" si="123"/>
        <v>997.92000000000064</v>
      </c>
      <c r="EX103" s="27">
        <f t="shared" si="123"/>
        <v>1104.8400000000006</v>
      </c>
      <c r="EY103" s="27">
        <f t="shared" si="123"/>
        <v>1122.6600000000008</v>
      </c>
      <c r="EZ103" s="27">
        <f t="shared" si="123"/>
        <v>1140.4800000000007</v>
      </c>
      <c r="FA103" s="27">
        <f t="shared" si="123"/>
        <v>1158.3000000000009</v>
      </c>
      <c r="FB103" s="27">
        <f t="shared" si="123"/>
        <v>1176.1200000000008</v>
      </c>
      <c r="FC103" s="27">
        <f t="shared" si="123"/>
        <v>1069.2000000000007</v>
      </c>
      <c r="FD103" s="27">
        <f t="shared" si="123"/>
        <v>1069.2000000000007</v>
      </c>
      <c r="FE103" s="27">
        <f t="shared" si="123"/>
        <v>1176.1200000000008</v>
      </c>
      <c r="FF103" s="27">
        <f t="shared" si="123"/>
        <v>1176.1200000000008</v>
      </c>
      <c r="FG103" s="27">
        <f t="shared" si="123"/>
        <v>1176.1200000000008</v>
      </c>
      <c r="FH103" s="27">
        <f t="shared" si="123"/>
        <v>1176.1200000000008</v>
      </c>
      <c r="FI103" s="27">
        <f t="shared" si="123"/>
        <v>1176.1200000000008</v>
      </c>
      <c r="FJ103" s="27">
        <f t="shared" si="123"/>
        <v>1069.2000000000007</v>
      </c>
      <c r="FK103" s="27">
        <f t="shared" si="123"/>
        <v>1069.2000000000007</v>
      </c>
      <c r="FL103" s="27">
        <f t="shared" si="123"/>
        <v>1176.1200000000008</v>
      </c>
      <c r="FM103" s="27">
        <f t="shared" si="123"/>
        <v>1176.1200000000008</v>
      </c>
      <c r="FN103" s="27">
        <f t="shared" si="123"/>
        <v>1176.1200000000008</v>
      </c>
      <c r="FO103" s="27">
        <f t="shared" si="123"/>
        <v>1176.1200000000008</v>
      </c>
      <c r="FP103" s="27">
        <f t="shared" si="123"/>
        <v>1176.1200000000008</v>
      </c>
      <c r="FQ103" s="27">
        <f t="shared" si="123"/>
        <v>1069.2000000000007</v>
      </c>
      <c r="FR103" s="27">
        <f t="shared" si="123"/>
        <v>1069.2000000000007</v>
      </c>
      <c r="FS103" s="27">
        <f t="shared" si="123"/>
        <v>1181.4660000000008</v>
      </c>
      <c r="FT103" s="27">
        <f t="shared" si="123"/>
        <v>1186.8120000000008</v>
      </c>
      <c r="FU103" s="27">
        <f t="shared" si="123"/>
        <v>1192.1580000000008</v>
      </c>
      <c r="FV103" s="27">
        <f t="shared" si="123"/>
        <v>1197.504000000001</v>
      </c>
      <c r="FW103" s="27">
        <f t="shared" si="123"/>
        <v>1202.850000000001</v>
      </c>
      <c r="FX103" s="27">
        <f t="shared" si="123"/>
        <v>1095.9300000000007</v>
      </c>
      <c r="FY103" s="27">
        <f t="shared" si="123"/>
        <v>1095.9300000000007</v>
      </c>
      <c r="FZ103" s="27">
        <f t="shared" si="123"/>
        <v>1208.1960000000008</v>
      </c>
      <c r="GA103" s="27">
        <f t="shared" si="123"/>
        <v>1213.5420000000008</v>
      </c>
      <c r="GB103" s="27">
        <f t="shared" si="123"/>
        <v>1218.8880000000008</v>
      </c>
      <c r="GC103" s="27">
        <f t="shared" si="123"/>
        <v>1224.2340000000006</v>
      </c>
      <c r="GD103" s="27">
        <f t="shared" si="123"/>
        <v>1229.5800000000008</v>
      </c>
      <c r="GE103" s="27">
        <f t="shared" si="123"/>
        <v>1122.6600000000008</v>
      </c>
      <c r="GF103" s="27">
        <f t="shared" si="123"/>
        <v>1122.6600000000008</v>
      </c>
      <c r="GG103" s="27">
        <f t="shared" si="123"/>
        <v>1234.9260000000008</v>
      </c>
      <c r="GH103" s="27">
        <f t="shared" si="123"/>
        <v>1234.9260000000008</v>
      </c>
      <c r="GI103" s="27">
        <f t="shared" si="123"/>
        <v>1234.9260000000008</v>
      </c>
      <c r="GJ103" s="27">
        <f t="shared" si="123"/>
        <v>1234.9260000000008</v>
      </c>
      <c r="GK103" s="27">
        <f t="shared" si="123"/>
        <v>1234.9260000000008</v>
      </c>
      <c r="GL103" s="27">
        <f t="shared" si="123"/>
        <v>1122.6600000000008</v>
      </c>
      <c r="GM103" s="27">
        <f t="shared" si="123"/>
        <v>1122.6600000000008</v>
      </c>
      <c r="GN103" s="27">
        <f t="shared" si="123"/>
        <v>1234.9260000000008</v>
      </c>
      <c r="GO103" s="27">
        <f t="shared" si="123"/>
        <v>1234.9260000000008</v>
      </c>
      <c r="GP103" s="27">
        <f t="shared" si="123"/>
        <v>1234.9260000000008</v>
      </c>
      <c r="GQ103" s="27">
        <f t="shared" si="123"/>
        <v>1234.9260000000008</v>
      </c>
      <c r="GR103" s="27">
        <f t="shared" si="123"/>
        <v>1234.9260000000008</v>
      </c>
      <c r="GS103" s="27">
        <f t="shared" si="123"/>
        <v>1122.6600000000008</v>
      </c>
      <c r="GT103" s="27">
        <f t="shared" si="123"/>
        <v>1122.6600000000008</v>
      </c>
      <c r="GU103" s="27">
        <f t="shared" si="123"/>
        <v>1234.9260000000008</v>
      </c>
      <c r="GV103" s="27">
        <f t="shared" si="123"/>
        <v>1234.9260000000008</v>
      </c>
      <c r="GW103" s="27">
        <f t="shared" si="123"/>
        <v>1247.088150000001</v>
      </c>
      <c r="GX103" s="27">
        <f t="shared" si="123"/>
        <v>1259.2503000000006</v>
      </c>
      <c r="GY103" s="27">
        <f t="shared" si="123"/>
        <v>1271.4124500000005</v>
      </c>
      <c r="GZ103" s="27">
        <f t="shared" si="123"/>
        <v>1159.1464500000006</v>
      </c>
      <c r="HA103" s="27">
        <f t="shared" si="123"/>
        <v>1159.1464500000006</v>
      </c>
      <c r="HB103" s="27">
        <f t="shared" si="123"/>
        <v>1283.5746000000008</v>
      </c>
      <c r="HC103" s="27">
        <f t="shared" si="123"/>
        <v>1295.7367500000003</v>
      </c>
      <c r="HD103" s="27">
        <f t="shared" si="123"/>
        <v>1307.8989000000006</v>
      </c>
      <c r="HE103" s="27">
        <f t="shared" si="123"/>
        <v>1320.0610500000005</v>
      </c>
      <c r="HF103" s="27">
        <f t="shared" ref="HF103:JQ103" si="124">SUM(HF105:HF111)</f>
        <v>1332.2232000000006</v>
      </c>
      <c r="HG103" s="27">
        <f t="shared" si="124"/>
        <v>1219.9572000000005</v>
      </c>
      <c r="HH103" s="27">
        <f t="shared" si="124"/>
        <v>1219.9572000000005</v>
      </c>
      <c r="HI103" s="27">
        <f t="shared" si="124"/>
        <v>1344.3853500000002</v>
      </c>
      <c r="HJ103" s="27">
        <f t="shared" si="124"/>
        <v>1356.5475000000006</v>
      </c>
      <c r="HK103" s="27">
        <f t="shared" si="124"/>
        <v>1368.7096500000002</v>
      </c>
      <c r="HL103" s="27">
        <f t="shared" si="124"/>
        <v>1368.7096500000002</v>
      </c>
      <c r="HM103" s="27">
        <f t="shared" si="124"/>
        <v>1368.7096500000002</v>
      </c>
      <c r="HN103" s="27">
        <f t="shared" si="124"/>
        <v>1244.2815000000005</v>
      </c>
      <c r="HO103" s="27">
        <f t="shared" si="124"/>
        <v>1244.2815000000005</v>
      </c>
      <c r="HP103" s="27">
        <f t="shared" si="124"/>
        <v>1368.7096500000002</v>
      </c>
      <c r="HQ103" s="27">
        <f t="shared" si="124"/>
        <v>1368.7096500000002</v>
      </c>
      <c r="HR103" s="27">
        <f t="shared" si="124"/>
        <v>1368.7096500000002</v>
      </c>
      <c r="HS103" s="27">
        <f t="shared" si="124"/>
        <v>1368.7096500000002</v>
      </c>
      <c r="HT103" s="27">
        <f t="shared" si="124"/>
        <v>1368.7096500000002</v>
      </c>
      <c r="HU103" s="27">
        <f t="shared" si="124"/>
        <v>1244.2815000000005</v>
      </c>
      <c r="HV103" s="27">
        <f t="shared" si="124"/>
        <v>1244.2815000000005</v>
      </c>
      <c r="HW103" s="27">
        <f t="shared" si="124"/>
        <v>1368.7096500000002</v>
      </c>
      <c r="HX103" s="27">
        <f t="shared" si="124"/>
        <v>1368.7096500000002</v>
      </c>
      <c r="HY103" s="27">
        <f t="shared" si="124"/>
        <v>1368.7096500000002</v>
      </c>
      <c r="HZ103" s="27">
        <f t="shared" si="124"/>
        <v>1368.7096500000002</v>
      </c>
      <c r="IA103" s="27">
        <f t="shared" si="124"/>
        <v>1368.7096500000002</v>
      </c>
      <c r="IB103" s="27">
        <f t="shared" si="124"/>
        <v>1244.2815000000005</v>
      </c>
      <c r="IC103" s="27">
        <f t="shared" si="124"/>
        <v>1244.2815000000005</v>
      </c>
      <c r="ID103" s="27">
        <f t="shared" si="124"/>
        <v>1358.7553980000005</v>
      </c>
      <c r="IE103" s="27">
        <f t="shared" si="124"/>
        <v>1348.8011460000002</v>
      </c>
      <c r="IF103" s="27">
        <f t="shared" si="124"/>
        <v>1338.8468940000005</v>
      </c>
      <c r="IG103" s="27">
        <f t="shared" si="124"/>
        <v>1328.8926420000003</v>
      </c>
      <c r="IH103" s="27">
        <f t="shared" si="124"/>
        <v>1318.9383900000005</v>
      </c>
      <c r="II103" s="27">
        <f t="shared" si="124"/>
        <v>1194.5102400000003</v>
      </c>
      <c r="IJ103" s="27">
        <f t="shared" si="124"/>
        <v>1194.5102400000003</v>
      </c>
      <c r="IK103" s="27">
        <f t="shared" si="124"/>
        <v>1308.9841380000003</v>
      </c>
      <c r="IL103" s="27">
        <f t="shared" si="124"/>
        <v>1299.0298860000005</v>
      </c>
      <c r="IM103" s="27">
        <f t="shared" si="124"/>
        <v>1289.0756340000003</v>
      </c>
      <c r="IN103" s="27">
        <f t="shared" si="124"/>
        <v>1279.1213820000005</v>
      </c>
      <c r="IO103" s="27">
        <f t="shared" si="124"/>
        <v>1269.1671300000003</v>
      </c>
      <c r="IP103" s="27">
        <f t="shared" si="124"/>
        <v>1144.7389800000005</v>
      </c>
      <c r="IQ103" s="27">
        <f t="shared" si="124"/>
        <v>1144.7389800000005</v>
      </c>
      <c r="IR103" s="27">
        <f t="shared" si="124"/>
        <v>1259.2128780000005</v>
      </c>
      <c r="IS103" s="27">
        <f t="shared" si="124"/>
        <v>1259.2128780000005</v>
      </c>
      <c r="IT103" s="27">
        <f t="shared" si="124"/>
        <v>1259.2128780000005</v>
      </c>
      <c r="IU103" s="27">
        <f t="shared" si="124"/>
        <v>1259.2128780000005</v>
      </c>
      <c r="IV103" s="27">
        <f t="shared" si="124"/>
        <v>1259.2128780000005</v>
      </c>
      <c r="IW103" s="27">
        <f t="shared" si="124"/>
        <v>1144.7389800000005</v>
      </c>
      <c r="IX103" s="27">
        <f t="shared" si="124"/>
        <v>1144.7389800000005</v>
      </c>
      <c r="IY103" s="27">
        <f t="shared" si="124"/>
        <v>1259.2128780000005</v>
      </c>
      <c r="IZ103" s="27">
        <f t="shared" si="124"/>
        <v>1259.2128780000005</v>
      </c>
      <c r="JA103" s="27">
        <f t="shared" si="124"/>
        <v>1259.2128780000005</v>
      </c>
      <c r="JB103" s="27">
        <f t="shared" si="124"/>
        <v>1259.2128780000005</v>
      </c>
      <c r="JC103" s="27">
        <f t="shared" si="124"/>
        <v>1259.2128780000005</v>
      </c>
      <c r="JD103" s="27">
        <f t="shared" si="124"/>
        <v>1144.7389800000005</v>
      </c>
      <c r="JE103" s="27">
        <f t="shared" si="124"/>
        <v>1144.7389800000005</v>
      </c>
      <c r="JF103" s="27">
        <f t="shared" si="124"/>
        <v>1262.6470949400004</v>
      </c>
      <c r="JG103" s="27">
        <f t="shared" si="124"/>
        <v>1266.0813118800004</v>
      </c>
      <c r="JH103" s="27">
        <f t="shared" si="124"/>
        <v>1269.5155288200003</v>
      </c>
      <c r="JI103" s="27">
        <f t="shared" si="124"/>
        <v>1272.9497457600005</v>
      </c>
      <c r="JJ103" s="27">
        <f t="shared" si="124"/>
        <v>1276.3839627000007</v>
      </c>
      <c r="JK103" s="27">
        <f t="shared" si="124"/>
        <v>1161.9100647000005</v>
      </c>
      <c r="JL103" s="27">
        <f t="shared" si="124"/>
        <v>1161.9100647000005</v>
      </c>
      <c r="JM103" s="27">
        <f t="shared" si="124"/>
        <v>1279.8181796400008</v>
      </c>
      <c r="JN103" s="27">
        <f t="shared" si="124"/>
        <v>1283.2523965800005</v>
      </c>
      <c r="JO103" s="27">
        <f t="shared" si="124"/>
        <v>1286.6866135200007</v>
      </c>
      <c r="JP103" s="27">
        <f t="shared" si="124"/>
        <v>1290.1208304600004</v>
      </c>
      <c r="JQ103" s="27">
        <f t="shared" si="124"/>
        <v>1293.5550474000006</v>
      </c>
      <c r="JR103" s="27">
        <f t="shared" ref="JR103:MC103" si="125">SUM(JR105:JR111)</f>
        <v>1179.0811494000004</v>
      </c>
      <c r="JS103" s="27">
        <f t="shared" si="125"/>
        <v>1179.0811494000004</v>
      </c>
      <c r="JT103" s="27">
        <f t="shared" si="125"/>
        <v>1296.9892643400005</v>
      </c>
      <c r="JU103" s="27">
        <f t="shared" si="125"/>
        <v>1296.9892643400005</v>
      </c>
      <c r="JV103" s="27">
        <f t="shared" si="125"/>
        <v>1296.9892643400005</v>
      </c>
      <c r="JW103" s="27">
        <f t="shared" si="125"/>
        <v>1296.9892643400005</v>
      </c>
      <c r="JX103" s="27">
        <f t="shared" si="125"/>
        <v>1296.9892643400005</v>
      </c>
      <c r="JY103" s="27">
        <f t="shared" si="125"/>
        <v>1179.0811494000004</v>
      </c>
      <c r="JZ103" s="27">
        <f t="shared" si="125"/>
        <v>1179.0811494000004</v>
      </c>
      <c r="KA103" s="27">
        <f t="shared" si="125"/>
        <v>1296.9892643400005</v>
      </c>
      <c r="KB103" s="27">
        <f t="shared" si="125"/>
        <v>1296.9892643400005</v>
      </c>
      <c r="KC103" s="27">
        <f t="shared" si="125"/>
        <v>1296.9892643400005</v>
      </c>
      <c r="KD103" s="27">
        <f t="shared" si="125"/>
        <v>1296.9892643400005</v>
      </c>
      <c r="KE103" s="27">
        <f t="shared" si="125"/>
        <v>1296.9892643400005</v>
      </c>
      <c r="KF103" s="27">
        <f t="shared" si="125"/>
        <v>1179.0811494000004</v>
      </c>
      <c r="KG103" s="27">
        <f t="shared" si="125"/>
        <v>1179.0811494000004</v>
      </c>
      <c r="KH103" s="27">
        <f t="shared" si="125"/>
        <v>1296.9892643400005</v>
      </c>
      <c r="KI103" s="27">
        <f t="shared" si="125"/>
        <v>1296.9892643400005</v>
      </c>
      <c r="KJ103" s="27">
        <f t="shared" si="125"/>
        <v>1333.4846332500006</v>
      </c>
      <c r="KK103" s="27">
        <f t="shared" si="125"/>
        <v>1369.9800021600006</v>
      </c>
      <c r="KL103" s="27">
        <f t="shared" si="125"/>
        <v>1406.4753710700006</v>
      </c>
      <c r="KM103" s="27">
        <f t="shared" si="125"/>
        <v>1288.5672561300007</v>
      </c>
      <c r="KN103" s="27">
        <f t="shared" si="125"/>
        <v>1288.5672561300007</v>
      </c>
      <c r="KO103" s="27">
        <f t="shared" si="125"/>
        <v>1442.9707399800004</v>
      </c>
      <c r="KP103" s="27">
        <f t="shared" si="125"/>
        <v>1479.4661088900007</v>
      </c>
      <c r="KQ103" s="27">
        <f t="shared" si="125"/>
        <v>1515.9614778000005</v>
      </c>
      <c r="KR103" s="27">
        <f t="shared" si="125"/>
        <v>1552.4568467100005</v>
      </c>
      <c r="KS103" s="27">
        <f t="shared" si="125"/>
        <v>1588.9522156200003</v>
      </c>
      <c r="KT103" s="27">
        <f t="shared" si="125"/>
        <v>1471.0441006800002</v>
      </c>
      <c r="KU103" s="27">
        <f t="shared" si="125"/>
        <v>1471.0441006800002</v>
      </c>
      <c r="KV103" s="27">
        <f t="shared" si="125"/>
        <v>1625.4475845300001</v>
      </c>
      <c r="KW103" s="27">
        <f t="shared" si="125"/>
        <v>1661.9429534400003</v>
      </c>
      <c r="KX103" s="27">
        <f t="shared" si="125"/>
        <v>1698.4383223500001</v>
      </c>
      <c r="KY103" s="27">
        <f t="shared" si="125"/>
        <v>1698.4383223500001</v>
      </c>
      <c r="KZ103" s="27">
        <f t="shared" si="125"/>
        <v>1698.4383223500001</v>
      </c>
      <c r="LA103" s="27">
        <f t="shared" si="125"/>
        <v>1544.0348385000004</v>
      </c>
      <c r="LB103" s="27">
        <f t="shared" si="125"/>
        <v>1544.0348385000004</v>
      </c>
      <c r="LC103" s="27">
        <f t="shared" si="125"/>
        <v>1698.4383223500001</v>
      </c>
      <c r="LD103" s="27">
        <f t="shared" si="125"/>
        <v>1698.4383223500001</v>
      </c>
      <c r="LE103" s="27">
        <f t="shared" si="125"/>
        <v>1698.4383223500001</v>
      </c>
      <c r="LF103" s="27">
        <f t="shared" si="125"/>
        <v>1698.4383223500001</v>
      </c>
      <c r="LG103" s="27">
        <f t="shared" si="125"/>
        <v>1698.4383223500001</v>
      </c>
      <c r="LH103" s="27">
        <f t="shared" si="125"/>
        <v>1544.0348385000004</v>
      </c>
      <c r="LI103" s="27">
        <f t="shared" si="125"/>
        <v>1544.0348385000004</v>
      </c>
      <c r="LJ103" s="27">
        <f t="shared" si="125"/>
        <v>1698.4383223500001</v>
      </c>
      <c r="LK103" s="27">
        <f t="shared" si="125"/>
        <v>1698.4383223500001</v>
      </c>
      <c r="LL103" s="27">
        <f t="shared" si="125"/>
        <v>1698.4383223500001</v>
      </c>
      <c r="LM103" s="27">
        <f t="shared" si="125"/>
        <v>1698.4383223500001</v>
      </c>
      <c r="LN103" s="27">
        <f t="shared" si="125"/>
        <v>1744.759367505</v>
      </c>
      <c r="LO103" s="27">
        <f t="shared" si="125"/>
        <v>1590.3558836549998</v>
      </c>
      <c r="LP103" s="27">
        <f t="shared" si="125"/>
        <v>1590.3558836549998</v>
      </c>
      <c r="LQ103" s="27">
        <f t="shared" si="125"/>
        <v>1791.0804126600003</v>
      </c>
      <c r="LR103" s="27">
        <f t="shared" si="125"/>
        <v>1837.4014578150002</v>
      </c>
      <c r="LS103" s="27">
        <f t="shared" si="125"/>
        <v>1883.7225029700003</v>
      </c>
      <c r="LT103" s="27">
        <f t="shared" si="125"/>
        <v>1930.0435481250001</v>
      </c>
      <c r="LU103" s="27">
        <f t="shared" si="125"/>
        <v>1976.3645932800002</v>
      </c>
      <c r="LV103" s="27">
        <f t="shared" si="125"/>
        <v>1821.9611094300001</v>
      </c>
      <c r="LW103" s="27">
        <f t="shared" si="125"/>
        <v>1821.9611094300001</v>
      </c>
      <c r="LX103" s="27">
        <f t="shared" si="125"/>
        <v>2022.6856384350001</v>
      </c>
      <c r="LY103" s="27">
        <f t="shared" si="125"/>
        <v>2069.0066835900002</v>
      </c>
      <c r="LZ103" s="27">
        <f t="shared" si="125"/>
        <v>2115.327728745001</v>
      </c>
      <c r="MA103" s="27">
        <f t="shared" si="125"/>
        <v>2161.6487739000004</v>
      </c>
      <c r="MB103" s="27">
        <f t="shared" si="125"/>
        <v>2207.9698190550002</v>
      </c>
      <c r="MC103" s="27">
        <f t="shared" si="125"/>
        <v>2007.2452900500004</v>
      </c>
      <c r="MD103" s="27">
        <f t="shared" ref="MD103:NV103" si="126">SUM(MD105:MD111)</f>
        <v>2007.2452900500004</v>
      </c>
      <c r="ME103" s="27">
        <f t="shared" si="126"/>
        <v>2207.9698190550002</v>
      </c>
      <c r="MF103" s="27">
        <f t="shared" si="126"/>
        <v>2207.9698190550002</v>
      </c>
      <c r="MG103" s="27">
        <f t="shared" si="126"/>
        <v>2207.9698190550002</v>
      </c>
      <c r="MH103" s="27">
        <f t="shared" si="126"/>
        <v>2207.9698190550002</v>
      </c>
      <c r="MI103" s="27">
        <f t="shared" si="126"/>
        <v>2207.9698190550002</v>
      </c>
      <c r="MJ103" s="27">
        <f t="shared" si="126"/>
        <v>2007.2452900500004</v>
      </c>
      <c r="MK103" s="27">
        <f t="shared" si="126"/>
        <v>2007.2452900500004</v>
      </c>
      <c r="ML103" s="27">
        <f t="shared" si="126"/>
        <v>2207.9698190550002</v>
      </c>
      <c r="MM103" s="27">
        <f t="shared" si="126"/>
        <v>2207.9698190550002</v>
      </c>
      <c r="MN103" s="27">
        <f t="shared" si="126"/>
        <v>2207.9698190550002</v>
      </c>
      <c r="MO103" s="27">
        <f t="shared" si="126"/>
        <v>2207.9698190550002</v>
      </c>
      <c r="MP103" s="27">
        <f t="shared" si="126"/>
        <v>2207.9698190550002</v>
      </c>
      <c r="MQ103" s="27">
        <f t="shared" si="126"/>
        <v>2007.2452900500004</v>
      </c>
      <c r="MR103" s="27">
        <f t="shared" si="126"/>
        <v>2007.2452900500004</v>
      </c>
      <c r="MS103" s="27">
        <f t="shared" si="126"/>
        <v>2248.1147248560001</v>
      </c>
      <c r="MT103" s="27">
        <f t="shared" si="126"/>
        <v>2288.2596306570008</v>
      </c>
      <c r="MU103" s="27">
        <f t="shared" si="126"/>
        <v>2328.4045364580002</v>
      </c>
      <c r="MV103" s="27">
        <f t="shared" si="126"/>
        <v>2368.549442259</v>
      </c>
      <c r="MW103" s="27">
        <f t="shared" si="126"/>
        <v>2408.6943480600003</v>
      </c>
      <c r="MX103" s="27">
        <f t="shared" si="126"/>
        <v>2207.9698190550007</v>
      </c>
      <c r="MY103" s="27">
        <f t="shared" si="126"/>
        <v>2207.9698190550007</v>
      </c>
      <c r="MZ103" s="27">
        <f t="shared" si="126"/>
        <v>2448.839253861001</v>
      </c>
      <c r="NA103" s="27">
        <f t="shared" si="126"/>
        <v>2488.9841596620004</v>
      </c>
      <c r="NB103" s="27">
        <f t="shared" si="126"/>
        <v>2529.1290654630002</v>
      </c>
      <c r="NC103" s="27">
        <f t="shared" si="126"/>
        <v>2569.2739712640005</v>
      </c>
      <c r="ND103" s="27">
        <f t="shared" si="126"/>
        <v>2609.4188770650007</v>
      </c>
      <c r="NE103" s="27">
        <f t="shared" si="126"/>
        <v>2408.6943480600003</v>
      </c>
      <c r="NF103" s="27">
        <f t="shared" si="126"/>
        <v>2408.6943480600003</v>
      </c>
      <c r="NG103" s="27">
        <f t="shared" si="126"/>
        <v>2649.5637828660001</v>
      </c>
      <c r="NH103" s="27">
        <f t="shared" si="126"/>
        <v>2649.5637828660001</v>
      </c>
      <c r="NI103" s="27">
        <f t="shared" si="126"/>
        <v>2649.5637828660001</v>
      </c>
      <c r="NJ103" s="27">
        <f t="shared" si="126"/>
        <v>2649.5637828660001</v>
      </c>
      <c r="NK103" s="27">
        <f t="shared" si="126"/>
        <v>2649.5637828660001</v>
      </c>
      <c r="NL103" s="27">
        <f t="shared" si="126"/>
        <v>2408.6943480600003</v>
      </c>
      <c r="NM103" s="27">
        <f t="shared" si="126"/>
        <v>2408.6943480600003</v>
      </c>
      <c r="NN103" s="27">
        <f t="shared" si="126"/>
        <v>2649.5637828660001</v>
      </c>
      <c r="NO103" s="27">
        <f t="shared" si="126"/>
        <v>2649.5637828660001</v>
      </c>
      <c r="NP103" s="27">
        <f t="shared" si="126"/>
        <v>2649.5637828660001</v>
      </c>
      <c r="NQ103" s="27">
        <f t="shared" si="126"/>
        <v>2649.5637828660001</v>
      </c>
      <c r="NR103" s="27">
        <f t="shared" si="126"/>
        <v>2649.5637828660001</v>
      </c>
      <c r="NS103" s="27">
        <f t="shared" si="126"/>
        <v>2408.6943480600003</v>
      </c>
      <c r="NT103" s="27">
        <f t="shared" si="126"/>
        <v>2408.6943480600003</v>
      </c>
      <c r="NU103" s="27">
        <f t="shared" si="126"/>
        <v>2649.5637828660001</v>
      </c>
      <c r="NV103" s="27">
        <f t="shared" si="126"/>
        <v>2649.5637828660001</v>
      </c>
    </row>
    <row r="104" spans="1:386" s="35" customForma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4"/>
      <c r="K104" s="33"/>
      <c r="L104" s="33"/>
      <c r="M104" s="33"/>
      <c r="N104" s="33"/>
      <c r="O104" s="33"/>
      <c r="P104" s="16"/>
      <c r="Q104" s="33"/>
      <c r="R104" s="36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  <c r="IY104" s="33"/>
      <c r="IZ104" s="33"/>
      <c r="JA104" s="33"/>
      <c r="JB104" s="33"/>
      <c r="JC104" s="33"/>
      <c r="JD104" s="33"/>
      <c r="JE104" s="33"/>
      <c r="JF104" s="33"/>
      <c r="JG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  <c r="JT104" s="33"/>
      <c r="JU104" s="33"/>
      <c r="JV104" s="33"/>
      <c r="JW104" s="33"/>
      <c r="JX104" s="33"/>
      <c r="JY104" s="33"/>
      <c r="JZ104" s="33"/>
      <c r="KA104" s="33"/>
      <c r="KB104" s="33"/>
      <c r="KC104" s="33"/>
      <c r="KD104" s="33"/>
      <c r="KE104" s="33"/>
      <c r="KF104" s="33"/>
      <c r="KG104" s="33"/>
      <c r="KH104" s="33"/>
      <c r="KI104" s="33"/>
      <c r="KJ104" s="33"/>
      <c r="KK104" s="33"/>
      <c r="KL104" s="33"/>
      <c r="KM104" s="33"/>
      <c r="KN104" s="33"/>
      <c r="KO104" s="33"/>
      <c r="KP104" s="33"/>
      <c r="KQ104" s="33"/>
      <c r="KR104" s="33"/>
      <c r="KS104" s="33"/>
      <c r="KT104" s="33"/>
      <c r="KU104" s="33"/>
      <c r="KV104" s="33"/>
      <c r="KW104" s="33"/>
      <c r="KX104" s="33"/>
      <c r="KY104" s="33"/>
      <c r="KZ104" s="33"/>
      <c r="LA104" s="33"/>
      <c r="LB104" s="33"/>
      <c r="LC104" s="33"/>
      <c r="LD104" s="33"/>
      <c r="LE104" s="33"/>
      <c r="LF104" s="33"/>
      <c r="LG104" s="33"/>
      <c r="LH104" s="33"/>
      <c r="LI104" s="33"/>
      <c r="LJ104" s="33"/>
      <c r="LK104" s="33"/>
      <c r="LL104" s="33"/>
      <c r="LM104" s="33"/>
      <c r="LN104" s="33"/>
      <c r="LO104" s="33"/>
      <c r="LP104" s="33"/>
      <c r="LQ104" s="33"/>
      <c r="LR104" s="33"/>
      <c r="LS104" s="33"/>
      <c r="LT104" s="33"/>
      <c r="LU104" s="33"/>
      <c r="LV104" s="33"/>
      <c r="LW104" s="33"/>
      <c r="LX104" s="33"/>
      <c r="LY104" s="33"/>
      <c r="LZ104" s="33"/>
      <c r="MA104" s="33"/>
      <c r="MB104" s="33"/>
      <c r="MC104" s="33"/>
      <c r="MD104" s="33"/>
      <c r="ME104" s="33"/>
      <c r="MF104" s="33"/>
      <c r="MG104" s="33"/>
      <c r="MH104" s="33"/>
      <c r="MI104" s="33"/>
      <c r="MJ104" s="33"/>
      <c r="MK104" s="33"/>
      <c r="ML104" s="33"/>
      <c r="MM104" s="33"/>
      <c r="MN104" s="33"/>
      <c r="MO104" s="33"/>
      <c r="MP104" s="33"/>
      <c r="MQ104" s="33"/>
      <c r="MR104" s="33"/>
      <c r="MS104" s="33"/>
      <c r="MT104" s="33"/>
      <c r="MU104" s="33"/>
      <c r="MV104" s="33"/>
      <c r="MW104" s="33"/>
      <c r="MX104" s="33"/>
      <c r="MY104" s="33"/>
      <c r="MZ104" s="33"/>
      <c r="NA104" s="33"/>
      <c r="NB104" s="33"/>
      <c r="NC104" s="33"/>
      <c r="ND104" s="33"/>
      <c r="NE104" s="33"/>
      <c r="NF104" s="33"/>
      <c r="NG104" s="33"/>
      <c r="NH104" s="33"/>
      <c r="NI104" s="33"/>
      <c r="NJ104" s="33"/>
      <c r="NK104" s="33"/>
      <c r="NL104" s="33"/>
      <c r="NM104" s="33"/>
      <c r="NN104" s="33"/>
      <c r="NO104" s="33"/>
      <c r="NP104" s="33"/>
      <c r="NQ104" s="33"/>
      <c r="NR104" s="33"/>
      <c r="NS104" s="33"/>
      <c r="NT104" s="33"/>
      <c r="NU104" s="33"/>
      <c r="NV104" s="33"/>
    </row>
    <row r="105" spans="1:386" s="38" customFormat="1" ht="10.199999999999999" x14ac:dyDescent="0.2">
      <c r="A105" s="31"/>
      <c r="B105" s="31"/>
      <c r="C105" s="31"/>
      <c r="D105" s="31"/>
      <c r="E105" s="31"/>
      <c r="F105" s="31"/>
      <c r="G105" s="31" t="str">
        <f>G103</f>
        <v>деб. задолж-ть заказчиков по доплатам на конец периода</v>
      </c>
      <c r="H105" s="31"/>
      <c r="I105" s="31"/>
      <c r="J105" s="31" t="str">
        <f>IF($G105="","",INDEX(KPI!$H$11:$H$121,SUMIFS(KPI!$E$11:$E$121,KPI!$F$11:$F$121,$G105)))</f>
        <v>тыс.руб.</v>
      </c>
      <c r="K105" s="31"/>
      <c r="L105" s="31"/>
      <c r="M105" s="31"/>
      <c r="N105" s="31" t="str">
        <f>structure!$G$11</f>
        <v>товарная категория 1</v>
      </c>
      <c r="O105" s="31"/>
      <c r="P105" s="31"/>
      <c r="Q105" s="31"/>
      <c r="R105" s="37"/>
      <c r="S105" s="31"/>
      <c r="T105" s="31"/>
      <c r="U105" s="37">
        <f>R87-U87-U96+U15*SUMIFS(conditions!$69:$69,conditions!$8:$8,"&lt;="&amp;U$9,conditions!$9:$9,"&gt;="&amp;U$9)*SUMIFS(conditions!$72:$72,conditions!$8:$8,"&lt;="&amp;U$9,conditions!$9:$9,"&gt;="&amp;U$9)</f>
        <v>682.7474739761999</v>
      </c>
      <c r="V105" s="37">
        <f>U105-V87-V96+V15*SUMIFS(conditions!$69:$69,conditions!$8:$8,"&lt;="&amp;V$9,conditions!$9:$9,"&gt;="&amp;V$9)*SUMIFS(conditions!$72:$72,conditions!$8:$8,"&lt;="&amp;V$9,conditions!$9:$9,"&gt;="&amp;V$9)</f>
        <v>650.1127265785799</v>
      </c>
      <c r="W105" s="37">
        <f>V105-W87-W96+W15*SUMIFS(conditions!$69:$69,conditions!$8:$8,"&lt;="&amp;W$9,conditions!$9:$9,"&gt;="&amp;W$9)*SUMIFS(conditions!$72:$72,conditions!$8:$8,"&lt;="&amp;W$9,conditions!$9:$9,"&gt;="&amp;W$9)</f>
        <v>617.47797918095989</v>
      </c>
      <c r="X105" s="37">
        <f>W105-X87-X96+X15*SUMIFS(conditions!$69:$69,conditions!$8:$8,"&lt;="&amp;X$9,conditions!$9:$9,"&gt;="&amp;X$9)*SUMIFS(conditions!$72:$72,conditions!$8:$8,"&lt;="&amp;X$9,conditions!$9:$9,"&gt;="&amp;X$9)</f>
        <v>584.84323178333989</v>
      </c>
      <c r="Y105" s="37">
        <f>X105-Y87-Y96+Y15*SUMIFS(conditions!$69:$69,conditions!$8:$8,"&lt;="&amp;Y$9,conditions!$9:$9,"&gt;="&amp;Y$9)*SUMIFS(conditions!$72:$72,conditions!$8:$8,"&lt;="&amp;Y$9,conditions!$9:$9,"&gt;="&amp;Y$9)</f>
        <v>617.24323178333987</v>
      </c>
      <c r="Z105" s="37">
        <f>Y105-Z87-Z96+Z15*SUMIFS(conditions!$69:$69,conditions!$8:$8,"&lt;="&amp;Z$9,conditions!$9:$9,"&gt;="&amp;Z$9)*SUMIFS(conditions!$72:$72,conditions!$8:$8,"&lt;="&amp;Z$9,conditions!$9:$9,"&gt;="&amp;Z$9)</f>
        <v>617.24323178333987</v>
      </c>
      <c r="AA105" s="37">
        <f>Z105-AA87-AA96+AA15*SUMIFS(conditions!$69:$69,conditions!$8:$8,"&lt;="&amp;AA$9,conditions!$9:$9,"&gt;="&amp;AA$9)*SUMIFS(conditions!$72:$72,conditions!$8:$8,"&lt;="&amp;AA$9,conditions!$9:$9,"&gt;="&amp;AA$9)</f>
        <v>552.20848438571988</v>
      </c>
      <c r="AB105" s="37">
        <f>AA105-AB87-AB96+AB15*SUMIFS(conditions!$69:$69,conditions!$8:$8,"&lt;="&amp;AB$9,conditions!$9:$9,"&gt;="&amp;AB$9)*SUMIFS(conditions!$72:$72,conditions!$8:$8,"&lt;="&amp;AB$9,conditions!$9:$9,"&gt;="&amp;AB$9)</f>
        <v>519.57373698809988</v>
      </c>
      <c r="AC105" s="37">
        <f>AB105-AC87-AC96+AC15*SUMIFS(conditions!$69:$69,conditions!$8:$8,"&lt;="&amp;AC$9,conditions!$9:$9,"&gt;="&amp;AC$9)*SUMIFS(conditions!$72:$72,conditions!$8:$8,"&lt;="&amp;AC$9,conditions!$9:$9,"&gt;="&amp;AC$9)</f>
        <v>486.93898959047988</v>
      </c>
      <c r="AD105" s="37">
        <f>AC105-AD87-AD96+AD15*SUMIFS(conditions!$69:$69,conditions!$8:$8,"&lt;="&amp;AD$9,conditions!$9:$9,"&gt;="&amp;AD$9)*SUMIFS(conditions!$72:$72,conditions!$8:$8,"&lt;="&amp;AD$9,conditions!$9:$9,"&gt;="&amp;AD$9)</f>
        <v>454.30424219285987</v>
      </c>
      <c r="AE105" s="37">
        <f>AD105-AE87-AE96+AE15*SUMIFS(conditions!$69:$69,conditions!$8:$8,"&lt;="&amp;AE$9,conditions!$9:$9,"&gt;="&amp;AE$9)*SUMIFS(conditions!$72:$72,conditions!$8:$8,"&lt;="&amp;AE$9,conditions!$9:$9,"&gt;="&amp;AE$9)</f>
        <v>421.66949479523987</v>
      </c>
      <c r="AF105" s="37">
        <f>AE105-AF87-AF96+AF15*SUMIFS(conditions!$69:$69,conditions!$8:$8,"&lt;="&amp;AF$9,conditions!$9:$9,"&gt;="&amp;AF$9)*SUMIFS(conditions!$72:$72,conditions!$8:$8,"&lt;="&amp;AF$9,conditions!$9:$9,"&gt;="&amp;AF$9)</f>
        <v>454.06949479523985</v>
      </c>
      <c r="AG105" s="37">
        <f>AF105-AG87-AG96+AG15*SUMIFS(conditions!$69:$69,conditions!$8:$8,"&lt;="&amp;AG$9,conditions!$9:$9,"&gt;="&amp;AG$9)*SUMIFS(conditions!$72:$72,conditions!$8:$8,"&lt;="&amp;AG$9,conditions!$9:$9,"&gt;="&amp;AG$9)</f>
        <v>454.06949479523985</v>
      </c>
      <c r="AH105" s="37">
        <f>AG105-AH87-AH96+AH15*SUMIFS(conditions!$69:$69,conditions!$8:$8,"&lt;="&amp;AH$9,conditions!$9:$9,"&gt;="&amp;AH$9)*SUMIFS(conditions!$72:$72,conditions!$8:$8,"&lt;="&amp;AH$9,conditions!$9:$9,"&gt;="&amp;AH$9)</f>
        <v>389.03474739761987</v>
      </c>
      <c r="AI105" s="37">
        <f>AH105-AI87-AI96+AI15*SUMIFS(conditions!$69:$69,conditions!$8:$8,"&lt;="&amp;AI$9,conditions!$9:$9,"&gt;="&amp;AI$9)*SUMIFS(conditions!$72:$72,conditions!$8:$8,"&lt;="&amp;AI$9,conditions!$9:$9,"&gt;="&amp;AI$9)</f>
        <v>356.39999999999986</v>
      </c>
      <c r="AJ105" s="37">
        <f>AI105-AJ87-AJ96+AJ15*SUMIFS(conditions!$69:$69,conditions!$8:$8,"&lt;="&amp;AJ$9,conditions!$9:$9,"&gt;="&amp;AJ$9)*SUMIFS(conditions!$72:$72,conditions!$8:$8,"&lt;="&amp;AJ$9,conditions!$9:$9,"&gt;="&amp;AJ$9)</f>
        <v>356.39999999999986</v>
      </c>
      <c r="AK105" s="37">
        <f>AJ105-AK87-AK96+AK15*SUMIFS(conditions!$69:$69,conditions!$8:$8,"&lt;="&amp;AK$9,conditions!$9:$9,"&gt;="&amp;AK$9)*SUMIFS(conditions!$72:$72,conditions!$8:$8,"&lt;="&amp;AK$9,conditions!$9:$9,"&gt;="&amp;AK$9)</f>
        <v>356.39999999999986</v>
      </c>
      <c r="AL105" s="37">
        <f>AK105-AL87-AL96+AL15*SUMIFS(conditions!$69:$69,conditions!$8:$8,"&lt;="&amp;AL$9,conditions!$9:$9,"&gt;="&amp;AL$9)*SUMIFS(conditions!$72:$72,conditions!$8:$8,"&lt;="&amp;AL$9,conditions!$9:$9,"&gt;="&amp;AL$9)</f>
        <v>356.39999999999986</v>
      </c>
      <c r="AM105" s="37">
        <f>AL105-AM87-AM96+AM15*SUMIFS(conditions!$69:$69,conditions!$8:$8,"&lt;="&amp;AM$9,conditions!$9:$9,"&gt;="&amp;AM$9)*SUMIFS(conditions!$72:$72,conditions!$8:$8,"&lt;="&amp;AM$9,conditions!$9:$9,"&gt;="&amp;AM$9)</f>
        <v>356.39999999999986</v>
      </c>
      <c r="AN105" s="37">
        <f>AM105-AN87-AN96+AN15*SUMIFS(conditions!$69:$69,conditions!$8:$8,"&lt;="&amp;AN$9,conditions!$9:$9,"&gt;="&amp;AN$9)*SUMIFS(conditions!$72:$72,conditions!$8:$8,"&lt;="&amp;AN$9,conditions!$9:$9,"&gt;="&amp;AN$9)</f>
        <v>323.99999999999989</v>
      </c>
      <c r="AO105" s="37">
        <f>AN105-AO87-AO96+AO15*SUMIFS(conditions!$69:$69,conditions!$8:$8,"&lt;="&amp;AO$9,conditions!$9:$9,"&gt;="&amp;AO$9)*SUMIFS(conditions!$72:$72,conditions!$8:$8,"&lt;="&amp;AO$9,conditions!$9:$9,"&gt;="&amp;AO$9)</f>
        <v>323.99999999999989</v>
      </c>
      <c r="AP105" s="37">
        <f>AO105-AP87-AP96+AP15*SUMIFS(conditions!$69:$69,conditions!$8:$8,"&lt;="&amp;AP$9,conditions!$9:$9,"&gt;="&amp;AP$9)*SUMIFS(conditions!$72:$72,conditions!$8:$8,"&lt;="&amp;AP$9,conditions!$9:$9,"&gt;="&amp;AP$9)</f>
        <v>356.39999999999986</v>
      </c>
      <c r="AQ105" s="37">
        <f>AP105-AQ87-AQ96+AQ15*SUMIFS(conditions!$69:$69,conditions!$8:$8,"&lt;="&amp;AQ$9,conditions!$9:$9,"&gt;="&amp;AQ$9)*SUMIFS(conditions!$72:$72,conditions!$8:$8,"&lt;="&amp;AQ$9,conditions!$9:$9,"&gt;="&amp;AQ$9)</f>
        <v>356.39999999999986</v>
      </c>
      <c r="AR105" s="37">
        <f>AQ105-AR87-AR96+AR15*SUMIFS(conditions!$69:$69,conditions!$8:$8,"&lt;="&amp;AR$9,conditions!$9:$9,"&gt;="&amp;AR$9)*SUMIFS(conditions!$72:$72,conditions!$8:$8,"&lt;="&amp;AR$9,conditions!$9:$9,"&gt;="&amp;AR$9)</f>
        <v>356.39999999999986</v>
      </c>
      <c r="AS105" s="37">
        <f>AR105-AS87-AS96+AS15*SUMIFS(conditions!$69:$69,conditions!$8:$8,"&lt;="&amp;AS$9,conditions!$9:$9,"&gt;="&amp;AS$9)*SUMIFS(conditions!$72:$72,conditions!$8:$8,"&lt;="&amp;AS$9,conditions!$9:$9,"&gt;="&amp;AS$9)</f>
        <v>356.39999999999986</v>
      </c>
      <c r="AT105" s="37">
        <f>AS105-AT87-AT96+AT15*SUMIFS(conditions!$69:$69,conditions!$8:$8,"&lt;="&amp;AT$9,conditions!$9:$9,"&gt;="&amp;AT$9)*SUMIFS(conditions!$72:$72,conditions!$8:$8,"&lt;="&amp;AT$9,conditions!$9:$9,"&gt;="&amp;AT$9)</f>
        <v>356.39999999999986</v>
      </c>
      <c r="AU105" s="37">
        <f>AT105-AU87-AU96+AU15*SUMIFS(conditions!$69:$69,conditions!$8:$8,"&lt;="&amp;AU$9,conditions!$9:$9,"&gt;="&amp;AU$9)*SUMIFS(conditions!$72:$72,conditions!$8:$8,"&lt;="&amp;AU$9,conditions!$9:$9,"&gt;="&amp;AU$9)</f>
        <v>323.99999999999989</v>
      </c>
      <c r="AV105" s="37">
        <f>AU105-AV87-AV96+AV15*SUMIFS(conditions!$69:$69,conditions!$8:$8,"&lt;="&amp;AV$9,conditions!$9:$9,"&gt;="&amp;AV$9)*SUMIFS(conditions!$72:$72,conditions!$8:$8,"&lt;="&amp;AV$9,conditions!$9:$9,"&gt;="&amp;AV$9)</f>
        <v>323.99999999999989</v>
      </c>
      <c r="AW105" s="37">
        <f>AV105-AW87-AW96+AW15*SUMIFS(conditions!$69:$69,conditions!$8:$8,"&lt;="&amp;AW$9,conditions!$9:$9,"&gt;="&amp;AW$9)*SUMIFS(conditions!$72:$72,conditions!$8:$8,"&lt;="&amp;AW$9,conditions!$9:$9,"&gt;="&amp;AW$9)</f>
        <v>356.39999999999986</v>
      </c>
      <c r="AX105" s="37">
        <f>AW105-AX87-AX96+AX15*SUMIFS(conditions!$69:$69,conditions!$8:$8,"&lt;="&amp;AX$9,conditions!$9:$9,"&gt;="&amp;AX$9)*SUMIFS(conditions!$72:$72,conditions!$8:$8,"&lt;="&amp;AX$9,conditions!$9:$9,"&gt;="&amp;AX$9)</f>
        <v>356.39999999999986</v>
      </c>
      <c r="AY105" s="37">
        <f>AX105-AY87-AY96+AY15*SUMIFS(conditions!$69:$69,conditions!$8:$8,"&lt;="&amp;AY$9,conditions!$9:$9,"&gt;="&amp;AY$9)*SUMIFS(conditions!$72:$72,conditions!$8:$8,"&lt;="&amp;AY$9,conditions!$9:$9,"&gt;="&amp;AY$9)</f>
        <v>356.39999999999986</v>
      </c>
      <c r="AZ105" s="37">
        <f>AY105-AZ87-AZ96+AZ15*SUMIFS(conditions!$69:$69,conditions!$8:$8,"&lt;="&amp;AZ$9,conditions!$9:$9,"&gt;="&amp;AZ$9)*SUMIFS(conditions!$72:$72,conditions!$8:$8,"&lt;="&amp;AZ$9,conditions!$9:$9,"&gt;="&amp;AZ$9)</f>
        <v>364.49999999999989</v>
      </c>
      <c r="BA105" s="37">
        <f>AZ105-BA87-BA96+BA15*SUMIFS(conditions!$69:$69,conditions!$8:$8,"&lt;="&amp;BA$9,conditions!$9:$9,"&gt;="&amp;BA$9)*SUMIFS(conditions!$72:$72,conditions!$8:$8,"&lt;="&amp;BA$9,conditions!$9:$9,"&gt;="&amp;BA$9)</f>
        <v>372.59999999999991</v>
      </c>
      <c r="BB105" s="37">
        <f>BA105-BB87-BB96+BB15*SUMIFS(conditions!$69:$69,conditions!$8:$8,"&lt;="&amp;BB$9,conditions!$9:$9,"&gt;="&amp;BB$9)*SUMIFS(conditions!$72:$72,conditions!$8:$8,"&lt;="&amp;BB$9,conditions!$9:$9,"&gt;="&amp;BB$9)</f>
        <v>340.19999999999993</v>
      </c>
      <c r="BC105" s="37">
        <f>BB105-BC87-BC96+BC15*SUMIFS(conditions!$69:$69,conditions!$8:$8,"&lt;="&amp;BC$9,conditions!$9:$9,"&gt;="&amp;BC$9)*SUMIFS(conditions!$72:$72,conditions!$8:$8,"&lt;="&amp;BC$9,conditions!$9:$9,"&gt;="&amp;BC$9)</f>
        <v>340.19999999999993</v>
      </c>
      <c r="BD105" s="37">
        <f>BC105-BD87-BD96+BD15*SUMIFS(conditions!$69:$69,conditions!$8:$8,"&lt;="&amp;BD$9,conditions!$9:$9,"&gt;="&amp;BD$9)*SUMIFS(conditions!$72:$72,conditions!$8:$8,"&lt;="&amp;BD$9,conditions!$9:$9,"&gt;="&amp;BD$9)</f>
        <v>380.69999999999993</v>
      </c>
      <c r="BE105" s="37">
        <f>BD105-BE87-BE96+BE15*SUMIFS(conditions!$69:$69,conditions!$8:$8,"&lt;="&amp;BE$9,conditions!$9:$9,"&gt;="&amp;BE$9)*SUMIFS(conditions!$72:$72,conditions!$8:$8,"&lt;="&amp;BE$9,conditions!$9:$9,"&gt;="&amp;BE$9)</f>
        <v>388.79999999999995</v>
      </c>
      <c r="BF105" s="37">
        <f>BE105-BF87-BF96+BF15*SUMIFS(conditions!$69:$69,conditions!$8:$8,"&lt;="&amp;BF$9,conditions!$9:$9,"&gt;="&amp;BF$9)*SUMIFS(conditions!$72:$72,conditions!$8:$8,"&lt;="&amp;BF$9,conditions!$9:$9,"&gt;="&amp;BF$9)</f>
        <v>396.9</v>
      </c>
      <c r="BG105" s="37">
        <f>BF105-BG87-BG96+BG15*SUMIFS(conditions!$69:$69,conditions!$8:$8,"&lt;="&amp;BG$9,conditions!$9:$9,"&gt;="&amp;BG$9)*SUMIFS(conditions!$72:$72,conditions!$8:$8,"&lt;="&amp;BG$9,conditions!$9:$9,"&gt;="&amp;BG$9)</f>
        <v>405</v>
      </c>
      <c r="BH105" s="37">
        <f>BG105-BH87-BH96+BH15*SUMIFS(conditions!$69:$69,conditions!$8:$8,"&lt;="&amp;BH$9,conditions!$9:$9,"&gt;="&amp;BH$9)*SUMIFS(conditions!$72:$72,conditions!$8:$8,"&lt;="&amp;BH$9,conditions!$9:$9,"&gt;="&amp;BH$9)</f>
        <v>413.1</v>
      </c>
      <c r="BI105" s="37">
        <f>BH105-BI87-BI96+BI15*SUMIFS(conditions!$69:$69,conditions!$8:$8,"&lt;="&amp;BI$9,conditions!$9:$9,"&gt;="&amp;BI$9)*SUMIFS(conditions!$72:$72,conditions!$8:$8,"&lt;="&amp;BI$9,conditions!$9:$9,"&gt;="&amp;BI$9)</f>
        <v>380.70000000000005</v>
      </c>
      <c r="BJ105" s="37">
        <f>BI105-BJ87-BJ96+BJ15*SUMIFS(conditions!$69:$69,conditions!$8:$8,"&lt;="&amp;BJ$9,conditions!$9:$9,"&gt;="&amp;BJ$9)*SUMIFS(conditions!$72:$72,conditions!$8:$8,"&lt;="&amp;BJ$9,conditions!$9:$9,"&gt;="&amp;BJ$9)</f>
        <v>380.70000000000005</v>
      </c>
      <c r="BK105" s="37">
        <f>BJ105-BK87-BK96+BK15*SUMIFS(conditions!$69:$69,conditions!$8:$8,"&lt;="&amp;BK$9,conditions!$9:$9,"&gt;="&amp;BK$9)*SUMIFS(conditions!$72:$72,conditions!$8:$8,"&lt;="&amp;BK$9,conditions!$9:$9,"&gt;="&amp;BK$9)</f>
        <v>421.20000000000005</v>
      </c>
      <c r="BL105" s="37">
        <f>BK105-BL87-BL96+BL15*SUMIFS(conditions!$69:$69,conditions!$8:$8,"&lt;="&amp;BL$9,conditions!$9:$9,"&gt;="&amp;BL$9)*SUMIFS(conditions!$72:$72,conditions!$8:$8,"&lt;="&amp;BL$9,conditions!$9:$9,"&gt;="&amp;BL$9)</f>
        <v>429.30000000000007</v>
      </c>
      <c r="BM105" s="37">
        <f>BL105-BM87-BM96+BM15*SUMIFS(conditions!$69:$69,conditions!$8:$8,"&lt;="&amp;BM$9,conditions!$9:$9,"&gt;="&amp;BM$9)*SUMIFS(conditions!$72:$72,conditions!$8:$8,"&lt;="&amp;BM$9,conditions!$9:$9,"&gt;="&amp;BM$9)</f>
        <v>437.40000000000009</v>
      </c>
      <c r="BN105" s="37">
        <f>BM105-BN87-BN96+BN15*SUMIFS(conditions!$69:$69,conditions!$8:$8,"&lt;="&amp;BN$9,conditions!$9:$9,"&gt;="&amp;BN$9)*SUMIFS(conditions!$72:$72,conditions!$8:$8,"&lt;="&amp;BN$9,conditions!$9:$9,"&gt;="&amp;BN$9)</f>
        <v>445.50000000000011</v>
      </c>
      <c r="BO105" s="37">
        <f>BN105-BO87-BO96+BO15*SUMIFS(conditions!$69:$69,conditions!$8:$8,"&lt;="&amp;BO$9,conditions!$9:$9,"&gt;="&amp;BO$9)*SUMIFS(conditions!$72:$72,conditions!$8:$8,"&lt;="&amp;BO$9,conditions!$9:$9,"&gt;="&amp;BO$9)</f>
        <v>445.50000000000011</v>
      </c>
      <c r="BP105" s="37">
        <f>BO105-BP87-BP96+BP15*SUMIFS(conditions!$69:$69,conditions!$8:$8,"&lt;="&amp;BP$9,conditions!$9:$9,"&gt;="&amp;BP$9)*SUMIFS(conditions!$72:$72,conditions!$8:$8,"&lt;="&amp;BP$9,conditions!$9:$9,"&gt;="&amp;BP$9)</f>
        <v>405.00000000000011</v>
      </c>
      <c r="BQ105" s="37">
        <f>BP105-BQ87-BQ96+BQ15*SUMIFS(conditions!$69:$69,conditions!$8:$8,"&lt;="&amp;BQ$9,conditions!$9:$9,"&gt;="&amp;BQ$9)*SUMIFS(conditions!$72:$72,conditions!$8:$8,"&lt;="&amp;BQ$9,conditions!$9:$9,"&gt;="&amp;BQ$9)</f>
        <v>405.00000000000011</v>
      </c>
      <c r="BR105" s="37">
        <f>BQ105-BR87-BR96+BR15*SUMIFS(conditions!$69:$69,conditions!$8:$8,"&lt;="&amp;BR$9,conditions!$9:$9,"&gt;="&amp;BR$9)*SUMIFS(conditions!$72:$72,conditions!$8:$8,"&lt;="&amp;BR$9,conditions!$9:$9,"&gt;="&amp;BR$9)</f>
        <v>445.50000000000011</v>
      </c>
      <c r="BS105" s="37">
        <f>BR105-BS87-BS96+BS15*SUMIFS(conditions!$69:$69,conditions!$8:$8,"&lt;="&amp;BS$9,conditions!$9:$9,"&gt;="&amp;BS$9)*SUMIFS(conditions!$72:$72,conditions!$8:$8,"&lt;="&amp;BS$9,conditions!$9:$9,"&gt;="&amp;BS$9)</f>
        <v>445.50000000000011</v>
      </c>
      <c r="BT105" s="37">
        <f>BS105-BT87-BT96+BT15*SUMIFS(conditions!$69:$69,conditions!$8:$8,"&lt;="&amp;BT$9,conditions!$9:$9,"&gt;="&amp;BT$9)*SUMIFS(conditions!$72:$72,conditions!$8:$8,"&lt;="&amp;BT$9,conditions!$9:$9,"&gt;="&amp;BT$9)</f>
        <v>445.50000000000011</v>
      </c>
      <c r="BU105" s="37">
        <f>BT105-BU87-BU96+BU15*SUMIFS(conditions!$69:$69,conditions!$8:$8,"&lt;="&amp;BU$9,conditions!$9:$9,"&gt;="&amp;BU$9)*SUMIFS(conditions!$72:$72,conditions!$8:$8,"&lt;="&amp;BU$9,conditions!$9:$9,"&gt;="&amp;BU$9)</f>
        <v>445.50000000000011</v>
      </c>
      <c r="BV105" s="37">
        <f>BU105-BV87-BV96+BV15*SUMIFS(conditions!$69:$69,conditions!$8:$8,"&lt;="&amp;BV$9,conditions!$9:$9,"&gt;="&amp;BV$9)*SUMIFS(conditions!$72:$72,conditions!$8:$8,"&lt;="&amp;BV$9,conditions!$9:$9,"&gt;="&amp;BV$9)</f>
        <v>445.50000000000011</v>
      </c>
      <c r="BW105" s="37">
        <f>BV105-BW87-BW96+BW15*SUMIFS(conditions!$69:$69,conditions!$8:$8,"&lt;="&amp;BW$9,conditions!$9:$9,"&gt;="&amp;BW$9)*SUMIFS(conditions!$72:$72,conditions!$8:$8,"&lt;="&amp;BW$9,conditions!$9:$9,"&gt;="&amp;BW$9)</f>
        <v>405.00000000000011</v>
      </c>
      <c r="BX105" s="37">
        <f>BW105-BX87-BX96+BX15*SUMIFS(conditions!$69:$69,conditions!$8:$8,"&lt;="&amp;BX$9,conditions!$9:$9,"&gt;="&amp;BX$9)*SUMIFS(conditions!$72:$72,conditions!$8:$8,"&lt;="&amp;BX$9,conditions!$9:$9,"&gt;="&amp;BX$9)</f>
        <v>405.00000000000011</v>
      </c>
      <c r="BY105" s="37">
        <f>BX105-BY87-BY96+BY15*SUMIFS(conditions!$69:$69,conditions!$8:$8,"&lt;="&amp;BY$9,conditions!$9:$9,"&gt;="&amp;BY$9)*SUMIFS(conditions!$72:$72,conditions!$8:$8,"&lt;="&amp;BY$9,conditions!$9:$9,"&gt;="&amp;BY$9)</f>
        <v>445.50000000000011</v>
      </c>
      <c r="BZ105" s="37">
        <f>BY105-BZ87-BZ96+BZ15*SUMIFS(conditions!$69:$69,conditions!$8:$8,"&lt;="&amp;BZ$9,conditions!$9:$9,"&gt;="&amp;BZ$9)*SUMIFS(conditions!$72:$72,conditions!$8:$8,"&lt;="&amp;BZ$9,conditions!$9:$9,"&gt;="&amp;BZ$9)</f>
        <v>445.50000000000011</v>
      </c>
      <c r="CA105" s="37">
        <f>BZ105-CA87-CA96+CA15*SUMIFS(conditions!$69:$69,conditions!$8:$8,"&lt;="&amp;CA$9,conditions!$9:$9,"&gt;="&amp;CA$9)*SUMIFS(conditions!$72:$72,conditions!$8:$8,"&lt;="&amp;CA$9,conditions!$9:$9,"&gt;="&amp;CA$9)</f>
        <v>445.50000000000011</v>
      </c>
      <c r="CB105" s="37">
        <f>CA105-CB87-CB96+CB15*SUMIFS(conditions!$69:$69,conditions!$8:$8,"&lt;="&amp;CB$9,conditions!$9:$9,"&gt;="&amp;CB$9)*SUMIFS(conditions!$72:$72,conditions!$8:$8,"&lt;="&amp;CB$9,conditions!$9:$9,"&gt;="&amp;CB$9)</f>
        <v>445.50000000000011</v>
      </c>
      <c r="CC105" s="37">
        <f>CB105-CC87-CC96+CC15*SUMIFS(conditions!$69:$69,conditions!$8:$8,"&lt;="&amp;CC$9,conditions!$9:$9,"&gt;="&amp;CC$9)*SUMIFS(conditions!$72:$72,conditions!$8:$8,"&lt;="&amp;CC$9,conditions!$9:$9,"&gt;="&amp;CC$9)</f>
        <v>445.50000000000011</v>
      </c>
      <c r="CD105" s="37">
        <f>CC105-CD87-CD96+CD15*SUMIFS(conditions!$69:$69,conditions!$8:$8,"&lt;="&amp;CD$9,conditions!$9:$9,"&gt;="&amp;CD$9)*SUMIFS(conditions!$72:$72,conditions!$8:$8,"&lt;="&amp;CD$9,conditions!$9:$9,"&gt;="&amp;CD$9)</f>
        <v>405.00000000000011</v>
      </c>
      <c r="CE105" s="37">
        <f>CD105-CE87-CE96+CE15*SUMIFS(conditions!$69:$69,conditions!$8:$8,"&lt;="&amp;CE$9,conditions!$9:$9,"&gt;="&amp;CE$9)*SUMIFS(conditions!$72:$72,conditions!$8:$8,"&lt;="&amp;CE$9,conditions!$9:$9,"&gt;="&amp;CE$9)</f>
        <v>405.00000000000011</v>
      </c>
      <c r="CF105" s="37">
        <f>CE105-CF87-CF96+CF15*SUMIFS(conditions!$69:$69,conditions!$8:$8,"&lt;="&amp;CF$9,conditions!$9:$9,"&gt;="&amp;CF$9)*SUMIFS(conditions!$72:$72,conditions!$8:$8,"&lt;="&amp;CF$9,conditions!$9:$9,"&gt;="&amp;CF$9)</f>
        <v>432.00000000000011</v>
      </c>
      <c r="CG105" s="37">
        <f>CF105-CG87-CG96+CG15*SUMIFS(conditions!$69:$69,conditions!$8:$8,"&lt;="&amp;CG$9,conditions!$9:$9,"&gt;="&amp;CG$9)*SUMIFS(conditions!$72:$72,conditions!$8:$8,"&lt;="&amp;CG$9,conditions!$9:$9,"&gt;="&amp;CG$9)</f>
        <v>418.50000000000011</v>
      </c>
      <c r="CH105" s="37">
        <f>CG105-CH87-CH96+CH15*SUMIFS(conditions!$69:$69,conditions!$8:$8,"&lt;="&amp;CH$9,conditions!$9:$9,"&gt;="&amp;CH$9)*SUMIFS(conditions!$72:$72,conditions!$8:$8,"&lt;="&amp;CH$9,conditions!$9:$9,"&gt;="&amp;CH$9)</f>
        <v>405.00000000000011</v>
      </c>
      <c r="CI105" s="37">
        <f>CH105-CI87-CI96+CI15*SUMIFS(conditions!$69:$69,conditions!$8:$8,"&lt;="&amp;CI$9,conditions!$9:$9,"&gt;="&amp;CI$9)*SUMIFS(conditions!$72:$72,conditions!$8:$8,"&lt;="&amp;CI$9,conditions!$9:$9,"&gt;="&amp;CI$9)</f>
        <v>391.50000000000011</v>
      </c>
      <c r="CJ105" s="37">
        <f>CI105-CJ87-CJ96+CJ15*SUMIFS(conditions!$69:$69,conditions!$8:$8,"&lt;="&amp;CJ$9,conditions!$9:$9,"&gt;="&amp;CJ$9)*SUMIFS(conditions!$72:$72,conditions!$8:$8,"&lt;="&amp;CJ$9,conditions!$9:$9,"&gt;="&amp;CJ$9)</f>
        <v>378.00000000000011</v>
      </c>
      <c r="CK105" s="37">
        <f>CJ105-CK87-CK96+CK15*SUMIFS(conditions!$69:$69,conditions!$8:$8,"&lt;="&amp;CK$9,conditions!$9:$9,"&gt;="&amp;CK$9)*SUMIFS(conditions!$72:$72,conditions!$8:$8,"&lt;="&amp;CK$9,conditions!$9:$9,"&gt;="&amp;CK$9)</f>
        <v>337.50000000000011</v>
      </c>
      <c r="CL105" s="37">
        <f>CK105-CL87-CL96+CL15*SUMIFS(conditions!$69:$69,conditions!$8:$8,"&lt;="&amp;CL$9,conditions!$9:$9,"&gt;="&amp;CL$9)*SUMIFS(conditions!$72:$72,conditions!$8:$8,"&lt;="&amp;CL$9,conditions!$9:$9,"&gt;="&amp;CL$9)</f>
        <v>337.50000000000011</v>
      </c>
      <c r="CM105" s="37">
        <f>CL105-CM87-CM96+CM15*SUMIFS(conditions!$69:$69,conditions!$8:$8,"&lt;="&amp;CM$9,conditions!$9:$9,"&gt;="&amp;CM$9)*SUMIFS(conditions!$72:$72,conditions!$8:$8,"&lt;="&amp;CM$9,conditions!$9:$9,"&gt;="&amp;CM$9)</f>
        <v>364.50000000000011</v>
      </c>
      <c r="CN105" s="37">
        <f>CM105-CN87-CN96+CN15*SUMIFS(conditions!$69:$69,conditions!$8:$8,"&lt;="&amp;CN$9,conditions!$9:$9,"&gt;="&amp;CN$9)*SUMIFS(conditions!$72:$72,conditions!$8:$8,"&lt;="&amp;CN$9,conditions!$9:$9,"&gt;="&amp;CN$9)</f>
        <v>351.00000000000011</v>
      </c>
      <c r="CO105" s="37">
        <f>CN105-CO87-CO96+CO15*SUMIFS(conditions!$69:$69,conditions!$8:$8,"&lt;="&amp;CO$9,conditions!$9:$9,"&gt;="&amp;CO$9)*SUMIFS(conditions!$72:$72,conditions!$8:$8,"&lt;="&amp;CO$9,conditions!$9:$9,"&gt;="&amp;CO$9)</f>
        <v>337.50000000000011</v>
      </c>
      <c r="CP105" s="37">
        <f>CO105-CP87-CP96+CP15*SUMIFS(conditions!$69:$69,conditions!$8:$8,"&lt;="&amp;CP$9,conditions!$9:$9,"&gt;="&amp;CP$9)*SUMIFS(conditions!$72:$72,conditions!$8:$8,"&lt;="&amp;CP$9,conditions!$9:$9,"&gt;="&amp;CP$9)</f>
        <v>324.00000000000011</v>
      </c>
      <c r="CQ105" s="37">
        <f>CP105-CQ87-CQ96+CQ15*SUMIFS(conditions!$69:$69,conditions!$8:$8,"&lt;="&amp;CQ$9,conditions!$9:$9,"&gt;="&amp;CQ$9)*SUMIFS(conditions!$72:$72,conditions!$8:$8,"&lt;="&amp;CQ$9,conditions!$9:$9,"&gt;="&amp;CQ$9)</f>
        <v>310.50000000000011</v>
      </c>
      <c r="CR105" s="37">
        <f>CQ105-CR87-CR96+CR15*SUMIFS(conditions!$69:$69,conditions!$8:$8,"&lt;="&amp;CR$9,conditions!$9:$9,"&gt;="&amp;CR$9)*SUMIFS(conditions!$72:$72,conditions!$8:$8,"&lt;="&amp;CR$9,conditions!$9:$9,"&gt;="&amp;CR$9)</f>
        <v>270.00000000000011</v>
      </c>
      <c r="CS105" s="37">
        <f>CR105-CS87-CS96+CS15*SUMIFS(conditions!$69:$69,conditions!$8:$8,"&lt;="&amp;CS$9,conditions!$9:$9,"&gt;="&amp;CS$9)*SUMIFS(conditions!$72:$72,conditions!$8:$8,"&lt;="&amp;CS$9,conditions!$9:$9,"&gt;="&amp;CS$9)</f>
        <v>270.00000000000011</v>
      </c>
      <c r="CT105" s="37">
        <f>CS105-CT87-CT96+CT15*SUMIFS(conditions!$69:$69,conditions!$8:$8,"&lt;="&amp;CT$9,conditions!$9:$9,"&gt;="&amp;CT$9)*SUMIFS(conditions!$72:$72,conditions!$8:$8,"&lt;="&amp;CT$9,conditions!$9:$9,"&gt;="&amp;CT$9)</f>
        <v>297.00000000000011</v>
      </c>
      <c r="CU105" s="37">
        <f>CT105-CU87-CU96+CU15*SUMIFS(conditions!$69:$69,conditions!$8:$8,"&lt;="&amp;CU$9,conditions!$9:$9,"&gt;="&amp;CU$9)*SUMIFS(conditions!$72:$72,conditions!$8:$8,"&lt;="&amp;CU$9,conditions!$9:$9,"&gt;="&amp;CU$9)</f>
        <v>297.00000000000011</v>
      </c>
      <c r="CV105" s="37">
        <f>CU105-CV87-CV96+CV15*SUMIFS(conditions!$69:$69,conditions!$8:$8,"&lt;="&amp;CV$9,conditions!$9:$9,"&gt;="&amp;CV$9)*SUMIFS(conditions!$72:$72,conditions!$8:$8,"&lt;="&amp;CV$9,conditions!$9:$9,"&gt;="&amp;CV$9)</f>
        <v>297.00000000000011</v>
      </c>
      <c r="CW105" s="37">
        <f>CV105-CW87-CW96+CW15*SUMIFS(conditions!$69:$69,conditions!$8:$8,"&lt;="&amp;CW$9,conditions!$9:$9,"&gt;="&amp;CW$9)*SUMIFS(conditions!$72:$72,conditions!$8:$8,"&lt;="&amp;CW$9,conditions!$9:$9,"&gt;="&amp;CW$9)</f>
        <v>297.00000000000011</v>
      </c>
      <c r="CX105" s="37">
        <f>CW105-CX87-CX96+CX15*SUMIFS(conditions!$69:$69,conditions!$8:$8,"&lt;="&amp;CX$9,conditions!$9:$9,"&gt;="&amp;CX$9)*SUMIFS(conditions!$72:$72,conditions!$8:$8,"&lt;="&amp;CX$9,conditions!$9:$9,"&gt;="&amp;CX$9)</f>
        <v>297.00000000000011</v>
      </c>
      <c r="CY105" s="37">
        <f>CX105-CY87-CY96+CY15*SUMIFS(conditions!$69:$69,conditions!$8:$8,"&lt;="&amp;CY$9,conditions!$9:$9,"&gt;="&amp;CY$9)*SUMIFS(conditions!$72:$72,conditions!$8:$8,"&lt;="&amp;CY$9,conditions!$9:$9,"&gt;="&amp;CY$9)</f>
        <v>270.00000000000011</v>
      </c>
      <c r="CZ105" s="37">
        <f>CY105-CZ87-CZ96+CZ15*SUMIFS(conditions!$69:$69,conditions!$8:$8,"&lt;="&amp;CZ$9,conditions!$9:$9,"&gt;="&amp;CZ$9)*SUMIFS(conditions!$72:$72,conditions!$8:$8,"&lt;="&amp;CZ$9,conditions!$9:$9,"&gt;="&amp;CZ$9)</f>
        <v>270.00000000000011</v>
      </c>
      <c r="DA105" s="37">
        <f>CZ105-DA87-DA96+DA15*SUMIFS(conditions!$69:$69,conditions!$8:$8,"&lt;="&amp;DA$9,conditions!$9:$9,"&gt;="&amp;DA$9)*SUMIFS(conditions!$72:$72,conditions!$8:$8,"&lt;="&amp;DA$9,conditions!$9:$9,"&gt;="&amp;DA$9)</f>
        <v>297.00000000000011</v>
      </c>
      <c r="DB105" s="37">
        <f>DA105-DB87-DB96+DB15*SUMIFS(conditions!$69:$69,conditions!$8:$8,"&lt;="&amp;DB$9,conditions!$9:$9,"&gt;="&amp;DB$9)*SUMIFS(conditions!$72:$72,conditions!$8:$8,"&lt;="&amp;DB$9,conditions!$9:$9,"&gt;="&amp;DB$9)</f>
        <v>297.00000000000011</v>
      </c>
      <c r="DC105" s="37">
        <f>DB105-DC87-DC96+DC15*SUMIFS(conditions!$69:$69,conditions!$8:$8,"&lt;="&amp;DC$9,conditions!$9:$9,"&gt;="&amp;DC$9)*SUMIFS(conditions!$72:$72,conditions!$8:$8,"&lt;="&amp;DC$9,conditions!$9:$9,"&gt;="&amp;DC$9)</f>
        <v>297.00000000000011</v>
      </c>
      <c r="DD105" s="37">
        <f>DC105-DD87-DD96+DD15*SUMIFS(conditions!$69:$69,conditions!$8:$8,"&lt;="&amp;DD$9,conditions!$9:$9,"&gt;="&amp;DD$9)*SUMIFS(conditions!$72:$72,conditions!$8:$8,"&lt;="&amp;DD$9,conditions!$9:$9,"&gt;="&amp;DD$9)</f>
        <v>297.00000000000011</v>
      </c>
      <c r="DE105" s="37">
        <f>DD105-DE87-DE96+DE15*SUMIFS(conditions!$69:$69,conditions!$8:$8,"&lt;="&amp;DE$9,conditions!$9:$9,"&gt;="&amp;DE$9)*SUMIFS(conditions!$72:$72,conditions!$8:$8,"&lt;="&amp;DE$9,conditions!$9:$9,"&gt;="&amp;DE$9)</f>
        <v>297.00000000000011</v>
      </c>
      <c r="DF105" s="37">
        <f>DE105-DF87-DF96+DF15*SUMIFS(conditions!$69:$69,conditions!$8:$8,"&lt;="&amp;DF$9,conditions!$9:$9,"&gt;="&amp;DF$9)*SUMIFS(conditions!$72:$72,conditions!$8:$8,"&lt;="&amp;DF$9,conditions!$9:$9,"&gt;="&amp;DF$9)</f>
        <v>270.00000000000011</v>
      </c>
      <c r="DG105" s="37">
        <f>DF105-DG87-DG96+DG15*SUMIFS(conditions!$69:$69,conditions!$8:$8,"&lt;="&amp;DG$9,conditions!$9:$9,"&gt;="&amp;DG$9)*SUMIFS(conditions!$72:$72,conditions!$8:$8,"&lt;="&amp;DG$9,conditions!$9:$9,"&gt;="&amp;DG$9)</f>
        <v>270.00000000000011</v>
      </c>
      <c r="DH105" s="37">
        <f>DG105-DH87-DH96+DH15*SUMIFS(conditions!$69:$69,conditions!$8:$8,"&lt;="&amp;DH$9,conditions!$9:$9,"&gt;="&amp;DH$9)*SUMIFS(conditions!$72:$72,conditions!$8:$8,"&lt;="&amp;DH$9,conditions!$9:$9,"&gt;="&amp;DH$9)</f>
        <v>297.00000000000011</v>
      </c>
      <c r="DI105" s="37">
        <f>DH105-DI87-DI96+DI15*SUMIFS(conditions!$69:$69,conditions!$8:$8,"&lt;="&amp;DI$9,conditions!$9:$9,"&gt;="&amp;DI$9)*SUMIFS(conditions!$72:$72,conditions!$8:$8,"&lt;="&amp;DI$9,conditions!$9:$9,"&gt;="&amp;DI$9)</f>
        <v>296.73000000000013</v>
      </c>
      <c r="DJ105" s="37">
        <f>DI105-DJ87-DJ96+DJ15*SUMIFS(conditions!$69:$69,conditions!$8:$8,"&lt;="&amp;DJ$9,conditions!$9:$9,"&gt;="&amp;DJ$9)*SUMIFS(conditions!$72:$72,conditions!$8:$8,"&lt;="&amp;DJ$9,conditions!$9:$9,"&gt;="&amp;DJ$9)</f>
        <v>296.46000000000015</v>
      </c>
      <c r="DK105" s="37">
        <f>DJ105-DK87-DK96+DK15*SUMIFS(conditions!$69:$69,conditions!$8:$8,"&lt;="&amp;DK$9,conditions!$9:$9,"&gt;="&amp;DK$9)*SUMIFS(conditions!$72:$72,conditions!$8:$8,"&lt;="&amp;DK$9,conditions!$9:$9,"&gt;="&amp;DK$9)</f>
        <v>296.19000000000017</v>
      </c>
      <c r="DL105" s="37">
        <f>DK105-DL87-DL96+DL15*SUMIFS(conditions!$69:$69,conditions!$8:$8,"&lt;="&amp;DL$9,conditions!$9:$9,"&gt;="&amp;DL$9)*SUMIFS(conditions!$72:$72,conditions!$8:$8,"&lt;="&amp;DL$9,conditions!$9:$9,"&gt;="&amp;DL$9)</f>
        <v>295.92000000000019</v>
      </c>
      <c r="DM105" s="37">
        <f>DL105-DM87-DM96+DM15*SUMIFS(conditions!$69:$69,conditions!$8:$8,"&lt;="&amp;DM$9,conditions!$9:$9,"&gt;="&amp;DM$9)*SUMIFS(conditions!$72:$72,conditions!$8:$8,"&lt;="&amp;DM$9,conditions!$9:$9,"&gt;="&amp;DM$9)</f>
        <v>268.92000000000019</v>
      </c>
      <c r="DN105" s="37">
        <f>DM105-DN87-DN96+DN15*SUMIFS(conditions!$69:$69,conditions!$8:$8,"&lt;="&amp;DN$9,conditions!$9:$9,"&gt;="&amp;DN$9)*SUMIFS(conditions!$72:$72,conditions!$8:$8,"&lt;="&amp;DN$9,conditions!$9:$9,"&gt;="&amp;DN$9)</f>
        <v>268.92000000000019</v>
      </c>
      <c r="DO105" s="37">
        <f>DN105-DO87-DO96+DO15*SUMIFS(conditions!$69:$69,conditions!$8:$8,"&lt;="&amp;DO$9,conditions!$9:$9,"&gt;="&amp;DO$9)*SUMIFS(conditions!$72:$72,conditions!$8:$8,"&lt;="&amp;DO$9,conditions!$9:$9,"&gt;="&amp;DO$9)</f>
        <v>295.6500000000002</v>
      </c>
      <c r="DP105" s="37">
        <f>DO105-DP87-DP96+DP15*SUMIFS(conditions!$69:$69,conditions!$8:$8,"&lt;="&amp;DP$9,conditions!$9:$9,"&gt;="&amp;DP$9)*SUMIFS(conditions!$72:$72,conditions!$8:$8,"&lt;="&amp;DP$9,conditions!$9:$9,"&gt;="&amp;DP$9)</f>
        <v>295.38000000000022</v>
      </c>
      <c r="DQ105" s="37">
        <f>DP105-DQ87-DQ96+DQ15*SUMIFS(conditions!$69:$69,conditions!$8:$8,"&lt;="&amp;DQ$9,conditions!$9:$9,"&gt;="&amp;DQ$9)*SUMIFS(conditions!$72:$72,conditions!$8:$8,"&lt;="&amp;DQ$9,conditions!$9:$9,"&gt;="&amp;DQ$9)</f>
        <v>295.11000000000024</v>
      </c>
      <c r="DR105" s="37">
        <f>DQ105-DR87-DR96+DR15*SUMIFS(conditions!$69:$69,conditions!$8:$8,"&lt;="&amp;DR$9,conditions!$9:$9,"&gt;="&amp;DR$9)*SUMIFS(conditions!$72:$72,conditions!$8:$8,"&lt;="&amp;DR$9,conditions!$9:$9,"&gt;="&amp;DR$9)</f>
        <v>294.84000000000026</v>
      </c>
      <c r="DS105" s="37">
        <f>DR105-DS87-DS96+DS15*SUMIFS(conditions!$69:$69,conditions!$8:$8,"&lt;="&amp;DS$9,conditions!$9:$9,"&gt;="&amp;DS$9)*SUMIFS(conditions!$72:$72,conditions!$8:$8,"&lt;="&amp;DS$9,conditions!$9:$9,"&gt;="&amp;DS$9)</f>
        <v>294.57000000000028</v>
      </c>
      <c r="DT105" s="37">
        <f>DS105-DT87-DT96+DT15*SUMIFS(conditions!$69:$69,conditions!$8:$8,"&lt;="&amp;DT$9,conditions!$9:$9,"&gt;="&amp;DT$9)*SUMIFS(conditions!$72:$72,conditions!$8:$8,"&lt;="&amp;DT$9,conditions!$9:$9,"&gt;="&amp;DT$9)</f>
        <v>267.57000000000028</v>
      </c>
      <c r="DU105" s="37">
        <f>DT105-DU87-DU96+DU15*SUMIFS(conditions!$69:$69,conditions!$8:$8,"&lt;="&amp;DU$9,conditions!$9:$9,"&gt;="&amp;DU$9)*SUMIFS(conditions!$72:$72,conditions!$8:$8,"&lt;="&amp;DU$9,conditions!$9:$9,"&gt;="&amp;DU$9)</f>
        <v>267.57000000000028</v>
      </c>
      <c r="DV105" s="37">
        <f>DU105-DV87-DV96+DV15*SUMIFS(conditions!$69:$69,conditions!$8:$8,"&lt;="&amp;DV$9,conditions!$9:$9,"&gt;="&amp;DV$9)*SUMIFS(conditions!$72:$72,conditions!$8:$8,"&lt;="&amp;DV$9,conditions!$9:$9,"&gt;="&amp;DV$9)</f>
        <v>294.3000000000003</v>
      </c>
      <c r="DW105" s="37">
        <f>DV105-DW87-DW96+DW15*SUMIFS(conditions!$69:$69,conditions!$8:$8,"&lt;="&amp;DW$9,conditions!$9:$9,"&gt;="&amp;DW$9)*SUMIFS(conditions!$72:$72,conditions!$8:$8,"&lt;="&amp;DW$9,conditions!$9:$9,"&gt;="&amp;DW$9)</f>
        <v>294.03000000000031</v>
      </c>
      <c r="DX105" s="37">
        <f>DW105-DX87-DX96+DX15*SUMIFS(conditions!$69:$69,conditions!$8:$8,"&lt;="&amp;DX$9,conditions!$9:$9,"&gt;="&amp;DX$9)*SUMIFS(conditions!$72:$72,conditions!$8:$8,"&lt;="&amp;DX$9,conditions!$9:$9,"&gt;="&amp;DX$9)</f>
        <v>294.03000000000031</v>
      </c>
      <c r="DY105" s="37">
        <f>DX105-DY87-DY96+DY15*SUMIFS(conditions!$69:$69,conditions!$8:$8,"&lt;="&amp;DY$9,conditions!$9:$9,"&gt;="&amp;DY$9)*SUMIFS(conditions!$72:$72,conditions!$8:$8,"&lt;="&amp;DY$9,conditions!$9:$9,"&gt;="&amp;DY$9)</f>
        <v>294.03000000000031</v>
      </c>
      <c r="DZ105" s="37">
        <f>DY105-DZ87-DZ96+DZ15*SUMIFS(conditions!$69:$69,conditions!$8:$8,"&lt;="&amp;DZ$9,conditions!$9:$9,"&gt;="&amp;DZ$9)*SUMIFS(conditions!$72:$72,conditions!$8:$8,"&lt;="&amp;DZ$9,conditions!$9:$9,"&gt;="&amp;DZ$9)</f>
        <v>294.03000000000031</v>
      </c>
      <c r="EA105" s="37">
        <f>DZ105-EA87-EA96+EA15*SUMIFS(conditions!$69:$69,conditions!$8:$8,"&lt;="&amp;EA$9,conditions!$9:$9,"&gt;="&amp;EA$9)*SUMIFS(conditions!$72:$72,conditions!$8:$8,"&lt;="&amp;EA$9,conditions!$9:$9,"&gt;="&amp;EA$9)</f>
        <v>267.3000000000003</v>
      </c>
      <c r="EB105" s="37">
        <f>EA105-EB87-EB96+EB15*SUMIFS(conditions!$69:$69,conditions!$8:$8,"&lt;="&amp;EB$9,conditions!$9:$9,"&gt;="&amp;EB$9)*SUMIFS(conditions!$72:$72,conditions!$8:$8,"&lt;="&amp;EB$9,conditions!$9:$9,"&gt;="&amp;EB$9)</f>
        <v>267.3000000000003</v>
      </c>
      <c r="EC105" s="37">
        <f>EB105-EC87-EC96+EC15*SUMIFS(conditions!$69:$69,conditions!$8:$8,"&lt;="&amp;EC$9,conditions!$9:$9,"&gt;="&amp;EC$9)*SUMIFS(conditions!$72:$72,conditions!$8:$8,"&lt;="&amp;EC$9,conditions!$9:$9,"&gt;="&amp;EC$9)</f>
        <v>294.03000000000031</v>
      </c>
      <c r="ED105" s="37">
        <f>EC105-ED87-ED96+ED15*SUMIFS(conditions!$69:$69,conditions!$8:$8,"&lt;="&amp;ED$9,conditions!$9:$9,"&gt;="&amp;ED$9)*SUMIFS(conditions!$72:$72,conditions!$8:$8,"&lt;="&amp;ED$9,conditions!$9:$9,"&gt;="&amp;ED$9)</f>
        <v>294.03000000000031</v>
      </c>
      <c r="EE105" s="37">
        <f>ED105-EE87-EE96+EE15*SUMIFS(conditions!$69:$69,conditions!$8:$8,"&lt;="&amp;EE$9,conditions!$9:$9,"&gt;="&amp;EE$9)*SUMIFS(conditions!$72:$72,conditions!$8:$8,"&lt;="&amp;EE$9,conditions!$9:$9,"&gt;="&amp;EE$9)</f>
        <v>294.03000000000031</v>
      </c>
      <c r="EF105" s="37">
        <f>EE105-EF87-EF96+EF15*SUMIFS(conditions!$69:$69,conditions!$8:$8,"&lt;="&amp;EF$9,conditions!$9:$9,"&gt;="&amp;EF$9)*SUMIFS(conditions!$72:$72,conditions!$8:$8,"&lt;="&amp;EF$9,conditions!$9:$9,"&gt;="&amp;EF$9)</f>
        <v>294.03000000000031</v>
      </c>
      <c r="EG105" s="37">
        <f>EF105-EG87-EG96+EG15*SUMIFS(conditions!$69:$69,conditions!$8:$8,"&lt;="&amp;EG$9,conditions!$9:$9,"&gt;="&amp;EG$9)*SUMIFS(conditions!$72:$72,conditions!$8:$8,"&lt;="&amp;EG$9,conditions!$9:$9,"&gt;="&amp;EG$9)</f>
        <v>294.03000000000031</v>
      </c>
      <c r="EH105" s="37">
        <f>EG105-EH87-EH96+EH15*SUMIFS(conditions!$69:$69,conditions!$8:$8,"&lt;="&amp;EH$9,conditions!$9:$9,"&gt;="&amp;EH$9)*SUMIFS(conditions!$72:$72,conditions!$8:$8,"&lt;="&amp;EH$9,conditions!$9:$9,"&gt;="&amp;EH$9)</f>
        <v>267.3000000000003</v>
      </c>
      <c r="EI105" s="37">
        <f>EH105-EI87-EI96+EI15*SUMIFS(conditions!$69:$69,conditions!$8:$8,"&lt;="&amp;EI$9,conditions!$9:$9,"&gt;="&amp;EI$9)*SUMIFS(conditions!$72:$72,conditions!$8:$8,"&lt;="&amp;EI$9,conditions!$9:$9,"&gt;="&amp;EI$9)</f>
        <v>267.3000000000003</v>
      </c>
      <c r="EJ105" s="37">
        <f>EI105-EJ87-EJ96+EJ15*SUMIFS(conditions!$69:$69,conditions!$8:$8,"&lt;="&amp;EJ$9,conditions!$9:$9,"&gt;="&amp;EJ$9)*SUMIFS(conditions!$72:$72,conditions!$8:$8,"&lt;="&amp;EJ$9,conditions!$9:$9,"&gt;="&amp;EJ$9)</f>
        <v>294.03000000000031</v>
      </c>
      <c r="EK105" s="37">
        <f>EJ105-EK87-EK96+EK15*SUMIFS(conditions!$69:$69,conditions!$8:$8,"&lt;="&amp;EK$9,conditions!$9:$9,"&gt;="&amp;EK$9)*SUMIFS(conditions!$72:$72,conditions!$8:$8,"&lt;="&amp;EK$9,conditions!$9:$9,"&gt;="&amp;EK$9)</f>
        <v>294.03000000000031</v>
      </c>
      <c r="EL105" s="37">
        <f>EK105-EL87-EL96+EL15*SUMIFS(conditions!$69:$69,conditions!$8:$8,"&lt;="&amp;EL$9,conditions!$9:$9,"&gt;="&amp;EL$9)*SUMIFS(conditions!$72:$72,conditions!$8:$8,"&lt;="&amp;EL$9,conditions!$9:$9,"&gt;="&amp;EL$9)</f>
        <v>294.03000000000031</v>
      </c>
      <c r="EM105" s="37">
        <f>EL105-EM87-EM96+EM15*SUMIFS(conditions!$69:$69,conditions!$8:$8,"&lt;="&amp;EM$9,conditions!$9:$9,"&gt;="&amp;EM$9)*SUMIFS(conditions!$72:$72,conditions!$8:$8,"&lt;="&amp;EM$9,conditions!$9:$9,"&gt;="&amp;EM$9)</f>
        <v>294.03000000000031</v>
      </c>
      <c r="EN105" s="37">
        <f>EM105-EN87-EN96+EN15*SUMIFS(conditions!$69:$69,conditions!$8:$8,"&lt;="&amp;EN$9,conditions!$9:$9,"&gt;="&amp;EN$9)*SUMIFS(conditions!$72:$72,conditions!$8:$8,"&lt;="&amp;EN$9,conditions!$9:$9,"&gt;="&amp;EN$9)</f>
        <v>299.37600000000032</v>
      </c>
      <c r="EO105" s="37">
        <f>EN105-EO87-EO96+EO15*SUMIFS(conditions!$69:$69,conditions!$8:$8,"&lt;="&amp;EO$9,conditions!$9:$9,"&gt;="&amp;EO$9)*SUMIFS(conditions!$72:$72,conditions!$8:$8,"&lt;="&amp;EO$9,conditions!$9:$9,"&gt;="&amp;EO$9)</f>
        <v>272.6460000000003</v>
      </c>
      <c r="EP105" s="37">
        <f>EO105-EP87-EP96+EP15*SUMIFS(conditions!$69:$69,conditions!$8:$8,"&lt;="&amp;EP$9,conditions!$9:$9,"&gt;="&amp;EP$9)*SUMIFS(conditions!$72:$72,conditions!$8:$8,"&lt;="&amp;EP$9,conditions!$9:$9,"&gt;="&amp;EP$9)</f>
        <v>272.6460000000003</v>
      </c>
      <c r="EQ105" s="37">
        <f>EP105-EQ87-EQ96+EQ15*SUMIFS(conditions!$69:$69,conditions!$8:$8,"&lt;="&amp;EQ$9,conditions!$9:$9,"&gt;="&amp;EQ$9)*SUMIFS(conditions!$72:$72,conditions!$8:$8,"&lt;="&amp;EQ$9,conditions!$9:$9,"&gt;="&amp;EQ$9)</f>
        <v>304.72200000000032</v>
      </c>
      <c r="ER105" s="37">
        <f>EQ105-ER87-ER96+ER15*SUMIFS(conditions!$69:$69,conditions!$8:$8,"&lt;="&amp;ER$9,conditions!$9:$9,"&gt;="&amp;ER$9)*SUMIFS(conditions!$72:$72,conditions!$8:$8,"&lt;="&amp;ER$9,conditions!$9:$9,"&gt;="&amp;ER$9)</f>
        <v>310.06800000000032</v>
      </c>
      <c r="ES105" s="37">
        <f>ER105-ES87-ES96+ES15*SUMIFS(conditions!$69:$69,conditions!$8:$8,"&lt;="&amp;ES$9,conditions!$9:$9,"&gt;="&amp;ES$9)*SUMIFS(conditions!$72:$72,conditions!$8:$8,"&lt;="&amp;ES$9,conditions!$9:$9,"&gt;="&amp;ES$9)</f>
        <v>315.41400000000033</v>
      </c>
      <c r="ET105" s="37">
        <f>ES105-ET87-ET96+ET15*SUMIFS(conditions!$69:$69,conditions!$8:$8,"&lt;="&amp;ET$9,conditions!$9:$9,"&gt;="&amp;ET$9)*SUMIFS(conditions!$72:$72,conditions!$8:$8,"&lt;="&amp;ET$9,conditions!$9:$9,"&gt;="&amp;ET$9)</f>
        <v>320.76000000000033</v>
      </c>
      <c r="EU105" s="37">
        <f>ET105-EU87-EU96+EU15*SUMIFS(conditions!$69:$69,conditions!$8:$8,"&lt;="&amp;EU$9,conditions!$9:$9,"&gt;="&amp;EU$9)*SUMIFS(conditions!$72:$72,conditions!$8:$8,"&lt;="&amp;EU$9,conditions!$9:$9,"&gt;="&amp;EU$9)</f>
        <v>326.10600000000034</v>
      </c>
      <c r="EV105" s="37">
        <f>EU105-EV87-EV96+EV15*SUMIFS(conditions!$69:$69,conditions!$8:$8,"&lt;="&amp;EV$9,conditions!$9:$9,"&gt;="&amp;EV$9)*SUMIFS(conditions!$72:$72,conditions!$8:$8,"&lt;="&amp;EV$9,conditions!$9:$9,"&gt;="&amp;EV$9)</f>
        <v>299.37600000000032</v>
      </c>
      <c r="EW105" s="37">
        <f>EV105-EW87-EW96+EW15*SUMIFS(conditions!$69:$69,conditions!$8:$8,"&lt;="&amp;EW$9,conditions!$9:$9,"&gt;="&amp;EW$9)*SUMIFS(conditions!$72:$72,conditions!$8:$8,"&lt;="&amp;EW$9,conditions!$9:$9,"&gt;="&amp;EW$9)</f>
        <v>299.37600000000032</v>
      </c>
      <c r="EX105" s="37">
        <f>EW105-EX87-EX96+EX15*SUMIFS(conditions!$69:$69,conditions!$8:$8,"&lt;="&amp;EX$9,conditions!$9:$9,"&gt;="&amp;EX$9)*SUMIFS(conditions!$72:$72,conditions!$8:$8,"&lt;="&amp;EX$9,conditions!$9:$9,"&gt;="&amp;EX$9)</f>
        <v>331.45200000000034</v>
      </c>
      <c r="EY105" s="37">
        <f>EX105-EY87-EY96+EY15*SUMIFS(conditions!$69:$69,conditions!$8:$8,"&lt;="&amp;EY$9,conditions!$9:$9,"&gt;="&amp;EY$9)*SUMIFS(conditions!$72:$72,conditions!$8:$8,"&lt;="&amp;EY$9,conditions!$9:$9,"&gt;="&amp;EY$9)</f>
        <v>336.79800000000034</v>
      </c>
      <c r="EZ105" s="37">
        <f>EY105-EZ87-EZ96+EZ15*SUMIFS(conditions!$69:$69,conditions!$8:$8,"&lt;="&amp;EZ$9,conditions!$9:$9,"&gt;="&amp;EZ$9)*SUMIFS(conditions!$72:$72,conditions!$8:$8,"&lt;="&amp;EZ$9,conditions!$9:$9,"&gt;="&amp;EZ$9)</f>
        <v>342.14400000000035</v>
      </c>
      <c r="FA105" s="37">
        <f>EZ105-FA87-FA96+FA15*SUMIFS(conditions!$69:$69,conditions!$8:$8,"&lt;="&amp;FA$9,conditions!$9:$9,"&gt;="&amp;FA$9)*SUMIFS(conditions!$72:$72,conditions!$8:$8,"&lt;="&amp;FA$9,conditions!$9:$9,"&gt;="&amp;FA$9)</f>
        <v>347.49000000000035</v>
      </c>
      <c r="FB105" s="37">
        <f>FA105-FB87-FB96+FB15*SUMIFS(conditions!$69:$69,conditions!$8:$8,"&lt;="&amp;FB$9,conditions!$9:$9,"&gt;="&amp;FB$9)*SUMIFS(conditions!$72:$72,conditions!$8:$8,"&lt;="&amp;FB$9,conditions!$9:$9,"&gt;="&amp;FB$9)</f>
        <v>352.83600000000035</v>
      </c>
      <c r="FC105" s="37">
        <f>FB105-FC87-FC96+FC15*SUMIFS(conditions!$69:$69,conditions!$8:$8,"&lt;="&amp;FC$9,conditions!$9:$9,"&gt;="&amp;FC$9)*SUMIFS(conditions!$72:$72,conditions!$8:$8,"&lt;="&amp;FC$9,conditions!$9:$9,"&gt;="&amp;FC$9)</f>
        <v>320.76000000000033</v>
      </c>
      <c r="FD105" s="37">
        <f>FC105-FD87-FD96+FD15*SUMIFS(conditions!$69:$69,conditions!$8:$8,"&lt;="&amp;FD$9,conditions!$9:$9,"&gt;="&amp;FD$9)*SUMIFS(conditions!$72:$72,conditions!$8:$8,"&lt;="&amp;FD$9,conditions!$9:$9,"&gt;="&amp;FD$9)</f>
        <v>320.76000000000033</v>
      </c>
      <c r="FE105" s="37">
        <f>FD105-FE87-FE96+FE15*SUMIFS(conditions!$69:$69,conditions!$8:$8,"&lt;="&amp;FE$9,conditions!$9:$9,"&gt;="&amp;FE$9)*SUMIFS(conditions!$72:$72,conditions!$8:$8,"&lt;="&amp;FE$9,conditions!$9:$9,"&gt;="&amp;FE$9)</f>
        <v>352.83600000000035</v>
      </c>
      <c r="FF105" s="37">
        <f>FE105-FF87-FF96+FF15*SUMIFS(conditions!$69:$69,conditions!$8:$8,"&lt;="&amp;FF$9,conditions!$9:$9,"&gt;="&amp;FF$9)*SUMIFS(conditions!$72:$72,conditions!$8:$8,"&lt;="&amp;FF$9,conditions!$9:$9,"&gt;="&amp;FF$9)</f>
        <v>352.83600000000035</v>
      </c>
      <c r="FG105" s="37">
        <f>FF105-FG87-FG96+FG15*SUMIFS(conditions!$69:$69,conditions!$8:$8,"&lt;="&amp;FG$9,conditions!$9:$9,"&gt;="&amp;FG$9)*SUMIFS(conditions!$72:$72,conditions!$8:$8,"&lt;="&amp;FG$9,conditions!$9:$9,"&gt;="&amp;FG$9)</f>
        <v>352.83600000000035</v>
      </c>
      <c r="FH105" s="37">
        <f>FG105-FH87-FH96+FH15*SUMIFS(conditions!$69:$69,conditions!$8:$8,"&lt;="&amp;FH$9,conditions!$9:$9,"&gt;="&amp;FH$9)*SUMIFS(conditions!$72:$72,conditions!$8:$8,"&lt;="&amp;FH$9,conditions!$9:$9,"&gt;="&amp;FH$9)</f>
        <v>352.83600000000035</v>
      </c>
      <c r="FI105" s="37">
        <f>FH105-FI87-FI96+FI15*SUMIFS(conditions!$69:$69,conditions!$8:$8,"&lt;="&amp;FI$9,conditions!$9:$9,"&gt;="&amp;FI$9)*SUMIFS(conditions!$72:$72,conditions!$8:$8,"&lt;="&amp;FI$9,conditions!$9:$9,"&gt;="&amp;FI$9)</f>
        <v>352.83600000000035</v>
      </c>
      <c r="FJ105" s="37">
        <f>FI105-FJ87-FJ96+FJ15*SUMIFS(conditions!$69:$69,conditions!$8:$8,"&lt;="&amp;FJ$9,conditions!$9:$9,"&gt;="&amp;FJ$9)*SUMIFS(conditions!$72:$72,conditions!$8:$8,"&lt;="&amp;FJ$9,conditions!$9:$9,"&gt;="&amp;FJ$9)</f>
        <v>320.76000000000033</v>
      </c>
      <c r="FK105" s="37">
        <f>FJ105-FK87-FK96+FK15*SUMIFS(conditions!$69:$69,conditions!$8:$8,"&lt;="&amp;FK$9,conditions!$9:$9,"&gt;="&amp;FK$9)*SUMIFS(conditions!$72:$72,conditions!$8:$8,"&lt;="&amp;FK$9,conditions!$9:$9,"&gt;="&amp;FK$9)</f>
        <v>320.76000000000033</v>
      </c>
      <c r="FL105" s="37">
        <f>FK105-FL87-FL96+FL15*SUMIFS(conditions!$69:$69,conditions!$8:$8,"&lt;="&amp;FL$9,conditions!$9:$9,"&gt;="&amp;FL$9)*SUMIFS(conditions!$72:$72,conditions!$8:$8,"&lt;="&amp;FL$9,conditions!$9:$9,"&gt;="&amp;FL$9)</f>
        <v>352.83600000000035</v>
      </c>
      <c r="FM105" s="37">
        <f>FL105-FM87-FM96+FM15*SUMIFS(conditions!$69:$69,conditions!$8:$8,"&lt;="&amp;FM$9,conditions!$9:$9,"&gt;="&amp;FM$9)*SUMIFS(conditions!$72:$72,conditions!$8:$8,"&lt;="&amp;FM$9,conditions!$9:$9,"&gt;="&amp;FM$9)</f>
        <v>352.83600000000035</v>
      </c>
      <c r="FN105" s="37">
        <f>FM105-FN87-FN96+FN15*SUMIFS(conditions!$69:$69,conditions!$8:$8,"&lt;="&amp;FN$9,conditions!$9:$9,"&gt;="&amp;FN$9)*SUMIFS(conditions!$72:$72,conditions!$8:$8,"&lt;="&amp;FN$9,conditions!$9:$9,"&gt;="&amp;FN$9)</f>
        <v>352.83600000000035</v>
      </c>
      <c r="FO105" s="37">
        <f>FN105-FO87-FO96+FO15*SUMIFS(conditions!$69:$69,conditions!$8:$8,"&lt;="&amp;FO$9,conditions!$9:$9,"&gt;="&amp;FO$9)*SUMIFS(conditions!$72:$72,conditions!$8:$8,"&lt;="&amp;FO$9,conditions!$9:$9,"&gt;="&amp;FO$9)</f>
        <v>352.83600000000035</v>
      </c>
      <c r="FP105" s="37">
        <f>FO105-FP87-FP96+FP15*SUMIFS(conditions!$69:$69,conditions!$8:$8,"&lt;="&amp;FP$9,conditions!$9:$9,"&gt;="&amp;FP$9)*SUMIFS(conditions!$72:$72,conditions!$8:$8,"&lt;="&amp;FP$9,conditions!$9:$9,"&gt;="&amp;FP$9)</f>
        <v>352.83600000000035</v>
      </c>
      <c r="FQ105" s="37">
        <f>FP105-FQ87-FQ96+FQ15*SUMIFS(conditions!$69:$69,conditions!$8:$8,"&lt;="&amp;FQ$9,conditions!$9:$9,"&gt;="&amp;FQ$9)*SUMIFS(conditions!$72:$72,conditions!$8:$8,"&lt;="&amp;FQ$9,conditions!$9:$9,"&gt;="&amp;FQ$9)</f>
        <v>320.76000000000033</v>
      </c>
      <c r="FR105" s="37">
        <f>FQ105-FR87-FR96+FR15*SUMIFS(conditions!$69:$69,conditions!$8:$8,"&lt;="&amp;FR$9,conditions!$9:$9,"&gt;="&amp;FR$9)*SUMIFS(conditions!$72:$72,conditions!$8:$8,"&lt;="&amp;FR$9,conditions!$9:$9,"&gt;="&amp;FR$9)</f>
        <v>320.76000000000033</v>
      </c>
      <c r="FS105" s="37">
        <f>FR105-FS87-FS96+FS15*SUMIFS(conditions!$69:$69,conditions!$8:$8,"&lt;="&amp;FS$9,conditions!$9:$9,"&gt;="&amp;FS$9)*SUMIFS(conditions!$72:$72,conditions!$8:$8,"&lt;="&amp;FS$9,conditions!$9:$9,"&gt;="&amp;FS$9)</f>
        <v>354.43980000000033</v>
      </c>
      <c r="FT105" s="37">
        <f>FS105-FT87-FT96+FT15*SUMIFS(conditions!$69:$69,conditions!$8:$8,"&lt;="&amp;FT$9,conditions!$9:$9,"&gt;="&amp;FT$9)*SUMIFS(conditions!$72:$72,conditions!$8:$8,"&lt;="&amp;FT$9,conditions!$9:$9,"&gt;="&amp;FT$9)</f>
        <v>356.04360000000031</v>
      </c>
      <c r="FU105" s="37">
        <f>FT105-FU87-FU96+FU15*SUMIFS(conditions!$69:$69,conditions!$8:$8,"&lt;="&amp;FU$9,conditions!$9:$9,"&gt;="&amp;FU$9)*SUMIFS(conditions!$72:$72,conditions!$8:$8,"&lt;="&amp;FU$9,conditions!$9:$9,"&gt;="&amp;FU$9)</f>
        <v>357.64740000000029</v>
      </c>
      <c r="FV105" s="37">
        <f>FU105-FV87-FV96+FV15*SUMIFS(conditions!$69:$69,conditions!$8:$8,"&lt;="&amp;FV$9,conditions!$9:$9,"&gt;="&amp;FV$9)*SUMIFS(conditions!$72:$72,conditions!$8:$8,"&lt;="&amp;FV$9,conditions!$9:$9,"&gt;="&amp;FV$9)</f>
        <v>359.25120000000027</v>
      </c>
      <c r="FW105" s="37">
        <f>FV105-FW87-FW96+FW15*SUMIFS(conditions!$69:$69,conditions!$8:$8,"&lt;="&amp;FW$9,conditions!$9:$9,"&gt;="&amp;FW$9)*SUMIFS(conditions!$72:$72,conditions!$8:$8,"&lt;="&amp;FW$9,conditions!$9:$9,"&gt;="&amp;FW$9)</f>
        <v>360.85500000000025</v>
      </c>
      <c r="FX105" s="37">
        <f>FW105-FX87-FX96+FX15*SUMIFS(conditions!$69:$69,conditions!$8:$8,"&lt;="&amp;FX$9,conditions!$9:$9,"&gt;="&amp;FX$9)*SUMIFS(conditions!$72:$72,conditions!$8:$8,"&lt;="&amp;FX$9,conditions!$9:$9,"&gt;="&amp;FX$9)</f>
        <v>328.77900000000022</v>
      </c>
      <c r="FY105" s="37">
        <f>FX105-FY87-FY96+FY15*SUMIFS(conditions!$69:$69,conditions!$8:$8,"&lt;="&amp;FY$9,conditions!$9:$9,"&gt;="&amp;FY$9)*SUMIFS(conditions!$72:$72,conditions!$8:$8,"&lt;="&amp;FY$9,conditions!$9:$9,"&gt;="&amp;FY$9)</f>
        <v>328.77900000000022</v>
      </c>
      <c r="FZ105" s="37">
        <f>FY105-FZ87-FZ96+FZ15*SUMIFS(conditions!$69:$69,conditions!$8:$8,"&lt;="&amp;FZ$9,conditions!$9:$9,"&gt;="&amp;FZ$9)*SUMIFS(conditions!$72:$72,conditions!$8:$8,"&lt;="&amp;FZ$9,conditions!$9:$9,"&gt;="&amp;FZ$9)</f>
        <v>362.45880000000022</v>
      </c>
      <c r="GA105" s="37">
        <f>FZ105-GA87-GA96+GA15*SUMIFS(conditions!$69:$69,conditions!$8:$8,"&lt;="&amp;GA$9,conditions!$9:$9,"&gt;="&amp;GA$9)*SUMIFS(conditions!$72:$72,conditions!$8:$8,"&lt;="&amp;GA$9,conditions!$9:$9,"&gt;="&amp;GA$9)</f>
        <v>364.0626000000002</v>
      </c>
      <c r="GB105" s="37">
        <f>GA105-GB87-GB96+GB15*SUMIFS(conditions!$69:$69,conditions!$8:$8,"&lt;="&amp;GB$9,conditions!$9:$9,"&gt;="&amp;GB$9)*SUMIFS(conditions!$72:$72,conditions!$8:$8,"&lt;="&amp;GB$9,conditions!$9:$9,"&gt;="&amp;GB$9)</f>
        <v>365.66640000000018</v>
      </c>
      <c r="GC105" s="37">
        <f>GB105-GC87-GC96+GC15*SUMIFS(conditions!$69:$69,conditions!$8:$8,"&lt;="&amp;GC$9,conditions!$9:$9,"&gt;="&amp;GC$9)*SUMIFS(conditions!$72:$72,conditions!$8:$8,"&lt;="&amp;GC$9,conditions!$9:$9,"&gt;="&amp;GC$9)</f>
        <v>367.27020000000016</v>
      </c>
      <c r="GD105" s="37">
        <f>GC105-GD87-GD96+GD15*SUMIFS(conditions!$69:$69,conditions!$8:$8,"&lt;="&amp;GD$9,conditions!$9:$9,"&gt;="&amp;GD$9)*SUMIFS(conditions!$72:$72,conditions!$8:$8,"&lt;="&amp;GD$9,conditions!$9:$9,"&gt;="&amp;GD$9)</f>
        <v>368.87400000000014</v>
      </c>
      <c r="GE105" s="37">
        <f>GD105-GE87-GE96+GE15*SUMIFS(conditions!$69:$69,conditions!$8:$8,"&lt;="&amp;GE$9,conditions!$9:$9,"&gt;="&amp;GE$9)*SUMIFS(conditions!$72:$72,conditions!$8:$8,"&lt;="&amp;GE$9,conditions!$9:$9,"&gt;="&amp;GE$9)</f>
        <v>336.79800000000012</v>
      </c>
      <c r="GF105" s="37">
        <f>GE105-GF87-GF96+GF15*SUMIFS(conditions!$69:$69,conditions!$8:$8,"&lt;="&amp;GF$9,conditions!$9:$9,"&gt;="&amp;GF$9)*SUMIFS(conditions!$72:$72,conditions!$8:$8,"&lt;="&amp;GF$9,conditions!$9:$9,"&gt;="&amp;GF$9)</f>
        <v>336.79800000000012</v>
      </c>
      <c r="GG105" s="37">
        <f>GF105-GG87-GG96+GG15*SUMIFS(conditions!$69:$69,conditions!$8:$8,"&lt;="&amp;GG$9,conditions!$9:$9,"&gt;="&amp;GG$9)*SUMIFS(conditions!$72:$72,conditions!$8:$8,"&lt;="&amp;GG$9,conditions!$9:$9,"&gt;="&amp;GG$9)</f>
        <v>370.47780000000012</v>
      </c>
      <c r="GH105" s="37">
        <f>GG105-GH87-GH96+GH15*SUMIFS(conditions!$69:$69,conditions!$8:$8,"&lt;="&amp;GH$9,conditions!$9:$9,"&gt;="&amp;GH$9)*SUMIFS(conditions!$72:$72,conditions!$8:$8,"&lt;="&amp;GH$9,conditions!$9:$9,"&gt;="&amp;GH$9)</f>
        <v>370.47780000000012</v>
      </c>
      <c r="GI105" s="37">
        <f>GH105-GI87-GI96+GI15*SUMIFS(conditions!$69:$69,conditions!$8:$8,"&lt;="&amp;GI$9,conditions!$9:$9,"&gt;="&amp;GI$9)*SUMIFS(conditions!$72:$72,conditions!$8:$8,"&lt;="&amp;GI$9,conditions!$9:$9,"&gt;="&amp;GI$9)</f>
        <v>370.47780000000012</v>
      </c>
      <c r="GJ105" s="37">
        <f>GI105-GJ87-GJ96+GJ15*SUMIFS(conditions!$69:$69,conditions!$8:$8,"&lt;="&amp;GJ$9,conditions!$9:$9,"&gt;="&amp;GJ$9)*SUMIFS(conditions!$72:$72,conditions!$8:$8,"&lt;="&amp;GJ$9,conditions!$9:$9,"&gt;="&amp;GJ$9)</f>
        <v>370.47780000000012</v>
      </c>
      <c r="GK105" s="37">
        <f>GJ105-GK87-GK96+GK15*SUMIFS(conditions!$69:$69,conditions!$8:$8,"&lt;="&amp;GK$9,conditions!$9:$9,"&gt;="&amp;GK$9)*SUMIFS(conditions!$72:$72,conditions!$8:$8,"&lt;="&amp;GK$9,conditions!$9:$9,"&gt;="&amp;GK$9)</f>
        <v>370.47780000000012</v>
      </c>
      <c r="GL105" s="37">
        <f>GK105-GL87-GL96+GL15*SUMIFS(conditions!$69:$69,conditions!$8:$8,"&lt;="&amp;GL$9,conditions!$9:$9,"&gt;="&amp;GL$9)*SUMIFS(conditions!$72:$72,conditions!$8:$8,"&lt;="&amp;GL$9,conditions!$9:$9,"&gt;="&amp;GL$9)</f>
        <v>336.79800000000012</v>
      </c>
      <c r="GM105" s="37">
        <f>GL105-GM87-GM96+GM15*SUMIFS(conditions!$69:$69,conditions!$8:$8,"&lt;="&amp;GM$9,conditions!$9:$9,"&gt;="&amp;GM$9)*SUMIFS(conditions!$72:$72,conditions!$8:$8,"&lt;="&amp;GM$9,conditions!$9:$9,"&gt;="&amp;GM$9)</f>
        <v>336.79800000000012</v>
      </c>
      <c r="GN105" s="37">
        <f>GM105-GN87-GN96+GN15*SUMIFS(conditions!$69:$69,conditions!$8:$8,"&lt;="&amp;GN$9,conditions!$9:$9,"&gt;="&amp;GN$9)*SUMIFS(conditions!$72:$72,conditions!$8:$8,"&lt;="&amp;GN$9,conditions!$9:$9,"&gt;="&amp;GN$9)</f>
        <v>370.47780000000012</v>
      </c>
      <c r="GO105" s="37">
        <f>GN105-GO87-GO96+GO15*SUMIFS(conditions!$69:$69,conditions!$8:$8,"&lt;="&amp;GO$9,conditions!$9:$9,"&gt;="&amp;GO$9)*SUMIFS(conditions!$72:$72,conditions!$8:$8,"&lt;="&amp;GO$9,conditions!$9:$9,"&gt;="&amp;GO$9)</f>
        <v>370.47780000000012</v>
      </c>
      <c r="GP105" s="37">
        <f>GO105-GP87-GP96+GP15*SUMIFS(conditions!$69:$69,conditions!$8:$8,"&lt;="&amp;GP$9,conditions!$9:$9,"&gt;="&amp;GP$9)*SUMIFS(conditions!$72:$72,conditions!$8:$8,"&lt;="&amp;GP$9,conditions!$9:$9,"&gt;="&amp;GP$9)</f>
        <v>370.47780000000012</v>
      </c>
      <c r="GQ105" s="37">
        <f>GP105-GQ87-GQ96+GQ15*SUMIFS(conditions!$69:$69,conditions!$8:$8,"&lt;="&amp;GQ$9,conditions!$9:$9,"&gt;="&amp;GQ$9)*SUMIFS(conditions!$72:$72,conditions!$8:$8,"&lt;="&amp;GQ$9,conditions!$9:$9,"&gt;="&amp;GQ$9)</f>
        <v>370.47780000000012</v>
      </c>
      <c r="GR105" s="37">
        <f>GQ105-GR87-GR96+GR15*SUMIFS(conditions!$69:$69,conditions!$8:$8,"&lt;="&amp;GR$9,conditions!$9:$9,"&gt;="&amp;GR$9)*SUMIFS(conditions!$72:$72,conditions!$8:$8,"&lt;="&amp;GR$9,conditions!$9:$9,"&gt;="&amp;GR$9)</f>
        <v>370.47780000000012</v>
      </c>
      <c r="GS105" s="37">
        <f>GR105-GS87-GS96+GS15*SUMIFS(conditions!$69:$69,conditions!$8:$8,"&lt;="&amp;GS$9,conditions!$9:$9,"&gt;="&amp;GS$9)*SUMIFS(conditions!$72:$72,conditions!$8:$8,"&lt;="&amp;GS$9,conditions!$9:$9,"&gt;="&amp;GS$9)</f>
        <v>336.79800000000012</v>
      </c>
      <c r="GT105" s="37">
        <f>GS105-GT87-GT96+GT15*SUMIFS(conditions!$69:$69,conditions!$8:$8,"&lt;="&amp;GT$9,conditions!$9:$9,"&gt;="&amp;GT$9)*SUMIFS(conditions!$72:$72,conditions!$8:$8,"&lt;="&amp;GT$9,conditions!$9:$9,"&gt;="&amp;GT$9)</f>
        <v>336.79800000000012</v>
      </c>
      <c r="GU105" s="37">
        <f>GT105-GU87-GU96+GU15*SUMIFS(conditions!$69:$69,conditions!$8:$8,"&lt;="&amp;GU$9,conditions!$9:$9,"&gt;="&amp;GU$9)*SUMIFS(conditions!$72:$72,conditions!$8:$8,"&lt;="&amp;GU$9,conditions!$9:$9,"&gt;="&amp;GU$9)</f>
        <v>370.47780000000012</v>
      </c>
      <c r="GV105" s="37">
        <f>GU105-GV87-GV96+GV15*SUMIFS(conditions!$69:$69,conditions!$8:$8,"&lt;="&amp;GV$9,conditions!$9:$9,"&gt;="&amp;GV$9)*SUMIFS(conditions!$72:$72,conditions!$8:$8,"&lt;="&amp;GV$9,conditions!$9:$9,"&gt;="&amp;GV$9)</f>
        <v>370.47780000000012</v>
      </c>
      <c r="GW105" s="37">
        <f>GV105-GW87-GW96+GW15*SUMIFS(conditions!$69:$69,conditions!$8:$8,"&lt;="&amp;GW$9,conditions!$9:$9,"&gt;="&amp;GW$9)*SUMIFS(conditions!$72:$72,conditions!$8:$8,"&lt;="&amp;GW$9,conditions!$9:$9,"&gt;="&amp;GW$9)</f>
        <v>374.1264450000001</v>
      </c>
      <c r="GX105" s="37">
        <f>GW105-GX87-GX96+GX15*SUMIFS(conditions!$69:$69,conditions!$8:$8,"&lt;="&amp;GX$9,conditions!$9:$9,"&gt;="&amp;GX$9)*SUMIFS(conditions!$72:$72,conditions!$8:$8,"&lt;="&amp;GX$9,conditions!$9:$9,"&gt;="&amp;GX$9)</f>
        <v>377.77509000000009</v>
      </c>
      <c r="GY105" s="37">
        <f>GX105-GY87-GY96+GY15*SUMIFS(conditions!$69:$69,conditions!$8:$8,"&lt;="&amp;GY$9,conditions!$9:$9,"&gt;="&amp;GY$9)*SUMIFS(conditions!$72:$72,conditions!$8:$8,"&lt;="&amp;GY$9,conditions!$9:$9,"&gt;="&amp;GY$9)</f>
        <v>381.42373500000008</v>
      </c>
      <c r="GZ105" s="37">
        <f>GY105-GZ87-GZ96+GZ15*SUMIFS(conditions!$69:$69,conditions!$8:$8,"&lt;="&amp;GZ$9,conditions!$9:$9,"&gt;="&amp;GZ$9)*SUMIFS(conditions!$72:$72,conditions!$8:$8,"&lt;="&amp;GZ$9,conditions!$9:$9,"&gt;="&amp;GZ$9)</f>
        <v>347.74393500000008</v>
      </c>
      <c r="HA105" s="37">
        <f>GZ105-HA87-HA96+HA15*SUMIFS(conditions!$69:$69,conditions!$8:$8,"&lt;="&amp;HA$9,conditions!$9:$9,"&gt;="&amp;HA$9)*SUMIFS(conditions!$72:$72,conditions!$8:$8,"&lt;="&amp;HA$9,conditions!$9:$9,"&gt;="&amp;HA$9)</f>
        <v>347.74393500000008</v>
      </c>
      <c r="HB105" s="37">
        <f>HA105-HB87-HB96+HB15*SUMIFS(conditions!$69:$69,conditions!$8:$8,"&lt;="&amp;HB$9,conditions!$9:$9,"&gt;="&amp;HB$9)*SUMIFS(conditions!$72:$72,conditions!$8:$8,"&lt;="&amp;HB$9,conditions!$9:$9,"&gt;="&amp;HB$9)</f>
        <v>385.07238000000007</v>
      </c>
      <c r="HC105" s="37">
        <f>HB105-HC87-HC96+HC15*SUMIFS(conditions!$69:$69,conditions!$8:$8,"&lt;="&amp;HC$9,conditions!$9:$9,"&gt;="&amp;HC$9)*SUMIFS(conditions!$72:$72,conditions!$8:$8,"&lt;="&amp;HC$9,conditions!$9:$9,"&gt;="&amp;HC$9)</f>
        <v>388.72102500000005</v>
      </c>
      <c r="HD105" s="37">
        <f>HC105-HD87-HD96+HD15*SUMIFS(conditions!$69:$69,conditions!$8:$8,"&lt;="&amp;HD$9,conditions!$9:$9,"&gt;="&amp;HD$9)*SUMIFS(conditions!$72:$72,conditions!$8:$8,"&lt;="&amp;HD$9,conditions!$9:$9,"&gt;="&amp;HD$9)</f>
        <v>392.36967000000004</v>
      </c>
      <c r="HE105" s="37">
        <f>HD105-HE87-HE96+HE15*SUMIFS(conditions!$69:$69,conditions!$8:$8,"&lt;="&amp;HE$9,conditions!$9:$9,"&gt;="&amp;HE$9)*SUMIFS(conditions!$72:$72,conditions!$8:$8,"&lt;="&amp;HE$9,conditions!$9:$9,"&gt;="&amp;HE$9)</f>
        <v>396.01831500000003</v>
      </c>
      <c r="HF105" s="37">
        <f>HE105-HF87-HF96+HF15*SUMIFS(conditions!$69:$69,conditions!$8:$8,"&lt;="&amp;HF$9,conditions!$9:$9,"&gt;="&amp;HF$9)*SUMIFS(conditions!$72:$72,conditions!$8:$8,"&lt;="&amp;HF$9,conditions!$9:$9,"&gt;="&amp;HF$9)</f>
        <v>399.66696000000002</v>
      </c>
      <c r="HG105" s="37">
        <f>HF105-HG87-HG96+HG15*SUMIFS(conditions!$69:$69,conditions!$8:$8,"&lt;="&amp;HG$9,conditions!$9:$9,"&gt;="&amp;HG$9)*SUMIFS(conditions!$72:$72,conditions!$8:$8,"&lt;="&amp;HG$9,conditions!$9:$9,"&gt;="&amp;HG$9)</f>
        <v>365.98716000000002</v>
      </c>
      <c r="HH105" s="37">
        <f>HG105-HH87-HH96+HH15*SUMIFS(conditions!$69:$69,conditions!$8:$8,"&lt;="&amp;HH$9,conditions!$9:$9,"&gt;="&amp;HH$9)*SUMIFS(conditions!$72:$72,conditions!$8:$8,"&lt;="&amp;HH$9,conditions!$9:$9,"&gt;="&amp;HH$9)</f>
        <v>365.98716000000002</v>
      </c>
      <c r="HI105" s="37">
        <f>HH105-HI87-HI96+HI15*SUMIFS(conditions!$69:$69,conditions!$8:$8,"&lt;="&amp;HI$9,conditions!$9:$9,"&gt;="&amp;HI$9)*SUMIFS(conditions!$72:$72,conditions!$8:$8,"&lt;="&amp;HI$9,conditions!$9:$9,"&gt;="&amp;HI$9)</f>
        <v>403.31560500000001</v>
      </c>
      <c r="HJ105" s="37">
        <f>HI105-HJ87-HJ96+HJ15*SUMIFS(conditions!$69:$69,conditions!$8:$8,"&lt;="&amp;HJ$9,conditions!$9:$9,"&gt;="&amp;HJ$9)*SUMIFS(conditions!$72:$72,conditions!$8:$8,"&lt;="&amp;HJ$9,conditions!$9:$9,"&gt;="&amp;HJ$9)</f>
        <v>406.96424999999999</v>
      </c>
      <c r="HK105" s="37">
        <f>HJ105-HK87-HK96+HK15*SUMIFS(conditions!$69:$69,conditions!$8:$8,"&lt;="&amp;HK$9,conditions!$9:$9,"&gt;="&amp;HK$9)*SUMIFS(conditions!$72:$72,conditions!$8:$8,"&lt;="&amp;HK$9,conditions!$9:$9,"&gt;="&amp;HK$9)</f>
        <v>410.61289499999998</v>
      </c>
      <c r="HL105" s="37">
        <f>HK105-HL87-HL96+HL15*SUMIFS(conditions!$69:$69,conditions!$8:$8,"&lt;="&amp;HL$9,conditions!$9:$9,"&gt;="&amp;HL$9)*SUMIFS(conditions!$72:$72,conditions!$8:$8,"&lt;="&amp;HL$9,conditions!$9:$9,"&gt;="&amp;HL$9)</f>
        <v>410.61289499999998</v>
      </c>
      <c r="HM105" s="37">
        <f>HL105-HM87-HM96+HM15*SUMIFS(conditions!$69:$69,conditions!$8:$8,"&lt;="&amp;HM$9,conditions!$9:$9,"&gt;="&amp;HM$9)*SUMIFS(conditions!$72:$72,conditions!$8:$8,"&lt;="&amp;HM$9,conditions!$9:$9,"&gt;="&amp;HM$9)</f>
        <v>410.61289499999998</v>
      </c>
      <c r="HN105" s="37">
        <f>HM105-HN87-HN96+HN15*SUMIFS(conditions!$69:$69,conditions!$8:$8,"&lt;="&amp;HN$9,conditions!$9:$9,"&gt;="&amp;HN$9)*SUMIFS(conditions!$72:$72,conditions!$8:$8,"&lt;="&amp;HN$9,conditions!$9:$9,"&gt;="&amp;HN$9)</f>
        <v>373.28444999999999</v>
      </c>
      <c r="HO105" s="37">
        <f>HN105-HO87-HO96+HO15*SUMIFS(conditions!$69:$69,conditions!$8:$8,"&lt;="&amp;HO$9,conditions!$9:$9,"&gt;="&amp;HO$9)*SUMIFS(conditions!$72:$72,conditions!$8:$8,"&lt;="&amp;HO$9,conditions!$9:$9,"&gt;="&amp;HO$9)</f>
        <v>373.28444999999999</v>
      </c>
      <c r="HP105" s="37">
        <f>HO105-HP87-HP96+HP15*SUMIFS(conditions!$69:$69,conditions!$8:$8,"&lt;="&amp;HP$9,conditions!$9:$9,"&gt;="&amp;HP$9)*SUMIFS(conditions!$72:$72,conditions!$8:$8,"&lt;="&amp;HP$9,conditions!$9:$9,"&gt;="&amp;HP$9)</f>
        <v>410.61289499999998</v>
      </c>
      <c r="HQ105" s="37">
        <f>HP105-HQ87-HQ96+HQ15*SUMIFS(conditions!$69:$69,conditions!$8:$8,"&lt;="&amp;HQ$9,conditions!$9:$9,"&gt;="&amp;HQ$9)*SUMIFS(conditions!$72:$72,conditions!$8:$8,"&lt;="&amp;HQ$9,conditions!$9:$9,"&gt;="&amp;HQ$9)</f>
        <v>410.61289499999998</v>
      </c>
      <c r="HR105" s="37">
        <f>HQ105-HR87-HR96+HR15*SUMIFS(conditions!$69:$69,conditions!$8:$8,"&lt;="&amp;HR$9,conditions!$9:$9,"&gt;="&amp;HR$9)*SUMIFS(conditions!$72:$72,conditions!$8:$8,"&lt;="&amp;HR$9,conditions!$9:$9,"&gt;="&amp;HR$9)</f>
        <v>410.61289499999998</v>
      </c>
      <c r="HS105" s="37">
        <f>HR105-HS87-HS96+HS15*SUMIFS(conditions!$69:$69,conditions!$8:$8,"&lt;="&amp;HS$9,conditions!$9:$9,"&gt;="&amp;HS$9)*SUMIFS(conditions!$72:$72,conditions!$8:$8,"&lt;="&amp;HS$9,conditions!$9:$9,"&gt;="&amp;HS$9)</f>
        <v>410.61289499999998</v>
      </c>
      <c r="HT105" s="37">
        <f>HS105-HT87-HT96+HT15*SUMIFS(conditions!$69:$69,conditions!$8:$8,"&lt;="&amp;HT$9,conditions!$9:$9,"&gt;="&amp;HT$9)*SUMIFS(conditions!$72:$72,conditions!$8:$8,"&lt;="&amp;HT$9,conditions!$9:$9,"&gt;="&amp;HT$9)</f>
        <v>410.61289499999998</v>
      </c>
      <c r="HU105" s="37">
        <f>HT105-HU87-HU96+HU15*SUMIFS(conditions!$69:$69,conditions!$8:$8,"&lt;="&amp;HU$9,conditions!$9:$9,"&gt;="&amp;HU$9)*SUMIFS(conditions!$72:$72,conditions!$8:$8,"&lt;="&amp;HU$9,conditions!$9:$9,"&gt;="&amp;HU$9)</f>
        <v>373.28444999999999</v>
      </c>
      <c r="HV105" s="37">
        <f>HU105-HV87-HV96+HV15*SUMIFS(conditions!$69:$69,conditions!$8:$8,"&lt;="&amp;HV$9,conditions!$9:$9,"&gt;="&amp;HV$9)*SUMIFS(conditions!$72:$72,conditions!$8:$8,"&lt;="&amp;HV$9,conditions!$9:$9,"&gt;="&amp;HV$9)</f>
        <v>373.28444999999999</v>
      </c>
      <c r="HW105" s="37">
        <f>HV105-HW87-HW96+HW15*SUMIFS(conditions!$69:$69,conditions!$8:$8,"&lt;="&amp;HW$9,conditions!$9:$9,"&gt;="&amp;HW$9)*SUMIFS(conditions!$72:$72,conditions!$8:$8,"&lt;="&amp;HW$9,conditions!$9:$9,"&gt;="&amp;HW$9)</f>
        <v>410.61289499999998</v>
      </c>
      <c r="HX105" s="37">
        <f>HW105-HX87-HX96+HX15*SUMIFS(conditions!$69:$69,conditions!$8:$8,"&lt;="&amp;HX$9,conditions!$9:$9,"&gt;="&amp;HX$9)*SUMIFS(conditions!$72:$72,conditions!$8:$8,"&lt;="&amp;HX$9,conditions!$9:$9,"&gt;="&amp;HX$9)</f>
        <v>410.61289499999998</v>
      </c>
      <c r="HY105" s="37">
        <f>HX105-HY87-HY96+HY15*SUMIFS(conditions!$69:$69,conditions!$8:$8,"&lt;="&amp;HY$9,conditions!$9:$9,"&gt;="&amp;HY$9)*SUMIFS(conditions!$72:$72,conditions!$8:$8,"&lt;="&amp;HY$9,conditions!$9:$9,"&gt;="&amp;HY$9)</f>
        <v>410.61289499999998</v>
      </c>
      <c r="HZ105" s="37">
        <f>HY105-HZ87-HZ96+HZ15*SUMIFS(conditions!$69:$69,conditions!$8:$8,"&lt;="&amp;HZ$9,conditions!$9:$9,"&gt;="&amp;HZ$9)*SUMIFS(conditions!$72:$72,conditions!$8:$8,"&lt;="&amp;HZ$9,conditions!$9:$9,"&gt;="&amp;HZ$9)</f>
        <v>410.61289499999998</v>
      </c>
      <c r="IA105" s="37">
        <f>HZ105-IA87-IA96+IA15*SUMIFS(conditions!$69:$69,conditions!$8:$8,"&lt;="&amp;IA$9,conditions!$9:$9,"&gt;="&amp;IA$9)*SUMIFS(conditions!$72:$72,conditions!$8:$8,"&lt;="&amp;IA$9,conditions!$9:$9,"&gt;="&amp;IA$9)</f>
        <v>410.61289499999998</v>
      </c>
      <c r="IB105" s="37">
        <f>IA105-IB87-IB96+IB15*SUMIFS(conditions!$69:$69,conditions!$8:$8,"&lt;="&amp;IB$9,conditions!$9:$9,"&gt;="&amp;IB$9)*SUMIFS(conditions!$72:$72,conditions!$8:$8,"&lt;="&amp;IB$9,conditions!$9:$9,"&gt;="&amp;IB$9)</f>
        <v>373.28444999999999</v>
      </c>
      <c r="IC105" s="37">
        <f>IB105-IC87-IC96+IC15*SUMIFS(conditions!$69:$69,conditions!$8:$8,"&lt;="&amp;IC$9,conditions!$9:$9,"&gt;="&amp;IC$9)*SUMIFS(conditions!$72:$72,conditions!$8:$8,"&lt;="&amp;IC$9,conditions!$9:$9,"&gt;="&amp;IC$9)</f>
        <v>373.28444999999999</v>
      </c>
      <c r="ID105" s="37">
        <f>IC105-ID87-ID96+ID15*SUMIFS(conditions!$69:$69,conditions!$8:$8,"&lt;="&amp;ID$9,conditions!$9:$9,"&gt;="&amp;ID$9)*SUMIFS(conditions!$72:$72,conditions!$8:$8,"&lt;="&amp;ID$9,conditions!$9:$9,"&gt;="&amp;ID$9)</f>
        <v>407.62661939999998</v>
      </c>
      <c r="IE105" s="37">
        <f>ID105-IE87-IE96+IE15*SUMIFS(conditions!$69:$69,conditions!$8:$8,"&lt;="&amp;IE$9,conditions!$9:$9,"&gt;="&amp;IE$9)*SUMIFS(conditions!$72:$72,conditions!$8:$8,"&lt;="&amp;IE$9,conditions!$9:$9,"&gt;="&amp;IE$9)</f>
        <v>404.64034379999998</v>
      </c>
      <c r="IF105" s="37">
        <f>IE105-IF87-IF96+IF15*SUMIFS(conditions!$69:$69,conditions!$8:$8,"&lt;="&amp;IF$9,conditions!$9:$9,"&gt;="&amp;IF$9)*SUMIFS(conditions!$72:$72,conditions!$8:$8,"&lt;="&amp;IF$9,conditions!$9:$9,"&gt;="&amp;IF$9)</f>
        <v>401.65406819999998</v>
      </c>
      <c r="IG105" s="37">
        <f>IF105-IG87-IG96+IG15*SUMIFS(conditions!$69:$69,conditions!$8:$8,"&lt;="&amp;IG$9,conditions!$9:$9,"&gt;="&amp;IG$9)*SUMIFS(conditions!$72:$72,conditions!$8:$8,"&lt;="&amp;IG$9,conditions!$9:$9,"&gt;="&amp;IG$9)</f>
        <v>398.66779259999998</v>
      </c>
      <c r="IH105" s="37">
        <f>IG105-IH87-IH96+IH15*SUMIFS(conditions!$69:$69,conditions!$8:$8,"&lt;="&amp;IH$9,conditions!$9:$9,"&gt;="&amp;IH$9)*SUMIFS(conditions!$72:$72,conditions!$8:$8,"&lt;="&amp;IH$9,conditions!$9:$9,"&gt;="&amp;IH$9)</f>
        <v>395.68151699999999</v>
      </c>
      <c r="II105" s="37">
        <f>IH105-II87-II96+II15*SUMIFS(conditions!$69:$69,conditions!$8:$8,"&lt;="&amp;II$9,conditions!$9:$9,"&gt;="&amp;II$9)*SUMIFS(conditions!$72:$72,conditions!$8:$8,"&lt;="&amp;II$9,conditions!$9:$9,"&gt;="&amp;II$9)</f>
        <v>358.353072</v>
      </c>
      <c r="IJ105" s="37">
        <f>II105-IJ87-IJ96+IJ15*SUMIFS(conditions!$69:$69,conditions!$8:$8,"&lt;="&amp;IJ$9,conditions!$9:$9,"&gt;="&amp;IJ$9)*SUMIFS(conditions!$72:$72,conditions!$8:$8,"&lt;="&amp;IJ$9,conditions!$9:$9,"&gt;="&amp;IJ$9)</f>
        <v>358.353072</v>
      </c>
      <c r="IK105" s="37">
        <f>IJ105-IK87-IK96+IK15*SUMIFS(conditions!$69:$69,conditions!$8:$8,"&lt;="&amp;IK$9,conditions!$9:$9,"&gt;="&amp;IK$9)*SUMIFS(conditions!$72:$72,conditions!$8:$8,"&lt;="&amp;IK$9,conditions!$9:$9,"&gt;="&amp;IK$9)</f>
        <v>392.69524139999999</v>
      </c>
      <c r="IL105" s="37">
        <f>IK105-IL87-IL96+IL15*SUMIFS(conditions!$69:$69,conditions!$8:$8,"&lt;="&amp;IL$9,conditions!$9:$9,"&gt;="&amp;IL$9)*SUMIFS(conditions!$72:$72,conditions!$8:$8,"&lt;="&amp;IL$9,conditions!$9:$9,"&gt;="&amp;IL$9)</f>
        <v>389.70896579999999</v>
      </c>
      <c r="IM105" s="37">
        <f>IL105-IM87-IM96+IM15*SUMIFS(conditions!$69:$69,conditions!$8:$8,"&lt;="&amp;IM$9,conditions!$9:$9,"&gt;="&amp;IM$9)*SUMIFS(conditions!$72:$72,conditions!$8:$8,"&lt;="&amp;IM$9,conditions!$9:$9,"&gt;="&amp;IM$9)</f>
        <v>386.72269019999999</v>
      </c>
      <c r="IN105" s="37">
        <f>IM105-IN87-IN96+IN15*SUMIFS(conditions!$69:$69,conditions!$8:$8,"&lt;="&amp;IN$9,conditions!$9:$9,"&gt;="&amp;IN$9)*SUMIFS(conditions!$72:$72,conditions!$8:$8,"&lt;="&amp;IN$9,conditions!$9:$9,"&gt;="&amp;IN$9)</f>
        <v>383.73641459999999</v>
      </c>
      <c r="IO105" s="37">
        <f>IN105-IO87-IO96+IO15*SUMIFS(conditions!$69:$69,conditions!$8:$8,"&lt;="&amp;IO$9,conditions!$9:$9,"&gt;="&amp;IO$9)*SUMIFS(conditions!$72:$72,conditions!$8:$8,"&lt;="&amp;IO$9,conditions!$9:$9,"&gt;="&amp;IO$9)</f>
        <v>380.75013899999999</v>
      </c>
      <c r="IP105" s="37">
        <f>IO105-IP87-IP96+IP15*SUMIFS(conditions!$69:$69,conditions!$8:$8,"&lt;="&amp;IP$9,conditions!$9:$9,"&gt;="&amp;IP$9)*SUMIFS(conditions!$72:$72,conditions!$8:$8,"&lt;="&amp;IP$9,conditions!$9:$9,"&gt;="&amp;IP$9)</f>
        <v>343.421694</v>
      </c>
      <c r="IQ105" s="37">
        <f>IP105-IQ87-IQ96+IQ15*SUMIFS(conditions!$69:$69,conditions!$8:$8,"&lt;="&amp;IQ$9,conditions!$9:$9,"&gt;="&amp;IQ$9)*SUMIFS(conditions!$72:$72,conditions!$8:$8,"&lt;="&amp;IQ$9,conditions!$9:$9,"&gt;="&amp;IQ$9)</f>
        <v>343.421694</v>
      </c>
      <c r="IR105" s="37">
        <f>IQ105-IR87-IR96+IR15*SUMIFS(conditions!$69:$69,conditions!$8:$8,"&lt;="&amp;IR$9,conditions!$9:$9,"&gt;="&amp;IR$9)*SUMIFS(conditions!$72:$72,conditions!$8:$8,"&lt;="&amp;IR$9,conditions!$9:$9,"&gt;="&amp;IR$9)</f>
        <v>377.76386339999999</v>
      </c>
      <c r="IS105" s="37">
        <f>IR105-IS87-IS96+IS15*SUMIFS(conditions!$69:$69,conditions!$8:$8,"&lt;="&amp;IS$9,conditions!$9:$9,"&gt;="&amp;IS$9)*SUMIFS(conditions!$72:$72,conditions!$8:$8,"&lt;="&amp;IS$9,conditions!$9:$9,"&gt;="&amp;IS$9)</f>
        <v>377.76386339999999</v>
      </c>
      <c r="IT105" s="37">
        <f>IS105-IT87-IT96+IT15*SUMIFS(conditions!$69:$69,conditions!$8:$8,"&lt;="&amp;IT$9,conditions!$9:$9,"&gt;="&amp;IT$9)*SUMIFS(conditions!$72:$72,conditions!$8:$8,"&lt;="&amp;IT$9,conditions!$9:$9,"&gt;="&amp;IT$9)</f>
        <v>377.76386339999999</v>
      </c>
      <c r="IU105" s="37">
        <f>IT105-IU87-IU96+IU15*SUMIFS(conditions!$69:$69,conditions!$8:$8,"&lt;="&amp;IU$9,conditions!$9:$9,"&gt;="&amp;IU$9)*SUMIFS(conditions!$72:$72,conditions!$8:$8,"&lt;="&amp;IU$9,conditions!$9:$9,"&gt;="&amp;IU$9)</f>
        <v>377.76386339999999</v>
      </c>
      <c r="IV105" s="37">
        <f>IU105-IV87-IV96+IV15*SUMIFS(conditions!$69:$69,conditions!$8:$8,"&lt;="&amp;IV$9,conditions!$9:$9,"&gt;="&amp;IV$9)*SUMIFS(conditions!$72:$72,conditions!$8:$8,"&lt;="&amp;IV$9,conditions!$9:$9,"&gt;="&amp;IV$9)</f>
        <v>377.76386339999999</v>
      </c>
      <c r="IW105" s="37">
        <f>IV105-IW87-IW96+IW15*SUMIFS(conditions!$69:$69,conditions!$8:$8,"&lt;="&amp;IW$9,conditions!$9:$9,"&gt;="&amp;IW$9)*SUMIFS(conditions!$72:$72,conditions!$8:$8,"&lt;="&amp;IW$9,conditions!$9:$9,"&gt;="&amp;IW$9)</f>
        <v>343.421694</v>
      </c>
      <c r="IX105" s="37">
        <f>IW105-IX87-IX96+IX15*SUMIFS(conditions!$69:$69,conditions!$8:$8,"&lt;="&amp;IX$9,conditions!$9:$9,"&gt;="&amp;IX$9)*SUMIFS(conditions!$72:$72,conditions!$8:$8,"&lt;="&amp;IX$9,conditions!$9:$9,"&gt;="&amp;IX$9)</f>
        <v>343.421694</v>
      </c>
      <c r="IY105" s="37">
        <f>IX105-IY87-IY96+IY15*SUMIFS(conditions!$69:$69,conditions!$8:$8,"&lt;="&amp;IY$9,conditions!$9:$9,"&gt;="&amp;IY$9)*SUMIFS(conditions!$72:$72,conditions!$8:$8,"&lt;="&amp;IY$9,conditions!$9:$9,"&gt;="&amp;IY$9)</f>
        <v>377.76386339999999</v>
      </c>
      <c r="IZ105" s="37">
        <f>IY105-IZ87-IZ96+IZ15*SUMIFS(conditions!$69:$69,conditions!$8:$8,"&lt;="&amp;IZ$9,conditions!$9:$9,"&gt;="&amp;IZ$9)*SUMIFS(conditions!$72:$72,conditions!$8:$8,"&lt;="&amp;IZ$9,conditions!$9:$9,"&gt;="&amp;IZ$9)</f>
        <v>377.76386339999999</v>
      </c>
      <c r="JA105" s="37">
        <f>IZ105-JA87-JA96+JA15*SUMIFS(conditions!$69:$69,conditions!$8:$8,"&lt;="&amp;JA$9,conditions!$9:$9,"&gt;="&amp;JA$9)*SUMIFS(conditions!$72:$72,conditions!$8:$8,"&lt;="&amp;JA$9,conditions!$9:$9,"&gt;="&amp;JA$9)</f>
        <v>377.76386339999999</v>
      </c>
      <c r="JB105" s="37">
        <f>JA105-JB87-JB96+JB15*SUMIFS(conditions!$69:$69,conditions!$8:$8,"&lt;="&amp;JB$9,conditions!$9:$9,"&gt;="&amp;JB$9)*SUMIFS(conditions!$72:$72,conditions!$8:$8,"&lt;="&amp;JB$9,conditions!$9:$9,"&gt;="&amp;JB$9)</f>
        <v>377.76386339999999</v>
      </c>
      <c r="JC105" s="37">
        <f>JB105-JC87-JC96+JC15*SUMIFS(conditions!$69:$69,conditions!$8:$8,"&lt;="&amp;JC$9,conditions!$9:$9,"&gt;="&amp;JC$9)*SUMIFS(conditions!$72:$72,conditions!$8:$8,"&lt;="&amp;JC$9,conditions!$9:$9,"&gt;="&amp;JC$9)</f>
        <v>377.76386339999999</v>
      </c>
      <c r="JD105" s="37">
        <f>JC105-JD87-JD96+JD15*SUMIFS(conditions!$69:$69,conditions!$8:$8,"&lt;="&amp;JD$9,conditions!$9:$9,"&gt;="&amp;JD$9)*SUMIFS(conditions!$72:$72,conditions!$8:$8,"&lt;="&amp;JD$9,conditions!$9:$9,"&gt;="&amp;JD$9)</f>
        <v>343.421694</v>
      </c>
      <c r="JE105" s="37">
        <f>JD105-JE87-JE96+JE15*SUMIFS(conditions!$69:$69,conditions!$8:$8,"&lt;="&amp;JE$9,conditions!$9:$9,"&gt;="&amp;JE$9)*SUMIFS(conditions!$72:$72,conditions!$8:$8,"&lt;="&amp;JE$9,conditions!$9:$9,"&gt;="&amp;JE$9)</f>
        <v>343.421694</v>
      </c>
      <c r="JF105" s="37">
        <f>JE105-JF87-JF96+JF15*SUMIFS(conditions!$69:$69,conditions!$8:$8,"&lt;="&amp;JF$9,conditions!$9:$9,"&gt;="&amp;JF$9)*SUMIFS(conditions!$72:$72,conditions!$8:$8,"&lt;="&amp;JF$9,conditions!$9:$9,"&gt;="&amp;JF$9)</f>
        <v>378.79412848200002</v>
      </c>
      <c r="JG105" s="37">
        <f>JF105-JG87-JG96+JG15*SUMIFS(conditions!$69:$69,conditions!$8:$8,"&lt;="&amp;JG$9,conditions!$9:$9,"&gt;="&amp;JG$9)*SUMIFS(conditions!$72:$72,conditions!$8:$8,"&lt;="&amp;JG$9,conditions!$9:$9,"&gt;="&amp;JG$9)</f>
        <v>379.82439356400005</v>
      </c>
      <c r="JH105" s="37">
        <f>JG105-JH87-JH96+JH15*SUMIFS(conditions!$69:$69,conditions!$8:$8,"&lt;="&amp;JH$9,conditions!$9:$9,"&gt;="&amp;JH$9)*SUMIFS(conditions!$72:$72,conditions!$8:$8,"&lt;="&amp;JH$9,conditions!$9:$9,"&gt;="&amp;JH$9)</f>
        <v>380.85465864600008</v>
      </c>
      <c r="JI105" s="37">
        <f>JH105-JI87-JI96+JI15*SUMIFS(conditions!$69:$69,conditions!$8:$8,"&lt;="&amp;JI$9,conditions!$9:$9,"&gt;="&amp;JI$9)*SUMIFS(conditions!$72:$72,conditions!$8:$8,"&lt;="&amp;JI$9,conditions!$9:$9,"&gt;="&amp;JI$9)</f>
        <v>381.8849237280001</v>
      </c>
      <c r="JJ105" s="37">
        <f>JI105-JJ87-JJ96+JJ15*SUMIFS(conditions!$69:$69,conditions!$8:$8,"&lt;="&amp;JJ$9,conditions!$9:$9,"&gt;="&amp;JJ$9)*SUMIFS(conditions!$72:$72,conditions!$8:$8,"&lt;="&amp;JJ$9,conditions!$9:$9,"&gt;="&amp;JJ$9)</f>
        <v>382.91518881000013</v>
      </c>
      <c r="JK105" s="37">
        <f>JJ105-JK87-JK96+JK15*SUMIFS(conditions!$69:$69,conditions!$8:$8,"&lt;="&amp;JK$9,conditions!$9:$9,"&gt;="&amp;JK$9)*SUMIFS(conditions!$72:$72,conditions!$8:$8,"&lt;="&amp;JK$9,conditions!$9:$9,"&gt;="&amp;JK$9)</f>
        <v>348.57301941000014</v>
      </c>
      <c r="JL105" s="37">
        <f>JK105-JL87-JL96+JL15*SUMIFS(conditions!$69:$69,conditions!$8:$8,"&lt;="&amp;JL$9,conditions!$9:$9,"&gt;="&amp;JL$9)*SUMIFS(conditions!$72:$72,conditions!$8:$8,"&lt;="&amp;JL$9,conditions!$9:$9,"&gt;="&amp;JL$9)</f>
        <v>348.57301941000014</v>
      </c>
      <c r="JM105" s="37">
        <f>JL105-JM87-JM96+JM15*SUMIFS(conditions!$69:$69,conditions!$8:$8,"&lt;="&amp;JM$9,conditions!$9:$9,"&gt;="&amp;JM$9)*SUMIFS(conditions!$72:$72,conditions!$8:$8,"&lt;="&amp;JM$9,conditions!$9:$9,"&gt;="&amp;JM$9)</f>
        <v>383.94545389200016</v>
      </c>
      <c r="JN105" s="37">
        <f>JM105-JN87-JN96+JN15*SUMIFS(conditions!$69:$69,conditions!$8:$8,"&lt;="&amp;JN$9,conditions!$9:$9,"&gt;="&amp;JN$9)*SUMIFS(conditions!$72:$72,conditions!$8:$8,"&lt;="&amp;JN$9,conditions!$9:$9,"&gt;="&amp;JN$9)</f>
        <v>384.97571897400019</v>
      </c>
      <c r="JO105" s="37">
        <f>JN105-JO87-JO96+JO15*SUMIFS(conditions!$69:$69,conditions!$8:$8,"&lt;="&amp;JO$9,conditions!$9:$9,"&gt;="&amp;JO$9)*SUMIFS(conditions!$72:$72,conditions!$8:$8,"&lt;="&amp;JO$9,conditions!$9:$9,"&gt;="&amp;JO$9)</f>
        <v>386.00598405600022</v>
      </c>
      <c r="JP105" s="37">
        <f>JO105-JP87-JP96+JP15*SUMIFS(conditions!$69:$69,conditions!$8:$8,"&lt;="&amp;JP$9,conditions!$9:$9,"&gt;="&amp;JP$9)*SUMIFS(conditions!$72:$72,conditions!$8:$8,"&lt;="&amp;JP$9,conditions!$9:$9,"&gt;="&amp;JP$9)</f>
        <v>387.03624913800024</v>
      </c>
      <c r="JQ105" s="37">
        <f>JP105-JQ87-JQ96+JQ15*SUMIFS(conditions!$69:$69,conditions!$8:$8,"&lt;="&amp;JQ$9,conditions!$9:$9,"&gt;="&amp;JQ$9)*SUMIFS(conditions!$72:$72,conditions!$8:$8,"&lt;="&amp;JQ$9,conditions!$9:$9,"&gt;="&amp;JQ$9)</f>
        <v>388.06651422000027</v>
      </c>
      <c r="JR105" s="37">
        <f>JQ105-JR87-JR96+JR15*SUMIFS(conditions!$69:$69,conditions!$8:$8,"&lt;="&amp;JR$9,conditions!$9:$9,"&gt;="&amp;JR$9)*SUMIFS(conditions!$72:$72,conditions!$8:$8,"&lt;="&amp;JR$9,conditions!$9:$9,"&gt;="&amp;JR$9)</f>
        <v>353.72434482000028</v>
      </c>
      <c r="JS105" s="37">
        <f>JR105-JS87-JS96+JS15*SUMIFS(conditions!$69:$69,conditions!$8:$8,"&lt;="&amp;JS$9,conditions!$9:$9,"&gt;="&amp;JS$9)*SUMIFS(conditions!$72:$72,conditions!$8:$8,"&lt;="&amp;JS$9,conditions!$9:$9,"&gt;="&amp;JS$9)</f>
        <v>353.72434482000028</v>
      </c>
      <c r="JT105" s="37">
        <f>JS105-JT87-JT96+JT15*SUMIFS(conditions!$69:$69,conditions!$8:$8,"&lt;="&amp;JT$9,conditions!$9:$9,"&gt;="&amp;JT$9)*SUMIFS(conditions!$72:$72,conditions!$8:$8,"&lt;="&amp;JT$9,conditions!$9:$9,"&gt;="&amp;JT$9)</f>
        <v>389.0967793020003</v>
      </c>
      <c r="JU105" s="37">
        <f>JT105-JU87-JU96+JU15*SUMIFS(conditions!$69:$69,conditions!$8:$8,"&lt;="&amp;JU$9,conditions!$9:$9,"&gt;="&amp;JU$9)*SUMIFS(conditions!$72:$72,conditions!$8:$8,"&lt;="&amp;JU$9,conditions!$9:$9,"&gt;="&amp;JU$9)</f>
        <v>389.0967793020003</v>
      </c>
      <c r="JV105" s="37">
        <f>JU105-JV87-JV96+JV15*SUMIFS(conditions!$69:$69,conditions!$8:$8,"&lt;="&amp;JV$9,conditions!$9:$9,"&gt;="&amp;JV$9)*SUMIFS(conditions!$72:$72,conditions!$8:$8,"&lt;="&amp;JV$9,conditions!$9:$9,"&gt;="&amp;JV$9)</f>
        <v>389.0967793020003</v>
      </c>
      <c r="JW105" s="37">
        <f>JV105-JW87-JW96+JW15*SUMIFS(conditions!$69:$69,conditions!$8:$8,"&lt;="&amp;JW$9,conditions!$9:$9,"&gt;="&amp;JW$9)*SUMIFS(conditions!$72:$72,conditions!$8:$8,"&lt;="&amp;JW$9,conditions!$9:$9,"&gt;="&amp;JW$9)</f>
        <v>389.0967793020003</v>
      </c>
      <c r="JX105" s="37">
        <f>JW105-JX87-JX96+JX15*SUMIFS(conditions!$69:$69,conditions!$8:$8,"&lt;="&amp;JX$9,conditions!$9:$9,"&gt;="&amp;JX$9)*SUMIFS(conditions!$72:$72,conditions!$8:$8,"&lt;="&amp;JX$9,conditions!$9:$9,"&gt;="&amp;JX$9)</f>
        <v>389.0967793020003</v>
      </c>
      <c r="JY105" s="37">
        <f>JX105-JY87-JY96+JY15*SUMIFS(conditions!$69:$69,conditions!$8:$8,"&lt;="&amp;JY$9,conditions!$9:$9,"&gt;="&amp;JY$9)*SUMIFS(conditions!$72:$72,conditions!$8:$8,"&lt;="&amp;JY$9,conditions!$9:$9,"&gt;="&amp;JY$9)</f>
        <v>353.72434482000028</v>
      </c>
      <c r="JZ105" s="37">
        <f>JY105-JZ87-JZ96+JZ15*SUMIFS(conditions!$69:$69,conditions!$8:$8,"&lt;="&amp;JZ$9,conditions!$9:$9,"&gt;="&amp;JZ$9)*SUMIFS(conditions!$72:$72,conditions!$8:$8,"&lt;="&amp;JZ$9,conditions!$9:$9,"&gt;="&amp;JZ$9)</f>
        <v>353.72434482000028</v>
      </c>
      <c r="KA105" s="37">
        <f>JZ105-KA87-KA96+KA15*SUMIFS(conditions!$69:$69,conditions!$8:$8,"&lt;="&amp;KA$9,conditions!$9:$9,"&gt;="&amp;KA$9)*SUMIFS(conditions!$72:$72,conditions!$8:$8,"&lt;="&amp;KA$9,conditions!$9:$9,"&gt;="&amp;KA$9)</f>
        <v>389.0967793020003</v>
      </c>
      <c r="KB105" s="37">
        <f>KA105-KB87-KB96+KB15*SUMIFS(conditions!$69:$69,conditions!$8:$8,"&lt;="&amp;KB$9,conditions!$9:$9,"&gt;="&amp;KB$9)*SUMIFS(conditions!$72:$72,conditions!$8:$8,"&lt;="&amp;KB$9,conditions!$9:$9,"&gt;="&amp;KB$9)</f>
        <v>389.0967793020003</v>
      </c>
      <c r="KC105" s="37">
        <f>KB105-KC87-KC96+KC15*SUMIFS(conditions!$69:$69,conditions!$8:$8,"&lt;="&amp;KC$9,conditions!$9:$9,"&gt;="&amp;KC$9)*SUMIFS(conditions!$72:$72,conditions!$8:$8,"&lt;="&amp;KC$9,conditions!$9:$9,"&gt;="&amp;KC$9)</f>
        <v>389.0967793020003</v>
      </c>
      <c r="KD105" s="37">
        <f>KC105-KD87-KD96+KD15*SUMIFS(conditions!$69:$69,conditions!$8:$8,"&lt;="&amp;KD$9,conditions!$9:$9,"&gt;="&amp;KD$9)*SUMIFS(conditions!$72:$72,conditions!$8:$8,"&lt;="&amp;KD$9,conditions!$9:$9,"&gt;="&amp;KD$9)</f>
        <v>389.0967793020003</v>
      </c>
      <c r="KE105" s="37">
        <f>KD105-KE87-KE96+KE15*SUMIFS(conditions!$69:$69,conditions!$8:$8,"&lt;="&amp;KE$9,conditions!$9:$9,"&gt;="&amp;KE$9)*SUMIFS(conditions!$72:$72,conditions!$8:$8,"&lt;="&amp;KE$9,conditions!$9:$9,"&gt;="&amp;KE$9)</f>
        <v>389.0967793020003</v>
      </c>
      <c r="KF105" s="37">
        <f>KE105-KF87-KF96+KF15*SUMIFS(conditions!$69:$69,conditions!$8:$8,"&lt;="&amp;KF$9,conditions!$9:$9,"&gt;="&amp;KF$9)*SUMIFS(conditions!$72:$72,conditions!$8:$8,"&lt;="&amp;KF$9,conditions!$9:$9,"&gt;="&amp;KF$9)</f>
        <v>353.72434482000028</v>
      </c>
      <c r="KG105" s="37">
        <f>KF105-KG87-KG96+KG15*SUMIFS(conditions!$69:$69,conditions!$8:$8,"&lt;="&amp;KG$9,conditions!$9:$9,"&gt;="&amp;KG$9)*SUMIFS(conditions!$72:$72,conditions!$8:$8,"&lt;="&amp;KG$9,conditions!$9:$9,"&gt;="&amp;KG$9)</f>
        <v>353.72434482000028</v>
      </c>
      <c r="KH105" s="37">
        <f>KG105-KH87-KH96+KH15*SUMIFS(conditions!$69:$69,conditions!$8:$8,"&lt;="&amp;KH$9,conditions!$9:$9,"&gt;="&amp;KH$9)*SUMIFS(conditions!$72:$72,conditions!$8:$8,"&lt;="&amp;KH$9,conditions!$9:$9,"&gt;="&amp;KH$9)</f>
        <v>389.0967793020003</v>
      </c>
      <c r="KI105" s="37">
        <f>KH105-KI87-KI96+KI15*SUMIFS(conditions!$69:$69,conditions!$8:$8,"&lt;="&amp;KI$9,conditions!$9:$9,"&gt;="&amp;KI$9)*SUMIFS(conditions!$72:$72,conditions!$8:$8,"&lt;="&amp;KI$9,conditions!$9:$9,"&gt;="&amp;KI$9)</f>
        <v>389.0967793020003</v>
      </c>
      <c r="KJ105" s="37">
        <f>KI105-KJ87-KJ96+KJ15*SUMIFS(conditions!$69:$69,conditions!$8:$8,"&lt;="&amp;KJ$9,conditions!$9:$9,"&gt;="&amp;KJ$9)*SUMIFS(conditions!$72:$72,conditions!$8:$8,"&lt;="&amp;KJ$9,conditions!$9:$9,"&gt;="&amp;KJ$9)</f>
        <v>400.04538997500026</v>
      </c>
      <c r="KK105" s="37">
        <f>KJ105-KK87-KK96+KK15*SUMIFS(conditions!$69:$69,conditions!$8:$8,"&lt;="&amp;KK$9,conditions!$9:$9,"&gt;="&amp;KK$9)*SUMIFS(conditions!$72:$72,conditions!$8:$8,"&lt;="&amp;KK$9,conditions!$9:$9,"&gt;="&amp;KK$9)</f>
        <v>410.99400064800022</v>
      </c>
      <c r="KL105" s="37">
        <f>KK105-KL87-KL96+KL15*SUMIFS(conditions!$69:$69,conditions!$8:$8,"&lt;="&amp;KL$9,conditions!$9:$9,"&gt;="&amp;KL$9)*SUMIFS(conditions!$72:$72,conditions!$8:$8,"&lt;="&amp;KL$9,conditions!$9:$9,"&gt;="&amp;KL$9)</f>
        <v>421.94261132100019</v>
      </c>
      <c r="KM105" s="37">
        <f>KL105-KM87-KM96+KM15*SUMIFS(conditions!$69:$69,conditions!$8:$8,"&lt;="&amp;KM$9,conditions!$9:$9,"&gt;="&amp;KM$9)*SUMIFS(conditions!$72:$72,conditions!$8:$8,"&lt;="&amp;KM$9,conditions!$9:$9,"&gt;="&amp;KM$9)</f>
        <v>386.57017683900017</v>
      </c>
      <c r="KN105" s="37">
        <f>KM105-KN87-KN96+KN15*SUMIFS(conditions!$69:$69,conditions!$8:$8,"&lt;="&amp;KN$9,conditions!$9:$9,"&gt;="&amp;KN$9)*SUMIFS(conditions!$72:$72,conditions!$8:$8,"&lt;="&amp;KN$9,conditions!$9:$9,"&gt;="&amp;KN$9)</f>
        <v>386.57017683900017</v>
      </c>
      <c r="KO105" s="37">
        <f>KN105-KO87-KO96+KO15*SUMIFS(conditions!$69:$69,conditions!$8:$8,"&lt;="&amp;KO$9,conditions!$9:$9,"&gt;="&amp;KO$9)*SUMIFS(conditions!$72:$72,conditions!$8:$8,"&lt;="&amp;KO$9,conditions!$9:$9,"&gt;="&amp;KO$9)</f>
        <v>432.89122199400015</v>
      </c>
      <c r="KP105" s="37">
        <f>KO105-KP87-KP96+KP15*SUMIFS(conditions!$69:$69,conditions!$8:$8,"&lt;="&amp;KP$9,conditions!$9:$9,"&gt;="&amp;KP$9)*SUMIFS(conditions!$72:$72,conditions!$8:$8,"&lt;="&amp;KP$9,conditions!$9:$9,"&gt;="&amp;KP$9)</f>
        <v>443.83983266700011</v>
      </c>
      <c r="KQ105" s="37">
        <f>KP105-KQ87-KQ96+KQ15*SUMIFS(conditions!$69:$69,conditions!$8:$8,"&lt;="&amp;KQ$9,conditions!$9:$9,"&gt;="&amp;KQ$9)*SUMIFS(conditions!$72:$72,conditions!$8:$8,"&lt;="&amp;KQ$9,conditions!$9:$9,"&gt;="&amp;KQ$9)</f>
        <v>454.78844334000007</v>
      </c>
      <c r="KR105" s="37">
        <f>KQ105-KR87-KR96+KR15*SUMIFS(conditions!$69:$69,conditions!$8:$8,"&lt;="&amp;KR$9,conditions!$9:$9,"&gt;="&amp;KR$9)*SUMIFS(conditions!$72:$72,conditions!$8:$8,"&lt;="&amp;KR$9,conditions!$9:$9,"&gt;="&amp;KR$9)</f>
        <v>465.73705401300003</v>
      </c>
      <c r="KS105" s="37">
        <f>KR105-KS87-KS96+KS15*SUMIFS(conditions!$69:$69,conditions!$8:$8,"&lt;="&amp;KS$9,conditions!$9:$9,"&gt;="&amp;KS$9)*SUMIFS(conditions!$72:$72,conditions!$8:$8,"&lt;="&amp;KS$9,conditions!$9:$9,"&gt;="&amp;KS$9)</f>
        <v>476.685664686</v>
      </c>
      <c r="KT105" s="37">
        <f>KS105-KT87-KT96+KT15*SUMIFS(conditions!$69:$69,conditions!$8:$8,"&lt;="&amp;KT$9,conditions!$9:$9,"&gt;="&amp;KT$9)*SUMIFS(conditions!$72:$72,conditions!$8:$8,"&lt;="&amp;KT$9,conditions!$9:$9,"&gt;="&amp;KT$9)</f>
        <v>441.31323020399998</v>
      </c>
      <c r="KU105" s="37">
        <f>KT105-KU87-KU96+KU15*SUMIFS(conditions!$69:$69,conditions!$8:$8,"&lt;="&amp;KU$9,conditions!$9:$9,"&gt;="&amp;KU$9)*SUMIFS(conditions!$72:$72,conditions!$8:$8,"&lt;="&amp;KU$9,conditions!$9:$9,"&gt;="&amp;KU$9)</f>
        <v>441.31323020399998</v>
      </c>
      <c r="KV105" s="37">
        <f>KU105-KV87-KV96+KV15*SUMIFS(conditions!$69:$69,conditions!$8:$8,"&lt;="&amp;KV$9,conditions!$9:$9,"&gt;="&amp;KV$9)*SUMIFS(conditions!$72:$72,conditions!$8:$8,"&lt;="&amp;KV$9,conditions!$9:$9,"&gt;="&amp;KV$9)</f>
        <v>487.63427535899996</v>
      </c>
      <c r="KW105" s="37">
        <f>KV105-KW87-KW96+KW15*SUMIFS(conditions!$69:$69,conditions!$8:$8,"&lt;="&amp;KW$9,conditions!$9:$9,"&gt;="&amp;KW$9)*SUMIFS(conditions!$72:$72,conditions!$8:$8,"&lt;="&amp;KW$9,conditions!$9:$9,"&gt;="&amp;KW$9)</f>
        <v>498.58288603199992</v>
      </c>
      <c r="KX105" s="37">
        <f>KW105-KX87-KX96+KX15*SUMIFS(conditions!$69:$69,conditions!$8:$8,"&lt;="&amp;KX$9,conditions!$9:$9,"&gt;="&amp;KX$9)*SUMIFS(conditions!$72:$72,conditions!$8:$8,"&lt;="&amp;KX$9,conditions!$9:$9,"&gt;="&amp;KX$9)</f>
        <v>509.53149670499988</v>
      </c>
      <c r="KY105" s="37">
        <f>KX105-KY87-KY96+KY15*SUMIFS(conditions!$69:$69,conditions!$8:$8,"&lt;="&amp;KY$9,conditions!$9:$9,"&gt;="&amp;KY$9)*SUMIFS(conditions!$72:$72,conditions!$8:$8,"&lt;="&amp;KY$9,conditions!$9:$9,"&gt;="&amp;KY$9)</f>
        <v>509.53149670499988</v>
      </c>
      <c r="KZ105" s="37">
        <f>KY105-KZ87-KZ96+KZ15*SUMIFS(conditions!$69:$69,conditions!$8:$8,"&lt;="&amp;KZ$9,conditions!$9:$9,"&gt;="&amp;KZ$9)*SUMIFS(conditions!$72:$72,conditions!$8:$8,"&lt;="&amp;KZ$9,conditions!$9:$9,"&gt;="&amp;KZ$9)</f>
        <v>509.53149670499988</v>
      </c>
      <c r="LA105" s="37">
        <f>KZ105-LA87-LA96+LA15*SUMIFS(conditions!$69:$69,conditions!$8:$8,"&lt;="&amp;LA$9,conditions!$9:$9,"&gt;="&amp;LA$9)*SUMIFS(conditions!$72:$72,conditions!$8:$8,"&lt;="&amp;LA$9,conditions!$9:$9,"&gt;="&amp;LA$9)</f>
        <v>463.2104515499999</v>
      </c>
      <c r="LB105" s="37">
        <f>LA105-LB87-LB96+LB15*SUMIFS(conditions!$69:$69,conditions!$8:$8,"&lt;="&amp;LB$9,conditions!$9:$9,"&gt;="&amp;LB$9)*SUMIFS(conditions!$72:$72,conditions!$8:$8,"&lt;="&amp;LB$9,conditions!$9:$9,"&gt;="&amp;LB$9)</f>
        <v>463.2104515499999</v>
      </c>
      <c r="LC105" s="37">
        <f>LB105-LC87-LC96+LC15*SUMIFS(conditions!$69:$69,conditions!$8:$8,"&lt;="&amp;LC$9,conditions!$9:$9,"&gt;="&amp;LC$9)*SUMIFS(conditions!$72:$72,conditions!$8:$8,"&lt;="&amp;LC$9,conditions!$9:$9,"&gt;="&amp;LC$9)</f>
        <v>509.53149670499988</v>
      </c>
      <c r="LD105" s="37">
        <f>LC105-LD87-LD96+LD15*SUMIFS(conditions!$69:$69,conditions!$8:$8,"&lt;="&amp;LD$9,conditions!$9:$9,"&gt;="&amp;LD$9)*SUMIFS(conditions!$72:$72,conditions!$8:$8,"&lt;="&amp;LD$9,conditions!$9:$9,"&gt;="&amp;LD$9)</f>
        <v>509.53149670499988</v>
      </c>
      <c r="LE105" s="37">
        <f>LD105-LE87-LE96+LE15*SUMIFS(conditions!$69:$69,conditions!$8:$8,"&lt;="&amp;LE$9,conditions!$9:$9,"&gt;="&amp;LE$9)*SUMIFS(conditions!$72:$72,conditions!$8:$8,"&lt;="&amp;LE$9,conditions!$9:$9,"&gt;="&amp;LE$9)</f>
        <v>509.53149670499988</v>
      </c>
      <c r="LF105" s="37">
        <f>LE105-LF87-LF96+LF15*SUMIFS(conditions!$69:$69,conditions!$8:$8,"&lt;="&amp;LF$9,conditions!$9:$9,"&gt;="&amp;LF$9)*SUMIFS(conditions!$72:$72,conditions!$8:$8,"&lt;="&amp;LF$9,conditions!$9:$9,"&gt;="&amp;LF$9)</f>
        <v>509.53149670499988</v>
      </c>
      <c r="LG105" s="37">
        <f>LF105-LG87-LG96+LG15*SUMIFS(conditions!$69:$69,conditions!$8:$8,"&lt;="&amp;LG$9,conditions!$9:$9,"&gt;="&amp;LG$9)*SUMIFS(conditions!$72:$72,conditions!$8:$8,"&lt;="&amp;LG$9,conditions!$9:$9,"&gt;="&amp;LG$9)</f>
        <v>509.53149670499988</v>
      </c>
      <c r="LH105" s="37">
        <f>LG105-LH87-LH96+LH15*SUMIFS(conditions!$69:$69,conditions!$8:$8,"&lt;="&amp;LH$9,conditions!$9:$9,"&gt;="&amp;LH$9)*SUMIFS(conditions!$72:$72,conditions!$8:$8,"&lt;="&amp;LH$9,conditions!$9:$9,"&gt;="&amp;LH$9)</f>
        <v>463.2104515499999</v>
      </c>
      <c r="LI105" s="37">
        <f>LH105-LI87-LI96+LI15*SUMIFS(conditions!$69:$69,conditions!$8:$8,"&lt;="&amp;LI$9,conditions!$9:$9,"&gt;="&amp;LI$9)*SUMIFS(conditions!$72:$72,conditions!$8:$8,"&lt;="&amp;LI$9,conditions!$9:$9,"&gt;="&amp;LI$9)</f>
        <v>463.2104515499999</v>
      </c>
      <c r="LJ105" s="37">
        <f>LI105-LJ87-LJ96+LJ15*SUMIFS(conditions!$69:$69,conditions!$8:$8,"&lt;="&amp;LJ$9,conditions!$9:$9,"&gt;="&amp;LJ$9)*SUMIFS(conditions!$72:$72,conditions!$8:$8,"&lt;="&amp;LJ$9,conditions!$9:$9,"&gt;="&amp;LJ$9)</f>
        <v>509.53149670499988</v>
      </c>
      <c r="LK105" s="37">
        <f>LJ105-LK87-LK96+LK15*SUMIFS(conditions!$69:$69,conditions!$8:$8,"&lt;="&amp;LK$9,conditions!$9:$9,"&gt;="&amp;LK$9)*SUMIFS(conditions!$72:$72,conditions!$8:$8,"&lt;="&amp;LK$9,conditions!$9:$9,"&gt;="&amp;LK$9)</f>
        <v>509.53149670499988</v>
      </c>
      <c r="LL105" s="37">
        <f>LK105-LL87-LL96+LL15*SUMIFS(conditions!$69:$69,conditions!$8:$8,"&lt;="&amp;LL$9,conditions!$9:$9,"&gt;="&amp;LL$9)*SUMIFS(conditions!$72:$72,conditions!$8:$8,"&lt;="&amp;LL$9,conditions!$9:$9,"&gt;="&amp;LL$9)</f>
        <v>509.53149670499988</v>
      </c>
      <c r="LM105" s="37">
        <f>LL105-LM87-LM96+LM15*SUMIFS(conditions!$69:$69,conditions!$8:$8,"&lt;="&amp;LM$9,conditions!$9:$9,"&gt;="&amp;LM$9)*SUMIFS(conditions!$72:$72,conditions!$8:$8,"&lt;="&amp;LM$9,conditions!$9:$9,"&gt;="&amp;LM$9)</f>
        <v>509.53149670499988</v>
      </c>
      <c r="LN105" s="37">
        <f>LM105-LN87-LN96+LN15*SUMIFS(conditions!$69:$69,conditions!$8:$8,"&lt;="&amp;LN$9,conditions!$9:$9,"&gt;="&amp;LN$9)*SUMIFS(conditions!$72:$72,conditions!$8:$8,"&lt;="&amp;LN$9,conditions!$9:$9,"&gt;="&amp;LN$9)</f>
        <v>523.42781025149986</v>
      </c>
      <c r="LO105" s="37">
        <f>LN105-LO87-LO96+LO15*SUMIFS(conditions!$69:$69,conditions!$8:$8,"&lt;="&amp;LO$9,conditions!$9:$9,"&gt;="&amp;LO$9)*SUMIFS(conditions!$72:$72,conditions!$8:$8,"&lt;="&amp;LO$9,conditions!$9:$9,"&gt;="&amp;LO$9)</f>
        <v>477.10676509649988</v>
      </c>
      <c r="LP105" s="37">
        <f>LO105-LP87-LP96+LP15*SUMIFS(conditions!$69:$69,conditions!$8:$8,"&lt;="&amp;LP$9,conditions!$9:$9,"&gt;="&amp;LP$9)*SUMIFS(conditions!$72:$72,conditions!$8:$8,"&lt;="&amp;LP$9,conditions!$9:$9,"&gt;="&amp;LP$9)</f>
        <v>477.10676509649988</v>
      </c>
      <c r="LQ105" s="37">
        <f>LP105-LQ87-LQ96+LQ15*SUMIFS(conditions!$69:$69,conditions!$8:$8,"&lt;="&amp;LQ$9,conditions!$9:$9,"&gt;="&amp;LQ$9)*SUMIFS(conditions!$72:$72,conditions!$8:$8,"&lt;="&amp;LQ$9,conditions!$9:$9,"&gt;="&amp;LQ$9)</f>
        <v>537.32412379799985</v>
      </c>
      <c r="LR105" s="37">
        <f>LQ105-LR87-LR96+LR15*SUMIFS(conditions!$69:$69,conditions!$8:$8,"&lt;="&amp;LR$9,conditions!$9:$9,"&gt;="&amp;LR$9)*SUMIFS(conditions!$72:$72,conditions!$8:$8,"&lt;="&amp;LR$9,conditions!$9:$9,"&gt;="&amp;LR$9)</f>
        <v>551.22043734449983</v>
      </c>
      <c r="LS105" s="37">
        <f>LR105-LS87-LS96+LS15*SUMIFS(conditions!$69:$69,conditions!$8:$8,"&lt;="&amp;LS$9,conditions!$9:$9,"&gt;="&amp;LS$9)*SUMIFS(conditions!$72:$72,conditions!$8:$8,"&lt;="&amp;LS$9,conditions!$9:$9,"&gt;="&amp;LS$9)</f>
        <v>565.11675089099981</v>
      </c>
      <c r="LT105" s="37">
        <f>LS105-LT87-LT96+LT15*SUMIFS(conditions!$69:$69,conditions!$8:$8,"&lt;="&amp;LT$9,conditions!$9:$9,"&gt;="&amp;LT$9)*SUMIFS(conditions!$72:$72,conditions!$8:$8,"&lt;="&amp;LT$9,conditions!$9:$9,"&gt;="&amp;LT$9)</f>
        <v>579.01306443749979</v>
      </c>
      <c r="LU105" s="37">
        <f>LT105-LU87-LU96+LU15*SUMIFS(conditions!$69:$69,conditions!$8:$8,"&lt;="&amp;LU$9,conditions!$9:$9,"&gt;="&amp;LU$9)*SUMIFS(conditions!$72:$72,conditions!$8:$8,"&lt;="&amp;LU$9,conditions!$9:$9,"&gt;="&amp;LU$9)</f>
        <v>592.90937798399978</v>
      </c>
      <c r="LV105" s="37">
        <f>LU105-LV87-LV96+LV15*SUMIFS(conditions!$69:$69,conditions!$8:$8,"&lt;="&amp;LV$9,conditions!$9:$9,"&gt;="&amp;LV$9)*SUMIFS(conditions!$72:$72,conditions!$8:$8,"&lt;="&amp;LV$9,conditions!$9:$9,"&gt;="&amp;LV$9)</f>
        <v>546.5883328289998</v>
      </c>
      <c r="LW105" s="37">
        <f>LV105-LW87-LW96+LW15*SUMIFS(conditions!$69:$69,conditions!$8:$8,"&lt;="&amp;LW$9,conditions!$9:$9,"&gt;="&amp;LW$9)*SUMIFS(conditions!$72:$72,conditions!$8:$8,"&lt;="&amp;LW$9,conditions!$9:$9,"&gt;="&amp;LW$9)</f>
        <v>546.5883328289998</v>
      </c>
      <c r="LX105" s="37">
        <f>LW105-LX87-LX96+LX15*SUMIFS(conditions!$69:$69,conditions!$8:$8,"&lt;="&amp;LX$9,conditions!$9:$9,"&gt;="&amp;LX$9)*SUMIFS(conditions!$72:$72,conditions!$8:$8,"&lt;="&amp;LX$9,conditions!$9:$9,"&gt;="&amp;LX$9)</f>
        <v>606.80569153049976</v>
      </c>
      <c r="LY105" s="37">
        <f>LX105-LY87-LY96+LY15*SUMIFS(conditions!$69:$69,conditions!$8:$8,"&lt;="&amp;LY$9,conditions!$9:$9,"&gt;="&amp;LY$9)*SUMIFS(conditions!$72:$72,conditions!$8:$8,"&lt;="&amp;LY$9,conditions!$9:$9,"&gt;="&amp;LY$9)</f>
        <v>620.70200507699974</v>
      </c>
      <c r="LZ105" s="37">
        <f>LY105-LZ87-LZ96+LZ15*SUMIFS(conditions!$69:$69,conditions!$8:$8,"&lt;="&amp;LZ$9,conditions!$9:$9,"&gt;="&amp;LZ$9)*SUMIFS(conditions!$72:$72,conditions!$8:$8,"&lt;="&amp;LZ$9,conditions!$9:$9,"&gt;="&amp;LZ$9)</f>
        <v>634.59831862349972</v>
      </c>
      <c r="MA105" s="37">
        <f>LZ105-MA87-MA96+MA15*SUMIFS(conditions!$69:$69,conditions!$8:$8,"&lt;="&amp;MA$9,conditions!$9:$9,"&gt;="&amp;MA$9)*SUMIFS(conditions!$72:$72,conditions!$8:$8,"&lt;="&amp;MA$9,conditions!$9:$9,"&gt;="&amp;MA$9)</f>
        <v>648.4946321699997</v>
      </c>
      <c r="MB105" s="37">
        <f>MA105-MB87-MB96+MB15*SUMIFS(conditions!$69:$69,conditions!$8:$8,"&lt;="&amp;MB$9,conditions!$9:$9,"&gt;="&amp;MB$9)*SUMIFS(conditions!$72:$72,conditions!$8:$8,"&lt;="&amp;MB$9,conditions!$9:$9,"&gt;="&amp;MB$9)</f>
        <v>662.39094571649969</v>
      </c>
      <c r="MC105" s="37">
        <f>MB105-MC87-MC96+MC15*SUMIFS(conditions!$69:$69,conditions!$8:$8,"&lt;="&amp;MC$9,conditions!$9:$9,"&gt;="&amp;MC$9)*SUMIFS(conditions!$72:$72,conditions!$8:$8,"&lt;="&amp;MC$9,conditions!$9:$9,"&gt;="&amp;MC$9)</f>
        <v>602.17358701499973</v>
      </c>
      <c r="MD105" s="37">
        <f>MC105-MD87-MD96+MD15*SUMIFS(conditions!$69:$69,conditions!$8:$8,"&lt;="&amp;MD$9,conditions!$9:$9,"&gt;="&amp;MD$9)*SUMIFS(conditions!$72:$72,conditions!$8:$8,"&lt;="&amp;MD$9,conditions!$9:$9,"&gt;="&amp;MD$9)</f>
        <v>602.17358701499973</v>
      </c>
      <c r="ME105" s="37">
        <f>MD105-ME87-ME96+ME15*SUMIFS(conditions!$69:$69,conditions!$8:$8,"&lt;="&amp;ME$9,conditions!$9:$9,"&gt;="&amp;ME$9)*SUMIFS(conditions!$72:$72,conditions!$8:$8,"&lt;="&amp;ME$9,conditions!$9:$9,"&gt;="&amp;ME$9)</f>
        <v>662.39094571649969</v>
      </c>
      <c r="MF105" s="37">
        <f>ME105-MF87-MF96+MF15*SUMIFS(conditions!$69:$69,conditions!$8:$8,"&lt;="&amp;MF$9,conditions!$9:$9,"&gt;="&amp;MF$9)*SUMIFS(conditions!$72:$72,conditions!$8:$8,"&lt;="&amp;MF$9,conditions!$9:$9,"&gt;="&amp;MF$9)</f>
        <v>662.39094571649969</v>
      </c>
      <c r="MG105" s="37">
        <f>MF105-MG87-MG96+MG15*SUMIFS(conditions!$69:$69,conditions!$8:$8,"&lt;="&amp;MG$9,conditions!$9:$9,"&gt;="&amp;MG$9)*SUMIFS(conditions!$72:$72,conditions!$8:$8,"&lt;="&amp;MG$9,conditions!$9:$9,"&gt;="&amp;MG$9)</f>
        <v>662.39094571649969</v>
      </c>
      <c r="MH105" s="37">
        <f>MG105-MH87-MH96+MH15*SUMIFS(conditions!$69:$69,conditions!$8:$8,"&lt;="&amp;MH$9,conditions!$9:$9,"&gt;="&amp;MH$9)*SUMIFS(conditions!$72:$72,conditions!$8:$8,"&lt;="&amp;MH$9,conditions!$9:$9,"&gt;="&amp;MH$9)</f>
        <v>662.39094571649969</v>
      </c>
      <c r="MI105" s="37">
        <f>MH105-MI87-MI96+MI15*SUMIFS(conditions!$69:$69,conditions!$8:$8,"&lt;="&amp;MI$9,conditions!$9:$9,"&gt;="&amp;MI$9)*SUMIFS(conditions!$72:$72,conditions!$8:$8,"&lt;="&amp;MI$9,conditions!$9:$9,"&gt;="&amp;MI$9)</f>
        <v>662.39094571649969</v>
      </c>
      <c r="MJ105" s="37">
        <f>MI105-MJ87-MJ96+MJ15*SUMIFS(conditions!$69:$69,conditions!$8:$8,"&lt;="&amp;MJ$9,conditions!$9:$9,"&gt;="&amp;MJ$9)*SUMIFS(conditions!$72:$72,conditions!$8:$8,"&lt;="&amp;MJ$9,conditions!$9:$9,"&gt;="&amp;MJ$9)</f>
        <v>602.17358701499973</v>
      </c>
      <c r="MK105" s="37">
        <f>MJ105-MK87-MK96+MK15*SUMIFS(conditions!$69:$69,conditions!$8:$8,"&lt;="&amp;MK$9,conditions!$9:$9,"&gt;="&amp;MK$9)*SUMIFS(conditions!$72:$72,conditions!$8:$8,"&lt;="&amp;MK$9,conditions!$9:$9,"&gt;="&amp;MK$9)</f>
        <v>602.17358701499973</v>
      </c>
      <c r="ML105" s="37">
        <f>MK105-ML87-ML96+ML15*SUMIFS(conditions!$69:$69,conditions!$8:$8,"&lt;="&amp;ML$9,conditions!$9:$9,"&gt;="&amp;ML$9)*SUMIFS(conditions!$72:$72,conditions!$8:$8,"&lt;="&amp;ML$9,conditions!$9:$9,"&gt;="&amp;ML$9)</f>
        <v>662.39094571649969</v>
      </c>
      <c r="MM105" s="37">
        <f>ML105-MM87-MM96+MM15*SUMIFS(conditions!$69:$69,conditions!$8:$8,"&lt;="&amp;MM$9,conditions!$9:$9,"&gt;="&amp;MM$9)*SUMIFS(conditions!$72:$72,conditions!$8:$8,"&lt;="&amp;MM$9,conditions!$9:$9,"&gt;="&amp;MM$9)</f>
        <v>662.39094571649969</v>
      </c>
      <c r="MN105" s="37">
        <f>MM105-MN87-MN96+MN15*SUMIFS(conditions!$69:$69,conditions!$8:$8,"&lt;="&amp;MN$9,conditions!$9:$9,"&gt;="&amp;MN$9)*SUMIFS(conditions!$72:$72,conditions!$8:$8,"&lt;="&amp;MN$9,conditions!$9:$9,"&gt;="&amp;MN$9)</f>
        <v>662.39094571649969</v>
      </c>
      <c r="MO105" s="37">
        <f>MN105-MO87-MO96+MO15*SUMIFS(conditions!$69:$69,conditions!$8:$8,"&lt;="&amp;MO$9,conditions!$9:$9,"&gt;="&amp;MO$9)*SUMIFS(conditions!$72:$72,conditions!$8:$8,"&lt;="&amp;MO$9,conditions!$9:$9,"&gt;="&amp;MO$9)</f>
        <v>662.39094571649969</v>
      </c>
      <c r="MP105" s="37">
        <f>MO105-MP87-MP96+MP15*SUMIFS(conditions!$69:$69,conditions!$8:$8,"&lt;="&amp;MP$9,conditions!$9:$9,"&gt;="&amp;MP$9)*SUMIFS(conditions!$72:$72,conditions!$8:$8,"&lt;="&amp;MP$9,conditions!$9:$9,"&gt;="&amp;MP$9)</f>
        <v>662.39094571649969</v>
      </c>
      <c r="MQ105" s="37">
        <f>MP105-MQ87-MQ96+MQ15*SUMIFS(conditions!$69:$69,conditions!$8:$8,"&lt;="&amp;MQ$9,conditions!$9:$9,"&gt;="&amp;MQ$9)*SUMIFS(conditions!$72:$72,conditions!$8:$8,"&lt;="&amp;MQ$9,conditions!$9:$9,"&gt;="&amp;MQ$9)</f>
        <v>602.17358701499973</v>
      </c>
      <c r="MR105" s="37">
        <f>MQ105-MR87-MR96+MR15*SUMIFS(conditions!$69:$69,conditions!$8:$8,"&lt;="&amp;MR$9,conditions!$9:$9,"&gt;="&amp;MR$9)*SUMIFS(conditions!$72:$72,conditions!$8:$8,"&lt;="&amp;MR$9,conditions!$9:$9,"&gt;="&amp;MR$9)</f>
        <v>602.17358701499973</v>
      </c>
      <c r="MS105" s="37">
        <f>MR105-MS87-MS96+MS15*SUMIFS(conditions!$69:$69,conditions!$8:$8,"&lt;="&amp;MS$9,conditions!$9:$9,"&gt;="&amp;MS$9)*SUMIFS(conditions!$72:$72,conditions!$8:$8,"&lt;="&amp;MS$9,conditions!$9:$9,"&gt;="&amp;MS$9)</f>
        <v>674.43441745679968</v>
      </c>
      <c r="MT105" s="37">
        <f>MS105-MT87-MT96+MT15*SUMIFS(conditions!$69:$69,conditions!$8:$8,"&lt;="&amp;MT$9,conditions!$9:$9,"&gt;="&amp;MT$9)*SUMIFS(conditions!$72:$72,conditions!$8:$8,"&lt;="&amp;MT$9,conditions!$9:$9,"&gt;="&amp;MT$9)</f>
        <v>686.47788919709967</v>
      </c>
      <c r="MU105" s="37">
        <f>MT105-MU87-MU96+MU15*SUMIFS(conditions!$69:$69,conditions!$8:$8,"&lt;="&amp;MU$9,conditions!$9:$9,"&gt;="&amp;MU$9)*SUMIFS(conditions!$72:$72,conditions!$8:$8,"&lt;="&amp;MU$9,conditions!$9:$9,"&gt;="&amp;MU$9)</f>
        <v>698.52136093739966</v>
      </c>
      <c r="MV105" s="37">
        <f>MU105-MV87-MV96+MV15*SUMIFS(conditions!$69:$69,conditions!$8:$8,"&lt;="&amp;MV$9,conditions!$9:$9,"&gt;="&amp;MV$9)*SUMIFS(conditions!$72:$72,conditions!$8:$8,"&lt;="&amp;MV$9,conditions!$9:$9,"&gt;="&amp;MV$9)</f>
        <v>710.56483267769966</v>
      </c>
      <c r="MW105" s="37">
        <f>MV105-MW87-MW96+MW15*SUMIFS(conditions!$69:$69,conditions!$8:$8,"&lt;="&amp;MW$9,conditions!$9:$9,"&gt;="&amp;MW$9)*SUMIFS(conditions!$72:$72,conditions!$8:$8,"&lt;="&amp;MW$9,conditions!$9:$9,"&gt;="&amp;MW$9)</f>
        <v>722.60830441799965</v>
      </c>
      <c r="MX105" s="37">
        <f>MW105-MX87-MX96+MX15*SUMIFS(conditions!$69:$69,conditions!$8:$8,"&lt;="&amp;MX$9,conditions!$9:$9,"&gt;="&amp;MX$9)*SUMIFS(conditions!$72:$72,conditions!$8:$8,"&lt;="&amp;MX$9,conditions!$9:$9,"&gt;="&amp;MX$9)</f>
        <v>662.39094571649969</v>
      </c>
      <c r="MY105" s="37">
        <f>MX105-MY87-MY96+MY15*SUMIFS(conditions!$69:$69,conditions!$8:$8,"&lt;="&amp;MY$9,conditions!$9:$9,"&gt;="&amp;MY$9)*SUMIFS(conditions!$72:$72,conditions!$8:$8,"&lt;="&amp;MY$9,conditions!$9:$9,"&gt;="&amp;MY$9)</f>
        <v>662.39094571649969</v>
      </c>
      <c r="MZ105" s="37">
        <f>MY105-MZ87-MZ96+MZ15*SUMIFS(conditions!$69:$69,conditions!$8:$8,"&lt;="&amp;MZ$9,conditions!$9:$9,"&gt;="&amp;MZ$9)*SUMIFS(conditions!$72:$72,conditions!$8:$8,"&lt;="&amp;MZ$9,conditions!$9:$9,"&gt;="&amp;MZ$9)</f>
        <v>734.65177615829964</v>
      </c>
      <c r="NA105" s="37">
        <f>MZ105-NA87-NA96+NA15*SUMIFS(conditions!$69:$69,conditions!$8:$8,"&lt;="&amp;NA$9,conditions!$9:$9,"&gt;="&amp;NA$9)*SUMIFS(conditions!$72:$72,conditions!$8:$8,"&lt;="&amp;NA$9,conditions!$9:$9,"&gt;="&amp;NA$9)</f>
        <v>746.69524789859963</v>
      </c>
      <c r="NB105" s="37">
        <f>NA105-NB87-NB96+NB15*SUMIFS(conditions!$69:$69,conditions!$8:$8,"&lt;="&amp;NB$9,conditions!$9:$9,"&gt;="&amp;NB$9)*SUMIFS(conditions!$72:$72,conditions!$8:$8,"&lt;="&amp;NB$9,conditions!$9:$9,"&gt;="&amp;NB$9)</f>
        <v>758.73871963889962</v>
      </c>
      <c r="NC105" s="37">
        <f>NB105-NC87-NC96+NC15*SUMIFS(conditions!$69:$69,conditions!$8:$8,"&lt;="&amp;NC$9,conditions!$9:$9,"&gt;="&amp;NC$9)*SUMIFS(conditions!$72:$72,conditions!$8:$8,"&lt;="&amp;NC$9,conditions!$9:$9,"&gt;="&amp;NC$9)</f>
        <v>770.78219137919962</v>
      </c>
      <c r="ND105" s="37">
        <f>NC105-ND87-ND96+ND15*SUMIFS(conditions!$69:$69,conditions!$8:$8,"&lt;="&amp;ND$9,conditions!$9:$9,"&gt;="&amp;ND$9)*SUMIFS(conditions!$72:$72,conditions!$8:$8,"&lt;="&amp;ND$9,conditions!$9:$9,"&gt;="&amp;ND$9)</f>
        <v>782.82566311949961</v>
      </c>
      <c r="NE105" s="37">
        <f>ND105-NE87-NE96+NE15*SUMIFS(conditions!$69:$69,conditions!$8:$8,"&lt;="&amp;NE$9,conditions!$9:$9,"&gt;="&amp;NE$9)*SUMIFS(conditions!$72:$72,conditions!$8:$8,"&lt;="&amp;NE$9,conditions!$9:$9,"&gt;="&amp;NE$9)</f>
        <v>722.60830441799965</v>
      </c>
      <c r="NF105" s="37">
        <f>NE105-NF87-NF96+NF15*SUMIFS(conditions!$69:$69,conditions!$8:$8,"&lt;="&amp;NF$9,conditions!$9:$9,"&gt;="&amp;NF$9)*SUMIFS(conditions!$72:$72,conditions!$8:$8,"&lt;="&amp;NF$9,conditions!$9:$9,"&gt;="&amp;NF$9)</f>
        <v>722.60830441799965</v>
      </c>
      <c r="NG105" s="37">
        <f>NF105-NG87-NG96+NG15*SUMIFS(conditions!$69:$69,conditions!$8:$8,"&lt;="&amp;NG$9,conditions!$9:$9,"&gt;="&amp;NG$9)*SUMIFS(conditions!$72:$72,conditions!$8:$8,"&lt;="&amp;NG$9,conditions!$9:$9,"&gt;="&amp;NG$9)</f>
        <v>794.8691348597996</v>
      </c>
      <c r="NH105" s="37">
        <f>NG105-NH87-NH96+NH15*SUMIFS(conditions!$69:$69,conditions!$8:$8,"&lt;="&amp;NH$9,conditions!$9:$9,"&gt;="&amp;NH$9)*SUMIFS(conditions!$72:$72,conditions!$8:$8,"&lt;="&amp;NH$9,conditions!$9:$9,"&gt;="&amp;NH$9)</f>
        <v>794.8691348597996</v>
      </c>
      <c r="NI105" s="37">
        <f>NH105-NI87-NI96+NI15*SUMIFS(conditions!$69:$69,conditions!$8:$8,"&lt;="&amp;NI$9,conditions!$9:$9,"&gt;="&amp;NI$9)*SUMIFS(conditions!$72:$72,conditions!$8:$8,"&lt;="&amp;NI$9,conditions!$9:$9,"&gt;="&amp;NI$9)</f>
        <v>794.8691348597996</v>
      </c>
      <c r="NJ105" s="37">
        <f>NI105-NJ87-NJ96+NJ15*SUMIFS(conditions!$69:$69,conditions!$8:$8,"&lt;="&amp;NJ$9,conditions!$9:$9,"&gt;="&amp;NJ$9)*SUMIFS(conditions!$72:$72,conditions!$8:$8,"&lt;="&amp;NJ$9,conditions!$9:$9,"&gt;="&amp;NJ$9)</f>
        <v>794.8691348597996</v>
      </c>
      <c r="NK105" s="37">
        <f>NJ105-NK87-NK96+NK15*SUMIFS(conditions!$69:$69,conditions!$8:$8,"&lt;="&amp;NK$9,conditions!$9:$9,"&gt;="&amp;NK$9)*SUMIFS(conditions!$72:$72,conditions!$8:$8,"&lt;="&amp;NK$9,conditions!$9:$9,"&gt;="&amp;NK$9)</f>
        <v>794.8691348597996</v>
      </c>
      <c r="NL105" s="37">
        <f>NK105-NL87-NL96+NL15*SUMIFS(conditions!$69:$69,conditions!$8:$8,"&lt;="&amp;NL$9,conditions!$9:$9,"&gt;="&amp;NL$9)*SUMIFS(conditions!$72:$72,conditions!$8:$8,"&lt;="&amp;NL$9,conditions!$9:$9,"&gt;="&amp;NL$9)</f>
        <v>722.60830441799965</v>
      </c>
      <c r="NM105" s="37">
        <f>NL105-NM87-NM96+NM15*SUMIFS(conditions!$69:$69,conditions!$8:$8,"&lt;="&amp;NM$9,conditions!$9:$9,"&gt;="&amp;NM$9)*SUMIFS(conditions!$72:$72,conditions!$8:$8,"&lt;="&amp;NM$9,conditions!$9:$9,"&gt;="&amp;NM$9)</f>
        <v>722.60830441799965</v>
      </c>
      <c r="NN105" s="37">
        <f>NM105-NN87-NN96+NN15*SUMIFS(conditions!$69:$69,conditions!$8:$8,"&lt;="&amp;NN$9,conditions!$9:$9,"&gt;="&amp;NN$9)*SUMIFS(conditions!$72:$72,conditions!$8:$8,"&lt;="&amp;NN$9,conditions!$9:$9,"&gt;="&amp;NN$9)</f>
        <v>794.8691348597996</v>
      </c>
      <c r="NO105" s="37">
        <f>NN105-NO87-NO96+NO15*SUMIFS(conditions!$69:$69,conditions!$8:$8,"&lt;="&amp;NO$9,conditions!$9:$9,"&gt;="&amp;NO$9)*SUMIFS(conditions!$72:$72,conditions!$8:$8,"&lt;="&amp;NO$9,conditions!$9:$9,"&gt;="&amp;NO$9)</f>
        <v>794.8691348597996</v>
      </c>
      <c r="NP105" s="37">
        <f>NO105-NP87-NP96+NP15*SUMIFS(conditions!$69:$69,conditions!$8:$8,"&lt;="&amp;NP$9,conditions!$9:$9,"&gt;="&amp;NP$9)*SUMIFS(conditions!$72:$72,conditions!$8:$8,"&lt;="&amp;NP$9,conditions!$9:$9,"&gt;="&amp;NP$9)</f>
        <v>794.8691348597996</v>
      </c>
      <c r="NQ105" s="37">
        <f>NP105-NQ87-NQ96+NQ15*SUMIFS(conditions!$69:$69,conditions!$8:$8,"&lt;="&amp;NQ$9,conditions!$9:$9,"&gt;="&amp;NQ$9)*SUMIFS(conditions!$72:$72,conditions!$8:$8,"&lt;="&amp;NQ$9,conditions!$9:$9,"&gt;="&amp;NQ$9)</f>
        <v>794.8691348597996</v>
      </c>
      <c r="NR105" s="37">
        <f>NQ105-NR87-NR96+NR15*SUMIFS(conditions!$69:$69,conditions!$8:$8,"&lt;="&amp;NR$9,conditions!$9:$9,"&gt;="&amp;NR$9)*SUMIFS(conditions!$72:$72,conditions!$8:$8,"&lt;="&amp;NR$9,conditions!$9:$9,"&gt;="&amp;NR$9)</f>
        <v>794.8691348597996</v>
      </c>
      <c r="NS105" s="37">
        <f>NR105-NS87-NS96+NS15*SUMIFS(conditions!$69:$69,conditions!$8:$8,"&lt;="&amp;NS$9,conditions!$9:$9,"&gt;="&amp;NS$9)*SUMIFS(conditions!$72:$72,conditions!$8:$8,"&lt;="&amp;NS$9,conditions!$9:$9,"&gt;="&amp;NS$9)</f>
        <v>722.60830441799965</v>
      </c>
      <c r="NT105" s="37">
        <f>NS105-NT87-NT96+NT15*SUMIFS(conditions!$69:$69,conditions!$8:$8,"&lt;="&amp;NT$9,conditions!$9:$9,"&gt;="&amp;NT$9)*SUMIFS(conditions!$72:$72,conditions!$8:$8,"&lt;="&amp;NT$9,conditions!$9:$9,"&gt;="&amp;NT$9)</f>
        <v>722.60830441799965</v>
      </c>
      <c r="NU105" s="37">
        <f>NT105-NU87-NU96+NU15*SUMIFS(conditions!$69:$69,conditions!$8:$8,"&lt;="&amp;NU$9,conditions!$9:$9,"&gt;="&amp;NU$9)*SUMIFS(conditions!$72:$72,conditions!$8:$8,"&lt;="&amp;NU$9,conditions!$9:$9,"&gt;="&amp;NU$9)</f>
        <v>794.8691348597996</v>
      </c>
      <c r="NV105" s="37">
        <f>NU105-NV87-NV96+NV15*SUMIFS(conditions!$69:$69,conditions!$8:$8,"&lt;="&amp;NV$9,conditions!$9:$9,"&gt;="&amp;NV$9)*SUMIFS(conditions!$72:$72,conditions!$8:$8,"&lt;="&amp;NV$9,conditions!$9:$9,"&gt;="&amp;NV$9)</f>
        <v>794.8691348597996</v>
      </c>
    </row>
    <row r="106" spans="1:386" s="38" customFormat="1" ht="10.199999999999999" x14ac:dyDescent="0.2">
      <c r="A106" s="31"/>
      <c r="B106" s="31"/>
      <c r="C106" s="31"/>
      <c r="D106" s="31"/>
      <c r="E106" s="31"/>
      <c r="F106" s="31"/>
      <c r="G106" s="31" t="str">
        <f>G103</f>
        <v>деб. задолж-ть заказчиков по доплатам на конец периода</v>
      </c>
      <c r="H106" s="31"/>
      <c r="I106" s="31"/>
      <c r="J106" s="31" t="str">
        <f>IF($G106="","",INDEX(KPI!$H$11:$H$121,SUMIFS(KPI!$E$11:$E$121,KPI!$F$11:$F$121,$G106)))</f>
        <v>тыс.руб.</v>
      </c>
      <c r="K106" s="31"/>
      <c r="L106" s="31"/>
      <c r="M106" s="31"/>
      <c r="N106" s="31" t="str">
        <f>structure!$G$12</f>
        <v>товарная категория 2</v>
      </c>
      <c r="O106" s="31"/>
      <c r="P106" s="31"/>
      <c r="Q106" s="31"/>
      <c r="R106" s="37"/>
      <c r="S106" s="31"/>
      <c r="T106" s="31"/>
      <c r="U106" s="37">
        <f>R88-U88-U97+U16*SUMIFS(conditions!$69:$69,conditions!$8:$8,"&lt;="&amp;U$9,conditions!$9:$9,"&gt;="&amp;U$9)*SUMIFS(conditions!$72:$72,conditions!$8:$8,"&lt;="&amp;U$9,conditions!$9:$9,"&gt;="&amp;U$9)</f>
        <v>568.95622831350011</v>
      </c>
      <c r="V106" s="37">
        <f>U106-V88-V97+V16*SUMIFS(conditions!$69:$69,conditions!$8:$8,"&lt;="&amp;V$9,conditions!$9:$9,"&gt;="&amp;V$9)*SUMIFS(conditions!$72:$72,conditions!$8:$8,"&lt;="&amp;V$9,conditions!$9:$9,"&gt;="&amp;V$9)</f>
        <v>541.76060548215014</v>
      </c>
      <c r="W106" s="37">
        <f>V106-W88-W97+W16*SUMIFS(conditions!$69:$69,conditions!$8:$8,"&lt;="&amp;W$9,conditions!$9:$9,"&gt;="&amp;W$9)*SUMIFS(conditions!$72:$72,conditions!$8:$8,"&lt;="&amp;W$9,conditions!$9:$9,"&gt;="&amp;W$9)</f>
        <v>514.56498265080018</v>
      </c>
      <c r="X106" s="37">
        <f>W106-X88-X97+X16*SUMIFS(conditions!$69:$69,conditions!$8:$8,"&lt;="&amp;X$9,conditions!$9:$9,"&gt;="&amp;X$9)*SUMIFS(conditions!$72:$72,conditions!$8:$8,"&lt;="&amp;X$9,conditions!$9:$9,"&gt;="&amp;X$9)</f>
        <v>487.36935981945015</v>
      </c>
      <c r="Y106" s="37">
        <f>X106-Y88-Y97+Y16*SUMIFS(conditions!$69:$69,conditions!$8:$8,"&lt;="&amp;Y$9,conditions!$9:$9,"&gt;="&amp;Y$9)*SUMIFS(conditions!$72:$72,conditions!$8:$8,"&lt;="&amp;Y$9,conditions!$9:$9,"&gt;="&amp;Y$9)</f>
        <v>514.36935981945021</v>
      </c>
      <c r="Z106" s="37">
        <f>Y106-Z88-Z97+Z16*SUMIFS(conditions!$69:$69,conditions!$8:$8,"&lt;="&amp;Z$9,conditions!$9:$9,"&gt;="&amp;Z$9)*SUMIFS(conditions!$72:$72,conditions!$8:$8,"&lt;="&amp;Z$9,conditions!$9:$9,"&gt;="&amp;Z$9)</f>
        <v>514.36935981945021</v>
      </c>
      <c r="AA106" s="37">
        <f>Z106-AA88-AA97+AA16*SUMIFS(conditions!$69:$69,conditions!$8:$8,"&lt;="&amp;AA$9,conditions!$9:$9,"&gt;="&amp;AA$9)*SUMIFS(conditions!$72:$72,conditions!$8:$8,"&lt;="&amp;AA$9,conditions!$9:$9,"&gt;="&amp;AA$9)</f>
        <v>460.17373698810019</v>
      </c>
      <c r="AB106" s="37">
        <f>AA106-AB88-AB97+AB16*SUMIFS(conditions!$69:$69,conditions!$8:$8,"&lt;="&amp;AB$9,conditions!$9:$9,"&gt;="&amp;AB$9)*SUMIFS(conditions!$72:$72,conditions!$8:$8,"&lt;="&amp;AB$9,conditions!$9:$9,"&gt;="&amp;AB$9)</f>
        <v>432.97811415675017</v>
      </c>
      <c r="AC106" s="37">
        <f>AB106-AC88-AC97+AC16*SUMIFS(conditions!$69:$69,conditions!$8:$8,"&lt;="&amp;AC$9,conditions!$9:$9,"&gt;="&amp;AC$9)*SUMIFS(conditions!$72:$72,conditions!$8:$8,"&lt;="&amp;AC$9,conditions!$9:$9,"&gt;="&amp;AC$9)</f>
        <v>405.78249132540014</v>
      </c>
      <c r="AD106" s="37">
        <f>AC106-AD88-AD97+AD16*SUMIFS(conditions!$69:$69,conditions!$8:$8,"&lt;="&amp;AD$9,conditions!$9:$9,"&gt;="&amp;AD$9)*SUMIFS(conditions!$72:$72,conditions!$8:$8,"&lt;="&amp;AD$9,conditions!$9:$9,"&gt;="&amp;AD$9)</f>
        <v>378.58686849405012</v>
      </c>
      <c r="AE106" s="37">
        <f>AD106-AE88-AE97+AE16*SUMIFS(conditions!$69:$69,conditions!$8:$8,"&lt;="&amp;AE$9,conditions!$9:$9,"&gt;="&amp;AE$9)*SUMIFS(conditions!$72:$72,conditions!$8:$8,"&lt;="&amp;AE$9,conditions!$9:$9,"&gt;="&amp;AE$9)</f>
        <v>351.3912456627001</v>
      </c>
      <c r="AF106" s="37">
        <f>AE106-AF88-AF97+AF16*SUMIFS(conditions!$69:$69,conditions!$8:$8,"&lt;="&amp;AF$9,conditions!$9:$9,"&gt;="&amp;AF$9)*SUMIFS(conditions!$72:$72,conditions!$8:$8,"&lt;="&amp;AF$9,conditions!$9:$9,"&gt;="&amp;AF$9)</f>
        <v>378.3912456627001</v>
      </c>
      <c r="AG106" s="37">
        <f>AF106-AG88-AG97+AG16*SUMIFS(conditions!$69:$69,conditions!$8:$8,"&lt;="&amp;AG$9,conditions!$9:$9,"&gt;="&amp;AG$9)*SUMIFS(conditions!$72:$72,conditions!$8:$8,"&lt;="&amp;AG$9,conditions!$9:$9,"&gt;="&amp;AG$9)</f>
        <v>378.3912456627001</v>
      </c>
      <c r="AH106" s="37">
        <f>AG106-AH88-AH97+AH16*SUMIFS(conditions!$69:$69,conditions!$8:$8,"&lt;="&amp;AH$9,conditions!$9:$9,"&gt;="&amp;AH$9)*SUMIFS(conditions!$72:$72,conditions!$8:$8,"&lt;="&amp;AH$9,conditions!$9:$9,"&gt;="&amp;AH$9)</f>
        <v>324.19562283135008</v>
      </c>
      <c r="AI106" s="37">
        <f>AH106-AI88-AI97+AI16*SUMIFS(conditions!$69:$69,conditions!$8:$8,"&lt;="&amp;AI$9,conditions!$9:$9,"&gt;="&amp;AI$9)*SUMIFS(conditions!$72:$72,conditions!$8:$8,"&lt;="&amp;AI$9,conditions!$9:$9,"&gt;="&amp;AI$9)</f>
        <v>297.00000000000006</v>
      </c>
      <c r="AJ106" s="37">
        <f>AI106-AJ88-AJ97+AJ16*SUMIFS(conditions!$69:$69,conditions!$8:$8,"&lt;="&amp;AJ$9,conditions!$9:$9,"&gt;="&amp;AJ$9)*SUMIFS(conditions!$72:$72,conditions!$8:$8,"&lt;="&amp;AJ$9,conditions!$9:$9,"&gt;="&amp;AJ$9)</f>
        <v>297.00000000000006</v>
      </c>
      <c r="AK106" s="37">
        <f>AJ106-AK88-AK97+AK16*SUMIFS(conditions!$69:$69,conditions!$8:$8,"&lt;="&amp;AK$9,conditions!$9:$9,"&gt;="&amp;AK$9)*SUMIFS(conditions!$72:$72,conditions!$8:$8,"&lt;="&amp;AK$9,conditions!$9:$9,"&gt;="&amp;AK$9)</f>
        <v>297.00000000000006</v>
      </c>
      <c r="AL106" s="37">
        <f>AK106-AL88-AL97+AL16*SUMIFS(conditions!$69:$69,conditions!$8:$8,"&lt;="&amp;AL$9,conditions!$9:$9,"&gt;="&amp;AL$9)*SUMIFS(conditions!$72:$72,conditions!$8:$8,"&lt;="&amp;AL$9,conditions!$9:$9,"&gt;="&amp;AL$9)</f>
        <v>297.00000000000006</v>
      </c>
      <c r="AM106" s="37">
        <f>AL106-AM88-AM97+AM16*SUMIFS(conditions!$69:$69,conditions!$8:$8,"&lt;="&amp;AM$9,conditions!$9:$9,"&gt;="&amp;AM$9)*SUMIFS(conditions!$72:$72,conditions!$8:$8,"&lt;="&amp;AM$9,conditions!$9:$9,"&gt;="&amp;AM$9)</f>
        <v>297.00000000000006</v>
      </c>
      <c r="AN106" s="37">
        <f>AM106-AN88-AN97+AN16*SUMIFS(conditions!$69:$69,conditions!$8:$8,"&lt;="&amp;AN$9,conditions!$9:$9,"&gt;="&amp;AN$9)*SUMIFS(conditions!$72:$72,conditions!$8:$8,"&lt;="&amp;AN$9,conditions!$9:$9,"&gt;="&amp;AN$9)</f>
        <v>270.00000000000006</v>
      </c>
      <c r="AO106" s="37">
        <f>AN106-AO88-AO97+AO16*SUMIFS(conditions!$69:$69,conditions!$8:$8,"&lt;="&amp;AO$9,conditions!$9:$9,"&gt;="&amp;AO$9)*SUMIFS(conditions!$72:$72,conditions!$8:$8,"&lt;="&amp;AO$9,conditions!$9:$9,"&gt;="&amp;AO$9)</f>
        <v>270.00000000000006</v>
      </c>
      <c r="AP106" s="37">
        <f>AO106-AP88-AP97+AP16*SUMIFS(conditions!$69:$69,conditions!$8:$8,"&lt;="&amp;AP$9,conditions!$9:$9,"&gt;="&amp;AP$9)*SUMIFS(conditions!$72:$72,conditions!$8:$8,"&lt;="&amp;AP$9,conditions!$9:$9,"&gt;="&amp;AP$9)</f>
        <v>297.00000000000006</v>
      </c>
      <c r="AQ106" s="37">
        <f>AP106-AQ88-AQ97+AQ16*SUMIFS(conditions!$69:$69,conditions!$8:$8,"&lt;="&amp;AQ$9,conditions!$9:$9,"&gt;="&amp;AQ$9)*SUMIFS(conditions!$72:$72,conditions!$8:$8,"&lt;="&amp;AQ$9,conditions!$9:$9,"&gt;="&amp;AQ$9)</f>
        <v>297.00000000000006</v>
      </c>
      <c r="AR106" s="37">
        <f>AQ106-AR88-AR97+AR16*SUMIFS(conditions!$69:$69,conditions!$8:$8,"&lt;="&amp;AR$9,conditions!$9:$9,"&gt;="&amp;AR$9)*SUMIFS(conditions!$72:$72,conditions!$8:$8,"&lt;="&amp;AR$9,conditions!$9:$9,"&gt;="&amp;AR$9)</f>
        <v>297.00000000000006</v>
      </c>
      <c r="AS106" s="37">
        <f>AR106-AS88-AS97+AS16*SUMIFS(conditions!$69:$69,conditions!$8:$8,"&lt;="&amp;AS$9,conditions!$9:$9,"&gt;="&amp;AS$9)*SUMIFS(conditions!$72:$72,conditions!$8:$8,"&lt;="&amp;AS$9,conditions!$9:$9,"&gt;="&amp;AS$9)</f>
        <v>297.00000000000006</v>
      </c>
      <c r="AT106" s="37">
        <f>AS106-AT88-AT97+AT16*SUMIFS(conditions!$69:$69,conditions!$8:$8,"&lt;="&amp;AT$9,conditions!$9:$9,"&gt;="&amp;AT$9)*SUMIFS(conditions!$72:$72,conditions!$8:$8,"&lt;="&amp;AT$9,conditions!$9:$9,"&gt;="&amp;AT$9)</f>
        <v>297.00000000000006</v>
      </c>
      <c r="AU106" s="37">
        <f>AT106-AU88-AU97+AU16*SUMIFS(conditions!$69:$69,conditions!$8:$8,"&lt;="&amp;AU$9,conditions!$9:$9,"&gt;="&amp;AU$9)*SUMIFS(conditions!$72:$72,conditions!$8:$8,"&lt;="&amp;AU$9,conditions!$9:$9,"&gt;="&amp;AU$9)</f>
        <v>270.00000000000006</v>
      </c>
      <c r="AV106" s="37">
        <f>AU106-AV88-AV97+AV16*SUMIFS(conditions!$69:$69,conditions!$8:$8,"&lt;="&amp;AV$9,conditions!$9:$9,"&gt;="&amp;AV$9)*SUMIFS(conditions!$72:$72,conditions!$8:$8,"&lt;="&amp;AV$9,conditions!$9:$9,"&gt;="&amp;AV$9)</f>
        <v>270.00000000000006</v>
      </c>
      <c r="AW106" s="37">
        <f>AV106-AW88-AW97+AW16*SUMIFS(conditions!$69:$69,conditions!$8:$8,"&lt;="&amp;AW$9,conditions!$9:$9,"&gt;="&amp;AW$9)*SUMIFS(conditions!$72:$72,conditions!$8:$8,"&lt;="&amp;AW$9,conditions!$9:$9,"&gt;="&amp;AW$9)</f>
        <v>297.00000000000006</v>
      </c>
      <c r="AX106" s="37">
        <f>AW106-AX88-AX97+AX16*SUMIFS(conditions!$69:$69,conditions!$8:$8,"&lt;="&amp;AX$9,conditions!$9:$9,"&gt;="&amp;AX$9)*SUMIFS(conditions!$72:$72,conditions!$8:$8,"&lt;="&amp;AX$9,conditions!$9:$9,"&gt;="&amp;AX$9)</f>
        <v>297.00000000000006</v>
      </c>
      <c r="AY106" s="37">
        <f>AX106-AY88-AY97+AY16*SUMIFS(conditions!$69:$69,conditions!$8:$8,"&lt;="&amp;AY$9,conditions!$9:$9,"&gt;="&amp;AY$9)*SUMIFS(conditions!$72:$72,conditions!$8:$8,"&lt;="&amp;AY$9,conditions!$9:$9,"&gt;="&amp;AY$9)</f>
        <v>297.00000000000006</v>
      </c>
      <c r="AZ106" s="37">
        <f>AY106-AZ88-AZ97+AZ16*SUMIFS(conditions!$69:$69,conditions!$8:$8,"&lt;="&amp;AZ$9,conditions!$9:$9,"&gt;="&amp;AZ$9)*SUMIFS(conditions!$72:$72,conditions!$8:$8,"&lt;="&amp;AZ$9,conditions!$9:$9,"&gt;="&amp;AZ$9)</f>
        <v>303.75000000000006</v>
      </c>
      <c r="BA106" s="37">
        <f>AZ106-BA88-BA97+BA16*SUMIFS(conditions!$69:$69,conditions!$8:$8,"&lt;="&amp;BA$9,conditions!$9:$9,"&gt;="&amp;BA$9)*SUMIFS(conditions!$72:$72,conditions!$8:$8,"&lt;="&amp;BA$9,conditions!$9:$9,"&gt;="&amp;BA$9)</f>
        <v>310.50000000000006</v>
      </c>
      <c r="BB106" s="37">
        <f>BA106-BB88-BB97+BB16*SUMIFS(conditions!$69:$69,conditions!$8:$8,"&lt;="&amp;BB$9,conditions!$9:$9,"&gt;="&amp;BB$9)*SUMIFS(conditions!$72:$72,conditions!$8:$8,"&lt;="&amp;BB$9,conditions!$9:$9,"&gt;="&amp;BB$9)</f>
        <v>283.50000000000006</v>
      </c>
      <c r="BC106" s="37">
        <f>BB106-BC88-BC97+BC16*SUMIFS(conditions!$69:$69,conditions!$8:$8,"&lt;="&amp;BC$9,conditions!$9:$9,"&gt;="&amp;BC$9)*SUMIFS(conditions!$72:$72,conditions!$8:$8,"&lt;="&amp;BC$9,conditions!$9:$9,"&gt;="&amp;BC$9)</f>
        <v>283.50000000000006</v>
      </c>
      <c r="BD106" s="37">
        <f>BC106-BD88-BD97+BD16*SUMIFS(conditions!$69:$69,conditions!$8:$8,"&lt;="&amp;BD$9,conditions!$9:$9,"&gt;="&amp;BD$9)*SUMIFS(conditions!$72:$72,conditions!$8:$8,"&lt;="&amp;BD$9,conditions!$9:$9,"&gt;="&amp;BD$9)</f>
        <v>317.25000000000006</v>
      </c>
      <c r="BE106" s="37">
        <f>BD106-BE88-BE97+BE16*SUMIFS(conditions!$69:$69,conditions!$8:$8,"&lt;="&amp;BE$9,conditions!$9:$9,"&gt;="&amp;BE$9)*SUMIFS(conditions!$72:$72,conditions!$8:$8,"&lt;="&amp;BE$9,conditions!$9:$9,"&gt;="&amp;BE$9)</f>
        <v>324.00000000000006</v>
      </c>
      <c r="BF106" s="37">
        <f>BE106-BF88-BF97+BF16*SUMIFS(conditions!$69:$69,conditions!$8:$8,"&lt;="&amp;BF$9,conditions!$9:$9,"&gt;="&amp;BF$9)*SUMIFS(conditions!$72:$72,conditions!$8:$8,"&lt;="&amp;BF$9,conditions!$9:$9,"&gt;="&amp;BF$9)</f>
        <v>330.75000000000006</v>
      </c>
      <c r="BG106" s="37">
        <f>BF106-BG88-BG97+BG16*SUMIFS(conditions!$69:$69,conditions!$8:$8,"&lt;="&amp;BG$9,conditions!$9:$9,"&gt;="&amp;BG$9)*SUMIFS(conditions!$72:$72,conditions!$8:$8,"&lt;="&amp;BG$9,conditions!$9:$9,"&gt;="&amp;BG$9)</f>
        <v>337.50000000000006</v>
      </c>
      <c r="BH106" s="37">
        <f>BG106-BH88-BH97+BH16*SUMIFS(conditions!$69:$69,conditions!$8:$8,"&lt;="&amp;BH$9,conditions!$9:$9,"&gt;="&amp;BH$9)*SUMIFS(conditions!$72:$72,conditions!$8:$8,"&lt;="&amp;BH$9,conditions!$9:$9,"&gt;="&amp;BH$9)</f>
        <v>344.25000000000006</v>
      </c>
      <c r="BI106" s="37">
        <f>BH106-BI88-BI97+BI16*SUMIFS(conditions!$69:$69,conditions!$8:$8,"&lt;="&amp;BI$9,conditions!$9:$9,"&gt;="&amp;BI$9)*SUMIFS(conditions!$72:$72,conditions!$8:$8,"&lt;="&amp;BI$9,conditions!$9:$9,"&gt;="&amp;BI$9)</f>
        <v>317.25000000000006</v>
      </c>
      <c r="BJ106" s="37">
        <f>BI106-BJ88-BJ97+BJ16*SUMIFS(conditions!$69:$69,conditions!$8:$8,"&lt;="&amp;BJ$9,conditions!$9:$9,"&gt;="&amp;BJ$9)*SUMIFS(conditions!$72:$72,conditions!$8:$8,"&lt;="&amp;BJ$9,conditions!$9:$9,"&gt;="&amp;BJ$9)</f>
        <v>317.25000000000006</v>
      </c>
      <c r="BK106" s="37">
        <f>BJ106-BK88-BK97+BK16*SUMIFS(conditions!$69:$69,conditions!$8:$8,"&lt;="&amp;BK$9,conditions!$9:$9,"&gt;="&amp;BK$9)*SUMIFS(conditions!$72:$72,conditions!$8:$8,"&lt;="&amp;BK$9,conditions!$9:$9,"&gt;="&amp;BK$9)</f>
        <v>351.00000000000006</v>
      </c>
      <c r="BL106" s="37">
        <f>BK106-BL88-BL97+BL16*SUMIFS(conditions!$69:$69,conditions!$8:$8,"&lt;="&amp;BL$9,conditions!$9:$9,"&gt;="&amp;BL$9)*SUMIFS(conditions!$72:$72,conditions!$8:$8,"&lt;="&amp;BL$9,conditions!$9:$9,"&gt;="&amp;BL$9)</f>
        <v>357.75000000000006</v>
      </c>
      <c r="BM106" s="37">
        <f>BL106-BM88-BM97+BM16*SUMIFS(conditions!$69:$69,conditions!$8:$8,"&lt;="&amp;BM$9,conditions!$9:$9,"&gt;="&amp;BM$9)*SUMIFS(conditions!$72:$72,conditions!$8:$8,"&lt;="&amp;BM$9,conditions!$9:$9,"&gt;="&amp;BM$9)</f>
        <v>364.50000000000006</v>
      </c>
      <c r="BN106" s="37">
        <f>BM106-BN88-BN97+BN16*SUMIFS(conditions!$69:$69,conditions!$8:$8,"&lt;="&amp;BN$9,conditions!$9:$9,"&gt;="&amp;BN$9)*SUMIFS(conditions!$72:$72,conditions!$8:$8,"&lt;="&amp;BN$9,conditions!$9:$9,"&gt;="&amp;BN$9)</f>
        <v>371.25000000000006</v>
      </c>
      <c r="BO106" s="37">
        <f>BN106-BO88-BO97+BO16*SUMIFS(conditions!$69:$69,conditions!$8:$8,"&lt;="&amp;BO$9,conditions!$9:$9,"&gt;="&amp;BO$9)*SUMIFS(conditions!$72:$72,conditions!$8:$8,"&lt;="&amp;BO$9,conditions!$9:$9,"&gt;="&amp;BO$9)</f>
        <v>371.25000000000006</v>
      </c>
      <c r="BP106" s="37">
        <f>BO106-BP88-BP97+BP16*SUMIFS(conditions!$69:$69,conditions!$8:$8,"&lt;="&amp;BP$9,conditions!$9:$9,"&gt;="&amp;BP$9)*SUMIFS(conditions!$72:$72,conditions!$8:$8,"&lt;="&amp;BP$9,conditions!$9:$9,"&gt;="&amp;BP$9)</f>
        <v>337.50000000000006</v>
      </c>
      <c r="BQ106" s="37">
        <f>BP106-BQ88-BQ97+BQ16*SUMIFS(conditions!$69:$69,conditions!$8:$8,"&lt;="&amp;BQ$9,conditions!$9:$9,"&gt;="&amp;BQ$9)*SUMIFS(conditions!$72:$72,conditions!$8:$8,"&lt;="&amp;BQ$9,conditions!$9:$9,"&gt;="&amp;BQ$9)</f>
        <v>337.50000000000006</v>
      </c>
      <c r="BR106" s="37">
        <f>BQ106-BR88-BR97+BR16*SUMIFS(conditions!$69:$69,conditions!$8:$8,"&lt;="&amp;BR$9,conditions!$9:$9,"&gt;="&amp;BR$9)*SUMIFS(conditions!$72:$72,conditions!$8:$8,"&lt;="&amp;BR$9,conditions!$9:$9,"&gt;="&amp;BR$9)</f>
        <v>371.25000000000006</v>
      </c>
      <c r="BS106" s="37">
        <f>BR106-BS88-BS97+BS16*SUMIFS(conditions!$69:$69,conditions!$8:$8,"&lt;="&amp;BS$9,conditions!$9:$9,"&gt;="&amp;BS$9)*SUMIFS(conditions!$72:$72,conditions!$8:$8,"&lt;="&amp;BS$9,conditions!$9:$9,"&gt;="&amp;BS$9)</f>
        <v>371.25000000000006</v>
      </c>
      <c r="BT106" s="37">
        <f>BS106-BT88-BT97+BT16*SUMIFS(conditions!$69:$69,conditions!$8:$8,"&lt;="&amp;BT$9,conditions!$9:$9,"&gt;="&amp;BT$9)*SUMIFS(conditions!$72:$72,conditions!$8:$8,"&lt;="&amp;BT$9,conditions!$9:$9,"&gt;="&amp;BT$9)</f>
        <v>371.25000000000006</v>
      </c>
      <c r="BU106" s="37">
        <f>BT106-BU88-BU97+BU16*SUMIFS(conditions!$69:$69,conditions!$8:$8,"&lt;="&amp;BU$9,conditions!$9:$9,"&gt;="&amp;BU$9)*SUMIFS(conditions!$72:$72,conditions!$8:$8,"&lt;="&amp;BU$9,conditions!$9:$9,"&gt;="&amp;BU$9)</f>
        <v>371.25000000000006</v>
      </c>
      <c r="BV106" s="37">
        <f>BU106-BV88-BV97+BV16*SUMIFS(conditions!$69:$69,conditions!$8:$8,"&lt;="&amp;BV$9,conditions!$9:$9,"&gt;="&amp;BV$9)*SUMIFS(conditions!$72:$72,conditions!$8:$8,"&lt;="&amp;BV$9,conditions!$9:$9,"&gt;="&amp;BV$9)</f>
        <v>371.25000000000006</v>
      </c>
      <c r="BW106" s="37">
        <f>BV106-BW88-BW97+BW16*SUMIFS(conditions!$69:$69,conditions!$8:$8,"&lt;="&amp;BW$9,conditions!$9:$9,"&gt;="&amp;BW$9)*SUMIFS(conditions!$72:$72,conditions!$8:$8,"&lt;="&amp;BW$9,conditions!$9:$9,"&gt;="&amp;BW$9)</f>
        <v>337.50000000000006</v>
      </c>
      <c r="BX106" s="37">
        <f>BW106-BX88-BX97+BX16*SUMIFS(conditions!$69:$69,conditions!$8:$8,"&lt;="&amp;BX$9,conditions!$9:$9,"&gt;="&amp;BX$9)*SUMIFS(conditions!$72:$72,conditions!$8:$8,"&lt;="&amp;BX$9,conditions!$9:$9,"&gt;="&amp;BX$9)</f>
        <v>337.50000000000006</v>
      </c>
      <c r="BY106" s="37">
        <f>BX106-BY88-BY97+BY16*SUMIFS(conditions!$69:$69,conditions!$8:$8,"&lt;="&amp;BY$9,conditions!$9:$9,"&gt;="&amp;BY$9)*SUMIFS(conditions!$72:$72,conditions!$8:$8,"&lt;="&amp;BY$9,conditions!$9:$9,"&gt;="&amp;BY$9)</f>
        <v>371.25000000000006</v>
      </c>
      <c r="BZ106" s="37">
        <f>BY106-BZ88-BZ97+BZ16*SUMIFS(conditions!$69:$69,conditions!$8:$8,"&lt;="&amp;BZ$9,conditions!$9:$9,"&gt;="&amp;BZ$9)*SUMIFS(conditions!$72:$72,conditions!$8:$8,"&lt;="&amp;BZ$9,conditions!$9:$9,"&gt;="&amp;BZ$9)</f>
        <v>371.25000000000006</v>
      </c>
      <c r="CA106" s="37">
        <f>BZ106-CA88-CA97+CA16*SUMIFS(conditions!$69:$69,conditions!$8:$8,"&lt;="&amp;CA$9,conditions!$9:$9,"&gt;="&amp;CA$9)*SUMIFS(conditions!$72:$72,conditions!$8:$8,"&lt;="&amp;CA$9,conditions!$9:$9,"&gt;="&amp;CA$9)</f>
        <v>371.25000000000006</v>
      </c>
      <c r="CB106" s="37">
        <f>CA106-CB88-CB97+CB16*SUMIFS(conditions!$69:$69,conditions!$8:$8,"&lt;="&amp;CB$9,conditions!$9:$9,"&gt;="&amp;CB$9)*SUMIFS(conditions!$72:$72,conditions!$8:$8,"&lt;="&amp;CB$9,conditions!$9:$9,"&gt;="&amp;CB$9)</f>
        <v>371.25000000000006</v>
      </c>
      <c r="CC106" s="37">
        <f>CB106-CC88-CC97+CC16*SUMIFS(conditions!$69:$69,conditions!$8:$8,"&lt;="&amp;CC$9,conditions!$9:$9,"&gt;="&amp;CC$9)*SUMIFS(conditions!$72:$72,conditions!$8:$8,"&lt;="&amp;CC$9,conditions!$9:$9,"&gt;="&amp;CC$9)</f>
        <v>371.25000000000006</v>
      </c>
      <c r="CD106" s="37">
        <f>CC106-CD88-CD97+CD16*SUMIFS(conditions!$69:$69,conditions!$8:$8,"&lt;="&amp;CD$9,conditions!$9:$9,"&gt;="&amp;CD$9)*SUMIFS(conditions!$72:$72,conditions!$8:$8,"&lt;="&amp;CD$9,conditions!$9:$9,"&gt;="&amp;CD$9)</f>
        <v>337.50000000000006</v>
      </c>
      <c r="CE106" s="37">
        <f>CD106-CE88-CE97+CE16*SUMIFS(conditions!$69:$69,conditions!$8:$8,"&lt;="&amp;CE$9,conditions!$9:$9,"&gt;="&amp;CE$9)*SUMIFS(conditions!$72:$72,conditions!$8:$8,"&lt;="&amp;CE$9,conditions!$9:$9,"&gt;="&amp;CE$9)</f>
        <v>337.50000000000006</v>
      </c>
      <c r="CF106" s="37">
        <f>CE106-CF88-CF97+CF16*SUMIFS(conditions!$69:$69,conditions!$8:$8,"&lt;="&amp;CF$9,conditions!$9:$9,"&gt;="&amp;CF$9)*SUMIFS(conditions!$72:$72,conditions!$8:$8,"&lt;="&amp;CF$9,conditions!$9:$9,"&gt;="&amp;CF$9)</f>
        <v>360.00000000000006</v>
      </c>
      <c r="CG106" s="37">
        <f>CF106-CG88-CG97+CG16*SUMIFS(conditions!$69:$69,conditions!$8:$8,"&lt;="&amp;CG$9,conditions!$9:$9,"&gt;="&amp;CG$9)*SUMIFS(conditions!$72:$72,conditions!$8:$8,"&lt;="&amp;CG$9,conditions!$9:$9,"&gt;="&amp;CG$9)</f>
        <v>348.75000000000006</v>
      </c>
      <c r="CH106" s="37">
        <f>CG106-CH88-CH97+CH16*SUMIFS(conditions!$69:$69,conditions!$8:$8,"&lt;="&amp;CH$9,conditions!$9:$9,"&gt;="&amp;CH$9)*SUMIFS(conditions!$72:$72,conditions!$8:$8,"&lt;="&amp;CH$9,conditions!$9:$9,"&gt;="&amp;CH$9)</f>
        <v>337.50000000000006</v>
      </c>
      <c r="CI106" s="37">
        <f>CH106-CI88-CI97+CI16*SUMIFS(conditions!$69:$69,conditions!$8:$8,"&lt;="&amp;CI$9,conditions!$9:$9,"&gt;="&amp;CI$9)*SUMIFS(conditions!$72:$72,conditions!$8:$8,"&lt;="&amp;CI$9,conditions!$9:$9,"&gt;="&amp;CI$9)</f>
        <v>326.25000000000006</v>
      </c>
      <c r="CJ106" s="37">
        <f>CI106-CJ88-CJ97+CJ16*SUMIFS(conditions!$69:$69,conditions!$8:$8,"&lt;="&amp;CJ$9,conditions!$9:$9,"&gt;="&amp;CJ$9)*SUMIFS(conditions!$72:$72,conditions!$8:$8,"&lt;="&amp;CJ$9,conditions!$9:$9,"&gt;="&amp;CJ$9)</f>
        <v>315.00000000000006</v>
      </c>
      <c r="CK106" s="37">
        <f>CJ106-CK88-CK97+CK16*SUMIFS(conditions!$69:$69,conditions!$8:$8,"&lt;="&amp;CK$9,conditions!$9:$9,"&gt;="&amp;CK$9)*SUMIFS(conditions!$72:$72,conditions!$8:$8,"&lt;="&amp;CK$9,conditions!$9:$9,"&gt;="&amp;CK$9)</f>
        <v>281.25000000000006</v>
      </c>
      <c r="CL106" s="37">
        <f>CK106-CL88-CL97+CL16*SUMIFS(conditions!$69:$69,conditions!$8:$8,"&lt;="&amp;CL$9,conditions!$9:$9,"&gt;="&amp;CL$9)*SUMIFS(conditions!$72:$72,conditions!$8:$8,"&lt;="&amp;CL$9,conditions!$9:$9,"&gt;="&amp;CL$9)</f>
        <v>281.25000000000006</v>
      </c>
      <c r="CM106" s="37">
        <f>CL106-CM88-CM97+CM16*SUMIFS(conditions!$69:$69,conditions!$8:$8,"&lt;="&amp;CM$9,conditions!$9:$9,"&gt;="&amp;CM$9)*SUMIFS(conditions!$72:$72,conditions!$8:$8,"&lt;="&amp;CM$9,conditions!$9:$9,"&gt;="&amp;CM$9)</f>
        <v>303.75000000000006</v>
      </c>
      <c r="CN106" s="37">
        <f>CM106-CN88-CN97+CN16*SUMIFS(conditions!$69:$69,conditions!$8:$8,"&lt;="&amp;CN$9,conditions!$9:$9,"&gt;="&amp;CN$9)*SUMIFS(conditions!$72:$72,conditions!$8:$8,"&lt;="&amp;CN$9,conditions!$9:$9,"&gt;="&amp;CN$9)</f>
        <v>292.50000000000006</v>
      </c>
      <c r="CO106" s="37">
        <f>CN106-CO88-CO97+CO16*SUMIFS(conditions!$69:$69,conditions!$8:$8,"&lt;="&amp;CO$9,conditions!$9:$9,"&gt;="&amp;CO$9)*SUMIFS(conditions!$72:$72,conditions!$8:$8,"&lt;="&amp;CO$9,conditions!$9:$9,"&gt;="&amp;CO$9)</f>
        <v>281.25000000000006</v>
      </c>
      <c r="CP106" s="37">
        <f>CO106-CP88-CP97+CP16*SUMIFS(conditions!$69:$69,conditions!$8:$8,"&lt;="&amp;CP$9,conditions!$9:$9,"&gt;="&amp;CP$9)*SUMIFS(conditions!$72:$72,conditions!$8:$8,"&lt;="&amp;CP$9,conditions!$9:$9,"&gt;="&amp;CP$9)</f>
        <v>270.00000000000006</v>
      </c>
      <c r="CQ106" s="37">
        <f>CP106-CQ88-CQ97+CQ16*SUMIFS(conditions!$69:$69,conditions!$8:$8,"&lt;="&amp;CQ$9,conditions!$9:$9,"&gt;="&amp;CQ$9)*SUMIFS(conditions!$72:$72,conditions!$8:$8,"&lt;="&amp;CQ$9,conditions!$9:$9,"&gt;="&amp;CQ$9)</f>
        <v>258.75000000000006</v>
      </c>
      <c r="CR106" s="37">
        <f>CQ106-CR88-CR97+CR16*SUMIFS(conditions!$69:$69,conditions!$8:$8,"&lt;="&amp;CR$9,conditions!$9:$9,"&gt;="&amp;CR$9)*SUMIFS(conditions!$72:$72,conditions!$8:$8,"&lt;="&amp;CR$9,conditions!$9:$9,"&gt;="&amp;CR$9)</f>
        <v>225.00000000000006</v>
      </c>
      <c r="CS106" s="37">
        <f>CR106-CS88-CS97+CS16*SUMIFS(conditions!$69:$69,conditions!$8:$8,"&lt;="&amp;CS$9,conditions!$9:$9,"&gt;="&amp;CS$9)*SUMIFS(conditions!$72:$72,conditions!$8:$8,"&lt;="&amp;CS$9,conditions!$9:$9,"&gt;="&amp;CS$9)</f>
        <v>225.00000000000006</v>
      </c>
      <c r="CT106" s="37">
        <f>CS106-CT88-CT97+CT16*SUMIFS(conditions!$69:$69,conditions!$8:$8,"&lt;="&amp;CT$9,conditions!$9:$9,"&gt;="&amp;CT$9)*SUMIFS(conditions!$72:$72,conditions!$8:$8,"&lt;="&amp;CT$9,conditions!$9:$9,"&gt;="&amp;CT$9)</f>
        <v>247.50000000000006</v>
      </c>
      <c r="CU106" s="37">
        <f>CT106-CU88-CU97+CU16*SUMIFS(conditions!$69:$69,conditions!$8:$8,"&lt;="&amp;CU$9,conditions!$9:$9,"&gt;="&amp;CU$9)*SUMIFS(conditions!$72:$72,conditions!$8:$8,"&lt;="&amp;CU$9,conditions!$9:$9,"&gt;="&amp;CU$9)</f>
        <v>247.50000000000006</v>
      </c>
      <c r="CV106" s="37">
        <f>CU106-CV88-CV97+CV16*SUMIFS(conditions!$69:$69,conditions!$8:$8,"&lt;="&amp;CV$9,conditions!$9:$9,"&gt;="&amp;CV$9)*SUMIFS(conditions!$72:$72,conditions!$8:$8,"&lt;="&amp;CV$9,conditions!$9:$9,"&gt;="&amp;CV$9)</f>
        <v>247.50000000000006</v>
      </c>
      <c r="CW106" s="37">
        <f>CV106-CW88-CW97+CW16*SUMIFS(conditions!$69:$69,conditions!$8:$8,"&lt;="&amp;CW$9,conditions!$9:$9,"&gt;="&amp;CW$9)*SUMIFS(conditions!$72:$72,conditions!$8:$8,"&lt;="&amp;CW$9,conditions!$9:$9,"&gt;="&amp;CW$9)</f>
        <v>247.50000000000006</v>
      </c>
      <c r="CX106" s="37">
        <f>CW106-CX88-CX97+CX16*SUMIFS(conditions!$69:$69,conditions!$8:$8,"&lt;="&amp;CX$9,conditions!$9:$9,"&gt;="&amp;CX$9)*SUMIFS(conditions!$72:$72,conditions!$8:$8,"&lt;="&amp;CX$9,conditions!$9:$9,"&gt;="&amp;CX$9)</f>
        <v>247.50000000000006</v>
      </c>
      <c r="CY106" s="37">
        <f>CX106-CY88-CY97+CY16*SUMIFS(conditions!$69:$69,conditions!$8:$8,"&lt;="&amp;CY$9,conditions!$9:$9,"&gt;="&amp;CY$9)*SUMIFS(conditions!$72:$72,conditions!$8:$8,"&lt;="&amp;CY$9,conditions!$9:$9,"&gt;="&amp;CY$9)</f>
        <v>225.00000000000006</v>
      </c>
      <c r="CZ106" s="37">
        <f>CY106-CZ88-CZ97+CZ16*SUMIFS(conditions!$69:$69,conditions!$8:$8,"&lt;="&amp;CZ$9,conditions!$9:$9,"&gt;="&amp;CZ$9)*SUMIFS(conditions!$72:$72,conditions!$8:$8,"&lt;="&amp;CZ$9,conditions!$9:$9,"&gt;="&amp;CZ$9)</f>
        <v>225.00000000000006</v>
      </c>
      <c r="DA106" s="37">
        <f>CZ106-DA88-DA97+DA16*SUMIFS(conditions!$69:$69,conditions!$8:$8,"&lt;="&amp;DA$9,conditions!$9:$9,"&gt;="&amp;DA$9)*SUMIFS(conditions!$72:$72,conditions!$8:$8,"&lt;="&amp;DA$9,conditions!$9:$9,"&gt;="&amp;DA$9)</f>
        <v>247.50000000000006</v>
      </c>
      <c r="DB106" s="37">
        <f>DA106-DB88-DB97+DB16*SUMIFS(conditions!$69:$69,conditions!$8:$8,"&lt;="&amp;DB$9,conditions!$9:$9,"&gt;="&amp;DB$9)*SUMIFS(conditions!$72:$72,conditions!$8:$8,"&lt;="&amp;DB$9,conditions!$9:$9,"&gt;="&amp;DB$9)</f>
        <v>247.50000000000006</v>
      </c>
      <c r="DC106" s="37">
        <f>DB106-DC88-DC97+DC16*SUMIFS(conditions!$69:$69,conditions!$8:$8,"&lt;="&amp;DC$9,conditions!$9:$9,"&gt;="&amp;DC$9)*SUMIFS(conditions!$72:$72,conditions!$8:$8,"&lt;="&amp;DC$9,conditions!$9:$9,"&gt;="&amp;DC$9)</f>
        <v>247.50000000000006</v>
      </c>
      <c r="DD106" s="37">
        <f>DC106-DD88-DD97+DD16*SUMIFS(conditions!$69:$69,conditions!$8:$8,"&lt;="&amp;DD$9,conditions!$9:$9,"&gt;="&amp;DD$9)*SUMIFS(conditions!$72:$72,conditions!$8:$8,"&lt;="&amp;DD$9,conditions!$9:$9,"&gt;="&amp;DD$9)</f>
        <v>247.50000000000006</v>
      </c>
      <c r="DE106" s="37">
        <f>DD106-DE88-DE97+DE16*SUMIFS(conditions!$69:$69,conditions!$8:$8,"&lt;="&amp;DE$9,conditions!$9:$9,"&gt;="&amp;DE$9)*SUMIFS(conditions!$72:$72,conditions!$8:$8,"&lt;="&amp;DE$9,conditions!$9:$9,"&gt;="&amp;DE$9)</f>
        <v>247.50000000000006</v>
      </c>
      <c r="DF106" s="37">
        <f>DE106-DF88-DF97+DF16*SUMIFS(conditions!$69:$69,conditions!$8:$8,"&lt;="&amp;DF$9,conditions!$9:$9,"&gt;="&amp;DF$9)*SUMIFS(conditions!$72:$72,conditions!$8:$8,"&lt;="&amp;DF$9,conditions!$9:$9,"&gt;="&amp;DF$9)</f>
        <v>225.00000000000006</v>
      </c>
      <c r="DG106" s="37">
        <f>DF106-DG88-DG97+DG16*SUMIFS(conditions!$69:$69,conditions!$8:$8,"&lt;="&amp;DG$9,conditions!$9:$9,"&gt;="&amp;DG$9)*SUMIFS(conditions!$72:$72,conditions!$8:$8,"&lt;="&amp;DG$9,conditions!$9:$9,"&gt;="&amp;DG$9)</f>
        <v>225.00000000000006</v>
      </c>
      <c r="DH106" s="37">
        <f>DG106-DH88-DH97+DH16*SUMIFS(conditions!$69:$69,conditions!$8:$8,"&lt;="&amp;DH$9,conditions!$9:$9,"&gt;="&amp;DH$9)*SUMIFS(conditions!$72:$72,conditions!$8:$8,"&lt;="&amp;DH$9,conditions!$9:$9,"&gt;="&amp;DH$9)</f>
        <v>247.50000000000006</v>
      </c>
      <c r="DI106" s="37">
        <f>DH106-DI88-DI97+DI16*SUMIFS(conditions!$69:$69,conditions!$8:$8,"&lt;="&amp;DI$9,conditions!$9:$9,"&gt;="&amp;DI$9)*SUMIFS(conditions!$72:$72,conditions!$8:$8,"&lt;="&amp;DI$9,conditions!$9:$9,"&gt;="&amp;DI$9)</f>
        <v>247.27500000000006</v>
      </c>
      <c r="DJ106" s="37">
        <f>DI106-DJ88-DJ97+DJ16*SUMIFS(conditions!$69:$69,conditions!$8:$8,"&lt;="&amp;DJ$9,conditions!$9:$9,"&gt;="&amp;DJ$9)*SUMIFS(conditions!$72:$72,conditions!$8:$8,"&lt;="&amp;DJ$9,conditions!$9:$9,"&gt;="&amp;DJ$9)</f>
        <v>247.05000000000007</v>
      </c>
      <c r="DK106" s="37">
        <f>DJ106-DK88-DK97+DK16*SUMIFS(conditions!$69:$69,conditions!$8:$8,"&lt;="&amp;DK$9,conditions!$9:$9,"&gt;="&amp;DK$9)*SUMIFS(conditions!$72:$72,conditions!$8:$8,"&lt;="&amp;DK$9,conditions!$9:$9,"&gt;="&amp;DK$9)</f>
        <v>246.82500000000007</v>
      </c>
      <c r="DL106" s="37">
        <f>DK106-DL88-DL97+DL16*SUMIFS(conditions!$69:$69,conditions!$8:$8,"&lt;="&amp;DL$9,conditions!$9:$9,"&gt;="&amp;DL$9)*SUMIFS(conditions!$72:$72,conditions!$8:$8,"&lt;="&amp;DL$9,conditions!$9:$9,"&gt;="&amp;DL$9)</f>
        <v>246.60000000000008</v>
      </c>
      <c r="DM106" s="37">
        <f>DL106-DM88-DM97+DM16*SUMIFS(conditions!$69:$69,conditions!$8:$8,"&lt;="&amp;DM$9,conditions!$9:$9,"&gt;="&amp;DM$9)*SUMIFS(conditions!$72:$72,conditions!$8:$8,"&lt;="&amp;DM$9,conditions!$9:$9,"&gt;="&amp;DM$9)</f>
        <v>224.10000000000008</v>
      </c>
      <c r="DN106" s="37">
        <f>DM106-DN88-DN97+DN16*SUMIFS(conditions!$69:$69,conditions!$8:$8,"&lt;="&amp;DN$9,conditions!$9:$9,"&gt;="&amp;DN$9)*SUMIFS(conditions!$72:$72,conditions!$8:$8,"&lt;="&amp;DN$9,conditions!$9:$9,"&gt;="&amp;DN$9)</f>
        <v>224.10000000000008</v>
      </c>
      <c r="DO106" s="37">
        <f>DN106-DO88-DO97+DO16*SUMIFS(conditions!$69:$69,conditions!$8:$8,"&lt;="&amp;DO$9,conditions!$9:$9,"&gt;="&amp;DO$9)*SUMIFS(conditions!$72:$72,conditions!$8:$8,"&lt;="&amp;DO$9,conditions!$9:$9,"&gt;="&amp;DO$9)</f>
        <v>246.37500000000009</v>
      </c>
      <c r="DP106" s="37">
        <f>DO106-DP88-DP97+DP16*SUMIFS(conditions!$69:$69,conditions!$8:$8,"&lt;="&amp;DP$9,conditions!$9:$9,"&gt;="&amp;DP$9)*SUMIFS(conditions!$72:$72,conditions!$8:$8,"&lt;="&amp;DP$9,conditions!$9:$9,"&gt;="&amp;DP$9)</f>
        <v>246.15000000000009</v>
      </c>
      <c r="DQ106" s="37">
        <f>DP106-DQ88-DQ97+DQ16*SUMIFS(conditions!$69:$69,conditions!$8:$8,"&lt;="&amp;DQ$9,conditions!$9:$9,"&gt;="&amp;DQ$9)*SUMIFS(conditions!$72:$72,conditions!$8:$8,"&lt;="&amp;DQ$9,conditions!$9:$9,"&gt;="&amp;DQ$9)</f>
        <v>245.9250000000001</v>
      </c>
      <c r="DR106" s="37">
        <f>DQ106-DR88-DR97+DR16*SUMIFS(conditions!$69:$69,conditions!$8:$8,"&lt;="&amp;DR$9,conditions!$9:$9,"&gt;="&amp;DR$9)*SUMIFS(conditions!$72:$72,conditions!$8:$8,"&lt;="&amp;DR$9,conditions!$9:$9,"&gt;="&amp;DR$9)</f>
        <v>245.7000000000001</v>
      </c>
      <c r="DS106" s="37">
        <f>DR106-DS88-DS97+DS16*SUMIFS(conditions!$69:$69,conditions!$8:$8,"&lt;="&amp;DS$9,conditions!$9:$9,"&gt;="&amp;DS$9)*SUMIFS(conditions!$72:$72,conditions!$8:$8,"&lt;="&amp;DS$9,conditions!$9:$9,"&gt;="&amp;DS$9)</f>
        <v>245.47500000000011</v>
      </c>
      <c r="DT106" s="37">
        <f>DS106-DT88-DT97+DT16*SUMIFS(conditions!$69:$69,conditions!$8:$8,"&lt;="&amp;DT$9,conditions!$9:$9,"&gt;="&amp;DT$9)*SUMIFS(conditions!$72:$72,conditions!$8:$8,"&lt;="&amp;DT$9,conditions!$9:$9,"&gt;="&amp;DT$9)</f>
        <v>222.97500000000011</v>
      </c>
      <c r="DU106" s="37">
        <f>DT106-DU88-DU97+DU16*SUMIFS(conditions!$69:$69,conditions!$8:$8,"&lt;="&amp;DU$9,conditions!$9:$9,"&gt;="&amp;DU$9)*SUMIFS(conditions!$72:$72,conditions!$8:$8,"&lt;="&amp;DU$9,conditions!$9:$9,"&gt;="&amp;DU$9)</f>
        <v>222.97500000000011</v>
      </c>
      <c r="DV106" s="37">
        <f>DU106-DV88-DV97+DV16*SUMIFS(conditions!$69:$69,conditions!$8:$8,"&lt;="&amp;DV$9,conditions!$9:$9,"&gt;="&amp;DV$9)*SUMIFS(conditions!$72:$72,conditions!$8:$8,"&lt;="&amp;DV$9,conditions!$9:$9,"&gt;="&amp;DV$9)</f>
        <v>245.25000000000011</v>
      </c>
      <c r="DW106" s="37">
        <f>DV106-DW88-DW97+DW16*SUMIFS(conditions!$69:$69,conditions!$8:$8,"&lt;="&amp;DW$9,conditions!$9:$9,"&gt;="&amp;DW$9)*SUMIFS(conditions!$72:$72,conditions!$8:$8,"&lt;="&amp;DW$9,conditions!$9:$9,"&gt;="&amp;DW$9)</f>
        <v>245.02500000000012</v>
      </c>
      <c r="DX106" s="37">
        <f>DW106-DX88-DX97+DX16*SUMIFS(conditions!$69:$69,conditions!$8:$8,"&lt;="&amp;DX$9,conditions!$9:$9,"&gt;="&amp;DX$9)*SUMIFS(conditions!$72:$72,conditions!$8:$8,"&lt;="&amp;DX$9,conditions!$9:$9,"&gt;="&amp;DX$9)</f>
        <v>245.02500000000012</v>
      </c>
      <c r="DY106" s="37">
        <f>DX106-DY88-DY97+DY16*SUMIFS(conditions!$69:$69,conditions!$8:$8,"&lt;="&amp;DY$9,conditions!$9:$9,"&gt;="&amp;DY$9)*SUMIFS(conditions!$72:$72,conditions!$8:$8,"&lt;="&amp;DY$9,conditions!$9:$9,"&gt;="&amp;DY$9)</f>
        <v>245.02500000000012</v>
      </c>
      <c r="DZ106" s="37">
        <f>DY106-DZ88-DZ97+DZ16*SUMIFS(conditions!$69:$69,conditions!$8:$8,"&lt;="&amp;DZ$9,conditions!$9:$9,"&gt;="&amp;DZ$9)*SUMIFS(conditions!$72:$72,conditions!$8:$8,"&lt;="&amp;DZ$9,conditions!$9:$9,"&gt;="&amp;DZ$9)</f>
        <v>245.02500000000012</v>
      </c>
      <c r="EA106" s="37">
        <f>DZ106-EA88-EA97+EA16*SUMIFS(conditions!$69:$69,conditions!$8:$8,"&lt;="&amp;EA$9,conditions!$9:$9,"&gt;="&amp;EA$9)*SUMIFS(conditions!$72:$72,conditions!$8:$8,"&lt;="&amp;EA$9,conditions!$9:$9,"&gt;="&amp;EA$9)</f>
        <v>222.75000000000011</v>
      </c>
      <c r="EB106" s="37">
        <f>EA106-EB88-EB97+EB16*SUMIFS(conditions!$69:$69,conditions!$8:$8,"&lt;="&amp;EB$9,conditions!$9:$9,"&gt;="&amp;EB$9)*SUMIFS(conditions!$72:$72,conditions!$8:$8,"&lt;="&amp;EB$9,conditions!$9:$9,"&gt;="&amp;EB$9)</f>
        <v>222.75000000000011</v>
      </c>
      <c r="EC106" s="37">
        <f>EB106-EC88-EC97+EC16*SUMIFS(conditions!$69:$69,conditions!$8:$8,"&lt;="&amp;EC$9,conditions!$9:$9,"&gt;="&amp;EC$9)*SUMIFS(conditions!$72:$72,conditions!$8:$8,"&lt;="&amp;EC$9,conditions!$9:$9,"&gt;="&amp;EC$9)</f>
        <v>245.02500000000012</v>
      </c>
      <c r="ED106" s="37">
        <f>EC106-ED88-ED97+ED16*SUMIFS(conditions!$69:$69,conditions!$8:$8,"&lt;="&amp;ED$9,conditions!$9:$9,"&gt;="&amp;ED$9)*SUMIFS(conditions!$72:$72,conditions!$8:$8,"&lt;="&amp;ED$9,conditions!$9:$9,"&gt;="&amp;ED$9)</f>
        <v>245.02500000000012</v>
      </c>
      <c r="EE106" s="37">
        <f>ED106-EE88-EE97+EE16*SUMIFS(conditions!$69:$69,conditions!$8:$8,"&lt;="&amp;EE$9,conditions!$9:$9,"&gt;="&amp;EE$9)*SUMIFS(conditions!$72:$72,conditions!$8:$8,"&lt;="&amp;EE$9,conditions!$9:$9,"&gt;="&amp;EE$9)</f>
        <v>245.02500000000012</v>
      </c>
      <c r="EF106" s="37">
        <f>EE106-EF88-EF97+EF16*SUMIFS(conditions!$69:$69,conditions!$8:$8,"&lt;="&amp;EF$9,conditions!$9:$9,"&gt;="&amp;EF$9)*SUMIFS(conditions!$72:$72,conditions!$8:$8,"&lt;="&amp;EF$9,conditions!$9:$9,"&gt;="&amp;EF$9)</f>
        <v>245.02500000000012</v>
      </c>
      <c r="EG106" s="37">
        <f>EF106-EG88-EG97+EG16*SUMIFS(conditions!$69:$69,conditions!$8:$8,"&lt;="&amp;EG$9,conditions!$9:$9,"&gt;="&amp;EG$9)*SUMIFS(conditions!$72:$72,conditions!$8:$8,"&lt;="&amp;EG$9,conditions!$9:$9,"&gt;="&amp;EG$9)</f>
        <v>245.02500000000012</v>
      </c>
      <c r="EH106" s="37">
        <f>EG106-EH88-EH97+EH16*SUMIFS(conditions!$69:$69,conditions!$8:$8,"&lt;="&amp;EH$9,conditions!$9:$9,"&gt;="&amp;EH$9)*SUMIFS(conditions!$72:$72,conditions!$8:$8,"&lt;="&amp;EH$9,conditions!$9:$9,"&gt;="&amp;EH$9)</f>
        <v>222.75000000000011</v>
      </c>
      <c r="EI106" s="37">
        <f>EH106-EI88-EI97+EI16*SUMIFS(conditions!$69:$69,conditions!$8:$8,"&lt;="&amp;EI$9,conditions!$9:$9,"&gt;="&amp;EI$9)*SUMIFS(conditions!$72:$72,conditions!$8:$8,"&lt;="&amp;EI$9,conditions!$9:$9,"&gt;="&amp;EI$9)</f>
        <v>222.75000000000011</v>
      </c>
      <c r="EJ106" s="37">
        <f>EI106-EJ88-EJ97+EJ16*SUMIFS(conditions!$69:$69,conditions!$8:$8,"&lt;="&amp;EJ$9,conditions!$9:$9,"&gt;="&amp;EJ$9)*SUMIFS(conditions!$72:$72,conditions!$8:$8,"&lt;="&amp;EJ$9,conditions!$9:$9,"&gt;="&amp;EJ$9)</f>
        <v>245.02500000000012</v>
      </c>
      <c r="EK106" s="37">
        <f>EJ106-EK88-EK97+EK16*SUMIFS(conditions!$69:$69,conditions!$8:$8,"&lt;="&amp;EK$9,conditions!$9:$9,"&gt;="&amp;EK$9)*SUMIFS(conditions!$72:$72,conditions!$8:$8,"&lt;="&amp;EK$9,conditions!$9:$9,"&gt;="&amp;EK$9)</f>
        <v>245.02500000000012</v>
      </c>
      <c r="EL106" s="37">
        <f>EK106-EL88-EL97+EL16*SUMIFS(conditions!$69:$69,conditions!$8:$8,"&lt;="&amp;EL$9,conditions!$9:$9,"&gt;="&amp;EL$9)*SUMIFS(conditions!$72:$72,conditions!$8:$8,"&lt;="&amp;EL$9,conditions!$9:$9,"&gt;="&amp;EL$9)</f>
        <v>245.02500000000012</v>
      </c>
      <c r="EM106" s="37">
        <f>EL106-EM88-EM97+EM16*SUMIFS(conditions!$69:$69,conditions!$8:$8,"&lt;="&amp;EM$9,conditions!$9:$9,"&gt;="&amp;EM$9)*SUMIFS(conditions!$72:$72,conditions!$8:$8,"&lt;="&amp;EM$9,conditions!$9:$9,"&gt;="&amp;EM$9)</f>
        <v>245.02500000000012</v>
      </c>
      <c r="EN106" s="37">
        <f>EM106-EN88-EN97+EN16*SUMIFS(conditions!$69:$69,conditions!$8:$8,"&lt;="&amp;EN$9,conditions!$9:$9,"&gt;="&amp;EN$9)*SUMIFS(conditions!$72:$72,conditions!$8:$8,"&lt;="&amp;EN$9,conditions!$9:$9,"&gt;="&amp;EN$9)</f>
        <v>249.4800000000001</v>
      </c>
      <c r="EO106" s="37">
        <f>EN106-EO88-EO97+EO16*SUMIFS(conditions!$69:$69,conditions!$8:$8,"&lt;="&amp;EO$9,conditions!$9:$9,"&gt;="&amp;EO$9)*SUMIFS(conditions!$72:$72,conditions!$8:$8,"&lt;="&amp;EO$9,conditions!$9:$9,"&gt;="&amp;EO$9)</f>
        <v>227.2050000000001</v>
      </c>
      <c r="EP106" s="37">
        <f>EO106-EP88-EP97+EP16*SUMIFS(conditions!$69:$69,conditions!$8:$8,"&lt;="&amp;EP$9,conditions!$9:$9,"&gt;="&amp;EP$9)*SUMIFS(conditions!$72:$72,conditions!$8:$8,"&lt;="&amp;EP$9,conditions!$9:$9,"&gt;="&amp;EP$9)</f>
        <v>227.2050000000001</v>
      </c>
      <c r="EQ106" s="37">
        <f>EP106-EQ88-EQ97+EQ16*SUMIFS(conditions!$69:$69,conditions!$8:$8,"&lt;="&amp;EQ$9,conditions!$9:$9,"&gt;="&amp;EQ$9)*SUMIFS(conditions!$72:$72,conditions!$8:$8,"&lt;="&amp;EQ$9,conditions!$9:$9,"&gt;="&amp;EQ$9)</f>
        <v>253.93500000000009</v>
      </c>
      <c r="ER106" s="37">
        <f>EQ106-ER88-ER97+ER16*SUMIFS(conditions!$69:$69,conditions!$8:$8,"&lt;="&amp;ER$9,conditions!$9:$9,"&gt;="&amp;ER$9)*SUMIFS(conditions!$72:$72,conditions!$8:$8,"&lt;="&amp;ER$9,conditions!$9:$9,"&gt;="&amp;ER$9)</f>
        <v>258.3900000000001</v>
      </c>
      <c r="ES106" s="37">
        <f>ER106-ES88-ES97+ES16*SUMIFS(conditions!$69:$69,conditions!$8:$8,"&lt;="&amp;ES$9,conditions!$9:$9,"&gt;="&amp;ES$9)*SUMIFS(conditions!$72:$72,conditions!$8:$8,"&lt;="&amp;ES$9,conditions!$9:$9,"&gt;="&amp;ES$9)</f>
        <v>262.84500000000008</v>
      </c>
      <c r="ET106" s="37">
        <f>ES106-ET88-ET97+ET16*SUMIFS(conditions!$69:$69,conditions!$8:$8,"&lt;="&amp;ET$9,conditions!$9:$9,"&gt;="&amp;ET$9)*SUMIFS(conditions!$72:$72,conditions!$8:$8,"&lt;="&amp;ET$9,conditions!$9:$9,"&gt;="&amp;ET$9)</f>
        <v>267.30000000000007</v>
      </c>
      <c r="EU106" s="37">
        <f>ET106-EU88-EU97+EU16*SUMIFS(conditions!$69:$69,conditions!$8:$8,"&lt;="&amp;EU$9,conditions!$9:$9,"&gt;="&amp;EU$9)*SUMIFS(conditions!$72:$72,conditions!$8:$8,"&lt;="&amp;EU$9,conditions!$9:$9,"&gt;="&amp;EU$9)</f>
        <v>271.75500000000005</v>
      </c>
      <c r="EV106" s="37">
        <f>EU106-EV88-EV97+EV16*SUMIFS(conditions!$69:$69,conditions!$8:$8,"&lt;="&amp;EV$9,conditions!$9:$9,"&gt;="&amp;EV$9)*SUMIFS(conditions!$72:$72,conditions!$8:$8,"&lt;="&amp;EV$9,conditions!$9:$9,"&gt;="&amp;EV$9)</f>
        <v>249.48000000000005</v>
      </c>
      <c r="EW106" s="37">
        <f>EV106-EW88-EW97+EW16*SUMIFS(conditions!$69:$69,conditions!$8:$8,"&lt;="&amp;EW$9,conditions!$9:$9,"&gt;="&amp;EW$9)*SUMIFS(conditions!$72:$72,conditions!$8:$8,"&lt;="&amp;EW$9,conditions!$9:$9,"&gt;="&amp;EW$9)</f>
        <v>249.48000000000005</v>
      </c>
      <c r="EX106" s="37">
        <f>EW106-EX88-EX97+EX16*SUMIFS(conditions!$69:$69,conditions!$8:$8,"&lt;="&amp;EX$9,conditions!$9:$9,"&gt;="&amp;EX$9)*SUMIFS(conditions!$72:$72,conditions!$8:$8,"&lt;="&amp;EX$9,conditions!$9:$9,"&gt;="&amp;EX$9)</f>
        <v>276.21000000000004</v>
      </c>
      <c r="EY106" s="37">
        <f>EX106-EY88-EY97+EY16*SUMIFS(conditions!$69:$69,conditions!$8:$8,"&lt;="&amp;EY$9,conditions!$9:$9,"&gt;="&amp;EY$9)*SUMIFS(conditions!$72:$72,conditions!$8:$8,"&lt;="&amp;EY$9,conditions!$9:$9,"&gt;="&amp;EY$9)</f>
        <v>280.66500000000002</v>
      </c>
      <c r="EZ106" s="37">
        <f>EY106-EZ88-EZ97+EZ16*SUMIFS(conditions!$69:$69,conditions!$8:$8,"&lt;="&amp;EZ$9,conditions!$9:$9,"&gt;="&amp;EZ$9)*SUMIFS(conditions!$72:$72,conditions!$8:$8,"&lt;="&amp;EZ$9,conditions!$9:$9,"&gt;="&amp;EZ$9)</f>
        <v>285.12000000000006</v>
      </c>
      <c r="FA106" s="37">
        <f>EZ106-FA88-FA97+FA16*SUMIFS(conditions!$69:$69,conditions!$8:$8,"&lt;="&amp;FA$9,conditions!$9:$9,"&gt;="&amp;FA$9)*SUMIFS(conditions!$72:$72,conditions!$8:$8,"&lt;="&amp;FA$9,conditions!$9:$9,"&gt;="&amp;FA$9)</f>
        <v>289.5750000000001</v>
      </c>
      <c r="FB106" s="37">
        <f>FA106-FB88-FB97+FB16*SUMIFS(conditions!$69:$69,conditions!$8:$8,"&lt;="&amp;FB$9,conditions!$9:$9,"&gt;="&amp;FB$9)*SUMIFS(conditions!$72:$72,conditions!$8:$8,"&lt;="&amp;FB$9,conditions!$9:$9,"&gt;="&amp;FB$9)</f>
        <v>294.03000000000014</v>
      </c>
      <c r="FC106" s="37">
        <f>FB106-FC88-FC97+FC16*SUMIFS(conditions!$69:$69,conditions!$8:$8,"&lt;="&amp;FC$9,conditions!$9:$9,"&gt;="&amp;FC$9)*SUMIFS(conditions!$72:$72,conditions!$8:$8,"&lt;="&amp;FC$9,conditions!$9:$9,"&gt;="&amp;FC$9)</f>
        <v>267.30000000000013</v>
      </c>
      <c r="FD106" s="37">
        <f>FC106-FD88-FD97+FD16*SUMIFS(conditions!$69:$69,conditions!$8:$8,"&lt;="&amp;FD$9,conditions!$9:$9,"&gt;="&amp;FD$9)*SUMIFS(conditions!$72:$72,conditions!$8:$8,"&lt;="&amp;FD$9,conditions!$9:$9,"&gt;="&amp;FD$9)</f>
        <v>267.30000000000013</v>
      </c>
      <c r="FE106" s="37">
        <f>FD106-FE88-FE97+FE16*SUMIFS(conditions!$69:$69,conditions!$8:$8,"&lt;="&amp;FE$9,conditions!$9:$9,"&gt;="&amp;FE$9)*SUMIFS(conditions!$72:$72,conditions!$8:$8,"&lt;="&amp;FE$9,conditions!$9:$9,"&gt;="&amp;FE$9)</f>
        <v>294.03000000000014</v>
      </c>
      <c r="FF106" s="37">
        <f>FE106-FF88-FF97+FF16*SUMIFS(conditions!$69:$69,conditions!$8:$8,"&lt;="&amp;FF$9,conditions!$9:$9,"&gt;="&amp;FF$9)*SUMIFS(conditions!$72:$72,conditions!$8:$8,"&lt;="&amp;FF$9,conditions!$9:$9,"&gt;="&amp;FF$9)</f>
        <v>294.03000000000014</v>
      </c>
      <c r="FG106" s="37">
        <f>FF106-FG88-FG97+FG16*SUMIFS(conditions!$69:$69,conditions!$8:$8,"&lt;="&amp;FG$9,conditions!$9:$9,"&gt;="&amp;FG$9)*SUMIFS(conditions!$72:$72,conditions!$8:$8,"&lt;="&amp;FG$9,conditions!$9:$9,"&gt;="&amp;FG$9)</f>
        <v>294.03000000000014</v>
      </c>
      <c r="FH106" s="37">
        <f>FG106-FH88-FH97+FH16*SUMIFS(conditions!$69:$69,conditions!$8:$8,"&lt;="&amp;FH$9,conditions!$9:$9,"&gt;="&amp;FH$9)*SUMIFS(conditions!$72:$72,conditions!$8:$8,"&lt;="&amp;FH$9,conditions!$9:$9,"&gt;="&amp;FH$9)</f>
        <v>294.03000000000014</v>
      </c>
      <c r="FI106" s="37">
        <f>FH106-FI88-FI97+FI16*SUMIFS(conditions!$69:$69,conditions!$8:$8,"&lt;="&amp;FI$9,conditions!$9:$9,"&gt;="&amp;FI$9)*SUMIFS(conditions!$72:$72,conditions!$8:$8,"&lt;="&amp;FI$9,conditions!$9:$9,"&gt;="&amp;FI$9)</f>
        <v>294.03000000000014</v>
      </c>
      <c r="FJ106" s="37">
        <f>FI106-FJ88-FJ97+FJ16*SUMIFS(conditions!$69:$69,conditions!$8:$8,"&lt;="&amp;FJ$9,conditions!$9:$9,"&gt;="&amp;FJ$9)*SUMIFS(conditions!$72:$72,conditions!$8:$8,"&lt;="&amp;FJ$9,conditions!$9:$9,"&gt;="&amp;FJ$9)</f>
        <v>267.30000000000013</v>
      </c>
      <c r="FK106" s="37">
        <f>FJ106-FK88-FK97+FK16*SUMIFS(conditions!$69:$69,conditions!$8:$8,"&lt;="&amp;FK$9,conditions!$9:$9,"&gt;="&amp;FK$9)*SUMIFS(conditions!$72:$72,conditions!$8:$8,"&lt;="&amp;FK$9,conditions!$9:$9,"&gt;="&amp;FK$9)</f>
        <v>267.30000000000013</v>
      </c>
      <c r="FL106" s="37">
        <f>FK106-FL88-FL97+FL16*SUMIFS(conditions!$69:$69,conditions!$8:$8,"&lt;="&amp;FL$9,conditions!$9:$9,"&gt;="&amp;FL$9)*SUMIFS(conditions!$72:$72,conditions!$8:$8,"&lt;="&amp;FL$9,conditions!$9:$9,"&gt;="&amp;FL$9)</f>
        <v>294.03000000000014</v>
      </c>
      <c r="FM106" s="37">
        <f>FL106-FM88-FM97+FM16*SUMIFS(conditions!$69:$69,conditions!$8:$8,"&lt;="&amp;FM$9,conditions!$9:$9,"&gt;="&amp;FM$9)*SUMIFS(conditions!$72:$72,conditions!$8:$8,"&lt;="&amp;FM$9,conditions!$9:$9,"&gt;="&amp;FM$9)</f>
        <v>294.03000000000014</v>
      </c>
      <c r="FN106" s="37">
        <f>FM106-FN88-FN97+FN16*SUMIFS(conditions!$69:$69,conditions!$8:$8,"&lt;="&amp;FN$9,conditions!$9:$9,"&gt;="&amp;FN$9)*SUMIFS(conditions!$72:$72,conditions!$8:$8,"&lt;="&amp;FN$9,conditions!$9:$9,"&gt;="&amp;FN$9)</f>
        <v>294.03000000000014</v>
      </c>
      <c r="FO106" s="37">
        <f>FN106-FO88-FO97+FO16*SUMIFS(conditions!$69:$69,conditions!$8:$8,"&lt;="&amp;FO$9,conditions!$9:$9,"&gt;="&amp;FO$9)*SUMIFS(conditions!$72:$72,conditions!$8:$8,"&lt;="&amp;FO$9,conditions!$9:$9,"&gt;="&amp;FO$9)</f>
        <v>294.03000000000014</v>
      </c>
      <c r="FP106" s="37">
        <f>FO106-FP88-FP97+FP16*SUMIFS(conditions!$69:$69,conditions!$8:$8,"&lt;="&amp;FP$9,conditions!$9:$9,"&gt;="&amp;FP$9)*SUMIFS(conditions!$72:$72,conditions!$8:$8,"&lt;="&amp;FP$9,conditions!$9:$9,"&gt;="&amp;FP$9)</f>
        <v>294.03000000000014</v>
      </c>
      <c r="FQ106" s="37">
        <f>FP106-FQ88-FQ97+FQ16*SUMIFS(conditions!$69:$69,conditions!$8:$8,"&lt;="&amp;FQ$9,conditions!$9:$9,"&gt;="&amp;FQ$9)*SUMIFS(conditions!$72:$72,conditions!$8:$8,"&lt;="&amp;FQ$9,conditions!$9:$9,"&gt;="&amp;FQ$9)</f>
        <v>267.30000000000013</v>
      </c>
      <c r="FR106" s="37">
        <f>FQ106-FR88-FR97+FR16*SUMIFS(conditions!$69:$69,conditions!$8:$8,"&lt;="&amp;FR$9,conditions!$9:$9,"&gt;="&amp;FR$9)*SUMIFS(conditions!$72:$72,conditions!$8:$8,"&lt;="&amp;FR$9,conditions!$9:$9,"&gt;="&amp;FR$9)</f>
        <v>267.30000000000013</v>
      </c>
      <c r="FS106" s="37">
        <f>FR106-FS88-FS97+FS16*SUMIFS(conditions!$69:$69,conditions!$8:$8,"&lt;="&amp;FS$9,conditions!$9:$9,"&gt;="&amp;FS$9)*SUMIFS(conditions!$72:$72,conditions!$8:$8,"&lt;="&amp;FS$9,conditions!$9:$9,"&gt;="&amp;FS$9)</f>
        <v>295.36650000000014</v>
      </c>
      <c r="FT106" s="37">
        <f>FS106-FT88-FT97+FT16*SUMIFS(conditions!$69:$69,conditions!$8:$8,"&lt;="&amp;FT$9,conditions!$9:$9,"&gt;="&amp;FT$9)*SUMIFS(conditions!$72:$72,conditions!$8:$8,"&lt;="&amp;FT$9,conditions!$9:$9,"&gt;="&amp;FT$9)</f>
        <v>296.70300000000015</v>
      </c>
      <c r="FU106" s="37">
        <f>FT106-FU88-FU97+FU16*SUMIFS(conditions!$69:$69,conditions!$8:$8,"&lt;="&amp;FU$9,conditions!$9:$9,"&gt;="&amp;FU$9)*SUMIFS(conditions!$72:$72,conditions!$8:$8,"&lt;="&amp;FU$9,conditions!$9:$9,"&gt;="&amp;FU$9)</f>
        <v>298.03950000000015</v>
      </c>
      <c r="FV106" s="37">
        <f>FU106-FV88-FV97+FV16*SUMIFS(conditions!$69:$69,conditions!$8:$8,"&lt;="&amp;FV$9,conditions!$9:$9,"&gt;="&amp;FV$9)*SUMIFS(conditions!$72:$72,conditions!$8:$8,"&lt;="&amp;FV$9,conditions!$9:$9,"&gt;="&amp;FV$9)</f>
        <v>299.37600000000015</v>
      </c>
      <c r="FW106" s="37">
        <f>FV106-FW88-FW97+FW16*SUMIFS(conditions!$69:$69,conditions!$8:$8,"&lt;="&amp;FW$9,conditions!$9:$9,"&gt;="&amp;FW$9)*SUMIFS(conditions!$72:$72,conditions!$8:$8,"&lt;="&amp;FW$9,conditions!$9:$9,"&gt;="&amp;FW$9)</f>
        <v>300.71250000000015</v>
      </c>
      <c r="FX106" s="37">
        <f>FW106-FX88-FX97+FX16*SUMIFS(conditions!$69:$69,conditions!$8:$8,"&lt;="&amp;FX$9,conditions!$9:$9,"&gt;="&amp;FX$9)*SUMIFS(conditions!$72:$72,conditions!$8:$8,"&lt;="&amp;FX$9,conditions!$9:$9,"&gt;="&amp;FX$9)</f>
        <v>273.98250000000013</v>
      </c>
      <c r="FY106" s="37">
        <f>FX106-FY88-FY97+FY16*SUMIFS(conditions!$69:$69,conditions!$8:$8,"&lt;="&amp;FY$9,conditions!$9:$9,"&gt;="&amp;FY$9)*SUMIFS(conditions!$72:$72,conditions!$8:$8,"&lt;="&amp;FY$9,conditions!$9:$9,"&gt;="&amp;FY$9)</f>
        <v>273.98250000000013</v>
      </c>
      <c r="FZ106" s="37">
        <f>FY106-FZ88-FZ97+FZ16*SUMIFS(conditions!$69:$69,conditions!$8:$8,"&lt;="&amp;FZ$9,conditions!$9:$9,"&gt;="&amp;FZ$9)*SUMIFS(conditions!$72:$72,conditions!$8:$8,"&lt;="&amp;FZ$9,conditions!$9:$9,"&gt;="&amp;FZ$9)</f>
        <v>302.04900000000015</v>
      </c>
      <c r="GA106" s="37">
        <f>FZ106-GA88-GA97+GA16*SUMIFS(conditions!$69:$69,conditions!$8:$8,"&lt;="&amp;GA$9,conditions!$9:$9,"&gt;="&amp;GA$9)*SUMIFS(conditions!$72:$72,conditions!$8:$8,"&lt;="&amp;GA$9,conditions!$9:$9,"&gt;="&amp;GA$9)</f>
        <v>303.38550000000015</v>
      </c>
      <c r="GB106" s="37">
        <f>GA106-GB88-GB97+GB16*SUMIFS(conditions!$69:$69,conditions!$8:$8,"&lt;="&amp;GB$9,conditions!$9:$9,"&gt;="&amp;GB$9)*SUMIFS(conditions!$72:$72,conditions!$8:$8,"&lt;="&amp;GB$9,conditions!$9:$9,"&gt;="&amp;GB$9)</f>
        <v>304.72200000000015</v>
      </c>
      <c r="GC106" s="37">
        <f>GB106-GC88-GC97+GC16*SUMIFS(conditions!$69:$69,conditions!$8:$8,"&lt;="&amp;GC$9,conditions!$9:$9,"&gt;="&amp;GC$9)*SUMIFS(conditions!$72:$72,conditions!$8:$8,"&lt;="&amp;GC$9,conditions!$9:$9,"&gt;="&amp;GC$9)</f>
        <v>306.05850000000015</v>
      </c>
      <c r="GD106" s="37">
        <f>GC106-GD88-GD97+GD16*SUMIFS(conditions!$69:$69,conditions!$8:$8,"&lt;="&amp;GD$9,conditions!$9:$9,"&gt;="&amp;GD$9)*SUMIFS(conditions!$72:$72,conditions!$8:$8,"&lt;="&amp;GD$9,conditions!$9:$9,"&gt;="&amp;GD$9)</f>
        <v>307.39500000000015</v>
      </c>
      <c r="GE106" s="37">
        <f>GD106-GE88-GE97+GE16*SUMIFS(conditions!$69:$69,conditions!$8:$8,"&lt;="&amp;GE$9,conditions!$9:$9,"&gt;="&amp;GE$9)*SUMIFS(conditions!$72:$72,conditions!$8:$8,"&lt;="&amp;GE$9,conditions!$9:$9,"&gt;="&amp;GE$9)</f>
        <v>280.66500000000013</v>
      </c>
      <c r="GF106" s="37">
        <f>GE106-GF88-GF97+GF16*SUMIFS(conditions!$69:$69,conditions!$8:$8,"&lt;="&amp;GF$9,conditions!$9:$9,"&gt;="&amp;GF$9)*SUMIFS(conditions!$72:$72,conditions!$8:$8,"&lt;="&amp;GF$9,conditions!$9:$9,"&gt;="&amp;GF$9)</f>
        <v>280.66500000000013</v>
      </c>
      <c r="GG106" s="37">
        <f>GF106-GG88-GG97+GG16*SUMIFS(conditions!$69:$69,conditions!$8:$8,"&lt;="&amp;GG$9,conditions!$9:$9,"&gt;="&amp;GG$9)*SUMIFS(conditions!$72:$72,conditions!$8:$8,"&lt;="&amp;GG$9,conditions!$9:$9,"&gt;="&amp;GG$9)</f>
        <v>308.73150000000015</v>
      </c>
      <c r="GH106" s="37">
        <f>GG106-GH88-GH97+GH16*SUMIFS(conditions!$69:$69,conditions!$8:$8,"&lt;="&amp;GH$9,conditions!$9:$9,"&gt;="&amp;GH$9)*SUMIFS(conditions!$72:$72,conditions!$8:$8,"&lt;="&amp;GH$9,conditions!$9:$9,"&gt;="&amp;GH$9)</f>
        <v>308.73150000000015</v>
      </c>
      <c r="GI106" s="37">
        <f>GH106-GI88-GI97+GI16*SUMIFS(conditions!$69:$69,conditions!$8:$8,"&lt;="&amp;GI$9,conditions!$9:$9,"&gt;="&amp;GI$9)*SUMIFS(conditions!$72:$72,conditions!$8:$8,"&lt;="&amp;GI$9,conditions!$9:$9,"&gt;="&amp;GI$9)</f>
        <v>308.73150000000015</v>
      </c>
      <c r="GJ106" s="37">
        <f>GI106-GJ88-GJ97+GJ16*SUMIFS(conditions!$69:$69,conditions!$8:$8,"&lt;="&amp;GJ$9,conditions!$9:$9,"&gt;="&amp;GJ$9)*SUMIFS(conditions!$72:$72,conditions!$8:$8,"&lt;="&amp;GJ$9,conditions!$9:$9,"&gt;="&amp;GJ$9)</f>
        <v>308.73150000000015</v>
      </c>
      <c r="GK106" s="37">
        <f>GJ106-GK88-GK97+GK16*SUMIFS(conditions!$69:$69,conditions!$8:$8,"&lt;="&amp;GK$9,conditions!$9:$9,"&gt;="&amp;GK$9)*SUMIFS(conditions!$72:$72,conditions!$8:$8,"&lt;="&amp;GK$9,conditions!$9:$9,"&gt;="&amp;GK$9)</f>
        <v>308.73150000000015</v>
      </c>
      <c r="GL106" s="37">
        <f>GK106-GL88-GL97+GL16*SUMIFS(conditions!$69:$69,conditions!$8:$8,"&lt;="&amp;GL$9,conditions!$9:$9,"&gt;="&amp;GL$9)*SUMIFS(conditions!$72:$72,conditions!$8:$8,"&lt;="&amp;GL$9,conditions!$9:$9,"&gt;="&amp;GL$9)</f>
        <v>280.66500000000013</v>
      </c>
      <c r="GM106" s="37">
        <f>GL106-GM88-GM97+GM16*SUMIFS(conditions!$69:$69,conditions!$8:$8,"&lt;="&amp;GM$9,conditions!$9:$9,"&gt;="&amp;GM$9)*SUMIFS(conditions!$72:$72,conditions!$8:$8,"&lt;="&amp;GM$9,conditions!$9:$9,"&gt;="&amp;GM$9)</f>
        <v>280.66500000000013</v>
      </c>
      <c r="GN106" s="37">
        <f>GM106-GN88-GN97+GN16*SUMIFS(conditions!$69:$69,conditions!$8:$8,"&lt;="&amp;GN$9,conditions!$9:$9,"&gt;="&amp;GN$9)*SUMIFS(conditions!$72:$72,conditions!$8:$8,"&lt;="&amp;GN$9,conditions!$9:$9,"&gt;="&amp;GN$9)</f>
        <v>308.73150000000015</v>
      </c>
      <c r="GO106" s="37">
        <f>GN106-GO88-GO97+GO16*SUMIFS(conditions!$69:$69,conditions!$8:$8,"&lt;="&amp;GO$9,conditions!$9:$9,"&gt;="&amp;GO$9)*SUMIFS(conditions!$72:$72,conditions!$8:$8,"&lt;="&amp;GO$9,conditions!$9:$9,"&gt;="&amp;GO$9)</f>
        <v>308.73150000000015</v>
      </c>
      <c r="GP106" s="37">
        <f>GO106-GP88-GP97+GP16*SUMIFS(conditions!$69:$69,conditions!$8:$8,"&lt;="&amp;GP$9,conditions!$9:$9,"&gt;="&amp;GP$9)*SUMIFS(conditions!$72:$72,conditions!$8:$8,"&lt;="&amp;GP$9,conditions!$9:$9,"&gt;="&amp;GP$9)</f>
        <v>308.73150000000015</v>
      </c>
      <c r="GQ106" s="37">
        <f>GP106-GQ88-GQ97+GQ16*SUMIFS(conditions!$69:$69,conditions!$8:$8,"&lt;="&amp;GQ$9,conditions!$9:$9,"&gt;="&amp;GQ$9)*SUMIFS(conditions!$72:$72,conditions!$8:$8,"&lt;="&amp;GQ$9,conditions!$9:$9,"&gt;="&amp;GQ$9)</f>
        <v>308.73150000000015</v>
      </c>
      <c r="GR106" s="37">
        <f>GQ106-GR88-GR97+GR16*SUMIFS(conditions!$69:$69,conditions!$8:$8,"&lt;="&amp;GR$9,conditions!$9:$9,"&gt;="&amp;GR$9)*SUMIFS(conditions!$72:$72,conditions!$8:$8,"&lt;="&amp;GR$9,conditions!$9:$9,"&gt;="&amp;GR$9)</f>
        <v>308.73150000000015</v>
      </c>
      <c r="GS106" s="37">
        <f>GR106-GS88-GS97+GS16*SUMIFS(conditions!$69:$69,conditions!$8:$8,"&lt;="&amp;GS$9,conditions!$9:$9,"&gt;="&amp;GS$9)*SUMIFS(conditions!$72:$72,conditions!$8:$8,"&lt;="&amp;GS$9,conditions!$9:$9,"&gt;="&amp;GS$9)</f>
        <v>280.66500000000013</v>
      </c>
      <c r="GT106" s="37">
        <f>GS106-GT88-GT97+GT16*SUMIFS(conditions!$69:$69,conditions!$8:$8,"&lt;="&amp;GT$9,conditions!$9:$9,"&gt;="&amp;GT$9)*SUMIFS(conditions!$72:$72,conditions!$8:$8,"&lt;="&amp;GT$9,conditions!$9:$9,"&gt;="&amp;GT$9)</f>
        <v>280.66500000000013</v>
      </c>
      <c r="GU106" s="37">
        <f>GT106-GU88-GU97+GU16*SUMIFS(conditions!$69:$69,conditions!$8:$8,"&lt;="&amp;GU$9,conditions!$9:$9,"&gt;="&amp;GU$9)*SUMIFS(conditions!$72:$72,conditions!$8:$8,"&lt;="&amp;GU$9,conditions!$9:$9,"&gt;="&amp;GU$9)</f>
        <v>308.73150000000015</v>
      </c>
      <c r="GV106" s="37">
        <f>GU106-GV88-GV97+GV16*SUMIFS(conditions!$69:$69,conditions!$8:$8,"&lt;="&amp;GV$9,conditions!$9:$9,"&gt;="&amp;GV$9)*SUMIFS(conditions!$72:$72,conditions!$8:$8,"&lt;="&amp;GV$9,conditions!$9:$9,"&gt;="&amp;GV$9)</f>
        <v>308.73150000000015</v>
      </c>
      <c r="GW106" s="37">
        <f>GV106-GW88-GW97+GW16*SUMIFS(conditions!$69:$69,conditions!$8:$8,"&lt;="&amp;GW$9,conditions!$9:$9,"&gt;="&amp;GW$9)*SUMIFS(conditions!$72:$72,conditions!$8:$8,"&lt;="&amp;GW$9,conditions!$9:$9,"&gt;="&amp;GW$9)</f>
        <v>311.77203750000012</v>
      </c>
      <c r="GX106" s="37">
        <f>GW106-GX88-GX97+GX16*SUMIFS(conditions!$69:$69,conditions!$8:$8,"&lt;="&amp;GX$9,conditions!$9:$9,"&gt;="&amp;GX$9)*SUMIFS(conditions!$72:$72,conditions!$8:$8,"&lt;="&amp;GX$9,conditions!$9:$9,"&gt;="&amp;GX$9)</f>
        <v>314.81257500000009</v>
      </c>
      <c r="GY106" s="37">
        <f>GX106-GY88-GY97+GY16*SUMIFS(conditions!$69:$69,conditions!$8:$8,"&lt;="&amp;GY$9,conditions!$9:$9,"&gt;="&amp;GY$9)*SUMIFS(conditions!$72:$72,conditions!$8:$8,"&lt;="&amp;GY$9,conditions!$9:$9,"&gt;="&amp;GY$9)</f>
        <v>317.85311250000007</v>
      </c>
      <c r="GZ106" s="37">
        <f>GY106-GZ88-GZ97+GZ16*SUMIFS(conditions!$69:$69,conditions!$8:$8,"&lt;="&amp;GZ$9,conditions!$9:$9,"&gt;="&amp;GZ$9)*SUMIFS(conditions!$72:$72,conditions!$8:$8,"&lt;="&amp;GZ$9,conditions!$9:$9,"&gt;="&amp;GZ$9)</f>
        <v>289.78661250000005</v>
      </c>
      <c r="HA106" s="37">
        <f>GZ106-HA88-HA97+HA16*SUMIFS(conditions!$69:$69,conditions!$8:$8,"&lt;="&amp;HA$9,conditions!$9:$9,"&gt;="&amp;HA$9)*SUMIFS(conditions!$72:$72,conditions!$8:$8,"&lt;="&amp;HA$9,conditions!$9:$9,"&gt;="&amp;HA$9)</f>
        <v>289.78661250000005</v>
      </c>
      <c r="HB106" s="37">
        <f>HA106-HB88-HB97+HB16*SUMIFS(conditions!$69:$69,conditions!$8:$8,"&lt;="&amp;HB$9,conditions!$9:$9,"&gt;="&amp;HB$9)*SUMIFS(conditions!$72:$72,conditions!$8:$8,"&lt;="&amp;HB$9,conditions!$9:$9,"&gt;="&amp;HB$9)</f>
        <v>320.89365000000004</v>
      </c>
      <c r="HC106" s="37">
        <f>HB106-HC88-HC97+HC16*SUMIFS(conditions!$69:$69,conditions!$8:$8,"&lt;="&amp;HC$9,conditions!$9:$9,"&gt;="&amp;HC$9)*SUMIFS(conditions!$72:$72,conditions!$8:$8,"&lt;="&amp;HC$9,conditions!$9:$9,"&gt;="&amp;HC$9)</f>
        <v>323.93418750000001</v>
      </c>
      <c r="HD106" s="37">
        <f>HC106-HD88-HD97+HD16*SUMIFS(conditions!$69:$69,conditions!$8:$8,"&lt;="&amp;HD$9,conditions!$9:$9,"&gt;="&amp;HD$9)*SUMIFS(conditions!$72:$72,conditions!$8:$8,"&lt;="&amp;HD$9,conditions!$9:$9,"&gt;="&amp;HD$9)</f>
        <v>326.97472499999998</v>
      </c>
      <c r="HE106" s="37">
        <f>HD106-HE88-HE97+HE16*SUMIFS(conditions!$69:$69,conditions!$8:$8,"&lt;="&amp;HE$9,conditions!$9:$9,"&gt;="&amp;HE$9)*SUMIFS(conditions!$72:$72,conditions!$8:$8,"&lt;="&amp;HE$9,conditions!$9:$9,"&gt;="&amp;HE$9)</f>
        <v>330.01526249999995</v>
      </c>
      <c r="HF106" s="37">
        <f>HE106-HF88-HF97+HF16*SUMIFS(conditions!$69:$69,conditions!$8:$8,"&lt;="&amp;HF$9,conditions!$9:$9,"&gt;="&amp;HF$9)*SUMIFS(conditions!$72:$72,conditions!$8:$8,"&lt;="&amp;HF$9,conditions!$9:$9,"&gt;="&amp;HF$9)</f>
        <v>333.05579999999992</v>
      </c>
      <c r="HG106" s="37">
        <f>HF106-HG88-HG97+HG16*SUMIFS(conditions!$69:$69,conditions!$8:$8,"&lt;="&amp;HG$9,conditions!$9:$9,"&gt;="&amp;HG$9)*SUMIFS(conditions!$72:$72,conditions!$8:$8,"&lt;="&amp;HG$9,conditions!$9:$9,"&gt;="&amp;HG$9)</f>
        <v>304.9892999999999</v>
      </c>
      <c r="HH106" s="37">
        <f>HG106-HH88-HH97+HH16*SUMIFS(conditions!$69:$69,conditions!$8:$8,"&lt;="&amp;HH$9,conditions!$9:$9,"&gt;="&amp;HH$9)*SUMIFS(conditions!$72:$72,conditions!$8:$8,"&lt;="&amp;HH$9,conditions!$9:$9,"&gt;="&amp;HH$9)</f>
        <v>304.9892999999999</v>
      </c>
      <c r="HI106" s="37">
        <f>HH106-HI88-HI97+HI16*SUMIFS(conditions!$69:$69,conditions!$8:$8,"&lt;="&amp;HI$9,conditions!$9:$9,"&gt;="&amp;HI$9)*SUMIFS(conditions!$72:$72,conditions!$8:$8,"&lt;="&amp;HI$9,conditions!$9:$9,"&gt;="&amp;HI$9)</f>
        <v>336.09633749999989</v>
      </c>
      <c r="HJ106" s="37">
        <f>HI106-HJ88-HJ97+HJ16*SUMIFS(conditions!$69:$69,conditions!$8:$8,"&lt;="&amp;HJ$9,conditions!$9:$9,"&gt;="&amp;HJ$9)*SUMIFS(conditions!$72:$72,conditions!$8:$8,"&lt;="&amp;HJ$9,conditions!$9:$9,"&gt;="&amp;HJ$9)</f>
        <v>339.13687499999986</v>
      </c>
      <c r="HK106" s="37">
        <f>HJ106-HK88-HK97+HK16*SUMIFS(conditions!$69:$69,conditions!$8:$8,"&lt;="&amp;HK$9,conditions!$9:$9,"&gt;="&amp;HK$9)*SUMIFS(conditions!$72:$72,conditions!$8:$8,"&lt;="&amp;HK$9,conditions!$9:$9,"&gt;="&amp;HK$9)</f>
        <v>342.17741249999983</v>
      </c>
      <c r="HL106" s="37">
        <f>HK106-HL88-HL97+HL16*SUMIFS(conditions!$69:$69,conditions!$8:$8,"&lt;="&amp;HL$9,conditions!$9:$9,"&gt;="&amp;HL$9)*SUMIFS(conditions!$72:$72,conditions!$8:$8,"&lt;="&amp;HL$9,conditions!$9:$9,"&gt;="&amp;HL$9)</f>
        <v>342.17741249999983</v>
      </c>
      <c r="HM106" s="37">
        <f>HL106-HM88-HM97+HM16*SUMIFS(conditions!$69:$69,conditions!$8:$8,"&lt;="&amp;HM$9,conditions!$9:$9,"&gt;="&amp;HM$9)*SUMIFS(conditions!$72:$72,conditions!$8:$8,"&lt;="&amp;HM$9,conditions!$9:$9,"&gt;="&amp;HM$9)</f>
        <v>342.17741249999983</v>
      </c>
      <c r="HN106" s="37">
        <f>HM106-HN88-HN97+HN16*SUMIFS(conditions!$69:$69,conditions!$8:$8,"&lt;="&amp;HN$9,conditions!$9:$9,"&gt;="&amp;HN$9)*SUMIFS(conditions!$72:$72,conditions!$8:$8,"&lt;="&amp;HN$9,conditions!$9:$9,"&gt;="&amp;HN$9)</f>
        <v>311.07037499999984</v>
      </c>
      <c r="HO106" s="37">
        <f>HN106-HO88-HO97+HO16*SUMIFS(conditions!$69:$69,conditions!$8:$8,"&lt;="&amp;HO$9,conditions!$9:$9,"&gt;="&amp;HO$9)*SUMIFS(conditions!$72:$72,conditions!$8:$8,"&lt;="&amp;HO$9,conditions!$9:$9,"&gt;="&amp;HO$9)</f>
        <v>311.07037499999984</v>
      </c>
      <c r="HP106" s="37">
        <f>HO106-HP88-HP97+HP16*SUMIFS(conditions!$69:$69,conditions!$8:$8,"&lt;="&amp;HP$9,conditions!$9:$9,"&gt;="&amp;HP$9)*SUMIFS(conditions!$72:$72,conditions!$8:$8,"&lt;="&amp;HP$9,conditions!$9:$9,"&gt;="&amp;HP$9)</f>
        <v>342.17741249999983</v>
      </c>
      <c r="HQ106" s="37">
        <f>HP106-HQ88-HQ97+HQ16*SUMIFS(conditions!$69:$69,conditions!$8:$8,"&lt;="&amp;HQ$9,conditions!$9:$9,"&gt;="&amp;HQ$9)*SUMIFS(conditions!$72:$72,conditions!$8:$8,"&lt;="&amp;HQ$9,conditions!$9:$9,"&gt;="&amp;HQ$9)</f>
        <v>342.17741249999983</v>
      </c>
      <c r="HR106" s="37">
        <f>HQ106-HR88-HR97+HR16*SUMIFS(conditions!$69:$69,conditions!$8:$8,"&lt;="&amp;HR$9,conditions!$9:$9,"&gt;="&amp;HR$9)*SUMIFS(conditions!$72:$72,conditions!$8:$8,"&lt;="&amp;HR$9,conditions!$9:$9,"&gt;="&amp;HR$9)</f>
        <v>342.17741249999983</v>
      </c>
      <c r="HS106" s="37">
        <f>HR106-HS88-HS97+HS16*SUMIFS(conditions!$69:$69,conditions!$8:$8,"&lt;="&amp;HS$9,conditions!$9:$9,"&gt;="&amp;HS$9)*SUMIFS(conditions!$72:$72,conditions!$8:$8,"&lt;="&amp;HS$9,conditions!$9:$9,"&gt;="&amp;HS$9)</f>
        <v>342.17741249999983</v>
      </c>
      <c r="HT106" s="37">
        <f>HS106-HT88-HT97+HT16*SUMIFS(conditions!$69:$69,conditions!$8:$8,"&lt;="&amp;HT$9,conditions!$9:$9,"&gt;="&amp;HT$9)*SUMIFS(conditions!$72:$72,conditions!$8:$8,"&lt;="&amp;HT$9,conditions!$9:$9,"&gt;="&amp;HT$9)</f>
        <v>342.17741249999983</v>
      </c>
      <c r="HU106" s="37">
        <f>HT106-HU88-HU97+HU16*SUMIFS(conditions!$69:$69,conditions!$8:$8,"&lt;="&amp;HU$9,conditions!$9:$9,"&gt;="&amp;HU$9)*SUMIFS(conditions!$72:$72,conditions!$8:$8,"&lt;="&amp;HU$9,conditions!$9:$9,"&gt;="&amp;HU$9)</f>
        <v>311.07037499999984</v>
      </c>
      <c r="HV106" s="37">
        <f>HU106-HV88-HV97+HV16*SUMIFS(conditions!$69:$69,conditions!$8:$8,"&lt;="&amp;HV$9,conditions!$9:$9,"&gt;="&amp;HV$9)*SUMIFS(conditions!$72:$72,conditions!$8:$8,"&lt;="&amp;HV$9,conditions!$9:$9,"&gt;="&amp;HV$9)</f>
        <v>311.07037499999984</v>
      </c>
      <c r="HW106" s="37">
        <f>HV106-HW88-HW97+HW16*SUMIFS(conditions!$69:$69,conditions!$8:$8,"&lt;="&amp;HW$9,conditions!$9:$9,"&gt;="&amp;HW$9)*SUMIFS(conditions!$72:$72,conditions!$8:$8,"&lt;="&amp;HW$9,conditions!$9:$9,"&gt;="&amp;HW$9)</f>
        <v>342.17741249999983</v>
      </c>
      <c r="HX106" s="37">
        <f>HW106-HX88-HX97+HX16*SUMIFS(conditions!$69:$69,conditions!$8:$8,"&lt;="&amp;HX$9,conditions!$9:$9,"&gt;="&amp;HX$9)*SUMIFS(conditions!$72:$72,conditions!$8:$8,"&lt;="&amp;HX$9,conditions!$9:$9,"&gt;="&amp;HX$9)</f>
        <v>342.17741249999983</v>
      </c>
      <c r="HY106" s="37">
        <f>HX106-HY88-HY97+HY16*SUMIFS(conditions!$69:$69,conditions!$8:$8,"&lt;="&amp;HY$9,conditions!$9:$9,"&gt;="&amp;HY$9)*SUMIFS(conditions!$72:$72,conditions!$8:$8,"&lt;="&amp;HY$9,conditions!$9:$9,"&gt;="&amp;HY$9)</f>
        <v>342.17741249999983</v>
      </c>
      <c r="HZ106" s="37">
        <f>HY106-HZ88-HZ97+HZ16*SUMIFS(conditions!$69:$69,conditions!$8:$8,"&lt;="&amp;HZ$9,conditions!$9:$9,"&gt;="&amp;HZ$9)*SUMIFS(conditions!$72:$72,conditions!$8:$8,"&lt;="&amp;HZ$9,conditions!$9:$9,"&gt;="&amp;HZ$9)</f>
        <v>342.17741249999983</v>
      </c>
      <c r="IA106" s="37">
        <f>HZ106-IA88-IA97+IA16*SUMIFS(conditions!$69:$69,conditions!$8:$8,"&lt;="&amp;IA$9,conditions!$9:$9,"&gt;="&amp;IA$9)*SUMIFS(conditions!$72:$72,conditions!$8:$8,"&lt;="&amp;IA$9,conditions!$9:$9,"&gt;="&amp;IA$9)</f>
        <v>342.17741249999983</v>
      </c>
      <c r="IB106" s="37">
        <f>IA106-IB88-IB97+IB16*SUMIFS(conditions!$69:$69,conditions!$8:$8,"&lt;="&amp;IB$9,conditions!$9:$9,"&gt;="&amp;IB$9)*SUMIFS(conditions!$72:$72,conditions!$8:$8,"&lt;="&amp;IB$9,conditions!$9:$9,"&gt;="&amp;IB$9)</f>
        <v>311.07037499999984</v>
      </c>
      <c r="IC106" s="37">
        <f>IB106-IC88-IC97+IC16*SUMIFS(conditions!$69:$69,conditions!$8:$8,"&lt;="&amp;IC$9,conditions!$9:$9,"&gt;="&amp;IC$9)*SUMIFS(conditions!$72:$72,conditions!$8:$8,"&lt;="&amp;IC$9,conditions!$9:$9,"&gt;="&amp;IC$9)</f>
        <v>311.07037499999984</v>
      </c>
      <c r="ID106" s="37">
        <f>IC106-ID88-ID97+ID16*SUMIFS(conditions!$69:$69,conditions!$8:$8,"&lt;="&amp;ID$9,conditions!$9:$9,"&gt;="&amp;ID$9)*SUMIFS(conditions!$72:$72,conditions!$8:$8,"&lt;="&amp;ID$9,conditions!$9:$9,"&gt;="&amp;ID$9)</f>
        <v>339.68884949999983</v>
      </c>
      <c r="IE106" s="37">
        <f>ID106-IE88-IE97+IE16*SUMIFS(conditions!$69:$69,conditions!$8:$8,"&lt;="&amp;IE$9,conditions!$9:$9,"&gt;="&amp;IE$9)*SUMIFS(conditions!$72:$72,conditions!$8:$8,"&lt;="&amp;IE$9,conditions!$9:$9,"&gt;="&amp;IE$9)</f>
        <v>337.20028649999983</v>
      </c>
      <c r="IF106" s="37">
        <f>IE106-IF88-IF97+IF16*SUMIFS(conditions!$69:$69,conditions!$8:$8,"&lt;="&amp;IF$9,conditions!$9:$9,"&gt;="&amp;IF$9)*SUMIFS(conditions!$72:$72,conditions!$8:$8,"&lt;="&amp;IF$9,conditions!$9:$9,"&gt;="&amp;IF$9)</f>
        <v>334.71172349999983</v>
      </c>
      <c r="IG106" s="37">
        <f>IF106-IG88-IG97+IG16*SUMIFS(conditions!$69:$69,conditions!$8:$8,"&lt;="&amp;IG$9,conditions!$9:$9,"&gt;="&amp;IG$9)*SUMIFS(conditions!$72:$72,conditions!$8:$8,"&lt;="&amp;IG$9,conditions!$9:$9,"&gt;="&amp;IG$9)</f>
        <v>332.22316049999984</v>
      </c>
      <c r="IH106" s="37">
        <f>IG106-IH88-IH97+IH16*SUMIFS(conditions!$69:$69,conditions!$8:$8,"&lt;="&amp;IH$9,conditions!$9:$9,"&gt;="&amp;IH$9)*SUMIFS(conditions!$72:$72,conditions!$8:$8,"&lt;="&amp;IH$9,conditions!$9:$9,"&gt;="&amp;IH$9)</f>
        <v>329.73459749999984</v>
      </c>
      <c r="II106" s="37">
        <f>IH106-II88-II97+II16*SUMIFS(conditions!$69:$69,conditions!$8:$8,"&lt;="&amp;II$9,conditions!$9:$9,"&gt;="&amp;II$9)*SUMIFS(conditions!$72:$72,conditions!$8:$8,"&lt;="&amp;II$9,conditions!$9:$9,"&gt;="&amp;II$9)</f>
        <v>298.62755999999985</v>
      </c>
      <c r="IJ106" s="37">
        <f>II106-IJ88-IJ97+IJ16*SUMIFS(conditions!$69:$69,conditions!$8:$8,"&lt;="&amp;IJ$9,conditions!$9:$9,"&gt;="&amp;IJ$9)*SUMIFS(conditions!$72:$72,conditions!$8:$8,"&lt;="&amp;IJ$9,conditions!$9:$9,"&gt;="&amp;IJ$9)</f>
        <v>298.62755999999985</v>
      </c>
      <c r="IK106" s="37">
        <f>IJ106-IK88-IK97+IK16*SUMIFS(conditions!$69:$69,conditions!$8:$8,"&lt;="&amp;IK$9,conditions!$9:$9,"&gt;="&amp;IK$9)*SUMIFS(conditions!$72:$72,conditions!$8:$8,"&lt;="&amp;IK$9,conditions!$9:$9,"&gt;="&amp;IK$9)</f>
        <v>327.24603449999984</v>
      </c>
      <c r="IL106" s="37">
        <f>IK106-IL88-IL97+IL16*SUMIFS(conditions!$69:$69,conditions!$8:$8,"&lt;="&amp;IL$9,conditions!$9:$9,"&gt;="&amp;IL$9)*SUMIFS(conditions!$72:$72,conditions!$8:$8,"&lt;="&amp;IL$9,conditions!$9:$9,"&gt;="&amp;IL$9)</f>
        <v>324.75747149999984</v>
      </c>
      <c r="IM106" s="37">
        <f>IL106-IM88-IM97+IM16*SUMIFS(conditions!$69:$69,conditions!$8:$8,"&lt;="&amp;IM$9,conditions!$9:$9,"&gt;="&amp;IM$9)*SUMIFS(conditions!$72:$72,conditions!$8:$8,"&lt;="&amp;IM$9,conditions!$9:$9,"&gt;="&amp;IM$9)</f>
        <v>322.26890849999984</v>
      </c>
      <c r="IN106" s="37">
        <f>IM106-IN88-IN97+IN16*SUMIFS(conditions!$69:$69,conditions!$8:$8,"&lt;="&amp;IN$9,conditions!$9:$9,"&gt;="&amp;IN$9)*SUMIFS(conditions!$72:$72,conditions!$8:$8,"&lt;="&amp;IN$9,conditions!$9:$9,"&gt;="&amp;IN$9)</f>
        <v>319.78034549999984</v>
      </c>
      <c r="IO106" s="37">
        <f>IN106-IO88-IO97+IO16*SUMIFS(conditions!$69:$69,conditions!$8:$8,"&lt;="&amp;IO$9,conditions!$9:$9,"&gt;="&amp;IO$9)*SUMIFS(conditions!$72:$72,conditions!$8:$8,"&lt;="&amp;IO$9,conditions!$9:$9,"&gt;="&amp;IO$9)</f>
        <v>317.29178249999984</v>
      </c>
      <c r="IP106" s="37">
        <f>IO106-IP88-IP97+IP16*SUMIFS(conditions!$69:$69,conditions!$8:$8,"&lt;="&amp;IP$9,conditions!$9:$9,"&gt;="&amp;IP$9)*SUMIFS(conditions!$72:$72,conditions!$8:$8,"&lt;="&amp;IP$9,conditions!$9:$9,"&gt;="&amp;IP$9)</f>
        <v>286.18474499999985</v>
      </c>
      <c r="IQ106" s="37">
        <f>IP106-IQ88-IQ97+IQ16*SUMIFS(conditions!$69:$69,conditions!$8:$8,"&lt;="&amp;IQ$9,conditions!$9:$9,"&gt;="&amp;IQ$9)*SUMIFS(conditions!$72:$72,conditions!$8:$8,"&lt;="&amp;IQ$9,conditions!$9:$9,"&gt;="&amp;IQ$9)</f>
        <v>286.18474499999985</v>
      </c>
      <c r="IR106" s="37">
        <f>IQ106-IR88-IR97+IR16*SUMIFS(conditions!$69:$69,conditions!$8:$8,"&lt;="&amp;IR$9,conditions!$9:$9,"&gt;="&amp;IR$9)*SUMIFS(conditions!$72:$72,conditions!$8:$8,"&lt;="&amp;IR$9,conditions!$9:$9,"&gt;="&amp;IR$9)</f>
        <v>314.80321949999984</v>
      </c>
      <c r="IS106" s="37">
        <f>IR106-IS88-IS97+IS16*SUMIFS(conditions!$69:$69,conditions!$8:$8,"&lt;="&amp;IS$9,conditions!$9:$9,"&gt;="&amp;IS$9)*SUMIFS(conditions!$72:$72,conditions!$8:$8,"&lt;="&amp;IS$9,conditions!$9:$9,"&gt;="&amp;IS$9)</f>
        <v>314.80321949999984</v>
      </c>
      <c r="IT106" s="37">
        <f>IS106-IT88-IT97+IT16*SUMIFS(conditions!$69:$69,conditions!$8:$8,"&lt;="&amp;IT$9,conditions!$9:$9,"&gt;="&amp;IT$9)*SUMIFS(conditions!$72:$72,conditions!$8:$8,"&lt;="&amp;IT$9,conditions!$9:$9,"&gt;="&amp;IT$9)</f>
        <v>314.80321949999984</v>
      </c>
      <c r="IU106" s="37">
        <f>IT106-IU88-IU97+IU16*SUMIFS(conditions!$69:$69,conditions!$8:$8,"&lt;="&amp;IU$9,conditions!$9:$9,"&gt;="&amp;IU$9)*SUMIFS(conditions!$72:$72,conditions!$8:$8,"&lt;="&amp;IU$9,conditions!$9:$9,"&gt;="&amp;IU$9)</f>
        <v>314.80321949999984</v>
      </c>
      <c r="IV106" s="37">
        <f>IU106-IV88-IV97+IV16*SUMIFS(conditions!$69:$69,conditions!$8:$8,"&lt;="&amp;IV$9,conditions!$9:$9,"&gt;="&amp;IV$9)*SUMIFS(conditions!$72:$72,conditions!$8:$8,"&lt;="&amp;IV$9,conditions!$9:$9,"&gt;="&amp;IV$9)</f>
        <v>314.80321949999984</v>
      </c>
      <c r="IW106" s="37">
        <f>IV106-IW88-IW97+IW16*SUMIFS(conditions!$69:$69,conditions!$8:$8,"&lt;="&amp;IW$9,conditions!$9:$9,"&gt;="&amp;IW$9)*SUMIFS(conditions!$72:$72,conditions!$8:$8,"&lt;="&amp;IW$9,conditions!$9:$9,"&gt;="&amp;IW$9)</f>
        <v>286.18474499999985</v>
      </c>
      <c r="IX106" s="37">
        <f>IW106-IX88-IX97+IX16*SUMIFS(conditions!$69:$69,conditions!$8:$8,"&lt;="&amp;IX$9,conditions!$9:$9,"&gt;="&amp;IX$9)*SUMIFS(conditions!$72:$72,conditions!$8:$8,"&lt;="&amp;IX$9,conditions!$9:$9,"&gt;="&amp;IX$9)</f>
        <v>286.18474499999985</v>
      </c>
      <c r="IY106" s="37">
        <f>IX106-IY88-IY97+IY16*SUMIFS(conditions!$69:$69,conditions!$8:$8,"&lt;="&amp;IY$9,conditions!$9:$9,"&gt;="&amp;IY$9)*SUMIFS(conditions!$72:$72,conditions!$8:$8,"&lt;="&amp;IY$9,conditions!$9:$9,"&gt;="&amp;IY$9)</f>
        <v>314.80321949999984</v>
      </c>
      <c r="IZ106" s="37">
        <f>IY106-IZ88-IZ97+IZ16*SUMIFS(conditions!$69:$69,conditions!$8:$8,"&lt;="&amp;IZ$9,conditions!$9:$9,"&gt;="&amp;IZ$9)*SUMIFS(conditions!$72:$72,conditions!$8:$8,"&lt;="&amp;IZ$9,conditions!$9:$9,"&gt;="&amp;IZ$9)</f>
        <v>314.80321949999984</v>
      </c>
      <c r="JA106" s="37">
        <f>IZ106-JA88-JA97+JA16*SUMIFS(conditions!$69:$69,conditions!$8:$8,"&lt;="&amp;JA$9,conditions!$9:$9,"&gt;="&amp;JA$9)*SUMIFS(conditions!$72:$72,conditions!$8:$8,"&lt;="&amp;JA$9,conditions!$9:$9,"&gt;="&amp;JA$9)</f>
        <v>314.80321949999984</v>
      </c>
      <c r="JB106" s="37">
        <f>JA106-JB88-JB97+JB16*SUMIFS(conditions!$69:$69,conditions!$8:$8,"&lt;="&amp;JB$9,conditions!$9:$9,"&gt;="&amp;JB$9)*SUMIFS(conditions!$72:$72,conditions!$8:$8,"&lt;="&amp;JB$9,conditions!$9:$9,"&gt;="&amp;JB$9)</f>
        <v>314.80321949999984</v>
      </c>
      <c r="JC106" s="37">
        <f>JB106-JC88-JC97+JC16*SUMIFS(conditions!$69:$69,conditions!$8:$8,"&lt;="&amp;JC$9,conditions!$9:$9,"&gt;="&amp;JC$9)*SUMIFS(conditions!$72:$72,conditions!$8:$8,"&lt;="&amp;JC$9,conditions!$9:$9,"&gt;="&amp;JC$9)</f>
        <v>314.80321949999984</v>
      </c>
      <c r="JD106" s="37">
        <f>JC106-JD88-JD97+JD16*SUMIFS(conditions!$69:$69,conditions!$8:$8,"&lt;="&amp;JD$9,conditions!$9:$9,"&gt;="&amp;JD$9)*SUMIFS(conditions!$72:$72,conditions!$8:$8,"&lt;="&amp;JD$9,conditions!$9:$9,"&gt;="&amp;JD$9)</f>
        <v>286.18474499999985</v>
      </c>
      <c r="JE106" s="37">
        <f>JD106-JE88-JE97+JE16*SUMIFS(conditions!$69:$69,conditions!$8:$8,"&lt;="&amp;JE$9,conditions!$9:$9,"&gt;="&amp;JE$9)*SUMIFS(conditions!$72:$72,conditions!$8:$8,"&lt;="&amp;JE$9,conditions!$9:$9,"&gt;="&amp;JE$9)</f>
        <v>286.18474499999985</v>
      </c>
      <c r="JF106" s="37">
        <f>JE106-JF88-JF97+JF16*SUMIFS(conditions!$69:$69,conditions!$8:$8,"&lt;="&amp;JF$9,conditions!$9:$9,"&gt;="&amp;JF$9)*SUMIFS(conditions!$72:$72,conditions!$8:$8,"&lt;="&amp;JF$9,conditions!$9:$9,"&gt;="&amp;JF$9)</f>
        <v>315.66177373499983</v>
      </c>
      <c r="JG106" s="37">
        <f>JF106-JG88-JG97+JG16*SUMIFS(conditions!$69:$69,conditions!$8:$8,"&lt;="&amp;JG$9,conditions!$9:$9,"&gt;="&amp;JG$9)*SUMIFS(conditions!$72:$72,conditions!$8:$8,"&lt;="&amp;JG$9,conditions!$9:$9,"&gt;="&amp;JG$9)</f>
        <v>316.52032796999981</v>
      </c>
      <c r="JH106" s="37">
        <f>JG106-JH88-JH97+JH16*SUMIFS(conditions!$69:$69,conditions!$8:$8,"&lt;="&amp;JH$9,conditions!$9:$9,"&gt;="&amp;JH$9)*SUMIFS(conditions!$72:$72,conditions!$8:$8,"&lt;="&amp;JH$9,conditions!$9:$9,"&gt;="&amp;JH$9)</f>
        <v>317.3788822049998</v>
      </c>
      <c r="JI106" s="37">
        <f>JH106-JI88-JI97+JI16*SUMIFS(conditions!$69:$69,conditions!$8:$8,"&lt;="&amp;JI$9,conditions!$9:$9,"&gt;="&amp;JI$9)*SUMIFS(conditions!$72:$72,conditions!$8:$8,"&lt;="&amp;JI$9,conditions!$9:$9,"&gt;="&amp;JI$9)</f>
        <v>318.23743643999978</v>
      </c>
      <c r="JJ106" s="37">
        <f>JI106-JJ88-JJ97+JJ16*SUMIFS(conditions!$69:$69,conditions!$8:$8,"&lt;="&amp;JJ$9,conditions!$9:$9,"&gt;="&amp;JJ$9)*SUMIFS(conditions!$72:$72,conditions!$8:$8,"&lt;="&amp;JJ$9,conditions!$9:$9,"&gt;="&amp;JJ$9)</f>
        <v>319.09599067499977</v>
      </c>
      <c r="JK106" s="37">
        <f>JJ106-JK88-JK97+JK16*SUMIFS(conditions!$69:$69,conditions!$8:$8,"&lt;="&amp;JK$9,conditions!$9:$9,"&gt;="&amp;JK$9)*SUMIFS(conditions!$72:$72,conditions!$8:$8,"&lt;="&amp;JK$9,conditions!$9:$9,"&gt;="&amp;JK$9)</f>
        <v>290.47751617499978</v>
      </c>
      <c r="JL106" s="37">
        <f>JK106-JL88-JL97+JL16*SUMIFS(conditions!$69:$69,conditions!$8:$8,"&lt;="&amp;JL$9,conditions!$9:$9,"&gt;="&amp;JL$9)*SUMIFS(conditions!$72:$72,conditions!$8:$8,"&lt;="&amp;JL$9,conditions!$9:$9,"&gt;="&amp;JL$9)</f>
        <v>290.47751617499978</v>
      </c>
      <c r="JM106" s="37">
        <f>JL106-JM88-JM97+JM16*SUMIFS(conditions!$69:$69,conditions!$8:$8,"&lt;="&amp;JM$9,conditions!$9:$9,"&gt;="&amp;JM$9)*SUMIFS(conditions!$72:$72,conditions!$8:$8,"&lt;="&amp;JM$9,conditions!$9:$9,"&gt;="&amp;JM$9)</f>
        <v>319.95454490999975</v>
      </c>
      <c r="JN106" s="37">
        <f>JM106-JN88-JN97+JN16*SUMIFS(conditions!$69:$69,conditions!$8:$8,"&lt;="&amp;JN$9,conditions!$9:$9,"&gt;="&amp;JN$9)*SUMIFS(conditions!$72:$72,conditions!$8:$8,"&lt;="&amp;JN$9,conditions!$9:$9,"&gt;="&amp;JN$9)</f>
        <v>320.81309914499974</v>
      </c>
      <c r="JO106" s="37">
        <f>JN106-JO88-JO97+JO16*SUMIFS(conditions!$69:$69,conditions!$8:$8,"&lt;="&amp;JO$9,conditions!$9:$9,"&gt;="&amp;JO$9)*SUMIFS(conditions!$72:$72,conditions!$8:$8,"&lt;="&amp;JO$9,conditions!$9:$9,"&gt;="&amp;JO$9)</f>
        <v>321.67165337999973</v>
      </c>
      <c r="JP106" s="37">
        <f>JO106-JP88-JP97+JP16*SUMIFS(conditions!$69:$69,conditions!$8:$8,"&lt;="&amp;JP$9,conditions!$9:$9,"&gt;="&amp;JP$9)*SUMIFS(conditions!$72:$72,conditions!$8:$8,"&lt;="&amp;JP$9,conditions!$9:$9,"&gt;="&amp;JP$9)</f>
        <v>322.53020761499971</v>
      </c>
      <c r="JQ106" s="37">
        <f>JP106-JQ88-JQ97+JQ16*SUMIFS(conditions!$69:$69,conditions!$8:$8,"&lt;="&amp;JQ$9,conditions!$9:$9,"&gt;="&amp;JQ$9)*SUMIFS(conditions!$72:$72,conditions!$8:$8,"&lt;="&amp;JQ$9,conditions!$9:$9,"&gt;="&amp;JQ$9)</f>
        <v>323.3887618499997</v>
      </c>
      <c r="JR106" s="37">
        <f>JQ106-JR88-JR97+JR16*SUMIFS(conditions!$69:$69,conditions!$8:$8,"&lt;="&amp;JR$9,conditions!$9:$9,"&gt;="&amp;JR$9)*SUMIFS(conditions!$72:$72,conditions!$8:$8,"&lt;="&amp;JR$9,conditions!$9:$9,"&gt;="&amp;JR$9)</f>
        <v>294.77028734999971</v>
      </c>
      <c r="JS106" s="37">
        <f>JR106-JS88-JS97+JS16*SUMIFS(conditions!$69:$69,conditions!$8:$8,"&lt;="&amp;JS$9,conditions!$9:$9,"&gt;="&amp;JS$9)*SUMIFS(conditions!$72:$72,conditions!$8:$8,"&lt;="&amp;JS$9,conditions!$9:$9,"&gt;="&amp;JS$9)</f>
        <v>294.77028734999971</v>
      </c>
      <c r="JT106" s="37">
        <f>JS106-JT88-JT97+JT16*SUMIFS(conditions!$69:$69,conditions!$8:$8,"&lt;="&amp;JT$9,conditions!$9:$9,"&gt;="&amp;JT$9)*SUMIFS(conditions!$72:$72,conditions!$8:$8,"&lt;="&amp;JT$9,conditions!$9:$9,"&gt;="&amp;JT$9)</f>
        <v>324.24731608499968</v>
      </c>
      <c r="JU106" s="37">
        <f>JT106-JU88-JU97+JU16*SUMIFS(conditions!$69:$69,conditions!$8:$8,"&lt;="&amp;JU$9,conditions!$9:$9,"&gt;="&amp;JU$9)*SUMIFS(conditions!$72:$72,conditions!$8:$8,"&lt;="&amp;JU$9,conditions!$9:$9,"&gt;="&amp;JU$9)</f>
        <v>324.24731608499968</v>
      </c>
      <c r="JV106" s="37">
        <f>JU106-JV88-JV97+JV16*SUMIFS(conditions!$69:$69,conditions!$8:$8,"&lt;="&amp;JV$9,conditions!$9:$9,"&gt;="&amp;JV$9)*SUMIFS(conditions!$72:$72,conditions!$8:$8,"&lt;="&amp;JV$9,conditions!$9:$9,"&gt;="&amp;JV$9)</f>
        <v>324.24731608499968</v>
      </c>
      <c r="JW106" s="37">
        <f>JV106-JW88-JW97+JW16*SUMIFS(conditions!$69:$69,conditions!$8:$8,"&lt;="&amp;JW$9,conditions!$9:$9,"&gt;="&amp;JW$9)*SUMIFS(conditions!$72:$72,conditions!$8:$8,"&lt;="&amp;JW$9,conditions!$9:$9,"&gt;="&amp;JW$9)</f>
        <v>324.24731608499968</v>
      </c>
      <c r="JX106" s="37">
        <f>JW106-JX88-JX97+JX16*SUMIFS(conditions!$69:$69,conditions!$8:$8,"&lt;="&amp;JX$9,conditions!$9:$9,"&gt;="&amp;JX$9)*SUMIFS(conditions!$72:$72,conditions!$8:$8,"&lt;="&amp;JX$9,conditions!$9:$9,"&gt;="&amp;JX$9)</f>
        <v>324.24731608499968</v>
      </c>
      <c r="JY106" s="37">
        <f>JX106-JY88-JY97+JY16*SUMIFS(conditions!$69:$69,conditions!$8:$8,"&lt;="&amp;JY$9,conditions!$9:$9,"&gt;="&amp;JY$9)*SUMIFS(conditions!$72:$72,conditions!$8:$8,"&lt;="&amp;JY$9,conditions!$9:$9,"&gt;="&amp;JY$9)</f>
        <v>294.77028734999971</v>
      </c>
      <c r="JZ106" s="37">
        <f>JY106-JZ88-JZ97+JZ16*SUMIFS(conditions!$69:$69,conditions!$8:$8,"&lt;="&amp;JZ$9,conditions!$9:$9,"&gt;="&amp;JZ$9)*SUMIFS(conditions!$72:$72,conditions!$8:$8,"&lt;="&amp;JZ$9,conditions!$9:$9,"&gt;="&amp;JZ$9)</f>
        <v>294.77028734999971</v>
      </c>
      <c r="KA106" s="37">
        <f>JZ106-KA88-KA97+KA16*SUMIFS(conditions!$69:$69,conditions!$8:$8,"&lt;="&amp;KA$9,conditions!$9:$9,"&gt;="&amp;KA$9)*SUMIFS(conditions!$72:$72,conditions!$8:$8,"&lt;="&amp;KA$9,conditions!$9:$9,"&gt;="&amp;KA$9)</f>
        <v>324.24731608499968</v>
      </c>
      <c r="KB106" s="37">
        <f>KA106-KB88-KB97+KB16*SUMIFS(conditions!$69:$69,conditions!$8:$8,"&lt;="&amp;KB$9,conditions!$9:$9,"&gt;="&amp;KB$9)*SUMIFS(conditions!$72:$72,conditions!$8:$8,"&lt;="&amp;KB$9,conditions!$9:$9,"&gt;="&amp;KB$9)</f>
        <v>324.24731608499968</v>
      </c>
      <c r="KC106" s="37">
        <f>KB106-KC88-KC97+KC16*SUMIFS(conditions!$69:$69,conditions!$8:$8,"&lt;="&amp;KC$9,conditions!$9:$9,"&gt;="&amp;KC$9)*SUMIFS(conditions!$72:$72,conditions!$8:$8,"&lt;="&amp;KC$9,conditions!$9:$9,"&gt;="&amp;KC$9)</f>
        <v>324.24731608499968</v>
      </c>
      <c r="KD106" s="37">
        <f>KC106-KD88-KD97+KD16*SUMIFS(conditions!$69:$69,conditions!$8:$8,"&lt;="&amp;KD$9,conditions!$9:$9,"&gt;="&amp;KD$9)*SUMIFS(conditions!$72:$72,conditions!$8:$8,"&lt;="&amp;KD$9,conditions!$9:$9,"&gt;="&amp;KD$9)</f>
        <v>324.24731608499968</v>
      </c>
      <c r="KE106" s="37">
        <f>KD106-KE88-KE97+KE16*SUMIFS(conditions!$69:$69,conditions!$8:$8,"&lt;="&amp;KE$9,conditions!$9:$9,"&gt;="&amp;KE$9)*SUMIFS(conditions!$72:$72,conditions!$8:$8,"&lt;="&amp;KE$9,conditions!$9:$9,"&gt;="&amp;KE$9)</f>
        <v>324.24731608499968</v>
      </c>
      <c r="KF106" s="37">
        <f>KE106-KF88-KF97+KF16*SUMIFS(conditions!$69:$69,conditions!$8:$8,"&lt;="&amp;KF$9,conditions!$9:$9,"&gt;="&amp;KF$9)*SUMIFS(conditions!$72:$72,conditions!$8:$8,"&lt;="&amp;KF$9,conditions!$9:$9,"&gt;="&amp;KF$9)</f>
        <v>294.77028734999971</v>
      </c>
      <c r="KG106" s="37">
        <f>KF106-KG88-KG97+KG16*SUMIFS(conditions!$69:$69,conditions!$8:$8,"&lt;="&amp;KG$9,conditions!$9:$9,"&gt;="&amp;KG$9)*SUMIFS(conditions!$72:$72,conditions!$8:$8,"&lt;="&amp;KG$9,conditions!$9:$9,"&gt;="&amp;KG$9)</f>
        <v>294.77028734999971</v>
      </c>
      <c r="KH106" s="37">
        <f>KG106-KH88-KH97+KH16*SUMIFS(conditions!$69:$69,conditions!$8:$8,"&lt;="&amp;KH$9,conditions!$9:$9,"&gt;="&amp;KH$9)*SUMIFS(conditions!$72:$72,conditions!$8:$8,"&lt;="&amp;KH$9,conditions!$9:$9,"&gt;="&amp;KH$9)</f>
        <v>324.24731608499968</v>
      </c>
      <c r="KI106" s="37">
        <f>KH106-KI88-KI97+KI16*SUMIFS(conditions!$69:$69,conditions!$8:$8,"&lt;="&amp;KI$9,conditions!$9:$9,"&gt;="&amp;KI$9)*SUMIFS(conditions!$72:$72,conditions!$8:$8,"&lt;="&amp;KI$9,conditions!$9:$9,"&gt;="&amp;KI$9)</f>
        <v>324.24731608499968</v>
      </c>
      <c r="KJ106" s="37">
        <f>KI106-KJ88-KJ97+KJ16*SUMIFS(conditions!$69:$69,conditions!$8:$8,"&lt;="&amp;KJ$9,conditions!$9:$9,"&gt;="&amp;KJ$9)*SUMIFS(conditions!$72:$72,conditions!$8:$8,"&lt;="&amp;KJ$9,conditions!$9:$9,"&gt;="&amp;KJ$9)</f>
        <v>333.37115831249969</v>
      </c>
      <c r="KK106" s="37">
        <f>KJ106-KK88-KK97+KK16*SUMIFS(conditions!$69:$69,conditions!$8:$8,"&lt;="&amp;KK$9,conditions!$9:$9,"&gt;="&amp;KK$9)*SUMIFS(conditions!$72:$72,conditions!$8:$8,"&lt;="&amp;KK$9,conditions!$9:$9,"&gt;="&amp;KK$9)</f>
        <v>342.49500053999969</v>
      </c>
      <c r="KL106" s="37">
        <f>KK106-KL88-KL97+KL16*SUMIFS(conditions!$69:$69,conditions!$8:$8,"&lt;="&amp;KL$9,conditions!$9:$9,"&gt;="&amp;KL$9)*SUMIFS(conditions!$72:$72,conditions!$8:$8,"&lt;="&amp;KL$9,conditions!$9:$9,"&gt;="&amp;KL$9)</f>
        <v>351.6188427674997</v>
      </c>
      <c r="KM106" s="37">
        <f>KL106-KM88-KM97+KM16*SUMIFS(conditions!$69:$69,conditions!$8:$8,"&lt;="&amp;KM$9,conditions!$9:$9,"&gt;="&amp;KM$9)*SUMIFS(conditions!$72:$72,conditions!$8:$8,"&lt;="&amp;KM$9,conditions!$9:$9,"&gt;="&amp;KM$9)</f>
        <v>322.14181403249972</v>
      </c>
      <c r="KN106" s="37">
        <f>KM106-KN88-KN97+KN16*SUMIFS(conditions!$69:$69,conditions!$8:$8,"&lt;="&amp;KN$9,conditions!$9:$9,"&gt;="&amp;KN$9)*SUMIFS(conditions!$72:$72,conditions!$8:$8,"&lt;="&amp;KN$9,conditions!$9:$9,"&gt;="&amp;KN$9)</f>
        <v>322.14181403249972</v>
      </c>
      <c r="KO106" s="37">
        <f>KN106-KO88-KO97+KO16*SUMIFS(conditions!$69:$69,conditions!$8:$8,"&lt;="&amp;KO$9,conditions!$9:$9,"&gt;="&amp;KO$9)*SUMIFS(conditions!$72:$72,conditions!$8:$8,"&lt;="&amp;KO$9,conditions!$9:$9,"&gt;="&amp;KO$9)</f>
        <v>360.74268499499971</v>
      </c>
      <c r="KP106" s="37">
        <f>KO106-KP88-KP97+KP16*SUMIFS(conditions!$69:$69,conditions!$8:$8,"&lt;="&amp;KP$9,conditions!$9:$9,"&gt;="&amp;KP$9)*SUMIFS(conditions!$72:$72,conditions!$8:$8,"&lt;="&amp;KP$9,conditions!$9:$9,"&gt;="&amp;KP$9)</f>
        <v>369.86652722249971</v>
      </c>
      <c r="KQ106" s="37">
        <f>KP106-KQ88-KQ97+KQ16*SUMIFS(conditions!$69:$69,conditions!$8:$8,"&lt;="&amp;KQ$9,conditions!$9:$9,"&gt;="&amp;KQ$9)*SUMIFS(conditions!$72:$72,conditions!$8:$8,"&lt;="&amp;KQ$9,conditions!$9:$9,"&gt;="&amp;KQ$9)</f>
        <v>378.99036944999972</v>
      </c>
      <c r="KR106" s="37">
        <f>KQ106-KR88-KR97+KR16*SUMIFS(conditions!$69:$69,conditions!$8:$8,"&lt;="&amp;KR$9,conditions!$9:$9,"&gt;="&amp;KR$9)*SUMIFS(conditions!$72:$72,conditions!$8:$8,"&lt;="&amp;KR$9,conditions!$9:$9,"&gt;="&amp;KR$9)</f>
        <v>388.11421167749972</v>
      </c>
      <c r="KS106" s="37">
        <f>KR106-KS88-KS97+KS16*SUMIFS(conditions!$69:$69,conditions!$8:$8,"&lt;="&amp;KS$9,conditions!$9:$9,"&gt;="&amp;KS$9)*SUMIFS(conditions!$72:$72,conditions!$8:$8,"&lt;="&amp;KS$9,conditions!$9:$9,"&gt;="&amp;KS$9)</f>
        <v>397.23805390499973</v>
      </c>
      <c r="KT106" s="37">
        <f>KS106-KT88-KT97+KT16*SUMIFS(conditions!$69:$69,conditions!$8:$8,"&lt;="&amp;KT$9,conditions!$9:$9,"&gt;="&amp;KT$9)*SUMIFS(conditions!$72:$72,conditions!$8:$8,"&lt;="&amp;KT$9,conditions!$9:$9,"&gt;="&amp;KT$9)</f>
        <v>367.76102516999975</v>
      </c>
      <c r="KU106" s="37">
        <f>KT106-KU88-KU97+KU16*SUMIFS(conditions!$69:$69,conditions!$8:$8,"&lt;="&amp;KU$9,conditions!$9:$9,"&gt;="&amp;KU$9)*SUMIFS(conditions!$72:$72,conditions!$8:$8,"&lt;="&amp;KU$9,conditions!$9:$9,"&gt;="&amp;KU$9)</f>
        <v>367.76102516999975</v>
      </c>
      <c r="KV106" s="37">
        <f>KU106-KV88-KV97+KV16*SUMIFS(conditions!$69:$69,conditions!$8:$8,"&lt;="&amp;KV$9,conditions!$9:$9,"&gt;="&amp;KV$9)*SUMIFS(conditions!$72:$72,conditions!$8:$8,"&lt;="&amp;KV$9,conditions!$9:$9,"&gt;="&amp;KV$9)</f>
        <v>406.36189613249974</v>
      </c>
      <c r="KW106" s="37">
        <f>KV106-KW88-KW97+KW16*SUMIFS(conditions!$69:$69,conditions!$8:$8,"&lt;="&amp;KW$9,conditions!$9:$9,"&gt;="&amp;KW$9)*SUMIFS(conditions!$72:$72,conditions!$8:$8,"&lt;="&amp;KW$9,conditions!$9:$9,"&gt;="&amp;KW$9)</f>
        <v>415.48573835999974</v>
      </c>
      <c r="KX106" s="37">
        <f>KW106-KX88-KX97+KX16*SUMIFS(conditions!$69:$69,conditions!$8:$8,"&lt;="&amp;KX$9,conditions!$9:$9,"&gt;="&amp;KX$9)*SUMIFS(conditions!$72:$72,conditions!$8:$8,"&lt;="&amp;KX$9,conditions!$9:$9,"&gt;="&amp;KX$9)</f>
        <v>424.60958058749975</v>
      </c>
      <c r="KY106" s="37">
        <f>KX106-KY88-KY97+KY16*SUMIFS(conditions!$69:$69,conditions!$8:$8,"&lt;="&amp;KY$9,conditions!$9:$9,"&gt;="&amp;KY$9)*SUMIFS(conditions!$72:$72,conditions!$8:$8,"&lt;="&amp;KY$9,conditions!$9:$9,"&gt;="&amp;KY$9)</f>
        <v>424.60958058749975</v>
      </c>
      <c r="KZ106" s="37">
        <f>KY106-KZ88-KZ97+KZ16*SUMIFS(conditions!$69:$69,conditions!$8:$8,"&lt;="&amp;KZ$9,conditions!$9:$9,"&gt;="&amp;KZ$9)*SUMIFS(conditions!$72:$72,conditions!$8:$8,"&lt;="&amp;KZ$9,conditions!$9:$9,"&gt;="&amp;KZ$9)</f>
        <v>424.60958058749975</v>
      </c>
      <c r="LA106" s="37">
        <f>KZ106-LA88-LA97+LA16*SUMIFS(conditions!$69:$69,conditions!$8:$8,"&lt;="&amp;LA$9,conditions!$9:$9,"&gt;="&amp;LA$9)*SUMIFS(conditions!$72:$72,conditions!$8:$8,"&lt;="&amp;LA$9,conditions!$9:$9,"&gt;="&amp;LA$9)</f>
        <v>386.00870962499977</v>
      </c>
      <c r="LB106" s="37">
        <f>LA106-LB88-LB97+LB16*SUMIFS(conditions!$69:$69,conditions!$8:$8,"&lt;="&amp;LB$9,conditions!$9:$9,"&gt;="&amp;LB$9)*SUMIFS(conditions!$72:$72,conditions!$8:$8,"&lt;="&amp;LB$9,conditions!$9:$9,"&gt;="&amp;LB$9)</f>
        <v>386.00870962499977</v>
      </c>
      <c r="LC106" s="37">
        <f>LB106-LC88-LC97+LC16*SUMIFS(conditions!$69:$69,conditions!$8:$8,"&lt;="&amp;LC$9,conditions!$9:$9,"&gt;="&amp;LC$9)*SUMIFS(conditions!$72:$72,conditions!$8:$8,"&lt;="&amp;LC$9,conditions!$9:$9,"&gt;="&amp;LC$9)</f>
        <v>424.60958058749975</v>
      </c>
      <c r="LD106" s="37">
        <f>LC106-LD88-LD97+LD16*SUMIFS(conditions!$69:$69,conditions!$8:$8,"&lt;="&amp;LD$9,conditions!$9:$9,"&gt;="&amp;LD$9)*SUMIFS(conditions!$72:$72,conditions!$8:$8,"&lt;="&amp;LD$9,conditions!$9:$9,"&gt;="&amp;LD$9)</f>
        <v>424.60958058749975</v>
      </c>
      <c r="LE106" s="37">
        <f>LD106-LE88-LE97+LE16*SUMIFS(conditions!$69:$69,conditions!$8:$8,"&lt;="&amp;LE$9,conditions!$9:$9,"&gt;="&amp;LE$9)*SUMIFS(conditions!$72:$72,conditions!$8:$8,"&lt;="&amp;LE$9,conditions!$9:$9,"&gt;="&amp;LE$9)</f>
        <v>424.60958058749975</v>
      </c>
      <c r="LF106" s="37">
        <f>LE106-LF88-LF97+LF16*SUMIFS(conditions!$69:$69,conditions!$8:$8,"&lt;="&amp;LF$9,conditions!$9:$9,"&gt;="&amp;LF$9)*SUMIFS(conditions!$72:$72,conditions!$8:$8,"&lt;="&amp;LF$9,conditions!$9:$9,"&gt;="&amp;LF$9)</f>
        <v>424.60958058749975</v>
      </c>
      <c r="LG106" s="37">
        <f>LF106-LG88-LG97+LG16*SUMIFS(conditions!$69:$69,conditions!$8:$8,"&lt;="&amp;LG$9,conditions!$9:$9,"&gt;="&amp;LG$9)*SUMIFS(conditions!$72:$72,conditions!$8:$8,"&lt;="&amp;LG$9,conditions!$9:$9,"&gt;="&amp;LG$9)</f>
        <v>424.60958058749975</v>
      </c>
      <c r="LH106" s="37">
        <f>LG106-LH88-LH97+LH16*SUMIFS(conditions!$69:$69,conditions!$8:$8,"&lt;="&amp;LH$9,conditions!$9:$9,"&gt;="&amp;LH$9)*SUMIFS(conditions!$72:$72,conditions!$8:$8,"&lt;="&amp;LH$9,conditions!$9:$9,"&gt;="&amp;LH$9)</f>
        <v>386.00870962499977</v>
      </c>
      <c r="LI106" s="37">
        <f>LH106-LI88-LI97+LI16*SUMIFS(conditions!$69:$69,conditions!$8:$8,"&lt;="&amp;LI$9,conditions!$9:$9,"&gt;="&amp;LI$9)*SUMIFS(conditions!$72:$72,conditions!$8:$8,"&lt;="&amp;LI$9,conditions!$9:$9,"&gt;="&amp;LI$9)</f>
        <v>386.00870962499977</v>
      </c>
      <c r="LJ106" s="37">
        <f>LI106-LJ88-LJ97+LJ16*SUMIFS(conditions!$69:$69,conditions!$8:$8,"&lt;="&amp;LJ$9,conditions!$9:$9,"&gt;="&amp;LJ$9)*SUMIFS(conditions!$72:$72,conditions!$8:$8,"&lt;="&amp;LJ$9,conditions!$9:$9,"&gt;="&amp;LJ$9)</f>
        <v>424.60958058749975</v>
      </c>
      <c r="LK106" s="37">
        <f>LJ106-LK88-LK97+LK16*SUMIFS(conditions!$69:$69,conditions!$8:$8,"&lt;="&amp;LK$9,conditions!$9:$9,"&gt;="&amp;LK$9)*SUMIFS(conditions!$72:$72,conditions!$8:$8,"&lt;="&amp;LK$9,conditions!$9:$9,"&gt;="&amp;LK$9)</f>
        <v>424.60958058749975</v>
      </c>
      <c r="LL106" s="37">
        <f>LK106-LL88-LL97+LL16*SUMIFS(conditions!$69:$69,conditions!$8:$8,"&lt;="&amp;LL$9,conditions!$9:$9,"&gt;="&amp;LL$9)*SUMIFS(conditions!$72:$72,conditions!$8:$8,"&lt;="&amp;LL$9,conditions!$9:$9,"&gt;="&amp;LL$9)</f>
        <v>424.60958058749975</v>
      </c>
      <c r="LM106" s="37">
        <f>LL106-LM88-LM97+LM16*SUMIFS(conditions!$69:$69,conditions!$8:$8,"&lt;="&amp;LM$9,conditions!$9:$9,"&gt;="&amp;LM$9)*SUMIFS(conditions!$72:$72,conditions!$8:$8,"&lt;="&amp;LM$9,conditions!$9:$9,"&gt;="&amp;LM$9)</f>
        <v>424.60958058749975</v>
      </c>
      <c r="LN106" s="37">
        <f>LM106-LN88-LN97+LN16*SUMIFS(conditions!$69:$69,conditions!$8:$8,"&lt;="&amp;LN$9,conditions!$9:$9,"&gt;="&amp;LN$9)*SUMIFS(conditions!$72:$72,conditions!$8:$8,"&lt;="&amp;LN$9,conditions!$9:$9,"&gt;="&amp;LN$9)</f>
        <v>436.18984187624977</v>
      </c>
      <c r="LO106" s="37">
        <f>LN106-LO88-LO97+LO16*SUMIFS(conditions!$69:$69,conditions!$8:$8,"&lt;="&amp;LO$9,conditions!$9:$9,"&gt;="&amp;LO$9)*SUMIFS(conditions!$72:$72,conditions!$8:$8,"&lt;="&amp;LO$9,conditions!$9:$9,"&gt;="&amp;LO$9)</f>
        <v>397.58897091374979</v>
      </c>
      <c r="LP106" s="37">
        <f>LO106-LP88-LP97+LP16*SUMIFS(conditions!$69:$69,conditions!$8:$8,"&lt;="&amp;LP$9,conditions!$9:$9,"&gt;="&amp;LP$9)*SUMIFS(conditions!$72:$72,conditions!$8:$8,"&lt;="&amp;LP$9,conditions!$9:$9,"&gt;="&amp;LP$9)</f>
        <v>397.58897091374979</v>
      </c>
      <c r="LQ106" s="37">
        <f>LP106-LQ88-LQ97+LQ16*SUMIFS(conditions!$69:$69,conditions!$8:$8,"&lt;="&amp;LQ$9,conditions!$9:$9,"&gt;="&amp;LQ$9)*SUMIFS(conditions!$72:$72,conditions!$8:$8,"&lt;="&amp;LQ$9,conditions!$9:$9,"&gt;="&amp;LQ$9)</f>
        <v>447.7701031649998</v>
      </c>
      <c r="LR106" s="37">
        <f>LQ106-LR88-LR97+LR16*SUMIFS(conditions!$69:$69,conditions!$8:$8,"&lt;="&amp;LR$9,conditions!$9:$9,"&gt;="&amp;LR$9)*SUMIFS(conditions!$72:$72,conditions!$8:$8,"&lt;="&amp;LR$9,conditions!$9:$9,"&gt;="&amp;LR$9)</f>
        <v>459.35036445374982</v>
      </c>
      <c r="LS106" s="37">
        <f>LR106-LS88-LS97+LS16*SUMIFS(conditions!$69:$69,conditions!$8:$8,"&lt;="&amp;LS$9,conditions!$9:$9,"&gt;="&amp;LS$9)*SUMIFS(conditions!$72:$72,conditions!$8:$8,"&lt;="&amp;LS$9,conditions!$9:$9,"&gt;="&amp;LS$9)</f>
        <v>470.93062574249984</v>
      </c>
      <c r="LT106" s="37">
        <f>LS106-LT88-LT97+LT16*SUMIFS(conditions!$69:$69,conditions!$8:$8,"&lt;="&amp;LT$9,conditions!$9:$9,"&gt;="&amp;LT$9)*SUMIFS(conditions!$72:$72,conditions!$8:$8,"&lt;="&amp;LT$9,conditions!$9:$9,"&gt;="&amp;LT$9)</f>
        <v>482.51088703124987</v>
      </c>
      <c r="LU106" s="37">
        <f>LT106-LU88-LU97+LU16*SUMIFS(conditions!$69:$69,conditions!$8:$8,"&lt;="&amp;LU$9,conditions!$9:$9,"&gt;="&amp;LU$9)*SUMIFS(conditions!$72:$72,conditions!$8:$8,"&lt;="&amp;LU$9,conditions!$9:$9,"&gt;="&amp;LU$9)</f>
        <v>494.09114831999989</v>
      </c>
      <c r="LV106" s="37">
        <f>LU106-LV88-LV97+LV16*SUMIFS(conditions!$69:$69,conditions!$8:$8,"&lt;="&amp;LV$9,conditions!$9:$9,"&gt;="&amp;LV$9)*SUMIFS(conditions!$72:$72,conditions!$8:$8,"&lt;="&amp;LV$9,conditions!$9:$9,"&gt;="&amp;LV$9)</f>
        <v>455.49027735749991</v>
      </c>
      <c r="LW106" s="37">
        <f>LV106-LW88-LW97+LW16*SUMIFS(conditions!$69:$69,conditions!$8:$8,"&lt;="&amp;LW$9,conditions!$9:$9,"&gt;="&amp;LW$9)*SUMIFS(conditions!$72:$72,conditions!$8:$8,"&lt;="&amp;LW$9,conditions!$9:$9,"&gt;="&amp;LW$9)</f>
        <v>455.49027735749991</v>
      </c>
      <c r="LX106" s="37">
        <f>LW106-LX88-LX97+LX16*SUMIFS(conditions!$69:$69,conditions!$8:$8,"&lt;="&amp;LX$9,conditions!$9:$9,"&gt;="&amp;LX$9)*SUMIFS(conditions!$72:$72,conditions!$8:$8,"&lt;="&amp;LX$9,conditions!$9:$9,"&gt;="&amp;LX$9)</f>
        <v>505.67140960874991</v>
      </c>
      <c r="LY106" s="37">
        <f>LX106-LY88-LY97+LY16*SUMIFS(conditions!$69:$69,conditions!$8:$8,"&lt;="&amp;LY$9,conditions!$9:$9,"&gt;="&amp;LY$9)*SUMIFS(conditions!$72:$72,conditions!$8:$8,"&lt;="&amp;LY$9,conditions!$9:$9,"&gt;="&amp;LY$9)</f>
        <v>517.25167089749993</v>
      </c>
      <c r="LZ106" s="37">
        <f>LY106-LZ88-LZ97+LZ16*SUMIFS(conditions!$69:$69,conditions!$8:$8,"&lt;="&amp;LZ$9,conditions!$9:$9,"&gt;="&amp;LZ$9)*SUMIFS(conditions!$72:$72,conditions!$8:$8,"&lt;="&amp;LZ$9,conditions!$9:$9,"&gt;="&amp;LZ$9)</f>
        <v>528.83193218625001</v>
      </c>
      <c r="MA106" s="37">
        <f>LZ106-MA88-MA97+MA16*SUMIFS(conditions!$69:$69,conditions!$8:$8,"&lt;="&amp;MA$9,conditions!$9:$9,"&gt;="&amp;MA$9)*SUMIFS(conditions!$72:$72,conditions!$8:$8,"&lt;="&amp;MA$9,conditions!$9:$9,"&gt;="&amp;MA$9)</f>
        <v>540.41219347500009</v>
      </c>
      <c r="MB106" s="37">
        <f>MA106-MB88-MB97+MB16*SUMIFS(conditions!$69:$69,conditions!$8:$8,"&lt;="&amp;MB$9,conditions!$9:$9,"&gt;="&amp;MB$9)*SUMIFS(conditions!$72:$72,conditions!$8:$8,"&lt;="&amp;MB$9,conditions!$9:$9,"&gt;="&amp;MB$9)</f>
        <v>551.99245476375017</v>
      </c>
      <c r="MC106" s="37">
        <f>MB106-MC88-MC97+MC16*SUMIFS(conditions!$69:$69,conditions!$8:$8,"&lt;="&amp;MC$9,conditions!$9:$9,"&gt;="&amp;MC$9)*SUMIFS(conditions!$72:$72,conditions!$8:$8,"&lt;="&amp;MC$9,conditions!$9:$9,"&gt;="&amp;MC$9)</f>
        <v>501.81132251250017</v>
      </c>
      <c r="MD106" s="37">
        <f>MC106-MD88-MD97+MD16*SUMIFS(conditions!$69:$69,conditions!$8:$8,"&lt;="&amp;MD$9,conditions!$9:$9,"&gt;="&amp;MD$9)*SUMIFS(conditions!$72:$72,conditions!$8:$8,"&lt;="&amp;MD$9,conditions!$9:$9,"&gt;="&amp;MD$9)</f>
        <v>501.81132251250017</v>
      </c>
      <c r="ME106" s="37">
        <f>MD106-ME88-ME97+ME16*SUMIFS(conditions!$69:$69,conditions!$8:$8,"&lt;="&amp;ME$9,conditions!$9:$9,"&gt;="&amp;ME$9)*SUMIFS(conditions!$72:$72,conditions!$8:$8,"&lt;="&amp;ME$9,conditions!$9:$9,"&gt;="&amp;ME$9)</f>
        <v>551.99245476375017</v>
      </c>
      <c r="MF106" s="37">
        <f>ME106-MF88-MF97+MF16*SUMIFS(conditions!$69:$69,conditions!$8:$8,"&lt;="&amp;MF$9,conditions!$9:$9,"&gt;="&amp;MF$9)*SUMIFS(conditions!$72:$72,conditions!$8:$8,"&lt;="&amp;MF$9,conditions!$9:$9,"&gt;="&amp;MF$9)</f>
        <v>551.99245476375017</v>
      </c>
      <c r="MG106" s="37">
        <f>MF106-MG88-MG97+MG16*SUMIFS(conditions!$69:$69,conditions!$8:$8,"&lt;="&amp;MG$9,conditions!$9:$9,"&gt;="&amp;MG$9)*SUMIFS(conditions!$72:$72,conditions!$8:$8,"&lt;="&amp;MG$9,conditions!$9:$9,"&gt;="&amp;MG$9)</f>
        <v>551.99245476375017</v>
      </c>
      <c r="MH106" s="37">
        <f>MG106-MH88-MH97+MH16*SUMIFS(conditions!$69:$69,conditions!$8:$8,"&lt;="&amp;MH$9,conditions!$9:$9,"&gt;="&amp;MH$9)*SUMIFS(conditions!$72:$72,conditions!$8:$8,"&lt;="&amp;MH$9,conditions!$9:$9,"&gt;="&amp;MH$9)</f>
        <v>551.99245476375017</v>
      </c>
      <c r="MI106" s="37">
        <f>MH106-MI88-MI97+MI16*SUMIFS(conditions!$69:$69,conditions!$8:$8,"&lt;="&amp;MI$9,conditions!$9:$9,"&gt;="&amp;MI$9)*SUMIFS(conditions!$72:$72,conditions!$8:$8,"&lt;="&amp;MI$9,conditions!$9:$9,"&gt;="&amp;MI$9)</f>
        <v>551.99245476375017</v>
      </c>
      <c r="MJ106" s="37">
        <f>MI106-MJ88-MJ97+MJ16*SUMIFS(conditions!$69:$69,conditions!$8:$8,"&lt;="&amp;MJ$9,conditions!$9:$9,"&gt;="&amp;MJ$9)*SUMIFS(conditions!$72:$72,conditions!$8:$8,"&lt;="&amp;MJ$9,conditions!$9:$9,"&gt;="&amp;MJ$9)</f>
        <v>501.81132251250017</v>
      </c>
      <c r="MK106" s="37">
        <f>MJ106-MK88-MK97+MK16*SUMIFS(conditions!$69:$69,conditions!$8:$8,"&lt;="&amp;MK$9,conditions!$9:$9,"&gt;="&amp;MK$9)*SUMIFS(conditions!$72:$72,conditions!$8:$8,"&lt;="&amp;MK$9,conditions!$9:$9,"&gt;="&amp;MK$9)</f>
        <v>501.81132251250017</v>
      </c>
      <c r="ML106" s="37">
        <f>MK106-ML88-ML97+ML16*SUMIFS(conditions!$69:$69,conditions!$8:$8,"&lt;="&amp;ML$9,conditions!$9:$9,"&gt;="&amp;ML$9)*SUMIFS(conditions!$72:$72,conditions!$8:$8,"&lt;="&amp;ML$9,conditions!$9:$9,"&gt;="&amp;ML$9)</f>
        <v>551.99245476375017</v>
      </c>
      <c r="MM106" s="37">
        <f>ML106-MM88-MM97+MM16*SUMIFS(conditions!$69:$69,conditions!$8:$8,"&lt;="&amp;MM$9,conditions!$9:$9,"&gt;="&amp;MM$9)*SUMIFS(conditions!$72:$72,conditions!$8:$8,"&lt;="&amp;MM$9,conditions!$9:$9,"&gt;="&amp;MM$9)</f>
        <v>551.99245476375017</v>
      </c>
      <c r="MN106" s="37">
        <f>MM106-MN88-MN97+MN16*SUMIFS(conditions!$69:$69,conditions!$8:$8,"&lt;="&amp;MN$9,conditions!$9:$9,"&gt;="&amp;MN$9)*SUMIFS(conditions!$72:$72,conditions!$8:$8,"&lt;="&amp;MN$9,conditions!$9:$9,"&gt;="&amp;MN$9)</f>
        <v>551.99245476375017</v>
      </c>
      <c r="MO106" s="37">
        <f>MN106-MO88-MO97+MO16*SUMIFS(conditions!$69:$69,conditions!$8:$8,"&lt;="&amp;MO$9,conditions!$9:$9,"&gt;="&amp;MO$9)*SUMIFS(conditions!$72:$72,conditions!$8:$8,"&lt;="&amp;MO$9,conditions!$9:$9,"&gt;="&amp;MO$9)</f>
        <v>551.99245476375017</v>
      </c>
      <c r="MP106" s="37">
        <f>MO106-MP88-MP97+MP16*SUMIFS(conditions!$69:$69,conditions!$8:$8,"&lt;="&amp;MP$9,conditions!$9:$9,"&gt;="&amp;MP$9)*SUMIFS(conditions!$72:$72,conditions!$8:$8,"&lt;="&amp;MP$9,conditions!$9:$9,"&gt;="&amp;MP$9)</f>
        <v>551.99245476375017</v>
      </c>
      <c r="MQ106" s="37">
        <f>MP106-MQ88-MQ97+MQ16*SUMIFS(conditions!$69:$69,conditions!$8:$8,"&lt;="&amp;MQ$9,conditions!$9:$9,"&gt;="&amp;MQ$9)*SUMIFS(conditions!$72:$72,conditions!$8:$8,"&lt;="&amp;MQ$9,conditions!$9:$9,"&gt;="&amp;MQ$9)</f>
        <v>501.81132251250017</v>
      </c>
      <c r="MR106" s="37">
        <f>MQ106-MR88-MR97+MR16*SUMIFS(conditions!$69:$69,conditions!$8:$8,"&lt;="&amp;MR$9,conditions!$9:$9,"&gt;="&amp;MR$9)*SUMIFS(conditions!$72:$72,conditions!$8:$8,"&lt;="&amp;MR$9,conditions!$9:$9,"&gt;="&amp;MR$9)</f>
        <v>501.81132251250017</v>
      </c>
      <c r="MS106" s="37">
        <f>MR106-MS88-MS97+MS16*SUMIFS(conditions!$69:$69,conditions!$8:$8,"&lt;="&amp;MS$9,conditions!$9:$9,"&gt;="&amp;MS$9)*SUMIFS(conditions!$72:$72,conditions!$8:$8,"&lt;="&amp;MS$9,conditions!$9:$9,"&gt;="&amp;MS$9)</f>
        <v>562.02868121400013</v>
      </c>
      <c r="MT106" s="37">
        <f>MS106-MT88-MT97+MT16*SUMIFS(conditions!$69:$69,conditions!$8:$8,"&lt;="&amp;MT$9,conditions!$9:$9,"&gt;="&amp;MT$9)*SUMIFS(conditions!$72:$72,conditions!$8:$8,"&lt;="&amp;MT$9,conditions!$9:$9,"&gt;="&amp;MT$9)</f>
        <v>572.06490766425009</v>
      </c>
      <c r="MU106" s="37">
        <f>MT106-MU88-MU97+MU16*SUMIFS(conditions!$69:$69,conditions!$8:$8,"&lt;="&amp;MU$9,conditions!$9:$9,"&gt;="&amp;MU$9)*SUMIFS(conditions!$72:$72,conditions!$8:$8,"&lt;="&amp;MU$9,conditions!$9:$9,"&gt;="&amp;MU$9)</f>
        <v>582.10113411450004</v>
      </c>
      <c r="MV106" s="37">
        <f>MU106-MV88-MV97+MV16*SUMIFS(conditions!$69:$69,conditions!$8:$8,"&lt;="&amp;MV$9,conditions!$9:$9,"&gt;="&amp;MV$9)*SUMIFS(conditions!$72:$72,conditions!$8:$8,"&lt;="&amp;MV$9,conditions!$9:$9,"&gt;="&amp;MV$9)</f>
        <v>592.13736056475</v>
      </c>
      <c r="MW106" s="37">
        <f>MV106-MW88-MW97+MW16*SUMIFS(conditions!$69:$69,conditions!$8:$8,"&lt;="&amp;MW$9,conditions!$9:$9,"&gt;="&amp;MW$9)*SUMIFS(conditions!$72:$72,conditions!$8:$8,"&lt;="&amp;MW$9,conditions!$9:$9,"&gt;="&amp;MW$9)</f>
        <v>602.17358701499995</v>
      </c>
      <c r="MX106" s="37">
        <f>MW106-MX88-MX97+MX16*SUMIFS(conditions!$69:$69,conditions!$8:$8,"&lt;="&amp;MX$9,conditions!$9:$9,"&gt;="&amp;MX$9)*SUMIFS(conditions!$72:$72,conditions!$8:$8,"&lt;="&amp;MX$9,conditions!$9:$9,"&gt;="&amp;MX$9)</f>
        <v>551.99245476374995</v>
      </c>
      <c r="MY106" s="37">
        <f>MX106-MY88-MY97+MY16*SUMIFS(conditions!$69:$69,conditions!$8:$8,"&lt;="&amp;MY$9,conditions!$9:$9,"&gt;="&amp;MY$9)*SUMIFS(conditions!$72:$72,conditions!$8:$8,"&lt;="&amp;MY$9,conditions!$9:$9,"&gt;="&amp;MY$9)</f>
        <v>551.99245476374995</v>
      </c>
      <c r="MZ106" s="37">
        <f>MY106-MZ88-MZ97+MZ16*SUMIFS(conditions!$69:$69,conditions!$8:$8,"&lt;="&amp;MZ$9,conditions!$9:$9,"&gt;="&amp;MZ$9)*SUMIFS(conditions!$72:$72,conditions!$8:$8,"&lt;="&amp;MZ$9,conditions!$9:$9,"&gt;="&amp;MZ$9)</f>
        <v>612.20981346524991</v>
      </c>
      <c r="NA106" s="37">
        <f>MZ106-NA88-NA97+NA16*SUMIFS(conditions!$69:$69,conditions!$8:$8,"&lt;="&amp;NA$9,conditions!$9:$9,"&gt;="&amp;NA$9)*SUMIFS(conditions!$72:$72,conditions!$8:$8,"&lt;="&amp;NA$9,conditions!$9:$9,"&gt;="&amp;NA$9)</f>
        <v>622.24603991549986</v>
      </c>
      <c r="NB106" s="37">
        <f>NA106-NB88-NB97+NB16*SUMIFS(conditions!$69:$69,conditions!$8:$8,"&lt;="&amp;NB$9,conditions!$9:$9,"&gt;="&amp;NB$9)*SUMIFS(conditions!$72:$72,conditions!$8:$8,"&lt;="&amp;NB$9,conditions!$9:$9,"&gt;="&amp;NB$9)</f>
        <v>632.28226636574982</v>
      </c>
      <c r="NC106" s="37">
        <f>NB106-NC88-NC97+NC16*SUMIFS(conditions!$69:$69,conditions!$8:$8,"&lt;="&amp;NC$9,conditions!$9:$9,"&gt;="&amp;NC$9)*SUMIFS(conditions!$72:$72,conditions!$8:$8,"&lt;="&amp;NC$9,conditions!$9:$9,"&gt;="&amp;NC$9)</f>
        <v>642.31849281599978</v>
      </c>
      <c r="ND106" s="37">
        <f>NC106-ND88-ND97+ND16*SUMIFS(conditions!$69:$69,conditions!$8:$8,"&lt;="&amp;ND$9,conditions!$9:$9,"&gt;="&amp;ND$9)*SUMIFS(conditions!$72:$72,conditions!$8:$8,"&lt;="&amp;ND$9,conditions!$9:$9,"&gt;="&amp;ND$9)</f>
        <v>652.35471926624973</v>
      </c>
      <c r="NE106" s="37">
        <f>ND106-NE88-NE97+NE16*SUMIFS(conditions!$69:$69,conditions!$8:$8,"&lt;="&amp;NE$9,conditions!$9:$9,"&gt;="&amp;NE$9)*SUMIFS(conditions!$72:$72,conditions!$8:$8,"&lt;="&amp;NE$9,conditions!$9:$9,"&gt;="&amp;NE$9)</f>
        <v>602.17358701499973</v>
      </c>
      <c r="NF106" s="37">
        <f>NE106-NF88-NF97+NF16*SUMIFS(conditions!$69:$69,conditions!$8:$8,"&lt;="&amp;NF$9,conditions!$9:$9,"&gt;="&amp;NF$9)*SUMIFS(conditions!$72:$72,conditions!$8:$8,"&lt;="&amp;NF$9,conditions!$9:$9,"&gt;="&amp;NF$9)</f>
        <v>602.17358701499973</v>
      </c>
      <c r="NG106" s="37">
        <f>NF106-NG88-NG97+NG16*SUMIFS(conditions!$69:$69,conditions!$8:$8,"&lt;="&amp;NG$9,conditions!$9:$9,"&gt;="&amp;NG$9)*SUMIFS(conditions!$72:$72,conditions!$8:$8,"&lt;="&amp;NG$9,conditions!$9:$9,"&gt;="&amp;NG$9)</f>
        <v>662.39094571649969</v>
      </c>
      <c r="NH106" s="37">
        <f>NG106-NH88-NH97+NH16*SUMIFS(conditions!$69:$69,conditions!$8:$8,"&lt;="&amp;NH$9,conditions!$9:$9,"&gt;="&amp;NH$9)*SUMIFS(conditions!$72:$72,conditions!$8:$8,"&lt;="&amp;NH$9,conditions!$9:$9,"&gt;="&amp;NH$9)</f>
        <v>662.39094571649969</v>
      </c>
      <c r="NI106" s="37">
        <f>NH106-NI88-NI97+NI16*SUMIFS(conditions!$69:$69,conditions!$8:$8,"&lt;="&amp;NI$9,conditions!$9:$9,"&gt;="&amp;NI$9)*SUMIFS(conditions!$72:$72,conditions!$8:$8,"&lt;="&amp;NI$9,conditions!$9:$9,"&gt;="&amp;NI$9)</f>
        <v>662.39094571649969</v>
      </c>
      <c r="NJ106" s="37">
        <f>NI106-NJ88-NJ97+NJ16*SUMIFS(conditions!$69:$69,conditions!$8:$8,"&lt;="&amp;NJ$9,conditions!$9:$9,"&gt;="&amp;NJ$9)*SUMIFS(conditions!$72:$72,conditions!$8:$8,"&lt;="&amp;NJ$9,conditions!$9:$9,"&gt;="&amp;NJ$9)</f>
        <v>662.39094571649969</v>
      </c>
      <c r="NK106" s="37">
        <f>NJ106-NK88-NK97+NK16*SUMIFS(conditions!$69:$69,conditions!$8:$8,"&lt;="&amp;NK$9,conditions!$9:$9,"&gt;="&amp;NK$9)*SUMIFS(conditions!$72:$72,conditions!$8:$8,"&lt;="&amp;NK$9,conditions!$9:$9,"&gt;="&amp;NK$9)</f>
        <v>662.39094571649969</v>
      </c>
      <c r="NL106" s="37">
        <f>NK106-NL88-NL97+NL16*SUMIFS(conditions!$69:$69,conditions!$8:$8,"&lt;="&amp;NL$9,conditions!$9:$9,"&gt;="&amp;NL$9)*SUMIFS(conditions!$72:$72,conditions!$8:$8,"&lt;="&amp;NL$9,conditions!$9:$9,"&gt;="&amp;NL$9)</f>
        <v>602.17358701499973</v>
      </c>
      <c r="NM106" s="37">
        <f>NL106-NM88-NM97+NM16*SUMIFS(conditions!$69:$69,conditions!$8:$8,"&lt;="&amp;NM$9,conditions!$9:$9,"&gt;="&amp;NM$9)*SUMIFS(conditions!$72:$72,conditions!$8:$8,"&lt;="&amp;NM$9,conditions!$9:$9,"&gt;="&amp;NM$9)</f>
        <v>602.17358701499973</v>
      </c>
      <c r="NN106" s="37">
        <f>NM106-NN88-NN97+NN16*SUMIFS(conditions!$69:$69,conditions!$8:$8,"&lt;="&amp;NN$9,conditions!$9:$9,"&gt;="&amp;NN$9)*SUMIFS(conditions!$72:$72,conditions!$8:$8,"&lt;="&amp;NN$9,conditions!$9:$9,"&gt;="&amp;NN$9)</f>
        <v>662.39094571649969</v>
      </c>
      <c r="NO106" s="37">
        <f>NN106-NO88-NO97+NO16*SUMIFS(conditions!$69:$69,conditions!$8:$8,"&lt;="&amp;NO$9,conditions!$9:$9,"&gt;="&amp;NO$9)*SUMIFS(conditions!$72:$72,conditions!$8:$8,"&lt;="&amp;NO$9,conditions!$9:$9,"&gt;="&amp;NO$9)</f>
        <v>662.39094571649969</v>
      </c>
      <c r="NP106" s="37">
        <f>NO106-NP88-NP97+NP16*SUMIFS(conditions!$69:$69,conditions!$8:$8,"&lt;="&amp;NP$9,conditions!$9:$9,"&gt;="&amp;NP$9)*SUMIFS(conditions!$72:$72,conditions!$8:$8,"&lt;="&amp;NP$9,conditions!$9:$9,"&gt;="&amp;NP$9)</f>
        <v>662.39094571649969</v>
      </c>
      <c r="NQ106" s="37">
        <f>NP106-NQ88-NQ97+NQ16*SUMIFS(conditions!$69:$69,conditions!$8:$8,"&lt;="&amp;NQ$9,conditions!$9:$9,"&gt;="&amp;NQ$9)*SUMIFS(conditions!$72:$72,conditions!$8:$8,"&lt;="&amp;NQ$9,conditions!$9:$9,"&gt;="&amp;NQ$9)</f>
        <v>662.39094571649969</v>
      </c>
      <c r="NR106" s="37">
        <f>NQ106-NR88-NR97+NR16*SUMIFS(conditions!$69:$69,conditions!$8:$8,"&lt;="&amp;NR$9,conditions!$9:$9,"&gt;="&amp;NR$9)*SUMIFS(conditions!$72:$72,conditions!$8:$8,"&lt;="&amp;NR$9,conditions!$9:$9,"&gt;="&amp;NR$9)</f>
        <v>662.39094571649969</v>
      </c>
      <c r="NS106" s="37">
        <f>NR106-NS88-NS97+NS16*SUMIFS(conditions!$69:$69,conditions!$8:$8,"&lt;="&amp;NS$9,conditions!$9:$9,"&gt;="&amp;NS$9)*SUMIFS(conditions!$72:$72,conditions!$8:$8,"&lt;="&amp;NS$9,conditions!$9:$9,"&gt;="&amp;NS$9)</f>
        <v>602.17358701499973</v>
      </c>
      <c r="NT106" s="37">
        <f>NS106-NT88-NT97+NT16*SUMIFS(conditions!$69:$69,conditions!$8:$8,"&lt;="&amp;NT$9,conditions!$9:$9,"&gt;="&amp;NT$9)*SUMIFS(conditions!$72:$72,conditions!$8:$8,"&lt;="&amp;NT$9,conditions!$9:$9,"&gt;="&amp;NT$9)</f>
        <v>602.17358701499973</v>
      </c>
      <c r="NU106" s="37">
        <f>NT106-NU88-NU97+NU16*SUMIFS(conditions!$69:$69,conditions!$8:$8,"&lt;="&amp;NU$9,conditions!$9:$9,"&gt;="&amp;NU$9)*SUMIFS(conditions!$72:$72,conditions!$8:$8,"&lt;="&amp;NU$9,conditions!$9:$9,"&gt;="&amp;NU$9)</f>
        <v>662.39094571649969</v>
      </c>
      <c r="NV106" s="37">
        <f>NU106-NV88-NV97+NV16*SUMIFS(conditions!$69:$69,conditions!$8:$8,"&lt;="&amp;NV$9,conditions!$9:$9,"&gt;="&amp;NV$9)*SUMIFS(conditions!$72:$72,conditions!$8:$8,"&lt;="&amp;NV$9,conditions!$9:$9,"&gt;="&amp;NV$9)</f>
        <v>662.39094571649969</v>
      </c>
    </row>
    <row r="107" spans="1:386" s="38" customFormat="1" ht="10.199999999999999" x14ac:dyDescent="0.2">
      <c r="A107" s="31"/>
      <c r="B107" s="31"/>
      <c r="C107" s="31"/>
      <c r="D107" s="31"/>
      <c r="E107" s="31"/>
      <c r="F107" s="31"/>
      <c r="G107" s="31" t="str">
        <f>G103</f>
        <v>деб. задолж-ть заказчиков по доплатам на конец периода</v>
      </c>
      <c r="H107" s="31"/>
      <c r="I107" s="31"/>
      <c r="J107" s="31" t="str">
        <f>IF($G107="","",INDEX(KPI!$H$11:$H$121,SUMIFS(KPI!$E$11:$E$121,KPI!$F$11:$F$121,$G107)))</f>
        <v>тыс.руб.</v>
      </c>
      <c r="K107" s="31"/>
      <c r="L107" s="31"/>
      <c r="M107" s="31"/>
      <c r="N107" s="31" t="str">
        <f>structure!$G$13</f>
        <v>товарная категория 3</v>
      </c>
      <c r="O107" s="31"/>
      <c r="P107" s="31"/>
      <c r="Q107" s="31"/>
      <c r="R107" s="37"/>
      <c r="S107" s="31"/>
      <c r="T107" s="31"/>
      <c r="U107" s="37">
        <f>R89-U89-U98+U17*SUMIFS(conditions!$69:$69,conditions!$8:$8,"&lt;="&amp;U$9,conditions!$9:$9,"&gt;="&amp;U$9)*SUMIFS(conditions!$72:$72,conditions!$8:$8,"&lt;="&amp;U$9,conditions!$9:$9,"&gt;="&amp;U$9)</f>
        <v>455.16498265080008</v>
      </c>
      <c r="V107" s="37">
        <f>U107-V89-V98+V17*SUMIFS(conditions!$69:$69,conditions!$8:$8,"&lt;="&amp;V$9,conditions!$9:$9,"&gt;="&amp;V$9)*SUMIFS(conditions!$72:$72,conditions!$8:$8,"&lt;="&amp;V$9,conditions!$9:$9,"&gt;="&amp;V$9)</f>
        <v>433.4084843857201</v>
      </c>
      <c r="W107" s="37">
        <f>V107-W89-W98+W17*SUMIFS(conditions!$69:$69,conditions!$8:$8,"&lt;="&amp;W$9,conditions!$9:$9,"&gt;="&amp;W$9)*SUMIFS(conditions!$72:$72,conditions!$8:$8,"&lt;="&amp;W$9,conditions!$9:$9,"&gt;="&amp;W$9)</f>
        <v>411.65198612064012</v>
      </c>
      <c r="X107" s="37">
        <f>W107-X89-X98+X17*SUMIFS(conditions!$69:$69,conditions!$8:$8,"&lt;="&amp;X$9,conditions!$9:$9,"&gt;="&amp;X$9)*SUMIFS(conditions!$72:$72,conditions!$8:$8,"&lt;="&amp;X$9,conditions!$9:$9,"&gt;="&amp;X$9)</f>
        <v>389.89548785556013</v>
      </c>
      <c r="Y107" s="37">
        <f>X107-Y89-Y98+Y17*SUMIFS(conditions!$69:$69,conditions!$8:$8,"&lt;="&amp;Y$9,conditions!$9:$9,"&gt;="&amp;Y$9)*SUMIFS(conditions!$72:$72,conditions!$8:$8,"&lt;="&amp;Y$9,conditions!$9:$9,"&gt;="&amp;Y$9)</f>
        <v>411.49548785556016</v>
      </c>
      <c r="Z107" s="37">
        <f>Y107-Z89-Z98+Z17*SUMIFS(conditions!$69:$69,conditions!$8:$8,"&lt;="&amp;Z$9,conditions!$9:$9,"&gt;="&amp;Z$9)*SUMIFS(conditions!$72:$72,conditions!$8:$8,"&lt;="&amp;Z$9,conditions!$9:$9,"&gt;="&amp;Z$9)</f>
        <v>411.49548785556016</v>
      </c>
      <c r="AA107" s="37">
        <f>Z107-AA89-AA98+AA17*SUMIFS(conditions!$69:$69,conditions!$8:$8,"&lt;="&amp;AA$9,conditions!$9:$9,"&gt;="&amp;AA$9)*SUMIFS(conditions!$72:$72,conditions!$8:$8,"&lt;="&amp;AA$9,conditions!$9:$9,"&gt;="&amp;AA$9)</f>
        <v>368.13898959048015</v>
      </c>
      <c r="AB107" s="37">
        <f>AA107-AB89-AB98+AB17*SUMIFS(conditions!$69:$69,conditions!$8:$8,"&lt;="&amp;AB$9,conditions!$9:$9,"&gt;="&amp;AB$9)*SUMIFS(conditions!$72:$72,conditions!$8:$8,"&lt;="&amp;AB$9,conditions!$9:$9,"&gt;="&amp;AB$9)</f>
        <v>346.38249132540017</v>
      </c>
      <c r="AC107" s="37">
        <f>AB107-AC89-AC98+AC17*SUMIFS(conditions!$69:$69,conditions!$8:$8,"&lt;="&amp;AC$9,conditions!$9:$9,"&gt;="&amp;AC$9)*SUMIFS(conditions!$72:$72,conditions!$8:$8,"&lt;="&amp;AC$9,conditions!$9:$9,"&gt;="&amp;AC$9)</f>
        <v>324.62599306032018</v>
      </c>
      <c r="AD107" s="37">
        <f>AC107-AD89-AD98+AD17*SUMIFS(conditions!$69:$69,conditions!$8:$8,"&lt;="&amp;AD$9,conditions!$9:$9,"&gt;="&amp;AD$9)*SUMIFS(conditions!$72:$72,conditions!$8:$8,"&lt;="&amp;AD$9,conditions!$9:$9,"&gt;="&amp;AD$9)</f>
        <v>302.8694947952402</v>
      </c>
      <c r="AE107" s="37">
        <f>AD107-AE89-AE98+AE17*SUMIFS(conditions!$69:$69,conditions!$8:$8,"&lt;="&amp;AE$9,conditions!$9:$9,"&gt;="&amp;AE$9)*SUMIFS(conditions!$72:$72,conditions!$8:$8,"&lt;="&amp;AE$9,conditions!$9:$9,"&gt;="&amp;AE$9)</f>
        <v>281.11299653016022</v>
      </c>
      <c r="AF107" s="37">
        <f>AE107-AF89-AF98+AF17*SUMIFS(conditions!$69:$69,conditions!$8:$8,"&lt;="&amp;AF$9,conditions!$9:$9,"&gt;="&amp;AF$9)*SUMIFS(conditions!$72:$72,conditions!$8:$8,"&lt;="&amp;AF$9,conditions!$9:$9,"&gt;="&amp;AF$9)</f>
        <v>302.71299653016024</v>
      </c>
      <c r="AG107" s="37">
        <f>AF107-AG89-AG98+AG17*SUMIFS(conditions!$69:$69,conditions!$8:$8,"&lt;="&amp;AG$9,conditions!$9:$9,"&gt;="&amp;AG$9)*SUMIFS(conditions!$72:$72,conditions!$8:$8,"&lt;="&amp;AG$9,conditions!$9:$9,"&gt;="&amp;AG$9)</f>
        <v>302.71299653016024</v>
      </c>
      <c r="AH107" s="37">
        <f>AG107-AH89-AH98+AH17*SUMIFS(conditions!$69:$69,conditions!$8:$8,"&lt;="&amp;AH$9,conditions!$9:$9,"&gt;="&amp;AH$9)*SUMIFS(conditions!$72:$72,conditions!$8:$8,"&lt;="&amp;AH$9,conditions!$9:$9,"&gt;="&amp;AH$9)</f>
        <v>259.35649826508023</v>
      </c>
      <c r="AI107" s="37">
        <f>AH107-AI89-AI98+AI17*SUMIFS(conditions!$69:$69,conditions!$8:$8,"&lt;="&amp;AI$9,conditions!$9:$9,"&gt;="&amp;AI$9)*SUMIFS(conditions!$72:$72,conditions!$8:$8,"&lt;="&amp;AI$9,conditions!$9:$9,"&gt;="&amp;AI$9)</f>
        <v>237.60000000000022</v>
      </c>
      <c r="AJ107" s="37">
        <f>AI107-AJ89-AJ98+AJ17*SUMIFS(conditions!$69:$69,conditions!$8:$8,"&lt;="&amp;AJ$9,conditions!$9:$9,"&gt;="&amp;AJ$9)*SUMIFS(conditions!$72:$72,conditions!$8:$8,"&lt;="&amp;AJ$9,conditions!$9:$9,"&gt;="&amp;AJ$9)</f>
        <v>237.60000000000022</v>
      </c>
      <c r="AK107" s="37">
        <f>AJ107-AK89-AK98+AK17*SUMIFS(conditions!$69:$69,conditions!$8:$8,"&lt;="&amp;AK$9,conditions!$9:$9,"&gt;="&amp;AK$9)*SUMIFS(conditions!$72:$72,conditions!$8:$8,"&lt;="&amp;AK$9,conditions!$9:$9,"&gt;="&amp;AK$9)</f>
        <v>237.60000000000022</v>
      </c>
      <c r="AL107" s="37">
        <f>AK107-AL89-AL98+AL17*SUMIFS(conditions!$69:$69,conditions!$8:$8,"&lt;="&amp;AL$9,conditions!$9:$9,"&gt;="&amp;AL$9)*SUMIFS(conditions!$72:$72,conditions!$8:$8,"&lt;="&amp;AL$9,conditions!$9:$9,"&gt;="&amp;AL$9)</f>
        <v>237.60000000000022</v>
      </c>
      <c r="AM107" s="37">
        <f>AL107-AM89-AM98+AM17*SUMIFS(conditions!$69:$69,conditions!$8:$8,"&lt;="&amp;AM$9,conditions!$9:$9,"&gt;="&amp;AM$9)*SUMIFS(conditions!$72:$72,conditions!$8:$8,"&lt;="&amp;AM$9,conditions!$9:$9,"&gt;="&amp;AM$9)</f>
        <v>237.60000000000022</v>
      </c>
      <c r="AN107" s="37">
        <f>AM107-AN89-AN98+AN17*SUMIFS(conditions!$69:$69,conditions!$8:$8,"&lt;="&amp;AN$9,conditions!$9:$9,"&gt;="&amp;AN$9)*SUMIFS(conditions!$72:$72,conditions!$8:$8,"&lt;="&amp;AN$9,conditions!$9:$9,"&gt;="&amp;AN$9)</f>
        <v>216.00000000000023</v>
      </c>
      <c r="AO107" s="37">
        <f>AN107-AO89-AO98+AO17*SUMIFS(conditions!$69:$69,conditions!$8:$8,"&lt;="&amp;AO$9,conditions!$9:$9,"&gt;="&amp;AO$9)*SUMIFS(conditions!$72:$72,conditions!$8:$8,"&lt;="&amp;AO$9,conditions!$9:$9,"&gt;="&amp;AO$9)</f>
        <v>216.00000000000023</v>
      </c>
      <c r="AP107" s="37">
        <f>AO107-AP89-AP98+AP17*SUMIFS(conditions!$69:$69,conditions!$8:$8,"&lt;="&amp;AP$9,conditions!$9:$9,"&gt;="&amp;AP$9)*SUMIFS(conditions!$72:$72,conditions!$8:$8,"&lt;="&amp;AP$9,conditions!$9:$9,"&gt;="&amp;AP$9)</f>
        <v>237.60000000000022</v>
      </c>
      <c r="AQ107" s="37">
        <f>AP107-AQ89-AQ98+AQ17*SUMIFS(conditions!$69:$69,conditions!$8:$8,"&lt;="&amp;AQ$9,conditions!$9:$9,"&gt;="&amp;AQ$9)*SUMIFS(conditions!$72:$72,conditions!$8:$8,"&lt;="&amp;AQ$9,conditions!$9:$9,"&gt;="&amp;AQ$9)</f>
        <v>237.60000000000022</v>
      </c>
      <c r="AR107" s="37">
        <f>AQ107-AR89-AR98+AR17*SUMIFS(conditions!$69:$69,conditions!$8:$8,"&lt;="&amp;AR$9,conditions!$9:$9,"&gt;="&amp;AR$9)*SUMIFS(conditions!$72:$72,conditions!$8:$8,"&lt;="&amp;AR$9,conditions!$9:$9,"&gt;="&amp;AR$9)</f>
        <v>237.60000000000022</v>
      </c>
      <c r="AS107" s="37">
        <f>AR107-AS89-AS98+AS17*SUMIFS(conditions!$69:$69,conditions!$8:$8,"&lt;="&amp;AS$9,conditions!$9:$9,"&gt;="&amp;AS$9)*SUMIFS(conditions!$72:$72,conditions!$8:$8,"&lt;="&amp;AS$9,conditions!$9:$9,"&gt;="&amp;AS$9)</f>
        <v>237.60000000000022</v>
      </c>
      <c r="AT107" s="37">
        <f>AS107-AT89-AT98+AT17*SUMIFS(conditions!$69:$69,conditions!$8:$8,"&lt;="&amp;AT$9,conditions!$9:$9,"&gt;="&amp;AT$9)*SUMIFS(conditions!$72:$72,conditions!$8:$8,"&lt;="&amp;AT$9,conditions!$9:$9,"&gt;="&amp;AT$9)</f>
        <v>237.60000000000022</v>
      </c>
      <c r="AU107" s="37">
        <f>AT107-AU89-AU98+AU17*SUMIFS(conditions!$69:$69,conditions!$8:$8,"&lt;="&amp;AU$9,conditions!$9:$9,"&gt;="&amp;AU$9)*SUMIFS(conditions!$72:$72,conditions!$8:$8,"&lt;="&amp;AU$9,conditions!$9:$9,"&gt;="&amp;AU$9)</f>
        <v>216.00000000000023</v>
      </c>
      <c r="AV107" s="37">
        <f>AU107-AV89-AV98+AV17*SUMIFS(conditions!$69:$69,conditions!$8:$8,"&lt;="&amp;AV$9,conditions!$9:$9,"&gt;="&amp;AV$9)*SUMIFS(conditions!$72:$72,conditions!$8:$8,"&lt;="&amp;AV$9,conditions!$9:$9,"&gt;="&amp;AV$9)</f>
        <v>216.00000000000023</v>
      </c>
      <c r="AW107" s="37">
        <f>AV107-AW89-AW98+AW17*SUMIFS(conditions!$69:$69,conditions!$8:$8,"&lt;="&amp;AW$9,conditions!$9:$9,"&gt;="&amp;AW$9)*SUMIFS(conditions!$72:$72,conditions!$8:$8,"&lt;="&amp;AW$9,conditions!$9:$9,"&gt;="&amp;AW$9)</f>
        <v>237.60000000000022</v>
      </c>
      <c r="AX107" s="37">
        <f>AW107-AX89-AX98+AX17*SUMIFS(conditions!$69:$69,conditions!$8:$8,"&lt;="&amp;AX$9,conditions!$9:$9,"&gt;="&amp;AX$9)*SUMIFS(conditions!$72:$72,conditions!$8:$8,"&lt;="&amp;AX$9,conditions!$9:$9,"&gt;="&amp;AX$9)</f>
        <v>237.60000000000022</v>
      </c>
      <c r="AY107" s="37">
        <f>AX107-AY89-AY98+AY17*SUMIFS(conditions!$69:$69,conditions!$8:$8,"&lt;="&amp;AY$9,conditions!$9:$9,"&gt;="&amp;AY$9)*SUMIFS(conditions!$72:$72,conditions!$8:$8,"&lt;="&amp;AY$9,conditions!$9:$9,"&gt;="&amp;AY$9)</f>
        <v>237.60000000000022</v>
      </c>
      <c r="AZ107" s="37">
        <f>AY107-AZ89-AZ98+AZ17*SUMIFS(conditions!$69:$69,conditions!$8:$8,"&lt;="&amp;AZ$9,conditions!$9:$9,"&gt;="&amp;AZ$9)*SUMIFS(conditions!$72:$72,conditions!$8:$8,"&lt;="&amp;AZ$9,conditions!$9:$9,"&gt;="&amp;AZ$9)</f>
        <v>243.00000000000023</v>
      </c>
      <c r="BA107" s="37">
        <f>AZ107-BA89-BA98+BA17*SUMIFS(conditions!$69:$69,conditions!$8:$8,"&lt;="&amp;BA$9,conditions!$9:$9,"&gt;="&amp;BA$9)*SUMIFS(conditions!$72:$72,conditions!$8:$8,"&lt;="&amp;BA$9,conditions!$9:$9,"&gt;="&amp;BA$9)</f>
        <v>248.40000000000023</v>
      </c>
      <c r="BB107" s="37">
        <f>BA107-BB89-BB98+BB17*SUMIFS(conditions!$69:$69,conditions!$8:$8,"&lt;="&amp;BB$9,conditions!$9:$9,"&gt;="&amp;BB$9)*SUMIFS(conditions!$72:$72,conditions!$8:$8,"&lt;="&amp;BB$9,conditions!$9:$9,"&gt;="&amp;BB$9)</f>
        <v>226.80000000000024</v>
      </c>
      <c r="BC107" s="37">
        <f>BB107-BC89-BC98+BC17*SUMIFS(conditions!$69:$69,conditions!$8:$8,"&lt;="&amp;BC$9,conditions!$9:$9,"&gt;="&amp;BC$9)*SUMIFS(conditions!$72:$72,conditions!$8:$8,"&lt;="&amp;BC$9,conditions!$9:$9,"&gt;="&amp;BC$9)</f>
        <v>226.80000000000024</v>
      </c>
      <c r="BD107" s="37">
        <f>BC107-BD89-BD98+BD17*SUMIFS(conditions!$69:$69,conditions!$8:$8,"&lt;="&amp;BD$9,conditions!$9:$9,"&gt;="&amp;BD$9)*SUMIFS(conditions!$72:$72,conditions!$8:$8,"&lt;="&amp;BD$9,conditions!$9:$9,"&gt;="&amp;BD$9)</f>
        <v>253.80000000000024</v>
      </c>
      <c r="BE107" s="37">
        <f>BD107-BE89-BE98+BE17*SUMIFS(conditions!$69:$69,conditions!$8:$8,"&lt;="&amp;BE$9,conditions!$9:$9,"&gt;="&amp;BE$9)*SUMIFS(conditions!$72:$72,conditions!$8:$8,"&lt;="&amp;BE$9,conditions!$9:$9,"&gt;="&amp;BE$9)</f>
        <v>259.20000000000027</v>
      </c>
      <c r="BF107" s="37">
        <f>BE107-BF89-BF98+BF17*SUMIFS(conditions!$69:$69,conditions!$8:$8,"&lt;="&amp;BF$9,conditions!$9:$9,"&gt;="&amp;BF$9)*SUMIFS(conditions!$72:$72,conditions!$8:$8,"&lt;="&amp;BF$9,conditions!$9:$9,"&gt;="&amp;BF$9)</f>
        <v>264.60000000000025</v>
      </c>
      <c r="BG107" s="37">
        <f>BF107-BG89-BG98+BG17*SUMIFS(conditions!$69:$69,conditions!$8:$8,"&lt;="&amp;BG$9,conditions!$9:$9,"&gt;="&amp;BG$9)*SUMIFS(conditions!$72:$72,conditions!$8:$8,"&lt;="&amp;BG$9,conditions!$9:$9,"&gt;="&amp;BG$9)</f>
        <v>270.00000000000023</v>
      </c>
      <c r="BH107" s="37">
        <f>BG107-BH89-BH98+BH17*SUMIFS(conditions!$69:$69,conditions!$8:$8,"&lt;="&amp;BH$9,conditions!$9:$9,"&gt;="&amp;BH$9)*SUMIFS(conditions!$72:$72,conditions!$8:$8,"&lt;="&amp;BH$9,conditions!$9:$9,"&gt;="&amp;BH$9)</f>
        <v>275.4000000000002</v>
      </c>
      <c r="BI107" s="37">
        <f>BH107-BI89-BI98+BI17*SUMIFS(conditions!$69:$69,conditions!$8:$8,"&lt;="&amp;BI$9,conditions!$9:$9,"&gt;="&amp;BI$9)*SUMIFS(conditions!$72:$72,conditions!$8:$8,"&lt;="&amp;BI$9,conditions!$9:$9,"&gt;="&amp;BI$9)</f>
        <v>253.80000000000021</v>
      </c>
      <c r="BJ107" s="37">
        <f>BI107-BJ89-BJ98+BJ17*SUMIFS(conditions!$69:$69,conditions!$8:$8,"&lt;="&amp;BJ$9,conditions!$9:$9,"&gt;="&amp;BJ$9)*SUMIFS(conditions!$72:$72,conditions!$8:$8,"&lt;="&amp;BJ$9,conditions!$9:$9,"&gt;="&amp;BJ$9)</f>
        <v>253.80000000000021</v>
      </c>
      <c r="BK107" s="37">
        <f>BJ107-BK89-BK98+BK17*SUMIFS(conditions!$69:$69,conditions!$8:$8,"&lt;="&amp;BK$9,conditions!$9:$9,"&gt;="&amp;BK$9)*SUMIFS(conditions!$72:$72,conditions!$8:$8,"&lt;="&amp;BK$9,conditions!$9:$9,"&gt;="&amp;BK$9)</f>
        <v>280.80000000000018</v>
      </c>
      <c r="BL107" s="37">
        <f>BK107-BL89-BL98+BL17*SUMIFS(conditions!$69:$69,conditions!$8:$8,"&lt;="&amp;BL$9,conditions!$9:$9,"&gt;="&amp;BL$9)*SUMIFS(conditions!$72:$72,conditions!$8:$8,"&lt;="&amp;BL$9,conditions!$9:$9,"&gt;="&amp;BL$9)</f>
        <v>286.20000000000016</v>
      </c>
      <c r="BM107" s="37">
        <f>BL107-BM89-BM98+BM17*SUMIFS(conditions!$69:$69,conditions!$8:$8,"&lt;="&amp;BM$9,conditions!$9:$9,"&gt;="&amp;BM$9)*SUMIFS(conditions!$72:$72,conditions!$8:$8,"&lt;="&amp;BM$9,conditions!$9:$9,"&gt;="&amp;BM$9)</f>
        <v>291.60000000000014</v>
      </c>
      <c r="BN107" s="37">
        <f>BM107-BN89-BN98+BN17*SUMIFS(conditions!$69:$69,conditions!$8:$8,"&lt;="&amp;BN$9,conditions!$9:$9,"&gt;="&amp;BN$9)*SUMIFS(conditions!$72:$72,conditions!$8:$8,"&lt;="&amp;BN$9,conditions!$9:$9,"&gt;="&amp;BN$9)</f>
        <v>297.00000000000011</v>
      </c>
      <c r="BO107" s="37">
        <f>BN107-BO89-BO98+BO17*SUMIFS(conditions!$69:$69,conditions!$8:$8,"&lt;="&amp;BO$9,conditions!$9:$9,"&gt;="&amp;BO$9)*SUMIFS(conditions!$72:$72,conditions!$8:$8,"&lt;="&amp;BO$9,conditions!$9:$9,"&gt;="&amp;BO$9)</f>
        <v>297.00000000000011</v>
      </c>
      <c r="BP107" s="37">
        <f>BO107-BP89-BP98+BP17*SUMIFS(conditions!$69:$69,conditions!$8:$8,"&lt;="&amp;BP$9,conditions!$9:$9,"&gt;="&amp;BP$9)*SUMIFS(conditions!$72:$72,conditions!$8:$8,"&lt;="&amp;BP$9,conditions!$9:$9,"&gt;="&amp;BP$9)</f>
        <v>270.00000000000011</v>
      </c>
      <c r="BQ107" s="37">
        <f>BP107-BQ89-BQ98+BQ17*SUMIFS(conditions!$69:$69,conditions!$8:$8,"&lt;="&amp;BQ$9,conditions!$9:$9,"&gt;="&amp;BQ$9)*SUMIFS(conditions!$72:$72,conditions!$8:$8,"&lt;="&amp;BQ$9,conditions!$9:$9,"&gt;="&amp;BQ$9)</f>
        <v>270.00000000000011</v>
      </c>
      <c r="BR107" s="37">
        <f>BQ107-BR89-BR98+BR17*SUMIFS(conditions!$69:$69,conditions!$8:$8,"&lt;="&amp;BR$9,conditions!$9:$9,"&gt;="&amp;BR$9)*SUMIFS(conditions!$72:$72,conditions!$8:$8,"&lt;="&amp;BR$9,conditions!$9:$9,"&gt;="&amp;BR$9)</f>
        <v>297.00000000000011</v>
      </c>
      <c r="BS107" s="37">
        <f>BR107-BS89-BS98+BS17*SUMIFS(conditions!$69:$69,conditions!$8:$8,"&lt;="&amp;BS$9,conditions!$9:$9,"&gt;="&amp;BS$9)*SUMIFS(conditions!$72:$72,conditions!$8:$8,"&lt;="&amp;BS$9,conditions!$9:$9,"&gt;="&amp;BS$9)</f>
        <v>297.00000000000011</v>
      </c>
      <c r="BT107" s="37">
        <f>BS107-BT89-BT98+BT17*SUMIFS(conditions!$69:$69,conditions!$8:$8,"&lt;="&amp;BT$9,conditions!$9:$9,"&gt;="&amp;BT$9)*SUMIFS(conditions!$72:$72,conditions!$8:$8,"&lt;="&amp;BT$9,conditions!$9:$9,"&gt;="&amp;BT$9)</f>
        <v>297.00000000000011</v>
      </c>
      <c r="BU107" s="37">
        <f>BT107-BU89-BU98+BU17*SUMIFS(conditions!$69:$69,conditions!$8:$8,"&lt;="&amp;BU$9,conditions!$9:$9,"&gt;="&amp;BU$9)*SUMIFS(conditions!$72:$72,conditions!$8:$8,"&lt;="&amp;BU$9,conditions!$9:$9,"&gt;="&amp;BU$9)</f>
        <v>297.00000000000011</v>
      </c>
      <c r="BV107" s="37">
        <f>BU107-BV89-BV98+BV17*SUMIFS(conditions!$69:$69,conditions!$8:$8,"&lt;="&amp;BV$9,conditions!$9:$9,"&gt;="&amp;BV$9)*SUMIFS(conditions!$72:$72,conditions!$8:$8,"&lt;="&amp;BV$9,conditions!$9:$9,"&gt;="&amp;BV$9)</f>
        <v>297.00000000000011</v>
      </c>
      <c r="BW107" s="37">
        <f>BV107-BW89-BW98+BW17*SUMIFS(conditions!$69:$69,conditions!$8:$8,"&lt;="&amp;BW$9,conditions!$9:$9,"&gt;="&amp;BW$9)*SUMIFS(conditions!$72:$72,conditions!$8:$8,"&lt;="&amp;BW$9,conditions!$9:$9,"&gt;="&amp;BW$9)</f>
        <v>270.00000000000011</v>
      </c>
      <c r="BX107" s="37">
        <f>BW107-BX89-BX98+BX17*SUMIFS(conditions!$69:$69,conditions!$8:$8,"&lt;="&amp;BX$9,conditions!$9:$9,"&gt;="&amp;BX$9)*SUMIFS(conditions!$72:$72,conditions!$8:$8,"&lt;="&amp;BX$9,conditions!$9:$9,"&gt;="&amp;BX$9)</f>
        <v>270.00000000000011</v>
      </c>
      <c r="BY107" s="37">
        <f>BX107-BY89-BY98+BY17*SUMIFS(conditions!$69:$69,conditions!$8:$8,"&lt;="&amp;BY$9,conditions!$9:$9,"&gt;="&amp;BY$9)*SUMIFS(conditions!$72:$72,conditions!$8:$8,"&lt;="&amp;BY$9,conditions!$9:$9,"&gt;="&amp;BY$9)</f>
        <v>297.00000000000011</v>
      </c>
      <c r="BZ107" s="37">
        <f>BY107-BZ89-BZ98+BZ17*SUMIFS(conditions!$69:$69,conditions!$8:$8,"&lt;="&amp;BZ$9,conditions!$9:$9,"&gt;="&amp;BZ$9)*SUMIFS(conditions!$72:$72,conditions!$8:$8,"&lt;="&amp;BZ$9,conditions!$9:$9,"&gt;="&amp;BZ$9)</f>
        <v>297.00000000000011</v>
      </c>
      <c r="CA107" s="37">
        <f>BZ107-CA89-CA98+CA17*SUMIFS(conditions!$69:$69,conditions!$8:$8,"&lt;="&amp;CA$9,conditions!$9:$9,"&gt;="&amp;CA$9)*SUMIFS(conditions!$72:$72,conditions!$8:$8,"&lt;="&amp;CA$9,conditions!$9:$9,"&gt;="&amp;CA$9)</f>
        <v>297.00000000000011</v>
      </c>
      <c r="CB107" s="37">
        <f>CA107-CB89-CB98+CB17*SUMIFS(conditions!$69:$69,conditions!$8:$8,"&lt;="&amp;CB$9,conditions!$9:$9,"&gt;="&amp;CB$9)*SUMIFS(conditions!$72:$72,conditions!$8:$8,"&lt;="&amp;CB$9,conditions!$9:$9,"&gt;="&amp;CB$9)</f>
        <v>297.00000000000011</v>
      </c>
      <c r="CC107" s="37">
        <f>CB107-CC89-CC98+CC17*SUMIFS(conditions!$69:$69,conditions!$8:$8,"&lt;="&amp;CC$9,conditions!$9:$9,"&gt;="&amp;CC$9)*SUMIFS(conditions!$72:$72,conditions!$8:$8,"&lt;="&amp;CC$9,conditions!$9:$9,"&gt;="&amp;CC$9)</f>
        <v>297.00000000000011</v>
      </c>
      <c r="CD107" s="37">
        <f>CC107-CD89-CD98+CD17*SUMIFS(conditions!$69:$69,conditions!$8:$8,"&lt;="&amp;CD$9,conditions!$9:$9,"&gt;="&amp;CD$9)*SUMIFS(conditions!$72:$72,conditions!$8:$8,"&lt;="&amp;CD$9,conditions!$9:$9,"&gt;="&amp;CD$9)</f>
        <v>270.00000000000011</v>
      </c>
      <c r="CE107" s="37">
        <f>CD107-CE89-CE98+CE17*SUMIFS(conditions!$69:$69,conditions!$8:$8,"&lt;="&amp;CE$9,conditions!$9:$9,"&gt;="&amp;CE$9)*SUMIFS(conditions!$72:$72,conditions!$8:$8,"&lt;="&amp;CE$9,conditions!$9:$9,"&gt;="&amp;CE$9)</f>
        <v>270.00000000000011</v>
      </c>
      <c r="CF107" s="37">
        <f>CE107-CF89-CF98+CF17*SUMIFS(conditions!$69:$69,conditions!$8:$8,"&lt;="&amp;CF$9,conditions!$9:$9,"&gt;="&amp;CF$9)*SUMIFS(conditions!$72:$72,conditions!$8:$8,"&lt;="&amp;CF$9,conditions!$9:$9,"&gt;="&amp;CF$9)</f>
        <v>288.00000000000011</v>
      </c>
      <c r="CG107" s="37">
        <f>CF107-CG89-CG98+CG17*SUMIFS(conditions!$69:$69,conditions!$8:$8,"&lt;="&amp;CG$9,conditions!$9:$9,"&gt;="&amp;CG$9)*SUMIFS(conditions!$72:$72,conditions!$8:$8,"&lt;="&amp;CG$9,conditions!$9:$9,"&gt;="&amp;CG$9)</f>
        <v>279.00000000000011</v>
      </c>
      <c r="CH107" s="37">
        <f>CG107-CH89-CH98+CH17*SUMIFS(conditions!$69:$69,conditions!$8:$8,"&lt;="&amp;CH$9,conditions!$9:$9,"&gt;="&amp;CH$9)*SUMIFS(conditions!$72:$72,conditions!$8:$8,"&lt;="&amp;CH$9,conditions!$9:$9,"&gt;="&amp;CH$9)</f>
        <v>270.00000000000011</v>
      </c>
      <c r="CI107" s="37">
        <f>CH107-CI89-CI98+CI17*SUMIFS(conditions!$69:$69,conditions!$8:$8,"&lt;="&amp;CI$9,conditions!$9:$9,"&gt;="&amp;CI$9)*SUMIFS(conditions!$72:$72,conditions!$8:$8,"&lt;="&amp;CI$9,conditions!$9:$9,"&gt;="&amp;CI$9)</f>
        <v>261.00000000000011</v>
      </c>
      <c r="CJ107" s="37">
        <f>CI107-CJ89-CJ98+CJ17*SUMIFS(conditions!$69:$69,conditions!$8:$8,"&lt;="&amp;CJ$9,conditions!$9:$9,"&gt;="&amp;CJ$9)*SUMIFS(conditions!$72:$72,conditions!$8:$8,"&lt;="&amp;CJ$9,conditions!$9:$9,"&gt;="&amp;CJ$9)</f>
        <v>252.00000000000011</v>
      </c>
      <c r="CK107" s="37">
        <f>CJ107-CK89-CK98+CK17*SUMIFS(conditions!$69:$69,conditions!$8:$8,"&lt;="&amp;CK$9,conditions!$9:$9,"&gt;="&amp;CK$9)*SUMIFS(conditions!$72:$72,conditions!$8:$8,"&lt;="&amp;CK$9,conditions!$9:$9,"&gt;="&amp;CK$9)</f>
        <v>225.00000000000011</v>
      </c>
      <c r="CL107" s="37">
        <f>CK107-CL89-CL98+CL17*SUMIFS(conditions!$69:$69,conditions!$8:$8,"&lt;="&amp;CL$9,conditions!$9:$9,"&gt;="&amp;CL$9)*SUMIFS(conditions!$72:$72,conditions!$8:$8,"&lt;="&amp;CL$9,conditions!$9:$9,"&gt;="&amp;CL$9)</f>
        <v>225.00000000000011</v>
      </c>
      <c r="CM107" s="37">
        <f>CL107-CM89-CM98+CM17*SUMIFS(conditions!$69:$69,conditions!$8:$8,"&lt;="&amp;CM$9,conditions!$9:$9,"&gt;="&amp;CM$9)*SUMIFS(conditions!$72:$72,conditions!$8:$8,"&lt;="&amp;CM$9,conditions!$9:$9,"&gt;="&amp;CM$9)</f>
        <v>243.00000000000011</v>
      </c>
      <c r="CN107" s="37">
        <f>CM107-CN89-CN98+CN17*SUMIFS(conditions!$69:$69,conditions!$8:$8,"&lt;="&amp;CN$9,conditions!$9:$9,"&gt;="&amp;CN$9)*SUMIFS(conditions!$72:$72,conditions!$8:$8,"&lt;="&amp;CN$9,conditions!$9:$9,"&gt;="&amp;CN$9)</f>
        <v>234.00000000000011</v>
      </c>
      <c r="CO107" s="37">
        <f>CN107-CO89-CO98+CO17*SUMIFS(conditions!$69:$69,conditions!$8:$8,"&lt;="&amp;CO$9,conditions!$9:$9,"&gt;="&amp;CO$9)*SUMIFS(conditions!$72:$72,conditions!$8:$8,"&lt;="&amp;CO$9,conditions!$9:$9,"&gt;="&amp;CO$9)</f>
        <v>225.00000000000011</v>
      </c>
      <c r="CP107" s="37">
        <f>CO107-CP89-CP98+CP17*SUMIFS(conditions!$69:$69,conditions!$8:$8,"&lt;="&amp;CP$9,conditions!$9:$9,"&gt;="&amp;CP$9)*SUMIFS(conditions!$72:$72,conditions!$8:$8,"&lt;="&amp;CP$9,conditions!$9:$9,"&gt;="&amp;CP$9)</f>
        <v>216.00000000000011</v>
      </c>
      <c r="CQ107" s="37">
        <f>CP107-CQ89-CQ98+CQ17*SUMIFS(conditions!$69:$69,conditions!$8:$8,"&lt;="&amp;CQ$9,conditions!$9:$9,"&gt;="&amp;CQ$9)*SUMIFS(conditions!$72:$72,conditions!$8:$8,"&lt;="&amp;CQ$9,conditions!$9:$9,"&gt;="&amp;CQ$9)</f>
        <v>207.00000000000011</v>
      </c>
      <c r="CR107" s="37">
        <f>CQ107-CR89-CR98+CR17*SUMIFS(conditions!$69:$69,conditions!$8:$8,"&lt;="&amp;CR$9,conditions!$9:$9,"&gt;="&amp;CR$9)*SUMIFS(conditions!$72:$72,conditions!$8:$8,"&lt;="&amp;CR$9,conditions!$9:$9,"&gt;="&amp;CR$9)</f>
        <v>180.00000000000011</v>
      </c>
      <c r="CS107" s="37">
        <f>CR107-CS89-CS98+CS17*SUMIFS(conditions!$69:$69,conditions!$8:$8,"&lt;="&amp;CS$9,conditions!$9:$9,"&gt;="&amp;CS$9)*SUMIFS(conditions!$72:$72,conditions!$8:$8,"&lt;="&amp;CS$9,conditions!$9:$9,"&gt;="&amp;CS$9)</f>
        <v>180.00000000000011</v>
      </c>
      <c r="CT107" s="37">
        <f>CS107-CT89-CT98+CT17*SUMIFS(conditions!$69:$69,conditions!$8:$8,"&lt;="&amp;CT$9,conditions!$9:$9,"&gt;="&amp;CT$9)*SUMIFS(conditions!$72:$72,conditions!$8:$8,"&lt;="&amp;CT$9,conditions!$9:$9,"&gt;="&amp;CT$9)</f>
        <v>198.00000000000011</v>
      </c>
      <c r="CU107" s="37">
        <f>CT107-CU89-CU98+CU17*SUMIFS(conditions!$69:$69,conditions!$8:$8,"&lt;="&amp;CU$9,conditions!$9:$9,"&gt;="&amp;CU$9)*SUMIFS(conditions!$72:$72,conditions!$8:$8,"&lt;="&amp;CU$9,conditions!$9:$9,"&gt;="&amp;CU$9)</f>
        <v>198.00000000000011</v>
      </c>
      <c r="CV107" s="37">
        <f>CU107-CV89-CV98+CV17*SUMIFS(conditions!$69:$69,conditions!$8:$8,"&lt;="&amp;CV$9,conditions!$9:$9,"&gt;="&amp;CV$9)*SUMIFS(conditions!$72:$72,conditions!$8:$8,"&lt;="&amp;CV$9,conditions!$9:$9,"&gt;="&amp;CV$9)</f>
        <v>198.00000000000011</v>
      </c>
      <c r="CW107" s="37">
        <f>CV107-CW89-CW98+CW17*SUMIFS(conditions!$69:$69,conditions!$8:$8,"&lt;="&amp;CW$9,conditions!$9:$9,"&gt;="&amp;CW$9)*SUMIFS(conditions!$72:$72,conditions!$8:$8,"&lt;="&amp;CW$9,conditions!$9:$9,"&gt;="&amp;CW$9)</f>
        <v>198.00000000000011</v>
      </c>
      <c r="CX107" s="37">
        <f>CW107-CX89-CX98+CX17*SUMIFS(conditions!$69:$69,conditions!$8:$8,"&lt;="&amp;CX$9,conditions!$9:$9,"&gt;="&amp;CX$9)*SUMIFS(conditions!$72:$72,conditions!$8:$8,"&lt;="&amp;CX$9,conditions!$9:$9,"&gt;="&amp;CX$9)</f>
        <v>198.00000000000011</v>
      </c>
      <c r="CY107" s="37">
        <f>CX107-CY89-CY98+CY17*SUMIFS(conditions!$69:$69,conditions!$8:$8,"&lt;="&amp;CY$9,conditions!$9:$9,"&gt;="&amp;CY$9)*SUMIFS(conditions!$72:$72,conditions!$8:$8,"&lt;="&amp;CY$9,conditions!$9:$9,"&gt;="&amp;CY$9)</f>
        <v>180.00000000000011</v>
      </c>
      <c r="CZ107" s="37">
        <f>CY107-CZ89-CZ98+CZ17*SUMIFS(conditions!$69:$69,conditions!$8:$8,"&lt;="&amp;CZ$9,conditions!$9:$9,"&gt;="&amp;CZ$9)*SUMIFS(conditions!$72:$72,conditions!$8:$8,"&lt;="&amp;CZ$9,conditions!$9:$9,"&gt;="&amp;CZ$9)</f>
        <v>180.00000000000011</v>
      </c>
      <c r="DA107" s="37">
        <f>CZ107-DA89-DA98+DA17*SUMIFS(conditions!$69:$69,conditions!$8:$8,"&lt;="&amp;DA$9,conditions!$9:$9,"&gt;="&amp;DA$9)*SUMIFS(conditions!$72:$72,conditions!$8:$8,"&lt;="&amp;DA$9,conditions!$9:$9,"&gt;="&amp;DA$9)</f>
        <v>198.00000000000011</v>
      </c>
      <c r="DB107" s="37">
        <f>DA107-DB89-DB98+DB17*SUMIFS(conditions!$69:$69,conditions!$8:$8,"&lt;="&amp;DB$9,conditions!$9:$9,"&gt;="&amp;DB$9)*SUMIFS(conditions!$72:$72,conditions!$8:$8,"&lt;="&amp;DB$9,conditions!$9:$9,"&gt;="&amp;DB$9)</f>
        <v>198.00000000000011</v>
      </c>
      <c r="DC107" s="37">
        <f>DB107-DC89-DC98+DC17*SUMIFS(conditions!$69:$69,conditions!$8:$8,"&lt;="&amp;DC$9,conditions!$9:$9,"&gt;="&amp;DC$9)*SUMIFS(conditions!$72:$72,conditions!$8:$8,"&lt;="&amp;DC$9,conditions!$9:$9,"&gt;="&amp;DC$9)</f>
        <v>198.00000000000011</v>
      </c>
      <c r="DD107" s="37">
        <f>DC107-DD89-DD98+DD17*SUMIFS(conditions!$69:$69,conditions!$8:$8,"&lt;="&amp;DD$9,conditions!$9:$9,"&gt;="&amp;DD$9)*SUMIFS(conditions!$72:$72,conditions!$8:$8,"&lt;="&amp;DD$9,conditions!$9:$9,"&gt;="&amp;DD$9)</f>
        <v>198.00000000000011</v>
      </c>
      <c r="DE107" s="37">
        <f>DD107-DE89-DE98+DE17*SUMIFS(conditions!$69:$69,conditions!$8:$8,"&lt;="&amp;DE$9,conditions!$9:$9,"&gt;="&amp;DE$9)*SUMIFS(conditions!$72:$72,conditions!$8:$8,"&lt;="&amp;DE$9,conditions!$9:$9,"&gt;="&amp;DE$9)</f>
        <v>198.00000000000011</v>
      </c>
      <c r="DF107" s="37">
        <f>DE107-DF89-DF98+DF17*SUMIFS(conditions!$69:$69,conditions!$8:$8,"&lt;="&amp;DF$9,conditions!$9:$9,"&gt;="&amp;DF$9)*SUMIFS(conditions!$72:$72,conditions!$8:$8,"&lt;="&amp;DF$9,conditions!$9:$9,"&gt;="&amp;DF$9)</f>
        <v>180.00000000000011</v>
      </c>
      <c r="DG107" s="37">
        <f>DF107-DG89-DG98+DG17*SUMIFS(conditions!$69:$69,conditions!$8:$8,"&lt;="&amp;DG$9,conditions!$9:$9,"&gt;="&amp;DG$9)*SUMIFS(conditions!$72:$72,conditions!$8:$8,"&lt;="&amp;DG$9,conditions!$9:$9,"&gt;="&amp;DG$9)</f>
        <v>180.00000000000011</v>
      </c>
      <c r="DH107" s="37">
        <f>DG107-DH89-DH98+DH17*SUMIFS(conditions!$69:$69,conditions!$8:$8,"&lt;="&amp;DH$9,conditions!$9:$9,"&gt;="&amp;DH$9)*SUMIFS(conditions!$72:$72,conditions!$8:$8,"&lt;="&amp;DH$9,conditions!$9:$9,"&gt;="&amp;DH$9)</f>
        <v>198.00000000000011</v>
      </c>
      <c r="DI107" s="37">
        <f>DH107-DI89-DI98+DI17*SUMIFS(conditions!$69:$69,conditions!$8:$8,"&lt;="&amp;DI$9,conditions!$9:$9,"&gt;="&amp;DI$9)*SUMIFS(conditions!$72:$72,conditions!$8:$8,"&lt;="&amp;DI$9,conditions!$9:$9,"&gt;="&amp;DI$9)</f>
        <v>197.82000000000011</v>
      </c>
      <c r="DJ107" s="37">
        <f>DI107-DJ89-DJ98+DJ17*SUMIFS(conditions!$69:$69,conditions!$8:$8,"&lt;="&amp;DJ$9,conditions!$9:$9,"&gt;="&amp;DJ$9)*SUMIFS(conditions!$72:$72,conditions!$8:$8,"&lt;="&amp;DJ$9,conditions!$9:$9,"&gt;="&amp;DJ$9)</f>
        <v>197.6400000000001</v>
      </c>
      <c r="DK107" s="37">
        <f>DJ107-DK89-DK98+DK17*SUMIFS(conditions!$69:$69,conditions!$8:$8,"&lt;="&amp;DK$9,conditions!$9:$9,"&gt;="&amp;DK$9)*SUMIFS(conditions!$72:$72,conditions!$8:$8,"&lt;="&amp;DK$9,conditions!$9:$9,"&gt;="&amp;DK$9)</f>
        <v>197.46000000000009</v>
      </c>
      <c r="DL107" s="37">
        <f>DK107-DL89-DL98+DL17*SUMIFS(conditions!$69:$69,conditions!$8:$8,"&lt;="&amp;DL$9,conditions!$9:$9,"&gt;="&amp;DL$9)*SUMIFS(conditions!$72:$72,conditions!$8:$8,"&lt;="&amp;DL$9,conditions!$9:$9,"&gt;="&amp;DL$9)</f>
        <v>197.28000000000009</v>
      </c>
      <c r="DM107" s="37">
        <f>DL107-DM89-DM98+DM17*SUMIFS(conditions!$69:$69,conditions!$8:$8,"&lt;="&amp;DM$9,conditions!$9:$9,"&gt;="&amp;DM$9)*SUMIFS(conditions!$72:$72,conditions!$8:$8,"&lt;="&amp;DM$9,conditions!$9:$9,"&gt;="&amp;DM$9)</f>
        <v>179.28000000000009</v>
      </c>
      <c r="DN107" s="37">
        <f>DM107-DN89-DN98+DN17*SUMIFS(conditions!$69:$69,conditions!$8:$8,"&lt;="&amp;DN$9,conditions!$9:$9,"&gt;="&amp;DN$9)*SUMIFS(conditions!$72:$72,conditions!$8:$8,"&lt;="&amp;DN$9,conditions!$9:$9,"&gt;="&amp;DN$9)</f>
        <v>179.28000000000009</v>
      </c>
      <c r="DO107" s="37">
        <f>DN107-DO89-DO98+DO17*SUMIFS(conditions!$69:$69,conditions!$8:$8,"&lt;="&amp;DO$9,conditions!$9:$9,"&gt;="&amp;DO$9)*SUMIFS(conditions!$72:$72,conditions!$8:$8,"&lt;="&amp;DO$9,conditions!$9:$9,"&gt;="&amp;DO$9)</f>
        <v>197.10000000000008</v>
      </c>
      <c r="DP107" s="37">
        <f>DO107-DP89-DP98+DP17*SUMIFS(conditions!$69:$69,conditions!$8:$8,"&lt;="&amp;DP$9,conditions!$9:$9,"&gt;="&amp;DP$9)*SUMIFS(conditions!$72:$72,conditions!$8:$8,"&lt;="&amp;DP$9,conditions!$9:$9,"&gt;="&amp;DP$9)</f>
        <v>196.92000000000007</v>
      </c>
      <c r="DQ107" s="37">
        <f>DP107-DQ89-DQ98+DQ17*SUMIFS(conditions!$69:$69,conditions!$8:$8,"&lt;="&amp;DQ$9,conditions!$9:$9,"&gt;="&amp;DQ$9)*SUMIFS(conditions!$72:$72,conditions!$8:$8,"&lt;="&amp;DQ$9,conditions!$9:$9,"&gt;="&amp;DQ$9)</f>
        <v>196.74000000000007</v>
      </c>
      <c r="DR107" s="37">
        <f>DQ107-DR89-DR98+DR17*SUMIFS(conditions!$69:$69,conditions!$8:$8,"&lt;="&amp;DR$9,conditions!$9:$9,"&gt;="&amp;DR$9)*SUMIFS(conditions!$72:$72,conditions!$8:$8,"&lt;="&amp;DR$9,conditions!$9:$9,"&gt;="&amp;DR$9)</f>
        <v>196.56000000000006</v>
      </c>
      <c r="DS107" s="37">
        <f>DR107-DS89-DS98+DS17*SUMIFS(conditions!$69:$69,conditions!$8:$8,"&lt;="&amp;DS$9,conditions!$9:$9,"&gt;="&amp;DS$9)*SUMIFS(conditions!$72:$72,conditions!$8:$8,"&lt;="&amp;DS$9,conditions!$9:$9,"&gt;="&amp;DS$9)</f>
        <v>196.38000000000005</v>
      </c>
      <c r="DT107" s="37">
        <f>DS107-DT89-DT98+DT17*SUMIFS(conditions!$69:$69,conditions!$8:$8,"&lt;="&amp;DT$9,conditions!$9:$9,"&gt;="&amp;DT$9)*SUMIFS(conditions!$72:$72,conditions!$8:$8,"&lt;="&amp;DT$9,conditions!$9:$9,"&gt;="&amp;DT$9)</f>
        <v>178.38000000000005</v>
      </c>
      <c r="DU107" s="37">
        <f>DT107-DU89-DU98+DU17*SUMIFS(conditions!$69:$69,conditions!$8:$8,"&lt;="&amp;DU$9,conditions!$9:$9,"&gt;="&amp;DU$9)*SUMIFS(conditions!$72:$72,conditions!$8:$8,"&lt;="&amp;DU$9,conditions!$9:$9,"&gt;="&amp;DU$9)</f>
        <v>178.38000000000005</v>
      </c>
      <c r="DV107" s="37">
        <f>DU107-DV89-DV98+DV17*SUMIFS(conditions!$69:$69,conditions!$8:$8,"&lt;="&amp;DV$9,conditions!$9:$9,"&gt;="&amp;DV$9)*SUMIFS(conditions!$72:$72,conditions!$8:$8,"&lt;="&amp;DV$9,conditions!$9:$9,"&gt;="&amp;DV$9)</f>
        <v>196.20000000000005</v>
      </c>
      <c r="DW107" s="37">
        <f>DV107-DW89-DW98+DW17*SUMIFS(conditions!$69:$69,conditions!$8:$8,"&lt;="&amp;DW$9,conditions!$9:$9,"&gt;="&amp;DW$9)*SUMIFS(conditions!$72:$72,conditions!$8:$8,"&lt;="&amp;DW$9,conditions!$9:$9,"&gt;="&amp;DW$9)</f>
        <v>196.02000000000004</v>
      </c>
      <c r="DX107" s="37">
        <f>DW107-DX89-DX98+DX17*SUMIFS(conditions!$69:$69,conditions!$8:$8,"&lt;="&amp;DX$9,conditions!$9:$9,"&gt;="&amp;DX$9)*SUMIFS(conditions!$72:$72,conditions!$8:$8,"&lt;="&amp;DX$9,conditions!$9:$9,"&gt;="&amp;DX$9)</f>
        <v>196.02000000000004</v>
      </c>
      <c r="DY107" s="37">
        <f>DX107-DY89-DY98+DY17*SUMIFS(conditions!$69:$69,conditions!$8:$8,"&lt;="&amp;DY$9,conditions!$9:$9,"&gt;="&amp;DY$9)*SUMIFS(conditions!$72:$72,conditions!$8:$8,"&lt;="&amp;DY$9,conditions!$9:$9,"&gt;="&amp;DY$9)</f>
        <v>196.02000000000004</v>
      </c>
      <c r="DZ107" s="37">
        <f>DY107-DZ89-DZ98+DZ17*SUMIFS(conditions!$69:$69,conditions!$8:$8,"&lt;="&amp;DZ$9,conditions!$9:$9,"&gt;="&amp;DZ$9)*SUMIFS(conditions!$72:$72,conditions!$8:$8,"&lt;="&amp;DZ$9,conditions!$9:$9,"&gt;="&amp;DZ$9)</f>
        <v>196.02000000000004</v>
      </c>
      <c r="EA107" s="37">
        <f>DZ107-EA89-EA98+EA17*SUMIFS(conditions!$69:$69,conditions!$8:$8,"&lt;="&amp;EA$9,conditions!$9:$9,"&gt;="&amp;EA$9)*SUMIFS(conditions!$72:$72,conditions!$8:$8,"&lt;="&amp;EA$9,conditions!$9:$9,"&gt;="&amp;EA$9)</f>
        <v>178.20000000000005</v>
      </c>
      <c r="EB107" s="37">
        <f>EA107-EB89-EB98+EB17*SUMIFS(conditions!$69:$69,conditions!$8:$8,"&lt;="&amp;EB$9,conditions!$9:$9,"&gt;="&amp;EB$9)*SUMIFS(conditions!$72:$72,conditions!$8:$8,"&lt;="&amp;EB$9,conditions!$9:$9,"&gt;="&amp;EB$9)</f>
        <v>178.20000000000005</v>
      </c>
      <c r="EC107" s="37">
        <f>EB107-EC89-EC98+EC17*SUMIFS(conditions!$69:$69,conditions!$8:$8,"&lt;="&amp;EC$9,conditions!$9:$9,"&gt;="&amp;EC$9)*SUMIFS(conditions!$72:$72,conditions!$8:$8,"&lt;="&amp;EC$9,conditions!$9:$9,"&gt;="&amp;EC$9)</f>
        <v>196.02000000000004</v>
      </c>
      <c r="ED107" s="37">
        <f>EC107-ED89-ED98+ED17*SUMIFS(conditions!$69:$69,conditions!$8:$8,"&lt;="&amp;ED$9,conditions!$9:$9,"&gt;="&amp;ED$9)*SUMIFS(conditions!$72:$72,conditions!$8:$8,"&lt;="&amp;ED$9,conditions!$9:$9,"&gt;="&amp;ED$9)</f>
        <v>196.02000000000004</v>
      </c>
      <c r="EE107" s="37">
        <f>ED107-EE89-EE98+EE17*SUMIFS(conditions!$69:$69,conditions!$8:$8,"&lt;="&amp;EE$9,conditions!$9:$9,"&gt;="&amp;EE$9)*SUMIFS(conditions!$72:$72,conditions!$8:$8,"&lt;="&amp;EE$9,conditions!$9:$9,"&gt;="&amp;EE$9)</f>
        <v>196.02000000000004</v>
      </c>
      <c r="EF107" s="37">
        <f>EE107-EF89-EF98+EF17*SUMIFS(conditions!$69:$69,conditions!$8:$8,"&lt;="&amp;EF$9,conditions!$9:$9,"&gt;="&amp;EF$9)*SUMIFS(conditions!$72:$72,conditions!$8:$8,"&lt;="&amp;EF$9,conditions!$9:$9,"&gt;="&amp;EF$9)</f>
        <v>196.02000000000004</v>
      </c>
      <c r="EG107" s="37">
        <f>EF107-EG89-EG98+EG17*SUMIFS(conditions!$69:$69,conditions!$8:$8,"&lt;="&amp;EG$9,conditions!$9:$9,"&gt;="&amp;EG$9)*SUMIFS(conditions!$72:$72,conditions!$8:$8,"&lt;="&amp;EG$9,conditions!$9:$9,"&gt;="&amp;EG$9)</f>
        <v>196.02000000000004</v>
      </c>
      <c r="EH107" s="37">
        <f>EG107-EH89-EH98+EH17*SUMIFS(conditions!$69:$69,conditions!$8:$8,"&lt;="&amp;EH$9,conditions!$9:$9,"&gt;="&amp;EH$9)*SUMIFS(conditions!$72:$72,conditions!$8:$8,"&lt;="&amp;EH$9,conditions!$9:$9,"&gt;="&amp;EH$9)</f>
        <v>178.20000000000005</v>
      </c>
      <c r="EI107" s="37">
        <f>EH107-EI89-EI98+EI17*SUMIFS(conditions!$69:$69,conditions!$8:$8,"&lt;="&amp;EI$9,conditions!$9:$9,"&gt;="&amp;EI$9)*SUMIFS(conditions!$72:$72,conditions!$8:$8,"&lt;="&amp;EI$9,conditions!$9:$9,"&gt;="&amp;EI$9)</f>
        <v>178.20000000000005</v>
      </c>
      <c r="EJ107" s="37">
        <f>EI107-EJ89-EJ98+EJ17*SUMIFS(conditions!$69:$69,conditions!$8:$8,"&lt;="&amp;EJ$9,conditions!$9:$9,"&gt;="&amp;EJ$9)*SUMIFS(conditions!$72:$72,conditions!$8:$8,"&lt;="&amp;EJ$9,conditions!$9:$9,"&gt;="&amp;EJ$9)</f>
        <v>196.02000000000004</v>
      </c>
      <c r="EK107" s="37">
        <f>EJ107-EK89-EK98+EK17*SUMIFS(conditions!$69:$69,conditions!$8:$8,"&lt;="&amp;EK$9,conditions!$9:$9,"&gt;="&amp;EK$9)*SUMIFS(conditions!$72:$72,conditions!$8:$8,"&lt;="&amp;EK$9,conditions!$9:$9,"&gt;="&amp;EK$9)</f>
        <v>196.02000000000004</v>
      </c>
      <c r="EL107" s="37">
        <f>EK107-EL89-EL98+EL17*SUMIFS(conditions!$69:$69,conditions!$8:$8,"&lt;="&amp;EL$9,conditions!$9:$9,"&gt;="&amp;EL$9)*SUMIFS(conditions!$72:$72,conditions!$8:$8,"&lt;="&amp;EL$9,conditions!$9:$9,"&gt;="&amp;EL$9)</f>
        <v>196.02000000000004</v>
      </c>
      <c r="EM107" s="37">
        <f>EL107-EM89-EM98+EM17*SUMIFS(conditions!$69:$69,conditions!$8:$8,"&lt;="&amp;EM$9,conditions!$9:$9,"&gt;="&amp;EM$9)*SUMIFS(conditions!$72:$72,conditions!$8:$8,"&lt;="&amp;EM$9,conditions!$9:$9,"&gt;="&amp;EM$9)</f>
        <v>196.02000000000004</v>
      </c>
      <c r="EN107" s="37">
        <f>EM107-EN89-EN98+EN17*SUMIFS(conditions!$69:$69,conditions!$8:$8,"&lt;="&amp;EN$9,conditions!$9:$9,"&gt;="&amp;EN$9)*SUMIFS(conditions!$72:$72,conditions!$8:$8,"&lt;="&amp;EN$9,conditions!$9:$9,"&gt;="&amp;EN$9)</f>
        <v>199.58400000000006</v>
      </c>
      <c r="EO107" s="37">
        <f>EN107-EO89-EO98+EO17*SUMIFS(conditions!$69:$69,conditions!$8:$8,"&lt;="&amp;EO$9,conditions!$9:$9,"&gt;="&amp;EO$9)*SUMIFS(conditions!$72:$72,conditions!$8:$8,"&lt;="&amp;EO$9,conditions!$9:$9,"&gt;="&amp;EO$9)</f>
        <v>181.76400000000007</v>
      </c>
      <c r="EP107" s="37">
        <f>EO107-EP89-EP98+EP17*SUMIFS(conditions!$69:$69,conditions!$8:$8,"&lt;="&amp;EP$9,conditions!$9:$9,"&gt;="&amp;EP$9)*SUMIFS(conditions!$72:$72,conditions!$8:$8,"&lt;="&amp;EP$9,conditions!$9:$9,"&gt;="&amp;EP$9)</f>
        <v>181.76400000000007</v>
      </c>
      <c r="EQ107" s="37">
        <f>EP107-EQ89-EQ98+EQ17*SUMIFS(conditions!$69:$69,conditions!$8:$8,"&lt;="&amp;EQ$9,conditions!$9:$9,"&gt;="&amp;EQ$9)*SUMIFS(conditions!$72:$72,conditions!$8:$8,"&lt;="&amp;EQ$9,conditions!$9:$9,"&gt;="&amp;EQ$9)</f>
        <v>203.14800000000008</v>
      </c>
      <c r="ER107" s="37">
        <f>EQ107-ER89-ER98+ER17*SUMIFS(conditions!$69:$69,conditions!$8:$8,"&lt;="&amp;ER$9,conditions!$9:$9,"&gt;="&amp;ER$9)*SUMIFS(conditions!$72:$72,conditions!$8:$8,"&lt;="&amp;ER$9,conditions!$9:$9,"&gt;="&amp;ER$9)</f>
        <v>206.7120000000001</v>
      </c>
      <c r="ES107" s="37">
        <f>ER107-ES89-ES98+ES17*SUMIFS(conditions!$69:$69,conditions!$8:$8,"&lt;="&amp;ES$9,conditions!$9:$9,"&gt;="&amp;ES$9)*SUMIFS(conditions!$72:$72,conditions!$8:$8,"&lt;="&amp;ES$9,conditions!$9:$9,"&gt;="&amp;ES$9)</f>
        <v>210.27600000000012</v>
      </c>
      <c r="ET107" s="37">
        <f>ES107-ET89-ET98+ET17*SUMIFS(conditions!$69:$69,conditions!$8:$8,"&lt;="&amp;ET$9,conditions!$9:$9,"&gt;="&amp;ET$9)*SUMIFS(conditions!$72:$72,conditions!$8:$8,"&lt;="&amp;ET$9,conditions!$9:$9,"&gt;="&amp;ET$9)</f>
        <v>213.84000000000015</v>
      </c>
      <c r="EU107" s="37">
        <f>ET107-EU89-EU98+EU17*SUMIFS(conditions!$69:$69,conditions!$8:$8,"&lt;="&amp;EU$9,conditions!$9:$9,"&gt;="&amp;EU$9)*SUMIFS(conditions!$72:$72,conditions!$8:$8,"&lt;="&amp;EU$9,conditions!$9:$9,"&gt;="&amp;EU$9)</f>
        <v>217.40400000000017</v>
      </c>
      <c r="EV107" s="37">
        <f>EU107-EV89-EV98+EV17*SUMIFS(conditions!$69:$69,conditions!$8:$8,"&lt;="&amp;EV$9,conditions!$9:$9,"&gt;="&amp;EV$9)*SUMIFS(conditions!$72:$72,conditions!$8:$8,"&lt;="&amp;EV$9,conditions!$9:$9,"&gt;="&amp;EV$9)</f>
        <v>199.58400000000017</v>
      </c>
      <c r="EW107" s="37">
        <f>EV107-EW89-EW98+EW17*SUMIFS(conditions!$69:$69,conditions!$8:$8,"&lt;="&amp;EW$9,conditions!$9:$9,"&gt;="&amp;EW$9)*SUMIFS(conditions!$72:$72,conditions!$8:$8,"&lt;="&amp;EW$9,conditions!$9:$9,"&gt;="&amp;EW$9)</f>
        <v>199.58400000000017</v>
      </c>
      <c r="EX107" s="37">
        <f>EW107-EX89-EX98+EX17*SUMIFS(conditions!$69:$69,conditions!$8:$8,"&lt;="&amp;EX$9,conditions!$9:$9,"&gt;="&amp;EX$9)*SUMIFS(conditions!$72:$72,conditions!$8:$8,"&lt;="&amp;EX$9,conditions!$9:$9,"&gt;="&amp;EX$9)</f>
        <v>220.96800000000019</v>
      </c>
      <c r="EY107" s="37">
        <f>EX107-EY89-EY98+EY17*SUMIFS(conditions!$69:$69,conditions!$8:$8,"&lt;="&amp;EY$9,conditions!$9:$9,"&gt;="&amp;EY$9)*SUMIFS(conditions!$72:$72,conditions!$8:$8,"&lt;="&amp;EY$9,conditions!$9:$9,"&gt;="&amp;EY$9)</f>
        <v>224.53200000000021</v>
      </c>
      <c r="EZ107" s="37">
        <f>EY107-EZ89-EZ98+EZ17*SUMIFS(conditions!$69:$69,conditions!$8:$8,"&lt;="&amp;EZ$9,conditions!$9:$9,"&gt;="&amp;EZ$9)*SUMIFS(conditions!$72:$72,conditions!$8:$8,"&lt;="&amp;EZ$9,conditions!$9:$9,"&gt;="&amp;EZ$9)</f>
        <v>228.09600000000023</v>
      </c>
      <c r="FA107" s="37">
        <f>EZ107-FA89-FA98+FA17*SUMIFS(conditions!$69:$69,conditions!$8:$8,"&lt;="&amp;FA$9,conditions!$9:$9,"&gt;="&amp;FA$9)*SUMIFS(conditions!$72:$72,conditions!$8:$8,"&lt;="&amp;FA$9,conditions!$9:$9,"&gt;="&amp;FA$9)</f>
        <v>231.66000000000025</v>
      </c>
      <c r="FB107" s="37">
        <f>FA107-FB89-FB98+FB17*SUMIFS(conditions!$69:$69,conditions!$8:$8,"&lt;="&amp;FB$9,conditions!$9:$9,"&gt;="&amp;FB$9)*SUMIFS(conditions!$72:$72,conditions!$8:$8,"&lt;="&amp;FB$9,conditions!$9:$9,"&gt;="&amp;FB$9)</f>
        <v>235.22400000000027</v>
      </c>
      <c r="FC107" s="37">
        <f>FB107-FC89-FC98+FC17*SUMIFS(conditions!$69:$69,conditions!$8:$8,"&lt;="&amp;FC$9,conditions!$9:$9,"&gt;="&amp;FC$9)*SUMIFS(conditions!$72:$72,conditions!$8:$8,"&lt;="&amp;FC$9,conditions!$9:$9,"&gt;="&amp;FC$9)</f>
        <v>213.84000000000026</v>
      </c>
      <c r="FD107" s="37">
        <f>FC107-FD89-FD98+FD17*SUMIFS(conditions!$69:$69,conditions!$8:$8,"&lt;="&amp;FD$9,conditions!$9:$9,"&gt;="&amp;FD$9)*SUMIFS(conditions!$72:$72,conditions!$8:$8,"&lt;="&amp;FD$9,conditions!$9:$9,"&gt;="&amp;FD$9)</f>
        <v>213.84000000000026</v>
      </c>
      <c r="FE107" s="37">
        <f>FD107-FE89-FE98+FE17*SUMIFS(conditions!$69:$69,conditions!$8:$8,"&lt;="&amp;FE$9,conditions!$9:$9,"&gt;="&amp;FE$9)*SUMIFS(conditions!$72:$72,conditions!$8:$8,"&lt;="&amp;FE$9,conditions!$9:$9,"&gt;="&amp;FE$9)</f>
        <v>235.22400000000027</v>
      </c>
      <c r="FF107" s="37">
        <f>FE107-FF89-FF98+FF17*SUMIFS(conditions!$69:$69,conditions!$8:$8,"&lt;="&amp;FF$9,conditions!$9:$9,"&gt;="&amp;FF$9)*SUMIFS(conditions!$72:$72,conditions!$8:$8,"&lt;="&amp;FF$9,conditions!$9:$9,"&gt;="&amp;FF$9)</f>
        <v>235.22400000000027</v>
      </c>
      <c r="FG107" s="37">
        <f>FF107-FG89-FG98+FG17*SUMIFS(conditions!$69:$69,conditions!$8:$8,"&lt;="&amp;FG$9,conditions!$9:$9,"&gt;="&amp;FG$9)*SUMIFS(conditions!$72:$72,conditions!$8:$8,"&lt;="&amp;FG$9,conditions!$9:$9,"&gt;="&amp;FG$9)</f>
        <v>235.22400000000027</v>
      </c>
      <c r="FH107" s="37">
        <f>FG107-FH89-FH98+FH17*SUMIFS(conditions!$69:$69,conditions!$8:$8,"&lt;="&amp;FH$9,conditions!$9:$9,"&gt;="&amp;FH$9)*SUMIFS(conditions!$72:$72,conditions!$8:$8,"&lt;="&amp;FH$9,conditions!$9:$9,"&gt;="&amp;FH$9)</f>
        <v>235.22400000000027</v>
      </c>
      <c r="FI107" s="37">
        <f>FH107-FI89-FI98+FI17*SUMIFS(conditions!$69:$69,conditions!$8:$8,"&lt;="&amp;FI$9,conditions!$9:$9,"&gt;="&amp;FI$9)*SUMIFS(conditions!$72:$72,conditions!$8:$8,"&lt;="&amp;FI$9,conditions!$9:$9,"&gt;="&amp;FI$9)</f>
        <v>235.22400000000027</v>
      </c>
      <c r="FJ107" s="37">
        <f>FI107-FJ89-FJ98+FJ17*SUMIFS(conditions!$69:$69,conditions!$8:$8,"&lt;="&amp;FJ$9,conditions!$9:$9,"&gt;="&amp;FJ$9)*SUMIFS(conditions!$72:$72,conditions!$8:$8,"&lt;="&amp;FJ$9,conditions!$9:$9,"&gt;="&amp;FJ$9)</f>
        <v>213.84000000000026</v>
      </c>
      <c r="FK107" s="37">
        <f>FJ107-FK89-FK98+FK17*SUMIFS(conditions!$69:$69,conditions!$8:$8,"&lt;="&amp;FK$9,conditions!$9:$9,"&gt;="&amp;FK$9)*SUMIFS(conditions!$72:$72,conditions!$8:$8,"&lt;="&amp;FK$9,conditions!$9:$9,"&gt;="&amp;FK$9)</f>
        <v>213.84000000000026</v>
      </c>
      <c r="FL107" s="37">
        <f>FK107-FL89-FL98+FL17*SUMIFS(conditions!$69:$69,conditions!$8:$8,"&lt;="&amp;FL$9,conditions!$9:$9,"&gt;="&amp;FL$9)*SUMIFS(conditions!$72:$72,conditions!$8:$8,"&lt;="&amp;FL$9,conditions!$9:$9,"&gt;="&amp;FL$9)</f>
        <v>235.22400000000027</v>
      </c>
      <c r="FM107" s="37">
        <f>FL107-FM89-FM98+FM17*SUMIFS(conditions!$69:$69,conditions!$8:$8,"&lt;="&amp;FM$9,conditions!$9:$9,"&gt;="&amp;FM$9)*SUMIFS(conditions!$72:$72,conditions!$8:$8,"&lt;="&amp;FM$9,conditions!$9:$9,"&gt;="&amp;FM$9)</f>
        <v>235.22400000000027</v>
      </c>
      <c r="FN107" s="37">
        <f>FM107-FN89-FN98+FN17*SUMIFS(conditions!$69:$69,conditions!$8:$8,"&lt;="&amp;FN$9,conditions!$9:$9,"&gt;="&amp;FN$9)*SUMIFS(conditions!$72:$72,conditions!$8:$8,"&lt;="&amp;FN$9,conditions!$9:$9,"&gt;="&amp;FN$9)</f>
        <v>235.22400000000027</v>
      </c>
      <c r="FO107" s="37">
        <f>FN107-FO89-FO98+FO17*SUMIFS(conditions!$69:$69,conditions!$8:$8,"&lt;="&amp;FO$9,conditions!$9:$9,"&gt;="&amp;FO$9)*SUMIFS(conditions!$72:$72,conditions!$8:$8,"&lt;="&amp;FO$9,conditions!$9:$9,"&gt;="&amp;FO$9)</f>
        <v>235.22400000000027</v>
      </c>
      <c r="FP107" s="37">
        <f>FO107-FP89-FP98+FP17*SUMIFS(conditions!$69:$69,conditions!$8:$8,"&lt;="&amp;FP$9,conditions!$9:$9,"&gt;="&amp;FP$9)*SUMIFS(conditions!$72:$72,conditions!$8:$8,"&lt;="&amp;FP$9,conditions!$9:$9,"&gt;="&amp;FP$9)</f>
        <v>235.22400000000027</v>
      </c>
      <c r="FQ107" s="37">
        <f>FP107-FQ89-FQ98+FQ17*SUMIFS(conditions!$69:$69,conditions!$8:$8,"&lt;="&amp;FQ$9,conditions!$9:$9,"&gt;="&amp;FQ$9)*SUMIFS(conditions!$72:$72,conditions!$8:$8,"&lt;="&amp;FQ$9,conditions!$9:$9,"&gt;="&amp;FQ$9)</f>
        <v>213.84000000000026</v>
      </c>
      <c r="FR107" s="37">
        <f>FQ107-FR89-FR98+FR17*SUMIFS(conditions!$69:$69,conditions!$8:$8,"&lt;="&amp;FR$9,conditions!$9:$9,"&gt;="&amp;FR$9)*SUMIFS(conditions!$72:$72,conditions!$8:$8,"&lt;="&amp;FR$9,conditions!$9:$9,"&gt;="&amp;FR$9)</f>
        <v>213.84000000000026</v>
      </c>
      <c r="FS107" s="37">
        <f>FR107-FS89-FS98+FS17*SUMIFS(conditions!$69:$69,conditions!$8:$8,"&lt;="&amp;FS$9,conditions!$9:$9,"&gt;="&amp;FS$9)*SUMIFS(conditions!$72:$72,conditions!$8:$8,"&lt;="&amp;FS$9,conditions!$9:$9,"&gt;="&amp;FS$9)</f>
        <v>236.29320000000027</v>
      </c>
      <c r="FT107" s="37">
        <f>FS107-FT89-FT98+FT17*SUMIFS(conditions!$69:$69,conditions!$8:$8,"&lt;="&amp;FT$9,conditions!$9:$9,"&gt;="&amp;FT$9)*SUMIFS(conditions!$72:$72,conditions!$8:$8,"&lt;="&amp;FT$9,conditions!$9:$9,"&gt;="&amp;FT$9)</f>
        <v>237.36240000000029</v>
      </c>
      <c r="FU107" s="37">
        <f>FT107-FU89-FU98+FU17*SUMIFS(conditions!$69:$69,conditions!$8:$8,"&lt;="&amp;FU$9,conditions!$9:$9,"&gt;="&amp;FU$9)*SUMIFS(conditions!$72:$72,conditions!$8:$8,"&lt;="&amp;FU$9,conditions!$9:$9,"&gt;="&amp;FU$9)</f>
        <v>238.43160000000032</v>
      </c>
      <c r="FV107" s="37">
        <f>FU107-FV89-FV98+FV17*SUMIFS(conditions!$69:$69,conditions!$8:$8,"&lt;="&amp;FV$9,conditions!$9:$9,"&gt;="&amp;FV$9)*SUMIFS(conditions!$72:$72,conditions!$8:$8,"&lt;="&amp;FV$9,conditions!$9:$9,"&gt;="&amp;FV$9)</f>
        <v>239.50080000000034</v>
      </c>
      <c r="FW107" s="37">
        <f>FV107-FW89-FW98+FW17*SUMIFS(conditions!$69:$69,conditions!$8:$8,"&lt;="&amp;FW$9,conditions!$9:$9,"&gt;="&amp;FW$9)*SUMIFS(conditions!$72:$72,conditions!$8:$8,"&lt;="&amp;FW$9,conditions!$9:$9,"&gt;="&amp;FW$9)</f>
        <v>240.57000000000036</v>
      </c>
      <c r="FX107" s="37">
        <f>FW107-FX89-FX98+FX17*SUMIFS(conditions!$69:$69,conditions!$8:$8,"&lt;="&amp;FX$9,conditions!$9:$9,"&gt;="&amp;FX$9)*SUMIFS(conditions!$72:$72,conditions!$8:$8,"&lt;="&amp;FX$9,conditions!$9:$9,"&gt;="&amp;FX$9)</f>
        <v>219.18600000000038</v>
      </c>
      <c r="FY107" s="37">
        <f>FX107-FY89-FY98+FY17*SUMIFS(conditions!$69:$69,conditions!$8:$8,"&lt;="&amp;FY$9,conditions!$9:$9,"&gt;="&amp;FY$9)*SUMIFS(conditions!$72:$72,conditions!$8:$8,"&lt;="&amp;FY$9,conditions!$9:$9,"&gt;="&amp;FY$9)</f>
        <v>219.18600000000038</v>
      </c>
      <c r="FZ107" s="37">
        <f>FY107-FZ89-FZ98+FZ17*SUMIFS(conditions!$69:$69,conditions!$8:$8,"&lt;="&amp;FZ$9,conditions!$9:$9,"&gt;="&amp;FZ$9)*SUMIFS(conditions!$72:$72,conditions!$8:$8,"&lt;="&amp;FZ$9,conditions!$9:$9,"&gt;="&amp;FZ$9)</f>
        <v>241.63920000000039</v>
      </c>
      <c r="GA107" s="37">
        <f>FZ107-GA89-GA98+GA17*SUMIFS(conditions!$69:$69,conditions!$8:$8,"&lt;="&amp;GA$9,conditions!$9:$9,"&gt;="&amp;GA$9)*SUMIFS(conditions!$72:$72,conditions!$8:$8,"&lt;="&amp;GA$9,conditions!$9:$9,"&gt;="&amp;GA$9)</f>
        <v>242.70840000000041</v>
      </c>
      <c r="GB107" s="37">
        <f>GA107-GB89-GB98+GB17*SUMIFS(conditions!$69:$69,conditions!$8:$8,"&lt;="&amp;GB$9,conditions!$9:$9,"&gt;="&amp;GB$9)*SUMIFS(conditions!$72:$72,conditions!$8:$8,"&lt;="&amp;GB$9,conditions!$9:$9,"&gt;="&amp;GB$9)</f>
        <v>243.77760000000043</v>
      </c>
      <c r="GC107" s="37">
        <f>GB107-GC89-GC98+GC17*SUMIFS(conditions!$69:$69,conditions!$8:$8,"&lt;="&amp;GC$9,conditions!$9:$9,"&gt;="&amp;GC$9)*SUMIFS(conditions!$72:$72,conditions!$8:$8,"&lt;="&amp;GC$9,conditions!$9:$9,"&gt;="&amp;GC$9)</f>
        <v>244.84680000000046</v>
      </c>
      <c r="GD107" s="37">
        <f>GC107-GD89-GD98+GD17*SUMIFS(conditions!$69:$69,conditions!$8:$8,"&lt;="&amp;GD$9,conditions!$9:$9,"&gt;="&amp;GD$9)*SUMIFS(conditions!$72:$72,conditions!$8:$8,"&lt;="&amp;GD$9,conditions!$9:$9,"&gt;="&amp;GD$9)</f>
        <v>245.91600000000048</v>
      </c>
      <c r="GE107" s="37">
        <f>GD107-GE89-GE98+GE17*SUMIFS(conditions!$69:$69,conditions!$8:$8,"&lt;="&amp;GE$9,conditions!$9:$9,"&gt;="&amp;GE$9)*SUMIFS(conditions!$72:$72,conditions!$8:$8,"&lt;="&amp;GE$9,conditions!$9:$9,"&gt;="&amp;GE$9)</f>
        <v>224.53200000000049</v>
      </c>
      <c r="GF107" s="37">
        <f>GE107-GF89-GF98+GF17*SUMIFS(conditions!$69:$69,conditions!$8:$8,"&lt;="&amp;GF$9,conditions!$9:$9,"&gt;="&amp;GF$9)*SUMIFS(conditions!$72:$72,conditions!$8:$8,"&lt;="&amp;GF$9,conditions!$9:$9,"&gt;="&amp;GF$9)</f>
        <v>224.53200000000049</v>
      </c>
      <c r="GG107" s="37">
        <f>GF107-GG89-GG98+GG17*SUMIFS(conditions!$69:$69,conditions!$8:$8,"&lt;="&amp;GG$9,conditions!$9:$9,"&gt;="&amp;GG$9)*SUMIFS(conditions!$72:$72,conditions!$8:$8,"&lt;="&amp;GG$9,conditions!$9:$9,"&gt;="&amp;GG$9)</f>
        <v>246.9852000000005</v>
      </c>
      <c r="GH107" s="37">
        <f>GG107-GH89-GH98+GH17*SUMIFS(conditions!$69:$69,conditions!$8:$8,"&lt;="&amp;GH$9,conditions!$9:$9,"&gt;="&amp;GH$9)*SUMIFS(conditions!$72:$72,conditions!$8:$8,"&lt;="&amp;GH$9,conditions!$9:$9,"&gt;="&amp;GH$9)</f>
        <v>246.9852000000005</v>
      </c>
      <c r="GI107" s="37">
        <f>GH107-GI89-GI98+GI17*SUMIFS(conditions!$69:$69,conditions!$8:$8,"&lt;="&amp;GI$9,conditions!$9:$9,"&gt;="&amp;GI$9)*SUMIFS(conditions!$72:$72,conditions!$8:$8,"&lt;="&amp;GI$9,conditions!$9:$9,"&gt;="&amp;GI$9)</f>
        <v>246.9852000000005</v>
      </c>
      <c r="GJ107" s="37">
        <f>GI107-GJ89-GJ98+GJ17*SUMIFS(conditions!$69:$69,conditions!$8:$8,"&lt;="&amp;GJ$9,conditions!$9:$9,"&gt;="&amp;GJ$9)*SUMIFS(conditions!$72:$72,conditions!$8:$8,"&lt;="&amp;GJ$9,conditions!$9:$9,"&gt;="&amp;GJ$9)</f>
        <v>246.9852000000005</v>
      </c>
      <c r="GK107" s="37">
        <f>GJ107-GK89-GK98+GK17*SUMIFS(conditions!$69:$69,conditions!$8:$8,"&lt;="&amp;GK$9,conditions!$9:$9,"&gt;="&amp;GK$9)*SUMIFS(conditions!$72:$72,conditions!$8:$8,"&lt;="&amp;GK$9,conditions!$9:$9,"&gt;="&amp;GK$9)</f>
        <v>246.9852000000005</v>
      </c>
      <c r="GL107" s="37">
        <f>GK107-GL89-GL98+GL17*SUMIFS(conditions!$69:$69,conditions!$8:$8,"&lt;="&amp;GL$9,conditions!$9:$9,"&gt;="&amp;GL$9)*SUMIFS(conditions!$72:$72,conditions!$8:$8,"&lt;="&amp;GL$9,conditions!$9:$9,"&gt;="&amp;GL$9)</f>
        <v>224.53200000000049</v>
      </c>
      <c r="GM107" s="37">
        <f>GL107-GM89-GM98+GM17*SUMIFS(conditions!$69:$69,conditions!$8:$8,"&lt;="&amp;GM$9,conditions!$9:$9,"&gt;="&amp;GM$9)*SUMIFS(conditions!$72:$72,conditions!$8:$8,"&lt;="&amp;GM$9,conditions!$9:$9,"&gt;="&amp;GM$9)</f>
        <v>224.53200000000049</v>
      </c>
      <c r="GN107" s="37">
        <f>GM107-GN89-GN98+GN17*SUMIFS(conditions!$69:$69,conditions!$8:$8,"&lt;="&amp;GN$9,conditions!$9:$9,"&gt;="&amp;GN$9)*SUMIFS(conditions!$72:$72,conditions!$8:$8,"&lt;="&amp;GN$9,conditions!$9:$9,"&gt;="&amp;GN$9)</f>
        <v>246.9852000000005</v>
      </c>
      <c r="GO107" s="37">
        <f>GN107-GO89-GO98+GO17*SUMIFS(conditions!$69:$69,conditions!$8:$8,"&lt;="&amp;GO$9,conditions!$9:$9,"&gt;="&amp;GO$9)*SUMIFS(conditions!$72:$72,conditions!$8:$8,"&lt;="&amp;GO$9,conditions!$9:$9,"&gt;="&amp;GO$9)</f>
        <v>246.9852000000005</v>
      </c>
      <c r="GP107" s="37">
        <f>GO107-GP89-GP98+GP17*SUMIFS(conditions!$69:$69,conditions!$8:$8,"&lt;="&amp;GP$9,conditions!$9:$9,"&gt;="&amp;GP$9)*SUMIFS(conditions!$72:$72,conditions!$8:$8,"&lt;="&amp;GP$9,conditions!$9:$9,"&gt;="&amp;GP$9)</f>
        <v>246.9852000000005</v>
      </c>
      <c r="GQ107" s="37">
        <f>GP107-GQ89-GQ98+GQ17*SUMIFS(conditions!$69:$69,conditions!$8:$8,"&lt;="&amp;GQ$9,conditions!$9:$9,"&gt;="&amp;GQ$9)*SUMIFS(conditions!$72:$72,conditions!$8:$8,"&lt;="&amp;GQ$9,conditions!$9:$9,"&gt;="&amp;GQ$9)</f>
        <v>246.9852000000005</v>
      </c>
      <c r="GR107" s="37">
        <f>GQ107-GR89-GR98+GR17*SUMIFS(conditions!$69:$69,conditions!$8:$8,"&lt;="&amp;GR$9,conditions!$9:$9,"&gt;="&amp;GR$9)*SUMIFS(conditions!$72:$72,conditions!$8:$8,"&lt;="&amp;GR$9,conditions!$9:$9,"&gt;="&amp;GR$9)</f>
        <v>246.9852000000005</v>
      </c>
      <c r="GS107" s="37">
        <f>GR107-GS89-GS98+GS17*SUMIFS(conditions!$69:$69,conditions!$8:$8,"&lt;="&amp;GS$9,conditions!$9:$9,"&gt;="&amp;GS$9)*SUMIFS(conditions!$72:$72,conditions!$8:$8,"&lt;="&amp;GS$9,conditions!$9:$9,"&gt;="&amp;GS$9)</f>
        <v>224.53200000000049</v>
      </c>
      <c r="GT107" s="37">
        <f>GS107-GT89-GT98+GT17*SUMIFS(conditions!$69:$69,conditions!$8:$8,"&lt;="&amp;GT$9,conditions!$9:$9,"&gt;="&amp;GT$9)*SUMIFS(conditions!$72:$72,conditions!$8:$8,"&lt;="&amp;GT$9,conditions!$9:$9,"&gt;="&amp;GT$9)</f>
        <v>224.53200000000049</v>
      </c>
      <c r="GU107" s="37">
        <f>GT107-GU89-GU98+GU17*SUMIFS(conditions!$69:$69,conditions!$8:$8,"&lt;="&amp;GU$9,conditions!$9:$9,"&gt;="&amp;GU$9)*SUMIFS(conditions!$72:$72,conditions!$8:$8,"&lt;="&amp;GU$9,conditions!$9:$9,"&gt;="&amp;GU$9)</f>
        <v>246.9852000000005</v>
      </c>
      <c r="GV107" s="37">
        <f>GU107-GV89-GV98+GV17*SUMIFS(conditions!$69:$69,conditions!$8:$8,"&lt;="&amp;GV$9,conditions!$9:$9,"&gt;="&amp;GV$9)*SUMIFS(conditions!$72:$72,conditions!$8:$8,"&lt;="&amp;GV$9,conditions!$9:$9,"&gt;="&amp;GV$9)</f>
        <v>246.9852000000005</v>
      </c>
      <c r="GW107" s="37">
        <f>GV107-GW89-GW98+GW17*SUMIFS(conditions!$69:$69,conditions!$8:$8,"&lt;="&amp;GW$9,conditions!$9:$9,"&gt;="&amp;GW$9)*SUMIFS(conditions!$72:$72,conditions!$8:$8,"&lt;="&amp;GW$9,conditions!$9:$9,"&gt;="&amp;GW$9)</f>
        <v>249.41763000000049</v>
      </c>
      <c r="GX107" s="37">
        <f>GW107-GX89-GX98+GX17*SUMIFS(conditions!$69:$69,conditions!$8:$8,"&lt;="&amp;GX$9,conditions!$9:$9,"&gt;="&amp;GX$9)*SUMIFS(conditions!$72:$72,conditions!$8:$8,"&lt;="&amp;GX$9,conditions!$9:$9,"&gt;="&amp;GX$9)</f>
        <v>251.85006000000047</v>
      </c>
      <c r="GY107" s="37">
        <f>GX107-GY89-GY98+GY17*SUMIFS(conditions!$69:$69,conditions!$8:$8,"&lt;="&amp;GY$9,conditions!$9:$9,"&gt;="&amp;GY$9)*SUMIFS(conditions!$72:$72,conditions!$8:$8,"&lt;="&amp;GY$9,conditions!$9:$9,"&gt;="&amp;GY$9)</f>
        <v>254.28249000000045</v>
      </c>
      <c r="GZ107" s="37">
        <f>GY107-GZ89-GZ98+GZ17*SUMIFS(conditions!$69:$69,conditions!$8:$8,"&lt;="&amp;GZ$9,conditions!$9:$9,"&gt;="&amp;GZ$9)*SUMIFS(conditions!$72:$72,conditions!$8:$8,"&lt;="&amp;GZ$9,conditions!$9:$9,"&gt;="&amp;GZ$9)</f>
        <v>231.82929000000044</v>
      </c>
      <c r="HA107" s="37">
        <f>GZ107-HA89-HA98+HA17*SUMIFS(conditions!$69:$69,conditions!$8:$8,"&lt;="&amp;HA$9,conditions!$9:$9,"&gt;="&amp;HA$9)*SUMIFS(conditions!$72:$72,conditions!$8:$8,"&lt;="&amp;HA$9,conditions!$9:$9,"&gt;="&amp;HA$9)</f>
        <v>231.82929000000044</v>
      </c>
      <c r="HB107" s="37">
        <f>HA107-HB89-HB98+HB17*SUMIFS(conditions!$69:$69,conditions!$8:$8,"&lt;="&amp;HB$9,conditions!$9:$9,"&gt;="&amp;HB$9)*SUMIFS(conditions!$72:$72,conditions!$8:$8,"&lt;="&amp;HB$9,conditions!$9:$9,"&gt;="&amp;HB$9)</f>
        <v>256.71492000000046</v>
      </c>
      <c r="HC107" s="37">
        <f>HB107-HC89-HC98+HC17*SUMIFS(conditions!$69:$69,conditions!$8:$8,"&lt;="&amp;HC$9,conditions!$9:$9,"&gt;="&amp;HC$9)*SUMIFS(conditions!$72:$72,conditions!$8:$8,"&lt;="&amp;HC$9,conditions!$9:$9,"&gt;="&amp;HC$9)</f>
        <v>259.14735000000047</v>
      </c>
      <c r="HD107" s="37">
        <f>HC107-HD89-HD98+HD17*SUMIFS(conditions!$69:$69,conditions!$8:$8,"&lt;="&amp;HD$9,conditions!$9:$9,"&gt;="&amp;HD$9)*SUMIFS(conditions!$72:$72,conditions!$8:$8,"&lt;="&amp;HD$9,conditions!$9:$9,"&gt;="&amp;HD$9)</f>
        <v>261.57978000000048</v>
      </c>
      <c r="HE107" s="37">
        <f>HD107-HE89-HE98+HE17*SUMIFS(conditions!$69:$69,conditions!$8:$8,"&lt;="&amp;HE$9,conditions!$9:$9,"&gt;="&amp;HE$9)*SUMIFS(conditions!$72:$72,conditions!$8:$8,"&lt;="&amp;HE$9,conditions!$9:$9,"&gt;="&amp;HE$9)</f>
        <v>264.01221000000049</v>
      </c>
      <c r="HF107" s="37">
        <f>HE107-HF89-HF98+HF17*SUMIFS(conditions!$69:$69,conditions!$8:$8,"&lt;="&amp;HF$9,conditions!$9:$9,"&gt;="&amp;HF$9)*SUMIFS(conditions!$72:$72,conditions!$8:$8,"&lt;="&amp;HF$9,conditions!$9:$9,"&gt;="&amp;HF$9)</f>
        <v>266.4446400000005</v>
      </c>
      <c r="HG107" s="37">
        <f>HF107-HG89-HG98+HG17*SUMIFS(conditions!$69:$69,conditions!$8:$8,"&lt;="&amp;HG$9,conditions!$9:$9,"&gt;="&amp;HG$9)*SUMIFS(conditions!$72:$72,conditions!$8:$8,"&lt;="&amp;HG$9,conditions!$9:$9,"&gt;="&amp;HG$9)</f>
        <v>243.99144000000049</v>
      </c>
      <c r="HH107" s="37">
        <f>HG107-HH89-HH98+HH17*SUMIFS(conditions!$69:$69,conditions!$8:$8,"&lt;="&amp;HH$9,conditions!$9:$9,"&gt;="&amp;HH$9)*SUMIFS(conditions!$72:$72,conditions!$8:$8,"&lt;="&amp;HH$9,conditions!$9:$9,"&gt;="&amp;HH$9)</f>
        <v>243.99144000000049</v>
      </c>
      <c r="HI107" s="37">
        <f>HH107-HI89-HI98+HI17*SUMIFS(conditions!$69:$69,conditions!$8:$8,"&lt;="&amp;HI$9,conditions!$9:$9,"&gt;="&amp;HI$9)*SUMIFS(conditions!$72:$72,conditions!$8:$8,"&lt;="&amp;HI$9,conditions!$9:$9,"&gt;="&amp;HI$9)</f>
        <v>268.87707000000051</v>
      </c>
      <c r="HJ107" s="37">
        <f>HI107-HJ89-HJ98+HJ17*SUMIFS(conditions!$69:$69,conditions!$8:$8,"&lt;="&amp;HJ$9,conditions!$9:$9,"&gt;="&amp;HJ$9)*SUMIFS(conditions!$72:$72,conditions!$8:$8,"&lt;="&amp;HJ$9,conditions!$9:$9,"&gt;="&amp;HJ$9)</f>
        <v>271.30950000000053</v>
      </c>
      <c r="HK107" s="37">
        <f>HJ107-HK89-HK98+HK17*SUMIFS(conditions!$69:$69,conditions!$8:$8,"&lt;="&amp;HK$9,conditions!$9:$9,"&gt;="&amp;HK$9)*SUMIFS(conditions!$72:$72,conditions!$8:$8,"&lt;="&amp;HK$9,conditions!$9:$9,"&gt;="&amp;HK$9)</f>
        <v>273.74193000000054</v>
      </c>
      <c r="HL107" s="37">
        <f>HK107-HL89-HL98+HL17*SUMIFS(conditions!$69:$69,conditions!$8:$8,"&lt;="&amp;HL$9,conditions!$9:$9,"&gt;="&amp;HL$9)*SUMIFS(conditions!$72:$72,conditions!$8:$8,"&lt;="&amp;HL$9,conditions!$9:$9,"&gt;="&amp;HL$9)</f>
        <v>273.74193000000054</v>
      </c>
      <c r="HM107" s="37">
        <f>HL107-HM89-HM98+HM17*SUMIFS(conditions!$69:$69,conditions!$8:$8,"&lt;="&amp;HM$9,conditions!$9:$9,"&gt;="&amp;HM$9)*SUMIFS(conditions!$72:$72,conditions!$8:$8,"&lt;="&amp;HM$9,conditions!$9:$9,"&gt;="&amp;HM$9)</f>
        <v>273.74193000000054</v>
      </c>
      <c r="HN107" s="37">
        <f>HM107-HN89-HN98+HN17*SUMIFS(conditions!$69:$69,conditions!$8:$8,"&lt;="&amp;HN$9,conditions!$9:$9,"&gt;="&amp;HN$9)*SUMIFS(conditions!$72:$72,conditions!$8:$8,"&lt;="&amp;HN$9,conditions!$9:$9,"&gt;="&amp;HN$9)</f>
        <v>248.85630000000054</v>
      </c>
      <c r="HO107" s="37">
        <f>HN107-HO89-HO98+HO17*SUMIFS(conditions!$69:$69,conditions!$8:$8,"&lt;="&amp;HO$9,conditions!$9:$9,"&gt;="&amp;HO$9)*SUMIFS(conditions!$72:$72,conditions!$8:$8,"&lt;="&amp;HO$9,conditions!$9:$9,"&gt;="&amp;HO$9)</f>
        <v>248.85630000000054</v>
      </c>
      <c r="HP107" s="37">
        <f>HO107-HP89-HP98+HP17*SUMIFS(conditions!$69:$69,conditions!$8:$8,"&lt;="&amp;HP$9,conditions!$9:$9,"&gt;="&amp;HP$9)*SUMIFS(conditions!$72:$72,conditions!$8:$8,"&lt;="&amp;HP$9,conditions!$9:$9,"&gt;="&amp;HP$9)</f>
        <v>273.74193000000054</v>
      </c>
      <c r="HQ107" s="37">
        <f>HP107-HQ89-HQ98+HQ17*SUMIFS(conditions!$69:$69,conditions!$8:$8,"&lt;="&amp;HQ$9,conditions!$9:$9,"&gt;="&amp;HQ$9)*SUMIFS(conditions!$72:$72,conditions!$8:$8,"&lt;="&amp;HQ$9,conditions!$9:$9,"&gt;="&amp;HQ$9)</f>
        <v>273.74193000000054</v>
      </c>
      <c r="HR107" s="37">
        <f>HQ107-HR89-HR98+HR17*SUMIFS(conditions!$69:$69,conditions!$8:$8,"&lt;="&amp;HR$9,conditions!$9:$9,"&gt;="&amp;HR$9)*SUMIFS(conditions!$72:$72,conditions!$8:$8,"&lt;="&amp;HR$9,conditions!$9:$9,"&gt;="&amp;HR$9)</f>
        <v>273.74193000000054</v>
      </c>
      <c r="HS107" s="37">
        <f>HR107-HS89-HS98+HS17*SUMIFS(conditions!$69:$69,conditions!$8:$8,"&lt;="&amp;HS$9,conditions!$9:$9,"&gt;="&amp;HS$9)*SUMIFS(conditions!$72:$72,conditions!$8:$8,"&lt;="&amp;HS$9,conditions!$9:$9,"&gt;="&amp;HS$9)</f>
        <v>273.74193000000054</v>
      </c>
      <c r="HT107" s="37">
        <f>HS107-HT89-HT98+HT17*SUMIFS(conditions!$69:$69,conditions!$8:$8,"&lt;="&amp;HT$9,conditions!$9:$9,"&gt;="&amp;HT$9)*SUMIFS(conditions!$72:$72,conditions!$8:$8,"&lt;="&amp;HT$9,conditions!$9:$9,"&gt;="&amp;HT$9)</f>
        <v>273.74193000000054</v>
      </c>
      <c r="HU107" s="37">
        <f>HT107-HU89-HU98+HU17*SUMIFS(conditions!$69:$69,conditions!$8:$8,"&lt;="&amp;HU$9,conditions!$9:$9,"&gt;="&amp;HU$9)*SUMIFS(conditions!$72:$72,conditions!$8:$8,"&lt;="&amp;HU$9,conditions!$9:$9,"&gt;="&amp;HU$9)</f>
        <v>248.85630000000054</v>
      </c>
      <c r="HV107" s="37">
        <f>HU107-HV89-HV98+HV17*SUMIFS(conditions!$69:$69,conditions!$8:$8,"&lt;="&amp;HV$9,conditions!$9:$9,"&gt;="&amp;HV$9)*SUMIFS(conditions!$72:$72,conditions!$8:$8,"&lt;="&amp;HV$9,conditions!$9:$9,"&gt;="&amp;HV$9)</f>
        <v>248.85630000000054</v>
      </c>
      <c r="HW107" s="37">
        <f>HV107-HW89-HW98+HW17*SUMIFS(conditions!$69:$69,conditions!$8:$8,"&lt;="&amp;HW$9,conditions!$9:$9,"&gt;="&amp;HW$9)*SUMIFS(conditions!$72:$72,conditions!$8:$8,"&lt;="&amp;HW$9,conditions!$9:$9,"&gt;="&amp;HW$9)</f>
        <v>273.74193000000054</v>
      </c>
      <c r="HX107" s="37">
        <f>HW107-HX89-HX98+HX17*SUMIFS(conditions!$69:$69,conditions!$8:$8,"&lt;="&amp;HX$9,conditions!$9:$9,"&gt;="&amp;HX$9)*SUMIFS(conditions!$72:$72,conditions!$8:$8,"&lt;="&amp;HX$9,conditions!$9:$9,"&gt;="&amp;HX$9)</f>
        <v>273.74193000000054</v>
      </c>
      <c r="HY107" s="37">
        <f>HX107-HY89-HY98+HY17*SUMIFS(conditions!$69:$69,conditions!$8:$8,"&lt;="&amp;HY$9,conditions!$9:$9,"&gt;="&amp;HY$9)*SUMIFS(conditions!$72:$72,conditions!$8:$8,"&lt;="&amp;HY$9,conditions!$9:$9,"&gt;="&amp;HY$9)</f>
        <v>273.74193000000054</v>
      </c>
      <c r="HZ107" s="37">
        <f>HY107-HZ89-HZ98+HZ17*SUMIFS(conditions!$69:$69,conditions!$8:$8,"&lt;="&amp;HZ$9,conditions!$9:$9,"&gt;="&amp;HZ$9)*SUMIFS(conditions!$72:$72,conditions!$8:$8,"&lt;="&amp;HZ$9,conditions!$9:$9,"&gt;="&amp;HZ$9)</f>
        <v>273.74193000000054</v>
      </c>
      <c r="IA107" s="37">
        <f>HZ107-IA89-IA98+IA17*SUMIFS(conditions!$69:$69,conditions!$8:$8,"&lt;="&amp;IA$9,conditions!$9:$9,"&gt;="&amp;IA$9)*SUMIFS(conditions!$72:$72,conditions!$8:$8,"&lt;="&amp;IA$9,conditions!$9:$9,"&gt;="&amp;IA$9)</f>
        <v>273.74193000000054</v>
      </c>
      <c r="IB107" s="37">
        <f>IA107-IB89-IB98+IB17*SUMIFS(conditions!$69:$69,conditions!$8:$8,"&lt;="&amp;IB$9,conditions!$9:$9,"&gt;="&amp;IB$9)*SUMIFS(conditions!$72:$72,conditions!$8:$8,"&lt;="&amp;IB$9,conditions!$9:$9,"&gt;="&amp;IB$9)</f>
        <v>248.85630000000054</v>
      </c>
      <c r="IC107" s="37">
        <f>IB107-IC89-IC98+IC17*SUMIFS(conditions!$69:$69,conditions!$8:$8,"&lt;="&amp;IC$9,conditions!$9:$9,"&gt;="&amp;IC$9)*SUMIFS(conditions!$72:$72,conditions!$8:$8,"&lt;="&amp;IC$9,conditions!$9:$9,"&gt;="&amp;IC$9)</f>
        <v>248.85630000000054</v>
      </c>
      <c r="ID107" s="37">
        <f>IC107-ID89-ID98+ID17*SUMIFS(conditions!$69:$69,conditions!$8:$8,"&lt;="&amp;ID$9,conditions!$9:$9,"&gt;="&amp;ID$9)*SUMIFS(conditions!$72:$72,conditions!$8:$8,"&lt;="&amp;ID$9,conditions!$9:$9,"&gt;="&amp;ID$9)</f>
        <v>271.75107960000054</v>
      </c>
      <c r="IE107" s="37">
        <f>ID107-IE89-IE98+IE17*SUMIFS(conditions!$69:$69,conditions!$8:$8,"&lt;="&amp;IE$9,conditions!$9:$9,"&gt;="&amp;IE$9)*SUMIFS(conditions!$72:$72,conditions!$8:$8,"&lt;="&amp;IE$9,conditions!$9:$9,"&gt;="&amp;IE$9)</f>
        <v>269.76022920000054</v>
      </c>
      <c r="IF107" s="37">
        <f>IE107-IF89-IF98+IF17*SUMIFS(conditions!$69:$69,conditions!$8:$8,"&lt;="&amp;IF$9,conditions!$9:$9,"&gt;="&amp;IF$9)*SUMIFS(conditions!$72:$72,conditions!$8:$8,"&lt;="&amp;IF$9,conditions!$9:$9,"&gt;="&amp;IF$9)</f>
        <v>267.76937880000054</v>
      </c>
      <c r="IG107" s="37">
        <f>IF107-IG89-IG98+IG17*SUMIFS(conditions!$69:$69,conditions!$8:$8,"&lt;="&amp;IG$9,conditions!$9:$9,"&gt;="&amp;IG$9)*SUMIFS(conditions!$72:$72,conditions!$8:$8,"&lt;="&amp;IG$9,conditions!$9:$9,"&gt;="&amp;IG$9)</f>
        <v>265.77852840000054</v>
      </c>
      <c r="IH107" s="37">
        <f>IG107-IH89-IH98+IH17*SUMIFS(conditions!$69:$69,conditions!$8:$8,"&lt;="&amp;IH$9,conditions!$9:$9,"&gt;="&amp;IH$9)*SUMIFS(conditions!$72:$72,conditions!$8:$8,"&lt;="&amp;IH$9,conditions!$9:$9,"&gt;="&amp;IH$9)</f>
        <v>263.78767800000054</v>
      </c>
      <c r="II107" s="37">
        <f>IH107-II89-II98+II17*SUMIFS(conditions!$69:$69,conditions!$8:$8,"&lt;="&amp;II$9,conditions!$9:$9,"&gt;="&amp;II$9)*SUMIFS(conditions!$72:$72,conditions!$8:$8,"&lt;="&amp;II$9,conditions!$9:$9,"&gt;="&amp;II$9)</f>
        <v>238.90204800000055</v>
      </c>
      <c r="IJ107" s="37">
        <f>II107-IJ89-IJ98+IJ17*SUMIFS(conditions!$69:$69,conditions!$8:$8,"&lt;="&amp;IJ$9,conditions!$9:$9,"&gt;="&amp;IJ$9)*SUMIFS(conditions!$72:$72,conditions!$8:$8,"&lt;="&amp;IJ$9,conditions!$9:$9,"&gt;="&amp;IJ$9)</f>
        <v>238.90204800000055</v>
      </c>
      <c r="IK107" s="37">
        <f>IJ107-IK89-IK98+IK17*SUMIFS(conditions!$69:$69,conditions!$8:$8,"&lt;="&amp;IK$9,conditions!$9:$9,"&gt;="&amp;IK$9)*SUMIFS(conditions!$72:$72,conditions!$8:$8,"&lt;="&amp;IK$9,conditions!$9:$9,"&gt;="&amp;IK$9)</f>
        <v>261.79682760000054</v>
      </c>
      <c r="IL107" s="37">
        <f>IK107-IL89-IL98+IL17*SUMIFS(conditions!$69:$69,conditions!$8:$8,"&lt;="&amp;IL$9,conditions!$9:$9,"&gt;="&amp;IL$9)*SUMIFS(conditions!$72:$72,conditions!$8:$8,"&lt;="&amp;IL$9,conditions!$9:$9,"&gt;="&amp;IL$9)</f>
        <v>259.80597720000054</v>
      </c>
      <c r="IM107" s="37">
        <f>IL107-IM89-IM98+IM17*SUMIFS(conditions!$69:$69,conditions!$8:$8,"&lt;="&amp;IM$9,conditions!$9:$9,"&gt;="&amp;IM$9)*SUMIFS(conditions!$72:$72,conditions!$8:$8,"&lt;="&amp;IM$9,conditions!$9:$9,"&gt;="&amp;IM$9)</f>
        <v>257.81512680000054</v>
      </c>
      <c r="IN107" s="37">
        <f>IM107-IN89-IN98+IN17*SUMIFS(conditions!$69:$69,conditions!$8:$8,"&lt;="&amp;IN$9,conditions!$9:$9,"&gt;="&amp;IN$9)*SUMIFS(conditions!$72:$72,conditions!$8:$8,"&lt;="&amp;IN$9,conditions!$9:$9,"&gt;="&amp;IN$9)</f>
        <v>255.82427640000054</v>
      </c>
      <c r="IO107" s="37">
        <f>IN107-IO89-IO98+IO17*SUMIFS(conditions!$69:$69,conditions!$8:$8,"&lt;="&amp;IO$9,conditions!$9:$9,"&gt;="&amp;IO$9)*SUMIFS(conditions!$72:$72,conditions!$8:$8,"&lt;="&amp;IO$9,conditions!$9:$9,"&gt;="&amp;IO$9)</f>
        <v>253.83342600000054</v>
      </c>
      <c r="IP107" s="37">
        <f>IO107-IP89-IP98+IP17*SUMIFS(conditions!$69:$69,conditions!$8:$8,"&lt;="&amp;IP$9,conditions!$9:$9,"&gt;="&amp;IP$9)*SUMIFS(conditions!$72:$72,conditions!$8:$8,"&lt;="&amp;IP$9,conditions!$9:$9,"&gt;="&amp;IP$9)</f>
        <v>228.94779600000055</v>
      </c>
      <c r="IQ107" s="37">
        <f>IP107-IQ89-IQ98+IQ17*SUMIFS(conditions!$69:$69,conditions!$8:$8,"&lt;="&amp;IQ$9,conditions!$9:$9,"&gt;="&amp;IQ$9)*SUMIFS(conditions!$72:$72,conditions!$8:$8,"&lt;="&amp;IQ$9,conditions!$9:$9,"&gt;="&amp;IQ$9)</f>
        <v>228.94779600000055</v>
      </c>
      <c r="IR107" s="37">
        <f>IQ107-IR89-IR98+IR17*SUMIFS(conditions!$69:$69,conditions!$8:$8,"&lt;="&amp;IR$9,conditions!$9:$9,"&gt;="&amp;IR$9)*SUMIFS(conditions!$72:$72,conditions!$8:$8,"&lt;="&amp;IR$9,conditions!$9:$9,"&gt;="&amp;IR$9)</f>
        <v>251.84257560000054</v>
      </c>
      <c r="IS107" s="37">
        <f>IR107-IS89-IS98+IS17*SUMIFS(conditions!$69:$69,conditions!$8:$8,"&lt;="&amp;IS$9,conditions!$9:$9,"&gt;="&amp;IS$9)*SUMIFS(conditions!$72:$72,conditions!$8:$8,"&lt;="&amp;IS$9,conditions!$9:$9,"&gt;="&amp;IS$9)</f>
        <v>251.84257560000054</v>
      </c>
      <c r="IT107" s="37">
        <f>IS107-IT89-IT98+IT17*SUMIFS(conditions!$69:$69,conditions!$8:$8,"&lt;="&amp;IT$9,conditions!$9:$9,"&gt;="&amp;IT$9)*SUMIFS(conditions!$72:$72,conditions!$8:$8,"&lt;="&amp;IT$9,conditions!$9:$9,"&gt;="&amp;IT$9)</f>
        <v>251.84257560000054</v>
      </c>
      <c r="IU107" s="37">
        <f>IT107-IU89-IU98+IU17*SUMIFS(conditions!$69:$69,conditions!$8:$8,"&lt;="&amp;IU$9,conditions!$9:$9,"&gt;="&amp;IU$9)*SUMIFS(conditions!$72:$72,conditions!$8:$8,"&lt;="&amp;IU$9,conditions!$9:$9,"&gt;="&amp;IU$9)</f>
        <v>251.84257560000054</v>
      </c>
      <c r="IV107" s="37">
        <f>IU107-IV89-IV98+IV17*SUMIFS(conditions!$69:$69,conditions!$8:$8,"&lt;="&amp;IV$9,conditions!$9:$9,"&gt;="&amp;IV$9)*SUMIFS(conditions!$72:$72,conditions!$8:$8,"&lt;="&amp;IV$9,conditions!$9:$9,"&gt;="&amp;IV$9)</f>
        <v>251.84257560000054</v>
      </c>
      <c r="IW107" s="37">
        <f>IV107-IW89-IW98+IW17*SUMIFS(conditions!$69:$69,conditions!$8:$8,"&lt;="&amp;IW$9,conditions!$9:$9,"&gt;="&amp;IW$9)*SUMIFS(conditions!$72:$72,conditions!$8:$8,"&lt;="&amp;IW$9,conditions!$9:$9,"&gt;="&amp;IW$9)</f>
        <v>228.94779600000055</v>
      </c>
      <c r="IX107" s="37">
        <f>IW107-IX89-IX98+IX17*SUMIFS(conditions!$69:$69,conditions!$8:$8,"&lt;="&amp;IX$9,conditions!$9:$9,"&gt;="&amp;IX$9)*SUMIFS(conditions!$72:$72,conditions!$8:$8,"&lt;="&amp;IX$9,conditions!$9:$9,"&gt;="&amp;IX$9)</f>
        <v>228.94779600000055</v>
      </c>
      <c r="IY107" s="37">
        <f>IX107-IY89-IY98+IY17*SUMIFS(conditions!$69:$69,conditions!$8:$8,"&lt;="&amp;IY$9,conditions!$9:$9,"&gt;="&amp;IY$9)*SUMIFS(conditions!$72:$72,conditions!$8:$8,"&lt;="&amp;IY$9,conditions!$9:$9,"&gt;="&amp;IY$9)</f>
        <v>251.84257560000054</v>
      </c>
      <c r="IZ107" s="37">
        <f>IY107-IZ89-IZ98+IZ17*SUMIFS(conditions!$69:$69,conditions!$8:$8,"&lt;="&amp;IZ$9,conditions!$9:$9,"&gt;="&amp;IZ$9)*SUMIFS(conditions!$72:$72,conditions!$8:$8,"&lt;="&amp;IZ$9,conditions!$9:$9,"&gt;="&amp;IZ$9)</f>
        <v>251.84257560000054</v>
      </c>
      <c r="JA107" s="37">
        <f>IZ107-JA89-JA98+JA17*SUMIFS(conditions!$69:$69,conditions!$8:$8,"&lt;="&amp;JA$9,conditions!$9:$9,"&gt;="&amp;JA$9)*SUMIFS(conditions!$72:$72,conditions!$8:$8,"&lt;="&amp;JA$9,conditions!$9:$9,"&gt;="&amp;JA$9)</f>
        <v>251.84257560000054</v>
      </c>
      <c r="JB107" s="37">
        <f>JA107-JB89-JB98+JB17*SUMIFS(conditions!$69:$69,conditions!$8:$8,"&lt;="&amp;JB$9,conditions!$9:$9,"&gt;="&amp;JB$9)*SUMIFS(conditions!$72:$72,conditions!$8:$8,"&lt;="&amp;JB$9,conditions!$9:$9,"&gt;="&amp;JB$9)</f>
        <v>251.84257560000054</v>
      </c>
      <c r="JC107" s="37">
        <f>JB107-JC89-JC98+JC17*SUMIFS(conditions!$69:$69,conditions!$8:$8,"&lt;="&amp;JC$9,conditions!$9:$9,"&gt;="&amp;JC$9)*SUMIFS(conditions!$72:$72,conditions!$8:$8,"&lt;="&amp;JC$9,conditions!$9:$9,"&gt;="&amp;JC$9)</f>
        <v>251.84257560000054</v>
      </c>
      <c r="JD107" s="37">
        <f>JC107-JD89-JD98+JD17*SUMIFS(conditions!$69:$69,conditions!$8:$8,"&lt;="&amp;JD$9,conditions!$9:$9,"&gt;="&amp;JD$9)*SUMIFS(conditions!$72:$72,conditions!$8:$8,"&lt;="&amp;JD$9,conditions!$9:$9,"&gt;="&amp;JD$9)</f>
        <v>228.94779600000055</v>
      </c>
      <c r="JE107" s="37">
        <f>JD107-JE89-JE98+JE17*SUMIFS(conditions!$69:$69,conditions!$8:$8,"&lt;="&amp;JE$9,conditions!$9:$9,"&gt;="&amp;JE$9)*SUMIFS(conditions!$72:$72,conditions!$8:$8,"&lt;="&amp;JE$9,conditions!$9:$9,"&gt;="&amp;JE$9)</f>
        <v>228.94779600000055</v>
      </c>
      <c r="JF107" s="37">
        <f>JE107-JF89-JF98+JF17*SUMIFS(conditions!$69:$69,conditions!$8:$8,"&lt;="&amp;JF$9,conditions!$9:$9,"&gt;="&amp;JF$9)*SUMIFS(conditions!$72:$72,conditions!$8:$8,"&lt;="&amp;JF$9,conditions!$9:$9,"&gt;="&amp;JF$9)</f>
        <v>252.52941898800054</v>
      </c>
      <c r="JG107" s="37">
        <f>JF107-JG89-JG98+JG17*SUMIFS(conditions!$69:$69,conditions!$8:$8,"&lt;="&amp;JG$9,conditions!$9:$9,"&gt;="&amp;JG$9)*SUMIFS(conditions!$72:$72,conditions!$8:$8,"&lt;="&amp;JG$9,conditions!$9:$9,"&gt;="&amp;JG$9)</f>
        <v>253.21626237600054</v>
      </c>
      <c r="JH107" s="37">
        <f>JG107-JH89-JH98+JH17*SUMIFS(conditions!$69:$69,conditions!$8:$8,"&lt;="&amp;JH$9,conditions!$9:$9,"&gt;="&amp;JH$9)*SUMIFS(conditions!$72:$72,conditions!$8:$8,"&lt;="&amp;JH$9,conditions!$9:$9,"&gt;="&amp;JH$9)</f>
        <v>253.90310576400054</v>
      </c>
      <c r="JI107" s="37">
        <f>JH107-JI89-JI98+JI17*SUMIFS(conditions!$69:$69,conditions!$8:$8,"&lt;="&amp;JI$9,conditions!$9:$9,"&gt;="&amp;JI$9)*SUMIFS(conditions!$72:$72,conditions!$8:$8,"&lt;="&amp;JI$9,conditions!$9:$9,"&gt;="&amp;JI$9)</f>
        <v>254.58994915200054</v>
      </c>
      <c r="JJ107" s="37">
        <f>JI107-JJ89-JJ98+JJ17*SUMIFS(conditions!$69:$69,conditions!$8:$8,"&lt;="&amp;JJ$9,conditions!$9:$9,"&gt;="&amp;JJ$9)*SUMIFS(conditions!$72:$72,conditions!$8:$8,"&lt;="&amp;JJ$9,conditions!$9:$9,"&gt;="&amp;JJ$9)</f>
        <v>255.27679254000054</v>
      </c>
      <c r="JK107" s="37">
        <f>JJ107-JK89-JK98+JK17*SUMIFS(conditions!$69:$69,conditions!$8:$8,"&lt;="&amp;JK$9,conditions!$9:$9,"&gt;="&amp;JK$9)*SUMIFS(conditions!$72:$72,conditions!$8:$8,"&lt;="&amp;JK$9,conditions!$9:$9,"&gt;="&amp;JK$9)</f>
        <v>232.38201294000055</v>
      </c>
      <c r="JL107" s="37">
        <f>JK107-JL89-JL98+JL17*SUMIFS(conditions!$69:$69,conditions!$8:$8,"&lt;="&amp;JL$9,conditions!$9:$9,"&gt;="&amp;JL$9)*SUMIFS(conditions!$72:$72,conditions!$8:$8,"&lt;="&amp;JL$9,conditions!$9:$9,"&gt;="&amp;JL$9)</f>
        <v>232.38201294000055</v>
      </c>
      <c r="JM107" s="37">
        <f>JL107-JM89-JM98+JM17*SUMIFS(conditions!$69:$69,conditions!$8:$8,"&lt;="&amp;JM$9,conditions!$9:$9,"&gt;="&amp;JM$9)*SUMIFS(conditions!$72:$72,conditions!$8:$8,"&lt;="&amp;JM$9,conditions!$9:$9,"&gt;="&amp;JM$9)</f>
        <v>255.96363592800054</v>
      </c>
      <c r="JN107" s="37">
        <f>JM107-JN89-JN98+JN17*SUMIFS(conditions!$69:$69,conditions!$8:$8,"&lt;="&amp;JN$9,conditions!$9:$9,"&gt;="&amp;JN$9)*SUMIFS(conditions!$72:$72,conditions!$8:$8,"&lt;="&amp;JN$9,conditions!$9:$9,"&gt;="&amp;JN$9)</f>
        <v>256.65047931600054</v>
      </c>
      <c r="JO107" s="37">
        <f>JN107-JO89-JO98+JO17*SUMIFS(conditions!$69:$69,conditions!$8:$8,"&lt;="&amp;JO$9,conditions!$9:$9,"&gt;="&amp;JO$9)*SUMIFS(conditions!$72:$72,conditions!$8:$8,"&lt;="&amp;JO$9,conditions!$9:$9,"&gt;="&amp;JO$9)</f>
        <v>257.33732270400054</v>
      </c>
      <c r="JP107" s="37">
        <f>JO107-JP89-JP98+JP17*SUMIFS(conditions!$69:$69,conditions!$8:$8,"&lt;="&amp;JP$9,conditions!$9:$9,"&gt;="&amp;JP$9)*SUMIFS(conditions!$72:$72,conditions!$8:$8,"&lt;="&amp;JP$9,conditions!$9:$9,"&gt;="&amp;JP$9)</f>
        <v>258.02416609200054</v>
      </c>
      <c r="JQ107" s="37">
        <f>JP107-JQ89-JQ98+JQ17*SUMIFS(conditions!$69:$69,conditions!$8:$8,"&lt;="&amp;JQ$9,conditions!$9:$9,"&gt;="&amp;JQ$9)*SUMIFS(conditions!$72:$72,conditions!$8:$8,"&lt;="&amp;JQ$9,conditions!$9:$9,"&gt;="&amp;JQ$9)</f>
        <v>258.71100948000054</v>
      </c>
      <c r="JR107" s="37">
        <f>JQ107-JR89-JR98+JR17*SUMIFS(conditions!$69:$69,conditions!$8:$8,"&lt;="&amp;JR$9,conditions!$9:$9,"&gt;="&amp;JR$9)*SUMIFS(conditions!$72:$72,conditions!$8:$8,"&lt;="&amp;JR$9,conditions!$9:$9,"&gt;="&amp;JR$9)</f>
        <v>235.81622988000055</v>
      </c>
      <c r="JS107" s="37">
        <f>JR107-JS89-JS98+JS17*SUMIFS(conditions!$69:$69,conditions!$8:$8,"&lt;="&amp;JS$9,conditions!$9:$9,"&gt;="&amp;JS$9)*SUMIFS(conditions!$72:$72,conditions!$8:$8,"&lt;="&amp;JS$9,conditions!$9:$9,"&gt;="&amp;JS$9)</f>
        <v>235.81622988000055</v>
      </c>
      <c r="JT107" s="37">
        <f>JS107-JT89-JT98+JT17*SUMIFS(conditions!$69:$69,conditions!$8:$8,"&lt;="&amp;JT$9,conditions!$9:$9,"&gt;="&amp;JT$9)*SUMIFS(conditions!$72:$72,conditions!$8:$8,"&lt;="&amp;JT$9,conditions!$9:$9,"&gt;="&amp;JT$9)</f>
        <v>259.39785286800054</v>
      </c>
      <c r="JU107" s="37">
        <f>JT107-JU89-JU98+JU17*SUMIFS(conditions!$69:$69,conditions!$8:$8,"&lt;="&amp;JU$9,conditions!$9:$9,"&gt;="&amp;JU$9)*SUMIFS(conditions!$72:$72,conditions!$8:$8,"&lt;="&amp;JU$9,conditions!$9:$9,"&gt;="&amp;JU$9)</f>
        <v>259.39785286800054</v>
      </c>
      <c r="JV107" s="37">
        <f>JU107-JV89-JV98+JV17*SUMIFS(conditions!$69:$69,conditions!$8:$8,"&lt;="&amp;JV$9,conditions!$9:$9,"&gt;="&amp;JV$9)*SUMIFS(conditions!$72:$72,conditions!$8:$8,"&lt;="&amp;JV$9,conditions!$9:$9,"&gt;="&amp;JV$9)</f>
        <v>259.39785286800054</v>
      </c>
      <c r="JW107" s="37">
        <f>JV107-JW89-JW98+JW17*SUMIFS(conditions!$69:$69,conditions!$8:$8,"&lt;="&amp;JW$9,conditions!$9:$9,"&gt;="&amp;JW$9)*SUMIFS(conditions!$72:$72,conditions!$8:$8,"&lt;="&amp;JW$9,conditions!$9:$9,"&gt;="&amp;JW$9)</f>
        <v>259.39785286800054</v>
      </c>
      <c r="JX107" s="37">
        <f>JW107-JX89-JX98+JX17*SUMIFS(conditions!$69:$69,conditions!$8:$8,"&lt;="&amp;JX$9,conditions!$9:$9,"&gt;="&amp;JX$9)*SUMIFS(conditions!$72:$72,conditions!$8:$8,"&lt;="&amp;JX$9,conditions!$9:$9,"&gt;="&amp;JX$9)</f>
        <v>259.39785286800054</v>
      </c>
      <c r="JY107" s="37">
        <f>JX107-JY89-JY98+JY17*SUMIFS(conditions!$69:$69,conditions!$8:$8,"&lt;="&amp;JY$9,conditions!$9:$9,"&gt;="&amp;JY$9)*SUMIFS(conditions!$72:$72,conditions!$8:$8,"&lt;="&amp;JY$9,conditions!$9:$9,"&gt;="&amp;JY$9)</f>
        <v>235.81622988000055</v>
      </c>
      <c r="JZ107" s="37">
        <f>JY107-JZ89-JZ98+JZ17*SUMIFS(conditions!$69:$69,conditions!$8:$8,"&lt;="&amp;JZ$9,conditions!$9:$9,"&gt;="&amp;JZ$9)*SUMIFS(conditions!$72:$72,conditions!$8:$8,"&lt;="&amp;JZ$9,conditions!$9:$9,"&gt;="&amp;JZ$9)</f>
        <v>235.81622988000055</v>
      </c>
      <c r="KA107" s="37">
        <f>JZ107-KA89-KA98+KA17*SUMIFS(conditions!$69:$69,conditions!$8:$8,"&lt;="&amp;KA$9,conditions!$9:$9,"&gt;="&amp;KA$9)*SUMIFS(conditions!$72:$72,conditions!$8:$8,"&lt;="&amp;KA$9,conditions!$9:$9,"&gt;="&amp;KA$9)</f>
        <v>259.39785286800054</v>
      </c>
      <c r="KB107" s="37">
        <f>KA107-KB89-KB98+KB17*SUMIFS(conditions!$69:$69,conditions!$8:$8,"&lt;="&amp;KB$9,conditions!$9:$9,"&gt;="&amp;KB$9)*SUMIFS(conditions!$72:$72,conditions!$8:$8,"&lt;="&amp;KB$9,conditions!$9:$9,"&gt;="&amp;KB$9)</f>
        <v>259.39785286800054</v>
      </c>
      <c r="KC107" s="37">
        <f>KB107-KC89-KC98+KC17*SUMIFS(conditions!$69:$69,conditions!$8:$8,"&lt;="&amp;KC$9,conditions!$9:$9,"&gt;="&amp;KC$9)*SUMIFS(conditions!$72:$72,conditions!$8:$8,"&lt;="&amp;KC$9,conditions!$9:$9,"&gt;="&amp;KC$9)</f>
        <v>259.39785286800054</v>
      </c>
      <c r="KD107" s="37">
        <f>KC107-KD89-KD98+KD17*SUMIFS(conditions!$69:$69,conditions!$8:$8,"&lt;="&amp;KD$9,conditions!$9:$9,"&gt;="&amp;KD$9)*SUMIFS(conditions!$72:$72,conditions!$8:$8,"&lt;="&amp;KD$9,conditions!$9:$9,"&gt;="&amp;KD$9)</f>
        <v>259.39785286800054</v>
      </c>
      <c r="KE107" s="37">
        <f>KD107-KE89-KE98+KE17*SUMIFS(conditions!$69:$69,conditions!$8:$8,"&lt;="&amp;KE$9,conditions!$9:$9,"&gt;="&amp;KE$9)*SUMIFS(conditions!$72:$72,conditions!$8:$8,"&lt;="&amp;KE$9,conditions!$9:$9,"&gt;="&amp;KE$9)</f>
        <v>259.39785286800054</v>
      </c>
      <c r="KF107" s="37">
        <f>KE107-KF89-KF98+KF17*SUMIFS(conditions!$69:$69,conditions!$8:$8,"&lt;="&amp;KF$9,conditions!$9:$9,"&gt;="&amp;KF$9)*SUMIFS(conditions!$72:$72,conditions!$8:$8,"&lt;="&amp;KF$9,conditions!$9:$9,"&gt;="&amp;KF$9)</f>
        <v>235.81622988000055</v>
      </c>
      <c r="KG107" s="37">
        <f>KF107-KG89-KG98+KG17*SUMIFS(conditions!$69:$69,conditions!$8:$8,"&lt;="&amp;KG$9,conditions!$9:$9,"&gt;="&amp;KG$9)*SUMIFS(conditions!$72:$72,conditions!$8:$8,"&lt;="&amp;KG$9,conditions!$9:$9,"&gt;="&amp;KG$9)</f>
        <v>235.81622988000055</v>
      </c>
      <c r="KH107" s="37">
        <f>KG107-KH89-KH98+KH17*SUMIFS(conditions!$69:$69,conditions!$8:$8,"&lt;="&amp;KH$9,conditions!$9:$9,"&gt;="&amp;KH$9)*SUMIFS(conditions!$72:$72,conditions!$8:$8,"&lt;="&amp;KH$9,conditions!$9:$9,"&gt;="&amp;KH$9)</f>
        <v>259.39785286800054</v>
      </c>
      <c r="KI107" s="37">
        <f>KH107-KI89-KI98+KI17*SUMIFS(conditions!$69:$69,conditions!$8:$8,"&lt;="&amp;KI$9,conditions!$9:$9,"&gt;="&amp;KI$9)*SUMIFS(conditions!$72:$72,conditions!$8:$8,"&lt;="&amp;KI$9,conditions!$9:$9,"&gt;="&amp;KI$9)</f>
        <v>259.39785286800054</v>
      </c>
      <c r="KJ107" s="37">
        <f>KI107-KJ89-KJ98+KJ17*SUMIFS(conditions!$69:$69,conditions!$8:$8,"&lt;="&amp;KJ$9,conditions!$9:$9,"&gt;="&amp;KJ$9)*SUMIFS(conditions!$72:$72,conditions!$8:$8,"&lt;="&amp;KJ$9,conditions!$9:$9,"&gt;="&amp;KJ$9)</f>
        <v>266.69692665000053</v>
      </c>
      <c r="KK107" s="37">
        <f>KJ107-KK89-KK98+KK17*SUMIFS(conditions!$69:$69,conditions!$8:$8,"&lt;="&amp;KK$9,conditions!$9:$9,"&gt;="&amp;KK$9)*SUMIFS(conditions!$72:$72,conditions!$8:$8,"&lt;="&amp;KK$9,conditions!$9:$9,"&gt;="&amp;KK$9)</f>
        <v>273.99600043200053</v>
      </c>
      <c r="KL107" s="37">
        <f>KK107-KL89-KL98+KL17*SUMIFS(conditions!$69:$69,conditions!$8:$8,"&lt;="&amp;KL$9,conditions!$9:$9,"&gt;="&amp;KL$9)*SUMIFS(conditions!$72:$72,conditions!$8:$8,"&lt;="&amp;KL$9,conditions!$9:$9,"&gt;="&amp;KL$9)</f>
        <v>281.29507421400052</v>
      </c>
      <c r="KM107" s="37">
        <f>KL107-KM89-KM98+KM17*SUMIFS(conditions!$69:$69,conditions!$8:$8,"&lt;="&amp;KM$9,conditions!$9:$9,"&gt;="&amp;KM$9)*SUMIFS(conditions!$72:$72,conditions!$8:$8,"&lt;="&amp;KM$9,conditions!$9:$9,"&gt;="&amp;KM$9)</f>
        <v>257.71345122600053</v>
      </c>
      <c r="KN107" s="37">
        <f>KM107-KN89-KN98+KN17*SUMIFS(conditions!$69:$69,conditions!$8:$8,"&lt;="&amp;KN$9,conditions!$9:$9,"&gt;="&amp;KN$9)*SUMIFS(conditions!$72:$72,conditions!$8:$8,"&lt;="&amp;KN$9,conditions!$9:$9,"&gt;="&amp;KN$9)</f>
        <v>257.71345122600053</v>
      </c>
      <c r="KO107" s="37">
        <f>KN107-KO89-KO98+KO17*SUMIFS(conditions!$69:$69,conditions!$8:$8,"&lt;="&amp;KO$9,conditions!$9:$9,"&gt;="&amp;KO$9)*SUMIFS(conditions!$72:$72,conditions!$8:$8,"&lt;="&amp;KO$9,conditions!$9:$9,"&gt;="&amp;KO$9)</f>
        <v>288.59414799600052</v>
      </c>
      <c r="KP107" s="37">
        <f>KO107-KP89-KP98+KP17*SUMIFS(conditions!$69:$69,conditions!$8:$8,"&lt;="&amp;KP$9,conditions!$9:$9,"&gt;="&amp;KP$9)*SUMIFS(conditions!$72:$72,conditions!$8:$8,"&lt;="&amp;KP$9,conditions!$9:$9,"&gt;="&amp;KP$9)</f>
        <v>295.89322177800051</v>
      </c>
      <c r="KQ107" s="37">
        <f>KP107-KQ89-KQ98+KQ17*SUMIFS(conditions!$69:$69,conditions!$8:$8,"&lt;="&amp;KQ$9,conditions!$9:$9,"&gt;="&amp;KQ$9)*SUMIFS(conditions!$72:$72,conditions!$8:$8,"&lt;="&amp;KQ$9,conditions!$9:$9,"&gt;="&amp;KQ$9)</f>
        <v>303.1922955600005</v>
      </c>
      <c r="KR107" s="37">
        <f>KQ107-KR89-KR98+KR17*SUMIFS(conditions!$69:$69,conditions!$8:$8,"&lt;="&amp;KR$9,conditions!$9:$9,"&gt;="&amp;KR$9)*SUMIFS(conditions!$72:$72,conditions!$8:$8,"&lt;="&amp;KR$9,conditions!$9:$9,"&gt;="&amp;KR$9)</f>
        <v>310.4913693420005</v>
      </c>
      <c r="KS107" s="37">
        <f>KR107-KS89-KS98+KS17*SUMIFS(conditions!$69:$69,conditions!$8:$8,"&lt;="&amp;KS$9,conditions!$9:$9,"&gt;="&amp;KS$9)*SUMIFS(conditions!$72:$72,conditions!$8:$8,"&lt;="&amp;KS$9,conditions!$9:$9,"&gt;="&amp;KS$9)</f>
        <v>317.79044312400049</v>
      </c>
      <c r="KT107" s="37">
        <f>KS107-KT89-KT98+KT17*SUMIFS(conditions!$69:$69,conditions!$8:$8,"&lt;="&amp;KT$9,conditions!$9:$9,"&gt;="&amp;KT$9)*SUMIFS(conditions!$72:$72,conditions!$8:$8,"&lt;="&amp;KT$9,conditions!$9:$9,"&gt;="&amp;KT$9)</f>
        <v>294.2088201360005</v>
      </c>
      <c r="KU107" s="37">
        <f>KT107-KU89-KU98+KU17*SUMIFS(conditions!$69:$69,conditions!$8:$8,"&lt;="&amp;KU$9,conditions!$9:$9,"&gt;="&amp;KU$9)*SUMIFS(conditions!$72:$72,conditions!$8:$8,"&lt;="&amp;KU$9,conditions!$9:$9,"&gt;="&amp;KU$9)</f>
        <v>294.2088201360005</v>
      </c>
      <c r="KV107" s="37">
        <f>KU107-KV89-KV98+KV17*SUMIFS(conditions!$69:$69,conditions!$8:$8,"&lt;="&amp;KV$9,conditions!$9:$9,"&gt;="&amp;KV$9)*SUMIFS(conditions!$72:$72,conditions!$8:$8,"&lt;="&amp;KV$9,conditions!$9:$9,"&gt;="&amp;KV$9)</f>
        <v>325.08951690600048</v>
      </c>
      <c r="KW107" s="37">
        <f>KV107-KW89-KW98+KW17*SUMIFS(conditions!$69:$69,conditions!$8:$8,"&lt;="&amp;KW$9,conditions!$9:$9,"&gt;="&amp;KW$9)*SUMIFS(conditions!$72:$72,conditions!$8:$8,"&lt;="&amp;KW$9,conditions!$9:$9,"&gt;="&amp;KW$9)</f>
        <v>332.38859068800048</v>
      </c>
      <c r="KX107" s="37">
        <f>KW107-KX89-KX98+KX17*SUMIFS(conditions!$69:$69,conditions!$8:$8,"&lt;="&amp;KX$9,conditions!$9:$9,"&gt;="&amp;KX$9)*SUMIFS(conditions!$72:$72,conditions!$8:$8,"&lt;="&amp;KX$9,conditions!$9:$9,"&gt;="&amp;KX$9)</f>
        <v>339.68766447000047</v>
      </c>
      <c r="KY107" s="37">
        <f>KX107-KY89-KY98+KY17*SUMIFS(conditions!$69:$69,conditions!$8:$8,"&lt;="&amp;KY$9,conditions!$9:$9,"&gt;="&amp;KY$9)*SUMIFS(conditions!$72:$72,conditions!$8:$8,"&lt;="&amp;KY$9,conditions!$9:$9,"&gt;="&amp;KY$9)</f>
        <v>339.68766447000047</v>
      </c>
      <c r="KZ107" s="37">
        <f>KY107-KZ89-KZ98+KZ17*SUMIFS(conditions!$69:$69,conditions!$8:$8,"&lt;="&amp;KZ$9,conditions!$9:$9,"&gt;="&amp;KZ$9)*SUMIFS(conditions!$72:$72,conditions!$8:$8,"&lt;="&amp;KZ$9,conditions!$9:$9,"&gt;="&amp;KZ$9)</f>
        <v>339.68766447000047</v>
      </c>
      <c r="LA107" s="37">
        <f>KZ107-LA89-LA98+LA17*SUMIFS(conditions!$69:$69,conditions!$8:$8,"&lt;="&amp;LA$9,conditions!$9:$9,"&gt;="&amp;LA$9)*SUMIFS(conditions!$72:$72,conditions!$8:$8,"&lt;="&amp;LA$9,conditions!$9:$9,"&gt;="&amp;LA$9)</f>
        <v>308.80696770000048</v>
      </c>
      <c r="LB107" s="37">
        <f>LA107-LB89-LB98+LB17*SUMIFS(conditions!$69:$69,conditions!$8:$8,"&lt;="&amp;LB$9,conditions!$9:$9,"&gt;="&amp;LB$9)*SUMIFS(conditions!$72:$72,conditions!$8:$8,"&lt;="&amp;LB$9,conditions!$9:$9,"&gt;="&amp;LB$9)</f>
        <v>308.80696770000048</v>
      </c>
      <c r="LC107" s="37">
        <f>LB107-LC89-LC98+LC17*SUMIFS(conditions!$69:$69,conditions!$8:$8,"&lt;="&amp;LC$9,conditions!$9:$9,"&gt;="&amp;LC$9)*SUMIFS(conditions!$72:$72,conditions!$8:$8,"&lt;="&amp;LC$9,conditions!$9:$9,"&gt;="&amp;LC$9)</f>
        <v>339.68766447000047</v>
      </c>
      <c r="LD107" s="37">
        <f>LC107-LD89-LD98+LD17*SUMIFS(conditions!$69:$69,conditions!$8:$8,"&lt;="&amp;LD$9,conditions!$9:$9,"&gt;="&amp;LD$9)*SUMIFS(conditions!$72:$72,conditions!$8:$8,"&lt;="&amp;LD$9,conditions!$9:$9,"&gt;="&amp;LD$9)</f>
        <v>339.68766447000047</v>
      </c>
      <c r="LE107" s="37">
        <f>LD107-LE89-LE98+LE17*SUMIFS(conditions!$69:$69,conditions!$8:$8,"&lt;="&amp;LE$9,conditions!$9:$9,"&gt;="&amp;LE$9)*SUMIFS(conditions!$72:$72,conditions!$8:$8,"&lt;="&amp;LE$9,conditions!$9:$9,"&gt;="&amp;LE$9)</f>
        <v>339.68766447000047</v>
      </c>
      <c r="LF107" s="37">
        <f>LE107-LF89-LF98+LF17*SUMIFS(conditions!$69:$69,conditions!$8:$8,"&lt;="&amp;LF$9,conditions!$9:$9,"&gt;="&amp;LF$9)*SUMIFS(conditions!$72:$72,conditions!$8:$8,"&lt;="&amp;LF$9,conditions!$9:$9,"&gt;="&amp;LF$9)</f>
        <v>339.68766447000047</v>
      </c>
      <c r="LG107" s="37">
        <f>LF107-LG89-LG98+LG17*SUMIFS(conditions!$69:$69,conditions!$8:$8,"&lt;="&amp;LG$9,conditions!$9:$9,"&gt;="&amp;LG$9)*SUMIFS(conditions!$72:$72,conditions!$8:$8,"&lt;="&amp;LG$9,conditions!$9:$9,"&gt;="&amp;LG$9)</f>
        <v>339.68766447000047</v>
      </c>
      <c r="LH107" s="37">
        <f>LG107-LH89-LH98+LH17*SUMIFS(conditions!$69:$69,conditions!$8:$8,"&lt;="&amp;LH$9,conditions!$9:$9,"&gt;="&amp;LH$9)*SUMIFS(conditions!$72:$72,conditions!$8:$8,"&lt;="&amp;LH$9,conditions!$9:$9,"&gt;="&amp;LH$9)</f>
        <v>308.80696770000048</v>
      </c>
      <c r="LI107" s="37">
        <f>LH107-LI89-LI98+LI17*SUMIFS(conditions!$69:$69,conditions!$8:$8,"&lt;="&amp;LI$9,conditions!$9:$9,"&gt;="&amp;LI$9)*SUMIFS(conditions!$72:$72,conditions!$8:$8,"&lt;="&amp;LI$9,conditions!$9:$9,"&gt;="&amp;LI$9)</f>
        <v>308.80696770000048</v>
      </c>
      <c r="LJ107" s="37">
        <f>LI107-LJ89-LJ98+LJ17*SUMIFS(conditions!$69:$69,conditions!$8:$8,"&lt;="&amp;LJ$9,conditions!$9:$9,"&gt;="&amp;LJ$9)*SUMIFS(conditions!$72:$72,conditions!$8:$8,"&lt;="&amp;LJ$9,conditions!$9:$9,"&gt;="&amp;LJ$9)</f>
        <v>339.68766447000047</v>
      </c>
      <c r="LK107" s="37">
        <f>LJ107-LK89-LK98+LK17*SUMIFS(conditions!$69:$69,conditions!$8:$8,"&lt;="&amp;LK$9,conditions!$9:$9,"&gt;="&amp;LK$9)*SUMIFS(conditions!$72:$72,conditions!$8:$8,"&lt;="&amp;LK$9,conditions!$9:$9,"&gt;="&amp;LK$9)</f>
        <v>339.68766447000047</v>
      </c>
      <c r="LL107" s="37">
        <f>LK107-LL89-LL98+LL17*SUMIFS(conditions!$69:$69,conditions!$8:$8,"&lt;="&amp;LL$9,conditions!$9:$9,"&gt;="&amp;LL$9)*SUMIFS(conditions!$72:$72,conditions!$8:$8,"&lt;="&amp;LL$9,conditions!$9:$9,"&gt;="&amp;LL$9)</f>
        <v>339.68766447000047</v>
      </c>
      <c r="LM107" s="37">
        <f>LL107-LM89-LM98+LM17*SUMIFS(conditions!$69:$69,conditions!$8:$8,"&lt;="&amp;LM$9,conditions!$9:$9,"&gt;="&amp;LM$9)*SUMIFS(conditions!$72:$72,conditions!$8:$8,"&lt;="&amp;LM$9,conditions!$9:$9,"&gt;="&amp;LM$9)</f>
        <v>339.68766447000047</v>
      </c>
      <c r="LN107" s="37">
        <f>LM107-LN89-LN98+LN17*SUMIFS(conditions!$69:$69,conditions!$8:$8,"&lt;="&amp;LN$9,conditions!$9:$9,"&gt;="&amp;LN$9)*SUMIFS(conditions!$72:$72,conditions!$8:$8,"&lt;="&amp;LN$9,conditions!$9:$9,"&gt;="&amp;LN$9)</f>
        <v>348.95187350100048</v>
      </c>
      <c r="LO107" s="37">
        <f>LN107-LO89-LO98+LO17*SUMIFS(conditions!$69:$69,conditions!$8:$8,"&lt;="&amp;LO$9,conditions!$9:$9,"&gt;="&amp;LO$9)*SUMIFS(conditions!$72:$72,conditions!$8:$8,"&lt;="&amp;LO$9,conditions!$9:$9,"&gt;="&amp;LO$9)</f>
        <v>318.07117673100049</v>
      </c>
      <c r="LP107" s="37">
        <f>LO107-LP89-LP98+LP17*SUMIFS(conditions!$69:$69,conditions!$8:$8,"&lt;="&amp;LP$9,conditions!$9:$9,"&gt;="&amp;LP$9)*SUMIFS(conditions!$72:$72,conditions!$8:$8,"&lt;="&amp;LP$9,conditions!$9:$9,"&gt;="&amp;LP$9)</f>
        <v>318.07117673100049</v>
      </c>
      <c r="LQ107" s="37">
        <f>LP107-LQ89-LQ98+LQ17*SUMIFS(conditions!$69:$69,conditions!$8:$8,"&lt;="&amp;LQ$9,conditions!$9:$9,"&gt;="&amp;LQ$9)*SUMIFS(conditions!$72:$72,conditions!$8:$8,"&lt;="&amp;LQ$9,conditions!$9:$9,"&gt;="&amp;LQ$9)</f>
        <v>358.21608253200048</v>
      </c>
      <c r="LR107" s="37">
        <f>LQ107-LR89-LR98+LR17*SUMIFS(conditions!$69:$69,conditions!$8:$8,"&lt;="&amp;LR$9,conditions!$9:$9,"&gt;="&amp;LR$9)*SUMIFS(conditions!$72:$72,conditions!$8:$8,"&lt;="&amp;LR$9,conditions!$9:$9,"&gt;="&amp;LR$9)</f>
        <v>367.48029156300049</v>
      </c>
      <c r="LS107" s="37">
        <f>LR107-LS89-LS98+LS17*SUMIFS(conditions!$69:$69,conditions!$8:$8,"&lt;="&amp;LS$9,conditions!$9:$9,"&gt;="&amp;LS$9)*SUMIFS(conditions!$72:$72,conditions!$8:$8,"&lt;="&amp;LS$9,conditions!$9:$9,"&gt;="&amp;LS$9)</f>
        <v>376.7445005940005</v>
      </c>
      <c r="LT107" s="37">
        <f>LS107-LT89-LT98+LT17*SUMIFS(conditions!$69:$69,conditions!$8:$8,"&lt;="&amp;LT$9,conditions!$9:$9,"&gt;="&amp;LT$9)*SUMIFS(conditions!$72:$72,conditions!$8:$8,"&lt;="&amp;LT$9,conditions!$9:$9,"&gt;="&amp;LT$9)</f>
        <v>386.00870962500051</v>
      </c>
      <c r="LU107" s="37">
        <f>LT107-LU89-LU98+LU17*SUMIFS(conditions!$69:$69,conditions!$8:$8,"&lt;="&amp;LU$9,conditions!$9:$9,"&gt;="&amp;LU$9)*SUMIFS(conditions!$72:$72,conditions!$8:$8,"&lt;="&amp;LU$9,conditions!$9:$9,"&gt;="&amp;LU$9)</f>
        <v>395.27291865600051</v>
      </c>
      <c r="LV107" s="37">
        <f>LU107-LV89-LV98+LV17*SUMIFS(conditions!$69:$69,conditions!$8:$8,"&lt;="&amp;LV$9,conditions!$9:$9,"&gt;="&amp;LV$9)*SUMIFS(conditions!$72:$72,conditions!$8:$8,"&lt;="&amp;LV$9,conditions!$9:$9,"&gt;="&amp;LV$9)</f>
        <v>364.39222188600053</v>
      </c>
      <c r="LW107" s="37">
        <f>LV107-LW89-LW98+LW17*SUMIFS(conditions!$69:$69,conditions!$8:$8,"&lt;="&amp;LW$9,conditions!$9:$9,"&gt;="&amp;LW$9)*SUMIFS(conditions!$72:$72,conditions!$8:$8,"&lt;="&amp;LW$9,conditions!$9:$9,"&gt;="&amp;LW$9)</f>
        <v>364.39222188600053</v>
      </c>
      <c r="LX107" s="37">
        <f>LW107-LX89-LX98+LX17*SUMIFS(conditions!$69:$69,conditions!$8:$8,"&lt;="&amp;LX$9,conditions!$9:$9,"&gt;="&amp;LX$9)*SUMIFS(conditions!$72:$72,conditions!$8:$8,"&lt;="&amp;LX$9,conditions!$9:$9,"&gt;="&amp;LX$9)</f>
        <v>404.53712768700052</v>
      </c>
      <c r="LY107" s="37">
        <f>LX107-LY89-LY98+LY17*SUMIFS(conditions!$69:$69,conditions!$8:$8,"&lt;="&amp;LY$9,conditions!$9:$9,"&gt;="&amp;LY$9)*SUMIFS(conditions!$72:$72,conditions!$8:$8,"&lt;="&amp;LY$9,conditions!$9:$9,"&gt;="&amp;LY$9)</f>
        <v>413.80133671800053</v>
      </c>
      <c r="LZ107" s="37">
        <f>LY107-LZ89-LZ98+LZ17*SUMIFS(conditions!$69:$69,conditions!$8:$8,"&lt;="&amp;LZ$9,conditions!$9:$9,"&gt;="&amp;LZ$9)*SUMIFS(conditions!$72:$72,conditions!$8:$8,"&lt;="&amp;LZ$9,conditions!$9:$9,"&gt;="&amp;LZ$9)</f>
        <v>423.06554574900053</v>
      </c>
      <c r="MA107" s="37">
        <f>LZ107-MA89-MA98+MA17*SUMIFS(conditions!$69:$69,conditions!$8:$8,"&lt;="&amp;MA$9,conditions!$9:$9,"&gt;="&amp;MA$9)*SUMIFS(conditions!$72:$72,conditions!$8:$8,"&lt;="&amp;MA$9,conditions!$9:$9,"&gt;="&amp;MA$9)</f>
        <v>432.32975478000054</v>
      </c>
      <c r="MB107" s="37">
        <f>MA107-MB89-MB98+MB17*SUMIFS(conditions!$69:$69,conditions!$8:$8,"&lt;="&amp;MB$9,conditions!$9:$9,"&gt;="&amp;MB$9)*SUMIFS(conditions!$72:$72,conditions!$8:$8,"&lt;="&amp;MB$9,conditions!$9:$9,"&gt;="&amp;MB$9)</f>
        <v>441.59396381100055</v>
      </c>
      <c r="MC107" s="37">
        <f>MB107-MC89-MC98+MC17*SUMIFS(conditions!$69:$69,conditions!$8:$8,"&lt;="&amp;MC$9,conditions!$9:$9,"&gt;="&amp;MC$9)*SUMIFS(conditions!$72:$72,conditions!$8:$8,"&lt;="&amp;MC$9,conditions!$9:$9,"&gt;="&amp;MC$9)</f>
        <v>401.44905801000056</v>
      </c>
      <c r="MD107" s="37">
        <f>MC107-MD89-MD98+MD17*SUMIFS(conditions!$69:$69,conditions!$8:$8,"&lt;="&amp;MD$9,conditions!$9:$9,"&gt;="&amp;MD$9)*SUMIFS(conditions!$72:$72,conditions!$8:$8,"&lt;="&amp;MD$9,conditions!$9:$9,"&gt;="&amp;MD$9)</f>
        <v>401.44905801000056</v>
      </c>
      <c r="ME107" s="37">
        <f>MD107-ME89-ME98+ME17*SUMIFS(conditions!$69:$69,conditions!$8:$8,"&lt;="&amp;ME$9,conditions!$9:$9,"&gt;="&amp;ME$9)*SUMIFS(conditions!$72:$72,conditions!$8:$8,"&lt;="&amp;ME$9,conditions!$9:$9,"&gt;="&amp;ME$9)</f>
        <v>441.59396381100055</v>
      </c>
      <c r="MF107" s="37">
        <f>ME107-MF89-MF98+MF17*SUMIFS(conditions!$69:$69,conditions!$8:$8,"&lt;="&amp;MF$9,conditions!$9:$9,"&gt;="&amp;MF$9)*SUMIFS(conditions!$72:$72,conditions!$8:$8,"&lt;="&amp;MF$9,conditions!$9:$9,"&gt;="&amp;MF$9)</f>
        <v>441.59396381100055</v>
      </c>
      <c r="MG107" s="37">
        <f>MF107-MG89-MG98+MG17*SUMIFS(conditions!$69:$69,conditions!$8:$8,"&lt;="&amp;MG$9,conditions!$9:$9,"&gt;="&amp;MG$9)*SUMIFS(conditions!$72:$72,conditions!$8:$8,"&lt;="&amp;MG$9,conditions!$9:$9,"&gt;="&amp;MG$9)</f>
        <v>441.59396381100055</v>
      </c>
      <c r="MH107" s="37">
        <f>MG107-MH89-MH98+MH17*SUMIFS(conditions!$69:$69,conditions!$8:$8,"&lt;="&amp;MH$9,conditions!$9:$9,"&gt;="&amp;MH$9)*SUMIFS(conditions!$72:$72,conditions!$8:$8,"&lt;="&amp;MH$9,conditions!$9:$9,"&gt;="&amp;MH$9)</f>
        <v>441.59396381100055</v>
      </c>
      <c r="MI107" s="37">
        <f>MH107-MI89-MI98+MI17*SUMIFS(conditions!$69:$69,conditions!$8:$8,"&lt;="&amp;MI$9,conditions!$9:$9,"&gt;="&amp;MI$9)*SUMIFS(conditions!$72:$72,conditions!$8:$8,"&lt;="&amp;MI$9,conditions!$9:$9,"&gt;="&amp;MI$9)</f>
        <v>441.59396381100055</v>
      </c>
      <c r="MJ107" s="37">
        <f>MI107-MJ89-MJ98+MJ17*SUMIFS(conditions!$69:$69,conditions!$8:$8,"&lt;="&amp;MJ$9,conditions!$9:$9,"&gt;="&amp;MJ$9)*SUMIFS(conditions!$72:$72,conditions!$8:$8,"&lt;="&amp;MJ$9,conditions!$9:$9,"&gt;="&amp;MJ$9)</f>
        <v>401.44905801000056</v>
      </c>
      <c r="MK107" s="37">
        <f>MJ107-MK89-MK98+MK17*SUMIFS(conditions!$69:$69,conditions!$8:$8,"&lt;="&amp;MK$9,conditions!$9:$9,"&gt;="&amp;MK$9)*SUMIFS(conditions!$72:$72,conditions!$8:$8,"&lt;="&amp;MK$9,conditions!$9:$9,"&gt;="&amp;MK$9)</f>
        <v>401.44905801000056</v>
      </c>
      <c r="ML107" s="37">
        <f>MK107-ML89-ML98+ML17*SUMIFS(conditions!$69:$69,conditions!$8:$8,"&lt;="&amp;ML$9,conditions!$9:$9,"&gt;="&amp;ML$9)*SUMIFS(conditions!$72:$72,conditions!$8:$8,"&lt;="&amp;ML$9,conditions!$9:$9,"&gt;="&amp;ML$9)</f>
        <v>441.59396381100055</v>
      </c>
      <c r="MM107" s="37">
        <f>ML107-MM89-MM98+MM17*SUMIFS(conditions!$69:$69,conditions!$8:$8,"&lt;="&amp;MM$9,conditions!$9:$9,"&gt;="&amp;MM$9)*SUMIFS(conditions!$72:$72,conditions!$8:$8,"&lt;="&amp;MM$9,conditions!$9:$9,"&gt;="&amp;MM$9)</f>
        <v>441.59396381100055</v>
      </c>
      <c r="MN107" s="37">
        <f>MM107-MN89-MN98+MN17*SUMIFS(conditions!$69:$69,conditions!$8:$8,"&lt;="&amp;MN$9,conditions!$9:$9,"&gt;="&amp;MN$9)*SUMIFS(conditions!$72:$72,conditions!$8:$8,"&lt;="&amp;MN$9,conditions!$9:$9,"&gt;="&amp;MN$9)</f>
        <v>441.59396381100055</v>
      </c>
      <c r="MO107" s="37">
        <f>MN107-MO89-MO98+MO17*SUMIFS(conditions!$69:$69,conditions!$8:$8,"&lt;="&amp;MO$9,conditions!$9:$9,"&gt;="&amp;MO$9)*SUMIFS(conditions!$72:$72,conditions!$8:$8,"&lt;="&amp;MO$9,conditions!$9:$9,"&gt;="&amp;MO$9)</f>
        <v>441.59396381100055</v>
      </c>
      <c r="MP107" s="37">
        <f>MO107-MP89-MP98+MP17*SUMIFS(conditions!$69:$69,conditions!$8:$8,"&lt;="&amp;MP$9,conditions!$9:$9,"&gt;="&amp;MP$9)*SUMIFS(conditions!$72:$72,conditions!$8:$8,"&lt;="&amp;MP$9,conditions!$9:$9,"&gt;="&amp;MP$9)</f>
        <v>441.59396381100055</v>
      </c>
      <c r="MQ107" s="37">
        <f>MP107-MQ89-MQ98+MQ17*SUMIFS(conditions!$69:$69,conditions!$8:$8,"&lt;="&amp;MQ$9,conditions!$9:$9,"&gt;="&amp;MQ$9)*SUMIFS(conditions!$72:$72,conditions!$8:$8,"&lt;="&amp;MQ$9,conditions!$9:$9,"&gt;="&amp;MQ$9)</f>
        <v>401.44905801000056</v>
      </c>
      <c r="MR107" s="37">
        <f>MQ107-MR89-MR98+MR17*SUMIFS(conditions!$69:$69,conditions!$8:$8,"&lt;="&amp;MR$9,conditions!$9:$9,"&gt;="&amp;MR$9)*SUMIFS(conditions!$72:$72,conditions!$8:$8,"&lt;="&amp;MR$9,conditions!$9:$9,"&gt;="&amp;MR$9)</f>
        <v>401.44905801000056</v>
      </c>
      <c r="MS107" s="37">
        <f>MR107-MS89-MS98+MS17*SUMIFS(conditions!$69:$69,conditions!$8:$8,"&lt;="&amp;MS$9,conditions!$9:$9,"&gt;="&amp;MS$9)*SUMIFS(conditions!$72:$72,conditions!$8:$8,"&lt;="&amp;MS$9,conditions!$9:$9,"&gt;="&amp;MS$9)</f>
        <v>449.62294497120058</v>
      </c>
      <c r="MT107" s="37">
        <f>MS107-MT89-MT98+MT17*SUMIFS(conditions!$69:$69,conditions!$8:$8,"&lt;="&amp;MT$9,conditions!$9:$9,"&gt;="&amp;MT$9)*SUMIFS(conditions!$72:$72,conditions!$8:$8,"&lt;="&amp;MT$9,conditions!$9:$9,"&gt;="&amp;MT$9)</f>
        <v>457.65192613140061</v>
      </c>
      <c r="MU107" s="37">
        <f>MT107-MU89-MU98+MU17*SUMIFS(conditions!$69:$69,conditions!$8:$8,"&lt;="&amp;MU$9,conditions!$9:$9,"&gt;="&amp;MU$9)*SUMIFS(conditions!$72:$72,conditions!$8:$8,"&lt;="&amp;MU$9,conditions!$9:$9,"&gt;="&amp;MU$9)</f>
        <v>465.68090729160065</v>
      </c>
      <c r="MV107" s="37">
        <f>MU107-MV89-MV98+MV17*SUMIFS(conditions!$69:$69,conditions!$8:$8,"&lt;="&amp;MV$9,conditions!$9:$9,"&gt;="&amp;MV$9)*SUMIFS(conditions!$72:$72,conditions!$8:$8,"&lt;="&amp;MV$9,conditions!$9:$9,"&gt;="&amp;MV$9)</f>
        <v>473.70988845180068</v>
      </c>
      <c r="MW107" s="37">
        <f>MV107-MW89-MW98+MW17*SUMIFS(conditions!$69:$69,conditions!$8:$8,"&lt;="&amp;MW$9,conditions!$9:$9,"&gt;="&amp;MW$9)*SUMIFS(conditions!$72:$72,conditions!$8:$8,"&lt;="&amp;MW$9,conditions!$9:$9,"&gt;="&amp;MW$9)</f>
        <v>481.73886961200071</v>
      </c>
      <c r="MX107" s="37">
        <f>MW107-MX89-MX98+MX17*SUMIFS(conditions!$69:$69,conditions!$8:$8,"&lt;="&amp;MX$9,conditions!$9:$9,"&gt;="&amp;MX$9)*SUMIFS(conditions!$72:$72,conditions!$8:$8,"&lt;="&amp;MX$9,conditions!$9:$9,"&gt;="&amp;MX$9)</f>
        <v>441.59396381100072</v>
      </c>
      <c r="MY107" s="37">
        <f>MX107-MY89-MY98+MY17*SUMIFS(conditions!$69:$69,conditions!$8:$8,"&lt;="&amp;MY$9,conditions!$9:$9,"&gt;="&amp;MY$9)*SUMIFS(conditions!$72:$72,conditions!$8:$8,"&lt;="&amp;MY$9,conditions!$9:$9,"&gt;="&amp;MY$9)</f>
        <v>441.59396381100072</v>
      </c>
      <c r="MZ107" s="37">
        <f>MY107-MZ89-MZ98+MZ17*SUMIFS(conditions!$69:$69,conditions!$8:$8,"&lt;="&amp;MZ$9,conditions!$9:$9,"&gt;="&amp;MZ$9)*SUMIFS(conditions!$72:$72,conditions!$8:$8,"&lt;="&amp;MZ$9,conditions!$9:$9,"&gt;="&amp;MZ$9)</f>
        <v>489.76785077220075</v>
      </c>
      <c r="NA107" s="37">
        <f>MZ107-NA89-NA98+NA17*SUMIFS(conditions!$69:$69,conditions!$8:$8,"&lt;="&amp;NA$9,conditions!$9:$9,"&gt;="&amp;NA$9)*SUMIFS(conditions!$72:$72,conditions!$8:$8,"&lt;="&amp;NA$9,conditions!$9:$9,"&gt;="&amp;NA$9)</f>
        <v>497.79683193240078</v>
      </c>
      <c r="NB107" s="37">
        <f>NA107-NB89-NB98+NB17*SUMIFS(conditions!$69:$69,conditions!$8:$8,"&lt;="&amp;NB$9,conditions!$9:$9,"&gt;="&amp;NB$9)*SUMIFS(conditions!$72:$72,conditions!$8:$8,"&lt;="&amp;NB$9,conditions!$9:$9,"&gt;="&amp;NB$9)</f>
        <v>505.82581309260081</v>
      </c>
      <c r="NC107" s="37">
        <f>NB107-NC89-NC98+NC17*SUMIFS(conditions!$69:$69,conditions!$8:$8,"&lt;="&amp;NC$9,conditions!$9:$9,"&gt;="&amp;NC$9)*SUMIFS(conditions!$72:$72,conditions!$8:$8,"&lt;="&amp;NC$9,conditions!$9:$9,"&gt;="&amp;NC$9)</f>
        <v>513.85479425280084</v>
      </c>
      <c r="ND107" s="37">
        <f>NC107-ND89-ND98+ND17*SUMIFS(conditions!$69:$69,conditions!$8:$8,"&lt;="&amp;ND$9,conditions!$9:$9,"&gt;="&amp;ND$9)*SUMIFS(conditions!$72:$72,conditions!$8:$8,"&lt;="&amp;ND$9,conditions!$9:$9,"&gt;="&amp;ND$9)</f>
        <v>521.88377541300088</v>
      </c>
      <c r="NE107" s="37">
        <f>ND107-NE89-NE98+NE17*SUMIFS(conditions!$69:$69,conditions!$8:$8,"&lt;="&amp;NE$9,conditions!$9:$9,"&gt;="&amp;NE$9)*SUMIFS(conditions!$72:$72,conditions!$8:$8,"&lt;="&amp;NE$9,conditions!$9:$9,"&gt;="&amp;NE$9)</f>
        <v>481.73886961200088</v>
      </c>
      <c r="NF107" s="37">
        <f>NE107-NF89-NF98+NF17*SUMIFS(conditions!$69:$69,conditions!$8:$8,"&lt;="&amp;NF$9,conditions!$9:$9,"&gt;="&amp;NF$9)*SUMIFS(conditions!$72:$72,conditions!$8:$8,"&lt;="&amp;NF$9,conditions!$9:$9,"&gt;="&amp;NF$9)</f>
        <v>481.73886961200088</v>
      </c>
      <c r="NG107" s="37">
        <f>NF107-NG89-NG98+NG17*SUMIFS(conditions!$69:$69,conditions!$8:$8,"&lt;="&amp;NG$9,conditions!$9:$9,"&gt;="&amp;NG$9)*SUMIFS(conditions!$72:$72,conditions!$8:$8,"&lt;="&amp;NG$9,conditions!$9:$9,"&gt;="&amp;NG$9)</f>
        <v>529.91275657320091</v>
      </c>
      <c r="NH107" s="37">
        <f>NG107-NH89-NH98+NH17*SUMIFS(conditions!$69:$69,conditions!$8:$8,"&lt;="&amp;NH$9,conditions!$9:$9,"&gt;="&amp;NH$9)*SUMIFS(conditions!$72:$72,conditions!$8:$8,"&lt;="&amp;NH$9,conditions!$9:$9,"&gt;="&amp;NH$9)</f>
        <v>529.91275657320091</v>
      </c>
      <c r="NI107" s="37">
        <f>NH107-NI89-NI98+NI17*SUMIFS(conditions!$69:$69,conditions!$8:$8,"&lt;="&amp;NI$9,conditions!$9:$9,"&gt;="&amp;NI$9)*SUMIFS(conditions!$72:$72,conditions!$8:$8,"&lt;="&amp;NI$9,conditions!$9:$9,"&gt;="&amp;NI$9)</f>
        <v>529.91275657320091</v>
      </c>
      <c r="NJ107" s="37">
        <f>NI107-NJ89-NJ98+NJ17*SUMIFS(conditions!$69:$69,conditions!$8:$8,"&lt;="&amp;NJ$9,conditions!$9:$9,"&gt;="&amp;NJ$9)*SUMIFS(conditions!$72:$72,conditions!$8:$8,"&lt;="&amp;NJ$9,conditions!$9:$9,"&gt;="&amp;NJ$9)</f>
        <v>529.91275657320091</v>
      </c>
      <c r="NK107" s="37">
        <f>NJ107-NK89-NK98+NK17*SUMIFS(conditions!$69:$69,conditions!$8:$8,"&lt;="&amp;NK$9,conditions!$9:$9,"&gt;="&amp;NK$9)*SUMIFS(conditions!$72:$72,conditions!$8:$8,"&lt;="&amp;NK$9,conditions!$9:$9,"&gt;="&amp;NK$9)</f>
        <v>529.91275657320091</v>
      </c>
      <c r="NL107" s="37">
        <f>NK107-NL89-NL98+NL17*SUMIFS(conditions!$69:$69,conditions!$8:$8,"&lt;="&amp;NL$9,conditions!$9:$9,"&gt;="&amp;NL$9)*SUMIFS(conditions!$72:$72,conditions!$8:$8,"&lt;="&amp;NL$9,conditions!$9:$9,"&gt;="&amp;NL$9)</f>
        <v>481.73886961200088</v>
      </c>
      <c r="NM107" s="37">
        <f>NL107-NM89-NM98+NM17*SUMIFS(conditions!$69:$69,conditions!$8:$8,"&lt;="&amp;NM$9,conditions!$9:$9,"&gt;="&amp;NM$9)*SUMIFS(conditions!$72:$72,conditions!$8:$8,"&lt;="&amp;NM$9,conditions!$9:$9,"&gt;="&amp;NM$9)</f>
        <v>481.73886961200088</v>
      </c>
      <c r="NN107" s="37">
        <f>NM107-NN89-NN98+NN17*SUMIFS(conditions!$69:$69,conditions!$8:$8,"&lt;="&amp;NN$9,conditions!$9:$9,"&gt;="&amp;NN$9)*SUMIFS(conditions!$72:$72,conditions!$8:$8,"&lt;="&amp;NN$9,conditions!$9:$9,"&gt;="&amp;NN$9)</f>
        <v>529.91275657320091</v>
      </c>
      <c r="NO107" s="37">
        <f>NN107-NO89-NO98+NO17*SUMIFS(conditions!$69:$69,conditions!$8:$8,"&lt;="&amp;NO$9,conditions!$9:$9,"&gt;="&amp;NO$9)*SUMIFS(conditions!$72:$72,conditions!$8:$8,"&lt;="&amp;NO$9,conditions!$9:$9,"&gt;="&amp;NO$9)</f>
        <v>529.91275657320091</v>
      </c>
      <c r="NP107" s="37">
        <f>NO107-NP89-NP98+NP17*SUMIFS(conditions!$69:$69,conditions!$8:$8,"&lt;="&amp;NP$9,conditions!$9:$9,"&gt;="&amp;NP$9)*SUMIFS(conditions!$72:$72,conditions!$8:$8,"&lt;="&amp;NP$9,conditions!$9:$9,"&gt;="&amp;NP$9)</f>
        <v>529.91275657320091</v>
      </c>
      <c r="NQ107" s="37">
        <f>NP107-NQ89-NQ98+NQ17*SUMIFS(conditions!$69:$69,conditions!$8:$8,"&lt;="&amp;NQ$9,conditions!$9:$9,"&gt;="&amp;NQ$9)*SUMIFS(conditions!$72:$72,conditions!$8:$8,"&lt;="&amp;NQ$9,conditions!$9:$9,"&gt;="&amp;NQ$9)</f>
        <v>529.91275657320091</v>
      </c>
      <c r="NR107" s="37">
        <f>NQ107-NR89-NR98+NR17*SUMIFS(conditions!$69:$69,conditions!$8:$8,"&lt;="&amp;NR$9,conditions!$9:$9,"&gt;="&amp;NR$9)*SUMIFS(conditions!$72:$72,conditions!$8:$8,"&lt;="&amp;NR$9,conditions!$9:$9,"&gt;="&amp;NR$9)</f>
        <v>529.91275657320091</v>
      </c>
      <c r="NS107" s="37">
        <f>NR107-NS89-NS98+NS17*SUMIFS(conditions!$69:$69,conditions!$8:$8,"&lt;="&amp;NS$9,conditions!$9:$9,"&gt;="&amp;NS$9)*SUMIFS(conditions!$72:$72,conditions!$8:$8,"&lt;="&amp;NS$9,conditions!$9:$9,"&gt;="&amp;NS$9)</f>
        <v>481.73886961200088</v>
      </c>
      <c r="NT107" s="37">
        <f>NS107-NT89-NT98+NT17*SUMIFS(conditions!$69:$69,conditions!$8:$8,"&lt;="&amp;NT$9,conditions!$9:$9,"&gt;="&amp;NT$9)*SUMIFS(conditions!$72:$72,conditions!$8:$8,"&lt;="&amp;NT$9,conditions!$9:$9,"&gt;="&amp;NT$9)</f>
        <v>481.73886961200088</v>
      </c>
      <c r="NU107" s="37">
        <f>NT107-NU89-NU98+NU17*SUMIFS(conditions!$69:$69,conditions!$8:$8,"&lt;="&amp;NU$9,conditions!$9:$9,"&gt;="&amp;NU$9)*SUMIFS(conditions!$72:$72,conditions!$8:$8,"&lt;="&amp;NU$9,conditions!$9:$9,"&gt;="&amp;NU$9)</f>
        <v>529.91275657320091</v>
      </c>
      <c r="NV107" s="37">
        <f>NU107-NV89-NV98+NV17*SUMIFS(conditions!$69:$69,conditions!$8:$8,"&lt;="&amp;NV$9,conditions!$9:$9,"&gt;="&amp;NV$9)*SUMIFS(conditions!$72:$72,conditions!$8:$8,"&lt;="&amp;NV$9,conditions!$9:$9,"&gt;="&amp;NV$9)</f>
        <v>529.91275657320091</v>
      </c>
    </row>
    <row r="108" spans="1:386" s="38" customFormat="1" ht="10.199999999999999" x14ac:dyDescent="0.2">
      <c r="A108" s="31"/>
      <c r="B108" s="31"/>
      <c r="C108" s="31"/>
      <c r="D108" s="31"/>
      <c r="E108" s="31"/>
      <c r="F108" s="31"/>
      <c r="G108" s="31" t="str">
        <f>G103</f>
        <v>деб. задолж-ть заказчиков по доплатам на конец периода</v>
      </c>
      <c r="H108" s="31"/>
      <c r="I108" s="31"/>
      <c r="J108" s="31" t="str">
        <f>IF($G108="","",INDEX(KPI!$H$11:$H$121,SUMIFS(KPI!$E$11:$E$121,KPI!$F$11:$F$121,$G108)))</f>
        <v>тыс.руб.</v>
      </c>
      <c r="K108" s="31"/>
      <c r="L108" s="31"/>
      <c r="M108" s="31"/>
      <c r="N108" s="31" t="str">
        <f>structure!$G$14</f>
        <v>товарная категория 4</v>
      </c>
      <c r="O108" s="31"/>
      <c r="P108" s="31"/>
      <c r="Q108" s="31"/>
      <c r="R108" s="37"/>
      <c r="S108" s="31"/>
      <c r="T108" s="31"/>
      <c r="U108" s="37">
        <f>R90-U90-U99+U18*SUMIFS(conditions!$69:$69,conditions!$8:$8,"&lt;="&amp;U$9,conditions!$9:$9,"&gt;="&amp;U$9)*SUMIFS(conditions!$72:$72,conditions!$8:$8,"&lt;="&amp;U$9,conditions!$9:$9,"&gt;="&amp;U$9)</f>
        <v>341.37373698809995</v>
      </c>
      <c r="V108" s="37">
        <f>U108-V90-V99+V18*SUMIFS(conditions!$69:$69,conditions!$8:$8,"&lt;="&amp;V$9,conditions!$9:$9,"&gt;="&amp;V$9)*SUMIFS(conditions!$72:$72,conditions!$8:$8,"&lt;="&amp;V$9,conditions!$9:$9,"&gt;="&amp;V$9)</f>
        <v>325.05636328928995</v>
      </c>
      <c r="W108" s="37">
        <f>V108-W90-W99+W18*SUMIFS(conditions!$69:$69,conditions!$8:$8,"&lt;="&amp;W$9,conditions!$9:$9,"&gt;="&amp;W$9)*SUMIFS(conditions!$72:$72,conditions!$8:$8,"&lt;="&amp;W$9,conditions!$9:$9,"&gt;="&amp;W$9)</f>
        <v>308.73898959047995</v>
      </c>
      <c r="X108" s="37">
        <f>W108-X90-X99+X18*SUMIFS(conditions!$69:$69,conditions!$8:$8,"&lt;="&amp;X$9,conditions!$9:$9,"&gt;="&amp;X$9)*SUMIFS(conditions!$72:$72,conditions!$8:$8,"&lt;="&amp;X$9,conditions!$9:$9,"&gt;="&amp;X$9)</f>
        <v>292.42161589166994</v>
      </c>
      <c r="Y108" s="37">
        <f>X108-Y90-Y99+Y18*SUMIFS(conditions!$69:$69,conditions!$8:$8,"&lt;="&amp;Y$9,conditions!$9:$9,"&gt;="&amp;Y$9)*SUMIFS(conditions!$72:$72,conditions!$8:$8,"&lt;="&amp;Y$9,conditions!$9:$9,"&gt;="&amp;Y$9)</f>
        <v>308.62161589166993</v>
      </c>
      <c r="Z108" s="37">
        <f>Y108-Z90-Z99+Z18*SUMIFS(conditions!$69:$69,conditions!$8:$8,"&lt;="&amp;Z$9,conditions!$9:$9,"&gt;="&amp;Z$9)*SUMIFS(conditions!$72:$72,conditions!$8:$8,"&lt;="&amp;Z$9,conditions!$9:$9,"&gt;="&amp;Z$9)</f>
        <v>308.62161589166993</v>
      </c>
      <c r="AA108" s="37">
        <f>Z108-AA90-AA99+AA18*SUMIFS(conditions!$69:$69,conditions!$8:$8,"&lt;="&amp;AA$9,conditions!$9:$9,"&gt;="&amp;AA$9)*SUMIFS(conditions!$72:$72,conditions!$8:$8,"&lt;="&amp;AA$9,conditions!$9:$9,"&gt;="&amp;AA$9)</f>
        <v>276.10424219285994</v>
      </c>
      <c r="AB108" s="37">
        <f>AA108-AB90-AB99+AB18*SUMIFS(conditions!$69:$69,conditions!$8:$8,"&lt;="&amp;AB$9,conditions!$9:$9,"&gt;="&amp;AB$9)*SUMIFS(conditions!$72:$72,conditions!$8:$8,"&lt;="&amp;AB$9,conditions!$9:$9,"&gt;="&amp;AB$9)</f>
        <v>259.78686849404994</v>
      </c>
      <c r="AC108" s="37">
        <f>AB108-AC90-AC99+AC18*SUMIFS(conditions!$69:$69,conditions!$8:$8,"&lt;="&amp;AC$9,conditions!$9:$9,"&gt;="&amp;AC$9)*SUMIFS(conditions!$72:$72,conditions!$8:$8,"&lt;="&amp;AC$9,conditions!$9:$9,"&gt;="&amp;AC$9)</f>
        <v>243.46949479523994</v>
      </c>
      <c r="AD108" s="37">
        <f>AC108-AD90-AD99+AD18*SUMIFS(conditions!$69:$69,conditions!$8:$8,"&lt;="&amp;AD$9,conditions!$9:$9,"&gt;="&amp;AD$9)*SUMIFS(conditions!$72:$72,conditions!$8:$8,"&lt;="&amp;AD$9,conditions!$9:$9,"&gt;="&amp;AD$9)</f>
        <v>227.15212109642994</v>
      </c>
      <c r="AE108" s="37">
        <f>AD108-AE90-AE99+AE18*SUMIFS(conditions!$69:$69,conditions!$8:$8,"&lt;="&amp;AE$9,conditions!$9:$9,"&gt;="&amp;AE$9)*SUMIFS(conditions!$72:$72,conditions!$8:$8,"&lt;="&amp;AE$9,conditions!$9:$9,"&gt;="&amp;AE$9)</f>
        <v>210.83474739761994</v>
      </c>
      <c r="AF108" s="37">
        <f>AE108-AF90-AF99+AF18*SUMIFS(conditions!$69:$69,conditions!$8:$8,"&lt;="&amp;AF$9,conditions!$9:$9,"&gt;="&amp;AF$9)*SUMIFS(conditions!$72:$72,conditions!$8:$8,"&lt;="&amp;AF$9,conditions!$9:$9,"&gt;="&amp;AF$9)</f>
        <v>227.03474739761992</v>
      </c>
      <c r="AG108" s="37">
        <f>AF108-AG90-AG99+AG18*SUMIFS(conditions!$69:$69,conditions!$8:$8,"&lt;="&amp;AG$9,conditions!$9:$9,"&gt;="&amp;AG$9)*SUMIFS(conditions!$72:$72,conditions!$8:$8,"&lt;="&amp;AG$9,conditions!$9:$9,"&gt;="&amp;AG$9)</f>
        <v>227.03474739761992</v>
      </c>
      <c r="AH108" s="37">
        <f>AG108-AH90-AH99+AH18*SUMIFS(conditions!$69:$69,conditions!$8:$8,"&lt;="&amp;AH$9,conditions!$9:$9,"&gt;="&amp;AH$9)*SUMIFS(conditions!$72:$72,conditions!$8:$8,"&lt;="&amp;AH$9,conditions!$9:$9,"&gt;="&amp;AH$9)</f>
        <v>194.51737369880993</v>
      </c>
      <c r="AI108" s="37">
        <f>AH108-AI90-AI99+AI18*SUMIFS(conditions!$69:$69,conditions!$8:$8,"&lt;="&amp;AI$9,conditions!$9:$9,"&gt;="&amp;AI$9)*SUMIFS(conditions!$72:$72,conditions!$8:$8,"&lt;="&amp;AI$9,conditions!$9:$9,"&gt;="&amp;AI$9)</f>
        <v>178.19999999999993</v>
      </c>
      <c r="AJ108" s="37">
        <f>AI108-AJ90-AJ99+AJ18*SUMIFS(conditions!$69:$69,conditions!$8:$8,"&lt;="&amp;AJ$9,conditions!$9:$9,"&gt;="&amp;AJ$9)*SUMIFS(conditions!$72:$72,conditions!$8:$8,"&lt;="&amp;AJ$9,conditions!$9:$9,"&gt;="&amp;AJ$9)</f>
        <v>178.19999999999993</v>
      </c>
      <c r="AK108" s="37">
        <f>AJ108-AK90-AK99+AK18*SUMIFS(conditions!$69:$69,conditions!$8:$8,"&lt;="&amp;AK$9,conditions!$9:$9,"&gt;="&amp;AK$9)*SUMIFS(conditions!$72:$72,conditions!$8:$8,"&lt;="&amp;AK$9,conditions!$9:$9,"&gt;="&amp;AK$9)</f>
        <v>178.19999999999993</v>
      </c>
      <c r="AL108" s="37">
        <f>AK108-AL90-AL99+AL18*SUMIFS(conditions!$69:$69,conditions!$8:$8,"&lt;="&amp;AL$9,conditions!$9:$9,"&gt;="&amp;AL$9)*SUMIFS(conditions!$72:$72,conditions!$8:$8,"&lt;="&amp;AL$9,conditions!$9:$9,"&gt;="&amp;AL$9)</f>
        <v>178.19999999999993</v>
      </c>
      <c r="AM108" s="37">
        <f>AL108-AM90-AM99+AM18*SUMIFS(conditions!$69:$69,conditions!$8:$8,"&lt;="&amp;AM$9,conditions!$9:$9,"&gt;="&amp;AM$9)*SUMIFS(conditions!$72:$72,conditions!$8:$8,"&lt;="&amp;AM$9,conditions!$9:$9,"&gt;="&amp;AM$9)</f>
        <v>178.19999999999993</v>
      </c>
      <c r="AN108" s="37">
        <f>AM108-AN90-AN99+AN18*SUMIFS(conditions!$69:$69,conditions!$8:$8,"&lt;="&amp;AN$9,conditions!$9:$9,"&gt;="&amp;AN$9)*SUMIFS(conditions!$72:$72,conditions!$8:$8,"&lt;="&amp;AN$9,conditions!$9:$9,"&gt;="&amp;AN$9)</f>
        <v>161.99999999999994</v>
      </c>
      <c r="AO108" s="37">
        <f>AN108-AO90-AO99+AO18*SUMIFS(conditions!$69:$69,conditions!$8:$8,"&lt;="&amp;AO$9,conditions!$9:$9,"&gt;="&amp;AO$9)*SUMIFS(conditions!$72:$72,conditions!$8:$8,"&lt;="&amp;AO$9,conditions!$9:$9,"&gt;="&amp;AO$9)</f>
        <v>161.99999999999994</v>
      </c>
      <c r="AP108" s="37">
        <f>AO108-AP90-AP99+AP18*SUMIFS(conditions!$69:$69,conditions!$8:$8,"&lt;="&amp;AP$9,conditions!$9:$9,"&gt;="&amp;AP$9)*SUMIFS(conditions!$72:$72,conditions!$8:$8,"&lt;="&amp;AP$9,conditions!$9:$9,"&gt;="&amp;AP$9)</f>
        <v>178.19999999999993</v>
      </c>
      <c r="AQ108" s="37">
        <f>AP108-AQ90-AQ99+AQ18*SUMIFS(conditions!$69:$69,conditions!$8:$8,"&lt;="&amp;AQ$9,conditions!$9:$9,"&gt;="&amp;AQ$9)*SUMIFS(conditions!$72:$72,conditions!$8:$8,"&lt;="&amp;AQ$9,conditions!$9:$9,"&gt;="&amp;AQ$9)</f>
        <v>178.19999999999993</v>
      </c>
      <c r="AR108" s="37">
        <f>AQ108-AR90-AR99+AR18*SUMIFS(conditions!$69:$69,conditions!$8:$8,"&lt;="&amp;AR$9,conditions!$9:$9,"&gt;="&amp;AR$9)*SUMIFS(conditions!$72:$72,conditions!$8:$8,"&lt;="&amp;AR$9,conditions!$9:$9,"&gt;="&amp;AR$9)</f>
        <v>178.19999999999993</v>
      </c>
      <c r="AS108" s="37">
        <f>AR108-AS90-AS99+AS18*SUMIFS(conditions!$69:$69,conditions!$8:$8,"&lt;="&amp;AS$9,conditions!$9:$9,"&gt;="&amp;AS$9)*SUMIFS(conditions!$72:$72,conditions!$8:$8,"&lt;="&amp;AS$9,conditions!$9:$9,"&gt;="&amp;AS$9)</f>
        <v>178.19999999999993</v>
      </c>
      <c r="AT108" s="37">
        <f>AS108-AT90-AT99+AT18*SUMIFS(conditions!$69:$69,conditions!$8:$8,"&lt;="&amp;AT$9,conditions!$9:$9,"&gt;="&amp;AT$9)*SUMIFS(conditions!$72:$72,conditions!$8:$8,"&lt;="&amp;AT$9,conditions!$9:$9,"&gt;="&amp;AT$9)</f>
        <v>178.19999999999993</v>
      </c>
      <c r="AU108" s="37">
        <f>AT108-AU90-AU99+AU18*SUMIFS(conditions!$69:$69,conditions!$8:$8,"&lt;="&amp;AU$9,conditions!$9:$9,"&gt;="&amp;AU$9)*SUMIFS(conditions!$72:$72,conditions!$8:$8,"&lt;="&amp;AU$9,conditions!$9:$9,"&gt;="&amp;AU$9)</f>
        <v>161.99999999999994</v>
      </c>
      <c r="AV108" s="37">
        <f>AU108-AV90-AV99+AV18*SUMIFS(conditions!$69:$69,conditions!$8:$8,"&lt;="&amp;AV$9,conditions!$9:$9,"&gt;="&amp;AV$9)*SUMIFS(conditions!$72:$72,conditions!$8:$8,"&lt;="&amp;AV$9,conditions!$9:$9,"&gt;="&amp;AV$9)</f>
        <v>161.99999999999994</v>
      </c>
      <c r="AW108" s="37">
        <f>AV108-AW90-AW99+AW18*SUMIFS(conditions!$69:$69,conditions!$8:$8,"&lt;="&amp;AW$9,conditions!$9:$9,"&gt;="&amp;AW$9)*SUMIFS(conditions!$72:$72,conditions!$8:$8,"&lt;="&amp;AW$9,conditions!$9:$9,"&gt;="&amp;AW$9)</f>
        <v>178.19999999999993</v>
      </c>
      <c r="AX108" s="37">
        <f>AW108-AX90-AX99+AX18*SUMIFS(conditions!$69:$69,conditions!$8:$8,"&lt;="&amp;AX$9,conditions!$9:$9,"&gt;="&amp;AX$9)*SUMIFS(conditions!$72:$72,conditions!$8:$8,"&lt;="&amp;AX$9,conditions!$9:$9,"&gt;="&amp;AX$9)</f>
        <v>178.19999999999993</v>
      </c>
      <c r="AY108" s="37">
        <f>AX108-AY90-AY99+AY18*SUMIFS(conditions!$69:$69,conditions!$8:$8,"&lt;="&amp;AY$9,conditions!$9:$9,"&gt;="&amp;AY$9)*SUMIFS(conditions!$72:$72,conditions!$8:$8,"&lt;="&amp;AY$9,conditions!$9:$9,"&gt;="&amp;AY$9)</f>
        <v>178.19999999999993</v>
      </c>
      <c r="AZ108" s="37">
        <f>AY108-AZ90-AZ99+AZ18*SUMIFS(conditions!$69:$69,conditions!$8:$8,"&lt;="&amp;AZ$9,conditions!$9:$9,"&gt;="&amp;AZ$9)*SUMIFS(conditions!$72:$72,conditions!$8:$8,"&lt;="&amp;AZ$9,conditions!$9:$9,"&gt;="&amp;AZ$9)</f>
        <v>182.24999999999994</v>
      </c>
      <c r="BA108" s="37">
        <f>AZ108-BA90-BA99+BA18*SUMIFS(conditions!$69:$69,conditions!$8:$8,"&lt;="&amp;BA$9,conditions!$9:$9,"&gt;="&amp;BA$9)*SUMIFS(conditions!$72:$72,conditions!$8:$8,"&lt;="&amp;BA$9,conditions!$9:$9,"&gt;="&amp;BA$9)</f>
        <v>186.29999999999995</v>
      </c>
      <c r="BB108" s="37">
        <f>BA108-BB90-BB99+BB18*SUMIFS(conditions!$69:$69,conditions!$8:$8,"&lt;="&amp;BB$9,conditions!$9:$9,"&gt;="&amp;BB$9)*SUMIFS(conditions!$72:$72,conditions!$8:$8,"&lt;="&amp;BB$9,conditions!$9:$9,"&gt;="&amp;BB$9)</f>
        <v>170.09999999999997</v>
      </c>
      <c r="BC108" s="37">
        <f>BB108-BC90-BC99+BC18*SUMIFS(conditions!$69:$69,conditions!$8:$8,"&lt;="&amp;BC$9,conditions!$9:$9,"&gt;="&amp;BC$9)*SUMIFS(conditions!$72:$72,conditions!$8:$8,"&lt;="&amp;BC$9,conditions!$9:$9,"&gt;="&amp;BC$9)</f>
        <v>170.09999999999997</v>
      </c>
      <c r="BD108" s="37">
        <f>BC108-BD90-BD99+BD18*SUMIFS(conditions!$69:$69,conditions!$8:$8,"&lt;="&amp;BD$9,conditions!$9:$9,"&gt;="&amp;BD$9)*SUMIFS(conditions!$72:$72,conditions!$8:$8,"&lt;="&amp;BD$9,conditions!$9:$9,"&gt;="&amp;BD$9)</f>
        <v>190.34999999999997</v>
      </c>
      <c r="BE108" s="37">
        <f>BD108-BE90-BE99+BE18*SUMIFS(conditions!$69:$69,conditions!$8:$8,"&lt;="&amp;BE$9,conditions!$9:$9,"&gt;="&amp;BE$9)*SUMIFS(conditions!$72:$72,conditions!$8:$8,"&lt;="&amp;BE$9,conditions!$9:$9,"&gt;="&amp;BE$9)</f>
        <v>194.39999999999998</v>
      </c>
      <c r="BF108" s="37">
        <f>BE108-BF90-BF99+BF18*SUMIFS(conditions!$69:$69,conditions!$8:$8,"&lt;="&amp;BF$9,conditions!$9:$9,"&gt;="&amp;BF$9)*SUMIFS(conditions!$72:$72,conditions!$8:$8,"&lt;="&amp;BF$9,conditions!$9:$9,"&gt;="&amp;BF$9)</f>
        <v>198.45</v>
      </c>
      <c r="BG108" s="37">
        <f>BF108-BG90-BG99+BG18*SUMIFS(conditions!$69:$69,conditions!$8:$8,"&lt;="&amp;BG$9,conditions!$9:$9,"&gt;="&amp;BG$9)*SUMIFS(conditions!$72:$72,conditions!$8:$8,"&lt;="&amp;BG$9,conditions!$9:$9,"&gt;="&amp;BG$9)</f>
        <v>202.5</v>
      </c>
      <c r="BH108" s="37">
        <f>BG108-BH90-BH99+BH18*SUMIFS(conditions!$69:$69,conditions!$8:$8,"&lt;="&amp;BH$9,conditions!$9:$9,"&gt;="&amp;BH$9)*SUMIFS(conditions!$72:$72,conditions!$8:$8,"&lt;="&amp;BH$9,conditions!$9:$9,"&gt;="&amp;BH$9)</f>
        <v>206.55</v>
      </c>
      <c r="BI108" s="37">
        <f>BH108-BI90-BI99+BI18*SUMIFS(conditions!$69:$69,conditions!$8:$8,"&lt;="&amp;BI$9,conditions!$9:$9,"&gt;="&amp;BI$9)*SUMIFS(conditions!$72:$72,conditions!$8:$8,"&lt;="&amp;BI$9,conditions!$9:$9,"&gt;="&amp;BI$9)</f>
        <v>190.35000000000002</v>
      </c>
      <c r="BJ108" s="37">
        <f>BI108-BJ90-BJ99+BJ18*SUMIFS(conditions!$69:$69,conditions!$8:$8,"&lt;="&amp;BJ$9,conditions!$9:$9,"&gt;="&amp;BJ$9)*SUMIFS(conditions!$72:$72,conditions!$8:$8,"&lt;="&amp;BJ$9,conditions!$9:$9,"&gt;="&amp;BJ$9)</f>
        <v>190.35000000000002</v>
      </c>
      <c r="BK108" s="37">
        <f>BJ108-BK90-BK99+BK18*SUMIFS(conditions!$69:$69,conditions!$8:$8,"&lt;="&amp;BK$9,conditions!$9:$9,"&gt;="&amp;BK$9)*SUMIFS(conditions!$72:$72,conditions!$8:$8,"&lt;="&amp;BK$9,conditions!$9:$9,"&gt;="&amp;BK$9)</f>
        <v>210.60000000000002</v>
      </c>
      <c r="BL108" s="37">
        <f>BK108-BL90-BL99+BL18*SUMIFS(conditions!$69:$69,conditions!$8:$8,"&lt;="&amp;BL$9,conditions!$9:$9,"&gt;="&amp;BL$9)*SUMIFS(conditions!$72:$72,conditions!$8:$8,"&lt;="&amp;BL$9,conditions!$9:$9,"&gt;="&amp;BL$9)</f>
        <v>214.65000000000003</v>
      </c>
      <c r="BM108" s="37">
        <f>BL108-BM90-BM99+BM18*SUMIFS(conditions!$69:$69,conditions!$8:$8,"&lt;="&amp;BM$9,conditions!$9:$9,"&gt;="&amp;BM$9)*SUMIFS(conditions!$72:$72,conditions!$8:$8,"&lt;="&amp;BM$9,conditions!$9:$9,"&gt;="&amp;BM$9)</f>
        <v>218.70000000000005</v>
      </c>
      <c r="BN108" s="37">
        <f>BM108-BN90-BN99+BN18*SUMIFS(conditions!$69:$69,conditions!$8:$8,"&lt;="&amp;BN$9,conditions!$9:$9,"&gt;="&amp;BN$9)*SUMIFS(conditions!$72:$72,conditions!$8:$8,"&lt;="&amp;BN$9,conditions!$9:$9,"&gt;="&amp;BN$9)</f>
        <v>222.75000000000006</v>
      </c>
      <c r="BO108" s="37">
        <f>BN108-BO90-BO99+BO18*SUMIFS(conditions!$69:$69,conditions!$8:$8,"&lt;="&amp;BO$9,conditions!$9:$9,"&gt;="&amp;BO$9)*SUMIFS(conditions!$72:$72,conditions!$8:$8,"&lt;="&amp;BO$9,conditions!$9:$9,"&gt;="&amp;BO$9)</f>
        <v>222.75000000000006</v>
      </c>
      <c r="BP108" s="37">
        <f>BO108-BP90-BP99+BP18*SUMIFS(conditions!$69:$69,conditions!$8:$8,"&lt;="&amp;BP$9,conditions!$9:$9,"&gt;="&amp;BP$9)*SUMIFS(conditions!$72:$72,conditions!$8:$8,"&lt;="&amp;BP$9,conditions!$9:$9,"&gt;="&amp;BP$9)</f>
        <v>202.50000000000006</v>
      </c>
      <c r="BQ108" s="37">
        <f>BP108-BQ90-BQ99+BQ18*SUMIFS(conditions!$69:$69,conditions!$8:$8,"&lt;="&amp;BQ$9,conditions!$9:$9,"&gt;="&amp;BQ$9)*SUMIFS(conditions!$72:$72,conditions!$8:$8,"&lt;="&amp;BQ$9,conditions!$9:$9,"&gt;="&amp;BQ$9)</f>
        <v>202.50000000000006</v>
      </c>
      <c r="BR108" s="37">
        <f>BQ108-BR90-BR99+BR18*SUMIFS(conditions!$69:$69,conditions!$8:$8,"&lt;="&amp;BR$9,conditions!$9:$9,"&gt;="&amp;BR$9)*SUMIFS(conditions!$72:$72,conditions!$8:$8,"&lt;="&amp;BR$9,conditions!$9:$9,"&gt;="&amp;BR$9)</f>
        <v>222.75000000000006</v>
      </c>
      <c r="BS108" s="37">
        <f>BR108-BS90-BS99+BS18*SUMIFS(conditions!$69:$69,conditions!$8:$8,"&lt;="&amp;BS$9,conditions!$9:$9,"&gt;="&amp;BS$9)*SUMIFS(conditions!$72:$72,conditions!$8:$8,"&lt;="&amp;BS$9,conditions!$9:$9,"&gt;="&amp;BS$9)</f>
        <v>222.75000000000006</v>
      </c>
      <c r="BT108" s="37">
        <f>BS108-BT90-BT99+BT18*SUMIFS(conditions!$69:$69,conditions!$8:$8,"&lt;="&amp;BT$9,conditions!$9:$9,"&gt;="&amp;BT$9)*SUMIFS(conditions!$72:$72,conditions!$8:$8,"&lt;="&amp;BT$9,conditions!$9:$9,"&gt;="&amp;BT$9)</f>
        <v>222.75000000000006</v>
      </c>
      <c r="BU108" s="37">
        <f>BT108-BU90-BU99+BU18*SUMIFS(conditions!$69:$69,conditions!$8:$8,"&lt;="&amp;BU$9,conditions!$9:$9,"&gt;="&amp;BU$9)*SUMIFS(conditions!$72:$72,conditions!$8:$8,"&lt;="&amp;BU$9,conditions!$9:$9,"&gt;="&amp;BU$9)</f>
        <v>222.75000000000006</v>
      </c>
      <c r="BV108" s="37">
        <f>BU108-BV90-BV99+BV18*SUMIFS(conditions!$69:$69,conditions!$8:$8,"&lt;="&amp;BV$9,conditions!$9:$9,"&gt;="&amp;BV$9)*SUMIFS(conditions!$72:$72,conditions!$8:$8,"&lt;="&amp;BV$9,conditions!$9:$9,"&gt;="&amp;BV$9)</f>
        <v>222.75000000000006</v>
      </c>
      <c r="BW108" s="37">
        <f>BV108-BW90-BW99+BW18*SUMIFS(conditions!$69:$69,conditions!$8:$8,"&lt;="&amp;BW$9,conditions!$9:$9,"&gt;="&amp;BW$9)*SUMIFS(conditions!$72:$72,conditions!$8:$8,"&lt;="&amp;BW$9,conditions!$9:$9,"&gt;="&amp;BW$9)</f>
        <v>202.50000000000006</v>
      </c>
      <c r="BX108" s="37">
        <f>BW108-BX90-BX99+BX18*SUMIFS(conditions!$69:$69,conditions!$8:$8,"&lt;="&amp;BX$9,conditions!$9:$9,"&gt;="&amp;BX$9)*SUMIFS(conditions!$72:$72,conditions!$8:$8,"&lt;="&amp;BX$9,conditions!$9:$9,"&gt;="&amp;BX$9)</f>
        <v>202.50000000000006</v>
      </c>
      <c r="BY108" s="37">
        <f>BX108-BY90-BY99+BY18*SUMIFS(conditions!$69:$69,conditions!$8:$8,"&lt;="&amp;BY$9,conditions!$9:$9,"&gt;="&amp;BY$9)*SUMIFS(conditions!$72:$72,conditions!$8:$8,"&lt;="&amp;BY$9,conditions!$9:$9,"&gt;="&amp;BY$9)</f>
        <v>222.75000000000006</v>
      </c>
      <c r="BZ108" s="37">
        <f>BY108-BZ90-BZ99+BZ18*SUMIFS(conditions!$69:$69,conditions!$8:$8,"&lt;="&amp;BZ$9,conditions!$9:$9,"&gt;="&amp;BZ$9)*SUMIFS(conditions!$72:$72,conditions!$8:$8,"&lt;="&amp;BZ$9,conditions!$9:$9,"&gt;="&amp;BZ$9)</f>
        <v>222.75000000000006</v>
      </c>
      <c r="CA108" s="37">
        <f>BZ108-CA90-CA99+CA18*SUMIFS(conditions!$69:$69,conditions!$8:$8,"&lt;="&amp;CA$9,conditions!$9:$9,"&gt;="&amp;CA$9)*SUMIFS(conditions!$72:$72,conditions!$8:$8,"&lt;="&amp;CA$9,conditions!$9:$9,"&gt;="&amp;CA$9)</f>
        <v>222.75000000000006</v>
      </c>
      <c r="CB108" s="37">
        <f>CA108-CB90-CB99+CB18*SUMIFS(conditions!$69:$69,conditions!$8:$8,"&lt;="&amp;CB$9,conditions!$9:$9,"&gt;="&amp;CB$9)*SUMIFS(conditions!$72:$72,conditions!$8:$8,"&lt;="&amp;CB$9,conditions!$9:$9,"&gt;="&amp;CB$9)</f>
        <v>222.75000000000006</v>
      </c>
      <c r="CC108" s="37">
        <f>CB108-CC90-CC99+CC18*SUMIFS(conditions!$69:$69,conditions!$8:$8,"&lt;="&amp;CC$9,conditions!$9:$9,"&gt;="&amp;CC$9)*SUMIFS(conditions!$72:$72,conditions!$8:$8,"&lt;="&amp;CC$9,conditions!$9:$9,"&gt;="&amp;CC$9)</f>
        <v>222.75000000000006</v>
      </c>
      <c r="CD108" s="37">
        <f>CC108-CD90-CD99+CD18*SUMIFS(conditions!$69:$69,conditions!$8:$8,"&lt;="&amp;CD$9,conditions!$9:$9,"&gt;="&amp;CD$9)*SUMIFS(conditions!$72:$72,conditions!$8:$8,"&lt;="&amp;CD$9,conditions!$9:$9,"&gt;="&amp;CD$9)</f>
        <v>202.50000000000006</v>
      </c>
      <c r="CE108" s="37">
        <f>CD108-CE90-CE99+CE18*SUMIFS(conditions!$69:$69,conditions!$8:$8,"&lt;="&amp;CE$9,conditions!$9:$9,"&gt;="&amp;CE$9)*SUMIFS(conditions!$72:$72,conditions!$8:$8,"&lt;="&amp;CE$9,conditions!$9:$9,"&gt;="&amp;CE$9)</f>
        <v>202.50000000000006</v>
      </c>
      <c r="CF108" s="37">
        <f>CE108-CF90-CF99+CF18*SUMIFS(conditions!$69:$69,conditions!$8:$8,"&lt;="&amp;CF$9,conditions!$9:$9,"&gt;="&amp;CF$9)*SUMIFS(conditions!$72:$72,conditions!$8:$8,"&lt;="&amp;CF$9,conditions!$9:$9,"&gt;="&amp;CF$9)</f>
        <v>216.00000000000006</v>
      </c>
      <c r="CG108" s="37">
        <f>CF108-CG90-CG99+CG18*SUMIFS(conditions!$69:$69,conditions!$8:$8,"&lt;="&amp;CG$9,conditions!$9:$9,"&gt;="&amp;CG$9)*SUMIFS(conditions!$72:$72,conditions!$8:$8,"&lt;="&amp;CG$9,conditions!$9:$9,"&gt;="&amp;CG$9)</f>
        <v>209.25000000000006</v>
      </c>
      <c r="CH108" s="37">
        <f>CG108-CH90-CH99+CH18*SUMIFS(conditions!$69:$69,conditions!$8:$8,"&lt;="&amp;CH$9,conditions!$9:$9,"&gt;="&amp;CH$9)*SUMIFS(conditions!$72:$72,conditions!$8:$8,"&lt;="&amp;CH$9,conditions!$9:$9,"&gt;="&amp;CH$9)</f>
        <v>202.50000000000006</v>
      </c>
      <c r="CI108" s="37">
        <f>CH108-CI90-CI99+CI18*SUMIFS(conditions!$69:$69,conditions!$8:$8,"&lt;="&amp;CI$9,conditions!$9:$9,"&gt;="&amp;CI$9)*SUMIFS(conditions!$72:$72,conditions!$8:$8,"&lt;="&amp;CI$9,conditions!$9:$9,"&gt;="&amp;CI$9)</f>
        <v>195.75000000000006</v>
      </c>
      <c r="CJ108" s="37">
        <f>CI108-CJ90-CJ99+CJ18*SUMIFS(conditions!$69:$69,conditions!$8:$8,"&lt;="&amp;CJ$9,conditions!$9:$9,"&gt;="&amp;CJ$9)*SUMIFS(conditions!$72:$72,conditions!$8:$8,"&lt;="&amp;CJ$9,conditions!$9:$9,"&gt;="&amp;CJ$9)</f>
        <v>189.00000000000006</v>
      </c>
      <c r="CK108" s="37">
        <f>CJ108-CK90-CK99+CK18*SUMIFS(conditions!$69:$69,conditions!$8:$8,"&lt;="&amp;CK$9,conditions!$9:$9,"&gt;="&amp;CK$9)*SUMIFS(conditions!$72:$72,conditions!$8:$8,"&lt;="&amp;CK$9,conditions!$9:$9,"&gt;="&amp;CK$9)</f>
        <v>168.75000000000006</v>
      </c>
      <c r="CL108" s="37">
        <f>CK108-CL90-CL99+CL18*SUMIFS(conditions!$69:$69,conditions!$8:$8,"&lt;="&amp;CL$9,conditions!$9:$9,"&gt;="&amp;CL$9)*SUMIFS(conditions!$72:$72,conditions!$8:$8,"&lt;="&amp;CL$9,conditions!$9:$9,"&gt;="&amp;CL$9)</f>
        <v>168.75000000000006</v>
      </c>
      <c r="CM108" s="37">
        <f>CL108-CM90-CM99+CM18*SUMIFS(conditions!$69:$69,conditions!$8:$8,"&lt;="&amp;CM$9,conditions!$9:$9,"&gt;="&amp;CM$9)*SUMIFS(conditions!$72:$72,conditions!$8:$8,"&lt;="&amp;CM$9,conditions!$9:$9,"&gt;="&amp;CM$9)</f>
        <v>182.25000000000006</v>
      </c>
      <c r="CN108" s="37">
        <f>CM108-CN90-CN99+CN18*SUMIFS(conditions!$69:$69,conditions!$8:$8,"&lt;="&amp;CN$9,conditions!$9:$9,"&gt;="&amp;CN$9)*SUMIFS(conditions!$72:$72,conditions!$8:$8,"&lt;="&amp;CN$9,conditions!$9:$9,"&gt;="&amp;CN$9)</f>
        <v>175.50000000000006</v>
      </c>
      <c r="CO108" s="37">
        <f>CN108-CO90-CO99+CO18*SUMIFS(conditions!$69:$69,conditions!$8:$8,"&lt;="&amp;CO$9,conditions!$9:$9,"&gt;="&amp;CO$9)*SUMIFS(conditions!$72:$72,conditions!$8:$8,"&lt;="&amp;CO$9,conditions!$9:$9,"&gt;="&amp;CO$9)</f>
        <v>168.75000000000006</v>
      </c>
      <c r="CP108" s="37">
        <f>CO108-CP90-CP99+CP18*SUMIFS(conditions!$69:$69,conditions!$8:$8,"&lt;="&amp;CP$9,conditions!$9:$9,"&gt;="&amp;CP$9)*SUMIFS(conditions!$72:$72,conditions!$8:$8,"&lt;="&amp;CP$9,conditions!$9:$9,"&gt;="&amp;CP$9)</f>
        <v>162.00000000000006</v>
      </c>
      <c r="CQ108" s="37">
        <f>CP108-CQ90-CQ99+CQ18*SUMIFS(conditions!$69:$69,conditions!$8:$8,"&lt;="&amp;CQ$9,conditions!$9:$9,"&gt;="&amp;CQ$9)*SUMIFS(conditions!$72:$72,conditions!$8:$8,"&lt;="&amp;CQ$9,conditions!$9:$9,"&gt;="&amp;CQ$9)</f>
        <v>155.25000000000006</v>
      </c>
      <c r="CR108" s="37">
        <f>CQ108-CR90-CR99+CR18*SUMIFS(conditions!$69:$69,conditions!$8:$8,"&lt;="&amp;CR$9,conditions!$9:$9,"&gt;="&amp;CR$9)*SUMIFS(conditions!$72:$72,conditions!$8:$8,"&lt;="&amp;CR$9,conditions!$9:$9,"&gt;="&amp;CR$9)</f>
        <v>135.00000000000006</v>
      </c>
      <c r="CS108" s="37">
        <f>CR108-CS90-CS99+CS18*SUMIFS(conditions!$69:$69,conditions!$8:$8,"&lt;="&amp;CS$9,conditions!$9:$9,"&gt;="&amp;CS$9)*SUMIFS(conditions!$72:$72,conditions!$8:$8,"&lt;="&amp;CS$9,conditions!$9:$9,"&gt;="&amp;CS$9)</f>
        <v>135.00000000000006</v>
      </c>
      <c r="CT108" s="37">
        <f>CS108-CT90-CT99+CT18*SUMIFS(conditions!$69:$69,conditions!$8:$8,"&lt;="&amp;CT$9,conditions!$9:$9,"&gt;="&amp;CT$9)*SUMIFS(conditions!$72:$72,conditions!$8:$8,"&lt;="&amp;CT$9,conditions!$9:$9,"&gt;="&amp;CT$9)</f>
        <v>148.50000000000006</v>
      </c>
      <c r="CU108" s="37">
        <f>CT108-CU90-CU99+CU18*SUMIFS(conditions!$69:$69,conditions!$8:$8,"&lt;="&amp;CU$9,conditions!$9:$9,"&gt;="&amp;CU$9)*SUMIFS(conditions!$72:$72,conditions!$8:$8,"&lt;="&amp;CU$9,conditions!$9:$9,"&gt;="&amp;CU$9)</f>
        <v>148.50000000000006</v>
      </c>
      <c r="CV108" s="37">
        <f>CU108-CV90-CV99+CV18*SUMIFS(conditions!$69:$69,conditions!$8:$8,"&lt;="&amp;CV$9,conditions!$9:$9,"&gt;="&amp;CV$9)*SUMIFS(conditions!$72:$72,conditions!$8:$8,"&lt;="&amp;CV$9,conditions!$9:$9,"&gt;="&amp;CV$9)</f>
        <v>148.50000000000006</v>
      </c>
      <c r="CW108" s="37">
        <f>CV108-CW90-CW99+CW18*SUMIFS(conditions!$69:$69,conditions!$8:$8,"&lt;="&amp;CW$9,conditions!$9:$9,"&gt;="&amp;CW$9)*SUMIFS(conditions!$72:$72,conditions!$8:$8,"&lt;="&amp;CW$9,conditions!$9:$9,"&gt;="&amp;CW$9)</f>
        <v>148.50000000000006</v>
      </c>
      <c r="CX108" s="37">
        <f>CW108-CX90-CX99+CX18*SUMIFS(conditions!$69:$69,conditions!$8:$8,"&lt;="&amp;CX$9,conditions!$9:$9,"&gt;="&amp;CX$9)*SUMIFS(conditions!$72:$72,conditions!$8:$8,"&lt;="&amp;CX$9,conditions!$9:$9,"&gt;="&amp;CX$9)</f>
        <v>148.50000000000006</v>
      </c>
      <c r="CY108" s="37">
        <f>CX108-CY90-CY99+CY18*SUMIFS(conditions!$69:$69,conditions!$8:$8,"&lt;="&amp;CY$9,conditions!$9:$9,"&gt;="&amp;CY$9)*SUMIFS(conditions!$72:$72,conditions!$8:$8,"&lt;="&amp;CY$9,conditions!$9:$9,"&gt;="&amp;CY$9)</f>
        <v>135.00000000000006</v>
      </c>
      <c r="CZ108" s="37">
        <f>CY108-CZ90-CZ99+CZ18*SUMIFS(conditions!$69:$69,conditions!$8:$8,"&lt;="&amp;CZ$9,conditions!$9:$9,"&gt;="&amp;CZ$9)*SUMIFS(conditions!$72:$72,conditions!$8:$8,"&lt;="&amp;CZ$9,conditions!$9:$9,"&gt;="&amp;CZ$9)</f>
        <v>135.00000000000006</v>
      </c>
      <c r="DA108" s="37">
        <f>CZ108-DA90-DA99+DA18*SUMIFS(conditions!$69:$69,conditions!$8:$8,"&lt;="&amp;DA$9,conditions!$9:$9,"&gt;="&amp;DA$9)*SUMIFS(conditions!$72:$72,conditions!$8:$8,"&lt;="&amp;DA$9,conditions!$9:$9,"&gt;="&amp;DA$9)</f>
        <v>148.50000000000006</v>
      </c>
      <c r="DB108" s="37">
        <f>DA108-DB90-DB99+DB18*SUMIFS(conditions!$69:$69,conditions!$8:$8,"&lt;="&amp;DB$9,conditions!$9:$9,"&gt;="&amp;DB$9)*SUMIFS(conditions!$72:$72,conditions!$8:$8,"&lt;="&amp;DB$9,conditions!$9:$9,"&gt;="&amp;DB$9)</f>
        <v>148.50000000000006</v>
      </c>
      <c r="DC108" s="37">
        <f>DB108-DC90-DC99+DC18*SUMIFS(conditions!$69:$69,conditions!$8:$8,"&lt;="&amp;DC$9,conditions!$9:$9,"&gt;="&amp;DC$9)*SUMIFS(conditions!$72:$72,conditions!$8:$8,"&lt;="&amp;DC$9,conditions!$9:$9,"&gt;="&amp;DC$9)</f>
        <v>148.50000000000006</v>
      </c>
      <c r="DD108" s="37">
        <f>DC108-DD90-DD99+DD18*SUMIFS(conditions!$69:$69,conditions!$8:$8,"&lt;="&amp;DD$9,conditions!$9:$9,"&gt;="&amp;DD$9)*SUMIFS(conditions!$72:$72,conditions!$8:$8,"&lt;="&amp;DD$9,conditions!$9:$9,"&gt;="&amp;DD$9)</f>
        <v>148.50000000000006</v>
      </c>
      <c r="DE108" s="37">
        <f>DD108-DE90-DE99+DE18*SUMIFS(conditions!$69:$69,conditions!$8:$8,"&lt;="&amp;DE$9,conditions!$9:$9,"&gt;="&amp;DE$9)*SUMIFS(conditions!$72:$72,conditions!$8:$8,"&lt;="&amp;DE$9,conditions!$9:$9,"&gt;="&amp;DE$9)</f>
        <v>148.50000000000006</v>
      </c>
      <c r="DF108" s="37">
        <f>DE108-DF90-DF99+DF18*SUMIFS(conditions!$69:$69,conditions!$8:$8,"&lt;="&amp;DF$9,conditions!$9:$9,"&gt;="&amp;DF$9)*SUMIFS(conditions!$72:$72,conditions!$8:$8,"&lt;="&amp;DF$9,conditions!$9:$9,"&gt;="&amp;DF$9)</f>
        <v>135.00000000000006</v>
      </c>
      <c r="DG108" s="37">
        <f>DF108-DG90-DG99+DG18*SUMIFS(conditions!$69:$69,conditions!$8:$8,"&lt;="&amp;DG$9,conditions!$9:$9,"&gt;="&amp;DG$9)*SUMIFS(conditions!$72:$72,conditions!$8:$8,"&lt;="&amp;DG$9,conditions!$9:$9,"&gt;="&amp;DG$9)</f>
        <v>135.00000000000006</v>
      </c>
      <c r="DH108" s="37">
        <f>DG108-DH90-DH99+DH18*SUMIFS(conditions!$69:$69,conditions!$8:$8,"&lt;="&amp;DH$9,conditions!$9:$9,"&gt;="&amp;DH$9)*SUMIFS(conditions!$72:$72,conditions!$8:$8,"&lt;="&amp;DH$9,conditions!$9:$9,"&gt;="&amp;DH$9)</f>
        <v>148.50000000000006</v>
      </c>
      <c r="DI108" s="37">
        <f>DH108-DI90-DI99+DI18*SUMIFS(conditions!$69:$69,conditions!$8:$8,"&lt;="&amp;DI$9,conditions!$9:$9,"&gt;="&amp;DI$9)*SUMIFS(conditions!$72:$72,conditions!$8:$8,"&lt;="&amp;DI$9,conditions!$9:$9,"&gt;="&amp;DI$9)</f>
        <v>148.36500000000007</v>
      </c>
      <c r="DJ108" s="37">
        <f>DI108-DJ90-DJ99+DJ18*SUMIFS(conditions!$69:$69,conditions!$8:$8,"&lt;="&amp;DJ$9,conditions!$9:$9,"&gt;="&amp;DJ$9)*SUMIFS(conditions!$72:$72,conditions!$8:$8,"&lt;="&amp;DJ$9,conditions!$9:$9,"&gt;="&amp;DJ$9)</f>
        <v>148.23000000000008</v>
      </c>
      <c r="DK108" s="37">
        <f>DJ108-DK90-DK99+DK18*SUMIFS(conditions!$69:$69,conditions!$8:$8,"&lt;="&amp;DK$9,conditions!$9:$9,"&gt;="&amp;DK$9)*SUMIFS(conditions!$72:$72,conditions!$8:$8,"&lt;="&amp;DK$9,conditions!$9:$9,"&gt;="&amp;DK$9)</f>
        <v>148.09500000000008</v>
      </c>
      <c r="DL108" s="37">
        <f>DK108-DL90-DL99+DL18*SUMIFS(conditions!$69:$69,conditions!$8:$8,"&lt;="&amp;DL$9,conditions!$9:$9,"&gt;="&amp;DL$9)*SUMIFS(conditions!$72:$72,conditions!$8:$8,"&lt;="&amp;DL$9,conditions!$9:$9,"&gt;="&amp;DL$9)</f>
        <v>147.96000000000009</v>
      </c>
      <c r="DM108" s="37">
        <f>DL108-DM90-DM99+DM18*SUMIFS(conditions!$69:$69,conditions!$8:$8,"&lt;="&amp;DM$9,conditions!$9:$9,"&gt;="&amp;DM$9)*SUMIFS(conditions!$72:$72,conditions!$8:$8,"&lt;="&amp;DM$9,conditions!$9:$9,"&gt;="&amp;DM$9)</f>
        <v>134.46000000000009</v>
      </c>
      <c r="DN108" s="37">
        <f>DM108-DN90-DN99+DN18*SUMIFS(conditions!$69:$69,conditions!$8:$8,"&lt;="&amp;DN$9,conditions!$9:$9,"&gt;="&amp;DN$9)*SUMIFS(conditions!$72:$72,conditions!$8:$8,"&lt;="&amp;DN$9,conditions!$9:$9,"&gt;="&amp;DN$9)</f>
        <v>134.46000000000009</v>
      </c>
      <c r="DO108" s="37">
        <f>DN108-DO90-DO99+DO18*SUMIFS(conditions!$69:$69,conditions!$8:$8,"&lt;="&amp;DO$9,conditions!$9:$9,"&gt;="&amp;DO$9)*SUMIFS(conditions!$72:$72,conditions!$8:$8,"&lt;="&amp;DO$9,conditions!$9:$9,"&gt;="&amp;DO$9)</f>
        <v>147.8250000000001</v>
      </c>
      <c r="DP108" s="37">
        <f>DO108-DP90-DP99+DP18*SUMIFS(conditions!$69:$69,conditions!$8:$8,"&lt;="&amp;DP$9,conditions!$9:$9,"&gt;="&amp;DP$9)*SUMIFS(conditions!$72:$72,conditions!$8:$8,"&lt;="&amp;DP$9,conditions!$9:$9,"&gt;="&amp;DP$9)</f>
        <v>147.69000000000011</v>
      </c>
      <c r="DQ108" s="37">
        <f>DP108-DQ90-DQ99+DQ18*SUMIFS(conditions!$69:$69,conditions!$8:$8,"&lt;="&amp;DQ$9,conditions!$9:$9,"&gt;="&amp;DQ$9)*SUMIFS(conditions!$72:$72,conditions!$8:$8,"&lt;="&amp;DQ$9,conditions!$9:$9,"&gt;="&amp;DQ$9)</f>
        <v>147.55500000000012</v>
      </c>
      <c r="DR108" s="37">
        <f>DQ108-DR90-DR99+DR18*SUMIFS(conditions!$69:$69,conditions!$8:$8,"&lt;="&amp;DR$9,conditions!$9:$9,"&gt;="&amp;DR$9)*SUMIFS(conditions!$72:$72,conditions!$8:$8,"&lt;="&amp;DR$9,conditions!$9:$9,"&gt;="&amp;DR$9)</f>
        <v>147.42000000000013</v>
      </c>
      <c r="DS108" s="37">
        <f>DR108-DS90-DS99+DS18*SUMIFS(conditions!$69:$69,conditions!$8:$8,"&lt;="&amp;DS$9,conditions!$9:$9,"&gt;="&amp;DS$9)*SUMIFS(conditions!$72:$72,conditions!$8:$8,"&lt;="&amp;DS$9,conditions!$9:$9,"&gt;="&amp;DS$9)</f>
        <v>147.28500000000014</v>
      </c>
      <c r="DT108" s="37">
        <f>DS108-DT90-DT99+DT18*SUMIFS(conditions!$69:$69,conditions!$8:$8,"&lt;="&amp;DT$9,conditions!$9:$9,"&gt;="&amp;DT$9)*SUMIFS(conditions!$72:$72,conditions!$8:$8,"&lt;="&amp;DT$9,conditions!$9:$9,"&gt;="&amp;DT$9)</f>
        <v>133.78500000000014</v>
      </c>
      <c r="DU108" s="37">
        <f>DT108-DU90-DU99+DU18*SUMIFS(conditions!$69:$69,conditions!$8:$8,"&lt;="&amp;DU$9,conditions!$9:$9,"&gt;="&amp;DU$9)*SUMIFS(conditions!$72:$72,conditions!$8:$8,"&lt;="&amp;DU$9,conditions!$9:$9,"&gt;="&amp;DU$9)</f>
        <v>133.78500000000014</v>
      </c>
      <c r="DV108" s="37">
        <f>DU108-DV90-DV99+DV18*SUMIFS(conditions!$69:$69,conditions!$8:$8,"&lt;="&amp;DV$9,conditions!$9:$9,"&gt;="&amp;DV$9)*SUMIFS(conditions!$72:$72,conditions!$8:$8,"&lt;="&amp;DV$9,conditions!$9:$9,"&gt;="&amp;DV$9)</f>
        <v>147.15000000000015</v>
      </c>
      <c r="DW108" s="37">
        <f>DV108-DW90-DW99+DW18*SUMIFS(conditions!$69:$69,conditions!$8:$8,"&lt;="&amp;DW$9,conditions!$9:$9,"&gt;="&amp;DW$9)*SUMIFS(conditions!$72:$72,conditions!$8:$8,"&lt;="&amp;DW$9,conditions!$9:$9,"&gt;="&amp;DW$9)</f>
        <v>147.01500000000016</v>
      </c>
      <c r="DX108" s="37">
        <f>DW108-DX90-DX99+DX18*SUMIFS(conditions!$69:$69,conditions!$8:$8,"&lt;="&amp;DX$9,conditions!$9:$9,"&gt;="&amp;DX$9)*SUMIFS(conditions!$72:$72,conditions!$8:$8,"&lt;="&amp;DX$9,conditions!$9:$9,"&gt;="&amp;DX$9)</f>
        <v>147.01500000000016</v>
      </c>
      <c r="DY108" s="37">
        <f>DX108-DY90-DY99+DY18*SUMIFS(conditions!$69:$69,conditions!$8:$8,"&lt;="&amp;DY$9,conditions!$9:$9,"&gt;="&amp;DY$9)*SUMIFS(conditions!$72:$72,conditions!$8:$8,"&lt;="&amp;DY$9,conditions!$9:$9,"&gt;="&amp;DY$9)</f>
        <v>147.01500000000016</v>
      </c>
      <c r="DZ108" s="37">
        <f>DY108-DZ90-DZ99+DZ18*SUMIFS(conditions!$69:$69,conditions!$8:$8,"&lt;="&amp;DZ$9,conditions!$9:$9,"&gt;="&amp;DZ$9)*SUMIFS(conditions!$72:$72,conditions!$8:$8,"&lt;="&amp;DZ$9,conditions!$9:$9,"&gt;="&amp;DZ$9)</f>
        <v>147.01500000000016</v>
      </c>
      <c r="EA108" s="37">
        <f>DZ108-EA90-EA99+EA18*SUMIFS(conditions!$69:$69,conditions!$8:$8,"&lt;="&amp;EA$9,conditions!$9:$9,"&gt;="&amp;EA$9)*SUMIFS(conditions!$72:$72,conditions!$8:$8,"&lt;="&amp;EA$9,conditions!$9:$9,"&gt;="&amp;EA$9)</f>
        <v>133.65000000000015</v>
      </c>
      <c r="EB108" s="37">
        <f>EA108-EB90-EB99+EB18*SUMIFS(conditions!$69:$69,conditions!$8:$8,"&lt;="&amp;EB$9,conditions!$9:$9,"&gt;="&amp;EB$9)*SUMIFS(conditions!$72:$72,conditions!$8:$8,"&lt;="&amp;EB$9,conditions!$9:$9,"&gt;="&amp;EB$9)</f>
        <v>133.65000000000015</v>
      </c>
      <c r="EC108" s="37">
        <f>EB108-EC90-EC99+EC18*SUMIFS(conditions!$69:$69,conditions!$8:$8,"&lt;="&amp;EC$9,conditions!$9:$9,"&gt;="&amp;EC$9)*SUMIFS(conditions!$72:$72,conditions!$8:$8,"&lt;="&amp;EC$9,conditions!$9:$9,"&gt;="&amp;EC$9)</f>
        <v>147.01500000000016</v>
      </c>
      <c r="ED108" s="37">
        <f>EC108-ED90-ED99+ED18*SUMIFS(conditions!$69:$69,conditions!$8:$8,"&lt;="&amp;ED$9,conditions!$9:$9,"&gt;="&amp;ED$9)*SUMIFS(conditions!$72:$72,conditions!$8:$8,"&lt;="&amp;ED$9,conditions!$9:$9,"&gt;="&amp;ED$9)</f>
        <v>147.01500000000016</v>
      </c>
      <c r="EE108" s="37">
        <f>ED108-EE90-EE99+EE18*SUMIFS(conditions!$69:$69,conditions!$8:$8,"&lt;="&amp;EE$9,conditions!$9:$9,"&gt;="&amp;EE$9)*SUMIFS(conditions!$72:$72,conditions!$8:$8,"&lt;="&amp;EE$9,conditions!$9:$9,"&gt;="&amp;EE$9)</f>
        <v>147.01500000000016</v>
      </c>
      <c r="EF108" s="37">
        <f>EE108-EF90-EF99+EF18*SUMIFS(conditions!$69:$69,conditions!$8:$8,"&lt;="&amp;EF$9,conditions!$9:$9,"&gt;="&amp;EF$9)*SUMIFS(conditions!$72:$72,conditions!$8:$8,"&lt;="&amp;EF$9,conditions!$9:$9,"&gt;="&amp;EF$9)</f>
        <v>147.01500000000016</v>
      </c>
      <c r="EG108" s="37">
        <f>EF108-EG90-EG99+EG18*SUMIFS(conditions!$69:$69,conditions!$8:$8,"&lt;="&amp;EG$9,conditions!$9:$9,"&gt;="&amp;EG$9)*SUMIFS(conditions!$72:$72,conditions!$8:$8,"&lt;="&amp;EG$9,conditions!$9:$9,"&gt;="&amp;EG$9)</f>
        <v>147.01500000000016</v>
      </c>
      <c r="EH108" s="37">
        <f>EG108-EH90-EH99+EH18*SUMIFS(conditions!$69:$69,conditions!$8:$8,"&lt;="&amp;EH$9,conditions!$9:$9,"&gt;="&amp;EH$9)*SUMIFS(conditions!$72:$72,conditions!$8:$8,"&lt;="&amp;EH$9,conditions!$9:$9,"&gt;="&amp;EH$9)</f>
        <v>133.65000000000015</v>
      </c>
      <c r="EI108" s="37">
        <f>EH108-EI90-EI99+EI18*SUMIFS(conditions!$69:$69,conditions!$8:$8,"&lt;="&amp;EI$9,conditions!$9:$9,"&gt;="&amp;EI$9)*SUMIFS(conditions!$72:$72,conditions!$8:$8,"&lt;="&amp;EI$9,conditions!$9:$9,"&gt;="&amp;EI$9)</f>
        <v>133.65000000000015</v>
      </c>
      <c r="EJ108" s="37">
        <f>EI108-EJ90-EJ99+EJ18*SUMIFS(conditions!$69:$69,conditions!$8:$8,"&lt;="&amp;EJ$9,conditions!$9:$9,"&gt;="&amp;EJ$9)*SUMIFS(conditions!$72:$72,conditions!$8:$8,"&lt;="&amp;EJ$9,conditions!$9:$9,"&gt;="&amp;EJ$9)</f>
        <v>147.01500000000016</v>
      </c>
      <c r="EK108" s="37">
        <f>EJ108-EK90-EK99+EK18*SUMIFS(conditions!$69:$69,conditions!$8:$8,"&lt;="&amp;EK$9,conditions!$9:$9,"&gt;="&amp;EK$9)*SUMIFS(conditions!$72:$72,conditions!$8:$8,"&lt;="&amp;EK$9,conditions!$9:$9,"&gt;="&amp;EK$9)</f>
        <v>147.01500000000016</v>
      </c>
      <c r="EL108" s="37">
        <f>EK108-EL90-EL99+EL18*SUMIFS(conditions!$69:$69,conditions!$8:$8,"&lt;="&amp;EL$9,conditions!$9:$9,"&gt;="&amp;EL$9)*SUMIFS(conditions!$72:$72,conditions!$8:$8,"&lt;="&amp;EL$9,conditions!$9:$9,"&gt;="&amp;EL$9)</f>
        <v>147.01500000000016</v>
      </c>
      <c r="EM108" s="37">
        <f>EL108-EM90-EM99+EM18*SUMIFS(conditions!$69:$69,conditions!$8:$8,"&lt;="&amp;EM$9,conditions!$9:$9,"&gt;="&amp;EM$9)*SUMIFS(conditions!$72:$72,conditions!$8:$8,"&lt;="&amp;EM$9,conditions!$9:$9,"&gt;="&amp;EM$9)</f>
        <v>147.01500000000016</v>
      </c>
      <c r="EN108" s="37">
        <f>EM108-EN90-EN99+EN18*SUMIFS(conditions!$69:$69,conditions!$8:$8,"&lt;="&amp;EN$9,conditions!$9:$9,"&gt;="&amp;EN$9)*SUMIFS(conditions!$72:$72,conditions!$8:$8,"&lt;="&amp;EN$9,conditions!$9:$9,"&gt;="&amp;EN$9)</f>
        <v>149.68800000000016</v>
      </c>
      <c r="EO108" s="37">
        <f>EN108-EO90-EO99+EO18*SUMIFS(conditions!$69:$69,conditions!$8:$8,"&lt;="&amp;EO$9,conditions!$9:$9,"&gt;="&amp;EO$9)*SUMIFS(conditions!$72:$72,conditions!$8:$8,"&lt;="&amp;EO$9,conditions!$9:$9,"&gt;="&amp;EO$9)</f>
        <v>136.32300000000015</v>
      </c>
      <c r="EP108" s="37">
        <f>EO108-EP90-EP99+EP18*SUMIFS(conditions!$69:$69,conditions!$8:$8,"&lt;="&amp;EP$9,conditions!$9:$9,"&gt;="&amp;EP$9)*SUMIFS(conditions!$72:$72,conditions!$8:$8,"&lt;="&amp;EP$9,conditions!$9:$9,"&gt;="&amp;EP$9)</f>
        <v>136.32300000000015</v>
      </c>
      <c r="EQ108" s="37">
        <f>EP108-EQ90-EQ99+EQ18*SUMIFS(conditions!$69:$69,conditions!$8:$8,"&lt;="&amp;EQ$9,conditions!$9:$9,"&gt;="&amp;EQ$9)*SUMIFS(conditions!$72:$72,conditions!$8:$8,"&lt;="&amp;EQ$9,conditions!$9:$9,"&gt;="&amp;EQ$9)</f>
        <v>152.36100000000016</v>
      </c>
      <c r="ER108" s="37">
        <f>EQ108-ER90-ER99+ER18*SUMIFS(conditions!$69:$69,conditions!$8:$8,"&lt;="&amp;ER$9,conditions!$9:$9,"&gt;="&amp;ER$9)*SUMIFS(conditions!$72:$72,conditions!$8:$8,"&lt;="&amp;ER$9,conditions!$9:$9,"&gt;="&amp;ER$9)</f>
        <v>155.03400000000016</v>
      </c>
      <c r="ES108" s="37">
        <f>ER108-ES90-ES99+ES18*SUMIFS(conditions!$69:$69,conditions!$8:$8,"&lt;="&amp;ES$9,conditions!$9:$9,"&gt;="&amp;ES$9)*SUMIFS(conditions!$72:$72,conditions!$8:$8,"&lt;="&amp;ES$9,conditions!$9:$9,"&gt;="&amp;ES$9)</f>
        <v>157.70700000000016</v>
      </c>
      <c r="ET108" s="37">
        <f>ES108-ET90-ET99+ET18*SUMIFS(conditions!$69:$69,conditions!$8:$8,"&lt;="&amp;ET$9,conditions!$9:$9,"&gt;="&amp;ET$9)*SUMIFS(conditions!$72:$72,conditions!$8:$8,"&lt;="&amp;ET$9,conditions!$9:$9,"&gt;="&amp;ET$9)</f>
        <v>160.38000000000017</v>
      </c>
      <c r="EU108" s="37">
        <f>ET108-EU90-EU99+EU18*SUMIFS(conditions!$69:$69,conditions!$8:$8,"&lt;="&amp;EU$9,conditions!$9:$9,"&gt;="&amp;EU$9)*SUMIFS(conditions!$72:$72,conditions!$8:$8,"&lt;="&amp;EU$9,conditions!$9:$9,"&gt;="&amp;EU$9)</f>
        <v>163.05300000000017</v>
      </c>
      <c r="EV108" s="37">
        <f>EU108-EV90-EV99+EV18*SUMIFS(conditions!$69:$69,conditions!$8:$8,"&lt;="&amp;EV$9,conditions!$9:$9,"&gt;="&amp;EV$9)*SUMIFS(conditions!$72:$72,conditions!$8:$8,"&lt;="&amp;EV$9,conditions!$9:$9,"&gt;="&amp;EV$9)</f>
        <v>149.68800000000016</v>
      </c>
      <c r="EW108" s="37">
        <f>EV108-EW90-EW99+EW18*SUMIFS(conditions!$69:$69,conditions!$8:$8,"&lt;="&amp;EW$9,conditions!$9:$9,"&gt;="&amp;EW$9)*SUMIFS(conditions!$72:$72,conditions!$8:$8,"&lt;="&amp;EW$9,conditions!$9:$9,"&gt;="&amp;EW$9)</f>
        <v>149.68800000000016</v>
      </c>
      <c r="EX108" s="37">
        <f>EW108-EX90-EX99+EX18*SUMIFS(conditions!$69:$69,conditions!$8:$8,"&lt;="&amp;EX$9,conditions!$9:$9,"&gt;="&amp;EX$9)*SUMIFS(conditions!$72:$72,conditions!$8:$8,"&lt;="&amp;EX$9,conditions!$9:$9,"&gt;="&amp;EX$9)</f>
        <v>165.72600000000017</v>
      </c>
      <c r="EY108" s="37">
        <f>EX108-EY90-EY99+EY18*SUMIFS(conditions!$69:$69,conditions!$8:$8,"&lt;="&amp;EY$9,conditions!$9:$9,"&gt;="&amp;EY$9)*SUMIFS(conditions!$72:$72,conditions!$8:$8,"&lt;="&amp;EY$9,conditions!$9:$9,"&gt;="&amp;EY$9)</f>
        <v>168.39900000000017</v>
      </c>
      <c r="EZ108" s="37">
        <f>EY108-EZ90-EZ99+EZ18*SUMIFS(conditions!$69:$69,conditions!$8:$8,"&lt;="&amp;EZ$9,conditions!$9:$9,"&gt;="&amp;EZ$9)*SUMIFS(conditions!$72:$72,conditions!$8:$8,"&lt;="&amp;EZ$9,conditions!$9:$9,"&gt;="&amp;EZ$9)</f>
        <v>171.07200000000017</v>
      </c>
      <c r="FA108" s="37">
        <f>EZ108-FA90-FA99+FA18*SUMIFS(conditions!$69:$69,conditions!$8:$8,"&lt;="&amp;FA$9,conditions!$9:$9,"&gt;="&amp;FA$9)*SUMIFS(conditions!$72:$72,conditions!$8:$8,"&lt;="&amp;FA$9,conditions!$9:$9,"&gt;="&amp;FA$9)</f>
        <v>173.74500000000018</v>
      </c>
      <c r="FB108" s="37">
        <f>FA108-FB90-FB99+FB18*SUMIFS(conditions!$69:$69,conditions!$8:$8,"&lt;="&amp;FB$9,conditions!$9:$9,"&gt;="&amp;FB$9)*SUMIFS(conditions!$72:$72,conditions!$8:$8,"&lt;="&amp;FB$9,conditions!$9:$9,"&gt;="&amp;FB$9)</f>
        <v>176.41800000000018</v>
      </c>
      <c r="FC108" s="37">
        <f>FB108-FC90-FC99+FC18*SUMIFS(conditions!$69:$69,conditions!$8:$8,"&lt;="&amp;FC$9,conditions!$9:$9,"&gt;="&amp;FC$9)*SUMIFS(conditions!$72:$72,conditions!$8:$8,"&lt;="&amp;FC$9,conditions!$9:$9,"&gt;="&amp;FC$9)</f>
        <v>160.38000000000017</v>
      </c>
      <c r="FD108" s="37">
        <f>FC108-FD90-FD99+FD18*SUMIFS(conditions!$69:$69,conditions!$8:$8,"&lt;="&amp;FD$9,conditions!$9:$9,"&gt;="&amp;FD$9)*SUMIFS(conditions!$72:$72,conditions!$8:$8,"&lt;="&amp;FD$9,conditions!$9:$9,"&gt;="&amp;FD$9)</f>
        <v>160.38000000000017</v>
      </c>
      <c r="FE108" s="37">
        <f>FD108-FE90-FE99+FE18*SUMIFS(conditions!$69:$69,conditions!$8:$8,"&lt;="&amp;FE$9,conditions!$9:$9,"&gt;="&amp;FE$9)*SUMIFS(conditions!$72:$72,conditions!$8:$8,"&lt;="&amp;FE$9,conditions!$9:$9,"&gt;="&amp;FE$9)</f>
        <v>176.41800000000018</v>
      </c>
      <c r="FF108" s="37">
        <f>FE108-FF90-FF99+FF18*SUMIFS(conditions!$69:$69,conditions!$8:$8,"&lt;="&amp;FF$9,conditions!$9:$9,"&gt;="&amp;FF$9)*SUMIFS(conditions!$72:$72,conditions!$8:$8,"&lt;="&amp;FF$9,conditions!$9:$9,"&gt;="&amp;FF$9)</f>
        <v>176.41800000000018</v>
      </c>
      <c r="FG108" s="37">
        <f>FF108-FG90-FG99+FG18*SUMIFS(conditions!$69:$69,conditions!$8:$8,"&lt;="&amp;FG$9,conditions!$9:$9,"&gt;="&amp;FG$9)*SUMIFS(conditions!$72:$72,conditions!$8:$8,"&lt;="&amp;FG$9,conditions!$9:$9,"&gt;="&amp;FG$9)</f>
        <v>176.41800000000018</v>
      </c>
      <c r="FH108" s="37">
        <f>FG108-FH90-FH99+FH18*SUMIFS(conditions!$69:$69,conditions!$8:$8,"&lt;="&amp;FH$9,conditions!$9:$9,"&gt;="&amp;FH$9)*SUMIFS(conditions!$72:$72,conditions!$8:$8,"&lt;="&amp;FH$9,conditions!$9:$9,"&gt;="&amp;FH$9)</f>
        <v>176.41800000000018</v>
      </c>
      <c r="FI108" s="37">
        <f>FH108-FI90-FI99+FI18*SUMIFS(conditions!$69:$69,conditions!$8:$8,"&lt;="&amp;FI$9,conditions!$9:$9,"&gt;="&amp;FI$9)*SUMIFS(conditions!$72:$72,conditions!$8:$8,"&lt;="&amp;FI$9,conditions!$9:$9,"&gt;="&amp;FI$9)</f>
        <v>176.41800000000018</v>
      </c>
      <c r="FJ108" s="37">
        <f>FI108-FJ90-FJ99+FJ18*SUMIFS(conditions!$69:$69,conditions!$8:$8,"&lt;="&amp;FJ$9,conditions!$9:$9,"&gt;="&amp;FJ$9)*SUMIFS(conditions!$72:$72,conditions!$8:$8,"&lt;="&amp;FJ$9,conditions!$9:$9,"&gt;="&amp;FJ$9)</f>
        <v>160.38000000000017</v>
      </c>
      <c r="FK108" s="37">
        <f>FJ108-FK90-FK99+FK18*SUMIFS(conditions!$69:$69,conditions!$8:$8,"&lt;="&amp;FK$9,conditions!$9:$9,"&gt;="&amp;FK$9)*SUMIFS(conditions!$72:$72,conditions!$8:$8,"&lt;="&amp;FK$9,conditions!$9:$9,"&gt;="&amp;FK$9)</f>
        <v>160.38000000000017</v>
      </c>
      <c r="FL108" s="37">
        <f>FK108-FL90-FL99+FL18*SUMIFS(conditions!$69:$69,conditions!$8:$8,"&lt;="&amp;FL$9,conditions!$9:$9,"&gt;="&amp;FL$9)*SUMIFS(conditions!$72:$72,conditions!$8:$8,"&lt;="&amp;FL$9,conditions!$9:$9,"&gt;="&amp;FL$9)</f>
        <v>176.41800000000018</v>
      </c>
      <c r="FM108" s="37">
        <f>FL108-FM90-FM99+FM18*SUMIFS(conditions!$69:$69,conditions!$8:$8,"&lt;="&amp;FM$9,conditions!$9:$9,"&gt;="&amp;FM$9)*SUMIFS(conditions!$72:$72,conditions!$8:$8,"&lt;="&amp;FM$9,conditions!$9:$9,"&gt;="&amp;FM$9)</f>
        <v>176.41800000000018</v>
      </c>
      <c r="FN108" s="37">
        <f>FM108-FN90-FN99+FN18*SUMIFS(conditions!$69:$69,conditions!$8:$8,"&lt;="&amp;FN$9,conditions!$9:$9,"&gt;="&amp;FN$9)*SUMIFS(conditions!$72:$72,conditions!$8:$8,"&lt;="&amp;FN$9,conditions!$9:$9,"&gt;="&amp;FN$9)</f>
        <v>176.41800000000018</v>
      </c>
      <c r="FO108" s="37">
        <f>FN108-FO90-FO99+FO18*SUMIFS(conditions!$69:$69,conditions!$8:$8,"&lt;="&amp;FO$9,conditions!$9:$9,"&gt;="&amp;FO$9)*SUMIFS(conditions!$72:$72,conditions!$8:$8,"&lt;="&amp;FO$9,conditions!$9:$9,"&gt;="&amp;FO$9)</f>
        <v>176.41800000000018</v>
      </c>
      <c r="FP108" s="37">
        <f>FO108-FP90-FP99+FP18*SUMIFS(conditions!$69:$69,conditions!$8:$8,"&lt;="&amp;FP$9,conditions!$9:$9,"&gt;="&amp;FP$9)*SUMIFS(conditions!$72:$72,conditions!$8:$8,"&lt;="&amp;FP$9,conditions!$9:$9,"&gt;="&amp;FP$9)</f>
        <v>176.41800000000018</v>
      </c>
      <c r="FQ108" s="37">
        <f>FP108-FQ90-FQ99+FQ18*SUMIFS(conditions!$69:$69,conditions!$8:$8,"&lt;="&amp;FQ$9,conditions!$9:$9,"&gt;="&amp;FQ$9)*SUMIFS(conditions!$72:$72,conditions!$8:$8,"&lt;="&amp;FQ$9,conditions!$9:$9,"&gt;="&amp;FQ$9)</f>
        <v>160.38000000000017</v>
      </c>
      <c r="FR108" s="37">
        <f>FQ108-FR90-FR99+FR18*SUMIFS(conditions!$69:$69,conditions!$8:$8,"&lt;="&amp;FR$9,conditions!$9:$9,"&gt;="&amp;FR$9)*SUMIFS(conditions!$72:$72,conditions!$8:$8,"&lt;="&amp;FR$9,conditions!$9:$9,"&gt;="&amp;FR$9)</f>
        <v>160.38000000000017</v>
      </c>
      <c r="FS108" s="37">
        <f>FR108-FS90-FS99+FS18*SUMIFS(conditions!$69:$69,conditions!$8:$8,"&lt;="&amp;FS$9,conditions!$9:$9,"&gt;="&amp;FS$9)*SUMIFS(conditions!$72:$72,conditions!$8:$8,"&lt;="&amp;FS$9,conditions!$9:$9,"&gt;="&amp;FS$9)</f>
        <v>177.21990000000017</v>
      </c>
      <c r="FT108" s="37">
        <f>FS108-FT90-FT99+FT18*SUMIFS(conditions!$69:$69,conditions!$8:$8,"&lt;="&amp;FT$9,conditions!$9:$9,"&gt;="&amp;FT$9)*SUMIFS(conditions!$72:$72,conditions!$8:$8,"&lt;="&amp;FT$9,conditions!$9:$9,"&gt;="&amp;FT$9)</f>
        <v>178.02180000000016</v>
      </c>
      <c r="FU108" s="37">
        <f>FT108-FU90-FU99+FU18*SUMIFS(conditions!$69:$69,conditions!$8:$8,"&lt;="&amp;FU$9,conditions!$9:$9,"&gt;="&amp;FU$9)*SUMIFS(conditions!$72:$72,conditions!$8:$8,"&lt;="&amp;FU$9,conditions!$9:$9,"&gt;="&amp;FU$9)</f>
        <v>178.82370000000014</v>
      </c>
      <c r="FV108" s="37">
        <f>FU108-FV90-FV99+FV18*SUMIFS(conditions!$69:$69,conditions!$8:$8,"&lt;="&amp;FV$9,conditions!$9:$9,"&gt;="&amp;FV$9)*SUMIFS(conditions!$72:$72,conditions!$8:$8,"&lt;="&amp;FV$9,conditions!$9:$9,"&gt;="&amp;FV$9)</f>
        <v>179.62560000000013</v>
      </c>
      <c r="FW108" s="37">
        <f>FV108-FW90-FW99+FW18*SUMIFS(conditions!$69:$69,conditions!$8:$8,"&lt;="&amp;FW$9,conditions!$9:$9,"&gt;="&amp;FW$9)*SUMIFS(conditions!$72:$72,conditions!$8:$8,"&lt;="&amp;FW$9,conditions!$9:$9,"&gt;="&amp;FW$9)</f>
        <v>180.42750000000012</v>
      </c>
      <c r="FX108" s="37">
        <f>FW108-FX90-FX99+FX18*SUMIFS(conditions!$69:$69,conditions!$8:$8,"&lt;="&amp;FX$9,conditions!$9:$9,"&gt;="&amp;FX$9)*SUMIFS(conditions!$72:$72,conditions!$8:$8,"&lt;="&amp;FX$9,conditions!$9:$9,"&gt;="&amp;FX$9)</f>
        <v>164.38950000000011</v>
      </c>
      <c r="FY108" s="37">
        <f>FX108-FY90-FY99+FY18*SUMIFS(conditions!$69:$69,conditions!$8:$8,"&lt;="&amp;FY$9,conditions!$9:$9,"&gt;="&amp;FY$9)*SUMIFS(conditions!$72:$72,conditions!$8:$8,"&lt;="&amp;FY$9,conditions!$9:$9,"&gt;="&amp;FY$9)</f>
        <v>164.38950000000011</v>
      </c>
      <c r="FZ108" s="37">
        <f>FY108-FZ90-FZ99+FZ18*SUMIFS(conditions!$69:$69,conditions!$8:$8,"&lt;="&amp;FZ$9,conditions!$9:$9,"&gt;="&amp;FZ$9)*SUMIFS(conditions!$72:$72,conditions!$8:$8,"&lt;="&amp;FZ$9,conditions!$9:$9,"&gt;="&amp;FZ$9)</f>
        <v>181.22940000000011</v>
      </c>
      <c r="GA108" s="37">
        <f>FZ108-GA90-GA99+GA18*SUMIFS(conditions!$69:$69,conditions!$8:$8,"&lt;="&amp;GA$9,conditions!$9:$9,"&gt;="&amp;GA$9)*SUMIFS(conditions!$72:$72,conditions!$8:$8,"&lt;="&amp;GA$9,conditions!$9:$9,"&gt;="&amp;GA$9)</f>
        <v>182.0313000000001</v>
      </c>
      <c r="GB108" s="37">
        <f>GA108-GB90-GB99+GB18*SUMIFS(conditions!$69:$69,conditions!$8:$8,"&lt;="&amp;GB$9,conditions!$9:$9,"&gt;="&amp;GB$9)*SUMIFS(conditions!$72:$72,conditions!$8:$8,"&lt;="&amp;GB$9,conditions!$9:$9,"&gt;="&amp;GB$9)</f>
        <v>182.83320000000009</v>
      </c>
      <c r="GC108" s="37">
        <f>GB108-GC90-GC99+GC18*SUMIFS(conditions!$69:$69,conditions!$8:$8,"&lt;="&amp;GC$9,conditions!$9:$9,"&gt;="&amp;GC$9)*SUMIFS(conditions!$72:$72,conditions!$8:$8,"&lt;="&amp;GC$9,conditions!$9:$9,"&gt;="&amp;GC$9)</f>
        <v>183.63510000000008</v>
      </c>
      <c r="GD108" s="37">
        <f>GC108-GD90-GD99+GD18*SUMIFS(conditions!$69:$69,conditions!$8:$8,"&lt;="&amp;GD$9,conditions!$9:$9,"&gt;="&amp;GD$9)*SUMIFS(conditions!$72:$72,conditions!$8:$8,"&lt;="&amp;GD$9,conditions!$9:$9,"&gt;="&amp;GD$9)</f>
        <v>184.43700000000007</v>
      </c>
      <c r="GE108" s="37">
        <f>GD108-GE90-GE99+GE18*SUMIFS(conditions!$69:$69,conditions!$8:$8,"&lt;="&amp;GE$9,conditions!$9:$9,"&gt;="&amp;GE$9)*SUMIFS(conditions!$72:$72,conditions!$8:$8,"&lt;="&amp;GE$9,conditions!$9:$9,"&gt;="&amp;GE$9)</f>
        <v>168.39900000000006</v>
      </c>
      <c r="GF108" s="37">
        <f>GE108-GF90-GF99+GF18*SUMIFS(conditions!$69:$69,conditions!$8:$8,"&lt;="&amp;GF$9,conditions!$9:$9,"&gt;="&amp;GF$9)*SUMIFS(conditions!$72:$72,conditions!$8:$8,"&lt;="&amp;GF$9,conditions!$9:$9,"&gt;="&amp;GF$9)</f>
        <v>168.39900000000006</v>
      </c>
      <c r="GG108" s="37">
        <f>GF108-GG90-GG99+GG18*SUMIFS(conditions!$69:$69,conditions!$8:$8,"&lt;="&amp;GG$9,conditions!$9:$9,"&gt;="&amp;GG$9)*SUMIFS(conditions!$72:$72,conditions!$8:$8,"&lt;="&amp;GG$9,conditions!$9:$9,"&gt;="&amp;GG$9)</f>
        <v>185.23890000000006</v>
      </c>
      <c r="GH108" s="37">
        <f>GG108-GH90-GH99+GH18*SUMIFS(conditions!$69:$69,conditions!$8:$8,"&lt;="&amp;GH$9,conditions!$9:$9,"&gt;="&amp;GH$9)*SUMIFS(conditions!$72:$72,conditions!$8:$8,"&lt;="&amp;GH$9,conditions!$9:$9,"&gt;="&amp;GH$9)</f>
        <v>185.23890000000006</v>
      </c>
      <c r="GI108" s="37">
        <f>GH108-GI90-GI99+GI18*SUMIFS(conditions!$69:$69,conditions!$8:$8,"&lt;="&amp;GI$9,conditions!$9:$9,"&gt;="&amp;GI$9)*SUMIFS(conditions!$72:$72,conditions!$8:$8,"&lt;="&amp;GI$9,conditions!$9:$9,"&gt;="&amp;GI$9)</f>
        <v>185.23890000000006</v>
      </c>
      <c r="GJ108" s="37">
        <f>GI108-GJ90-GJ99+GJ18*SUMIFS(conditions!$69:$69,conditions!$8:$8,"&lt;="&amp;GJ$9,conditions!$9:$9,"&gt;="&amp;GJ$9)*SUMIFS(conditions!$72:$72,conditions!$8:$8,"&lt;="&amp;GJ$9,conditions!$9:$9,"&gt;="&amp;GJ$9)</f>
        <v>185.23890000000006</v>
      </c>
      <c r="GK108" s="37">
        <f>GJ108-GK90-GK99+GK18*SUMIFS(conditions!$69:$69,conditions!$8:$8,"&lt;="&amp;GK$9,conditions!$9:$9,"&gt;="&amp;GK$9)*SUMIFS(conditions!$72:$72,conditions!$8:$8,"&lt;="&amp;GK$9,conditions!$9:$9,"&gt;="&amp;GK$9)</f>
        <v>185.23890000000006</v>
      </c>
      <c r="GL108" s="37">
        <f>GK108-GL90-GL99+GL18*SUMIFS(conditions!$69:$69,conditions!$8:$8,"&lt;="&amp;GL$9,conditions!$9:$9,"&gt;="&amp;GL$9)*SUMIFS(conditions!$72:$72,conditions!$8:$8,"&lt;="&amp;GL$9,conditions!$9:$9,"&gt;="&amp;GL$9)</f>
        <v>168.39900000000006</v>
      </c>
      <c r="GM108" s="37">
        <f>GL108-GM90-GM99+GM18*SUMIFS(conditions!$69:$69,conditions!$8:$8,"&lt;="&amp;GM$9,conditions!$9:$9,"&gt;="&amp;GM$9)*SUMIFS(conditions!$72:$72,conditions!$8:$8,"&lt;="&amp;GM$9,conditions!$9:$9,"&gt;="&amp;GM$9)</f>
        <v>168.39900000000006</v>
      </c>
      <c r="GN108" s="37">
        <f>GM108-GN90-GN99+GN18*SUMIFS(conditions!$69:$69,conditions!$8:$8,"&lt;="&amp;GN$9,conditions!$9:$9,"&gt;="&amp;GN$9)*SUMIFS(conditions!$72:$72,conditions!$8:$8,"&lt;="&amp;GN$9,conditions!$9:$9,"&gt;="&amp;GN$9)</f>
        <v>185.23890000000006</v>
      </c>
      <c r="GO108" s="37">
        <f>GN108-GO90-GO99+GO18*SUMIFS(conditions!$69:$69,conditions!$8:$8,"&lt;="&amp;GO$9,conditions!$9:$9,"&gt;="&amp;GO$9)*SUMIFS(conditions!$72:$72,conditions!$8:$8,"&lt;="&amp;GO$9,conditions!$9:$9,"&gt;="&amp;GO$9)</f>
        <v>185.23890000000006</v>
      </c>
      <c r="GP108" s="37">
        <f>GO108-GP90-GP99+GP18*SUMIFS(conditions!$69:$69,conditions!$8:$8,"&lt;="&amp;GP$9,conditions!$9:$9,"&gt;="&amp;GP$9)*SUMIFS(conditions!$72:$72,conditions!$8:$8,"&lt;="&amp;GP$9,conditions!$9:$9,"&gt;="&amp;GP$9)</f>
        <v>185.23890000000006</v>
      </c>
      <c r="GQ108" s="37">
        <f>GP108-GQ90-GQ99+GQ18*SUMIFS(conditions!$69:$69,conditions!$8:$8,"&lt;="&amp;GQ$9,conditions!$9:$9,"&gt;="&amp;GQ$9)*SUMIFS(conditions!$72:$72,conditions!$8:$8,"&lt;="&amp;GQ$9,conditions!$9:$9,"&gt;="&amp;GQ$9)</f>
        <v>185.23890000000006</v>
      </c>
      <c r="GR108" s="37">
        <f>GQ108-GR90-GR99+GR18*SUMIFS(conditions!$69:$69,conditions!$8:$8,"&lt;="&amp;GR$9,conditions!$9:$9,"&gt;="&amp;GR$9)*SUMIFS(conditions!$72:$72,conditions!$8:$8,"&lt;="&amp;GR$9,conditions!$9:$9,"&gt;="&amp;GR$9)</f>
        <v>185.23890000000006</v>
      </c>
      <c r="GS108" s="37">
        <f>GR108-GS90-GS99+GS18*SUMIFS(conditions!$69:$69,conditions!$8:$8,"&lt;="&amp;GS$9,conditions!$9:$9,"&gt;="&amp;GS$9)*SUMIFS(conditions!$72:$72,conditions!$8:$8,"&lt;="&amp;GS$9,conditions!$9:$9,"&gt;="&amp;GS$9)</f>
        <v>168.39900000000006</v>
      </c>
      <c r="GT108" s="37">
        <f>GS108-GT90-GT99+GT18*SUMIFS(conditions!$69:$69,conditions!$8:$8,"&lt;="&amp;GT$9,conditions!$9:$9,"&gt;="&amp;GT$9)*SUMIFS(conditions!$72:$72,conditions!$8:$8,"&lt;="&amp;GT$9,conditions!$9:$9,"&gt;="&amp;GT$9)</f>
        <v>168.39900000000006</v>
      </c>
      <c r="GU108" s="37">
        <f>GT108-GU90-GU99+GU18*SUMIFS(conditions!$69:$69,conditions!$8:$8,"&lt;="&amp;GU$9,conditions!$9:$9,"&gt;="&amp;GU$9)*SUMIFS(conditions!$72:$72,conditions!$8:$8,"&lt;="&amp;GU$9,conditions!$9:$9,"&gt;="&amp;GU$9)</f>
        <v>185.23890000000006</v>
      </c>
      <c r="GV108" s="37">
        <f>GU108-GV90-GV99+GV18*SUMIFS(conditions!$69:$69,conditions!$8:$8,"&lt;="&amp;GV$9,conditions!$9:$9,"&gt;="&amp;GV$9)*SUMIFS(conditions!$72:$72,conditions!$8:$8,"&lt;="&amp;GV$9,conditions!$9:$9,"&gt;="&amp;GV$9)</f>
        <v>185.23890000000006</v>
      </c>
      <c r="GW108" s="37">
        <f>GV108-GW90-GW99+GW18*SUMIFS(conditions!$69:$69,conditions!$8:$8,"&lt;="&amp;GW$9,conditions!$9:$9,"&gt;="&amp;GW$9)*SUMIFS(conditions!$72:$72,conditions!$8:$8,"&lt;="&amp;GW$9,conditions!$9:$9,"&gt;="&amp;GW$9)</f>
        <v>187.06322250000005</v>
      </c>
      <c r="GX108" s="37">
        <f>GW108-GX90-GX99+GX18*SUMIFS(conditions!$69:$69,conditions!$8:$8,"&lt;="&amp;GX$9,conditions!$9:$9,"&gt;="&amp;GX$9)*SUMIFS(conditions!$72:$72,conditions!$8:$8,"&lt;="&amp;GX$9,conditions!$9:$9,"&gt;="&amp;GX$9)</f>
        <v>188.88754500000005</v>
      </c>
      <c r="GY108" s="37">
        <f>GX108-GY90-GY99+GY18*SUMIFS(conditions!$69:$69,conditions!$8:$8,"&lt;="&amp;GY$9,conditions!$9:$9,"&gt;="&amp;GY$9)*SUMIFS(conditions!$72:$72,conditions!$8:$8,"&lt;="&amp;GY$9,conditions!$9:$9,"&gt;="&amp;GY$9)</f>
        <v>190.71186750000004</v>
      </c>
      <c r="GZ108" s="37">
        <f>GY108-GZ90-GZ99+GZ18*SUMIFS(conditions!$69:$69,conditions!$8:$8,"&lt;="&amp;GZ$9,conditions!$9:$9,"&gt;="&amp;GZ$9)*SUMIFS(conditions!$72:$72,conditions!$8:$8,"&lt;="&amp;GZ$9,conditions!$9:$9,"&gt;="&amp;GZ$9)</f>
        <v>173.87196750000004</v>
      </c>
      <c r="HA108" s="37">
        <f>GZ108-HA90-HA99+HA18*SUMIFS(conditions!$69:$69,conditions!$8:$8,"&lt;="&amp;HA$9,conditions!$9:$9,"&gt;="&amp;HA$9)*SUMIFS(conditions!$72:$72,conditions!$8:$8,"&lt;="&amp;HA$9,conditions!$9:$9,"&gt;="&amp;HA$9)</f>
        <v>173.87196750000004</v>
      </c>
      <c r="HB108" s="37">
        <f>HA108-HB90-HB99+HB18*SUMIFS(conditions!$69:$69,conditions!$8:$8,"&lt;="&amp;HB$9,conditions!$9:$9,"&gt;="&amp;HB$9)*SUMIFS(conditions!$72:$72,conditions!$8:$8,"&lt;="&amp;HB$9,conditions!$9:$9,"&gt;="&amp;HB$9)</f>
        <v>192.53619000000003</v>
      </c>
      <c r="HC108" s="37">
        <f>HB108-HC90-HC99+HC18*SUMIFS(conditions!$69:$69,conditions!$8:$8,"&lt;="&amp;HC$9,conditions!$9:$9,"&gt;="&amp;HC$9)*SUMIFS(conditions!$72:$72,conditions!$8:$8,"&lt;="&amp;HC$9,conditions!$9:$9,"&gt;="&amp;HC$9)</f>
        <v>194.36051250000003</v>
      </c>
      <c r="HD108" s="37">
        <f>HC108-HD90-HD99+HD18*SUMIFS(conditions!$69:$69,conditions!$8:$8,"&lt;="&amp;HD$9,conditions!$9:$9,"&gt;="&amp;HD$9)*SUMIFS(conditions!$72:$72,conditions!$8:$8,"&lt;="&amp;HD$9,conditions!$9:$9,"&gt;="&amp;HD$9)</f>
        <v>196.18483500000002</v>
      </c>
      <c r="HE108" s="37">
        <f>HD108-HE90-HE99+HE18*SUMIFS(conditions!$69:$69,conditions!$8:$8,"&lt;="&amp;HE$9,conditions!$9:$9,"&gt;="&amp;HE$9)*SUMIFS(conditions!$72:$72,conditions!$8:$8,"&lt;="&amp;HE$9,conditions!$9:$9,"&gt;="&amp;HE$9)</f>
        <v>198.00915750000001</v>
      </c>
      <c r="HF108" s="37">
        <f>HE108-HF90-HF99+HF18*SUMIFS(conditions!$69:$69,conditions!$8:$8,"&lt;="&amp;HF$9,conditions!$9:$9,"&gt;="&amp;HF$9)*SUMIFS(conditions!$72:$72,conditions!$8:$8,"&lt;="&amp;HF$9,conditions!$9:$9,"&gt;="&amp;HF$9)</f>
        <v>199.83348000000001</v>
      </c>
      <c r="HG108" s="37">
        <f>HF108-HG90-HG99+HG18*SUMIFS(conditions!$69:$69,conditions!$8:$8,"&lt;="&amp;HG$9,conditions!$9:$9,"&gt;="&amp;HG$9)*SUMIFS(conditions!$72:$72,conditions!$8:$8,"&lt;="&amp;HG$9,conditions!$9:$9,"&gt;="&amp;HG$9)</f>
        <v>182.99358000000001</v>
      </c>
      <c r="HH108" s="37">
        <f>HG108-HH90-HH99+HH18*SUMIFS(conditions!$69:$69,conditions!$8:$8,"&lt;="&amp;HH$9,conditions!$9:$9,"&gt;="&amp;HH$9)*SUMIFS(conditions!$72:$72,conditions!$8:$8,"&lt;="&amp;HH$9,conditions!$9:$9,"&gt;="&amp;HH$9)</f>
        <v>182.99358000000001</v>
      </c>
      <c r="HI108" s="37">
        <f>HH108-HI90-HI99+HI18*SUMIFS(conditions!$69:$69,conditions!$8:$8,"&lt;="&amp;HI$9,conditions!$9:$9,"&gt;="&amp;HI$9)*SUMIFS(conditions!$72:$72,conditions!$8:$8,"&lt;="&amp;HI$9,conditions!$9:$9,"&gt;="&amp;HI$9)</f>
        <v>201.6578025</v>
      </c>
      <c r="HJ108" s="37">
        <f>HI108-HJ90-HJ99+HJ18*SUMIFS(conditions!$69:$69,conditions!$8:$8,"&lt;="&amp;HJ$9,conditions!$9:$9,"&gt;="&amp;HJ$9)*SUMIFS(conditions!$72:$72,conditions!$8:$8,"&lt;="&amp;HJ$9,conditions!$9:$9,"&gt;="&amp;HJ$9)</f>
        <v>203.482125</v>
      </c>
      <c r="HK108" s="37">
        <f>HJ108-HK90-HK99+HK18*SUMIFS(conditions!$69:$69,conditions!$8:$8,"&lt;="&amp;HK$9,conditions!$9:$9,"&gt;="&amp;HK$9)*SUMIFS(conditions!$72:$72,conditions!$8:$8,"&lt;="&amp;HK$9,conditions!$9:$9,"&gt;="&amp;HK$9)</f>
        <v>205.30644749999999</v>
      </c>
      <c r="HL108" s="37">
        <f>HK108-HL90-HL99+HL18*SUMIFS(conditions!$69:$69,conditions!$8:$8,"&lt;="&amp;HL$9,conditions!$9:$9,"&gt;="&amp;HL$9)*SUMIFS(conditions!$72:$72,conditions!$8:$8,"&lt;="&amp;HL$9,conditions!$9:$9,"&gt;="&amp;HL$9)</f>
        <v>205.30644749999999</v>
      </c>
      <c r="HM108" s="37">
        <f>HL108-HM90-HM99+HM18*SUMIFS(conditions!$69:$69,conditions!$8:$8,"&lt;="&amp;HM$9,conditions!$9:$9,"&gt;="&amp;HM$9)*SUMIFS(conditions!$72:$72,conditions!$8:$8,"&lt;="&amp;HM$9,conditions!$9:$9,"&gt;="&amp;HM$9)</f>
        <v>205.30644749999999</v>
      </c>
      <c r="HN108" s="37">
        <f>HM108-HN90-HN99+HN18*SUMIFS(conditions!$69:$69,conditions!$8:$8,"&lt;="&amp;HN$9,conditions!$9:$9,"&gt;="&amp;HN$9)*SUMIFS(conditions!$72:$72,conditions!$8:$8,"&lt;="&amp;HN$9,conditions!$9:$9,"&gt;="&amp;HN$9)</f>
        <v>186.642225</v>
      </c>
      <c r="HO108" s="37">
        <f>HN108-HO90-HO99+HO18*SUMIFS(conditions!$69:$69,conditions!$8:$8,"&lt;="&amp;HO$9,conditions!$9:$9,"&gt;="&amp;HO$9)*SUMIFS(conditions!$72:$72,conditions!$8:$8,"&lt;="&amp;HO$9,conditions!$9:$9,"&gt;="&amp;HO$9)</f>
        <v>186.642225</v>
      </c>
      <c r="HP108" s="37">
        <f>HO108-HP90-HP99+HP18*SUMIFS(conditions!$69:$69,conditions!$8:$8,"&lt;="&amp;HP$9,conditions!$9:$9,"&gt;="&amp;HP$9)*SUMIFS(conditions!$72:$72,conditions!$8:$8,"&lt;="&amp;HP$9,conditions!$9:$9,"&gt;="&amp;HP$9)</f>
        <v>205.30644749999999</v>
      </c>
      <c r="HQ108" s="37">
        <f>HP108-HQ90-HQ99+HQ18*SUMIFS(conditions!$69:$69,conditions!$8:$8,"&lt;="&amp;HQ$9,conditions!$9:$9,"&gt;="&amp;HQ$9)*SUMIFS(conditions!$72:$72,conditions!$8:$8,"&lt;="&amp;HQ$9,conditions!$9:$9,"&gt;="&amp;HQ$9)</f>
        <v>205.30644749999999</v>
      </c>
      <c r="HR108" s="37">
        <f>HQ108-HR90-HR99+HR18*SUMIFS(conditions!$69:$69,conditions!$8:$8,"&lt;="&amp;HR$9,conditions!$9:$9,"&gt;="&amp;HR$9)*SUMIFS(conditions!$72:$72,conditions!$8:$8,"&lt;="&amp;HR$9,conditions!$9:$9,"&gt;="&amp;HR$9)</f>
        <v>205.30644749999999</v>
      </c>
      <c r="HS108" s="37">
        <f>HR108-HS90-HS99+HS18*SUMIFS(conditions!$69:$69,conditions!$8:$8,"&lt;="&amp;HS$9,conditions!$9:$9,"&gt;="&amp;HS$9)*SUMIFS(conditions!$72:$72,conditions!$8:$8,"&lt;="&amp;HS$9,conditions!$9:$9,"&gt;="&amp;HS$9)</f>
        <v>205.30644749999999</v>
      </c>
      <c r="HT108" s="37">
        <f>HS108-HT90-HT99+HT18*SUMIFS(conditions!$69:$69,conditions!$8:$8,"&lt;="&amp;HT$9,conditions!$9:$9,"&gt;="&amp;HT$9)*SUMIFS(conditions!$72:$72,conditions!$8:$8,"&lt;="&amp;HT$9,conditions!$9:$9,"&gt;="&amp;HT$9)</f>
        <v>205.30644749999999</v>
      </c>
      <c r="HU108" s="37">
        <f>HT108-HU90-HU99+HU18*SUMIFS(conditions!$69:$69,conditions!$8:$8,"&lt;="&amp;HU$9,conditions!$9:$9,"&gt;="&amp;HU$9)*SUMIFS(conditions!$72:$72,conditions!$8:$8,"&lt;="&amp;HU$9,conditions!$9:$9,"&gt;="&amp;HU$9)</f>
        <v>186.642225</v>
      </c>
      <c r="HV108" s="37">
        <f>HU108-HV90-HV99+HV18*SUMIFS(conditions!$69:$69,conditions!$8:$8,"&lt;="&amp;HV$9,conditions!$9:$9,"&gt;="&amp;HV$9)*SUMIFS(conditions!$72:$72,conditions!$8:$8,"&lt;="&amp;HV$9,conditions!$9:$9,"&gt;="&amp;HV$9)</f>
        <v>186.642225</v>
      </c>
      <c r="HW108" s="37">
        <f>HV108-HW90-HW99+HW18*SUMIFS(conditions!$69:$69,conditions!$8:$8,"&lt;="&amp;HW$9,conditions!$9:$9,"&gt;="&amp;HW$9)*SUMIFS(conditions!$72:$72,conditions!$8:$8,"&lt;="&amp;HW$9,conditions!$9:$9,"&gt;="&amp;HW$9)</f>
        <v>205.30644749999999</v>
      </c>
      <c r="HX108" s="37">
        <f>HW108-HX90-HX99+HX18*SUMIFS(conditions!$69:$69,conditions!$8:$8,"&lt;="&amp;HX$9,conditions!$9:$9,"&gt;="&amp;HX$9)*SUMIFS(conditions!$72:$72,conditions!$8:$8,"&lt;="&amp;HX$9,conditions!$9:$9,"&gt;="&amp;HX$9)</f>
        <v>205.30644749999999</v>
      </c>
      <c r="HY108" s="37">
        <f>HX108-HY90-HY99+HY18*SUMIFS(conditions!$69:$69,conditions!$8:$8,"&lt;="&amp;HY$9,conditions!$9:$9,"&gt;="&amp;HY$9)*SUMIFS(conditions!$72:$72,conditions!$8:$8,"&lt;="&amp;HY$9,conditions!$9:$9,"&gt;="&amp;HY$9)</f>
        <v>205.30644749999999</v>
      </c>
      <c r="HZ108" s="37">
        <f>HY108-HZ90-HZ99+HZ18*SUMIFS(conditions!$69:$69,conditions!$8:$8,"&lt;="&amp;HZ$9,conditions!$9:$9,"&gt;="&amp;HZ$9)*SUMIFS(conditions!$72:$72,conditions!$8:$8,"&lt;="&amp;HZ$9,conditions!$9:$9,"&gt;="&amp;HZ$9)</f>
        <v>205.30644749999999</v>
      </c>
      <c r="IA108" s="37">
        <f>HZ108-IA90-IA99+IA18*SUMIFS(conditions!$69:$69,conditions!$8:$8,"&lt;="&amp;IA$9,conditions!$9:$9,"&gt;="&amp;IA$9)*SUMIFS(conditions!$72:$72,conditions!$8:$8,"&lt;="&amp;IA$9,conditions!$9:$9,"&gt;="&amp;IA$9)</f>
        <v>205.30644749999999</v>
      </c>
      <c r="IB108" s="37">
        <f>IA108-IB90-IB99+IB18*SUMIFS(conditions!$69:$69,conditions!$8:$8,"&lt;="&amp;IB$9,conditions!$9:$9,"&gt;="&amp;IB$9)*SUMIFS(conditions!$72:$72,conditions!$8:$8,"&lt;="&amp;IB$9,conditions!$9:$9,"&gt;="&amp;IB$9)</f>
        <v>186.642225</v>
      </c>
      <c r="IC108" s="37">
        <f>IB108-IC90-IC99+IC18*SUMIFS(conditions!$69:$69,conditions!$8:$8,"&lt;="&amp;IC$9,conditions!$9:$9,"&gt;="&amp;IC$9)*SUMIFS(conditions!$72:$72,conditions!$8:$8,"&lt;="&amp;IC$9,conditions!$9:$9,"&gt;="&amp;IC$9)</f>
        <v>186.642225</v>
      </c>
      <c r="ID108" s="37">
        <f>IC108-ID90-ID99+ID18*SUMIFS(conditions!$69:$69,conditions!$8:$8,"&lt;="&amp;ID$9,conditions!$9:$9,"&gt;="&amp;ID$9)*SUMIFS(conditions!$72:$72,conditions!$8:$8,"&lt;="&amp;ID$9,conditions!$9:$9,"&gt;="&amp;ID$9)</f>
        <v>203.81330969999999</v>
      </c>
      <c r="IE108" s="37">
        <f>ID108-IE90-IE99+IE18*SUMIFS(conditions!$69:$69,conditions!$8:$8,"&lt;="&amp;IE$9,conditions!$9:$9,"&gt;="&amp;IE$9)*SUMIFS(conditions!$72:$72,conditions!$8:$8,"&lt;="&amp;IE$9,conditions!$9:$9,"&gt;="&amp;IE$9)</f>
        <v>202.32017189999999</v>
      </c>
      <c r="IF108" s="37">
        <f>IE108-IF90-IF99+IF18*SUMIFS(conditions!$69:$69,conditions!$8:$8,"&lt;="&amp;IF$9,conditions!$9:$9,"&gt;="&amp;IF$9)*SUMIFS(conditions!$72:$72,conditions!$8:$8,"&lt;="&amp;IF$9,conditions!$9:$9,"&gt;="&amp;IF$9)</f>
        <v>200.82703409999999</v>
      </c>
      <c r="IG108" s="37">
        <f>IF108-IG90-IG99+IG18*SUMIFS(conditions!$69:$69,conditions!$8:$8,"&lt;="&amp;IG$9,conditions!$9:$9,"&gt;="&amp;IG$9)*SUMIFS(conditions!$72:$72,conditions!$8:$8,"&lt;="&amp;IG$9,conditions!$9:$9,"&gt;="&amp;IG$9)</f>
        <v>199.33389629999999</v>
      </c>
      <c r="IH108" s="37">
        <f>IG108-IH90-IH99+IH18*SUMIFS(conditions!$69:$69,conditions!$8:$8,"&lt;="&amp;IH$9,conditions!$9:$9,"&gt;="&amp;IH$9)*SUMIFS(conditions!$72:$72,conditions!$8:$8,"&lt;="&amp;IH$9,conditions!$9:$9,"&gt;="&amp;IH$9)</f>
        <v>197.84075849999999</v>
      </c>
      <c r="II108" s="37">
        <f>IH108-II90-II99+II18*SUMIFS(conditions!$69:$69,conditions!$8:$8,"&lt;="&amp;II$9,conditions!$9:$9,"&gt;="&amp;II$9)*SUMIFS(conditions!$72:$72,conditions!$8:$8,"&lt;="&amp;II$9,conditions!$9:$9,"&gt;="&amp;II$9)</f>
        <v>179.176536</v>
      </c>
      <c r="IJ108" s="37">
        <f>II108-IJ90-IJ99+IJ18*SUMIFS(conditions!$69:$69,conditions!$8:$8,"&lt;="&amp;IJ$9,conditions!$9:$9,"&gt;="&amp;IJ$9)*SUMIFS(conditions!$72:$72,conditions!$8:$8,"&lt;="&amp;IJ$9,conditions!$9:$9,"&gt;="&amp;IJ$9)</f>
        <v>179.176536</v>
      </c>
      <c r="IK108" s="37">
        <f>IJ108-IK90-IK99+IK18*SUMIFS(conditions!$69:$69,conditions!$8:$8,"&lt;="&amp;IK$9,conditions!$9:$9,"&gt;="&amp;IK$9)*SUMIFS(conditions!$72:$72,conditions!$8:$8,"&lt;="&amp;IK$9,conditions!$9:$9,"&gt;="&amp;IK$9)</f>
        <v>196.34762069999999</v>
      </c>
      <c r="IL108" s="37">
        <f>IK108-IL90-IL99+IL18*SUMIFS(conditions!$69:$69,conditions!$8:$8,"&lt;="&amp;IL$9,conditions!$9:$9,"&gt;="&amp;IL$9)*SUMIFS(conditions!$72:$72,conditions!$8:$8,"&lt;="&amp;IL$9,conditions!$9:$9,"&gt;="&amp;IL$9)</f>
        <v>194.85448289999999</v>
      </c>
      <c r="IM108" s="37">
        <f>IL108-IM90-IM99+IM18*SUMIFS(conditions!$69:$69,conditions!$8:$8,"&lt;="&amp;IM$9,conditions!$9:$9,"&gt;="&amp;IM$9)*SUMIFS(conditions!$72:$72,conditions!$8:$8,"&lt;="&amp;IM$9,conditions!$9:$9,"&gt;="&amp;IM$9)</f>
        <v>193.36134509999999</v>
      </c>
      <c r="IN108" s="37">
        <f>IM108-IN90-IN99+IN18*SUMIFS(conditions!$69:$69,conditions!$8:$8,"&lt;="&amp;IN$9,conditions!$9:$9,"&gt;="&amp;IN$9)*SUMIFS(conditions!$72:$72,conditions!$8:$8,"&lt;="&amp;IN$9,conditions!$9:$9,"&gt;="&amp;IN$9)</f>
        <v>191.86820729999999</v>
      </c>
      <c r="IO108" s="37">
        <f>IN108-IO90-IO99+IO18*SUMIFS(conditions!$69:$69,conditions!$8:$8,"&lt;="&amp;IO$9,conditions!$9:$9,"&gt;="&amp;IO$9)*SUMIFS(conditions!$72:$72,conditions!$8:$8,"&lt;="&amp;IO$9,conditions!$9:$9,"&gt;="&amp;IO$9)</f>
        <v>190.3750695</v>
      </c>
      <c r="IP108" s="37">
        <f>IO108-IP90-IP99+IP18*SUMIFS(conditions!$69:$69,conditions!$8:$8,"&lt;="&amp;IP$9,conditions!$9:$9,"&gt;="&amp;IP$9)*SUMIFS(conditions!$72:$72,conditions!$8:$8,"&lt;="&amp;IP$9,conditions!$9:$9,"&gt;="&amp;IP$9)</f>
        <v>171.710847</v>
      </c>
      <c r="IQ108" s="37">
        <f>IP108-IQ90-IQ99+IQ18*SUMIFS(conditions!$69:$69,conditions!$8:$8,"&lt;="&amp;IQ$9,conditions!$9:$9,"&gt;="&amp;IQ$9)*SUMIFS(conditions!$72:$72,conditions!$8:$8,"&lt;="&amp;IQ$9,conditions!$9:$9,"&gt;="&amp;IQ$9)</f>
        <v>171.710847</v>
      </c>
      <c r="IR108" s="37">
        <f>IQ108-IR90-IR99+IR18*SUMIFS(conditions!$69:$69,conditions!$8:$8,"&lt;="&amp;IR$9,conditions!$9:$9,"&gt;="&amp;IR$9)*SUMIFS(conditions!$72:$72,conditions!$8:$8,"&lt;="&amp;IR$9,conditions!$9:$9,"&gt;="&amp;IR$9)</f>
        <v>188.8819317</v>
      </c>
      <c r="IS108" s="37">
        <f>IR108-IS90-IS99+IS18*SUMIFS(conditions!$69:$69,conditions!$8:$8,"&lt;="&amp;IS$9,conditions!$9:$9,"&gt;="&amp;IS$9)*SUMIFS(conditions!$72:$72,conditions!$8:$8,"&lt;="&amp;IS$9,conditions!$9:$9,"&gt;="&amp;IS$9)</f>
        <v>188.8819317</v>
      </c>
      <c r="IT108" s="37">
        <f>IS108-IT90-IT99+IT18*SUMIFS(conditions!$69:$69,conditions!$8:$8,"&lt;="&amp;IT$9,conditions!$9:$9,"&gt;="&amp;IT$9)*SUMIFS(conditions!$72:$72,conditions!$8:$8,"&lt;="&amp;IT$9,conditions!$9:$9,"&gt;="&amp;IT$9)</f>
        <v>188.8819317</v>
      </c>
      <c r="IU108" s="37">
        <f>IT108-IU90-IU99+IU18*SUMIFS(conditions!$69:$69,conditions!$8:$8,"&lt;="&amp;IU$9,conditions!$9:$9,"&gt;="&amp;IU$9)*SUMIFS(conditions!$72:$72,conditions!$8:$8,"&lt;="&amp;IU$9,conditions!$9:$9,"&gt;="&amp;IU$9)</f>
        <v>188.8819317</v>
      </c>
      <c r="IV108" s="37">
        <f>IU108-IV90-IV99+IV18*SUMIFS(conditions!$69:$69,conditions!$8:$8,"&lt;="&amp;IV$9,conditions!$9:$9,"&gt;="&amp;IV$9)*SUMIFS(conditions!$72:$72,conditions!$8:$8,"&lt;="&amp;IV$9,conditions!$9:$9,"&gt;="&amp;IV$9)</f>
        <v>188.8819317</v>
      </c>
      <c r="IW108" s="37">
        <f>IV108-IW90-IW99+IW18*SUMIFS(conditions!$69:$69,conditions!$8:$8,"&lt;="&amp;IW$9,conditions!$9:$9,"&gt;="&amp;IW$9)*SUMIFS(conditions!$72:$72,conditions!$8:$8,"&lt;="&amp;IW$9,conditions!$9:$9,"&gt;="&amp;IW$9)</f>
        <v>171.710847</v>
      </c>
      <c r="IX108" s="37">
        <f>IW108-IX90-IX99+IX18*SUMIFS(conditions!$69:$69,conditions!$8:$8,"&lt;="&amp;IX$9,conditions!$9:$9,"&gt;="&amp;IX$9)*SUMIFS(conditions!$72:$72,conditions!$8:$8,"&lt;="&amp;IX$9,conditions!$9:$9,"&gt;="&amp;IX$9)</f>
        <v>171.710847</v>
      </c>
      <c r="IY108" s="37">
        <f>IX108-IY90-IY99+IY18*SUMIFS(conditions!$69:$69,conditions!$8:$8,"&lt;="&amp;IY$9,conditions!$9:$9,"&gt;="&amp;IY$9)*SUMIFS(conditions!$72:$72,conditions!$8:$8,"&lt;="&amp;IY$9,conditions!$9:$9,"&gt;="&amp;IY$9)</f>
        <v>188.8819317</v>
      </c>
      <c r="IZ108" s="37">
        <f>IY108-IZ90-IZ99+IZ18*SUMIFS(conditions!$69:$69,conditions!$8:$8,"&lt;="&amp;IZ$9,conditions!$9:$9,"&gt;="&amp;IZ$9)*SUMIFS(conditions!$72:$72,conditions!$8:$8,"&lt;="&amp;IZ$9,conditions!$9:$9,"&gt;="&amp;IZ$9)</f>
        <v>188.8819317</v>
      </c>
      <c r="JA108" s="37">
        <f>IZ108-JA90-JA99+JA18*SUMIFS(conditions!$69:$69,conditions!$8:$8,"&lt;="&amp;JA$9,conditions!$9:$9,"&gt;="&amp;JA$9)*SUMIFS(conditions!$72:$72,conditions!$8:$8,"&lt;="&amp;JA$9,conditions!$9:$9,"&gt;="&amp;JA$9)</f>
        <v>188.8819317</v>
      </c>
      <c r="JB108" s="37">
        <f>JA108-JB90-JB99+JB18*SUMIFS(conditions!$69:$69,conditions!$8:$8,"&lt;="&amp;JB$9,conditions!$9:$9,"&gt;="&amp;JB$9)*SUMIFS(conditions!$72:$72,conditions!$8:$8,"&lt;="&amp;JB$9,conditions!$9:$9,"&gt;="&amp;JB$9)</f>
        <v>188.8819317</v>
      </c>
      <c r="JC108" s="37">
        <f>JB108-JC90-JC99+JC18*SUMIFS(conditions!$69:$69,conditions!$8:$8,"&lt;="&amp;JC$9,conditions!$9:$9,"&gt;="&amp;JC$9)*SUMIFS(conditions!$72:$72,conditions!$8:$8,"&lt;="&amp;JC$9,conditions!$9:$9,"&gt;="&amp;JC$9)</f>
        <v>188.8819317</v>
      </c>
      <c r="JD108" s="37">
        <f>JC108-JD90-JD99+JD18*SUMIFS(conditions!$69:$69,conditions!$8:$8,"&lt;="&amp;JD$9,conditions!$9:$9,"&gt;="&amp;JD$9)*SUMIFS(conditions!$72:$72,conditions!$8:$8,"&lt;="&amp;JD$9,conditions!$9:$9,"&gt;="&amp;JD$9)</f>
        <v>171.710847</v>
      </c>
      <c r="JE108" s="37">
        <f>JD108-JE90-JE99+JE18*SUMIFS(conditions!$69:$69,conditions!$8:$8,"&lt;="&amp;JE$9,conditions!$9:$9,"&gt;="&amp;JE$9)*SUMIFS(conditions!$72:$72,conditions!$8:$8,"&lt;="&amp;JE$9,conditions!$9:$9,"&gt;="&amp;JE$9)</f>
        <v>171.710847</v>
      </c>
      <c r="JF108" s="37">
        <f>JE108-JF90-JF99+JF18*SUMIFS(conditions!$69:$69,conditions!$8:$8,"&lt;="&amp;JF$9,conditions!$9:$9,"&gt;="&amp;JF$9)*SUMIFS(conditions!$72:$72,conditions!$8:$8,"&lt;="&amp;JF$9,conditions!$9:$9,"&gt;="&amp;JF$9)</f>
        <v>189.39706424100001</v>
      </c>
      <c r="JG108" s="37">
        <f>JF108-JG90-JG99+JG18*SUMIFS(conditions!$69:$69,conditions!$8:$8,"&lt;="&amp;JG$9,conditions!$9:$9,"&gt;="&amp;JG$9)*SUMIFS(conditions!$72:$72,conditions!$8:$8,"&lt;="&amp;JG$9,conditions!$9:$9,"&gt;="&amp;JG$9)</f>
        <v>189.91219678200002</v>
      </c>
      <c r="JH108" s="37">
        <f>JG108-JH90-JH99+JH18*SUMIFS(conditions!$69:$69,conditions!$8:$8,"&lt;="&amp;JH$9,conditions!$9:$9,"&gt;="&amp;JH$9)*SUMIFS(conditions!$72:$72,conditions!$8:$8,"&lt;="&amp;JH$9,conditions!$9:$9,"&gt;="&amp;JH$9)</f>
        <v>190.42732932300004</v>
      </c>
      <c r="JI108" s="37">
        <f>JH108-JI90-JI99+JI18*SUMIFS(conditions!$69:$69,conditions!$8:$8,"&lt;="&amp;JI$9,conditions!$9:$9,"&gt;="&amp;JI$9)*SUMIFS(conditions!$72:$72,conditions!$8:$8,"&lt;="&amp;JI$9,conditions!$9:$9,"&gt;="&amp;JI$9)</f>
        <v>190.94246186400005</v>
      </c>
      <c r="JJ108" s="37">
        <f>JI108-JJ90-JJ99+JJ18*SUMIFS(conditions!$69:$69,conditions!$8:$8,"&lt;="&amp;JJ$9,conditions!$9:$9,"&gt;="&amp;JJ$9)*SUMIFS(conditions!$72:$72,conditions!$8:$8,"&lt;="&amp;JJ$9,conditions!$9:$9,"&gt;="&amp;JJ$9)</f>
        <v>191.45759440500007</v>
      </c>
      <c r="JK108" s="37">
        <f>JJ108-JK90-JK99+JK18*SUMIFS(conditions!$69:$69,conditions!$8:$8,"&lt;="&amp;JK$9,conditions!$9:$9,"&gt;="&amp;JK$9)*SUMIFS(conditions!$72:$72,conditions!$8:$8,"&lt;="&amp;JK$9,conditions!$9:$9,"&gt;="&amp;JK$9)</f>
        <v>174.28650970500007</v>
      </c>
      <c r="JL108" s="37">
        <f>JK108-JL90-JL99+JL18*SUMIFS(conditions!$69:$69,conditions!$8:$8,"&lt;="&amp;JL$9,conditions!$9:$9,"&gt;="&amp;JL$9)*SUMIFS(conditions!$72:$72,conditions!$8:$8,"&lt;="&amp;JL$9,conditions!$9:$9,"&gt;="&amp;JL$9)</f>
        <v>174.28650970500007</v>
      </c>
      <c r="JM108" s="37">
        <f>JL108-JM90-JM99+JM18*SUMIFS(conditions!$69:$69,conditions!$8:$8,"&lt;="&amp;JM$9,conditions!$9:$9,"&gt;="&amp;JM$9)*SUMIFS(conditions!$72:$72,conditions!$8:$8,"&lt;="&amp;JM$9,conditions!$9:$9,"&gt;="&amp;JM$9)</f>
        <v>191.97272694600008</v>
      </c>
      <c r="JN108" s="37">
        <f>JM108-JN90-JN99+JN18*SUMIFS(conditions!$69:$69,conditions!$8:$8,"&lt;="&amp;JN$9,conditions!$9:$9,"&gt;="&amp;JN$9)*SUMIFS(conditions!$72:$72,conditions!$8:$8,"&lt;="&amp;JN$9,conditions!$9:$9,"&gt;="&amp;JN$9)</f>
        <v>192.48785948700009</v>
      </c>
      <c r="JO108" s="37">
        <f>JN108-JO90-JO99+JO18*SUMIFS(conditions!$69:$69,conditions!$8:$8,"&lt;="&amp;JO$9,conditions!$9:$9,"&gt;="&amp;JO$9)*SUMIFS(conditions!$72:$72,conditions!$8:$8,"&lt;="&amp;JO$9,conditions!$9:$9,"&gt;="&amp;JO$9)</f>
        <v>193.00299202800011</v>
      </c>
      <c r="JP108" s="37">
        <f>JO108-JP90-JP99+JP18*SUMIFS(conditions!$69:$69,conditions!$8:$8,"&lt;="&amp;JP$9,conditions!$9:$9,"&gt;="&amp;JP$9)*SUMIFS(conditions!$72:$72,conditions!$8:$8,"&lt;="&amp;JP$9,conditions!$9:$9,"&gt;="&amp;JP$9)</f>
        <v>193.51812456900012</v>
      </c>
      <c r="JQ108" s="37">
        <f>JP108-JQ90-JQ99+JQ18*SUMIFS(conditions!$69:$69,conditions!$8:$8,"&lt;="&amp;JQ$9,conditions!$9:$9,"&gt;="&amp;JQ$9)*SUMIFS(conditions!$72:$72,conditions!$8:$8,"&lt;="&amp;JQ$9,conditions!$9:$9,"&gt;="&amp;JQ$9)</f>
        <v>194.03325711000014</v>
      </c>
      <c r="JR108" s="37">
        <f>JQ108-JR90-JR99+JR18*SUMIFS(conditions!$69:$69,conditions!$8:$8,"&lt;="&amp;JR$9,conditions!$9:$9,"&gt;="&amp;JR$9)*SUMIFS(conditions!$72:$72,conditions!$8:$8,"&lt;="&amp;JR$9,conditions!$9:$9,"&gt;="&amp;JR$9)</f>
        <v>176.86217241000014</v>
      </c>
      <c r="JS108" s="37">
        <f>JR108-JS90-JS99+JS18*SUMIFS(conditions!$69:$69,conditions!$8:$8,"&lt;="&amp;JS$9,conditions!$9:$9,"&gt;="&amp;JS$9)*SUMIFS(conditions!$72:$72,conditions!$8:$8,"&lt;="&amp;JS$9,conditions!$9:$9,"&gt;="&amp;JS$9)</f>
        <v>176.86217241000014</v>
      </c>
      <c r="JT108" s="37">
        <f>JS108-JT90-JT99+JT18*SUMIFS(conditions!$69:$69,conditions!$8:$8,"&lt;="&amp;JT$9,conditions!$9:$9,"&gt;="&amp;JT$9)*SUMIFS(conditions!$72:$72,conditions!$8:$8,"&lt;="&amp;JT$9,conditions!$9:$9,"&gt;="&amp;JT$9)</f>
        <v>194.54838965100015</v>
      </c>
      <c r="JU108" s="37">
        <f>JT108-JU90-JU99+JU18*SUMIFS(conditions!$69:$69,conditions!$8:$8,"&lt;="&amp;JU$9,conditions!$9:$9,"&gt;="&amp;JU$9)*SUMIFS(conditions!$72:$72,conditions!$8:$8,"&lt;="&amp;JU$9,conditions!$9:$9,"&gt;="&amp;JU$9)</f>
        <v>194.54838965100015</v>
      </c>
      <c r="JV108" s="37">
        <f>JU108-JV90-JV99+JV18*SUMIFS(conditions!$69:$69,conditions!$8:$8,"&lt;="&amp;JV$9,conditions!$9:$9,"&gt;="&amp;JV$9)*SUMIFS(conditions!$72:$72,conditions!$8:$8,"&lt;="&amp;JV$9,conditions!$9:$9,"&gt;="&amp;JV$9)</f>
        <v>194.54838965100015</v>
      </c>
      <c r="JW108" s="37">
        <f>JV108-JW90-JW99+JW18*SUMIFS(conditions!$69:$69,conditions!$8:$8,"&lt;="&amp;JW$9,conditions!$9:$9,"&gt;="&amp;JW$9)*SUMIFS(conditions!$72:$72,conditions!$8:$8,"&lt;="&amp;JW$9,conditions!$9:$9,"&gt;="&amp;JW$9)</f>
        <v>194.54838965100015</v>
      </c>
      <c r="JX108" s="37">
        <f>JW108-JX90-JX99+JX18*SUMIFS(conditions!$69:$69,conditions!$8:$8,"&lt;="&amp;JX$9,conditions!$9:$9,"&gt;="&amp;JX$9)*SUMIFS(conditions!$72:$72,conditions!$8:$8,"&lt;="&amp;JX$9,conditions!$9:$9,"&gt;="&amp;JX$9)</f>
        <v>194.54838965100015</v>
      </c>
      <c r="JY108" s="37">
        <f>JX108-JY90-JY99+JY18*SUMIFS(conditions!$69:$69,conditions!$8:$8,"&lt;="&amp;JY$9,conditions!$9:$9,"&gt;="&amp;JY$9)*SUMIFS(conditions!$72:$72,conditions!$8:$8,"&lt;="&amp;JY$9,conditions!$9:$9,"&gt;="&amp;JY$9)</f>
        <v>176.86217241000014</v>
      </c>
      <c r="JZ108" s="37">
        <f>JY108-JZ90-JZ99+JZ18*SUMIFS(conditions!$69:$69,conditions!$8:$8,"&lt;="&amp;JZ$9,conditions!$9:$9,"&gt;="&amp;JZ$9)*SUMIFS(conditions!$72:$72,conditions!$8:$8,"&lt;="&amp;JZ$9,conditions!$9:$9,"&gt;="&amp;JZ$9)</f>
        <v>176.86217241000014</v>
      </c>
      <c r="KA108" s="37">
        <f>JZ108-KA90-KA99+KA18*SUMIFS(conditions!$69:$69,conditions!$8:$8,"&lt;="&amp;KA$9,conditions!$9:$9,"&gt;="&amp;KA$9)*SUMIFS(conditions!$72:$72,conditions!$8:$8,"&lt;="&amp;KA$9,conditions!$9:$9,"&gt;="&amp;KA$9)</f>
        <v>194.54838965100015</v>
      </c>
      <c r="KB108" s="37">
        <f>KA108-KB90-KB99+KB18*SUMIFS(conditions!$69:$69,conditions!$8:$8,"&lt;="&amp;KB$9,conditions!$9:$9,"&gt;="&amp;KB$9)*SUMIFS(conditions!$72:$72,conditions!$8:$8,"&lt;="&amp;KB$9,conditions!$9:$9,"&gt;="&amp;KB$9)</f>
        <v>194.54838965100015</v>
      </c>
      <c r="KC108" s="37">
        <f>KB108-KC90-KC99+KC18*SUMIFS(conditions!$69:$69,conditions!$8:$8,"&lt;="&amp;KC$9,conditions!$9:$9,"&gt;="&amp;KC$9)*SUMIFS(conditions!$72:$72,conditions!$8:$8,"&lt;="&amp;KC$9,conditions!$9:$9,"&gt;="&amp;KC$9)</f>
        <v>194.54838965100015</v>
      </c>
      <c r="KD108" s="37">
        <f>KC108-KD90-KD99+KD18*SUMIFS(conditions!$69:$69,conditions!$8:$8,"&lt;="&amp;KD$9,conditions!$9:$9,"&gt;="&amp;KD$9)*SUMIFS(conditions!$72:$72,conditions!$8:$8,"&lt;="&amp;KD$9,conditions!$9:$9,"&gt;="&amp;KD$9)</f>
        <v>194.54838965100015</v>
      </c>
      <c r="KE108" s="37">
        <f>KD108-KE90-KE99+KE18*SUMIFS(conditions!$69:$69,conditions!$8:$8,"&lt;="&amp;KE$9,conditions!$9:$9,"&gt;="&amp;KE$9)*SUMIFS(conditions!$72:$72,conditions!$8:$8,"&lt;="&amp;KE$9,conditions!$9:$9,"&gt;="&amp;KE$9)</f>
        <v>194.54838965100015</v>
      </c>
      <c r="KF108" s="37">
        <f>KE108-KF90-KF99+KF18*SUMIFS(conditions!$69:$69,conditions!$8:$8,"&lt;="&amp;KF$9,conditions!$9:$9,"&gt;="&amp;KF$9)*SUMIFS(conditions!$72:$72,conditions!$8:$8,"&lt;="&amp;KF$9,conditions!$9:$9,"&gt;="&amp;KF$9)</f>
        <v>176.86217241000014</v>
      </c>
      <c r="KG108" s="37">
        <f>KF108-KG90-KG99+KG18*SUMIFS(conditions!$69:$69,conditions!$8:$8,"&lt;="&amp;KG$9,conditions!$9:$9,"&gt;="&amp;KG$9)*SUMIFS(conditions!$72:$72,conditions!$8:$8,"&lt;="&amp;KG$9,conditions!$9:$9,"&gt;="&amp;KG$9)</f>
        <v>176.86217241000014</v>
      </c>
      <c r="KH108" s="37">
        <f>KG108-KH90-KH99+KH18*SUMIFS(conditions!$69:$69,conditions!$8:$8,"&lt;="&amp;KH$9,conditions!$9:$9,"&gt;="&amp;KH$9)*SUMIFS(conditions!$72:$72,conditions!$8:$8,"&lt;="&amp;KH$9,conditions!$9:$9,"&gt;="&amp;KH$9)</f>
        <v>194.54838965100015</v>
      </c>
      <c r="KI108" s="37">
        <f>KH108-KI90-KI99+KI18*SUMIFS(conditions!$69:$69,conditions!$8:$8,"&lt;="&amp;KI$9,conditions!$9:$9,"&gt;="&amp;KI$9)*SUMIFS(conditions!$72:$72,conditions!$8:$8,"&lt;="&amp;KI$9,conditions!$9:$9,"&gt;="&amp;KI$9)</f>
        <v>194.54838965100015</v>
      </c>
      <c r="KJ108" s="37">
        <f>KI108-KJ90-KJ99+KJ18*SUMIFS(conditions!$69:$69,conditions!$8:$8,"&lt;="&amp;KJ$9,conditions!$9:$9,"&gt;="&amp;KJ$9)*SUMIFS(conditions!$72:$72,conditions!$8:$8,"&lt;="&amp;KJ$9,conditions!$9:$9,"&gt;="&amp;KJ$9)</f>
        <v>200.02269498750013</v>
      </c>
      <c r="KK108" s="37">
        <f>KJ108-KK90-KK99+KK18*SUMIFS(conditions!$69:$69,conditions!$8:$8,"&lt;="&amp;KK$9,conditions!$9:$9,"&gt;="&amp;KK$9)*SUMIFS(conditions!$72:$72,conditions!$8:$8,"&lt;="&amp;KK$9,conditions!$9:$9,"&gt;="&amp;KK$9)</f>
        <v>205.49700032400011</v>
      </c>
      <c r="KL108" s="37">
        <f>KK108-KL90-KL99+KL18*SUMIFS(conditions!$69:$69,conditions!$8:$8,"&lt;="&amp;KL$9,conditions!$9:$9,"&gt;="&amp;KL$9)*SUMIFS(conditions!$72:$72,conditions!$8:$8,"&lt;="&amp;KL$9,conditions!$9:$9,"&gt;="&amp;KL$9)</f>
        <v>210.97130566050009</v>
      </c>
      <c r="KM108" s="37">
        <f>KL108-KM90-KM99+KM18*SUMIFS(conditions!$69:$69,conditions!$8:$8,"&lt;="&amp;KM$9,conditions!$9:$9,"&gt;="&amp;KM$9)*SUMIFS(conditions!$72:$72,conditions!$8:$8,"&lt;="&amp;KM$9,conditions!$9:$9,"&gt;="&amp;KM$9)</f>
        <v>193.28508841950008</v>
      </c>
      <c r="KN108" s="37">
        <f>KM108-KN90-KN99+KN18*SUMIFS(conditions!$69:$69,conditions!$8:$8,"&lt;="&amp;KN$9,conditions!$9:$9,"&gt;="&amp;KN$9)*SUMIFS(conditions!$72:$72,conditions!$8:$8,"&lt;="&amp;KN$9,conditions!$9:$9,"&gt;="&amp;KN$9)</f>
        <v>193.28508841950008</v>
      </c>
      <c r="KO108" s="37">
        <f>KN108-KO90-KO99+KO18*SUMIFS(conditions!$69:$69,conditions!$8:$8,"&lt;="&amp;KO$9,conditions!$9:$9,"&gt;="&amp;KO$9)*SUMIFS(conditions!$72:$72,conditions!$8:$8,"&lt;="&amp;KO$9,conditions!$9:$9,"&gt;="&amp;KO$9)</f>
        <v>216.44561099700007</v>
      </c>
      <c r="KP108" s="37">
        <f>KO108-KP90-KP99+KP18*SUMIFS(conditions!$69:$69,conditions!$8:$8,"&lt;="&amp;KP$9,conditions!$9:$9,"&gt;="&amp;KP$9)*SUMIFS(conditions!$72:$72,conditions!$8:$8,"&lt;="&amp;KP$9,conditions!$9:$9,"&gt;="&amp;KP$9)</f>
        <v>221.91991633350005</v>
      </c>
      <c r="KQ108" s="37">
        <f>KP108-KQ90-KQ99+KQ18*SUMIFS(conditions!$69:$69,conditions!$8:$8,"&lt;="&amp;KQ$9,conditions!$9:$9,"&gt;="&amp;KQ$9)*SUMIFS(conditions!$72:$72,conditions!$8:$8,"&lt;="&amp;KQ$9,conditions!$9:$9,"&gt;="&amp;KQ$9)</f>
        <v>227.39422167000004</v>
      </c>
      <c r="KR108" s="37">
        <f>KQ108-KR90-KR99+KR18*SUMIFS(conditions!$69:$69,conditions!$8:$8,"&lt;="&amp;KR$9,conditions!$9:$9,"&gt;="&amp;KR$9)*SUMIFS(conditions!$72:$72,conditions!$8:$8,"&lt;="&amp;KR$9,conditions!$9:$9,"&gt;="&amp;KR$9)</f>
        <v>232.86852700650002</v>
      </c>
      <c r="KS108" s="37">
        <f>KR108-KS90-KS99+KS18*SUMIFS(conditions!$69:$69,conditions!$8:$8,"&lt;="&amp;KS$9,conditions!$9:$9,"&gt;="&amp;KS$9)*SUMIFS(conditions!$72:$72,conditions!$8:$8,"&lt;="&amp;KS$9,conditions!$9:$9,"&gt;="&amp;KS$9)</f>
        <v>238.342832343</v>
      </c>
      <c r="KT108" s="37">
        <f>KS108-KT90-KT99+KT18*SUMIFS(conditions!$69:$69,conditions!$8:$8,"&lt;="&amp;KT$9,conditions!$9:$9,"&gt;="&amp;KT$9)*SUMIFS(conditions!$72:$72,conditions!$8:$8,"&lt;="&amp;KT$9,conditions!$9:$9,"&gt;="&amp;KT$9)</f>
        <v>220.65661510199999</v>
      </c>
      <c r="KU108" s="37">
        <f>KT108-KU90-KU99+KU18*SUMIFS(conditions!$69:$69,conditions!$8:$8,"&lt;="&amp;KU$9,conditions!$9:$9,"&gt;="&amp;KU$9)*SUMIFS(conditions!$72:$72,conditions!$8:$8,"&lt;="&amp;KU$9,conditions!$9:$9,"&gt;="&amp;KU$9)</f>
        <v>220.65661510199999</v>
      </c>
      <c r="KV108" s="37">
        <f>KU108-KV90-KV99+KV18*SUMIFS(conditions!$69:$69,conditions!$8:$8,"&lt;="&amp;KV$9,conditions!$9:$9,"&gt;="&amp;KV$9)*SUMIFS(conditions!$72:$72,conditions!$8:$8,"&lt;="&amp;KV$9,conditions!$9:$9,"&gt;="&amp;KV$9)</f>
        <v>243.81713767949998</v>
      </c>
      <c r="KW108" s="37">
        <f>KV108-KW90-KW99+KW18*SUMIFS(conditions!$69:$69,conditions!$8:$8,"&lt;="&amp;KW$9,conditions!$9:$9,"&gt;="&amp;KW$9)*SUMIFS(conditions!$72:$72,conditions!$8:$8,"&lt;="&amp;KW$9,conditions!$9:$9,"&gt;="&amp;KW$9)</f>
        <v>249.29144301599996</v>
      </c>
      <c r="KX108" s="37">
        <f>KW108-KX90-KX99+KX18*SUMIFS(conditions!$69:$69,conditions!$8:$8,"&lt;="&amp;KX$9,conditions!$9:$9,"&gt;="&amp;KX$9)*SUMIFS(conditions!$72:$72,conditions!$8:$8,"&lt;="&amp;KX$9,conditions!$9:$9,"&gt;="&amp;KX$9)</f>
        <v>254.76574835249994</v>
      </c>
      <c r="KY108" s="37">
        <f>KX108-KY90-KY99+KY18*SUMIFS(conditions!$69:$69,conditions!$8:$8,"&lt;="&amp;KY$9,conditions!$9:$9,"&gt;="&amp;KY$9)*SUMIFS(conditions!$72:$72,conditions!$8:$8,"&lt;="&amp;KY$9,conditions!$9:$9,"&gt;="&amp;KY$9)</f>
        <v>254.76574835249994</v>
      </c>
      <c r="KZ108" s="37">
        <f>KY108-KZ90-KZ99+KZ18*SUMIFS(conditions!$69:$69,conditions!$8:$8,"&lt;="&amp;KZ$9,conditions!$9:$9,"&gt;="&amp;KZ$9)*SUMIFS(conditions!$72:$72,conditions!$8:$8,"&lt;="&amp;KZ$9,conditions!$9:$9,"&gt;="&amp;KZ$9)</f>
        <v>254.76574835249994</v>
      </c>
      <c r="LA108" s="37">
        <f>KZ108-LA90-LA99+LA18*SUMIFS(conditions!$69:$69,conditions!$8:$8,"&lt;="&amp;LA$9,conditions!$9:$9,"&gt;="&amp;LA$9)*SUMIFS(conditions!$72:$72,conditions!$8:$8,"&lt;="&amp;LA$9,conditions!$9:$9,"&gt;="&amp;LA$9)</f>
        <v>231.60522577499995</v>
      </c>
      <c r="LB108" s="37">
        <f>LA108-LB90-LB99+LB18*SUMIFS(conditions!$69:$69,conditions!$8:$8,"&lt;="&amp;LB$9,conditions!$9:$9,"&gt;="&amp;LB$9)*SUMIFS(conditions!$72:$72,conditions!$8:$8,"&lt;="&amp;LB$9,conditions!$9:$9,"&gt;="&amp;LB$9)</f>
        <v>231.60522577499995</v>
      </c>
      <c r="LC108" s="37">
        <f>LB108-LC90-LC99+LC18*SUMIFS(conditions!$69:$69,conditions!$8:$8,"&lt;="&amp;LC$9,conditions!$9:$9,"&gt;="&amp;LC$9)*SUMIFS(conditions!$72:$72,conditions!$8:$8,"&lt;="&amp;LC$9,conditions!$9:$9,"&gt;="&amp;LC$9)</f>
        <v>254.76574835249994</v>
      </c>
      <c r="LD108" s="37">
        <f>LC108-LD90-LD99+LD18*SUMIFS(conditions!$69:$69,conditions!$8:$8,"&lt;="&amp;LD$9,conditions!$9:$9,"&gt;="&amp;LD$9)*SUMIFS(conditions!$72:$72,conditions!$8:$8,"&lt;="&amp;LD$9,conditions!$9:$9,"&gt;="&amp;LD$9)</f>
        <v>254.76574835249994</v>
      </c>
      <c r="LE108" s="37">
        <f>LD108-LE90-LE99+LE18*SUMIFS(conditions!$69:$69,conditions!$8:$8,"&lt;="&amp;LE$9,conditions!$9:$9,"&gt;="&amp;LE$9)*SUMIFS(conditions!$72:$72,conditions!$8:$8,"&lt;="&amp;LE$9,conditions!$9:$9,"&gt;="&amp;LE$9)</f>
        <v>254.76574835249994</v>
      </c>
      <c r="LF108" s="37">
        <f>LE108-LF90-LF99+LF18*SUMIFS(conditions!$69:$69,conditions!$8:$8,"&lt;="&amp;LF$9,conditions!$9:$9,"&gt;="&amp;LF$9)*SUMIFS(conditions!$72:$72,conditions!$8:$8,"&lt;="&amp;LF$9,conditions!$9:$9,"&gt;="&amp;LF$9)</f>
        <v>254.76574835249994</v>
      </c>
      <c r="LG108" s="37">
        <f>LF108-LG90-LG99+LG18*SUMIFS(conditions!$69:$69,conditions!$8:$8,"&lt;="&amp;LG$9,conditions!$9:$9,"&gt;="&amp;LG$9)*SUMIFS(conditions!$72:$72,conditions!$8:$8,"&lt;="&amp;LG$9,conditions!$9:$9,"&gt;="&amp;LG$9)</f>
        <v>254.76574835249994</v>
      </c>
      <c r="LH108" s="37">
        <f>LG108-LH90-LH99+LH18*SUMIFS(conditions!$69:$69,conditions!$8:$8,"&lt;="&amp;LH$9,conditions!$9:$9,"&gt;="&amp;LH$9)*SUMIFS(conditions!$72:$72,conditions!$8:$8,"&lt;="&amp;LH$9,conditions!$9:$9,"&gt;="&amp;LH$9)</f>
        <v>231.60522577499995</v>
      </c>
      <c r="LI108" s="37">
        <f>LH108-LI90-LI99+LI18*SUMIFS(conditions!$69:$69,conditions!$8:$8,"&lt;="&amp;LI$9,conditions!$9:$9,"&gt;="&amp;LI$9)*SUMIFS(conditions!$72:$72,conditions!$8:$8,"&lt;="&amp;LI$9,conditions!$9:$9,"&gt;="&amp;LI$9)</f>
        <v>231.60522577499995</v>
      </c>
      <c r="LJ108" s="37">
        <f>LI108-LJ90-LJ99+LJ18*SUMIFS(conditions!$69:$69,conditions!$8:$8,"&lt;="&amp;LJ$9,conditions!$9:$9,"&gt;="&amp;LJ$9)*SUMIFS(conditions!$72:$72,conditions!$8:$8,"&lt;="&amp;LJ$9,conditions!$9:$9,"&gt;="&amp;LJ$9)</f>
        <v>254.76574835249994</v>
      </c>
      <c r="LK108" s="37">
        <f>LJ108-LK90-LK99+LK18*SUMIFS(conditions!$69:$69,conditions!$8:$8,"&lt;="&amp;LK$9,conditions!$9:$9,"&gt;="&amp;LK$9)*SUMIFS(conditions!$72:$72,conditions!$8:$8,"&lt;="&amp;LK$9,conditions!$9:$9,"&gt;="&amp;LK$9)</f>
        <v>254.76574835249994</v>
      </c>
      <c r="LL108" s="37">
        <f>LK108-LL90-LL99+LL18*SUMIFS(conditions!$69:$69,conditions!$8:$8,"&lt;="&amp;LL$9,conditions!$9:$9,"&gt;="&amp;LL$9)*SUMIFS(conditions!$72:$72,conditions!$8:$8,"&lt;="&amp;LL$9,conditions!$9:$9,"&gt;="&amp;LL$9)</f>
        <v>254.76574835249994</v>
      </c>
      <c r="LM108" s="37">
        <f>LL108-LM90-LM99+LM18*SUMIFS(conditions!$69:$69,conditions!$8:$8,"&lt;="&amp;LM$9,conditions!$9:$9,"&gt;="&amp;LM$9)*SUMIFS(conditions!$72:$72,conditions!$8:$8,"&lt;="&amp;LM$9,conditions!$9:$9,"&gt;="&amp;LM$9)</f>
        <v>254.76574835249994</v>
      </c>
      <c r="LN108" s="37">
        <f>LM108-LN90-LN99+LN18*SUMIFS(conditions!$69:$69,conditions!$8:$8,"&lt;="&amp;LN$9,conditions!$9:$9,"&gt;="&amp;LN$9)*SUMIFS(conditions!$72:$72,conditions!$8:$8,"&lt;="&amp;LN$9,conditions!$9:$9,"&gt;="&amp;LN$9)</f>
        <v>261.71390512574993</v>
      </c>
      <c r="LO108" s="37">
        <f>LN108-LO90-LO99+LO18*SUMIFS(conditions!$69:$69,conditions!$8:$8,"&lt;="&amp;LO$9,conditions!$9:$9,"&gt;="&amp;LO$9)*SUMIFS(conditions!$72:$72,conditions!$8:$8,"&lt;="&amp;LO$9,conditions!$9:$9,"&gt;="&amp;LO$9)</f>
        <v>238.55338254824994</v>
      </c>
      <c r="LP108" s="37">
        <f>LO108-LP90-LP99+LP18*SUMIFS(conditions!$69:$69,conditions!$8:$8,"&lt;="&amp;LP$9,conditions!$9:$9,"&gt;="&amp;LP$9)*SUMIFS(conditions!$72:$72,conditions!$8:$8,"&lt;="&amp;LP$9,conditions!$9:$9,"&gt;="&amp;LP$9)</f>
        <v>238.55338254824994</v>
      </c>
      <c r="LQ108" s="37">
        <f>LP108-LQ90-LQ99+LQ18*SUMIFS(conditions!$69:$69,conditions!$8:$8,"&lt;="&amp;LQ$9,conditions!$9:$9,"&gt;="&amp;LQ$9)*SUMIFS(conditions!$72:$72,conditions!$8:$8,"&lt;="&amp;LQ$9,conditions!$9:$9,"&gt;="&amp;LQ$9)</f>
        <v>268.66206189899992</v>
      </c>
      <c r="LR108" s="37">
        <f>LQ108-LR90-LR99+LR18*SUMIFS(conditions!$69:$69,conditions!$8:$8,"&lt;="&amp;LR$9,conditions!$9:$9,"&gt;="&amp;LR$9)*SUMIFS(conditions!$72:$72,conditions!$8:$8,"&lt;="&amp;LR$9,conditions!$9:$9,"&gt;="&amp;LR$9)</f>
        <v>275.61021867224991</v>
      </c>
      <c r="LS108" s="37">
        <f>LR108-LS90-LS99+LS18*SUMIFS(conditions!$69:$69,conditions!$8:$8,"&lt;="&amp;LS$9,conditions!$9:$9,"&gt;="&amp;LS$9)*SUMIFS(conditions!$72:$72,conditions!$8:$8,"&lt;="&amp;LS$9,conditions!$9:$9,"&gt;="&amp;LS$9)</f>
        <v>282.55837544549991</v>
      </c>
      <c r="LT108" s="37">
        <f>LS108-LT90-LT99+LT18*SUMIFS(conditions!$69:$69,conditions!$8:$8,"&lt;="&amp;LT$9,conditions!$9:$9,"&gt;="&amp;LT$9)*SUMIFS(conditions!$72:$72,conditions!$8:$8,"&lt;="&amp;LT$9,conditions!$9:$9,"&gt;="&amp;LT$9)</f>
        <v>289.5065322187499</v>
      </c>
      <c r="LU108" s="37">
        <f>LT108-LU90-LU99+LU18*SUMIFS(conditions!$69:$69,conditions!$8:$8,"&lt;="&amp;LU$9,conditions!$9:$9,"&gt;="&amp;LU$9)*SUMIFS(conditions!$72:$72,conditions!$8:$8,"&lt;="&amp;LU$9,conditions!$9:$9,"&gt;="&amp;LU$9)</f>
        <v>296.45468899199989</v>
      </c>
      <c r="LV108" s="37">
        <f>LU108-LV90-LV99+LV18*SUMIFS(conditions!$69:$69,conditions!$8:$8,"&lt;="&amp;LV$9,conditions!$9:$9,"&gt;="&amp;LV$9)*SUMIFS(conditions!$72:$72,conditions!$8:$8,"&lt;="&amp;LV$9,conditions!$9:$9,"&gt;="&amp;LV$9)</f>
        <v>273.2941664144999</v>
      </c>
      <c r="LW108" s="37">
        <f>LV108-LW90-LW99+LW18*SUMIFS(conditions!$69:$69,conditions!$8:$8,"&lt;="&amp;LW$9,conditions!$9:$9,"&gt;="&amp;LW$9)*SUMIFS(conditions!$72:$72,conditions!$8:$8,"&lt;="&amp;LW$9,conditions!$9:$9,"&gt;="&amp;LW$9)</f>
        <v>273.2941664144999</v>
      </c>
      <c r="LX108" s="37">
        <f>LW108-LX90-LX99+LX18*SUMIFS(conditions!$69:$69,conditions!$8:$8,"&lt;="&amp;LX$9,conditions!$9:$9,"&gt;="&amp;LX$9)*SUMIFS(conditions!$72:$72,conditions!$8:$8,"&lt;="&amp;LX$9,conditions!$9:$9,"&gt;="&amp;LX$9)</f>
        <v>303.40284576524988</v>
      </c>
      <c r="LY108" s="37">
        <f>LX108-LY90-LY99+LY18*SUMIFS(conditions!$69:$69,conditions!$8:$8,"&lt;="&amp;LY$9,conditions!$9:$9,"&gt;="&amp;LY$9)*SUMIFS(conditions!$72:$72,conditions!$8:$8,"&lt;="&amp;LY$9,conditions!$9:$9,"&gt;="&amp;LY$9)</f>
        <v>310.35100253849987</v>
      </c>
      <c r="LZ108" s="37">
        <f>LY108-LZ90-LZ99+LZ18*SUMIFS(conditions!$69:$69,conditions!$8:$8,"&lt;="&amp;LZ$9,conditions!$9:$9,"&gt;="&amp;LZ$9)*SUMIFS(conditions!$72:$72,conditions!$8:$8,"&lt;="&amp;LZ$9,conditions!$9:$9,"&gt;="&amp;LZ$9)</f>
        <v>317.29915931174986</v>
      </c>
      <c r="MA108" s="37">
        <f>LZ108-MA90-MA99+MA18*SUMIFS(conditions!$69:$69,conditions!$8:$8,"&lt;="&amp;MA$9,conditions!$9:$9,"&gt;="&amp;MA$9)*SUMIFS(conditions!$72:$72,conditions!$8:$8,"&lt;="&amp;MA$9,conditions!$9:$9,"&gt;="&amp;MA$9)</f>
        <v>324.24731608499985</v>
      </c>
      <c r="MB108" s="37">
        <f>MA108-MB90-MB99+MB18*SUMIFS(conditions!$69:$69,conditions!$8:$8,"&lt;="&amp;MB$9,conditions!$9:$9,"&gt;="&amp;MB$9)*SUMIFS(conditions!$72:$72,conditions!$8:$8,"&lt;="&amp;MB$9,conditions!$9:$9,"&gt;="&amp;MB$9)</f>
        <v>331.19547285824984</v>
      </c>
      <c r="MC108" s="37">
        <f>MB108-MC90-MC99+MC18*SUMIFS(conditions!$69:$69,conditions!$8:$8,"&lt;="&amp;MC$9,conditions!$9:$9,"&gt;="&amp;MC$9)*SUMIFS(conditions!$72:$72,conditions!$8:$8,"&lt;="&amp;MC$9,conditions!$9:$9,"&gt;="&amp;MC$9)</f>
        <v>301.08679350749986</v>
      </c>
      <c r="MD108" s="37">
        <f>MC108-MD90-MD99+MD18*SUMIFS(conditions!$69:$69,conditions!$8:$8,"&lt;="&amp;MD$9,conditions!$9:$9,"&gt;="&amp;MD$9)*SUMIFS(conditions!$72:$72,conditions!$8:$8,"&lt;="&amp;MD$9,conditions!$9:$9,"&gt;="&amp;MD$9)</f>
        <v>301.08679350749986</v>
      </c>
      <c r="ME108" s="37">
        <f>MD108-ME90-ME99+ME18*SUMIFS(conditions!$69:$69,conditions!$8:$8,"&lt;="&amp;ME$9,conditions!$9:$9,"&gt;="&amp;ME$9)*SUMIFS(conditions!$72:$72,conditions!$8:$8,"&lt;="&amp;ME$9,conditions!$9:$9,"&gt;="&amp;ME$9)</f>
        <v>331.19547285824984</v>
      </c>
      <c r="MF108" s="37">
        <f>ME108-MF90-MF99+MF18*SUMIFS(conditions!$69:$69,conditions!$8:$8,"&lt;="&amp;MF$9,conditions!$9:$9,"&gt;="&amp;MF$9)*SUMIFS(conditions!$72:$72,conditions!$8:$8,"&lt;="&amp;MF$9,conditions!$9:$9,"&gt;="&amp;MF$9)</f>
        <v>331.19547285824984</v>
      </c>
      <c r="MG108" s="37">
        <f>MF108-MG90-MG99+MG18*SUMIFS(conditions!$69:$69,conditions!$8:$8,"&lt;="&amp;MG$9,conditions!$9:$9,"&gt;="&amp;MG$9)*SUMIFS(conditions!$72:$72,conditions!$8:$8,"&lt;="&amp;MG$9,conditions!$9:$9,"&gt;="&amp;MG$9)</f>
        <v>331.19547285824984</v>
      </c>
      <c r="MH108" s="37">
        <f>MG108-MH90-MH99+MH18*SUMIFS(conditions!$69:$69,conditions!$8:$8,"&lt;="&amp;MH$9,conditions!$9:$9,"&gt;="&amp;MH$9)*SUMIFS(conditions!$72:$72,conditions!$8:$8,"&lt;="&amp;MH$9,conditions!$9:$9,"&gt;="&amp;MH$9)</f>
        <v>331.19547285824984</v>
      </c>
      <c r="MI108" s="37">
        <f>MH108-MI90-MI99+MI18*SUMIFS(conditions!$69:$69,conditions!$8:$8,"&lt;="&amp;MI$9,conditions!$9:$9,"&gt;="&amp;MI$9)*SUMIFS(conditions!$72:$72,conditions!$8:$8,"&lt;="&amp;MI$9,conditions!$9:$9,"&gt;="&amp;MI$9)</f>
        <v>331.19547285824984</v>
      </c>
      <c r="MJ108" s="37">
        <f>MI108-MJ90-MJ99+MJ18*SUMIFS(conditions!$69:$69,conditions!$8:$8,"&lt;="&amp;MJ$9,conditions!$9:$9,"&gt;="&amp;MJ$9)*SUMIFS(conditions!$72:$72,conditions!$8:$8,"&lt;="&amp;MJ$9,conditions!$9:$9,"&gt;="&amp;MJ$9)</f>
        <v>301.08679350749986</v>
      </c>
      <c r="MK108" s="37">
        <f>MJ108-MK90-MK99+MK18*SUMIFS(conditions!$69:$69,conditions!$8:$8,"&lt;="&amp;MK$9,conditions!$9:$9,"&gt;="&amp;MK$9)*SUMIFS(conditions!$72:$72,conditions!$8:$8,"&lt;="&amp;MK$9,conditions!$9:$9,"&gt;="&amp;MK$9)</f>
        <v>301.08679350749986</v>
      </c>
      <c r="ML108" s="37">
        <f>MK108-ML90-ML99+ML18*SUMIFS(conditions!$69:$69,conditions!$8:$8,"&lt;="&amp;ML$9,conditions!$9:$9,"&gt;="&amp;ML$9)*SUMIFS(conditions!$72:$72,conditions!$8:$8,"&lt;="&amp;ML$9,conditions!$9:$9,"&gt;="&amp;ML$9)</f>
        <v>331.19547285824984</v>
      </c>
      <c r="MM108" s="37">
        <f>ML108-MM90-MM99+MM18*SUMIFS(conditions!$69:$69,conditions!$8:$8,"&lt;="&amp;MM$9,conditions!$9:$9,"&gt;="&amp;MM$9)*SUMIFS(conditions!$72:$72,conditions!$8:$8,"&lt;="&amp;MM$9,conditions!$9:$9,"&gt;="&amp;MM$9)</f>
        <v>331.19547285824984</v>
      </c>
      <c r="MN108" s="37">
        <f>MM108-MN90-MN99+MN18*SUMIFS(conditions!$69:$69,conditions!$8:$8,"&lt;="&amp;MN$9,conditions!$9:$9,"&gt;="&amp;MN$9)*SUMIFS(conditions!$72:$72,conditions!$8:$8,"&lt;="&amp;MN$9,conditions!$9:$9,"&gt;="&amp;MN$9)</f>
        <v>331.19547285824984</v>
      </c>
      <c r="MO108" s="37">
        <f>MN108-MO90-MO99+MO18*SUMIFS(conditions!$69:$69,conditions!$8:$8,"&lt;="&amp;MO$9,conditions!$9:$9,"&gt;="&amp;MO$9)*SUMIFS(conditions!$72:$72,conditions!$8:$8,"&lt;="&amp;MO$9,conditions!$9:$9,"&gt;="&amp;MO$9)</f>
        <v>331.19547285824984</v>
      </c>
      <c r="MP108" s="37">
        <f>MO108-MP90-MP99+MP18*SUMIFS(conditions!$69:$69,conditions!$8:$8,"&lt;="&amp;MP$9,conditions!$9:$9,"&gt;="&amp;MP$9)*SUMIFS(conditions!$72:$72,conditions!$8:$8,"&lt;="&amp;MP$9,conditions!$9:$9,"&gt;="&amp;MP$9)</f>
        <v>331.19547285824984</v>
      </c>
      <c r="MQ108" s="37">
        <f>MP108-MQ90-MQ99+MQ18*SUMIFS(conditions!$69:$69,conditions!$8:$8,"&lt;="&amp;MQ$9,conditions!$9:$9,"&gt;="&amp;MQ$9)*SUMIFS(conditions!$72:$72,conditions!$8:$8,"&lt;="&amp;MQ$9,conditions!$9:$9,"&gt;="&amp;MQ$9)</f>
        <v>301.08679350749986</v>
      </c>
      <c r="MR108" s="37">
        <f>MQ108-MR90-MR99+MR18*SUMIFS(conditions!$69:$69,conditions!$8:$8,"&lt;="&amp;MR$9,conditions!$9:$9,"&gt;="&amp;MR$9)*SUMIFS(conditions!$72:$72,conditions!$8:$8,"&lt;="&amp;MR$9,conditions!$9:$9,"&gt;="&amp;MR$9)</f>
        <v>301.08679350749986</v>
      </c>
      <c r="MS108" s="37">
        <f>MR108-MS90-MS99+MS18*SUMIFS(conditions!$69:$69,conditions!$8:$8,"&lt;="&amp;MS$9,conditions!$9:$9,"&gt;="&amp;MS$9)*SUMIFS(conditions!$72:$72,conditions!$8:$8,"&lt;="&amp;MS$9,conditions!$9:$9,"&gt;="&amp;MS$9)</f>
        <v>337.21720872839984</v>
      </c>
      <c r="MT108" s="37">
        <f>MS108-MT90-MT99+MT18*SUMIFS(conditions!$69:$69,conditions!$8:$8,"&lt;="&amp;MT$9,conditions!$9:$9,"&gt;="&amp;MT$9)*SUMIFS(conditions!$72:$72,conditions!$8:$8,"&lt;="&amp;MT$9,conditions!$9:$9,"&gt;="&amp;MT$9)</f>
        <v>343.23894459854984</v>
      </c>
      <c r="MU108" s="37">
        <f>MT108-MU90-MU99+MU18*SUMIFS(conditions!$69:$69,conditions!$8:$8,"&lt;="&amp;MU$9,conditions!$9:$9,"&gt;="&amp;MU$9)*SUMIFS(conditions!$72:$72,conditions!$8:$8,"&lt;="&amp;MU$9,conditions!$9:$9,"&gt;="&amp;MU$9)</f>
        <v>349.26068046869983</v>
      </c>
      <c r="MV108" s="37">
        <f>MU108-MV90-MV99+MV18*SUMIFS(conditions!$69:$69,conditions!$8:$8,"&lt;="&amp;MV$9,conditions!$9:$9,"&gt;="&amp;MV$9)*SUMIFS(conditions!$72:$72,conditions!$8:$8,"&lt;="&amp;MV$9,conditions!$9:$9,"&gt;="&amp;MV$9)</f>
        <v>355.28241633884983</v>
      </c>
      <c r="MW108" s="37">
        <f>MV108-MW90-MW99+MW18*SUMIFS(conditions!$69:$69,conditions!$8:$8,"&lt;="&amp;MW$9,conditions!$9:$9,"&gt;="&amp;MW$9)*SUMIFS(conditions!$72:$72,conditions!$8:$8,"&lt;="&amp;MW$9,conditions!$9:$9,"&gt;="&amp;MW$9)</f>
        <v>361.30415220899982</v>
      </c>
      <c r="MX108" s="37">
        <f>MW108-MX90-MX99+MX18*SUMIFS(conditions!$69:$69,conditions!$8:$8,"&lt;="&amp;MX$9,conditions!$9:$9,"&gt;="&amp;MX$9)*SUMIFS(conditions!$72:$72,conditions!$8:$8,"&lt;="&amp;MX$9,conditions!$9:$9,"&gt;="&amp;MX$9)</f>
        <v>331.19547285824984</v>
      </c>
      <c r="MY108" s="37">
        <f>MX108-MY90-MY99+MY18*SUMIFS(conditions!$69:$69,conditions!$8:$8,"&lt;="&amp;MY$9,conditions!$9:$9,"&gt;="&amp;MY$9)*SUMIFS(conditions!$72:$72,conditions!$8:$8,"&lt;="&amp;MY$9,conditions!$9:$9,"&gt;="&amp;MY$9)</f>
        <v>331.19547285824984</v>
      </c>
      <c r="MZ108" s="37">
        <f>MY108-MZ90-MZ99+MZ18*SUMIFS(conditions!$69:$69,conditions!$8:$8,"&lt;="&amp;MZ$9,conditions!$9:$9,"&gt;="&amp;MZ$9)*SUMIFS(conditions!$72:$72,conditions!$8:$8,"&lt;="&amp;MZ$9,conditions!$9:$9,"&gt;="&amp;MZ$9)</f>
        <v>367.32588807914982</v>
      </c>
      <c r="NA108" s="37">
        <f>MZ108-NA90-NA99+NA18*SUMIFS(conditions!$69:$69,conditions!$8:$8,"&lt;="&amp;NA$9,conditions!$9:$9,"&gt;="&amp;NA$9)*SUMIFS(conditions!$72:$72,conditions!$8:$8,"&lt;="&amp;NA$9,conditions!$9:$9,"&gt;="&amp;NA$9)</f>
        <v>373.34762394929982</v>
      </c>
      <c r="NB108" s="37">
        <f>NA108-NB90-NB99+NB18*SUMIFS(conditions!$69:$69,conditions!$8:$8,"&lt;="&amp;NB$9,conditions!$9:$9,"&gt;="&amp;NB$9)*SUMIFS(conditions!$72:$72,conditions!$8:$8,"&lt;="&amp;NB$9,conditions!$9:$9,"&gt;="&amp;NB$9)</f>
        <v>379.36935981944981</v>
      </c>
      <c r="NC108" s="37">
        <f>NB108-NC90-NC99+NC18*SUMIFS(conditions!$69:$69,conditions!$8:$8,"&lt;="&amp;NC$9,conditions!$9:$9,"&gt;="&amp;NC$9)*SUMIFS(conditions!$72:$72,conditions!$8:$8,"&lt;="&amp;NC$9,conditions!$9:$9,"&gt;="&amp;NC$9)</f>
        <v>385.39109568959981</v>
      </c>
      <c r="ND108" s="37">
        <f>NC108-ND90-ND99+ND18*SUMIFS(conditions!$69:$69,conditions!$8:$8,"&lt;="&amp;ND$9,conditions!$9:$9,"&gt;="&amp;ND$9)*SUMIFS(conditions!$72:$72,conditions!$8:$8,"&lt;="&amp;ND$9,conditions!$9:$9,"&gt;="&amp;ND$9)</f>
        <v>391.4128315597498</v>
      </c>
      <c r="NE108" s="37">
        <f>ND108-NE90-NE99+NE18*SUMIFS(conditions!$69:$69,conditions!$8:$8,"&lt;="&amp;NE$9,conditions!$9:$9,"&gt;="&amp;NE$9)*SUMIFS(conditions!$72:$72,conditions!$8:$8,"&lt;="&amp;NE$9,conditions!$9:$9,"&gt;="&amp;NE$9)</f>
        <v>361.30415220899982</v>
      </c>
      <c r="NF108" s="37">
        <f>NE108-NF90-NF99+NF18*SUMIFS(conditions!$69:$69,conditions!$8:$8,"&lt;="&amp;NF$9,conditions!$9:$9,"&gt;="&amp;NF$9)*SUMIFS(conditions!$72:$72,conditions!$8:$8,"&lt;="&amp;NF$9,conditions!$9:$9,"&gt;="&amp;NF$9)</f>
        <v>361.30415220899982</v>
      </c>
      <c r="NG108" s="37">
        <f>NF108-NG90-NG99+NG18*SUMIFS(conditions!$69:$69,conditions!$8:$8,"&lt;="&amp;NG$9,conditions!$9:$9,"&gt;="&amp;NG$9)*SUMIFS(conditions!$72:$72,conditions!$8:$8,"&lt;="&amp;NG$9,conditions!$9:$9,"&gt;="&amp;NG$9)</f>
        <v>397.4345674298998</v>
      </c>
      <c r="NH108" s="37">
        <f>NG108-NH90-NH99+NH18*SUMIFS(conditions!$69:$69,conditions!$8:$8,"&lt;="&amp;NH$9,conditions!$9:$9,"&gt;="&amp;NH$9)*SUMIFS(conditions!$72:$72,conditions!$8:$8,"&lt;="&amp;NH$9,conditions!$9:$9,"&gt;="&amp;NH$9)</f>
        <v>397.4345674298998</v>
      </c>
      <c r="NI108" s="37">
        <f>NH108-NI90-NI99+NI18*SUMIFS(conditions!$69:$69,conditions!$8:$8,"&lt;="&amp;NI$9,conditions!$9:$9,"&gt;="&amp;NI$9)*SUMIFS(conditions!$72:$72,conditions!$8:$8,"&lt;="&amp;NI$9,conditions!$9:$9,"&gt;="&amp;NI$9)</f>
        <v>397.4345674298998</v>
      </c>
      <c r="NJ108" s="37">
        <f>NI108-NJ90-NJ99+NJ18*SUMIFS(conditions!$69:$69,conditions!$8:$8,"&lt;="&amp;NJ$9,conditions!$9:$9,"&gt;="&amp;NJ$9)*SUMIFS(conditions!$72:$72,conditions!$8:$8,"&lt;="&amp;NJ$9,conditions!$9:$9,"&gt;="&amp;NJ$9)</f>
        <v>397.4345674298998</v>
      </c>
      <c r="NK108" s="37">
        <f>NJ108-NK90-NK99+NK18*SUMIFS(conditions!$69:$69,conditions!$8:$8,"&lt;="&amp;NK$9,conditions!$9:$9,"&gt;="&amp;NK$9)*SUMIFS(conditions!$72:$72,conditions!$8:$8,"&lt;="&amp;NK$9,conditions!$9:$9,"&gt;="&amp;NK$9)</f>
        <v>397.4345674298998</v>
      </c>
      <c r="NL108" s="37">
        <f>NK108-NL90-NL99+NL18*SUMIFS(conditions!$69:$69,conditions!$8:$8,"&lt;="&amp;NL$9,conditions!$9:$9,"&gt;="&amp;NL$9)*SUMIFS(conditions!$72:$72,conditions!$8:$8,"&lt;="&amp;NL$9,conditions!$9:$9,"&gt;="&amp;NL$9)</f>
        <v>361.30415220899982</v>
      </c>
      <c r="NM108" s="37">
        <f>NL108-NM90-NM99+NM18*SUMIFS(conditions!$69:$69,conditions!$8:$8,"&lt;="&amp;NM$9,conditions!$9:$9,"&gt;="&amp;NM$9)*SUMIFS(conditions!$72:$72,conditions!$8:$8,"&lt;="&amp;NM$9,conditions!$9:$9,"&gt;="&amp;NM$9)</f>
        <v>361.30415220899982</v>
      </c>
      <c r="NN108" s="37">
        <f>NM108-NN90-NN99+NN18*SUMIFS(conditions!$69:$69,conditions!$8:$8,"&lt;="&amp;NN$9,conditions!$9:$9,"&gt;="&amp;NN$9)*SUMIFS(conditions!$72:$72,conditions!$8:$8,"&lt;="&amp;NN$9,conditions!$9:$9,"&gt;="&amp;NN$9)</f>
        <v>397.4345674298998</v>
      </c>
      <c r="NO108" s="37">
        <f>NN108-NO90-NO99+NO18*SUMIFS(conditions!$69:$69,conditions!$8:$8,"&lt;="&amp;NO$9,conditions!$9:$9,"&gt;="&amp;NO$9)*SUMIFS(conditions!$72:$72,conditions!$8:$8,"&lt;="&amp;NO$9,conditions!$9:$9,"&gt;="&amp;NO$9)</f>
        <v>397.4345674298998</v>
      </c>
      <c r="NP108" s="37">
        <f>NO108-NP90-NP99+NP18*SUMIFS(conditions!$69:$69,conditions!$8:$8,"&lt;="&amp;NP$9,conditions!$9:$9,"&gt;="&amp;NP$9)*SUMIFS(conditions!$72:$72,conditions!$8:$8,"&lt;="&amp;NP$9,conditions!$9:$9,"&gt;="&amp;NP$9)</f>
        <v>397.4345674298998</v>
      </c>
      <c r="NQ108" s="37">
        <f>NP108-NQ90-NQ99+NQ18*SUMIFS(conditions!$69:$69,conditions!$8:$8,"&lt;="&amp;NQ$9,conditions!$9:$9,"&gt;="&amp;NQ$9)*SUMIFS(conditions!$72:$72,conditions!$8:$8,"&lt;="&amp;NQ$9,conditions!$9:$9,"&gt;="&amp;NQ$9)</f>
        <v>397.4345674298998</v>
      </c>
      <c r="NR108" s="37">
        <f>NQ108-NR90-NR99+NR18*SUMIFS(conditions!$69:$69,conditions!$8:$8,"&lt;="&amp;NR$9,conditions!$9:$9,"&gt;="&amp;NR$9)*SUMIFS(conditions!$72:$72,conditions!$8:$8,"&lt;="&amp;NR$9,conditions!$9:$9,"&gt;="&amp;NR$9)</f>
        <v>397.4345674298998</v>
      </c>
      <c r="NS108" s="37">
        <f>NR108-NS90-NS99+NS18*SUMIFS(conditions!$69:$69,conditions!$8:$8,"&lt;="&amp;NS$9,conditions!$9:$9,"&gt;="&amp;NS$9)*SUMIFS(conditions!$72:$72,conditions!$8:$8,"&lt;="&amp;NS$9,conditions!$9:$9,"&gt;="&amp;NS$9)</f>
        <v>361.30415220899982</v>
      </c>
      <c r="NT108" s="37">
        <f>NS108-NT90-NT99+NT18*SUMIFS(conditions!$69:$69,conditions!$8:$8,"&lt;="&amp;NT$9,conditions!$9:$9,"&gt;="&amp;NT$9)*SUMIFS(conditions!$72:$72,conditions!$8:$8,"&lt;="&amp;NT$9,conditions!$9:$9,"&gt;="&amp;NT$9)</f>
        <v>361.30415220899982</v>
      </c>
      <c r="NU108" s="37">
        <f>NT108-NU90-NU99+NU18*SUMIFS(conditions!$69:$69,conditions!$8:$8,"&lt;="&amp;NU$9,conditions!$9:$9,"&gt;="&amp;NU$9)*SUMIFS(conditions!$72:$72,conditions!$8:$8,"&lt;="&amp;NU$9,conditions!$9:$9,"&gt;="&amp;NU$9)</f>
        <v>397.4345674298998</v>
      </c>
      <c r="NV108" s="37">
        <f>NU108-NV90-NV99+NV18*SUMIFS(conditions!$69:$69,conditions!$8:$8,"&lt;="&amp;NV$9,conditions!$9:$9,"&gt;="&amp;NV$9)*SUMIFS(conditions!$72:$72,conditions!$8:$8,"&lt;="&amp;NV$9,conditions!$9:$9,"&gt;="&amp;NV$9)</f>
        <v>397.4345674298998</v>
      </c>
    </row>
    <row r="109" spans="1:386" s="38" customFormat="1" ht="10.199999999999999" x14ac:dyDescent="0.2">
      <c r="A109" s="31"/>
      <c r="B109" s="31"/>
      <c r="C109" s="31"/>
      <c r="D109" s="31"/>
      <c r="E109" s="31"/>
      <c r="F109" s="31"/>
      <c r="G109" s="31" t="str">
        <f>G103</f>
        <v>деб. задолж-ть заказчиков по доплатам на конец периода</v>
      </c>
      <c r="H109" s="31"/>
      <c r="I109" s="31"/>
      <c r="J109" s="31" t="str">
        <f>IF($G109="","",INDEX(KPI!$H$11:$H$121,SUMIFS(KPI!$E$11:$E$121,KPI!$F$11:$F$121,$G109)))</f>
        <v>тыс.руб.</v>
      </c>
      <c r="K109" s="31"/>
      <c r="L109" s="31"/>
      <c r="M109" s="31"/>
      <c r="N109" s="31" t="str">
        <f>structure!$G$15</f>
        <v>товарная категория 5</v>
      </c>
      <c r="O109" s="31"/>
      <c r="P109" s="31"/>
      <c r="Q109" s="31"/>
      <c r="R109" s="37"/>
      <c r="S109" s="31"/>
      <c r="T109" s="31"/>
      <c r="U109" s="37">
        <f>R91-U91-U100+U19*SUMIFS(conditions!$69:$69,conditions!$8:$8,"&lt;="&amp;U$9,conditions!$9:$9,"&gt;="&amp;U$9)*SUMIFS(conditions!$72:$72,conditions!$8:$8,"&lt;="&amp;U$9,conditions!$9:$9,"&gt;="&amp;U$9)</f>
        <v>159.30774392778002</v>
      </c>
      <c r="V109" s="37">
        <f>U109-V91-V100+V19*SUMIFS(conditions!$69:$69,conditions!$8:$8,"&lt;="&amp;V$9,conditions!$9:$9,"&gt;="&amp;V$9)*SUMIFS(conditions!$72:$72,conditions!$8:$8,"&lt;="&amp;V$9,conditions!$9:$9,"&gt;="&amp;V$9)</f>
        <v>151.69296953500202</v>
      </c>
      <c r="W109" s="37">
        <f>V109-W91-W100+W19*SUMIFS(conditions!$69:$69,conditions!$8:$8,"&lt;="&amp;W$9,conditions!$9:$9,"&gt;="&amp;W$9)*SUMIFS(conditions!$72:$72,conditions!$8:$8,"&lt;="&amp;W$9,conditions!$9:$9,"&gt;="&amp;W$9)</f>
        <v>144.07819514222402</v>
      </c>
      <c r="X109" s="37">
        <f>W109-X91-X100+X19*SUMIFS(conditions!$69:$69,conditions!$8:$8,"&lt;="&amp;X$9,conditions!$9:$9,"&gt;="&amp;X$9)*SUMIFS(conditions!$72:$72,conditions!$8:$8,"&lt;="&amp;X$9,conditions!$9:$9,"&gt;="&amp;X$9)</f>
        <v>136.46342074944602</v>
      </c>
      <c r="Y109" s="37">
        <f>X109-Y91-Y100+Y19*SUMIFS(conditions!$69:$69,conditions!$8:$8,"&lt;="&amp;Y$9,conditions!$9:$9,"&gt;="&amp;Y$9)*SUMIFS(conditions!$72:$72,conditions!$8:$8,"&lt;="&amp;Y$9,conditions!$9:$9,"&gt;="&amp;Y$9)</f>
        <v>144.02342074944602</v>
      </c>
      <c r="Z109" s="37">
        <f>Y109-Z91-Z100+Z19*SUMIFS(conditions!$69:$69,conditions!$8:$8,"&lt;="&amp;Z$9,conditions!$9:$9,"&gt;="&amp;Z$9)*SUMIFS(conditions!$72:$72,conditions!$8:$8,"&lt;="&amp;Z$9,conditions!$9:$9,"&gt;="&amp;Z$9)</f>
        <v>144.02342074944602</v>
      </c>
      <c r="AA109" s="37">
        <f>Z109-AA91-AA100+AA19*SUMIFS(conditions!$69:$69,conditions!$8:$8,"&lt;="&amp;AA$9,conditions!$9:$9,"&gt;="&amp;AA$9)*SUMIFS(conditions!$72:$72,conditions!$8:$8,"&lt;="&amp;AA$9,conditions!$9:$9,"&gt;="&amp;AA$9)</f>
        <v>128.84864635666801</v>
      </c>
      <c r="AB109" s="37">
        <f>AA109-AB91-AB100+AB19*SUMIFS(conditions!$69:$69,conditions!$8:$8,"&lt;="&amp;AB$9,conditions!$9:$9,"&gt;="&amp;AB$9)*SUMIFS(conditions!$72:$72,conditions!$8:$8,"&lt;="&amp;AB$9,conditions!$9:$9,"&gt;="&amp;AB$9)</f>
        <v>121.23387196389001</v>
      </c>
      <c r="AC109" s="37">
        <f>AB109-AC91-AC100+AC19*SUMIFS(conditions!$69:$69,conditions!$8:$8,"&lt;="&amp;AC$9,conditions!$9:$9,"&gt;="&amp;AC$9)*SUMIFS(conditions!$72:$72,conditions!$8:$8,"&lt;="&amp;AC$9,conditions!$9:$9,"&gt;="&amp;AC$9)</f>
        <v>113.61909757111201</v>
      </c>
      <c r="AD109" s="37">
        <f>AC109-AD91-AD100+AD19*SUMIFS(conditions!$69:$69,conditions!$8:$8,"&lt;="&amp;AD$9,conditions!$9:$9,"&gt;="&amp;AD$9)*SUMIFS(conditions!$72:$72,conditions!$8:$8,"&lt;="&amp;AD$9,conditions!$9:$9,"&gt;="&amp;AD$9)</f>
        <v>106.004323178334</v>
      </c>
      <c r="AE109" s="37">
        <f>AD109-AE91-AE100+AE19*SUMIFS(conditions!$69:$69,conditions!$8:$8,"&lt;="&amp;AE$9,conditions!$9:$9,"&gt;="&amp;AE$9)*SUMIFS(conditions!$72:$72,conditions!$8:$8,"&lt;="&amp;AE$9,conditions!$9:$9,"&gt;="&amp;AE$9)</f>
        <v>98.389548785556002</v>
      </c>
      <c r="AF109" s="37">
        <f>AE109-AF91-AF100+AF19*SUMIFS(conditions!$69:$69,conditions!$8:$8,"&lt;="&amp;AF$9,conditions!$9:$9,"&gt;="&amp;AF$9)*SUMIFS(conditions!$72:$72,conditions!$8:$8,"&lt;="&amp;AF$9,conditions!$9:$9,"&gt;="&amp;AF$9)</f>
        <v>105.949548785556</v>
      </c>
      <c r="AG109" s="37">
        <f>AF109-AG91-AG100+AG19*SUMIFS(conditions!$69:$69,conditions!$8:$8,"&lt;="&amp;AG$9,conditions!$9:$9,"&gt;="&amp;AG$9)*SUMIFS(conditions!$72:$72,conditions!$8:$8,"&lt;="&amp;AG$9,conditions!$9:$9,"&gt;="&amp;AG$9)</f>
        <v>105.949548785556</v>
      </c>
      <c r="AH109" s="37">
        <f>AG109-AH91-AH100+AH19*SUMIFS(conditions!$69:$69,conditions!$8:$8,"&lt;="&amp;AH$9,conditions!$9:$9,"&gt;="&amp;AH$9)*SUMIFS(conditions!$72:$72,conditions!$8:$8,"&lt;="&amp;AH$9,conditions!$9:$9,"&gt;="&amp;AH$9)</f>
        <v>90.774774392777999</v>
      </c>
      <c r="AI109" s="37">
        <f>AH109-AI91-AI100+AI19*SUMIFS(conditions!$69:$69,conditions!$8:$8,"&lt;="&amp;AI$9,conditions!$9:$9,"&gt;="&amp;AI$9)*SUMIFS(conditions!$72:$72,conditions!$8:$8,"&lt;="&amp;AI$9,conditions!$9:$9,"&gt;="&amp;AI$9)</f>
        <v>83.16</v>
      </c>
      <c r="AJ109" s="37">
        <f>AI109-AJ91-AJ100+AJ19*SUMIFS(conditions!$69:$69,conditions!$8:$8,"&lt;="&amp;AJ$9,conditions!$9:$9,"&gt;="&amp;AJ$9)*SUMIFS(conditions!$72:$72,conditions!$8:$8,"&lt;="&amp;AJ$9,conditions!$9:$9,"&gt;="&amp;AJ$9)</f>
        <v>83.16</v>
      </c>
      <c r="AK109" s="37">
        <f>AJ109-AK91-AK100+AK19*SUMIFS(conditions!$69:$69,conditions!$8:$8,"&lt;="&amp;AK$9,conditions!$9:$9,"&gt;="&amp;AK$9)*SUMIFS(conditions!$72:$72,conditions!$8:$8,"&lt;="&amp;AK$9,conditions!$9:$9,"&gt;="&amp;AK$9)</f>
        <v>83.16</v>
      </c>
      <c r="AL109" s="37">
        <f>AK109-AL91-AL100+AL19*SUMIFS(conditions!$69:$69,conditions!$8:$8,"&lt;="&amp;AL$9,conditions!$9:$9,"&gt;="&amp;AL$9)*SUMIFS(conditions!$72:$72,conditions!$8:$8,"&lt;="&amp;AL$9,conditions!$9:$9,"&gt;="&amp;AL$9)</f>
        <v>83.16</v>
      </c>
      <c r="AM109" s="37">
        <f>AL109-AM91-AM100+AM19*SUMIFS(conditions!$69:$69,conditions!$8:$8,"&lt;="&amp;AM$9,conditions!$9:$9,"&gt;="&amp;AM$9)*SUMIFS(conditions!$72:$72,conditions!$8:$8,"&lt;="&amp;AM$9,conditions!$9:$9,"&gt;="&amp;AM$9)</f>
        <v>83.16</v>
      </c>
      <c r="AN109" s="37">
        <f>AM109-AN91-AN100+AN19*SUMIFS(conditions!$69:$69,conditions!$8:$8,"&lt;="&amp;AN$9,conditions!$9:$9,"&gt;="&amp;AN$9)*SUMIFS(conditions!$72:$72,conditions!$8:$8,"&lt;="&amp;AN$9,conditions!$9:$9,"&gt;="&amp;AN$9)</f>
        <v>75.599999999999994</v>
      </c>
      <c r="AO109" s="37">
        <f>AN109-AO91-AO100+AO19*SUMIFS(conditions!$69:$69,conditions!$8:$8,"&lt;="&amp;AO$9,conditions!$9:$9,"&gt;="&amp;AO$9)*SUMIFS(conditions!$72:$72,conditions!$8:$8,"&lt;="&amp;AO$9,conditions!$9:$9,"&gt;="&amp;AO$9)</f>
        <v>75.599999999999994</v>
      </c>
      <c r="AP109" s="37">
        <f>AO109-AP91-AP100+AP19*SUMIFS(conditions!$69:$69,conditions!$8:$8,"&lt;="&amp;AP$9,conditions!$9:$9,"&gt;="&amp;AP$9)*SUMIFS(conditions!$72:$72,conditions!$8:$8,"&lt;="&amp;AP$9,conditions!$9:$9,"&gt;="&amp;AP$9)</f>
        <v>83.16</v>
      </c>
      <c r="AQ109" s="37">
        <f>AP109-AQ91-AQ100+AQ19*SUMIFS(conditions!$69:$69,conditions!$8:$8,"&lt;="&amp;AQ$9,conditions!$9:$9,"&gt;="&amp;AQ$9)*SUMIFS(conditions!$72:$72,conditions!$8:$8,"&lt;="&amp;AQ$9,conditions!$9:$9,"&gt;="&amp;AQ$9)</f>
        <v>83.16</v>
      </c>
      <c r="AR109" s="37">
        <f>AQ109-AR91-AR100+AR19*SUMIFS(conditions!$69:$69,conditions!$8:$8,"&lt;="&amp;AR$9,conditions!$9:$9,"&gt;="&amp;AR$9)*SUMIFS(conditions!$72:$72,conditions!$8:$8,"&lt;="&amp;AR$9,conditions!$9:$9,"&gt;="&amp;AR$9)</f>
        <v>83.16</v>
      </c>
      <c r="AS109" s="37">
        <f>AR109-AS91-AS100+AS19*SUMIFS(conditions!$69:$69,conditions!$8:$8,"&lt;="&amp;AS$9,conditions!$9:$9,"&gt;="&amp;AS$9)*SUMIFS(conditions!$72:$72,conditions!$8:$8,"&lt;="&amp;AS$9,conditions!$9:$9,"&gt;="&amp;AS$9)</f>
        <v>83.16</v>
      </c>
      <c r="AT109" s="37">
        <f>AS109-AT91-AT100+AT19*SUMIFS(conditions!$69:$69,conditions!$8:$8,"&lt;="&amp;AT$9,conditions!$9:$9,"&gt;="&amp;AT$9)*SUMIFS(conditions!$72:$72,conditions!$8:$8,"&lt;="&amp;AT$9,conditions!$9:$9,"&gt;="&amp;AT$9)</f>
        <v>83.16</v>
      </c>
      <c r="AU109" s="37">
        <f>AT109-AU91-AU100+AU19*SUMIFS(conditions!$69:$69,conditions!$8:$8,"&lt;="&amp;AU$9,conditions!$9:$9,"&gt;="&amp;AU$9)*SUMIFS(conditions!$72:$72,conditions!$8:$8,"&lt;="&amp;AU$9,conditions!$9:$9,"&gt;="&amp;AU$9)</f>
        <v>75.599999999999994</v>
      </c>
      <c r="AV109" s="37">
        <f>AU109-AV91-AV100+AV19*SUMIFS(conditions!$69:$69,conditions!$8:$8,"&lt;="&amp;AV$9,conditions!$9:$9,"&gt;="&amp;AV$9)*SUMIFS(conditions!$72:$72,conditions!$8:$8,"&lt;="&amp;AV$9,conditions!$9:$9,"&gt;="&amp;AV$9)</f>
        <v>75.599999999999994</v>
      </c>
      <c r="AW109" s="37">
        <f>AV109-AW91-AW100+AW19*SUMIFS(conditions!$69:$69,conditions!$8:$8,"&lt;="&amp;AW$9,conditions!$9:$9,"&gt;="&amp;AW$9)*SUMIFS(conditions!$72:$72,conditions!$8:$8,"&lt;="&amp;AW$9,conditions!$9:$9,"&gt;="&amp;AW$9)</f>
        <v>83.16</v>
      </c>
      <c r="AX109" s="37">
        <f>AW109-AX91-AX100+AX19*SUMIFS(conditions!$69:$69,conditions!$8:$8,"&lt;="&amp;AX$9,conditions!$9:$9,"&gt;="&amp;AX$9)*SUMIFS(conditions!$72:$72,conditions!$8:$8,"&lt;="&amp;AX$9,conditions!$9:$9,"&gt;="&amp;AX$9)</f>
        <v>83.16</v>
      </c>
      <c r="AY109" s="37">
        <f>AX109-AY91-AY100+AY19*SUMIFS(conditions!$69:$69,conditions!$8:$8,"&lt;="&amp;AY$9,conditions!$9:$9,"&gt;="&amp;AY$9)*SUMIFS(conditions!$72:$72,conditions!$8:$8,"&lt;="&amp;AY$9,conditions!$9:$9,"&gt;="&amp;AY$9)</f>
        <v>83.16</v>
      </c>
      <c r="AZ109" s="37">
        <f>AY109-AZ91-AZ100+AZ19*SUMIFS(conditions!$69:$69,conditions!$8:$8,"&lt;="&amp;AZ$9,conditions!$9:$9,"&gt;="&amp;AZ$9)*SUMIFS(conditions!$72:$72,conditions!$8:$8,"&lt;="&amp;AZ$9,conditions!$9:$9,"&gt;="&amp;AZ$9)</f>
        <v>85.05</v>
      </c>
      <c r="BA109" s="37">
        <f>AZ109-BA91-BA100+BA19*SUMIFS(conditions!$69:$69,conditions!$8:$8,"&lt;="&amp;BA$9,conditions!$9:$9,"&gt;="&amp;BA$9)*SUMIFS(conditions!$72:$72,conditions!$8:$8,"&lt;="&amp;BA$9,conditions!$9:$9,"&gt;="&amp;BA$9)</f>
        <v>86.94</v>
      </c>
      <c r="BB109" s="37">
        <f>BA109-BB91-BB100+BB19*SUMIFS(conditions!$69:$69,conditions!$8:$8,"&lt;="&amp;BB$9,conditions!$9:$9,"&gt;="&amp;BB$9)*SUMIFS(conditions!$72:$72,conditions!$8:$8,"&lt;="&amp;BB$9,conditions!$9:$9,"&gt;="&amp;BB$9)</f>
        <v>79.38</v>
      </c>
      <c r="BC109" s="37">
        <f>BB109-BC91-BC100+BC19*SUMIFS(conditions!$69:$69,conditions!$8:$8,"&lt;="&amp;BC$9,conditions!$9:$9,"&gt;="&amp;BC$9)*SUMIFS(conditions!$72:$72,conditions!$8:$8,"&lt;="&amp;BC$9,conditions!$9:$9,"&gt;="&amp;BC$9)</f>
        <v>79.38</v>
      </c>
      <c r="BD109" s="37">
        <f>BC109-BD91-BD100+BD19*SUMIFS(conditions!$69:$69,conditions!$8:$8,"&lt;="&amp;BD$9,conditions!$9:$9,"&gt;="&amp;BD$9)*SUMIFS(conditions!$72:$72,conditions!$8:$8,"&lt;="&amp;BD$9,conditions!$9:$9,"&gt;="&amp;BD$9)</f>
        <v>88.83</v>
      </c>
      <c r="BE109" s="37">
        <f>BD109-BE91-BE100+BE19*SUMIFS(conditions!$69:$69,conditions!$8:$8,"&lt;="&amp;BE$9,conditions!$9:$9,"&gt;="&amp;BE$9)*SUMIFS(conditions!$72:$72,conditions!$8:$8,"&lt;="&amp;BE$9,conditions!$9:$9,"&gt;="&amp;BE$9)</f>
        <v>90.72</v>
      </c>
      <c r="BF109" s="37">
        <f>BE109-BF91-BF100+BF19*SUMIFS(conditions!$69:$69,conditions!$8:$8,"&lt;="&amp;BF$9,conditions!$9:$9,"&gt;="&amp;BF$9)*SUMIFS(conditions!$72:$72,conditions!$8:$8,"&lt;="&amp;BF$9,conditions!$9:$9,"&gt;="&amp;BF$9)</f>
        <v>92.61</v>
      </c>
      <c r="BG109" s="37">
        <f>BF109-BG91-BG100+BG19*SUMIFS(conditions!$69:$69,conditions!$8:$8,"&lt;="&amp;BG$9,conditions!$9:$9,"&gt;="&amp;BG$9)*SUMIFS(conditions!$72:$72,conditions!$8:$8,"&lt;="&amp;BG$9,conditions!$9:$9,"&gt;="&amp;BG$9)</f>
        <v>94.5</v>
      </c>
      <c r="BH109" s="37">
        <f>BG109-BH91-BH100+BH19*SUMIFS(conditions!$69:$69,conditions!$8:$8,"&lt;="&amp;BH$9,conditions!$9:$9,"&gt;="&amp;BH$9)*SUMIFS(conditions!$72:$72,conditions!$8:$8,"&lt;="&amp;BH$9,conditions!$9:$9,"&gt;="&amp;BH$9)</f>
        <v>96.39</v>
      </c>
      <c r="BI109" s="37">
        <f>BH109-BI91-BI100+BI19*SUMIFS(conditions!$69:$69,conditions!$8:$8,"&lt;="&amp;BI$9,conditions!$9:$9,"&gt;="&amp;BI$9)*SUMIFS(conditions!$72:$72,conditions!$8:$8,"&lt;="&amp;BI$9,conditions!$9:$9,"&gt;="&amp;BI$9)</f>
        <v>88.83</v>
      </c>
      <c r="BJ109" s="37">
        <f>BI109-BJ91-BJ100+BJ19*SUMIFS(conditions!$69:$69,conditions!$8:$8,"&lt;="&amp;BJ$9,conditions!$9:$9,"&gt;="&amp;BJ$9)*SUMIFS(conditions!$72:$72,conditions!$8:$8,"&lt;="&amp;BJ$9,conditions!$9:$9,"&gt;="&amp;BJ$9)</f>
        <v>88.83</v>
      </c>
      <c r="BK109" s="37">
        <f>BJ109-BK91-BK100+BK19*SUMIFS(conditions!$69:$69,conditions!$8:$8,"&lt;="&amp;BK$9,conditions!$9:$9,"&gt;="&amp;BK$9)*SUMIFS(conditions!$72:$72,conditions!$8:$8,"&lt;="&amp;BK$9,conditions!$9:$9,"&gt;="&amp;BK$9)</f>
        <v>98.28</v>
      </c>
      <c r="BL109" s="37">
        <f>BK109-BL91-BL100+BL19*SUMIFS(conditions!$69:$69,conditions!$8:$8,"&lt;="&amp;BL$9,conditions!$9:$9,"&gt;="&amp;BL$9)*SUMIFS(conditions!$72:$72,conditions!$8:$8,"&lt;="&amp;BL$9,conditions!$9:$9,"&gt;="&amp;BL$9)</f>
        <v>100.17</v>
      </c>
      <c r="BM109" s="37">
        <f>BL109-BM91-BM100+BM19*SUMIFS(conditions!$69:$69,conditions!$8:$8,"&lt;="&amp;BM$9,conditions!$9:$9,"&gt;="&amp;BM$9)*SUMIFS(conditions!$72:$72,conditions!$8:$8,"&lt;="&amp;BM$9,conditions!$9:$9,"&gt;="&amp;BM$9)</f>
        <v>102.06</v>
      </c>
      <c r="BN109" s="37">
        <f>BM109-BN91-BN100+BN19*SUMIFS(conditions!$69:$69,conditions!$8:$8,"&lt;="&amp;BN$9,conditions!$9:$9,"&gt;="&amp;BN$9)*SUMIFS(conditions!$72:$72,conditions!$8:$8,"&lt;="&amp;BN$9,conditions!$9:$9,"&gt;="&amp;BN$9)</f>
        <v>103.95</v>
      </c>
      <c r="BO109" s="37">
        <f>BN109-BO91-BO100+BO19*SUMIFS(conditions!$69:$69,conditions!$8:$8,"&lt;="&amp;BO$9,conditions!$9:$9,"&gt;="&amp;BO$9)*SUMIFS(conditions!$72:$72,conditions!$8:$8,"&lt;="&amp;BO$9,conditions!$9:$9,"&gt;="&amp;BO$9)</f>
        <v>103.95</v>
      </c>
      <c r="BP109" s="37">
        <f>BO109-BP91-BP100+BP19*SUMIFS(conditions!$69:$69,conditions!$8:$8,"&lt;="&amp;BP$9,conditions!$9:$9,"&gt;="&amp;BP$9)*SUMIFS(conditions!$72:$72,conditions!$8:$8,"&lt;="&amp;BP$9,conditions!$9:$9,"&gt;="&amp;BP$9)</f>
        <v>94.5</v>
      </c>
      <c r="BQ109" s="37">
        <f>BP109-BQ91-BQ100+BQ19*SUMIFS(conditions!$69:$69,conditions!$8:$8,"&lt;="&amp;BQ$9,conditions!$9:$9,"&gt;="&amp;BQ$9)*SUMIFS(conditions!$72:$72,conditions!$8:$8,"&lt;="&amp;BQ$9,conditions!$9:$9,"&gt;="&amp;BQ$9)</f>
        <v>94.5</v>
      </c>
      <c r="BR109" s="37">
        <f>BQ109-BR91-BR100+BR19*SUMIFS(conditions!$69:$69,conditions!$8:$8,"&lt;="&amp;BR$9,conditions!$9:$9,"&gt;="&amp;BR$9)*SUMIFS(conditions!$72:$72,conditions!$8:$8,"&lt;="&amp;BR$9,conditions!$9:$9,"&gt;="&amp;BR$9)</f>
        <v>103.95</v>
      </c>
      <c r="BS109" s="37">
        <f>BR109-BS91-BS100+BS19*SUMIFS(conditions!$69:$69,conditions!$8:$8,"&lt;="&amp;BS$9,conditions!$9:$9,"&gt;="&amp;BS$9)*SUMIFS(conditions!$72:$72,conditions!$8:$8,"&lt;="&amp;BS$9,conditions!$9:$9,"&gt;="&amp;BS$9)</f>
        <v>103.95</v>
      </c>
      <c r="BT109" s="37">
        <f>BS109-BT91-BT100+BT19*SUMIFS(conditions!$69:$69,conditions!$8:$8,"&lt;="&amp;BT$9,conditions!$9:$9,"&gt;="&amp;BT$9)*SUMIFS(conditions!$72:$72,conditions!$8:$8,"&lt;="&amp;BT$9,conditions!$9:$9,"&gt;="&amp;BT$9)</f>
        <v>103.95</v>
      </c>
      <c r="BU109" s="37">
        <f>BT109-BU91-BU100+BU19*SUMIFS(conditions!$69:$69,conditions!$8:$8,"&lt;="&amp;BU$9,conditions!$9:$9,"&gt;="&amp;BU$9)*SUMIFS(conditions!$72:$72,conditions!$8:$8,"&lt;="&amp;BU$9,conditions!$9:$9,"&gt;="&amp;BU$9)</f>
        <v>103.95</v>
      </c>
      <c r="BV109" s="37">
        <f>BU109-BV91-BV100+BV19*SUMIFS(conditions!$69:$69,conditions!$8:$8,"&lt;="&amp;BV$9,conditions!$9:$9,"&gt;="&amp;BV$9)*SUMIFS(conditions!$72:$72,conditions!$8:$8,"&lt;="&amp;BV$9,conditions!$9:$9,"&gt;="&amp;BV$9)</f>
        <v>103.95</v>
      </c>
      <c r="BW109" s="37">
        <f>BV109-BW91-BW100+BW19*SUMIFS(conditions!$69:$69,conditions!$8:$8,"&lt;="&amp;BW$9,conditions!$9:$9,"&gt;="&amp;BW$9)*SUMIFS(conditions!$72:$72,conditions!$8:$8,"&lt;="&amp;BW$9,conditions!$9:$9,"&gt;="&amp;BW$9)</f>
        <v>94.5</v>
      </c>
      <c r="BX109" s="37">
        <f>BW109-BX91-BX100+BX19*SUMIFS(conditions!$69:$69,conditions!$8:$8,"&lt;="&amp;BX$9,conditions!$9:$9,"&gt;="&amp;BX$9)*SUMIFS(conditions!$72:$72,conditions!$8:$8,"&lt;="&amp;BX$9,conditions!$9:$9,"&gt;="&amp;BX$9)</f>
        <v>94.5</v>
      </c>
      <c r="BY109" s="37">
        <f>BX109-BY91-BY100+BY19*SUMIFS(conditions!$69:$69,conditions!$8:$8,"&lt;="&amp;BY$9,conditions!$9:$9,"&gt;="&amp;BY$9)*SUMIFS(conditions!$72:$72,conditions!$8:$8,"&lt;="&amp;BY$9,conditions!$9:$9,"&gt;="&amp;BY$9)</f>
        <v>103.95</v>
      </c>
      <c r="BZ109" s="37">
        <f>BY109-BZ91-BZ100+BZ19*SUMIFS(conditions!$69:$69,conditions!$8:$8,"&lt;="&amp;BZ$9,conditions!$9:$9,"&gt;="&amp;BZ$9)*SUMIFS(conditions!$72:$72,conditions!$8:$8,"&lt;="&amp;BZ$9,conditions!$9:$9,"&gt;="&amp;BZ$9)</f>
        <v>103.95</v>
      </c>
      <c r="CA109" s="37">
        <f>BZ109-CA91-CA100+CA19*SUMIFS(conditions!$69:$69,conditions!$8:$8,"&lt;="&amp;CA$9,conditions!$9:$9,"&gt;="&amp;CA$9)*SUMIFS(conditions!$72:$72,conditions!$8:$8,"&lt;="&amp;CA$9,conditions!$9:$9,"&gt;="&amp;CA$9)</f>
        <v>103.95</v>
      </c>
      <c r="CB109" s="37">
        <f>CA109-CB91-CB100+CB19*SUMIFS(conditions!$69:$69,conditions!$8:$8,"&lt;="&amp;CB$9,conditions!$9:$9,"&gt;="&amp;CB$9)*SUMIFS(conditions!$72:$72,conditions!$8:$8,"&lt;="&amp;CB$9,conditions!$9:$9,"&gt;="&amp;CB$9)</f>
        <v>103.95</v>
      </c>
      <c r="CC109" s="37">
        <f>CB109-CC91-CC100+CC19*SUMIFS(conditions!$69:$69,conditions!$8:$8,"&lt;="&amp;CC$9,conditions!$9:$9,"&gt;="&amp;CC$9)*SUMIFS(conditions!$72:$72,conditions!$8:$8,"&lt;="&amp;CC$9,conditions!$9:$9,"&gt;="&amp;CC$9)</f>
        <v>103.95</v>
      </c>
      <c r="CD109" s="37">
        <f>CC109-CD91-CD100+CD19*SUMIFS(conditions!$69:$69,conditions!$8:$8,"&lt;="&amp;CD$9,conditions!$9:$9,"&gt;="&amp;CD$9)*SUMIFS(conditions!$72:$72,conditions!$8:$8,"&lt;="&amp;CD$9,conditions!$9:$9,"&gt;="&amp;CD$9)</f>
        <v>94.5</v>
      </c>
      <c r="CE109" s="37">
        <f>CD109-CE91-CE100+CE19*SUMIFS(conditions!$69:$69,conditions!$8:$8,"&lt;="&amp;CE$9,conditions!$9:$9,"&gt;="&amp;CE$9)*SUMIFS(conditions!$72:$72,conditions!$8:$8,"&lt;="&amp;CE$9,conditions!$9:$9,"&gt;="&amp;CE$9)</f>
        <v>94.5</v>
      </c>
      <c r="CF109" s="37">
        <f>CE109-CF91-CF100+CF19*SUMIFS(conditions!$69:$69,conditions!$8:$8,"&lt;="&amp;CF$9,conditions!$9:$9,"&gt;="&amp;CF$9)*SUMIFS(conditions!$72:$72,conditions!$8:$8,"&lt;="&amp;CF$9,conditions!$9:$9,"&gt;="&amp;CF$9)</f>
        <v>100.8</v>
      </c>
      <c r="CG109" s="37">
        <f>CF109-CG91-CG100+CG19*SUMIFS(conditions!$69:$69,conditions!$8:$8,"&lt;="&amp;CG$9,conditions!$9:$9,"&gt;="&amp;CG$9)*SUMIFS(conditions!$72:$72,conditions!$8:$8,"&lt;="&amp;CG$9,conditions!$9:$9,"&gt;="&amp;CG$9)</f>
        <v>97.649999999999991</v>
      </c>
      <c r="CH109" s="37">
        <f>CG109-CH91-CH100+CH19*SUMIFS(conditions!$69:$69,conditions!$8:$8,"&lt;="&amp;CH$9,conditions!$9:$9,"&gt;="&amp;CH$9)*SUMIFS(conditions!$72:$72,conditions!$8:$8,"&lt;="&amp;CH$9,conditions!$9:$9,"&gt;="&amp;CH$9)</f>
        <v>94.499999999999986</v>
      </c>
      <c r="CI109" s="37">
        <f>CH109-CI91-CI100+CI19*SUMIFS(conditions!$69:$69,conditions!$8:$8,"&lt;="&amp;CI$9,conditions!$9:$9,"&gt;="&amp;CI$9)*SUMIFS(conditions!$72:$72,conditions!$8:$8,"&lt;="&amp;CI$9,conditions!$9:$9,"&gt;="&amp;CI$9)</f>
        <v>91.34999999999998</v>
      </c>
      <c r="CJ109" s="37">
        <f>CI109-CJ91-CJ100+CJ19*SUMIFS(conditions!$69:$69,conditions!$8:$8,"&lt;="&amp;CJ$9,conditions!$9:$9,"&gt;="&amp;CJ$9)*SUMIFS(conditions!$72:$72,conditions!$8:$8,"&lt;="&amp;CJ$9,conditions!$9:$9,"&gt;="&amp;CJ$9)</f>
        <v>88.199999999999974</v>
      </c>
      <c r="CK109" s="37">
        <f>CJ109-CK91-CK100+CK19*SUMIFS(conditions!$69:$69,conditions!$8:$8,"&lt;="&amp;CK$9,conditions!$9:$9,"&gt;="&amp;CK$9)*SUMIFS(conditions!$72:$72,conditions!$8:$8,"&lt;="&amp;CK$9,conditions!$9:$9,"&gt;="&amp;CK$9)</f>
        <v>78.749999999999972</v>
      </c>
      <c r="CL109" s="37">
        <f>CK109-CL91-CL100+CL19*SUMIFS(conditions!$69:$69,conditions!$8:$8,"&lt;="&amp;CL$9,conditions!$9:$9,"&gt;="&amp;CL$9)*SUMIFS(conditions!$72:$72,conditions!$8:$8,"&lt;="&amp;CL$9,conditions!$9:$9,"&gt;="&amp;CL$9)</f>
        <v>78.749999999999972</v>
      </c>
      <c r="CM109" s="37">
        <f>CL109-CM91-CM100+CM19*SUMIFS(conditions!$69:$69,conditions!$8:$8,"&lt;="&amp;CM$9,conditions!$9:$9,"&gt;="&amp;CM$9)*SUMIFS(conditions!$72:$72,conditions!$8:$8,"&lt;="&amp;CM$9,conditions!$9:$9,"&gt;="&amp;CM$9)</f>
        <v>85.049999999999969</v>
      </c>
      <c r="CN109" s="37">
        <f>CM109-CN91-CN100+CN19*SUMIFS(conditions!$69:$69,conditions!$8:$8,"&lt;="&amp;CN$9,conditions!$9:$9,"&gt;="&amp;CN$9)*SUMIFS(conditions!$72:$72,conditions!$8:$8,"&lt;="&amp;CN$9,conditions!$9:$9,"&gt;="&amp;CN$9)</f>
        <v>81.899999999999963</v>
      </c>
      <c r="CO109" s="37">
        <f>CN109-CO91-CO100+CO19*SUMIFS(conditions!$69:$69,conditions!$8:$8,"&lt;="&amp;CO$9,conditions!$9:$9,"&gt;="&amp;CO$9)*SUMIFS(conditions!$72:$72,conditions!$8:$8,"&lt;="&amp;CO$9,conditions!$9:$9,"&gt;="&amp;CO$9)</f>
        <v>78.749999999999957</v>
      </c>
      <c r="CP109" s="37">
        <f>CO109-CP91-CP100+CP19*SUMIFS(conditions!$69:$69,conditions!$8:$8,"&lt;="&amp;CP$9,conditions!$9:$9,"&gt;="&amp;CP$9)*SUMIFS(conditions!$72:$72,conditions!$8:$8,"&lt;="&amp;CP$9,conditions!$9:$9,"&gt;="&amp;CP$9)</f>
        <v>75.599999999999952</v>
      </c>
      <c r="CQ109" s="37">
        <f>CP109-CQ91-CQ100+CQ19*SUMIFS(conditions!$69:$69,conditions!$8:$8,"&lt;="&amp;CQ$9,conditions!$9:$9,"&gt;="&amp;CQ$9)*SUMIFS(conditions!$72:$72,conditions!$8:$8,"&lt;="&amp;CQ$9,conditions!$9:$9,"&gt;="&amp;CQ$9)</f>
        <v>72.449999999999946</v>
      </c>
      <c r="CR109" s="37">
        <f>CQ109-CR91-CR100+CR19*SUMIFS(conditions!$69:$69,conditions!$8:$8,"&lt;="&amp;CR$9,conditions!$9:$9,"&gt;="&amp;CR$9)*SUMIFS(conditions!$72:$72,conditions!$8:$8,"&lt;="&amp;CR$9,conditions!$9:$9,"&gt;="&amp;CR$9)</f>
        <v>62.999999999999943</v>
      </c>
      <c r="CS109" s="37">
        <f>CR109-CS91-CS100+CS19*SUMIFS(conditions!$69:$69,conditions!$8:$8,"&lt;="&amp;CS$9,conditions!$9:$9,"&gt;="&amp;CS$9)*SUMIFS(conditions!$72:$72,conditions!$8:$8,"&lt;="&amp;CS$9,conditions!$9:$9,"&gt;="&amp;CS$9)</f>
        <v>62.999999999999943</v>
      </c>
      <c r="CT109" s="37">
        <f>CS109-CT91-CT100+CT19*SUMIFS(conditions!$69:$69,conditions!$8:$8,"&lt;="&amp;CT$9,conditions!$9:$9,"&gt;="&amp;CT$9)*SUMIFS(conditions!$72:$72,conditions!$8:$8,"&lt;="&amp;CT$9,conditions!$9:$9,"&gt;="&amp;CT$9)</f>
        <v>69.29999999999994</v>
      </c>
      <c r="CU109" s="37">
        <f>CT109-CU91-CU100+CU19*SUMIFS(conditions!$69:$69,conditions!$8:$8,"&lt;="&amp;CU$9,conditions!$9:$9,"&gt;="&amp;CU$9)*SUMIFS(conditions!$72:$72,conditions!$8:$8,"&lt;="&amp;CU$9,conditions!$9:$9,"&gt;="&amp;CU$9)</f>
        <v>69.29999999999994</v>
      </c>
      <c r="CV109" s="37">
        <f>CU109-CV91-CV100+CV19*SUMIFS(conditions!$69:$69,conditions!$8:$8,"&lt;="&amp;CV$9,conditions!$9:$9,"&gt;="&amp;CV$9)*SUMIFS(conditions!$72:$72,conditions!$8:$8,"&lt;="&amp;CV$9,conditions!$9:$9,"&gt;="&amp;CV$9)</f>
        <v>69.29999999999994</v>
      </c>
      <c r="CW109" s="37">
        <f>CV109-CW91-CW100+CW19*SUMIFS(conditions!$69:$69,conditions!$8:$8,"&lt;="&amp;CW$9,conditions!$9:$9,"&gt;="&amp;CW$9)*SUMIFS(conditions!$72:$72,conditions!$8:$8,"&lt;="&amp;CW$9,conditions!$9:$9,"&gt;="&amp;CW$9)</f>
        <v>69.29999999999994</v>
      </c>
      <c r="CX109" s="37">
        <f>CW109-CX91-CX100+CX19*SUMIFS(conditions!$69:$69,conditions!$8:$8,"&lt;="&amp;CX$9,conditions!$9:$9,"&gt;="&amp;CX$9)*SUMIFS(conditions!$72:$72,conditions!$8:$8,"&lt;="&amp;CX$9,conditions!$9:$9,"&gt;="&amp;CX$9)</f>
        <v>69.29999999999994</v>
      </c>
      <c r="CY109" s="37">
        <f>CX109-CY91-CY100+CY19*SUMIFS(conditions!$69:$69,conditions!$8:$8,"&lt;="&amp;CY$9,conditions!$9:$9,"&gt;="&amp;CY$9)*SUMIFS(conditions!$72:$72,conditions!$8:$8,"&lt;="&amp;CY$9,conditions!$9:$9,"&gt;="&amp;CY$9)</f>
        <v>62.999999999999943</v>
      </c>
      <c r="CZ109" s="37">
        <f>CY109-CZ91-CZ100+CZ19*SUMIFS(conditions!$69:$69,conditions!$8:$8,"&lt;="&amp;CZ$9,conditions!$9:$9,"&gt;="&amp;CZ$9)*SUMIFS(conditions!$72:$72,conditions!$8:$8,"&lt;="&amp;CZ$9,conditions!$9:$9,"&gt;="&amp;CZ$9)</f>
        <v>62.999999999999943</v>
      </c>
      <c r="DA109" s="37">
        <f>CZ109-DA91-DA100+DA19*SUMIFS(conditions!$69:$69,conditions!$8:$8,"&lt;="&amp;DA$9,conditions!$9:$9,"&gt;="&amp;DA$9)*SUMIFS(conditions!$72:$72,conditions!$8:$8,"&lt;="&amp;DA$9,conditions!$9:$9,"&gt;="&amp;DA$9)</f>
        <v>69.29999999999994</v>
      </c>
      <c r="DB109" s="37">
        <f>DA109-DB91-DB100+DB19*SUMIFS(conditions!$69:$69,conditions!$8:$8,"&lt;="&amp;DB$9,conditions!$9:$9,"&gt;="&amp;DB$9)*SUMIFS(conditions!$72:$72,conditions!$8:$8,"&lt;="&amp;DB$9,conditions!$9:$9,"&gt;="&amp;DB$9)</f>
        <v>69.29999999999994</v>
      </c>
      <c r="DC109" s="37">
        <f>DB109-DC91-DC100+DC19*SUMIFS(conditions!$69:$69,conditions!$8:$8,"&lt;="&amp;DC$9,conditions!$9:$9,"&gt;="&amp;DC$9)*SUMIFS(conditions!$72:$72,conditions!$8:$8,"&lt;="&amp;DC$9,conditions!$9:$9,"&gt;="&amp;DC$9)</f>
        <v>69.29999999999994</v>
      </c>
      <c r="DD109" s="37">
        <f>DC109-DD91-DD100+DD19*SUMIFS(conditions!$69:$69,conditions!$8:$8,"&lt;="&amp;DD$9,conditions!$9:$9,"&gt;="&amp;DD$9)*SUMIFS(conditions!$72:$72,conditions!$8:$8,"&lt;="&amp;DD$9,conditions!$9:$9,"&gt;="&amp;DD$9)</f>
        <v>69.29999999999994</v>
      </c>
      <c r="DE109" s="37">
        <f>DD109-DE91-DE100+DE19*SUMIFS(conditions!$69:$69,conditions!$8:$8,"&lt;="&amp;DE$9,conditions!$9:$9,"&gt;="&amp;DE$9)*SUMIFS(conditions!$72:$72,conditions!$8:$8,"&lt;="&amp;DE$9,conditions!$9:$9,"&gt;="&amp;DE$9)</f>
        <v>69.29999999999994</v>
      </c>
      <c r="DF109" s="37">
        <f>DE109-DF91-DF100+DF19*SUMIFS(conditions!$69:$69,conditions!$8:$8,"&lt;="&amp;DF$9,conditions!$9:$9,"&gt;="&amp;DF$9)*SUMIFS(conditions!$72:$72,conditions!$8:$8,"&lt;="&amp;DF$9,conditions!$9:$9,"&gt;="&amp;DF$9)</f>
        <v>62.999999999999943</v>
      </c>
      <c r="DG109" s="37">
        <f>DF109-DG91-DG100+DG19*SUMIFS(conditions!$69:$69,conditions!$8:$8,"&lt;="&amp;DG$9,conditions!$9:$9,"&gt;="&amp;DG$9)*SUMIFS(conditions!$72:$72,conditions!$8:$8,"&lt;="&amp;DG$9,conditions!$9:$9,"&gt;="&amp;DG$9)</f>
        <v>62.999999999999943</v>
      </c>
      <c r="DH109" s="37">
        <f>DG109-DH91-DH100+DH19*SUMIFS(conditions!$69:$69,conditions!$8:$8,"&lt;="&amp;DH$9,conditions!$9:$9,"&gt;="&amp;DH$9)*SUMIFS(conditions!$72:$72,conditions!$8:$8,"&lt;="&amp;DH$9,conditions!$9:$9,"&gt;="&amp;DH$9)</f>
        <v>69.29999999999994</v>
      </c>
      <c r="DI109" s="37">
        <f>DH109-DI91-DI100+DI19*SUMIFS(conditions!$69:$69,conditions!$8:$8,"&lt;="&amp;DI$9,conditions!$9:$9,"&gt;="&amp;DI$9)*SUMIFS(conditions!$72:$72,conditions!$8:$8,"&lt;="&amp;DI$9,conditions!$9:$9,"&gt;="&amp;DI$9)</f>
        <v>69.236999999999938</v>
      </c>
      <c r="DJ109" s="37">
        <f>DI109-DJ91-DJ100+DJ19*SUMIFS(conditions!$69:$69,conditions!$8:$8,"&lt;="&amp;DJ$9,conditions!$9:$9,"&gt;="&amp;DJ$9)*SUMIFS(conditions!$72:$72,conditions!$8:$8,"&lt;="&amp;DJ$9,conditions!$9:$9,"&gt;="&amp;DJ$9)</f>
        <v>69.173999999999936</v>
      </c>
      <c r="DK109" s="37">
        <f>DJ109-DK91-DK100+DK19*SUMIFS(conditions!$69:$69,conditions!$8:$8,"&lt;="&amp;DK$9,conditions!$9:$9,"&gt;="&amp;DK$9)*SUMIFS(conditions!$72:$72,conditions!$8:$8,"&lt;="&amp;DK$9,conditions!$9:$9,"&gt;="&amp;DK$9)</f>
        <v>69.110999999999933</v>
      </c>
      <c r="DL109" s="37">
        <f>DK109-DL91-DL100+DL19*SUMIFS(conditions!$69:$69,conditions!$8:$8,"&lt;="&amp;DL$9,conditions!$9:$9,"&gt;="&amp;DL$9)*SUMIFS(conditions!$72:$72,conditions!$8:$8,"&lt;="&amp;DL$9,conditions!$9:$9,"&gt;="&amp;DL$9)</f>
        <v>69.047999999999931</v>
      </c>
      <c r="DM109" s="37">
        <f>DL109-DM91-DM100+DM19*SUMIFS(conditions!$69:$69,conditions!$8:$8,"&lt;="&amp;DM$9,conditions!$9:$9,"&gt;="&amp;DM$9)*SUMIFS(conditions!$72:$72,conditions!$8:$8,"&lt;="&amp;DM$9,conditions!$9:$9,"&gt;="&amp;DM$9)</f>
        <v>62.747999999999934</v>
      </c>
      <c r="DN109" s="37">
        <f>DM109-DN91-DN100+DN19*SUMIFS(conditions!$69:$69,conditions!$8:$8,"&lt;="&amp;DN$9,conditions!$9:$9,"&gt;="&amp;DN$9)*SUMIFS(conditions!$72:$72,conditions!$8:$8,"&lt;="&amp;DN$9,conditions!$9:$9,"&gt;="&amp;DN$9)</f>
        <v>62.747999999999934</v>
      </c>
      <c r="DO109" s="37">
        <f>DN109-DO91-DO100+DO19*SUMIFS(conditions!$69:$69,conditions!$8:$8,"&lt;="&amp;DO$9,conditions!$9:$9,"&gt;="&amp;DO$9)*SUMIFS(conditions!$72:$72,conditions!$8:$8,"&lt;="&amp;DO$9,conditions!$9:$9,"&gt;="&amp;DO$9)</f>
        <v>68.984999999999928</v>
      </c>
      <c r="DP109" s="37">
        <f>DO109-DP91-DP100+DP19*SUMIFS(conditions!$69:$69,conditions!$8:$8,"&lt;="&amp;DP$9,conditions!$9:$9,"&gt;="&amp;DP$9)*SUMIFS(conditions!$72:$72,conditions!$8:$8,"&lt;="&amp;DP$9,conditions!$9:$9,"&gt;="&amp;DP$9)</f>
        <v>68.921999999999926</v>
      </c>
      <c r="DQ109" s="37">
        <f>DP109-DQ91-DQ100+DQ19*SUMIFS(conditions!$69:$69,conditions!$8:$8,"&lt;="&amp;DQ$9,conditions!$9:$9,"&gt;="&amp;DQ$9)*SUMIFS(conditions!$72:$72,conditions!$8:$8,"&lt;="&amp;DQ$9,conditions!$9:$9,"&gt;="&amp;DQ$9)</f>
        <v>68.858999999999924</v>
      </c>
      <c r="DR109" s="37">
        <f>DQ109-DR91-DR100+DR19*SUMIFS(conditions!$69:$69,conditions!$8:$8,"&lt;="&amp;DR$9,conditions!$9:$9,"&gt;="&amp;DR$9)*SUMIFS(conditions!$72:$72,conditions!$8:$8,"&lt;="&amp;DR$9,conditions!$9:$9,"&gt;="&amp;DR$9)</f>
        <v>68.795999999999921</v>
      </c>
      <c r="DS109" s="37">
        <f>DR109-DS91-DS100+DS19*SUMIFS(conditions!$69:$69,conditions!$8:$8,"&lt;="&amp;DS$9,conditions!$9:$9,"&gt;="&amp;DS$9)*SUMIFS(conditions!$72:$72,conditions!$8:$8,"&lt;="&amp;DS$9,conditions!$9:$9,"&gt;="&amp;DS$9)</f>
        <v>68.732999999999919</v>
      </c>
      <c r="DT109" s="37">
        <f>DS109-DT91-DT100+DT19*SUMIFS(conditions!$69:$69,conditions!$8:$8,"&lt;="&amp;DT$9,conditions!$9:$9,"&gt;="&amp;DT$9)*SUMIFS(conditions!$72:$72,conditions!$8:$8,"&lt;="&amp;DT$9,conditions!$9:$9,"&gt;="&amp;DT$9)</f>
        <v>62.432999999999922</v>
      </c>
      <c r="DU109" s="37">
        <f>DT109-DU91-DU100+DU19*SUMIFS(conditions!$69:$69,conditions!$8:$8,"&lt;="&amp;DU$9,conditions!$9:$9,"&gt;="&amp;DU$9)*SUMIFS(conditions!$72:$72,conditions!$8:$8,"&lt;="&amp;DU$9,conditions!$9:$9,"&gt;="&amp;DU$9)</f>
        <v>62.432999999999922</v>
      </c>
      <c r="DV109" s="37">
        <f>DU109-DV91-DV100+DV19*SUMIFS(conditions!$69:$69,conditions!$8:$8,"&lt;="&amp;DV$9,conditions!$9:$9,"&gt;="&amp;DV$9)*SUMIFS(conditions!$72:$72,conditions!$8:$8,"&lt;="&amp;DV$9,conditions!$9:$9,"&gt;="&amp;DV$9)</f>
        <v>68.669999999999916</v>
      </c>
      <c r="DW109" s="37">
        <f>DV109-DW91-DW100+DW19*SUMIFS(conditions!$69:$69,conditions!$8:$8,"&lt;="&amp;DW$9,conditions!$9:$9,"&gt;="&amp;DW$9)*SUMIFS(conditions!$72:$72,conditions!$8:$8,"&lt;="&amp;DW$9,conditions!$9:$9,"&gt;="&amp;DW$9)</f>
        <v>68.606999999999914</v>
      </c>
      <c r="DX109" s="37">
        <f>DW109-DX91-DX100+DX19*SUMIFS(conditions!$69:$69,conditions!$8:$8,"&lt;="&amp;DX$9,conditions!$9:$9,"&gt;="&amp;DX$9)*SUMIFS(conditions!$72:$72,conditions!$8:$8,"&lt;="&amp;DX$9,conditions!$9:$9,"&gt;="&amp;DX$9)</f>
        <v>68.606999999999914</v>
      </c>
      <c r="DY109" s="37">
        <f>DX109-DY91-DY100+DY19*SUMIFS(conditions!$69:$69,conditions!$8:$8,"&lt;="&amp;DY$9,conditions!$9:$9,"&gt;="&amp;DY$9)*SUMIFS(conditions!$72:$72,conditions!$8:$8,"&lt;="&amp;DY$9,conditions!$9:$9,"&gt;="&amp;DY$9)</f>
        <v>68.606999999999914</v>
      </c>
      <c r="DZ109" s="37">
        <f>DY109-DZ91-DZ100+DZ19*SUMIFS(conditions!$69:$69,conditions!$8:$8,"&lt;="&amp;DZ$9,conditions!$9:$9,"&gt;="&amp;DZ$9)*SUMIFS(conditions!$72:$72,conditions!$8:$8,"&lt;="&amp;DZ$9,conditions!$9:$9,"&gt;="&amp;DZ$9)</f>
        <v>68.606999999999914</v>
      </c>
      <c r="EA109" s="37">
        <f>DZ109-EA91-EA100+EA19*SUMIFS(conditions!$69:$69,conditions!$8:$8,"&lt;="&amp;EA$9,conditions!$9:$9,"&gt;="&amp;EA$9)*SUMIFS(conditions!$72:$72,conditions!$8:$8,"&lt;="&amp;EA$9,conditions!$9:$9,"&gt;="&amp;EA$9)</f>
        <v>62.369999999999912</v>
      </c>
      <c r="EB109" s="37">
        <f>EA109-EB91-EB100+EB19*SUMIFS(conditions!$69:$69,conditions!$8:$8,"&lt;="&amp;EB$9,conditions!$9:$9,"&gt;="&amp;EB$9)*SUMIFS(conditions!$72:$72,conditions!$8:$8,"&lt;="&amp;EB$9,conditions!$9:$9,"&gt;="&amp;EB$9)</f>
        <v>62.369999999999912</v>
      </c>
      <c r="EC109" s="37">
        <f>EB109-EC91-EC100+EC19*SUMIFS(conditions!$69:$69,conditions!$8:$8,"&lt;="&amp;EC$9,conditions!$9:$9,"&gt;="&amp;EC$9)*SUMIFS(conditions!$72:$72,conditions!$8:$8,"&lt;="&amp;EC$9,conditions!$9:$9,"&gt;="&amp;EC$9)</f>
        <v>68.606999999999914</v>
      </c>
      <c r="ED109" s="37">
        <f>EC109-ED91-ED100+ED19*SUMIFS(conditions!$69:$69,conditions!$8:$8,"&lt;="&amp;ED$9,conditions!$9:$9,"&gt;="&amp;ED$9)*SUMIFS(conditions!$72:$72,conditions!$8:$8,"&lt;="&amp;ED$9,conditions!$9:$9,"&gt;="&amp;ED$9)</f>
        <v>68.606999999999914</v>
      </c>
      <c r="EE109" s="37">
        <f>ED109-EE91-EE100+EE19*SUMIFS(conditions!$69:$69,conditions!$8:$8,"&lt;="&amp;EE$9,conditions!$9:$9,"&gt;="&amp;EE$9)*SUMIFS(conditions!$72:$72,conditions!$8:$8,"&lt;="&amp;EE$9,conditions!$9:$9,"&gt;="&amp;EE$9)</f>
        <v>68.606999999999914</v>
      </c>
      <c r="EF109" s="37">
        <f>EE109-EF91-EF100+EF19*SUMIFS(conditions!$69:$69,conditions!$8:$8,"&lt;="&amp;EF$9,conditions!$9:$9,"&gt;="&amp;EF$9)*SUMIFS(conditions!$72:$72,conditions!$8:$8,"&lt;="&amp;EF$9,conditions!$9:$9,"&gt;="&amp;EF$9)</f>
        <v>68.606999999999914</v>
      </c>
      <c r="EG109" s="37">
        <f>EF109-EG91-EG100+EG19*SUMIFS(conditions!$69:$69,conditions!$8:$8,"&lt;="&amp;EG$9,conditions!$9:$9,"&gt;="&amp;EG$9)*SUMIFS(conditions!$72:$72,conditions!$8:$8,"&lt;="&amp;EG$9,conditions!$9:$9,"&gt;="&amp;EG$9)</f>
        <v>68.606999999999914</v>
      </c>
      <c r="EH109" s="37">
        <f>EG109-EH91-EH100+EH19*SUMIFS(conditions!$69:$69,conditions!$8:$8,"&lt;="&amp;EH$9,conditions!$9:$9,"&gt;="&amp;EH$9)*SUMIFS(conditions!$72:$72,conditions!$8:$8,"&lt;="&amp;EH$9,conditions!$9:$9,"&gt;="&amp;EH$9)</f>
        <v>62.369999999999912</v>
      </c>
      <c r="EI109" s="37">
        <f>EH109-EI91-EI100+EI19*SUMIFS(conditions!$69:$69,conditions!$8:$8,"&lt;="&amp;EI$9,conditions!$9:$9,"&gt;="&amp;EI$9)*SUMIFS(conditions!$72:$72,conditions!$8:$8,"&lt;="&amp;EI$9,conditions!$9:$9,"&gt;="&amp;EI$9)</f>
        <v>62.369999999999912</v>
      </c>
      <c r="EJ109" s="37">
        <f>EI109-EJ91-EJ100+EJ19*SUMIFS(conditions!$69:$69,conditions!$8:$8,"&lt;="&amp;EJ$9,conditions!$9:$9,"&gt;="&amp;EJ$9)*SUMIFS(conditions!$72:$72,conditions!$8:$8,"&lt;="&amp;EJ$9,conditions!$9:$9,"&gt;="&amp;EJ$9)</f>
        <v>68.606999999999914</v>
      </c>
      <c r="EK109" s="37">
        <f>EJ109-EK91-EK100+EK19*SUMIFS(conditions!$69:$69,conditions!$8:$8,"&lt;="&amp;EK$9,conditions!$9:$9,"&gt;="&amp;EK$9)*SUMIFS(conditions!$72:$72,conditions!$8:$8,"&lt;="&amp;EK$9,conditions!$9:$9,"&gt;="&amp;EK$9)</f>
        <v>68.606999999999914</v>
      </c>
      <c r="EL109" s="37">
        <f>EK109-EL91-EL100+EL19*SUMIFS(conditions!$69:$69,conditions!$8:$8,"&lt;="&amp;EL$9,conditions!$9:$9,"&gt;="&amp;EL$9)*SUMIFS(conditions!$72:$72,conditions!$8:$8,"&lt;="&amp;EL$9,conditions!$9:$9,"&gt;="&amp;EL$9)</f>
        <v>68.606999999999914</v>
      </c>
      <c r="EM109" s="37">
        <f>EL109-EM91-EM100+EM19*SUMIFS(conditions!$69:$69,conditions!$8:$8,"&lt;="&amp;EM$9,conditions!$9:$9,"&gt;="&amp;EM$9)*SUMIFS(conditions!$72:$72,conditions!$8:$8,"&lt;="&amp;EM$9,conditions!$9:$9,"&gt;="&amp;EM$9)</f>
        <v>68.606999999999914</v>
      </c>
      <c r="EN109" s="37">
        <f>EM109-EN91-EN100+EN19*SUMIFS(conditions!$69:$69,conditions!$8:$8,"&lt;="&amp;EN$9,conditions!$9:$9,"&gt;="&amp;EN$9)*SUMIFS(conditions!$72:$72,conditions!$8:$8,"&lt;="&amp;EN$9,conditions!$9:$9,"&gt;="&amp;EN$9)</f>
        <v>69.854399999999913</v>
      </c>
      <c r="EO109" s="37">
        <f>EN109-EO91-EO100+EO19*SUMIFS(conditions!$69:$69,conditions!$8:$8,"&lt;="&amp;EO$9,conditions!$9:$9,"&gt;="&amp;EO$9)*SUMIFS(conditions!$72:$72,conditions!$8:$8,"&lt;="&amp;EO$9,conditions!$9:$9,"&gt;="&amp;EO$9)</f>
        <v>63.617399999999911</v>
      </c>
      <c r="EP109" s="37">
        <f>EO109-EP91-EP100+EP19*SUMIFS(conditions!$69:$69,conditions!$8:$8,"&lt;="&amp;EP$9,conditions!$9:$9,"&gt;="&amp;EP$9)*SUMIFS(conditions!$72:$72,conditions!$8:$8,"&lt;="&amp;EP$9,conditions!$9:$9,"&gt;="&amp;EP$9)</f>
        <v>63.617399999999911</v>
      </c>
      <c r="EQ109" s="37">
        <f>EP109-EQ91-EQ100+EQ19*SUMIFS(conditions!$69:$69,conditions!$8:$8,"&lt;="&amp;EQ$9,conditions!$9:$9,"&gt;="&amp;EQ$9)*SUMIFS(conditions!$72:$72,conditions!$8:$8,"&lt;="&amp;EQ$9,conditions!$9:$9,"&gt;="&amp;EQ$9)</f>
        <v>71.101799999999912</v>
      </c>
      <c r="ER109" s="37">
        <f>EQ109-ER91-ER100+ER19*SUMIFS(conditions!$69:$69,conditions!$8:$8,"&lt;="&amp;ER$9,conditions!$9:$9,"&gt;="&amp;ER$9)*SUMIFS(conditions!$72:$72,conditions!$8:$8,"&lt;="&amp;ER$9,conditions!$9:$9,"&gt;="&amp;ER$9)</f>
        <v>72.349199999999911</v>
      </c>
      <c r="ES109" s="37">
        <f>ER109-ES91-ES100+ES19*SUMIFS(conditions!$69:$69,conditions!$8:$8,"&lt;="&amp;ES$9,conditions!$9:$9,"&gt;="&amp;ES$9)*SUMIFS(conditions!$72:$72,conditions!$8:$8,"&lt;="&amp;ES$9,conditions!$9:$9,"&gt;="&amp;ES$9)</f>
        <v>73.59659999999991</v>
      </c>
      <c r="ET109" s="37">
        <f>ES109-ET91-ET100+ET19*SUMIFS(conditions!$69:$69,conditions!$8:$8,"&lt;="&amp;ET$9,conditions!$9:$9,"&gt;="&amp;ET$9)*SUMIFS(conditions!$72:$72,conditions!$8:$8,"&lt;="&amp;ET$9,conditions!$9:$9,"&gt;="&amp;ET$9)</f>
        <v>74.843999999999909</v>
      </c>
      <c r="EU109" s="37">
        <f>ET109-EU91-EU100+EU19*SUMIFS(conditions!$69:$69,conditions!$8:$8,"&lt;="&amp;EU$9,conditions!$9:$9,"&gt;="&amp;EU$9)*SUMIFS(conditions!$72:$72,conditions!$8:$8,"&lt;="&amp;EU$9,conditions!$9:$9,"&gt;="&amp;EU$9)</f>
        <v>76.091399999999908</v>
      </c>
      <c r="EV109" s="37">
        <f>EU109-EV91-EV100+EV19*SUMIFS(conditions!$69:$69,conditions!$8:$8,"&lt;="&amp;EV$9,conditions!$9:$9,"&gt;="&amp;EV$9)*SUMIFS(conditions!$72:$72,conditions!$8:$8,"&lt;="&amp;EV$9,conditions!$9:$9,"&gt;="&amp;EV$9)</f>
        <v>69.854399999999913</v>
      </c>
      <c r="EW109" s="37">
        <f>EV109-EW91-EW100+EW19*SUMIFS(conditions!$69:$69,conditions!$8:$8,"&lt;="&amp;EW$9,conditions!$9:$9,"&gt;="&amp;EW$9)*SUMIFS(conditions!$72:$72,conditions!$8:$8,"&lt;="&amp;EW$9,conditions!$9:$9,"&gt;="&amp;EW$9)</f>
        <v>69.854399999999913</v>
      </c>
      <c r="EX109" s="37">
        <f>EW109-EX91-EX100+EX19*SUMIFS(conditions!$69:$69,conditions!$8:$8,"&lt;="&amp;EX$9,conditions!$9:$9,"&gt;="&amp;EX$9)*SUMIFS(conditions!$72:$72,conditions!$8:$8,"&lt;="&amp;EX$9,conditions!$9:$9,"&gt;="&amp;EX$9)</f>
        <v>77.338799999999907</v>
      </c>
      <c r="EY109" s="37">
        <f>EX109-EY91-EY100+EY19*SUMIFS(conditions!$69:$69,conditions!$8:$8,"&lt;="&amp;EY$9,conditions!$9:$9,"&gt;="&amp;EY$9)*SUMIFS(conditions!$72:$72,conditions!$8:$8,"&lt;="&amp;EY$9,conditions!$9:$9,"&gt;="&amp;EY$9)</f>
        <v>78.586199999999906</v>
      </c>
      <c r="EZ109" s="37">
        <f>EY109-EZ91-EZ100+EZ19*SUMIFS(conditions!$69:$69,conditions!$8:$8,"&lt;="&amp;EZ$9,conditions!$9:$9,"&gt;="&amp;EZ$9)*SUMIFS(conditions!$72:$72,conditions!$8:$8,"&lt;="&amp;EZ$9,conditions!$9:$9,"&gt;="&amp;EZ$9)</f>
        <v>79.833599999999905</v>
      </c>
      <c r="FA109" s="37">
        <f>EZ109-FA91-FA100+FA19*SUMIFS(conditions!$69:$69,conditions!$8:$8,"&lt;="&amp;FA$9,conditions!$9:$9,"&gt;="&amp;FA$9)*SUMIFS(conditions!$72:$72,conditions!$8:$8,"&lt;="&amp;FA$9,conditions!$9:$9,"&gt;="&amp;FA$9)</f>
        <v>81.080999999999904</v>
      </c>
      <c r="FB109" s="37">
        <f>FA109-FB91-FB100+FB19*SUMIFS(conditions!$69:$69,conditions!$8:$8,"&lt;="&amp;FB$9,conditions!$9:$9,"&gt;="&amp;FB$9)*SUMIFS(conditions!$72:$72,conditions!$8:$8,"&lt;="&amp;FB$9,conditions!$9:$9,"&gt;="&amp;FB$9)</f>
        <v>82.328399999999903</v>
      </c>
      <c r="FC109" s="37">
        <f>FB109-FC91-FC100+FC19*SUMIFS(conditions!$69:$69,conditions!$8:$8,"&lt;="&amp;FC$9,conditions!$9:$9,"&gt;="&amp;FC$9)*SUMIFS(conditions!$72:$72,conditions!$8:$8,"&lt;="&amp;FC$9,conditions!$9:$9,"&gt;="&amp;FC$9)</f>
        <v>74.843999999999909</v>
      </c>
      <c r="FD109" s="37">
        <f>FC109-FD91-FD100+FD19*SUMIFS(conditions!$69:$69,conditions!$8:$8,"&lt;="&amp;FD$9,conditions!$9:$9,"&gt;="&amp;FD$9)*SUMIFS(conditions!$72:$72,conditions!$8:$8,"&lt;="&amp;FD$9,conditions!$9:$9,"&gt;="&amp;FD$9)</f>
        <v>74.843999999999909</v>
      </c>
      <c r="FE109" s="37">
        <f>FD109-FE91-FE100+FE19*SUMIFS(conditions!$69:$69,conditions!$8:$8,"&lt;="&amp;FE$9,conditions!$9:$9,"&gt;="&amp;FE$9)*SUMIFS(conditions!$72:$72,conditions!$8:$8,"&lt;="&amp;FE$9,conditions!$9:$9,"&gt;="&amp;FE$9)</f>
        <v>82.328399999999903</v>
      </c>
      <c r="FF109" s="37">
        <f>FE109-FF91-FF100+FF19*SUMIFS(conditions!$69:$69,conditions!$8:$8,"&lt;="&amp;FF$9,conditions!$9:$9,"&gt;="&amp;FF$9)*SUMIFS(conditions!$72:$72,conditions!$8:$8,"&lt;="&amp;FF$9,conditions!$9:$9,"&gt;="&amp;FF$9)</f>
        <v>82.328399999999903</v>
      </c>
      <c r="FG109" s="37">
        <f>FF109-FG91-FG100+FG19*SUMIFS(conditions!$69:$69,conditions!$8:$8,"&lt;="&amp;FG$9,conditions!$9:$9,"&gt;="&amp;FG$9)*SUMIFS(conditions!$72:$72,conditions!$8:$8,"&lt;="&amp;FG$9,conditions!$9:$9,"&gt;="&amp;FG$9)</f>
        <v>82.328399999999903</v>
      </c>
      <c r="FH109" s="37">
        <f>FG109-FH91-FH100+FH19*SUMIFS(conditions!$69:$69,conditions!$8:$8,"&lt;="&amp;FH$9,conditions!$9:$9,"&gt;="&amp;FH$9)*SUMIFS(conditions!$72:$72,conditions!$8:$8,"&lt;="&amp;FH$9,conditions!$9:$9,"&gt;="&amp;FH$9)</f>
        <v>82.328399999999903</v>
      </c>
      <c r="FI109" s="37">
        <f>FH109-FI91-FI100+FI19*SUMIFS(conditions!$69:$69,conditions!$8:$8,"&lt;="&amp;FI$9,conditions!$9:$9,"&gt;="&amp;FI$9)*SUMIFS(conditions!$72:$72,conditions!$8:$8,"&lt;="&amp;FI$9,conditions!$9:$9,"&gt;="&amp;FI$9)</f>
        <v>82.328399999999903</v>
      </c>
      <c r="FJ109" s="37">
        <f>FI109-FJ91-FJ100+FJ19*SUMIFS(conditions!$69:$69,conditions!$8:$8,"&lt;="&amp;FJ$9,conditions!$9:$9,"&gt;="&amp;FJ$9)*SUMIFS(conditions!$72:$72,conditions!$8:$8,"&lt;="&amp;FJ$9,conditions!$9:$9,"&gt;="&amp;FJ$9)</f>
        <v>74.843999999999909</v>
      </c>
      <c r="FK109" s="37">
        <f>FJ109-FK91-FK100+FK19*SUMIFS(conditions!$69:$69,conditions!$8:$8,"&lt;="&amp;FK$9,conditions!$9:$9,"&gt;="&amp;FK$9)*SUMIFS(conditions!$72:$72,conditions!$8:$8,"&lt;="&amp;FK$9,conditions!$9:$9,"&gt;="&amp;FK$9)</f>
        <v>74.843999999999909</v>
      </c>
      <c r="FL109" s="37">
        <f>FK109-FL91-FL100+FL19*SUMIFS(conditions!$69:$69,conditions!$8:$8,"&lt;="&amp;FL$9,conditions!$9:$9,"&gt;="&amp;FL$9)*SUMIFS(conditions!$72:$72,conditions!$8:$8,"&lt;="&amp;FL$9,conditions!$9:$9,"&gt;="&amp;FL$9)</f>
        <v>82.328399999999903</v>
      </c>
      <c r="FM109" s="37">
        <f>FL109-FM91-FM100+FM19*SUMIFS(conditions!$69:$69,conditions!$8:$8,"&lt;="&amp;FM$9,conditions!$9:$9,"&gt;="&amp;FM$9)*SUMIFS(conditions!$72:$72,conditions!$8:$8,"&lt;="&amp;FM$9,conditions!$9:$9,"&gt;="&amp;FM$9)</f>
        <v>82.328399999999903</v>
      </c>
      <c r="FN109" s="37">
        <f>FM109-FN91-FN100+FN19*SUMIFS(conditions!$69:$69,conditions!$8:$8,"&lt;="&amp;FN$9,conditions!$9:$9,"&gt;="&amp;FN$9)*SUMIFS(conditions!$72:$72,conditions!$8:$8,"&lt;="&amp;FN$9,conditions!$9:$9,"&gt;="&amp;FN$9)</f>
        <v>82.328399999999903</v>
      </c>
      <c r="FO109" s="37">
        <f>FN109-FO91-FO100+FO19*SUMIFS(conditions!$69:$69,conditions!$8:$8,"&lt;="&amp;FO$9,conditions!$9:$9,"&gt;="&amp;FO$9)*SUMIFS(conditions!$72:$72,conditions!$8:$8,"&lt;="&amp;FO$9,conditions!$9:$9,"&gt;="&amp;FO$9)</f>
        <v>82.328399999999903</v>
      </c>
      <c r="FP109" s="37">
        <f>FO109-FP91-FP100+FP19*SUMIFS(conditions!$69:$69,conditions!$8:$8,"&lt;="&amp;FP$9,conditions!$9:$9,"&gt;="&amp;FP$9)*SUMIFS(conditions!$72:$72,conditions!$8:$8,"&lt;="&amp;FP$9,conditions!$9:$9,"&gt;="&amp;FP$9)</f>
        <v>82.328399999999903</v>
      </c>
      <c r="FQ109" s="37">
        <f>FP109-FQ91-FQ100+FQ19*SUMIFS(conditions!$69:$69,conditions!$8:$8,"&lt;="&amp;FQ$9,conditions!$9:$9,"&gt;="&amp;FQ$9)*SUMIFS(conditions!$72:$72,conditions!$8:$8,"&lt;="&amp;FQ$9,conditions!$9:$9,"&gt;="&amp;FQ$9)</f>
        <v>74.843999999999909</v>
      </c>
      <c r="FR109" s="37">
        <f>FQ109-FR91-FR100+FR19*SUMIFS(conditions!$69:$69,conditions!$8:$8,"&lt;="&amp;FR$9,conditions!$9:$9,"&gt;="&amp;FR$9)*SUMIFS(conditions!$72:$72,conditions!$8:$8,"&lt;="&amp;FR$9,conditions!$9:$9,"&gt;="&amp;FR$9)</f>
        <v>74.843999999999909</v>
      </c>
      <c r="FS109" s="37">
        <f>FR109-FS91-FS100+FS19*SUMIFS(conditions!$69:$69,conditions!$8:$8,"&lt;="&amp;FS$9,conditions!$9:$9,"&gt;="&amp;FS$9)*SUMIFS(conditions!$72:$72,conditions!$8:$8,"&lt;="&amp;FS$9,conditions!$9:$9,"&gt;="&amp;FS$9)</f>
        <v>82.702619999999911</v>
      </c>
      <c r="FT109" s="37">
        <f>FS109-FT91-FT100+FT19*SUMIFS(conditions!$69:$69,conditions!$8:$8,"&lt;="&amp;FT$9,conditions!$9:$9,"&gt;="&amp;FT$9)*SUMIFS(conditions!$72:$72,conditions!$8:$8,"&lt;="&amp;FT$9,conditions!$9:$9,"&gt;="&amp;FT$9)</f>
        <v>83.076839999999919</v>
      </c>
      <c r="FU109" s="37">
        <f>FT109-FU91-FU100+FU19*SUMIFS(conditions!$69:$69,conditions!$8:$8,"&lt;="&amp;FU$9,conditions!$9:$9,"&gt;="&amp;FU$9)*SUMIFS(conditions!$72:$72,conditions!$8:$8,"&lt;="&amp;FU$9,conditions!$9:$9,"&gt;="&amp;FU$9)</f>
        <v>83.451059999999927</v>
      </c>
      <c r="FV109" s="37">
        <f>FU109-FV91-FV100+FV19*SUMIFS(conditions!$69:$69,conditions!$8:$8,"&lt;="&amp;FV$9,conditions!$9:$9,"&gt;="&amp;FV$9)*SUMIFS(conditions!$72:$72,conditions!$8:$8,"&lt;="&amp;FV$9,conditions!$9:$9,"&gt;="&amp;FV$9)</f>
        <v>83.825279999999935</v>
      </c>
      <c r="FW109" s="37">
        <f>FV109-FW91-FW100+FW19*SUMIFS(conditions!$69:$69,conditions!$8:$8,"&lt;="&amp;FW$9,conditions!$9:$9,"&gt;="&amp;FW$9)*SUMIFS(conditions!$72:$72,conditions!$8:$8,"&lt;="&amp;FW$9,conditions!$9:$9,"&gt;="&amp;FW$9)</f>
        <v>84.199499999999944</v>
      </c>
      <c r="FX109" s="37">
        <f>FW109-FX91-FX100+FX19*SUMIFS(conditions!$69:$69,conditions!$8:$8,"&lt;="&amp;FX$9,conditions!$9:$9,"&gt;="&amp;FX$9)*SUMIFS(conditions!$72:$72,conditions!$8:$8,"&lt;="&amp;FX$9,conditions!$9:$9,"&gt;="&amp;FX$9)</f>
        <v>76.71509999999995</v>
      </c>
      <c r="FY109" s="37">
        <f>FX109-FY91-FY100+FY19*SUMIFS(conditions!$69:$69,conditions!$8:$8,"&lt;="&amp;FY$9,conditions!$9:$9,"&gt;="&amp;FY$9)*SUMIFS(conditions!$72:$72,conditions!$8:$8,"&lt;="&amp;FY$9,conditions!$9:$9,"&gt;="&amp;FY$9)</f>
        <v>76.71509999999995</v>
      </c>
      <c r="FZ109" s="37">
        <f>FY109-FZ91-FZ100+FZ19*SUMIFS(conditions!$69:$69,conditions!$8:$8,"&lt;="&amp;FZ$9,conditions!$9:$9,"&gt;="&amp;FZ$9)*SUMIFS(conditions!$72:$72,conditions!$8:$8,"&lt;="&amp;FZ$9,conditions!$9:$9,"&gt;="&amp;FZ$9)</f>
        <v>84.573719999999952</v>
      </c>
      <c r="GA109" s="37">
        <f>FZ109-GA91-GA100+GA19*SUMIFS(conditions!$69:$69,conditions!$8:$8,"&lt;="&amp;GA$9,conditions!$9:$9,"&gt;="&amp;GA$9)*SUMIFS(conditions!$72:$72,conditions!$8:$8,"&lt;="&amp;GA$9,conditions!$9:$9,"&gt;="&amp;GA$9)</f>
        <v>84.94793999999996</v>
      </c>
      <c r="GB109" s="37">
        <f>GA109-GB91-GB100+GB19*SUMIFS(conditions!$69:$69,conditions!$8:$8,"&lt;="&amp;GB$9,conditions!$9:$9,"&gt;="&amp;GB$9)*SUMIFS(conditions!$72:$72,conditions!$8:$8,"&lt;="&amp;GB$9,conditions!$9:$9,"&gt;="&amp;GB$9)</f>
        <v>85.322159999999968</v>
      </c>
      <c r="GC109" s="37">
        <f>GB109-GC91-GC100+GC19*SUMIFS(conditions!$69:$69,conditions!$8:$8,"&lt;="&amp;GC$9,conditions!$9:$9,"&gt;="&amp;GC$9)*SUMIFS(conditions!$72:$72,conditions!$8:$8,"&lt;="&amp;GC$9,conditions!$9:$9,"&gt;="&amp;GC$9)</f>
        <v>85.696379999999976</v>
      </c>
      <c r="GD109" s="37">
        <f>GC109-GD91-GD100+GD19*SUMIFS(conditions!$69:$69,conditions!$8:$8,"&lt;="&amp;GD$9,conditions!$9:$9,"&gt;="&amp;GD$9)*SUMIFS(conditions!$72:$72,conditions!$8:$8,"&lt;="&amp;GD$9,conditions!$9:$9,"&gt;="&amp;GD$9)</f>
        <v>86.070599999999985</v>
      </c>
      <c r="GE109" s="37">
        <f>GD109-GE91-GE100+GE19*SUMIFS(conditions!$69:$69,conditions!$8:$8,"&lt;="&amp;GE$9,conditions!$9:$9,"&gt;="&amp;GE$9)*SUMIFS(conditions!$72:$72,conditions!$8:$8,"&lt;="&amp;GE$9,conditions!$9:$9,"&gt;="&amp;GE$9)</f>
        <v>78.586199999999991</v>
      </c>
      <c r="GF109" s="37">
        <f>GE109-GF91-GF100+GF19*SUMIFS(conditions!$69:$69,conditions!$8:$8,"&lt;="&amp;GF$9,conditions!$9:$9,"&gt;="&amp;GF$9)*SUMIFS(conditions!$72:$72,conditions!$8:$8,"&lt;="&amp;GF$9,conditions!$9:$9,"&gt;="&amp;GF$9)</f>
        <v>78.586199999999991</v>
      </c>
      <c r="GG109" s="37">
        <f>GF109-GG91-GG100+GG19*SUMIFS(conditions!$69:$69,conditions!$8:$8,"&lt;="&amp;GG$9,conditions!$9:$9,"&gt;="&amp;GG$9)*SUMIFS(conditions!$72:$72,conditions!$8:$8,"&lt;="&amp;GG$9,conditions!$9:$9,"&gt;="&amp;GG$9)</f>
        <v>86.444819999999993</v>
      </c>
      <c r="GH109" s="37">
        <f>GG109-GH91-GH100+GH19*SUMIFS(conditions!$69:$69,conditions!$8:$8,"&lt;="&amp;GH$9,conditions!$9:$9,"&gt;="&amp;GH$9)*SUMIFS(conditions!$72:$72,conditions!$8:$8,"&lt;="&amp;GH$9,conditions!$9:$9,"&gt;="&amp;GH$9)</f>
        <v>86.444819999999993</v>
      </c>
      <c r="GI109" s="37">
        <f>GH109-GI91-GI100+GI19*SUMIFS(conditions!$69:$69,conditions!$8:$8,"&lt;="&amp;GI$9,conditions!$9:$9,"&gt;="&amp;GI$9)*SUMIFS(conditions!$72:$72,conditions!$8:$8,"&lt;="&amp;GI$9,conditions!$9:$9,"&gt;="&amp;GI$9)</f>
        <v>86.444819999999993</v>
      </c>
      <c r="GJ109" s="37">
        <f>GI109-GJ91-GJ100+GJ19*SUMIFS(conditions!$69:$69,conditions!$8:$8,"&lt;="&amp;GJ$9,conditions!$9:$9,"&gt;="&amp;GJ$9)*SUMIFS(conditions!$72:$72,conditions!$8:$8,"&lt;="&amp;GJ$9,conditions!$9:$9,"&gt;="&amp;GJ$9)</f>
        <v>86.444819999999993</v>
      </c>
      <c r="GK109" s="37">
        <f>GJ109-GK91-GK100+GK19*SUMIFS(conditions!$69:$69,conditions!$8:$8,"&lt;="&amp;GK$9,conditions!$9:$9,"&gt;="&amp;GK$9)*SUMIFS(conditions!$72:$72,conditions!$8:$8,"&lt;="&amp;GK$9,conditions!$9:$9,"&gt;="&amp;GK$9)</f>
        <v>86.444819999999993</v>
      </c>
      <c r="GL109" s="37">
        <f>GK109-GL91-GL100+GL19*SUMIFS(conditions!$69:$69,conditions!$8:$8,"&lt;="&amp;GL$9,conditions!$9:$9,"&gt;="&amp;GL$9)*SUMIFS(conditions!$72:$72,conditions!$8:$8,"&lt;="&amp;GL$9,conditions!$9:$9,"&gt;="&amp;GL$9)</f>
        <v>78.586199999999991</v>
      </c>
      <c r="GM109" s="37">
        <f>GL109-GM91-GM100+GM19*SUMIFS(conditions!$69:$69,conditions!$8:$8,"&lt;="&amp;GM$9,conditions!$9:$9,"&gt;="&amp;GM$9)*SUMIFS(conditions!$72:$72,conditions!$8:$8,"&lt;="&amp;GM$9,conditions!$9:$9,"&gt;="&amp;GM$9)</f>
        <v>78.586199999999991</v>
      </c>
      <c r="GN109" s="37">
        <f>GM109-GN91-GN100+GN19*SUMIFS(conditions!$69:$69,conditions!$8:$8,"&lt;="&amp;GN$9,conditions!$9:$9,"&gt;="&amp;GN$9)*SUMIFS(conditions!$72:$72,conditions!$8:$8,"&lt;="&amp;GN$9,conditions!$9:$9,"&gt;="&amp;GN$9)</f>
        <v>86.444819999999993</v>
      </c>
      <c r="GO109" s="37">
        <f>GN109-GO91-GO100+GO19*SUMIFS(conditions!$69:$69,conditions!$8:$8,"&lt;="&amp;GO$9,conditions!$9:$9,"&gt;="&amp;GO$9)*SUMIFS(conditions!$72:$72,conditions!$8:$8,"&lt;="&amp;GO$9,conditions!$9:$9,"&gt;="&amp;GO$9)</f>
        <v>86.444819999999993</v>
      </c>
      <c r="GP109" s="37">
        <f>GO109-GP91-GP100+GP19*SUMIFS(conditions!$69:$69,conditions!$8:$8,"&lt;="&amp;GP$9,conditions!$9:$9,"&gt;="&amp;GP$9)*SUMIFS(conditions!$72:$72,conditions!$8:$8,"&lt;="&amp;GP$9,conditions!$9:$9,"&gt;="&amp;GP$9)</f>
        <v>86.444819999999993</v>
      </c>
      <c r="GQ109" s="37">
        <f>GP109-GQ91-GQ100+GQ19*SUMIFS(conditions!$69:$69,conditions!$8:$8,"&lt;="&amp;GQ$9,conditions!$9:$9,"&gt;="&amp;GQ$9)*SUMIFS(conditions!$72:$72,conditions!$8:$8,"&lt;="&amp;GQ$9,conditions!$9:$9,"&gt;="&amp;GQ$9)</f>
        <v>86.444819999999993</v>
      </c>
      <c r="GR109" s="37">
        <f>GQ109-GR91-GR100+GR19*SUMIFS(conditions!$69:$69,conditions!$8:$8,"&lt;="&amp;GR$9,conditions!$9:$9,"&gt;="&amp;GR$9)*SUMIFS(conditions!$72:$72,conditions!$8:$8,"&lt;="&amp;GR$9,conditions!$9:$9,"&gt;="&amp;GR$9)</f>
        <v>86.444819999999993</v>
      </c>
      <c r="GS109" s="37">
        <f>GR109-GS91-GS100+GS19*SUMIFS(conditions!$69:$69,conditions!$8:$8,"&lt;="&amp;GS$9,conditions!$9:$9,"&gt;="&amp;GS$9)*SUMIFS(conditions!$72:$72,conditions!$8:$8,"&lt;="&amp;GS$9,conditions!$9:$9,"&gt;="&amp;GS$9)</f>
        <v>78.586199999999991</v>
      </c>
      <c r="GT109" s="37">
        <f>GS109-GT91-GT100+GT19*SUMIFS(conditions!$69:$69,conditions!$8:$8,"&lt;="&amp;GT$9,conditions!$9:$9,"&gt;="&amp;GT$9)*SUMIFS(conditions!$72:$72,conditions!$8:$8,"&lt;="&amp;GT$9,conditions!$9:$9,"&gt;="&amp;GT$9)</f>
        <v>78.586199999999991</v>
      </c>
      <c r="GU109" s="37">
        <f>GT109-GU91-GU100+GU19*SUMIFS(conditions!$69:$69,conditions!$8:$8,"&lt;="&amp;GU$9,conditions!$9:$9,"&gt;="&amp;GU$9)*SUMIFS(conditions!$72:$72,conditions!$8:$8,"&lt;="&amp;GU$9,conditions!$9:$9,"&gt;="&amp;GU$9)</f>
        <v>86.444819999999993</v>
      </c>
      <c r="GV109" s="37">
        <f>GU109-GV91-GV100+GV19*SUMIFS(conditions!$69:$69,conditions!$8:$8,"&lt;="&amp;GV$9,conditions!$9:$9,"&gt;="&amp;GV$9)*SUMIFS(conditions!$72:$72,conditions!$8:$8,"&lt;="&amp;GV$9,conditions!$9:$9,"&gt;="&amp;GV$9)</f>
        <v>86.444819999999993</v>
      </c>
      <c r="GW109" s="37">
        <f>GV109-GW91-GW100+GW19*SUMIFS(conditions!$69:$69,conditions!$8:$8,"&lt;="&amp;GW$9,conditions!$9:$9,"&gt;="&amp;GW$9)*SUMIFS(conditions!$72:$72,conditions!$8:$8,"&lt;="&amp;GW$9,conditions!$9:$9,"&gt;="&amp;GW$9)</f>
        <v>87.296170499999988</v>
      </c>
      <c r="GX109" s="37">
        <f>GW109-GX91-GX100+GX19*SUMIFS(conditions!$69:$69,conditions!$8:$8,"&lt;="&amp;GX$9,conditions!$9:$9,"&gt;="&amp;GX$9)*SUMIFS(conditions!$72:$72,conditions!$8:$8,"&lt;="&amp;GX$9,conditions!$9:$9,"&gt;="&amp;GX$9)</f>
        <v>88.147520999999983</v>
      </c>
      <c r="GY109" s="37">
        <f>GX109-GY91-GY100+GY19*SUMIFS(conditions!$69:$69,conditions!$8:$8,"&lt;="&amp;GY$9,conditions!$9:$9,"&gt;="&amp;GY$9)*SUMIFS(conditions!$72:$72,conditions!$8:$8,"&lt;="&amp;GY$9,conditions!$9:$9,"&gt;="&amp;GY$9)</f>
        <v>88.998871499999979</v>
      </c>
      <c r="GZ109" s="37">
        <f>GY109-GZ91-GZ100+GZ19*SUMIFS(conditions!$69:$69,conditions!$8:$8,"&lt;="&amp;GZ$9,conditions!$9:$9,"&gt;="&amp;GZ$9)*SUMIFS(conditions!$72:$72,conditions!$8:$8,"&lt;="&amp;GZ$9,conditions!$9:$9,"&gt;="&amp;GZ$9)</f>
        <v>81.140251499999977</v>
      </c>
      <c r="HA109" s="37">
        <f>GZ109-HA91-HA100+HA19*SUMIFS(conditions!$69:$69,conditions!$8:$8,"&lt;="&amp;HA$9,conditions!$9:$9,"&gt;="&amp;HA$9)*SUMIFS(conditions!$72:$72,conditions!$8:$8,"&lt;="&amp;HA$9,conditions!$9:$9,"&gt;="&amp;HA$9)</f>
        <v>81.140251499999977</v>
      </c>
      <c r="HB109" s="37">
        <f>HA109-HB91-HB100+HB19*SUMIFS(conditions!$69:$69,conditions!$8:$8,"&lt;="&amp;HB$9,conditions!$9:$9,"&gt;="&amp;HB$9)*SUMIFS(conditions!$72:$72,conditions!$8:$8,"&lt;="&amp;HB$9,conditions!$9:$9,"&gt;="&amp;HB$9)</f>
        <v>89.850221999999974</v>
      </c>
      <c r="HC109" s="37">
        <f>HB109-HC91-HC100+HC19*SUMIFS(conditions!$69:$69,conditions!$8:$8,"&lt;="&amp;HC$9,conditions!$9:$9,"&gt;="&amp;HC$9)*SUMIFS(conditions!$72:$72,conditions!$8:$8,"&lt;="&amp;HC$9,conditions!$9:$9,"&gt;="&amp;HC$9)</f>
        <v>90.701572499999969</v>
      </c>
      <c r="HD109" s="37">
        <f>HC109-HD91-HD100+HD19*SUMIFS(conditions!$69:$69,conditions!$8:$8,"&lt;="&amp;HD$9,conditions!$9:$9,"&gt;="&amp;HD$9)*SUMIFS(conditions!$72:$72,conditions!$8:$8,"&lt;="&amp;HD$9,conditions!$9:$9,"&gt;="&amp;HD$9)</f>
        <v>91.552922999999964</v>
      </c>
      <c r="HE109" s="37">
        <f>HD109-HE91-HE100+HE19*SUMIFS(conditions!$69:$69,conditions!$8:$8,"&lt;="&amp;HE$9,conditions!$9:$9,"&gt;="&amp;HE$9)*SUMIFS(conditions!$72:$72,conditions!$8:$8,"&lt;="&amp;HE$9,conditions!$9:$9,"&gt;="&amp;HE$9)</f>
        <v>92.40427349999996</v>
      </c>
      <c r="HF109" s="37">
        <f>HE109-HF91-HF100+HF19*SUMIFS(conditions!$69:$69,conditions!$8:$8,"&lt;="&amp;HF$9,conditions!$9:$9,"&gt;="&amp;HF$9)*SUMIFS(conditions!$72:$72,conditions!$8:$8,"&lt;="&amp;HF$9,conditions!$9:$9,"&gt;="&amp;HF$9)</f>
        <v>93.255623999999955</v>
      </c>
      <c r="HG109" s="37">
        <f>HF109-HG91-HG100+HG19*SUMIFS(conditions!$69:$69,conditions!$8:$8,"&lt;="&amp;HG$9,conditions!$9:$9,"&gt;="&amp;HG$9)*SUMIFS(conditions!$72:$72,conditions!$8:$8,"&lt;="&amp;HG$9,conditions!$9:$9,"&gt;="&amp;HG$9)</f>
        <v>85.397003999999953</v>
      </c>
      <c r="HH109" s="37">
        <f>HG109-HH91-HH100+HH19*SUMIFS(conditions!$69:$69,conditions!$8:$8,"&lt;="&amp;HH$9,conditions!$9:$9,"&gt;="&amp;HH$9)*SUMIFS(conditions!$72:$72,conditions!$8:$8,"&lt;="&amp;HH$9,conditions!$9:$9,"&gt;="&amp;HH$9)</f>
        <v>85.397003999999953</v>
      </c>
      <c r="HI109" s="37">
        <f>HH109-HI91-HI100+HI19*SUMIFS(conditions!$69:$69,conditions!$8:$8,"&lt;="&amp;HI$9,conditions!$9:$9,"&gt;="&amp;HI$9)*SUMIFS(conditions!$72:$72,conditions!$8:$8,"&lt;="&amp;HI$9,conditions!$9:$9,"&gt;="&amp;HI$9)</f>
        <v>94.10697449999995</v>
      </c>
      <c r="HJ109" s="37">
        <f>HI109-HJ91-HJ100+HJ19*SUMIFS(conditions!$69:$69,conditions!$8:$8,"&lt;="&amp;HJ$9,conditions!$9:$9,"&gt;="&amp;HJ$9)*SUMIFS(conditions!$72:$72,conditions!$8:$8,"&lt;="&amp;HJ$9,conditions!$9:$9,"&gt;="&amp;HJ$9)</f>
        <v>94.958324999999945</v>
      </c>
      <c r="HK109" s="37">
        <f>HJ109-HK91-HK100+HK19*SUMIFS(conditions!$69:$69,conditions!$8:$8,"&lt;="&amp;HK$9,conditions!$9:$9,"&gt;="&amp;HK$9)*SUMIFS(conditions!$72:$72,conditions!$8:$8,"&lt;="&amp;HK$9,conditions!$9:$9,"&gt;="&amp;HK$9)</f>
        <v>95.80967549999994</v>
      </c>
      <c r="HL109" s="37">
        <f>HK109-HL91-HL100+HL19*SUMIFS(conditions!$69:$69,conditions!$8:$8,"&lt;="&amp;HL$9,conditions!$9:$9,"&gt;="&amp;HL$9)*SUMIFS(conditions!$72:$72,conditions!$8:$8,"&lt;="&amp;HL$9,conditions!$9:$9,"&gt;="&amp;HL$9)</f>
        <v>95.80967549999994</v>
      </c>
      <c r="HM109" s="37">
        <f>HL109-HM91-HM100+HM19*SUMIFS(conditions!$69:$69,conditions!$8:$8,"&lt;="&amp;HM$9,conditions!$9:$9,"&gt;="&amp;HM$9)*SUMIFS(conditions!$72:$72,conditions!$8:$8,"&lt;="&amp;HM$9,conditions!$9:$9,"&gt;="&amp;HM$9)</f>
        <v>95.80967549999994</v>
      </c>
      <c r="HN109" s="37">
        <f>HM109-HN91-HN100+HN19*SUMIFS(conditions!$69:$69,conditions!$8:$8,"&lt;="&amp;HN$9,conditions!$9:$9,"&gt;="&amp;HN$9)*SUMIFS(conditions!$72:$72,conditions!$8:$8,"&lt;="&amp;HN$9,conditions!$9:$9,"&gt;="&amp;HN$9)</f>
        <v>87.099704999999943</v>
      </c>
      <c r="HO109" s="37">
        <f>HN109-HO91-HO100+HO19*SUMIFS(conditions!$69:$69,conditions!$8:$8,"&lt;="&amp;HO$9,conditions!$9:$9,"&gt;="&amp;HO$9)*SUMIFS(conditions!$72:$72,conditions!$8:$8,"&lt;="&amp;HO$9,conditions!$9:$9,"&gt;="&amp;HO$9)</f>
        <v>87.099704999999943</v>
      </c>
      <c r="HP109" s="37">
        <f>HO109-HP91-HP100+HP19*SUMIFS(conditions!$69:$69,conditions!$8:$8,"&lt;="&amp;HP$9,conditions!$9:$9,"&gt;="&amp;HP$9)*SUMIFS(conditions!$72:$72,conditions!$8:$8,"&lt;="&amp;HP$9,conditions!$9:$9,"&gt;="&amp;HP$9)</f>
        <v>95.80967549999994</v>
      </c>
      <c r="HQ109" s="37">
        <f>HP109-HQ91-HQ100+HQ19*SUMIFS(conditions!$69:$69,conditions!$8:$8,"&lt;="&amp;HQ$9,conditions!$9:$9,"&gt;="&amp;HQ$9)*SUMIFS(conditions!$72:$72,conditions!$8:$8,"&lt;="&amp;HQ$9,conditions!$9:$9,"&gt;="&amp;HQ$9)</f>
        <v>95.80967549999994</v>
      </c>
      <c r="HR109" s="37">
        <f>HQ109-HR91-HR100+HR19*SUMIFS(conditions!$69:$69,conditions!$8:$8,"&lt;="&amp;HR$9,conditions!$9:$9,"&gt;="&amp;HR$9)*SUMIFS(conditions!$72:$72,conditions!$8:$8,"&lt;="&amp;HR$9,conditions!$9:$9,"&gt;="&amp;HR$9)</f>
        <v>95.80967549999994</v>
      </c>
      <c r="HS109" s="37">
        <f>HR109-HS91-HS100+HS19*SUMIFS(conditions!$69:$69,conditions!$8:$8,"&lt;="&amp;HS$9,conditions!$9:$9,"&gt;="&amp;HS$9)*SUMIFS(conditions!$72:$72,conditions!$8:$8,"&lt;="&amp;HS$9,conditions!$9:$9,"&gt;="&amp;HS$9)</f>
        <v>95.80967549999994</v>
      </c>
      <c r="HT109" s="37">
        <f>HS109-HT91-HT100+HT19*SUMIFS(conditions!$69:$69,conditions!$8:$8,"&lt;="&amp;HT$9,conditions!$9:$9,"&gt;="&amp;HT$9)*SUMIFS(conditions!$72:$72,conditions!$8:$8,"&lt;="&amp;HT$9,conditions!$9:$9,"&gt;="&amp;HT$9)</f>
        <v>95.80967549999994</v>
      </c>
      <c r="HU109" s="37">
        <f>HT109-HU91-HU100+HU19*SUMIFS(conditions!$69:$69,conditions!$8:$8,"&lt;="&amp;HU$9,conditions!$9:$9,"&gt;="&amp;HU$9)*SUMIFS(conditions!$72:$72,conditions!$8:$8,"&lt;="&amp;HU$9,conditions!$9:$9,"&gt;="&amp;HU$9)</f>
        <v>87.099704999999943</v>
      </c>
      <c r="HV109" s="37">
        <f>HU109-HV91-HV100+HV19*SUMIFS(conditions!$69:$69,conditions!$8:$8,"&lt;="&amp;HV$9,conditions!$9:$9,"&gt;="&amp;HV$9)*SUMIFS(conditions!$72:$72,conditions!$8:$8,"&lt;="&amp;HV$9,conditions!$9:$9,"&gt;="&amp;HV$9)</f>
        <v>87.099704999999943</v>
      </c>
      <c r="HW109" s="37">
        <f>HV109-HW91-HW100+HW19*SUMIFS(conditions!$69:$69,conditions!$8:$8,"&lt;="&amp;HW$9,conditions!$9:$9,"&gt;="&amp;HW$9)*SUMIFS(conditions!$72:$72,conditions!$8:$8,"&lt;="&amp;HW$9,conditions!$9:$9,"&gt;="&amp;HW$9)</f>
        <v>95.80967549999994</v>
      </c>
      <c r="HX109" s="37">
        <f>HW109-HX91-HX100+HX19*SUMIFS(conditions!$69:$69,conditions!$8:$8,"&lt;="&amp;HX$9,conditions!$9:$9,"&gt;="&amp;HX$9)*SUMIFS(conditions!$72:$72,conditions!$8:$8,"&lt;="&amp;HX$9,conditions!$9:$9,"&gt;="&amp;HX$9)</f>
        <v>95.80967549999994</v>
      </c>
      <c r="HY109" s="37">
        <f>HX109-HY91-HY100+HY19*SUMIFS(conditions!$69:$69,conditions!$8:$8,"&lt;="&amp;HY$9,conditions!$9:$9,"&gt;="&amp;HY$9)*SUMIFS(conditions!$72:$72,conditions!$8:$8,"&lt;="&amp;HY$9,conditions!$9:$9,"&gt;="&amp;HY$9)</f>
        <v>95.80967549999994</v>
      </c>
      <c r="HZ109" s="37">
        <f>HY109-HZ91-HZ100+HZ19*SUMIFS(conditions!$69:$69,conditions!$8:$8,"&lt;="&amp;HZ$9,conditions!$9:$9,"&gt;="&amp;HZ$9)*SUMIFS(conditions!$72:$72,conditions!$8:$8,"&lt;="&amp;HZ$9,conditions!$9:$9,"&gt;="&amp;HZ$9)</f>
        <v>95.80967549999994</v>
      </c>
      <c r="IA109" s="37">
        <f>HZ109-IA91-IA100+IA19*SUMIFS(conditions!$69:$69,conditions!$8:$8,"&lt;="&amp;IA$9,conditions!$9:$9,"&gt;="&amp;IA$9)*SUMIFS(conditions!$72:$72,conditions!$8:$8,"&lt;="&amp;IA$9,conditions!$9:$9,"&gt;="&amp;IA$9)</f>
        <v>95.80967549999994</v>
      </c>
      <c r="IB109" s="37">
        <f>IA109-IB91-IB100+IB19*SUMIFS(conditions!$69:$69,conditions!$8:$8,"&lt;="&amp;IB$9,conditions!$9:$9,"&gt;="&amp;IB$9)*SUMIFS(conditions!$72:$72,conditions!$8:$8,"&lt;="&amp;IB$9,conditions!$9:$9,"&gt;="&amp;IB$9)</f>
        <v>87.099704999999943</v>
      </c>
      <c r="IC109" s="37">
        <f>IB109-IC91-IC100+IC19*SUMIFS(conditions!$69:$69,conditions!$8:$8,"&lt;="&amp;IC$9,conditions!$9:$9,"&gt;="&amp;IC$9)*SUMIFS(conditions!$72:$72,conditions!$8:$8,"&lt;="&amp;IC$9,conditions!$9:$9,"&gt;="&amp;IC$9)</f>
        <v>87.099704999999943</v>
      </c>
      <c r="ID109" s="37">
        <f>IC109-ID91-ID100+ID19*SUMIFS(conditions!$69:$69,conditions!$8:$8,"&lt;="&amp;ID$9,conditions!$9:$9,"&gt;="&amp;ID$9)*SUMIFS(conditions!$72:$72,conditions!$8:$8,"&lt;="&amp;ID$9,conditions!$9:$9,"&gt;="&amp;ID$9)</f>
        <v>95.112877859999941</v>
      </c>
      <c r="IE109" s="37">
        <f>ID109-IE91-IE100+IE19*SUMIFS(conditions!$69:$69,conditions!$8:$8,"&lt;="&amp;IE$9,conditions!$9:$9,"&gt;="&amp;IE$9)*SUMIFS(conditions!$72:$72,conditions!$8:$8,"&lt;="&amp;IE$9,conditions!$9:$9,"&gt;="&amp;IE$9)</f>
        <v>94.416080219999941</v>
      </c>
      <c r="IF109" s="37">
        <f>IE109-IF91-IF100+IF19*SUMIFS(conditions!$69:$69,conditions!$8:$8,"&lt;="&amp;IF$9,conditions!$9:$9,"&gt;="&amp;IF$9)*SUMIFS(conditions!$72:$72,conditions!$8:$8,"&lt;="&amp;IF$9,conditions!$9:$9,"&gt;="&amp;IF$9)</f>
        <v>93.719282579999941</v>
      </c>
      <c r="IG109" s="37">
        <f>IF109-IG91-IG100+IG19*SUMIFS(conditions!$69:$69,conditions!$8:$8,"&lt;="&amp;IG$9,conditions!$9:$9,"&gt;="&amp;IG$9)*SUMIFS(conditions!$72:$72,conditions!$8:$8,"&lt;="&amp;IG$9,conditions!$9:$9,"&gt;="&amp;IG$9)</f>
        <v>93.022484939999941</v>
      </c>
      <c r="IH109" s="37">
        <f>IG109-IH91-IH100+IH19*SUMIFS(conditions!$69:$69,conditions!$8:$8,"&lt;="&amp;IH$9,conditions!$9:$9,"&gt;="&amp;IH$9)*SUMIFS(conditions!$72:$72,conditions!$8:$8,"&lt;="&amp;IH$9,conditions!$9:$9,"&gt;="&amp;IH$9)</f>
        <v>92.325687299999942</v>
      </c>
      <c r="II109" s="37">
        <f>IH109-II91-II100+II19*SUMIFS(conditions!$69:$69,conditions!$8:$8,"&lt;="&amp;II$9,conditions!$9:$9,"&gt;="&amp;II$9)*SUMIFS(conditions!$72:$72,conditions!$8:$8,"&lt;="&amp;II$9,conditions!$9:$9,"&gt;="&amp;II$9)</f>
        <v>83.615716799999944</v>
      </c>
      <c r="IJ109" s="37">
        <f>II109-IJ91-IJ100+IJ19*SUMIFS(conditions!$69:$69,conditions!$8:$8,"&lt;="&amp;IJ$9,conditions!$9:$9,"&gt;="&amp;IJ$9)*SUMIFS(conditions!$72:$72,conditions!$8:$8,"&lt;="&amp;IJ$9,conditions!$9:$9,"&gt;="&amp;IJ$9)</f>
        <v>83.615716799999944</v>
      </c>
      <c r="IK109" s="37">
        <f>IJ109-IK91-IK100+IK19*SUMIFS(conditions!$69:$69,conditions!$8:$8,"&lt;="&amp;IK$9,conditions!$9:$9,"&gt;="&amp;IK$9)*SUMIFS(conditions!$72:$72,conditions!$8:$8,"&lt;="&amp;IK$9,conditions!$9:$9,"&gt;="&amp;IK$9)</f>
        <v>91.628889659999942</v>
      </c>
      <c r="IL109" s="37">
        <f>IK109-IL91-IL100+IL19*SUMIFS(conditions!$69:$69,conditions!$8:$8,"&lt;="&amp;IL$9,conditions!$9:$9,"&gt;="&amp;IL$9)*SUMIFS(conditions!$72:$72,conditions!$8:$8,"&lt;="&amp;IL$9,conditions!$9:$9,"&gt;="&amp;IL$9)</f>
        <v>90.932092019999942</v>
      </c>
      <c r="IM109" s="37">
        <f>IL109-IM91-IM100+IM19*SUMIFS(conditions!$69:$69,conditions!$8:$8,"&lt;="&amp;IM$9,conditions!$9:$9,"&gt;="&amp;IM$9)*SUMIFS(conditions!$72:$72,conditions!$8:$8,"&lt;="&amp;IM$9,conditions!$9:$9,"&gt;="&amp;IM$9)</f>
        <v>90.235294379999942</v>
      </c>
      <c r="IN109" s="37">
        <f>IM109-IN91-IN100+IN19*SUMIFS(conditions!$69:$69,conditions!$8:$8,"&lt;="&amp;IN$9,conditions!$9:$9,"&gt;="&amp;IN$9)*SUMIFS(conditions!$72:$72,conditions!$8:$8,"&lt;="&amp;IN$9,conditions!$9:$9,"&gt;="&amp;IN$9)</f>
        <v>89.538496739999943</v>
      </c>
      <c r="IO109" s="37">
        <f>IN109-IO91-IO100+IO19*SUMIFS(conditions!$69:$69,conditions!$8:$8,"&lt;="&amp;IO$9,conditions!$9:$9,"&gt;="&amp;IO$9)*SUMIFS(conditions!$72:$72,conditions!$8:$8,"&lt;="&amp;IO$9,conditions!$9:$9,"&gt;="&amp;IO$9)</f>
        <v>88.841699099999943</v>
      </c>
      <c r="IP109" s="37">
        <f>IO109-IP91-IP100+IP19*SUMIFS(conditions!$69:$69,conditions!$8:$8,"&lt;="&amp;IP$9,conditions!$9:$9,"&gt;="&amp;IP$9)*SUMIFS(conditions!$72:$72,conditions!$8:$8,"&lt;="&amp;IP$9,conditions!$9:$9,"&gt;="&amp;IP$9)</f>
        <v>80.131728599999946</v>
      </c>
      <c r="IQ109" s="37">
        <f>IP109-IQ91-IQ100+IQ19*SUMIFS(conditions!$69:$69,conditions!$8:$8,"&lt;="&amp;IQ$9,conditions!$9:$9,"&gt;="&amp;IQ$9)*SUMIFS(conditions!$72:$72,conditions!$8:$8,"&lt;="&amp;IQ$9,conditions!$9:$9,"&gt;="&amp;IQ$9)</f>
        <v>80.131728599999946</v>
      </c>
      <c r="IR109" s="37">
        <f>IQ109-IR91-IR100+IR19*SUMIFS(conditions!$69:$69,conditions!$8:$8,"&lt;="&amp;IR$9,conditions!$9:$9,"&gt;="&amp;IR$9)*SUMIFS(conditions!$72:$72,conditions!$8:$8,"&lt;="&amp;IR$9,conditions!$9:$9,"&gt;="&amp;IR$9)</f>
        <v>88.144901459999943</v>
      </c>
      <c r="IS109" s="37">
        <f>IR109-IS91-IS100+IS19*SUMIFS(conditions!$69:$69,conditions!$8:$8,"&lt;="&amp;IS$9,conditions!$9:$9,"&gt;="&amp;IS$9)*SUMIFS(conditions!$72:$72,conditions!$8:$8,"&lt;="&amp;IS$9,conditions!$9:$9,"&gt;="&amp;IS$9)</f>
        <v>88.144901459999943</v>
      </c>
      <c r="IT109" s="37">
        <f>IS109-IT91-IT100+IT19*SUMIFS(conditions!$69:$69,conditions!$8:$8,"&lt;="&amp;IT$9,conditions!$9:$9,"&gt;="&amp;IT$9)*SUMIFS(conditions!$72:$72,conditions!$8:$8,"&lt;="&amp;IT$9,conditions!$9:$9,"&gt;="&amp;IT$9)</f>
        <v>88.144901459999943</v>
      </c>
      <c r="IU109" s="37">
        <f>IT109-IU91-IU100+IU19*SUMIFS(conditions!$69:$69,conditions!$8:$8,"&lt;="&amp;IU$9,conditions!$9:$9,"&gt;="&amp;IU$9)*SUMIFS(conditions!$72:$72,conditions!$8:$8,"&lt;="&amp;IU$9,conditions!$9:$9,"&gt;="&amp;IU$9)</f>
        <v>88.144901459999943</v>
      </c>
      <c r="IV109" s="37">
        <f>IU109-IV91-IV100+IV19*SUMIFS(conditions!$69:$69,conditions!$8:$8,"&lt;="&amp;IV$9,conditions!$9:$9,"&gt;="&amp;IV$9)*SUMIFS(conditions!$72:$72,conditions!$8:$8,"&lt;="&amp;IV$9,conditions!$9:$9,"&gt;="&amp;IV$9)</f>
        <v>88.144901459999943</v>
      </c>
      <c r="IW109" s="37">
        <f>IV109-IW91-IW100+IW19*SUMIFS(conditions!$69:$69,conditions!$8:$8,"&lt;="&amp;IW$9,conditions!$9:$9,"&gt;="&amp;IW$9)*SUMIFS(conditions!$72:$72,conditions!$8:$8,"&lt;="&amp;IW$9,conditions!$9:$9,"&gt;="&amp;IW$9)</f>
        <v>80.131728599999946</v>
      </c>
      <c r="IX109" s="37">
        <f>IW109-IX91-IX100+IX19*SUMIFS(conditions!$69:$69,conditions!$8:$8,"&lt;="&amp;IX$9,conditions!$9:$9,"&gt;="&amp;IX$9)*SUMIFS(conditions!$72:$72,conditions!$8:$8,"&lt;="&amp;IX$9,conditions!$9:$9,"&gt;="&amp;IX$9)</f>
        <v>80.131728599999946</v>
      </c>
      <c r="IY109" s="37">
        <f>IX109-IY91-IY100+IY19*SUMIFS(conditions!$69:$69,conditions!$8:$8,"&lt;="&amp;IY$9,conditions!$9:$9,"&gt;="&amp;IY$9)*SUMIFS(conditions!$72:$72,conditions!$8:$8,"&lt;="&amp;IY$9,conditions!$9:$9,"&gt;="&amp;IY$9)</f>
        <v>88.144901459999943</v>
      </c>
      <c r="IZ109" s="37">
        <f>IY109-IZ91-IZ100+IZ19*SUMIFS(conditions!$69:$69,conditions!$8:$8,"&lt;="&amp;IZ$9,conditions!$9:$9,"&gt;="&amp;IZ$9)*SUMIFS(conditions!$72:$72,conditions!$8:$8,"&lt;="&amp;IZ$9,conditions!$9:$9,"&gt;="&amp;IZ$9)</f>
        <v>88.144901459999943</v>
      </c>
      <c r="JA109" s="37">
        <f>IZ109-JA91-JA100+JA19*SUMIFS(conditions!$69:$69,conditions!$8:$8,"&lt;="&amp;JA$9,conditions!$9:$9,"&gt;="&amp;JA$9)*SUMIFS(conditions!$72:$72,conditions!$8:$8,"&lt;="&amp;JA$9,conditions!$9:$9,"&gt;="&amp;JA$9)</f>
        <v>88.144901459999943</v>
      </c>
      <c r="JB109" s="37">
        <f>JA109-JB91-JB100+JB19*SUMIFS(conditions!$69:$69,conditions!$8:$8,"&lt;="&amp;JB$9,conditions!$9:$9,"&gt;="&amp;JB$9)*SUMIFS(conditions!$72:$72,conditions!$8:$8,"&lt;="&amp;JB$9,conditions!$9:$9,"&gt;="&amp;JB$9)</f>
        <v>88.144901459999943</v>
      </c>
      <c r="JC109" s="37">
        <f>JB109-JC91-JC100+JC19*SUMIFS(conditions!$69:$69,conditions!$8:$8,"&lt;="&amp;JC$9,conditions!$9:$9,"&gt;="&amp;JC$9)*SUMIFS(conditions!$72:$72,conditions!$8:$8,"&lt;="&amp;JC$9,conditions!$9:$9,"&gt;="&amp;JC$9)</f>
        <v>88.144901459999943</v>
      </c>
      <c r="JD109" s="37">
        <f>JC109-JD91-JD100+JD19*SUMIFS(conditions!$69:$69,conditions!$8:$8,"&lt;="&amp;JD$9,conditions!$9:$9,"&gt;="&amp;JD$9)*SUMIFS(conditions!$72:$72,conditions!$8:$8,"&lt;="&amp;JD$9,conditions!$9:$9,"&gt;="&amp;JD$9)</f>
        <v>80.131728599999946</v>
      </c>
      <c r="JE109" s="37">
        <f>JD109-JE91-JE100+JE19*SUMIFS(conditions!$69:$69,conditions!$8:$8,"&lt;="&amp;JE$9,conditions!$9:$9,"&gt;="&amp;JE$9)*SUMIFS(conditions!$72:$72,conditions!$8:$8,"&lt;="&amp;JE$9,conditions!$9:$9,"&gt;="&amp;JE$9)</f>
        <v>80.131728599999946</v>
      </c>
      <c r="JF109" s="37">
        <f>JE109-JF91-JF100+JF19*SUMIFS(conditions!$69:$69,conditions!$8:$8,"&lt;="&amp;JF$9,conditions!$9:$9,"&gt;="&amp;JF$9)*SUMIFS(conditions!$72:$72,conditions!$8:$8,"&lt;="&amp;JF$9,conditions!$9:$9,"&gt;="&amp;JF$9)</f>
        <v>88.38529664579994</v>
      </c>
      <c r="JG109" s="37">
        <f>JF109-JG91-JG100+JG19*SUMIFS(conditions!$69:$69,conditions!$8:$8,"&lt;="&amp;JG$9,conditions!$9:$9,"&gt;="&amp;JG$9)*SUMIFS(conditions!$72:$72,conditions!$8:$8,"&lt;="&amp;JG$9,conditions!$9:$9,"&gt;="&amp;JG$9)</f>
        <v>88.625691831599937</v>
      </c>
      <c r="JH109" s="37">
        <f>JG109-JH91-JH100+JH19*SUMIFS(conditions!$69:$69,conditions!$8:$8,"&lt;="&amp;JH$9,conditions!$9:$9,"&gt;="&amp;JH$9)*SUMIFS(conditions!$72:$72,conditions!$8:$8,"&lt;="&amp;JH$9,conditions!$9:$9,"&gt;="&amp;JH$9)</f>
        <v>88.866087017399934</v>
      </c>
      <c r="JI109" s="37">
        <f>JH109-JI91-JI100+JI19*SUMIFS(conditions!$69:$69,conditions!$8:$8,"&lt;="&amp;JI$9,conditions!$9:$9,"&gt;="&amp;JI$9)*SUMIFS(conditions!$72:$72,conditions!$8:$8,"&lt;="&amp;JI$9,conditions!$9:$9,"&gt;="&amp;JI$9)</f>
        <v>89.106482203199931</v>
      </c>
      <c r="JJ109" s="37">
        <f>JI109-JJ91-JJ100+JJ19*SUMIFS(conditions!$69:$69,conditions!$8:$8,"&lt;="&amp;JJ$9,conditions!$9:$9,"&gt;="&amp;JJ$9)*SUMIFS(conditions!$72:$72,conditions!$8:$8,"&lt;="&amp;JJ$9,conditions!$9:$9,"&gt;="&amp;JJ$9)</f>
        <v>89.346877388999928</v>
      </c>
      <c r="JK109" s="37">
        <f>JJ109-JK91-JK100+JK19*SUMIFS(conditions!$69:$69,conditions!$8:$8,"&lt;="&amp;JK$9,conditions!$9:$9,"&gt;="&amp;JK$9)*SUMIFS(conditions!$72:$72,conditions!$8:$8,"&lt;="&amp;JK$9,conditions!$9:$9,"&gt;="&amp;JK$9)</f>
        <v>81.333704528999931</v>
      </c>
      <c r="JL109" s="37">
        <f>JK109-JL91-JL100+JL19*SUMIFS(conditions!$69:$69,conditions!$8:$8,"&lt;="&amp;JL$9,conditions!$9:$9,"&gt;="&amp;JL$9)*SUMIFS(conditions!$72:$72,conditions!$8:$8,"&lt;="&amp;JL$9,conditions!$9:$9,"&gt;="&amp;JL$9)</f>
        <v>81.333704528999931</v>
      </c>
      <c r="JM109" s="37">
        <f>JL109-JM91-JM100+JM19*SUMIFS(conditions!$69:$69,conditions!$8:$8,"&lt;="&amp;JM$9,conditions!$9:$9,"&gt;="&amp;JM$9)*SUMIFS(conditions!$72:$72,conditions!$8:$8,"&lt;="&amp;JM$9,conditions!$9:$9,"&gt;="&amp;JM$9)</f>
        <v>89.587272574799925</v>
      </c>
      <c r="JN109" s="37">
        <f>JM109-JN91-JN100+JN19*SUMIFS(conditions!$69:$69,conditions!$8:$8,"&lt;="&amp;JN$9,conditions!$9:$9,"&gt;="&amp;JN$9)*SUMIFS(conditions!$72:$72,conditions!$8:$8,"&lt;="&amp;JN$9,conditions!$9:$9,"&gt;="&amp;JN$9)</f>
        <v>89.827667760599923</v>
      </c>
      <c r="JO109" s="37">
        <f>JN109-JO91-JO100+JO19*SUMIFS(conditions!$69:$69,conditions!$8:$8,"&lt;="&amp;JO$9,conditions!$9:$9,"&gt;="&amp;JO$9)*SUMIFS(conditions!$72:$72,conditions!$8:$8,"&lt;="&amp;JO$9,conditions!$9:$9,"&gt;="&amp;JO$9)</f>
        <v>90.06806294639992</v>
      </c>
      <c r="JP109" s="37">
        <f>JO109-JP91-JP100+JP19*SUMIFS(conditions!$69:$69,conditions!$8:$8,"&lt;="&amp;JP$9,conditions!$9:$9,"&gt;="&amp;JP$9)*SUMIFS(conditions!$72:$72,conditions!$8:$8,"&lt;="&amp;JP$9,conditions!$9:$9,"&gt;="&amp;JP$9)</f>
        <v>90.308458132199917</v>
      </c>
      <c r="JQ109" s="37">
        <f>JP109-JQ91-JQ100+JQ19*SUMIFS(conditions!$69:$69,conditions!$8:$8,"&lt;="&amp;JQ$9,conditions!$9:$9,"&gt;="&amp;JQ$9)*SUMIFS(conditions!$72:$72,conditions!$8:$8,"&lt;="&amp;JQ$9,conditions!$9:$9,"&gt;="&amp;JQ$9)</f>
        <v>90.548853317999914</v>
      </c>
      <c r="JR109" s="37">
        <f>JQ109-JR91-JR100+JR19*SUMIFS(conditions!$69:$69,conditions!$8:$8,"&lt;="&amp;JR$9,conditions!$9:$9,"&gt;="&amp;JR$9)*SUMIFS(conditions!$72:$72,conditions!$8:$8,"&lt;="&amp;JR$9,conditions!$9:$9,"&gt;="&amp;JR$9)</f>
        <v>82.535680457999916</v>
      </c>
      <c r="JS109" s="37">
        <f>JR109-JS91-JS100+JS19*SUMIFS(conditions!$69:$69,conditions!$8:$8,"&lt;="&amp;JS$9,conditions!$9:$9,"&gt;="&amp;JS$9)*SUMIFS(conditions!$72:$72,conditions!$8:$8,"&lt;="&amp;JS$9,conditions!$9:$9,"&gt;="&amp;JS$9)</f>
        <v>82.535680457999916</v>
      </c>
      <c r="JT109" s="37">
        <f>JS109-JT91-JT100+JT19*SUMIFS(conditions!$69:$69,conditions!$8:$8,"&lt;="&amp;JT$9,conditions!$9:$9,"&gt;="&amp;JT$9)*SUMIFS(conditions!$72:$72,conditions!$8:$8,"&lt;="&amp;JT$9,conditions!$9:$9,"&gt;="&amp;JT$9)</f>
        <v>90.789248503799911</v>
      </c>
      <c r="JU109" s="37">
        <f>JT109-JU91-JU100+JU19*SUMIFS(conditions!$69:$69,conditions!$8:$8,"&lt;="&amp;JU$9,conditions!$9:$9,"&gt;="&amp;JU$9)*SUMIFS(conditions!$72:$72,conditions!$8:$8,"&lt;="&amp;JU$9,conditions!$9:$9,"&gt;="&amp;JU$9)</f>
        <v>90.789248503799911</v>
      </c>
      <c r="JV109" s="37">
        <f>JU109-JV91-JV100+JV19*SUMIFS(conditions!$69:$69,conditions!$8:$8,"&lt;="&amp;JV$9,conditions!$9:$9,"&gt;="&amp;JV$9)*SUMIFS(conditions!$72:$72,conditions!$8:$8,"&lt;="&amp;JV$9,conditions!$9:$9,"&gt;="&amp;JV$9)</f>
        <v>90.789248503799911</v>
      </c>
      <c r="JW109" s="37">
        <f>JV109-JW91-JW100+JW19*SUMIFS(conditions!$69:$69,conditions!$8:$8,"&lt;="&amp;JW$9,conditions!$9:$9,"&gt;="&amp;JW$9)*SUMIFS(conditions!$72:$72,conditions!$8:$8,"&lt;="&amp;JW$9,conditions!$9:$9,"&gt;="&amp;JW$9)</f>
        <v>90.789248503799911</v>
      </c>
      <c r="JX109" s="37">
        <f>JW109-JX91-JX100+JX19*SUMIFS(conditions!$69:$69,conditions!$8:$8,"&lt;="&amp;JX$9,conditions!$9:$9,"&gt;="&amp;JX$9)*SUMIFS(conditions!$72:$72,conditions!$8:$8,"&lt;="&amp;JX$9,conditions!$9:$9,"&gt;="&amp;JX$9)</f>
        <v>90.789248503799911</v>
      </c>
      <c r="JY109" s="37">
        <f>JX109-JY91-JY100+JY19*SUMIFS(conditions!$69:$69,conditions!$8:$8,"&lt;="&amp;JY$9,conditions!$9:$9,"&gt;="&amp;JY$9)*SUMIFS(conditions!$72:$72,conditions!$8:$8,"&lt;="&amp;JY$9,conditions!$9:$9,"&gt;="&amp;JY$9)</f>
        <v>82.535680457999916</v>
      </c>
      <c r="JZ109" s="37">
        <f>JY109-JZ91-JZ100+JZ19*SUMIFS(conditions!$69:$69,conditions!$8:$8,"&lt;="&amp;JZ$9,conditions!$9:$9,"&gt;="&amp;JZ$9)*SUMIFS(conditions!$72:$72,conditions!$8:$8,"&lt;="&amp;JZ$9,conditions!$9:$9,"&gt;="&amp;JZ$9)</f>
        <v>82.535680457999916</v>
      </c>
      <c r="KA109" s="37">
        <f>JZ109-KA91-KA100+KA19*SUMIFS(conditions!$69:$69,conditions!$8:$8,"&lt;="&amp;KA$9,conditions!$9:$9,"&gt;="&amp;KA$9)*SUMIFS(conditions!$72:$72,conditions!$8:$8,"&lt;="&amp;KA$9,conditions!$9:$9,"&gt;="&amp;KA$9)</f>
        <v>90.789248503799911</v>
      </c>
      <c r="KB109" s="37">
        <f>KA109-KB91-KB100+KB19*SUMIFS(conditions!$69:$69,conditions!$8:$8,"&lt;="&amp;KB$9,conditions!$9:$9,"&gt;="&amp;KB$9)*SUMIFS(conditions!$72:$72,conditions!$8:$8,"&lt;="&amp;KB$9,conditions!$9:$9,"&gt;="&amp;KB$9)</f>
        <v>90.789248503799911</v>
      </c>
      <c r="KC109" s="37">
        <f>KB109-KC91-KC100+KC19*SUMIFS(conditions!$69:$69,conditions!$8:$8,"&lt;="&amp;KC$9,conditions!$9:$9,"&gt;="&amp;KC$9)*SUMIFS(conditions!$72:$72,conditions!$8:$8,"&lt;="&amp;KC$9,conditions!$9:$9,"&gt;="&amp;KC$9)</f>
        <v>90.789248503799911</v>
      </c>
      <c r="KD109" s="37">
        <f>KC109-KD91-KD100+KD19*SUMIFS(conditions!$69:$69,conditions!$8:$8,"&lt;="&amp;KD$9,conditions!$9:$9,"&gt;="&amp;KD$9)*SUMIFS(conditions!$72:$72,conditions!$8:$8,"&lt;="&amp;KD$9,conditions!$9:$9,"&gt;="&amp;KD$9)</f>
        <v>90.789248503799911</v>
      </c>
      <c r="KE109" s="37">
        <f>KD109-KE91-KE100+KE19*SUMIFS(conditions!$69:$69,conditions!$8:$8,"&lt;="&amp;KE$9,conditions!$9:$9,"&gt;="&amp;KE$9)*SUMIFS(conditions!$72:$72,conditions!$8:$8,"&lt;="&amp;KE$9,conditions!$9:$9,"&gt;="&amp;KE$9)</f>
        <v>90.789248503799911</v>
      </c>
      <c r="KF109" s="37">
        <f>KE109-KF91-KF100+KF19*SUMIFS(conditions!$69:$69,conditions!$8:$8,"&lt;="&amp;KF$9,conditions!$9:$9,"&gt;="&amp;KF$9)*SUMIFS(conditions!$72:$72,conditions!$8:$8,"&lt;="&amp;KF$9,conditions!$9:$9,"&gt;="&amp;KF$9)</f>
        <v>82.535680457999916</v>
      </c>
      <c r="KG109" s="37">
        <f>KF109-KG91-KG100+KG19*SUMIFS(conditions!$69:$69,conditions!$8:$8,"&lt;="&amp;KG$9,conditions!$9:$9,"&gt;="&amp;KG$9)*SUMIFS(conditions!$72:$72,conditions!$8:$8,"&lt;="&amp;KG$9,conditions!$9:$9,"&gt;="&amp;KG$9)</f>
        <v>82.535680457999916</v>
      </c>
      <c r="KH109" s="37">
        <f>KG109-KH91-KH100+KH19*SUMIFS(conditions!$69:$69,conditions!$8:$8,"&lt;="&amp;KH$9,conditions!$9:$9,"&gt;="&amp;KH$9)*SUMIFS(conditions!$72:$72,conditions!$8:$8,"&lt;="&amp;KH$9,conditions!$9:$9,"&gt;="&amp;KH$9)</f>
        <v>90.789248503799911</v>
      </c>
      <c r="KI109" s="37">
        <f>KH109-KI91-KI100+KI19*SUMIFS(conditions!$69:$69,conditions!$8:$8,"&lt;="&amp;KI$9,conditions!$9:$9,"&gt;="&amp;KI$9)*SUMIFS(conditions!$72:$72,conditions!$8:$8,"&lt;="&amp;KI$9,conditions!$9:$9,"&gt;="&amp;KI$9)</f>
        <v>90.789248503799911</v>
      </c>
      <c r="KJ109" s="37">
        <f>KI109-KJ91-KJ100+KJ19*SUMIFS(conditions!$69:$69,conditions!$8:$8,"&lt;="&amp;KJ$9,conditions!$9:$9,"&gt;="&amp;KJ$9)*SUMIFS(conditions!$72:$72,conditions!$8:$8,"&lt;="&amp;KJ$9,conditions!$9:$9,"&gt;="&amp;KJ$9)</f>
        <v>93.34392432749992</v>
      </c>
      <c r="KK109" s="37">
        <f>KJ109-KK91-KK100+KK19*SUMIFS(conditions!$69:$69,conditions!$8:$8,"&lt;="&amp;KK$9,conditions!$9:$9,"&gt;="&amp;KK$9)*SUMIFS(conditions!$72:$72,conditions!$8:$8,"&lt;="&amp;KK$9,conditions!$9:$9,"&gt;="&amp;KK$9)</f>
        <v>95.898600151199929</v>
      </c>
      <c r="KL109" s="37">
        <f>KK109-KL91-KL100+KL19*SUMIFS(conditions!$69:$69,conditions!$8:$8,"&lt;="&amp;KL$9,conditions!$9:$9,"&gt;="&amp;KL$9)*SUMIFS(conditions!$72:$72,conditions!$8:$8,"&lt;="&amp;KL$9,conditions!$9:$9,"&gt;="&amp;KL$9)</f>
        <v>98.453275974899938</v>
      </c>
      <c r="KM109" s="37">
        <f>KL109-KM91-KM100+KM19*SUMIFS(conditions!$69:$69,conditions!$8:$8,"&lt;="&amp;KM$9,conditions!$9:$9,"&gt;="&amp;KM$9)*SUMIFS(conditions!$72:$72,conditions!$8:$8,"&lt;="&amp;KM$9,conditions!$9:$9,"&gt;="&amp;KM$9)</f>
        <v>90.199707929099944</v>
      </c>
      <c r="KN109" s="37">
        <f>KM109-KN91-KN100+KN19*SUMIFS(conditions!$69:$69,conditions!$8:$8,"&lt;="&amp;KN$9,conditions!$9:$9,"&gt;="&amp;KN$9)*SUMIFS(conditions!$72:$72,conditions!$8:$8,"&lt;="&amp;KN$9,conditions!$9:$9,"&gt;="&amp;KN$9)</f>
        <v>90.199707929099944</v>
      </c>
      <c r="KO109" s="37">
        <f>KN109-KO91-KO100+KO19*SUMIFS(conditions!$69:$69,conditions!$8:$8,"&lt;="&amp;KO$9,conditions!$9:$9,"&gt;="&amp;KO$9)*SUMIFS(conditions!$72:$72,conditions!$8:$8,"&lt;="&amp;KO$9,conditions!$9:$9,"&gt;="&amp;KO$9)</f>
        <v>101.00795179859995</v>
      </c>
      <c r="KP109" s="37">
        <f>KO109-KP91-KP100+KP19*SUMIFS(conditions!$69:$69,conditions!$8:$8,"&lt;="&amp;KP$9,conditions!$9:$9,"&gt;="&amp;KP$9)*SUMIFS(conditions!$72:$72,conditions!$8:$8,"&lt;="&amp;KP$9,conditions!$9:$9,"&gt;="&amp;KP$9)</f>
        <v>103.56262762229996</v>
      </c>
      <c r="KQ109" s="37">
        <f>KP109-KQ91-KQ100+KQ19*SUMIFS(conditions!$69:$69,conditions!$8:$8,"&lt;="&amp;KQ$9,conditions!$9:$9,"&gt;="&amp;KQ$9)*SUMIFS(conditions!$72:$72,conditions!$8:$8,"&lt;="&amp;KQ$9,conditions!$9:$9,"&gt;="&amp;KQ$9)</f>
        <v>106.11730344599997</v>
      </c>
      <c r="KR109" s="37">
        <f>KQ109-KR91-KR100+KR19*SUMIFS(conditions!$69:$69,conditions!$8:$8,"&lt;="&amp;KR$9,conditions!$9:$9,"&gt;="&amp;KR$9)*SUMIFS(conditions!$72:$72,conditions!$8:$8,"&lt;="&amp;KR$9,conditions!$9:$9,"&gt;="&amp;KR$9)</f>
        <v>108.67197926969997</v>
      </c>
      <c r="KS109" s="37">
        <f>KR109-KS91-KS100+KS19*SUMIFS(conditions!$69:$69,conditions!$8:$8,"&lt;="&amp;KS$9,conditions!$9:$9,"&gt;="&amp;KS$9)*SUMIFS(conditions!$72:$72,conditions!$8:$8,"&lt;="&amp;KS$9,conditions!$9:$9,"&gt;="&amp;KS$9)</f>
        <v>111.22665509339998</v>
      </c>
      <c r="KT109" s="37">
        <f>KS109-KT91-KT100+KT19*SUMIFS(conditions!$69:$69,conditions!$8:$8,"&lt;="&amp;KT$9,conditions!$9:$9,"&gt;="&amp;KT$9)*SUMIFS(conditions!$72:$72,conditions!$8:$8,"&lt;="&amp;KT$9,conditions!$9:$9,"&gt;="&amp;KT$9)</f>
        <v>102.97308704759999</v>
      </c>
      <c r="KU109" s="37">
        <f>KT109-KU91-KU100+KU19*SUMIFS(conditions!$69:$69,conditions!$8:$8,"&lt;="&amp;KU$9,conditions!$9:$9,"&gt;="&amp;KU$9)*SUMIFS(conditions!$72:$72,conditions!$8:$8,"&lt;="&amp;KU$9,conditions!$9:$9,"&gt;="&amp;KU$9)</f>
        <v>102.97308704759999</v>
      </c>
      <c r="KV109" s="37">
        <f>KU109-KV91-KV100+KV19*SUMIFS(conditions!$69:$69,conditions!$8:$8,"&lt;="&amp;KV$9,conditions!$9:$9,"&gt;="&amp;KV$9)*SUMIFS(conditions!$72:$72,conditions!$8:$8,"&lt;="&amp;KV$9,conditions!$9:$9,"&gt;="&amp;KV$9)</f>
        <v>113.78133091709999</v>
      </c>
      <c r="KW109" s="37">
        <f>KV109-KW91-KW100+KW19*SUMIFS(conditions!$69:$69,conditions!$8:$8,"&lt;="&amp;KW$9,conditions!$9:$9,"&gt;="&amp;KW$9)*SUMIFS(conditions!$72:$72,conditions!$8:$8,"&lt;="&amp;KW$9,conditions!$9:$9,"&gt;="&amp;KW$9)</f>
        <v>116.3360067408</v>
      </c>
      <c r="KX109" s="37">
        <f>KW109-KX91-KX100+KX19*SUMIFS(conditions!$69:$69,conditions!$8:$8,"&lt;="&amp;KX$9,conditions!$9:$9,"&gt;="&amp;KX$9)*SUMIFS(conditions!$72:$72,conditions!$8:$8,"&lt;="&amp;KX$9,conditions!$9:$9,"&gt;="&amp;KX$9)</f>
        <v>118.89068256450001</v>
      </c>
      <c r="KY109" s="37">
        <f>KX109-KY91-KY100+KY19*SUMIFS(conditions!$69:$69,conditions!$8:$8,"&lt;="&amp;KY$9,conditions!$9:$9,"&gt;="&amp;KY$9)*SUMIFS(conditions!$72:$72,conditions!$8:$8,"&lt;="&amp;KY$9,conditions!$9:$9,"&gt;="&amp;KY$9)</f>
        <v>118.89068256450001</v>
      </c>
      <c r="KZ109" s="37">
        <f>KY109-KZ91-KZ100+KZ19*SUMIFS(conditions!$69:$69,conditions!$8:$8,"&lt;="&amp;KZ$9,conditions!$9:$9,"&gt;="&amp;KZ$9)*SUMIFS(conditions!$72:$72,conditions!$8:$8,"&lt;="&amp;KZ$9,conditions!$9:$9,"&gt;="&amp;KZ$9)</f>
        <v>118.89068256450001</v>
      </c>
      <c r="LA109" s="37">
        <f>KZ109-LA91-LA100+LA19*SUMIFS(conditions!$69:$69,conditions!$8:$8,"&lt;="&amp;LA$9,conditions!$9:$9,"&gt;="&amp;LA$9)*SUMIFS(conditions!$72:$72,conditions!$8:$8,"&lt;="&amp;LA$9,conditions!$9:$9,"&gt;="&amp;LA$9)</f>
        <v>108.08243869500001</v>
      </c>
      <c r="LB109" s="37">
        <f>LA109-LB91-LB100+LB19*SUMIFS(conditions!$69:$69,conditions!$8:$8,"&lt;="&amp;LB$9,conditions!$9:$9,"&gt;="&amp;LB$9)*SUMIFS(conditions!$72:$72,conditions!$8:$8,"&lt;="&amp;LB$9,conditions!$9:$9,"&gt;="&amp;LB$9)</f>
        <v>108.08243869500001</v>
      </c>
      <c r="LC109" s="37">
        <f>LB109-LC91-LC100+LC19*SUMIFS(conditions!$69:$69,conditions!$8:$8,"&lt;="&amp;LC$9,conditions!$9:$9,"&gt;="&amp;LC$9)*SUMIFS(conditions!$72:$72,conditions!$8:$8,"&lt;="&amp;LC$9,conditions!$9:$9,"&gt;="&amp;LC$9)</f>
        <v>118.89068256450001</v>
      </c>
      <c r="LD109" s="37">
        <f>LC109-LD91-LD100+LD19*SUMIFS(conditions!$69:$69,conditions!$8:$8,"&lt;="&amp;LD$9,conditions!$9:$9,"&gt;="&amp;LD$9)*SUMIFS(conditions!$72:$72,conditions!$8:$8,"&lt;="&amp;LD$9,conditions!$9:$9,"&gt;="&amp;LD$9)</f>
        <v>118.89068256450001</v>
      </c>
      <c r="LE109" s="37">
        <f>LD109-LE91-LE100+LE19*SUMIFS(conditions!$69:$69,conditions!$8:$8,"&lt;="&amp;LE$9,conditions!$9:$9,"&gt;="&amp;LE$9)*SUMIFS(conditions!$72:$72,conditions!$8:$8,"&lt;="&amp;LE$9,conditions!$9:$9,"&gt;="&amp;LE$9)</f>
        <v>118.89068256450001</v>
      </c>
      <c r="LF109" s="37">
        <f>LE109-LF91-LF100+LF19*SUMIFS(conditions!$69:$69,conditions!$8:$8,"&lt;="&amp;LF$9,conditions!$9:$9,"&gt;="&amp;LF$9)*SUMIFS(conditions!$72:$72,conditions!$8:$8,"&lt;="&amp;LF$9,conditions!$9:$9,"&gt;="&amp;LF$9)</f>
        <v>118.89068256450001</v>
      </c>
      <c r="LG109" s="37">
        <f>LF109-LG91-LG100+LG19*SUMIFS(conditions!$69:$69,conditions!$8:$8,"&lt;="&amp;LG$9,conditions!$9:$9,"&gt;="&amp;LG$9)*SUMIFS(conditions!$72:$72,conditions!$8:$8,"&lt;="&amp;LG$9,conditions!$9:$9,"&gt;="&amp;LG$9)</f>
        <v>118.89068256450001</v>
      </c>
      <c r="LH109" s="37">
        <f>LG109-LH91-LH100+LH19*SUMIFS(conditions!$69:$69,conditions!$8:$8,"&lt;="&amp;LH$9,conditions!$9:$9,"&gt;="&amp;LH$9)*SUMIFS(conditions!$72:$72,conditions!$8:$8,"&lt;="&amp;LH$9,conditions!$9:$9,"&gt;="&amp;LH$9)</f>
        <v>108.08243869500001</v>
      </c>
      <c r="LI109" s="37">
        <f>LH109-LI91-LI100+LI19*SUMIFS(conditions!$69:$69,conditions!$8:$8,"&lt;="&amp;LI$9,conditions!$9:$9,"&gt;="&amp;LI$9)*SUMIFS(conditions!$72:$72,conditions!$8:$8,"&lt;="&amp;LI$9,conditions!$9:$9,"&gt;="&amp;LI$9)</f>
        <v>108.08243869500001</v>
      </c>
      <c r="LJ109" s="37">
        <f>LI109-LJ91-LJ100+LJ19*SUMIFS(conditions!$69:$69,conditions!$8:$8,"&lt;="&amp;LJ$9,conditions!$9:$9,"&gt;="&amp;LJ$9)*SUMIFS(conditions!$72:$72,conditions!$8:$8,"&lt;="&amp;LJ$9,conditions!$9:$9,"&gt;="&amp;LJ$9)</f>
        <v>118.89068256450001</v>
      </c>
      <c r="LK109" s="37">
        <f>LJ109-LK91-LK100+LK19*SUMIFS(conditions!$69:$69,conditions!$8:$8,"&lt;="&amp;LK$9,conditions!$9:$9,"&gt;="&amp;LK$9)*SUMIFS(conditions!$72:$72,conditions!$8:$8,"&lt;="&amp;LK$9,conditions!$9:$9,"&gt;="&amp;LK$9)</f>
        <v>118.89068256450001</v>
      </c>
      <c r="LL109" s="37">
        <f>LK109-LL91-LL100+LL19*SUMIFS(conditions!$69:$69,conditions!$8:$8,"&lt;="&amp;LL$9,conditions!$9:$9,"&gt;="&amp;LL$9)*SUMIFS(conditions!$72:$72,conditions!$8:$8,"&lt;="&amp;LL$9,conditions!$9:$9,"&gt;="&amp;LL$9)</f>
        <v>118.89068256450001</v>
      </c>
      <c r="LM109" s="37">
        <f>LL109-LM91-LM100+LM19*SUMIFS(conditions!$69:$69,conditions!$8:$8,"&lt;="&amp;LM$9,conditions!$9:$9,"&gt;="&amp;LM$9)*SUMIFS(conditions!$72:$72,conditions!$8:$8,"&lt;="&amp;LM$9,conditions!$9:$9,"&gt;="&amp;LM$9)</f>
        <v>118.89068256450001</v>
      </c>
      <c r="LN109" s="37">
        <f>LM109-LN91-LN100+LN19*SUMIFS(conditions!$69:$69,conditions!$8:$8,"&lt;="&amp;LN$9,conditions!$9:$9,"&gt;="&amp;LN$9)*SUMIFS(conditions!$72:$72,conditions!$8:$8,"&lt;="&amp;LN$9,conditions!$9:$9,"&gt;="&amp;LN$9)</f>
        <v>122.13315572535001</v>
      </c>
      <c r="LO109" s="37">
        <f>LN109-LO91-LO100+LO19*SUMIFS(conditions!$69:$69,conditions!$8:$8,"&lt;="&amp;LO$9,conditions!$9:$9,"&gt;="&amp;LO$9)*SUMIFS(conditions!$72:$72,conditions!$8:$8,"&lt;="&amp;LO$9,conditions!$9:$9,"&gt;="&amp;LO$9)</f>
        <v>111.32491185585</v>
      </c>
      <c r="LP109" s="37">
        <f>LO109-LP91-LP100+LP19*SUMIFS(conditions!$69:$69,conditions!$8:$8,"&lt;="&amp;LP$9,conditions!$9:$9,"&gt;="&amp;LP$9)*SUMIFS(conditions!$72:$72,conditions!$8:$8,"&lt;="&amp;LP$9,conditions!$9:$9,"&gt;="&amp;LP$9)</f>
        <v>111.32491185585</v>
      </c>
      <c r="LQ109" s="37">
        <f>LP109-LQ91-LQ100+LQ19*SUMIFS(conditions!$69:$69,conditions!$8:$8,"&lt;="&amp;LQ$9,conditions!$9:$9,"&gt;="&amp;LQ$9)*SUMIFS(conditions!$72:$72,conditions!$8:$8,"&lt;="&amp;LQ$9,conditions!$9:$9,"&gt;="&amp;LQ$9)</f>
        <v>125.3756288862</v>
      </c>
      <c r="LR109" s="37">
        <f>LQ109-LR91-LR100+LR19*SUMIFS(conditions!$69:$69,conditions!$8:$8,"&lt;="&amp;LR$9,conditions!$9:$9,"&gt;="&amp;LR$9)*SUMIFS(conditions!$72:$72,conditions!$8:$8,"&lt;="&amp;LR$9,conditions!$9:$9,"&gt;="&amp;LR$9)</f>
        <v>128.61810204705</v>
      </c>
      <c r="LS109" s="37">
        <f>LR109-LS91-LS100+LS19*SUMIFS(conditions!$69:$69,conditions!$8:$8,"&lt;="&amp;LS$9,conditions!$9:$9,"&gt;="&amp;LS$9)*SUMIFS(conditions!$72:$72,conditions!$8:$8,"&lt;="&amp;LS$9,conditions!$9:$9,"&gt;="&amp;LS$9)</f>
        <v>131.86057520790001</v>
      </c>
      <c r="LT109" s="37">
        <f>LS109-LT91-LT100+LT19*SUMIFS(conditions!$69:$69,conditions!$8:$8,"&lt;="&amp;LT$9,conditions!$9:$9,"&gt;="&amp;LT$9)*SUMIFS(conditions!$72:$72,conditions!$8:$8,"&lt;="&amp;LT$9,conditions!$9:$9,"&gt;="&amp;LT$9)</f>
        <v>135.10304836875002</v>
      </c>
      <c r="LU109" s="37">
        <f>LT109-LU91-LU100+LU19*SUMIFS(conditions!$69:$69,conditions!$8:$8,"&lt;="&amp;LU$9,conditions!$9:$9,"&gt;="&amp;LU$9)*SUMIFS(conditions!$72:$72,conditions!$8:$8,"&lt;="&amp;LU$9,conditions!$9:$9,"&gt;="&amp;LU$9)</f>
        <v>138.34552152960003</v>
      </c>
      <c r="LV109" s="37">
        <f>LU109-LV91-LV100+LV19*SUMIFS(conditions!$69:$69,conditions!$8:$8,"&lt;="&amp;LV$9,conditions!$9:$9,"&gt;="&amp;LV$9)*SUMIFS(conditions!$72:$72,conditions!$8:$8,"&lt;="&amp;LV$9,conditions!$9:$9,"&gt;="&amp;LV$9)</f>
        <v>127.53727766010003</v>
      </c>
      <c r="LW109" s="37">
        <f>LV109-LW91-LW100+LW19*SUMIFS(conditions!$69:$69,conditions!$8:$8,"&lt;="&amp;LW$9,conditions!$9:$9,"&gt;="&amp;LW$9)*SUMIFS(conditions!$72:$72,conditions!$8:$8,"&lt;="&amp;LW$9,conditions!$9:$9,"&gt;="&amp;LW$9)</f>
        <v>127.53727766010003</v>
      </c>
      <c r="LX109" s="37">
        <f>LW109-LX91-LX100+LX19*SUMIFS(conditions!$69:$69,conditions!$8:$8,"&lt;="&amp;LX$9,conditions!$9:$9,"&gt;="&amp;LX$9)*SUMIFS(conditions!$72:$72,conditions!$8:$8,"&lt;="&amp;LX$9,conditions!$9:$9,"&gt;="&amp;LX$9)</f>
        <v>141.58799469045005</v>
      </c>
      <c r="LY109" s="37">
        <f>LX109-LY91-LY100+LY19*SUMIFS(conditions!$69:$69,conditions!$8:$8,"&lt;="&amp;LY$9,conditions!$9:$9,"&gt;="&amp;LY$9)*SUMIFS(conditions!$72:$72,conditions!$8:$8,"&lt;="&amp;LY$9,conditions!$9:$9,"&gt;="&amp;LY$9)</f>
        <v>144.83046785130006</v>
      </c>
      <c r="LZ109" s="37">
        <f>LY109-LZ91-LZ100+LZ19*SUMIFS(conditions!$69:$69,conditions!$8:$8,"&lt;="&amp;LZ$9,conditions!$9:$9,"&gt;="&amp;LZ$9)*SUMIFS(conditions!$72:$72,conditions!$8:$8,"&lt;="&amp;LZ$9,conditions!$9:$9,"&gt;="&amp;LZ$9)</f>
        <v>148.07294101215007</v>
      </c>
      <c r="MA109" s="37">
        <f>LZ109-MA91-MA100+MA19*SUMIFS(conditions!$69:$69,conditions!$8:$8,"&lt;="&amp;MA$9,conditions!$9:$9,"&gt;="&amp;MA$9)*SUMIFS(conditions!$72:$72,conditions!$8:$8,"&lt;="&amp;MA$9,conditions!$9:$9,"&gt;="&amp;MA$9)</f>
        <v>151.31541417300008</v>
      </c>
      <c r="MB109" s="37">
        <f>MA109-MB91-MB100+MB19*SUMIFS(conditions!$69:$69,conditions!$8:$8,"&lt;="&amp;MB$9,conditions!$9:$9,"&gt;="&amp;MB$9)*SUMIFS(conditions!$72:$72,conditions!$8:$8,"&lt;="&amp;MB$9,conditions!$9:$9,"&gt;="&amp;MB$9)</f>
        <v>154.55788733385009</v>
      </c>
      <c r="MC109" s="37">
        <f>MB109-MC91-MC100+MC19*SUMIFS(conditions!$69:$69,conditions!$8:$8,"&lt;="&amp;MC$9,conditions!$9:$9,"&gt;="&amp;MC$9)*SUMIFS(conditions!$72:$72,conditions!$8:$8,"&lt;="&amp;MC$9,conditions!$9:$9,"&gt;="&amp;MC$9)</f>
        <v>140.50717030350009</v>
      </c>
      <c r="MD109" s="37">
        <f>MC109-MD91-MD100+MD19*SUMIFS(conditions!$69:$69,conditions!$8:$8,"&lt;="&amp;MD$9,conditions!$9:$9,"&gt;="&amp;MD$9)*SUMIFS(conditions!$72:$72,conditions!$8:$8,"&lt;="&amp;MD$9,conditions!$9:$9,"&gt;="&amp;MD$9)</f>
        <v>140.50717030350009</v>
      </c>
      <c r="ME109" s="37">
        <f>MD109-ME91-ME100+ME19*SUMIFS(conditions!$69:$69,conditions!$8:$8,"&lt;="&amp;ME$9,conditions!$9:$9,"&gt;="&amp;ME$9)*SUMIFS(conditions!$72:$72,conditions!$8:$8,"&lt;="&amp;ME$9,conditions!$9:$9,"&gt;="&amp;ME$9)</f>
        <v>154.55788733385009</v>
      </c>
      <c r="MF109" s="37">
        <f>ME109-MF91-MF100+MF19*SUMIFS(conditions!$69:$69,conditions!$8:$8,"&lt;="&amp;MF$9,conditions!$9:$9,"&gt;="&amp;MF$9)*SUMIFS(conditions!$72:$72,conditions!$8:$8,"&lt;="&amp;MF$9,conditions!$9:$9,"&gt;="&amp;MF$9)</f>
        <v>154.55788733385009</v>
      </c>
      <c r="MG109" s="37">
        <f>MF109-MG91-MG100+MG19*SUMIFS(conditions!$69:$69,conditions!$8:$8,"&lt;="&amp;MG$9,conditions!$9:$9,"&gt;="&amp;MG$9)*SUMIFS(conditions!$72:$72,conditions!$8:$8,"&lt;="&amp;MG$9,conditions!$9:$9,"&gt;="&amp;MG$9)</f>
        <v>154.55788733385009</v>
      </c>
      <c r="MH109" s="37">
        <f>MG109-MH91-MH100+MH19*SUMIFS(conditions!$69:$69,conditions!$8:$8,"&lt;="&amp;MH$9,conditions!$9:$9,"&gt;="&amp;MH$9)*SUMIFS(conditions!$72:$72,conditions!$8:$8,"&lt;="&amp;MH$9,conditions!$9:$9,"&gt;="&amp;MH$9)</f>
        <v>154.55788733385009</v>
      </c>
      <c r="MI109" s="37">
        <f>MH109-MI91-MI100+MI19*SUMIFS(conditions!$69:$69,conditions!$8:$8,"&lt;="&amp;MI$9,conditions!$9:$9,"&gt;="&amp;MI$9)*SUMIFS(conditions!$72:$72,conditions!$8:$8,"&lt;="&amp;MI$9,conditions!$9:$9,"&gt;="&amp;MI$9)</f>
        <v>154.55788733385009</v>
      </c>
      <c r="MJ109" s="37">
        <f>MI109-MJ91-MJ100+MJ19*SUMIFS(conditions!$69:$69,conditions!$8:$8,"&lt;="&amp;MJ$9,conditions!$9:$9,"&gt;="&amp;MJ$9)*SUMIFS(conditions!$72:$72,conditions!$8:$8,"&lt;="&amp;MJ$9,conditions!$9:$9,"&gt;="&amp;MJ$9)</f>
        <v>140.50717030350009</v>
      </c>
      <c r="MK109" s="37">
        <f>MJ109-MK91-MK100+MK19*SUMIFS(conditions!$69:$69,conditions!$8:$8,"&lt;="&amp;MK$9,conditions!$9:$9,"&gt;="&amp;MK$9)*SUMIFS(conditions!$72:$72,conditions!$8:$8,"&lt;="&amp;MK$9,conditions!$9:$9,"&gt;="&amp;MK$9)</f>
        <v>140.50717030350009</v>
      </c>
      <c r="ML109" s="37">
        <f>MK109-ML91-ML100+ML19*SUMIFS(conditions!$69:$69,conditions!$8:$8,"&lt;="&amp;ML$9,conditions!$9:$9,"&gt;="&amp;ML$9)*SUMIFS(conditions!$72:$72,conditions!$8:$8,"&lt;="&amp;ML$9,conditions!$9:$9,"&gt;="&amp;ML$9)</f>
        <v>154.55788733385009</v>
      </c>
      <c r="MM109" s="37">
        <f>ML109-MM91-MM100+MM19*SUMIFS(conditions!$69:$69,conditions!$8:$8,"&lt;="&amp;MM$9,conditions!$9:$9,"&gt;="&amp;MM$9)*SUMIFS(conditions!$72:$72,conditions!$8:$8,"&lt;="&amp;MM$9,conditions!$9:$9,"&gt;="&amp;MM$9)</f>
        <v>154.55788733385009</v>
      </c>
      <c r="MN109" s="37">
        <f>MM109-MN91-MN100+MN19*SUMIFS(conditions!$69:$69,conditions!$8:$8,"&lt;="&amp;MN$9,conditions!$9:$9,"&gt;="&amp;MN$9)*SUMIFS(conditions!$72:$72,conditions!$8:$8,"&lt;="&amp;MN$9,conditions!$9:$9,"&gt;="&amp;MN$9)</f>
        <v>154.55788733385009</v>
      </c>
      <c r="MO109" s="37">
        <f>MN109-MO91-MO100+MO19*SUMIFS(conditions!$69:$69,conditions!$8:$8,"&lt;="&amp;MO$9,conditions!$9:$9,"&gt;="&amp;MO$9)*SUMIFS(conditions!$72:$72,conditions!$8:$8,"&lt;="&amp;MO$9,conditions!$9:$9,"&gt;="&amp;MO$9)</f>
        <v>154.55788733385009</v>
      </c>
      <c r="MP109" s="37">
        <f>MO109-MP91-MP100+MP19*SUMIFS(conditions!$69:$69,conditions!$8:$8,"&lt;="&amp;MP$9,conditions!$9:$9,"&gt;="&amp;MP$9)*SUMIFS(conditions!$72:$72,conditions!$8:$8,"&lt;="&amp;MP$9,conditions!$9:$9,"&gt;="&amp;MP$9)</f>
        <v>154.55788733385009</v>
      </c>
      <c r="MQ109" s="37">
        <f>MP109-MQ91-MQ100+MQ19*SUMIFS(conditions!$69:$69,conditions!$8:$8,"&lt;="&amp;MQ$9,conditions!$9:$9,"&gt;="&amp;MQ$9)*SUMIFS(conditions!$72:$72,conditions!$8:$8,"&lt;="&amp;MQ$9,conditions!$9:$9,"&gt;="&amp;MQ$9)</f>
        <v>140.50717030350009</v>
      </c>
      <c r="MR109" s="37">
        <f>MQ109-MR91-MR100+MR19*SUMIFS(conditions!$69:$69,conditions!$8:$8,"&lt;="&amp;MR$9,conditions!$9:$9,"&gt;="&amp;MR$9)*SUMIFS(conditions!$72:$72,conditions!$8:$8,"&lt;="&amp;MR$9,conditions!$9:$9,"&gt;="&amp;MR$9)</f>
        <v>140.50717030350009</v>
      </c>
      <c r="MS109" s="37">
        <f>MR109-MS91-MS100+MS19*SUMIFS(conditions!$69:$69,conditions!$8:$8,"&lt;="&amp;MS$9,conditions!$9:$9,"&gt;="&amp;MS$9)*SUMIFS(conditions!$72:$72,conditions!$8:$8,"&lt;="&amp;MS$9,conditions!$9:$9,"&gt;="&amp;MS$9)</f>
        <v>157.3680307399201</v>
      </c>
      <c r="MT109" s="37">
        <f>MS109-MT91-MT100+MT19*SUMIFS(conditions!$69:$69,conditions!$8:$8,"&lt;="&amp;MT$9,conditions!$9:$9,"&gt;="&amp;MT$9)*SUMIFS(conditions!$72:$72,conditions!$8:$8,"&lt;="&amp;MT$9,conditions!$9:$9,"&gt;="&amp;MT$9)</f>
        <v>160.17817414599011</v>
      </c>
      <c r="MU109" s="37">
        <f>MT109-MU91-MU100+MU19*SUMIFS(conditions!$69:$69,conditions!$8:$8,"&lt;="&amp;MU$9,conditions!$9:$9,"&gt;="&amp;MU$9)*SUMIFS(conditions!$72:$72,conditions!$8:$8,"&lt;="&amp;MU$9,conditions!$9:$9,"&gt;="&amp;MU$9)</f>
        <v>162.98831755206012</v>
      </c>
      <c r="MV109" s="37">
        <f>MU109-MV91-MV100+MV19*SUMIFS(conditions!$69:$69,conditions!$8:$8,"&lt;="&amp;MV$9,conditions!$9:$9,"&gt;="&amp;MV$9)*SUMIFS(conditions!$72:$72,conditions!$8:$8,"&lt;="&amp;MV$9,conditions!$9:$9,"&gt;="&amp;MV$9)</f>
        <v>165.79846095813014</v>
      </c>
      <c r="MW109" s="37">
        <f>MV109-MW91-MW100+MW19*SUMIFS(conditions!$69:$69,conditions!$8:$8,"&lt;="&amp;MW$9,conditions!$9:$9,"&gt;="&amp;MW$9)*SUMIFS(conditions!$72:$72,conditions!$8:$8,"&lt;="&amp;MW$9,conditions!$9:$9,"&gt;="&amp;MW$9)</f>
        <v>168.60860436420015</v>
      </c>
      <c r="MX109" s="37">
        <f>MW109-MX91-MX100+MX19*SUMIFS(conditions!$69:$69,conditions!$8:$8,"&lt;="&amp;MX$9,conditions!$9:$9,"&gt;="&amp;MX$9)*SUMIFS(conditions!$72:$72,conditions!$8:$8,"&lt;="&amp;MX$9,conditions!$9:$9,"&gt;="&amp;MX$9)</f>
        <v>154.55788733385015</v>
      </c>
      <c r="MY109" s="37">
        <f>MX109-MY91-MY100+MY19*SUMIFS(conditions!$69:$69,conditions!$8:$8,"&lt;="&amp;MY$9,conditions!$9:$9,"&gt;="&amp;MY$9)*SUMIFS(conditions!$72:$72,conditions!$8:$8,"&lt;="&amp;MY$9,conditions!$9:$9,"&gt;="&amp;MY$9)</f>
        <v>154.55788733385015</v>
      </c>
      <c r="MZ109" s="37">
        <f>MY109-MZ91-MZ100+MZ19*SUMIFS(conditions!$69:$69,conditions!$8:$8,"&lt;="&amp;MZ$9,conditions!$9:$9,"&gt;="&amp;MZ$9)*SUMIFS(conditions!$72:$72,conditions!$8:$8,"&lt;="&amp;MZ$9,conditions!$9:$9,"&gt;="&amp;MZ$9)</f>
        <v>171.41874777027016</v>
      </c>
      <c r="NA109" s="37">
        <f>MZ109-NA91-NA100+NA19*SUMIFS(conditions!$69:$69,conditions!$8:$8,"&lt;="&amp;NA$9,conditions!$9:$9,"&gt;="&amp;NA$9)*SUMIFS(conditions!$72:$72,conditions!$8:$8,"&lt;="&amp;NA$9,conditions!$9:$9,"&gt;="&amp;NA$9)</f>
        <v>174.22889117634017</v>
      </c>
      <c r="NB109" s="37">
        <f>NA109-NB91-NB100+NB19*SUMIFS(conditions!$69:$69,conditions!$8:$8,"&lt;="&amp;NB$9,conditions!$9:$9,"&gt;="&amp;NB$9)*SUMIFS(conditions!$72:$72,conditions!$8:$8,"&lt;="&amp;NB$9,conditions!$9:$9,"&gt;="&amp;NB$9)</f>
        <v>177.03903458241018</v>
      </c>
      <c r="NC109" s="37">
        <f>NB109-NC91-NC100+NC19*SUMIFS(conditions!$69:$69,conditions!$8:$8,"&lt;="&amp;NC$9,conditions!$9:$9,"&gt;="&amp;NC$9)*SUMIFS(conditions!$72:$72,conditions!$8:$8,"&lt;="&amp;NC$9,conditions!$9:$9,"&gt;="&amp;NC$9)</f>
        <v>179.84917798848019</v>
      </c>
      <c r="ND109" s="37">
        <f>NC109-ND91-ND100+ND19*SUMIFS(conditions!$69:$69,conditions!$8:$8,"&lt;="&amp;ND$9,conditions!$9:$9,"&gt;="&amp;ND$9)*SUMIFS(conditions!$72:$72,conditions!$8:$8,"&lt;="&amp;ND$9,conditions!$9:$9,"&gt;="&amp;ND$9)</f>
        <v>182.6593213945502</v>
      </c>
      <c r="NE109" s="37">
        <f>ND109-NE91-NE100+NE19*SUMIFS(conditions!$69:$69,conditions!$8:$8,"&lt;="&amp;NE$9,conditions!$9:$9,"&gt;="&amp;NE$9)*SUMIFS(conditions!$72:$72,conditions!$8:$8,"&lt;="&amp;NE$9,conditions!$9:$9,"&gt;="&amp;NE$9)</f>
        <v>168.6086043642002</v>
      </c>
      <c r="NF109" s="37">
        <f>NE109-NF91-NF100+NF19*SUMIFS(conditions!$69:$69,conditions!$8:$8,"&lt;="&amp;NF$9,conditions!$9:$9,"&gt;="&amp;NF$9)*SUMIFS(conditions!$72:$72,conditions!$8:$8,"&lt;="&amp;NF$9,conditions!$9:$9,"&gt;="&amp;NF$9)</f>
        <v>168.6086043642002</v>
      </c>
      <c r="NG109" s="37">
        <f>NF109-NG91-NG100+NG19*SUMIFS(conditions!$69:$69,conditions!$8:$8,"&lt;="&amp;NG$9,conditions!$9:$9,"&gt;="&amp;NG$9)*SUMIFS(conditions!$72:$72,conditions!$8:$8,"&lt;="&amp;NG$9,conditions!$9:$9,"&gt;="&amp;NG$9)</f>
        <v>185.46946480062022</v>
      </c>
      <c r="NH109" s="37">
        <f>NG109-NH91-NH100+NH19*SUMIFS(conditions!$69:$69,conditions!$8:$8,"&lt;="&amp;NH$9,conditions!$9:$9,"&gt;="&amp;NH$9)*SUMIFS(conditions!$72:$72,conditions!$8:$8,"&lt;="&amp;NH$9,conditions!$9:$9,"&gt;="&amp;NH$9)</f>
        <v>185.46946480062022</v>
      </c>
      <c r="NI109" s="37">
        <f>NH109-NI91-NI100+NI19*SUMIFS(conditions!$69:$69,conditions!$8:$8,"&lt;="&amp;NI$9,conditions!$9:$9,"&gt;="&amp;NI$9)*SUMIFS(conditions!$72:$72,conditions!$8:$8,"&lt;="&amp;NI$9,conditions!$9:$9,"&gt;="&amp;NI$9)</f>
        <v>185.46946480062022</v>
      </c>
      <c r="NJ109" s="37">
        <f>NI109-NJ91-NJ100+NJ19*SUMIFS(conditions!$69:$69,conditions!$8:$8,"&lt;="&amp;NJ$9,conditions!$9:$9,"&gt;="&amp;NJ$9)*SUMIFS(conditions!$72:$72,conditions!$8:$8,"&lt;="&amp;NJ$9,conditions!$9:$9,"&gt;="&amp;NJ$9)</f>
        <v>185.46946480062022</v>
      </c>
      <c r="NK109" s="37">
        <f>NJ109-NK91-NK100+NK19*SUMIFS(conditions!$69:$69,conditions!$8:$8,"&lt;="&amp;NK$9,conditions!$9:$9,"&gt;="&amp;NK$9)*SUMIFS(conditions!$72:$72,conditions!$8:$8,"&lt;="&amp;NK$9,conditions!$9:$9,"&gt;="&amp;NK$9)</f>
        <v>185.46946480062022</v>
      </c>
      <c r="NL109" s="37">
        <f>NK109-NL91-NL100+NL19*SUMIFS(conditions!$69:$69,conditions!$8:$8,"&lt;="&amp;NL$9,conditions!$9:$9,"&gt;="&amp;NL$9)*SUMIFS(conditions!$72:$72,conditions!$8:$8,"&lt;="&amp;NL$9,conditions!$9:$9,"&gt;="&amp;NL$9)</f>
        <v>168.6086043642002</v>
      </c>
      <c r="NM109" s="37">
        <f>NL109-NM91-NM100+NM19*SUMIFS(conditions!$69:$69,conditions!$8:$8,"&lt;="&amp;NM$9,conditions!$9:$9,"&gt;="&amp;NM$9)*SUMIFS(conditions!$72:$72,conditions!$8:$8,"&lt;="&amp;NM$9,conditions!$9:$9,"&gt;="&amp;NM$9)</f>
        <v>168.6086043642002</v>
      </c>
      <c r="NN109" s="37">
        <f>NM109-NN91-NN100+NN19*SUMIFS(conditions!$69:$69,conditions!$8:$8,"&lt;="&amp;NN$9,conditions!$9:$9,"&gt;="&amp;NN$9)*SUMIFS(conditions!$72:$72,conditions!$8:$8,"&lt;="&amp;NN$9,conditions!$9:$9,"&gt;="&amp;NN$9)</f>
        <v>185.46946480062022</v>
      </c>
      <c r="NO109" s="37">
        <f>NN109-NO91-NO100+NO19*SUMIFS(conditions!$69:$69,conditions!$8:$8,"&lt;="&amp;NO$9,conditions!$9:$9,"&gt;="&amp;NO$9)*SUMIFS(conditions!$72:$72,conditions!$8:$8,"&lt;="&amp;NO$9,conditions!$9:$9,"&gt;="&amp;NO$9)</f>
        <v>185.46946480062022</v>
      </c>
      <c r="NP109" s="37">
        <f>NO109-NP91-NP100+NP19*SUMIFS(conditions!$69:$69,conditions!$8:$8,"&lt;="&amp;NP$9,conditions!$9:$9,"&gt;="&amp;NP$9)*SUMIFS(conditions!$72:$72,conditions!$8:$8,"&lt;="&amp;NP$9,conditions!$9:$9,"&gt;="&amp;NP$9)</f>
        <v>185.46946480062022</v>
      </c>
      <c r="NQ109" s="37">
        <f>NP109-NQ91-NQ100+NQ19*SUMIFS(conditions!$69:$69,conditions!$8:$8,"&lt;="&amp;NQ$9,conditions!$9:$9,"&gt;="&amp;NQ$9)*SUMIFS(conditions!$72:$72,conditions!$8:$8,"&lt;="&amp;NQ$9,conditions!$9:$9,"&gt;="&amp;NQ$9)</f>
        <v>185.46946480062022</v>
      </c>
      <c r="NR109" s="37">
        <f>NQ109-NR91-NR100+NR19*SUMIFS(conditions!$69:$69,conditions!$8:$8,"&lt;="&amp;NR$9,conditions!$9:$9,"&gt;="&amp;NR$9)*SUMIFS(conditions!$72:$72,conditions!$8:$8,"&lt;="&amp;NR$9,conditions!$9:$9,"&gt;="&amp;NR$9)</f>
        <v>185.46946480062022</v>
      </c>
      <c r="NS109" s="37">
        <f>NR109-NS91-NS100+NS19*SUMIFS(conditions!$69:$69,conditions!$8:$8,"&lt;="&amp;NS$9,conditions!$9:$9,"&gt;="&amp;NS$9)*SUMIFS(conditions!$72:$72,conditions!$8:$8,"&lt;="&amp;NS$9,conditions!$9:$9,"&gt;="&amp;NS$9)</f>
        <v>168.6086043642002</v>
      </c>
      <c r="NT109" s="37">
        <f>NS109-NT91-NT100+NT19*SUMIFS(conditions!$69:$69,conditions!$8:$8,"&lt;="&amp;NT$9,conditions!$9:$9,"&gt;="&amp;NT$9)*SUMIFS(conditions!$72:$72,conditions!$8:$8,"&lt;="&amp;NT$9,conditions!$9:$9,"&gt;="&amp;NT$9)</f>
        <v>168.6086043642002</v>
      </c>
      <c r="NU109" s="37">
        <f>NT109-NU91-NU100+NU19*SUMIFS(conditions!$69:$69,conditions!$8:$8,"&lt;="&amp;NU$9,conditions!$9:$9,"&gt;="&amp;NU$9)*SUMIFS(conditions!$72:$72,conditions!$8:$8,"&lt;="&amp;NU$9,conditions!$9:$9,"&gt;="&amp;NU$9)</f>
        <v>185.46946480062022</v>
      </c>
      <c r="NV109" s="37">
        <f>NU109-NV91-NV100+NV19*SUMIFS(conditions!$69:$69,conditions!$8:$8,"&lt;="&amp;NV$9,conditions!$9:$9,"&gt;="&amp;NV$9)*SUMIFS(conditions!$72:$72,conditions!$8:$8,"&lt;="&amp;NV$9,conditions!$9:$9,"&gt;="&amp;NV$9)</f>
        <v>185.46946480062022</v>
      </c>
    </row>
    <row r="110" spans="1:386" s="38" customFormat="1" ht="10.199999999999999" x14ac:dyDescent="0.2">
      <c r="A110" s="31"/>
      <c r="B110" s="31"/>
      <c r="C110" s="31"/>
      <c r="D110" s="31"/>
      <c r="E110" s="31"/>
      <c r="F110" s="31"/>
      <c r="G110" s="31" t="str">
        <f>G103</f>
        <v>деб. задолж-ть заказчиков по доплатам на конец периода</v>
      </c>
      <c r="H110" s="31"/>
      <c r="I110" s="31"/>
      <c r="J110" s="31" t="str">
        <f>IF($G110="","",INDEX(KPI!$H$11:$H$121,SUMIFS(KPI!$E$11:$E$121,KPI!$F$11:$F$121,$G110)))</f>
        <v>тыс.руб.</v>
      </c>
      <c r="K110" s="31"/>
      <c r="L110" s="31"/>
      <c r="M110" s="31"/>
      <c r="N110" s="31" t="str">
        <f>structure!$G$16</f>
        <v>прочие товарные категории</v>
      </c>
      <c r="O110" s="31"/>
      <c r="P110" s="31"/>
      <c r="Q110" s="31"/>
      <c r="R110" s="37"/>
      <c r="S110" s="31"/>
      <c r="T110" s="31"/>
      <c r="U110" s="37">
        <f>R92-U92-U101+U20*SUMIFS(conditions!$69:$69,conditions!$8:$8,"&lt;="&amp;U$9,conditions!$9:$9,"&gt;="&amp;U$9)*SUMIFS(conditions!$72:$72,conditions!$8:$8,"&lt;="&amp;U$9,conditions!$9:$9,"&gt;="&amp;U$9)</f>
        <v>68.274747397620075</v>
      </c>
      <c r="V110" s="37">
        <f>U110-V92-V101+V20*SUMIFS(conditions!$69:$69,conditions!$8:$8,"&lt;="&amp;V$9,conditions!$9:$9,"&gt;="&amp;V$9)*SUMIFS(conditions!$72:$72,conditions!$8:$8,"&lt;="&amp;V$9,conditions!$9:$9,"&gt;="&amp;V$9)</f>
        <v>65.011272657858072</v>
      </c>
      <c r="W110" s="37">
        <f>V110-W92-W101+W20*SUMIFS(conditions!$69:$69,conditions!$8:$8,"&lt;="&amp;W$9,conditions!$9:$9,"&gt;="&amp;W$9)*SUMIFS(conditions!$72:$72,conditions!$8:$8,"&lt;="&amp;W$9,conditions!$9:$9,"&gt;="&amp;W$9)</f>
        <v>61.747797918096069</v>
      </c>
      <c r="X110" s="37">
        <f>W110-X92-X101+X20*SUMIFS(conditions!$69:$69,conditions!$8:$8,"&lt;="&amp;X$9,conditions!$9:$9,"&gt;="&amp;X$9)*SUMIFS(conditions!$72:$72,conditions!$8:$8,"&lt;="&amp;X$9,conditions!$9:$9,"&gt;="&amp;X$9)</f>
        <v>58.484323178334066</v>
      </c>
      <c r="Y110" s="37">
        <f>X110-Y92-Y101+Y20*SUMIFS(conditions!$69:$69,conditions!$8:$8,"&lt;="&amp;Y$9,conditions!$9:$9,"&gt;="&amp;Y$9)*SUMIFS(conditions!$72:$72,conditions!$8:$8,"&lt;="&amp;Y$9,conditions!$9:$9,"&gt;="&amp;Y$9)</f>
        <v>61.724323178334068</v>
      </c>
      <c r="Z110" s="37">
        <f>Y110-Z92-Z101+Z20*SUMIFS(conditions!$69:$69,conditions!$8:$8,"&lt;="&amp;Z$9,conditions!$9:$9,"&gt;="&amp;Z$9)*SUMIFS(conditions!$72:$72,conditions!$8:$8,"&lt;="&amp;Z$9,conditions!$9:$9,"&gt;="&amp;Z$9)</f>
        <v>61.724323178334068</v>
      </c>
      <c r="AA110" s="37">
        <f>Z110-AA92-AA101+AA20*SUMIFS(conditions!$69:$69,conditions!$8:$8,"&lt;="&amp;AA$9,conditions!$9:$9,"&gt;="&amp;AA$9)*SUMIFS(conditions!$72:$72,conditions!$8:$8,"&lt;="&amp;AA$9,conditions!$9:$9,"&gt;="&amp;AA$9)</f>
        <v>55.220848438572062</v>
      </c>
      <c r="AB110" s="37">
        <f>AA110-AB92-AB101+AB20*SUMIFS(conditions!$69:$69,conditions!$8:$8,"&lt;="&amp;AB$9,conditions!$9:$9,"&gt;="&amp;AB$9)*SUMIFS(conditions!$72:$72,conditions!$8:$8,"&lt;="&amp;AB$9,conditions!$9:$9,"&gt;="&amp;AB$9)</f>
        <v>51.957373698810059</v>
      </c>
      <c r="AC110" s="37">
        <f>AB110-AC92-AC101+AC20*SUMIFS(conditions!$69:$69,conditions!$8:$8,"&lt;="&amp;AC$9,conditions!$9:$9,"&gt;="&amp;AC$9)*SUMIFS(conditions!$72:$72,conditions!$8:$8,"&lt;="&amp;AC$9,conditions!$9:$9,"&gt;="&amp;AC$9)</f>
        <v>48.693898959048056</v>
      </c>
      <c r="AD110" s="37">
        <f>AC110-AD92-AD101+AD20*SUMIFS(conditions!$69:$69,conditions!$8:$8,"&lt;="&amp;AD$9,conditions!$9:$9,"&gt;="&amp;AD$9)*SUMIFS(conditions!$72:$72,conditions!$8:$8,"&lt;="&amp;AD$9,conditions!$9:$9,"&gt;="&amp;AD$9)</f>
        <v>45.430424219286053</v>
      </c>
      <c r="AE110" s="37">
        <f>AD110-AE92-AE101+AE20*SUMIFS(conditions!$69:$69,conditions!$8:$8,"&lt;="&amp;AE$9,conditions!$9:$9,"&gt;="&amp;AE$9)*SUMIFS(conditions!$72:$72,conditions!$8:$8,"&lt;="&amp;AE$9,conditions!$9:$9,"&gt;="&amp;AE$9)</f>
        <v>42.16694947952405</v>
      </c>
      <c r="AF110" s="37">
        <f>AE110-AF92-AF101+AF20*SUMIFS(conditions!$69:$69,conditions!$8:$8,"&lt;="&amp;AF$9,conditions!$9:$9,"&gt;="&amp;AF$9)*SUMIFS(conditions!$72:$72,conditions!$8:$8,"&lt;="&amp;AF$9,conditions!$9:$9,"&gt;="&amp;AF$9)</f>
        <v>45.406949479524052</v>
      </c>
      <c r="AG110" s="37">
        <f>AF110-AG92-AG101+AG20*SUMIFS(conditions!$69:$69,conditions!$8:$8,"&lt;="&amp;AG$9,conditions!$9:$9,"&gt;="&amp;AG$9)*SUMIFS(conditions!$72:$72,conditions!$8:$8,"&lt;="&amp;AG$9,conditions!$9:$9,"&gt;="&amp;AG$9)</f>
        <v>45.406949479524052</v>
      </c>
      <c r="AH110" s="37">
        <f>AG110-AH92-AH101+AH20*SUMIFS(conditions!$69:$69,conditions!$8:$8,"&lt;="&amp;AH$9,conditions!$9:$9,"&gt;="&amp;AH$9)*SUMIFS(conditions!$72:$72,conditions!$8:$8,"&lt;="&amp;AH$9,conditions!$9:$9,"&gt;="&amp;AH$9)</f>
        <v>38.903474739762046</v>
      </c>
      <c r="AI110" s="37">
        <f>AH110-AI92-AI101+AI20*SUMIFS(conditions!$69:$69,conditions!$8:$8,"&lt;="&amp;AI$9,conditions!$9:$9,"&gt;="&amp;AI$9)*SUMIFS(conditions!$72:$72,conditions!$8:$8,"&lt;="&amp;AI$9,conditions!$9:$9,"&gt;="&amp;AI$9)</f>
        <v>35.640000000000043</v>
      </c>
      <c r="AJ110" s="37">
        <f>AI110-AJ92-AJ101+AJ20*SUMIFS(conditions!$69:$69,conditions!$8:$8,"&lt;="&amp;AJ$9,conditions!$9:$9,"&gt;="&amp;AJ$9)*SUMIFS(conditions!$72:$72,conditions!$8:$8,"&lt;="&amp;AJ$9,conditions!$9:$9,"&gt;="&amp;AJ$9)</f>
        <v>35.640000000000043</v>
      </c>
      <c r="AK110" s="37">
        <f>AJ110-AK92-AK101+AK20*SUMIFS(conditions!$69:$69,conditions!$8:$8,"&lt;="&amp;AK$9,conditions!$9:$9,"&gt;="&amp;AK$9)*SUMIFS(conditions!$72:$72,conditions!$8:$8,"&lt;="&amp;AK$9,conditions!$9:$9,"&gt;="&amp;AK$9)</f>
        <v>35.640000000000043</v>
      </c>
      <c r="AL110" s="37">
        <f>AK110-AL92-AL101+AL20*SUMIFS(conditions!$69:$69,conditions!$8:$8,"&lt;="&amp;AL$9,conditions!$9:$9,"&gt;="&amp;AL$9)*SUMIFS(conditions!$72:$72,conditions!$8:$8,"&lt;="&amp;AL$9,conditions!$9:$9,"&gt;="&amp;AL$9)</f>
        <v>35.640000000000043</v>
      </c>
      <c r="AM110" s="37">
        <f>AL110-AM92-AM101+AM20*SUMIFS(conditions!$69:$69,conditions!$8:$8,"&lt;="&amp;AM$9,conditions!$9:$9,"&gt;="&amp;AM$9)*SUMIFS(conditions!$72:$72,conditions!$8:$8,"&lt;="&amp;AM$9,conditions!$9:$9,"&gt;="&amp;AM$9)</f>
        <v>35.640000000000043</v>
      </c>
      <c r="AN110" s="37">
        <f>AM110-AN92-AN101+AN20*SUMIFS(conditions!$69:$69,conditions!$8:$8,"&lt;="&amp;AN$9,conditions!$9:$9,"&gt;="&amp;AN$9)*SUMIFS(conditions!$72:$72,conditions!$8:$8,"&lt;="&amp;AN$9,conditions!$9:$9,"&gt;="&amp;AN$9)</f>
        <v>32.400000000000041</v>
      </c>
      <c r="AO110" s="37">
        <f>AN110-AO92-AO101+AO20*SUMIFS(conditions!$69:$69,conditions!$8:$8,"&lt;="&amp;AO$9,conditions!$9:$9,"&gt;="&amp;AO$9)*SUMIFS(conditions!$72:$72,conditions!$8:$8,"&lt;="&amp;AO$9,conditions!$9:$9,"&gt;="&amp;AO$9)</f>
        <v>32.400000000000041</v>
      </c>
      <c r="AP110" s="37">
        <f>AO110-AP92-AP101+AP20*SUMIFS(conditions!$69:$69,conditions!$8:$8,"&lt;="&amp;AP$9,conditions!$9:$9,"&gt;="&amp;AP$9)*SUMIFS(conditions!$72:$72,conditions!$8:$8,"&lt;="&amp;AP$9,conditions!$9:$9,"&gt;="&amp;AP$9)</f>
        <v>35.640000000000043</v>
      </c>
      <c r="AQ110" s="37">
        <f>AP110-AQ92-AQ101+AQ20*SUMIFS(conditions!$69:$69,conditions!$8:$8,"&lt;="&amp;AQ$9,conditions!$9:$9,"&gt;="&amp;AQ$9)*SUMIFS(conditions!$72:$72,conditions!$8:$8,"&lt;="&amp;AQ$9,conditions!$9:$9,"&gt;="&amp;AQ$9)</f>
        <v>35.640000000000043</v>
      </c>
      <c r="AR110" s="37">
        <f>AQ110-AR92-AR101+AR20*SUMIFS(conditions!$69:$69,conditions!$8:$8,"&lt;="&amp;AR$9,conditions!$9:$9,"&gt;="&amp;AR$9)*SUMIFS(conditions!$72:$72,conditions!$8:$8,"&lt;="&amp;AR$9,conditions!$9:$9,"&gt;="&amp;AR$9)</f>
        <v>35.640000000000043</v>
      </c>
      <c r="AS110" s="37">
        <f>AR110-AS92-AS101+AS20*SUMIFS(conditions!$69:$69,conditions!$8:$8,"&lt;="&amp;AS$9,conditions!$9:$9,"&gt;="&amp;AS$9)*SUMIFS(conditions!$72:$72,conditions!$8:$8,"&lt;="&amp;AS$9,conditions!$9:$9,"&gt;="&amp;AS$9)</f>
        <v>35.640000000000043</v>
      </c>
      <c r="AT110" s="37">
        <f>AS110-AT92-AT101+AT20*SUMIFS(conditions!$69:$69,conditions!$8:$8,"&lt;="&amp;AT$9,conditions!$9:$9,"&gt;="&amp;AT$9)*SUMIFS(conditions!$72:$72,conditions!$8:$8,"&lt;="&amp;AT$9,conditions!$9:$9,"&gt;="&amp;AT$9)</f>
        <v>35.640000000000043</v>
      </c>
      <c r="AU110" s="37">
        <f>AT110-AU92-AU101+AU20*SUMIFS(conditions!$69:$69,conditions!$8:$8,"&lt;="&amp;AU$9,conditions!$9:$9,"&gt;="&amp;AU$9)*SUMIFS(conditions!$72:$72,conditions!$8:$8,"&lt;="&amp;AU$9,conditions!$9:$9,"&gt;="&amp;AU$9)</f>
        <v>32.400000000000041</v>
      </c>
      <c r="AV110" s="37">
        <f>AU110-AV92-AV101+AV20*SUMIFS(conditions!$69:$69,conditions!$8:$8,"&lt;="&amp;AV$9,conditions!$9:$9,"&gt;="&amp;AV$9)*SUMIFS(conditions!$72:$72,conditions!$8:$8,"&lt;="&amp;AV$9,conditions!$9:$9,"&gt;="&amp;AV$9)</f>
        <v>32.400000000000041</v>
      </c>
      <c r="AW110" s="37">
        <f>AV110-AW92-AW101+AW20*SUMIFS(conditions!$69:$69,conditions!$8:$8,"&lt;="&amp;AW$9,conditions!$9:$9,"&gt;="&amp;AW$9)*SUMIFS(conditions!$72:$72,conditions!$8:$8,"&lt;="&amp;AW$9,conditions!$9:$9,"&gt;="&amp;AW$9)</f>
        <v>35.640000000000043</v>
      </c>
      <c r="AX110" s="37">
        <f>AW110-AX92-AX101+AX20*SUMIFS(conditions!$69:$69,conditions!$8:$8,"&lt;="&amp;AX$9,conditions!$9:$9,"&gt;="&amp;AX$9)*SUMIFS(conditions!$72:$72,conditions!$8:$8,"&lt;="&amp;AX$9,conditions!$9:$9,"&gt;="&amp;AX$9)</f>
        <v>35.640000000000043</v>
      </c>
      <c r="AY110" s="37">
        <f>AX110-AY92-AY101+AY20*SUMIFS(conditions!$69:$69,conditions!$8:$8,"&lt;="&amp;AY$9,conditions!$9:$9,"&gt;="&amp;AY$9)*SUMIFS(conditions!$72:$72,conditions!$8:$8,"&lt;="&amp;AY$9,conditions!$9:$9,"&gt;="&amp;AY$9)</f>
        <v>35.640000000000043</v>
      </c>
      <c r="AZ110" s="37">
        <f>AY110-AZ92-AZ101+AZ20*SUMIFS(conditions!$69:$69,conditions!$8:$8,"&lt;="&amp;AZ$9,conditions!$9:$9,"&gt;="&amp;AZ$9)*SUMIFS(conditions!$72:$72,conditions!$8:$8,"&lt;="&amp;AZ$9,conditions!$9:$9,"&gt;="&amp;AZ$9)</f>
        <v>36.450000000000045</v>
      </c>
      <c r="BA110" s="37">
        <f>AZ110-BA92-BA101+BA20*SUMIFS(conditions!$69:$69,conditions!$8:$8,"&lt;="&amp;BA$9,conditions!$9:$9,"&gt;="&amp;BA$9)*SUMIFS(conditions!$72:$72,conditions!$8:$8,"&lt;="&amp;BA$9,conditions!$9:$9,"&gt;="&amp;BA$9)</f>
        <v>37.260000000000048</v>
      </c>
      <c r="BB110" s="37">
        <f>BA110-BB92-BB101+BB20*SUMIFS(conditions!$69:$69,conditions!$8:$8,"&lt;="&amp;BB$9,conditions!$9:$9,"&gt;="&amp;BB$9)*SUMIFS(conditions!$72:$72,conditions!$8:$8,"&lt;="&amp;BB$9,conditions!$9:$9,"&gt;="&amp;BB$9)</f>
        <v>34.020000000000046</v>
      </c>
      <c r="BC110" s="37">
        <f>BB110-BC92-BC101+BC20*SUMIFS(conditions!$69:$69,conditions!$8:$8,"&lt;="&amp;BC$9,conditions!$9:$9,"&gt;="&amp;BC$9)*SUMIFS(conditions!$72:$72,conditions!$8:$8,"&lt;="&amp;BC$9,conditions!$9:$9,"&gt;="&amp;BC$9)</f>
        <v>34.020000000000046</v>
      </c>
      <c r="BD110" s="37">
        <f>BC110-BD92-BD101+BD20*SUMIFS(conditions!$69:$69,conditions!$8:$8,"&lt;="&amp;BD$9,conditions!$9:$9,"&gt;="&amp;BD$9)*SUMIFS(conditions!$72:$72,conditions!$8:$8,"&lt;="&amp;BD$9,conditions!$9:$9,"&gt;="&amp;BD$9)</f>
        <v>38.07000000000005</v>
      </c>
      <c r="BE110" s="37">
        <f>BD110-BE92-BE101+BE20*SUMIFS(conditions!$69:$69,conditions!$8:$8,"&lt;="&amp;BE$9,conditions!$9:$9,"&gt;="&amp;BE$9)*SUMIFS(conditions!$72:$72,conditions!$8:$8,"&lt;="&amp;BE$9,conditions!$9:$9,"&gt;="&amp;BE$9)</f>
        <v>38.880000000000052</v>
      </c>
      <c r="BF110" s="37">
        <f>BE110-BF92-BF101+BF20*SUMIFS(conditions!$69:$69,conditions!$8:$8,"&lt;="&amp;BF$9,conditions!$9:$9,"&gt;="&amp;BF$9)*SUMIFS(conditions!$72:$72,conditions!$8:$8,"&lt;="&amp;BF$9,conditions!$9:$9,"&gt;="&amp;BF$9)</f>
        <v>39.690000000000055</v>
      </c>
      <c r="BG110" s="37">
        <f>BF110-BG92-BG101+BG20*SUMIFS(conditions!$69:$69,conditions!$8:$8,"&lt;="&amp;BG$9,conditions!$9:$9,"&gt;="&amp;BG$9)*SUMIFS(conditions!$72:$72,conditions!$8:$8,"&lt;="&amp;BG$9,conditions!$9:$9,"&gt;="&amp;BG$9)</f>
        <v>40.500000000000057</v>
      </c>
      <c r="BH110" s="37">
        <f>BG110-BH92-BH101+BH20*SUMIFS(conditions!$69:$69,conditions!$8:$8,"&lt;="&amp;BH$9,conditions!$9:$9,"&gt;="&amp;BH$9)*SUMIFS(conditions!$72:$72,conditions!$8:$8,"&lt;="&amp;BH$9,conditions!$9:$9,"&gt;="&amp;BH$9)</f>
        <v>41.310000000000059</v>
      </c>
      <c r="BI110" s="37">
        <f>BH110-BI92-BI101+BI20*SUMIFS(conditions!$69:$69,conditions!$8:$8,"&lt;="&amp;BI$9,conditions!$9:$9,"&gt;="&amp;BI$9)*SUMIFS(conditions!$72:$72,conditions!$8:$8,"&lt;="&amp;BI$9,conditions!$9:$9,"&gt;="&amp;BI$9)</f>
        <v>38.070000000000057</v>
      </c>
      <c r="BJ110" s="37">
        <f>BI110-BJ92-BJ101+BJ20*SUMIFS(conditions!$69:$69,conditions!$8:$8,"&lt;="&amp;BJ$9,conditions!$9:$9,"&gt;="&amp;BJ$9)*SUMIFS(conditions!$72:$72,conditions!$8:$8,"&lt;="&amp;BJ$9,conditions!$9:$9,"&gt;="&amp;BJ$9)</f>
        <v>38.070000000000057</v>
      </c>
      <c r="BK110" s="37">
        <f>BJ110-BK92-BK101+BK20*SUMIFS(conditions!$69:$69,conditions!$8:$8,"&lt;="&amp;BK$9,conditions!$9:$9,"&gt;="&amp;BK$9)*SUMIFS(conditions!$72:$72,conditions!$8:$8,"&lt;="&amp;BK$9,conditions!$9:$9,"&gt;="&amp;BK$9)</f>
        <v>42.120000000000061</v>
      </c>
      <c r="BL110" s="37">
        <f>BK110-BL92-BL101+BL20*SUMIFS(conditions!$69:$69,conditions!$8:$8,"&lt;="&amp;BL$9,conditions!$9:$9,"&gt;="&amp;BL$9)*SUMIFS(conditions!$72:$72,conditions!$8:$8,"&lt;="&amp;BL$9,conditions!$9:$9,"&gt;="&amp;BL$9)</f>
        <v>42.930000000000064</v>
      </c>
      <c r="BM110" s="37">
        <f>BL110-BM92-BM101+BM20*SUMIFS(conditions!$69:$69,conditions!$8:$8,"&lt;="&amp;BM$9,conditions!$9:$9,"&gt;="&amp;BM$9)*SUMIFS(conditions!$72:$72,conditions!$8:$8,"&lt;="&amp;BM$9,conditions!$9:$9,"&gt;="&amp;BM$9)</f>
        <v>43.740000000000066</v>
      </c>
      <c r="BN110" s="37">
        <f>BM110-BN92-BN101+BN20*SUMIFS(conditions!$69:$69,conditions!$8:$8,"&lt;="&amp;BN$9,conditions!$9:$9,"&gt;="&amp;BN$9)*SUMIFS(conditions!$72:$72,conditions!$8:$8,"&lt;="&amp;BN$9,conditions!$9:$9,"&gt;="&amp;BN$9)</f>
        <v>44.550000000000068</v>
      </c>
      <c r="BO110" s="37">
        <f>BN110-BO92-BO101+BO20*SUMIFS(conditions!$69:$69,conditions!$8:$8,"&lt;="&amp;BO$9,conditions!$9:$9,"&gt;="&amp;BO$9)*SUMIFS(conditions!$72:$72,conditions!$8:$8,"&lt;="&amp;BO$9,conditions!$9:$9,"&gt;="&amp;BO$9)</f>
        <v>44.550000000000068</v>
      </c>
      <c r="BP110" s="37">
        <f>BO110-BP92-BP101+BP20*SUMIFS(conditions!$69:$69,conditions!$8:$8,"&lt;="&amp;BP$9,conditions!$9:$9,"&gt;="&amp;BP$9)*SUMIFS(conditions!$72:$72,conditions!$8:$8,"&lt;="&amp;BP$9,conditions!$9:$9,"&gt;="&amp;BP$9)</f>
        <v>40.500000000000064</v>
      </c>
      <c r="BQ110" s="37">
        <f>BP110-BQ92-BQ101+BQ20*SUMIFS(conditions!$69:$69,conditions!$8:$8,"&lt;="&amp;BQ$9,conditions!$9:$9,"&gt;="&amp;BQ$9)*SUMIFS(conditions!$72:$72,conditions!$8:$8,"&lt;="&amp;BQ$9,conditions!$9:$9,"&gt;="&amp;BQ$9)</f>
        <v>40.500000000000064</v>
      </c>
      <c r="BR110" s="37">
        <f>BQ110-BR92-BR101+BR20*SUMIFS(conditions!$69:$69,conditions!$8:$8,"&lt;="&amp;BR$9,conditions!$9:$9,"&gt;="&amp;BR$9)*SUMIFS(conditions!$72:$72,conditions!$8:$8,"&lt;="&amp;BR$9,conditions!$9:$9,"&gt;="&amp;BR$9)</f>
        <v>44.550000000000068</v>
      </c>
      <c r="BS110" s="37">
        <f>BR110-BS92-BS101+BS20*SUMIFS(conditions!$69:$69,conditions!$8:$8,"&lt;="&amp;BS$9,conditions!$9:$9,"&gt;="&amp;BS$9)*SUMIFS(conditions!$72:$72,conditions!$8:$8,"&lt;="&amp;BS$9,conditions!$9:$9,"&gt;="&amp;BS$9)</f>
        <v>44.550000000000068</v>
      </c>
      <c r="BT110" s="37">
        <f>BS110-BT92-BT101+BT20*SUMIFS(conditions!$69:$69,conditions!$8:$8,"&lt;="&amp;BT$9,conditions!$9:$9,"&gt;="&amp;BT$9)*SUMIFS(conditions!$72:$72,conditions!$8:$8,"&lt;="&amp;BT$9,conditions!$9:$9,"&gt;="&amp;BT$9)</f>
        <v>44.550000000000068</v>
      </c>
      <c r="BU110" s="37">
        <f>BT110-BU92-BU101+BU20*SUMIFS(conditions!$69:$69,conditions!$8:$8,"&lt;="&amp;BU$9,conditions!$9:$9,"&gt;="&amp;BU$9)*SUMIFS(conditions!$72:$72,conditions!$8:$8,"&lt;="&amp;BU$9,conditions!$9:$9,"&gt;="&amp;BU$9)</f>
        <v>44.550000000000068</v>
      </c>
      <c r="BV110" s="37">
        <f>BU110-BV92-BV101+BV20*SUMIFS(conditions!$69:$69,conditions!$8:$8,"&lt;="&amp;BV$9,conditions!$9:$9,"&gt;="&amp;BV$9)*SUMIFS(conditions!$72:$72,conditions!$8:$8,"&lt;="&amp;BV$9,conditions!$9:$9,"&gt;="&amp;BV$9)</f>
        <v>44.550000000000068</v>
      </c>
      <c r="BW110" s="37">
        <f>BV110-BW92-BW101+BW20*SUMIFS(conditions!$69:$69,conditions!$8:$8,"&lt;="&amp;BW$9,conditions!$9:$9,"&gt;="&amp;BW$9)*SUMIFS(conditions!$72:$72,conditions!$8:$8,"&lt;="&amp;BW$9,conditions!$9:$9,"&gt;="&amp;BW$9)</f>
        <v>40.500000000000064</v>
      </c>
      <c r="BX110" s="37">
        <f>BW110-BX92-BX101+BX20*SUMIFS(conditions!$69:$69,conditions!$8:$8,"&lt;="&amp;BX$9,conditions!$9:$9,"&gt;="&amp;BX$9)*SUMIFS(conditions!$72:$72,conditions!$8:$8,"&lt;="&amp;BX$9,conditions!$9:$9,"&gt;="&amp;BX$9)</f>
        <v>40.500000000000064</v>
      </c>
      <c r="BY110" s="37">
        <f>BX110-BY92-BY101+BY20*SUMIFS(conditions!$69:$69,conditions!$8:$8,"&lt;="&amp;BY$9,conditions!$9:$9,"&gt;="&amp;BY$9)*SUMIFS(conditions!$72:$72,conditions!$8:$8,"&lt;="&amp;BY$9,conditions!$9:$9,"&gt;="&amp;BY$9)</f>
        <v>44.550000000000068</v>
      </c>
      <c r="BZ110" s="37">
        <f>BY110-BZ92-BZ101+BZ20*SUMIFS(conditions!$69:$69,conditions!$8:$8,"&lt;="&amp;BZ$9,conditions!$9:$9,"&gt;="&amp;BZ$9)*SUMIFS(conditions!$72:$72,conditions!$8:$8,"&lt;="&amp;BZ$9,conditions!$9:$9,"&gt;="&amp;BZ$9)</f>
        <v>44.550000000000068</v>
      </c>
      <c r="CA110" s="37">
        <f>BZ110-CA92-CA101+CA20*SUMIFS(conditions!$69:$69,conditions!$8:$8,"&lt;="&amp;CA$9,conditions!$9:$9,"&gt;="&amp;CA$9)*SUMIFS(conditions!$72:$72,conditions!$8:$8,"&lt;="&amp;CA$9,conditions!$9:$9,"&gt;="&amp;CA$9)</f>
        <v>44.550000000000068</v>
      </c>
      <c r="CB110" s="37">
        <f>CA110-CB92-CB101+CB20*SUMIFS(conditions!$69:$69,conditions!$8:$8,"&lt;="&amp;CB$9,conditions!$9:$9,"&gt;="&amp;CB$9)*SUMIFS(conditions!$72:$72,conditions!$8:$8,"&lt;="&amp;CB$9,conditions!$9:$9,"&gt;="&amp;CB$9)</f>
        <v>44.550000000000068</v>
      </c>
      <c r="CC110" s="37">
        <f>CB110-CC92-CC101+CC20*SUMIFS(conditions!$69:$69,conditions!$8:$8,"&lt;="&amp;CC$9,conditions!$9:$9,"&gt;="&amp;CC$9)*SUMIFS(conditions!$72:$72,conditions!$8:$8,"&lt;="&amp;CC$9,conditions!$9:$9,"&gt;="&amp;CC$9)</f>
        <v>44.550000000000068</v>
      </c>
      <c r="CD110" s="37">
        <f>CC110-CD92-CD101+CD20*SUMIFS(conditions!$69:$69,conditions!$8:$8,"&lt;="&amp;CD$9,conditions!$9:$9,"&gt;="&amp;CD$9)*SUMIFS(conditions!$72:$72,conditions!$8:$8,"&lt;="&amp;CD$9,conditions!$9:$9,"&gt;="&amp;CD$9)</f>
        <v>40.500000000000064</v>
      </c>
      <c r="CE110" s="37">
        <f>CD110-CE92-CE101+CE20*SUMIFS(conditions!$69:$69,conditions!$8:$8,"&lt;="&amp;CE$9,conditions!$9:$9,"&gt;="&amp;CE$9)*SUMIFS(conditions!$72:$72,conditions!$8:$8,"&lt;="&amp;CE$9,conditions!$9:$9,"&gt;="&amp;CE$9)</f>
        <v>40.500000000000064</v>
      </c>
      <c r="CF110" s="37">
        <f>CE110-CF92-CF101+CF20*SUMIFS(conditions!$69:$69,conditions!$8:$8,"&lt;="&amp;CF$9,conditions!$9:$9,"&gt;="&amp;CF$9)*SUMIFS(conditions!$72:$72,conditions!$8:$8,"&lt;="&amp;CF$9,conditions!$9:$9,"&gt;="&amp;CF$9)</f>
        <v>43.200000000000067</v>
      </c>
      <c r="CG110" s="37">
        <f>CF110-CG92-CG101+CG20*SUMIFS(conditions!$69:$69,conditions!$8:$8,"&lt;="&amp;CG$9,conditions!$9:$9,"&gt;="&amp;CG$9)*SUMIFS(conditions!$72:$72,conditions!$8:$8,"&lt;="&amp;CG$9,conditions!$9:$9,"&gt;="&amp;CG$9)</f>
        <v>41.850000000000065</v>
      </c>
      <c r="CH110" s="37">
        <f>CG110-CH92-CH101+CH20*SUMIFS(conditions!$69:$69,conditions!$8:$8,"&lt;="&amp;CH$9,conditions!$9:$9,"&gt;="&amp;CH$9)*SUMIFS(conditions!$72:$72,conditions!$8:$8,"&lt;="&amp;CH$9,conditions!$9:$9,"&gt;="&amp;CH$9)</f>
        <v>40.500000000000064</v>
      </c>
      <c r="CI110" s="37">
        <f>CH110-CI92-CI101+CI20*SUMIFS(conditions!$69:$69,conditions!$8:$8,"&lt;="&amp;CI$9,conditions!$9:$9,"&gt;="&amp;CI$9)*SUMIFS(conditions!$72:$72,conditions!$8:$8,"&lt;="&amp;CI$9,conditions!$9:$9,"&gt;="&amp;CI$9)</f>
        <v>39.150000000000063</v>
      </c>
      <c r="CJ110" s="37">
        <f>CI110-CJ92-CJ101+CJ20*SUMIFS(conditions!$69:$69,conditions!$8:$8,"&lt;="&amp;CJ$9,conditions!$9:$9,"&gt;="&amp;CJ$9)*SUMIFS(conditions!$72:$72,conditions!$8:$8,"&lt;="&amp;CJ$9,conditions!$9:$9,"&gt;="&amp;CJ$9)</f>
        <v>37.800000000000061</v>
      </c>
      <c r="CK110" s="37">
        <f>CJ110-CK92-CK101+CK20*SUMIFS(conditions!$69:$69,conditions!$8:$8,"&lt;="&amp;CK$9,conditions!$9:$9,"&gt;="&amp;CK$9)*SUMIFS(conditions!$72:$72,conditions!$8:$8,"&lt;="&amp;CK$9,conditions!$9:$9,"&gt;="&amp;CK$9)</f>
        <v>33.750000000000057</v>
      </c>
      <c r="CL110" s="37">
        <f>CK110-CL92-CL101+CL20*SUMIFS(conditions!$69:$69,conditions!$8:$8,"&lt;="&amp;CL$9,conditions!$9:$9,"&gt;="&amp;CL$9)*SUMIFS(conditions!$72:$72,conditions!$8:$8,"&lt;="&amp;CL$9,conditions!$9:$9,"&gt;="&amp;CL$9)</f>
        <v>33.750000000000057</v>
      </c>
      <c r="CM110" s="37">
        <f>CL110-CM92-CM101+CM20*SUMIFS(conditions!$69:$69,conditions!$8:$8,"&lt;="&amp;CM$9,conditions!$9:$9,"&gt;="&amp;CM$9)*SUMIFS(conditions!$72:$72,conditions!$8:$8,"&lt;="&amp;CM$9,conditions!$9:$9,"&gt;="&amp;CM$9)</f>
        <v>36.45000000000006</v>
      </c>
      <c r="CN110" s="37">
        <f>CM110-CN92-CN101+CN20*SUMIFS(conditions!$69:$69,conditions!$8:$8,"&lt;="&amp;CN$9,conditions!$9:$9,"&gt;="&amp;CN$9)*SUMIFS(conditions!$72:$72,conditions!$8:$8,"&lt;="&amp;CN$9,conditions!$9:$9,"&gt;="&amp;CN$9)</f>
        <v>35.100000000000058</v>
      </c>
      <c r="CO110" s="37">
        <f>CN110-CO92-CO101+CO20*SUMIFS(conditions!$69:$69,conditions!$8:$8,"&lt;="&amp;CO$9,conditions!$9:$9,"&gt;="&amp;CO$9)*SUMIFS(conditions!$72:$72,conditions!$8:$8,"&lt;="&amp;CO$9,conditions!$9:$9,"&gt;="&amp;CO$9)</f>
        <v>33.750000000000057</v>
      </c>
      <c r="CP110" s="37">
        <f>CO110-CP92-CP101+CP20*SUMIFS(conditions!$69:$69,conditions!$8:$8,"&lt;="&amp;CP$9,conditions!$9:$9,"&gt;="&amp;CP$9)*SUMIFS(conditions!$72:$72,conditions!$8:$8,"&lt;="&amp;CP$9,conditions!$9:$9,"&gt;="&amp;CP$9)</f>
        <v>32.400000000000055</v>
      </c>
      <c r="CQ110" s="37">
        <f>CP110-CQ92-CQ101+CQ20*SUMIFS(conditions!$69:$69,conditions!$8:$8,"&lt;="&amp;CQ$9,conditions!$9:$9,"&gt;="&amp;CQ$9)*SUMIFS(conditions!$72:$72,conditions!$8:$8,"&lt;="&amp;CQ$9,conditions!$9:$9,"&gt;="&amp;CQ$9)</f>
        <v>31.050000000000054</v>
      </c>
      <c r="CR110" s="37">
        <f>CQ110-CR92-CR101+CR20*SUMIFS(conditions!$69:$69,conditions!$8:$8,"&lt;="&amp;CR$9,conditions!$9:$9,"&gt;="&amp;CR$9)*SUMIFS(conditions!$72:$72,conditions!$8:$8,"&lt;="&amp;CR$9,conditions!$9:$9,"&gt;="&amp;CR$9)</f>
        <v>27.00000000000005</v>
      </c>
      <c r="CS110" s="37">
        <f>CR110-CS92-CS101+CS20*SUMIFS(conditions!$69:$69,conditions!$8:$8,"&lt;="&amp;CS$9,conditions!$9:$9,"&gt;="&amp;CS$9)*SUMIFS(conditions!$72:$72,conditions!$8:$8,"&lt;="&amp;CS$9,conditions!$9:$9,"&gt;="&amp;CS$9)</f>
        <v>27.00000000000005</v>
      </c>
      <c r="CT110" s="37">
        <f>CS110-CT92-CT101+CT20*SUMIFS(conditions!$69:$69,conditions!$8:$8,"&lt;="&amp;CT$9,conditions!$9:$9,"&gt;="&amp;CT$9)*SUMIFS(conditions!$72:$72,conditions!$8:$8,"&lt;="&amp;CT$9,conditions!$9:$9,"&gt;="&amp;CT$9)</f>
        <v>29.700000000000053</v>
      </c>
      <c r="CU110" s="37">
        <f>CT110-CU92-CU101+CU20*SUMIFS(conditions!$69:$69,conditions!$8:$8,"&lt;="&amp;CU$9,conditions!$9:$9,"&gt;="&amp;CU$9)*SUMIFS(conditions!$72:$72,conditions!$8:$8,"&lt;="&amp;CU$9,conditions!$9:$9,"&gt;="&amp;CU$9)</f>
        <v>29.700000000000053</v>
      </c>
      <c r="CV110" s="37">
        <f>CU110-CV92-CV101+CV20*SUMIFS(conditions!$69:$69,conditions!$8:$8,"&lt;="&amp;CV$9,conditions!$9:$9,"&gt;="&amp;CV$9)*SUMIFS(conditions!$72:$72,conditions!$8:$8,"&lt;="&amp;CV$9,conditions!$9:$9,"&gt;="&amp;CV$9)</f>
        <v>29.700000000000053</v>
      </c>
      <c r="CW110" s="37">
        <f>CV110-CW92-CW101+CW20*SUMIFS(conditions!$69:$69,conditions!$8:$8,"&lt;="&amp;CW$9,conditions!$9:$9,"&gt;="&amp;CW$9)*SUMIFS(conditions!$72:$72,conditions!$8:$8,"&lt;="&amp;CW$9,conditions!$9:$9,"&gt;="&amp;CW$9)</f>
        <v>29.700000000000053</v>
      </c>
      <c r="CX110" s="37">
        <f>CW110-CX92-CX101+CX20*SUMIFS(conditions!$69:$69,conditions!$8:$8,"&lt;="&amp;CX$9,conditions!$9:$9,"&gt;="&amp;CX$9)*SUMIFS(conditions!$72:$72,conditions!$8:$8,"&lt;="&amp;CX$9,conditions!$9:$9,"&gt;="&amp;CX$9)</f>
        <v>29.700000000000053</v>
      </c>
      <c r="CY110" s="37">
        <f>CX110-CY92-CY101+CY20*SUMIFS(conditions!$69:$69,conditions!$8:$8,"&lt;="&amp;CY$9,conditions!$9:$9,"&gt;="&amp;CY$9)*SUMIFS(conditions!$72:$72,conditions!$8:$8,"&lt;="&amp;CY$9,conditions!$9:$9,"&gt;="&amp;CY$9)</f>
        <v>27.00000000000005</v>
      </c>
      <c r="CZ110" s="37">
        <f>CY110-CZ92-CZ101+CZ20*SUMIFS(conditions!$69:$69,conditions!$8:$8,"&lt;="&amp;CZ$9,conditions!$9:$9,"&gt;="&amp;CZ$9)*SUMIFS(conditions!$72:$72,conditions!$8:$8,"&lt;="&amp;CZ$9,conditions!$9:$9,"&gt;="&amp;CZ$9)</f>
        <v>27.00000000000005</v>
      </c>
      <c r="DA110" s="37">
        <f>CZ110-DA92-DA101+DA20*SUMIFS(conditions!$69:$69,conditions!$8:$8,"&lt;="&amp;DA$9,conditions!$9:$9,"&gt;="&amp;DA$9)*SUMIFS(conditions!$72:$72,conditions!$8:$8,"&lt;="&amp;DA$9,conditions!$9:$9,"&gt;="&amp;DA$9)</f>
        <v>29.700000000000053</v>
      </c>
      <c r="DB110" s="37">
        <f>DA110-DB92-DB101+DB20*SUMIFS(conditions!$69:$69,conditions!$8:$8,"&lt;="&amp;DB$9,conditions!$9:$9,"&gt;="&amp;DB$9)*SUMIFS(conditions!$72:$72,conditions!$8:$8,"&lt;="&amp;DB$9,conditions!$9:$9,"&gt;="&amp;DB$9)</f>
        <v>29.700000000000053</v>
      </c>
      <c r="DC110" s="37">
        <f>DB110-DC92-DC101+DC20*SUMIFS(conditions!$69:$69,conditions!$8:$8,"&lt;="&amp;DC$9,conditions!$9:$9,"&gt;="&amp;DC$9)*SUMIFS(conditions!$72:$72,conditions!$8:$8,"&lt;="&amp;DC$9,conditions!$9:$9,"&gt;="&amp;DC$9)</f>
        <v>29.700000000000053</v>
      </c>
      <c r="DD110" s="37">
        <f>DC110-DD92-DD101+DD20*SUMIFS(conditions!$69:$69,conditions!$8:$8,"&lt;="&amp;DD$9,conditions!$9:$9,"&gt;="&amp;DD$9)*SUMIFS(conditions!$72:$72,conditions!$8:$8,"&lt;="&amp;DD$9,conditions!$9:$9,"&gt;="&amp;DD$9)</f>
        <v>29.700000000000053</v>
      </c>
      <c r="DE110" s="37">
        <f>DD110-DE92-DE101+DE20*SUMIFS(conditions!$69:$69,conditions!$8:$8,"&lt;="&amp;DE$9,conditions!$9:$9,"&gt;="&amp;DE$9)*SUMIFS(conditions!$72:$72,conditions!$8:$8,"&lt;="&amp;DE$9,conditions!$9:$9,"&gt;="&amp;DE$9)</f>
        <v>29.700000000000053</v>
      </c>
      <c r="DF110" s="37">
        <f>DE110-DF92-DF101+DF20*SUMIFS(conditions!$69:$69,conditions!$8:$8,"&lt;="&amp;DF$9,conditions!$9:$9,"&gt;="&amp;DF$9)*SUMIFS(conditions!$72:$72,conditions!$8:$8,"&lt;="&amp;DF$9,conditions!$9:$9,"&gt;="&amp;DF$9)</f>
        <v>27.00000000000005</v>
      </c>
      <c r="DG110" s="37">
        <f>DF110-DG92-DG101+DG20*SUMIFS(conditions!$69:$69,conditions!$8:$8,"&lt;="&amp;DG$9,conditions!$9:$9,"&gt;="&amp;DG$9)*SUMIFS(conditions!$72:$72,conditions!$8:$8,"&lt;="&amp;DG$9,conditions!$9:$9,"&gt;="&amp;DG$9)</f>
        <v>27.00000000000005</v>
      </c>
      <c r="DH110" s="37">
        <f>DG110-DH92-DH101+DH20*SUMIFS(conditions!$69:$69,conditions!$8:$8,"&lt;="&amp;DH$9,conditions!$9:$9,"&gt;="&amp;DH$9)*SUMIFS(conditions!$72:$72,conditions!$8:$8,"&lt;="&amp;DH$9,conditions!$9:$9,"&gt;="&amp;DH$9)</f>
        <v>29.700000000000053</v>
      </c>
      <c r="DI110" s="37">
        <f>DH110-DI92-DI101+DI20*SUMIFS(conditions!$69:$69,conditions!$8:$8,"&lt;="&amp;DI$9,conditions!$9:$9,"&gt;="&amp;DI$9)*SUMIFS(conditions!$72:$72,conditions!$8:$8,"&lt;="&amp;DI$9,conditions!$9:$9,"&gt;="&amp;DI$9)</f>
        <v>29.673000000000052</v>
      </c>
      <c r="DJ110" s="37">
        <f>DI110-DJ92-DJ101+DJ20*SUMIFS(conditions!$69:$69,conditions!$8:$8,"&lt;="&amp;DJ$9,conditions!$9:$9,"&gt;="&amp;DJ$9)*SUMIFS(conditions!$72:$72,conditions!$8:$8,"&lt;="&amp;DJ$9,conditions!$9:$9,"&gt;="&amp;DJ$9)</f>
        <v>29.646000000000051</v>
      </c>
      <c r="DK110" s="37">
        <f>DJ110-DK92-DK101+DK20*SUMIFS(conditions!$69:$69,conditions!$8:$8,"&lt;="&amp;DK$9,conditions!$9:$9,"&gt;="&amp;DK$9)*SUMIFS(conditions!$72:$72,conditions!$8:$8,"&lt;="&amp;DK$9,conditions!$9:$9,"&gt;="&amp;DK$9)</f>
        <v>29.61900000000005</v>
      </c>
      <c r="DL110" s="37">
        <f>DK110-DL92-DL101+DL20*SUMIFS(conditions!$69:$69,conditions!$8:$8,"&lt;="&amp;DL$9,conditions!$9:$9,"&gt;="&amp;DL$9)*SUMIFS(conditions!$72:$72,conditions!$8:$8,"&lt;="&amp;DL$9,conditions!$9:$9,"&gt;="&amp;DL$9)</f>
        <v>29.592000000000048</v>
      </c>
      <c r="DM110" s="37">
        <f>DL110-DM92-DM101+DM20*SUMIFS(conditions!$69:$69,conditions!$8:$8,"&lt;="&amp;DM$9,conditions!$9:$9,"&gt;="&amp;DM$9)*SUMIFS(conditions!$72:$72,conditions!$8:$8,"&lt;="&amp;DM$9,conditions!$9:$9,"&gt;="&amp;DM$9)</f>
        <v>26.892000000000046</v>
      </c>
      <c r="DN110" s="37">
        <f>DM110-DN92-DN101+DN20*SUMIFS(conditions!$69:$69,conditions!$8:$8,"&lt;="&amp;DN$9,conditions!$9:$9,"&gt;="&amp;DN$9)*SUMIFS(conditions!$72:$72,conditions!$8:$8,"&lt;="&amp;DN$9,conditions!$9:$9,"&gt;="&amp;DN$9)</f>
        <v>26.892000000000046</v>
      </c>
      <c r="DO110" s="37">
        <f>DN110-DO92-DO101+DO20*SUMIFS(conditions!$69:$69,conditions!$8:$8,"&lt;="&amp;DO$9,conditions!$9:$9,"&gt;="&amp;DO$9)*SUMIFS(conditions!$72:$72,conditions!$8:$8,"&lt;="&amp;DO$9,conditions!$9:$9,"&gt;="&amp;DO$9)</f>
        <v>29.565000000000047</v>
      </c>
      <c r="DP110" s="37">
        <f>DO110-DP92-DP101+DP20*SUMIFS(conditions!$69:$69,conditions!$8:$8,"&lt;="&amp;DP$9,conditions!$9:$9,"&gt;="&amp;DP$9)*SUMIFS(conditions!$72:$72,conditions!$8:$8,"&lt;="&amp;DP$9,conditions!$9:$9,"&gt;="&amp;DP$9)</f>
        <v>29.538000000000046</v>
      </c>
      <c r="DQ110" s="37">
        <f>DP110-DQ92-DQ101+DQ20*SUMIFS(conditions!$69:$69,conditions!$8:$8,"&lt;="&amp;DQ$9,conditions!$9:$9,"&gt;="&amp;DQ$9)*SUMIFS(conditions!$72:$72,conditions!$8:$8,"&lt;="&amp;DQ$9,conditions!$9:$9,"&gt;="&amp;DQ$9)</f>
        <v>29.511000000000045</v>
      </c>
      <c r="DR110" s="37">
        <f>DQ110-DR92-DR101+DR20*SUMIFS(conditions!$69:$69,conditions!$8:$8,"&lt;="&amp;DR$9,conditions!$9:$9,"&gt;="&amp;DR$9)*SUMIFS(conditions!$72:$72,conditions!$8:$8,"&lt;="&amp;DR$9,conditions!$9:$9,"&gt;="&amp;DR$9)</f>
        <v>29.484000000000044</v>
      </c>
      <c r="DS110" s="37">
        <f>DR110-DS92-DS101+DS20*SUMIFS(conditions!$69:$69,conditions!$8:$8,"&lt;="&amp;DS$9,conditions!$9:$9,"&gt;="&amp;DS$9)*SUMIFS(conditions!$72:$72,conditions!$8:$8,"&lt;="&amp;DS$9,conditions!$9:$9,"&gt;="&amp;DS$9)</f>
        <v>29.457000000000043</v>
      </c>
      <c r="DT110" s="37">
        <f>DS110-DT92-DT101+DT20*SUMIFS(conditions!$69:$69,conditions!$8:$8,"&lt;="&amp;DT$9,conditions!$9:$9,"&gt;="&amp;DT$9)*SUMIFS(conditions!$72:$72,conditions!$8:$8,"&lt;="&amp;DT$9,conditions!$9:$9,"&gt;="&amp;DT$9)</f>
        <v>26.757000000000041</v>
      </c>
      <c r="DU110" s="37">
        <f>DT110-DU92-DU101+DU20*SUMIFS(conditions!$69:$69,conditions!$8:$8,"&lt;="&amp;DU$9,conditions!$9:$9,"&gt;="&amp;DU$9)*SUMIFS(conditions!$72:$72,conditions!$8:$8,"&lt;="&amp;DU$9,conditions!$9:$9,"&gt;="&amp;DU$9)</f>
        <v>26.757000000000041</v>
      </c>
      <c r="DV110" s="37">
        <f>DU110-DV92-DV101+DV20*SUMIFS(conditions!$69:$69,conditions!$8:$8,"&lt;="&amp;DV$9,conditions!$9:$9,"&gt;="&amp;DV$9)*SUMIFS(conditions!$72:$72,conditions!$8:$8,"&lt;="&amp;DV$9,conditions!$9:$9,"&gt;="&amp;DV$9)</f>
        <v>29.430000000000042</v>
      </c>
      <c r="DW110" s="37">
        <f>DV110-DW92-DW101+DW20*SUMIFS(conditions!$69:$69,conditions!$8:$8,"&lt;="&amp;DW$9,conditions!$9:$9,"&gt;="&amp;DW$9)*SUMIFS(conditions!$72:$72,conditions!$8:$8,"&lt;="&amp;DW$9,conditions!$9:$9,"&gt;="&amp;DW$9)</f>
        <v>29.403000000000041</v>
      </c>
      <c r="DX110" s="37">
        <f>DW110-DX92-DX101+DX20*SUMIFS(conditions!$69:$69,conditions!$8:$8,"&lt;="&amp;DX$9,conditions!$9:$9,"&gt;="&amp;DX$9)*SUMIFS(conditions!$72:$72,conditions!$8:$8,"&lt;="&amp;DX$9,conditions!$9:$9,"&gt;="&amp;DX$9)</f>
        <v>29.403000000000041</v>
      </c>
      <c r="DY110" s="37">
        <f>DX110-DY92-DY101+DY20*SUMIFS(conditions!$69:$69,conditions!$8:$8,"&lt;="&amp;DY$9,conditions!$9:$9,"&gt;="&amp;DY$9)*SUMIFS(conditions!$72:$72,conditions!$8:$8,"&lt;="&amp;DY$9,conditions!$9:$9,"&gt;="&amp;DY$9)</f>
        <v>29.403000000000041</v>
      </c>
      <c r="DZ110" s="37">
        <f>DY110-DZ92-DZ101+DZ20*SUMIFS(conditions!$69:$69,conditions!$8:$8,"&lt;="&amp;DZ$9,conditions!$9:$9,"&gt;="&amp;DZ$9)*SUMIFS(conditions!$72:$72,conditions!$8:$8,"&lt;="&amp;DZ$9,conditions!$9:$9,"&gt;="&amp;DZ$9)</f>
        <v>29.403000000000041</v>
      </c>
      <c r="EA110" s="37">
        <f>DZ110-EA92-EA101+EA20*SUMIFS(conditions!$69:$69,conditions!$8:$8,"&lt;="&amp;EA$9,conditions!$9:$9,"&gt;="&amp;EA$9)*SUMIFS(conditions!$72:$72,conditions!$8:$8,"&lt;="&amp;EA$9,conditions!$9:$9,"&gt;="&amp;EA$9)</f>
        <v>26.73000000000004</v>
      </c>
      <c r="EB110" s="37">
        <f>EA110-EB92-EB101+EB20*SUMIFS(conditions!$69:$69,conditions!$8:$8,"&lt;="&amp;EB$9,conditions!$9:$9,"&gt;="&amp;EB$9)*SUMIFS(conditions!$72:$72,conditions!$8:$8,"&lt;="&amp;EB$9,conditions!$9:$9,"&gt;="&amp;EB$9)</f>
        <v>26.73000000000004</v>
      </c>
      <c r="EC110" s="37">
        <f>EB110-EC92-EC101+EC20*SUMIFS(conditions!$69:$69,conditions!$8:$8,"&lt;="&amp;EC$9,conditions!$9:$9,"&gt;="&amp;EC$9)*SUMIFS(conditions!$72:$72,conditions!$8:$8,"&lt;="&amp;EC$9,conditions!$9:$9,"&gt;="&amp;EC$9)</f>
        <v>29.403000000000041</v>
      </c>
      <c r="ED110" s="37">
        <f>EC110-ED92-ED101+ED20*SUMIFS(conditions!$69:$69,conditions!$8:$8,"&lt;="&amp;ED$9,conditions!$9:$9,"&gt;="&amp;ED$9)*SUMIFS(conditions!$72:$72,conditions!$8:$8,"&lt;="&amp;ED$9,conditions!$9:$9,"&gt;="&amp;ED$9)</f>
        <v>29.403000000000041</v>
      </c>
      <c r="EE110" s="37">
        <f>ED110-EE92-EE101+EE20*SUMIFS(conditions!$69:$69,conditions!$8:$8,"&lt;="&amp;EE$9,conditions!$9:$9,"&gt;="&amp;EE$9)*SUMIFS(conditions!$72:$72,conditions!$8:$8,"&lt;="&amp;EE$9,conditions!$9:$9,"&gt;="&amp;EE$9)</f>
        <v>29.403000000000041</v>
      </c>
      <c r="EF110" s="37">
        <f>EE110-EF92-EF101+EF20*SUMIFS(conditions!$69:$69,conditions!$8:$8,"&lt;="&amp;EF$9,conditions!$9:$9,"&gt;="&amp;EF$9)*SUMIFS(conditions!$72:$72,conditions!$8:$8,"&lt;="&amp;EF$9,conditions!$9:$9,"&gt;="&amp;EF$9)</f>
        <v>29.403000000000041</v>
      </c>
      <c r="EG110" s="37">
        <f>EF110-EG92-EG101+EG20*SUMIFS(conditions!$69:$69,conditions!$8:$8,"&lt;="&amp;EG$9,conditions!$9:$9,"&gt;="&amp;EG$9)*SUMIFS(conditions!$72:$72,conditions!$8:$8,"&lt;="&amp;EG$9,conditions!$9:$9,"&gt;="&amp;EG$9)</f>
        <v>29.403000000000041</v>
      </c>
      <c r="EH110" s="37">
        <f>EG110-EH92-EH101+EH20*SUMIFS(conditions!$69:$69,conditions!$8:$8,"&lt;="&amp;EH$9,conditions!$9:$9,"&gt;="&amp;EH$9)*SUMIFS(conditions!$72:$72,conditions!$8:$8,"&lt;="&amp;EH$9,conditions!$9:$9,"&gt;="&amp;EH$9)</f>
        <v>26.73000000000004</v>
      </c>
      <c r="EI110" s="37">
        <f>EH110-EI92-EI101+EI20*SUMIFS(conditions!$69:$69,conditions!$8:$8,"&lt;="&amp;EI$9,conditions!$9:$9,"&gt;="&amp;EI$9)*SUMIFS(conditions!$72:$72,conditions!$8:$8,"&lt;="&amp;EI$9,conditions!$9:$9,"&gt;="&amp;EI$9)</f>
        <v>26.73000000000004</v>
      </c>
      <c r="EJ110" s="37">
        <f>EI110-EJ92-EJ101+EJ20*SUMIFS(conditions!$69:$69,conditions!$8:$8,"&lt;="&amp;EJ$9,conditions!$9:$9,"&gt;="&amp;EJ$9)*SUMIFS(conditions!$72:$72,conditions!$8:$8,"&lt;="&amp;EJ$9,conditions!$9:$9,"&gt;="&amp;EJ$9)</f>
        <v>29.403000000000041</v>
      </c>
      <c r="EK110" s="37">
        <f>EJ110-EK92-EK101+EK20*SUMIFS(conditions!$69:$69,conditions!$8:$8,"&lt;="&amp;EK$9,conditions!$9:$9,"&gt;="&amp;EK$9)*SUMIFS(conditions!$72:$72,conditions!$8:$8,"&lt;="&amp;EK$9,conditions!$9:$9,"&gt;="&amp;EK$9)</f>
        <v>29.403000000000041</v>
      </c>
      <c r="EL110" s="37">
        <f>EK110-EL92-EL101+EL20*SUMIFS(conditions!$69:$69,conditions!$8:$8,"&lt;="&amp;EL$9,conditions!$9:$9,"&gt;="&amp;EL$9)*SUMIFS(conditions!$72:$72,conditions!$8:$8,"&lt;="&amp;EL$9,conditions!$9:$9,"&gt;="&amp;EL$9)</f>
        <v>29.403000000000041</v>
      </c>
      <c r="EM110" s="37">
        <f>EL110-EM92-EM101+EM20*SUMIFS(conditions!$69:$69,conditions!$8:$8,"&lt;="&amp;EM$9,conditions!$9:$9,"&gt;="&amp;EM$9)*SUMIFS(conditions!$72:$72,conditions!$8:$8,"&lt;="&amp;EM$9,conditions!$9:$9,"&gt;="&amp;EM$9)</f>
        <v>29.403000000000041</v>
      </c>
      <c r="EN110" s="37">
        <f>EM110-EN92-EN101+EN20*SUMIFS(conditions!$69:$69,conditions!$8:$8,"&lt;="&amp;EN$9,conditions!$9:$9,"&gt;="&amp;EN$9)*SUMIFS(conditions!$72:$72,conditions!$8:$8,"&lt;="&amp;EN$9,conditions!$9:$9,"&gt;="&amp;EN$9)</f>
        <v>29.937600000000042</v>
      </c>
      <c r="EO110" s="37">
        <f>EN110-EO92-EO101+EO20*SUMIFS(conditions!$69:$69,conditions!$8:$8,"&lt;="&amp;EO$9,conditions!$9:$9,"&gt;="&amp;EO$9)*SUMIFS(conditions!$72:$72,conditions!$8:$8,"&lt;="&amp;EO$9,conditions!$9:$9,"&gt;="&amp;EO$9)</f>
        <v>27.264600000000041</v>
      </c>
      <c r="EP110" s="37">
        <f>EO110-EP92-EP101+EP20*SUMIFS(conditions!$69:$69,conditions!$8:$8,"&lt;="&amp;EP$9,conditions!$9:$9,"&gt;="&amp;EP$9)*SUMIFS(conditions!$72:$72,conditions!$8:$8,"&lt;="&amp;EP$9,conditions!$9:$9,"&gt;="&amp;EP$9)</f>
        <v>27.264600000000041</v>
      </c>
      <c r="EQ110" s="37">
        <f>EP110-EQ92-EQ101+EQ20*SUMIFS(conditions!$69:$69,conditions!$8:$8,"&lt;="&amp;EQ$9,conditions!$9:$9,"&gt;="&amp;EQ$9)*SUMIFS(conditions!$72:$72,conditions!$8:$8,"&lt;="&amp;EQ$9,conditions!$9:$9,"&gt;="&amp;EQ$9)</f>
        <v>30.472200000000043</v>
      </c>
      <c r="ER110" s="37">
        <f>EQ110-ER92-ER101+ER20*SUMIFS(conditions!$69:$69,conditions!$8:$8,"&lt;="&amp;ER$9,conditions!$9:$9,"&gt;="&amp;ER$9)*SUMIFS(conditions!$72:$72,conditions!$8:$8,"&lt;="&amp;ER$9,conditions!$9:$9,"&gt;="&amp;ER$9)</f>
        <v>31.006800000000045</v>
      </c>
      <c r="ES110" s="37">
        <f>ER110-ES92-ES101+ES20*SUMIFS(conditions!$69:$69,conditions!$8:$8,"&lt;="&amp;ES$9,conditions!$9:$9,"&gt;="&amp;ES$9)*SUMIFS(conditions!$72:$72,conditions!$8:$8,"&lt;="&amp;ES$9,conditions!$9:$9,"&gt;="&amp;ES$9)</f>
        <v>31.541400000000046</v>
      </c>
      <c r="ET110" s="37">
        <f>ES110-ET92-ET101+ET20*SUMIFS(conditions!$69:$69,conditions!$8:$8,"&lt;="&amp;ET$9,conditions!$9:$9,"&gt;="&amp;ET$9)*SUMIFS(conditions!$72:$72,conditions!$8:$8,"&lt;="&amp;ET$9,conditions!$9:$9,"&gt;="&amp;ET$9)</f>
        <v>32.07600000000005</v>
      </c>
      <c r="EU110" s="37">
        <f>ET110-EU92-EU101+EU20*SUMIFS(conditions!$69:$69,conditions!$8:$8,"&lt;="&amp;EU$9,conditions!$9:$9,"&gt;="&amp;EU$9)*SUMIFS(conditions!$72:$72,conditions!$8:$8,"&lt;="&amp;EU$9,conditions!$9:$9,"&gt;="&amp;EU$9)</f>
        <v>32.610600000000048</v>
      </c>
      <c r="EV110" s="37">
        <f>EU110-EV92-EV101+EV20*SUMIFS(conditions!$69:$69,conditions!$8:$8,"&lt;="&amp;EV$9,conditions!$9:$9,"&gt;="&amp;EV$9)*SUMIFS(conditions!$72:$72,conditions!$8:$8,"&lt;="&amp;EV$9,conditions!$9:$9,"&gt;="&amp;EV$9)</f>
        <v>29.937600000000046</v>
      </c>
      <c r="EW110" s="37">
        <f>EV110-EW92-EW101+EW20*SUMIFS(conditions!$69:$69,conditions!$8:$8,"&lt;="&amp;EW$9,conditions!$9:$9,"&gt;="&amp;EW$9)*SUMIFS(conditions!$72:$72,conditions!$8:$8,"&lt;="&amp;EW$9,conditions!$9:$9,"&gt;="&amp;EW$9)</f>
        <v>29.937600000000046</v>
      </c>
      <c r="EX110" s="37">
        <f>EW110-EX92-EX101+EX20*SUMIFS(conditions!$69:$69,conditions!$8:$8,"&lt;="&amp;EX$9,conditions!$9:$9,"&gt;="&amp;EX$9)*SUMIFS(conditions!$72:$72,conditions!$8:$8,"&lt;="&amp;EX$9,conditions!$9:$9,"&gt;="&amp;EX$9)</f>
        <v>33.145200000000045</v>
      </c>
      <c r="EY110" s="37">
        <f>EX110-EY92-EY101+EY20*SUMIFS(conditions!$69:$69,conditions!$8:$8,"&lt;="&amp;EY$9,conditions!$9:$9,"&gt;="&amp;EY$9)*SUMIFS(conditions!$72:$72,conditions!$8:$8,"&lt;="&amp;EY$9,conditions!$9:$9,"&gt;="&amp;EY$9)</f>
        <v>33.679800000000043</v>
      </c>
      <c r="EZ110" s="37">
        <f>EY110-EZ92-EZ101+EZ20*SUMIFS(conditions!$69:$69,conditions!$8:$8,"&lt;="&amp;EZ$9,conditions!$9:$9,"&gt;="&amp;EZ$9)*SUMIFS(conditions!$72:$72,conditions!$8:$8,"&lt;="&amp;EZ$9,conditions!$9:$9,"&gt;="&amp;EZ$9)</f>
        <v>34.21440000000004</v>
      </c>
      <c r="FA110" s="37">
        <f>EZ110-FA92-FA101+FA20*SUMIFS(conditions!$69:$69,conditions!$8:$8,"&lt;="&amp;FA$9,conditions!$9:$9,"&gt;="&amp;FA$9)*SUMIFS(conditions!$72:$72,conditions!$8:$8,"&lt;="&amp;FA$9,conditions!$9:$9,"&gt;="&amp;FA$9)</f>
        <v>34.749000000000038</v>
      </c>
      <c r="FB110" s="37">
        <f>FA110-FB92-FB101+FB20*SUMIFS(conditions!$69:$69,conditions!$8:$8,"&lt;="&amp;FB$9,conditions!$9:$9,"&gt;="&amp;FB$9)*SUMIFS(conditions!$72:$72,conditions!$8:$8,"&lt;="&amp;FB$9,conditions!$9:$9,"&gt;="&amp;FB$9)</f>
        <v>35.283600000000035</v>
      </c>
      <c r="FC110" s="37">
        <f>FB110-FC92-FC101+FC20*SUMIFS(conditions!$69:$69,conditions!$8:$8,"&lt;="&amp;FC$9,conditions!$9:$9,"&gt;="&amp;FC$9)*SUMIFS(conditions!$72:$72,conditions!$8:$8,"&lt;="&amp;FC$9,conditions!$9:$9,"&gt;="&amp;FC$9)</f>
        <v>32.076000000000036</v>
      </c>
      <c r="FD110" s="37">
        <f>FC110-FD92-FD101+FD20*SUMIFS(conditions!$69:$69,conditions!$8:$8,"&lt;="&amp;FD$9,conditions!$9:$9,"&gt;="&amp;FD$9)*SUMIFS(conditions!$72:$72,conditions!$8:$8,"&lt;="&amp;FD$9,conditions!$9:$9,"&gt;="&amp;FD$9)</f>
        <v>32.076000000000036</v>
      </c>
      <c r="FE110" s="37">
        <f>FD110-FE92-FE101+FE20*SUMIFS(conditions!$69:$69,conditions!$8:$8,"&lt;="&amp;FE$9,conditions!$9:$9,"&gt;="&amp;FE$9)*SUMIFS(conditions!$72:$72,conditions!$8:$8,"&lt;="&amp;FE$9,conditions!$9:$9,"&gt;="&amp;FE$9)</f>
        <v>35.283600000000035</v>
      </c>
      <c r="FF110" s="37">
        <f>FE110-FF92-FF101+FF20*SUMIFS(conditions!$69:$69,conditions!$8:$8,"&lt;="&amp;FF$9,conditions!$9:$9,"&gt;="&amp;FF$9)*SUMIFS(conditions!$72:$72,conditions!$8:$8,"&lt;="&amp;FF$9,conditions!$9:$9,"&gt;="&amp;FF$9)</f>
        <v>35.283600000000035</v>
      </c>
      <c r="FG110" s="37">
        <f>FF110-FG92-FG101+FG20*SUMIFS(conditions!$69:$69,conditions!$8:$8,"&lt;="&amp;FG$9,conditions!$9:$9,"&gt;="&amp;FG$9)*SUMIFS(conditions!$72:$72,conditions!$8:$8,"&lt;="&amp;FG$9,conditions!$9:$9,"&gt;="&amp;FG$9)</f>
        <v>35.283600000000035</v>
      </c>
      <c r="FH110" s="37">
        <f>FG110-FH92-FH101+FH20*SUMIFS(conditions!$69:$69,conditions!$8:$8,"&lt;="&amp;FH$9,conditions!$9:$9,"&gt;="&amp;FH$9)*SUMIFS(conditions!$72:$72,conditions!$8:$8,"&lt;="&amp;FH$9,conditions!$9:$9,"&gt;="&amp;FH$9)</f>
        <v>35.283600000000035</v>
      </c>
      <c r="FI110" s="37">
        <f>FH110-FI92-FI101+FI20*SUMIFS(conditions!$69:$69,conditions!$8:$8,"&lt;="&amp;FI$9,conditions!$9:$9,"&gt;="&amp;FI$9)*SUMIFS(conditions!$72:$72,conditions!$8:$8,"&lt;="&amp;FI$9,conditions!$9:$9,"&gt;="&amp;FI$9)</f>
        <v>35.283600000000035</v>
      </c>
      <c r="FJ110" s="37">
        <f>FI110-FJ92-FJ101+FJ20*SUMIFS(conditions!$69:$69,conditions!$8:$8,"&lt;="&amp;FJ$9,conditions!$9:$9,"&gt;="&amp;FJ$9)*SUMIFS(conditions!$72:$72,conditions!$8:$8,"&lt;="&amp;FJ$9,conditions!$9:$9,"&gt;="&amp;FJ$9)</f>
        <v>32.076000000000036</v>
      </c>
      <c r="FK110" s="37">
        <f>FJ110-FK92-FK101+FK20*SUMIFS(conditions!$69:$69,conditions!$8:$8,"&lt;="&amp;FK$9,conditions!$9:$9,"&gt;="&amp;FK$9)*SUMIFS(conditions!$72:$72,conditions!$8:$8,"&lt;="&amp;FK$9,conditions!$9:$9,"&gt;="&amp;FK$9)</f>
        <v>32.076000000000036</v>
      </c>
      <c r="FL110" s="37">
        <f>FK110-FL92-FL101+FL20*SUMIFS(conditions!$69:$69,conditions!$8:$8,"&lt;="&amp;FL$9,conditions!$9:$9,"&gt;="&amp;FL$9)*SUMIFS(conditions!$72:$72,conditions!$8:$8,"&lt;="&amp;FL$9,conditions!$9:$9,"&gt;="&amp;FL$9)</f>
        <v>35.283600000000035</v>
      </c>
      <c r="FM110" s="37">
        <f>FL110-FM92-FM101+FM20*SUMIFS(conditions!$69:$69,conditions!$8:$8,"&lt;="&amp;FM$9,conditions!$9:$9,"&gt;="&amp;FM$9)*SUMIFS(conditions!$72:$72,conditions!$8:$8,"&lt;="&amp;FM$9,conditions!$9:$9,"&gt;="&amp;FM$9)</f>
        <v>35.283600000000035</v>
      </c>
      <c r="FN110" s="37">
        <f>FM110-FN92-FN101+FN20*SUMIFS(conditions!$69:$69,conditions!$8:$8,"&lt;="&amp;FN$9,conditions!$9:$9,"&gt;="&amp;FN$9)*SUMIFS(conditions!$72:$72,conditions!$8:$8,"&lt;="&amp;FN$9,conditions!$9:$9,"&gt;="&amp;FN$9)</f>
        <v>35.283600000000035</v>
      </c>
      <c r="FO110" s="37">
        <f>FN110-FO92-FO101+FO20*SUMIFS(conditions!$69:$69,conditions!$8:$8,"&lt;="&amp;FO$9,conditions!$9:$9,"&gt;="&amp;FO$9)*SUMIFS(conditions!$72:$72,conditions!$8:$8,"&lt;="&amp;FO$9,conditions!$9:$9,"&gt;="&amp;FO$9)</f>
        <v>35.283600000000035</v>
      </c>
      <c r="FP110" s="37">
        <f>FO110-FP92-FP101+FP20*SUMIFS(conditions!$69:$69,conditions!$8:$8,"&lt;="&amp;FP$9,conditions!$9:$9,"&gt;="&amp;FP$9)*SUMIFS(conditions!$72:$72,conditions!$8:$8,"&lt;="&amp;FP$9,conditions!$9:$9,"&gt;="&amp;FP$9)</f>
        <v>35.283600000000035</v>
      </c>
      <c r="FQ110" s="37">
        <f>FP110-FQ92-FQ101+FQ20*SUMIFS(conditions!$69:$69,conditions!$8:$8,"&lt;="&amp;FQ$9,conditions!$9:$9,"&gt;="&amp;FQ$9)*SUMIFS(conditions!$72:$72,conditions!$8:$8,"&lt;="&amp;FQ$9,conditions!$9:$9,"&gt;="&amp;FQ$9)</f>
        <v>32.076000000000036</v>
      </c>
      <c r="FR110" s="37">
        <f>FQ110-FR92-FR101+FR20*SUMIFS(conditions!$69:$69,conditions!$8:$8,"&lt;="&amp;FR$9,conditions!$9:$9,"&gt;="&amp;FR$9)*SUMIFS(conditions!$72:$72,conditions!$8:$8,"&lt;="&amp;FR$9,conditions!$9:$9,"&gt;="&amp;FR$9)</f>
        <v>32.076000000000036</v>
      </c>
      <c r="FS110" s="37">
        <f>FR110-FS92-FS101+FS20*SUMIFS(conditions!$69:$69,conditions!$8:$8,"&lt;="&amp;FS$9,conditions!$9:$9,"&gt;="&amp;FS$9)*SUMIFS(conditions!$72:$72,conditions!$8:$8,"&lt;="&amp;FS$9,conditions!$9:$9,"&gt;="&amp;FS$9)</f>
        <v>35.443980000000039</v>
      </c>
      <c r="FT110" s="37">
        <f>FS110-FT92-FT101+FT20*SUMIFS(conditions!$69:$69,conditions!$8:$8,"&lt;="&amp;FT$9,conditions!$9:$9,"&gt;="&amp;FT$9)*SUMIFS(conditions!$72:$72,conditions!$8:$8,"&lt;="&amp;FT$9,conditions!$9:$9,"&gt;="&amp;FT$9)</f>
        <v>35.604360000000042</v>
      </c>
      <c r="FU110" s="37">
        <f>FT110-FU92-FU101+FU20*SUMIFS(conditions!$69:$69,conditions!$8:$8,"&lt;="&amp;FU$9,conditions!$9:$9,"&gt;="&amp;FU$9)*SUMIFS(conditions!$72:$72,conditions!$8:$8,"&lt;="&amp;FU$9,conditions!$9:$9,"&gt;="&amp;FU$9)</f>
        <v>35.764740000000046</v>
      </c>
      <c r="FV110" s="37">
        <f>FU110-FV92-FV101+FV20*SUMIFS(conditions!$69:$69,conditions!$8:$8,"&lt;="&amp;FV$9,conditions!$9:$9,"&gt;="&amp;FV$9)*SUMIFS(conditions!$72:$72,conditions!$8:$8,"&lt;="&amp;FV$9,conditions!$9:$9,"&gt;="&amp;FV$9)</f>
        <v>35.925120000000049</v>
      </c>
      <c r="FW110" s="37">
        <f>FV110-FW92-FW101+FW20*SUMIFS(conditions!$69:$69,conditions!$8:$8,"&lt;="&amp;FW$9,conditions!$9:$9,"&gt;="&amp;FW$9)*SUMIFS(conditions!$72:$72,conditions!$8:$8,"&lt;="&amp;FW$9,conditions!$9:$9,"&gt;="&amp;FW$9)</f>
        <v>36.085500000000053</v>
      </c>
      <c r="FX110" s="37">
        <f>FW110-FX92-FX101+FX20*SUMIFS(conditions!$69:$69,conditions!$8:$8,"&lt;="&amp;FX$9,conditions!$9:$9,"&gt;="&amp;FX$9)*SUMIFS(conditions!$72:$72,conditions!$8:$8,"&lt;="&amp;FX$9,conditions!$9:$9,"&gt;="&amp;FX$9)</f>
        <v>32.877900000000054</v>
      </c>
      <c r="FY110" s="37">
        <f>FX110-FY92-FY101+FY20*SUMIFS(conditions!$69:$69,conditions!$8:$8,"&lt;="&amp;FY$9,conditions!$9:$9,"&gt;="&amp;FY$9)*SUMIFS(conditions!$72:$72,conditions!$8:$8,"&lt;="&amp;FY$9,conditions!$9:$9,"&gt;="&amp;FY$9)</f>
        <v>32.877900000000054</v>
      </c>
      <c r="FZ110" s="37">
        <f>FY110-FZ92-FZ101+FZ20*SUMIFS(conditions!$69:$69,conditions!$8:$8,"&lt;="&amp;FZ$9,conditions!$9:$9,"&gt;="&amp;FZ$9)*SUMIFS(conditions!$72:$72,conditions!$8:$8,"&lt;="&amp;FZ$9,conditions!$9:$9,"&gt;="&amp;FZ$9)</f>
        <v>36.245880000000056</v>
      </c>
      <c r="GA110" s="37">
        <f>FZ110-GA92-GA101+GA20*SUMIFS(conditions!$69:$69,conditions!$8:$8,"&lt;="&amp;GA$9,conditions!$9:$9,"&gt;="&amp;GA$9)*SUMIFS(conditions!$72:$72,conditions!$8:$8,"&lt;="&amp;GA$9,conditions!$9:$9,"&gt;="&amp;GA$9)</f>
        <v>36.40626000000006</v>
      </c>
      <c r="GB110" s="37">
        <f>GA110-GB92-GB101+GB20*SUMIFS(conditions!$69:$69,conditions!$8:$8,"&lt;="&amp;GB$9,conditions!$9:$9,"&gt;="&amp;GB$9)*SUMIFS(conditions!$72:$72,conditions!$8:$8,"&lt;="&amp;GB$9,conditions!$9:$9,"&gt;="&amp;GB$9)</f>
        <v>36.566640000000064</v>
      </c>
      <c r="GC110" s="37">
        <f>GB110-GC92-GC101+GC20*SUMIFS(conditions!$69:$69,conditions!$8:$8,"&lt;="&amp;GC$9,conditions!$9:$9,"&gt;="&amp;GC$9)*SUMIFS(conditions!$72:$72,conditions!$8:$8,"&lt;="&amp;GC$9,conditions!$9:$9,"&gt;="&amp;GC$9)</f>
        <v>36.727020000000067</v>
      </c>
      <c r="GD110" s="37">
        <f>GC110-GD92-GD101+GD20*SUMIFS(conditions!$69:$69,conditions!$8:$8,"&lt;="&amp;GD$9,conditions!$9:$9,"&gt;="&amp;GD$9)*SUMIFS(conditions!$72:$72,conditions!$8:$8,"&lt;="&amp;GD$9,conditions!$9:$9,"&gt;="&amp;GD$9)</f>
        <v>36.887400000000071</v>
      </c>
      <c r="GE110" s="37">
        <f>GD110-GE92-GE101+GE20*SUMIFS(conditions!$69:$69,conditions!$8:$8,"&lt;="&amp;GE$9,conditions!$9:$9,"&gt;="&amp;GE$9)*SUMIFS(conditions!$72:$72,conditions!$8:$8,"&lt;="&amp;GE$9,conditions!$9:$9,"&gt;="&amp;GE$9)</f>
        <v>33.679800000000071</v>
      </c>
      <c r="GF110" s="37">
        <f>GE110-GF92-GF101+GF20*SUMIFS(conditions!$69:$69,conditions!$8:$8,"&lt;="&amp;GF$9,conditions!$9:$9,"&gt;="&amp;GF$9)*SUMIFS(conditions!$72:$72,conditions!$8:$8,"&lt;="&amp;GF$9,conditions!$9:$9,"&gt;="&amp;GF$9)</f>
        <v>33.679800000000071</v>
      </c>
      <c r="GG110" s="37">
        <f>GF110-GG92-GG101+GG20*SUMIFS(conditions!$69:$69,conditions!$8:$8,"&lt;="&amp;GG$9,conditions!$9:$9,"&gt;="&amp;GG$9)*SUMIFS(conditions!$72:$72,conditions!$8:$8,"&lt;="&amp;GG$9,conditions!$9:$9,"&gt;="&amp;GG$9)</f>
        <v>37.047780000000074</v>
      </c>
      <c r="GH110" s="37">
        <f>GG110-GH92-GH101+GH20*SUMIFS(conditions!$69:$69,conditions!$8:$8,"&lt;="&amp;GH$9,conditions!$9:$9,"&gt;="&amp;GH$9)*SUMIFS(conditions!$72:$72,conditions!$8:$8,"&lt;="&amp;GH$9,conditions!$9:$9,"&gt;="&amp;GH$9)</f>
        <v>37.047780000000074</v>
      </c>
      <c r="GI110" s="37">
        <f>GH110-GI92-GI101+GI20*SUMIFS(conditions!$69:$69,conditions!$8:$8,"&lt;="&amp;GI$9,conditions!$9:$9,"&gt;="&amp;GI$9)*SUMIFS(conditions!$72:$72,conditions!$8:$8,"&lt;="&amp;GI$9,conditions!$9:$9,"&gt;="&amp;GI$9)</f>
        <v>37.047780000000074</v>
      </c>
      <c r="GJ110" s="37">
        <f>GI110-GJ92-GJ101+GJ20*SUMIFS(conditions!$69:$69,conditions!$8:$8,"&lt;="&amp;GJ$9,conditions!$9:$9,"&gt;="&amp;GJ$9)*SUMIFS(conditions!$72:$72,conditions!$8:$8,"&lt;="&amp;GJ$9,conditions!$9:$9,"&gt;="&amp;GJ$9)</f>
        <v>37.047780000000074</v>
      </c>
      <c r="GK110" s="37">
        <f>GJ110-GK92-GK101+GK20*SUMIFS(conditions!$69:$69,conditions!$8:$8,"&lt;="&amp;GK$9,conditions!$9:$9,"&gt;="&amp;GK$9)*SUMIFS(conditions!$72:$72,conditions!$8:$8,"&lt;="&amp;GK$9,conditions!$9:$9,"&gt;="&amp;GK$9)</f>
        <v>37.047780000000074</v>
      </c>
      <c r="GL110" s="37">
        <f>GK110-GL92-GL101+GL20*SUMIFS(conditions!$69:$69,conditions!$8:$8,"&lt;="&amp;GL$9,conditions!$9:$9,"&gt;="&amp;GL$9)*SUMIFS(conditions!$72:$72,conditions!$8:$8,"&lt;="&amp;GL$9,conditions!$9:$9,"&gt;="&amp;GL$9)</f>
        <v>33.679800000000071</v>
      </c>
      <c r="GM110" s="37">
        <f>GL110-GM92-GM101+GM20*SUMIFS(conditions!$69:$69,conditions!$8:$8,"&lt;="&amp;GM$9,conditions!$9:$9,"&gt;="&amp;GM$9)*SUMIFS(conditions!$72:$72,conditions!$8:$8,"&lt;="&amp;GM$9,conditions!$9:$9,"&gt;="&amp;GM$9)</f>
        <v>33.679800000000071</v>
      </c>
      <c r="GN110" s="37">
        <f>GM110-GN92-GN101+GN20*SUMIFS(conditions!$69:$69,conditions!$8:$8,"&lt;="&amp;GN$9,conditions!$9:$9,"&gt;="&amp;GN$9)*SUMIFS(conditions!$72:$72,conditions!$8:$8,"&lt;="&amp;GN$9,conditions!$9:$9,"&gt;="&amp;GN$9)</f>
        <v>37.047780000000074</v>
      </c>
      <c r="GO110" s="37">
        <f>GN110-GO92-GO101+GO20*SUMIFS(conditions!$69:$69,conditions!$8:$8,"&lt;="&amp;GO$9,conditions!$9:$9,"&gt;="&amp;GO$9)*SUMIFS(conditions!$72:$72,conditions!$8:$8,"&lt;="&amp;GO$9,conditions!$9:$9,"&gt;="&amp;GO$9)</f>
        <v>37.047780000000074</v>
      </c>
      <c r="GP110" s="37">
        <f>GO110-GP92-GP101+GP20*SUMIFS(conditions!$69:$69,conditions!$8:$8,"&lt;="&amp;GP$9,conditions!$9:$9,"&gt;="&amp;GP$9)*SUMIFS(conditions!$72:$72,conditions!$8:$8,"&lt;="&amp;GP$9,conditions!$9:$9,"&gt;="&amp;GP$9)</f>
        <v>37.047780000000074</v>
      </c>
      <c r="GQ110" s="37">
        <f>GP110-GQ92-GQ101+GQ20*SUMIFS(conditions!$69:$69,conditions!$8:$8,"&lt;="&amp;GQ$9,conditions!$9:$9,"&gt;="&amp;GQ$9)*SUMIFS(conditions!$72:$72,conditions!$8:$8,"&lt;="&amp;GQ$9,conditions!$9:$9,"&gt;="&amp;GQ$9)</f>
        <v>37.047780000000074</v>
      </c>
      <c r="GR110" s="37">
        <f>GQ110-GR92-GR101+GR20*SUMIFS(conditions!$69:$69,conditions!$8:$8,"&lt;="&amp;GR$9,conditions!$9:$9,"&gt;="&amp;GR$9)*SUMIFS(conditions!$72:$72,conditions!$8:$8,"&lt;="&amp;GR$9,conditions!$9:$9,"&gt;="&amp;GR$9)</f>
        <v>37.047780000000074</v>
      </c>
      <c r="GS110" s="37">
        <f>GR110-GS92-GS101+GS20*SUMIFS(conditions!$69:$69,conditions!$8:$8,"&lt;="&amp;GS$9,conditions!$9:$9,"&gt;="&amp;GS$9)*SUMIFS(conditions!$72:$72,conditions!$8:$8,"&lt;="&amp;GS$9,conditions!$9:$9,"&gt;="&amp;GS$9)</f>
        <v>33.679800000000071</v>
      </c>
      <c r="GT110" s="37">
        <f>GS110-GT92-GT101+GT20*SUMIFS(conditions!$69:$69,conditions!$8:$8,"&lt;="&amp;GT$9,conditions!$9:$9,"&gt;="&amp;GT$9)*SUMIFS(conditions!$72:$72,conditions!$8:$8,"&lt;="&amp;GT$9,conditions!$9:$9,"&gt;="&amp;GT$9)</f>
        <v>33.679800000000071</v>
      </c>
      <c r="GU110" s="37">
        <f>GT110-GU92-GU101+GU20*SUMIFS(conditions!$69:$69,conditions!$8:$8,"&lt;="&amp;GU$9,conditions!$9:$9,"&gt;="&amp;GU$9)*SUMIFS(conditions!$72:$72,conditions!$8:$8,"&lt;="&amp;GU$9,conditions!$9:$9,"&gt;="&amp;GU$9)</f>
        <v>37.047780000000074</v>
      </c>
      <c r="GV110" s="37">
        <f>GU110-GV92-GV101+GV20*SUMIFS(conditions!$69:$69,conditions!$8:$8,"&lt;="&amp;GV$9,conditions!$9:$9,"&gt;="&amp;GV$9)*SUMIFS(conditions!$72:$72,conditions!$8:$8,"&lt;="&amp;GV$9,conditions!$9:$9,"&gt;="&amp;GV$9)</f>
        <v>37.047780000000074</v>
      </c>
      <c r="GW110" s="37">
        <f>GV110-GW92-GW101+GW20*SUMIFS(conditions!$69:$69,conditions!$8:$8,"&lt;="&amp;GW$9,conditions!$9:$9,"&gt;="&amp;GW$9)*SUMIFS(conditions!$72:$72,conditions!$8:$8,"&lt;="&amp;GW$9,conditions!$9:$9,"&gt;="&amp;GW$9)</f>
        <v>37.412644500000077</v>
      </c>
      <c r="GX110" s="37">
        <f>GW110-GX92-GX101+GX20*SUMIFS(conditions!$69:$69,conditions!$8:$8,"&lt;="&amp;GX$9,conditions!$9:$9,"&gt;="&amp;GX$9)*SUMIFS(conditions!$72:$72,conditions!$8:$8,"&lt;="&amp;GX$9,conditions!$9:$9,"&gt;="&amp;GX$9)</f>
        <v>37.77750900000008</v>
      </c>
      <c r="GY110" s="37">
        <f>GX110-GY92-GY101+GY20*SUMIFS(conditions!$69:$69,conditions!$8:$8,"&lt;="&amp;GY$9,conditions!$9:$9,"&gt;="&amp;GY$9)*SUMIFS(conditions!$72:$72,conditions!$8:$8,"&lt;="&amp;GY$9,conditions!$9:$9,"&gt;="&amp;GY$9)</f>
        <v>38.142373500000083</v>
      </c>
      <c r="GZ110" s="37">
        <f>GY110-GZ92-GZ101+GZ20*SUMIFS(conditions!$69:$69,conditions!$8:$8,"&lt;="&amp;GZ$9,conditions!$9:$9,"&gt;="&amp;GZ$9)*SUMIFS(conditions!$72:$72,conditions!$8:$8,"&lt;="&amp;GZ$9,conditions!$9:$9,"&gt;="&amp;GZ$9)</f>
        <v>34.77439350000008</v>
      </c>
      <c r="HA110" s="37">
        <f>GZ110-HA92-HA101+HA20*SUMIFS(conditions!$69:$69,conditions!$8:$8,"&lt;="&amp;HA$9,conditions!$9:$9,"&gt;="&amp;HA$9)*SUMIFS(conditions!$72:$72,conditions!$8:$8,"&lt;="&amp;HA$9,conditions!$9:$9,"&gt;="&amp;HA$9)</f>
        <v>34.77439350000008</v>
      </c>
      <c r="HB110" s="37">
        <f>HA110-HB92-HB101+HB20*SUMIFS(conditions!$69:$69,conditions!$8:$8,"&lt;="&amp;HB$9,conditions!$9:$9,"&gt;="&amp;HB$9)*SUMIFS(conditions!$72:$72,conditions!$8:$8,"&lt;="&amp;HB$9,conditions!$9:$9,"&gt;="&amp;HB$9)</f>
        <v>38.507238000000086</v>
      </c>
      <c r="HC110" s="37">
        <f>HB110-HC92-HC101+HC20*SUMIFS(conditions!$69:$69,conditions!$8:$8,"&lt;="&amp;HC$9,conditions!$9:$9,"&gt;="&amp;HC$9)*SUMIFS(conditions!$72:$72,conditions!$8:$8,"&lt;="&amp;HC$9,conditions!$9:$9,"&gt;="&amp;HC$9)</f>
        <v>38.872102500000089</v>
      </c>
      <c r="HD110" s="37">
        <f>HC110-HD92-HD101+HD20*SUMIFS(conditions!$69:$69,conditions!$8:$8,"&lt;="&amp;HD$9,conditions!$9:$9,"&gt;="&amp;HD$9)*SUMIFS(conditions!$72:$72,conditions!$8:$8,"&lt;="&amp;HD$9,conditions!$9:$9,"&gt;="&amp;HD$9)</f>
        <v>39.236967000000092</v>
      </c>
      <c r="HE110" s="37">
        <f>HD110-HE92-HE101+HE20*SUMIFS(conditions!$69:$69,conditions!$8:$8,"&lt;="&amp;HE$9,conditions!$9:$9,"&gt;="&amp;HE$9)*SUMIFS(conditions!$72:$72,conditions!$8:$8,"&lt;="&amp;HE$9,conditions!$9:$9,"&gt;="&amp;HE$9)</f>
        <v>39.601831500000095</v>
      </c>
      <c r="HF110" s="37">
        <f>HE110-HF92-HF101+HF20*SUMIFS(conditions!$69:$69,conditions!$8:$8,"&lt;="&amp;HF$9,conditions!$9:$9,"&gt;="&amp;HF$9)*SUMIFS(conditions!$72:$72,conditions!$8:$8,"&lt;="&amp;HF$9,conditions!$9:$9,"&gt;="&amp;HF$9)</f>
        <v>39.966696000000098</v>
      </c>
      <c r="HG110" s="37">
        <f>HF110-HG92-HG101+HG20*SUMIFS(conditions!$69:$69,conditions!$8:$8,"&lt;="&amp;HG$9,conditions!$9:$9,"&gt;="&amp;HG$9)*SUMIFS(conditions!$72:$72,conditions!$8:$8,"&lt;="&amp;HG$9,conditions!$9:$9,"&gt;="&amp;HG$9)</f>
        <v>36.598716000000096</v>
      </c>
      <c r="HH110" s="37">
        <f>HG110-HH92-HH101+HH20*SUMIFS(conditions!$69:$69,conditions!$8:$8,"&lt;="&amp;HH$9,conditions!$9:$9,"&gt;="&amp;HH$9)*SUMIFS(conditions!$72:$72,conditions!$8:$8,"&lt;="&amp;HH$9,conditions!$9:$9,"&gt;="&amp;HH$9)</f>
        <v>36.598716000000096</v>
      </c>
      <c r="HI110" s="37">
        <f>HH110-HI92-HI101+HI20*SUMIFS(conditions!$69:$69,conditions!$8:$8,"&lt;="&amp;HI$9,conditions!$9:$9,"&gt;="&amp;HI$9)*SUMIFS(conditions!$72:$72,conditions!$8:$8,"&lt;="&amp;HI$9,conditions!$9:$9,"&gt;="&amp;HI$9)</f>
        <v>40.331560500000101</v>
      </c>
      <c r="HJ110" s="37">
        <f>HI110-HJ92-HJ101+HJ20*SUMIFS(conditions!$69:$69,conditions!$8:$8,"&lt;="&amp;HJ$9,conditions!$9:$9,"&gt;="&amp;HJ$9)*SUMIFS(conditions!$72:$72,conditions!$8:$8,"&lt;="&amp;HJ$9,conditions!$9:$9,"&gt;="&amp;HJ$9)</f>
        <v>40.696425000000104</v>
      </c>
      <c r="HK110" s="37">
        <f>HJ110-HK92-HK101+HK20*SUMIFS(conditions!$69:$69,conditions!$8:$8,"&lt;="&amp;HK$9,conditions!$9:$9,"&gt;="&amp;HK$9)*SUMIFS(conditions!$72:$72,conditions!$8:$8,"&lt;="&amp;HK$9,conditions!$9:$9,"&gt;="&amp;HK$9)</f>
        <v>41.061289500000107</v>
      </c>
      <c r="HL110" s="37">
        <f>HK110-HL92-HL101+HL20*SUMIFS(conditions!$69:$69,conditions!$8:$8,"&lt;="&amp;HL$9,conditions!$9:$9,"&gt;="&amp;HL$9)*SUMIFS(conditions!$72:$72,conditions!$8:$8,"&lt;="&amp;HL$9,conditions!$9:$9,"&gt;="&amp;HL$9)</f>
        <v>41.061289500000107</v>
      </c>
      <c r="HM110" s="37">
        <f>HL110-HM92-HM101+HM20*SUMIFS(conditions!$69:$69,conditions!$8:$8,"&lt;="&amp;HM$9,conditions!$9:$9,"&gt;="&amp;HM$9)*SUMIFS(conditions!$72:$72,conditions!$8:$8,"&lt;="&amp;HM$9,conditions!$9:$9,"&gt;="&amp;HM$9)</f>
        <v>41.061289500000107</v>
      </c>
      <c r="HN110" s="37">
        <f>HM110-HN92-HN101+HN20*SUMIFS(conditions!$69:$69,conditions!$8:$8,"&lt;="&amp;HN$9,conditions!$9:$9,"&gt;="&amp;HN$9)*SUMIFS(conditions!$72:$72,conditions!$8:$8,"&lt;="&amp;HN$9,conditions!$9:$9,"&gt;="&amp;HN$9)</f>
        <v>37.328445000000102</v>
      </c>
      <c r="HO110" s="37">
        <f>HN110-HO92-HO101+HO20*SUMIFS(conditions!$69:$69,conditions!$8:$8,"&lt;="&amp;HO$9,conditions!$9:$9,"&gt;="&amp;HO$9)*SUMIFS(conditions!$72:$72,conditions!$8:$8,"&lt;="&amp;HO$9,conditions!$9:$9,"&gt;="&amp;HO$9)</f>
        <v>37.328445000000102</v>
      </c>
      <c r="HP110" s="37">
        <f>HO110-HP92-HP101+HP20*SUMIFS(conditions!$69:$69,conditions!$8:$8,"&lt;="&amp;HP$9,conditions!$9:$9,"&gt;="&amp;HP$9)*SUMIFS(conditions!$72:$72,conditions!$8:$8,"&lt;="&amp;HP$9,conditions!$9:$9,"&gt;="&amp;HP$9)</f>
        <v>41.061289500000107</v>
      </c>
      <c r="HQ110" s="37">
        <f>HP110-HQ92-HQ101+HQ20*SUMIFS(conditions!$69:$69,conditions!$8:$8,"&lt;="&amp;HQ$9,conditions!$9:$9,"&gt;="&amp;HQ$9)*SUMIFS(conditions!$72:$72,conditions!$8:$8,"&lt;="&amp;HQ$9,conditions!$9:$9,"&gt;="&amp;HQ$9)</f>
        <v>41.061289500000107</v>
      </c>
      <c r="HR110" s="37">
        <f>HQ110-HR92-HR101+HR20*SUMIFS(conditions!$69:$69,conditions!$8:$8,"&lt;="&amp;HR$9,conditions!$9:$9,"&gt;="&amp;HR$9)*SUMIFS(conditions!$72:$72,conditions!$8:$8,"&lt;="&amp;HR$9,conditions!$9:$9,"&gt;="&amp;HR$9)</f>
        <v>41.061289500000107</v>
      </c>
      <c r="HS110" s="37">
        <f>HR110-HS92-HS101+HS20*SUMIFS(conditions!$69:$69,conditions!$8:$8,"&lt;="&amp;HS$9,conditions!$9:$9,"&gt;="&amp;HS$9)*SUMIFS(conditions!$72:$72,conditions!$8:$8,"&lt;="&amp;HS$9,conditions!$9:$9,"&gt;="&amp;HS$9)</f>
        <v>41.061289500000107</v>
      </c>
      <c r="HT110" s="37">
        <f>HS110-HT92-HT101+HT20*SUMIFS(conditions!$69:$69,conditions!$8:$8,"&lt;="&amp;HT$9,conditions!$9:$9,"&gt;="&amp;HT$9)*SUMIFS(conditions!$72:$72,conditions!$8:$8,"&lt;="&amp;HT$9,conditions!$9:$9,"&gt;="&amp;HT$9)</f>
        <v>41.061289500000107</v>
      </c>
      <c r="HU110" s="37">
        <f>HT110-HU92-HU101+HU20*SUMIFS(conditions!$69:$69,conditions!$8:$8,"&lt;="&amp;HU$9,conditions!$9:$9,"&gt;="&amp;HU$9)*SUMIFS(conditions!$72:$72,conditions!$8:$8,"&lt;="&amp;HU$9,conditions!$9:$9,"&gt;="&amp;HU$9)</f>
        <v>37.328445000000102</v>
      </c>
      <c r="HV110" s="37">
        <f>HU110-HV92-HV101+HV20*SUMIFS(conditions!$69:$69,conditions!$8:$8,"&lt;="&amp;HV$9,conditions!$9:$9,"&gt;="&amp;HV$9)*SUMIFS(conditions!$72:$72,conditions!$8:$8,"&lt;="&amp;HV$9,conditions!$9:$9,"&gt;="&amp;HV$9)</f>
        <v>37.328445000000102</v>
      </c>
      <c r="HW110" s="37">
        <f>HV110-HW92-HW101+HW20*SUMIFS(conditions!$69:$69,conditions!$8:$8,"&lt;="&amp;HW$9,conditions!$9:$9,"&gt;="&amp;HW$9)*SUMIFS(conditions!$72:$72,conditions!$8:$8,"&lt;="&amp;HW$9,conditions!$9:$9,"&gt;="&amp;HW$9)</f>
        <v>41.061289500000107</v>
      </c>
      <c r="HX110" s="37">
        <f>HW110-HX92-HX101+HX20*SUMIFS(conditions!$69:$69,conditions!$8:$8,"&lt;="&amp;HX$9,conditions!$9:$9,"&gt;="&amp;HX$9)*SUMIFS(conditions!$72:$72,conditions!$8:$8,"&lt;="&amp;HX$9,conditions!$9:$9,"&gt;="&amp;HX$9)</f>
        <v>41.061289500000107</v>
      </c>
      <c r="HY110" s="37">
        <f>HX110-HY92-HY101+HY20*SUMIFS(conditions!$69:$69,conditions!$8:$8,"&lt;="&amp;HY$9,conditions!$9:$9,"&gt;="&amp;HY$9)*SUMIFS(conditions!$72:$72,conditions!$8:$8,"&lt;="&amp;HY$9,conditions!$9:$9,"&gt;="&amp;HY$9)</f>
        <v>41.061289500000107</v>
      </c>
      <c r="HZ110" s="37">
        <f>HY110-HZ92-HZ101+HZ20*SUMIFS(conditions!$69:$69,conditions!$8:$8,"&lt;="&amp;HZ$9,conditions!$9:$9,"&gt;="&amp;HZ$9)*SUMIFS(conditions!$72:$72,conditions!$8:$8,"&lt;="&amp;HZ$9,conditions!$9:$9,"&gt;="&amp;HZ$9)</f>
        <v>41.061289500000107</v>
      </c>
      <c r="IA110" s="37">
        <f>HZ110-IA92-IA101+IA20*SUMIFS(conditions!$69:$69,conditions!$8:$8,"&lt;="&amp;IA$9,conditions!$9:$9,"&gt;="&amp;IA$9)*SUMIFS(conditions!$72:$72,conditions!$8:$8,"&lt;="&amp;IA$9,conditions!$9:$9,"&gt;="&amp;IA$9)</f>
        <v>41.061289500000107</v>
      </c>
      <c r="IB110" s="37">
        <f>IA110-IB92-IB101+IB20*SUMIFS(conditions!$69:$69,conditions!$8:$8,"&lt;="&amp;IB$9,conditions!$9:$9,"&gt;="&amp;IB$9)*SUMIFS(conditions!$72:$72,conditions!$8:$8,"&lt;="&amp;IB$9,conditions!$9:$9,"&gt;="&amp;IB$9)</f>
        <v>37.328445000000102</v>
      </c>
      <c r="IC110" s="37">
        <f>IB110-IC92-IC101+IC20*SUMIFS(conditions!$69:$69,conditions!$8:$8,"&lt;="&amp;IC$9,conditions!$9:$9,"&gt;="&amp;IC$9)*SUMIFS(conditions!$72:$72,conditions!$8:$8,"&lt;="&amp;IC$9,conditions!$9:$9,"&gt;="&amp;IC$9)</f>
        <v>37.328445000000102</v>
      </c>
      <c r="ID110" s="37">
        <f>IC110-ID92-ID101+ID20*SUMIFS(conditions!$69:$69,conditions!$8:$8,"&lt;="&amp;ID$9,conditions!$9:$9,"&gt;="&amp;ID$9)*SUMIFS(conditions!$72:$72,conditions!$8:$8,"&lt;="&amp;ID$9,conditions!$9:$9,"&gt;="&amp;ID$9)</f>
        <v>40.7626619400001</v>
      </c>
      <c r="IE110" s="37">
        <f>ID110-IE92-IE101+IE20*SUMIFS(conditions!$69:$69,conditions!$8:$8,"&lt;="&amp;IE$9,conditions!$9:$9,"&gt;="&amp;IE$9)*SUMIFS(conditions!$72:$72,conditions!$8:$8,"&lt;="&amp;IE$9,conditions!$9:$9,"&gt;="&amp;IE$9)</f>
        <v>40.464034380000101</v>
      </c>
      <c r="IF110" s="37">
        <f>IE110-IF92-IF101+IF20*SUMIFS(conditions!$69:$69,conditions!$8:$8,"&lt;="&amp;IF$9,conditions!$9:$9,"&gt;="&amp;IF$9)*SUMIFS(conditions!$72:$72,conditions!$8:$8,"&lt;="&amp;IF$9,conditions!$9:$9,"&gt;="&amp;IF$9)</f>
        <v>40.165406820000101</v>
      </c>
      <c r="IG110" s="37">
        <f>IF110-IG92-IG101+IG20*SUMIFS(conditions!$69:$69,conditions!$8:$8,"&lt;="&amp;IG$9,conditions!$9:$9,"&gt;="&amp;IG$9)*SUMIFS(conditions!$72:$72,conditions!$8:$8,"&lt;="&amp;IG$9,conditions!$9:$9,"&gt;="&amp;IG$9)</f>
        <v>39.866779260000101</v>
      </c>
      <c r="IH110" s="37">
        <f>IG110-IH92-IH101+IH20*SUMIFS(conditions!$69:$69,conditions!$8:$8,"&lt;="&amp;IH$9,conditions!$9:$9,"&gt;="&amp;IH$9)*SUMIFS(conditions!$72:$72,conditions!$8:$8,"&lt;="&amp;IH$9,conditions!$9:$9,"&gt;="&amp;IH$9)</f>
        <v>39.568151700000101</v>
      </c>
      <c r="II110" s="37">
        <f>IH110-II92-II101+II20*SUMIFS(conditions!$69:$69,conditions!$8:$8,"&lt;="&amp;II$9,conditions!$9:$9,"&gt;="&amp;II$9)*SUMIFS(conditions!$72:$72,conditions!$8:$8,"&lt;="&amp;II$9,conditions!$9:$9,"&gt;="&amp;II$9)</f>
        <v>35.835307200000095</v>
      </c>
      <c r="IJ110" s="37">
        <f>II110-IJ92-IJ101+IJ20*SUMIFS(conditions!$69:$69,conditions!$8:$8,"&lt;="&amp;IJ$9,conditions!$9:$9,"&gt;="&amp;IJ$9)*SUMIFS(conditions!$72:$72,conditions!$8:$8,"&lt;="&amp;IJ$9,conditions!$9:$9,"&gt;="&amp;IJ$9)</f>
        <v>35.835307200000095</v>
      </c>
      <c r="IK110" s="37">
        <f>IJ110-IK92-IK101+IK20*SUMIFS(conditions!$69:$69,conditions!$8:$8,"&lt;="&amp;IK$9,conditions!$9:$9,"&gt;="&amp;IK$9)*SUMIFS(conditions!$72:$72,conditions!$8:$8,"&lt;="&amp;IK$9,conditions!$9:$9,"&gt;="&amp;IK$9)</f>
        <v>39.269524140000101</v>
      </c>
      <c r="IL110" s="37">
        <f>IK110-IL92-IL101+IL20*SUMIFS(conditions!$69:$69,conditions!$8:$8,"&lt;="&amp;IL$9,conditions!$9:$9,"&gt;="&amp;IL$9)*SUMIFS(conditions!$72:$72,conditions!$8:$8,"&lt;="&amp;IL$9,conditions!$9:$9,"&gt;="&amp;IL$9)</f>
        <v>38.970896580000101</v>
      </c>
      <c r="IM110" s="37">
        <f>IL110-IM92-IM101+IM20*SUMIFS(conditions!$69:$69,conditions!$8:$8,"&lt;="&amp;IM$9,conditions!$9:$9,"&gt;="&amp;IM$9)*SUMIFS(conditions!$72:$72,conditions!$8:$8,"&lt;="&amp;IM$9,conditions!$9:$9,"&gt;="&amp;IM$9)</f>
        <v>38.672269020000101</v>
      </c>
      <c r="IN110" s="37">
        <f>IM110-IN92-IN101+IN20*SUMIFS(conditions!$69:$69,conditions!$8:$8,"&lt;="&amp;IN$9,conditions!$9:$9,"&gt;="&amp;IN$9)*SUMIFS(conditions!$72:$72,conditions!$8:$8,"&lt;="&amp;IN$9,conditions!$9:$9,"&gt;="&amp;IN$9)</f>
        <v>38.373641460000101</v>
      </c>
      <c r="IO110" s="37">
        <f>IN110-IO92-IO101+IO20*SUMIFS(conditions!$69:$69,conditions!$8:$8,"&lt;="&amp;IO$9,conditions!$9:$9,"&gt;="&amp;IO$9)*SUMIFS(conditions!$72:$72,conditions!$8:$8,"&lt;="&amp;IO$9,conditions!$9:$9,"&gt;="&amp;IO$9)</f>
        <v>38.075013900000101</v>
      </c>
      <c r="IP110" s="37">
        <f>IO110-IP92-IP101+IP20*SUMIFS(conditions!$69:$69,conditions!$8:$8,"&lt;="&amp;IP$9,conditions!$9:$9,"&gt;="&amp;IP$9)*SUMIFS(conditions!$72:$72,conditions!$8:$8,"&lt;="&amp;IP$9,conditions!$9:$9,"&gt;="&amp;IP$9)</f>
        <v>34.342169400000095</v>
      </c>
      <c r="IQ110" s="37">
        <f>IP110-IQ92-IQ101+IQ20*SUMIFS(conditions!$69:$69,conditions!$8:$8,"&lt;="&amp;IQ$9,conditions!$9:$9,"&gt;="&amp;IQ$9)*SUMIFS(conditions!$72:$72,conditions!$8:$8,"&lt;="&amp;IQ$9,conditions!$9:$9,"&gt;="&amp;IQ$9)</f>
        <v>34.342169400000095</v>
      </c>
      <c r="IR110" s="37">
        <f>IQ110-IR92-IR101+IR20*SUMIFS(conditions!$69:$69,conditions!$8:$8,"&lt;="&amp;IR$9,conditions!$9:$9,"&gt;="&amp;IR$9)*SUMIFS(conditions!$72:$72,conditions!$8:$8,"&lt;="&amp;IR$9,conditions!$9:$9,"&gt;="&amp;IR$9)</f>
        <v>37.776386340000101</v>
      </c>
      <c r="IS110" s="37">
        <f>IR110-IS92-IS101+IS20*SUMIFS(conditions!$69:$69,conditions!$8:$8,"&lt;="&amp;IS$9,conditions!$9:$9,"&gt;="&amp;IS$9)*SUMIFS(conditions!$72:$72,conditions!$8:$8,"&lt;="&amp;IS$9,conditions!$9:$9,"&gt;="&amp;IS$9)</f>
        <v>37.776386340000101</v>
      </c>
      <c r="IT110" s="37">
        <f>IS110-IT92-IT101+IT20*SUMIFS(conditions!$69:$69,conditions!$8:$8,"&lt;="&amp;IT$9,conditions!$9:$9,"&gt;="&amp;IT$9)*SUMIFS(conditions!$72:$72,conditions!$8:$8,"&lt;="&amp;IT$9,conditions!$9:$9,"&gt;="&amp;IT$9)</f>
        <v>37.776386340000101</v>
      </c>
      <c r="IU110" s="37">
        <f>IT110-IU92-IU101+IU20*SUMIFS(conditions!$69:$69,conditions!$8:$8,"&lt;="&amp;IU$9,conditions!$9:$9,"&gt;="&amp;IU$9)*SUMIFS(conditions!$72:$72,conditions!$8:$8,"&lt;="&amp;IU$9,conditions!$9:$9,"&gt;="&amp;IU$9)</f>
        <v>37.776386340000101</v>
      </c>
      <c r="IV110" s="37">
        <f>IU110-IV92-IV101+IV20*SUMIFS(conditions!$69:$69,conditions!$8:$8,"&lt;="&amp;IV$9,conditions!$9:$9,"&gt;="&amp;IV$9)*SUMIFS(conditions!$72:$72,conditions!$8:$8,"&lt;="&amp;IV$9,conditions!$9:$9,"&gt;="&amp;IV$9)</f>
        <v>37.776386340000101</v>
      </c>
      <c r="IW110" s="37">
        <f>IV110-IW92-IW101+IW20*SUMIFS(conditions!$69:$69,conditions!$8:$8,"&lt;="&amp;IW$9,conditions!$9:$9,"&gt;="&amp;IW$9)*SUMIFS(conditions!$72:$72,conditions!$8:$8,"&lt;="&amp;IW$9,conditions!$9:$9,"&gt;="&amp;IW$9)</f>
        <v>34.342169400000103</v>
      </c>
      <c r="IX110" s="37">
        <f>IW110-IX92-IX101+IX20*SUMIFS(conditions!$69:$69,conditions!$8:$8,"&lt;="&amp;IX$9,conditions!$9:$9,"&gt;="&amp;IX$9)*SUMIFS(conditions!$72:$72,conditions!$8:$8,"&lt;="&amp;IX$9,conditions!$9:$9,"&gt;="&amp;IX$9)</f>
        <v>34.342169400000103</v>
      </c>
      <c r="IY110" s="37">
        <f>IX110-IY92-IY101+IY20*SUMIFS(conditions!$69:$69,conditions!$8:$8,"&lt;="&amp;IY$9,conditions!$9:$9,"&gt;="&amp;IY$9)*SUMIFS(conditions!$72:$72,conditions!$8:$8,"&lt;="&amp;IY$9,conditions!$9:$9,"&gt;="&amp;IY$9)</f>
        <v>37.776386340000101</v>
      </c>
      <c r="IZ110" s="37">
        <f>IY110-IZ92-IZ101+IZ20*SUMIFS(conditions!$69:$69,conditions!$8:$8,"&lt;="&amp;IZ$9,conditions!$9:$9,"&gt;="&amp;IZ$9)*SUMIFS(conditions!$72:$72,conditions!$8:$8,"&lt;="&amp;IZ$9,conditions!$9:$9,"&gt;="&amp;IZ$9)</f>
        <v>37.776386340000101</v>
      </c>
      <c r="JA110" s="37">
        <f>IZ110-JA92-JA101+JA20*SUMIFS(conditions!$69:$69,conditions!$8:$8,"&lt;="&amp;JA$9,conditions!$9:$9,"&gt;="&amp;JA$9)*SUMIFS(conditions!$72:$72,conditions!$8:$8,"&lt;="&amp;JA$9,conditions!$9:$9,"&gt;="&amp;JA$9)</f>
        <v>37.776386340000101</v>
      </c>
      <c r="JB110" s="37">
        <f>JA110-JB92-JB101+JB20*SUMIFS(conditions!$69:$69,conditions!$8:$8,"&lt;="&amp;JB$9,conditions!$9:$9,"&gt;="&amp;JB$9)*SUMIFS(conditions!$72:$72,conditions!$8:$8,"&lt;="&amp;JB$9,conditions!$9:$9,"&gt;="&amp;JB$9)</f>
        <v>37.776386340000101</v>
      </c>
      <c r="JC110" s="37">
        <f>JB110-JC92-JC101+JC20*SUMIFS(conditions!$69:$69,conditions!$8:$8,"&lt;="&amp;JC$9,conditions!$9:$9,"&gt;="&amp;JC$9)*SUMIFS(conditions!$72:$72,conditions!$8:$8,"&lt;="&amp;JC$9,conditions!$9:$9,"&gt;="&amp;JC$9)</f>
        <v>37.776386340000101</v>
      </c>
      <c r="JD110" s="37">
        <f>JC110-JD92-JD101+JD20*SUMIFS(conditions!$69:$69,conditions!$8:$8,"&lt;="&amp;JD$9,conditions!$9:$9,"&gt;="&amp;JD$9)*SUMIFS(conditions!$72:$72,conditions!$8:$8,"&lt;="&amp;JD$9,conditions!$9:$9,"&gt;="&amp;JD$9)</f>
        <v>34.342169400000103</v>
      </c>
      <c r="JE110" s="37">
        <f>JD110-JE92-JE101+JE20*SUMIFS(conditions!$69:$69,conditions!$8:$8,"&lt;="&amp;JE$9,conditions!$9:$9,"&gt;="&amp;JE$9)*SUMIFS(conditions!$72:$72,conditions!$8:$8,"&lt;="&amp;JE$9,conditions!$9:$9,"&gt;="&amp;JE$9)</f>
        <v>34.342169400000103</v>
      </c>
      <c r="JF110" s="37">
        <f>JE110-JF92-JF101+JF20*SUMIFS(conditions!$69:$69,conditions!$8:$8,"&lt;="&amp;JF$9,conditions!$9:$9,"&gt;="&amp;JF$9)*SUMIFS(conditions!$72:$72,conditions!$8:$8,"&lt;="&amp;JF$9,conditions!$9:$9,"&gt;="&amp;JF$9)</f>
        <v>37.879412848200104</v>
      </c>
      <c r="JG110" s="37">
        <f>JF110-JG92-JG101+JG20*SUMIFS(conditions!$69:$69,conditions!$8:$8,"&lt;="&amp;JG$9,conditions!$9:$9,"&gt;="&amp;JG$9)*SUMIFS(conditions!$72:$72,conditions!$8:$8,"&lt;="&amp;JG$9,conditions!$9:$9,"&gt;="&amp;JG$9)</f>
        <v>37.982439356400107</v>
      </c>
      <c r="JH110" s="37">
        <f>JG110-JH92-JH101+JH20*SUMIFS(conditions!$69:$69,conditions!$8:$8,"&lt;="&amp;JH$9,conditions!$9:$9,"&gt;="&amp;JH$9)*SUMIFS(conditions!$72:$72,conditions!$8:$8,"&lt;="&amp;JH$9,conditions!$9:$9,"&gt;="&amp;JH$9)</f>
        <v>38.08546586460011</v>
      </c>
      <c r="JI110" s="37">
        <f>JH110-JI92-JI101+JI20*SUMIFS(conditions!$69:$69,conditions!$8:$8,"&lt;="&amp;JI$9,conditions!$9:$9,"&gt;="&amp;JI$9)*SUMIFS(conditions!$72:$72,conditions!$8:$8,"&lt;="&amp;JI$9,conditions!$9:$9,"&gt;="&amp;JI$9)</f>
        <v>38.188492372800113</v>
      </c>
      <c r="JJ110" s="37">
        <f>JI110-JJ92-JJ101+JJ20*SUMIFS(conditions!$69:$69,conditions!$8:$8,"&lt;="&amp;JJ$9,conditions!$9:$9,"&gt;="&amp;JJ$9)*SUMIFS(conditions!$72:$72,conditions!$8:$8,"&lt;="&amp;JJ$9,conditions!$9:$9,"&gt;="&amp;JJ$9)</f>
        <v>38.291518881000115</v>
      </c>
      <c r="JK110" s="37">
        <f>JJ110-JK92-JK101+JK20*SUMIFS(conditions!$69:$69,conditions!$8:$8,"&lt;="&amp;JK$9,conditions!$9:$9,"&gt;="&amp;JK$9)*SUMIFS(conditions!$72:$72,conditions!$8:$8,"&lt;="&amp;JK$9,conditions!$9:$9,"&gt;="&amp;JK$9)</f>
        <v>34.857301941000117</v>
      </c>
      <c r="JL110" s="37">
        <f>JK110-JL92-JL101+JL20*SUMIFS(conditions!$69:$69,conditions!$8:$8,"&lt;="&amp;JL$9,conditions!$9:$9,"&gt;="&amp;JL$9)*SUMIFS(conditions!$72:$72,conditions!$8:$8,"&lt;="&amp;JL$9,conditions!$9:$9,"&gt;="&amp;JL$9)</f>
        <v>34.857301941000117</v>
      </c>
      <c r="JM110" s="37">
        <f>JL110-JM92-JM101+JM20*SUMIFS(conditions!$69:$69,conditions!$8:$8,"&lt;="&amp;JM$9,conditions!$9:$9,"&gt;="&amp;JM$9)*SUMIFS(conditions!$72:$72,conditions!$8:$8,"&lt;="&amp;JM$9,conditions!$9:$9,"&gt;="&amp;JM$9)</f>
        <v>38.394545389200118</v>
      </c>
      <c r="JN110" s="37">
        <f>JM110-JN92-JN101+JN20*SUMIFS(conditions!$69:$69,conditions!$8:$8,"&lt;="&amp;JN$9,conditions!$9:$9,"&gt;="&amp;JN$9)*SUMIFS(conditions!$72:$72,conditions!$8:$8,"&lt;="&amp;JN$9,conditions!$9:$9,"&gt;="&amp;JN$9)</f>
        <v>38.497571897400121</v>
      </c>
      <c r="JO110" s="37">
        <f>JN110-JO92-JO101+JO20*SUMIFS(conditions!$69:$69,conditions!$8:$8,"&lt;="&amp;JO$9,conditions!$9:$9,"&gt;="&amp;JO$9)*SUMIFS(conditions!$72:$72,conditions!$8:$8,"&lt;="&amp;JO$9,conditions!$9:$9,"&gt;="&amp;JO$9)</f>
        <v>38.600598405600124</v>
      </c>
      <c r="JP110" s="37">
        <f>JO110-JP92-JP101+JP20*SUMIFS(conditions!$69:$69,conditions!$8:$8,"&lt;="&amp;JP$9,conditions!$9:$9,"&gt;="&amp;JP$9)*SUMIFS(conditions!$72:$72,conditions!$8:$8,"&lt;="&amp;JP$9,conditions!$9:$9,"&gt;="&amp;JP$9)</f>
        <v>38.703624913800127</v>
      </c>
      <c r="JQ110" s="37">
        <f>JP110-JQ92-JQ101+JQ20*SUMIFS(conditions!$69:$69,conditions!$8:$8,"&lt;="&amp;JQ$9,conditions!$9:$9,"&gt;="&amp;JQ$9)*SUMIFS(conditions!$72:$72,conditions!$8:$8,"&lt;="&amp;JQ$9,conditions!$9:$9,"&gt;="&amp;JQ$9)</f>
        <v>38.80665142200013</v>
      </c>
      <c r="JR110" s="37">
        <f>JQ110-JR92-JR101+JR20*SUMIFS(conditions!$69:$69,conditions!$8:$8,"&lt;="&amp;JR$9,conditions!$9:$9,"&gt;="&amp;JR$9)*SUMIFS(conditions!$72:$72,conditions!$8:$8,"&lt;="&amp;JR$9,conditions!$9:$9,"&gt;="&amp;JR$9)</f>
        <v>35.372434482000131</v>
      </c>
      <c r="JS110" s="37">
        <f>JR110-JS92-JS101+JS20*SUMIFS(conditions!$69:$69,conditions!$8:$8,"&lt;="&amp;JS$9,conditions!$9:$9,"&gt;="&amp;JS$9)*SUMIFS(conditions!$72:$72,conditions!$8:$8,"&lt;="&amp;JS$9,conditions!$9:$9,"&gt;="&amp;JS$9)</f>
        <v>35.372434482000131</v>
      </c>
      <c r="JT110" s="37">
        <f>JS110-JT92-JT101+JT20*SUMIFS(conditions!$69:$69,conditions!$8:$8,"&lt;="&amp;JT$9,conditions!$9:$9,"&gt;="&amp;JT$9)*SUMIFS(conditions!$72:$72,conditions!$8:$8,"&lt;="&amp;JT$9,conditions!$9:$9,"&gt;="&amp;JT$9)</f>
        <v>38.909677930200132</v>
      </c>
      <c r="JU110" s="37">
        <f>JT110-JU92-JU101+JU20*SUMIFS(conditions!$69:$69,conditions!$8:$8,"&lt;="&amp;JU$9,conditions!$9:$9,"&gt;="&amp;JU$9)*SUMIFS(conditions!$72:$72,conditions!$8:$8,"&lt;="&amp;JU$9,conditions!$9:$9,"&gt;="&amp;JU$9)</f>
        <v>38.909677930200132</v>
      </c>
      <c r="JV110" s="37">
        <f>JU110-JV92-JV101+JV20*SUMIFS(conditions!$69:$69,conditions!$8:$8,"&lt;="&amp;JV$9,conditions!$9:$9,"&gt;="&amp;JV$9)*SUMIFS(conditions!$72:$72,conditions!$8:$8,"&lt;="&amp;JV$9,conditions!$9:$9,"&gt;="&amp;JV$9)</f>
        <v>38.909677930200132</v>
      </c>
      <c r="JW110" s="37">
        <f>JV110-JW92-JW101+JW20*SUMIFS(conditions!$69:$69,conditions!$8:$8,"&lt;="&amp;JW$9,conditions!$9:$9,"&gt;="&amp;JW$9)*SUMIFS(conditions!$72:$72,conditions!$8:$8,"&lt;="&amp;JW$9,conditions!$9:$9,"&gt;="&amp;JW$9)</f>
        <v>38.909677930200132</v>
      </c>
      <c r="JX110" s="37">
        <f>JW110-JX92-JX101+JX20*SUMIFS(conditions!$69:$69,conditions!$8:$8,"&lt;="&amp;JX$9,conditions!$9:$9,"&gt;="&amp;JX$9)*SUMIFS(conditions!$72:$72,conditions!$8:$8,"&lt;="&amp;JX$9,conditions!$9:$9,"&gt;="&amp;JX$9)</f>
        <v>38.909677930200132</v>
      </c>
      <c r="JY110" s="37">
        <f>JX110-JY92-JY101+JY20*SUMIFS(conditions!$69:$69,conditions!$8:$8,"&lt;="&amp;JY$9,conditions!$9:$9,"&gt;="&amp;JY$9)*SUMIFS(conditions!$72:$72,conditions!$8:$8,"&lt;="&amp;JY$9,conditions!$9:$9,"&gt;="&amp;JY$9)</f>
        <v>35.372434482000131</v>
      </c>
      <c r="JZ110" s="37">
        <f>JY110-JZ92-JZ101+JZ20*SUMIFS(conditions!$69:$69,conditions!$8:$8,"&lt;="&amp;JZ$9,conditions!$9:$9,"&gt;="&amp;JZ$9)*SUMIFS(conditions!$72:$72,conditions!$8:$8,"&lt;="&amp;JZ$9,conditions!$9:$9,"&gt;="&amp;JZ$9)</f>
        <v>35.372434482000131</v>
      </c>
      <c r="KA110" s="37">
        <f>JZ110-KA92-KA101+KA20*SUMIFS(conditions!$69:$69,conditions!$8:$8,"&lt;="&amp;KA$9,conditions!$9:$9,"&gt;="&amp;KA$9)*SUMIFS(conditions!$72:$72,conditions!$8:$8,"&lt;="&amp;KA$9,conditions!$9:$9,"&gt;="&amp;KA$9)</f>
        <v>38.909677930200132</v>
      </c>
      <c r="KB110" s="37">
        <f>KA110-KB92-KB101+KB20*SUMIFS(conditions!$69:$69,conditions!$8:$8,"&lt;="&amp;KB$9,conditions!$9:$9,"&gt;="&amp;KB$9)*SUMIFS(conditions!$72:$72,conditions!$8:$8,"&lt;="&amp;KB$9,conditions!$9:$9,"&gt;="&amp;KB$9)</f>
        <v>38.909677930200132</v>
      </c>
      <c r="KC110" s="37">
        <f>KB110-KC92-KC101+KC20*SUMIFS(conditions!$69:$69,conditions!$8:$8,"&lt;="&amp;KC$9,conditions!$9:$9,"&gt;="&amp;KC$9)*SUMIFS(conditions!$72:$72,conditions!$8:$8,"&lt;="&amp;KC$9,conditions!$9:$9,"&gt;="&amp;KC$9)</f>
        <v>38.909677930200132</v>
      </c>
      <c r="KD110" s="37">
        <f>KC110-KD92-KD101+KD20*SUMIFS(conditions!$69:$69,conditions!$8:$8,"&lt;="&amp;KD$9,conditions!$9:$9,"&gt;="&amp;KD$9)*SUMIFS(conditions!$72:$72,conditions!$8:$8,"&lt;="&amp;KD$9,conditions!$9:$9,"&gt;="&amp;KD$9)</f>
        <v>38.909677930200132</v>
      </c>
      <c r="KE110" s="37">
        <f>KD110-KE92-KE101+KE20*SUMIFS(conditions!$69:$69,conditions!$8:$8,"&lt;="&amp;KE$9,conditions!$9:$9,"&gt;="&amp;KE$9)*SUMIFS(conditions!$72:$72,conditions!$8:$8,"&lt;="&amp;KE$9,conditions!$9:$9,"&gt;="&amp;KE$9)</f>
        <v>38.909677930200132</v>
      </c>
      <c r="KF110" s="37">
        <f>KE110-KF92-KF101+KF20*SUMIFS(conditions!$69:$69,conditions!$8:$8,"&lt;="&amp;KF$9,conditions!$9:$9,"&gt;="&amp;KF$9)*SUMIFS(conditions!$72:$72,conditions!$8:$8,"&lt;="&amp;KF$9,conditions!$9:$9,"&gt;="&amp;KF$9)</f>
        <v>35.372434482000131</v>
      </c>
      <c r="KG110" s="37">
        <f>KF110-KG92-KG101+KG20*SUMIFS(conditions!$69:$69,conditions!$8:$8,"&lt;="&amp;KG$9,conditions!$9:$9,"&gt;="&amp;KG$9)*SUMIFS(conditions!$72:$72,conditions!$8:$8,"&lt;="&amp;KG$9,conditions!$9:$9,"&gt;="&amp;KG$9)</f>
        <v>35.372434482000131</v>
      </c>
      <c r="KH110" s="37">
        <f>KG110-KH92-KH101+KH20*SUMIFS(conditions!$69:$69,conditions!$8:$8,"&lt;="&amp;KH$9,conditions!$9:$9,"&gt;="&amp;KH$9)*SUMIFS(conditions!$72:$72,conditions!$8:$8,"&lt;="&amp;KH$9,conditions!$9:$9,"&gt;="&amp;KH$9)</f>
        <v>38.909677930200132</v>
      </c>
      <c r="KI110" s="37">
        <f>KH110-KI92-KI101+KI20*SUMIFS(conditions!$69:$69,conditions!$8:$8,"&lt;="&amp;KI$9,conditions!$9:$9,"&gt;="&amp;KI$9)*SUMIFS(conditions!$72:$72,conditions!$8:$8,"&lt;="&amp;KI$9,conditions!$9:$9,"&gt;="&amp;KI$9)</f>
        <v>38.909677930200132</v>
      </c>
      <c r="KJ110" s="37">
        <f>KI110-KJ92-KJ101+KJ20*SUMIFS(conditions!$69:$69,conditions!$8:$8,"&lt;="&amp;KJ$9,conditions!$9:$9,"&gt;="&amp;KJ$9)*SUMIFS(conditions!$72:$72,conditions!$8:$8,"&lt;="&amp;KJ$9,conditions!$9:$9,"&gt;="&amp;KJ$9)</f>
        <v>40.004538997500134</v>
      </c>
      <c r="KK110" s="37">
        <f>KJ110-KK92-KK101+KK20*SUMIFS(conditions!$69:$69,conditions!$8:$8,"&lt;="&amp;KK$9,conditions!$9:$9,"&gt;="&amp;KK$9)*SUMIFS(conditions!$72:$72,conditions!$8:$8,"&lt;="&amp;KK$9,conditions!$9:$9,"&gt;="&amp;KK$9)</f>
        <v>41.099400064800136</v>
      </c>
      <c r="KL110" s="37">
        <f>KK110-KL92-KL101+KL20*SUMIFS(conditions!$69:$69,conditions!$8:$8,"&lt;="&amp;KL$9,conditions!$9:$9,"&gt;="&amp;KL$9)*SUMIFS(conditions!$72:$72,conditions!$8:$8,"&lt;="&amp;KL$9,conditions!$9:$9,"&gt;="&amp;KL$9)</f>
        <v>42.194261132100138</v>
      </c>
      <c r="KM110" s="37">
        <f>KL110-KM92-KM101+KM20*SUMIFS(conditions!$69:$69,conditions!$8:$8,"&lt;="&amp;KM$9,conditions!$9:$9,"&gt;="&amp;KM$9)*SUMIFS(conditions!$72:$72,conditions!$8:$8,"&lt;="&amp;KM$9,conditions!$9:$9,"&gt;="&amp;KM$9)</f>
        <v>38.657017683900136</v>
      </c>
      <c r="KN110" s="37">
        <f>KM110-KN92-KN101+KN20*SUMIFS(conditions!$69:$69,conditions!$8:$8,"&lt;="&amp;KN$9,conditions!$9:$9,"&gt;="&amp;KN$9)*SUMIFS(conditions!$72:$72,conditions!$8:$8,"&lt;="&amp;KN$9,conditions!$9:$9,"&gt;="&amp;KN$9)</f>
        <v>38.657017683900136</v>
      </c>
      <c r="KO110" s="37">
        <f>KN110-KO92-KO101+KO20*SUMIFS(conditions!$69:$69,conditions!$8:$8,"&lt;="&amp;KO$9,conditions!$9:$9,"&gt;="&amp;KO$9)*SUMIFS(conditions!$72:$72,conditions!$8:$8,"&lt;="&amp;KO$9,conditions!$9:$9,"&gt;="&amp;KO$9)</f>
        <v>43.28912219940014</v>
      </c>
      <c r="KP110" s="37">
        <f>KO110-KP92-KP101+KP20*SUMIFS(conditions!$69:$69,conditions!$8:$8,"&lt;="&amp;KP$9,conditions!$9:$9,"&gt;="&amp;KP$9)*SUMIFS(conditions!$72:$72,conditions!$8:$8,"&lt;="&amp;KP$9,conditions!$9:$9,"&gt;="&amp;KP$9)</f>
        <v>44.383983266700142</v>
      </c>
      <c r="KQ110" s="37">
        <f>KP110-KQ92-KQ101+KQ20*SUMIFS(conditions!$69:$69,conditions!$8:$8,"&lt;="&amp;KQ$9,conditions!$9:$9,"&gt;="&amp;KQ$9)*SUMIFS(conditions!$72:$72,conditions!$8:$8,"&lt;="&amp;KQ$9,conditions!$9:$9,"&gt;="&amp;KQ$9)</f>
        <v>45.478844334000144</v>
      </c>
      <c r="KR110" s="37">
        <f>KQ110-KR92-KR101+KR20*SUMIFS(conditions!$69:$69,conditions!$8:$8,"&lt;="&amp;KR$9,conditions!$9:$9,"&gt;="&amp;KR$9)*SUMIFS(conditions!$72:$72,conditions!$8:$8,"&lt;="&amp;KR$9,conditions!$9:$9,"&gt;="&amp;KR$9)</f>
        <v>46.573705401300145</v>
      </c>
      <c r="KS110" s="37">
        <f>KR110-KS92-KS101+KS20*SUMIFS(conditions!$69:$69,conditions!$8:$8,"&lt;="&amp;KS$9,conditions!$9:$9,"&gt;="&amp;KS$9)*SUMIFS(conditions!$72:$72,conditions!$8:$8,"&lt;="&amp;KS$9,conditions!$9:$9,"&gt;="&amp;KS$9)</f>
        <v>47.668566468600147</v>
      </c>
      <c r="KT110" s="37">
        <f>KS110-KT92-KT101+KT20*SUMIFS(conditions!$69:$69,conditions!$8:$8,"&lt;="&amp;KT$9,conditions!$9:$9,"&gt;="&amp;KT$9)*SUMIFS(conditions!$72:$72,conditions!$8:$8,"&lt;="&amp;KT$9,conditions!$9:$9,"&gt;="&amp;KT$9)</f>
        <v>44.131323020400146</v>
      </c>
      <c r="KU110" s="37">
        <f>KT110-KU92-KU101+KU20*SUMIFS(conditions!$69:$69,conditions!$8:$8,"&lt;="&amp;KU$9,conditions!$9:$9,"&gt;="&amp;KU$9)*SUMIFS(conditions!$72:$72,conditions!$8:$8,"&lt;="&amp;KU$9,conditions!$9:$9,"&gt;="&amp;KU$9)</f>
        <v>44.131323020400146</v>
      </c>
      <c r="KV110" s="37">
        <f>KU110-KV92-KV101+KV20*SUMIFS(conditions!$69:$69,conditions!$8:$8,"&lt;="&amp;KV$9,conditions!$9:$9,"&gt;="&amp;KV$9)*SUMIFS(conditions!$72:$72,conditions!$8:$8,"&lt;="&amp;KV$9,conditions!$9:$9,"&gt;="&amp;KV$9)</f>
        <v>48.763427535900149</v>
      </c>
      <c r="KW110" s="37">
        <f>KV110-KW92-KW101+KW20*SUMIFS(conditions!$69:$69,conditions!$8:$8,"&lt;="&amp;KW$9,conditions!$9:$9,"&gt;="&amp;KW$9)*SUMIFS(conditions!$72:$72,conditions!$8:$8,"&lt;="&amp;KW$9,conditions!$9:$9,"&gt;="&amp;KW$9)</f>
        <v>49.858288603200151</v>
      </c>
      <c r="KX110" s="37">
        <f>KW110-KX92-KX101+KX20*SUMIFS(conditions!$69:$69,conditions!$8:$8,"&lt;="&amp;KX$9,conditions!$9:$9,"&gt;="&amp;KX$9)*SUMIFS(conditions!$72:$72,conditions!$8:$8,"&lt;="&amp;KX$9,conditions!$9:$9,"&gt;="&amp;KX$9)</f>
        <v>50.953149670500153</v>
      </c>
      <c r="KY110" s="37">
        <f>KX110-KY92-KY101+KY20*SUMIFS(conditions!$69:$69,conditions!$8:$8,"&lt;="&amp;KY$9,conditions!$9:$9,"&gt;="&amp;KY$9)*SUMIFS(conditions!$72:$72,conditions!$8:$8,"&lt;="&amp;KY$9,conditions!$9:$9,"&gt;="&amp;KY$9)</f>
        <v>50.953149670500153</v>
      </c>
      <c r="KZ110" s="37">
        <f>KY110-KZ92-KZ101+KZ20*SUMIFS(conditions!$69:$69,conditions!$8:$8,"&lt;="&amp;KZ$9,conditions!$9:$9,"&gt;="&amp;KZ$9)*SUMIFS(conditions!$72:$72,conditions!$8:$8,"&lt;="&amp;KZ$9,conditions!$9:$9,"&gt;="&amp;KZ$9)</f>
        <v>50.953149670500153</v>
      </c>
      <c r="LA110" s="37">
        <f>KZ110-LA92-LA101+LA20*SUMIFS(conditions!$69:$69,conditions!$8:$8,"&lt;="&amp;LA$9,conditions!$9:$9,"&gt;="&amp;LA$9)*SUMIFS(conditions!$72:$72,conditions!$8:$8,"&lt;="&amp;LA$9,conditions!$9:$9,"&gt;="&amp;LA$9)</f>
        <v>46.321045155000149</v>
      </c>
      <c r="LB110" s="37">
        <f>LA110-LB92-LB101+LB20*SUMIFS(conditions!$69:$69,conditions!$8:$8,"&lt;="&amp;LB$9,conditions!$9:$9,"&gt;="&amp;LB$9)*SUMIFS(conditions!$72:$72,conditions!$8:$8,"&lt;="&amp;LB$9,conditions!$9:$9,"&gt;="&amp;LB$9)</f>
        <v>46.321045155000149</v>
      </c>
      <c r="LC110" s="37">
        <f>LB110-LC92-LC101+LC20*SUMIFS(conditions!$69:$69,conditions!$8:$8,"&lt;="&amp;LC$9,conditions!$9:$9,"&gt;="&amp;LC$9)*SUMIFS(conditions!$72:$72,conditions!$8:$8,"&lt;="&amp;LC$9,conditions!$9:$9,"&gt;="&amp;LC$9)</f>
        <v>50.953149670500153</v>
      </c>
      <c r="LD110" s="37">
        <f>LC110-LD92-LD101+LD20*SUMIFS(conditions!$69:$69,conditions!$8:$8,"&lt;="&amp;LD$9,conditions!$9:$9,"&gt;="&amp;LD$9)*SUMIFS(conditions!$72:$72,conditions!$8:$8,"&lt;="&amp;LD$9,conditions!$9:$9,"&gt;="&amp;LD$9)</f>
        <v>50.953149670500153</v>
      </c>
      <c r="LE110" s="37">
        <f>LD110-LE92-LE101+LE20*SUMIFS(conditions!$69:$69,conditions!$8:$8,"&lt;="&amp;LE$9,conditions!$9:$9,"&gt;="&amp;LE$9)*SUMIFS(conditions!$72:$72,conditions!$8:$8,"&lt;="&amp;LE$9,conditions!$9:$9,"&gt;="&amp;LE$9)</f>
        <v>50.953149670500153</v>
      </c>
      <c r="LF110" s="37">
        <f>LE110-LF92-LF101+LF20*SUMIFS(conditions!$69:$69,conditions!$8:$8,"&lt;="&amp;LF$9,conditions!$9:$9,"&gt;="&amp;LF$9)*SUMIFS(conditions!$72:$72,conditions!$8:$8,"&lt;="&amp;LF$9,conditions!$9:$9,"&gt;="&amp;LF$9)</f>
        <v>50.953149670500153</v>
      </c>
      <c r="LG110" s="37">
        <f>LF110-LG92-LG101+LG20*SUMIFS(conditions!$69:$69,conditions!$8:$8,"&lt;="&amp;LG$9,conditions!$9:$9,"&gt;="&amp;LG$9)*SUMIFS(conditions!$72:$72,conditions!$8:$8,"&lt;="&amp;LG$9,conditions!$9:$9,"&gt;="&amp;LG$9)</f>
        <v>50.953149670500153</v>
      </c>
      <c r="LH110" s="37">
        <f>LG110-LH92-LH101+LH20*SUMIFS(conditions!$69:$69,conditions!$8:$8,"&lt;="&amp;LH$9,conditions!$9:$9,"&gt;="&amp;LH$9)*SUMIFS(conditions!$72:$72,conditions!$8:$8,"&lt;="&amp;LH$9,conditions!$9:$9,"&gt;="&amp;LH$9)</f>
        <v>46.321045155000149</v>
      </c>
      <c r="LI110" s="37">
        <f>LH110-LI92-LI101+LI20*SUMIFS(conditions!$69:$69,conditions!$8:$8,"&lt;="&amp;LI$9,conditions!$9:$9,"&gt;="&amp;LI$9)*SUMIFS(conditions!$72:$72,conditions!$8:$8,"&lt;="&amp;LI$9,conditions!$9:$9,"&gt;="&amp;LI$9)</f>
        <v>46.321045155000149</v>
      </c>
      <c r="LJ110" s="37">
        <f>LI110-LJ92-LJ101+LJ20*SUMIFS(conditions!$69:$69,conditions!$8:$8,"&lt;="&amp;LJ$9,conditions!$9:$9,"&gt;="&amp;LJ$9)*SUMIFS(conditions!$72:$72,conditions!$8:$8,"&lt;="&amp;LJ$9,conditions!$9:$9,"&gt;="&amp;LJ$9)</f>
        <v>50.953149670500153</v>
      </c>
      <c r="LK110" s="37">
        <f>LJ110-LK92-LK101+LK20*SUMIFS(conditions!$69:$69,conditions!$8:$8,"&lt;="&amp;LK$9,conditions!$9:$9,"&gt;="&amp;LK$9)*SUMIFS(conditions!$72:$72,conditions!$8:$8,"&lt;="&amp;LK$9,conditions!$9:$9,"&gt;="&amp;LK$9)</f>
        <v>50.953149670500153</v>
      </c>
      <c r="LL110" s="37">
        <f>LK110-LL92-LL101+LL20*SUMIFS(conditions!$69:$69,conditions!$8:$8,"&lt;="&amp;LL$9,conditions!$9:$9,"&gt;="&amp;LL$9)*SUMIFS(conditions!$72:$72,conditions!$8:$8,"&lt;="&amp;LL$9,conditions!$9:$9,"&gt;="&amp;LL$9)</f>
        <v>50.953149670500153</v>
      </c>
      <c r="LM110" s="37">
        <f>LL110-LM92-LM101+LM20*SUMIFS(conditions!$69:$69,conditions!$8:$8,"&lt;="&amp;LM$9,conditions!$9:$9,"&gt;="&amp;LM$9)*SUMIFS(conditions!$72:$72,conditions!$8:$8,"&lt;="&amp;LM$9,conditions!$9:$9,"&gt;="&amp;LM$9)</f>
        <v>50.953149670500153</v>
      </c>
      <c r="LN110" s="37">
        <f>LM110-LN92-LN101+LN20*SUMIFS(conditions!$69:$69,conditions!$8:$8,"&lt;="&amp;LN$9,conditions!$9:$9,"&gt;="&amp;LN$9)*SUMIFS(conditions!$72:$72,conditions!$8:$8,"&lt;="&amp;LN$9,conditions!$9:$9,"&gt;="&amp;LN$9)</f>
        <v>52.342781025150153</v>
      </c>
      <c r="LO110" s="37">
        <f>LN110-LO92-LO101+LO20*SUMIFS(conditions!$69:$69,conditions!$8:$8,"&lt;="&amp;LO$9,conditions!$9:$9,"&gt;="&amp;LO$9)*SUMIFS(conditions!$72:$72,conditions!$8:$8,"&lt;="&amp;LO$9,conditions!$9:$9,"&gt;="&amp;LO$9)</f>
        <v>47.710676509650149</v>
      </c>
      <c r="LP110" s="37">
        <f>LO110-LP92-LP101+LP20*SUMIFS(conditions!$69:$69,conditions!$8:$8,"&lt;="&amp;LP$9,conditions!$9:$9,"&gt;="&amp;LP$9)*SUMIFS(conditions!$72:$72,conditions!$8:$8,"&lt;="&amp;LP$9,conditions!$9:$9,"&gt;="&amp;LP$9)</f>
        <v>47.710676509650149</v>
      </c>
      <c r="LQ110" s="37">
        <f>LP110-LQ92-LQ101+LQ20*SUMIFS(conditions!$69:$69,conditions!$8:$8,"&lt;="&amp;LQ$9,conditions!$9:$9,"&gt;="&amp;LQ$9)*SUMIFS(conditions!$72:$72,conditions!$8:$8,"&lt;="&amp;LQ$9,conditions!$9:$9,"&gt;="&amp;LQ$9)</f>
        <v>53.732412379800152</v>
      </c>
      <c r="LR110" s="37">
        <f>LQ110-LR92-LR101+LR20*SUMIFS(conditions!$69:$69,conditions!$8:$8,"&lt;="&amp;LR$9,conditions!$9:$9,"&gt;="&amp;LR$9)*SUMIFS(conditions!$72:$72,conditions!$8:$8,"&lt;="&amp;LR$9,conditions!$9:$9,"&gt;="&amp;LR$9)</f>
        <v>55.122043734450152</v>
      </c>
      <c r="LS110" s="37">
        <f>LR110-LS92-LS101+LS20*SUMIFS(conditions!$69:$69,conditions!$8:$8,"&lt;="&amp;LS$9,conditions!$9:$9,"&gt;="&amp;LS$9)*SUMIFS(conditions!$72:$72,conditions!$8:$8,"&lt;="&amp;LS$9,conditions!$9:$9,"&gt;="&amp;LS$9)</f>
        <v>56.511675089100152</v>
      </c>
      <c r="LT110" s="37">
        <f>LS110-LT92-LT101+LT20*SUMIFS(conditions!$69:$69,conditions!$8:$8,"&lt;="&amp;LT$9,conditions!$9:$9,"&gt;="&amp;LT$9)*SUMIFS(conditions!$72:$72,conditions!$8:$8,"&lt;="&amp;LT$9,conditions!$9:$9,"&gt;="&amp;LT$9)</f>
        <v>57.901306443750151</v>
      </c>
      <c r="LU110" s="37">
        <f>LT110-LU92-LU101+LU20*SUMIFS(conditions!$69:$69,conditions!$8:$8,"&lt;="&amp;LU$9,conditions!$9:$9,"&gt;="&amp;LU$9)*SUMIFS(conditions!$72:$72,conditions!$8:$8,"&lt;="&amp;LU$9,conditions!$9:$9,"&gt;="&amp;LU$9)</f>
        <v>59.290937798400151</v>
      </c>
      <c r="LV110" s="37">
        <f>LU110-LV92-LV101+LV20*SUMIFS(conditions!$69:$69,conditions!$8:$8,"&lt;="&amp;LV$9,conditions!$9:$9,"&gt;="&amp;LV$9)*SUMIFS(conditions!$72:$72,conditions!$8:$8,"&lt;="&amp;LV$9,conditions!$9:$9,"&gt;="&amp;LV$9)</f>
        <v>54.658833282900147</v>
      </c>
      <c r="LW110" s="37">
        <f>LV110-LW92-LW101+LW20*SUMIFS(conditions!$69:$69,conditions!$8:$8,"&lt;="&amp;LW$9,conditions!$9:$9,"&gt;="&amp;LW$9)*SUMIFS(conditions!$72:$72,conditions!$8:$8,"&lt;="&amp;LW$9,conditions!$9:$9,"&gt;="&amp;LW$9)</f>
        <v>54.658833282900147</v>
      </c>
      <c r="LX110" s="37">
        <f>LW110-LX92-LX101+LX20*SUMIFS(conditions!$69:$69,conditions!$8:$8,"&lt;="&amp;LX$9,conditions!$9:$9,"&gt;="&amp;LX$9)*SUMIFS(conditions!$72:$72,conditions!$8:$8,"&lt;="&amp;LX$9,conditions!$9:$9,"&gt;="&amp;LX$9)</f>
        <v>60.680569153050151</v>
      </c>
      <c r="LY110" s="37">
        <f>LX110-LY92-LY101+LY20*SUMIFS(conditions!$69:$69,conditions!$8:$8,"&lt;="&amp;LY$9,conditions!$9:$9,"&gt;="&amp;LY$9)*SUMIFS(conditions!$72:$72,conditions!$8:$8,"&lt;="&amp;LY$9,conditions!$9:$9,"&gt;="&amp;LY$9)</f>
        <v>62.07020050770015</v>
      </c>
      <c r="LZ110" s="37">
        <f>LY110-LZ92-LZ101+LZ20*SUMIFS(conditions!$69:$69,conditions!$8:$8,"&lt;="&amp;LZ$9,conditions!$9:$9,"&gt;="&amp;LZ$9)*SUMIFS(conditions!$72:$72,conditions!$8:$8,"&lt;="&amp;LZ$9,conditions!$9:$9,"&gt;="&amp;LZ$9)</f>
        <v>63.45983186235015</v>
      </c>
      <c r="MA110" s="37">
        <f>LZ110-MA92-MA101+MA20*SUMIFS(conditions!$69:$69,conditions!$8:$8,"&lt;="&amp;MA$9,conditions!$9:$9,"&gt;="&amp;MA$9)*SUMIFS(conditions!$72:$72,conditions!$8:$8,"&lt;="&amp;MA$9,conditions!$9:$9,"&gt;="&amp;MA$9)</f>
        <v>64.849463217000149</v>
      </c>
      <c r="MB110" s="37">
        <f>MA110-MB92-MB101+MB20*SUMIFS(conditions!$69:$69,conditions!$8:$8,"&lt;="&amp;MB$9,conditions!$9:$9,"&gt;="&amp;MB$9)*SUMIFS(conditions!$72:$72,conditions!$8:$8,"&lt;="&amp;MB$9,conditions!$9:$9,"&gt;="&amp;MB$9)</f>
        <v>66.239094571650156</v>
      </c>
      <c r="MC110" s="37">
        <f>MB110-MC92-MC101+MC20*SUMIFS(conditions!$69:$69,conditions!$8:$8,"&lt;="&amp;MC$9,conditions!$9:$9,"&gt;="&amp;MC$9)*SUMIFS(conditions!$72:$72,conditions!$8:$8,"&lt;="&amp;MC$9,conditions!$9:$9,"&gt;="&amp;MC$9)</f>
        <v>60.217358701500153</v>
      </c>
      <c r="MD110" s="37">
        <f>MC110-MD92-MD101+MD20*SUMIFS(conditions!$69:$69,conditions!$8:$8,"&lt;="&amp;MD$9,conditions!$9:$9,"&gt;="&amp;MD$9)*SUMIFS(conditions!$72:$72,conditions!$8:$8,"&lt;="&amp;MD$9,conditions!$9:$9,"&gt;="&amp;MD$9)</f>
        <v>60.217358701500153</v>
      </c>
      <c r="ME110" s="37">
        <f>MD110-ME92-ME101+ME20*SUMIFS(conditions!$69:$69,conditions!$8:$8,"&lt;="&amp;ME$9,conditions!$9:$9,"&gt;="&amp;ME$9)*SUMIFS(conditions!$72:$72,conditions!$8:$8,"&lt;="&amp;ME$9,conditions!$9:$9,"&gt;="&amp;ME$9)</f>
        <v>66.239094571650156</v>
      </c>
      <c r="MF110" s="37">
        <f>ME110-MF92-MF101+MF20*SUMIFS(conditions!$69:$69,conditions!$8:$8,"&lt;="&amp;MF$9,conditions!$9:$9,"&gt;="&amp;MF$9)*SUMIFS(conditions!$72:$72,conditions!$8:$8,"&lt;="&amp;MF$9,conditions!$9:$9,"&gt;="&amp;MF$9)</f>
        <v>66.239094571650156</v>
      </c>
      <c r="MG110" s="37">
        <f>MF110-MG92-MG101+MG20*SUMIFS(conditions!$69:$69,conditions!$8:$8,"&lt;="&amp;MG$9,conditions!$9:$9,"&gt;="&amp;MG$9)*SUMIFS(conditions!$72:$72,conditions!$8:$8,"&lt;="&amp;MG$9,conditions!$9:$9,"&gt;="&amp;MG$9)</f>
        <v>66.239094571650156</v>
      </c>
      <c r="MH110" s="37">
        <f>MG110-MH92-MH101+MH20*SUMIFS(conditions!$69:$69,conditions!$8:$8,"&lt;="&amp;MH$9,conditions!$9:$9,"&gt;="&amp;MH$9)*SUMIFS(conditions!$72:$72,conditions!$8:$8,"&lt;="&amp;MH$9,conditions!$9:$9,"&gt;="&amp;MH$9)</f>
        <v>66.239094571650156</v>
      </c>
      <c r="MI110" s="37">
        <f>MH110-MI92-MI101+MI20*SUMIFS(conditions!$69:$69,conditions!$8:$8,"&lt;="&amp;MI$9,conditions!$9:$9,"&gt;="&amp;MI$9)*SUMIFS(conditions!$72:$72,conditions!$8:$8,"&lt;="&amp;MI$9,conditions!$9:$9,"&gt;="&amp;MI$9)</f>
        <v>66.239094571650156</v>
      </c>
      <c r="MJ110" s="37">
        <f>MI110-MJ92-MJ101+MJ20*SUMIFS(conditions!$69:$69,conditions!$8:$8,"&lt;="&amp;MJ$9,conditions!$9:$9,"&gt;="&amp;MJ$9)*SUMIFS(conditions!$72:$72,conditions!$8:$8,"&lt;="&amp;MJ$9,conditions!$9:$9,"&gt;="&amp;MJ$9)</f>
        <v>60.217358701500153</v>
      </c>
      <c r="MK110" s="37">
        <f>MJ110-MK92-MK101+MK20*SUMIFS(conditions!$69:$69,conditions!$8:$8,"&lt;="&amp;MK$9,conditions!$9:$9,"&gt;="&amp;MK$9)*SUMIFS(conditions!$72:$72,conditions!$8:$8,"&lt;="&amp;MK$9,conditions!$9:$9,"&gt;="&amp;MK$9)</f>
        <v>60.217358701500153</v>
      </c>
      <c r="ML110" s="37">
        <f>MK110-ML92-ML101+ML20*SUMIFS(conditions!$69:$69,conditions!$8:$8,"&lt;="&amp;ML$9,conditions!$9:$9,"&gt;="&amp;ML$9)*SUMIFS(conditions!$72:$72,conditions!$8:$8,"&lt;="&amp;ML$9,conditions!$9:$9,"&gt;="&amp;ML$9)</f>
        <v>66.239094571650156</v>
      </c>
      <c r="MM110" s="37">
        <f>ML110-MM92-MM101+MM20*SUMIFS(conditions!$69:$69,conditions!$8:$8,"&lt;="&amp;MM$9,conditions!$9:$9,"&gt;="&amp;MM$9)*SUMIFS(conditions!$72:$72,conditions!$8:$8,"&lt;="&amp;MM$9,conditions!$9:$9,"&gt;="&amp;MM$9)</f>
        <v>66.239094571650156</v>
      </c>
      <c r="MN110" s="37">
        <f>MM110-MN92-MN101+MN20*SUMIFS(conditions!$69:$69,conditions!$8:$8,"&lt;="&amp;MN$9,conditions!$9:$9,"&gt;="&amp;MN$9)*SUMIFS(conditions!$72:$72,conditions!$8:$8,"&lt;="&amp;MN$9,conditions!$9:$9,"&gt;="&amp;MN$9)</f>
        <v>66.239094571650156</v>
      </c>
      <c r="MO110" s="37">
        <f>MN110-MO92-MO101+MO20*SUMIFS(conditions!$69:$69,conditions!$8:$8,"&lt;="&amp;MO$9,conditions!$9:$9,"&gt;="&amp;MO$9)*SUMIFS(conditions!$72:$72,conditions!$8:$8,"&lt;="&amp;MO$9,conditions!$9:$9,"&gt;="&amp;MO$9)</f>
        <v>66.239094571650156</v>
      </c>
      <c r="MP110" s="37">
        <f>MO110-MP92-MP101+MP20*SUMIFS(conditions!$69:$69,conditions!$8:$8,"&lt;="&amp;MP$9,conditions!$9:$9,"&gt;="&amp;MP$9)*SUMIFS(conditions!$72:$72,conditions!$8:$8,"&lt;="&amp;MP$9,conditions!$9:$9,"&gt;="&amp;MP$9)</f>
        <v>66.239094571650156</v>
      </c>
      <c r="MQ110" s="37">
        <f>MP110-MQ92-MQ101+MQ20*SUMIFS(conditions!$69:$69,conditions!$8:$8,"&lt;="&amp;MQ$9,conditions!$9:$9,"&gt;="&amp;MQ$9)*SUMIFS(conditions!$72:$72,conditions!$8:$8,"&lt;="&amp;MQ$9,conditions!$9:$9,"&gt;="&amp;MQ$9)</f>
        <v>60.217358701500153</v>
      </c>
      <c r="MR110" s="37">
        <f>MQ110-MR92-MR101+MR20*SUMIFS(conditions!$69:$69,conditions!$8:$8,"&lt;="&amp;MR$9,conditions!$9:$9,"&gt;="&amp;MR$9)*SUMIFS(conditions!$72:$72,conditions!$8:$8,"&lt;="&amp;MR$9,conditions!$9:$9,"&gt;="&amp;MR$9)</f>
        <v>60.217358701500153</v>
      </c>
      <c r="MS110" s="37">
        <f>MR110-MS92-MS101+MS20*SUMIFS(conditions!$69:$69,conditions!$8:$8,"&lt;="&amp;MS$9,conditions!$9:$9,"&gt;="&amp;MS$9)*SUMIFS(conditions!$72:$72,conditions!$8:$8,"&lt;="&amp;MS$9,conditions!$9:$9,"&gt;="&amp;MS$9)</f>
        <v>67.443441745680161</v>
      </c>
      <c r="MT110" s="37">
        <f>MS110-MT92-MT101+MT20*SUMIFS(conditions!$69:$69,conditions!$8:$8,"&lt;="&amp;MT$9,conditions!$9:$9,"&gt;="&amp;MT$9)*SUMIFS(conditions!$72:$72,conditions!$8:$8,"&lt;="&amp;MT$9,conditions!$9:$9,"&gt;="&amp;MT$9)</f>
        <v>68.647788919710166</v>
      </c>
      <c r="MU110" s="37">
        <f>MT110-MU92-MU101+MU20*SUMIFS(conditions!$69:$69,conditions!$8:$8,"&lt;="&amp;MU$9,conditions!$9:$9,"&gt;="&amp;MU$9)*SUMIFS(conditions!$72:$72,conditions!$8:$8,"&lt;="&amp;MU$9,conditions!$9:$9,"&gt;="&amp;MU$9)</f>
        <v>69.852136093740171</v>
      </c>
      <c r="MV110" s="37">
        <f>MU110-MV92-MV101+MV20*SUMIFS(conditions!$69:$69,conditions!$8:$8,"&lt;="&amp;MV$9,conditions!$9:$9,"&gt;="&amp;MV$9)*SUMIFS(conditions!$72:$72,conditions!$8:$8,"&lt;="&amp;MV$9,conditions!$9:$9,"&gt;="&amp;MV$9)</f>
        <v>71.056483267770176</v>
      </c>
      <c r="MW110" s="37">
        <f>MV110-MW92-MW101+MW20*SUMIFS(conditions!$69:$69,conditions!$8:$8,"&lt;="&amp;MW$9,conditions!$9:$9,"&gt;="&amp;MW$9)*SUMIFS(conditions!$72:$72,conditions!$8:$8,"&lt;="&amp;MW$9,conditions!$9:$9,"&gt;="&amp;MW$9)</f>
        <v>72.260830441800167</v>
      </c>
      <c r="MX110" s="37">
        <f>MW110-MX92-MX101+MX20*SUMIFS(conditions!$69:$69,conditions!$8:$8,"&lt;="&amp;MX$9,conditions!$9:$9,"&gt;="&amp;MX$9)*SUMIFS(conditions!$72:$72,conditions!$8:$8,"&lt;="&amp;MX$9,conditions!$9:$9,"&gt;="&amp;MX$9)</f>
        <v>66.239094571650156</v>
      </c>
      <c r="MY110" s="37">
        <f>MX110-MY92-MY101+MY20*SUMIFS(conditions!$69:$69,conditions!$8:$8,"&lt;="&amp;MY$9,conditions!$9:$9,"&gt;="&amp;MY$9)*SUMIFS(conditions!$72:$72,conditions!$8:$8,"&lt;="&amp;MY$9,conditions!$9:$9,"&gt;="&amp;MY$9)</f>
        <v>66.239094571650156</v>
      </c>
      <c r="MZ110" s="37">
        <f>MY110-MZ92-MZ101+MZ20*SUMIFS(conditions!$69:$69,conditions!$8:$8,"&lt;="&amp;MZ$9,conditions!$9:$9,"&gt;="&amp;MZ$9)*SUMIFS(conditions!$72:$72,conditions!$8:$8,"&lt;="&amp;MZ$9,conditions!$9:$9,"&gt;="&amp;MZ$9)</f>
        <v>73.465177615830157</v>
      </c>
      <c r="NA110" s="37">
        <f>MZ110-NA92-NA101+NA20*SUMIFS(conditions!$69:$69,conditions!$8:$8,"&lt;="&amp;NA$9,conditions!$9:$9,"&gt;="&amp;NA$9)*SUMIFS(conditions!$72:$72,conditions!$8:$8,"&lt;="&amp;NA$9,conditions!$9:$9,"&gt;="&amp;NA$9)</f>
        <v>74.669524789860148</v>
      </c>
      <c r="NB110" s="37">
        <f>NA110-NB92-NB101+NB20*SUMIFS(conditions!$69:$69,conditions!$8:$8,"&lt;="&amp;NB$9,conditions!$9:$9,"&gt;="&amp;NB$9)*SUMIFS(conditions!$72:$72,conditions!$8:$8,"&lt;="&amp;NB$9,conditions!$9:$9,"&gt;="&amp;NB$9)</f>
        <v>75.873871963890139</v>
      </c>
      <c r="NC110" s="37">
        <f>NB110-NC92-NC101+NC20*SUMIFS(conditions!$69:$69,conditions!$8:$8,"&lt;="&amp;NC$9,conditions!$9:$9,"&gt;="&amp;NC$9)*SUMIFS(conditions!$72:$72,conditions!$8:$8,"&lt;="&amp;NC$9,conditions!$9:$9,"&gt;="&amp;NC$9)</f>
        <v>77.078219137920129</v>
      </c>
      <c r="ND110" s="37">
        <f>NC110-ND92-ND101+ND20*SUMIFS(conditions!$69:$69,conditions!$8:$8,"&lt;="&amp;ND$9,conditions!$9:$9,"&gt;="&amp;ND$9)*SUMIFS(conditions!$72:$72,conditions!$8:$8,"&lt;="&amp;ND$9,conditions!$9:$9,"&gt;="&amp;ND$9)</f>
        <v>78.28256631195012</v>
      </c>
      <c r="NE110" s="37">
        <f>ND110-NE92-NE101+NE20*SUMIFS(conditions!$69:$69,conditions!$8:$8,"&lt;="&amp;NE$9,conditions!$9:$9,"&gt;="&amp;NE$9)*SUMIFS(conditions!$72:$72,conditions!$8:$8,"&lt;="&amp;NE$9,conditions!$9:$9,"&gt;="&amp;NE$9)</f>
        <v>72.26083044180011</v>
      </c>
      <c r="NF110" s="37">
        <f>NE110-NF92-NF101+NF20*SUMIFS(conditions!$69:$69,conditions!$8:$8,"&lt;="&amp;NF$9,conditions!$9:$9,"&gt;="&amp;NF$9)*SUMIFS(conditions!$72:$72,conditions!$8:$8,"&lt;="&amp;NF$9,conditions!$9:$9,"&gt;="&amp;NF$9)</f>
        <v>72.26083044180011</v>
      </c>
      <c r="NG110" s="37">
        <f>NF110-NG92-NG101+NG20*SUMIFS(conditions!$69:$69,conditions!$8:$8,"&lt;="&amp;NG$9,conditions!$9:$9,"&gt;="&amp;NG$9)*SUMIFS(conditions!$72:$72,conditions!$8:$8,"&lt;="&amp;NG$9,conditions!$9:$9,"&gt;="&amp;NG$9)</f>
        <v>79.486913485980111</v>
      </c>
      <c r="NH110" s="37">
        <f>NG110-NH92-NH101+NH20*SUMIFS(conditions!$69:$69,conditions!$8:$8,"&lt;="&amp;NH$9,conditions!$9:$9,"&gt;="&amp;NH$9)*SUMIFS(conditions!$72:$72,conditions!$8:$8,"&lt;="&amp;NH$9,conditions!$9:$9,"&gt;="&amp;NH$9)</f>
        <v>79.486913485980111</v>
      </c>
      <c r="NI110" s="37">
        <f>NH110-NI92-NI101+NI20*SUMIFS(conditions!$69:$69,conditions!$8:$8,"&lt;="&amp;NI$9,conditions!$9:$9,"&gt;="&amp;NI$9)*SUMIFS(conditions!$72:$72,conditions!$8:$8,"&lt;="&amp;NI$9,conditions!$9:$9,"&gt;="&amp;NI$9)</f>
        <v>79.486913485980111</v>
      </c>
      <c r="NJ110" s="37">
        <f>NI110-NJ92-NJ101+NJ20*SUMIFS(conditions!$69:$69,conditions!$8:$8,"&lt;="&amp;NJ$9,conditions!$9:$9,"&gt;="&amp;NJ$9)*SUMIFS(conditions!$72:$72,conditions!$8:$8,"&lt;="&amp;NJ$9,conditions!$9:$9,"&gt;="&amp;NJ$9)</f>
        <v>79.486913485980111</v>
      </c>
      <c r="NK110" s="37">
        <f>NJ110-NK92-NK101+NK20*SUMIFS(conditions!$69:$69,conditions!$8:$8,"&lt;="&amp;NK$9,conditions!$9:$9,"&gt;="&amp;NK$9)*SUMIFS(conditions!$72:$72,conditions!$8:$8,"&lt;="&amp;NK$9,conditions!$9:$9,"&gt;="&amp;NK$9)</f>
        <v>79.486913485980111</v>
      </c>
      <c r="NL110" s="37">
        <f>NK110-NL92-NL101+NL20*SUMIFS(conditions!$69:$69,conditions!$8:$8,"&lt;="&amp;NL$9,conditions!$9:$9,"&gt;="&amp;NL$9)*SUMIFS(conditions!$72:$72,conditions!$8:$8,"&lt;="&amp;NL$9,conditions!$9:$9,"&gt;="&amp;NL$9)</f>
        <v>72.26083044180011</v>
      </c>
      <c r="NM110" s="37">
        <f>NL110-NM92-NM101+NM20*SUMIFS(conditions!$69:$69,conditions!$8:$8,"&lt;="&amp;NM$9,conditions!$9:$9,"&gt;="&amp;NM$9)*SUMIFS(conditions!$72:$72,conditions!$8:$8,"&lt;="&amp;NM$9,conditions!$9:$9,"&gt;="&amp;NM$9)</f>
        <v>72.26083044180011</v>
      </c>
      <c r="NN110" s="37">
        <f>NM110-NN92-NN101+NN20*SUMIFS(conditions!$69:$69,conditions!$8:$8,"&lt;="&amp;NN$9,conditions!$9:$9,"&gt;="&amp;NN$9)*SUMIFS(conditions!$72:$72,conditions!$8:$8,"&lt;="&amp;NN$9,conditions!$9:$9,"&gt;="&amp;NN$9)</f>
        <v>79.486913485980111</v>
      </c>
      <c r="NO110" s="37">
        <f>NN110-NO92-NO101+NO20*SUMIFS(conditions!$69:$69,conditions!$8:$8,"&lt;="&amp;NO$9,conditions!$9:$9,"&gt;="&amp;NO$9)*SUMIFS(conditions!$72:$72,conditions!$8:$8,"&lt;="&amp;NO$9,conditions!$9:$9,"&gt;="&amp;NO$9)</f>
        <v>79.486913485980111</v>
      </c>
      <c r="NP110" s="37">
        <f>NO110-NP92-NP101+NP20*SUMIFS(conditions!$69:$69,conditions!$8:$8,"&lt;="&amp;NP$9,conditions!$9:$9,"&gt;="&amp;NP$9)*SUMIFS(conditions!$72:$72,conditions!$8:$8,"&lt;="&amp;NP$9,conditions!$9:$9,"&gt;="&amp;NP$9)</f>
        <v>79.486913485980111</v>
      </c>
      <c r="NQ110" s="37">
        <f>NP110-NQ92-NQ101+NQ20*SUMIFS(conditions!$69:$69,conditions!$8:$8,"&lt;="&amp;NQ$9,conditions!$9:$9,"&gt;="&amp;NQ$9)*SUMIFS(conditions!$72:$72,conditions!$8:$8,"&lt;="&amp;NQ$9,conditions!$9:$9,"&gt;="&amp;NQ$9)</f>
        <v>79.486913485980111</v>
      </c>
      <c r="NR110" s="37">
        <f>NQ110-NR92-NR101+NR20*SUMIFS(conditions!$69:$69,conditions!$8:$8,"&lt;="&amp;NR$9,conditions!$9:$9,"&gt;="&amp;NR$9)*SUMIFS(conditions!$72:$72,conditions!$8:$8,"&lt;="&amp;NR$9,conditions!$9:$9,"&gt;="&amp;NR$9)</f>
        <v>79.486913485980111</v>
      </c>
      <c r="NS110" s="37">
        <f>NR110-NS92-NS101+NS20*SUMIFS(conditions!$69:$69,conditions!$8:$8,"&lt;="&amp;NS$9,conditions!$9:$9,"&gt;="&amp;NS$9)*SUMIFS(conditions!$72:$72,conditions!$8:$8,"&lt;="&amp;NS$9,conditions!$9:$9,"&gt;="&amp;NS$9)</f>
        <v>72.26083044180011</v>
      </c>
      <c r="NT110" s="37">
        <f>NS110-NT92-NT101+NT20*SUMIFS(conditions!$69:$69,conditions!$8:$8,"&lt;="&amp;NT$9,conditions!$9:$9,"&gt;="&amp;NT$9)*SUMIFS(conditions!$72:$72,conditions!$8:$8,"&lt;="&amp;NT$9,conditions!$9:$9,"&gt;="&amp;NT$9)</f>
        <v>72.26083044180011</v>
      </c>
      <c r="NU110" s="37">
        <f>NT110-NU92-NU101+NU20*SUMIFS(conditions!$69:$69,conditions!$8:$8,"&lt;="&amp;NU$9,conditions!$9:$9,"&gt;="&amp;NU$9)*SUMIFS(conditions!$72:$72,conditions!$8:$8,"&lt;="&amp;NU$9,conditions!$9:$9,"&gt;="&amp;NU$9)</f>
        <v>79.486913485980111</v>
      </c>
      <c r="NV110" s="37">
        <f>NU110-NV92-NV101+NV20*SUMIFS(conditions!$69:$69,conditions!$8:$8,"&lt;="&amp;NV$9,conditions!$9:$9,"&gt;="&amp;NV$9)*SUMIFS(conditions!$72:$72,conditions!$8:$8,"&lt;="&amp;NV$9,conditions!$9:$9,"&gt;="&amp;NV$9)</f>
        <v>79.486913485980111</v>
      </c>
    </row>
    <row r="111" spans="1:386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8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</row>
    <row r="112" spans="1:386" s="7" customFormat="1" x14ac:dyDescent="0.25">
      <c r="A112" s="5"/>
      <c r="B112" s="5"/>
      <c r="C112" s="5"/>
      <c r="D112" s="5"/>
      <c r="E112" s="5"/>
      <c r="F112" s="5"/>
      <c r="G112" s="5" t="str">
        <f>KPI!$F$42</f>
        <v>деб. задолж-ть заказчиков по оплатам на нач. бюдж. года</v>
      </c>
      <c r="H112" s="5"/>
      <c r="I112" s="5"/>
      <c r="J112" s="20" t="str">
        <f>IF($G112="","",INDEX(KPI!$H$11:$H$121,SUMIFS(KPI!$E$11:$E$121,KPI!$F$11:$F$121,$G112)))</f>
        <v>тыс.руб.</v>
      </c>
      <c r="K112" s="5"/>
      <c r="L112" s="5"/>
      <c r="M112" s="5"/>
      <c r="N112" s="5"/>
      <c r="O112" s="5"/>
      <c r="P112" s="5"/>
      <c r="Q112" s="5"/>
      <c r="R112" s="27">
        <f>SUM(T112:NV112)</f>
        <v>481.7388696119998</v>
      </c>
      <c r="S112" s="5"/>
      <c r="T112" s="5"/>
      <c r="U112" s="27">
        <f>SUM(U114:U120)</f>
        <v>48.17388696119999</v>
      </c>
      <c r="V112" s="27">
        <f t="shared" ref="V112:CG112" si="127">SUM(V114:V120)</f>
        <v>48.17388696119999</v>
      </c>
      <c r="W112" s="27">
        <f t="shared" si="127"/>
        <v>48.17388696119999</v>
      </c>
      <c r="X112" s="27">
        <f t="shared" si="127"/>
        <v>0</v>
      </c>
      <c r="Y112" s="27">
        <f t="shared" si="127"/>
        <v>0</v>
      </c>
      <c r="Z112" s="27">
        <f t="shared" si="127"/>
        <v>48.17388696119999</v>
      </c>
      <c r="AA112" s="27">
        <f t="shared" si="127"/>
        <v>48.17388696119999</v>
      </c>
      <c r="AB112" s="27">
        <f t="shared" si="127"/>
        <v>48.17388696119999</v>
      </c>
      <c r="AC112" s="27">
        <f t="shared" si="127"/>
        <v>48.17388696119999</v>
      </c>
      <c r="AD112" s="27">
        <f t="shared" si="127"/>
        <v>48.17388696119999</v>
      </c>
      <c r="AE112" s="27">
        <f t="shared" si="127"/>
        <v>0</v>
      </c>
      <c r="AF112" s="27">
        <f t="shared" si="127"/>
        <v>0</v>
      </c>
      <c r="AG112" s="27">
        <f t="shared" si="127"/>
        <v>48.17388696119999</v>
      </c>
      <c r="AH112" s="27">
        <f t="shared" si="127"/>
        <v>48.17388696119999</v>
      </c>
      <c r="AI112" s="27">
        <f t="shared" si="127"/>
        <v>0</v>
      </c>
      <c r="AJ112" s="27">
        <f t="shared" si="127"/>
        <v>0</v>
      </c>
      <c r="AK112" s="27">
        <f t="shared" si="127"/>
        <v>0</v>
      </c>
      <c r="AL112" s="27">
        <f t="shared" si="127"/>
        <v>0</v>
      </c>
      <c r="AM112" s="27">
        <f t="shared" si="127"/>
        <v>0</v>
      </c>
      <c r="AN112" s="27">
        <f t="shared" si="127"/>
        <v>0</v>
      </c>
      <c r="AO112" s="27">
        <f t="shared" si="127"/>
        <v>0</v>
      </c>
      <c r="AP112" s="27">
        <f t="shared" si="127"/>
        <v>0</v>
      </c>
      <c r="AQ112" s="27">
        <f t="shared" si="127"/>
        <v>0</v>
      </c>
      <c r="AR112" s="27">
        <f t="shared" si="127"/>
        <v>0</v>
      </c>
      <c r="AS112" s="27">
        <f t="shared" si="127"/>
        <v>0</v>
      </c>
      <c r="AT112" s="27">
        <f t="shared" si="127"/>
        <v>0</v>
      </c>
      <c r="AU112" s="27">
        <f t="shared" si="127"/>
        <v>0</v>
      </c>
      <c r="AV112" s="27">
        <f t="shared" si="127"/>
        <v>0</v>
      </c>
      <c r="AW112" s="27">
        <f t="shared" si="127"/>
        <v>0</v>
      </c>
      <c r="AX112" s="27">
        <f t="shared" si="127"/>
        <v>0</v>
      </c>
      <c r="AY112" s="27">
        <f t="shared" si="127"/>
        <v>0</v>
      </c>
      <c r="AZ112" s="27">
        <f t="shared" si="127"/>
        <v>0</v>
      </c>
      <c r="BA112" s="27">
        <f t="shared" si="127"/>
        <v>0</v>
      </c>
      <c r="BB112" s="27">
        <f t="shared" si="127"/>
        <v>0</v>
      </c>
      <c r="BC112" s="27">
        <f t="shared" si="127"/>
        <v>0</v>
      </c>
      <c r="BD112" s="27">
        <f t="shared" si="127"/>
        <v>0</v>
      </c>
      <c r="BE112" s="27">
        <f t="shared" si="127"/>
        <v>0</v>
      </c>
      <c r="BF112" s="27">
        <f t="shared" si="127"/>
        <v>0</v>
      </c>
      <c r="BG112" s="27">
        <f t="shared" si="127"/>
        <v>0</v>
      </c>
      <c r="BH112" s="27">
        <f t="shared" si="127"/>
        <v>0</v>
      </c>
      <c r="BI112" s="27">
        <f t="shared" si="127"/>
        <v>0</v>
      </c>
      <c r="BJ112" s="27">
        <f t="shared" si="127"/>
        <v>0</v>
      </c>
      <c r="BK112" s="27">
        <f t="shared" si="127"/>
        <v>0</v>
      </c>
      <c r="BL112" s="27">
        <f t="shared" si="127"/>
        <v>0</v>
      </c>
      <c r="BM112" s="27">
        <f t="shared" si="127"/>
        <v>0</v>
      </c>
      <c r="BN112" s="27">
        <f t="shared" si="127"/>
        <v>0</v>
      </c>
      <c r="BO112" s="27">
        <f t="shared" si="127"/>
        <v>0</v>
      </c>
      <c r="BP112" s="27">
        <f t="shared" si="127"/>
        <v>0</v>
      </c>
      <c r="BQ112" s="27">
        <f t="shared" si="127"/>
        <v>0</v>
      </c>
      <c r="BR112" s="27">
        <f t="shared" si="127"/>
        <v>0</v>
      </c>
      <c r="BS112" s="27">
        <f t="shared" si="127"/>
        <v>0</v>
      </c>
      <c r="BT112" s="27">
        <f t="shared" si="127"/>
        <v>0</v>
      </c>
      <c r="BU112" s="27">
        <f t="shared" si="127"/>
        <v>0</v>
      </c>
      <c r="BV112" s="27">
        <f t="shared" si="127"/>
        <v>0</v>
      </c>
      <c r="BW112" s="27">
        <f t="shared" si="127"/>
        <v>0</v>
      </c>
      <c r="BX112" s="27">
        <f t="shared" si="127"/>
        <v>0</v>
      </c>
      <c r="BY112" s="27">
        <f t="shared" si="127"/>
        <v>0</v>
      </c>
      <c r="BZ112" s="27">
        <f t="shared" si="127"/>
        <v>0</v>
      </c>
      <c r="CA112" s="27">
        <f t="shared" si="127"/>
        <v>0</v>
      </c>
      <c r="CB112" s="27">
        <f t="shared" si="127"/>
        <v>0</v>
      </c>
      <c r="CC112" s="27">
        <f t="shared" si="127"/>
        <v>0</v>
      </c>
      <c r="CD112" s="27">
        <f t="shared" si="127"/>
        <v>0</v>
      </c>
      <c r="CE112" s="27">
        <f t="shared" si="127"/>
        <v>0</v>
      </c>
      <c r="CF112" s="27">
        <f t="shared" si="127"/>
        <v>0</v>
      </c>
      <c r="CG112" s="27">
        <f t="shared" si="127"/>
        <v>0</v>
      </c>
      <c r="CH112" s="27">
        <f t="shared" ref="CH112:ES112" si="128">SUM(CH114:CH120)</f>
        <v>0</v>
      </c>
      <c r="CI112" s="27">
        <f t="shared" si="128"/>
        <v>0</v>
      </c>
      <c r="CJ112" s="27">
        <f t="shared" si="128"/>
        <v>0</v>
      </c>
      <c r="CK112" s="27">
        <f t="shared" si="128"/>
        <v>0</v>
      </c>
      <c r="CL112" s="27">
        <f t="shared" si="128"/>
        <v>0</v>
      </c>
      <c r="CM112" s="27">
        <f t="shared" si="128"/>
        <v>0</v>
      </c>
      <c r="CN112" s="27">
        <f t="shared" si="128"/>
        <v>0</v>
      </c>
      <c r="CO112" s="27">
        <f t="shared" si="128"/>
        <v>0</v>
      </c>
      <c r="CP112" s="27">
        <f t="shared" si="128"/>
        <v>0</v>
      </c>
      <c r="CQ112" s="27">
        <f t="shared" si="128"/>
        <v>0</v>
      </c>
      <c r="CR112" s="27">
        <f t="shared" si="128"/>
        <v>0</v>
      </c>
      <c r="CS112" s="27">
        <f t="shared" si="128"/>
        <v>0</v>
      </c>
      <c r="CT112" s="27">
        <f t="shared" si="128"/>
        <v>0</v>
      </c>
      <c r="CU112" s="27">
        <f t="shared" si="128"/>
        <v>0</v>
      </c>
      <c r="CV112" s="27">
        <f t="shared" si="128"/>
        <v>0</v>
      </c>
      <c r="CW112" s="27">
        <f t="shared" si="128"/>
        <v>0</v>
      </c>
      <c r="CX112" s="27">
        <f t="shared" si="128"/>
        <v>0</v>
      </c>
      <c r="CY112" s="27">
        <f t="shared" si="128"/>
        <v>0</v>
      </c>
      <c r="CZ112" s="27">
        <f t="shared" si="128"/>
        <v>0</v>
      </c>
      <c r="DA112" s="27">
        <f t="shared" si="128"/>
        <v>0</v>
      </c>
      <c r="DB112" s="27">
        <f t="shared" si="128"/>
        <v>0</v>
      </c>
      <c r="DC112" s="27">
        <f t="shared" si="128"/>
        <v>0</v>
      </c>
      <c r="DD112" s="27">
        <f t="shared" si="128"/>
        <v>0</v>
      </c>
      <c r="DE112" s="27">
        <f t="shared" si="128"/>
        <v>0</v>
      </c>
      <c r="DF112" s="27">
        <f t="shared" si="128"/>
        <v>0</v>
      </c>
      <c r="DG112" s="27">
        <f t="shared" si="128"/>
        <v>0</v>
      </c>
      <c r="DH112" s="27">
        <f t="shared" si="128"/>
        <v>0</v>
      </c>
      <c r="DI112" s="27">
        <f t="shared" si="128"/>
        <v>0</v>
      </c>
      <c r="DJ112" s="27">
        <f t="shared" si="128"/>
        <v>0</v>
      </c>
      <c r="DK112" s="27">
        <f t="shared" si="128"/>
        <v>0</v>
      </c>
      <c r="DL112" s="27">
        <f t="shared" si="128"/>
        <v>0</v>
      </c>
      <c r="DM112" s="27">
        <f t="shared" si="128"/>
        <v>0</v>
      </c>
      <c r="DN112" s="27">
        <f t="shared" si="128"/>
        <v>0</v>
      </c>
      <c r="DO112" s="27">
        <f t="shared" si="128"/>
        <v>0</v>
      </c>
      <c r="DP112" s="27">
        <f t="shared" si="128"/>
        <v>0</v>
      </c>
      <c r="DQ112" s="27">
        <f t="shared" si="128"/>
        <v>0</v>
      </c>
      <c r="DR112" s="27">
        <f t="shared" si="128"/>
        <v>0</v>
      </c>
      <c r="DS112" s="27">
        <f t="shared" si="128"/>
        <v>0</v>
      </c>
      <c r="DT112" s="27">
        <f t="shared" si="128"/>
        <v>0</v>
      </c>
      <c r="DU112" s="27">
        <f t="shared" si="128"/>
        <v>0</v>
      </c>
      <c r="DV112" s="27">
        <f t="shared" si="128"/>
        <v>0</v>
      </c>
      <c r="DW112" s="27">
        <f t="shared" si="128"/>
        <v>0</v>
      </c>
      <c r="DX112" s="27">
        <f t="shared" si="128"/>
        <v>0</v>
      </c>
      <c r="DY112" s="27">
        <f t="shared" si="128"/>
        <v>0</v>
      </c>
      <c r="DZ112" s="27">
        <f t="shared" si="128"/>
        <v>0</v>
      </c>
      <c r="EA112" s="27">
        <f t="shared" si="128"/>
        <v>0</v>
      </c>
      <c r="EB112" s="27">
        <f t="shared" si="128"/>
        <v>0</v>
      </c>
      <c r="EC112" s="27">
        <f t="shared" si="128"/>
        <v>0</v>
      </c>
      <c r="ED112" s="27">
        <f t="shared" si="128"/>
        <v>0</v>
      </c>
      <c r="EE112" s="27">
        <f t="shared" si="128"/>
        <v>0</v>
      </c>
      <c r="EF112" s="27">
        <f t="shared" si="128"/>
        <v>0</v>
      </c>
      <c r="EG112" s="27">
        <f t="shared" si="128"/>
        <v>0</v>
      </c>
      <c r="EH112" s="27">
        <f t="shared" si="128"/>
        <v>0</v>
      </c>
      <c r="EI112" s="27">
        <f t="shared" si="128"/>
        <v>0</v>
      </c>
      <c r="EJ112" s="27">
        <f t="shared" si="128"/>
        <v>0</v>
      </c>
      <c r="EK112" s="27">
        <f t="shared" si="128"/>
        <v>0</v>
      </c>
      <c r="EL112" s="27">
        <f t="shared" si="128"/>
        <v>0</v>
      </c>
      <c r="EM112" s="27">
        <f t="shared" si="128"/>
        <v>0</v>
      </c>
      <c r="EN112" s="27">
        <f t="shared" si="128"/>
        <v>0</v>
      </c>
      <c r="EO112" s="27">
        <f t="shared" si="128"/>
        <v>0</v>
      </c>
      <c r="EP112" s="27">
        <f t="shared" si="128"/>
        <v>0</v>
      </c>
      <c r="EQ112" s="27">
        <f t="shared" si="128"/>
        <v>0</v>
      </c>
      <c r="ER112" s="27">
        <f t="shared" si="128"/>
        <v>0</v>
      </c>
      <c r="ES112" s="27">
        <f t="shared" si="128"/>
        <v>0</v>
      </c>
      <c r="ET112" s="27">
        <f t="shared" ref="ET112:HE112" si="129">SUM(ET114:ET120)</f>
        <v>0</v>
      </c>
      <c r="EU112" s="27">
        <f t="shared" si="129"/>
        <v>0</v>
      </c>
      <c r="EV112" s="27">
        <f t="shared" si="129"/>
        <v>0</v>
      </c>
      <c r="EW112" s="27">
        <f t="shared" si="129"/>
        <v>0</v>
      </c>
      <c r="EX112" s="27">
        <f t="shared" si="129"/>
        <v>0</v>
      </c>
      <c r="EY112" s="27">
        <f t="shared" si="129"/>
        <v>0</v>
      </c>
      <c r="EZ112" s="27">
        <f t="shared" si="129"/>
        <v>0</v>
      </c>
      <c r="FA112" s="27">
        <f t="shared" si="129"/>
        <v>0</v>
      </c>
      <c r="FB112" s="27">
        <f t="shared" si="129"/>
        <v>0</v>
      </c>
      <c r="FC112" s="27">
        <f t="shared" si="129"/>
        <v>0</v>
      </c>
      <c r="FD112" s="27">
        <f t="shared" si="129"/>
        <v>0</v>
      </c>
      <c r="FE112" s="27">
        <f t="shared" si="129"/>
        <v>0</v>
      </c>
      <c r="FF112" s="27">
        <f t="shared" si="129"/>
        <v>0</v>
      </c>
      <c r="FG112" s="27">
        <f t="shared" si="129"/>
        <v>0</v>
      </c>
      <c r="FH112" s="27">
        <f t="shared" si="129"/>
        <v>0</v>
      </c>
      <c r="FI112" s="27">
        <f t="shared" si="129"/>
        <v>0</v>
      </c>
      <c r="FJ112" s="27">
        <f t="shared" si="129"/>
        <v>0</v>
      </c>
      <c r="FK112" s="27">
        <f t="shared" si="129"/>
        <v>0</v>
      </c>
      <c r="FL112" s="27">
        <f t="shared" si="129"/>
        <v>0</v>
      </c>
      <c r="FM112" s="27">
        <f t="shared" si="129"/>
        <v>0</v>
      </c>
      <c r="FN112" s="27">
        <f t="shared" si="129"/>
        <v>0</v>
      </c>
      <c r="FO112" s="27">
        <f t="shared" si="129"/>
        <v>0</v>
      </c>
      <c r="FP112" s="27">
        <f t="shared" si="129"/>
        <v>0</v>
      </c>
      <c r="FQ112" s="27">
        <f t="shared" si="129"/>
        <v>0</v>
      </c>
      <c r="FR112" s="27">
        <f t="shared" si="129"/>
        <v>0</v>
      </c>
      <c r="FS112" s="27">
        <f t="shared" si="129"/>
        <v>0</v>
      </c>
      <c r="FT112" s="27">
        <f t="shared" si="129"/>
        <v>0</v>
      </c>
      <c r="FU112" s="27">
        <f t="shared" si="129"/>
        <v>0</v>
      </c>
      <c r="FV112" s="27">
        <f t="shared" si="129"/>
        <v>0</v>
      </c>
      <c r="FW112" s="27">
        <f t="shared" si="129"/>
        <v>0</v>
      </c>
      <c r="FX112" s="27">
        <f t="shared" si="129"/>
        <v>0</v>
      </c>
      <c r="FY112" s="27">
        <f t="shared" si="129"/>
        <v>0</v>
      </c>
      <c r="FZ112" s="27">
        <f t="shared" si="129"/>
        <v>0</v>
      </c>
      <c r="GA112" s="27">
        <f t="shared" si="129"/>
        <v>0</v>
      </c>
      <c r="GB112" s="27">
        <f t="shared" si="129"/>
        <v>0</v>
      </c>
      <c r="GC112" s="27">
        <f t="shared" si="129"/>
        <v>0</v>
      </c>
      <c r="GD112" s="27">
        <f t="shared" si="129"/>
        <v>0</v>
      </c>
      <c r="GE112" s="27">
        <f t="shared" si="129"/>
        <v>0</v>
      </c>
      <c r="GF112" s="27">
        <f t="shared" si="129"/>
        <v>0</v>
      </c>
      <c r="GG112" s="27">
        <f t="shared" si="129"/>
        <v>0</v>
      </c>
      <c r="GH112" s="27">
        <f t="shared" si="129"/>
        <v>0</v>
      </c>
      <c r="GI112" s="27">
        <f t="shared" si="129"/>
        <v>0</v>
      </c>
      <c r="GJ112" s="27">
        <f t="shared" si="129"/>
        <v>0</v>
      </c>
      <c r="GK112" s="27">
        <f t="shared" si="129"/>
        <v>0</v>
      </c>
      <c r="GL112" s="27">
        <f t="shared" si="129"/>
        <v>0</v>
      </c>
      <c r="GM112" s="27">
        <f t="shared" si="129"/>
        <v>0</v>
      </c>
      <c r="GN112" s="27">
        <f t="shared" si="129"/>
        <v>0</v>
      </c>
      <c r="GO112" s="27">
        <f t="shared" si="129"/>
        <v>0</v>
      </c>
      <c r="GP112" s="27">
        <f t="shared" si="129"/>
        <v>0</v>
      </c>
      <c r="GQ112" s="27">
        <f t="shared" si="129"/>
        <v>0</v>
      </c>
      <c r="GR112" s="27">
        <f t="shared" si="129"/>
        <v>0</v>
      </c>
      <c r="GS112" s="27">
        <f t="shared" si="129"/>
        <v>0</v>
      </c>
      <c r="GT112" s="27">
        <f t="shared" si="129"/>
        <v>0</v>
      </c>
      <c r="GU112" s="27">
        <f t="shared" si="129"/>
        <v>0</v>
      </c>
      <c r="GV112" s="27">
        <f t="shared" si="129"/>
        <v>0</v>
      </c>
      <c r="GW112" s="27">
        <f t="shared" si="129"/>
        <v>0</v>
      </c>
      <c r="GX112" s="27">
        <f t="shared" si="129"/>
        <v>0</v>
      </c>
      <c r="GY112" s="27">
        <f t="shared" si="129"/>
        <v>0</v>
      </c>
      <c r="GZ112" s="27">
        <f t="shared" si="129"/>
        <v>0</v>
      </c>
      <c r="HA112" s="27">
        <f t="shared" si="129"/>
        <v>0</v>
      </c>
      <c r="HB112" s="27">
        <f t="shared" si="129"/>
        <v>0</v>
      </c>
      <c r="HC112" s="27">
        <f t="shared" si="129"/>
        <v>0</v>
      </c>
      <c r="HD112" s="27">
        <f t="shared" si="129"/>
        <v>0</v>
      </c>
      <c r="HE112" s="27">
        <f t="shared" si="129"/>
        <v>0</v>
      </c>
      <c r="HF112" s="27">
        <f t="shared" ref="HF112:JQ112" si="130">SUM(HF114:HF120)</f>
        <v>0</v>
      </c>
      <c r="HG112" s="27">
        <f t="shared" si="130"/>
        <v>0</v>
      </c>
      <c r="HH112" s="27">
        <f t="shared" si="130"/>
        <v>0</v>
      </c>
      <c r="HI112" s="27">
        <f t="shared" si="130"/>
        <v>0</v>
      </c>
      <c r="HJ112" s="27">
        <f t="shared" si="130"/>
        <v>0</v>
      </c>
      <c r="HK112" s="27">
        <f t="shared" si="130"/>
        <v>0</v>
      </c>
      <c r="HL112" s="27">
        <f t="shared" si="130"/>
        <v>0</v>
      </c>
      <c r="HM112" s="27">
        <f t="shared" si="130"/>
        <v>0</v>
      </c>
      <c r="HN112" s="27">
        <f t="shared" si="130"/>
        <v>0</v>
      </c>
      <c r="HO112" s="27">
        <f t="shared" si="130"/>
        <v>0</v>
      </c>
      <c r="HP112" s="27">
        <f t="shared" si="130"/>
        <v>0</v>
      </c>
      <c r="HQ112" s="27">
        <f t="shared" si="130"/>
        <v>0</v>
      </c>
      <c r="HR112" s="27">
        <f t="shared" si="130"/>
        <v>0</v>
      </c>
      <c r="HS112" s="27">
        <f t="shared" si="130"/>
        <v>0</v>
      </c>
      <c r="HT112" s="27">
        <f t="shared" si="130"/>
        <v>0</v>
      </c>
      <c r="HU112" s="27">
        <f t="shared" si="130"/>
        <v>0</v>
      </c>
      <c r="HV112" s="27">
        <f t="shared" si="130"/>
        <v>0</v>
      </c>
      <c r="HW112" s="27">
        <f t="shared" si="130"/>
        <v>0</v>
      </c>
      <c r="HX112" s="27">
        <f t="shared" si="130"/>
        <v>0</v>
      </c>
      <c r="HY112" s="27">
        <f t="shared" si="130"/>
        <v>0</v>
      </c>
      <c r="HZ112" s="27">
        <f t="shared" si="130"/>
        <v>0</v>
      </c>
      <c r="IA112" s="27">
        <f t="shared" si="130"/>
        <v>0</v>
      </c>
      <c r="IB112" s="27">
        <f t="shared" si="130"/>
        <v>0</v>
      </c>
      <c r="IC112" s="27">
        <f t="shared" si="130"/>
        <v>0</v>
      </c>
      <c r="ID112" s="27">
        <f t="shared" si="130"/>
        <v>0</v>
      </c>
      <c r="IE112" s="27">
        <f t="shared" si="130"/>
        <v>0</v>
      </c>
      <c r="IF112" s="27">
        <f t="shared" si="130"/>
        <v>0</v>
      </c>
      <c r="IG112" s="27">
        <f t="shared" si="130"/>
        <v>0</v>
      </c>
      <c r="IH112" s="27">
        <f t="shared" si="130"/>
        <v>0</v>
      </c>
      <c r="II112" s="27">
        <f t="shared" si="130"/>
        <v>0</v>
      </c>
      <c r="IJ112" s="27">
        <f t="shared" si="130"/>
        <v>0</v>
      </c>
      <c r="IK112" s="27">
        <f t="shared" si="130"/>
        <v>0</v>
      </c>
      <c r="IL112" s="27">
        <f t="shared" si="130"/>
        <v>0</v>
      </c>
      <c r="IM112" s="27">
        <f t="shared" si="130"/>
        <v>0</v>
      </c>
      <c r="IN112" s="27">
        <f t="shared" si="130"/>
        <v>0</v>
      </c>
      <c r="IO112" s="27">
        <f t="shared" si="130"/>
        <v>0</v>
      </c>
      <c r="IP112" s="27">
        <f t="shared" si="130"/>
        <v>0</v>
      </c>
      <c r="IQ112" s="27">
        <f t="shared" si="130"/>
        <v>0</v>
      </c>
      <c r="IR112" s="27">
        <f t="shared" si="130"/>
        <v>0</v>
      </c>
      <c r="IS112" s="27">
        <f t="shared" si="130"/>
        <v>0</v>
      </c>
      <c r="IT112" s="27">
        <f t="shared" si="130"/>
        <v>0</v>
      </c>
      <c r="IU112" s="27">
        <f t="shared" si="130"/>
        <v>0</v>
      </c>
      <c r="IV112" s="27">
        <f t="shared" si="130"/>
        <v>0</v>
      </c>
      <c r="IW112" s="27">
        <f t="shared" si="130"/>
        <v>0</v>
      </c>
      <c r="IX112" s="27">
        <f t="shared" si="130"/>
        <v>0</v>
      </c>
      <c r="IY112" s="27">
        <f t="shared" si="130"/>
        <v>0</v>
      </c>
      <c r="IZ112" s="27">
        <f t="shared" si="130"/>
        <v>0</v>
      </c>
      <c r="JA112" s="27">
        <f t="shared" si="130"/>
        <v>0</v>
      </c>
      <c r="JB112" s="27">
        <f t="shared" si="130"/>
        <v>0</v>
      </c>
      <c r="JC112" s="27">
        <f t="shared" si="130"/>
        <v>0</v>
      </c>
      <c r="JD112" s="27">
        <f t="shared" si="130"/>
        <v>0</v>
      </c>
      <c r="JE112" s="27">
        <f t="shared" si="130"/>
        <v>0</v>
      </c>
      <c r="JF112" s="27">
        <f t="shared" si="130"/>
        <v>0</v>
      </c>
      <c r="JG112" s="27">
        <f t="shared" si="130"/>
        <v>0</v>
      </c>
      <c r="JH112" s="27">
        <f t="shared" si="130"/>
        <v>0</v>
      </c>
      <c r="JI112" s="27">
        <f t="shared" si="130"/>
        <v>0</v>
      </c>
      <c r="JJ112" s="27">
        <f t="shared" si="130"/>
        <v>0</v>
      </c>
      <c r="JK112" s="27">
        <f t="shared" si="130"/>
        <v>0</v>
      </c>
      <c r="JL112" s="27">
        <f t="shared" si="130"/>
        <v>0</v>
      </c>
      <c r="JM112" s="27">
        <f t="shared" si="130"/>
        <v>0</v>
      </c>
      <c r="JN112" s="27">
        <f t="shared" si="130"/>
        <v>0</v>
      </c>
      <c r="JO112" s="27">
        <f t="shared" si="130"/>
        <v>0</v>
      </c>
      <c r="JP112" s="27">
        <f t="shared" si="130"/>
        <v>0</v>
      </c>
      <c r="JQ112" s="27">
        <f t="shared" si="130"/>
        <v>0</v>
      </c>
      <c r="JR112" s="27">
        <f t="shared" ref="JR112:MC112" si="131">SUM(JR114:JR120)</f>
        <v>0</v>
      </c>
      <c r="JS112" s="27">
        <f t="shared" si="131"/>
        <v>0</v>
      </c>
      <c r="JT112" s="27">
        <f t="shared" si="131"/>
        <v>0</v>
      </c>
      <c r="JU112" s="27">
        <f t="shared" si="131"/>
        <v>0</v>
      </c>
      <c r="JV112" s="27">
        <f t="shared" si="131"/>
        <v>0</v>
      </c>
      <c r="JW112" s="27">
        <f t="shared" si="131"/>
        <v>0</v>
      </c>
      <c r="JX112" s="27">
        <f t="shared" si="131"/>
        <v>0</v>
      </c>
      <c r="JY112" s="27">
        <f t="shared" si="131"/>
        <v>0</v>
      </c>
      <c r="JZ112" s="27">
        <f t="shared" si="131"/>
        <v>0</v>
      </c>
      <c r="KA112" s="27">
        <f t="shared" si="131"/>
        <v>0</v>
      </c>
      <c r="KB112" s="27">
        <f t="shared" si="131"/>
        <v>0</v>
      </c>
      <c r="KC112" s="27">
        <f t="shared" si="131"/>
        <v>0</v>
      </c>
      <c r="KD112" s="27">
        <f t="shared" si="131"/>
        <v>0</v>
      </c>
      <c r="KE112" s="27">
        <f t="shared" si="131"/>
        <v>0</v>
      </c>
      <c r="KF112" s="27">
        <f t="shared" si="131"/>
        <v>0</v>
      </c>
      <c r="KG112" s="27">
        <f t="shared" si="131"/>
        <v>0</v>
      </c>
      <c r="KH112" s="27">
        <f t="shared" si="131"/>
        <v>0</v>
      </c>
      <c r="KI112" s="27">
        <f t="shared" si="131"/>
        <v>0</v>
      </c>
      <c r="KJ112" s="27">
        <f t="shared" si="131"/>
        <v>0</v>
      </c>
      <c r="KK112" s="27">
        <f t="shared" si="131"/>
        <v>0</v>
      </c>
      <c r="KL112" s="27">
        <f t="shared" si="131"/>
        <v>0</v>
      </c>
      <c r="KM112" s="27">
        <f t="shared" si="131"/>
        <v>0</v>
      </c>
      <c r="KN112" s="27">
        <f t="shared" si="131"/>
        <v>0</v>
      </c>
      <c r="KO112" s="27">
        <f t="shared" si="131"/>
        <v>0</v>
      </c>
      <c r="KP112" s="27">
        <f t="shared" si="131"/>
        <v>0</v>
      </c>
      <c r="KQ112" s="27">
        <f t="shared" si="131"/>
        <v>0</v>
      </c>
      <c r="KR112" s="27">
        <f t="shared" si="131"/>
        <v>0</v>
      </c>
      <c r="KS112" s="27">
        <f t="shared" si="131"/>
        <v>0</v>
      </c>
      <c r="KT112" s="27">
        <f t="shared" si="131"/>
        <v>0</v>
      </c>
      <c r="KU112" s="27">
        <f t="shared" si="131"/>
        <v>0</v>
      </c>
      <c r="KV112" s="27">
        <f t="shared" si="131"/>
        <v>0</v>
      </c>
      <c r="KW112" s="27">
        <f t="shared" si="131"/>
        <v>0</v>
      </c>
      <c r="KX112" s="27">
        <f t="shared" si="131"/>
        <v>0</v>
      </c>
      <c r="KY112" s="27">
        <f t="shared" si="131"/>
        <v>0</v>
      </c>
      <c r="KZ112" s="27">
        <f t="shared" si="131"/>
        <v>0</v>
      </c>
      <c r="LA112" s="27">
        <f t="shared" si="131"/>
        <v>0</v>
      </c>
      <c r="LB112" s="27">
        <f t="shared" si="131"/>
        <v>0</v>
      </c>
      <c r="LC112" s="27">
        <f t="shared" si="131"/>
        <v>0</v>
      </c>
      <c r="LD112" s="27">
        <f t="shared" si="131"/>
        <v>0</v>
      </c>
      <c r="LE112" s="27">
        <f t="shared" si="131"/>
        <v>0</v>
      </c>
      <c r="LF112" s="27">
        <f t="shared" si="131"/>
        <v>0</v>
      </c>
      <c r="LG112" s="27">
        <f t="shared" si="131"/>
        <v>0</v>
      </c>
      <c r="LH112" s="27">
        <f t="shared" si="131"/>
        <v>0</v>
      </c>
      <c r="LI112" s="27">
        <f t="shared" si="131"/>
        <v>0</v>
      </c>
      <c r="LJ112" s="27">
        <f t="shared" si="131"/>
        <v>0</v>
      </c>
      <c r="LK112" s="27">
        <f t="shared" si="131"/>
        <v>0</v>
      </c>
      <c r="LL112" s="27">
        <f t="shared" si="131"/>
        <v>0</v>
      </c>
      <c r="LM112" s="27">
        <f t="shared" si="131"/>
        <v>0</v>
      </c>
      <c r="LN112" s="27">
        <f t="shared" si="131"/>
        <v>0</v>
      </c>
      <c r="LO112" s="27">
        <f t="shared" si="131"/>
        <v>0</v>
      </c>
      <c r="LP112" s="27">
        <f t="shared" si="131"/>
        <v>0</v>
      </c>
      <c r="LQ112" s="27">
        <f t="shared" si="131"/>
        <v>0</v>
      </c>
      <c r="LR112" s="27">
        <f t="shared" si="131"/>
        <v>0</v>
      </c>
      <c r="LS112" s="27">
        <f t="shared" si="131"/>
        <v>0</v>
      </c>
      <c r="LT112" s="27">
        <f t="shared" si="131"/>
        <v>0</v>
      </c>
      <c r="LU112" s="27">
        <f t="shared" si="131"/>
        <v>0</v>
      </c>
      <c r="LV112" s="27">
        <f t="shared" si="131"/>
        <v>0</v>
      </c>
      <c r="LW112" s="27">
        <f t="shared" si="131"/>
        <v>0</v>
      </c>
      <c r="LX112" s="27">
        <f t="shared" si="131"/>
        <v>0</v>
      </c>
      <c r="LY112" s="27">
        <f t="shared" si="131"/>
        <v>0</v>
      </c>
      <c r="LZ112" s="27">
        <f t="shared" si="131"/>
        <v>0</v>
      </c>
      <c r="MA112" s="27">
        <f t="shared" si="131"/>
        <v>0</v>
      </c>
      <c r="MB112" s="27">
        <f t="shared" si="131"/>
        <v>0</v>
      </c>
      <c r="MC112" s="27">
        <f t="shared" si="131"/>
        <v>0</v>
      </c>
      <c r="MD112" s="27">
        <f t="shared" ref="MD112:NV112" si="132">SUM(MD114:MD120)</f>
        <v>0</v>
      </c>
      <c r="ME112" s="27">
        <f t="shared" si="132"/>
        <v>0</v>
      </c>
      <c r="MF112" s="27">
        <f t="shared" si="132"/>
        <v>0</v>
      </c>
      <c r="MG112" s="27">
        <f t="shared" si="132"/>
        <v>0</v>
      </c>
      <c r="MH112" s="27">
        <f t="shared" si="132"/>
        <v>0</v>
      </c>
      <c r="MI112" s="27">
        <f t="shared" si="132"/>
        <v>0</v>
      </c>
      <c r="MJ112" s="27">
        <f t="shared" si="132"/>
        <v>0</v>
      </c>
      <c r="MK112" s="27">
        <f t="shared" si="132"/>
        <v>0</v>
      </c>
      <c r="ML112" s="27">
        <f t="shared" si="132"/>
        <v>0</v>
      </c>
      <c r="MM112" s="27">
        <f t="shared" si="132"/>
        <v>0</v>
      </c>
      <c r="MN112" s="27">
        <f t="shared" si="132"/>
        <v>0</v>
      </c>
      <c r="MO112" s="27">
        <f t="shared" si="132"/>
        <v>0</v>
      </c>
      <c r="MP112" s="27">
        <f t="shared" si="132"/>
        <v>0</v>
      </c>
      <c r="MQ112" s="27">
        <f t="shared" si="132"/>
        <v>0</v>
      </c>
      <c r="MR112" s="27">
        <f t="shared" si="132"/>
        <v>0</v>
      </c>
      <c r="MS112" s="27">
        <f t="shared" si="132"/>
        <v>0</v>
      </c>
      <c r="MT112" s="27">
        <f t="shared" si="132"/>
        <v>0</v>
      </c>
      <c r="MU112" s="27">
        <f t="shared" si="132"/>
        <v>0</v>
      </c>
      <c r="MV112" s="27">
        <f t="shared" si="132"/>
        <v>0</v>
      </c>
      <c r="MW112" s="27">
        <f t="shared" si="132"/>
        <v>0</v>
      </c>
      <c r="MX112" s="27">
        <f t="shared" si="132"/>
        <v>0</v>
      </c>
      <c r="MY112" s="27">
        <f t="shared" si="132"/>
        <v>0</v>
      </c>
      <c r="MZ112" s="27">
        <f t="shared" si="132"/>
        <v>0</v>
      </c>
      <c r="NA112" s="27">
        <f t="shared" si="132"/>
        <v>0</v>
      </c>
      <c r="NB112" s="27">
        <f t="shared" si="132"/>
        <v>0</v>
      </c>
      <c r="NC112" s="27">
        <f t="shared" si="132"/>
        <v>0</v>
      </c>
      <c r="ND112" s="27">
        <f t="shared" si="132"/>
        <v>0</v>
      </c>
      <c r="NE112" s="27">
        <f t="shared" si="132"/>
        <v>0</v>
      </c>
      <c r="NF112" s="27">
        <f t="shared" si="132"/>
        <v>0</v>
      </c>
      <c r="NG112" s="27">
        <f t="shared" si="132"/>
        <v>0</v>
      </c>
      <c r="NH112" s="27">
        <f t="shared" si="132"/>
        <v>0</v>
      </c>
      <c r="NI112" s="27">
        <f t="shared" si="132"/>
        <v>0</v>
      </c>
      <c r="NJ112" s="27">
        <f t="shared" si="132"/>
        <v>0</v>
      </c>
      <c r="NK112" s="27">
        <f t="shared" si="132"/>
        <v>0</v>
      </c>
      <c r="NL112" s="27">
        <f t="shared" si="132"/>
        <v>0</v>
      </c>
      <c r="NM112" s="27">
        <f t="shared" si="132"/>
        <v>0</v>
      </c>
      <c r="NN112" s="27">
        <f t="shared" si="132"/>
        <v>0</v>
      </c>
      <c r="NO112" s="27">
        <f t="shared" si="132"/>
        <v>0</v>
      </c>
      <c r="NP112" s="27">
        <f t="shared" si="132"/>
        <v>0</v>
      </c>
      <c r="NQ112" s="27">
        <f t="shared" si="132"/>
        <v>0</v>
      </c>
      <c r="NR112" s="27">
        <f t="shared" si="132"/>
        <v>0</v>
      </c>
      <c r="NS112" s="27">
        <f t="shared" si="132"/>
        <v>0</v>
      </c>
      <c r="NT112" s="27">
        <f t="shared" si="132"/>
        <v>0</v>
      </c>
      <c r="NU112" s="27">
        <f t="shared" si="132"/>
        <v>0</v>
      </c>
      <c r="NV112" s="27">
        <f t="shared" si="132"/>
        <v>0</v>
      </c>
    </row>
    <row r="113" spans="1:386" s="35" customForma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4"/>
      <c r="K113" s="33"/>
      <c r="L113" s="33"/>
      <c r="M113" s="33"/>
      <c r="N113" s="33"/>
      <c r="O113" s="33"/>
      <c r="P113" s="16" t="str">
        <f>structure!$S$13</f>
        <v>контроль</v>
      </c>
      <c r="Q113" s="33"/>
      <c r="R113" s="36">
        <f>R112-SUM(R114:R120)</f>
        <v>0</v>
      </c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  <c r="LD113" s="33"/>
      <c r="LE113" s="33"/>
      <c r="LF113" s="33"/>
      <c r="LG113" s="33"/>
      <c r="LH113" s="33"/>
      <c r="LI113" s="33"/>
      <c r="LJ113" s="33"/>
      <c r="LK113" s="33"/>
      <c r="LL113" s="33"/>
      <c r="LM113" s="33"/>
      <c r="LN113" s="33"/>
      <c r="LO113" s="33"/>
      <c r="LP113" s="33"/>
      <c r="LQ113" s="33"/>
      <c r="LR113" s="33"/>
      <c r="LS113" s="33"/>
      <c r="LT113" s="33"/>
      <c r="LU113" s="33"/>
      <c r="LV113" s="33"/>
      <c r="LW113" s="33"/>
      <c r="LX113" s="33"/>
      <c r="LY113" s="33"/>
      <c r="LZ113" s="33"/>
      <c r="MA113" s="33"/>
      <c r="MB113" s="33"/>
      <c r="MC113" s="33"/>
      <c r="MD113" s="33"/>
      <c r="ME113" s="33"/>
      <c r="MF113" s="33"/>
      <c r="MG113" s="33"/>
      <c r="MH113" s="33"/>
      <c r="MI113" s="33"/>
      <c r="MJ113" s="33"/>
      <c r="MK113" s="33"/>
      <c r="ML113" s="33"/>
      <c r="MM113" s="33"/>
      <c r="MN113" s="33"/>
      <c r="MO113" s="33"/>
      <c r="MP113" s="33"/>
      <c r="MQ113" s="33"/>
      <c r="MR113" s="33"/>
      <c r="MS113" s="33"/>
      <c r="MT113" s="33"/>
      <c r="MU113" s="33"/>
      <c r="MV113" s="33"/>
      <c r="MW113" s="33"/>
      <c r="MX113" s="33"/>
      <c r="MY113" s="33"/>
      <c r="MZ113" s="33"/>
      <c r="NA113" s="33"/>
      <c r="NB113" s="33"/>
      <c r="NC113" s="33"/>
      <c r="ND113" s="33"/>
      <c r="NE113" s="33"/>
      <c r="NF113" s="33"/>
      <c r="NG113" s="33"/>
      <c r="NH113" s="33"/>
      <c r="NI113" s="33"/>
      <c r="NJ113" s="33"/>
      <c r="NK113" s="33"/>
      <c r="NL113" s="33"/>
      <c r="NM113" s="33"/>
      <c r="NN113" s="33"/>
      <c r="NO113" s="33"/>
      <c r="NP113" s="33"/>
      <c r="NQ113" s="33"/>
      <c r="NR113" s="33"/>
      <c r="NS113" s="33"/>
      <c r="NT113" s="33"/>
      <c r="NU113" s="33"/>
      <c r="NV113" s="33"/>
    </row>
    <row r="114" spans="1:386" s="38" customFormat="1" ht="10.199999999999999" x14ac:dyDescent="0.2">
      <c r="A114" s="31"/>
      <c r="B114" s="31"/>
      <c r="C114" s="31"/>
      <c r="D114" s="31"/>
      <c r="E114" s="31"/>
      <c r="F114" s="31"/>
      <c r="G114" s="31" t="str">
        <f>G112</f>
        <v>деб. задолж-ть заказчиков по оплатам на нач. бюдж. года</v>
      </c>
      <c r="H114" s="31"/>
      <c r="I114" s="31"/>
      <c r="J114" s="31" t="str">
        <f>IF($G114="","",INDEX(KPI!$H$11:$H$121,SUMIFS(KPI!$E$11:$E$121,KPI!$F$11:$F$121,$G114)))</f>
        <v>тыс.руб.</v>
      </c>
      <c r="K114" s="31"/>
      <c r="L114" s="31"/>
      <c r="M114" s="31"/>
      <c r="N114" s="31" t="str">
        <f>structure!$G$11</f>
        <v>товарная категория 1</v>
      </c>
      <c r="O114" s="31"/>
      <c r="P114" s="31"/>
      <c r="Q114" s="31"/>
      <c r="R114" s="37">
        <f t="shared" ref="R114:R119" si="133">SUM(T114:NV114)</f>
        <v>144.52166088359999</v>
      </c>
      <c r="S114" s="31"/>
      <c r="T114" s="31"/>
      <c r="U114" s="37">
        <f>IF(U$9="",0,IF(U$9-SUMIFS(conditions!$77:$77,conditions!$8:$8,"&lt;="&amp;U$9,conditions!$9:$9,"&gt;="&amp;U$9)&lt;$U$9,(1-conditions!$U$34)*SUMIFS(15:15,$9:$9,EOMONTH($U$9,11)+1-$U$9+U$9-SUMIFS(conditions!$77:$77,conditions!$8:$8,"&lt;="&amp;U$9,conditions!$9:$9,"&gt;="&amp;U$9))*conditions!$U$76,0))</f>
        <v>14.452166088359997</v>
      </c>
      <c r="V114" s="37">
        <f>IF(V$9="",0,IF(V$9-SUMIFS(conditions!$77:$77,conditions!$8:$8,"&lt;="&amp;V$9,conditions!$9:$9,"&gt;="&amp;V$9)&lt;$U$9,(1-conditions!$U$34)*SUMIFS(15:15,$9:$9,EOMONTH($U$9,11)+1-$U$9+V$9-SUMIFS(conditions!$77:$77,conditions!$8:$8,"&lt;="&amp;V$9,conditions!$9:$9,"&gt;="&amp;V$9))*conditions!$U$76,0))</f>
        <v>14.452166088359997</v>
      </c>
      <c r="W114" s="37">
        <f>IF(W$9="",0,IF(W$9-SUMIFS(conditions!$77:$77,conditions!$8:$8,"&lt;="&amp;W$9,conditions!$9:$9,"&gt;="&amp;W$9)&lt;$U$9,(1-conditions!$U$34)*SUMIFS(15:15,$9:$9,EOMONTH($U$9,11)+1-$U$9+W$9-SUMIFS(conditions!$77:$77,conditions!$8:$8,"&lt;="&amp;W$9,conditions!$9:$9,"&gt;="&amp;W$9))*conditions!$U$76,0))</f>
        <v>14.452166088359997</v>
      </c>
      <c r="X114" s="37">
        <f>IF(X$9="",0,IF(X$9-SUMIFS(conditions!$77:$77,conditions!$8:$8,"&lt;="&amp;X$9,conditions!$9:$9,"&gt;="&amp;X$9)&lt;$U$9,(1-conditions!$U$34)*SUMIFS(15:15,$9:$9,EOMONTH($U$9,11)+1-$U$9+X$9-SUMIFS(conditions!$77:$77,conditions!$8:$8,"&lt;="&amp;X$9,conditions!$9:$9,"&gt;="&amp;X$9))*conditions!$U$76,0))</f>
        <v>0</v>
      </c>
      <c r="Y114" s="37">
        <f>IF(Y$9="",0,IF(Y$9-SUMIFS(conditions!$77:$77,conditions!$8:$8,"&lt;="&amp;Y$9,conditions!$9:$9,"&gt;="&amp;Y$9)&lt;$U$9,(1-conditions!$U$34)*SUMIFS(15:15,$9:$9,EOMONTH($U$9,11)+1-$U$9+Y$9-SUMIFS(conditions!$77:$77,conditions!$8:$8,"&lt;="&amp;Y$9,conditions!$9:$9,"&gt;="&amp;Y$9))*conditions!$U$76,0))</f>
        <v>0</v>
      </c>
      <c r="Z114" s="37">
        <f>IF(Z$9="",0,IF(Z$9-SUMIFS(conditions!$77:$77,conditions!$8:$8,"&lt;="&amp;Z$9,conditions!$9:$9,"&gt;="&amp;Z$9)&lt;$U$9,(1-conditions!$U$34)*SUMIFS(15:15,$9:$9,EOMONTH($U$9,11)+1-$U$9+Z$9-SUMIFS(conditions!$77:$77,conditions!$8:$8,"&lt;="&amp;Z$9,conditions!$9:$9,"&gt;="&amp;Z$9))*conditions!$U$76,0))</f>
        <v>14.452166088359997</v>
      </c>
      <c r="AA114" s="37">
        <f>IF(AA$9="",0,IF(AA$9-SUMIFS(conditions!$77:$77,conditions!$8:$8,"&lt;="&amp;AA$9,conditions!$9:$9,"&gt;="&amp;AA$9)&lt;$U$9,(1-conditions!$U$34)*SUMIFS(15:15,$9:$9,EOMONTH($U$9,11)+1-$U$9+AA$9-SUMIFS(conditions!$77:$77,conditions!$8:$8,"&lt;="&amp;AA$9,conditions!$9:$9,"&gt;="&amp;AA$9))*conditions!$U$76,0))</f>
        <v>14.452166088359997</v>
      </c>
      <c r="AB114" s="37">
        <f>IF(AB$9="",0,IF(AB$9-SUMIFS(conditions!$77:$77,conditions!$8:$8,"&lt;="&amp;AB$9,conditions!$9:$9,"&gt;="&amp;AB$9)&lt;$U$9,(1-conditions!$U$34)*SUMIFS(15:15,$9:$9,EOMONTH($U$9,11)+1-$U$9+AB$9-SUMIFS(conditions!$77:$77,conditions!$8:$8,"&lt;="&amp;AB$9,conditions!$9:$9,"&gt;="&amp;AB$9))*conditions!$U$76,0))</f>
        <v>14.452166088359997</v>
      </c>
      <c r="AC114" s="37">
        <f>IF(AC$9="",0,IF(AC$9-SUMIFS(conditions!$77:$77,conditions!$8:$8,"&lt;="&amp;AC$9,conditions!$9:$9,"&gt;="&amp;AC$9)&lt;$U$9,(1-conditions!$U$34)*SUMIFS(15:15,$9:$9,EOMONTH($U$9,11)+1-$U$9+AC$9-SUMIFS(conditions!$77:$77,conditions!$8:$8,"&lt;="&amp;AC$9,conditions!$9:$9,"&gt;="&amp;AC$9))*conditions!$U$76,0))</f>
        <v>14.452166088359997</v>
      </c>
      <c r="AD114" s="37">
        <f>IF(AD$9="",0,IF(AD$9-SUMIFS(conditions!$77:$77,conditions!$8:$8,"&lt;="&amp;AD$9,conditions!$9:$9,"&gt;="&amp;AD$9)&lt;$U$9,(1-conditions!$U$34)*SUMIFS(15:15,$9:$9,EOMONTH($U$9,11)+1-$U$9+AD$9-SUMIFS(conditions!$77:$77,conditions!$8:$8,"&lt;="&amp;AD$9,conditions!$9:$9,"&gt;="&amp;AD$9))*conditions!$U$76,0))</f>
        <v>14.452166088359997</v>
      </c>
      <c r="AE114" s="37">
        <f>IF(AE$9="",0,IF(AE$9-SUMIFS(conditions!$77:$77,conditions!$8:$8,"&lt;="&amp;AE$9,conditions!$9:$9,"&gt;="&amp;AE$9)&lt;$U$9,(1-conditions!$U$34)*SUMIFS(15:15,$9:$9,EOMONTH($U$9,11)+1-$U$9+AE$9-SUMIFS(conditions!$77:$77,conditions!$8:$8,"&lt;="&amp;AE$9,conditions!$9:$9,"&gt;="&amp;AE$9))*conditions!$U$76,0))</f>
        <v>0</v>
      </c>
      <c r="AF114" s="37">
        <f>IF(AF$9="",0,IF(AF$9-SUMIFS(conditions!$77:$77,conditions!$8:$8,"&lt;="&amp;AF$9,conditions!$9:$9,"&gt;="&amp;AF$9)&lt;$U$9,(1-conditions!$U$34)*SUMIFS(15:15,$9:$9,EOMONTH($U$9,11)+1-$U$9+AF$9-SUMIFS(conditions!$77:$77,conditions!$8:$8,"&lt;="&amp;AF$9,conditions!$9:$9,"&gt;="&amp;AF$9))*conditions!$U$76,0))</f>
        <v>0</v>
      </c>
      <c r="AG114" s="37">
        <f>IF(AG$9="",0,IF(AG$9-SUMIFS(conditions!$77:$77,conditions!$8:$8,"&lt;="&amp;AG$9,conditions!$9:$9,"&gt;="&amp;AG$9)&lt;$U$9,(1-conditions!$U$34)*SUMIFS(15:15,$9:$9,EOMONTH($U$9,11)+1-$U$9+AG$9-SUMIFS(conditions!$77:$77,conditions!$8:$8,"&lt;="&amp;AG$9,conditions!$9:$9,"&gt;="&amp;AG$9))*conditions!$U$76,0))</f>
        <v>14.452166088359997</v>
      </c>
      <c r="AH114" s="37">
        <f>IF(AH$9="",0,IF(AH$9-SUMIFS(conditions!$77:$77,conditions!$8:$8,"&lt;="&amp;AH$9,conditions!$9:$9,"&gt;="&amp;AH$9)&lt;$U$9,(1-conditions!$U$34)*SUMIFS(15:15,$9:$9,EOMONTH($U$9,11)+1-$U$9+AH$9-SUMIFS(conditions!$77:$77,conditions!$8:$8,"&lt;="&amp;AH$9,conditions!$9:$9,"&gt;="&amp;AH$9))*conditions!$U$76,0))</f>
        <v>14.452166088359997</v>
      </c>
      <c r="AI114" s="37">
        <f>IF(AI$9="",0,IF(AI$9-SUMIFS(conditions!$77:$77,conditions!$8:$8,"&lt;="&amp;AI$9,conditions!$9:$9,"&gt;="&amp;AI$9)&lt;$U$9,(1-conditions!$U$34)*SUMIFS(15:15,$9:$9,EOMONTH($U$9,11)+1-$U$9+AI$9-SUMIFS(conditions!$77:$77,conditions!$8:$8,"&lt;="&amp;AI$9,conditions!$9:$9,"&gt;="&amp;AI$9))*conditions!$U$76,0))</f>
        <v>0</v>
      </c>
      <c r="AJ114" s="37">
        <f>IF(AJ$9="",0,IF(AJ$9-SUMIFS(conditions!$77:$77,conditions!$8:$8,"&lt;="&amp;AJ$9,conditions!$9:$9,"&gt;="&amp;AJ$9)&lt;$U$9,(1-conditions!$U$34)*SUMIFS(15:15,$9:$9,EOMONTH($U$9,11)+1-$U$9+AJ$9-SUMIFS(conditions!$77:$77,conditions!$8:$8,"&lt;="&amp;AJ$9,conditions!$9:$9,"&gt;="&amp;AJ$9))*conditions!$U$76,0))</f>
        <v>0</v>
      </c>
      <c r="AK114" s="37">
        <f>IF(AK$9="",0,IF(AK$9-SUMIFS(conditions!$77:$77,conditions!$8:$8,"&lt;="&amp;AK$9,conditions!$9:$9,"&gt;="&amp;AK$9)&lt;$U$9,(1-conditions!$U$34)*SUMIFS(15:15,$9:$9,EOMONTH($U$9,11)+1-$U$9+AK$9-SUMIFS(conditions!$77:$77,conditions!$8:$8,"&lt;="&amp;AK$9,conditions!$9:$9,"&gt;="&amp;AK$9))*conditions!$U$76,0))</f>
        <v>0</v>
      </c>
      <c r="AL114" s="37">
        <f>IF(AL$9="",0,IF(AL$9-SUMIFS(conditions!$77:$77,conditions!$8:$8,"&lt;="&amp;AL$9,conditions!$9:$9,"&gt;="&amp;AL$9)&lt;$U$9,(1-conditions!$U$34)*SUMIFS(15:15,$9:$9,EOMONTH($U$9,11)+1-$U$9+AL$9-SUMIFS(conditions!$77:$77,conditions!$8:$8,"&lt;="&amp;AL$9,conditions!$9:$9,"&gt;="&amp;AL$9))*conditions!$U$76,0))</f>
        <v>0</v>
      </c>
      <c r="AM114" s="37">
        <f>IF(AM$9="",0,IF(AM$9-SUMIFS(conditions!$77:$77,conditions!$8:$8,"&lt;="&amp;AM$9,conditions!$9:$9,"&gt;="&amp;AM$9)&lt;$U$9,(1-conditions!$U$34)*SUMIFS(15:15,$9:$9,EOMONTH($U$9,11)+1-$U$9+AM$9-SUMIFS(conditions!$77:$77,conditions!$8:$8,"&lt;="&amp;AM$9,conditions!$9:$9,"&gt;="&amp;AM$9))*conditions!$U$76,0))</f>
        <v>0</v>
      </c>
      <c r="AN114" s="37">
        <f>IF(AN$9="",0,IF(AN$9-SUMIFS(conditions!$77:$77,conditions!$8:$8,"&lt;="&amp;AN$9,conditions!$9:$9,"&gt;="&amp;AN$9)&lt;$U$9,(1-conditions!$U$34)*SUMIFS(15:15,$9:$9,EOMONTH($U$9,11)+1-$U$9+AN$9-SUMIFS(conditions!$77:$77,conditions!$8:$8,"&lt;="&amp;AN$9,conditions!$9:$9,"&gt;="&amp;AN$9))*conditions!$U$76,0))</f>
        <v>0</v>
      </c>
      <c r="AO114" s="37">
        <f>IF(AO$9="",0,IF(AO$9-SUMIFS(conditions!$77:$77,conditions!$8:$8,"&lt;="&amp;AO$9,conditions!$9:$9,"&gt;="&amp;AO$9)&lt;$U$9,(1-conditions!$U$34)*SUMIFS(15:15,$9:$9,EOMONTH($U$9,11)+1-$U$9+AO$9-SUMIFS(conditions!$77:$77,conditions!$8:$8,"&lt;="&amp;AO$9,conditions!$9:$9,"&gt;="&amp;AO$9))*conditions!$U$76,0))</f>
        <v>0</v>
      </c>
      <c r="AP114" s="37">
        <f>IF(AP$9="",0,IF(AP$9-SUMIFS(conditions!$77:$77,conditions!$8:$8,"&lt;="&amp;AP$9,conditions!$9:$9,"&gt;="&amp;AP$9)&lt;$U$9,(1-conditions!$U$34)*SUMIFS(15:15,$9:$9,EOMONTH($U$9,11)+1-$U$9+AP$9-SUMIFS(conditions!$77:$77,conditions!$8:$8,"&lt;="&amp;AP$9,conditions!$9:$9,"&gt;="&amp;AP$9))*conditions!$U$76,0))</f>
        <v>0</v>
      </c>
      <c r="AQ114" s="37">
        <f>IF(AQ$9="",0,IF(AQ$9-SUMIFS(conditions!$77:$77,conditions!$8:$8,"&lt;="&amp;AQ$9,conditions!$9:$9,"&gt;="&amp;AQ$9)&lt;$U$9,(1-conditions!$U$34)*SUMIFS(15:15,$9:$9,EOMONTH($U$9,11)+1-$U$9+AQ$9-SUMIFS(conditions!$77:$77,conditions!$8:$8,"&lt;="&amp;AQ$9,conditions!$9:$9,"&gt;="&amp;AQ$9))*conditions!$U$76,0))</f>
        <v>0</v>
      </c>
      <c r="AR114" s="37">
        <f>IF(AR$9="",0,IF(AR$9-SUMIFS(conditions!$77:$77,conditions!$8:$8,"&lt;="&amp;AR$9,conditions!$9:$9,"&gt;="&amp;AR$9)&lt;$U$9,(1-conditions!$U$34)*SUMIFS(15:15,$9:$9,EOMONTH($U$9,11)+1-$U$9+AR$9-SUMIFS(conditions!$77:$77,conditions!$8:$8,"&lt;="&amp;AR$9,conditions!$9:$9,"&gt;="&amp;AR$9))*conditions!$U$76,0))</f>
        <v>0</v>
      </c>
      <c r="AS114" s="37">
        <f>IF(AS$9="",0,IF(AS$9-SUMIFS(conditions!$77:$77,conditions!$8:$8,"&lt;="&amp;AS$9,conditions!$9:$9,"&gt;="&amp;AS$9)&lt;$U$9,(1-conditions!$U$34)*SUMIFS(15:15,$9:$9,EOMONTH($U$9,11)+1-$U$9+AS$9-SUMIFS(conditions!$77:$77,conditions!$8:$8,"&lt;="&amp;AS$9,conditions!$9:$9,"&gt;="&amp;AS$9))*conditions!$U$76,0))</f>
        <v>0</v>
      </c>
      <c r="AT114" s="37">
        <f>IF(AT$9="",0,IF(AT$9-SUMIFS(conditions!$77:$77,conditions!$8:$8,"&lt;="&amp;AT$9,conditions!$9:$9,"&gt;="&amp;AT$9)&lt;$U$9,(1-conditions!$U$34)*SUMIFS(15:15,$9:$9,EOMONTH($U$9,11)+1-$U$9+AT$9-SUMIFS(conditions!$77:$77,conditions!$8:$8,"&lt;="&amp;AT$9,conditions!$9:$9,"&gt;="&amp;AT$9))*conditions!$U$76,0))</f>
        <v>0</v>
      </c>
      <c r="AU114" s="37">
        <f>IF(AU$9="",0,IF(AU$9-SUMIFS(conditions!$77:$77,conditions!$8:$8,"&lt;="&amp;AU$9,conditions!$9:$9,"&gt;="&amp;AU$9)&lt;$U$9,(1-conditions!$U$34)*SUMIFS(15:15,$9:$9,EOMONTH($U$9,11)+1-$U$9+AU$9-SUMIFS(conditions!$77:$77,conditions!$8:$8,"&lt;="&amp;AU$9,conditions!$9:$9,"&gt;="&amp;AU$9))*conditions!$U$76,0))</f>
        <v>0</v>
      </c>
      <c r="AV114" s="37">
        <f>IF(AV$9="",0,IF(AV$9-SUMIFS(conditions!$77:$77,conditions!$8:$8,"&lt;="&amp;AV$9,conditions!$9:$9,"&gt;="&amp;AV$9)&lt;$U$9,(1-conditions!$U$34)*SUMIFS(15:15,$9:$9,EOMONTH($U$9,11)+1-$U$9+AV$9-SUMIFS(conditions!$77:$77,conditions!$8:$8,"&lt;="&amp;AV$9,conditions!$9:$9,"&gt;="&amp;AV$9))*conditions!$U$76,0))</f>
        <v>0</v>
      </c>
      <c r="AW114" s="37">
        <f>IF(AW$9="",0,IF(AW$9-SUMIFS(conditions!$77:$77,conditions!$8:$8,"&lt;="&amp;AW$9,conditions!$9:$9,"&gt;="&amp;AW$9)&lt;$U$9,(1-conditions!$U$34)*SUMIFS(15:15,$9:$9,EOMONTH($U$9,11)+1-$U$9+AW$9-SUMIFS(conditions!$77:$77,conditions!$8:$8,"&lt;="&amp;AW$9,conditions!$9:$9,"&gt;="&amp;AW$9))*conditions!$U$76,0))</f>
        <v>0</v>
      </c>
      <c r="AX114" s="37">
        <f>IF(AX$9="",0,IF(AX$9-SUMIFS(conditions!$77:$77,conditions!$8:$8,"&lt;="&amp;AX$9,conditions!$9:$9,"&gt;="&amp;AX$9)&lt;$U$9,(1-conditions!$U$34)*SUMIFS(15:15,$9:$9,EOMONTH($U$9,11)+1-$U$9+AX$9-SUMIFS(conditions!$77:$77,conditions!$8:$8,"&lt;="&amp;AX$9,conditions!$9:$9,"&gt;="&amp;AX$9))*conditions!$U$76,0))</f>
        <v>0</v>
      </c>
      <c r="AY114" s="37">
        <f>IF(AY$9="",0,IF(AY$9-SUMIFS(conditions!$77:$77,conditions!$8:$8,"&lt;="&amp;AY$9,conditions!$9:$9,"&gt;="&amp;AY$9)&lt;$U$9,(1-conditions!$U$34)*SUMIFS(15:15,$9:$9,EOMONTH($U$9,11)+1-$U$9+AY$9-SUMIFS(conditions!$77:$77,conditions!$8:$8,"&lt;="&amp;AY$9,conditions!$9:$9,"&gt;="&amp;AY$9))*conditions!$U$76,0))</f>
        <v>0</v>
      </c>
      <c r="AZ114" s="37">
        <f>IF(AZ$9="",0,IF(AZ$9-SUMIFS(conditions!$77:$77,conditions!$8:$8,"&lt;="&amp;AZ$9,conditions!$9:$9,"&gt;="&amp;AZ$9)&lt;$U$9,(1-conditions!$U$34)*SUMIFS(15:15,$9:$9,EOMONTH($U$9,11)+1-$U$9+AZ$9-SUMIFS(conditions!$77:$77,conditions!$8:$8,"&lt;="&amp;AZ$9,conditions!$9:$9,"&gt;="&amp;AZ$9))*conditions!$U$76,0))</f>
        <v>0</v>
      </c>
      <c r="BA114" s="37">
        <f>IF(BA$9="",0,IF(BA$9-SUMIFS(conditions!$77:$77,conditions!$8:$8,"&lt;="&amp;BA$9,conditions!$9:$9,"&gt;="&amp;BA$9)&lt;$U$9,(1-conditions!$U$34)*SUMIFS(15:15,$9:$9,EOMONTH($U$9,11)+1-$U$9+BA$9-SUMIFS(conditions!$77:$77,conditions!$8:$8,"&lt;="&amp;BA$9,conditions!$9:$9,"&gt;="&amp;BA$9))*conditions!$U$76,0))</f>
        <v>0</v>
      </c>
      <c r="BB114" s="37">
        <f>IF(BB$9="",0,IF(BB$9-SUMIFS(conditions!$77:$77,conditions!$8:$8,"&lt;="&amp;BB$9,conditions!$9:$9,"&gt;="&amp;BB$9)&lt;$U$9,(1-conditions!$U$34)*SUMIFS(15:15,$9:$9,EOMONTH($U$9,11)+1-$U$9+BB$9-SUMIFS(conditions!$77:$77,conditions!$8:$8,"&lt;="&amp;BB$9,conditions!$9:$9,"&gt;="&amp;BB$9))*conditions!$U$76,0))</f>
        <v>0</v>
      </c>
      <c r="BC114" s="37">
        <f>IF(BC$9="",0,IF(BC$9-SUMIFS(conditions!$77:$77,conditions!$8:$8,"&lt;="&amp;BC$9,conditions!$9:$9,"&gt;="&amp;BC$9)&lt;$U$9,(1-conditions!$U$34)*SUMIFS(15:15,$9:$9,EOMONTH($U$9,11)+1-$U$9+BC$9-SUMIFS(conditions!$77:$77,conditions!$8:$8,"&lt;="&amp;BC$9,conditions!$9:$9,"&gt;="&amp;BC$9))*conditions!$U$76,0))</f>
        <v>0</v>
      </c>
      <c r="BD114" s="37">
        <f>IF(BD$9="",0,IF(BD$9-SUMIFS(conditions!$77:$77,conditions!$8:$8,"&lt;="&amp;BD$9,conditions!$9:$9,"&gt;="&amp;BD$9)&lt;$U$9,(1-conditions!$U$34)*SUMIFS(15:15,$9:$9,EOMONTH($U$9,11)+1-$U$9+BD$9-SUMIFS(conditions!$77:$77,conditions!$8:$8,"&lt;="&amp;BD$9,conditions!$9:$9,"&gt;="&amp;BD$9))*conditions!$U$76,0))</f>
        <v>0</v>
      </c>
      <c r="BE114" s="37">
        <f>IF(BE$9="",0,IF(BE$9-SUMIFS(conditions!$77:$77,conditions!$8:$8,"&lt;="&amp;BE$9,conditions!$9:$9,"&gt;="&amp;BE$9)&lt;$U$9,(1-conditions!$U$34)*SUMIFS(15:15,$9:$9,EOMONTH($U$9,11)+1-$U$9+BE$9-SUMIFS(conditions!$77:$77,conditions!$8:$8,"&lt;="&amp;BE$9,conditions!$9:$9,"&gt;="&amp;BE$9))*conditions!$U$76,0))</f>
        <v>0</v>
      </c>
      <c r="BF114" s="37">
        <f>IF(BF$9="",0,IF(BF$9-SUMIFS(conditions!$77:$77,conditions!$8:$8,"&lt;="&amp;BF$9,conditions!$9:$9,"&gt;="&amp;BF$9)&lt;$U$9,(1-conditions!$U$34)*SUMIFS(15:15,$9:$9,EOMONTH($U$9,11)+1-$U$9+BF$9-SUMIFS(conditions!$77:$77,conditions!$8:$8,"&lt;="&amp;BF$9,conditions!$9:$9,"&gt;="&amp;BF$9))*conditions!$U$76,0))</f>
        <v>0</v>
      </c>
      <c r="BG114" s="37">
        <f>IF(BG$9="",0,IF(BG$9-SUMIFS(conditions!$77:$77,conditions!$8:$8,"&lt;="&amp;BG$9,conditions!$9:$9,"&gt;="&amp;BG$9)&lt;$U$9,(1-conditions!$U$34)*SUMIFS(15:15,$9:$9,EOMONTH($U$9,11)+1-$U$9+BG$9-SUMIFS(conditions!$77:$77,conditions!$8:$8,"&lt;="&amp;BG$9,conditions!$9:$9,"&gt;="&amp;BG$9))*conditions!$U$76,0))</f>
        <v>0</v>
      </c>
      <c r="BH114" s="37">
        <f>IF(BH$9="",0,IF(BH$9-SUMIFS(conditions!$77:$77,conditions!$8:$8,"&lt;="&amp;BH$9,conditions!$9:$9,"&gt;="&amp;BH$9)&lt;$U$9,(1-conditions!$U$34)*SUMIFS(15:15,$9:$9,EOMONTH($U$9,11)+1-$U$9+BH$9-SUMIFS(conditions!$77:$77,conditions!$8:$8,"&lt;="&amp;BH$9,conditions!$9:$9,"&gt;="&amp;BH$9))*conditions!$U$76,0))</f>
        <v>0</v>
      </c>
      <c r="BI114" s="37">
        <f>IF(BI$9="",0,IF(BI$9-SUMIFS(conditions!$77:$77,conditions!$8:$8,"&lt;="&amp;BI$9,conditions!$9:$9,"&gt;="&amp;BI$9)&lt;$U$9,(1-conditions!$U$34)*SUMIFS(15:15,$9:$9,EOMONTH($U$9,11)+1-$U$9+BI$9-SUMIFS(conditions!$77:$77,conditions!$8:$8,"&lt;="&amp;BI$9,conditions!$9:$9,"&gt;="&amp;BI$9))*conditions!$U$76,0))</f>
        <v>0</v>
      </c>
      <c r="BJ114" s="37">
        <f>IF(BJ$9="",0,IF(BJ$9-SUMIFS(conditions!$77:$77,conditions!$8:$8,"&lt;="&amp;BJ$9,conditions!$9:$9,"&gt;="&amp;BJ$9)&lt;$U$9,(1-conditions!$U$34)*SUMIFS(15:15,$9:$9,EOMONTH($U$9,11)+1-$U$9+BJ$9-SUMIFS(conditions!$77:$77,conditions!$8:$8,"&lt;="&amp;BJ$9,conditions!$9:$9,"&gt;="&amp;BJ$9))*conditions!$U$76,0))</f>
        <v>0</v>
      </c>
      <c r="BK114" s="37">
        <f>IF(BK$9="",0,IF(BK$9-SUMIFS(conditions!$77:$77,conditions!$8:$8,"&lt;="&amp;BK$9,conditions!$9:$9,"&gt;="&amp;BK$9)&lt;$U$9,(1-conditions!$U$34)*SUMIFS(15:15,$9:$9,EOMONTH($U$9,11)+1-$U$9+BK$9-SUMIFS(conditions!$77:$77,conditions!$8:$8,"&lt;="&amp;BK$9,conditions!$9:$9,"&gt;="&amp;BK$9))*conditions!$U$76,0))</f>
        <v>0</v>
      </c>
      <c r="BL114" s="37">
        <f>IF(BL$9="",0,IF(BL$9-SUMIFS(conditions!$77:$77,conditions!$8:$8,"&lt;="&amp;BL$9,conditions!$9:$9,"&gt;="&amp;BL$9)&lt;$U$9,(1-conditions!$U$34)*SUMIFS(15:15,$9:$9,EOMONTH($U$9,11)+1-$U$9+BL$9-SUMIFS(conditions!$77:$77,conditions!$8:$8,"&lt;="&amp;BL$9,conditions!$9:$9,"&gt;="&amp;BL$9))*conditions!$U$76,0))</f>
        <v>0</v>
      </c>
      <c r="BM114" s="37">
        <f>IF(BM$9="",0,IF(BM$9-SUMIFS(conditions!$77:$77,conditions!$8:$8,"&lt;="&amp;BM$9,conditions!$9:$9,"&gt;="&amp;BM$9)&lt;$U$9,(1-conditions!$U$34)*SUMIFS(15:15,$9:$9,EOMONTH($U$9,11)+1-$U$9+BM$9-SUMIFS(conditions!$77:$77,conditions!$8:$8,"&lt;="&amp;BM$9,conditions!$9:$9,"&gt;="&amp;BM$9))*conditions!$U$76,0))</f>
        <v>0</v>
      </c>
      <c r="BN114" s="37">
        <f>IF(BN$9="",0,IF(BN$9-SUMIFS(conditions!$77:$77,conditions!$8:$8,"&lt;="&amp;BN$9,conditions!$9:$9,"&gt;="&amp;BN$9)&lt;$U$9,(1-conditions!$U$34)*SUMIFS(15:15,$9:$9,EOMONTH($U$9,11)+1-$U$9+BN$9-SUMIFS(conditions!$77:$77,conditions!$8:$8,"&lt;="&amp;BN$9,conditions!$9:$9,"&gt;="&amp;BN$9))*conditions!$U$76,0))</f>
        <v>0</v>
      </c>
      <c r="BO114" s="37">
        <f>IF(BO$9="",0,IF(BO$9-SUMIFS(conditions!$77:$77,conditions!$8:$8,"&lt;="&amp;BO$9,conditions!$9:$9,"&gt;="&amp;BO$9)&lt;$U$9,(1-conditions!$U$34)*SUMIFS(15:15,$9:$9,EOMONTH($U$9,11)+1-$U$9+BO$9-SUMIFS(conditions!$77:$77,conditions!$8:$8,"&lt;="&amp;BO$9,conditions!$9:$9,"&gt;="&amp;BO$9))*conditions!$U$76,0))</f>
        <v>0</v>
      </c>
      <c r="BP114" s="37">
        <f>IF(BP$9="",0,IF(BP$9-SUMIFS(conditions!$77:$77,conditions!$8:$8,"&lt;="&amp;BP$9,conditions!$9:$9,"&gt;="&amp;BP$9)&lt;$U$9,(1-conditions!$U$34)*SUMIFS(15:15,$9:$9,EOMONTH($U$9,11)+1-$U$9+BP$9-SUMIFS(conditions!$77:$77,conditions!$8:$8,"&lt;="&amp;BP$9,conditions!$9:$9,"&gt;="&amp;BP$9))*conditions!$U$76,0))</f>
        <v>0</v>
      </c>
      <c r="BQ114" s="37">
        <f>IF(BQ$9="",0,IF(BQ$9-SUMIFS(conditions!$77:$77,conditions!$8:$8,"&lt;="&amp;BQ$9,conditions!$9:$9,"&gt;="&amp;BQ$9)&lt;$U$9,(1-conditions!$U$34)*SUMIFS(15:15,$9:$9,EOMONTH($U$9,11)+1-$U$9+BQ$9-SUMIFS(conditions!$77:$77,conditions!$8:$8,"&lt;="&amp;BQ$9,conditions!$9:$9,"&gt;="&amp;BQ$9))*conditions!$U$76,0))</f>
        <v>0</v>
      </c>
      <c r="BR114" s="37">
        <f>IF(BR$9="",0,IF(BR$9-SUMIFS(conditions!$77:$77,conditions!$8:$8,"&lt;="&amp;BR$9,conditions!$9:$9,"&gt;="&amp;BR$9)&lt;$U$9,(1-conditions!$U$34)*SUMIFS(15:15,$9:$9,EOMONTH($U$9,11)+1-$U$9+BR$9-SUMIFS(conditions!$77:$77,conditions!$8:$8,"&lt;="&amp;BR$9,conditions!$9:$9,"&gt;="&amp;BR$9))*conditions!$U$76,0))</f>
        <v>0</v>
      </c>
      <c r="BS114" s="37">
        <f>IF(BS$9="",0,IF(BS$9-SUMIFS(conditions!$77:$77,conditions!$8:$8,"&lt;="&amp;BS$9,conditions!$9:$9,"&gt;="&amp;BS$9)&lt;$U$9,(1-conditions!$U$34)*SUMIFS(15:15,$9:$9,EOMONTH($U$9,11)+1-$U$9+BS$9-SUMIFS(conditions!$77:$77,conditions!$8:$8,"&lt;="&amp;BS$9,conditions!$9:$9,"&gt;="&amp;BS$9))*conditions!$U$76,0))</f>
        <v>0</v>
      </c>
      <c r="BT114" s="37">
        <f>IF(BT$9="",0,IF(BT$9-SUMIFS(conditions!$77:$77,conditions!$8:$8,"&lt;="&amp;BT$9,conditions!$9:$9,"&gt;="&amp;BT$9)&lt;$U$9,(1-conditions!$U$34)*SUMIFS(15:15,$9:$9,EOMONTH($U$9,11)+1-$U$9+BT$9-SUMIFS(conditions!$77:$77,conditions!$8:$8,"&lt;="&amp;BT$9,conditions!$9:$9,"&gt;="&amp;BT$9))*conditions!$U$76,0))</f>
        <v>0</v>
      </c>
      <c r="BU114" s="37">
        <f>IF(BU$9="",0,IF(BU$9-SUMIFS(conditions!$77:$77,conditions!$8:$8,"&lt;="&amp;BU$9,conditions!$9:$9,"&gt;="&amp;BU$9)&lt;$U$9,(1-conditions!$U$34)*SUMIFS(15:15,$9:$9,EOMONTH($U$9,11)+1-$U$9+BU$9-SUMIFS(conditions!$77:$77,conditions!$8:$8,"&lt;="&amp;BU$9,conditions!$9:$9,"&gt;="&amp;BU$9))*conditions!$U$76,0))</f>
        <v>0</v>
      </c>
      <c r="BV114" s="37">
        <f>IF(BV$9="",0,IF(BV$9-SUMIFS(conditions!$77:$77,conditions!$8:$8,"&lt;="&amp;BV$9,conditions!$9:$9,"&gt;="&amp;BV$9)&lt;$U$9,(1-conditions!$U$34)*SUMIFS(15:15,$9:$9,EOMONTH($U$9,11)+1-$U$9+BV$9-SUMIFS(conditions!$77:$77,conditions!$8:$8,"&lt;="&amp;BV$9,conditions!$9:$9,"&gt;="&amp;BV$9))*conditions!$U$76,0))</f>
        <v>0</v>
      </c>
      <c r="BW114" s="37">
        <f>IF(BW$9="",0,IF(BW$9-SUMIFS(conditions!$77:$77,conditions!$8:$8,"&lt;="&amp;BW$9,conditions!$9:$9,"&gt;="&amp;BW$9)&lt;$U$9,(1-conditions!$U$34)*SUMIFS(15:15,$9:$9,EOMONTH($U$9,11)+1-$U$9+BW$9-SUMIFS(conditions!$77:$77,conditions!$8:$8,"&lt;="&amp;BW$9,conditions!$9:$9,"&gt;="&amp;BW$9))*conditions!$U$76,0))</f>
        <v>0</v>
      </c>
      <c r="BX114" s="37">
        <f>IF(BX$9="",0,IF(BX$9-SUMIFS(conditions!$77:$77,conditions!$8:$8,"&lt;="&amp;BX$9,conditions!$9:$9,"&gt;="&amp;BX$9)&lt;$U$9,(1-conditions!$U$34)*SUMIFS(15:15,$9:$9,EOMONTH($U$9,11)+1-$U$9+BX$9-SUMIFS(conditions!$77:$77,conditions!$8:$8,"&lt;="&amp;BX$9,conditions!$9:$9,"&gt;="&amp;BX$9))*conditions!$U$76,0))</f>
        <v>0</v>
      </c>
      <c r="BY114" s="37">
        <f>IF(BY$9="",0,IF(BY$9-SUMIFS(conditions!$77:$77,conditions!$8:$8,"&lt;="&amp;BY$9,conditions!$9:$9,"&gt;="&amp;BY$9)&lt;$U$9,(1-conditions!$U$34)*SUMIFS(15:15,$9:$9,EOMONTH($U$9,11)+1-$U$9+BY$9-SUMIFS(conditions!$77:$77,conditions!$8:$8,"&lt;="&amp;BY$9,conditions!$9:$9,"&gt;="&amp;BY$9))*conditions!$U$76,0))</f>
        <v>0</v>
      </c>
      <c r="BZ114" s="37">
        <f>IF(BZ$9="",0,IF(BZ$9-SUMIFS(conditions!$77:$77,conditions!$8:$8,"&lt;="&amp;BZ$9,conditions!$9:$9,"&gt;="&amp;BZ$9)&lt;$U$9,(1-conditions!$U$34)*SUMIFS(15:15,$9:$9,EOMONTH($U$9,11)+1-$U$9+BZ$9-SUMIFS(conditions!$77:$77,conditions!$8:$8,"&lt;="&amp;BZ$9,conditions!$9:$9,"&gt;="&amp;BZ$9))*conditions!$U$76,0))</f>
        <v>0</v>
      </c>
      <c r="CA114" s="37">
        <f>IF(CA$9="",0,IF(CA$9-SUMIFS(conditions!$77:$77,conditions!$8:$8,"&lt;="&amp;CA$9,conditions!$9:$9,"&gt;="&amp;CA$9)&lt;$U$9,(1-conditions!$U$34)*SUMIFS(15:15,$9:$9,EOMONTH($U$9,11)+1-$U$9+CA$9-SUMIFS(conditions!$77:$77,conditions!$8:$8,"&lt;="&amp;CA$9,conditions!$9:$9,"&gt;="&amp;CA$9))*conditions!$U$76,0))</f>
        <v>0</v>
      </c>
      <c r="CB114" s="37">
        <f>IF(CB$9="",0,IF(CB$9-SUMIFS(conditions!$77:$77,conditions!$8:$8,"&lt;="&amp;CB$9,conditions!$9:$9,"&gt;="&amp;CB$9)&lt;$U$9,(1-conditions!$U$34)*SUMIFS(15:15,$9:$9,EOMONTH($U$9,11)+1-$U$9+CB$9-SUMIFS(conditions!$77:$77,conditions!$8:$8,"&lt;="&amp;CB$9,conditions!$9:$9,"&gt;="&amp;CB$9))*conditions!$U$76,0))</f>
        <v>0</v>
      </c>
      <c r="CC114" s="37">
        <f>IF(CC$9="",0,IF(CC$9-SUMIFS(conditions!$77:$77,conditions!$8:$8,"&lt;="&amp;CC$9,conditions!$9:$9,"&gt;="&amp;CC$9)&lt;$U$9,(1-conditions!$U$34)*SUMIFS(15:15,$9:$9,EOMONTH($U$9,11)+1-$U$9+CC$9-SUMIFS(conditions!$77:$77,conditions!$8:$8,"&lt;="&amp;CC$9,conditions!$9:$9,"&gt;="&amp;CC$9))*conditions!$U$76,0))</f>
        <v>0</v>
      </c>
      <c r="CD114" s="37">
        <f>IF(CD$9="",0,IF(CD$9-SUMIFS(conditions!$77:$77,conditions!$8:$8,"&lt;="&amp;CD$9,conditions!$9:$9,"&gt;="&amp;CD$9)&lt;$U$9,(1-conditions!$U$34)*SUMIFS(15:15,$9:$9,EOMONTH($U$9,11)+1-$U$9+CD$9-SUMIFS(conditions!$77:$77,conditions!$8:$8,"&lt;="&amp;CD$9,conditions!$9:$9,"&gt;="&amp;CD$9))*conditions!$U$76,0))</f>
        <v>0</v>
      </c>
      <c r="CE114" s="37">
        <f>IF(CE$9="",0,IF(CE$9-SUMIFS(conditions!$77:$77,conditions!$8:$8,"&lt;="&amp;CE$9,conditions!$9:$9,"&gt;="&amp;CE$9)&lt;$U$9,(1-conditions!$U$34)*SUMIFS(15:15,$9:$9,EOMONTH($U$9,11)+1-$U$9+CE$9-SUMIFS(conditions!$77:$77,conditions!$8:$8,"&lt;="&amp;CE$9,conditions!$9:$9,"&gt;="&amp;CE$9))*conditions!$U$76,0))</f>
        <v>0</v>
      </c>
      <c r="CF114" s="37">
        <f>IF(CF$9="",0,IF(CF$9-SUMIFS(conditions!$77:$77,conditions!$8:$8,"&lt;="&amp;CF$9,conditions!$9:$9,"&gt;="&amp;CF$9)&lt;$U$9,(1-conditions!$U$34)*SUMIFS(15:15,$9:$9,EOMONTH($U$9,11)+1-$U$9+CF$9-SUMIFS(conditions!$77:$77,conditions!$8:$8,"&lt;="&amp;CF$9,conditions!$9:$9,"&gt;="&amp;CF$9))*conditions!$U$76,0))</f>
        <v>0</v>
      </c>
      <c r="CG114" s="37">
        <f>IF(CG$9="",0,IF(CG$9-SUMIFS(conditions!$77:$77,conditions!$8:$8,"&lt;="&amp;CG$9,conditions!$9:$9,"&gt;="&amp;CG$9)&lt;$U$9,(1-conditions!$U$34)*SUMIFS(15:15,$9:$9,EOMONTH($U$9,11)+1-$U$9+CG$9-SUMIFS(conditions!$77:$77,conditions!$8:$8,"&lt;="&amp;CG$9,conditions!$9:$9,"&gt;="&amp;CG$9))*conditions!$U$76,0))</f>
        <v>0</v>
      </c>
      <c r="CH114" s="37">
        <f>IF(CH$9="",0,IF(CH$9-SUMIFS(conditions!$77:$77,conditions!$8:$8,"&lt;="&amp;CH$9,conditions!$9:$9,"&gt;="&amp;CH$9)&lt;$U$9,(1-conditions!$U$34)*SUMIFS(15:15,$9:$9,EOMONTH($U$9,11)+1-$U$9+CH$9-SUMIFS(conditions!$77:$77,conditions!$8:$8,"&lt;="&amp;CH$9,conditions!$9:$9,"&gt;="&amp;CH$9))*conditions!$U$76,0))</f>
        <v>0</v>
      </c>
      <c r="CI114" s="37">
        <f>IF(CI$9="",0,IF(CI$9-SUMIFS(conditions!$77:$77,conditions!$8:$8,"&lt;="&amp;CI$9,conditions!$9:$9,"&gt;="&amp;CI$9)&lt;$U$9,(1-conditions!$U$34)*SUMIFS(15:15,$9:$9,EOMONTH($U$9,11)+1-$U$9+CI$9-SUMIFS(conditions!$77:$77,conditions!$8:$8,"&lt;="&amp;CI$9,conditions!$9:$9,"&gt;="&amp;CI$9))*conditions!$U$76,0))</f>
        <v>0</v>
      </c>
      <c r="CJ114" s="37">
        <f>IF(CJ$9="",0,IF(CJ$9-SUMIFS(conditions!$77:$77,conditions!$8:$8,"&lt;="&amp;CJ$9,conditions!$9:$9,"&gt;="&amp;CJ$9)&lt;$U$9,(1-conditions!$U$34)*SUMIFS(15:15,$9:$9,EOMONTH($U$9,11)+1-$U$9+CJ$9-SUMIFS(conditions!$77:$77,conditions!$8:$8,"&lt;="&amp;CJ$9,conditions!$9:$9,"&gt;="&amp;CJ$9))*conditions!$U$76,0))</f>
        <v>0</v>
      </c>
      <c r="CK114" s="37">
        <f>IF(CK$9="",0,IF(CK$9-SUMIFS(conditions!$77:$77,conditions!$8:$8,"&lt;="&amp;CK$9,conditions!$9:$9,"&gt;="&amp;CK$9)&lt;$U$9,(1-conditions!$U$34)*SUMIFS(15:15,$9:$9,EOMONTH($U$9,11)+1-$U$9+CK$9-SUMIFS(conditions!$77:$77,conditions!$8:$8,"&lt;="&amp;CK$9,conditions!$9:$9,"&gt;="&amp;CK$9))*conditions!$U$76,0))</f>
        <v>0</v>
      </c>
      <c r="CL114" s="37">
        <f>IF(CL$9="",0,IF(CL$9-SUMIFS(conditions!$77:$77,conditions!$8:$8,"&lt;="&amp;CL$9,conditions!$9:$9,"&gt;="&amp;CL$9)&lt;$U$9,(1-conditions!$U$34)*SUMIFS(15:15,$9:$9,EOMONTH($U$9,11)+1-$U$9+CL$9-SUMIFS(conditions!$77:$77,conditions!$8:$8,"&lt;="&amp;CL$9,conditions!$9:$9,"&gt;="&amp;CL$9))*conditions!$U$76,0))</f>
        <v>0</v>
      </c>
      <c r="CM114" s="37">
        <f>IF(CM$9="",0,IF(CM$9-SUMIFS(conditions!$77:$77,conditions!$8:$8,"&lt;="&amp;CM$9,conditions!$9:$9,"&gt;="&amp;CM$9)&lt;$U$9,(1-conditions!$U$34)*SUMIFS(15:15,$9:$9,EOMONTH($U$9,11)+1-$U$9+CM$9-SUMIFS(conditions!$77:$77,conditions!$8:$8,"&lt;="&amp;CM$9,conditions!$9:$9,"&gt;="&amp;CM$9))*conditions!$U$76,0))</f>
        <v>0</v>
      </c>
      <c r="CN114" s="37">
        <f>IF(CN$9="",0,IF(CN$9-SUMIFS(conditions!$77:$77,conditions!$8:$8,"&lt;="&amp;CN$9,conditions!$9:$9,"&gt;="&amp;CN$9)&lt;$U$9,(1-conditions!$U$34)*SUMIFS(15:15,$9:$9,EOMONTH($U$9,11)+1-$U$9+CN$9-SUMIFS(conditions!$77:$77,conditions!$8:$8,"&lt;="&amp;CN$9,conditions!$9:$9,"&gt;="&amp;CN$9))*conditions!$U$76,0))</f>
        <v>0</v>
      </c>
      <c r="CO114" s="37">
        <f>IF(CO$9="",0,IF(CO$9-SUMIFS(conditions!$77:$77,conditions!$8:$8,"&lt;="&amp;CO$9,conditions!$9:$9,"&gt;="&amp;CO$9)&lt;$U$9,(1-conditions!$U$34)*SUMIFS(15:15,$9:$9,EOMONTH($U$9,11)+1-$U$9+CO$9-SUMIFS(conditions!$77:$77,conditions!$8:$8,"&lt;="&amp;CO$9,conditions!$9:$9,"&gt;="&amp;CO$9))*conditions!$U$76,0))</f>
        <v>0</v>
      </c>
      <c r="CP114" s="37">
        <f>IF(CP$9="",0,IF(CP$9-SUMIFS(conditions!$77:$77,conditions!$8:$8,"&lt;="&amp;CP$9,conditions!$9:$9,"&gt;="&amp;CP$9)&lt;$U$9,(1-conditions!$U$34)*SUMIFS(15:15,$9:$9,EOMONTH($U$9,11)+1-$U$9+CP$9-SUMIFS(conditions!$77:$77,conditions!$8:$8,"&lt;="&amp;CP$9,conditions!$9:$9,"&gt;="&amp;CP$9))*conditions!$U$76,0))</f>
        <v>0</v>
      </c>
      <c r="CQ114" s="37">
        <f>IF(CQ$9="",0,IF(CQ$9-SUMIFS(conditions!$77:$77,conditions!$8:$8,"&lt;="&amp;CQ$9,conditions!$9:$9,"&gt;="&amp;CQ$9)&lt;$U$9,(1-conditions!$U$34)*SUMIFS(15:15,$9:$9,EOMONTH($U$9,11)+1-$U$9+CQ$9-SUMIFS(conditions!$77:$77,conditions!$8:$8,"&lt;="&amp;CQ$9,conditions!$9:$9,"&gt;="&amp;CQ$9))*conditions!$U$76,0))</f>
        <v>0</v>
      </c>
      <c r="CR114" s="37">
        <f>IF(CR$9="",0,IF(CR$9-SUMIFS(conditions!$77:$77,conditions!$8:$8,"&lt;="&amp;CR$9,conditions!$9:$9,"&gt;="&amp;CR$9)&lt;$U$9,(1-conditions!$U$34)*SUMIFS(15:15,$9:$9,EOMONTH($U$9,11)+1-$U$9+CR$9-SUMIFS(conditions!$77:$77,conditions!$8:$8,"&lt;="&amp;CR$9,conditions!$9:$9,"&gt;="&amp;CR$9))*conditions!$U$76,0))</f>
        <v>0</v>
      </c>
      <c r="CS114" s="37">
        <f>IF(CS$9="",0,IF(CS$9-SUMIFS(conditions!$77:$77,conditions!$8:$8,"&lt;="&amp;CS$9,conditions!$9:$9,"&gt;="&amp;CS$9)&lt;$U$9,(1-conditions!$U$34)*SUMIFS(15:15,$9:$9,EOMONTH($U$9,11)+1-$U$9+CS$9-SUMIFS(conditions!$77:$77,conditions!$8:$8,"&lt;="&amp;CS$9,conditions!$9:$9,"&gt;="&amp;CS$9))*conditions!$U$76,0))</f>
        <v>0</v>
      </c>
      <c r="CT114" s="37">
        <f>IF(CT$9="",0,IF(CT$9-SUMIFS(conditions!$77:$77,conditions!$8:$8,"&lt;="&amp;CT$9,conditions!$9:$9,"&gt;="&amp;CT$9)&lt;$U$9,(1-conditions!$U$34)*SUMIFS(15:15,$9:$9,EOMONTH($U$9,11)+1-$U$9+CT$9-SUMIFS(conditions!$77:$77,conditions!$8:$8,"&lt;="&amp;CT$9,conditions!$9:$9,"&gt;="&amp;CT$9))*conditions!$U$76,0))</f>
        <v>0</v>
      </c>
      <c r="CU114" s="37">
        <f>IF(CU$9="",0,IF(CU$9-SUMIFS(conditions!$77:$77,conditions!$8:$8,"&lt;="&amp;CU$9,conditions!$9:$9,"&gt;="&amp;CU$9)&lt;$U$9,(1-conditions!$U$34)*SUMIFS(15:15,$9:$9,EOMONTH($U$9,11)+1-$U$9+CU$9-SUMIFS(conditions!$77:$77,conditions!$8:$8,"&lt;="&amp;CU$9,conditions!$9:$9,"&gt;="&amp;CU$9))*conditions!$U$76,0))</f>
        <v>0</v>
      </c>
      <c r="CV114" s="37">
        <f>IF(CV$9="",0,IF(CV$9-SUMIFS(conditions!$77:$77,conditions!$8:$8,"&lt;="&amp;CV$9,conditions!$9:$9,"&gt;="&amp;CV$9)&lt;$U$9,(1-conditions!$U$34)*SUMIFS(15:15,$9:$9,EOMONTH($U$9,11)+1-$U$9+CV$9-SUMIFS(conditions!$77:$77,conditions!$8:$8,"&lt;="&amp;CV$9,conditions!$9:$9,"&gt;="&amp;CV$9))*conditions!$U$76,0))</f>
        <v>0</v>
      </c>
      <c r="CW114" s="37">
        <f>IF(CW$9="",0,IF(CW$9-SUMIFS(conditions!$77:$77,conditions!$8:$8,"&lt;="&amp;CW$9,conditions!$9:$9,"&gt;="&amp;CW$9)&lt;$U$9,(1-conditions!$U$34)*SUMIFS(15:15,$9:$9,EOMONTH($U$9,11)+1-$U$9+CW$9-SUMIFS(conditions!$77:$77,conditions!$8:$8,"&lt;="&amp;CW$9,conditions!$9:$9,"&gt;="&amp;CW$9))*conditions!$U$76,0))</f>
        <v>0</v>
      </c>
      <c r="CX114" s="37">
        <f>IF(CX$9="",0,IF(CX$9-SUMIFS(conditions!$77:$77,conditions!$8:$8,"&lt;="&amp;CX$9,conditions!$9:$9,"&gt;="&amp;CX$9)&lt;$U$9,(1-conditions!$U$34)*SUMIFS(15:15,$9:$9,EOMONTH($U$9,11)+1-$U$9+CX$9-SUMIFS(conditions!$77:$77,conditions!$8:$8,"&lt;="&amp;CX$9,conditions!$9:$9,"&gt;="&amp;CX$9))*conditions!$U$76,0))</f>
        <v>0</v>
      </c>
      <c r="CY114" s="37">
        <f>IF(CY$9="",0,IF(CY$9-SUMIFS(conditions!$77:$77,conditions!$8:$8,"&lt;="&amp;CY$9,conditions!$9:$9,"&gt;="&amp;CY$9)&lt;$U$9,(1-conditions!$U$34)*SUMIFS(15:15,$9:$9,EOMONTH($U$9,11)+1-$U$9+CY$9-SUMIFS(conditions!$77:$77,conditions!$8:$8,"&lt;="&amp;CY$9,conditions!$9:$9,"&gt;="&amp;CY$9))*conditions!$U$76,0))</f>
        <v>0</v>
      </c>
      <c r="CZ114" s="37">
        <f>IF(CZ$9="",0,IF(CZ$9-SUMIFS(conditions!$77:$77,conditions!$8:$8,"&lt;="&amp;CZ$9,conditions!$9:$9,"&gt;="&amp;CZ$9)&lt;$U$9,(1-conditions!$U$34)*SUMIFS(15:15,$9:$9,EOMONTH($U$9,11)+1-$U$9+CZ$9-SUMIFS(conditions!$77:$77,conditions!$8:$8,"&lt;="&amp;CZ$9,conditions!$9:$9,"&gt;="&amp;CZ$9))*conditions!$U$76,0))</f>
        <v>0</v>
      </c>
      <c r="DA114" s="37">
        <f>IF(DA$9="",0,IF(DA$9-SUMIFS(conditions!$77:$77,conditions!$8:$8,"&lt;="&amp;DA$9,conditions!$9:$9,"&gt;="&amp;DA$9)&lt;$U$9,(1-conditions!$U$34)*SUMIFS(15:15,$9:$9,EOMONTH($U$9,11)+1-$U$9+DA$9-SUMIFS(conditions!$77:$77,conditions!$8:$8,"&lt;="&amp;DA$9,conditions!$9:$9,"&gt;="&amp;DA$9))*conditions!$U$76,0))</f>
        <v>0</v>
      </c>
      <c r="DB114" s="37">
        <f>IF(DB$9="",0,IF(DB$9-SUMIFS(conditions!$77:$77,conditions!$8:$8,"&lt;="&amp;DB$9,conditions!$9:$9,"&gt;="&amp;DB$9)&lt;$U$9,(1-conditions!$U$34)*SUMIFS(15:15,$9:$9,EOMONTH($U$9,11)+1-$U$9+DB$9-SUMIFS(conditions!$77:$77,conditions!$8:$8,"&lt;="&amp;DB$9,conditions!$9:$9,"&gt;="&amp;DB$9))*conditions!$U$76,0))</f>
        <v>0</v>
      </c>
      <c r="DC114" s="37">
        <f>IF(DC$9="",0,IF(DC$9-SUMIFS(conditions!$77:$77,conditions!$8:$8,"&lt;="&amp;DC$9,conditions!$9:$9,"&gt;="&amp;DC$9)&lt;$U$9,(1-conditions!$U$34)*SUMIFS(15:15,$9:$9,EOMONTH($U$9,11)+1-$U$9+DC$9-SUMIFS(conditions!$77:$77,conditions!$8:$8,"&lt;="&amp;DC$9,conditions!$9:$9,"&gt;="&amp;DC$9))*conditions!$U$76,0))</f>
        <v>0</v>
      </c>
      <c r="DD114" s="37">
        <f>IF(DD$9="",0,IF(DD$9-SUMIFS(conditions!$77:$77,conditions!$8:$8,"&lt;="&amp;DD$9,conditions!$9:$9,"&gt;="&amp;DD$9)&lt;$U$9,(1-conditions!$U$34)*SUMIFS(15:15,$9:$9,EOMONTH($U$9,11)+1-$U$9+DD$9-SUMIFS(conditions!$77:$77,conditions!$8:$8,"&lt;="&amp;DD$9,conditions!$9:$9,"&gt;="&amp;DD$9))*conditions!$U$76,0))</f>
        <v>0</v>
      </c>
      <c r="DE114" s="37">
        <f>IF(DE$9="",0,IF(DE$9-SUMIFS(conditions!$77:$77,conditions!$8:$8,"&lt;="&amp;DE$9,conditions!$9:$9,"&gt;="&amp;DE$9)&lt;$U$9,(1-conditions!$U$34)*SUMIFS(15:15,$9:$9,EOMONTH($U$9,11)+1-$U$9+DE$9-SUMIFS(conditions!$77:$77,conditions!$8:$8,"&lt;="&amp;DE$9,conditions!$9:$9,"&gt;="&amp;DE$9))*conditions!$U$76,0))</f>
        <v>0</v>
      </c>
      <c r="DF114" s="37">
        <f>IF(DF$9="",0,IF(DF$9-SUMIFS(conditions!$77:$77,conditions!$8:$8,"&lt;="&amp;DF$9,conditions!$9:$9,"&gt;="&amp;DF$9)&lt;$U$9,(1-conditions!$U$34)*SUMIFS(15:15,$9:$9,EOMONTH($U$9,11)+1-$U$9+DF$9-SUMIFS(conditions!$77:$77,conditions!$8:$8,"&lt;="&amp;DF$9,conditions!$9:$9,"&gt;="&amp;DF$9))*conditions!$U$76,0))</f>
        <v>0</v>
      </c>
      <c r="DG114" s="37">
        <f>IF(DG$9="",0,IF(DG$9-SUMIFS(conditions!$77:$77,conditions!$8:$8,"&lt;="&amp;DG$9,conditions!$9:$9,"&gt;="&amp;DG$9)&lt;$U$9,(1-conditions!$U$34)*SUMIFS(15:15,$9:$9,EOMONTH($U$9,11)+1-$U$9+DG$9-SUMIFS(conditions!$77:$77,conditions!$8:$8,"&lt;="&amp;DG$9,conditions!$9:$9,"&gt;="&amp;DG$9))*conditions!$U$76,0))</f>
        <v>0</v>
      </c>
      <c r="DH114" s="37">
        <f>IF(DH$9="",0,IF(DH$9-SUMIFS(conditions!$77:$77,conditions!$8:$8,"&lt;="&amp;DH$9,conditions!$9:$9,"&gt;="&amp;DH$9)&lt;$U$9,(1-conditions!$U$34)*SUMIFS(15:15,$9:$9,EOMONTH($U$9,11)+1-$U$9+DH$9-SUMIFS(conditions!$77:$77,conditions!$8:$8,"&lt;="&amp;DH$9,conditions!$9:$9,"&gt;="&amp;DH$9))*conditions!$U$76,0))</f>
        <v>0</v>
      </c>
      <c r="DI114" s="37">
        <f>IF(DI$9="",0,IF(DI$9-SUMIFS(conditions!$77:$77,conditions!$8:$8,"&lt;="&amp;DI$9,conditions!$9:$9,"&gt;="&amp;DI$9)&lt;$U$9,(1-conditions!$U$34)*SUMIFS(15:15,$9:$9,EOMONTH($U$9,11)+1-$U$9+DI$9-SUMIFS(conditions!$77:$77,conditions!$8:$8,"&lt;="&amp;DI$9,conditions!$9:$9,"&gt;="&amp;DI$9))*conditions!$U$76,0))</f>
        <v>0</v>
      </c>
      <c r="DJ114" s="37">
        <f>IF(DJ$9="",0,IF(DJ$9-SUMIFS(conditions!$77:$77,conditions!$8:$8,"&lt;="&amp;DJ$9,conditions!$9:$9,"&gt;="&amp;DJ$9)&lt;$U$9,(1-conditions!$U$34)*SUMIFS(15:15,$9:$9,EOMONTH($U$9,11)+1-$U$9+DJ$9-SUMIFS(conditions!$77:$77,conditions!$8:$8,"&lt;="&amp;DJ$9,conditions!$9:$9,"&gt;="&amp;DJ$9))*conditions!$U$76,0))</f>
        <v>0</v>
      </c>
      <c r="DK114" s="37">
        <f>IF(DK$9="",0,IF(DK$9-SUMIFS(conditions!$77:$77,conditions!$8:$8,"&lt;="&amp;DK$9,conditions!$9:$9,"&gt;="&amp;DK$9)&lt;$U$9,(1-conditions!$U$34)*SUMIFS(15:15,$9:$9,EOMONTH($U$9,11)+1-$U$9+DK$9-SUMIFS(conditions!$77:$77,conditions!$8:$8,"&lt;="&amp;DK$9,conditions!$9:$9,"&gt;="&amp;DK$9))*conditions!$U$76,0))</f>
        <v>0</v>
      </c>
      <c r="DL114" s="37">
        <f>IF(DL$9="",0,IF(DL$9-SUMIFS(conditions!$77:$77,conditions!$8:$8,"&lt;="&amp;DL$9,conditions!$9:$9,"&gt;="&amp;DL$9)&lt;$U$9,(1-conditions!$U$34)*SUMIFS(15:15,$9:$9,EOMONTH($U$9,11)+1-$U$9+DL$9-SUMIFS(conditions!$77:$77,conditions!$8:$8,"&lt;="&amp;DL$9,conditions!$9:$9,"&gt;="&amp;DL$9))*conditions!$U$76,0))</f>
        <v>0</v>
      </c>
      <c r="DM114" s="37">
        <f>IF(DM$9="",0,IF(DM$9-SUMIFS(conditions!$77:$77,conditions!$8:$8,"&lt;="&amp;DM$9,conditions!$9:$9,"&gt;="&amp;DM$9)&lt;$U$9,(1-conditions!$U$34)*SUMIFS(15:15,$9:$9,EOMONTH($U$9,11)+1-$U$9+DM$9-SUMIFS(conditions!$77:$77,conditions!$8:$8,"&lt;="&amp;DM$9,conditions!$9:$9,"&gt;="&amp;DM$9))*conditions!$U$76,0))</f>
        <v>0</v>
      </c>
      <c r="DN114" s="37">
        <f>IF(DN$9="",0,IF(DN$9-SUMIFS(conditions!$77:$77,conditions!$8:$8,"&lt;="&amp;DN$9,conditions!$9:$9,"&gt;="&amp;DN$9)&lt;$U$9,(1-conditions!$U$34)*SUMIFS(15:15,$9:$9,EOMONTH($U$9,11)+1-$U$9+DN$9-SUMIFS(conditions!$77:$77,conditions!$8:$8,"&lt;="&amp;DN$9,conditions!$9:$9,"&gt;="&amp;DN$9))*conditions!$U$76,0))</f>
        <v>0</v>
      </c>
      <c r="DO114" s="37">
        <f>IF(DO$9="",0,IF(DO$9-SUMIFS(conditions!$77:$77,conditions!$8:$8,"&lt;="&amp;DO$9,conditions!$9:$9,"&gt;="&amp;DO$9)&lt;$U$9,(1-conditions!$U$34)*SUMIFS(15:15,$9:$9,EOMONTH($U$9,11)+1-$U$9+DO$9-SUMIFS(conditions!$77:$77,conditions!$8:$8,"&lt;="&amp;DO$9,conditions!$9:$9,"&gt;="&amp;DO$9))*conditions!$U$76,0))</f>
        <v>0</v>
      </c>
      <c r="DP114" s="37">
        <f>IF(DP$9="",0,IF(DP$9-SUMIFS(conditions!$77:$77,conditions!$8:$8,"&lt;="&amp;DP$9,conditions!$9:$9,"&gt;="&amp;DP$9)&lt;$U$9,(1-conditions!$U$34)*SUMIFS(15:15,$9:$9,EOMONTH($U$9,11)+1-$U$9+DP$9-SUMIFS(conditions!$77:$77,conditions!$8:$8,"&lt;="&amp;DP$9,conditions!$9:$9,"&gt;="&amp;DP$9))*conditions!$U$76,0))</f>
        <v>0</v>
      </c>
      <c r="DQ114" s="37">
        <f>IF(DQ$9="",0,IF(DQ$9-SUMIFS(conditions!$77:$77,conditions!$8:$8,"&lt;="&amp;DQ$9,conditions!$9:$9,"&gt;="&amp;DQ$9)&lt;$U$9,(1-conditions!$U$34)*SUMIFS(15:15,$9:$9,EOMONTH($U$9,11)+1-$U$9+DQ$9-SUMIFS(conditions!$77:$77,conditions!$8:$8,"&lt;="&amp;DQ$9,conditions!$9:$9,"&gt;="&amp;DQ$9))*conditions!$U$76,0))</f>
        <v>0</v>
      </c>
      <c r="DR114" s="37">
        <f>IF(DR$9="",0,IF(DR$9-SUMIFS(conditions!$77:$77,conditions!$8:$8,"&lt;="&amp;DR$9,conditions!$9:$9,"&gt;="&amp;DR$9)&lt;$U$9,(1-conditions!$U$34)*SUMIFS(15:15,$9:$9,EOMONTH($U$9,11)+1-$U$9+DR$9-SUMIFS(conditions!$77:$77,conditions!$8:$8,"&lt;="&amp;DR$9,conditions!$9:$9,"&gt;="&amp;DR$9))*conditions!$U$76,0))</f>
        <v>0</v>
      </c>
      <c r="DS114" s="37">
        <f>IF(DS$9="",0,IF(DS$9-SUMIFS(conditions!$77:$77,conditions!$8:$8,"&lt;="&amp;DS$9,conditions!$9:$9,"&gt;="&amp;DS$9)&lt;$U$9,(1-conditions!$U$34)*SUMIFS(15:15,$9:$9,EOMONTH($U$9,11)+1-$U$9+DS$9-SUMIFS(conditions!$77:$77,conditions!$8:$8,"&lt;="&amp;DS$9,conditions!$9:$9,"&gt;="&amp;DS$9))*conditions!$U$76,0))</f>
        <v>0</v>
      </c>
      <c r="DT114" s="37">
        <f>IF(DT$9="",0,IF(DT$9-SUMIFS(conditions!$77:$77,conditions!$8:$8,"&lt;="&amp;DT$9,conditions!$9:$9,"&gt;="&amp;DT$9)&lt;$U$9,(1-conditions!$U$34)*SUMIFS(15:15,$9:$9,EOMONTH($U$9,11)+1-$U$9+DT$9-SUMIFS(conditions!$77:$77,conditions!$8:$8,"&lt;="&amp;DT$9,conditions!$9:$9,"&gt;="&amp;DT$9))*conditions!$U$76,0))</f>
        <v>0</v>
      </c>
      <c r="DU114" s="37">
        <f>IF(DU$9="",0,IF(DU$9-SUMIFS(conditions!$77:$77,conditions!$8:$8,"&lt;="&amp;DU$9,conditions!$9:$9,"&gt;="&amp;DU$9)&lt;$U$9,(1-conditions!$U$34)*SUMIFS(15:15,$9:$9,EOMONTH($U$9,11)+1-$U$9+DU$9-SUMIFS(conditions!$77:$77,conditions!$8:$8,"&lt;="&amp;DU$9,conditions!$9:$9,"&gt;="&amp;DU$9))*conditions!$U$76,0))</f>
        <v>0</v>
      </c>
      <c r="DV114" s="37">
        <f>IF(DV$9="",0,IF(DV$9-SUMIFS(conditions!$77:$77,conditions!$8:$8,"&lt;="&amp;DV$9,conditions!$9:$9,"&gt;="&amp;DV$9)&lt;$U$9,(1-conditions!$U$34)*SUMIFS(15:15,$9:$9,EOMONTH($U$9,11)+1-$U$9+DV$9-SUMIFS(conditions!$77:$77,conditions!$8:$8,"&lt;="&amp;DV$9,conditions!$9:$9,"&gt;="&amp;DV$9))*conditions!$U$76,0))</f>
        <v>0</v>
      </c>
      <c r="DW114" s="37">
        <f>IF(DW$9="",0,IF(DW$9-SUMIFS(conditions!$77:$77,conditions!$8:$8,"&lt;="&amp;DW$9,conditions!$9:$9,"&gt;="&amp;DW$9)&lt;$U$9,(1-conditions!$U$34)*SUMIFS(15:15,$9:$9,EOMONTH($U$9,11)+1-$U$9+DW$9-SUMIFS(conditions!$77:$77,conditions!$8:$8,"&lt;="&amp;DW$9,conditions!$9:$9,"&gt;="&amp;DW$9))*conditions!$U$76,0))</f>
        <v>0</v>
      </c>
      <c r="DX114" s="37">
        <f>IF(DX$9="",0,IF(DX$9-SUMIFS(conditions!$77:$77,conditions!$8:$8,"&lt;="&amp;DX$9,conditions!$9:$9,"&gt;="&amp;DX$9)&lt;$U$9,(1-conditions!$U$34)*SUMIFS(15:15,$9:$9,EOMONTH($U$9,11)+1-$U$9+DX$9-SUMIFS(conditions!$77:$77,conditions!$8:$8,"&lt;="&amp;DX$9,conditions!$9:$9,"&gt;="&amp;DX$9))*conditions!$U$76,0))</f>
        <v>0</v>
      </c>
      <c r="DY114" s="37">
        <f>IF(DY$9="",0,IF(DY$9-SUMIFS(conditions!$77:$77,conditions!$8:$8,"&lt;="&amp;DY$9,conditions!$9:$9,"&gt;="&amp;DY$9)&lt;$U$9,(1-conditions!$U$34)*SUMIFS(15:15,$9:$9,EOMONTH($U$9,11)+1-$U$9+DY$9-SUMIFS(conditions!$77:$77,conditions!$8:$8,"&lt;="&amp;DY$9,conditions!$9:$9,"&gt;="&amp;DY$9))*conditions!$U$76,0))</f>
        <v>0</v>
      </c>
      <c r="DZ114" s="37">
        <f>IF(DZ$9="",0,IF(DZ$9-SUMIFS(conditions!$77:$77,conditions!$8:$8,"&lt;="&amp;DZ$9,conditions!$9:$9,"&gt;="&amp;DZ$9)&lt;$U$9,(1-conditions!$U$34)*SUMIFS(15:15,$9:$9,EOMONTH($U$9,11)+1-$U$9+DZ$9-SUMIFS(conditions!$77:$77,conditions!$8:$8,"&lt;="&amp;DZ$9,conditions!$9:$9,"&gt;="&amp;DZ$9))*conditions!$U$76,0))</f>
        <v>0</v>
      </c>
      <c r="EA114" s="37">
        <f>IF(EA$9="",0,IF(EA$9-SUMIFS(conditions!$77:$77,conditions!$8:$8,"&lt;="&amp;EA$9,conditions!$9:$9,"&gt;="&amp;EA$9)&lt;$U$9,(1-conditions!$U$34)*SUMIFS(15:15,$9:$9,EOMONTH($U$9,11)+1-$U$9+EA$9-SUMIFS(conditions!$77:$77,conditions!$8:$8,"&lt;="&amp;EA$9,conditions!$9:$9,"&gt;="&amp;EA$9))*conditions!$U$76,0))</f>
        <v>0</v>
      </c>
      <c r="EB114" s="37">
        <f>IF(EB$9="",0,IF(EB$9-SUMIFS(conditions!$77:$77,conditions!$8:$8,"&lt;="&amp;EB$9,conditions!$9:$9,"&gt;="&amp;EB$9)&lt;$U$9,(1-conditions!$U$34)*SUMIFS(15:15,$9:$9,EOMONTH($U$9,11)+1-$U$9+EB$9-SUMIFS(conditions!$77:$77,conditions!$8:$8,"&lt;="&amp;EB$9,conditions!$9:$9,"&gt;="&amp;EB$9))*conditions!$U$76,0))</f>
        <v>0</v>
      </c>
      <c r="EC114" s="37">
        <f>IF(EC$9="",0,IF(EC$9-SUMIFS(conditions!$77:$77,conditions!$8:$8,"&lt;="&amp;EC$9,conditions!$9:$9,"&gt;="&amp;EC$9)&lt;$U$9,(1-conditions!$U$34)*SUMIFS(15:15,$9:$9,EOMONTH($U$9,11)+1-$U$9+EC$9-SUMIFS(conditions!$77:$77,conditions!$8:$8,"&lt;="&amp;EC$9,conditions!$9:$9,"&gt;="&amp;EC$9))*conditions!$U$76,0))</f>
        <v>0</v>
      </c>
      <c r="ED114" s="37">
        <f>IF(ED$9="",0,IF(ED$9-SUMIFS(conditions!$77:$77,conditions!$8:$8,"&lt;="&amp;ED$9,conditions!$9:$9,"&gt;="&amp;ED$9)&lt;$U$9,(1-conditions!$U$34)*SUMIFS(15:15,$9:$9,EOMONTH($U$9,11)+1-$U$9+ED$9-SUMIFS(conditions!$77:$77,conditions!$8:$8,"&lt;="&amp;ED$9,conditions!$9:$9,"&gt;="&amp;ED$9))*conditions!$U$76,0))</f>
        <v>0</v>
      </c>
      <c r="EE114" s="37">
        <f>IF(EE$9="",0,IF(EE$9-SUMIFS(conditions!$77:$77,conditions!$8:$8,"&lt;="&amp;EE$9,conditions!$9:$9,"&gt;="&amp;EE$9)&lt;$U$9,(1-conditions!$U$34)*SUMIFS(15:15,$9:$9,EOMONTH($U$9,11)+1-$U$9+EE$9-SUMIFS(conditions!$77:$77,conditions!$8:$8,"&lt;="&amp;EE$9,conditions!$9:$9,"&gt;="&amp;EE$9))*conditions!$U$76,0))</f>
        <v>0</v>
      </c>
      <c r="EF114" s="37">
        <f>IF(EF$9="",0,IF(EF$9-SUMIFS(conditions!$77:$77,conditions!$8:$8,"&lt;="&amp;EF$9,conditions!$9:$9,"&gt;="&amp;EF$9)&lt;$U$9,(1-conditions!$U$34)*SUMIFS(15:15,$9:$9,EOMONTH($U$9,11)+1-$U$9+EF$9-SUMIFS(conditions!$77:$77,conditions!$8:$8,"&lt;="&amp;EF$9,conditions!$9:$9,"&gt;="&amp;EF$9))*conditions!$U$76,0))</f>
        <v>0</v>
      </c>
      <c r="EG114" s="37">
        <f>IF(EG$9="",0,IF(EG$9-SUMIFS(conditions!$77:$77,conditions!$8:$8,"&lt;="&amp;EG$9,conditions!$9:$9,"&gt;="&amp;EG$9)&lt;$U$9,(1-conditions!$U$34)*SUMIFS(15:15,$9:$9,EOMONTH($U$9,11)+1-$U$9+EG$9-SUMIFS(conditions!$77:$77,conditions!$8:$8,"&lt;="&amp;EG$9,conditions!$9:$9,"&gt;="&amp;EG$9))*conditions!$U$76,0))</f>
        <v>0</v>
      </c>
      <c r="EH114" s="37">
        <f>IF(EH$9="",0,IF(EH$9-SUMIFS(conditions!$77:$77,conditions!$8:$8,"&lt;="&amp;EH$9,conditions!$9:$9,"&gt;="&amp;EH$9)&lt;$U$9,(1-conditions!$U$34)*SUMIFS(15:15,$9:$9,EOMONTH($U$9,11)+1-$U$9+EH$9-SUMIFS(conditions!$77:$77,conditions!$8:$8,"&lt;="&amp;EH$9,conditions!$9:$9,"&gt;="&amp;EH$9))*conditions!$U$76,0))</f>
        <v>0</v>
      </c>
      <c r="EI114" s="37">
        <f>IF(EI$9="",0,IF(EI$9-SUMIFS(conditions!$77:$77,conditions!$8:$8,"&lt;="&amp;EI$9,conditions!$9:$9,"&gt;="&amp;EI$9)&lt;$U$9,(1-conditions!$U$34)*SUMIFS(15:15,$9:$9,EOMONTH($U$9,11)+1-$U$9+EI$9-SUMIFS(conditions!$77:$77,conditions!$8:$8,"&lt;="&amp;EI$9,conditions!$9:$9,"&gt;="&amp;EI$9))*conditions!$U$76,0))</f>
        <v>0</v>
      </c>
      <c r="EJ114" s="37">
        <f>IF(EJ$9="",0,IF(EJ$9-SUMIFS(conditions!$77:$77,conditions!$8:$8,"&lt;="&amp;EJ$9,conditions!$9:$9,"&gt;="&amp;EJ$9)&lt;$U$9,(1-conditions!$U$34)*SUMIFS(15:15,$9:$9,EOMONTH($U$9,11)+1-$U$9+EJ$9-SUMIFS(conditions!$77:$77,conditions!$8:$8,"&lt;="&amp;EJ$9,conditions!$9:$9,"&gt;="&amp;EJ$9))*conditions!$U$76,0))</f>
        <v>0</v>
      </c>
      <c r="EK114" s="37">
        <f>IF(EK$9="",0,IF(EK$9-SUMIFS(conditions!$77:$77,conditions!$8:$8,"&lt;="&amp;EK$9,conditions!$9:$9,"&gt;="&amp;EK$9)&lt;$U$9,(1-conditions!$U$34)*SUMIFS(15:15,$9:$9,EOMONTH($U$9,11)+1-$U$9+EK$9-SUMIFS(conditions!$77:$77,conditions!$8:$8,"&lt;="&amp;EK$9,conditions!$9:$9,"&gt;="&amp;EK$9))*conditions!$U$76,0))</f>
        <v>0</v>
      </c>
      <c r="EL114" s="37">
        <f>IF(EL$9="",0,IF(EL$9-SUMIFS(conditions!$77:$77,conditions!$8:$8,"&lt;="&amp;EL$9,conditions!$9:$9,"&gt;="&amp;EL$9)&lt;$U$9,(1-conditions!$U$34)*SUMIFS(15:15,$9:$9,EOMONTH($U$9,11)+1-$U$9+EL$9-SUMIFS(conditions!$77:$77,conditions!$8:$8,"&lt;="&amp;EL$9,conditions!$9:$9,"&gt;="&amp;EL$9))*conditions!$U$76,0))</f>
        <v>0</v>
      </c>
      <c r="EM114" s="37">
        <f>IF(EM$9="",0,IF(EM$9-SUMIFS(conditions!$77:$77,conditions!$8:$8,"&lt;="&amp;EM$9,conditions!$9:$9,"&gt;="&amp;EM$9)&lt;$U$9,(1-conditions!$U$34)*SUMIFS(15:15,$9:$9,EOMONTH($U$9,11)+1-$U$9+EM$9-SUMIFS(conditions!$77:$77,conditions!$8:$8,"&lt;="&amp;EM$9,conditions!$9:$9,"&gt;="&amp;EM$9))*conditions!$U$76,0))</f>
        <v>0</v>
      </c>
      <c r="EN114" s="37">
        <f>IF(EN$9="",0,IF(EN$9-SUMIFS(conditions!$77:$77,conditions!$8:$8,"&lt;="&amp;EN$9,conditions!$9:$9,"&gt;="&amp;EN$9)&lt;$U$9,(1-conditions!$U$34)*SUMIFS(15:15,$9:$9,EOMONTH($U$9,11)+1-$U$9+EN$9-SUMIFS(conditions!$77:$77,conditions!$8:$8,"&lt;="&amp;EN$9,conditions!$9:$9,"&gt;="&amp;EN$9))*conditions!$U$76,0))</f>
        <v>0</v>
      </c>
      <c r="EO114" s="37">
        <f>IF(EO$9="",0,IF(EO$9-SUMIFS(conditions!$77:$77,conditions!$8:$8,"&lt;="&amp;EO$9,conditions!$9:$9,"&gt;="&amp;EO$9)&lt;$U$9,(1-conditions!$U$34)*SUMIFS(15:15,$9:$9,EOMONTH($U$9,11)+1-$U$9+EO$9-SUMIFS(conditions!$77:$77,conditions!$8:$8,"&lt;="&amp;EO$9,conditions!$9:$9,"&gt;="&amp;EO$9))*conditions!$U$76,0))</f>
        <v>0</v>
      </c>
      <c r="EP114" s="37">
        <f>IF(EP$9="",0,IF(EP$9-SUMIFS(conditions!$77:$77,conditions!$8:$8,"&lt;="&amp;EP$9,conditions!$9:$9,"&gt;="&amp;EP$9)&lt;$U$9,(1-conditions!$U$34)*SUMIFS(15:15,$9:$9,EOMONTH($U$9,11)+1-$U$9+EP$9-SUMIFS(conditions!$77:$77,conditions!$8:$8,"&lt;="&amp;EP$9,conditions!$9:$9,"&gt;="&amp;EP$9))*conditions!$U$76,0))</f>
        <v>0</v>
      </c>
      <c r="EQ114" s="37">
        <f>IF(EQ$9="",0,IF(EQ$9-SUMIFS(conditions!$77:$77,conditions!$8:$8,"&lt;="&amp;EQ$9,conditions!$9:$9,"&gt;="&amp;EQ$9)&lt;$U$9,(1-conditions!$U$34)*SUMIFS(15:15,$9:$9,EOMONTH($U$9,11)+1-$U$9+EQ$9-SUMIFS(conditions!$77:$77,conditions!$8:$8,"&lt;="&amp;EQ$9,conditions!$9:$9,"&gt;="&amp;EQ$9))*conditions!$U$76,0))</f>
        <v>0</v>
      </c>
      <c r="ER114" s="37">
        <f>IF(ER$9="",0,IF(ER$9-SUMIFS(conditions!$77:$77,conditions!$8:$8,"&lt;="&amp;ER$9,conditions!$9:$9,"&gt;="&amp;ER$9)&lt;$U$9,(1-conditions!$U$34)*SUMIFS(15:15,$9:$9,EOMONTH($U$9,11)+1-$U$9+ER$9-SUMIFS(conditions!$77:$77,conditions!$8:$8,"&lt;="&amp;ER$9,conditions!$9:$9,"&gt;="&amp;ER$9))*conditions!$U$76,0))</f>
        <v>0</v>
      </c>
      <c r="ES114" s="37">
        <f>IF(ES$9="",0,IF(ES$9-SUMIFS(conditions!$77:$77,conditions!$8:$8,"&lt;="&amp;ES$9,conditions!$9:$9,"&gt;="&amp;ES$9)&lt;$U$9,(1-conditions!$U$34)*SUMIFS(15:15,$9:$9,EOMONTH($U$9,11)+1-$U$9+ES$9-SUMIFS(conditions!$77:$77,conditions!$8:$8,"&lt;="&amp;ES$9,conditions!$9:$9,"&gt;="&amp;ES$9))*conditions!$U$76,0))</f>
        <v>0</v>
      </c>
      <c r="ET114" s="37">
        <f>IF(ET$9="",0,IF(ET$9-SUMIFS(conditions!$77:$77,conditions!$8:$8,"&lt;="&amp;ET$9,conditions!$9:$9,"&gt;="&amp;ET$9)&lt;$U$9,(1-conditions!$U$34)*SUMIFS(15:15,$9:$9,EOMONTH($U$9,11)+1-$U$9+ET$9-SUMIFS(conditions!$77:$77,conditions!$8:$8,"&lt;="&amp;ET$9,conditions!$9:$9,"&gt;="&amp;ET$9))*conditions!$U$76,0))</f>
        <v>0</v>
      </c>
      <c r="EU114" s="37">
        <f>IF(EU$9="",0,IF(EU$9-SUMIFS(conditions!$77:$77,conditions!$8:$8,"&lt;="&amp;EU$9,conditions!$9:$9,"&gt;="&amp;EU$9)&lt;$U$9,(1-conditions!$U$34)*SUMIFS(15:15,$9:$9,EOMONTH($U$9,11)+1-$U$9+EU$9-SUMIFS(conditions!$77:$77,conditions!$8:$8,"&lt;="&amp;EU$9,conditions!$9:$9,"&gt;="&amp;EU$9))*conditions!$U$76,0))</f>
        <v>0</v>
      </c>
      <c r="EV114" s="37">
        <f>IF(EV$9="",0,IF(EV$9-SUMIFS(conditions!$77:$77,conditions!$8:$8,"&lt;="&amp;EV$9,conditions!$9:$9,"&gt;="&amp;EV$9)&lt;$U$9,(1-conditions!$U$34)*SUMIFS(15:15,$9:$9,EOMONTH($U$9,11)+1-$U$9+EV$9-SUMIFS(conditions!$77:$77,conditions!$8:$8,"&lt;="&amp;EV$9,conditions!$9:$9,"&gt;="&amp;EV$9))*conditions!$U$76,0))</f>
        <v>0</v>
      </c>
      <c r="EW114" s="37">
        <f>IF(EW$9="",0,IF(EW$9-SUMIFS(conditions!$77:$77,conditions!$8:$8,"&lt;="&amp;EW$9,conditions!$9:$9,"&gt;="&amp;EW$9)&lt;$U$9,(1-conditions!$U$34)*SUMIFS(15:15,$9:$9,EOMONTH($U$9,11)+1-$U$9+EW$9-SUMIFS(conditions!$77:$77,conditions!$8:$8,"&lt;="&amp;EW$9,conditions!$9:$9,"&gt;="&amp;EW$9))*conditions!$U$76,0))</f>
        <v>0</v>
      </c>
      <c r="EX114" s="37">
        <f>IF(EX$9="",0,IF(EX$9-SUMIFS(conditions!$77:$77,conditions!$8:$8,"&lt;="&amp;EX$9,conditions!$9:$9,"&gt;="&amp;EX$9)&lt;$U$9,(1-conditions!$U$34)*SUMIFS(15:15,$9:$9,EOMONTH($U$9,11)+1-$U$9+EX$9-SUMIFS(conditions!$77:$77,conditions!$8:$8,"&lt;="&amp;EX$9,conditions!$9:$9,"&gt;="&amp;EX$9))*conditions!$U$76,0))</f>
        <v>0</v>
      </c>
      <c r="EY114" s="37">
        <f>IF(EY$9="",0,IF(EY$9-SUMIFS(conditions!$77:$77,conditions!$8:$8,"&lt;="&amp;EY$9,conditions!$9:$9,"&gt;="&amp;EY$9)&lt;$U$9,(1-conditions!$U$34)*SUMIFS(15:15,$9:$9,EOMONTH($U$9,11)+1-$U$9+EY$9-SUMIFS(conditions!$77:$77,conditions!$8:$8,"&lt;="&amp;EY$9,conditions!$9:$9,"&gt;="&amp;EY$9))*conditions!$U$76,0))</f>
        <v>0</v>
      </c>
      <c r="EZ114" s="37">
        <f>IF(EZ$9="",0,IF(EZ$9-SUMIFS(conditions!$77:$77,conditions!$8:$8,"&lt;="&amp;EZ$9,conditions!$9:$9,"&gt;="&amp;EZ$9)&lt;$U$9,(1-conditions!$U$34)*SUMIFS(15:15,$9:$9,EOMONTH($U$9,11)+1-$U$9+EZ$9-SUMIFS(conditions!$77:$77,conditions!$8:$8,"&lt;="&amp;EZ$9,conditions!$9:$9,"&gt;="&amp;EZ$9))*conditions!$U$76,0))</f>
        <v>0</v>
      </c>
      <c r="FA114" s="37">
        <f>IF(FA$9="",0,IF(FA$9-SUMIFS(conditions!$77:$77,conditions!$8:$8,"&lt;="&amp;FA$9,conditions!$9:$9,"&gt;="&amp;FA$9)&lt;$U$9,(1-conditions!$U$34)*SUMIFS(15:15,$9:$9,EOMONTH($U$9,11)+1-$U$9+FA$9-SUMIFS(conditions!$77:$77,conditions!$8:$8,"&lt;="&amp;FA$9,conditions!$9:$9,"&gt;="&amp;FA$9))*conditions!$U$76,0))</f>
        <v>0</v>
      </c>
      <c r="FB114" s="37">
        <f>IF(FB$9="",0,IF(FB$9-SUMIFS(conditions!$77:$77,conditions!$8:$8,"&lt;="&amp;FB$9,conditions!$9:$9,"&gt;="&amp;FB$9)&lt;$U$9,(1-conditions!$U$34)*SUMIFS(15:15,$9:$9,EOMONTH($U$9,11)+1-$U$9+FB$9-SUMIFS(conditions!$77:$77,conditions!$8:$8,"&lt;="&amp;FB$9,conditions!$9:$9,"&gt;="&amp;FB$9))*conditions!$U$76,0))</f>
        <v>0</v>
      </c>
      <c r="FC114" s="37">
        <f>IF(FC$9="",0,IF(FC$9-SUMIFS(conditions!$77:$77,conditions!$8:$8,"&lt;="&amp;FC$9,conditions!$9:$9,"&gt;="&amp;FC$9)&lt;$U$9,(1-conditions!$U$34)*SUMIFS(15:15,$9:$9,EOMONTH($U$9,11)+1-$U$9+FC$9-SUMIFS(conditions!$77:$77,conditions!$8:$8,"&lt;="&amp;FC$9,conditions!$9:$9,"&gt;="&amp;FC$9))*conditions!$U$76,0))</f>
        <v>0</v>
      </c>
      <c r="FD114" s="37">
        <f>IF(FD$9="",0,IF(FD$9-SUMIFS(conditions!$77:$77,conditions!$8:$8,"&lt;="&amp;FD$9,conditions!$9:$9,"&gt;="&amp;FD$9)&lt;$U$9,(1-conditions!$U$34)*SUMIFS(15:15,$9:$9,EOMONTH($U$9,11)+1-$U$9+FD$9-SUMIFS(conditions!$77:$77,conditions!$8:$8,"&lt;="&amp;FD$9,conditions!$9:$9,"&gt;="&amp;FD$9))*conditions!$U$76,0))</f>
        <v>0</v>
      </c>
      <c r="FE114" s="37">
        <f>IF(FE$9="",0,IF(FE$9-SUMIFS(conditions!$77:$77,conditions!$8:$8,"&lt;="&amp;FE$9,conditions!$9:$9,"&gt;="&amp;FE$9)&lt;$U$9,(1-conditions!$U$34)*SUMIFS(15:15,$9:$9,EOMONTH($U$9,11)+1-$U$9+FE$9-SUMIFS(conditions!$77:$77,conditions!$8:$8,"&lt;="&amp;FE$9,conditions!$9:$9,"&gt;="&amp;FE$9))*conditions!$U$76,0))</f>
        <v>0</v>
      </c>
      <c r="FF114" s="37">
        <f>IF(FF$9="",0,IF(FF$9-SUMIFS(conditions!$77:$77,conditions!$8:$8,"&lt;="&amp;FF$9,conditions!$9:$9,"&gt;="&amp;FF$9)&lt;$U$9,(1-conditions!$U$34)*SUMIFS(15:15,$9:$9,EOMONTH($U$9,11)+1-$U$9+FF$9-SUMIFS(conditions!$77:$77,conditions!$8:$8,"&lt;="&amp;FF$9,conditions!$9:$9,"&gt;="&amp;FF$9))*conditions!$U$76,0))</f>
        <v>0</v>
      </c>
      <c r="FG114" s="37">
        <f>IF(FG$9="",0,IF(FG$9-SUMIFS(conditions!$77:$77,conditions!$8:$8,"&lt;="&amp;FG$9,conditions!$9:$9,"&gt;="&amp;FG$9)&lt;$U$9,(1-conditions!$U$34)*SUMIFS(15:15,$9:$9,EOMONTH($U$9,11)+1-$U$9+FG$9-SUMIFS(conditions!$77:$77,conditions!$8:$8,"&lt;="&amp;FG$9,conditions!$9:$9,"&gt;="&amp;FG$9))*conditions!$U$76,0))</f>
        <v>0</v>
      </c>
      <c r="FH114" s="37">
        <f>IF(FH$9="",0,IF(FH$9-SUMIFS(conditions!$77:$77,conditions!$8:$8,"&lt;="&amp;FH$9,conditions!$9:$9,"&gt;="&amp;FH$9)&lt;$U$9,(1-conditions!$U$34)*SUMIFS(15:15,$9:$9,EOMONTH($U$9,11)+1-$U$9+FH$9-SUMIFS(conditions!$77:$77,conditions!$8:$8,"&lt;="&amp;FH$9,conditions!$9:$9,"&gt;="&amp;FH$9))*conditions!$U$76,0))</f>
        <v>0</v>
      </c>
      <c r="FI114" s="37">
        <f>IF(FI$9="",0,IF(FI$9-SUMIFS(conditions!$77:$77,conditions!$8:$8,"&lt;="&amp;FI$9,conditions!$9:$9,"&gt;="&amp;FI$9)&lt;$U$9,(1-conditions!$U$34)*SUMIFS(15:15,$9:$9,EOMONTH($U$9,11)+1-$U$9+FI$9-SUMIFS(conditions!$77:$77,conditions!$8:$8,"&lt;="&amp;FI$9,conditions!$9:$9,"&gt;="&amp;FI$9))*conditions!$U$76,0))</f>
        <v>0</v>
      </c>
      <c r="FJ114" s="37">
        <f>IF(FJ$9="",0,IF(FJ$9-SUMIFS(conditions!$77:$77,conditions!$8:$8,"&lt;="&amp;FJ$9,conditions!$9:$9,"&gt;="&amp;FJ$9)&lt;$U$9,(1-conditions!$U$34)*SUMIFS(15:15,$9:$9,EOMONTH($U$9,11)+1-$U$9+FJ$9-SUMIFS(conditions!$77:$77,conditions!$8:$8,"&lt;="&amp;FJ$9,conditions!$9:$9,"&gt;="&amp;FJ$9))*conditions!$U$76,0))</f>
        <v>0</v>
      </c>
      <c r="FK114" s="37">
        <f>IF(FK$9="",0,IF(FK$9-SUMIFS(conditions!$77:$77,conditions!$8:$8,"&lt;="&amp;FK$9,conditions!$9:$9,"&gt;="&amp;FK$9)&lt;$U$9,(1-conditions!$U$34)*SUMIFS(15:15,$9:$9,EOMONTH($U$9,11)+1-$U$9+FK$9-SUMIFS(conditions!$77:$77,conditions!$8:$8,"&lt;="&amp;FK$9,conditions!$9:$9,"&gt;="&amp;FK$9))*conditions!$U$76,0))</f>
        <v>0</v>
      </c>
      <c r="FL114" s="37">
        <f>IF(FL$9="",0,IF(FL$9-SUMIFS(conditions!$77:$77,conditions!$8:$8,"&lt;="&amp;FL$9,conditions!$9:$9,"&gt;="&amp;FL$9)&lt;$U$9,(1-conditions!$U$34)*SUMIFS(15:15,$9:$9,EOMONTH($U$9,11)+1-$U$9+FL$9-SUMIFS(conditions!$77:$77,conditions!$8:$8,"&lt;="&amp;FL$9,conditions!$9:$9,"&gt;="&amp;FL$9))*conditions!$U$76,0))</f>
        <v>0</v>
      </c>
      <c r="FM114" s="37">
        <f>IF(FM$9="",0,IF(FM$9-SUMIFS(conditions!$77:$77,conditions!$8:$8,"&lt;="&amp;FM$9,conditions!$9:$9,"&gt;="&amp;FM$9)&lt;$U$9,(1-conditions!$U$34)*SUMIFS(15:15,$9:$9,EOMONTH($U$9,11)+1-$U$9+FM$9-SUMIFS(conditions!$77:$77,conditions!$8:$8,"&lt;="&amp;FM$9,conditions!$9:$9,"&gt;="&amp;FM$9))*conditions!$U$76,0))</f>
        <v>0</v>
      </c>
      <c r="FN114" s="37">
        <f>IF(FN$9="",0,IF(FN$9-SUMIFS(conditions!$77:$77,conditions!$8:$8,"&lt;="&amp;FN$9,conditions!$9:$9,"&gt;="&amp;FN$9)&lt;$U$9,(1-conditions!$U$34)*SUMIFS(15:15,$9:$9,EOMONTH($U$9,11)+1-$U$9+FN$9-SUMIFS(conditions!$77:$77,conditions!$8:$8,"&lt;="&amp;FN$9,conditions!$9:$9,"&gt;="&amp;FN$9))*conditions!$U$76,0))</f>
        <v>0</v>
      </c>
      <c r="FO114" s="37">
        <f>IF(FO$9="",0,IF(FO$9-SUMIFS(conditions!$77:$77,conditions!$8:$8,"&lt;="&amp;FO$9,conditions!$9:$9,"&gt;="&amp;FO$9)&lt;$U$9,(1-conditions!$U$34)*SUMIFS(15:15,$9:$9,EOMONTH($U$9,11)+1-$U$9+FO$9-SUMIFS(conditions!$77:$77,conditions!$8:$8,"&lt;="&amp;FO$9,conditions!$9:$9,"&gt;="&amp;FO$9))*conditions!$U$76,0))</f>
        <v>0</v>
      </c>
      <c r="FP114" s="37">
        <f>IF(FP$9="",0,IF(FP$9-SUMIFS(conditions!$77:$77,conditions!$8:$8,"&lt;="&amp;FP$9,conditions!$9:$9,"&gt;="&amp;FP$9)&lt;$U$9,(1-conditions!$U$34)*SUMIFS(15:15,$9:$9,EOMONTH($U$9,11)+1-$U$9+FP$9-SUMIFS(conditions!$77:$77,conditions!$8:$8,"&lt;="&amp;FP$9,conditions!$9:$9,"&gt;="&amp;FP$9))*conditions!$U$76,0))</f>
        <v>0</v>
      </c>
      <c r="FQ114" s="37">
        <f>IF(FQ$9="",0,IF(FQ$9-SUMIFS(conditions!$77:$77,conditions!$8:$8,"&lt;="&amp;FQ$9,conditions!$9:$9,"&gt;="&amp;FQ$9)&lt;$U$9,(1-conditions!$U$34)*SUMIFS(15:15,$9:$9,EOMONTH($U$9,11)+1-$U$9+FQ$9-SUMIFS(conditions!$77:$77,conditions!$8:$8,"&lt;="&amp;FQ$9,conditions!$9:$9,"&gt;="&amp;FQ$9))*conditions!$U$76,0))</f>
        <v>0</v>
      </c>
      <c r="FR114" s="37">
        <f>IF(FR$9="",0,IF(FR$9-SUMIFS(conditions!$77:$77,conditions!$8:$8,"&lt;="&amp;FR$9,conditions!$9:$9,"&gt;="&amp;FR$9)&lt;$U$9,(1-conditions!$U$34)*SUMIFS(15:15,$9:$9,EOMONTH($U$9,11)+1-$U$9+FR$9-SUMIFS(conditions!$77:$77,conditions!$8:$8,"&lt;="&amp;FR$9,conditions!$9:$9,"&gt;="&amp;FR$9))*conditions!$U$76,0))</f>
        <v>0</v>
      </c>
      <c r="FS114" s="37">
        <f>IF(FS$9="",0,IF(FS$9-SUMIFS(conditions!$77:$77,conditions!$8:$8,"&lt;="&amp;FS$9,conditions!$9:$9,"&gt;="&amp;FS$9)&lt;$U$9,(1-conditions!$U$34)*SUMIFS(15:15,$9:$9,EOMONTH($U$9,11)+1-$U$9+FS$9-SUMIFS(conditions!$77:$77,conditions!$8:$8,"&lt;="&amp;FS$9,conditions!$9:$9,"&gt;="&amp;FS$9))*conditions!$U$76,0))</f>
        <v>0</v>
      </c>
      <c r="FT114" s="37">
        <f>IF(FT$9="",0,IF(FT$9-SUMIFS(conditions!$77:$77,conditions!$8:$8,"&lt;="&amp;FT$9,conditions!$9:$9,"&gt;="&amp;FT$9)&lt;$U$9,(1-conditions!$U$34)*SUMIFS(15:15,$9:$9,EOMONTH($U$9,11)+1-$U$9+FT$9-SUMIFS(conditions!$77:$77,conditions!$8:$8,"&lt;="&amp;FT$9,conditions!$9:$9,"&gt;="&amp;FT$9))*conditions!$U$76,0))</f>
        <v>0</v>
      </c>
      <c r="FU114" s="37">
        <f>IF(FU$9="",0,IF(FU$9-SUMIFS(conditions!$77:$77,conditions!$8:$8,"&lt;="&amp;FU$9,conditions!$9:$9,"&gt;="&amp;FU$9)&lt;$U$9,(1-conditions!$U$34)*SUMIFS(15:15,$9:$9,EOMONTH($U$9,11)+1-$U$9+FU$9-SUMIFS(conditions!$77:$77,conditions!$8:$8,"&lt;="&amp;FU$9,conditions!$9:$9,"&gt;="&amp;FU$9))*conditions!$U$76,0))</f>
        <v>0</v>
      </c>
      <c r="FV114" s="37">
        <f>IF(FV$9="",0,IF(FV$9-SUMIFS(conditions!$77:$77,conditions!$8:$8,"&lt;="&amp;FV$9,conditions!$9:$9,"&gt;="&amp;FV$9)&lt;$U$9,(1-conditions!$U$34)*SUMIFS(15:15,$9:$9,EOMONTH($U$9,11)+1-$U$9+FV$9-SUMIFS(conditions!$77:$77,conditions!$8:$8,"&lt;="&amp;FV$9,conditions!$9:$9,"&gt;="&amp;FV$9))*conditions!$U$76,0))</f>
        <v>0</v>
      </c>
      <c r="FW114" s="37">
        <f>IF(FW$9="",0,IF(FW$9-SUMIFS(conditions!$77:$77,conditions!$8:$8,"&lt;="&amp;FW$9,conditions!$9:$9,"&gt;="&amp;FW$9)&lt;$U$9,(1-conditions!$U$34)*SUMIFS(15:15,$9:$9,EOMONTH($U$9,11)+1-$U$9+FW$9-SUMIFS(conditions!$77:$77,conditions!$8:$8,"&lt;="&amp;FW$9,conditions!$9:$9,"&gt;="&amp;FW$9))*conditions!$U$76,0))</f>
        <v>0</v>
      </c>
      <c r="FX114" s="37">
        <f>IF(FX$9="",0,IF(FX$9-SUMIFS(conditions!$77:$77,conditions!$8:$8,"&lt;="&amp;FX$9,conditions!$9:$9,"&gt;="&amp;FX$9)&lt;$U$9,(1-conditions!$U$34)*SUMIFS(15:15,$9:$9,EOMONTH($U$9,11)+1-$U$9+FX$9-SUMIFS(conditions!$77:$77,conditions!$8:$8,"&lt;="&amp;FX$9,conditions!$9:$9,"&gt;="&amp;FX$9))*conditions!$U$76,0))</f>
        <v>0</v>
      </c>
      <c r="FY114" s="37">
        <f>IF(FY$9="",0,IF(FY$9-SUMIFS(conditions!$77:$77,conditions!$8:$8,"&lt;="&amp;FY$9,conditions!$9:$9,"&gt;="&amp;FY$9)&lt;$U$9,(1-conditions!$U$34)*SUMIFS(15:15,$9:$9,EOMONTH($U$9,11)+1-$U$9+FY$9-SUMIFS(conditions!$77:$77,conditions!$8:$8,"&lt;="&amp;FY$9,conditions!$9:$9,"&gt;="&amp;FY$9))*conditions!$U$76,0))</f>
        <v>0</v>
      </c>
      <c r="FZ114" s="37">
        <f>IF(FZ$9="",0,IF(FZ$9-SUMIFS(conditions!$77:$77,conditions!$8:$8,"&lt;="&amp;FZ$9,conditions!$9:$9,"&gt;="&amp;FZ$9)&lt;$U$9,(1-conditions!$U$34)*SUMIFS(15:15,$9:$9,EOMONTH($U$9,11)+1-$U$9+FZ$9-SUMIFS(conditions!$77:$77,conditions!$8:$8,"&lt;="&amp;FZ$9,conditions!$9:$9,"&gt;="&amp;FZ$9))*conditions!$U$76,0))</f>
        <v>0</v>
      </c>
      <c r="GA114" s="37">
        <f>IF(GA$9="",0,IF(GA$9-SUMIFS(conditions!$77:$77,conditions!$8:$8,"&lt;="&amp;GA$9,conditions!$9:$9,"&gt;="&amp;GA$9)&lt;$U$9,(1-conditions!$U$34)*SUMIFS(15:15,$9:$9,EOMONTH($U$9,11)+1-$U$9+GA$9-SUMIFS(conditions!$77:$77,conditions!$8:$8,"&lt;="&amp;GA$9,conditions!$9:$9,"&gt;="&amp;GA$9))*conditions!$U$76,0))</f>
        <v>0</v>
      </c>
      <c r="GB114" s="37">
        <f>IF(GB$9="",0,IF(GB$9-SUMIFS(conditions!$77:$77,conditions!$8:$8,"&lt;="&amp;GB$9,conditions!$9:$9,"&gt;="&amp;GB$9)&lt;$U$9,(1-conditions!$U$34)*SUMIFS(15:15,$9:$9,EOMONTH($U$9,11)+1-$U$9+GB$9-SUMIFS(conditions!$77:$77,conditions!$8:$8,"&lt;="&amp;GB$9,conditions!$9:$9,"&gt;="&amp;GB$9))*conditions!$U$76,0))</f>
        <v>0</v>
      </c>
      <c r="GC114" s="37">
        <f>IF(GC$9="",0,IF(GC$9-SUMIFS(conditions!$77:$77,conditions!$8:$8,"&lt;="&amp;GC$9,conditions!$9:$9,"&gt;="&amp;GC$9)&lt;$U$9,(1-conditions!$U$34)*SUMIFS(15:15,$9:$9,EOMONTH($U$9,11)+1-$U$9+GC$9-SUMIFS(conditions!$77:$77,conditions!$8:$8,"&lt;="&amp;GC$9,conditions!$9:$9,"&gt;="&amp;GC$9))*conditions!$U$76,0))</f>
        <v>0</v>
      </c>
      <c r="GD114" s="37">
        <f>IF(GD$9="",0,IF(GD$9-SUMIFS(conditions!$77:$77,conditions!$8:$8,"&lt;="&amp;GD$9,conditions!$9:$9,"&gt;="&amp;GD$9)&lt;$U$9,(1-conditions!$U$34)*SUMIFS(15:15,$9:$9,EOMONTH($U$9,11)+1-$U$9+GD$9-SUMIFS(conditions!$77:$77,conditions!$8:$8,"&lt;="&amp;GD$9,conditions!$9:$9,"&gt;="&amp;GD$9))*conditions!$U$76,0))</f>
        <v>0</v>
      </c>
      <c r="GE114" s="37">
        <f>IF(GE$9="",0,IF(GE$9-SUMIFS(conditions!$77:$77,conditions!$8:$8,"&lt;="&amp;GE$9,conditions!$9:$9,"&gt;="&amp;GE$9)&lt;$U$9,(1-conditions!$U$34)*SUMIFS(15:15,$9:$9,EOMONTH($U$9,11)+1-$U$9+GE$9-SUMIFS(conditions!$77:$77,conditions!$8:$8,"&lt;="&amp;GE$9,conditions!$9:$9,"&gt;="&amp;GE$9))*conditions!$U$76,0))</f>
        <v>0</v>
      </c>
      <c r="GF114" s="37">
        <f>IF(GF$9="",0,IF(GF$9-SUMIFS(conditions!$77:$77,conditions!$8:$8,"&lt;="&amp;GF$9,conditions!$9:$9,"&gt;="&amp;GF$9)&lt;$U$9,(1-conditions!$U$34)*SUMIFS(15:15,$9:$9,EOMONTH($U$9,11)+1-$U$9+GF$9-SUMIFS(conditions!$77:$77,conditions!$8:$8,"&lt;="&amp;GF$9,conditions!$9:$9,"&gt;="&amp;GF$9))*conditions!$U$76,0))</f>
        <v>0</v>
      </c>
      <c r="GG114" s="37">
        <f>IF(GG$9="",0,IF(GG$9-SUMIFS(conditions!$77:$77,conditions!$8:$8,"&lt;="&amp;GG$9,conditions!$9:$9,"&gt;="&amp;GG$9)&lt;$U$9,(1-conditions!$U$34)*SUMIFS(15:15,$9:$9,EOMONTH($U$9,11)+1-$U$9+GG$9-SUMIFS(conditions!$77:$77,conditions!$8:$8,"&lt;="&amp;GG$9,conditions!$9:$9,"&gt;="&amp;GG$9))*conditions!$U$76,0))</f>
        <v>0</v>
      </c>
      <c r="GH114" s="37">
        <f>IF(GH$9="",0,IF(GH$9-SUMIFS(conditions!$77:$77,conditions!$8:$8,"&lt;="&amp;GH$9,conditions!$9:$9,"&gt;="&amp;GH$9)&lt;$U$9,(1-conditions!$U$34)*SUMIFS(15:15,$9:$9,EOMONTH($U$9,11)+1-$U$9+GH$9-SUMIFS(conditions!$77:$77,conditions!$8:$8,"&lt;="&amp;GH$9,conditions!$9:$9,"&gt;="&amp;GH$9))*conditions!$U$76,0))</f>
        <v>0</v>
      </c>
      <c r="GI114" s="37">
        <f>IF(GI$9="",0,IF(GI$9-SUMIFS(conditions!$77:$77,conditions!$8:$8,"&lt;="&amp;GI$9,conditions!$9:$9,"&gt;="&amp;GI$9)&lt;$U$9,(1-conditions!$U$34)*SUMIFS(15:15,$9:$9,EOMONTH($U$9,11)+1-$U$9+GI$9-SUMIFS(conditions!$77:$77,conditions!$8:$8,"&lt;="&amp;GI$9,conditions!$9:$9,"&gt;="&amp;GI$9))*conditions!$U$76,0))</f>
        <v>0</v>
      </c>
      <c r="GJ114" s="37">
        <f>IF(GJ$9="",0,IF(GJ$9-SUMIFS(conditions!$77:$77,conditions!$8:$8,"&lt;="&amp;GJ$9,conditions!$9:$9,"&gt;="&amp;GJ$9)&lt;$U$9,(1-conditions!$U$34)*SUMIFS(15:15,$9:$9,EOMONTH($U$9,11)+1-$U$9+GJ$9-SUMIFS(conditions!$77:$77,conditions!$8:$8,"&lt;="&amp;GJ$9,conditions!$9:$9,"&gt;="&amp;GJ$9))*conditions!$U$76,0))</f>
        <v>0</v>
      </c>
      <c r="GK114" s="37">
        <f>IF(GK$9="",0,IF(GK$9-SUMIFS(conditions!$77:$77,conditions!$8:$8,"&lt;="&amp;GK$9,conditions!$9:$9,"&gt;="&amp;GK$9)&lt;$U$9,(1-conditions!$U$34)*SUMIFS(15:15,$9:$9,EOMONTH($U$9,11)+1-$U$9+GK$9-SUMIFS(conditions!$77:$77,conditions!$8:$8,"&lt;="&amp;GK$9,conditions!$9:$9,"&gt;="&amp;GK$9))*conditions!$U$76,0))</f>
        <v>0</v>
      </c>
      <c r="GL114" s="37">
        <f>IF(GL$9="",0,IF(GL$9-SUMIFS(conditions!$77:$77,conditions!$8:$8,"&lt;="&amp;GL$9,conditions!$9:$9,"&gt;="&amp;GL$9)&lt;$U$9,(1-conditions!$U$34)*SUMIFS(15:15,$9:$9,EOMONTH($U$9,11)+1-$U$9+GL$9-SUMIFS(conditions!$77:$77,conditions!$8:$8,"&lt;="&amp;GL$9,conditions!$9:$9,"&gt;="&amp;GL$9))*conditions!$U$76,0))</f>
        <v>0</v>
      </c>
      <c r="GM114" s="37">
        <f>IF(GM$9="",0,IF(GM$9-SUMIFS(conditions!$77:$77,conditions!$8:$8,"&lt;="&amp;GM$9,conditions!$9:$9,"&gt;="&amp;GM$9)&lt;$U$9,(1-conditions!$U$34)*SUMIFS(15:15,$9:$9,EOMONTH($U$9,11)+1-$U$9+GM$9-SUMIFS(conditions!$77:$77,conditions!$8:$8,"&lt;="&amp;GM$9,conditions!$9:$9,"&gt;="&amp;GM$9))*conditions!$U$76,0))</f>
        <v>0</v>
      </c>
      <c r="GN114" s="37">
        <f>IF(GN$9="",0,IF(GN$9-SUMIFS(conditions!$77:$77,conditions!$8:$8,"&lt;="&amp;GN$9,conditions!$9:$9,"&gt;="&amp;GN$9)&lt;$U$9,(1-conditions!$U$34)*SUMIFS(15:15,$9:$9,EOMONTH($U$9,11)+1-$U$9+GN$9-SUMIFS(conditions!$77:$77,conditions!$8:$8,"&lt;="&amp;GN$9,conditions!$9:$9,"&gt;="&amp;GN$9))*conditions!$U$76,0))</f>
        <v>0</v>
      </c>
      <c r="GO114" s="37">
        <f>IF(GO$9="",0,IF(GO$9-SUMIFS(conditions!$77:$77,conditions!$8:$8,"&lt;="&amp;GO$9,conditions!$9:$9,"&gt;="&amp;GO$9)&lt;$U$9,(1-conditions!$U$34)*SUMIFS(15:15,$9:$9,EOMONTH($U$9,11)+1-$U$9+GO$9-SUMIFS(conditions!$77:$77,conditions!$8:$8,"&lt;="&amp;GO$9,conditions!$9:$9,"&gt;="&amp;GO$9))*conditions!$U$76,0))</f>
        <v>0</v>
      </c>
      <c r="GP114" s="37">
        <f>IF(GP$9="",0,IF(GP$9-SUMIFS(conditions!$77:$77,conditions!$8:$8,"&lt;="&amp;GP$9,conditions!$9:$9,"&gt;="&amp;GP$9)&lt;$U$9,(1-conditions!$U$34)*SUMIFS(15:15,$9:$9,EOMONTH($U$9,11)+1-$U$9+GP$9-SUMIFS(conditions!$77:$77,conditions!$8:$8,"&lt;="&amp;GP$9,conditions!$9:$9,"&gt;="&amp;GP$9))*conditions!$U$76,0))</f>
        <v>0</v>
      </c>
      <c r="GQ114" s="37">
        <f>IF(GQ$9="",0,IF(GQ$9-SUMIFS(conditions!$77:$77,conditions!$8:$8,"&lt;="&amp;GQ$9,conditions!$9:$9,"&gt;="&amp;GQ$9)&lt;$U$9,(1-conditions!$U$34)*SUMIFS(15:15,$9:$9,EOMONTH($U$9,11)+1-$U$9+GQ$9-SUMIFS(conditions!$77:$77,conditions!$8:$8,"&lt;="&amp;GQ$9,conditions!$9:$9,"&gt;="&amp;GQ$9))*conditions!$U$76,0))</f>
        <v>0</v>
      </c>
      <c r="GR114" s="37">
        <f>IF(GR$9="",0,IF(GR$9-SUMIFS(conditions!$77:$77,conditions!$8:$8,"&lt;="&amp;GR$9,conditions!$9:$9,"&gt;="&amp;GR$9)&lt;$U$9,(1-conditions!$U$34)*SUMIFS(15:15,$9:$9,EOMONTH($U$9,11)+1-$U$9+GR$9-SUMIFS(conditions!$77:$77,conditions!$8:$8,"&lt;="&amp;GR$9,conditions!$9:$9,"&gt;="&amp;GR$9))*conditions!$U$76,0))</f>
        <v>0</v>
      </c>
      <c r="GS114" s="37">
        <f>IF(GS$9="",0,IF(GS$9-SUMIFS(conditions!$77:$77,conditions!$8:$8,"&lt;="&amp;GS$9,conditions!$9:$9,"&gt;="&amp;GS$9)&lt;$U$9,(1-conditions!$U$34)*SUMIFS(15:15,$9:$9,EOMONTH($U$9,11)+1-$U$9+GS$9-SUMIFS(conditions!$77:$77,conditions!$8:$8,"&lt;="&amp;GS$9,conditions!$9:$9,"&gt;="&amp;GS$9))*conditions!$U$76,0))</f>
        <v>0</v>
      </c>
      <c r="GT114" s="37">
        <f>IF(GT$9="",0,IF(GT$9-SUMIFS(conditions!$77:$77,conditions!$8:$8,"&lt;="&amp;GT$9,conditions!$9:$9,"&gt;="&amp;GT$9)&lt;$U$9,(1-conditions!$U$34)*SUMIFS(15:15,$9:$9,EOMONTH($U$9,11)+1-$U$9+GT$9-SUMIFS(conditions!$77:$77,conditions!$8:$8,"&lt;="&amp;GT$9,conditions!$9:$9,"&gt;="&amp;GT$9))*conditions!$U$76,0))</f>
        <v>0</v>
      </c>
      <c r="GU114" s="37">
        <f>IF(GU$9="",0,IF(GU$9-SUMIFS(conditions!$77:$77,conditions!$8:$8,"&lt;="&amp;GU$9,conditions!$9:$9,"&gt;="&amp;GU$9)&lt;$U$9,(1-conditions!$U$34)*SUMIFS(15:15,$9:$9,EOMONTH($U$9,11)+1-$U$9+GU$9-SUMIFS(conditions!$77:$77,conditions!$8:$8,"&lt;="&amp;GU$9,conditions!$9:$9,"&gt;="&amp;GU$9))*conditions!$U$76,0))</f>
        <v>0</v>
      </c>
      <c r="GV114" s="37">
        <f>IF(GV$9="",0,IF(GV$9-SUMIFS(conditions!$77:$77,conditions!$8:$8,"&lt;="&amp;GV$9,conditions!$9:$9,"&gt;="&amp;GV$9)&lt;$U$9,(1-conditions!$U$34)*SUMIFS(15:15,$9:$9,EOMONTH($U$9,11)+1-$U$9+GV$9-SUMIFS(conditions!$77:$77,conditions!$8:$8,"&lt;="&amp;GV$9,conditions!$9:$9,"&gt;="&amp;GV$9))*conditions!$U$76,0))</f>
        <v>0</v>
      </c>
      <c r="GW114" s="37">
        <f>IF(GW$9="",0,IF(GW$9-SUMIFS(conditions!$77:$77,conditions!$8:$8,"&lt;="&amp;GW$9,conditions!$9:$9,"&gt;="&amp;GW$9)&lt;$U$9,(1-conditions!$U$34)*SUMIFS(15:15,$9:$9,EOMONTH($U$9,11)+1-$U$9+GW$9-SUMIFS(conditions!$77:$77,conditions!$8:$8,"&lt;="&amp;GW$9,conditions!$9:$9,"&gt;="&amp;GW$9))*conditions!$U$76,0))</f>
        <v>0</v>
      </c>
      <c r="GX114" s="37">
        <f>IF(GX$9="",0,IF(GX$9-SUMIFS(conditions!$77:$77,conditions!$8:$8,"&lt;="&amp;GX$9,conditions!$9:$9,"&gt;="&amp;GX$9)&lt;$U$9,(1-conditions!$U$34)*SUMIFS(15:15,$9:$9,EOMONTH($U$9,11)+1-$U$9+GX$9-SUMIFS(conditions!$77:$77,conditions!$8:$8,"&lt;="&amp;GX$9,conditions!$9:$9,"&gt;="&amp;GX$9))*conditions!$U$76,0))</f>
        <v>0</v>
      </c>
      <c r="GY114" s="37">
        <f>IF(GY$9="",0,IF(GY$9-SUMIFS(conditions!$77:$77,conditions!$8:$8,"&lt;="&amp;GY$9,conditions!$9:$9,"&gt;="&amp;GY$9)&lt;$U$9,(1-conditions!$U$34)*SUMIFS(15:15,$9:$9,EOMONTH($U$9,11)+1-$U$9+GY$9-SUMIFS(conditions!$77:$77,conditions!$8:$8,"&lt;="&amp;GY$9,conditions!$9:$9,"&gt;="&amp;GY$9))*conditions!$U$76,0))</f>
        <v>0</v>
      </c>
      <c r="GZ114" s="37">
        <f>IF(GZ$9="",0,IF(GZ$9-SUMIFS(conditions!$77:$77,conditions!$8:$8,"&lt;="&amp;GZ$9,conditions!$9:$9,"&gt;="&amp;GZ$9)&lt;$U$9,(1-conditions!$U$34)*SUMIFS(15:15,$9:$9,EOMONTH($U$9,11)+1-$U$9+GZ$9-SUMIFS(conditions!$77:$77,conditions!$8:$8,"&lt;="&amp;GZ$9,conditions!$9:$9,"&gt;="&amp;GZ$9))*conditions!$U$76,0))</f>
        <v>0</v>
      </c>
      <c r="HA114" s="37">
        <f>IF(HA$9="",0,IF(HA$9-SUMIFS(conditions!$77:$77,conditions!$8:$8,"&lt;="&amp;HA$9,conditions!$9:$9,"&gt;="&amp;HA$9)&lt;$U$9,(1-conditions!$U$34)*SUMIFS(15:15,$9:$9,EOMONTH($U$9,11)+1-$U$9+HA$9-SUMIFS(conditions!$77:$77,conditions!$8:$8,"&lt;="&amp;HA$9,conditions!$9:$9,"&gt;="&amp;HA$9))*conditions!$U$76,0))</f>
        <v>0</v>
      </c>
      <c r="HB114" s="37">
        <f>IF(HB$9="",0,IF(HB$9-SUMIFS(conditions!$77:$77,conditions!$8:$8,"&lt;="&amp;HB$9,conditions!$9:$9,"&gt;="&amp;HB$9)&lt;$U$9,(1-conditions!$U$34)*SUMIFS(15:15,$9:$9,EOMONTH($U$9,11)+1-$U$9+HB$9-SUMIFS(conditions!$77:$77,conditions!$8:$8,"&lt;="&amp;HB$9,conditions!$9:$9,"&gt;="&amp;HB$9))*conditions!$U$76,0))</f>
        <v>0</v>
      </c>
      <c r="HC114" s="37">
        <f>IF(HC$9="",0,IF(HC$9-SUMIFS(conditions!$77:$77,conditions!$8:$8,"&lt;="&amp;HC$9,conditions!$9:$9,"&gt;="&amp;HC$9)&lt;$U$9,(1-conditions!$U$34)*SUMIFS(15:15,$9:$9,EOMONTH($U$9,11)+1-$U$9+HC$9-SUMIFS(conditions!$77:$77,conditions!$8:$8,"&lt;="&amp;HC$9,conditions!$9:$9,"&gt;="&amp;HC$9))*conditions!$U$76,0))</f>
        <v>0</v>
      </c>
      <c r="HD114" s="37">
        <f>IF(HD$9="",0,IF(HD$9-SUMIFS(conditions!$77:$77,conditions!$8:$8,"&lt;="&amp;HD$9,conditions!$9:$9,"&gt;="&amp;HD$9)&lt;$U$9,(1-conditions!$U$34)*SUMIFS(15:15,$9:$9,EOMONTH($U$9,11)+1-$U$9+HD$9-SUMIFS(conditions!$77:$77,conditions!$8:$8,"&lt;="&amp;HD$9,conditions!$9:$9,"&gt;="&amp;HD$9))*conditions!$U$76,0))</f>
        <v>0</v>
      </c>
      <c r="HE114" s="37">
        <f>IF(HE$9="",0,IF(HE$9-SUMIFS(conditions!$77:$77,conditions!$8:$8,"&lt;="&amp;HE$9,conditions!$9:$9,"&gt;="&amp;HE$9)&lt;$U$9,(1-conditions!$U$34)*SUMIFS(15:15,$9:$9,EOMONTH($U$9,11)+1-$U$9+HE$9-SUMIFS(conditions!$77:$77,conditions!$8:$8,"&lt;="&amp;HE$9,conditions!$9:$9,"&gt;="&amp;HE$9))*conditions!$U$76,0))</f>
        <v>0</v>
      </c>
      <c r="HF114" s="37">
        <f>IF(HF$9="",0,IF(HF$9-SUMIFS(conditions!$77:$77,conditions!$8:$8,"&lt;="&amp;HF$9,conditions!$9:$9,"&gt;="&amp;HF$9)&lt;$U$9,(1-conditions!$U$34)*SUMIFS(15:15,$9:$9,EOMONTH($U$9,11)+1-$U$9+HF$9-SUMIFS(conditions!$77:$77,conditions!$8:$8,"&lt;="&amp;HF$9,conditions!$9:$9,"&gt;="&amp;HF$9))*conditions!$U$76,0))</f>
        <v>0</v>
      </c>
      <c r="HG114" s="37">
        <f>IF(HG$9="",0,IF(HG$9-SUMIFS(conditions!$77:$77,conditions!$8:$8,"&lt;="&amp;HG$9,conditions!$9:$9,"&gt;="&amp;HG$9)&lt;$U$9,(1-conditions!$U$34)*SUMIFS(15:15,$9:$9,EOMONTH($U$9,11)+1-$U$9+HG$9-SUMIFS(conditions!$77:$77,conditions!$8:$8,"&lt;="&amp;HG$9,conditions!$9:$9,"&gt;="&amp;HG$9))*conditions!$U$76,0))</f>
        <v>0</v>
      </c>
      <c r="HH114" s="37">
        <f>IF(HH$9="",0,IF(HH$9-SUMIFS(conditions!$77:$77,conditions!$8:$8,"&lt;="&amp;HH$9,conditions!$9:$9,"&gt;="&amp;HH$9)&lt;$U$9,(1-conditions!$U$34)*SUMIFS(15:15,$9:$9,EOMONTH($U$9,11)+1-$U$9+HH$9-SUMIFS(conditions!$77:$77,conditions!$8:$8,"&lt;="&amp;HH$9,conditions!$9:$9,"&gt;="&amp;HH$9))*conditions!$U$76,0))</f>
        <v>0</v>
      </c>
      <c r="HI114" s="37">
        <f>IF(HI$9="",0,IF(HI$9-SUMIFS(conditions!$77:$77,conditions!$8:$8,"&lt;="&amp;HI$9,conditions!$9:$9,"&gt;="&amp;HI$9)&lt;$U$9,(1-conditions!$U$34)*SUMIFS(15:15,$9:$9,EOMONTH($U$9,11)+1-$U$9+HI$9-SUMIFS(conditions!$77:$77,conditions!$8:$8,"&lt;="&amp;HI$9,conditions!$9:$9,"&gt;="&amp;HI$9))*conditions!$U$76,0))</f>
        <v>0</v>
      </c>
      <c r="HJ114" s="37">
        <f>IF(HJ$9="",0,IF(HJ$9-SUMIFS(conditions!$77:$77,conditions!$8:$8,"&lt;="&amp;HJ$9,conditions!$9:$9,"&gt;="&amp;HJ$9)&lt;$U$9,(1-conditions!$U$34)*SUMIFS(15:15,$9:$9,EOMONTH($U$9,11)+1-$U$9+HJ$9-SUMIFS(conditions!$77:$77,conditions!$8:$8,"&lt;="&amp;HJ$9,conditions!$9:$9,"&gt;="&amp;HJ$9))*conditions!$U$76,0))</f>
        <v>0</v>
      </c>
      <c r="HK114" s="37">
        <f>IF(HK$9="",0,IF(HK$9-SUMIFS(conditions!$77:$77,conditions!$8:$8,"&lt;="&amp;HK$9,conditions!$9:$9,"&gt;="&amp;HK$9)&lt;$U$9,(1-conditions!$U$34)*SUMIFS(15:15,$9:$9,EOMONTH($U$9,11)+1-$U$9+HK$9-SUMIFS(conditions!$77:$77,conditions!$8:$8,"&lt;="&amp;HK$9,conditions!$9:$9,"&gt;="&amp;HK$9))*conditions!$U$76,0))</f>
        <v>0</v>
      </c>
      <c r="HL114" s="37">
        <f>IF(HL$9="",0,IF(HL$9-SUMIFS(conditions!$77:$77,conditions!$8:$8,"&lt;="&amp;HL$9,conditions!$9:$9,"&gt;="&amp;HL$9)&lt;$U$9,(1-conditions!$U$34)*SUMIFS(15:15,$9:$9,EOMONTH($U$9,11)+1-$U$9+HL$9-SUMIFS(conditions!$77:$77,conditions!$8:$8,"&lt;="&amp;HL$9,conditions!$9:$9,"&gt;="&amp;HL$9))*conditions!$U$76,0))</f>
        <v>0</v>
      </c>
      <c r="HM114" s="37">
        <f>IF(HM$9="",0,IF(HM$9-SUMIFS(conditions!$77:$77,conditions!$8:$8,"&lt;="&amp;HM$9,conditions!$9:$9,"&gt;="&amp;HM$9)&lt;$U$9,(1-conditions!$U$34)*SUMIFS(15:15,$9:$9,EOMONTH($U$9,11)+1-$U$9+HM$9-SUMIFS(conditions!$77:$77,conditions!$8:$8,"&lt;="&amp;HM$9,conditions!$9:$9,"&gt;="&amp;HM$9))*conditions!$U$76,0))</f>
        <v>0</v>
      </c>
      <c r="HN114" s="37">
        <f>IF(HN$9="",0,IF(HN$9-SUMIFS(conditions!$77:$77,conditions!$8:$8,"&lt;="&amp;HN$9,conditions!$9:$9,"&gt;="&amp;HN$9)&lt;$U$9,(1-conditions!$U$34)*SUMIFS(15:15,$9:$9,EOMONTH($U$9,11)+1-$U$9+HN$9-SUMIFS(conditions!$77:$77,conditions!$8:$8,"&lt;="&amp;HN$9,conditions!$9:$9,"&gt;="&amp;HN$9))*conditions!$U$76,0))</f>
        <v>0</v>
      </c>
      <c r="HO114" s="37">
        <f>IF(HO$9="",0,IF(HO$9-SUMIFS(conditions!$77:$77,conditions!$8:$8,"&lt;="&amp;HO$9,conditions!$9:$9,"&gt;="&amp;HO$9)&lt;$U$9,(1-conditions!$U$34)*SUMIFS(15:15,$9:$9,EOMONTH($U$9,11)+1-$U$9+HO$9-SUMIFS(conditions!$77:$77,conditions!$8:$8,"&lt;="&amp;HO$9,conditions!$9:$9,"&gt;="&amp;HO$9))*conditions!$U$76,0))</f>
        <v>0</v>
      </c>
      <c r="HP114" s="37">
        <f>IF(HP$9="",0,IF(HP$9-SUMIFS(conditions!$77:$77,conditions!$8:$8,"&lt;="&amp;HP$9,conditions!$9:$9,"&gt;="&amp;HP$9)&lt;$U$9,(1-conditions!$U$34)*SUMIFS(15:15,$9:$9,EOMONTH($U$9,11)+1-$U$9+HP$9-SUMIFS(conditions!$77:$77,conditions!$8:$8,"&lt;="&amp;HP$9,conditions!$9:$9,"&gt;="&amp;HP$9))*conditions!$U$76,0))</f>
        <v>0</v>
      </c>
      <c r="HQ114" s="37">
        <f>IF(HQ$9="",0,IF(HQ$9-SUMIFS(conditions!$77:$77,conditions!$8:$8,"&lt;="&amp;HQ$9,conditions!$9:$9,"&gt;="&amp;HQ$9)&lt;$U$9,(1-conditions!$U$34)*SUMIFS(15:15,$9:$9,EOMONTH($U$9,11)+1-$U$9+HQ$9-SUMIFS(conditions!$77:$77,conditions!$8:$8,"&lt;="&amp;HQ$9,conditions!$9:$9,"&gt;="&amp;HQ$9))*conditions!$U$76,0))</f>
        <v>0</v>
      </c>
      <c r="HR114" s="37">
        <f>IF(HR$9="",0,IF(HR$9-SUMIFS(conditions!$77:$77,conditions!$8:$8,"&lt;="&amp;HR$9,conditions!$9:$9,"&gt;="&amp;HR$9)&lt;$U$9,(1-conditions!$U$34)*SUMIFS(15:15,$9:$9,EOMONTH($U$9,11)+1-$U$9+HR$9-SUMIFS(conditions!$77:$77,conditions!$8:$8,"&lt;="&amp;HR$9,conditions!$9:$9,"&gt;="&amp;HR$9))*conditions!$U$76,0))</f>
        <v>0</v>
      </c>
      <c r="HS114" s="37">
        <f>IF(HS$9="",0,IF(HS$9-SUMIFS(conditions!$77:$77,conditions!$8:$8,"&lt;="&amp;HS$9,conditions!$9:$9,"&gt;="&amp;HS$9)&lt;$U$9,(1-conditions!$U$34)*SUMIFS(15:15,$9:$9,EOMONTH($U$9,11)+1-$U$9+HS$9-SUMIFS(conditions!$77:$77,conditions!$8:$8,"&lt;="&amp;HS$9,conditions!$9:$9,"&gt;="&amp;HS$9))*conditions!$U$76,0))</f>
        <v>0</v>
      </c>
      <c r="HT114" s="37">
        <f>IF(HT$9="",0,IF(HT$9-SUMIFS(conditions!$77:$77,conditions!$8:$8,"&lt;="&amp;HT$9,conditions!$9:$9,"&gt;="&amp;HT$9)&lt;$U$9,(1-conditions!$U$34)*SUMIFS(15:15,$9:$9,EOMONTH($U$9,11)+1-$U$9+HT$9-SUMIFS(conditions!$77:$77,conditions!$8:$8,"&lt;="&amp;HT$9,conditions!$9:$9,"&gt;="&amp;HT$9))*conditions!$U$76,0))</f>
        <v>0</v>
      </c>
      <c r="HU114" s="37">
        <f>IF(HU$9="",0,IF(HU$9-SUMIFS(conditions!$77:$77,conditions!$8:$8,"&lt;="&amp;HU$9,conditions!$9:$9,"&gt;="&amp;HU$9)&lt;$U$9,(1-conditions!$U$34)*SUMIFS(15:15,$9:$9,EOMONTH($U$9,11)+1-$U$9+HU$9-SUMIFS(conditions!$77:$77,conditions!$8:$8,"&lt;="&amp;HU$9,conditions!$9:$9,"&gt;="&amp;HU$9))*conditions!$U$76,0))</f>
        <v>0</v>
      </c>
      <c r="HV114" s="37">
        <f>IF(HV$9="",0,IF(HV$9-SUMIFS(conditions!$77:$77,conditions!$8:$8,"&lt;="&amp;HV$9,conditions!$9:$9,"&gt;="&amp;HV$9)&lt;$U$9,(1-conditions!$U$34)*SUMIFS(15:15,$9:$9,EOMONTH($U$9,11)+1-$U$9+HV$9-SUMIFS(conditions!$77:$77,conditions!$8:$8,"&lt;="&amp;HV$9,conditions!$9:$9,"&gt;="&amp;HV$9))*conditions!$U$76,0))</f>
        <v>0</v>
      </c>
      <c r="HW114" s="37">
        <f>IF(HW$9="",0,IF(HW$9-SUMIFS(conditions!$77:$77,conditions!$8:$8,"&lt;="&amp;HW$9,conditions!$9:$9,"&gt;="&amp;HW$9)&lt;$U$9,(1-conditions!$U$34)*SUMIFS(15:15,$9:$9,EOMONTH($U$9,11)+1-$U$9+HW$9-SUMIFS(conditions!$77:$77,conditions!$8:$8,"&lt;="&amp;HW$9,conditions!$9:$9,"&gt;="&amp;HW$9))*conditions!$U$76,0))</f>
        <v>0</v>
      </c>
      <c r="HX114" s="37">
        <f>IF(HX$9="",0,IF(HX$9-SUMIFS(conditions!$77:$77,conditions!$8:$8,"&lt;="&amp;HX$9,conditions!$9:$9,"&gt;="&amp;HX$9)&lt;$U$9,(1-conditions!$U$34)*SUMIFS(15:15,$9:$9,EOMONTH($U$9,11)+1-$U$9+HX$9-SUMIFS(conditions!$77:$77,conditions!$8:$8,"&lt;="&amp;HX$9,conditions!$9:$9,"&gt;="&amp;HX$9))*conditions!$U$76,0))</f>
        <v>0</v>
      </c>
      <c r="HY114" s="37">
        <f>IF(HY$9="",0,IF(HY$9-SUMIFS(conditions!$77:$77,conditions!$8:$8,"&lt;="&amp;HY$9,conditions!$9:$9,"&gt;="&amp;HY$9)&lt;$U$9,(1-conditions!$U$34)*SUMIFS(15:15,$9:$9,EOMONTH($U$9,11)+1-$U$9+HY$9-SUMIFS(conditions!$77:$77,conditions!$8:$8,"&lt;="&amp;HY$9,conditions!$9:$9,"&gt;="&amp;HY$9))*conditions!$U$76,0))</f>
        <v>0</v>
      </c>
      <c r="HZ114" s="37">
        <f>IF(HZ$9="",0,IF(HZ$9-SUMIFS(conditions!$77:$77,conditions!$8:$8,"&lt;="&amp;HZ$9,conditions!$9:$9,"&gt;="&amp;HZ$9)&lt;$U$9,(1-conditions!$U$34)*SUMIFS(15:15,$9:$9,EOMONTH($U$9,11)+1-$U$9+HZ$9-SUMIFS(conditions!$77:$77,conditions!$8:$8,"&lt;="&amp;HZ$9,conditions!$9:$9,"&gt;="&amp;HZ$9))*conditions!$U$76,0))</f>
        <v>0</v>
      </c>
      <c r="IA114" s="37">
        <f>IF(IA$9="",0,IF(IA$9-SUMIFS(conditions!$77:$77,conditions!$8:$8,"&lt;="&amp;IA$9,conditions!$9:$9,"&gt;="&amp;IA$9)&lt;$U$9,(1-conditions!$U$34)*SUMIFS(15:15,$9:$9,EOMONTH($U$9,11)+1-$U$9+IA$9-SUMIFS(conditions!$77:$77,conditions!$8:$8,"&lt;="&amp;IA$9,conditions!$9:$9,"&gt;="&amp;IA$9))*conditions!$U$76,0))</f>
        <v>0</v>
      </c>
      <c r="IB114" s="37">
        <f>IF(IB$9="",0,IF(IB$9-SUMIFS(conditions!$77:$77,conditions!$8:$8,"&lt;="&amp;IB$9,conditions!$9:$9,"&gt;="&amp;IB$9)&lt;$U$9,(1-conditions!$U$34)*SUMIFS(15:15,$9:$9,EOMONTH($U$9,11)+1-$U$9+IB$9-SUMIFS(conditions!$77:$77,conditions!$8:$8,"&lt;="&amp;IB$9,conditions!$9:$9,"&gt;="&amp;IB$9))*conditions!$U$76,0))</f>
        <v>0</v>
      </c>
      <c r="IC114" s="37">
        <f>IF(IC$9="",0,IF(IC$9-SUMIFS(conditions!$77:$77,conditions!$8:$8,"&lt;="&amp;IC$9,conditions!$9:$9,"&gt;="&amp;IC$9)&lt;$U$9,(1-conditions!$U$34)*SUMIFS(15:15,$9:$9,EOMONTH($U$9,11)+1-$U$9+IC$9-SUMIFS(conditions!$77:$77,conditions!$8:$8,"&lt;="&amp;IC$9,conditions!$9:$9,"&gt;="&amp;IC$9))*conditions!$U$76,0))</f>
        <v>0</v>
      </c>
      <c r="ID114" s="37">
        <f>IF(ID$9="",0,IF(ID$9-SUMIFS(conditions!$77:$77,conditions!$8:$8,"&lt;="&amp;ID$9,conditions!$9:$9,"&gt;="&amp;ID$9)&lt;$U$9,(1-conditions!$U$34)*SUMIFS(15:15,$9:$9,EOMONTH($U$9,11)+1-$U$9+ID$9-SUMIFS(conditions!$77:$77,conditions!$8:$8,"&lt;="&amp;ID$9,conditions!$9:$9,"&gt;="&amp;ID$9))*conditions!$U$76,0))</f>
        <v>0</v>
      </c>
      <c r="IE114" s="37">
        <f>IF(IE$9="",0,IF(IE$9-SUMIFS(conditions!$77:$77,conditions!$8:$8,"&lt;="&amp;IE$9,conditions!$9:$9,"&gt;="&amp;IE$9)&lt;$U$9,(1-conditions!$U$34)*SUMIFS(15:15,$9:$9,EOMONTH($U$9,11)+1-$U$9+IE$9-SUMIFS(conditions!$77:$77,conditions!$8:$8,"&lt;="&amp;IE$9,conditions!$9:$9,"&gt;="&amp;IE$9))*conditions!$U$76,0))</f>
        <v>0</v>
      </c>
      <c r="IF114" s="37">
        <f>IF(IF$9="",0,IF(IF$9-SUMIFS(conditions!$77:$77,conditions!$8:$8,"&lt;="&amp;IF$9,conditions!$9:$9,"&gt;="&amp;IF$9)&lt;$U$9,(1-conditions!$U$34)*SUMIFS(15:15,$9:$9,EOMONTH($U$9,11)+1-$U$9+IF$9-SUMIFS(conditions!$77:$77,conditions!$8:$8,"&lt;="&amp;IF$9,conditions!$9:$9,"&gt;="&amp;IF$9))*conditions!$U$76,0))</f>
        <v>0</v>
      </c>
      <c r="IG114" s="37">
        <f>IF(IG$9="",0,IF(IG$9-SUMIFS(conditions!$77:$77,conditions!$8:$8,"&lt;="&amp;IG$9,conditions!$9:$9,"&gt;="&amp;IG$9)&lt;$U$9,(1-conditions!$U$34)*SUMIFS(15:15,$9:$9,EOMONTH($U$9,11)+1-$U$9+IG$9-SUMIFS(conditions!$77:$77,conditions!$8:$8,"&lt;="&amp;IG$9,conditions!$9:$9,"&gt;="&amp;IG$9))*conditions!$U$76,0))</f>
        <v>0</v>
      </c>
      <c r="IH114" s="37">
        <f>IF(IH$9="",0,IF(IH$9-SUMIFS(conditions!$77:$77,conditions!$8:$8,"&lt;="&amp;IH$9,conditions!$9:$9,"&gt;="&amp;IH$9)&lt;$U$9,(1-conditions!$U$34)*SUMIFS(15:15,$9:$9,EOMONTH($U$9,11)+1-$U$9+IH$9-SUMIFS(conditions!$77:$77,conditions!$8:$8,"&lt;="&amp;IH$9,conditions!$9:$9,"&gt;="&amp;IH$9))*conditions!$U$76,0))</f>
        <v>0</v>
      </c>
      <c r="II114" s="37">
        <f>IF(II$9="",0,IF(II$9-SUMIFS(conditions!$77:$77,conditions!$8:$8,"&lt;="&amp;II$9,conditions!$9:$9,"&gt;="&amp;II$9)&lt;$U$9,(1-conditions!$U$34)*SUMIFS(15:15,$9:$9,EOMONTH($U$9,11)+1-$U$9+II$9-SUMIFS(conditions!$77:$77,conditions!$8:$8,"&lt;="&amp;II$9,conditions!$9:$9,"&gt;="&amp;II$9))*conditions!$U$76,0))</f>
        <v>0</v>
      </c>
      <c r="IJ114" s="37">
        <f>IF(IJ$9="",0,IF(IJ$9-SUMIFS(conditions!$77:$77,conditions!$8:$8,"&lt;="&amp;IJ$9,conditions!$9:$9,"&gt;="&amp;IJ$9)&lt;$U$9,(1-conditions!$U$34)*SUMIFS(15:15,$9:$9,EOMONTH($U$9,11)+1-$U$9+IJ$9-SUMIFS(conditions!$77:$77,conditions!$8:$8,"&lt;="&amp;IJ$9,conditions!$9:$9,"&gt;="&amp;IJ$9))*conditions!$U$76,0))</f>
        <v>0</v>
      </c>
      <c r="IK114" s="37">
        <f>IF(IK$9="",0,IF(IK$9-SUMIFS(conditions!$77:$77,conditions!$8:$8,"&lt;="&amp;IK$9,conditions!$9:$9,"&gt;="&amp;IK$9)&lt;$U$9,(1-conditions!$U$34)*SUMIFS(15:15,$9:$9,EOMONTH($U$9,11)+1-$U$9+IK$9-SUMIFS(conditions!$77:$77,conditions!$8:$8,"&lt;="&amp;IK$9,conditions!$9:$9,"&gt;="&amp;IK$9))*conditions!$U$76,0))</f>
        <v>0</v>
      </c>
      <c r="IL114" s="37">
        <f>IF(IL$9="",0,IF(IL$9-SUMIFS(conditions!$77:$77,conditions!$8:$8,"&lt;="&amp;IL$9,conditions!$9:$9,"&gt;="&amp;IL$9)&lt;$U$9,(1-conditions!$U$34)*SUMIFS(15:15,$9:$9,EOMONTH($U$9,11)+1-$U$9+IL$9-SUMIFS(conditions!$77:$77,conditions!$8:$8,"&lt;="&amp;IL$9,conditions!$9:$9,"&gt;="&amp;IL$9))*conditions!$U$76,0))</f>
        <v>0</v>
      </c>
      <c r="IM114" s="37">
        <f>IF(IM$9="",0,IF(IM$9-SUMIFS(conditions!$77:$77,conditions!$8:$8,"&lt;="&amp;IM$9,conditions!$9:$9,"&gt;="&amp;IM$9)&lt;$U$9,(1-conditions!$U$34)*SUMIFS(15:15,$9:$9,EOMONTH($U$9,11)+1-$U$9+IM$9-SUMIFS(conditions!$77:$77,conditions!$8:$8,"&lt;="&amp;IM$9,conditions!$9:$9,"&gt;="&amp;IM$9))*conditions!$U$76,0))</f>
        <v>0</v>
      </c>
      <c r="IN114" s="37">
        <f>IF(IN$9="",0,IF(IN$9-SUMIFS(conditions!$77:$77,conditions!$8:$8,"&lt;="&amp;IN$9,conditions!$9:$9,"&gt;="&amp;IN$9)&lt;$U$9,(1-conditions!$U$34)*SUMIFS(15:15,$9:$9,EOMONTH($U$9,11)+1-$U$9+IN$9-SUMIFS(conditions!$77:$77,conditions!$8:$8,"&lt;="&amp;IN$9,conditions!$9:$9,"&gt;="&amp;IN$9))*conditions!$U$76,0))</f>
        <v>0</v>
      </c>
      <c r="IO114" s="37">
        <f>IF(IO$9="",0,IF(IO$9-SUMIFS(conditions!$77:$77,conditions!$8:$8,"&lt;="&amp;IO$9,conditions!$9:$9,"&gt;="&amp;IO$9)&lt;$U$9,(1-conditions!$U$34)*SUMIFS(15:15,$9:$9,EOMONTH($U$9,11)+1-$U$9+IO$9-SUMIFS(conditions!$77:$77,conditions!$8:$8,"&lt;="&amp;IO$9,conditions!$9:$9,"&gt;="&amp;IO$9))*conditions!$U$76,0))</f>
        <v>0</v>
      </c>
      <c r="IP114" s="37">
        <f>IF(IP$9="",0,IF(IP$9-SUMIFS(conditions!$77:$77,conditions!$8:$8,"&lt;="&amp;IP$9,conditions!$9:$9,"&gt;="&amp;IP$9)&lt;$U$9,(1-conditions!$U$34)*SUMIFS(15:15,$9:$9,EOMONTH($U$9,11)+1-$U$9+IP$9-SUMIFS(conditions!$77:$77,conditions!$8:$8,"&lt;="&amp;IP$9,conditions!$9:$9,"&gt;="&amp;IP$9))*conditions!$U$76,0))</f>
        <v>0</v>
      </c>
      <c r="IQ114" s="37">
        <f>IF(IQ$9="",0,IF(IQ$9-SUMIFS(conditions!$77:$77,conditions!$8:$8,"&lt;="&amp;IQ$9,conditions!$9:$9,"&gt;="&amp;IQ$9)&lt;$U$9,(1-conditions!$U$34)*SUMIFS(15:15,$9:$9,EOMONTH($U$9,11)+1-$U$9+IQ$9-SUMIFS(conditions!$77:$77,conditions!$8:$8,"&lt;="&amp;IQ$9,conditions!$9:$9,"&gt;="&amp;IQ$9))*conditions!$U$76,0))</f>
        <v>0</v>
      </c>
      <c r="IR114" s="37">
        <f>IF(IR$9="",0,IF(IR$9-SUMIFS(conditions!$77:$77,conditions!$8:$8,"&lt;="&amp;IR$9,conditions!$9:$9,"&gt;="&amp;IR$9)&lt;$U$9,(1-conditions!$U$34)*SUMIFS(15:15,$9:$9,EOMONTH($U$9,11)+1-$U$9+IR$9-SUMIFS(conditions!$77:$77,conditions!$8:$8,"&lt;="&amp;IR$9,conditions!$9:$9,"&gt;="&amp;IR$9))*conditions!$U$76,0))</f>
        <v>0</v>
      </c>
      <c r="IS114" s="37">
        <f>IF(IS$9="",0,IF(IS$9-SUMIFS(conditions!$77:$77,conditions!$8:$8,"&lt;="&amp;IS$9,conditions!$9:$9,"&gt;="&amp;IS$9)&lt;$U$9,(1-conditions!$U$34)*SUMIFS(15:15,$9:$9,EOMONTH($U$9,11)+1-$U$9+IS$9-SUMIFS(conditions!$77:$77,conditions!$8:$8,"&lt;="&amp;IS$9,conditions!$9:$9,"&gt;="&amp;IS$9))*conditions!$U$76,0))</f>
        <v>0</v>
      </c>
      <c r="IT114" s="37">
        <f>IF(IT$9="",0,IF(IT$9-SUMIFS(conditions!$77:$77,conditions!$8:$8,"&lt;="&amp;IT$9,conditions!$9:$9,"&gt;="&amp;IT$9)&lt;$U$9,(1-conditions!$U$34)*SUMIFS(15:15,$9:$9,EOMONTH($U$9,11)+1-$U$9+IT$9-SUMIFS(conditions!$77:$77,conditions!$8:$8,"&lt;="&amp;IT$9,conditions!$9:$9,"&gt;="&amp;IT$9))*conditions!$U$76,0))</f>
        <v>0</v>
      </c>
      <c r="IU114" s="37">
        <f>IF(IU$9="",0,IF(IU$9-SUMIFS(conditions!$77:$77,conditions!$8:$8,"&lt;="&amp;IU$9,conditions!$9:$9,"&gt;="&amp;IU$9)&lt;$U$9,(1-conditions!$U$34)*SUMIFS(15:15,$9:$9,EOMONTH($U$9,11)+1-$U$9+IU$9-SUMIFS(conditions!$77:$77,conditions!$8:$8,"&lt;="&amp;IU$9,conditions!$9:$9,"&gt;="&amp;IU$9))*conditions!$U$76,0))</f>
        <v>0</v>
      </c>
      <c r="IV114" s="37">
        <f>IF(IV$9="",0,IF(IV$9-SUMIFS(conditions!$77:$77,conditions!$8:$8,"&lt;="&amp;IV$9,conditions!$9:$9,"&gt;="&amp;IV$9)&lt;$U$9,(1-conditions!$U$34)*SUMIFS(15:15,$9:$9,EOMONTH($U$9,11)+1-$U$9+IV$9-SUMIFS(conditions!$77:$77,conditions!$8:$8,"&lt;="&amp;IV$9,conditions!$9:$9,"&gt;="&amp;IV$9))*conditions!$U$76,0))</f>
        <v>0</v>
      </c>
      <c r="IW114" s="37">
        <f>IF(IW$9="",0,IF(IW$9-SUMIFS(conditions!$77:$77,conditions!$8:$8,"&lt;="&amp;IW$9,conditions!$9:$9,"&gt;="&amp;IW$9)&lt;$U$9,(1-conditions!$U$34)*SUMIFS(15:15,$9:$9,EOMONTH($U$9,11)+1-$U$9+IW$9-SUMIFS(conditions!$77:$77,conditions!$8:$8,"&lt;="&amp;IW$9,conditions!$9:$9,"&gt;="&amp;IW$9))*conditions!$U$76,0))</f>
        <v>0</v>
      </c>
      <c r="IX114" s="37">
        <f>IF(IX$9="",0,IF(IX$9-SUMIFS(conditions!$77:$77,conditions!$8:$8,"&lt;="&amp;IX$9,conditions!$9:$9,"&gt;="&amp;IX$9)&lt;$U$9,(1-conditions!$U$34)*SUMIFS(15:15,$9:$9,EOMONTH($U$9,11)+1-$U$9+IX$9-SUMIFS(conditions!$77:$77,conditions!$8:$8,"&lt;="&amp;IX$9,conditions!$9:$9,"&gt;="&amp;IX$9))*conditions!$U$76,0))</f>
        <v>0</v>
      </c>
      <c r="IY114" s="37">
        <f>IF(IY$9="",0,IF(IY$9-SUMIFS(conditions!$77:$77,conditions!$8:$8,"&lt;="&amp;IY$9,conditions!$9:$9,"&gt;="&amp;IY$9)&lt;$U$9,(1-conditions!$U$34)*SUMIFS(15:15,$9:$9,EOMONTH($U$9,11)+1-$U$9+IY$9-SUMIFS(conditions!$77:$77,conditions!$8:$8,"&lt;="&amp;IY$9,conditions!$9:$9,"&gt;="&amp;IY$9))*conditions!$U$76,0))</f>
        <v>0</v>
      </c>
      <c r="IZ114" s="37">
        <f>IF(IZ$9="",0,IF(IZ$9-SUMIFS(conditions!$77:$77,conditions!$8:$8,"&lt;="&amp;IZ$9,conditions!$9:$9,"&gt;="&amp;IZ$9)&lt;$U$9,(1-conditions!$U$34)*SUMIFS(15:15,$9:$9,EOMONTH($U$9,11)+1-$U$9+IZ$9-SUMIFS(conditions!$77:$77,conditions!$8:$8,"&lt;="&amp;IZ$9,conditions!$9:$9,"&gt;="&amp;IZ$9))*conditions!$U$76,0))</f>
        <v>0</v>
      </c>
      <c r="JA114" s="37">
        <f>IF(JA$9="",0,IF(JA$9-SUMIFS(conditions!$77:$77,conditions!$8:$8,"&lt;="&amp;JA$9,conditions!$9:$9,"&gt;="&amp;JA$9)&lt;$U$9,(1-conditions!$U$34)*SUMIFS(15:15,$9:$9,EOMONTH($U$9,11)+1-$U$9+JA$9-SUMIFS(conditions!$77:$77,conditions!$8:$8,"&lt;="&amp;JA$9,conditions!$9:$9,"&gt;="&amp;JA$9))*conditions!$U$76,0))</f>
        <v>0</v>
      </c>
      <c r="JB114" s="37">
        <f>IF(JB$9="",0,IF(JB$9-SUMIFS(conditions!$77:$77,conditions!$8:$8,"&lt;="&amp;JB$9,conditions!$9:$9,"&gt;="&amp;JB$9)&lt;$U$9,(1-conditions!$U$34)*SUMIFS(15:15,$9:$9,EOMONTH($U$9,11)+1-$U$9+JB$9-SUMIFS(conditions!$77:$77,conditions!$8:$8,"&lt;="&amp;JB$9,conditions!$9:$9,"&gt;="&amp;JB$9))*conditions!$U$76,0))</f>
        <v>0</v>
      </c>
      <c r="JC114" s="37">
        <f>IF(JC$9="",0,IF(JC$9-SUMIFS(conditions!$77:$77,conditions!$8:$8,"&lt;="&amp;JC$9,conditions!$9:$9,"&gt;="&amp;JC$9)&lt;$U$9,(1-conditions!$U$34)*SUMIFS(15:15,$9:$9,EOMONTH($U$9,11)+1-$U$9+JC$9-SUMIFS(conditions!$77:$77,conditions!$8:$8,"&lt;="&amp;JC$9,conditions!$9:$9,"&gt;="&amp;JC$9))*conditions!$U$76,0))</f>
        <v>0</v>
      </c>
      <c r="JD114" s="37">
        <f>IF(JD$9="",0,IF(JD$9-SUMIFS(conditions!$77:$77,conditions!$8:$8,"&lt;="&amp;JD$9,conditions!$9:$9,"&gt;="&amp;JD$9)&lt;$U$9,(1-conditions!$U$34)*SUMIFS(15:15,$9:$9,EOMONTH($U$9,11)+1-$U$9+JD$9-SUMIFS(conditions!$77:$77,conditions!$8:$8,"&lt;="&amp;JD$9,conditions!$9:$9,"&gt;="&amp;JD$9))*conditions!$U$76,0))</f>
        <v>0</v>
      </c>
      <c r="JE114" s="37">
        <f>IF(JE$9="",0,IF(JE$9-SUMIFS(conditions!$77:$77,conditions!$8:$8,"&lt;="&amp;JE$9,conditions!$9:$9,"&gt;="&amp;JE$9)&lt;$U$9,(1-conditions!$U$34)*SUMIFS(15:15,$9:$9,EOMONTH($U$9,11)+1-$U$9+JE$9-SUMIFS(conditions!$77:$77,conditions!$8:$8,"&lt;="&amp;JE$9,conditions!$9:$9,"&gt;="&amp;JE$9))*conditions!$U$76,0))</f>
        <v>0</v>
      </c>
      <c r="JF114" s="37">
        <f>IF(JF$9="",0,IF(JF$9-SUMIFS(conditions!$77:$77,conditions!$8:$8,"&lt;="&amp;JF$9,conditions!$9:$9,"&gt;="&amp;JF$9)&lt;$U$9,(1-conditions!$U$34)*SUMIFS(15:15,$9:$9,EOMONTH($U$9,11)+1-$U$9+JF$9-SUMIFS(conditions!$77:$77,conditions!$8:$8,"&lt;="&amp;JF$9,conditions!$9:$9,"&gt;="&amp;JF$9))*conditions!$U$76,0))</f>
        <v>0</v>
      </c>
      <c r="JG114" s="37">
        <f>IF(JG$9="",0,IF(JG$9-SUMIFS(conditions!$77:$77,conditions!$8:$8,"&lt;="&amp;JG$9,conditions!$9:$9,"&gt;="&amp;JG$9)&lt;$U$9,(1-conditions!$U$34)*SUMIFS(15:15,$9:$9,EOMONTH($U$9,11)+1-$U$9+JG$9-SUMIFS(conditions!$77:$77,conditions!$8:$8,"&lt;="&amp;JG$9,conditions!$9:$9,"&gt;="&amp;JG$9))*conditions!$U$76,0))</f>
        <v>0</v>
      </c>
      <c r="JH114" s="37">
        <f>IF(JH$9="",0,IF(JH$9-SUMIFS(conditions!$77:$77,conditions!$8:$8,"&lt;="&amp;JH$9,conditions!$9:$9,"&gt;="&amp;JH$9)&lt;$U$9,(1-conditions!$U$34)*SUMIFS(15:15,$9:$9,EOMONTH($U$9,11)+1-$U$9+JH$9-SUMIFS(conditions!$77:$77,conditions!$8:$8,"&lt;="&amp;JH$9,conditions!$9:$9,"&gt;="&amp;JH$9))*conditions!$U$76,0))</f>
        <v>0</v>
      </c>
      <c r="JI114" s="37">
        <f>IF(JI$9="",0,IF(JI$9-SUMIFS(conditions!$77:$77,conditions!$8:$8,"&lt;="&amp;JI$9,conditions!$9:$9,"&gt;="&amp;JI$9)&lt;$U$9,(1-conditions!$U$34)*SUMIFS(15:15,$9:$9,EOMONTH($U$9,11)+1-$U$9+JI$9-SUMIFS(conditions!$77:$77,conditions!$8:$8,"&lt;="&amp;JI$9,conditions!$9:$9,"&gt;="&amp;JI$9))*conditions!$U$76,0))</f>
        <v>0</v>
      </c>
      <c r="JJ114" s="37">
        <f>IF(JJ$9="",0,IF(JJ$9-SUMIFS(conditions!$77:$77,conditions!$8:$8,"&lt;="&amp;JJ$9,conditions!$9:$9,"&gt;="&amp;JJ$9)&lt;$U$9,(1-conditions!$U$34)*SUMIFS(15:15,$9:$9,EOMONTH($U$9,11)+1-$U$9+JJ$9-SUMIFS(conditions!$77:$77,conditions!$8:$8,"&lt;="&amp;JJ$9,conditions!$9:$9,"&gt;="&amp;JJ$9))*conditions!$U$76,0))</f>
        <v>0</v>
      </c>
      <c r="JK114" s="37">
        <f>IF(JK$9="",0,IF(JK$9-SUMIFS(conditions!$77:$77,conditions!$8:$8,"&lt;="&amp;JK$9,conditions!$9:$9,"&gt;="&amp;JK$9)&lt;$U$9,(1-conditions!$U$34)*SUMIFS(15:15,$9:$9,EOMONTH($U$9,11)+1-$U$9+JK$9-SUMIFS(conditions!$77:$77,conditions!$8:$8,"&lt;="&amp;JK$9,conditions!$9:$9,"&gt;="&amp;JK$9))*conditions!$U$76,0))</f>
        <v>0</v>
      </c>
      <c r="JL114" s="37">
        <f>IF(JL$9="",0,IF(JL$9-SUMIFS(conditions!$77:$77,conditions!$8:$8,"&lt;="&amp;JL$9,conditions!$9:$9,"&gt;="&amp;JL$9)&lt;$U$9,(1-conditions!$U$34)*SUMIFS(15:15,$9:$9,EOMONTH($U$9,11)+1-$U$9+JL$9-SUMIFS(conditions!$77:$77,conditions!$8:$8,"&lt;="&amp;JL$9,conditions!$9:$9,"&gt;="&amp;JL$9))*conditions!$U$76,0))</f>
        <v>0</v>
      </c>
      <c r="JM114" s="37">
        <f>IF(JM$9="",0,IF(JM$9-SUMIFS(conditions!$77:$77,conditions!$8:$8,"&lt;="&amp;JM$9,conditions!$9:$9,"&gt;="&amp;JM$9)&lt;$U$9,(1-conditions!$U$34)*SUMIFS(15:15,$9:$9,EOMONTH($U$9,11)+1-$U$9+JM$9-SUMIFS(conditions!$77:$77,conditions!$8:$8,"&lt;="&amp;JM$9,conditions!$9:$9,"&gt;="&amp;JM$9))*conditions!$U$76,0))</f>
        <v>0</v>
      </c>
      <c r="JN114" s="37">
        <f>IF(JN$9="",0,IF(JN$9-SUMIFS(conditions!$77:$77,conditions!$8:$8,"&lt;="&amp;JN$9,conditions!$9:$9,"&gt;="&amp;JN$9)&lt;$U$9,(1-conditions!$U$34)*SUMIFS(15:15,$9:$9,EOMONTH($U$9,11)+1-$U$9+JN$9-SUMIFS(conditions!$77:$77,conditions!$8:$8,"&lt;="&amp;JN$9,conditions!$9:$9,"&gt;="&amp;JN$9))*conditions!$U$76,0))</f>
        <v>0</v>
      </c>
      <c r="JO114" s="37">
        <f>IF(JO$9="",0,IF(JO$9-SUMIFS(conditions!$77:$77,conditions!$8:$8,"&lt;="&amp;JO$9,conditions!$9:$9,"&gt;="&amp;JO$9)&lt;$U$9,(1-conditions!$U$34)*SUMIFS(15:15,$9:$9,EOMONTH($U$9,11)+1-$U$9+JO$9-SUMIFS(conditions!$77:$77,conditions!$8:$8,"&lt;="&amp;JO$9,conditions!$9:$9,"&gt;="&amp;JO$9))*conditions!$U$76,0))</f>
        <v>0</v>
      </c>
      <c r="JP114" s="37">
        <f>IF(JP$9="",0,IF(JP$9-SUMIFS(conditions!$77:$77,conditions!$8:$8,"&lt;="&amp;JP$9,conditions!$9:$9,"&gt;="&amp;JP$9)&lt;$U$9,(1-conditions!$U$34)*SUMIFS(15:15,$9:$9,EOMONTH($U$9,11)+1-$U$9+JP$9-SUMIFS(conditions!$77:$77,conditions!$8:$8,"&lt;="&amp;JP$9,conditions!$9:$9,"&gt;="&amp;JP$9))*conditions!$U$76,0))</f>
        <v>0</v>
      </c>
      <c r="JQ114" s="37">
        <f>IF(JQ$9="",0,IF(JQ$9-SUMIFS(conditions!$77:$77,conditions!$8:$8,"&lt;="&amp;JQ$9,conditions!$9:$9,"&gt;="&amp;JQ$9)&lt;$U$9,(1-conditions!$U$34)*SUMIFS(15:15,$9:$9,EOMONTH($U$9,11)+1-$U$9+JQ$9-SUMIFS(conditions!$77:$77,conditions!$8:$8,"&lt;="&amp;JQ$9,conditions!$9:$9,"&gt;="&amp;JQ$9))*conditions!$U$76,0))</f>
        <v>0</v>
      </c>
      <c r="JR114" s="37">
        <f>IF(JR$9="",0,IF(JR$9-SUMIFS(conditions!$77:$77,conditions!$8:$8,"&lt;="&amp;JR$9,conditions!$9:$9,"&gt;="&amp;JR$9)&lt;$U$9,(1-conditions!$U$34)*SUMIFS(15:15,$9:$9,EOMONTH($U$9,11)+1-$U$9+JR$9-SUMIFS(conditions!$77:$77,conditions!$8:$8,"&lt;="&amp;JR$9,conditions!$9:$9,"&gt;="&amp;JR$9))*conditions!$U$76,0))</f>
        <v>0</v>
      </c>
      <c r="JS114" s="37">
        <f>IF(JS$9="",0,IF(JS$9-SUMIFS(conditions!$77:$77,conditions!$8:$8,"&lt;="&amp;JS$9,conditions!$9:$9,"&gt;="&amp;JS$9)&lt;$U$9,(1-conditions!$U$34)*SUMIFS(15:15,$9:$9,EOMONTH($U$9,11)+1-$U$9+JS$9-SUMIFS(conditions!$77:$77,conditions!$8:$8,"&lt;="&amp;JS$9,conditions!$9:$9,"&gt;="&amp;JS$9))*conditions!$U$76,0))</f>
        <v>0</v>
      </c>
      <c r="JT114" s="37">
        <f>IF(JT$9="",0,IF(JT$9-SUMIFS(conditions!$77:$77,conditions!$8:$8,"&lt;="&amp;JT$9,conditions!$9:$9,"&gt;="&amp;JT$9)&lt;$U$9,(1-conditions!$U$34)*SUMIFS(15:15,$9:$9,EOMONTH($U$9,11)+1-$U$9+JT$9-SUMIFS(conditions!$77:$77,conditions!$8:$8,"&lt;="&amp;JT$9,conditions!$9:$9,"&gt;="&amp;JT$9))*conditions!$U$76,0))</f>
        <v>0</v>
      </c>
      <c r="JU114" s="37">
        <f>IF(JU$9="",0,IF(JU$9-SUMIFS(conditions!$77:$77,conditions!$8:$8,"&lt;="&amp;JU$9,conditions!$9:$9,"&gt;="&amp;JU$9)&lt;$U$9,(1-conditions!$U$34)*SUMIFS(15:15,$9:$9,EOMONTH($U$9,11)+1-$U$9+JU$9-SUMIFS(conditions!$77:$77,conditions!$8:$8,"&lt;="&amp;JU$9,conditions!$9:$9,"&gt;="&amp;JU$9))*conditions!$U$76,0))</f>
        <v>0</v>
      </c>
      <c r="JV114" s="37">
        <f>IF(JV$9="",0,IF(JV$9-SUMIFS(conditions!$77:$77,conditions!$8:$8,"&lt;="&amp;JV$9,conditions!$9:$9,"&gt;="&amp;JV$9)&lt;$U$9,(1-conditions!$U$34)*SUMIFS(15:15,$9:$9,EOMONTH($U$9,11)+1-$U$9+JV$9-SUMIFS(conditions!$77:$77,conditions!$8:$8,"&lt;="&amp;JV$9,conditions!$9:$9,"&gt;="&amp;JV$9))*conditions!$U$76,0))</f>
        <v>0</v>
      </c>
      <c r="JW114" s="37">
        <f>IF(JW$9="",0,IF(JW$9-SUMIFS(conditions!$77:$77,conditions!$8:$8,"&lt;="&amp;JW$9,conditions!$9:$9,"&gt;="&amp;JW$9)&lt;$U$9,(1-conditions!$U$34)*SUMIFS(15:15,$9:$9,EOMONTH($U$9,11)+1-$U$9+JW$9-SUMIFS(conditions!$77:$77,conditions!$8:$8,"&lt;="&amp;JW$9,conditions!$9:$9,"&gt;="&amp;JW$9))*conditions!$U$76,0))</f>
        <v>0</v>
      </c>
      <c r="JX114" s="37">
        <f>IF(JX$9="",0,IF(JX$9-SUMIFS(conditions!$77:$77,conditions!$8:$8,"&lt;="&amp;JX$9,conditions!$9:$9,"&gt;="&amp;JX$9)&lt;$U$9,(1-conditions!$U$34)*SUMIFS(15:15,$9:$9,EOMONTH($U$9,11)+1-$U$9+JX$9-SUMIFS(conditions!$77:$77,conditions!$8:$8,"&lt;="&amp;JX$9,conditions!$9:$9,"&gt;="&amp;JX$9))*conditions!$U$76,0))</f>
        <v>0</v>
      </c>
      <c r="JY114" s="37">
        <f>IF(JY$9="",0,IF(JY$9-SUMIFS(conditions!$77:$77,conditions!$8:$8,"&lt;="&amp;JY$9,conditions!$9:$9,"&gt;="&amp;JY$9)&lt;$U$9,(1-conditions!$U$34)*SUMIFS(15:15,$9:$9,EOMONTH($U$9,11)+1-$U$9+JY$9-SUMIFS(conditions!$77:$77,conditions!$8:$8,"&lt;="&amp;JY$9,conditions!$9:$9,"&gt;="&amp;JY$9))*conditions!$U$76,0))</f>
        <v>0</v>
      </c>
      <c r="JZ114" s="37">
        <f>IF(JZ$9="",0,IF(JZ$9-SUMIFS(conditions!$77:$77,conditions!$8:$8,"&lt;="&amp;JZ$9,conditions!$9:$9,"&gt;="&amp;JZ$9)&lt;$U$9,(1-conditions!$U$34)*SUMIFS(15:15,$9:$9,EOMONTH($U$9,11)+1-$U$9+JZ$9-SUMIFS(conditions!$77:$77,conditions!$8:$8,"&lt;="&amp;JZ$9,conditions!$9:$9,"&gt;="&amp;JZ$9))*conditions!$U$76,0))</f>
        <v>0</v>
      </c>
      <c r="KA114" s="37">
        <f>IF(KA$9="",0,IF(KA$9-SUMIFS(conditions!$77:$77,conditions!$8:$8,"&lt;="&amp;KA$9,conditions!$9:$9,"&gt;="&amp;KA$9)&lt;$U$9,(1-conditions!$U$34)*SUMIFS(15:15,$9:$9,EOMONTH($U$9,11)+1-$U$9+KA$9-SUMIFS(conditions!$77:$77,conditions!$8:$8,"&lt;="&amp;KA$9,conditions!$9:$9,"&gt;="&amp;KA$9))*conditions!$U$76,0))</f>
        <v>0</v>
      </c>
      <c r="KB114" s="37">
        <f>IF(KB$9="",0,IF(KB$9-SUMIFS(conditions!$77:$77,conditions!$8:$8,"&lt;="&amp;KB$9,conditions!$9:$9,"&gt;="&amp;KB$9)&lt;$U$9,(1-conditions!$U$34)*SUMIFS(15:15,$9:$9,EOMONTH($U$9,11)+1-$U$9+KB$9-SUMIFS(conditions!$77:$77,conditions!$8:$8,"&lt;="&amp;KB$9,conditions!$9:$9,"&gt;="&amp;KB$9))*conditions!$U$76,0))</f>
        <v>0</v>
      </c>
      <c r="KC114" s="37">
        <f>IF(KC$9="",0,IF(KC$9-SUMIFS(conditions!$77:$77,conditions!$8:$8,"&lt;="&amp;KC$9,conditions!$9:$9,"&gt;="&amp;KC$9)&lt;$U$9,(1-conditions!$U$34)*SUMIFS(15:15,$9:$9,EOMONTH($U$9,11)+1-$U$9+KC$9-SUMIFS(conditions!$77:$77,conditions!$8:$8,"&lt;="&amp;KC$9,conditions!$9:$9,"&gt;="&amp;KC$9))*conditions!$U$76,0))</f>
        <v>0</v>
      </c>
      <c r="KD114" s="37">
        <f>IF(KD$9="",0,IF(KD$9-SUMIFS(conditions!$77:$77,conditions!$8:$8,"&lt;="&amp;KD$9,conditions!$9:$9,"&gt;="&amp;KD$9)&lt;$U$9,(1-conditions!$U$34)*SUMIFS(15:15,$9:$9,EOMONTH($U$9,11)+1-$U$9+KD$9-SUMIFS(conditions!$77:$77,conditions!$8:$8,"&lt;="&amp;KD$9,conditions!$9:$9,"&gt;="&amp;KD$9))*conditions!$U$76,0))</f>
        <v>0</v>
      </c>
      <c r="KE114" s="37">
        <f>IF(KE$9="",0,IF(KE$9-SUMIFS(conditions!$77:$77,conditions!$8:$8,"&lt;="&amp;KE$9,conditions!$9:$9,"&gt;="&amp;KE$9)&lt;$U$9,(1-conditions!$U$34)*SUMIFS(15:15,$9:$9,EOMONTH($U$9,11)+1-$U$9+KE$9-SUMIFS(conditions!$77:$77,conditions!$8:$8,"&lt;="&amp;KE$9,conditions!$9:$9,"&gt;="&amp;KE$9))*conditions!$U$76,0))</f>
        <v>0</v>
      </c>
      <c r="KF114" s="37">
        <f>IF(KF$9="",0,IF(KF$9-SUMIFS(conditions!$77:$77,conditions!$8:$8,"&lt;="&amp;KF$9,conditions!$9:$9,"&gt;="&amp;KF$9)&lt;$U$9,(1-conditions!$U$34)*SUMIFS(15:15,$9:$9,EOMONTH($U$9,11)+1-$U$9+KF$9-SUMIFS(conditions!$77:$77,conditions!$8:$8,"&lt;="&amp;KF$9,conditions!$9:$9,"&gt;="&amp;KF$9))*conditions!$U$76,0))</f>
        <v>0</v>
      </c>
      <c r="KG114" s="37">
        <f>IF(KG$9="",0,IF(KG$9-SUMIFS(conditions!$77:$77,conditions!$8:$8,"&lt;="&amp;KG$9,conditions!$9:$9,"&gt;="&amp;KG$9)&lt;$U$9,(1-conditions!$U$34)*SUMIFS(15:15,$9:$9,EOMONTH($U$9,11)+1-$U$9+KG$9-SUMIFS(conditions!$77:$77,conditions!$8:$8,"&lt;="&amp;KG$9,conditions!$9:$9,"&gt;="&amp;KG$9))*conditions!$U$76,0))</f>
        <v>0</v>
      </c>
      <c r="KH114" s="37">
        <f>IF(KH$9="",0,IF(KH$9-SUMIFS(conditions!$77:$77,conditions!$8:$8,"&lt;="&amp;KH$9,conditions!$9:$9,"&gt;="&amp;KH$9)&lt;$U$9,(1-conditions!$U$34)*SUMIFS(15:15,$9:$9,EOMONTH($U$9,11)+1-$U$9+KH$9-SUMIFS(conditions!$77:$77,conditions!$8:$8,"&lt;="&amp;KH$9,conditions!$9:$9,"&gt;="&amp;KH$9))*conditions!$U$76,0))</f>
        <v>0</v>
      </c>
      <c r="KI114" s="37">
        <f>IF(KI$9="",0,IF(KI$9-SUMIFS(conditions!$77:$77,conditions!$8:$8,"&lt;="&amp;KI$9,conditions!$9:$9,"&gt;="&amp;KI$9)&lt;$U$9,(1-conditions!$U$34)*SUMIFS(15:15,$9:$9,EOMONTH($U$9,11)+1-$U$9+KI$9-SUMIFS(conditions!$77:$77,conditions!$8:$8,"&lt;="&amp;KI$9,conditions!$9:$9,"&gt;="&amp;KI$9))*conditions!$U$76,0))</f>
        <v>0</v>
      </c>
      <c r="KJ114" s="37">
        <f>IF(KJ$9="",0,IF(KJ$9-SUMIFS(conditions!$77:$77,conditions!$8:$8,"&lt;="&amp;KJ$9,conditions!$9:$9,"&gt;="&amp;KJ$9)&lt;$U$9,(1-conditions!$U$34)*SUMIFS(15:15,$9:$9,EOMONTH($U$9,11)+1-$U$9+KJ$9-SUMIFS(conditions!$77:$77,conditions!$8:$8,"&lt;="&amp;KJ$9,conditions!$9:$9,"&gt;="&amp;KJ$9))*conditions!$U$76,0))</f>
        <v>0</v>
      </c>
      <c r="KK114" s="37">
        <f>IF(KK$9="",0,IF(KK$9-SUMIFS(conditions!$77:$77,conditions!$8:$8,"&lt;="&amp;KK$9,conditions!$9:$9,"&gt;="&amp;KK$9)&lt;$U$9,(1-conditions!$U$34)*SUMIFS(15:15,$9:$9,EOMONTH($U$9,11)+1-$U$9+KK$9-SUMIFS(conditions!$77:$77,conditions!$8:$8,"&lt;="&amp;KK$9,conditions!$9:$9,"&gt;="&amp;KK$9))*conditions!$U$76,0))</f>
        <v>0</v>
      </c>
      <c r="KL114" s="37">
        <f>IF(KL$9="",0,IF(KL$9-SUMIFS(conditions!$77:$77,conditions!$8:$8,"&lt;="&amp;KL$9,conditions!$9:$9,"&gt;="&amp;KL$9)&lt;$U$9,(1-conditions!$U$34)*SUMIFS(15:15,$9:$9,EOMONTH($U$9,11)+1-$U$9+KL$9-SUMIFS(conditions!$77:$77,conditions!$8:$8,"&lt;="&amp;KL$9,conditions!$9:$9,"&gt;="&amp;KL$9))*conditions!$U$76,0))</f>
        <v>0</v>
      </c>
      <c r="KM114" s="37">
        <f>IF(KM$9="",0,IF(KM$9-SUMIFS(conditions!$77:$77,conditions!$8:$8,"&lt;="&amp;KM$9,conditions!$9:$9,"&gt;="&amp;KM$9)&lt;$U$9,(1-conditions!$U$34)*SUMIFS(15:15,$9:$9,EOMONTH($U$9,11)+1-$U$9+KM$9-SUMIFS(conditions!$77:$77,conditions!$8:$8,"&lt;="&amp;KM$9,conditions!$9:$9,"&gt;="&amp;KM$9))*conditions!$U$76,0))</f>
        <v>0</v>
      </c>
      <c r="KN114" s="37">
        <f>IF(KN$9="",0,IF(KN$9-SUMIFS(conditions!$77:$77,conditions!$8:$8,"&lt;="&amp;KN$9,conditions!$9:$9,"&gt;="&amp;KN$9)&lt;$U$9,(1-conditions!$U$34)*SUMIFS(15:15,$9:$9,EOMONTH($U$9,11)+1-$U$9+KN$9-SUMIFS(conditions!$77:$77,conditions!$8:$8,"&lt;="&amp;KN$9,conditions!$9:$9,"&gt;="&amp;KN$9))*conditions!$U$76,0))</f>
        <v>0</v>
      </c>
      <c r="KO114" s="37">
        <f>IF(KO$9="",0,IF(KO$9-SUMIFS(conditions!$77:$77,conditions!$8:$8,"&lt;="&amp;KO$9,conditions!$9:$9,"&gt;="&amp;KO$9)&lt;$U$9,(1-conditions!$U$34)*SUMIFS(15:15,$9:$9,EOMONTH($U$9,11)+1-$U$9+KO$9-SUMIFS(conditions!$77:$77,conditions!$8:$8,"&lt;="&amp;KO$9,conditions!$9:$9,"&gt;="&amp;KO$9))*conditions!$U$76,0))</f>
        <v>0</v>
      </c>
      <c r="KP114" s="37">
        <f>IF(KP$9="",0,IF(KP$9-SUMIFS(conditions!$77:$77,conditions!$8:$8,"&lt;="&amp;KP$9,conditions!$9:$9,"&gt;="&amp;KP$9)&lt;$U$9,(1-conditions!$U$34)*SUMIFS(15:15,$9:$9,EOMONTH($U$9,11)+1-$U$9+KP$9-SUMIFS(conditions!$77:$77,conditions!$8:$8,"&lt;="&amp;KP$9,conditions!$9:$9,"&gt;="&amp;KP$9))*conditions!$U$76,0))</f>
        <v>0</v>
      </c>
      <c r="KQ114" s="37">
        <f>IF(KQ$9="",0,IF(KQ$9-SUMIFS(conditions!$77:$77,conditions!$8:$8,"&lt;="&amp;KQ$9,conditions!$9:$9,"&gt;="&amp;KQ$9)&lt;$U$9,(1-conditions!$U$34)*SUMIFS(15:15,$9:$9,EOMONTH($U$9,11)+1-$U$9+KQ$9-SUMIFS(conditions!$77:$77,conditions!$8:$8,"&lt;="&amp;KQ$9,conditions!$9:$9,"&gt;="&amp;KQ$9))*conditions!$U$76,0))</f>
        <v>0</v>
      </c>
      <c r="KR114" s="37">
        <f>IF(KR$9="",0,IF(KR$9-SUMIFS(conditions!$77:$77,conditions!$8:$8,"&lt;="&amp;KR$9,conditions!$9:$9,"&gt;="&amp;KR$9)&lt;$U$9,(1-conditions!$U$34)*SUMIFS(15:15,$9:$9,EOMONTH($U$9,11)+1-$U$9+KR$9-SUMIFS(conditions!$77:$77,conditions!$8:$8,"&lt;="&amp;KR$9,conditions!$9:$9,"&gt;="&amp;KR$9))*conditions!$U$76,0))</f>
        <v>0</v>
      </c>
      <c r="KS114" s="37">
        <f>IF(KS$9="",0,IF(KS$9-SUMIFS(conditions!$77:$77,conditions!$8:$8,"&lt;="&amp;KS$9,conditions!$9:$9,"&gt;="&amp;KS$9)&lt;$U$9,(1-conditions!$U$34)*SUMIFS(15:15,$9:$9,EOMONTH($U$9,11)+1-$U$9+KS$9-SUMIFS(conditions!$77:$77,conditions!$8:$8,"&lt;="&amp;KS$9,conditions!$9:$9,"&gt;="&amp;KS$9))*conditions!$U$76,0))</f>
        <v>0</v>
      </c>
      <c r="KT114" s="37">
        <f>IF(KT$9="",0,IF(KT$9-SUMIFS(conditions!$77:$77,conditions!$8:$8,"&lt;="&amp;KT$9,conditions!$9:$9,"&gt;="&amp;KT$9)&lt;$U$9,(1-conditions!$U$34)*SUMIFS(15:15,$9:$9,EOMONTH($U$9,11)+1-$U$9+KT$9-SUMIFS(conditions!$77:$77,conditions!$8:$8,"&lt;="&amp;KT$9,conditions!$9:$9,"&gt;="&amp;KT$9))*conditions!$U$76,0))</f>
        <v>0</v>
      </c>
      <c r="KU114" s="37">
        <f>IF(KU$9="",0,IF(KU$9-SUMIFS(conditions!$77:$77,conditions!$8:$8,"&lt;="&amp;KU$9,conditions!$9:$9,"&gt;="&amp;KU$9)&lt;$U$9,(1-conditions!$U$34)*SUMIFS(15:15,$9:$9,EOMONTH($U$9,11)+1-$U$9+KU$9-SUMIFS(conditions!$77:$77,conditions!$8:$8,"&lt;="&amp;KU$9,conditions!$9:$9,"&gt;="&amp;KU$9))*conditions!$U$76,0))</f>
        <v>0</v>
      </c>
      <c r="KV114" s="37">
        <f>IF(KV$9="",0,IF(KV$9-SUMIFS(conditions!$77:$77,conditions!$8:$8,"&lt;="&amp;KV$9,conditions!$9:$9,"&gt;="&amp;KV$9)&lt;$U$9,(1-conditions!$U$34)*SUMIFS(15:15,$9:$9,EOMONTH($U$9,11)+1-$U$9+KV$9-SUMIFS(conditions!$77:$77,conditions!$8:$8,"&lt;="&amp;KV$9,conditions!$9:$9,"&gt;="&amp;KV$9))*conditions!$U$76,0))</f>
        <v>0</v>
      </c>
      <c r="KW114" s="37">
        <f>IF(KW$9="",0,IF(KW$9-SUMIFS(conditions!$77:$77,conditions!$8:$8,"&lt;="&amp;KW$9,conditions!$9:$9,"&gt;="&amp;KW$9)&lt;$U$9,(1-conditions!$U$34)*SUMIFS(15:15,$9:$9,EOMONTH($U$9,11)+1-$U$9+KW$9-SUMIFS(conditions!$77:$77,conditions!$8:$8,"&lt;="&amp;KW$9,conditions!$9:$9,"&gt;="&amp;KW$9))*conditions!$U$76,0))</f>
        <v>0</v>
      </c>
      <c r="KX114" s="37">
        <f>IF(KX$9="",0,IF(KX$9-SUMIFS(conditions!$77:$77,conditions!$8:$8,"&lt;="&amp;KX$9,conditions!$9:$9,"&gt;="&amp;KX$9)&lt;$U$9,(1-conditions!$U$34)*SUMIFS(15:15,$9:$9,EOMONTH($U$9,11)+1-$U$9+KX$9-SUMIFS(conditions!$77:$77,conditions!$8:$8,"&lt;="&amp;KX$9,conditions!$9:$9,"&gt;="&amp;KX$9))*conditions!$U$76,0))</f>
        <v>0</v>
      </c>
      <c r="KY114" s="37">
        <f>IF(KY$9="",0,IF(KY$9-SUMIFS(conditions!$77:$77,conditions!$8:$8,"&lt;="&amp;KY$9,conditions!$9:$9,"&gt;="&amp;KY$9)&lt;$U$9,(1-conditions!$U$34)*SUMIFS(15:15,$9:$9,EOMONTH($U$9,11)+1-$U$9+KY$9-SUMIFS(conditions!$77:$77,conditions!$8:$8,"&lt;="&amp;KY$9,conditions!$9:$9,"&gt;="&amp;KY$9))*conditions!$U$76,0))</f>
        <v>0</v>
      </c>
      <c r="KZ114" s="37">
        <f>IF(KZ$9="",0,IF(KZ$9-SUMIFS(conditions!$77:$77,conditions!$8:$8,"&lt;="&amp;KZ$9,conditions!$9:$9,"&gt;="&amp;KZ$9)&lt;$U$9,(1-conditions!$U$34)*SUMIFS(15:15,$9:$9,EOMONTH($U$9,11)+1-$U$9+KZ$9-SUMIFS(conditions!$77:$77,conditions!$8:$8,"&lt;="&amp;KZ$9,conditions!$9:$9,"&gt;="&amp;KZ$9))*conditions!$U$76,0))</f>
        <v>0</v>
      </c>
      <c r="LA114" s="37">
        <f>IF(LA$9="",0,IF(LA$9-SUMIFS(conditions!$77:$77,conditions!$8:$8,"&lt;="&amp;LA$9,conditions!$9:$9,"&gt;="&amp;LA$9)&lt;$U$9,(1-conditions!$U$34)*SUMIFS(15:15,$9:$9,EOMONTH($U$9,11)+1-$U$9+LA$9-SUMIFS(conditions!$77:$77,conditions!$8:$8,"&lt;="&amp;LA$9,conditions!$9:$9,"&gt;="&amp;LA$9))*conditions!$U$76,0))</f>
        <v>0</v>
      </c>
      <c r="LB114" s="37">
        <f>IF(LB$9="",0,IF(LB$9-SUMIFS(conditions!$77:$77,conditions!$8:$8,"&lt;="&amp;LB$9,conditions!$9:$9,"&gt;="&amp;LB$9)&lt;$U$9,(1-conditions!$U$34)*SUMIFS(15:15,$9:$9,EOMONTH($U$9,11)+1-$U$9+LB$9-SUMIFS(conditions!$77:$77,conditions!$8:$8,"&lt;="&amp;LB$9,conditions!$9:$9,"&gt;="&amp;LB$9))*conditions!$U$76,0))</f>
        <v>0</v>
      </c>
      <c r="LC114" s="37">
        <f>IF(LC$9="",0,IF(LC$9-SUMIFS(conditions!$77:$77,conditions!$8:$8,"&lt;="&amp;LC$9,conditions!$9:$9,"&gt;="&amp;LC$9)&lt;$U$9,(1-conditions!$U$34)*SUMIFS(15:15,$9:$9,EOMONTH($U$9,11)+1-$U$9+LC$9-SUMIFS(conditions!$77:$77,conditions!$8:$8,"&lt;="&amp;LC$9,conditions!$9:$9,"&gt;="&amp;LC$9))*conditions!$U$76,0))</f>
        <v>0</v>
      </c>
      <c r="LD114" s="37">
        <f>IF(LD$9="",0,IF(LD$9-SUMIFS(conditions!$77:$77,conditions!$8:$8,"&lt;="&amp;LD$9,conditions!$9:$9,"&gt;="&amp;LD$9)&lt;$U$9,(1-conditions!$U$34)*SUMIFS(15:15,$9:$9,EOMONTH($U$9,11)+1-$U$9+LD$9-SUMIFS(conditions!$77:$77,conditions!$8:$8,"&lt;="&amp;LD$9,conditions!$9:$9,"&gt;="&amp;LD$9))*conditions!$U$76,0))</f>
        <v>0</v>
      </c>
      <c r="LE114" s="37">
        <f>IF(LE$9="",0,IF(LE$9-SUMIFS(conditions!$77:$77,conditions!$8:$8,"&lt;="&amp;LE$9,conditions!$9:$9,"&gt;="&amp;LE$9)&lt;$U$9,(1-conditions!$U$34)*SUMIFS(15:15,$9:$9,EOMONTH($U$9,11)+1-$U$9+LE$9-SUMIFS(conditions!$77:$77,conditions!$8:$8,"&lt;="&amp;LE$9,conditions!$9:$9,"&gt;="&amp;LE$9))*conditions!$U$76,0))</f>
        <v>0</v>
      </c>
      <c r="LF114" s="37">
        <f>IF(LF$9="",0,IF(LF$9-SUMIFS(conditions!$77:$77,conditions!$8:$8,"&lt;="&amp;LF$9,conditions!$9:$9,"&gt;="&amp;LF$9)&lt;$U$9,(1-conditions!$U$34)*SUMIFS(15:15,$9:$9,EOMONTH($U$9,11)+1-$U$9+LF$9-SUMIFS(conditions!$77:$77,conditions!$8:$8,"&lt;="&amp;LF$9,conditions!$9:$9,"&gt;="&amp;LF$9))*conditions!$U$76,0))</f>
        <v>0</v>
      </c>
      <c r="LG114" s="37">
        <f>IF(LG$9="",0,IF(LG$9-SUMIFS(conditions!$77:$77,conditions!$8:$8,"&lt;="&amp;LG$9,conditions!$9:$9,"&gt;="&amp;LG$9)&lt;$U$9,(1-conditions!$U$34)*SUMIFS(15:15,$9:$9,EOMONTH($U$9,11)+1-$U$9+LG$9-SUMIFS(conditions!$77:$77,conditions!$8:$8,"&lt;="&amp;LG$9,conditions!$9:$9,"&gt;="&amp;LG$9))*conditions!$U$76,0))</f>
        <v>0</v>
      </c>
      <c r="LH114" s="37">
        <f>IF(LH$9="",0,IF(LH$9-SUMIFS(conditions!$77:$77,conditions!$8:$8,"&lt;="&amp;LH$9,conditions!$9:$9,"&gt;="&amp;LH$9)&lt;$U$9,(1-conditions!$U$34)*SUMIFS(15:15,$9:$9,EOMONTH($U$9,11)+1-$U$9+LH$9-SUMIFS(conditions!$77:$77,conditions!$8:$8,"&lt;="&amp;LH$9,conditions!$9:$9,"&gt;="&amp;LH$9))*conditions!$U$76,0))</f>
        <v>0</v>
      </c>
      <c r="LI114" s="37">
        <f>IF(LI$9="",0,IF(LI$9-SUMIFS(conditions!$77:$77,conditions!$8:$8,"&lt;="&amp;LI$9,conditions!$9:$9,"&gt;="&amp;LI$9)&lt;$U$9,(1-conditions!$U$34)*SUMIFS(15:15,$9:$9,EOMONTH($U$9,11)+1-$U$9+LI$9-SUMIFS(conditions!$77:$77,conditions!$8:$8,"&lt;="&amp;LI$9,conditions!$9:$9,"&gt;="&amp;LI$9))*conditions!$U$76,0))</f>
        <v>0</v>
      </c>
      <c r="LJ114" s="37">
        <f>IF(LJ$9="",0,IF(LJ$9-SUMIFS(conditions!$77:$77,conditions!$8:$8,"&lt;="&amp;LJ$9,conditions!$9:$9,"&gt;="&amp;LJ$9)&lt;$U$9,(1-conditions!$U$34)*SUMIFS(15:15,$9:$9,EOMONTH($U$9,11)+1-$U$9+LJ$9-SUMIFS(conditions!$77:$77,conditions!$8:$8,"&lt;="&amp;LJ$9,conditions!$9:$9,"&gt;="&amp;LJ$9))*conditions!$U$76,0))</f>
        <v>0</v>
      </c>
      <c r="LK114" s="37">
        <f>IF(LK$9="",0,IF(LK$9-SUMIFS(conditions!$77:$77,conditions!$8:$8,"&lt;="&amp;LK$9,conditions!$9:$9,"&gt;="&amp;LK$9)&lt;$U$9,(1-conditions!$U$34)*SUMIFS(15:15,$9:$9,EOMONTH($U$9,11)+1-$U$9+LK$9-SUMIFS(conditions!$77:$77,conditions!$8:$8,"&lt;="&amp;LK$9,conditions!$9:$9,"&gt;="&amp;LK$9))*conditions!$U$76,0))</f>
        <v>0</v>
      </c>
      <c r="LL114" s="37">
        <f>IF(LL$9="",0,IF(LL$9-SUMIFS(conditions!$77:$77,conditions!$8:$8,"&lt;="&amp;LL$9,conditions!$9:$9,"&gt;="&amp;LL$9)&lt;$U$9,(1-conditions!$U$34)*SUMIFS(15:15,$9:$9,EOMONTH($U$9,11)+1-$U$9+LL$9-SUMIFS(conditions!$77:$77,conditions!$8:$8,"&lt;="&amp;LL$9,conditions!$9:$9,"&gt;="&amp;LL$9))*conditions!$U$76,0))</f>
        <v>0</v>
      </c>
      <c r="LM114" s="37">
        <f>IF(LM$9="",0,IF(LM$9-SUMIFS(conditions!$77:$77,conditions!$8:$8,"&lt;="&amp;LM$9,conditions!$9:$9,"&gt;="&amp;LM$9)&lt;$U$9,(1-conditions!$U$34)*SUMIFS(15:15,$9:$9,EOMONTH($U$9,11)+1-$U$9+LM$9-SUMIFS(conditions!$77:$77,conditions!$8:$8,"&lt;="&amp;LM$9,conditions!$9:$9,"&gt;="&amp;LM$9))*conditions!$U$76,0))</f>
        <v>0</v>
      </c>
      <c r="LN114" s="37">
        <f>IF(LN$9="",0,IF(LN$9-SUMIFS(conditions!$77:$77,conditions!$8:$8,"&lt;="&amp;LN$9,conditions!$9:$9,"&gt;="&amp;LN$9)&lt;$U$9,(1-conditions!$U$34)*SUMIFS(15:15,$9:$9,EOMONTH($U$9,11)+1-$U$9+LN$9-SUMIFS(conditions!$77:$77,conditions!$8:$8,"&lt;="&amp;LN$9,conditions!$9:$9,"&gt;="&amp;LN$9))*conditions!$U$76,0))</f>
        <v>0</v>
      </c>
      <c r="LO114" s="37">
        <f>IF(LO$9="",0,IF(LO$9-SUMIFS(conditions!$77:$77,conditions!$8:$8,"&lt;="&amp;LO$9,conditions!$9:$9,"&gt;="&amp;LO$9)&lt;$U$9,(1-conditions!$U$34)*SUMIFS(15:15,$9:$9,EOMONTH($U$9,11)+1-$U$9+LO$9-SUMIFS(conditions!$77:$77,conditions!$8:$8,"&lt;="&amp;LO$9,conditions!$9:$9,"&gt;="&amp;LO$9))*conditions!$U$76,0))</f>
        <v>0</v>
      </c>
      <c r="LP114" s="37">
        <f>IF(LP$9="",0,IF(LP$9-SUMIFS(conditions!$77:$77,conditions!$8:$8,"&lt;="&amp;LP$9,conditions!$9:$9,"&gt;="&amp;LP$9)&lt;$U$9,(1-conditions!$U$34)*SUMIFS(15:15,$9:$9,EOMONTH($U$9,11)+1-$U$9+LP$9-SUMIFS(conditions!$77:$77,conditions!$8:$8,"&lt;="&amp;LP$9,conditions!$9:$9,"&gt;="&amp;LP$9))*conditions!$U$76,0))</f>
        <v>0</v>
      </c>
      <c r="LQ114" s="37">
        <f>IF(LQ$9="",0,IF(LQ$9-SUMIFS(conditions!$77:$77,conditions!$8:$8,"&lt;="&amp;LQ$9,conditions!$9:$9,"&gt;="&amp;LQ$9)&lt;$U$9,(1-conditions!$U$34)*SUMIFS(15:15,$9:$9,EOMONTH($U$9,11)+1-$U$9+LQ$9-SUMIFS(conditions!$77:$77,conditions!$8:$8,"&lt;="&amp;LQ$9,conditions!$9:$9,"&gt;="&amp;LQ$9))*conditions!$U$76,0))</f>
        <v>0</v>
      </c>
      <c r="LR114" s="37">
        <f>IF(LR$9="",0,IF(LR$9-SUMIFS(conditions!$77:$77,conditions!$8:$8,"&lt;="&amp;LR$9,conditions!$9:$9,"&gt;="&amp;LR$9)&lt;$U$9,(1-conditions!$U$34)*SUMIFS(15:15,$9:$9,EOMONTH($U$9,11)+1-$U$9+LR$9-SUMIFS(conditions!$77:$77,conditions!$8:$8,"&lt;="&amp;LR$9,conditions!$9:$9,"&gt;="&amp;LR$9))*conditions!$U$76,0))</f>
        <v>0</v>
      </c>
      <c r="LS114" s="37">
        <f>IF(LS$9="",0,IF(LS$9-SUMIFS(conditions!$77:$77,conditions!$8:$8,"&lt;="&amp;LS$9,conditions!$9:$9,"&gt;="&amp;LS$9)&lt;$U$9,(1-conditions!$U$34)*SUMIFS(15:15,$9:$9,EOMONTH($U$9,11)+1-$U$9+LS$9-SUMIFS(conditions!$77:$77,conditions!$8:$8,"&lt;="&amp;LS$9,conditions!$9:$9,"&gt;="&amp;LS$9))*conditions!$U$76,0))</f>
        <v>0</v>
      </c>
      <c r="LT114" s="37">
        <f>IF(LT$9="",0,IF(LT$9-SUMIFS(conditions!$77:$77,conditions!$8:$8,"&lt;="&amp;LT$9,conditions!$9:$9,"&gt;="&amp;LT$9)&lt;$U$9,(1-conditions!$U$34)*SUMIFS(15:15,$9:$9,EOMONTH($U$9,11)+1-$U$9+LT$9-SUMIFS(conditions!$77:$77,conditions!$8:$8,"&lt;="&amp;LT$9,conditions!$9:$9,"&gt;="&amp;LT$9))*conditions!$U$76,0))</f>
        <v>0</v>
      </c>
      <c r="LU114" s="37">
        <f>IF(LU$9="",0,IF(LU$9-SUMIFS(conditions!$77:$77,conditions!$8:$8,"&lt;="&amp;LU$9,conditions!$9:$9,"&gt;="&amp;LU$9)&lt;$U$9,(1-conditions!$U$34)*SUMIFS(15:15,$9:$9,EOMONTH($U$9,11)+1-$U$9+LU$9-SUMIFS(conditions!$77:$77,conditions!$8:$8,"&lt;="&amp;LU$9,conditions!$9:$9,"&gt;="&amp;LU$9))*conditions!$U$76,0))</f>
        <v>0</v>
      </c>
      <c r="LV114" s="37">
        <f>IF(LV$9="",0,IF(LV$9-SUMIFS(conditions!$77:$77,conditions!$8:$8,"&lt;="&amp;LV$9,conditions!$9:$9,"&gt;="&amp;LV$9)&lt;$U$9,(1-conditions!$U$34)*SUMIFS(15:15,$9:$9,EOMONTH($U$9,11)+1-$U$9+LV$9-SUMIFS(conditions!$77:$77,conditions!$8:$8,"&lt;="&amp;LV$9,conditions!$9:$9,"&gt;="&amp;LV$9))*conditions!$U$76,0))</f>
        <v>0</v>
      </c>
      <c r="LW114" s="37">
        <f>IF(LW$9="",0,IF(LW$9-SUMIFS(conditions!$77:$77,conditions!$8:$8,"&lt;="&amp;LW$9,conditions!$9:$9,"&gt;="&amp;LW$9)&lt;$U$9,(1-conditions!$U$34)*SUMIFS(15:15,$9:$9,EOMONTH($U$9,11)+1-$U$9+LW$9-SUMIFS(conditions!$77:$77,conditions!$8:$8,"&lt;="&amp;LW$9,conditions!$9:$9,"&gt;="&amp;LW$9))*conditions!$U$76,0))</f>
        <v>0</v>
      </c>
      <c r="LX114" s="37">
        <f>IF(LX$9="",0,IF(LX$9-SUMIFS(conditions!$77:$77,conditions!$8:$8,"&lt;="&amp;LX$9,conditions!$9:$9,"&gt;="&amp;LX$9)&lt;$U$9,(1-conditions!$U$34)*SUMIFS(15:15,$9:$9,EOMONTH($U$9,11)+1-$U$9+LX$9-SUMIFS(conditions!$77:$77,conditions!$8:$8,"&lt;="&amp;LX$9,conditions!$9:$9,"&gt;="&amp;LX$9))*conditions!$U$76,0))</f>
        <v>0</v>
      </c>
      <c r="LY114" s="37">
        <f>IF(LY$9="",0,IF(LY$9-SUMIFS(conditions!$77:$77,conditions!$8:$8,"&lt;="&amp;LY$9,conditions!$9:$9,"&gt;="&amp;LY$9)&lt;$U$9,(1-conditions!$U$34)*SUMIFS(15:15,$9:$9,EOMONTH($U$9,11)+1-$U$9+LY$9-SUMIFS(conditions!$77:$77,conditions!$8:$8,"&lt;="&amp;LY$9,conditions!$9:$9,"&gt;="&amp;LY$9))*conditions!$U$76,0))</f>
        <v>0</v>
      </c>
      <c r="LZ114" s="37">
        <f>IF(LZ$9="",0,IF(LZ$9-SUMIFS(conditions!$77:$77,conditions!$8:$8,"&lt;="&amp;LZ$9,conditions!$9:$9,"&gt;="&amp;LZ$9)&lt;$U$9,(1-conditions!$U$34)*SUMIFS(15:15,$9:$9,EOMONTH($U$9,11)+1-$U$9+LZ$9-SUMIFS(conditions!$77:$77,conditions!$8:$8,"&lt;="&amp;LZ$9,conditions!$9:$9,"&gt;="&amp;LZ$9))*conditions!$U$76,0))</f>
        <v>0</v>
      </c>
      <c r="MA114" s="37">
        <f>IF(MA$9="",0,IF(MA$9-SUMIFS(conditions!$77:$77,conditions!$8:$8,"&lt;="&amp;MA$9,conditions!$9:$9,"&gt;="&amp;MA$9)&lt;$U$9,(1-conditions!$U$34)*SUMIFS(15:15,$9:$9,EOMONTH($U$9,11)+1-$U$9+MA$9-SUMIFS(conditions!$77:$77,conditions!$8:$8,"&lt;="&amp;MA$9,conditions!$9:$9,"&gt;="&amp;MA$9))*conditions!$U$76,0))</f>
        <v>0</v>
      </c>
      <c r="MB114" s="37">
        <f>IF(MB$9="",0,IF(MB$9-SUMIFS(conditions!$77:$77,conditions!$8:$8,"&lt;="&amp;MB$9,conditions!$9:$9,"&gt;="&amp;MB$9)&lt;$U$9,(1-conditions!$U$34)*SUMIFS(15:15,$9:$9,EOMONTH($U$9,11)+1-$U$9+MB$9-SUMIFS(conditions!$77:$77,conditions!$8:$8,"&lt;="&amp;MB$9,conditions!$9:$9,"&gt;="&amp;MB$9))*conditions!$U$76,0))</f>
        <v>0</v>
      </c>
      <c r="MC114" s="37">
        <f>IF(MC$9="",0,IF(MC$9-SUMIFS(conditions!$77:$77,conditions!$8:$8,"&lt;="&amp;MC$9,conditions!$9:$9,"&gt;="&amp;MC$9)&lt;$U$9,(1-conditions!$U$34)*SUMIFS(15:15,$9:$9,EOMONTH($U$9,11)+1-$U$9+MC$9-SUMIFS(conditions!$77:$77,conditions!$8:$8,"&lt;="&amp;MC$9,conditions!$9:$9,"&gt;="&amp;MC$9))*conditions!$U$76,0))</f>
        <v>0</v>
      </c>
      <c r="MD114" s="37">
        <f>IF(MD$9="",0,IF(MD$9-SUMIFS(conditions!$77:$77,conditions!$8:$8,"&lt;="&amp;MD$9,conditions!$9:$9,"&gt;="&amp;MD$9)&lt;$U$9,(1-conditions!$U$34)*SUMIFS(15:15,$9:$9,EOMONTH($U$9,11)+1-$U$9+MD$9-SUMIFS(conditions!$77:$77,conditions!$8:$8,"&lt;="&amp;MD$9,conditions!$9:$9,"&gt;="&amp;MD$9))*conditions!$U$76,0))</f>
        <v>0</v>
      </c>
      <c r="ME114" s="37">
        <f>IF(ME$9="",0,IF(ME$9-SUMIFS(conditions!$77:$77,conditions!$8:$8,"&lt;="&amp;ME$9,conditions!$9:$9,"&gt;="&amp;ME$9)&lt;$U$9,(1-conditions!$U$34)*SUMIFS(15:15,$9:$9,EOMONTH($U$9,11)+1-$U$9+ME$9-SUMIFS(conditions!$77:$77,conditions!$8:$8,"&lt;="&amp;ME$9,conditions!$9:$9,"&gt;="&amp;ME$9))*conditions!$U$76,0))</f>
        <v>0</v>
      </c>
      <c r="MF114" s="37">
        <f>IF(MF$9="",0,IF(MF$9-SUMIFS(conditions!$77:$77,conditions!$8:$8,"&lt;="&amp;MF$9,conditions!$9:$9,"&gt;="&amp;MF$9)&lt;$U$9,(1-conditions!$U$34)*SUMIFS(15:15,$9:$9,EOMONTH($U$9,11)+1-$U$9+MF$9-SUMIFS(conditions!$77:$77,conditions!$8:$8,"&lt;="&amp;MF$9,conditions!$9:$9,"&gt;="&amp;MF$9))*conditions!$U$76,0))</f>
        <v>0</v>
      </c>
      <c r="MG114" s="37">
        <f>IF(MG$9="",0,IF(MG$9-SUMIFS(conditions!$77:$77,conditions!$8:$8,"&lt;="&amp;MG$9,conditions!$9:$9,"&gt;="&amp;MG$9)&lt;$U$9,(1-conditions!$U$34)*SUMIFS(15:15,$9:$9,EOMONTH($U$9,11)+1-$U$9+MG$9-SUMIFS(conditions!$77:$77,conditions!$8:$8,"&lt;="&amp;MG$9,conditions!$9:$9,"&gt;="&amp;MG$9))*conditions!$U$76,0))</f>
        <v>0</v>
      </c>
      <c r="MH114" s="37">
        <f>IF(MH$9="",0,IF(MH$9-SUMIFS(conditions!$77:$77,conditions!$8:$8,"&lt;="&amp;MH$9,conditions!$9:$9,"&gt;="&amp;MH$9)&lt;$U$9,(1-conditions!$U$34)*SUMIFS(15:15,$9:$9,EOMONTH($U$9,11)+1-$U$9+MH$9-SUMIFS(conditions!$77:$77,conditions!$8:$8,"&lt;="&amp;MH$9,conditions!$9:$9,"&gt;="&amp;MH$9))*conditions!$U$76,0))</f>
        <v>0</v>
      </c>
      <c r="MI114" s="37">
        <f>IF(MI$9="",0,IF(MI$9-SUMIFS(conditions!$77:$77,conditions!$8:$8,"&lt;="&amp;MI$9,conditions!$9:$9,"&gt;="&amp;MI$9)&lt;$U$9,(1-conditions!$U$34)*SUMIFS(15:15,$9:$9,EOMONTH($U$9,11)+1-$U$9+MI$9-SUMIFS(conditions!$77:$77,conditions!$8:$8,"&lt;="&amp;MI$9,conditions!$9:$9,"&gt;="&amp;MI$9))*conditions!$U$76,0))</f>
        <v>0</v>
      </c>
      <c r="MJ114" s="37">
        <f>IF(MJ$9="",0,IF(MJ$9-SUMIFS(conditions!$77:$77,conditions!$8:$8,"&lt;="&amp;MJ$9,conditions!$9:$9,"&gt;="&amp;MJ$9)&lt;$U$9,(1-conditions!$U$34)*SUMIFS(15:15,$9:$9,EOMONTH($U$9,11)+1-$U$9+MJ$9-SUMIFS(conditions!$77:$77,conditions!$8:$8,"&lt;="&amp;MJ$9,conditions!$9:$9,"&gt;="&amp;MJ$9))*conditions!$U$76,0))</f>
        <v>0</v>
      </c>
      <c r="MK114" s="37">
        <f>IF(MK$9="",0,IF(MK$9-SUMIFS(conditions!$77:$77,conditions!$8:$8,"&lt;="&amp;MK$9,conditions!$9:$9,"&gt;="&amp;MK$9)&lt;$U$9,(1-conditions!$U$34)*SUMIFS(15:15,$9:$9,EOMONTH($U$9,11)+1-$U$9+MK$9-SUMIFS(conditions!$77:$77,conditions!$8:$8,"&lt;="&amp;MK$9,conditions!$9:$9,"&gt;="&amp;MK$9))*conditions!$U$76,0))</f>
        <v>0</v>
      </c>
      <c r="ML114" s="37">
        <f>IF(ML$9="",0,IF(ML$9-SUMIFS(conditions!$77:$77,conditions!$8:$8,"&lt;="&amp;ML$9,conditions!$9:$9,"&gt;="&amp;ML$9)&lt;$U$9,(1-conditions!$U$34)*SUMIFS(15:15,$9:$9,EOMONTH($U$9,11)+1-$U$9+ML$9-SUMIFS(conditions!$77:$77,conditions!$8:$8,"&lt;="&amp;ML$9,conditions!$9:$9,"&gt;="&amp;ML$9))*conditions!$U$76,0))</f>
        <v>0</v>
      </c>
      <c r="MM114" s="37">
        <f>IF(MM$9="",0,IF(MM$9-SUMIFS(conditions!$77:$77,conditions!$8:$8,"&lt;="&amp;MM$9,conditions!$9:$9,"&gt;="&amp;MM$9)&lt;$U$9,(1-conditions!$U$34)*SUMIFS(15:15,$9:$9,EOMONTH($U$9,11)+1-$U$9+MM$9-SUMIFS(conditions!$77:$77,conditions!$8:$8,"&lt;="&amp;MM$9,conditions!$9:$9,"&gt;="&amp;MM$9))*conditions!$U$76,0))</f>
        <v>0</v>
      </c>
      <c r="MN114" s="37">
        <f>IF(MN$9="",0,IF(MN$9-SUMIFS(conditions!$77:$77,conditions!$8:$8,"&lt;="&amp;MN$9,conditions!$9:$9,"&gt;="&amp;MN$9)&lt;$U$9,(1-conditions!$U$34)*SUMIFS(15:15,$9:$9,EOMONTH($U$9,11)+1-$U$9+MN$9-SUMIFS(conditions!$77:$77,conditions!$8:$8,"&lt;="&amp;MN$9,conditions!$9:$9,"&gt;="&amp;MN$9))*conditions!$U$76,0))</f>
        <v>0</v>
      </c>
      <c r="MO114" s="37">
        <f>IF(MO$9="",0,IF(MO$9-SUMIFS(conditions!$77:$77,conditions!$8:$8,"&lt;="&amp;MO$9,conditions!$9:$9,"&gt;="&amp;MO$9)&lt;$U$9,(1-conditions!$U$34)*SUMIFS(15:15,$9:$9,EOMONTH($U$9,11)+1-$U$9+MO$9-SUMIFS(conditions!$77:$77,conditions!$8:$8,"&lt;="&amp;MO$9,conditions!$9:$9,"&gt;="&amp;MO$9))*conditions!$U$76,0))</f>
        <v>0</v>
      </c>
      <c r="MP114" s="37">
        <f>IF(MP$9="",0,IF(MP$9-SUMIFS(conditions!$77:$77,conditions!$8:$8,"&lt;="&amp;MP$9,conditions!$9:$9,"&gt;="&amp;MP$9)&lt;$U$9,(1-conditions!$U$34)*SUMIFS(15:15,$9:$9,EOMONTH($U$9,11)+1-$U$9+MP$9-SUMIFS(conditions!$77:$77,conditions!$8:$8,"&lt;="&amp;MP$9,conditions!$9:$9,"&gt;="&amp;MP$9))*conditions!$U$76,0))</f>
        <v>0</v>
      </c>
      <c r="MQ114" s="37">
        <f>IF(MQ$9="",0,IF(MQ$9-SUMIFS(conditions!$77:$77,conditions!$8:$8,"&lt;="&amp;MQ$9,conditions!$9:$9,"&gt;="&amp;MQ$9)&lt;$U$9,(1-conditions!$U$34)*SUMIFS(15:15,$9:$9,EOMONTH($U$9,11)+1-$U$9+MQ$9-SUMIFS(conditions!$77:$77,conditions!$8:$8,"&lt;="&amp;MQ$9,conditions!$9:$9,"&gt;="&amp;MQ$9))*conditions!$U$76,0))</f>
        <v>0</v>
      </c>
      <c r="MR114" s="37">
        <f>IF(MR$9="",0,IF(MR$9-SUMIFS(conditions!$77:$77,conditions!$8:$8,"&lt;="&amp;MR$9,conditions!$9:$9,"&gt;="&amp;MR$9)&lt;$U$9,(1-conditions!$U$34)*SUMIFS(15:15,$9:$9,EOMONTH($U$9,11)+1-$U$9+MR$9-SUMIFS(conditions!$77:$77,conditions!$8:$8,"&lt;="&amp;MR$9,conditions!$9:$9,"&gt;="&amp;MR$9))*conditions!$U$76,0))</f>
        <v>0</v>
      </c>
      <c r="MS114" s="37">
        <f>IF(MS$9="",0,IF(MS$9-SUMIFS(conditions!$77:$77,conditions!$8:$8,"&lt;="&amp;MS$9,conditions!$9:$9,"&gt;="&amp;MS$9)&lt;$U$9,(1-conditions!$U$34)*SUMIFS(15:15,$9:$9,EOMONTH($U$9,11)+1-$U$9+MS$9-SUMIFS(conditions!$77:$77,conditions!$8:$8,"&lt;="&amp;MS$9,conditions!$9:$9,"&gt;="&amp;MS$9))*conditions!$U$76,0))</f>
        <v>0</v>
      </c>
      <c r="MT114" s="37">
        <f>IF(MT$9="",0,IF(MT$9-SUMIFS(conditions!$77:$77,conditions!$8:$8,"&lt;="&amp;MT$9,conditions!$9:$9,"&gt;="&amp;MT$9)&lt;$U$9,(1-conditions!$U$34)*SUMIFS(15:15,$9:$9,EOMONTH($U$9,11)+1-$U$9+MT$9-SUMIFS(conditions!$77:$77,conditions!$8:$8,"&lt;="&amp;MT$9,conditions!$9:$9,"&gt;="&amp;MT$9))*conditions!$U$76,0))</f>
        <v>0</v>
      </c>
      <c r="MU114" s="37">
        <f>IF(MU$9="",0,IF(MU$9-SUMIFS(conditions!$77:$77,conditions!$8:$8,"&lt;="&amp;MU$9,conditions!$9:$9,"&gt;="&amp;MU$9)&lt;$U$9,(1-conditions!$U$34)*SUMIFS(15:15,$9:$9,EOMONTH($U$9,11)+1-$U$9+MU$9-SUMIFS(conditions!$77:$77,conditions!$8:$8,"&lt;="&amp;MU$9,conditions!$9:$9,"&gt;="&amp;MU$9))*conditions!$U$76,0))</f>
        <v>0</v>
      </c>
      <c r="MV114" s="37">
        <f>IF(MV$9="",0,IF(MV$9-SUMIFS(conditions!$77:$77,conditions!$8:$8,"&lt;="&amp;MV$9,conditions!$9:$9,"&gt;="&amp;MV$9)&lt;$U$9,(1-conditions!$U$34)*SUMIFS(15:15,$9:$9,EOMONTH($U$9,11)+1-$U$9+MV$9-SUMIFS(conditions!$77:$77,conditions!$8:$8,"&lt;="&amp;MV$9,conditions!$9:$9,"&gt;="&amp;MV$9))*conditions!$U$76,0))</f>
        <v>0</v>
      </c>
      <c r="MW114" s="37">
        <f>IF(MW$9="",0,IF(MW$9-SUMIFS(conditions!$77:$77,conditions!$8:$8,"&lt;="&amp;MW$9,conditions!$9:$9,"&gt;="&amp;MW$9)&lt;$U$9,(1-conditions!$U$34)*SUMIFS(15:15,$9:$9,EOMONTH($U$9,11)+1-$U$9+MW$9-SUMIFS(conditions!$77:$77,conditions!$8:$8,"&lt;="&amp;MW$9,conditions!$9:$9,"&gt;="&amp;MW$9))*conditions!$U$76,0))</f>
        <v>0</v>
      </c>
      <c r="MX114" s="37">
        <f>IF(MX$9="",0,IF(MX$9-SUMIFS(conditions!$77:$77,conditions!$8:$8,"&lt;="&amp;MX$9,conditions!$9:$9,"&gt;="&amp;MX$9)&lt;$U$9,(1-conditions!$U$34)*SUMIFS(15:15,$9:$9,EOMONTH($U$9,11)+1-$U$9+MX$9-SUMIFS(conditions!$77:$77,conditions!$8:$8,"&lt;="&amp;MX$9,conditions!$9:$9,"&gt;="&amp;MX$9))*conditions!$U$76,0))</f>
        <v>0</v>
      </c>
      <c r="MY114" s="37">
        <f>IF(MY$9="",0,IF(MY$9-SUMIFS(conditions!$77:$77,conditions!$8:$8,"&lt;="&amp;MY$9,conditions!$9:$9,"&gt;="&amp;MY$9)&lt;$U$9,(1-conditions!$U$34)*SUMIFS(15:15,$9:$9,EOMONTH($U$9,11)+1-$U$9+MY$9-SUMIFS(conditions!$77:$77,conditions!$8:$8,"&lt;="&amp;MY$9,conditions!$9:$9,"&gt;="&amp;MY$9))*conditions!$U$76,0))</f>
        <v>0</v>
      </c>
      <c r="MZ114" s="37">
        <f>IF(MZ$9="",0,IF(MZ$9-SUMIFS(conditions!$77:$77,conditions!$8:$8,"&lt;="&amp;MZ$9,conditions!$9:$9,"&gt;="&amp;MZ$9)&lt;$U$9,(1-conditions!$U$34)*SUMIFS(15:15,$9:$9,EOMONTH($U$9,11)+1-$U$9+MZ$9-SUMIFS(conditions!$77:$77,conditions!$8:$8,"&lt;="&amp;MZ$9,conditions!$9:$9,"&gt;="&amp;MZ$9))*conditions!$U$76,0))</f>
        <v>0</v>
      </c>
      <c r="NA114" s="37">
        <f>IF(NA$9="",0,IF(NA$9-SUMIFS(conditions!$77:$77,conditions!$8:$8,"&lt;="&amp;NA$9,conditions!$9:$9,"&gt;="&amp;NA$9)&lt;$U$9,(1-conditions!$U$34)*SUMIFS(15:15,$9:$9,EOMONTH($U$9,11)+1-$U$9+NA$9-SUMIFS(conditions!$77:$77,conditions!$8:$8,"&lt;="&amp;NA$9,conditions!$9:$9,"&gt;="&amp;NA$9))*conditions!$U$76,0))</f>
        <v>0</v>
      </c>
      <c r="NB114" s="37">
        <f>IF(NB$9="",0,IF(NB$9-SUMIFS(conditions!$77:$77,conditions!$8:$8,"&lt;="&amp;NB$9,conditions!$9:$9,"&gt;="&amp;NB$9)&lt;$U$9,(1-conditions!$U$34)*SUMIFS(15:15,$9:$9,EOMONTH($U$9,11)+1-$U$9+NB$9-SUMIFS(conditions!$77:$77,conditions!$8:$8,"&lt;="&amp;NB$9,conditions!$9:$9,"&gt;="&amp;NB$9))*conditions!$U$76,0))</f>
        <v>0</v>
      </c>
      <c r="NC114" s="37">
        <f>IF(NC$9="",0,IF(NC$9-SUMIFS(conditions!$77:$77,conditions!$8:$8,"&lt;="&amp;NC$9,conditions!$9:$9,"&gt;="&amp;NC$9)&lt;$U$9,(1-conditions!$U$34)*SUMIFS(15:15,$9:$9,EOMONTH($U$9,11)+1-$U$9+NC$9-SUMIFS(conditions!$77:$77,conditions!$8:$8,"&lt;="&amp;NC$9,conditions!$9:$9,"&gt;="&amp;NC$9))*conditions!$U$76,0))</f>
        <v>0</v>
      </c>
      <c r="ND114" s="37">
        <f>IF(ND$9="",0,IF(ND$9-SUMIFS(conditions!$77:$77,conditions!$8:$8,"&lt;="&amp;ND$9,conditions!$9:$9,"&gt;="&amp;ND$9)&lt;$U$9,(1-conditions!$U$34)*SUMIFS(15:15,$9:$9,EOMONTH($U$9,11)+1-$U$9+ND$9-SUMIFS(conditions!$77:$77,conditions!$8:$8,"&lt;="&amp;ND$9,conditions!$9:$9,"&gt;="&amp;ND$9))*conditions!$U$76,0))</f>
        <v>0</v>
      </c>
      <c r="NE114" s="37">
        <f>IF(NE$9="",0,IF(NE$9-SUMIFS(conditions!$77:$77,conditions!$8:$8,"&lt;="&amp;NE$9,conditions!$9:$9,"&gt;="&amp;NE$9)&lt;$U$9,(1-conditions!$U$34)*SUMIFS(15:15,$9:$9,EOMONTH($U$9,11)+1-$U$9+NE$9-SUMIFS(conditions!$77:$77,conditions!$8:$8,"&lt;="&amp;NE$9,conditions!$9:$9,"&gt;="&amp;NE$9))*conditions!$U$76,0))</f>
        <v>0</v>
      </c>
      <c r="NF114" s="37">
        <f>IF(NF$9="",0,IF(NF$9-SUMIFS(conditions!$77:$77,conditions!$8:$8,"&lt;="&amp;NF$9,conditions!$9:$9,"&gt;="&amp;NF$9)&lt;$U$9,(1-conditions!$U$34)*SUMIFS(15:15,$9:$9,EOMONTH($U$9,11)+1-$U$9+NF$9-SUMIFS(conditions!$77:$77,conditions!$8:$8,"&lt;="&amp;NF$9,conditions!$9:$9,"&gt;="&amp;NF$9))*conditions!$U$76,0))</f>
        <v>0</v>
      </c>
      <c r="NG114" s="37">
        <f>IF(NG$9="",0,IF(NG$9-SUMIFS(conditions!$77:$77,conditions!$8:$8,"&lt;="&amp;NG$9,conditions!$9:$9,"&gt;="&amp;NG$9)&lt;$U$9,(1-conditions!$U$34)*SUMIFS(15:15,$9:$9,EOMONTH($U$9,11)+1-$U$9+NG$9-SUMIFS(conditions!$77:$77,conditions!$8:$8,"&lt;="&amp;NG$9,conditions!$9:$9,"&gt;="&amp;NG$9))*conditions!$U$76,0))</f>
        <v>0</v>
      </c>
      <c r="NH114" s="37">
        <f>IF(NH$9="",0,IF(NH$9-SUMIFS(conditions!$77:$77,conditions!$8:$8,"&lt;="&amp;NH$9,conditions!$9:$9,"&gt;="&amp;NH$9)&lt;$U$9,(1-conditions!$U$34)*SUMIFS(15:15,$9:$9,EOMONTH($U$9,11)+1-$U$9+NH$9-SUMIFS(conditions!$77:$77,conditions!$8:$8,"&lt;="&amp;NH$9,conditions!$9:$9,"&gt;="&amp;NH$9))*conditions!$U$76,0))</f>
        <v>0</v>
      </c>
      <c r="NI114" s="37">
        <f>IF(NI$9="",0,IF(NI$9-SUMIFS(conditions!$77:$77,conditions!$8:$8,"&lt;="&amp;NI$9,conditions!$9:$9,"&gt;="&amp;NI$9)&lt;$U$9,(1-conditions!$U$34)*SUMIFS(15:15,$9:$9,EOMONTH($U$9,11)+1-$U$9+NI$9-SUMIFS(conditions!$77:$77,conditions!$8:$8,"&lt;="&amp;NI$9,conditions!$9:$9,"&gt;="&amp;NI$9))*conditions!$U$76,0))</f>
        <v>0</v>
      </c>
      <c r="NJ114" s="37">
        <f>IF(NJ$9="",0,IF(NJ$9-SUMIFS(conditions!$77:$77,conditions!$8:$8,"&lt;="&amp;NJ$9,conditions!$9:$9,"&gt;="&amp;NJ$9)&lt;$U$9,(1-conditions!$U$34)*SUMIFS(15:15,$9:$9,EOMONTH($U$9,11)+1-$U$9+NJ$9-SUMIFS(conditions!$77:$77,conditions!$8:$8,"&lt;="&amp;NJ$9,conditions!$9:$9,"&gt;="&amp;NJ$9))*conditions!$U$76,0))</f>
        <v>0</v>
      </c>
      <c r="NK114" s="37">
        <f>IF(NK$9="",0,IF(NK$9-SUMIFS(conditions!$77:$77,conditions!$8:$8,"&lt;="&amp;NK$9,conditions!$9:$9,"&gt;="&amp;NK$9)&lt;$U$9,(1-conditions!$U$34)*SUMIFS(15:15,$9:$9,EOMONTH($U$9,11)+1-$U$9+NK$9-SUMIFS(conditions!$77:$77,conditions!$8:$8,"&lt;="&amp;NK$9,conditions!$9:$9,"&gt;="&amp;NK$9))*conditions!$U$76,0))</f>
        <v>0</v>
      </c>
      <c r="NL114" s="37">
        <f>IF(NL$9="",0,IF(NL$9-SUMIFS(conditions!$77:$77,conditions!$8:$8,"&lt;="&amp;NL$9,conditions!$9:$9,"&gt;="&amp;NL$9)&lt;$U$9,(1-conditions!$U$34)*SUMIFS(15:15,$9:$9,EOMONTH($U$9,11)+1-$U$9+NL$9-SUMIFS(conditions!$77:$77,conditions!$8:$8,"&lt;="&amp;NL$9,conditions!$9:$9,"&gt;="&amp;NL$9))*conditions!$U$76,0))</f>
        <v>0</v>
      </c>
      <c r="NM114" s="37">
        <f>IF(NM$9="",0,IF(NM$9-SUMIFS(conditions!$77:$77,conditions!$8:$8,"&lt;="&amp;NM$9,conditions!$9:$9,"&gt;="&amp;NM$9)&lt;$U$9,(1-conditions!$U$34)*SUMIFS(15:15,$9:$9,EOMONTH($U$9,11)+1-$U$9+NM$9-SUMIFS(conditions!$77:$77,conditions!$8:$8,"&lt;="&amp;NM$9,conditions!$9:$9,"&gt;="&amp;NM$9))*conditions!$U$76,0))</f>
        <v>0</v>
      </c>
      <c r="NN114" s="37">
        <f>IF(NN$9="",0,IF(NN$9-SUMIFS(conditions!$77:$77,conditions!$8:$8,"&lt;="&amp;NN$9,conditions!$9:$9,"&gt;="&amp;NN$9)&lt;$U$9,(1-conditions!$U$34)*SUMIFS(15:15,$9:$9,EOMONTH($U$9,11)+1-$U$9+NN$9-SUMIFS(conditions!$77:$77,conditions!$8:$8,"&lt;="&amp;NN$9,conditions!$9:$9,"&gt;="&amp;NN$9))*conditions!$U$76,0))</f>
        <v>0</v>
      </c>
      <c r="NO114" s="37">
        <f>IF(NO$9="",0,IF(NO$9-SUMIFS(conditions!$77:$77,conditions!$8:$8,"&lt;="&amp;NO$9,conditions!$9:$9,"&gt;="&amp;NO$9)&lt;$U$9,(1-conditions!$U$34)*SUMIFS(15:15,$9:$9,EOMONTH($U$9,11)+1-$U$9+NO$9-SUMIFS(conditions!$77:$77,conditions!$8:$8,"&lt;="&amp;NO$9,conditions!$9:$9,"&gt;="&amp;NO$9))*conditions!$U$76,0))</f>
        <v>0</v>
      </c>
      <c r="NP114" s="37">
        <f>IF(NP$9="",0,IF(NP$9-SUMIFS(conditions!$77:$77,conditions!$8:$8,"&lt;="&amp;NP$9,conditions!$9:$9,"&gt;="&amp;NP$9)&lt;$U$9,(1-conditions!$U$34)*SUMIFS(15:15,$9:$9,EOMONTH($U$9,11)+1-$U$9+NP$9-SUMIFS(conditions!$77:$77,conditions!$8:$8,"&lt;="&amp;NP$9,conditions!$9:$9,"&gt;="&amp;NP$9))*conditions!$U$76,0))</f>
        <v>0</v>
      </c>
      <c r="NQ114" s="37">
        <f>IF(NQ$9="",0,IF(NQ$9-SUMIFS(conditions!$77:$77,conditions!$8:$8,"&lt;="&amp;NQ$9,conditions!$9:$9,"&gt;="&amp;NQ$9)&lt;$U$9,(1-conditions!$U$34)*SUMIFS(15:15,$9:$9,EOMONTH($U$9,11)+1-$U$9+NQ$9-SUMIFS(conditions!$77:$77,conditions!$8:$8,"&lt;="&amp;NQ$9,conditions!$9:$9,"&gt;="&amp;NQ$9))*conditions!$U$76,0))</f>
        <v>0</v>
      </c>
      <c r="NR114" s="37">
        <f>IF(NR$9="",0,IF(NR$9-SUMIFS(conditions!$77:$77,conditions!$8:$8,"&lt;="&amp;NR$9,conditions!$9:$9,"&gt;="&amp;NR$9)&lt;$U$9,(1-conditions!$U$34)*SUMIFS(15:15,$9:$9,EOMONTH($U$9,11)+1-$U$9+NR$9-SUMIFS(conditions!$77:$77,conditions!$8:$8,"&lt;="&amp;NR$9,conditions!$9:$9,"&gt;="&amp;NR$9))*conditions!$U$76,0))</f>
        <v>0</v>
      </c>
      <c r="NS114" s="37">
        <f>IF(NS$9="",0,IF(NS$9-SUMIFS(conditions!$77:$77,conditions!$8:$8,"&lt;="&amp;NS$9,conditions!$9:$9,"&gt;="&amp;NS$9)&lt;$U$9,(1-conditions!$U$34)*SUMIFS(15:15,$9:$9,EOMONTH($U$9,11)+1-$U$9+NS$9-SUMIFS(conditions!$77:$77,conditions!$8:$8,"&lt;="&amp;NS$9,conditions!$9:$9,"&gt;="&amp;NS$9))*conditions!$U$76,0))</f>
        <v>0</v>
      </c>
      <c r="NT114" s="37">
        <f>IF(NT$9="",0,IF(NT$9-SUMIFS(conditions!$77:$77,conditions!$8:$8,"&lt;="&amp;NT$9,conditions!$9:$9,"&gt;="&amp;NT$9)&lt;$U$9,(1-conditions!$U$34)*SUMIFS(15:15,$9:$9,EOMONTH($U$9,11)+1-$U$9+NT$9-SUMIFS(conditions!$77:$77,conditions!$8:$8,"&lt;="&amp;NT$9,conditions!$9:$9,"&gt;="&amp;NT$9))*conditions!$U$76,0))</f>
        <v>0</v>
      </c>
      <c r="NU114" s="37">
        <f>IF(NU$9="",0,IF(NU$9-SUMIFS(conditions!$77:$77,conditions!$8:$8,"&lt;="&amp;NU$9,conditions!$9:$9,"&gt;="&amp;NU$9)&lt;$U$9,(1-conditions!$U$34)*SUMIFS(15:15,$9:$9,EOMONTH($U$9,11)+1-$U$9+NU$9-SUMIFS(conditions!$77:$77,conditions!$8:$8,"&lt;="&amp;NU$9,conditions!$9:$9,"&gt;="&amp;NU$9))*conditions!$U$76,0))</f>
        <v>0</v>
      </c>
      <c r="NV114" s="37">
        <f>IF(NV$9="",0,IF(NV$9-SUMIFS(conditions!$77:$77,conditions!$8:$8,"&lt;="&amp;NV$9,conditions!$9:$9,"&gt;="&amp;NV$9)&lt;$U$9,(1-conditions!$U$34)*SUMIFS(15:15,$9:$9,EOMONTH($U$9,11)+1-$U$9+NV$9-SUMIFS(conditions!$77:$77,conditions!$8:$8,"&lt;="&amp;NV$9,conditions!$9:$9,"&gt;="&amp;NV$9))*conditions!$U$76,0))</f>
        <v>0</v>
      </c>
    </row>
    <row r="115" spans="1:386" s="38" customFormat="1" ht="10.199999999999999" x14ac:dyDescent="0.2">
      <c r="A115" s="31"/>
      <c r="B115" s="31"/>
      <c r="C115" s="31"/>
      <c r="D115" s="31"/>
      <c r="E115" s="31"/>
      <c r="F115" s="31"/>
      <c r="G115" s="31" t="str">
        <f>G112</f>
        <v>деб. задолж-ть заказчиков по оплатам на нач. бюдж. года</v>
      </c>
      <c r="H115" s="31"/>
      <c r="I115" s="31"/>
      <c r="J115" s="31" t="str">
        <f>IF($G115="","",INDEX(KPI!$H$11:$H$121,SUMIFS(KPI!$E$11:$E$121,KPI!$F$11:$F$121,$G115)))</f>
        <v>тыс.руб.</v>
      </c>
      <c r="K115" s="31"/>
      <c r="L115" s="31"/>
      <c r="M115" s="31"/>
      <c r="N115" s="31" t="str">
        <f>structure!$G$12</f>
        <v>товарная категория 2</v>
      </c>
      <c r="O115" s="31"/>
      <c r="P115" s="31"/>
      <c r="Q115" s="31"/>
      <c r="R115" s="37">
        <f t="shared" si="133"/>
        <v>120.43471740299994</v>
      </c>
      <c r="S115" s="31"/>
      <c r="T115" s="31"/>
      <c r="U115" s="37">
        <f>IF(U$9="",0,IF(U$9-SUMIFS(conditions!$77:$77,conditions!$8:$8,"&lt;="&amp;U$9,conditions!$9:$9,"&gt;="&amp;U$9)&lt;$U$9,(1-conditions!$U$34)*SUMIFS(16:16,$9:$9,EOMONTH($U$9,11)+1-$U$9+U$9-SUMIFS(conditions!$77:$77,conditions!$8:$8,"&lt;="&amp;U$9,conditions!$9:$9,"&gt;="&amp;U$9))*conditions!$U$76,0))</f>
        <v>12.043471740299996</v>
      </c>
      <c r="V115" s="37">
        <f>IF(V$9="",0,IF(V$9-SUMIFS(conditions!$77:$77,conditions!$8:$8,"&lt;="&amp;V$9,conditions!$9:$9,"&gt;="&amp;V$9)&lt;$U$9,(1-conditions!$U$34)*SUMIFS(16:16,$9:$9,EOMONTH($U$9,11)+1-$U$9+V$9-SUMIFS(conditions!$77:$77,conditions!$8:$8,"&lt;="&amp;V$9,conditions!$9:$9,"&gt;="&amp;V$9))*conditions!$U$76,0))</f>
        <v>12.043471740299996</v>
      </c>
      <c r="W115" s="37">
        <f>IF(W$9="",0,IF(W$9-SUMIFS(conditions!$77:$77,conditions!$8:$8,"&lt;="&amp;W$9,conditions!$9:$9,"&gt;="&amp;W$9)&lt;$U$9,(1-conditions!$U$34)*SUMIFS(16:16,$9:$9,EOMONTH($U$9,11)+1-$U$9+W$9-SUMIFS(conditions!$77:$77,conditions!$8:$8,"&lt;="&amp;W$9,conditions!$9:$9,"&gt;="&amp;W$9))*conditions!$U$76,0))</f>
        <v>12.043471740299996</v>
      </c>
      <c r="X115" s="37">
        <f>IF(X$9="",0,IF(X$9-SUMIFS(conditions!$77:$77,conditions!$8:$8,"&lt;="&amp;X$9,conditions!$9:$9,"&gt;="&amp;X$9)&lt;$U$9,(1-conditions!$U$34)*SUMIFS(16:16,$9:$9,EOMONTH($U$9,11)+1-$U$9+X$9-SUMIFS(conditions!$77:$77,conditions!$8:$8,"&lt;="&amp;X$9,conditions!$9:$9,"&gt;="&amp;X$9))*conditions!$U$76,0))</f>
        <v>0</v>
      </c>
      <c r="Y115" s="37">
        <f>IF(Y$9="",0,IF(Y$9-SUMIFS(conditions!$77:$77,conditions!$8:$8,"&lt;="&amp;Y$9,conditions!$9:$9,"&gt;="&amp;Y$9)&lt;$U$9,(1-conditions!$U$34)*SUMIFS(16:16,$9:$9,EOMONTH($U$9,11)+1-$U$9+Y$9-SUMIFS(conditions!$77:$77,conditions!$8:$8,"&lt;="&amp;Y$9,conditions!$9:$9,"&gt;="&amp;Y$9))*conditions!$U$76,0))</f>
        <v>0</v>
      </c>
      <c r="Z115" s="37">
        <f>IF(Z$9="",0,IF(Z$9-SUMIFS(conditions!$77:$77,conditions!$8:$8,"&lt;="&amp;Z$9,conditions!$9:$9,"&gt;="&amp;Z$9)&lt;$U$9,(1-conditions!$U$34)*SUMIFS(16:16,$9:$9,EOMONTH($U$9,11)+1-$U$9+Z$9-SUMIFS(conditions!$77:$77,conditions!$8:$8,"&lt;="&amp;Z$9,conditions!$9:$9,"&gt;="&amp;Z$9))*conditions!$U$76,0))</f>
        <v>12.043471740299996</v>
      </c>
      <c r="AA115" s="37">
        <f>IF(AA$9="",0,IF(AA$9-SUMIFS(conditions!$77:$77,conditions!$8:$8,"&lt;="&amp;AA$9,conditions!$9:$9,"&gt;="&amp;AA$9)&lt;$U$9,(1-conditions!$U$34)*SUMIFS(16:16,$9:$9,EOMONTH($U$9,11)+1-$U$9+AA$9-SUMIFS(conditions!$77:$77,conditions!$8:$8,"&lt;="&amp;AA$9,conditions!$9:$9,"&gt;="&amp;AA$9))*conditions!$U$76,0))</f>
        <v>12.043471740299996</v>
      </c>
      <c r="AB115" s="37">
        <f>IF(AB$9="",0,IF(AB$9-SUMIFS(conditions!$77:$77,conditions!$8:$8,"&lt;="&amp;AB$9,conditions!$9:$9,"&gt;="&amp;AB$9)&lt;$U$9,(1-conditions!$U$34)*SUMIFS(16:16,$9:$9,EOMONTH($U$9,11)+1-$U$9+AB$9-SUMIFS(conditions!$77:$77,conditions!$8:$8,"&lt;="&amp;AB$9,conditions!$9:$9,"&gt;="&amp;AB$9))*conditions!$U$76,0))</f>
        <v>12.043471740299996</v>
      </c>
      <c r="AC115" s="37">
        <f>IF(AC$9="",0,IF(AC$9-SUMIFS(conditions!$77:$77,conditions!$8:$8,"&lt;="&amp;AC$9,conditions!$9:$9,"&gt;="&amp;AC$9)&lt;$U$9,(1-conditions!$U$34)*SUMIFS(16:16,$9:$9,EOMONTH($U$9,11)+1-$U$9+AC$9-SUMIFS(conditions!$77:$77,conditions!$8:$8,"&lt;="&amp;AC$9,conditions!$9:$9,"&gt;="&amp;AC$9))*conditions!$U$76,0))</f>
        <v>12.043471740299996</v>
      </c>
      <c r="AD115" s="37">
        <f>IF(AD$9="",0,IF(AD$9-SUMIFS(conditions!$77:$77,conditions!$8:$8,"&lt;="&amp;AD$9,conditions!$9:$9,"&gt;="&amp;AD$9)&lt;$U$9,(1-conditions!$U$34)*SUMIFS(16:16,$9:$9,EOMONTH($U$9,11)+1-$U$9+AD$9-SUMIFS(conditions!$77:$77,conditions!$8:$8,"&lt;="&amp;AD$9,conditions!$9:$9,"&gt;="&amp;AD$9))*conditions!$U$76,0))</f>
        <v>12.043471740299996</v>
      </c>
      <c r="AE115" s="37">
        <f>IF(AE$9="",0,IF(AE$9-SUMIFS(conditions!$77:$77,conditions!$8:$8,"&lt;="&amp;AE$9,conditions!$9:$9,"&gt;="&amp;AE$9)&lt;$U$9,(1-conditions!$U$34)*SUMIFS(16:16,$9:$9,EOMONTH($U$9,11)+1-$U$9+AE$9-SUMIFS(conditions!$77:$77,conditions!$8:$8,"&lt;="&amp;AE$9,conditions!$9:$9,"&gt;="&amp;AE$9))*conditions!$U$76,0))</f>
        <v>0</v>
      </c>
      <c r="AF115" s="37">
        <f>IF(AF$9="",0,IF(AF$9-SUMIFS(conditions!$77:$77,conditions!$8:$8,"&lt;="&amp;AF$9,conditions!$9:$9,"&gt;="&amp;AF$9)&lt;$U$9,(1-conditions!$U$34)*SUMIFS(16:16,$9:$9,EOMONTH($U$9,11)+1-$U$9+AF$9-SUMIFS(conditions!$77:$77,conditions!$8:$8,"&lt;="&amp;AF$9,conditions!$9:$9,"&gt;="&amp;AF$9))*conditions!$U$76,0))</f>
        <v>0</v>
      </c>
      <c r="AG115" s="37">
        <f>IF(AG$9="",0,IF(AG$9-SUMIFS(conditions!$77:$77,conditions!$8:$8,"&lt;="&amp;AG$9,conditions!$9:$9,"&gt;="&amp;AG$9)&lt;$U$9,(1-conditions!$U$34)*SUMIFS(16:16,$9:$9,EOMONTH($U$9,11)+1-$U$9+AG$9-SUMIFS(conditions!$77:$77,conditions!$8:$8,"&lt;="&amp;AG$9,conditions!$9:$9,"&gt;="&amp;AG$9))*conditions!$U$76,0))</f>
        <v>12.043471740299996</v>
      </c>
      <c r="AH115" s="37">
        <f>IF(AH$9="",0,IF(AH$9-SUMIFS(conditions!$77:$77,conditions!$8:$8,"&lt;="&amp;AH$9,conditions!$9:$9,"&gt;="&amp;AH$9)&lt;$U$9,(1-conditions!$U$34)*SUMIFS(16:16,$9:$9,EOMONTH($U$9,11)+1-$U$9+AH$9-SUMIFS(conditions!$77:$77,conditions!$8:$8,"&lt;="&amp;AH$9,conditions!$9:$9,"&gt;="&amp;AH$9))*conditions!$U$76,0))</f>
        <v>12.043471740299996</v>
      </c>
      <c r="AI115" s="37">
        <f>IF(AI$9="",0,IF(AI$9-SUMIFS(conditions!$77:$77,conditions!$8:$8,"&lt;="&amp;AI$9,conditions!$9:$9,"&gt;="&amp;AI$9)&lt;$U$9,(1-conditions!$U$34)*SUMIFS(16:16,$9:$9,EOMONTH($U$9,11)+1-$U$9+AI$9-SUMIFS(conditions!$77:$77,conditions!$8:$8,"&lt;="&amp;AI$9,conditions!$9:$9,"&gt;="&amp;AI$9))*conditions!$U$76,0))</f>
        <v>0</v>
      </c>
      <c r="AJ115" s="37">
        <f>IF(AJ$9="",0,IF(AJ$9-SUMIFS(conditions!$77:$77,conditions!$8:$8,"&lt;="&amp;AJ$9,conditions!$9:$9,"&gt;="&amp;AJ$9)&lt;$U$9,(1-conditions!$U$34)*SUMIFS(16:16,$9:$9,EOMONTH($U$9,11)+1-$U$9+AJ$9-SUMIFS(conditions!$77:$77,conditions!$8:$8,"&lt;="&amp;AJ$9,conditions!$9:$9,"&gt;="&amp;AJ$9))*conditions!$U$76,0))</f>
        <v>0</v>
      </c>
      <c r="AK115" s="37">
        <f>IF(AK$9="",0,IF(AK$9-SUMIFS(conditions!$77:$77,conditions!$8:$8,"&lt;="&amp;AK$9,conditions!$9:$9,"&gt;="&amp;AK$9)&lt;$U$9,(1-conditions!$U$34)*SUMIFS(16:16,$9:$9,EOMONTH($U$9,11)+1-$U$9+AK$9-SUMIFS(conditions!$77:$77,conditions!$8:$8,"&lt;="&amp;AK$9,conditions!$9:$9,"&gt;="&amp;AK$9))*conditions!$U$76,0))</f>
        <v>0</v>
      </c>
      <c r="AL115" s="37">
        <f>IF(AL$9="",0,IF(AL$9-SUMIFS(conditions!$77:$77,conditions!$8:$8,"&lt;="&amp;AL$9,conditions!$9:$9,"&gt;="&amp;AL$9)&lt;$U$9,(1-conditions!$U$34)*SUMIFS(16:16,$9:$9,EOMONTH($U$9,11)+1-$U$9+AL$9-SUMIFS(conditions!$77:$77,conditions!$8:$8,"&lt;="&amp;AL$9,conditions!$9:$9,"&gt;="&amp;AL$9))*conditions!$U$76,0))</f>
        <v>0</v>
      </c>
      <c r="AM115" s="37">
        <f>IF(AM$9="",0,IF(AM$9-SUMIFS(conditions!$77:$77,conditions!$8:$8,"&lt;="&amp;AM$9,conditions!$9:$9,"&gt;="&amp;AM$9)&lt;$U$9,(1-conditions!$U$34)*SUMIFS(16:16,$9:$9,EOMONTH($U$9,11)+1-$U$9+AM$9-SUMIFS(conditions!$77:$77,conditions!$8:$8,"&lt;="&amp;AM$9,conditions!$9:$9,"&gt;="&amp;AM$9))*conditions!$U$76,0))</f>
        <v>0</v>
      </c>
      <c r="AN115" s="37">
        <f>IF(AN$9="",0,IF(AN$9-SUMIFS(conditions!$77:$77,conditions!$8:$8,"&lt;="&amp;AN$9,conditions!$9:$9,"&gt;="&amp;AN$9)&lt;$U$9,(1-conditions!$U$34)*SUMIFS(16:16,$9:$9,EOMONTH($U$9,11)+1-$U$9+AN$9-SUMIFS(conditions!$77:$77,conditions!$8:$8,"&lt;="&amp;AN$9,conditions!$9:$9,"&gt;="&amp;AN$9))*conditions!$U$76,0))</f>
        <v>0</v>
      </c>
      <c r="AO115" s="37">
        <f>IF(AO$9="",0,IF(AO$9-SUMIFS(conditions!$77:$77,conditions!$8:$8,"&lt;="&amp;AO$9,conditions!$9:$9,"&gt;="&amp;AO$9)&lt;$U$9,(1-conditions!$U$34)*SUMIFS(16:16,$9:$9,EOMONTH($U$9,11)+1-$U$9+AO$9-SUMIFS(conditions!$77:$77,conditions!$8:$8,"&lt;="&amp;AO$9,conditions!$9:$9,"&gt;="&amp;AO$9))*conditions!$U$76,0))</f>
        <v>0</v>
      </c>
      <c r="AP115" s="37">
        <f>IF(AP$9="",0,IF(AP$9-SUMIFS(conditions!$77:$77,conditions!$8:$8,"&lt;="&amp;AP$9,conditions!$9:$9,"&gt;="&amp;AP$9)&lt;$U$9,(1-conditions!$U$34)*SUMIFS(16:16,$9:$9,EOMONTH($U$9,11)+1-$U$9+AP$9-SUMIFS(conditions!$77:$77,conditions!$8:$8,"&lt;="&amp;AP$9,conditions!$9:$9,"&gt;="&amp;AP$9))*conditions!$U$76,0))</f>
        <v>0</v>
      </c>
      <c r="AQ115" s="37">
        <f>IF(AQ$9="",0,IF(AQ$9-SUMIFS(conditions!$77:$77,conditions!$8:$8,"&lt;="&amp;AQ$9,conditions!$9:$9,"&gt;="&amp;AQ$9)&lt;$U$9,(1-conditions!$U$34)*SUMIFS(16:16,$9:$9,EOMONTH($U$9,11)+1-$U$9+AQ$9-SUMIFS(conditions!$77:$77,conditions!$8:$8,"&lt;="&amp;AQ$9,conditions!$9:$9,"&gt;="&amp;AQ$9))*conditions!$U$76,0))</f>
        <v>0</v>
      </c>
      <c r="AR115" s="37">
        <f>IF(AR$9="",0,IF(AR$9-SUMIFS(conditions!$77:$77,conditions!$8:$8,"&lt;="&amp;AR$9,conditions!$9:$9,"&gt;="&amp;AR$9)&lt;$U$9,(1-conditions!$U$34)*SUMIFS(16:16,$9:$9,EOMONTH($U$9,11)+1-$U$9+AR$9-SUMIFS(conditions!$77:$77,conditions!$8:$8,"&lt;="&amp;AR$9,conditions!$9:$9,"&gt;="&amp;AR$9))*conditions!$U$76,0))</f>
        <v>0</v>
      </c>
      <c r="AS115" s="37">
        <f>IF(AS$9="",0,IF(AS$9-SUMIFS(conditions!$77:$77,conditions!$8:$8,"&lt;="&amp;AS$9,conditions!$9:$9,"&gt;="&amp;AS$9)&lt;$U$9,(1-conditions!$U$34)*SUMIFS(16:16,$9:$9,EOMONTH($U$9,11)+1-$U$9+AS$9-SUMIFS(conditions!$77:$77,conditions!$8:$8,"&lt;="&amp;AS$9,conditions!$9:$9,"&gt;="&amp;AS$9))*conditions!$U$76,0))</f>
        <v>0</v>
      </c>
      <c r="AT115" s="37">
        <f>IF(AT$9="",0,IF(AT$9-SUMIFS(conditions!$77:$77,conditions!$8:$8,"&lt;="&amp;AT$9,conditions!$9:$9,"&gt;="&amp;AT$9)&lt;$U$9,(1-conditions!$U$34)*SUMIFS(16:16,$9:$9,EOMONTH($U$9,11)+1-$U$9+AT$9-SUMIFS(conditions!$77:$77,conditions!$8:$8,"&lt;="&amp;AT$9,conditions!$9:$9,"&gt;="&amp;AT$9))*conditions!$U$76,0))</f>
        <v>0</v>
      </c>
      <c r="AU115" s="37">
        <f>IF(AU$9="",0,IF(AU$9-SUMIFS(conditions!$77:$77,conditions!$8:$8,"&lt;="&amp;AU$9,conditions!$9:$9,"&gt;="&amp;AU$9)&lt;$U$9,(1-conditions!$U$34)*SUMIFS(16:16,$9:$9,EOMONTH($U$9,11)+1-$U$9+AU$9-SUMIFS(conditions!$77:$77,conditions!$8:$8,"&lt;="&amp;AU$9,conditions!$9:$9,"&gt;="&amp;AU$9))*conditions!$U$76,0))</f>
        <v>0</v>
      </c>
      <c r="AV115" s="37">
        <f>IF(AV$9="",0,IF(AV$9-SUMIFS(conditions!$77:$77,conditions!$8:$8,"&lt;="&amp;AV$9,conditions!$9:$9,"&gt;="&amp;AV$9)&lt;$U$9,(1-conditions!$U$34)*SUMIFS(16:16,$9:$9,EOMONTH($U$9,11)+1-$U$9+AV$9-SUMIFS(conditions!$77:$77,conditions!$8:$8,"&lt;="&amp;AV$9,conditions!$9:$9,"&gt;="&amp;AV$9))*conditions!$U$76,0))</f>
        <v>0</v>
      </c>
      <c r="AW115" s="37">
        <f>IF(AW$9="",0,IF(AW$9-SUMIFS(conditions!$77:$77,conditions!$8:$8,"&lt;="&amp;AW$9,conditions!$9:$9,"&gt;="&amp;AW$9)&lt;$U$9,(1-conditions!$U$34)*SUMIFS(16:16,$9:$9,EOMONTH($U$9,11)+1-$U$9+AW$9-SUMIFS(conditions!$77:$77,conditions!$8:$8,"&lt;="&amp;AW$9,conditions!$9:$9,"&gt;="&amp;AW$9))*conditions!$U$76,0))</f>
        <v>0</v>
      </c>
      <c r="AX115" s="37">
        <f>IF(AX$9="",0,IF(AX$9-SUMIFS(conditions!$77:$77,conditions!$8:$8,"&lt;="&amp;AX$9,conditions!$9:$9,"&gt;="&amp;AX$9)&lt;$U$9,(1-conditions!$U$34)*SUMIFS(16:16,$9:$9,EOMONTH($U$9,11)+1-$U$9+AX$9-SUMIFS(conditions!$77:$77,conditions!$8:$8,"&lt;="&amp;AX$9,conditions!$9:$9,"&gt;="&amp;AX$9))*conditions!$U$76,0))</f>
        <v>0</v>
      </c>
      <c r="AY115" s="37">
        <f>IF(AY$9="",0,IF(AY$9-SUMIFS(conditions!$77:$77,conditions!$8:$8,"&lt;="&amp;AY$9,conditions!$9:$9,"&gt;="&amp;AY$9)&lt;$U$9,(1-conditions!$U$34)*SUMIFS(16:16,$9:$9,EOMONTH($U$9,11)+1-$U$9+AY$9-SUMIFS(conditions!$77:$77,conditions!$8:$8,"&lt;="&amp;AY$9,conditions!$9:$9,"&gt;="&amp;AY$9))*conditions!$U$76,0))</f>
        <v>0</v>
      </c>
      <c r="AZ115" s="37">
        <f>IF(AZ$9="",0,IF(AZ$9-SUMIFS(conditions!$77:$77,conditions!$8:$8,"&lt;="&amp;AZ$9,conditions!$9:$9,"&gt;="&amp;AZ$9)&lt;$U$9,(1-conditions!$U$34)*SUMIFS(16:16,$9:$9,EOMONTH($U$9,11)+1-$U$9+AZ$9-SUMIFS(conditions!$77:$77,conditions!$8:$8,"&lt;="&amp;AZ$9,conditions!$9:$9,"&gt;="&amp;AZ$9))*conditions!$U$76,0))</f>
        <v>0</v>
      </c>
      <c r="BA115" s="37">
        <f>IF(BA$9="",0,IF(BA$9-SUMIFS(conditions!$77:$77,conditions!$8:$8,"&lt;="&amp;BA$9,conditions!$9:$9,"&gt;="&amp;BA$9)&lt;$U$9,(1-conditions!$U$34)*SUMIFS(16:16,$9:$9,EOMONTH($U$9,11)+1-$U$9+BA$9-SUMIFS(conditions!$77:$77,conditions!$8:$8,"&lt;="&amp;BA$9,conditions!$9:$9,"&gt;="&amp;BA$9))*conditions!$U$76,0))</f>
        <v>0</v>
      </c>
      <c r="BB115" s="37">
        <f>IF(BB$9="",0,IF(BB$9-SUMIFS(conditions!$77:$77,conditions!$8:$8,"&lt;="&amp;BB$9,conditions!$9:$9,"&gt;="&amp;BB$9)&lt;$U$9,(1-conditions!$U$34)*SUMIFS(16:16,$9:$9,EOMONTH($U$9,11)+1-$U$9+BB$9-SUMIFS(conditions!$77:$77,conditions!$8:$8,"&lt;="&amp;BB$9,conditions!$9:$9,"&gt;="&amp;BB$9))*conditions!$U$76,0))</f>
        <v>0</v>
      </c>
      <c r="BC115" s="37">
        <f>IF(BC$9="",0,IF(BC$9-SUMIFS(conditions!$77:$77,conditions!$8:$8,"&lt;="&amp;BC$9,conditions!$9:$9,"&gt;="&amp;BC$9)&lt;$U$9,(1-conditions!$U$34)*SUMIFS(16:16,$9:$9,EOMONTH($U$9,11)+1-$U$9+BC$9-SUMIFS(conditions!$77:$77,conditions!$8:$8,"&lt;="&amp;BC$9,conditions!$9:$9,"&gt;="&amp;BC$9))*conditions!$U$76,0))</f>
        <v>0</v>
      </c>
      <c r="BD115" s="37">
        <f>IF(BD$9="",0,IF(BD$9-SUMIFS(conditions!$77:$77,conditions!$8:$8,"&lt;="&amp;BD$9,conditions!$9:$9,"&gt;="&amp;BD$9)&lt;$U$9,(1-conditions!$U$34)*SUMIFS(16:16,$9:$9,EOMONTH($U$9,11)+1-$U$9+BD$9-SUMIFS(conditions!$77:$77,conditions!$8:$8,"&lt;="&amp;BD$9,conditions!$9:$9,"&gt;="&amp;BD$9))*conditions!$U$76,0))</f>
        <v>0</v>
      </c>
      <c r="BE115" s="37">
        <f>IF(BE$9="",0,IF(BE$9-SUMIFS(conditions!$77:$77,conditions!$8:$8,"&lt;="&amp;BE$9,conditions!$9:$9,"&gt;="&amp;BE$9)&lt;$U$9,(1-conditions!$U$34)*SUMIFS(16:16,$9:$9,EOMONTH($U$9,11)+1-$U$9+BE$9-SUMIFS(conditions!$77:$77,conditions!$8:$8,"&lt;="&amp;BE$9,conditions!$9:$9,"&gt;="&amp;BE$9))*conditions!$U$76,0))</f>
        <v>0</v>
      </c>
      <c r="BF115" s="37">
        <f>IF(BF$9="",0,IF(BF$9-SUMIFS(conditions!$77:$77,conditions!$8:$8,"&lt;="&amp;BF$9,conditions!$9:$9,"&gt;="&amp;BF$9)&lt;$U$9,(1-conditions!$U$34)*SUMIFS(16:16,$9:$9,EOMONTH($U$9,11)+1-$U$9+BF$9-SUMIFS(conditions!$77:$77,conditions!$8:$8,"&lt;="&amp;BF$9,conditions!$9:$9,"&gt;="&amp;BF$9))*conditions!$U$76,0))</f>
        <v>0</v>
      </c>
      <c r="BG115" s="37">
        <f>IF(BG$9="",0,IF(BG$9-SUMIFS(conditions!$77:$77,conditions!$8:$8,"&lt;="&amp;BG$9,conditions!$9:$9,"&gt;="&amp;BG$9)&lt;$U$9,(1-conditions!$U$34)*SUMIFS(16:16,$9:$9,EOMONTH($U$9,11)+1-$U$9+BG$9-SUMIFS(conditions!$77:$77,conditions!$8:$8,"&lt;="&amp;BG$9,conditions!$9:$9,"&gt;="&amp;BG$9))*conditions!$U$76,0))</f>
        <v>0</v>
      </c>
      <c r="BH115" s="37">
        <f>IF(BH$9="",0,IF(BH$9-SUMIFS(conditions!$77:$77,conditions!$8:$8,"&lt;="&amp;BH$9,conditions!$9:$9,"&gt;="&amp;BH$9)&lt;$U$9,(1-conditions!$U$34)*SUMIFS(16:16,$9:$9,EOMONTH($U$9,11)+1-$U$9+BH$9-SUMIFS(conditions!$77:$77,conditions!$8:$8,"&lt;="&amp;BH$9,conditions!$9:$9,"&gt;="&amp;BH$9))*conditions!$U$76,0))</f>
        <v>0</v>
      </c>
      <c r="BI115" s="37">
        <f>IF(BI$9="",0,IF(BI$9-SUMIFS(conditions!$77:$77,conditions!$8:$8,"&lt;="&amp;BI$9,conditions!$9:$9,"&gt;="&amp;BI$9)&lt;$U$9,(1-conditions!$U$34)*SUMIFS(16:16,$9:$9,EOMONTH($U$9,11)+1-$U$9+BI$9-SUMIFS(conditions!$77:$77,conditions!$8:$8,"&lt;="&amp;BI$9,conditions!$9:$9,"&gt;="&amp;BI$9))*conditions!$U$76,0))</f>
        <v>0</v>
      </c>
      <c r="BJ115" s="37">
        <f>IF(BJ$9="",0,IF(BJ$9-SUMIFS(conditions!$77:$77,conditions!$8:$8,"&lt;="&amp;BJ$9,conditions!$9:$9,"&gt;="&amp;BJ$9)&lt;$U$9,(1-conditions!$U$34)*SUMIFS(16:16,$9:$9,EOMONTH($U$9,11)+1-$U$9+BJ$9-SUMIFS(conditions!$77:$77,conditions!$8:$8,"&lt;="&amp;BJ$9,conditions!$9:$9,"&gt;="&amp;BJ$9))*conditions!$U$76,0))</f>
        <v>0</v>
      </c>
      <c r="BK115" s="37">
        <f>IF(BK$9="",0,IF(BK$9-SUMIFS(conditions!$77:$77,conditions!$8:$8,"&lt;="&amp;BK$9,conditions!$9:$9,"&gt;="&amp;BK$9)&lt;$U$9,(1-conditions!$U$34)*SUMIFS(16:16,$9:$9,EOMONTH($U$9,11)+1-$U$9+BK$9-SUMIFS(conditions!$77:$77,conditions!$8:$8,"&lt;="&amp;BK$9,conditions!$9:$9,"&gt;="&amp;BK$9))*conditions!$U$76,0))</f>
        <v>0</v>
      </c>
      <c r="BL115" s="37">
        <f>IF(BL$9="",0,IF(BL$9-SUMIFS(conditions!$77:$77,conditions!$8:$8,"&lt;="&amp;BL$9,conditions!$9:$9,"&gt;="&amp;BL$9)&lt;$U$9,(1-conditions!$U$34)*SUMIFS(16:16,$9:$9,EOMONTH($U$9,11)+1-$U$9+BL$9-SUMIFS(conditions!$77:$77,conditions!$8:$8,"&lt;="&amp;BL$9,conditions!$9:$9,"&gt;="&amp;BL$9))*conditions!$U$76,0))</f>
        <v>0</v>
      </c>
      <c r="BM115" s="37">
        <f>IF(BM$9="",0,IF(BM$9-SUMIFS(conditions!$77:$77,conditions!$8:$8,"&lt;="&amp;BM$9,conditions!$9:$9,"&gt;="&amp;BM$9)&lt;$U$9,(1-conditions!$U$34)*SUMIFS(16:16,$9:$9,EOMONTH($U$9,11)+1-$U$9+BM$9-SUMIFS(conditions!$77:$77,conditions!$8:$8,"&lt;="&amp;BM$9,conditions!$9:$9,"&gt;="&amp;BM$9))*conditions!$U$76,0))</f>
        <v>0</v>
      </c>
      <c r="BN115" s="37">
        <f>IF(BN$9="",0,IF(BN$9-SUMIFS(conditions!$77:$77,conditions!$8:$8,"&lt;="&amp;BN$9,conditions!$9:$9,"&gt;="&amp;BN$9)&lt;$U$9,(1-conditions!$U$34)*SUMIFS(16:16,$9:$9,EOMONTH($U$9,11)+1-$U$9+BN$9-SUMIFS(conditions!$77:$77,conditions!$8:$8,"&lt;="&amp;BN$9,conditions!$9:$9,"&gt;="&amp;BN$9))*conditions!$U$76,0))</f>
        <v>0</v>
      </c>
      <c r="BO115" s="37">
        <f>IF(BO$9="",0,IF(BO$9-SUMIFS(conditions!$77:$77,conditions!$8:$8,"&lt;="&amp;BO$9,conditions!$9:$9,"&gt;="&amp;BO$9)&lt;$U$9,(1-conditions!$U$34)*SUMIFS(16:16,$9:$9,EOMONTH($U$9,11)+1-$U$9+BO$9-SUMIFS(conditions!$77:$77,conditions!$8:$8,"&lt;="&amp;BO$9,conditions!$9:$9,"&gt;="&amp;BO$9))*conditions!$U$76,0))</f>
        <v>0</v>
      </c>
      <c r="BP115" s="37">
        <f>IF(BP$9="",0,IF(BP$9-SUMIFS(conditions!$77:$77,conditions!$8:$8,"&lt;="&amp;BP$9,conditions!$9:$9,"&gt;="&amp;BP$9)&lt;$U$9,(1-conditions!$U$34)*SUMIFS(16:16,$9:$9,EOMONTH($U$9,11)+1-$U$9+BP$9-SUMIFS(conditions!$77:$77,conditions!$8:$8,"&lt;="&amp;BP$9,conditions!$9:$9,"&gt;="&amp;BP$9))*conditions!$U$76,0))</f>
        <v>0</v>
      </c>
      <c r="BQ115" s="37">
        <f>IF(BQ$9="",0,IF(BQ$9-SUMIFS(conditions!$77:$77,conditions!$8:$8,"&lt;="&amp;BQ$9,conditions!$9:$9,"&gt;="&amp;BQ$9)&lt;$U$9,(1-conditions!$U$34)*SUMIFS(16:16,$9:$9,EOMONTH($U$9,11)+1-$U$9+BQ$9-SUMIFS(conditions!$77:$77,conditions!$8:$8,"&lt;="&amp;BQ$9,conditions!$9:$9,"&gt;="&amp;BQ$9))*conditions!$U$76,0))</f>
        <v>0</v>
      </c>
      <c r="BR115" s="37">
        <f>IF(BR$9="",0,IF(BR$9-SUMIFS(conditions!$77:$77,conditions!$8:$8,"&lt;="&amp;BR$9,conditions!$9:$9,"&gt;="&amp;BR$9)&lt;$U$9,(1-conditions!$U$34)*SUMIFS(16:16,$9:$9,EOMONTH($U$9,11)+1-$U$9+BR$9-SUMIFS(conditions!$77:$77,conditions!$8:$8,"&lt;="&amp;BR$9,conditions!$9:$9,"&gt;="&amp;BR$9))*conditions!$U$76,0))</f>
        <v>0</v>
      </c>
      <c r="BS115" s="37">
        <f>IF(BS$9="",0,IF(BS$9-SUMIFS(conditions!$77:$77,conditions!$8:$8,"&lt;="&amp;BS$9,conditions!$9:$9,"&gt;="&amp;BS$9)&lt;$U$9,(1-conditions!$U$34)*SUMIFS(16:16,$9:$9,EOMONTH($U$9,11)+1-$U$9+BS$9-SUMIFS(conditions!$77:$77,conditions!$8:$8,"&lt;="&amp;BS$9,conditions!$9:$9,"&gt;="&amp;BS$9))*conditions!$U$76,0))</f>
        <v>0</v>
      </c>
      <c r="BT115" s="37">
        <f>IF(BT$9="",0,IF(BT$9-SUMIFS(conditions!$77:$77,conditions!$8:$8,"&lt;="&amp;BT$9,conditions!$9:$9,"&gt;="&amp;BT$9)&lt;$U$9,(1-conditions!$U$34)*SUMIFS(16:16,$9:$9,EOMONTH($U$9,11)+1-$U$9+BT$9-SUMIFS(conditions!$77:$77,conditions!$8:$8,"&lt;="&amp;BT$9,conditions!$9:$9,"&gt;="&amp;BT$9))*conditions!$U$76,0))</f>
        <v>0</v>
      </c>
      <c r="BU115" s="37">
        <f>IF(BU$9="",0,IF(BU$9-SUMIFS(conditions!$77:$77,conditions!$8:$8,"&lt;="&amp;BU$9,conditions!$9:$9,"&gt;="&amp;BU$9)&lt;$U$9,(1-conditions!$U$34)*SUMIFS(16:16,$9:$9,EOMONTH($U$9,11)+1-$U$9+BU$9-SUMIFS(conditions!$77:$77,conditions!$8:$8,"&lt;="&amp;BU$9,conditions!$9:$9,"&gt;="&amp;BU$9))*conditions!$U$76,0))</f>
        <v>0</v>
      </c>
      <c r="BV115" s="37">
        <f>IF(BV$9="",0,IF(BV$9-SUMIFS(conditions!$77:$77,conditions!$8:$8,"&lt;="&amp;BV$9,conditions!$9:$9,"&gt;="&amp;BV$9)&lt;$U$9,(1-conditions!$U$34)*SUMIFS(16:16,$9:$9,EOMONTH($U$9,11)+1-$U$9+BV$9-SUMIFS(conditions!$77:$77,conditions!$8:$8,"&lt;="&amp;BV$9,conditions!$9:$9,"&gt;="&amp;BV$9))*conditions!$U$76,0))</f>
        <v>0</v>
      </c>
      <c r="BW115" s="37">
        <f>IF(BW$9="",0,IF(BW$9-SUMIFS(conditions!$77:$77,conditions!$8:$8,"&lt;="&amp;BW$9,conditions!$9:$9,"&gt;="&amp;BW$9)&lt;$U$9,(1-conditions!$U$34)*SUMIFS(16:16,$9:$9,EOMONTH($U$9,11)+1-$U$9+BW$9-SUMIFS(conditions!$77:$77,conditions!$8:$8,"&lt;="&amp;BW$9,conditions!$9:$9,"&gt;="&amp;BW$9))*conditions!$U$76,0))</f>
        <v>0</v>
      </c>
      <c r="BX115" s="37">
        <f>IF(BX$9="",0,IF(BX$9-SUMIFS(conditions!$77:$77,conditions!$8:$8,"&lt;="&amp;BX$9,conditions!$9:$9,"&gt;="&amp;BX$9)&lt;$U$9,(1-conditions!$U$34)*SUMIFS(16:16,$9:$9,EOMONTH($U$9,11)+1-$U$9+BX$9-SUMIFS(conditions!$77:$77,conditions!$8:$8,"&lt;="&amp;BX$9,conditions!$9:$9,"&gt;="&amp;BX$9))*conditions!$U$76,0))</f>
        <v>0</v>
      </c>
      <c r="BY115" s="37">
        <f>IF(BY$9="",0,IF(BY$9-SUMIFS(conditions!$77:$77,conditions!$8:$8,"&lt;="&amp;BY$9,conditions!$9:$9,"&gt;="&amp;BY$9)&lt;$U$9,(1-conditions!$U$34)*SUMIFS(16:16,$9:$9,EOMONTH($U$9,11)+1-$U$9+BY$9-SUMIFS(conditions!$77:$77,conditions!$8:$8,"&lt;="&amp;BY$9,conditions!$9:$9,"&gt;="&amp;BY$9))*conditions!$U$76,0))</f>
        <v>0</v>
      </c>
      <c r="BZ115" s="37">
        <f>IF(BZ$9="",0,IF(BZ$9-SUMIFS(conditions!$77:$77,conditions!$8:$8,"&lt;="&amp;BZ$9,conditions!$9:$9,"&gt;="&amp;BZ$9)&lt;$U$9,(1-conditions!$U$34)*SUMIFS(16:16,$9:$9,EOMONTH($U$9,11)+1-$U$9+BZ$9-SUMIFS(conditions!$77:$77,conditions!$8:$8,"&lt;="&amp;BZ$9,conditions!$9:$9,"&gt;="&amp;BZ$9))*conditions!$U$76,0))</f>
        <v>0</v>
      </c>
      <c r="CA115" s="37">
        <f>IF(CA$9="",0,IF(CA$9-SUMIFS(conditions!$77:$77,conditions!$8:$8,"&lt;="&amp;CA$9,conditions!$9:$9,"&gt;="&amp;CA$9)&lt;$U$9,(1-conditions!$U$34)*SUMIFS(16:16,$9:$9,EOMONTH($U$9,11)+1-$U$9+CA$9-SUMIFS(conditions!$77:$77,conditions!$8:$8,"&lt;="&amp;CA$9,conditions!$9:$9,"&gt;="&amp;CA$9))*conditions!$U$76,0))</f>
        <v>0</v>
      </c>
      <c r="CB115" s="37">
        <f>IF(CB$9="",0,IF(CB$9-SUMIFS(conditions!$77:$77,conditions!$8:$8,"&lt;="&amp;CB$9,conditions!$9:$9,"&gt;="&amp;CB$9)&lt;$U$9,(1-conditions!$U$34)*SUMIFS(16:16,$9:$9,EOMONTH($U$9,11)+1-$U$9+CB$9-SUMIFS(conditions!$77:$77,conditions!$8:$8,"&lt;="&amp;CB$9,conditions!$9:$9,"&gt;="&amp;CB$9))*conditions!$U$76,0))</f>
        <v>0</v>
      </c>
      <c r="CC115" s="37">
        <f>IF(CC$9="",0,IF(CC$9-SUMIFS(conditions!$77:$77,conditions!$8:$8,"&lt;="&amp;CC$9,conditions!$9:$9,"&gt;="&amp;CC$9)&lt;$U$9,(1-conditions!$U$34)*SUMIFS(16:16,$9:$9,EOMONTH($U$9,11)+1-$U$9+CC$9-SUMIFS(conditions!$77:$77,conditions!$8:$8,"&lt;="&amp;CC$9,conditions!$9:$9,"&gt;="&amp;CC$9))*conditions!$U$76,0))</f>
        <v>0</v>
      </c>
      <c r="CD115" s="37">
        <f>IF(CD$9="",0,IF(CD$9-SUMIFS(conditions!$77:$77,conditions!$8:$8,"&lt;="&amp;CD$9,conditions!$9:$9,"&gt;="&amp;CD$9)&lt;$U$9,(1-conditions!$U$34)*SUMIFS(16:16,$9:$9,EOMONTH($U$9,11)+1-$U$9+CD$9-SUMIFS(conditions!$77:$77,conditions!$8:$8,"&lt;="&amp;CD$9,conditions!$9:$9,"&gt;="&amp;CD$9))*conditions!$U$76,0))</f>
        <v>0</v>
      </c>
      <c r="CE115" s="37">
        <f>IF(CE$9="",0,IF(CE$9-SUMIFS(conditions!$77:$77,conditions!$8:$8,"&lt;="&amp;CE$9,conditions!$9:$9,"&gt;="&amp;CE$9)&lt;$U$9,(1-conditions!$U$34)*SUMIFS(16:16,$9:$9,EOMONTH($U$9,11)+1-$U$9+CE$9-SUMIFS(conditions!$77:$77,conditions!$8:$8,"&lt;="&amp;CE$9,conditions!$9:$9,"&gt;="&amp;CE$9))*conditions!$U$76,0))</f>
        <v>0</v>
      </c>
      <c r="CF115" s="37">
        <f>IF(CF$9="",0,IF(CF$9-SUMIFS(conditions!$77:$77,conditions!$8:$8,"&lt;="&amp;CF$9,conditions!$9:$9,"&gt;="&amp;CF$9)&lt;$U$9,(1-conditions!$U$34)*SUMIFS(16:16,$9:$9,EOMONTH($U$9,11)+1-$U$9+CF$9-SUMIFS(conditions!$77:$77,conditions!$8:$8,"&lt;="&amp;CF$9,conditions!$9:$9,"&gt;="&amp;CF$9))*conditions!$U$76,0))</f>
        <v>0</v>
      </c>
      <c r="CG115" s="37">
        <f>IF(CG$9="",0,IF(CG$9-SUMIFS(conditions!$77:$77,conditions!$8:$8,"&lt;="&amp;CG$9,conditions!$9:$9,"&gt;="&amp;CG$9)&lt;$U$9,(1-conditions!$U$34)*SUMIFS(16:16,$9:$9,EOMONTH($U$9,11)+1-$U$9+CG$9-SUMIFS(conditions!$77:$77,conditions!$8:$8,"&lt;="&amp;CG$9,conditions!$9:$9,"&gt;="&amp;CG$9))*conditions!$U$76,0))</f>
        <v>0</v>
      </c>
      <c r="CH115" s="37">
        <f>IF(CH$9="",0,IF(CH$9-SUMIFS(conditions!$77:$77,conditions!$8:$8,"&lt;="&amp;CH$9,conditions!$9:$9,"&gt;="&amp;CH$9)&lt;$U$9,(1-conditions!$U$34)*SUMIFS(16:16,$9:$9,EOMONTH($U$9,11)+1-$U$9+CH$9-SUMIFS(conditions!$77:$77,conditions!$8:$8,"&lt;="&amp;CH$9,conditions!$9:$9,"&gt;="&amp;CH$9))*conditions!$U$76,0))</f>
        <v>0</v>
      </c>
      <c r="CI115" s="37">
        <f>IF(CI$9="",0,IF(CI$9-SUMIFS(conditions!$77:$77,conditions!$8:$8,"&lt;="&amp;CI$9,conditions!$9:$9,"&gt;="&amp;CI$9)&lt;$U$9,(1-conditions!$U$34)*SUMIFS(16:16,$9:$9,EOMONTH($U$9,11)+1-$U$9+CI$9-SUMIFS(conditions!$77:$77,conditions!$8:$8,"&lt;="&amp;CI$9,conditions!$9:$9,"&gt;="&amp;CI$9))*conditions!$U$76,0))</f>
        <v>0</v>
      </c>
      <c r="CJ115" s="37">
        <f>IF(CJ$9="",0,IF(CJ$9-SUMIFS(conditions!$77:$77,conditions!$8:$8,"&lt;="&amp;CJ$9,conditions!$9:$9,"&gt;="&amp;CJ$9)&lt;$U$9,(1-conditions!$U$34)*SUMIFS(16:16,$9:$9,EOMONTH($U$9,11)+1-$U$9+CJ$9-SUMIFS(conditions!$77:$77,conditions!$8:$8,"&lt;="&amp;CJ$9,conditions!$9:$9,"&gt;="&amp;CJ$9))*conditions!$U$76,0))</f>
        <v>0</v>
      </c>
      <c r="CK115" s="37">
        <f>IF(CK$9="",0,IF(CK$9-SUMIFS(conditions!$77:$77,conditions!$8:$8,"&lt;="&amp;CK$9,conditions!$9:$9,"&gt;="&amp;CK$9)&lt;$U$9,(1-conditions!$U$34)*SUMIFS(16:16,$9:$9,EOMONTH($U$9,11)+1-$U$9+CK$9-SUMIFS(conditions!$77:$77,conditions!$8:$8,"&lt;="&amp;CK$9,conditions!$9:$9,"&gt;="&amp;CK$9))*conditions!$U$76,0))</f>
        <v>0</v>
      </c>
      <c r="CL115" s="37">
        <f>IF(CL$9="",0,IF(CL$9-SUMIFS(conditions!$77:$77,conditions!$8:$8,"&lt;="&amp;CL$9,conditions!$9:$9,"&gt;="&amp;CL$9)&lt;$U$9,(1-conditions!$U$34)*SUMIFS(16:16,$9:$9,EOMONTH($U$9,11)+1-$U$9+CL$9-SUMIFS(conditions!$77:$77,conditions!$8:$8,"&lt;="&amp;CL$9,conditions!$9:$9,"&gt;="&amp;CL$9))*conditions!$U$76,0))</f>
        <v>0</v>
      </c>
      <c r="CM115" s="37">
        <f>IF(CM$9="",0,IF(CM$9-SUMIFS(conditions!$77:$77,conditions!$8:$8,"&lt;="&amp;CM$9,conditions!$9:$9,"&gt;="&amp;CM$9)&lt;$U$9,(1-conditions!$U$34)*SUMIFS(16:16,$9:$9,EOMONTH($U$9,11)+1-$U$9+CM$9-SUMIFS(conditions!$77:$77,conditions!$8:$8,"&lt;="&amp;CM$9,conditions!$9:$9,"&gt;="&amp;CM$9))*conditions!$U$76,0))</f>
        <v>0</v>
      </c>
      <c r="CN115" s="37">
        <f>IF(CN$9="",0,IF(CN$9-SUMIFS(conditions!$77:$77,conditions!$8:$8,"&lt;="&amp;CN$9,conditions!$9:$9,"&gt;="&amp;CN$9)&lt;$U$9,(1-conditions!$U$34)*SUMIFS(16:16,$9:$9,EOMONTH($U$9,11)+1-$U$9+CN$9-SUMIFS(conditions!$77:$77,conditions!$8:$8,"&lt;="&amp;CN$9,conditions!$9:$9,"&gt;="&amp;CN$9))*conditions!$U$76,0))</f>
        <v>0</v>
      </c>
      <c r="CO115" s="37">
        <f>IF(CO$9="",0,IF(CO$9-SUMIFS(conditions!$77:$77,conditions!$8:$8,"&lt;="&amp;CO$9,conditions!$9:$9,"&gt;="&amp;CO$9)&lt;$U$9,(1-conditions!$U$34)*SUMIFS(16:16,$9:$9,EOMONTH($U$9,11)+1-$U$9+CO$9-SUMIFS(conditions!$77:$77,conditions!$8:$8,"&lt;="&amp;CO$9,conditions!$9:$9,"&gt;="&amp;CO$9))*conditions!$U$76,0))</f>
        <v>0</v>
      </c>
      <c r="CP115" s="37">
        <f>IF(CP$9="",0,IF(CP$9-SUMIFS(conditions!$77:$77,conditions!$8:$8,"&lt;="&amp;CP$9,conditions!$9:$9,"&gt;="&amp;CP$9)&lt;$U$9,(1-conditions!$U$34)*SUMIFS(16:16,$9:$9,EOMONTH($U$9,11)+1-$U$9+CP$9-SUMIFS(conditions!$77:$77,conditions!$8:$8,"&lt;="&amp;CP$9,conditions!$9:$9,"&gt;="&amp;CP$9))*conditions!$U$76,0))</f>
        <v>0</v>
      </c>
      <c r="CQ115" s="37">
        <f>IF(CQ$9="",0,IF(CQ$9-SUMIFS(conditions!$77:$77,conditions!$8:$8,"&lt;="&amp;CQ$9,conditions!$9:$9,"&gt;="&amp;CQ$9)&lt;$U$9,(1-conditions!$U$34)*SUMIFS(16:16,$9:$9,EOMONTH($U$9,11)+1-$U$9+CQ$9-SUMIFS(conditions!$77:$77,conditions!$8:$8,"&lt;="&amp;CQ$9,conditions!$9:$9,"&gt;="&amp;CQ$9))*conditions!$U$76,0))</f>
        <v>0</v>
      </c>
      <c r="CR115" s="37">
        <f>IF(CR$9="",0,IF(CR$9-SUMIFS(conditions!$77:$77,conditions!$8:$8,"&lt;="&amp;CR$9,conditions!$9:$9,"&gt;="&amp;CR$9)&lt;$U$9,(1-conditions!$U$34)*SUMIFS(16:16,$9:$9,EOMONTH($U$9,11)+1-$U$9+CR$9-SUMIFS(conditions!$77:$77,conditions!$8:$8,"&lt;="&amp;CR$9,conditions!$9:$9,"&gt;="&amp;CR$9))*conditions!$U$76,0))</f>
        <v>0</v>
      </c>
      <c r="CS115" s="37">
        <f>IF(CS$9="",0,IF(CS$9-SUMIFS(conditions!$77:$77,conditions!$8:$8,"&lt;="&amp;CS$9,conditions!$9:$9,"&gt;="&amp;CS$9)&lt;$U$9,(1-conditions!$U$34)*SUMIFS(16:16,$9:$9,EOMONTH($U$9,11)+1-$U$9+CS$9-SUMIFS(conditions!$77:$77,conditions!$8:$8,"&lt;="&amp;CS$9,conditions!$9:$9,"&gt;="&amp;CS$9))*conditions!$U$76,0))</f>
        <v>0</v>
      </c>
      <c r="CT115" s="37">
        <f>IF(CT$9="",0,IF(CT$9-SUMIFS(conditions!$77:$77,conditions!$8:$8,"&lt;="&amp;CT$9,conditions!$9:$9,"&gt;="&amp;CT$9)&lt;$U$9,(1-conditions!$U$34)*SUMIFS(16:16,$9:$9,EOMONTH($U$9,11)+1-$U$9+CT$9-SUMIFS(conditions!$77:$77,conditions!$8:$8,"&lt;="&amp;CT$9,conditions!$9:$9,"&gt;="&amp;CT$9))*conditions!$U$76,0))</f>
        <v>0</v>
      </c>
      <c r="CU115" s="37">
        <f>IF(CU$9="",0,IF(CU$9-SUMIFS(conditions!$77:$77,conditions!$8:$8,"&lt;="&amp;CU$9,conditions!$9:$9,"&gt;="&amp;CU$9)&lt;$U$9,(1-conditions!$U$34)*SUMIFS(16:16,$9:$9,EOMONTH($U$9,11)+1-$U$9+CU$9-SUMIFS(conditions!$77:$77,conditions!$8:$8,"&lt;="&amp;CU$9,conditions!$9:$9,"&gt;="&amp;CU$9))*conditions!$U$76,0))</f>
        <v>0</v>
      </c>
      <c r="CV115" s="37">
        <f>IF(CV$9="",0,IF(CV$9-SUMIFS(conditions!$77:$77,conditions!$8:$8,"&lt;="&amp;CV$9,conditions!$9:$9,"&gt;="&amp;CV$9)&lt;$U$9,(1-conditions!$U$34)*SUMIFS(16:16,$9:$9,EOMONTH($U$9,11)+1-$U$9+CV$9-SUMIFS(conditions!$77:$77,conditions!$8:$8,"&lt;="&amp;CV$9,conditions!$9:$9,"&gt;="&amp;CV$9))*conditions!$U$76,0))</f>
        <v>0</v>
      </c>
      <c r="CW115" s="37">
        <f>IF(CW$9="",0,IF(CW$9-SUMIFS(conditions!$77:$77,conditions!$8:$8,"&lt;="&amp;CW$9,conditions!$9:$9,"&gt;="&amp;CW$9)&lt;$U$9,(1-conditions!$U$34)*SUMIFS(16:16,$9:$9,EOMONTH($U$9,11)+1-$U$9+CW$9-SUMIFS(conditions!$77:$77,conditions!$8:$8,"&lt;="&amp;CW$9,conditions!$9:$9,"&gt;="&amp;CW$9))*conditions!$U$76,0))</f>
        <v>0</v>
      </c>
      <c r="CX115" s="37">
        <f>IF(CX$9="",0,IF(CX$9-SUMIFS(conditions!$77:$77,conditions!$8:$8,"&lt;="&amp;CX$9,conditions!$9:$9,"&gt;="&amp;CX$9)&lt;$U$9,(1-conditions!$U$34)*SUMIFS(16:16,$9:$9,EOMONTH($U$9,11)+1-$U$9+CX$9-SUMIFS(conditions!$77:$77,conditions!$8:$8,"&lt;="&amp;CX$9,conditions!$9:$9,"&gt;="&amp;CX$9))*conditions!$U$76,0))</f>
        <v>0</v>
      </c>
      <c r="CY115" s="37">
        <f>IF(CY$9="",0,IF(CY$9-SUMIFS(conditions!$77:$77,conditions!$8:$8,"&lt;="&amp;CY$9,conditions!$9:$9,"&gt;="&amp;CY$9)&lt;$U$9,(1-conditions!$U$34)*SUMIFS(16:16,$9:$9,EOMONTH($U$9,11)+1-$U$9+CY$9-SUMIFS(conditions!$77:$77,conditions!$8:$8,"&lt;="&amp;CY$9,conditions!$9:$9,"&gt;="&amp;CY$9))*conditions!$U$76,0))</f>
        <v>0</v>
      </c>
      <c r="CZ115" s="37">
        <f>IF(CZ$9="",0,IF(CZ$9-SUMIFS(conditions!$77:$77,conditions!$8:$8,"&lt;="&amp;CZ$9,conditions!$9:$9,"&gt;="&amp;CZ$9)&lt;$U$9,(1-conditions!$U$34)*SUMIFS(16:16,$9:$9,EOMONTH($U$9,11)+1-$U$9+CZ$9-SUMIFS(conditions!$77:$77,conditions!$8:$8,"&lt;="&amp;CZ$9,conditions!$9:$9,"&gt;="&amp;CZ$9))*conditions!$U$76,0))</f>
        <v>0</v>
      </c>
      <c r="DA115" s="37">
        <f>IF(DA$9="",0,IF(DA$9-SUMIFS(conditions!$77:$77,conditions!$8:$8,"&lt;="&amp;DA$9,conditions!$9:$9,"&gt;="&amp;DA$9)&lt;$U$9,(1-conditions!$U$34)*SUMIFS(16:16,$9:$9,EOMONTH($U$9,11)+1-$U$9+DA$9-SUMIFS(conditions!$77:$77,conditions!$8:$8,"&lt;="&amp;DA$9,conditions!$9:$9,"&gt;="&amp;DA$9))*conditions!$U$76,0))</f>
        <v>0</v>
      </c>
      <c r="DB115" s="37">
        <f>IF(DB$9="",0,IF(DB$9-SUMIFS(conditions!$77:$77,conditions!$8:$8,"&lt;="&amp;DB$9,conditions!$9:$9,"&gt;="&amp;DB$9)&lt;$U$9,(1-conditions!$U$34)*SUMIFS(16:16,$9:$9,EOMONTH($U$9,11)+1-$U$9+DB$9-SUMIFS(conditions!$77:$77,conditions!$8:$8,"&lt;="&amp;DB$9,conditions!$9:$9,"&gt;="&amp;DB$9))*conditions!$U$76,0))</f>
        <v>0</v>
      </c>
      <c r="DC115" s="37">
        <f>IF(DC$9="",0,IF(DC$9-SUMIFS(conditions!$77:$77,conditions!$8:$8,"&lt;="&amp;DC$9,conditions!$9:$9,"&gt;="&amp;DC$9)&lt;$U$9,(1-conditions!$U$34)*SUMIFS(16:16,$9:$9,EOMONTH($U$9,11)+1-$U$9+DC$9-SUMIFS(conditions!$77:$77,conditions!$8:$8,"&lt;="&amp;DC$9,conditions!$9:$9,"&gt;="&amp;DC$9))*conditions!$U$76,0))</f>
        <v>0</v>
      </c>
      <c r="DD115" s="37">
        <f>IF(DD$9="",0,IF(DD$9-SUMIFS(conditions!$77:$77,conditions!$8:$8,"&lt;="&amp;DD$9,conditions!$9:$9,"&gt;="&amp;DD$9)&lt;$U$9,(1-conditions!$U$34)*SUMIFS(16:16,$9:$9,EOMONTH($U$9,11)+1-$U$9+DD$9-SUMIFS(conditions!$77:$77,conditions!$8:$8,"&lt;="&amp;DD$9,conditions!$9:$9,"&gt;="&amp;DD$9))*conditions!$U$76,0))</f>
        <v>0</v>
      </c>
      <c r="DE115" s="37">
        <f>IF(DE$9="",0,IF(DE$9-SUMIFS(conditions!$77:$77,conditions!$8:$8,"&lt;="&amp;DE$9,conditions!$9:$9,"&gt;="&amp;DE$9)&lt;$U$9,(1-conditions!$U$34)*SUMIFS(16:16,$9:$9,EOMONTH($U$9,11)+1-$U$9+DE$9-SUMIFS(conditions!$77:$77,conditions!$8:$8,"&lt;="&amp;DE$9,conditions!$9:$9,"&gt;="&amp;DE$9))*conditions!$U$76,0))</f>
        <v>0</v>
      </c>
      <c r="DF115" s="37">
        <f>IF(DF$9="",0,IF(DF$9-SUMIFS(conditions!$77:$77,conditions!$8:$8,"&lt;="&amp;DF$9,conditions!$9:$9,"&gt;="&amp;DF$9)&lt;$U$9,(1-conditions!$U$34)*SUMIFS(16:16,$9:$9,EOMONTH($U$9,11)+1-$U$9+DF$9-SUMIFS(conditions!$77:$77,conditions!$8:$8,"&lt;="&amp;DF$9,conditions!$9:$9,"&gt;="&amp;DF$9))*conditions!$U$76,0))</f>
        <v>0</v>
      </c>
      <c r="DG115" s="37">
        <f>IF(DG$9="",0,IF(DG$9-SUMIFS(conditions!$77:$77,conditions!$8:$8,"&lt;="&amp;DG$9,conditions!$9:$9,"&gt;="&amp;DG$9)&lt;$U$9,(1-conditions!$U$34)*SUMIFS(16:16,$9:$9,EOMONTH($U$9,11)+1-$U$9+DG$9-SUMIFS(conditions!$77:$77,conditions!$8:$8,"&lt;="&amp;DG$9,conditions!$9:$9,"&gt;="&amp;DG$9))*conditions!$U$76,0))</f>
        <v>0</v>
      </c>
      <c r="DH115" s="37">
        <f>IF(DH$9="",0,IF(DH$9-SUMIFS(conditions!$77:$77,conditions!$8:$8,"&lt;="&amp;DH$9,conditions!$9:$9,"&gt;="&amp;DH$9)&lt;$U$9,(1-conditions!$U$34)*SUMIFS(16:16,$9:$9,EOMONTH($U$9,11)+1-$U$9+DH$9-SUMIFS(conditions!$77:$77,conditions!$8:$8,"&lt;="&amp;DH$9,conditions!$9:$9,"&gt;="&amp;DH$9))*conditions!$U$76,0))</f>
        <v>0</v>
      </c>
      <c r="DI115" s="37">
        <f>IF(DI$9="",0,IF(DI$9-SUMIFS(conditions!$77:$77,conditions!$8:$8,"&lt;="&amp;DI$9,conditions!$9:$9,"&gt;="&amp;DI$9)&lt;$U$9,(1-conditions!$U$34)*SUMIFS(16:16,$9:$9,EOMONTH($U$9,11)+1-$U$9+DI$9-SUMIFS(conditions!$77:$77,conditions!$8:$8,"&lt;="&amp;DI$9,conditions!$9:$9,"&gt;="&amp;DI$9))*conditions!$U$76,0))</f>
        <v>0</v>
      </c>
      <c r="DJ115" s="37">
        <f>IF(DJ$9="",0,IF(DJ$9-SUMIFS(conditions!$77:$77,conditions!$8:$8,"&lt;="&amp;DJ$9,conditions!$9:$9,"&gt;="&amp;DJ$9)&lt;$U$9,(1-conditions!$U$34)*SUMIFS(16:16,$9:$9,EOMONTH($U$9,11)+1-$U$9+DJ$9-SUMIFS(conditions!$77:$77,conditions!$8:$8,"&lt;="&amp;DJ$9,conditions!$9:$9,"&gt;="&amp;DJ$9))*conditions!$U$76,0))</f>
        <v>0</v>
      </c>
      <c r="DK115" s="37">
        <f>IF(DK$9="",0,IF(DK$9-SUMIFS(conditions!$77:$77,conditions!$8:$8,"&lt;="&amp;DK$9,conditions!$9:$9,"&gt;="&amp;DK$9)&lt;$U$9,(1-conditions!$U$34)*SUMIFS(16:16,$9:$9,EOMONTH($U$9,11)+1-$U$9+DK$9-SUMIFS(conditions!$77:$77,conditions!$8:$8,"&lt;="&amp;DK$9,conditions!$9:$9,"&gt;="&amp;DK$9))*conditions!$U$76,0))</f>
        <v>0</v>
      </c>
      <c r="DL115" s="37">
        <f>IF(DL$9="",0,IF(DL$9-SUMIFS(conditions!$77:$77,conditions!$8:$8,"&lt;="&amp;DL$9,conditions!$9:$9,"&gt;="&amp;DL$9)&lt;$U$9,(1-conditions!$U$34)*SUMIFS(16:16,$9:$9,EOMONTH($U$9,11)+1-$U$9+DL$9-SUMIFS(conditions!$77:$77,conditions!$8:$8,"&lt;="&amp;DL$9,conditions!$9:$9,"&gt;="&amp;DL$9))*conditions!$U$76,0))</f>
        <v>0</v>
      </c>
      <c r="DM115" s="37">
        <f>IF(DM$9="",0,IF(DM$9-SUMIFS(conditions!$77:$77,conditions!$8:$8,"&lt;="&amp;DM$9,conditions!$9:$9,"&gt;="&amp;DM$9)&lt;$U$9,(1-conditions!$U$34)*SUMIFS(16:16,$9:$9,EOMONTH($U$9,11)+1-$U$9+DM$9-SUMIFS(conditions!$77:$77,conditions!$8:$8,"&lt;="&amp;DM$9,conditions!$9:$9,"&gt;="&amp;DM$9))*conditions!$U$76,0))</f>
        <v>0</v>
      </c>
      <c r="DN115" s="37">
        <f>IF(DN$9="",0,IF(DN$9-SUMIFS(conditions!$77:$77,conditions!$8:$8,"&lt;="&amp;DN$9,conditions!$9:$9,"&gt;="&amp;DN$9)&lt;$U$9,(1-conditions!$U$34)*SUMIFS(16:16,$9:$9,EOMONTH($U$9,11)+1-$U$9+DN$9-SUMIFS(conditions!$77:$77,conditions!$8:$8,"&lt;="&amp;DN$9,conditions!$9:$9,"&gt;="&amp;DN$9))*conditions!$U$76,0))</f>
        <v>0</v>
      </c>
      <c r="DO115" s="37">
        <f>IF(DO$9="",0,IF(DO$9-SUMIFS(conditions!$77:$77,conditions!$8:$8,"&lt;="&amp;DO$9,conditions!$9:$9,"&gt;="&amp;DO$9)&lt;$U$9,(1-conditions!$U$34)*SUMIFS(16:16,$9:$9,EOMONTH($U$9,11)+1-$U$9+DO$9-SUMIFS(conditions!$77:$77,conditions!$8:$8,"&lt;="&amp;DO$9,conditions!$9:$9,"&gt;="&amp;DO$9))*conditions!$U$76,0))</f>
        <v>0</v>
      </c>
      <c r="DP115" s="37">
        <f>IF(DP$9="",0,IF(DP$9-SUMIFS(conditions!$77:$77,conditions!$8:$8,"&lt;="&amp;DP$9,conditions!$9:$9,"&gt;="&amp;DP$9)&lt;$U$9,(1-conditions!$U$34)*SUMIFS(16:16,$9:$9,EOMONTH($U$9,11)+1-$U$9+DP$9-SUMIFS(conditions!$77:$77,conditions!$8:$8,"&lt;="&amp;DP$9,conditions!$9:$9,"&gt;="&amp;DP$9))*conditions!$U$76,0))</f>
        <v>0</v>
      </c>
      <c r="DQ115" s="37">
        <f>IF(DQ$9="",0,IF(DQ$9-SUMIFS(conditions!$77:$77,conditions!$8:$8,"&lt;="&amp;DQ$9,conditions!$9:$9,"&gt;="&amp;DQ$9)&lt;$U$9,(1-conditions!$U$34)*SUMIFS(16:16,$9:$9,EOMONTH($U$9,11)+1-$U$9+DQ$9-SUMIFS(conditions!$77:$77,conditions!$8:$8,"&lt;="&amp;DQ$9,conditions!$9:$9,"&gt;="&amp;DQ$9))*conditions!$U$76,0))</f>
        <v>0</v>
      </c>
      <c r="DR115" s="37">
        <f>IF(DR$9="",0,IF(DR$9-SUMIFS(conditions!$77:$77,conditions!$8:$8,"&lt;="&amp;DR$9,conditions!$9:$9,"&gt;="&amp;DR$9)&lt;$U$9,(1-conditions!$U$34)*SUMIFS(16:16,$9:$9,EOMONTH($U$9,11)+1-$U$9+DR$9-SUMIFS(conditions!$77:$77,conditions!$8:$8,"&lt;="&amp;DR$9,conditions!$9:$9,"&gt;="&amp;DR$9))*conditions!$U$76,0))</f>
        <v>0</v>
      </c>
      <c r="DS115" s="37">
        <f>IF(DS$9="",0,IF(DS$9-SUMIFS(conditions!$77:$77,conditions!$8:$8,"&lt;="&amp;DS$9,conditions!$9:$9,"&gt;="&amp;DS$9)&lt;$U$9,(1-conditions!$U$34)*SUMIFS(16:16,$9:$9,EOMONTH($U$9,11)+1-$U$9+DS$9-SUMIFS(conditions!$77:$77,conditions!$8:$8,"&lt;="&amp;DS$9,conditions!$9:$9,"&gt;="&amp;DS$9))*conditions!$U$76,0))</f>
        <v>0</v>
      </c>
      <c r="DT115" s="37">
        <f>IF(DT$9="",0,IF(DT$9-SUMIFS(conditions!$77:$77,conditions!$8:$8,"&lt;="&amp;DT$9,conditions!$9:$9,"&gt;="&amp;DT$9)&lt;$U$9,(1-conditions!$U$34)*SUMIFS(16:16,$9:$9,EOMONTH($U$9,11)+1-$U$9+DT$9-SUMIFS(conditions!$77:$77,conditions!$8:$8,"&lt;="&amp;DT$9,conditions!$9:$9,"&gt;="&amp;DT$9))*conditions!$U$76,0))</f>
        <v>0</v>
      </c>
      <c r="DU115" s="37">
        <f>IF(DU$9="",0,IF(DU$9-SUMIFS(conditions!$77:$77,conditions!$8:$8,"&lt;="&amp;DU$9,conditions!$9:$9,"&gt;="&amp;DU$9)&lt;$U$9,(1-conditions!$U$34)*SUMIFS(16:16,$9:$9,EOMONTH($U$9,11)+1-$U$9+DU$9-SUMIFS(conditions!$77:$77,conditions!$8:$8,"&lt;="&amp;DU$9,conditions!$9:$9,"&gt;="&amp;DU$9))*conditions!$U$76,0))</f>
        <v>0</v>
      </c>
      <c r="DV115" s="37">
        <f>IF(DV$9="",0,IF(DV$9-SUMIFS(conditions!$77:$77,conditions!$8:$8,"&lt;="&amp;DV$9,conditions!$9:$9,"&gt;="&amp;DV$9)&lt;$U$9,(1-conditions!$U$34)*SUMIFS(16:16,$9:$9,EOMONTH($U$9,11)+1-$U$9+DV$9-SUMIFS(conditions!$77:$77,conditions!$8:$8,"&lt;="&amp;DV$9,conditions!$9:$9,"&gt;="&amp;DV$9))*conditions!$U$76,0))</f>
        <v>0</v>
      </c>
      <c r="DW115" s="37">
        <f>IF(DW$9="",0,IF(DW$9-SUMIFS(conditions!$77:$77,conditions!$8:$8,"&lt;="&amp;DW$9,conditions!$9:$9,"&gt;="&amp;DW$9)&lt;$U$9,(1-conditions!$U$34)*SUMIFS(16:16,$9:$9,EOMONTH($U$9,11)+1-$U$9+DW$9-SUMIFS(conditions!$77:$77,conditions!$8:$8,"&lt;="&amp;DW$9,conditions!$9:$9,"&gt;="&amp;DW$9))*conditions!$U$76,0))</f>
        <v>0</v>
      </c>
      <c r="DX115" s="37">
        <f>IF(DX$9="",0,IF(DX$9-SUMIFS(conditions!$77:$77,conditions!$8:$8,"&lt;="&amp;DX$9,conditions!$9:$9,"&gt;="&amp;DX$9)&lt;$U$9,(1-conditions!$U$34)*SUMIFS(16:16,$9:$9,EOMONTH($U$9,11)+1-$U$9+DX$9-SUMIFS(conditions!$77:$77,conditions!$8:$8,"&lt;="&amp;DX$9,conditions!$9:$9,"&gt;="&amp;DX$9))*conditions!$U$76,0))</f>
        <v>0</v>
      </c>
      <c r="DY115" s="37">
        <f>IF(DY$9="",0,IF(DY$9-SUMIFS(conditions!$77:$77,conditions!$8:$8,"&lt;="&amp;DY$9,conditions!$9:$9,"&gt;="&amp;DY$9)&lt;$U$9,(1-conditions!$U$34)*SUMIFS(16:16,$9:$9,EOMONTH($U$9,11)+1-$U$9+DY$9-SUMIFS(conditions!$77:$77,conditions!$8:$8,"&lt;="&amp;DY$9,conditions!$9:$9,"&gt;="&amp;DY$9))*conditions!$U$76,0))</f>
        <v>0</v>
      </c>
      <c r="DZ115" s="37">
        <f>IF(DZ$9="",0,IF(DZ$9-SUMIFS(conditions!$77:$77,conditions!$8:$8,"&lt;="&amp;DZ$9,conditions!$9:$9,"&gt;="&amp;DZ$9)&lt;$U$9,(1-conditions!$U$34)*SUMIFS(16:16,$9:$9,EOMONTH($U$9,11)+1-$U$9+DZ$9-SUMIFS(conditions!$77:$77,conditions!$8:$8,"&lt;="&amp;DZ$9,conditions!$9:$9,"&gt;="&amp;DZ$9))*conditions!$U$76,0))</f>
        <v>0</v>
      </c>
      <c r="EA115" s="37">
        <f>IF(EA$9="",0,IF(EA$9-SUMIFS(conditions!$77:$77,conditions!$8:$8,"&lt;="&amp;EA$9,conditions!$9:$9,"&gt;="&amp;EA$9)&lt;$U$9,(1-conditions!$U$34)*SUMIFS(16:16,$9:$9,EOMONTH($U$9,11)+1-$U$9+EA$9-SUMIFS(conditions!$77:$77,conditions!$8:$8,"&lt;="&amp;EA$9,conditions!$9:$9,"&gt;="&amp;EA$9))*conditions!$U$76,0))</f>
        <v>0</v>
      </c>
      <c r="EB115" s="37">
        <f>IF(EB$9="",0,IF(EB$9-SUMIFS(conditions!$77:$77,conditions!$8:$8,"&lt;="&amp;EB$9,conditions!$9:$9,"&gt;="&amp;EB$9)&lt;$U$9,(1-conditions!$U$34)*SUMIFS(16:16,$9:$9,EOMONTH($U$9,11)+1-$U$9+EB$9-SUMIFS(conditions!$77:$77,conditions!$8:$8,"&lt;="&amp;EB$9,conditions!$9:$9,"&gt;="&amp;EB$9))*conditions!$U$76,0))</f>
        <v>0</v>
      </c>
      <c r="EC115" s="37">
        <f>IF(EC$9="",0,IF(EC$9-SUMIFS(conditions!$77:$77,conditions!$8:$8,"&lt;="&amp;EC$9,conditions!$9:$9,"&gt;="&amp;EC$9)&lt;$U$9,(1-conditions!$U$34)*SUMIFS(16:16,$9:$9,EOMONTH($U$9,11)+1-$U$9+EC$9-SUMIFS(conditions!$77:$77,conditions!$8:$8,"&lt;="&amp;EC$9,conditions!$9:$9,"&gt;="&amp;EC$9))*conditions!$U$76,0))</f>
        <v>0</v>
      </c>
      <c r="ED115" s="37">
        <f>IF(ED$9="",0,IF(ED$9-SUMIFS(conditions!$77:$77,conditions!$8:$8,"&lt;="&amp;ED$9,conditions!$9:$9,"&gt;="&amp;ED$9)&lt;$U$9,(1-conditions!$U$34)*SUMIFS(16:16,$9:$9,EOMONTH($U$9,11)+1-$U$9+ED$9-SUMIFS(conditions!$77:$77,conditions!$8:$8,"&lt;="&amp;ED$9,conditions!$9:$9,"&gt;="&amp;ED$9))*conditions!$U$76,0))</f>
        <v>0</v>
      </c>
      <c r="EE115" s="37">
        <f>IF(EE$9="",0,IF(EE$9-SUMIFS(conditions!$77:$77,conditions!$8:$8,"&lt;="&amp;EE$9,conditions!$9:$9,"&gt;="&amp;EE$9)&lt;$U$9,(1-conditions!$U$34)*SUMIFS(16:16,$9:$9,EOMONTH($U$9,11)+1-$U$9+EE$9-SUMIFS(conditions!$77:$77,conditions!$8:$8,"&lt;="&amp;EE$9,conditions!$9:$9,"&gt;="&amp;EE$9))*conditions!$U$76,0))</f>
        <v>0</v>
      </c>
      <c r="EF115" s="37">
        <f>IF(EF$9="",0,IF(EF$9-SUMIFS(conditions!$77:$77,conditions!$8:$8,"&lt;="&amp;EF$9,conditions!$9:$9,"&gt;="&amp;EF$9)&lt;$U$9,(1-conditions!$U$34)*SUMIFS(16:16,$9:$9,EOMONTH($U$9,11)+1-$U$9+EF$9-SUMIFS(conditions!$77:$77,conditions!$8:$8,"&lt;="&amp;EF$9,conditions!$9:$9,"&gt;="&amp;EF$9))*conditions!$U$76,0))</f>
        <v>0</v>
      </c>
      <c r="EG115" s="37">
        <f>IF(EG$9="",0,IF(EG$9-SUMIFS(conditions!$77:$77,conditions!$8:$8,"&lt;="&amp;EG$9,conditions!$9:$9,"&gt;="&amp;EG$9)&lt;$U$9,(1-conditions!$U$34)*SUMIFS(16:16,$9:$9,EOMONTH($U$9,11)+1-$U$9+EG$9-SUMIFS(conditions!$77:$77,conditions!$8:$8,"&lt;="&amp;EG$9,conditions!$9:$9,"&gt;="&amp;EG$9))*conditions!$U$76,0))</f>
        <v>0</v>
      </c>
      <c r="EH115" s="37">
        <f>IF(EH$9="",0,IF(EH$9-SUMIFS(conditions!$77:$77,conditions!$8:$8,"&lt;="&amp;EH$9,conditions!$9:$9,"&gt;="&amp;EH$9)&lt;$U$9,(1-conditions!$U$34)*SUMIFS(16:16,$9:$9,EOMONTH($U$9,11)+1-$U$9+EH$9-SUMIFS(conditions!$77:$77,conditions!$8:$8,"&lt;="&amp;EH$9,conditions!$9:$9,"&gt;="&amp;EH$9))*conditions!$U$76,0))</f>
        <v>0</v>
      </c>
      <c r="EI115" s="37">
        <f>IF(EI$9="",0,IF(EI$9-SUMIFS(conditions!$77:$77,conditions!$8:$8,"&lt;="&amp;EI$9,conditions!$9:$9,"&gt;="&amp;EI$9)&lt;$U$9,(1-conditions!$U$34)*SUMIFS(16:16,$9:$9,EOMONTH($U$9,11)+1-$U$9+EI$9-SUMIFS(conditions!$77:$77,conditions!$8:$8,"&lt;="&amp;EI$9,conditions!$9:$9,"&gt;="&amp;EI$9))*conditions!$U$76,0))</f>
        <v>0</v>
      </c>
      <c r="EJ115" s="37">
        <f>IF(EJ$9="",0,IF(EJ$9-SUMIFS(conditions!$77:$77,conditions!$8:$8,"&lt;="&amp;EJ$9,conditions!$9:$9,"&gt;="&amp;EJ$9)&lt;$U$9,(1-conditions!$U$34)*SUMIFS(16:16,$9:$9,EOMONTH($U$9,11)+1-$U$9+EJ$9-SUMIFS(conditions!$77:$77,conditions!$8:$8,"&lt;="&amp;EJ$9,conditions!$9:$9,"&gt;="&amp;EJ$9))*conditions!$U$76,0))</f>
        <v>0</v>
      </c>
      <c r="EK115" s="37">
        <f>IF(EK$9="",0,IF(EK$9-SUMIFS(conditions!$77:$77,conditions!$8:$8,"&lt;="&amp;EK$9,conditions!$9:$9,"&gt;="&amp;EK$9)&lt;$U$9,(1-conditions!$U$34)*SUMIFS(16:16,$9:$9,EOMONTH($U$9,11)+1-$U$9+EK$9-SUMIFS(conditions!$77:$77,conditions!$8:$8,"&lt;="&amp;EK$9,conditions!$9:$9,"&gt;="&amp;EK$9))*conditions!$U$76,0))</f>
        <v>0</v>
      </c>
      <c r="EL115" s="37">
        <f>IF(EL$9="",0,IF(EL$9-SUMIFS(conditions!$77:$77,conditions!$8:$8,"&lt;="&amp;EL$9,conditions!$9:$9,"&gt;="&amp;EL$9)&lt;$U$9,(1-conditions!$U$34)*SUMIFS(16:16,$9:$9,EOMONTH($U$9,11)+1-$U$9+EL$9-SUMIFS(conditions!$77:$77,conditions!$8:$8,"&lt;="&amp;EL$9,conditions!$9:$9,"&gt;="&amp;EL$9))*conditions!$U$76,0))</f>
        <v>0</v>
      </c>
      <c r="EM115" s="37">
        <f>IF(EM$9="",0,IF(EM$9-SUMIFS(conditions!$77:$77,conditions!$8:$8,"&lt;="&amp;EM$9,conditions!$9:$9,"&gt;="&amp;EM$9)&lt;$U$9,(1-conditions!$U$34)*SUMIFS(16:16,$9:$9,EOMONTH($U$9,11)+1-$U$9+EM$9-SUMIFS(conditions!$77:$77,conditions!$8:$8,"&lt;="&amp;EM$9,conditions!$9:$9,"&gt;="&amp;EM$9))*conditions!$U$76,0))</f>
        <v>0</v>
      </c>
      <c r="EN115" s="37">
        <f>IF(EN$9="",0,IF(EN$9-SUMIFS(conditions!$77:$77,conditions!$8:$8,"&lt;="&amp;EN$9,conditions!$9:$9,"&gt;="&amp;EN$9)&lt;$U$9,(1-conditions!$U$34)*SUMIFS(16:16,$9:$9,EOMONTH($U$9,11)+1-$U$9+EN$9-SUMIFS(conditions!$77:$77,conditions!$8:$8,"&lt;="&amp;EN$9,conditions!$9:$9,"&gt;="&amp;EN$9))*conditions!$U$76,0))</f>
        <v>0</v>
      </c>
      <c r="EO115" s="37">
        <f>IF(EO$9="",0,IF(EO$9-SUMIFS(conditions!$77:$77,conditions!$8:$8,"&lt;="&amp;EO$9,conditions!$9:$9,"&gt;="&amp;EO$9)&lt;$U$9,(1-conditions!$U$34)*SUMIFS(16:16,$9:$9,EOMONTH($U$9,11)+1-$U$9+EO$9-SUMIFS(conditions!$77:$77,conditions!$8:$8,"&lt;="&amp;EO$9,conditions!$9:$9,"&gt;="&amp;EO$9))*conditions!$U$76,0))</f>
        <v>0</v>
      </c>
      <c r="EP115" s="37">
        <f>IF(EP$9="",0,IF(EP$9-SUMIFS(conditions!$77:$77,conditions!$8:$8,"&lt;="&amp;EP$9,conditions!$9:$9,"&gt;="&amp;EP$9)&lt;$U$9,(1-conditions!$U$34)*SUMIFS(16:16,$9:$9,EOMONTH($U$9,11)+1-$U$9+EP$9-SUMIFS(conditions!$77:$77,conditions!$8:$8,"&lt;="&amp;EP$9,conditions!$9:$9,"&gt;="&amp;EP$9))*conditions!$U$76,0))</f>
        <v>0</v>
      </c>
      <c r="EQ115" s="37">
        <f>IF(EQ$9="",0,IF(EQ$9-SUMIFS(conditions!$77:$77,conditions!$8:$8,"&lt;="&amp;EQ$9,conditions!$9:$9,"&gt;="&amp;EQ$9)&lt;$U$9,(1-conditions!$U$34)*SUMIFS(16:16,$9:$9,EOMONTH($U$9,11)+1-$U$9+EQ$9-SUMIFS(conditions!$77:$77,conditions!$8:$8,"&lt;="&amp;EQ$9,conditions!$9:$9,"&gt;="&amp;EQ$9))*conditions!$U$76,0))</f>
        <v>0</v>
      </c>
      <c r="ER115" s="37">
        <f>IF(ER$9="",0,IF(ER$9-SUMIFS(conditions!$77:$77,conditions!$8:$8,"&lt;="&amp;ER$9,conditions!$9:$9,"&gt;="&amp;ER$9)&lt;$U$9,(1-conditions!$U$34)*SUMIFS(16:16,$9:$9,EOMONTH($U$9,11)+1-$U$9+ER$9-SUMIFS(conditions!$77:$77,conditions!$8:$8,"&lt;="&amp;ER$9,conditions!$9:$9,"&gt;="&amp;ER$9))*conditions!$U$76,0))</f>
        <v>0</v>
      </c>
      <c r="ES115" s="37">
        <f>IF(ES$9="",0,IF(ES$9-SUMIFS(conditions!$77:$77,conditions!$8:$8,"&lt;="&amp;ES$9,conditions!$9:$9,"&gt;="&amp;ES$9)&lt;$U$9,(1-conditions!$U$34)*SUMIFS(16:16,$9:$9,EOMONTH($U$9,11)+1-$U$9+ES$9-SUMIFS(conditions!$77:$77,conditions!$8:$8,"&lt;="&amp;ES$9,conditions!$9:$9,"&gt;="&amp;ES$9))*conditions!$U$76,0))</f>
        <v>0</v>
      </c>
      <c r="ET115" s="37">
        <f>IF(ET$9="",0,IF(ET$9-SUMIFS(conditions!$77:$77,conditions!$8:$8,"&lt;="&amp;ET$9,conditions!$9:$9,"&gt;="&amp;ET$9)&lt;$U$9,(1-conditions!$U$34)*SUMIFS(16:16,$9:$9,EOMONTH($U$9,11)+1-$U$9+ET$9-SUMIFS(conditions!$77:$77,conditions!$8:$8,"&lt;="&amp;ET$9,conditions!$9:$9,"&gt;="&amp;ET$9))*conditions!$U$76,0))</f>
        <v>0</v>
      </c>
      <c r="EU115" s="37">
        <f>IF(EU$9="",0,IF(EU$9-SUMIFS(conditions!$77:$77,conditions!$8:$8,"&lt;="&amp;EU$9,conditions!$9:$9,"&gt;="&amp;EU$9)&lt;$U$9,(1-conditions!$U$34)*SUMIFS(16:16,$9:$9,EOMONTH($U$9,11)+1-$U$9+EU$9-SUMIFS(conditions!$77:$77,conditions!$8:$8,"&lt;="&amp;EU$9,conditions!$9:$9,"&gt;="&amp;EU$9))*conditions!$U$76,0))</f>
        <v>0</v>
      </c>
      <c r="EV115" s="37">
        <f>IF(EV$9="",0,IF(EV$9-SUMIFS(conditions!$77:$77,conditions!$8:$8,"&lt;="&amp;EV$9,conditions!$9:$9,"&gt;="&amp;EV$9)&lt;$U$9,(1-conditions!$U$34)*SUMIFS(16:16,$9:$9,EOMONTH($U$9,11)+1-$U$9+EV$9-SUMIFS(conditions!$77:$77,conditions!$8:$8,"&lt;="&amp;EV$9,conditions!$9:$9,"&gt;="&amp;EV$9))*conditions!$U$76,0))</f>
        <v>0</v>
      </c>
      <c r="EW115" s="37">
        <f>IF(EW$9="",0,IF(EW$9-SUMIFS(conditions!$77:$77,conditions!$8:$8,"&lt;="&amp;EW$9,conditions!$9:$9,"&gt;="&amp;EW$9)&lt;$U$9,(1-conditions!$U$34)*SUMIFS(16:16,$9:$9,EOMONTH($U$9,11)+1-$U$9+EW$9-SUMIFS(conditions!$77:$77,conditions!$8:$8,"&lt;="&amp;EW$9,conditions!$9:$9,"&gt;="&amp;EW$9))*conditions!$U$76,0))</f>
        <v>0</v>
      </c>
      <c r="EX115" s="37">
        <f>IF(EX$9="",0,IF(EX$9-SUMIFS(conditions!$77:$77,conditions!$8:$8,"&lt;="&amp;EX$9,conditions!$9:$9,"&gt;="&amp;EX$9)&lt;$U$9,(1-conditions!$U$34)*SUMIFS(16:16,$9:$9,EOMONTH($U$9,11)+1-$U$9+EX$9-SUMIFS(conditions!$77:$77,conditions!$8:$8,"&lt;="&amp;EX$9,conditions!$9:$9,"&gt;="&amp;EX$9))*conditions!$U$76,0))</f>
        <v>0</v>
      </c>
      <c r="EY115" s="37">
        <f>IF(EY$9="",0,IF(EY$9-SUMIFS(conditions!$77:$77,conditions!$8:$8,"&lt;="&amp;EY$9,conditions!$9:$9,"&gt;="&amp;EY$9)&lt;$U$9,(1-conditions!$U$34)*SUMIFS(16:16,$9:$9,EOMONTH($U$9,11)+1-$U$9+EY$9-SUMIFS(conditions!$77:$77,conditions!$8:$8,"&lt;="&amp;EY$9,conditions!$9:$9,"&gt;="&amp;EY$9))*conditions!$U$76,0))</f>
        <v>0</v>
      </c>
      <c r="EZ115" s="37">
        <f>IF(EZ$9="",0,IF(EZ$9-SUMIFS(conditions!$77:$77,conditions!$8:$8,"&lt;="&amp;EZ$9,conditions!$9:$9,"&gt;="&amp;EZ$9)&lt;$U$9,(1-conditions!$U$34)*SUMIFS(16:16,$9:$9,EOMONTH($U$9,11)+1-$U$9+EZ$9-SUMIFS(conditions!$77:$77,conditions!$8:$8,"&lt;="&amp;EZ$9,conditions!$9:$9,"&gt;="&amp;EZ$9))*conditions!$U$76,0))</f>
        <v>0</v>
      </c>
      <c r="FA115" s="37">
        <f>IF(FA$9="",0,IF(FA$9-SUMIFS(conditions!$77:$77,conditions!$8:$8,"&lt;="&amp;FA$9,conditions!$9:$9,"&gt;="&amp;FA$9)&lt;$U$9,(1-conditions!$U$34)*SUMIFS(16:16,$9:$9,EOMONTH($U$9,11)+1-$U$9+FA$9-SUMIFS(conditions!$77:$77,conditions!$8:$8,"&lt;="&amp;FA$9,conditions!$9:$9,"&gt;="&amp;FA$9))*conditions!$U$76,0))</f>
        <v>0</v>
      </c>
      <c r="FB115" s="37">
        <f>IF(FB$9="",0,IF(FB$9-SUMIFS(conditions!$77:$77,conditions!$8:$8,"&lt;="&amp;FB$9,conditions!$9:$9,"&gt;="&amp;FB$9)&lt;$U$9,(1-conditions!$U$34)*SUMIFS(16:16,$9:$9,EOMONTH($U$9,11)+1-$U$9+FB$9-SUMIFS(conditions!$77:$77,conditions!$8:$8,"&lt;="&amp;FB$9,conditions!$9:$9,"&gt;="&amp;FB$9))*conditions!$U$76,0))</f>
        <v>0</v>
      </c>
      <c r="FC115" s="37">
        <f>IF(FC$9="",0,IF(FC$9-SUMIFS(conditions!$77:$77,conditions!$8:$8,"&lt;="&amp;FC$9,conditions!$9:$9,"&gt;="&amp;FC$9)&lt;$U$9,(1-conditions!$U$34)*SUMIFS(16:16,$9:$9,EOMONTH($U$9,11)+1-$U$9+FC$9-SUMIFS(conditions!$77:$77,conditions!$8:$8,"&lt;="&amp;FC$9,conditions!$9:$9,"&gt;="&amp;FC$9))*conditions!$U$76,0))</f>
        <v>0</v>
      </c>
      <c r="FD115" s="37">
        <f>IF(FD$9="",0,IF(FD$9-SUMIFS(conditions!$77:$77,conditions!$8:$8,"&lt;="&amp;FD$9,conditions!$9:$9,"&gt;="&amp;FD$9)&lt;$U$9,(1-conditions!$U$34)*SUMIFS(16:16,$9:$9,EOMONTH($U$9,11)+1-$U$9+FD$9-SUMIFS(conditions!$77:$77,conditions!$8:$8,"&lt;="&amp;FD$9,conditions!$9:$9,"&gt;="&amp;FD$9))*conditions!$U$76,0))</f>
        <v>0</v>
      </c>
      <c r="FE115" s="37">
        <f>IF(FE$9="",0,IF(FE$9-SUMIFS(conditions!$77:$77,conditions!$8:$8,"&lt;="&amp;FE$9,conditions!$9:$9,"&gt;="&amp;FE$9)&lt;$U$9,(1-conditions!$U$34)*SUMIFS(16:16,$9:$9,EOMONTH($U$9,11)+1-$U$9+FE$9-SUMIFS(conditions!$77:$77,conditions!$8:$8,"&lt;="&amp;FE$9,conditions!$9:$9,"&gt;="&amp;FE$9))*conditions!$U$76,0))</f>
        <v>0</v>
      </c>
      <c r="FF115" s="37">
        <f>IF(FF$9="",0,IF(FF$9-SUMIFS(conditions!$77:$77,conditions!$8:$8,"&lt;="&amp;FF$9,conditions!$9:$9,"&gt;="&amp;FF$9)&lt;$U$9,(1-conditions!$U$34)*SUMIFS(16:16,$9:$9,EOMONTH($U$9,11)+1-$U$9+FF$9-SUMIFS(conditions!$77:$77,conditions!$8:$8,"&lt;="&amp;FF$9,conditions!$9:$9,"&gt;="&amp;FF$9))*conditions!$U$76,0))</f>
        <v>0</v>
      </c>
      <c r="FG115" s="37">
        <f>IF(FG$9="",0,IF(FG$9-SUMIFS(conditions!$77:$77,conditions!$8:$8,"&lt;="&amp;FG$9,conditions!$9:$9,"&gt;="&amp;FG$9)&lt;$U$9,(1-conditions!$U$34)*SUMIFS(16:16,$9:$9,EOMONTH($U$9,11)+1-$U$9+FG$9-SUMIFS(conditions!$77:$77,conditions!$8:$8,"&lt;="&amp;FG$9,conditions!$9:$9,"&gt;="&amp;FG$9))*conditions!$U$76,0))</f>
        <v>0</v>
      </c>
      <c r="FH115" s="37">
        <f>IF(FH$9="",0,IF(FH$9-SUMIFS(conditions!$77:$77,conditions!$8:$8,"&lt;="&amp;FH$9,conditions!$9:$9,"&gt;="&amp;FH$9)&lt;$U$9,(1-conditions!$U$34)*SUMIFS(16:16,$9:$9,EOMONTH($U$9,11)+1-$U$9+FH$9-SUMIFS(conditions!$77:$77,conditions!$8:$8,"&lt;="&amp;FH$9,conditions!$9:$9,"&gt;="&amp;FH$9))*conditions!$U$76,0))</f>
        <v>0</v>
      </c>
      <c r="FI115" s="37">
        <f>IF(FI$9="",0,IF(FI$9-SUMIFS(conditions!$77:$77,conditions!$8:$8,"&lt;="&amp;FI$9,conditions!$9:$9,"&gt;="&amp;FI$9)&lt;$U$9,(1-conditions!$U$34)*SUMIFS(16:16,$9:$9,EOMONTH($U$9,11)+1-$U$9+FI$9-SUMIFS(conditions!$77:$77,conditions!$8:$8,"&lt;="&amp;FI$9,conditions!$9:$9,"&gt;="&amp;FI$9))*conditions!$U$76,0))</f>
        <v>0</v>
      </c>
      <c r="FJ115" s="37">
        <f>IF(FJ$9="",0,IF(FJ$9-SUMIFS(conditions!$77:$77,conditions!$8:$8,"&lt;="&amp;FJ$9,conditions!$9:$9,"&gt;="&amp;FJ$9)&lt;$U$9,(1-conditions!$U$34)*SUMIFS(16:16,$9:$9,EOMONTH($U$9,11)+1-$U$9+FJ$9-SUMIFS(conditions!$77:$77,conditions!$8:$8,"&lt;="&amp;FJ$9,conditions!$9:$9,"&gt;="&amp;FJ$9))*conditions!$U$76,0))</f>
        <v>0</v>
      </c>
      <c r="FK115" s="37">
        <f>IF(FK$9="",0,IF(FK$9-SUMIFS(conditions!$77:$77,conditions!$8:$8,"&lt;="&amp;FK$9,conditions!$9:$9,"&gt;="&amp;FK$9)&lt;$U$9,(1-conditions!$U$34)*SUMIFS(16:16,$9:$9,EOMONTH($U$9,11)+1-$U$9+FK$9-SUMIFS(conditions!$77:$77,conditions!$8:$8,"&lt;="&amp;FK$9,conditions!$9:$9,"&gt;="&amp;FK$9))*conditions!$U$76,0))</f>
        <v>0</v>
      </c>
      <c r="FL115" s="37">
        <f>IF(FL$9="",0,IF(FL$9-SUMIFS(conditions!$77:$77,conditions!$8:$8,"&lt;="&amp;FL$9,conditions!$9:$9,"&gt;="&amp;FL$9)&lt;$U$9,(1-conditions!$U$34)*SUMIFS(16:16,$9:$9,EOMONTH($U$9,11)+1-$U$9+FL$9-SUMIFS(conditions!$77:$77,conditions!$8:$8,"&lt;="&amp;FL$9,conditions!$9:$9,"&gt;="&amp;FL$9))*conditions!$U$76,0))</f>
        <v>0</v>
      </c>
      <c r="FM115" s="37">
        <f>IF(FM$9="",0,IF(FM$9-SUMIFS(conditions!$77:$77,conditions!$8:$8,"&lt;="&amp;FM$9,conditions!$9:$9,"&gt;="&amp;FM$9)&lt;$U$9,(1-conditions!$U$34)*SUMIFS(16:16,$9:$9,EOMONTH($U$9,11)+1-$U$9+FM$9-SUMIFS(conditions!$77:$77,conditions!$8:$8,"&lt;="&amp;FM$9,conditions!$9:$9,"&gt;="&amp;FM$9))*conditions!$U$76,0))</f>
        <v>0</v>
      </c>
      <c r="FN115" s="37">
        <f>IF(FN$9="",0,IF(FN$9-SUMIFS(conditions!$77:$77,conditions!$8:$8,"&lt;="&amp;FN$9,conditions!$9:$9,"&gt;="&amp;FN$9)&lt;$U$9,(1-conditions!$U$34)*SUMIFS(16:16,$9:$9,EOMONTH($U$9,11)+1-$U$9+FN$9-SUMIFS(conditions!$77:$77,conditions!$8:$8,"&lt;="&amp;FN$9,conditions!$9:$9,"&gt;="&amp;FN$9))*conditions!$U$76,0))</f>
        <v>0</v>
      </c>
      <c r="FO115" s="37">
        <f>IF(FO$9="",0,IF(FO$9-SUMIFS(conditions!$77:$77,conditions!$8:$8,"&lt;="&amp;FO$9,conditions!$9:$9,"&gt;="&amp;FO$9)&lt;$U$9,(1-conditions!$U$34)*SUMIFS(16:16,$9:$9,EOMONTH($U$9,11)+1-$U$9+FO$9-SUMIFS(conditions!$77:$77,conditions!$8:$8,"&lt;="&amp;FO$9,conditions!$9:$9,"&gt;="&amp;FO$9))*conditions!$U$76,0))</f>
        <v>0</v>
      </c>
      <c r="FP115" s="37">
        <f>IF(FP$9="",0,IF(FP$9-SUMIFS(conditions!$77:$77,conditions!$8:$8,"&lt;="&amp;FP$9,conditions!$9:$9,"&gt;="&amp;FP$9)&lt;$U$9,(1-conditions!$U$34)*SUMIFS(16:16,$9:$9,EOMONTH($U$9,11)+1-$U$9+FP$9-SUMIFS(conditions!$77:$77,conditions!$8:$8,"&lt;="&amp;FP$9,conditions!$9:$9,"&gt;="&amp;FP$9))*conditions!$U$76,0))</f>
        <v>0</v>
      </c>
      <c r="FQ115" s="37">
        <f>IF(FQ$9="",0,IF(FQ$9-SUMIFS(conditions!$77:$77,conditions!$8:$8,"&lt;="&amp;FQ$9,conditions!$9:$9,"&gt;="&amp;FQ$9)&lt;$U$9,(1-conditions!$U$34)*SUMIFS(16:16,$9:$9,EOMONTH($U$9,11)+1-$U$9+FQ$9-SUMIFS(conditions!$77:$77,conditions!$8:$8,"&lt;="&amp;FQ$9,conditions!$9:$9,"&gt;="&amp;FQ$9))*conditions!$U$76,0))</f>
        <v>0</v>
      </c>
      <c r="FR115" s="37">
        <f>IF(FR$9="",0,IF(FR$9-SUMIFS(conditions!$77:$77,conditions!$8:$8,"&lt;="&amp;FR$9,conditions!$9:$9,"&gt;="&amp;FR$9)&lt;$U$9,(1-conditions!$U$34)*SUMIFS(16:16,$9:$9,EOMONTH($U$9,11)+1-$U$9+FR$9-SUMIFS(conditions!$77:$77,conditions!$8:$8,"&lt;="&amp;FR$9,conditions!$9:$9,"&gt;="&amp;FR$9))*conditions!$U$76,0))</f>
        <v>0</v>
      </c>
      <c r="FS115" s="37">
        <f>IF(FS$9="",0,IF(FS$9-SUMIFS(conditions!$77:$77,conditions!$8:$8,"&lt;="&amp;FS$9,conditions!$9:$9,"&gt;="&amp;FS$9)&lt;$U$9,(1-conditions!$U$34)*SUMIFS(16:16,$9:$9,EOMONTH($U$9,11)+1-$U$9+FS$9-SUMIFS(conditions!$77:$77,conditions!$8:$8,"&lt;="&amp;FS$9,conditions!$9:$9,"&gt;="&amp;FS$9))*conditions!$U$76,0))</f>
        <v>0</v>
      </c>
      <c r="FT115" s="37">
        <f>IF(FT$9="",0,IF(FT$9-SUMIFS(conditions!$77:$77,conditions!$8:$8,"&lt;="&amp;FT$9,conditions!$9:$9,"&gt;="&amp;FT$9)&lt;$U$9,(1-conditions!$U$34)*SUMIFS(16:16,$9:$9,EOMONTH($U$9,11)+1-$U$9+FT$9-SUMIFS(conditions!$77:$77,conditions!$8:$8,"&lt;="&amp;FT$9,conditions!$9:$9,"&gt;="&amp;FT$9))*conditions!$U$76,0))</f>
        <v>0</v>
      </c>
      <c r="FU115" s="37">
        <f>IF(FU$9="",0,IF(FU$9-SUMIFS(conditions!$77:$77,conditions!$8:$8,"&lt;="&amp;FU$9,conditions!$9:$9,"&gt;="&amp;FU$9)&lt;$U$9,(1-conditions!$U$34)*SUMIFS(16:16,$9:$9,EOMONTH($U$9,11)+1-$U$9+FU$9-SUMIFS(conditions!$77:$77,conditions!$8:$8,"&lt;="&amp;FU$9,conditions!$9:$9,"&gt;="&amp;FU$9))*conditions!$U$76,0))</f>
        <v>0</v>
      </c>
      <c r="FV115" s="37">
        <f>IF(FV$9="",0,IF(FV$9-SUMIFS(conditions!$77:$77,conditions!$8:$8,"&lt;="&amp;FV$9,conditions!$9:$9,"&gt;="&amp;FV$9)&lt;$U$9,(1-conditions!$U$34)*SUMIFS(16:16,$9:$9,EOMONTH($U$9,11)+1-$U$9+FV$9-SUMIFS(conditions!$77:$77,conditions!$8:$8,"&lt;="&amp;FV$9,conditions!$9:$9,"&gt;="&amp;FV$9))*conditions!$U$76,0))</f>
        <v>0</v>
      </c>
      <c r="FW115" s="37">
        <f>IF(FW$9="",0,IF(FW$9-SUMIFS(conditions!$77:$77,conditions!$8:$8,"&lt;="&amp;FW$9,conditions!$9:$9,"&gt;="&amp;FW$9)&lt;$U$9,(1-conditions!$U$34)*SUMIFS(16:16,$9:$9,EOMONTH($U$9,11)+1-$U$9+FW$9-SUMIFS(conditions!$77:$77,conditions!$8:$8,"&lt;="&amp;FW$9,conditions!$9:$9,"&gt;="&amp;FW$9))*conditions!$U$76,0))</f>
        <v>0</v>
      </c>
      <c r="FX115" s="37">
        <f>IF(FX$9="",0,IF(FX$9-SUMIFS(conditions!$77:$77,conditions!$8:$8,"&lt;="&amp;FX$9,conditions!$9:$9,"&gt;="&amp;FX$9)&lt;$U$9,(1-conditions!$U$34)*SUMIFS(16:16,$9:$9,EOMONTH($U$9,11)+1-$U$9+FX$9-SUMIFS(conditions!$77:$77,conditions!$8:$8,"&lt;="&amp;FX$9,conditions!$9:$9,"&gt;="&amp;FX$9))*conditions!$U$76,0))</f>
        <v>0</v>
      </c>
      <c r="FY115" s="37">
        <f>IF(FY$9="",0,IF(FY$9-SUMIFS(conditions!$77:$77,conditions!$8:$8,"&lt;="&amp;FY$9,conditions!$9:$9,"&gt;="&amp;FY$9)&lt;$U$9,(1-conditions!$U$34)*SUMIFS(16:16,$9:$9,EOMONTH($U$9,11)+1-$U$9+FY$9-SUMIFS(conditions!$77:$77,conditions!$8:$8,"&lt;="&amp;FY$9,conditions!$9:$9,"&gt;="&amp;FY$9))*conditions!$U$76,0))</f>
        <v>0</v>
      </c>
      <c r="FZ115" s="37">
        <f>IF(FZ$9="",0,IF(FZ$9-SUMIFS(conditions!$77:$77,conditions!$8:$8,"&lt;="&amp;FZ$9,conditions!$9:$9,"&gt;="&amp;FZ$9)&lt;$U$9,(1-conditions!$U$34)*SUMIFS(16:16,$9:$9,EOMONTH($U$9,11)+1-$U$9+FZ$9-SUMIFS(conditions!$77:$77,conditions!$8:$8,"&lt;="&amp;FZ$9,conditions!$9:$9,"&gt;="&amp;FZ$9))*conditions!$U$76,0))</f>
        <v>0</v>
      </c>
      <c r="GA115" s="37">
        <f>IF(GA$9="",0,IF(GA$9-SUMIFS(conditions!$77:$77,conditions!$8:$8,"&lt;="&amp;GA$9,conditions!$9:$9,"&gt;="&amp;GA$9)&lt;$U$9,(1-conditions!$U$34)*SUMIFS(16:16,$9:$9,EOMONTH($U$9,11)+1-$U$9+GA$9-SUMIFS(conditions!$77:$77,conditions!$8:$8,"&lt;="&amp;GA$9,conditions!$9:$9,"&gt;="&amp;GA$9))*conditions!$U$76,0))</f>
        <v>0</v>
      </c>
      <c r="GB115" s="37">
        <f>IF(GB$9="",0,IF(GB$9-SUMIFS(conditions!$77:$77,conditions!$8:$8,"&lt;="&amp;GB$9,conditions!$9:$9,"&gt;="&amp;GB$9)&lt;$U$9,(1-conditions!$U$34)*SUMIFS(16:16,$9:$9,EOMONTH($U$9,11)+1-$U$9+GB$9-SUMIFS(conditions!$77:$77,conditions!$8:$8,"&lt;="&amp;GB$9,conditions!$9:$9,"&gt;="&amp;GB$9))*conditions!$U$76,0))</f>
        <v>0</v>
      </c>
      <c r="GC115" s="37">
        <f>IF(GC$9="",0,IF(GC$9-SUMIFS(conditions!$77:$77,conditions!$8:$8,"&lt;="&amp;GC$9,conditions!$9:$9,"&gt;="&amp;GC$9)&lt;$U$9,(1-conditions!$U$34)*SUMIFS(16:16,$9:$9,EOMONTH($U$9,11)+1-$U$9+GC$9-SUMIFS(conditions!$77:$77,conditions!$8:$8,"&lt;="&amp;GC$9,conditions!$9:$9,"&gt;="&amp;GC$9))*conditions!$U$76,0))</f>
        <v>0</v>
      </c>
      <c r="GD115" s="37">
        <f>IF(GD$9="",0,IF(GD$9-SUMIFS(conditions!$77:$77,conditions!$8:$8,"&lt;="&amp;GD$9,conditions!$9:$9,"&gt;="&amp;GD$9)&lt;$U$9,(1-conditions!$U$34)*SUMIFS(16:16,$9:$9,EOMONTH($U$9,11)+1-$U$9+GD$9-SUMIFS(conditions!$77:$77,conditions!$8:$8,"&lt;="&amp;GD$9,conditions!$9:$9,"&gt;="&amp;GD$9))*conditions!$U$76,0))</f>
        <v>0</v>
      </c>
      <c r="GE115" s="37">
        <f>IF(GE$9="",0,IF(GE$9-SUMIFS(conditions!$77:$77,conditions!$8:$8,"&lt;="&amp;GE$9,conditions!$9:$9,"&gt;="&amp;GE$9)&lt;$U$9,(1-conditions!$U$34)*SUMIFS(16:16,$9:$9,EOMONTH($U$9,11)+1-$U$9+GE$9-SUMIFS(conditions!$77:$77,conditions!$8:$8,"&lt;="&amp;GE$9,conditions!$9:$9,"&gt;="&amp;GE$9))*conditions!$U$76,0))</f>
        <v>0</v>
      </c>
      <c r="GF115" s="37">
        <f>IF(GF$9="",0,IF(GF$9-SUMIFS(conditions!$77:$77,conditions!$8:$8,"&lt;="&amp;GF$9,conditions!$9:$9,"&gt;="&amp;GF$9)&lt;$U$9,(1-conditions!$U$34)*SUMIFS(16:16,$9:$9,EOMONTH($U$9,11)+1-$U$9+GF$9-SUMIFS(conditions!$77:$77,conditions!$8:$8,"&lt;="&amp;GF$9,conditions!$9:$9,"&gt;="&amp;GF$9))*conditions!$U$76,0))</f>
        <v>0</v>
      </c>
      <c r="GG115" s="37">
        <f>IF(GG$9="",0,IF(GG$9-SUMIFS(conditions!$77:$77,conditions!$8:$8,"&lt;="&amp;GG$9,conditions!$9:$9,"&gt;="&amp;GG$9)&lt;$U$9,(1-conditions!$U$34)*SUMIFS(16:16,$9:$9,EOMONTH($U$9,11)+1-$U$9+GG$9-SUMIFS(conditions!$77:$77,conditions!$8:$8,"&lt;="&amp;GG$9,conditions!$9:$9,"&gt;="&amp;GG$9))*conditions!$U$76,0))</f>
        <v>0</v>
      </c>
      <c r="GH115" s="37">
        <f>IF(GH$9="",0,IF(GH$9-SUMIFS(conditions!$77:$77,conditions!$8:$8,"&lt;="&amp;GH$9,conditions!$9:$9,"&gt;="&amp;GH$9)&lt;$U$9,(1-conditions!$U$34)*SUMIFS(16:16,$9:$9,EOMONTH($U$9,11)+1-$U$9+GH$9-SUMIFS(conditions!$77:$77,conditions!$8:$8,"&lt;="&amp;GH$9,conditions!$9:$9,"&gt;="&amp;GH$9))*conditions!$U$76,0))</f>
        <v>0</v>
      </c>
      <c r="GI115" s="37">
        <f>IF(GI$9="",0,IF(GI$9-SUMIFS(conditions!$77:$77,conditions!$8:$8,"&lt;="&amp;GI$9,conditions!$9:$9,"&gt;="&amp;GI$9)&lt;$U$9,(1-conditions!$U$34)*SUMIFS(16:16,$9:$9,EOMONTH($U$9,11)+1-$U$9+GI$9-SUMIFS(conditions!$77:$77,conditions!$8:$8,"&lt;="&amp;GI$9,conditions!$9:$9,"&gt;="&amp;GI$9))*conditions!$U$76,0))</f>
        <v>0</v>
      </c>
      <c r="GJ115" s="37">
        <f>IF(GJ$9="",0,IF(GJ$9-SUMIFS(conditions!$77:$77,conditions!$8:$8,"&lt;="&amp;GJ$9,conditions!$9:$9,"&gt;="&amp;GJ$9)&lt;$U$9,(1-conditions!$U$34)*SUMIFS(16:16,$9:$9,EOMONTH($U$9,11)+1-$U$9+GJ$9-SUMIFS(conditions!$77:$77,conditions!$8:$8,"&lt;="&amp;GJ$9,conditions!$9:$9,"&gt;="&amp;GJ$9))*conditions!$U$76,0))</f>
        <v>0</v>
      </c>
      <c r="GK115" s="37">
        <f>IF(GK$9="",0,IF(GK$9-SUMIFS(conditions!$77:$77,conditions!$8:$8,"&lt;="&amp;GK$9,conditions!$9:$9,"&gt;="&amp;GK$9)&lt;$U$9,(1-conditions!$U$34)*SUMIFS(16:16,$9:$9,EOMONTH($U$9,11)+1-$U$9+GK$9-SUMIFS(conditions!$77:$77,conditions!$8:$8,"&lt;="&amp;GK$9,conditions!$9:$9,"&gt;="&amp;GK$9))*conditions!$U$76,0))</f>
        <v>0</v>
      </c>
      <c r="GL115" s="37">
        <f>IF(GL$9="",0,IF(GL$9-SUMIFS(conditions!$77:$77,conditions!$8:$8,"&lt;="&amp;GL$9,conditions!$9:$9,"&gt;="&amp;GL$9)&lt;$U$9,(1-conditions!$U$34)*SUMIFS(16:16,$9:$9,EOMONTH($U$9,11)+1-$U$9+GL$9-SUMIFS(conditions!$77:$77,conditions!$8:$8,"&lt;="&amp;GL$9,conditions!$9:$9,"&gt;="&amp;GL$9))*conditions!$U$76,0))</f>
        <v>0</v>
      </c>
      <c r="GM115" s="37">
        <f>IF(GM$9="",0,IF(GM$9-SUMIFS(conditions!$77:$77,conditions!$8:$8,"&lt;="&amp;GM$9,conditions!$9:$9,"&gt;="&amp;GM$9)&lt;$U$9,(1-conditions!$U$34)*SUMIFS(16:16,$9:$9,EOMONTH($U$9,11)+1-$U$9+GM$9-SUMIFS(conditions!$77:$77,conditions!$8:$8,"&lt;="&amp;GM$9,conditions!$9:$9,"&gt;="&amp;GM$9))*conditions!$U$76,0))</f>
        <v>0</v>
      </c>
      <c r="GN115" s="37">
        <f>IF(GN$9="",0,IF(GN$9-SUMIFS(conditions!$77:$77,conditions!$8:$8,"&lt;="&amp;GN$9,conditions!$9:$9,"&gt;="&amp;GN$9)&lt;$U$9,(1-conditions!$U$34)*SUMIFS(16:16,$9:$9,EOMONTH($U$9,11)+1-$U$9+GN$9-SUMIFS(conditions!$77:$77,conditions!$8:$8,"&lt;="&amp;GN$9,conditions!$9:$9,"&gt;="&amp;GN$9))*conditions!$U$76,0))</f>
        <v>0</v>
      </c>
      <c r="GO115" s="37">
        <f>IF(GO$9="",0,IF(GO$9-SUMIFS(conditions!$77:$77,conditions!$8:$8,"&lt;="&amp;GO$9,conditions!$9:$9,"&gt;="&amp;GO$9)&lt;$U$9,(1-conditions!$U$34)*SUMIFS(16:16,$9:$9,EOMONTH($U$9,11)+1-$U$9+GO$9-SUMIFS(conditions!$77:$77,conditions!$8:$8,"&lt;="&amp;GO$9,conditions!$9:$9,"&gt;="&amp;GO$9))*conditions!$U$76,0))</f>
        <v>0</v>
      </c>
      <c r="GP115" s="37">
        <f>IF(GP$9="",0,IF(GP$9-SUMIFS(conditions!$77:$77,conditions!$8:$8,"&lt;="&amp;GP$9,conditions!$9:$9,"&gt;="&amp;GP$9)&lt;$U$9,(1-conditions!$U$34)*SUMIFS(16:16,$9:$9,EOMONTH($U$9,11)+1-$U$9+GP$9-SUMIFS(conditions!$77:$77,conditions!$8:$8,"&lt;="&amp;GP$9,conditions!$9:$9,"&gt;="&amp;GP$9))*conditions!$U$76,0))</f>
        <v>0</v>
      </c>
      <c r="GQ115" s="37">
        <f>IF(GQ$9="",0,IF(GQ$9-SUMIFS(conditions!$77:$77,conditions!$8:$8,"&lt;="&amp;GQ$9,conditions!$9:$9,"&gt;="&amp;GQ$9)&lt;$U$9,(1-conditions!$U$34)*SUMIFS(16:16,$9:$9,EOMONTH($U$9,11)+1-$U$9+GQ$9-SUMIFS(conditions!$77:$77,conditions!$8:$8,"&lt;="&amp;GQ$9,conditions!$9:$9,"&gt;="&amp;GQ$9))*conditions!$U$76,0))</f>
        <v>0</v>
      </c>
      <c r="GR115" s="37">
        <f>IF(GR$9="",0,IF(GR$9-SUMIFS(conditions!$77:$77,conditions!$8:$8,"&lt;="&amp;GR$9,conditions!$9:$9,"&gt;="&amp;GR$9)&lt;$U$9,(1-conditions!$U$34)*SUMIFS(16:16,$9:$9,EOMONTH($U$9,11)+1-$U$9+GR$9-SUMIFS(conditions!$77:$77,conditions!$8:$8,"&lt;="&amp;GR$9,conditions!$9:$9,"&gt;="&amp;GR$9))*conditions!$U$76,0))</f>
        <v>0</v>
      </c>
      <c r="GS115" s="37">
        <f>IF(GS$9="",0,IF(GS$9-SUMIFS(conditions!$77:$77,conditions!$8:$8,"&lt;="&amp;GS$9,conditions!$9:$9,"&gt;="&amp;GS$9)&lt;$U$9,(1-conditions!$U$34)*SUMIFS(16:16,$9:$9,EOMONTH($U$9,11)+1-$U$9+GS$9-SUMIFS(conditions!$77:$77,conditions!$8:$8,"&lt;="&amp;GS$9,conditions!$9:$9,"&gt;="&amp;GS$9))*conditions!$U$76,0))</f>
        <v>0</v>
      </c>
      <c r="GT115" s="37">
        <f>IF(GT$9="",0,IF(GT$9-SUMIFS(conditions!$77:$77,conditions!$8:$8,"&lt;="&amp;GT$9,conditions!$9:$9,"&gt;="&amp;GT$9)&lt;$U$9,(1-conditions!$U$34)*SUMIFS(16:16,$9:$9,EOMONTH($U$9,11)+1-$U$9+GT$9-SUMIFS(conditions!$77:$77,conditions!$8:$8,"&lt;="&amp;GT$9,conditions!$9:$9,"&gt;="&amp;GT$9))*conditions!$U$76,0))</f>
        <v>0</v>
      </c>
      <c r="GU115" s="37">
        <f>IF(GU$9="",0,IF(GU$9-SUMIFS(conditions!$77:$77,conditions!$8:$8,"&lt;="&amp;GU$9,conditions!$9:$9,"&gt;="&amp;GU$9)&lt;$U$9,(1-conditions!$U$34)*SUMIFS(16:16,$9:$9,EOMONTH($U$9,11)+1-$U$9+GU$9-SUMIFS(conditions!$77:$77,conditions!$8:$8,"&lt;="&amp;GU$9,conditions!$9:$9,"&gt;="&amp;GU$9))*conditions!$U$76,0))</f>
        <v>0</v>
      </c>
      <c r="GV115" s="37">
        <f>IF(GV$9="",0,IF(GV$9-SUMIFS(conditions!$77:$77,conditions!$8:$8,"&lt;="&amp;GV$9,conditions!$9:$9,"&gt;="&amp;GV$9)&lt;$U$9,(1-conditions!$U$34)*SUMIFS(16:16,$9:$9,EOMONTH($U$9,11)+1-$U$9+GV$9-SUMIFS(conditions!$77:$77,conditions!$8:$8,"&lt;="&amp;GV$9,conditions!$9:$9,"&gt;="&amp;GV$9))*conditions!$U$76,0))</f>
        <v>0</v>
      </c>
      <c r="GW115" s="37">
        <f>IF(GW$9="",0,IF(GW$9-SUMIFS(conditions!$77:$77,conditions!$8:$8,"&lt;="&amp;GW$9,conditions!$9:$9,"&gt;="&amp;GW$9)&lt;$U$9,(1-conditions!$U$34)*SUMIFS(16:16,$9:$9,EOMONTH($U$9,11)+1-$U$9+GW$9-SUMIFS(conditions!$77:$77,conditions!$8:$8,"&lt;="&amp;GW$9,conditions!$9:$9,"&gt;="&amp;GW$9))*conditions!$U$76,0))</f>
        <v>0</v>
      </c>
      <c r="GX115" s="37">
        <f>IF(GX$9="",0,IF(GX$9-SUMIFS(conditions!$77:$77,conditions!$8:$8,"&lt;="&amp;GX$9,conditions!$9:$9,"&gt;="&amp;GX$9)&lt;$U$9,(1-conditions!$U$34)*SUMIFS(16:16,$9:$9,EOMONTH($U$9,11)+1-$U$9+GX$9-SUMIFS(conditions!$77:$77,conditions!$8:$8,"&lt;="&amp;GX$9,conditions!$9:$9,"&gt;="&amp;GX$9))*conditions!$U$76,0))</f>
        <v>0</v>
      </c>
      <c r="GY115" s="37">
        <f>IF(GY$9="",0,IF(GY$9-SUMIFS(conditions!$77:$77,conditions!$8:$8,"&lt;="&amp;GY$9,conditions!$9:$9,"&gt;="&amp;GY$9)&lt;$U$9,(1-conditions!$U$34)*SUMIFS(16:16,$9:$9,EOMONTH($U$9,11)+1-$U$9+GY$9-SUMIFS(conditions!$77:$77,conditions!$8:$8,"&lt;="&amp;GY$9,conditions!$9:$9,"&gt;="&amp;GY$9))*conditions!$U$76,0))</f>
        <v>0</v>
      </c>
      <c r="GZ115" s="37">
        <f>IF(GZ$9="",0,IF(GZ$9-SUMIFS(conditions!$77:$77,conditions!$8:$8,"&lt;="&amp;GZ$9,conditions!$9:$9,"&gt;="&amp;GZ$9)&lt;$U$9,(1-conditions!$U$34)*SUMIFS(16:16,$9:$9,EOMONTH($U$9,11)+1-$U$9+GZ$9-SUMIFS(conditions!$77:$77,conditions!$8:$8,"&lt;="&amp;GZ$9,conditions!$9:$9,"&gt;="&amp;GZ$9))*conditions!$U$76,0))</f>
        <v>0</v>
      </c>
      <c r="HA115" s="37">
        <f>IF(HA$9="",0,IF(HA$9-SUMIFS(conditions!$77:$77,conditions!$8:$8,"&lt;="&amp;HA$9,conditions!$9:$9,"&gt;="&amp;HA$9)&lt;$U$9,(1-conditions!$U$34)*SUMIFS(16:16,$9:$9,EOMONTH($U$9,11)+1-$U$9+HA$9-SUMIFS(conditions!$77:$77,conditions!$8:$8,"&lt;="&amp;HA$9,conditions!$9:$9,"&gt;="&amp;HA$9))*conditions!$U$76,0))</f>
        <v>0</v>
      </c>
      <c r="HB115" s="37">
        <f>IF(HB$9="",0,IF(HB$9-SUMIFS(conditions!$77:$77,conditions!$8:$8,"&lt;="&amp;HB$9,conditions!$9:$9,"&gt;="&amp;HB$9)&lt;$U$9,(1-conditions!$U$34)*SUMIFS(16:16,$9:$9,EOMONTH($U$9,11)+1-$U$9+HB$9-SUMIFS(conditions!$77:$77,conditions!$8:$8,"&lt;="&amp;HB$9,conditions!$9:$9,"&gt;="&amp;HB$9))*conditions!$U$76,0))</f>
        <v>0</v>
      </c>
      <c r="HC115" s="37">
        <f>IF(HC$9="",0,IF(HC$9-SUMIFS(conditions!$77:$77,conditions!$8:$8,"&lt;="&amp;HC$9,conditions!$9:$9,"&gt;="&amp;HC$9)&lt;$U$9,(1-conditions!$U$34)*SUMIFS(16:16,$9:$9,EOMONTH($U$9,11)+1-$U$9+HC$9-SUMIFS(conditions!$77:$77,conditions!$8:$8,"&lt;="&amp;HC$9,conditions!$9:$9,"&gt;="&amp;HC$9))*conditions!$U$76,0))</f>
        <v>0</v>
      </c>
      <c r="HD115" s="37">
        <f>IF(HD$9="",0,IF(HD$9-SUMIFS(conditions!$77:$77,conditions!$8:$8,"&lt;="&amp;HD$9,conditions!$9:$9,"&gt;="&amp;HD$9)&lt;$U$9,(1-conditions!$U$34)*SUMIFS(16:16,$9:$9,EOMONTH($U$9,11)+1-$U$9+HD$9-SUMIFS(conditions!$77:$77,conditions!$8:$8,"&lt;="&amp;HD$9,conditions!$9:$9,"&gt;="&amp;HD$9))*conditions!$U$76,0))</f>
        <v>0</v>
      </c>
      <c r="HE115" s="37">
        <f>IF(HE$9="",0,IF(HE$9-SUMIFS(conditions!$77:$77,conditions!$8:$8,"&lt;="&amp;HE$9,conditions!$9:$9,"&gt;="&amp;HE$9)&lt;$U$9,(1-conditions!$U$34)*SUMIFS(16:16,$9:$9,EOMONTH($U$9,11)+1-$U$9+HE$9-SUMIFS(conditions!$77:$77,conditions!$8:$8,"&lt;="&amp;HE$9,conditions!$9:$9,"&gt;="&amp;HE$9))*conditions!$U$76,0))</f>
        <v>0</v>
      </c>
      <c r="HF115" s="37">
        <f>IF(HF$9="",0,IF(HF$9-SUMIFS(conditions!$77:$77,conditions!$8:$8,"&lt;="&amp;HF$9,conditions!$9:$9,"&gt;="&amp;HF$9)&lt;$U$9,(1-conditions!$U$34)*SUMIFS(16:16,$9:$9,EOMONTH($U$9,11)+1-$U$9+HF$9-SUMIFS(conditions!$77:$77,conditions!$8:$8,"&lt;="&amp;HF$9,conditions!$9:$9,"&gt;="&amp;HF$9))*conditions!$U$76,0))</f>
        <v>0</v>
      </c>
      <c r="HG115" s="37">
        <f>IF(HG$9="",0,IF(HG$9-SUMIFS(conditions!$77:$77,conditions!$8:$8,"&lt;="&amp;HG$9,conditions!$9:$9,"&gt;="&amp;HG$9)&lt;$U$9,(1-conditions!$U$34)*SUMIFS(16:16,$9:$9,EOMONTH($U$9,11)+1-$U$9+HG$9-SUMIFS(conditions!$77:$77,conditions!$8:$8,"&lt;="&amp;HG$9,conditions!$9:$9,"&gt;="&amp;HG$9))*conditions!$U$76,0))</f>
        <v>0</v>
      </c>
      <c r="HH115" s="37">
        <f>IF(HH$9="",0,IF(HH$9-SUMIFS(conditions!$77:$77,conditions!$8:$8,"&lt;="&amp;HH$9,conditions!$9:$9,"&gt;="&amp;HH$9)&lt;$U$9,(1-conditions!$U$34)*SUMIFS(16:16,$9:$9,EOMONTH($U$9,11)+1-$U$9+HH$9-SUMIFS(conditions!$77:$77,conditions!$8:$8,"&lt;="&amp;HH$9,conditions!$9:$9,"&gt;="&amp;HH$9))*conditions!$U$76,0))</f>
        <v>0</v>
      </c>
      <c r="HI115" s="37">
        <f>IF(HI$9="",0,IF(HI$9-SUMIFS(conditions!$77:$77,conditions!$8:$8,"&lt;="&amp;HI$9,conditions!$9:$9,"&gt;="&amp;HI$9)&lt;$U$9,(1-conditions!$U$34)*SUMIFS(16:16,$9:$9,EOMONTH($U$9,11)+1-$U$9+HI$9-SUMIFS(conditions!$77:$77,conditions!$8:$8,"&lt;="&amp;HI$9,conditions!$9:$9,"&gt;="&amp;HI$9))*conditions!$U$76,0))</f>
        <v>0</v>
      </c>
      <c r="HJ115" s="37">
        <f>IF(HJ$9="",0,IF(HJ$9-SUMIFS(conditions!$77:$77,conditions!$8:$8,"&lt;="&amp;HJ$9,conditions!$9:$9,"&gt;="&amp;HJ$9)&lt;$U$9,(1-conditions!$U$34)*SUMIFS(16:16,$9:$9,EOMONTH($U$9,11)+1-$U$9+HJ$9-SUMIFS(conditions!$77:$77,conditions!$8:$8,"&lt;="&amp;HJ$9,conditions!$9:$9,"&gt;="&amp;HJ$9))*conditions!$U$76,0))</f>
        <v>0</v>
      </c>
      <c r="HK115" s="37">
        <f>IF(HK$9="",0,IF(HK$9-SUMIFS(conditions!$77:$77,conditions!$8:$8,"&lt;="&amp;HK$9,conditions!$9:$9,"&gt;="&amp;HK$9)&lt;$U$9,(1-conditions!$U$34)*SUMIFS(16:16,$9:$9,EOMONTH($U$9,11)+1-$U$9+HK$9-SUMIFS(conditions!$77:$77,conditions!$8:$8,"&lt;="&amp;HK$9,conditions!$9:$9,"&gt;="&amp;HK$9))*conditions!$U$76,0))</f>
        <v>0</v>
      </c>
      <c r="HL115" s="37">
        <f>IF(HL$9="",0,IF(HL$9-SUMIFS(conditions!$77:$77,conditions!$8:$8,"&lt;="&amp;HL$9,conditions!$9:$9,"&gt;="&amp;HL$9)&lt;$U$9,(1-conditions!$U$34)*SUMIFS(16:16,$9:$9,EOMONTH($U$9,11)+1-$U$9+HL$9-SUMIFS(conditions!$77:$77,conditions!$8:$8,"&lt;="&amp;HL$9,conditions!$9:$9,"&gt;="&amp;HL$9))*conditions!$U$76,0))</f>
        <v>0</v>
      </c>
      <c r="HM115" s="37">
        <f>IF(HM$9="",0,IF(HM$9-SUMIFS(conditions!$77:$77,conditions!$8:$8,"&lt;="&amp;HM$9,conditions!$9:$9,"&gt;="&amp;HM$9)&lt;$U$9,(1-conditions!$U$34)*SUMIFS(16:16,$9:$9,EOMONTH($U$9,11)+1-$U$9+HM$9-SUMIFS(conditions!$77:$77,conditions!$8:$8,"&lt;="&amp;HM$9,conditions!$9:$9,"&gt;="&amp;HM$9))*conditions!$U$76,0))</f>
        <v>0</v>
      </c>
      <c r="HN115" s="37">
        <f>IF(HN$9="",0,IF(HN$9-SUMIFS(conditions!$77:$77,conditions!$8:$8,"&lt;="&amp;HN$9,conditions!$9:$9,"&gt;="&amp;HN$9)&lt;$U$9,(1-conditions!$U$34)*SUMIFS(16:16,$9:$9,EOMONTH($U$9,11)+1-$U$9+HN$9-SUMIFS(conditions!$77:$77,conditions!$8:$8,"&lt;="&amp;HN$9,conditions!$9:$9,"&gt;="&amp;HN$9))*conditions!$U$76,0))</f>
        <v>0</v>
      </c>
      <c r="HO115" s="37">
        <f>IF(HO$9="",0,IF(HO$9-SUMIFS(conditions!$77:$77,conditions!$8:$8,"&lt;="&amp;HO$9,conditions!$9:$9,"&gt;="&amp;HO$9)&lt;$U$9,(1-conditions!$U$34)*SUMIFS(16:16,$9:$9,EOMONTH($U$9,11)+1-$U$9+HO$9-SUMIFS(conditions!$77:$77,conditions!$8:$8,"&lt;="&amp;HO$9,conditions!$9:$9,"&gt;="&amp;HO$9))*conditions!$U$76,0))</f>
        <v>0</v>
      </c>
      <c r="HP115" s="37">
        <f>IF(HP$9="",0,IF(HP$9-SUMIFS(conditions!$77:$77,conditions!$8:$8,"&lt;="&amp;HP$9,conditions!$9:$9,"&gt;="&amp;HP$9)&lt;$U$9,(1-conditions!$U$34)*SUMIFS(16:16,$9:$9,EOMONTH($U$9,11)+1-$U$9+HP$9-SUMIFS(conditions!$77:$77,conditions!$8:$8,"&lt;="&amp;HP$9,conditions!$9:$9,"&gt;="&amp;HP$9))*conditions!$U$76,0))</f>
        <v>0</v>
      </c>
      <c r="HQ115" s="37">
        <f>IF(HQ$9="",0,IF(HQ$9-SUMIFS(conditions!$77:$77,conditions!$8:$8,"&lt;="&amp;HQ$9,conditions!$9:$9,"&gt;="&amp;HQ$9)&lt;$U$9,(1-conditions!$U$34)*SUMIFS(16:16,$9:$9,EOMONTH($U$9,11)+1-$U$9+HQ$9-SUMIFS(conditions!$77:$77,conditions!$8:$8,"&lt;="&amp;HQ$9,conditions!$9:$9,"&gt;="&amp;HQ$9))*conditions!$U$76,0))</f>
        <v>0</v>
      </c>
      <c r="HR115" s="37">
        <f>IF(HR$9="",0,IF(HR$9-SUMIFS(conditions!$77:$77,conditions!$8:$8,"&lt;="&amp;HR$9,conditions!$9:$9,"&gt;="&amp;HR$9)&lt;$U$9,(1-conditions!$U$34)*SUMIFS(16:16,$9:$9,EOMONTH($U$9,11)+1-$U$9+HR$9-SUMIFS(conditions!$77:$77,conditions!$8:$8,"&lt;="&amp;HR$9,conditions!$9:$9,"&gt;="&amp;HR$9))*conditions!$U$76,0))</f>
        <v>0</v>
      </c>
      <c r="HS115" s="37">
        <f>IF(HS$9="",0,IF(HS$9-SUMIFS(conditions!$77:$77,conditions!$8:$8,"&lt;="&amp;HS$9,conditions!$9:$9,"&gt;="&amp;HS$9)&lt;$U$9,(1-conditions!$U$34)*SUMIFS(16:16,$9:$9,EOMONTH($U$9,11)+1-$U$9+HS$9-SUMIFS(conditions!$77:$77,conditions!$8:$8,"&lt;="&amp;HS$9,conditions!$9:$9,"&gt;="&amp;HS$9))*conditions!$U$76,0))</f>
        <v>0</v>
      </c>
      <c r="HT115" s="37">
        <f>IF(HT$9="",0,IF(HT$9-SUMIFS(conditions!$77:$77,conditions!$8:$8,"&lt;="&amp;HT$9,conditions!$9:$9,"&gt;="&amp;HT$9)&lt;$U$9,(1-conditions!$U$34)*SUMIFS(16:16,$9:$9,EOMONTH($U$9,11)+1-$U$9+HT$9-SUMIFS(conditions!$77:$77,conditions!$8:$8,"&lt;="&amp;HT$9,conditions!$9:$9,"&gt;="&amp;HT$9))*conditions!$U$76,0))</f>
        <v>0</v>
      </c>
      <c r="HU115" s="37">
        <f>IF(HU$9="",0,IF(HU$9-SUMIFS(conditions!$77:$77,conditions!$8:$8,"&lt;="&amp;HU$9,conditions!$9:$9,"&gt;="&amp;HU$9)&lt;$U$9,(1-conditions!$U$34)*SUMIFS(16:16,$9:$9,EOMONTH($U$9,11)+1-$U$9+HU$9-SUMIFS(conditions!$77:$77,conditions!$8:$8,"&lt;="&amp;HU$9,conditions!$9:$9,"&gt;="&amp;HU$9))*conditions!$U$76,0))</f>
        <v>0</v>
      </c>
      <c r="HV115" s="37">
        <f>IF(HV$9="",0,IF(HV$9-SUMIFS(conditions!$77:$77,conditions!$8:$8,"&lt;="&amp;HV$9,conditions!$9:$9,"&gt;="&amp;HV$9)&lt;$U$9,(1-conditions!$U$34)*SUMIFS(16:16,$9:$9,EOMONTH($U$9,11)+1-$U$9+HV$9-SUMIFS(conditions!$77:$77,conditions!$8:$8,"&lt;="&amp;HV$9,conditions!$9:$9,"&gt;="&amp;HV$9))*conditions!$U$76,0))</f>
        <v>0</v>
      </c>
      <c r="HW115" s="37">
        <f>IF(HW$9="",0,IF(HW$9-SUMIFS(conditions!$77:$77,conditions!$8:$8,"&lt;="&amp;HW$9,conditions!$9:$9,"&gt;="&amp;HW$9)&lt;$U$9,(1-conditions!$U$34)*SUMIFS(16:16,$9:$9,EOMONTH($U$9,11)+1-$U$9+HW$9-SUMIFS(conditions!$77:$77,conditions!$8:$8,"&lt;="&amp;HW$9,conditions!$9:$9,"&gt;="&amp;HW$9))*conditions!$U$76,0))</f>
        <v>0</v>
      </c>
      <c r="HX115" s="37">
        <f>IF(HX$9="",0,IF(HX$9-SUMIFS(conditions!$77:$77,conditions!$8:$8,"&lt;="&amp;HX$9,conditions!$9:$9,"&gt;="&amp;HX$9)&lt;$U$9,(1-conditions!$U$34)*SUMIFS(16:16,$9:$9,EOMONTH($U$9,11)+1-$U$9+HX$9-SUMIFS(conditions!$77:$77,conditions!$8:$8,"&lt;="&amp;HX$9,conditions!$9:$9,"&gt;="&amp;HX$9))*conditions!$U$76,0))</f>
        <v>0</v>
      </c>
      <c r="HY115" s="37">
        <f>IF(HY$9="",0,IF(HY$9-SUMIFS(conditions!$77:$77,conditions!$8:$8,"&lt;="&amp;HY$9,conditions!$9:$9,"&gt;="&amp;HY$9)&lt;$U$9,(1-conditions!$U$34)*SUMIFS(16:16,$9:$9,EOMONTH($U$9,11)+1-$U$9+HY$9-SUMIFS(conditions!$77:$77,conditions!$8:$8,"&lt;="&amp;HY$9,conditions!$9:$9,"&gt;="&amp;HY$9))*conditions!$U$76,0))</f>
        <v>0</v>
      </c>
      <c r="HZ115" s="37">
        <f>IF(HZ$9="",0,IF(HZ$9-SUMIFS(conditions!$77:$77,conditions!$8:$8,"&lt;="&amp;HZ$9,conditions!$9:$9,"&gt;="&amp;HZ$9)&lt;$U$9,(1-conditions!$U$34)*SUMIFS(16:16,$9:$9,EOMONTH($U$9,11)+1-$U$9+HZ$9-SUMIFS(conditions!$77:$77,conditions!$8:$8,"&lt;="&amp;HZ$9,conditions!$9:$9,"&gt;="&amp;HZ$9))*conditions!$U$76,0))</f>
        <v>0</v>
      </c>
      <c r="IA115" s="37">
        <f>IF(IA$9="",0,IF(IA$9-SUMIFS(conditions!$77:$77,conditions!$8:$8,"&lt;="&amp;IA$9,conditions!$9:$9,"&gt;="&amp;IA$9)&lt;$U$9,(1-conditions!$U$34)*SUMIFS(16:16,$9:$9,EOMONTH($U$9,11)+1-$U$9+IA$9-SUMIFS(conditions!$77:$77,conditions!$8:$8,"&lt;="&amp;IA$9,conditions!$9:$9,"&gt;="&amp;IA$9))*conditions!$U$76,0))</f>
        <v>0</v>
      </c>
      <c r="IB115" s="37">
        <f>IF(IB$9="",0,IF(IB$9-SUMIFS(conditions!$77:$77,conditions!$8:$8,"&lt;="&amp;IB$9,conditions!$9:$9,"&gt;="&amp;IB$9)&lt;$U$9,(1-conditions!$U$34)*SUMIFS(16:16,$9:$9,EOMONTH($U$9,11)+1-$U$9+IB$9-SUMIFS(conditions!$77:$77,conditions!$8:$8,"&lt;="&amp;IB$9,conditions!$9:$9,"&gt;="&amp;IB$9))*conditions!$U$76,0))</f>
        <v>0</v>
      </c>
      <c r="IC115" s="37">
        <f>IF(IC$9="",0,IF(IC$9-SUMIFS(conditions!$77:$77,conditions!$8:$8,"&lt;="&amp;IC$9,conditions!$9:$9,"&gt;="&amp;IC$9)&lt;$U$9,(1-conditions!$U$34)*SUMIFS(16:16,$9:$9,EOMONTH($U$9,11)+1-$U$9+IC$9-SUMIFS(conditions!$77:$77,conditions!$8:$8,"&lt;="&amp;IC$9,conditions!$9:$9,"&gt;="&amp;IC$9))*conditions!$U$76,0))</f>
        <v>0</v>
      </c>
      <c r="ID115" s="37">
        <f>IF(ID$9="",0,IF(ID$9-SUMIFS(conditions!$77:$77,conditions!$8:$8,"&lt;="&amp;ID$9,conditions!$9:$9,"&gt;="&amp;ID$9)&lt;$U$9,(1-conditions!$U$34)*SUMIFS(16:16,$9:$9,EOMONTH($U$9,11)+1-$U$9+ID$9-SUMIFS(conditions!$77:$77,conditions!$8:$8,"&lt;="&amp;ID$9,conditions!$9:$9,"&gt;="&amp;ID$9))*conditions!$U$76,0))</f>
        <v>0</v>
      </c>
      <c r="IE115" s="37">
        <f>IF(IE$9="",0,IF(IE$9-SUMIFS(conditions!$77:$77,conditions!$8:$8,"&lt;="&amp;IE$9,conditions!$9:$9,"&gt;="&amp;IE$9)&lt;$U$9,(1-conditions!$U$34)*SUMIFS(16:16,$9:$9,EOMONTH($U$9,11)+1-$U$9+IE$9-SUMIFS(conditions!$77:$77,conditions!$8:$8,"&lt;="&amp;IE$9,conditions!$9:$9,"&gt;="&amp;IE$9))*conditions!$U$76,0))</f>
        <v>0</v>
      </c>
      <c r="IF115" s="37">
        <f>IF(IF$9="",0,IF(IF$9-SUMIFS(conditions!$77:$77,conditions!$8:$8,"&lt;="&amp;IF$9,conditions!$9:$9,"&gt;="&amp;IF$9)&lt;$U$9,(1-conditions!$U$34)*SUMIFS(16:16,$9:$9,EOMONTH($U$9,11)+1-$U$9+IF$9-SUMIFS(conditions!$77:$77,conditions!$8:$8,"&lt;="&amp;IF$9,conditions!$9:$9,"&gt;="&amp;IF$9))*conditions!$U$76,0))</f>
        <v>0</v>
      </c>
      <c r="IG115" s="37">
        <f>IF(IG$9="",0,IF(IG$9-SUMIFS(conditions!$77:$77,conditions!$8:$8,"&lt;="&amp;IG$9,conditions!$9:$9,"&gt;="&amp;IG$9)&lt;$U$9,(1-conditions!$U$34)*SUMIFS(16:16,$9:$9,EOMONTH($U$9,11)+1-$U$9+IG$9-SUMIFS(conditions!$77:$77,conditions!$8:$8,"&lt;="&amp;IG$9,conditions!$9:$9,"&gt;="&amp;IG$9))*conditions!$U$76,0))</f>
        <v>0</v>
      </c>
      <c r="IH115" s="37">
        <f>IF(IH$9="",0,IF(IH$9-SUMIFS(conditions!$77:$77,conditions!$8:$8,"&lt;="&amp;IH$9,conditions!$9:$9,"&gt;="&amp;IH$9)&lt;$U$9,(1-conditions!$U$34)*SUMIFS(16:16,$9:$9,EOMONTH($U$9,11)+1-$U$9+IH$9-SUMIFS(conditions!$77:$77,conditions!$8:$8,"&lt;="&amp;IH$9,conditions!$9:$9,"&gt;="&amp;IH$9))*conditions!$U$76,0))</f>
        <v>0</v>
      </c>
      <c r="II115" s="37">
        <f>IF(II$9="",0,IF(II$9-SUMIFS(conditions!$77:$77,conditions!$8:$8,"&lt;="&amp;II$9,conditions!$9:$9,"&gt;="&amp;II$9)&lt;$U$9,(1-conditions!$U$34)*SUMIFS(16:16,$9:$9,EOMONTH($U$9,11)+1-$U$9+II$9-SUMIFS(conditions!$77:$77,conditions!$8:$8,"&lt;="&amp;II$9,conditions!$9:$9,"&gt;="&amp;II$9))*conditions!$U$76,0))</f>
        <v>0</v>
      </c>
      <c r="IJ115" s="37">
        <f>IF(IJ$9="",0,IF(IJ$9-SUMIFS(conditions!$77:$77,conditions!$8:$8,"&lt;="&amp;IJ$9,conditions!$9:$9,"&gt;="&amp;IJ$9)&lt;$U$9,(1-conditions!$U$34)*SUMIFS(16:16,$9:$9,EOMONTH($U$9,11)+1-$U$9+IJ$9-SUMIFS(conditions!$77:$77,conditions!$8:$8,"&lt;="&amp;IJ$9,conditions!$9:$9,"&gt;="&amp;IJ$9))*conditions!$U$76,0))</f>
        <v>0</v>
      </c>
      <c r="IK115" s="37">
        <f>IF(IK$9="",0,IF(IK$9-SUMIFS(conditions!$77:$77,conditions!$8:$8,"&lt;="&amp;IK$9,conditions!$9:$9,"&gt;="&amp;IK$9)&lt;$U$9,(1-conditions!$U$34)*SUMIFS(16:16,$9:$9,EOMONTH($U$9,11)+1-$U$9+IK$9-SUMIFS(conditions!$77:$77,conditions!$8:$8,"&lt;="&amp;IK$9,conditions!$9:$9,"&gt;="&amp;IK$9))*conditions!$U$76,0))</f>
        <v>0</v>
      </c>
      <c r="IL115" s="37">
        <f>IF(IL$9="",0,IF(IL$9-SUMIFS(conditions!$77:$77,conditions!$8:$8,"&lt;="&amp;IL$9,conditions!$9:$9,"&gt;="&amp;IL$9)&lt;$U$9,(1-conditions!$U$34)*SUMIFS(16:16,$9:$9,EOMONTH($U$9,11)+1-$U$9+IL$9-SUMIFS(conditions!$77:$77,conditions!$8:$8,"&lt;="&amp;IL$9,conditions!$9:$9,"&gt;="&amp;IL$9))*conditions!$U$76,0))</f>
        <v>0</v>
      </c>
      <c r="IM115" s="37">
        <f>IF(IM$9="",0,IF(IM$9-SUMIFS(conditions!$77:$77,conditions!$8:$8,"&lt;="&amp;IM$9,conditions!$9:$9,"&gt;="&amp;IM$9)&lt;$U$9,(1-conditions!$U$34)*SUMIFS(16:16,$9:$9,EOMONTH($U$9,11)+1-$U$9+IM$9-SUMIFS(conditions!$77:$77,conditions!$8:$8,"&lt;="&amp;IM$9,conditions!$9:$9,"&gt;="&amp;IM$9))*conditions!$U$76,0))</f>
        <v>0</v>
      </c>
      <c r="IN115" s="37">
        <f>IF(IN$9="",0,IF(IN$9-SUMIFS(conditions!$77:$77,conditions!$8:$8,"&lt;="&amp;IN$9,conditions!$9:$9,"&gt;="&amp;IN$9)&lt;$U$9,(1-conditions!$U$34)*SUMIFS(16:16,$9:$9,EOMONTH($U$9,11)+1-$U$9+IN$9-SUMIFS(conditions!$77:$77,conditions!$8:$8,"&lt;="&amp;IN$9,conditions!$9:$9,"&gt;="&amp;IN$9))*conditions!$U$76,0))</f>
        <v>0</v>
      </c>
      <c r="IO115" s="37">
        <f>IF(IO$9="",0,IF(IO$9-SUMIFS(conditions!$77:$77,conditions!$8:$8,"&lt;="&amp;IO$9,conditions!$9:$9,"&gt;="&amp;IO$9)&lt;$U$9,(1-conditions!$U$34)*SUMIFS(16:16,$9:$9,EOMONTH($U$9,11)+1-$U$9+IO$9-SUMIFS(conditions!$77:$77,conditions!$8:$8,"&lt;="&amp;IO$9,conditions!$9:$9,"&gt;="&amp;IO$9))*conditions!$U$76,0))</f>
        <v>0</v>
      </c>
      <c r="IP115" s="37">
        <f>IF(IP$9="",0,IF(IP$9-SUMIFS(conditions!$77:$77,conditions!$8:$8,"&lt;="&amp;IP$9,conditions!$9:$9,"&gt;="&amp;IP$9)&lt;$U$9,(1-conditions!$U$34)*SUMIFS(16:16,$9:$9,EOMONTH($U$9,11)+1-$U$9+IP$9-SUMIFS(conditions!$77:$77,conditions!$8:$8,"&lt;="&amp;IP$9,conditions!$9:$9,"&gt;="&amp;IP$9))*conditions!$U$76,0))</f>
        <v>0</v>
      </c>
      <c r="IQ115" s="37">
        <f>IF(IQ$9="",0,IF(IQ$9-SUMIFS(conditions!$77:$77,conditions!$8:$8,"&lt;="&amp;IQ$9,conditions!$9:$9,"&gt;="&amp;IQ$9)&lt;$U$9,(1-conditions!$U$34)*SUMIFS(16:16,$9:$9,EOMONTH($U$9,11)+1-$U$9+IQ$9-SUMIFS(conditions!$77:$77,conditions!$8:$8,"&lt;="&amp;IQ$9,conditions!$9:$9,"&gt;="&amp;IQ$9))*conditions!$U$76,0))</f>
        <v>0</v>
      </c>
      <c r="IR115" s="37">
        <f>IF(IR$9="",0,IF(IR$9-SUMIFS(conditions!$77:$77,conditions!$8:$8,"&lt;="&amp;IR$9,conditions!$9:$9,"&gt;="&amp;IR$9)&lt;$U$9,(1-conditions!$U$34)*SUMIFS(16:16,$9:$9,EOMONTH($U$9,11)+1-$U$9+IR$9-SUMIFS(conditions!$77:$77,conditions!$8:$8,"&lt;="&amp;IR$9,conditions!$9:$9,"&gt;="&amp;IR$9))*conditions!$U$76,0))</f>
        <v>0</v>
      </c>
      <c r="IS115" s="37">
        <f>IF(IS$9="",0,IF(IS$9-SUMIFS(conditions!$77:$77,conditions!$8:$8,"&lt;="&amp;IS$9,conditions!$9:$9,"&gt;="&amp;IS$9)&lt;$U$9,(1-conditions!$U$34)*SUMIFS(16:16,$9:$9,EOMONTH($U$9,11)+1-$U$9+IS$9-SUMIFS(conditions!$77:$77,conditions!$8:$8,"&lt;="&amp;IS$9,conditions!$9:$9,"&gt;="&amp;IS$9))*conditions!$U$76,0))</f>
        <v>0</v>
      </c>
      <c r="IT115" s="37">
        <f>IF(IT$9="",0,IF(IT$9-SUMIFS(conditions!$77:$77,conditions!$8:$8,"&lt;="&amp;IT$9,conditions!$9:$9,"&gt;="&amp;IT$9)&lt;$U$9,(1-conditions!$U$34)*SUMIFS(16:16,$9:$9,EOMONTH($U$9,11)+1-$U$9+IT$9-SUMIFS(conditions!$77:$77,conditions!$8:$8,"&lt;="&amp;IT$9,conditions!$9:$9,"&gt;="&amp;IT$9))*conditions!$U$76,0))</f>
        <v>0</v>
      </c>
      <c r="IU115" s="37">
        <f>IF(IU$9="",0,IF(IU$9-SUMIFS(conditions!$77:$77,conditions!$8:$8,"&lt;="&amp;IU$9,conditions!$9:$9,"&gt;="&amp;IU$9)&lt;$U$9,(1-conditions!$U$34)*SUMIFS(16:16,$9:$9,EOMONTH($U$9,11)+1-$U$9+IU$9-SUMIFS(conditions!$77:$77,conditions!$8:$8,"&lt;="&amp;IU$9,conditions!$9:$9,"&gt;="&amp;IU$9))*conditions!$U$76,0))</f>
        <v>0</v>
      </c>
      <c r="IV115" s="37">
        <f>IF(IV$9="",0,IF(IV$9-SUMIFS(conditions!$77:$77,conditions!$8:$8,"&lt;="&amp;IV$9,conditions!$9:$9,"&gt;="&amp;IV$9)&lt;$U$9,(1-conditions!$U$34)*SUMIFS(16:16,$9:$9,EOMONTH($U$9,11)+1-$U$9+IV$9-SUMIFS(conditions!$77:$77,conditions!$8:$8,"&lt;="&amp;IV$9,conditions!$9:$9,"&gt;="&amp;IV$9))*conditions!$U$76,0))</f>
        <v>0</v>
      </c>
      <c r="IW115" s="37">
        <f>IF(IW$9="",0,IF(IW$9-SUMIFS(conditions!$77:$77,conditions!$8:$8,"&lt;="&amp;IW$9,conditions!$9:$9,"&gt;="&amp;IW$9)&lt;$U$9,(1-conditions!$U$34)*SUMIFS(16:16,$9:$9,EOMONTH($U$9,11)+1-$U$9+IW$9-SUMIFS(conditions!$77:$77,conditions!$8:$8,"&lt;="&amp;IW$9,conditions!$9:$9,"&gt;="&amp;IW$9))*conditions!$U$76,0))</f>
        <v>0</v>
      </c>
      <c r="IX115" s="37">
        <f>IF(IX$9="",0,IF(IX$9-SUMIFS(conditions!$77:$77,conditions!$8:$8,"&lt;="&amp;IX$9,conditions!$9:$9,"&gt;="&amp;IX$9)&lt;$U$9,(1-conditions!$U$34)*SUMIFS(16:16,$9:$9,EOMONTH($U$9,11)+1-$U$9+IX$9-SUMIFS(conditions!$77:$77,conditions!$8:$8,"&lt;="&amp;IX$9,conditions!$9:$9,"&gt;="&amp;IX$9))*conditions!$U$76,0))</f>
        <v>0</v>
      </c>
      <c r="IY115" s="37">
        <f>IF(IY$9="",0,IF(IY$9-SUMIFS(conditions!$77:$77,conditions!$8:$8,"&lt;="&amp;IY$9,conditions!$9:$9,"&gt;="&amp;IY$9)&lt;$U$9,(1-conditions!$U$34)*SUMIFS(16:16,$9:$9,EOMONTH($U$9,11)+1-$U$9+IY$9-SUMIFS(conditions!$77:$77,conditions!$8:$8,"&lt;="&amp;IY$9,conditions!$9:$9,"&gt;="&amp;IY$9))*conditions!$U$76,0))</f>
        <v>0</v>
      </c>
      <c r="IZ115" s="37">
        <f>IF(IZ$9="",0,IF(IZ$9-SUMIFS(conditions!$77:$77,conditions!$8:$8,"&lt;="&amp;IZ$9,conditions!$9:$9,"&gt;="&amp;IZ$9)&lt;$U$9,(1-conditions!$U$34)*SUMIFS(16:16,$9:$9,EOMONTH($U$9,11)+1-$U$9+IZ$9-SUMIFS(conditions!$77:$77,conditions!$8:$8,"&lt;="&amp;IZ$9,conditions!$9:$9,"&gt;="&amp;IZ$9))*conditions!$U$76,0))</f>
        <v>0</v>
      </c>
      <c r="JA115" s="37">
        <f>IF(JA$9="",0,IF(JA$9-SUMIFS(conditions!$77:$77,conditions!$8:$8,"&lt;="&amp;JA$9,conditions!$9:$9,"&gt;="&amp;JA$9)&lt;$U$9,(1-conditions!$U$34)*SUMIFS(16:16,$9:$9,EOMONTH($U$9,11)+1-$U$9+JA$9-SUMIFS(conditions!$77:$77,conditions!$8:$8,"&lt;="&amp;JA$9,conditions!$9:$9,"&gt;="&amp;JA$9))*conditions!$U$76,0))</f>
        <v>0</v>
      </c>
      <c r="JB115" s="37">
        <f>IF(JB$9="",0,IF(JB$9-SUMIFS(conditions!$77:$77,conditions!$8:$8,"&lt;="&amp;JB$9,conditions!$9:$9,"&gt;="&amp;JB$9)&lt;$U$9,(1-conditions!$U$34)*SUMIFS(16:16,$9:$9,EOMONTH($U$9,11)+1-$U$9+JB$9-SUMIFS(conditions!$77:$77,conditions!$8:$8,"&lt;="&amp;JB$9,conditions!$9:$9,"&gt;="&amp;JB$9))*conditions!$U$76,0))</f>
        <v>0</v>
      </c>
      <c r="JC115" s="37">
        <f>IF(JC$9="",0,IF(JC$9-SUMIFS(conditions!$77:$77,conditions!$8:$8,"&lt;="&amp;JC$9,conditions!$9:$9,"&gt;="&amp;JC$9)&lt;$U$9,(1-conditions!$U$34)*SUMIFS(16:16,$9:$9,EOMONTH($U$9,11)+1-$U$9+JC$9-SUMIFS(conditions!$77:$77,conditions!$8:$8,"&lt;="&amp;JC$9,conditions!$9:$9,"&gt;="&amp;JC$9))*conditions!$U$76,0))</f>
        <v>0</v>
      </c>
      <c r="JD115" s="37">
        <f>IF(JD$9="",0,IF(JD$9-SUMIFS(conditions!$77:$77,conditions!$8:$8,"&lt;="&amp;JD$9,conditions!$9:$9,"&gt;="&amp;JD$9)&lt;$U$9,(1-conditions!$U$34)*SUMIFS(16:16,$9:$9,EOMONTH($U$9,11)+1-$U$9+JD$9-SUMIFS(conditions!$77:$77,conditions!$8:$8,"&lt;="&amp;JD$9,conditions!$9:$9,"&gt;="&amp;JD$9))*conditions!$U$76,0))</f>
        <v>0</v>
      </c>
      <c r="JE115" s="37">
        <f>IF(JE$9="",0,IF(JE$9-SUMIFS(conditions!$77:$77,conditions!$8:$8,"&lt;="&amp;JE$9,conditions!$9:$9,"&gt;="&amp;JE$9)&lt;$U$9,(1-conditions!$U$34)*SUMIFS(16:16,$9:$9,EOMONTH($U$9,11)+1-$U$9+JE$9-SUMIFS(conditions!$77:$77,conditions!$8:$8,"&lt;="&amp;JE$9,conditions!$9:$9,"&gt;="&amp;JE$9))*conditions!$U$76,0))</f>
        <v>0</v>
      </c>
      <c r="JF115" s="37">
        <f>IF(JF$9="",0,IF(JF$9-SUMIFS(conditions!$77:$77,conditions!$8:$8,"&lt;="&amp;JF$9,conditions!$9:$9,"&gt;="&amp;JF$9)&lt;$U$9,(1-conditions!$U$34)*SUMIFS(16:16,$9:$9,EOMONTH($U$9,11)+1-$U$9+JF$9-SUMIFS(conditions!$77:$77,conditions!$8:$8,"&lt;="&amp;JF$9,conditions!$9:$9,"&gt;="&amp;JF$9))*conditions!$U$76,0))</f>
        <v>0</v>
      </c>
      <c r="JG115" s="37">
        <f>IF(JG$9="",0,IF(JG$9-SUMIFS(conditions!$77:$77,conditions!$8:$8,"&lt;="&amp;JG$9,conditions!$9:$9,"&gt;="&amp;JG$9)&lt;$U$9,(1-conditions!$U$34)*SUMIFS(16:16,$9:$9,EOMONTH($U$9,11)+1-$U$9+JG$9-SUMIFS(conditions!$77:$77,conditions!$8:$8,"&lt;="&amp;JG$9,conditions!$9:$9,"&gt;="&amp;JG$9))*conditions!$U$76,0))</f>
        <v>0</v>
      </c>
      <c r="JH115" s="37">
        <f>IF(JH$9="",0,IF(JH$9-SUMIFS(conditions!$77:$77,conditions!$8:$8,"&lt;="&amp;JH$9,conditions!$9:$9,"&gt;="&amp;JH$9)&lt;$U$9,(1-conditions!$U$34)*SUMIFS(16:16,$9:$9,EOMONTH($U$9,11)+1-$U$9+JH$9-SUMIFS(conditions!$77:$77,conditions!$8:$8,"&lt;="&amp;JH$9,conditions!$9:$9,"&gt;="&amp;JH$9))*conditions!$U$76,0))</f>
        <v>0</v>
      </c>
      <c r="JI115" s="37">
        <f>IF(JI$9="",0,IF(JI$9-SUMIFS(conditions!$77:$77,conditions!$8:$8,"&lt;="&amp;JI$9,conditions!$9:$9,"&gt;="&amp;JI$9)&lt;$U$9,(1-conditions!$U$34)*SUMIFS(16:16,$9:$9,EOMONTH($U$9,11)+1-$U$9+JI$9-SUMIFS(conditions!$77:$77,conditions!$8:$8,"&lt;="&amp;JI$9,conditions!$9:$9,"&gt;="&amp;JI$9))*conditions!$U$76,0))</f>
        <v>0</v>
      </c>
      <c r="JJ115" s="37">
        <f>IF(JJ$9="",0,IF(JJ$9-SUMIFS(conditions!$77:$77,conditions!$8:$8,"&lt;="&amp;JJ$9,conditions!$9:$9,"&gt;="&amp;JJ$9)&lt;$U$9,(1-conditions!$U$34)*SUMIFS(16:16,$9:$9,EOMONTH($U$9,11)+1-$U$9+JJ$9-SUMIFS(conditions!$77:$77,conditions!$8:$8,"&lt;="&amp;JJ$9,conditions!$9:$9,"&gt;="&amp;JJ$9))*conditions!$U$76,0))</f>
        <v>0</v>
      </c>
      <c r="JK115" s="37">
        <f>IF(JK$9="",0,IF(JK$9-SUMIFS(conditions!$77:$77,conditions!$8:$8,"&lt;="&amp;JK$9,conditions!$9:$9,"&gt;="&amp;JK$9)&lt;$U$9,(1-conditions!$U$34)*SUMIFS(16:16,$9:$9,EOMONTH($U$9,11)+1-$U$9+JK$9-SUMIFS(conditions!$77:$77,conditions!$8:$8,"&lt;="&amp;JK$9,conditions!$9:$9,"&gt;="&amp;JK$9))*conditions!$U$76,0))</f>
        <v>0</v>
      </c>
      <c r="JL115" s="37">
        <f>IF(JL$9="",0,IF(JL$9-SUMIFS(conditions!$77:$77,conditions!$8:$8,"&lt;="&amp;JL$9,conditions!$9:$9,"&gt;="&amp;JL$9)&lt;$U$9,(1-conditions!$U$34)*SUMIFS(16:16,$9:$9,EOMONTH($U$9,11)+1-$U$9+JL$9-SUMIFS(conditions!$77:$77,conditions!$8:$8,"&lt;="&amp;JL$9,conditions!$9:$9,"&gt;="&amp;JL$9))*conditions!$U$76,0))</f>
        <v>0</v>
      </c>
      <c r="JM115" s="37">
        <f>IF(JM$9="",0,IF(JM$9-SUMIFS(conditions!$77:$77,conditions!$8:$8,"&lt;="&amp;JM$9,conditions!$9:$9,"&gt;="&amp;JM$9)&lt;$U$9,(1-conditions!$U$34)*SUMIFS(16:16,$9:$9,EOMONTH($U$9,11)+1-$U$9+JM$9-SUMIFS(conditions!$77:$77,conditions!$8:$8,"&lt;="&amp;JM$9,conditions!$9:$9,"&gt;="&amp;JM$9))*conditions!$U$76,0))</f>
        <v>0</v>
      </c>
      <c r="JN115" s="37">
        <f>IF(JN$9="",0,IF(JN$9-SUMIFS(conditions!$77:$77,conditions!$8:$8,"&lt;="&amp;JN$9,conditions!$9:$9,"&gt;="&amp;JN$9)&lt;$U$9,(1-conditions!$U$34)*SUMIFS(16:16,$9:$9,EOMONTH($U$9,11)+1-$U$9+JN$9-SUMIFS(conditions!$77:$77,conditions!$8:$8,"&lt;="&amp;JN$9,conditions!$9:$9,"&gt;="&amp;JN$9))*conditions!$U$76,0))</f>
        <v>0</v>
      </c>
      <c r="JO115" s="37">
        <f>IF(JO$9="",0,IF(JO$9-SUMIFS(conditions!$77:$77,conditions!$8:$8,"&lt;="&amp;JO$9,conditions!$9:$9,"&gt;="&amp;JO$9)&lt;$U$9,(1-conditions!$U$34)*SUMIFS(16:16,$9:$9,EOMONTH($U$9,11)+1-$U$9+JO$9-SUMIFS(conditions!$77:$77,conditions!$8:$8,"&lt;="&amp;JO$9,conditions!$9:$9,"&gt;="&amp;JO$9))*conditions!$U$76,0))</f>
        <v>0</v>
      </c>
      <c r="JP115" s="37">
        <f>IF(JP$9="",0,IF(JP$9-SUMIFS(conditions!$77:$77,conditions!$8:$8,"&lt;="&amp;JP$9,conditions!$9:$9,"&gt;="&amp;JP$9)&lt;$U$9,(1-conditions!$U$34)*SUMIFS(16:16,$9:$9,EOMONTH($U$9,11)+1-$U$9+JP$9-SUMIFS(conditions!$77:$77,conditions!$8:$8,"&lt;="&amp;JP$9,conditions!$9:$9,"&gt;="&amp;JP$9))*conditions!$U$76,0))</f>
        <v>0</v>
      </c>
      <c r="JQ115" s="37">
        <f>IF(JQ$9="",0,IF(JQ$9-SUMIFS(conditions!$77:$77,conditions!$8:$8,"&lt;="&amp;JQ$9,conditions!$9:$9,"&gt;="&amp;JQ$9)&lt;$U$9,(1-conditions!$U$34)*SUMIFS(16:16,$9:$9,EOMONTH($U$9,11)+1-$U$9+JQ$9-SUMIFS(conditions!$77:$77,conditions!$8:$8,"&lt;="&amp;JQ$9,conditions!$9:$9,"&gt;="&amp;JQ$9))*conditions!$U$76,0))</f>
        <v>0</v>
      </c>
      <c r="JR115" s="37">
        <f>IF(JR$9="",0,IF(JR$9-SUMIFS(conditions!$77:$77,conditions!$8:$8,"&lt;="&amp;JR$9,conditions!$9:$9,"&gt;="&amp;JR$9)&lt;$U$9,(1-conditions!$U$34)*SUMIFS(16:16,$9:$9,EOMONTH($U$9,11)+1-$U$9+JR$9-SUMIFS(conditions!$77:$77,conditions!$8:$8,"&lt;="&amp;JR$9,conditions!$9:$9,"&gt;="&amp;JR$9))*conditions!$U$76,0))</f>
        <v>0</v>
      </c>
      <c r="JS115" s="37">
        <f>IF(JS$9="",0,IF(JS$9-SUMIFS(conditions!$77:$77,conditions!$8:$8,"&lt;="&amp;JS$9,conditions!$9:$9,"&gt;="&amp;JS$9)&lt;$U$9,(1-conditions!$U$34)*SUMIFS(16:16,$9:$9,EOMONTH($U$9,11)+1-$U$9+JS$9-SUMIFS(conditions!$77:$77,conditions!$8:$8,"&lt;="&amp;JS$9,conditions!$9:$9,"&gt;="&amp;JS$9))*conditions!$U$76,0))</f>
        <v>0</v>
      </c>
      <c r="JT115" s="37">
        <f>IF(JT$9="",0,IF(JT$9-SUMIFS(conditions!$77:$77,conditions!$8:$8,"&lt;="&amp;JT$9,conditions!$9:$9,"&gt;="&amp;JT$9)&lt;$U$9,(1-conditions!$U$34)*SUMIFS(16:16,$9:$9,EOMONTH($U$9,11)+1-$U$9+JT$9-SUMIFS(conditions!$77:$77,conditions!$8:$8,"&lt;="&amp;JT$9,conditions!$9:$9,"&gt;="&amp;JT$9))*conditions!$U$76,0))</f>
        <v>0</v>
      </c>
      <c r="JU115" s="37">
        <f>IF(JU$9="",0,IF(JU$9-SUMIFS(conditions!$77:$77,conditions!$8:$8,"&lt;="&amp;JU$9,conditions!$9:$9,"&gt;="&amp;JU$9)&lt;$U$9,(1-conditions!$U$34)*SUMIFS(16:16,$9:$9,EOMONTH($U$9,11)+1-$U$9+JU$9-SUMIFS(conditions!$77:$77,conditions!$8:$8,"&lt;="&amp;JU$9,conditions!$9:$9,"&gt;="&amp;JU$9))*conditions!$U$76,0))</f>
        <v>0</v>
      </c>
      <c r="JV115" s="37">
        <f>IF(JV$9="",0,IF(JV$9-SUMIFS(conditions!$77:$77,conditions!$8:$8,"&lt;="&amp;JV$9,conditions!$9:$9,"&gt;="&amp;JV$9)&lt;$U$9,(1-conditions!$U$34)*SUMIFS(16:16,$9:$9,EOMONTH($U$9,11)+1-$U$9+JV$9-SUMIFS(conditions!$77:$77,conditions!$8:$8,"&lt;="&amp;JV$9,conditions!$9:$9,"&gt;="&amp;JV$9))*conditions!$U$76,0))</f>
        <v>0</v>
      </c>
      <c r="JW115" s="37">
        <f>IF(JW$9="",0,IF(JW$9-SUMIFS(conditions!$77:$77,conditions!$8:$8,"&lt;="&amp;JW$9,conditions!$9:$9,"&gt;="&amp;JW$9)&lt;$U$9,(1-conditions!$U$34)*SUMIFS(16:16,$9:$9,EOMONTH($U$9,11)+1-$U$9+JW$9-SUMIFS(conditions!$77:$77,conditions!$8:$8,"&lt;="&amp;JW$9,conditions!$9:$9,"&gt;="&amp;JW$9))*conditions!$U$76,0))</f>
        <v>0</v>
      </c>
      <c r="JX115" s="37">
        <f>IF(JX$9="",0,IF(JX$9-SUMIFS(conditions!$77:$77,conditions!$8:$8,"&lt;="&amp;JX$9,conditions!$9:$9,"&gt;="&amp;JX$9)&lt;$U$9,(1-conditions!$U$34)*SUMIFS(16:16,$9:$9,EOMONTH($U$9,11)+1-$U$9+JX$9-SUMIFS(conditions!$77:$77,conditions!$8:$8,"&lt;="&amp;JX$9,conditions!$9:$9,"&gt;="&amp;JX$9))*conditions!$U$76,0))</f>
        <v>0</v>
      </c>
      <c r="JY115" s="37">
        <f>IF(JY$9="",0,IF(JY$9-SUMIFS(conditions!$77:$77,conditions!$8:$8,"&lt;="&amp;JY$9,conditions!$9:$9,"&gt;="&amp;JY$9)&lt;$U$9,(1-conditions!$U$34)*SUMIFS(16:16,$9:$9,EOMONTH($U$9,11)+1-$U$9+JY$9-SUMIFS(conditions!$77:$77,conditions!$8:$8,"&lt;="&amp;JY$9,conditions!$9:$9,"&gt;="&amp;JY$9))*conditions!$U$76,0))</f>
        <v>0</v>
      </c>
      <c r="JZ115" s="37">
        <f>IF(JZ$9="",0,IF(JZ$9-SUMIFS(conditions!$77:$77,conditions!$8:$8,"&lt;="&amp;JZ$9,conditions!$9:$9,"&gt;="&amp;JZ$9)&lt;$U$9,(1-conditions!$U$34)*SUMIFS(16:16,$9:$9,EOMONTH($U$9,11)+1-$U$9+JZ$9-SUMIFS(conditions!$77:$77,conditions!$8:$8,"&lt;="&amp;JZ$9,conditions!$9:$9,"&gt;="&amp;JZ$9))*conditions!$U$76,0))</f>
        <v>0</v>
      </c>
      <c r="KA115" s="37">
        <f>IF(KA$9="",0,IF(KA$9-SUMIFS(conditions!$77:$77,conditions!$8:$8,"&lt;="&amp;KA$9,conditions!$9:$9,"&gt;="&amp;KA$9)&lt;$U$9,(1-conditions!$U$34)*SUMIFS(16:16,$9:$9,EOMONTH($U$9,11)+1-$U$9+KA$9-SUMIFS(conditions!$77:$77,conditions!$8:$8,"&lt;="&amp;KA$9,conditions!$9:$9,"&gt;="&amp;KA$9))*conditions!$U$76,0))</f>
        <v>0</v>
      </c>
      <c r="KB115" s="37">
        <f>IF(KB$9="",0,IF(KB$9-SUMIFS(conditions!$77:$77,conditions!$8:$8,"&lt;="&amp;KB$9,conditions!$9:$9,"&gt;="&amp;KB$9)&lt;$U$9,(1-conditions!$U$34)*SUMIFS(16:16,$9:$9,EOMONTH($U$9,11)+1-$U$9+KB$9-SUMIFS(conditions!$77:$77,conditions!$8:$8,"&lt;="&amp;KB$9,conditions!$9:$9,"&gt;="&amp;KB$9))*conditions!$U$76,0))</f>
        <v>0</v>
      </c>
      <c r="KC115" s="37">
        <f>IF(KC$9="",0,IF(KC$9-SUMIFS(conditions!$77:$77,conditions!$8:$8,"&lt;="&amp;KC$9,conditions!$9:$9,"&gt;="&amp;KC$9)&lt;$U$9,(1-conditions!$U$34)*SUMIFS(16:16,$9:$9,EOMONTH($U$9,11)+1-$U$9+KC$9-SUMIFS(conditions!$77:$77,conditions!$8:$8,"&lt;="&amp;KC$9,conditions!$9:$9,"&gt;="&amp;KC$9))*conditions!$U$76,0))</f>
        <v>0</v>
      </c>
      <c r="KD115" s="37">
        <f>IF(KD$9="",0,IF(KD$9-SUMIFS(conditions!$77:$77,conditions!$8:$8,"&lt;="&amp;KD$9,conditions!$9:$9,"&gt;="&amp;KD$9)&lt;$U$9,(1-conditions!$U$34)*SUMIFS(16:16,$9:$9,EOMONTH($U$9,11)+1-$U$9+KD$9-SUMIFS(conditions!$77:$77,conditions!$8:$8,"&lt;="&amp;KD$9,conditions!$9:$9,"&gt;="&amp;KD$9))*conditions!$U$76,0))</f>
        <v>0</v>
      </c>
      <c r="KE115" s="37">
        <f>IF(KE$9="",0,IF(KE$9-SUMIFS(conditions!$77:$77,conditions!$8:$8,"&lt;="&amp;KE$9,conditions!$9:$9,"&gt;="&amp;KE$9)&lt;$U$9,(1-conditions!$U$34)*SUMIFS(16:16,$9:$9,EOMONTH($U$9,11)+1-$U$9+KE$9-SUMIFS(conditions!$77:$77,conditions!$8:$8,"&lt;="&amp;KE$9,conditions!$9:$9,"&gt;="&amp;KE$9))*conditions!$U$76,0))</f>
        <v>0</v>
      </c>
      <c r="KF115" s="37">
        <f>IF(KF$9="",0,IF(KF$9-SUMIFS(conditions!$77:$77,conditions!$8:$8,"&lt;="&amp;KF$9,conditions!$9:$9,"&gt;="&amp;KF$9)&lt;$U$9,(1-conditions!$U$34)*SUMIFS(16:16,$9:$9,EOMONTH($U$9,11)+1-$U$9+KF$9-SUMIFS(conditions!$77:$77,conditions!$8:$8,"&lt;="&amp;KF$9,conditions!$9:$9,"&gt;="&amp;KF$9))*conditions!$U$76,0))</f>
        <v>0</v>
      </c>
      <c r="KG115" s="37">
        <f>IF(KG$9="",0,IF(KG$9-SUMIFS(conditions!$77:$77,conditions!$8:$8,"&lt;="&amp;KG$9,conditions!$9:$9,"&gt;="&amp;KG$9)&lt;$U$9,(1-conditions!$U$34)*SUMIFS(16:16,$9:$9,EOMONTH($U$9,11)+1-$U$9+KG$9-SUMIFS(conditions!$77:$77,conditions!$8:$8,"&lt;="&amp;KG$9,conditions!$9:$9,"&gt;="&amp;KG$9))*conditions!$U$76,0))</f>
        <v>0</v>
      </c>
      <c r="KH115" s="37">
        <f>IF(KH$9="",0,IF(KH$9-SUMIFS(conditions!$77:$77,conditions!$8:$8,"&lt;="&amp;KH$9,conditions!$9:$9,"&gt;="&amp;KH$9)&lt;$U$9,(1-conditions!$U$34)*SUMIFS(16:16,$9:$9,EOMONTH($U$9,11)+1-$U$9+KH$9-SUMIFS(conditions!$77:$77,conditions!$8:$8,"&lt;="&amp;KH$9,conditions!$9:$9,"&gt;="&amp;KH$9))*conditions!$U$76,0))</f>
        <v>0</v>
      </c>
      <c r="KI115" s="37">
        <f>IF(KI$9="",0,IF(KI$9-SUMIFS(conditions!$77:$77,conditions!$8:$8,"&lt;="&amp;KI$9,conditions!$9:$9,"&gt;="&amp;KI$9)&lt;$U$9,(1-conditions!$U$34)*SUMIFS(16:16,$9:$9,EOMONTH($U$9,11)+1-$U$9+KI$9-SUMIFS(conditions!$77:$77,conditions!$8:$8,"&lt;="&amp;KI$9,conditions!$9:$9,"&gt;="&amp;KI$9))*conditions!$U$76,0))</f>
        <v>0</v>
      </c>
      <c r="KJ115" s="37">
        <f>IF(KJ$9="",0,IF(KJ$9-SUMIFS(conditions!$77:$77,conditions!$8:$8,"&lt;="&amp;KJ$9,conditions!$9:$9,"&gt;="&amp;KJ$9)&lt;$U$9,(1-conditions!$U$34)*SUMIFS(16:16,$9:$9,EOMONTH($U$9,11)+1-$U$9+KJ$9-SUMIFS(conditions!$77:$77,conditions!$8:$8,"&lt;="&amp;KJ$9,conditions!$9:$9,"&gt;="&amp;KJ$9))*conditions!$U$76,0))</f>
        <v>0</v>
      </c>
      <c r="KK115" s="37">
        <f>IF(KK$9="",0,IF(KK$9-SUMIFS(conditions!$77:$77,conditions!$8:$8,"&lt;="&amp;KK$9,conditions!$9:$9,"&gt;="&amp;KK$9)&lt;$U$9,(1-conditions!$U$34)*SUMIFS(16:16,$9:$9,EOMONTH($U$9,11)+1-$U$9+KK$9-SUMIFS(conditions!$77:$77,conditions!$8:$8,"&lt;="&amp;KK$9,conditions!$9:$9,"&gt;="&amp;KK$9))*conditions!$U$76,0))</f>
        <v>0</v>
      </c>
      <c r="KL115" s="37">
        <f>IF(KL$9="",0,IF(KL$9-SUMIFS(conditions!$77:$77,conditions!$8:$8,"&lt;="&amp;KL$9,conditions!$9:$9,"&gt;="&amp;KL$9)&lt;$U$9,(1-conditions!$U$34)*SUMIFS(16:16,$9:$9,EOMONTH($U$9,11)+1-$U$9+KL$9-SUMIFS(conditions!$77:$77,conditions!$8:$8,"&lt;="&amp;KL$9,conditions!$9:$9,"&gt;="&amp;KL$9))*conditions!$U$76,0))</f>
        <v>0</v>
      </c>
      <c r="KM115" s="37">
        <f>IF(KM$9="",0,IF(KM$9-SUMIFS(conditions!$77:$77,conditions!$8:$8,"&lt;="&amp;KM$9,conditions!$9:$9,"&gt;="&amp;KM$9)&lt;$U$9,(1-conditions!$U$34)*SUMIFS(16:16,$9:$9,EOMONTH($U$9,11)+1-$U$9+KM$9-SUMIFS(conditions!$77:$77,conditions!$8:$8,"&lt;="&amp;KM$9,conditions!$9:$9,"&gt;="&amp;KM$9))*conditions!$U$76,0))</f>
        <v>0</v>
      </c>
      <c r="KN115" s="37">
        <f>IF(KN$9="",0,IF(KN$9-SUMIFS(conditions!$77:$77,conditions!$8:$8,"&lt;="&amp;KN$9,conditions!$9:$9,"&gt;="&amp;KN$9)&lt;$U$9,(1-conditions!$U$34)*SUMIFS(16:16,$9:$9,EOMONTH($U$9,11)+1-$U$9+KN$9-SUMIFS(conditions!$77:$77,conditions!$8:$8,"&lt;="&amp;KN$9,conditions!$9:$9,"&gt;="&amp;KN$9))*conditions!$U$76,0))</f>
        <v>0</v>
      </c>
      <c r="KO115" s="37">
        <f>IF(KO$9="",0,IF(KO$9-SUMIFS(conditions!$77:$77,conditions!$8:$8,"&lt;="&amp;KO$9,conditions!$9:$9,"&gt;="&amp;KO$9)&lt;$U$9,(1-conditions!$U$34)*SUMIFS(16:16,$9:$9,EOMONTH($U$9,11)+1-$U$9+KO$9-SUMIFS(conditions!$77:$77,conditions!$8:$8,"&lt;="&amp;KO$9,conditions!$9:$9,"&gt;="&amp;KO$9))*conditions!$U$76,0))</f>
        <v>0</v>
      </c>
      <c r="KP115" s="37">
        <f>IF(KP$9="",0,IF(KP$9-SUMIFS(conditions!$77:$77,conditions!$8:$8,"&lt;="&amp;KP$9,conditions!$9:$9,"&gt;="&amp;KP$9)&lt;$U$9,(1-conditions!$U$34)*SUMIFS(16:16,$9:$9,EOMONTH($U$9,11)+1-$U$9+KP$9-SUMIFS(conditions!$77:$77,conditions!$8:$8,"&lt;="&amp;KP$9,conditions!$9:$9,"&gt;="&amp;KP$9))*conditions!$U$76,0))</f>
        <v>0</v>
      </c>
      <c r="KQ115" s="37">
        <f>IF(KQ$9="",0,IF(KQ$9-SUMIFS(conditions!$77:$77,conditions!$8:$8,"&lt;="&amp;KQ$9,conditions!$9:$9,"&gt;="&amp;KQ$9)&lt;$U$9,(1-conditions!$U$34)*SUMIFS(16:16,$9:$9,EOMONTH($U$9,11)+1-$U$9+KQ$9-SUMIFS(conditions!$77:$77,conditions!$8:$8,"&lt;="&amp;KQ$9,conditions!$9:$9,"&gt;="&amp;KQ$9))*conditions!$U$76,0))</f>
        <v>0</v>
      </c>
      <c r="KR115" s="37">
        <f>IF(KR$9="",0,IF(KR$9-SUMIFS(conditions!$77:$77,conditions!$8:$8,"&lt;="&amp;KR$9,conditions!$9:$9,"&gt;="&amp;KR$9)&lt;$U$9,(1-conditions!$U$34)*SUMIFS(16:16,$9:$9,EOMONTH($U$9,11)+1-$U$9+KR$9-SUMIFS(conditions!$77:$77,conditions!$8:$8,"&lt;="&amp;KR$9,conditions!$9:$9,"&gt;="&amp;KR$9))*conditions!$U$76,0))</f>
        <v>0</v>
      </c>
      <c r="KS115" s="37">
        <f>IF(KS$9="",0,IF(KS$9-SUMIFS(conditions!$77:$77,conditions!$8:$8,"&lt;="&amp;KS$9,conditions!$9:$9,"&gt;="&amp;KS$9)&lt;$U$9,(1-conditions!$U$34)*SUMIFS(16:16,$9:$9,EOMONTH($U$9,11)+1-$U$9+KS$9-SUMIFS(conditions!$77:$77,conditions!$8:$8,"&lt;="&amp;KS$9,conditions!$9:$9,"&gt;="&amp;KS$9))*conditions!$U$76,0))</f>
        <v>0</v>
      </c>
      <c r="KT115" s="37">
        <f>IF(KT$9="",0,IF(KT$9-SUMIFS(conditions!$77:$77,conditions!$8:$8,"&lt;="&amp;KT$9,conditions!$9:$9,"&gt;="&amp;KT$9)&lt;$U$9,(1-conditions!$U$34)*SUMIFS(16:16,$9:$9,EOMONTH($U$9,11)+1-$U$9+KT$9-SUMIFS(conditions!$77:$77,conditions!$8:$8,"&lt;="&amp;KT$9,conditions!$9:$9,"&gt;="&amp;KT$9))*conditions!$U$76,0))</f>
        <v>0</v>
      </c>
      <c r="KU115" s="37">
        <f>IF(KU$9="",0,IF(KU$9-SUMIFS(conditions!$77:$77,conditions!$8:$8,"&lt;="&amp;KU$9,conditions!$9:$9,"&gt;="&amp;KU$9)&lt;$U$9,(1-conditions!$U$34)*SUMIFS(16:16,$9:$9,EOMONTH($U$9,11)+1-$U$9+KU$9-SUMIFS(conditions!$77:$77,conditions!$8:$8,"&lt;="&amp;KU$9,conditions!$9:$9,"&gt;="&amp;KU$9))*conditions!$U$76,0))</f>
        <v>0</v>
      </c>
      <c r="KV115" s="37">
        <f>IF(KV$9="",0,IF(KV$9-SUMIFS(conditions!$77:$77,conditions!$8:$8,"&lt;="&amp;KV$9,conditions!$9:$9,"&gt;="&amp;KV$9)&lt;$U$9,(1-conditions!$U$34)*SUMIFS(16:16,$9:$9,EOMONTH($U$9,11)+1-$U$9+KV$9-SUMIFS(conditions!$77:$77,conditions!$8:$8,"&lt;="&amp;KV$9,conditions!$9:$9,"&gt;="&amp;KV$9))*conditions!$U$76,0))</f>
        <v>0</v>
      </c>
      <c r="KW115" s="37">
        <f>IF(KW$9="",0,IF(KW$9-SUMIFS(conditions!$77:$77,conditions!$8:$8,"&lt;="&amp;KW$9,conditions!$9:$9,"&gt;="&amp;KW$9)&lt;$U$9,(1-conditions!$U$34)*SUMIFS(16:16,$9:$9,EOMONTH($U$9,11)+1-$U$9+KW$9-SUMIFS(conditions!$77:$77,conditions!$8:$8,"&lt;="&amp;KW$9,conditions!$9:$9,"&gt;="&amp;KW$9))*conditions!$U$76,0))</f>
        <v>0</v>
      </c>
      <c r="KX115" s="37">
        <f>IF(KX$9="",0,IF(KX$9-SUMIFS(conditions!$77:$77,conditions!$8:$8,"&lt;="&amp;KX$9,conditions!$9:$9,"&gt;="&amp;KX$9)&lt;$U$9,(1-conditions!$U$34)*SUMIFS(16:16,$9:$9,EOMONTH($U$9,11)+1-$U$9+KX$9-SUMIFS(conditions!$77:$77,conditions!$8:$8,"&lt;="&amp;KX$9,conditions!$9:$9,"&gt;="&amp;KX$9))*conditions!$U$76,0))</f>
        <v>0</v>
      </c>
      <c r="KY115" s="37">
        <f>IF(KY$9="",0,IF(KY$9-SUMIFS(conditions!$77:$77,conditions!$8:$8,"&lt;="&amp;KY$9,conditions!$9:$9,"&gt;="&amp;KY$9)&lt;$U$9,(1-conditions!$U$34)*SUMIFS(16:16,$9:$9,EOMONTH($U$9,11)+1-$U$9+KY$9-SUMIFS(conditions!$77:$77,conditions!$8:$8,"&lt;="&amp;KY$9,conditions!$9:$9,"&gt;="&amp;KY$9))*conditions!$U$76,0))</f>
        <v>0</v>
      </c>
      <c r="KZ115" s="37">
        <f>IF(KZ$9="",0,IF(KZ$9-SUMIFS(conditions!$77:$77,conditions!$8:$8,"&lt;="&amp;KZ$9,conditions!$9:$9,"&gt;="&amp;KZ$9)&lt;$U$9,(1-conditions!$U$34)*SUMIFS(16:16,$9:$9,EOMONTH($U$9,11)+1-$U$9+KZ$9-SUMIFS(conditions!$77:$77,conditions!$8:$8,"&lt;="&amp;KZ$9,conditions!$9:$9,"&gt;="&amp;KZ$9))*conditions!$U$76,0))</f>
        <v>0</v>
      </c>
      <c r="LA115" s="37">
        <f>IF(LA$9="",0,IF(LA$9-SUMIFS(conditions!$77:$77,conditions!$8:$8,"&lt;="&amp;LA$9,conditions!$9:$9,"&gt;="&amp;LA$9)&lt;$U$9,(1-conditions!$U$34)*SUMIFS(16:16,$9:$9,EOMONTH($U$9,11)+1-$U$9+LA$9-SUMIFS(conditions!$77:$77,conditions!$8:$8,"&lt;="&amp;LA$9,conditions!$9:$9,"&gt;="&amp;LA$9))*conditions!$U$76,0))</f>
        <v>0</v>
      </c>
      <c r="LB115" s="37">
        <f>IF(LB$9="",0,IF(LB$9-SUMIFS(conditions!$77:$77,conditions!$8:$8,"&lt;="&amp;LB$9,conditions!$9:$9,"&gt;="&amp;LB$9)&lt;$U$9,(1-conditions!$U$34)*SUMIFS(16:16,$9:$9,EOMONTH($U$9,11)+1-$U$9+LB$9-SUMIFS(conditions!$77:$77,conditions!$8:$8,"&lt;="&amp;LB$9,conditions!$9:$9,"&gt;="&amp;LB$9))*conditions!$U$76,0))</f>
        <v>0</v>
      </c>
      <c r="LC115" s="37">
        <f>IF(LC$9="",0,IF(LC$9-SUMIFS(conditions!$77:$77,conditions!$8:$8,"&lt;="&amp;LC$9,conditions!$9:$9,"&gt;="&amp;LC$9)&lt;$U$9,(1-conditions!$U$34)*SUMIFS(16:16,$9:$9,EOMONTH($U$9,11)+1-$U$9+LC$9-SUMIFS(conditions!$77:$77,conditions!$8:$8,"&lt;="&amp;LC$9,conditions!$9:$9,"&gt;="&amp;LC$9))*conditions!$U$76,0))</f>
        <v>0</v>
      </c>
      <c r="LD115" s="37">
        <f>IF(LD$9="",0,IF(LD$9-SUMIFS(conditions!$77:$77,conditions!$8:$8,"&lt;="&amp;LD$9,conditions!$9:$9,"&gt;="&amp;LD$9)&lt;$U$9,(1-conditions!$U$34)*SUMIFS(16:16,$9:$9,EOMONTH($U$9,11)+1-$U$9+LD$9-SUMIFS(conditions!$77:$77,conditions!$8:$8,"&lt;="&amp;LD$9,conditions!$9:$9,"&gt;="&amp;LD$9))*conditions!$U$76,0))</f>
        <v>0</v>
      </c>
      <c r="LE115" s="37">
        <f>IF(LE$9="",0,IF(LE$9-SUMIFS(conditions!$77:$77,conditions!$8:$8,"&lt;="&amp;LE$9,conditions!$9:$9,"&gt;="&amp;LE$9)&lt;$U$9,(1-conditions!$U$34)*SUMIFS(16:16,$9:$9,EOMONTH($U$9,11)+1-$U$9+LE$9-SUMIFS(conditions!$77:$77,conditions!$8:$8,"&lt;="&amp;LE$9,conditions!$9:$9,"&gt;="&amp;LE$9))*conditions!$U$76,0))</f>
        <v>0</v>
      </c>
      <c r="LF115" s="37">
        <f>IF(LF$9="",0,IF(LF$9-SUMIFS(conditions!$77:$77,conditions!$8:$8,"&lt;="&amp;LF$9,conditions!$9:$9,"&gt;="&amp;LF$9)&lt;$U$9,(1-conditions!$U$34)*SUMIFS(16:16,$9:$9,EOMONTH($U$9,11)+1-$U$9+LF$9-SUMIFS(conditions!$77:$77,conditions!$8:$8,"&lt;="&amp;LF$9,conditions!$9:$9,"&gt;="&amp;LF$9))*conditions!$U$76,0))</f>
        <v>0</v>
      </c>
      <c r="LG115" s="37">
        <f>IF(LG$9="",0,IF(LG$9-SUMIFS(conditions!$77:$77,conditions!$8:$8,"&lt;="&amp;LG$9,conditions!$9:$9,"&gt;="&amp;LG$9)&lt;$U$9,(1-conditions!$U$34)*SUMIFS(16:16,$9:$9,EOMONTH($U$9,11)+1-$U$9+LG$9-SUMIFS(conditions!$77:$77,conditions!$8:$8,"&lt;="&amp;LG$9,conditions!$9:$9,"&gt;="&amp;LG$9))*conditions!$U$76,0))</f>
        <v>0</v>
      </c>
      <c r="LH115" s="37">
        <f>IF(LH$9="",0,IF(LH$9-SUMIFS(conditions!$77:$77,conditions!$8:$8,"&lt;="&amp;LH$9,conditions!$9:$9,"&gt;="&amp;LH$9)&lt;$U$9,(1-conditions!$U$34)*SUMIFS(16:16,$9:$9,EOMONTH($U$9,11)+1-$U$9+LH$9-SUMIFS(conditions!$77:$77,conditions!$8:$8,"&lt;="&amp;LH$9,conditions!$9:$9,"&gt;="&amp;LH$9))*conditions!$U$76,0))</f>
        <v>0</v>
      </c>
      <c r="LI115" s="37">
        <f>IF(LI$9="",0,IF(LI$9-SUMIFS(conditions!$77:$77,conditions!$8:$8,"&lt;="&amp;LI$9,conditions!$9:$9,"&gt;="&amp;LI$9)&lt;$U$9,(1-conditions!$U$34)*SUMIFS(16:16,$9:$9,EOMONTH($U$9,11)+1-$U$9+LI$9-SUMIFS(conditions!$77:$77,conditions!$8:$8,"&lt;="&amp;LI$9,conditions!$9:$9,"&gt;="&amp;LI$9))*conditions!$U$76,0))</f>
        <v>0</v>
      </c>
      <c r="LJ115" s="37">
        <f>IF(LJ$9="",0,IF(LJ$9-SUMIFS(conditions!$77:$77,conditions!$8:$8,"&lt;="&amp;LJ$9,conditions!$9:$9,"&gt;="&amp;LJ$9)&lt;$U$9,(1-conditions!$U$34)*SUMIFS(16:16,$9:$9,EOMONTH($U$9,11)+1-$U$9+LJ$9-SUMIFS(conditions!$77:$77,conditions!$8:$8,"&lt;="&amp;LJ$9,conditions!$9:$9,"&gt;="&amp;LJ$9))*conditions!$U$76,0))</f>
        <v>0</v>
      </c>
      <c r="LK115" s="37">
        <f>IF(LK$9="",0,IF(LK$9-SUMIFS(conditions!$77:$77,conditions!$8:$8,"&lt;="&amp;LK$9,conditions!$9:$9,"&gt;="&amp;LK$9)&lt;$U$9,(1-conditions!$U$34)*SUMIFS(16:16,$9:$9,EOMONTH($U$9,11)+1-$U$9+LK$9-SUMIFS(conditions!$77:$77,conditions!$8:$8,"&lt;="&amp;LK$9,conditions!$9:$9,"&gt;="&amp;LK$9))*conditions!$U$76,0))</f>
        <v>0</v>
      </c>
      <c r="LL115" s="37">
        <f>IF(LL$9="",0,IF(LL$9-SUMIFS(conditions!$77:$77,conditions!$8:$8,"&lt;="&amp;LL$9,conditions!$9:$9,"&gt;="&amp;LL$9)&lt;$U$9,(1-conditions!$U$34)*SUMIFS(16:16,$9:$9,EOMONTH($U$9,11)+1-$U$9+LL$9-SUMIFS(conditions!$77:$77,conditions!$8:$8,"&lt;="&amp;LL$9,conditions!$9:$9,"&gt;="&amp;LL$9))*conditions!$U$76,0))</f>
        <v>0</v>
      </c>
      <c r="LM115" s="37">
        <f>IF(LM$9="",0,IF(LM$9-SUMIFS(conditions!$77:$77,conditions!$8:$8,"&lt;="&amp;LM$9,conditions!$9:$9,"&gt;="&amp;LM$9)&lt;$U$9,(1-conditions!$U$34)*SUMIFS(16:16,$9:$9,EOMONTH($U$9,11)+1-$U$9+LM$9-SUMIFS(conditions!$77:$77,conditions!$8:$8,"&lt;="&amp;LM$9,conditions!$9:$9,"&gt;="&amp;LM$9))*conditions!$U$76,0))</f>
        <v>0</v>
      </c>
      <c r="LN115" s="37">
        <f>IF(LN$9="",0,IF(LN$9-SUMIFS(conditions!$77:$77,conditions!$8:$8,"&lt;="&amp;LN$9,conditions!$9:$9,"&gt;="&amp;LN$9)&lt;$U$9,(1-conditions!$U$34)*SUMIFS(16:16,$9:$9,EOMONTH($U$9,11)+1-$U$9+LN$9-SUMIFS(conditions!$77:$77,conditions!$8:$8,"&lt;="&amp;LN$9,conditions!$9:$9,"&gt;="&amp;LN$9))*conditions!$U$76,0))</f>
        <v>0</v>
      </c>
      <c r="LO115" s="37">
        <f>IF(LO$9="",0,IF(LO$9-SUMIFS(conditions!$77:$77,conditions!$8:$8,"&lt;="&amp;LO$9,conditions!$9:$9,"&gt;="&amp;LO$9)&lt;$U$9,(1-conditions!$U$34)*SUMIFS(16:16,$9:$9,EOMONTH($U$9,11)+1-$U$9+LO$9-SUMIFS(conditions!$77:$77,conditions!$8:$8,"&lt;="&amp;LO$9,conditions!$9:$9,"&gt;="&amp;LO$9))*conditions!$U$76,0))</f>
        <v>0</v>
      </c>
      <c r="LP115" s="37">
        <f>IF(LP$9="",0,IF(LP$9-SUMIFS(conditions!$77:$77,conditions!$8:$8,"&lt;="&amp;LP$9,conditions!$9:$9,"&gt;="&amp;LP$9)&lt;$U$9,(1-conditions!$U$34)*SUMIFS(16:16,$9:$9,EOMONTH($U$9,11)+1-$U$9+LP$9-SUMIFS(conditions!$77:$77,conditions!$8:$8,"&lt;="&amp;LP$9,conditions!$9:$9,"&gt;="&amp;LP$9))*conditions!$U$76,0))</f>
        <v>0</v>
      </c>
      <c r="LQ115" s="37">
        <f>IF(LQ$9="",0,IF(LQ$9-SUMIFS(conditions!$77:$77,conditions!$8:$8,"&lt;="&amp;LQ$9,conditions!$9:$9,"&gt;="&amp;LQ$9)&lt;$U$9,(1-conditions!$U$34)*SUMIFS(16:16,$9:$9,EOMONTH($U$9,11)+1-$U$9+LQ$9-SUMIFS(conditions!$77:$77,conditions!$8:$8,"&lt;="&amp;LQ$9,conditions!$9:$9,"&gt;="&amp;LQ$9))*conditions!$U$76,0))</f>
        <v>0</v>
      </c>
      <c r="LR115" s="37">
        <f>IF(LR$9="",0,IF(LR$9-SUMIFS(conditions!$77:$77,conditions!$8:$8,"&lt;="&amp;LR$9,conditions!$9:$9,"&gt;="&amp;LR$9)&lt;$U$9,(1-conditions!$U$34)*SUMIFS(16:16,$9:$9,EOMONTH($U$9,11)+1-$U$9+LR$9-SUMIFS(conditions!$77:$77,conditions!$8:$8,"&lt;="&amp;LR$9,conditions!$9:$9,"&gt;="&amp;LR$9))*conditions!$U$76,0))</f>
        <v>0</v>
      </c>
      <c r="LS115" s="37">
        <f>IF(LS$9="",0,IF(LS$9-SUMIFS(conditions!$77:$77,conditions!$8:$8,"&lt;="&amp;LS$9,conditions!$9:$9,"&gt;="&amp;LS$9)&lt;$U$9,(1-conditions!$U$34)*SUMIFS(16:16,$9:$9,EOMONTH($U$9,11)+1-$U$9+LS$9-SUMIFS(conditions!$77:$77,conditions!$8:$8,"&lt;="&amp;LS$9,conditions!$9:$9,"&gt;="&amp;LS$9))*conditions!$U$76,0))</f>
        <v>0</v>
      </c>
      <c r="LT115" s="37">
        <f>IF(LT$9="",0,IF(LT$9-SUMIFS(conditions!$77:$77,conditions!$8:$8,"&lt;="&amp;LT$9,conditions!$9:$9,"&gt;="&amp;LT$9)&lt;$U$9,(1-conditions!$U$34)*SUMIFS(16:16,$9:$9,EOMONTH($U$9,11)+1-$U$9+LT$9-SUMIFS(conditions!$77:$77,conditions!$8:$8,"&lt;="&amp;LT$9,conditions!$9:$9,"&gt;="&amp;LT$9))*conditions!$U$76,0))</f>
        <v>0</v>
      </c>
      <c r="LU115" s="37">
        <f>IF(LU$9="",0,IF(LU$9-SUMIFS(conditions!$77:$77,conditions!$8:$8,"&lt;="&amp;LU$9,conditions!$9:$9,"&gt;="&amp;LU$9)&lt;$U$9,(1-conditions!$U$34)*SUMIFS(16:16,$9:$9,EOMONTH($U$9,11)+1-$U$9+LU$9-SUMIFS(conditions!$77:$77,conditions!$8:$8,"&lt;="&amp;LU$9,conditions!$9:$9,"&gt;="&amp;LU$9))*conditions!$U$76,0))</f>
        <v>0</v>
      </c>
      <c r="LV115" s="37">
        <f>IF(LV$9="",0,IF(LV$9-SUMIFS(conditions!$77:$77,conditions!$8:$8,"&lt;="&amp;LV$9,conditions!$9:$9,"&gt;="&amp;LV$9)&lt;$U$9,(1-conditions!$U$34)*SUMIFS(16:16,$9:$9,EOMONTH($U$9,11)+1-$U$9+LV$9-SUMIFS(conditions!$77:$77,conditions!$8:$8,"&lt;="&amp;LV$9,conditions!$9:$9,"&gt;="&amp;LV$9))*conditions!$U$76,0))</f>
        <v>0</v>
      </c>
      <c r="LW115" s="37">
        <f>IF(LW$9="",0,IF(LW$9-SUMIFS(conditions!$77:$77,conditions!$8:$8,"&lt;="&amp;LW$9,conditions!$9:$9,"&gt;="&amp;LW$9)&lt;$U$9,(1-conditions!$U$34)*SUMIFS(16:16,$9:$9,EOMONTH($U$9,11)+1-$U$9+LW$9-SUMIFS(conditions!$77:$77,conditions!$8:$8,"&lt;="&amp;LW$9,conditions!$9:$9,"&gt;="&amp;LW$9))*conditions!$U$76,0))</f>
        <v>0</v>
      </c>
      <c r="LX115" s="37">
        <f>IF(LX$9="",0,IF(LX$9-SUMIFS(conditions!$77:$77,conditions!$8:$8,"&lt;="&amp;LX$9,conditions!$9:$9,"&gt;="&amp;LX$9)&lt;$U$9,(1-conditions!$U$34)*SUMIFS(16:16,$9:$9,EOMONTH($U$9,11)+1-$U$9+LX$9-SUMIFS(conditions!$77:$77,conditions!$8:$8,"&lt;="&amp;LX$9,conditions!$9:$9,"&gt;="&amp;LX$9))*conditions!$U$76,0))</f>
        <v>0</v>
      </c>
      <c r="LY115" s="37">
        <f>IF(LY$9="",0,IF(LY$9-SUMIFS(conditions!$77:$77,conditions!$8:$8,"&lt;="&amp;LY$9,conditions!$9:$9,"&gt;="&amp;LY$9)&lt;$U$9,(1-conditions!$U$34)*SUMIFS(16:16,$9:$9,EOMONTH($U$9,11)+1-$U$9+LY$9-SUMIFS(conditions!$77:$77,conditions!$8:$8,"&lt;="&amp;LY$9,conditions!$9:$9,"&gt;="&amp;LY$9))*conditions!$U$76,0))</f>
        <v>0</v>
      </c>
      <c r="LZ115" s="37">
        <f>IF(LZ$9="",0,IF(LZ$9-SUMIFS(conditions!$77:$77,conditions!$8:$8,"&lt;="&amp;LZ$9,conditions!$9:$9,"&gt;="&amp;LZ$9)&lt;$U$9,(1-conditions!$U$34)*SUMIFS(16:16,$9:$9,EOMONTH($U$9,11)+1-$U$9+LZ$9-SUMIFS(conditions!$77:$77,conditions!$8:$8,"&lt;="&amp;LZ$9,conditions!$9:$9,"&gt;="&amp;LZ$9))*conditions!$U$76,0))</f>
        <v>0</v>
      </c>
      <c r="MA115" s="37">
        <f>IF(MA$9="",0,IF(MA$9-SUMIFS(conditions!$77:$77,conditions!$8:$8,"&lt;="&amp;MA$9,conditions!$9:$9,"&gt;="&amp;MA$9)&lt;$U$9,(1-conditions!$U$34)*SUMIFS(16:16,$9:$9,EOMONTH($U$9,11)+1-$U$9+MA$9-SUMIFS(conditions!$77:$77,conditions!$8:$8,"&lt;="&amp;MA$9,conditions!$9:$9,"&gt;="&amp;MA$9))*conditions!$U$76,0))</f>
        <v>0</v>
      </c>
      <c r="MB115" s="37">
        <f>IF(MB$9="",0,IF(MB$9-SUMIFS(conditions!$77:$77,conditions!$8:$8,"&lt;="&amp;MB$9,conditions!$9:$9,"&gt;="&amp;MB$9)&lt;$U$9,(1-conditions!$U$34)*SUMIFS(16:16,$9:$9,EOMONTH($U$9,11)+1-$U$9+MB$9-SUMIFS(conditions!$77:$77,conditions!$8:$8,"&lt;="&amp;MB$9,conditions!$9:$9,"&gt;="&amp;MB$9))*conditions!$U$76,0))</f>
        <v>0</v>
      </c>
      <c r="MC115" s="37">
        <f>IF(MC$9="",0,IF(MC$9-SUMIFS(conditions!$77:$77,conditions!$8:$8,"&lt;="&amp;MC$9,conditions!$9:$9,"&gt;="&amp;MC$9)&lt;$U$9,(1-conditions!$U$34)*SUMIFS(16:16,$9:$9,EOMONTH($U$9,11)+1-$U$9+MC$9-SUMIFS(conditions!$77:$77,conditions!$8:$8,"&lt;="&amp;MC$9,conditions!$9:$9,"&gt;="&amp;MC$9))*conditions!$U$76,0))</f>
        <v>0</v>
      </c>
      <c r="MD115" s="37">
        <f>IF(MD$9="",0,IF(MD$9-SUMIFS(conditions!$77:$77,conditions!$8:$8,"&lt;="&amp;MD$9,conditions!$9:$9,"&gt;="&amp;MD$9)&lt;$U$9,(1-conditions!$U$34)*SUMIFS(16:16,$9:$9,EOMONTH($U$9,11)+1-$U$9+MD$9-SUMIFS(conditions!$77:$77,conditions!$8:$8,"&lt;="&amp;MD$9,conditions!$9:$9,"&gt;="&amp;MD$9))*conditions!$U$76,0))</f>
        <v>0</v>
      </c>
      <c r="ME115" s="37">
        <f>IF(ME$9="",0,IF(ME$9-SUMIFS(conditions!$77:$77,conditions!$8:$8,"&lt;="&amp;ME$9,conditions!$9:$9,"&gt;="&amp;ME$9)&lt;$U$9,(1-conditions!$U$34)*SUMIFS(16:16,$9:$9,EOMONTH($U$9,11)+1-$U$9+ME$9-SUMIFS(conditions!$77:$77,conditions!$8:$8,"&lt;="&amp;ME$9,conditions!$9:$9,"&gt;="&amp;ME$9))*conditions!$U$76,0))</f>
        <v>0</v>
      </c>
      <c r="MF115" s="37">
        <f>IF(MF$9="",0,IF(MF$9-SUMIFS(conditions!$77:$77,conditions!$8:$8,"&lt;="&amp;MF$9,conditions!$9:$9,"&gt;="&amp;MF$9)&lt;$U$9,(1-conditions!$U$34)*SUMIFS(16:16,$9:$9,EOMONTH($U$9,11)+1-$U$9+MF$9-SUMIFS(conditions!$77:$77,conditions!$8:$8,"&lt;="&amp;MF$9,conditions!$9:$9,"&gt;="&amp;MF$9))*conditions!$U$76,0))</f>
        <v>0</v>
      </c>
      <c r="MG115" s="37">
        <f>IF(MG$9="",0,IF(MG$9-SUMIFS(conditions!$77:$77,conditions!$8:$8,"&lt;="&amp;MG$9,conditions!$9:$9,"&gt;="&amp;MG$9)&lt;$U$9,(1-conditions!$U$34)*SUMIFS(16:16,$9:$9,EOMONTH($U$9,11)+1-$U$9+MG$9-SUMIFS(conditions!$77:$77,conditions!$8:$8,"&lt;="&amp;MG$9,conditions!$9:$9,"&gt;="&amp;MG$9))*conditions!$U$76,0))</f>
        <v>0</v>
      </c>
      <c r="MH115" s="37">
        <f>IF(MH$9="",0,IF(MH$9-SUMIFS(conditions!$77:$77,conditions!$8:$8,"&lt;="&amp;MH$9,conditions!$9:$9,"&gt;="&amp;MH$9)&lt;$U$9,(1-conditions!$U$34)*SUMIFS(16:16,$9:$9,EOMONTH($U$9,11)+1-$U$9+MH$9-SUMIFS(conditions!$77:$77,conditions!$8:$8,"&lt;="&amp;MH$9,conditions!$9:$9,"&gt;="&amp;MH$9))*conditions!$U$76,0))</f>
        <v>0</v>
      </c>
      <c r="MI115" s="37">
        <f>IF(MI$9="",0,IF(MI$9-SUMIFS(conditions!$77:$77,conditions!$8:$8,"&lt;="&amp;MI$9,conditions!$9:$9,"&gt;="&amp;MI$9)&lt;$U$9,(1-conditions!$U$34)*SUMIFS(16:16,$9:$9,EOMONTH($U$9,11)+1-$U$9+MI$9-SUMIFS(conditions!$77:$77,conditions!$8:$8,"&lt;="&amp;MI$9,conditions!$9:$9,"&gt;="&amp;MI$9))*conditions!$U$76,0))</f>
        <v>0</v>
      </c>
      <c r="MJ115" s="37">
        <f>IF(MJ$9="",0,IF(MJ$9-SUMIFS(conditions!$77:$77,conditions!$8:$8,"&lt;="&amp;MJ$9,conditions!$9:$9,"&gt;="&amp;MJ$9)&lt;$U$9,(1-conditions!$U$34)*SUMIFS(16:16,$9:$9,EOMONTH($U$9,11)+1-$U$9+MJ$9-SUMIFS(conditions!$77:$77,conditions!$8:$8,"&lt;="&amp;MJ$9,conditions!$9:$9,"&gt;="&amp;MJ$9))*conditions!$U$76,0))</f>
        <v>0</v>
      </c>
      <c r="MK115" s="37">
        <f>IF(MK$9="",0,IF(MK$9-SUMIFS(conditions!$77:$77,conditions!$8:$8,"&lt;="&amp;MK$9,conditions!$9:$9,"&gt;="&amp;MK$9)&lt;$U$9,(1-conditions!$U$34)*SUMIFS(16:16,$9:$9,EOMONTH($U$9,11)+1-$U$9+MK$9-SUMIFS(conditions!$77:$77,conditions!$8:$8,"&lt;="&amp;MK$9,conditions!$9:$9,"&gt;="&amp;MK$9))*conditions!$U$76,0))</f>
        <v>0</v>
      </c>
      <c r="ML115" s="37">
        <f>IF(ML$9="",0,IF(ML$9-SUMIFS(conditions!$77:$77,conditions!$8:$8,"&lt;="&amp;ML$9,conditions!$9:$9,"&gt;="&amp;ML$9)&lt;$U$9,(1-conditions!$U$34)*SUMIFS(16:16,$9:$9,EOMONTH($U$9,11)+1-$U$9+ML$9-SUMIFS(conditions!$77:$77,conditions!$8:$8,"&lt;="&amp;ML$9,conditions!$9:$9,"&gt;="&amp;ML$9))*conditions!$U$76,0))</f>
        <v>0</v>
      </c>
      <c r="MM115" s="37">
        <f>IF(MM$9="",0,IF(MM$9-SUMIFS(conditions!$77:$77,conditions!$8:$8,"&lt;="&amp;MM$9,conditions!$9:$9,"&gt;="&amp;MM$9)&lt;$U$9,(1-conditions!$U$34)*SUMIFS(16:16,$9:$9,EOMONTH($U$9,11)+1-$U$9+MM$9-SUMIFS(conditions!$77:$77,conditions!$8:$8,"&lt;="&amp;MM$9,conditions!$9:$9,"&gt;="&amp;MM$9))*conditions!$U$76,0))</f>
        <v>0</v>
      </c>
      <c r="MN115" s="37">
        <f>IF(MN$9="",0,IF(MN$9-SUMIFS(conditions!$77:$77,conditions!$8:$8,"&lt;="&amp;MN$9,conditions!$9:$9,"&gt;="&amp;MN$9)&lt;$U$9,(1-conditions!$U$34)*SUMIFS(16:16,$9:$9,EOMONTH($U$9,11)+1-$U$9+MN$9-SUMIFS(conditions!$77:$77,conditions!$8:$8,"&lt;="&amp;MN$9,conditions!$9:$9,"&gt;="&amp;MN$9))*conditions!$U$76,0))</f>
        <v>0</v>
      </c>
      <c r="MO115" s="37">
        <f>IF(MO$9="",0,IF(MO$9-SUMIFS(conditions!$77:$77,conditions!$8:$8,"&lt;="&amp;MO$9,conditions!$9:$9,"&gt;="&amp;MO$9)&lt;$U$9,(1-conditions!$U$34)*SUMIFS(16:16,$9:$9,EOMONTH($U$9,11)+1-$U$9+MO$9-SUMIFS(conditions!$77:$77,conditions!$8:$8,"&lt;="&amp;MO$9,conditions!$9:$9,"&gt;="&amp;MO$9))*conditions!$U$76,0))</f>
        <v>0</v>
      </c>
      <c r="MP115" s="37">
        <f>IF(MP$9="",0,IF(MP$9-SUMIFS(conditions!$77:$77,conditions!$8:$8,"&lt;="&amp;MP$9,conditions!$9:$9,"&gt;="&amp;MP$9)&lt;$U$9,(1-conditions!$U$34)*SUMIFS(16:16,$9:$9,EOMONTH($U$9,11)+1-$U$9+MP$9-SUMIFS(conditions!$77:$77,conditions!$8:$8,"&lt;="&amp;MP$9,conditions!$9:$9,"&gt;="&amp;MP$9))*conditions!$U$76,0))</f>
        <v>0</v>
      </c>
      <c r="MQ115" s="37">
        <f>IF(MQ$9="",0,IF(MQ$9-SUMIFS(conditions!$77:$77,conditions!$8:$8,"&lt;="&amp;MQ$9,conditions!$9:$9,"&gt;="&amp;MQ$9)&lt;$U$9,(1-conditions!$U$34)*SUMIFS(16:16,$9:$9,EOMONTH($U$9,11)+1-$U$9+MQ$9-SUMIFS(conditions!$77:$77,conditions!$8:$8,"&lt;="&amp;MQ$9,conditions!$9:$9,"&gt;="&amp;MQ$9))*conditions!$U$76,0))</f>
        <v>0</v>
      </c>
      <c r="MR115" s="37">
        <f>IF(MR$9="",0,IF(MR$9-SUMIFS(conditions!$77:$77,conditions!$8:$8,"&lt;="&amp;MR$9,conditions!$9:$9,"&gt;="&amp;MR$9)&lt;$U$9,(1-conditions!$U$34)*SUMIFS(16:16,$9:$9,EOMONTH($U$9,11)+1-$U$9+MR$9-SUMIFS(conditions!$77:$77,conditions!$8:$8,"&lt;="&amp;MR$9,conditions!$9:$9,"&gt;="&amp;MR$9))*conditions!$U$76,0))</f>
        <v>0</v>
      </c>
      <c r="MS115" s="37">
        <f>IF(MS$9="",0,IF(MS$9-SUMIFS(conditions!$77:$77,conditions!$8:$8,"&lt;="&amp;MS$9,conditions!$9:$9,"&gt;="&amp;MS$9)&lt;$U$9,(1-conditions!$U$34)*SUMIFS(16:16,$9:$9,EOMONTH($U$9,11)+1-$U$9+MS$9-SUMIFS(conditions!$77:$77,conditions!$8:$8,"&lt;="&amp;MS$9,conditions!$9:$9,"&gt;="&amp;MS$9))*conditions!$U$76,0))</f>
        <v>0</v>
      </c>
      <c r="MT115" s="37">
        <f>IF(MT$9="",0,IF(MT$9-SUMIFS(conditions!$77:$77,conditions!$8:$8,"&lt;="&amp;MT$9,conditions!$9:$9,"&gt;="&amp;MT$9)&lt;$U$9,(1-conditions!$U$34)*SUMIFS(16:16,$9:$9,EOMONTH($U$9,11)+1-$U$9+MT$9-SUMIFS(conditions!$77:$77,conditions!$8:$8,"&lt;="&amp;MT$9,conditions!$9:$9,"&gt;="&amp;MT$9))*conditions!$U$76,0))</f>
        <v>0</v>
      </c>
      <c r="MU115" s="37">
        <f>IF(MU$9="",0,IF(MU$9-SUMIFS(conditions!$77:$77,conditions!$8:$8,"&lt;="&amp;MU$9,conditions!$9:$9,"&gt;="&amp;MU$9)&lt;$U$9,(1-conditions!$U$34)*SUMIFS(16:16,$9:$9,EOMONTH($U$9,11)+1-$U$9+MU$9-SUMIFS(conditions!$77:$77,conditions!$8:$8,"&lt;="&amp;MU$9,conditions!$9:$9,"&gt;="&amp;MU$9))*conditions!$U$76,0))</f>
        <v>0</v>
      </c>
      <c r="MV115" s="37">
        <f>IF(MV$9="",0,IF(MV$9-SUMIFS(conditions!$77:$77,conditions!$8:$8,"&lt;="&amp;MV$9,conditions!$9:$9,"&gt;="&amp;MV$9)&lt;$U$9,(1-conditions!$U$34)*SUMIFS(16:16,$9:$9,EOMONTH($U$9,11)+1-$U$9+MV$9-SUMIFS(conditions!$77:$77,conditions!$8:$8,"&lt;="&amp;MV$9,conditions!$9:$9,"&gt;="&amp;MV$9))*conditions!$U$76,0))</f>
        <v>0</v>
      </c>
      <c r="MW115" s="37">
        <f>IF(MW$9="",0,IF(MW$9-SUMIFS(conditions!$77:$77,conditions!$8:$8,"&lt;="&amp;MW$9,conditions!$9:$9,"&gt;="&amp;MW$9)&lt;$U$9,(1-conditions!$U$34)*SUMIFS(16:16,$9:$9,EOMONTH($U$9,11)+1-$U$9+MW$9-SUMIFS(conditions!$77:$77,conditions!$8:$8,"&lt;="&amp;MW$9,conditions!$9:$9,"&gt;="&amp;MW$9))*conditions!$U$76,0))</f>
        <v>0</v>
      </c>
      <c r="MX115" s="37">
        <f>IF(MX$9="",0,IF(MX$9-SUMIFS(conditions!$77:$77,conditions!$8:$8,"&lt;="&amp;MX$9,conditions!$9:$9,"&gt;="&amp;MX$9)&lt;$U$9,(1-conditions!$U$34)*SUMIFS(16:16,$9:$9,EOMONTH($U$9,11)+1-$U$9+MX$9-SUMIFS(conditions!$77:$77,conditions!$8:$8,"&lt;="&amp;MX$9,conditions!$9:$9,"&gt;="&amp;MX$9))*conditions!$U$76,0))</f>
        <v>0</v>
      </c>
      <c r="MY115" s="37">
        <f>IF(MY$9="",0,IF(MY$9-SUMIFS(conditions!$77:$77,conditions!$8:$8,"&lt;="&amp;MY$9,conditions!$9:$9,"&gt;="&amp;MY$9)&lt;$U$9,(1-conditions!$U$34)*SUMIFS(16:16,$9:$9,EOMONTH($U$9,11)+1-$U$9+MY$9-SUMIFS(conditions!$77:$77,conditions!$8:$8,"&lt;="&amp;MY$9,conditions!$9:$9,"&gt;="&amp;MY$9))*conditions!$U$76,0))</f>
        <v>0</v>
      </c>
      <c r="MZ115" s="37">
        <f>IF(MZ$9="",0,IF(MZ$9-SUMIFS(conditions!$77:$77,conditions!$8:$8,"&lt;="&amp;MZ$9,conditions!$9:$9,"&gt;="&amp;MZ$9)&lt;$U$9,(1-conditions!$U$34)*SUMIFS(16:16,$9:$9,EOMONTH($U$9,11)+1-$U$9+MZ$9-SUMIFS(conditions!$77:$77,conditions!$8:$8,"&lt;="&amp;MZ$9,conditions!$9:$9,"&gt;="&amp;MZ$9))*conditions!$U$76,0))</f>
        <v>0</v>
      </c>
      <c r="NA115" s="37">
        <f>IF(NA$9="",0,IF(NA$9-SUMIFS(conditions!$77:$77,conditions!$8:$8,"&lt;="&amp;NA$9,conditions!$9:$9,"&gt;="&amp;NA$9)&lt;$U$9,(1-conditions!$U$34)*SUMIFS(16:16,$9:$9,EOMONTH($U$9,11)+1-$U$9+NA$9-SUMIFS(conditions!$77:$77,conditions!$8:$8,"&lt;="&amp;NA$9,conditions!$9:$9,"&gt;="&amp;NA$9))*conditions!$U$76,0))</f>
        <v>0</v>
      </c>
      <c r="NB115" s="37">
        <f>IF(NB$9="",0,IF(NB$9-SUMIFS(conditions!$77:$77,conditions!$8:$8,"&lt;="&amp;NB$9,conditions!$9:$9,"&gt;="&amp;NB$9)&lt;$U$9,(1-conditions!$U$34)*SUMIFS(16:16,$9:$9,EOMONTH($U$9,11)+1-$U$9+NB$9-SUMIFS(conditions!$77:$77,conditions!$8:$8,"&lt;="&amp;NB$9,conditions!$9:$9,"&gt;="&amp;NB$9))*conditions!$U$76,0))</f>
        <v>0</v>
      </c>
      <c r="NC115" s="37">
        <f>IF(NC$9="",0,IF(NC$9-SUMIFS(conditions!$77:$77,conditions!$8:$8,"&lt;="&amp;NC$9,conditions!$9:$9,"&gt;="&amp;NC$9)&lt;$U$9,(1-conditions!$U$34)*SUMIFS(16:16,$9:$9,EOMONTH($U$9,11)+1-$U$9+NC$9-SUMIFS(conditions!$77:$77,conditions!$8:$8,"&lt;="&amp;NC$9,conditions!$9:$9,"&gt;="&amp;NC$9))*conditions!$U$76,0))</f>
        <v>0</v>
      </c>
      <c r="ND115" s="37">
        <f>IF(ND$9="",0,IF(ND$9-SUMIFS(conditions!$77:$77,conditions!$8:$8,"&lt;="&amp;ND$9,conditions!$9:$9,"&gt;="&amp;ND$9)&lt;$U$9,(1-conditions!$U$34)*SUMIFS(16:16,$9:$9,EOMONTH($U$9,11)+1-$U$9+ND$9-SUMIFS(conditions!$77:$77,conditions!$8:$8,"&lt;="&amp;ND$9,conditions!$9:$9,"&gt;="&amp;ND$9))*conditions!$U$76,0))</f>
        <v>0</v>
      </c>
      <c r="NE115" s="37">
        <f>IF(NE$9="",0,IF(NE$9-SUMIFS(conditions!$77:$77,conditions!$8:$8,"&lt;="&amp;NE$9,conditions!$9:$9,"&gt;="&amp;NE$9)&lt;$U$9,(1-conditions!$U$34)*SUMIFS(16:16,$9:$9,EOMONTH($U$9,11)+1-$U$9+NE$9-SUMIFS(conditions!$77:$77,conditions!$8:$8,"&lt;="&amp;NE$9,conditions!$9:$9,"&gt;="&amp;NE$9))*conditions!$U$76,0))</f>
        <v>0</v>
      </c>
      <c r="NF115" s="37">
        <f>IF(NF$9="",0,IF(NF$9-SUMIFS(conditions!$77:$77,conditions!$8:$8,"&lt;="&amp;NF$9,conditions!$9:$9,"&gt;="&amp;NF$9)&lt;$U$9,(1-conditions!$U$34)*SUMIFS(16:16,$9:$9,EOMONTH($U$9,11)+1-$U$9+NF$9-SUMIFS(conditions!$77:$77,conditions!$8:$8,"&lt;="&amp;NF$9,conditions!$9:$9,"&gt;="&amp;NF$9))*conditions!$U$76,0))</f>
        <v>0</v>
      </c>
      <c r="NG115" s="37">
        <f>IF(NG$9="",0,IF(NG$9-SUMIFS(conditions!$77:$77,conditions!$8:$8,"&lt;="&amp;NG$9,conditions!$9:$9,"&gt;="&amp;NG$9)&lt;$U$9,(1-conditions!$U$34)*SUMIFS(16:16,$9:$9,EOMONTH($U$9,11)+1-$U$9+NG$9-SUMIFS(conditions!$77:$77,conditions!$8:$8,"&lt;="&amp;NG$9,conditions!$9:$9,"&gt;="&amp;NG$9))*conditions!$U$76,0))</f>
        <v>0</v>
      </c>
      <c r="NH115" s="37">
        <f>IF(NH$9="",0,IF(NH$9-SUMIFS(conditions!$77:$77,conditions!$8:$8,"&lt;="&amp;NH$9,conditions!$9:$9,"&gt;="&amp;NH$9)&lt;$U$9,(1-conditions!$U$34)*SUMIFS(16:16,$9:$9,EOMONTH($U$9,11)+1-$U$9+NH$9-SUMIFS(conditions!$77:$77,conditions!$8:$8,"&lt;="&amp;NH$9,conditions!$9:$9,"&gt;="&amp;NH$9))*conditions!$U$76,0))</f>
        <v>0</v>
      </c>
      <c r="NI115" s="37">
        <f>IF(NI$9="",0,IF(NI$9-SUMIFS(conditions!$77:$77,conditions!$8:$8,"&lt;="&amp;NI$9,conditions!$9:$9,"&gt;="&amp;NI$9)&lt;$U$9,(1-conditions!$U$34)*SUMIFS(16:16,$9:$9,EOMONTH($U$9,11)+1-$U$9+NI$9-SUMIFS(conditions!$77:$77,conditions!$8:$8,"&lt;="&amp;NI$9,conditions!$9:$9,"&gt;="&amp;NI$9))*conditions!$U$76,0))</f>
        <v>0</v>
      </c>
      <c r="NJ115" s="37">
        <f>IF(NJ$9="",0,IF(NJ$9-SUMIFS(conditions!$77:$77,conditions!$8:$8,"&lt;="&amp;NJ$9,conditions!$9:$9,"&gt;="&amp;NJ$9)&lt;$U$9,(1-conditions!$U$34)*SUMIFS(16:16,$9:$9,EOMONTH($U$9,11)+1-$U$9+NJ$9-SUMIFS(conditions!$77:$77,conditions!$8:$8,"&lt;="&amp;NJ$9,conditions!$9:$9,"&gt;="&amp;NJ$9))*conditions!$U$76,0))</f>
        <v>0</v>
      </c>
      <c r="NK115" s="37">
        <f>IF(NK$9="",0,IF(NK$9-SUMIFS(conditions!$77:$77,conditions!$8:$8,"&lt;="&amp;NK$9,conditions!$9:$9,"&gt;="&amp;NK$9)&lt;$U$9,(1-conditions!$U$34)*SUMIFS(16:16,$9:$9,EOMONTH($U$9,11)+1-$U$9+NK$9-SUMIFS(conditions!$77:$77,conditions!$8:$8,"&lt;="&amp;NK$9,conditions!$9:$9,"&gt;="&amp;NK$9))*conditions!$U$76,0))</f>
        <v>0</v>
      </c>
      <c r="NL115" s="37">
        <f>IF(NL$9="",0,IF(NL$9-SUMIFS(conditions!$77:$77,conditions!$8:$8,"&lt;="&amp;NL$9,conditions!$9:$9,"&gt;="&amp;NL$9)&lt;$U$9,(1-conditions!$U$34)*SUMIFS(16:16,$9:$9,EOMONTH($U$9,11)+1-$U$9+NL$9-SUMIFS(conditions!$77:$77,conditions!$8:$8,"&lt;="&amp;NL$9,conditions!$9:$9,"&gt;="&amp;NL$9))*conditions!$U$76,0))</f>
        <v>0</v>
      </c>
      <c r="NM115" s="37">
        <f>IF(NM$9="",0,IF(NM$9-SUMIFS(conditions!$77:$77,conditions!$8:$8,"&lt;="&amp;NM$9,conditions!$9:$9,"&gt;="&amp;NM$9)&lt;$U$9,(1-conditions!$U$34)*SUMIFS(16:16,$9:$9,EOMONTH($U$9,11)+1-$U$9+NM$9-SUMIFS(conditions!$77:$77,conditions!$8:$8,"&lt;="&amp;NM$9,conditions!$9:$9,"&gt;="&amp;NM$9))*conditions!$U$76,0))</f>
        <v>0</v>
      </c>
      <c r="NN115" s="37">
        <f>IF(NN$9="",0,IF(NN$9-SUMIFS(conditions!$77:$77,conditions!$8:$8,"&lt;="&amp;NN$9,conditions!$9:$9,"&gt;="&amp;NN$9)&lt;$U$9,(1-conditions!$U$34)*SUMIFS(16:16,$9:$9,EOMONTH($U$9,11)+1-$U$9+NN$9-SUMIFS(conditions!$77:$77,conditions!$8:$8,"&lt;="&amp;NN$9,conditions!$9:$9,"&gt;="&amp;NN$9))*conditions!$U$76,0))</f>
        <v>0</v>
      </c>
      <c r="NO115" s="37">
        <f>IF(NO$9="",0,IF(NO$9-SUMIFS(conditions!$77:$77,conditions!$8:$8,"&lt;="&amp;NO$9,conditions!$9:$9,"&gt;="&amp;NO$9)&lt;$U$9,(1-conditions!$U$34)*SUMIFS(16:16,$9:$9,EOMONTH($U$9,11)+1-$U$9+NO$9-SUMIFS(conditions!$77:$77,conditions!$8:$8,"&lt;="&amp;NO$9,conditions!$9:$9,"&gt;="&amp;NO$9))*conditions!$U$76,0))</f>
        <v>0</v>
      </c>
      <c r="NP115" s="37">
        <f>IF(NP$9="",0,IF(NP$9-SUMIFS(conditions!$77:$77,conditions!$8:$8,"&lt;="&amp;NP$9,conditions!$9:$9,"&gt;="&amp;NP$9)&lt;$U$9,(1-conditions!$U$34)*SUMIFS(16:16,$9:$9,EOMONTH($U$9,11)+1-$U$9+NP$9-SUMIFS(conditions!$77:$77,conditions!$8:$8,"&lt;="&amp;NP$9,conditions!$9:$9,"&gt;="&amp;NP$9))*conditions!$U$76,0))</f>
        <v>0</v>
      </c>
      <c r="NQ115" s="37">
        <f>IF(NQ$9="",0,IF(NQ$9-SUMIFS(conditions!$77:$77,conditions!$8:$8,"&lt;="&amp;NQ$9,conditions!$9:$9,"&gt;="&amp;NQ$9)&lt;$U$9,(1-conditions!$U$34)*SUMIFS(16:16,$9:$9,EOMONTH($U$9,11)+1-$U$9+NQ$9-SUMIFS(conditions!$77:$77,conditions!$8:$8,"&lt;="&amp;NQ$9,conditions!$9:$9,"&gt;="&amp;NQ$9))*conditions!$U$76,0))</f>
        <v>0</v>
      </c>
      <c r="NR115" s="37">
        <f>IF(NR$9="",0,IF(NR$9-SUMIFS(conditions!$77:$77,conditions!$8:$8,"&lt;="&amp;NR$9,conditions!$9:$9,"&gt;="&amp;NR$9)&lt;$U$9,(1-conditions!$U$34)*SUMIFS(16:16,$9:$9,EOMONTH($U$9,11)+1-$U$9+NR$9-SUMIFS(conditions!$77:$77,conditions!$8:$8,"&lt;="&amp;NR$9,conditions!$9:$9,"&gt;="&amp;NR$9))*conditions!$U$76,0))</f>
        <v>0</v>
      </c>
      <c r="NS115" s="37">
        <f>IF(NS$9="",0,IF(NS$9-SUMIFS(conditions!$77:$77,conditions!$8:$8,"&lt;="&amp;NS$9,conditions!$9:$9,"&gt;="&amp;NS$9)&lt;$U$9,(1-conditions!$U$34)*SUMIFS(16:16,$9:$9,EOMONTH($U$9,11)+1-$U$9+NS$9-SUMIFS(conditions!$77:$77,conditions!$8:$8,"&lt;="&amp;NS$9,conditions!$9:$9,"&gt;="&amp;NS$9))*conditions!$U$76,0))</f>
        <v>0</v>
      </c>
      <c r="NT115" s="37">
        <f>IF(NT$9="",0,IF(NT$9-SUMIFS(conditions!$77:$77,conditions!$8:$8,"&lt;="&amp;NT$9,conditions!$9:$9,"&gt;="&amp;NT$9)&lt;$U$9,(1-conditions!$U$34)*SUMIFS(16:16,$9:$9,EOMONTH($U$9,11)+1-$U$9+NT$9-SUMIFS(conditions!$77:$77,conditions!$8:$8,"&lt;="&amp;NT$9,conditions!$9:$9,"&gt;="&amp;NT$9))*conditions!$U$76,0))</f>
        <v>0</v>
      </c>
      <c r="NU115" s="37">
        <f>IF(NU$9="",0,IF(NU$9-SUMIFS(conditions!$77:$77,conditions!$8:$8,"&lt;="&amp;NU$9,conditions!$9:$9,"&gt;="&amp;NU$9)&lt;$U$9,(1-conditions!$U$34)*SUMIFS(16:16,$9:$9,EOMONTH($U$9,11)+1-$U$9+NU$9-SUMIFS(conditions!$77:$77,conditions!$8:$8,"&lt;="&amp;NU$9,conditions!$9:$9,"&gt;="&amp;NU$9))*conditions!$U$76,0))</f>
        <v>0</v>
      </c>
      <c r="NV115" s="37">
        <f>IF(NV$9="",0,IF(NV$9-SUMIFS(conditions!$77:$77,conditions!$8:$8,"&lt;="&amp;NV$9,conditions!$9:$9,"&gt;="&amp;NV$9)&lt;$U$9,(1-conditions!$U$34)*SUMIFS(16:16,$9:$9,EOMONTH($U$9,11)+1-$U$9+NV$9-SUMIFS(conditions!$77:$77,conditions!$8:$8,"&lt;="&amp;NV$9,conditions!$9:$9,"&gt;="&amp;NV$9))*conditions!$U$76,0))</f>
        <v>0</v>
      </c>
    </row>
    <row r="116" spans="1:386" s="38" customFormat="1" ht="10.199999999999999" x14ac:dyDescent="0.2">
      <c r="A116" s="31"/>
      <c r="B116" s="31"/>
      <c r="C116" s="31"/>
      <c r="D116" s="31"/>
      <c r="E116" s="31"/>
      <c r="F116" s="31"/>
      <c r="G116" s="31" t="str">
        <f>G112</f>
        <v>деб. задолж-ть заказчиков по оплатам на нач. бюдж. года</v>
      </c>
      <c r="H116" s="31"/>
      <c r="I116" s="31"/>
      <c r="J116" s="31" t="str">
        <f>IF($G116="","",INDEX(KPI!$H$11:$H$121,SUMIFS(KPI!$E$11:$E$121,KPI!$F$11:$F$121,$G116)))</f>
        <v>тыс.руб.</v>
      </c>
      <c r="K116" s="31"/>
      <c r="L116" s="31"/>
      <c r="M116" s="31"/>
      <c r="N116" s="31" t="str">
        <f>structure!$G$13</f>
        <v>товарная категория 3</v>
      </c>
      <c r="O116" s="31"/>
      <c r="P116" s="31"/>
      <c r="Q116" s="31"/>
      <c r="R116" s="37">
        <f t="shared" si="133"/>
        <v>96.347773922399981</v>
      </c>
      <c r="S116" s="31"/>
      <c r="T116" s="31"/>
      <c r="U116" s="37">
        <f>IF(U$9="",0,IF(U$9-SUMIFS(conditions!$77:$77,conditions!$8:$8,"&lt;="&amp;U$9,conditions!$9:$9,"&gt;="&amp;U$9)&lt;$U$9,(1-conditions!$U$34)*SUMIFS(17:17,$9:$9,EOMONTH($U$9,11)+1-$U$9+U$9-SUMIFS(conditions!$77:$77,conditions!$8:$8,"&lt;="&amp;U$9,conditions!$9:$9,"&gt;="&amp;U$9))*conditions!$U$76,0))</f>
        <v>9.6347773922399984</v>
      </c>
      <c r="V116" s="37">
        <f>IF(V$9="",0,IF(V$9-SUMIFS(conditions!$77:$77,conditions!$8:$8,"&lt;="&amp;V$9,conditions!$9:$9,"&gt;="&amp;V$9)&lt;$U$9,(1-conditions!$U$34)*SUMIFS(17:17,$9:$9,EOMONTH($U$9,11)+1-$U$9+V$9-SUMIFS(conditions!$77:$77,conditions!$8:$8,"&lt;="&amp;V$9,conditions!$9:$9,"&gt;="&amp;V$9))*conditions!$U$76,0))</f>
        <v>9.6347773922399984</v>
      </c>
      <c r="W116" s="37">
        <f>IF(W$9="",0,IF(W$9-SUMIFS(conditions!$77:$77,conditions!$8:$8,"&lt;="&amp;W$9,conditions!$9:$9,"&gt;="&amp;W$9)&lt;$U$9,(1-conditions!$U$34)*SUMIFS(17:17,$9:$9,EOMONTH($U$9,11)+1-$U$9+W$9-SUMIFS(conditions!$77:$77,conditions!$8:$8,"&lt;="&amp;W$9,conditions!$9:$9,"&gt;="&amp;W$9))*conditions!$U$76,0))</f>
        <v>9.6347773922399984</v>
      </c>
      <c r="X116" s="37">
        <f>IF(X$9="",0,IF(X$9-SUMIFS(conditions!$77:$77,conditions!$8:$8,"&lt;="&amp;X$9,conditions!$9:$9,"&gt;="&amp;X$9)&lt;$U$9,(1-conditions!$U$34)*SUMIFS(17:17,$9:$9,EOMONTH($U$9,11)+1-$U$9+X$9-SUMIFS(conditions!$77:$77,conditions!$8:$8,"&lt;="&amp;X$9,conditions!$9:$9,"&gt;="&amp;X$9))*conditions!$U$76,0))</f>
        <v>0</v>
      </c>
      <c r="Y116" s="37">
        <f>IF(Y$9="",0,IF(Y$9-SUMIFS(conditions!$77:$77,conditions!$8:$8,"&lt;="&amp;Y$9,conditions!$9:$9,"&gt;="&amp;Y$9)&lt;$U$9,(1-conditions!$U$34)*SUMIFS(17:17,$9:$9,EOMONTH($U$9,11)+1-$U$9+Y$9-SUMIFS(conditions!$77:$77,conditions!$8:$8,"&lt;="&amp;Y$9,conditions!$9:$9,"&gt;="&amp;Y$9))*conditions!$U$76,0))</f>
        <v>0</v>
      </c>
      <c r="Z116" s="37">
        <f>IF(Z$9="",0,IF(Z$9-SUMIFS(conditions!$77:$77,conditions!$8:$8,"&lt;="&amp;Z$9,conditions!$9:$9,"&gt;="&amp;Z$9)&lt;$U$9,(1-conditions!$U$34)*SUMIFS(17:17,$9:$9,EOMONTH($U$9,11)+1-$U$9+Z$9-SUMIFS(conditions!$77:$77,conditions!$8:$8,"&lt;="&amp;Z$9,conditions!$9:$9,"&gt;="&amp;Z$9))*conditions!$U$76,0))</f>
        <v>9.6347773922399984</v>
      </c>
      <c r="AA116" s="37">
        <f>IF(AA$9="",0,IF(AA$9-SUMIFS(conditions!$77:$77,conditions!$8:$8,"&lt;="&amp;AA$9,conditions!$9:$9,"&gt;="&amp;AA$9)&lt;$U$9,(1-conditions!$U$34)*SUMIFS(17:17,$9:$9,EOMONTH($U$9,11)+1-$U$9+AA$9-SUMIFS(conditions!$77:$77,conditions!$8:$8,"&lt;="&amp;AA$9,conditions!$9:$9,"&gt;="&amp;AA$9))*conditions!$U$76,0))</f>
        <v>9.6347773922399984</v>
      </c>
      <c r="AB116" s="37">
        <f>IF(AB$9="",0,IF(AB$9-SUMIFS(conditions!$77:$77,conditions!$8:$8,"&lt;="&amp;AB$9,conditions!$9:$9,"&gt;="&amp;AB$9)&lt;$U$9,(1-conditions!$U$34)*SUMIFS(17:17,$9:$9,EOMONTH($U$9,11)+1-$U$9+AB$9-SUMIFS(conditions!$77:$77,conditions!$8:$8,"&lt;="&amp;AB$9,conditions!$9:$9,"&gt;="&amp;AB$9))*conditions!$U$76,0))</f>
        <v>9.6347773922399984</v>
      </c>
      <c r="AC116" s="37">
        <f>IF(AC$9="",0,IF(AC$9-SUMIFS(conditions!$77:$77,conditions!$8:$8,"&lt;="&amp;AC$9,conditions!$9:$9,"&gt;="&amp;AC$9)&lt;$U$9,(1-conditions!$U$34)*SUMIFS(17:17,$9:$9,EOMONTH($U$9,11)+1-$U$9+AC$9-SUMIFS(conditions!$77:$77,conditions!$8:$8,"&lt;="&amp;AC$9,conditions!$9:$9,"&gt;="&amp;AC$9))*conditions!$U$76,0))</f>
        <v>9.6347773922399984</v>
      </c>
      <c r="AD116" s="37">
        <f>IF(AD$9="",0,IF(AD$9-SUMIFS(conditions!$77:$77,conditions!$8:$8,"&lt;="&amp;AD$9,conditions!$9:$9,"&gt;="&amp;AD$9)&lt;$U$9,(1-conditions!$U$34)*SUMIFS(17:17,$9:$9,EOMONTH($U$9,11)+1-$U$9+AD$9-SUMIFS(conditions!$77:$77,conditions!$8:$8,"&lt;="&amp;AD$9,conditions!$9:$9,"&gt;="&amp;AD$9))*conditions!$U$76,0))</f>
        <v>9.6347773922399984</v>
      </c>
      <c r="AE116" s="37">
        <f>IF(AE$9="",0,IF(AE$9-SUMIFS(conditions!$77:$77,conditions!$8:$8,"&lt;="&amp;AE$9,conditions!$9:$9,"&gt;="&amp;AE$9)&lt;$U$9,(1-conditions!$U$34)*SUMIFS(17:17,$9:$9,EOMONTH($U$9,11)+1-$U$9+AE$9-SUMIFS(conditions!$77:$77,conditions!$8:$8,"&lt;="&amp;AE$9,conditions!$9:$9,"&gt;="&amp;AE$9))*conditions!$U$76,0))</f>
        <v>0</v>
      </c>
      <c r="AF116" s="37">
        <f>IF(AF$9="",0,IF(AF$9-SUMIFS(conditions!$77:$77,conditions!$8:$8,"&lt;="&amp;AF$9,conditions!$9:$9,"&gt;="&amp;AF$9)&lt;$U$9,(1-conditions!$U$34)*SUMIFS(17:17,$9:$9,EOMONTH($U$9,11)+1-$U$9+AF$9-SUMIFS(conditions!$77:$77,conditions!$8:$8,"&lt;="&amp;AF$9,conditions!$9:$9,"&gt;="&amp;AF$9))*conditions!$U$76,0))</f>
        <v>0</v>
      </c>
      <c r="AG116" s="37">
        <f>IF(AG$9="",0,IF(AG$9-SUMIFS(conditions!$77:$77,conditions!$8:$8,"&lt;="&amp;AG$9,conditions!$9:$9,"&gt;="&amp;AG$9)&lt;$U$9,(1-conditions!$U$34)*SUMIFS(17:17,$9:$9,EOMONTH($U$9,11)+1-$U$9+AG$9-SUMIFS(conditions!$77:$77,conditions!$8:$8,"&lt;="&amp;AG$9,conditions!$9:$9,"&gt;="&amp;AG$9))*conditions!$U$76,0))</f>
        <v>9.6347773922399984</v>
      </c>
      <c r="AH116" s="37">
        <f>IF(AH$9="",0,IF(AH$9-SUMIFS(conditions!$77:$77,conditions!$8:$8,"&lt;="&amp;AH$9,conditions!$9:$9,"&gt;="&amp;AH$9)&lt;$U$9,(1-conditions!$U$34)*SUMIFS(17:17,$9:$9,EOMONTH($U$9,11)+1-$U$9+AH$9-SUMIFS(conditions!$77:$77,conditions!$8:$8,"&lt;="&amp;AH$9,conditions!$9:$9,"&gt;="&amp;AH$9))*conditions!$U$76,0))</f>
        <v>9.6347773922399984</v>
      </c>
      <c r="AI116" s="37">
        <f>IF(AI$9="",0,IF(AI$9-SUMIFS(conditions!$77:$77,conditions!$8:$8,"&lt;="&amp;AI$9,conditions!$9:$9,"&gt;="&amp;AI$9)&lt;$U$9,(1-conditions!$U$34)*SUMIFS(17:17,$9:$9,EOMONTH($U$9,11)+1-$U$9+AI$9-SUMIFS(conditions!$77:$77,conditions!$8:$8,"&lt;="&amp;AI$9,conditions!$9:$9,"&gt;="&amp;AI$9))*conditions!$U$76,0))</f>
        <v>0</v>
      </c>
      <c r="AJ116" s="37">
        <f>IF(AJ$9="",0,IF(AJ$9-SUMIFS(conditions!$77:$77,conditions!$8:$8,"&lt;="&amp;AJ$9,conditions!$9:$9,"&gt;="&amp;AJ$9)&lt;$U$9,(1-conditions!$U$34)*SUMIFS(17:17,$9:$9,EOMONTH($U$9,11)+1-$U$9+AJ$9-SUMIFS(conditions!$77:$77,conditions!$8:$8,"&lt;="&amp;AJ$9,conditions!$9:$9,"&gt;="&amp;AJ$9))*conditions!$U$76,0))</f>
        <v>0</v>
      </c>
      <c r="AK116" s="37">
        <f>IF(AK$9="",0,IF(AK$9-SUMIFS(conditions!$77:$77,conditions!$8:$8,"&lt;="&amp;AK$9,conditions!$9:$9,"&gt;="&amp;AK$9)&lt;$U$9,(1-conditions!$U$34)*SUMIFS(17:17,$9:$9,EOMONTH($U$9,11)+1-$U$9+AK$9-SUMIFS(conditions!$77:$77,conditions!$8:$8,"&lt;="&amp;AK$9,conditions!$9:$9,"&gt;="&amp;AK$9))*conditions!$U$76,0))</f>
        <v>0</v>
      </c>
      <c r="AL116" s="37">
        <f>IF(AL$9="",0,IF(AL$9-SUMIFS(conditions!$77:$77,conditions!$8:$8,"&lt;="&amp;AL$9,conditions!$9:$9,"&gt;="&amp;AL$9)&lt;$U$9,(1-conditions!$U$34)*SUMIFS(17:17,$9:$9,EOMONTH($U$9,11)+1-$U$9+AL$9-SUMIFS(conditions!$77:$77,conditions!$8:$8,"&lt;="&amp;AL$9,conditions!$9:$9,"&gt;="&amp;AL$9))*conditions!$U$76,0))</f>
        <v>0</v>
      </c>
      <c r="AM116" s="37">
        <f>IF(AM$9="",0,IF(AM$9-SUMIFS(conditions!$77:$77,conditions!$8:$8,"&lt;="&amp;AM$9,conditions!$9:$9,"&gt;="&amp;AM$9)&lt;$U$9,(1-conditions!$U$34)*SUMIFS(17:17,$9:$9,EOMONTH($U$9,11)+1-$U$9+AM$9-SUMIFS(conditions!$77:$77,conditions!$8:$8,"&lt;="&amp;AM$9,conditions!$9:$9,"&gt;="&amp;AM$9))*conditions!$U$76,0))</f>
        <v>0</v>
      </c>
      <c r="AN116" s="37">
        <f>IF(AN$9="",0,IF(AN$9-SUMIFS(conditions!$77:$77,conditions!$8:$8,"&lt;="&amp;AN$9,conditions!$9:$9,"&gt;="&amp;AN$9)&lt;$U$9,(1-conditions!$U$34)*SUMIFS(17:17,$9:$9,EOMONTH($U$9,11)+1-$U$9+AN$9-SUMIFS(conditions!$77:$77,conditions!$8:$8,"&lt;="&amp;AN$9,conditions!$9:$9,"&gt;="&amp;AN$9))*conditions!$U$76,0))</f>
        <v>0</v>
      </c>
      <c r="AO116" s="37">
        <f>IF(AO$9="",0,IF(AO$9-SUMIFS(conditions!$77:$77,conditions!$8:$8,"&lt;="&amp;AO$9,conditions!$9:$9,"&gt;="&amp;AO$9)&lt;$U$9,(1-conditions!$U$34)*SUMIFS(17:17,$9:$9,EOMONTH($U$9,11)+1-$U$9+AO$9-SUMIFS(conditions!$77:$77,conditions!$8:$8,"&lt;="&amp;AO$9,conditions!$9:$9,"&gt;="&amp;AO$9))*conditions!$U$76,0))</f>
        <v>0</v>
      </c>
      <c r="AP116" s="37">
        <f>IF(AP$9="",0,IF(AP$9-SUMIFS(conditions!$77:$77,conditions!$8:$8,"&lt;="&amp;AP$9,conditions!$9:$9,"&gt;="&amp;AP$9)&lt;$U$9,(1-conditions!$U$34)*SUMIFS(17:17,$9:$9,EOMONTH($U$9,11)+1-$U$9+AP$9-SUMIFS(conditions!$77:$77,conditions!$8:$8,"&lt;="&amp;AP$9,conditions!$9:$9,"&gt;="&amp;AP$9))*conditions!$U$76,0))</f>
        <v>0</v>
      </c>
      <c r="AQ116" s="37">
        <f>IF(AQ$9="",0,IF(AQ$9-SUMIFS(conditions!$77:$77,conditions!$8:$8,"&lt;="&amp;AQ$9,conditions!$9:$9,"&gt;="&amp;AQ$9)&lt;$U$9,(1-conditions!$U$34)*SUMIFS(17:17,$9:$9,EOMONTH($U$9,11)+1-$U$9+AQ$9-SUMIFS(conditions!$77:$77,conditions!$8:$8,"&lt;="&amp;AQ$9,conditions!$9:$9,"&gt;="&amp;AQ$9))*conditions!$U$76,0))</f>
        <v>0</v>
      </c>
      <c r="AR116" s="37">
        <f>IF(AR$9="",0,IF(AR$9-SUMIFS(conditions!$77:$77,conditions!$8:$8,"&lt;="&amp;AR$9,conditions!$9:$9,"&gt;="&amp;AR$9)&lt;$U$9,(1-conditions!$U$34)*SUMIFS(17:17,$9:$9,EOMONTH($U$9,11)+1-$U$9+AR$9-SUMIFS(conditions!$77:$77,conditions!$8:$8,"&lt;="&amp;AR$9,conditions!$9:$9,"&gt;="&amp;AR$9))*conditions!$U$76,0))</f>
        <v>0</v>
      </c>
      <c r="AS116" s="37">
        <f>IF(AS$9="",0,IF(AS$9-SUMIFS(conditions!$77:$77,conditions!$8:$8,"&lt;="&amp;AS$9,conditions!$9:$9,"&gt;="&amp;AS$9)&lt;$U$9,(1-conditions!$U$34)*SUMIFS(17:17,$9:$9,EOMONTH($U$9,11)+1-$U$9+AS$9-SUMIFS(conditions!$77:$77,conditions!$8:$8,"&lt;="&amp;AS$9,conditions!$9:$9,"&gt;="&amp;AS$9))*conditions!$U$76,0))</f>
        <v>0</v>
      </c>
      <c r="AT116" s="37">
        <f>IF(AT$9="",0,IF(AT$9-SUMIFS(conditions!$77:$77,conditions!$8:$8,"&lt;="&amp;AT$9,conditions!$9:$9,"&gt;="&amp;AT$9)&lt;$U$9,(1-conditions!$U$34)*SUMIFS(17:17,$9:$9,EOMONTH($U$9,11)+1-$U$9+AT$9-SUMIFS(conditions!$77:$77,conditions!$8:$8,"&lt;="&amp;AT$9,conditions!$9:$9,"&gt;="&amp;AT$9))*conditions!$U$76,0))</f>
        <v>0</v>
      </c>
      <c r="AU116" s="37">
        <f>IF(AU$9="",0,IF(AU$9-SUMIFS(conditions!$77:$77,conditions!$8:$8,"&lt;="&amp;AU$9,conditions!$9:$9,"&gt;="&amp;AU$9)&lt;$U$9,(1-conditions!$U$34)*SUMIFS(17:17,$9:$9,EOMONTH($U$9,11)+1-$U$9+AU$9-SUMIFS(conditions!$77:$77,conditions!$8:$8,"&lt;="&amp;AU$9,conditions!$9:$9,"&gt;="&amp;AU$9))*conditions!$U$76,0))</f>
        <v>0</v>
      </c>
      <c r="AV116" s="37">
        <f>IF(AV$9="",0,IF(AV$9-SUMIFS(conditions!$77:$77,conditions!$8:$8,"&lt;="&amp;AV$9,conditions!$9:$9,"&gt;="&amp;AV$9)&lt;$U$9,(1-conditions!$U$34)*SUMIFS(17:17,$9:$9,EOMONTH($U$9,11)+1-$U$9+AV$9-SUMIFS(conditions!$77:$77,conditions!$8:$8,"&lt;="&amp;AV$9,conditions!$9:$9,"&gt;="&amp;AV$9))*conditions!$U$76,0))</f>
        <v>0</v>
      </c>
      <c r="AW116" s="37">
        <f>IF(AW$9="",0,IF(AW$9-SUMIFS(conditions!$77:$77,conditions!$8:$8,"&lt;="&amp;AW$9,conditions!$9:$9,"&gt;="&amp;AW$9)&lt;$U$9,(1-conditions!$U$34)*SUMIFS(17:17,$9:$9,EOMONTH($U$9,11)+1-$U$9+AW$9-SUMIFS(conditions!$77:$77,conditions!$8:$8,"&lt;="&amp;AW$9,conditions!$9:$9,"&gt;="&amp;AW$9))*conditions!$U$76,0))</f>
        <v>0</v>
      </c>
      <c r="AX116" s="37">
        <f>IF(AX$9="",0,IF(AX$9-SUMIFS(conditions!$77:$77,conditions!$8:$8,"&lt;="&amp;AX$9,conditions!$9:$9,"&gt;="&amp;AX$9)&lt;$U$9,(1-conditions!$U$34)*SUMIFS(17:17,$9:$9,EOMONTH($U$9,11)+1-$U$9+AX$9-SUMIFS(conditions!$77:$77,conditions!$8:$8,"&lt;="&amp;AX$9,conditions!$9:$9,"&gt;="&amp;AX$9))*conditions!$U$76,0))</f>
        <v>0</v>
      </c>
      <c r="AY116" s="37">
        <f>IF(AY$9="",0,IF(AY$9-SUMIFS(conditions!$77:$77,conditions!$8:$8,"&lt;="&amp;AY$9,conditions!$9:$9,"&gt;="&amp;AY$9)&lt;$U$9,(1-conditions!$U$34)*SUMIFS(17:17,$9:$9,EOMONTH($U$9,11)+1-$U$9+AY$9-SUMIFS(conditions!$77:$77,conditions!$8:$8,"&lt;="&amp;AY$9,conditions!$9:$9,"&gt;="&amp;AY$9))*conditions!$U$76,0))</f>
        <v>0</v>
      </c>
      <c r="AZ116" s="37">
        <f>IF(AZ$9="",0,IF(AZ$9-SUMIFS(conditions!$77:$77,conditions!$8:$8,"&lt;="&amp;AZ$9,conditions!$9:$9,"&gt;="&amp;AZ$9)&lt;$U$9,(1-conditions!$U$34)*SUMIFS(17:17,$9:$9,EOMONTH($U$9,11)+1-$U$9+AZ$9-SUMIFS(conditions!$77:$77,conditions!$8:$8,"&lt;="&amp;AZ$9,conditions!$9:$9,"&gt;="&amp;AZ$9))*conditions!$U$76,0))</f>
        <v>0</v>
      </c>
      <c r="BA116" s="37">
        <f>IF(BA$9="",0,IF(BA$9-SUMIFS(conditions!$77:$77,conditions!$8:$8,"&lt;="&amp;BA$9,conditions!$9:$9,"&gt;="&amp;BA$9)&lt;$U$9,(1-conditions!$U$34)*SUMIFS(17:17,$9:$9,EOMONTH($U$9,11)+1-$U$9+BA$9-SUMIFS(conditions!$77:$77,conditions!$8:$8,"&lt;="&amp;BA$9,conditions!$9:$9,"&gt;="&amp;BA$9))*conditions!$U$76,0))</f>
        <v>0</v>
      </c>
      <c r="BB116" s="37">
        <f>IF(BB$9="",0,IF(BB$9-SUMIFS(conditions!$77:$77,conditions!$8:$8,"&lt;="&amp;BB$9,conditions!$9:$9,"&gt;="&amp;BB$9)&lt;$U$9,(1-conditions!$U$34)*SUMIFS(17:17,$9:$9,EOMONTH($U$9,11)+1-$U$9+BB$9-SUMIFS(conditions!$77:$77,conditions!$8:$8,"&lt;="&amp;BB$9,conditions!$9:$9,"&gt;="&amp;BB$9))*conditions!$U$76,0))</f>
        <v>0</v>
      </c>
      <c r="BC116" s="37">
        <f>IF(BC$9="",0,IF(BC$9-SUMIFS(conditions!$77:$77,conditions!$8:$8,"&lt;="&amp;BC$9,conditions!$9:$9,"&gt;="&amp;BC$9)&lt;$U$9,(1-conditions!$U$34)*SUMIFS(17:17,$9:$9,EOMONTH($U$9,11)+1-$U$9+BC$9-SUMIFS(conditions!$77:$77,conditions!$8:$8,"&lt;="&amp;BC$9,conditions!$9:$9,"&gt;="&amp;BC$9))*conditions!$U$76,0))</f>
        <v>0</v>
      </c>
      <c r="BD116" s="37">
        <f>IF(BD$9="",0,IF(BD$9-SUMIFS(conditions!$77:$77,conditions!$8:$8,"&lt;="&amp;BD$9,conditions!$9:$9,"&gt;="&amp;BD$9)&lt;$U$9,(1-conditions!$U$34)*SUMIFS(17:17,$9:$9,EOMONTH($U$9,11)+1-$U$9+BD$9-SUMIFS(conditions!$77:$77,conditions!$8:$8,"&lt;="&amp;BD$9,conditions!$9:$9,"&gt;="&amp;BD$9))*conditions!$U$76,0))</f>
        <v>0</v>
      </c>
      <c r="BE116" s="37">
        <f>IF(BE$9="",0,IF(BE$9-SUMIFS(conditions!$77:$77,conditions!$8:$8,"&lt;="&amp;BE$9,conditions!$9:$9,"&gt;="&amp;BE$9)&lt;$U$9,(1-conditions!$U$34)*SUMIFS(17:17,$9:$9,EOMONTH($U$9,11)+1-$U$9+BE$9-SUMIFS(conditions!$77:$77,conditions!$8:$8,"&lt;="&amp;BE$9,conditions!$9:$9,"&gt;="&amp;BE$9))*conditions!$U$76,0))</f>
        <v>0</v>
      </c>
      <c r="BF116" s="37">
        <f>IF(BF$9="",0,IF(BF$9-SUMIFS(conditions!$77:$77,conditions!$8:$8,"&lt;="&amp;BF$9,conditions!$9:$9,"&gt;="&amp;BF$9)&lt;$U$9,(1-conditions!$U$34)*SUMIFS(17:17,$9:$9,EOMONTH($U$9,11)+1-$U$9+BF$9-SUMIFS(conditions!$77:$77,conditions!$8:$8,"&lt;="&amp;BF$9,conditions!$9:$9,"&gt;="&amp;BF$9))*conditions!$U$76,0))</f>
        <v>0</v>
      </c>
      <c r="BG116" s="37">
        <f>IF(BG$9="",0,IF(BG$9-SUMIFS(conditions!$77:$77,conditions!$8:$8,"&lt;="&amp;BG$9,conditions!$9:$9,"&gt;="&amp;BG$9)&lt;$U$9,(1-conditions!$U$34)*SUMIFS(17:17,$9:$9,EOMONTH($U$9,11)+1-$U$9+BG$9-SUMIFS(conditions!$77:$77,conditions!$8:$8,"&lt;="&amp;BG$9,conditions!$9:$9,"&gt;="&amp;BG$9))*conditions!$U$76,0))</f>
        <v>0</v>
      </c>
      <c r="BH116" s="37">
        <f>IF(BH$9="",0,IF(BH$9-SUMIFS(conditions!$77:$77,conditions!$8:$8,"&lt;="&amp;BH$9,conditions!$9:$9,"&gt;="&amp;BH$9)&lt;$U$9,(1-conditions!$U$34)*SUMIFS(17:17,$9:$9,EOMONTH($U$9,11)+1-$U$9+BH$9-SUMIFS(conditions!$77:$77,conditions!$8:$8,"&lt;="&amp;BH$9,conditions!$9:$9,"&gt;="&amp;BH$9))*conditions!$U$76,0))</f>
        <v>0</v>
      </c>
      <c r="BI116" s="37">
        <f>IF(BI$9="",0,IF(BI$9-SUMIFS(conditions!$77:$77,conditions!$8:$8,"&lt;="&amp;BI$9,conditions!$9:$9,"&gt;="&amp;BI$9)&lt;$U$9,(1-conditions!$U$34)*SUMIFS(17:17,$9:$9,EOMONTH($U$9,11)+1-$U$9+BI$9-SUMIFS(conditions!$77:$77,conditions!$8:$8,"&lt;="&amp;BI$9,conditions!$9:$9,"&gt;="&amp;BI$9))*conditions!$U$76,0))</f>
        <v>0</v>
      </c>
      <c r="BJ116" s="37">
        <f>IF(BJ$9="",0,IF(BJ$9-SUMIFS(conditions!$77:$77,conditions!$8:$8,"&lt;="&amp;BJ$9,conditions!$9:$9,"&gt;="&amp;BJ$9)&lt;$U$9,(1-conditions!$U$34)*SUMIFS(17:17,$9:$9,EOMONTH($U$9,11)+1-$U$9+BJ$9-SUMIFS(conditions!$77:$77,conditions!$8:$8,"&lt;="&amp;BJ$9,conditions!$9:$9,"&gt;="&amp;BJ$9))*conditions!$U$76,0))</f>
        <v>0</v>
      </c>
      <c r="BK116" s="37">
        <f>IF(BK$9="",0,IF(BK$9-SUMIFS(conditions!$77:$77,conditions!$8:$8,"&lt;="&amp;BK$9,conditions!$9:$9,"&gt;="&amp;BK$9)&lt;$U$9,(1-conditions!$U$34)*SUMIFS(17:17,$9:$9,EOMONTH($U$9,11)+1-$U$9+BK$9-SUMIFS(conditions!$77:$77,conditions!$8:$8,"&lt;="&amp;BK$9,conditions!$9:$9,"&gt;="&amp;BK$9))*conditions!$U$76,0))</f>
        <v>0</v>
      </c>
      <c r="BL116" s="37">
        <f>IF(BL$9="",0,IF(BL$9-SUMIFS(conditions!$77:$77,conditions!$8:$8,"&lt;="&amp;BL$9,conditions!$9:$9,"&gt;="&amp;BL$9)&lt;$U$9,(1-conditions!$U$34)*SUMIFS(17:17,$9:$9,EOMONTH($U$9,11)+1-$U$9+BL$9-SUMIFS(conditions!$77:$77,conditions!$8:$8,"&lt;="&amp;BL$9,conditions!$9:$9,"&gt;="&amp;BL$9))*conditions!$U$76,0))</f>
        <v>0</v>
      </c>
      <c r="BM116" s="37">
        <f>IF(BM$9="",0,IF(BM$9-SUMIFS(conditions!$77:$77,conditions!$8:$8,"&lt;="&amp;BM$9,conditions!$9:$9,"&gt;="&amp;BM$9)&lt;$U$9,(1-conditions!$U$34)*SUMIFS(17:17,$9:$9,EOMONTH($U$9,11)+1-$U$9+BM$9-SUMIFS(conditions!$77:$77,conditions!$8:$8,"&lt;="&amp;BM$9,conditions!$9:$9,"&gt;="&amp;BM$9))*conditions!$U$76,0))</f>
        <v>0</v>
      </c>
      <c r="BN116" s="37">
        <f>IF(BN$9="",0,IF(BN$9-SUMIFS(conditions!$77:$77,conditions!$8:$8,"&lt;="&amp;BN$9,conditions!$9:$9,"&gt;="&amp;BN$9)&lt;$U$9,(1-conditions!$U$34)*SUMIFS(17:17,$9:$9,EOMONTH($U$9,11)+1-$U$9+BN$9-SUMIFS(conditions!$77:$77,conditions!$8:$8,"&lt;="&amp;BN$9,conditions!$9:$9,"&gt;="&amp;BN$9))*conditions!$U$76,0))</f>
        <v>0</v>
      </c>
      <c r="BO116" s="37">
        <f>IF(BO$9="",0,IF(BO$9-SUMIFS(conditions!$77:$77,conditions!$8:$8,"&lt;="&amp;BO$9,conditions!$9:$9,"&gt;="&amp;BO$9)&lt;$U$9,(1-conditions!$U$34)*SUMIFS(17:17,$9:$9,EOMONTH($U$9,11)+1-$U$9+BO$9-SUMIFS(conditions!$77:$77,conditions!$8:$8,"&lt;="&amp;BO$9,conditions!$9:$9,"&gt;="&amp;BO$9))*conditions!$U$76,0))</f>
        <v>0</v>
      </c>
      <c r="BP116" s="37">
        <f>IF(BP$9="",0,IF(BP$9-SUMIFS(conditions!$77:$77,conditions!$8:$8,"&lt;="&amp;BP$9,conditions!$9:$9,"&gt;="&amp;BP$9)&lt;$U$9,(1-conditions!$U$34)*SUMIFS(17:17,$9:$9,EOMONTH($U$9,11)+1-$U$9+BP$9-SUMIFS(conditions!$77:$77,conditions!$8:$8,"&lt;="&amp;BP$9,conditions!$9:$9,"&gt;="&amp;BP$9))*conditions!$U$76,0))</f>
        <v>0</v>
      </c>
      <c r="BQ116" s="37">
        <f>IF(BQ$9="",0,IF(BQ$9-SUMIFS(conditions!$77:$77,conditions!$8:$8,"&lt;="&amp;BQ$9,conditions!$9:$9,"&gt;="&amp;BQ$9)&lt;$U$9,(1-conditions!$U$34)*SUMIFS(17:17,$9:$9,EOMONTH($U$9,11)+1-$U$9+BQ$9-SUMIFS(conditions!$77:$77,conditions!$8:$8,"&lt;="&amp;BQ$9,conditions!$9:$9,"&gt;="&amp;BQ$9))*conditions!$U$76,0))</f>
        <v>0</v>
      </c>
      <c r="BR116" s="37">
        <f>IF(BR$9="",0,IF(BR$9-SUMIFS(conditions!$77:$77,conditions!$8:$8,"&lt;="&amp;BR$9,conditions!$9:$9,"&gt;="&amp;BR$9)&lt;$U$9,(1-conditions!$U$34)*SUMIFS(17:17,$9:$9,EOMONTH($U$9,11)+1-$U$9+BR$9-SUMIFS(conditions!$77:$77,conditions!$8:$8,"&lt;="&amp;BR$9,conditions!$9:$9,"&gt;="&amp;BR$9))*conditions!$U$76,0))</f>
        <v>0</v>
      </c>
      <c r="BS116" s="37">
        <f>IF(BS$9="",0,IF(BS$9-SUMIFS(conditions!$77:$77,conditions!$8:$8,"&lt;="&amp;BS$9,conditions!$9:$9,"&gt;="&amp;BS$9)&lt;$U$9,(1-conditions!$U$34)*SUMIFS(17:17,$9:$9,EOMONTH($U$9,11)+1-$U$9+BS$9-SUMIFS(conditions!$77:$77,conditions!$8:$8,"&lt;="&amp;BS$9,conditions!$9:$9,"&gt;="&amp;BS$9))*conditions!$U$76,0))</f>
        <v>0</v>
      </c>
      <c r="BT116" s="37">
        <f>IF(BT$9="",0,IF(BT$9-SUMIFS(conditions!$77:$77,conditions!$8:$8,"&lt;="&amp;BT$9,conditions!$9:$9,"&gt;="&amp;BT$9)&lt;$U$9,(1-conditions!$U$34)*SUMIFS(17:17,$9:$9,EOMONTH($U$9,11)+1-$U$9+BT$9-SUMIFS(conditions!$77:$77,conditions!$8:$8,"&lt;="&amp;BT$9,conditions!$9:$9,"&gt;="&amp;BT$9))*conditions!$U$76,0))</f>
        <v>0</v>
      </c>
      <c r="BU116" s="37">
        <f>IF(BU$9="",0,IF(BU$9-SUMIFS(conditions!$77:$77,conditions!$8:$8,"&lt;="&amp;BU$9,conditions!$9:$9,"&gt;="&amp;BU$9)&lt;$U$9,(1-conditions!$U$34)*SUMIFS(17:17,$9:$9,EOMONTH($U$9,11)+1-$U$9+BU$9-SUMIFS(conditions!$77:$77,conditions!$8:$8,"&lt;="&amp;BU$9,conditions!$9:$9,"&gt;="&amp;BU$9))*conditions!$U$76,0))</f>
        <v>0</v>
      </c>
      <c r="BV116" s="37">
        <f>IF(BV$9="",0,IF(BV$9-SUMIFS(conditions!$77:$77,conditions!$8:$8,"&lt;="&amp;BV$9,conditions!$9:$9,"&gt;="&amp;BV$9)&lt;$U$9,(1-conditions!$U$34)*SUMIFS(17:17,$9:$9,EOMONTH($U$9,11)+1-$U$9+BV$9-SUMIFS(conditions!$77:$77,conditions!$8:$8,"&lt;="&amp;BV$9,conditions!$9:$9,"&gt;="&amp;BV$9))*conditions!$U$76,0))</f>
        <v>0</v>
      </c>
      <c r="BW116" s="37">
        <f>IF(BW$9="",0,IF(BW$9-SUMIFS(conditions!$77:$77,conditions!$8:$8,"&lt;="&amp;BW$9,conditions!$9:$9,"&gt;="&amp;BW$9)&lt;$U$9,(1-conditions!$U$34)*SUMIFS(17:17,$9:$9,EOMONTH($U$9,11)+1-$U$9+BW$9-SUMIFS(conditions!$77:$77,conditions!$8:$8,"&lt;="&amp;BW$9,conditions!$9:$9,"&gt;="&amp;BW$9))*conditions!$U$76,0))</f>
        <v>0</v>
      </c>
      <c r="BX116" s="37">
        <f>IF(BX$9="",0,IF(BX$9-SUMIFS(conditions!$77:$77,conditions!$8:$8,"&lt;="&amp;BX$9,conditions!$9:$9,"&gt;="&amp;BX$9)&lt;$U$9,(1-conditions!$U$34)*SUMIFS(17:17,$9:$9,EOMONTH($U$9,11)+1-$U$9+BX$9-SUMIFS(conditions!$77:$77,conditions!$8:$8,"&lt;="&amp;BX$9,conditions!$9:$9,"&gt;="&amp;BX$9))*conditions!$U$76,0))</f>
        <v>0</v>
      </c>
      <c r="BY116" s="37">
        <f>IF(BY$9="",0,IF(BY$9-SUMIFS(conditions!$77:$77,conditions!$8:$8,"&lt;="&amp;BY$9,conditions!$9:$9,"&gt;="&amp;BY$9)&lt;$U$9,(1-conditions!$U$34)*SUMIFS(17:17,$9:$9,EOMONTH($U$9,11)+1-$U$9+BY$9-SUMIFS(conditions!$77:$77,conditions!$8:$8,"&lt;="&amp;BY$9,conditions!$9:$9,"&gt;="&amp;BY$9))*conditions!$U$76,0))</f>
        <v>0</v>
      </c>
      <c r="BZ116" s="37">
        <f>IF(BZ$9="",0,IF(BZ$9-SUMIFS(conditions!$77:$77,conditions!$8:$8,"&lt;="&amp;BZ$9,conditions!$9:$9,"&gt;="&amp;BZ$9)&lt;$U$9,(1-conditions!$U$34)*SUMIFS(17:17,$9:$9,EOMONTH($U$9,11)+1-$U$9+BZ$9-SUMIFS(conditions!$77:$77,conditions!$8:$8,"&lt;="&amp;BZ$9,conditions!$9:$9,"&gt;="&amp;BZ$9))*conditions!$U$76,0))</f>
        <v>0</v>
      </c>
      <c r="CA116" s="37">
        <f>IF(CA$9="",0,IF(CA$9-SUMIFS(conditions!$77:$77,conditions!$8:$8,"&lt;="&amp;CA$9,conditions!$9:$9,"&gt;="&amp;CA$9)&lt;$U$9,(1-conditions!$U$34)*SUMIFS(17:17,$9:$9,EOMONTH($U$9,11)+1-$U$9+CA$9-SUMIFS(conditions!$77:$77,conditions!$8:$8,"&lt;="&amp;CA$9,conditions!$9:$9,"&gt;="&amp;CA$9))*conditions!$U$76,0))</f>
        <v>0</v>
      </c>
      <c r="CB116" s="37">
        <f>IF(CB$9="",0,IF(CB$9-SUMIFS(conditions!$77:$77,conditions!$8:$8,"&lt;="&amp;CB$9,conditions!$9:$9,"&gt;="&amp;CB$9)&lt;$U$9,(1-conditions!$U$34)*SUMIFS(17:17,$9:$9,EOMONTH($U$9,11)+1-$U$9+CB$9-SUMIFS(conditions!$77:$77,conditions!$8:$8,"&lt;="&amp;CB$9,conditions!$9:$9,"&gt;="&amp;CB$9))*conditions!$U$76,0))</f>
        <v>0</v>
      </c>
      <c r="CC116" s="37">
        <f>IF(CC$9="",0,IF(CC$9-SUMIFS(conditions!$77:$77,conditions!$8:$8,"&lt;="&amp;CC$9,conditions!$9:$9,"&gt;="&amp;CC$9)&lt;$U$9,(1-conditions!$U$34)*SUMIFS(17:17,$9:$9,EOMONTH($U$9,11)+1-$U$9+CC$9-SUMIFS(conditions!$77:$77,conditions!$8:$8,"&lt;="&amp;CC$9,conditions!$9:$9,"&gt;="&amp;CC$9))*conditions!$U$76,0))</f>
        <v>0</v>
      </c>
      <c r="CD116" s="37">
        <f>IF(CD$9="",0,IF(CD$9-SUMIFS(conditions!$77:$77,conditions!$8:$8,"&lt;="&amp;CD$9,conditions!$9:$9,"&gt;="&amp;CD$9)&lt;$U$9,(1-conditions!$U$34)*SUMIFS(17:17,$9:$9,EOMONTH($U$9,11)+1-$U$9+CD$9-SUMIFS(conditions!$77:$77,conditions!$8:$8,"&lt;="&amp;CD$9,conditions!$9:$9,"&gt;="&amp;CD$9))*conditions!$U$76,0))</f>
        <v>0</v>
      </c>
      <c r="CE116" s="37">
        <f>IF(CE$9="",0,IF(CE$9-SUMIFS(conditions!$77:$77,conditions!$8:$8,"&lt;="&amp;CE$9,conditions!$9:$9,"&gt;="&amp;CE$9)&lt;$U$9,(1-conditions!$U$34)*SUMIFS(17:17,$9:$9,EOMONTH($U$9,11)+1-$U$9+CE$9-SUMIFS(conditions!$77:$77,conditions!$8:$8,"&lt;="&amp;CE$9,conditions!$9:$9,"&gt;="&amp;CE$9))*conditions!$U$76,0))</f>
        <v>0</v>
      </c>
      <c r="CF116" s="37">
        <f>IF(CF$9="",0,IF(CF$9-SUMIFS(conditions!$77:$77,conditions!$8:$8,"&lt;="&amp;CF$9,conditions!$9:$9,"&gt;="&amp;CF$9)&lt;$U$9,(1-conditions!$U$34)*SUMIFS(17:17,$9:$9,EOMONTH($U$9,11)+1-$U$9+CF$9-SUMIFS(conditions!$77:$77,conditions!$8:$8,"&lt;="&amp;CF$9,conditions!$9:$9,"&gt;="&amp;CF$9))*conditions!$U$76,0))</f>
        <v>0</v>
      </c>
      <c r="CG116" s="37">
        <f>IF(CG$9="",0,IF(CG$9-SUMIFS(conditions!$77:$77,conditions!$8:$8,"&lt;="&amp;CG$9,conditions!$9:$9,"&gt;="&amp;CG$9)&lt;$U$9,(1-conditions!$U$34)*SUMIFS(17:17,$9:$9,EOMONTH($U$9,11)+1-$U$9+CG$9-SUMIFS(conditions!$77:$77,conditions!$8:$8,"&lt;="&amp;CG$9,conditions!$9:$9,"&gt;="&amp;CG$9))*conditions!$U$76,0))</f>
        <v>0</v>
      </c>
      <c r="CH116" s="37">
        <f>IF(CH$9="",0,IF(CH$9-SUMIFS(conditions!$77:$77,conditions!$8:$8,"&lt;="&amp;CH$9,conditions!$9:$9,"&gt;="&amp;CH$9)&lt;$U$9,(1-conditions!$U$34)*SUMIFS(17:17,$9:$9,EOMONTH($U$9,11)+1-$U$9+CH$9-SUMIFS(conditions!$77:$77,conditions!$8:$8,"&lt;="&amp;CH$9,conditions!$9:$9,"&gt;="&amp;CH$9))*conditions!$U$76,0))</f>
        <v>0</v>
      </c>
      <c r="CI116" s="37">
        <f>IF(CI$9="",0,IF(CI$9-SUMIFS(conditions!$77:$77,conditions!$8:$8,"&lt;="&amp;CI$9,conditions!$9:$9,"&gt;="&amp;CI$9)&lt;$U$9,(1-conditions!$U$34)*SUMIFS(17:17,$9:$9,EOMONTH($U$9,11)+1-$U$9+CI$9-SUMIFS(conditions!$77:$77,conditions!$8:$8,"&lt;="&amp;CI$9,conditions!$9:$9,"&gt;="&amp;CI$9))*conditions!$U$76,0))</f>
        <v>0</v>
      </c>
      <c r="CJ116" s="37">
        <f>IF(CJ$9="",0,IF(CJ$9-SUMIFS(conditions!$77:$77,conditions!$8:$8,"&lt;="&amp;CJ$9,conditions!$9:$9,"&gt;="&amp;CJ$9)&lt;$U$9,(1-conditions!$U$34)*SUMIFS(17:17,$9:$9,EOMONTH($U$9,11)+1-$U$9+CJ$9-SUMIFS(conditions!$77:$77,conditions!$8:$8,"&lt;="&amp;CJ$9,conditions!$9:$9,"&gt;="&amp;CJ$9))*conditions!$U$76,0))</f>
        <v>0</v>
      </c>
      <c r="CK116" s="37">
        <f>IF(CK$9="",0,IF(CK$9-SUMIFS(conditions!$77:$77,conditions!$8:$8,"&lt;="&amp;CK$9,conditions!$9:$9,"&gt;="&amp;CK$9)&lt;$U$9,(1-conditions!$U$34)*SUMIFS(17:17,$9:$9,EOMONTH($U$9,11)+1-$U$9+CK$9-SUMIFS(conditions!$77:$77,conditions!$8:$8,"&lt;="&amp;CK$9,conditions!$9:$9,"&gt;="&amp;CK$9))*conditions!$U$76,0))</f>
        <v>0</v>
      </c>
      <c r="CL116" s="37">
        <f>IF(CL$9="",0,IF(CL$9-SUMIFS(conditions!$77:$77,conditions!$8:$8,"&lt;="&amp;CL$9,conditions!$9:$9,"&gt;="&amp;CL$9)&lt;$U$9,(1-conditions!$U$34)*SUMIFS(17:17,$9:$9,EOMONTH($U$9,11)+1-$U$9+CL$9-SUMIFS(conditions!$77:$77,conditions!$8:$8,"&lt;="&amp;CL$9,conditions!$9:$9,"&gt;="&amp;CL$9))*conditions!$U$76,0))</f>
        <v>0</v>
      </c>
      <c r="CM116" s="37">
        <f>IF(CM$9="",0,IF(CM$9-SUMIFS(conditions!$77:$77,conditions!$8:$8,"&lt;="&amp;CM$9,conditions!$9:$9,"&gt;="&amp;CM$9)&lt;$U$9,(1-conditions!$U$34)*SUMIFS(17:17,$9:$9,EOMONTH($U$9,11)+1-$U$9+CM$9-SUMIFS(conditions!$77:$77,conditions!$8:$8,"&lt;="&amp;CM$9,conditions!$9:$9,"&gt;="&amp;CM$9))*conditions!$U$76,0))</f>
        <v>0</v>
      </c>
      <c r="CN116" s="37">
        <f>IF(CN$9="",0,IF(CN$9-SUMIFS(conditions!$77:$77,conditions!$8:$8,"&lt;="&amp;CN$9,conditions!$9:$9,"&gt;="&amp;CN$9)&lt;$U$9,(1-conditions!$U$34)*SUMIFS(17:17,$9:$9,EOMONTH($U$9,11)+1-$U$9+CN$9-SUMIFS(conditions!$77:$77,conditions!$8:$8,"&lt;="&amp;CN$9,conditions!$9:$9,"&gt;="&amp;CN$9))*conditions!$U$76,0))</f>
        <v>0</v>
      </c>
      <c r="CO116" s="37">
        <f>IF(CO$9="",0,IF(CO$9-SUMIFS(conditions!$77:$77,conditions!$8:$8,"&lt;="&amp;CO$9,conditions!$9:$9,"&gt;="&amp;CO$9)&lt;$U$9,(1-conditions!$U$34)*SUMIFS(17:17,$9:$9,EOMONTH($U$9,11)+1-$U$9+CO$9-SUMIFS(conditions!$77:$77,conditions!$8:$8,"&lt;="&amp;CO$9,conditions!$9:$9,"&gt;="&amp;CO$9))*conditions!$U$76,0))</f>
        <v>0</v>
      </c>
      <c r="CP116" s="37">
        <f>IF(CP$9="",0,IF(CP$9-SUMIFS(conditions!$77:$77,conditions!$8:$8,"&lt;="&amp;CP$9,conditions!$9:$9,"&gt;="&amp;CP$9)&lt;$U$9,(1-conditions!$U$34)*SUMIFS(17:17,$9:$9,EOMONTH($U$9,11)+1-$U$9+CP$9-SUMIFS(conditions!$77:$77,conditions!$8:$8,"&lt;="&amp;CP$9,conditions!$9:$9,"&gt;="&amp;CP$9))*conditions!$U$76,0))</f>
        <v>0</v>
      </c>
      <c r="CQ116" s="37">
        <f>IF(CQ$9="",0,IF(CQ$9-SUMIFS(conditions!$77:$77,conditions!$8:$8,"&lt;="&amp;CQ$9,conditions!$9:$9,"&gt;="&amp;CQ$9)&lt;$U$9,(1-conditions!$U$34)*SUMIFS(17:17,$9:$9,EOMONTH($U$9,11)+1-$U$9+CQ$9-SUMIFS(conditions!$77:$77,conditions!$8:$8,"&lt;="&amp;CQ$9,conditions!$9:$9,"&gt;="&amp;CQ$9))*conditions!$U$76,0))</f>
        <v>0</v>
      </c>
      <c r="CR116" s="37">
        <f>IF(CR$9="",0,IF(CR$9-SUMIFS(conditions!$77:$77,conditions!$8:$8,"&lt;="&amp;CR$9,conditions!$9:$9,"&gt;="&amp;CR$9)&lt;$U$9,(1-conditions!$U$34)*SUMIFS(17:17,$9:$9,EOMONTH($U$9,11)+1-$U$9+CR$9-SUMIFS(conditions!$77:$77,conditions!$8:$8,"&lt;="&amp;CR$9,conditions!$9:$9,"&gt;="&amp;CR$9))*conditions!$U$76,0))</f>
        <v>0</v>
      </c>
      <c r="CS116" s="37">
        <f>IF(CS$9="",0,IF(CS$9-SUMIFS(conditions!$77:$77,conditions!$8:$8,"&lt;="&amp;CS$9,conditions!$9:$9,"&gt;="&amp;CS$9)&lt;$U$9,(1-conditions!$U$34)*SUMIFS(17:17,$9:$9,EOMONTH($U$9,11)+1-$U$9+CS$9-SUMIFS(conditions!$77:$77,conditions!$8:$8,"&lt;="&amp;CS$9,conditions!$9:$9,"&gt;="&amp;CS$9))*conditions!$U$76,0))</f>
        <v>0</v>
      </c>
      <c r="CT116" s="37">
        <f>IF(CT$9="",0,IF(CT$9-SUMIFS(conditions!$77:$77,conditions!$8:$8,"&lt;="&amp;CT$9,conditions!$9:$9,"&gt;="&amp;CT$9)&lt;$U$9,(1-conditions!$U$34)*SUMIFS(17:17,$9:$9,EOMONTH($U$9,11)+1-$U$9+CT$9-SUMIFS(conditions!$77:$77,conditions!$8:$8,"&lt;="&amp;CT$9,conditions!$9:$9,"&gt;="&amp;CT$9))*conditions!$U$76,0))</f>
        <v>0</v>
      </c>
      <c r="CU116" s="37">
        <f>IF(CU$9="",0,IF(CU$9-SUMIFS(conditions!$77:$77,conditions!$8:$8,"&lt;="&amp;CU$9,conditions!$9:$9,"&gt;="&amp;CU$9)&lt;$U$9,(1-conditions!$U$34)*SUMIFS(17:17,$9:$9,EOMONTH($U$9,11)+1-$U$9+CU$9-SUMIFS(conditions!$77:$77,conditions!$8:$8,"&lt;="&amp;CU$9,conditions!$9:$9,"&gt;="&amp;CU$9))*conditions!$U$76,0))</f>
        <v>0</v>
      </c>
      <c r="CV116" s="37">
        <f>IF(CV$9="",0,IF(CV$9-SUMIFS(conditions!$77:$77,conditions!$8:$8,"&lt;="&amp;CV$9,conditions!$9:$9,"&gt;="&amp;CV$9)&lt;$U$9,(1-conditions!$U$34)*SUMIFS(17:17,$9:$9,EOMONTH($U$9,11)+1-$U$9+CV$9-SUMIFS(conditions!$77:$77,conditions!$8:$8,"&lt;="&amp;CV$9,conditions!$9:$9,"&gt;="&amp;CV$9))*conditions!$U$76,0))</f>
        <v>0</v>
      </c>
      <c r="CW116" s="37">
        <f>IF(CW$9="",0,IF(CW$9-SUMIFS(conditions!$77:$77,conditions!$8:$8,"&lt;="&amp;CW$9,conditions!$9:$9,"&gt;="&amp;CW$9)&lt;$U$9,(1-conditions!$U$34)*SUMIFS(17:17,$9:$9,EOMONTH($U$9,11)+1-$U$9+CW$9-SUMIFS(conditions!$77:$77,conditions!$8:$8,"&lt;="&amp;CW$9,conditions!$9:$9,"&gt;="&amp;CW$9))*conditions!$U$76,0))</f>
        <v>0</v>
      </c>
      <c r="CX116" s="37">
        <f>IF(CX$9="",0,IF(CX$9-SUMIFS(conditions!$77:$77,conditions!$8:$8,"&lt;="&amp;CX$9,conditions!$9:$9,"&gt;="&amp;CX$9)&lt;$U$9,(1-conditions!$U$34)*SUMIFS(17:17,$9:$9,EOMONTH($U$9,11)+1-$U$9+CX$9-SUMIFS(conditions!$77:$77,conditions!$8:$8,"&lt;="&amp;CX$9,conditions!$9:$9,"&gt;="&amp;CX$9))*conditions!$U$76,0))</f>
        <v>0</v>
      </c>
      <c r="CY116" s="37">
        <f>IF(CY$9="",0,IF(CY$9-SUMIFS(conditions!$77:$77,conditions!$8:$8,"&lt;="&amp;CY$9,conditions!$9:$9,"&gt;="&amp;CY$9)&lt;$U$9,(1-conditions!$U$34)*SUMIFS(17:17,$9:$9,EOMONTH($U$9,11)+1-$U$9+CY$9-SUMIFS(conditions!$77:$77,conditions!$8:$8,"&lt;="&amp;CY$9,conditions!$9:$9,"&gt;="&amp;CY$9))*conditions!$U$76,0))</f>
        <v>0</v>
      </c>
      <c r="CZ116" s="37">
        <f>IF(CZ$9="",0,IF(CZ$9-SUMIFS(conditions!$77:$77,conditions!$8:$8,"&lt;="&amp;CZ$9,conditions!$9:$9,"&gt;="&amp;CZ$9)&lt;$U$9,(1-conditions!$U$34)*SUMIFS(17:17,$9:$9,EOMONTH($U$9,11)+1-$U$9+CZ$9-SUMIFS(conditions!$77:$77,conditions!$8:$8,"&lt;="&amp;CZ$9,conditions!$9:$9,"&gt;="&amp;CZ$9))*conditions!$U$76,0))</f>
        <v>0</v>
      </c>
      <c r="DA116" s="37">
        <f>IF(DA$9="",0,IF(DA$9-SUMIFS(conditions!$77:$77,conditions!$8:$8,"&lt;="&amp;DA$9,conditions!$9:$9,"&gt;="&amp;DA$9)&lt;$U$9,(1-conditions!$U$34)*SUMIFS(17:17,$9:$9,EOMONTH($U$9,11)+1-$U$9+DA$9-SUMIFS(conditions!$77:$77,conditions!$8:$8,"&lt;="&amp;DA$9,conditions!$9:$9,"&gt;="&amp;DA$9))*conditions!$U$76,0))</f>
        <v>0</v>
      </c>
      <c r="DB116" s="37">
        <f>IF(DB$9="",0,IF(DB$9-SUMIFS(conditions!$77:$77,conditions!$8:$8,"&lt;="&amp;DB$9,conditions!$9:$9,"&gt;="&amp;DB$9)&lt;$U$9,(1-conditions!$U$34)*SUMIFS(17:17,$9:$9,EOMONTH($U$9,11)+1-$U$9+DB$9-SUMIFS(conditions!$77:$77,conditions!$8:$8,"&lt;="&amp;DB$9,conditions!$9:$9,"&gt;="&amp;DB$9))*conditions!$U$76,0))</f>
        <v>0</v>
      </c>
      <c r="DC116" s="37">
        <f>IF(DC$9="",0,IF(DC$9-SUMIFS(conditions!$77:$77,conditions!$8:$8,"&lt;="&amp;DC$9,conditions!$9:$9,"&gt;="&amp;DC$9)&lt;$U$9,(1-conditions!$U$34)*SUMIFS(17:17,$9:$9,EOMONTH($U$9,11)+1-$U$9+DC$9-SUMIFS(conditions!$77:$77,conditions!$8:$8,"&lt;="&amp;DC$9,conditions!$9:$9,"&gt;="&amp;DC$9))*conditions!$U$76,0))</f>
        <v>0</v>
      </c>
      <c r="DD116" s="37">
        <f>IF(DD$9="",0,IF(DD$9-SUMIFS(conditions!$77:$77,conditions!$8:$8,"&lt;="&amp;DD$9,conditions!$9:$9,"&gt;="&amp;DD$9)&lt;$U$9,(1-conditions!$U$34)*SUMIFS(17:17,$9:$9,EOMONTH($U$9,11)+1-$U$9+DD$9-SUMIFS(conditions!$77:$77,conditions!$8:$8,"&lt;="&amp;DD$9,conditions!$9:$9,"&gt;="&amp;DD$9))*conditions!$U$76,0))</f>
        <v>0</v>
      </c>
      <c r="DE116" s="37">
        <f>IF(DE$9="",0,IF(DE$9-SUMIFS(conditions!$77:$77,conditions!$8:$8,"&lt;="&amp;DE$9,conditions!$9:$9,"&gt;="&amp;DE$9)&lt;$U$9,(1-conditions!$U$34)*SUMIFS(17:17,$9:$9,EOMONTH($U$9,11)+1-$U$9+DE$9-SUMIFS(conditions!$77:$77,conditions!$8:$8,"&lt;="&amp;DE$9,conditions!$9:$9,"&gt;="&amp;DE$9))*conditions!$U$76,0))</f>
        <v>0</v>
      </c>
      <c r="DF116" s="37">
        <f>IF(DF$9="",0,IF(DF$9-SUMIFS(conditions!$77:$77,conditions!$8:$8,"&lt;="&amp;DF$9,conditions!$9:$9,"&gt;="&amp;DF$9)&lt;$U$9,(1-conditions!$U$34)*SUMIFS(17:17,$9:$9,EOMONTH($U$9,11)+1-$U$9+DF$9-SUMIFS(conditions!$77:$77,conditions!$8:$8,"&lt;="&amp;DF$9,conditions!$9:$9,"&gt;="&amp;DF$9))*conditions!$U$76,0))</f>
        <v>0</v>
      </c>
      <c r="DG116" s="37">
        <f>IF(DG$9="",0,IF(DG$9-SUMIFS(conditions!$77:$77,conditions!$8:$8,"&lt;="&amp;DG$9,conditions!$9:$9,"&gt;="&amp;DG$9)&lt;$U$9,(1-conditions!$U$34)*SUMIFS(17:17,$9:$9,EOMONTH($U$9,11)+1-$U$9+DG$9-SUMIFS(conditions!$77:$77,conditions!$8:$8,"&lt;="&amp;DG$9,conditions!$9:$9,"&gt;="&amp;DG$9))*conditions!$U$76,0))</f>
        <v>0</v>
      </c>
      <c r="DH116" s="37">
        <f>IF(DH$9="",0,IF(DH$9-SUMIFS(conditions!$77:$77,conditions!$8:$8,"&lt;="&amp;DH$9,conditions!$9:$9,"&gt;="&amp;DH$9)&lt;$U$9,(1-conditions!$U$34)*SUMIFS(17:17,$9:$9,EOMONTH($U$9,11)+1-$U$9+DH$9-SUMIFS(conditions!$77:$77,conditions!$8:$8,"&lt;="&amp;DH$9,conditions!$9:$9,"&gt;="&amp;DH$9))*conditions!$U$76,0))</f>
        <v>0</v>
      </c>
      <c r="DI116" s="37">
        <f>IF(DI$9="",0,IF(DI$9-SUMIFS(conditions!$77:$77,conditions!$8:$8,"&lt;="&amp;DI$9,conditions!$9:$9,"&gt;="&amp;DI$9)&lt;$U$9,(1-conditions!$U$34)*SUMIFS(17:17,$9:$9,EOMONTH($U$9,11)+1-$U$9+DI$9-SUMIFS(conditions!$77:$77,conditions!$8:$8,"&lt;="&amp;DI$9,conditions!$9:$9,"&gt;="&amp;DI$9))*conditions!$U$76,0))</f>
        <v>0</v>
      </c>
      <c r="DJ116" s="37">
        <f>IF(DJ$9="",0,IF(DJ$9-SUMIFS(conditions!$77:$77,conditions!$8:$8,"&lt;="&amp;DJ$9,conditions!$9:$9,"&gt;="&amp;DJ$9)&lt;$U$9,(1-conditions!$U$34)*SUMIFS(17:17,$9:$9,EOMONTH($U$9,11)+1-$U$9+DJ$9-SUMIFS(conditions!$77:$77,conditions!$8:$8,"&lt;="&amp;DJ$9,conditions!$9:$9,"&gt;="&amp;DJ$9))*conditions!$U$76,0))</f>
        <v>0</v>
      </c>
      <c r="DK116" s="37">
        <f>IF(DK$9="",0,IF(DK$9-SUMIFS(conditions!$77:$77,conditions!$8:$8,"&lt;="&amp;DK$9,conditions!$9:$9,"&gt;="&amp;DK$9)&lt;$U$9,(1-conditions!$U$34)*SUMIFS(17:17,$9:$9,EOMONTH($U$9,11)+1-$U$9+DK$9-SUMIFS(conditions!$77:$77,conditions!$8:$8,"&lt;="&amp;DK$9,conditions!$9:$9,"&gt;="&amp;DK$9))*conditions!$U$76,0))</f>
        <v>0</v>
      </c>
      <c r="DL116" s="37">
        <f>IF(DL$9="",0,IF(DL$9-SUMIFS(conditions!$77:$77,conditions!$8:$8,"&lt;="&amp;DL$9,conditions!$9:$9,"&gt;="&amp;DL$9)&lt;$U$9,(1-conditions!$U$34)*SUMIFS(17:17,$9:$9,EOMONTH($U$9,11)+1-$U$9+DL$9-SUMIFS(conditions!$77:$77,conditions!$8:$8,"&lt;="&amp;DL$9,conditions!$9:$9,"&gt;="&amp;DL$9))*conditions!$U$76,0))</f>
        <v>0</v>
      </c>
      <c r="DM116" s="37">
        <f>IF(DM$9="",0,IF(DM$9-SUMIFS(conditions!$77:$77,conditions!$8:$8,"&lt;="&amp;DM$9,conditions!$9:$9,"&gt;="&amp;DM$9)&lt;$U$9,(1-conditions!$U$34)*SUMIFS(17:17,$9:$9,EOMONTH($U$9,11)+1-$U$9+DM$9-SUMIFS(conditions!$77:$77,conditions!$8:$8,"&lt;="&amp;DM$9,conditions!$9:$9,"&gt;="&amp;DM$9))*conditions!$U$76,0))</f>
        <v>0</v>
      </c>
      <c r="DN116" s="37">
        <f>IF(DN$9="",0,IF(DN$9-SUMIFS(conditions!$77:$77,conditions!$8:$8,"&lt;="&amp;DN$9,conditions!$9:$9,"&gt;="&amp;DN$9)&lt;$U$9,(1-conditions!$U$34)*SUMIFS(17:17,$9:$9,EOMONTH($U$9,11)+1-$U$9+DN$9-SUMIFS(conditions!$77:$77,conditions!$8:$8,"&lt;="&amp;DN$9,conditions!$9:$9,"&gt;="&amp;DN$9))*conditions!$U$76,0))</f>
        <v>0</v>
      </c>
      <c r="DO116" s="37">
        <f>IF(DO$9="",0,IF(DO$9-SUMIFS(conditions!$77:$77,conditions!$8:$8,"&lt;="&amp;DO$9,conditions!$9:$9,"&gt;="&amp;DO$9)&lt;$U$9,(1-conditions!$U$34)*SUMIFS(17:17,$9:$9,EOMONTH($U$9,11)+1-$U$9+DO$9-SUMIFS(conditions!$77:$77,conditions!$8:$8,"&lt;="&amp;DO$9,conditions!$9:$9,"&gt;="&amp;DO$9))*conditions!$U$76,0))</f>
        <v>0</v>
      </c>
      <c r="DP116" s="37">
        <f>IF(DP$9="",0,IF(DP$9-SUMIFS(conditions!$77:$77,conditions!$8:$8,"&lt;="&amp;DP$9,conditions!$9:$9,"&gt;="&amp;DP$9)&lt;$U$9,(1-conditions!$U$34)*SUMIFS(17:17,$9:$9,EOMONTH($U$9,11)+1-$U$9+DP$9-SUMIFS(conditions!$77:$77,conditions!$8:$8,"&lt;="&amp;DP$9,conditions!$9:$9,"&gt;="&amp;DP$9))*conditions!$U$76,0))</f>
        <v>0</v>
      </c>
      <c r="DQ116" s="37">
        <f>IF(DQ$9="",0,IF(DQ$9-SUMIFS(conditions!$77:$77,conditions!$8:$8,"&lt;="&amp;DQ$9,conditions!$9:$9,"&gt;="&amp;DQ$9)&lt;$U$9,(1-conditions!$U$34)*SUMIFS(17:17,$9:$9,EOMONTH($U$9,11)+1-$U$9+DQ$9-SUMIFS(conditions!$77:$77,conditions!$8:$8,"&lt;="&amp;DQ$9,conditions!$9:$9,"&gt;="&amp;DQ$9))*conditions!$U$76,0))</f>
        <v>0</v>
      </c>
      <c r="DR116" s="37">
        <f>IF(DR$9="",0,IF(DR$9-SUMIFS(conditions!$77:$77,conditions!$8:$8,"&lt;="&amp;DR$9,conditions!$9:$9,"&gt;="&amp;DR$9)&lt;$U$9,(1-conditions!$U$34)*SUMIFS(17:17,$9:$9,EOMONTH($U$9,11)+1-$U$9+DR$9-SUMIFS(conditions!$77:$77,conditions!$8:$8,"&lt;="&amp;DR$9,conditions!$9:$9,"&gt;="&amp;DR$9))*conditions!$U$76,0))</f>
        <v>0</v>
      </c>
      <c r="DS116" s="37">
        <f>IF(DS$9="",0,IF(DS$9-SUMIFS(conditions!$77:$77,conditions!$8:$8,"&lt;="&amp;DS$9,conditions!$9:$9,"&gt;="&amp;DS$9)&lt;$U$9,(1-conditions!$U$34)*SUMIFS(17:17,$9:$9,EOMONTH($U$9,11)+1-$U$9+DS$9-SUMIFS(conditions!$77:$77,conditions!$8:$8,"&lt;="&amp;DS$9,conditions!$9:$9,"&gt;="&amp;DS$9))*conditions!$U$76,0))</f>
        <v>0</v>
      </c>
      <c r="DT116" s="37">
        <f>IF(DT$9="",0,IF(DT$9-SUMIFS(conditions!$77:$77,conditions!$8:$8,"&lt;="&amp;DT$9,conditions!$9:$9,"&gt;="&amp;DT$9)&lt;$U$9,(1-conditions!$U$34)*SUMIFS(17:17,$9:$9,EOMONTH($U$9,11)+1-$U$9+DT$9-SUMIFS(conditions!$77:$77,conditions!$8:$8,"&lt;="&amp;DT$9,conditions!$9:$9,"&gt;="&amp;DT$9))*conditions!$U$76,0))</f>
        <v>0</v>
      </c>
      <c r="DU116" s="37">
        <f>IF(DU$9="",0,IF(DU$9-SUMIFS(conditions!$77:$77,conditions!$8:$8,"&lt;="&amp;DU$9,conditions!$9:$9,"&gt;="&amp;DU$9)&lt;$U$9,(1-conditions!$U$34)*SUMIFS(17:17,$9:$9,EOMONTH($U$9,11)+1-$U$9+DU$9-SUMIFS(conditions!$77:$77,conditions!$8:$8,"&lt;="&amp;DU$9,conditions!$9:$9,"&gt;="&amp;DU$9))*conditions!$U$76,0))</f>
        <v>0</v>
      </c>
      <c r="DV116" s="37">
        <f>IF(DV$9="",0,IF(DV$9-SUMIFS(conditions!$77:$77,conditions!$8:$8,"&lt;="&amp;DV$9,conditions!$9:$9,"&gt;="&amp;DV$9)&lt;$U$9,(1-conditions!$U$34)*SUMIFS(17:17,$9:$9,EOMONTH($U$9,11)+1-$U$9+DV$9-SUMIFS(conditions!$77:$77,conditions!$8:$8,"&lt;="&amp;DV$9,conditions!$9:$9,"&gt;="&amp;DV$9))*conditions!$U$76,0))</f>
        <v>0</v>
      </c>
      <c r="DW116" s="37">
        <f>IF(DW$9="",0,IF(DW$9-SUMIFS(conditions!$77:$77,conditions!$8:$8,"&lt;="&amp;DW$9,conditions!$9:$9,"&gt;="&amp;DW$9)&lt;$U$9,(1-conditions!$U$34)*SUMIFS(17:17,$9:$9,EOMONTH($U$9,11)+1-$U$9+DW$9-SUMIFS(conditions!$77:$77,conditions!$8:$8,"&lt;="&amp;DW$9,conditions!$9:$9,"&gt;="&amp;DW$9))*conditions!$U$76,0))</f>
        <v>0</v>
      </c>
      <c r="DX116" s="37">
        <f>IF(DX$9="",0,IF(DX$9-SUMIFS(conditions!$77:$77,conditions!$8:$8,"&lt;="&amp;DX$9,conditions!$9:$9,"&gt;="&amp;DX$9)&lt;$U$9,(1-conditions!$U$34)*SUMIFS(17:17,$9:$9,EOMONTH($U$9,11)+1-$U$9+DX$9-SUMIFS(conditions!$77:$77,conditions!$8:$8,"&lt;="&amp;DX$9,conditions!$9:$9,"&gt;="&amp;DX$9))*conditions!$U$76,0))</f>
        <v>0</v>
      </c>
      <c r="DY116" s="37">
        <f>IF(DY$9="",0,IF(DY$9-SUMIFS(conditions!$77:$77,conditions!$8:$8,"&lt;="&amp;DY$9,conditions!$9:$9,"&gt;="&amp;DY$9)&lt;$U$9,(1-conditions!$U$34)*SUMIFS(17:17,$9:$9,EOMONTH($U$9,11)+1-$U$9+DY$9-SUMIFS(conditions!$77:$77,conditions!$8:$8,"&lt;="&amp;DY$9,conditions!$9:$9,"&gt;="&amp;DY$9))*conditions!$U$76,0))</f>
        <v>0</v>
      </c>
      <c r="DZ116" s="37">
        <f>IF(DZ$9="",0,IF(DZ$9-SUMIFS(conditions!$77:$77,conditions!$8:$8,"&lt;="&amp;DZ$9,conditions!$9:$9,"&gt;="&amp;DZ$9)&lt;$U$9,(1-conditions!$U$34)*SUMIFS(17:17,$9:$9,EOMONTH($U$9,11)+1-$U$9+DZ$9-SUMIFS(conditions!$77:$77,conditions!$8:$8,"&lt;="&amp;DZ$9,conditions!$9:$9,"&gt;="&amp;DZ$9))*conditions!$U$76,0))</f>
        <v>0</v>
      </c>
      <c r="EA116" s="37">
        <f>IF(EA$9="",0,IF(EA$9-SUMIFS(conditions!$77:$77,conditions!$8:$8,"&lt;="&amp;EA$9,conditions!$9:$9,"&gt;="&amp;EA$9)&lt;$U$9,(1-conditions!$U$34)*SUMIFS(17:17,$9:$9,EOMONTH($U$9,11)+1-$U$9+EA$9-SUMIFS(conditions!$77:$77,conditions!$8:$8,"&lt;="&amp;EA$9,conditions!$9:$9,"&gt;="&amp;EA$9))*conditions!$U$76,0))</f>
        <v>0</v>
      </c>
      <c r="EB116" s="37">
        <f>IF(EB$9="",0,IF(EB$9-SUMIFS(conditions!$77:$77,conditions!$8:$8,"&lt;="&amp;EB$9,conditions!$9:$9,"&gt;="&amp;EB$9)&lt;$U$9,(1-conditions!$U$34)*SUMIFS(17:17,$9:$9,EOMONTH($U$9,11)+1-$U$9+EB$9-SUMIFS(conditions!$77:$77,conditions!$8:$8,"&lt;="&amp;EB$9,conditions!$9:$9,"&gt;="&amp;EB$9))*conditions!$U$76,0))</f>
        <v>0</v>
      </c>
      <c r="EC116" s="37">
        <f>IF(EC$9="",0,IF(EC$9-SUMIFS(conditions!$77:$77,conditions!$8:$8,"&lt;="&amp;EC$9,conditions!$9:$9,"&gt;="&amp;EC$9)&lt;$U$9,(1-conditions!$U$34)*SUMIFS(17:17,$9:$9,EOMONTH($U$9,11)+1-$U$9+EC$9-SUMIFS(conditions!$77:$77,conditions!$8:$8,"&lt;="&amp;EC$9,conditions!$9:$9,"&gt;="&amp;EC$9))*conditions!$U$76,0))</f>
        <v>0</v>
      </c>
      <c r="ED116" s="37">
        <f>IF(ED$9="",0,IF(ED$9-SUMIFS(conditions!$77:$77,conditions!$8:$8,"&lt;="&amp;ED$9,conditions!$9:$9,"&gt;="&amp;ED$9)&lt;$U$9,(1-conditions!$U$34)*SUMIFS(17:17,$9:$9,EOMONTH($U$9,11)+1-$U$9+ED$9-SUMIFS(conditions!$77:$77,conditions!$8:$8,"&lt;="&amp;ED$9,conditions!$9:$9,"&gt;="&amp;ED$9))*conditions!$U$76,0))</f>
        <v>0</v>
      </c>
      <c r="EE116" s="37">
        <f>IF(EE$9="",0,IF(EE$9-SUMIFS(conditions!$77:$77,conditions!$8:$8,"&lt;="&amp;EE$9,conditions!$9:$9,"&gt;="&amp;EE$9)&lt;$U$9,(1-conditions!$U$34)*SUMIFS(17:17,$9:$9,EOMONTH($U$9,11)+1-$U$9+EE$9-SUMIFS(conditions!$77:$77,conditions!$8:$8,"&lt;="&amp;EE$9,conditions!$9:$9,"&gt;="&amp;EE$9))*conditions!$U$76,0))</f>
        <v>0</v>
      </c>
      <c r="EF116" s="37">
        <f>IF(EF$9="",0,IF(EF$9-SUMIFS(conditions!$77:$77,conditions!$8:$8,"&lt;="&amp;EF$9,conditions!$9:$9,"&gt;="&amp;EF$9)&lt;$U$9,(1-conditions!$U$34)*SUMIFS(17:17,$9:$9,EOMONTH($U$9,11)+1-$U$9+EF$9-SUMIFS(conditions!$77:$77,conditions!$8:$8,"&lt;="&amp;EF$9,conditions!$9:$9,"&gt;="&amp;EF$9))*conditions!$U$76,0))</f>
        <v>0</v>
      </c>
      <c r="EG116" s="37">
        <f>IF(EG$9="",0,IF(EG$9-SUMIFS(conditions!$77:$77,conditions!$8:$8,"&lt;="&amp;EG$9,conditions!$9:$9,"&gt;="&amp;EG$9)&lt;$U$9,(1-conditions!$U$34)*SUMIFS(17:17,$9:$9,EOMONTH($U$9,11)+1-$U$9+EG$9-SUMIFS(conditions!$77:$77,conditions!$8:$8,"&lt;="&amp;EG$9,conditions!$9:$9,"&gt;="&amp;EG$9))*conditions!$U$76,0))</f>
        <v>0</v>
      </c>
      <c r="EH116" s="37">
        <f>IF(EH$9="",0,IF(EH$9-SUMIFS(conditions!$77:$77,conditions!$8:$8,"&lt;="&amp;EH$9,conditions!$9:$9,"&gt;="&amp;EH$9)&lt;$U$9,(1-conditions!$U$34)*SUMIFS(17:17,$9:$9,EOMONTH($U$9,11)+1-$U$9+EH$9-SUMIFS(conditions!$77:$77,conditions!$8:$8,"&lt;="&amp;EH$9,conditions!$9:$9,"&gt;="&amp;EH$9))*conditions!$U$76,0))</f>
        <v>0</v>
      </c>
      <c r="EI116" s="37">
        <f>IF(EI$9="",0,IF(EI$9-SUMIFS(conditions!$77:$77,conditions!$8:$8,"&lt;="&amp;EI$9,conditions!$9:$9,"&gt;="&amp;EI$9)&lt;$U$9,(1-conditions!$U$34)*SUMIFS(17:17,$9:$9,EOMONTH($U$9,11)+1-$U$9+EI$9-SUMIFS(conditions!$77:$77,conditions!$8:$8,"&lt;="&amp;EI$9,conditions!$9:$9,"&gt;="&amp;EI$9))*conditions!$U$76,0))</f>
        <v>0</v>
      </c>
      <c r="EJ116" s="37">
        <f>IF(EJ$9="",0,IF(EJ$9-SUMIFS(conditions!$77:$77,conditions!$8:$8,"&lt;="&amp;EJ$9,conditions!$9:$9,"&gt;="&amp;EJ$9)&lt;$U$9,(1-conditions!$U$34)*SUMIFS(17:17,$9:$9,EOMONTH($U$9,11)+1-$U$9+EJ$9-SUMIFS(conditions!$77:$77,conditions!$8:$8,"&lt;="&amp;EJ$9,conditions!$9:$9,"&gt;="&amp;EJ$9))*conditions!$U$76,0))</f>
        <v>0</v>
      </c>
      <c r="EK116" s="37">
        <f>IF(EK$9="",0,IF(EK$9-SUMIFS(conditions!$77:$77,conditions!$8:$8,"&lt;="&amp;EK$9,conditions!$9:$9,"&gt;="&amp;EK$9)&lt;$U$9,(1-conditions!$U$34)*SUMIFS(17:17,$9:$9,EOMONTH($U$9,11)+1-$U$9+EK$9-SUMIFS(conditions!$77:$77,conditions!$8:$8,"&lt;="&amp;EK$9,conditions!$9:$9,"&gt;="&amp;EK$9))*conditions!$U$76,0))</f>
        <v>0</v>
      </c>
      <c r="EL116" s="37">
        <f>IF(EL$9="",0,IF(EL$9-SUMIFS(conditions!$77:$77,conditions!$8:$8,"&lt;="&amp;EL$9,conditions!$9:$9,"&gt;="&amp;EL$9)&lt;$U$9,(1-conditions!$U$34)*SUMIFS(17:17,$9:$9,EOMONTH($U$9,11)+1-$U$9+EL$9-SUMIFS(conditions!$77:$77,conditions!$8:$8,"&lt;="&amp;EL$9,conditions!$9:$9,"&gt;="&amp;EL$9))*conditions!$U$76,0))</f>
        <v>0</v>
      </c>
      <c r="EM116" s="37">
        <f>IF(EM$9="",0,IF(EM$9-SUMIFS(conditions!$77:$77,conditions!$8:$8,"&lt;="&amp;EM$9,conditions!$9:$9,"&gt;="&amp;EM$9)&lt;$U$9,(1-conditions!$U$34)*SUMIFS(17:17,$9:$9,EOMONTH($U$9,11)+1-$U$9+EM$9-SUMIFS(conditions!$77:$77,conditions!$8:$8,"&lt;="&amp;EM$9,conditions!$9:$9,"&gt;="&amp;EM$9))*conditions!$U$76,0))</f>
        <v>0</v>
      </c>
      <c r="EN116" s="37">
        <f>IF(EN$9="",0,IF(EN$9-SUMIFS(conditions!$77:$77,conditions!$8:$8,"&lt;="&amp;EN$9,conditions!$9:$9,"&gt;="&amp;EN$9)&lt;$U$9,(1-conditions!$U$34)*SUMIFS(17:17,$9:$9,EOMONTH($U$9,11)+1-$U$9+EN$9-SUMIFS(conditions!$77:$77,conditions!$8:$8,"&lt;="&amp;EN$9,conditions!$9:$9,"&gt;="&amp;EN$9))*conditions!$U$76,0))</f>
        <v>0</v>
      </c>
      <c r="EO116" s="37">
        <f>IF(EO$9="",0,IF(EO$9-SUMIFS(conditions!$77:$77,conditions!$8:$8,"&lt;="&amp;EO$9,conditions!$9:$9,"&gt;="&amp;EO$9)&lt;$U$9,(1-conditions!$U$34)*SUMIFS(17:17,$9:$9,EOMONTH($U$9,11)+1-$U$9+EO$9-SUMIFS(conditions!$77:$77,conditions!$8:$8,"&lt;="&amp;EO$9,conditions!$9:$9,"&gt;="&amp;EO$9))*conditions!$U$76,0))</f>
        <v>0</v>
      </c>
      <c r="EP116" s="37">
        <f>IF(EP$9="",0,IF(EP$9-SUMIFS(conditions!$77:$77,conditions!$8:$8,"&lt;="&amp;EP$9,conditions!$9:$9,"&gt;="&amp;EP$9)&lt;$U$9,(1-conditions!$U$34)*SUMIFS(17:17,$9:$9,EOMONTH($U$9,11)+1-$U$9+EP$9-SUMIFS(conditions!$77:$77,conditions!$8:$8,"&lt;="&amp;EP$9,conditions!$9:$9,"&gt;="&amp;EP$9))*conditions!$U$76,0))</f>
        <v>0</v>
      </c>
      <c r="EQ116" s="37">
        <f>IF(EQ$9="",0,IF(EQ$9-SUMIFS(conditions!$77:$77,conditions!$8:$8,"&lt;="&amp;EQ$9,conditions!$9:$9,"&gt;="&amp;EQ$9)&lt;$U$9,(1-conditions!$U$34)*SUMIFS(17:17,$9:$9,EOMONTH($U$9,11)+1-$U$9+EQ$9-SUMIFS(conditions!$77:$77,conditions!$8:$8,"&lt;="&amp;EQ$9,conditions!$9:$9,"&gt;="&amp;EQ$9))*conditions!$U$76,0))</f>
        <v>0</v>
      </c>
      <c r="ER116" s="37">
        <f>IF(ER$9="",0,IF(ER$9-SUMIFS(conditions!$77:$77,conditions!$8:$8,"&lt;="&amp;ER$9,conditions!$9:$9,"&gt;="&amp;ER$9)&lt;$U$9,(1-conditions!$U$34)*SUMIFS(17:17,$9:$9,EOMONTH($U$9,11)+1-$U$9+ER$9-SUMIFS(conditions!$77:$77,conditions!$8:$8,"&lt;="&amp;ER$9,conditions!$9:$9,"&gt;="&amp;ER$9))*conditions!$U$76,0))</f>
        <v>0</v>
      </c>
      <c r="ES116" s="37">
        <f>IF(ES$9="",0,IF(ES$9-SUMIFS(conditions!$77:$77,conditions!$8:$8,"&lt;="&amp;ES$9,conditions!$9:$9,"&gt;="&amp;ES$9)&lt;$U$9,(1-conditions!$U$34)*SUMIFS(17:17,$9:$9,EOMONTH($U$9,11)+1-$U$9+ES$9-SUMIFS(conditions!$77:$77,conditions!$8:$8,"&lt;="&amp;ES$9,conditions!$9:$9,"&gt;="&amp;ES$9))*conditions!$U$76,0))</f>
        <v>0</v>
      </c>
      <c r="ET116" s="37">
        <f>IF(ET$9="",0,IF(ET$9-SUMIFS(conditions!$77:$77,conditions!$8:$8,"&lt;="&amp;ET$9,conditions!$9:$9,"&gt;="&amp;ET$9)&lt;$U$9,(1-conditions!$U$34)*SUMIFS(17:17,$9:$9,EOMONTH($U$9,11)+1-$U$9+ET$9-SUMIFS(conditions!$77:$77,conditions!$8:$8,"&lt;="&amp;ET$9,conditions!$9:$9,"&gt;="&amp;ET$9))*conditions!$U$76,0))</f>
        <v>0</v>
      </c>
      <c r="EU116" s="37">
        <f>IF(EU$9="",0,IF(EU$9-SUMIFS(conditions!$77:$77,conditions!$8:$8,"&lt;="&amp;EU$9,conditions!$9:$9,"&gt;="&amp;EU$9)&lt;$U$9,(1-conditions!$U$34)*SUMIFS(17:17,$9:$9,EOMONTH($U$9,11)+1-$U$9+EU$9-SUMIFS(conditions!$77:$77,conditions!$8:$8,"&lt;="&amp;EU$9,conditions!$9:$9,"&gt;="&amp;EU$9))*conditions!$U$76,0))</f>
        <v>0</v>
      </c>
      <c r="EV116" s="37">
        <f>IF(EV$9="",0,IF(EV$9-SUMIFS(conditions!$77:$77,conditions!$8:$8,"&lt;="&amp;EV$9,conditions!$9:$9,"&gt;="&amp;EV$9)&lt;$U$9,(1-conditions!$U$34)*SUMIFS(17:17,$9:$9,EOMONTH($U$9,11)+1-$U$9+EV$9-SUMIFS(conditions!$77:$77,conditions!$8:$8,"&lt;="&amp;EV$9,conditions!$9:$9,"&gt;="&amp;EV$9))*conditions!$U$76,0))</f>
        <v>0</v>
      </c>
      <c r="EW116" s="37">
        <f>IF(EW$9="",0,IF(EW$9-SUMIFS(conditions!$77:$77,conditions!$8:$8,"&lt;="&amp;EW$9,conditions!$9:$9,"&gt;="&amp;EW$9)&lt;$U$9,(1-conditions!$U$34)*SUMIFS(17:17,$9:$9,EOMONTH($U$9,11)+1-$U$9+EW$9-SUMIFS(conditions!$77:$77,conditions!$8:$8,"&lt;="&amp;EW$9,conditions!$9:$9,"&gt;="&amp;EW$9))*conditions!$U$76,0))</f>
        <v>0</v>
      </c>
      <c r="EX116" s="37">
        <f>IF(EX$9="",0,IF(EX$9-SUMIFS(conditions!$77:$77,conditions!$8:$8,"&lt;="&amp;EX$9,conditions!$9:$9,"&gt;="&amp;EX$9)&lt;$U$9,(1-conditions!$U$34)*SUMIFS(17:17,$9:$9,EOMONTH($U$9,11)+1-$U$9+EX$9-SUMIFS(conditions!$77:$77,conditions!$8:$8,"&lt;="&amp;EX$9,conditions!$9:$9,"&gt;="&amp;EX$9))*conditions!$U$76,0))</f>
        <v>0</v>
      </c>
      <c r="EY116" s="37">
        <f>IF(EY$9="",0,IF(EY$9-SUMIFS(conditions!$77:$77,conditions!$8:$8,"&lt;="&amp;EY$9,conditions!$9:$9,"&gt;="&amp;EY$9)&lt;$U$9,(1-conditions!$U$34)*SUMIFS(17:17,$9:$9,EOMONTH($U$9,11)+1-$U$9+EY$9-SUMIFS(conditions!$77:$77,conditions!$8:$8,"&lt;="&amp;EY$9,conditions!$9:$9,"&gt;="&amp;EY$9))*conditions!$U$76,0))</f>
        <v>0</v>
      </c>
      <c r="EZ116" s="37">
        <f>IF(EZ$9="",0,IF(EZ$9-SUMIFS(conditions!$77:$77,conditions!$8:$8,"&lt;="&amp;EZ$9,conditions!$9:$9,"&gt;="&amp;EZ$9)&lt;$U$9,(1-conditions!$U$34)*SUMIFS(17:17,$9:$9,EOMONTH($U$9,11)+1-$U$9+EZ$9-SUMIFS(conditions!$77:$77,conditions!$8:$8,"&lt;="&amp;EZ$9,conditions!$9:$9,"&gt;="&amp;EZ$9))*conditions!$U$76,0))</f>
        <v>0</v>
      </c>
      <c r="FA116" s="37">
        <f>IF(FA$9="",0,IF(FA$9-SUMIFS(conditions!$77:$77,conditions!$8:$8,"&lt;="&amp;FA$9,conditions!$9:$9,"&gt;="&amp;FA$9)&lt;$U$9,(1-conditions!$U$34)*SUMIFS(17:17,$9:$9,EOMONTH($U$9,11)+1-$U$9+FA$9-SUMIFS(conditions!$77:$77,conditions!$8:$8,"&lt;="&amp;FA$9,conditions!$9:$9,"&gt;="&amp;FA$9))*conditions!$U$76,0))</f>
        <v>0</v>
      </c>
      <c r="FB116" s="37">
        <f>IF(FB$9="",0,IF(FB$9-SUMIFS(conditions!$77:$77,conditions!$8:$8,"&lt;="&amp;FB$9,conditions!$9:$9,"&gt;="&amp;FB$9)&lt;$U$9,(1-conditions!$U$34)*SUMIFS(17:17,$9:$9,EOMONTH($U$9,11)+1-$U$9+FB$9-SUMIFS(conditions!$77:$77,conditions!$8:$8,"&lt;="&amp;FB$9,conditions!$9:$9,"&gt;="&amp;FB$9))*conditions!$U$76,0))</f>
        <v>0</v>
      </c>
      <c r="FC116" s="37">
        <f>IF(FC$9="",0,IF(FC$9-SUMIFS(conditions!$77:$77,conditions!$8:$8,"&lt;="&amp;FC$9,conditions!$9:$9,"&gt;="&amp;FC$9)&lt;$U$9,(1-conditions!$U$34)*SUMIFS(17:17,$9:$9,EOMONTH($U$9,11)+1-$U$9+FC$9-SUMIFS(conditions!$77:$77,conditions!$8:$8,"&lt;="&amp;FC$9,conditions!$9:$9,"&gt;="&amp;FC$9))*conditions!$U$76,0))</f>
        <v>0</v>
      </c>
      <c r="FD116" s="37">
        <f>IF(FD$9="",0,IF(FD$9-SUMIFS(conditions!$77:$77,conditions!$8:$8,"&lt;="&amp;FD$9,conditions!$9:$9,"&gt;="&amp;FD$9)&lt;$U$9,(1-conditions!$U$34)*SUMIFS(17:17,$9:$9,EOMONTH($U$9,11)+1-$U$9+FD$9-SUMIFS(conditions!$77:$77,conditions!$8:$8,"&lt;="&amp;FD$9,conditions!$9:$9,"&gt;="&amp;FD$9))*conditions!$U$76,0))</f>
        <v>0</v>
      </c>
      <c r="FE116" s="37">
        <f>IF(FE$9="",0,IF(FE$9-SUMIFS(conditions!$77:$77,conditions!$8:$8,"&lt;="&amp;FE$9,conditions!$9:$9,"&gt;="&amp;FE$9)&lt;$U$9,(1-conditions!$U$34)*SUMIFS(17:17,$9:$9,EOMONTH($U$9,11)+1-$U$9+FE$9-SUMIFS(conditions!$77:$77,conditions!$8:$8,"&lt;="&amp;FE$9,conditions!$9:$9,"&gt;="&amp;FE$9))*conditions!$U$76,0))</f>
        <v>0</v>
      </c>
      <c r="FF116" s="37">
        <f>IF(FF$9="",0,IF(FF$9-SUMIFS(conditions!$77:$77,conditions!$8:$8,"&lt;="&amp;FF$9,conditions!$9:$9,"&gt;="&amp;FF$9)&lt;$U$9,(1-conditions!$U$34)*SUMIFS(17:17,$9:$9,EOMONTH($U$9,11)+1-$U$9+FF$9-SUMIFS(conditions!$77:$77,conditions!$8:$8,"&lt;="&amp;FF$9,conditions!$9:$9,"&gt;="&amp;FF$9))*conditions!$U$76,0))</f>
        <v>0</v>
      </c>
      <c r="FG116" s="37">
        <f>IF(FG$9="",0,IF(FG$9-SUMIFS(conditions!$77:$77,conditions!$8:$8,"&lt;="&amp;FG$9,conditions!$9:$9,"&gt;="&amp;FG$9)&lt;$U$9,(1-conditions!$U$34)*SUMIFS(17:17,$9:$9,EOMONTH($U$9,11)+1-$U$9+FG$9-SUMIFS(conditions!$77:$77,conditions!$8:$8,"&lt;="&amp;FG$9,conditions!$9:$9,"&gt;="&amp;FG$9))*conditions!$U$76,0))</f>
        <v>0</v>
      </c>
      <c r="FH116" s="37">
        <f>IF(FH$9="",0,IF(FH$9-SUMIFS(conditions!$77:$77,conditions!$8:$8,"&lt;="&amp;FH$9,conditions!$9:$9,"&gt;="&amp;FH$9)&lt;$U$9,(1-conditions!$U$34)*SUMIFS(17:17,$9:$9,EOMONTH($U$9,11)+1-$U$9+FH$9-SUMIFS(conditions!$77:$77,conditions!$8:$8,"&lt;="&amp;FH$9,conditions!$9:$9,"&gt;="&amp;FH$9))*conditions!$U$76,0))</f>
        <v>0</v>
      </c>
      <c r="FI116" s="37">
        <f>IF(FI$9="",0,IF(FI$9-SUMIFS(conditions!$77:$77,conditions!$8:$8,"&lt;="&amp;FI$9,conditions!$9:$9,"&gt;="&amp;FI$9)&lt;$U$9,(1-conditions!$U$34)*SUMIFS(17:17,$9:$9,EOMONTH($U$9,11)+1-$U$9+FI$9-SUMIFS(conditions!$77:$77,conditions!$8:$8,"&lt;="&amp;FI$9,conditions!$9:$9,"&gt;="&amp;FI$9))*conditions!$U$76,0))</f>
        <v>0</v>
      </c>
      <c r="FJ116" s="37">
        <f>IF(FJ$9="",0,IF(FJ$9-SUMIFS(conditions!$77:$77,conditions!$8:$8,"&lt;="&amp;FJ$9,conditions!$9:$9,"&gt;="&amp;FJ$9)&lt;$U$9,(1-conditions!$U$34)*SUMIFS(17:17,$9:$9,EOMONTH($U$9,11)+1-$U$9+FJ$9-SUMIFS(conditions!$77:$77,conditions!$8:$8,"&lt;="&amp;FJ$9,conditions!$9:$9,"&gt;="&amp;FJ$9))*conditions!$U$76,0))</f>
        <v>0</v>
      </c>
      <c r="FK116" s="37">
        <f>IF(FK$9="",0,IF(FK$9-SUMIFS(conditions!$77:$77,conditions!$8:$8,"&lt;="&amp;FK$9,conditions!$9:$9,"&gt;="&amp;FK$9)&lt;$U$9,(1-conditions!$U$34)*SUMIFS(17:17,$9:$9,EOMONTH($U$9,11)+1-$U$9+FK$9-SUMIFS(conditions!$77:$77,conditions!$8:$8,"&lt;="&amp;FK$9,conditions!$9:$9,"&gt;="&amp;FK$9))*conditions!$U$76,0))</f>
        <v>0</v>
      </c>
      <c r="FL116" s="37">
        <f>IF(FL$9="",0,IF(FL$9-SUMIFS(conditions!$77:$77,conditions!$8:$8,"&lt;="&amp;FL$9,conditions!$9:$9,"&gt;="&amp;FL$9)&lt;$U$9,(1-conditions!$U$34)*SUMIFS(17:17,$9:$9,EOMONTH($U$9,11)+1-$U$9+FL$9-SUMIFS(conditions!$77:$77,conditions!$8:$8,"&lt;="&amp;FL$9,conditions!$9:$9,"&gt;="&amp;FL$9))*conditions!$U$76,0))</f>
        <v>0</v>
      </c>
      <c r="FM116" s="37">
        <f>IF(FM$9="",0,IF(FM$9-SUMIFS(conditions!$77:$77,conditions!$8:$8,"&lt;="&amp;FM$9,conditions!$9:$9,"&gt;="&amp;FM$9)&lt;$U$9,(1-conditions!$U$34)*SUMIFS(17:17,$9:$9,EOMONTH($U$9,11)+1-$U$9+FM$9-SUMIFS(conditions!$77:$77,conditions!$8:$8,"&lt;="&amp;FM$9,conditions!$9:$9,"&gt;="&amp;FM$9))*conditions!$U$76,0))</f>
        <v>0</v>
      </c>
      <c r="FN116" s="37">
        <f>IF(FN$9="",0,IF(FN$9-SUMIFS(conditions!$77:$77,conditions!$8:$8,"&lt;="&amp;FN$9,conditions!$9:$9,"&gt;="&amp;FN$9)&lt;$U$9,(1-conditions!$U$34)*SUMIFS(17:17,$9:$9,EOMONTH($U$9,11)+1-$U$9+FN$9-SUMIFS(conditions!$77:$77,conditions!$8:$8,"&lt;="&amp;FN$9,conditions!$9:$9,"&gt;="&amp;FN$9))*conditions!$U$76,0))</f>
        <v>0</v>
      </c>
      <c r="FO116" s="37">
        <f>IF(FO$9="",0,IF(FO$9-SUMIFS(conditions!$77:$77,conditions!$8:$8,"&lt;="&amp;FO$9,conditions!$9:$9,"&gt;="&amp;FO$9)&lt;$U$9,(1-conditions!$U$34)*SUMIFS(17:17,$9:$9,EOMONTH($U$9,11)+1-$U$9+FO$9-SUMIFS(conditions!$77:$77,conditions!$8:$8,"&lt;="&amp;FO$9,conditions!$9:$9,"&gt;="&amp;FO$9))*conditions!$U$76,0))</f>
        <v>0</v>
      </c>
      <c r="FP116" s="37">
        <f>IF(FP$9="",0,IF(FP$9-SUMIFS(conditions!$77:$77,conditions!$8:$8,"&lt;="&amp;FP$9,conditions!$9:$9,"&gt;="&amp;FP$9)&lt;$U$9,(1-conditions!$U$34)*SUMIFS(17:17,$9:$9,EOMONTH($U$9,11)+1-$U$9+FP$9-SUMIFS(conditions!$77:$77,conditions!$8:$8,"&lt;="&amp;FP$9,conditions!$9:$9,"&gt;="&amp;FP$9))*conditions!$U$76,0))</f>
        <v>0</v>
      </c>
      <c r="FQ116" s="37">
        <f>IF(FQ$9="",0,IF(FQ$9-SUMIFS(conditions!$77:$77,conditions!$8:$8,"&lt;="&amp;FQ$9,conditions!$9:$9,"&gt;="&amp;FQ$9)&lt;$U$9,(1-conditions!$U$34)*SUMIFS(17:17,$9:$9,EOMONTH($U$9,11)+1-$U$9+FQ$9-SUMIFS(conditions!$77:$77,conditions!$8:$8,"&lt;="&amp;FQ$9,conditions!$9:$9,"&gt;="&amp;FQ$9))*conditions!$U$76,0))</f>
        <v>0</v>
      </c>
      <c r="FR116" s="37">
        <f>IF(FR$9="",0,IF(FR$9-SUMIFS(conditions!$77:$77,conditions!$8:$8,"&lt;="&amp;FR$9,conditions!$9:$9,"&gt;="&amp;FR$9)&lt;$U$9,(1-conditions!$U$34)*SUMIFS(17:17,$9:$9,EOMONTH($U$9,11)+1-$U$9+FR$9-SUMIFS(conditions!$77:$77,conditions!$8:$8,"&lt;="&amp;FR$9,conditions!$9:$9,"&gt;="&amp;FR$9))*conditions!$U$76,0))</f>
        <v>0</v>
      </c>
      <c r="FS116" s="37">
        <f>IF(FS$9="",0,IF(FS$9-SUMIFS(conditions!$77:$77,conditions!$8:$8,"&lt;="&amp;FS$9,conditions!$9:$9,"&gt;="&amp;FS$9)&lt;$U$9,(1-conditions!$U$34)*SUMIFS(17:17,$9:$9,EOMONTH($U$9,11)+1-$U$9+FS$9-SUMIFS(conditions!$77:$77,conditions!$8:$8,"&lt;="&amp;FS$9,conditions!$9:$9,"&gt;="&amp;FS$9))*conditions!$U$76,0))</f>
        <v>0</v>
      </c>
      <c r="FT116" s="37">
        <f>IF(FT$9="",0,IF(FT$9-SUMIFS(conditions!$77:$77,conditions!$8:$8,"&lt;="&amp;FT$9,conditions!$9:$9,"&gt;="&amp;FT$9)&lt;$U$9,(1-conditions!$U$34)*SUMIFS(17:17,$9:$9,EOMONTH($U$9,11)+1-$U$9+FT$9-SUMIFS(conditions!$77:$77,conditions!$8:$8,"&lt;="&amp;FT$9,conditions!$9:$9,"&gt;="&amp;FT$9))*conditions!$U$76,0))</f>
        <v>0</v>
      </c>
      <c r="FU116" s="37">
        <f>IF(FU$9="",0,IF(FU$9-SUMIFS(conditions!$77:$77,conditions!$8:$8,"&lt;="&amp;FU$9,conditions!$9:$9,"&gt;="&amp;FU$9)&lt;$U$9,(1-conditions!$U$34)*SUMIFS(17:17,$9:$9,EOMONTH($U$9,11)+1-$U$9+FU$9-SUMIFS(conditions!$77:$77,conditions!$8:$8,"&lt;="&amp;FU$9,conditions!$9:$9,"&gt;="&amp;FU$9))*conditions!$U$76,0))</f>
        <v>0</v>
      </c>
      <c r="FV116" s="37">
        <f>IF(FV$9="",0,IF(FV$9-SUMIFS(conditions!$77:$77,conditions!$8:$8,"&lt;="&amp;FV$9,conditions!$9:$9,"&gt;="&amp;FV$9)&lt;$U$9,(1-conditions!$U$34)*SUMIFS(17:17,$9:$9,EOMONTH($U$9,11)+1-$U$9+FV$9-SUMIFS(conditions!$77:$77,conditions!$8:$8,"&lt;="&amp;FV$9,conditions!$9:$9,"&gt;="&amp;FV$9))*conditions!$U$76,0))</f>
        <v>0</v>
      </c>
      <c r="FW116" s="37">
        <f>IF(FW$9="",0,IF(FW$9-SUMIFS(conditions!$77:$77,conditions!$8:$8,"&lt;="&amp;FW$9,conditions!$9:$9,"&gt;="&amp;FW$9)&lt;$U$9,(1-conditions!$U$34)*SUMIFS(17:17,$9:$9,EOMONTH($U$9,11)+1-$U$9+FW$9-SUMIFS(conditions!$77:$77,conditions!$8:$8,"&lt;="&amp;FW$9,conditions!$9:$9,"&gt;="&amp;FW$9))*conditions!$U$76,0))</f>
        <v>0</v>
      </c>
      <c r="FX116" s="37">
        <f>IF(FX$9="",0,IF(FX$9-SUMIFS(conditions!$77:$77,conditions!$8:$8,"&lt;="&amp;FX$9,conditions!$9:$9,"&gt;="&amp;FX$9)&lt;$U$9,(1-conditions!$U$34)*SUMIFS(17:17,$9:$9,EOMONTH($U$9,11)+1-$U$9+FX$9-SUMIFS(conditions!$77:$77,conditions!$8:$8,"&lt;="&amp;FX$9,conditions!$9:$9,"&gt;="&amp;FX$9))*conditions!$U$76,0))</f>
        <v>0</v>
      </c>
      <c r="FY116" s="37">
        <f>IF(FY$9="",0,IF(FY$9-SUMIFS(conditions!$77:$77,conditions!$8:$8,"&lt;="&amp;FY$9,conditions!$9:$9,"&gt;="&amp;FY$9)&lt;$U$9,(1-conditions!$U$34)*SUMIFS(17:17,$9:$9,EOMONTH($U$9,11)+1-$U$9+FY$9-SUMIFS(conditions!$77:$77,conditions!$8:$8,"&lt;="&amp;FY$9,conditions!$9:$9,"&gt;="&amp;FY$9))*conditions!$U$76,0))</f>
        <v>0</v>
      </c>
      <c r="FZ116" s="37">
        <f>IF(FZ$9="",0,IF(FZ$9-SUMIFS(conditions!$77:$77,conditions!$8:$8,"&lt;="&amp;FZ$9,conditions!$9:$9,"&gt;="&amp;FZ$9)&lt;$U$9,(1-conditions!$U$34)*SUMIFS(17:17,$9:$9,EOMONTH($U$9,11)+1-$U$9+FZ$9-SUMIFS(conditions!$77:$77,conditions!$8:$8,"&lt;="&amp;FZ$9,conditions!$9:$9,"&gt;="&amp;FZ$9))*conditions!$U$76,0))</f>
        <v>0</v>
      </c>
      <c r="GA116" s="37">
        <f>IF(GA$9="",0,IF(GA$9-SUMIFS(conditions!$77:$77,conditions!$8:$8,"&lt;="&amp;GA$9,conditions!$9:$9,"&gt;="&amp;GA$9)&lt;$U$9,(1-conditions!$U$34)*SUMIFS(17:17,$9:$9,EOMONTH($U$9,11)+1-$U$9+GA$9-SUMIFS(conditions!$77:$77,conditions!$8:$8,"&lt;="&amp;GA$9,conditions!$9:$9,"&gt;="&amp;GA$9))*conditions!$U$76,0))</f>
        <v>0</v>
      </c>
      <c r="GB116" s="37">
        <f>IF(GB$9="",0,IF(GB$9-SUMIFS(conditions!$77:$77,conditions!$8:$8,"&lt;="&amp;GB$9,conditions!$9:$9,"&gt;="&amp;GB$9)&lt;$U$9,(1-conditions!$U$34)*SUMIFS(17:17,$9:$9,EOMONTH($U$9,11)+1-$U$9+GB$9-SUMIFS(conditions!$77:$77,conditions!$8:$8,"&lt;="&amp;GB$9,conditions!$9:$9,"&gt;="&amp;GB$9))*conditions!$U$76,0))</f>
        <v>0</v>
      </c>
      <c r="GC116" s="37">
        <f>IF(GC$9="",0,IF(GC$9-SUMIFS(conditions!$77:$77,conditions!$8:$8,"&lt;="&amp;GC$9,conditions!$9:$9,"&gt;="&amp;GC$9)&lt;$U$9,(1-conditions!$U$34)*SUMIFS(17:17,$9:$9,EOMONTH($U$9,11)+1-$U$9+GC$9-SUMIFS(conditions!$77:$77,conditions!$8:$8,"&lt;="&amp;GC$9,conditions!$9:$9,"&gt;="&amp;GC$9))*conditions!$U$76,0))</f>
        <v>0</v>
      </c>
      <c r="GD116" s="37">
        <f>IF(GD$9="",0,IF(GD$9-SUMIFS(conditions!$77:$77,conditions!$8:$8,"&lt;="&amp;GD$9,conditions!$9:$9,"&gt;="&amp;GD$9)&lt;$U$9,(1-conditions!$U$34)*SUMIFS(17:17,$9:$9,EOMONTH($U$9,11)+1-$U$9+GD$9-SUMIFS(conditions!$77:$77,conditions!$8:$8,"&lt;="&amp;GD$9,conditions!$9:$9,"&gt;="&amp;GD$9))*conditions!$U$76,0))</f>
        <v>0</v>
      </c>
      <c r="GE116" s="37">
        <f>IF(GE$9="",0,IF(GE$9-SUMIFS(conditions!$77:$77,conditions!$8:$8,"&lt;="&amp;GE$9,conditions!$9:$9,"&gt;="&amp;GE$9)&lt;$U$9,(1-conditions!$U$34)*SUMIFS(17:17,$9:$9,EOMONTH($U$9,11)+1-$U$9+GE$9-SUMIFS(conditions!$77:$77,conditions!$8:$8,"&lt;="&amp;GE$9,conditions!$9:$9,"&gt;="&amp;GE$9))*conditions!$U$76,0))</f>
        <v>0</v>
      </c>
      <c r="GF116" s="37">
        <f>IF(GF$9="",0,IF(GF$9-SUMIFS(conditions!$77:$77,conditions!$8:$8,"&lt;="&amp;GF$9,conditions!$9:$9,"&gt;="&amp;GF$9)&lt;$U$9,(1-conditions!$U$34)*SUMIFS(17:17,$9:$9,EOMONTH($U$9,11)+1-$U$9+GF$9-SUMIFS(conditions!$77:$77,conditions!$8:$8,"&lt;="&amp;GF$9,conditions!$9:$9,"&gt;="&amp;GF$9))*conditions!$U$76,0))</f>
        <v>0</v>
      </c>
      <c r="GG116" s="37">
        <f>IF(GG$9="",0,IF(GG$9-SUMIFS(conditions!$77:$77,conditions!$8:$8,"&lt;="&amp;GG$9,conditions!$9:$9,"&gt;="&amp;GG$9)&lt;$U$9,(1-conditions!$U$34)*SUMIFS(17:17,$9:$9,EOMONTH($U$9,11)+1-$U$9+GG$9-SUMIFS(conditions!$77:$77,conditions!$8:$8,"&lt;="&amp;GG$9,conditions!$9:$9,"&gt;="&amp;GG$9))*conditions!$U$76,0))</f>
        <v>0</v>
      </c>
      <c r="GH116" s="37">
        <f>IF(GH$9="",0,IF(GH$9-SUMIFS(conditions!$77:$77,conditions!$8:$8,"&lt;="&amp;GH$9,conditions!$9:$9,"&gt;="&amp;GH$9)&lt;$U$9,(1-conditions!$U$34)*SUMIFS(17:17,$9:$9,EOMONTH($U$9,11)+1-$U$9+GH$9-SUMIFS(conditions!$77:$77,conditions!$8:$8,"&lt;="&amp;GH$9,conditions!$9:$9,"&gt;="&amp;GH$9))*conditions!$U$76,0))</f>
        <v>0</v>
      </c>
      <c r="GI116" s="37">
        <f>IF(GI$9="",0,IF(GI$9-SUMIFS(conditions!$77:$77,conditions!$8:$8,"&lt;="&amp;GI$9,conditions!$9:$9,"&gt;="&amp;GI$9)&lt;$U$9,(1-conditions!$U$34)*SUMIFS(17:17,$9:$9,EOMONTH($U$9,11)+1-$U$9+GI$9-SUMIFS(conditions!$77:$77,conditions!$8:$8,"&lt;="&amp;GI$9,conditions!$9:$9,"&gt;="&amp;GI$9))*conditions!$U$76,0))</f>
        <v>0</v>
      </c>
      <c r="GJ116" s="37">
        <f>IF(GJ$9="",0,IF(GJ$9-SUMIFS(conditions!$77:$77,conditions!$8:$8,"&lt;="&amp;GJ$9,conditions!$9:$9,"&gt;="&amp;GJ$9)&lt;$U$9,(1-conditions!$U$34)*SUMIFS(17:17,$9:$9,EOMONTH($U$9,11)+1-$U$9+GJ$9-SUMIFS(conditions!$77:$77,conditions!$8:$8,"&lt;="&amp;GJ$9,conditions!$9:$9,"&gt;="&amp;GJ$9))*conditions!$U$76,0))</f>
        <v>0</v>
      </c>
      <c r="GK116" s="37">
        <f>IF(GK$9="",0,IF(GK$9-SUMIFS(conditions!$77:$77,conditions!$8:$8,"&lt;="&amp;GK$9,conditions!$9:$9,"&gt;="&amp;GK$9)&lt;$U$9,(1-conditions!$U$34)*SUMIFS(17:17,$9:$9,EOMONTH($U$9,11)+1-$U$9+GK$9-SUMIFS(conditions!$77:$77,conditions!$8:$8,"&lt;="&amp;GK$9,conditions!$9:$9,"&gt;="&amp;GK$9))*conditions!$U$76,0))</f>
        <v>0</v>
      </c>
      <c r="GL116" s="37">
        <f>IF(GL$9="",0,IF(GL$9-SUMIFS(conditions!$77:$77,conditions!$8:$8,"&lt;="&amp;GL$9,conditions!$9:$9,"&gt;="&amp;GL$9)&lt;$U$9,(1-conditions!$U$34)*SUMIFS(17:17,$9:$9,EOMONTH($U$9,11)+1-$U$9+GL$9-SUMIFS(conditions!$77:$77,conditions!$8:$8,"&lt;="&amp;GL$9,conditions!$9:$9,"&gt;="&amp;GL$9))*conditions!$U$76,0))</f>
        <v>0</v>
      </c>
      <c r="GM116" s="37">
        <f>IF(GM$9="",0,IF(GM$9-SUMIFS(conditions!$77:$77,conditions!$8:$8,"&lt;="&amp;GM$9,conditions!$9:$9,"&gt;="&amp;GM$9)&lt;$U$9,(1-conditions!$U$34)*SUMIFS(17:17,$9:$9,EOMONTH($U$9,11)+1-$U$9+GM$9-SUMIFS(conditions!$77:$77,conditions!$8:$8,"&lt;="&amp;GM$9,conditions!$9:$9,"&gt;="&amp;GM$9))*conditions!$U$76,0))</f>
        <v>0</v>
      </c>
      <c r="GN116" s="37">
        <f>IF(GN$9="",0,IF(GN$9-SUMIFS(conditions!$77:$77,conditions!$8:$8,"&lt;="&amp;GN$9,conditions!$9:$9,"&gt;="&amp;GN$9)&lt;$U$9,(1-conditions!$U$34)*SUMIFS(17:17,$9:$9,EOMONTH($U$9,11)+1-$U$9+GN$9-SUMIFS(conditions!$77:$77,conditions!$8:$8,"&lt;="&amp;GN$9,conditions!$9:$9,"&gt;="&amp;GN$9))*conditions!$U$76,0))</f>
        <v>0</v>
      </c>
      <c r="GO116" s="37">
        <f>IF(GO$9="",0,IF(GO$9-SUMIFS(conditions!$77:$77,conditions!$8:$8,"&lt;="&amp;GO$9,conditions!$9:$9,"&gt;="&amp;GO$9)&lt;$U$9,(1-conditions!$U$34)*SUMIFS(17:17,$9:$9,EOMONTH($U$9,11)+1-$U$9+GO$9-SUMIFS(conditions!$77:$77,conditions!$8:$8,"&lt;="&amp;GO$9,conditions!$9:$9,"&gt;="&amp;GO$9))*conditions!$U$76,0))</f>
        <v>0</v>
      </c>
      <c r="GP116" s="37">
        <f>IF(GP$9="",0,IF(GP$9-SUMIFS(conditions!$77:$77,conditions!$8:$8,"&lt;="&amp;GP$9,conditions!$9:$9,"&gt;="&amp;GP$9)&lt;$U$9,(1-conditions!$U$34)*SUMIFS(17:17,$9:$9,EOMONTH($U$9,11)+1-$U$9+GP$9-SUMIFS(conditions!$77:$77,conditions!$8:$8,"&lt;="&amp;GP$9,conditions!$9:$9,"&gt;="&amp;GP$9))*conditions!$U$76,0))</f>
        <v>0</v>
      </c>
      <c r="GQ116" s="37">
        <f>IF(GQ$9="",0,IF(GQ$9-SUMIFS(conditions!$77:$77,conditions!$8:$8,"&lt;="&amp;GQ$9,conditions!$9:$9,"&gt;="&amp;GQ$9)&lt;$U$9,(1-conditions!$U$34)*SUMIFS(17:17,$9:$9,EOMONTH($U$9,11)+1-$U$9+GQ$9-SUMIFS(conditions!$77:$77,conditions!$8:$8,"&lt;="&amp;GQ$9,conditions!$9:$9,"&gt;="&amp;GQ$9))*conditions!$U$76,0))</f>
        <v>0</v>
      </c>
      <c r="GR116" s="37">
        <f>IF(GR$9="",0,IF(GR$9-SUMIFS(conditions!$77:$77,conditions!$8:$8,"&lt;="&amp;GR$9,conditions!$9:$9,"&gt;="&amp;GR$9)&lt;$U$9,(1-conditions!$U$34)*SUMIFS(17:17,$9:$9,EOMONTH($U$9,11)+1-$U$9+GR$9-SUMIFS(conditions!$77:$77,conditions!$8:$8,"&lt;="&amp;GR$9,conditions!$9:$9,"&gt;="&amp;GR$9))*conditions!$U$76,0))</f>
        <v>0</v>
      </c>
      <c r="GS116" s="37">
        <f>IF(GS$9="",0,IF(GS$9-SUMIFS(conditions!$77:$77,conditions!$8:$8,"&lt;="&amp;GS$9,conditions!$9:$9,"&gt;="&amp;GS$9)&lt;$U$9,(1-conditions!$U$34)*SUMIFS(17:17,$9:$9,EOMONTH($U$9,11)+1-$U$9+GS$9-SUMIFS(conditions!$77:$77,conditions!$8:$8,"&lt;="&amp;GS$9,conditions!$9:$9,"&gt;="&amp;GS$9))*conditions!$U$76,0))</f>
        <v>0</v>
      </c>
      <c r="GT116" s="37">
        <f>IF(GT$9="",0,IF(GT$9-SUMIFS(conditions!$77:$77,conditions!$8:$8,"&lt;="&amp;GT$9,conditions!$9:$9,"&gt;="&amp;GT$9)&lt;$U$9,(1-conditions!$U$34)*SUMIFS(17:17,$9:$9,EOMONTH($U$9,11)+1-$U$9+GT$9-SUMIFS(conditions!$77:$77,conditions!$8:$8,"&lt;="&amp;GT$9,conditions!$9:$9,"&gt;="&amp;GT$9))*conditions!$U$76,0))</f>
        <v>0</v>
      </c>
      <c r="GU116" s="37">
        <f>IF(GU$9="",0,IF(GU$9-SUMIFS(conditions!$77:$77,conditions!$8:$8,"&lt;="&amp;GU$9,conditions!$9:$9,"&gt;="&amp;GU$9)&lt;$U$9,(1-conditions!$U$34)*SUMIFS(17:17,$9:$9,EOMONTH($U$9,11)+1-$U$9+GU$9-SUMIFS(conditions!$77:$77,conditions!$8:$8,"&lt;="&amp;GU$9,conditions!$9:$9,"&gt;="&amp;GU$9))*conditions!$U$76,0))</f>
        <v>0</v>
      </c>
      <c r="GV116" s="37">
        <f>IF(GV$9="",0,IF(GV$9-SUMIFS(conditions!$77:$77,conditions!$8:$8,"&lt;="&amp;GV$9,conditions!$9:$9,"&gt;="&amp;GV$9)&lt;$U$9,(1-conditions!$U$34)*SUMIFS(17:17,$9:$9,EOMONTH($U$9,11)+1-$U$9+GV$9-SUMIFS(conditions!$77:$77,conditions!$8:$8,"&lt;="&amp;GV$9,conditions!$9:$9,"&gt;="&amp;GV$9))*conditions!$U$76,0))</f>
        <v>0</v>
      </c>
      <c r="GW116" s="37">
        <f>IF(GW$9="",0,IF(GW$9-SUMIFS(conditions!$77:$77,conditions!$8:$8,"&lt;="&amp;GW$9,conditions!$9:$9,"&gt;="&amp;GW$9)&lt;$U$9,(1-conditions!$U$34)*SUMIFS(17:17,$9:$9,EOMONTH($U$9,11)+1-$U$9+GW$9-SUMIFS(conditions!$77:$77,conditions!$8:$8,"&lt;="&amp;GW$9,conditions!$9:$9,"&gt;="&amp;GW$9))*conditions!$U$76,0))</f>
        <v>0</v>
      </c>
      <c r="GX116" s="37">
        <f>IF(GX$9="",0,IF(GX$9-SUMIFS(conditions!$77:$77,conditions!$8:$8,"&lt;="&amp;GX$9,conditions!$9:$9,"&gt;="&amp;GX$9)&lt;$U$9,(1-conditions!$U$34)*SUMIFS(17:17,$9:$9,EOMONTH($U$9,11)+1-$U$9+GX$9-SUMIFS(conditions!$77:$77,conditions!$8:$8,"&lt;="&amp;GX$9,conditions!$9:$9,"&gt;="&amp;GX$9))*conditions!$U$76,0))</f>
        <v>0</v>
      </c>
      <c r="GY116" s="37">
        <f>IF(GY$9="",0,IF(GY$9-SUMIFS(conditions!$77:$77,conditions!$8:$8,"&lt;="&amp;GY$9,conditions!$9:$9,"&gt;="&amp;GY$9)&lt;$U$9,(1-conditions!$U$34)*SUMIFS(17:17,$9:$9,EOMONTH($U$9,11)+1-$U$9+GY$9-SUMIFS(conditions!$77:$77,conditions!$8:$8,"&lt;="&amp;GY$9,conditions!$9:$9,"&gt;="&amp;GY$9))*conditions!$U$76,0))</f>
        <v>0</v>
      </c>
      <c r="GZ116" s="37">
        <f>IF(GZ$9="",0,IF(GZ$9-SUMIFS(conditions!$77:$77,conditions!$8:$8,"&lt;="&amp;GZ$9,conditions!$9:$9,"&gt;="&amp;GZ$9)&lt;$U$9,(1-conditions!$U$34)*SUMIFS(17:17,$9:$9,EOMONTH($U$9,11)+1-$U$9+GZ$9-SUMIFS(conditions!$77:$77,conditions!$8:$8,"&lt;="&amp;GZ$9,conditions!$9:$9,"&gt;="&amp;GZ$9))*conditions!$U$76,0))</f>
        <v>0</v>
      </c>
      <c r="HA116" s="37">
        <f>IF(HA$9="",0,IF(HA$9-SUMIFS(conditions!$77:$77,conditions!$8:$8,"&lt;="&amp;HA$9,conditions!$9:$9,"&gt;="&amp;HA$9)&lt;$U$9,(1-conditions!$U$34)*SUMIFS(17:17,$9:$9,EOMONTH($U$9,11)+1-$U$9+HA$9-SUMIFS(conditions!$77:$77,conditions!$8:$8,"&lt;="&amp;HA$9,conditions!$9:$9,"&gt;="&amp;HA$9))*conditions!$U$76,0))</f>
        <v>0</v>
      </c>
      <c r="HB116" s="37">
        <f>IF(HB$9="",0,IF(HB$9-SUMIFS(conditions!$77:$77,conditions!$8:$8,"&lt;="&amp;HB$9,conditions!$9:$9,"&gt;="&amp;HB$9)&lt;$U$9,(1-conditions!$U$34)*SUMIFS(17:17,$9:$9,EOMONTH($U$9,11)+1-$U$9+HB$9-SUMIFS(conditions!$77:$77,conditions!$8:$8,"&lt;="&amp;HB$9,conditions!$9:$9,"&gt;="&amp;HB$9))*conditions!$U$76,0))</f>
        <v>0</v>
      </c>
      <c r="HC116" s="37">
        <f>IF(HC$9="",0,IF(HC$9-SUMIFS(conditions!$77:$77,conditions!$8:$8,"&lt;="&amp;HC$9,conditions!$9:$9,"&gt;="&amp;HC$9)&lt;$U$9,(1-conditions!$U$34)*SUMIFS(17:17,$9:$9,EOMONTH($U$9,11)+1-$U$9+HC$9-SUMIFS(conditions!$77:$77,conditions!$8:$8,"&lt;="&amp;HC$9,conditions!$9:$9,"&gt;="&amp;HC$9))*conditions!$U$76,0))</f>
        <v>0</v>
      </c>
      <c r="HD116" s="37">
        <f>IF(HD$9="",0,IF(HD$9-SUMIFS(conditions!$77:$77,conditions!$8:$8,"&lt;="&amp;HD$9,conditions!$9:$9,"&gt;="&amp;HD$9)&lt;$U$9,(1-conditions!$U$34)*SUMIFS(17:17,$9:$9,EOMONTH($U$9,11)+1-$U$9+HD$9-SUMIFS(conditions!$77:$77,conditions!$8:$8,"&lt;="&amp;HD$9,conditions!$9:$9,"&gt;="&amp;HD$9))*conditions!$U$76,0))</f>
        <v>0</v>
      </c>
      <c r="HE116" s="37">
        <f>IF(HE$9="",0,IF(HE$9-SUMIFS(conditions!$77:$77,conditions!$8:$8,"&lt;="&amp;HE$9,conditions!$9:$9,"&gt;="&amp;HE$9)&lt;$U$9,(1-conditions!$U$34)*SUMIFS(17:17,$9:$9,EOMONTH($U$9,11)+1-$U$9+HE$9-SUMIFS(conditions!$77:$77,conditions!$8:$8,"&lt;="&amp;HE$9,conditions!$9:$9,"&gt;="&amp;HE$9))*conditions!$U$76,0))</f>
        <v>0</v>
      </c>
      <c r="HF116" s="37">
        <f>IF(HF$9="",0,IF(HF$9-SUMIFS(conditions!$77:$77,conditions!$8:$8,"&lt;="&amp;HF$9,conditions!$9:$9,"&gt;="&amp;HF$9)&lt;$U$9,(1-conditions!$U$34)*SUMIFS(17:17,$9:$9,EOMONTH($U$9,11)+1-$U$9+HF$9-SUMIFS(conditions!$77:$77,conditions!$8:$8,"&lt;="&amp;HF$9,conditions!$9:$9,"&gt;="&amp;HF$9))*conditions!$U$76,0))</f>
        <v>0</v>
      </c>
      <c r="HG116" s="37">
        <f>IF(HG$9="",0,IF(HG$9-SUMIFS(conditions!$77:$77,conditions!$8:$8,"&lt;="&amp;HG$9,conditions!$9:$9,"&gt;="&amp;HG$9)&lt;$U$9,(1-conditions!$U$34)*SUMIFS(17:17,$9:$9,EOMONTH($U$9,11)+1-$U$9+HG$9-SUMIFS(conditions!$77:$77,conditions!$8:$8,"&lt;="&amp;HG$9,conditions!$9:$9,"&gt;="&amp;HG$9))*conditions!$U$76,0))</f>
        <v>0</v>
      </c>
      <c r="HH116" s="37">
        <f>IF(HH$9="",0,IF(HH$9-SUMIFS(conditions!$77:$77,conditions!$8:$8,"&lt;="&amp;HH$9,conditions!$9:$9,"&gt;="&amp;HH$9)&lt;$U$9,(1-conditions!$U$34)*SUMIFS(17:17,$9:$9,EOMONTH($U$9,11)+1-$U$9+HH$9-SUMIFS(conditions!$77:$77,conditions!$8:$8,"&lt;="&amp;HH$9,conditions!$9:$9,"&gt;="&amp;HH$9))*conditions!$U$76,0))</f>
        <v>0</v>
      </c>
      <c r="HI116" s="37">
        <f>IF(HI$9="",0,IF(HI$9-SUMIFS(conditions!$77:$77,conditions!$8:$8,"&lt;="&amp;HI$9,conditions!$9:$9,"&gt;="&amp;HI$9)&lt;$U$9,(1-conditions!$U$34)*SUMIFS(17:17,$9:$9,EOMONTH($U$9,11)+1-$U$9+HI$9-SUMIFS(conditions!$77:$77,conditions!$8:$8,"&lt;="&amp;HI$9,conditions!$9:$9,"&gt;="&amp;HI$9))*conditions!$U$76,0))</f>
        <v>0</v>
      </c>
      <c r="HJ116" s="37">
        <f>IF(HJ$9="",0,IF(HJ$9-SUMIFS(conditions!$77:$77,conditions!$8:$8,"&lt;="&amp;HJ$9,conditions!$9:$9,"&gt;="&amp;HJ$9)&lt;$U$9,(1-conditions!$U$34)*SUMIFS(17:17,$9:$9,EOMONTH($U$9,11)+1-$U$9+HJ$9-SUMIFS(conditions!$77:$77,conditions!$8:$8,"&lt;="&amp;HJ$9,conditions!$9:$9,"&gt;="&amp;HJ$9))*conditions!$U$76,0))</f>
        <v>0</v>
      </c>
      <c r="HK116" s="37">
        <f>IF(HK$9="",0,IF(HK$9-SUMIFS(conditions!$77:$77,conditions!$8:$8,"&lt;="&amp;HK$9,conditions!$9:$9,"&gt;="&amp;HK$9)&lt;$U$9,(1-conditions!$U$34)*SUMIFS(17:17,$9:$9,EOMONTH($U$9,11)+1-$U$9+HK$9-SUMIFS(conditions!$77:$77,conditions!$8:$8,"&lt;="&amp;HK$9,conditions!$9:$9,"&gt;="&amp;HK$9))*conditions!$U$76,0))</f>
        <v>0</v>
      </c>
      <c r="HL116" s="37">
        <f>IF(HL$9="",0,IF(HL$9-SUMIFS(conditions!$77:$77,conditions!$8:$8,"&lt;="&amp;HL$9,conditions!$9:$9,"&gt;="&amp;HL$9)&lt;$U$9,(1-conditions!$U$34)*SUMIFS(17:17,$9:$9,EOMONTH($U$9,11)+1-$U$9+HL$9-SUMIFS(conditions!$77:$77,conditions!$8:$8,"&lt;="&amp;HL$9,conditions!$9:$9,"&gt;="&amp;HL$9))*conditions!$U$76,0))</f>
        <v>0</v>
      </c>
      <c r="HM116" s="37">
        <f>IF(HM$9="",0,IF(HM$9-SUMIFS(conditions!$77:$77,conditions!$8:$8,"&lt;="&amp;HM$9,conditions!$9:$9,"&gt;="&amp;HM$9)&lt;$U$9,(1-conditions!$U$34)*SUMIFS(17:17,$9:$9,EOMONTH($U$9,11)+1-$U$9+HM$9-SUMIFS(conditions!$77:$77,conditions!$8:$8,"&lt;="&amp;HM$9,conditions!$9:$9,"&gt;="&amp;HM$9))*conditions!$U$76,0))</f>
        <v>0</v>
      </c>
      <c r="HN116" s="37">
        <f>IF(HN$9="",0,IF(HN$9-SUMIFS(conditions!$77:$77,conditions!$8:$8,"&lt;="&amp;HN$9,conditions!$9:$9,"&gt;="&amp;HN$9)&lt;$U$9,(1-conditions!$U$34)*SUMIFS(17:17,$9:$9,EOMONTH($U$9,11)+1-$U$9+HN$9-SUMIFS(conditions!$77:$77,conditions!$8:$8,"&lt;="&amp;HN$9,conditions!$9:$9,"&gt;="&amp;HN$9))*conditions!$U$76,0))</f>
        <v>0</v>
      </c>
      <c r="HO116" s="37">
        <f>IF(HO$9="",0,IF(HO$9-SUMIFS(conditions!$77:$77,conditions!$8:$8,"&lt;="&amp;HO$9,conditions!$9:$9,"&gt;="&amp;HO$9)&lt;$U$9,(1-conditions!$U$34)*SUMIFS(17:17,$9:$9,EOMONTH($U$9,11)+1-$U$9+HO$9-SUMIFS(conditions!$77:$77,conditions!$8:$8,"&lt;="&amp;HO$9,conditions!$9:$9,"&gt;="&amp;HO$9))*conditions!$U$76,0))</f>
        <v>0</v>
      </c>
      <c r="HP116" s="37">
        <f>IF(HP$9="",0,IF(HP$9-SUMIFS(conditions!$77:$77,conditions!$8:$8,"&lt;="&amp;HP$9,conditions!$9:$9,"&gt;="&amp;HP$9)&lt;$U$9,(1-conditions!$U$34)*SUMIFS(17:17,$9:$9,EOMONTH($U$9,11)+1-$U$9+HP$9-SUMIFS(conditions!$77:$77,conditions!$8:$8,"&lt;="&amp;HP$9,conditions!$9:$9,"&gt;="&amp;HP$9))*conditions!$U$76,0))</f>
        <v>0</v>
      </c>
      <c r="HQ116" s="37">
        <f>IF(HQ$9="",0,IF(HQ$9-SUMIFS(conditions!$77:$77,conditions!$8:$8,"&lt;="&amp;HQ$9,conditions!$9:$9,"&gt;="&amp;HQ$9)&lt;$U$9,(1-conditions!$U$34)*SUMIFS(17:17,$9:$9,EOMONTH($U$9,11)+1-$U$9+HQ$9-SUMIFS(conditions!$77:$77,conditions!$8:$8,"&lt;="&amp;HQ$9,conditions!$9:$9,"&gt;="&amp;HQ$9))*conditions!$U$76,0))</f>
        <v>0</v>
      </c>
      <c r="HR116" s="37">
        <f>IF(HR$9="",0,IF(HR$9-SUMIFS(conditions!$77:$77,conditions!$8:$8,"&lt;="&amp;HR$9,conditions!$9:$9,"&gt;="&amp;HR$9)&lt;$U$9,(1-conditions!$U$34)*SUMIFS(17:17,$9:$9,EOMONTH($U$9,11)+1-$U$9+HR$9-SUMIFS(conditions!$77:$77,conditions!$8:$8,"&lt;="&amp;HR$9,conditions!$9:$9,"&gt;="&amp;HR$9))*conditions!$U$76,0))</f>
        <v>0</v>
      </c>
      <c r="HS116" s="37">
        <f>IF(HS$9="",0,IF(HS$9-SUMIFS(conditions!$77:$77,conditions!$8:$8,"&lt;="&amp;HS$9,conditions!$9:$9,"&gt;="&amp;HS$9)&lt;$U$9,(1-conditions!$U$34)*SUMIFS(17:17,$9:$9,EOMONTH($U$9,11)+1-$U$9+HS$9-SUMIFS(conditions!$77:$77,conditions!$8:$8,"&lt;="&amp;HS$9,conditions!$9:$9,"&gt;="&amp;HS$9))*conditions!$U$76,0))</f>
        <v>0</v>
      </c>
      <c r="HT116" s="37">
        <f>IF(HT$9="",0,IF(HT$9-SUMIFS(conditions!$77:$77,conditions!$8:$8,"&lt;="&amp;HT$9,conditions!$9:$9,"&gt;="&amp;HT$9)&lt;$U$9,(1-conditions!$U$34)*SUMIFS(17:17,$9:$9,EOMONTH($U$9,11)+1-$U$9+HT$9-SUMIFS(conditions!$77:$77,conditions!$8:$8,"&lt;="&amp;HT$9,conditions!$9:$9,"&gt;="&amp;HT$9))*conditions!$U$76,0))</f>
        <v>0</v>
      </c>
      <c r="HU116" s="37">
        <f>IF(HU$9="",0,IF(HU$9-SUMIFS(conditions!$77:$77,conditions!$8:$8,"&lt;="&amp;HU$9,conditions!$9:$9,"&gt;="&amp;HU$9)&lt;$U$9,(1-conditions!$U$34)*SUMIFS(17:17,$9:$9,EOMONTH($U$9,11)+1-$U$9+HU$9-SUMIFS(conditions!$77:$77,conditions!$8:$8,"&lt;="&amp;HU$9,conditions!$9:$9,"&gt;="&amp;HU$9))*conditions!$U$76,0))</f>
        <v>0</v>
      </c>
      <c r="HV116" s="37">
        <f>IF(HV$9="",0,IF(HV$9-SUMIFS(conditions!$77:$77,conditions!$8:$8,"&lt;="&amp;HV$9,conditions!$9:$9,"&gt;="&amp;HV$9)&lt;$U$9,(1-conditions!$U$34)*SUMIFS(17:17,$9:$9,EOMONTH($U$9,11)+1-$U$9+HV$9-SUMIFS(conditions!$77:$77,conditions!$8:$8,"&lt;="&amp;HV$9,conditions!$9:$9,"&gt;="&amp;HV$9))*conditions!$U$76,0))</f>
        <v>0</v>
      </c>
      <c r="HW116" s="37">
        <f>IF(HW$9="",0,IF(HW$9-SUMIFS(conditions!$77:$77,conditions!$8:$8,"&lt;="&amp;HW$9,conditions!$9:$9,"&gt;="&amp;HW$9)&lt;$U$9,(1-conditions!$U$34)*SUMIFS(17:17,$9:$9,EOMONTH($U$9,11)+1-$U$9+HW$9-SUMIFS(conditions!$77:$77,conditions!$8:$8,"&lt;="&amp;HW$9,conditions!$9:$9,"&gt;="&amp;HW$9))*conditions!$U$76,0))</f>
        <v>0</v>
      </c>
      <c r="HX116" s="37">
        <f>IF(HX$9="",0,IF(HX$9-SUMIFS(conditions!$77:$77,conditions!$8:$8,"&lt;="&amp;HX$9,conditions!$9:$9,"&gt;="&amp;HX$9)&lt;$U$9,(1-conditions!$U$34)*SUMIFS(17:17,$9:$9,EOMONTH($U$9,11)+1-$U$9+HX$9-SUMIFS(conditions!$77:$77,conditions!$8:$8,"&lt;="&amp;HX$9,conditions!$9:$9,"&gt;="&amp;HX$9))*conditions!$U$76,0))</f>
        <v>0</v>
      </c>
      <c r="HY116" s="37">
        <f>IF(HY$9="",0,IF(HY$9-SUMIFS(conditions!$77:$77,conditions!$8:$8,"&lt;="&amp;HY$9,conditions!$9:$9,"&gt;="&amp;HY$9)&lt;$U$9,(1-conditions!$U$34)*SUMIFS(17:17,$9:$9,EOMONTH($U$9,11)+1-$U$9+HY$9-SUMIFS(conditions!$77:$77,conditions!$8:$8,"&lt;="&amp;HY$9,conditions!$9:$9,"&gt;="&amp;HY$9))*conditions!$U$76,0))</f>
        <v>0</v>
      </c>
      <c r="HZ116" s="37">
        <f>IF(HZ$9="",0,IF(HZ$9-SUMIFS(conditions!$77:$77,conditions!$8:$8,"&lt;="&amp;HZ$9,conditions!$9:$9,"&gt;="&amp;HZ$9)&lt;$U$9,(1-conditions!$U$34)*SUMIFS(17:17,$9:$9,EOMONTH($U$9,11)+1-$U$9+HZ$9-SUMIFS(conditions!$77:$77,conditions!$8:$8,"&lt;="&amp;HZ$9,conditions!$9:$9,"&gt;="&amp;HZ$9))*conditions!$U$76,0))</f>
        <v>0</v>
      </c>
      <c r="IA116" s="37">
        <f>IF(IA$9="",0,IF(IA$9-SUMIFS(conditions!$77:$77,conditions!$8:$8,"&lt;="&amp;IA$9,conditions!$9:$9,"&gt;="&amp;IA$9)&lt;$U$9,(1-conditions!$U$34)*SUMIFS(17:17,$9:$9,EOMONTH($U$9,11)+1-$U$9+IA$9-SUMIFS(conditions!$77:$77,conditions!$8:$8,"&lt;="&amp;IA$9,conditions!$9:$9,"&gt;="&amp;IA$9))*conditions!$U$76,0))</f>
        <v>0</v>
      </c>
      <c r="IB116" s="37">
        <f>IF(IB$9="",0,IF(IB$9-SUMIFS(conditions!$77:$77,conditions!$8:$8,"&lt;="&amp;IB$9,conditions!$9:$9,"&gt;="&amp;IB$9)&lt;$U$9,(1-conditions!$U$34)*SUMIFS(17:17,$9:$9,EOMONTH($U$9,11)+1-$U$9+IB$9-SUMIFS(conditions!$77:$77,conditions!$8:$8,"&lt;="&amp;IB$9,conditions!$9:$9,"&gt;="&amp;IB$9))*conditions!$U$76,0))</f>
        <v>0</v>
      </c>
      <c r="IC116" s="37">
        <f>IF(IC$9="",0,IF(IC$9-SUMIFS(conditions!$77:$77,conditions!$8:$8,"&lt;="&amp;IC$9,conditions!$9:$9,"&gt;="&amp;IC$9)&lt;$U$9,(1-conditions!$U$34)*SUMIFS(17:17,$9:$9,EOMONTH($U$9,11)+1-$U$9+IC$9-SUMIFS(conditions!$77:$77,conditions!$8:$8,"&lt;="&amp;IC$9,conditions!$9:$9,"&gt;="&amp;IC$9))*conditions!$U$76,0))</f>
        <v>0</v>
      </c>
      <c r="ID116" s="37">
        <f>IF(ID$9="",0,IF(ID$9-SUMIFS(conditions!$77:$77,conditions!$8:$8,"&lt;="&amp;ID$9,conditions!$9:$9,"&gt;="&amp;ID$9)&lt;$U$9,(1-conditions!$U$34)*SUMIFS(17:17,$9:$9,EOMONTH($U$9,11)+1-$U$9+ID$9-SUMIFS(conditions!$77:$77,conditions!$8:$8,"&lt;="&amp;ID$9,conditions!$9:$9,"&gt;="&amp;ID$9))*conditions!$U$76,0))</f>
        <v>0</v>
      </c>
      <c r="IE116" s="37">
        <f>IF(IE$9="",0,IF(IE$9-SUMIFS(conditions!$77:$77,conditions!$8:$8,"&lt;="&amp;IE$9,conditions!$9:$9,"&gt;="&amp;IE$9)&lt;$U$9,(1-conditions!$U$34)*SUMIFS(17:17,$9:$9,EOMONTH($U$9,11)+1-$U$9+IE$9-SUMIFS(conditions!$77:$77,conditions!$8:$8,"&lt;="&amp;IE$9,conditions!$9:$9,"&gt;="&amp;IE$9))*conditions!$U$76,0))</f>
        <v>0</v>
      </c>
      <c r="IF116" s="37">
        <f>IF(IF$9="",0,IF(IF$9-SUMIFS(conditions!$77:$77,conditions!$8:$8,"&lt;="&amp;IF$9,conditions!$9:$9,"&gt;="&amp;IF$9)&lt;$U$9,(1-conditions!$U$34)*SUMIFS(17:17,$9:$9,EOMONTH($U$9,11)+1-$U$9+IF$9-SUMIFS(conditions!$77:$77,conditions!$8:$8,"&lt;="&amp;IF$9,conditions!$9:$9,"&gt;="&amp;IF$9))*conditions!$U$76,0))</f>
        <v>0</v>
      </c>
      <c r="IG116" s="37">
        <f>IF(IG$9="",0,IF(IG$9-SUMIFS(conditions!$77:$77,conditions!$8:$8,"&lt;="&amp;IG$9,conditions!$9:$9,"&gt;="&amp;IG$9)&lt;$U$9,(1-conditions!$U$34)*SUMIFS(17:17,$9:$9,EOMONTH($U$9,11)+1-$U$9+IG$9-SUMIFS(conditions!$77:$77,conditions!$8:$8,"&lt;="&amp;IG$9,conditions!$9:$9,"&gt;="&amp;IG$9))*conditions!$U$76,0))</f>
        <v>0</v>
      </c>
      <c r="IH116" s="37">
        <f>IF(IH$9="",0,IF(IH$9-SUMIFS(conditions!$77:$77,conditions!$8:$8,"&lt;="&amp;IH$9,conditions!$9:$9,"&gt;="&amp;IH$9)&lt;$U$9,(1-conditions!$U$34)*SUMIFS(17:17,$9:$9,EOMONTH($U$9,11)+1-$U$9+IH$9-SUMIFS(conditions!$77:$77,conditions!$8:$8,"&lt;="&amp;IH$9,conditions!$9:$9,"&gt;="&amp;IH$9))*conditions!$U$76,0))</f>
        <v>0</v>
      </c>
      <c r="II116" s="37">
        <f>IF(II$9="",0,IF(II$9-SUMIFS(conditions!$77:$77,conditions!$8:$8,"&lt;="&amp;II$9,conditions!$9:$9,"&gt;="&amp;II$9)&lt;$U$9,(1-conditions!$U$34)*SUMIFS(17:17,$9:$9,EOMONTH($U$9,11)+1-$U$9+II$9-SUMIFS(conditions!$77:$77,conditions!$8:$8,"&lt;="&amp;II$9,conditions!$9:$9,"&gt;="&amp;II$9))*conditions!$U$76,0))</f>
        <v>0</v>
      </c>
      <c r="IJ116" s="37">
        <f>IF(IJ$9="",0,IF(IJ$9-SUMIFS(conditions!$77:$77,conditions!$8:$8,"&lt;="&amp;IJ$9,conditions!$9:$9,"&gt;="&amp;IJ$9)&lt;$U$9,(1-conditions!$U$34)*SUMIFS(17:17,$9:$9,EOMONTH($U$9,11)+1-$U$9+IJ$9-SUMIFS(conditions!$77:$77,conditions!$8:$8,"&lt;="&amp;IJ$9,conditions!$9:$9,"&gt;="&amp;IJ$9))*conditions!$U$76,0))</f>
        <v>0</v>
      </c>
      <c r="IK116" s="37">
        <f>IF(IK$9="",0,IF(IK$9-SUMIFS(conditions!$77:$77,conditions!$8:$8,"&lt;="&amp;IK$9,conditions!$9:$9,"&gt;="&amp;IK$9)&lt;$U$9,(1-conditions!$U$34)*SUMIFS(17:17,$9:$9,EOMONTH($U$9,11)+1-$U$9+IK$9-SUMIFS(conditions!$77:$77,conditions!$8:$8,"&lt;="&amp;IK$9,conditions!$9:$9,"&gt;="&amp;IK$9))*conditions!$U$76,0))</f>
        <v>0</v>
      </c>
      <c r="IL116" s="37">
        <f>IF(IL$9="",0,IF(IL$9-SUMIFS(conditions!$77:$77,conditions!$8:$8,"&lt;="&amp;IL$9,conditions!$9:$9,"&gt;="&amp;IL$9)&lt;$U$9,(1-conditions!$U$34)*SUMIFS(17:17,$9:$9,EOMONTH($U$9,11)+1-$U$9+IL$9-SUMIFS(conditions!$77:$77,conditions!$8:$8,"&lt;="&amp;IL$9,conditions!$9:$9,"&gt;="&amp;IL$9))*conditions!$U$76,0))</f>
        <v>0</v>
      </c>
      <c r="IM116" s="37">
        <f>IF(IM$9="",0,IF(IM$9-SUMIFS(conditions!$77:$77,conditions!$8:$8,"&lt;="&amp;IM$9,conditions!$9:$9,"&gt;="&amp;IM$9)&lt;$U$9,(1-conditions!$U$34)*SUMIFS(17:17,$9:$9,EOMONTH($U$9,11)+1-$U$9+IM$9-SUMIFS(conditions!$77:$77,conditions!$8:$8,"&lt;="&amp;IM$9,conditions!$9:$9,"&gt;="&amp;IM$9))*conditions!$U$76,0))</f>
        <v>0</v>
      </c>
      <c r="IN116" s="37">
        <f>IF(IN$9="",0,IF(IN$9-SUMIFS(conditions!$77:$77,conditions!$8:$8,"&lt;="&amp;IN$9,conditions!$9:$9,"&gt;="&amp;IN$9)&lt;$U$9,(1-conditions!$U$34)*SUMIFS(17:17,$9:$9,EOMONTH($U$9,11)+1-$U$9+IN$9-SUMIFS(conditions!$77:$77,conditions!$8:$8,"&lt;="&amp;IN$9,conditions!$9:$9,"&gt;="&amp;IN$9))*conditions!$U$76,0))</f>
        <v>0</v>
      </c>
      <c r="IO116" s="37">
        <f>IF(IO$9="",0,IF(IO$9-SUMIFS(conditions!$77:$77,conditions!$8:$8,"&lt;="&amp;IO$9,conditions!$9:$9,"&gt;="&amp;IO$9)&lt;$U$9,(1-conditions!$U$34)*SUMIFS(17:17,$9:$9,EOMONTH($U$9,11)+1-$U$9+IO$9-SUMIFS(conditions!$77:$77,conditions!$8:$8,"&lt;="&amp;IO$9,conditions!$9:$9,"&gt;="&amp;IO$9))*conditions!$U$76,0))</f>
        <v>0</v>
      </c>
      <c r="IP116" s="37">
        <f>IF(IP$9="",0,IF(IP$9-SUMIFS(conditions!$77:$77,conditions!$8:$8,"&lt;="&amp;IP$9,conditions!$9:$9,"&gt;="&amp;IP$9)&lt;$U$9,(1-conditions!$U$34)*SUMIFS(17:17,$9:$9,EOMONTH($U$9,11)+1-$U$9+IP$9-SUMIFS(conditions!$77:$77,conditions!$8:$8,"&lt;="&amp;IP$9,conditions!$9:$9,"&gt;="&amp;IP$9))*conditions!$U$76,0))</f>
        <v>0</v>
      </c>
      <c r="IQ116" s="37">
        <f>IF(IQ$9="",0,IF(IQ$9-SUMIFS(conditions!$77:$77,conditions!$8:$8,"&lt;="&amp;IQ$9,conditions!$9:$9,"&gt;="&amp;IQ$9)&lt;$U$9,(1-conditions!$U$34)*SUMIFS(17:17,$9:$9,EOMONTH($U$9,11)+1-$U$9+IQ$9-SUMIFS(conditions!$77:$77,conditions!$8:$8,"&lt;="&amp;IQ$9,conditions!$9:$9,"&gt;="&amp;IQ$9))*conditions!$U$76,0))</f>
        <v>0</v>
      </c>
      <c r="IR116" s="37">
        <f>IF(IR$9="",0,IF(IR$9-SUMIFS(conditions!$77:$77,conditions!$8:$8,"&lt;="&amp;IR$9,conditions!$9:$9,"&gt;="&amp;IR$9)&lt;$U$9,(1-conditions!$U$34)*SUMIFS(17:17,$9:$9,EOMONTH($U$9,11)+1-$U$9+IR$9-SUMIFS(conditions!$77:$77,conditions!$8:$8,"&lt;="&amp;IR$9,conditions!$9:$9,"&gt;="&amp;IR$9))*conditions!$U$76,0))</f>
        <v>0</v>
      </c>
      <c r="IS116" s="37">
        <f>IF(IS$9="",0,IF(IS$9-SUMIFS(conditions!$77:$77,conditions!$8:$8,"&lt;="&amp;IS$9,conditions!$9:$9,"&gt;="&amp;IS$9)&lt;$U$9,(1-conditions!$U$34)*SUMIFS(17:17,$9:$9,EOMONTH($U$9,11)+1-$U$9+IS$9-SUMIFS(conditions!$77:$77,conditions!$8:$8,"&lt;="&amp;IS$9,conditions!$9:$9,"&gt;="&amp;IS$9))*conditions!$U$76,0))</f>
        <v>0</v>
      </c>
      <c r="IT116" s="37">
        <f>IF(IT$9="",0,IF(IT$9-SUMIFS(conditions!$77:$77,conditions!$8:$8,"&lt;="&amp;IT$9,conditions!$9:$9,"&gt;="&amp;IT$9)&lt;$U$9,(1-conditions!$U$34)*SUMIFS(17:17,$9:$9,EOMONTH($U$9,11)+1-$U$9+IT$9-SUMIFS(conditions!$77:$77,conditions!$8:$8,"&lt;="&amp;IT$9,conditions!$9:$9,"&gt;="&amp;IT$9))*conditions!$U$76,0))</f>
        <v>0</v>
      </c>
      <c r="IU116" s="37">
        <f>IF(IU$9="",0,IF(IU$9-SUMIFS(conditions!$77:$77,conditions!$8:$8,"&lt;="&amp;IU$9,conditions!$9:$9,"&gt;="&amp;IU$9)&lt;$U$9,(1-conditions!$U$34)*SUMIFS(17:17,$9:$9,EOMONTH($U$9,11)+1-$U$9+IU$9-SUMIFS(conditions!$77:$77,conditions!$8:$8,"&lt;="&amp;IU$9,conditions!$9:$9,"&gt;="&amp;IU$9))*conditions!$U$76,0))</f>
        <v>0</v>
      </c>
      <c r="IV116" s="37">
        <f>IF(IV$9="",0,IF(IV$9-SUMIFS(conditions!$77:$77,conditions!$8:$8,"&lt;="&amp;IV$9,conditions!$9:$9,"&gt;="&amp;IV$9)&lt;$U$9,(1-conditions!$U$34)*SUMIFS(17:17,$9:$9,EOMONTH($U$9,11)+1-$U$9+IV$9-SUMIFS(conditions!$77:$77,conditions!$8:$8,"&lt;="&amp;IV$9,conditions!$9:$9,"&gt;="&amp;IV$9))*conditions!$U$76,0))</f>
        <v>0</v>
      </c>
      <c r="IW116" s="37">
        <f>IF(IW$9="",0,IF(IW$9-SUMIFS(conditions!$77:$77,conditions!$8:$8,"&lt;="&amp;IW$9,conditions!$9:$9,"&gt;="&amp;IW$9)&lt;$U$9,(1-conditions!$U$34)*SUMIFS(17:17,$9:$9,EOMONTH($U$9,11)+1-$U$9+IW$9-SUMIFS(conditions!$77:$77,conditions!$8:$8,"&lt;="&amp;IW$9,conditions!$9:$9,"&gt;="&amp;IW$9))*conditions!$U$76,0))</f>
        <v>0</v>
      </c>
      <c r="IX116" s="37">
        <f>IF(IX$9="",0,IF(IX$9-SUMIFS(conditions!$77:$77,conditions!$8:$8,"&lt;="&amp;IX$9,conditions!$9:$9,"&gt;="&amp;IX$9)&lt;$U$9,(1-conditions!$U$34)*SUMIFS(17:17,$9:$9,EOMONTH($U$9,11)+1-$U$9+IX$9-SUMIFS(conditions!$77:$77,conditions!$8:$8,"&lt;="&amp;IX$9,conditions!$9:$9,"&gt;="&amp;IX$9))*conditions!$U$76,0))</f>
        <v>0</v>
      </c>
      <c r="IY116" s="37">
        <f>IF(IY$9="",0,IF(IY$9-SUMIFS(conditions!$77:$77,conditions!$8:$8,"&lt;="&amp;IY$9,conditions!$9:$9,"&gt;="&amp;IY$9)&lt;$U$9,(1-conditions!$U$34)*SUMIFS(17:17,$9:$9,EOMONTH($U$9,11)+1-$U$9+IY$9-SUMIFS(conditions!$77:$77,conditions!$8:$8,"&lt;="&amp;IY$9,conditions!$9:$9,"&gt;="&amp;IY$9))*conditions!$U$76,0))</f>
        <v>0</v>
      </c>
      <c r="IZ116" s="37">
        <f>IF(IZ$9="",0,IF(IZ$9-SUMIFS(conditions!$77:$77,conditions!$8:$8,"&lt;="&amp;IZ$9,conditions!$9:$9,"&gt;="&amp;IZ$9)&lt;$U$9,(1-conditions!$U$34)*SUMIFS(17:17,$9:$9,EOMONTH($U$9,11)+1-$U$9+IZ$9-SUMIFS(conditions!$77:$77,conditions!$8:$8,"&lt;="&amp;IZ$9,conditions!$9:$9,"&gt;="&amp;IZ$9))*conditions!$U$76,0))</f>
        <v>0</v>
      </c>
      <c r="JA116" s="37">
        <f>IF(JA$9="",0,IF(JA$9-SUMIFS(conditions!$77:$77,conditions!$8:$8,"&lt;="&amp;JA$9,conditions!$9:$9,"&gt;="&amp;JA$9)&lt;$U$9,(1-conditions!$U$34)*SUMIFS(17:17,$9:$9,EOMONTH($U$9,11)+1-$U$9+JA$9-SUMIFS(conditions!$77:$77,conditions!$8:$8,"&lt;="&amp;JA$9,conditions!$9:$9,"&gt;="&amp;JA$9))*conditions!$U$76,0))</f>
        <v>0</v>
      </c>
      <c r="JB116" s="37">
        <f>IF(JB$9="",0,IF(JB$9-SUMIFS(conditions!$77:$77,conditions!$8:$8,"&lt;="&amp;JB$9,conditions!$9:$9,"&gt;="&amp;JB$9)&lt;$U$9,(1-conditions!$U$34)*SUMIFS(17:17,$9:$9,EOMONTH($U$9,11)+1-$U$9+JB$9-SUMIFS(conditions!$77:$77,conditions!$8:$8,"&lt;="&amp;JB$9,conditions!$9:$9,"&gt;="&amp;JB$9))*conditions!$U$76,0))</f>
        <v>0</v>
      </c>
      <c r="JC116" s="37">
        <f>IF(JC$9="",0,IF(JC$9-SUMIFS(conditions!$77:$77,conditions!$8:$8,"&lt;="&amp;JC$9,conditions!$9:$9,"&gt;="&amp;JC$9)&lt;$U$9,(1-conditions!$U$34)*SUMIFS(17:17,$9:$9,EOMONTH($U$9,11)+1-$U$9+JC$9-SUMIFS(conditions!$77:$77,conditions!$8:$8,"&lt;="&amp;JC$9,conditions!$9:$9,"&gt;="&amp;JC$9))*conditions!$U$76,0))</f>
        <v>0</v>
      </c>
      <c r="JD116" s="37">
        <f>IF(JD$9="",0,IF(JD$9-SUMIFS(conditions!$77:$77,conditions!$8:$8,"&lt;="&amp;JD$9,conditions!$9:$9,"&gt;="&amp;JD$9)&lt;$U$9,(1-conditions!$U$34)*SUMIFS(17:17,$9:$9,EOMONTH($U$9,11)+1-$U$9+JD$9-SUMIFS(conditions!$77:$77,conditions!$8:$8,"&lt;="&amp;JD$9,conditions!$9:$9,"&gt;="&amp;JD$9))*conditions!$U$76,0))</f>
        <v>0</v>
      </c>
      <c r="JE116" s="37">
        <f>IF(JE$9="",0,IF(JE$9-SUMIFS(conditions!$77:$77,conditions!$8:$8,"&lt;="&amp;JE$9,conditions!$9:$9,"&gt;="&amp;JE$9)&lt;$U$9,(1-conditions!$U$34)*SUMIFS(17:17,$9:$9,EOMONTH($U$9,11)+1-$U$9+JE$9-SUMIFS(conditions!$77:$77,conditions!$8:$8,"&lt;="&amp;JE$9,conditions!$9:$9,"&gt;="&amp;JE$9))*conditions!$U$76,0))</f>
        <v>0</v>
      </c>
      <c r="JF116" s="37">
        <f>IF(JF$9="",0,IF(JF$9-SUMIFS(conditions!$77:$77,conditions!$8:$8,"&lt;="&amp;JF$9,conditions!$9:$9,"&gt;="&amp;JF$9)&lt;$U$9,(1-conditions!$U$34)*SUMIFS(17:17,$9:$9,EOMONTH($U$9,11)+1-$U$9+JF$9-SUMIFS(conditions!$77:$77,conditions!$8:$8,"&lt;="&amp;JF$9,conditions!$9:$9,"&gt;="&amp;JF$9))*conditions!$U$76,0))</f>
        <v>0</v>
      </c>
      <c r="JG116" s="37">
        <f>IF(JG$9="",0,IF(JG$9-SUMIFS(conditions!$77:$77,conditions!$8:$8,"&lt;="&amp;JG$9,conditions!$9:$9,"&gt;="&amp;JG$9)&lt;$U$9,(1-conditions!$U$34)*SUMIFS(17:17,$9:$9,EOMONTH($U$9,11)+1-$U$9+JG$9-SUMIFS(conditions!$77:$77,conditions!$8:$8,"&lt;="&amp;JG$9,conditions!$9:$9,"&gt;="&amp;JG$9))*conditions!$U$76,0))</f>
        <v>0</v>
      </c>
      <c r="JH116" s="37">
        <f>IF(JH$9="",0,IF(JH$9-SUMIFS(conditions!$77:$77,conditions!$8:$8,"&lt;="&amp;JH$9,conditions!$9:$9,"&gt;="&amp;JH$9)&lt;$U$9,(1-conditions!$U$34)*SUMIFS(17:17,$9:$9,EOMONTH($U$9,11)+1-$U$9+JH$9-SUMIFS(conditions!$77:$77,conditions!$8:$8,"&lt;="&amp;JH$9,conditions!$9:$9,"&gt;="&amp;JH$9))*conditions!$U$76,0))</f>
        <v>0</v>
      </c>
      <c r="JI116" s="37">
        <f>IF(JI$9="",0,IF(JI$9-SUMIFS(conditions!$77:$77,conditions!$8:$8,"&lt;="&amp;JI$9,conditions!$9:$9,"&gt;="&amp;JI$9)&lt;$U$9,(1-conditions!$U$34)*SUMIFS(17:17,$9:$9,EOMONTH($U$9,11)+1-$U$9+JI$9-SUMIFS(conditions!$77:$77,conditions!$8:$8,"&lt;="&amp;JI$9,conditions!$9:$9,"&gt;="&amp;JI$9))*conditions!$U$76,0))</f>
        <v>0</v>
      </c>
      <c r="JJ116" s="37">
        <f>IF(JJ$9="",0,IF(JJ$9-SUMIFS(conditions!$77:$77,conditions!$8:$8,"&lt;="&amp;JJ$9,conditions!$9:$9,"&gt;="&amp;JJ$9)&lt;$U$9,(1-conditions!$U$34)*SUMIFS(17:17,$9:$9,EOMONTH($U$9,11)+1-$U$9+JJ$9-SUMIFS(conditions!$77:$77,conditions!$8:$8,"&lt;="&amp;JJ$9,conditions!$9:$9,"&gt;="&amp;JJ$9))*conditions!$U$76,0))</f>
        <v>0</v>
      </c>
      <c r="JK116" s="37">
        <f>IF(JK$9="",0,IF(JK$9-SUMIFS(conditions!$77:$77,conditions!$8:$8,"&lt;="&amp;JK$9,conditions!$9:$9,"&gt;="&amp;JK$9)&lt;$U$9,(1-conditions!$U$34)*SUMIFS(17:17,$9:$9,EOMONTH($U$9,11)+1-$U$9+JK$9-SUMIFS(conditions!$77:$77,conditions!$8:$8,"&lt;="&amp;JK$9,conditions!$9:$9,"&gt;="&amp;JK$9))*conditions!$U$76,0))</f>
        <v>0</v>
      </c>
      <c r="JL116" s="37">
        <f>IF(JL$9="",0,IF(JL$9-SUMIFS(conditions!$77:$77,conditions!$8:$8,"&lt;="&amp;JL$9,conditions!$9:$9,"&gt;="&amp;JL$9)&lt;$U$9,(1-conditions!$U$34)*SUMIFS(17:17,$9:$9,EOMONTH($U$9,11)+1-$U$9+JL$9-SUMIFS(conditions!$77:$77,conditions!$8:$8,"&lt;="&amp;JL$9,conditions!$9:$9,"&gt;="&amp;JL$9))*conditions!$U$76,0))</f>
        <v>0</v>
      </c>
      <c r="JM116" s="37">
        <f>IF(JM$9="",0,IF(JM$9-SUMIFS(conditions!$77:$77,conditions!$8:$8,"&lt;="&amp;JM$9,conditions!$9:$9,"&gt;="&amp;JM$9)&lt;$U$9,(1-conditions!$U$34)*SUMIFS(17:17,$9:$9,EOMONTH($U$9,11)+1-$U$9+JM$9-SUMIFS(conditions!$77:$77,conditions!$8:$8,"&lt;="&amp;JM$9,conditions!$9:$9,"&gt;="&amp;JM$9))*conditions!$U$76,0))</f>
        <v>0</v>
      </c>
      <c r="JN116" s="37">
        <f>IF(JN$9="",0,IF(JN$9-SUMIFS(conditions!$77:$77,conditions!$8:$8,"&lt;="&amp;JN$9,conditions!$9:$9,"&gt;="&amp;JN$9)&lt;$U$9,(1-conditions!$U$34)*SUMIFS(17:17,$9:$9,EOMONTH($U$9,11)+1-$U$9+JN$9-SUMIFS(conditions!$77:$77,conditions!$8:$8,"&lt;="&amp;JN$9,conditions!$9:$9,"&gt;="&amp;JN$9))*conditions!$U$76,0))</f>
        <v>0</v>
      </c>
      <c r="JO116" s="37">
        <f>IF(JO$9="",0,IF(JO$9-SUMIFS(conditions!$77:$77,conditions!$8:$8,"&lt;="&amp;JO$9,conditions!$9:$9,"&gt;="&amp;JO$9)&lt;$U$9,(1-conditions!$U$34)*SUMIFS(17:17,$9:$9,EOMONTH($U$9,11)+1-$U$9+JO$9-SUMIFS(conditions!$77:$77,conditions!$8:$8,"&lt;="&amp;JO$9,conditions!$9:$9,"&gt;="&amp;JO$9))*conditions!$U$76,0))</f>
        <v>0</v>
      </c>
      <c r="JP116" s="37">
        <f>IF(JP$9="",0,IF(JP$9-SUMIFS(conditions!$77:$77,conditions!$8:$8,"&lt;="&amp;JP$9,conditions!$9:$9,"&gt;="&amp;JP$9)&lt;$U$9,(1-conditions!$U$34)*SUMIFS(17:17,$9:$9,EOMONTH($U$9,11)+1-$U$9+JP$9-SUMIFS(conditions!$77:$77,conditions!$8:$8,"&lt;="&amp;JP$9,conditions!$9:$9,"&gt;="&amp;JP$9))*conditions!$U$76,0))</f>
        <v>0</v>
      </c>
      <c r="JQ116" s="37">
        <f>IF(JQ$9="",0,IF(JQ$9-SUMIFS(conditions!$77:$77,conditions!$8:$8,"&lt;="&amp;JQ$9,conditions!$9:$9,"&gt;="&amp;JQ$9)&lt;$U$9,(1-conditions!$U$34)*SUMIFS(17:17,$9:$9,EOMONTH($U$9,11)+1-$U$9+JQ$9-SUMIFS(conditions!$77:$77,conditions!$8:$8,"&lt;="&amp;JQ$9,conditions!$9:$9,"&gt;="&amp;JQ$9))*conditions!$U$76,0))</f>
        <v>0</v>
      </c>
      <c r="JR116" s="37">
        <f>IF(JR$9="",0,IF(JR$9-SUMIFS(conditions!$77:$77,conditions!$8:$8,"&lt;="&amp;JR$9,conditions!$9:$9,"&gt;="&amp;JR$9)&lt;$U$9,(1-conditions!$U$34)*SUMIFS(17:17,$9:$9,EOMONTH($U$9,11)+1-$U$9+JR$9-SUMIFS(conditions!$77:$77,conditions!$8:$8,"&lt;="&amp;JR$9,conditions!$9:$9,"&gt;="&amp;JR$9))*conditions!$U$76,0))</f>
        <v>0</v>
      </c>
      <c r="JS116" s="37">
        <f>IF(JS$9="",0,IF(JS$9-SUMIFS(conditions!$77:$77,conditions!$8:$8,"&lt;="&amp;JS$9,conditions!$9:$9,"&gt;="&amp;JS$9)&lt;$U$9,(1-conditions!$U$34)*SUMIFS(17:17,$9:$9,EOMONTH($U$9,11)+1-$U$9+JS$9-SUMIFS(conditions!$77:$77,conditions!$8:$8,"&lt;="&amp;JS$9,conditions!$9:$9,"&gt;="&amp;JS$9))*conditions!$U$76,0))</f>
        <v>0</v>
      </c>
      <c r="JT116" s="37">
        <f>IF(JT$9="",0,IF(JT$9-SUMIFS(conditions!$77:$77,conditions!$8:$8,"&lt;="&amp;JT$9,conditions!$9:$9,"&gt;="&amp;JT$9)&lt;$U$9,(1-conditions!$U$34)*SUMIFS(17:17,$9:$9,EOMONTH($U$9,11)+1-$U$9+JT$9-SUMIFS(conditions!$77:$77,conditions!$8:$8,"&lt;="&amp;JT$9,conditions!$9:$9,"&gt;="&amp;JT$9))*conditions!$U$76,0))</f>
        <v>0</v>
      </c>
      <c r="JU116" s="37">
        <f>IF(JU$9="",0,IF(JU$9-SUMIFS(conditions!$77:$77,conditions!$8:$8,"&lt;="&amp;JU$9,conditions!$9:$9,"&gt;="&amp;JU$9)&lt;$U$9,(1-conditions!$U$34)*SUMIFS(17:17,$9:$9,EOMONTH($U$9,11)+1-$U$9+JU$9-SUMIFS(conditions!$77:$77,conditions!$8:$8,"&lt;="&amp;JU$9,conditions!$9:$9,"&gt;="&amp;JU$9))*conditions!$U$76,0))</f>
        <v>0</v>
      </c>
      <c r="JV116" s="37">
        <f>IF(JV$9="",0,IF(JV$9-SUMIFS(conditions!$77:$77,conditions!$8:$8,"&lt;="&amp;JV$9,conditions!$9:$9,"&gt;="&amp;JV$9)&lt;$U$9,(1-conditions!$U$34)*SUMIFS(17:17,$9:$9,EOMONTH($U$9,11)+1-$U$9+JV$9-SUMIFS(conditions!$77:$77,conditions!$8:$8,"&lt;="&amp;JV$9,conditions!$9:$9,"&gt;="&amp;JV$9))*conditions!$U$76,0))</f>
        <v>0</v>
      </c>
      <c r="JW116" s="37">
        <f>IF(JW$9="",0,IF(JW$9-SUMIFS(conditions!$77:$77,conditions!$8:$8,"&lt;="&amp;JW$9,conditions!$9:$9,"&gt;="&amp;JW$9)&lt;$U$9,(1-conditions!$U$34)*SUMIFS(17:17,$9:$9,EOMONTH($U$9,11)+1-$U$9+JW$9-SUMIFS(conditions!$77:$77,conditions!$8:$8,"&lt;="&amp;JW$9,conditions!$9:$9,"&gt;="&amp;JW$9))*conditions!$U$76,0))</f>
        <v>0</v>
      </c>
      <c r="JX116" s="37">
        <f>IF(JX$9="",0,IF(JX$9-SUMIFS(conditions!$77:$77,conditions!$8:$8,"&lt;="&amp;JX$9,conditions!$9:$9,"&gt;="&amp;JX$9)&lt;$U$9,(1-conditions!$U$34)*SUMIFS(17:17,$9:$9,EOMONTH($U$9,11)+1-$U$9+JX$9-SUMIFS(conditions!$77:$77,conditions!$8:$8,"&lt;="&amp;JX$9,conditions!$9:$9,"&gt;="&amp;JX$9))*conditions!$U$76,0))</f>
        <v>0</v>
      </c>
      <c r="JY116" s="37">
        <f>IF(JY$9="",0,IF(JY$9-SUMIFS(conditions!$77:$77,conditions!$8:$8,"&lt;="&amp;JY$9,conditions!$9:$9,"&gt;="&amp;JY$9)&lt;$U$9,(1-conditions!$U$34)*SUMIFS(17:17,$9:$9,EOMONTH($U$9,11)+1-$U$9+JY$9-SUMIFS(conditions!$77:$77,conditions!$8:$8,"&lt;="&amp;JY$9,conditions!$9:$9,"&gt;="&amp;JY$9))*conditions!$U$76,0))</f>
        <v>0</v>
      </c>
      <c r="JZ116" s="37">
        <f>IF(JZ$9="",0,IF(JZ$9-SUMIFS(conditions!$77:$77,conditions!$8:$8,"&lt;="&amp;JZ$9,conditions!$9:$9,"&gt;="&amp;JZ$9)&lt;$U$9,(1-conditions!$U$34)*SUMIFS(17:17,$9:$9,EOMONTH($U$9,11)+1-$U$9+JZ$9-SUMIFS(conditions!$77:$77,conditions!$8:$8,"&lt;="&amp;JZ$9,conditions!$9:$9,"&gt;="&amp;JZ$9))*conditions!$U$76,0))</f>
        <v>0</v>
      </c>
      <c r="KA116" s="37">
        <f>IF(KA$9="",0,IF(KA$9-SUMIFS(conditions!$77:$77,conditions!$8:$8,"&lt;="&amp;KA$9,conditions!$9:$9,"&gt;="&amp;KA$9)&lt;$U$9,(1-conditions!$U$34)*SUMIFS(17:17,$9:$9,EOMONTH($U$9,11)+1-$U$9+KA$9-SUMIFS(conditions!$77:$77,conditions!$8:$8,"&lt;="&amp;KA$9,conditions!$9:$9,"&gt;="&amp;KA$9))*conditions!$U$76,0))</f>
        <v>0</v>
      </c>
      <c r="KB116" s="37">
        <f>IF(KB$9="",0,IF(KB$9-SUMIFS(conditions!$77:$77,conditions!$8:$8,"&lt;="&amp;KB$9,conditions!$9:$9,"&gt;="&amp;KB$9)&lt;$U$9,(1-conditions!$U$34)*SUMIFS(17:17,$9:$9,EOMONTH($U$9,11)+1-$U$9+KB$9-SUMIFS(conditions!$77:$77,conditions!$8:$8,"&lt;="&amp;KB$9,conditions!$9:$9,"&gt;="&amp;KB$9))*conditions!$U$76,0))</f>
        <v>0</v>
      </c>
      <c r="KC116" s="37">
        <f>IF(KC$9="",0,IF(KC$9-SUMIFS(conditions!$77:$77,conditions!$8:$8,"&lt;="&amp;KC$9,conditions!$9:$9,"&gt;="&amp;KC$9)&lt;$U$9,(1-conditions!$U$34)*SUMIFS(17:17,$9:$9,EOMONTH($U$9,11)+1-$U$9+KC$9-SUMIFS(conditions!$77:$77,conditions!$8:$8,"&lt;="&amp;KC$9,conditions!$9:$9,"&gt;="&amp;KC$9))*conditions!$U$76,0))</f>
        <v>0</v>
      </c>
      <c r="KD116" s="37">
        <f>IF(KD$9="",0,IF(KD$9-SUMIFS(conditions!$77:$77,conditions!$8:$8,"&lt;="&amp;KD$9,conditions!$9:$9,"&gt;="&amp;KD$9)&lt;$U$9,(1-conditions!$U$34)*SUMIFS(17:17,$9:$9,EOMONTH($U$9,11)+1-$U$9+KD$9-SUMIFS(conditions!$77:$77,conditions!$8:$8,"&lt;="&amp;KD$9,conditions!$9:$9,"&gt;="&amp;KD$9))*conditions!$U$76,0))</f>
        <v>0</v>
      </c>
      <c r="KE116" s="37">
        <f>IF(KE$9="",0,IF(KE$9-SUMIFS(conditions!$77:$77,conditions!$8:$8,"&lt;="&amp;KE$9,conditions!$9:$9,"&gt;="&amp;KE$9)&lt;$U$9,(1-conditions!$U$34)*SUMIFS(17:17,$9:$9,EOMONTH($U$9,11)+1-$U$9+KE$9-SUMIFS(conditions!$77:$77,conditions!$8:$8,"&lt;="&amp;KE$9,conditions!$9:$9,"&gt;="&amp;KE$9))*conditions!$U$76,0))</f>
        <v>0</v>
      </c>
      <c r="KF116" s="37">
        <f>IF(KF$9="",0,IF(KF$9-SUMIFS(conditions!$77:$77,conditions!$8:$8,"&lt;="&amp;KF$9,conditions!$9:$9,"&gt;="&amp;KF$9)&lt;$U$9,(1-conditions!$U$34)*SUMIFS(17:17,$9:$9,EOMONTH($U$9,11)+1-$U$9+KF$9-SUMIFS(conditions!$77:$77,conditions!$8:$8,"&lt;="&amp;KF$9,conditions!$9:$9,"&gt;="&amp;KF$9))*conditions!$U$76,0))</f>
        <v>0</v>
      </c>
      <c r="KG116" s="37">
        <f>IF(KG$9="",0,IF(KG$9-SUMIFS(conditions!$77:$77,conditions!$8:$8,"&lt;="&amp;KG$9,conditions!$9:$9,"&gt;="&amp;KG$9)&lt;$U$9,(1-conditions!$U$34)*SUMIFS(17:17,$9:$9,EOMONTH($U$9,11)+1-$U$9+KG$9-SUMIFS(conditions!$77:$77,conditions!$8:$8,"&lt;="&amp;KG$9,conditions!$9:$9,"&gt;="&amp;KG$9))*conditions!$U$76,0))</f>
        <v>0</v>
      </c>
      <c r="KH116" s="37">
        <f>IF(KH$9="",0,IF(KH$9-SUMIFS(conditions!$77:$77,conditions!$8:$8,"&lt;="&amp;KH$9,conditions!$9:$9,"&gt;="&amp;KH$9)&lt;$U$9,(1-conditions!$U$34)*SUMIFS(17:17,$9:$9,EOMONTH($U$9,11)+1-$U$9+KH$9-SUMIFS(conditions!$77:$77,conditions!$8:$8,"&lt;="&amp;KH$9,conditions!$9:$9,"&gt;="&amp;KH$9))*conditions!$U$76,0))</f>
        <v>0</v>
      </c>
      <c r="KI116" s="37">
        <f>IF(KI$9="",0,IF(KI$9-SUMIFS(conditions!$77:$77,conditions!$8:$8,"&lt;="&amp;KI$9,conditions!$9:$9,"&gt;="&amp;KI$9)&lt;$U$9,(1-conditions!$U$34)*SUMIFS(17:17,$9:$9,EOMONTH($U$9,11)+1-$U$9+KI$9-SUMIFS(conditions!$77:$77,conditions!$8:$8,"&lt;="&amp;KI$9,conditions!$9:$9,"&gt;="&amp;KI$9))*conditions!$U$76,0))</f>
        <v>0</v>
      </c>
      <c r="KJ116" s="37">
        <f>IF(KJ$9="",0,IF(KJ$9-SUMIFS(conditions!$77:$77,conditions!$8:$8,"&lt;="&amp;KJ$9,conditions!$9:$9,"&gt;="&amp;KJ$9)&lt;$U$9,(1-conditions!$U$34)*SUMIFS(17:17,$9:$9,EOMONTH($U$9,11)+1-$U$9+KJ$9-SUMIFS(conditions!$77:$77,conditions!$8:$8,"&lt;="&amp;KJ$9,conditions!$9:$9,"&gt;="&amp;KJ$9))*conditions!$U$76,0))</f>
        <v>0</v>
      </c>
      <c r="KK116" s="37">
        <f>IF(KK$9="",0,IF(KK$9-SUMIFS(conditions!$77:$77,conditions!$8:$8,"&lt;="&amp;KK$9,conditions!$9:$9,"&gt;="&amp;KK$9)&lt;$U$9,(1-conditions!$U$34)*SUMIFS(17:17,$9:$9,EOMONTH($U$9,11)+1-$U$9+KK$9-SUMIFS(conditions!$77:$77,conditions!$8:$8,"&lt;="&amp;KK$9,conditions!$9:$9,"&gt;="&amp;KK$9))*conditions!$U$76,0))</f>
        <v>0</v>
      </c>
      <c r="KL116" s="37">
        <f>IF(KL$9="",0,IF(KL$9-SUMIFS(conditions!$77:$77,conditions!$8:$8,"&lt;="&amp;KL$9,conditions!$9:$9,"&gt;="&amp;KL$9)&lt;$U$9,(1-conditions!$U$34)*SUMIFS(17:17,$9:$9,EOMONTH($U$9,11)+1-$U$9+KL$9-SUMIFS(conditions!$77:$77,conditions!$8:$8,"&lt;="&amp;KL$9,conditions!$9:$9,"&gt;="&amp;KL$9))*conditions!$U$76,0))</f>
        <v>0</v>
      </c>
      <c r="KM116" s="37">
        <f>IF(KM$9="",0,IF(KM$9-SUMIFS(conditions!$77:$77,conditions!$8:$8,"&lt;="&amp;KM$9,conditions!$9:$9,"&gt;="&amp;KM$9)&lt;$U$9,(1-conditions!$U$34)*SUMIFS(17:17,$9:$9,EOMONTH($U$9,11)+1-$U$9+KM$9-SUMIFS(conditions!$77:$77,conditions!$8:$8,"&lt;="&amp;KM$9,conditions!$9:$9,"&gt;="&amp;KM$9))*conditions!$U$76,0))</f>
        <v>0</v>
      </c>
      <c r="KN116" s="37">
        <f>IF(KN$9="",0,IF(KN$9-SUMIFS(conditions!$77:$77,conditions!$8:$8,"&lt;="&amp;KN$9,conditions!$9:$9,"&gt;="&amp;KN$9)&lt;$U$9,(1-conditions!$U$34)*SUMIFS(17:17,$9:$9,EOMONTH($U$9,11)+1-$U$9+KN$9-SUMIFS(conditions!$77:$77,conditions!$8:$8,"&lt;="&amp;KN$9,conditions!$9:$9,"&gt;="&amp;KN$9))*conditions!$U$76,0))</f>
        <v>0</v>
      </c>
      <c r="KO116" s="37">
        <f>IF(KO$9="",0,IF(KO$9-SUMIFS(conditions!$77:$77,conditions!$8:$8,"&lt;="&amp;KO$9,conditions!$9:$9,"&gt;="&amp;KO$9)&lt;$U$9,(1-conditions!$U$34)*SUMIFS(17:17,$9:$9,EOMONTH($U$9,11)+1-$U$9+KO$9-SUMIFS(conditions!$77:$77,conditions!$8:$8,"&lt;="&amp;KO$9,conditions!$9:$9,"&gt;="&amp;KO$9))*conditions!$U$76,0))</f>
        <v>0</v>
      </c>
      <c r="KP116" s="37">
        <f>IF(KP$9="",0,IF(KP$9-SUMIFS(conditions!$77:$77,conditions!$8:$8,"&lt;="&amp;KP$9,conditions!$9:$9,"&gt;="&amp;KP$9)&lt;$U$9,(1-conditions!$U$34)*SUMIFS(17:17,$9:$9,EOMONTH($U$9,11)+1-$U$9+KP$9-SUMIFS(conditions!$77:$77,conditions!$8:$8,"&lt;="&amp;KP$9,conditions!$9:$9,"&gt;="&amp;KP$9))*conditions!$U$76,0))</f>
        <v>0</v>
      </c>
      <c r="KQ116" s="37">
        <f>IF(KQ$9="",0,IF(KQ$9-SUMIFS(conditions!$77:$77,conditions!$8:$8,"&lt;="&amp;KQ$9,conditions!$9:$9,"&gt;="&amp;KQ$9)&lt;$U$9,(1-conditions!$U$34)*SUMIFS(17:17,$9:$9,EOMONTH($U$9,11)+1-$U$9+KQ$9-SUMIFS(conditions!$77:$77,conditions!$8:$8,"&lt;="&amp;KQ$9,conditions!$9:$9,"&gt;="&amp;KQ$9))*conditions!$U$76,0))</f>
        <v>0</v>
      </c>
      <c r="KR116" s="37">
        <f>IF(KR$9="",0,IF(KR$9-SUMIFS(conditions!$77:$77,conditions!$8:$8,"&lt;="&amp;KR$9,conditions!$9:$9,"&gt;="&amp;KR$9)&lt;$U$9,(1-conditions!$U$34)*SUMIFS(17:17,$9:$9,EOMONTH($U$9,11)+1-$U$9+KR$9-SUMIFS(conditions!$77:$77,conditions!$8:$8,"&lt;="&amp;KR$9,conditions!$9:$9,"&gt;="&amp;KR$9))*conditions!$U$76,0))</f>
        <v>0</v>
      </c>
      <c r="KS116" s="37">
        <f>IF(KS$9="",0,IF(KS$9-SUMIFS(conditions!$77:$77,conditions!$8:$8,"&lt;="&amp;KS$9,conditions!$9:$9,"&gt;="&amp;KS$9)&lt;$U$9,(1-conditions!$U$34)*SUMIFS(17:17,$9:$9,EOMONTH($U$9,11)+1-$U$9+KS$9-SUMIFS(conditions!$77:$77,conditions!$8:$8,"&lt;="&amp;KS$9,conditions!$9:$9,"&gt;="&amp;KS$9))*conditions!$U$76,0))</f>
        <v>0</v>
      </c>
      <c r="KT116" s="37">
        <f>IF(KT$9="",0,IF(KT$9-SUMIFS(conditions!$77:$77,conditions!$8:$8,"&lt;="&amp;KT$9,conditions!$9:$9,"&gt;="&amp;KT$9)&lt;$U$9,(1-conditions!$U$34)*SUMIFS(17:17,$9:$9,EOMONTH($U$9,11)+1-$U$9+KT$9-SUMIFS(conditions!$77:$77,conditions!$8:$8,"&lt;="&amp;KT$9,conditions!$9:$9,"&gt;="&amp;KT$9))*conditions!$U$76,0))</f>
        <v>0</v>
      </c>
      <c r="KU116" s="37">
        <f>IF(KU$9="",0,IF(KU$9-SUMIFS(conditions!$77:$77,conditions!$8:$8,"&lt;="&amp;KU$9,conditions!$9:$9,"&gt;="&amp;KU$9)&lt;$U$9,(1-conditions!$U$34)*SUMIFS(17:17,$9:$9,EOMONTH($U$9,11)+1-$U$9+KU$9-SUMIFS(conditions!$77:$77,conditions!$8:$8,"&lt;="&amp;KU$9,conditions!$9:$9,"&gt;="&amp;KU$9))*conditions!$U$76,0))</f>
        <v>0</v>
      </c>
      <c r="KV116" s="37">
        <f>IF(KV$9="",0,IF(KV$9-SUMIFS(conditions!$77:$77,conditions!$8:$8,"&lt;="&amp;KV$9,conditions!$9:$9,"&gt;="&amp;KV$9)&lt;$U$9,(1-conditions!$U$34)*SUMIFS(17:17,$9:$9,EOMONTH($U$9,11)+1-$U$9+KV$9-SUMIFS(conditions!$77:$77,conditions!$8:$8,"&lt;="&amp;KV$9,conditions!$9:$9,"&gt;="&amp;KV$9))*conditions!$U$76,0))</f>
        <v>0</v>
      </c>
      <c r="KW116" s="37">
        <f>IF(KW$9="",0,IF(KW$9-SUMIFS(conditions!$77:$77,conditions!$8:$8,"&lt;="&amp;KW$9,conditions!$9:$9,"&gt;="&amp;KW$9)&lt;$U$9,(1-conditions!$U$34)*SUMIFS(17:17,$9:$9,EOMONTH($U$9,11)+1-$U$9+KW$9-SUMIFS(conditions!$77:$77,conditions!$8:$8,"&lt;="&amp;KW$9,conditions!$9:$9,"&gt;="&amp;KW$9))*conditions!$U$76,0))</f>
        <v>0</v>
      </c>
      <c r="KX116" s="37">
        <f>IF(KX$9="",0,IF(KX$9-SUMIFS(conditions!$77:$77,conditions!$8:$8,"&lt;="&amp;KX$9,conditions!$9:$9,"&gt;="&amp;KX$9)&lt;$U$9,(1-conditions!$U$34)*SUMIFS(17:17,$9:$9,EOMONTH($U$9,11)+1-$U$9+KX$9-SUMIFS(conditions!$77:$77,conditions!$8:$8,"&lt;="&amp;KX$9,conditions!$9:$9,"&gt;="&amp;KX$9))*conditions!$U$76,0))</f>
        <v>0</v>
      </c>
      <c r="KY116" s="37">
        <f>IF(KY$9="",0,IF(KY$9-SUMIFS(conditions!$77:$77,conditions!$8:$8,"&lt;="&amp;KY$9,conditions!$9:$9,"&gt;="&amp;KY$9)&lt;$U$9,(1-conditions!$U$34)*SUMIFS(17:17,$9:$9,EOMONTH($U$9,11)+1-$U$9+KY$9-SUMIFS(conditions!$77:$77,conditions!$8:$8,"&lt;="&amp;KY$9,conditions!$9:$9,"&gt;="&amp;KY$9))*conditions!$U$76,0))</f>
        <v>0</v>
      </c>
      <c r="KZ116" s="37">
        <f>IF(KZ$9="",0,IF(KZ$9-SUMIFS(conditions!$77:$77,conditions!$8:$8,"&lt;="&amp;KZ$9,conditions!$9:$9,"&gt;="&amp;KZ$9)&lt;$U$9,(1-conditions!$U$34)*SUMIFS(17:17,$9:$9,EOMONTH($U$9,11)+1-$U$9+KZ$9-SUMIFS(conditions!$77:$77,conditions!$8:$8,"&lt;="&amp;KZ$9,conditions!$9:$9,"&gt;="&amp;KZ$9))*conditions!$U$76,0))</f>
        <v>0</v>
      </c>
      <c r="LA116" s="37">
        <f>IF(LA$9="",0,IF(LA$9-SUMIFS(conditions!$77:$77,conditions!$8:$8,"&lt;="&amp;LA$9,conditions!$9:$9,"&gt;="&amp;LA$9)&lt;$U$9,(1-conditions!$U$34)*SUMIFS(17:17,$9:$9,EOMONTH($U$9,11)+1-$U$9+LA$9-SUMIFS(conditions!$77:$77,conditions!$8:$8,"&lt;="&amp;LA$9,conditions!$9:$9,"&gt;="&amp;LA$9))*conditions!$U$76,0))</f>
        <v>0</v>
      </c>
      <c r="LB116" s="37">
        <f>IF(LB$9="",0,IF(LB$9-SUMIFS(conditions!$77:$77,conditions!$8:$8,"&lt;="&amp;LB$9,conditions!$9:$9,"&gt;="&amp;LB$9)&lt;$U$9,(1-conditions!$U$34)*SUMIFS(17:17,$9:$9,EOMONTH($U$9,11)+1-$U$9+LB$9-SUMIFS(conditions!$77:$77,conditions!$8:$8,"&lt;="&amp;LB$9,conditions!$9:$9,"&gt;="&amp;LB$9))*conditions!$U$76,0))</f>
        <v>0</v>
      </c>
      <c r="LC116" s="37">
        <f>IF(LC$9="",0,IF(LC$9-SUMIFS(conditions!$77:$77,conditions!$8:$8,"&lt;="&amp;LC$9,conditions!$9:$9,"&gt;="&amp;LC$9)&lt;$U$9,(1-conditions!$U$34)*SUMIFS(17:17,$9:$9,EOMONTH($U$9,11)+1-$U$9+LC$9-SUMIFS(conditions!$77:$77,conditions!$8:$8,"&lt;="&amp;LC$9,conditions!$9:$9,"&gt;="&amp;LC$9))*conditions!$U$76,0))</f>
        <v>0</v>
      </c>
      <c r="LD116" s="37">
        <f>IF(LD$9="",0,IF(LD$9-SUMIFS(conditions!$77:$77,conditions!$8:$8,"&lt;="&amp;LD$9,conditions!$9:$9,"&gt;="&amp;LD$9)&lt;$U$9,(1-conditions!$U$34)*SUMIFS(17:17,$9:$9,EOMONTH($U$9,11)+1-$U$9+LD$9-SUMIFS(conditions!$77:$77,conditions!$8:$8,"&lt;="&amp;LD$9,conditions!$9:$9,"&gt;="&amp;LD$9))*conditions!$U$76,0))</f>
        <v>0</v>
      </c>
      <c r="LE116" s="37">
        <f>IF(LE$9="",0,IF(LE$9-SUMIFS(conditions!$77:$77,conditions!$8:$8,"&lt;="&amp;LE$9,conditions!$9:$9,"&gt;="&amp;LE$9)&lt;$U$9,(1-conditions!$U$34)*SUMIFS(17:17,$9:$9,EOMONTH($U$9,11)+1-$U$9+LE$9-SUMIFS(conditions!$77:$77,conditions!$8:$8,"&lt;="&amp;LE$9,conditions!$9:$9,"&gt;="&amp;LE$9))*conditions!$U$76,0))</f>
        <v>0</v>
      </c>
      <c r="LF116" s="37">
        <f>IF(LF$9="",0,IF(LF$9-SUMIFS(conditions!$77:$77,conditions!$8:$8,"&lt;="&amp;LF$9,conditions!$9:$9,"&gt;="&amp;LF$9)&lt;$U$9,(1-conditions!$U$34)*SUMIFS(17:17,$9:$9,EOMONTH($U$9,11)+1-$U$9+LF$9-SUMIFS(conditions!$77:$77,conditions!$8:$8,"&lt;="&amp;LF$9,conditions!$9:$9,"&gt;="&amp;LF$9))*conditions!$U$76,0))</f>
        <v>0</v>
      </c>
      <c r="LG116" s="37">
        <f>IF(LG$9="",0,IF(LG$9-SUMIFS(conditions!$77:$77,conditions!$8:$8,"&lt;="&amp;LG$9,conditions!$9:$9,"&gt;="&amp;LG$9)&lt;$U$9,(1-conditions!$U$34)*SUMIFS(17:17,$9:$9,EOMONTH($U$9,11)+1-$U$9+LG$9-SUMIFS(conditions!$77:$77,conditions!$8:$8,"&lt;="&amp;LG$9,conditions!$9:$9,"&gt;="&amp;LG$9))*conditions!$U$76,0))</f>
        <v>0</v>
      </c>
      <c r="LH116" s="37">
        <f>IF(LH$9="",0,IF(LH$9-SUMIFS(conditions!$77:$77,conditions!$8:$8,"&lt;="&amp;LH$9,conditions!$9:$9,"&gt;="&amp;LH$9)&lt;$U$9,(1-conditions!$U$34)*SUMIFS(17:17,$9:$9,EOMONTH($U$9,11)+1-$U$9+LH$9-SUMIFS(conditions!$77:$77,conditions!$8:$8,"&lt;="&amp;LH$9,conditions!$9:$9,"&gt;="&amp;LH$9))*conditions!$U$76,0))</f>
        <v>0</v>
      </c>
      <c r="LI116" s="37">
        <f>IF(LI$9="",0,IF(LI$9-SUMIFS(conditions!$77:$77,conditions!$8:$8,"&lt;="&amp;LI$9,conditions!$9:$9,"&gt;="&amp;LI$9)&lt;$U$9,(1-conditions!$U$34)*SUMIFS(17:17,$9:$9,EOMONTH($U$9,11)+1-$U$9+LI$9-SUMIFS(conditions!$77:$77,conditions!$8:$8,"&lt;="&amp;LI$9,conditions!$9:$9,"&gt;="&amp;LI$9))*conditions!$U$76,0))</f>
        <v>0</v>
      </c>
      <c r="LJ116" s="37">
        <f>IF(LJ$9="",0,IF(LJ$9-SUMIFS(conditions!$77:$77,conditions!$8:$8,"&lt;="&amp;LJ$9,conditions!$9:$9,"&gt;="&amp;LJ$9)&lt;$U$9,(1-conditions!$U$34)*SUMIFS(17:17,$9:$9,EOMONTH($U$9,11)+1-$U$9+LJ$9-SUMIFS(conditions!$77:$77,conditions!$8:$8,"&lt;="&amp;LJ$9,conditions!$9:$9,"&gt;="&amp;LJ$9))*conditions!$U$76,0))</f>
        <v>0</v>
      </c>
      <c r="LK116" s="37">
        <f>IF(LK$9="",0,IF(LK$9-SUMIFS(conditions!$77:$77,conditions!$8:$8,"&lt;="&amp;LK$9,conditions!$9:$9,"&gt;="&amp;LK$9)&lt;$U$9,(1-conditions!$U$34)*SUMIFS(17:17,$9:$9,EOMONTH($U$9,11)+1-$U$9+LK$9-SUMIFS(conditions!$77:$77,conditions!$8:$8,"&lt;="&amp;LK$9,conditions!$9:$9,"&gt;="&amp;LK$9))*conditions!$U$76,0))</f>
        <v>0</v>
      </c>
      <c r="LL116" s="37">
        <f>IF(LL$9="",0,IF(LL$9-SUMIFS(conditions!$77:$77,conditions!$8:$8,"&lt;="&amp;LL$9,conditions!$9:$9,"&gt;="&amp;LL$9)&lt;$U$9,(1-conditions!$U$34)*SUMIFS(17:17,$9:$9,EOMONTH($U$9,11)+1-$U$9+LL$9-SUMIFS(conditions!$77:$77,conditions!$8:$8,"&lt;="&amp;LL$9,conditions!$9:$9,"&gt;="&amp;LL$9))*conditions!$U$76,0))</f>
        <v>0</v>
      </c>
      <c r="LM116" s="37">
        <f>IF(LM$9="",0,IF(LM$9-SUMIFS(conditions!$77:$77,conditions!$8:$8,"&lt;="&amp;LM$9,conditions!$9:$9,"&gt;="&amp;LM$9)&lt;$U$9,(1-conditions!$U$34)*SUMIFS(17:17,$9:$9,EOMONTH($U$9,11)+1-$U$9+LM$9-SUMIFS(conditions!$77:$77,conditions!$8:$8,"&lt;="&amp;LM$9,conditions!$9:$9,"&gt;="&amp;LM$9))*conditions!$U$76,0))</f>
        <v>0</v>
      </c>
      <c r="LN116" s="37">
        <f>IF(LN$9="",0,IF(LN$9-SUMIFS(conditions!$77:$77,conditions!$8:$8,"&lt;="&amp;LN$9,conditions!$9:$9,"&gt;="&amp;LN$9)&lt;$U$9,(1-conditions!$U$34)*SUMIFS(17:17,$9:$9,EOMONTH($U$9,11)+1-$U$9+LN$9-SUMIFS(conditions!$77:$77,conditions!$8:$8,"&lt;="&amp;LN$9,conditions!$9:$9,"&gt;="&amp;LN$9))*conditions!$U$76,0))</f>
        <v>0</v>
      </c>
      <c r="LO116" s="37">
        <f>IF(LO$9="",0,IF(LO$9-SUMIFS(conditions!$77:$77,conditions!$8:$8,"&lt;="&amp;LO$9,conditions!$9:$9,"&gt;="&amp;LO$9)&lt;$U$9,(1-conditions!$U$34)*SUMIFS(17:17,$9:$9,EOMONTH($U$9,11)+1-$U$9+LO$9-SUMIFS(conditions!$77:$77,conditions!$8:$8,"&lt;="&amp;LO$9,conditions!$9:$9,"&gt;="&amp;LO$9))*conditions!$U$76,0))</f>
        <v>0</v>
      </c>
      <c r="LP116" s="37">
        <f>IF(LP$9="",0,IF(LP$9-SUMIFS(conditions!$77:$77,conditions!$8:$8,"&lt;="&amp;LP$9,conditions!$9:$9,"&gt;="&amp;LP$9)&lt;$U$9,(1-conditions!$U$34)*SUMIFS(17:17,$9:$9,EOMONTH($U$9,11)+1-$U$9+LP$9-SUMIFS(conditions!$77:$77,conditions!$8:$8,"&lt;="&amp;LP$9,conditions!$9:$9,"&gt;="&amp;LP$9))*conditions!$U$76,0))</f>
        <v>0</v>
      </c>
      <c r="LQ116" s="37">
        <f>IF(LQ$9="",0,IF(LQ$9-SUMIFS(conditions!$77:$77,conditions!$8:$8,"&lt;="&amp;LQ$9,conditions!$9:$9,"&gt;="&amp;LQ$9)&lt;$U$9,(1-conditions!$U$34)*SUMIFS(17:17,$9:$9,EOMONTH($U$9,11)+1-$U$9+LQ$9-SUMIFS(conditions!$77:$77,conditions!$8:$8,"&lt;="&amp;LQ$9,conditions!$9:$9,"&gt;="&amp;LQ$9))*conditions!$U$76,0))</f>
        <v>0</v>
      </c>
      <c r="LR116" s="37">
        <f>IF(LR$9="",0,IF(LR$9-SUMIFS(conditions!$77:$77,conditions!$8:$8,"&lt;="&amp;LR$9,conditions!$9:$9,"&gt;="&amp;LR$9)&lt;$U$9,(1-conditions!$U$34)*SUMIFS(17:17,$9:$9,EOMONTH($U$9,11)+1-$U$9+LR$9-SUMIFS(conditions!$77:$77,conditions!$8:$8,"&lt;="&amp;LR$9,conditions!$9:$9,"&gt;="&amp;LR$9))*conditions!$U$76,0))</f>
        <v>0</v>
      </c>
      <c r="LS116" s="37">
        <f>IF(LS$9="",0,IF(LS$9-SUMIFS(conditions!$77:$77,conditions!$8:$8,"&lt;="&amp;LS$9,conditions!$9:$9,"&gt;="&amp;LS$9)&lt;$U$9,(1-conditions!$U$34)*SUMIFS(17:17,$9:$9,EOMONTH($U$9,11)+1-$U$9+LS$9-SUMIFS(conditions!$77:$77,conditions!$8:$8,"&lt;="&amp;LS$9,conditions!$9:$9,"&gt;="&amp;LS$9))*conditions!$U$76,0))</f>
        <v>0</v>
      </c>
      <c r="LT116" s="37">
        <f>IF(LT$9="",0,IF(LT$9-SUMIFS(conditions!$77:$77,conditions!$8:$8,"&lt;="&amp;LT$9,conditions!$9:$9,"&gt;="&amp;LT$9)&lt;$U$9,(1-conditions!$U$34)*SUMIFS(17:17,$9:$9,EOMONTH($U$9,11)+1-$U$9+LT$9-SUMIFS(conditions!$77:$77,conditions!$8:$8,"&lt;="&amp;LT$9,conditions!$9:$9,"&gt;="&amp;LT$9))*conditions!$U$76,0))</f>
        <v>0</v>
      </c>
      <c r="LU116" s="37">
        <f>IF(LU$9="",0,IF(LU$9-SUMIFS(conditions!$77:$77,conditions!$8:$8,"&lt;="&amp;LU$9,conditions!$9:$9,"&gt;="&amp;LU$9)&lt;$U$9,(1-conditions!$U$34)*SUMIFS(17:17,$9:$9,EOMONTH($U$9,11)+1-$U$9+LU$9-SUMIFS(conditions!$77:$77,conditions!$8:$8,"&lt;="&amp;LU$9,conditions!$9:$9,"&gt;="&amp;LU$9))*conditions!$U$76,0))</f>
        <v>0</v>
      </c>
      <c r="LV116" s="37">
        <f>IF(LV$9="",0,IF(LV$9-SUMIFS(conditions!$77:$77,conditions!$8:$8,"&lt;="&amp;LV$9,conditions!$9:$9,"&gt;="&amp;LV$9)&lt;$U$9,(1-conditions!$U$34)*SUMIFS(17:17,$9:$9,EOMONTH($U$9,11)+1-$U$9+LV$9-SUMIFS(conditions!$77:$77,conditions!$8:$8,"&lt;="&amp;LV$9,conditions!$9:$9,"&gt;="&amp;LV$9))*conditions!$U$76,0))</f>
        <v>0</v>
      </c>
      <c r="LW116" s="37">
        <f>IF(LW$9="",0,IF(LW$9-SUMIFS(conditions!$77:$77,conditions!$8:$8,"&lt;="&amp;LW$9,conditions!$9:$9,"&gt;="&amp;LW$9)&lt;$U$9,(1-conditions!$U$34)*SUMIFS(17:17,$9:$9,EOMONTH($U$9,11)+1-$U$9+LW$9-SUMIFS(conditions!$77:$77,conditions!$8:$8,"&lt;="&amp;LW$9,conditions!$9:$9,"&gt;="&amp;LW$9))*conditions!$U$76,0))</f>
        <v>0</v>
      </c>
      <c r="LX116" s="37">
        <f>IF(LX$9="",0,IF(LX$9-SUMIFS(conditions!$77:$77,conditions!$8:$8,"&lt;="&amp;LX$9,conditions!$9:$9,"&gt;="&amp;LX$9)&lt;$U$9,(1-conditions!$U$34)*SUMIFS(17:17,$9:$9,EOMONTH($U$9,11)+1-$U$9+LX$9-SUMIFS(conditions!$77:$77,conditions!$8:$8,"&lt;="&amp;LX$9,conditions!$9:$9,"&gt;="&amp;LX$9))*conditions!$U$76,0))</f>
        <v>0</v>
      </c>
      <c r="LY116" s="37">
        <f>IF(LY$9="",0,IF(LY$9-SUMIFS(conditions!$77:$77,conditions!$8:$8,"&lt;="&amp;LY$9,conditions!$9:$9,"&gt;="&amp;LY$9)&lt;$U$9,(1-conditions!$U$34)*SUMIFS(17:17,$9:$9,EOMONTH($U$9,11)+1-$U$9+LY$9-SUMIFS(conditions!$77:$77,conditions!$8:$8,"&lt;="&amp;LY$9,conditions!$9:$9,"&gt;="&amp;LY$9))*conditions!$U$76,0))</f>
        <v>0</v>
      </c>
      <c r="LZ116" s="37">
        <f>IF(LZ$9="",0,IF(LZ$9-SUMIFS(conditions!$77:$77,conditions!$8:$8,"&lt;="&amp;LZ$9,conditions!$9:$9,"&gt;="&amp;LZ$9)&lt;$U$9,(1-conditions!$U$34)*SUMIFS(17:17,$9:$9,EOMONTH($U$9,11)+1-$U$9+LZ$9-SUMIFS(conditions!$77:$77,conditions!$8:$8,"&lt;="&amp;LZ$9,conditions!$9:$9,"&gt;="&amp;LZ$9))*conditions!$U$76,0))</f>
        <v>0</v>
      </c>
      <c r="MA116" s="37">
        <f>IF(MA$9="",0,IF(MA$9-SUMIFS(conditions!$77:$77,conditions!$8:$8,"&lt;="&amp;MA$9,conditions!$9:$9,"&gt;="&amp;MA$9)&lt;$U$9,(1-conditions!$U$34)*SUMIFS(17:17,$9:$9,EOMONTH($U$9,11)+1-$U$9+MA$9-SUMIFS(conditions!$77:$77,conditions!$8:$8,"&lt;="&amp;MA$9,conditions!$9:$9,"&gt;="&amp;MA$9))*conditions!$U$76,0))</f>
        <v>0</v>
      </c>
      <c r="MB116" s="37">
        <f>IF(MB$9="",0,IF(MB$9-SUMIFS(conditions!$77:$77,conditions!$8:$8,"&lt;="&amp;MB$9,conditions!$9:$9,"&gt;="&amp;MB$9)&lt;$U$9,(1-conditions!$U$34)*SUMIFS(17:17,$9:$9,EOMONTH($U$9,11)+1-$U$9+MB$9-SUMIFS(conditions!$77:$77,conditions!$8:$8,"&lt;="&amp;MB$9,conditions!$9:$9,"&gt;="&amp;MB$9))*conditions!$U$76,0))</f>
        <v>0</v>
      </c>
      <c r="MC116" s="37">
        <f>IF(MC$9="",0,IF(MC$9-SUMIFS(conditions!$77:$77,conditions!$8:$8,"&lt;="&amp;MC$9,conditions!$9:$9,"&gt;="&amp;MC$9)&lt;$U$9,(1-conditions!$U$34)*SUMIFS(17:17,$9:$9,EOMONTH($U$9,11)+1-$U$9+MC$9-SUMIFS(conditions!$77:$77,conditions!$8:$8,"&lt;="&amp;MC$9,conditions!$9:$9,"&gt;="&amp;MC$9))*conditions!$U$76,0))</f>
        <v>0</v>
      </c>
      <c r="MD116" s="37">
        <f>IF(MD$9="",0,IF(MD$9-SUMIFS(conditions!$77:$77,conditions!$8:$8,"&lt;="&amp;MD$9,conditions!$9:$9,"&gt;="&amp;MD$9)&lt;$U$9,(1-conditions!$U$34)*SUMIFS(17:17,$9:$9,EOMONTH($U$9,11)+1-$U$9+MD$9-SUMIFS(conditions!$77:$77,conditions!$8:$8,"&lt;="&amp;MD$9,conditions!$9:$9,"&gt;="&amp;MD$9))*conditions!$U$76,0))</f>
        <v>0</v>
      </c>
      <c r="ME116" s="37">
        <f>IF(ME$9="",0,IF(ME$9-SUMIFS(conditions!$77:$77,conditions!$8:$8,"&lt;="&amp;ME$9,conditions!$9:$9,"&gt;="&amp;ME$9)&lt;$U$9,(1-conditions!$U$34)*SUMIFS(17:17,$9:$9,EOMONTH($U$9,11)+1-$U$9+ME$9-SUMIFS(conditions!$77:$77,conditions!$8:$8,"&lt;="&amp;ME$9,conditions!$9:$9,"&gt;="&amp;ME$9))*conditions!$U$76,0))</f>
        <v>0</v>
      </c>
      <c r="MF116" s="37">
        <f>IF(MF$9="",0,IF(MF$9-SUMIFS(conditions!$77:$77,conditions!$8:$8,"&lt;="&amp;MF$9,conditions!$9:$9,"&gt;="&amp;MF$9)&lt;$U$9,(1-conditions!$U$34)*SUMIFS(17:17,$9:$9,EOMONTH($U$9,11)+1-$U$9+MF$9-SUMIFS(conditions!$77:$77,conditions!$8:$8,"&lt;="&amp;MF$9,conditions!$9:$9,"&gt;="&amp;MF$9))*conditions!$U$76,0))</f>
        <v>0</v>
      </c>
      <c r="MG116" s="37">
        <f>IF(MG$9="",0,IF(MG$9-SUMIFS(conditions!$77:$77,conditions!$8:$8,"&lt;="&amp;MG$9,conditions!$9:$9,"&gt;="&amp;MG$9)&lt;$U$9,(1-conditions!$U$34)*SUMIFS(17:17,$9:$9,EOMONTH($U$9,11)+1-$U$9+MG$9-SUMIFS(conditions!$77:$77,conditions!$8:$8,"&lt;="&amp;MG$9,conditions!$9:$9,"&gt;="&amp;MG$9))*conditions!$U$76,0))</f>
        <v>0</v>
      </c>
      <c r="MH116" s="37">
        <f>IF(MH$9="",0,IF(MH$9-SUMIFS(conditions!$77:$77,conditions!$8:$8,"&lt;="&amp;MH$9,conditions!$9:$9,"&gt;="&amp;MH$9)&lt;$U$9,(1-conditions!$U$34)*SUMIFS(17:17,$9:$9,EOMONTH($U$9,11)+1-$U$9+MH$9-SUMIFS(conditions!$77:$77,conditions!$8:$8,"&lt;="&amp;MH$9,conditions!$9:$9,"&gt;="&amp;MH$9))*conditions!$U$76,0))</f>
        <v>0</v>
      </c>
      <c r="MI116" s="37">
        <f>IF(MI$9="",0,IF(MI$9-SUMIFS(conditions!$77:$77,conditions!$8:$8,"&lt;="&amp;MI$9,conditions!$9:$9,"&gt;="&amp;MI$9)&lt;$U$9,(1-conditions!$U$34)*SUMIFS(17:17,$9:$9,EOMONTH($U$9,11)+1-$U$9+MI$9-SUMIFS(conditions!$77:$77,conditions!$8:$8,"&lt;="&amp;MI$9,conditions!$9:$9,"&gt;="&amp;MI$9))*conditions!$U$76,0))</f>
        <v>0</v>
      </c>
      <c r="MJ116" s="37">
        <f>IF(MJ$9="",0,IF(MJ$9-SUMIFS(conditions!$77:$77,conditions!$8:$8,"&lt;="&amp;MJ$9,conditions!$9:$9,"&gt;="&amp;MJ$9)&lt;$U$9,(1-conditions!$U$34)*SUMIFS(17:17,$9:$9,EOMONTH($U$9,11)+1-$U$9+MJ$9-SUMIFS(conditions!$77:$77,conditions!$8:$8,"&lt;="&amp;MJ$9,conditions!$9:$9,"&gt;="&amp;MJ$9))*conditions!$U$76,0))</f>
        <v>0</v>
      </c>
      <c r="MK116" s="37">
        <f>IF(MK$9="",0,IF(MK$9-SUMIFS(conditions!$77:$77,conditions!$8:$8,"&lt;="&amp;MK$9,conditions!$9:$9,"&gt;="&amp;MK$9)&lt;$U$9,(1-conditions!$U$34)*SUMIFS(17:17,$9:$9,EOMONTH($U$9,11)+1-$U$9+MK$9-SUMIFS(conditions!$77:$77,conditions!$8:$8,"&lt;="&amp;MK$9,conditions!$9:$9,"&gt;="&amp;MK$9))*conditions!$U$76,0))</f>
        <v>0</v>
      </c>
      <c r="ML116" s="37">
        <f>IF(ML$9="",0,IF(ML$9-SUMIFS(conditions!$77:$77,conditions!$8:$8,"&lt;="&amp;ML$9,conditions!$9:$9,"&gt;="&amp;ML$9)&lt;$U$9,(1-conditions!$U$34)*SUMIFS(17:17,$9:$9,EOMONTH($U$9,11)+1-$U$9+ML$9-SUMIFS(conditions!$77:$77,conditions!$8:$8,"&lt;="&amp;ML$9,conditions!$9:$9,"&gt;="&amp;ML$9))*conditions!$U$76,0))</f>
        <v>0</v>
      </c>
      <c r="MM116" s="37">
        <f>IF(MM$9="",0,IF(MM$9-SUMIFS(conditions!$77:$77,conditions!$8:$8,"&lt;="&amp;MM$9,conditions!$9:$9,"&gt;="&amp;MM$9)&lt;$U$9,(1-conditions!$U$34)*SUMIFS(17:17,$9:$9,EOMONTH($U$9,11)+1-$U$9+MM$9-SUMIFS(conditions!$77:$77,conditions!$8:$8,"&lt;="&amp;MM$9,conditions!$9:$9,"&gt;="&amp;MM$9))*conditions!$U$76,0))</f>
        <v>0</v>
      </c>
      <c r="MN116" s="37">
        <f>IF(MN$9="",0,IF(MN$9-SUMIFS(conditions!$77:$77,conditions!$8:$8,"&lt;="&amp;MN$9,conditions!$9:$9,"&gt;="&amp;MN$9)&lt;$U$9,(1-conditions!$U$34)*SUMIFS(17:17,$9:$9,EOMONTH($U$9,11)+1-$U$9+MN$9-SUMIFS(conditions!$77:$77,conditions!$8:$8,"&lt;="&amp;MN$9,conditions!$9:$9,"&gt;="&amp;MN$9))*conditions!$U$76,0))</f>
        <v>0</v>
      </c>
      <c r="MO116" s="37">
        <f>IF(MO$9="",0,IF(MO$9-SUMIFS(conditions!$77:$77,conditions!$8:$8,"&lt;="&amp;MO$9,conditions!$9:$9,"&gt;="&amp;MO$9)&lt;$U$9,(1-conditions!$U$34)*SUMIFS(17:17,$9:$9,EOMONTH($U$9,11)+1-$U$9+MO$9-SUMIFS(conditions!$77:$77,conditions!$8:$8,"&lt;="&amp;MO$9,conditions!$9:$9,"&gt;="&amp;MO$9))*conditions!$U$76,0))</f>
        <v>0</v>
      </c>
      <c r="MP116" s="37">
        <f>IF(MP$9="",0,IF(MP$9-SUMIFS(conditions!$77:$77,conditions!$8:$8,"&lt;="&amp;MP$9,conditions!$9:$9,"&gt;="&amp;MP$9)&lt;$U$9,(1-conditions!$U$34)*SUMIFS(17:17,$9:$9,EOMONTH($U$9,11)+1-$U$9+MP$9-SUMIFS(conditions!$77:$77,conditions!$8:$8,"&lt;="&amp;MP$9,conditions!$9:$9,"&gt;="&amp;MP$9))*conditions!$U$76,0))</f>
        <v>0</v>
      </c>
      <c r="MQ116" s="37">
        <f>IF(MQ$9="",0,IF(MQ$9-SUMIFS(conditions!$77:$77,conditions!$8:$8,"&lt;="&amp;MQ$9,conditions!$9:$9,"&gt;="&amp;MQ$9)&lt;$U$9,(1-conditions!$U$34)*SUMIFS(17:17,$9:$9,EOMONTH($U$9,11)+1-$U$9+MQ$9-SUMIFS(conditions!$77:$77,conditions!$8:$8,"&lt;="&amp;MQ$9,conditions!$9:$9,"&gt;="&amp;MQ$9))*conditions!$U$76,0))</f>
        <v>0</v>
      </c>
      <c r="MR116" s="37">
        <f>IF(MR$9="",0,IF(MR$9-SUMIFS(conditions!$77:$77,conditions!$8:$8,"&lt;="&amp;MR$9,conditions!$9:$9,"&gt;="&amp;MR$9)&lt;$U$9,(1-conditions!$U$34)*SUMIFS(17:17,$9:$9,EOMONTH($U$9,11)+1-$U$9+MR$9-SUMIFS(conditions!$77:$77,conditions!$8:$8,"&lt;="&amp;MR$9,conditions!$9:$9,"&gt;="&amp;MR$9))*conditions!$U$76,0))</f>
        <v>0</v>
      </c>
      <c r="MS116" s="37">
        <f>IF(MS$9="",0,IF(MS$9-SUMIFS(conditions!$77:$77,conditions!$8:$8,"&lt;="&amp;MS$9,conditions!$9:$9,"&gt;="&amp;MS$9)&lt;$U$9,(1-conditions!$U$34)*SUMIFS(17:17,$9:$9,EOMONTH($U$9,11)+1-$U$9+MS$9-SUMIFS(conditions!$77:$77,conditions!$8:$8,"&lt;="&amp;MS$9,conditions!$9:$9,"&gt;="&amp;MS$9))*conditions!$U$76,0))</f>
        <v>0</v>
      </c>
      <c r="MT116" s="37">
        <f>IF(MT$9="",0,IF(MT$9-SUMIFS(conditions!$77:$77,conditions!$8:$8,"&lt;="&amp;MT$9,conditions!$9:$9,"&gt;="&amp;MT$9)&lt;$U$9,(1-conditions!$U$34)*SUMIFS(17:17,$9:$9,EOMONTH($U$9,11)+1-$U$9+MT$9-SUMIFS(conditions!$77:$77,conditions!$8:$8,"&lt;="&amp;MT$9,conditions!$9:$9,"&gt;="&amp;MT$9))*conditions!$U$76,0))</f>
        <v>0</v>
      </c>
      <c r="MU116" s="37">
        <f>IF(MU$9="",0,IF(MU$9-SUMIFS(conditions!$77:$77,conditions!$8:$8,"&lt;="&amp;MU$9,conditions!$9:$9,"&gt;="&amp;MU$9)&lt;$U$9,(1-conditions!$U$34)*SUMIFS(17:17,$9:$9,EOMONTH($U$9,11)+1-$U$9+MU$9-SUMIFS(conditions!$77:$77,conditions!$8:$8,"&lt;="&amp;MU$9,conditions!$9:$9,"&gt;="&amp;MU$9))*conditions!$U$76,0))</f>
        <v>0</v>
      </c>
      <c r="MV116" s="37">
        <f>IF(MV$9="",0,IF(MV$9-SUMIFS(conditions!$77:$77,conditions!$8:$8,"&lt;="&amp;MV$9,conditions!$9:$9,"&gt;="&amp;MV$9)&lt;$U$9,(1-conditions!$U$34)*SUMIFS(17:17,$9:$9,EOMONTH($U$9,11)+1-$U$9+MV$9-SUMIFS(conditions!$77:$77,conditions!$8:$8,"&lt;="&amp;MV$9,conditions!$9:$9,"&gt;="&amp;MV$9))*conditions!$U$76,0))</f>
        <v>0</v>
      </c>
      <c r="MW116" s="37">
        <f>IF(MW$9="",0,IF(MW$9-SUMIFS(conditions!$77:$77,conditions!$8:$8,"&lt;="&amp;MW$9,conditions!$9:$9,"&gt;="&amp;MW$9)&lt;$U$9,(1-conditions!$U$34)*SUMIFS(17:17,$9:$9,EOMONTH($U$9,11)+1-$U$9+MW$9-SUMIFS(conditions!$77:$77,conditions!$8:$8,"&lt;="&amp;MW$9,conditions!$9:$9,"&gt;="&amp;MW$9))*conditions!$U$76,0))</f>
        <v>0</v>
      </c>
      <c r="MX116" s="37">
        <f>IF(MX$9="",0,IF(MX$9-SUMIFS(conditions!$77:$77,conditions!$8:$8,"&lt;="&amp;MX$9,conditions!$9:$9,"&gt;="&amp;MX$9)&lt;$U$9,(1-conditions!$U$34)*SUMIFS(17:17,$9:$9,EOMONTH($U$9,11)+1-$U$9+MX$9-SUMIFS(conditions!$77:$77,conditions!$8:$8,"&lt;="&amp;MX$9,conditions!$9:$9,"&gt;="&amp;MX$9))*conditions!$U$76,0))</f>
        <v>0</v>
      </c>
      <c r="MY116" s="37">
        <f>IF(MY$9="",0,IF(MY$9-SUMIFS(conditions!$77:$77,conditions!$8:$8,"&lt;="&amp;MY$9,conditions!$9:$9,"&gt;="&amp;MY$9)&lt;$U$9,(1-conditions!$U$34)*SUMIFS(17:17,$9:$9,EOMONTH($U$9,11)+1-$U$9+MY$9-SUMIFS(conditions!$77:$77,conditions!$8:$8,"&lt;="&amp;MY$9,conditions!$9:$9,"&gt;="&amp;MY$9))*conditions!$U$76,0))</f>
        <v>0</v>
      </c>
      <c r="MZ116" s="37">
        <f>IF(MZ$9="",0,IF(MZ$9-SUMIFS(conditions!$77:$77,conditions!$8:$8,"&lt;="&amp;MZ$9,conditions!$9:$9,"&gt;="&amp;MZ$9)&lt;$U$9,(1-conditions!$U$34)*SUMIFS(17:17,$9:$9,EOMONTH($U$9,11)+1-$U$9+MZ$9-SUMIFS(conditions!$77:$77,conditions!$8:$8,"&lt;="&amp;MZ$9,conditions!$9:$9,"&gt;="&amp;MZ$9))*conditions!$U$76,0))</f>
        <v>0</v>
      </c>
      <c r="NA116" s="37">
        <f>IF(NA$9="",0,IF(NA$9-SUMIFS(conditions!$77:$77,conditions!$8:$8,"&lt;="&amp;NA$9,conditions!$9:$9,"&gt;="&amp;NA$9)&lt;$U$9,(1-conditions!$U$34)*SUMIFS(17:17,$9:$9,EOMONTH($U$9,11)+1-$U$9+NA$9-SUMIFS(conditions!$77:$77,conditions!$8:$8,"&lt;="&amp;NA$9,conditions!$9:$9,"&gt;="&amp;NA$9))*conditions!$U$76,0))</f>
        <v>0</v>
      </c>
      <c r="NB116" s="37">
        <f>IF(NB$9="",0,IF(NB$9-SUMIFS(conditions!$77:$77,conditions!$8:$8,"&lt;="&amp;NB$9,conditions!$9:$9,"&gt;="&amp;NB$9)&lt;$U$9,(1-conditions!$U$34)*SUMIFS(17:17,$9:$9,EOMONTH($U$9,11)+1-$U$9+NB$9-SUMIFS(conditions!$77:$77,conditions!$8:$8,"&lt;="&amp;NB$9,conditions!$9:$9,"&gt;="&amp;NB$9))*conditions!$U$76,0))</f>
        <v>0</v>
      </c>
      <c r="NC116" s="37">
        <f>IF(NC$9="",0,IF(NC$9-SUMIFS(conditions!$77:$77,conditions!$8:$8,"&lt;="&amp;NC$9,conditions!$9:$9,"&gt;="&amp;NC$9)&lt;$U$9,(1-conditions!$U$34)*SUMIFS(17:17,$9:$9,EOMONTH($U$9,11)+1-$U$9+NC$9-SUMIFS(conditions!$77:$77,conditions!$8:$8,"&lt;="&amp;NC$9,conditions!$9:$9,"&gt;="&amp;NC$9))*conditions!$U$76,0))</f>
        <v>0</v>
      </c>
      <c r="ND116" s="37">
        <f>IF(ND$9="",0,IF(ND$9-SUMIFS(conditions!$77:$77,conditions!$8:$8,"&lt;="&amp;ND$9,conditions!$9:$9,"&gt;="&amp;ND$9)&lt;$U$9,(1-conditions!$U$34)*SUMIFS(17:17,$9:$9,EOMONTH($U$9,11)+1-$U$9+ND$9-SUMIFS(conditions!$77:$77,conditions!$8:$8,"&lt;="&amp;ND$9,conditions!$9:$9,"&gt;="&amp;ND$9))*conditions!$U$76,0))</f>
        <v>0</v>
      </c>
      <c r="NE116" s="37">
        <f>IF(NE$9="",0,IF(NE$9-SUMIFS(conditions!$77:$77,conditions!$8:$8,"&lt;="&amp;NE$9,conditions!$9:$9,"&gt;="&amp;NE$9)&lt;$U$9,(1-conditions!$U$34)*SUMIFS(17:17,$9:$9,EOMONTH($U$9,11)+1-$U$9+NE$9-SUMIFS(conditions!$77:$77,conditions!$8:$8,"&lt;="&amp;NE$9,conditions!$9:$9,"&gt;="&amp;NE$9))*conditions!$U$76,0))</f>
        <v>0</v>
      </c>
      <c r="NF116" s="37">
        <f>IF(NF$9="",0,IF(NF$9-SUMIFS(conditions!$77:$77,conditions!$8:$8,"&lt;="&amp;NF$9,conditions!$9:$9,"&gt;="&amp;NF$9)&lt;$U$9,(1-conditions!$U$34)*SUMIFS(17:17,$9:$9,EOMONTH($U$9,11)+1-$U$9+NF$9-SUMIFS(conditions!$77:$77,conditions!$8:$8,"&lt;="&amp;NF$9,conditions!$9:$9,"&gt;="&amp;NF$9))*conditions!$U$76,0))</f>
        <v>0</v>
      </c>
      <c r="NG116" s="37">
        <f>IF(NG$9="",0,IF(NG$9-SUMIFS(conditions!$77:$77,conditions!$8:$8,"&lt;="&amp;NG$9,conditions!$9:$9,"&gt;="&amp;NG$9)&lt;$U$9,(1-conditions!$U$34)*SUMIFS(17:17,$9:$9,EOMONTH($U$9,11)+1-$U$9+NG$9-SUMIFS(conditions!$77:$77,conditions!$8:$8,"&lt;="&amp;NG$9,conditions!$9:$9,"&gt;="&amp;NG$9))*conditions!$U$76,0))</f>
        <v>0</v>
      </c>
      <c r="NH116" s="37">
        <f>IF(NH$9="",0,IF(NH$9-SUMIFS(conditions!$77:$77,conditions!$8:$8,"&lt;="&amp;NH$9,conditions!$9:$9,"&gt;="&amp;NH$9)&lt;$U$9,(1-conditions!$U$34)*SUMIFS(17:17,$9:$9,EOMONTH($U$9,11)+1-$U$9+NH$9-SUMIFS(conditions!$77:$77,conditions!$8:$8,"&lt;="&amp;NH$9,conditions!$9:$9,"&gt;="&amp;NH$9))*conditions!$U$76,0))</f>
        <v>0</v>
      </c>
      <c r="NI116" s="37">
        <f>IF(NI$9="",0,IF(NI$9-SUMIFS(conditions!$77:$77,conditions!$8:$8,"&lt;="&amp;NI$9,conditions!$9:$9,"&gt;="&amp;NI$9)&lt;$U$9,(1-conditions!$U$34)*SUMIFS(17:17,$9:$9,EOMONTH($U$9,11)+1-$U$9+NI$9-SUMIFS(conditions!$77:$77,conditions!$8:$8,"&lt;="&amp;NI$9,conditions!$9:$9,"&gt;="&amp;NI$9))*conditions!$U$76,0))</f>
        <v>0</v>
      </c>
      <c r="NJ116" s="37">
        <f>IF(NJ$9="",0,IF(NJ$9-SUMIFS(conditions!$77:$77,conditions!$8:$8,"&lt;="&amp;NJ$9,conditions!$9:$9,"&gt;="&amp;NJ$9)&lt;$U$9,(1-conditions!$U$34)*SUMIFS(17:17,$9:$9,EOMONTH($U$9,11)+1-$U$9+NJ$9-SUMIFS(conditions!$77:$77,conditions!$8:$8,"&lt;="&amp;NJ$9,conditions!$9:$9,"&gt;="&amp;NJ$9))*conditions!$U$76,0))</f>
        <v>0</v>
      </c>
      <c r="NK116" s="37">
        <f>IF(NK$9="",0,IF(NK$9-SUMIFS(conditions!$77:$77,conditions!$8:$8,"&lt;="&amp;NK$9,conditions!$9:$9,"&gt;="&amp;NK$9)&lt;$U$9,(1-conditions!$U$34)*SUMIFS(17:17,$9:$9,EOMONTH($U$9,11)+1-$U$9+NK$9-SUMIFS(conditions!$77:$77,conditions!$8:$8,"&lt;="&amp;NK$9,conditions!$9:$9,"&gt;="&amp;NK$9))*conditions!$U$76,0))</f>
        <v>0</v>
      </c>
      <c r="NL116" s="37">
        <f>IF(NL$9="",0,IF(NL$9-SUMIFS(conditions!$77:$77,conditions!$8:$8,"&lt;="&amp;NL$9,conditions!$9:$9,"&gt;="&amp;NL$9)&lt;$U$9,(1-conditions!$U$34)*SUMIFS(17:17,$9:$9,EOMONTH($U$9,11)+1-$U$9+NL$9-SUMIFS(conditions!$77:$77,conditions!$8:$8,"&lt;="&amp;NL$9,conditions!$9:$9,"&gt;="&amp;NL$9))*conditions!$U$76,0))</f>
        <v>0</v>
      </c>
      <c r="NM116" s="37">
        <f>IF(NM$9="",0,IF(NM$9-SUMIFS(conditions!$77:$77,conditions!$8:$8,"&lt;="&amp;NM$9,conditions!$9:$9,"&gt;="&amp;NM$9)&lt;$U$9,(1-conditions!$U$34)*SUMIFS(17:17,$9:$9,EOMONTH($U$9,11)+1-$U$9+NM$9-SUMIFS(conditions!$77:$77,conditions!$8:$8,"&lt;="&amp;NM$9,conditions!$9:$9,"&gt;="&amp;NM$9))*conditions!$U$76,0))</f>
        <v>0</v>
      </c>
      <c r="NN116" s="37">
        <f>IF(NN$9="",0,IF(NN$9-SUMIFS(conditions!$77:$77,conditions!$8:$8,"&lt;="&amp;NN$9,conditions!$9:$9,"&gt;="&amp;NN$9)&lt;$U$9,(1-conditions!$U$34)*SUMIFS(17:17,$9:$9,EOMONTH($U$9,11)+1-$U$9+NN$9-SUMIFS(conditions!$77:$77,conditions!$8:$8,"&lt;="&amp;NN$9,conditions!$9:$9,"&gt;="&amp;NN$9))*conditions!$U$76,0))</f>
        <v>0</v>
      </c>
      <c r="NO116" s="37">
        <f>IF(NO$9="",0,IF(NO$9-SUMIFS(conditions!$77:$77,conditions!$8:$8,"&lt;="&amp;NO$9,conditions!$9:$9,"&gt;="&amp;NO$9)&lt;$U$9,(1-conditions!$U$34)*SUMIFS(17:17,$9:$9,EOMONTH($U$9,11)+1-$U$9+NO$9-SUMIFS(conditions!$77:$77,conditions!$8:$8,"&lt;="&amp;NO$9,conditions!$9:$9,"&gt;="&amp;NO$9))*conditions!$U$76,0))</f>
        <v>0</v>
      </c>
      <c r="NP116" s="37">
        <f>IF(NP$9="",0,IF(NP$9-SUMIFS(conditions!$77:$77,conditions!$8:$8,"&lt;="&amp;NP$9,conditions!$9:$9,"&gt;="&amp;NP$9)&lt;$U$9,(1-conditions!$U$34)*SUMIFS(17:17,$9:$9,EOMONTH($U$9,11)+1-$U$9+NP$9-SUMIFS(conditions!$77:$77,conditions!$8:$8,"&lt;="&amp;NP$9,conditions!$9:$9,"&gt;="&amp;NP$9))*conditions!$U$76,0))</f>
        <v>0</v>
      </c>
      <c r="NQ116" s="37">
        <f>IF(NQ$9="",0,IF(NQ$9-SUMIFS(conditions!$77:$77,conditions!$8:$8,"&lt;="&amp;NQ$9,conditions!$9:$9,"&gt;="&amp;NQ$9)&lt;$U$9,(1-conditions!$U$34)*SUMIFS(17:17,$9:$9,EOMONTH($U$9,11)+1-$U$9+NQ$9-SUMIFS(conditions!$77:$77,conditions!$8:$8,"&lt;="&amp;NQ$9,conditions!$9:$9,"&gt;="&amp;NQ$9))*conditions!$U$76,0))</f>
        <v>0</v>
      </c>
      <c r="NR116" s="37">
        <f>IF(NR$9="",0,IF(NR$9-SUMIFS(conditions!$77:$77,conditions!$8:$8,"&lt;="&amp;NR$9,conditions!$9:$9,"&gt;="&amp;NR$9)&lt;$U$9,(1-conditions!$U$34)*SUMIFS(17:17,$9:$9,EOMONTH($U$9,11)+1-$U$9+NR$9-SUMIFS(conditions!$77:$77,conditions!$8:$8,"&lt;="&amp;NR$9,conditions!$9:$9,"&gt;="&amp;NR$9))*conditions!$U$76,0))</f>
        <v>0</v>
      </c>
      <c r="NS116" s="37">
        <f>IF(NS$9="",0,IF(NS$9-SUMIFS(conditions!$77:$77,conditions!$8:$8,"&lt;="&amp;NS$9,conditions!$9:$9,"&gt;="&amp;NS$9)&lt;$U$9,(1-conditions!$U$34)*SUMIFS(17:17,$9:$9,EOMONTH($U$9,11)+1-$U$9+NS$9-SUMIFS(conditions!$77:$77,conditions!$8:$8,"&lt;="&amp;NS$9,conditions!$9:$9,"&gt;="&amp;NS$9))*conditions!$U$76,0))</f>
        <v>0</v>
      </c>
      <c r="NT116" s="37">
        <f>IF(NT$9="",0,IF(NT$9-SUMIFS(conditions!$77:$77,conditions!$8:$8,"&lt;="&amp;NT$9,conditions!$9:$9,"&gt;="&amp;NT$9)&lt;$U$9,(1-conditions!$U$34)*SUMIFS(17:17,$9:$9,EOMONTH($U$9,11)+1-$U$9+NT$9-SUMIFS(conditions!$77:$77,conditions!$8:$8,"&lt;="&amp;NT$9,conditions!$9:$9,"&gt;="&amp;NT$9))*conditions!$U$76,0))</f>
        <v>0</v>
      </c>
      <c r="NU116" s="37">
        <f>IF(NU$9="",0,IF(NU$9-SUMIFS(conditions!$77:$77,conditions!$8:$8,"&lt;="&amp;NU$9,conditions!$9:$9,"&gt;="&amp;NU$9)&lt;$U$9,(1-conditions!$U$34)*SUMIFS(17:17,$9:$9,EOMONTH($U$9,11)+1-$U$9+NU$9-SUMIFS(conditions!$77:$77,conditions!$8:$8,"&lt;="&amp;NU$9,conditions!$9:$9,"&gt;="&amp;NU$9))*conditions!$U$76,0))</f>
        <v>0</v>
      </c>
      <c r="NV116" s="37">
        <f>IF(NV$9="",0,IF(NV$9-SUMIFS(conditions!$77:$77,conditions!$8:$8,"&lt;="&amp;NV$9,conditions!$9:$9,"&gt;="&amp;NV$9)&lt;$U$9,(1-conditions!$U$34)*SUMIFS(17:17,$9:$9,EOMONTH($U$9,11)+1-$U$9+NV$9-SUMIFS(conditions!$77:$77,conditions!$8:$8,"&lt;="&amp;NV$9,conditions!$9:$9,"&gt;="&amp;NV$9))*conditions!$U$76,0))</f>
        <v>0</v>
      </c>
    </row>
    <row r="117" spans="1:386" s="38" customFormat="1" ht="10.199999999999999" x14ac:dyDescent="0.2">
      <c r="A117" s="31"/>
      <c r="B117" s="31"/>
      <c r="C117" s="31"/>
      <c r="D117" s="31"/>
      <c r="E117" s="31"/>
      <c r="F117" s="31"/>
      <c r="G117" s="31" t="str">
        <f>G112</f>
        <v>деб. задолж-ть заказчиков по оплатам на нач. бюдж. года</v>
      </c>
      <c r="H117" s="31"/>
      <c r="I117" s="31"/>
      <c r="J117" s="31" t="str">
        <f>IF($G117="","",INDEX(KPI!$H$11:$H$121,SUMIFS(KPI!$E$11:$E$121,KPI!$F$11:$F$121,$G117)))</f>
        <v>тыс.руб.</v>
      </c>
      <c r="K117" s="31"/>
      <c r="L117" s="31"/>
      <c r="M117" s="31"/>
      <c r="N117" s="31" t="str">
        <f>structure!$G$14</f>
        <v>товарная категория 4</v>
      </c>
      <c r="O117" s="31"/>
      <c r="P117" s="31"/>
      <c r="Q117" s="31"/>
      <c r="R117" s="37">
        <f t="shared" si="133"/>
        <v>72.260830441799996</v>
      </c>
      <c r="S117" s="31"/>
      <c r="T117" s="31"/>
      <c r="U117" s="37">
        <f>IF(U$9="",0,IF(U$9-SUMIFS(conditions!$77:$77,conditions!$8:$8,"&lt;="&amp;U$9,conditions!$9:$9,"&gt;="&amp;U$9)&lt;$U$9,(1-conditions!$U$34)*SUMIFS(18:18,$9:$9,EOMONTH($U$9,11)+1-$U$9+U$9-SUMIFS(conditions!$77:$77,conditions!$8:$8,"&lt;="&amp;U$9,conditions!$9:$9,"&gt;="&amp;U$9))*conditions!$U$76,0))</f>
        <v>7.2260830441799984</v>
      </c>
      <c r="V117" s="37">
        <f>IF(V$9="",0,IF(V$9-SUMIFS(conditions!$77:$77,conditions!$8:$8,"&lt;="&amp;V$9,conditions!$9:$9,"&gt;="&amp;V$9)&lt;$U$9,(1-conditions!$U$34)*SUMIFS(18:18,$9:$9,EOMONTH($U$9,11)+1-$U$9+V$9-SUMIFS(conditions!$77:$77,conditions!$8:$8,"&lt;="&amp;V$9,conditions!$9:$9,"&gt;="&amp;V$9))*conditions!$U$76,0))</f>
        <v>7.2260830441799984</v>
      </c>
      <c r="W117" s="37">
        <f>IF(W$9="",0,IF(W$9-SUMIFS(conditions!$77:$77,conditions!$8:$8,"&lt;="&amp;W$9,conditions!$9:$9,"&gt;="&amp;W$9)&lt;$U$9,(1-conditions!$U$34)*SUMIFS(18:18,$9:$9,EOMONTH($U$9,11)+1-$U$9+W$9-SUMIFS(conditions!$77:$77,conditions!$8:$8,"&lt;="&amp;W$9,conditions!$9:$9,"&gt;="&amp;W$9))*conditions!$U$76,0))</f>
        <v>7.2260830441799984</v>
      </c>
      <c r="X117" s="37">
        <f>IF(X$9="",0,IF(X$9-SUMIFS(conditions!$77:$77,conditions!$8:$8,"&lt;="&amp;X$9,conditions!$9:$9,"&gt;="&amp;X$9)&lt;$U$9,(1-conditions!$U$34)*SUMIFS(18:18,$9:$9,EOMONTH($U$9,11)+1-$U$9+X$9-SUMIFS(conditions!$77:$77,conditions!$8:$8,"&lt;="&amp;X$9,conditions!$9:$9,"&gt;="&amp;X$9))*conditions!$U$76,0))</f>
        <v>0</v>
      </c>
      <c r="Y117" s="37">
        <f>IF(Y$9="",0,IF(Y$9-SUMIFS(conditions!$77:$77,conditions!$8:$8,"&lt;="&amp;Y$9,conditions!$9:$9,"&gt;="&amp;Y$9)&lt;$U$9,(1-conditions!$U$34)*SUMIFS(18:18,$9:$9,EOMONTH($U$9,11)+1-$U$9+Y$9-SUMIFS(conditions!$77:$77,conditions!$8:$8,"&lt;="&amp;Y$9,conditions!$9:$9,"&gt;="&amp;Y$9))*conditions!$U$76,0))</f>
        <v>0</v>
      </c>
      <c r="Z117" s="37">
        <f>IF(Z$9="",0,IF(Z$9-SUMIFS(conditions!$77:$77,conditions!$8:$8,"&lt;="&amp;Z$9,conditions!$9:$9,"&gt;="&amp;Z$9)&lt;$U$9,(1-conditions!$U$34)*SUMIFS(18:18,$9:$9,EOMONTH($U$9,11)+1-$U$9+Z$9-SUMIFS(conditions!$77:$77,conditions!$8:$8,"&lt;="&amp;Z$9,conditions!$9:$9,"&gt;="&amp;Z$9))*conditions!$U$76,0))</f>
        <v>7.2260830441799984</v>
      </c>
      <c r="AA117" s="37">
        <f>IF(AA$9="",0,IF(AA$9-SUMIFS(conditions!$77:$77,conditions!$8:$8,"&lt;="&amp;AA$9,conditions!$9:$9,"&gt;="&amp;AA$9)&lt;$U$9,(1-conditions!$U$34)*SUMIFS(18:18,$9:$9,EOMONTH($U$9,11)+1-$U$9+AA$9-SUMIFS(conditions!$77:$77,conditions!$8:$8,"&lt;="&amp;AA$9,conditions!$9:$9,"&gt;="&amp;AA$9))*conditions!$U$76,0))</f>
        <v>7.2260830441799984</v>
      </c>
      <c r="AB117" s="37">
        <f>IF(AB$9="",0,IF(AB$9-SUMIFS(conditions!$77:$77,conditions!$8:$8,"&lt;="&amp;AB$9,conditions!$9:$9,"&gt;="&amp;AB$9)&lt;$U$9,(1-conditions!$U$34)*SUMIFS(18:18,$9:$9,EOMONTH($U$9,11)+1-$U$9+AB$9-SUMIFS(conditions!$77:$77,conditions!$8:$8,"&lt;="&amp;AB$9,conditions!$9:$9,"&gt;="&amp;AB$9))*conditions!$U$76,0))</f>
        <v>7.2260830441799984</v>
      </c>
      <c r="AC117" s="37">
        <f>IF(AC$9="",0,IF(AC$9-SUMIFS(conditions!$77:$77,conditions!$8:$8,"&lt;="&amp;AC$9,conditions!$9:$9,"&gt;="&amp;AC$9)&lt;$U$9,(1-conditions!$U$34)*SUMIFS(18:18,$9:$9,EOMONTH($U$9,11)+1-$U$9+AC$9-SUMIFS(conditions!$77:$77,conditions!$8:$8,"&lt;="&amp;AC$9,conditions!$9:$9,"&gt;="&amp;AC$9))*conditions!$U$76,0))</f>
        <v>7.2260830441799984</v>
      </c>
      <c r="AD117" s="37">
        <f>IF(AD$9="",0,IF(AD$9-SUMIFS(conditions!$77:$77,conditions!$8:$8,"&lt;="&amp;AD$9,conditions!$9:$9,"&gt;="&amp;AD$9)&lt;$U$9,(1-conditions!$U$34)*SUMIFS(18:18,$9:$9,EOMONTH($U$9,11)+1-$U$9+AD$9-SUMIFS(conditions!$77:$77,conditions!$8:$8,"&lt;="&amp;AD$9,conditions!$9:$9,"&gt;="&amp;AD$9))*conditions!$U$76,0))</f>
        <v>7.2260830441799984</v>
      </c>
      <c r="AE117" s="37">
        <f>IF(AE$9="",0,IF(AE$9-SUMIFS(conditions!$77:$77,conditions!$8:$8,"&lt;="&amp;AE$9,conditions!$9:$9,"&gt;="&amp;AE$9)&lt;$U$9,(1-conditions!$U$34)*SUMIFS(18:18,$9:$9,EOMONTH($U$9,11)+1-$U$9+AE$9-SUMIFS(conditions!$77:$77,conditions!$8:$8,"&lt;="&amp;AE$9,conditions!$9:$9,"&gt;="&amp;AE$9))*conditions!$U$76,0))</f>
        <v>0</v>
      </c>
      <c r="AF117" s="37">
        <f>IF(AF$9="",0,IF(AF$9-SUMIFS(conditions!$77:$77,conditions!$8:$8,"&lt;="&amp;AF$9,conditions!$9:$9,"&gt;="&amp;AF$9)&lt;$U$9,(1-conditions!$U$34)*SUMIFS(18:18,$9:$9,EOMONTH($U$9,11)+1-$U$9+AF$9-SUMIFS(conditions!$77:$77,conditions!$8:$8,"&lt;="&amp;AF$9,conditions!$9:$9,"&gt;="&amp;AF$9))*conditions!$U$76,0))</f>
        <v>0</v>
      </c>
      <c r="AG117" s="37">
        <f>IF(AG$9="",0,IF(AG$9-SUMIFS(conditions!$77:$77,conditions!$8:$8,"&lt;="&amp;AG$9,conditions!$9:$9,"&gt;="&amp;AG$9)&lt;$U$9,(1-conditions!$U$34)*SUMIFS(18:18,$9:$9,EOMONTH($U$9,11)+1-$U$9+AG$9-SUMIFS(conditions!$77:$77,conditions!$8:$8,"&lt;="&amp;AG$9,conditions!$9:$9,"&gt;="&amp;AG$9))*conditions!$U$76,0))</f>
        <v>7.2260830441799984</v>
      </c>
      <c r="AH117" s="37">
        <f>IF(AH$9="",0,IF(AH$9-SUMIFS(conditions!$77:$77,conditions!$8:$8,"&lt;="&amp;AH$9,conditions!$9:$9,"&gt;="&amp;AH$9)&lt;$U$9,(1-conditions!$U$34)*SUMIFS(18:18,$9:$9,EOMONTH($U$9,11)+1-$U$9+AH$9-SUMIFS(conditions!$77:$77,conditions!$8:$8,"&lt;="&amp;AH$9,conditions!$9:$9,"&gt;="&amp;AH$9))*conditions!$U$76,0))</f>
        <v>7.2260830441799984</v>
      </c>
      <c r="AI117" s="37">
        <f>IF(AI$9="",0,IF(AI$9-SUMIFS(conditions!$77:$77,conditions!$8:$8,"&lt;="&amp;AI$9,conditions!$9:$9,"&gt;="&amp;AI$9)&lt;$U$9,(1-conditions!$U$34)*SUMIFS(18:18,$9:$9,EOMONTH($U$9,11)+1-$U$9+AI$9-SUMIFS(conditions!$77:$77,conditions!$8:$8,"&lt;="&amp;AI$9,conditions!$9:$9,"&gt;="&amp;AI$9))*conditions!$U$76,0))</f>
        <v>0</v>
      </c>
      <c r="AJ117" s="37">
        <f>IF(AJ$9="",0,IF(AJ$9-SUMIFS(conditions!$77:$77,conditions!$8:$8,"&lt;="&amp;AJ$9,conditions!$9:$9,"&gt;="&amp;AJ$9)&lt;$U$9,(1-conditions!$U$34)*SUMIFS(18:18,$9:$9,EOMONTH($U$9,11)+1-$U$9+AJ$9-SUMIFS(conditions!$77:$77,conditions!$8:$8,"&lt;="&amp;AJ$9,conditions!$9:$9,"&gt;="&amp;AJ$9))*conditions!$U$76,0))</f>
        <v>0</v>
      </c>
      <c r="AK117" s="37">
        <f>IF(AK$9="",0,IF(AK$9-SUMIFS(conditions!$77:$77,conditions!$8:$8,"&lt;="&amp;AK$9,conditions!$9:$9,"&gt;="&amp;AK$9)&lt;$U$9,(1-conditions!$U$34)*SUMIFS(18:18,$9:$9,EOMONTH($U$9,11)+1-$U$9+AK$9-SUMIFS(conditions!$77:$77,conditions!$8:$8,"&lt;="&amp;AK$9,conditions!$9:$9,"&gt;="&amp;AK$9))*conditions!$U$76,0))</f>
        <v>0</v>
      </c>
      <c r="AL117" s="37">
        <f>IF(AL$9="",0,IF(AL$9-SUMIFS(conditions!$77:$77,conditions!$8:$8,"&lt;="&amp;AL$9,conditions!$9:$9,"&gt;="&amp;AL$9)&lt;$U$9,(1-conditions!$U$34)*SUMIFS(18:18,$9:$9,EOMONTH($U$9,11)+1-$U$9+AL$9-SUMIFS(conditions!$77:$77,conditions!$8:$8,"&lt;="&amp;AL$9,conditions!$9:$9,"&gt;="&amp;AL$9))*conditions!$U$76,0))</f>
        <v>0</v>
      </c>
      <c r="AM117" s="37">
        <f>IF(AM$9="",0,IF(AM$9-SUMIFS(conditions!$77:$77,conditions!$8:$8,"&lt;="&amp;AM$9,conditions!$9:$9,"&gt;="&amp;AM$9)&lt;$U$9,(1-conditions!$U$34)*SUMIFS(18:18,$9:$9,EOMONTH($U$9,11)+1-$U$9+AM$9-SUMIFS(conditions!$77:$77,conditions!$8:$8,"&lt;="&amp;AM$9,conditions!$9:$9,"&gt;="&amp;AM$9))*conditions!$U$76,0))</f>
        <v>0</v>
      </c>
      <c r="AN117" s="37">
        <f>IF(AN$9="",0,IF(AN$9-SUMIFS(conditions!$77:$77,conditions!$8:$8,"&lt;="&amp;AN$9,conditions!$9:$9,"&gt;="&amp;AN$9)&lt;$U$9,(1-conditions!$U$34)*SUMIFS(18:18,$9:$9,EOMONTH($U$9,11)+1-$U$9+AN$9-SUMIFS(conditions!$77:$77,conditions!$8:$8,"&lt;="&amp;AN$9,conditions!$9:$9,"&gt;="&amp;AN$9))*conditions!$U$76,0))</f>
        <v>0</v>
      </c>
      <c r="AO117" s="37">
        <f>IF(AO$9="",0,IF(AO$9-SUMIFS(conditions!$77:$77,conditions!$8:$8,"&lt;="&amp;AO$9,conditions!$9:$9,"&gt;="&amp;AO$9)&lt;$U$9,(1-conditions!$U$34)*SUMIFS(18:18,$9:$9,EOMONTH($U$9,11)+1-$U$9+AO$9-SUMIFS(conditions!$77:$77,conditions!$8:$8,"&lt;="&amp;AO$9,conditions!$9:$9,"&gt;="&amp;AO$9))*conditions!$U$76,0))</f>
        <v>0</v>
      </c>
      <c r="AP117" s="37">
        <f>IF(AP$9="",0,IF(AP$9-SUMIFS(conditions!$77:$77,conditions!$8:$8,"&lt;="&amp;AP$9,conditions!$9:$9,"&gt;="&amp;AP$9)&lt;$U$9,(1-conditions!$U$34)*SUMIFS(18:18,$9:$9,EOMONTH($U$9,11)+1-$U$9+AP$9-SUMIFS(conditions!$77:$77,conditions!$8:$8,"&lt;="&amp;AP$9,conditions!$9:$9,"&gt;="&amp;AP$9))*conditions!$U$76,0))</f>
        <v>0</v>
      </c>
      <c r="AQ117" s="37">
        <f>IF(AQ$9="",0,IF(AQ$9-SUMIFS(conditions!$77:$77,conditions!$8:$8,"&lt;="&amp;AQ$9,conditions!$9:$9,"&gt;="&amp;AQ$9)&lt;$U$9,(1-conditions!$U$34)*SUMIFS(18:18,$9:$9,EOMONTH($U$9,11)+1-$U$9+AQ$9-SUMIFS(conditions!$77:$77,conditions!$8:$8,"&lt;="&amp;AQ$9,conditions!$9:$9,"&gt;="&amp;AQ$9))*conditions!$U$76,0))</f>
        <v>0</v>
      </c>
      <c r="AR117" s="37">
        <f>IF(AR$9="",0,IF(AR$9-SUMIFS(conditions!$77:$77,conditions!$8:$8,"&lt;="&amp;AR$9,conditions!$9:$9,"&gt;="&amp;AR$9)&lt;$U$9,(1-conditions!$U$34)*SUMIFS(18:18,$9:$9,EOMONTH($U$9,11)+1-$U$9+AR$9-SUMIFS(conditions!$77:$77,conditions!$8:$8,"&lt;="&amp;AR$9,conditions!$9:$9,"&gt;="&amp;AR$9))*conditions!$U$76,0))</f>
        <v>0</v>
      </c>
      <c r="AS117" s="37">
        <f>IF(AS$9="",0,IF(AS$9-SUMIFS(conditions!$77:$77,conditions!$8:$8,"&lt;="&amp;AS$9,conditions!$9:$9,"&gt;="&amp;AS$9)&lt;$U$9,(1-conditions!$U$34)*SUMIFS(18:18,$9:$9,EOMONTH($U$9,11)+1-$U$9+AS$9-SUMIFS(conditions!$77:$77,conditions!$8:$8,"&lt;="&amp;AS$9,conditions!$9:$9,"&gt;="&amp;AS$9))*conditions!$U$76,0))</f>
        <v>0</v>
      </c>
      <c r="AT117" s="37">
        <f>IF(AT$9="",0,IF(AT$9-SUMIFS(conditions!$77:$77,conditions!$8:$8,"&lt;="&amp;AT$9,conditions!$9:$9,"&gt;="&amp;AT$9)&lt;$U$9,(1-conditions!$U$34)*SUMIFS(18:18,$9:$9,EOMONTH($U$9,11)+1-$U$9+AT$9-SUMIFS(conditions!$77:$77,conditions!$8:$8,"&lt;="&amp;AT$9,conditions!$9:$9,"&gt;="&amp;AT$9))*conditions!$U$76,0))</f>
        <v>0</v>
      </c>
      <c r="AU117" s="37">
        <f>IF(AU$9="",0,IF(AU$9-SUMIFS(conditions!$77:$77,conditions!$8:$8,"&lt;="&amp;AU$9,conditions!$9:$9,"&gt;="&amp;AU$9)&lt;$U$9,(1-conditions!$U$34)*SUMIFS(18:18,$9:$9,EOMONTH($U$9,11)+1-$U$9+AU$9-SUMIFS(conditions!$77:$77,conditions!$8:$8,"&lt;="&amp;AU$9,conditions!$9:$9,"&gt;="&amp;AU$9))*conditions!$U$76,0))</f>
        <v>0</v>
      </c>
      <c r="AV117" s="37">
        <f>IF(AV$9="",0,IF(AV$9-SUMIFS(conditions!$77:$77,conditions!$8:$8,"&lt;="&amp;AV$9,conditions!$9:$9,"&gt;="&amp;AV$9)&lt;$U$9,(1-conditions!$U$34)*SUMIFS(18:18,$9:$9,EOMONTH($U$9,11)+1-$U$9+AV$9-SUMIFS(conditions!$77:$77,conditions!$8:$8,"&lt;="&amp;AV$9,conditions!$9:$9,"&gt;="&amp;AV$9))*conditions!$U$76,0))</f>
        <v>0</v>
      </c>
      <c r="AW117" s="37">
        <f>IF(AW$9="",0,IF(AW$9-SUMIFS(conditions!$77:$77,conditions!$8:$8,"&lt;="&amp;AW$9,conditions!$9:$9,"&gt;="&amp;AW$9)&lt;$U$9,(1-conditions!$U$34)*SUMIFS(18:18,$9:$9,EOMONTH($U$9,11)+1-$U$9+AW$9-SUMIFS(conditions!$77:$77,conditions!$8:$8,"&lt;="&amp;AW$9,conditions!$9:$9,"&gt;="&amp;AW$9))*conditions!$U$76,0))</f>
        <v>0</v>
      </c>
      <c r="AX117" s="37">
        <f>IF(AX$9="",0,IF(AX$9-SUMIFS(conditions!$77:$77,conditions!$8:$8,"&lt;="&amp;AX$9,conditions!$9:$9,"&gt;="&amp;AX$9)&lt;$U$9,(1-conditions!$U$34)*SUMIFS(18:18,$9:$9,EOMONTH($U$9,11)+1-$U$9+AX$9-SUMIFS(conditions!$77:$77,conditions!$8:$8,"&lt;="&amp;AX$9,conditions!$9:$9,"&gt;="&amp;AX$9))*conditions!$U$76,0))</f>
        <v>0</v>
      </c>
      <c r="AY117" s="37">
        <f>IF(AY$9="",0,IF(AY$9-SUMIFS(conditions!$77:$77,conditions!$8:$8,"&lt;="&amp;AY$9,conditions!$9:$9,"&gt;="&amp;AY$9)&lt;$U$9,(1-conditions!$U$34)*SUMIFS(18:18,$9:$9,EOMONTH($U$9,11)+1-$U$9+AY$9-SUMIFS(conditions!$77:$77,conditions!$8:$8,"&lt;="&amp;AY$9,conditions!$9:$9,"&gt;="&amp;AY$9))*conditions!$U$76,0))</f>
        <v>0</v>
      </c>
      <c r="AZ117" s="37">
        <f>IF(AZ$9="",0,IF(AZ$9-SUMIFS(conditions!$77:$77,conditions!$8:$8,"&lt;="&amp;AZ$9,conditions!$9:$9,"&gt;="&amp;AZ$9)&lt;$U$9,(1-conditions!$U$34)*SUMIFS(18:18,$9:$9,EOMONTH($U$9,11)+1-$U$9+AZ$9-SUMIFS(conditions!$77:$77,conditions!$8:$8,"&lt;="&amp;AZ$9,conditions!$9:$9,"&gt;="&amp;AZ$9))*conditions!$U$76,0))</f>
        <v>0</v>
      </c>
      <c r="BA117" s="37">
        <f>IF(BA$9="",0,IF(BA$9-SUMIFS(conditions!$77:$77,conditions!$8:$8,"&lt;="&amp;BA$9,conditions!$9:$9,"&gt;="&amp;BA$9)&lt;$U$9,(1-conditions!$U$34)*SUMIFS(18:18,$9:$9,EOMONTH($U$9,11)+1-$U$9+BA$9-SUMIFS(conditions!$77:$77,conditions!$8:$8,"&lt;="&amp;BA$9,conditions!$9:$9,"&gt;="&amp;BA$9))*conditions!$U$76,0))</f>
        <v>0</v>
      </c>
      <c r="BB117" s="37">
        <f>IF(BB$9="",0,IF(BB$9-SUMIFS(conditions!$77:$77,conditions!$8:$8,"&lt;="&amp;BB$9,conditions!$9:$9,"&gt;="&amp;BB$9)&lt;$U$9,(1-conditions!$U$34)*SUMIFS(18:18,$9:$9,EOMONTH($U$9,11)+1-$U$9+BB$9-SUMIFS(conditions!$77:$77,conditions!$8:$8,"&lt;="&amp;BB$9,conditions!$9:$9,"&gt;="&amp;BB$9))*conditions!$U$76,0))</f>
        <v>0</v>
      </c>
      <c r="BC117" s="37">
        <f>IF(BC$9="",0,IF(BC$9-SUMIFS(conditions!$77:$77,conditions!$8:$8,"&lt;="&amp;BC$9,conditions!$9:$9,"&gt;="&amp;BC$9)&lt;$U$9,(1-conditions!$U$34)*SUMIFS(18:18,$9:$9,EOMONTH($U$9,11)+1-$U$9+BC$9-SUMIFS(conditions!$77:$77,conditions!$8:$8,"&lt;="&amp;BC$9,conditions!$9:$9,"&gt;="&amp;BC$9))*conditions!$U$76,0))</f>
        <v>0</v>
      </c>
      <c r="BD117" s="37">
        <f>IF(BD$9="",0,IF(BD$9-SUMIFS(conditions!$77:$77,conditions!$8:$8,"&lt;="&amp;BD$9,conditions!$9:$9,"&gt;="&amp;BD$9)&lt;$U$9,(1-conditions!$U$34)*SUMIFS(18:18,$9:$9,EOMONTH($U$9,11)+1-$U$9+BD$9-SUMIFS(conditions!$77:$77,conditions!$8:$8,"&lt;="&amp;BD$9,conditions!$9:$9,"&gt;="&amp;BD$9))*conditions!$U$76,0))</f>
        <v>0</v>
      </c>
      <c r="BE117" s="37">
        <f>IF(BE$9="",0,IF(BE$9-SUMIFS(conditions!$77:$77,conditions!$8:$8,"&lt;="&amp;BE$9,conditions!$9:$9,"&gt;="&amp;BE$9)&lt;$U$9,(1-conditions!$U$34)*SUMIFS(18:18,$9:$9,EOMONTH($U$9,11)+1-$U$9+BE$9-SUMIFS(conditions!$77:$77,conditions!$8:$8,"&lt;="&amp;BE$9,conditions!$9:$9,"&gt;="&amp;BE$9))*conditions!$U$76,0))</f>
        <v>0</v>
      </c>
      <c r="BF117" s="37">
        <f>IF(BF$9="",0,IF(BF$9-SUMIFS(conditions!$77:$77,conditions!$8:$8,"&lt;="&amp;BF$9,conditions!$9:$9,"&gt;="&amp;BF$9)&lt;$U$9,(1-conditions!$U$34)*SUMIFS(18:18,$9:$9,EOMONTH($U$9,11)+1-$U$9+BF$9-SUMIFS(conditions!$77:$77,conditions!$8:$8,"&lt;="&amp;BF$9,conditions!$9:$9,"&gt;="&amp;BF$9))*conditions!$U$76,0))</f>
        <v>0</v>
      </c>
      <c r="BG117" s="37">
        <f>IF(BG$9="",0,IF(BG$9-SUMIFS(conditions!$77:$77,conditions!$8:$8,"&lt;="&amp;BG$9,conditions!$9:$9,"&gt;="&amp;BG$9)&lt;$U$9,(1-conditions!$U$34)*SUMIFS(18:18,$9:$9,EOMONTH($U$9,11)+1-$U$9+BG$9-SUMIFS(conditions!$77:$77,conditions!$8:$8,"&lt;="&amp;BG$9,conditions!$9:$9,"&gt;="&amp;BG$9))*conditions!$U$76,0))</f>
        <v>0</v>
      </c>
      <c r="BH117" s="37">
        <f>IF(BH$9="",0,IF(BH$9-SUMIFS(conditions!$77:$77,conditions!$8:$8,"&lt;="&amp;BH$9,conditions!$9:$9,"&gt;="&amp;BH$9)&lt;$U$9,(1-conditions!$U$34)*SUMIFS(18:18,$9:$9,EOMONTH($U$9,11)+1-$U$9+BH$9-SUMIFS(conditions!$77:$77,conditions!$8:$8,"&lt;="&amp;BH$9,conditions!$9:$9,"&gt;="&amp;BH$9))*conditions!$U$76,0))</f>
        <v>0</v>
      </c>
      <c r="BI117" s="37">
        <f>IF(BI$9="",0,IF(BI$9-SUMIFS(conditions!$77:$77,conditions!$8:$8,"&lt;="&amp;BI$9,conditions!$9:$9,"&gt;="&amp;BI$9)&lt;$U$9,(1-conditions!$U$34)*SUMIFS(18:18,$9:$9,EOMONTH($U$9,11)+1-$U$9+BI$9-SUMIFS(conditions!$77:$77,conditions!$8:$8,"&lt;="&amp;BI$9,conditions!$9:$9,"&gt;="&amp;BI$9))*conditions!$U$76,0))</f>
        <v>0</v>
      </c>
      <c r="BJ117" s="37">
        <f>IF(BJ$9="",0,IF(BJ$9-SUMIFS(conditions!$77:$77,conditions!$8:$8,"&lt;="&amp;BJ$9,conditions!$9:$9,"&gt;="&amp;BJ$9)&lt;$U$9,(1-conditions!$U$34)*SUMIFS(18:18,$9:$9,EOMONTH($U$9,11)+1-$U$9+BJ$9-SUMIFS(conditions!$77:$77,conditions!$8:$8,"&lt;="&amp;BJ$9,conditions!$9:$9,"&gt;="&amp;BJ$9))*conditions!$U$76,0))</f>
        <v>0</v>
      </c>
      <c r="BK117" s="37">
        <f>IF(BK$9="",0,IF(BK$9-SUMIFS(conditions!$77:$77,conditions!$8:$8,"&lt;="&amp;BK$9,conditions!$9:$9,"&gt;="&amp;BK$9)&lt;$U$9,(1-conditions!$U$34)*SUMIFS(18:18,$9:$9,EOMONTH($U$9,11)+1-$U$9+BK$9-SUMIFS(conditions!$77:$77,conditions!$8:$8,"&lt;="&amp;BK$9,conditions!$9:$9,"&gt;="&amp;BK$9))*conditions!$U$76,0))</f>
        <v>0</v>
      </c>
      <c r="BL117" s="37">
        <f>IF(BL$9="",0,IF(BL$9-SUMIFS(conditions!$77:$77,conditions!$8:$8,"&lt;="&amp;BL$9,conditions!$9:$9,"&gt;="&amp;BL$9)&lt;$U$9,(1-conditions!$U$34)*SUMIFS(18:18,$9:$9,EOMONTH($U$9,11)+1-$U$9+BL$9-SUMIFS(conditions!$77:$77,conditions!$8:$8,"&lt;="&amp;BL$9,conditions!$9:$9,"&gt;="&amp;BL$9))*conditions!$U$76,0))</f>
        <v>0</v>
      </c>
      <c r="BM117" s="37">
        <f>IF(BM$9="",0,IF(BM$9-SUMIFS(conditions!$77:$77,conditions!$8:$8,"&lt;="&amp;BM$9,conditions!$9:$9,"&gt;="&amp;BM$9)&lt;$U$9,(1-conditions!$U$34)*SUMIFS(18:18,$9:$9,EOMONTH($U$9,11)+1-$U$9+BM$9-SUMIFS(conditions!$77:$77,conditions!$8:$8,"&lt;="&amp;BM$9,conditions!$9:$9,"&gt;="&amp;BM$9))*conditions!$U$76,0))</f>
        <v>0</v>
      </c>
      <c r="BN117" s="37">
        <f>IF(BN$9="",0,IF(BN$9-SUMIFS(conditions!$77:$77,conditions!$8:$8,"&lt;="&amp;BN$9,conditions!$9:$9,"&gt;="&amp;BN$9)&lt;$U$9,(1-conditions!$U$34)*SUMIFS(18:18,$9:$9,EOMONTH($U$9,11)+1-$U$9+BN$9-SUMIFS(conditions!$77:$77,conditions!$8:$8,"&lt;="&amp;BN$9,conditions!$9:$9,"&gt;="&amp;BN$9))*conditions!$U$76,0))</f>
        <v>0</v>
      </c>
      <c r="BO117" s="37">
        <f>IF(BO$9="",0,IF(BO$9-SUMIFS(conditions!$77:$77,conditions!$8:$8,"&lt;="&amp;BO$9,conditions!$9:$9,"&gt;="&amp;BO$9)&lt;$U$9,(1-conditions!$U$34)*SUMIFS(18:18,$9:$9,EOMONTH($U$9,11)+1-$U$9+BO$9-SUMIFS(conditions!$77:$77,conditions!$8:$8,"&lt;="&amp;BO$9,conditions!$9:$9,"&gt;="&amp;BO$9))*conditions!$U$76,0))</f>
        <v>0</v>
      </c>
      <c r="BP117" s="37">
        <f>IF(BP$9="",0,IF(BP$9-SUMIFS(conditions!$77:$77,conditions!$8:$8,"&lt;="&amp;BP$9,conditions!$9:$9,"&gt;="&amp;BP$9)&lt;$U$9,(1-conditions!$U$34)*SUMIFS(18:18,$9:$9,EOMONTH($U$9,11)+1-$U$9+BP$9-SUMIFS(conditions!$77:$77,conditions!$8:$8,"&lt;="&amp;BP$9,conditions!$9:$9,"&gt;="&amp;BP$9))*conditions!$U$76,0))</f>
        <v>0</v>
      </c>
      <c r="BQ117" s="37">
        <f>IF(BQ$9="",0,IF(BQ$9-SUMIFS(conditions!$77:$77,conditions!$8:$8,"&lt;="&amp;BQ$9,conditions!$9:$9,"&gt;="&amp;BQ$9)&lt;$U$9,(1-conditions!$U$34)*SUMIFS(18:18,$9:$9,EOMONTH($U$9,11)+1-$U$9+BQ$9-SUMIFS(conditions!$77:$77,conditions!$8:$8,"&lt;="&amp;BQ$9,conditions!$9:$9,"&gt;="&amp;BQ$9))*conditions!$U$76,0))</f>
        <v>0</v>
      </c>
      <c r="BR117" s="37">
        <f>IF(BR$9="",0,IF(BR$9-SUMIFS(conditions!$77:$77,conditions!$8:$8,"&lt;="&amp;BR$9,conditions!$9:$9,"&gt;="&amp;BR$9)&lt;$U$9,(1-conditions!$U$34)*SUMIFS(18:18,$9:$9,EOMONTH($U$9,11)+1-$U$9+BR$9-SUMIFS(conditions!$77:$77,conditions!$8:$8,"&lt;="&amp;BR$9,conditions!$9:$9,"&gt;="&amp;BR$9))*conditions!$U$76,0))</f>
        <v>0</v>
      </c>
      <c r="BS117" s="37">
        <f>IF(BS$9="",0,IF(BS$9-SUMIFS(conditions!$77:$77,conditions!$8:$8,"&lt;="&amp;BS$9,conditions!$9:$9,"&gt;="&amp;BS$9)&lt;$U$9,(1-conditions!$U$34)*SUMIFS(18:18,$9:$9,EOMONTH($U$9,11)+1-$U$9+BS$9-SUMIFS(conditions!$77:$77,conditions!$8:$8,"&lt;="&amp;BS$9,conditions!$9:$9,"&gt;="&amp;BS$9))*conditions!$U$76,0))</f>
        <v>0</v>
      </c>
      <c r="BT117" s="37">
        <f>IF(BT$9="",0,IF(BT$9-SUMIFS(conditions!$77:$77,conditions!$8:$8,"&lt;="&amp;BT$9,conditions!$9:$9,"&gt;="&amp;BT$9)&lt;$U$9,(1-conditions!$U$34)*SUMIFS(18:18,$9:$9,EOMONTH($U$9,11)+1-$U$9+BT$9-SUMIFS(conditions!$77:$77,conditions!$8:$8,"&lt;="&amp;BT$9,conditions!$9:$9,"&gt;="&amp;BT$9))*conditions!$U$76,0))</f>
        <v>0</v>
      </c>
      <c r="BU117" s="37">
        <f>IF(BU$9="",0,IF(BU$9-SUMIFS(conditions!$77:$77,conditions!$8:$8,"&lt;="&amp;BU$9,conditions!$9:$9,"&gt;="&amp;BU$9)&lt;$U$9,(1-conditions!$U$34)*SUMIFS(18:18,$9:$9,EOMONTH($U$9,11)+1-$U$9+BU$9-SUMIFS(conditions!$77:$77,conditions!$8:$8,"&lt;="&amp;BU$9,conditions!$9:$9,"&gt;="&amp;BU$9))*conditions!$U$76,0))</f>
        <v>0</v>
      </c>
      <c r="BV117" s="37">
        <f>IF(BV$9="",0,IF(BV$9-SUMIFS(conditions!$77:$77,conditions!$8:$8,"&lt;="&amp;BV$9,conditions!$9:$9,"&gt;="&amp;BV$9)&lt;$U$9,(1-conditions!$U$34)*SUMIFS(18:18,$9:$9,EOMONTH($U$9,11)+1-$U$9+BV$9-SUMIFS(conditions!$77:$77,conditions!$8:$8,"&lt;="&amp;BV$9,conditions!$9:$9,"&gt;="&amp;BV$9))*conditions!$U$76,0))</f>
        <v>0</v>
      </c>
      <c r="BW117" s="37">
        <f>IF(BW$9="",0,IF(BW$9-SUMIFS(conditions!$77:$77,conditions!$8:$8,"&lt;="&amp;BW$9,conditions!$9:$9,"&gt;="&amp;BW$9)&lt;$U$9,(1-conditions!$U$34)*SUMIFS(18:18,$9:$9,EOMONTH($U$9,11)+1-$U$9+BW$9-SUMIFS(conditions!$77:$77,conditions!$8:$8,"&lt;="&amp;BW$9,conditions!$9:$9,"&gt;="&amp;BW$9))*conditions!$U$76,0))</f>
        <v>0</v>
      </c>
      <c r="BX117" s="37">
        <f>IF(BX$9="",0,IF(BX$9-SUMIFS(conditions!$77:$77,conditions!$8:$8,"&lt;="&amp;BX$9,conditions!$9:$9,"&gt;="&amp;BX$9)&lt;$U$9,(1-conditions!$U$34)*SUMIFS(18:18,$9:$9,EOMONTH($U$9,11)+1-$U$9+BX$9-SUMIFS(conditions!$77:$77,conditions!$8:$8,"&lt;="&amp;BX$9,conditions!$9:$9,"&gt;="&amp;BX$9))*conditions!$U$76,0))</f>
        <v>0</v>
      </c>
      <c r="BY117" s="37">
        <f>IF(BY$9="",0,IF(BY$9-SUMIFS(conditions!$77:$77,conditions!$8:$8,"&lt;="&amp;BY$9,conditions!$9:$9,"&gt;="&amp;BY$9)&lt;$U$9,(1-conditions!$U$34)*SUMIFS(18:18,$9:$9,EOMONTH($U$9,11)+1-$U$9+BY$9-SUMIFS(conditions!$77:$77,conditions!$8:$8,"&lt;="&amp;BY$9,conditions!$9:$9,"&gt;="&amp;BY$9))*conditions!$U$76,0))</f>
        <v>0</v>
      </c>
      <c r="BZ117" s="37">
        <f>IF(BZ$9="",0,IF(BZ$9-SUMIFS(conditions!$77:$77,conditions!$8:$8,"&lt;="&amp;BZ$9,conditions!$9:$9,"&gt;="&amp;BZ$9)&lt;$U$9,(1-conditions!$U$34)*SUMIFS(18:18,$9:$9,EOMONTH($U$9,11)+1-$U$9+BZ$9-SUMIFS(conditions!$77:$77,conditions!$8:$8,"&lt;="&amp;BZ$9,conditions!$9:$9,"&gt;="&amp;BZ$9))*conditions!$U$76,0))</f>
        <v>0</v>
      </c>
      <c r="CA117" s="37">
        <f>IF(CA$9="",0,IF(CA$9-SUMIFS(conditions!$77:$77,conditions!$8:$8,"&lt;="&amp;CA$9,conditions!$9:$9,"&gt;="&amp;CA$9)&lt;$U$9,(1-conditions!$U$34)*SUMIFS(18:18,$9:$9,EOMONTH($U$9,11)+1-$U$9+CA$9-SUMIFS(conditions!$77:$77,conditions!$8:$8,"&lt;="&amp;CA$9,conditions!$9:$9,"&gt;="&amp;CA$9))*conditions!$U$76,0))</f>
        <v>0</v>
      </c>
      <c r="CB117" s="37">
        <f>IF(CB$9="",0,IF(CB$9-SUMIFS(conditions!$77:$77,conditions!$8:$8,"&lt;="&amp;CB$9,conditions!$9:$9,"&gt;="&amp;CB$9)&lt;$U$9,(1-conditions!$U$34)*SUMIFS(18:18,$9:$9,EOMONTH($U$9,11)+1-$U$9+CB$9-SUMIFS(conditions!$77:$77,conditions!$8:$8,"&lt;="&amp;CB$9,conditions!$9:$9,"&gt;="&amp;CB$9))*conditions!$U$76,0))</f>
        <v>0</v>
      </c>
      <c r="CC117" s="37">
        <f>IF(CC$9="",0,IF(CC$9-SUMIFS(conditions!$77:$77,conditions!$8:$8,"&lt;="&amp;CC$9,conditions!$9:$9,"&gt;="&amp;CC$9)&lt;$U$9,(1-conditions!$U$34)*SUMIFS(18:18,$9:$9,EOMONTH($U$9,11)+1-$U$9+CC$9-SUMIFS(conditions!$77:$77,conditions!$8:$8,"&lt;="&amp;CC$9,conditions!$9:$9,"&gt;="&amp;CC$9))*conditions!$U$76,0))</f>
        <v>0</v>
      </c>
      <c r="CD117" s="37">
        <f>IF(CD$9="",0,IF(CD$9-SUMIFS(conditions!$77:$77,conditions!$8:$8,"&lt;="&amp;CD$9,conditions!$9:$9,"&gt;="&amp;CD$9)&lt;$U$9,(1-conditions!$U$34)*SUMIFS(18:18,$9:$9,EOMONTH($U$9,11)+1-$U$9+CD$9-SUMIFS(conditions!$77:$77,conditions!$8:$8,"&lt;="&amp;CD$9,conditions!$9:$9,"&gt;="&amp;CD$9))*conditions!$U$76,0))</f>
        <v>0</v>
      </c>
      <c r="CE117" s="37">
        <f>IF(CE$9="",0,IF(CE$9-SUMIFS(conditions!$77:$77,conditions!$8:$8,"&lt;="&amp;CE$9,conditions!$9:$9,"&gt;="&amp;CE$9)&lt;$U$9,(1-conditions!$U$34)*SUMIFS(18:18,$9:$9,EOMONTH($U$9,11)+1-$U$9+CE$9-SUMIFS(conditions!$77:$77,conditions!$8:$8,"&lt;="&amp;CE$9,conditions!$9:$9,"&gt;="&amp;CE$9))*conditions!$U$76,0))</f>
        <v>0</v>
      </c>
      <c r="CF117" s="37">
        <f>IF(CF$9="",0,IF(CF$9-SUMIFS(conditions!$77:$77,conditions!$8:$8,"&lt;="&amp;CF$9,conditions!$9:$9,"&gt;="&amp;CF$9)&lt;$U$9,(1-conditions!$U$34)*SUMIFS(18:18,$9:$9,EOMONTH($U$9,11)+1-$U$9+CF$9-SUMIFS(conditions!$77:$77,conditions!$8:$8,"&lt;="&amp;CF$9,conditions!$9:$9,"&gt;="&amp;CF$9))*conditions!$U$76,0))</f>
        <v>0</v>
      </c>
      <c r="CG117" s="37">
        <f>IF(CG$9="",0,IF(CG$9-SUMIFS(conditions!$77:$77,conditions!$8:$8,"&lt;="&amp;CG$9,conditions!$9:$9,"&gt;="&amp;CG$9)&lt;$U$9,(1-conditions!$U$34)*SUMIFS(18:18,$9:$9,EOMONTH($U$9,11)+1-$U$9+CG$9-SUMIFS(conditions!$77:$77,conditions!$8:$8,"&lt;="&amp;CG$9,conditions!$9:$9,"&gt;="&amp;CG$9))*conditions!$U$76,0))</f>
        <v>0</v>
      </c>
      <c r="CH117" s="37">
        <f>IF(CH$9="",0,IF(CH$9-SUMIFS(conditions!$77:$77,conditions!$8:$8,"&lt;="&amp;CH$9,conditions!$9:$9,"&gt;="&amp;CH$9)&lt;$U$9,(1-conditions!$U$34)*SUMIFS(18:18,$9:$9,EOMONTH($U$9,11)+1-$U$9+CH$9-SUMIFS(conditions!$77:$77,conditions!$8:$8,"&lt;="&amp;CH$9,conditions!$9:$9,"&gt;="&amp;CH$9))*conditions!$U$76,0))</f>
        <v>0</v>
      </c>
      <c r="CI117" s="37">
        <f>IF(CI$9="",0,IF(CI$9-SUMIFS(conditions!$77:$77,conditions!$8:$8,"&lt;="&amp;CI$9,conditions!$9:$9,"&gt;="&amp;CI$9)&lt;$U$9,(1-conditions!$U$34)*SUMIFS(18:18,$9:$9,EOMONTH($U$9,11)+1-$U$9+CI$9-SUMIFS(conditions!$77:$77,conditions!$8:$8,"&lt;="&amp;CI$9,conditions!$9:$9,"&gt;="&amp;CI$9))*conditions!$U$76,0))</f>
        <v>0</v>
      </c>
      <c r="CJ117" s="37">
        <f>IF(CJ$9="",0,IF(CJ$9-SUMIFS(conditions!$77:$77,conditions!$8:$8,"&lt;="&amp;CJ$9,conditions!$9:$9,"&gt;="&amp;CJ$9)&lt;$U$9,(1-conditions!$U$34)*SUMIFS(18:18,$9:$9,EOMONTH($U$9,11)+1-$U$9+CJ$9-SUMIFS(conditions!$77:$77,conditions!$8:$8,"&lt;="&amp;CJ$9,conditions!$9:$9,"&gt;="&amp;CJ$9))*conditions!$U$76,0))</f>
        <v>0</v>
      </c>
      <c r="CK117" s="37">
        <f>IF(CK$9="",0,IF(CK$9-SUMIFS(conditions!$77:$77,conditions!$8:$8,"&lt;="&amp;CK$9,conditions!$9:$9,"&gt;="&amp;CK$9)&lt;$U$9,(1-conditions!$U$34)*SUMIFS(18:18,$9:$9,EOMONTH($U$9,11)+1-$U$9+CK$9-SUMIFS(conditions!$77:$77,conditions!$8:$8,"&lt;="&amp;CK$9,conditions!$9:$9,"&gt;="&amp;CK$9))*conditions!$U$76,0))</f>
        <v>0</v>
      </c>
      <c r="CL117" s="37">
        <f>IF(CL$9="",0,IF(CL$9-SUMIFS(conditions!$77:$77,conditions!$8:$8,"&lt;="&amp;CL$9,conditions!$9:$9,"&gt;="&amp;CL$9)&lt;$U$9,(1-conditions!$U$34)*SUMIFS(18:18,$9:$9,EOMONTH($U$9,11)+1-$U$9+CL$9-SUMIFS(conditions!$77:$77,conditions!$8:$8,"&lt;="&amp;CL$9,conditions!$9:$9,"&gt;="&amp;CL$9))*conditions!$U$76,0))</f>
        <v>0</v>
      </c>
      <c r="CM117" s="37">
        <f>IF(CM$9="",0,IF(CM$9-SUMIFS(conditions!$77:$77,conditions!$8:$8,"&lt;="&amp;CM$9,conditions!$9:$9,"&gt;="&amp;CM$9)&lt;$U$9,(1-conditions!$U$34)*SUMIFS(18:18,$9:$9,EOMONTH($U$9,11)+1-$U$9+CM$9-SUMIFS(conditions!$77:$77,conditions!$8:$8,"&lt;="&amp;CM$9,conditions!$9:$9,"&gt;="&amp;CM$9))*conditions!$U$76,0))</f>
        <v>0</v>
      </c>
      <c r="CN117" s="37">
        <f>IF(CN$9="",0,IF(CN$9-SUMIFS(conditions!$77:$77,conditions!$8:$8,"&lt;="&amp;CN$9,conditions!$9:$9,"&gt;="&amp;CN$9)&lt;$U$9,(1-conditions!$U$34)*SUMIFS(18:18,$9:$9,EOMONTH($U$9,11)+1-$U$9+CN$9-SUMIFS(conditions!$77:$77,conditions!$8:$8,"&lt;="&amp;CN$9,conditions!$9:$9,"&gt;="&amp;CN$9))*conditions!$U$76,0))</f>
        <v>0</v>
      </c>
      <c r="CO117" s="37">
        <f>IF(CO$9="",0,IF(CO$9-SUMIFS(conditions!$77:$77,conditions!$8:$8,"&lt;="&amp;CO$9,conditions!$9:$9,"&gt;="&amp;CO$9)&lt;$U$9,(1-conditions!$U$34)*SUMIFS(18:18,$9:$9,EOMONTH($U$9,11)+1-$U$9+CO$9-SUMIFS(conditions!$77:$77,conditions!$8:$8,"&lt;="&amp;CO$9,conditions!$9:$9,"&gt;="&amp;CO$9))*conditions!$U$76,0))</f>
        <v>0</v>
      </c>
      <c r="CP117" s="37">
        <f>IF(CP$9="",0,IF(CP$9-SUMIFS(conditions!$77:$77,conditions!$8:$8,"&lt;="&amp;CP$9,conditions!$9:$9,"&gt;="&amp;CP$9)&lt;$U$9,(1-conditions!$U$34)*SUMIFS(18:18,$9:$9,EOMONTH($U$9,11)+1-$U$9+CP$9-SUMIFS(conditions!$77:$77,conditions!$8:$8,"&lt;="&amp;CP$9,conditions!$9:$9,"&gt;="&amp;CP$9))*conditions!$U$76,0))</f>
        <v>0</v>
      </c>
      <c r="CQ117" s="37">
        <f>IF(CQ$9="",0,IF(CQ$9-SUMIFS(conditions!$77:$77,conditions!$8:$8,"&lt;="&amp;CQ$9,conditions!$9:$9,"&gt;="&amp;CQ$9)&lt;$U$9,(1-conditions!$U$34)*SUMIFS(18:18,$9:$9,EOMONTH($U$9,11)+1-$U$9+CQ$9-SUMIFS(conditions!$77:$77,conditions!$8:$8,"&lt;="&amp;CQ$9,conditions!$9:$9,"&gt;="&amp;CQ$9))*conditions!$U$76,0))</f>
        <v>0</v>
      </c>
      <c r="CR117" s="37">
        <f>IF(CR$9="",0,IF(CR$9-SUMIFS(conditions!$77:$77,conditions!$8:$8,"&lt;="&amp;CR$9,conditions!$9:$9,"&gt;="&amp;CR$9)&lt;$U$9,(1-conditions!$U$34)*SUMIFS(18:18,$9:$9,EOMONTH($U$9,11)+1-$U$9+CR$9-SUMIFS(conditions!$77:$77,conditions!$8:$8,"&lt;="&amp;CR$9,conditions!$9:$9,"&gt;="&amp;CR$9))*conditions!$U$76,0))</f>
        <v>0</v>
      </c>
      <c r="CS117" s="37">
        <f>IF(CS$9="",0,IF(CS$9-SUMIFS(conditions!$77:$77,conditions!$8:$8,"&lt;="&amp;CS$9,conditions!$9:$9,"&gt;="&amp;CS$9)&lt;$U$9,(1-conditions!$U$34)*SUMIFS(18:18,$9:$9,EOMONTH($U$9,11)+1-$U$9+CS$9-SUMIFS(conditions!$77:$77,conditions!$8:$8,"&lt;="&amp;CS$9,conditions!$9:$9,"&gt;="&amp;CS$9))*conditions!$U$76,0))</f>
        <v>0</v>
      </c>
      <c r="CT117" s="37">
        <f>IF(CT$9="",0,IF(CT$9-SUMIFS(conditions!$77:$77,conditions!$8:$8,"&lt;="&amp;CT$9,conditions!$9:$9,"&gt;="&amp;CT$9)&lt;$U$9,(1-conditions!$U$34)*SUMIFS(18:18,$9:$9,EOMONTH($U$9,11)+1-$U$9+CT$9-SUMIFS(conditions!$77:$77,conditions!$8:$8,"&lt;="&amp;CT$9,conditions!$9:$9,"&gt;="&amp;CT$9))*conditions!$U$76,0))</f>
        <v>0</v>
      </c>
      <c r="CU117" s="37">
        <f>IF(CU$9="",0,IF(CU$9-SUMIFS(conditions!$77:$77,conditions!$8:$8,"&lt;="&amp;CU$9,conditions!$9:$9,"&gt;="&amp;CU$9)&lt;$U$9,(1-conditions!$U$34)*SUMIFS(18:18,$9:$9,EOMONTH($U$9,11)+1-$U$9+CU$9-SUMIFS(conditions!$77:$77,conditions!$8:$8,"&lt;="&amp;CU$9,conditions!$9:$9,"&gt;="&amp;CU$9))*conditions!$U$76,0))</f>
        <v>0</v>
      </c>
      <c r="CV117" s="37">
        <f>IF(CV$9="",0,IF(CV$9-SUMIFS(conditions!$77:$77,conditions!$8:$8,"&lt;="&amp;CV$9,conditions!$9:$9,"&gt;="&amp;CV$9)&lt;$U$9,(1-conditions!$U$34)*SUMIFS(18:18,$9:$9,EOMONTH($U$9,11)+1-$U$9+CV$9-SUMIFS(conditions!$77:$77,conditions!$8:$8,"&lt;="&amp;CV$9,conditions!$9:$9,"&gt;="&amp;CV$9))*conditions!$U$76,0))</f>
        <v>0</v>
      </c>
      <c r="CW117" s="37">
        <f>IF(CW$9="",0,IF(CW$9-SUMIFS(conditions!$77:$77,conditions!$8:$8,"&lt;="&amp;CW$9,conditions!$9:$9,"&gt;="&amp;CW$9)&lt;$U$9,(1-conditions!$U$34)*SUMIFS(18:18,$9:$9,EOMONTH($U$9,11)+1-$U$9+CW$9-SUMIFS(conditions!$77:$77,conditions!$8:$8,"&lt;="&amp;CW$9,conditions!$9:$9,"&gt;="&amp;CW$9))*conditions!$U$76,0))</f>
        <v>0</v>
      </c>
      <c r="CX117" s="37">
        <f>IF(CX$9="",0,IF(CX$9-SUMIFS(conditions!$77:$77,conditions!$8:$8,"&lt;="&amp;CX$9,conditions!$9:$9,"&gt;="&amp;CX$9)&lt;$U$9,(1-conditions!$U$34)*SUMIFS(18:18,$9:$9,EOMONTH($U$9,11)+1-$U$9+CX$9-SUMIFS(conditions!$77:$77,conditions!$8:$8,"&lt;="&amp;CX$9,conditions!$9:$9,"&gt;="&amp;CX$9))*conditions!$U$76,0))</f>
        <v>0</v>
      </c>
      <c r="CY117" s="37">
        <f>IF(CY$9="",0,IF(CY$9-SUMIFS(conditions!$77:$77,conditions!$8:$8,"&lt;="&amp;CY$9,conditions!$9:$9,"&gt;="&amp;CY$9)&lt;$U$9,(1-conditions!$U$34)*SUMIFS(18:18,$9:$9,EOMONTH($U$9,11)+1-$U$9+CY$9-SUMIFS(conditions!$77:$77,conditions!$8:$8,"&lt;="&amp;CY$9,conditions!$9:$9,"&gt;="&amp;CY$9))*conditions!$U$76,0))</f>
        <v>0</v>
      </c>
      <c r="CZ117" s="37">
        <f>IF(CZ$9="",0,IF(CZ$9-SUMIFS(conditions!$77:$77,conditions!$8:$8,"&lt;="&amp;CZ$9,conditions!$9:$9,"&gt;="&amp;CZ$9)&lt;$U$9,(1-conditions!$U$34)*SUMIFS(18:18,$9:$9,EOMONTH($U$9,11)+1-$U$9+CZ$9-SUMIFS(conditions!$77:$77,conditions!$8:$8,"&lt;="&amp;CZ$9,conditions!$9:$9,"&gt;="&amp;CZ$9))*conditions!$U$76,0))</f>
        <v>0</v>
      </c>
      <c r="DA117" s="37">
        <f>IF(DA$9="",0,IF(DA$9-SUMIFS(conditions!$77:$77,conditions!$8:$8,"&lt;="&amp;DA$9,conditions!$9:$9,"&gt;="&amp;DA$9)&lt;$U$9,(1-conditions!$U$34)*SUMIFS(18:18,$9:$9,EOMONTH($U$9,11)+1-$U$9+DA$9-SUMIFS(conditions!$77:$77,conditions!$8:$8,"&lt;="&amp;DA$9,conditions!$9:$9,"&gt;="&amp;DA$9))*conditions!$U$76,0))</f>
        <v>0</v>
      </c>
      <c r="DB117" s="37">
        <f>IF(DB$9="",0,IF(DB$9-SUMIFS(conditions!$77:$77,conditions!$8:$8,"&lt;="&amp;DB$9,conditions!$9:$9,"&gt;="&amp;DB$9)&lt;$U$9,(1-conditions!$U$34)*SUMIFS(18:18,$9:$9,EOMONTH($U$9,11)+1-$U$9+DB$9-SUMIFS(conditions!$77:$77,conditions!$8:$8,"&lt;="&amp;DB$9,conditions!$9:$9,"&gt;="&amp;DB$9))*conditions!$U$76,0))</f>
        <v>0</v>
      </c>
      <c r="DC117" s="37">
        <f>IF(DC$9="",0,IF(DC$9-SUMIFS(conditions!$77:$77,conditions!$8:$8,"&lt;="&amp;DC$9,conditions!$9:$9,"&gt;="&amp;DC$9)&lt;$U$9,(1-conditions!$U$34)*SUMIFS(18:18,$9:$9,EOMONTH($U$9,11)+1-$U$9+DC$9-SUMIFS(conditions!$77:$77,conditions!$8:$8,"&lt;="&amp;DC$9,conditions!$9:$9,"&gt;="&amp;DC$9))*conditions!$U$76,0))</f>
        <v>0</v>
      </c>
      <c r="DD117" s="37">
        <f>IF(DD$9="",0,IF(DD$9-SUMIFS(conditions!$77:$77,conditions!$8:$8,"&lt;="&amp;DD$9,conditions!$9:$9,"&gt;="&amp;DD$9)&lt;$U$9,(1-conditions!$U$34)*SUMIFS(18:18,$9:$9,EOMONTH($U$9,11)+1-$U$9+DD$9-SUMIFS(conditions!$77:$77,conditions!$8:$8,"&lt;="&amp;DD$9,conditions!$9:$9,"&gt;="&amp;DD$9))*conditions!$U$76,0))</f>
        <v>0</v>
      </c>
      <c r="DE117" s="37">
        <f>IF(DE$9="",0,IF(DE$9-SUMIFS(conditions!$77:$77,conditions!$8:$8,"&lt;="&amp;DE$9,conditions!$9:$9,"&gt;="&amp;DE$9)&lt;$U$9,(1-conditions!$U$34)*SUMIFS(18:18,$9:$9,EOMONTH($U$9,11)+1-$U$9+DE$9-SUMIFS(conditions!$77:$77,conditions!$8:$8,"&lt;="&amp;DE$9,conditions!$9:$9,"&gt;="&amp;DE$9))*conditions!$U$76,0))</f>
        <v>0</v>
      </c>
      <c r="DF117" s="37">
        <f>IF(DF$9="",0,IF(DF$9-SUMIFS(conditions!$77:$77,conditions!$8:$8,"&lt;="&amp;DF$9,conditions!$9:$9,"&gt;="&amp;DF$9)&lt;$U$9,(1-conditions!$U$34)*SUMIFS(18:18,$9:$9,EOMONTH($U$9,11)+1-$U$9+DF$9-SUMIFS(conditions!$77:$77,conditions!$8:$8,"&lt;="&amp;DF$9,conditions!$9:$9,"&gt;="&amp;DF$9))*conditions!$U$76,0))</f>
        <v>0</v>
      </c>
      <c r="DG117" s="37">
        <f>IF(DG$9="",0,IF(DG$9-SUMIFS(conditions!$77:$77,conditions!$8:$8,"&lt;="&amp;DG$9,conditions!$9:$9,"&gt;="&amp;DG$9)&lt;$U$9,(1-conditions!$U$34)*SUMIFS(18:18,$9:$9,EOMONTH($U$9,11)+1-$U$9+DG$9-SUMIFS(conditions!$77:$77,conditions!$8:$8,"&lt;="&amp;DG$9,conditions!$9:$9,"&gt;="&amp;DG$9))*conditions!$U$76,0))</f>
        <v>0</v>
      </c>
      <c r="DH117" s="37">
        <f>IF(DH$9="",0,IF(DH$9-SUMIFS(conditions!$77:$77,conditions!$8:$8,"&lt;="&amp;DH$9,conditions!$9:$9,"&gt;="&amp;DH$9)&lt;$U$9,(1-conditions!$U$34)*SUMIFS(18:18,$9:$9,EOMONTH($U$9,11)+1-$U$9+DH$9-SUMIFS(conditions!$77:$77,conditions!$8:$8,"&lt;="&amp;DH$9,conditions!$9:$9,"&gt;="&amp;DH$9))*conditions!$U$76,0))</f>
        <v>0</v>
      </c>
      <c r="DI117" s="37">
        <f>IF(DI$9="",0,IF(DI$9-SUMIFS(conditions!$77:$77,conditions!$8:$8,"&lt;="&amp;DI$9,conditions!$9:$9,"&gt;="&amp;DI$9)&lt;$U$9,(1-conditions!$U$34)*SUMIFS(18:18,$9:$9,EOMONTH($U$9,11)+1-$U$9+DI$9-SUMIFS(conditions!$77:$77,conditions!$8:$8,"&lt;="&amp;DI$9,conditions!$9:$9,"&gt;="&amp;DI$9))*conditions!$U$76,0))</f>
        <v>0</v>
      </c>
      <c r="DJ117" s="37">
        <f>IF(DJ$9="",0,IF(DJ$9-SUMIFS(conditions!$77:$77,conditions!$8:$8,"&lt;="&amp;DJ$9,conditions!$9:$9,"&gt;="&amp;DJ$9)&lt;$U$9,(1-conditions!$U$34)*SUMIFS(18:18,$9:$9,EOMONTH($U$9,11)+1-$U$9+DJ$9-SUMIFS(conditions!$77:$77,conditions!$8:$8,"&lt;="&amp;DJ$9,conditions!$9:$9,"&gt;="&amp;DJ$9))*conditions!$U$76,0))</f>
        <v>0</v>
      </c>
      <c r="DK117" s="37">
        <f>IF(DK$9="",0,IF(DK$9-SUMIFS(conditions!$77:$77,conditions!$8:$8,"&lt;="&amp;DK$9,conditions!$9:$9,"&gt;="&amp;DK$9)&lt;$U$9,(1-conditions!$U$34)*SUMIFS(18:18,$9:$9,EOMONTH($U$9,11)+1-$U$9+DK$9-SUMIFS(conditions!$77:$77,conditions!$8:$8,"&lt;="&amp;DK$9,conditions!$9:$9,"&gt;="&amp;DK$9))*conditions!$U$76,0))</f>
        <v>0</v>
      </c>
      <c r="DL117" s="37">
        <f>IF(DL$9="",0,IF(DL$9-SUMIFS(conditions!$77:$77,conditions!$8:$8,"&lt;="&amp;DL$9,conditions!$9:$9,"&gt;="&amp;DL$9)&lt;$U$9,(1-conditions!$U$34)*SUMIFS(18:18,$9:$9,EOMONTH($U$9,11)+1-$U$9+DL$9-SUMIFS(conditions!$77:$77,conditions!$8:$8,"&lt;="&amp;DL$9,conditions!$9:$9,"&gt;="&amp;DL$9))*conditions!$U$76,0))</f>
        <v>0</v>
      </c>
      <c r="DM117" s="37">
        <f>IF(DM$9="",0,IF(DM$9-SUMIFS(conditions!$77:$77,conditions!$8:$8,"&lt;="&amp;DM$9,conditions!$9:$9,"&gt;="&amp;DM$9)&lt;$U$9,(1-conditions!$U$34)*SUMIFS(18:18,$9:$9,EOMONTH($U$9,11)+1-$U$9+DM$9-SUMIFS(conditions!$77:$77,conditions!$8:$8,"&lt;="&amp;DM$9,conditions!$9:$9,"&gt;="&amp;DM$9))*conditions!$U$76,0))</f>
        <v>0</v>
      </c>
      <c r="DN117" s="37">
        <f>IF(DN$9="",0,IF(DN$9-SUMIFS(conditions!$77:$77,conditions!$8:$8,"&lt;="&amp;DN$9,conditions!$9:$9,"&gt;="&amp;DN$9)&lt;$U$9,(1-conditions!$U$34)*SUMIFS(18:18,$9:$9,EOMONTH($U$9,11)+1-$U$9+DN$9-SUMIFS(conditions!$77:$77,conditions!$8:$8,"&lt;="&amp;DN$9,conditions!$9:$9,"&gt;="&amp;DN$9))*conditions!$U$76,0))</f>
        <v>0</v>
      </c>
      <c r="DO117" s="37">
        <f>IF(DO$9="",0,IF(DO$9-SUMIFS(conditions!$77:$77,conditions!$8:$8,"&lt;="&amp;DO$9,conditions!$9:$9,"&gt;="&amp;DO$9)&lt;$U$9,(1-conditions!$U$34)*SUMIFS(18:18,$9:$9,EOMONTH($U$9,11)+1-$U$9+DO$9-SUMIFS(conditions!$77:$77,conditions!$8:$8,"&lt;="&amp;DO$9,conditions!$9:$9,"&gt;="&amp;DO$9))*conditions!$U$76,0))</f>
        <v>0</v>
      </c>
      <c r="DP117" s="37">
        <f>IF(DP$9="",0,IF(DP$9-SUMIFS(conditions!$77:$77,conditions!$8:$8,"&lt;="&amp;DP$9,conditions!$9:$9,"&gt;="&amp;DP$9)&lt;$U$9,(1-conditions!$U$34)*SUMIFS(18:18,$9:$9,EOMONTH($U$9,11)+1-$U$9+DP$9-SUMIFS(conditions!$77:$77,conditions!$8:$8,"&lt;="&amp;DP$9,conditions!$9:$9,"&gt;="&amp;DP$9))*conditions!$U$76,0))</f>
        <v>0</v>
      </c>
      <c r="DQ117" s="37">
        <f>IF(DQ$9="",0,IF(DQ$9-SUMIFS(conditions!$77:$77,conditions!$8:$8,"&lt;="&amp;DQ$9,conditions!$9:$9,"&gt;="&amp;DQ$9)&lt;$U$9,(1-conditions!$U$34)*SUMIFS(18:18,$9:$9,EOMONTH($U$9,11)+1-$U$9+DQ$9-SUMIFS(conditions!$77:$77,conditions!$8:$8,"&lt;="&amp;DQ$9,conditions!$9:$9,"&gt;="&amp;DQ$9))*conditions!$U$76,0))</f>
        <v>0</v>
      </c>
      <c r="DR117" s="37">
        <f>IF(DR$9="",0,IF(DR$9-SUMIFS(conditions!$77:$77,conditions!$8:$8,"&lt;="&amp;DR$9,conditions!$9:$9,"&gt;="&amp;DR$9)&lt;$U$9,(1-conditions!$U$34)*SUMIFS(18:18,$9:$9,EOMONTH($U$9,11)+1-$U$9+DR$9-SUMIFS(conditions!$77:$77,conditions!$8:$8,"&lt;="&amp;DR$9,conditions!$9:$9,"&gt;="&amp;DR$9))*conditions!$U$76,0))</f>
        <v>0</v>
      </c>
      <c r="DS117" s="37">
        <f>IF(DS$9="",0,IF(DS$9-SUMIFS(conditions!$77:$77,conditions!$8:$8,"&lt;="&amp;DS$9,conditions!$9:$9,"&gt;="&amp;DS$9)&lt;$U$9,(1-conditions!$U$34)*SUMIFS(18:18,$9:$9,EOMONTH($U$9,11)+1-$U$9+DS$9-SUMIFS(conditions!$77:$77,conditions!$8:$8,"&lt;="&amp;DS$9,conditions!$9:$9,"&gt;="&amp;DS$9))*conditions!$U$76,0))</f>
        <v>0</v>
      </c>
      <c r="DT117" s="37">
        <f>IF(DT$9="",0,IF(DT$9-SUMIFS(conditions!$77:$77,conditions!$8:$8,"&lt;="&amp;DT$9,conditions!$9:$9,"&gt;="&amp;DT$9)&lt;$U$9,(1-conditions!$U$34)*SUMIFS(18:18,$9:$9,EOMONTH($U$9,11)+1-$U$9+DT$9-SUMIFS(conditions!$77:$77,conditions!$8:$8,"&lt;="&amp;DT$9,conditions!$9:$9,"&gt;="&amp;DT$9))*conditions!$U$76,0))</f>
        <v>0</v>
      </c>
      <c r="DU117" s="37">
        <f>IF(DU$9="",0,IF(DU$9-SUMIFS(conditions!$77:$77,conditions!$8:$8,"&lt;="&amp;DU$9,conditions!$9:$9,"&gt;="&amp;DU$9)&lt;$U$9,(1-conditions!$U$34)*SUMIFS(18:18,$9:$9,EOMONTH($U$9,11)+1-$U$9+DU$9-SUMIFS(conditions!$77:$77,conditions!$8:$8,"&lt;="&amp;DU$9,conditions!$9:$9,"&gt;="&amp;DU$9))*conditions!$U$76,0))</f>
        <v>0</v>
      </c>
      <c r="DV117" s="37">
        <f>IF(DV$9="",0,IF(DV$9-SUMIFS(conditions!$77:$77,conditions!$8:$8,"&lt;="&amp;DV$9,conditions!$9:$9,"&gt;="&amp;DV$9)&lt;$U$9,(1-conditions!$U$34)*SUMIFS(18:18,$9:$9,EOMONTH($U$9,11)+1-$U$9+DV$9-SUMIFS(conditions!$77:$77,conditions!$8:$8,"&lt;="&amp;DV$9,conditions!$9:$9,"&gt;="&amp;DV$9))*conditions!$U$76,0))</f>
        <v>0</v>
      </c>
      <c r="DW117" s="37">
        <f>IF(DW$9="",0,IF(DW$9-SUMIFS(conditions!$77:$77,conditions!$8:$8,"&lt;="&amp;DW$9,conditions!$9:$9,"&gt;="&amp;DW$9)&lt;$U$9,(1-conditions!$U$34)*SUMIFS(18:18,$9:$9,EOMONTH($U$9,11)+1-$U$9+DW$9-SUMIFS(conditions!$77:$77,conditions!$8:$8,"&lt;="&amp;DW$9,conditions!$9:$9,"&gt;="&amp;DW$9))*conditions!$U$76,0))</f>
        <v>0</v>
      </c>
      <c r="DX117" s="37">
        <f>IF(DX$9="",0,IF(DX$9-SUMIFS(conditions!$77:$77,conditions!$8:$8,"&lt;="&amp;DX$9,conditions!$9:$9,"&gt;="&amp;DX$9)&lt;$U$9,(1-conditions!$U$34)*SUMIFS(18:18,$9:$9,EOMONTH($U$9,11)+1-$U$9+DX$9-SUMIFS(conditions!$77:$77,conditions!$8:$8,"&lt;="&amp;DX$9,conditions!$9:$9,"&gt;="&amp;DX$9))*conditions!$U$76,0))</f>
        <v>0</v>
      </c>
      <c r="DY117" s="37">
        <f>IF(DY$9="",0,IF(DY$9-SUMIFS(conditions!$77:$77,conditions!$8:$8,"&lt;="&amp;DY$9,conditions!$9:$9,"&gt;="&amp;DY$9)&lt;$U$9,(1-conditions!$U$34)*SUMIFS(18:18,$9:$9,EOMONTH($U$9,11)+1-$U$9+DY$9-SUMIFS(conditions!$77:$77,conditions!$8:$8,"&lt;="&amp;DY$9,conditions!$9:$9,"&gt;="&amp;DY$9))*conditions!$U$76,0))</f>
        <v>0</v>
      </c>
      <c r="DZ117" s="37">
        <f>IF(DZ$9="",0,IF(DZ$9-SUMIFS(conditions!$77:$77,conditions!$8:$8,"&lt;="&amp;DZ$9,conditions!$9:$9,"&gt;="&amp;DZ$9)&lt;$U$9,(1-conditions!$U$34)*SUMIFS(18:18,$9:$9,EOMONTH($U$9,11)+1-$U$9+DZ$9-SUMIFS(conditions!$77:$77,conditions!$8:$8,"&lt;="&amp;DZ$9,conditions!$9:$9,"&gt;="&amp;DZ$9))*conditions!$U$76,0))</f>
        <v>0</v>
      </c>
      <c r="EA117" s="37">
        <f>IF(EA$9="",0,IF(EA$9-SUMIFS(conditions!$77:$77,conditions!$8:$8,"&lt;="&amp;EA$9,conditions!$9:$9,"&gt;="&amp;EA$9)&lt;$U$9,(1-conditions!$U$34)*SUMIFS(18:18,$9:$9,EOMONTH($U$9,11)+1-$U$9+EA$9-SUMIFS(conditions!$77:$77,conditions!$8:$8,"&lt;="&amp;EA$9,conditions!$9:$9,"&gt;="&amp;EA$9))*conditions!$U$76,0))</f>
        <v>0</v>
      </c>
      <c r="EB117" s="37">
        <f>IF(EB$9="",0,IF(EB$9-SUMIFS(conditions!$77:$77,conditions!$8:$8,"&lt;="&amp;EB$9,conditions!$9:$9,"&gt;="&amp;EB$9)&lt;$U$9,(1-conditions!$U$34)*SUMIFS(18:18,$9:$9,EOMONTH($U$9,11)+1-$U$9+EB$9-SUMIFS(conditions!$77:$77,conditions!$8:$8,"&lt;="&amp;EB$9,conditions!$9:$9,"&gt;="&amp;EB$9))*conditions!$U$76,0))</f>
        <v>0</v>
      </c>
      <c r="EC117" s="37">
        <f>IF(EC$9="",0,IF(EC$9-SUMIFS(conditions!$77:$77,conditions!$8:$8,"&lt;="&amp;EC$9,conditions!$9:$9,"&gt;="&amp;EC$9)&lt;$U$9,(1-conditions!$U$34)*SUMIFS(18:18,$9:$9,EOMONTH($U$9,11)+1-$U$9+EC$9-SUMIFS(conditions!$77:$77,conditions!$8:$8,"&lt;="&amp;EC$9,conditions!$9:$9,"&gt;="&amp;EC$9))*conditions!$U$76,0))</f>
        <v>0</v>
      </c>
      <c r="ED117" s="37">
        <f>IF(ED$9="",0,IF(ED$9-SUMIFS(conditions!$77:$77,conditions!$8:$8,"&lt;="&amp;ED$9,conditions!$9:$9,"&gt;="&amp;ED$9)&lt;$U$9,(1-conditions!$U$34)*SUMIFS(18:18,$9:$9,EOMONTH($U$9,11)+1-$U$9+ED$9-SUMIFS(conditions!$77:$77,conditions!$8:$8,"&lt;="&amp;ED$9,conditions!$9:$9,"&gt;="&amp;ED$9))*conditions!$U$76,0))</f>
        <v>0</v>
      </c>
      <c r="EE117" s="37">
        <f>IF(EE$9="",0,IF(EE$9-SUMIFS(conditions!$77:$77,conditions!$8:$8,"&lt;="&amp;EE$9,conditions!$9:$9,"&gt;="&amp;EE$9)&lt;$U$9,(1-conditions!$U$34)*SUMIFS(18:18,$9:$9,EOMONTH($U$9,11)+1-$U$9+EE$9-SUMIFS(conditions!$77:$77,conditions!$8:$8,"&lt;="&amp;EE$9,conditions!$9:$9,"&gt;="&amp;EE$9))*conditions!$U$76,0))</f>
        <v>0</v>
      </c>
      <c r="EF117" s="37">
        <f>IF(EF$9="",0,IF(EF$9-SUMIFS(conditions!$77:$77,conditions!$8:$8,"&lt;="&amp;EF$9,conditions!$9:$9,"&gt;="&amp;EF$9)&lt;$U$9,(1-conditions!$U$34)*SUMIFS(18:18,$9:$9,EOMONTH($U$9,11)+1-$U$9+EF$9-SUMIFS(conditions!$77:$77,conditions!$8:$8,"&lt;="&amp;EF$9,conditions!$9:$9,"&gt;="&amp;EF$9))*conditions!$U$76,0))</f>
        <v>0</v>
      </c>
      <c r="EG117" s="37">
        <f>IF(EG$9="",0,IF(EG$9-SUMIFS(conditions!$77:$77,conditions!$8:$8,"&lt;="&amp;EG$9,conditions!$9:$9,"&gt;="&amp;EG$9)&lt;$U$9,(1-conditions!$U$34)*SUMIFS(18:18,$9:$9,EOMONTH($U$9,11)+1-$U$9+EG$9-SUMIFS(conditions!$77:$77,conditions!$8:$8,"&lt;="&amp;EG$9,conditions!$9:$9,"&gt;="&amp;EG$9))*conditions!$U$76,0))</f>
        <v>0</v>
      </c>
      <c r="EH117" s="37">
        <f>IF(EH$9="",0,IF(EH$9-SUMIFS(conditions!$77:$77,conditions!$8:$8,"&lt;="&amp;EH$9,conditions!$9:$9,"&gt;="&amp;EH$9)&lt;$U$9,(1-conditions!$U$34)*SUMIFS(18:18,$9:$9,EOMONTH($U$9,11)+1-$U$9+EH$9-SUMIFS(conditions!$77:$77,conditions!$8:$8,"&lt;="&amp;EH$9,conditions!$9:$9,"&gt;="&amp;EH$9))*conditions!$U$76,0))</f>
        <v>0</v>
      </c>
      <c r="EI117" s="37">
        <f>IF(EI$9="",0,IF(EI$9-SUMIFS(conditions!$77:$77,conditions!$8:$8,"&lt;="&amp;EI$9,conditions!$9:$9,"&gt;="&amp;EI$9)&lt;$U$9,(1-conditions!$U$34)*SUMIFS(18:18,$9:$9,EOMONTH($U$9,11)+1-$U$9+EI$9-SUMIFS(conditions!$77:$77,conditions!$8:$8,"&lt;="&amp;EI$9,conditions!$9:$9,"&gt;="&amp;EI$9))*conditions!$U$76,0))</f>
        <v>0</v>
      </c>
      <c r="EJ117" s="37">
        <f>IF(EJ$9="",0,IF(EJ$9-SUMIFS(conditions!$77:$77,conditions!$8:$8,"&lt;="&amp;EJ$9,conditions!$9:$9,"&gt;="&amp;EJ$9)&lt;$U$9,(1-conditions!$U$34)*SUMIFS(18:18,$9:$9,EOMONTH($U$9,11)+1-$U$9+EJ$9-SUMIFS(conditions!$77:$77,conditions!$8:$8,"&lt;="&amp;EJ$9,conditions!$9:$9,"&gt;="&amp;EJ$9))*conditions!$U$76,0))</f>
        <v>0</v>
      </c>
      <c r="EK117" s="37">
        <f>IF(EK$9="",0,IF(EK$9-SUMIFS(conditions!$77:$77,conditions!$8:$8,"&lt;="&amp;EK$9,conditions!$9:$9,"&gt;="&amp;EK$9)&lt;$U$9,(1-conditions!$U$34)*SUMIFS(18:18,$9:$9,EOMONTH($U$9,11)+1-$U$9+EK$9-SUMIFS(conditions!$77:$77,conditions!$8:$8,"&lt;="&amp;EK$9,conditions!$9:$9,"&gt;="&amp;EK$9))*conditions!$U$76,0))</f>
        <v>0</v>
      </c>
      <c r="EL117" s="37">
        <f>IF(EL$9="",0,IF(EL$9-SUMIFS(conditions!$77:$77,conditions!$8:$8,"&lt;="&amp;EL$9,conditions!$9:$9,"&gt;="&amp;EL$9)&lt;$U$9,(1-conditions!$U$34)*SUMIFS(18:18,$9:$9,EOMONTH($U$9,11)+1-$U$9+EL$9-SUMIFS(conditions!$77:$77,conditions!$8:$8,"&lt;="&amp;EL$9,conditions!$9:$9,"&gt;="&amp;EL$9))*conditions!$U$76,0))</f>
        <v>0</v>
      </c>
      <c r="EM117" s="37">
        <f>IF(EM$9="",0,IF(EM$9-SUMIFS(conditions!$77:$77,conditions!$8:$8,"&lt;="&amp;EM$9,conditions!$9:$9,"&gt;="&amp;EM$9)&lt;$U$9,(1-conditions!$U$34)*SUMIFS(18:18,$9:$9,EOMONTH($U$9,11)+1-$U$9+EM$9-SUMIFS(conditions!$77:$77,conditions!$8:$8,"&lt;="&amp;EM$9,conditions!$9:$9,"&gt;="&amp;EM$9))*conditions!$U$76,0))</f>
        <v>0</v>
      </c>
      <c r="EN117" s="37">
        <f>IF(EN$9="",0,IF(EN$9-SUMIFS(conditions!$77:$77,conditions!$8:$8,"&lt;="&amp;EN$9,conditions!$9:$9,"&gt;="&amp;EN$9)&lt;$U$9,(1-conditions!$U$34)*SUMIFS(18:18,$9:$9,EOMONTH($U$9,11)+1-$U$9+EN$9-SUMIFS(conditions!$77:$77,conditions!$8:$8,"&lt;="&amp;EN$9,conditions!$9:$9,"&gt;="&amp;EN$9))*conditions!$U$76,0))</f>
        <v>0</v>
      </c>
      <c r="EO117" s="37">
        <f>IF(EO$9="",0,IF(EO$9-SUMIFS(conditions!$77:$77,conditions!$8:$8,"&lt;="&amp;EO$9,conditions!$9:$9,"&gt;="&amp;EO$9)&lt;$U$9,(1-conditions!$U$34)*SUMIFS(18:18,$9:$9,EOMONTH($U$9,11)+1-$U$9+EO$9-SUMIFS(conditions!$77:$77,conditions!$8:$8,"&lt;="&amp;EO$9,conditions!$9:$9,"&gt;="&amp;EO$9))*conditions!$U$76,0))</f>
        <v>0</v>
      </c>
      <c r="EP117" s="37">
        <f>IF(EP$9="",0,IF(EP$9-SUMIFS(conditions!$77:$77,conditions!$8:$8,"&lt;="&amp;EP$9,conditions!$9:$9,"&gt;="&amp;EP$9)&lt;$U$9,(1-conditions!$U$34)*SUMIFS(18:18,$9:$9,EOMONTH($U$9,11)+1-$U$9+EP$9-SUMIFS(conditions!$77:$77,conditions!$8:$8,"&lt;="&amp;EP$9,conditions!$9:$9,"&gt;="&amp;EP$9))*conditions!$U$76,0))</f>
        <v>0</v>
      </c>
      <c r="EQ117" s="37">
        <f>IF(EQ$9="",0,IF(EQ$9-SUMIFS(conditions!$77:$77,conditions!$8:$8,"&lt;="&amp;EQ$9,conditions!$9:$9,"&gt;="&amp;EQ$9)&lt;$U$9,(1-conditions!$U$34)*SUMIFS(18:18,$9:$9,EOMONTH($U$9,11)+1-$U$9+EQ$9-SUMIFS(conditions!$77:$77,conditions!$8:$8,"&lt;="&amp;EQ$9,conditions!$9:$9,"&gt;="&amp;EQ$9))*conditions!$U$76,0))</f>
        <v>0</v>
      </c>
      <c r="ER117" s="37">
        <f>IF(ER$9="",0,IF(ER$9-SUMIFS(conditions!$77:$77,conditions!$8:$8,"&lt;="&amp;ER$9,conditions!$9:$9,"&gt;="&amp;ER$9)&lt;$U$9,(1-conditions!$U$34)*SUMIFS(18:18,$9:$9,EOMONTH($U$9,11)+1-$U$9+ER$9-SUMIFS(conditions!$77:$77,conditions!$8:$8,"&lt;="&amp;ER$9,conditions!$9:$9,"&gt;="&amp;ER$9))*conditions!$U$76,0))</f>
        <v>0</v>
      </c>
      <c r="ES117" s="37">
        <f>IF(ES$9="",0,IF(ES$9-SUMIFS(conditions!$77:$77,conditions!$8:$8,"&lt;="&amp;ES$9,conditions!$9:$9,"&gt;="&amp;ES$9)&lt;$U$9,(1-conditions!$U$34)*SUMIFS(18:18,$9:$9,EOMONTH($U$9,11)+1-$U$9+ES$9-SUMIFS(conditions!$77:$77,conditions!$8:$8,"&lt;="&amp;ES$9,conditions!$9:$9,"&gt;="&amp;ES$9))*conditions!$U$76,0))</f>
        <v>0</v>
      </c>
      <c r="ET117" s="37">
        <f>IF(ET$9="",0,IF(ET$9-SUMIFS(conditions!$77:$77,conditions!$8:$8,"&lt;="&amp;ET$9,conditions!$9:$9,"&gt;="&amp;ET$9)&lt;$U$9,(1-conditions!$U$34)*SUMIFS(18:18,$9:$9,EOMONTH($U$9,11)+1-$U$9+ET$9-SUMIFS(conditions!$77:$77,conditions!$8:$8,"&lt;="&amp;ET$9,conditions!$9:$9,"&gt;="&amp;ET$9))*conditions!$U$76,0))</f>
        <v>0</v>
      </c>
      <c r="EU117" s="37">
        <f>IF(EU$9="",0,IF(EU$9-SUMIFS(conditions!$77:$77,conditions!$8:$8,"&lt;="&amp;EU$9,conditions!$9:$9,"&gt;="&amp;EU$9)&lt;$U$9,(1-conditions!$U$34)*SUMIFS(18:18,$9:$9,EOMONTH($U$9,11)+1-$U$9+EU$9-SUMIFS(conditions!$77:$77,conditions!$8:$8,"&lt;="&amp;EU$9,conditions!$9:$9,"&gt;="&amp;EU$9))*conditions!$U$76,0))</f>
        <v>0</v>
      </c>
      <c r="EV117" s="37">
        <f>IF(EV$9="",0,IF(EV$9-SUMIFS(conditions!$77:$77,conditions!$8:$8,"&lt;="&amp;EV$9,conditions!$9:$9,"&gt;="&amp;EV$9)&lt;$U$9,(1-conditions!$U$34)*SUMIFS(18:18,$9:$9,EOMONTH($U$9,11)+1-$U$9+EV$9-SUMIFS(conditions!$77:$77,conditions!$8:$8,"&lt;="&amp;EV$9,conditions!$9:$9,"&gt;="&amp;EV$9))*conditions!$U$76,0))</f>
        <v>0</v>
      </c>
      <c r="EW117" s="37">
        <f>IF(EW$9="",0,IF(EW$9-SUMIFS(conditions!$77:$77,conditions!$8:$8,"&lt;="&amp;EW$9,conditions!$9:$9,"&gt;="&amp;EW$9)&lt;$U$9,(1-conditions!$U$34)*SUMIFS(18:18,$9:$9,EOMONTH($U$9,11)+1-$U$9+EW$9-SUMIFS(conditions!$77:$77,conditions!$8:$8,"&lt;="&amp;EW$9,conditions!$9:$9,"&gt;="&amp;EW$9))*conditions!$U$76,0))</f>
        <v>0</v>
      </c>
      <c r="EX117" s="37">
        <f>IF(EX$9="",0,IF(EX$9-SUMIFS(conditions!$77:$77,conditions!$8:$8,"&lt;="&amp;EX$9,conditions!$9:$9,"&gt;="&amp;EX$9)&lt;$U$9,(1-conditions!$U$34)*SUMIFS(18:18,$9:$9,EOMONTH($U$9,11)+1-$U$9+EX$9-SUMIFS(conditions!$77:$77,conditions!$8:$8,"&lt;="&amp;EX$9,conditions!$9:$9,"&gt;="&amp;EX$9))*conditions!$U$76,0))</f>
        <v>0</v>
      </c>
      <c r="EY117" s="37">
        <f>IF(EY$9="",0,IF(EY$9-SUMIFS(conditions!$77:$77,conditions!$8:$8,"&lt;="&amp;EY$9,conditions!$9:$9,"&gt;="&amp;EY$9)&lt;$U$9,(1-conditions!$U$34)*SUMIFS(18:18,$9:$9,EOMONTH($U$9,11)+1-$U$9+EY$9-SUMIFS(conditions!$77:$77,conditions!$8:$8,"&lt;="&amp;EY$9,conditions!$9:$9,"&gt;="&amp;EY$9))*conditions!$U$76,0))</f>
        <v>0</v>
      </c>
      <c r="EZ117" s="37">
        <f>IF(EZ$9="",0,IF(EZ$9-SUMIFS(conditions!$77:$77,conditions!$8:$8,"&lt;="&amp;EZ$9,conditions!$9:$9,"&gt;="&amp;EZ$9)&lt;$U$9,(1-conditions!$U$34)*SUMIFS(18:18,$9:$9,EOMONTH($U$9,11)+1-$U$9+EZ$9-SUMIFS(conditions!$77:$77,conditions!$8:$8,"&lt;="&amp;EZ$9,conditions!$9:$9,"&gt;="&amp;EZ$9))*conditions!$U$76,0))</f>
        <v>0</v>
      </c>
      <c r="FA117" s="37">
        <f>IF(FA$9="",0,IF(FA$9-SUMIFS(conditions!$77:$77,conditions!$8:$8,"&lt;="&amp;FA$9,conditions!$9:$9,"&gt;="&amp;FA$9)&lt;$U$9,(1-conditions!$U$34)*SUMIFS(18:18,$9:$9,EOMONTH($U$9,11)+1-$U$9+FA$9-SUMIFS(conditions!$77:$77,conditions!$8:$8,"&lt;="&amp;FA$9,conditions!$9:$9,"&gt;="&amp;FA$9))*conditions!$U$76,0))</f>
        <v>0</v>
      </c>
      <c r="FB117" s="37">
        <f>IF(FB$9="",0,IF(FB$9-SUMIFS(conditions!$77:$77,conditions!$8:$8,"&lt;="&amp;FB$9,conditions!$9:$9,"&gt;="&amp;FB$9)&lt;$U$9,(1-conditions!$U$34)*SUMIFS(18:18,$9:$9,EOMONTH($U$9,11)+1-$U$9+FB$9-SUMIFS(conditions!$77:$77,conditions!$8:$8,"&lt;="&amp;FB$9,conditions!$9:$9,"&gt;="&amp;FB$9))*conditions!$U$76,0))</f>
        <v>0</v>
      </c>
      <c r="FC117" s="37">
        <f>IF(FC$9="",0,IF(FC$9-SUMIFS(conditions!$77:$77,conditions!$8:$8,"&lt;="&amp;FC$9,conditions!$9:$9,"&gt;="&amp;FC$9)&lt;$U$9,(1-conditions!$U$34)*SUMIFS(18:18,$9:$9,EOMONTH($U$9,11)+1-$U$9+FC$9-SUMIFS(conditions!$77:$77,conditions!$8:$8,"&lt;="&amp;FC$9,conditions!$9:$9,"&gt;="&amp;FC$9))*conditions!$U$76,0))</f>
        <v>0</v>
      </c>
      <c r="FD117" s="37">
        <f>IF(FD$9="",0,IF(FD$9-SUMIFS(conditions!$77:$77,conditions!$8:$8,"&lt;="&amp;FD$9,conditions!$9:$9,"&gt;="&amp;FD$9)&lt;$U$9,(1-conditions!$U$34)*SUMIFS(18:18,$9:$9,EOMONTH($U$9,11)+1-$U$9+FD$9-SUMIFS(conditions!$77:$77,conditions!$8:$8,"&lt;="&amp;FD$9,conditions!$9:$9,"&gt;="&amp;FD$9))*conditions!$U$76,0))</f>
        <v>0</v>
      </c>
      <c r="FE117" s="37">
        <f>IF(FE$9="",0,IF(FE$9-SUMIFS(conditions!$77:$77,conditions!$8:$8,"&lt;="&amp;FE$9,conditions!$9:$9,"&gt;="&amp;FE$9)&lt;$U$9,(1-conditions!$U$34)*SUMIFS(18:18,$9:$9,EOMONTH($U$9,11)+1-$U$9+FE$9-SUMIFS(conditions!$77:$77,conditions!$8:$8,"&lt;="&amp;FE$9,conditions!$9:$9,"&gt;="&amp;FE$9))*conditions!$U$76,0))</f>
        <v>0</v>
      </c>
      <c r="FF117" s="37">
        <f>IF(FF$9="",0,IF(FF$9-SUMIFS(conditions!$77:$77,conditions!$8:$8,"&lt;="&amp;FF$9,conditions!$9:$9,"&gt;="&amp;FF$9)&lt;$U$9,(1-conditions!$U$34)*SUMIFS(18:18,$9:$9,EOMONTH($U$9,11)+1-$U$9+FF$9-SUMIFS(conditions!$77:$77,conditions!$8:$8,"&lt;="&amp;FF$9,conditions!$9:$9,"&gt;="&amp;FF$9))*conditions!$U$76,0))</f>
        <v>0</v>
      </c>
      <c r="FG117" s="37">
        <f>IF(FG$9="",0,IF(FG$9-SUMIFS(conditions!$77:$77,conditions!$8:$8,"&lt;="&amp;FG$9,conditions!$9:$9,"&gt;="&amp;FG$9)&lt;$U$9,(1-conditions!$U$34)*SUMIFS(18:18,$9:$9,EOMONTH($U$9,11)+1-$U$9+FG$9-SUMIFS(conditions!$77:$77,conditions!$8:$8,"&lt;="&amp;FG$9,conditions!$9:$9,"&gt;="&amp;FG$9))*conditions!$U$76,0))</f>
        <v>0</v>
      </c>
      <c r="FH117" s="37">
        <f>IF(FH$9="",0,IF(FH$9-SUMIFS(conditions!$77:$77,conditions!$8:$8,"&lt;="&amp;FH$9,conditions!$9:$9,"&gt;="&amp;FH$9)&lt;$U$9,(1-conditions!$U$34)*SUMIFS(18:18,$9:$9,EOMONTH($U$9,11)+1-$U$9+FH$9-SUMIFS(conditions!$77:$77,conditions!$8:$8,"&lt;="&amp;FH$9,conditions!$9:$9,"&gt;="&amp;FH$9))*conditions!$U$76,0))</f>
        <v>0</v>
      </c>
      <c r="FI117" s="37">
        <f>IF(FI$9="",0,IF(FI$9-SUMIFS(conditions!$77:$77,conditions!$8:$8,"&lt;="&amp;FI$9,conditions!$9:$9,"&gt;="&amp;FI$9)&lt;$U$9,(1-conditions!$U$34)*SUMIFS(18:18,$9:$9,EOMONTH($U$9,11)+1-$U$9+FI$9-SUMIFS(conditions!$77:$77,conditions!$8:$8,"&lt;="&amp;FI$9,conditions!$9:$9,"&gt;="&amp;FI$9))*conditions!$U$76,0))</f>
        <v>0</v>
      </c>
      <c r="FJ117" s="37">
        <f>IF(FJ$9="",0,IF(FJ$9-SUMIFS(conditions!$77:$77,conditions!$8:$8,"&lt;="&amp;FJ$9,conditions!$9:$9,"&gt;="&amp;FJ$9)&lt;$U$9,(1-conditions!$U$34)*SUMIFS(18:18,$9:$9,EOMONTH($U$9,11)+1-$U$9+FJ$9-SUMIFS(conditions!$77:$77,conditions!$8:$8,"&lt;="&amp;FJ$9,conditions!$9:$9,"&gt;="&amp;FJ$9))*conditions!$U$76,0))</f>
        <v>0</v>
      </c>
      <c r="FK117" s="37">
        <f>IF(FK$9="",0,IF(FK$9-SUMIFS(conditions!$77:$77,conditions!$8:$8,"&lt;="&amp;FK$9,conditions!$9:$9,"&gt;="&amp;FK$9)&lt;$U$9,(1-conditions!$U$34)*SUMIFS(18:18,$9:$9,EOMONTH($U$9,11)+1-$U$9+FK$9-SUMIFS(conditions!$77:$77,conditions!$8:$8,"&lt;="&amp;FK$9,conditions!$9:$9,"&gt;="&amp;FK$9))*conditions!$U$76,0))</f>
        <v>0</v>
      </c>
      <c r="FL117" s="37">
        <f>IF(FL$9="",0,IF(FL$9-SUMIFS(conditions!$77:$77,conditions!$8:$8,"&lt;="&amp;FL$9,conditions!$9:$9,"&gt;="&amp;FL$9)&lt;$U$9,(1-conditions!$U$34)*SUMIFS(18:18,$9:$9,EOMONTH($U$9,11)+1-$U$9+FL$9-SUMIFS(conditions!$77:$77,conditions!$8:$8,"&lt;="&amp;FL$9,conditions!$9:$9,"&gt;="&amp;FL$9))*conditions!$U$76,0))</f>
        <v>0</v>
      </c>
      <c r="FM117" s="37">
        <f>IF(FM$9="",0,IF(FM$9-SUMIFS(conditions!$77:$77,conditions!$8:$8,"&lt;="&amp;FM$9,conditions!$9:$9,"&gt;="&amp;FM$9)&lt;$U$9,(1-conditions!$U$34)*SUMIFS(18:18,$9:$9,EOMONTH($U$9,11)+1-$U$9+FM$9-SUMIFS(conditions!$77:$77,conditions!$8:$8,"&lt;="&amp;FM$9,conditions!$9:$9,"&gt;="&amp;FM$9))*conditions!$U$76,0))</f>
        <v>0</v>
      </c>
      <c r="FN117" s="37">
        <f>IF(FN$9="",0,IF(FN$9-SUMIFS(conditions!$77:$77,conditions!$8:$8,"&lt;="&amp;FN$9,conditions!$9:$9,"&gt;="&amp;FN$9)&lt;$U$9,(1-conditions!$U$34)*SUMIFS(18:18,$9:$9,EOMONTH($U$9,11)+1-$U$9+FN$9-SUMIFS(conditions!$77:$77,conditions!$8:$8,"&lt;="&amp;FN$9,conditions!$9:$9,"&gt;="&amp;FN$9))*conditions!$U$76,0))</f>
        <v>0</v>
      </c>
      <c r="FO117" s="37">
        <f>IF(FO$9="",0,IF(FO$9-SUMIFS(conditions!$77:$77,conditions!$8:$8,"&lt;="&amp;FO$9,conditions!$9:$9,"&gt;="&amp;FO$9)&lt;$U$9,(1-conditions!$U$34)*SUMIFS(18:18,$9:$9,EOMONTH($U$9,11)+1-$U$9+FO$9-SUMIFS(conditions!$77:$77,conditions!$8:$8,"&lt;="&amp;FO$9,conditions!$9:$9,"&gt;="&amp;FO$9))*conditions!$U$76,0))</f>
        <v>0</v>
      </c>
      <c r="FP117" s="37">
        <f>IF(FP$9="",0,IF(FP$9-SUMIFS(conditions!$77:$77,conditions!$8:$8,"&lt;="&amp;FP$9,conditions!$9:$9,"&gt;="&amp;FP$9)&lt;$U$9,(1-conditions!$U$34)*SUMIFS(18:18,$9:$9,EOMONTH($U$9,11)+1-$U$9+FP$9-SUMIFS(conditions!$77:$77,conditions!$8:$8,"&lt;="&amp;FP$9,conditions!$9:$9,"&gt;="&amp;FP$9))*conditions!$U$76,0))</f>
        <v>0</v>
      </c>
      <c r="FQ117" s="37">
        <f>IF(FQ$9="",0,IF(FQ$9-SUMIFS(conditions!$77:$77,conditions!$8:$8,"&lt;="&amp;FQ$9,conditions!$9:$9,"&gt;="&amp;FQ$9)&lt;$U$9,(1-conditions!$U$34)*SUMIFS(18:18,$9:$9,EOMONTH($U$9,11)+1-$U$9+FQ$9-SUMIFS(conditions!$77:$77,conditions!$8:$8,"&lt;="&amp;FQ$9,conditions!$9:$9,"&gt;="&amp;FQ$9))*conditions!$U$76,0))</f>
        <v>0</v>
      </c>
      <c r="FR117" s="37">
        <f>IF(FR$9="",0,IF(FR$9-SUMIFS(conditions!$77:$77,conditions!$8:$8,"&lt;="&amp;FR$9,conditions!$9:$9,"&gt;="&amp;FR$9)&lt;$U$9,(1-conditions!$U$34)*SUMIFS(18:18,$9:$9,EOMONTH($U$9,11)+1-$U$9+FR$9-SUMIFS(conditions!$77:$77,conditions!$8:$8,"&lt;="&amp;FR$9,conditions!$9:$9,"&gt;="&amp;FR$9))*conditions!$U$76,0))</f>
        <v>0</v>
      </c>
      <c r="FS117" s="37">
        <f>IF(FS$9="",0,IF(FS$9-SUMIFS(conditions!$77:$77,conditions!$8:$8,"&lt;="&amp;FS$9,conditions!$9:$9,"&gt;="&amp;FS$9)&lt;$U$9,(1-conditions!$U$34)*SUMIFS(18:18,$9:$9,EOMONTH($U$9,11)+1-$U$9+FS$9-SUMIFS(conditions!$77:$77,conditions!$8:$8,"&lt;="&amp;FS$9,conditions!$9:$9,"&gt;="&amp;FS$9))*conditions!$U$76,0))</f>
        <v>0</v>
      </c>
      <c r="FT117" s="37">
        <f>IF(FT$9="",0,IF(FT$9-SUMIFS(conditions!$77:$77,conditions!$8:$8,"&lt;="&amp;FT$9,conditions!$9:$9,"&gt;="&amp;FT$9)&lt;$U$9,(1-conditions!$U$34)*SUMIFS(18:18,$9:$9,EOMONTH($U$9,11)+1-$U$9+FT$9-SUMIFS(conditions!$77:$77,conditions!$8:$8,"&lt;="&amp;FT$9,conditions!$9:$9,"&gt;="&amp;FT$9))*conditions!$U$76,0))</f>
        <v>0</v>
      </c>
      <c r="FU117" s="37">
        <f>IF(FU$9="",0,IF(FU$9-SUMIFS(conditions!$77:$77,conditions!$8:$8,"&lt;="&amp;FU$9,conditions!$9:$9,"&gt;="&amp;FU$9)&lt;$U$9,(1-conditions!$U$34)*SUMIFS(18:18,$9:$9,EOMONTH($U$9,11)+1-$U$9+FU$9-SUMIFS(conditions!$77:$77,conditions!$8:$8,"&lt;="&amp;FU$9,conditions!$9:$9,"&gt;="&amp;FU$9))*conditions!$U$76,0))</f>
        <v>0</v>
      </c>
      <c r="FV117" s="37">
        <f>IF(FV$9="",0,IF(FV$9-SUMIFS(conditions!$77:$77,conditions!$8:$8,"&lt;="&amp;FV$9,conditions!$9:$9,"&gt;="&amp;FV$9)&lt;$U$9,(1-conditions!$U$34)*SUMIFS(18:18,$9:$9,EOMONTH($U$9,11)+1-$U$9+FV$9-SUMIFS(conditions!$77:$77,conditions!$8:$8,"&lt;="&amp;FV$9,conditions!$9:$9,"&gt;="&amp;FV$9))*conditions!$U$76,0))</f>
        <v>0</v>
      </c>
      <c r="FW117" s="37">
        <f>IF(FW$9="",0,IF(FW$9-SUMIFS(conditions!$77:$77,conditions!$8:$8,"&lt;="&amp;FW$9,conditions!$9:$9,"&gt;="&amp;FW$9)&lt;$U$9,(1-conditions!$U$34)*SUMIFS(18:18,$9:$9,EOMONTH($U$9,11)+1-$U$9+FW$9-SUMIFS(conditions!$77:$77,conditions!$8:$8,"&lt;="&amp;FW$9,conditions!$9:$9,"&gt;="&amp;FW$9))*conditions!$U$76,0))</f>
        <v>0</v>
      </c>
      <c r="FX117" s="37">
        <f>IF(FX$9="",0,IF(FX$9-SUMIFS(conditions!$77:$77,conditions!$8:$8,"&lt;="&amp;FX$9,conditions!$9:$9,"&gt;="&amp;FX$9)&lt;$U$9,(1-conditions!$U$34)*SUMIFS(18:18,$9:$9,EOMONTH($U$9,11)+1-$U$9+FX$9-SUMIFS(conditions!$77:$77,conditions!$8:$8,"&lt;="&amp;FX$9,conditions!$9:$9,"&gt;="&amp;FX$9))*conditions!$U$76,0))</f>
        <v>0</v>
      </c>
      <c r="FY117" s="37">
        <f>IF(FY$9="",0,IF(FY$9-SUMIFS(conditions!$77:$77,conditions!$8:$8,"&lt;="&amp;FY$9,conditions!$9:$9,"&gt;="&amp;FY$9)&lt;$U$9,(1-conditions!$U$34)*SUMIFS(18:18,$9:$9,EOMONTH($U$9,11)+1-$U$9+FY$9-SUMIFS(conditions!$77:$77,conditions!$8:$8,"&lt;="&amp;FY$9,conditions!$9:$9,"&gt;="&amp;FY$9))*conditions!$U$76,0))</f>
        <v>0</v>
      </c>
      <c r="FZ117" s="37">
        <f>IF(FZ$9="",0,IF(FZ$9-SUMIFS(conditions!$77:$77,conditions!$8:$8,"&lt;="&amp;FZ$9,conditions!$9:$9,"&gt;="&amp;FZ$9)&lt;$U$9,(1-conditions!$U$34)*SUMIFS(18:18,$9:$9,EOMONTH($U$9,11)+1-$U$9+FZ$9-SUMIFS(conditions!$77:$77,conditions!$8:$8,"&lt;="&amp;FZ$9,conditions!$9:$9,"&gt;="&amp;FZ$9))*conditions!$U$76,0))</f>
        <v>0</v>
      </c>
      <c r="GA117" s="37">
        <f>IF(GA$9="",0,IF(GA$9-SUMIFS(conditions!$77:$77,conditions!$8:$8,"&lt;="&amp;GA$9,conditions!$9:$9,"&gt;="&amp;GA$9)&lt;$U$9,(1-conditions!$U$34)*SUMIFS(18:18,$9:$9,EOMONTH($U$9,11)+1-$U$9+GA$9-SUMIFS(conditions!$77:$77,conditions!$8:$8,"&lt;="&amp;GA$9,conditions!$9:$9,"&gt;="&amp;GA$9))*conditions!$U$76,0))</f>
        <v>0</v>
      </c>
      <c r="GB117" s="37">
        <f>IF(GB$9="",0,IF(GB$9-SUMIFS(conditions!$77:$77,conditions!$8:$8,"&lt;="&amp;GB$9,conditions!$9:$9,"&gt;="&amp;GB$9)&lt;$U$9,(1-conditions!$U$34)*SUMIFS(18:18,$9:$9,EOMONTH($U$9,11)+1-$U$9+GB$9-SUMIFS(conditions!$77:$77,conditions!$8:$8,"&lt;="&amp;GB$9,conditions!$9:$9,"&gt;="&amp;GB$9))*conditions!$U$76,0))</f>
        <v>0</v>
      </c>
      <c r="GC117" s="37">
        <f>IF(GC$9="",0,IF(GC$9-SUMIFS(conditions!$77:$77,conditions!$8:$8,"&lt;="&amp;GC$9,conditions!$9:$9,"&gt;="&amp;GC$9)&lt;$U$9,(1-conditions!$U$34)*SUMIFS(18:18,$9:$9,EOMONTH($U$9,11)+1-$U$9+GC$9-SUMIFS(conditions!$77:$77,conditions!$8:$8,"&lt;="&amp;GC$9,conditions!$9:$9,"&gt;="&amp;GC$9))*conditions!$U$76,0))</f>
        <v>0</v>
      </c>
      <c r="GD117" s="37">
        <f>IF(GD$9="",0,IF(GD$9-SUMIFS(conditions!$77:$77,conditions!$8:$8,"&lt;="&amp;GD$9,conditions!$9:$9,"&gt;="&amp;GD$9)&lt;$U$9,(1-conditions!$U$34)*SUMIFS(18:18,$9:$9,EOMONTH($U$9,11)+1-$U$9+GD$9-SUMIFS(conditions!$77:$77,conditions!$8:$8,"&lt;="&amp;GD$9,conditions!$9:$9,"&gt;="&amp;GD$9))*conditions!$U$76,0))</f>
        <v>0</v>
      </c>
      <c r="GE117" s="37">
        <f>IF(GE$9="",0,IF(GE$9-SUMIFS(conditions!$77:$77,conditions!$8:$8,"&lt;="&amp;GE$9,conditions!$9:$9,"&gt;="&amp;GE$9)&lt;$U$9,(1-conditions!$U$34)*SUMIFS(18:18,$9:$9,EOMONTH($U$9,11)+1-$U$9+GE$9-SUMIFS(conditions!$77:$77,conditions!$8:$8,"&lt;="&amp;GE$9,conditions!$9:$9,"&gt;="&amp;GE$9))*conditions!$U$76,0))</f>
        <v>0</v>
      </c>
      <c r="GF117" s="37">
        <f>IF(GF$9="",0,IF(GF$9-SUMIFS(conditions!$77:$77,conditions!$8:$8,"&lt;="&amp;GF$9,conditions!$9:$9,"&gt;="&amp;GF$9)&lt;$U$9,(1-conditions!$U$34)*SUMIFS(18:18,$9:$9,EOMONTH($U$9,11)+1-$U$9+GF$9-SUMIFS(conditions!$77:$77,conditions!$8:$8,"&lt;="&amp;GF$9,conditions!$9:$9,"&gt;="&amp;GF$9))*conditions!$U$76,0))</f>
        <v>0</v>
      </c>
      <c r="GG117" s="37">
        <f>IF(GG$9="",0,IF(GG$9-SUMIFS(conditions!$77:$77,conditions!$8:$8,"&lt;="&amp;GG$9,conditions!$9:$9,"&gt;="&amp;GG$9)&lt;$U$9,(1-conditions!$U$34)*SUMIFS(18:18,$9:$9,EOMONTH($U$9,11)+1-$U$9+GG$9-SUMIFS(conditions!$77:$77,conditions!$8:$8,"&lt;="&amp;GG$9,conditions!$9:$9,"&gt;="&amp;GG$9))*conditions!$U$76,0))</f>
        <v>0</v>
      </c>
      <c r="GH117" s="37">
        <f>IF(GH$9="",0,IF(GH$9-SUMIFS(conditions!$77:$77,conditions!$8:$8,"&lt;="&amp;GH$9,conditions!$9:$9,"&gt;="&amp;GH$9)&lt;$U$9,(1-conditions!$U$34)*SUMIFS(18:18,$9:$9,EOMONTH($U$9,11)+1-$U$9+GH$9-SUMIFS(conditions!$77:$77,conditions!$8:$8,"&lt;="&amp;GH$9,conditions!$9:$9,"&gt;="&amp;GH$9))*conditions!$U$76,0))</f>
        <v>0</v>
      </c>
      <c r="GI117" s="37">
        <f>IF(GI$9="",0,IF(GI$9-SUMIFS(conditions!$77:$77,conditions!$8:$8,"&lt;="&amp;GI$9,conditions!$9:$9,"&gt;="&amp;GI$9)&lt;$U$9,(1-conditions!$U$34)*SUMIFS(18:18,$9:$9,EOMONTH($U$9,11)+1-$U$9+GI$9-SUMIFS(conditions!$77:$77,conditions!$8:$8,"&lt;="&amp;GI$9,conditions!$9:$9,"&gt;="&amp;GI$9))*conditions!$U$76,0))</f>
        <v>0</v>
      </c>
      <c r="GJ117" s="37">
        <f>IF(GJ$9="",0,IF(GJ$9-SUMIFS(conditions!$77:$77,conditions!$8:$8,"&lt;="&amp;GJ$9,conditions!$9:$9,"&gt;="&amp;GJ$9)&lt;$U$9,(1-conditions!$U$34)*SUMIFS(18:18,$9:$9,EOMONTH($U$9,11)+1-$U$9+GJ$9-SUMIFS(conditions!$77:$77,conditions!$8:$8,"&lt;="&amp;GJ$9,conditions!$9:$9,"&gt;="&amp;GJ$9))*conditions!$U$76,0))</f>
        <v>0</v>
      </c>
      <c r="GK117" s="37">
        <f>IF(GK$9="",0,IF(GK$9-SUMIFS(conditions!$77:$77,conditions!$8:$8,"&lt;="&amp;GK$9,conditions!$9:$9,"&gt;="&amp;GK$9)&lt;$U$9,(1-conditions!$U$34)*SUMIFS(18:18,$9:$9,EOMONTH($U$9,11)+1-$U$9+GK$9-SUMIFS(conditions!$77:$77,conditions!$8:$8,"&lt;="&amp;GK$9,conditions!$9:$9,"&gt;="&amp;GK$9))*conditions!$U$76,0))</f>
        <v>0</v>
      </c>
      <c r="GL117" s="37">
        <f>IF(GL$9="",0,IF(GL$9-SUMIFS(conditions!$77:$77,conditions!$8:$8,"&lt;="&amp;GL$9,conditions!$9:$9,"&gt;="&amp;GL$9)&lt;$U$9,(1-conditions!$U$34)*SUMIFS(18:18,$9:$9,EOMONTH($U$9,11)+1-$U$9+GL$9-SUMIFS(conditions!$77:$77,conditions!$8:$8,"&lt;="&amp;GL$9,conditions!$9:$9,"&gt;="&amp;GL$9))*conditions!$U$76,0))</f>
        <v>0</v>
      </c>
      <c r="GM117" s="37">
        <f>IF(GM$9="",0,IF(GM$9-SUMIFS(conditions!$77:$77,conditions!$8:$8,"&lt;="&amp;GM$9,conditions!$9:$9,"&gt;="&amp;GM$9)&lt;$U$9,(1-conditions!$U$34)*SUMIFS(18:18,$9:$9,EOMONTH($U$9,11)+1-$U$9+GM$9-SUMIFS(conditions!$77:$77,conditions!$8:$8,"&lt;="&amp;GM$9,conditions!$9:$9,"&gt;="&amp;GM$9))*conditions!$U$76,0))</f>
        <v>0</v>
      </c>
      <c r="GN117" s="37">
        <f>IF(GN$9="",0,IF(GN$9-SUMIFS(conditions!$77:$77,conditions!$8:$8,"&lt;="&amp;GN$9,conditions!$9:$9,"&gt;="&amp;GN$9)&lt;$U$9,(1-conditions!$U$34)*SUMIFS(18:18,$9:$9,EOMONTH($U$9,11)+1-$U$9+GN$9-SUMIFS(conditions!$77:$77,conditions!$8:$8,"&lt;="&amp;GN$9,conditions!$9:$9,"&gt;="&amp;GN$9))*conditions!$U$76,0))</f>
        <v>0</v>
      </c>
      <c r="GO117" s="37">
        <f>IF(GO$9="",0,IF(GO$9-SUMIFS(conditions!$77:$77,conditions!$8:$8,"&lt;="&amp;GO$9,conditions!$9:$9,"&gt;="&amp;GO$9)&lt;$U$9,(1-conditions!$U$34)*SUMIFS(18:18,$9:$9,EOMONTH($U$9,11)+1-$U$9+GO$9-SUMIFS(conditions!$77:$77,conditions!$8:$8,"&lt;="&amp;GO$9,conditions!$9:$9,"&gt;="&amp;GO$9))*conditions!$U$76,0))</f>
        <v>0</v>
      </c>
      <c r="GP117" s="37">
        <f>IF(GP$9="",0,IF(GP$9-SUMIFS(conditions!$77:$77,conditions!$8:$8,"&lt;="&amp;GP$9,conditions!$9:$9,"&gt;="&amp;GP$9)&lt;$U$9,(1-conditions!$U$34)*SUMIFS(18:18,$9:$9,EOMONTH($U$9,11)+1-$U$9+GP$9-SUMIFS(conditions!$77:$77,conditions!$8:$8,"&lt;="&amp;GP$9,conditions!$9:$9,"&gt;="&amp;GP$9))*conditions!$U$76,0))</f>
        <v>0</v>
      </c>
      <c r="GQ117" s="37">
        <f>IF(GQ$9="",0,IF(GQ$9-SUMIFS(conditions!$77:$77,conditions!$8:$8,"&lt;="&amp;GQ$9,conditions!$9:$9,"&gt;="&amp;GQ$9)&lt;$U$9,(1-conditions!$U$34)*SUMIFS(18:18,$9:$9,EOMONTH($U$9,11)+1-$U$9+GQ$9-SUMIFS(conditions!$77:$77,conditions!$8:$8,"&lt;="&amp;GQ$9,conditions!$9:$9,"&gt;="&amp;GQ$9))*conditions!$U$76,0))</f>
        <v>0</v>
      </c>
      <c r="GR117" s="37">
        <f>IF(GR$9="",0,IF(GR$9-SUMIFS(conditions!$77:$77,conditions!$8:$8,"&lt;="&amp;GR$9,conditions!$9:$9,"&gt;="&amp;GR$9)&lt;$U$9,(1-conditions!$U$34)*SUMIFS(18:18,$9:$9,EOMONTH($U$9,11)+1-$U$9+GR$9-SUMIFS(conditions!$77:$77,conditions!$8:$8,"&lt;="&amp;GR$9,conditions!$9:$9,"&gt;="&amp;GR$9))*conditions!$U$76,0))</f>
        <v>0</v>
      </c>
      <c r="GS117" s="37">
        <f>IF(GS$9="",0,IF(GS$9-SUMIFS(conditions!$77:$77,conditions!$8:$8,"&lt;="&amp;GS$9,conditions!$9:$9,"&gt;="&amp;GS$9)&lt;$U$9,(1-conditions!$U$34)*SUMIFS(18:18,$9:$9,EOMONTH($U$9,11)+1-$U$9+GS$9-SUMIFS(conditions!$77:$77,conditions!$8:$8,"&lt;="&amp;GS$9,conditions!$9:$9,"&gt;="&amp;GS$9))*conditions!$U$76,0))</f>
        <v>0</v>
      </c>
      <c r="GT117" s="37">
        <f>IF(GT$9="",0,IF(GT$9-SUMIFS(conditions!$77:$77,conditions!$8:$8,"&lt;="&amp;GT$9,conditions!$9:$9,"&gt;="&amp;GT$9)&lt;$U$9,(1-conditions!$U$34)*SUMIFS(18:18,$9:$9,EOMONTH($U$9,11)+1-$U$9+GT$9-SUMIFS(conditions!$77:$77,conditions!$8:$8,"&lt;="&amp;GT$9,conditions!$9:$9,"&gt;="&amp;GT$9))*conditions!$U$76,0))</f>
        <v>0</v>
      </c>
      <c r="GU117" s="37">
        <f>IF(GU$9="",0,IF(GU$9-SUMIFS(conditions!$77:$77,conditions!$8:$8,"&lt;="&amp;GU$9,conditions!$9:$9,"&gt;="&amp;GU$9)&lt;$U$9,(1-conditions!$U$34)*SUMIFS(18:18,$9:$9,EOMONTH($U$9,11)+1-$U$9+GU$9-SUMIFS(conditions!$77:$77,conditions!$8:$8,"&lt;="&amp;GU$9,conditions!$9:$9,"&gt;="&amp;GU$9))*conditions!$U$76,0))</f>
        <v>0</v>
      </c>
      <c r="GV117" s="37">
        <f>IF(GV$9="",0,IF(GV$9-SUMIFS(conditions!$77:$77,conditions!$8:$8,"&lt;="&amp;GV$9,conditions!$9:$9,"&gt;="&amp;GV$9)&lt;$U$9,(1-conditions!$U$34)*SUMIFS(18:18,$9:$9,EOMONTH($U$9,11)+1-$U$9+GV$9-SUMIFS(conditions!$77:$77,conditions!$8:$8,"&lt;="&amp;GV$9,conditions!$9:$9,"&gt;="&amp;GV$9))*conditions!$U$76,0))</f>
        <v>0</v>
      </c>
      <c r="GW117" s="37">
        <f>IF(GW$9="",0,IF(GW$9-SUMIFS(conditions!$77:$77,conditions!$8:$8,"&lt;="&amp;GW$9,conditions!$9:$9,"&gt;="&amp;GW$9)&lt;$U$9,(1-conditions!$U$34)*SUMIFS(18:18,$9:$9,EOMONTH($U$9,11)+1-$U$9+GW$9-SUMIFS(conditions!$77:$77,conditions!$8:$8,"&lt;="&amp;GW$9,conditions!$9:$9,"&gt;="&amp;GW$9))*conditions!$U$76,0))</f>
        <v>0</v>
      </c>
      <c r="GX117" s="37">
        <f>IF(GX$9="",0,IF(GX$9-SUMIFS(conditions!$77:$77,conditions!$8:$8,"&lt;="&amp;GX$9,conditions!$9:$9,"&gt;="&amp;GX$9)&lt;$U$9,(1-conditions!$U$34)*SUMIFS(18:18,$9:$9,EOMONTH($U$9,11)+1-$U$9+GX$9-SUMIFS(conditions!$77:$77,conditions!$8:$8,"&lt;="&amp;GX$9,conditions!$9:$9,"&gt;="&amp;GX$9))*conditions!$U$76,0))</f>
        <v>0</v>
      </c>
      <c r="GY117" s="37">
        <f>IF(GY$9="",0,IF(GY$9-SUMIFS(conditions!$77:$77,conditions!$8:$8,"&lt;="&amp;GY$9,conditions!$9:$9,"&gt;="&amp;GY$9)&lt;$U$9,(1-conditions!$U$34)*SUMIFS(18:18,$9:$9,EOMONTH($U$9,11)+1-$U$9+GY$9-SUMIFS(conditions!$77:$77,conditions!$8:$8,"&lt;="&amp;GY$9,conditions!$9:$9,"&gt;="&amp;GY$9))*conditions!$U$76,0))</f>
        <v>0</v>
      </c>
      <c r="GZ117" s="37">
        <f>IF(GZ$9="",0,IF(GZ$9-SUMIFS(conditions!$77:$77,conditions!$8:$8,"&lt;="&amp;GZ$9,conditions!$9:$9,"&gt;="&amp;GZ$9)&lt;$U$9,(1-conditions!$U$34)*SUMIFS(18:18,$9:$9,EOMONTH($U$9,11)+1-$U$9+GZ$9-SUMIFS(conditions!$77:$77,conditions!$8:$8,"&lt;="&amp;GZ$9,conditions!$9:$9,"&gt;="&amp;GZ$9))*conditions!$U$76,0))</f>
        <v>0</v>
      </c>
      <c r="HA117" s="37">
        <f>IF(HA$9="",0,IF(HA$9-SUMIFS(conditions!$77:$77,conditions!$8:$8,"&lt;="&amp;HA$9,conditions!$9:$9,"&gt;="&amp;HA$9)&lt;$U$9,(1-conditions!$U$34)*SUMIFS(18:18,$9:$9,EOMONTH($U$9,11)+1-$U$9+HA$9-SUMIFS(conditions!$77:$77,conditions!$8:$8,"&lt;="&amp;HA$9,conditions!$9:$9,"&gt;="&amp;HA$9))*conditions!$U$76,0))</f>
        <v>0</v>
      </c>
      <c r="HB117" s="37">
        <f>IF(HB$9="",0,IF(HB$9-SUMIFS(conditions!$77:$77,conditions!$8:$8,"&lt;="&amp;HB$9,conditions!$9:$9,"&gt;="&amp;HB$9)&lt;$U$9,(1-conditions!$U$34)*SUMIFS(18:18,$9:$9,EOMONTH($U$9,11)+1-$U$9+HB$9-SUMIFS(conditions!$77:$77,conditions!$8:$8,"&lt;="&amp;HB$9,conditions!$9:$9,"&gt;="&amp;HB$9))*conditions!$U$76,0))</f>
        <v>0</v>
      </c>
      <c r="HC117" s="37">
        <f>IF(HC$9="",0,IF(HC$9-SUMIFS(conditions!$77:$77,conditions!$8:$8,"&lt;="&amp;HC$9,conditions!$9:$9,"&gt;="&amp;HC$9)&lt;$U$9,(1-conditions!$U$34)*SUMIFS(18:18,$9:$9,EOMONTH($U$9,11)+1-$U$9+HC$9-SUMIFS(conditions!$77:$77,conditions!$8:$8,"&lt;="&amp;HC$9,conditions!$9:$9,"&gt;="&amp;HC$9))*conditions!$U$76,0))</f>
        <v>0</v>
      </c>
      <c r="HD117" s="37">
        <f>IF(HD$9="",0,IF(HD$9-SUMIFS(conditions!$77:$77,conditions!$8:$8,"&lt;="&amp;HD$9,conditions!$9:$9,"&gt;="&amp;HD$9)&lt;$U$9,(1-conditions!$U$34)*SUMIFS(18:18,$9:$9,EOMONTH($U$9,11)+1-$U$9+HD$9-SUMIFS(conditions!$77:$77,conditions!$8:$8,"&lt;="&amp;HD$9,conditions!$9:$9,"&gt;="&amp;HD$9))*conditions!$U$76,0))</f>
        <v>0</v>
      </c>
      <c r="HE117" s="37">
        <f>IF(HE$9="",0,IF(HE$9-SUMIFS(conditions!$77:$77,conditions!$8:$8,"&lt;="&amp;HE$9,conditions!$9:$9,"&gt;="&amp;HE$9)&lt;$U$9,(1-conditions!$U$34)*SUMIFS(18:18,$9:$9,EOMONTH($U$9,11)+1-$U$9+HE$9-SUMIFS(conditions!$77:$77,conditions!$8:$8,"&lt;="&amp;HE$9,conditions!$9:$9,"&gt;="&amp;HE$9))*conditions!$U$76,0))</f>
        <v>0</v>
      </c>
      <c r="HF117" s="37">
        <f>IF(HF$9="",0,IF(HF$9-SUMIFS(conditions!$77:$77,conditions!$8:$8,"&lt;="&amp;HF$9,conditions!$9:$9,"&gt;="&amp;HF$9)&lt;$U$9,(1-conditions!$U$34)*SUMIFS(18:18,$9:$9,EOMONTH($U$9,11)+1-$U$9+HF$9-SUMIFS(conditions!$77:$77,conditions!$8:$8,"&lt;="&amp;HF$9,conditions!$9:$9,"&gt;="&amp;HF$9))*conditions!$U$76,0))</f>
        <v>0</v>
      </c>
      <c r="HG117" s="37">
        <f>IF(HG$9="",0,IF(HG$9-SUMIFS(conditions!$77:$77,conditions!$8:$8,"&lt;="&amp;HG$9,conditions!$9:$9,"&gt;="&amp;HG$9)&lt;$U$9,(1-conditions!$U$34)*SUMIFS(18:18,$9:$9,EOMONTH($U$9,11)+1-$U$9+HG$9-SUMIFS(conditions!$77:$77,conditions!$8:$8,"&lt;="&amp;HG$9,conditions!$9:$9,"&gt;="&amp;HG$9))*conditions!$U$76,0))</f>
        <v>0</v>
      </c>
      <c r="HH117" s="37">
        <f>IF(HH$9="",0,IF(HH$9-SUMIFS(conditions!$77:$77,conditions!$8:$8,"&lt;="&amp;HH$9,conditions!$9:$9,"&gt;="&amp;HH$9)&lt;$U$9,(1-conditions!$U$34)*SUMIFS(18:18,$9:$9,EOMONTH($U$9,11)+1-$U$9+HH$9-SUMIFS(conditions!$77:$77,conditions!$8:$8,"&lt;="&amp;HH$9,conditions!$9:$9,"&gt;="&amp;HH$9))*conditions!$U$76,0))</f>
        <v>0</v>
      </c>
      <c r="HI117" s="37">
        <f>IF(HI$9="",0,IF(HI$9-SUMIFS(conditions!$77:$77,conditions!$8:$8,"&lt;="&amp;HI$9,conditions!$9:$9,"&gt;="&amp;HI$9)&lt;$U$9,(1-conditions!$U$34)*SUMIFS(18:18,$9:$9,EOMONTH($U$9,11)+1-$U$9+HI$9-SUMIFS(conditions!$77:$77,conditions!$8:$8,"&lt;="&amp;HI$9,conditions!$9:$9,"&gt;="&amp;HI$9))*conditions!$U$76,0))</f>
        <v>0</v>
      </c>
      <c r="HJ117" s="37">
        <f>IF(HJ$9="",0,IF(HJ$9-SUMIFS(conditions!$77:$77,conditions!$8:$8,"&lt;="&amp;HJ$9,conditions!$9:$9,"&gt;="&amp;HJ$9)&lt;$U$9,(1-conditions!$U$34)*SUMIFS(18:18,$9:$9,EOMONTH($U$9,11)+1-$U$9+HJ$9-SUMIFS(conditions!$77:$77,conditions!$8:$8,"&lt;="&amp;HJ$9,conditions!$9:$9,"&gt;="&amp;HJ$9))*conditions!$U$76,0))</f>
        <v>0</v>
      </c>
      <c r="HK117" s="37">
        <f>IF(HK$9="",0,IF(HK$9-SUMIFS(conditions!$77:$77,conditions!$8:$8,"&lt;="&amp;HK$9,conditions!$9:$9,"&gt;="&amp;HK$9)&lt;$U$9,(1-conditions!$U$34)*SUMIFS(18:18,$9:$9,EOMONTH($U$9,11)+1-$U$9+HK$9-SUMIFS(conditions!$77:$77,conditions!$8:$8,"&lt;="&amp;HK$9,conditions!$9:$9,"&gt;="&amp;HK$9))*conditions!$U$76,0))</f>
        <v>0</v>
      </c>
      <c r="HL117" s="37">
        <f>IF(HL$9="",0,IF(HL$9-SUMIFS(conditions!$77:$77,conditions!$8:$8,"&lt;="&amp;HL$9,conditions!$9:$9,"&gt;="&amp;HL$9)&lt;$U$9,(1-conditions!$U$34)*SUMIFS(18:18,$9:$9,EOMONTH($U$9,11)+1-$U$9+HL$9-SUMIFS(conditions!$77:$77,conditions!$8:$8,"&lt;="&amp;HL$9,conditions!$9:$9,"&gt;="&amp;HL$9))*conditions!$U$76,0))</f>
        <v>0</v>
      </c>
      <c r="HM117" s="37">
        <f>IF(HM$9="",0,IF(HM$9-SUMIFS(conditions!$77:$77,conditions!$8:$8,"&lt;="&amp;HM$9,conditions!$9:$9,"&gt;="&amp;HM$9)&lt;$U$9,(1-conditions!$U$34)*SUMIFS(18:18,$9:$9,EOMONTH($U$9,11)+1-$U$9+HM$9-SUMIFS(conditions!$77:$77,conditions!$8:$8,"&lt;="&amp;HM$9,conditions!$9:$9,"&gt;="&amp;HM$9))*conditions!$U$76,0))</f>
        <v>0</v>
      </c>
      <c r="HN117" s="37">
        <f>IF(HN$9="",0,IF(HN$9-SUMIFS(conditions!$77:$77,conditions!$8:$8,"&lt;="&amp;HN$9,conditions!$9:$9,"&gt;="&amp;HN$9)&lt;$U$9,(1-conditions!$U$34)*SUMIFS(18:18,$9:$9,EOMONTH($U$9,11)+1-$U$9+HN$9-SUMIFS(conditions!$77:$77,conditions!$8:$8,"&lt;="&amp;HN$9,conditions!$9:$9,"&gt;="&amp;HN$9))*conditions!$U$76,0))</f>
        <v>0</v>
      </c>
      <c r="HO117" s="37">
        <f>IF(HO$9="",0,IF(HO$9-SUMIFS(conditions!$77:$77,conditions!$8:$8,"&lt;="&amp;HO$9,conditions!$9:$9,"&gt;="&amp;HO$9)&lt;$U$9,(1-conditions!$U$34)*SUMIFS(18:18,$9:$9,EOMONTH($U$9,11)+1-$U$9+HO$9-SUMIFS(conditions!$77:$77,conditions!$8:$8,"&lt;="&amp;HO$9,conditions!$9:$9,"&gt;="&amp;HO$9))*conditions!$U$76,0))</f>
        <v>0</v>
      </c>
      <c r="HP117" s="37">
        <f>IF(HP$9="",0,IF(HP$9-SUMIFS(conditions!$77:$77,conditions!$8:$8,"&lt;="&amp;HP$9,conditions!$9:$9,"&gt;="&amp;HP$9)&lt;$U$9,(1-conditions!$U$34)*SUMIFS(18:18,$9:$9,EOMONTH($U$9,11)+1-$U$9+HP$9-SUMIFS(conditions!$77:$77,conditions!$8:$8,"&lt;="&amp;HP$9,conditions!$9:$9,"&gt;="&amp;HP$9))*conditions!$U$76,0))</f>
        <v>0</v>
      </c>
      <c r="HQ117" s="37">
        <f>IF(HQ$9="",0,IF(HQ$9-SUMIFS(conditions!$77:$77,conditions!$8:$8,"&lt;="&amp;HQ$9,conditions!$9:$9,"&gt;="&amp;HQ$9)&lt;$U$9,(1-conditions!$U$34)*SUMIFS(18:18,$9:$9,EOMONTH($U$9,11)+1-$U$9+HQ$9-SUMIFS(conditions!$77:$77,conditions!$8:$8,"&lt;="&amp;HQ$9,conditions!$9:$9,"&gt;="&amp;HQ$9))*conditions!$U$76,0))</f>
        <v>0</v>
      </c>
      <c r="HR117" s="37">
        <f>IF(HR$9="",0,IF(HR$9-SUMIFS(conditions!$77:$77,conditions!$8:$8,"&lt;="&amp;HR$9,conditions!$9:$9,"&gt;="&amp;HR$9)&lt;$U$9,(1-conditions!$U$34)*SUMIFS(18:18,$9:$9,EOMONTH($U$9,11)+1-$U$9+HR$9-SUMIFS(conditions!$77:$77,conditions!$8:$8,"&lt;="&amp;HR$9,conditions!$9:$9,"&gt;="&amp;HR$9))*conditions!$U$76,0))</f>
        <v>0</v>
      </c>
      <c r="HS117" s="37">
        <f>IF(HS$9="",0,IF(HS$9-SUMIFS(conditions!$77:$77,conditions!$8:$8,"&lt;="&amp;HS$9,conditions!$9:$9,"&gt;="&amp;HS$9)&lt;$U$9,(1-conditions!$U$34)*SUMIFS(18:18,$9:$9,EOMONTH($U$9,11)+1-$U$9+HS$9-SUMIFS(conditions!$77:$77,conditions!$8:$8,"&lt;="&amp;HS$9,conditions!$9:$9,"&gt;="&amp;HS$9))*conditions!$U$76,0))</f>
        <v>0</v>
      </c>
      <c r="HT117" s="37">
        <f>IF(HT$9="",0,IF(HT$9-SUMIFS(conditions!$77:$77,conditions!$8:$8,"&lt;="&amp;HT$9,conditions!$9:$9,"&gt;="&amp;HT$9)&lt;$U$9,(1-conditions!$U$34)*SUMIFS(18:18,$9:$9,EOMONTH($U$9,11)+1-$U$9+HT$9-SUMIFS(conditions!$77:$77,conditions!$8:$8,"&lt;="&amp;HT$9,conditions!$9:$9,"&gt;="&amp;HT$9))*conditions!$U$76,0))</f>
        <v>0</v>
      </c>
      <c r="HU117" s="37">
        <f>IF(HU$9="",0,IF(HU$9-SUMIFS(conditions!$77:$77,conditions!$8:$8,"&lt;="&amp;HU$9,conditions!$9:$9,"&gt;="&amp;HU$9)&lt;$U$9,(1-conditions!$U$34)*SUMIFS(18:18,$9:$9,EOMONTH($U$9,11)+1-$U$9+HU$9-SUMIFS(conditions!$77:$77,conditions!$8:$8,"&lt;="&amp;HU$9,conditions!$9:$9,"&gt;="&amp;HU$9))*conditions!$U$76,0))</f>
        <v>0</v>
      </c>
      <c r="HV117" s="37">
        <f>IF(HV$9="",0,IF(HV$9-SUMIFS(conditions!$77:$77,conditions!$8:$8,"&lt;="&amp;HV$9,conditions!$9:$9,"&gt;="&amp;HV$9)&lt;$U$9,(1-conditions!$U$34)*SUMIFS(18:18,$9:$9,EOMONTH($U$9,11)+1-$U$9+HV$9-SUMIFS(conditions!$77:$77,conditions!$8:$8,"&lt;="&amp;HV$9,conditions!$9:$9,"&gt;="&amp;HV$9))*conditions!$U$76,0))</f>
        <v>0</v>
      </c>
      <c r="HW117" s="37">
        <f>IF(HW$9="",0,IF(HW$9-SUMIFS(conditions!$77:$77,conditions!$8:$8,"&lt;="&amp;HW$9,conditions!$9:$9,"&gt;="&amp;HW$9)&lt;$U$9,(1-conditions!$U$34)*SUMIFS(18:18,$9:$9,EOMONTH($U$9,11)+1-$U$9+HW$9-SUMIFS(conditions!$77:$77,conditions!$8:$8,"&lt;="&amp;HW$9,conditions!$9:$9,"&gt;="&amp;HW$9))*conditions!$U$76,0))</f>
        <v>0</v>
      </c>
      <c r="HX117" s="37">
        <f>IF(HX$9="",0,IF(HX$9-SUMIFS(conditions!$77:$77,conditions!$8:$8,"&lt;="&amp;HX$9,conditions!$9:$9,"&gt;="&amp;HX$9)&lt;$U$9,(1-conditions!$U$34)*SUMIFS(18:18,$9:$9,EOMONTH($U$9,11)+1-$U$9+HX$9-SUMIFS(conditions!$77:$77,conditions!$8:$8,"&lt;="&amp;HX$9,conditions!$9:$9,"&gt;="&amp;HX$9))*conditions!$U$76,0))</f>
        <v>0</v>
      </c>
      <c r="HY117" s="37">
        <f>IF(HY$9="",0,IF(HY$9-SUMIFS(conditions!$77:$77,conditions!$8:$8,"&lt;="&amp;HY$9,conditions!$9:$9,"&gt;="&amp;HY$9)&lt;$U$9,(1-conditions!$U$34)*SUMIFS(18:18,$9:$9,EOMONTH($U$9,11)+1-$U$9+HY$9-SUMIFS(conditions!$77:$77,conditions!$8:$8,"&lt;="&amp;HY$9,conditions!$9:$9,"&gt;="&amp;HY$9))*conditions!$U$76,0))</f>
        <v>0</v>
      </c>
      <c r="HZ117" s="37">
        <f>IF(HZ$9="",0,IF(HZ$9-SUMIFS(conditions!$77:$77,conditions!$8:$8,"&lt;="&amp;HZ$9,conditions!$9:$9,"&gt;="&amp;HZ$9)&lt;$U$9,(1-conditions!$U$34)*SUMIFS(18:18,$9:$9,EOMONTH($U$9,11)+1-$U$9+HZ$9-SUMIFS(conditions!$77:$77,conditions!$8:$8,"&lt;="&amp;HZ$9,conditions!$9:$9,"&gt;="&amp;HZ$9))*conditions!$U$76,0))</f>
        <v>0</v>
      </c>
      <c r="IA117" s="37">
        <f>IF(IA$9="",0,IF(IA$9-SUMIFS(conditions!$77:$77,conditions!$8:$8,"&lt;="&amp;IA$9,conditions!$9:$9,"&gt;="&amp;IA$9)&lt;$U$9,(1-conditions!$U$34)*SUMIFS(18:18,$9:$9,EOMONTH($U$9,11)+1-$U$9+IA$9-SUMIFS(conditions!$77:$77,conditions!$8:$8,"&lt;="&amp;IA$9,conditions!$9:$9,"&gt;="&amp;IA$9))*conditions!$U$76,0))</f>
        <v>0</v>
      </c>
      <c r="IB117" s="37">
        <f>IF(IB$9="",0,IF(IB$9-SUMIFS(conditions!$77:$77,conditions!$8:$8,"&lt;="&amp;IB$9,conditions!$9:$9,"&gt;="&amp;IB$9)&lt;$U$9,(1-conditions!$U$34)*SUMIFS(18:18,$9:$9,EOMONTH($U$9,11)+1-$U$9+IB$9-SUMIFS(conditions!$77:$77,conditions!$8:$8,"&lt;="&amp;IB$9,conditions!$9:$9,"&gt;="&amp;IB$9))*conditions!$U$76,0))</f>
        <v>0</v>
      </c>
      <c r="IC117" s="37">
        <f>IF(IC$9="",0,IF(IC$9-SUMIFS(conditions!$77:$77,conditions!$8:$8,"&lt;="&amp;IC$9,conditions!$9:$9,"&gt;="&amp;IC$9)&lt;$U$9,(1-conditions!$U$34)*SUMIFS(18:18,$9:$9,EOMONTH($U$9,11)+1-$U$9+IC$9-SUMIFS(conditions!$77:$77,conditions!$8:$8,"&lt;="&amp;IC$9,conditions!$9:$9,"&gt;="&amp;IC$9))*conditions!$U$76,0))</f>
        <v>0</v>
      </c>
      <c r="ID117" s="37">
        <f>IF(ID$9="",0,IF(ID$9-SUMIFS(conditions!$77:$77,conditions!$8:$8,"&lt;="&amp;ID$9,conditions!$9:$9,"&gt;="&amp;ID$9)&lt;$U$9,(1-conditions!$U$34)*SUMIFS(18:18,$9:$9,EOMONTH($U$9,11)+1-$U$9+ID$9-SUMIFS(conditions!$77:$77,conditions!$8:$8,"&lt;="&amp;ID$9,conditions!$9:$9,"&gt;="&amp;ID$9))*conditions!$U$76,0))</f>
        <v>0</v>
      </c>
      <c r="IE117" s="37">
        <f>IF(IE$9="",0,IF(IE$9-SUMIFS(conditions!$77:$77,conditions!$8:$8,"&lt;="&amp;IE$9,conditions!$9:$9,"&gt;="&amp;IE$9)&lt;$U$9,(1-conditions!$U$34)*SUMIFS(18:18,$9:$9,EOMONTH($U$9,11)+1-$U$9+IE$9-SUMIFS(conditions!$77:$77,conditions!$8:$8,"&lt;="&amp;IE$9,conditions!$9:$9,"&gt;="&amp;IE$9))*conditions!$U$76,0))</f>
        <v>0</v>
      </c>
      <c r="IF117" s="37">
        <f>IF(IF$9="",0,IF(IF$9-SUMIFS(conditions!$77:$77,conditions!$8:$8,"&lt;="&amp;IF$9,conditions!$9:$9,"&gt;="&amp;IF$9)&lt;$U$9,(1-conditions!$U$34)*SUMIFS(18:18,$9:$9,EOMONTH($U$9,11)+1-$U$9+IF$9-SUMIFS(conditions!$77:$77,conditions!$8:$8,"&lt;="&amp;IF$9,conditions!$9:$9,"&gt;="&amp;IF$9))*conditions!$U$76,0))</f>
        <v>0</v>
      </c>
      <c r="IG117" s="37">
        <f>IF(IG$9="",0,IF(IG$9-SUMIFS(conditions!$77:$77,conditions!$8:$8,"&lt;="&amp;IG$9,conditions!$9:$9,"&gt;="&amp;IG$9)&lt;$U$9,(1-conditions!$U$34)*SUMIFS(18:18,$9:$9,EOMONTH($U$9,11)+1-$U$9+IG$9-SUMIFS(conditions!$77:$77,conditions!$8:$8,"&lt;="&amp;IG$9,conditions!$9:$9,"&gt;="&amp;IG$9))*conditions!$U$76,0))</f>
        <v>0</v>
      </c>
      <c r="IH117" s="37">
        <f>IF(IH$9="",0,IF(IH$9-SUMIFS(conditions!$77:$77,conditions!$8:$8,"&lt;="&amp;IH$9,conditions!$9:$9,"&gt;="&amp;IH$9)&lt;$U$9,(1-conditions!$U$34)*SUMIFS(18:18,$9:$9,EOMONTH($U$9,11)+1-$U$9+IH$9-SUMIFS(conditions!$77:$77,conditions!$8:$8,"&lt;="&amp;IH$9,conditions!$9:$9,"&gt;="&amp;IH$9))*conditions!$U$76,0))</f>
        <v>0</v>
      </c>
      <c r="II117" s="37">
        <f>IF(II$9="",0,IF(II$9-SUMIFS(conditions!$77:$77,conditions!$8:$8,"&lt;="&amp;II$9,conditions!$9:$9,"&gt;="&amp;II$9)&lt;$U$9,(1-conditions!$U$34)*SUMIFS(18:18,$9:$9,EOMONTH($U$9,11)+1-$U$9+II$9-SUMIFS(conditions!$77:$77,conditions!$8:$8,"&lt;="&amp;II$9,conditions!$9:$9,"&gt;="&amp;II$9))*conditions!$U$76,0))</f>
        <v>0</v>
      </c>
      <c r="IJ117" s="37">
        <f>IF(IJ$9="",0,IF(IJ$9-SUMIFS(conditions!$77:$77,conditions!$8:$8,"&lt;="&amp;IJ$9,conditions!$9:$9,"&gt;="&amp;IJ$9)&lt;$U$9,(1-conditions!$U$34)*SUMIFS(18:18,$9:$9,EOMONTH($U$9,11)+1-$U$9+IJ$9-SUMIFS(conditions!$77:$77,conditions!$8:$8,"&lt;="&amp;IJ$9,conditions!$9:$9,"&gt;="&amp;IJ$9))*conditions!$U$76,0))</f>
        <v>0</v>
      </c>
      <c r="IK117" s="37">
        <f>IF(IK$9="",0,IF(IK$9-SUMIFS(conditions!$77:$77,conditions!$8:$8,"&lt;="&amp;IK$9,conditions!$9:$9,"&gt;="&amp;IK$9)&lt;$U$9,(1-conditions!$U$34)*SUMIFS(18:18,$9:$9,EOMONTH($U$9,11)+1-$U$9+IK$9-SUMIFS(conditions!$77:$77,conditions!$8:$8,"&lt;="&amp;IK$9,conditions!$9:$9,"&gt;="&amp;IK$9))*conditions!$U$76,0))</f>
        <v>0</v>
      </c>
      <c r="IL117" s="37">
        <f>IF(IL$9="",0,IF(IL$9-SUMIFS(conditions!$77:$77,conditions!$8:$8,"&lt;="&amp;IL$9,conditions!$9:$9,"&gt;="&amp;IL$9)&lt;$U$9,(1-conditions!$U$34)*SUMIFS(18:18,$9:$9,EOMONTH($U$9,11)+1-$U$9+IL$9-SUMIFS(conditions!$77:$77,conditions!$8:$8,"&lt;="&amp;IL$9,conditions!$9:$9,"&gt;="&amp;IL$9))*conditions!$U$76,0))</f>
        <v>0</v>
      </c>
      <c r="IM117" s="37">
        <f>IF(IM$9="",0,IF(IM$9-SUMIFS(conditions!$77:$77,conditions!$8:$8,"&lt;="&amp;IM$9,conditions!$9:$9,"&gt;="&amp;IM$9)&lt;$U$9,(1-conditions!$U$34)*SUMIFS(18:18,$9:$9,EOMONTH($U$9,11)+1-$U$9+IM$9-SUMIFS(conditions!$77:$77,conditions!$8:$8,"&lt;="&amp;IM$9,conditions!$9:$9,"&gt;="&amp;IM$9))*conditions!$U$76,0))</f>
        <v>0</v>
      </c>
      <c r="IN117" s="37">
        <f>IF(IN$9="",0,IF(IN$9-SUMIFS(conditions!$77:$77,conditions!$8:$8,"&lt;="&amp;IN$9,conditions!$9:$9,"&gt;="&amp;IN$9)&lt;$U$9,(1-conditions!$U$34)*SUMIFS(18:18,$9:$9,EOMONTH($U$9,11)+1-$U$9+IN$9-SUMIFS(conditions!$77:$77,conditions!$8:$8,"&lt;="&amp;IN$9,conditions!$9:$9,"&gt;="&amp;IN$9))*conditions!$U$76,0))</f>
        <v>0</v>
      </c>
      <c r="IO117" s="37">
        <f>IF(IO$9="",0,IF(IO$9-SUMIFS(conditions!$77:$77,conditions!$8:$8,"&lt;="&amp;IO$9,conditions!$9:$9,"&gt;="&amp;IO$9)&lt;$U$9,(1-conditions!$U$34)*SUMIFS(18:18,$9:$9,EOMONTH($U$9,11)+1-$U$9+IO$9-SUMIFS(conditions!$77:$77,conditions!$8:$8,"&lt;="&amp;IO$9,conditions!$9:$9,"&gt;="&amp;IO$9))*conditions!$U$76,0))</f>
        <v>0</v>
      </c>
      <c r="IP117" s="37">
        <f>IF(IP$9="",0,IF(IP$9-SUMIFS(conditions!$77:$77,conditions!$8:$8,"&lt;="&amp;IP$9,conditions!$9:$9,"&gt;="&amp;IP$9)&lt;$U$9,(1-conditions!$U$34)*SUMIFS(18:18,$9:$9,EOMONTH($U$9,11)+1-$U$9+IP$9-SUMIFS(conditions!$77:$77,conditions!$8:$8,"&lt;="&amp;IP$9,conditions!$9:$9,"&gt;="&amp;IP$9))*conditions!$U$76,0))</f>
        <v>0</v>
      </c>
      <c r="IQ117" s="37">
        <f>IF(IQ$9="",0,IF(IQ$9-SUMIFS(conditions!$77:$77,conditions!$8:$8,"&lt;="&amp;IQ$9,conditions!$9:$9,"&gt;="&amp;IQ$9)&lt;$U$9,(1-conditions!$U$34)*SUMIFS(18:18,$9:$9,EOMONTH($U$9,11)+1-$U$9+IQ$9-SUMIFS(conditions!$77:$77,conditions!$8:$8,"&lt;="&amp;IQ$9,conditions!$9:$9,"&gt;="&amp;IQ$9))*conditions!$U$76,0))</f>
        <v>0</v>
      </c>
      <c r="IR117" s="37">
        <f>IF(IR$9="",0,IF(IR$9-SUMIFS(conditions!$77:$77,conditions!$8:$8,"&lt;="&amp;IR$9,conditions!$9:$9,"&gt;="&amp;IR$9)&lt;$U$9,(1-conditions!$U$34)*SUMIFS(18:18,$9:$9,EOMONTH($U$9,11)+1-$U$9+IR$9-SUMIFS(conditions!$77:$77,conditions!$8:$8,"&lt;="&amp;IR$9,conditions!$9:$9,"&gt;="&amp;IR$9))*conditions!$U$76,0))</f>
        <v>0</v>
      </c>
      <c r="IS117" s="37">
        <f>IF(IS$9="",0,IF(IS$9-SUMIFS(conditions!$77:$77,conditions!$8:$8,"&lt;="&amp;IS$9,conditions!$9:$9,"&gt;="&amp;IS$9)&lt;$U$9,(1-conditions!$U$34)*SUMIFS(18:18,$9:$9,EOMONTH($U$9,11)+1-$U$9+IS$9-SUMIFS(conditions!$77:$77,conditions!$8:$8,"&lt;="&amp;IS$9,conditions!$9:$9,"&gt;="&amp;IS$9))*conditions!$U$76,0))</f>
        <v>0</v>
      </c>
      <c r="IT117" s="37">
        <f>IF(IT$9="",0,IF(IT$9-SUMIFS(conditions!$77:$77,conditions!$8:$8,"&lt;="&amp;IT$9,conditions!$9:$9,"&gt;="&amp;IT$9)&lt;$U$9,(1-conditions!$U$34)*SUMIFS(18:18,$9:$9,EOMONTH($U$9,11)+1-$U$9+IT$9-SUMIFS(conditions!$77:$77,conditions!$8:$8,"&lt;="&amp;IT$9,conditions!$9:$9,"&gt;="&amp;IT$9))*conditions!$U$76,0))</f>
        <v>0</v>
      </c>
      <c r="IU117" s="37">
        <f>IF(IU$9="",0,IF(IU$9-SUMIFS(conditions!$77:$77,conditions!$8:$8,"&lt;="&amp;IU$9,conditions!$9:$9,"&gt;="&amp;IU$9)&lt;$U$9,(1-conditions!$U$34)*SUMIFS(18:18,$9:$9,EOMONTH($U$9,11)+1-$U$9+IU$9-SUMIFS(conditions!$77:$77,conditions!$8:$8,"&lt;="&amp;IU$9,conditions!$9:$9,"&gt;="&amp;IU$9))*conditions!$U$76,0))</f>
        <v>0</v>
      </c>
      <c r="IV117" s="37">
        <f>IF(IV$9="",0,IF(IV$9-SUMIFS(conditions!$77:$77,conditions!$8:$8,"&lt;="&amp;IV$9,conditions!$9:$9,"&gt;="&amp;IV$9)&lt;$U$9,(1-conditions!$U$34)*SUMIFS(18:18,$9:$9,EOMONTH($U$9,11)+1-$U$9+IV$9-SUMIFS(conditions!$77:$77,conditions!$8:$8,"&lt;="&amp;IV$9,conditions!$9:$9,"&gt;="&amp;IV$9))*conditions!$U$76,0))</f>
        <v>0</v>
      </c>
      <c r="IW117" s="37">
        <f>IF(IW$9="",0,IF(IW$9-SUMIFS(conditions!$77:$77,conditions!$8:$8,"&lt;="&amp;IW$9,conditions!$9:$9,"&gt;="&amp;IW$9)&lt;$U$9,(1-conditions!$U$34)*SUMIFS(18:18,$9:$9,EOMONTH($U$9,11)+1-$U$9+IW$9-SUMIFS(conditions!$77:$77,conditions!$8:$8,"&lt;="&amp;IW$9,conditions!$9:$9,"&gt;="&amp;IW$9))*conditions!$U$76,0))</f>
        <v>0</v>
      </c>
      <c r="IX117" s="37">
        <f>IF(IX$9="",0,IF(IX$9-SUMIFS(conditions!$77:$77,conditions!$8:$8,"&lt;="&amp;IX$9,conditions!$9:$9,"&gt;="&amp;IX$9)&lt;$U$9,(1-conditions!$U$34)*SUMIFS(18:18,$9:$9,EOMONTH($U$9,11)+1-$U$9+IX$9-SUMIFS(conditions!$77:$77,conditions!$8:$8,"&lt;="&amp;IX$9,conditions!$9:$9,"&gt;="&amp;IX$9))*conditions!$U$76,0))</f>
        <v>0</v>
      </c>
      <c r="IY117" s="37">
        <f>IF(IY$9="",0,IF(IY$9-SUMIFS(conditions!$77:$77,conditions!$8:$8,"&lt;="&amp;IY$9,conditions!$9:$9,"&gt;="&amp;IY$9)&lt;$U$9,(1-conditions!$U$34)*SUMIFS(18:18,$9:$9,EOMONTH($U$9,11)+1-$U$9+IY$9-SUMIFS(conditions!$77:$77,conditions!$8:$8,"&lt;="&amp;IY$9,conditions!$9:$9,"&gt;="&amp;IY$9))*conditions!$U$76,0))</f>
        <v>0</v>
      </c>
      <c r="IZ117" s="37">
        <f>IF(IZ$9="",0,IF(IZ$9-SUMIFS(conditions!$77:$77,conditions!$8:$8,"&lt;="&amp;IZ$9,conditions!$9:$9,"&gt;="&amp;IZ$9)&lt;$U$9,(1-conditions!$U$34)*SUMIFS(18:18,$9:$9,EOMONTH($U$9,11)+1-$U$9+IZ$9-SUMIFS(conditions!$77:$77,conditions!$8:$8,"&lt;="&amp;IZ$9,conditions!$9:$9,"&gt;="&amp;IZ$9))*conditions!$U$76,0))</f>
        <v>0</v>
      </c>
      <c r="JA117" s="37">
        <f>IF(JA$9="",0,IF(JA$9-SUMIFS(conditions!$77:$77,conditions!$8:$8,"&lt;="&amp;JA$9,conditions!$9:$9,"&gt;="&amp;JA$9)&lt;$U$9,(1-conditions!$U$34)*SUMIFS(18:18,$9:$9,EOMONTH($U$9,11)+1-$U$9+JA$9-SUMIFS(conditions!$77:$77,conditions!$8:$8,"&lt;="&amp;JA$9,conditions!$9:$9,"&gt;="&amp;JA$9))*conditions!$U$76,0))</f>
        <v>0</v>
      </c>
      <c r="JB117" s="37">
        <f>IF(JB$9="",0,IF(JB$9-SUMIFS(conditions!$77:$77,conditions!$8:$8,"&lt;="&amp;JB$9,conditions!$9:$9,"&gt;="&amp;JB$9)&lt;$U$9,(1-conditions!$U$34)*SUMIFS(18:18,$9:$9,EOMONTH($U$9,11)+1-$U$9+JB$9-SUMIFS(conditions!$77:$77,conditions!$8:$8,"&lt;="&amp;JB$9,conditions!$9:$9,"&gt;="&amp;JB$9))*conditions!$U$76,0))</f>
        <v>0</v>
      </c>
      <c r="JC117" s="37">
        <f>IF(JC$9="",0,IF(JC$9-SUMIFS(conditions!$77:$77,conditions!$8:$8,"&lt;="&amp;JC$9,conditions!$9:$9,"&gt;="&amp;JC$9)&lt;$U$9,(1-conditions!$U$34)*SUMIFS(18:18,$9:$9,EOMONTH($U$9,11)+1-$U$9+JC$9-SUMIFS(conditions!$77:$77,conditions!$8:$8,"&lt;="&amp;JC$9,conditions!$9:$9,"&gt;="&amp;JC$9))*conditions!$U$76,0))</f>
        <v>0</v>
      </c>
      <c r="JD117" s="37">
        <f>IF(JD$9="",0,IF(JD$9-SUMIFS(conditions!$77:$77,conditions!$8:$8,"&lt;="&amp;JD$9,conditions!$9:$9,"&gt;="&amp;JD$9)&lt;$U$9,(1-conditions!$U$34)*SUMIFS(18:18,$9:$9,EOMONTH($U$9,11)+1-$U$9+JD$9-SUMIFS(conditions!$77:$77,conditions!$8:$8,"&lt;="&amp;JD$9,conditions!$9:$9,"&gt;="&amp;JD$9))*conditions!$U$76,0))</f>
        <v>0</v>
      </c>
      <c r="JE117" s="37">
        <f>IF(JE$9="",0,IF(JE$9-SUMIFS(conditions!$77:$77,conditions!$8:$8,"&lt;="&amp;JE$9,conditions!$9:$9,"&gt;="&amp;JE$9)&lt;$U$9,(1-conditions!$U$34)*SUMIFS(18:18,$9:$9,EOMONTH($U$9,11)+1-$U$9+JE$9-SUMIFS(conditions!$77:$77,conditions!$8:$8,"&lt;="&amp;JE$9,conditions!$9:$9,"&gt;="&amp;JE$9))*conditions!$U$76,0))</f>
        <v>0</v>
      </c>
      <c r="JF117" s="37">
        <f>IF(JF$9="",0,IF(JF$9-SUMIFS(conditions!$77:$77,conditions!$8:$8,"&lt;="&amp;JF$9,conditions!$9:$9,"&gt;="&amp;JF$9)&lt;$U$9,(1-conditions!$U$34)*SUMIFS(18:18,$9:$9,EOMONTH($U$9,11)+1-$U$9+JF$9-SUMIFS(conditions!$77:$77,conditions!$8:$8,"&lt;="&amp;JF$9,conditions!$9:$9,"&gt;="&amp;JF$9))*conditions!$U$76,0))</f>
        <v>0</v>
      </c>
      <c r="JG117" s="37">
        <f>IF(JG$9="",0,IF(JG$9-SUMIFS(conditions!$77:$77,conditions!$8:$8,"&lt;="&amp;JG$9,conditions!$9:$9,"&gt;="&amp;JG$9)&lt;$U$9,(1-conditions!$U$34)*SUMIFS(18:18,$9:$9,EOMONTH($U$9,11)+1-$U$9+JG$9-SUMIFS(conditions!$77:$77,conditions!$8:$8,"&lt;="&amp;JG$9,conditions!$9:$9,"&gt;="&amp;JG$9))*conditions!$U$76,0))</f>
        <v>0</v>
      </c>
      <c r="JH117" s="37">
        <f>IF(JH$9="",0,IF(JH$9-SUMIFS(conditions!$77:$77,conditions!$8:$8,"&lt;="&amp;JH$9,conditions!$9:$9,"&gt;="&amp;JH$9)&lt;$U$9,(1-conditions!$U$34)*SUMIFS(18:18,$9:$9,EOMONTH($U$9,11)+1-$U$9+JH$9-SUMIFS(conditions!$77:$77,conditions!$8:$8,"&lt;="&amp;JH$9,conditions!$9:$9,"&gt;="&amp;JH$9))*conditions!$U$76,0))</f>
        <v>0</v>
      </c>
      <c r="JI117" s="37">
        <f>IF(JI$9="",0,IF(JI$9-SUMIFS(conditions!$77:$77,conditions!$8:$8,"&lt;="&amp;JI$9,conditions!$9:$9,"&gt;="&amp;JI$9)&lt;$U$9,(1-conditions!$U$34)*SUMIFS(18:18,$9:$9,EOMONTH($U$9,11)+1-$U$9+JI$9-SUMIFS(conditions!$77:$77,conditions!$8:$8,"&lt;="&amp;JI$9,conditions!$9:$9,"&gt;="&amp;JI$9))*conditions!$U$76,0))</f>
        <v>0</v>
      </c>
      <c r="JJ117" s="37">
        <f>IF(JJ$9="",0,IF(JJ$9-SUMIFS(conditions!$77:$77,conditions!$8:$8,"&lt;="&amp;JJ$9,conditions!$9:$9,"&gt;="&amp;JJ$9)&lt;$U$9,(1-conditions!$U$34)*SUMIFS(18:18,$9:$9,EOMONTH($U$9,11)+1-$U$9+JJ$9-SUMIFS(conditions!$77:$77,conditions!$8:$8,"&lt;="&amp;JJ$9,conditions!$9:$9,"&gt;="&amp;JJ$9))*conditions!$U$76,0))</f>
        <v>0</v>
      </c>
      <c r="JK117" s="37">
        <f>IF(JK$9="",0,IF(JK$9-SUMIFS(conditions!$77:$77,conditions!$8:$8,"&lt;="&amp;JK$9,conditions!$9:$9,"&gt;="&amp;JK$9)&lt;$U$9,(1-conditions!$U$34)*SUMIFS(18:18,$9:$9,EOMONTH($U$9,11)+1-$U$9+JK$9-SUMIFS(conditions!$77:$77,conditions!$8:$8,"&lt;="&amp;JK$9,conditions!$9:$9,"&gt;="&amp;JK$9))*conditions!$U$76,0))</f>
        <v>0</v>
      </c>
      <c r="JL117" s="37">
        <f>IF(JL$9="",0,IF(JL$9-SUMIFS(conditions!$77:$77,conditions!$8:$8,"&lt;="&amp;JL$9,conditions!$9:$9,"&gt;="&amp;JL$9)&lt;$U$9,(1-conditions!$U$34)*SUMIFS(18:18,$9:$9,EOMONTH($U$9,11)+1-$U$9+JL$9-SUMIFS(conditions!$77:$77,conditions!$8:$8,"&lt;="&amp;JL$9,conditions!$9:$9,"&gt;="&amp;JL$9))*conditions!$U$76,0))</f>
        <v>0</v>
      </c>
      <c r="JM117" s="37">
        <f>IF(JM$9="",0,IF(JM$9-SUMIFS(conditions!$77:$77,conditions!$8:$8,"&lt;="&amp;JM$9,conditions!$9:$9,"&gt;="&amp;JM$9)&lt;$U$9,(1-conditions!$U$34)*SUMIFS(18:18,$9:$9,EOMONTH($U$9,11)+1-$U$9+JM$9-SUMIFS(conditions!$77:$77,conditions!$8:$8,"&lt;="&amp;JM$9,conditions!$9:$9,"&gt;="&amp;JM$9))*conditions!$U$76,0))</f>
        <v>0</v>
      </c>
      <c r="JN117" s="37">
        <f>IF(JN$9="",0,IF(JN$9-SUMIFS(conditions!$77:$77,conditions!$8:$8,"&lt;="&amp;JN$9,conditions!$9:$9,"&gt;="&amp;JN$9)&lt;$U$9,(1-conditions!$U$34)*SUMIFS(18:18,$9:$9,EOMONTH($U$9,11)+1-$U$9+JN$9-SUMIFS(conditions!$77:$77,conditions!$8:$8,"&lt;="&amp;JN$9,conditions!$9:$9,"&gt;="&amp;JN$9))*conditions!$U$76,0))</f>
        <v>0</v>
      </c>
      <c r="JO117" s="37">
        <f>IF(JO$9="",0,IF(JO$9-SUMIFS(conditions!$77:$77,conditions!$8:$8,"&lt;="&amp;JO$9,conditions!$9:$9,"&gt;="&amp;JO$9)&lt;$U$9,(1-conditions!$U$34)*SUMIFS(18:18,$9:$9,EOMONTH($U$9,11)+1-$U$9+JO$9-SUMIFS(conditions!$77:$77,conditions!$8:$8,"&lt;="&amp;JO$9,conditions!$9:$9,"&gt;="&amp;JO$9))*conditions!$U$76,0))</f>
        <v>0</v>
      </c>
      <c r="JP117" s="37">
        <f>IF(JP$9="",0,IF(JP$9-SUMIFS(conditions!$77:$77,conditions!$8:$8,"&lt;="&amp;JP$9,conditions!$9:$9,"&gt;="&amp;JP$9)&lt;$U$9,(1-conditions!$U$34)*SUMIFS(18:18,$9:$9,EOMONTH($U$9,11)+1-$U$9+JP$9-SUMIFS(conditions!$77:$77,conditions!$8:$8,"&lt;="&amp;JP$9,conditions!$9:$9,"&gt;="&amp;JP$9))*conditions!$U$76,0))</f>
        <v>0</v>
      </c>
      <c r="JQ117" s="37">
        <f>IF(JQ$9="",0,IF(JQ$9-SUMIFS(conditions!$77:$77,conditions!$8:$8,"&lt;="&amp;JQ$9,conditions!$9:$9,"&gt;="&amp;JQ$9)&lt;$U$9,(1-conditions!$U$34)*SUMIFS(18:18,$9:$9,EOMONTH($U$9,11)+1-$U$9+JQ$9-SUMIFS(conditions!$77:$77,conditions!$8:$8,"&lt;="&amp;JQ$9,conditions!$9:$9,"&gt;="&amp;JQ$9))*conditions!$U$76,0))</f>
        <v>0</v>
      </c>
      <c r="JR117" s="37">
        <f>IF(JR$9="",0,IF(JR$9-SUMIFS(conditions!$77:$77,conditions!$8:$8,"&lt;="&amp;JR$9,conditions!$9:$9,"&gt;="&amp;JR$9)&lt;$U$9,(1-conditions!$U$34)*SUMIFS(18:18,$9:$9,EOMONTH($U$9,11)+1-$U$9+JR$9-SUMIFS(conditions!$77:$77,conditions!$8:$8,"&lt;="&amp;JR$9,conditions!$9:$9,"&gt;="&amp;JR$9))*conditions!$U$76,0))</f>
        <v>0</v>
      </c>
      <c r="JS117" s="37">
        <f>IF(JS$9="",0,IF(JS$9-SUMIFS(conditions!$77:$77,conditions!$8:$8,"&lt;="&amp;JS$9,conditions!$9:$9,"&gt;="&amp;JS$9)&lt;$U$9,(1-conditions!$U$34)*SUMIFS(18:18,$9:$9,EOMONTH($U$9,11)+1-$U$9+JS$9-SUMIFS(conditions!$77:$77,conditions!$8:$8,"&lt;="&amp;JS$9,conditions!$9:$9,"&gt;="&amp;JS$9))*conditions!$U$76,0))</f>
        <v>0</v>
      </c>
      <c r="JT117" s="37">
        <f>IF(JT$9="",0,IF(JT$9-SUMIFS(conditions!$77:$77,conditions!$8:$8,"&lt;="&amp;JT$9,conditions!$9:$9,"&gt;="&amp;JT$9)&lt;$U$9,(1-conditions!$U$34)*SUMIFS(18:18,$9:$9,EOMONTH($U$9,11)+1-$U$9+JT$9-SUMIFS(conditions!$77:$77,conditions!$8:$8,"&lt;="&amp;JT$9,conditions!$9:$9,"&gt;="&amp;JT$9))*conditions!$U$76,0))</f>
        <v>0</v>
      </c>
      <c r="JU117" s="37">
        <f>IF(JU$9="",0,IF(JU$9-SUMIFS(conditions!$77:$77,conditions!$8:$8,"&lt;="&amp;JU$9,conditions!$9:$9,"&gt;="&amp;JU$9)&lt;$U$9,(1-conditions!$U$34)*SUMIFS(18:18,$9:$9,EOMONTH($U$9,11)+1-$U$9+JU$9-SUMIFS(conditions!$77:$77,conditions!$8:$8,"&lt;="&amp;JU$9,conditions!$9:$9,"&gt;="&amp;JU$9))*conditions!$U$76,0))</f>
        <v>0</v>
      </c>
      <c r="JV117" s="37">
        <f>IF(JV$9="",0,IF(JV$9-SUMIFS(conditions!$77:$77,conditions!$8:$8,"&lt;="&amp;JV$9,conditions!$9:$9,"&gt;="&amp;JV$9)&lt;$U$9,(1-conditions!$U$34)*SUMIFS(18:18,$9:$9,EOMONTH($U$9,11)+1-$U$9+JV$9-SUMIFS(conditions!$77:$77,conditions!$8:$8,"&lt;="&amp;JV$9,conditions!$9:$9,"&gt;="&amp;JV$9))*conditions!$U$76,0))</f>
        <v>0</v>
      </c>
      <c r="JW117" s="37">
        <f>IF(JW$9="",0,IF(JW$9-SUMIFS(conditions!$77:$77,conditions!$8:$8,"&lt;="&amp;JW$9,conditions!$9:$9,"&gt;="&amp;JW$9)&lt;$U$9,(1-conditions!$U$34)*SUMIFS(18:18,$9:$9,EOMONTH($U$9,11)+1-$U$9+JW$9-SUMIFS(conditions!$77:$77,conditions!$8:$8,"&lt;="&amp;JW$9,conditions!$9:$9,"&gt;="&amp;JW$9))*conditions!$U$76,0))</f>
        <v>0</v>
      </c>
      <c r="JX117" s="37">
        <f>IF(JX$9="",0,IF(JX$9-SUMIFS(conditions!$77:$77,conditions!$8:$8,"&lt;="&amp;JX$9,conditions!$9:$9,"&gt;="&amp;JX$9)&lt;$U$9,(1-conditions!$U$34)*SUMIFS(18:18,$9:$9,EOMONTH($U$9,11)+1-$U$9+JX$9-SUMIFS(conditions!$77:$77,conditions!$8:$8,"&lt;="&amp;JX$9,conditions!$9:$9,"&gt;="&amp;JX$9))*conditions!$U$76,0))</f>
        <v>0</v>
      </c>
      <c r="JY117" s="37">
        <f>IF(JY$9="",0,IF(JY$9-SUMIFS(conditions!$77:$77,conditions!$8:$8,"&lt;="&amp;JY$9,conditions!$9:$9,"&gt;="&amp;JY$9)&lt;$U$9,(1-conditions!$U$34)*SUMIFS(18:18,$9:$9,EOMONTH($U$9,11)+1-$U$9+JY$9-SUMIFS(conditions!$77:$77,conditions!$8:$8,"&lt;="&amp;JY$9,conditions!$9:$9,"&gt;="&amp;JY$9))*conditions!$U$76,0))</f>
        <v>0</v>
      </c>
      <c r="JZ117" s="37">
        <f>IF(JZ$9="",0,IF(JZ$9-SUMIFS(conditions!$77:$77,conditions!$8:$8,"&lt;="&amp;JZ$9,conditions!$9:$9,"&gt;="&amp;JZ$9)&lt;$U$9,(1-conditions!$U$34)*SUMIFS(18:18,$9:$9,EOMONTH($U$9,11)+1-$U$9+JZ$9-SUMIFS(conditions!$77:$77,conditions!$8:$8,"&lt;="&amp;JZ$9,conditions!$9:$9,"&gt;="&amp;JZ$9))*conditions!$U$76,0))</f>
        <v>0</v>
      </c>
      <c r="KA117" s="37">
        <f>IF(KA$9="",0,IF(KA$9-SUMIFS(conditions!$77:$77,conditions!$8:$8,"&lt;="&amp;KA$9,conditions!$9:$9,"&gt;="&amp;KA$9)&lt;$U$9,(1-conditions!$U$34)*SUMIFS(18:18,$9:$9,EOMONTH($U$9,11)+1-$U$9+KA$9-SUMIFS(conditions!$77:$77,conditions!$8:$8,"&lt;="&amp;KA$9,conditions!$9:$9,"&gt;="&amp;KA$9))*conditions!$U$76,0))</f>
        <v>0</v>
      </c>
      <c r="KB117" s="37">
        <f>IF(KB$9="",0,IF(KB$9-SUMIFS(conditions!$77:$77,conditions!$8:$8,"&lt;="&amp;KB$9,conditions!$9:$9,"&gt;="&amp;KB$9)&lt;$U$9,(1-conditions!$U$34)*SUMIFS(18:18,$9:$9,EOMONTH($U$9,11)+1-$U$9+KB$9-SUMIFS(conditions!$77:$77,conditions!$8:$8,"&lt;="&amp;KB$9,conditions!$9:$9,"&gt;="&amp;KB$9))*conditions!$U$76,0))</f>
        <v>0</v>
      </c>
      <c r="KC117" s="37">
        <f>IF(KC$9="",0,IF(KC$9-SUMIFS(conditions!$77:$77,conditions!$8:$8,"&lt;="&amp;KC$9,conditions!$9:$9,"&gt;="&amp;KC$9)&lt;$U$9,(1-conditions!$U$34)*SUMIFS(18:18,$9:$9,EOMONTH($U$9,11)+1-$U$9+KC$9-SUMIFS(conditions!$77:$77,conditions!$8:$8,"&lt;="&amp;KC$9,conditions!$9:$9,"&gt;="&amp;KC$9))*conditions!$U$76,0))</f>
        <v>0</v>
      </c>
      <c r="KD117" s="37">
        <f>IF(KD$9="",0,IF(KD$9-SUMIFS(conditions!$77:$77,conditions!$8:$8,"&lt;="&amp;KD$9,conditions!$9:$9,"&gt;="&amp;KD$9)&lt;$U$9,(1-conditions!$U$34)*SUMIFS(18:18,$9:$9,EOMONTH($U$9,11)+1-$U$9+KD$9-SUMIFS(conditions!$77:$77,conditions!$8:$8,"&lt;="&amp;KD$9,conditions!$9:$9,"&gt;="&amp;KD$9))*conditions!$U$76,0))</f>
        <v>0</v>
      </c>
      <c r="KE117" s="37">
        <f>IF(KE$9="",0,IF(KE$9-SUMIFS(conditions!$77:$77,conditions!$8:$8,"&lt;="&amp;KE$9,conditions!$9:$9,"&gt;="&amp;KE$9)&lt;$U$9,(1-conditions!$U$34)*SUMIFS(18:18,$9:$9,EOMONTH($U$9,11)+1-$U$9+KE$9-SUMIFS(conditions!$77:$77,conditions!$8:$8,"&lt;="&amp;KE$9,conditions!$9:$9,"&gt;="&amp;KE$9))*conditions!$U$76,0))</f>
        <v>0</v>
      </c>
      <c r="KF117" s="37">
        <f>IF(KF$9="",0,IF(KF$9-SUMIFS(conditions!$77:$77,conditions!$8:$8,"&lt;="&amp;KF$9,conditions!$9:$9,"&gt;="&amp;KF$9)&lt;$U$9,(1-conditions!$U$34)*SUMIFS(18:18,$9:$9,EOMONTH($U$9,11)+1-$U$9+KF$9-SUMIFS(conditions!$77:$77,conditions!$8:$8,"&lt;="&amp;KF$9,conditions!$9:$9,"&gt;="&amp;KF$9))*conditions!$U$76,0))</f>
        <v>0</v>
      </c>
      <c r="KG117" s="37">
        <f>IF(KG$9="",0,IF(KG$9-SUMIFS(conditions!$77:$77,conditions!$8:$8,"&lt;="&amp;KG$9,conditions!$9:$9,"&gt;="&amp;KG$9)&lt;$U$9,(1-conditions!$U$34)*SUMIFS(18:18,$9:$9,EOMONTH($U$9,11)+1-$U$9+KG$9-SUMIFS(conditions!$77:$77,conditions!$8:$8,"&lt;="&amp;KG$9,conditions!$9:$9,"&gt;="&amp;KG$9))*conditions!$U$76,0))</f>
        <v>0</v>
      </c>
      <c r="KH117" s="37">
        <f>IF(KH$9="",0,IF(KH$9-SUMIFS(conditions!$77:$77,conditions!$8:$8,"&lt;="&amp;KH$9,conditions!$9:$9,"&gt;="&amp;KH$9)&lt;$U$9,(1-conditions!$U$34)*SUMIFS(18:18,$9:$9,EOMONTH($U$9,11)+1-$U$9+KH$9-SUMIFS(conditions!$77:$77,conditions!$8:$8,"&lt;="&amp;KH$9,conditions!$9:$9,"&gt;="&amp;KH$9))*conditions!$U$76,0))</f>
        <v>0</v>
      </c>
      <c r="KI117" s="37">
        <f>IF(KI$9="",0,IF(KI$9-SUMIFS(conditions!$77:$77,conditions!$8:$8,"&lt;="&amp;KI$9,conditions!$9:$9,"&gt;="&amp;KI$9)&lt;$U$9,(1-conditions!$U$34)*SUMIFS(18:18,$9:$9,EOMONTH($U$9,11)+1-$U$9+KI$9-SUMIFS(conditions!$77:$77,conditions!$8:$8,"&lt;="&amp;KI$9,conditions!$9:$9,"&gt;="&amp;KI$9))*conditions!$U$76,0))</f>
        <v>0</v>
      </c>
      <c r="KJ117" s="37">
        <f>IF(KJ$9="",0,IF(KJ$9-SUMIFS(conditions!$77:$77,conditions!$8:$8,"&lt;="&amp;KJ$9,conditions!$9:$9,"&gt;="&amp;KJ$9)&lt;$U$9,(1-conditions!$U$34)*SUMIFS(18:18,$9:$9,EOMONTH($U$9,11)+1-$U$9+KJ$9-SUMIFS(conditions!$77:$77,conditions!$8:$8,"&lt;="&amp;KJ$9,conditions!$9:$9,"&gt;="&amp;KJ$9))*conditions!$U$76,0))</f>
        <v>0</v>
      </c>
      <c r="KK117" s="37">
        <f>IF(KK$9="",0,IF(KK$9-SUMIFS(conditions!$77:$77,conditions!$8:$8,"&lt;="&amp;KK$9,conditions!$9:$9,"&gt;="&amp;KK$9)&lt;$U$9,(1-conditions!$U$34)*SUMIFS(18:18,$9:$9,EOMONTH($U$9,11)+1-$U$9+KK$9-SUMIFS(conditions!$77:$77,conditions!$8:$8,"&lt;="&amp;KK$9,conditions!$9:$9,"&gt;="&amp;KK$9))*conditions!$U$76,0))</f>
        <v>0</v>
      </c>
      <c r="KL117" s="37">
        <f>IF(KL$9="",0,IF(KL$9-SUMIFS(conditions!$77:$77,conditions!$8:$8,"&lt;="&amp;KL$9,conditions!$9:$9,"&gt;="&amp;KL$9)&lt;$U$9,(1-conditions!$U$34)*SUMIFS(18:18,$9:$9,EOMONTH($U$9,11)+1-$U$9+KL$9-SUMIFS(conditions!$77:$77,conditions!$8:$8,"&lt;="&amp;KL$9,conditions!$9:$9,"&gt;="&amp;KL$9))*conditions!$U$76,0))</f>
        <v>0</v>
      </c>
      <c r="KM117" s="37">
        <f>IF(KM$9="",0,IF(KM$9-SUMIFS(conditions!$77:$77,conditions!$8:$8,"&lt;="&amp;KM$9,conditions!$9:$9,"&gt;="&amp;KM$9)&lt;$U$9,(1-conditions!$U$34)*SUMIFS(18:18,$9:$9,EOMONTH($U$9,11)+1-$U$9+KM$9-SUMIFS(conditions!$77:$77,conditions!$8:$8,"&lt;="&amp;KM$9,conditions!$9:$9,"&gt;="&amp;KM$9))*conditions!$U$76,0))</f>
        <v>0</v>
      </c>
      <c r="KN117" s="37">
        <f>IF(KN$9="",0,IF(KN$9-SUMIFS(conditions!$77:$77,conditions!$8:$8,"&lt;="&amp;KN$9,conditions!$9:$9,"&gt;="&amp;KN$9)&lt;$U$9,(1-conditions!$U$34)*SUMIFS(18:18,$9:$9,EOMONTH($U$9,11)+1-$U$9+KN$9-SUMIFS(conditions!$77:$77,conditions!$8:$8,"&lt;="&amp;KN$9,conditions!$9:$9,"&gt;="&amp;KN$9))*conditions!$U$76,0))</f>
        <v>0</v>
      </c>
      <c r="KO117" s="37">
        <f>IF(KO$9="",0,IF(KO$9-SUMIFS(conditions!$77:$77,conditions!$8:$8,"&lt;="&amp;KO$9,conditions!$9:$9,"&gt;="&amp;KO$9)&lt;$U$9,(1-conditions!$U$34)*SUMIFS(18:18,$9:$9,EOMONTH($U$9,11)+1-$U$9+KO$9-SUMIFS(conditions!$77:$77,conditions!$8:$8,"&lt;="&amp;KO$9,conditions!$9:$9,"&gt;="&amp;KO$9))*conditions!$U$76,0))</f>
        <v>0</v>
      </c>
      <c r="KP117" s="37">
        <f>IF(KP$9="",0,IF(KP$9-SUMIFS(conditions!$77:$77,conditions!$8:$8,"&lt;="&amp;KP$9,conditions!$9:$9,"&gt;="&amp;KP$9)&lt;$U$9,(1-conditions!$U$34)*SUMIFS(18:18,$9:$9,EOMONTH($U$9,11)+1-$U$9+KP$9-SUMIFS(conditions!$77:$77,conditions!$8:$8,"&lt;="&amp;KP$9,conditions!$9:$9,"&gt;="&amp;KP$9))*conditions!$U$76,0))</f>
        <v>0</v>
      </c>
      <c r="KQ117" s="37">
        <f>IF(KQ$9="",0,IF(KQ$9-SUMIFS(conditions!$77:$77,conditions!$8:$8,"&lt;="&amp;KQ$9,conditions!$9:$9,"&gt;="&amp;KQ$9)&lt;$U$9,(1-conditions!$U$34)*SUMIFS(18:18,$9:$9,EOMONTH($U$9,11)+1-$U$9+KQ$9-SUMIFS(conditions!$77:$77,conditions!$8:$8,"&lt;="&amp;KQ$9,conditions!$9:$9,"&gt;="&amp;KQ$9))*conditions!$U$76,0))</f>
        <v>0</v>
      </c>
      <c r="KR117" s="37">
        <f>IF(KR$9="",0,IF(KR$9-SUMIFS(conditions!$77:$77,conditions!$8:$8,"&lt;="&amp;KR$9,conditions!$9:$9,"&gt;="&amp;KR$9)&lt;$U$9,(1-conditions!$U$34)*SUMIFS(18:18,$9:$9,EOMONTH($U$9,11)+1-$U$9+KR$9-SUMIFS(conditions!$77:$77,conditions!$8:$8,"&lt;="&amp;KR$9,conditions!$9:$9,"&gt;="&amp;KR$9))*conditions!$U$76,0))</f>
        <v>0</v>
      </c>
      <c r="KS117" s="37">
        <f>IF(KS$9="",0,IF(KS$9-SUMIFS(conditions!$77:$77,conditions!$8:$8,"&lt;="&amp;KS$9,conditions!$9:$9,"&gt;="&amp;KS$9)&lt;$U$9,(1-conditions!$U$34)*SUMIFS(18:18,$9:$9,EOMONTH($U$9,11)+1-$U$9+KS$9-SUMIFS(conditions!$77:$77,conditions!$8:$8,"&lt;="&amp;KS$9,conditions!$9:$9,"&gt;="&amp;KS$9))*conditions!$U$76,0))</f>
        <v>0</v>
      </c>
      <c r="KT117" s="37">
        <f>IF(KT$9="",0,IF(KT$9-SUMIFS(conditions!$77:$77,conditions!$8:$8,"&lt;="&amp;KT$9,conditions!$9:$9,"&gt;="&amp;KT$9)&lt;$U$9,(1-conditions!$U$34)*SUMIFS(18:18,$9:$9,EOMONTH($U$9,11)+1-$U$9+KT$9-SUMIFS(conditions!$77:$77,conditions!$8:$8,"&lt;="&amp;KT$9,conditions!$9:$9,"&gt;="&amp;KT$9))*conditions!$U$76,0))</f>
        <v>0</v>
      </c>
      <c r="KU117" s="37">
        <f>IF(KU$9="",0,IF(KU$9-SUMIFS(conditions!$77:$77,conditions!$8:$8,"&lt;="&amp;KU$9,conditions!$9:$9,"&gt;="&amp;KU$9)&lt;$U$9,(1-conditions!$U$34)*SUMIFS(18:18,$9:$9,EOMONTH($U$9,11)+1-$U$9+KU$9-SUMIFS(conditions!$77:$77,conditions!$8:$8,"&lt;="&amp;KU$9,conditions!$9:$9,"&gt;="&amp;KU$9))*conditions!$U$76,0))</f>
        <v>0</v>
      </c>
      <c r="KV117" s="37">
        <f>IF(KV$9="",0,IF(KV$9-SUMIFS(conditions!$77:$77,conditions!$8:$8,"&lt;="&amp;KV$9,conditions!$9:$9,"&gt;="&amp;KV$9)&lt;$U$9,(1-conditions!$U$34)*SUMIFS(18:18,$9:$9,EOMONTH($U$9,11)+1-$U$9+KV$9-SUMIFS(conditions!$77:$77,conditions!$8:$8,"&lt;="&amp;KV$9,conditions!$9:$9,"&gt;="&amp;KV$9))*conditions!$U$76,0))</f>
        <v>0</v>
      </c>
      <c r="KW117" s="37">
        <f>IF(KW$9="",0,IF(KW$9-SUMIFS(conditions!$77:$77,conditions!$8:$8,"&lt;="&amp;KW$9,conditions!$9:$9,"&gt;="&amp;KW$9)&lt;$U$9,(1-conditions!$U$34)*SUMIFS(18:18,$9:$9,EOMONTH($U$9,11)+1-$U$9+KW$9-SUMIFS(conditions!$77:$77,conditions!$8:$8,"&lt;="&amp;KW$9,conditions!$9:$9,"&gt;="&amp;KW$9))*conditions!$U$76,0))</f>
        <v>0</v>
      </c>
      <c r="KX117" s="37">
        <f>IF(KX$9="",0,IF(KX$9-SUMIFS(conditions!$77:$77,conditions!$8:$8,"&lt;="&amp;KX$9,conditions!$9:$9,"&gt;="&amp;KX$9)&lt;$U$9,(1-conditions!$U$34)*SUMIFS(18:18,$9:$9,EOMONTH($U$9,11)+1-$U$9+KX$9-SUMIFS(conditions!$77:$77,conditions!$8:$8,"&lt;="&amp;KX$9,conditions!$9:$9,"&gt;="&amp;KX$9))*conditions!$U$76,0))</f>
        <v>0</v>
      </c>
      <c r="KY117" s="37">
        <f>IF(KY$9="",0,IF(KY$9-SUMIFS(conditions!$77:$77,conditions!$8:$8,"&lt;="&amp;KY$9,conditions!$9:$9,"&gt;="&amp;KY$9)&lt;$U$9,(1-conditions!$U$34)*SUMIFS(18:18,$9:$9,EOMONTH($U$9,11)+1-$U$9+KY$9-SUMIFS(conditions!$77:$77,conditions!$8:$8,"&lt;="&amp;KY$9,conditions!$9:$9,"&gt;="&amp;KY$9))*conditions!$U$76,0))</f>
        <v>0</v>
      </c>
      <c r="KZ117" s="37">
        <f>IF(KZ$9="",0,IF(KZ$9-SUMIFS(conditions!$77:$77,conditions!$8:$8,"&lt;="&amp;KZ$9,conditions!$9:$9,"&gt;="&amp;KZ$9)&lt;$U$9,(1-conditions!$U$34)*SUMIFS(18:18,$9:$9,EOMONTH($U$9,11)+1-$U$9+KZ$9-SUMIFS(conditions!$77:$77,conditions!$8:$8,"&lt;="&amp;KZ$9,conditions!$9:$9,"&gt;="&amp;KZ$9))*conditions!$U$76,0))</f>
        <v>0</v>
      </c>
      <c r="LA117" s="37">
        <f>IF(LA$9="",0,IF(LA$9-SUMIFS(conditions!$77:$77,conditions!$8:$8,"&lt;="&amp;LA$9,conditions!$9:$9,"&gt;="&amp;LA$9)&lt;$U$9,(1-conditions!$U$34)*SUMIFS(18:18,$9:$9,EOMONTH($U$9,11)+1-$U$9+LA$9-SUMIFS(conditions!$77:$77,conditions!$8:$8,"&lt;="&amp;LA$9,conditions!$9:$9,"&gt;="&amp;LA$9))*conditions!$U$76,0))</f>
        <v>0</v>
      </c>
      <c r="LB117" s="37">
        <f>IF(LB$9="",0,IF(LB$9-SUMIFS(conditions!$77:$77,conditions!$8:$8,"&lt;="&amp;LB$9,conditions!$9:$9,"&gt;="&amp;LB$9)&lt;$U$9,(1-conditions!$U$34)*SUMIFS(18:18,$9:$9,EOMONTH($U$9,11)+1-$U$9+LB$9-SUMIFS(conditions!$77:$77,conditions!$8:$8,"&lt;="&amp;LB$9,conditions!$9:$9,"&gt;="&amp;LB$9))*conditions!$U$76,0))</f>
        <v>0</v>
      </c>
      <c r="LC117" s="37">
        <f>IF(LC$9="",0,IF(LC$9-SUMIFS(conditions!$77:$77,conditions!$8:$8,"&lt;="&amp;LC$9,conditions!$9:$9,"&gt;="&amp;LC$9)&lt;$U$9,(1-conditions!$U$34)*SUMIFS(18:18,$9:$9,EOMONTH($U$9,11)+1-$U$9+LC$9-SUMIFS(conditions!$77:$77,conditions!$8:$8,"&lt;="&amp;LC$9,conditions!$9:$9,"&gt;="&amp;LC$9))*conditions!$U$76,0))</f>
        <v>0</v>
      </c>
      <c r="LD117" s="37">
        <f>IF(LD$9="",0,IF(LD$9-SUMIFS(conditions!$77:$77,conditions!$8:$8,"&lt;="&amp;LD$9,conditions!$9:$9,"&gt;="&amp;LD$9)&lt;$U$9,(1-conditions!$U$34)*SUMIFS(18:18,$9:$9,EOMONTH($U$9,11)+1-$U$9+LD$9-SUMIFS(conditions!$77:$77,conditions!$8:$8,"&lt;="&amp;LD$9,conditions!$9:$9,"&gt;="&amp;LD$9))*conditions!$U$76,0))</f>
        <v>0</v>
      </c>
      <c r="LE117" s="37">
        <f>IF(LE$9="",0,IF(LE$9-SUMIFS(conditions!$77:$77,conditions!$8:$8,"&lt;="&amp;LE$9,conditions!$9:$9,"&gt;="&amp;LE$9)&lt;$U$9,(1-conditions!$U$34)*SUMIFS(18:18,$9:$9,EOMONTH($U$9,11)+1-$U$9+LE$9-SUMIFS(conditions!$77:$77,conditions!$8:$8,"&lt;="&amp;LE$9,conditions!$9:$9,"&gt;="&amp;LE$9))*conditions!$U$76,0))</f>
        <v>0</v>
      </c>
      <c r="LF117" s="37">
        <f>IF(LF$9="",0,IF(LF$9-SUMIFS(conditions!$77:$77,conditions!$8:$8,"&lt;="&amp;LF$9,conditions!$9:$9,"&gt;="&amp;LF$9)&lt;$U$9,(1-conditions!$U$34)*SUMIFS(18:18,$9:$9,EOMONTH($U$9,11)+1-$U$9+LF$9-SUMIFS(conditions!$77:$77,conditions!$8:$8,"&lt;="&amp;LF$9,conditions!$9:$9,"&gt;="&amp;LF$9))*conditions!$U$76,0))</f>
        <v>0</v>
      </c>
      <c r="LG117" s="37">
        <f>IF(LG$9="",0,IF(LG$9-SUMIFS(conditions!$77:$77,conditions!$8:$8,"&lt;="&amp;LG$9,conditions!$9:$9,"&gt;="&amp;LG$9)&lt;$U$9,(1-conditions!$U$34)*SUMIFS(18:18,$9:$9,EOMONTH($U$9,11)+1-$U$9+LG$9-SUMIFS(conditions!$77:$77,conditions!$8:$8,"&lt;="&amp;LG$9,conditions!$9:$9,"&gt;="&amp;LG$9))*conditions!$U$76,0))</f>
        <v>0</v>
      </c>
      <c r="LH117" s="37">
        <f>IF(LH$9="",0,IF(LH$9-SUMIFS(conditions!$77:$77,conditions!$8:$8,"&lt;="&amp;LH$9,conditions!$9:$9,"&gt;="&amp;LH$9)&lt;$U$9,(1-conditions!$U$34)*SUMIFS(18:18,$9:$9,EOMONTH($U$9,11)+1-$U$9+LH$9-SUMIFS(conditions!$77:$77,conditions!$8:$8,"&lt;="&amp;LH$9,conditions!$9:$9,"&gt;="&amp;LH$9))*conditions!$U$76,0))</f>
        <v>0</v>
      </c>
      <c r="LI117" s="37">
        <f>IF(LI$9="",0,IF(LI$9-SUMIFS(conditions!$77:$77,conditions!$8:$8,"&lt;="&amp;LI$9,conditions!$9:$9,"&gt;="&amp;LI$9)&lt;$U$9,(1-conditions!$U$34)*SUMIFS(18:18,$9:$9,EOMONTH($U$9,11)+1-$U$9+LI$9-SUMIFS(conditions!$77:$77,conditions!$8:$8,"&lt;="&amp;LI$9,conditions!$9:$9,"&gt;="&amp;LI$9))*conditions!$U$76,0))</f>
        <v>0</v>
      </c>
      <c r="LJ117" s="37">
        <f>IF(LJ$9="",0,IF(LJ$9-SUMIFS(conditions!$77:$77,conditions!$8:$8,"&lt;="&amp;LJ$9,conditions!$9:$9,"&gt;="&amp;LJ$9)&lt;$U$9,(1-conditions!$U$34)*SUMIFS(18:18,$9:$9,EOMONTH($U$9,11)+1-$U$9+LJ$9-SUMIFS(conditions!$77:$77,conditions!$8:$8,"&lt;="&amp;LJ$9,conditions!$9:$9,"&gt;="&amp;LJ$9))*conditions!$U$76,0))</f>
        <v>0</v>
      </c>
      <c r="LK117" s="37">
        <f>IF(LK$9="",0,IF(LK$9-SUMIFS(conditions!$77:$77,conditions!$8:$8,"&lt;="&amp;LK$9,conditions!$9:$9,"&gt;="&amp;LK$9)&lt;$U$9,(1-conditions!$U$34)*SUMIFS(18:18,$9:$9,EOMONTH($U$9,11)+1-$U$9+LK$9-SUMIFS(conditions!$77:$77,conditions!$8:$8,"&lt;="&amp;LK$9,conditions!$9:$9,"&gt;="&amp;LK$9))*conditions!$U$76,0))</f>
        <v>0</v>
      </c>
      <c r="LL117" s="37">
        <f>IF(LL$9="",0,IF(LL$9-SUMIFS(conditions!$77:$77,conditions!$8:$8,"&lt;="&amp;LL$9,conditions!$9:$9,"&gt;="&amp;LL$9)&lt;$U$9,(1-conditions!$U$34)*SUMIFS(18:18,$9:$9,EOMONTH($U$9,11)+1-$U$9+LL$9-SUMIFS(conditions!$77:$77,conditions!$8:$8,"&lt;="&amp;LL$9,conditions!$9:$9,"&gt;="&amp;LL$9))*conditions!$U$76,0))</f>
        <v>0</v>
      </c>
      <c r="LM117" s="37">
        <f>IF(LM$9="",0,IF(LM$9-SUMIFS(conditions!$77:$77,conditions!$8:$8,"&lt;="&amp;LM$9,conditions!$9:$9,"&gt;="&amp;LM$9)&lt;$U$9,(1-conditions!$U$34)*SUMIFS(18:18,$9:$9,EOMONTH($U$9,11)+1-$U$9+LM$9-SUMIFS(conditions!$77:$77,conditions!$8:$8,"&lt;="&amp;LM$9,conditions!$9:$9,"&gt;="&amp;LM$9))*conditions!$U$76,0))</f>
        <v>0</v>
      </c>
      <c r="LN117" s="37">
        <f>IF(LN$9="",0,IF(LN$9-SUMIFS(conditions!$77:$77,conditions!$8:$8,"&lt;="&amp;LN$9,conditions!$9:$9,"&gt;="&amp;LN$9)&lt;$U$9,(1-conditions!$U$34)*SUMIFS(18:18,$9:$9,EOMONTH($U$9,11)+1-$U$9+LN$9-SUMIFS(conditions!$77:$77,conditions!$8:$8,"&lt;="&amp;LN$9,conditions!$9:$9,"&gt;="&amp;LN$9))*conditions!$U$76,0))</f>
        <v>0</v>
      </c>
      <c r="LO117" s="37">
        <f>IF(LO$9="",0,IF(LO$9-SUMIFS(conditions!$77:$77,conditions!$8:$8,"&lt;="&amp;LO$9,conditions!$9:$9,"&gt;="&amp;LO$9)&lt;$U$9,(1-conditions!$U$34)*SUMIFS(18:18,$9:$9,EOMONTH($U$9,11)+1-$U$9+LO$9-SUMIFS(conditions!$77:$77,conditions!$8:$8,"&lt;="&amp;LO$9,conditions!$9:$9,"&gt;="&amp;LO$9))*conditions!$U$76,0))</f>
        <v>0</v>
      </c>
      <c r="LP117" s="37">
        <f>IF(LP$9="",0,IF(LP$9-SUMIFS(conditions!$77:$77,conditions!$8:$8,"&lt;="&amp;LP$9,conditions!$9:$9,"&gt;="&amp;LP$9)&lt;$U$9,(1-conditions!$U$34)*SUMIFS(18:18,$9:$9,EOMONTH($U$9,11)+1-$U$9+LP$9-SUMIFS(conditions!$77:$77,conditions!$8:$8,"&lt;="&amp;LP$9,conditions!$9:$9,"&gt;="&amp;LP$9))*conditions!$U$76,0))</f>
        <v>0</v>
      </c>
      <c r="LQ117" s="37">
        <f>IF(LQ$9="",0,IF(LQ$9-SUMIFS(conditions!$77:$77,conditions!$8:$8,"&lt;="&amp;LQ$9,conditions!$9:$9,"&gt;="&amp;LQ$9)&lt;$U$9,(1-conditions!$U$34)*SUMIFS(18:18,$9:$9,EOMONTH($U$9,11)+1-$U$9+LQ$9-SUMIFS(conditions!$77:$77,conditions!$8:$8,"&lt;="&amp;LQ$9,conditions!$9:$9,"&gt;="&amp;LQ$9))*conditions!$U$76,0))</f>
        <v>0</v>
      </c>
      <c r="LR117" s="37">
        <f>IF(LR$9="",0,IF(LR$9-SUMIFS(conditions!$77:$77,conditions!$8:$8,"&lt;="&amp;LR$9,conditions!$9:$9,"&gt;="&amp;LR$9)&lt;$U$9,(1-conditions!$U$34)*SUMIFS(18:18,$9:$9,EOMONTH($U$9,11)+1-$U$9+LR$9-SUMIFS(conditions!$77:$77,conditions!$8:$8,"&lt;="&amp;LR$9,conditions!$9:$9,"&gt;="&amp;LR$9))*conditions!$U$76,0))</f>
        <v>0</v>
      </c>
      <c r="LS117" s="37">
        <f>IF(LS$9="",0,IF(LS$9-SUMIFS(conditions!$77:$77,conditions!$8:$8,"&lt;="&amp;LS$9,conditions!$9:$9,"&gt;="&amp;LS$9)&lt;$U$9,(1-conditions!$U$34)*SUMIFS(18:18,$9:$9,EOMONTH($U$9,11)+1-$U$9+LS$9-SUMIFS(conditions!$77:$77,conditions!$8:$8,"&lt;="&amp;LS$9,conditions!$9:$9,"&gt;="&amp;LS$9))*conditions!$U$76,0))</f>
        <v>0</v>
      </c>
      <c r="LT117" s="37">
        <f>IF(LT$9="",0,IF(LT$9-SUMIFS(conditions!$77:$77,conditions!$8:$8,"&lt;="&amp;LT$9,conditions!$9:$9,"&gt;="&amp;LT$9)&lt;$U$9,(1-conditions!$U$34)*SUMIFS(18:18,$9:$9,EOMONTH($U$9,11)+1-$U$9+LT$9-SUMIFS(conditions!$77:$77,conditions!$8:$8,"&lt;="&amp;LT$9,conditions!$9:$9,"&gt;="&amp;LT$9))*conditions!$U$76,0))</f>
        <v>0</v>
      </c>
      <c r="LU117" s="37">
        <f>IF(LU$9="",0,IF(LU$9-SUMIFS(conditions!$77:$77,conditions!$8:$8,"&lt;="&amp;LU$9,conditions!$9:$9,"&gt;="&amp;LU$9)&lt;$U$9,(1-conditions!$U$34)*SUMIFS(18:18,$9:$9,EOMONTH($U$9,11)+1-$U$9+LU$9-SUMIFS(conditions!$77:$77,conditions!$8:$8,"&lt;="&amp;LU$9,conditions!$9:$9,"&gt;="&amp;LU$9))*conditions!$U$76,0))</f>
        <v>0</v>
      </c>
      <c r="LV117" s="37">
        <f>IF(LV$9="",0,IF(LV$9-SUMIFS(conditions!$77:$77,conditions!$8:$8,"&lt;="&amp;LV$9,conditions!$9:$9,"&gt;="&amp;LV$9)&lt;$U$9,(1-conditions!$U$34)*SUMIFS(18:18,$9:$9,EOMONTH($U$9,11)+1-$U$9+LV$9-SUMIFS(conditions!$77:$77,conditions!$8:$8,"&lt;="&amp;LV$9,conditions!$9:$9,"&gt;="&amp;LV$9))*conditions!$U$76,0))</f>
        <v>0</v>
      </c>
      <c r="LW117" s="37">
        <f>IF(LW$9="",0,IF(LW$9-SUMIFS(conditions!$77:$77,conditions!$8:$8,"&lt;="&amp;LW$9,conditions!$9:$9,"&gt;="&amp;LW$9)&lt;$U$9,(1-conditions!$U$34)*SUMIFS(18:18,$9:$9,EOMONTH($U$9,11)+1-$U$9+LW$9-SUMIFS(conditions!$77:$77,conditions!$8:$8,"&lt;="&amp;LW$9,conditions!$9:$9,"&gt;="&amp;LW$9))*conditions!$U$76,0))</f>
        <v>0</v>
      </c>
      <c r="LX117" s="37">
        <f>IF(LX$9="",0,IF(LX$9-SUMIFS(conditions!$77:$77,conditions!$8:$8,"&lt;="&amp;LX$9,conditions!$9:$9,"&gt;="&amp;LX$9)&lt;$U$9,(1-conditions!$U$34)*SUMIFS(18:18,$9:$9,EOMONTH($U$9,11)+1-$U$9+LX$9-SUMIFS(conditions!$77:$77,conditions!$8:$8,"&lt;="&amp;LX$9,conditions!$9:$9,"&gt;="&amp;LX$9))*conditions!$U$76,0))</f>
        <v>0</v>
      </c>
      <c r="LY117" s="37">
        <f>IF(LY$9="",0,IF(LY$9-SUMIFS(conditions!$77:$77,conditions!$8:$8,"&lt;="&amp;LY$9,conditions!$9:$9,"&gt;="&amp;LY$9)&lt;$U$9,(1-conditions!$U$34)*SUMIFS(18:18,$9:$9,EOMONTH($U$9,11)+1-$U$9+LY$9-SUMIFS(conditions!$77:$77,conditions!$8:$8,"&lt;="&amp;LY$9,conditions!$9:$9,"&gt;="&amp;LY$9))*conditions!$U$76,0))</f>
        <v>0</v>
      </c>
      <c r="LZ117" s="37">
        <f>IF(LZ$9="",0,IF(LZ$9-SUMIFS(conditions!$77:$77,conditions!$8:$8,"&lt;="&amp;LZ$9,conditions!$9:$9,"&gt;="&amp;LZ$9)&lt;$U$9,(1-conditions!$U$34)*SUMIFS(18:18,$9:$9,EOMONTH($U$9,11)+1-$U$9+LZ$9-SUMIFS(conditions!$77:$77,conditions!$8:$8,"&lt;="&amp;LZ$9,conditions!$9:$9,"&gt;="&amp;LZ$9))*conditions!$U$76,0))</f>
        <v>0</v>
      </c>
      <c r="MA117" s="37">
        <f>IF(MA$9="",0,IF(MA$9-SUMIFS(conditions!$77:$77,conditions!$8:$8,"&lt;="&amp;MA$9,conditions!$9:$9,"&gt;="&amp;MA$9)&lt;$U$9,(1-conditions!$U$34)*SUMIFS(18:18,$9:$9,EOMONTH($U$9,11)+1-$U$9+MA$9-SUMIFS(conditions!$77:$77,conditions!$8:$8,"&lt;="&amp;MA$9,conditions!$9:$9,"&gt;="&amp;MA$9))*conditions!$U$76,0))</f>
        <v>0</v>
      </c>
      <c r="MB117" s="37">
        <f>IF(MB$9="",0,IF(MB$9-SUMIFS(conditions!$77:$77,conditions!$8:$8,"&lt;="&amp;MB$9,conditions!$9:$9,"&gt;="&amp;MB$9)&lt;$U$9,(1-conditions!$U$34)*SUMIFS(18:18,$9:$9,EOMONTH($U$9,11)+1-$U$9+MB$9-SUMIFS(conditions!$77:$77,conditions!$8:$8,"&lt;="&amp;MB$9,conditions!$9:$9,"&gt;="&amp;MB$9))*conditions!$U$76,0))</f>
        <v>0</v>
      </c>
      <c r="MC117" s="37">
        <f>IF(MC$9="",0,IF(MC$9-SUMIFS(conditions!$77:$77,conditions!$8:$8,"&lt;="&amp;MC$9,conditions!$9:$9,"&gt;="&amp;MC$9)&lt;$U$9,(1-conditions!$U$34)*SUMIFS(18:18,$9:$9,EOMONTH($U$9,11)+1-$U$9+MC$9-SUMIFS(conditions!$77:$77,conditions!$8:$8,"&lt;="&amp;MC$9,conditions!$9:$9,"&gt;="&amp;MC$9))*conditions!$U$76,0))</f>
        <v>0</v>
      </c>
      <c r="MD117" s="37">
        <f>IF(MD$9="",0,IF(MD$9-SUMIFS(conditions!$77:$77,conditions!$8:$8,"&lt;="&amp;MD$9,conditions!$9:$9,"&gt;="&amp;MD$9)&lt;$U$9,(1-conditions!$U$34)*SUMIFS(18:18,$9:$9,EOMONTH($U$9,11)+1-$U$9+MD$9-SUMIFS(conditions!$77:$77,conditions!$8:$8,"&lt;="&amp;MD$9,conditions!$9:$9,"&gt;="&amp;MD$9))*conditions!$U$76,0))</f>
        <v>0</v>
      </c>
      <c r="ME117" s="37">
        <f>IF(ME$9="",0,IF(ME$9-SUMIFS(conditions!$77:$77,conditions!$8:$8,"&lt;="&amp;ME$9,conditions!$9:$9,"&gt;="&amp;ME$9)&lt;$U$9,(1-conditions!$U$34)*SUMIFS(18:18,$9:$9,EOMONTH($U$9,11)+1-$U$9+ME$9-SUMIFS(conditions!$77:$77,conditions!$8:$8,"&lt;="&amp;ME$9,conditions!$9:$9,"&gt;="&amp;ME$9))*conditions!$U$76,0))</f>
        <v>0</v>
      </c>
      <c r="MF117" s="37">
        <f>IF(MF$9="",0,IF(MF$9-SUMIFS(conditions!$77:$77,conditions!$8:$8,"&lt;="&amp;MF$9,conditions!$9:$9,"&gt;="&amp;MF$9)&lt;$U$9,(1-conditions!$U$34)*SUMIFS(18:18,$9:$9,EOMONTH($U$9,11)+1-$U$9+MF$9-SUMIFS(conditions!$77:$77,conditions!$8:$8,"&lt;="&amp;MF$9,conditions!$9:$9,"&gt;="&amp;MF$9))*conditions!$U$76,0))</f>
        <v>0</v>
      </c>
      <c r="MG117" s="37">
        <f>IF(MG$9="",0,IF(MG$9-SUMIFS(conditions!$77:$77,conditions!$8:$8,"&lt;="&amp;MG$9,conditions!$9:$9,"&gt;="&amp;MG$9)&lt;$U$9,(1-conditions!$U$34)*SUMIFS(18:18,$9:$9,EOMONTH($U$9,11)+1-$U$9+MG$9-SUMIFS(conditions!$77:$77,conditions!$8:$8,"&lt;="&amp;MG$9,conditions!$9:$9,"&gt;="&amp;MG$9))*conditions!$U$76,0))</f>
        <v>0</v>
      </c>
      <c r="MH117" s="37">
        <f>IF(MH$9="",0,IF(MH$9-SUMIFS(conditions!$77:$77,conditions!$8:$8,"&lt;="&amp;MH$9,conditions!$9:$9,"&gt;="&amp;MH$9)&lt;$U$9,(1-conditions!$U$34)*SUMIFS(18:18,$9:$9,EOMONTH($U$9,11)+1-$U$9+MH$9-SUMIFS(conditions!$77:$77,conditions!$8:$8,"&lt;="&amp;MH$9,conditions!$9:$9,"&gt;="&amp;MH$9))*conditions!$U$76,0))</f>
        <v>0</v>
      </c>
      <c r="MI117" s="37">
        <f>IF(MI$9="",0,IF(MI$9-SUMIFS(conditions!$77:$77,conditions!$8:$8,"&lt;="&amp;MI$9,conditions!$9:$9,"&gt;="&amp;MI$9)&lt;$U$9,(1-conditions!$U$34)*SUMIFS(18:18,$9:$9,EOMONTH($U$9,11)+1-$U$9+MI$9-SUMIFS(conditions!$77:$77,conditions!$8:$8,"&lt;="&amp;MI$9,conditions!$9:$9,"&gt;="&amp;MI$9))*conditions!$U$76,0))</f>
        <v>0</v>
      </c>
      <c r="MJ117" s="37">
        <f>IF(MJ$9="",0,IF(MJ$9-SUMIFS(conditions!$77:$77,conditions!$8:$8,"&lt;="&amp;MJ$9,conditions!$9:$9,"&gt;="&amp;MJ$9)&lt;$U$9,(1-conditions!$U$34)*SUMIFS(18:18,$9:$9,EOMONTH($U$9,11)+1-$U$9+MJ$9-SUMIFS(conditions!$77:$77,conditions!$8:$8,"&lt;="&amp;MJ$9,conditions!$9:$9,"&gt;="&amp;MJ$9))*conditions!$U$76,0))</f>
        <v>0</v>
      </c>
      <c r="MK117" s="37">
        <f>IF(MK$9="",0,IF(MK$9-SUMIFS(conditions!$77:$77,conditions!$8:$8,"&lt;="&amp;MK$9,conditions!$9:$9,"&gt;="&amp;MK$9)&lt;$U$9,(1-conditions!$U$34)*SUMIFS(18:18,$9:$9,EOMONTH($U$9,11)+1-$U$9+MK$9-SUMIFS(conditions!$77:$77,conditions!$8:$8,"&lt;="&amp;MK$9,conditions!$9:$9,"&gt;="&amp;MK$9))*conditions!$U$76,0))</f>
        <v>0</v>
      </c>
      <c r="ML117" s="37">
        <f>IF(ML$9="",0,IF(ML$9-SUMIFS(conditions!$77:$77,conditions!$8:$8,"&lt;="&amp;ML$9,conditions!$9:$9,"&gt;="&amp;ML$9)&lt;$U$9,(1-conditions!$U$34)*SUMIFS(18:18,$9:$9,EOMONTH($U$9,11)+1-$U$9+ML$9-SUMIFS(conditions!$77:$77,conditions!$8:$8,"&lt;="&amp;ML$9,conditions!$9:$9,"&gt;="&amp;ML$9))*conditions!$U$76,0))</f>
        <v>0</v>
      </c>
      <c r="MM117" s="37">
        <f>IF(MM$9="",0,IF(MM$9-SUMIFS(conditions!$77:$77,conditions!$8:$8,"&lt;="&amp;MM$9,conditions!$9:$9,"&gt;="&amp;MM$9)&lt;$U$9,(1-conditions!$U$34)*SUMIFS(18:18,$9:$9,EOMONTH($U$9,11)+1-$U$9+MM$9-SUMIFS(conditions!$77:$77,conditions!$8:$8,"&lt;="&amp;MM$9,conditions!$9:$9,"&gt;="&amp;MM$9))*conditions!$U$76,0))</f>
        <v>0</v>
      </c>
      <c r="MN117" s="37">
        <f>IF(MN$9="",0,IF(MN$9-SUMIFS(conditions!$77:$77,conditions!$8:$8,"&lt;="&amp;MN$9,conditions!$9:$9,"&gt;="&amp;MN$9)&lt;$U$9,(1-conditions!$U$34)*SUMIFS(18:18,$9:$9,EOMONTH($U$9,11)+1-$U$9+MN$9-SUMIFS(conditions!$77:$77,conditions!$8:$8,"&lt;="&amp;MN$9,conditions!$9:$9,"&gt;="&amp;MN$9))*conditions!$U$76,0))</f>
        <v>0</v>
      </c>
      <c r="MO117" s="37">
        <f>IF(MO$9="",0,IF(MO$9-SUMIFS(conditions!$77:$77,conditions!$8:$8,"&lt;="&amp;MO$9,conditions!$9:$9,"&gt;="&amp;MO$9)&lt;$U$9,(1-conditions!$U$34)*SUMIFS(18:18,$9:$9,EOMONTH($U$9,11)+1-$U$9+MO$9-SUMIFS(conditions!$77:$77,conditions!$8:$8,"&lt;="&amp;MO$9,conditions!$9:$9,"&gt;="&amp;MO$9))*conditions!$U$76,0))</f>
        <v>0</v>
      </c>
      <c r="MP117" s="37">
        <f>IF(MP$9="",0,IF(MP$9-SUMIFS(conditions!$77:$77,conditions!$8:$8,"&lt;="&amp;MP$9,conditions!$9:$9,"&gt;="&amp;MP$9)&lt;$U$9,(1-conditions!$U$34)*SUMIFS(18:18,$9:$9,EOMONTH($U$9,11)+1-$U$9+MP$9-SUMIFS(conditions!$77:$77,conditions!$8:$8,"&lt;="&amp;MP$9,conditions!$9:$9,"&gt;="&amp;MP$9))*conditions!$U$76,0))</f>
        <v>0</v>
      </c>
      <c r="MQ117" s="37">
        <f>IF(MQ$9="",0,IF(MQ$9-SUMIFS(conditions!$77:$77,conditions!$8:$8,"&lt;="&amp;MQ$9,conditions!$9:$9,"&gt;="&amp;MQ$9)&lt;$U$9,(1-conditions!$U$34)*SUMIFS(18:18,$9:$9,EOMONTH($U$9,11)+1-$U$9+MQ$9-SUMIFS(conditions!$77:$77,conditions!$8:$8,"&lt;="&amp;MQ$9,conditions!$9:$9,"&gt;="&amp;MQ$9))*conditions!$U$76,0))</f>
        <v>0</v>
      </c>
      <c r="MR117" s="37">
        <f>IF(MR$9="",0,IF(MR$9-SUMIFS(conditions!$77:$77,conditions!$8:$8,"&lt;="&amp;MR$9,conditions!$9:$9,"&gt;="&amp;MR$9)&lt;$U$9,(1-conditions!$U$34)*SUMIFS(18:18,$9:$9,EOMONTH($U$9,11)+1-$U$9+MR$9-SUMIFS(conditions!$77:$77,conditions!$8:$8,"&lt;="&amp;MR$9,conditions!$9:$9,"&gt;="&amp;MR$9))*conditions!$U$76,0))</f>
        <v>0</v>
      </c>
      <c r="MS117" s="37">
        <f>IF(MS$9="",0,IF(MS$9-SUMIFS(conditions!$77:$77,conditions!$8:$8,"&lt;="&amp;MS$9,conditions!$9:$9,"&gt;="&amp;MS$9)&lt;$U$9,(1-conditions!$U$34)*SUMIFS(18:18,$9:$9,EOMONTH($U$9,11)+1-$U$9+MS$9-SUMIFS(conditions!$77:$77,conditions!$8:$8,"&lt;="&amp;MS$9,conditions!$9:$9,"&gt;="&amp;MS$9))*conditions!$U$76,0))</f>
        <v>0</v>
      </c>
      <c r="MT117" s="37">
        <f>IF(MT$9="",0,IF(MT$9-SUMIFS(conditions!$77:$77,conditions!$8:$8,"&lt;="&amp;MT$9,conditions!$9:$9,"&gt;="&amp;MT$9)&lt;$U$9,(1-conditions!$U$34)*SUMIFS(18:18,$9:$9,EOMONTH($U$9,11)+1-$U$9+MT$9-SUMIFS(conditions!$77:$77,conditions!$8:$8,"&lt;="&amp;MT$9,conditions!$9:$9,"&gt;="&amp;MT$9))*conditions!$U$76,0))</f>
        <v>0</v>
      </c>
      <c r="MU117" s="37">
        <f>IF(MU$9="",0,IF(MU$9-SUMIFS(conditions!$77:$77,conditions!$8:$8,"&lt;="&amp;MU$9,conditions!$9:$9,"&gt;="&amp;MU$9)&lt;$U$9,(1-conditions!$U$34)*SUMIFS(18:18,$9:$9,EOMONTH($U$9,11)+1-$U$9+MU$9-SUMIFS(conditions!$77:$77,conditions!$8:$8,"&lt;="&amp;MU$9,conditions!$9:$9,"&gt;="&amp;MU$9))*conditions!$U$76,0))</f>
        <v>0</v>
      </c>
      <c r="MV117" s="37">
        <f>IF(MV$9="",0,IF(MV$9-SUMIFS(conditions!$77:$77,conditions!$8:$8,"&lt;="&amp;MV$9,conditions!$9:$9,"&gt;="&amp;MV$9)&lt;$U$9,(1-conditions!$U$34)*SUMIFS(18:18,$9:$9,EOMONTH($U$9,11)+1-$U$9+MV$9-SUMIFS(conditions!$77:$77,conditions!$8:$8,"&lt;="&amp;MV$9,conditions!$9:$9,"&gt;="&amp;MV$9))*conditions!$U$76,0))</f>
        <v>0</v>
      </c>
      <c r="MW117" s="37">
        <f>IF(MW$9="",0,IF(MW$9-SUMIFS(conditions!$77:$77,conditions!$8:$8,"&lt;="&amp;MW$9,conditions!$9:$9,"&gt;="&amp;MW$9)&lt;$U$9,(1-conditions!$U$34)*SUMIFS(18:18,$9:$9,EOMONTH($U$9,11)+1-$U$9+MW$9-SUMIFS(conditions!$77:$77,conditions!$8:$8,"&lt;="&amp;MW$9,conditions!$9:$9,"&gt;="&amp;MW$9))*conditions!$U$76,0))</f>
        <v>0</v>
      </c>
      <c r="MX117" s="37">
        <f>IF(MX$9="",0,IF(MX$9-SUMIFS(conditions!$77:$77,conditions!$8:$8,"&lt;="&amp;MX$9,conditions!$9:$9,"&gt;="&amp;MX$9)&lt;$U$9,(1-conditions!$U$34)*SUMIFS(18:18,$9:$9,EOMONTH($U$9,11)+1-$U$9+MX$9-SUMIFS(conditions!$77:$77,conditions!$8:$8,"&lt;="&amp;MX$9,conditions!$9:$9,"&gt;="&amp;MX$9))*conditions!$U$76,0))</f>
        <v>0</v>
      </c>
      <c r="MY117" s="37">
        <f>IF(MY$9="",0,IF(MY$9-SUMIFS(conditions!$77:$77,conditions!$8:$8,"&lt;="&amp;MY$9,conditions!$9:$9,"&gt;="&amp;MY$9)&lt;$U$9,(1-conditions!$U$34)*SUMIFS(18:18,$9:$9,EOMONTH($U$9,11)+1-$U$9+MY$9-SUMIFS(conditions!$77:$77,conditions!$8:$8,"&lt;="&amp;MY$9,conditions!$9:$9,"&gt;="&amp;MY$9))*conditions!$U$76,0))</f>
        <v>0</v>
      </c>
      <c r="MZ117" s="37">
        <f>IF(MZ$9="",0,IF(MZ$9-SUMIFS(conditions!$77:$77,conditions!$8:$8,"&lt;="&amp;MZ$9,conditions!$9:$9,"&gt;="&amp;MZ$9)&lt;$U$9,(1-conditions!$U$34)*SUMIFS(18:18,$9:$9,EOMONTH($U$9,11)+1-$U$9+MZ$9-SUMIFS(conditions!$77:$77,conditions!$8:$8,"&lt;="&amp;MZ$9,conditions!$9:$9,"&gt;="&amp;MZ$9))*conditions!$U$76,0))</f>
        <v>0</v>
      </c>
      <c r="NA117" s="37">
        <f>IF(NA$9="",0,IF(NA$9-SUMIFS(conditions!$77:$77,conditions!$8:$8,"&lt;="&amp;NA$9,conditions!$9:$9,"&gt;="&amp;NA$9)&lt;$U$9,(1-conditions!$U$34)*SUMIFS(18:18,$9:$9,EOMONTH($U$9,11)+1-$U$9+NA$9-SUMIFS(conditions!$77:$77,conditions!$8:$8,"&lt;="&amp;NA$9,conditions!$9:$9,"&gt;="&amp;NA$9))*conditions!$U$76,0))</f>
        <v>0</v>
      </c>
      <c r="NB117" s="37">
        <f>IF(NB$9="",0,IF(NB$9-SUMIFS(conditions!$77:$77,conditions!$8:$8,"&lt;="&amp;NB$9,conditions!$9:$9,"&gt;="&amp;NB$9)&lt;$U$9,(1-conditions!$U$34)*SUMIFS(18:18,$9:$9,EOMONTH($U$9,11)+1-$U$9+NB$9-SUMIFS(conditions!$77:$77,conditions!$8:$8,"&lt;="&amp;NB$9,conditions!$9:$9,"&gt;="&amp;NB$9))*conditions!$U$76,0))</f>
        <v>0</v>
      </c>
      <c r="NC117" s="37">
        <f>IF(NC$9="",0,IF(NC$9-SUMIFS(conditions!$77:$77,conditions!$8:$8,"&lt;="&amp;NC$9,conditions!$9:$9,"&gt;="&amp;NC$9)&lt;$U$9,(1-conditions!$U$34)*SUMIFS(18:18,$9:$9,EOMONTH($U$9,11)+1-$U$9+NC$9-SUMIFS(conditions!$77:$77,conditions!$8:$8,"&lt;="&amp;NC$9,conditions!$9:$9,"&gt;="&amp;NC$9))*conditions!$U$76,0))</f>
        <v>0</v>
      </c>
      <c r="ND117" s="37">
        <f>IF(ND$9="",0,IF(ND$9-SUMIFS(conditions!$77:$77,conditions!$8:$8,"&lt;="&amp;ND$9,conditions!$9:$9,"&gt;="&amp;ND$9)&lt;$U$9,(1-conditions!$U$34)*SUMIFS(18:18,$9:$9,EOMONTH($U$9,11)+1-$U$9+ND$9-SUMIFS(conditions!$77:$77,conditions!$8:$8,"&lt;="&amp;ND$9,conditions!$9:$9,"&gt;="&amp;ND$9))*conditions!$U$76,0))</f>
        <v>0</v>
      </c>
      <c r="NE117" s="37">
        <f>IF(NE$9="",0,IF(NE$9-SUMIFS(conditions!$77:$77,conditions!$8:$8,"&lt;="&amp;NE$9,conditions!$9:$9,"&gt;="&amp;NE$9)&lt;$U$9,(1-conditions!$U$34)*SUMIFS(18:18,$9:$9,EOMONTH($U$9,11)+1-$U$9+NE$9-SUMIFS(conditions!$77:$77,conditions!$8:$8,"&lt;="&amp;NE$9,conditions!$9:$9,"&gt;="&amp;NE$9))*conditions!$U$76,0))</f>
        <v>0</v>
      </c>
      <c r="NF117" s="37">
        <f>IF(NF$9="",0,IF(NF$9-SUMIFS(conditions!$77:$77,conditions!$8:$8,"&lt;="&amp;NF$9,conditions!$9:$9,"&gt;="&amp;NF$9)&lt;$U$9,(1-conditions!$U$34)*SUMIFS(18:18,$9:$9,EOMONTH($U$9,11)+1-$U$9+NF$9-SUMIFS(conditions!$77:$77,conditions!$8:$8,"&lt;="&amp;NF$9,conditions!$9:$9,"&gt;="&amp;NF$9))*conditions!$U$76,0))</f>
        <v>0</v>
      </c>
      <c r="NG117" s="37">
        <f>IF(NG$9="",0,IF(NG$9-SUMIFS(conditions!$77:$77,conditions!$8:$8,"&lt;="&amp;NG$9,conditions!$9:$9,"&gt;="&amp;NG$9)&lt;$U$9,(1-conditions!$U$34)*SUMIFS(18:18,$9:$9,EOMONTH($U$9,11)+1-$U$9+NG$9-SUMIFS(conditions!$77:$77,conditions!$8:$8,"&lt;="&amp;NG$9,conditions!$9:$9,"&gt;="&amp;NG$9))*conditions!$U$76,0))</f>
        <v>0</v>
      </c>
      <c r="NH117" s="37">
        <f>IF(NH$9="",0,IF(NH$9-SUMIFS(conditions!$77:$77,conditions!$8:$8,"&lt;="&amp;NH$9,conditions!$9:$9,"&gt;="&amp;NH$9)&lt;$U$9,(1-conditions!$U$34)*SUMIFS(18:18,$9:$9,EOMONTH($U$9,11)+1-$U$9+NH$9-SUMIFS(conditions!$77:$77,conditions!$8:$8,"&lt;="&amp;NH$9,conditions!$9:$9,"&gt;="&amp;NH$9))*conditions!$U$76,0))</f>
        <v>0</v>
      </c>
      <c r="NI117" s="37">
        <f>IF(NI$9="",0,IF(NI$9-SUMIFS(conditions!$77:$77,conditions!$8:$8,"&lt;="&amp;NI$9,conditions!$9:$9,"&gt;="&amp;NI$9)&lt;$U$9,(1-conditions!$U$34)*SUMIFS(18:18,$9:$9,EOMONTH($U$9,11)+1-$U$9+NI$9-SUMIFS(conditions!$77:$77,conditions!$8:$8,"&lt;="&amp;NI$9,conditions!$9:$9,"&gt;="&amp;NI$9))*conditions!$U$76,0))</f>
        <v>0</v>
      </c>
      <c r="NJ117" s="37">
        <f>IF(NJ$9="",0,IF(NJ$9-SUMIFS(conditions!$77:$77,conditions!$8:$8,"&lt;="&amp;NJ$9,conditions!$9:$9,"&gt;="&amp;NJ$9)&lt;$U$9,(1-conditions!$U$34)*SUMIFS(18:18,$9:$9,EOMONTH($U$9,11)+1-$U$9+NJ$9-SUMIFS(conditions!$77:$77,conditions!$8:$8,"&lt;="&amp;NJ$9,conditions!$9:$9,"&gt;="&amp;NJ$9))*conditions!$U$76,0))</f>
        <v>0</v>
      </c>
      <c r="NK117" s="37">
        <f>IF(NK$9="",0,IF(NK$9-SUMIFS(conditions!$77:$77,conditions!$8:$8,"&lt;="&amp;NK$9,conditions!$9:$9,"&gt;="&amp;NK$9)&lt;$U$9,(1-conditions!$U$34)*SUMIFS(18:18,$9:$9,EOMONTH($U$9,11)+1-$U$9+NK$9-SUMIFS(conditions!$77:$77,conditions!$8:$8,"&lt;="&amp;NK$9,conditions!$9:$9,"&gt;="&amp;NK$9))*conditions!$U$76,0))</f>
        <v>0</v>
      </c>
      <c r="NL117" s="37">
        <f>IF(NL$9="",0,IF(NL$9-SUMIFS(conditions!$77:$77,conditions!$8:$8,"&lt;="&amp;NL$9,conditions!$9:$9,"&gt;="&amp;NL$9)&lt;$U$9,(1-conditions!$U$34)*SUMIFS(18:18,$9:$9,EOMONTH($U$9,11)+1-$U$9+NL$9-SUMIFS(conditions!$77:$77,conditions!$8:$8,"&lt;="&amp;NL$9,conditions!$9:$9,"&gt;="&amp;NL$9))*conditions!$U$76,0))</f>
        <v>0</v>
      </c>
      <c r="NM117" s="37">
        <f>IF(NM$9="",0,IF(NM$9-SUMIFS(conditions!$77:$77,conditions!$8:$8,"&lt;="&amp;NM$9,conditions!$9:$9,"&gt;="&amp;NM$9)&lt;$U$9,(1-conditions!$U$34)*SUMIFS(18:18,$9:$9,EOMONTH($U$9,11)+1-$U$9+NM$9-SUMIFS(conditions!$77:$77,conditions!$8:$8,"&lt;="&amp;NM$9,conditions!$9:$9,"&gt;="&amp;NM$9))*conditions!$U$76,0))</f>
        <v>0</v>
      </c>
      <c r="NN117" s="37">
        <f>IF(NN$9="",0,IF(NN$9-SUMIFS(conditions!$77:$77,conditions!$8:$8,"&lt;="&amp;NN$9,conditions!$9:$9,"&gt;="&amp;NN$9)&lt;$U$9,(1-conditions!$U$34)*SUMIFS(18:18,$9:$9,EOMONTH($U$9,11)+1-$U$9+NN$9-SUMIFS(conditions!$77:$77,conditions!$8:$8,"&lt;="&amp;NN$9,conditions!$9:$9,"&gt;="&amp;NN$9))*conditions!$U$76,0))</f>
        <v>0</v>
      </c>
      <c r="NO117" s="37">
        <f>IF(NO$9="",0,IF(NO$9-SUMIFS(conditions!$77:$77,conditions!$8:$8,"&lt;="&amp;NO$9,conditions!$9:$9,"&gt;="&amp;NO$9)&lt;$U$9,(1-conditions!$U$34)*SUMIFS(18:18,$9:$9,EOMONTH($U$9,11)+1-$U$9+NO$9-SUMIFS(conditions!$77:$77,conditions!$8:$8,"&lt;="&amp;NO$9,conditions!$9:$9,"&gt;="&amp;NO$9))*conditions!$U$76,0))</f>
        <v>0</v>
      </c>
      <c r="NP117" s="37">
        <f>IF(NP$9="",0,IF(NP$9-SUMIFS(conditions!$77:$77,conditions!$8:$8,"&lt;="&amp;NP$9,conditions!$9:$9,"&gt;="&amp;NP$9)&lt;$U$9,(1-conditions!$U$34)*SUMIFS(18:18,$9:$9,EOMONTH($U$9,11)+1-$U$9+NP$9-SUMIFS(conditions!$77:$77,conditions!$8:$8,"&lt;="&amp;NP$9,conditions!$9:$9,"&gt;="&amp;NP$9))*conditions!$U$76,0))</f>
        <v>0</v>
      </c>
      <c r="NQ117" s="37">
        <f>IF(NQ$9="",0,IF(NQ$9-SUMIFS(conditions!$77:$77,conditions!$8:$8,"&lt;="&amp;NQ$9,conditions!$9:$9,"&gt;="&amp;NQ$9)&lt;$U$9,(1-conditions!$U$34)*SUMIFS(18:18,$9:$9,EOMONTH($U$9,11)+1-$U$9+NQ$9-SUMIFS(conditions!$77:$77,conditions!$8:$8,"&lt;="&amp;NQ$9,conditions!$9:$9,"&gt;="&amp;NQ$9))*conditions!$U$76,0))</f>
        <v>0</v>
      </c>
      <c r="NR117" s="37">
        <f>IF(NR$9="",0,IF(NR$9-SUMIFS(conditions!$77:$77,conditions!$8:$8,"&lt;="&amp;NR$9,conditions!$9:$9,"&gt;="&amp;NR$9)&lt;$U$9,(1-conditions!$U$34)*SUMIFS(18:18,$9:$9,EOMONTH($U$9,11)+1-$U$9+NR$9-SUMIFS(conditions!$77:$77,conditions!$8:$8,"&lt;="&amp;NR$9,conditions!$9:$9,"&gt;="&amp;NR$9))*conditions!$U$76,0))</f>
        <v>0</v>
      </c>
      <c r="NS117" s="37">
        <f>IF(NS$9="",0,IF(NS$9-SUMIFS(conditions!$77:$77,conditions!$8:$8,"&lt;="&amp;NS$9,conditions!$9:$9,"&gt;="&amp;NS$9)&lt;$U$9,(1-conditions!$U$34)*SUMIFS(18:18,$9:$9,EOMONTH($U$9,11)+1-$U$9+NS$9-SUMIFS(conditions!$77:$77,conditions!$8:$8,"&lt;="&amp;NS$9,conditions!$9:$9,"&gt;="&amp;NS$9))*conditions!$U$76,0))</f>
        <v>0</v>
      </c>
      <c r="NT117" s="37">
        <f>IF(NT$9="",0,IF(NT$9-SUMIFS(conditions!$77:$77,conditions!$8:$8,"&lt;="&amp;NT$9,conditions!$9:$9,"&gt;="&amp;NT$9)&lt;$U$9,(1-conditions!$U$34)*SUMIFS(18:18,$9:$9,EOMONTH($U$9,11)+1-$U$9+NT$9-SUMIFS(conditions!$77:$77,conditions!$8:$8,"&lt;="&amp;NT$9,conditions!$9:$9,"&gt;="&amp;NT$9))*conditions!$U$76,0))</f>
        <v>0</v>
      </c>
      <c r="NU117" s="37">
        <f>IF(NU$9="",0,IF(NU$9-SUMIFS(conditions!$77:$77,conditions!$8:$8,"&lt;="&amp;NU$9,conditions!$9:$9,"&gt;="&amp;NU$9)&lt;$U$9,(1-conditions!$U$34)*SUMIFS(18:18,$9:$9,EOMONTH($U$9,11)+1-$U$9+NU$9-SUMIFS(conditions!$77:$77,conditions!$8:$8,"&lt;="&amp;NU$9,conditions!$9:$9,"&gt;="&amp;NU$9))*conditions!$U$76,0))</f>
        <v>0</v>
      </c>
      <c r="NV117" s="37">
        <f>IF(NV$9="",0,IF(NV$9-SUMIFS(conditions!$77:$77,conditions!$8:$8,"&lt;="&amp;NV$9,conditions!$9:$9,"&gt;="&amp;NV$9)&lt;$U$9,(1-conditions!$U$34)*SUMIFS(18:18,$9:$9,EOMONTH($U$9,11)+1-$U$9+NV$9-SUMIFS(conditions!$77:$77,conditions!$8:$8,"&lt;="&amp;NV$9,conditions!$9:$9,"&gt;="&amp;NV$9))*conditions!$U$76,0))</f>
        <v>0</v>
      </c>
    </row>
    <row r="118" spans="1:386" s="38" customFormat="1" ht="10.199999999999999" x14ac:dyDescent="0.2">
      <c r="A118" s="31"/>
      <c r="B118" s="31"/>
      <c r="C118" s="31"/>
      <c r="D118" s="31"/>
      <c r="E118" s="31"/>
      <c r="F118" s="31"/>
      <c r="G118" s="31" t="str">
        <f>G112</f>
        <v>деб. задолж-ть заказчиков по оплатам на нач. бюдж. года</v>
      </c>
      <c r="H118" s="31"/>
      <c r="I118" s="31"/>
      <c r="J118" s="31" t="str">
        <f>IF($G118="","",INDEX(KPI!$H$11:$H$121,SUMIFS(KPI!$E$11:$E$121,KPI!$F$11:$F$121,$G118)))</f>
        <v>тыс.руб.</v>
      </c>
      <c r="K118" s="31"/>
      <c r="L118" s="31"/>
      <c r="M118" s="31"/>
      <c r="N118" s="31" t="str">
        <f>structure!$G$15</f>
        <v>товарная категория 5</v>
      </c>
      <c r="O118" s="31"/>
      <c r="P118" s="31"/>
      <c r="Q118" s="31"/>
      <c r="R118" s="37">
        <f t="shared" si="133"/>
        <v>33.721720872839995</v>
      </c>
      <c r="S118" s="31"/>
      <c r="T118" s="31"/>
      <c r="U118" s="37">
        <f>IF(U$9="",0,IF(U$9-SUMIFS(conditions!$77:$77,conditions!$8:$8,"&lt;="&amp;U$9,conditions!$9:$9,"&gt;="&amp;U$9)&lt;$U$9,(1-conditions!$U$34)*SUMIFS(19:19,$9:$9,EOMONTH($U$9,11)+1-$U$9+U$9-SUMIFS(conditions!$77:$77,conditions!$8:$8,"&lt;="&amp;U$9,conditions!$9:$9,"&gt;="&amp;U$9))*conditions!$U$76,0))</f>
        <v>3.3721720872839995</v>
      </c>
      <c r="V118" s="37">
        <f>IF(V$9="",0,IF(V$9-SUMIFS(conditions!$77:$77,conditions!$8:$8,"&lt;="&amp;V$9,conditions!$9:$9,"&gt;="&amp;V$9)&lt;$U$9,(1-conditions!$U$34)*SUMIFS(19:19,$9:$9,EOMONTH($U$9,11)+1-$U$9+V$9-SUMIFS(conditions!$77:$77,conditions!$8:$8,"&lt;="&amp;V$9,conditions!$9:$9,"&gt;="&amp;V$9))*conditions!$U$76,0))</f>
        <v>3.3721720872839995</v>
      </c>
      <c r="W118" s="37">
        <f>IF(W$9="",0,IF(W$9-SUMIFS(conditions!$77:$77,conditions!$8:$8,"&lt;="&amp;W$9,conditions!$9:$9,"&gt;="&amp;W$9)&lt;$U$9,(1-conditions!$U$34)*SUMIFS(19:19,$9:$9,EOMONTH($U$9,11)+1-$U$9+W$9-SUMIFS(conditions!$77:$77,conditions!$8:$8,"&lt;="&amp;W$9,conditions!$9:$9,"&gt;="&amp;W$9))*conditions!$U$76,0))</f>
        <v>3.3721720872839995</v>
      </c>
      <c r="X118" s="37">
        <f>IF(X$9="",0,IF(X$9-SUMIFS(conditions!$77:$77,conditions!$8:$8,"&lt;="&amp;X$9,conditions!$9:$9,"&gt;="&amp;X$9)&lt;$U$9,(1-conditions!$U$34)*SUMIFS(19:19,$9:$9,EOMONTH($U$9,11)+1-$U$9+X$9-SUMIFS(conditions!$77:$77,conditions!$8:$8,"&lt;="&amp;X$9,conditions!$9:$9,"&gt;="&amp;X$9))*conditions!$U$76,0))</f>
        <v>0</v>
      </c>
      <c r="Y118" s="37">
        <f>IF(Y$9="",0,IF(Y$9-SUMIFS(conditions!$77:$77,conditions!$8:$8,"&lt;="&amp;Y$9,conditions!$9:$9,"&gt;="&amp;Y$9)&lt;$U$9,(1-conditions!$U$34)*SUMIFS(19:19,$9:$9,EOMONTH($U$9,11)+1-$U$9+Y$9-SUMIFS(conditions!$77:$77,conditions!$8:$8,"&lt;="&amp;Y$9,conditions!$9:$9,"&gt;="&amp;Y$9))*conditions!$U$76,0))</f>
        <v>0</v>
      </c>
      <c r="Z118" s="37">
        <f>IF(Z$9="",0,IF(Z$9-SUMIFS(conditions!$77:$77,conditions!$8:$8,"&lt;="&amp;Z$9,conditions!$9:$9,"&gt;="&amp;Z$9)&lt;$U$9,(1-conditions!$U$34)*SUMIFS(19:19,$9:$9,EOMONTH($U$9,11)+1-$U$9+Z$9-SUMIFS(conditions!$77:$77,conditions!$8:$8,"&lt;="&amp;Z$9,conditions!$9:$9,"&gt;="&amp;Z$9))*conditions!$U$76,0))</f>
        <v>3.3721720872839995</v>
      </c>
      <c r="AA118" s="37">
        <f>IF(AA$9="",0,IF(AA$9-SUMIFS(conditions!$77:$77,conditions!$8:$8,"&lt;="&amp;AA$9,conditions!$9:$9,"&gt;="&amp;AA$9)&lt;$U$9,(1-conditions!$U$34)*SUMIFS(19:19,$9:$9,EOMONTH($U$9,11)+1-$U$9+AA$9-SUMIFS(conditions!$77:$77,conditions!$8:$8,"&lt;="&amp;AA$9,conditions!$9:$9,"&gt;="&amp;AA$9))*conditions!$U$76,0))</f>
        <v>3.3721720872839995</v>
      </c>
      <c r="AB118" s="37">
        <f>IF(AB$9="",0,IF(AB$9-SUMIFS(conditions!$77:$77,conditions!$8:$8,"&lt;="&amp;AB$9,conditions!$9:$9,"&gt;="&amp;AB$9)&lt;$U$9,(1-conditions!$U$34)*SUMIFS(19:19,$9:$9,EOMONTH($U$9,11)+1-$U$9+AB$9-SUMIFS(conditions!$77:$77,conditions!$8:$8,"&lt;="&amp;AB$9,conditions!$9:$9,"&gt;="&amp;AB$9))*conditions!$U$76,0))</f>
        <v>3.3721720872839995</v>
      </c>
      <c r="AC118" s="37">
        <f>IF(AC$9="",0,IF(AC$9-SUMIFS(conditions!$77:$77,conditions!$8:$8,"&lt;="&amp;AC$9,conditions!$9:$9,"&gt;="&amp;AC$9)&lt;$U$9,(1-conditions!$U$34)*SUMIFS(19:19,$9:$9,EOMONTH($U$9,11)+1-$U$9+AC$9-SUMIFS(conditions!$77:$77,conditions!$8:$8,"&lt;="&amp;AC$9,conditions!$9:$9,"&gt;="&amp;AC$9))*conditions!$U$76,0))</f>
        <v>3.3721720872839995</v>
      </c>
      <c r="AD118" s="37">
        <f>IF(AD$9="",0,IF(AD$9-SUMIFS(conditions!$77:$77,conditions!$8:$8,"&lt;="&amp;AD$9,conditions!$9:$9,"&gt;="&amp;AD$9)&lt;$U$9,(1-conditions!$U$34)*SUMIFS(19:19,$9:$9,EOMONTH($U$9,11)+1-$U$9+AD$9-SUMIFS(conditions!$77:$77,conditions!$8:$8,"&lt;="&amp;AD$9,conditions!$9:$9,"&gt;="&amp;AD$9))*conditions!$U$76,0))</f>
        <v>3.3721720872839995</v>
      </c>
      <c r="AE118" s="37">
        <f>IF(AE$9="",0,IF(AE$9-SUMIFS(conditions!$77:$77,conditions!$8:$8,"&lt;="&amp;AE$9,conditions!$9:$9,"&gt;="&amp;AE$9)&lt;$U$9,(1-conditions!$U$34)*SUMIFS(19:19,$9:$9,EOMONTH($U$9,11)+1-$U$9+AE$9-SUMIFS(conditions!$77:$77,conditions!$8:$8,"&lt;="&amp;AE$9,conditions!$9:$9,"&gt;="&amp;AE$9))*conditions!$U$76,0))</f>
        <v>0</v>
      </c>
      <c r="AF118" s="37">
        <f>IF(AF$9="",0,IF(AF$9-SUMIFS(conditions!$77:$77,conditions!$8:$8,"&lt;="&amp;AF$9,conditions!$9:$9,"&gt;="&amp;AF$9)&lt;$U$9,(1-conditions!$U$34)*SUMIFS(19:19,$9:$9,EOMONTH($U$9,11)+1-$U$9+AF$9-SUMIFS(conditions!$77:$77,conditions!$8:$8,"&lt;="&amp;AF$9,conditions!$9:$9,"&gt;="&amp;AF$9))*conditions!$U$76,0))</f>
        <v>0</v>
      </c>
      <c r="AG118" s="37">
        <f>IF(AG$9="",0,IF(AG$9-SUMIFS(conditions!$77:$77,conditions!$8:$8,"&lt;="&amp;AG$9,conditions!$9:$9,"&gt;="&amp;AG$9)&lt;$U$9,(1-conditions!$U$34)*SUMIFS(19:19,$9:$9,EOMONTH($U$9,11)+1-$U$9+AG$9-SUMIFS(conditions!$77:$77,conditions!$8:$8,"&lt;="&amp;AG$9,conditions!$9:$9,"&gt;="&amp;AG$9))*conditions!$U$76,0))</f>
        <v>3.3721720872839995</v>
      </c>
      <c r="AH118" s="37">
        <f>IF(AH$9="",0,IF(AH$9-SUMIFS(conditions!$77:$77,conditions!$8:$8,"&lt;="&amp;AH$9,conditions!$9:$9,"&gt;="&amp;AH$9)&lt;$U$9,(1-conditions!$U$34)*SUMIFS(19:19,$9:$9,EOMONTH($U$9,11)+1-$U$9+AH$9-SUMIFS(conditions!$77:$77,conditions!$8:$8,"&lt;="&amp;AH$9,conditions!$9:$9,"&gt;="&amp;AH$9))*conditions!$U$76,0))</f>
        <v>3.3721720872839995</v>
      </c>
      <c r="AI118" s="37">
        <f>IF(AI$9="",0,IF(AI$9-SUMIFS(conditions!$77:$77,conditions!$8:$8,"&lt;="&amp;AI$9,conditions!$9:$9,"&gt;="&amp;AI$9)&lt;$U$9,(1-conditions!$U$34)*SUMIFS(19:19,$9:$9,EOMONTH($U$9,11)+1-$U$9+AI$9-SUMIFS(conditions!$77:$77,conditions!$8:$8,"&lt;="&amp;AI$9,conditions!$9:$9,"&gt;="&amp;AI$9))*conditions!$U$76,0))</f>
        <v>0</v>
      </c>
      <c r="AJ118" s="37">
        <f>IF(AJ$9="",0,IF(AJ$9-SUMIFS(conditions!$77:$77,conditions!$8:$8,"&lt;="&amp;AJ$9,conditions!$9:$9,"&gt;="&amp;AJ$9)&lt;$U$9,(1-conditions!$U$34)*SUMIFS(19:19,$9:$9,EOMONTH($U$9,11)+1-$U$9+AJ$9-SUMIFS(conditions!$77:$77,conditions!$8:$8,"&lt;="&amp;AJ$9,conditions!$9:$9,"&gt;="&amp;AJ$9))*conditions!$U$76,0))</f>
        <v>0</v>
      </c>
      <c r="AK118" s="37">
        <f>IF(AK$9="",0,IF(AK$9-SUMIFS(conditions!$77:$77,conditions!$8:$8,"&lt;="&amp;AK$9,conditions!$9:$9,"&gt;="&amp;AK$9)&lt;$U$9,(1-conditions!$U$34)*SUMIFS(19:19,$9:$9,EOMONTH($U$9,11)+1-$U$9+AK$9-SUMIFS(conditions!$77:$77,conditions!$8:$8,"&lt;="&amp;AK$9,conditions!$9:$9,"&gt;="&amp;AK$9))*conditions!$U$76,0))</f>
        <v>0</v>
      </c>
      <c r="AL118" s="37">
        <f>IF(AL$9="",0,IF(AL$9-SUMIFS(conditions!$77:$77,conditions!$8:$8,"&lt;="&amp;AL$9,conditions!$9:$9,"&gt;="&amp;AL$9)&lt;$U$9,(1-conditions!$U$34)*SUMIFS(19:19,$9:$9,EOMONTH($U$9,11)+1-$U$9+AL$9-SUMIFS(conditions!$77:$77,conditions!$8:$8,"&lt;="&amp;AL$9,conditions!$9:$9,"&gt;="&amp;AL$9))*conditions!$U$76,0))</f>
        <v>0</v>
      </c>
      <c r="AM118" s="37">
        <f>IF(AM$9="",0,IF(AM$9-SUMIFS(conditions!$77:$77,conditions!$8:$8,"&lt;="&amp;AM$9,conditions!$9:$9,"&gt;="&amp;AM$9)&lt;$U$9,(1-conditions!$U$34)*SUMIFS(19:19,$9:$9,EOMONTH($U$9,11)+1-$U$9+AM$9-SUMIFS(conditions!$77:$77,conditions!$8:$8,"&lt;="&amp;AM$9,conditions!$9:$9,"&gt;="&amp;AM$9))*conditions!$U$76,0))</f>
        <v>0</v>
      </c>
      <c r="AN118" s="37">
        <f>IF(AN$9="",0,IF(AN$9-SUMIFS(conditions!$77:$77,conditions!$8:$8,"&lt;="&amp;AN$9,conditions!$9:$9,"&gt;="&amp;AN$9)&lt;$U$9,(1-conditions!$U$34)*SUMIFS(19:19,$9:$9,EOMONTH($U$9,11)+1-$U$9+AN$9-SUMIFS(conditions!$77:$77,conditions!$8:$8,"&lt;="&amp;AN$9,conditions!$9:$9,"&gt;="&amp;AN$9))*conditions!$U$76,0))</f>
        <v>0</v>
      </c>
      <c r="AO118" s="37">
        <f>IF(AO$9="",0,IF(AO$9-SUMIFS(conditions!$77:$77,conditions!$8:$8,"&lt;="&amp;AO$9,conditions!$9:$9,"&gt;="&amp;AO$9)&lt;$U$9,(1-conditions!$U$34)*SUMIFS(19:19,$9:$9,EOMONTH($U$9,11)+1-$U$9+AO$9-SUMIFS(conditions!$77:$77,conditions!$8:$8,"&lt;="&amp;AO$9,conditions!$9:$9,"&gt;="&amp;AO$9))*conditions!$U$76,0))</f>
        <v>0</v>
      </c>
      <c r="AP118" s="37">
        <f>IF(AP$9="",0,IF(AP$9-SUMIFS(conditions!$77:$77,conditions!$8:$8,"&lt;="&amp;AP$9,conditions!$9:$9,"&gt;="&amp;AP$9)&lt;$U$9,(1-conditions!$U$34)*SUMIFS(19:19,$9:$9,EOMONTH($U$9,11)+1-$U$9+AP$9-SUMIFS(conditions!$77:$77,conditions!$8:$8,"&lt;="&amp;AP$9,conditions!$9:$9,"&gt;="&amp;AP$9))*conditions!$U$76,0))</f>
        <v>0</v>
      </c>
      <c r="AQ118" s="37">
        <f>IF(AQ$9="",0,IF(AQ$9-SUMIFS(conditions!$77:$77,conditions!$8:$8,"&lt;="&amp;AQ$9,conditions!$9:$9,"&gt;="&amp;AQ$9)&lt;$U$9,(1-conditions!$U$34)*SUMIFS(19:19,$9:$9,EOMONTH($U$9,11)+1-$U$9+AQ$9-SUMIFS(conditions!$77:$77,conditions!$8:$8,"&lt;="&amp;AQ$9,conditions!$9:$9,"&gt;="&amp;AQ$9))*conditions!$U$76,0))</f>
        <v>0</v>
      </c>
      <c r="AR118" s="37">
        <f>IF(AR$9="",0,IF(AR$9-SUMIFS(conditions!$77:$77,conditions!$8:$8,"&lt;="&amp;AR$9,conditions!$9:$9,"&gt;="&amp;AR$9)&lt;$U$9,(1-conditions!$U$34)*SUMIFS(19:19,$9:$9,EOMONTH($U$9,11)+1-$U$9+AR$9-SUMIFS(conditions!$77:$77,conditions!$8:$8,"&lt;="&amp;AR$9,conditions!$9:$9,"&gt;="&amp;AR$9))*conditions!$U$76,0))</f>
        <v>0</v>
      </c>
      <c r="AS118" s="37">
        <f>IF(AS$9="",0,IF(AS$9-SUMIFS(conditions!$77:$77,conditions!$8:$8,"&lt;="&amp;AS$9,conditions!$9:$9,"&gt;="&amp;AS$9)&lt;$U$9,(1-conditions!$U$34)*SUMIFS(19:19,$9:$9,EOMONTH($U$9,11)+1-$U$9+AS$9-SUMIFS(conditions!$77:$77,conditions!$8:$8,"&lt;="&amp;AS$9,conditions!$9:$9,"&gt;="&amp;AS$9))*conditions!$U$76,0))</f>
        <v>0</v>
      </c>
      <c r="AT118" s="37">
        <f>IF(AT$9="",0,IF(AT$9-SUMIFS(conditions!$77:$77,conditions!$8:$8,"&lt;="&amp;AT$9,conditions!$9:$9,"&gt;="&amp;AT$9)&lt;$U$9,(1-conditions!$U$34)*SUMIFS(19:19,$9:$9,EOMONTH($U$9,11)+1-$U$9+AT$9-SUMIFS(conditions!$77:$77,conditions!$8:$8,"&lt;="&amp;AT$9,conditions!$9:$9,"&gt;="&amp;AT$9))*conditions!$U$76,0))</f>
        <v>0</v>
      </c>
      <c r="AU118" s="37">
        <f>IF(AU$9="",0,IF(AU$9-SUMIFS(conditions!$77:$77,conditions!$8:$8,"&lt;="&amp;AU$9,conditions!$9:$9,"&gt;="&amp;AU$9)&lt;$U$9,(1-conditions!$U$34)*SUMIFS(19:19,$9:$9,EOMONTH($U$9,11)+1-$U$9+AU$9-SUMIFS(conditions!$77:$77,conditions!$8:$8,"&lt;="&amp;AU$9,conditions!$9:$9,"&gt;="&amp;AU$9))*conditions!$U$76,0))</f>
        <v>0</v>
      </c>
      <c r="AV118" s="37">
        <f>IF(AV$9="",0,IF(AV$9-SUMIFS(conditions!$77:$77,conditions!$8:$8,"&lt;="&amp;AV$9,conditions!$9:$9,"&gt;="&amp;AV$9)&lt;$U$9,(1-conditions!$U$34)*SUMIFS(19:19,$9:$9,EOMONTH($U$9,11)+1-$U$9+AV$9-SUMIFS(conditions!$77:$77,conditions!$8:$8,"&lt;="&amp;AV$9,conditions!$9:$9,"&gt;="&amp;AV$9))*conditions!$U$76,0))</f>
        <v>0</v>
      </c>
      <c r="AW118" s="37">
        <f>IF(AW$9="",0,IF(AW$9-SUMIFS(conditions!$77:$77,conditions!$8:$8,"&lt;="&amp;AW$9,conditions!$9:$9,"&gt;="&amp;AW$9)&lt;$U$9,(1-conditions!$U$34)*SUMIFS(19:19,$9:$9,EOMONTH($U$9,11)+1-$U$9+AW$9-SUMIFS(conditions!$77:$77,conditions!$8:$8,"&lt;="&amp;AW$9,conditions!$9:$9,"&gt;="&amp;AW$9))*conditions!$U$76,0))</f>
        <v>0</v>
      </c>
      <c r="AX118" s="37">
        <f>IF(AX$9="",0,IF(AX$9-SUMIFS(conditions!$77:$77,conditions!$8:$8,"&lt;="&amp;AX$9,conditions!$9:$9,"&gt;="&amp;AX$9)&lt;$U$9,(1-conditions!$U$34)*SUMIFS(19:19,$9:$9,EOMONTH($U$9,11)+1-$U$9+AX$9-SUMIFS(conditions!$77:$77,conditions!$8:$8,"&lt;="&amp;AX$9,conditions!$9:$9,"&gt;="&amp;AX$9))*conditions!$U$76,0))</f>
        <v>0</v>
      </c>
      <c r="AY118" s="37">
        <f>IF(AY$9="",0,IF(AY$9-SUMIFS(conditions!$77:$77,conditions!$8:$8,"&lt;="&amp;AY$9,conditions!$9:$9,"&gt;="&amp;AY$9)&lt;$U$9,(1-conditions!$U$34)*SUMIFS(19:19,$9:$9,EOMONTH($U$9,11)+1-$U$9+AY$9-SUMIFS(conditions!$77:$77,conditions!$8:$8,"&lt;="&amp;AY$9,conditions!$9:$9,"&gt;="&amp;AY$9))*conditions!$U$76,0))</f>
        <v>0</v>
      </c>
      <c r="AZ118" s="37">
        <f>IF(AZ$9="",0,IF(AZ$9-SUMIFS(conditions!$77:$77,conditions!$8:$8,"&lt;="&amp;AZ$9,conditions!$9:$9,"&gt;="&amp;AZ$9)&lt;$U$9,(1-conditions!$U$34)*SUMIFS(19:19,$9:$9,EOMONTH($U$9,11)+1-$U$9+AZ$9-SUMIFS(conditions!$77:$77,conditions!$8:$8,"&lt;="&amp;AZ$9,conditions!$9:$9,"&gt;="&amp;AZ$9))*conditions!$U$76,0))</f>
        <v>0</v>
      </c>
      <c r="BA118" s="37">
        <f>IF(BA$9="",0,IF(BA$9-SUMIFS(conditions!$77:$77,conditions!$8:$8,"&lt;="&amp;BA$9,conditions!$9:$9,"&gt;="&amp;BA$9)&lt;$U$9,(1-conditions!$U$34)*SUMIFS(19:19,$9:$9,EOMONTH($U$9,11)+1-$U$9+BA$9-SUMIFS(conditions!$77:$77,conditions!$8:$8,"&lt;="&amp;BA$9,conditions!$9:$9,"&gt;="&amp;BA$9))*conditions!$U$76,0))</f>
        <v>0</v>
      </c>
      <c r="BB118" s="37">
        <f>IF(BB$9="",0,IF(BB$9-SUMIFS(conditions!$77:$77,conditions!$8:$8,"&lt;="&amp;BB$9,conditions!$9:$9,"&gt;="&amp;BB$9)&lt;$U$9,(1-conditions!$U$34)*SUMIFS(19:19,$9:$9,EOMONTH($U$9,11)+1-$U$9+BB$9-SUMIFS(conditions!$77:$77,conditions!$8:$8,"&lt;="&amp;BB$9,conditions!$9:$9,"&gt;="&amp;BB$9))*conditions!$U$76,0))</f>
        <v>0</v>
      </c>
      <c r="BC118" s="37">
        <f>IF(BC$9="",0,IF(BC$9-SUMIFS(conditions!$77:$77,conditions!$8:$8,"&lt;="&amp;BC$9,conditions!$9:$9,"&gt;="&amp;BC$9)&lt;$U$9,(1-conditions!$U$34)*SUMIFS(19:19,$9:$9,EOMONTH($U$9,11)+1-$U$9+BC$9-SUMIFS(conditions!$77:$77,conditions!$8:$8,"&lt;="&amp;BC$9,conditions!$9:$9,"&gt;="&amp;BC$9))*conditions!$U$76,0))</f>
        <v>0</v>
      </c>
      <c r="BD118" s="37">
        <f>IF(BD$9="",0,IF(BD$9-SUMIFS(conditions!$77:$77,conditions!$8:$8,"&lt;="&amp;BD$9,conditions!$9:$9,"&gt;="&amp;BD$9)&lt;$U$9,(1-conditions!$U$34)*SUMIFS(19:19,$9:$9,EOMONTH($U$9,11)+1-$U$9+BD$9-SUMIFS(conditions!$77:$77,conditions!$8:$8,"&lt;="&amp;BD$9,conditions!$9:$9,"&gt;="&amp;BD$9))*conditions!$U$76,0))</f>
        <v>0</v>
      </c>
      <c r="BE118" s="37">
        <f>IF(BE$9="",0,IF(BE$9-SUMIFS(conditions!$77:$77,conditions!$8:$8,"&lt;="&amp;BE$9,conditions!$9:$9,"&gt;="&amp;BE$9)&lt;$U$9,(1-conditions!$U$34)*SUMIFS(19:19,$9:$9,EOMONTH($U$9,11)+1-$U$9+BE$9-SUMIFS(conditions!$77:$77,conditions!$8:$8,"&lt;="&amp;BE$9,conditions!$9:$9,"&gt;="&amp;BE$9))*conditions!$U$76,0))</f>
        <v>0</v>
      </c>
      <c r="BF118" s="37">
        <f>IF(BF$9="",0,IF(BF$9-SUMIFS(conditions!$77:$77,conditions!$8:$8,"&lt;="&amp;BF$9,conditions!$9:$9,"&gt;="&amp;BF$9)&lt;$U$9,(1-conditions!$U$34)*SUMIFS(19:19,$9:$9,EOMONTH($U$9,11)+1-$U$9+BF$9-SUMIFS(conditions!$77:$77,conditions!$8:$8,"&lt;="&amp;BF$9,conditions!$9:$9,"&gt;="&amp;BF$9))*conditions!$U$76,0))</f>
        <v>0</v>
      </c>
      <c r="BG118" s="37">
        <f>IF(BG$9="",0,IF(BG$9-SUMIFS(conditions!$77:$77,conditions!$8:$8,"&lt;="&amp;BG$9,conditions!$9:$9,"&gt;="&amp;BG$9)&lt;$U$9,(1-conditions!$U$34)*SUMIFS(19:19,$9:$9,EOMONTH($U$9,11)+1-$U$9+BG$9-SUMIFS(conditions!$77:$77,conditions!$8:$8,"&lt;="&amp;BG$9,conditions!$9:$9,"&gt;="&amp;BG$9))*conditions!$U$76,0))</f>
        <v>0</v>
      </c>
      <c r="BH118" s="37">
        <f>IF(BH$9="",0,IF(BH$9-SUMIFS(conditions!$77:$77,conditions!$8:$8,"&lt;="&amp;BH$9,conditions!$9:$9,"&gt;="&amp;BH$9)&lt;$U$9,(1-conditions!$U$34)*SUMIFS(19:19,$9:$9,EOMONTH($U$9,11)+1-$U$9+BH$9-SUMIFS(conditions!$77:$77,conditions!$8:$8,"&lt;="&amp;BH$9,conditions!$9:$9,"&gt;="&amp;BH$9))*conditions!$U$76,0))</f>
        <v>0</v>
      </c>
      <c r="BI118" s="37">
        <f>IF(BI$9="",0,IF(BI$9-SUMIFS(conditions!$77:$77,conditions!$8:$8,"&lt;="&amp;BI$9,conditions!$9:$9,"&gt;="&amp;BI$9)&lt;$U$9,(1-conditions!$U$34)*SUMIFS(19:19,$9:$9,EOMONTH($U$9,11)+1-$U$9+BI$9-SUMIFS(conditions!$77:$77,conditions!$8:$8,"&lt;="&amp;BI$9,conditions!$9:$9,"&gt;="&amp;BI$9))*conditions!$U$76,0))</f>
        <v>0</v>
      </c>
      <c r="BJ118" s="37">
        <f>IF(BJ$9="",0,IF(BJ$9-SUMIFS(conditions!$77:$77,conditions!$8:$8,"&lt;="&amp;BJ$9,conditions!$9:$9,"&gt;="&amp;BJ$9)&lt;$U$9,(1-conditions!$U$34)*SUMIFS(19:19,$9:$9,EOMONTH($U$9,11)+1-$U$9+BJ$9-SUMIFS(conditions!$77:$77,conditions!$8:$8,"&lt;="&amp;BJ$9,conditions!$9:$9,"&gt;="&amp;BJ$9))*conditions!$U$76,0))</f>
        <v>0</v>
      </c>
      <c r="BK118" s="37">
        <f>IF(BK$9="",0,IF(BK$9-SUMIFS(conditions!$77:$77,conditions!$8:$8,"&lt;="&amp;BK$9,conditions!$9:$9,"&gt;="&amp;BK$9)&lt;$U$9,(1-conditions!$U$34)*SUMIFS(19:19,$9:$9,EOMONTH($U$9,11)+1-$U$9+BK$9-SUMIFS(conditions!$77:$77,conditions!$8:$8,"&lt;="&amp;BK$9,conditions!$9:$9,"&gt;="&amp;BK$9))*conditions!$U$76,0))</f>
        <v>0</v>
      </c>
      <c r="BL118" s="37">
        <f>IF(BL$9="",0,IF(BL$9-SUMIFS(conditions!$77:$77,conditions!$8:$8,"&lt;="&amp;BL$9,conditions!$9:$9,"&gt;="&amp;BL$9)&lt;$U$9,(1-conditions!$U$34)*SUMIFS(19:19,$9:$9,EOMONTH($U$9,11)+1-$U$9+BL$9-SUMIFS(conditions!$77:$77,conditions!$8:$8,"&lt;="&amp;BL$9,conditions!$9:$9,"&gt;="&amp;BL$9))*conditions!$U$76,0))</f>
        <v>0</v>
      </c>
      <c r="BM118" s="37">
        <f>IF(BM$9="",0,IF(BM$9-SUMIFS(conditions!$77:$77,conditions!$8:$8,"&lt;="&amp;BM$9,conditions!$9:$9,"&gt;="&amp;BM$9)&lt;$U$9,(1-conditions!$U$34)*SUMIFS(19:19,$9:$9,EOMONTH($U$9,11)+1-$U$9+BM$9-SUMIFS(conditions!$77:$77,conditions!$8:$8,"&lt;="&amp;BM$9,conditions!$9:$9,"&gt;="&amp;BM$9))*conditions!$U$76,0))</f>
        <v>0</v>
      </c>
      <c r="BN118" s="37">
        <f>IF(BN$9="",0,IF(BN$9-SUMIFS(conditions!$77:$77,conditions!$8:$8,"&lt;="&amp;BN$9,conditions!$9:$9,"&gt;="&amp;BN$9)&lt;$U$9,(1-conditions!$U$34)*SUMIFS(19:19,$9:$9,EOMONTH($U$9,11)+1-$U$9+BN$9-SUMIFS(conditions!$77:$77,conditions!$8:$8,"&lt;="&amp;BN$9,conditions!$9:$9,"&gt;="&amp;BN$9))*conditions!$U$76,0))</f>
        <v>0</v>
      </c>
      <c r="BO118" s="37">
        <f>IF(BO$9="",0,IF(BO$9-SUMIFS(conditions!$77:$77,conditions!$8:$8,"&lt;="&amp;BO$9,conditions!$9:$9,"&gt;="&amp;BO$9)&lt;$U$9,(1-conditions!$U$34)*SUMIFS(19:19,$9:$9,EOMONTH($U$9,11)+1-$U$9+BO$9-SUMIFS(conditions!$77:$77,conditions!$8:$8,"&lt;="&amp;BO$9,conditions!$9:$9,"&gt;="&amp;BO$9))*conditions!$U$76,0))</f>
        <v>0</v>
      </c>
      <c r="BP118" s="37">
        <f>IF(BP$9="",0,IF(BP$9-SUMIFS(conditions!$77:$77,conditions!$8:$8,"&lt;="&amp;BP$9,conditions!$9:$9,"&gt;="&amp;BP$9)&lt;$U$9,(1-conditions!$U$34)*SUMIFS(19:19,$9:$9,EOMONTH($U$9,11)+1-$U$9+BP$9-SUMIFS(conditions!$77:$77,conditions!$8:$8,"&lt;="&amp;BP$9,conditions!$9:$9,"&gt;="&amp;BP$9))*conditions!$U$76,0))</f>
        <v>0</v>
      </c>
      <c r="BQ118" s="37">
        <f>IF(BQ$9="",0,IF(BQ$9-SUMIFS(conditions!$77:$77,conditions!$8:$8,"&lt;="&amp;BQ$9,conditions!$9:$9,"&gt;="&amp;BQ$9)&lt;$U$9,(1-conditions!$U$34)*SUMIFS(19:19,$9:$9,EOMONTH($U$9,11)+1-$U$9+BQ$9-SUMIFS(conditions!$77:$77,conditions!$8:$8,"&lt;="&amp;BQ$9,conditions!$9:$9,"&gt;="&amp;BQ$9))*conditions!$U$76,0))</f>
        <v>0</v>
      </c>
      <c r="BR118" s="37">
        <f>IF(BR$9="",0,IF(BR$9-SUMIFS(conditions!$77:$77,conditions!$8:$8,"&lt;="&amp;BR$9,conditions!$9:$9,"&gt;="&amp;BR$9)&lt;$U$9,(1-conditions!$U$34)*SUMIFS(19:19,$9:$9,EOMONTH($U$9,11)+1-$U$9+BR$9-SUMIFS(conditions!$77:$77,conditions!$8:$8,"&lt;="&amp;BR$9,conditions!$9:$9,"&gt;="&amp;BR$9))*conditions!$U$76,0))</f>
        <v>0</v>
      </c>
      <c r="BS118" s="37">
        <f>IF(BS$9="",0,IF(BS$9-SUMIFS(conditions!$77:$77,conditions!$8:$8,"&lt;="&amp;BS$9,conditions!$9:$9,"&gt;="&amp;BS$9)&lt;$U$9,(1-conditions!$U$34)*SUMIFS(19:19,$9:$9,EOMONTH($U$9,11)+1-$U$9+BS$9-SUMIFS(conditions!$77:$77,conditions!$8:$8,"&lt;="&amp;BS$9,conditions!$9:$9,"&gt;="&amp;BS$9))*conditions!$U$76,0))</f>
        <v>0</v>
      </c>
      <c r="BT118" s="37">
        <f>IF(BT$9="",0,IF(BT$9-SUMIFS(conditions!$77:$77,conditions!$8:$8,"&lt;="&amp;BT$9,conditions!$9:$9,"&gt;="&amp;BT$9)&lt;$U$9,(1-conditions!$U$34)*SUMIFS(19:19,$9:$9,EOMONTH($U$9,11)+1-$U$9+BT$9-SUMIFS(conditions!$77:$77,conditions!$8:$8,"&lt;="&amp;BT$9,conditions!$9:$9,"&gt;="&amp;BT$9))*conditions!$U$76,0))</f>
        <v>0</v>
      </c>
      <c r="BU118" s="37">
        <f>IF(BU$9="",0,IF(BU$9-SUMIFS(conditions!$77:$77,conditions!$8:$8,"&lt;="&amp;BU$9,conditions!$9:$9,"&gt;="&amp;BU$9)&lt;$U$9,(1-conditions!$U$34)*SUMIFS(19:19,$9:$9,EOMONTH($U$9,11)+1-$U$9+BU$9-SUMIFS(conditions!$77:$77,conditions!$8:$8,"&lt;="&amp;BU$9,conditions!$9:$9,"&gt;="&amp;BU$9))*conditions!$U$76,0))</f>
        <v>0</v>
      </c>
      <c r="BV118" s="37">
        <f>IF(BV$9="",0,IF(BV$9-SUMIFS(conditions!$77:$77,conditions!$8:$8,"&lt;="&amp;BV$9,conditions!$9:$9,"&gt;="&amp;BV$9)&lt;$U$9,(1-conditions!$U$34)*SUMIFS(19:19,$9:$9,EOMONTH($U$9,11)+1-$U$9+BV$9-SUMIFS(conditions!$77:$77,conditions!$8:$8,"&lt;="&amp;BV$9,conditions!$9:$9,"&gt;="&amp;BV$9))*conditions!$U$76,0))</f>
        <v>0</v>
      </c>
      <c r="BW118" s="37">
        <f>IF(BW$9="",0,IF(BW$9-SUMIFS(conditions!$77:$77,conditions!$8:$8,"&lt;="&amp;BW$9,conditions!$9:$9,"&gt;="&amp;BW$9)&lt;$U$9,(1-conditions!$U$34)*SUMIFS(19:19,$9:$9,EOMONTH($U$9,11)+1-$U$9+BW$9-SUMIFS(conditions!$77:$77,conditions!$8:$8,"&lt;="&amp;BW$9,conditions!$9:$9,"&gt;="&amp;BW$9))*conditions!$U$76,0))</f>
        <v>0</v>
      </c>
      <c r="BX118" s="37">
        <f>IF(BX$9="",0,IF(BX$9-SUMIFS(conditions!$77:$77,conditions!$8:$8,"&lt;="&amp;BX$9,conditions!$9:$9,"&gt;="&amp;BX$9)&lt;$U$9,(1-conditions!$U$34)*SUMIFS(19:19,$9:$9,EOMONTH($U$9,11)+1-$U$9+BX$9-SUMIFS(conditions!$77:$77,conditions!$8:$8,"&lt;="&amp;BX$9,conditions!$9:$9,"&gt;="&amp;BX$9))*conditions!$U$76,0))</f>
        <v>0</v>
      </c>
      <c r="BY118" s="37">
        <f>IF(BY$9="",0,IF(BY$9-SUMIFS(conditions!$77:$77,conditions!$8:$8,"&lt;="&amp;BY$9,conditions!$9:$9,"&gt;="&amp;BY$9)&lt;$U$9,(1-conditions!$U$34)*SUMIFS(19:19,$9:$9,EOMONTH($U$9,11)+1-$U$9+BY$9-SUMIFS(conditions!$77:$77,conditions!$8:$8,"&lt;="&amp;BY$9,conditions!$9:$9,"&gt;="&amp;BY$9))*conditions!$U$76,0))</f>
        <v>0</v>
      </c>
      <c r="BZ118" s="37">
        <f>IF(BZ$9="",0,IF(BZ$9-SUMIFS(conditions!$77:$77,conditions!$8:$8,"&lt;="&amp;BZ$9,conditions!$9:$9,"&gt;="&amp;BZ$9)&lt;$U$9,(1-conditions!$U$34)*SUMIFS(19:19,$9:$9,EOMONTH($U$9,11)+1-$U$9+BZ$9-SUMIFS(conditions!$77:$77,conditions!$8:$8,"&lt;="&amp;BZ$9,conditions!$9:$9,"&gt;="&amp;BZ$9))*conditions!$U$76,0))</f>
        <v>0</v>
      </c>
      <c r="CA118" s="37">
        <f>IF(CA$9="",0,IF(CA$9-SUMIFS(conditions!$77:$77,conditions!$8:$8,"&lt;="&amp;CA$9,conditions!$9:$9,"&gt;="&amp;CA$9)&lt;$U$9,(1-conditions!$U$34)*SUMIFS(19:19,$9:$9,EOMONTH($U$9,11)+1-$U$9+CA$9-SUMIFS(conditions!$77:$77,conditions!$8:$8,"&lt;="&amp;CA$9,conditions!$9:$9,"&gt;="&amp;CA$9))*conditions!$U$76,0))</f>
        <v>0</v>
      </c>
      <c r="CB118" s="37">
        <f>IF(CB$9="",0,IF(CB$9-SUMIFS(conditions!$77:$77,conditions!$8:$8,"&lt;="&amp;CB$9,conditions!$9:$9,"&gt;="&amp;CB$9)&lt;$U$9,(1-conditions!$U$34)*SUMIFS(19:19,$9:$9,EOMONTH($U$9,11)+1-$U$9+CB$9-SUMIFS(conditions!$77:$77,conditions!$8:$8,"&lt;="&amp;CB$9,conditions!$9:$9,"&gt;="&amp;CB$9))*conditions!$U$76,0))</f>
        <v>0</v>
      </c>
      <c r="CC118" s="37">
        <f>IF(CC$9="",0,IF(CC$9-SUMIFS(conditions!$77:$77,conditions!$8:$8,"&lt;="&amp;CC$9,conditions!$9:$9,"&gt;="&amp;CC$9)&lt;$U$9,(1-conditions!$U$34)*SUMIFS(19:19,$9:$9,EOMONTH($U$9,11)+1-$U$9+CC$9-SUMIFS(conditions!$77:$77,conditions!$8:$8,"&lt;="&amp;CC$9,conditions!$9:$9,"&gt;="&amp;CC$9))*conditions!$U$76,0))</f>
        <v>0</v>
      </c>
      <c r="CD118" s="37">
        <f>IF(CD$9="",0,IF(CD$9-SUMIFS(conditions!$77:$77,conditions!$8:$8,"&lt;="&amp;CD$9,conditions!$9:$9,"&gt;="&amp;CD$9)&lt;$U$9,(1-conditions!$U$34)*SUMIFS(19:19,$9:$9,EOMONTH($U$9,11)+1-$U$9+CD$9-SUMIFS(conditions!$77:$77,conditions!$8:$8,"&lt;="&amp;CD$9,conditions!$9:$9,"&gt;="&amp;CD$9))*conditions!$U$76,0))</f>
        <v>0</v>
      </c>
      <c r="CE118" s="37">
        <f>IF(CE$9="",0,IF(CE$9-SUMIFS(conditions!$77:$77,conditions!$8:$8,"&lt;="&amp;CE$9,conditions!$9:$9,"&gt;="&amp;CE$9)&lt;$U$9,(1-conditions!$U$34)*SUMIFS(19:19,$9:$9,EOMONTH($U$9,11)+1-$U$9+CE$9-SUMIFS(conditions!$77:$77,conditions!$8:$8,"&lt;="&amp;CE$9,conditions!$9:$9,"&gt;="&amp;CE$9))*conditions!$U$76,0))</f>
        <v>0</v>
      </c>
      <c r="CF118" s="37">
        <f>IF(CF$9="",0,IF(CF$9-SUMIFS(conditions!$77:$77,conditions!$8:$8,"&lt;="&amp;CF$9,conditions!$9:$9,"&gt;="&amp;CF$9)&lt;$U$9,(1-conditions!$U$34)*SUMIFS(19:19,$9:$9,EOMONTH($U$9,11)+1-$U$9+CF$9-SUMIFS(conditions!$77:$77,conditions!$8:$8,"&lt;="&amp;CF$9,conditions!$9:$9,"&gt;="&amp;CF$9))*conditions!$U$76,0))</f>
        <v>0</v>
      </c>
      <c r="CG118" s="37">
        <f>IF(CG$9="",0,IF(CG$9-SUMIFS(conditions!$77:$77,conditions!$8:$8,"&lt;="&amp;CG$9,conditions!$9:$9,"&gt;="&amp;CG$9)&lt;$U$9,(1-conditions!$U$34)*SUMIFS(19:19,$9:$9,EOMONTH($U$9,11)+1-$U$9+CG$9-SUMIFS(conditions!$77:$77,conditions!$8:$8,"&lt;="&amp;CG$9,conditions!$9:$9,"&gt;="&amp;CG$9))*conditions!$U$76,0))</f>
        <v>0</v>
      </c>
      <c r="CH118" s="37">
        <f>IF(CH$9="",0,IF(CH$9-SUMIFS(conditions!$77:$77,conditions!$8:$8,"&lt;="&amp;CH$9,conditions!$9:$9,"&gt;="&amp;CH$9)&lt;$U$9,(1-conditions!$U$34)*SUMIFS(19:19,$9:$9,EOMONTH($U$9,11)+1-$U$9+CH$9-SUMIFS(conditions!$77:$77,conditions!$8:$8,"&lt;="&amp;CH$9,conditions!$9:$9,"&gt;="&amp;CH$9))*conditions!$U$76,0))</f>
        <v>0</v>
      </c>
      <c r="CI118" s="37">
        <f>IF(CI$9="",0,IF(CI$9-SUMIFS(conditions!$77:$77,conditions!$8:$8,"&lt;="&amp;CI$9,conditions!$9:$9,"&gt;="&amp;CI$9)&lt;$U$9,(1-conditions!$U$34)*SUMIFS(19:19,$9:$9,EOMONTH($U$9,11)+1-$U$9+CI$9-SUMIFS(conditions!$77:$77,conditions!$8:$8,"&lt;="&amp;CI$9,conditions!$9:$9,"&gt;="&amp;CI$9))*conditions!$U$76,0))</f>
        <v>0</v>
      </c>
      <c r="CJ118" s="37">
        <f>IF(CJ$9="",0,IF(CJ$9-SUMIFS(conditions!$77:$77,conditions!$8:$8,"&lt;="&amp;CJ$9,conditions!$9:$9,"&gt;="&amp;CJ$9)&lt;$U$9,(1-conditions!$U$34)*SUMIFS(19:19,$9:$9,EOMONTH($U$9,11)+1-$U$9+CJ$9-SUMIFS(conditions!$77:$77,conditions!$8:$8,"&lt;="&amp;CJ$9,conditions!$9:$9,"&gt;="&amp;CJ$9))*conditions!$U$76,0))</f>
        <v>0</v>
      </c>
      <c r="CK118" s="37">
        <f>IF(CK$9="",0,IF(CK$9-SUMIFS(conditions!$77:$77,conditions!$8:$8,"&lt;="&amp;CK$9,conditions!$9:$9,"&gt;="&amp;CK$9)&lt;$U$9,(1-conditions!$U$34)*SUMIFS(19:19,$9:$9,EOMONTH($U$9,11)+1-$U$9+CK$9-SUMIFS(conditions!$77:$77,conditions!$8:$8,"&lt;="&amp;CK$9,conditions!$9:$9,"&gt;="&amp;CK$9))*conditions!$U$76,0))</f>
        <v>0</v>
      </c>
      <c r="CL118" s="37">
        <f>IF(CL$9="",0,IF(CL$9-SUMIFS(conditions!$77:$77,conditions!$8:$8,"&lt;="&amp;CL$9,conditions!$9:$9,"&gt;="&amp;CL$9)&lt;$U$9,(1-conditions!$U$34)*SUMIFS(19:19,$9:$9,EOMONTH($U$9,11)+1-$U$9+CL$9-SUMIFS(conditions!$77:$77,conditions!$8:$8,"&lt;="&amp;CL$9,conditions!$9:$9,"&gt;="&amp;CL$9))*conditions!$U$76,0))</f>
        <v>0</v>
      </c>
      <c r="CM118" s="37">
        <f>IF(CM$9="",0,IF(CM$9-SUMIFS(conditions!$77:$77,conditions!$8:$8,"&lt;="&amp;CM$9,conditions!$9:$9,"&gt;="&amp;CM$9)&lt;$U$9,(1-conditions!$U$34)*SUMIFS(19:19,$9:$9,EOMONTH($U$9,11)+1-$U$9+CM$9-SUMIFS(conditions!$77:$77,conditions!$8:$8,"&lt;="&amp;CM$9,conditions!$9:$9,"&gt;="&amp;CM$9))*conditions!$U$76,0))</f>
        <v>0</v>
      </c>
      <c r="CN118" s="37">
        <f>IF(CN$9="",0,IF(CN$9-SUMIFS(conditions!$77:$77,conditions!$8:$8,"&lt;="&amp;CN$9,conditions!$9:$9,"&gt;="&amp;CN$9)&lt;$U$9,(1-conditions!$U$34)*SUMIFS(19:19,$9:$9,EOMONTH($U$9,11)+1-$U$9+CN$9-SUMIFS(conditions!$77:$77,conditions!$8:$8,"&lt;="&amp;CN$9,conditions!$9:$9,"&gt;="&amp;CN$9))*conditions!$U$76,0))</f>
        <v>0</v>
      </c>
      <c r="CO118" s="37">
        <f>IF(CO$9="",0,IF(CO$9-SUMIFS(conditions!$77:$77,conditions!$8:$8,"&lt;="&amp;CO$9,conditions!$9:$9,"&gt;="&amp;CO$9)&lt;$U$9,(1-conditions!$U$34)*SUMIFS(19:19,$9:$9,EOMONTH($U$9,11)+1-$U$9+CO$9-SUMIFS(conditions!$77:$77,conditions!$8:$8,"&lt;="&amp;CO$9,conditions!$9:$9,"&gt;="&amp;CO$9))*conditions!$U$76,0))</f>
        <v>0</v>
      </c>
      <c r="CP118" s="37">
        <f>IF(CP$9="",0,IF(CP$9-SUMIFS(conditions!$77:$77,conditions!$8:$8,"&lt;="&amp;CP$9,conditions!$9:$9,"&gt;="&amp;CP$9)&lt;$U$9,(1-conditions!$U$34)*SUMIFS(19:19,$9:$9,EOMONTH($U$9,11)+1-$U$9+CP$9-SUMIFS(conditions!$77:$77,conditions!$8:$8,"&lt;="&amp;CP$9,conditions!$9:$9,"&gt;="&amp;CP$9))*conditions!$U$76,0))</f>
        <v>0</v>
      </c>
      <c r="CQ118" s="37">
        <f>IF(CQ$9="",0,IF(CQ$9-SUMIFS(conditions!$77:$77,conditions!$8:$8,"&lt;="&amp;CQ$9,conditions!$9:$9,"&gt;="&amp;CQ$9)&lt;$U$9,(1-conditions!$U$34)*SUMIFS(19:19,$9:$9,EOMONTH($U$9,11)+1-$U$9+CQ$9-SUMIFS(conditions!$77:$77,conditions!$8:$8,"&lt;="&amp;CQ$9,conditions!$9:$9,"&gt;="&amp;CQ$9))*conditions!$U$76,0))</f>
        <v>0</v>
      </c>
      <c r="CR118" s="37">
        <f>IF(CR$9="",0,IF(CR$9-SUMIFS(conditions!$77:$77,conditions!$8:$8,"&lt;="&amp;CR$9,conditions!$9:$9,"&gt;="&amp;CR$9)&lt;$U$9,(1-conditions!$U$34)*SUMIFS(19:19,$9:$9,EOMONTH($U$9,11)+1-$U$9+CR$9-SUMIFS(conditions!$77:$77,conditions!$8:$8,"&lt;="&amp;CR$9,conditions!$9:$9,"&gt;="&amp;CR$9))*conditions!$U$76,0))</f>
        <v>0</v>
      </c>
      <c r="CS118" s="37">
        <f>IF(CS$9="",0,IF(CS$9-SUMIFS(conditions!$77:$77,conditions!$8:$8,"&lt;="&amp;CS$9,conditions!$9:$9,"&gt;="&amp;CS$9)&lt;$U$9,(1-conditions!$U$34)*SUMIFS(19:19,$9:$9,EOMONTH($U$9,11)+1-$U$9+CS$9-SUMIFS(conditions!$77:$77,conditions!$8:$8,"&lt;="&amp;CS$9,conditions!$9:$9,"&gt;="&amp;CS$9))*conditions!$U$76,0))</f>
        <v>0</v>
      </c>
      <c r="CT118" s="37">
        <f>IF(CT$9="",0,IF(CT$9-SUMIFS(conditions!$77:$77,conditions!$8:$8,"&lt;="&amp;CT$9,conditions!$9:$9,"&gt;="&amp;CT$9)&lt;$U$9,(1-conditions!$U$34)*SUMIFS(19:19,$9:$9,EOMONTH($U$9,11)+1-$U$9+CT$9-SUMIFS(conditions!$77:$77,conditions!$8:$8,"&lt;="&amp;CT$9,conditions!$9:$9,"&gt;="&amp;CT$9))*conditions!$U$76,0))</f>
        <v>0</v>
      </c>
      <c r="CU118" s="37">
        <f>IF(CU$9="",0,IF(CU$9-SUMIFS(conditions!$77:$77,conditions!$8:$8,"&lt;="&amp;CU$9,conditions!$9:$9,"&gt;="&amp;CU$9)&lt;$U$9,(1-conditions!$U$34)*SUMIFS(19:19,$9:$9,EOMONTH($U$9,11)+1-$U$9+CU$9-SUMIFS(conditions!$77:$77,conditions!$8:$8,"&lt;="&amp;CU$9,conditions!$9:$9,"&gt;="&amp;CU$9))*conditions!$U$76,0))</f>
        <v>0</v>
      </c>
      <c r="CV118" s="37">
        <f>IF(CV$9="",0,IF(CV$9-SUMIFS(conditions!$77:$77,conditions!$8:$8,"&lt;="&amp;CV$9,conditions!$9:$9,"&gt;="&amp;CV$9)&lt;$U$9,(1-conditions!$U$34)*SUMIFS(19:19,$9:$9,EOMONTH($U$9,11)+1-$U$9+CV$9-SUMIFS(conditions!$77:$77,conditions!$8:$8,"&lt;="&amp;CV$9,conditions!$9:$9,"&gt;="&amp;CV$9))*conditions!$U$76,0))</f>
        <v>0</v>
      </c>
      <c r="CW118" s="37">
        <f>IF(CW$9="",0,IF(CW$9-SUMIFS(conditions!$77:$77,conditions!$8:$8,"&lt;="&amp;CW$9,conditions!$9:$9,"&gt;="&amp;CW$9)&lt;$U$9,(1-conditions!$U$34)*SUMIFS(19:19,$9:$9,EOMONTH($U$9,11)+1-$U$9+CW$9-SUMIFS(conditions!$77:$77,conditions!$8:$8,"&lt;="&amp;CW$9,conditions!$9:$9,"&gt;="&amp;CW$9))*conditions!$U$76,0))</f>
        <v>0</v>
      </c>
      <c r="CX118" s="37">
        <f>IF(CX$9="",0,IF(CX$9-SUMIFS(conditions!$77:$77,conditions!$8:$8,"&lt;="&amp;CX$9,conditions!$9:$9,"&gt;="&amp;CX$9)&lt;$U$9,(1-conditions!$U$34)*SUMIFS(19:19,$9:$9,EOMONTH($U$9,11)+1-$U$9+CX$9-SUMIFS(conditions!$77:$77,conditions!$8:$8,"&lt;="&amp;CX$9,conditions!$9:$9,"&gt;="&amp;CX$9))*conditions!$U$76,0))</f>
        <v>0</v>
      </c>
      <c r="CY118" s="37">
        <f>IF(CY$9="",0,IF(CY$9-SUMIFS(conditions!$77:$77,conditions!$8:$8,"&lt;="&amp;CY$9,conditions!$9:$9,"&gt;="&amp;CY$9)&lt;$U$9,(1-conditions!$U$34)*SUMIFS(19:19,$9:$9,EOMONTH($U$9,11)+1-$U$9+CY$9-SUMIFS(conditions!$77:$77,conditions!$8:$8,"&lt;="&amp;CY$9,conditions!$9:$9,"&gt;="&amp;CY$9))*conditions!$U$76,0))</f>
        <v>0</v>
      </c>
      <c r="CZ118" s="37">
        <f>IF(CZ$9="",0,IF(CZ$9-SUMIFS(conditions!$77:$77,conditions!$8:$8,"&lt;="&amp;CZ$9,conditions!$9:$9,"&gt;="&amp;CZ$9)&lt;$U$9,(1-conditions!$U$34)*SUMIFS(19:19,$9:$9,EOMONTH($U$9,11)+1-$U$9+CZ$9-SUMIFS(conditions!$77:$77,conditions!$8:$8,"&lt;="&amp;CZ$9,conditions!$9:$9,"&gt;="&amp;CZ$9))*conditions!$U$76,0))</f>
        <v>0</v>
      </c>
      <c r="DA118" s="37">
        <f>IF(DA$9="",0,IF(DA$9-SUMIFS(conditions!$77:$77,conditions!$8:$8,"&lt;="&amp;DA$9,conditions!$9:$9,"&gt;="&amp;DA$9)&lt;$U$9,(1-conditions!$U$34)*SUMIFS(19:19,$9:$9,EOMONTH($U$9,11)+1-$U$9+DA$9-SUMIFS(conditions!$77:$77,conditions!$8:$8,"&lt;="&amp;DA$9,conditions!$9:$9,"&gt;="&amp;DA$9))*conditions!$U$76,0))</f>
        <v>0</v>
      </c>
      <c r="DB118" s="37">
        <f>IF(DB$9="",0,IF(DB$9-SUMIFS(conditions!$77:$77,conditions!$8:$8,"&lt;="&amp;DB$9,conditions!$9:$9,"&gt;="&amp;DB$9)&lt;$U$9,(1-conditions!$U$34)*SUMIFS(19:19,$9:$9,EOMONTH($U$9,11)+1-$U$9+DB$9-SUMIFS(conditions!$77:$77,conditions!$8:$8,"&lt;="&amp;DB$9,conditions!$9:$9,"&gt;="&amp;DB$9))*conditions!$U$76,0))</f>
        <v>0</v>
      </c>
      <c r="DC118" s="37">
        <f>IF(DC$9="",0,IF(DC$9-SUMIFS(conditions!$77:$77,conditions!$8:$8,"&lt;="&amp;DC$9,conditions!$9:$9,"&gt;="&amp;DC$9)&lt;$U$9,(1-conditions!$U$34)*SUMIFS(19:19,$9:$9,EOMONTH($U$9,11)+1-$U$9+DC$9-SUMIFS(conditions!$77:$77,conditions!$8:$8,"&lt;="&amp;DC$9,conditions!$9:$9,"&gt;="&amp;DC$9))*conditions!$U$76,0))</f>
        <v>0</v>
      </c>
      <c r="DD118" s="37">
        <f>IF(DD$9="",0,IF(DD$9-SUMIFS(conditions!$77:$77,conditions!$8:$8,"&lt;="&amp;DD$9,conditions!$9:$9,"&gt;="&amp;DD$9)&lt;$U$9,(1-conditions!$U$34)*SUMIFS(19:19,$9:$9,EOMONTH($U$9,11)+1-$U$9+DD$9-SUMIFS(conditions!$77:$77,conditions!$8:$8,"&lt;="&amp;DD$9,conditions!$9:$9,"&gt;="&amp;DD$9))*conditions!$U$76,0))</f>
        <v>0</v>
      </c>
      <c r="DE118" s="37">
        <f>IF(DE$9="",0,IF(DE$9-SUMIFS(conditions!$77:$77,conditions!$8:$8,"&lt;="&amp;DE$9,conditions!$9:$9,"&gt;="&amp;DE$9)&lt;$U$9,(1-conditions!$U$34)*SUMIFS(19:19,$9:$9,EOMONTH($U$9,11)+1-$U$9+DE$9-SUMIFS(conditions!$77:$77,conditions!$8:$8,"&lt;="&amp;DE$9,conditions!$9:$9,"&gt;="&amp;DE$9))*conditions!$U$76,0))</f>
        <v>0</v>
      </c>
      <c r="DF118" s="37">
        <f>IF(DF$9="",0,IF(DF$9-SUMIFS(conditions!$77:$77,conditions!$8:$8,"&lt;="&amp;DF$9,conditions!$9:$9,"&gt;="&amp;DF$9)&lt;$U$9,(1-conditions!$U$34)*SUMIFS(19:19,$9:$9,EOMONTH($U$9,11)+1-$U$9+DF$9-SUMIFS(conditions!$77:$77,conditions!$8:$8,"&lt;="&amp;DF$9,conditions!$9:$9,"&gt;="&amp;DF$9))*conditions!$U$76,0))</f>
        <v>0</v>
      </c>
      <c r="DG118" s="37">
        <f>IF(DG$9="",0,IF(DG$9-SUMIFS(conditions!$77:$77,conditions!$8:$8,"&lt;="&amp;DG$9,conditions!$9:$9,"&gt;="&amp;DG$9)&lt;$U$9,(1-conditions!$U$34)*SUMIFS(19:19,$9:$9,EOMONTH($U$9,11)+1-$U$9+DG$9-SUMIFS(conditions!$77:$77,conditions!$8:$8,"&lt;="&amp;DG$9,conditions!$9:$9,"&gt;="&amp;DG$9))*conditions!$U$76,0))</f>
        <v>0</v>
      </c>
      <c r="DH118" s="37">
        <f>IF(DH$9="",0,IF(DH$9-SUMIFS(conditions!$77:$77,conditions!$8:$8,"&lt;="&amp;DH$9,conditions!$9:$9,"&gt;="&amp;DH$9)&lt;$U$9,(1-conditions!$U$34)*SUMIFS(19:19,$9:$9,EOMONTH($U$9,11)+1-$U$9+DH$9-SUMIFS(conditions!$77:$77,conditions!$8:$8,"&lt;="&amp;DH$9,conditions!$9:$9,"&gt;="&amp;DH$9))*conditions!$U$76,0))</f>
        <v>0</v>
      </c>
      <c r="DI118" s="37">
        <f>IF(DI$9="",0,IF(DI$9-SUMIFS(conditions!$77:$77,conditions!$8:$8,"&lt;="&amp;DI$9,conditions!$9:$9,"&gt;="&amp;DI$9)&lt;$U$9,(1-conditions!$U$34)*SUMIFS(19:19,$9:$9,EOMONTH($U$9,11)+1-$U$9+DI$9-SUMIFS(conditions!$77:$77,conditions!$8:$8,"&lt;="&amp;DI$9,conditions!$9:$9,"&gt;="&amp;DI$9))*conditions!$U$76,0))</f>
        <v>0</v>
      </c>
      <c r="DJ118" s="37">
        <f>IF(DJ$9="",0,IF(DJ$9-SUMIFS(conditions!$77:$77,conditions!$8:$8,"&lt;="&amp;DJ$9,conditions!$9:$9,"&gt;="&amp;DJ$9)&lt;$U$9,(1-conditions!$U$34)*SUMIFS(19:19,$9:$9,EOMONTH($U$9,11)+1-$U$9+DJ$9-SUMIFS(conditions!$77:$77,conditions!$8:$8,"&lt;="&amp;DJ$9,conditions!$9:$9,"&gt;="&amp;DJ$9))*conditions!$U$76,0))</f>
        <v>0</v>
      </c>
      <c r="DK118" s="37">
        <f>IF(DK$9="",0,IF(DK$9-SUMIFS(conditions!$77:$77,conditions!$8:$8,"&lt;="&amp;DK$9,conditions!$9:$9,"&gt;="&amp;DK$9)&lt;$U$9,(1-conditions!$U$34)*SUMIFS(19:19,$9:$9,EOMONTH($U$9,11)+1-$U$9+DK$9-SUMIFS(conditions!$77:$77,conditions!$8:$8,"&lt;="&amp;DK$9,conditions!$9:$9,"&gt;="&amp;DK$9))*conditions!$U$76,0))</f>
        <v>0</v>
      </c>
      <c r="DL118" s="37">
        <f>IF(DL$9="",0,IF(DL$9-SUMIFS(conditions!$77:$77,conditions!$8:$8,"&lt;="&amp;DL$9,conditions!$9:$9,"&gt;="&amp;DL$9)&lt;$U$9,(1-conditions!$U$34)*SUMIFS(19:19,$9:$9,EOMONTH($U$9,11)+1-$U$9+DL$9-SUMIFS(conditions!$77:$77,conditions!$8:$8,"&lt;="&amp;DL$9,conditions!$9:$9,"&gt;="&amp;DL$9))*conditions!$U$76,0))</f>
        <v>0</v>
      </c>
      <c r="DM118" s="37">
        <f>IF(DM$9="",0,IF(DM$9-SUMIFS(conditions!$77:$77,conditions!$8:$8,"&lt;="&amp;DM$9,conditions!$9:$9,"&gt;="&amp;DM$9)&lt;$U$9,(1-conditions!$U$34)*SUMIFS(19:19,$9:$9,EOMONTH($U$9,11)+1-$U$9+DM$9-SUMIFS(conditions!$77:$77,conditions!$8:$8,"&lt;="&amp;DM$9,conditions!$9:$9,"&gt;="&amp;DM$9))*conditions!$U$76,0))</f>
        <v>0</v>
      </c>
      <c r="DN118" s="37">
        <f>IF(DN$9="",0,IF(DN$9-SUMIFS(conditions!$77:$77,conditions!$8:$8,"&lt;="&amp;DN$9,conditions!$9:$9,"&gt;="&amp;DN$9)&lt;$U$9,(1-conditions!$U$34)*SUMIFS(19:19,$9:$9,EOMONTH($U$9,11)+1-$U$9+DN$9-SUMIFS(conditions!$77:$77,conditions!$8:$8,"&lt;="&amp;DN$9,conditions!$9:$9,"&gt;="&amp;DN$9))*conditions!$U$76,0))</f>
        <v>0</v>
      </c>
      <c r="DO118" s="37">
        <f>IF(DO$9="",0,IF(DO$9-SUMIFS(conditions!$77:$77,conditions!$8:$8,"&lt;="&amp;DO$9,conditions!$9:$9,"&gt;="&amp;DO$9)&lt;$U$9,(1-conditions!$U$34)*SUMIFS(19:19,$9:$9,EOMONTH($U$9,11)+1-$U$9+DO$9-SUMIFS(conditions!$77:$77,conditions!$8:$8,"&lt;="&amp;DO$9,conditions!$9:$9,"&gt;="&amp;DO$9))*conditions!$U$76,0))</f>
        <v>0</v>
      </c>
      <c r="DP118" s="37">
        <f>IF(DP$9="",0,IF(DP$9-SUMIFS(conditions!$77:$77,conditions!$8:$8,"&lt;="&amp;DP$9,conditions!$9:$9,"&gt;="&amp;DP$9)&lt;$U$9,(1-conditions!$U$34)*SUMIFS(19:19,$9:$9,EOMONTH($U$9,11)+1-$U$9+DP$9-SUMIFS(conditions!$77:$77,conditions!$8:$8,"&lt;="&amp;DP$9,conditions!$9:$9,"&gt;="&amp;DP$9))*conditions!$U$76,0))</f>
        <v>0</v>
      </c>
      <c r="DQ118" s="37">
        <f>IF(DQ$9="",0,IF(DQ$9-SUMIFS(conditions!$77:$77,conditions!$8:$8,"&lt;="&amp;DQ$9,conditions!$9:$9,"&gt;="&amp;DQ$9)&lt;$U$9,(1-conditions!$U$34)*SUMIFS(19:19,$9:$9,EOMONTH($U$9,11)+1-$U$9+DQ$9-SUMIFS(conditions!$77:$77,conditions!$8:$8,"&lt;="&amp;DQ$9,conditions!$9:$9,"&gt;="&amp;DQ$9))*conditions!$U$76,0))</f>
        <v>0</v>
      </c>
      <c r="DR118" s="37">
        <f>IF(DR$9="",0,IF(DR$9-SUMIFS(conditions!$77:$77,conditions!$8:$8,"&lt;="&amp;DR$9,conditions!$9:$9,"&gt;="&amp;DR$9)&lt;$U$9,(1-conditions!$U$34)*SUMIFS(19:19,$9:$9,EOMONTH($U$9,11)+1-$U$9+DR$9-SUMIFS(conditions!$77:$77,conditions!$8:$8,"&lt;="&amp;DR$9,conditions!$9:$9,"&gt;="&amp;DR$9))*conditions!$U$76,0))</f>
        <v>0</v>
      </c>
      <c r="DS118" s="37">
        <f>IF(DS$9="",0,IF(DS$9-SUMIFS(conditions!$77:$77,conditions!$8:$8,"&lt;="&amp;DS$9,conditions!$9:$9,"&gt;="&amp;DS$9)&lt;$U$9,(1-conditions!$U$34)*SUMIFS(19:19,$9:$9,EOMONTH($U$9,11)+1-$U$9+DS$9-SUMIFS(conditions!$77:$77,conditions!$8:$8,"&lt;="&amp;DS$9,conditions!$9:$9,"&gt;="&amp;DS$9))*conditions!$U$76,0))</f>
        <v>0</v>
      </c>
      <c r="DT118" s="37">
        <f>IF(DT$9="",0,IF(DT$9-SUMIFS(conditions!$77:$77,conditions!$8:$8,"&lt;="&amp;DT$9,conditions!$9:$9,"&gt;="&amp;DT$9)&lt;$U$9,(1-conditions!$U$34)*SUMIFS(19:19,$9:$9,EOMONTH($U$9,11)+1-$U$9+DT$9-SUMIFS(conditions!$77:$77,conditions!$8:$8,"&lt;="&amp;DT$9,conditions!$9:$9,"&gt;="&amp;DT$9))*conditions!$U$76,0))</f>
        <v>0</v>
      </c>
      <c r="DU118" s="37">
        <f>IF(DU$9="",0,IF(DU$9-SUMIFS(conditions!$77:$77,conditions!$8:$8,"&lt;="&amp;DU$9,conditions!$9:$9,"&gt;="&amp;DU$9)&lt;$U$9,(1-conditions!$U$34)*SUMIFS(19:19,$9:$9,EOMONTH($U$9,11)+1-$U$9+DU$9-SUMIFS(conditions!$77:$77,conditions!$8:$8,"&lt;="&amp;DU$9,conditions!$9:$9,"&gt;="&amp;DU$9))*conditions!$U$76,0))</f>
        <v>0</v>
      </c>
      <c r="DV118" s="37">
        <f>IF(DV$9="",0,IF(DV$9-SUMIFS(conditions!$77:$77,conditions!$8:$8,"&lt;="&amp;DV$9,conditions!$9:$9,"&gt;="&amp;DV$9)&lt;$U$9,(1-conditions!$U$34)*SUMIFS(19:19,$9:$9,EOMONTH($U$9,11)+1-$U$9+DV$9-SUMIFS(conditions!$77:$77,conditions!$8:$8,"&lt;="&amp;DV$9,conditions!$9:$9,"&gt;="&amp;DV$9))*conditions!$U$76,0))</f>
        <v>0</v>
      </c>
      <c r="DW118" s="37">
        <f>IF(DW$9="",0,IF(DW$9-SUMIFS(conditions!$77:$77,conditions!$8:$8,"&lt;="&amp;DW$9,conditions!$9:$9,"&gt;="&amp;DW$9)&lt;$U$9,(1-conditions!$U$34)*SUMIFS(19:19,$9:$9,EOMONTH($U$9,11)+1-$U$9+DW$9-SUMIFS(conditions!$77:$77,conditions!$8:$8,"&lt;="&amp;DW$9,conditions!$9:$9,"&gt;="&amp;DW$9))*conditions!$U$76,0))</f>
        <v>0</v>
      </c>
      <c r="DX118" s="37">
        <f>IF(DX$9="",0,IF(DX$9-SUMIFS(conditions!$77:$77,conditions!$8:$8,"&lt;="&amp;DX$9,conditions!$9:$9,"&gt;="&amp;DX$9)&lt;$U$9,(1-conditions!$U$34)*SUMIFS(19:19,$9:$9,EOMONTH($U$9,11)+1-$U$9+DX$9-SUMIFS(conditions!$77:$77,conditions!$8:$8,"&lt;="&amp;DX$9,conditions!$9:$9,"&gt;="&amp;DX$9))*conditions!$U$76,0))</f>
        <v>0</v>
      </c>
      <c r="DY118" s="37">
        <f>IF(DY$9="",0,IF(DY$9-SUMIFS(conditions!$77:$77,conditions!$8:$8,"&lt;="&amp;DY$9,conditions!$9:$9,"&gt;="&amp;DY$9)&lt;$U$9,(1-conditions!$U$34)*SUMIFS(19:19,$9:$9,EOMONTH($U$9,11)+1-$U$9+DY$9-SUMIFS(conditions!$77:$77,conditions!$8:$8,"&lt;="&amp;DY$9,conditions!$9:$9,"&gt;="&amp;DY$9))*conditions!$U$76,0))</f>
        <v>0</v>
      </c>
      <c r="DZ118" s="37">
        <f>IF(DZ$9="",0,IF(DZ$9-SUMIFS(conditions!$77:$77,conditions!$8:$8,"&lt;="&amp;DZ$9,conditions!$9:$9,"&gt;="&amp;DZ$9)&lt;$U$9,(1-conditions!$U$34)*SUMIFS(19:19,$9:$9,EOMONTH($U$9,11)+1-$U$9+DZ$9-SUMIFS(conditions!$77:$77,conditions!$8:$8,"&lt;="&amp;DZ$9,conditions!$9:$9,"&gt;="&amp;DZ$9))*conditions!$U$76,0))</f>
        <v>0</v>
      </c>
      <c r="EA118" s="37">
        <f>IF(EA$9="",0,IF(EA$9-SUMIFS(conditions!$77:$77,conditions!$8:$8,"&lt;="&amp;EA$9,conditions!$9:$9,"&gt;="&amp;EA$9)&lt;$U$9,(1-conditions!$U$34)*SUMIFS(19:19,$9:$9,EOMONTH($U$9,11)+1-$U$9+EA$9-SUMIFS(conditions!$77:$77,conditions!$8:$8,"&lt;="&amp;EA$9,conditions!$9:$9,"&gt;="&amp;EA$9))*conditions!$U$76,0))</f>
        <v>0</v>
      </c>
      <c r="EB118" s="37">
        <f>IF(EB$9="",0,IF(EB$9-SUMIFS(conditions!$77:$77,conditions!$8:$8,"&lt;="&amp;EB$9,conditions!$9:$9,"&gt;="&amp;EB$9)&lt;$U$9,(1-conditions!$U$34)*SUMIFS(19:19,$9:$9,EOMONTH($U$9,11)+1-$U$9+EB$9-SUMIFS(conditions!$77:$77,conditions!$8:$8,"&lt;="&amp;EB$9,conditions!$9:$9,"&gt;="&amp;EB$9))*conditions!$U$76,0))</f>
        <v>0</v>
      </c>
      <c r="EC118" s="37">
        <f>IF(EC$9="",0,IF(EC$9-SUMIFS(conditions!$77:$77,conditions!$8:$8,"&lt;="&amp;EC$9,conditions!$9:$9,"&gt;="&amp;EC$9)&lt;$U$9,(1-conditions!$U$34)*SUMIFS(19:19,$9:$9,EOMONTH($U$9,11)+1-$U$9+EC$9-SUMIFS(conditions!$77:$77,conditions!$8:$8,"&lt;="&amp;EC$9,conditions!$9:$9,"&gt;="&amp;EC$9))*conditions!$U$76,0))</f>
        <v>0</v>
      </c>
      <c r="ED118" s="37">
        <f>IF(ED$9="",0,IF(ED$9-SUMIFS(conditions!$77:$77,conditions!$8:$8,"&lt;="&amp;ED$9,conditions!$9:$9,"&gt;="&amp;ED$9)&lt;$U$9,(1-conditions!$U$34)*SUMIFS(19:19,$9:$9,EOMONTH($U$9,11)+1-$U$9+ED$9-SUMIFS(conditions!$77:$77,conditions!$8:$8,"&lt;="&amp;ED$9,conditions!$9:$9,"&gt;="&amp;ED$9))*conditions!$U$76,0))</f>
        <v>0</v>
      </c>
      <c r="EE118" s="37">
        <f>IF(EE$9="",0,IF(EE$9-SUMIFS(conditions!$77:$77,conditions!$8:$8,"&lt;="&amp;EE$9,conditions!$9:$9,"&gt;="&amp;EE$9)&lt;$U$9,(1-conditions!$U$34)*SUMIFS(19:19,$9:$9,EOMONTH($U$9,11)+1-$U$9+EE$9-SUMIFS(conditions!$77:$77,conditions!$8:$8,"&lt;="&amp;EE$9,conditions!$9:$9,"&gt;="&amp;EE$9))*conditions!$U$76,0))</f>
        <v>0</v>
      </c>
      <c r="EF118" s="37">
        <f>IF(EF$9="",0,IF(EF$9-SUMIFS(conditions!$77:$77,conditions!$8:$8,"&lt;="&amp;EF$9,conditions!$9:$9,"&gt;="&amp;EF$9)&lt;$U$9,(1-conditions!$U$34)*SUMIFS(19:19,$9:$9,EOMONTH($U$9,11)+1-$U$9+EF$9-SUMIFS(conditions!$77:$77,conditions!$8:$8,"&lt;="&amp;EF$9,conditions!$9:$9,"&gt;="&amp;EF$9))*conditions!$U$76,0))</f>
        <v>0</v>
      </c>
      <c r="EG118" s="37">
        <f>IF(EG$9="",0,IF(EG$9-SUMIFS(conditions!$77:$77,conditions!$8:$8,"&lt;="&amp;EG$9,conditions!$9:$9,"&gt;="&amp;EG$9)&lt;$U$9,(1-conditions!$U$34)*SUMIFS(19:19,$9:$9,EOMONTH($U$9,11)+1-$U$9+EG$9-SUMIFS(conditions!$77:$77,conditions!$8:$8,"&lt;="&amp;EG$9,conditions!$9:$9,"&gt;="&amp;EG$9))*conditions!$U$76,0))</f>
        <v>0</v>
      </c>
      <c r="EH118" s="37">
        <f>IF(EH$9="",0,IF(EH$9-SUMIFS(conditions!$77:$77,conditions!$8:$8,"&lt;="&amp;EH$9,conditions!$9:$9,"&gt;="&amp;EH$9)&lt;$U$9,(1-conditions!$U$34)*SUMIFS(19:19,$9:$9,EOMONTH($U$9,11)+1-$U$9+EH$9-SUMIFS(conditions!$77:$77,conditions!$8:$8,"&lt;="&amp;EH$9,conditions!$9:$9,"&gt;="&amp;EH$9))*conditions!$U$76,0))</f>
        <v>0</v>
      </c>
      <c r="EI118" s="37">
        <f>IF(EI$9="",0,IF(EI$9-SUMIFS(conditions!$77:$77,conditions!$8:$8,"&lt;="&amp;EI$9,conditions!$9:$9,"&gt;="&amp;EI$9)&lt;$U$9,(1-conditions!$U$34)*SUMIFS(19:19,$9:$9,EOMONTH($U$9,11)+1-$U$9+EI$9-SUMIFS(conditions!$77:$77,conditions!$8:$8,"&lt;="&amp;EI$9,conditions!$9:$9,"&gt;="&amp;EI$9))*conditions!$U$76,0))</f>
        <v>0</v>
      </c>
      <c r="EJ118" s="37">
        <f>IF(EJ$9="",0,IF(EJ$9-SUMIFS(conditions!$77:$77,conditions!$8:$8,"&lt;="&amp;EJ$9,conditions!$9:$9,"&gt;="&amp;EJ$9)&lt;$U$9,(1-conditions!$U$34)*SUMIFS(19:19,$9:$9,EOMONTH($U$9,11)+1-$U$9+EJ$9-SUMIFS(conditions!$77:$77,conditions!$8:$8,"&lt;="&amp;EJ$9,conditions!$9:$9,"&gt;="&amp;EJ$9))*conditions!$U$76,0))</f>
        <v>0</v>
      </c>
      <c r="EK118" s="37">
        <f>IF(EK$9="",0,IF(EK$9-SUMIFS(conditions!$77:$77,conditions!$8:$8,"&lt;="&amp;EK$9,conditions!$9:$9,"&gt;="&amp;EK$9)&lt;$U$9,(1-conditions!$U$34)*SUMIFS(19:19,$9:$9,EOMONTH($U$9,11)+1-$U$9+EK$9-SUMIFS(conditions!$77:$77,conditions!$8:$8,"&lt;="&amp;EK$9,conditions!$9:$9,"&gt;="&amp;EK$9))*conditions!$U$76,0))</f>
        <v>0</v>
      </c>
      <c r="EL118" s="37">
        <f>IF(EL$9="",0,IF(EL$9-SUMIFS(conditions!$77:$77,conditions!$8:$8,"&lt;="&amp;EL$9,conditions!$9:$9,"&gt;="&amp;EL$9)&lt;$U$9,(1-conditions!$U$34)*SUMIFS(19:19,$9:$9,EOMONTH($U$9,11)+1-$U$9+EL$9-SUMIFS(conditions!$77:$77,conditions!$8:$8,"&lt;="&amp;EL$9,conditions!$9:$9,"&gt;="&amp;EL$9))*conditions!$U$76,0))</f>
        <v>0</v>
      </c>
      <c r="EM118" s="37">
        <f>IF(EM$9="",0,IF(EM$9-SUMIFS(conditions!$77:$77,conditions!$8:$8,"&lt;="&amp;EM$9,conditions!$9:$9,"&gt;="&amp;EM$9)&lt;$U$9,(1-conditions!$U$34)*SUMIFS(19:19,$9:$9,EOMONTH($U$9,11)+1-$U$9+EM$9-SUMIFS(conditions!$77:$77,conditions!$8:$8,"&lt;="&amp;EM$9,conditions!$9:$9,"&gt;="&amp;EM$9))*conditions!$U$76,0))</f>
        <v>0</v>
      </c>
      <c r="EN118" s="37">
        <f>IF(EN$9="",0,IF(EN$9-SUMIFS(conditions!$77:$77,conditions!$8:$8,"&lt;="&amp;EN$9,conditions!$9:$9,"&gt;="&amp;EN$9)&lt;$U$9,(1-conditions!$U$34)*SUMIFS(19:19,$9:$9,EOMONTH($U$9,11)+1-$U$9+EN$9-SUMIFS(conditions!$77:$77,conditions!$8:$8,"&lt;="&amp;EN$9,conditions!$9:$9,"&gt;="&amp;EN$9))*conditions!$U$76,0))</f>
        <v>0</v>
      </c>
      <c r="EO118" s="37">
        <f>IF(EO$9="",0,IF(EO$9-SUMIFS(conditions!$77:$77,conditions!$8:$8,"&lt;="&amp;EO$9,conditions!$9:$9,"&gt;="&amp;EO$9)&lt;$U$9,(1-conditions!$U$34)*SUMIFS(19:19,$9:$9,EOMONTH($U$9,11)+1-$U$9+EO$9-SUMIFS(conditions!$77:$77,conditions!$8:$8,"&lt;="&amp;EO$9,conditions!$9:$9,"&gt;="&amp;EO$9))*conditions!$U$76,0))</f>
        <v>0</v>
      </c>
      <c r="EP118" s="37">
        <f>IF(EP$9="",0,IF(EP$9-SUMIFS(conditions!$77:$77,conditions!$8:$8,"&lt;="&amp;EP$9,conditions!$9:$9,"&gt;="&amp;EP$9)&lt;$U$9,(1-conditions!$U$34)*SUMIFS(19:19,$9:$9,EOMONTH($U$9,11)+1-$U$9+EP$9-SUMIFS(conditions!$77:$77,conditions!$8:$8,"&lt;="&amp;EP$9,conditions!$9:$9,"&gt;="&amp;EP$9))*conditions!$U$76,0))</f>
        <v>0</v>
      </c>
      <c r="EQ118" s="37">
        <f>IF(EQ$9="",0,IF(EQ$9-SUMIFS(conditions!$77:$77,conditions!$8:$8,"&lt;="&amp;EQ$9,conditions!$9:$9,"&gt;="&amp;EQ$9)&lt;$U$9,(1-conditions!$U$34)*SUMIFS(19:19,$9:$9,EOMONTH($U$9,11)+1-$U$9+EQ$9-SUMIFS(conditions!$77:$77,conditions!$8:$8,"&lt;="&amp;EQ$9,conditions!$9:$9,"&gt;="&amp;EQ$9))*conditions!$U$76,0))</f>
        <v>0</v>
      </c>
      <c r="ER118" s="37">
        <f>IF(ER$9="",0,IF(ER$9-SUMIFS(conditions!$77:$77,conditions!$8:$8,"&lt;="&amp;ER$9,conditions!$9:$9,"&gt;="&amp;ER$9)&lt;$U$9,(1-conditions!$U$34)*SUMIFS(19:19,$9:$9,EOMONTH($U$9,11)+1-$U$9+ER$9-SUMIFS(conditions!$77:$77,conditions!$8:$8,"&lt;="&amp;ER$9,conditions!$9:$9,"&gt;="&amp;ER$9))*conditions!$U$76,0))</f>
        <v>0</v>
      </c>
      <c r="ES118" s="37">
        <f>IF(ES$9="",0,IF(ES$9-SUMIFS(conditions!$77:$77,conditions!$8:$8,"&lt;="&amp;ES$9,conditions!$9:$9,"&gt;="&amp;ES$9)&lt;$U$9,(1-conditions!$U$34)*SUMIFS(19:19,$9:$9,EOMONTH($U$9,11)+1-$U$9+ES$9-SUMIFS(conditions!$77:$77,conditions!$8:$8,"&lt;="&amp;ES$9,conditions!$9:$9,"&gt;="&amp;ES$9))*conditions!$U$76,0))</f>
        <v>0</v>
      </c>
      <c r="ET118" s="37">
        <f>IF(ET$9="",0,IF(ET$9-SUMIFS(conditions!$77:$77,conditions!$8:$8,"&lt;="&amp;ET$9,conditions!$9:$9,"&gt;="&amp;ET$9)&lt;$U$9,(1-conditions!$U$34)*SUMIFS(19:19,$9:$9,EOMONTH($U$9,11)+1-$U$9+ET$9-SUMIFS(conditions!$77:$77,conditions!$8:$8,"&lt;="&amp;ET$9,conditions!$9:$9,"&gt;="&amp;ET$9))*conditions!$U$76,0))</f>
        <v>0</v>
      </c>
      <c r="EU118" s="37">
        <f>IF(EU$9="",0,IF(EU$9-SUMIFS(conditions!$77:$77,conditions!$8:$8,"&lt;="&amp;EU$9,conditions!$9:$9,"&gt;="&amp;EU$9)&lt;$U$9,(1-conditions!$U$34)*SUMIFS(19:19,$9:$9,EOMONTH($U$9,11)+1-$U$9+EU$9-SUMIFS(conditions!$77:$77,conditions!$8:$8,"&lt;="&amp;EU$9,conditions!$9:$9,"&gt;="&amp;EU$9))*conditions!$U$76,0))</f>
        <v>0</v>
      </c>
      <c r="EV118" s="37">
        <f>IF(EV$9="",0,IF(EV$9-SUMIFS(conditions!$77:$77,conditions!$8:$8,"&lt;="&amp;EV$9,conditions!$9:$9,"&gt;="&amp;EV$9)&lt;$U$9,(1-conditions!$U$34)*SUMIFS(19:19,$9:$9,EOMONTH($U$9,11)+1-$U$9+EV$9-SUMIFS(conditions!$77:$77,conditions!$8:$8,"&lt;="&amp;EV$9,conditions!$9:$9,"&gt;="&amp;EV$9))*conditions!$U$76,0))</f>
        <v>0</v>
      </c>
      <c r="EW118" s="37">
        <f>IF(EW$9="",0,IF(EW$9-SUMIFS(conditions!$77:$77,conditions!$8:$8,"&lt;="&amp;EW$9,conditions!$9:$9,"&gt;="&amp;EW$9)&lt;$U$9,(1-conditions!$U$34)*SUMIFS(19:19,$9:$9,EOMONTH($U$9,11)+1-$U$9+EW$9-SUMIFS(conditions!$77:$77,conditions!$8:$8,"&lt;="&amp;EW$9,conditions!$9:$9,"&gt;="&amp;EW$9))*conditions!$U$76,0))</f>
        <v>0</v>
      </c>
      <c r="EX118" s="37">
        <f>IF(EX$9="",0,IF(EX$9-SUMIFS(conditions!$77:$77,conditions!$8:$8,"&lt;="&amp;EX$9,conditions!$9:$9,"&gt;="&amp;EX$9)&lt;$U$9,(1-conditions!$U$34)*SUMIFS(19:19,$9:$9,EOMONTH($U$9,11)+1-$U$9+EX$9-SUMIFS(conditions!$77:$77,conditions!$8:$8,"&lt;="&amp;EX$9,conditions!$9:$9,"&gt;="&amp;EX$9))*conditions!$U$76,0))</f>
        <v>0</v>
      </c>
      <c r="EY118" s="37">
        <f>IF(EY$9="",0,IF(EY$9-SUMIFS(conditions!$77:$77,conditions!$8:$8,"&lt;="&amp;EY$9,conditions!$9:$9,"&gt;="&amp;EY$9)&lt;$U$9,(1-conditions!$U$34)*SUMIFS(19:19,$9:$9,EOMONTH($U$9,11)+1-$U$9+EY$9-SUMIFS(conditions!$77:$77,conditions!$8:$8,"&lt;="&amp;EY$9,conditions!$9:$9,"&gt;="&amp;EY$9))*conditions!$U$76,0))</f>
        <v>0</v>
      </c>
      <c r="EZ118" s="37">
        <f>IF(EZ$9="",0,IF(EZ$9-SUMIFS(conditions!$77:$77,conditions!$8:$8,"&lt;="&amp;EZ$9,conditions!$9:$9,"&gt;="&amp;EZ$9)&lt;$U$9,(1-conditions!$U$34)*SUMIFS(19:19,$9:$9,EOMONTH($U$9,11)+1-$U$9+EZ$9-SUMIFS(conditions!$77:$77,conditions!$8:$8,"&lt;="&amp;EZ$9,conditions!$9:$9,"&gt;="&amp;EZ$9))*conditions!$U$76,0))</f>
        <v>0</v>
      </c>
      <c r="FA118" s="37">
        <f>IF(FA$9="",0,IF(FA$9-SUMIFS(conditions!$77:$77,conditions!$8:$8,"&lt;="&amp;FA$9,conditions!$9:$9,"&gt;="&amp;FA$9)&lt;$U$9,(1-conditions!$U$34)*SUMIFS(19:19,$9:$9,EOMONTH($U$9,11)+1-$U$9+FA$9-SUMIFS(conditions!$77:$77,conditions!$8:$8,"&lt;="&amp;FA$9,conditions!$9:$9,"&gt;="&amp;FA$9))*conditions!$U$76,0))</f>
        <v>0</v>
      </c>
      <c r="FB118" s="37">
        <f>IF(FB$9="",0,IF(FB$9-SUMIFS(conditions!$77:$77,conditions!$8:$8,"&lt;="&amp;FB$9,conditions!$9:$9,"&gt;="&amp;FB$9)&lt;$U$9,(1-conditions!$U$34)*SUMIFS(19:19,$9:$9,EOMONTH($U$9,11)+1-$U$9+FB$9-SUMIFS(conditions!$77:$77,conditions!$8:$8,"&lt;="&amp;FB$9,conditions!$9:$9,"&gt;="&amp;FB$9))*conditions!$U$76,0))</f>
        <v>0</v>
      </c>
      <c r="FC118" s="37">
        <f>IF(FC$9="",0,IF(FC$9-SUMIFS(conditions!$77:$77,conditions!$8:$8,"&lt;="&amp;FC$9,conditions!$9:$9,"&gt;="&amp;FC$9)&lt;$U$9,(1-conditions!$U$34)*SUMIFS(19:19,$9:$9,EOMONTH($U$9,11)+1-$U$9+FC$9-SUMIFS(conditions!$77:$77,conditions!$8:$8,"&lt;="&amp;FC$9,conditions!$9:$9,"&gt;="&amp;FC$9))*conditions!$U$76,0))</f>
        <v>0</v>
      </c>
      <c r="FD118" s="37">
        <f>IF(FD$9="",0,IF(FD$9-SUMIFS(conditions!$77:$77,conditions!$8:$8,"&lt;="&amp;FD$9,conditions!$9:$9,"&gt;="&amp;FD$9)&lt;$U$9,(1-conditions!$U$34)*SUMIFS(19:19,$9:$9,EOMONTH($U$9,11)+1-$U$9+FD$9-SUMIFS(conditions!$77:$77,conditions!$8:$8,"&lt;="&amp;FD$9,conditions!$9:$9,"&gt;="&amp;FD$9))*conditions!$U$76,0))</f>
        <v>0</v>
      </c>
      <c r="FE118" s="37">
        <f>IF(FE$9="",0,IF(FE$9-SUMIFS(conditions!$77:$77,conditions!$8:$8,"&lt;="&amp;FE$9,conditions!$9:$9,"&gt;="&amp;FE$9)&lt;$U$9,(1-conditions!$U$34)*SUMIFS(19:19,$9:$9,EOMONTH($U$9,11)+1-$U$9+FE$9-SUMIFS(conditions!$77:$77,conditions!$8:$8,"&lt;="&amp;FE$9,conditions!$9:$9,"&gt;="&amp;FE$9))*conditions!$U$76,0))</f>
        <v>0</v>
      </c>
      <c r="FF118" s="37">
        <f>IF(FF$9="",0,IF(FF$9-SUMIFS(conditions!$77:$77,conditions!$8:$8,"&lt;="&amp;FF$9,conditions!$9:$9,"&gt;="&amp;FF$9)&lt;$U$9,(1-conditions!$U$34)*SUMIFS(19:19,$9:$9,EOMONTH($U$9,11)+1-$U$9+FF$9-SUMIFS(conditions!$77:$77,conditions!$8:$8,"&lt;="&amp;FF$9,conditions!$9:$9,"&gt;="&amp;FF$9))*conditions!$U$76,0))</f>
        <v>0</v>
      </c>
      <c r="FG118" s="37">
        <f>IF(FG$9="",0,IF(FG$9-SUMIFS(conditions!$77:$77,conditions!$8:$8,"&lt;="&amp;FG$9,conditions!$9:$9,"&gt;="&amp;FG$9)&lt;$U$9,(1-conditions!$U$34)*SUMIFS(19:19,$9:$9,EOMONTH($U$9,11)+1-$U$9+FG$9-SUMIFS(conditions!$77:$77,conditions!$8:$8,"&lt;="&amp;FG$9,conditions!$9:$9,"&gt;="&amp;FG$9))*conditions!$U$76,0))</f>
        <v>0</v>
      </c>
      <c r="FH118" s="37">
        <f>IF(FH$9="",0,IF(FH$9-SUMIFS(conditions!$77:$77,conditions!$8:$8,"&lt;="&amp;FH$9,conditions!$9:$9,"&gt;="&amp;FH$9)&lt;$U$9,(1-conditions!$U$34)*SUMIFS(19:19,$9:$9,EOMONTH($U$9,11)+1-$U$9+FH$9-SUMIFS(conditions!$77:$77,conditions!$8:$8,"&lt;="&amp;FH$9,conditions!$9:$9,"&gt;="&amp;FH$9))*conditions!$U$76,0))</f>
        <v>0</v>
      </c>
      <c r="FI118" s="37">
        <f>IF(FI$9="",0,IF(FI$9-SUMIFS(conditions!$77:$77,conditions!$8:$8,"&lt;="&amp;FI$9,conditions!$9:$9,"&gt;="&amp;FI$9)&lt;$U$9,(1-conditions!$U$34)*SUMIFS(19:19,$9:$9,EOMONTH($U$9,11)+1-$U$9+FI$9-SUMIFS(conditions!$77:$77,conditions!$8:$8,"&lt;="&amp;FI$9,conditions!$9:$9,"&gt;="&amp;FI$9))*conditions!$U$76,0))</f>
        <v>0</v>
      </c>
      <c r="FJ118" s="37">
        <f>IF(FJ$9="",0,IF(FJ$9-SUMIFS(conditions!$77:$77,conditions!$8:$8,"&lt;="&amp;FJ$9,conditions!$9:$9,"&gt;="&amp;FJ$9)&lt;$U$9,(1-conditions!$U$34)*SUMIFS(19:19,$9:$9,EOMONTH($U$9,11)+1-$U$9+FJ$9-SUMIFS(conditions!$77:$77,conditions!$8:$8,"&lt;="&amp;FJ$9,conditions!$9:$9,"&gt;="&amp;FJ$9))*conditions!$U$76,0))</f>
        <v>0</v>
      </c>
      <c r="FK118" s="37">
        <f>IF(FK$9="",0,IF(FK$9-SUMIFS(conditions!$77:$77,conditions!$8:$8,"&lt;="&amp;FK$9,conditions!$9:$9,"&gt;="&amp;FK$9)&lt;$U$9,(1-conditions!$U$34)*SUMIFS(19:19,$9:$9,EOMONTH($U$9,11)+1-$U$9+FK$9-SUMIFS(conditions!$77:$77,conditions!$8:$8,"&lt;="&amp;FK$9,conditions!$9:$9,"&gt;="&amp;FK$9))*conditions!$U$76,0))</f>
        <v>0</v>
      </c>
      <c r="FL118" s="37">
        <f>IF(FL$9="",0,IF(FL$9-SUMIFS(conditions!$77:$77,conditions!$8:$8,"&lt;="&amp;FL$9,conditions!$9:$9,"&gt;="&amp;FL$9)&lt;$U$9,(1-conditions!$U$34)*SUMIFS(19:19,$9:$9,EOMONTH($U$9,11)+1-$U$9+FL$9-SUMIFS(conditions!$77:$77,conditions!$8:$8,"&lt;="&amp;FL$9,conditions!$9:$9,"&gt;="&amp;FL$9))*conditions!$U$76,0))</f>
        <v>0</v>
      </c>
      <c r="FM118" s="37">
        <f>IF(FM$9="",0,IF(FM$9-SUMIFS(conditions!$77:$77,conditions!$8:$8,"&lt;="&amp;FM$9,conditions!$9:$9,"&gt;="&amp;FM$9)&lt;$U$9,(1-conditions!$U$34)*SUMIFS(19:19,$9:$9,EOMONTH($U$9,11)+1-$U$9+FM$9-SUMIFS(conditions!$77:$77,conditions!$8:$8,"&lt;="&amp;FM$9,conditions!$9:$9,"&gt;="&amp;FM$9))*conditions!$U$76,0))</f>
        <v>0</v>
      </c>
      <c r="FN118" s="37">
        <f>IF(FN$9="",0,IF(FN$9-SUMIFS(conditions!$77:$77,conditions!$8:$8,"&lt;="&amp;FN$9,conditions!$9:$9,"&gt;="&amp;FN$9)&lt;$U$9,(1-conditions!$U$34)*SUMIFS(19:19,$9:$9,EOMONTH($U$9,11)+1-$U$9+FN$9-SUMIFS(conditions!$77:$77,conditions!$8:$8,"&lt;="&amp;FN$9,conditions!$9:$9,"&gt;="&amp;FN$9))*conditions!$U$76,0))</f>
        <v>0</v>
      </c>
      <c r="FO118" s="37">
        <f>IF(FO$9="",0,IF(FO$9-SUMIFS(conditions!$77:$77,conditions!$8:$8,"&lt;="&amp;FO$9,conditions!$9:$9,"&gt;="&amp;FO$9)&lt;$U$9,(1-conditions!$U$34)*SUMIFS(19:19,$9:$9,EOMONTH($U$9,11)+1-$U$9+FO$9-SUMIFS(conditions!$77:$77,conditions!$8:$8,"&lt;="&amp;FO$9,conditions!$9:$9,"&gt;="&amp;FO$9))*conditions!$U$76,0))</f>
        <v>0</v>
      </c>
      <c r="FP118" s="37">
        <f>IF(FP$9="",0,IF(FP$9-SUMIFS(conditions!$77:$77,conditions!$8:$8,"&lt;="&amp;FP$9,conditions!$9:$9,"&gt;="&amp;FP$9)&lt;$U$9,(1-conditions!$U$34)*SUMIFS(19:19,$9:$9,EOMONTH($U$9,11)+1-$U$9+FP$9-SUMIFS(conditions!$77:$77,conditions!$8:$8,"&lt;="&amp;FP$9,conditions!$9:$9,"&gt;="&amp;FP$9))*conditions!$U$76,0))</f>
        <v>0</v>
      </c>
      <c r="FQ118" s="37">
        <f>IF(FQ$9="",0,IF(FQ$9-SUMIFS(conditions!$77:$77,conditions!$8:$8,"&lt;="&amp;FQ$9,conditions!$9:$9,"&gt;="&amp;FQ$9)&lt;$U$9,(1-conditions!$U$34)*SUMIFS(19:19,$9:$9,EOMONTH($U$9,11)+1-$U$9+FQ$9-SUMIFS(conditions!$77:$77,conditions!$8:$8,"&lt;="&amp;FQ$9,conditions!$9:$9,"&gt;="&amp;FQ$9))*conditions!$U$76,0))</f>
        <v>0</v>
      </c>
      <c r="FR118" s="37">
        <f>IF(FR$9="",0,IF(FR$9-SUMIFS(conditions!$77:$77,conditions!$8:$8,"&lt;="&amp;FR$9,conditions!$9:$9,"&gt;="&amp;FR$9)&lt;$U$9,(1-conditions!$U$34)*SUMIFS(19:19,$9:$9,EOMONTH($U$9,11)+1-$U$9+FR$9-SUMIFS(conditions!$77:$77,conditions!$8:$8,"&lt;="&amp;FR$9,conditions!$9:$9,"&gt;="&amp;FR$9))*conditions!$U$76,0))</f>
        <v>0</v>
      </c>
      <c r="FS118" s="37">
        <f>IF(FS$9="",0,IF(FS$9-SUMIFS(conditions!$77:$77,conditions!$8:$8,"&lt;="&amp;FS$9,conditions!$9:$9,"&gt;="&amp;FS$9)&lt;$U$9,(1-conditions!$U$34)*SUMIFS(19:19,$9:$9,EOMONTH($U$9,11)+1-$U$9+FS$9-SUMIFS(conditions!$77:$77,conditions!$8:$8,"&lt;="&amp;FS$9,conditions!$9:$9,"&gt;="&amp;FS$9))*conditions!$U$76,0))</f>
        <v>0</v>
      </c>
      <c r="FT118" s="37">
        <f>IF(FT$9="",0,IF(FT$9-SUMIFS(conditions!$77:$77,conditions!$8:$8,"&lt;="&amp;FT$9,conditions!$9:$9,"&gt;="&amp;FT$9)&lt;$U$9,(1-conditions!$U$34)*SUMIFS(19:19,$9:$9,EOMONTH($U$9,11)+1-$U$9+FT$9-SUMIFS(conditions!$77:$77,conditions!$8:$8,"&lt;="&amp;FT$9,conditions!$9:$9,"&gt;="&amp;FT$9))*conditions!$U$76,0))</f>
        <v>0</v>
      </c>
      <c r="FU118" s="37">
        <f>IF(FU$9="",0,IF(FU$9-SUMIFS(conditions!$77:$77,conditions!$8:$8,"&lt;="&amp;FU$9,conditions!$9:$9,"&gt;="&amp;FU$9)&lt;$U$9,(1-conditions!$U$34)*SUMIFS(19:19,$9:$9,EOMONTH($U$9,11)+1-$U$9+FU$9-SUMIFS(conditions!$77:$77,conditions!$8:$8,"&lt;="&amp;FU$9,conditions!$9:$9,"&gt;="&amp;FU$9))*conditions!$U$76,0))</f>
        <v>0</v>
      </c>
      <c r="FV118" s="37">
        <f>IF(FV$9="",0,IF(FV$9-SUMIFS(conditions!$77:$77,conditions!$8:$8,"&lt;="&amp;FV$9,conditions!$9:$9,"&gt;="&amp;FV$9)&lt;$U$9,(1-conditions!$U$34)*SUMIFS(19:19,$9:$9,EOMONTH($U$9,11)+1-$U$9+FV$9-SUMIFS(conditions!$77:$77,conditions!$8:$8,"&lt;="&amp;FV$9,conditions!$9:$9,"&gt;="&amp;FV$9))*conditions!$U$76,0))</f>
        <v>0</v>
      </c>
      <c r="FW118" s="37">
        <f>IF(FW$9="",0,IF(FW$9-SUMIFS(conditions!$77:$77,conditions!$8:$8,"&lt;="&amp;FW$9,conditions!$9:$9,"&gt;="&amp;FW$9)&lt;$U$9,(1-conditions!$U$34)*SUMIFS(19:19,$9:$9,EOMONTH($U$9,11)+1-$U$9+FW$9-SUMIFS(conditions!$77:$77,conditions!$8:$8,"&lt;="&amp;FW$9,conditions!$9:$9,"&gt;="&amp;FW$9))*conditions!$U$76,0))</f>
        <v>0</v>
      </c>
      <c r="FX118" s="37">
        <f>IF(FX$9="",0,IF(FX$9-SUMIFS(conditions!$77:$77,conditions!$8:$8,"&lt;="&amp;FX$9,conditions!$9:$9,"&gt;="&amp;FX$9)&lt;$U$9,(1-conditions!$U$34)*SUMIFS(19:19,$9:$9,EOMONTH($U$9,11)+1-$U$9+FX$9-SUMIFS(conditions!$77:$77,conditions!$8:$8,"&lt;="&amp;FX$9,conditions!$9:$9,"&gt;="&amp;FX$9))*conditions!$U$76,0))</f>
        <v>0</v>
      </c>
      <c r="FY118" s="37">
        <f>IF(FY$9="",0,IF(FY$9-SUMIFS(conditions!$77:$77,conditions!$8:$8,"&lt;="&amp;FY$9,conditions!$9:$9,"&gt;="&amp;FY$9)&lt;$U$9,(1-conditions!$U$34)*SUMIFS(19:19,$9:$9,EOMONTH($U$9,11)+1-$U$9+FY$9-SUMIFS(conditions!$77:$77,conditions!$8:$8,"&lt;="&amp;FY$9,conditions!$9:$9,"&gt;="&amp;FY$9))*conditions!$U$76,0))</f>
        <v>0</v>
      </c>
      <c r="FZ118" s="37">
        <f>IF(FZ$9="",0,IF(FZ$9-SUMIFS(conditions!$77:$77,conditions!$8:$8,"&lt;="&amp;FZ$9,conditions!$9:$9,"&gt;="&amp;FZ$9)&lt;$U$9,(1-conditions!$U$34)*SUMIFS(19:19,$9:$9,EOMONTH($U$9,11)+1-$U$9+FZ$9-SUMIFS(conditions!$77:$77,conditions!$8:$8,"&lt;="&amp;FZ$9,conditions!$9:$9,"&gt;="&amp;FZ$9))*conditions!$U$76,0))</f>
        <v>0</v>
      </c>
      <c r="GA118" s="37">
        <f>IF(GA$9="",0,IF(GA$9-SUMIFS(conditions!$77:$77,conditions!$8:$8,"&lt;="&amp;GA$9,conditions!$9:$9,"&gt;="&amp;GA$9)&lt;$U$9,(1-conditions!$U$34)*SUMIFS(19:19,$9:$9,EOMONTH($U$9,11)+1-$U$9+GA$9-SUMIFS(conditions!$77:$77,conditions!$8:$8,"&lt;="&amp;GA$9,conditions!$9:$9,"&gt;="&amp;GA$9))*conditions!$U$76,0))</f>
        <v>0</v>
      </c>
      <c r="GB118" s="37">
        <f>IF(GB$9="",0,IF(GB$9-SUMIFS(conditions!$77:$77,conditions!$8:$8,"&lt;="&amp;GB$9,conditions!$9:$9,"&gt;="&amp;GB$9)&lt;$U$9,(1-conditions!$U$34)*SUMIFS(19:19,$9:$9,EOMONTH($U$9,11)+1-$U$9+GB$9-SUMIFS(conditions!$77:$77,conditions!$8:$8,"&lt;="&amp;GB$9,conditions!$9:$9,"&gt;="&amp;GB$9))*conditions!$U$76,0))</f>
        <v>0</v>
      </c>
      <c r="GC118" s="37">
        <f>IF(GC$9="",0,IF(GC$9-SUMIFS(conditions!$77:$77,conditions!$8:$8,"&lt;="&amp;GC$9,conditions!$9:$9,"&gt;="&amp;GC$9)&lt;$U$9,(1-conditions!$U$34)*SUMIFS(19:19,$9:$9,EOMONTH($U$9,11)+1-$U$9+GC$9-SUMIFS(conditions!$77:$77,conditions!$8:$8,"&lt;="&amp;GC$9,conditions!$9:$9,"&gt;="&amp;GC$9))*conditions!$U$76,0))</f>
        <v>0</v>
      </c>
      <c r="GD118" s="37">
        <f>IF(GD$9="",0,IF(GD$9-SUMIFS(conditions!$77:$77,conditions!$8:$8,"&lt;="&amp;GD$9,conditions!$9:$9,"&gt;="&amp;GD$9)&lt;$U$9,(1-conditions!$U$34)*SUMIFS(19:19,$9:$9,EOMONTH($U$9,11)+1-$U$9+GD$9-SUMIFS(conditions!$77:$77,conditions!$8:$8,"&lt;="&amp;GD$9,conditions!$9:$9,"&gt;="&amp;GD$9))*conditions!$U$76,0))</f>
        <v>0</v>
      </c>
      <c r="GE118" s="37">
        <f>IF(GE$9="",0,IF(GE$9-SUMIFS(conditions!$77:$77,conditions!$8:$8,"&lt;="&amp;GE$9,conditions!$9:$9,"&gt;="&amp;GE$9)&lt;$U$9,(1-conditions!$U$34)*SUMIFS(19:19,$9:$9,EOMONTH($U$9,11)+1-$U$9+GE$9-SUMIFS(conditions!$77:$77,conditions!$8:$8,"&lt;="&amp;GE$9,conditions!$9:$9,"&gt;="&amp;GE$9))*conditions!$U$76,0))</f>
        <v>0</v>
      </c>
      <c r="GF118" s="37">
        <f>IF(GF$9="",0,IF(GF$9-SUMIFS(conditions!$77:$77,conditions!$8:$8,"&lt;="&amp;GF$9,conditions!$9:$9,"&gt;="&amp;GF$9)&lt;$U$9,(1-conditions!$U$34)*SUMIFS(19:19,$9:$9,EOMONTH($U$9,11)+1-$U$9+GF$9-SUMIFS(conditions!$77:$77,conditions!$8:$8,"&lt;="&amp;GF$9,conditions!$9:$9,"&gt;="&amp;GF$9))*conditions!$U$76,0))</f>
        <v>0</v>
      </c>
      <c r="GG118" s="37">
        <f>IF(GG$9="",0,IF(GG$9-SUMIFS(conditions!$77:$77,conditions!$8:$8,"&lt;="&amp;GG$9,conditions!$9:$9,"&gt;="&amp;GG$9)&lt;$U$9,(1-conditions!$U$34)*SUMIFS(19:19,$9:$9,EOMONTH($U$9,11)+1-$U$9+GG$9-SUMIFS(conditions!$77:$77,conditions!$8:$8,"&lt;="&amp;GG$9,conditions!$9:$9,"&gt;="&amp;GG$9))*conditions!$U$76,0))</f>
        <v>0</v>
      </c>
      <c r="GH118" s="37">
        <f>IF(GH$9="",0,IF(GH$9-SUMIFS(conditions!$77:$77,conditions!$8:$8,"&lt;="&amp;GH$9,conditions!$9:$9,"&gt;="&amp;GH$9)&lt;$U$9,(1-conditions!$U$34)*SUMIFS(19:19,$9:$9,EOMONTH($U$9,11)+1-$U$9+GH$9-SUMIFS(conditions!$77:$77,conditions!$8:$8,"&lt;="&amp;GH$9,conditions!$9:$9,"&gt;="&amp;GH$9))*conditions!$U$76,0))</f>
        <v>0</v>
      </c>
      <c r="GI118" s="37">
        <f>IF(GI$9="",0,IF(GI$9-SUMIFS(conditions!$77:$77,conditions!$8:$8,"&lt;="&amp;GI$9,conditions!$9:$9,"&gt;="&amp;GI$9)&lt;$U$9,(1-conditions!$U$34)*SUMIFS(19:19,$9:$9,EOMONTH($U$9,11)+1-$U$9+GI$9-SUMIFS(conditions!$77:$77,conditions!$8:$8,"&lt;="&amp;GI$9,conditions!$9:$9,"&gt;="&amp;GI$9))*conditions!$U$76,0))</f>
        <v>0</v>
      </c>
      <c r="GJ118" s="37">
        <f>IF(GJ$9="",0,IF(GJ$9-SUMIFS(conditions!$77:$77,conditions!$8:$8,"&lt;="&amp;GJ$9,conditions!$9:$9,"&gt;="&amp;GJ$9)&lt;$U$9,(1-conditions!$U$34)*SUMIFS(19:19,$9:$9,EOMONTH($U$9,11)+1-$U$9+GJ$9-SUMIFS(conditions!$77:$77,conditions!$8:$8,"&lt;="&amp;GJ$9,conditions!$9:$9,"&gt;="&amp;GJ$9))*conditions!$U$76,0))</f>
        <v>0</v>
      </c>
      <c r="GK118" s="37">
        <f>IF(GK$9="",0,IF(GK$9-SUMIFS(conditions!$77:$77,conditions!$8:$8,"&lt;="&amp;GK$9,conditions!$9:$9,"&gt;="&amp;GK$9)&lt;$U$9,(1-conditions!$U$34)*SUMIFS(19:19,$9:$9,EOMONTH($U$9,11)+1-$U$9+GK$9-SUMIFS(conditions!$77:$77,conditions!$8:$8,"&lt;="&amp;GK$9,conditions!$9:$9,"&gt;="&amp;GK$9))*conditions!$U$76,0))</f>
        <v>0</v>
      </c>
      <c r="GL118" s="37">
        <f>IF(GL$9="",0,IF(GL$9-SUMIFS(conditions!$77:$77,conditions!$8:$8,"&lt;="&amp;GL$9,conditions!$9:$9,"&gt;="&amp;GL$9)&lt;$U$9,(1-conditions!$U$34)*SUMIFS(19:19,$9:$9,EOMONTH($U$9,11)+1-$U$9+GL$9-SUMIFS(conditions!$77:$77,conditions!$8:$8,"&lt;="&amp;GL$9,conditions!$9:$9,"&gt;="&amp;GL$9))*conditions!$U$76,0))</f>
        <v>0</v>
      </c>
      <c r="GM118" s="37">
        <f>IF(GM$9="",0,IF(GM$9-SUMIFS(conditions!$77:$77,conditions!$8:$8,"&lt;="&amp;GM$9,conditions!$9:$9,"&gt;="&amp;GM$9)&lt;$U$9,(1-conditions!$U$34)*SUMIFS(19:19,$9:$9,EOMONTH($U$9,11)+1-$U$9+GM$9-SUMIFS(conditions!$77:$77,conditions!$8:$8,"&lt;="&amp;GM$9,conditions!$9:$9,"&gt;="&amp;GM$9))*conditions!$U$76,0))</f>
        <v>0</v>
      </c>
      <c r="GN118" s="37">
        <f>IF(GN$9="",0,IF(GN$9-SUMIFS(conditions!$77:$77,conditions!$8:$8,"&lt;="&amp;GN$9,conditions!$9:$9,"&gt;="&amp;GN$9)&lt;$U$9,(1-conditions!$U$34)*SUMIFS(19:19,$9:$9,EOMONTH($U$9,11)+1-$U$9+GN$9-SUMIFS(conditions!$77:$77,conditions!$8:$8,"&lt;="&amp;GN$9,conditions!$9:$9,"&gt;="&amp;GN$9))*conditions!$U$76,0))</f>
        <v>0</v>
      </c>
      <c r="GO118" s="37">
        <f>IF(GO$9="",0,IF(GO$9-SUMIFS(conditions!$77:$77,conditions!$8:$8,"&lt;="&amp;GO$9,conditions!$9:$9,"&gt;="&amp;GO$9)&lt;$U$9,(1-conditions!$U$34)*SUMIFS(19:19,$9:$9,EOMONTH($U$9,11)+1-$U$9+GO$9-SUMIFS(conditions!$77:$77,conditions!$8:$8,"&lt;="&amp;GO$9,conditions!$9:$9,"&gt;="&amp;GO$9))*conditions!$U$76,0))</f>
        <v>0</v>
      </c>
      <c r="GP118" s="37">
        <f>IF(GP$9="",0,IF(GP$9-SUMIFS(conditions!$77:$77,conditions!$8:$8,"&lt;="&amp;GP$9,conditions!$9:$9,"&gt;="&amp;GP$9)&lt;$U$9,(1-conditions!$U$34)*SUMIFS(19:19,$9:$9,EOMONTH($U$9,11)+1-$U$9+GP$9-SUMIFS(conditions!$77:$77,conditions!$8:$8,"&lt;="&amp;GP$9,conditions!$9:$9,"&gt;="&amp;GP$9))*conditions!$U$76,0))</f>
        <v>0</v>
      </c>
      <c r="GQ118" s="37">
        <f>IF(GQ$9="",0,IF(GQ$9-SUMIFS(conditions!$77:$77,conditions!$8:$8,"&lt;="&amp;GQ$9,conditions!$9:$9,"&gt;="&amp;GQ$9)&lt;$U$9,(1-conditions!$U$34)*SUMIFS(19:19,$9:$9,EOMONTH($U$9,11)+1-$U$9+GQ$9-SUMIFS(conditions!$77:$77,conditions!$8:$8,"&lt;="&amp;GQ$9,conditions!$9:$9,"&gt;="&amp;GQ$9))*conditions!$U$76,0))</f>
        <v>0</v>
      </c>
      <c r="GR118" s="37">
        <f>IF(GR$9="",0,IF(GR$9-SUMIFS(conditions!$77:$77,conditions!$8:$8,"&lt;="&amp;GR$9,conditions!$9:$9,"&gt;="&amp;GR$9)&lt;$U$9,(1-conditions!$U$34)*SUMIFS(19:19,$9:$9,EOMONTH($U$9,11)+1-$U$9+GR$9-SUMIFS(conditions!$77:$77,conditions!$8:$8,"&lt;="&amp;GR$9,conditions!$9:$9,"&gt;="&amp;GR$9))*conditions!$U$76,0))</f>
        <v>0</v>
      </c>
      <c r="GS118" s="37">
        <f>IF(GS$9="",0,IF(GS$9-SUMIFS(conditions!$77:$77,conditions!$8:$8,"&lt;="&amp;GS$9,conditions!$9:$9,"&gt;="&amp;GS$9)&lt;$U$9,(1-conditions!$U$34)*SUMIFS(19:19,$9:$9,EOMONTH($U$9,11)+1-$U$9+GS$9-SUMIFS(conditions!$77:$77,conditions!$8:$8,"&lt;="&amp;GS$9,conditions!$9:$9,"&gt;="&amp;GS$9))*conditions!$U$76,0))</f>
        <v>0</v>
      </c>
      <c r="GT118" s="37">
        <f>IF(GT$9="",0,IF(GT$9-SUMIFS(conditions!$77:$77,conditions!$8:$8,"&lt;="&amp;GT$9,conditions!$9:$9,"&gt;="&amp;GT$9)&lt;$U$9,(1-conditions!$U$34)*SUMIFS(19:19,$9:$9,EOMONTH($U$9,11)+1-$U$9+GT$9-SUMIFS(conditions!$77:$77,conditions!$8:$8,"&lt;="&amp;GT$9,conditions!$9:$9,"&gt;="&amp;GT$9))*conditions!$U$76,0))</f>
        <v>0</v>
      </c>
      <c r="GU118" s="37">
        <f>IF(GU$9="",0,IF(GU$9-SUMIFS(conditions!$77:$77,conditions!$8:$8,"&lt;="&amp;GU$9,conditions!$9:$9,"&gt;="&amp;GU$9)&lt;$U$9,(1-conditions!$U$34)*SUMIFS(19:19,$9:$9,EOMONTH($U$9,11)+1-$U$9+GU$9-SUMIFS(conditions!$77:$77,conditions!$8:$8,"&lt;="&amp;GU$9,conditions!$9:$9,"&gt;="&amp;GU$9))*conditions!$U$76,0))</f>
        <v>0</v>
      </c>
      <c r="GV118" s="37">
        <f>IF(GV$9="",0,IF(GV$9-SUMIFS(conditions!$77:$77,conditions!$8:$8,"&lt;="&amp;GV$9,conditions!$9:$9,"&gt;="&amp;GV$9)&lt;$U$9,(1-conditions!$U$34)*SUMIFS(19:19,$9:$9,EOMONTH($U$9,11)+1-$U$9+GV$9-SUMIFS(conditions!$77:$77,conditions!$8:$8,"&lt;="&amp;GV$9,conditions!$9:$9,"&gt;="&amp;GV$9))*conditions!$U$76,0))</f>
        <v>0</v>
      </c>
      <c r="GW118" s="37">
        <f>IF(GW$9="",0,IF(GW$9-SUMIFS(conditions!$77:$77,conditions!$8:$8,"&lt;="&amp;GW$9,conditions!$9:$9,"&gt;="&amp;GW$9)&lt;$U$9,(1-conditions!$U$34)*SUMIFS(19:19,$9:$9,EOMONTH($U$9,11)+1-$U$9+GW$9-SUMIFS(conditions!$77:$77,conditions!$8:$8,"&lt;="&amp;GW$9,conditions!$9:$9,"&gt;="&amp;GW$9))*conditions!$U$76,0))</f>
        <v>0</v>
      </c>
      <c r="GX118" s="37">
        <f>IF(GX$9="",0,IF(GX$9-SUMIFS(conditions!$77:$77,conditions!$8:$8,"&lt;="&amp;GX$9,conditions!$9:$9,"&gt;="&amp;GX$9)&lt;$U$9,(1-conditions!$U$34)*SUMIFS(19:19,$9:$9,EOMONTH($U$9,11)+1-$U$9+GX$9-SUMIFS(conditions!$77:$77,conditions!$8:$8,"&lt;="&amp;GX$9,conditions!$9:$9,"&gt;="&amp;GX$9))*conditions!$U$76,0))</f>
        <v>0</v>
      </c>
      <c r="GY118" s="37">
        <f>IF(GY$9="",0,IF(GY$9-SUMIFS(conditions!$77:$77,conditions!$8:$8,"&lt;="&amp;GY$9,conditions!$9:$9,"&gt;="&amp;GY$9)&lt;$U$9,(1-conditions!$U$34)*SUMIFS(19:19,$9:$9,EOMONTH($U$9,11)+1-$U$9+GY$9-SUMIFS(conditions!$77:$77,conditions!$8:$8,"&lt;="&amp;GY$9,conditions!$9:$9,"&gt;="&amp;GY$9))*conditions!$U$76,0))</f>
        <v>0</v>
      </c>
      <c r="GZ118" s="37">
        <f>IF(GZ$9="",0,IF(GZ$9-SUMIFS(conditions!$77:$77,conditions!$8:$8,"&lt;="&amp;GZ$9,conditions!$9:$9,"&gt;="&amp;GZ$9)&lt;$U$9,(1-conditions!$U$34)*SUMIFS(19:19,$9:$9,EOMONTH($U$9,11)+1-$U$9+GZ$9-SUMIFS(conditions!$77:$77,conditions!$8:$8,"&lt;="&amp;GZ$9,conditions!$9:$9,"&gt;="&amp;GZ$9))*conditions!$U$76,0))</f>
        <v>0</v>
      </c>
      <c r="HA118" s="37">
        <f>IF(HA$9="",0,IF(HA$9-SUMIFS(conditions!$77:$77,conditions!$8:$8,"&lt;="&amp;HA$9,conditions!$9:$9,"&gt;="&amp;HA$9)&lt;$U$9,(1-conditions!$U$34)*SUMIFS(19:19,$9:$9,EOMONTH($U$9,11)+1-$U$9+HA$9-SUMIFS(conditions!$77:$77,conditions!$8:$8,"&lt;="&amp;HA$9,conditions!$9:$9,"&gt;="&amp;HA$9))*conditions!$U$76,0))</f>
        <v>0</v>
      </c>
      <c r="HB118" s="37">
        <f>IF(HB$9="",0,IF(HB$9-SUMIFS(conditions!$77:$77,conditions!$8:$8,"&lt;="&amp;HB$9,conditions!$9:$9,"&gt;="&amp;HB$9)&lt;$U$9,(1-conditions!$U$34)*SUMIFS(19:19,$9:$9,EOMONTH($U$9,11)+1-$U$9+HB$9-SUMIFS(conditions!$77:$77,conditions!$8:$8,"&lt;="&amp;HB$9,conditions!$9:$9,"&gt;="&amp;HB$9))*conditions!$U$76,0))</f>
        <v>0</v>
      </c>
      <c r="HC118" s="37">
        <f>IF(HC$9="",0,IF(HC$9-SUMIFS(conditions!$77:$77,conditions!$8:$8,"&lt;="&amp;HC$9,conditions!$9:$9,"&gt;="&amp;HC$9)&lt;$U$9,(1-conditions!$U$34)*SUMIFS(19:19,$9:$9,EOMONTH($U$9,11)+1-$U$9+HC$9-SUMIFS(conditions!$77:$77,conditions!$8:$8,"&lt;="&amp;HC$9,conditions!$9:$9,"&gt;="&amp;HC$9))*conditions!$U$76,0))</f>
        <v>0</v>
      </c>
      <c r="HD118" s="37">
        <f>IF(HD$9="",0,IF(HD$9-SUMIFS(conditions!$77:$77,conditions!$8:$8,"&lt;="&amp;HD$9,conditions!$9:$9,"&gt;="&amp;HD$9)&lt;$U$9,(1-conditions!$U$34)*SUMIFS(19:19,$9:$9,EOMONTH($U$9,11)+1-$U$9+HD$9-SUMIFS(conditions!$77:$77,conditions!$8:$8,"&lt;="&amp;HD$9,conditions!$9:$9,"&gt;="&amp;HD$9))*conditions!$U$76,0))</f>
        <v>0</v>
      </c>
      <c r="HE118" s="37">
        <f>IF(HE$9="",0,IF(HE$9-SUMIFS(conditions!$77:$77,conditions!$8:$8,"&lt;="&amp;HE$9,conditions!$9:$9,"&gt;="&amp;HE$9)&lt;$U$9,(1-conditions!$U$34)*SUMIFS(19:19,$9:$9,EOMONTH($U$9,11)+1-$U$9+HE$9-SUMIFS(conditions!$77:$77,conditions!$8:$8,"&lt;="&amp;HE$9,conditions!$9:$9,"&gt;="&amp;HE$9))*conditions!$U$76,0))</f>
        <v>0</v>
      </c>
      <c r="HF118" s="37">
        <f>IF(HF$9="",0,IF(HF$9-SUMIFS(conditions!$77:$77,conditions!$8:$8,"&lt;="&amp;HF$9,conditions!$9:$9,"&gt;="&amp;HF$9)&lt;$U$9,(1-conditions!$U$34)*SUMIFS(19:19,$9:$9,EOMONTH($U$9,11)+1-$U$9+HF$9-SUMIFS(conditions!$77:$77,conditions!$8:$8,"&lt;="&amp;HF$9,conditions!$9:$9,"&gt;="&amp;HF$9))*conditions!$U$76,0))</f>
        <v>0</v>
      </c>
      <c r="HG118" s="37">
        <f>IF(HG$9="",0,IF(HG$9-SUMIFS(conditions!$77:$77,conditions!$8:$8,"&lt;="&amp;HG$9,conditions!$9:$9,"&gt;="&amp;HG$9)&lt;$U$9,(1-conditions!$U$34)*SUMIFS(19:19,$9:$9,EOMONTH($U$9,11)+1-$U$9+HG$9-SUMIFS(conditions!$77:$77,conditions!$8:$8,"&lt;="&amp;HG$9,conditions!$9:$9,"&gt;="&amp;HG$9))*conditions!$U$76,0))</f>
        <v>0</v>
      </c>
      <c r="HH118" s="37">
        <f>IF(HH$9="",0,IF(HH$9-SUMIFS(conditions!$77:$77,conditions!$8:$8,"&lt;="&amp;HH$9,conditions!$9:$9,"&gt;="&amp;HH$9)&lt;$U$9,(1-conditions!$U$34)*SUMIFS(19:19,$9:$9,EOMONTH($U$9,11)+1-$U$9+HH$9-SUMIFS(conditions!$77:$77,conditions!$8:$8,"&lt;="&amp;HH$9,conditions!$9:$9,"&gt;="&amp;HH$9))*conditions!$U$76,0))</f>
        <v>0</v>
      </c>
      <c r="HI118" s="37">
        <f>IF(HI$9="",0,IF(HI$9-SUMIFS(conditions!$77:$77,conditions!$8:$8,"&lt;="&amp;HI$9,conditions!$9:$9,"&gt;="&amp;HI$9)&lt;$U$9,(1-conditions!$U$34)*SUMIFS(19:19,$9:$9,EOMONTH($U$9,11)+1-$U$9+HI$9-SUMIFS(conditions!$77:$77,conditions!$8:$8,"&lt;="&amp;HI$9,conditions!$9:$9,"&gt;="&amp;HI$9))*conditions!$U$76,0))</f>
        <v>0</v>
      </c>
      <c r="HJ118" s="37">
        <f>IF(HJ$9="",0,IF(HJ$9-SUMIFS(conditions!$77:$77,conditions!$8:$8,"&lt;="&amp;HJ$9,conditions!$9:$9,"&gt;="&amp;HJ$9)&lt;$U$9,(1-conditions!$U$34)*SUMIFS(19:19,$9:$9,EOMONTH($U$9,11)+1-$U$9+HJ$9-SUMIFS(conditions!$77:$77,conditions!$8:$8,"&lt;="&amp;HJ$9,conditions!$9:$9,"&gt;="&amp;HJ$9))*conditions!$U$76,0))</f>
        <v>0</v>
      </c>
      <c r="HK118" s="37">
        <f>IF(HK$9="",0,IF(HK$9-SUMIFS(conditions!$77:$77,conditions!$8:$8,"&lt;="&amp;HK$9,conditions!$9:$9,"&gt;="&amp;HK$9)&lt;$U$9,(1-conditions!$U$34)*SUMIFS(19:19,$9:$9,EOMONTH($U$9,11)+1-$U$9+HK$9-SUMIFS(conditions!$77:$77,conditions!$8:$8,"&lt;="&amp;HK$9,conditions!$9:$9,"&gt;="&amp;HK$9))*conditions!$U$76,0))</f>
        <v>0</v>
      </c>
      <c r="HL118" s="37">
        <f>IF(HL$9="",0,IF(HL$9-SUMIFS(conditions!$77:$77,conditions!$8:$8,"&lt;="&amp;HL$9,conditions!$9:$9,"&gt;="&amp;HL$9)&lt;$U$9,(1-conditions!$U$34)*SUMIFS(19:19,$9:$9,EOMONTH($U$9,11)+1-$U$9+HL$9-SUMIFS(conditions!$77:$77,conditions!$8:$8,"&lt;="&amp;HL$9,conditions!$9:$9,"&gt;="&amp;HL$9))*conditions!$U$76,0))</f>
        <v>0</v>
      </c>
      <c r="HM118" s="37">
        <f>IF(HM$9="",0,IF(HM$9-SUMIFS(conditions!$77:$77,conditions!$8:$8,"&lt;="&amp;HM$9,conditions!$9:$9,"&gt;="&amp;HM$9)&lt;$U$9,(1-conditions!$U$34)*SUMIFS(19:19,$9:$9,EOMONTH($U$9,11)+1-$U$9+HM$9-SUMIFS(conditions!$77:$77,conditions!$8:$8,"&lt;="&amp;HM$9,conditions!$9:$9,"&gt;="&amp;HM$9))*conditions!$U$76,0))</f>
        <v>0</v>
      </c>
      <c r="HN118" s="37">
        <f>IF(HN$9="",0,IF(HN$9-SUMIFS(conditions!$77:$77,conditions!$8:$8,"&lt;="&amp;HN$9,conditions!$9:$9,"&gt;="&amp;HN$9)&lt;$U$9,(1-conditions!$U$34)*SUMIFS(19:19,$9:$9,EOMONTH($U$9,11)+1-$U$9+HN$9-SUMIFS(conditions!$77:$77,conditions!$8:$8,"&lt;="&amp;HN$9,conditions!$9:$9,"&gt;="&amp;HN$9))*conditions!$U$76,0))</f>
        <v>0</v>
      </c>
      <c r="HO118" s="37">
        <f>IF(HO$9="",0,IF(HO$9-SUMIFS(conditions!$77:$77,conditions!$8:$8,"&lt;="&amp;HO$9,conditions!$9:$9,"&gt;="&amp;HO$9)&lt;$U$9,(1-conditions!$U$34)*SUMIFS(19:19,$9:$9,EOMONTH($U$9,11)+1-$U$9+HO$9-SUMIFS(conditions!$77:$77,conditions!$8:$8,"&lt;="&amp;HO$9,conditions!$9:$9,"&gt;="&amp;HO$9))*conditions!$U$76,0))</f>
        <v>0</v>
      </c>
      <c r="HP118" s="37">
        <f>IF(HP$9="",0,IF(HP$9-SUMIFS(conditions!$77:$77,conditions!$8:$8,"&lt;="&amp;HP$9,conditions!$9:$9,"&gt;="&amp;HP$9)&lt;$U$9,(1-conditions!$U$34)*SUMIFS(19:19,$9:$9,EOMONTH($U$9,11)+1-$U$9+HP$9-SUMIFS(conditions!$77:$77,conditions!$8:$8,"&lt;="&amp;HP$9,conditions!$9:$9,"&gt;="&amp;HP$9))*conditions!$U$76,0))</f>
        <v>0</v>
      </c>
      <c r="HQ118" s="37">
        <f>IF(HQ$9="",0,IF(HQ$9-SUMIFS(conditions!$77:$77,conditions!$8:$8,"&lt;="&amp;HQ$9,conditions!$9:$9,"&gt;="&amp;HQ$9)&lt;$U$9,(1-conditions!$U$34)*SUMIFS(19:19,$9:$9,EOMONTH($U$9,11)+1-$U$9+HQ$9-SUMIFS(conditions!$77:$77,conditions!$8:$8,"&lt;="&amp;HQ$9,conditions!$9:$9,"&gt;="&amp;HQ$9))*conditions!$U$76,0))</f>
        <v>0</v>
      </c>
      <c r="HR118" s="37">
        <f>IF(HR$9="",0,IF(HR$9-SUMIFS(conditions!$77:$77,conditions!$8:$8,"&lt;="&amp;HR$9,conditions!$9:$9,"&gt;="&amp;HR$9)&lt;$U$9,(1-conditions!$U$34)*SUMIFS(19:19,$9:$9,EOMONTH($U$9,11)+1-$U$9+HR$9-SUMIFS(conditions!$77:$77,conditions!$8:$8,"&lt;="&amp;HR$9,conditions!$9:$9,"&gt;="&amp;HR$9))*conditions!$U$76,0))</f>
        <v>0</v>
      </c>
      <c r="HS118" s="37">
        <f>IF(HS$9="",0,IF(HS$9-SUMIFS(conditions!$77:$77,conditions!$8:$8,"&lt;="&amp;HS$9,conditions!$9:$9,"&gt;="&amp;HS$9)&lt;$U$9,(1-conditions!$U$34)*SUMIFS(19:19,$9:$9,EOMONTH($U$9,11)+1-$U$9+HS$9-SUMIFS(conditions!$77:$77,conditions!$8:$8,"&lt;="&amp;HS$9,conditions!$9:$9,"&gt;="&amp;HS$9))*conditions!$U$76,0))</f>
        <v>0</v>
      </c>
      <c r="HT118" s="37">
        <f>IF(HT$9="",0,IF(HT$9-SUMIFS(conditions!$77:$77,conditions!$8:$8,"&lt;="&amp;HT$9,conditions!$9:$9,"&gt;="&amp;HT$9)&lt;$U$9,(1-conditions!$U$34)*SUMIFS(19:19,$9:$9,EOMONTH($U$9,11)+1-$U$9+HT$9-SUMIFS(conditions!$77:$77,conditions!$8:$8,"&lt;="&amp;HT$9,conditions!$9:$9,"&gt;="&amp;HT$9))*conditions!$U$76,0))</f>
        <v>0</v>
      </c>
      <c r="HU118" s="37">
        <f>IF(HU$9="",0,IF(HU$9-SUMIFS(conditions!$77:$77,conditions!$8:$8,"&lt;="&amp;HU$9,conditions!$9:$9,"&gt;="&amp;HU$9)&lt;$U$9,(1-conditions!$U$34)*SUMIFS(19:19,$9:$9,EOMONTH($U$9,11)+1-$U$9+HU$9-SUMIFS(conditions!$77:$77,conditions!$8:$8,"&lt;="&amp;HU$9,conditions!$9:$9,"&gt;="&amp;HU$9))*conditions!$U$76,0))</f>
        <v>0</v>
      </c>
      <c r="HV118" s="37">
        <f>IF(HV$9="",0,IF(HV$9-SUMIFS(conditions!$77:$77,conditions!$8:$8,"&lt;="&amp;HV$9,conditions!$9:$9,"&gt;="&amp;HV$9)&lt;$U$9,(1-conditions!$U$34)*SUMIFS(19:19,$9:$9,EOMONTH($U$9,11)+1-$U$9+HV$9-SUMIFS(conditions!$77:$77,conditions!$8:$8,"&lt;="&amp;HV$9,conditions!$9:$9,"&gt;="&amp;HV$9))*conditions!$U$76,0))</f>
        <v>0</v>
      </c>
      <c r="HW118" s="37">
        <f>IF(HW$9="",0,IF(HW$9-SUMIFS(conditions!$77:$77,conditions!$8:$8,"&lt;="&amp;HW$9,conditions!$9:$9,"&gt;="&amp;HW$9)&lt;$U$9,(1-conditions!$U$34)*SUMIFS(19:19,$9:$9,EOMONTH($U$9,11)+1-$U$9+HW$9-SUMIFS(conditions!$77:$77,conditions!$8:$8,"&lt;="&amp;HW$9,conditions!$9:$9,"&gt;="&amp;HW$9))*conditions!$U$76,0))</f>
        <v>0</v>
      </c>
      <c r="HX118" s="37">
        <f>IF(HX$9="",0,IF(HX$9-SUMIFS(conditions!$77:$77,conditions!$8:$8,"&lt;="&amp;HX$9,conditions!$9:$9,"&gt;="&amp;HX$9)&lt;$U$9,(1-conditions!$U$34)*SUMIFS(19:19,$9:$9,EOMONTH($U$9,11)+1-$U$9+HX$9-SUMIFS(conditions!$77:$77,conditions!$8:$8,"&lt;="&amp;HX$9,conditions!$9:$9,"&gt;="&amp;HX$9))*conditions!$U$76,0))</f>
        <v>0</v>
      </c>
      <c r="HY118" s="37">
        <f>IF(HY$9="",0,IF(HY$9-SUMIFS(conditions!$77:$77,conditions!$8:$8,"&lt;="&amp;HY$9,conditions!$9:$9,"&gt;="&amp;HY$9)&lt;$U$9,(1-conditions!$U$34)*SUMIFS(19:19,$9:$9,EOMONTH($U$9,11)+1-$U$9+HY$9-SUMIFS(conditions!$77:$77,conditions!$8:$8,"&lt;="&amp;HY$9,conditions!$9:$9,"&gt;="&amp;HY$9))*conditions!$U$76,0))</f>
        <v>0</v>
      </c>
      <c r="HZ118" s="37">
        <f>IF(HZ$9="",0,IF(HZ$9-SUMIFS(conditions!$77:$77,conditions!$8:$8,"&lt;="&amp;HZ$9,conditions!$9:$9,"&gt;="&amp;HZ$9)&lt;$U$9,(1-conditions!$U$34)*SUMIFS(19:19,$9:$9,EOMONTH($U$9,11)+1-$U$9+HZ$9-SUMIFS(conditions!$77:$77,conditions!$8:$8,"&lt;="&amp;HZ$9,conditions!$9:$9,"&gt;="&amp;HZ$9))*conditions!$U$76,0))</f>
        <v>0</v>
      </c>
      <c r="IA118" s="37">
        <f>IF(IA$9="",0,IF(IA$9-SUMIFS(conditions!$77:$77,conditions!$8:$8,"&lt;="&amp;IA$9,conditions!$9:$9,"&gt;="&amp;IA$9)&lt;$U$9,(1-conditions!$U$34)*SUMIFS(19:19,$9:$9,EOMONTH($U$9,11)+1-$U$9+IA$9-SUMIFS(conditions!$77:$77,conditions!$8:$8,"&lt;="&amp;IA$9,conditions!$9:$9,"&gt;="&amp;IA$9))*conditions!$U$76,0))</f>
        <v>0</v>
      </c>
      <c r="IB118" s="37">
        <f>IF(IB$9="",0,IF(IB$9-SUMIFS(conditions!$77:$77,conditions!$8:$8,"&lt;="&amp;IB$9,conditions!$9:$9,"&gt;="&amp;IB$9)&lt;$U$9,(1-conditions!$U$34)*SUMIFS(19:19,$9:$9,EOMONTH($U$9,11)+1-$U$9+IB$9-SUMIFS(conditions!$77:$77,conditions!$8:$8,"&lt;="&amp;IB$9,conditions!$9:$9,"&gt;="&amp;IB$9))*conditions!$U$76,0))</f>
        <v>0</v>
      </c>
      <c r="IC118" s="37">
        <f>IF(IC$9="",0,IF(IC$9-SUMIFS(conditions!$77:$77,conditions!$8:$8,"&lt;="&amp;IC$9,conditions!$9:$9,"&gt;="&amp;IC$9)&lt;$U$9,(1-conditions!$U$34)*SUMIFS(19:19,$9:$9,EOMONTH($U$9,11)+1-$U$9+IC$9-SUMIFS(conditions!$77:$77,conditions!$8:$8,"&lt;="&amp;IC$9,conditions!$9:$9,"&gt;="&amp;IC$9))*conditions!$U$76,0))</f>
        <v>0</v>
      </c>
      <c r="ID118" s="37">
        <f>IF(ID$9="",0,IF(ID$9-SUMIFS(conditions!$77:$77,conditions!$8:$8,"&lt;="&amp;ID$9,conditions!$9:$9,"&gt;="&amp;ID$9)&lt;$U$9,(1-conditions!$U$34)*SUMIFS(19:19,$9:$9,EOMONTH($U$9,11)+1-$U$9+ID$9-SUMIFS(conditions!$77:$77,conditions!$8:$8,"&lt;="&amp;ID$9,conditions!$9:$9,"&gt;="&amp;ID$9))*conditions!$U$76,0))</f>
        <v>0</v>
      </c>
      <c r="IE118" s="37">
        <f>IF(IE$9="",0,IF(IE$9-SUMIFS(conditions!$77:$77,conditions!$8:$8,"&lt;="&amp;IE$9,conditions!$9:$9,"&gt;="&amp;IE$9)&lt;$U$9,(1-conditions!$U$34)*SUMIFS(19:19,$9:$9,EOMONTH($U$9,11)+1-$U$9+IE$9-SUMIFS(conditions!$77:$77,conditions!$8:$8,"&lt;="&amp;IE$9,conditions!$9:$9,"&gt;="&amp;IE$9))*conditions!$U$76,0))</f>
        <v>0</v>
      </c>
      <c r="IF118" s="37">
        <f>IF(IF$9="",0,IF(IF$9-SUMIFS(conditions!$77:$77,conditions!$8:$8,"&lt;="&amp;IF$9,conditions!$9:$9,"&gt;="&amp;IF$9)&lt;$U$9,(1-conditions!$U$34)*SUMIFS(19:19,$9:$9,EOMONTH($U$9,11)+1-$U$9+IF$9-SUMIFS(conditions!$77:$77,conditions!$8:$8,"&lt;="&amp;IF$9,conditions!$9:$9,"&gt;="&amp;IF$9))*conditions!$U$76,0))</f>
        <v>0</v>
      </c>
      <c r="IG118" s="37">
        <f>IF(IG$9="",0,IF(IG$9-SUMIFS(conditions!$77:$77,conditions!$8:$8,"&lt;="&amp;IG$9,conditions!$9:$9,"&gt;="&amp;IG$9)&lt;$U$9,(1-conditions!$U$34)*SUMIFS(19:19,$9:$9,EOMONTH($U$9,11)+1-$U$9+IG$9-SUMIFS(conditions!$77:$77,conditions!$8:$8,"&lt;="&amp;IG$9,conditions!$9:$9,"&gt;="&amp;IG$9))*conditions!$U$76,0))</f>
        <v>0</v>
      </c>
      <c r="IH118" s="37">
        <f>IF(IH$9="",0,IF(IH$9-SUMIFS(conditions!$77:$77,conditions!$8:$8,"&lt;="&amp;IH$9,conditions!$9:$9,"&gt;="&amp;IH$9)&lt;$U$9,(1-conditions!$U$34)*SUMIFS(19:19,$9:$9,EOMONTH($U$9,11)+1-$U$9+IH$9-SUMIFS(conditions!$77:$77,conditions!$8:$8,"&lt;="&amp;IH$9,conditions!$9:$9,"&gt;="&amp;IH$9))*conditions!$U$76,0))</f>
        <v>0</v>
      </c>
      <c r="II118" s="37">
        <f>IF(II$9="",0,IF(II$9-SUMIFS(conditions!$77:$77,conditions!$8:$8,"&lt;="&amp;II$9,conditions!$9:$9,"&gt;="&amp;II$9)&lt;$U$9,(1-conditions!$U$34)*SUMIFS(19:19,$9:$9,EOMONTH($U$9,11)+1-$U$9+II$9-SUMIFS(conditions!$77:$77,conditions!$8:$8,"&lt;="&amp;II$9,conditions!$9:$9,"&gt;="&amp;II$9))*conditions!$U$76,0))</f>
        <v>0</v>
      </c>
      <c r="IJ118" s="37">
        <f>IF(IJ$9="",0,IF(IJ$9-SUMIFS(conditions!$77:$77,conditions!$8:$8,"&lt;="&amp;IJ$9,conditions!$9:$9,"&gt;="&amp;IJ$9)&lt;$U$9,(1-conditions!$U$34)*SUMIFS(19:19,$9:$9,EOMONTH($U$9,11)+1-$U$9+IJ$9-SUMIFS(conditions!$77:$77,conditions!$8:$8,"&lt;="&amp;IJ$9,conditions!$9:$9,"&gt;="&amp;IJ$9))*conditions!$U$76,0))</f>
        <v>0</v>
      </c>
      <c r="IK118" s="37">
        <f>IF(IK$9="",0,IF(IK$9-SUMIFS(conditions!$77:$77,conditions!$8:$8,"&lt;="&amp;IK$9,conditions!$9:$9,"&gt;="&amp;IK$9)&lt;$U$9,(1-conditions!$U$34)*SUMIFS(19:19,$9:$9,EOMONTH($U$9,11)+1-$U$9+IK$9-SUMIFS(conditions!$77:$77,conditions!$8:$8,"&lt;="&amp;IK$9,conditions!$9:$9,"&gt;="&amp;IK$9))*conditions!$U$76,0))</f>
        <v>0</v>
      </c>
      <c r="IL118" s="37">
        <f>IF(IL$9="",0,IF(IL$9-SUMIFS(conditions!$77:$77,conditions!$8:$8,"&lt;="&amp;IL$9,conditions!$9:$9,"&gt;="&amp;IL$9)&lt;$U$9,(1-conditions!$U$34)*SUMIFS(19:19,$9:$9,EOMONTH($U$9,11)+1-$U$9+IL$9-SUMIFS(conditions!$77:$77,conditions!$8:$8,"&lt;="&amp;IL$9,conditions!$9:$9,"&gt;="&amp;IL$9))*conditions!$U$76,0))</f>
        <v>0</v>
      </c>
      <c r="IM118" s="37">
        <f>IF(IM$9="",0,IF(IM$9-SUMIFS(conditions!$77:$77,conditions!$8:$8,"&lt;="&amp;IM$9,conditions!$9:$9,"&gt;="&amp;IM$9)&lt;$U$9,(1-conditions!$U$34)*SUMIFS(19:19,$9:$9,EOMONTH($U$9,11)+1-$U$9+IM$9-SUMIFS(conditions!$77:$77,conditions!$8:$8,"&lt;="&amp;IM$9,conditions!$9:$9,"&gt;="&amp;IM$9))*conditions!$U$76,0))</f>
        <v>0</v>
      </c>
      <c r="IN118" s="37">
        <f>IF(IN$9="",0,IF(IN$9-SUMIFS(conditions!$77:$77,conditions!$8:$8,"&lt;="&amp;IN$9,conditions!$9:$9,"&gt;="&amp;IN$9)&lt;$U$9,(1-conditions!$U$34)*SUMIFS(19:19,$9:$9,EOMONTH($U$9,11)+1-$U$9+IN$9-SUMIFS(conditions!$77:$77,conditions!$8:$8,"&lt;="&amp;IN$9,conditions!$9:$9,"&gt;="&amp;IN$9))*conditions!$U$76,0))</f>
        <v>0</v>
      </c>
      <c r="IO118" s="37">
        <f>IF(IO$9="",0,IF(IO$9-SUMIFS(conditions!$77:$77,conditions!$8:$8,"&lt;="&amp;IO$9,conditions!$9:$9,"&gt;="&amp;IO$9)&lt;$U$9,(1-conditions!$U$34)*SUMIFS(19:19,$9:$9,EOMONTH($U$9,11)+1-$U$9+IO$9-SUMIFS(conditions!$77:$77,conditions!$8:$8,"&lt;="&amp;IO$9,conditions!$9:$9,"&gt;="&amp;IO$9))*conditions!$U$76,0))</f>
        <v>0</v>
      </c>
      <c r="IP118" s="37">
        <f>IF(IP$9="",0,IF(IP$9-SUMIFS(conditions!$77:$77,conditions!$8:$8,"&lt;="&amp;IP$9,conditions!$9:$9,"&gt;="&amp;IP$9)&lt;$U$9,(1-conditions!$U$34)*SUMIFS(19:19,$9:$9,EOMONTH($U$9,11)+1-$U$9+IP$9-SUMIFS(conditions!$77:$77,conditions!$8:$8,"&lt;="&amp;IP$9,conditions!$9:$9,"&gt;="&amp;IP$9))*conditions!$U$76,0))</f>
        <v>0</v>
      </c>
      <c r="IQ118" s="37">
        <f>IF(IQ$9="",0,IF(IQ$9-SUMIFS(conditions!$77:$77,conditions!$8:$8,"&lt;="&amp;IQ$9,conditions!$9:$9,"&gt;="&amp;IQ$9)&lt;$U$9,(1-conditions!$U$34)*SUMIFS(19:19,$9:$9,EOMONTH($U$9,11)+1-$U$9+IQ$9-SUMIFS(conditions!$77:$77,conditions!$8:$8,"&lt;="&amp;IQ$9,conditions!$9:$9,"&gt;="&amp;IQ$9))*conditions!$U$76,0))</f>
        <v>0</v>
      </c>
      <c r="IR118" s="37">
        <f>IF(IR$9="",0,IF(IR$9-SUMIFS(conditions!$77:$77,conditions!$8:$8,"&lt;="&amp;IR$9,conditions!$9:$9,"&gt;="&amp;IR$9)&lt;$U$9,(1-conditions!$U$34)*SUMIFS(19:19,$9:$9,EOMONTH($U$9,11)+1-$U$9+IR$9-SUMIFS(conditions!$77:$77,conditions!$8:$8,"&lt;="&amp;IR$9,conditions!$9:$9,"&gt;="&amp;IR$9))*conditions!$U$76,0))</f>
        <v>0</v>
      </c>
      <c r="IS118" s="37">
        <f>IF(IS$9="",0,IF(IS$9-SUMIFS(conditions!$77:$77,conditions!$8:$8,"&lt;="&amp;IS$9,conditions!$9:$9,"&gt;="&amp;IS$9)&lt;$U$9,(1-conditions!$U$34)*SUMIFS(19:19,$9:$9,EOMONTH($U$9,11)+1-$U$9+IS$9-SUMIFS(conditions!$77:$77,conditions!$8:$8,"&lt;="&amp;IS$9,conditions!$9:$9,"&gt;="&amp;IS$9))*conditions!$U$76,0))</f>
        <v>0</v>
      </c>
      <c r="IT118" s="37">
        <f>IF(IT$9="",0,IF(IT$9-SUMIFS(conditions!$77:$77,conditions!$8:$8,"&lt;="&amp;IT$9,conditions!$9:$9,"&gt;="&amp;IT$9)&lt;$U$9,(1-conditions!$U$34)*SUMIFS(19:19,$9:$9,EOMONTH($U$9,11)+1-$U$9+IT$9-SUMIFS(conditions!$77:$77,conditions!$8:$8,"&lt;="&amp;IT$9,conditions!$9:$9,"&gt;="&amp;IT$9))*conditions!$U$76,0))</f>
        <v>0</v>
      </c>
      <c r="IU118" s="37">
        <f>IF(IU$9="",0,IF(IU$9-SUMIFS(conditions!$77:$77,conditions!$8:$8,"&lt;="&amp;IU$9,conditions!$9:$9,"&gt;="&amp;IU$9)&lt;$U$9,(1-conditions!$U$34)*SUMIFS(19:19,$9:$9,EOMONTH($U$9,11)+1-$U$9+IU$9-SUMIFS(conditions!$77:$77,conditions!$8:$8,"&lt;="&amp;IU$9,conditions!$9:$9,"&gt;="&amp;IU$9))*conditions!$U$76,0))</f>
        <v>0</v>
      </c>
      <c r="IV118" s="37">
        <f>IF(IV$9="",0,IF(IV$9-SUMIFS(conditions!$77:$77,conditions!$8:$8,"&lt;="&amp;IV$9,conditions!$9:$9,"&gt;="&amp;IV$9)&lt;$U$9,(1-conditions!$U$34)*SUMIFS(19:19,$9:$9,EOMONTH($U$9,11)+1-$U$9+IV$9-SUMIFS(conditions!$77:$77,conditions!$8:$8,"&lt;="&amp;IV$9,conditions!$9:$9,"&gt;="&amp;IV$9))*conditions!$U$76,0))</f>
        <v>0</v>
      </c>
      <c r="IW118" s="37">
        <f>IF(IW$9="",0,IF(IW$9-SUMIFS(conditions!$77:$77,conditions!$8:$8,"&lt;="&amp;IW$9,conditions!$9:$9,"&gt;="&amp;IW$9)&lt;$U$9,(1-conditions!$U$34)*SUMIFS(19:19,$9:$9,EOMONTH($U$9,11)+1-$U$9+IW$9-SUMIFS(conditions!$77:$77,conditions!$8:$8,"&lt;="&amp;IW$9,conditions!$9:$9,"&gt;="&amp;IW$9))*conditions!$U$76,0))</f>
        <v>0</v>
      </c>
      <c r="IX118" s="37">
        <f>IF(IX$9="",0,IF(IX$9-SUMIFS(conditions!$77:$77,conditions!$8:$8,"&lt;="&amp;IX$9,conditions!$9:$9,"&gt;="&amp;IX$9)&lt;$U$9,(1-conditions!$U$34)*SUMIFS(19:19,$9:$9,EOMONTH($U$9,11)+1-$U$9+IX$9-SUMIFS(conditions!$77:$77,conditions!$8:$8,"&lt;="&amp;IX$9,conditions!$9:$9,"&gt;="&amp;IX$9))*conditions!$U$76,0))</f>
        <v>0</v>
      </c>
      <c r="IY118" s="37">
        <f>IF(IY$9="",0,IF(IY$9-SUMIFS(conditions!$77:$77,conditions!$8:$8,"&lt;="&amp;IY$9,conditions!$9:$9,"&gt;="&amp;IY$9)&lt;$U$9,(1-conditions!$U$34)*SUMIFS(19:19,$9:$9,EOMONTH($U$9,11)+1-$U$9+IY$9-SUMIFS(conditions!$77:$77,conditions!$8:$8,"&lt;="&amp;IY$9,conditions!$9:$9,"&gt;="&amp;IY$9))*conditions!$U$76,0))</f>
        <v>0</v>
      </c>
      <c r="IZ118" s="37">
        <f>IF(IZ$9="",0,IF(IZ$9-SUMIFS(conditions!$77:$77,conditions!$8:$8,"&lt;="&amp;IZ$9,conditions!$9:$9,"&gt;="&amp;IZ$9)&lt;$U$9,(1-conditions!$U$34)*SUMIFS(19:19,$9:$9,EOMONTH($U$9,11)+1-$U$9+IZ$9-SUMIFS(conditions!$77:$77,conditions!$8:$8,"&lt;="&amp;IZ$9,conditions!$9:$9,"&gt;="&amp;IZ$9))*conditions!$U$76,0))</f>
        <v>0</v>
      </c>
      <c r="JA118" s="37">
        <f>IF(JA$9="",0,IF(JA$9-SUMIFS(conditions!$77:$77,conditions!$8:$8,"&lt;="&amp;JA$9,conditions!$9:$9,"&gt;="&amp;JA$9)&lt;$U$9,(1-conditions!$U$34)*SUMIFS(19:19,$9:$9,EOMONTH($U$9,11)+1-$U$9+JA$9-SUMIFS(conditions!$77:$77,conditions!$8:$8,"&lt;="&amp;JA$9,conditions!$9:$9,"&gt;="&amp;JA$9))*conditions!$U$76,0))</f>
        <v>0</v>
      </c>
      <c r="JB118" s="37">
        <f>IF(JB$9="",0,IF(JB$9-SUMIFS(conditions!$77:$77,conditions!$8:$8,"&lt;="&amp;JB$9,conditions!$9:$9,"&gt;="&amp;JB$9)&lt;$U$9,(1-conditions!$U$34)*SUMIFS(19:19,$9:$9,EOMONTH($U$9,11)+1-$U$9+JB$9-SUMIFS(conditions!$77:$77,conditions!$8:$8,"&lt;="&amp;JB$9,conditions!$9:$9,"&gt;="&amp;JB$9))*conditions!$U$76,0))</f>
        <v>0</v>
      </c>
      <c r="JC118" s="37">
        <f>IF(JC$9="",0,IF(JC$9-SUMIFS(conditions!$77:$77,conditions!$8:$8,"&lt;="&amp;JC$9,conditions!$9:$9,"&gt;="&amp;JC$9)&lt;$U$9,(1-conditions!$U$34)*SUMIFS(19:19,$9:$9,EOMONTH($U$9,11)+1-$U$9+JC$9-SUMIFS(conditions!$77:$77,conditions!$8:$8,"&lt;="&amp;JC$9,conditions!$9:$9,"&gt;="&amp;JC$9))*conditions!$U$76,0))</f>
        <v>0</v>
      </c>
      <c r="JD118" s="37">
        <f>IF(JD$9="",0,IF(JD$9-SUMIFS(conditions!$77:$77,conditions!$8:$8,"&lt;="&amp;JD$9,conditions!$9:$9,"&gt;="&amp;JD$9)&lt;$U$9,(1-conditions!$U$34)*SUMIFS(19:19,$9:$9,EOMONTH($U$9,11)+1-$U$9+JD$9-SUMIFS(conditions!$77:$77,conditions!$8:$8,"&lt;="&amp;JD$9,conditions!$9:$9,"&gt;="&amp;JD$9))*conditions!$U$76,0))</f>
        <v>0</v>
      </c>
      <c r="JE118" s="37">
        <f>IF(JE$9="",0,IF(JE$9-SUMIFS(conditions!$77:$77,conditions!$8:$8,"&lt;="&amp;JE$9,conditions!$9:$9,"&gt;="&amp;JE$9)&lt;$U$9,(1-conditions!$U$34)*SUMIFS(19:19,$9:$9,EOMONTH($U$9,11)+1-$U$9+JE$9-SUMIFS(conditions!$77:$77,conditions!$8:$8,"&lt;="&amp;JE$9,conditions!$9:$9,"&gt;="&amp;JE$9))*conditions!$U$76,0))</f>
        <v>0</v>
      </c>
      <c r="JF118" s="37">
        <f>IF(JF$9="",0,IF(JF$9-SUMIFS(conditions!$77:$77,conditions!$8:$8,"&lt;="&amp;JF$9,conditions!$9:$9,"&gt;="&amp;JF$9)&lt;$U$9,(1-conditions!$U$34)*SUMIFS(19:19,$9:$9,EOMONTH($U$9,11)+1-$U$9+JF$9-SUMIFS(conditions!$77:$77,conditions!$8:$8,"&lt;="&amp;JF$9,conditions!$9:$9,"&gt;="&amp;JF$9))*conditions!$U$76,0))</f>
        <v>0</v>
      </c>
      <c r="JG118" s="37">
        <f>IF(JG$9="",0,IF(JG$9-SUMIFS(conditions!$77:$77,conditions!$8:$8,"&lt;="&amp;JG$9,conditions!$9:$9,"&gt;="&amp;JG$9)&lt;$U$9,(1-conditions!$U$34)*SUMIFS(19:19,$9:$9,EOMONTH($U$9,11)+1-$U$9+JG$9-SUMIFS(conditions!$77:$77,conditions!$8:$8,"&lt;="&amp;JG$9,conditions!$9:$9,"&gt;="&amp;JG$9))*conditions!$U$76,0))</f>
        <v>0</v>
      </c>
      <c r="JH118" s="37">
        <f>IF(JH$9="",0,IF(JH$9-SUMIFS(conditions!$77:$77,conditions!$8:$8,"&lt;="&amp;JH$9,conditions!$9:$9,"&gt;="&amp;JH$9)&lt;$U$9,(1-conditions!$U$34)*SUMIFS(19:19,$9:$9,EOMONTH($U$9,11)+1-$U$9+JH$9-SUMIFS(conditions!$77:$77,conditions!$8:$8,"&lt;="&amp;JH$9,conditions!$9:$9,"&gt;="&amp;JH$9))*conditions!$U$76,0))</f>
        <v>0</v>
      </c>
      <c r="JI118" s="37">
        <f>IF(JI$9="",0,IF(JI$9-SUMIFS(conditions!$77:$77,conditions!$8:$8,"&lt;="&amp;JI$9,conditions!$9:$9,"&gt;="&amp;JI$9)&lt;$U$9,(1-conditions!$U$34)*SUMIFS(19:19,$9:$9,EOMONTH($U$9,11)+1-$U$9+JI$9-SUMIFS(conditions!$77:$77,conditions!$8:$8,"&lt;="&amp;JI$9,conditions!$9:$9,"&gt;="&amp;JI$9))*conditions!$U$76,0))</f>
        <v>0</v>
      </c>
      <c r="JJ118" s="37">
        <f>IF(JJ$9="",0,IF(JJ$9-SUMIFS(conditions!$77:$77,conditions!$8:$8,"&lt;="&amp;JJ$9,conditions!$9:$9,"&gt;="&amp;JJ$9)&lt;$U$9,(1-conditions!$U$34)*SUMIFS(19:19,$9:$9,EOMONTH($U$9,11)+1-$U$9+JJ$9-SUMIFS(conditions!$77:$77,conditions!$8:$8,"&lt;="&amp;JJ$9,conditions!$9:$9,"&gt;="&amp;JJ$9))*conditions!$U$76,0))</f>
        <v>0</v>
      </c>
      <c r="JK118" s="37">
        <f>IF(JK$9="",0,IF(JK$9-SUMIFS(conditions!$77:$77,conditions!$8:$8,"&lt;="&amp;JK$9,conditions!$9:$9,"&gt;="&amp;JK$9)&lt;$U$9,(1-conditions!$U$34)*SUMIFS(19:19,$9:$9,EOMONTH($U$9,11)+1-$U$9+JK$9-SUMIFS(conditions!$77:$77,conditions!$8:$8,"&lt;="&amp;JK$9,conditions!$9:$9,"&gt;="&amp;JK$9))*conditions!$U$76,0))</f>
        <v>0</v>
      </c>
      <c r="JL118" s="37">
        <f>IF(JL$9="",0,IF(JL$9-SUMIFS(conditions!$77:$77,conditions!$8:$8,"&lt;="&amp;JL$9,conditions!$9:$9,"&gt;="&amp;JL$9)&lt;$U$9,(1-conditions!$U$34)*SUMIFS(19:19,$9:$9,EOMONTH($U$9,11)+1-$U$9+JL$9-SUMIFS(conditions!$77:$77,conditions!$8:$8,"&lt;="&amp;JL$9,conditions!$9:$9,"&gt;="&amp;JL$9))*conditions!$U$76,0))</f>
        <v>0</v>
      </c>
      <c r="JM118" s="37">
        <f>IF(JM$9="",0,IF(JM$9-SUMIFS(conditions!$77:$77,conditions!$8:$8,"&lt;="&amp;JM$9,conditions!$9:$9,"&gt;="&amp;JM$9)&lt;$U$9,(1-conditions!$U$34)*SUMIFS(19:19,$9:$9,EOMONTH($U$9,11)+1-$U$9+JM$9-SUMIFS(conditions!$77:$77,conditions!$8:$8,"&lt;="&amp;JM$9,conditions!$9:$9,"&gt;="&amp;JM$9))*conditions!$U$76,0))</f>
        <v>0</v>
      </c>
      <c r="JN118" s="37">
        <f>IF(JN$9="",0,IF(JN$9-SUMIFS(conditions!$77:$77,conditions!$8:$8,"&lt;="&amp;JN$9,conditions!$9:$9,"&gt;="&amp;JN$9)&lt;$U$9,(1-conditions!$U$34)*SUMIFS(19:19,$9:$9,EOMONTH($U$9,11)+1-$U$9+JN$9-SUMIFS(conditions!$77:$77,conditions!$8:$8,"&lt;="&amp;JN$9,conditions!$9:$9,"&gt;="&amp;JN$9))*conditions!$U$76,0))</f>
        <v>0</v>
      </c>
      <c r="JO118" s="37">
        <f>IF(JO$9="",0,IF(JO$9-SUMIFS(conditions!$77:$77,conditions!$8:$8,"&lt;="&amp;JO$9,conditions!$9:$9,"&gt;="&amp;JO$9)&lt;$U$9,(1-conditions!$U$34)*SUMIFS(19:19,$9:$9,EOMONTH($U$9,11)+1-$U$9+JO$9-SUMIFS(conditions!$77:$77,conditions!$8:$8,"&lt;="&amp;JO$9,conditions!$9:$9,"&gt;="&amp;JO$9))*conditions!$U$76,0))</f>
        <v>0</v>
      </c>
      <c r="JP118" s="37">
        <f>IF(JP$9="",0,IF(JP$9-SUMIFS(conditions!$77:$77,conditions!$8:$8,"&lt;="&amp;JP$9,conditions!$9:$9,"&gt;="&amp;JP$9)&lt;$U$9,(1-conditions!$U$34)*SUMIFS(19:19,$9:$9,EOMONTH($U$9,11)+1-$U$9+JP$9-SUMIFS(conditions!$77:$77,conditions!$8:$8,"&lt;="&amp;JP$9,conditions!$9:$9,"&gt;="&amp;JP$9))*conditions!$U$76,0))</f>
        <v>0</v>
      </c>
      <c r="JQ118" s="37">
        <f>IF(JQ$9="",0,IF(JQ$9-SUMIFS(conditions!$77:$77,conditions!$8:$8,"&lt;="&amp;JQ$9,conditions!$9:$9,"&gt;="&amp;JQ$9)&lt;$U$9,(1-conditions!$U$34)*SUMIFS(19:19,$9:$9,EOMONTH($U$9,11)+1-$U$9+JQ$9-SUMIFS(conditions!$77:$77,conditions!$8:$8,"&lt;="&amp;JQ$9,conditions!$9:$9,"&gt;="&amp;JQ$9))*conditions!$U$76,0))</f>
        <v>0</v>
      </c>
      <c r="JR118" s="37">
        <f>IF(JR$9="",0,IF(JR$9-SUMIFS(conditions!$77:$77,conditions!$8:$8,"&lt;="&amp;JR$9,conditions!$9:$9,"&gt;="&amp;JR$9)&lt;$U$9,(1-conditions!$U$34)*SUMIFS(19:19,$9:$9,EOMONTH($U$9,11)+1-$U$9+JR$9-SUMIFS(conditions!$77:$77,conditions!$8:$8,"&lt;="&amp;JR$9,conditions!$9:$9,"&gt;="&amp;JR$9))*conditions!$U$76,0))</f>
        <v>0</v>
      </c>
      <c r="JS118" s="37">
        <f>IF(JS$9="",0,IF(JS$9-SUMIFS(conditions!$77:$77,conditions!$8:$8,"&lt;="&amp;JS$9,conditions!$9:$9,"&gt;="&amp;JS$9)&lt;$U$9,(1-conditions!$U$34)*SUMIFS(19:19,$9:$9,EOMONTH($U$9,11)+1-$U$9+JS$9-SUMIFS(conditions!$77:$77,conditions!$8:$8,"&lt;="&amp;JS$9,conditions!$9:$9,"&gt;="&amp;JS$9))*conditions!$U$76,0))</f>
        <v>0</v>
      </c>
      <c r="JT118" s="37">
        <f>IF(JT$9="",0,IF(JT$9-SUMIFS(conditions!$77:$77,conditions!$8:$8,"&lt;="&amp;JT$9,conditions!$9:$9,"&gt;="&amp;JT$9)&lt;$U$9,(1-conditions!$U$34)*SUMIFS(19:19,$9:$9,EOMONTH($U$9,11)+1-$U$9+JT$9-SUMIFS(conditions!$77:$77,conditions!$8:$8,"&lt;="&amp;JT$9,conditions!$9:$9,"&gt;="&amp;JT$9))*conditions!$U$76,0))</f>
        <v>0</v>
      </c>
      <c r="JU118" s="37">
        <f>IF(JU$9="",0,IF(JU$9-SUMIFS(conditions!$77:$77,conditions!$8:$8,"&lt;="&amp;JU$9,conditions!$9:$9,"&gt;="&amp;JU$9)&lt;$U$9,(1-conditions!$U$34)*SUMIFS(19:19,$9:$9,EOMONTH($U$9,11)+1-$U$9+JU$9-SUMIFS(conditions!$77:$77,conditions!$8:$8,"&lt;="&amp;JU$9,conditions!$9:$9,"&gt;="&amp;JU$9))*conditions!$U$76,0))</f>
        <v>0</v>
      </c>
      <c r="JV118" s="37">
        <f>IF(JV$9="",0,IF(JV$9-SUMIFS(conditions!$77:$77,conditions!$8:$8,"&lt;="&amp;JV$9,conditions!$9:$9,"&gt;="&amp;JV$9)&lt;$U$9,(1-conditions!$U$34)*SUMIFS(19:19,$9:$9,EOMONTH($U$9,11)+1-$U$9+JV$9-SUMIFS(conditions!$77:$77,conditions!$8:$8,"&lt;="&amp;JV$9,conditions!$9:$9,"&gt;="&amp;JV$9))*conditions!$U$76,0))</f>
        <v>0</v>
      </c>
      <c r="JW118" s="37">
        <f>IF(JW$9="",0,IF(JW$9-SUMIFS(conditions!$77:$77,conditions!$8:$8,"&lt;="&amp;JW$9,conditions!$9:$9,"&gt;="&amp;JW$9)&lt;$U$9,(1-conditions!$U$34)*SUMIFS(19:19,$9:$9,EOMONTH($U$9,11)+1-$U$9+JW$9-SUMIFS(conditions!$77:$77,conditions!$8:$8,"&lt;="&amp;JW$9,conditions!$9:$9,"&gt;="&amp;JW$9))*conditions!$U$76,0))</f>
        <v>0</v>
      </c>
      <c r="JX118" s="37">
        <f>IF(JX$9="",0,IF(JX$9-SUMIFS(conditions!$77:$77,conditions!$8:$8,"&lt;="&amp;JX$9,conditions!$9:$9,"&gt;="&amp;JX$9)&lt;$U$9,(1-conditions!$U$34)*SUMIFS(19:19,$9:$9,EOMONTH($U$9,11)+1-$U$9+JX$9-SUMIFS(conditions!$77:$77,conditions!$8:$8,"&lt;="&amp;JX$9,conditions!$9:$9,"&gt;="&amp;JX$9))*conditions!$U$76,0))</f>
        <v>0</v>
      </c>
      <c r="JY118" s="37">
        <f>IF(JY$9="",0,IF(JY$9-SUMIFS(conditions!$77:$77,conditions!$8:$8,"&lt;="&amp;JY$9,conditions!$9:$9,"&gt;="&amp;JY$9)&lt;$U$9,(1-conditions!$U$34)*SUMIFS(19:19,$9:$9,EOMONTH($U$9,11)+1-$U$9+JY$9-SUMIFS(conditions!$77:$77,conditions!$8:$8,"&lt;="&amp;JY$9,conditions!$9:$9,"&gt;="&amp;JY$9))*conditions!$U$76,0))</f>
        <v>0</v>
      </c>
      <c r="JZ118" s="37">
        <f>IF(JZ$9="",0,IF(JZ$9-SUMIFS(conditions!$77:$77,conditions!$8:$8,"&lt;="&amp;JZ$9,conditions!$9:$9,"&gt;="&amp;JZ$9)&lt;$U$9,(1-conditions!$U$34)*SUMIFS(19:19,$9:$9,EOMONTH($U$9,11)+1-$U$9+JZ$9-SUMIFS(conditions!$77:$77,conditions!$8:$8,"&lt;="&amp;JZ$9,conditions!$9:$9,"&gt;="&amp;JZ$9))*conditions!$U$76,0))</f>
        <v>0</v>
      </c>
      <c r="KA118" s="37">
        <f>IF(KA$9="",0,IF(KA$9-SUMIFS(conditions!$77:$77,conditions!$8:$8,"&lt;="&amp;KA$9,conditions!$9:$9,"&gt;="&amp;KA$9)&lt;$U$9,(1-conditions!$U$34)*SUMIFS(19:19,$9:$9,EOMONTH($U$9,11)+1-$U$9+KA$9-SUMIFS(conditions!$77:$77,conditions!$8:$8,"&lt;="&amp;KA$9,conditions!$9:$9,"&gt;="&amp;KA$9))*conditions!$U$76,0))</f>
        <v>0</v>
      </c>
      <c r="KB118" s="37">
        <f>IF(KB$9="",0,IF(KB$9-SUMIFS(conditions!$77:$77,conditions!$8:$8,"&lt;="&amp;KB$9,conditions!$9:$9,"&gt;="&amp;KB$9)&lt;$U$9,(1-conditions!$U$34)*SUMIFS(19:19,$9:$9,EOMONTH($U$9,11)+1-$U$9+KB$9-SUMIFS(conditions!$77:$77,conditions!$8:$8,"&lt;="&amp;KB$9,conditions!$9:$9,"&gt;="&amp;KB$9))*conditions!$U$76,0))</f>
        <v>0</v>
      </c>
      <c r="KC118" s="37">
        <f>IF(KC$9="",0,IF(KC$9-SUMIFS(conditions!$77:$77,conditions!$8:$8,"&lt;="&amp;KC$9,conditions!$9:$9,"&gt;="&amp;KC$9)&lt;$U$9,(1-conditions!$U$34)*SUMIFS(19:19,$9:$9,EOMONTH($U$9,11)+1-$U$9+KC$9-SUMIFS(conditions!$77:$77,conditions!$8:$8,"&lt;="&amp;KC$9,conditions!$9:$9,"&gt;="&amp;KC$9))*conditions!$U$76,0))</f>
        <v>0</v>
      </c>
      <c r="KD118" s="37">
        <f>IF(KD$9="",0,IF(KD$9-SUMIFS(conditions!$77:$77,conditions!$8:$8,"&lt;="&amp;KD$9,conditions!$9:$9,"&gt;="&amp;KD$9)&lt;$U$9,(1-conditions!$U$34)*SUMIFS(19:19,$9:$9,EOMONTH($U$9,11)+1-$U$9+KD$9-SUMIFS(conditions!$77:$77,conditions!$8:$8,"&lt;="&amp;KD$9,conditions!$9:$9,"&gt;="&amp;KD$9))*conditions!$U$76,0))</f>
        <v>0</v>
      </c>
      <c r="KE118" s="37">
        <f>IF(KE$9="",0,IF(KE$9-SUMIFS(conditions!$77:$77,conditions!$8:$8,"&lt;="&amp;KE$9,conditions!$9:$9,"&gt;="&amp;KE$9)&lt;$U$9,(1-conditions!$U$34)*SUMIFS(19:19,$9:$9,EOMONTH($U$9,11)+1-$U$9+KE$9-SUMIFS(conditions!$77:$77,conditions!$8:$8,"&lt;="&amp;KE$9,conditions!$9:$9,"&gt;="&amp;KE$9))*conditions!$U$76,0))</f>
        <v>0</v>
      </c>
      <c r="KF118" s="37">
        <f>IF(KF$9="",0,IF(KF$9-SUMIFS(conditions!$77:$77,conditions!$8:$8,"&lt;="&amp;KF$9,conditions!$9:$9,"&gt;="&amp;KF$9)&lt;$U$9,(1-conditions!$U$34)*SUMIFS(19:19,$9:$9,EOMONTH($U$9,11)+1-$U$9+KF$9-SUMIFS(conditions!$77:$77,conditions!$8:$8,"&lt;="&amp;KF$9,conditions!$9:$9,"&gt;="&amp;KF$9))*conditions!$U$76,0))</f>
        <v>0</v>
      </c>
      <c r="KG118" s="37">
        <f>IF(KG$9="",0,IF(KG$9-SUMIFS(conditions!$77:$77,conditions!$8:$8,"&lt;="&amp;KG$9,conditions!$9:$9,"&gt;="&amp;KG$9)&lt;$U$9,(1-conditions!$U$34)*SUMIFS(19:19,$9:$9,EOMONTH($U$9,11)+1-$U$9+KG$9-SUMIFS(conditions!$77:$77,conditions!$8:$8,"&lt;="&amp;KG$9,conditions!$9:$9,"&gt;="&amp;KG$9))*conditions!$U$76,0))</f>
        <v>0</v>
      </c>
      <c r="KH118" s="37">
        <f>IF(KH$9="",0,IF(KH$9-SUMIFS(conditions!$77:$77,conditions!$8:$8,"&lt;="&amp;KH$9,conditions!$9:$9,"&gt;="&amp;KH$9)&lt;$U$9,(1-conditions!$U$34)*SUMIFS(19:19,$9:$9,EOMONTH($U$9,11)+1-$U$9+KH$9-SUMIFS(conditions!$77:$77,conditions!$8:$8,"&lt;="&amp;KH$9,conditions!$9:$9,"&gt;="&amp;KH$9))*conditions!$U$76,0))</f>
        <v>0</v>
      </c>
      <c r="KI118" s="37">
        <f>IF(KI$9="",0,IF(KI$9-SUMIFS(conditions!$77:$77,conditions!$8:$8,"&lt;="&amp;KI$9,conditions!$9:$9,"&gt;="&amp;KI$9)&lt;$U$9,(1-conditions!$U$34)*SUMIFS(19:19,$9:$9,EOMONTH($U$9,11)+1-$U$9+KI$9-SUMIFS(conditions!$77:$77,conditions!$8:$8,"&lt;="&amp;KI$9,conditions!$9:$9,"&gt;="&amp;KI$9))*conditions!$U$76,0))</f>
        <v>0</v>
      </c>
      <c r="KJ118" s="37">
        <f>IF(KJ$9="",0,IF(KJ$9-SUMIFS(conditions!$77:$77,conditions!$8:$8,"&lt;="&amp;KJ$9,conditions!$9:$9,"&gt;="&amp;KJ$9)&lt;$U$9,(1-conditions!$U$34)*SUMIFS(19:19,$9:$9,EOMONTH($U$9,11)+1-$U$9+KJ$9-SUMIFS(conditions!$77:$77,conditions!$8:$8,"&lt;="&amp;KJ$9,conditions!$9:$9,"&gt;="&amp;KJ$9))*conditions!$U$76,0))</f>
        <v>0</v>
      </c>
      <c r="KK118" s="37">
        <f>IF(KK$9="",0,IF(KK$9-SUMIFS(conditions!$77:$77,conditions!$8:$8,"&lt;="&amp;KK$9,conditions!$9:$9,"&gt;="&amp;KK$9)&lt;$U$9,(1-conditions!$U$34)*SUMIFS(19:19,$9:$9,EOMONTH($U$9,11)+1-$U$9+KK$9-SUMIFS(conditions!$77:$77,conditions!$8:$8,"&lt;="&amp;KK$9,conditions!$9:$9,"&gt;="&amp;KK$9))*conditions!$U$76,0))</f>
        <v>0</v>
      </c>
      <c r="KL118" s="37">
        <f>IF(KL$9="",0,IF(KL$9-SUMIFS(conditions!$77:$77,conditions!$8:$8,"&lt;="&amp;KL$9,conditions!$9:$9,"&gt;="&amp;KL$9)&lt;$U$9,(1-conditions!$U$34)*SUMIFS(19:19,$9:$9,EOMONTH($U$9,11)+1-$U$9+KL$9-SUMIFS(conditions!$77:$77,conditions!$8:$8,"&lt;="&amp;KL$9,conditions!$9:$9,"&gt;="&amp;KL$9))*conditions!$U$76,0))</f>
        <v>0</v>
      </c>
      <c r="KM118" s="37">
        <f>IF(KM$9="",0,IF(KM$9-SUMIFS(conditions!$77:$77,conditions!$8:$8,"&lt;="&amp;KM$9,conditions!$9:$9,"&gt;="&amp;KM$9)&lt;$U$9,(1-conditions!$U$34)*SUMIFS(19:19,$9:$9,EOMONTH($U$9,11)+1-$U$9+KM$9-SUMIFS(conditions!$77:$77,conditions!$8:$8,"&lt;="&amp;KM$9,conditions!$9:$9,"&gt;="&amp;KM$9))*conditions!$U$76,0))</f>
        <v>0</v>
      </c>
      <c r="KN118" s="37">
        <f>IF(KN$9="",0,IF(KN$9-SUMIFS(conditions!$77:$77,conditions!$8:$8,"&lt;="&amp;KN$9,conditions!$9:$9,"&gt;="&amp;KN$9)&lt;$U$9,(1-conditions!$U$34)*SUMIFS(19:19,$9:$9,EOMONTH($U$9,11)+1-$U$9+KN$9-SUMIFS(conditions!$77:$77,conditions!$8:$8,"&lt;="&amp;KN$9,conditions!$9:$9,"&gt;="&amp;KN$9))*conditions!$U$76,0))</f>
        <v>0</v>
      </c>
      <c r="KO118" s="37">
        <f>IF(KO$9="",0,IF(KO$9-SUMIFS(conditions!$77:$77,conditions!$8:$8,"&lt;="&amp;KO$9,conditions!$9:$9,"&gt;="&amp;KO$9)&lt;$U$9,(1-conditions!$U$34)*SUMIFS(19:19,$9:$9,EOMONTH($U$9,11)+1-$U$9+KO$9-SUMIFS(conditions!$77:$77,conditions!$8:$8,"&lt;="&amp;KO$9,conditions!$9:$9,"&gt;="&amp;KO$9))*conditions!$U$76,0))</f>
        <v>0</v>
      </c>
      <c r="KP118" s="37">
        <f>IF(KP$9="",0,IF(KP$9-SUMIFS(conditions!$77:$77,conditions!$8:$8,"&lt;="&amp;KP$9,conditions!$9:$9,"&gt;="&amp;KP$9)&lt;$U$9,(1-conditions!$U$34)*SUMIFS(19:19,$9:$9,EOMONTH($U$9,11)+1-$U$9+KP$9-SUMIFS(conditions!$77:$77,conditions!$8:$8,"&lt;="&amp;KP$9,conditions!$9:$9,"&gt;="&amp;KP$9))*conditions!$U$76,0))</f>
        <v>0</v>
      </c>
      <c r="KQ118" s="37">
        <f>IF(KQ$9="",0,IF(KQ$9-SUMIFS(conditions!$77:$77,conditions!$8:$8,"&lt;="&amp;KQ$9,conditions!$9:$9,"&gt;="&amp;KQ$9)&lt;$U$9,(1-conditions!$U$34)*SUMIFS(19:19,$9:$9,EOMONTH($U$9,11)+1-$U$9+KQ$9-SUMIFS(conditions!$77:$77,conditions!$8:$8,"&lt;="&amp;KQ$9,conditions!$9:$9,"&gt;="&amp;KQ$9))*conditions!$U$76,0))</f>
        <v>0</v>
      </c>
      <c r="KR118" s="37">
        <f>IF(KR$9="",0,IF(KR$9-SUMIFS(conditions!$77:$77,conditions!$8:$8,"&lt;="&amp;KR$9,conditions!$9:$9,"&gt;="&amp;KR$9)&lt;$U$9,(1-conditions!$U$34)*SUMIFS(19:19,$9:$9,EOMONTH($U$9,11)+1-$U$9+KR$9-SUMIFS(conditions!$77:$77,conditions!$8:$8,"&lt;="&amp;KR$9,conditions!$9:$9,"&gt;="&amp;KR$9))*conditions!$U$76,0))</f>
        <v>0</v>
      </c>
      <c r="KS118" s="37">
        <f>IF(KS$9="",0,IF(KS$9-SUMIFS(conditions!$77:$77,conditions!$8:$8,"&lt;="&amp;KS$9,conditions!$9:$9,"&gt;="&amp;KS$9)&lt;$U$9,(1-conditions!$U$34)*SUMIFS(19:19,$9:$9,EOMONTH($U$9,11)+1-$U$9+KS$9-SUMIFS(conditions!$77:$77,conditions!$8:$8,"&lt;="&amp;KS$9,conditions!$9:$9,"&gt;="&amp;KS$9))*conditions!$U$76,0))</f>
        <v>0</v>
      </c>
      <c r="KT118" s="37">
        <f>IF(KT$9="",0,IF(KT$9-SUMIFS(conditions!$77:$77,conditions!$8:$8,"&lt;="&amp;KT$9,conditions!$9:$9,"&gt;="&amp;KT$9)&lt;$U$9,(1-conditions!$U$34)*SUMIFS(19:19,$9:$9,EOMONTH($U$9,11)+1-$U$9+KT$9-SUMIFS(conditions!$77:$77,conditions!$8:$8,"&lt;="&amp;KT$9,conditions!$9:$9,"&gt;="&amp;KT$9))*conditions!$U$76,0))</f>
        <v>0</v>
      </c>
      <c r="KU118" s="37">
        <f>IF(KU$9="",0,IF(KU$9-SUMIFS(conditions!$77:$77,conditions!$8:$8,"&lt;="&amp;KU$9,conditions!$9:$9,"&gt;="&amp;KU$9)&lt;$U$9,(1-conditions!$U$34)*SUMIFS(19:19,$9:$9,EOMONTH($U$9,11)+1-$U$9+KU$9-SUMIFS(conditions!$77:$77,conditions!$8:$8,"&lt;="&amp;KU$9,conditions!$9:$9,"&gt;="&amp;KU$9))*conditions!$U$76,0))</f>
        <v>0</v>
      </c>
      <c r="KV118" s="37">
        <f>IF(KV$9="",0,IF(KV$9-SUMIFS(conditions!$77:$77,conditions!$8:$8,"&lt;="&amp;KV$9,conditions!$9:$9,"&gt;="&amp;KV$9)&lt;$U$9,(1-conditions!$U$34)*SUMIFS(19:19,$9:$9,EOMONTH($U$9,11)+1-$U$9+KV$9-SUMIFS(conditions!$77:$77,conditions!$8:$8,"&lt;="&amp;KV$9,conditions!$9:$9,"&gt;="&amp;KV$9))*conditions!$U$76,0))</f>
        <v>0</v>
      </c>
      <c r="KW118" s="37">
        <f>IF(KW$9="",0,IF(KW$9-SUMIFS(conditions!$77:$77,conditions!$8:$8,"&lt;="&amp;KW$9,conditions!$9:$9,"&gt;="&amp;KW$9)&lt;$U$9,(1-conditions!$U$34)*SUMIFS(19:19,$9:$9,EOMONTH($U$9,11)+1-$U$9+KW$9-SUMIFS(conditions!$77:$77,conditions!$8:$8,"&lt;="&amp;KW$9,conditions!$9:$9,"&gt;="&amp;KW$9))*conditions!$U$76,0))</f>
        <v>0</v>
      </c>
      <c r="KX118" s="37">
        <f>IF(KX$9="",0,IF(KX$9-SUMIFS(conditions!$77:$77,conditions!$8:$8,"&lt;="&amp;KX$9,conditions!$9:$9,"&gt;="&amp;KX$9)&lt;$U$9,(1-conditions!$U$34)*SUMIFS(19:19,$9:$9,EOMONTH($U$9,11)+1-$U$9+KX$9-SUMIFS(conditions!$77:$77,conditions!$8:$8,"&lt;="&amp;KX$9,conditions!$9:$9,"&gt;="&amp;KX$9))*conditions!$U$76,0))</f>
        <v>0</v>
      </c>
      <c r="KY118" s="37">
        <f>IF(KY$9="",0,IF(KY$9-SUMIFS(conditions!$77:$77,conditions!$8:$8,"&lt;="&amp;KY$9,conditions!$9:$9,"&gt;="&amp;KY$9)&lt;$U$9,(1-conditions!$U$34)*SUMIFS(19:19,$9:$9,EOMONTH($U$9,11)+1-$U$9+KY$9-SUMIFS(conditions!$77:$77,conditions!$8:$8,"&lt;="&amp;KY$9,conditions!$9:$9,"&gt;="&amp;KY$9))*conditions!$U$76,0))</f>
        <v>0</v>
      </c>
      <c r="KZ118" s="37">
        <f>IF(KZ$9="",0,IF(KZ$9-SUMIFS(conditions!$77:$77,conditions!$8:$8,"&lt;="&amp;KZ$9,conditions!$9:$9,"&gt;="&amp;KZ$9)&lt;$U$9,(1-conditions!$U$34)*SUMIFS(19:19,$9:$9,EOMONTH($U$9,11)+1-$U$9+KZ$9-SUMIFS(conditions!$77:$77,conditions!$8:$8,"&lt;="&amp;KZ$9,conditions!$9:$9,"&gt;="&amp;KZ$9))*conditions!$U$76,0))</f>
        <v>0</v>
      </c>
      <c r="LA118" s="37">
        <f>IF(LA$9="",0,IF(LA$9-SUMIFS(conditions!$77:$77,conditions!$8:$8,"&lt;="&amp;LA$9,conditions!$9:$9,"&gt;="&amp;LA$9)&lt;$U$9,(1-conditions!$U$34)*SUMIFS(19:19,$9:$9,EOMONTH($U$9,11)+1-$U$9+LA$9-SUMIFS(conditions!$77:$77,conditions!$8:$8,"&lt;="&amp;LA$9,conditions!$9:$9,"&gt;="&amp;LA$9))*conditions!$U$76,0))</f>
        <v>0</v>
      </c>
      <c r="LB118" s="37">
        <f>IF(LB$9="",0,IF(LB$9-SUMIFS(conditions!$77:$77,conditions!$8:$8,"&lt;="&amp;LB$9,conditions!$9:$9,"&gt;="&amp;LB$9)&lt;$U$9,(1-conditions!$U$34)*SUMIFS(19:19,$9:$9,EOMONTH($U$9,11)+1-$U$9+LB$9-SUMIFS(conditions!$77:$77,conditions!$8:$8,"&lt;="&amp;LB$9,conditions!$9:$9,"&gt;="&amp;LB$9))*conditions!$U$76,0))</f>
        <v>0</v>
      </c>
      <c r="LC118" s="37">
        <f>IF(LC$9="",0,IF(LC$9-SUMIFS(conditions!$77:$77,conditions!$8:$8,"&lt;="&amp;LC$9,conditions!$9:$9,"&gt;="&amp;LC$9)&lt;$U$9,(1-conditions!$U$34)*SUMIFS(19:19,$9:$9,EOMONTH($U$9,11)+1-$U$9+LC$9-SUMIFS(conditions!$77:$77,conditions!$8:$8,"&lt;="&amp;LC$9,conditions!$9:$9,"&gt;="&amp;LC$9))*conditions!$U$76,0))</f>
        <v>0</v>
      </c>
      <c r="LD118" s="37">
        <f>IF(LD$9="",0,IF(LD$9-SUMIFS(conditions!$77:$77,conditions!$8:$8,"&lt;="&amp;LD$9,conditions!$9:$9,"&gt;="&amp;LD$9)&lt;$U$9,(1-conditions!$U$34)*SUMIFS(19:19,$9:$9,EOMONTH($U$9,11)+1-$U$9+LD$9-SUMIFS(conditions!$77:$77,conditions!$8:$8,"&lt;="&amp;LD$9,conditions!$9:$9,"&gt;="&amp;LD$9))*conditions!$U$76,0))</f>
        <v>0</v>
      </c>
      <c r="LE118" s="37">
        <f>IF(LE$9="",0,IF(LE$9-SUMIFS(conditions!$77:$77,conditions!$8:$8,"&lt;="&amp;LE$9,conditions!$9:$9,"&gt;="&amp;LE$9)&lt;$U$9,(1-conditions!$U$34)*SUMIFS(19:19,$9:$9,EOMONTH($U$9,11)+1-$U$9+LE$9-SUMIFS(conditions!$77:$77,conditions!$8:$8,"&lt;="&amp;LE$9,conditions!$9:$9,"&gt;="&amp;LE$9))*conditions!$U$76,0))</f>
        <v>0</v>
      </c>
      <c r="LF118" s="37">
        <f>IF(LF$9="",0,IF(LF$9-SUMIFS(conditions!$77:$77,conditions!$8:$8,"&lt;="&amp;LF$9,conditions!$9:$9,"&gt;="&amp;LF$9)&lt;$U$9,(1-conditions!$U$34)*SUMIFS(19:19,$9:$9,EOMONTH($U$9,11)+1-$U$9+LF$9-SUMIFS(conditions!$77:$77,conditions!$8:$8,"&lt;="&amp;LF$9,conditions!$9:$9,"&gt;="&amp;LF$9))*conditions!$U$76,0))</f>
        <v>0</v>
      </c>
      <c r="LG118" s="37">
        <f>IF(LG$9="",0,IF(LG$9-SUMIFS(conditions!$77:$77,conditions!$8:$8,"&lt;="&amp;LG$9,conditions!$9:$9,"&gt;="&amp;LG$9)&lt;$U$9,(1-conditions!$U$34)*SUMIFS(19:19,$9:$9,EOMONTH($U$9,11)+1-$U$9+LG$9-SUMIFS(conditions!$77:$77,conditions!$8:$8,"&lt;="&amp;LG$9,conditions!$9:$9,"&gt;="&amp;LG$9))*conditions!$U$76,0))</f>
        <v>0</v>
      </c>
      <c r="LH118" s="37">
        <f>IF(LH$9="",0,IF(LH$9-SUMIFS(conditions!$77:$77,conditions!$8:$8,"&lt;="&amp;LH$9,conditions!$9:$9,"&gt;="&amp;LH$9)&lt;$U$9,(1-conditions!$U$34)*SUMIFS(19:19,$9:$9,EOMONTH($U$9,11)+1-$U$9+LH$9-SUMIFS(conditions!$77:$77,conditions!$8:$8,"&lt;="&amp;LH$9,conditions!$9:$9,"&gt;="&amp;LH$9))*conditions!$U$76,0))</f>
        <v>0</v>
      </c>
      <c r="LI118" s="37">
        <f>IF(LI$9="",0,IF(LI$9-SUMIFS(conditions!$77:$77,conditions!$8:$8,"&lt;="&amp;LI$9,conditions!$9:$9,"&gt;="&amp;LI$9)&lt;$U$9,(1-conditions!$U$34)*SUMIFS(19:19,$9:$9,EOMONTH($U$9,11)+1-$U$9+LI$9-SUMIFS(conditions!$77:$77,conditions!$8:$8,"&lt;="&amp;LI$9,conditions!$9:$9,"&gt;="&amp;LI$9))*conditions!$U$76,0))</f>
        <v>0</v>
      </c>
      <c r="LJ118" s="37">
        <f>IF(LJ$9="",0,IF(LJ$9-SUMIFS(conditions!$77:$77,conditions!$8:$8,"&lt;="&amp;LJ$9,conditions!$9:$9,"&gt;="&amp;LJ$9)&lt;$U$9,(1-conditions!$U$34)*SUMIFS(19:19,$9:$9,EOMONTH($U$9,11)+1-$U$9+LJ$9-SUMIFS(conditions!$77:$77,conditions!$8:$8,"&lt;="&amp;LJ$9,conditions!$9:$9,"&gt;="&amp;LJ$9))*conditions!$U$76,0))</f>
        <v>0</v>
      </c>
      <c r="LK118" s="37">
        <f>IF(LK$9="",0,IF(LK$9-SUMIFS(conditions!$77:$77,conditions!$8:$8,"&lt;="&amp;LK$9,conditions!$9:$9,"&gt;="&amp;LK$9)&lt;$U$9,(1-conditions!$U$34)*SUMIFS(19:19,$9:$9,EOMONTH($U$9,11)+1-$U$9+LK$9-SUMIFS(conditions!$77:$77,conditions!$8:$8,"&lt;="&amp;LK$9,conditions!$9:$9,"&gt;="&amp;LK$9))*conditions!$U$76,0))</f>
        <v>0</v>
      </c>
      <c r="LL118" s="37">
        <f>IF(LL$9="",0,IF(LL$9-SUMIFS(conditions!$77:$77,conditions!$8:$8,"&lt;="&amp;LL$9,conditions!$9:$9,"&gt;="&amp;LL$9)&lt;$U$9,(1-conditions!$U$34)*SUMIFS(19:19,$9:$9,EOMONTH($U$9,11)+1-$U$9+LL$9-SUMIFS(conditions!$77:$77,conditions!$8:$8,"&lt;="&amp;LL$9,conditions!$9:$9,"&gt;="&amp;LL$9))*conditions!$U$76,0))</f>
        <v>0</v>
      </c>
      <c r="LM118" s="37">
        <f>IF(LM$9="",0,IF(LM$9-SUMIFS(conditions!$77:$77,conditions!$8:$8,"&lt;="&amp;LM$9,conditions!$9:$9,"&gt;="&amp;LM$9)&lt;$U$9,(1-conditions!$U$34)*SUMIFS(19:19,$9:$9,EOMONTH($U$9,11)+1-$U$9+LM$9-SUMIFS(conditions!$77:$77,conditions!$8:$8,"&lt;="&amp;LM$9,conditions!$9:$9,"&gt;="&amp;LM$9))*conditions!$U$76,0))</f>
        <v>0</v>
      </c>
      <c r="LN118" s="37">
        <f>IF(LN$9="",0,IF(LN$9-SUMIFS(conditions!$77:$77,conditions!$8:$8,"&lt;="&amp;LN$9,conditions!$9:$9,"&gt;="&amp;LN$9)&lt;$U$9,(1-conditions!$U$34)*SUMIFS(19:19,$9:$9,EOMONTH($U$9,11)+1-$U$9+LN$9-SUMIFS(conditions!$77:$77,conditions!$8:$8,"&lt;="&amp;LN$9,conditions!$9:$9,"&gt;="&amp;LN$9))*conditions!$U$76,0))</f>
        <v>0</v>
      </c>
      <c r="LO118" s="37">
        <f>IF(LO$9="",0,IF(LO$9-SUMIFS(conditions!$77:$77,conditions!$8:$8,"&lt;="&amp;LO$9,conditions!$9:$9,"&gt;="&amp;LO$9)&lt;$U$9,(1-conditions!$U$34)*SUMIFS(19:19,$9:$9,EOMONTH($U$9,11)+1-$U$9+LO$9-SUMIFS(conditions!$77:$77,conditions!$8:$8,"&lt;="&amp;LO$9,conditions!$9:$9,"&gt;="&amp;LO$9))*conditions!$U$76,0))</f>
        <v>0</v>
      </c>
      <c r="LP118" s="37">
        <f>IF(LP$9="",0,IF(LP$9-SUMIFS(conditions!$77:$77,conditions!$8:$8,"&lt;="&amp;LP$9,conditions!$9:$9,"&gt;="&amp;LP$9)&lt;$U$9,(1-conditions!$U$34)*SUMIFS(19:19,$9:$9,EOMONTH($U$9,11)+1-$U$9+LP$9-SUMIFS(conditions!$77:$77,conditions!$8:$8,"&lt;="&amp;LP$9,conditions!$9:$9,"&gt;="&amp;LP$9))*conditions!$U$76,0))</f>
        <v>0</v>
      </c>
      <c r="LQ118" s="37">
        <f>IF(LQ$9="",0,IF(LQ$9-SUMIFS(conditions!$77:$77,conditions!$8:$8,"&lt;="&amp;LQ$9,conditions!$9:$9,"&gt;="&amp;LQ$9)&lt;$U$9,(1-conditions!$U$34)*SUMIFS(19:19,$9:$9,EOMONTH($U$9,11)+1-$U$9+LQ$9-SUMIFS(conditions!$77:$77,conditions!$8:$8,"&lt;="&amp;LQ$9,conditions!$9:$9,"&gt;="&amp;LQ$9))*conditions!$U$76,0))</f>
        <v>0</v>
      </c>
      <c r="LR118" s="37">
        <f>IF(LR$9="",0,IF(LR$9-SUMIFS(conditions!$77:$77,conditions!$8:$8,"&lt;="&amp;LR$9,conditions!$9:$9,"&gt;="&amp;LR$9)&lt;$U$9,(1-conditions!$U$34)*SUMIFS(19:19,$9:$9,EOMONTH($U$9,11)+1-$U$9+LR$9-SUMIFS(conditions!$77:$77,conditions!$8:$8,"&lt;="&amp;LR$9,conditions!$9:$9,"&gt;="&amp;LR$9))*conditions!$U$76,0))</f>
        <v>0</v>
      </c>
      <c r="LS118" s="37">
        <f>IF(LS$9="",0,IF(LS$9-SUMIFS(conditions!$77:$77,conditions!$8:$8,"&lt;="&amp;LS$9,conditions!$9:$9,"&gt;="&amp;LS$9)&lt;$U$9,(1-conditions!$U$34)*SUMIFS(19:19,$9:$9,EOMONTH($U$9,11)+1-$U$9+LS$9-SUMIFS(conditions!$77:$77,conditions!$8:$8,"&lt;="&amp;LS$9,conditions!$9:$9,"&gt;="&amp;LS$9))*conditions!$U$76,0))</f>
        <v>0</v>
      </c>
      <c r="LT118" s="37">
        <f>IF(LT$9="",0,IF(LT$9-SUMIFS(conditions!$77:$77,conditions!$8:$8,"&lt;="&amp;LT$9,conditions!$9:$9,"&gt;="&amp;LT$9)&lt;$U$9,(1-conditions!$U$34)*SUMIFS(19:19,$9:$9,EOMONTH($U$9,11)+1-$U$9+LT$9-SUMIFS(conditions!$77:$77,conditions!$8:$8,"&lt;="&amp;LT$9,conditions!$9:$9,"&gt;="&amp;LT$9))*conditions!$U$76,0))</f>
        <v>0</v>
      </c>
      <c r="LU118" s="37">
        <f>IF(LU$9="",0,IF(LU$9-SUMIFS(conditions!$77:$77,conditions!$8:$8,"&lt;="&amp;LU$9,conditions!$9:$9,"&gt;="&amp;LU$9)&lt;$U$9,(1-conditions!$U$34)*SUMIFS(19:19,$9:$9,EOMONTH($U$9,11)+1-$U$9+LU$9-SUMIFS(conditions!$77:$77,conditions!$8:$8,"&lt;="&amp;LU$9,conditions!$9:$9,"&gt;="&amp;LU$9))*conditions!$U$76,0))</f>
        <v>0</v>
      </c>
      <c r="LV118" s="37">
        <f>IF(LV$9="",0,IF(LV$9-SUMIFS(conditions!$77:$77,conditions!$8:$8,"&lt;="&amp;LV$9,conditions!$9:$9,"&gt;="&amp;LV$9)&lt;$U$9,(1-conditions!$U$34)*SUMIFS(19:19,$9:$9,EOMONTH($U$9,11)+1-$U$9+LV$9-SUMIFS(conditions!$77:$77,conditions!$8:$8,"&lt;="&amp;LV$9,conditions!$9:$9,"&gt;="&amp;LV$9))*conditions!$U$76,0))</f>
        <v>0</v>
      </c>
      <c r="LW118" s="37">
        <f>IF(LW$9="",0,IF(LW$9-SUMIFS(conditions!$77:$77,conditions!$8:$8,"&lt;="&amp;LW$9,conditions!$9:$9,"&gt;="&amp;LW$9)&lt;$U$9,(1-conditions!$U$34)*SUMIFS(19:19,$9:$9,EOMONTH($U$9,11)+1-$U$9+LW$9-SUMIFS(conditions!$77:$77,conditions!$8:$8,"&lt;="&amp;LW$9,conditions!$9:$9,"&gt;="&amp;LW$9))*conditions!$U$76,0))</f>
        <v>0</v>
      </c>
      <c r="LX118" s="37">
        <f>IF(LX$9="",0,IF(LX$9-SUMIFS(conditions!$77:$77,conditions!$8:$8,"&lt;="&amp;LX$9,conditions!$9:$9,"&gt;="&amp;LX$9)&lt;$U$9,(1-conditions!$U$34)*SUMIFS(19:19,$9:$9,EOMONTH($U$9,11)+1-$U$9+LX$9-SUMIFS(conditions!$77:$77,conditions!$8:$8,"&lt;="&amp;LX$9,conditions!$9:$9,"&gt;="&amp;LX$9))*conditions!$U$76,0))</f>
        <v>0</v>
      </c>
      <c r="LY118" s="37">
        <f>IF(LY$9="",0,IF(LY$9-SUMIFS(conditions!$77:$77,conditions!$8:$8,"&lt;="&amp;LY$9,conditions!$9:$9,"&gt;="&amp;LY$9)&lt;$U$9,(1-conditions!$U$34)*SUMIFS(19:19,$9:$9,EOMONTH($U$9,11)+1-$U$9+LY$9-SUMIFS(conditions!$77:$77,conditions!$8:$8,"&lt;="&amp;LY$9,conditions!$9:$9,"&gt;="&amp;LY$9))*conditions!$U$76,0))</f>
        <v>0</v>
      </c>
      <c r="LZ118" s="37">
        <f>IF(LZ$9="",0,IF(LZ$9-SUMIFS(conditions!$77:$77,conditions!$8:$8,"&lt;="&amp;LZ$9,conditions!$9:$9,"&gt;="&amp;LZ$9)&lt;$U$9,(1-conditions!$U$34)*SUMIFS(19:19,$9:$9,EOMONTH($U$9,11)+1-$U$9+LZ$9-SUMIFS(conditions!$77:$77,conditions!$8:$8,"&lt;="&amp;LZ$9,conditions!$9:$9,"&gt;="&amp;LZ$9))*conditions!$U$76,0))</f>
        <v>0</v>
      </c>
      <c r="MA118" s="37">
        <f>IF(MA$9="",0,IF(MA$9-SUMIFS(conditions!$77:$77,conditions!$8:$8,"&lt;="&amp;MA$9,conditions!$9:$9,"&gt;="&amp;MA$9)&lt;$U$9,(1-conditions!$U$34)*SUMIFS(19:19,$9:$9,EOMONTH($U$9,11)+1-$U$9+MA$9-SUMIFS(conditions!$77:$77,conditions!$8:$8,"&lt;="&amp;MA$9,conditions!$9:$9,"&gt;="&amp;MA$9))*conditions!$U$76,0))</f>
        <v>0</v>
      </c>
      <c r="MB118" s="37">
        <f>IF(MB$9="",0,IF(MB$9-SUMIFS(conditions!$77:$77,conditions!$8:$8,"&lt;="&amp;MB$9,conditions!$9:$9,"&gt;="&amp;MB$9)&lt;$U$9,(1-conditions!$U$34)*SUMIFS(19:19,$9:$9,EOMONTH($U$9,11)+1-$U$9+MB$9-SUMIFS(conditions!$77:$77,conditions!$8:$8,"&lt;="&amp;MB$9,conditions!$9:$9,"&gt;="&amp;MB$9))*conditions!$U$76,0))</f>
        <v>0</v>
      </c>
      <c r="MC118" s="37">
        <f>IF(MC$9="",0,IF(MC$9-SUMIFS(conditions!$77:$77,conditions!$8:$8,"&lt;="&amp;MC$9,conditions!$9:$9,"&gt;="&amp;MC$9)&lt;$U$9,(1-conditions!$U$34)*SUMIFS(19:19,$9:$9,EOMONTH($U$9,11)+1-$U$9+MC$9-SUMIFS(conditions!$77:$77,conditions!$8:$8,"&lt;="&amp;MC$9,conditions!$9:$9,"&gt;="&amp;MC$9))*conditions!$U$76,0))</f>
        <v>0</v>
      </c>
      <c r="MD118" s="37">
        <f>IF(MD$9="",0,IF(MD$9-SUMIFS(conditions!$77:$77,conditions!$8:$8,"&lt;="&amp;MD$9,conditions!$9:$9,"&gt;="&amp;MD$9)&lt;$U$9,(1-conditions!$U$34)*SUMIFS(19:19,$9:$9,EOMONTH($U$9,11)+1-$U$9+MD$9-SUMIFS(conditions!$77:$77,conditions!$8:$8,"&lt;="&amp;MD$9,conditions!$9:$9,"&gt;="&amp;MD$9))*conditions!$U$76,0))</f>
        <v>0</v>
      </c>
      <c r="ME118" s="37">
        <f>IF(ME$9="",0,IF(ME$9-SUMIFS(conditions!$77:$77,conditions!$8:$8,"&lt;="&amp;ME$9,conditions!$9:$9,"&gt;="&amp;ME$9)&lt;$U$9,(1-conditions!$U$34)*SUMIFS(19:19,$9:$9,EOMONTH($U$9,11)+1-$U$9+ME$9-SUMIFS(conditions!$77:$77,conditions!$8:$8,"&lt;="&amp;ME$9,conditions!$9:$9,"&gt;="&amp;ME$9))*conditions!$U$76,0))</f>
        <v>0</v>
      </c>
      <c r="MF118" s="37">
        <f>IF(MF$9="",0,IF(MF$9-SUMIFS(conditions!$77:$77,conditions!$8:$8,"&lt;="&amp;MF$9,conditions!$9:$9,"&gt;="&amp;MF$9)&lt;$U$9,(1-conditions!$U$34)*SUMIFS(19:19,$9:$9,EOMONTH($U$9,11)+1-$U$9+MF$9-SUMIFS(conditions!$77:$77,conditions!$8:$8,"&lt;="&amp;MF$9,conditions!$9:$9,"&gt;="&amp;MF$9))*conditions!$U$76,0))</f>
        <v>0</v>
      </c>
      <c r="MG118" s="37">
        <f>IF(MG$9="",0,IF(MG$9-SUMIFS(conditions!$77:$77,conditions!$8:$8,"&lt;="&amp;MG$9,conditions!$9:$9,"&gt;="&amp;MG$9)&lt;$U$9,(1-conditions!$U$34)*SUMIFS(19:19,$9:$9,EOMONTH($U$9,11)+1-$U$9+MG$9-SUMIFS(conditions!$77:$77,conditions!$8:$8,"&lt;="&amp;MG$9,conditions!$9:$9,"&gt;="&amp;MG$9))*conditions!$U$76,0))</f>
        <v>0</v>
      </c>
      <c r="MH118" s="37">
        <f>IF(MH$9="",0,IF(MH$9-SUMIFS(conditions!$77:$77,conditions!$8:$8,"&lt;="&amp;MH$9,conditions!$9:$9,"&gt;="&amp;MH$9)&lt;$U$9,(1-conditions!$U$34)*SUMIFS(19:19,$9:$9,EOMONTH($U$9,11)+1-$U$9+MH$9-SUMIFS(conditions!$77:$77,conditions!$8:$8,"&lt;="&amp;MH$9,conditions!$9:$9,"&gt;="&amp;MH$9))*conditions!$U$76,0))</f>
        <v>0</v>
      </c>
      <c r="MI118" s="37">
        <f>IF(MI$9="",0,IF(MI$9-SUMIFS(conditions!$77:$77,conditions!$8:$8,"&lt;="&amp;MI$9,conditions!$9:$9,"&gt;="&amp;MI$9)&lt;$U$9,(1-conditions!$U$34)*SUMIFS(19:19,$9:$9,EOMONTH($U$9,11)+1-$U$9+MI$9-SUMIFS(conditions!$77:$77,conditions!$8:$8,"&lt;="&amp;MI$9,conditions!$9:$9,"&gt;="&amp;MI$9))*conditions!$U$76,0))</f>
        <v>0</v>
      </c>
      <c r="MJ118" s="37">
        <f>IF(MJ$9="",0,IF(MJ$9-SUMIFS(conditions!$77:$77,conditions!$8:$8,"&lt;="&amp;MJ$9,conditions!$9:$9,"&gt;="&amp;MJ$9)&lt;$U$9,(1-conditions!$U$34)*SUMIFS(19:19,$9:$9,EOMONTH($U$9,11)+1-$U$9+MJ$9-SUMIFS(conditions!$77:$77,conditions!$8:$8,"&lt;="&amp;MJ$9,conditions!$9:$9,"&gt;="&amp;MJ$9))*conditions!$U$76,0))</f>
        <v>0</v>
      </c>
      <c r="MK118" s="37">
        <f>IF(MK$9="",0,IF(MK$9-SUMIFS(conditions!$77:$77,conditions!$8:$8,"&lt;="&amp;MK$9,conditions!$9:$9,"&gt;="&amp;MK$9)&lt;$U$9,(1-conditions!$U$34)*SUMIFS(19:19,$9:$9,EOMONTH($U$9,11)+1-$U$9+MK$9-SUMIFS(conditions!$77:$77,conditions!$8:$8,"&lt;="&amp;MK$9,conditions!$9:$9,"&gt;="&amp;MK$9))*conditions!$U$76,0))</f>
        <v>0</v>
      </c>
      <c r="ML118" s="37">
        <f>IF(ML$9="",0,IF(ML$9-SUMIFS(conditions!$77:$77,conditions!$8:$8,"&lt;="&amp;ML$9,conditions!$9:$9,"&gt;="&amp;ML$9)&lt;$U$9,(1-conditions!$U$34)*SUMIFS(19:19,$9:$9,EOMONTH($U$9,11)+1-$U$9+ML$9-SUMIFS(conditions!$77:$77,conditions!$8:$8,"&lt;="&amp;ML$9,conditions!$9:$9,"&gt;="&amp;ML$9))*conditions!$U$76,0))</f>
        <v>0</v>
      </c>
      <c r="MM118" s="37">
        <f>IF(MM$9="",0,IF(MM$9-SUMIFS(conditions!$77:$77,conditions!$8:$8,"&lt;="&amp;MM$9,conditions!$9:$9,"&gt;="&amp;MM$9)&lt;$U$9,(1-conditions!$U$34)*SUMIFS(19:19,$9:$9,EOMONTH($U$9,11)+1-$U$9+MM$9-SUMIFS(conditions!$77:$77,conditions!$8:$8,"&lt;="&amp;MM$9,conditions!$9:$9,"&gt;="&amp;MM$9))*conditions!$U$76,0))</f>
        <v>0</v>
      </c>
      <c r="MN118" s="37">
        <f>IF(MN$9="",0,IF(MN$9-SUMIFS(conditions!$77:$77,conditions!$8:$8,"&lt;="&amp;MN$9,conditions!$9:$9,"&gt;="&amp;MN$9)&lt;$U$9,(1-conditions!$U$34)*SUMIFS(19:19,$9:$9,EOMONTH($U$9,11)+1-$U$9+MN$9-SUMIFS(conditions!$77:$77,conditions!$8:$8,"&lt;="&amp;MN$9,conditions!$9:$9,"&gt;="&amp;MN$9))*conditions!$U$76,0))</f>
        <v>0</v>
      </c>
      <c r="MO118" s="37">
        <f>IF(MO$9="",0,IF(MO$9-SUMIFS(conditions!$77:$77,conditions!$8:$8,"&lt;="&amp;MO$9,conditions!$9:$9,"&gt;="&amp;MO$9)&lt;$U$9,(1-conditions!$U$34)*SUMIFS(19:19,$9:$9,EOMONTH($U$9,11)+1-$U$9+MO$9-SUMIFS(conditions!$77:$77,conditions!$8:$8,"&lt;="&amp;MO$9,conditions!$9:$9,"&gt;="&amp;MO$9))*conditions!$U$76,0))</f>
        <v>0</v>
      </c>
      <c r="MP118" s="37">
        <f>IF(MP$9="",0,IF(MP$9-SUMIFS(conditions!$77:$77,conditions!$8:$8,"&lt;="&amp;MP$9,conditions!$9:$9,"&gt;="&amp;MP$9)&lt;$U$9,(1-conditions!$U$34)*SUMIFS(19:19,$9:$9,EOMONTH($U$9,11)+1-$U$9+MP$9-SUMIFS(conditions!$77:$77,conditions!$8:$8,"&lt;="&amp;MP$9,conditions!$9:$9,"&gt;="&amp;MP$9))*conditions!$U$76,0))</f>
        <v>0</v>
      </c>
      <c r="MQ118" s="37">
        <f>IF(MQ$9="",0,IF(MQ$9-SUMIFS(conditions!$77:$77,conditions!$8:$8,"&lt;="&amp;MQ$9,conditions!$9:$9,"&gt;="&amp;MQ$9)&lt;$U$9,(1-conditions!$U$34)*SUMIFS(19:19,$9:$9,EOMONTH($U$9,11)+1-$U$9+MQ$9-SUMIFS(conditions!$77:$77,conditions!$8:$8,"&lt;="&amp;MQ$9,conditions!$9:$9,"&gt;="&amp;MQ$9))*conditions!$U$76,0))</f>
        <v>0</v>
      </c>
      <c r="MR118" s="37">
        <f>IF(MR$9="",0,IF(MR$9-SUMIFS(conditions!$77:$77,conditions!$8:$8,"&lt;="&amp;MR$9,conditions!$9:$9,"&gt;="&amp;MR$9)&lt;$U$9,(1-conditions!$U$34)*SUMIFS(19:19,$9:$9,EOMONTH($U$9,11)+1-$U$9+MR$9-SUMIFS(conditions!$77:$77,conditions!$8:$8,"&lt;="&amp;MR$9,conditions!$9:$9,"&gt;="&amp;MR$9))*conditions!$U$76,0))</f>
        <v>0</v>
      </c>
      <c r="MS118" s="37">
        <f>IF(MS$9="",0,IF(MS$9-SUMIFS(conditions!$77:$77,conditions!$8:$8,"&lt;="&amp;MS$9,conditions!$9:$9,"&gt;="&amp;MS$9)&lt;$U$9,(1-conditions!$U$34)*SUMIFS(19:19,$9:$9,EOMONTH($U$9,11)+1-$U$9+MS$9-SUMIFS(conditions!$77:$77,conditions!$8:$8,"&lt;="&amp;MS$9,conditions!$9:$9,"&gt;="&amp;MS$9))*conditions!$U$76,0))</f>
        <v>0</v>
      </c>
      <c r="MT118" s="37">
        <f>IF(MT$9="",0,IF(MT$9-SUMIFS(conditions!$77:$77,conditions!$8:$8,"&lt;="&amp;MT$9,conditions!$9:$9,"&gt;="&amp;MT$9)&lt;$U$9,(1-conditions!$U$34)*SUMIFS(19:19,$9:$9,EOMONTH($U$9,11)+1-$U$9+MT$9-SUMIFS(conditions!$77:$77,conditions!$8:$8,"&lt;="&amp;MT$9,conditions!$9:$9,"&gt;="&amp;MT$9))*conditions!$U$76,0))</f>
        <v>0</v>
      </c>
      <c r="MU118" s="37">
        <f>IF(MU$9="",0,IF(MU$9-SUMIFS(conditions!$77:$77,conditions!$8:$8,"&lt;="&amp;MU$9,conditions!$9:$9,"&gt;="&amp;MU$9)&lt;$U$9,(1-conditions!$U$34)*SUMIFS(19:19,$9:$9,EOMONTH($U$9,11)+1-$U$9+MU$9-SUMIFS(conditions!$77:$77,conditions!$8:$8,"&lt;="&amp;MU$9,conditions!$9:$9,"&gt;="&amp;MU$9))*conditions!$U$76,0))</f>
        <v>0</v>
      </c>
      <c r="MV118" s="37">
        <f>IF(MV$9="",0,IF(MV$9-SUMIFS(conditions!$77:$77,conditions!$8:$8,"&lt;="&amp;MV$9,conditions!$9:$9,"&gt;="&amp;MV$9)&lt;$U$9,(1-conditions!$U$34)*SUMIFS(19:19,$9:$9,EOMONTH($U$9,11)+1-$U$9+MV$9-SUMIFS(conditions!$77:$77,conditions!$8:$8,"&lt;="&amp;MV$9,conditions!$9:$9,"&gt;="&amp;MV$9))*conditions!$U$76,0))</f>
        <v>0</v>
      </c>
      <c r="MW118" s="37">
        <f>IF(MW$9="",0,IF(MW$9-SUMIFS(conditions!$77:$77,conditions!$8:$8,"&lt;="&amp;MW$9,conditions!$9:$9,"&gt;="&amp;MW$9)&lt;$U$9,(1-conditions!$U$34)*SUMIFS(19:19,$9:$9,EOMONTH($U$9,11)+1-$U$9+MW$9-SUMIFS(conditions!$77:$77,conditions!$8:$8,"&lt;="&amp;MW$9,conditions!$9:$9,"&gt;="&amp;MW$9))*conditions!$U$76,0))</f>
        <v>0</v>
      </c>
      <c r="MX118" s="37">
        <f>IF(MX$9="",0,IF(MX$9-SUMIFS(conditions!$77:$77,conditions!$8:$8,"&lt;="&amp;MX$9,conditions!$9:$9,"&gt;="&amp;MX$9)&lt;$U$9,(1-conditions!$U$34)*SUMIFS(19:19,$9:$9,EOMONTH($U$9,11)+1-$U$9+MX$9-SUMIFS(conditions!$77:$77,conditions!$8:$8,"&lt;="&amp;MX$9,conditions!$9:$9,"&gt;="&amp;MX$9))*conditions!$U$76,0))</f>
        <v>0</v>
      </c>
      <c r="MY118" s="37">
        <f>IF(MY$9="",0,IF(MY$9-SUMIFS(conditions!$77:$77,conditions!$8:$8,"&lt;="&amp;MY$9,conditions!$9:$9,"&gt;="&amp;MY$9)&lt;$U$9,(1-conditions!$U$34)*SUMIFS(19:19,$9:$9,EOMONTH($U$9,11)+1-$U$9+MY$9-SUMIFS(conditions!$77:$77,conditions!$8:$8,"&lt;="&amp;MY$9,conditions!$9:$9,"&gt;="&amp;MY$9))*conditions!$U$76,0))</f>
        <v>0</v>
      </c>
      <c r="MZ118" s="37">
        <f>IF(MZ$9="",0,IF(MZ$9-SUMIFS(conditions!$77:$77,conditions!$8:$8,"&lt;="&amp;MZ$9,conditions!$9:$9,"&gt;="&amp;MZ$9)&lt;$U$9,(1-conditions!$U$34)*SUMIFS(19:19,$9:$9,EOMONTH($U$9,11)+1-$U$9+MZ$9-SUMIFS(conditions!$77:$77,conditions!$8:$8,"&lt;="&amp;MZ$9,conditions!$9:$9,"&gt;="&amp;MZ$9))*conditions!$U$76,0))</f>
        <v>0</v>
      </c>
      <c r="NA118" s="37">
        <f>IF(NA$9="",0,IF(NA$9-SUMIFS(conditions!$77:$77,conditions!$8:$8,"&lt;="&amp;NA$9,conditions!$9:$9,"&gt;="&amp;NA$9)&lt;$U$9,(1-conditions!$U$34)*SUMIFS(19:19,$9:$9,EOMONTH($U$9,11)+1-$U$9+NA$9-SUMIFS(conditions!$77:$77,conditions!$8:$8,"&lt;="&amp;NA$9,conditions!$9:$9,"&gt;="&amp;NA$9))*conditions!$U$76,0))</f>
        <v>0</v>
      </c>
      <c r="NB118" s="37">
        <f>IF(NB$9="",0,IF(NB$9-SUMIFS(conditions!$77:$77,conditions!$8:$8,"&lt;="&amp;NB$9,conditions!$9:$9,"&gt;="&amp;NB$9)&lt;$U$9,(1-conditions!$U$34)*SUMIFS(19:19,$9:$9,EOMONTH($U$9,11)+1-$U$9+NB$9-SUMIFS(conditions!$77:$77,conditions!$8:$8,"&lt;="&amp;NB$9,conditions!$9:$9,"&gt;="&amp;NB$9))*conditions!$U$76,0))</f>
        <v>0</v>
      </c>
      <c r="NC118" s="37">
        <f>IF(NC$9="",0,IF(NC$9-SUMIFS(conditions!$77:$77,conditions!$8:$8,"&lt;="&amp;NC$9,conditions!$9:$9,"&gt;="&amp;NC$9)&lt;$U$9,(1-conditions!$U$34)*SUMIFS(19:19,$9:$9,EOMONTH($U$9,11)+1-$U$9+NC$9-SUMIFS(conditions!$77:$77,conditions!$8:$8,"&lt;="&amp;NC$9,conditions!$9:$9,"&gt;="&amp;NC$9))*conditions!$U$76,0))</f>
        <v>0</v>
      </c>
      <c r="ND118" s="37">
        <f>IF(ND$9="",0,IF(ND$9-SUMIFS(conditions!$77:$77,conditions!$8:$8,"&lt;="&amp;ND$9,conditions!$9:$9,"&gt;="&amp;ND$9)&lt;$U$9,(1-conditions!$U$34)*SUMIFS(19:19,$9:$9,EOMONTH($U$9,11)+1-$U$9+ND$9-SUMIFS(conditions!$77:$77,conditions!$8:$8,"&lt;="&amp;ND$9,conditions!$9:$9,"&gt;="&amp;ND$9))*conditions!$U$76,0))</f>
        <v>0</v>
      </c>
      <c r="NE118" s="37">
        <f>IF(NE$9="",0,IF(NE$9-SUMIFS(conditions!$77:$77,conditions!$8:$8,"&lt;="&amp;NE$9,conditions!$9:$9,"&gt;="&amp;NE$9)&lt;$U$9,(1-conditions!$U$34)*SUMIFS(19:19,$9:$9,EOMONTH($U$9,11)+1-$U$9+NE$9-SUMIFS(conditions!$77:$77,conditions!$8:$8,"&lt;="&amp;NE$9,conditions!$9:$9,"&gt;="&amp;NE$9))*conditions!$U$76,0))</f>
        <v>0</v>
      </c>
      <c r="NF118" s="37">
        <f>IF(NF$9="",0,IF(NF$9-SUMIFS(conditions!$77:$77,conditions!$8:$8,"&lt;="&amp;NF$9,conditions!$9:$9,"&gt;="&amp;NF$9)&lt;$U$9,(1-conditions!$U$34)*SUMIFS(19:19,$9:$9,EOMONTH($U$9,11)+1-$U$9+NF$9-SUMIFS(conditions!$77:$77,conditions!$8:$8,"&lt;="&amp;NF$9,conditions!$9:$9,"&gt;="&amp;NF$9))*conditions!$U$76,0))</f>
        <v>0</v>
      </c>
      <c r="NG118" s="37">
        <f>IF(NG$9="",0,IF(NG$9-SUMIFS(conditions!$77:$77,conditions!$8:$8,"&lt;="&amp;NG$9,conditions!$9:$9,"&gt;="&amp;NG$9)&lt;$U$9,(1-conditions!$U$34)*SUMIFS(19:19,$9:$9,EOMONTH($U$9,11)+1-$U$9+NG$9-SUMIFS(conditions!$77:$77,conditions!$8:$8,"&lt;="&amp;NG$9,conditions!$9:$9,"&gt;="&amp;NG$9))*conditions!$U$76,0))</f>
        <v>0</v>
      </c>
      <c r="NH118" s="37">
        <f>IF(NH$9="",0,IF(NH$9-SUMIFS(conditions!$77:$77,conditions!$8:$8,"&lt;="&amp;NH$9,conditions!$9:$9,"&gt;="&amp;NH$9)&lt;$U$9,(1-conditions!$U$34)*SUMIFS(19:19,$9:$9,EOMONTH($U$9,11)+1-$U$9+NH$9-SUMIFS(conditions!$77:$77,conditions!$8:$8,"&lt;="&amp;NH$9,conditions!$9:$9,"&gt;="&amp;NH$9))*conditions!$U$76,0))</f>
        <v>0</v>
      </c>
      <c r="NI118" s="37">
        <f>IF(NI$9="",0,IF(NI$9-SUMIFS(conditions!$77:$77,conditions!$8:$8,"&lt;="&amp;NI$9,conditions!$9:$9,"&gt;="&amp;NI$9)&lt;$U$9,(1-conditions!$U$34)*SUMIFS(19:19,$9:$9,EOMONTH($U$9,11)+1-$U$9+NI$9-SUMIFS(conditions!$77:$77,conditions!$8:$8,"&lt;="&amp;NI$9,conditions!$9:$9,"&gt;="&amp;NI$9))*conditions!$U$76,0))</f>
        <v>0</v>
      </c>
      <c r="NJ118" s="37">
        <f>IF(NJ$9="",0,IF(NJ$9-SUMIFS(conditions!$77:$77,conditions!$8:$8,"&lt;="&amp;NJ$9,conditions!$9:$9,"&gt;="&amp;NJ$9)&lt;$U$9,(1-conditions!$U$34)*SUMIFS(19:19,$9:$9,EOMONTH($U$9,11)+1-$U$9+NJ$9-SUMIFS(conditions!$77:$77,conditions!$8:$8,"&lt;="&amp;NJ$9,conditions!$9:$9,"&gt;="&amp;NJ$9))*conditions!$U$76,0))</f>
        <v>0</v>
      </c>
      <c r="NK118" s="37">
        <f>IF(NK$9="",0,IF(NK$9-SUMIFS(conditions!$77:$77,conditions!$8:$8,"&lt;="&amp;NK$9,conditions!$9:$9,"&gt;="&amp;NK$9)&lt;$U$9,(1-conditions!$U$34)*SUMIFS(19:19,$9:$9,EOMONTH($U$9,11)+1-$U$9+NK$9-SUMIFS(conditions!$77:$77,conditions!$8:$8,"&lt;="&amp;NK$9,conditions!$9:$9,"&gt;="&amp;NK$9))*conditions!$U$76,0))</f>
        <v>0</v>
      </c>
      <c r="NL118" s="37">
        <f>IF(NL$9="",0,IF(NL$9-SUMIFS(conditions!$77:$77,conditions!$8:$8,"&lt;="&amp;NL$9,conditions!$9:$9,"&gt;="&amp;NL$9)&lt;$U$9,(1-conditions!$U$34)*SUMIFS(19:19,$9:$9,EOMONTH($U$9,11)+1-$U$9+NL$9-SUMIFS(conditions!$77:$77,conditions!$8:$8,"&lt;="&amp;NL$9,conditions!$9:$9,"&gt;="&amp;NL$9))*conditions!$U$76,0))</f>
        <v>0</v>
      </c>
      <c r="NM118" s="37">
        <f>IF(NM$9="",0,IF(NM$9-SUMIFS(conditions!$77:$77,conditions!$8:$8,"&lt;="&amp;NM$9,conditions!$9:$9,"&gt;="&amp;NM$9)&lt;$U$9,(1-conditions!$U$34)*SUMIFS(19:19,$9:$9,EOMONTH($U$9,11)+1-$U$9+NM$9-SUMIFS(conditions!$77:$77,conditions!$8:$8,"&lt;="&amp;NM$9,conditions!$9:$9,"&gt;="&amp;NM$9))*conditions!$U$76,0))</f>
        <v>0</v>
      </c>
      <c r="NN118" s="37">
        <f>IF(NN$9="",0,IF(NN$9-SUMIFS(conditions!$77:$77,conditions!$8:$8,"&lt;="&amp;NN$9,conditions!$9:$9,"&gt;="&amp;NN$9)&lt;$U$9,(1-conditions!$U$34)*SUMIFS(19:19,$9:$9,EOMONTH($U$9,11)+1-$U$9+NN$9-SUMIFS(conditions!$77:$77,conditions!$8:$8,"&lt;="&amp;NN$9,conditions!$9:$9,"&gt;="&amp;NN$9))*conditions!$U$76,0))</f>
        <v>0</v>
      </c>
      <c r="NO118" s="37">
        <f>IF(NO$9="",0,IF(NO$9-SUMIFS(conditions!$77:$77,conditions!$8:$8,"&lt;="&amp;NO$9,conditions!$9:$9,"&gt;="&amp;NO$9)&lt;$U$9,(1-conditions!$U$34)*SUMIFS(19:19,$9:$9,EOMONTH($U$9,11)+1-$U$9+NO$9-SUMIFS(conditions!$77:$77,conditions!$8:$8,"&lt;="&amp;NO$9,conditions!$9:$9,"&gt;="&amp;NO$9))*conditions!$U$76,0))</f>
        <v>0</v>
      </c>
      <c r="NP118" s="37">
        <f>IF(NP$9="",0,IF(NP$9-SUMIFS(conditions!$77:$77,conditions!$8:$8,"&lt;="&amp;NP$9,conditions!$9:$9,"&gt;="&amp;NP$9)&lt;$U$9,(1-conditions!$U$34)*SUMIFS(19:19,$9:$9,EOMONTH($U$9,11)+1-$U$9+NP$9-SUMIFS(conditions!$77:$77,conditions!$8:$8,"&lt;="&amp;NP$9,conditions!$9:$9,"&gt;="&amp;NP$9))*conditions!$U$76,0))</f>
        <v>0</v>
      </c>
      <c r="NQ118" s="37">
        <f>IF(NQ$9="",0,IF(NQ$9-SUMIFS(conditions!$77:$77,conditions!$8:$8,"&lt;="&amp;NQ$9,conditions!$9:$9,"&gt;="&amp;NQ$9)&lt;$U$9,(1-conditions!$U$34)*SUMIFS(19:19,$9:$9,EOMONTH($U$9,11)+1-$U$9+NQ$9-SUMIFS(conditions!$77:$77,conditions!$8:$8,"&lt;="&amp;NQ$9,conditions!$9:$9,"&gt;="&amp;NQ$9))*conditions!$U$76,0))</f>
        <v>0</v>
      </c>
      <c r="NR118" s="37">
        <f>IF(NR$9="",0,IF(NR$9-SUMIFS(conditions!$77:$77,conditions!$8:$8,"&lt;="&amp;NR$9,conditions!$9:$9,"&gt;="&amp;NR$9)&lt;$U$9,(1-conditions!$U$34)*SUMIFS(19:19,$9:$9,EOMONTH($U$9,11)+1-$U$9+NR$9-SUMIFS(conditions!$77:$77,conditions!$8:$8,"&lt;="&amp;NR$9,conditions!$9:$9,"&gt;="&amp;NR$9))*conditions!$U$76,0))</f>
        <v>0</v>
      </c>
      <c r="NS118" s="37">
        <f>IF(NS$9="",0,IF(NS$9-SUMIFS(conditions!$77:$77,conditions!$8:$8,"&lt;="&amp;NS$9,conditions!$9:$9,"&gt;="&amp;NS$9)&lt;$U$9,(1-conditions!$U$34)*SUMIFS(19:19,$9:$9,EOMONTH($U$9,11)+1-$U$9+NS$9-SUMIFS(conditions!$77:$77,conditions!$8:$8,"&lt;="&amp;NS$9,conditions!$9:$9,"&gt;="&amp;NS$9))*conditions!$U$76,0))</f>
        <v>0</v>
      </c>
      <c r="NT118" s="37">
        <f>IF(NT$9="",0,IF(NT$9-SUMIFS(conditions!$77:$77,conditions!$8:$8,"&lt;="&amp;NT$9,conditions!$9:$9,"&gt;="&amp;NT$9)&lt;$U$9,(1-conditions!$U$34)*SUMIFS(19:19,$9:$9,EOMONTH($U$9,11)+1-$U$9+NT$9-SUMIFS(conditions!$77:$77,conditions!$8:$8,"&lt;="&amp;NT$9,conditions!$9:$9,"&gt;="&amp;NT$9))*conditions!$U$76,0))</f>
        <v>0</v>
      </c>
      <c r="NU118" s="37">
        <f>IF(NU$9="",0,IF(NU$9-SUMIFS(conditions!$77:$77,conditions!$8:$8,"&lt;="&amp;NU$9,conditions!$9:$9,"&gt;="&amp;NU$9)&lt;$U$9,(1-conditions!$U$34)*SUMIFS(19:19,$9:$9,EOMONTH($U$9,11)+1-$U$9+NU$9-SUMIFS(conditions!$77:$77,conditions!$8:$8,"&lt;="&amp;NU$9,conditions!$9:$9,"&gt;="&amp;NU$9))*conditions!$U$76,0))</f>
        <v>0</v>
      </c>
      <c r="NV118" s="37">
        <f>IF(NV$9="",0,IF(NV$9-SUMIFS(conditions!$77:$77,conditions!$8:$8,"&lt;="&amp;NV$9,conditions!$9:$9,"&gt;="&amp;NV$9)&lt;$U$9,(1-conditions!$U$34)*SUMIFS(19:19,$9:$9,EOMONTH($U$9,11)+1-$U$9+NV$9-SUMIFS(conditions!$77:$77,conditions!$8:$8,"&lt;="&amp;NV$9,conditions!$9:$9,"&gt;="&amp;NV$9))*conditions!$U$76,0))</f>
        <v>0</v>
      </c>
    </row>
    <row r="119" spans="1:386" s="38" customFormat="1" ht="10.199999999999999" x14ac:dyDescent="0.2">
      <c r="A119" s="31"/>
      <c r="B119" s="31"/>
      <c r="C119" s="31"/>
      <c r="D119" s="31"/>
      <c r="E119" s="31"/>
      <c r="F119" s="31"/>
      <c r="G119" s="31" t="str">
        <f>G112</f>
        <v>деб. задолж-ть заказчиков по оплатам на нач. бюдж. года</v>
      </c>
      <c r="H119" s="31"/>
      <c r="I119" s="31"/>
      <c r="J119" s="31" t="str">
        <f>IF($G119="","",INDEX(KPI!$H$11:$H$121,SUMIFS(KPI!$E$11:$E$121,KPI!$F$11:$F$121,$G119)))</f>
        <v>тыс.руб.</v>
      </c>
      <c r="K119" s="31"/>
      <c r="L119" s="31"/>
      <c r="M119" s="31"/>
      <c r="N119" s="31" t="str">
        <f>structure!$G$16</f>
        <v>прочие товарные категории</v>
      </c>
      <c r="O119" s="31"/>
      <c r="P119" s="31"/>
      <c r="Q119" s="31"/>
      <c r="R119" s="37">
        <f t="shared" si="133"/>
        <v>14.452166088360007</v>
      </c>
      <c r="S119" s="31"/>
      <c r="T119" s="31"/>
      <c r="U119" s="37">
        <f>IF(U$9="",0,IF(U$9-SUMIFS(conditions!$77:$77,conditions!$8:$8,"&lt;="&amp;U$9,conditions!$9:$9,"&gt;="&amp;U$9)&lt;$U$9,(1-conditions!$U$34)*SUMIFS(20:20,$9:$9,EOMONTH($U$9,11)+1-$U$9+U$9-SUMIFS(conditions!$77:$77,conditions!$8:$8,"&lt;="&amp;U$9,conditions!$9:$9,"&gt;="&amp;U$9))*conditions!$U$76,0))</f>
        <v>1.4452166088360008</v>
      </c>
      <c r="V119" s="37">
        <f>IF(V$9="",0,IF(V$9-SUMIFS(conditions!$77:$77,conditions!$8:$8,"&lt;="&amp;V$9,conditions!$9:$9,"&gt;="&amp;V$9)&lt;$U$9,(1-conditions!$U$34)*SUMIFS(20:20,$9:$9,EOMONTH($U$9,11)+1-$U$9+V$9-SUMIFS(conditions!$77:$77,conditions!$8:$8,"&lt;="&amp;V$9,conditions!$9:$9,"&gt;="&amp;V$9))*conditions!$U$76,0))</f>
        <v>1.4452166088360008</v>
      </c>
      <c r="W119" s="37">
        <f>IF(W$9="",0,IF(W$9-SUMIFS(conditions!$77:$77,conditions!$8:$8,"&lt;="&amp;W$9,conditions!$9:$9,"&gt;="&amp;W$9)&lt;$U$9,(1-conditions!$U$34)*SUMIFS(20:20,$9:$9,EOMONTH($U$9,11)+1-$U$9+W$9-SUMIFS(conditions!$77:$77,conditions!$8:$8,"&lt;="&amp;W$9,conditions!$9:$9,"&gt;="&amp;W$9))*conditions!$U$76,0))</f>
        <v>1.4452166088360008</v>
      </c>
      <c r="X119" s="37">
        <f>IF(X$9="",0,IF(X$9-SUMIFS(conditions!$77:$77,conditions!$8:$8,"&lt;="&amp;X$9,conditions!$9:$9,"&gt;="&amp;X$9)&lt;$U$9,(1-conditions!$U$34)*SUMIFS(20:20,$9:$9,EOMONTH($U$9,11)+1-$U$9+X$9-SUMIFS(conditions!$77:$77,conditions!$8:$8,"&lt;="&amp;X$9,conditions!$9:$9,"&gt;="&amp;X$9))*conditions!$U$76,0))</f>
        <v>0</v>
      </c>
      <c r="Y119" s="37">
        <f>IF(Y$9="",0,IF(Y$9-SUMIFS(conditions!$77:$77,conditions!$8:$8,"&lt;="&amp;Y$9,conditions!$9:$9,"&gt;="&amp;Y$9)&lt;$U$9,(1-conditions!$U$34)*SUMIFS(20:20,$9:$9,EOMONTH($U$9,11)+1-$U$9+Y$9-SUMIFS(conditions!$77:$77,conditions!$8:$8,"&lt;="&amp;Y$9,conditions!$9:$9,"&gt;="&amp;Y$9))*conditions!$U$76,0))</f>
        <v>0</v>
      </c>
      <c r="Z119" s="37">
        <f>IF(Z$9="",0,IF(Z$9-SUMIFS(conditions!$77:$77,conditions!$8:$8,"&lt;="&amp;Z$9,conditions!$9:$9,"&gt;="&amp;Z$9)&lt;$U$9,(1-conditions!$U$34)*SUMIFS(20:20,$9:$9,EOMONTH($U$9,11)+1-$U$9+Z$9-SUMIFS(conditions!$77:$77,conditions!$8:$8,"&lt;="&amp;Z$9,conditions!$9:$9,"&gt;="&amp;Z$9))*conditions!$U$76,0))</f>
        <v>1.4452166088360008</v>
      </c>
      <c r="AA119" s="37">
        <f>IF(AA$9="",0,IF(AA$9-SUMIFS(conditions!$77:$77,conditions!$8:$8,"&lt;="&amp;AA$9,conditions!$9:$9,"&gt;="&amp;AA$9)&lt;$U$9,(1-conditions!$U$34)*SUMIFS(20:20,$9:$9,EOMONTH($U$9,11)+1-$U$9+AA$9-SUMIFS(conditions!$77:$77,conditions!$8:$8,"&lt;="&amp;AA$9,conditions!$9:$9,"&gt;="&amp;AA$9))*conditions!$U$76,0))</f>
        <v>1.4452166088360008</v>
      </c>
      <c r="AB119" s="37">
        <f>IF(AB$9="",0,IF(AB$9-SUMIFS(conditions!$77:$77,conditions!$8:$8,"&lt;="&amp;AB$9,conditions!$9:$9,"&gt;="&amp;AB$9)&lt;$U$9,(1-conditions!$U$34)*SUMIFS(20:20,$9:$9,EOMONTH($U$9,11)+1-$U$9+AB$9-SUMIFS(conditions!$77:$77,conditions!$8:$8,"&lt;="&amp;AB$9,conditions!$9:$9,"&gt;="&amp;AB$9))*conditions!$U$76,0))</f>
        <v>1.4452166088360008</v>
      </c>
      <c r="AC119" s="37">
        <f>IF(AC$9="",0,IF(AC$9-SUMIFS(conditions!$77:$77,conditions!$8:$8,"&lt;="&amp;AC$9,conditions!$9:$9,"&gt;="&amp;AC$9)&lt;$U$9,(1-conditions!$U$34)*SUMIFS(20:20,$9:$9,EOMONTH($U$9,11)+1-$U$9+AC$9-SUMIFS(conditions!$77:$77,conditions!$8:$8,"&lt;="&amp;AC$9,conditions!$9:$9,"&gt;="&amp;AC$9))*conditions!$U$76,0))</f>
        <v>1.4452166088360008</v>
      </c>
      <c r="AD119" s="37">
        <f>IF(AD$9="",0,IF(AD$9-SUMIFS(conditions!$77:$77,conditions!$8:$8,"&lt;="&amp;AD$9,conditions!$9:$9,"&gt;="&amp;AD$9)&lt;$U$9,(1-conditions!$U$34)*SUMIFS(20:20,$9:$9,EOMONTH($U$9,11)+1-$U$9+AD$9-SUMIFS(conditions!$77:$77,conditions!$8:$8,"&lt;="&amp;AD$9,conditions!$9:$9,"&gt;="&amp;AD$9))*conditions!$U$76,0))</f>
        <v>1.4452166088360008</v>
      </c>
      <c r="AE119" s="37">
        <f>IF(AE$9="",0,IF(AE$9-SUMIFS(conditions!$77:$77,conditions!$8:$8,"&lt;="&amp;AE$9,conditions!$9:$9,"&gt;="&amp;AE$9)&lt;$U$9,(1-conditions!$U$34)*SUMIFS(20:20,$9:$9,EOMONTH($U$9,11)+1-$U$9+AE$9-SUMIFS(conditions!$77:$77,conditions!$8:$8,"&lt;="&amp;AE$9,conditions!$9:$9,"&gt;="&amp;AE$9))*conditions!$U$76,0))</f>
        <v>0</v>
      </c>
      <c r="AF119" s="37">
        <f>IF(AF$9="",0,IF(AF$9-SUMIFS(conditions!$77:$77,conditions!$8:$8,"&lt;="&amp;AF$9,conditions!$9:$9,"&gt;="&amp;AF$9)&lt;$U$9,(1-conditions!$U$34)*SUMIFS(20:20,$9:$9,EOMONTH($U$9,11)+1-$U$9+AF$9-SUMIFS(conditions!$77:$77,conditions!$8:$8,"&lt;="&amp;AF$9,conditions!$9:$9,"&gt;="&amp;AF$9))*conditions!$U$76,0))</f>
        <v>0</v>
      </c>
      <c r="AG119" s="37">
        <f>IF(AG$9="",0,IF(AG$9-SUMIFS(conditions!$77:$77,conditions!$8:$8,"&lt;="&amp;AG$9,conditions!$9:$9,"&gt;="&amp;AG$9)&lt;$U$9,(1-conditions!$U$34)*SUMIFS(20:20,$9:$9,EOMONTH($U$9,11)+1-$U$9+AG$9-SUMIFS(conditions!$77:$77,conditions!$8:$8,"&lt;="&amp;AG$9,conditions!$9:$9,"&gt;="&amp;AG$9))*conditions!$U$76,0))</f>
        <v>1.4452166088360008</v>
      </c>
      <c r="AH119" s="37">
        <f>IF(AH$9="",0,IF(AH$9-SUMIFS(conditions!$77:$77,conditions!$8:$8,"&lt;="&amp;AH$9,conditions!$9:$9,"&gt;="&amp;AH$9)&lt;$U$9,(1-conditions!$U$34)*SUMIFS(20:20,$9:$9,EOMONTH($U$9,11)+1-$U$9+AH$9-SUMIFS(conditions!$77:$77,conditions!$8:$8,"&lt;="&amp;AH$9,conditions!$9:$9,"&gt;="&amp;AH$9))*conditions!$U$76,0))</f>
        <v>1.4452166088360008</v>
      </c>
      <c r="AI119" s="37">
        <f>IF(AI$9="",0,IF(AI$9-SUMIFS(conditions!$77:$77,conditions!$8:$8,"&lt;="&amp;AI$9,conditions!$9:$9,"&gt;="&amp;AI$9)&lt;$U$9,(1-conditions!$U$34)*SUMIFS(20:20,$9:$9,EOMONTH($U$9,11)+1-$U$9+AI$9-SUMIFS(conditions!$77:$77,conditions!$8:$8,"&lt;="&amp;AI$9,conditions!$9:$9,"&gt;="&amp;AI$9))*conditions!$U$76,0))</f>
        <v>0</v>
      </c>
      <c r="AJ119" s="37">
        <f>IF(AJ$9="",0,IF(AJ$9-SUMIFS(conditions!$77:$77,conditions!$8:$8,"&lt;="&amp;AJ$9,conditions!$9:$9,"&gt;="&amp;AJ$9)&lt;$U$9,(1-conditions!$U$34)*SUMIFS(20:20,$9:$9,EOMONTH($U$9,11)+1-$U$9+AJ$9-SUMIFS(conditions!$77:$77,conditions!$8:$8,"&lt;="&amp;AJ$9,conditions!$9:$9,"&gt;="&amp;AJ$9))*conditions!$U$76,0))</f>
        <v>0</v>
      </c>
      <c r="AK119" s="37">
        <f>IF(AK$9="",0,IF(AK$9-SUMIFS(conditions!$77:$77,conditions!$8:$8,"&lt;="&amp;AK$9,conditions!$9:$9,"&gt;="&amp;AK$9)&lt;$U$9,(1-conditions!$U$34)*SUMIFS(20:20,$9:$9,EOMONTH($U$9,11)+1-$U$9+AK$9-SUMIFS(conditions!$77:$77,conditions!$8:$8,"&lt;="&amp;AK$9,conditions!$9:$9,"&gt;="&amp;AK$9))*conditions!$U$76,0))</f>
        <v>0</v>
      </c>
      <c r="AL119" s="37">
        <f>IF(AL$9="",0,IF(AL$9-SUMIFS(conditions!$77:$77,conditions!$8:$8,"&lt;="&amp;AL$9,conditions!$9:$9,"&gt;="&amp;AL$9)&lt;$U$9,(1-conditions!$U$34)*SUMIFS(20:20,$9:$9,EOMONTH($U$9,11)+1-$U$9+AL$9-SUMIFS(conditions!$77:$77,conditions!$8:$8,"&lt;="&amp;AL$9,conditions!$9:$9,"&gt;="&amp;AL$9))*conditions!$U$76,0))</f>
        <v>0</v>
      </c>
      <c r="AM119" s="37">
        <f>IF(AM$9="",0,IF(AM$9-SUMIFS(conditions!$77:$77,conditions!$8:$8,"&lt;="&amp;AM$9,conditions!$9:$9,"&gt;="&amp;AM$9)&lt;$U$9,(1-conditions!$U$34)*SUMIFS(20:20,$9:$9,EOMONTH($U$9,11)+1-$U$9+AM$9-SUMIFS(conditions!$77:$77,conditions!$8:$8,"&lt;="&amp;AM$9,conditions!$9:$9,"&gt;="&amp;AM$9))*conditions!$U$76,0))</f>
        <v>0</v>
      </c>
      <c r="AN119" s="37">
        <f>IF(AN$9="",0,IF(AN$9-SUMIFS(conditions!$77:$77,conditions!$8:$8,"&lt;="&amp;AN$9,conditions!$9:$9,"&gt;="&amp;AN$9)&lt;$U$9,(1-conditions!$U$34)*SUMIFS(20:20,$9:$9,EOMONTH($U$9,11)+1-$U$9+AN$9-SUMIFS(conditions!$77:$77,conditions!$8:$8,"&lt;="&amp;AN$9,conditions!$9:$9,"&gt;="&amp;AN$9))*conditions!$U$76,0))</f>
        <v>0</v>
      </c>
      <c r="AO119" s="37">
        <f>IF(AO$9="",0,IF(AO$9-SUMIFS(conditions!$77:$77,conditions!$8:$8,"&lt;="&amp;AO$9,conditions!$9:$9,"&gt;="&amp;AO$9)&lt;$U$9,(1-conditions!$U$34)*SUMIFS(20:20,$9:$9,EOMONTH($U$9,11)+1-$U$9+AO$9-SUMIFS(conditions!$77:$77,conditions!$8:$8,"&lt;="&amp;AO$9,conditions!$9:$9,"&gt;="&amp;AO$9))*conditions!$U$76,0))</f>
        <v>0</v>
      </c>
      <c r="AP119" s="37">
        <f>IF(AP$9="",0,IF(AP$9-SUMIFS(conditions!$77:$77,conditions!$8:$8,"&lt;="&amp;AP$9,conditions!$9:$9,"&gt;="&amp;AP$9)&lt;$U$9,(1-conditions!$U$34)*SUMIFS(20:20,$9:$9,EOMONTH($U$9,11)+1-$U$9+AP$9-SUMIFS(conditions!$77:$77,conditions!$8:$8,"&lt;="&amp;AP$9,conditions!$9:$9,"&gt;="&amp;AP$9))*conditions!$U$76,0))</f>
        <v>0</v>
      </c>
      <c r="AQ119" s="37">
        <f>IF(AQ$9="",0,IF(AQ$9-SUMIFS(conditions!$77:$77,conditions!$8:$8,"&lt;="&amp;AQ$9,conditions!$9:$9,"&gt;="&amp;AQ$9)&lt;$U$9,(1-conditions!$U$34)*SUMIFS(20:20,$9:$9,EOMONTH($U$9,11)+1-$U$9+AQ$9-SUMIFS(conditions!$77:$77,conditions!$8:$8,"&lt;="&amp;AQ$9,conditions!$9:$9,"&gt;="&amp;AQ$9))*conditions!$U$76,0))</f>
        <v>0</v>
      </c>
      <c r="AR119" s="37">
        <f>IF(AR$9="",0,IF(AR$9-SUMIFS(conditions!$77:$77,conditions!$8:$8,"&lt;="&amp;AR$9,conditions!$9:$9,"&gt;="&amp;AR$9)&lt;$U$9,(1-conditions!$U$34)*SUMIFS(20:20,$9:$9,EOMONTH($U$9,11)+1-$U$9+AR$9-SUMIFS(conditions!$77:$77,conditions!$8:$8,"&lt;="&amp;AR$9,conditions!$9:$9,"&gt;="&amp;AR$9))*conditions!$U$76,0))</f>
        <v>0</v>
      </c>
      <c r="AS119" s="37">
        <f>IF(AS$9="",0,IF(AS$9-SUMIFS(conditions!$77:$77,conditions!$8:$8,"&lt;="&amp;AS$9,conditions!$9:$9,"&gt;="&amp;AS$9)&lt;$U$9,(1-conditions!$U$34)*SUMIFS(20:20,$9:$9,EOMONTH($U$9,11)+1-$U$9+AS$9-SUMIFS(conditions!$77:$77,conditions!$8:$8,"&lt;="&amp;AS$9,conditions!$9:$9,"&gt;="&amp;AS$9))*conditions!$U$76,0))</f>
        <v>0</v>
      </c>
      <c r="AT119" s="37">
        <f>IF(AT$9="",0,IF(AT$9-SUMIFS(conditions!$77:$77,conditions!$8:$8,"&lt;="&amp;AT$9,conditions!$9:$9,"&gt;="&amp;AT$9)&lt;$U$9,(1-conditions!$U$34)*SUMIFS(20:20,$9:$9,EOMONTH($U$9,11)+1-$U$9+AT$9-SUMIFS(conditions!$77:$77,conditions!$8:$8,"&lt;="&amp;AT$9,conditions!$9:$9,"&gt;="&amp;AT$9))*conditions!$U$76,0))</f>
        <v>0</v>
      </c>
      <c r="AU119" s="37">
        <f>IF(AU$9="",0,IF(AU$9-SUMIFS(conditions!$77:$77,conditions!$8:$8,"&lt;="&amp;AU$9,conditions!$9:$9,"&gt;="&amp;AU$9)&lt;$U$9,(1-conditions!$U$34)*SUMIFS(20:20,$9:$9,EOMONTH($U$9,11)+1-$U$9+AU$9-SUMIFS(conditions!$77:$77,conditions!$8:$8,"&lt;="&amp;AU$9,conditions!$9:$9,"&gt;="&amp;AU$9))*conditions!$U$76,0))</f>
        <v>0</v>
      </c>
      <c r="AV119" s="37">
        <f>IF(AV$9="",0,IF(AV$9-SUMIFS(conditions!$77:$77,conditions!$8:$8,"&lt;="&amp;AV$9,conditions!$9:$9,"&gt;="&amp;AV$9)&lt;$U$9,(1-conditions!$U$34)*SUMIFS(20:20,$9:$9,EOMONTH($U$9,11)+1-$U$9+AV$9-SUMIFS(conditions!$77:$77,conditions!$8:$8,"&lt;="&amp;AV$9,conditions!$9:$9,"&gt;="&amp;AV$9))*conditions!$U$76,0))</f>
        <v>0</v>
      </c>
      <c r="AW119" s="37">
        <f>IF(AW$9="",0,IF(AW$9-SUMIFS(conditions!$77:$77,conditions!$8:$8,"&lt;="&amp;AW$9,conditions!$9:$9,"&gt;="&amp;AW$9)&lt;$U$9,(1-conditions!$U$34)*SUMIFS(20:20,$9:$9,EOMONTH($U$9,11)+1-$U$9+AW$9-SUMIFS(conditions!$77:$77,conditions!$8:$8,"&lt;="&amp;AW$9,conditions!$9:$9,"&gt;="&amp;AW$9))*conditions!$U$76,0))</f>
        <v>0</v>
      </c>
      <c r="AX119" s="37">
        <f>IF(AX$9="",0,IF(AX$9-SUMIFS(conditions!$77:$77,conditions!$8:$8,"&lt;="&amp;AX$9,conditions!$9:$9,"&gt;="&amp;AX$9)&lt;$U$9,(1-conditions!$U$34)*SUMIFS(20:20,$9:$9,EOMONTH($U$9,11)+1-$U$9+AX$9-SUMIFS(conditions!$77:$77,conditions!$8:$8,"&lt;="&amp;AX$9,conditions!$9:$9,"&gt;="&amp;AX$9))*conditions!$U$76,0))</f>
        <v>0</v>
      </c>
      <c r="AY119" s="37">
        <f>IF(AY$9="",0,IF(AY$9-SUMIFS(conditions!$77:$77,conditions!$8:$8,"&lt;="&amp;AY$9,conditions!$9:$9,"&gt;="&amp;AY$9)&lt;$U$9,(1-conditions!$U$34)*SUMIFS(20:20,$9:$9,EOMONTH($U$9,11)+1-$U$9+AY$9-SUMIFS(conditions!$77:$77,conditions!$8:$8,"&lt;="&amp;AY$9,conditions!$9:$9,"&gt;="&amp;AY$9))*conditions!$U$76,0))</f>
        <v>0</v>
      </c>
      <c r="AZ119" s="37">
        <f>IF(AZ$9="",0,IF(AZ$9-SUMIFS(conditions!$77:$77,conditions!$8:$8,"&lt;="&amp;AZ$9,conditions!$9:$9,"&gt;="&amp;AZ$9)&lt;$U$9,(1-conditions!$U$34)*SUMIFS(20:20,$9:$9,EOMONTH($U$9,11)+1-$U$9+AZ$9-SUMIFS(conditions!$77:$77,conditions!$8:$8,"&lt;="&amp;AZ$9,conditions!$9:$9,"&gt;="&amp;AZ$9))*conditions!$U$76,0))</f>
        <v>0</v>
      </c>
      <c r="BA119" s="37">
        <f>IF(BA$9="",0,IF(BA$9-SUMIFS(conditions!$77:$77,conditions!$8:$8,"&lt;="&amp;BA$9,conditions!$9:$9,"&gt;="&amp;BA$9)&lt;$U$9,(1-conditions!$U$34)*SUMIFS(20:20,$9:$9,EOMONTH($U$9,11)+1-$U$9+BA$9-SUMIFS(conditions!$77:$77,conditions!$8:$8,"&lt;="&amp;BA$9,conditions!$9:$9,"&gt;="&amp;BA$9))*conditions!$U$76,0))</f>
        <v>0</v>
      </c>
      <c r="BB119" s="37">
        <f>IF(BB$9="",0,IF(BB$9-SUMIFS(conditions!$77:$77,conditions!$8:$8,"&lt;="&amp;BB$9,conditions!$9:$9,"&gt;="&amp;BB$9)&lt;$U$9,(1-conditions!$U$34)*SUMIFS(20:20,$9:$9,EOMONTH($U$9,11)+1-$U$9+BB$9-SUMIFS(conditions!$77:$77,conditions!$8:$8,"&lt;="&amp;BB$9,conditions!$9:$9,"&gt;="&amp;BB$9))*conditions!$U$76,0))</f>
        <v>0</v>
      </c>
      <c r="BC119" s="37">
        <f>IF(BC$9="",0,IF(BC$9-SUMIFS(conditions!$77:$77,conditions!$8:$8,"&lt;="&amp;BC$9,conditions!$9:$9,"&gt;="&amp;BC$9)&lt;$U$9,(1-conditions!$U$34)*SUMIFS(20:20,$9:$9,EOMONTH($U$9,11)+1-$U$9+BC$9-SUMIFS(conditions!$77:$77,conditions!$8:$8,"&lt;="&amp;BC$9,conditions!$9:$9,"&gt;="&amp;BC$9))*conditions!$U$76,0))</f>
        <v>0</v>
      </c>
      <c r="BD119" s="37">
        <f>IF(BD$9="",0,IF(BD$9-SUMIFS(conditions!$77:$77,conditions!$8:$8,"&lt;="&amp;BD$9,conditions!$9:$9,"&gt;="&amp;BD$9)&lt;$U$9,(1-conditions!$U$34)*SUMIFS(20:20,$9:$9,EOMONTH($U$9,11)+1-$U$9+BD$9-SUMIFS(conditions!$77:$77,conditions!$8:$8,"&lt;="&amp;BD$9,conditions!$9:$9,"&gt;="&amp;BD$9))*conditions!$U$76,0))</f>
        <v>0</v>
      </c>
      <c r="BE119" s="37">
        <f>IF(BE$9="",0,IF(BE$9-SUMIFS(conditions!$77:$77,conditions!$8:$8,"&lt;="&amp;BE$9,conditions!$9:$9,"&gt;="&amp;BE$9)&lt;$U$9,(1-conditions!$U$34)*SUMIFS(20:20,$9:$9,EOMONTH($U$9,11)+1-$U$9+BE$9-SUMIFS(conditions!$77:$77,conditions!$8:$8,"&lt;="&amp;BE$9,conditions!$9:$9,"&gt;="&amp;BE$9))*conditions!$U$76,0))</f>
        <v>0</v>
      </c>
      <c r="BF119" s="37">
        <f>IF(BF$9="",0,IF(BF$9-SUMIFS(conditions!$77:$77,conditions!$8:$8,"&lt;="&amp;BF$9,conditions!$9:$9,"&gt;="&amp;BF$9)&lt;$U$9,(1-conditions!$U$34)*SUMIFS(20:20,$9:$9,EOMONTH($U$9,11)+1-$U$9+BF$9-SUMIFS(conditions!$77:$77,conditions!$8:$8,"&lt;="&amp;BF$9,conditions!$9:$9,"&gt;="&amp;BF$9))*conditions!$U$76,0))</f>
        <v>0</v>
      </c>
      <c r="BG119" s="37">
        <f>IF(BG$9="",0,IF(BG$9-SUMIFS(conditions!$77:$77,conditions!$8:$8,"&lt;="&amp;BG$9,conditions!$9:$9,"&gt;="&amp;BG$9)&lt;$U$9,(1-conditions!$U$34)*SUMIFS(20:20,$9:$9,EOMONTH($U$9,11)+1-$U$9+BG$9-SUMIFS(conditions!$77:$77,conditions!$8:$8,"&lt;="&amp;BG$9,conditions!$9:$9,"&gt;="&amp;BG$9))*conditions!$U$76,0))</f>
        <v>0</v>
      </c>
      <c r="BH119" s="37">
        <f>IF(BH$9="",0,IF(BH$9-SUMIFS(conditions!$77:$77,conditions!$8:$8,"&lt;="&amp;BH$9,conditions!$9:$9,"&gt;="&amp;BH$9)&lt;$U$9,(1-conditions!$U$34)*SUMIFS(20:20,$9:$9,EOMONTH($U$9,11)+1-$U$9+BH$9-SUMIFS(conditions!$77:$77,conditions!$8:$8,"&lt;="&amp;BH$9,conditions!$9:$9,"&gt;="&amp;BH$9))*conditions!$U$76,0))</f>
        <v>0</v>
      </c>
      <c r="BI119" s="37">
        <f>IF(BI$9="",0,IF(BI$9-SUMIFS(conditions!$77:$77,conditions!$8:$8,"&lt;="&amp;BI$9,conditions!$9:$9,"&gt;="&amp;BI$9)&lt;$U$9,(1-conditions!$U$34)*SUMIFS(20:20,$9:$9,EOMONTH($U$9,11)+1-$U$9+BI$9-SUMIFS(conditions!$77:$77,conditions!$8:$8,"&lt;="&amp;BI$9,conditions!$9:$9,"&gt;="&amp;BI$9))*conditions!$U$76,0))</f>
        <v>0</v>
      </c>
      <c r="BJ119" s="37">
        <f>IF(BJ$9="",0,IF(BJ$9-SUMIFS(conditions!$77:$77,conditions!$8:$8,"&lt;="&amp;BJ$9,conditions!$9:$9,"&gt;="&amp;BJ$9)&lt;$U$9,(1-conditions!$U$34)*SUMIFS(20:20,$9:$9,EOMONTH($U$9,11)+1-$U$9+BJ$9-SUMIFS(conditions!$77:$77,conditions!$8:$8,"&lt;="&amp;BJ$9,conditions!$9:$9,"&gt;="&amp;BJ$9))*conditions!$U$76,0))</f>
        <v>0</v>
      </c>
      <c r="BK119" s="37">
        <f>IF(BK$9="",0,IF(BK$9-SUMIFS(conditions!$77:$77,conditions!$8:$8,"&lt;="&amp;BK$9,conditions!$9:$9,"&gt;="&amp;BK$9)&lt;$U$9,(1-conditions!$U$34)*SUMIFS(20:20,$9:$9,EOMONTH($U$9,11)+1-$U$9+BK$9-SUMIFS(conditions!$77:$77,conditions!$8:$8,"&lt;="&amp;BK$9,conditions!$9:$9,"&gt;="&amp;BK$9))*conditions!$U$76,0))</f>
        <v>0</v>
      </c>
      <c r="BL119" s="37">
        <f>IF(BL$9="",0,IF(BL$9-SUMIFS(conditions!$77:$77,conditions!$8:$8,"&lt;="&amp;BL$9,conditions!$9:$9,"&gt;="&amp;BL$9)&lt;$U$9,(1-conditions!$U$34)*SUMIFS(20:20,$9:$9,EOMONTH($U$9,11)+1-$U$9+BL$9-SUMIFS(conditions!$77:$77,conditions!$8:$8,"&lt;="&amp;BL$9,conditions!$9:$9,"&gt;="&amp;BL$9))*conditions!$U$76,0))</f>
        <v>0</v>
      </c>
      <c r="BM119" s="37">
        <f>IF(BM$9="",0,IF(BM$9-SUMIFS(conditions!$77:$77,conditions!$8:$8,"&lt;="&amp;BM$9,conditions!$9:$9,"&gt;="&amp;BM$9)&lt;$U$9,(1-conditions!$U$34)*SUMIFS(20:20,$9:$9,EOMONTH($U$9,11)+1-$U$9+BM$9-SUMIFS(conditions!$77:$77,conditions!$8:$8,"&lt;="&amp;BM$9,conditions!$9:$9,"&gt;="&amp;BM$9))*conditions!$U$76,0))</f>
        <v>0</v>
      </c>
      <c r="BN119" s="37">
        <f>IF(BN$9="",0,IF(BN$9-SUMIFS(conditions!$77:$77,conditions!$8:$8,"&lt;="&amp;BN$9,conditions!$9:$9,"&gt;="&amp;BN$9)&lt;$U$9,(1-conditions!$U$34)*SUMIFS(20:20,$9:$9,EOMONTH($U$9,11)+1-$U$9+BN$9-SUMIFS(conditions!$77:$77,conditions!$8:$8,"&lt;="&amp;BN$9,conditions!$9:$9,"&gt;="&amp;BN$9))*conditions!$U$76,0))</f>
        <v>0</v>
      </c>
      <c r="BO119" s="37">
        <f>IF(BO$9="",0,IF(BO$9-SUMIFS(conditions!$77:$77,conditions!$8:$8,"&lt;="&amp;BO$9,conditions!$9:$9,"&gt;="&amp;BO$9)&lt;$U$9,(1-conditions!$U$34)*SUMIFS(20:20,$9:$9,EOMONTH($U$9,11)+1-$U$9+BO$9-SUMIFS(conditions!$77:$77,conditions!$8:$8,"&lt;="&amp;BO$9,conditions!$9:$9,"&gt;="&amp;BO$9))*conditions!$U$76,0))</f>
        <v>0</v>
      </c>
      <c r="BP119" s="37">
        <f>IF(BP$9="",0,IF(BP$9-SUMIFS(conditions!$77:$77,conditions!$8:$8,"&lt;="&amp;BP$9,conditions!$9:$9,"&gt;="&amp;BP$9)&lt;$U$9,(1-conditions!$U$34)*SUMIFS(20:20,$9:$9,EOMONTH($U$9,11)+1-$U$9+BP$9-SUMIFS(conditions!$77:$77,conditions!$8:$8,"&lt;="&amp;BP$9,conditions!$9:$9,"&gt;="&amp;BP$9))*conditions!$U$76,0))</f>
        <v>0</v>
      </c>
      <c r="BQ119" s="37">
        <f>IF(BQ$9="",0,IF(BQ$9-SUMIFS(conditions!$77:$77,conditions!$8:$8,"&lt;="&amp;BQ$9,conditions!$9:$9,"&gt;="&amp;BQ$9)&lt;$U$9,(1-conditions!$U$34)*SUMIFS(20:20,$9:$9,EOMONTH($U$9,11)+1-$U$9+BQ$9-SUMIFS(conditions!$77:$77,conditions!$8:$8,"&lt;="&amp;BQ$9,conditions!$9:$9,"&gt;="&amp;BQ$9))*conditions!$U$76,0))</f>
        <v>0</v>
      </c>
      <c r="BR119" s="37">
        <f>IF(BR$9="",0,IF(BR$9-SUMIFS(conditions!$77:$77,conditions!$8:$8,"&lt;="&amp;BR$9,conditions!$9:$9,"&gt;="&amp;BR$9)&lt;$U$9,(1-conditions!$U$34)*SUMIFS(20:20,$9:$9,EOMONTH($U$9,11)+1-$U$9+BR$9-SUMIFS(conditions!$77:$77,conditions!$8:$8,"&lt;="&amp;BR$9,conditions!$9:$9,"&gt;="&amp;BR$9))*conditions!$U$76,0))</f>
        <v>0</v>
      </c>
      <c r="BS119" s="37">
        <f>IF(BS$9="",0,IF(BS$9-SUMIFS(conditions!$77:$77,conditions!$8:$8,"&lt;="&amp;BS$9,conditions!$9:$9,"&gt;="&amp;BS$9)&lt;$U$9,(1-conditions!$U$34)*SUMIFS(20:20,$9:$9,EOMONTH($U$9,11)+1-$U$9+BS$9-SUMIFS(conditions!$77:$77,conditions!$8:$8,"&lt;="&amp;BS$9,conditions!$9:$9,"&gt;="&amp;BS$9))*conditions!$U$76,0))</f>
        <v>0</v>
      </c>
      <c r="BT119" s="37">
        <f>IF(BT$9="",0,IF(BT$9-SUMIFS(conditions!$77:$77,conditions!$8:$8,"&lt;="&amp;BT$9,conditions!$9:$9,"&gt;="&amp;BT$9)&lt;$U$9,(1-conditions!$U$34)*SUMIFS(20:20,$9:$9,EOMONTH($U$9,11)+1-$U$9+BT$9-SUMIFS(conditions!$77:$77,conditions!$8:$8,"&lt;="&amp;BT$9,conditions!$9:$9,"&gt;="&amp;BT$9))*conditions!$U$76,0))</f>
        <v>0</v>
      </c>
      <c r="BU119" s="37">
        <f>IF(BU$9="",0,IF(BU$9-SUMIFS(conditions!$77:$77,conditions!$8:$8,"&lt;="&amp;BU$9,conditions!$9:$9,"&gt;="&amp;BU$9)&lt;$U$9,(1-conditions!$U$34)*SUMIFS(20:20,$9:$9,EOMONTH($U$9,11)+1-$U$9+BU$9-SUMIFS(conditions!$77:$77,conditions!$8:$8,"&lt;="&amp;BU$9,conditions!$9:$9,"&gt;="&amp;BU$9))*conditions!$U$76,0))</f>
        <v>0</v>
      </c>
      <c r="BV119" s="37">
        <f>IF(BV$9="",0,IF(BV$9-SUMIFS(conditions!$77:$77,conditions!$8:$8,"&lt;="&amp;BV$9,conditions!$9:$9,"&gt;="&amp;BV$9)&lt;$U$9,(1-conditions!$U$34)*SUMIFS(20:20,$9:$9,EOMONTH($U$9,11)+1-$U$9+BV$9-SUMIFS(conditions!$77:$77,conditions!$8:$8,"&lt;="&amp;BV$9,conditions!$9:$9,"&gt;="&amp;BV$9))*conditions!$U$76,0))</f>
        <v>0</v>
      </c>
      <c r="BW119" s="37">
        <f>IF(BW$9="",0,IF(BW$9-SUMIFS(conditions!$77:$77,conditions!$8:$8,"&lt;="&amp;BW$9,conditions!$9:$9,"&gt;="&amp;BW$9)&lt;$U$9,(1-conditions!$U$34)*SUMIFS(20:20,$9:$9,EOMONTH($U$9,11)+1-$U$9+BW$9-SUMIFS(conditions!$77:$77,conditions!$8:$8,"&lt;="&amp;BW$9,conditions!$9:$9,"&gt;="&amp;BW$9))*conditions!$U$76,0))</f>
        <v>0</v>
      </c>
      <c r="BX119" s="37">
        <f>IF(BX$9="",0,IF(BX$9-SUMIFS(conditions!$77:$77,conditions!$8:$8,"&lt;="&amp;BX$9,conditions!$9:$9,"&gt;="&amp;BX$9)&lt;$U$9,(1-conditions!$U$34)*SUMIFS(20:20,$9:$9,EOMONTH($U$9,11)+1-$U$9+BX$9-SUMIFS(conditions!$77:$77,conditions!$8:$8,"&lt;="&amp;BX$9,conditions!$9:$9,"&gt;="&amp;BX$9))*conditions!$U$76,0))</f>
        <v>0</v>
      </c>
      <c r="BY119" s="37">
        <f>IF(BY$9="",0,IF(BY$9-SUMIFS(conditions!$77:$77,conditions!$8:$8,"&lt;="&amp;BY$9,conditions!$9:$9,"&gt;="&amp;BY$9)&lt;$U$9,(1-conditions!$U$34)*SUMIFS(20:20,$9:$9,EOMONTH($U$9,11)+1-$U$9+BY$9-SUMIFS(conditions!$77:$77,conditions!$8:$8,"&lt;="&amp;BY$9,conditions!$9:$9,"&gt;="&amp;BY$9))*conditions!$U$76,0))</f>
        <v>0</v>
      </c>
      <c r="BZ119" s="37">
        <f>IF(BZ$9="",0,IF(BZ$9-SUMIFS(conditions!$77:$77,conditions!$8:$8,"&lt;="&amp;BZ$9,conditions!$9:$9,"&gt;="&amp;BZ$9)&lt;$U$9,(1-conditions!$U$34)*SUMIFS(20:20,$9:$9,EOMONTH($U$9,11)+1-$U$9+BZ$9-SUMIFS(conditions!$77:$77,conditions!$8:$8,"&lt;="&amp;BZ$9,conditions!$9:$9,"&gt;="&amp;BZ$9))*conditions!$U$76,0))</f>
        <v>0</v>
      </c>
      <c r="CA119" s="37">
        <f>IF(CA$9="",0,IF(CA$9-SUMIFS(conditions!$77:$77,conditions!$8:$8,"&lt;="&amp;CA$9,conditions!$9:$9,"&gt;="&amp;CA$9)&lt;$U$9,(1-conditions!$U$34)*SUMIFS(20:20,$9:$9,EOMONTH($U$9,11)+1-$U$9+CA$9-SUMIFS(conditions!$77:$77,conditions!$8:$8,"&lt;="&amp;CA$9,conditions!$9:$9,"&gt;="&amp;CA$9))*conditions!$U$76,0))</f>
        <v>0</v>
      </c>
      <c r="CB119" s="37">
        <f>IF(CB$9="",0,IF(CB$9-SUMIFS(conditions!$77:$77,conditions!$8:$8,"&lt;="&amp;CB$9,conditions!$9:$9,"&gt;="&amp;CB$9)&lt;$U$9,(1-conditions!$U$34)*SUMIFS(20:20,$9:$9,EOMONTH($U$9,11)+1-$U$9+CB$9-SUMIFS(conditions!$77:$77,conditions!$8:$8,"&lt;="&amp;CB$9,conditions!$9:$9,"&gt;="&amp;CB$9))*conditions!$U$76,0))</f>
        <v>0</v>
      </c>
      <c r="CC119" s="37">
        <f>IF(CC$9="",0,IF(CC$9-SUMIFS(conditions!$77:$77,conditions!$8:$8,"&lt;="&amp;CC$9,conditions!$9:$9,"&gt;="&amp;CC$9)&lt;$U$9,(1-conditions!$U$34)*SUMIFS(20:20,$9:$9,EOMONTH($U$9,11)+1-$U$9+CC$9-SUMIFS(conditions!$77:$77,conditions!$8:$8,"&lt;="&amp;CC$9,conditions!$9:$9,"&gt;="&amp;CC$9))*conditions!$U$76,0))</f>
        <v>0</v>
      </c>
      <c r="CD119" s="37">
        <f>IF(CD$9="",0,IF(CD$9-SUMIFS(conditions!$77:$77,conditions!$8:$8,"&lt;="&amp;CD$9,conditions!$9:$9,"&gt;="&amp;CD$9)&lt;$U$9,(1-conditions!$U$34)*SUMIFS(20:20,$9:$9,EOMONTH($U$9,11)+1-$U$9+CD$9-SUMIFS(conditions!$77:$77,conditions!$8:$8,"&lt;="&amp;CD$9,conditions!$9:$9,"&gt;="&amp;CD$9))*conditions!$U$76,0))</f>
        <v>0</v>
      </c>
      <c r="CE119" s="37">
        <f>IF(CE$9="",0,IF(CE$9-SUMIFS(conditions!$77:$77,conditions!$8:$8,"&lt;="&amp;CE$9,conditions!$9:$9,"&gt;="&amp;CE$9)&lt;$U$9,(1-conditions!$U$34)*SUMIFS(20:20,$9:$9,EOMONTH($U$9,11)+1-$U$9+CE$9-SUMIFS(conditions!$77:$77,conditions!$8:$8,"&lt;="&amp;CE$9,conditions!$9:$9,"&gt;="&amp;CE$9))*conditions!$U$76,0))</f>
        <v>0</v>
      </c>
      <c r="CF119" s="37">
        <f>IF(CF$9="",0,IF(CF$9-SUMIFS(conditions!$77:$77,conditions!$8:$8,"&lt;="&amp;CF$9,conditions!$9:$9,"&gt;="&amp;CF$9)&lt;$U$9,(1-conditions!$U$34)*SUMIFS(20:20,$9:$9,EOMONTH($U$9,11)+1-$U$9+CF$9-SUMIFS(conditions!$77:$77,conditions!$8:$8,"&lt;="&amp;CF$9,conditions!$9:$9,"&gt;="&amp;CF$9))*conditions!$U$76,0))</f>
        <v>0</v>
      </c>
      <c r="CG119" s="37">
        <f>IF(CG$9="",0,IF(CG$9-SUMIFS(conditions!$77:$77,conditions!$8:$8,"&lt;="&amp;CG$9,conditions!$9:$9,"&gt;="&amp;CG$9)&lt;$U$9,(1-conditions!$U$34)*SUMIFS(20:20,$9:$9,EOMONTH($U$9,11)+1-$U$9+CG$9-SUMIFS(conditions!$77:$77,conditions!$8:$8,"&lt;="&amp;CG$9,conditions!$9:$9,"&gt;="&amp;CG$9))*conditions!$U$76,0))</f>
        <v>0</v>
      </c>
      <c r="CH119" s="37">
        <f>IF(CH$9="",0,IF(CH$9-SUMIFS(conditions!$77:$77,conditions!$8:$8,"&lt;="&amp;CH$9,conditions!$9:$9,"&gt;="&amp;CH$9)&lt;$U$9,(1-conditions!$U$34)*SUMIFS(20:20,$9:$9,EOMONTH($U$9,11)+1-$U$9+CH$9-SUMIFS(conditions!$77:$77,conditions!$8:$8,"&lt;="&amp;CH$9,conditions!$9:$9,"&gt;="&amp;CH$9))*conditions!$U$76,0))</f>
        <v>0</v>
      </c>
      <c r="CI119" s="37">
        <f>IF(CI$9="",0,IF(CI$9-SUMIFS(conditions!$77:$77,conditions!$8:$8,"&lt;="&amp;CI$9,conditions!$9:$9,"&gt;="&amp;CI$9)&lt;$U$9,(1-conditions!$U$34)*SUMIFS(20:20,$9:$9,EOMONTH($U$9,11)+1-$U$9+CI$9-SUMIFS(conditions!$77:$77,conditions!$8:$8,"&lt;="&amp;CI$9,conditions!$9:$9,"&gt;="&amp;CI$9))*conditions!$U$76,0))</f>
        <v>0</v>
      </c>
      <c r="CJ119" s="37">
        <f>IF(CJ$9="",0,IF(CJ$9-SUMIFS(conditions!$77:$77,conditions!$8:$8,"&lt;="&amp;CJ$9,conditions!$9:$9,"&gt;="&amp;CJ$9)&lt;$U$9,(1-conditions!$U$34)*SUMIFS(20:20,$9:$9,EOMONTH($U$9,11)+1-$U$9+CJ$9-SUMIFS(conditions!$77:$77,conditions!$8:$8,"&lt;="&amp;CJ$9,conditions!$9:$9,"&gt;="&amp;CJ$9))*conditions!$U$76,0))</f>
        <v>0</v>
      </c>
      <c r="CK119" s="37">
        <f>IF(CK$9="",0,IF(CK$9-SUMIFS(conditions!$77:$77,conditions!$8:$8,"&lt;="&amp;CK$9,conditions!$9:$9,"&gt;="&amp;CK$9)&lt;$U$9,(1-conditions!$U$34)*SUMIFS(20:20,$9:$9,EOMONTH($U$9,11)+1-$U$9+CK$9-SUMIFS(conditions!$77:$77,conditions!$8:$8,"&lt;="&amp;CK$9,conditions!$9:$9,"&gt;="&amp;CK$9))*conditions!$U$76,0))</f>
        <v>0</v>
      </c>
      <c r="CL119" s="37">
        <f>IF(CL$9="",0,IF(CL$9-SUMIFS(conditions!$77:$77,conditions!$8:$8,"&lt;="&amp;CL$9,conditions!$9:$9,"&gt;="&amp;CL$9)&lt;$U$9,(1-conditions!$U$34)*SUMIFS(20:20,$9:$9,EOMONTH($U$9,11)+1-$U$9+CL$9-SUMIFS(conditions!$77:$77,conditions!$8:$8,"&lt;="&amp;CL$9,conditions!$9:$9,"&gt;="&amp;CL$9))*conditions!$U$76,0))</f>
        <v>0</v>
      </c>
      <c r="CM119" s="37">
        <f>IF(CM$9="",0,IF(CM$9-SUMIFS(conditions!$77:$77,conditions!$8:$8,"&lt;="&amp;CM$9,conditions!$9:$9,"&gt;="&amp;CM$9)&lt;$U$9,(1-conditions!$U$34)*SUMIFS(20:20,$9:$9,EOMONTH($U$9,11)+1-$U$9+CM$9-SUMIFS(conditions!$77:$77,conditions!$8:$8,"&lt;="&amp;CM$9,conditions!$9:$9,"&gt;="&amp;CM$9))*conditions!$U$76,0))</f>
        <v>0</v>
      </c>
      <c r="CN119" s="37">
        <f>IF(CN$9="",0,IF(CN$9-SUMIFS(conditions!$77:$77,conditions!$8:$8,"&lt;="&amp;CN$9,conditions!$9:$9,"&gt;="&amp;CN$9)&lt;$U$9,(1-conditions!$U$34)*SUMIFS(20:20,$9:$9,EOMONTH($U$9,11)+1-$U$9+CN$9-SUMIFS(conditions!$77:$77,conditions!$8:$8,"&lt;="&amp;CN$9,conditions!$9:$9,"&gt;="&amp;CN$9))*conditions!$U$76,0))</f>
        <v>0</v>
      </c>
      <c r="CO119" s="37">
        <f>IF(CO$9="",0,IF(CO$9-SUMIFS(conditions!$77:$77,conditions!$8:$8,"&lt;="&amp;CO$9,conditions!$9:$9,"&gt;="&amp;CO$9)&lt;$U$9,(1-conditions!$U$34)*SUMIFS(20:20,$9:$9,EOMONTH($U$9,11)+1-$U$9+CO$9-SUMIFS(conditions!$77:$77,conditions!$8:$8,"&lt;="&amp;CO$9,conditions!$9:$9,"&gt;="&amp;CO$9))*conditions!$U$76,0))</f>
        <v>0</v>
      </c>
      <c r="CP119" s="37">
        <f>IF(CP$9="",0,IF(CP$9-SUMIFS(conditions!$77:$77,conditions!$8:$8,"&lt;="&amp;CP$9,conditions!$9:$9,"&gt;="&amp;CP$9)&lt;$U$9,(1-conditions!$U$34)*SUMIFS(20:20,$9:$9,EOMONTH($U$9,11)+1-$U$9+CP$9-SUMIFS(conditions!$77:$77,conditions!$8:$8,"&lt;="&amp;CP$9,conditions!$9:$9,"&gt;="&amp;CP$9))*conditions!$U$76,0))</f>
        <v>0</v>
      </c>
      <c r="CQ119" s="37">
        <f>IF(CQ$9="",0,IF(CQ$9-SUMIFS(conditions!$77:$77,conditions!$8:$8,"&lt;="&amp;CQ$9,conditions!$9:$9,"&gt;="&amp;CQ$9)&lt;$U$9,(1-conditions!$U$34)*SUMIFS(20:20,$9:$9,EOMONTH($U$9,11)+1-$U$9+CQ$9-SUMIFS(conditions!$77:$77,conditions!$8:$8,"&lt;="&amp;CQ$9,conditions!$9:$9,"&gt;="&amp;CQ$9))*conditions!$U$76,0))</f>
        <v>0</v>
      </c>
      <c r="CR119" s="37">
        <f>IF(CR$9="",0,IF(CR$9-SUMIFS(conditions!$77:$77,conditions!$8:$8,"&lt;="&amp;CR$9,conditions!$9:$9,"&gt;="&amp;CR$9)&lt;$U$9,(1-conditions!$U$34)*SUMIFS(20:20,$9:$9,EOMONTH($U$9,11)+1-$U$9+CR$9-SUMIFS(conditions!$77:$77,conditions!$8:$8,"&lt;="&amp;CR$9,conditions!$9:$9,"&gt;="&amp;CR$9))*conditions!$U$76,0))</f>
        <v>0</v>
      </c>
      <c r="CS119" s="37">
        <f>IF(CS$9="",0,IF(CS$9-SUMIFS(conditions!$77:$77,conditions!$8:$8,"&lt;="&amp;CS$9,conditions!$9:$9,"&gt;="&amp;CS$9)&lt;$U$9,(1-conditions!$U$34)*SUMIFS(20:20,$9:$9,EOMONTH($U$9,11)+1-$U$9+CS$9-SUMIFS(conditions!$77:$77,conditions!$8:$8,"&lt;="&amp;CS$9,conditions!$9:$9,"&gt;="&amp;CS$9))*conditions!$U$76,0))</f>
        <v>0</v>
      </c>
      <c r="CT119" s="37">
        <f>IF(CT$9="",0,IF(CT$9-SUMIFS(conditions!$77:$77,conditions!$8:$8,"&lt;="&amp;CT$9,conditions!$9:$9,"&gt;="&amp;CT$9)&lt;$U$9,(1-conditions!$U$34)*SUMIFS(20:20,$9:$9,EOMONTH($U$9,11)+1-$U$9+CT$9-SUMIFS(conditions!$77:$77,conditions!$8:$8,"&lt;="&amp;CT$9,conditions!$9:$9,"&gt;="&amp;CT$9))*conditions!$U$76,0))</f>
        <v>0</v>
      </c>
      <c r="CU119" s="37">
        <f>IF(CU$9="",0,IF(CU$9-SUMIFS(conditions!$77:$77,conditions!$8:$8,"&lt;="&amp;CU$9,conditions!$9:$9,"&gt;="&amp;CU$9)&lt;$U$9,(1-conditions!$U$34)*SUMIFS(20:20,$9:$9,EOMONTH($U$9,11)+1-$U$9+CU$9-SUMIFS(conditions!$77:$77,conditions!$8:$8,"&lt;="&amp;CU$9,conditions!$9:$9,"&gt;="&amp;CU$9))*conditions!$U$76,0))</f>
        <v>0</v>
      </c>
      <c r="CV119" s="37">
        <f>IF(CV$9="",0,IF(CV$9-SUMIFS(conditions!$77:$77,conditions!$8:$8,"&lt;="&amp;CV$9,conditions!$9:$9,"&gt;="&amp;CV$9)&lt;$U$9,(1-conditions!$U$34)*SUMIFS(20:20,$9:$9,EOMONTH($U$9,11)+1-$U$9+CV$9-SUMIFS(conditions!$77:$77,conditions!$8:$8,"&lt;="&amp;CV$9,conditions!$9:$9,"&gt;="&amp;CV$9))*conditions!$U$76,0))</f>
        <v>0</v>
      </c>
      <c r="CW119" s="37">
        <f>IF(CW$9="",0,IF(CW$9-SUMIFS(conditions!$77:$77,conditions!$8:$8,"&lt;="&amp;CW$9,conditions!$9:$9,"&gt;="&amp;CW$9)&lt;$U$9,(1-conditions!$U$34)*SUMIFS(20:20,$9:$9,EOMONTH($U$9,11)+1-$U$9+CW$9-SUMIFS(conditions!$77:$77,conditions!$8:$8,"&lt;="&amp;CW$9,conditions!$9:$9,"&gt;="&amp;CW$9))*conditions!$U$76,0))</f>
        <v>0</v>
      </c>
      <c r="CX119" s="37">
        <f>IF(CX$9="",0,IF(CX$9-SUMIFS(conditions!$77:$77,conditions!$8:$8,"&lt;="&amp;CX$9,conditions!$9:$9,"&gt;="&amp;CX$9)&lt;$U$9,(1-conditions!$U$34)*SUMIFS(20:20,$9:$9,EOMONTH($U$9,11)+1-$U$9+CX$9-SUMIFS(conditions!$77:$77,conditions!$8:$8,"&lt;="&amp;CX$9,conditions!$9:$9,"&gt;="&amp;CX$9))*conditions!$U$76,0))</f>
        <v>0</v>
      </c>
      <c r="CY119" s="37">
        <f>IF(CY$9="",0,IF(CY$9-SUMIFS(conditions!$77:$77,conditions!$8:$8,"&lt;="&amp;CY$9,conditions!$9:$9,"&gt;="&amp;CY$9)&lt;$U$9,(1-conditions!$U$34)*SUMIFS(20:20,$9:$9,EOMONTH($U$9,11)+1-$U$9+CY$9-SUMIFS(conditions!$77:$77,conditions!$8:$8,"&lt;="&amp;CY$9,conditions!$9:$9,"&gt;="&amp;CY$9))*conditions!$U$76,0))</f>
        <v>0</v>
      </c>
      <c r="CZ119" s="37">
        <f>IF(CZ$9="",0,IF(CZ$9-SUMIFS(conditions!$77:$77,conditions!$8:$8,"&lt;="&amp;CZ$9,conditions!$9:$9,"&gt;="&amp;CZ$9)&lt;$U$9,(1-conditions!$U$34)*SUMIFS(20:20,$9:$9,EOMONTH($U$9,11)+1-$U$9+CZ$9-SUMIFS(conditions!$77:$77,conditions!$8:$8,"&lt;="&amp;CZ$9,conditions!$9:$9,"&gt;="&amp;CZ$9))*conditions!$U$76,0))</f>
        <v>0</v>
      </c>
      <c r="DA119" s="37">
        <f>IF(DA$9="",0,IF(DA$9-SUMIFS(conditions!$77:$77,conditions!$8:$8,"&lt;="&amp;DA$9,conditions!$9:$9,"&gt;="&amp;DA$9)&lt;$U$9,(1-conditions!$U$34)*SUMIFS(20:20,$9:$9,EOMONTH($U$9,11)+1-$U$9+DA$9-SUMIFS(conditions!$77:$77,conditions!$8:$8,"&lt;="&amp;DA$9,conditions!$9:$9,"&gt;="&amp;DA$9))*conditions!$U$76,0))</f>
        <v>0</v>
      </c>
      <c r="DB119" s="37">
        <f>IF(DB$9="",0,IF(DB$9-SUMIFS(conditions!$77:$77,conditions!$8:$8,"&lt;="&amp;DB$9,conditions!$9:$9,"&gt;="&amp;DB$9)&lt;$U$9,(1-conditions!$U$34)*SUMIFS(20:20,$9:$9,EOMONTH($U$9,11)+1-$U$9+DB$9-SUMIFS(conditions!$77:$77,conditions!$8:$8,"&lt;="&amp;DB$9,conditions!$9:$9,"&gt;="&amp;DB$9))*conditions!$U$76,0))</f>
        <v>0</v>
      </c>
      <c r="DC119" s="37">
        <f>IF(DC$9="",0,IF(DC$9-SUMIFS(conditions!$77:$77,conditions!$8:$8,"&lt;="&amp;DC$9,conditions!$9:$9,"&gt;="&amp;DC$9)&lt;$U$9,(1-conditions!$U$34)*SUMIFS(20:20,$9:$9,EOMONTH($U$9,11)+1-$U$9+DC$9-SUMIFS(conditions!$77:$77,conditions!$8:$8,"&lt;="&amp;DC$9,conditions!$9:$9,"&gt;="&amp;DC$9))*conditions!$U$76,0))</f>
        <v>0</v>
      </c>
      <c r="DD119" s="37">
        <f>IF(DD$9="",0,IF(DD$9-SUMIFS(conditions!$77:$77,conditions!$8:$8,"&lt;="&amp;DD$9,conditions!$9:$9,"&gt;="&amp;DD$9)&lt;$U$9,(1-conditions!$U$34)*SUMIFS(20:20,$9:$9,EOMONTH($U$9,11)+1-$U$9+DD$9-SUMIFS(conditions!$77:$77,conditions!$8:$8,"&lt;="&amp;DD$9,conditions!$9:$9,"&gt;="&amp;DD$9))*conditions!$U$76,0))</f>
        <v>0</v>
      </c>
      <c r="DE119" s="37">
        <f>IF(DE$9="",0,IF(DE$9-SUMIFS(conditions!$77:$77,conditions!$8:$8,"&lt;="&amp;DE$9,conditions!$9:$9,"&gt;="&amp;DE$9)&lt;$U$9,(1-conditions!$U$34)*SUMIFS(20:20,$9:$9,EOMONTH($U$9,11)+1-$U$9+DE$9-SUMIFS(conditions!$77:$77,conditions!$8:$8,"&lt;="&amp;DE$9,conditions!$9:$9,"&gt;="&amp;DE$9))*conditions!$U$76,0))</f>
        <v>0</v>
      </c>
      <c r="DF119" s="37">
        <f>IF(DF$9="",0,IF(DF$9-SUMIFS(conditions!$77:$77,conditions!$8:$8,"&lt;="&amp;DF$9,conditions!$9:$9,"&gt;="&amp;DF$9)&lt;$U$9,(1-conditions!$U$34)*SUMIFS(20:20,$9:$9,EOMONTH($U$9,11)+1-$U$9+DF$9-SUMIFS(conditions!$77:$77,conditions!$8:$8,"&lt;="&amp;DF$9,conditions!$9:$9,"&gt;="&amp;DF$9))*conditions!$U$76,0))</f>
        <v>0</v>
      </c>
      <c r="DG119" s="37">
        <f>IF(DG$9="",0,IF(DG$9-SUMIFS(conditions!$77:$77,conditions!$8:$8,"&lt;="&amp;DG$9,conditions!$9:$9,"&gt;="&amp;DG$9)&lt;$U$9,(1-conditions!$U$34)*SUMIFS(20:20,$9:$9,EOMONTH($U$9,11)+1-$U$9+DG$9-SUMIFS(conditions!$77:$77,conditions!$8:$8,"&lt;="&amp;DG$9,conditions!$9:$9,"&gt;="&amp;DG$9))*conditions!$U$76,0))</f>
        <v>0</v>
      </c>
      <c r="DH119" s="37">
        <f>IF(DH$9="",0,IF(DH$9-SUMIFS(conditions!$77:$77,conditions!$8:$8,"&lt;="&amp;DH$9,conditions!$9:$9,"&gt;="&amp;DH$9)&lt;$U$9,(1-conditions!$U$34)*SUMIFS(20:20,$9:$9,EOMONTH($U$9,11)+1-$U$9+DH$9-SUMIFS(conditions!$77:$77,conditions!$8:$8,"&lt;="&amp;DH$9,conditions!$9:$9,"&gt;="&amp;DH$9))*conditions!$U$76,0))</f>
        <v>0</v>
      </c>
      <c r="DI119" s="37">
        <f>IF(DI$9="",0,IF(DI$9-SUMIFS(conditions!$77:$77,conditions!$8:$8,"&lt;="&amp;DI$9,conditions!$9:$9,"&gt;="&amp;DI$9)&lt;$U$9,(1-conditions!$U$34)*SUMIFS(20:20,$9:$9,EOMONTH($U$9,11)+1-$U$9+DI$9-SUMIFS(conditions!$77:$77,conditions!$8:$8,"&lt;="&amp;DI$9,conditions!$9:$9,"&gt;="&amp;DI$9))*conditions!$U$76,0))</f>
        <v>0</v>
      </c>
      <c r="DJ119" s="37">
        <f>IF(DJ$9="",0,IF(DJ$9-SUMIFS(conditions!$77:$77,conditions!$8:$8,"&lt;="&amp;DJ$9,conditions!$9:$9,"&gt;="&amp;DJ$9)&lt;$U$9,(1-conditions!$U$34)*SUMIFS(20:20,$9:$9,EOMONTH($U$9,11)+1-$U$9+DJ$9-SUMIFS(conditions!$77:$77,conditions!$8:$8,"&lt;="&amp;DJ$9,conditions!$9:$9,"&gt;="&amp;DJ$9))*conditions!$U$76,0))</f>
        <v>0</v>
      </c>
      <c r="DK119" s="37">
        <f>IF(DK$9="",0,IF(DK$9-SUMIFS(conditions!$77:$77,conditions!$8:$8,"&lt;="&amp;DK$9,conditions!$9:$9,"&gt;="&amp;DK$9)&lt;$U$9,(1-conditions!$U$34)*SUMIFS(20:20,$9:$9,EOMONTH($U$9,11)+1-$U$9+DK$9-SUMIFS(conditions!$77:$77,conditions!$8:$8,"&lt;="&amp;DK$9,conditions!$9:$9,"&gt;="&amp;DK$9))*conditions!$U$76,0))</f>
        <v>0</v>
      </c>
      <c r="DL119" s="37">
        <f>IF(DL$9="",0,IF(DL$9-SUMIFS(conditions!$77:$77,conditions!$8:$8,"&lt;="&amp;DL$9,conditions!$9:$9,"&gt;="&amp;DL$9)&lt;$U$9,(1-conditions!$U$34)*SUMIFS(20:20,$9:$9,EOMONTH($U$9,11)+1-$U$9+DL$9-SUMIFS(conditions!$77:$77,conditions!$8:$8,"&lt;="&amp;DL$9,conditions!$9:$9,"&gt;="&amp;DL$9))*conditions!$U$76,0))</f>
        <v>0</v>
      </c>
      <c r="DM119" s="37">
        <f>IF(DM$9="",0,IF(DM$9-SUMIFS(conditions!$77:$77,conditions!$8:$8,"&lt;="&amp;DM$9,conditions!$9:$9,"&gt;="&amp;DM$9)&lt;$U$9,(1-conditions!$U$34)*SUMIFS(20:20,$9:$9,EOMONTH($U$9,11)+1-$U$9+DM$9-SUMIFS(conditions!$77:$77,conditions!$8:$8,"&lt;="&amp;DM$9,conditions!$9:$9,"&gt;="&amp;DM$9))*conditions!$U$76,0))</f>
        <v>0</v>
      </c>
      <c r="DN119" s="37">
        <f>IF(DN$9="",0,IF(DN$9-SUMIFS(conditions!$77:$77,conditions!$8:$8,"&lt;="&amp;DN$9,conditions!$9:$9,"&gt;="&amp;DN$9)&lt;$U$9,(1-conditions!$U$34)*SUMIFS(20:20,$9:$9,EOMONTH($U$9,11)+1-$U$9+DN$9-SUMIFS(conditions!$77:$77,conditions!$8:$8,"&lt;="&amp;DN$9,conditions!$9:$9,"&gt;="&amp;DN$9))*conditions!$U$76,0))</f>
        <v>0</v>
      </c>
      <c r="DO119" s="37">
        <f>IF(DO$9="",0,IF(DO$9-SUMIFS(conditions!$77:$77,conditions!$8:$8,"&lt;="&amp;DO$9,conditions!$9:$9,"&gt;="&amp;DO$9)&lt;$U$9,(1-conditions!$U$34)*SUMIFS(20:20,$9:$9,EOMONTH($U$9,11)+1-$U$9+DO$9-SUMIFS(conditions!$77:$77,conditions!$8:$8,"&lt;="&amp;DO$9,conditions!$9:$9,"&gt;="&amp;DO$9))*conditions!$U$76,0))</f>
        <v>0</v>
      </c>
      <c r="DP119" s="37">
        <f>IF(DP$9="",0,IF(DP$9-SUMIFS(conditions!$77:$77,conditions!$8:$8,"&lt;="&amp;DP$9,conditions!$9:$9,"&gt;="&amp;DP$9)&lt;$U$9,(1-conditions!$U$34)*SUMIFS(20:20,$9:$9,EOMONTH($U$9,11)+1-$U$9+DP$9-SUMIFS(conditions!$77:$77,conditions!$8:$8,"&lt;="&amp;DP$9,conditions!$9:$9,"&gt;="&amp;DP$9))*conditions!$U$76,0))</f>
        <v>0</v>
      </c>
      <c r="DQ119" s="37">
        <f>IF(DQ$9="",0,IF(DQ$9-SUMIFS(conditions!$77:$77,conditions!$8:$8,"&lt;="&amp;DQ$9,conditions!$9:$9,"&gt;="&amp;DQ$9)&lt;$U$9,(1-conditions!$U$34)*SUMIFS(20:20,$9:$9,EOMONTH($U$9,11)+1-$U$9+DQ$9-SUMIFS(conditions!$77:$77,conditions!$8:$8,"&lt;="&amp;DQ$9,conditions!$9:$9,"&gt;="&amp;DQ$9))*conditions!$U$76,0))</f>
        <v>0</v>
      </c>
      <c r="DR119" s="37">
        <f>IF(DR$9="",0,IF(DR$9-SUMIFS(conditions!$77:$77,conditions!$8:$8,"&lt;="&amp;DR$9,conditions!$9:$9,"&gt;="&amp;DR$9)&lt;$U$9,(1-conditions!$U$34)*SUMIFS(20:20,$9:$9,EOMONTH($U$9,11)+1-$U$9+DR$9-SUMIFS(conditions!$77:$77,conditions!$8:$8,"&lt;="&amp;DR$9,conditions!$9:$9,"&gt;="&amp;DR$9))*conditions!$U$76,0))</f>
        <v>0</v>
      </c>
      <c r="DS119" s="37">
        <f>IF(DS$9="",0,IF(DS$9-SUMIFS(conditions!$77:$77,conditions!$8:$8,"&lt;="&amp;DS$9,conditions!$9:$9,"&gt;="&amp;DS$9)&lt;$U$9,(1-conditions!$U$34)*SUMIFS(20:20,$9:$9,EOMONTH($U$9,11)+1-$U$9+DS$9-SUMIFS(conditions!$77:$77,conditions!$8:$8,"&lt;="&amp;DS$9,conditions!$9:$9,"&gt;="&amp;DS$9))*conditions!$U$76,0))</f>
        <v>0</v>
      </c>
      <c r="DT119" s="37">
        <f>IF(DT$9="",0,IF(DT$9-SUMIFS(conditions!$77:$77,conditions!$8:$8,"&lt;="&amp;DT$9,conditions!$9:$9,"&gt;="&amp;DT$9)&lt;$U$9,(1-conditions!$U$34)*SUMIFS(20:20,$9:$9,EOMONTH($U$9,11)+1-$U$9+DT$9-SUMIFS(conditions!$77:$77,conditions!$8:$8,"&lt;="&amp;DT$9,conditions!$9:$9,"&gt;="&amp;DT$9))*conditions!$U$76,0))</f>
        <v>0</v>
      </c>
      <c r="DU119" s="37">
        <f>IF(DU$9="",0,IF(DU$9-SUMIFS(conditions!$77:$77,conditions!$8:$8,"&lt;="&amp;DU$9,conditions!$9:$9,"&gt;="&amp;DU$9)&lt;$U$9,(1-conditions!$U$34)*SUMIFS(20:20,$9:$9,EOMONTH($U$9,11)+1-$U$9+DU$9-SUMIFS(conditions!$77:$77,conditions!$8:$8,"&lt;="&amp;DU$9,conditions!$9:$9,"&gt;="&amp;DU$9))*conditions!$U$76,0))</f>
        <v>0</v>
      </c>
      <c r="DV119" s="37">
        <f>IF(DV$9="",0,IF(DV$9-SUMIFS(conditions!$77:$77,conditions!$8:$8,"&lt;="&amp;DV$9,conditions!$9:$9,"&gt;="&amp;DV$9)&lt;$U$9,(1-conditions!$U$34)*SUMIFS(20:20,$9:$9,EOMONTH($U$9,11)+1-$U$9+DV$9-SUMIFS(conditions!$77:$77,conditions!$8:$8,"&lt;="&amp;DV$9,conditions!$9:$9,"&gt;="&amp;DV$9))*conditions!$U$76,0))</f>
        <v>0</v>
      </c>
      <c r="DW119" s="37">
        <f>IF(DW$9="",0,IF(DW$9-SUMIFS(conditions!$77:$77,conditions!$8:$8,"&lt;="&amp;DW$9,conditions!$9:$9,"&gt;="&amp;DW$9)&lt;$U$9,(1-conditions!$U$34)*SUMIFS(20:20,$9:$9,EOMONTH($U$9,11)+1-$U$9+DW$9-SUMIFS(conditions!$77:$77,conditions!$8:$8,"&lt;="&amp;DW$9,conditions!$9:$9,"&gt;="&amp;DW$9))*conditions!$U$76,0))</f>
        <v>0</v>
      </c>
      <c r="DX119" s="37">
        <f>IF(DX$9="",0,IF(DX$9-SUMIFS(conditions!$77:$77,conditions!$8:$8,"&lt;="&amp;DX$9,conditions!$9:$9,"&gt;="&amp;DX$9)&lt;$U$9,(1-conditions!$U$34)*SUMIFS(20:20,$9:$9,EOMONTH($U$9,11)+1-$U$9+DX$9-SUMIFS(conditions!$77:$77,conditions!$8:$8,"&lt;="&amp;DX$9,conditions!$9:$9,"&gt;="&amp;DX$9))*conditions!$U$76,0))</f>
        <v>0</v>
      </c>
      <c r="DY119" s="37">
        <f>IF(DY$9="",0,IF(DY$9-SUMIFS(conditions!$77:$77,conditions!$8:$8,"&lt;="&amp;DY$9,conditions!$9:$9,"&gt;="&amp;DY$9)&lt;$U$9,(1-conditions!$U$34)*SUMIFS(20:20,$9:$9,EOMONTH($U$9,11)+1-$U$9+DY$9-SUMIFS(conditions!$77:$77,conditions!$8:$8,"&lt;="&amp;DY$9,conditions!$9:$9,"&gt;="&amp;DY$9))*conditions!$U$76,0))</f>
        <v>0</v>
      </c>
      <c r="DZ119" s="37">
        <f>IF(DZ$9="",0,IF(DZ$9-SUMIFS(conditions!$77:$77,conditions!$8:$8,"&lt;="&amp;DZ$9,conditions!$9:$9,"&gt;="&amp;DZ$9)&lt;$U$9,(1-conditions!$U$34)*SUMIFS(20:20,$9:$9,EOMONTH($U$9,11)+1-$U$9+DZ$9-SUMIFS(conditions!$77:$77,conditions!$8:$8,"&lt;="&amp;DZ$9,conditions!$9:$9,"&gt;="&amp;DZ$9))*conditions!$U$76,0))</f>
        <v>0</v>
      </c>
      <c r="EA119" s="37">
        <f>IF(EA$9="",0,IF(EA$9-SUMIFS(conditions!$77:$77,conditions!$8:$8,"&lt;="&amp;EA$9,conditions!$9:$9,"&gt;="&amp;EA$9)&lt;$U$9,(1-conditions!$U$34)*SUMIFS(20:20,$9:$9,EOMONTH($U$9,11)+1-$U$9+EA$9-SUMIFS(conditions!$77:$77,conditions!$8:$8,"&lt;="&amp;EA$9,conditions!$9:$9,"&gt;="&amp;EA$9))*conditions!$U$76,0))</f>
        <v>0</v>
      </c>
      <c r="EB119" s="37">
        <f>IF(EB$9="",0,IF(EB$9-SUMIFS(conditions!$77:$77,conditions!$8:$8,"&lt;="&amp;EB$9,conditions!$9:$9,"&gt;="&amp;EB$9)&lt;$U$9,(1-conditions!$U$34)*SUMIFS(20:20,$9:$9,EOMONTH($U$9,11)+1-$U$9+EB$9-SUMIFS(conditions!$77:$77,conditions!$8:$8,"&lt;="&amp;EB$9,conditions!$9:$9,"&gt;="&amp;EB$9))*conditions!$U$76,0))</f>
        <v>0</v>
      </c>
      <c r="EC119" s="37">
        <f>IF(EC$9="",0,IF(EC$9-SUMIFS(conditions!$77:$77,conditions!$8:$8,"&lt;="&amp;EC$9,conditions!$9:$9,"&gt;="&amp;EC$9)&lt;$U$9,(1-conditions!$U$34)*SUMIFS(20:20,$9:$9,EOMONTH($U$9,11)+1-$U$9+EC$9-SUMIFS(conditions!$77:$77,conditions!$8:$8,"&lt;="&amp;EC$9,conditions!$9:$9,"&gt;="&amp;EC$9))*conditions!$U$76,0))</f>
        <v>0</v>
      </c>
      <c r="ED119" s="37">
        <f>IF(ED$9="",0,IF(ED$9-SUMIFS(conditions!$77:$77,conditions!$8:$8,"&lt;="&amp;ED$9,conditions!$9:$9,"&gt;="&amp;ED$9)&lt;$U$9,(1-conditions!$U$34)*SUMIFS(20:20,$9:$9,EOMONTH($U$9,11)+1-$U$9+ED$9-SUMIFS(conditions!$77:$77,conditions!$8:$8,"&lt;="&amp;ED$9,conditions!$9:$9,"&gt;="&amp;ED$9))*conditions!$U$76,0))</f>
        <v>0</v>
      </c>
      <c r="EE119" s="37">
        <f>IF(EE$9="",0,IF(EE$9-SUMIFS(conditions!$77:$77,conditions!$8:$8,"&lt;="&amp;EE$9,conditions!$9:$9,"&gt;="&amp;EE$9)&lt;$U$9,(1-conditions!$U$34)*SUMIFS(20:20,$9:$9,EOMONTH($U$9,11)+1-$U$9+EE$9-SUMIFS(conditions!$77:$77,conditions!$8:$8,"&lt;="&amp;EE$9,conditions!$9:$9,"&gt;="&amp;EE$9))*conditions!$U$76,0))</f>
        <v>0</v>
      </c>
      <c r="EF119" s="37">
        <f>IF(EF$9="",0,IF(EF$9-SUMIFS(conditions!$77:$77,conditions!$8:$8,"&lt;="&amp;EF$9,conditions!$9:$9,"&gt;="&amp;EF$9)&lt;$U$9,(1-conditions!$U$34)*SUMIFS(20:20,$9:$9,EOMONTH($U$9,11)+1-$U$9+EF$9-SUMIFS(conditions!$77:$77,conditions!$8:$8,"&lt;="&amp;EF$9,conditions!$9:$9,"&gt;="&amp;EF$9))*conditions!$U$76,0))</f>
        <v>0</v>
      </c>
      <c r="EG119" s="37">
        <f>IF(EG$9="",0,IF(EG$9-SUMIFS(conditions!$77:$77,conditions!$8:$8,"&lt;="&amp;EG$9,conditions!$9:$9,"&gt;="&amp;EG$9)&lt;$U$9,(1-conditions!$U$34)*SUMIFS(20:20,$9:$9,EOMONTH($U$9,11)+1-$U$9+EG$9-SUMIFS(conditions!$77:$77,conditions!$8:$8,"&lt;="&amp;EG$9,conditions!$9:$9,"&gt;="&amp;EG$9))*conditions!$U$76,0))</f>
        <v>0</v>
      </c>
      <c r="EH119" s="37">
        <f>IF(EH$9="",0,IF(EH$9-SUMIFS(conditions!$77:$77,conditions!$8:$8,"&lt;="&amp;EH$9,conditions!$9:$9,"&gt;="&amp;EH$9)&lt;$U$9,(1-conditions!$U$34)*SUMIFS(20:20,$9:$9,EOMONTH($U$9,11)+1-$U$9+EH$9-SUMIFS(conditions!$77:$77,conditions!$8:$8,"&lt;="&amp;EH$9,conditions!$9:$9,"&gt;="&amp;EH$9))*conditions!$U$76,0))</f>
        <v>0</v>
      </c>
      <c r="EI119" s="37">
        <f>IF(EI$9="",0,IF(EI$9-SUMIFS(conditions!$77:$77,conditions!$8:$8,"&lt;="&amp;EI$9,conditions!$9:$9,"&gt;="&amp;EI$9)&lt;$U$9,(1-conditions!$U$34)*SUMIFS(20:20,$9:$9,EOMONTH($U$9,11)+1-$U$9+EI$9-SUMIFS(conditions!$77:$77,conditions!$8:$8,"&lt;="&amp;EI$9,conditions!$9:$9,"&gt;="&amp;EI$9))*conditions!$U$76,0))</f>
        <v>0</v>
      </c>
      <c r="EJ119" s="37">
        <f>IF(EJ$9="",0,IF(EJ$9-SUMIFS(conditions!$77:$77,conditions!$8:$8,"&lt;="&amp;EJ$9,conditions!$9:$9,"&gt;="&amp;EJ$9)&lt;$U$9,(1-conditions!$U$34)*SUMIFS(20:20,$9:$9,EOMONTH($U$9,11)+1-$U$9+EJ$9-SUMIFS(conditions!$77:$77,conditions!$8:$8,"&lt;="&amp;EJ$9,conditions!$9:$9,"&gt;="&amp;EJ$9))*conditions!$U$76,0))</f>
        <v>0</v>
      </c>
      <c r="EK119" s="37">
        <f>IF(EK$9="",0,IF(EK$9-SUMIFS(conditions!$77:$77,conditions!$8:$8,"&lt;="&amp;EK$9,conditions!$9:$9,"&gt;="&amp;EK$9)&lt;$U$9,(1-conditions!$U$34)*SUMIFS(20:20,$9:$9,EOMONTH($U$9,11)+1-$U$9+EK$9-SUMIFS(conditions!$77:$77,conditions!$8:$8,"&lt;="&amp;EK$9,conditions!$9:$9,"&gt;="&amp;EK$9))*conditions!$U$76,0))</f>
        <v>0</v>
      </c>
      <c r="EL119" s="37">
        <f>IF(EL$9="",0,IF(EL$9-SUMIFS(conditions!$77:$77,conditions!$8:$8,"&lt;="&amp;EL$9,conditions!$9:$9,"&gt;="&amp;EL$9)&lt;$U$9,(1-conditions!$U$34)*SUMIFS(20:20,$9:$9,EOMONTH($U$9,11)+1-$U$9+EL$9-SUMIFS(conditions!$77:$77,conditions!$8:$8,"&lt;="&amp;EL$9,conditions!$9:$9,"&gt;="&amp;EL$9))*conditions!$U$76,0))</f>
        <v>0</v>
      </c>
      <c r="EM119" s="37">
        <f>IF(EM$9="",0,IF(EM$9-SUMIFS(conditions!$77:$77,conditions!$8:$8,"&lt;="&amp;EM$9,conditions!$9:$9,"&gt;="&amp;EM$9)&lt;$U$9,(1-conditions!$U$34)*SUMIFS(20:20,$9:$9,EOMONTH($U$9,11)+1-$U$9+EM$9-SUMIFS(conditions!$77:$77,conditions!$8:$8,"&lt;="&amp;EM$9,conditions!$9:$9,"&gt;="&amp;EM$9))*conditions!$U$76,0))</f>
        <v>0</v>
      </c>
      <c r="EN119" s="37">
        <f>IF(EN$9="",0,IF(EN$9-SUMIFS(conditions!$77:$77,conditions!$8:$8,"&lt;="&amp;EN$9,conditions!$9:$9,"&gt;="&amp;EN$9)&lt;$U$9,(1-conditions!$U$34)*SUMIFS(20:20,$9:$9,EOMONTH($U$9,11)+1-$U$9+EN$9-SUMIFS(conditions!$77:$77,conditions!$8:$8,"&lt;="&amp;EN$9,conditions!$9:$9,"&gt;="&amp;EN$9))*conditions!$U$76,0))</f>
        <v>0</v>
      </c>
      <c r="EO119" s="37">
        <f>IF(EO$9="",0,IF(EO$9-SUMIFS(conditions!$77:$77,conditions!$8:$8,"&lt;="&amp;EO$9,conditions!$9:$9,"&gt;="&amp;EO$9)&lt;$U$9,(1-conditions!$U$34)*SUMIFS(20:20,$9:$9,EOMONTH($U$9,11)+1-$U$9+EO$9-SUMIFS(conditions!$77:$77,conditions!$8:$8,"&lt;="&amp;EO$9,conditions!$9:$9,"&gt;="&amp;EO$9))*conditions!$U$76,0))</f>
        <v>0</v>
      </c>
      <c r="EP119" s="37">
        <f>IF(EP$9="",0,IF(EP$9-SUMIFS(conditions!$77:$77,conditions!$8:$8,"&lt;="&amp;EP$9,conditions!$9:$9,"&gt;="&amp;EP$9)&lt;$U$9,(1-conditions!$U$34)*SUMIFS(20:20,$9:$9,EOMONTH($U$9,11)+1-$U$9+EP$9-SUMIFS(conditions!$77:$77,conditions!$8:$8,"&lt;="&amp;EP$9,conditions!$9:$9,"&gt;="&amp;EP$9))*conditions!$U$76,0))</f>
        <v>0</v>
      </c>
      <c r="EQ119" s="37">
        <f>IF(EQ$9="",0,IF(EQ$9-SUMIFS(conditions!$77:$77,conditions!$8:$8,"&lt;="&amp;EQ$9,conditions!$9:$9,"&gt;="&amp;EQ$9)&lt;$U$9,(1-conditions!$U$34)*SUMIFS(20:20,$9:$9,EOMONTH($U$9,11)+1-$U$9+EQ$9-SUMIFS(conditions!$77:$77,conditions!$8:$8,"&lt;="&amp;EQ$9,conditions!$9:$9,"&gt;="&amp;EQ$9))*conditions!$U$76,0))</f>
        <v>0</v>
      </c>
      <c r="ER119" s="37">
        <f>IF(ER$9="",0,IF(ER$9-SUMIFS(conditions!$77:$77,conditions!$8:$8,"&lt;="&amp;ER$9,conditions!$9:$9,"&gt;="&amp;ER$9)&lt;$U$9,(1-conditions!$U$34)*SUMIFS(20:20,$9:$9,EOMONTH($U$9,11)+1-$U$9+ER$9-SUMIFS(conditions!$77:$77,conditions!$8:$8,"&lt;="&amp;ER$9,conditions!$9:$9,"&gt;="&amp;ER$9))*conditions!$U$76,0))</f>
        <v>0</v>
      </c>
      <c r="ES119" s="37">
        <f>IF(ES$9="",0,IF(ES$9-SUMIFS(conditions!$77:$77,conditions!$8:$8,"&lt;="&amp;ES$9,conditions!$9:$9,"&gt;="&amp;ES$9)&lt;$U$9,(1-conditions!$U$34)*SUMIFS(20:20,$9:$9,EOMONTH($U$9,11)+1-$U$9+ES$9-SUMIFS(conditions!$77:$77,conditions!$8:$8,"&lt;="&amp;ES$9,conditions!$9:$9,"&gt;="&amp;ES$9))*conditions!$U$76,0))</f>
        <v>0</v>
      </c>
      <c r="ET119" s="37">
        <f>IF(ET$9="",0,IF(ET$9-SUMIFS(conditions!$77:$77,conditions!$8:$8,"&lt;="&amp;ET$9,conditions!$9:$9,"&gt;="&amp;ET$9)&lt;$U$9,(1-conditions!$U$34)*SUMIFS(20:20,$9:$9,EOMONTH($U$9,11)+1-$U$9+ET$9-SUMIFS(conditions!$77:$77,conditions!$8:$8,"&lt;="&amp;ET$9,conditions!$9:$9,"&gt;="&amp;ET$9))*conditions!$U$76,0))</f>
        <v>0</v>
      </c>
      <c r="EU119" s="37">
        <f>IF(EU$9="",0,IF(EU$9-SUMIFS(conditions!$77:$77,conditions!$8:$8,"&lt;="&amp;EU$9,conditions!$9:$9,"&gt;="&amp;EU$9)&lt;$U$9,(1-conditions!$U$34)*SUMIFS(20:20,$9:$9,EOMONTH($U$9,11)+1-$U$9+EU$9-SUMIFS(conditions!$77:$77,conditions!$8:$8,"&lt;="&amp;EU$9,conditions!$9:$9,"&gt;="&amp;EU$9))*conditions!$U$76,0))</f>
        <v>0</v>
      </c>
      <c r="EV119" s="37">
        <f>IF(EV$9="",0,IF(EV$9-SUMIFS(conditions!$77:$77,conditions!$8:$8,"&lt;="&amp;EV$9,conditions!$9:$9,"&gt;="&amp;EV$9)&lt;$U$9,(1-conditions!$U$34)*SUMIFS(20:20,$9:$9,EOMONTH($U$9,11)+1-$U$9+EV$9-SUMIFS(conditions!$77:$77,conditions!$8:$8,"&lt;="&amp;EV$9,conditions!$9:$9,"&gt;="&amp;EV$9))*conditions!$U$76,0))</f>
        <v>0</v>
      </c>
      <c r="EW119" s="37">
        <f>IF(EW$9="",0,IF(EW$9-SUMIFS(conditions!$77:$77,conditions!$8:$8,"&lt;="&amp;EW$9,conditions!$9:$9,"&gt;="&amp;EW$9)&lt;$U$9,(1-conditions!$U$34)*SUMIFS(20:20,$9:$9,EOMONTH($U$9,11)+1-$U$9+EW$9-SUMIFS(conditions!$77:$77,conditions!$8:$8,"&lt;="&amp;EW$9,conditions!$9:$9,"&gt;="&amp;EW$9))*conditions!$U$76,0))</f>
        <v>0</v>
      </c>
      <c r="EX119" s="37">
        <f>IF(EX$9="",0,IF(EX$9-SUMIFS(conditions!$77:$77,conditions!$8:$8,"&lt;="&amp;EX$9,conditions!$9:$9,"&gt;="&amp;EX$9)&lt;$U$9,(1-conditions!$U$34)*SUMIFS(20:20,$9:$9,EOMONTH($U$9,11)+1-$U$9+EX$9-SUMIFS(conditions!$77:$77,conditions!$8:$8,"&lt;="&amp;EX$9,conditions!$9:$9,"&gt;="&amp;EX$9))*conditions!$U$76,0))</f>
        <v>0</v>
      </c>
      <c r="EY119" s="37">
        <f>IF(EY$9="",0,IF(EY$9-SUMIFS(conditions!$77:$77,conditions!$8:$8,"&lt;="&amp;EY$9,conditions!$9:$9,"&gt;="&amp;EY$9)&lt;$U$9,(1-conditions!$U$34)*SUMIFS(20:20,$9:$9,EOMONTH($U$9,11)+1-$U$9+EY$9-SUMIFS(conditions!$77:$77,conditions!$8:$8,"&lt;="&amp;EY$9,conditions!$9:$9,"&gt;="&amp;EY$9))*conditions!$U$76,0))</f>
        <v>0</v>
      </c>
      <c r="EZ119" s="37">
        <f>IF(EZ$9="",0,IF(EZ$9-SUMIFS(conditions!$77:$77,conditions!$8:$8,"&lt;="&amp;EZ$9,conditions!$9:$9,"&gt;="&amp;EZ$9)&lt;$U$9,(1-conditions!$U$34)*SUMIFS(20:20,$9:$9,EOMONTH($U$9,11)+1-$U$9+EZ$9-SUMIFS(conditions!$77:$77,conditions!$8:$8,"&lt;="&amp;EZ$9,conditions!$9:$9,"&gt;="&amp;EZ$9))*conditions!$U$76,0))</f>
        <v>0</v>
      </c>
      <c r="FA119" s="37">
        <f>IF(FA$9="",0,IF(FA$9-SUMIFS(conditions!$77:$77,conditions!$8:$8,"&lt;="&amp;FA$9,conditions!$9:$9,"&gt;="&amp;FA$9)&lt;$U$9,(1-conditions!$U$34)*SUMIFS(20:20,$9:$9,EOMONTH($U$9,11)+1-$U$9+FA$9-SUMIFS(conditions!$77:$77,conditions!$8:$8,"&lt;="&amp;FA$9,conditions!$9:$9,"&gt;="&amp;FA$9))*conditions!$U$76,0))</f>
        <v>0</v>
      </c>
      <c r="FB119" s="37">
        <f>IF(FB$9="",0,IF(FB$9-SUMIFS(conditions!$77:$77,conditions!$8:$8,"&lt;="&amp;FB$9,conditions!$9:$9,"&gt;="&amp;FB$9)&lt;$U$9,(1-conditions!$U$34)*SUMIFS(20:20,$9:$9,EOMONTH($U$9,11)+1-$U$9+FB$9-SUMIFS(conditions!$77:$77,conditions!$8:$8,"&lt;="&amp;FB$9,conditions!$9:$9,"&gt;="&amp;FB$9))*conditions!$U$76,0))</f>
        <v>0</v>
      </c>
      <c r="FC119" s="37">
        <f>IF(FC$9="",0,IF(FC$9-SUMIFS(conditions!$77:$77,conditions!$8:$8,"&lt;="&amp;FC$9,conditions!$9:$9,"&gt;="&amp;FC$9)&lt;$U$9,(1-conditions!$U$34)*SUMIFS(20:20,$9:$9,EOMONTH($U$9,11)+1-$U$9+FC$9-SUMIFS(conditions!$77:$77,conditions!$8:$8,"&lt;="&amp;FC$9,conditions!$9:$9,"&gt;="&amp;FC$9))*conditions!$U$76,0))</f>
        <v>0</v>
      </c>
      <c r="FD119" s="37">
        <f>IF(FD$9="",0,IF(FD$9-SUMIFS(conditions!$77:$77,conditions!$8:$8,"&lt;="&amp;FD$9,conditions!$9:$9,"&gt;="&amp;FD$9)&lt;$U$9,(1-conditions!$U$34)*SUMIFS(20:20,$9:$9,EOMONTH($U$9,11)+1-$U$9+FD$9-SUMIFS(conditions!$77:$77,conditions!$8:$8,"&lt;="&amp;FD$9,conditions!$9:$9,"&gt;="&amp;FD$9))*conditions!$U$76,0))</f>
        <v>0</v>
      </c>
      <c r="FE119" s="37">
        <f>IF(FE$9="",0,IF(FE$9-SUMIFS(conditions!$77:$77,conditions!$8:$8,"&lt;="&amp;FE$9,conditions!$9:$9,"&gt;="&amp;FE$9)&lt;$U$9,(1-conditions!$U$34)*SUMIFS(20:20,$9:$9,EOMONTH($U$9,11)+1-$U$9+FE$9-SUMIFS(conditions!$77:$77,conditions!$8:$8,"&lt;="&amp;FE$9,conditions!$9:$9,"&gt;="&amp;FE$9))*conditions!$U$76,0))</f>
        <v>0</v>
      </c>
      <c r="FF119" s="37">
        <f>IF(FF$9="",0,IF(FF$9-SUMIFS(conditions!$77:$77,conditions!$8:$8,"&lt;="&amp;FF$9,conditions!$9:$9,"&gt;="&amp;FF$9)&lt;$U$9,(1-conditions!$U$34)*SUMIFS(20:20,$9:$9,EOMONTH($U$9,11)+1-$U$9+FF$9-SUMIFS(conditions!$77:$77,conditions!$8:$8,"&lt;="&amp;FF$9,conditions!$9:$9,"&gt;="&amp;FF$9))*conditions!$U$76,0))</f>
        <v>0</v>
      </c>
      <c r="FG119" s="37">
        <f>IF(FG$9="",0,IF(FG$9-SUMIFS(conditions!$77:$77,conditions!$8:$8,"&lt;="&amp;FG$9,conditions!$9:$9,"&gt;="&amp;FG$9)&lt;$U$9,(1-conditions!$U$34)*SUMIFS(20:20,$9:$9,EOMONTH($U$9,11)+1-$U$9+FG$9-SUMIFS(conditions!$77:$77,conditions!$8:$8,"&lt;="&amp;FG$9,conditions!$9:$9,"&gt;="&amp;FG$9))*conditions!$U$76,0))</f>
        <v>0</v>
      </c>
      <c r="FH119" s="37">
        <f>IF(FH$9="",0,IF(FH$9-SUMIFS(conditions!$77:$77,conditions!$8:$8,"&lt;="&amp;FH$9,conditions!$9:$9,"&gt;="&amp;FH$9)&lt;$U$9,(1-conditions!$U$34)*SUMIFS(20:20,$9:$9,EOMONTH($U$9,11)+1-$U$9+FH$9-SUMIFS(conditions!$77:$77,conditions!$8:$8,"&lt;="&amp;FH$9,conditions!$9:$9,"&gt;="&amp;FH$9))*conditions!$U$76,0))</f>
        <v>0</v>
      </c>
      <c r="FI119" s="37">
        <f>IF(FI$9="",0,IF(FI$9-SUMIFS(conditions!$77:$77,conditions!$8:$8,"&lt;="&amp;FI$9,conditions!$9:$9,"&gt;="&amp;FI$9)&lt;$U$9,(1-conditions!$U$34)*SUMIFS(20:20,$9:$9,EOMONTH($U$9,11)+1-$U$9+FI$9-SUMIFS(conditions!$77:$77,conditions!$8:$8,"&lt;="&amp;FI$9,conditions!$9:$9,"&gt;="&amp;FI$9))*conditions!$U$76,0))</f>
        <v>0</v>
      </c>
      <c r="FJ119" s="37">
        <f>IF(FJ$9="",0,IF(FJ$9-SUMIFS(conditions!$77:$77,conditions!$8:$8,"&lt;="&amp;FJ$9,conditions!$9:$9,"&gt;="&amp;FJ$9)&lt;$U$9,(1-conditions!$U$34)*SUMIFS(20:20,$9:$9,EOMONTH($U$9,11)+1-$U$9+FJ$9-SUMIFS(conditions!$77:$77,conditions!$8:$8,"&lt;="&amp;FJ$9,conditions!$9:$9,"&gt;="&amp;FJ$9))*conditions!$U$76,0))</f>
        <v>0</v>
      </c>
      <c r="FK119" s="37">
        <f>IF(FK$9="",0,IF(FK$9-SUMIFS(conditions!$77:$77,conditions!$8:$8,"&lt;="&amp;FK$9,conditions!$9:$9,"&gt;="&amp;FK$9)&lt;$U$9,(1-conditions!$U$34)*SUMIFS(20:20,$9:$9,EOMONTH($U$9,11)+1-$U$9+FK$9-SUMIFS(conditions!$77:$77,conditions!$8:$8,"&lt;="&amp;FK$9,conditions!$9:$9,"&gt;="&amp;FK$9))*conditions!$U$76,0))</f>
        <v>0</v>
      </c>
      <c r="FL119" s="37">
        <f>IF(FL$9="",0,IF(FL$9-SUMIFS(conditions!$77:$77,conditions!$8:$8,"&lt;="&amp;FL$9,conditions!$9:$9,"&gt;="&amp;FL$9)&lt;$U$9,(1-conditions!$U$34)*SUMIFS(20:20,$9:$9,EOMONTH($U$9,11)+1-$U$9+FL$9-SUMIFS(conditions!$77:$77,conditions!$8:$8,"&lt;="&amp;FL$9,conditions!$9:$9,"&gt;="&amp;FL$9))*conditions!$U$76,0))</f>
        <v>0</v>
      </c>
      <c r="FM119" s="37">
        <f>IF(FM$9="",0,IF(FM$9-SUMIFS(conditions!$77:$77,conditions!$8:$8,"&lt;="&amp;FM$9,conditions!$9:$9,"&gt;="&amp;FM$9)&lt;$U$9,(1-conditions!$U$34)*SUMIFS(20:20,$9:$9,EOMONTH($U$9,11)+1-$U$9+FM$9-SUMIFS(conditions!$77:$77,conditions!$8:$8,"&lt;="&amp;FM$9,conditions!$9:$9,"&gt;="&amp;FM$9))*conditions!$U$76,0))</f>
        <v>0</v>
      </c>
      <c r="FN119" s="37">
        <f>IF(FN$9="",0,IF(FN$9-SUMIFS(conditions!$77:$77,conditions!$8:$8,"&lt;="&amp;FN$9,conditions!$9:$9,"&gt;="&amp;FN$9)&lt;$U$9,(1-conditions!$U$34)*SUMIFS(20:20,$9:$9,EOMONTH($U$9,11)+1-$U$9+FN$9-SUMIFS(conditions!$77:$77,conditions!$8:$8,"&lt;="&amp;FN$9,conditions!$9:$9,"&gt;="&amp;FN$9))*conditions!$U$76,0))</f>
        <v>0</v>
      </c>
      <c r="FO119" s="37">
        <f>IF(FO$9="",0,IF(FO$9-SUMIFS(conditions!$77:$77,conditions!$8:$8,"&lt;="&amp;FO$9,conditions!$9:$9,"&gt;="&amp;FO$9)&lt;$U$9,(1-conditions!$U$34)*SUMIFS(20:20,$9:$9,EOMONTH($U$9,11)+1-$U$9+FO$9-SUMIFS(conditions!$77:$77,conditions!$8:$8,"&lt;="&amp;FO$9,conditions!$9:$9,"&gt;="&amp;FO$9))*conditions!$U$76,0))</f>
        <v>0</v>
      </c>
      <c r="FP119" s="37">
        <f>IF(FP$9="",0,IF(FP$9-SUMIFS(conditions!$77:$77,conditions!$8:$8,"&lt;="&amp;FP$9,conditions!$9:$9,"&gt;="&amp;FP$9)&lt;$U$9,(1-conditions!$U$34)*SUMIFS(20:20,$9:$9,EOMONTH($U$9,11)+1-$U$9+FP$9-SUMIFS(conditions!$77:$77,conditions!$8:$8,"&lt;="&amp;FP$9,conditions!$9:$9,"&gt;="&amp;FP$9))*conditions!$U$76,0))</f>
        <v>0</v>
      </c>
      <c r="FQ119" s="37">
        <f>IF(FQ$9="",0,IF(FQ$9-SUMIFS(conditions!$77:$77,conditions!$8:$8,"&lt;="&amp;FQ$9,conditions!$9:$9,"&gt;="&amp;FQ$9)&lt;$U$9,(1-conditions!$U$34)*SUMIFS(20:20,$9:$9,EOMONTH($U$9,11)+1-$U$9+FQ$9-SUMIFS(conditions!$77:$77,conditions!$8:$8,"&lt;="&amp;FQ$9,conditions!$9:$9,"&gt;="&amp;FQ$9))*conditions!$U$76,0))</f>
        <v>0</v>
      </c>
      <c r="FR119" s="37">
        <f>IF(FR$9="",0,IF(FR$9-SUMIFS(conditions!$77:$77,conditions!$8:$8,"&lt;="&amp;FR$9,conditions!$9:$9,"&gt;="&amp;FR$9)&lt;$U$9,(1-conditions!$U$34)*SUMIFS(20:20,$9:$9,EOMONTH($U$9,11)+1-$U$9+FR$9-SUMIFS(conditions!$77:$77,conditions!$8:$8,"&lt;="&amp;FR$9,conditions!$9:$9,"&gt;="&amp;FR$9))*conditions!$U$76,0))</f>
        <v>0</v>
      </c>
      <c r="FS119" s="37">
        <f>IF(FS$9="",0,IF(FS$9-SUMIFS(conditions!$77:$77,conditions!$8:$8,"&lt;="&amp;FS$9,conditions!$9:$9,"&gt;="&amp;FS$9)&lt;$U$9,(1-conditions!$U$34)*SUMIFS(20:20,$9:$9,EOMONTH($U$9,11)+1-$U$9+FS$9-SUMIFS(conditions!$77:$77,conditions!$8:$8,"&lt;="&amp;FS$9,conditions!$9:$9,"&gt;="&amp;FS$9))*conditions!$U$76,0))</f>
        <v>0</v>
      </c>
      <c r="FT119" s="37">
        <f>IF(FT$9="",0,IF(FT$9-SUMIFS(conditions!$77:$77,conditions!$8:$8,"&lt;="&amp;FT$9,conditions!$9:$9,"&gt;="&amp;FT$9)&lt;$U$9,(1-conditions!$U$34)*SUMIFS(20:20,$9:$9,EOMONTH($U$9,11)+1-$U$9+FT$9-SUMIFS(conditions!$77:$77,conditions!$8:$8,"&lt;="&amp;FT$9,conditions!$9:$9,"&gt;="&amp;FT$9))*conditions!$U$76,0))</f>
        <v>0</v>
      </c>
      <c r="FU119" s="37">
        <f>IF(FU$9="",0,IF(FU$9-SUMIFS(conditions!$77:$77,conditions!$8:$8,"&lt;="&amp;FU$9,conditions!$9:$9,"&gt;="&amp;FU$9)&lt;$U$9,(1-conditions!$U$34)*SUMIFS(20:20,$9:$9,EOMONTH($U$9,11)+1-$U$9+FU$9-SUMIFS(conditions!$77:$77,conditions!$8:$8,"&lt;="&amp;FU$9,conditions!$9:$9,"&gt;="&amp;FU$9))*conditions!$U$76,0))</f>
        <v>0</v>
      </c>
      <c r="FV119" s="37">
        <f>IF(FV$9="",0,IF(FV$9-SUMIFS(conditions!$77:$77,conditions!$8:$8,"&lt;="&amp;FV$9,conditions!$9:$9,"&gt;="&amp;FV$9)&lt;$U$9,(1-conditions!$U$34)*SUMIFS(20:20,$9:$9,EOMONTH($U$9,11)+1-$U$9+FV$9-SUMIFS(conditions!$77:$77,conditions!$8:$8,"&lt;="&amp;FV$9,conditions!$9:$9,"&gt;="&amp;FV$9))*conditions!$U$76,0))</f>
        <v>0</v>
      </c>
      <c r="FW119" s="37">
        <f>IF(FW$9="",0,IF(FW$9-SUMIFS(conditions!$77:$77,conditions!$8:$8,"&lt;="&amp;FW$9,conditions!$9:$9,"&gt;="&amp;FW$9)&lt;$U$9,(1-conditions!$U$34)*SUMIFS(20:20,$9:$9,EOMONTH($U$9,11)+1-$U$9+FW$9-SUMIFS(conditions!$77:$77,conditions!$8:$8,"&lt;="&amp;FW$9,conditions!$9:$9,"&gt;="&amp;FW$9))*conditions!$U$76,0))</f>
        <v>0</v>
      </c>
      <c r="FX119" s="37">
        <f>IF(FX$9="",0,IF(FX$9-SUMIFS(conditions!$77:$77,conditions!$8:$8,"&lt;="&amp;FX$9,conditions!$9:$9,"&gt;="&amp;FX$9)&lt;$U$9,(1-conditions!$U$34)*SUMIFS(20:20,$9:$9,EOMONTH($U$9,11)+1-$U$9+FX$9-SUMIFS(conditions!$77:$77,conditions!$8:$8,"&lt;="&amp;FX$9,conditions!$9:$9,"&gt;="&amp;FX$9))*conditions!$U$76,0))</f>
        <v>0</v>
      </c>
      <c r="FY119" s="37">
        <f>IF(FY$9="",0,IF(FY$9-SUMIFS(conditions!$77:$77,conditions!$8:$8,"&lt;="&amp;FY$9,conditions!$9:$9,"&gt;="&amp;FY$9)&lt;$U$9,(1-conditions!$U$34)*SUMIFS(20:20,$9:$9,EOMONTH($U$9,11)+1-$U$9+FY$9-SUMIFS(conditions!$77:$77,conditions!$8:$8,"&lt;="&amp;FY$9,conditions!$9:$9,"&gt;="&amp;FY$9))*conditions!$U$76,0))</f>
        <v>0</v>
      </c>
      <c r="FZ119" s="37">
        <f>IF(FZ$9="",0,IF(FZ$9-SUMIFS(conditions!$77:$77,conditions!$8:$8,"&lt;="&amp;FZ$9,conditions!$9:$9,"&gt;="&amp;FZ$9)&lt;$U$9,(1-conditions!$U$34)*SUMIFS(20:20,$9:$9,EOMONTH($U$9,11)+1-$U$9+FZ$9-SUMIFS(conditions!$77:$77,conditions!$8:$8,"&lt;="&amp;FZ$9,conditions!$9:$9,"&gt;="&amp;FZ$9))*conditions!$U$76,0))</f>
        <v>0</v>
      </c>
      <c r="GA119" s="37">
        <f>IF(GA$9="",0,IF(GA$9-SUMIFS(conditions!$77:$77,conditions!$8:$8,"&lt;="&amp;GA$9,conditions!$9:$9,"&gt;="&amp;GA$9)&lt;$U$9,(1-conditions!$U$34)*SUMIFS(20:20,$9:$9,EOMONTH($U$9,11)+1-$U$9+GA$9-SUMIFS(conditions!$77:$77,conditions!$8:$8,"&lt;="&amp;GA$9,conditions!$9:$9,"&gt;="&amp;GA$9))*conditions!$U$76,0))</f>
        <v>0</v>
      </c>
      <c r="GB119" s="37">
        <f>IF(GB$9="",0,IF(GB$9-SUMIFS(conditions!$77:$77,conditions!$8:$8,"&lt;="&amp;GB$9,conditions!$9:$9,"&gt;="&amp;GB$9)&lt;$U$9,(1-conditions!$U$34)*SUMIFS(20:20,$9:$9,EOMONTH($U$9,11)+1-$U$9+GB$9-SUMIFS(conditions!$77:$77,conditions!$8:$8,"&lt;="&amp;GB$9,conditions!$9:$9,"&gt;="&amp;GB$9))*conditions!$U$76,0))</f>
        <v>0</v>
      </c>
      <c r="GC119" s="37">
        <f>IF(GC$9="",0,IF(GC$9-SUMIFS(conditions!$77:$77,conditions!$8:$8,"&lt;="&amp;GC$9,conditions!$9:$9,"&gt;="&amp;GC$9)&lt;$U$9,(1-conditions!$U$34)*SUMIFS(20:20,$9:$9,EOMONTH($U$9,11)+1-$U$9+GC$9-SUMIFS(conditions!$77:$77,conditions!$8:$8,"&lt;="&amp;GC$9,conditions!$9:$9,"&gt;="&amp;GC$9))*conditions!$U$76,0))</f>
        <v>0</v>
      </c>
      <c r="GD119" s="37">
        <f>IF(GD$9="",0,IF(GD$9-SUMIFS(conditions!$77:$77,conditions!$8:$8,"&lt;="&amp;GD$9,conditions!$9:$9,"&gt;="&amp;GD$9)&lt;$U$9,(1-conditions!$U$34)*SUMIFS(20:20,$9:$9,EOMONTH($U$9,11)+1-$U$9+GD$9-SUMIFS(conditions!$77:$77,conditions!$8:$8,"&lt;="&amp;GD$9,conditions!$9:$9,"&gt;="&amp;GD$9))*conditions!$U$76,0))</f>
        <v>0</v>
      </c>
      <c r="GE119" s="37">
        <f>IF(GE$9="",0,IF(GE$9-SUMIFS(conditions!$77:$77,conditions!$8:$8,"&lt;="&amp;GE$9,conditions!$9:$9,"&gt;="&amp;GE$9)&lt;$U$9,(1-conditions!$U$34)*SUMIFS(20:20,$9:$9,EOMONTH($U$9,11)+1-$U$9+GE$9-SUMIFS(conditions!$77:$77,conditions!$8:$8,"&lt;="&amp;GE$9,conditions!$9:$9,"&gt;="&amp;GE$9))*conditions!$U$76,0))</f>
        <v>0</v>
      </c>
      <c r="GF119" s="37">
        <f>IF(GF$9="",0,IF(GF$9-SUMIFS(conditions!$77:$77,conditions!$8:$8,"&lt;="&amp;GF$9,conditions!$9:$9,"&gt;="&amp;GF$9)&lt;$U$9,(1-conditions!$U$34)*SUMIFS(20:20,$9:$9,EOMONTH($U$9,11)+1-$U$9+GF$9-SUMIFS(conditions!$77:$77,conditions!$8:$8,"&lt;="&amp;GF$9,conditions!$9:$9,"&gt;="&amp;GF$9))*conditions!$U$76,0))</f>
        <v>0</v>
      </c>
      <c r="GG119" s="37">
        <f>IF(GG$9="",0,IF(GG$9-SUMIFS(conditions!$77:$77,conditions!$8:$8,"&lt;="&amp;GG$9,conditions!$9:$9,"&gt;="&amp;GG$9)&lt;$U$9,(1-conditions!$U$34)*SUMIFS(20:20,$9:$9,EOMONTH($U$9,11)+1-$U$9+GG$9-SUMIFS(conditions!$77:$77,conditions!$8:$8,"&lt;="&amp;GG$9,conditions!$9:$9,"&gt;="&amp;GG$9))*conditions!$U$76,0))</f>
        <v>0</v>
      </c>
      <c r="GH119" s="37">
        <f>IF(GH$9="",0,IF(GH$9-SUMIFS(conditions!$77:$77,conditions!$8:$8,"&lt;="&amp;GH$9,conditions!$9:$9,"&gt;="&amp;GH$9)&lt;$U$9,(1-conditions!$U$34)*SUMIFS(20:20,$9:$9,EOMONTH($U$9,11)+1-$U$9+GH$9-SUMIFS(conditions!$77:$77,conditions!$8:$8,"&lt;="&amp;GH$9,conditions!$9:$9,"&gt;="&amp;GH$9))*conditions!$U$76,0))</f>
        <v>0</v>
      </c>
      <c r="GI119" s="37">
        <f>IF(GI$9="",0,IF(GI$9-SUMIFS(conditions!$77:$77,conditions!$8:$8,"&lt;="&amp;GI$9,conditions!$9:$9,"&gt;="&amp;GI$9)&lt;$U$9,(1-conditions!$U$34)*SUMIFS(20:20,$9:$9,EOMONTH($U$9,11)+1-$U$9+GI$9-SUMIFS(conditions!$77:$77,conditions!$8:$8,"&lt;="&amp;GI$9,conditions!$9:$9,"&gt;="&amp;GI$9))*conditions!$U$76,0))</f>
        <v>0</v>
      </c>
      <c r="GJ119" s="37">
        <f>IF(GJ$9="",0,IF(GJ$9-SUMIFS(conditions!$77:$77,conditions!$8:$8,"&lt;="&amp;GJ$9,conditions!$9:$9,"&gt;="&amp;GJ$9)&lt;$U$9,(1-conditions!$U$34)*SUMIFS(20:20,$9:$9,EOMONTH($U$9,11)+1-$U$9+GJ$9-SUMIFS(conditions!$77:$77,conditions!$8:$8,"&lt;="&amp;GJ$9,conditions!$9:$9,"&gt;="&amp;GJ$9))*conditions!$U$76,0))</f>
        <v>0</v>
      </c>
      <c r="GK119" s="37">
        <f>IF(GK$9="",0,IF(GK$9-SUMIFS(conditions!$77:$77,conditions!$8:$8,"&lt;="&amp;GK$9,conditions!$9:$9,"&gt;="&amp;GK$9)&lt;$U$9,(1-conditions!$U$34)*SUMIFS(20:20,$9:$9,EOMONTH($U$9,11)+1-$U$9+GK$9-SUMIFS(conditions!$77:$77,conditions!$8:$8,"&lt;="&amp;GK$9,conditions!$9:$9,"&gt;="&amp;GK$9))*conditions!$U$76,0))</f>
        <v>0</v>
      </c>
      <c r="GL119" s="37">
        <f>IF(GL$9="",0,IF(GL$9-SUMIFS(conditions!$77:$77,conditions!$8:$8,"&lt;="&amp;GL$9,conditions!$9:$9,"&gt;="&amp;GL$9)&lt;$U$9,(1-conditions!$U$34)*SUMIFS(20:20,$9:$9,EOMONTH($U$9,11)+1-$U$9+GL$9-SUMIFS(conditions!$77:$77,conditions!$8:$8,"&lt;="&amp;GL$9,conditions!$9:$9,"&gt;="&amp;GL$9))*conditions!$U$76,0))</f>
        <v>0</v>
      </c>
      <c r="GM119" s="37">
        <f>IF(GM$9="",0,IF(GM$9-SUMIFS(conditions!$77:$77,conditions!$8:$8,"&lt;="&amp;GM$9,conditions!$9:$9,"&gt;="&amp;GM$9)&lt;$U$9,(1-conditions!$U$34)*SUMIFS(20:20,$9:$9,EOMONTH($U$9,11)+1-$U$9+GM$9-SUMIFS(conditions!$77:$77,conditions!$8:$8,"&lt;="&amp;GM$9,conditions!$9:$9,"&gt;="&amp;GM$9))*conditions!$U$76,0))</f>
        <v>0</v>
      </c>
      <c r="GN119" s="37">
        <f>IF(GN$9="",0,IF(GN$9-SUMIFS(conditions!$77:$77,conditions!$8:$8,"&lt;="&amp;GN$9,conditions!$9:$9,"&gt;="&amp;GN$9)&lt;$U$9,(1-conditions!$U$34)*SUMIFS(20:20,$9:$9,EOMONTH($U$9,11)+1-$U$9+GN$9-SUMIFS(conditions!$77:$77,conditions!$8:$8,"&lt;="&amp;GN$9,conditions!$9:$9,"&gt;="&amp;GN$9))*conditions!$U$76,0))</f>
        <v>0</v>
      </c>
      <c r="GO119" s="37">
        <f>IF(GO$9="",0,IF(GO$9-SUMIFS(conditions!$77:$77,conditions!$8:$8,"&lt;="&amp;GO$9,conditions!$9:$9,"&gt;="&amp;GO$9)&lt;$U$9,(1-conditions!$U$34)*SUMIFS(20:20,$9:$9,EOMONTH($U$9,11)+1-$U$9+GO$9-SUMIFS(conditions!$77:$77,conditions!$8:$8,"&lt;="&amp;GO$9,conditions!$9:$9,"&gt;="&amp;GO$9))*conditions!$U$76,0))</f>
        <v>0</v>
      </c>
      <c r="GP119" s="37">
        <f>IF(GP$9="",0,IF(GP$9-SUMIFS(conditions!$77:$77,conditions!$8:$8,"&lt;="&amp;GP$9,conditions!$9:$9,"&gt;="&amp;GP$9)&lt;$U$9,(1-conditions!$U$34)*SUMIFS(20:20,$9:$9,EOMONTH($U$9,11)+1-$U$9+GP$9-SUMIFS(conditions!$77:$77,conditions!$8:$8,"&lt;="&amp;GP$9,conditions!$9:$9,"&gt;="&amp;GP$9))*conditions!$U$76,0))</f>
        <v>0</v>
      </c>
      <c r="GQ119" s="37">
        <f>IF(GQ$9="",0,IF(GQ$9-SUMIFS(conditions!$77:$77,conditions!$8:$8,"&lt;="&amp;GQ$9,conditions!$9:$9,"&gt;="&amp;GQ$9)&lt;$U$9,(1-conditions!$U$34)*SUMIFS(20:20,$9:$9,EOMONTH($U$9,11)+1-$U$9+GQ$9-SUMIFS(conditions!$77:$77,conditions!$8:$8,"&lt;="&amp;GQ$9,conditions!$9:$9,"&gt;="&amp;GQ$9))*conditions!$U$76,0))</f>
        <v>0</v>
      </c>
      <c r="GR119" s="37">
        <f>IF(GR$9="",0,IF(GR$9-SUMIFS(conditions!$77:$77,conditions!$8:$8,"&lt;="&amp;GR$9,conditions!$9:$9,"&gt;="&amp;GR$9)&lt;$U$9,(1-conditions!$U$34)*SUMIFS(20:20,$9:$9,EOMONTH($U$9,11)+1-$U$9+GR$9-SUMIFS(conditions!$77:$77,conditions!$8:$8,"&lt;="&amp;GR$9,conditions!$9:$9,"&gt;="&amp;GR$9))*conditions!$U$76,0))</f>
        <v>0</v>
      </c>
      <c r="GS119" s="37">
        <f>IF(GS$9="",0,IF(GS$9-SUMIFS(conditions!$77:$77,conditions!$8:$8,"&lt;="&amp;GS$9,conditions!$9:$9,"&gt;="&amp;GS$9)&lt;$U$9,(1-conditions!$U$34)*SUMIFS(20:20,$9:$9,EOMONTH($U$9,11)+1-$U$9+GS$9-SUMIFS(conditions!$77:$77,conditions!$8:$8,"&lt;="&amp;GS$9,conditions!$9:$9,"&gt;="&amp;GS$9))*conditions!$U$76,0))</f>
        <v>0</v>
      </c>
      <c r="GT119" s="37">
        <f>IF(GT$9="",0,IF(GT$9-SUMIFS(conditions!$77:$77,conditions!$8:$8,"&lt;="&amp;GT$9,conditions!$9:$9,"&gt;="&amp;GT$9)&lt;$U$9,(1-conditions!$U$34)*SUMIFS(20:20,$9:$9,EOMONTH($U$9,11)+1-$U$9+GT$9-SUMIFS(conditions!$77:$77,conditions!$8:$8,"&lt;="&amp;GT$9,conditions!$9:$9,"&gt;="&amp;GT$9))*conditions!$U$76,0))</f>
        <v>0</v>
      </c>
      <c r="GU119" s="37">
        <f>IF(GU$9="",0,IF(GU$9-SUMIFS(conditions!$77:$77,conditions!$8:$8,"&lt;="&amp;GU$9,conditions!$9:$9,"&gt;="&amp;GU$9)&lt;$U$9,(1-conditions!$U$34)*SUMIFS(20:20,$9:$9,EOMONTH($U$9,11)+1-$U$9+GU$9-SUMIFS(conditions!$77:$77,conditions!$8:$8,"&lt;="&amp;GU$9,conditions!$9:$9,"&gt;="&amp;GU$9))*conditions!$U$76,0))</f>
        <v>0</v>
      </c>
      <c r="GV119" s="37">
        <f>IF(GV$9="",0,IF(GV$9-SUMIFS(conditions!$77:$77,conditions!$8:$8,"&lt;="&amp;GV$9,conditions!$9:$9,"&gt;="&amp;GV$9)&lt;$U$9,(1-conditions!$U$34)*SUMIFS(20:20,$9:$9,EOMONTH($U$9,11)+1-$U$9+GV$9-SUMIFS(conditions!$77:$77,conditions!$8:$8,"&lt;="&amp;GV$9,conditions!$9:$9,"&gt;="&amp;GV$9))*conditions!$U$76,0))</f>
        <v>0</v>
      </c>
      <c r="GW119" s="37">
        <f>IF(GW$9="",0,IF(GW$9-SUMIFS(conditions!$77:$77,conditions!$8:$8,"&lt;="&amp;GW$9,conditions!$9:$9,"&gt;="&amp;GW$9)&lt;$U$9,(1-conditions!$U$34)*SUMIFS(20:20,$9:$9,EOMONTH($U$9,11)+1-$U$9+GW$9-SUMIFS(conditions!$77:$77,conditions!$8:$8,"&lt;="&amp;GW$9,conditions!$9:$9,"&gt;="&amp;GW$9))*conditions!$U$76,0))</f>
        <v>0</v>
      </c>
      <c r="GX119" s="37">
        <f>IF(GX$9="",0,IF(GX$9-SUMIFS(conditions!$77:$77,conditions!$8:$8,"&lt;="&amp;GX$9,conditions!$9:$9,"&gt;="&amp;GX$9)&lt;$U$9,(1-conditions!$U$34)*SUMIFS(20:20,$9:$9,EOMONTH($U$9,11)+1-$U$9+GX$9-SUMIFS(conditions!$77:$77,conditions!$8:$8,"&lt;="&amp;GX$9,conditions!$9:$9,"&gt;="&amp;GX$9))*conditions!$U$76,0))</f>
        <v>0</v>
      </c>
      <c r="GY119" s="37">
        <f>IF(GY$9="",0,IF(GY$9-SUMIFS(conditions!$77:$77,conditions!$8:$8,"&lt;="&amp;GY$9,conditions!$9:$9,"&gt;="&amp;GY$9)&lt;$U$9,(1-conditions!$U$34)*SUMIFS(20:20,$9:$9,EOMONTH($U$9,11)+1-$U$9+GY$9-SUMIFS(conditions!$77:$77,conditions!$8:$8,"&lt;="&amp;GY$9,conditions!$9:$9,"&gt;="&amp;GY$9))*conditions!$U$76,0))</f>
        <v>0</v>
      </c>
      <c r="GZ119" s="37">
        <f>IF(GZ$9="",0,IF(GZ$9-SUMIFS(conditions!$77:$77,conditions!$8:$8,"&lt;="&amp;GZ$9,conditions!$9:$9,"&gt;="&amp;GZ$9)&lt;$U$9,(1-conditions!$U$34)*SUMIFS(20:20,$9:$9,EOMONTH($U$9,11)+1-$U$9+GZ$9-SUMIFS(conditions!$77:$77,conditions!$8:$8,"&lt;="&amp;GZ$9,conditions!$9:$9,"&gt;="&amp;GZ$9))*conditions!$U$76,0))</f>
        <v>0</v>
      </c>
      <c r="HA119" s="37">
        <f>IF(HA$9="",0,IF(HA$9-SUMIFS(conditions!$77:$77,conditions!$8:$8,"&lt;="&amp;HA$9,conditions!$9:$9,"&gt;="&amp;HA$9)&lt;$U$9,(1-conditions!$U$34)*SUMIFS(20:20,$9:$9,EOMONTH($U$9,11)+1-$U$9+HA$9-SUMIFS(conditions!$77:$77,conditions!$8:$8,"&lt;="&amp;HA$9,conditions!$9:$9,"&gt;="&amp;HA$9))*conditions!$U$76,0))</f>
        <v>0</v>
      </c>
      <c r="HB119" s="37">
        <f>IF(HB$9="",0,IF(HB$9-SUMIFS(conditions!$77:$77,conditions!$8:$8,"&lt;="&amp;HB$9,conditions!$9:$9,"&gt;="&amp;HB$9)&lt;$U$9,(1-conditions!$U$34)*SUMIFS(20:20,$9:$9,EOMONTH($U$9,11)+1-$U$9+HB$9-SUMIFS(conditions!$77:$77,conditions!$8:$8,"&lt;="&amp;HB$9,conditions!$9:$9,"&gt;="&amp;HB$9))*conditions!$U$76,0))</f>
        <v>0</v>
      </c>
      <c r="HC119" s="37">
        <f>IF(HC$9="",0,IF(HC$9-SUMIFS(conditions!$77:$77,conditions!$8:$8,"&lt;="&amp;HC$9,conditions!$9:$9,"&gt;="&amp;HC$9)&lt;$U$9,(1-conditions!$U$34)*SUMIFS(20:20,$9:$9,EOMONTH($U$9,11)+1-$U$9+HC$9-SUMIFS(conditions!$77:$77,conditions!$8:$8,"&lt;="&amp;HC$9,conditions!$9:$9,"&gt;="&amp;HC$9))*conditions!$U$76,0))</f>
        <v>0</v>
      </c>
      <c r="HD119" s="37">
        <f>IF(HD$9="",0,IF(HD$9-SUMIFS(conditions!$77:$77,conditions!$8:$8,"&lt;="&amp;HD$9,conditions!$9:$9,"&gt;="&amp;HD$9)&lt;$U$9,(1-conditions!$U$34)*SUMIFS(20:20,$9:$9,EOMONTH($U$9,11)+1-$U$9+HD$9-SUMIFS(conditions!$77:$77,conditions!$8:$8,"&lt;="&amp;HD$9,conditions!$9:$9,"&gt;="&amp;HD$9))*conditions!$U$76,0))</f>
        <v>0</v>
      </c>
      <c r="HE119" s="37">
        <f>IF(HE$9="",0,IF(HE$9-SUMIFS(conditions!$77:$77,conditions!$8:$8,"&lt;="&amp;HE$9,conditions!$9:$9,"&gt;="&amp;HE$9)&lt;$U$9,(1-conditions!$U$34)*SUMIFS(20:20,$9:$9,EOMONTH($U$9,11)+1-$U$9+HE$9-SUMIFS(conditions!$77:$77,conditions!$8:$8,"&lt;="&amp;HE$9,conditions!$9:$9,"&gt;="&amp;HE$9))*conditions!$U$76,0))</f>
        <v>0</v>
      </c>
      <c r="HF119" s="37">
        <f>IF(HF$9="",0,IF(HF$9-SUMIFS(conditions!$77:$77,conditions!$8:$8,"&lt;="&amp;HF$9,conditions!$9:$9,"&gt;="&amp;HF$9)&lt;$U$9,(1-conditions!$U$34)*SUMIFS(20:20,$9:$9,EOMONTH($U$9,11)+1-$U$9+HF$9-SUMIFS(conditions!$77:$77,conditions!$8:$8,"&lt;="&amp;HF$9,conditions!$9:$9,"&gt;="&amp;HF$9))*conditions!$U$76,0))</f>
        <v>0</v>
      </c>
      <c r="HG119" s="37">
        <f>IF(HG$9="",0,IF(HG$9-SUMIFS(conditions!$77:$77,conditions!$8:$8,"&lt;="&amp;HG$9,conditions!$9:$9,"&gt;="&amp;HG$9)&lt;$U$9,(1-conditions!$U$34)*SUMIFS(20:20,$9:$9,EOMONTH($U$9,11)+1-$U$9+HG$9-SUMIFS(conditions!$77:$77,conditions!$8:$8,"&lt;="&amp;HG$9,conditions!$9:$9,"&gt;="&amp;HG$9))*conditions!$U$76,0))</f>
        <v>0</v>
      </c>
      <c r="HH119" s="37">
        <f>IF(HH$9="",0,IF(HH$9-SUMIFS(conditions!$77:$77,conditions!$8:$8,"&lt;="&amp;HH$9,conditions!$9:$9,"&gt;="&amp;HH$9)&lt;$U$9,(1-conditions!$U$34)*SUMIFS(20:20,$9:$9,EOMONTH($U$9,11)+1-$U$9+HH$9-SUMIFS(conditions!$77:$77,conditions!$8:$8,"&lt;="&amp;HH$9,conditions!$9:$9,"&gt;="&amp;HH$9))*conditions!$U$76,0))</f>
        <v>0</v>
      </c>
      <c r="HI119" s="37">
        <f>IF(HI$9="",0,IF(HI$9-SUMIFS(conditions!$77:$77,conditions!$8:$8,"&lt;="&amp;HI$9,conditions!$9:$9,"&gt;="&amp;HI$9)&lt;$U$9,(1-conditions!$U$34)*SUMIFS(20:20,$9:$9,EOMONTH($U$9,11)+1-$U$9+HI$9-SUMIFS(conditions!$77:$77,conditions!$8:$8,"&lt;="&amp;HI$9,conditions!$9:$9,"&gt;="&amp;HI$9))*conditions!$U$76,0))</f>
        <v>0</v>
      </c>
      <c r="HJ119" s="37">
        <f>IF(HJ$9="",0,IF(HJ$9-SUMIFS(conditions!$77:$77,conditions!$8:$8,"&lt;="&amp;HJ$9,conditions!$9:$9,"&gt;="&amp;HJ$9)&lt;$U$9,(1-conditions!$U$34)*SUMIFS(20:20,$9:$9,EOMONTH($U$9,11)+1-$U$9+HJ$9-SUMIFS(conditions!$77:$77,conditions!$8:$8,"&lt;="&amp;HJ$9,conditions!$9:$9,"&gt;="&amp;HJ$9))*conditions!$U$76,0))</f>
        <v>0</v>
      </c>
      <c r="HK119" s="37">
        <f>IF(HK$9="",0,IF(HK$9-SUMIFS(conditions!$77:$77,conditions!$8:$8,"&lt;="&amp;HK$9,conditions!$9:$9,"&gt;="&amp;HK$9)&lt;$U$9,(1-conditions!$U$34)*SUMIFS(20:20,$9:$9,EOMONTH($U$9,11)+1-$U$9+HK$9-SUMIFS(conditions!$77:$77,conditions!$8:$8,"&lt;="&amp;HK$9,conditions!$9:$9,"&gt;="&amp;HK$9))*conditions!$U$76,0))</f>
        <v>0</v>
      </c>
      <c r="HL119" s="37">
        <f>IF(HL$9="",0,IF(HL$9-SUMIFS(conditions!$77:$77,conditions!$8:$8,"&lt;="&amp;HL$9,conditions!$9:$9,"&gt;="&amp;HL$9)&lt;$U$9,(1-conditions!$U$34)*SUMIFS(20:20,$9:$9,EOMONTH($U$9,11)+1-$U$9+HL$9-SUMIFS(conditions!$77:$77,conditions!$8:$8,"&lt;="&amp;HL$9,conditions!$9:$9,"&gt;="&amp;HL$9))*conditions!$U$76,0))</f>
        <v>0</v>
      </c>
      <c r="HM119" s="37">
        <f>IF(HM$9="",0,IF(HM$9-SUMIFS(conditions!$77:$77,conditions!$8:$8,"&lt;="&amp;HM$9,conditions!$9:$9,"&gt;="&amp;HM$9)&lt;$U$9,(1-conditions!$U$34)*SUMIFS(20:20,$9:$9,EOMONTH($U$9,11)+1-$U$9+HM$9-SUMIFS(conditions!$77:$77,conditions!$8:$8,"&lt;="&amp;HM$9,conditions!$9:$9,"&gt;="&amp;HM$9))*conditions!$U$76,0))</f>
        <v>0</v>
      </c>
      <c r="HN119" s="37">
        <f>IF(HN$9="",0,IF(HN$9-SUMIFS(conditions!$77:$77,conditions!$8:$8,"&lt;="&amp;HN$9,conditions!$9:$9,"&gt;="&amp;HN$9)&lt;$U$9,(1-conditions!$U$34)*SUMIFS(20:20,$9:$9,EOMONTH($U$9,11)+1-$U$9+HN$9-SUMIFS(conditions!$77:$77,conditions!$8:$8,"&lt;="&amp;HN$9,conditions!$9:$9,"&gt;="&amp;HN$9))*conditions!$U$76,0))</f>
        <v>0</v>
      </c>
      <c r="HO119" s="37">
        <f>IF(HO$9="",0,IF(HO$9-SUMIFS(conditions!$77:$77,conditions!$8:$8,"&lt;="&amp;HO$9,conditions!$9:$9,"&gt;="&amp;HO$9)&lt;$U$9,(1-conditions!$U$34)*SUMIFS(20:20,$9:$9,EOMONTH($U$9,11)+1-$U$9+HO$9-SUMIFS(conditions!$77:$77,conditions!$8:$8,"&lt;="&amp;HO$9,conditions!$9:$9,"&gt;="&amp;HO$9))*conditions!$U$76,0))</f>
        <v>0</v>
      </c>
      <c r="HP119" s="37">
        <f>IF(HP$9="",0,IF(HP$9-SUMIFS(conditions!$77:$77,conditions!$8:$8,"&lt;="&amp;HP$9,conditions!$9:$9,"&gt;="&amp;HP$9)&lt;$U$9,(1-conditions!$U$34)*SUMIFS(20:20,$9:$9,EOMONTH($U$9,11)+1-$U$9+HP$9-SUMIFS(conditions!$77:$77,conditions!$8:$8,"&lt;="&amp;HP$9,conditions!$9:$9,"&gt;="&amp;HP$9))*conditions!$U$76,0))</f>
        <v>0</v>
      </c>
      <c r="HQ119" s="37">
        <f>IF(HQ$9="",0,IF(HQ$9-SUMIFS(conditions!$77:$77,conditions!$8:$8,"&lt;="&amp;HQ$9,conditions!$9:$9,"&gt;="&amp;HQ$9)&lt;$U$9,(1-conditions!$U$34)*SUMIFS(20:20,$9:$9,EOMONTH($U$9,11)+1-$U$9+HQ$9-SUMIFS(conditions!$77:$77,conditions!$8:$8,"&lt;="&amp;HQ$9,conditions!$9:$9,"&gt;="&amp;HQ$9))*conditions!$U$76,0))</f>
        <v>0</v>
      </c>
      <c r="HR119" s="37">
        <f>IF(HR$9="",0,IF(HR$9-SUMIFS(conditions!$77:$77,conditions!$8:$8,"&lt;="&amp;HR$9,conditions!$9:$9,"&gt;="&amp;HR$9)&lt;$U$9,(1-conditions!$U$34)*SUMIFS(20:20,$9:$9,EOMONTH($U$9,11)+1-$U$9+HR$9-SUMIFS(conditions!$77:$77,conditions!$8:$8,"&lt;="&amp;HR$9,conditions!$9:$9,"&gt;="&amp;HR$9))*conditions!$U$76,0))</f>
        <v>0</v>
      </c>
      <c r="HS119" s="37">
        <f>IF(HS$9="",0,IF(HS$9-SUMIFS(conditions!$77:$77,conditions!$8:$8,"&lt;="&amp;HS$9,conditions!$9:$9,"&gt;="&amp;HS$9)&lt;$U$9,(1-conditions!$U$34)*SUMIFS(20:20,$9:$9,EOMONTH($U$9,11)+1-$U$9+HS$9-SUMIFS(conditions!$77:$77,conditions!$8:$8,"&lt;="&amp;HS$9,conditions!$9:$9,"&gt;="&amp;HS$9))*conditions!$U$76,0))</f>
        <v>0</v>
      </c>
      <c r="HT119" s="37">
        <f>IF(HT$9="",0,IF(HT$9-SUMIFS(conditions!$77:$77,conditions!$8:$8,"&lt;="&amp;HT$9,conditions!$9:$9,"&gt;="&amp;HT$9)&lt;$U$9,(1-conditions!$U$34)*SUMIFS(20:20,$9:$9,EOMONTH($U$9,11)+1-$U$9+HT$9-SUMIFS(conditions!$77:$77,conditions!$8:$8,"&lt;="&amp;HT$9,conditions!$9:$9,"&gt;="&amp;HT$9))*conditions!$U$76,0))</f>
        <v>0</v>
      </c>
      <c r="HU119" s="37">
        <f>IF(HU$9="",0,IF(HU$9-SUMIFS(conditions!$77:$77,conditions!$8:$8,"&lt;="&amp;HU$9,conditions!$9:$9,"&gt;="&amp;HU$9)&lt;$U$9,(1-conditions!$U$34)*SUMIFS(20:20,$9:$9,EOMONTH($U$9,11)+1-$U$9+HU$9-SUMIFS(conditions!$77:$77,conditions!$8:$8,"&lt;="&amp;HU$9,conditions!$9:$9,"&gt;="&amp;HU$9))*conditions!$U$76,0))</f>
        <v>0</v>
      </c>
      <c r="HV119" s="37">
        <f>IF(HV$9="",0,IF(HV$9-SUMIFS(conditions!$77:$77,conditions!$8:$8,"&lt;="&amp;HV$9,conditions!$9:$9,"&gt;="&amp;HV$9)&lt;$U$9,(1-conditions!$U$34)*SUMIFS(20:20,$9:$9,EOMONTH($U$9,11)+1-$U$9+HV$9-SUMIFS(conditions!$77:$77,conditions!$8:$8,"&lt;="&amp;HV$9,conditions!$9:$9,"&gt;="&amp;HV$9))*conditions!$U$76,0))</f>
        <v>0</v>
      </c>
      <c r="HW119" s="37">
        <f>IF(HW$9="",0,IF(HW$9-SUMIFS(conditions!$77:$77,conditions!$8:$8,"&lt;="&amp;HW$9,conditions!$9:$9,"&gt;="&amp;HW$9)&lt;$U$9,(1-conditions!$U$34)*SUMIFS(20:20,$9:$9,EOMONTH($U$9,11)+1-$U$9+HW$9-SUMIFS(conditions!$77:$77,conditions!$8:$8,"&lt;="&amp;HW$9,conditions!$9:$9,"&gt;="&amp;HW$9))*conditions!$U$76,0))</f>
        <v>0</v>
      </c>
      <c r="HX119" s="37">
        <f>IF(HX$9="",0,IF(HX$9-SUMIFS(conditions!$77:$77,conditions!$8:$8,"&lt;="&amp;HX$9,conditions!$9:$9,"&gt;="&amp;HX$9)&lt;$U$9,(1-conditions!$U$34)*SUMIFS(20:20,$9:$9,EOMONTH($U$9,11)+1-$U$9+HX$9-SUMIFS(conditions!$77:$77,conditions!$8:$8,"&lt;="&amp;HX$9,conditions!$9:$9,"&gt;="&amp;HX$9))*conditions!$U$76,0))</f>
        <v>0</v>
      </c>
      <c r="HY119" s="37">
        <f>IF(HY$9="",0,IF(HY$9-SUMIFS(conditions!$77:$77,conditions!$8:$8,"&lt;="&amp;HY$9,conditions!$9:$9,"&gt;="&amp;HY$9)&lt;$U$9,(1-conditions!$U$34)*SUMIFS(20:20,$9:$9,EOMONTH($U$9,11)+1-$U$9+HY$9-SUMIFS(conditions!$77:$77,conditions!$8:$8,"&lt;="&amp;HY$9,conditions!$9:$9,"&gt;="&amp;HY$9))*conditions!$U$76,0))</f>
        <v>0</v>
      </c>
      <c r="HZ119" s="37">
        <f>IF(HZ$9="",0,IF(HZ$9-SUMIFS(conditions!$77:$77,conditions!$8:$8,"&lt;="&amp;HZ$9,conditions!$9:$9,"&gt;="&amp;HZ$9)&lt;$U$9,(1-conditions!$U$34)*SUMIFS(20:20,$9:$9,EOMONTH($U$9,11)+1-$U$9+HZ$9-SUMIFS(conditions!$77:$77,conditions!$8:$8,"&lt;="&amp;HZ$9,conditions!$9:$9,"&gt;="&amp;HZ$9))*conditions!$U$76,0))</f>
        <v>0</v>
      </c>
      <c r="IA119" s="37">
        <f>IF(IA$9="",0,IF(IA$9-SUMIFS(conditions!$77:$77,conditions!$8:$8,"&lt;="&amp;IA$9,conditions!$9:$9,"&gt;="&amp;IA$9)&lt;$U$9,(1-conditions!$U$34)*SUMIFS(20:20,$9:$9,EOMONTH($U$9,11)+1-$U$9+IA$9-SUMIFS(conditions!$77:$77,conditions!$8:$8,"&lt;="&amp;IA$9,conditions!$9:$9,"&gt;="&amp;IA$9))*conditions!$U$76,0))</f>
        <v>0</v>
      </c>
      <c r="IB119" s="37">
        <f>IF(IB$9="",0,IF(IB$9-SUMIFS(conditions!$77:$77,conditions!$8:$8,"&lt;="&amp;IB$9,conditions!$9:$9,"&gt;="&amp;IB$9)&lt;$U$9,(1-conditions!$U$34)*SUMIFS(20:20,$9:$9,EOMONTH($U$9,11)+1-$U$9+IB$9-SUMIFS(conditions!$77:$77,conditions!$8:$8,"&lt;="&amp;IB$9,conditions!$9:$9,"&gt;="&amp;IB$9))*conditions!$U$76,0))</f>
        <v>0</v>
      </c>
      <c r="IC119" s="37">
        <f>IF(IC$9="",0,IF(IC$9-SUMIFS(conditions!$77:$77,conditions!$8:$8,"&lt;="&amp;IC$9,conditions!$9:$9,"&gt;="&amp;IC$9)&lt;$U$9,(1-conditions!$U$34)*SUMIFS(20:20,$9:$9,EOMONTH($U$9,11)+1-$U$9+IC$9-SUMIFS(conditions!$77:$77,conditions!$8:$8,"&lt;="&amp;IC$9,conditions!$9:$9,"&gt;="&amp;IC$9))*conditions!$U$76,0))</f>
        <v>0</v>
      </c>
      <c r="ID119" s="37">
        <f>IF(ID$9="",0,IF(ID$9-SUMIFS(conditions!$77:$77,conditions!$8:$8,"&lt;="&amp;ID$9,conditions!$9:$9,"&gt;="&amp;ID$9)&lt;$U$9,(1-conditions!$U$34)*SUMIFS(20:20,$9:$9,EOMONTH($U$9,11)+1-$U$9+ID$9-SUMIFS(conditions!$77:$77,conditions!$8:$8,"&lt;="&amp;ID$9,conditions!$9:$9,"&gt;="&amp;ID$9))*conditions!$U$76,0))</f>
        <v>0</v>
      </c>
      <c r="IE119" s="37">
        <f>IF(IE$9="",0,IF(IE$9-SUMIFS(conditions!$77:$77,conditions!$8:$8,"&lt;="&amp;IE$9,conditions!$9:$9,"&gt;="&amp;IE$9)&lt;$U$9,(1-conditions!$U$34)*SUMIFS(20:20,$9:$9,EOMONTH($U$9,11)+1-$U$9+IE$9-SUMIFS(conditions!$77:$77,conditions!$8:$8,"&lt;="&amp;IE$9,conditions!$9:$9,"&gt;="&amp;IE$9))*conditions!$U$76,0))</f>
        <v>0</v>
      </c>
      <c r="IF119" s="37">
        <f>IF(IF$9="",0,IF(IF$9-SUMIFS(conditions!$77:$77,conditions!$8:$8,"&lt;="&amp;IF$9,conditions!$9:$9,"&gt;="&amp;IF$9)&lt;$U$9,(1-conditions!$U$34)*SUMIFS(20:20,$9:$9,EOMONTH($U$9,11)+1-$U$9+IF$9-SUMIFS(conditions!$77:$77,conditions!$8:$8,"&lt;="&amp;IF$9,conditions!$9:$9,"&gt;="&amp;IF$9))*conditions!$U$76,0))</f>
        <v>0</v>
      </c>
      <c r="IG119" s="37">
        <f>IF(IG$9="",0,IF(IG$9-SUMIFS(conditions!$77:$77,conditions!$8:$8,"&lt;="&amp;IG$9,conditions!$9:$9,"&gt;="&amp;IG$9)&lt;$U$9,(1-conditions!$U$34)*SUMIFS(20:20,$9:$9,EOMONTH($U$9,11)+1-$U$9+IG$9-SUMIFS(conditions!$77:$77,conditions!$8:$8,"&lt;="&amp;IG$9,conditions!$9:$9,"&gt;="&amp;IG$9))*conditions!$U$76,0))</f>
        <v>0</v>
      </c>
      <c r="IH119" s="37">
        <f>IF(IH$9="",0,IF(IH$9-SUMIFS(conditions!$77:$77,conditions!$8:$8,"&lt;="&amp;IH$9,conditions!$9:$9,"&gt;="&amp;IH$9)&lt;$U$9,(1-conditions!$U$34)*SUMIFS(20:20,$9:$9,EOMONTH($U$9,11)+1-$U$9+IH$9-SUMIFS(conditions!$77:$77,conditions!$8:$8,"&lt;="&amp;IH$9,conditions!$9:$9,"&gt;="&amp;IH$9))*conditions!$U$76,0))</f>
        <v>0</v>
      </c>
      <c r="II119" s="37">
        <f>IF(II$9="",0,IF(II$9-SUMIFS(conditions!$77:$77,conditions!$8:$8,"&lt;="&amp;II$9,conditions!$9:$9,"&gt;="&amp;II$9)&lt;$U$9,(1-conditions!$U$34)*SUMIFS(20:20,$9:$9,EOMONTH($U$9,11)+1-$U$9+II$9-SUMIFS(conditions!$77:$77,conditions!$8:$8,"&lt;="&amp;II$9,conditions!$9:$9,"&gt;="&amp;II$9))*conditions!$U$76,0))</f>
        <v>0</v>
      </c>
      <c r="IJ119" s="37">
        <f>IF(IJ$9="",0,IF(IJ$9-SUMIFS(conditions!$77:$77,conditions!$8:$8,"&lt;="&amp;IJ$9,conditions!$9:$9,"&gt;="&amp;IJ$9)&lt;$U$9,(1-conditions!$U$34)*SUMIFS(20:20,$9:$9,EOMONTH($U$9,11)+1-$U$9+IJ$9-SUMIFS(conditions!$77:$77,conditions!$8:$8,"&lt;="&amp;IJ$9,conditions!$9:$9,"&gt;="&amp;IJ$9))*conditions!$U$76,0))</f>
        <v>0</v>
      </c>
      <c r="IK119" s="37">
        <f>IF(IK$9="",0,IF(IK$9-SUMIFS(conditions!$77:$77,conditions!$8:$8,"&lt;="&amp;IK$9,conditions!$9:$9,"&gt;="&amp;IK$9)&lt;$U$9,(1-conditions!$U$34)*SUMIFS(20:20,$9:$9,EOMONTH($U$9,11)+1-$U$9+IK$9-SUMIFS(conditions!$77:$77,conditions!$8:$8,"&lt;="&amp;IK$9,conditions!$9:$9,"&gt;="&amp;IK$9))*conditions!$U$76,0))</f>
        <v>0</v>
      </c>
      <c r="IL119" s="37">
        <f>IF(IL$9="",0,IF(IL$9-SUMIFS(conditions!$77:$77,conditions!$8:$8,"&lt;="&amp;IL$9,conditions!$9:$9,"&gt;="&amp;IL$9)&lt;$U$9,(1-conditions!$U$34)*SUMIFS(20:20,$9:$9,EOMONTH($U$9,11)+1-$U$9+IL$9-SUMIFS(conditions!$77:$77,conditions!$8:$8,"&lt;="&amp;IL$9,conditions!$9:$9,"&gt;="&amp;IL$9))*conditions!$U$76,0))</f>
        <v>0</v>
      </c>
      <c r="IM119" s="37">
        <f>IF(IM$9="",0,IF(IM$9-SUMIFS(conditions!$77:$77,conditions!$8:$8,"&lt;="&amp;IM$9,conditions!$9:$9,"&gt;="&amp;IM$9)&lt;$U$9,(1-conditions!$U$34)*SUMIFS(20:20,$9:$9,EOMONTH($U$9,11)+1-$U$9+IM$9-SUMIFS(conditions!$77:$77,conditions!$8:$8,"&lt;="&amp;IM$9,conditions!$9:$9,"&gt;="&amp;IM$9))*conditions!$U$76,0))</f>
        <v>0</v>
      </c>
      <c r="IN119" s="37">
        <f>IF(IN$9="",0,IF(IN$9-SUMIFS(conditions!$77:$77,conditions!$8:$8,"&lt;="&amp;IN$9,conditions!$9:$9,"&gt;="&amp;IN$9)&lt;$U$9,(1-conditions!$U$34)*SUMIFS(20:20,$9:$9,EOMONTH($U$9,11)+1-$U$9+IN$9-SUMIFS(conditions!$77:$77,conditions!$8:$8,"&lt;="&amp;IN$9,conditions!$9:$9,"&gt;="&amp;IN$9))*conditions!$U$76,0))</f>
        <v>0</v>
      </c>
      <c r="IO119" s="37">
        <f>IF(IO$9="",0,IF(IO$9-SUMIFS(conditions!$77:$77,conditions!$8:$8,"&lt;="&amp;IO$9,conditions!$9:$9,"&gt;="&amp;IO$9)&lt;$U$9,(1-conditions!$U$34)*SUMIFS(20:20,$9:$9,EOMONTH($U$9,11)+1-$U$9+IO$9-SUMIFS(conditions!$77:$77,conditions!$8:$8,"&lt;="&amp;IO$9,conditions!$9:$9,"&gt;="&amp;IO$9))*conditions!$U$76,0))</f>
        <v>0</v>
      </c>
      <c r="IP119" s="37">
        <f>IF(IP$9="",0,IF(IP$9-SUMIFS(conditions!$77:$77,conditions!$8:$8,"&lt;="&amp;IP$9,conditions!$9:$9,"&gt;="&amp;IP$9)&lt;$U$9,(1-conditions!$U$34)*SUMIFS(20:20,$9:$9,EOMONTH($U$9,11)+1-$U$9+IP$9-SUMIFS(conditions!$77:$77,conditions!$8:$8,"&lt;="&amp;IP$9,conditions!$9:$9,"&gt;="&amp;IP$9))*conditions!$U$76,0))</f>
        <v>0</v>
      </c>
      <c r="IQ119" s="37">
        <f>IF(IQ$9="",0,IF(IQ$9-SUMIFS(conditions!$77:$77,conditions!$8:$8,"&lt;="&amp;IQ$9,conditions!$9:$9,"&gt;="&amp;IQ$9)&lt;$U$9,(1-conditions!$U$34)*SUMIFS(20:20,$9:$9,EOMONTH($U$9,11)+1-$U$9+IQ$9-SUMIFS(conditions!$77:$77,conditions!$8:$8,"&lt;="&amp;IQ$9,conditions!$9:$9,"&gt;="&amp;IQ$9))*conditions!$U$76,0))</f>
        <v>0</v>
      </c>
      <c r="IR119" s="37">
        <f>IF(IR$9="",0,IF(IR$9-SUMIFS(conditions!$77:$77,conditions!$8:$8,"&lt;="&amp;IR$9,conditions!$9:$9,"&gt;="&amp;IR$9)&lt;$U$9,(1-conditions!$U$34)*SUMIFS(20:20,$9:$9,EOMONTH($U$9,11)+1-$U$9+IR$9-SUMIFS(conditions!$77:$77,conditions!$8:$8,"&lt;="&amp;IR$9,conditions!$9:$9,"&gt;="&amp;IR$9))*conditions!$U$76,0))</f>
        <v>0</v>
      </c>
      <c r="IS119" s="37">
        <f>IF(IS$9="",0,IF(IS$9-SUMIFS(conditions!$77:$77,conditions!$8:$8,"&lt;="&amp;IS$9,conditions!$9:$9,"&gt;="&amp;IS$9)&lt;$U$9,(1-conditions!$U$34)*SUMIFS(20:20,$9:$9,EOMONTH($U$9,11)+1-$U$9+IS$9-SUMIFS(conditions!$77:$77,conditions!$8:$8,"&lt;="&amp;IS$9,conditions!$9:$9,"&gt;="&amp;IS$9))*conditions!$U$76,0))</f>
        <v>0</v>
      </c>
      <c r="IT119" s="37">
        <f>IF(IT$9="",0,IF(IT$9-SUMIFS(conditions!$77:$77,conditions!$8:$8,"&lt;="&amp;IT$9,conditions!$9:$9,"&gt;="&amp;IT$9)&lt;$U$9,(1-conditions!$U$34)*SUMIFS(20:20,$9:$9,EOMONTH($U$9,11)+1-$U$9+IT$9-SUMIFS(conditions!$77:$77,conditions!$8:$8,"&lt;="&amp;IT$9,conditions!$9:$9,"&gt;="&amp;IT$9))*conditions!$U$76,0))</f>
        <v>0</v>
      </c>
      <c r="IU119" s="37">
        <f>IF(IU$9="",0,IF(IU$9-SUMIFS(conditions!$77:$77,conditions!$8:$8,"&lt;="&amp;IU$9,conditions!$9:$9,"&gt;="&amp;IU$9)&lt;$U$9,(1-conditions!$U$34)*SUMIFS(20:20,$9:$9,EOMONTH($U$9,11)+1-$U$9+IU$9-SUMIFS(conditions!$77:$77,conditions!$8:$8,"&lt;="&amp;IU$9,conditions!$9:$9,"&gt;="&amp;IU$9))*conditions!$U$76,0))</f>
        <v>0</v>
      </c>
      <c r="IV119" s="37">
        <f>IF(IV$9="",0,IF(IV$9-SUMIFS(conditions!$77:$77,conditions!$8:$8,"&lt;="&amp;IV$9,conditions!$9:$9,"&gt;="&amp;IV$9)&lt;$U$9,(1-conditions!$U$34)*SUMIFS(20:20,$9:$9,EOMONTH($U$9,11)+1-$U$9+IV$9-SUMIFS(conditions!$77:$77,conditions!$8:$8,"&lt;="&amp;IV$9,conditions!$9:$9,"&gt;="&amp;IV$9))*conditions!$U$76,0))</f>
        <v>0</v>
      </c>
      <c r="IW119" s="37">
        <f>IF(IW$9="",0,IF(IW$9-SUMIFS(conditions!$77:$77,conditions!$8:$8,"&lt;="&amp;IW$9,conditions!$9:$9,"&gt;="&amp;IW$9)&lt;$U$9,(1-conditions!$U$34)*SUMIFS(20:20,$9:$9,EOMONTH($U$9,11)+1-$U$9+IW$9-SUMIFS(conditions!$77:$77,conditions!$8:$8,"&lt;="&amp;IW$9,conditions!$9:$9,"&gt;="&amp;IW$9))*conditions!$U$76,0))</f>
        <v>0</v>
      </c>
      <c r="IX119" s="37">
        <f>IF(IX$9="",0,IF(IX$9-SUMIFS(conditions!$77:$77,conditions!$8:$8,"&lt;="&amp;IX$9,conditions!$9:$9,"&gt;="&amp;IX$9)&lt;$U$9,(1-conditions!$U$34)*SUMIFS(20:20,$9:$9,EOMONTH($U$9,11)+1-$U$9+IX$9-SUMIFS(conditions!$77:$77,conditions!$8:$8,"&lt;="&amp;IX$9,conditions!$9:$9,"&gt;="&amp;IX$9))*conditions!$U$76,0))</f>
        <v>0</v>
      </c>
      <c r="IY119" s="37">
        <f>IF(IY$9="",0,IF(IY$9-SUMIFS(conditions!$77:$77,conditions!$8:$8,"&lt;="&amp;IY$9,conditions!$9:$9,"&gt;="&amp;IY$9)&lt;$U$9,(1-conditions!$U$34)*SUMIFS(20:20,$9:$9,EOMONTH($U$9,11)+1-$U$9+IY$9-SUMIFS(conditions!$77:$77,conditions!$8:$8,"&lt;="&amp;IY$9,conditions!$9:$9,"&gt;="&amp;IY$9))*conditions!$U$76,0))</f>
        <v>0</v>
      </c>
      <c r="IZ119" s="37">
        <f>IF(IZ$9="",0,IF(IZ$9-SUMIFS(conditions!$77:$77,conditions!$8:$8,"&lt;="&amp;IZ$9,conditions!$9:$9,"&gt;="&amp;IZ$9)&lt;$U$9,(1-conditions!$U$34)*SUMIFS(20:20,$9:$9,EOMONTH($U$9,11)+1-$U$9+IZ$9-SUMIFS(conditions!$77:$77,conditions!$8:$8,"&lt;="&amp;IZ$9,conditions!$9:$9,"&gt;="&amp;IZ$9))*conditions!$U$76,0))</f>
        <v>0</v>
      </c>
      <c r="JA119" s="37">
        <f>IF(JA$9="",0,IF(JA$9-SUMIFS(conditions!$77:$77,conditions!$8:$8,"&lt;="&amp;JA$9,conditions!$9:$9,"&gt;="&amp;JA$9)&lt;$U$9,(1-conditions!$U$34)*SUMIFS(20:20,$9:$9,EOMONTH($U$9,11)+1-$U$9+JA$9-SUMIFS(conditions!$77:$77,conditions!$8:$8,"&lt;="&amp;JA$9,conditions!$9:$9,"&gt;="&amp;JA$9))*conditions!$U$76,0))</f>
        <v>0</v>
      </c>
      <c r="JB119" s="37">
        <f>IF(JB$9="",0,IF(JB$9-SUMIFS(conditions!$77:$77,conditions!$8:$8,"&lt;="&amp;JB$9,conditions!$9:$9,"&gt;="&amp;JB$9)&lt;$U$9,(1-conditions!$U$34)*SUMIFS(20:20,$9:$9,EOMONTH($U$9,11)+1-$U$9+JB$9-SUMIFS(conditions!$77:$77,conditions!$8:$8,"&lt;="&amp;JB$9,conditions!$9:$9,"&gt;="&amp;JB$9))*conditions!$U$76,0))</f>
        <v>0</v>
      </c>
      <c r="JC119" s="37">
        <f>IF(JC$9="",0,IF(JC$9-SUMIFS(conditions!$77:$77,conditions!$8:$8,"&lt;="&amp;JC$9,conditions!$9:$9,"&gt;="&amp;JC$9)&lt;$U$9,(1-conditions!$U$34)*SUMIFS(20:20,$9:$9,EOMONTH($U$9,11)+1-$U$9+JC$9-SUMIFS(conditions!$77:$77,conditions!$8:$8,"&lt;="&amp;JC$9,conditions!$9:$9,"&gt;="&amp;JC$9))*conditions!$U$76,0))</f>
        <v>0</v>
      </c>
      <c r="JD119" s="37">
        <f>IF(JD$9="",0,IF(JD$9-SUMIFS(conditions!$77:$77,conditions!$8:$8,"&lt;="&amp;JD$9,conditions!$9:$9,"&gt;="&amp;JD$9)&lt;$U$9,(1-conditions!$U$34)*SUMIFS(20:20,$9:$9,EOMONTH($U$9,11)+1-$U$9+JD$9-SUMIFS(conditions!$77:$77,conditions!$8:$8,"&lt;="&amp;JD$9,conditions!$9:$9,"&gt;="&amp;JD$9))*conditions!$U$76,0))</f>
        <v>0</v>
      </c>
      <c r="JE119" s="37">
        <f>IF(JE$9="",0,IF(JE$9-SUMIFS(conditions!$77:$77,conditions!$8:$8,"&lt;="&amp;JE$9,conditions!$9:$9,"&gt;="&amp;JE$9)&lt;$U$9,(1-conditions!$U$34)*SUMIFS(20:20,$9:$9,EOMONTH($U$9,11)+1-$U$9+JE$9-SUMIFS(conditions!$77:$77,conditions!$8:$8,"&lt;="&amp;JE$9,conditions!$9:$9,"&gt;="&amp;JE$9))*conditions!$U$76,0))</f>
        <v>0</v>
      </c>
      <c r="JF119" s="37">
        <f>IF(JF$9="",0,IF(JF$9-SUMIFS(conditions!$77:$77,conditions!$8:$8,"&lt;="&amp;JF$9,conditions!$9:$9,"&gt;="&amp;JF$9)&lt;$U$9,(1-conditions!$U$34)*SUMIFS(20:20,$9:$9,EOMONTH($U$9,11)+1-$U$9+JF$9-SUMIFS(conditions!$77:$77,conditions!$8:$8,"&lt;="&amp;JF$9,conditions!$9:$9,"&gt;="&amp;JF$9))*conditions!$U$76,0))</f>
        <v>0</v>
      </c>
      <c r="JG119" s="37">
        <f>IF(JG$9="",0,IF(JG$9-SUMIFS(conditions!$77:$77,conditions!$8:$8,"&lt;="&amp;JG$9,conditions!$9:$9,"&gt;="&amp;JG$9)&lt;$U$9,(1-conditions!$U$34)*SUMIFS(20:20,$9:$9,EOMONTH($U$9,11)+1-$U$9+JG$9-SUMIFS(conditions!$77:$77,conditions!$8:$8,"&lt;="&amp;JG$9,conditions!$9:$9,"&gt;="&amp;JG$9))*conditions!$U$76,0))</f>
        <v>0</v>
      </c>
      <c r="JH119" s="37">
        <f>IF(JH$9="",0,IF(JH$9-SUMIFS(conditions!$77:$77,conditions!$8:$8,"&lt;="&amp;JH$9,conditions!$9:$9,"&gt;="&amp;JH$9)&lt;$U$9,(1-conditions!$U$34)*SUMIFS(20:20,$9:$9,EOMONTH($U$9,11)+1-$U$9+JH$9-SUMIFS(conditions!$77:$77,conditions!$8:$8,"&lt;="&amp;JH$9,conditions!$9:$9,"&gt;="&amp;JH$9))*conditions!$U$76,0))</f>
        <v>0</v>
      </c>
      <c r="JI119" s="37">
        <f>IF(JI$9="",0,IF(JI$9-SUMIFS(conditions!$77:$77,conditions!$8:$8,"&lt;="&amp;JI$9,conditions!$9:$9,"&gt;="&amp;JI$9)&lt;$U$9,(1-conditions!$U$34)*SUMIFS(20:20,$9:$9,EOMONTH($U$9,11)+1-$U$9+JI$9-SUMIFS(conditions!$77:$77,conditions!$8:$8,"&lt;="&amp;JI$9,conditions!$9:$9,"&gt;="&amp;JI$9))*conditions!$U$76,0))</f>
        <v>0</v>
      </c>
      <c r="JJ119" s="37">
        <f>IF(JJ$9="",0,IF(JJ$9-SUMIFS(conditions!$77:$77,conditions!$8:$8,"&lt;="&amp;JJ$9,conditions!$9:$9,"&gt;="&amp;JJ$9)&lt;$U$9,(1-conditions!$U$34)*SUMIFS(20:20,$9:$9,EOMONTH($U$9,11)+1-$U$9+JJ$9-SUMIFS(conditions!$77:$77,conditions!$8:$8,"&lt;="&amp;JJ$9,conditions!$9:$9,"&gt;="&amp;JJ$9))*conditions!$U$76,0))</f>
        <v>0</v>
      </c>
      <c r="JK119" s="37">
        <f>IF(JK$9="",0,IF(JK$9-SUMIFS(conditions!$77:$77,conditions!$8:$8,"&lt;="&amp;JK$9,conditions!$9:$9,"&gt;="&amp;JK$9)&lt;$U$9,(1-conditions!$U$34)*SUMIFS(20:20,$9:$9,EOMONTH($U$9,11)+1-$U$9+JK$9-SUMIFS(conditions!$77:$77,conditions!$8:$8,"&lt;="&amp;JK$9,conditions!$9:$9,"&gt;="&amp;JK$9))*conditions!$U$76,0))</f>
        <v>0</v>
      </c>
      <c r="JL119" s="37">
        <f>IF(JL$9="",0,IF(JL$9-SUMIFS(conditions!$77:$77,conditions!$8:$8,"&lt;="&amp;JL$9,conditions!$9:$9,"&gt;="&amp;JL$9)&lt;$U$9,(1-conditions!$U$34)*SUMIFS(20:20,$9:$9,EOMONTH($U$9,11)+1-$U$9+JL$9-SUMIFS(conditions!$77:$77,conditions!$8:$8,"&lt;="&amp;JL$9,conditions!$9:$9,"&gt;="&amp;JL$9))*conditions!$U$76,0))</f>
        <v>0</v>
      </c>
      <c r="JM119" s="37">
        <f>IF(JM$9="",0,IF(JM$9-SUMIFS(conditions!$77:$77,conditions!$8:$8,"&lt;="&amp;JM$9,conditions!$9:$9,"&gt;="&amp;JM$9)&lt;$U$9,(1-conditions!$U$34)*SUMIFS(20:20,$9:$9,EOMONTH($U$9,11)+1-$U$9+JM$9-SUMIFS(conditions!$77:$77,conditions!$8:$8,"&lt;="&amp;JM$9,conditions!$9:$9,"&gt;="&amp;JM$9))*conditions!$U$76,0))</f>
        <v>0</v>
      </c>
      <c r="JN119" s="37">
        <f>IF(JN$9="",0,IF(JN$9-SUMIFS(conditions!$77:$77,conditions!$8:$8,"&lt;="&amp;JN$9,conditions!$9:$9,"&gt;="&amp;JN$9)&lt;$U$9,(1-conditions!$U$34)*SUMIFS(20:20,$9:$9,EOMONTH($U$9,11)+1-$U$9+JN$9-SUMIFS(conditions!$77:$77,conditions!$8:$8,"&lt;="&amp;JN$9,conditions!$9:$9,"&gt;="&amp;JN$9))*conditions!$U$76,0))</f>
        <v>0</v>
      </c>
      <c r="JO119" s="37">
        <f>IF(JO$9="",0,IF(JO$9-SUMIFS(conditions!$77:$77,conditions!$8:$8,"&lt;="&amp;JO$9,conditions!$9:$9,"&gt;="&amp;JO$9)&lt;$U$9,(1-conditions!$U$34)*SUMIFS(20:20,$9:$9,EOMONTH($U$9,11)+1-$U$9+JO$9-SUMIFS(conditions!$77:$77,conditions!$8:$8,"&lt;="&amp;JO$9,conditions!$9:$9,"&gt;="&amp;JO$9))*conditions!$U$76,0))</f>
        <v>0</v>
      </c>
      <c r="JP119" s="37">
        <f>IF(JP$9="",0,IF(JP$9-SUMIFS(conditions!$77:$77,conditions!$8:$8,"&lt;="&amp;JP$9,conditions!$9:$9,"&gt;="&amp;JP$9)&lt;$U$9,(1-conditions!$U$34)*SUMIFS(20:20,$9:$9,EOMONTH($U$9,11)+1-$U$9+JP$9-SUMIFS(conditions!$77:$77,conditions!$8:$8,"&lt;="&amp;JP$9,conditions!$9:$9,"&gt;="&amp;JP$9))*conditions!$U$76,0))</f>
        <v>0</v>
      </c>
      <c r="JQ119" s="37">
        <f>IF(JQ$9="",0,IF(JQ$9-SUMIFS(conditions!$77:$77,conditions!$8:$8,"&lt;="&amp;JQ$9,conditions!$9:$9,"&gt;="&amp;JQ$9)&lt;$U$9,(1-conditions!$U$34)*SUMIFS(20:20,$9:$9,EOMONTH($U$9,11)+1-$U$9+JQ$9-SUMIFS(conditions!$77:$77,conditions!$8:$8,"&lt;="&amp;JQ$9,conditions!$9:$9,"&gt;="&amp;JQ$9))*conditions!$U$76,0))</f>
        <v>0</v>
      </c>
      <c r="JR119" s="37">
        <f>IF(JR$9="",0,IF(JR$9-SUMIFS(conditions!$77:$77,conditions!$8:$8,"&lt;="&amp;JR$9,conditions!$9:$9,"&gt;="&amp;JR$9)&lt;$U$9,(1-conditions!$U$34)*SUMIFS(20:20,$9:$9,EOMONTH($U$9,11)+1-$U$9+JR$9-SUMIFS(conditions!$77:$77,conditions!$8:$8,"&lt;="&amp;JR$9,conditions!$9:$9,"&gt;="&amp;JR$9))*conditions!$U$76,0))</f>
        <v>0</v>
      </c>
      <c r="JS119" s="37">
        <f>IF(JS$9="",0,IF(JS$9-SUMIFS(conditions!$77:$77,conditions!$8:$8,"&lt;="&amp;JS$9,conditions!$9:$9,"&gt;="&amp;JS$9)&lt;$U$9,(1-conditions!$U$34)*SUMIFS(20:20,$9:$9,EOMONTH($U$9,11)+1-$U$9+JS$9-SUMIFS(conditions!$77:$77,conditions!$8:$8,"&lt;="&amp;JS$9,conditions!$9:$9,"&gt;="&amp;JS$9))*conditions!$U$76,0))</f>
        <v>0</v>
      </c>
      <c r="JT119" s="37">
        <f>IF(JT$9="",0,IF(JT$9-SUMIFS(conditions!$77:$77,conditions!$8:$8,"&lt;="&amp;JT$9,conditions!$9:$9,"&gt;="&amp;JT$9)&lt;$U$9,(1-conditions!$U$34)*SUMIFS(20:20,$9:$9,EOMONTH($U$9,11)+1-$U$9+JT$9-SUMIFS(conditions!$77:$77,conditions!$8:$8,"&lt;="&amp;JT$9,conditions!$9:$9,"&gt;="&amp;JT$9))*conditions!$U$76,0))</f>
        <v>0</v>
      </c>
      <c r="JU119" s="37">
        <f>IF(JU$9="",0,IF(JU$9-SUMIFS(conditions!$77:$77,conditions!$8:$8,"&lt;="&amp;JU$9,conditions!$9:$9,"&gt;="&amp;JU$9)&lt;$U$9,(1-conditions!$U$34)*SUMIFS(20:20,$9:$9,EOMONTH($U$9,11)+1-$U$9+JU$9-SUMIFS(conditions!$77:$77,conditions!$8:$8,"&lt;="&amp;JU$9,conditions!$9:$9,"&gt;="&amp;JU$9))*conditions!$U$76,0))</f>
        <v>0</v>
      </c>
      <c r="JV119" s="37">
        <f>IF(JV$9="",0,IF(JV$9-SUMIFS(conditions!$77:$77,conditions!$8:$8,"&lt;="&amp;JV$9,conditions!$9:$9,"&gt;="&amp;JV$9)&lt;$U$9,(1-conditions!$U$34)*SUMIFS(20:20,$9:$9,EOMONTH($U$9,11)+1-$U$9+JV$9-SUMIFS(conditions!$77:$77,conditions!$8:$8,"&lt;="&amp;JV$9,conditions!$9:$9,"&gt;="&amp;JV$9))*conditions!$U$76,0))</f>
        <v>0</v>
      </c>
      <c r="JW119" s="37">
        <f>IF(JW$9="",0,IF(JW$9-SUMIFS(conditions!$77:$77,conditions!$8:$8,"&lt;="&amp;JW$9,conditions!$9:$9,"&gt;="&amp;JW$9)&lt;$U$9,(1-conditions!$U$34)*SUMIFS(20:20,$9:$9,EOMONTH($U$9,11)+1-$U$9+JW$9-SUMIFS(conditions!$77:$77,conditions!$8:$8,"&lt;="&amp;JW$9,conditions!$9:$9,"&gt;="&amp;JW$9))*conditions!$U$76,0))</f>
        <v>0</v>
      </c>
      <c r="JX119" s="37">
        <f>IF(JX$9="",0,IF(JX$9-SUMIFS(conditions!$77:$77,conditions!$8:$8,"&lt;="&amp;JX$9,conditions!$9:$9,"&gt;="&amp;JX$9)&lt;$U$9,(1-conditions!$U$34)*SUMIFS(20:20,$9:$9,EOMONTH($U$9,11)+1-$U$9+JX$9-SUMIFS(conditions!$77:$77,conditions!$8:$8,"&lt;="&amp;JX$9,conditions!$9:$9,"&gt;="&amp;JX$9))*conditions!$U$76,0))</f>
        <v>0</v>
      </c>
      <c r="JY119" s="37">
        <f>IF(JY$9="",0,IF(JY$9-SUMIFS(conditions!$77:$77,conditions!$8:$8,"&lt;="&amp;JY$9,conditions!$9:$9,"&gt;="&amp;JY$9)&lt;$U$9,(1-conditions!$U$34)*SUMIFS(20:20,$9:$9,EOMONTH($U$9,11)+1-$U$9+JY$9-SUMIFS(conditions!$77:$77,conditions!$8:$8,"&lt;="&amp;JY$9,conditions!$9:$9,"&gt;="&amp;JY$9))*conditions!$U$76,0))</f>
        <v>0</v>
      </c>
      <c r="JZ119" s="37">
        <f>IF(JZ$9="",0,IF(JZ$9-SUMIFS(conditions!$77:$77,conditions!$8:$8,"&lt;="&amp;JZ$9,conditions!$9:$9,"&gt;="&amp;JZ$9)&lt;$U$9,(1-conditions!$U$34)*SUMIFS(20:20,$9:$9,EOMONTH($U$9,11)+1-$U$9+JZ$9-SUMIFS(conditions!$77:$77,conditions!$8:$8,"&lt;="&amp;JZ$9,conditions!$9:$9,"&gt;="&amp;JZ$9))*conditions!$U$76,0))</f>
        <v>0</v>
      </c>
      <c r="KA119" s="37">
        <f>IF(KA$9="",0,IF(KA$9-SUMIFS(conditions!$77:$77,conditions!$8:$8,"&lt;="&amp;KA$9,conditions!$9:$9,"&gt;="&amp;KA$9)&lt;$U$9,(1-conditions!$U$34)*SUMIFS(20:20,$9:$9,EOMONTH($U$9,11)+1-$U$9+KA$9-SUMIFS(conditions!$77:$77,conditions!$8:$8,"&lt;="&amp;KA$9,conditions!$9:$9,"&gt;="&amp;KA$9))*conditions!$U$76,0))</f>
        <v>0</v>
      </c>
      <c r="KB119" s="37">
        <f>IF(KB$9="",0,IF(KB$9-SUMIFS(conditions!$77:$77,conditions!$8:$8,"&lt;="&amp;KB$9,conditions!$9:$9,"&gt;="&amp;KB$9)&lt;$U$9,(1-conditions!$U$34)*SUMIFS(20:20,$9:$9,EOMONTH($U$9,11)+1-$U$9+KB$9-SUMIFS(conditions!$77:$77,conditions!$8:$8,"&lt;="&amp;KB$9,conditions!$9:$9,"&gt;="&amp;KB$9))*conditions!$U$76,0))</f>
        <v>0</v>
      </c>
      <c r="KC119" s="37">
        <f>IF(KC$9="",0,IF(KC$9-SUMIFS(conditions!$77:$77,conditions!$8:$8,"&lt;="&amp;KC$9,conditions!$9:$9,"&gt;="&amp;KC$9)&lt;$U$9,(1-conditions!$U$34)*SUMIFS(20:20,$9:$9,EOMONTH($U$9,11)+1-$U$9+KC$9-SUMIFS(conditions!$77:$77,conditions!$8:$8,"&lt;="&amp;KC$9,conditions!$9:$9,"&gt;="&amp;KC$9))*conditions!$U$76,0))</f>
        <v>0</v>
      </c>
      <c r="KD119" s="37">
        <f>IF(KD$9="",0,IF(KD$9-SUMIFS(conditions!$77:$77,conditions!$8:$8,"&lt;="&amp;KD$9,conditions!$9:$9,"&gt;="&amp;KD$9)&lt;$U$9,(1-conditions!$U$34)*SUMIFS(20:20,$9:$9,EOMONTH($U$9,11)+1-$U$9+KD$9-SUMIFS(conditions!$77:$77,conditions!$8:$8,"&lt;="&amp;KD$9,conditions!$9:$9,"&gt;="&amp;KD$9))*conditions!$U$76,0))</f>
        <v>0</v>
      </c>
      <c r="KE119" s="37">
        <f>IF(KE$9="",0,IF(KE$9-SUMIFS(conditions!$77:$77,conditions!$8:$8,"&lt;="&amp;KE$9,conditions!$9:$9,"&gt;="&amp;KE$9)&lt;$U$9,(1-conditions!$U$34)*SUMIFS(20:20,$9:$9,EOMONTH($U$9,11)+1-$U$9+KE$9-SUMIFS(conditions!$77:$77,conditions!$8:$8,"&lt;="&amp;KE$9,conditions!$9:$9,"&gt;="&amp;KE$9))*conditions!$U$76,0))</f>
        <v>0</v>
      </c>
      <c r="KF119" s="37">
        <f>IF(KF$9="",0,IF(KF$9-SUMIFS(conditions!$77:$77,conditions!$8:$8,"&lt;="&amp;KF$9,conditions!$9:$9,"&gt;="&amp;KF$9)&lt;$U$9,(1-conditions!$U$34)*SUMIFS(20:20,$9:$9,EOMONTH($U$9,11)+1-$U$9+KF$9-SUMIFS(conditions!$77:$77,conditions!$8:$8,"&lt;="&amp;KF$9,conditions!$9:$9,"&gt;="&amp;KF$9))*conditions!$U$76,0))</f>
        <v>0</v>
      </c>
      <c r="KG119" s="37">
        <f>IF(KG$9="",0,IF(KG$9-SUMIFS(conditions!$77:$77,conditions!$8:$8,"&lt;="&amp;KG$9,conditions!$9:$9,"&gt;="&amp;KG$9)&lt;$U$9,(1-conditions!$U$34)*SUMIFS(20:20,$9:$9,EOMONTH($U$9,11)+1-$U$9+KG$9-SUMIFS(conditions!$77:$77,conditions!$8:$8,"&lt;="&amp;KG$9,conditions!$9:$9,"&gt;="&amp;KG$9))*conditions!$U$76,0))</f>
        <v>0</v>
      </c>
      <c r="KH119" s="37">
        <f>IF(KH$9="",0,IF(KH$9-SUMIFS(conditions!$77:$77,conditions!$8:$8,"&lt;="&amp;KH$9,conditions!$9:$9,"&gt;="&amp;KH$9)&lt;$U$9,(1-conditions!$U$34)*SUMIFS(20:20,$9:$9,EOMONTH($U$9,11)+1-$U$9+KH$9-SUMIFS(conditions!$77:$77,conditions!$8:$8,"&lt;="&amp;KH$9,conditions!$9:$9,"&gt;="&amp;KH$9))*conditions!$U$76,0))</f>
        <v>0</v>
      </c>
      <c r="KI119" s="37">
        <f>IF(KI$9="",0,IF(KI$9-SUMIFS(conditions!$77:$77,conditions!$8:$8,"&lt;="&amp;KI$9,conditions!$9:$9,"&gt;="&amp;KI$9)&lt;$U$9,(1-conditions!$U$34)*SUMIFS(20:20,$9:$9,EOMONTH($U$9,11)+1-$U$9+KI$9-SUMIFS(conditions!$77:$77,conditions!$8:$8,"&lt;="&amp;KI$9,conditions!$9:$9,"&gt;="&amp;KI$9))*conditions!$U$76,0))</f>
        <v>0</v>
      </c>
      <c r="KJ119" s="37">
        <f>IF(KJ$9="",0,IF(KJ$9-SUMIFS(conditions!$77:$77,conditions!$8:$8,"&lt;="&amp;KJ$9,conditions!$9:$9,"&gt;="&amp;KJ$9)&lt;$U$9,(1-conditions!$U$34)*SUMIFS(20:20,$9:$9,EOMONTH($U$9,11)+1-$U$9+KJ$9-SUMIFS(conditions!$77:$77,conditions!$8:$8,"&lt;="&amp;KJ$9,conditions!$9:$9,"&gt;="&amp;KJ$9))*conditions!$U$76,0))</f>
        <v>0</v>
      </c>
      <c r="KK119" s="37">
        <f>IF(KK$9="",0,IF(KK$9-SUMIFS(conditions!$77:$77,conditions!$8:$8,"&lt;="&amp;KK$9,conditions!$9:$9,"&gt;="&amp;KK$9)&lt;$U$9,(1-conditions!$U$34)*SUMIFS(20:20,$9:$9,EOMONTH($U$9,11)+1-$U$9+KK$9-SUMIFS(conditions!$77:$77,conditions!$8:$8,"&lt;="&amp;KK$9,conditions!$9:$9,"&gt;="&amp;KK$9))*conditions!$U$76,0))</f>
        <v>0</v>
      </c>
      <c r="KL119" s="37">
        <f>IF(KL$9="",0,IF(KL$9-SUMIFS(conditions!$77:$77,conditions!$8:$8,"&lt;="&amp;KL$9,conditions!$9:$9,"&gt;="&amp;KL$9)&lt;$U$9,(1-conditions!$U$34)*SUMIFS(20:20,$9:$9,EOMONTH($U$9,11)+1-$U$9+KL$9-SUMIFS(conditions!$77:$77,conditions!$8:$8,"&lt;="&amp;KL$9,conditions!$9:$9,"&gt;="&amp;KL$9))*conditions!$U$76,0))</f>
        <v>0</v>
      </c>
      <c r="KM119" s="37">
        <f>IF(KM$9="",0,IF(KM$9-SUMIFS(conditions!$77:$77,conditions!$8:$8,"&lt;="&amp;KM$9,conditions!$9:$9,"&gt;="&amp;KM$9)&lt;$U$9,(1-conditions!$U$34)*SUMIFS(20:20,$9:$9,EOMONTH($U$9,11)+1-$U$9+KM$9-SUMIFS(conditions!$77:$77,conditions!$8:$8,"&lt;="&amp;KM$9,conditions!$9:$9,"&gt;="&amp;KM$9))*conditions!$U$76,0))</f>
        <v>0</v>
      </c>
      <c r="KN119" s="37">
        <f>IF(KN$9="",0,IF(KN$9-SUMIFS(conditions!$77:$77,conditions!$8:$8,"&lt;="&amp;KN$9,conditions!$9:$9,"&gt;="&amp;KN$9)&lt;$U$9,(1-conditions!$U$34)*SUMIFS(20:20,$9:$9,EOMONTH($U$9,11)+1-$U$9+KN$9-SUMIFS(conditions!$77:$77,conditions!$8:$8,"&lt;="&amp;KN$9,conditions!$9:$9,"&gt;="&amp;KN$9))*conditions!$U$76,0))</f>
        <v>0</v>
      </c>
      <c r="KO119" s="37">
        <f>IF(KO$9="",0,IF(KO$9-SUMIFS(conditions!$77:$77,conditions!$8:$8,"&lt;="&amp;KO$9,conditions!$9:$9,"&gt;="&amp;KO$9)&lt;$U$9,(1-conditions!$U$34)*SUMIFS(20:20,$9:$9,EOMONTH($U$9,11)+1-$U$9+KO$9-SUMIFS(conditions!$77:$77,conditions!$8:$8,"&lt;="&amp;KO$9,conditions!$9:$9,"&gt;="&amp;KO$9))*conditions!$U$76,0))</f>
        <v>0</v>
      </c>
      <c r="KP119" s="37">
        <f>IF(KP$9="",0,IF(KP$9-SUMIFS(conditions!$77:$77,conditions!$8:$8,"&lt;="&amp;KP$9,conditions!$9:$9,"&gt;="&amp;KP$9)&lt;$U$9,(1-conditions!$U$34)*SUMIFS(20:20,$9:$9,EOMONTH($U$9,11)+1-$U$9+KP$9-SUMIFS(conditions!$77:$77,conditions!$8:$8,"&lt;="&amp;KP$9,conditions!$9:$9,"&gt;="&amp;KP$9))*conditions!$U$76,0))</f>
        <v>0</v>
      </c>
      <c r="KQ119" s="37">
        <f>IF(KQ$9="",0,IF(KQ$9-SUMIFS(conditions!$77:$77,conditions!$8:$8,"&lt;="&amp;KQ$9,conditions!$9:$9,"&gt;="&amp;KQ$9)&lt;$U$9,(1-conditions!$U$34)*SUMIFS(20:20,$9:$9,EOMONTH($U$9,11)+1-$U$9+KQ$9-SUMIFS(conditions!$77:$77,conditions!$8:$8,"&lt;="&amp;KQ$9,conditions!$9:$9,"&gt;="&amp;KQ$9))*conditions!$U$76,0))</f>
        <v>0</v>
      </c>
      <c r="KR119" s="37">
        <f>IF(KR$9="",0,IF(KR$9-SUMIFS(conditions!$77:$77,conditions!$8:$8,"&lt;="&amp;KR$9,conditions!$9:$9,"&gt;="&amp;KR$9)&lt;$U$9,(1-conditions!$U$34)*SUMIFS(20:20,$9:$9,EOMONTH($U$9,11)+1-$U$9+KR$9-SUMIFS(conditions!$77:$77,conditions!$8:$8,"&lt;="&amp;KR$9,conditions!$9:$9,"&gt;="&amp;KR$9))*conditions!$U$76,0))</f>
        <v>0</v>
      </c>
      <c r="KS119" s="37">
        <f>IF(KS$9="",0,IF(KS$9-SUMIFS(conditions!$77:$77,conditions!$8:$8,"&lt;="&amp;KS$9,conditions!$9:$9,"&gt;="&amp;KS$9)&lt;$U$9,(1-conditions!$U$34)*SUMIFS(20:20,$9:$9,EOMONTH($U$9,11)+1-$U$9+KS$9-SUMIFS(conditions!$77:$77,conditions!$8:$8,"&lt;="&amp;KS$9,conditions!$9:$9,"&gt;="&amp;KS$9))*conditions!$U$76,0))</f>
        <v>0</v>
      </c>
      <c r="KT119" s="37">
        <f>IF(KT$9="",0,IF(KT$9-SUMIFS(conditions!$77:$77,conditions!$8:$8,"&lt;="&amp;KT$9,conditions!$9:$9,"&gt;="&amp;KT$9)&lt;$U$9,(1-conditions!$U$34)*SUMIFS(20:20,$9:$9,EOMONTH($U$9,11)+1-$U$9+KT$9-SUMIFS(conditions!$77:$77,conditions!$8:$8,"&lt;="&amp;KT$9,conditions!$9:$9,"&gt;="&amp;KT$9))*conditions!$U$76,0))</f>
        <v>0</v>
      </c>
      <c r="KU119" s="37">
        <f>IF(KU$9="",0,IF(KU$9-SUMIFS(conditions!$77:$77,conditions!$8:$8,"&lt;="&amp;KU$9,conditions!$9:$9,"&gt;="&amp;KU$9)&lt;$U$9,(1-conditions!$U$34)*SUMIFS(20:20,$9:$9,EOMONTH($U$9,11)+1-$U$9+KU$9-SUMIFS(conditions!$77:$77,conditions!$8:$8,"&lt;="&amp;KU$9,conditions!$9:$9,"&gt;="&amp;KU$9))*conditions!$U$76,0))</f>
        <v>0</v>
      </c>
      <c r="KV119" s="37">
        <f>IF(KV$9="",0,IF(KV$9-SUMIFS(conditions!$77:$77,conditions!$8:$8,"&lt;="&amp;KV$9,conditions!$9:$9,"&gt;="&amp;KV$9)&lt;$U$9,(1-conditions!$U$34)*SUMIFS(20:20,$9:$9,EOMONTH($U$9,11)+1-$U$9+KV$9-SUMIFS(conditions!$77:$77,conditions!$8:$8,"&lt;="&amp;KV$9,conditions!$9:$9,"&gt;="&amp;KV$9))*conditions!$U$76,0))</f>
        <v>0</v>
      </c>
      <c r="KW119" s="37">
        <f>IF(KW$9="",0,IF(KW$9-SUMIFS(conditions!$77:$77,conditions!$8:$8,"&lt;="&amp;KW$9,conditions!$9:$9,"&gt;="&amp;KW$9)&lt;$U$9,(1-conditions!$U$34)*SUMIFS(20:20,$9:$9,EOMONTH($U$9,11)+1-$U$9+KW$9-SUMIFS(conditions!$77:$77,conditions!$8:$8,"&lt;="&amp;KW$9,conditions!$9:$9,"&gt;="&amp;KW$9))*conditions!$U$76,0))</f>
        <v>0</v>
      </c>
      <c r="KX119" s="37">
        <f>IF(KX$9="",0,IF(KX$9-SUMIFS(conditions!$77:$77,conditions!$8:$8,"&lt;="&amp;KX$9,conditions!$9:$9,"&gt;="&amp;KX$9)&lt;$U$9,(1-conditions!$U$34)*SUMIFS(20:20,$9:$9,EOMONTH($U$9,11)+1-$U$9+KX$9-SUMIFS(conditions!$77:$77,conditions!$8:$8,"&lt;="&amp;KX$9,conditions!$9:$9,"&gt;="&amp;KX$9))*conditions!$U$76,0))</f>
        <v>0</v>
      </c>
      <c r="KY119" s="37">
        <f>IF(KY$9="",0,IF(KY$9-SUMIFS(conditions!$77:$77,conditions!$8:$8,"&lt;="&amp;KY$9,conditions!$9:$9,"&gt;="&amp;KY$9)&lt;$U$9,(1-conditions!$U$34)*SUMIFS(20:20,$9:$9,EOMONTH($U$9,11)+1-$U$9+KY$9-SUMIFS(conditions!$77:$77,conditions!$8:$8,"&lt;="&amp;KY$9,conditions!$9:$9,"&gt;="&amp;KY$9))*conditions!$U$76,0))</f>
        <v>0</v>
      </c>
      <c r="KZ119" s="37">
        <f>IF(KZ$9="",0,IF(KZ$9-SUMIFS(conditions!$77:$77,conditions!$8:$8,"&lt;="&amp;KZ$9,conditions!$9:$9,"&gt;="&amp;KZ$9)&lt;$U$9,(1-conditions!$U$34)*SUMIFS(20:20,$9:$9,EOMONTH($U$9,11)+1-$U$9+KZ$9-SUMIFS(conditions!$77:$77,conditions!$8:$8,"&lt;="&amp;KZ$9,conditions!$9:$9,"&gt;="&amp;KZ$9))*conditions!$U$76,0))</f>
        <v>0</v>
      </c>
      <c r="LA119" s="37">
        <f>IF(LA$9="",0,IF(LA$9-SUMIFS(conditions!$77:$77,conditions!$8:$8,"&lt;="&amp;LA$9,conditions!$9:$9,"&gt;="&amp;LA$9)&lt;$U$9,(1-conditions!$U$34)*SUMIFS(20:20,$9:$9,EOMONTH($U$9,11)+1-$U$9+LA$9-SUMIFS(conditions!$77:$77,conditions!$8:$8,"&lt;="&amp;LA$9,conditions!$9:$9,"&gt;="&amp;LA$9))*conditions!$U$76,0))</f>
        <v>0</v>
      </c>
      <c r="LB119" s="37">
        <f>IF(LB$9="",0,IF(LB$9-SUMIFS(conditions!$77:$77,conditions!$8:$8,"&lt;="&amp;LB$9,conditions!$9:$9,"&gt;="&amp;LB$9)&lt;$U$9,(1-conditions!$U$34)*SUMIFS(20:20,$9:$9,EOMONTH($U$9,11)+1-$U$9+LB$9-SUMIFS(conditions!$77:$77,conditions!$8:$8,"&lt;="&amp;LB$9,conditions!$9:$9,"&gt;="&amp;LB$9))*conditions!$U$76,0))</f>
        <v>0</v>
      </c>
      <c r="LC119" s="37">
        <f>IF(LC$9="",0,IF(LC$9-SUMIFS(conditions!$77:$77,conditions!$8:$8,"&lt;="&amp;LC$9,conditions!$9:$9,"&gt;="&amp;LC$9)&lt;$U$9,(1-conditions!$U$34)*SUMIFS(20:20,$9:$9,EOMONTH($U$9,11)+1-$U$9+LC$9-SUMIFS(conditions!$77:$77,conditions!$8:$8,"&lt;="&amp;LC$9,conditions!$9:$9,"&gt;="&amp;LC$9))*conditions!$U$76,0))</f>
        <v>0</v>
      </c>
      <c r="LD119" s="37">
        <f>IF(LD$9="",0,IF(LD$9-SUMIFS(conditions!$77:$77,conditions!$8:$8,"&lt;="&amp;LD$9,conditions!$9:$9,"&gt;="&amp;LD$9)&lt;$U$9,(1-conditions!$U$34)*SUMIFS(20:20,$9:$9,EOMONTH($U$9,11)+1-$U$9+LD$9-SUMIFS(conditions!$77:$77,conditions!$8:$8,"&lt;="&amp;LD$9,conditions!$9:$9,"&gt;="&amp;LD$9))*conditions!$U$76,0))</f>
        <v>0</v>
      </c>
      <c r="LE119" s="37">
        <f>IF(LE$9="",0,IF(LE$9-SUMIFS(conditions!$77:$77,conditions!$8:$8,"&lt;="&amp;LE$9,conditions!$9:$9,"&gt;="&amp;LE$9)&lt;$U$9,(1-conditions!$U$34)*SUMIFS(20:20,$9:$9,EOMONTH($U$9,11)+1-$U$9+LE$9-SUMIFS(conditions!$77:$77,conditions!$8:$8,"&lt;="&amp;LE$9,conditions!$9:$9,"&gt;="&amp;LE$9))*conditions!$U$76,0))</f>
        <v>0</v>
      </c>
      <c r="LF119" s="37">
        <f>IF(LF$9="",0,IF(LF$9-SUMIFS(conditions!$77:$77,conditions!$8:$8,"&lt;="&amp;LF$9,conditions!$9:$9,"&gt;="&amp;LF$9)&lt;$U$9,(1-conditions!$U$34)*SUMIFS(20:20,$9:$9,EOMONTH($U$9,11)+1-$U$9+LF$9-SUMIFS(conditions!$77:$77,conditions!$8:$8,"&lt;="&amp;LF$9,conditions!$9:$9,"&gt;="&amp;LF$9))*conditions!$U$76,0))</f>
        <v>0</v>
      </c>
      <c r="LG119" s="37">
        <f>IF(LG$9="",0,IF(LG$9-SUMIFS(conditions!$77:$77,conditions!$8:$8,"&lt;="&amp;LG$9,conditions!$9:$9,"&gt;="&amp;LG$9)&lt;$U$9,(1-conditions!$U$34)*SUMIFS(20:20,$9:$9,EOMONTH($U$9,11)+1-$U$9+LG$9-SUMIFS(conditions!$77:$77,conditions!$8:$8,"&lt;="&amp;LG$9,conditions!$9:$9,"&gt;="&amp;LG$9))*conditions!$U$76,0))</f>
        <v>0</v>
      </c>
      <c r="LH119" s="37">
        <f>IF(LH$9="",0,IF(LH$9-SUMIFS(conditions!$77:$77,conditions!$8:$8,"&lt;="&amp;LH$9,conditions!$9:$9,"&gt;="&amp;LH$9)&lt;$U$9,(1-conditions!$U$34)*SUMIFS(20:20,$9:$9,EOMONTH($U$9,11)+1-$U$9+LH$9-SUMIFS(conditions!$77:$77,conditions!$8:$8,"&lt;="&amp;LH$9,conditions!$9:$9,"&gt;="&amp;LH$9))*conditions!$U$76,0))</f>
        <v>0</v>
      </c>
      <c r="LI119" s="37">
        <f>IF(LI$9="",0,IF(LI$9-SUMIFS(conditions!$77:$77,conditions!$8:$8,"&lt;="&amp;LI$9,conditions!$9:$9,"&gt;="&amp;LI$9)&lt;$U$9,(1-conditions!$U$34)*SUMIFS(20:20,$9:$9,EOMONTH($U$9,11)+1-$U$9+LI$9-SUMIFS(conditions!$77:$77,conditions!$8:$8,"&lt;="&amp;LI$9,conditions!$9:$9,"&gt;="&amp;LI$9))*conditions!$U$76,0))</f>
        <v>0</v>
      </c>
      <c r="LJ119" s="37">
        <f>IF(LJ$9="",0,IF(LJ$9-SUMIFS(conditions!$77:$77,conditions!$8:$8,"&lt;="&amp;LJ$9,conditions!$9:$9,"&gt;="&amp;LJ$9)&lt;$U$9,(1-conditions!$U$34)*SUMIFS(20:20,$9:$9,EOMONTH($U$9,11)+1-$U$9+LJ$9-SUMIFS(conditions!$77:$77,conditions!$8:$8,"&lt;="&amp;LJ$9,conditions!$9:$9,"&gt;="&amp;LJ$9))*conditions!$U$76,0))</f>
        <v>0</v>
      </c>
      <c r="LK119" s="37">
        <f>IF(LK$9="",0,IF(LK$9-SUMIFS(conditions!$77:$77,conditions!$8:$8,"&lt;="&amp;LK$9,conditions!$9:$9,"&gt;="&amp;LK$9)&lt;$U$9,(1-conditions!$U$34)*SUMIFS(20:20,$9:$9,EOMONTH($U$9,11)+1-$U$9+LK$9-SUMIFS(conditions!$77:$77,conditions!$8:$8,"&lt;="&amp;LK$9,conditions!$9:$9,"&gt;="&amp;LK$9))*conditions!$U$76,0))</f>
        <v>0</v>
      </c>
      <c r="LL119" s="37">
        <f>IF(LL$9="",0,IF(LL$9-SUMIFS(conditions!$77:$77,conditions!$8:$8,"&lt;="&amp;LL$9,conditions!$9:$9,"&gt;="&amp;LL$9)&lt;$U$9,(1-conditions!$U$34)*SUMIFS(20:20,$9:$9,EOMONTH($U$9,11)+1-$U$9+LL$9-SUMIFS(conditions!$77:$77,conditions!$8:$8,"&lt;="&amp;LL$9,conditions!$9:$9,"&gt;="&amp;LL$9))*conditions!$U$76,0))</f>
        <v>0</v>
      </c>
      <c r="LM119" s="37">
        <f>IF(LM$9="",0,IF(LM$9-SUMIFS(conditions!$77:$77,conditions!$8:$8,"&lt;="&amp;LM$9,conditions!$9:$9,"&gt;="&amp;LM$9)&lt;$U$9,(1-conditions!$U$34)*SUMIFS(20:20,$9:$9,EOMONTH($U$9,11)+1-$U$9+LM$9-SUMIFS(conditions!$77:$77,conditions!$8:$8,"&lt;="&amp;LM$9,conditions!$9:$9,"&gt;="&amp;LM$9))*conditions!$U$76,0))</f>
        <v>0</v>
      </c>
      <c r="LN119" s="37">
        <f>IF(LN$9="",0,IF(LN$9-SUMIFS(conditions!$77:$77,conditions!$8:$8,"&lt;="&amp;LN$9,conditions!$9:$9,"&gt;="&amp;LN$9)&lt;$U$9,(1-conditions!$U$34)*SUMIFS(20:20,$9:$9,EOMONTH($U$9,11)+1-$U$9+LN$9-SUMIFS(conditions!$77:$77,conditions!$8:$8,"&lt;="&amp;LN$9,conditions!$9:$9,"&gt;="&amp;LN$9))*conditions!$U$76,0))</f>
        <v>0</v>
      </c>
      <c r="LO119" s="37">
        <f>IF(LO$9="",0,IF(LO$9-SUMIFS(conditions!$77:$77,conditions!$8:$8,"&lt;="&amp;LO$9,conditions!$9:$9,"&gt;="&amp;LO$9)&lt;$U$9,(1-conditions!$U$34)*SUMIFS(20:20,$9:$9,EOMONTH($U$9,11)+1-$U$9+LO$9-SUMIFS(conditions!$77:$77,conditions!$8:$8,"&lt;="&amp;LO$9,conditions!$9:$9,"&gt;="&amp;LO$9))*conditions!$U$76,0))</f>
        <v>0</v>
      </c>
      <c r="LP119" s="37">
        <f>IF(LP$9="",0,IF(LP$9-SUMIFS(conditions!$77:$77,conditions!$8:$8,"&lt;="&amp;LP$9,conditions!$9:$9,"&gt;="&amp;LP$9)&lt;$U$9,(1-conditions!$U$34)*SUMIFS(20:20,$9:$9,EOMONTH($U$9,11)+1-$U$9+LP$9-SUMIFS(conditions!$77:$77,conditions!$8:$8,"&lt;="&amp;LP$9,conditions!$9:$9,"&gt;="&amp;LP$9))*conditions!$U$76,0))</f>
        <v>0</v>
      </c>
      <c r="LQ119" s="37">
        <f>IF(LQ$9="",0,IF(LQ$9-SUMIFS(conditions!$77:$77,conditions!$8:$8,"&lt;="&amp;LQ$9,conditions!$9:$9,"&gt;="&amp;LQ$9)&lt;$U$9,(1-conditions!$U$34)*SUMIFS(20:20,$9:$9,EOMONTH($U$9,11)+1-$U$9+LQ$9-SUMIFS(conditions!$77:$77,conditions!$8:$8,"&lt;="&amp;LQ$9,conditions!$9:$9,"&gt;="&amp;LQ$9))*conditions!$U$76,0))</f>
        <v>0</v>
      </c>
      <c r="LR119" s="37">
        <f>IF(LR$9="",0,IF(LR$9-SUMIFS(conditions!$77:$77,conditions!$8:$8,"&lt;="&amp;LR$9,conditions!$9:$9,"&gt;="&amp;LR$9)&lt;$U$9,(1-conditions!$U$34)*SUMIFS(20:20,$9:$9,EOMONTH($U$9,11)+1-$U$9+LR$9-SUMIFS(conditions!$77:$77,conditions!$8:$8,"&lt;="&amp;LR$9,conditions!$9:$9,"&gt;="&amp;LR$9))*conditions!$U$76,0))</f>
        <v>0</v>
      </c>
      <c r="LS119" s="37">
        <f>IF(LS$9="",0,IF(LS$9-SUMIFS(conditions!$77:$77,conditions!$8:$8,"&lt;="&amp;LS$9,conditions!$9:$9,"&gt;="&amp;LS$9)&lt;$U$9,(1-conditions!$U$34)*SUMIFS(20:20,$9:$9,EOMONTH($U$9,11)+1-$U$9+LS$9-SUMIFS(conditions!$77:$77,conditions!$8:$8,"&lt;="&amp;LS$9,conditions!$9:$9,"&gt;="&amp;LS$9))*conditions!$U$76,0))</f>
        <v>0</v>
      </c>
      <c r="LT119" s="37">
        <f>IF(LT$9="",0,IF(LT$9-SUMIFS(conditions!$77:$77,conditions!$8:$8,"&lt;="&amp;LT$9,conditions!$9:$9,"&gt;="&amp;LT$9)&lt;$U$9,(1-conditions!$U$34)*SUMIFS(20:20,$9:$9,EOMONTH($U$9,11)+1-$U$9+LT$9-SUMIFS(conditions!$77:$77,conditions!$8:$8,"&lt;="&amp;LT$9,conditions!$9:$9,"&gt;="&amp;LT$9))*conditions!$U$76,0))</f>
        <v>0</v>
      </c>
      <c r="LU119" s="37">
        <f>IF(LU$9="",0,IF(LU$9-SUMIFS(conditions!$77:$77,conditions!$8:$8,"&lt;="&amp;LU$9,conditions!$9:$9,"&gt;="&amp;LU$9)&lt;$U$9,(1-conditions!$U$34)*SUMIFS(20:20,$9:$9,EOMONTH($U$9,11)+1-$U$9+LU$9-SUMIFS(conditions!$77:$77,conditions!$8:$8,"&lt;="&amp;LU$9,conditions!$9:$9,"&gt;="&amp;LU$9))*conditions!$U$76,0))</f>
        <v>0</v>
      </c>
      <c r="LV119" s="37">
        <f>IF(LV$9="",0,IF(LV$9-SUMIFS(conditions!$77:$77,conditions!$8:$8,"&lt;="&amp;LV$9,conditions!$9:$9,"&gt;="&amp;LV$9)&lt;$U$9,(1-conditions!$U$34)*SUMIFS(20:20,$9:$9,EOMONTH($U$9,11)+1-$U$9+LV$9-SUMIFS(conditions!$77:$77,conditions!$8:$8,"&lt;="&amp;LV$9,conditions!$9:$9,"&gt;="&amp;LV$9))*conditions!$U$76,0))</f>
        <v>0</v>
      </c>
      <c r="LW119" s="37">
        <f>IF(LW$9="",0,IF(LW$9-SUMIFS(conditions!$77:$77,conditions!$8:$8,"&lt;="&amp;LW$9,conditions!$9:$9,"&gt;="&amp;LW$9)&lt;$U$9,(1-conditions!$U$34)*SUMIFS(20:20,$9:$9,EOMONTH($U$9,11)+1-$U$9+LW$9-SUMIFS(conditions!$77:$77,conditions!$8:$8,"&lt;="&amp;LW$9,conditions!$9:$9,"&gt;="&amp;LW$9))*conditions!$U$76,0))</f>
        <v>0</v>
      </c>
      <c r="LX119" s="37">
        <f>IF(LX$9="",0,IF(LX$9-SUMIFS(conditions!$77:$77,conditions!$8:$8,"&lt;="&amp;LX$9,conditions!$9:$9,"&gt;="&amp;LX$9)&lt;$U$9,(1-conditions!$U$34)*SUMIFS(20:20,$9:$9,EOMONTH($U$9,11)+1-$U$9+LX$9-SUMIFS(conditions!$77:$77,conditions!$8:$8,"&lt;="&amp;LX$9,conditions!$9:$9,"&gt;="&amp;LX$9))*conditions!$U$76,0))</f>
        <v>0</v>
      </c>
      <c r="LY119" s="37">
        <f>IF(LY$9="",0,IF(LY$9-SUMIFS(conditions!$77:$77,conditions!$8:$8,"&lt;="&amp;LY$9,conditions!$9:$9,"&gt;="&amp;LY$9)&lt;$U$9,(1-conditions!$U$34)*SUMIFS(20:20,$9:$9,EOMONTH($U$9,11)+1-$U$9+LY$9-SUMIFS(conditions!$77:$77,conditions!$8:$8,"&lt;="&amp;LY$9,conditions!$9:$9,"&gt;="&amp;LY$9))*conditions!$U$76,0))</f>
        <v>0</v>
      </c>
      <c r="LZ119" s="37">
        <f>IF(LZ$9="",0,IF(LZ$9-SUMIFS(conditions!$77:$77,conditions!$8:$8,"&lt;="&amp;LZ$9,conditions!$9:$9,"&gt;="&amp;LZ$9)&lt;$U$9,(1-conditions!$U$34)*SUMIFS(20:20,$9:$9,EOMONTH($U$9,11)+1-$U$9+LZ$9-SUMIFS(conditions!$77:$77,conditions!$8:$8,"&lt;="&amp;LZ$9,conditions!$9:$9,"&gt;="&amp;LZ$9))*conditions!$U$76,0))</f>
        <v>0</v>
      </c>
      <c r="MA119" s="37">
        <f>IF(MA$9="",0,IF(MA$9-SUMIFS(conditions!$77:$77,conditions!$8:$8,"&lt;="&amp;MA$9,conditions!$9:$9,"&gt;="&amp;MA$9)&lt;$U$9,(1-conditions!$U$34)*SUMIFS(20:20,$9:$9,EOMONTH($U$9,11)+1-$U$9+MA$9-SUMIFS(conditions!$77:$77,conditions!$8:$8,"&lt;="&amp;MA$9,conditions!$9:$9,"&gt;="&amp;MA$9))*conditions!$U$76,0))</f>
        <v>0</v>
      </c>
      <c r="MB119" s="37">
        <f>IF(MB$9="",0,IF(MB$9-SUMIFS(conditions!$77:$77,conditions!$8:$8,"&lt;="&amp;MB$9,conditions!$9:$9,"&gt;="&amp;MB$9)&lt;$U$9,(1-conditions!$U$34)*SUMIFS(20:20,$9:$9,EOMONTH($U$9,11)+1-$U$9+MB$9-SUMIFS(conditions!$77:$77,conditions!$8:$8,"&lt;="&amp;MB$9,conditions!$9:$9,"&gt;="&amp;MB$9))*conditions!$U$76,0))</f>
        <v>0</v>
      </c>
      <c r="MC119" s="37">
        <f>IF(MC$9="",0,IF(MC$9-SUMIFS(conditions!$77:$77,conditions!$8:$8,"&lt;="&amp;MC$9,conditions!$9:$9,"&gt;="&amp;MC$9)&lt;$U$9,(1-conditions!$U$34)*SUMIFS(20:20,$9:$9,EOMONTH($U$9,11)+1-$U$9+MC$9-SUMIFS(conditions!$77:$77,conditions!$8:$8,"&lt;="&amp;MC$9,conditions!$9:$9,"&gt;="&amp;MC$9))*conditions!$U$76,0))</f>
        <v>0</v>
      </c>
      <c r="MD119" s="37">
        <f>IF(MD$9="",0,IF(MD$9-SUMIFS(conditions!$77:$77,conditions!$8:$8,"&lt;="&amp;MD$9,conditions!$9:$9,"&gt;="&amp;MD$9)&lt;$U$9,(1-conditions!$U$34)*SUMIFS(20:20,$9:$9,EOMONTH($U$9,11)+1-$U$9+MD$9-SUMIFS(conditions!$77:$77,conditions!$8:$8,"&lt;="&amp;MD$9,conditions!$9:$9,"&gt;="&amp;MD$9))*conditions!$U$76,0))</f>
        <v>0</v>
      </c>
      <c r="ME119" s="37">
        <f>IF(ME$9="",0,IF(ME$9-SUMIFS(conditions!$77:$77,conditions!$8:$8,"&lt;="&amp;ME$9,conditions!$9:$9,"&gt;="&amp;ME$9)&lt;$U$9,(1-conditions!$U$34)*SUMIFS(20:20,$9:$9,EOMONTH($U$9,11)+1-$U$9+ME$9-SUMIFS(conditions!$77:$77,conditions!$8:$8,"&lt;="&amp;ME$9,conditions!$9:$9,"&gt;="&amp;ME$9))*conditions!$U$76,0))</f>
        <v>0</v>
      </c>
      <c r="MF119" s="37">
        <f>IF(MF$9="",0,IF(MF$9-SUMIFS(conditions!$77:$77,conditions!$8:$8,"&lt;="&amp;MF$9,conditions!$9:$9,"&gt;="&amp;MF$9)&lt;$U$9,(1-conditions!$U$34)*SUMIFS(20:20,$9:$9,EOMONTH($U$9,11)+1-$U$9+MF$9-SUMIFS(conditions!$77:$77,conditions!$8:$8,"&lt;="&amp;MF$9,conditions!$9:$9,"&gt;="&amp;MF$9))*conditions!$U$76,0))</f>
        <v>0</v>
      </c>
      <c r="MG119" s="37">
        <f>IF(MG$9="",0,IF(MG$9-SUMIFS(conditions!$77:$77,conditions!$8:$8,"&lt;="&amp;MG$9,conditions!$9:$9,"&gt;="&amp;MG$9)&lt;$U$9,(1-conditions!$U$34)*SUMIFS(20:20,$9:$9,EOMONTH($U$9,11)+1-$U$9+MG$9-SUMIFS(conditions!$77:$77,conditions!$8:$8,"&lt;="&amp;MG$9,conditions!$9:$9,"&gt;="&amp;MG$9))*conditions!$U$76,0))</f>
        <v>0</v>
      </c>
      <c r="MH119" s="37">
        <f>IF(MH$9="",0,IF(MH$9-SUMIFS(conditions!$77:$77,conditions!$8:$8,"&lt;="&amp;MH$9,conditions!$9:$9,"&gt;="&amp;MH$9)&lt;$U$9,(1-conditions!$U$34)*SUMIFS(20:20,$9:$9,EOMONTH($U$9,11)+1-$U$9+MH$9-SUMIFS(conditions!$77:$77,conditions!$8:$8,"&lt;="&amp;MH$9,conditions!$9:$9,"&gt;="&amp;MH$9))*conditions!$U$76,0))</f>
        <v>0</v>
      </c>
      <c r="MI119" s="37">
        <f>IF(MI$9="",0,IF(MI$9-SUMIFS(conditions!$77:$77,conditions!$8:$8,"&lt;="&amp;MI$9,conditions!$9:$9,"&gt;="&amp;MI$9)&lt;$U$9,(1-conditions!$U$34)*SUMIFS(20:20,$9:$9,EOMONTH($U$9,11)+1-$U$9+MI$9-SUMIFS(conditions!$77:$77,conditions!$8:$8,"&lt;="&amp;MI$9,conditions!$9:$9,"&gt;="&amp;MI$9))*conditions!$U$76,0))</f>
        <v>0</v>
      </c>
      <c r="MJ119" s="37">
        <f>IF(MJ$9="",0,IF(MJ$9-SUMIFS(conditions!$77:$77,conditions!$8:$8,"&lt;="&amp;MJ$9,conditions!$9:$9,"&gt;="&amp;MJ$9)&lt;$U$9,(1-conditions!$U$34)*SUMIFS(20:20,$9:$9,EOMONTH($U$9,11)+1-$U$9+MJ$9-SUMIFS(conditions!$77:$77,conditions!$8:$8,"&lt;="&amp;MJ$9,conditions!$9:$9,"&gt;="&amp;MJ$9))*conditions!$U$76,0))</f>
        <v>0</v>
      </c>
      <c r="MK119" s="37">
        <f>IF(MK$9="",0,IF(MK$9-SUMIFS(conditions!$77:$77,conditions!$8:$8,"&lt;="&amp;MK$9,conditions!$9:$9,"&gt;="&amp;MK$9)&lt;$U$9,(1-conditions!$U$34)*SUMIFS(20:20,$9:$9,EOMONTH($U$9,11)+1-$U$9+MK$9-SUMIFS(conditions!$77:$77,conditions!$8:$8,"&lt;="&amp;MK$9,conditions!$9:$9,"&gt;="&amp;MK$9))*conditions!$U$76,0))</f>
        <v>0</v>
      </c>
      <c r="ML119" s="37">
        <f>IF(ML$9="",0,IF(ML$9-SUMIFS(conditions!$77:$77,conditions!$8:$8,"&lt;="&amp;ML$9,conditions!$9:$9,"&gt;="&amp;ML$9)&lt;$U$9,(1-conditions!$U$34)*SUMIFS(20:20,$9:$9,EOMONTH($U$9,11)+1-$U$9+ML$9-SUMIFS(conditions!$77:$77,conditions!$8:$8,"&lt;="&amp;ML$9,conditions!$9:$9,"&gt;="&amp;ML$9))*conditions!$U$76,0))</f>
        <v>0</v>
      </c>
      <c r="MM119" s="37">
        <f>IF(MM$9="",0,IF(MM$9-SUMIFS(conditions!$77:$77,conditions!$8:$8,"&lt;="&amp;MM$9,conditions!$9:$9,"&gt;="&amp;MM$9)&lt;$U$9,(1-conditions!$U$34)*SUMIFS(20:20,$9:$9,EOMONTH($U$9,11)+1-$U$9+MM$9-SUMIFS(conditions!$77:$77,conditions!$8:$8,"&lt;="&amp;MM$9,conditions!$9:$9,"&gt;="&amp;MM$9))*conditions!$U$76,0))</f>
        <v>0</v>
      </c>
      <c r="MN119" s="37">
        <f>IF(MN$9="",0,IF(MN$9-SUMIFS(conditions!$77:$77,conditions!$8:$8,"&lt;="&amp;MN$9,conditions!$9:$9,"&gt;="&amp;MN$9)&lt;$U$9,(1-conditions!$U$34)*SUMIFS(20:20,$9:$9,EOMONTH($U$9,11)+1-$U$9+MN$9-SUMIFS(conditions!$77:$77,conditions!$8:$8,"&lt;="&amp;MN$9,conditions!$9:$9,"&gt;="&amp;MN$9))*conditions!$U$76,0))</f>
        <v>0</v>
      </c>
      <c r="MO119" s="37">
        <f>IF(MO$9="",0,IF(MO$9-SUMIFS(conditions!$77:$77,conditions!$8:$8,"&lt;="&amp;MO$9,conditions!$9:$9,"&gt;="&amp;MO$9)&lt;$U$9,(1-conditions!$U$34)*SUMIFS(20:20,$9:$9,EOMONTH($U$9,11)+1-$U$9+MO$9-SUMIFS(conditions!$77:$77,conditions!$8:$8,"&lt;="&amp;MO$9,conditions!$9:$9,"&gt;="&amp;MO$9))*conditions!$U$76,0))</f>
        <v>0</v>
      </c>
      <c r="MP119" s="37">
        <f>IF(MP$9="",0,IF(MP$9-SUMIFS(conditions!$77:$77,conditions!$8:$8,"&lt;="&amp;MP$9,conditions!$9:$9,"&gt;="&amp;MP$9)&lt;$U$9,(1-conditions!$U$34)*SUMIFS(20:20,$9:$9,EOMONTH($U$9,11)+1-$U$9+MP$9-SUMIFS(conditions!$77:$77,conditions!$8:$8,"&lt;="&amp;MP$9,conditions!$9:$9,"&gt;="&amp;MP$9))*conditions!$U$76,0))</f>
        <v>0</v>
      </c>
      <c r="MQ119" s="37">
        <f>IF(MQ$9="",0,IF(MQ$9-SUMIFS(conditions!$77:$77,conditions!$8:$8,"&lt;="&amp;MQ$9,conditions!$9:$9,"&gt;="&amp;MQ$9)&lt;$U$9,(1-conditions!$U$34)*SUMIFS(20:20,$9:$9,EOMONTH($U$9,11)+1-$U$9+MQ$9-SUMIFS(conditions!$77:$77,conditions!$8:$8,"&lt;="&amp;MQ$9,conditions!$9:$9,"&gt;="&amp;MQ$9))*conditions!$U$76,0))</f>
        <v>0</v>
      </c>
      <c r="MR119" s="37">
        <f>IF(MR$9="",0,IF(MR$9-SUMIFS(conditions!$77:$77,conditions!$8:$8,"&lt;="&amp;MR$9,conditions!$9:$9,"&gt;="&amp;MR$9)&lt;$U$9,(1-conditions!$U$34)*SUMIFS(20:20,$9:$9,EOMONTH($U$9,11)+1-$U$9+MR$9-SUMIFS(conditions!$77:$77,conditions!$8:$8,"&lt;="&amp;MR$9,conditions!$9:$9,"&gt;="&amp;MR$9))*conditions!$U$76,0))</f>
        <v>0</v>
      </c>
      <c r="MS119" s="37">
        <f>IF(MS$9="",0,IF(MS$9-SUMIFS(conditions!$77:$77,conditions!$8:$8,"&lt;="&amp;MS$9,conditions!$9:$9,"&gt;="&amp;MS$9)&lt;$U$9,(1-conditions!$U$34)*SUMIFS(20:20,$9:$9,EOMONTH($U$9,11)+1-$U$9+MS$9-SUMIFS(conditions!$77:$77,conditions!$8:$8,"&lt;="&amp;MS$9,conditions!$9:$9,"&gt;="&amp;MS$9))*conditions!$U$76,0))</f>
        <v>0</v>
      </c>
      <c r="MT119" s="37">
        <f>IF(MT$9="",0,IF(MT$9-SUMIFS(conditions!$77:$77,conditions!$8:$8,"&lt;="&amp;MT$9,conditions!$9:$9,"&gt;="&amp;MT$9)&lt;$U$9,(1-conditions!$U$34)*SUMIFS(20:20,$9:$9,EOMONTH($U$9,11)+1-$U$9+MT$9-SUMIFS(conditions!$77:$77,conditions!$8:$8,"&lt;="&amp;MT$9,conditions!$9:$9,"&gt;="&amp;MT$9))*conditions!$U$76,0))</f>
        <v>0</v>
      </c>
      <c r="MU119" s="37">
        <f>IF(MU$9="",0,IF(MU$9-SUMIFS(conditions!$77:$77,conditions!$8:$8,"&lt;="&amp;MU$9,conditions!$9:$9,"&gt;="&amp;MU$9)&lt;$U$9,(1-conditions!$U$34)*SUMIFS(20:20,$9:$9,EOMONTH($U$9,11)+1-$U$9+MU$9-SUMIFS(conditions!$77:$77,conditions!$8:$8,"&lt;="&amp;MU$9,conditions!$9:$9,"&gt;="&amp;MU$9))*conditions!$U$76,0))</f>
        <v>0</v>
      </c>
      <c r="MV119" s="37">
        <f>IF(MV$9="",0,IF(MV$9-SUMIFS(conditions!$77:$77,conditions!$8:$8,"&lt;="&amp;MV$9,conditions!$9:$9,"&gt;="&amp;MV$9)&lt;$U$9,(1-conditions!$U$34)*SUMIFS(20:20,$9:$9,EOMONTH($U$9,11)+1-$U$9+MV$9-SUMIFS(conditions!$77:$77,conditions!$8:$8,"&lt;="&amp;MV$9,conditions!$9:$9,"&gt;="&amp;MV$9))*conditions!$U$76,0))</f>
        <v>0</v>
      </c>
      <c r="MW119" s="37">
        <f>IF(MW$9="",0,IF(MW$9-SUMIFS(conditions!$77:$77,conditions!$8:$8,"&lt;="&amp;MW$9,conditions!$9:$9,"&gt;="&amp;MW$9)&lt;$U$9,(1-conditions!$U$34)*SUMIFS(20:20,$9:$9,EOMONTH($U$9,11)+1-$U$9+MW$9-SUMIFS(conditions!$77:$77,conditions!$8:$8,"&lt;="&amp;MW$9,conditions!$9:$9,"&gt;="&amp;MW$9))*conditions!$U$76,0))</f>
        <v>0</v>
      </c>
      <c r="MX119" s="37">
        <f>IF(MX$9="",0,IF(MX$9-SUMIFS(conditions!$77:$77,conditions!$8:$8,"&lt;="&amp;MX$9,conditions!$9:$9,"&gt;="&amp;MX$9)&lt;$U$9,(1-conditions!$U$34)*SUMIFS(20:20,$9:$9,EOMONTH($U$9,11)+1-$U$9+MX$9-SUMIFS(conditions!$77:$77,conditions!$8:$8,"&lt;="&amp;MX$9,conditions!$9:$9,"&gt;="&amp;MX$9))*conditions!$U$76,0))</f>
        <v>0</v>
      </c>
      <c r="MY119" s="37">
        <f>IF(MY$9="",0,IF(MY$9-SUMIFS(conditions!$77:$77,conditions!$8:$8,"&lt;="&amp;MY$9,conditions!$9:$9,"&gt;="&amp;MY$9)&lt;$U$9,(1-conditions!$U$34)*SUMIFS(20:20,$9:$9,EOMONTH($U$9,11)+1-$U$9+MY$9-SUMIFS(conditions!$77:$77,conditions!$8:$8,"&lt;="&amp;MY$9,conditions!$9:$9,"&gt;="&amp;MY$9))*conditions!$U$76,0))</f>
        <v>0</v>
      </c>
      <c r="MZ119" s="37">
        <f>IF(MZ$9="",0,IF(MZ$9-SUMIFS(conditions!$77:$77,conditions!$8:$8,"&lt;="&amp;MZ$9,conditions!$9:$9,"&gt;="&amp;MZ$9)&lt;$U$9,(1-conditions!$U$34)*SUMIFS(20:20,$9:$9,EOMONTH($U$9,11)+1-$U$9+MZ$9-SUMIFS(conditions!$77:$77,conditions!$8:$8,"&lt;="&amp;MZ$9,conditions!$9:$9,"&gt;="&amp;MZ$9))*conditions!$U$76,0))</f>
        <v>0</v>
      </c>
      <c r="NA119" s="37">
        <f>IF(NA$9="",0,IF(NA$9-SUMIFS(conditions!$77:$77,conditions!$8:$8,"&lt;="&amp;NA$9,conditions!$9:$9,"&gt;="&amp;NA$9)&lt;$U$9,(1-conditions!$U$34)*SUMIFS(20:20,$9:$9,EOMONTH($U$9,11)+1-$U$9+NA$9-SUMIFS(conditions!$77:$77,conditions!$8:$8,"&lt;="&amp;NA$9,conditions!$9:$9,"&gt;="&amp;NA$9))*conditions!$U$76,0))</f>
        <v>0</v>
      </c>
      <c r="NB119" s="37">
        <f>IF(NB$9="",0,IF(NB$9-SUMIFS(conditions!$77:$77,conditions!$8:$8,"&lt;="&amp;NB$9,conditions!$9:$9,"&gt;="&amp;NB$9)&lt;$U$9,(1-conditions!$U$34)*SUMIFS(20:20,$9:$9,EOMONTH($U$9,11)+1-$U$9+NB$9-SUMIFS(conditions!$77:$77,conditions!$8:$8,"&lt;="&amp;NB$9,conditions!$9:$9,"&gt;="&amp;NB$9))*conditions!$U$76,0))</f>
        <v>0</v>
      </c>
      <c r="NC119" s="37">
        <f>IF(NC$9="",0,IF(NC$9-SUMIFS(conditions!$77:$77,conditions!$8:$8,"&lt;="&amp;NC$9,conditions!$9:$9,"&gt;="&amp;NC$9)&lt;$U$9,(1-conditions!$U$34)*SUMIFS(20:20,$9:$9,EOMONTH($U$9,11)+1-$U$9+NC$9-SUMIFS(conditions!$77:$77,conditions!$8:$8,"&lt;="&amp;NC$9,conditions!$9:$9,"&gt;="&amp;NC$9))*conditions!$U$76,0))</f>
        <v>0</v>
      </c>
      <c r="ND119" s="37">
        <f>IF(ND$9="",0,IF(ND$9-SUMIFS(conditions!$77:$77,conditions!$8:$8,"&lt;="&amp;ND$9,conditions!$9:$9,"&gt;="&amp;ND$9)&lt;$U$9,(1-conditions!$U$34)*SUMIFS(20:20,$9:$9,EOMONTH($U$9,11)+1-$U$9+ND$9-SUMIFS(conditions!$77:$77,conditions!$8:$8,"&lt;="&amp;ND$9,conditions!$9:$9,"&gt;="&amp;ND$9))*conditions!$U$76,0))</f>
        <v>0</v>
      </c>
      <c r="NE119" s="37">
        <f>IF(NE$9="",0,IF(NE$9-SUMIFS(conditions!$77:$77,conditions!$8:$8,"&lt;="&amp;NE$9,conditions!$9:$9,"&gt;="&amp;NE$9)&lt;$U$9,(1-conditions!$U$34)*SUMIFS(20:20,$9:$9,EOMONTH($U$9,11)+1-$U$9+NE$9-SUMIFS(conditions!$77:$77,conditions!$8:$8,"&lt;="&amp;NE$9,conditions!$9:$9,"&gt;="&amp;NE$9))*conditions!$U$76,0))</f>
        <v>0</v>
      </c>
      <c r="NF119" s="37">
        <f>IF(NF$9="",0,IF(NF$9-SUMIFS(conditions!$77:$77,conditions!$8:$8,"&lt;="&amp;NF$9,conditions!$9:$9,"&gt;="&amp;NF$9)&lt;$U$9,(1-conditions!$U$34)*SUMIFS(20:20,$9:$9,EOMONTH($U$9,11)+1-$U$9+NF$9-SUMIFS(conditions!$77:$77,conditions!$8:$8,"&lt;="&amp;NF$9,conditions!$9:$9,"&gt;="&amp;NF$9))*conditions!$U$76,0))</f>
        <v>0</v>
      </c>
      <c r="NG119" s="37">
        <f>IF(NG$9="",0,IF(NG$9-SUMIFS(conditions!$77:$77,conditions!$8:$8,"&lt;="&amp;NG$9,conditions!$9:$9,"&gt;="&amp;NG$9)&lt;$U$9,(1-conditions!$U$34)*SUMIFS(20:20,$9:$9,EOMONTH($U$9,11)+1-$U$9+NG$9-SUMIFS(conditions!$77:$77,conditions!$8:$8,"&lt;="&amp;NG$9,conditions!$9:$9,"&gt;="&amp;NG$9))*conditions!$U$76,0))</f>
        <v>0</v>
      </c>
      <c r="NH119" s="37">
        <f>IF(NH$9="",0,IF(NH$9-SUMIFS(conditions!$77:$77,conditions!$8:$8,"&lt;="&amp;NH$9,conditions!$9:$9,"&gt;="&amp;NH$9)&lt;$U$9,(1-conditions!$U$34)*SUMIFS(20:20,$9:$9,EOMONTH($U$9,11)+1-$U$9+NH$9-SUMIFS(conditions!$77:$77,conditions!$8:$8,"&lt;="&amp;NH$9,conditions!$9:$9,"&gt;="&amp;NH$9))*conditions!$U$76,0))</f>
        <v>0</v>
      </c>
      <c r="NI119" s="37">
        <f>IF(NI$9="",0,IF(NI$9-SUMIFS(conditions!$77:$77,conditions!$8:$8,"&lt;="&amp;NI$9,conditions!$9:$9,"&gt;="&amp;NI$9)&lt;$U$9,(1-conditions!$U$34)*SUMIFS(20:20,$9:$9,EOMONTH($U$9,11)+1-$U$9+NI$9-SUMIFS(conditions!$77:$77,conditions!$8:$8,"&lt;="&amp;NI$9,conditions!$9:$9,"&gt;="&amp;NI$9))*conditions!$U$76,0))</f>
        <v>0</v>
      </c>
      <c r="NJ119" s="37">
        <f>IF(NJ$9="",0,IF(NJ$9-SUMIFS(conditions!$77:$77,conditions!$8:$8,"&lt;="&amp;NJ$9,conditions!$9:$9,"&gt;="&amp;NJ$9)&lt;$U$9,(1-conditions!$U$34)*SUMIFS(20:20,$9:$9,EOMONTH($U$9,11)+1-$U$9+NJ$9-SUMIFS(conditions!$77:$77,conditions!$8:$8,"&lt;="&amp;NJ$9,conditions!$9:$9,"&gt;="&amp;NJ$9))*conditions!$U$76,0))</f>
        <v>0</v>
      </c>
      <c r="NK119" s="37">
        <f>IF(NK$9="",0,IF(NK$9-SUMIFS(conditions!$77:$77,conditions!$8:$8,"&lt;="&amp;NK$9,conditions!$9:$9,"&gt;="&amp;NK$9)&lt;$U$9,(1-conditions!$U$34)*SUMIFS(20:20,$9:$9,EOMONTH($U$9,11)+1-$U$9+NK$9-SUMIFS(conditions!$77:$77,conditions!$8:$8,"&lt;="&amp;NK$9,conditions!$9:$9,"&gt;="&amp;NK$9))*conditions!$U$76,0))</f>
        <v>0</v>
      </c>
      <c r="NL119" s="37">
        <f>IF(NL$9="",0,IF(NL$9-SUMIFS(conditions!$77:$77,conditions!$8:$8,"&lt;="&amp;NL$9,conditions!$9:$9,"&gt;="&amp;NL$9)&lt;$U$9,(1-conditions!$U$34)*SUMIFS(20:20,$9:$9,EOMONTH($U$9,11)+1-$U$9+NL$9-SUMIFS(conditions!$77:$77,conditions!$8:$8,"&lt;="&amp;NL$9,conditions!$9:$9,"&gt;="&amp;NL$9))*conditions!$U$76,0))</f>
        <v>0</v>
      </c>
      <c r="NM119" s="37">
        <f>IF(NM$9="",0,IF(NM$9-SUMIFS(conditions!$77:$77,conditions!$8:$8,"&lt;="&amp;NM$9,conditions!$9:$9,"&gt;="&amp;NM$9)&lt;$U$9,(1-conditions!$U$34)*SUMIFS(20:20,$9:$9,EOMONTH($U$9,11)+1-$U$9+NM$9-SUMIFS(conditions!$77:$77,conditions!$8:$8,"&lt;="&amp;NM$9,conditions!$9:$9,"&gt;="&amp;NM$9))*conditions!$U$76,0))</f>
        <v>0</v>
      </c>
      <c r="NN119" s="37">
        <f>IF(NN$9="",0,IF(NN$9-SUMIFS(conditions!$77:$77,conditions!$8:$8,"&lt;="&amp;NN$9,conditions!$9:$9,"&gt;="&amp;NN$9)&lt;$U$9,(1-conditions!$U$34)*SUMIFS(20:20,$9:$9,EOMONTH($U$9,11)+1-$U$9+NN$9-SUMIFS(conditions!$77:$77,conditions!$8:$8,"&lt;="&amp;NN$9,conditions!$9:$9,"&gt;="&amp;NN$9))*conditions!$U$76,0))</f>
        <v>0</v>
      </c>
      <c r="NO119" s="37">
        <f>IF(NO$9="",0,IF(NO$9-SUMIFS(conditions!$77:$77,conditions!$8:$8,"&lt;="&amp;NO$9,conditions!$9:$9,"&gt;="&amp;NO$9)&lt;$U$9,(1-conditions!$U$34)*SUMIFS(20:20,$9:$9,EOMONTH($U$9,11)+1-$U$9+NO$9-SUMIFS(conditions!$77:$77,conditions!$8:$8,"&lt;="&amp;NO$9,conditions!$9:$9,"&gt;="&amp;NO$9))*conditions!$U$76,0))</f>
        <v>0</v>
      </c>
      <c r="NP119" s="37">
        <f>IF(NP$9="",0,IF(NP$9-SUMIFS(conditions!$77:$77,conditions!$8:$8,"&lt;="&amp;NP$9,conditions!$9:$9,"&gt;="&amp;NP$9)&lt;$U$9,(1-conditions!$U$34)*SUMIFS(20:20,$9:$9,EOMONTH($U$9,11)+1-$U$9+NP$9-SUMIFS(conditions!$77:$77,conditions!$8:$8,"&lt;="&amp;NP$9,conditions!$9:$9,"&gt;="&amp;NP$9))*conditions!$U$76,0))</f>
        <v>0</v>
      </c>
      <c r="NQ119" s="37">
        <f>IF(NQ$9="",0,IF(NQ$9-SUMIFS(conditions!$77:$77,conditions!$8:$8,"&lt;="&amp;NQ$9,conditions!$9:$9,"&gt;="&amp;NQ$9)&lt;$U$9,(1-conditions!$U$34)*SUMIFS(20:20,$9:$9,EOMONTH($U$9,11)+1-$U$9+NQ$9-SUMIFS(conditions!$77:$77,conditions!$8:$8,"&lt;="&amp;NQ$9,conditions!$9:$9,"&gt;="&amp;NQ$9))*conditions!$U$76,0))</f>
        <v>0</v>
      </c>
      <c r="NR119" s="37">
        <f>IF(NR$9="",0,IF(NR$9-SUMIFS(conditions!$77:$77,conditions!$8:$8,"&lt;="&amp;NR$9,conditions!$9:$9,"&gt;="&amp;NR$9)&lt;$U$9,(1-conditions!$U$34)*SUMIFS(20:20,$9:$9,EOMONTH($U$9,11)+1-$U$9+NR$9-SUMIFS(conditions!$77:$77,conditions!$8:$8,"&lt;="&amp;NR$9,conditions!$9:$9,"&gt;="&amp;NR$9))*conditions!$U$76,0))</f>
        <v>0</v>
      </c>
      <c r="NS119" s="37">
        <f>IF(NS$9="",0,IF(NS$9-SUMIFS(conditions!$77:$77,conditions!$8:$8,"&lt;="&amp;NS$9,conditions!$9:$9,"&gt;="&amp;NS$9)&lt;$U$9,(1-conditions!$U$34)*SUMIFS(20:20,$9:$9,EOMONTH($U$9,11)+1-$U$9+NS$9-SUMIFS(conditions!$77:$77,conditions!$8:$8,"&lt;="&amp;NS$9,conditions!$9:$9,"&gt;="&amp;NS$9))*conditions!$U$76,0))</f>
        <v>0</v>
      </c>
      <c r="NT119" s="37">
        <f>IF(NT$9="",0,IF(NT$9-SUMIFS(conditions!$77:$77,conditions!$8:$8,"&lt;="&amp;NT$9,conditions!$9:$9,"&gt;="&amp;NT$9)&lt;$U$9,(1-conditions!$U$34)*SUMIFS(20:20,$9:$9,EOMONTH($U$9,11)+1-$U$9+NT$9-SUMIFS(conditions!$77:$77,conditions!$8:$8,"&lt;="&amp;NT$9,conditions!$9:$9,"&gt;="&amp;NT$9))*conditions!$U$76,0))</f>
        <v>0</v>
      </c>
      <c r="NU119" s="37">
        <f>IF(NU$9="",0,IF(NU$9-SUMIFS(conditions!$77:$77,conditions!$8:$8,"&lt;="&amp;NU$9,conditions!$9:$9,"&gt;="&amp;NU$9)&lt;$U$9,(1-conditions!$U$34)*SUMIFS(20:20,$9:$9,EOMONTH($U$9,11)+1-$U$9+NU$9-SUMIFS(conditions!$77:$77,conditions!$8:$8,"&lt;="&amp;NU$9,conditions!$9:$9,"&gt;="&amp;NU$9))*conditions!$U$76,0))</f>
        <v>0</v>
      </c>
      <c r="NV119" s="37">
        <f>IF(NV$9="",0,IF(NV$9-SUMIFS(conditions!$77:$77,conditions!$8:$8,"&lt;="&amp;NV$9,conditions!$9:$9,"&gt;="&amp;NV$9)&lt;$U$9,(1-conditions!$U$34)*SUMIFS(20:20,$9:$9,EOMONTH($U$9,11)+1-$U$9+NV$9-SUMIFS(conditions!$77:$77,conditions!$8:$8,"&lt;="&amp;NV$9,conditions!$9:$9,"&gt;="&amp;NV$9))*conditions!$U$76,0))</f>
        <v>0</v>
      </c>
    </row>
    <row r="120" spans="1:386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8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</row>
    <row r="121" spans="1:386" s="7" customFormat="1" x14ac:dyDescent="0.25">
      <c r="A121" s="5"/>
      <c r="B121" s="5"/>
      <c r="C121" s="5"/>
      <c r="D121" s="5"/>
      <c r="E121" s="5"/>
      <c r="F121" s="5"/>
      <c r="G121" s="5" t="str">
        <f>KPI!$F$35</f>
        <v>оплаты от заказчиков с отсрочкой</v>
      </c>
      <c r="H121" s="5"/>
      <c r="I121" s="5"/>
      <c r="J121" s="20" t="str">
        <f>IF($G121="","",INDEX(KPI!$H$11:$H$121,SUMIFS(KPI!$E$11:$E$121,KPI!$F$11:$F$121,$G121)))</f>
        <v>тыс.руб.</v>
      </c>
      <c r="K121" s="5"/>
      <c r="L121" s="5"/>
      <c r="M121" s="5"/>
      <c r="N121" s="5"/>
      <c r="O121" s="5"/>
      <c r="P121" s="5"/>
      <c r="Q121" s="5"/>
      <c r="R121" s="27">
        <f>SUM(T121:NV121)</f>
        <v>7190.2890911459954</v>
      </c>
      <c r="S121" s="5"/>
      <c r="T121" s="5"/>
      <c r="U121" s="27">
        <f>SUM(U123:U129)</f>
        <v>0</v>
      </c>
      <c r="V121" s="27">
        <f t="shared" ref="V121:CG121" si="134">SUM(V123:V129)</f>
        <v>0</v>
      </c>
      <c r="W121" s="27">
        <f t="shared" si="134"/>
        <v>0</v>
      </c>
      <c r="X121" s="27">
        <f t="shared" si="134"/>
        <v>0</v>
      </c>
      <c r="Y121" s="27">
        <f t="shared" si="134"/>
        <v>0</v>
      </c>
      <c r="Z121" s="27">
        <f t="shared" si="134"/>
        <v>0</v>
      </c>
      <c r="AA121" s="27">
        <f t="shared" si="134"/>
        <v>0</v>
      </c>
      <c r="AB121" s="27">
        <f t="shared" si="134"/>
        <v>0</v>
      </c>
      <c r="AC121" s="27">
        <f t="shared" si="134"/>
        <v>0</v>
      </c>
      <c r="AD121" s="27">
        <f t="shared" si="134"/>
        <v>0</v>
      </c>
      <c r="AE121" s="27">
        <f t="shared" si="134"/>
        <v>0</v>
      </c>
      <c r="AF121" s="27">
        <f t="shared" si="134"/>
        <v>0</v>
      </c>
      <c r="AG121" s="27">
        <f t="shared" si="134"/>
        <v>0</v>
      </c>
      <c r="AH121" s="27">
        <f t="shared" si="134"/>
        <v>0</v>
      </c>
      <c r="AI121" s="27">
        <f t="shared" si="134"/>
        <v>23.999999999999989</v>
      </c>
      <c r="AJ121" s="27">
        <f t="shared" si="134"/>
        <v>23.999999999999989</v>
      </c>
      <c r="AK121" s="27">
        <f t="shared" si="134"/>
        <v>23.999999999999989</v>
      </c>
      <c r="AL121" s="27">
        <f t="shared" si="134"/>
        <v>23.999999999999989</v>
      </c>
      <c r="AM121" s="27">
        <f t="shared" si="134"/>
        <v>23.999999999999989</v>
      </c>
      <c r="AN121" s="27">
        <f t="shared" si="134"/>
        <v>0</v>
      </c>
      <c r="AO121" s="27">
        <f t="shared" si="134"/>
        <v>0</v>
      </c>
      <c r="AP121" s="27">
        <f t="shared" si="134"/>
        <v>23.999999999999989</v>
      </c>
      <c r="AQ121" s="27">
        <f t="shared" si="134"/>
        <v>23.999999999999989</v>
      </c>
      <c r="AR121" s="27">
        <f t="shared" si="134"/>
        <v>23.999999999999989</v>
      </c>
      <c r="AS121" s="27">
        <f t="shared" si="134"/>
        <v>23.999999999999989</v>
      </c>
      <c r="AT121" s="27">
        <f t="shared" si="134"/>
        <v>23.999999999999989</v>
      </c>
      <c r="AU121" s="27">
        <f t="shared" si="134"/>
        <v>0</v>
      </c>
      <c r="AV121" s="27">
        <f t="shared" si="134"/>
        <v>0</v>
      </c>
      <c r="AW121" s="27">
        <f t="shared" si="134"/>
        <v>23.999999999999989</v>
      </c>
      <c r="AX121" s="27">
        <f t="shared" si="134"/>
        <v>23.999999999999989</v>
      </c>
      <c r="AY121" s="27">
        <f t="shared" si="134"/>
        <v>23.999999999999989</v>
      </c>
      <c r="AZ121" s="27">
        <f t="shared" si="134"/>
        <v>23.999999999999989</v>
      </c>
      <c r="BA121" s="27">
        <f t="shared" si="134"/>
        <v>23.999999999999989</v>
      </c>
      <c r="BB121" s="27">
        <f t="shared" si="134"/>
        <v>0</v>
      </c>
      <c r="BC121" s="27">
        <f t="shared" si="134"/>
        <v>0</v>
      </c>
      <c r="BD121" s="27">
        <f t="shared" si="134"/>
        <v>23.999999999999989</v>
      </c>
      <c r="BE121" s="27">
        <f t="shared" si="134"/>
        <v>23.999999999999989</v>
      </c>
      <c r="BF121" s="27">
        <f t="shared" si="134"/>
        <v>23.999999999999989</v>
      </c>
      <c r="BG121" s="27">
        <f t="shared" si="134"/>
        <v>23.999999999999989</v>
      </c>
      <c r="BH121" s="27">
        <f t="shared" si="134"/>
        <v>23.999999999999989</v>
      </c>
      <c r="BI121" s="27">
        <f t="shared" si="134"/>
        <v>0</v>
      </c>
      <c r="BJ121" s="27">
        <f t="shared" si="134"/>
        <v>0</v>
      </c>
      <c r="BK121" s="27">
        <f t="shared" si="134"/>
        <v>23.999999999999989</v>
      </c>
      <c r="BL121" s="27">
        <f t="shared" si="134"/>
        <v>23.999999999999989</v>
      </c>
      <c r="BM121" s="27">
        <f t="shared" si="134"/>
        <v>23.999999999999989</v>
      </c>
      <c r="BN121" s="27">
        <f t="shared" si="134"/>
        <v>29.999999999999996</v>
      </c>
      <c r="BO121" s="27">
        <f t="shared" si="134"/>
        <v>29.999999999999996</v>
      </c>
      <c r="BP121" s="27">
        <f t="shared" si="134"/>
        <v>0</v>
      </c>
      <c r="BQ121" s="27">
        <f t="shared" si="134"/>
        <v>0</v>
      </c>
      <c r="BR121" s="27">
        <f t="shared" si="134"/>
        <v>29.999999999999996</v>
      </c>
      <c r="BS121" s="27">
        <f t="shared" si="134"/>
        <v>29.999999999999996</v>
      </c>
      <c r="BT121" s="27">
        <f t="shared" si="134"/>
        <v>29.999999999999996</v>
      </c>
      <c r="BU121" s="27">
        <f t="shared" si="134"/>
        <v>29.999999999999996</v>
      </c>
      <c r="BV121" s="27">
        <f t="shared" si="134"/>
        <v>29.999999999999996</v>
      </c>
      <c r="BW121" s="27">
        <f t="shared" si="134"/>
        <v>0</v>
      </c>
      <c r="BX121" s="27">
        <f t="shared" si="134"/>
        <v>0</v>
      </c>
      <c r="BY121" s="27">
        <f t="shared" si="134"/>
        <v>29.999999999999996</v>
      </c>
      <c r="BZ121" s="27">
        <f t="shared" si="134"/>
        <v>29.999999999999996</v>
      </c>
      <c r="CA121" s="27">
        <f t="shared" si="134"/>
        <v>29.999999999999996</v>
      </c>
      <c r="CB121" s="27">
        <f t="shared" si="134"/>
        <v>29.999999999999996</v>
      </c>
      <c r="CC121" s="27">
        <f t="shared" si="134"/>
        <v>29.999999999999996</v>
      </c>
      <c r="CD121" s="27">
        <f t="shared" si="134"/>
        <v>0</v>
      </c>
      <c r="CE121" s="27">
        <f t="shared" si="134"/>
        <v>0</v>
      </c>
      <c r="CF121" s="27">
        <f t="shared" si="134"/>
        <v>29.999999999999996</v>
      </c>
      <c r="CG121" s="27">
        <f t="shared" si="134"/>
        <v>29.999999999999996</v>
      </c>
      <c r="CH121" s="27">
        <f t="shared" ref="CH121:ES121" si="135">SUM(CH123:CH129)</f>
        <v>29.999999999999996</v>
      </c>
      <c r="CI121" s="27">
        <f t="shared" si="135"/>
        <v>29.999999999999996</v>
      </c>
      <c r="CJ121" s="27">
        <f t="shared" si="135"/>
        <v>29.999999999999996</v>
      </c>
      <c r="CK121" s="27">
        <f t="shared" si="135"/>
        <v>0</v>
      </c>
      <c r="CL121" s="27">
        <f t="shared" si="135"/>
        <v>0</v>
      </c>
      <c r="CM121" s="27">
        <f t="shared" si="135"/>
        <v>29.999999999999996</v>
      </c>
      <c r="CN121" s="27">
        <f t="shared" si="135"/>
        <v>29.999999999999996</v>
      </c>
      <c r="CO121" s="27">
        <f t="shared" si="135"/>
        <v>29.999999999999996</v>
      </c>
      <c r="CP121" s="27">
        <f t="shared" si="135"/>
        <v>29.999999999999996</v>
      </c>
      <c r="CQ121" s="27">
        <f t="shared" si="135"/>
        <v>29.999999999999996</v>
      </c>
      <c r="CR121" s="27">
        <f t="shared" si="135"/>
        <v>0</v>
      </c>
      <c r="CS121" s="27">
        <f t="shared" si="135"/>
        <v>0</v>
      </c>
      <c r="CT121" s="27">
        <f t="shared" si="135"/>
        <v>19.999999999999996</v>
      </c>
      <c r="CU121" s="27">
        <f t="shared" si="135"/>
        <v>19.999999999999996</v>
      </c>
      <c r="CV121" s="27">
        <f t="shared" si="135"/>
        <v>19.999999999999996</v>
      </c>
      <c r="CW121" s="27">
        <f t="shared" si="135"/>
        <v>19.999999999999996</v>
      </c>
      <c r="CX121" s="27">
        <f t="shared" si="135"/>
        <v>19.999999999999996</v>
      </c>
      <c r="CY121" s="27">
        <f t="shared" si="135"/>
        <v>0</v>
      </c>
      <c r="CZ121" s="27">
        <f t="shared" si="135"/>
        <v>0</v>
      </c>
      <c r="DA121" s="27">
        <f t="shared" si="135"/>
        <v>19.999999999999996</v>
      </c>
      <c r="DB121" s="27">
        <f t="shared" si="135"/>
        <v>19.999999999999996</v>
      </c>
      <c r="DC121" s="27">
        <f t="shared" si="135"/>
        <v>19.999999999999996</v>
      </c>
      <c r="DD121" s="27">
        <f t="shared" si="135"/>
        <v>19.999999999999996</v>
      </c>
      <c r="DE121" s="27">
        <f t="shared" si="135"/>
        <v>19.999999999999996</v>
      </c>
      <c r="DF121" s="27">
        <f t="shared" si="135"/>
        <v>0</v>
      </c>
      <c r="DG121" s="27">
        <f t="shared" si="135"/>
        <v>0</v>
      </c>
      <c r="DH121" s="27">
        <f t="shared" si="135"/>
        <v>19.999999999999996</v>
      </c>
      <c r="DI121" s="27">
        <f t="shared" si="135"/>
        <v>19.999999999999996</v>
      </c>
      <c r="DJ121" s="27">
        <f t="shared" si="135"/>
        <v>19.999999999999996</v>
      </c>
      <c r="DK121" s="27">
        <f t="shared" si="135"/>
        <v>19.999999999999996</v>
      </c>
      <c r="DL121" s="27">
        <f t="shared" si="135"/>
        <v>19.999999999999996</v>
      </c>
      <c r="DM121" s="27">
        <f t="shared" si="135"/>
        <v>0</v>
      </c>
      <c r="DN121" s="27">
        <f t="shared" si="135"/>
        <v>0</v>
      </c>
      <c r="DO121" s="27">
        <f t="shared" si="135"/>
        <v>19.999999999999996</v>
      </c>
      <c r="DP121" s="27">
        <f t="shared" si="135"/>
        <v>19.999999999999996</v>
      </c>
      <c r="DQ121" s="27">
        <f t="shared" si="135"/>
        <v>19.999999999999996</v>
      </c>
      <c r="DR121" s="27">
        <f t="shared" si="135"/>
        <v>19.999999999999996</v>
      </c>
      <c r="DS121" s="27">
        <f t="shared" si="135"/>
        <v>19.999999999999996</v>
      </c>
      <c r="DT121" s="27">
        <f t="shared" si="135"/>
        <v>0</v>
      </c>
      <c r="DU121" s="27">
        <f t="shared" si="135"/>
        <v>0</v>
      </c>
      <c r="DV121" s="27">
        <f t="shared" si="135"/>
        <v>19.999999999999996</v>
      </c>
      <c r="DW121" s="27">
        <f t="shared" si="135"/>
        <v>19.799999999999997</v>
      </c>
      <c r="DX121" s="27">
        <f t="shared" si="135"/>
        <v>19.799999999999997</v>
      </c>
      <c r="DY121" s="27">
        <f t="shared" si="135"/>
        <v>19.799999999999997</v>
      </c>
      <c r="DZ121" s="27">
        <f t="shared" si="135"/>
        <v>19.799999999999997</v>
      </c>
      <c r="EA121" s="27">
        <f t="shared" si="135"/>
        <v>0</v>
      </c>
      <c r="EB121" s="27">
        <f t="shared" si="135"/>
        <v>0</v>
      </c>
      <c r="EC121" s="27">
        <f t="shared" si="135"/>
        <v>19.799999999999997</v>
      </c>
      <c r="ED121" s="27">
        <f t="shared" si="135"/>
        <v>19.799999999999997</v>
      </c>
      <c r="EE121" s="27">
        <f t="shared" si="135"/>
        <v>19.799999999999997</v>
      </c>
      <c r="EF121" s="27">
        <f t="shared" si="135"/>
        <v>19.799999999999997</v>
      </c>
      <c r="EG121" s="27">
        <f t="shared" si="135"/>
        <v>19.799999999999997</v>
      </c>
      <c r="EH121" s="27">
        <f t="shared" si="135"/>
        <v>0</v>
      </c>
      <c r="EI121" s="27">
        <f t="shared" si="135"/>
        <v>0</v>
      </c>
      <c r="EJ121" s="27">
        <f t="shared" si="135"/>
        <v>19.799999999999997</v>
      </c>
      <c r="EK121" s="27">
        <f t="shared" si="135"/>
        <v>19.799999999999997</v>
      </c>
      <c r="EL121" s="27">
        <f t="shared" si="135"/>
        <v>19.799999999999997</v>
      </c>
      <c r="EM121" s="27">
        <f t="shared" si="135"/>
        <v>19.799999999999997</v>
      </c>
      <c r="EN121" s="27">
        <f t="shared" si="135"/>
        <v>19.799999999999997</v>
      </c>
      <c r="EO121" s="27">
        <f t="shared" si="135"/>
        <v>0</v>
      </c>
      <c r="EP121" s="27">
        <f t="shared" si="135"/>
        <v>0</v>
      </c>
      <c r="EQ121" s="27">
        <f t="shared" si="135"/>
        <v>19.799999999999997</v>
      </c>
      <c r="ER121" s="27">
        <f t="shared" si="135"/>
        <v>19.799999999999997</v>
      </c>
      <c r="ES121" s="27">
        <f t="shared" si="135"/>
        <v>19.799999999999997</v>
      </c>
      <c r="ET121" s="27">
        <f t="shared" ref="ET121:HE121" si="136">SUM(ET123:ET129)</f>
        <v>19.799999999999997</v>
      </c>
      <c r="EU121" s="27">
        <f t="shared" si="136"/>
        <v>19.799999999999997</v>
      </c>
      <c r="EV121" s="27">
        <f t="shared" si="136"/>
        <v>0</v>
      </c>
      <c r="EW121" s="27">
        <f t="shared" si="136"/>
        <v>0</v>
      </c>
      <c r="EX121" s="27">
        <f t="shared" si="136"/>
        <v>19.799999999999997</v>
      </c>
      <c r="EY121" s="27">
        <f t="shared" si="136"/>
        <v>19.799999999999997</v>
      </c>
      <c r="EZ121" s="27">
        <f t="shared" si="136"/>
        <v>19.799999999999997</v>
      </c>
      <c r="FA121" s="27">
        <f t="shared" si="136"/>
        <v>19.799999999999997</v>
      </c>
      <c r="FB121" s="27">
        <f t="shared" si="136"/>
        <v>23.759999999999998</v>
      </c>
      <c r="FC121" s="27">
        <f t="shared" si="136"/>
        <v>0</v>
      </c>
      <c r="FD121" s="27">
        <f t="shared" si="136"/>
        <v>0</v>
      </c>
      <c r="FE121" s="27">
        <f t="shared" si="136"/>
        <v>23.759999999999998</v>
      </c>
      <c r="FF121" s="27">
        <f t="shared" si="136"/>
        <v>23.759999999999998</v>
      </c>
      <c r="FG121" s="27">
        <f t="shared" si="136"/>
        <v>23.759999999999998</v>
      </c>
      <c r="FH121" s="27">
        <f t="shared" si="136"/>
        <v>23.759999999999998</v>
      </c>
      <c r="FI121" s="27">
        <f t="shared" si="136"/>
        <v>23.759999999999998</v>
      </c>
      <c r="FJ121" s="27">
        <f t="shared" si="136"/>
        <v>0</v>
      </c>
      <c r="FK121" s="27">
        <f t="shared" si="136"/>
        <v>0</v>
      </c>
      <c r="FL121" s="27">
        <f t="shared" si="136"/>
        <v>23.759999999999998</v>
      </c>
      <c r="FM121" s="27">
        <f t="shared" si="136"/>
        <v>23.759999999999998</v>
      </c>
      <c r="FN121" s="27">
        <f t="shared" si="136"/>
        <v>23.759999999999998</v>
      </c>
      <c r="FO121" s="27">
        <f t="shared" si="136"/>
        <v>23.759999999999998</v>
      </c>
      <c r="FP121" s="27">
        <f t="shared" si="136"/>
        <v>23.759999999999998</v>
      </c>
      <c r="FQ121" s="27">
        <f t="shared" si="136"/>
        <v>0</v>
      </c>
      <c r="FR121" s="27">
        <f t="shared" si="136"/>
        <v>0</v>
      </c>
      <c r="FS121" s="27">
        <f t="shared" si="136"/>
        <v>23.759999999999998</v>
      </c>
      <c r="FT121" s="27">
        <f t="shared" si="136"/>
        <v>23.759999999999998</v>
      </c>
      <c r="FU121" s="27">
        <f t="shared" si="136"/>
        <v>23.759999999999998</v>
      </c>
      <c r="FV121" s="27">
        <f t="shared" si="136"/>
        <v>23.759999999999998</v>
      </c>
      <c r="FW121" s="27">
        <f t="shared" si="136"/>
        <v>23.759999999999998</v>
      </c>
      <c r="FX121" s="27">
        <f t="shared" si="136"/>
        <v>0</v>
      </c>
      <c r="FY121" s="27">
        <f t="shared" si="136"/>
        <v>0</v>
      </c>
      <c r="FZ121" s="27">
        <f t="shared" si="136"/>
        <v>23.759999999999998</v>
      </c>
      <c r="GA121" s="27">
        <f t="shared" si="136"/>
        <v>23.759999999999998</v>
      </c>
      <c r="GB121" s="27">
        <f t="shared" si="136"/>
        <v>23.759999999999998</v>
      </c>
      <c r="GC121" s="27">
        <f t="shared" si="136"/>
        <v>23.759999999999998</v>
      </c>
      <c r="GD121" s="27">
        <f t="shared" si="136"/>
        <v>23.759999999999998</v>
      </c>
      <c r="GE121" s="27">
        <f t="shared" si="136"/>
        <v>0</v>
      </c>
      <c r="GF121" s="27">
        <f t="shared" si="136"/>
        <v>0</v>
      </c>
      <c r="GG121" s="27">
        <f t="shared" si="136"/>
        <v>24.947999999999993</v>
      </c>
      <c r="GH121" s="27">
        <f t="shared" si="136"/>
        <v>24.947999999999993</v>
      </c>
      <c r="GI121" s="27">
        <f t="shared" si="136"/>
        <v>24.947999999999993</v>
      </c>
      <c r="GJ121" s="27">
        <f t="shared" si="136"/>
        <v>24.947999999999993</v>
      </c>
      <c r="GK121" s="27">
        <f t="shared" si="136"/>
        <v>24.947999999999993</v>
      </c>
      <c r="GL121" s="27">
        <f t="shared" si="136"/>
        <v>0</v>
      </c>
      <c r="GM121" s="27">
        <f t="shared" si="136"/>
        <v>0</v>
      </c>
      <c r="GN121" s="27">
        <f t="shared" si="136"/>
        <v>24.947999999999993</v>
      </c>
      <c r="GO121" s="27">
        <f t="shared" si="136"/>
        <v>24.947999999999993</v>
      </c>
      <c r="GP121" s="27">
        <f t="shared" si="136"/>
        <v>24.947999999999993</v>
      </c>
      <c r="GQ121" s="27">
        <f t="shared" si="136"/>
        <v>24.947999999999993</v>
      </c>
      <c r="GR121" s="27">
        <f t="shared" si="136"/>
        <v>24.947999999999993</v>
      </c>
      <c r="GS121" s="27">
        <f t="shared" si="136"/>
        <v>0</v>
      </c>
      <c r="GT121" s="27">
        <f t="shared" si="136"/>
        <v>0</v>
      </c>
      <c r="GU121" s="27">
        <f t="shared" si="136"/>
        <v>24.947999999999993</v>
      </c>
      <c r="GV121" s="27">
        <f t="shared" si="136"/>
        <v>24.947999999999993</v>
      </c>
      <c r="GW121" s="27">
        <f t="shared" si="136"/>
        <v>24.947999999999993</v>
      </c>
      <c r="GX121" s="27">
        <f t="shared" si="136"/>
        <v>24.947999999999993</v>
      </c>
      <c r="GY121" s="27">
        <f t="shared" si="136"/>
        <v>24.947999999999993</v>
      </c>
      <c r="GZ121" s="27">
        <f t="shared" si="136"/>
        <v>0</v>
      </c>
      <c r="HA121" s="27">
        <f t="shared" si="136"/>
        <v>0</v>
      </c>
      <c r="HB121" s="27">
        <f t="shared" si="136"/>
        <v>24.947999999999993</v>
      </c>
      <c r="HC121" s="27">
        <f t="shared" si="136"/>
        <v>24.947999999999993</v>
      </c>
      <c r="HD121" s="27">
        <f t="shared" si="136"/>
        <v>24.947999999999993</v>
      </c>
      <c r="HE121" s="27">
        <f t="shared" si="136"/>
        <v>24.947999999999993</v>
      </c>
      <c r="HF121" s="27">
        <f t="shared" ref="HF121:JQ121" si="137">SUM(HF123:HF129)</f>
        <v>24.947999999999993</v>
      </c>
      <c r="HG121" s="27">
        <f t="shared" si="137"/>
        <v>0</v>
      </c>
      <c r="HH121" s="27">
        <f t="shared" si="137"/>
        <v>0</v>
      </c>
      <c r="HI121" s="27">
        <f t="shared" si="137"/>
        <v>24.947999999999993</v>
      </c>
      <c r="HJ121" s="27">
        <f t="shared" si="137"/>
        <v>24.947999999999993</v>
      </c>
      <c r="HK121" s="27">
        <f t="shared" si="137"/>
        <v>27.65069999999999</v>
      </c>
      <c r="HL121" s="27">
        <f t="shared" si="137"/>
        <v>27.65069999999999</v>
      </c>
      <c r="HM121" s="27">
        <f t="shared" si="137"/>
        <v>27.65069999999999</v>
      </c>
      <c r="HN121" s="27">
        <f t="shared" si="137"/>
        <v>0</v>
      </c>
      <c r="HO121" s="27">
        <f t="shared" si="137"/>
        <v>0</v>
      </c>
      <c r="HP121" s="27">
        <f t="shared" si="137"/>
        <v>27.65069999999999</v>
      </c>
      <c r="HQ121" s="27">
        <f t="shared" si="137"/>
        <v>27.65069999999999</v>
      </c>
      <c r="HR121" s="27">
        <f t="shared" si="137"/>
        <v>27.65069999999999</v>
      </c>
      <c r="HS121" s="27">
        <f t="shared" si="137"/>
        <v>27.65069999999999</v>
      </c>
      <c r="HT121" s="27">
        <f t="shared" si="137"/>
        <v>27.65069999999999</v>
      </c>
      <c r="HU121" s="27">
        <f t="shared" si="137"/>
        <v>0</v>
      </c>
      <c r="HV121" s="27">
        <f t="shared" si="137"/>
        <v>0</v>
      </c>
      <c r="HW121" s="27">
        <f t="shared" si="137"/>
        <v>27.65069999999999</v>
      </c>
      <c r="HX121" s="27">
        <f t="shared" si="137"/>
        <v>27.65069999999999</v>
      </c>
      <c r="HY121" s="27">
        <f t="shared" si="137"/>
        <v>27.65069999999999</v>
      </c>
      <c r="HZ121" s="27">
        <f t="shared" si="137"/>
        <v>27.65069999999999</v>
      </c>
      <c r="IA121" s="27">
        <f t="shared" si="137"/>
        <v>27.65069999999999</v>
      </c>
      <c r="IB121" s="27">
        <f t="shared" si="137"/>
        <v>0</v>
      </c>
      <c r="IC121" s="27">
        <f t="shared" si="137"/>
        <v>0</v>
      </c>
      <c r="ID121" s="27">
        <f t="shared" si="137"/>
        <v>27.65069999999999</v>
      </c>
      <c r="IE121" s="27">
        <f t="shared" si="137"/>
        <v>27.65069999999999</v>
      </c>
      <c r="IF121" s="27">
        <f t="shared" si="137"/>
        <v>27.65069999999999</v>
      </c>
      <c r="IG121" s="27">
        <f t="shared" si="137"/>
        <v>27.65069999999999</v>
      </c>
      <c r="IH121" s="27">
        <f t="shared" si="137"/>
        <v>27.65069999999999</v>
      </c>
      <c r="II121" s="27">
        <f t="shared" si="137"/>
        <v>0</v>
      </c>
      <c r="IJ121" s="27">
        <f t="shared" si="137"/>
        <v>0</v>
      </c>
      <c r="IK121" s="27">
        <f t="shared" si="137"/>
        <v>27.65069999999999</v>
      </c>
      <c r="IL121" s="27">
        <f t="shared" si="137"/>
        <v>27.65069999999999</v>
      </c>
      <c r="IM121" s="27">
        <f t="shared" si="137"/>
        <v>27.65069999999999</v>
      </c>
      <c r="IN121" s="27">
        <f t="shared" si="137"/>
        <v>27.65069999999999</v>
      </c>
      <c r="IO121" s="27">
        <f t="shared" si="137"/>
        <v>27.65069999999999</v>
      </c>
      <c r="IP121" s="27">
        <f t="shared" si="137"/>
        <v>0</v>
      </c>
      <c r="IQ121" s="27">
        <f t="shared" si="137"/>
        <v>0</v>
      </c>
      <c r="IR121" s="27">
        <f t="shared" si="137"/>
        <v>25.438643999999993</v>
      </c>
      <c r="IS121" s="27">
        <f t="shared" si="137"/>
        <v>25.438643999999993</v>
      </c>
      <c r="IT121" s="27">
        <f t="shared" si="137"/>
        <v>25.438643999999993</v>
      </c>
      <c r="IU121" s="27">
        <f t="shared" si="137"/>
        <v>25.438643999999993</v>
      </c>
      <c r="IV121" s="27">
        <f t="shared" si="137"/>
        <v>25.438643999999993</v>
      </c>
      <c r="IW121" s="27">
        <f t="shared" si="137"/>
        <v>0</v>
      </c>
      <c r="IX121" s="27">
        <f t="shared" si="137"/>
        <v>0</v>
      </c>
      <c r="IY121" s="27">
        <f t="shared" si="137"/>
        <v>25.438643999999993</v>
      </c>
      <c r="IZ121" s="27">
        <f t="shared" si="137"/>
        <v>25.438643999999993</v>
      </c>
      <c r="JA121" s="27">
        <f t="shared" si="137"/>
        <v>25.438643999999993</v>
      </c>
      <c r="JB121" s="27">
        <f t="shared" si="137"/>
        <v>25.438643999999993</v>
      </c>
      <c r="JC121" s="27">
        <f t="shared" si="137"/>
        <v>25.438643999999993</v>
      </c>
      <c r="JD121" s="27">
        <f t="shared" si="137"/>
        <v>0</v>
      </c>
      <c r="JE121" s="27">
        <f t="shared" si="137"/>
        <v>0</v>
      </c>
      <c r="JF121" s="27">
        <f t="shared" si="137"/>
        <v>25.438643999999993</v>
      </c>
      <c r="JG121" s="27">
        <f t="shared" si="137"/>
        <v>25.438643999999993</v>
      </c>
      <c r="JH121" s="27">
        <f t="shared" si="137"/>
        <v>25.438643999999993</v>
      </c>
      <c r="JI121" s="27">
        <f t="shared" si="137"/>
        <v>25.438643999999993</v>
      </c>
      <c r="JJ121" s="27">
        <f t="shared" si="137"/>
        <v>25.438643999999993</v>
      </c>
      <c r="JK121" s="27">
        <f t="shared" si="137"/>
        <v>0</v>
      </c>
      <c r="JL121" s="27">
        <f t="shared" si="137"/>
        <v>0</v>
      </c>
      <c r="JM121" s="27">
        <f t="shared" si="137"/>
        <v>25.438643999999993</v>
      </c>
      <c r="JN121" s="27">
        <f t="shared" si="137"/>
        <v>25.438643999999993</v>
      </c>
      <c r="JO121" s="27">
        <f t="shared" si="137"/>
        <v>25.438643999999993</v>
      </c>
      <c r="JP121" s="27">
        <f t="shared" si="137"/>
        <v>25.438643999999993</v>
      </c>
      <c r="JQ121" s="27">
        <f t="shared" si="137"/>
        <v>25.438643999999993</v>
      </c>
      <c r="JR121" s="27">
        <f t="shared" ref="JR121:MC121" si="138">SUM(JR123:JR129)</f>
        <v>0</v>
      </c>
      <c r="JS121" s="27">
        <f t="shared" si="138"/>
        <v>0</v>
      </c>
      <c r="JT121" s="27">
        <f t="shared" si="138"/>
        <v>26.201803319999989</v>
      </c>
      <c r="JU121" s="27">
        <f t="shared" si="138"/>
        <v>26.201803319999989</v>
      </c>
      <c r="JV121" s="27">
        <f t="shared" si="138"/>
        <v>26.201803319999989</v>
      </c>
      <c r="JW121" s="27">
        <f t="shared" si="138"/>
        <v>26.201803319999989</v>
      </c>
      <c r="JX121" s="27">
        <f t="shared" si="138"/>
        <v>26.201803319999989</v>
      </c>
      <c r="JY121" s="27">
        <f t="shared" si="138"/>
        <v>0</v>
      </c>
      <c r="JZ121" s="27">
        <f t="shared" si="138"/>
        <v>0</v>
      </c>
      <c r="KA121" s="27">
        <f t="shared" si="138"/>
        <v>26.201803319999989</v>
      </c>
      <c r="KB121" s="27">
        <f t="shared" si="138"/>
        <v>26.201803319999989</v>
      </c>
      <c r="KC121" s="27">
        <f t="shared" si="138"/>
        <v>26.201803319999989</v>
      </c>
      <c r="KD121" s="27">
        <f t="shared" si="138"/>
        <v>26.201803319999989</v>
      </c>
      <c r="KE121" s="27">
        <f t="shared" si="138"/>
        <v>26.201803319999989</v>
      </c>
      <c r="KF121" s="27">
        <f t="shared" si="138"/>
        <v>0</v>
      </c>
      <c r="KG121" s="27">
        <f t="shared" si="138"/>
        <v>0</v>
      </c>
      <c r="KH121" s="27">
        <f t="shared" si="138"/>
        <v>26.201803319999989</v>
      </c>
      <c r="KI121" s="27">
        <f t="shared" si="138"/>
        <v>26.201803319999989</v>
      </c>
      <c r="KJ121" s="27">
        <f t="shared" si="138"/>
        <v>26.201803319999989</v>
      </c>
      <c r="KK121" s="27">
        <f t="shared" si="138"/>
        <v>26.201803319999989</v>
      </c>
      <c r="KL121" s="27">
        <f t="shared" si="138"/>
        <v>26.201803319999989</v>
      </c>
      <c r="KM121" s="27">
        <f t="shared" si="138"/>
        <v>0</v>
      </c>
      <c r="KN121" s="27">
        <f t="shared" si="138"/>
        <v>0</v>
      </c>
      <c r="KO121" s="27">
        <f t="shared" si="138"/>
        <v>26.201803319999989</v>
      </c>
      <c r="KP121" s="27">
        <f t="shared" si="138"/>
        <v>26.201803319999989</v>
      </c>
      <c r="KQ121" s="27">
        <f t="shared" si="138"/>
        <v>26.201803319999989</v>
      </c>
      <c r="KR121" s="27">
        <f t="shared" si="138"/>
        <v>26.201803319999989</v>
      </c>
      <c r="KS121" s="27">
        <f t="shared" si="138"/>
        <v>26.201803319999989</v>
      </c>
      <c r="KT121" s="27">
        <f t="shared" si="138"/>
        <v>0</v>
      </c>
      <c r="KU121" s="27">
        <f t="shared" si="138"/>
        <v>0</v>
      </c>
      <c r="KV121" s="27">
        <f t="shared" si="138"/>
        <v>26.201803319999989</v>
      </c>
      <c r="KW121" s="27">
        <f t="shared" si="138"/>
        <v>26.201803319999989</v>
      </c>
      <c r="KX121" s="27">
        <f t="shared" si="138"/>
        <v>34.311885299999986</v>
      </c>
      <c r="KY121" s="27">
        <f t="shared" si="138"/>
        <v>34.311885299999986</v>
      </c>
      <c r="KZ121" s="27">
        <f t="shared" si="138"/>
        <v>34.311885299999986</v>
      </c>
      <c r="LA121" s="27">
        <f t="shared" si="138"/>
        <v>0</v>
      </c>
      <c r="LB121" s="27">
        <f t="shared" si="138"/>
        <v>0</v>
      </c>
      <c r="LC121" s="27">
        <f t="shared" si="138"/>
        <v>34.311885299999986</v>
      </c>
      <c r="LD121" s="27">
        <f t="shared" si="138"/>
        <v>34.311885299999986</v>
      </c>
      <c r="LE121" s="27">
        <f t="shared" si="138"/>
        <v>34.311885299999986</v>
      </c>
      <c r="LF121" s="27">
        <f t="shared" si="138"/>
        <v>34.311885299999986</v>
      </c>
      <c r="LG121" s="27">
        <f t="shared" si="138"/>
        <v>34.311885299999986</v>
      </c>
      <c r="LH121" s="27">
        <f t="shared" si="138"/>
        <v>0</v>
      </c>
      <c r="LI121" s="27">
        <f t="shared" si="138"/>
        <v>0</v>
      </c>
      <c r="LJ121" s="27">
        <f t="shared" si="138"/>
        <v>34.311885299999986</v>
      </c>
      <c r="LK121" s="27">
        <f t="shared" si="138"/>
        <v>34.311885299999986</v>
      </c>
      <c r="LL121" s="27">
        <f t="shared" si="138"/>
        <v>34.311885299999986</v>
      </c>
      <c r="LM121" s="27">
        <f t="shared" si="138"/>
        <v>34.311885299999986</v>
      </c>
      <c r="LN121" s="27">
        <f t="shared" si="138"/>
        <v>34.311885299999986</v>
      </c>
      <c r="LO121" s="27">
        <f t="shared" si="138"/>
        <v>0</v>
      </c>
      <c r="LP121" s="27">
        <f t="shared" si="138"/>
        <v>0</v>
      </c>
      <c r="LQ121" s="27">
        <f t="shared" si="138"/>
        <v>34.311885299999986</v>
      </c>
      <c r="LR121" s="27">
        <f t="shared" si="138"/>
        <v>34.311885299999986</v>
      </c>
      <c r="LS121" s="27">
        <f t="shared" si="138"/>
        <v>34.311885299999986</v>
      </c>
      <c r="LT121" s="27">
        <f t="shared" si="138"/>
        <v>34.311885299999986</v>
      </c>
      <c r="LU121" s="27">
        <f t="shared" si="138"/>
        <v>34.311885299999986</v>
      </c>
      <c r="LV121" s="27">
        <f t="shared" si="138"/>
        <v>0</v>
      </c>
      <c r="LW121" s="27">
        <f t="shared" si="138"/>
        <v>0</v>
      </c>
      <c r="LX121" s="27">
        <f t="shared" si="138"/>
        <v>34.311885299999986</v>
      </c>
      <c r="LY121" s="27">
        <f t="shared" si="138"/>
        <v>34.311885299999986</v>
      </c>
      <c r="LZ121" s="27">
        <f t="shared" si="138"/>
        <v>34.311885299999986</v>
      </c>
      <c r="MA121" s="27">
        <f t="shared" si="138"/>
        <v>34.311885299999986</v>
      </c>
      <c r="MB121" s="27">
        <f t="shared" si="138"/>
        <v>44.605450889999993</v>
      </c>
      <c r="MC121" s="27">
        <f t="shared" si="138"/>
        <v>0</v>
      </c>
      <c r="MD121" s="27">
        <f t="shared" ref="MD121:NV121" si="139">SUM(MD123:MD129)</f>
        <v>0</v>
      </c>
      <c r="ME121" s="27">
        <f t="shared" si="139"/>
        <v>44.605450889999993</v>
      </c>
      <c r="MF121" s="27">
        <f t="shared" si="139"/>
        <v>44.605450889999993</v>
      </c>
      <c r="MG121" s="27">
        <f t="shared" si="139"/>
        <v>44.605450889999993</v>
      </c>
      <c r="MH121" s="27">
        <f t="shared" si="139"/>
        <v>44.605450889999993</v>
      </c>
      <c r="MI121" s="27">
        <f t="shared" si="139"/>
        <v>44.605450889999993</v>
      </c>
      <c r="MJ121" s="27">
        <f t="shared" si="139"/>
        <v>0</v>
      </c>
      <c r="MK121" s="27">
        <f t="shared" si="139"/>
        <v>0</v>
      </c>
      <c r="ML121" s="27">
        <f t="shared" si="139"/>
        <v>44.605450889999993</v>
      </c>
      <c r="MM121" s="27">
        <f t="shared" si="139"/>
        <v>44.605450889999993</v>
      </c>
      <c r="MN121" s="27">
        <f t="shared" si="139"/>
        <v>44.605450889999993</v>
      </c>
      <c r="MO121" s="27">
        <f t="shared" si="139"/>
        <v>44.605450889999993</v>
      </c>
      <c r="MP121" s="27">
        <f t="shared" si="139"/>
        <v>44.605450889999993</v>
      </c>
      <c r="MQ121" s="27">
        <f t="shared" si="139"/>
        <v>0</v>
      </c>
      <c r="MR121" s="27">
        <f t="shared" si="139"/>
        <v>0</v>
      </c>
      <c r="MS121" s="27">
        <f t="shared" si="139"/>
        <v>44.605450889999993</v>
      </c>
      <c r="MT121" s="27">
        <f t="shared" si="139"/>
        <v>44.605450889999993</v>
      </c>
      <c r="MU121" s="27">
        <f t="shared" si="139"/>
        <v>44.605450889999993</v>
      </c>
      <c r="MV121" s="27">
        <f t="shared" si="139"/>
        <v>44.605450889999993</v>
      </c>
      <c r="MW121" s="27">
        <f t="shared" si="139"/>
        <v>44.605450889999993</v>
      </c>
      <c r="MX121" s="27">
        <f t="shared" si="139"/>
        <v>0</v>
      </c>
      <c r="MY121" s="27">
        <f t="shared" si="139"/>
        <v>0</v>
      </c>
      <c r="MZ121" s="27">
        <f t="shared" si="139"/>
        <v>44.605450889999993</v>
      </c>
      <c r="NA121" s="27">
        <f t="shared" si="139"/>
        <v>44.605450889999993</v>
      </c>
      <c r="NB121" s="27">
        <f t="shared" si="139"/>
        <v>44.605450889999993</v>
      </c>
      <c r="NC121" s="27">
        <f t="shared" si="139"/>
        <v>44.605450889999993</v>
      </c>
      <c r="ND121" s="27">
        <f t="shared" si="139"/>
        <v>44.605450889999993</v>
      </c>
      <c r="NE121" s="27">
        <f t="shared" si="139"/>
        <v>0</v>
      </c>
      <c r="NF121" s="27">
        <f t="shared" si="139"/>
        <v>0</v>
      </c>
      <c r="NG121" s="27">
        <f t="shared" si="139"/>
        <v>53.526541067999979</v>
      </c>
      <c r="NH121" s="27">
        <f t="shared" si="139"/>
        <v>53.526541067999979</v>
      </c>
      <c r="NI121" s="27">
        <f t="shared" si="139"/>
        <v>53.526541067999979</v>
      </c>
      <c r="NJ121" s="27">
        <f t="shared" si="139"/>
        <v>53.526541067999979</v>
      </c>
      <c r="NK121" s="27">
        <f t="shared" si="139"/>
        <v>53.526541067999979</v>
      </c>
      <c r="NL121" s="27">
        <f t="shared" si="139"/>
        <v>0</v>
      </c>
      <c r="NM121" s="27">
        <f t="shared" si="139"/>
        <v>0</v>
      </c>
      <c r="NN121" s="27">
        <f t="shared" si="139"/>
        <v>53.526541067999979</v>
      </c>
      <c r="NO121" s="27">
        <f t="shared" si="139"/>
        <v>53.526541067999979</v>
      </c>
      <c r="NP121" s="27">
        <f t="shared" si="139"/>
        <v>53.526541067999979</v>
      </c>
      <c r="NQ121" s="27">
        <f t="shared" si="139"/>
        <v>53.526541067999979</v>
      </c>
      <c r="NR121" s="27">
        <f t="shared" si="139"/>
        <v>53.526541067999979</v>
      </c>
      <c r="NS121" s="27">
        <f t="shared" si="139"/>
        <v>0</v>
      </c>
      <c r="NT121" s="27">
        <f t="shared" si="139"/>
        <v>0</v>
      </c>
      <c r="NU121" s="27">
        <f t="shared" si="139"/>
        <v>53.526541067999979</v>
      </c>
      <c r="NV121" s="27">
        <f t="shared" si="139"/>
        <v>53.526541067999979</v>
      </c>
    </row>
    <row r="122" spans="1:386" s="35" customForma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4"/>
      <c r="K122" s="33"/>
      <c r="L122" s="33"/>
      <c r="M122" s="33"/>
      <c r="N122" s="33"/>
      <c r="O122" s="33"/>
      <c r="P122" s="16" t="str">
        <f>structure!$S$13</f>
        <v>контроль</v>
      </c>
      <c r="Q122" s="33"/>
      <c r="R122" s="36">
        <f>R121-SUM(R123:R129)</f>
        <v>-1.2732925824820995E-11</v>
      </c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/>
      <c r="JU122" s="33"/>
      <c r="JV122" s="33"/>
      <c r="JW122" s="33"/>
      <c r="JX122" s="33"/>
      <c r="JY122" s="33"/>
      <c r="JZ122" s="33"/>
      <c r="KA122" s="33"/>
      <c r="KB122" s="33"/>
      <c r="KC122" s="33"/>
      <c r="KD122" s="33"/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33"/>
      <c r="LD122" s="33"/>
      <c r="LE122" s="33"/>
      <c r="LF122" s="33"/>
      <c r="LG122" s="33"/>
      <c r="LH122" s="33"/>
      <c r="LI122" s="33"/>
      <c r="LJ122" s="33"/>
      <c r="LK122" s="33"/>
      <c r="LL122" s="33"/>
      <c r="LM122" s="33"/>
      <c r="LN122" s="33"/>
      <c r="LO122" s="33"/>
      <c r="LP122" s="33"/>
      <c r="LQ122" s="33"/>
      <c r="LR122" s="33"/>
      <c r="LS122" s="33"/>
      <c r="LT122" s="33"/>
      <c r="LU122" s="33"/>
      <c r="LV122" s="33"/>
      <c r="LW122" s="33"/>
      <c r="LX122" s="33"/>
      <c r="LY122" s="33"/>
      <c r="LZ122" s="33"/>
      <c r="MA122" s="33"/>
      <c r="MB122" s="33"/>
      <c r="MC122" s="33"/>
      <c r="MD122" s="33"/>
      <c r="ME122" s="33"/>
      <c r="MF122" s="33"/>
      <c r="MG122" s="33"/>
      <c r="MH122" s="33"/>
      <c r="MI122" s="33"/>
      <c r="MJ122" s="33"/>
      <c r="MK122" s="33"/>
      <c r="ML122" s="33"/>
      <c r="MM122" s="33"/>
      <c r="MN122" s="33"/>
      <c r="MO122" s="33"/>
      <c r="MP122" s="33"/>
      <c r="MQ122" s="33"/>
      <c r="MR122" s="33"/>
      <c r="MS122" s="33"/>
      <c r="MT122" s="33"/>
      <c r="MU122" s="33"/>
      <c r="MV122" s="33"/>
      <c r="MW122" s="33"/>
      <c r="MX122" s="33"/>
      <c r="MY122" s="33"/>
      <c r="MZ122" s="33"/>
      <c r="NA122" s="33"/>
      <c r="NB122" s="33"/>
      <c r="NC122" s="33"/>
      <c r="ND122" s="33"/>
      <c r="NE122" s="33"/>
      <c r="NF122" s="33"/>
      <c r="NG122" s="33"/>
      <c r="NH122" s="33"/>
      <c r="NI122" s="33"/>
      <c r="NJ122" s="33"/>
      <c r="NK122" s="33"/>
      <c r="NL122" s="33"/>
      <c r="NM122" s="33"/>
      <c r="NN122" s="33"/>
      <c r="NO122" s="33"/>
      <c r="NP122" s="33"/>
      <c r="NQ122" s="33"/>
      <c r="NR122" s="33"/>
      <c r="NS122" s="33"/>
      <c r="NT122" s="33"/>
      <c r="NU122" s="33"/>
      <c r="NV122" s="33"/>
    </row>
    <row r="123" spans="1:386" s="38" customFormat="1" ht="10.199999999999999" x14ac:dyDescent="0.2">
      <c r="A123" s="31"/>
      <c r="B123" s="31"/>
      <c r="C123" s="31"/>
      <c r="D123" s="31"/>
      <c r="E123" s="31"/>
      <c r="F123" s="31"/>
      <c r="G123" s="31" t="str">
        <f>G121</f>
        <v>оплаты от заказчиков с отсрочкой</v>
      </c>
      <c r="H123" s="31"/>
      <c r="I123" s="31"/>
      <c r="J123" s="31" t="str">
        <f>IF($G123="","",INDEX(KPI!$H$11:$H$121,SUMIFS(KPI!$E$11:$E$121,KPI!$F$11:$F$121,$G123)))</f>
        <v>тыс.руб.</v>
      </c>
      <c r="K123" s="31"/>
      <c r="L123" s="31"/>
      <c r="M123" s="31"/>
      <c r="N123" s="31" t="str">
        <f>structure!$G$11</f>
        <v>товарная категория 1</v>
      </c>
      <c r="O123" s="31"/>
      <c r="P123" s="31"/>
      <c r="Q123" s="31"/>
      <c r="R123" s="37">
        <f t="shared" ref="R123:R128" si="140">SUM(T123:NV123)</f>
        <v>2157.0867273438071</v>
      </c>
      <c r="S123" s="31"/>
      <c r="T123" s="31"/>
      <c r="U123" s="37">
        <f>SUMIFS(15:15,$9:$9,U$9-SUMIFS(conditions!$77:$77,conditions!$8:$8,"&lt;="&amp;U$9,conditions!$9:$9,"&gt;="&amp;U$9))*SUMIFS(conditions!$76:$76,conditions!$8:$8,"&lt;="&amp;U$9-SUMIFS(conditions!$77:$77,conditions!$8:$8,"&lt;="&amp;U$9,conditions!$9:$9,"&gt;="&amp;U$9),conditions!$9:$9,"&gt;="&amp;U$9-SUMIFS(conditions!$77:$77,conditions!$8:$8,"&lt;="&amp;U$9,conditions!$9:$9,"&gt;="&amp;U$9))</f>
        <v>0</v>
      </c>
      <c r="V123" s="37">
        <f>SUMIFS(15:15,$9:$9,V$9-SUMIFS(conditions!$77:$77,conditions!$8:$8,"&lt;="&amp;V$9,conditions!$9:$9,"&gt;="&amp;V$9))*SUMIFS(conditions!$76:$76,conditions!$8:$8,"&lt;="&amp;V$9-SUMIFS(conditions!$77:$77,conditions!$8:$8,"&lt;="&amp;V$9,conditions!$9:$9,"&gt;="&amp;V$9),conditions!$9:$9,"&gt;="&amp;V$9-SUMIFS(conditions!$77:$77,conditions!$8:$8,"&lt;="&amp;V$9,conditions!$9:$9,"&gt;="&amp;V$9))</f>
        <v>0</v>
      </c>
      <c r="W123" s="37">
        <f>SUMIFS(15:15,$9:$9,W$9-SUMIFS(conditions!$77:$77,conditions!$8:$8,"&lt;="&amp;W$9,conditions!$9:$9,"&gt;="&amp;W$9))*SUMIFS(conditions!$76:$76,conditions!$8:$8,"&lt;="&amp;W$9-SUMIFS(conditions!$77:$77,conditions!$8:$8,"&lt;="&amp;W$9,conditions!$9:$9,"&gt;="&amp;W$9),conditions!$9:$9,"&gt;="&amp;W$9-SUMIFS(conditions!$77:$77,conditions!$8:$8,"&lt;="&amp;W$9,conditions!$9:$9,"&gt;="&amp;W$9))</f>
        <v>0</v>
      </c>
      <c r="X123" s="37">
        <f>SUMIFS(15:15,$9:$9,X$9-SUMIFS(conditions!$77:$77,conditions!$8:$8,"&lt;="&amp;X$9,conditions!$9:$9,"&gt;="&amp;X$9))*SUMIFS(conditions!$76:$76,conditions!$8:$8,"&lt;="&amp;X$9-SUMIFS(conditions!$77:$77,conditions!$8:$8,"&lt;="&amp;X$9,conditions!$9:$9,"&gt;="&amp;X$9),conditions!$9:$9,"&gt;="&amp;X$9-SUMIFS(conditions!$77:$77,conditions!$8:$8,"&lt;="&amp;X$9,conditions!$9:$9,"&gt;="&amp;X$9))</f>
        <v>0</v>
      </c>
      <c r="Y123" s="37">
        <f>SUMIFS(15:15,$9:$9,Y$9-SUMIFS(conditions!$77:$77,conditions!$8:$8,"&lt;="&amp;Y$9,conditions!$9:$9,"&gt;="&amp;Y$9))*SUMIFS(conditions!$76:$76,conditions!$8:$8,"&lt;="&amp;Y$9-SUMIFS(conditions!$77:$77,conditions!$8:$8,"&lt;="&amp;Y$9,conditions!$9:$9,"&gt;="&amp;Y$9),conditions!$9:$9,"&gt;="&amp;Y$9-SUMIFS(conditions!$77:$77,conditions!$8:$8,"&lt;="&amp;Y$9,conditions!$9:$9,"&gt;="&amp;Y$9))</f>
        <v>0</v>
      </c>
      <c r="Z123" s="37">
        <f>SUMIFS(15:15,$9:$9,Z$9-SUMIFS(conditions!$77:$77,conditions!$8:$8,"&lt;="&amp;Z$9,conditions!$9:$9,"&gt;="&amp;Z$9))*SUMIFS(conditions!$76:$76,conditions!$8:$8,"&lt;="&amp;Z$9-SUMIFS(conditions!$77:$77,conditions!$8:$8,"&lt;="&amp;Z$9,conditions!$9:$9,"&gt;="&amp;Z$9),conditions!$9:$9,"&gt;="&amp;Z$9-SUMIFS(conditions!$77:$77,conditions!$8:$8,"&lt;="&amp;Z$9,conditions!$9:$9,"&gt;="&amp;Z$9))</f>
        <v>0</v>
      </c>
      <c r="AA123" s="37">
        <f>SUMIFS(15:15,$9:$9,AA$9-SUMIFS(conditions!$77:$77,conditions!$8:$8,"&lt;="&amp;AA$9,conditions!$9:$9,"&gt;="&amp;AA$9))*SUMIFS(conditions!$76:$76,conditions!$8:$8,"&lt;="&amp;AA$9-SUMIFS(conditions!$77:$77,conditions!$8:$8,"&lt;="&amp;AA$9,conditions!$9:$9,"&gt;="&amp;AA$9),conditions!$9:$9,"&gt;="&amp;AA$9-SUMIFS(conditions!$77:$77,conditions!$8:$8,"&lt;="&amp;AA$9,conditions!$9:$9,"&gt;="&amp;AA$9))</f>
        <v>0</v>
      </c>
      <c r="AB123" s="37">
        <f>SUMIFS(15:15,$9:$9,AB$9-SUMIFS(conditions!$77:$77,conditions!$8:$8,"&lt;="&amp;AB$9,conditions!$9:$9,"&gt;="&amp;AB$9))*SUMIFS(conditions!$76:$76,conditions!$8:$8,"&lt;="&amp;AB$9-SUMIFS(conditions!$77:$77,conditions!$8:$8,"&lt;="&amp;AB$9,conditions!$9:$9,"&gt;="&amp;AB$9),conditions!$9:$9,"&gt;="&amp;AB$9-SUMIFS(conditions!$77:$77,conditions!$8:$8,"&lt;="&amp;AB$9,conditions!$9:$9,"&gt;="&amp;AB$9))</f>
        <v>0</v>
      </c>
      <c r="AC123" s="37">
        <f>SUMIFS(15:15,$9:$9,AC$9-SUMIFS(conditions!$77:$77,conditions!$8:$8,"&lt;="&amp;AC$9,conditions!$9:$9,"&gt;="&amp;AC$9))*SUMIFS(conditions!$76:$76,conditions!$8:$8,"&lt;="&amp;AC$9-SUMIFS(conditions!$77:$77,conditions!$8:$8,"&lt;="&amp;AC$9,conditions!$9:$9,"&gt;="&amp;AC$9),conditions!$9:$9,"&gt;="&amp;AC$9-SUMIFS(conditions!$77:$77,conditions!$8:$8,"&lt;="&amp;AC$9,conditions!$9:$9,"&gt;="&amp;AC$9))</f>
        <v>0</v>
      </c>
      <c r="AD123" s="37">
        <f>SUMIFS(15:15,$9:$9,AD$9-SUMIFS(conditions!$77:$77,conditions!$8:$8,"&lt;="&amp;AD$9,conditions!$9:$9,"&gt;="&amp;AD$9))*SUMIFS(conditions!$76:$76,conditions!$8:$8,"&lt;="&amp;AD$9-SUMIFS(conditions!$77:$77,conditions!$8:$8,"&lt;="&amp;AD$9,conditions!$9:$9,"&gt;="&amp;AD$9),conditions!$9:$9,"&gt;="&amp;AD$9-SUMIFS(conditions!$77:$77,conditions!$8:$8,"&lt;="&amp;AD$9,conditions!$9:$9,"&gt;="&amp;AD$9))</f>
        <v>0</v>
      </c>
      <c r="AE123" s="37">
        <f>SUMIFS(15:15,$9:$9,AE$9-SUMIFS(conditions!$77:$77,conditions!$8:$8,"&lt;="&amp;AE$9,conditions!$9:$9,"&gt;="&amp;AE$9))*SUMIFS(conditions!$76:$76,conditions!$8:$8,"&lt;="&amp;AE$9-SUMIFS(conditions!$77:$77,conditions!$8:$8,"&lt;="&amp;AE$9,conditions!$9:$9,"&gt;="&amp;AE$9),conditions!$9:$9,"&gt;="&amp;AE$9-SUMIFS(conditions!$77:$77,conditions!$8:$8,"&lt;="&amp;AE$9,conditions!$9:$9,"&gt;="&amp;AE$9))</f>
        <v>0</v>
      </c>
      <c r="AF123" s="37">
        <f>SUMIFS(15:15,$9:$9,AF$9-SUMIFS(conditions!$77:$77,conditions!$8:$8,"&lt;="&amp;AF$9,conditions!$9:$9,"&gt;="&amp;AF$9))*SUMIFS(conditions!$76:$76,conditions!$8:$8,"&lt;="&amp;AF$9-SUMIFS(conditions!$77:$77,conditions!$8:$8,"&lt;="&amp;AF$9,conditions!$9:$9,"&gt;="&amp;AF$9),conditions!$9:$9,"&gt;="&amp;AF$9-SUMIFS(conditions!$77:$77,conditions!$8:$8,"&lt;="&amp;AF$9,conditions!$9:$9,"&gt;="&amp;AF$9))</f>
        <v>0</v>
      </c>
      <c r="AG123" s="37">
        <f>SUMIFS(15:15,$9:$9,AG$9-SUMIFS(conditions!$77:$77,conditions!$8:$8,"&lt;="&amp;AG$9,conditions!$9:$9,"&gt;="&amp;AG$9))*SUMIFS(conditions!$76:$76,conditions!$8:$8,"&lt;="&amp;AG$9-SUMIFS(conditions!$77:$77,conditions!$8:$8,"&lt;="&amp;AG$9,conditions!$9:$9,"&gt;="&amp;AG$9),conditions!$9:$9,"&gt;="&amp;AG$9-SUMIFS(conditions!$77:$77,conditions!$8:$8,"&lt;="&amp;AG$9,conditions!$9:$9,"&gt;="&amp;AG$9))</f>
        <v>0</v>
      </c>
      <c r="AH123" s="37">
        <f>SUMIFS(15:15,$9:$9,AH$9-SUMIFS(conditions!$77:$77,conditions!$8:$8,"&lt;="&amp;AH$9,conditions!$9:$9,"&gt;="&amp;AH$9))*SUMIFS(conditions!$76:$76,conditions!$8:$8,"&lt;="&amp;AH$9-SUMIFS(conditions!$77:$77,conditions!$8:$8,"&lt;="&amp;AH$9,conditions!$9:$9,"&gt;="&amp;AH$9),conditions!$9:$9,"&gt;="&amp;AH$9-SUMIFS(conditions!$77:$77,conditions!$8:$8,"&lt;="&amp;AH$9,conditions!$9:$9,"&gt;="&amp;AH$9))</f>
        <v>0</v>
      </c>
      <c r="AI123" s="37">
        <f>SUMIFS(15:15,$9:$9,AI$9-SUMIFS(conditions!$77:$77,conditions!$8:$8,"&lt;="&amp;AI$9,conditions!$9:$9,"&gt;="&amp;AI$9))*SUMIFS(conditions!$76:$76,conditions!$8:$8,"&lt;="&amp;AI$9-SUMIFS(conditions!$77:$77,conditions!$8:$8,"&lt;="&amp;AI$9,conditions!$9:$9,"&gt;="&amp;AI$9),conditions!$9:$9,"&gt;="&amp;AI$9-SUMIFS(conditions!$77:$77,conditions!$8:$8,"&lt;="&amp;AI$9,conditions!$9:$9,"&gt;="&amp;AI$9))</f>
        <v>7.1999999999999984</v>
      </c>
      <c r="AJ123" s="37">
        <f>SUMIFS(15:15,$9:$9,AJ$9-SUMIFS(conditions!$77:$77,conditions!$8:$8,"&lt;="&amp;AJ$9,conditions!$9:$9,"&gt;="&amp;AJ$9))*SUMIFS(conditions!$76:$76,conditions!$8:$8,"&lt;="&amp;AJ$9-SUMIFS(conditions!$77:$77,conditions!$8:$8,"&lt;="&amp;AJ$9,conditions!$9:$9,"&gt;="&amp;AJ$9),conditions!$9:$9,"&gt;="&amp;AJ$9-SUMIFS(conditions!$77:$77,conditions!$8:$8,"&lt;="&amp;AJ$9,conditions!$9:$9,"&gt;="&amp;AJ$9))</f>
        <v>7.1999999999999984</v>
      </c>
      <c r="AK123" s="37">
        <f>SUMIFS(15:15,$9:$9,AK$9-SUMIFS(conditions!$77:$77,conditions!$8:$8,"&lt;="&amp;AK$9,conditions!$9:$9,"&gt;="&amp;AK$9))*SUMIFS(conditions!$76:$76,conditions!$8:$8,"&lt;="&amp;AK$9-SUMIFS(conditions!$77:$77,conditions!$8:$8,"&lt;="&amp;AK$9,conditions!$9:$9,"&gt;="&amp;AK$9),conditions!$9:$9,"&gt;="&amp;AK$9-SUMIFS(conditions!$77:$77,conditions!$8:$8,"&lt;="&amp;AK$9,conditions!$9:$9,"&gt;="&amp;AK$9))</f>
        <v>7.1999999999999984</v>
      </c>
      <c r="AL123" s="37">
        <f>SUMIFS(15:15,$9:$9,AL$9-SUMIFS(conditions!$77:$77,conditions!$8:$8,"&lt;="&amp;AL$9,conditions!$9:$9,"&gt;="&amp;AL$9))*SUMIFS(conditions!$76:$76,conditions!$8:$8,"&lt;="&amp;AL$9-SUMIFS(conditions!$77:$77,conditions!$8:$8,"&lt;="&amp;AL$9,conditions!$9:$9,"&gt;="&amp;AL$9),conditions!$9:$9,"&gt;="&amp;AL$9-SUMIFS(conditions!$77:$77,conditions!$8:$8,"&lt;="&amp;AL$9,conditions!$9:$9,"&gt;="&amp;AL$9))</f>
        <v>7.1999999999999984</v>
      </c>
      <c r="AM123" s="37">
        <f>SUMIFS(15:15,$9:$9,AM$9-SUMIFS(conditions!$77:$77,conditions!$8:$8,"&lt;="&amp;AM$9,conditions!$9:$9,"&gt;="&amp;AM$9))*SUMIFS(conditions!$76:$76,conditions!$8:$8,"&lt;="&amp;AM$9-SUMIFS(conditions!$77:$77,conditions!$8:$8,"&lt;="&amp;AM$9,conditions!$9:$9,"&gt;="&amp;AM$9),conditions!$9:$9,"&gt;="&amp;AM$9-SUMIFS(conditions!$77:$77,conditions!$8:$8,"&lt;="&amp;AM$9,conditions!$9:$9,"&gt;="&amp;AM$9))</f>
        <v>7.1999999999999984</v>
      </c>
      <c r="AN123" s="37">
        <f>SUMIFS(15:15,$9:$9,AN$9-SUMIFS(conditions!$77:$77,conditions!$8:$8,"&lt;="&amp;AN$9,conditions!$9:$9,"&gt;="&amp;AN$9))*SUMIFS(conditions!$76:$76,conditions!$8:$8,"&lt;="&amp;AN$9-SUMIFS(conditions!$77:$77,conditions!$8:$8,"&lt;="&amp;AN$9,conditions!$9:$9,"&gt;="&amp;AN$9),conditions!$9:$9,"&gt;="&amp;AN$9-SUMIFS(conditions!$77:$77,conditions!$8:$8,"&lt;="&amp;AN$9,conditions!$9:$9,"&gt;="&amp;AN$9))</f>
        <v>0</v>
      </c>
      <c r="AO123" s="37">
        <f>SUMIFS(15:15,$9:$9,AO$9-SUMIFS(conditions!$77:$77,conditions!$8:$8,"&lt;="&amp;AO$9,conditions!$9:$9,"&gt;="&amp;AO$9))*SUMIFS(conditions!$76:$76,conditions!$8:$8,"&lt;="&amp;AO$9-SUMIFS(conditions!$77:$77,conditions!$8:$8,"&lt;="&amp;AO$9,conditions!$9:$9,"&gt;="&amp;AO$9),conditions!$9:$9,"&gt;="&amp;AO$9-SUMIFS(conditions!$77:$77,conditions!$8:$8,"&lt;="&amp;AO$9,conditions!$9:$9,"&gt;="&amp;AO$9))</f>
        <v>0</v>
      </c>
      <c r="AP123" s="37">
        <f>SUMIFS(15:15,$9:$9,AP$9-SUMIFS(conditions!$77:$77,conditions!$8:$8,"&lt;="&amp;AP$9,conditions!$9:$9,"&gt;="&amp;AP$9))*SUMIFS(conditions!$76:$76,conditions!$8:$8,"&lt;="&amp;AP$9-SUMIFS(conditions!$77:$77,conditions!$8:$8,"&lt;="&amp;AP$9,conditions!$9:$9,"&gt;="&amp;AP$9),conditions!$9:$9,"&gt;="&amp;AP$9-SUMIFS(conditions!$77:$77,conditions!$8:$8,"&lt;="&amp;AP$9,conditions!$9:$9,"&gt;="&amp;AP$9))</f>
        <v>7.1999999999999984</v>
      </c>
      <c r="AQ123" s="37">
        <f>SUMIFS(15:15,$9:$9,AQ$9-SUMIFS(conditions!$77:$77,conditions!$8:$8,"&lt;="&amp;AQ$9,conditions!$9:$9,"&gt;="&amp;AQ$9))*SUMIFS(conditions!$76:$76,conditions!$8:$8,"&lt;="&amp;AQ$9-SUMIFS(conditions!$77:$77,conditions!$8:$8,"&lt;="&amp;AQ$9,conditions!$9:$9,"&gt;="&amp;AQ$9),conditions!$9:$9,"&gt;="&amp;AQ$9-SUMIFS(conditions!$77:$77,conditions!$8:$8,"&lt;="&amp;AQ$9,conditions!$9:$9,"&gt;="&amp;AQ$9))</f>
        <v>7.1999999999999984</v>
      </c>
      <c r="AR123" s="37">
        <f>SUMIFS(15:15,$9:$9,AR$9-SUMIFS(conditions!$77:$77,conditions!$8:$8,"&lt;="&amp;AR$9,conditions!$9:$9,"&gt;="&amp;AR$9))*SUMIFS(conditions!$76:$76,conditions!$8:$8,"&lt;="&amp;AR$9-SUMIFS(conditions!$77:$77,conditions!$8:$8,"&lt;="&amp;AR$9,conditions!$9:$9,"&gt;="&amp;AR$9),conditions!$9:$9,"&gt;="&amp;AR$9-SUMIFS(conditions!$77:$77,conditions!$8:$8,"&lt;="&amp;AR$9,conditions!$9:$9,"&gt;="&amp;AR$9))</f>
        <v>7.1999999999999984</v>
      </c>
      <c r="AS123" s="37">
        <f>SUMIFS(15:15,$9:$9,AS$9-SUMIFS(conditions!$77:$77,conditions!$8:$8,"&lt;="&amp;AS$9,conditions!$9:$9,"&gt;="&amp;AS$9))*SUMIFS(conditions!$76:$76,conditions!$8:$8,"&lt;="&amp;AS$9-SUMIFS(conditions!$77:$77,conditions!$8:$8,"&lt;="&amp;AS$9,conditions!$9:$9,"&gt;="&amp;AS$9),conditions!$9:$9,"&gt;="&amp;AS$9-SUMIFS(conditions!$77:$77,conditions!$8:$8,"&lt;="&amp;AS$9,conditions!$9:$9,"&gt;="&amp;AS$9))</f>
        <v>7.1999999999999984</v>
      </c>
      <c r="AT123" s="37">
        <f>SUMIFS(15:15,$9:$9,AT$9-SUMIFS(conditions!$77:$77,conditions!$8:$8,"&lt;="&amp;AT$9,conditions!$9:$9,"&gt;="&amp;AT$9))*SUMIFS(conditions!$76:$76,conditions!$8:$8,"&lt;="&amp;AT$9-SUMIFS(conditions!$77:$77,conditions!$8:$8,"&lt;="&amp;AT$9,conditions!$9:$9,"&gt;="&amp;AT$9),conditions!$9:$9,"&gt;="&amp;AT$9-SUMIFS(conditions!$77:$77,conditions!$8:$8,"&lt;="&amp;AT$9,conditions!$9:$9,"&gt;="&amp;AT$9))</f>
        <v>7.1999999999999984</v>
      </c>
      <c r="AU123" s="37">
        <f>SUMIFS(15:15,$9:$9,AU$9-SUMIFS(conditions!$77:$77,conditions!$8:$8,"&lt;="&amp;AU$9,conditions!$9:$9,"&gt;="&amp;AU$9))*SUMIFS(conditions!$76:$76,conditions!$8:$8,"&lt;="&amp;AU$9-SUMIFS(conditions!$77:$77,conditions!$8:$8,"&lt;="&amp;AU$9,conditions!$9:$9,"&gt;="&amp;AU$9),conditions!$9:$9,"&gt;="&amp;AU$9-SUMIFS(conditions!$77:$77,conditions!$8:$8,"&lt;="&amp;AU$9,conditions!$9:$9,"&gt;="&amp;AU$9))</f>
        <v>0</v>
      </c>
      <c r="AV123" s="37">
        <f>SUMIFS(15:15,$9:$9,AV$9-SUMIFS(conditions!$77:$77,conditions!$8:$8,"&lt;="&amp;AV$9,conditions!$9:$9,"&gt;="&amp;AV$9))*SUMIFS(conditions!$76:$76,conditions!$8:$8,"&lt;="&amp;AV$9-SUMIFS(conditions!$77:$77,conditions!$8:$8,"&lt;="&amp;AV$9,conditions!$9:$9,"&gt;="&amp;AV$9),conditions!$9:$9,"&gt;="&amp;AV$9-SUMIFS(conditions!$77:$77,conditions!$8:$8,"&lt;="&amp;AV$9,conditions!$9:$9,"&gt;="&amp;AV$9))</f>
        <v>0</v>
      </c>
      <c r="AW123" s="37">
        <f>SUMIFS(15:15,$9:$9,AW$9-SUMIFS(conditions!$77:$77,conditions!$8:$8,"&lt;="&amp;AW$9,conditions!$9:$9,"&gt;="&amp;AW$9))*SUMIFS(conditions!$76:$76,conditions!$8:$8,"&lt;="&amp;AW$9-SUMIFS(conditions!$77:$77,conditions!$8:$8,"&lt;="&amp;AW$9,conditions!$9:$9,"&gt;="&amp;AW$9),conditions!$9:$9,"&gt;="&amp;AW$9-SUMIFS(conditions!$77:$77,conditions!$8:$8,"&lt;="&amp;AW$9,conditions!$9:$9,"&gt;="&amp;AW$9))</f>
        <v>7.1999999999999984</v>
      </c>
      <c r="AX123" s="37">
        <f>SUMIFS(15:15,$9:$9,AX$9-SUMIFS(conditions!$77:$77,conditions!$8:$8,"&lt;="&amp;AX$9,conditions!$9:$9,"&gt;="&amp;AX$9))*SUMIFS(conditions!$76:$76,conditions!$8:$8,"&lt;="&amp;AX$9-SUMIFS(conditions!$77:$77,conditions!$8:$8,"&lt;="&amp;AX$9,conditions!$9:$9,"&gt;="&amp;AX$9),conditions!$9:$9,"&gt;="&amp;AX$9-SUMIFS(conditions!$77:$77,conditions!$8:$8,"&lt;="&amp;AX$9,conditions!$9:$9,"&gt;="&amp;AX$9))</f>
        <v>7.1999999999999984</v>
      </c>
      <c r="AY123" s="37">
        <f>SUMIFS(15:15,$9:$9,AY$9-SUMIFS(conditions!$77:$77,conditions!$8:$8,"&lt;="&amp;AY$9,conditions!$9:$9,"&gt;="&amp;AY$9))*SUMIFS(conditions!$76:$76,conditions!$8:$8,"&lt;="&amp;AY$9-SUMIFS(conditions!$77:$77,conditions!$8:$8,"&lt;="&amp;AY$9,conditions!$9:$9,"&gt;="&amp;AY$9),conditions!$9:$9,"&gt;="&amp;AY$9-SUMIFS(conditions!$77:$77,conditions!$8:$8,"&lt;="&amp;AY$9,conditions!$9:$9,"&gt;="&amp;AY$9))</f>
        <v>7.1999999999999984</v>
      </c>
      <c r="AZ123" s="37">
        <f>SUMIFS(15:15,$9:$9,AZ$9-SUMIFS(conditions!$77:$77,conditions!$8:$8,"&lt;="&amp;AZ$9,conditions!$9:$9,"&gt;="&amp;AZ$9))*SUMIFS(conditions!$76:$76,conditions!$8:$8,"&lt;="&amp;AZ$9-SUMIFS(conditions!$77:$77,conditions!$8:$8,"&lt;="&amp;AZ$9,conditions!$9:$9,"&gt;="&amp;AZ$9),conditions!$9:$9,"&gt;="&amp;AZ$9-SUMIFS(conditions!$77:$77,conditions!$8:$8,"&lt;="&amp;AZ$9,conditions!$9:$9,"&gt;="&amp;AZ$9))</f>
        <v>7.1999999999999984</v>
      </c>
      <c r="BA123" s="37">
        <f>SUMIFS(15:15,$9:$9,BA$9-SUMIFS(conditions!$77:$77,conditions!$8:$8,"&lt;="&amp;BA$9,conditions!$9:$9,"&gt;="&amp;BA$9))*SUMIFS(conditions!$76:$76,conditions!$8:$8,"&lt;="&amp;BA$9-SUMIFS(conditions!$77:$77,conditions!$8:$8,"&lt;="&amp;BA$9,conditions!$9:$9,"&gt;="&amp;BA$9),conditions!$9:$9,"&gt;="&amp;BA$9-SUMIFS(conditions!$77:$77,conditions!$8:$8,"&lt;="&amp;BA$9,conditions!$9:$9,"&gt;="&amp;BA$9))</f>
        <v>7.1999999999999984</v>
      </c>
      <c r="BB123" s="37">
        <f>SUMIFS(15:15,$9:$9,BB$9-SUMIFS(conditions!$77:$77,conditions!$8:$8,"&lt;="&amp;BB$9,conditions!$9:$9,"&gt;="&amp;BB$9))*SUMIFS(conditions!$76:$76,conditions!$8:$8,"&lt;="&amp;BB$9-SUMIFS(conditions!$77:$77,conditions!$8:$8,"&lt;="&amp;BB$9,conditions!$9:$9,"&gt;="&amp;BB$9),conditions!$9:$9,"&gt;="&amp;BB$9-SUMIFS(conditions!$77:$77,conditions!$8:$8,"&lt;="&amp;BB$9,conditions!$9:$9,"&gt;="&amp;BB$9))</f>
        <v>0</v>
      </c>
      <c r="BC123" s="37">
        <f>SUMIFS(15:15,$9:$9,BC$9-SUMIFS(conditions!$77:$77,conditions!$8:$8,"&lt;="&amp;BC$9,conditions!$9:$9,"&gt;="&amp;BC$9))*SUMIFS(conditions!$76:$76,conditions!$8:$8,"&lt;="&amp;BC$9-SUMIFS(conditions!$77:$77,conditions!$8:$8,"&lt;="&amp;BC$9,conditions!$9:$9,"&gt;="&amp;BC$9),conditions!$9:$9,"&gt;="&amp;BC$9-SUMIFS(conditions!$77:$77,conditions!$8:$8,"&lt;="&amp;BC$9,conditions!$9:$9,"&gt;="&amp;BC$9))</f>
        <v>0</v>
      </c>
      <c r="BD123" s="37">
        <f>SUMIFS(15:15,$9:$9,BD$9-SUMIFS(conditions!$77:$77,conditions!$8:$8,"&lt;="&amp;BD$9,conditions!$9:$9,"&gt;="&amp;BD$9))*SUMIFS(conditions!$76:$76,conditions!$8:$8,"&lt;="&amp;BD$9-SUMIFS(conditions!$77:$77,conditions!$8:$8,"&lt;="&amp;BD$9,conditions!$9:$9,"&gt;="&amp;BD$9),conditions!$9:$9,"&gt;="&amp;BD$9-SUMIFS(conditions!$77:$77,conditions!$8:$8,"&lt;="&amp;BD$9,conditions!$9:$9,"&gt;="&amp;BD$9))</f>
        <v>7.1999999999999984</v>
      </c>
      <c r="BE123" s="37">
        <f>SUMIFS(15:15,$9:$9,BE$9-SUMIFS(conditions!$77:$77,conditions!$8:$8,"&lt;="&amp;BE$9,conditions!$9:$9,"&gt;="&amp;BE$9))*SUMIFS(conditions!$76:$76,conditions!$8:$8,"&lt;="&amp;BE$9-SUMIFS(conditions!$77:$77,conditions!$8:$8,"&lt;="&amp;BE$9,conditions!$9:$9,"&gt;="&amp;BE$9),conditions!$9:$9,"&gt;="&amp;BE$9-SUMIFS(conditions!$77:$77,conditions!$8:$8,"&lt;="&amp;BE$9,conditions!$9:$9,"&gt;="&amp;BE$9))</f>
        <v>7.1999999999999984</v>
      </c>
      <c r="BF123" s="37">
        <f>SUMIFS(15:15,$9:$9,BF$9-SUMIFS(conditions!$77:$77,conditions!$8:$8,"&lt;="&amp;BF$9,conditions!$9:$9,"&gt;="&amp;BF$9))*SUMIFS(conditions!$76:$76,conditions!$8:$8,"&lt;="&amp;BF$9-SUMIFS(conditions!$77:$77,conditions!$8:$8,"&lt;="&amp;BF$9,conditions!$9:$9,"&gt;="&amp;BF$9),conditions!$9:$9,"&gt;="&amp;BF$9-SUMIFS(conditions!$77:$77,conditions!$8:$8,"&lt;="&amp;BF$9,conditions!$9:$9,"&gt;="&amp;BF$9))</f>
        <v>7.1999999999999984</v>
      </c>
      <c r="BG123" s="37">
        <f>SUMIFS(15:15,$9:$9,BG$9-SUMIFS(conditions!$77:$77,conditions!$8:$8,"&lt;="&amp;BG$9,conditions!$9:$9,"&gt;="&amp;BG$9))*SUMIFS(conditions!$76:$76,conditions!$8:$8,"&lt;="&amp;BG$9-SUMIFS(conditions!$77:$77,conditions!$8:$8,"&lt;="&amp;BG$9,conditions!$9:$9,"&gt;="&amp;BG$9),conditions!$9:$9,"&gt;="&amp;BG$9-SUMIFS(conditions!$77:$77,conditions!$8:$8,"&lt;="&amp;BG$9,conditions!$9:$9,"&gt;="&amp;BG$9))</f>
        <v>7.1999999999999984</v>
      </c>
      <c r="BH123" s="37">
        <f>SUMIFS(15:15,$9:$9,BH$9-SUMIFS(conditions!$77:$77,conditions!$8:$8,"&lt;="&amp;BH$9,conditions!$9:$9,"&gt;="&amp;BH$9))*SUMIFS(conditions!$76:$76,conditions!$8:$8,"&lt;="&amp;BH$9-SUMIFS(conditions!$77:$77,conditions!$8:$8,"&lt;="&amp;BH$9,conditions!$9:$9,"&gt;="&amp;BH$9),conditions!$9:$9,"&gt;="&amp;BH$9-SUMIFS(conditions!$77:$77,conditions!$8:$8,"&lt;="&amp;BH$9,conditions!$9:$9,"&gt;="&amp;BH$9))</f>
        <v>7.1999999999999984</v>
      </c>
      <c r="BI123" s="37">
        <f>SUMIFS(15:15,$9:$9,BI$9-SUMIFS(conditions!$77:$77,conditions!$8:$8,"&lt;="&amp;BI$9,conditions!$9:$9,"&gt;="&amp;BI$9))*SUMIFS(conditions!$76:$76,conditions!$8:$8,"&lt;="&amp;BI$9-SUMIFS(conditions!$77:$77,conditions!$8:$8,"&lt;="&amp;BI$9,conditions!$9:$9,"&gt;="&amp;BI$9),conditions!$9:$9,"&gt;="&amp;BI$9-SUMIFS(conditions!$77:$77,conditions!$8:$8,"&lt;="&amp;BI$9,conditions!$9:$9,"&gt;="&amp;BI$9))</f>
        <v>0</v>
      </c>
      <c r="BJ123" s="37">
        <f>SUMIFS(15:15,$9:$9,BJ$9-SUMIFS(conditions!$77:$77,conditions!$8:$8,"&lt;="&amp;BJ$9,conditions!$9:$9,"&gt;="&amp;BJ$9))*SUMIFS(conditions!$76:$76,conditions!$8:$8,"&lt;="&amp;BJ$9-SUMIFS(conditions!$77:$77,conditions!$8:$8,"&lt;="&amp;BJ$9,conditions!$9:$9,"&gt;="&amp;BJ$9),conditions!$9:$9,"&gt;="&amp;BJ$9-SUMIFS(conditions!$77:$77,conditions!$8:$8,"&lt;="&amp;BJ$9,conditions!$9:$9,"&gt;="&amp;BJ$9))</f>
        <v>0</v>
      </c>
      <c r="BK123" s="37">
        <f>SUMIFS(15:15,$9:$9,BK$9-SUMIFS(conditions!$77:$77,conditions!$8:$8,"&lt;="&amp;BK$9,conditions!$9:$9,"&gt;="&amp;BK$9))*SUMIFS(conditions!$76:$76,conditions!$8:$8,"&lt;="&amp;BK$9-SUMIFS(conditions!$77:$77,conditions!$8:$8,"&lt;="&amp;BK$9,conditions!$9:$9,"&gt;="&amp;BK$9),conditions!$9:$9,"&gt;="&amp;BK$9-SUMIFS(conditions!$77:$77,conditions!$8:$8,"&lt;="&amp;BK$9,conditions!$9:$9,"&gt;="&amp;BK$9))</f>
        <v>7.1999999999999984</v>
      </c>
      <c r="BL123" s="37">
        <f>SUMIFS(15:15,$9:$9,BL$9-SUMIFS(conditions!$77:$77,conditions!$8:$8,"&lt;="&amp;BL$9,conditions!$9:$9,"&gt;="&amp;BL$9))*SUMIFS(conditions!$76:$76,conditions!$8:$8,"&lt;="&amp;BL$9-SUMIFS(conditions!$77:$77,conditions!$8:$8,"&lt;="&amp;BL$9,conditions!$9:$9,"&gt;="&amp;BL$9),conditions!$9:$9,"&gt;="&amp;BL$9-SUMIFS(conditions!$77:$77,conditions!$8:$8,"&lt;="&amp;BL$9,conditions!$9:$9,"&gt;="&amp;BL$9))</f>
        <v>7.1999999999999984</v>
      </c>
      <c r="BM123" s="37">
        <f>SUMIFS(15:15,$9:$9,BM$9-SUMIFS(conditions!$77:$77,conditions!$8:$8,"&lt;="&amp;BM$9,conditions!$9:$9,"&gt;="&amp;BM$9))*SUMIFS(conditions!$76:$76,conditions!$8:$8,"&lt;="&amp;BM$9-SUMIFS(conditions!$77:$77,conditions!$8:$8,"&lt;="&amp;BM$9,conditions!$9:$9,"&gt;="&amp;BM$9),conditions!$9:$9,"&gt;="&amp;BM$9-SUMIFS(conditions!$77:$77,conditions!$8:$8,"&lt;="&amp;BM$9,conditions!$9:$9,"&gt;="&amp;BM$9))</f>
        <v>7.1999999999999984</v>
      </c>
      <c r="BN123" s="37">
        <f>SUMIFS(15:15,$9:$9,BN$9-SUMIFS(conditions!$77:$77,conditions!$8:$8,"&lt;="&amp;BN$9,conditions!$9:$9,"&gt;="&amp;BN$9))*SUMIFS(conditions!$76:$76,conditions!$8:$8,"&lt;="&amp;BN$9-SUMIFS(conditions!$77:$77,conditions!$8:$8,"&lt;="&amp;BN$9,conditions!$9:$9,"&gt;="&amp;BN$9),conditions!$9:$9,"&gt;="&amp;BN$9-SUMIFS(conditions!$77:$77,conditions!$8:$8,"&lt;="&amp;BN$9,conditions!$9:$9,"&gt;="&amp;BN$9))</f>
        <v>8.9999999999999982</v>
      </c>
      <c r="BO123" s="37">
        <f>SUMIFS(15:15,$9:$9,BO$9-SUMIFS(conditions!$77:$77,conditions!$8:$8,"&lt;="&amp;BO$9,conditions!$9:$9,"&gt;="&amp;BO$9))*SUMIFS(conditions!$76:$76,conditions!$8:$8,"&lt;="&amp;BO$9-SUMIFS(conditions!$77:$77,conditions!$8:$8,"&lt;="&amp;BO$9,conditions!$9:$9,"&gt;="&amp;BO$9),conditions!$9:$9,"&gt;="&amp;BO$9-SUMIFS(conditions!$77:$77,conditions!$8:$8,"&lt;="&amp;BO$9,conditions!$9:$9,"&gt;="&amp;BO$9))</f>
        <v>8.9999999999999982</v>
      </c>
      <c r="BP123" s="37">
        <f>SUMIFS(15:15,$9:$9,BP$9-SUMIFS(conditions!$77:$77,conditions!$8:$8,"&lt;="&amp;BP$9,conditions!$9:$9,"&gt;="&amp;BP$9))*SUMIFS(conditions!$76:$76,conditions!$8:$8,"&lt;="&amp;BP$9-SUMIFS(conditions!$77:$77,conditions!$8:$8,"&lt;="&amp;BP$9,conditions!$9:$9,"&gt;="&amp;BP$9),conditions!$9:$9,"&gt;="&amp;BP$9-SUMIFS(conditions!$77:$77,conditions!$8:$8,"&lt;="&amp;BP$9,conditions!$9:$9,"&gt;="&amp;BP$9))</f>
        <v>0</v>
      </c>
      <c r="BQ123" s="37">
        <f>SUMIFS(15:15,$9:$9,BQ$9-SUMIFS(conditions!$77:$77,conditions!$8:$8,"&lt;="&amp;BQ$9,conditions!$9:$9,"&gt;="&amp;BQ$9))*SUMIFS(conditions!$76:$76,conditions!$8:$8,"&lt;="&amp;BQ$9-SUMIFS(conditions!$77:$77,conditions!$8:$8,"&lt;="&amp;BQ$9,conditions!$9:$9,"&gt;="&amp;BQ$9),conditions!$9:$9,"&gt;="&amp;BQ$9-SUMIFS(conditions!$77:$77,conditions!$8:$8,"&lt;="&amp;BQ$9,conditions!$9:$9,"&gt;="&amp;BQ$9))</f>
        <v>0</v>
      </c>
      <c r="BR123" s="37">
        <f>SUMIFS(15:15,$9:$9,BR$9-SUMIFS(conditions!$77:$77,conditions!$8:$8,"&lt;="&amp;BR$9,conditions!$9:$9,"&gt;="&amp;BR$9))*SUMIFS(conditions!$76:$76,conditions!$8:$8,"&lt;="&amp;BR$9-SUMIFS(conditions!$77:$77,conditions!$8:$8,"&lt;="&amp;BR$9,conditions!$9:$9,"&gt;="&amp;BR$9),conditions!$9:$9,"&gt;="&amp;BR$9-SUMIFS(conditions!$77:$77,conditions!$8:$8,"&lt;="&amp;BR$9,conditions!$9:$9,"&gt;="&amp;BR$9))</f>
        <v>8.9999999999999982</v>
      </c>
      <c r="BS123" s="37">
        <f>SUMIFS(15:15,$9:$9,BS$9-SUMIFS(conditions!$77:$77,conditions!$8:$8,"&lt;="&amp;BS$9,conditions!$9:$9,"&gt;="&amp;BS$9))*SUMIFS(conditions!$76:$76,conditions!$8:$8,"&lt;="&amp;BS$9-SUMIFS(conditions!$77:$77,conditions!$8:$8,"&lt;="&amp;BS$9,conditions!$9:$9,"&gt;="&amp;BS$9),conditions!$9:$9,"&gt;="&amp;BS$9-SUMIFS(conditions!$77:$77,conditions!$8:$8,"&lt;="&amp;BS$9,conditions!$9:$9,"&gt;="&amp;BS$9))</f>
        <v>8.9999999999999982</v>
      </c>
      <c r="BT123" s="37">
        <f>SUMIFS(15:15,$9:$9,BT$9-SUMIFS(conditions!$77:$77,conditions!$8:$8,"&lt;="&amp;BT$9,conditions!$9:$9,"&gt;="&amp;BT$9))*SUMIFS(conditions!$76:$76,conditions!$8:$8,"&lt;="&amp;BT$9-SUMIFS(conditions!$77:$77,conditions!$8:$8,"&lt;="&amp;BT$9,conditions!$9:$9,"&gt;="&amp;BT$9),conditions!$9:$9,"&gt;="&amp;BT$9-SUMIFS(conditions!$77:$77,conditions!$8:$8,"&lt;="&amp;BT$9,conditions!$9:$9,"&gt;="&amp;BT$9))</f>
        <v>8.9999999999999982</v>
      </c>
      <c r="BU123" s="37">
        <f>SUMIFS(15:15,$9:$9,BU$9-SUMIFS(conditions!$77:$77,conditions!$8:$8,"&lt;="&amp;BU$9,conditions!$9:$9,"&gt;="&amp;BU$9))*SUMIFS(conditions!$76:$76,conditions!$8:$8,"&lt;="&amp;BU$9-SUMIFS(conditions!$77:$77,conditions!$8:$8,"&lt;="&amp;BU$9,conditions!$9:$9,"&gt;="&amp;BU$9),conditions!$9:$9,"&gt;="&amp;BU$9-SUMIFS(conditions!$77:$77,conditions!$8:$8,"&lt;="&amp;BU$9,conditions!$9:$9,"&gt;="&amp;BU$9))</f>
        <v>8.9999999999999982</v>
      </c>
      <c r="BV123" s="37">
        <f>SUMIFS(15:15,$9:$9,BV$9-SUMIFS(conditions!$77:$77,conditions!$8:$8,"&lt;="&amp;BV$9,conditions!$9:$9,"&gt;="&amp;BV$9))*SUMIFS(conditions!$76:$76,conditions!$8:$8,"&lt;="&amp;BV$9-SUMIFS(conditions!$77:$77,conditions!$8:$8,"&lt;="&amp;BV$9,conditions!$9:$9,"&gt;="&amp;BV$9),conditions!$9:$9,"&gt;="&amp;BV$9-SUMIFS(conditions!$77:$77,conditions!$8:$8,"&lt;="&amp;BV$9,conditions!$9:$9,"&gt;="&amp;BV$9))</f>
        <v>8.9999999999999982</v>
      </c>
      <c r="BW123" s="37">
        <f>SUMIFS(15:15,$9:$9,BW$9-SUMIFS(conditions!$77:$77,conditions!$8:$8,"&lt;="&amp;BW$9,conditions!$9:$9,"&gt;="&amp;BW$9))*SUMIFS(conditions!$76:$76,conditions!$8:$8,"&lt;="&amp;BW$9-SUMIFS(conditions!$77:$77,conditions!$8:$8,"&lt;="&amp;BW$9,conditions!$9:$9,"&gt;="&amp;BW$9),conditions!$9:$9,"&gt;="&amp;BW$9-SUMIFS(conditions!$77:$77,conditions!$8:$8,"&lt;="&amp;BW$9,conditions!$9:$9,"&gt;="&amp;BW$9))</f>
        <v>0</v>
      </c>
      <c r="BX123" s="37">
        <f>SUMIFS(15:15,$9:$9,BX$9-SUMIFS(conditions!$77:$77,conditions!$8:$8,"&lt;="&amp;BX$9,conditions!$9:$9,"&gt;="&amp;BX$9))*SUMIFS(conditions!$76:$76,conditions!$8:$8,"&lt;="&amp;BX$9-SUMIFS(conditions!$77:$77,conditions!$8:$8,"&lt;="&amp;BX$9,conditions!$9:$9,"&gt;="&amp;BX$9),conditions!$9:$9,"&gt;="&amp;BX$9-SUMIFS(conditions!$77:$77,conditions!$8:$8,"&lt;="&amp;BX$9,conditions!$9:$9,"&gt;="&amp;BX$9))</f>
        <v>0</v>
      </c>
      <c r="BY123" s="37">
        <f>SUMIFS(15:15,$9:$9,BY$9-SUMIFS(conditions!$77:$77,conditions!$8:$8,"&lt;="&amp;BY$9,conditions!$9:$9,"&gt;="&amp;BY$9))*SUMIFS(conditions!$76:$76,conditions!$8:$8,"&lt;="&amp;BY$9-SUMIFS(conditions!$77:$77,conditions!$8:$8,"&lt;="&amp;BY$9,conditions!$9:$9,"&gt;="&amp;BY$9),conditions!$9:$9,"&gt;="&amp;BY$9-SUMIFS(conditions!$77:$77,conditions!$8:$8,"&lt;="&amp;BY$9,conditions!$9:$9,"&gt;="&amp;BY$9))</f>
        <v>8.9999999999999982</v>
      </c>
      <c r="BZ123" s="37">
        <f>SUMIFS(15:15,$9:$9,BZ$9-SUMIFS(conditions!$77:$77,conditions!$8:$8,"&lt;="&amp;BZ$9,conditions!$9:$9,"&gt;="&amp;BZ$9))*SUMIFS(conditions!$76:$76,conditions!$8:$8,"&lt;="&amp;BZ$9-SUMIFS(conditions!$77:$77,conditions!$8:$8,"&lt;="&amp;BZ$9,conditions!$9:$9,"&gt;="&amp;BZ$9),conditions!$9:$9,"&gt;="&amp;BZ$9-SUMIFS(conditions!$77:$77,conditions!$8:$8,"&lt;="&amp;BZ$9,conditions!$9:$9,"&gt;="&amp;BZ$9))</f>
        <v>8.9999999999999982</v>
      </c>
      <c r="CA123" s="37">
        <f>SUMIFS(15:15,$9:$9,CA$9-SUMIFS(conditions!$77:$77,conditions!$8:$8,"&lt;="&amp;CA$9,conditions!$9:$9,"&gt;="&amp;CA$9))*SUMIFS(conditions!$76:$76,conditions!$8:$8,"&lt;="&amp;CA$9-SUMIFS(conditions!$77:$77,conditions!$8:$8,"&lt;="&amp;CA$9,conditions!$9:$9,"&gt;="&amp;CA$9),conditions!$9:$9,"&gt;="&amp;CA$9-SUMIFS(conditions!$77:$77,conditions!$8:$8,"&lt;="&amp;CA$9,conditions!$9:$9,"&gt;="&amp;CA$9))</f>
        <v>8.9999999999999982</v>
      </c>
      <c r="CB123" s="37">
        <f>SUMIFS(15:15,$9:$9,CB$9-SUMIFS(conditions!$77:$77,conditions!$8:$8,"&lt;="&amp;CB$9,conditions!$9:$9,"&gt;="&amp;CB$9))*SUMIFS(conditions!$76:$76,conditions!$8:$8,"&lt;="&amp;CB$9-SUMIFS(conditions!$77:$77,conditions!$8:$8,"&lt;="&amp;CB$9,conditions!$9:$9,"&gt;="&amp;CB$9),conditions!$9:$9,"&gt;="&amp;CB$9-SUMIFS(conditions!$77:$77,conditions!$8:$8,"&lt;="&amp;CB$9,conditions!$9:$9,"&gt;="&amp;CB$9))</f>
        <v>8.9999999999999982</v>
      </c>
      <c r="CC123" s="37">
        <f>SUMIFS(15:15,$9:$9,CC$9-SUMIFS(conditions!$77:$77,conditions!$8:$8,"&lt;="&amp;CC$9,conditions!$9:$9,"&gt;="&amp;CC$9))*SUMIFS(conditions!$76:$76,conditions!$8:$8,"&lt;="&amp;CC$9-SUMIFS(conditions!$77:$77,conditions!$8:$8,"&lt;="&amp;CC$9,conditions!$9:$9,"&gt;="&amp;CC$9),conditions!$9:$9,"&gt;="&amp;CC$9-SUMIFS(conditions!$77:$77,conditions!$8:$8,"&lt;="&amp;CC$9,conditions!$9:$9,"&gt;="&amp;CC$9))</f>
        <v>8.9999999999999982</v>
      </c>
      <c r="CD123" s="37">
        <f>SUMIFS(15:15,$9:$9,CD$9-SUMIFS(conditions!$77:$77,conditions!$8:$8,"&lt;="&amp;CD$9,conditions!$9:$9,"&gt;="&amp;CD$9))*SUMIFS(conditions!$76:$76,conditions!$8:$8,"&lt;="&amp;CD$9-SUMIFS(conditions!$77:$77,conditions!$8:$8,"&lt;="&amp;CD$9,conditions!$9:$9,"&gt;="&amp;CD$9),conditions!$9:$9,"&gt;="&amp;CD$9-SUMIFS(conditions!$77:$77,conditions!$8:$8,"&lt;="&amp;CD$9,conditions!$9:$9,"&gt;="&amp;CD$9))</f>
        <v>0</v>
      </c>
      <c r="CE123" s="37">
        <f>SUMIFS(15:15,$9:$9,CE$9-SUMIFS(conditions!$77:$77,conditions!$8:$8,"&lt;="&amp;CE$9,conditions!$9:$9,"&gt;="&amp;CE$9))*SUMIFS(conditions!$76:$76,conditions!$8:$8,"&lt;="&amp;CE$9-SUMIFS(conditions!$77:$77,conditions!$8:$8,"&lt;="&amp;CE$9,conditions!$9:$9,"&gt;="&amp;CE$9),conditions!$9:$9,"&gt;="&amp;CE$9-SUMIFS(conditions!$77:$77,conditions!$8:$8,"&lt;="&amp;CE$9,conditions!$9:$9,"&gt;="&amp;CE$9))</f>
        <v>0</v>
      </c>
      <c r="CF123" s="37">
        <f>SUMIFS(15:15,$9:$9,CF$9-SUMIFS(conditions!$77:$77,conditions!$8:$8,"&lt;="&amp;CF$9,conditions!$9:$9,"&gt;="&amp;CF$9))*SUMIFS(conditions!$76:$76,conditions!$8:$8,"&lt;="&amp;CF$9-SUMIFS(conditions!$77:$77,conditions!$8:$8,"&lt;="&amp;CF$9,conditions!$9:$9,"&gt;="&amp;CF$9),conditions!$9:$9,"&gt;="&amp;CF$9-SUMIFS(conditions!$77:$77,conditions!$8:$8,"&lt;="&amp;CF$9,conditions!$9:$9,"&gt;="&amp;CF$9))</f>
        <v>8.9999999999999982</v>
      </c>
      <c r="CG123" s="37">
        <f>SUMIFS(15:15,$9:$9,CG$9-SUMIFS(conditions!$77:$77,conditions!$8:$8,"&lt;="&amp;CG$9,conditions!$9:$9,"&gt;="&amp;CG$9))*SUMIFS(conditions!$76:$76,conditions!$8:$8,"&lt;="&amp;CG$9-SUMIFS(conditions!$77:$77,conditions!$8:$8,"&lt;="&amp;CG$9,conditions!$9:$9,"&gt;="&amp;CG$9),conditions!$9:$9,"&gt;="&amp;CG$9-SUMIFS(conditions!$77:$77,conditions!$8:$8,"&lt;="&amp;CG$9,conditions!$9:$9,"&gt;="&amp;CG$9))</f>
        <v>8.9999999999999982</v>
      </c>
      <c r="CH123" s="37">
        <f>SUMIFS(15:15,$9:$9,CH$9-SUMIFS(conditions!$77:$77,conditions!$8:$8,"&lt;="&amp;CH$9,conditions!$9:$9,"&gt;="&amp;CH$9))*SUMIFS(conditions!$76:$76,conditions!$8:$8,"&lt;="&amp;CH$9-SUMIFS(conditions!$77:$77,conditions!$8:$8,"&lt;="&amp;CH$9,conditions!$9:$9,"&gt;="&amp;CH$9),conditions!$9:$9,"&gt;="&amp;CH$9-SUMIFS(conditions!$77:$77,conditions!$8:$8,"&lt;="&amp;CH$9,conditions!$9:$9,"&gt;="&amp;CH$9))</f>
        <v>8.9999999999999982</v>
      </c>
      <c r="CI123" s="37">
        <f>SUMIFS(15:15,$9:$9,CI$9-SUMIFS(conditions!$77:$77,conditions!$8:$8,"&lt;="&amp;CI$9,conditions!$9:$9,"&gt;="&amp;CI$9))*SUMIFS(conditions!$76:$76,conditions!$8:$8,"&lt;="&amp;CI$9-SUMIFS(conditions!$77:$77,conditions!$8:$8,"&lt;="&amp;CI$9,conditions!$9:$9,"&gt;="&amp;CI$9),conditions!$9:$9,"&gt;="&amp;CI$9-SUMIFS(conditions!$77:$77,conditions!$8:$8,"&lt;="&amp;CI$9,conditions!$9:$9,"&gt;="&amp;CI$9))</f>
        <v>8.9999999999999982</v>
      </c>
      <c r="CJ123" s="37">
        <f>SUMIFS(15:15,$9:$9,CJ$9-SUMIFS(conditions!$77:$77,conditions!$8:$8,"&lt;="&amp;CJ$9,conditions!$9:$9,"&gt;="&amp;CJ$9))*SUMIFS(conditions!$76:$76,conditions!$8:$8,"&lt;="&amp;CJ$9-SUMIFS(conditions!$77:$77,conditions!$8:$8,"&lt;="&amp;CJ$9,conditions!$9:$9,"&gt;="&amp;CJ$9),conditions!$9:$9,"&gt;="&amp;CJ$9-SUMIFS(conditions!$77:$77,conditions!$8:$8,"&lt;="&amp;CJ$9,conditions!$9:$9,"&gt;="&amp;CJ$9))</f>
        <v>8.9999999999999982</v>
      </c>
      <c r="CK123" s="37">
        <f>SUMIFS(15:15,$9:$9,CK$9-SUMIFS(conditions!$77:$77,conditions!$8:$8,"&lt;="&amp;CK$9,conditions!$9:$9,"&gt;="&amp;CK$9))*SUMIFS(conditions!$76:$76,conditions!$8:$8,"&lt;="&amp;CK$9-SUMIFS(conditions!$77:$77,conditions!$8:$8,"&lt;="&amp;CK$9,conditions!$9:$9,"&gt;="&amp;CK$9),conditions!$9:$9,"&gt;="&amp;CK$9-SUMIFS(conditions!$77:$77,conditions!$8:$8,"&lt;="&amp;CK$9,conditions!$9:$9,"&gt;="&amp;CK$9))</f>
        <v>0</v>
      </c>
      <c r="CL123" s="37">
        <f>SUMIFS(15:15,$9:$9,CL$9-SUMIFS(conditions!$77:$77,conditions!$8:$8,"&lt;="&amp;CL$9,conditions!$9:$9,"&gt;="&amp;CL$9))*SUMIFS(conditions!$76:$76,conditions!$8:$8,"&lt;="&amp;CL$9-SUMIFS(conditions!$77:$77,conditions!$8:$8,"&lt;="&amp;CL$9,conditions!$9:$9,"&gt;="&amp;CL$9),conditions!$9:$9,"&gt;="&amp;CL$9-SUMIFS(conditions!$77:$77,conditions!$8:$8,"&lt;="&amp;CL$9,conditions!$9:$9,"&gt;="&amp;CL$9))</f>
        <v>0</v>
      </c>
      <c r="CM123" s="37">
        <f>SUMIFS(15:15,$9:$9,CM$9-SUMIFS(conditions!$77:$77,conditions!$8:$8,"&lt;="&amp;CM$9,conditions!$9:$9,"&gt;="&amp;CM$9))*SUMIFS(conditions!$76:$76,conditions!$8:$8,"&lt;="&amp;CM$9-SUMIFS(conditions!$77:$77,conditions!$8:$8,"&lt;="&amp;CM$9,conditions!$9:$9,"&gt;="&amp;CM$9),conditions!$9:$9,"&gt;="&amp;CM$9-SUMIFS(conditions!$77:$77,conditions!$8:$8,"&lt;="&amp;CM$9,conditions!$9:$9,"&gt;="&amp;CM$9))</f>
        <v>8.9999999999999982</v>
      </c>
      <c r="CN123" s="37">
        <f>SUMIFS(15:15,$9:$9,CN$9-SUMIFS(conditions!$77:$77,conditions!$8:$8,"&lt;="&amp;CN$9,conditions!$9:$9,"&gt;="&amp;CN$9))*SUMIFS(conditions!$76:$76,conditions!$8:$8,"&lt;="&amp;CN$9-SUMIFS(conditions!$77:$77,conditions!$8:$8,"&lt;="&amp;CN$9,conditions!$9:$9,"&gt;="&amp;CN$9),conditions!$9:$9,"&gt;="&amp;CN$9-SUMIFS(conditions!$77:$77,conditions!$8:$8,"&lt;="&amp;CN$9,conditions!$9:$9,"&gt;="&amp;CN$9))</f>
        <v>8.9999999999999982</v>
      </c>
      <c r="CO123" s="37">
        <f>SUMIFS(15:15,$9:$9,CO$9-SUMIFS(conditions!$77:$77,conditions!$8:$8,"&lt;="&amp;CO$9,conditions!$9:$9,"&gt;="&amp;CO$9))*SUMIFS(conditions!$76:$76,conditions!$8:$8,"&lt;="&amp;CO$9-SUMIFS(conditions!$77:$77,conditions!$8:$8,"&lt;="&amp;CO$9,conditions!$9:$9,"&gt;="&amp;CO$9),conditions!$9:$9,"&gt;="&amp;CO$9-SUMIFS(conditions!$77:$77,conditions!$8:$8,"&lt;="&amp;CO$9,conditions!$9:$9,"&gt;="&amp;CO$9))</f>
        <v>8.9999999999999982</v>
      </c>
      <c r="CP123" s="37">
        <f>SUMIFS(15:15,$9:$9,CP$9-SUMIFS(conditions!$77:$77,conditions!$8:$8,"&lt;="&amp;CP$9,conditions!$9:$9,"&gt;="&amp;CP$9))*SUMIFS(conditions!$76:$76,conditions!$8:$8,"&lt;="&amp;CP$9-SUMIFS(conditions!$77:$77,conditions!$8:$8,"&lt;="&amp;CP$9,conditions!$9:$9,"&gt;="&amp;CP$9),conditions!$9:$9,"&gt;="&amp;CP$9-SUMIFS(conditions!$77:$77,conditions!$8:$8,"&lt;="&amp;CP$9,conditions!$9:$9,"&gt;="&amp;CP$9))</f>
        <v>8.9999999999999982</v>
      </c>
      <c r="CQ123" s="37">
        <f>SUMIFS(15:15,$9:$9,CQ$9-SUMIFS(conditions!$77:$77,conditions!$8:$8,"&lt;="&amp;CQ$9,conditions!$9:$9,"&gt;="&amp;CQ$9))*SUMIFS(conditions!$76:$76,conditions!$8:$8,"&lt;="&amp;CQ$9-SUMIFS(conditions!$77:$77,conditions!$8:$8,"&lt;="&amp;CQ$9,conditions!$9:$9,"&gt;="&amp;CQ$9),conditions!$9:$9,"&gt;="&amp;CQ$9-SUMIFS(conditions!$77:$77,conditions!$8:$8,"&lt;="&amp;CQ$9,conditions!$9:$9,"&gt;="&amp;CQ$9))</f>
        <v>8.9999999999999982</v>
      </c>
      <c r="CR123" s="37">
        <f>SUMIFS(15:15,$9:$9,CR$9-SUMIFS(conditions!$77:$77,conditions!$8:$8,"&lt;="&amp;CR$9,conditions!$9:$9,"&gt;="&amp;CR$9))*SUMIFS(conditions!$76:$76,conditions!$8:$8,"&lt;="&amp;CR$9-SUMIFS(conditions!$77:$77,conditions!$8:$8,"&lt;="&amp;CR$9,conditions!$9:$9,"&gt;="&amp;CR$9),conditions!$9:$9,"&gt;="&amp;CR$9-SUMIFS(conditions!$77:$77,conditions!$8:$8,"&lt;="&amp;CR$9,conditions!$9:$9,"&gt;="&amp;CR$9))</f>
        <v>0</v>
      </c>
      <c r="CS123" s="37">
        <f>SUMIFS(15:15,$9:$9,CS$9-SUMIFS(conditions!$77:$77,conditions!$8:$8,"&lt;="&amp;CS$9,conditions!$9:$9,"&gt;="&amp;CS$9))*SUMIFS(conditions!$76:$76,conditions!$8:$8,"&lt;="&amp;CS$9-SUMIFS(conditions!$77:$77,conditions!$8:$8,"&lt;="&amp;CS$9,conditions!$9:$9,"&gt;="&amp;CS$9),conditions!$9:$9,"&gt;="&amp;CS$9-SUMIFS(conditions!$77:$77,conditions!$8:$8,"&lt;="&amp;CS$9,conditions!$9:$9,"&gt;="&amp;CS$9))</f>
        <v>0</v>
      </c>
      <c r="CT123" s="37">
        <f>SUMIFS(15:15,$9:$9,CT$9-SUMIFS(conditions!$77:$77,conditions!$8:$8,"&lt;="&amp;CT$9,conditions!$9:$9,"&gt;="&amp;CT$9))*SUMIFS(conditions!$76:$76,conditions!$8:$8,"&lt;="&amp;CT$9-SUMIFS(conditions!$77:$77,conditions!$8:$8,"&lt;="&amp;CT$9,conditions!$9:$9,"&gt;="&amp;CT$9),conditions!$9:$9,"&gt;="&amp;CT$9-SUMIFS(conditions!$77:$77,conditions!$8:$8,"&lt;="&amp;CT$9,conditions!$9:$9,"&gt;="&amp;CT$9))</f>
        <v>5.9999999999999982</v>
      </c>
      <c r="CU123" s="37">
        <f>SUMIFS(15:15,$9:$9,CU$9-SUMIFS(conditions!$77:$77,conditions!$8:$8,"&lt;="&amp;CU$9,conditions!$9:$9,"&gt;="&amp;CU$9))*SUMIFS(conditions!$76:$76,conditions!$8:$8,"&lt;="&amp;CU$9-SUMIFS(conditions!$77:$77,conditions!$8:$8,"&lt;="&amp;CU$9,conditions!$9:$9,"&gt;="&amp;CU$9),conditions!$9:$9,"&gt;="&amp;CU$9-SUMIFS(conditions!$77:$77,conditions!$8:$8,"&lt;="&amp;CU$9,conditions!$9:$9,"&gt;="&amp;CU$9))</f>
        <v>5.9999999999999982</v>
      </c>
      <c r="CV123" s="37">
        <f>SUMIFS(15:15,$9:$9,CV$9-SUMIFS(conditions!$77:$77,conditions!$8:$8,"&lt;="&amp;CV$9,conditions!$9:$9,"&gt;="&amp;CV$9))*SUMIFS(conditions!$76:$76,conditions!$8:$8,"&lt;="&amp;CV$9-SUMIFS(conditions!$77:$77,conditions!$8:$8,"&lt;="&amp;CV$9,conditions!$9:$9,"&gt;="&amp;CV$9),conditions!$9:$9,"&gt;="&amp;CV$9-SUMIFS(conditions!$77:$77,conditions!$8:$8,"&lt;="&amp;CV$9,conditions!$9:$9,"&gt;="&amp;CV$9))</f>
        <v>5.9999999999999982</v>
      </c>
      <c r="CW123" s="37">
        <f>SUMIFS(15:15,$9:$9,CW$9-SUMIFS(conditions!$77:$77,conditions!$8:$8,"&lt;="&amp;CW$9,conditions!$9:$9,"&gt;="&amp;CW$9))*SUMIFS(conditions!$76:$76,conditions!$8:$8,"&lt;="&amp;CW$9-SUMIFS(conditions!$77:$77,conditions!$8:$8,"&lt;="&amp;CW$9,conditions!$9:$9,"&gt;="&amp;CW$9),conditions!$9:$9,"&gt;="&amp;CW$9-SUMIFS(conditions!$77:$77,conditions!$8:$8,"&lt;="&amp;CW$9,conditions!$9:$9,"&gt;="&amp;CW$9))</f>
        <v>5.9999999999999982</v>
      </c>
      <c r="CX123" s="37">
        <f>SUMIFS(15:15,$9:$9,CX$9-SUMIFS(conditions!$77:$77,conditions!$8:$8,"&lt;="&amp;CX$9,conditions!$9:$9,"&gt;="&amp;CX$9))*SUMIFS(conditions!$76:$76,conditions!$8:$8,"&lt;="&amp;CX$9-SUMIFS(conditions!$77:$77,conditions!$8:$8,"&lt;="&amp;CX$9,conditions!$9:$9,"&gt;="&amp;CX$9),conditions!$9:$9,"&gt;="&amp;CX$9-SUMIFS(conditions!$77:$77,conditions!$8:$8,"&lt;="&amp;CX$9,conditions!$9:$9,"&gt;="&amp;CX$9))</f>
        <v>5.9999999999999982</v>
      </c>
      <c r="CY123" s="37">
        <f>SUMIFS(15:15,$9:$9,CY$9-SUMIFS(conditions!$77:$77,conditions!$8:$8,"&lt;="&amp;CY$9,conditions!$9:$9,"&gt;="&amp;CY$9))*SUMIFS(conditions!$76:$76,conditions!$8:$8,"&lt;="&amp;CY$9-SUMIFS(conditions!$77:$77,conditions!$8:$8,"&lt;="&amp;CY$9,conditions!$9:$9,"&gt;="&amp;CY$9),conditions!$9:$9,"&gt;="&amp;CY$9-SUMIFS(conditions!$77:$77,conditions!$8:$8,"&lt;="&amp;CY$9,conditions!$9:$9,"&gt;="&amp;CY$9))</f>
        <v>0</v>
      </c>
      <c r="CZ123" s="37">
        <f>SUMIFS(15:15,$9:$9,CZ$9-SUMIFS(conditions!$77:$77,conditions!$8:$8,"&lt;="&amp;CZ$9,conditions!$9:$9,"&gt;="&amp;CZ$9))*SUMIFS(conditions!$76:$76,conditions!$8:$8,"&lt;="&amp;CZ$9-SUMIFS(conditions!$77:$77,conditions!$8:$8,"&lt;="&amp;CZ$9,conditions!$9:$9,"&gt;="&amp;CZ$9),conditions!$9:$9,"&gt;="&amp;CZ$9-SUMIFS(conditions!$77:$77,conditions!$8:$8,"&lt;="&amp;CZ$9,conditions!$9:$9,"&gt;="&amp;CZ$9))</f>
        <v>0</v>
      </c>
      <c r="DA123" s="37">
        <f>SUMIFS(15:15,$9:$9,DA$9-SUMIFS(conditions!$77:$77,conditions!$8:$8,"&lt;="&amp;DA$9,conditions!$9:$9,"&gt;="&amp;DA$9))*SUMIFS(conditions!$76:$76,conditions!$8:$8,"&lt;="&amp;DA$9-SUMIFS(conditions!$77:$77,conditions!$8:$8,"&lt;="&amp;DA$9,conditions!$9:$9,"&gt;="&amp;DA$9),conditions!$9:$9,"&gt;="&amp;DA$9-SUMIFS(conditions!$77:$77,conditions!$8:$8,"&lt;="&amp;DA$9,conditions!$9:$9,"&gt;="&amp;DA$9))</f>
        <v>5.9999999999999982</v>
      </c>
      <c r="DB123" s="37">
        <f>SUMIFS(15:15,$9:$9,DB$9-SUMIFS(conditions!$77:$77,conditions!$8:$8,"&lt;="&amp;DB$9,conditions!$9:$9,"&gt;="&amp;DB$9))*SUMIFS(conditions!$76:$76,conditions!$8:$8,"&lt;="&amp;DB$9-SUMIFS(conditions!$77:$77,conditions!$8:$8,"&lt;="&amp;DB$9,conditions!$9:$9,"&gt;="&amp;DB$9),conditions!$9:$9,"&gt;="&amp;DB$9-SUMIFS(conditions!$77:$77,conditions!$8:$8,"&lt;="&amp;DB$9,conditions!$9:$9,"&gt;="&amp;DB$9))</f>
        <v>5.9999999999999982</v>
      </c>
      <c r="DC123" s="37">
        <f>SUMIFS(15:15,$9:$9,DC$9-SUMIFS(conditions!$77:$77,conditions!$8:$8,"&lt;="&amp;DC$9,conditions!$9:$9,"&gt;="&amp;DC$9))*SUMIFS(conditions!$76:$76,conditions!$8:$8,"&lt;="&amp;DC$9-SUMIFS(conditions!$77:$77,conditions!$8:$8,"&lt;="&amp;DC$9,conditions!$9:$9,"&gt;="&amp;DC$9),conditions!$9:$9,"&gt;="&amp;DC$9-SUMIFS(conditions!$77:$77,conditions!$8:$8,"&lt;="&amp;DC$9,conditions!$9:$9,"&gt;="&amp;DC$9))</f>
        <v>5.9999999999999982</v>
      </c>
      <c r="DD123" s="37">
        <f>SUMIFS(15:15,$9:$9,DD$9-SUMIFS(conditions!$77:$77,conditions!$8:$8,"&lt;="&amp;DD$9,conditions!$9:$9,"&gt;="&amp;DD$9))*SUMIFS(conditions!$76:$76,conditions!$8:$8,"&lt;="&amp;DD$9-SUMIFS(conditions!$77:$77,conditions!$8:$8,"&lt;="&amp;DD$9,conditions!$9:$9,"&gt;="&amp;DD$9),conditions!$9:$9,"&gt;="&amp;DD$9-SUMIFS(conditions!$77:$77,conditions!$8:$8,"&lt;="&amp;DD$9,conditions!$9:$9,"&gt;="&amp;DD$9))</f>
        <v>5.9999999999999982</v>
      </c>
      <c r="DE123" s="37">
        <f>SUMIFS(15:15,$9:$9,DE$9-SUMIFS(conditions!$77:$77,conditions!$8:$8,"&lt;="&amp;DE$9,conditions!$9:$9,"&gt;="&amp;DE$9))*SUMIFS(conditions!$76:$76,conditions!$8:$8,"&lt;="&amp;DE$9-SUMIFS(conditions!$77:$77,conditions!$8:$8,"&lt;="&amp;DE$9,conditions!$9:$9,"&gt;="&amp;DE$9),conditions!$9:$9,"&gt;="&amp;DE$9-SUMIFS(conditions!$77:$77,conditions!$8:$8,"&lt;="&amp;DE$9,conditions!$9:$9,"&gt;="&amp;DE$9))</f>
        <v>5.9999999999999982</v>
      </c>
      <c r="DF123" s="37">
        <f>SUMIFS(15:15,$9:$9,DF$9-SUMIFS(conditions!$77:$77,conditions!$8:$8,"&lt;="&amp;DF$9,conditions!$9:$9,"&gt;="&amp;DF$9))*SUMIFS(conditions!$76:$76,conditions!$8:$8,"&lt;="&amp;DF$9-SUMIFS(conditions!$77:$77,conditions!$8:$8,"&lt;="&amp;DF$9,conditions!$9:$9,"&gt;="&amp;DF$9),conditions!$9:$9,"&gt;="&amp;DF$9-SUMIFS(conditions!$77:$77,conditions!$8:$8,"&lt;="&amp;DF$9,conditions!$9:$9,"&gt;="&amp;DF$9))</f>
        <v>0</v>
      </c>
      <c r="DG123" s="37">
        <f>SUMIFS(15:15,$9:$9,DG$9-SUMIFS(conditions!$77:$77,conditions!$8:$8,"&lt;="&amp;DG$9,conditions!$9:$9,"&gt;="&amp;DG$9))*SUMIFS(conditions!$76:$76,conditions!$8:$8,"&lt;="&amp;DG$9-SUMIFS(conditions!$77:$77,conditions!$8:$8,"&lt;="&amp;DG$9,conditions!$9:$9,"&gt;="&amp;DG$9),conditions!$9:$9,"&gt;="&amp;DG$9-SUMIFS(conditions!$77:$77,conditions!$8:$8,"&lt;="&amp;DG$9,conditions!$9:$9,"&gt;="&amp;DG$9))</f>
        <v>0</v>
      </c>
      <c r="DH123" s="37">
        <f>SUMIFS(15:15,$9:$9,DH$9-SUMIFS(conditions!$77:$77,conditions!$8:$8,"&lt;="&amp;DH$9,conditions!$9:$9,"&gt;="&amp;DH$9))*SUMIFS(conditions!$76:$76,conditions!$8:$8,"&lt;="&amp;DH$9-SUMIFS(conditions!$77:$77,conditions!$8:$8,"&lt;="&amp;DH$9,conditions!$9:$9,"&gt;="&amp;DH$9),conditions!$9:$9,"&gt;="&amp;DH$9-SUMIFS(conditions!$77:$77,conditions!$8:$8,"&lt;="&amp;DH$9,conditions!$9:$9,"&gt;="&amp;DH$9))</f>
        <v>5.9999999999999982</v>
      </c>
      <c r="DI123" s="37">
        <f>SUMIFS(15:15,$9:$9,DI$9-SUMIFS(conditions!$77:$77,conditions!$8:$8,"&lt;="&amp;DI$9,conditions!$9:$9,"&gt;="&amp;DI$9))*SUMIFS(conditions!$76:$76,conditions!$8:$8,"&lt;="&amp;DI$9-SUMIFS(conditions!$77:$77,conditions!$8:$8,"&lt;="&amp;DI$9,conditions!$9:$9,"&gt;="&amp;DI$9),conditions!$9:$9,"&gt;="&amp;DI$9-SUMIFS(conditions!$77:$77,conditions!$8:$8,"&lt;="&amp;DI$9,conditions!$9:$9,"&gt;="&amp;DI$9))</f>
        <v>5.9999999999999982</v>
      </c>
      <c r="DJ123" s="37">
        <f>SUMIFS(15:15,$9:$9,DJ$9-SUMIFS(conditions!$77:$77,conditions!$8:$8,"&lt;="&amp;DJ$9,conditions!$9:$9,"&gt;="&amp;DJ$9))*SUMIFS(conditions!$76:$76,conditions!$8:$8,"&lt;="&amp;DJ$9-SUMIFS(conditions!$77:$77,conditions!$8:$8,"&lt;="&amp;DJ$9,conditions!$9:$9,"&gt;="&amp;DJ$9),conditions!$9:$9,"&gt;="&amp;DJ$9-SUMIFS(conditions!$77:$77,conditions!$8:$8,"&lt;="&amp;DJ$9,conditions!$9:$9,"&gt;="&amp;DJ$9))</f>
        <v>5.9999999999999982</v>
      </c>
      <c r="DK123" s="37">
        <f>SUMIFS(15:15,$9:$9,DK$9-SUMIFS(conditions!$77:$77,conditions!$8:$8,"&lt;="&amp;DK$9,conditions!$9:$9,"&gt;="&amp;DK$9))*SUMIFS(conditions!$76:$76,conditions!$8:$8,"&lt;="&amp;DK$9-SUMIFS(conditions!$77:$77,conditions!$8:$8,"&lt;="&amp;DK$9,conditions!$9:$9,"&gt;="&amp;DK$9),conditions!$9:$9,"&gt;="&amp;DK$9-SUMIFS(conditions!$77:$77,conditions!$8:$8,"&lt;="&amp;DK$9,conditions!$9:$9,"&gt;="&amp;DK$9))</f>
        <v>5.9999999999999982</v>
      </c>
      <c r="DL123" s="37">
        <f>SUMIFS(15:15,$9:$9,DL$9-SUMIFS(conditions!$77:$77,conditions!$8:$8,"&lt;="&amp;DL$9,conditions!$9:$9,"&gt;="&amp;DL$9))*SUMIFS(conditions!$76:$76,conditions!$8:$8,"&lt;="&amp;DL$9-SUMIFS(conditions!$77:$77,conditions!$8:$8,"&lt;="&amp;DL$9,conditions!$9:$9,"&gt;="&amp;DL$9),conditions!$9:$9,"&gt;="&amp;DL$9-SUMIFS(conditions!$77:$77,conditions!$8:$8,"&lt;="&amp;DL$9,conditions!$9:$9,"&gt;="&amp;DL$9))</f>
        <v>5.9999999999999982</v>
      </c>
      <c r="DM123" s="37">
        <f>SUMIFS(15:15,$9:$9,DM$9-SUMIFS(conditions!$77:$77,conditions!$8:$8,"&lt;="&amp;DM$9,conditions!$9:$9,"&gt;="&amp;DM$9))*SUMIFS(conditions!$76:$76,conditions!$8:$8,"&lt;="&amp;DM$9-SUMIFS(conditions!$77:$77,conditions!$8:$8,"&lt;="&amp;DM$9,conditions!$9:$9,"&gt;="&amp;DM$9),conditions!$9:$9,"&gt;="&amp;DM$9-SUMIFS(conditions!$77:$77,conditions!$8:$8,"&lt;="&amp;DM$9,conditions!$9:$9,"&gt;="&amp;DM$9))</f>
        <v>0</v>
      </c>
      <c r="DN123" s="37">
        <f>SUMIFS(15:15,$9:$9,DN$9-SUMIFS(conditions!$77:$77,conditions!$8:$8,"&lt;="&amp;DN$9,conditions!$9:$9,"&gt;="&amp;DN$9))*SUMIFS(conditions!$76:$76,conditions!$8:$8,"&lt;="&amp;DN$9-SUMIFS(conditions!$77:$77,conditions!$8:$8,"&lt;="&amp;DN$9,conditions!$9:$9,"&gt;="&amp;DN$9),conditions!$9:$9,"&gt;="&amp;DN$9-SUMIFS(conditions!$77:$77,conditions!$8:$8,"&lt;="&amp;DN$9,conditions!$9:$9,"&gt;="&amp;DN$9))</f>
        <v>0</v>
      </c>
      <c r="DO123" s="37">
        <f>SUMIFS(15:15,$9:$9,DO$9-SUMIFS(conditions!$77:$77,conditions!$8:$8,"&lt;="&amp;DO$9,conditions!$9:$9,"&gt;="&amp;DO$9))*SUMIFS(conditions!$76:$76,conditions!$8:$8,"&lt;="&amp;DO$9-SUMIFS(conditions!$77:$77,conditions!$8:$8,"&lt;="&amp;DO$9,conditions!$9:$9,"&gt;="&amp;DO$9),conditions!$9:$9,"&gt;="&amp;DO$9-SUMIFS(conditions!$77:$77,conditions!$8:$8,"&lt;="&amp;DO$9,conditions!$9:$9,"&gt;="&amp;DO$9))</f>
        <v>5.9999999999999982</v>
      </c>
      <c r="DP123" s="37">
        <f>SUMIFS(15:15,$9:$9,DP$9-SUMIFS(conditions!$77:$77,conditions!$8:$8,"&lt;="&amp;DP$9,conditions!$9:$9,"&gt;="&amp;DP$9))*SUMIFS(conditions!$76:$76,conditions!$8:$8,"&lt;="&amp;DP$9-SUMIFS(conditions!$77:$77,conditions!$8:$8,"&lt;="&amp;DP$9,conditions!$9:$9,"&gt;="&amp;DP$9),conditions!$9:$9,"&gt;="&amp;DP$9-SUMIFS(conditions!$77:$77,conditions!$8:$8,"&lt;="&amp;DP$9,conditions!$9:$9,"&gt;="&amp;DP$9))</f>
        <v>5.9999999999999982</v>
      </c>
      <c r="DQ123" s="37">
        <f>SUMIFS(15:15,$9:$9,DQ$9-SUMIFS(conditions!$77:$77,conditions!$8:$8,"&lt;="&amp;DQ$9,conditions!$9:$9,"&gt;="&amp;DQ$9))*SUMIFS(conditions!$76:$76,conditions!$8:$8,"&lt;="&amp;DQ$9-SUMIFS(conditions!$77:$77,conditions!$8:$8,"&lt;="&amp;DQ$9,conditions!$9:$9,"&gt;="&amp;DQ$9),conditions!$9:$9,"&gt;="&amp;DQ$9-SUMIFS(conditions!$77:$77,conditions!$8:$8,"&lt;="&amp;DQ$9,conditions!$9:$9,"&gt;="&amp;DQ$9))</f>
        <v>5.9999999999999982</v>
      </c>
      <c r="DR123" s="37">
        <f>SUMIFS(15:15,$9:$9,DR$9-SUMIFS(conditions!$77:$77,conditions!$8:$8,"&lt;="&amp;DR$9,conditions!$9:$9,"&gt;="&amp;DR$9))*SUMIFS(conditions!$76:$76,conditions!$8:$8,"&lt;="&amp;DR$9-SUMIFS(conditions!$77:$77,conditions!$8:$8,"&lt;="&amp;DR$9,conditions!$9:$9,"&gt;="&amp;DR$9),conditions!$9:$9,"&gt;="&amp;DR$9-SUMIFS(conditions!$77:$77,conditions!$8:$8,"&lt;="&amp;DR$9,conditions!$9:$9,"&gt;="&amp;DR$9))</f>
        <v>5.9999999999999982</v>
      </c>
      <c r="DS123" s="37">
        <f>SUMIFS(15:15,$9:$9,DS$9-SUMIFS(conditions!$77:$77,conditions!$8:$8,"&lt;="&amp;DS$9,conditions!$9:$9,"&gt;="&amp;DS$9))*SUMIFS(conditions!$76:$76,conditions!$8:$8,"&lt;="&amp;DS$9-SUMIFS(conditions!$77:$77,conditions!$8:$8,"&lt;="&amp;DS$9,conditions!$9:$9,"&gt;="&amp;DS$9),conditions!$9:$9,"&gt;="&amp;DS$9-SUMIFS(conditions!$77:$77,conditions!$8:$8,"&lt;="&amp;DS$9,conditions!$9:$9,"&gt;="&amp;DS$9))</f>
        <v>5.9999999999999982</v>
      </c>
      <c r="DT123" s="37">
        <f>SUMIFS(15:15,$9:$9,DT$9-SUMIFS(conditions!$77:$77,conditions!$8:$8,"&lt;="&amp;DT$9,conditions!$9:$9,"&gt;="&amp;DT$9))*SUMIFS(conditions!$76:$76,conditions!$8:$8,"&lt;="&amp;DT$9-SUMIFS(conditions!$77:$77,conditions!$8:$8,"&lt;="&amp;DT$9,conditions!$9:$9,"&gt;="&amp;DT$9),conditions!$9:$9,"&gt;="&amp;DT$9-SUMIFS(conditions!$77:$77,conditions!$8:$8,"&lt;="&amp;DT$9,conditions!$9:$9,"&gt;="&amp;DT$9))</f>
        <v>0</v>
      </c>
      <c r="DU123" s="37">
        <f>SUMIFS(15:15,$9:$9,DU$9-SUMIFS(conditions!$77:$77,conditions!$8:$8,"&lt;="&amp;DU$9,conditions!$9:$9,"&gt;="&amp;DU$9))*SUMIFS(conditions!$76:$76,conditions!$8:$8,"&lt;="&amp;DU$9-SUMIFS(conditions!$77:$77,conditions!$8:$8,"&lt;="&amp;DU$9,conditions!$9:$9,"&gt;="&amp;DU$9),conditions!$9:$9,"&gt;="&amp;DU$9-SUMIFS(conditions!$77:$77,conditions!$8:$8,"&lt;="&amp;DU$9,conditions!$9:$9,"&gt;="&amp;DU$9))</f>
        <v>0</v>
      </c>
      <c r="DV123" s="37">
        <f>SUMIFS(15:15,$9:$9,DV$9-SUMIFS(conditions!$77:$77,conditions!$8:$8,"&lt;="&amp;DV$9,conditions!$9:$9,"&gt;="&amp;DV$9))*SUMIFS(conditions!$76:$76,conditions!$8:$8,"&lt;="&amp;DV$9-SUMIFS(conditions!$77:$77,conditions!$8:$8,"&lt;="&amp;DV$9,conditions!$9:$9,"&gt;="&amp;DV$9),conditions!$9:$9,"&gt;="&amp;DV$9-SUMIFS(conditions!$77:$77,conditions!$8:$8,"&lt;="&amp;DV$9,conditions!$9:$9,"&gt;="&amp;DV$9))</f>
        <v>5.9999999999999982</v>
      </c>
      <c r="DW123" s="37">
        <f>SUMIFS(15:15,$9:$9,DW$9-SUMIFS(conditions!$77:$77,conditions!$8:$8,"&lt;="&amp;DW$9,conditions!$9:$9,"&gt;="&amp;DW$9))*SUMIFS(conditions!$76:$76,conditions!$8:$8,"&lt;="&amp;DW$9-SUMIFS(conditions!$77:$77,conditions!$8:$8,"&lt;="&amp;DW$9,conditions!$9:$9,"&gt;="&amp;DW$9),conditions!$9:$9,"&gt;="&amp;DW$9-SUMIFS(conditions!$77:$77,conditions!$8:$8,"&lt;="&amp;DW$9,conditions!$9:$9,"&gt;="&amp;DW$9))</f>
        <v>5.9399999999999986</v>
      </c>
      <c r="DX123" s="37">
        <f>SUMIFS(15:15,$9:$9,DX$9-SUMIFS(conditions!$77:$77,conditions!$8:$8,"&lt;="&amp;DX$9,conditions!$9:$9,"&gt;="&amp;DX$9))*SUMIFS(conditions!$76:$76,conditions!$8:$8,"&lt;="&amp;DX$9-SUMIFS(conditions!$77:$77,conditions!$8:$8,"&lt;="&amp;DX$9,conditions!$9:$9,"&gt;="&amp;DX$9),conditions!$9:$9,"&gt;="&amp;DX$9-SUMIFS(conditions!$77:$77,conditions!$8:$8,"&lt;="&amp;DX$9,conditions!$9:$9,"&gt;="&amp;DX$9))</f>
        <v>5.9399999999999986</v>
      </c>
      <c r="DY123" s="37">
        <f>SUMIFS(15:15,$9:$9,DY$9-SUMIFS(conditions!$77:$77,conditions!$8:$8,"&lt;="&amp;DY$9,conditions!$9:$9,"&gt;="&amp;DY$9))*SUMIFS(conditions!$76:$76,conditions!$8:$8,"&lt;="&amp;DY$9-SUMIFS(conditions!$77:$77,conditions!$8:$8,"&lt;="&amp;DY$9,conditions!$9:$9,"&gt;="&amp;DY$9),conditions!$9:$9,"&gt;="&amp;DY$9-SUMIFS(conditions!$77:$77,conditions!$8:$8,"&lt;="&amp;DY$9,conditions!$9:$9,"&gt;="&amp;DY$9))</f>
        <v>5.9399999999999986</v>
      </c>
      <c r="DZ123" s="37">
        <f>SUMIFS(15:15,$9:$9,DZ$9-SUMIFS(conditions!$77:$77,conditions!$8:$8,"&lt;="&amp;DZ$9,conditions!$9:$9,"&gt;="&amp;DZ$9))*SUMIFS(conditions!$76:$76,conditions!$8:$8,"&lt;="&amp;DZ$9-SUMIFS(conditions!$77:$77,conditions!$8:$8,"&lt;="&amp;DZ$9,conditions!$9:$9,"&gt;="&amp;DZ$9),conditions!$9:$9,"&gt;="&amp;DZ$9-SUMIFS(conditions!$77:$77,conditions!$8:$8,"&lt;="&amp;DZ$9,conditions!$9:$9,"&gt;="&amp;DZ$9))</f>
        <v>5.9399999999999986</v>
      </c>
      <c r="EA123" s="37">
        <f>SUMIFS(15:15,$9:$9,EA$9-SUMIFS(conditions!$77:$77,conditions!$8:$8,"&lt;="&amp;EA$9,conditions!$9:$9,"&gt;="&amp;EA$9))*SUMIFS(conditions!$76:$76,conditions!$8:$8,"&lt;="&amp;EA$9-SUMIFS(conditions!$77:$77,conditions!$8:$8,"&lt;="&amp;EA$9,conditions!$9:$9,"&gt;="&amp;EA$9),conditions!$9:$9,"&gt;="&amp;EA$9-SUMIFS(conditions!$77:$77,conditions!$8:$8,"&lt;="&amp;EA$9,conditions!$9:$9,"&gt;="&amp;EA$9))</f>
        <v>0</v>
      </c>
      <c r="EB123" s="37">
        <f>SUMIFS(15:15,$9:$9,EB$9-SUMIFS(conditions!$77:$77,conditions!$8:$8,"&lt;="&amp;EB$9,conditions!$9:$9,"&gt;="&amp;EB$9))*SUMIFS(conditions!$76:$76,conditions!$8:$8,"&lt;="&amp;EB$9-SUMIFS(conditions!$77:$77,conditions!$8:$8,"&lt;="&amp;EB$9,conditions!$9:$9,"&gt;="&amp;EB$9),conditions!$9:$9,"&gt;="&amp;EB$9-SUMIFS(conditions!$77:$77,conditions!$8:$8,"&lt;="&amp;EB$9,conditions!$9:$9,"&gt;="&amp;EB$9))</f>
        <v>0</v>
      </c>
      <c r="EC123" s="37">
        <f>SUMIFS(15:15,$9:$9,EC$9-SUMIFS(conditions!$77:$77,conditions!$8:$8,"&lt;="&amp;EC$9,conditions!$9:$9,"&gt;="&amp;EC$9))*SUMIFS(conditions!$76:$76,conditions!$8:$8,"&lt;="&amp;EC$9-SUMIFS(conditions!$77:$77,conditions!$8:$8,"&lt;="&amp;EC$9,conditions!$9:$9,"&gt;="&amp;EC$9),conditions!$9:$9,"&gt;="&amp;EC$9-SUMIFS(conditions!$77:$77,conditions!$8:$8,"&lt;="&amp;EC$9,conditions!$9:$9,"&gt;="&amp;EC$9))</f>
        <v>5.9399999999999986</v>
      </c>
      <c r="ED123" s="37">
        <f>SUMIFS(15:15,$9:$9,ED$9-SUMIFS(conditions!$77:$77,conditions!$8:$8,"&lt;="&amp;ED$9,conditions!$9:$9,"&gt;="&amp;ED$9))*SUMIFS(conditions!$76:$76,conditions!$8:$8,"&lt;="&amp;ED$9-SUMIFS(conditions!$77:$77,conditions!$8:$8,"&lt;="&amp;ED$9,conditions!$9:$9,"&gt;="&amp;ED$9),conditions!$9:$9,"&gt;="&amp;ED$9-SUMIFS(conditions!$77:$77,conditions!$8:$8,"&lt;="&amp;ED$9,conditions!$9:$9,"&gt;="&amp;ED$9))</f>
        <v>5.9399999999999986</v>
      </c>
      <c r="EE123" s="37">
        <f>SUMIFS(15:15,$9:$9,EE$9-SUMIFS(conditions!$77:$77,conditions!$8:$8,"&lt;="&amp;EE$9,conditions!$9:$9,"&gt;="&amp;EE$9))*SUMIFS(conditions!$76:$76,conditions!$8:$8,"&lt;="&amp;EE$9-SUMIFS(conditions!$77:$77,conditions!$8:$8,"&lt;="&amp;EE$9,conditions!$9:$9,"&gt;="&amp;EE$9),conditions!$9:$9,"&gt;="&amp;EE$9-SUMIFS(conditions!$77:$77,conditions!$8:$8,"&lt;="&amp;EE$9,conditions!$9:$9,"&gt;="&amp;EE$9))</f>
        <v>5.9399999999999986</v>
      </c>
      <c r="EF123" s="37">
        <f>SUMIFS(15:15,$9:$9,EF$9-SUMIFS(conditions!$77:$77,conditions!$8:$8,"&lt;="&amp;EF$9,conditions!$9:$9,"&gt;="&amp;EF$9))*SUMIFS(conditions!$76:$76,conditions!$8:$8,"&lt;="&amp;EF$9-SUMIFS(conditions!$77:$77,conditions!$8:$8,"&lt;="&amp;EF$9,conditions!$9:$9,"&gt;="&amp;EF$9),conditions!$9:$9,"&gt;="&amp;EF$9-SUMIFS(conditions!$77:$77,conditions!$8:$8,"&lt;="&amp;EF$9,conditions!$9:$9,"&gt;="&amp;EF$9))</f>
        <v>5.9399999999999986</v>
      </c>
      <c r="EG123" s="37">
        <f>SUMIFS(15:15,$9:$9,EG$9-SUMIFS(conditions!$77:$77,conditions!$8:$8,"&lt;="&amp;EG$9,conditions!$9:$9,"&gt;="&amp;EG$9))*SUMIFS(conditions!$76:$76,conditions!$8:$8,"&lt;="&amp;EG$9-SUMIFS(conditions!$77:$77,conditions!$8:$8,"&lt;="&amp;EG$9,conditions!$9:$9,"&gt;="&amp;EG$9),conditions!$9:$9,"&gt;="&amp;EG$9-SUMIFS(conditions!$77:$77,conditions!$8:$8,"&lt;="&amp;EG$9,conditions!$9:$9,"&gt;="&amp;EG$9))</f>
        <v>5.9399999999999986</v>
      </c>
      <c r="EH123" s="37">
        <f>SUMIFS(15:15,$9:$9,EH$9-SUMIFS(conditions!$77:$77,conditions!$8:$8,"&lt;="&amp;EH$9,conditions!$9:$9,"&gt;="&amp;EH$9))*SUMIFS(conditions!$76:$76,conditions!$8:$8,"&lt;="&amp;EH$9-SUMIFS(conditions!$77:$77,conditions!$8:$8,"&lt;="&amp;EH$9,conditions!$9:$9,"&gt;="&amp;EH$9),conditions!$9:$9,"&gt;="&amp;EH$9-SUMIFS(conditions!$77:$77,conditions!$8:$8,"&lt;="&amp;EH$9,conditions!$9:$9,"&gt;="&amp;EH$9))</f>
        <v>0</v>
      </c>
      <c r="EI123" s="37">
        <f>SUMIFS(15:15,$9:$9,EI$9-SUMIFS(conditions!$77:$77,conditions!$8:$8,"&lt;="&amp;EI$9,conditions!$9:$9,"&gt;="&amp;EI$9))*SUMIFS(conditions!$76:$76,conditions!$8:$8,"&lt;="&amp;EI$9-SUMIFS(conditions!$77:$77,conditions!$8:$8,"&lt;="&amp;EI$9,conditions!$9:$9,"&gt;="&amp;EI$9),conditions!$9:$9,"&gt;="&amp;EI$9-SUMIFS(conditions!$77:$77,conditions!$8:$8,"&lt;="&amp;EI$9,conditions!$9:$9,"&gt;="&amp;EI$9))</f>
        <v>0</v>
      </c>
      <c r="EJ123" s="37">
        <f>SUMIFS(15:15,$9:$9,EJ$9-SUMIFS(conditions!$77:$77,conditions!$8:$8,"&lt;="&amp;EJ$9,conditions!$9:$9,"&gt;="&amp;EJ$9))*SUMIFS(conditions!$76:$76,conditions!$8:$8,"&lt;="&amp;EJ$9-SUMIFS(conditions!$77:$77,conditions!$8:$8,"&lt;="&amp;EJ$9,conditions!$9:$9,"&gt;="&amp;EJ$9),conditions!$9:$9,"&gt;="&amp;EJ$9-SUMIFS(conditions!$77:$77,conditions!$8:$8,"&lt;="&amp;EJ$9,conditions!$9:$9,"&gt;="&amp;EJ$9))</f>
        <v>5.9399999999999986</v>
      </c>
      <c r="EK123" s="37">
        <f>SUMIFS(15:15,$9:$9,EK$9-SUMIFS(conditions!$77:$77,conditions!$8:$8,"&lt;="&amp;EK$9,conditions!$9:$9,"&gt;="&amp;EK$9))*SUMIFS(conditions!$76:$76,conditions!$8:$8,"&lt;="&amp;EK$9-SUMIFS(conditions!$77:$77,conditions!$8:$8,"&lt;="&amp;EK$9,conditions!$9:$9,"&gt;="&amp;EK$9),conditions!$9:$9,"&gt;="&amp;EK$9-SUMIFS(conditions!$77:$77,conditions!$8:$8,"&lt;="&amp;EK$9,conditions!$9:$9,"&gt;="&amp;EK$9))</f>
        <v>5.9399999999999986</v>
      </c>
      <c r="EL123" s="37">
        <f>SUMIFS(15:15,$9:$9,EL$9-SUMIFS(conditions!$77:$77,conditions!$8:$8,"&lt;="&amp;EL$9,conditions!$9:$9,"&gt;="&amp;EL$9))*SUMIFS(conditions!$76:$76,conditions!$8:$8,"&lt;="&amp;EL$9-SUMIFS(conditions!$77:$77,conditions!$8:$8,"&lt;="&amp;EL$9,conditions!$9:$9,"&gt;="&amp;EL$9),conditions!$9:$9,"&gt;="&amp;EL$9-SUMIFS(conditions!$77:$77,conditions!$8:$8,"&lt;="&amp;EL$9,conditions!$9:$9,"&gt;="&amp;EL$9))</f>
        <v>5.9399999999999986</v>
      </c>
      <c r="EM123" s="37">
        <f>SUMIFS(15:15,$9:$9,EM$9-SUMIFS(conditions!$77:$77,conditions!$8:$8,"&lt;="&amp;EM$9,conditions!$9:$9,"&gt;="&amp;EM$9))*SUMIFS(conditions!$76:$76,conditions!$8:$8,"&lt;="&amp;EM$9-SUMIFS(conditions!$77:$77,conditions!$8:$8,"&lt;="&amp;EM$9,conditions!$9:$9,"&gt;="&amp;EM$9),conditions!$9:$9,"&gt;="&amp;EM$9-SUMIFS(conditions!$77:$77,conditions!$8:$8,"&lt;="&amp;EM$9,conditions!$9:$9,"&gt;="&amp;EM$9))</f>
        <v>5.9399999999999986</v>
      </c>
      <c r="EN123" s="37">
        <f>SUMIFS(15:15,$9:$9,EN$9-SUMIFS(conditions!$77:$77,conditions!$8:$8,"&lt;="&amp;EN$9,conditions!$9:$9,"&gt;="&amp;EN$9))*SUMIFS(conditions!$76:$76,conditions!$8:$8,"&lt;="&amp;EN$9-SUMIFS(conditions!$77:$77,conditions!$8:$8,"&lt;="&amp;EN$9,conditions!$9:$9,"&gt;="&amp;EN$9),conditions!$9:$9,"&gt;="&amp;EN$9-SUMIFS(conditions!$77:$77,conditions!$8:$8,"&lt;="&amp;EN$9,conditions!$9:$9,"&gt;="&amp;EN$9))</f>
        <v>5.9399999999999986</v>
      </c>
      <c r="EO123" s="37">
        <f>SUMIFS(15:15,$9:$9,EO$9-SUMIFS(conditions!$77:$77,conditions!$8:$8,"&lt;="&amp;EO$9,conditions!$9:$9,"&gt;="&amp;EO$9))*SUMIFS(conditions!$76:$76,conditions!$8:$8,"&lt;="&amp;EO$9-SUMIFS(conditions!$77:$77,conditions!$8:$8,"&lt;="&amp;EO$9,conditions!$9:$9,"&gt;="&amp;EO$9),conditions!$9:$9,"&gt;="&amp;EO$9-SUMIFS(conditions!$77:$77,conditions!$8:$8,"&lt;="&amp;EO$9,conditions!$9:$9,"&gt;="&amp;EO$9))</f>
        <v>0</v>
      </c>
      <c r="EP123" s="37">
        <f>SUMIFS(15:15,$9:$9,EP$9-SUMIFS(conditions!$77:$77,conditions!$8:$8,"&lt;="&amp;EP$9,conditions!$9:$9,"&gt;="&amp;EP$9))*SUMIFS(conditions!$76:$76,conditions!$8:$8,"&lt;="&amp;EP$9-SUMIFS(conditions!$77:$77,conditions!$8:$8,"&lt;="&amp;EP$9,conditions!$9:$9,"&gt;="&amp;EP$9),conditions!$9:$9,"&gt;="&amp;EP$9-SUMIFS(conditions!$77:$77,conditions!$8:$8,"&lt;="&amp;EP$9,conditions!$9:$9,"&gt;="&amp;EP$9))</f>
        <v>0</v>
      </c>
      <c r="EQ123" s="37">
        <f>SUMIFS(15:15,$9:$9,EQ$9-SUMIFS(conditions!$77:$77,conditions!$8:$8,"&lt;="&amp;EQ$9,conditions!$9:$9,"&gt;="&amp;EQ$9))*SUMIFS(conditions!$76:$76,conditions!$8:$8,"&lt;="&amp;EQ$9-SUMIFS(conditions!$77:$77,conditions!$8:$8,"&lt;="&amp;EQ$9,conditions!$9:$9,"&gt;="&amp;EQ$9),conditions!$9:$9,"&gt;="&amp;EQ$9-SUMIFS(conditions!$77:$77,conditions!$8:$8,"&lt;="&amp;EQ$9,conditions!$9:$9,"&gt;="&amp;EQ$9))</f>
        <v>5.9399999999999986</v>
      </c>
      <c r="ER123" s="37">
        <f>SUMIFS(15:15,$9:$9,ER$9-SUMIFS(conditions!$77:$77,conditions!$8:$8,"&lt;="&amp;ER$9,conditions!$9:$9,"&gt;="&amp;ER$9))*SUMIFS(conditions!$76:$76,conditions!$8:$8,"&lt;="&amp;ER$9-SUMIFS(conditions!$77:$77,conditions!$8:$8,"&lt;="&amp;ER$9,conditions!$9:$9,"&gt;="&amp;ER$9),conditions!$9:$9,"&gt;="&amp;ER$9-SUMIFS(conditions!$77:$77,conditions!$8:$8,"&lt;="&amp;ER$9,conditions!$9:$9,"&gt;="&amp;ER$9))</f>
        <v>5.9399999999999986</v>
      </c>
      <c r="ES123" s="37">
        <f>SUMIFS(15:15,$9:$9,ES$9-SUMIFS(conditions!$77:$77,conditions!$8:$8,"&lt;="&amp;ES$9,conditions!$9:$9,"&gt;="&amp;ES$9))*SUMIFS(conditions!$76:$76,conditions!$8:$8,"&lt;="&amp;ES$9-SUMIFS(conditions!$77:$77,conditions!$8:$8,"&lt;="&amp;ES$9,conditions!$9:$9,"&gt;="&amp;ES$9),conditions!$9:$9,"&gt;="&amp;ES$9-SUMIFS(conditions!$77:$77,conditions!$8:$8,"&lt;="&amp;ES$9,conditions!$9:$9,"&gt;="&amp;ES$9))</f>
        <v>5.9399999999999986</v>
      </c>
      <c r="ET123" s="37">
        <f>SUMIFS(15:15,$9:$9,ET$9-SUMIFS(conditions!$77:$77,conditions!$8:$8,"&lt;="&amp;ET$9,conditions!$9:$9,"&gt;="&amp;ET$9))*SUMIFS(conditions!$76:$76,conditions!$8:$8,"&lt;="&amp;ET$9-SUMIFS(conditions!$77:$77,conditions!$8:$8,"&lt;="&amp;ET$9,conditions!$9:$9,"&gt;="&amp;ET$9),conditions!$9:$9,"&gt;="&amp;ET$9-SUMIFS(conditions!$77:$77,conditions!$8:$8,"&lt;="&amp;ET$9,conditions!$9:$9,"&gt;="&amp;ET$9))</f>
        <v>5.9399999999999986</v>
      </c>
      <c r="EU123" s="37">
        <f>SUMIFS(15:15,$9:$9,EU$9-SUMIFS(conditions!$77:$77,conditions!$8:$8,"&lt;="&amp;EU$9,conditions!$9:$9,"&gt;="&amp;EU$9))*SUMIFS(conditions!$76:$76,conditions!$8:$8,"&lt;="&amp;EU$9-SUMIFS(conditions!$77:$77,conditions!$8:$8,"&lt;="&amp;EU$9,conditions!$9:$9,"&gt;="&amp;EU$9),conditions!$9:$9,"&gt;="&amp;EU$9-SUMIFS(conditions!$77:$77,conditions!$8:$8,"&lt;="&amp;EU$9,conditions!$9:$9,"&gt;="&amp;EU$9))</f>
        <v>5.9399999999999986</v>
      </c>
      <c r="EV123" s="37">
        <f>SUMIFS(15:15,$9:$9,EV$9-SUMIFS(conditions!$77:$77,conditions!$8:$8,"&lt;="&amp;EV$9,conditions!$9:$9,"&gt;="&amp;EV$9))*SUMIFS(conditions!$76:$76,conditions!$8:$8,"&lt;="&amp;EV$9-SUMIFS(conditions!$77:$77,conditions!$8:$8,"&lt;="&amp;EV$9,conditions!$9:$9,"&gt;="&amp;EV$9),conditions!$9:$9,"&gt;="&amp;EV$9-SUMIFS(conditions!$77:$77,conditions!$8:$8,"&lt;="&amp;EV$9,conditions!$9:$9,"&gt;="&amp;EV$9))</f>
        <v>0</v>
      </c>
      <c r="EW123" s="37">
        <f>SUMIFS(15:15,$9:$9,EW$9-SUMIFS(conditions!$77:$77,conditions!$8:$8,"&lt;="&amp;EW$9,conditions!$9:$9,"&gt;="&amp;EW$9))*SUMIFS(conditions!$76:$76,conditions!$8:$8,"&lt;="&amp;EW$9-SUMIFS(conditions!$77:$77,conditions!$8:$8,"&lt;="&amp;EW$9,conditions!$9:$9,"&gt;="&amp;EW$9),conditions!$9:$9,"&gt;="&amp;EW$9-SUMIFS(conditions!$77:$77,conditions!$8:$8,"&lt;="&amp;EW$9,conditions!$9:$9,"&gt;="&amp;EW$9))</f>
        <v>0</v>
      </c>
      <c r="EX123" s="37">
        <f>SUMIFS(15:15,$9:$9,EX$9-SUMIFS(conditions!$77:$77,conditions!$8:$8,"&lt;="&amp;EX$9,conditions!$9:$9,"&gt;="&amp;EX$9))*SUMIFS(conditions!$76:$76,conditions!$8:$8,"&lt;="&amp;EX$9-SUMIFS(conditions!$77:$77,conditions!$8:$8,"&lt;="&amp;EX$9,conditions!$9:$9,"&gt;="&amp;EX$9),conditions!$9:$9,"&gt;="&amp;EX$9-SUMIFS(conditions!$77:$77,conditions!$8:$8,"&lt;="&amp;EX$9,conditions!$9:$9,"&gt;="&amp;EX$9))</f>
        <v>5.9399999999999986</v>
      </c>
      <c r="EY123" s="37">
        <f>SUMIFS(15:15,$9:$9,EY$9-SUMIFS(conditions!$77:$77,conditions!$8:$8,"&lt;="&amp;EY$9,conditions!$9:$9,"&gt;="&amp;EY$9))*SUMIFS(conditions!$76:$76,conditions!$8:$8,"&lt;="&amp;EY$9-SUMIFS(conditions!$77:$77,conditions!$8:$8,"&lt;="&amp;EY$9,conditions!$9:$9,"&gt;="&amp;EY$9),conditions!$9:$9,"&gt;="&amp;EY$9-SUMIFS(conditions!$77:$77,conditions!$8:$8,"&lt;="&amp;EY$9,conditions!$9:$9,"&gt;="&amp;EY$9))</f>
        <v>5.9399999999999986</v>
      </c>
      <c r="EZ123" s="37">
        <f>SUMIFS(15:15,$9:$9,EZ$9-SUMIFS(conditions!$77:$77,conditions!$8:$8,"&lt;="&amp;EZ$9,conditions!$9:$9,"&gt;="&amp;EZ$9))*SUMIFS(conditions!$76:$76,conditions!$8:$8,"&lt;="&amp;EZ$9-SUMIFS(conditions!$77:$77,conditions!$8:$8,"&lt;="&amp;EZ$9,conditions!$9:$9,"&gt;="&amp;EZ$9),conditions!$9:$9,"&gt;="&amp;EZ$9-SUMIFS(conditions!$77:$77,conditions!$8:$8,"&lt;="&amp;EZ$9,conditions!$9:$9,"&gt;="&amp;EZ$9))</f>
        <v>5.9399999999999986</v>
      </c>
      <c r="FA123" s="37">
        <f>SUMIFS(15:15,$9:$9,FA$9-SUMIFS(conditions!$77:$77,conditions!$8:$8,"&lt;="&amp;FA$9,conditions!$9:$9,"&gt;="&amp;FA$9))*SUMIFS(conditions!$76:$76,conditions!$8:$8,"&lt;="&amp;FA$9-SUMIFS(conditions!$77:$77,conditions!$8:$8,"&lt;="&amp;FA$9,conditions!$9:$9,"&gt;="&amp;FA$9),conditions!$9:$9,"&gt;="&amp;FA$9-SUMIFS(conditions!$77:$77,conditions!$8:$8,"&lt;="&amp;FA$9,conditions!$9:$9,"&gt;="&amp;FA$9))</f>
        <v>5.9399999999999986</v>
      </c>
      <c r="FB123" s="37">
        <f>SUMIFS(15:15,$9:$9,FB$9-SUMIFS(conditions!$77:$77,conditions!$8:$8,"&lt;="&amp;FB$9,conditions!$9:$9,"&gt;="&amp;FB$9))*SUMIFS(conditions!$76:$76,conditions!$8:$8,"&lt;="&amp;FB$9-SUMIFS(conditions!$77:$77,conditions!$8:$8,"&lt;="&amp;FB$9,conditions!$9:$9,"&gt;="&amp;FB$9),conditions!$9:$9,"&gt;="&amp;FB$9-SUMIFS(conditions!$77:$77,conditions!$8:$8,"&lt;="&amp;FB$9,conditions!$9:$9,"&gt;="&amp;FB$9))</f>
        <v>7.1279999999999983</v>
      </c>
      <c r="FC123" s="37">
        <f>SUMIFS(15:15,$9:$9,FC$9-SUMIFS(conditions!$77:$77,conditions!$8:$8,"&lt;="&amp;FC$9,conditions!$9:$9,"&gt;="&amp;FC$9))*SUMIFS(conditions!$76:$76,conditions!$8:$8,"&lt;="&amp;FC$9-SUMIFS(conditions!$77:$77,conditions!$8:$8,"&lt;="&amp;FC$9,conditions!$9:$9,"&gt;="&amp;FC$9),conditions!$9:$9,"&gt;="&amp;FC$9-SUMIFS(conditions!$77:$77,conditions!$8:$8,"&lt;="&amp;FC$9,conditions!$9:$9,"&gt;="&amp;FC$9))</f>
        <v>0</v>
      </c>
      <c r="FD123" s="37">
        <f>SUMIFS(15:15,$9:$9,FD$9-SUMIFS(conditions!$77:$77,conditions!$8:$8,"&lt;="&amp;FD$9,conditions!$9:$9,"&gt;="&amp;FD$9))*SUMIFS(conditions!$76:$76,conditions!$8:$8,"&lt;="&amp;FD$9-SUMIFS(conditions!$77:$77,conditions!$8:$8,"&lt;="&amp;FD$9,conditions!$9:$9,"&gt;="&amp;FD$9),conditions!$9:$9,"&gt;="&amp;FD$9-SUMIFS(conditions!$77:$77,conditions!$8:$8,"&lt;="&amp;FD$9,conditions!$9:$9,"&gt;="&amp;FD$9))</f>
        <v>0</v>
      </c>
      <c r="FE123" s="37">
        <f>SUMIFS(15:15,$9:$9,FE$9-SUMIFS(conditions!$77:$77,conditions!$8:$8,"&lt;="&amp;FE$9,conditions!$9:$9,"&gt;="&amp;FE$9))*SUMIFS(conditions!$76:$76,conditions!$8:$8,"&lt;="&amp;FE$9-SUMIFS(conditions!$77:$77,conditions!$8:$8,"&lt;="&amp;FE$9,conditions!$9:$9,"&gt;="&amp;FE$9),conditions!$9:$9,"&gt;="&amp;FE$9-SUMIFS(conditions!$77:$77,conditions!$8:$8,"&lt;="&amp;FE$9,conditions!$9:$9,"&gt;="&amp;FE$9))</f>
        <v>7.1279999999999983</v>
      </c>
      <c r="FF123" s="37">
        <f>SUMIFS(15:15,$9:$9,FF$9-SUMIFS(conditions!$77:$77,conditions!$8:$8,"&lt;="&amp;FF$9,conditions!$9:$9,"&gt;="&amp;FF$9))*SUMIFS(conditions!$76:$76,conditions!$8:$8,"&lt;="&amp;FF$9-SUMIFS(conditions!$77:$77,conditions!$8:$8,"&lt;="&amp;FF$9,conditions!$9:$9,"&gt;="&amp;FF$9),conditions!$9:$9,"&gt;="&amp;FF$9-SUMIFS(conditions!$77:$77,conditions!$8:$8,"&lt;="&amp;FF$9,conditions!$9:$9,"&gt;="&amp;FF$9))</f>
        <v>7.1279999999999983</v>
      </c>
      <c r="FG123" s="37">
        <f>SUMIFS(15:15,$9:$9,FG$9-SUMIFS(conditions!$77:$77,conditions!$8:$8,"&lt;="&amp;FG$9,conditions!$9:$9,"&gt;="&amp;FG$9))*SUMIFS(conditions!$76:$76,conditions!$8:$8,"&lt;="&amp;FG$9-SUMIFS(conditions!$77:$77,conditions!$8:$8,"&lt;="&amp;FG$9,conditions!$9:$9,"&gt;="&amp;FG$9),conditions!$9:$9,"&gt;="&amp;FG$9-SUMIFS(conditions!$77:$77,conditions!$8:$8,"&lt;="&amp;FG$9,conditions!$9:$9,"&gt;="&amp;FG$9))</f>
        <v>7.1279999999999983</v>
      </c>
      <c r="FH123" s="37">
        <f>SUMIFS(15:15,$9:$9,FH$9-SUMIFS(conditions!$77:$77,conditions!$8:$8,"&lt;="&amp;FH$9,conditions!$9:$9,"&gt;="&amp;FH$9))*SUMIFS(conditions!$76:$76,conditions!$8:$8,"&lt;="&amp;FH$9-SUMIFS(conditions!$77:$77,conditions!$8:$8,"&lt;="&amp;FH$9,conditions!$9:$9,"&gt;="&amp;FH$9),conditions!$9:$9,"&gt;="&amp;FH$9-SUMIFS(conditions!$77:$77,conditions!$8:$8,"&lt;="&amp;FH$9,conditions!$9:$9,"&gt;="&amp;FH$9))</f>
        <v>7.1279999999999983</v>
      </c>
      <c r="FI123" s="37">
        <f>SUMIFS(15:15,$9:$9,FI$9-SUMIFS(conditions!$77:$77,conditions!$8:$8,"&lt;="&amp;FI$9,conditions!$9:$9,"&gt;="&amp;FI$9))*SUMIFS(conditions!$76:$76,conditions!$8:$8,"&lt;="&amp;FI$9-SUMIFS(conditions!$77:$77,conditions!$8:$8,"&lt;="&amp;FI$9,conditions!$9:$9,"&gt;="&amp;FI$9),conditions!$9:$9,"&gt;="&amp;FI$9-SUMIFS(conditions!$77:$77,conditions!$8:$8,"&lt;="&amp;FI$9,conditions!$9:$9,"&gt;="&amp;FI$9))</f>
        <v>7.1279999999999983</v>
      </c>
      <c r="FJ123" s="37">
        <f>SUMIFS(15:15,$9:$9,FJ$9-SUMIFS(conditions!$77:$77,conditions!$8:$8,"&lt;="&amp;FJ$9,conditions!$9:$9,"&gt;="&amp;FJ$9))*SUMIFS(conditions!$76:$76,conditions!$8:$8,"&lt;="&amp;FJ$9-SUMIFS(conditions!$77:$77,conditions!$8:$8,"&lt;="&amp;FJ$9,conditions!$9:$9,"&gt;="&amp;FJ$9),conditions!$9:$9,"&gt;="&amp;FJ$9-SUMIFS(conditions!$77:$77,conditions!$8:$8,"&lt;="&amp;FJ$9,conditions!$9:$9,"&gt;="&amp;FJ$9))</f>
        <v>0</v>
      </c>
      <c r="FK123" s="37">
        <f>SUMIFS(15:15,$9:$9,FK$9-SUMIFS(conditions!$77:$77,conditions!$8:$8,"&lt;="&amp;FK$9,conditions!$9:$9,"&gt;="&amp;FK$9))*SUMIFS(conditions!$76:$76,conditions!$8:$8,"&lt;="&amp;FK$9-SUMIFS(conditions!$77:$77,conditions!$8:$8,"&lt;="&amp;FK$9,conditions!$9:$9,"&gt;="&amp;FK$9),conditions!$9:$9,"&gt;="&amp;FK$9-SUMIFS(conditions!$77:$77,conditions!$8:$8,"&lt;="&amp;FK$9,conditions!$9:$9,"&gt;="&amp;FK$9))</f>
        <v>0</v>
      </c>
      <c r="FL123" s="37">
        <f>SUMIFS(15:15,$9:$9,FL$9-SUMIFS(conditions!$77:$77,conditions!$8:$8,"&lt;="&amp;FL$9,conditions!$9:$9,"&gt;="&amp;FL$9))*SUMIFS(conditions!$76:$76,conditions!$8:$8,"&lt;="&amp;FL$9-SUMIFS(conditions!$77:$77,conditions!$8:$8,"&lt;="&amp;FL$9,conditions!$9:$9,"&gt;="&amp;FL$9),conditions!$9:$9,"&gt;="&amp;FL$9-SUMIFS(conditions!$77:$77,conditions!$8:$8,"&lt;="&amp;FL$9,conditions!$9:$9,"&gt;="&amp;FL$9))</f>
        <v>7.1279999999999983</v>
      </c>
      <c r="FM123" s="37">
        <f>SUMIFS(15:15,$9:$9,FM$9-SUMIFS(conditions!$77:$77,conditions!$8:$8,"&lt;="&amp;FM$9,conditions!$9:$9,"&gt;="&amp;FM$9))*SUMIFS(conditions!$76:$76,conditions!$8:$8,"&lt;="&amp;FM$9-SUMIFS(conditions!$77:$77,conditions!$8:$8,"&lt;="&amp;FM$9,conditions!$9:$9,"&gt;="&amp;FM$9),conditions!$9:$9,"&gt;="&amp;FM$9-SUMIFS(conditions!$77:$77,conditions!$8:$8,"&lt;="&amp;FM$9,conditions!$9:$9,"&gt;="&amp;FM$9))</f>
        <v>7.1279999999999983</v>
      </c>
      <c r="FN123" s="37">
        <f>SUMIFS(15:15,$9:$9,FN$9-SUMIFS(conditions!$77:$77,conditions!$8:$8,"&lt;="&amp;FN$9,conditions!$9:$9,"&gt;="&amp;FN$9))*SUMIFS(conditions!$76:$76,conditions!$8:$8,"&lt;="&amp;FN$9-SUMIFS(conditions!$77:$77,conditions!$8:$8,"&lt;="&amp;FN$9,conditions!$9:$9,"&gt;="&amp;FN$9),conditions!$9:$9,"&gt;="&amp;FN$9-SUMIFS(conditions!$77:$77,conditions!$8:$8,"&lt;="&amp;FN$9,conditions!$9:$9,"&gt;="&amp;FN$9))</f>
        <v>7.1279999999999983</v>
      </c>
      <c r="FO123" s="37">
        <f>SUMIFS(15:15,$9:$9,FO$9-SUMIFS(conditions!$77:$77,conditions!$8:$8,"&lt;="&amp;FO$9,conditions!$9:$9,"&gt;="&amp;FO$9))*SUMIFS(conditions!$76:$76,conditions!$8:$8,"&lt;="&amp;FO$9-SUMIFS(conditions!$77:$77,conditions!$8:$8,"&lt;="&amp;FO$9,conditions!$9:$9,"&gt;="&amp;FO$9),conditions!$9:$9,"&gt;="&amp;FO$9-SUMIFS(conditions!$77:$77,conditions!$8:$8,"&lt;="&amp;FO$9,conditions!$9:$9,"&gt;="&amp;FO$9))</f>
        <v>7.1279999999999983</v>
      </c>
      <c r="FP123" s="37">
        <f>SUMIFS(15:15,$9:$9,FP$9-SUMIFS(conditions!$77:$77,conditions!$8:$8,"&lt;="&amp;FP$9,conditions!$9:$9,"&gt;="&amp;FP$9))*SUMIFS(conditions!$76:$76,conditions!$8:$8,"&lt;="&amp;FP$9-SUMIFS(conditions!$77:$77,conditions!$8:$8,"&lt;="&amp;FP$9,conditions!$9:$9,"&gt;="&amp;FP$9),conditions!$9:$9,"&gt;="&amp;FP$9-SUMIFS(conditions!$77:$77,conditions!$8:$8,"&lt;="&amp;FP$9,conditions!$9:$9,"&gt;="&amp;FP$9))</f>
        <v>7.1279999999999983</v>
      </c>
      <c r="FQ123" s="37">
        <f>SUMIFS(15:15,$9:$9,FQ$9-SUMIFS(conditions!$77:$77,conditions!$8:$8,"&lt;="&amp;FQ$9,conditions!$9:$9,"&gt;="&amp;FQ$9))*SUMIFS(conditions!$76:$76,conditions!$8:$8,"&lt;="&amp;FQ$9-SUMIFS(conditions!$77:$77,conditions!$8:$8,"&lt;="&amp;FQ$9,conditions!$9:$9,"&gt;="&amp;FQ$9),conditions!$9:$9,"&gt;="&amp;FQ$9-SUMIFS(conditions!$77:$77,conditions!$8:$8,"&lt;="&amp;FQ$9,conditions!$9:$9,"&gt;="&amp;FQ$9))</f>
        <v>0</v>
      </c>
      <c r="FR123" s="37">
        <f>SUMIFS(15:15,$9:$9,FR$9-SUMIFS(conditions!$77:$77,conditions!$8:$8,"&lt;="&amp;FR$9,conditions!$9:$9,"&gt;="&amp;FR$9))*SUMIFS(conditions!$76:$76,conditions!$8:$8,"&lt;="&amp;FR$9-SUMIFS(conditions!$77:$77,conditions!$8:$8,"&lt;="&amp;FR$9,conditions!$9:$9,"&gt;="&amp;FR$9),conditions!$9:$9,"&gt;="&amp;FR$9-SUMIFS(conditions!$77:$77,conditions!$8:$8,"&lt;="&amp;FR$9,conditions!$9:$9,"&gt;="&amp;FR$9))</f>
        <v>0</v>
      </c>
      <c r="FS123" s="37">
        <f>SUMIFS(15:15,$9:$9,FS$9-SUMIFS(conditions!$77:$77,conditions!$8:$8,"&lt;="&amp;FS$9,conditions!$9:$9,"&gt;="&amp;FS$9))*SUMIFS(conditions!$76:$76,conditions!$8:$8,"&lt;="&amp;FS$9-SUMIFS(conditions!$77:$77,conditions!$8:$8,"&lt;="&amp;FS$9,conditions!$9:$9,"&gt;="&amp;FS$9),conditions!$9:$9,"&gt;="&amp;FS$9-SUMIFS(conditions!$77:$77,conditions!$8:$8,"&lt;="&amp;FS$9,conditions!$9:$9,"&gt;="&amp;FS$9))</f>
        <v>7.1279999999999983</v>
      </c>
      <c r="FT123" s="37">
        <f>SUMIFS(15:15,$9:$9,FT$9-SUMIFS(conditions!$77:$77,conditions!$8:$8,"&lt;="&amp;FT$9,conditions!$9:$9,"&gt;="&amp;FT$9))*SUMIFS(conditions!$76:$76,conditions!$8:$8,"&lt;="&amp;FT$9-SUMIFS(conditions!$77:$77,conditions!$8:$8,"&lt;="&amp;FT$9,conditions!$9:$9,"&gt;="&amp;FT$9),conditions!$9:$9,"&gt;="&amp;FT$9-SUMIFS(conditions!$77:$77,conditions!$8:$8,"&lt;="&amp;FT$9,conditions!$9:$9,"&gt;="&amp;FT$9))</f>
        <v>7.1279999999999983</v>
      </c>
      <c r="FU123" s="37">
        <f>SUMIFS(15:15,$9:$9,FU$9-SUMIFS(conditions!$77:$77,conditions!$8:$8,"&lt;="&amp;FU$9,conditions!$9:$9,"&gt;="&amp;FU$9))*SUMIFS(conditions!$76:$76,conditions!$8:$8,"&lt;="&amp;FU$9-SUMIFS(conditions!$77:$77,conditions!$8:$8,"&lt;="&amp;FU$9,conditions!$9:$9,"&gt;="&amp;FU$9),conditions!$9:$9,"&gt;="&amp;FU$9-SUMIFS(conditions!$77:$77,conditions!$8:$8,"&lt;="&amp;FU$9,conditions!$9:$9,"&gt;="&amp;FU$9))</f>
        <v>7.1279999999999983</v>
      </c>
      <c r="FV123" s="37">
        <f>SUMIFS(15:15,$9:$9,FV$9-SUMIFS(conditions!$77:$77,conditions!$8:$8,"&lt;="&amp;FV$9,conditions!$9:$9,"&gt;="&amp;FV$9))*SUMIFS(conditions!$76:$76,conditions!$8:$8,"&lt;="&amp;FV$9-SUMIFS(conditions!$77:$77,conditions!$8:$8,"&lt;="&amp;FV$9,conditions!$9:$9,"&gt;="&amp;FV$9),conditions!$9:$9,"&gt;="&amp;FV$9-SUMIFS(conditions!$77:$77,conditions!$8:$8,"&lt;="&amp;FV$9,conditions!$9:$9,"&gt;="&amp;FV$9))</f>
        <v>7.1279999999999983</v>
      </c>
      <c r="FW123" s="37">
        <f>SUMIFS(15:15,$9:$9,FW$9-SUMIFS(conditions!$77:$77,conditions!$8:$8,"&lt;="&amp;FW$9,conditions!$9:$9,"&gt;="&amp;FW$9))*SUMIFS(conditions!$76:$76,conditions!$8:$8,"&lt;="&amp;FW$9-SUMIFS(conditions!$77:$77,conditions!$8:$8,"&lt;="&amp;FW$9,conditions!$9:$9,"&gt;="&amp;FW$9),conditions!$9:$9,"&gt;="&amp;FW$9-SUMIFS(conditions!$77:$77,conditions!$8:$8,"&lt;="&amp;FW$9,conditions!$9:$9,"&gt;="&amp;FW$9))</f>
        <v>7.1279999999999983</v>
      </c>
      <c r="FX123" s="37">
        <f>SUMIFS(15:15,$9:$9,FX$9-SUMIFS(conditions!$77:$77,conditions!$8:$8,"&lt;="&amp;FX$9,conditions!$9:$9,"&gt;="&amp;FX$9))*SUMIFS(conditions!$76:$76,conditions!$8:$8,"&lt;="&amp;FX$9-SUMIFS(conditions!$77:$77,conditions!$8:$8,"&lt;="&amp;FX$9,conditions!$9:$9,"&gt;="&amp;FX$9),conditions!$9:$9,"&gt;="&amp;FX$9-SUMIFS(conditions!$77:$77,conditions!$8:$8,"&lt;="&amp;FX$9,conditions!$9:$9,"&gt;="&amp;FX$9))</f>
        <v>0</v>
      </c>
      <c r="FY123" s="37">
        <f>SUMIFS(15:15,$9:$9,FY$9-SUMIFS(conditions!$77:$77,conditions!$8:$8,"&lt;="&amp;FY$9,conditions!$9:$9,"&gt;="&amp;FY$9))*SUMIFS(conditions!$76:$76,conditions!$8:$8,"&lt;="&amp;FY$9-SUMIFS(conditions!$77:$77,conditions!$8:$8,"&lt;="&amp;FY$9,conditions!$9:$9,"&gt;="&amp;FY$9),conditions!$9:$9,"&gt;="&amp;FY$9-SUMIFS(conditions!$77:$77,conditions!$8:$8,"&lt;="&amp;FY$9,conditions!$9:$9,"&gt;="&amp;FY$9))</f>
        <v>0</v>
      </c>
      <c r="FZ123" s="37">
        <f>SUMIFS(15:15,$9:$9,FZ$9-SUMIFS(conditions!$77:$77,conditions!$8:$8,"&lt;="&amp;FZ$9,conditions!$9:$9,"&gt;="&amp;FZ$9))*SUMIFS(conditions!$76:$76,conditions!$8:$8,"&lt;="&amp;FZ$9-SUMIFS(conditions!$77:$77,conditions!$8:$8,"&lt;="&amp;FZ$9,conditions!$9:$9,"&gt;="&amp;FZ$9),conditions!$9:$9,"&gt;="&amp;FZ$9-SUMIFS(conditions!$77:$77,conditions!$8:$8,"&lt;="&amp;FZ$9,conditions!$9:$9,"&gt;="&amp;FZ$9))</f>
        <v>7.1279999999999983</v>
      </c>
      <c r="GA123" s="37">
        <f>SUMIFS(15:15,$9:$9,GA$9-SUMIFS(conditions!$77:$77,conditions!$8:$8,"&lt;="&amp;GA$9,conditions!$9:$9,"&gt;="&amp;GA$9))*SUMIFS(conditions!$76:$76,conditions!$8:$8,"&lt;="&amp;GA$9-SUMIFS(conditions!$77:$77,conditions!$8:$8,"&lt;="&amp;GA$9,conditions!$9:$9,"&gt;="&amp;GA$9),conditions!$9:$9,"&gt;="&amp;GA$9-SUMIFS(conditions!$77:$77,conditions!$8:$8,"&lt;="&amp;GA$9,conditions!$9:$9,"&gt;="&amp;GA$9))</f>
        <v>7.1279999999999983</v>
      </c>
      <c r="GB123" s="37">
        <f>SUMIFS(15:15,$9:$9,GB$9-SUMIFS(conditions!$77:$77,conditions!$8:$8,"&lt;="&amp;GB$9,conditions!$9:$9,"&gt;="&amp;GB$9))*SUMIFS(conditions!$76:$76,conditions!$8:$8,"&lt;="&amp;GB$9-SUMIFS(conditions!$77:$77,conditions!$8:$8,"&lt;="&amp;GB$9,conditions!$9:$9,"&gt;="&amp;GB$9),conditions!$9:$9,"&gt;="&amp;GB$9-SUMIFS(conditions!$77:$77,conditions!$8:$8,"&lt;="&amp;GB$9,conditions!$9:$9,"&gt;="&amp;GB$9))</f>
        <v>7.1279999999999983</v>
      </c>
      <c r="GC123" s="37">
        <f>SUMIFS(15:15,$9:$9,GC$9-SUMIFS(conditions!$77:$77,conditions!$8:$8,"&lt;="&amp;GC$9,conditions!$9:$9,"&gt;="&amp;GC$9))*SUMIFS(conditions!$76:$76,conditions!$8:$8,"&lt;="&amp;GC$9-SUMIFS(conditions!$77:$77,conditions!$8:$8,"&lt;="&amp;GC$9,conditions!$9:$9,"&gt;="&amp;GC$9),conditions!$9:$9,"&gt;="&amp;GC$9-SUMIFS(conditions!$77:$77,conditions!$8:$8,"&lt;="&amp;GC$9,conditions!$9:$9,"&gt;="&amp;GC$9))</f>
        <v>7.1279999999999983</v>
      </c>
      <c r="GD123" s="37">
        <f>SUMIFS(15:15,$9:$9,GD$9-SUMIFS(conditions!$77:$77,conditions!$8:$8,"&lt;="&amp;GD$9,conditions!$9:$9,"&gt;="&amp;GD$9))*SUMIFS(conditions!$76:$76,conditions!$8:$8,"&lt;="&amp;GD$9-SUMIFS(conditions!$77:$77,conditions!$8:$8,"&lt;="&amp;GD$9,conditions!$9:$9,"&gt;="&amp;GD$9),conditions!$9:$9,"&gt;="&amp;GD$9-SUMIFS(conditions!$77:$77,conditions!$8:$8,"&lt;="&amp;GD$9,conditions!$9:$9,"&gt;="&amp;GD$9))</f>
        <v>7.1279999999999983</v>
      </c>
      <c r="GE123" s="37">
        <f>SUMIFS(15:15,$9:$9,GE$9-SUMIFS(conditions!$77:$77,conditions!$8:$8,"&lt;="&amp;GE$9,conditions!$9:$9,"&gt;="&amp;GE$9))*SUMIFS(conditions!$76:$76,conditions!$8:$8,"&lt;="&amp;GE$9-SUMIFS(conditions!$77:$77,conditions!$8:$8,"&lt;="&amp;GE$9,conditions!$9:$9,"&gt;="&amp;GE$9),conditions!$9:$9,"&gt;="&amp;GE$9-SUMIFS(conditions!$77:$77,conditions!$8:$8,"&lt;="&amp;GE$9,conditions!$9:$9,"&gt;="&amp;GE$9))</f>
        <v>0</v>
      </c>
      <c r="GF123" s="37">
        <f>SUMIFS(15:15,$9:$9,GF$9-SUMIFS(conditions!$77:$77,conditions!$8:$8,"&lt;="&amp;GF$9,conditions!$9:$9,"&gt;="&amp;GF$9))*SUMIFS(conditions!$76:$76,conditions!$8:$8,"&lt;="&amp;GF$9-SUMIFS(conditions!$77:$77,conditions!$8:$8,"&lt;="&amp;GF$9,conditions!$9:$9,"&gt;="&amp;GF$9),conditions!$9:$9,"&gt;="&amp;GF$9-SUMIFS(conditions!$77:$77,conditions!$8:$8,"&lt;="&amp;GF$9,conditions!$9:$9,"&gt;="&amp;GF$9))</f>
        <v>0</v>
      </c>
      <c r="GG123" s="37">
        <f>SUMIFS(15:15,$9:$9,GG$9-SUMIFS(conditions!$77:$77,conditions!$8:$8,"&lt;="&amp;GG$9,conditions!$9:$9,"&gt;="&amp;GG$9))*SUMIFS(conditions!$76:$76,conditions!$8:$8,"&lt;="&amp;GG$9-SUMIFS(conditions!$77:$77,conditions!$8:$8,"&lt;="&amp;GG$9,conditions!$9:$9,"&gt;="&amp;GG$9),conditions!$9:$9,"&gt;="&amp;GG$9-SUMIFS(conditions!$77:$77,conditions!$8:$8,"&lt;="&amp;GG$9,conditions!$9:$9,"&gt;="&amp;GG$9))</f>
        <v>7.4843999999999982</v>
      </c>
      <c r="GH123" s="37">
        <f>SUMIFS(15:15,$9:$9,GH$9-SUMIFS(conditions!$77:$77,conditions!$8:$8,"&lt;="&amp;GH$9,conditions!$9:$9,"&gt;="&amp;GH$9))*SUMIFS(conditions!$76:$76,conditions!$8:$8,"&lt;="&amp;GH$9-SUMIFS(conditions!$77:$77,conditions!$8:$8,"&lt;="&amp;GH$9,conditions!$9:$9,"&gt;="&amp;GH$9),conditions!$9:$9,"&gt;="&amp;GH$9-SUMIFS(conditions!$77:$77,conditions!$8:$8,"&lt;="&amp;GH$9,conditions!$9:$9,"&gt;="&amp;GH$9))</f>
        <v>7.4843999999999982</v>
      </c>
      <c r="GI123" s="37">
        <f>SUMIFS(15:15,$9:$9,GI$9-SUMIFS(conditions!$77:$77,conditions!$8:$8,"&lt;="&amp;GI$9,conditions!$9:$9,"&gt;="&amp;GI$9))*SUMIFS(conditions!$76:$76,conditions!$8:$8,"&lt;="&amp;GI$9-SUMIFS(conditions!$77:$77,conditions!$8:$8,"&lt;="&amp;GI$9,conditions!$9:$9,"&gt;="&amp;GI$9),conditions!$9:$9,"&gt;="&amp;GI$9-SUMIFS(conditions!$77:$77,conditions!$8:$8,"&lt;="&amp;GI$9,conditions!$9:$9,"&gt;="&amp;GI$9))</f>
        <v>7.4843999999999982</v>
      </c>
      <c r="GJ123" s="37">
        <f>SUMIFS(15:15,$9:$9,GJ$9-SUMIFS(conditions!$77:$77,conditions!$8:$8,"&lt;="&amp;GJ$9,conditions!$9:$9,"&gt;="&amp;GJ$9))*SUMIFS(conditions!$76:$76,conditions!$8:$8,"&lt;="&amp;GJ$9-SUMIFS(conditions!$77:$77,conditions!$8:$8,"&lt;="&amp;GJ$9,conditions!$9:$9,"&gt;="&amp;GJ$9),conditions!$9:$9,"&gt;="&amp;GJ$9-SUMIFS(conditions!$77:$77,conditions!$8:$8,"&lt;="&amp;GJ$9,conditions!$9:$9,"&gt;="&amp;GJ$9))</f>
        <v>7.4843999999999982</v>
      </c>
      <c r="GK123" s="37">
        <f>SUMIFS(15:15,$9:$9,GK$9-SUMIFS(conditions!$77:$77,conditions!$8:$8,"&lt;="&amp;GK$9,conditions!$9:$9,"&gt;="&amp;GK$9))*SUMIFS(conditions!$76:$76,conditions!$8:$8,"&lt;="&amp;GK$9-SUMIFS(conditions!$77:$77,conditions!$8:$8,"&lt;="&amp;GK$9,conditions!$9:$9,"&gt;="&amp;GK$9),conditions!$9:$9,"&gt;="&amp;GK$9-SUMIFS(conditions!$77:$77,conditions!$8:$8,"&lt;="&amp;GK$9,conditions!$9:$9,"&gt;="&amp;GK$9))</f>
        <v>7.4843999999999982</v>
      </c>
      <c r="GL123" s="37">
        <f>SUMIFS(15:15,$9:$9,GL$9-SUMIFS(conditions!$77:$77,conditions!$8:$8,"&lt;="&amp;GL$9,conditions!$9:$9,"&gt;="&amp;GL$9))*SUMIFS(conditions!$76:$76,conditions!$8:$8,"&lt;="&amp;GL$9-SUMIFS(conditions!$77:$77,conditions!$8:$8,"&lt;="&amp;GL$9,conditions!$9:$9,"&gt;="&amp;GL$9),conditions!$9:$9,"&gt;="&amp;GL$9-SUMIFS(conditions!$77:$77,conditions!$8:$8,"&lt;="&amp;GL$9,conditions!$9:$9,"&gt;="&amp;GL$9))</f>
        <v>0</v>
      </c>
      <c r="GM123" s="37">
        <f>SUMIFS(15:15,$9:$9,GM$9-SUMIFS(conditions!$77:$77,conditions!$8:$8,"&lt;="&amp;GM$9,conditions!$9:$9,"&gt;="&amp;GM$9))*SUMIFS(conditions!$76:$76,conditions!$8:$8,"&lt;="&amp;GM$9-SUMIFS(conditions!$77:$77,conditions!$8:$8,"&lt;="&amp;GM$9,conditions!$9:$9,"&gt;="&amp;GM$9),conditions!$9:$9,"&gt;="&amp;GM$9-SUMIFS(conditions!$77:$77,conditions!$8:$8,"&lt;="&amp;GM$9,conditions!$9:$9,"&gt;="&amp;GM$9))</f>
        <v>0</v>
      </c>
      <c r="GN123" s="37">
        <f>SUMIFS(15:15,$9:$9,GN$9-SUMIFS(conditions!$77:$77,conditions!$8:$8,"&lt;="&amp;GN$9,conditions!$9:$9,"&gt;="&amp;GN$9))*SUMIFS(conditions!$76:$76,conditions!$8:$8,"&lt;="&amp;GN$9-SUMIFS(conditions!$77:$77,conditions!$8:$8,"&lt;="&amp;GN$9,conditions!$9:$9,"&gt;="&amp;GN$9),conditions!$9:$9,"&gt;="&amp;GN$9-SUMIFS(conditions!$77:$77,conditions!$8:$8,"&lt;="&amp;GN$9,conditions!$9:$9,"&gt;="&amp;GN$9))</f>
        <v>7.4843999999999982</v>
      </c>
      <c r="GO123" s="37">
        <f>SUMIFS(15:15,$9:$9,GO$9-SUMIFS(conditions!$77:$77,conditions!$8:$8,"&lt;="&amp;GO$9,conditions!$9:$9,"&gt;="&amp;GO$9))*SUMIFS(conditions!$76:$76,conditions!$8:$8,"&lt;="&amp;GO$9-SUMIFS(conditions!$77:$77,conditions!$8:$8,"&lt;="&amp;GO$9,conditions!$9:$9,"&gt;="&amp;GO$9),conditions!$9:$9,"&gt;="&amp;GO$9-SUMIFS(conditions!$77:$77,conditions!$8:$8,"&lt;="&amp;GO$9,conditions!$9:$9,"&gt;="&amp;GO$9))</f>
        <v>7.4843999999999982</v>
      </c>
      <c r="GP123" s="37">
        <f>SUMIFS(15:15,$9:$9,GP$9-SUMIFS(conditions!$77:$77,conditions!$8:$8,"&lt;="&amp;GP$9,conditions!$9:$9,"&gt;="&amp;GP$9))*SUMIFS(conditions!$76:$76,conditions!$8:$8,"&lt;="&amp;GP$9-SUMIFS(conditions!$77:$77,conditions!$8:$8,"&lt;="&amp;GP$9,conditions!$9:$9,"&gt;="&amp;GP$9),conditions!$9:$9,"&gt;="&amp;GP$9-SUMIFS(conditions!$77:$77,conditions!$8:$8,"&lt;="&amp;GP$9,conditions!$9:$9,"&gt;="&amp;GP$9))</f>
        <v>7.4843999999999982</v>
      </c>
      <c r="GQ123" s="37">
        <f>SUMIFS(15:15,$9:$9,GQ$9-SUMIFS(conditions!$77:$77,conditions!$8:$8,"&lt;="&amp;GQ$9,conditions!$9:$9,"&gt;="&amp;GQ$9))*SUMIFS(conditions!$76:$76,conditions!$8:$8,"&lt;="&amp;GQ$9-SUMIFS(conditions!$77:$77,conditions!$8:$8,"&lt;="&amp;GQ$9,conditions!$9:$9,"&gt;="&amp;GQ$9),conditions!$9:$9,"&gt;="&amp;GQ$9-SUMIFS(conditions!$77:$77,conditions!$8:$8,"&lt;="&amp;GQ$9,conditions!$9:$9,"&gt;="&amp;GQ$9))</f>
        <v>7.4843999999999982</v>
      </c>
      <c r="GR123" s="37">
        <f>SUMIFS(15:15,$9:$9,GR$9-SUMIFS(conditions!$77:$77,conditions!$8:$8,"&lt;="&amp;GR$9,conditions!$9:$9,"&gt;="&amp;GR$9))*SUMIFS(conditions!$76:$76,conditions!$8:$8,"&lt;="&amp;GR$9-SUMIFS(conditions!$77:$77,conditions!$8:$8,"&lt;="&amp;GR$9,conditions!$9:$9,"&gt;="&amp;GR$9),conditions!$9:$9,"&gt;="&amp;GR$9-SUMIFS(conditions!$77:$77,conditions!$8:$8,"&lt;="&amp;GR$9,conditions!$9:$9,"&gt;="&amp;GR$9))</f>
        <v>7.4843999999999982</v>
      </c>
      <c r="GS123" s="37">
        <f>SUMIFS(15:15,$9:$9,GS$9-SUMIFS(conditions!$77:$77,conditions!$8:$8,"&lt;="&amp;GS$9,conditions!$9:$9,"&gt;="&amp;GS$9))*SUMIFS(conditions!$76:$76,conditions!$8:$8,"&lt;="&amp;GS$9-SUMIFS(conditions!$77:$77,conditions!$8:$8,"&lt;="&amp;GS$9,conditions!$9:$9,"&gt;="&amp;GS$9),conditions!$9:$9,"&gt;="&amp;GS$9-SUMIFS(conditions!$77:$77,conditions!$8:$8,"&lt;="&amp;GS$9,conditions!$9:$9,"&gt;="&amp;GS$9))</f>
        <v>0</v>
      </c>
      <c r="GT123" s="37">
        <f>SUMIFS(15:15,$9:$9,GT$9-SUMIFS(conditions!$77:$77,conditions!$8:$8,"&lt;="&amp;GT$9,conditions!$9:$9,"&gt;="&amp;GT$9))*SUMIFS(conditions!$76:$76,conditions!$8:$8,"&lt;="&amp;GT$9-SUMIFS(conditions!$77:$77,conditions!$8:$8,"&lt;="&amp;GT$9,conditions!$9:$9,"&gt;="&amp;GT$9),conditions!$9:$9,"&gt;="&amp;GT$9-SUMIFS(conditions!$77:$77,conditions!$8:$8,"&lt;="&amp;GT$9,conditions!$9:$9,"&gt;="&amp;GT$9))</f>
        <v>0</v>
      </c>
      <c r="GU123" s="37">
        <f>SUMIFS(15:15,$9:$9,GU$9-SUMIFS(conditions!$77:$77,conditions!$8:$8,"&lt;="&amp;GU$9,conditions!$9:$9,"&gt;="&amp;GU$9))*SUMIFS(conditions!$76:$76,conditions!$8:$8,"&lt;="&amp;GU$9-SUMIFS(conditions!$77:$77,conditions!$8:$8,"&lt;="&amp;GU$9,conditions!$9:$9,"&gt;="&amp;GU$9),conditions!$9:$9,"&gt;="&amp;GU$9-SUMIFS(conditions!$77:$77,conditions!$8:$8,"&lt;="&amp;GU$9,conditions!$9:$9,"&gt;="&amp;GU$9))</f>
        <v>7.4843999999999982</v>
      </c>
      <c r="GV123" s="37">
        <f>SUMIFS(15:15,$9:$9,GV$9-SUMIFS(conditions!$77:$77,conditions!$8:$8,"&lt;="&amp;GV$9,conditions!$9:$9,"&gt;="&amp;GV$9))*SUMIFS(conditions!$76:$76,conditions!$8:$8,"&lt;="&amp;GV$9-SUMIFS(conditions!$77:$77,conditions!$8:$8,"&lt;="&amp;GV$9,conditions!$9:$9,"&gt;="&amp;GV$9),conditions!$9:$9,"&gt;="&amp;GV$9-SUMIFS(conditions!$77:$77,conditions!$8:$8,"&lt;="&amp;GV$9,conditions!$9:$9,"&gt;="&amp;GV$9))</f>
        <v>7.4843999999999982</v>
      </c>
      <c r="GW123" s="37">
        <f>SUMIFS(15:15,$9:$9,GW$9-SUMIFS(conditions!$77:$77,conditions!$8:$8,"&lt;="&amp;GW$9,conditions!$9:$9,"&gt;="&amp;GW$9))*SUMIFS(conditions!$76:$76,conditions!$8:$8,"&lt;="&amp;GW$9-SUMIFS(conditions!$77:$77,conditions!$8:$8,"&lt;="&amp;GW$9,conditions!$9:$9,"&gt;="&amp;GW$9),conditions!$9:$9,"&gt;="&amp;GW$9-SUMIFS(conditions!$77:$77,conditions!$8:$8,"&lt;="&amp;GW$9,conditions!$9:$9,"&gt;="&amp;GW$9))</f>
        <v>7.4843999999999982</v>
      </c>
      <c r="GX123" s="37">
        <f>SUMIFS(15:15,$9:$9,GX$9-SUMIFS(conditions!$77:$77,conditions!$8:$8,"&lt;="&amp;GX$9,conditions!$9:$9,"&gt;="&amp;GX$9))*SUMIFS(conditions!$76:$76,conditions!$8:$8,"&lt;="&amp;GX$9-SUMIFS(conditions!$77:$77,conditions!$8:$8,"&lt;="&amp;GX$9,conditions!$9:$9,"&gt;="&amp;GX$9),conditions!$9:$9,"&gt;="&amp;GX$9-SUMIFS(conditions!$77:$77,conditions!$8:$8,"&lt;="&amp;GX$9,conditions!$9:$9,"&gt;="&amp;GX$9))</f>
        <v>7.4843999999999982</v>
      </c>
      <c r="GY123" s="37">
        <f>SUMIFS(15:15,$9:$9,GY$9-SUMIFS(conditions!$77:$77,conditions!$8:$8,"&lt;="&amp;GY$9,conditions!$9:$9,"&gt;="&amp;GY$9))*SUMIFS(conditions!$76:$76,conditions!$8:$8,"&lt;="&amp;GY$9-SUMIFS(conditions!$77:$77,conditions!$8:$8,"&lt;="&amp;GY$9,conditions!$9:$9,"&gt;="&amp;GY$9),conditions!$9:$9,"&gt;="&amp;GY$9-SUMIFS(conditions!$77:$77,conditions!$8:$8,"&lt;="&amp;GY$9,conditions!$9:$9,"&gt;="&amp;GY$9))</f>
        <v>7.4843999999999982</v>
      </c>
      <c r="GZ123" s="37">
        <f>SUMIFS(15:15,$9:$9,GZ$9-SUMIFS(conditions!$77:$77,conditions!$8:$8,"&lt;="&amp;GZ$9,conditions!$9:$9,"&gt;="&amp;GZ$9))*SUMIFS(conditions!$76:$76,conditions!$8:$8,"&lt;="&amp;GZ$9-SUMIFS(conditions!$77:$77,conditions!$8:$8,"&lt;="&amp;GZ$9,conditions!$9:$9,"&gt;="&amp;GZ$9),conditions!$9:$9,"&gt;="&amp;GZ$9-SUMIFS(conditions!$77:$77,conditions!$8:$8,"&lt;="&amp;GZ$9,conditions!$9:$9,"&gt;="&amp;GZ$9))</f>
        <v>0</v>
      </c>
      <c r="HA123" s="37">
        <f>SUMIFS(15:15,$9:$9,HA$9-SUMIFS(conditions!$77:$77,conditions!$8:$8,"&lt;="&amp;HA$9,conditions!$9:$9,"&gt;="&amp;HA$9))*SUMIFS(conditions!$76:$76,conditions!$8:$8,"&lt;="&amp;HA$9-SUMIFS(conditions!$77:$77,conditions!$8:$8,"&lt;="&amp;HA$9,conditions!$9:$9,"&gt;="&amp;HA$9),conditions!$9:$9,"&gt;="&amp;HA$9-SUMIFS(conditions!$77:$77,conditions!$8:$8,"&lt;="&amp;HA$9,conditions!$9:$9,"&gt;="&amp;HA$9))</f>
        <v>0</v>
      </c>
      <c r="HB123" s="37">
        <f>SUMIFS(15:15,$9:$9,HB$9-SUMIFS(conditions!$77:$77,conditions!$8:$8,"&lt;="&amp;HB$9,conditions!$9:$9,"&gt;="&amp;HB$9))*SUMIFS(conditions!$76:$76,conditions!$8:$8,"&lt;="&amp;HB$9-SUMIFS(conditions!$77:$77,conditions!$8:$8,"&lt;="&amp;HB$9,conditions!$9:$9,"&gt;="&amp;HB$9),conditions!$9:$9,"&gt;="&amp;HB$9-SUMIFS(conditions!$77:$77,conditions!$8:$8,"&lt;="&amp;HB$9,conditions!$9:$9,"&gt;="&amp;HB$9))</f>
        <v>7.4843999999999982</v>
      </c>
      <c r="HC123" s="37">
        <f>SUMIFS(15:15,$9:$9,HC$9-SUMIFS(conditions!$77:$77,conditions!$8:$8,"&lt;="&amp;HC$9,conditions!$9:$9,"&gt;="&amp;HC$9))*SUMIFS(conditions!$76:$76,conditions!$8:$8,"&lt;="&amp;HC$9-SUMIFS(conditions!$77:$77,conditions!$8:$8,"&lt;="&amp;HC$9,conditions!$9:$9,"&gt;="&amp;HC$9),conditions!$9:$9,"&gt;="&amp;HC$9-SUMIFS(conditions!$77:$77,conditions!$8:$8,"&lt;="&amp;HC$9,conditions!$9:$9,"&gt;="&amp;HC$9))</f>
        <v>7.4843999999999982</v>
      </c>
      <c r="HD123" s="37">
        <f>SUMIFS(15:15,$9:$9,HD$9-SUMIFS(conditions!$77:$77,conditions!$8:$8,"&lt;="&amp;HD$9,conditions!$9:$9,"&gt;="&amp;HD$9))*SUMIFS(conditions!$76:$76,conditions!$8:$8,"&lt;="&amp;HD$9-SUMIFS(conditions!$77:$77,conditions!$8:$8,"&lt;="&amp;HD$9,conditions!$9:$9,"&gt;="&amp;HD$9),conditions!$9:$9,"&gt;="&amp;HD$9-SUMIFS(conditions!$77:$77,conditions!$8:$8,"&lt;="&amp;HD$9,conditions!$9:$9,"&gt;="&amp;HD$9))</f>
        <v>7.4843999999999982</v>
      </c>
      <c r="HE123" s="37">
        <f>SUMIFS(15:15,$9:$9,HE$9-SUMIFS(conditions!$77:$77,conditions!$8:$8,"&lt;="&amp;HE$9,conditions!$9:$9,"&gt;="&amp;HE$9))*SUMIFS(conditions!$76:$76,conditions!$8:$8,"&lt;="&amp;HE$9-SUMIFS(conditions!$77:$77,conditions!$8:$8,"&lt;="&amp;HE$9,conditions!$9:$9,"&gt;="&amp;HE$9),conditions!$9:$9,"&gt;="&amp;HE$9-SUMIFS(conditions!$77:$77,conditions!$8:$8,"&lt;="&amp;HE$9,conditions!$9:$9,"&gt;="&amp;HE$9))</f>
        <v>7.4843999999999982</v>
      </c>
      <c r="HF123" s="37">
        <f>SUMIFS(15:15,$9:$9,HF$9-SUMIFS(conditions!$77:$77,conditions!$8:$8,"&lt;="&amp;HF$9,conditions!$9:$9,"&gt;="&amp;HF$9))*SUMIFS(conditions!$76:$76,conditions!$8:$8,"&lt;="&amp;HF$9-SUMIFS(conditions!$77:$77,conditions!$8:$8,"&lt;="&amp;HF$9,conditions!$9:$9,"&gt;="&amp;HF$9),conditions!$9:$9,"&gt;="&amp;HF$9-SUMIFS(conditions!$77:$77,conditions!$8:$8,"&lt;="&amp;HF$9,conditions!$9:$9,"&gt;="&amp;HF$9))</f>
        <v>7.4843999999999982</v>
      </c>
      <c r="HG123" s="37">
        <f>SUMIFS(15:15,$9:$9,HG$9-SUMIFS(conditions!$77:$77,conditions!$8:$8,"&lt;="&amp;HG$9,conditions!$9:$9,"&gt;="&amp;HG$9))*SUMIFS(conditions!$76:$76,conditions!$8:$8,"&lt;="&amp;HG$9-SUMIFS(conditions!$77:$77,conditions!$8:$8,"&lt;="&amp;HG$9,conditions!$9:$9,"&gt;="&amp;HG$9),conditions!$9:$9,"&gt;="&amp;HG$9-SUMIFS(conditions!$77:$77,conditions!$8:$8,"&lt;="&amp;HG$9,conditions!$9:$9,"&gt;="&amp;HG$9))</f>
        <v>0</v>
      </c>
      <c r="HH123" s="37">
        <f>SUMIFS(15:15,$9:$9,HH$9-SUMIFS(conditions!$77:$77,conditions!$8:$8,"&lt;="&amp;HH$9,conditions!$9:$9,"&gt;="&amp;HH$9))*SUMIFS(conditions!$76:$76,conditions!$8:$8,"&lt;="&amp;HH$9-SUMIFS(conditions!$77:$77,conditions!$8:$8,"&lt;="&amp;HH$9,conditions!$9:$9,"&gt;="&amp;HH$9),conditions!$9:$9,"&gt;="&amp;HH$9-SUMIFS(conditions!$77:$77,conditions!$8:$8,"&lt;="&amp;HH$9,conditions!$9:$9,"&gt;="&amp;HH$9))</f>
        <v>0</v>
      </c>
      <c r="HI123" s="37">
        <f>SUMIFS(15:15,$9:$9,HI$9-SUMIFS(conditions!$77:$77,conditions!$8:$8,"&lt;="&amp;HI$9,conditions!$9:$9,"&gt;="&amp;HI$9))*SUMIFS(conditions!$76:$76,conditions!$8:$8,"&lt;="&amp;HI$9-SUMIFS(conditions!$77:$77,conditions!$8:$8,"&lt;="&amp;HI$9,conditions!$9:$9,"&gt;="&amp;HI$9),conditions!$9:$9,"&gt;="&amp;HI$9-SUMIFS(conditions!$77:$77,conditions!$8:$8,"&lt;="&amp;HI$9,conditions!$9:$9,"&gt;="&amp;HI$9))</f>
        <v>7.4843999999999982</v>
      </c>
      <c r="HJ123" s="37">
        <f>SUMIFS(15:15,$9:$9,HJ$9-SUMIFS(conditions!$77:$77,conditions!$8:$8,"&lt;="&amp;HJ$9,conditions!$9:$9,"&gt;="&amp;HJ$9))*SUMIFS(conditions!$76:$76,conditions!$8:$8,"&lt;="&amp;HJ$9-SUMIFS(conditions!$77:$77,conditions!$8:$8,"&lt;="&amp;HJ$9,conditions!$9:$9,"&gt;="&amp;HJ$9),conditions!$9:$9,"&gt;="&amp;HJ$9-SUMIFS(conditions!$77:$77,conditions!$8:$8,"&lt;="&amp;HJ$9,conditions!$9:$9,"&gt;="&amp;HJ$9))</f>
        <v>7.4843999999999982</v>
      </c>
      <c r="HK123" s="37">
        <f>SUMIFS(15:15,$9:$9,HK$9-SUMIFS(conditions!$77:$77,conditions!$8:$8,"&lt;="&amp;HK$9,conditions!$9:$9,"&gt;="&amp;HK$9))*SUMIFS(conditions!$76:$76,conditions!$8:$8,"&lt;="&amp;HK$9-SUMIFS(conditions!$77:$77,conditions!$8:$8,"&lt;="&amp;HK$9,conditions!$9:$9,"&gt;="&amp;HK$9),conditions!$9:$9,"&gt;="&amp;HK$9-SUMIFS(conditions!$77:$77,conditions!$8:$8,"&lt;="&amp;HK$9,conditions!$9:$9,"&gt;="&amp;HK$9))</f>
        <v>8.2952099999999973</v>
      </c>
      <c r="HL123" s="37">
        <f>SUMIFS(15:15,$9:$9,HL$9-SUMIFS(conditions!$77:$77,conditions!$8:$8,"&lt;="&amp;HL$9,conditions!$9:$9,"&gt;="&amp;HL$9))*SUMIFS(conditions!$76:$76,conditions!$8:$8,"&lt;="&amp;HL$9-SUMIFS(conditions!$77:$77,conditions!$8:$8,"&lt;="&amp;HL$9,conditions!$9:$9,"&gt;="&amp;HL$9),conditions!$9:$9,"&gt;="&amp;HL$9-SUMIFS(conditions!$77:$77,conditions!$8:$8,"&lt;="&amp;HL$9,conditions!$9:$9,"&gt;="&amp;HL$9))</f>
        <v>8.2952099999999973</v>
      </c>
      <c r="HM123" s="37">
        <f>SUMIFS(15:15,$9:$9,HM$9-SUMIFS(conditions!$77:$77,conditions!$8:$8,"&lt;="&amp;HM$9,conditions!$9:$9,"&gt;="&amp;HM$9))*SUMIFS(conditions!$76:$76,conditions!$8:$8,"&lt;="&amp;HM$9-SUMIFS(conditions!$77:$77,conditions!$8:$8,"&lt;="&amp;HM$9,conditions!$9:$9,"&gt;="&amp;HM$9),conditions!$9:$9,"&gt;="&amp;HM$9-SUMIFS(conditions!$77:$77,conditions!$8:$8,"&lt;="&amp;HM$9,conditions!$9:$9,"&gt;="&amp;HM$9))</f>
        <v>8.2952099999999973</v>
      </c>
      <c r="HN123" s="37">
        <f>SUMIFS(15:15,$9:$9,HN$9-SUMIFS(conditions!$77:$77,conditions!$8:$8,"&lt;="&amp;HN$9,conditions!$9:$9,"&gt;="&amp;HN$9))*SUMIFS(conditions!$76:$76,conditions!$8:$8,"&lt;="&amp;HN$9-SUMIFS(conditions!$77:$77,conditions!$8:$8,"&lt;="&amp;HN$9,conditions!$9:$9,"&gt;="&amp;HN$9),conditions!$9:$9,"&gt;="&amp;HN$9-SUMIFS(conditions!$77:$77,conditions!$8:$8,"&lt;="&amp;HN$9,conditions!$9:$9,"&gt;="&amp;HN$9))</f>
        <v>0</v>
      </c>
      <c r="HO123" s="37">
        <f>SUMIFS(15:15,$9:$9,HO$9-SUMIFS(conditions!$77:$77,conditions!$8:$8,"&lt;="&amp;HO$9,conditions!$9:$9,"&gt;="&amp;HO$9))*SUMIFS(conditions!$76:$76,conditions!$8:$8,"&lt;="&amp;HO$9-SUMIFS(conditions!$77:$77,conditions!$8:$8,"&lt;="&amp;HO$9,conditions!$9:$9,"&gt;="&amp;HO$9),conditions!$9:$9,"&gt;="&amp;HO$9-SUMIFS(conditions!$77:$77,conditions!$8:$8,"&lt;="&amp;HO$9,conditions!$9:$9,"&gt;="&amp;HO$9))</f>
        <v>0</v>
      </c>
      <c r="HP123" s="37">
        <f>SUMIFS(15:15,$9:$9,HP$9-SUMIFS(conditions!$77:$77,conditions!$8:$8,"&lt;="&amp;HP$9,conditions!$9:$9,"&gt;="&amp;HP$9))*SUMIFS(conditions!$76:$76,conditions!$8:$8,"&lt;="&amp;HP$9-SUMIFS(conditions!$77:$77,conditions!$8:$8,"&lt;="&amp;HP$9,conditions!$9:$9,"&gt;="&amp;HP$9),conditions!$9:$9,"&gt;="&amp;HP$9-SUMIFS(conditions!$77:$77,conditions!$8:$8,"&lt;="&amp;HP$9,conditions!$9:$9,"&gt;="&amp;HP$9))</f>
        <v>8.2952099999999973</v>
      </c>
      <c r="HQ123" s="37">
        <f>SUMIFS(15:15,$9:$9,HQ$9-SUMIFS(conditions!$77:$77,conditions!$8:$8,"&lt;="&amp;HQ$9,conditions!$9:$9,"&gt;="&amp;HQ$9))*SUMIFS(conditions!$76:$76,conditions!$8:$8,"&lt;="&amp;HQ$9-SUMIFS(conditions!$77:$77,conditions!$8:$8,"&lt;="&amp;HQ$9,conditions!$9:$9,"&gt;="&amp;HQ$9),conditions!$9:$9,"&gt;="&amp;HQ$9-SUMIFS(conditions!$77:$77,conditions!$8:$8,"&lt;="&amp;HQ$9,conditions!$9:$9,"&gt;="&amp;HQ$9))</f>
        <v>8.2952099999999973</v>
      </c>
      <c r="HR123" s="37">
        <f>SUMIFS(15:15,$9:$9,HR$9-SUMIFS(conditions!$77:$77,conditions!$8:$8,"&lt;="&amp;HR$9,conditions!$9:$9,"&gt;="&amp;HR$9))*SUMIFS(conditions!$76:$76,conditions!$8:$8,"&lt;="&amp;HR$9-SUMIFS(conditions!$77:$77,conditions!$8:$8,"&lt;="&amp;HR$9,conditions!$9:$9,"&gt;="&amp;HR$9),conditions!$9:$9,"&gt;="&amp;HR$9-SUMIFS(conditions!$77:$77,conditions!$8:$8,"&lt;="&amp;HR$9,conditions!$9:$9,"&gt;="&amp;HR$9))</f>
        <v>8.2952099999999973</v>
      </c>
      <c r="HS123" s="37">
        <f>SUMIFS(15:15,$9:$9,HS$9-SUMIFS(conditions!$77:$77,conditions!$8:$8,"&lt;="&amp;HS$9,conditions!$9:$9,"&gt;="&amp;HS$9))*SUMIFS(conditions!$76:$76,conditions!$8:$8,"&lt;="&amp;HS$9-SUMIFS(conditions!$77:$77,conditions!$8:$8,"&lt;="&amp;HS$9,conditions!$9:$9,"&gt;="&amp;HS$9),conditions!$9:$9,"&gt;="&amp;HS$9-SUMIFS(conditions!$77:$77,conditions!$8:$8,"&lt;="&amp;HS$9,conditions!$9:$9,"&gt;="&amp;HS$9))</f>
        <v>8.2952099999999973</v>
      </c>
      <c r="HT123" s="37">
        <f>SUMIFS(15:15,$9:$9,HT$9-SUMIFS(conditions!$77:$77,conditions!$8:$8,"&lt;="&amp;HT$9,conditions!$9:$9,"&gt;="&amp;HT$9))*SUMIFS(conditions!$76:$76,conditions!$8:$8,"&lt;="&amp;HT$9-SUMIFS(conditions!$77:$77,conditions!$8:$8,"&lt;="&amp;HT$9,conditions!$9:$9,"&gt;="&amp;HT$9),conditions!$9:$9,"&gt;="&amp;HT$9-SUMIFS(conditions!$77:$77,conditions!$8:$8,"&lt;="&amp;HT$9,conditions!$9:$9,"&gt;="&amp;HT$9))</f>
        <v>8.2952099999999973</v>
      </c>
      <c r="HU123" s="37">
        <f>SUMIFS(15:15,$9:$9,HU$9-SUMIFS(conditions!$77:$77,conditions!$8:$8,"&lt;="&amp;HU$9,conditions!$9:$9,"&gt;="&amp;HU$9))*SUMIFS(conditions!$76:$76,conditions!$8:$8,"&lt;="&amp;HU$9-SUMIFS(conditions!$77:$77,conditions!$8:$8,"&lt;="&amp;HU$9,conditions!$9:$9,"&gt;="&amp;HU$9),conditions!$9:$9,"&gt;="&amp;HU$9-SUMIFS(conditions!$77:$77,conditions!$8:$8,"&lt;="&amp;HU$9,conditions!$9:$9,"&gt;="&amp;HU$9))</f>
        <v>0</v>
      </c>
      <c r="HV123" s="37">
        <f>SUMIFS(15:15,$9:$9,HV$9-SUMIFS(conditions!$77:$77,conditions!$8:$8,"&lt;="&amp;HV$9,conditions!$9:$9,"&gt;="&amp;HV$9))*SUMIFS(conditions!$76:$76,conditions!$8:$8,"&lt;="&amp;HV$9-SUMIFS(conditions!$77:$77,conditions!$8:$8,"&lt;="&amp;HV$9,conditions!$9:$9,"&gt;="&amp;HV$9),conditions!$9:$9,"&gt;="&amp;HV$9-SUMIFS(conditions!$77:$77,conditions!$8:$8,"&lt;="&amp;HV$9,conditions!$9:$9,"&gt;="&amp;HV$9))</f>
        <v>0</v>
      </c>
      <c r="HW123" s="37">
        <f>SUMIFS(15:15,$9:$9,HW$9-SUMIFS(conditions!$77:$77,conditions!$8:$8,"&lt;="&amp;HW$9,conditions!$9:$9,"&gt;="&amp;HW$9))*SUMIFS(conditions!$76:$76,conditions!$8:$8,"&lt;="&amp;HW$9-SUMIFS(conditions!$77:$77,conditions!$8:$8,"&lt;="&amp;HW$9,conditions!$9:$9,"&gt;="&amp;HW$9),conditions!$9:$9,"&gt;="&amp;HW$9-SUMIFS(conditions!$77:$77,conditions!$8:$8,"&lt;="&amp;HW$9,conditions!$9:$9,"&gt;="&amp;HW$9))</f>
        <v>8.2952099999999973</v>
      </c>
      <c r="HX123" s="37">
        <f>SUMIFS(15:15,$9:$9,HX$9-SUMIFS(conditions!$77:$77,conditions!$8:$8,"&lt;="&amp;HX$9,conditions!$9:$9,"&gt;="&amp;HX$9))*SUMIFS(conditions!$76:$76,conditions!$8:$8,"&lt;="&amp;HX$9-SUMIFS(conditions!$77:$77,conditions!$8:$8,"&lt;="&amp;HX$9,conditions!$9:$9,"&gt;="&amp;HX$9),conditions!$9:$9,"&gt;="&amp;HX$9-SUMIFS(conditions!$77:$77,conditions!$8:$8,"&lt;="&amp;HX$9,conditions!$9:$9,"&gt;="&amp;HX$9))</f>
        <v>8.2952099999999973</v>
      </c>
      <c r="HY123" s="37">
        <f>SUMIFS(15:15,$9:$9,HY$9-SUMIFS(conditions!$77:$77,conditions!$8:$8,"&lt;="&amp;HY$9,conditions!$9:$9,"&gt;="&amp;HY$9))*SUMIFS(conditions!$76:$76,conditions!$8:$8,"&lt;="&amp;HY$9-SUMIFS(conditions!$77:$77,conditions!$8:$8,"&lt;="&amp;HY$9,conditions!$9:$9,"&gt;="&amp;HY$9),conditions!$9:$9,"&gt;="&amp;HY$9-SUMIFS(conditions!$77:$77,conditions!$8:$8,"&lt;="&amp;HY$9,conditions!$9:$9,"&gt;="&amp;HY$9))</f>
        <v>8.2952099999999973</v>
      </c>
      <c r="HZ123" s="37">
        <f>SUMIFS(15:15,$9:$9,HZ$9-SUMIFS(conditions!$77:$77,conditions!$8:$8,"&lt;="&amp;HZ$9,conditions!$9:$9,"&gt;="&amp;HZ$9))*SUMIFS(conditions!$76:$76,conditions!$8:$8,"&lt;="&amp;HZ$9-SUMIFS(conditions!$77:$77,conditions!$8:$8,"&lt;="&amp;HZ$9,conditions!$9:$9,"&gt;="&amp;HZ$9),conditions!$9:$9,"&gt;="&amp;HZ$9-SUMIFS(conditions!$77:$77,conditions!$8:$8,"&lt;="&amp;HZ$9,conditions!$9:$9,"&gt;="&amp;HZ$9))</f>
        <v>8.2952099999999973</v>
      </c>
      <c r="IA123" s="37">
        <f>SUMIFS(15:15,$9:$9,IA$9-SUMIFS(conditions!$77:$77,conditions!$8:$8,"&lt;="&amp;IA$9,conditions!$9:$9,"&gt;="&amp;IA$9))*SUMIFS(conditions!$76:$76,conditions!$8:$8,"&lt;="&amp;IA$9-SUMIFS(conditions!$77:$77,conditions!$8:$8,"&lt;="&amp;IA$9,conditions!$9:$9,"&gt;="&amp;IA$9),conditions!$9:$9,"&gt;="&amp;IA$9-SUMIFS(conditions!$77:$77,conditions!$8:$8,"&lt;="&amp;IA$9,conditions!$9:$9,"&gt;="&amp;IA$9))</f>
        <v>8.2952099999999973</v>
      </c>
      <c r="IB123" s="37">
        <f>SUMIFS(15:15,$9:$9,IB$9-SUMIFS(conditions!$77:$77,conditions!$8:$8,"&lt;="&amp;IB$9,conditions!$9:$9,"&gt;="&amp;IB$9))*SUMIFS(conditions!$76:$76,conditions!$8:$8,"&lt;="&amp;IB$9-SUMIFS(conditions!$77:$77,conditions!$8:$8,"&lt;="&amp;IB$9,conditions!$9:$9,"&gt;="&amp;IB$9),conditions!$9:$9,"&gt;="&amp;IB$9-SUMIFS(conditions!$77:$77,conditions!$8:$8,"&lt;="&amp;IB$9,conditions!$9:$9,"&gt;="&amp;IB$9))</f>
        <v>0</v>
      </c>
      <c r="IC123" s="37">
        <f>SUMIFS(15:15,$9:$9,IC$9-SUMIFS(conditions!$77:$77,conditions!$8:$8,"&lt;="&amp;IC$9,conditions!$9:$9,"&gt;="&amp;IC$9))*SUMIFS(conditions!$76:$76,conditions!$8:$8,"&lt;="&amp;IC$9-SUMIFS(conditions!$77:$77,conditions!$8:$8,"&lt;="&amp;IC$9,conditions!$9:$9,"&gt;="&amp;IC$9),conditions!$9:$9,"&gt;="&amp;IC$9-SUMIFS(conditions!$77:$77,conditions!$8:$8,"&lt;="&amp;IC$9,conditions!$9:$9,"&gt;="&amp;IC$9))</f>
        <v>0</v>
      </c>
      <c r="ID123" s="37">
        <f>SUMIFS(15:15,$9:$9,ID$9-SUMIFS(conditions!$77:$77,conditions!$8:$8,"&lt;="&amp;ID$9,conditions!$9:$9,"&gt;="&amp;ID$9))*SUMIFS(conditions!$76:$76,conditions!$8:$8,"&lt;="&amp;ID$9-SUMIFS(conditions!$77:$77,conditions!$8:$8,"&lt;="&amp;ID$9,conditions!$9:$9,"&gt;="&amp;ID$9),conditions!$9:$9,"&gt;="&amp;ID$9-SUMIFS(conditions!$77:$77,conditions!$8:$8,"&lt;="&amp;ID$9,conditions!$9:$9,"&gt;="&amp;ID$9))</f>
        <v>8.2952099999999973</v>
      </c>
      <c r="IE123" s="37">
        <f>SUMIFS(15:15,$9:$9,IE$9-SUMIFS(conditions!$77:$77,conditions!$8:$8,"&lt;="&amp;IE$9,conditions!$9:$9,"&gt;="&amp;IE$9))*SUMIFS(conditions!$76:$76,conditions!$8:$8,"&lt;="&amp;IE$9-SUMIFS(conditions!$77:$77,conditions!$8:$8,"&lt;="&amp;IE$9,conditions!$9:$9,"&gt;="&amp;IE$9),conditions!$9:$9,"&gt;="&amp;IE$9-SUMIFS(conditions!$77:$77,conditions!$8:$8,"&lt;="&amp;IE$9,conditions!$9:$9,"&gt;="&amp;IE$9))</f>
        <v>8.2952099999999973</v>
      </c>
      <c r="IF123" s="37">
        <f>SUMIFS(15:15,$9:$9,IF$9-SUMIFS(conditions!$77:$77,conditions!$8:$8,"&lt;="&amp;IF$9,conditions!$9:$9,"&gt;="&amp;IF$9))*SUMIFS(conditions!$76:$76,conditions!$8:$8,"&lt;="&amp;IF$9-SUMIFS(conditions!$77:$77,conditions!$8:$8,"&lt;="&amp;IF$9,conditions!$9:$9,"&gt;="&amp;IF$9),conditions!$9:$9,"&gt;="&amp;IF$9-SUMIFS(conditions!$77:$77,conditions!$8:$8,"&lt;="&amp;IF$9,conditions!$9:$9,"&gt;="&amp;IF$9))</f>
        <v>8.2952099999999973</v>
      </c>
      <c r="IG123" s="37">
        <f>SUMIFS(15:15,$9:$9,IG$9-SUMIFS(conditions!$77:$77,conditions!$8:$8,"&lt;="&amp;IG$9,conditions!$9:$9,"&gt;="&amp;IG$9))*SUMIFS(conditions!$76:$76,conditions!$8:$8,"&lt;="&amp;IG$9-SUMIFS(conditions!$77:$77,conditions!$8:$8,"&lt;="&amp;IG$9,conditions!$9:$9,"&gt;="&amp;IG$9),conditions!$9:$9,"&gt;="&amp;IG$9-SUMIFS(conditions!$77:$77,conditions!$8:$8,"&lt;="&amp;IG$9,conditions!$9:$9,"&gt;="&amp;IG$9))</f>
        <v>8.2952099999999973</v>
      </c>
      <c r="IH123" s="37">
        <f>SUMIFS(15:15,$9:$9,IH$9-SUMIFS(conditions!$77:$77,conditions!$8:$8,"&lt;="&amp;IH$9,conditions!$9:$9,"&gt;="&amp;IH$9))*SUMIFS(conditions!$76:$76,conditions!$8:$8,"&lt;="&amp;IH$9-SUMIFS(conditions!$77:$77,conditions!$8:$8,"&lt;="&amp;IH$9,conditions!$9:$9,"&gt;="&amp;IH$9),conditions!$9:$9,"&gt;="&amp;IH$9-SUMIFS(conditions!$77:$77,conditions!$8:$8,"&lt;="&amp;IH$9,conditions!$9:$9,"&gt;="&amp;IH$9))</f>
        <v>8.2952099999999973</v>
      </c>
      <c r="II123" s="37">
        <f>SUMIFS(15:15,$9:$9,II$9-SUMIFS(conditions!$77:$77,conditions!$8:$8,"&lt;="&amp;II$9,conditions!$9:$9,"&gt;="&amp;II$9))*SUMIFS(conditions!$76:$76,conditions!$8:$8,"&lt;="&amp;II$9-SUMIFS(conditions!$77:$77,conditions!$8:$8,"&lt;="&amp;II$9,conditions!$9:$9,"&gt;="&amp;II$9),conditions!$9:$9,"&gt;="&amp;II$9-SUMIFS(conditions!$77:$77,conditions!$8:$8,"&lt;="&amp;II$9,conditions!$9:$9,"&gt;="&amp;II$9))</f>
        <v>0</v>
      </c>
      <c r="IJ123" s="37">
        <f>SUMIFS(15:15,$9:$9,IJ$9-SUMIFS(conditions!$77:$77,conditions!$8:$8,"&lt;="&amp;IJ$9,conditions!$9:$9,"&gt;="&amp;IJ$9))*SUMIFS(conditions!$76:$76,conditions!$8:$8,"&lt;="&amp;IJ$9-SUMIFS(conditions!$77:$77,conditions!$8:$8,"&lt;="&amp;IJ$9,conditions!$9:$9,"&gt;="&amp;IJ$9),conditions!$9:$9,"&gt;="&amp;IJ$9-SUMIFS(conditions!$77:$77,conditions!$8:$8,"&lt;="&amp;IJ$9,conditions!$9:$9,"&gt;="&amp;IJ$9))</f>
        <v>0</v>
      </c>
      <c r="IK123" s="37">
        <f>SUMIFS(15:15,$9:$9,IK$9-SUMIFS(conditions!$77:$77,conditions!$8:$8,"&lt;="&amp;IK$9,conditions!$9:$9,"&gt;="&amp;IK$9))*SUMIFS(conditions!$76:$76,conditions!$8:$8,"&lt;="&amp;IK$9-SUMIFS(conditions!$77:$77,conditions!$8:$8,"&lt;="&amp;IK$9,conditions!$9:$9,"&gt;="&amp;IK$9),conditions!$9:$9,"&gt;="&amp;IK$9-SUMIFS(conditions!$77:$77,conditions!$8:$8,"&lt;="&amp;IK$9,conditions!$9:$9,"&gt;="&amp;IK$9))</f>
        <v>8.2952099999999973</v>
      </c>
      <c r="IL123" s="37">
        <f>SUMIFS(15:15,$9:$9,IL$9-SUMIFS(conditions!$77:$77,conditions!$8:$8,"&lt;="&amp;IL$9,conditions!$9:$9,"&gt;="&amp;IL$9))*SUMIFS(conditions!$76:$76,conditions!$8:$8,"&lt;="&amp;IL$9-SUMIFS(conditions!$77:$77,conditions!$8:$8,"&lt;="&amp;IL$9,conditions!$9:$9,"&gt;="&amp;IL$9),conditions!$9:$9,"&gt;="&amp;IL$9-SUMIFS(conditions!$77:$77,conditions!$8:$8,"&lt;="&amp;IL$9,conditions!$9:$9,"&gt;="&amp;IL$9))</f>
        <v>8.2952099999999973</v>
      </c>
      <c r="IM123" s="37">
        <f>SUMIFS(15:15,$9:$9,IM$9-SUMIFS(conditions!$77:$77,conditions!$8:$8,"&lt;="&amp;IM$9,conditions!$9:$9,"&gt;="&amp;IM$9))*SUMIFS(conditions!$76:$76,conditions!$8:$8,"&lt;="&amp;IM$9-SUMIFS(conditions!$77:$77,conditions!$8:$8,"&lt;="&amp;IM$9,conditions!$9:$9,"&gt;="&amp;IM$9),conditions!$9:$9,"&gt;="&amp;IM$9-SUMIFS(conditions!$77:$77,conditions!$8:$8,"&lt;="&amp;IM$9,conditions!$9:$9,"&gt;="&amp;IM$9))</f>
        <v>8.2952099999999973</v>
      </c>
      <c r="IN123" s="37">
        <f>SUMIFS(15:15,$9:$9,IN$9-SUMIFS(conditions!$77:$77,conditions!$8:$8,"&lt;="&amp;IN$9,conditions!$9:$9,"&gt;="&amp;IN$9))*SUMIFS(conditions!$76:$76,conditions!$8:$8,"&lt;="&amp;IN$9-SUMIFS(conditions!$77:$77,conditions!$8:$8,"&lt;="&amp;IN$9,conditions!$9:$9,"&gt;="&amp;IN$9),conditions!$9:$9,"&gt;="&amp;IN$9-SUMIFS(conditions!$77:$77,conditions!$8:$8,"&lt;="&amp;IN$9,conditions!$9:$9,"&gt;="&amp;IN$9))</f>
        <v>8.2952099999999973</v>
      </c>
      <c r="IO123" s="37">
        <f>SUMIFS(15:15,$9:$9,IO$9-SUMIFS(conditions!$77:$77,conditions!$8:$8,"&lt;="&amp;IO$9,conditions!$9:$9,"&gt;="&amp;IO$9))*SUMIFS(conditions!$76:$76,conditions!$8:$8,"&lt;="&amp;IO$9-SUMIFS(conditions!$77:$77,conditions!$8:$8,"&lt;="&amp;IO$9,conditions!$9:$9,"&gt;="&amp;IO$9),conditions!$9:$9,"&gt;="&amp;IO$9-SUMIFS(conditions!$77:$77,conditions!$8:$8,"&lt;="&amp;IO$9,conditions!$9:$9,"&gt;="&amp;IO$9))</f>
        <v>8.2952099999999973</v>
      </c>
      <c r="IP123" s="37">
        <f>SUMIFS(15:15,$9:$9,IP$9-SUMIFS(conditions!$77:$77,conditions!$8:$8,"&lt;="&amp;IP$9,conditions!$9:$9,"&gt;="&amp;IP$9))*SUMIFS(conditions!$76:$76,conditions!$8:$8,"&lt;="&amp;IP$9-SUMIFS(conditions!$77:$77,conditions!$8:$8,"&lt;="&amp;IP$9,conditions!$9:$9,"&gt;="&amp;IP$9),conditions!$9:$9,"&gt;="&amp;IP$9-SUMIFS(conditions!$77:$77,conditions!$8:$8,"&lt;="&amp;IP$9,conditions!$9:$9,"&gt;="&amp;IP$9))</f>
        <v>0</v>
      </c>
      <c r="IQ123" s="37">
        <f>SUMIFS(15:15,$9:$9,IQ$9-SUMIFS(conditions!$77:$77,conditions!$8:$8,"&lt;="&amp;IQ$9,conditions!$9:$9,"&gt;="&amp;IQ$9))*SUMIFS(conditions!$76:$76,conditions!$8:$8,"&lt;="&amp;IQ$9-SUMIFS(conditions!$77:$77,conditions!$8:$8,"&lt;="&amp;IQ$9,conditions!$9:$9,"&gt;="&amp;IQ$9),conditions!$9:$9,"&gt;="&amp;IQ$9-SUMIFS(conditions!$77:$77,conditions!$8:$8,"&lt;="&amp;IQ$9,conditions!$9:$9,"&gt;="&amp;IQ$9))</f>
        <v>0</v>
      </c>
      <c r="IR123" s="37">
        <f>SUMIFS(15:15,$9:$9,IR$9-SUMIFS(conditions!$77:$77,conditions!$8:$8,"&lt;="&amp;IR$9,conditions!$9:$9,"&gt;="&amp;IR$9))*SUMIFS(conditions!$76:$76,conditions!$8:$8,"&lt;="&amp;IR$9-SUMIFS(conditions!$77:$77,conditions!$8:$8,"&lt;="&amp;IR$9,conditions!$9:$9,"&gt;="&amp;IR$9),conditions!$9:$9,"&gt;="&amp;IR$9-SUMIFS(conditions!$77:$77,conditions!$8:$8,"&lt;="&amp;IR$9,conditions!$9:$9,"&gt;="&amp;IR$9))</f>
        <v>7.6315931999999975</v>
      </c>
      <c r="IS123" s="37">
        <f>SUMIFS(15:15,$9:$9,IS$9-SUMIFS(conditions!$77:$77,conditions!$8:$8,"&lt;="&amp;IS$9,conditions!$9:$9,"&gt;="&amp;IS$9))*SUMIFS(conditions!$76:$76,conditions!$8:$8,"&lt;="&amp;IS$9-SUMIFS(conditions!$77:$77,conditions!$8:$8,"&lt;="&amp;IS$9,conditions!$9:$9,"&gt;="&amp;IS$9),conditions!$9:$9,"&gt;="&amp;IS$9-SUMIFS(conditions!$77:$77,conditions!$8:$8,"&lt;="&amp;IS$9,conditions!$9:$9,"&gt;="&amp;IS$9))</f>
        <v>7.6315931999999975</v>
      </c>
      <c r="IT123" s="37">
        <f>SUMIFS(15:15,$9:$9,IT$9-SUMIFS(conditions!$77:$77,conditions!$8:$8,"&lt;="&amp;IT$9,conditions!$9:$9,"&gt;="&amp;IT$9))*SUMIFS(conditions!$76:$76,conditions!$8:$8,"&lt;="&amp;IT$9-SUMIFS(conditions!$77:$77,conditions!$8:$8,"&lt;="&amp;IT$9,conditions!$9:$9,"&gt;="&amp;IT$9),conditions!$9:$9,"&gt;="&amp;IT$9-SUMIFS(conditions!$77:$77,conditions!$8:$8,"&lt;="&amp;IT$9,conditions!$9:$9,"&gt;="&amp;IT$9))</f>
        <v>7.6315931999999975</v>
      </c>
      <c r="IU123" s="37">
        <f>SUMIFS(15:15,$9:$9,IU$9-SUMIFS(conditions!$77:$77,conditions!$8:$8,"&lt;="&amp;IU$9,conditions!$9:$9,"&gt;="&amp;IU$9))*SUMIFS(conditions!$76:$76,conditions!$8:$8,"&lt;="&amp;IU$9-SUMIFS(conditions!$77:$77,conditions!$8:$8,"&lt;="&amp;IU$9,conditions!$9:$9,"&gt;="&amp;IU$9),conditions!$9:$9,"&gt;="&amp;IU$9-SUMIFS(conditions!$77:$77,conditions!$8:$8,"&lt;="&amp;IU$9,conditions!$9:$9,"&gt;="&amp;IU$9))</f>
        <v>7.6315931999999975</v>
      </c>
      <c r="IV123" s="37">
        <f>SUMIFS(15:15,$9:$9,IV$9-SUMIFS(conditions!$77:$77,conditions!$8:$8,"&lt;="&amp;IV$9,conditions!$9:$9,"&gt;="&amp;IV$9))*SUMIFS(conditions!$76:$76,conditions!$8:$8,"&lt;="&amp;IV$9-SUMIFS(conditions!$77:$77,conditions!$8:$8,"&lt;="&amp;IV$9,conditions!$9:$9,"&gt;="&amp;IV$9),conditions!$9:$9,"&gt;="&amp;IV$9-SUMIFS(conditions!$77:$77,conditions!$8:$8,"&lt;="&amp;IV$9,conditions!$9:$9,"&gt;="&amp;IV$9))</f>
        <v>7.6315931999999975</v>
      </c>
      <c r="IW123" s="37">
        <f>SUMIFS(15:15,$9:$9,IW$9-SUMIFS(conditions!$77:$77,conditions!$8:$8,"&lt;="&amp;IW$9,conditions!$9:$9,"&gt;="&amp;IW$9))*SUMIFS(conditions!$76:$76,conditions!$8:$8,"&lt;="&amp;IW$9-SUMIFS(conditions!$77:$77,conditions!$8:$8,"&lt;="&amp;IW$9,conditions!$9:$9,"&gt;="&amp;IW$9),conditions!$9:$9,"&gt;="&amp;IW$9-SUMIFS(conditions!$77:$77,conditions!$8:$8,"&lt;="&amp;IW$9,conditions!$9:$9,"&gt;="&amp;IW$9))</f>
        <v>0</v>
      </c>
      <c r="IX123" s="37">
        <f>SUMIFS(15:15,$9:$9,IX$9-SUMIFS(conditions!$77:$77,conditions!$8:$8,"&lt;="&amp;IX$9,conditions!$9:$9,"&gt;="&amp;IX$9))*SUMIFS(conditions!$76:$76,conditions!$8:$8,"&lt;="&amp;IX$9-SUMIFS(conditions!$77:$77,conditions!$8:$8,"&lt;="&amp;IX$9,conditions!$9:$9,"&gt;="&amp;IX$9),conditions!$9:$9,"&gt;="&amp;IX$9-SUMIFS(conditions!$77:$77,conditions!$8:$8,"&lt;="&amp;IX$9,conditions!$9:$9,"&gt;="&amp;IX$9))</f>
        <v>0</v>
      </c>
      <c r="IY123" s="37">
        <f>SUMIFS(15:15,$9:$9,IY$9-SUMIFS(conditions!$77:$77,conditions!$8:$8,"&lt;="&amp;IY$9,conditions!$9:$9,"&gt;="&amp;IY$9))*SUMIFS(conditions!$76:$76,conditions!$8:$8,"&lt;="&amp;IY$9-SUMIFS(conditions!$77:$77,conditions!$8:$8,"&lt;="&amp;IY$9,conditions!$9:$9,"&gt;="&amp;IY$9),conditions!$9:$9,"&gt;="&amp;IY$9-SUMIFS(conditions!$77:$77,conditions!$8:$8,"&lt;="&amp;IY$9,conditions!$9:$9,"&gt;="&amp;IY$9))</f>
        <v>7.6315931999999975</v>
      </c>
      <c r="IZ123" s="37">
        <f>SUMIFS(15:15,$9:$9,IZ$9-SUMIFS(conditions!$77:$77,conditions!$8:$8,"&lt;="&amp;IZ$9,conditions!$9:$9,"&gt;="&amp;IZ$9))*SUMIFS(conditions!$76:$76,conditions!$8:$8,"&lt;="&amp;IZ$9-SUMIFS(conditions!$77:$77,conditions!$8:$8,"&lt;="&amp;IZ$9,conditions!$9:$9,"&gt;="&amp;IZ$9),conditions!$9:$9,"&gt;="&amp;IZ$9-SUMIFS(conditions!$77:$77,conditions!$8:$8,"&lt;="&amp;IZ$9,conditions!$9:$9,"&gt;="&amp;IZ$9))</f>
        <v>7.6315931999999975</v>
      </c>
      <c r="JA123" s="37">
        <f>SUMIFS(15:15,$9:$9,JA$9-SUMIFS(conditions!$77:$77,conditions!$8:$8,"&lt;="&amp;JA$9,conditions!$9:$9,"&gt;="&amp;JA$9))*SUMIFS(conditions!$76:$76,conditions!$8:$8,"&lt;="&amp;JA$9-SUMIFS(conditions!$77:$77,conditions!$8:$8,"&lt;="&amp;JA$9,conditions!$9:$9,"&gt;="&amp;JA$9),conditions!$9:$9,"&gt;="&amp;JA$9-SUMIFS(conditions!$77:$77,conditions!$8:$8,"&lt;="&amp;JA$9,conditions!$9:$9,"&gt;="&amp;JA$9))</f>
        <v>7.6315931999999975</v>
      </c>
      <c r="JB123" s="37">
        <f>SUMIFS(15:15,$9:$9,JB$9-SUMIFS(conditions!$77:$77,conditions!$8:$8,"&lt;="&amp;JB$9,conditions!$9:$9,"&gt;="&amp;JB$9))*SUMIFS(conditions!$76:$76,conditions!$8:$8,"&lt;="&amp;JB$9-SUMIFS(conditions!$77:$77,conditions!$8:$8,"&lt;="&amp;JB$9,conditions!$9:$9,"&gt;="&amp;JB$9),conditions!$9:$9,"&gt;="&amp;JB$9-SUMIFS(conditions!$77:$77,conditions!$8:$8,"&lt;="&amp;JB$9,conditions!$9:$9,"&gt;="&amp;JB$9))</f>
        <v>7.6315931999999975</v>
      </c>
      <c r="JC123" s="37">
        <f>SUMIFS(15:15,$9:$9,JC$9-SUMIFS(conditions!$77:$77,conditions!$8:$8,"&lt;="&amp;JC$9,conditions!$9:$9,"&gt;="&amp;JC$9))*SUMIFS(conditions!$76:$76,conditions!$8:$8,"&lt;="&amp;JC$9-SUMIFS(conditions!$77:$77,conditions!$8:$8,"&lt;="&amp;JC$9,conditions!$9:$9,"&gt;="&amp;JC$9),conditions!$9:$9,"&gt;="&amp;JC$9-SUMIFS(conditions!$77:$77,conditions!$8:$8,"&lt;="&amp;JC$9,conditions!$9:$9,"&gt;="&amp;JC$9))</f>
        <v>7.6315931999999975</v>
      </c>
      <c r="JD123" s="37">
        <f>SUMIFS(15:15,$9:$9,JD$9-SUMIFS(conditions!$77:$77,conditions!$8:$8,"&lt;="&amp;JD$9,conditions!$9:$9,"&gt;="&amp;JD$9))*SUMIFS(conditions!$76:$76,conditions!$8:$8,"&lt;="&amp;JD$9-SUMIFS(conditions!$77:$77,conditions!$8:$8,"&lt;="&amp;JD$9,conditions!$9:$9,"&gt;="&amp;JD$9),conditions!$9:$9,"&gt;="&amp;JD$9-SUMIFS(conditions!$77:$77,conditions!$8:$8,"&lt;="&amp;JD$9,conditions!$9:$9,"&gt;="&amp;JD$9))</f>
        <v>0</v>
      </c>
      <c r="JE123" s="37">
        <f>SUMIFS(15:15,$9:$9,JE$9-SUMIFS(conditions!$77:$77,conditions!$8:$8,"&lt;="&amp;JE$9,conditions!$9:$9,"&gt;="&amp;JE$9))*SUMIFS(conditions!$76:$76,conditions!$8:$8,"&lt;="&amp;JE$9-SUMIFS(conditions!$77:$77,conditions!$8:$8,"&lt;="&amp;JE$9,conditions!$9:$9,"&gt;="&amp;JE$9),conditions!$9:$9,"&gt;="&amp;JE$9-SUMIFS(conditions!$77:$77,conditions!$8:$8,"&lt;="&amp;JE$9,conditions!$9:$9,"&gt;="&amp;JE$9))</f>
        <v>0</v>
      </c>
      <c r="JF123" s="37">
        <f>SUMIFS(15:15,$9:$9,JF$9-SUMIFS(conditions!$77:$77,conditions!$8:$8,"&lt;="&amp;JF$9,conditions!$9:$9,"&gt;="&amp;JF$9))*SUMIFS(conditions!$76:$76,conditions!$8:$8,"&lt;="&amp;JF$9-SUMIFS(conditions!$77:$77,conditions!$8:$8,"&lt;="&amp;JF$9,conditions!$9:$9,"&gt;="&amp;JF$9),conditions!$9:$9,"&gt;="&amp;JF$9-SUMIFS(conditions!$77:$77,conditions!$8:$8,"&lt;="&amp;JF$9,conditions!$9:$9,"&gt;="&amp;JF$9))</f>
        <v>7.6315931999999975</v>
      </c>
      <c r="JG123" s="37">
        <f>SUMIFS(15:15,$9:$9,JG$9-SUMIFS(conditions!$77:$77,conditions!$8:$8,"&lt;="&amp;JG$9,conditions!$9:$9,"&gt;="&amp;JG$9))*SUMIFS(conditions!$76:$76,conditions!$8:$8,"&lt;="&amp;JG$9-SUMIFS(conditions!$77:$77,conditions!$8:$8,"&lt;="&amp;JG$9,conditions!$9:$9,"&gt;="&amp;JG$9),conditions!$9:$9,"&gt;="&amp;JG$9-SUMIFS(conditions!$77:$77,conditions!$8:$8,"&lt;="&amp;JG$9,conditions!$9:$9,"&gt;="&amp;JG$9))</f>
        <v>7.6315931999999975</v>
      </c>
      <c r="JH123" s="37">
        <f>SUMIFS(15:15,$9:$9,JH$9-SUMIFS(conditions!$77:$77,conditions!$8:$8,"&lt;="&amp;JH$9,conditions!$9:$9,"&gt;="&amp;JH$9))*SUMIFS(conditions!$76:$76,conditions!$8:$8,"&lt;="&amp;JH$9-SUMIFS(conditions!$77:$77,conditions!$8:$8,"&lt;="&amp;JH$9,conditions!$9:$9,"&gt;="&amp;JH$9),conditions!$9:$9,"&gt;="&amp;JH$9-SUMIFS(conditions!$77:$77,conditions!$8:$8,"&lt;="&amp;JH$9,conditions!$9:$9,"&gt;="&amp;JH$9))</f>
        <v>7.6315931999999975</v>
      </c>
      <c r="JI123" s="37">
        <f>SUMIFS(15:15,$9:$9,JI$9-SUMIFS(conditions!$77:$77,conditions!$8:$8,"&lt;="&amp;JI$9,conditions!$9:$9,"&gt;="&amp;JI$9))*SUMIFS(conditions!$76:$76,conditions!$8:$8,"&lt;="&amp;JI$9-SUMIFS(conditions!$77:$77,conditions!$8:$8,"&lt;="&amp;JI$9,conditions!$9:$9,"&gt;="&amp;JI$9),conditions!$9:$9,"&gt;="&amp;JI$9-SUMIFS(conditions!$77:$77,conditions!$8:$8,"&lt;="&amp;JI$9,conditions!$9:$9,"&gt;="&amp;JI$9))</f>
        <v>7.6315931999999975</v>
      </c>
      <c r="JJ123" s="37">
        <f>SUMIFS(15:15,$9:$9,JJ$9-SUMIFS(conditions!$77:$77,conditions!$8:$8,"&lt;="&amp;JJ$9,conditions!$9:$9,"&gt;="&amp;JJ$9))*SUMIFS(conditions!$76:$76,conditions!$8:$8,"&lt;="&amp;JJ$9-SUMIFS(conditions!$77:$77,conditions!$8:$8,"&lt;="&amp;JJ$9,conditions!$9:$9,"&gt;="&amp;JJ$9),conditions!$9:$9,"&gt;="&amp;JJ$9-SUMIFS(conditions!$77:$77,conditions!$8:$8,"&lt;="&amp;JJ$9,conditions!$9:$9,"&gt;="&amp;JJ$9))</f>
        <v>7.6315931999999975</v>
      </c>
      <c r="JK123" s="37">
        <f>SUMIFS(15:15,$9:$9,JK$9-SUMIFS(conditions!$77:$77,conditions!$8:$8,"&lt;="&amp;JK$9,conditions!$9:$9,"&gt;="&amp;JK$9))*SUMIFS(conditions!$76:$76,conditions!$8:$8,"&lt;="&amp;JK$9-SUMIFS(conditions!$77:$77,conditions!$8:$8,"&lt;="&amp;JK$9,conditions!$9:$9,"&gt;="&amp;JK$9),conditions!$9:$9,"&gt;="&amp;JK$9-SUMIFS(conditions!$77:$77,conditions!$8:$8,"&lt;="&amp;JK$9,conditions!$9:$9,"&gt;="&amp;JK$9))</f>
        <v>0</v>
      </c>
      <c r="JL123" s="37">
        <f>SUMIFS(15:15,$9:$9,JL$9-SUMIFS(conditions!$77:$77,conditions!$8:$8,"&lt;="&amp;JL$9,conditions!$9:$9,"&gt;="&amp;JL$9))*SUMIFS(conditions!$76:$76,conditions!$8:$8,"&lt;="&amp;JL$9-SUMIFS(conditions!$77:$77,conditions!$8:$8,"&lt;="&amp;JL$9,conditions!$9:$9,"&gt;="&amp;JL$9),conditions!$9:$9,"&gt;="&amp;JL$9-SUMIFS(conditions!$77:$77,conditions!$8:$8,"&lt;="&amp;JL$9,conditions!$9:$9,"&gt;="&amp;JL$9))</f>
        <v>0</v>
      </c>
      <c r="JM123" s="37">
        <f>SUMIFS(15:15,$9:$9,JM$9-SUMIFS(conditions!$77:$77,conditions!$8:$8,"&lt;="&amp;JM$9,conditions!$9:$9,"&gt;="&amp;JM$9))*SUMIFS(conditions!$76:$76,conditions!$8:$8,"&lt;="&amp;JM$9-SUMIFS(conditions!$77:$77,conditions!$8:$8,"&lt;="&amp;JM$9,conditions!$9:$9,"&gt;="&amp;JM$9),conditions!$9:$9,"&gt;="&amp;JM$9-SUMIFS(conditions!$77:$77,conditions!$8:$8,"&lt;="&amp;JM$9,conditions!$9:$9,"&gt;="&amp;JM$9))</f>
        <v>7.6315931999999975</v>
      </c>
      <c r="JN123" s="37">
        <f>SUMIFS(15:15,$9:$9,JN$9-SUMIFS(conditions!$77:$77,conditions!$8:$8,"&lt;="&amp;JN$9,conditions!$9:$9,"&gt;="&amp;JN$9))*SUMIFS(conditions!$76:$76,conditions!$8:$8,"&lt;="&amp;JN$9-SUMIFS(conditions!$77:$77,conditions!$8:$8,"&lt;="&amp;JN$9,conditions!$9:$9,"&gt;="&amp;JN$9),conditions!$9:$9,"&gt;="&amp;JN$9-SUMIFS(conditions!$77:$77,conditions!$8:$8,"&lt;="&amp;JN$9,conditions!$9:$9,"&gt;="&amp;JN$9))</f>
        <v>7.6315931999999975</v>
      </c>
      <c r="JO123" s="37">
        <f>SUMIFS(15:15,$9:$9,JO$9-SUMIFS(conditions!$77:$77,conditions!$8:$8,"&lt;="&amp;JO$9,conditions!$9:$9,"&gt;="&amp;JO$9))*SUMIFS(conditions!$76:$76,conditions!$8:$8,"&lt;="&amp;JO$9-SUMIFS(conditions!$77:$77,conditions!$8:$8,"&lt;="&amp;JO$9,conditions!$9:$9,"&gt;="&amp;JO$9),conditions!$9:$9,"&gt;="&amp;JO$9-SUMIFS(conditions!$77:$77,conditions!$8:$8,"&lt;="&amp;JO$9,conditions!$9:$9,"&gt;="&amp;JO$9))</f>
        <v>7.6315931999999975</v>
      </c>
      <c r="JP123" s="37">
        <f>SUMIFS(15:15,$9:$9,JP$9-SUMIFS(conditions!$77:$77,conditions!$8:$8,"&lt;="&amp;JP$9,conditions!$9:$9,"&gt;="&amp;JP$9))*SUMIFS(conditions!$76:$76,conditions!$8:$8,"&lt;="&amp;JP$9-SUMIFS(conditions!$77:$77,conditions!$8:$8,"&lt;="&amp;JP$9,conditions!$9:$9,"&gt;="&amp;JP$9),conditions!$9:$9,"&gt;="&amp;JP$9-SUMIFS(conditions!$77:$77,conditions!$8:$8,"&lt;="&amp;JP$9,conditions!$9:$9,"&gt;="&amp;JP$9))</f>
        <v>7.6315931999999975</v>
      </c>
      <c r="JQ123" s="37">
        <f>SUMIFS(15:15,$9:$9,JQ$9-SUMIFS(conditions!$77:$77,conditions!$8:$8,"&lt;="&amp;JQ$9,conditions!$9:$9,"&gt;="&amp;JQ$9))*SUMIFS(conditions!$76:$76,conditions!$8:$8,"&lt;="&amp;JQ$9-SUMIFS(conditions!$77:$77,conditions!$8:$8,"&lt;="&amp;JQ$9,conditions!$9:$9,"&gt;="&amp;JQ$9),conditions!$9:$9,"&gt;="&amp;JQ$9-SUMIFS(conditions!$77:$77,conditions!$8:$8,"&lt;="&amp;JQ$9,conditions!$9:$9,"&gt;="&amp;JQ$9))</f>
        <v>7.6315931999999975</v>
      </c>
      <c r="JR123" s="37">
        <f>SUMIFS(15:15,$9:$9,JR$9-SUMIFS(conditions!$77:$77,conditions!$8:$8,"&lt;="&amp;JR$9,conditions!$9:$9,"&gt;="&amp;JR$9))*SUMIFS(conditions!$76:$76,conditions!$8:$8,"&lt;="&amp;JR$9-SUMIFS(conditions!$77:$77,conditions!$8:$8,"&lt;="&amp;JR$9,conditions!$9:$9,"&gt;="&amp;JR$9),conditions!$9:$9,"&gt;="&amp;JR$9-SUMIFS(conditions!$77:$77,conditions!$8:$8,"&lt;="&amp;JR$9,conditions!$9:$9,"&gt;="&amp;JR$9))</f>
        <v>0</v>
      </c>
      <c r="JS123" s="37">
        <f>SUMIFS(15:15,$9:$9,JS$9-SUMIFS(conditions!$77:$77,conditions!$8:$8,"&lt;="&amp;JS$9,conditions!$9:$9,"&gt;="&amp;JS$9))*SUMIFS(conditions!$76:$76,conditions!$8:$8,"&lt;="&amp;JS$9-SUMIFS(conditions!$77:$77,conditions!$8:$8,"&lt;="&amp;JS$9,conditions!$9:$9,"&gt;="&amp;JS$9),conditions!$9:$9,"&gt;="&amp;JS$9-SUMIFS(conditions!$77:$77,conditions!$8:$8,"&lt;="&amp;JS$9,conditions!$9:$9,"&gt;="&amp;JS$9))</f>
        <v>0</v>
      </c>
      <c r="JT123" s="37">
        <f>SUMIFS(15:15,$9:$9,JT$9-SUMIFS(conditions!$77:$77,conditions!$8:$8,"&lt;="&amp;JT$9,conditions!$9:$9,"&gt;="&amp;JT$9))*SUMIFS(conditions!$76:$76,conditions!$8:$8,"&lt;="&amp;JT$9-SUMIFS(conditions!$77:$77,conditions!$8:$8,"&lt;="&amp;JT$9,conditions!$9:$9,"&gt;="&amp;JT$9),conditions!$9:$9,"&gt;="&amp;JT$9-SUMIFS(conditions!$77:$77,conditions!$8:$8,"&lt;="&amp;JT$9,conditions!$9:$9,"&gt;="&amp;JT$9))</f>
        <v>7.8605409959999957</v>
      </c>
      <c r="JU123" s="37">
        <f>SUMIFS(15:15,$9:$9,JU$9-SUMIFS(conditions!$77:$77,conditions!$8:$8,"&lt;="&amp;JU$9,conditions!$9:$9,"&gt;="&amp;JU$9))*SUMIFS(conditions!$76:$76,conditions!$8:$8,"&lt;="&amp;JU$9-SUMIFS(conditions!$77:$77,conditions!$8:$8,"&lt;="&amp;JU$9,conditions!$9:$9,"&gt;="&amp;JU$9),conditions!$9:$9,"&gt;="&amp;JU$9-SUMIFS(conditions!$77:$77,conditions!$8:$8,"&lt;="&amp;JU$9,conditions!$9:$9,"&gt;="&amp;JU$9))</f>
        <v>7.8605409959999957</v>
      </c>
      <c r="JV123" s="37">
        <f>SUMIFS(15:15,$9:$9,JV$9-SUMIFS(conditions!$77:$77,conditions!$8:$8,"&lt;="&amp;JV$9,conditions!$9:$9,"&gt;="&amp;JV$9))*SUMIFS(conditions!$76:$76,conditions!$8:$8,"&lt;="&amp;JV$9-SUMIFS(conditions!$77:$77,conditions!$8:$8,"&lt;="&amp;JV$9,conditions!$9:$9,"&gt;="&amp;JV$9),conditions!$9:$9,"&gt;="&amp;JV$9-SUMIFS(conditions!$77:$77,conditions!$8:$8,"&lt;="&amp;JV$9,conditions!$9:$9,"&gt;="&amp;JV$9))</f>
        <v>7.8605409959999957</v>
      </c>
      <c r="JW123" s="37">
        <f>SUMIFS(15:15,$9:$9,JW$9-SUMIFS(conditions!$77:$77,conditions!$8:$8,"&lt;="&amp;JW$9,conditions!$9:$9,"&gt;="&amp;JW$9))*SUMIFS(conditions!$76:$76,conditions!$8:$8,"&lt;="&amp;JW$9-SUMIFS(conditions!$77:$77,conditions!$8:$8,"&lt;="&amp;JW$9,conditions!$9:$9,"&gt;="&amp;JW$9),conditions!$9:$9,"&gt;="&amp;JW$9-SUMIFS(conditions!$77:$77,conditions!$8:$8,"&lt;="&amp;JW$9,conditions!$9:$9,"&gt;="&amp;JW$9))</f>
        <v>7.8605409959999957</v>
      </c>
      <c r="JX123" s="37">
        <f>SUMIFS(15:15,$9:$9,JX$9-SUMIFS(conditions!$77:$77,conditions!$8:$8,"&lt;="&amp;JX$9,conditions!$9:$9,"&gt;="&amp;JX$9))*SUMIFS(conditions!$76:$76,conditions!$8:$8,"&lt;="&amp;JX$9-SUMIFS(conditions!$77:$77,conditions!$8:$8,"&lt;="&amp;JX$9,conditions!$9:$9,"&gt;="&amp;JX$9),conditions!$9:$9,"&gt;="&amp;JX$9-SUMIFS(conditions!$77:$77,conditions!$8:$8,"&lt;="&amp;JX$9,conditions!$9:$9,"&gt;="&amp;JX$9))</f>
        <v>7.8605409959999957</v>
      </c>
      <c r="JY123" s="37">
        <f>SUMIFS(15:15,$9:$9,JY$9-SUMIFS(conditions!$77:$77,conditions!$8:$8,"&lt;="&amp;JY$9,conditions!$9:$9,"&gt;="&amp;JY$9))*SUMIFS(conditions!$76:$76,conditions!$8:$8,"&lt;="&amp;JY$9-SUMIFS(conditions!$77:$77,conditions!$8:$8,"&lt;="&amp;JY$9,conditions!$9:$9,"&gt;="&amp;JY$9),conditions!$9:$9,"&gt;="&amp;JY$9-SUMIFS(conditions!$77:$77,conditions!$8:$8,"&lt;="&amp;JY$9,conditions!$9:$9,"&gt;="&amp;JY$9))</f>
        <v>0</v>
      </c>
      <c r="JZ123" s="37">
        <f>SUMIFS(15:15,$9:$9,JZ$9-SUMIFS(conditions!$77:$77,conditions!$8:$8,"&lt;="&amp;JZ$9,conditions!$9:$9,"&gt;="&amp;JZ$9))*SUMIFS(conditions!$76:$76,conditions!$8:$8,"&lt;="&amp;JZ$9-SUMIFS(conditions!$77:$77,conditions!$8:$8,"&lt;="&amp;JZ$9,conditions!$9:$9,"&gt;="&amp;JZ$9),conditions!$9:$9,"&gt;="&amp;JZ$9-SUMIFS(conditions!$77:$77,conditions!$8:$8,"&lt;="&amp;JZ$9,conditions!$9:$9,"&gt;="&amp;JZ$9))</f>
        <v>0</v>
      </c>
      <c r="KA123" s="37">
        <f>SUMIFS(15:15,$9:$9,KA$9-SUMIFS(conditions!$77:$77,conditions!$8:$8,"&lt;="&amp;KA$9,conditions!$9:$9,"&gt;="&amp;KA$9))*SUMIFS(conditions!$76:$76,conditions!$8:$8,"&lt;="&amp;KA$9-SUMIFS(conditions!$77:$77,conditions!$8:$8,"&lt;="&amp;KA$9,conditions!$9:$9,"&gt;="&amp;KA$9),conditions!$9:$9,"&gt;="&amp;KA$9-SUMIFS(conditions!$77:$77,conditions!$8:$8,"&lt;="&amp;KA$9,conditions!$9:$9,"&gt;="&amp;KA$9))</f>
        <v>7.8605409959999957</v>
      </c>
      <c r="KB123" s="37">
        <f>SUMIFS(15:15,$9:$9,KB$9-SUMIFS(conditions!$77:$77,conditions!$8:$8,"&lt;="&amp;KB$9,conditions!$9:$9,"&gt;="&amp;KB$9))*SUMIFS(conditions!$76:$76,conditions!$8:$8,"&lt;="&amp;KB$9-SUMIFS(conditions!$77:$77,conditions!$8:$8,"&lt;="&amp;KB$9,conditions!$9:$9,"&gt;="&amp;KB$9),conditions!$9:$9,"&gt;="&amp;KB$9-SUMIFS(conditions!$77:$77,conditions!$8:$8,"&lt;="&amp;KB$9,conditions!$9:$9,"&gt;="&amp;KB$9))</f>
        <v>7.8605409959999957</v>
      </c>
      <c r="KC123" s="37">
        <f>SUMIFS(15:15,$9:$9,KC$9-SUMIFS(conditions!$77:$77,conditions!$8:$8,"&lt;="&amp;KC$9,conditions!$9:$9,"&gt;="&amp;KC$9))*SUMIFS(conditions!$76:$76,conditions!$8:$8,"&lt;="&amp;KC$9-SUMIFS(conditions!$77:$77,conditions!$8:$8,"&lt;="&amp;KC$9,conditions!$9:$9,"&gt;="&amp;KC$9),conditions!$9:$9,"&gt;="&amp;KC$9-SUMIFS(conditions!$77:$77,conditions!$8:$8,"&lt;="&amp;KC$9,conditions!$9:$9,"&gt;="&amp;KC$9))</f>
        <v>7.8605409959999957</v>
      </c>
      <c r="KD123" s="37">
        <f>SUMIFS(15:15,$9:$9,KD$9-SUMIFS(conditions!$77:$77,conditions!$8:$8,"&lt;="&amp;KD$9,conditions!$9:$9,"&gt;="&amp;KD$9))*SUMIFS(conditions!$76:$76,conditions!$8:$8,"&lt;="&amp;KD$9-SUMIFS(conditions!$77:$77,conditions!$8:$8,"&lt;="&amp;KD$9,conditions!$9:$9,"&gt;="&amp;KD$9),conditions!$9:$9,"&gt;="&amp;KD$9-SUMIFS(conditions!$77:$77,conditions!$8:$8,"&lt;="&amp;KD$9,conditions!$9:$9,"&gt;="&amp;KD$9))</f>
        <v>7.8605409959999957</v>
      </c>
      <c r="KE123" s="37">
        <f>SUMIFS(15:15,$9:$9,KE$9-SUMIFS(conditions!$77:$77,conditions!$8:$8,"&lt;="&amp;KE$9,conditions!$9:$9,"&gt;="&amp;KE$9))*SUMIFS(conditions!$76:$76,conditions!$8:$8,"&lt;="&amp;KE$9-SUMIFS(conditions!$77:$77,conditions!$8:$8,"&lt;="&amp;KE$9,conditions!$9:$9,"&gt;="&amp;KE$9),conditions!$9:$9,"&gt;="&amp;KE$9-SUMIFS(conditions!$77:$77,conditions!$8:$8,"&lt;="&amp;KE$9,conditions!$9:$9,"&gt;="&amp;KE$9))</f>
        <v>7.8605409959999957</v>
      </c>
      <c r="KF123" s="37">
        <f>SUMIFS(15:15,$9:$9,KF$9-SUMIFS(conditions!$77:$77,conditions!$8:$8,"&lt;="&amp;KF$9,conditions!$9:$9,"&gt;="&amp;KF$9))*SUMIFS(conditions!$76:$76,conditions!$8:$8,"&lt;="&amp;KF$9-SUMIFS(conditions!$77:$77,conditions!$8:$8,"&lt;="&amp;KF$9,conditions!$9:$9,"&gt;="&amp;KF$9),conditions!$9:$9,"&gt;="&amp;KF$9-SUMIFS(conditions!$77:$77,conditions!$8:$8,"&lt;="&amp;KF$9,conditions!$9:$9,"&gt;="&amp;KF$9))</f>
        <v>0</v>
      </c>
      <c r="KG123" s="37">
        <f>SUMIFS(15:15,$9:$9,KG$9-SUMIFS(conditions!$77:$77,conditions!$8:$8,"&lt;="&amp;KG$9,conditions!$9:$9,"&gt;="&amp;KG$9))*SUMIFS(conditions!$76:$76,conditions!$8:$8,"&lt;="&amp;KG$9-SUMIFS(conditions!$77:$77,conditions!$8:$8,"&lt;="&amp;KG$9,conditions!$9:$9,"&gt;="&amp;KG$9),conditions!$9:$9,"&gt;="&amp;KG$9-SUMIFS(conditions!$77:$77,conditions!$8:$8,"&lt;="&amp;KG$9,conditions!$9:$9,"&gt;="&amp;KG$9))</f>
        <v>0</v>
      </c>
      <c r="KH123" s="37">
        <f>SUMIFS(15:15,$9:$9,KH$9-SUMIFS(conditions!$77:$77,conditions!$8:$8,"&lt;="&amp;KH$9,conditions!$9:$9,"&gt;="&amp;KH$9))*SUMIFS(conditions!$76:$76,conditions!$8:$8,"&lt;="&amp;KH$9-SUMIFS(conditions!$77:$77,conditions!$8:$8,"&lt;="&amp;KH$9,conditions!$9:$9,"&gt;="&amp;KH$9),conditions!$9:$9,"&gt;="&amp;KH$9-SUMIFS(conditions!$77:$77,conditions!$8:$8,"&lt;="&amp;KH$9,conditions!$9:$9,"&gt;="&amp;KH$9))</f>
        <v>7.8605409959999957</v>
      </c>
      <c r="KI123" s="37">
        <f>SUMIFS(15:15,$9:$9,KI$9-SUMIFS(conditions!$77:$77,conditions!$8:$8,"&lt;="&amp;KI$9,conditions!$9:$9,"&gt;="&amp;KI$9))*SUMIFS(conditions!$76:$76,conditions!$8:$8,"&lt;="&amp;KI$9-SUMIFS(conditions!$77:$77,conditions!$8:$8,"&lt;="&amp;KI$9,conditions!$9:$9,"&gt;="&amp;KI$9),conditions!$9:$9,"&gt;="&amp;KI$9-SUMIFS(conditions!$77:$77,conditions!$8:$8,"&lt;="&amp;KI$9,conditions!$9:$9,"&gt;="&amp;KI$9))</f>
        <v>7.8605409959999957</v>
      </c>
      <c r="KJ123" s="37">
        <f>SUMIFS(15:15,$9:$9,KJ$9-SUMIFS(conditions!$77:$77,conditions!$8:$8,"&lt;="&amp;KJ$9,conditions!$9:$9,"&gt;="&amp;KJ$9))*SUMIFS(conditions!$76:$76,conditions!$8:$8,"&lt;="&amp;KJ$9-SUMIFS(conditions!$77:$77,conditions!$8:$8,"&lt;="&amp;KJ$9,conditions!$9:$9,"&gt;="&amp;KJ$9),conditions!$9:$9,"&gt;="&amp;KJ$9-SUMIFS(conditions!$77:$77,conditions!$8:$8,"&lt;="&amp;KJ$9,conditions!$9:$9,"&gt;="&amp;KJ$9))</f>
        <v>7.8605409959999957</v>
      </c>
      <c r="KK123" s="37">
        <f>SUMIFS(15:15,$9:$9,KK$9-SUMIFS(conditions!$77:$77,conditions!$8:$8,"&lt;="&amp;KK$9,conditions!$9:$9,"&gt;="&amp;KK$9))*SUMIFS(conditions!$76:$76,conditions!$8:$8,"&lt;="&amp;KK$9-SUMIFS(conditions!$77:$77,conditions!$8:$8,"&lt;="&amp;KK$9,conditions!$9:$9,"&gt;="&amp;KK$9),conditions!$9:$9,"&gt;="&amp;KK$9-SUMIFS(conditions!$77:$77,conditions!$8:$8,"&lt;="&amp;KK$9,conditions!$9:$9,"&gt;="&amp;KK$9))</f>
        <v>7.8605409959999957</v>
      </c>
      <c r="KL123" s="37">
        <f>SUMIFS(15:15,$9:$9,KL$9-SUMIFS(conditions!$77:$77,conditions!$8:$8,"&lt;="&amp;KL$9,conditions!$9:$9,"&gt;="&amp;KL$9))*SUMIFS(conditions!$76:$76,conditions!$8:$8,"&lt;="&amp;KL$9-SUMIFS(conditions!$77:$77,conditions!$8:$8,"&lt;="&amp;KL$9,conditions!$9:$9,"&gt;="&amp;KL$9),conditions!$9:$9,"&gt;="&amp;KL$9-SUMIFS(conditions!$77:$77,conditions!$8:$8,"&lt;="&amp;KL$9,conditions!$9:$9,"&gt;="&amp;KL$9))</f>
        <v>7.8605409959999957</v>
      </c>
      <c r="KM123" s="37">
        <f>SUMIFS(15:15,$9:$9,KM$9-SUMIFS(conditions!$77:$77,conditions!$8:$8,"&lt;="&amp;KM$9,conditions!$9:$9,"&gt;="&amp;KM$9))*SUMIFS(conditions!$76:$76,conditions!$8:$8,"&lt;="&amp;KM$9-SUMIFS(conditions!$77:$77,conditions!$8:$8,"&lt;="&amp;KM$9,conditions!$9:$9,"&gt;="&amp;KM$9),conditions!$9:$9,"&gt;="&amp;KM$9-SUMIFS(conditions!$77:$77,conditions!$8:$8,"&lt;="&amp;KM$9,conditions!$9:$9,"&gt;="&amp;KM$9))</f>
        <v>0</v>
      </c>
      <c r="KN123" s="37">
        <f>SUMIFS(15:15,$9:$9,KN$9-SUMIFS(conditions!$77:$77,conditions!$8:$8,"&lt;="&amp;KN$9,conditions!$9:$9,"&gt;="&amp;KN$9))*SUMIFS(conditions!$76:$76,conditions!$8:$8,"&lt;="&amp;KN$9-SUMIFS(conditions!$77:$77,conditions!$8:$8,"&lt;="&amp;KN$9,conditions!$9:$9,"&gt;="&amp;KN$9),conditions!$9:$9,"&gt;="&amp;KN$9-SUMIFS(conditions!$77:$77,conditions!$8:$8,"&lt;="&amp;KN$9,conditions!$9:$9,"&gt;="&amp;KN$9))</f>
        <v>0</v>
      </c>
      <c r="KO123" s="37">
        <f>SUMIFS(15:15,$9:$9,KO$9-SUMIFS(conditions!$77:$77,conditions!$8:$8,"&lt;="&amp;KO$9,conditions!$9:$9,"&gt;="&amp;KO$9))*SUMIFS(conditions!$76:$76,conditions!$8:$8,"&lt;="&amp;KO$9-SUMIFS(conditions!$77:$77,conditions!$8:$8,"&lt;="&amp;KO$9,conditions!$9:$9,"&gt;="&amp;KO$9),conditions!$9:$9,"&gt;="&amp;KO$9-SUMIFS(conditions!$77:$77,conditions!$8:$8,"&lt;="&amp;KO$9,conditions!$9:$9,"&gt;="&amp;KO$9))</f>
        <v>7.8605409959999957</v>
      </c>
      <c r="KP123" s="37">
        <f>SUMIFS(15:15,$9:$9,KP$9-SUMIFS(conditions!$77:$77,conditions!$8:$8,"&lt;="&amp;KP$9,conditions!$9:$9,"&gt;="&amp;KP$9))*SUMIFS(conditions!$76:$76,conditions!$8:$8,"&lt;="&amp;KP$9-SUMIFS(conditions!$77:$77,conditions!$8:$8,"&lt;="&amp;KP$9,conditions!$9:$9,"&gt;="&amp;KP$9),conditions!$9:$9,"&gt;="&amp;KP$9-SUMIFS(conditions!$77:$77,conditions!$8:$8,"&lt;="&amp;KP$9,conditions!$9:$9,"&gt;="&amp;KP$9))</f>
        <v>7.8605409959999957</v>
      </c>
      <c r="KQ123" s="37">
        <f>SUMIFS(15:15,$9:$9,KQ$9-SUMIFS(conditions!$77:$77,conditions!$8:$8,"&lt;="&amp;KQ$9,conditions!$9:$9,"&gt;="&amp;KQ$9))*SUMIFS(conditions!$76:$76,conditions!$8:$8,"&lt;="&amp;KQ$9-SUMIFS(conditions!$77:$77,conditions!$8:$8,"&lt;="&amp;KQ$9,conditions!$9:$9,"&gt;="&amp;KQ$9),conditions!$9:$9,"&gt;="&amp;KQ$9-SUMIFS(conditions!$77:$77,conditions!$8:$8,"&lt;="&amp;KQ$9,conditions!$9:$9,"&gt;="&amp;KQ$9))</f>
        <v>7.8605409959999957</v>
      </c>
      <c r="KR123" s="37">
        <f>SUMIFS(15:15,$9:$9,KR$9-SUMIFS(conditions!$77:$77,conditions!$8:$8,"&lt;="&amp;KR$9,conditions!$9:$9,"&gt;="&amp;KR$9))*SUMIFS(conditions!$76:$76,conditions!$8:$8,"&lt;="&amp;KR$9-SUMIFS(conditions!$77:$77,conditions!$8:$8,"&lt;="&amp;KR$9,conditions!$9:$9,"&gt;="&amp;KR$9),conditions!$9:$9,"&gt;="&amp;KR$9-SUMIFS(conditions!$77:$77,conditions!$8:$8,"&lt;="&amp;KR$9,conditions!$9:$9,"&gt;="&amp;KR$9))</f>
        <v>7.8605409959999957</v>
      </c>
      <c r="KS123" s="37">
        <f>SUMIFS(15:15,$9:$9,KS$9-SUMIFS(conditions!$77:$77,conditions!$8:$8,"&lt;="&amp;KS$9,conditions!$9:$9,"&gt;="&amp;KS$9))*SUMIFS(conditions!$76:$76,conditions!$8:$8,"&lt;="&amp;KS$9-SUMIFS(conditions!$77:$77,conditions!$8:$8,"&lt;="&amp;KS$9,conditions!$9:$9,"&gt;="&amp;KS$9),conditions!$9:$9,"&gt;="&amp;KS$9-SUMIFS(conditions!$77:$77,conditions!$8:$8,"&lt;="&amp;KS$9,conditions!$9:$9,"&gt;="&amp;KS$9))</f>
        <v>7.8605409959999957</v>
      </c>
      <c r="KT123" s="37">
        <f>SUMIFS(15:15,$9:$9,KT$9-SUMIFS(conditions!$77:$77,conditions!$8:$8,"&lt;="&amp;KT$9,conditions!$9:$9,"&gt;="&amp;KT$9))*SUMIFS(conditions!$76:$76,conditions!$8:$8,"&lt;="&amp;KT$9-SUMIFS(conditions!$77:$77,conditions!$8:$8,"&lt;="&amp;KT$9,conditions!$9:$9,"&gt;="&amp;KT$9),conditions!$9:$9,"&gt;="&amp;KT$9-SUMIFS(conditions!$77:$77,conditions!$8:$8,"&lt;="&amp;KT$9,conditions!$9:$9,"&gt;="&amp;KT$9))</f>
        <v>0</v>
      </c>
      <c r="KU123" s="37">
        <f>SUMIFS(15:15,$9:$9,KU$9-SUMIFS(conditions!$77:$77,conditions!$8:$8,"&lt;="&amp;KU$9,conditions!$9:$9,"&gt;="&amp;KU$9))*SUMIFS(conditions!$76:$76,conditions!$8:$8,"&lt;="&amp;KU$9-SUMIFS(conditions!$77:$77,conditions!$8:$8,"&lt;="&amp;KU$9,conditions!$9:$9,"&gt;="&amp;KU$9),conditions!$9:$9,"&gt;="&amp;KU$9-SUMIFS(conditions!$77:$77,conditions!$8:$8,"&lt;="&amp;KU$9,conditions!$9:$9,"&gt;="&amp;KU$9))</f>
        <v>0</v>
      </c>
      <c r="KV123" s="37">
        <f>SUMIFS(15:15,$9:$9,KV$9-SUMIFS(conditions!$77:$77,conditions!$8:$8,"&lt;="&amp;KV$9,conditions!$9:$9,"&gt;="&amp;KV$9))*SUMIFS(conditions!$76:$76,conditions!$8:$8,"&lt;="&amp;KV$9-SUMIFS(conditions!$77:$77,conditions!$8:$8,"&lt;="&amp;KV$9,conditions!$9:$9,"&gt;="&amp;KV$9),conditions!$9:$9,"&gt;="&amp;KV$9-SUMIFS(conditions!$77:$77,conditions!$8:$8,"&lt;="&amp;KV$9,conditions!$9:$9,"&gt;="&amp;KV$9))</f>
        <v>7.8605409959999957</v>
      </c>
      <c r="KW123" s="37">
        <f>SUMIFS(15:15,$9:$9,KW$9-SUMIFS(conditions!$77:$77,conditions!$8:$8,"&lt;="&amp;KW$9,conditions!$9:$9,"&gt;="&amp;KW$9))*SUMIFS(conditions!$76:$76,conditions!$8:$8,"&lt;="&amp;KW$9-SUMIFS(conditions!$77:$77,conditions!$8:$8,"&lt;="&amp;KW$9,conditions!$9:$9,"&gt;="&amp;KW$9),conditions!$9:$9,"&gt;="&amp;KW$9-SUMIFS(conditions!$77:$77,conditions!$8:$8,"&lt;="&amp;KW$9,conditions!$9:$9,"&gt;="&amp;KW$9))</f>
        <v>7.8605409959999957</v>
      </c>
      <c r="KX123" s="37">
        <f>SUMIFS(15:15,$9:$9,KX$9-SUMIFS(conditions!$77:$77,conditions!$8:$8,"&lt;="&amp;KX$9,conditions!$9:$9,"&gt;="&amp;KX$9))*SUMIFS(conditions!$76:$76,conditions!$8:$8,"&lt;="&amp;KX$9-SUMIFS(conditions!$77:$77,conditions!$8:$8,"&lt;="&amp;KX$9,conditions!$9:$9,"&gt;="&amp;KX$9),conditions!$9:$9,"&gt;="&amp;KX$9-SUMIFS(conditions!$77:$77,conditions!$8:$8,"&lt;="&amp;KX$9,conditions!$9:$9,"&gt;="&amp;KX$9))</f>
        <v>10.293565589999996</v>
      </c>
      <c r="KY123" s="37">
        <f>SUMIFS(15:15,$9:$9,KY$9-SUMIFS(conditions!$77:$77,conditions!$8:$8,"&lt;="&amp;KY$9,conditions!$9:$9,"&gt;="&amp;KY$9))*SUMIFS(conditions!$76:$76,conditions!$8:$8,"&lt;="&amp;KY$9-SUMIFS(conditions!$77:$77,conditions!$8:$8,"&lt;="&amp;KY$9,conditions!$9:$9,"&gt;="&amp;KY$9),conditions!$9:$9,"&gt;="&amp;KY$9-SUMIFS(conditions!$77:$77,conditions!$8:$8,"&lt;="&amp;KY$9,conditions!$9:$9,"&gt;="&amp;KY$9))</f>
        <v>10.293565589999996</v>
      </c>
      <c r="KZ123" s="37">
        <f>SUMIFS(15:15,$9:$9,KZ$9-SUMIFS(conditions!$77:$77,conditions!$8:$8,"&lt;="&amp;KZ$9,conditions!$9:$9,"&gt;="&amp;KZ$9))*SUMIFS(conditions!$76:$76,conditions!$8:$8,"&lt;="&amp;KZ$9-SUMIFS(conditions!$77:$77,conditions!$8:$8,"&lt;="&amp;KZ$9,conditions!$9:$9,"&gt;="&amp;KZ$9),conditions!$9:$9,"&gt;="&amp;KZ$9-SUMIFS(conditions!$77:$77,conditions!$8:$8,"&lt;="&amp;KZ$9,conditions!$9:$9,"&gt;="&amp;KZ$9))</f>
        <v>10.293565589999996</v>
      </c>
      <c r="LA123" s="37">
        <f>SUMIFS(15:15,$9:$9,LA$9-SUMIFS(conditions!$77:$77,conditions!$8:$8,"&lt;="&amp;LA$9,conditions!$9:$9,"&gt;="&amp;LA$9))*SUMIFS(conditions!$76:$76,conditions!$8:$8,"&lt;="&amp;LA$9-SUMIFS(conditions!$77:$77,conditions!$8:$8,"&lt;="&amp;LA$9,conditions!$9:$9,"&gt;="&amp;LA$9),conditions!$9:$9,"&gt;="&amp;LA$9-SUMIFS(conditions!$77:$77,conditions!$8:$8,"&lt;="&amp;LA$9,conditions!$9:$9,"&gt;="&amp;LA$9))</f>
        <v>0</v>
      </c>
      <c r="LB123" s="37">
        <f>SUMIFS(15:15,$9:$9,LB$9-SUMIFS(conditions!$77:$77,conditions!$8:$8,"&lt;="&amp;LB$9,conditions!$9:$9,"&gt;="&amp;LB$9))*SUMIFS(conditions!$76:$76,conditions!$8:$8,"&lt;="&amp;LB$9-SUMIFS(conditions!$77:$77,conditions!$8:$8,"&lt;="&amp;LB$9,conditions!$9:$9,"&gt;="&amp;LB$9),conditions!$9:$9,"&gt;="&amp;LB$9-SUMIFS(conditions!$77:$77,conditions!$8:$8,"&lt;="&amp;LB$9,conditions!$9:$9,"&gt;="&amp;LB$9))</f>
        <v>0</v>
      </c>
      <c r="LC123" s="37">
        <f>SUMIFS(15:15,$9:$9,LC$9-SUMIFS(conditions!$77:$77,conditions!$8:$8,"&lt;="&amp;LC$9,conditions!$9:$9,"&gt;="&amp;LC$9))*SUMIFS(conditions!$76:$76,conditions!$8:$8,"&lt;="&amp;LC$9-SUMIFS(conditions!$77:$77,conditions!$8:$8,"&lt;="&amp;LC$9,conditions!$9:$9,"&gt;="&amp;LC$9),conditions!$9:$9,"&gt;="&amp;LC$9-SUMIFS(conditions!$77:$77,conditions!$8:$8,"&lt;="&amp;LC$9,conditions!$9:$9,"&gt;="&amp;LC$9))</f>
        <v>10.293565589999996</v>
      </c>
      <c r="LD123" s="37">
        <f>SUMIFS(15:15,$9:$9,LD$9-SUMIFS(conditions!$77:$77,conditions!$8:$8,"&lt;="&amp;LD$9,conditions!$9:$9,"&gt;="&amp;LD$9))*SUMIFS(conditions!$76:$76,conditions!$8:$8,"&lt;="&amp;LD$9-SUMIFS(conditions!$77:$77,conditions!$8:$8,"&lt;="&amp;LD$9,conditions!$9:$9,"&gt;="&amp;LD$9),conditions!$9:$9,"&gt;="&amp;LD$9-SUMIFS(conditions!$77:$77,conditions!$8:$8,"&lt;="&amp;LD$9,conditions!$9:$9,"&gt;="&amp;LD$9))</f>
        <v>10.293565589999996</v>
      </c>
      <c r="LE123" s="37">
        <f>SUMIFS(15:15,$9:$9,LE$9-SUMIFS(conditions!$77:$77,conditions!$8:$8,"&lt;="&amp;LE$9,conditions!$9:$9,"&gt;="&amp;LE$9))*SUMIFS(conditions!$76:$76,conditions!$8:$8,"&lt;="&amp;LE$9-SUMIFS(conditions!$77:$77,conditions!$8:$8,"&lt;="&amp;LE$9,conditions!$9:$9,"&gt;="&amp;LE$9),conditions!$9:$9,"&gt;="&amp;LE$9-SUMIFS(conditions!$77:$77,conditions!$8:$8,"&lt;="&amp;LE$9,conditions!$9:$9,"&gt;="&amp;LE$9))</f>
        <v>10.293565589999996</v>
      </c>
      <c r="LF123" s="37">
        <f>SUMIFS(15:15,$9:$9,LF$9-SUMIFS(conditions!$77:$77,conditions!$8:$8,"&lt;="&amp;LF$9,conditions!$9:$9,"&gt;="&amp;LF$9))*SUMIFS(conditions!$76:$76,conditions!$8:$8,"&lt;="&amp;LF$9-SUMIFS(conditions!$77:$77,conditions!$8:$8,"&lt;="&amp;LF$9,conditions!$9:$9,"&gt;="&amp;LF$9),conditions!$9:$9,"&gt;="&amp;LF$9-SUMIFS(conditions!$77:$77,conditions!$8:$8,"&lt;="&amp;LF$9,conditions!$9:$9,"&gt;="&amp;LF$9))</f>
        <v>10.293565589999996</v>
      </c>
      <c r="LG123" s="37">
        <f>SUMIFS(15:15,$9:$9,LG$9-SUMIFS(conditions!$77:$77,conditions!$8:$8,"&lt;="&amp;LG$9,conditions!$9:$9,"&gt;="&amp;LG$9))*SUMIFS(conditions!$76:$76,conditions!$8:$8,"&lt;="&amp;LG$9-SUMIFS(conditions!$77:$77,conditions!$8:$8,"&lt;="&amp;LG$9,conditions!$9:$9,"&gt;="&amp;LG$9),conditions!$9:$9,"&gt;="&amp;LG$9-SUMIFS(conditions!$77:$77,conditions!$8:$8,"&lt;="&amp;LG$9,conditions!$9:$9,"&gt;="&amp;LG$9))</f>
        <v>10.293565589999996</v>
      </c>
      <c r="LH123" s="37">
        <f>SUMIFS(15:15,$9:$9,LH$9-SUMIFS(conditions!$77:$77,conditions!$8:$8,"&lt;="&amp;LH$9,conditions!$9:$9,"&gt;="&amp;LH$9))*SUMIFS(conditions!$76:$76,conditions!$8:$8,"&lt;="&amp;LH$9-SUMIFS(conditions!$77:$77,conditions!$8:$8,"&lt;="&amp;LH$9,conditions!$9:$9,"&gt;="&amp;LH$9),conditions!$9:$9,"&gt;="&amp;LH$9-SUMIFS(conditions!$77:$77,conditions!$8:$8,"&lt;="&amp;LH$9,conditions!$9:$9,"&gt;="&amp;LH$9))</f>
        <v>0</v>
      </c>
      <c r="LI123" s="37">
        <f>SUMIFS(15:15,$9:$9,LI$9-SUMIFS(conditions!$77:$77,conditions!$8:$8,"&lt;="&amp;LI$9,conditions!$9:$9,"&gt;="&amp;LI$9))*SUMIFS(conditions!$76:$76,conditions!$8:$8,"&lt;="&amp;LI$9-SUMIFS(conditions!$77:$77,conditions!$8:$8,"&lt;="&amp;LI$9,conditions!$9:$9,"&gt;="&amp;LI$9),conditions!$9:$9,"&gt;="&amp;LI$9-SUMIFS(conditions!$77:$77,conditions!$8:$8,"&lt;="&amp;LI$9,conditions!$9:$9,"&gt;="&amp;LI$9))</f>
        <v>0</v>
      </c>
      <c r="LJ123" s="37">
        <f>SUMIFS(15:15,$9:$9,LJ$9-SUMIFS(conditions!$77:$77,conditions!$8:$8,"&lt;="&amp;LJ$9,conditions!$9:$9,"&gt;="&amp;LJ$9))*SUMIFS(conditions!$76:$76,conditions!$8:$8,"&lt;="&amp;LJ$9-SUMIFS(conditions!$77:$77,conditions!$8:$8,"&lt;="&amp;LJ$9,conditions!$9:$9,"&gt;="&amp;LJ$9),conditions!$9:$9,"&gt;="&amp;LJ$9-SUMIFS(conditions!$77:$77,conditions!$8:$8,"&lt;="&amp;LJ$9,conditions!$9:$9,"&gt;="&amp;LJ$9))</f>
        <v>10.293565589999996</v>
      </c>
      <c r="LK123" s="37">
        <f>SUMIFS(15:15,$9:$9,LK$9-SUMIFS(conditions!$77:$77,conditions!$8:$8,"&lt;="&amp;LK$9,conditions!$9:$9,"&gt;="&amp;LK$9))*SUMIFS(conditions!$76:$76,conditions!$8:$8,"&lt;="&amp;LK$9-SUMIFS(conditions!$77:$77,conditions!$8:$8,"&lt;="&amp;LK$9,conditions!$9:$9,"&gt;="&amp;LK$9),conditions!$9:$9,"&gt;="&amp;LK$9-SUMIFS(conditions!$77:$77,conditions!$8:$8,"&lt;="&amp;LK$9,conditions!$9:$9,"&gt;="&amp;LK$9))</f>
        <v>10.293565589999996</v>
      </c>
      <c r="LL123" s="37">
        <f>SUMIFS(15:15,$9:$9,LL$9-SUMIFS(conditions!$77:$77,conditions!$8:$8,"&lt;="&amp;LL$9,conditions!$9:$9,"&gt;="&amp;LL$9))*SUMIFS(conditions!$76:$76,conditions!$8:$8,"&lt;="&amp;LL$9-SUMIFS(conditions!$77:$77,conditions!$8:$8,"&lt;="&amp;LL$9,conditions!$9:$9,"&gt;="&amp;LL$9),conditions!$9:$9,"&gt;="&amp;LL$9-SUMIFS(conditions!$77:$77,conditions!$8:$8,"&lt;="&amp;LL$9,conditions!$9:$9,"&gt;="&amp;LL$9))</f>
        <v>10.293565589999996</v>
      </c>
      <c r="LM123" s="37">
        <f>SUMIFS(15:15,$9:$9,LM$9-SUMIFS(conditions!$77:$77,conditions!$8:$8,"&lt;="&amp;LM$9,conditions!$9:$9,"&gt;="&amp;LM$9))*SUMIFS(conditions!$76:$76,conditions!$8:$8,"&lt;="&amp;LM$9-SUMIFS(conditions!$77:$77,conditions!$8:$8,"&lt;="&amp;LM$9,conditions!$9:$9,"&gt;="&amp;LM$9),conditions!$9:$9,"&gt;="&amp;LM$9-SUMIFS(conditions!$77:$77,conditions!$8:$8,"&lt;="&amp;LM$9,conditions!$9:$9,"&gt;="&amp;LM$9))</f>
        <v>10.293565589999996</v>
      </c>
      <c r="LN123" s="37">
        <f>SUMIFS(15:15,$9:$9,LN$9-SUMIFS(conditions!$77:$77,conditions!$8:$8,"&lt;="&amp;LN$9,conditions!$9:$9,"&gt;="&amp;LN$9))*SUMIFS(conditions!$76:$76,conditions!$8:$8,"&lt;="&amp;LN$9-SUMIFS(conditions!$77:$77,conditions!$8:$8,"&lt;="&amp;LN$9,conditions!$9:$9,"&gt;="&amp;LN$9),conditions!$9:$9,"&gt;="&amp;LN$9-SUMIFS(conditions!$77:$77,conditions!$8:$8,"&lt;="&amp;LN$9,conditions!$9:$9,"&gt;="&amp;LN$9))</f>
        <v>10.293565589999996</v>
      </c>
      <c r="LO123" s="37">
        <f>SUMIFS(15:15,$9:$9,LO$9-SUMIFS(conditions!$77:$77,conditions!$8:$8,"&lt;="&amp;LO$9,conditions!$9:$9,"&gt;="&amp;LO$9))*SUMIFS(conditions!$76:$76,conditions!$8:$8,"&lt;="&amp;LO$9-SUMIFS(conditions!$77:$77,conditions!$8:$8,"&lt;="&amp;LO$9,conditions!$9:$9,"&gt;="&amp;LO$9),conditions!$9:$9,"&gt;="&amp;LO$9-SUMIFS(conditions!$77:$77,conditions!$8:$8,"&lt;="&amp;LO$9,conditions!$9:$9,"&gt;="&amp;LO$9))</f>
        <v>0</v>
      </c>
      <c r="LP123" s="37">
        <f>SUMIFS(15:15,$9:$9,LP$9-SUMIFS(conditions!$77:$77,conditions!$8:$8,"&lt;="&amp;LP$9,conditions!$9:$9,"&gt;="&amp;LP$9))*SUMIFS(conditions!$76:$76,conditions!$8:$8,"&lt;="&amp;LP$9-SUMIFS(conditions!$77:$77,conditions!$8:$8,"&lt;="&amp;LP$9,conditions!$9:$9,"&gt;="&amp;LP$9),conditions!$9:$9,"&gt;="&amp;LP$9-SUMIFS(conditions!$77:$77,conditions!$8:$8,"&lt;="&amp;LP$9,conditions!$9:$9,"&gt;="&amp;LP$9))</f>
        <v>0</v>
      </c>
      <c r="LQ123" s="37">
        <f>SUMIFS(15:15,$9:$9,LQ$9-SUMIFS(conditions!$77:$77,conditions!$8:$8,"&lt;="&amp;LQ$9,conditions!$9:$9,"&gt;="&amp;LQ$9))*SUMIFS(conditions!$76:$76,conditions!$8:$8,"&lt;="&amp;LQ$9-SUMIFS(conditions!$77:$77,conditions!$8:$8,"&lt;="&amp;LQ$9,conditions!$9:$9,"&gt;="&amp;LQ$9),conditions!$9:$9,"&gt;="&amp;LQ$9-SUMIFS(conditions!$77:$77,conditions!$8:$8,"&lt;="&amp;LQ$9,conditions!$9:$9,"&gt;="&amp;LQ$9))</f>
        <v>10.293565589999996</v>
      </c>
      <c r="LR123" s="37">
        <f>SUMIFS(15:15,$9:$9,LR$9-SUMIFS(conditions!$77:$77,conditions!$8:$8,"&lt;="&amp;LR$9,conditions!$9:$9,"&gt;="&amp;LR$9))*SUMIFS(conditions!$76:$76,conditions!$8:$8,"&lt;="&amp;LR$9-SUMIFS(conditions!$77:$77,conditions!$8:$8,"&lt;="&amp;LR$9,conditions!$9:$9,"&gt;="&amp;LR$9),conditions!$9:$9,"&gt;="&amp;LR$9-SUMIFS(conditions!$77:$77,conditions!$8:$8,"&lt;="&amp;LR$9,conditions!$9:$9,"&gt;="&amp;LR$9))</f>
        <v>10.293565589999996</v>
      </c>
      <c r="LS123" s="37">
        <f>SUMIFS(15:15,$9:$9,LS$9-SUMIFS(conditions!$77:$77,conditions!$8:$8,"&lt;="&amp;LS$9,conditions!$9:$9,"&gt;="&amp;LS$9))*SUMIFS(conditions!$76:$76,conditions!$8:$8,"&lt;="&amp;LS$9-SUMIFS(conditions!$77:$77,conditions!$8:$8,"&lt;="&amp;LS$9,conditions!$9:$9,"&gt;="&amp;LS$9),conditions!$9:$9,"&gt;="&amp;LS$9-SUMIFS(conditions!$77:$77,conditions!$8:$8,"&lt;="&amp;LS$9,conditions!$9:$9,"&gt;="&amp;LS$9))</f>
        <v>10.293565589999996</v>
      </c>
      <c r="LT123" s="37">
        <f>SUMIFS(15:15,$9:$9,LT$9-SUMIFS(conditions!$77:$77,conditions!$8:$8,"&lt;="&amp;LT$9,conditions!$9:$9,"&gt;="&amp;LT$9))*SUMIFS(conditions!$76:$76,conditions!$8:$8,"&lt;="&amp;LT$9-SUMIFS(conditions!$77:$77,conditions!$8:$8,"&lt;="&amp;LT$9,conditions!$9:$9,"&gt;="&amp;LT$9),conditions!$9:$9,"&gt;="&amp;LT$9-SUMIFS(conditions!$77:$77,conditions!$8:$8,"&lt;="&amp;LT$9,conditions!$9:$9,"&gt;="&amp;LT$9))</f>
        <v>10.293565589999996</v>
      </c>
      <c r="LU123" s="37">
        <f>SUMIFS(15:15,$9:$9,LU$9-SUMIFS(conditions!$77:$77,conditions!$8:$8,"&lt;="&amp;LU$9,conditions!$9:$9,"&gt;="&amp;LU$9))*SUMIFS(conditions!$76:$76,conditions!$8:$8,"&lt;="&amp;LU$9-SUMIFS(conditions!$77:$77,conditions!$8:$8,"&lt;="&amp;LU$9,conditions!$9:$9,"&gt;="&amp;LU$9),conditions!$9:$9,"&gt;="&amp;LU$9-SUMIFS(conditions!$77:$77,conditions!$8:$8,"&lt;="&amp;LU$9,conditions!$9:$9,"&gt;="&amp;LU$9))</f>
        <v>10.293565589999996</v>
      </c>
      <c r="LV123" s="37">
        <f>SUMIFS(15:15,$9:$9,LV$9-SUMIFS(conditions!$77:$77,conditions!$8:$8,"&lt;="&amp;LV$9,conditions!$9:$9,"&gt;="&amp;LV$9))*SUMIFS(conditions!$76:$76,conditions!$8:$8,"&lt;="&amp;LV$9-SUMIFS(conditions!$77:$77,conditions!$8:$8,"&lt;="&amp;LV$9,conditions!$9:$9,"&gt;="&amp;LV$9),conditions!$9:$9,"&gt;="&amp;LV$9-SUMIFS(conditions!$77:$77,conditions!$8:$8,"&lt;="&amp;LV$9,conditions!$9:$9,"&gt;="&amp;LV$9))</f>
        <v>0</v>
      </c>
      <c r="LW123" s="37">
        <f>SUMIFS(15:15,$9:$9,LW$9-SUMIFS(conditions!$77:$77,conditions!$8:$8,"&lt;="&amp;LW$9,conditions!$9:$9,"&gt;="&amp;LW$9))*SUMIFS(conditions!$76:$76,conditions!$8:$8,"&lt;="&amp;LW$9-SUMIFS(conditions!$77:$77,conditions!$8:$8,"&lt;="&amp;LW$9,conditions!$9:$9,"&gt;="&amp;LW$9),conditions!$9:$9,"&gt;="&amp;LW$9-SUMIFS(conditions!$77:$77,conditions!$8:$8,"&lt;="&amp;LW$9,conditions!$9:$9,"&gt;="&amp;LW$9))</f>
        <v>0</v>
      </c>
      <c r="LX123" s="37">
        <f>SUMIFS(15:15,$9:$9,LX$9-SUMIFS(conditions!$77:$77,conditions!$8:$8,"&lt;="&amp;LX$9,conditions!$9:$9,"&gt;="&amp;LX$9))*SUMIFS(conditions!$76:$76,conditions!$8:$8,"&lt;="&amp;LX$9-SUMIFS(conditions!$77:$77,conditions!$8:$8,"&lt;="&amp;LX$9,conditions!$9:$9,"&gt;="&amp;LX$9),conditions!$9:$9,"&gt;="&amp;LX$9-SUMIFS(conditions!$77:$77,conditions!$8:$8,"&lt;="&amp;LX$9,conditions!$9:$9,"&gt;="&amp;LX$9))</f>
        <v>10.293565589999996</v>
      </c>
      <c r="LY123" s="37">
        <f>SUMIFS(15:15,$9:$9,LY$9-SUMIFS(conditions!$77:$77,conditions!$8:$8,"&lt;="&amp;LY$9,conditions!$9:$9,"&gt;="&amp;LY$9))*SUMIFS(conditions!$76:$76,conditions!$8:$8,"&lt;="&amp;LY$9-SUMIFS(conditions!$77:$77,conditions!$8:$8,"&lt;="&amp;LY$9,conditions!$9:$9,"&gt;="&amp;LY$9),conditions!$9:$9,"&gt;="&amp;LY$9-SUMIFS(conditions!$77:$77,conditions!$8:$8,"&lt;="&amp;LY$9,conditions!$9:$9,"&gt;="&amp;LY$9))</f>
        <v>10.293565589999996</v>
      </c>
      <c r="LZ123" s="37">
        <f>SUMIFS(15:15,$9:$9,LZ$9-SUMIFS(conditions!$77:$77,conditions!$8:$8,"&lt;="&amp;LZ$9,conditions!$9:$9,"&gt;="&amp;LZ$9))*SUMIFS(conditions!$76:$76,conditions!$8:$8,"&lt;="&amp;LZ$9-SUMIFS(conditions!$77:$77,conditions!$8:$8,"&lt;="&amp;LZ$9,conditions!$9:$9,"&gt;="&amp;LZ$9),conditions!$9:$9,"&gt;="&amp;LZ$9-SUMIFS(conditions!$77:$77,conditions!$8:$8,"&lt;="&amp;LZ$9,conditions!$9:$9,"&gt;="&amp;LZ$9))</f>
        <v>10.293565589999996</v>
      </c>
      <c r="MA123" s="37">
        <f>SUMIFS(15:15,$9:$9,MA$9-SUMIFS(conditions!$77:$77,conditions!$8:$8,"&lt;="&amp;MA$9,conditions!$9:$9,"&gt;="&amp;MA$9))*SUMIFS(conditions!$76:$76,conditions!$8:$8,"&lt;="&amp;MA$9-SUMIFS(conditions!$77:$77,conditions!$8:$8,"&lt;="&amp;MA$9,conditions!$9:$9,"&gt;="&amp;MA$9),conditions!$9:$9,"&gt;="&amp;MA$9-SUMIFS(conditions!$77:$77,conditions!$8:$8,"&lt;="&amp;MA$9,conditions!$9:$9,"&gt;="&amp;MA$9))</f>
        <v>10.293565589999996</v>
      </c>
      <c r="MB123" s="37">
        <f>SUMIFS(15:15,$9:$9,MB$9-SUMIFS(conditions!$77:$77,conditions!$8:$8,"&lt;="&amp;MB$9,conditions!$9:$9,"&gt;="&amp;MB$9))*SUMIFS(conditions!$76:$76,conditions!$8:$8,"&lt;="&amp;MB$9-SUMIFS(conditions!$77:$77,conditions!$8:$8,"&lt;="&amp;MB$9,conditions!$9:$9,"&gt;="&amp;MB$9),conditions!$9:$9,"&gt;="&amp;MB$9-SUMIFS(conditions!$77:$77,conditions!$8:$8,"&lt;="&amp;MB$9,conditions!$9:$9,"&gt;="&amp;MB$9))</f>
        <v>13.381635266999998</v>
      </c>
      <c r="MC123" s="37">
        <f>SUMIFS(15:15,$9:$9,MC$9-SUMIFS(conditions!$77:$77,conditions!$8:$8,"&lt;="&amp;MC$9,conditions!$9:$9,"&gt;="&amp;MC$9))*SUMIFS(conditions!$76:$76,conditions!$8:$8,"&lt;="&amp;MC$9-SUMIFS(conditions!$77:$77,conditions!$8:$8,"&lt;="&amp;MC$9,conditions!$9:$9,"&gt;="&amp;MC$9),conditions!$9:$9,"&gt;="&amp;MC$9-SUMIFS(conditions!$77:$77,conditions!$8:$8,"&lt;="&amp;MC$9,conditions!$9:$9,"&gt;="&amp;MC$9))</f>
        <v>0</v>
      </c>
      <c r="MD123" s="37">
        <f>SUMIFS(15:15,$9:$9,MD$9-SUMIFS(conditions!$77:$77,conditions!$8:$8,"&lt;="&amp;MD$9,conditions!$9:$9,"&gt;="&amp;MD$9))*SUMIFS(conditions!$76:$76,conditions!$8:$8,"&lt;="&amp;MD$9-SUMIFS(conditions!$77:$77,conditions!$8:$8,"&lt;="&amp;MD$9,conditions!$9:$9,"&gt;="&amp;MD$9),conditions!$9:$9,"&gt;="&amp;MD$9-SUMIFS(conditions!$77:$77,conditions!$8:$8,"&lt;="&amp;MD$9,conditions!$9:$9,"&gt;="&amp;MD$9))</f>
        <v>0</v>
      </c>
      <c r="ME123" s="37">
        <f>SUMIFS(15:15,$9:$9,ME$9-SUMIFS(conditions!$77:$77,conditions!$8:$8,"&lt;="&amp;ME$9,conditions!$9:$9,"&gt;="&amp;ME$9))*SUMIFS(conditions!$76:$76,conditions!$8:$8,"&lt;="&amp;ME$9-SUMIFS(conditions!$77:$77,conditions!$8:$8,"&lt;="&amp;ME$9,conditions!$9:$9,"&gt;="&amp;ME$9),conditions!$9:$9,"&gt;="&amp;ME$9-SUMIFS(conditions!$77:$77,conditions!$8:$8,"&lt;="&amp;ME$9,conditions!$9:$9,"&gt;="&amp;ME$9))</f>
        <v>13.381635266999998</v>
      </c>
      <c r="MF123" s="37">
        <f>SUMIFS(15:15,$9:$9,MF$9-SUMIFS(conditions!$77:$77,conditions!$8:$8,"&lt;="&amp;MF$9,conditions!$9:$9,"&gt;="&amp;MF$9))*SUMIFS(conditions!$76:$76,conditions!$8:$8,"&lt;="&amp;MF$9-SUMIFS(conditions!$77:$77,conditions!$8:$8,"&lt;="&amp;MF$9,conditions!$9:$9,"&gt;="&amp;MF$9),conditions!$9:$9,"&gt;="&amp;MF$9-SUMIFS(conditions!$77:$77,conditions!$8:$8,"&lt;="&amp;MF$9,conditions!$9:$9,"&gt;="&amp;MF$9))</f>
        <v>13.381635266999998</v>
      </c>
      <c r="MG123" s="37">
        <f>SUMIFS(15:15,$9:$9,MG$9-SUMIFS(conditions!$77:$77,conditions!$8:$8,"&lt;="&amp;MG$9,conditions!$9:$9,"&gt;="&amp;MG$9))*SUMIFS(conditions!$76:$76,conditions!$8:$8,"&lt;="&amp;MG$9-SUMIFS(conditions!$77:$77,conditions!$8:$8,"&lt;="&amp;MG$9,conditions!$9:$9,"&gt;="&amp;MG$9),conditions!$9:$9,"&gt;="&amp;MG$9-SUMIFS(conditions!$77:$77,conditions!$8:$8,"&lt;="&amp;MG$9,conditions!$9:$9,"&gt;="&amp;MG$9))</f>
        <v>13.381635266999998</v>
      </c>
      <c r="MH123" s="37">
        <f>SUMIFS(15:15,$9:$9,MH$9-SUMIFS(conditions!$77:$77,conditions!$8:$8,"&lt;="&amp;MH$9,conditions!$9:$9,"&gt;="&amp;MH$9))*SUMIFS(conditions!$76:$76,conditions!$8:$8,"&lt;="&amp;MH$9-SUMIFS(conditions!$77:$77,conditions!$8:$8,"&lt;="&amp;MH$9,conditions!$9:$9,"&gt;="&amp;MH$9),conditions!$9:$9,"&gt;="&amp;MH$9-SUMIFS(conditions!$77:$77,conditions!$8:$8,"&lt;="&amp;MH$9,conditions!$9:$9,"&gt;="&amp;MH$9))</f>
        <v>13.381635266999998</v>
      </c>
      <c r="MI123" s="37">
        <f>SUMIFS(15:15,$9:$9,MI$9-SUMIFS(conditions!$77:$77,conditions!$8:$8,"&lt;="&amp;MI$9,conditions!$9:$9,"&gt;="&amp;MI$9))*SUMIFS(conditions!$76:$76,conditions!$8:$8,"&lt;="&amp;MI$9-SUMIFS(conditions!$77:$77,conditions!$8:$8,"&lt;="&amp;MI$9,conditions!$9:$9,"&gt;="&amp;MI$9),conditions!$9:$9,"&gt;="&amp;MI$9-SUMIFS(conditions!$77:$77,conditions!$8:$8,"&lt;="&amp;MI$9,conditions!$9:$9,"&gt;="&amp;MI$9))</f>
        <v>13.381635266999998</v>
      </c>
      <c r="MJ123" s="37">
        <f>SUMIFS(15:15,$9:$9,MJ$9-SUMIFS(conditions!$77:$77,conditions!$8:$8,"&lt;="&amp;MJ$9,conditions!$9:$9,"&gt;="&amp;MJ$9))*SUMIFS(conditions!$76:$76,conditions!$8:$8,"&lt;="&amp;MJ$9-SUMIFS(conditions!$77:$77,conditions!$8:$8,"&lt;="&amp;MJ$9,conditions!$9:$9,"&gt;="&amp;MJ$9),conditions!$9:$9,"&gt;="&amp;MJ$9-SUMIFS(conditions!$77:$77,conditions!$8:$8,"&lt;="&amp;MJ$9,conditions!$9:$9,"&gt;="&amp;MJ$9))</f>
        <v>0</v>
      </c>
      <c r="MK123" s="37">
        <f>SUMIFS(15:15,$9:$9,MK$9-SUMIFS(conditions!$77:$77,conditions!$8:$8,"&lt;="&amp;MK$9,conditions!$9:$9,"&gt;="&amp;MK$9))*SUMIFS(conditions!$76:$76,conditions!$8:$8,"&lt;="&amp;MK$9-SUMIFS(conditions!$77:$77,conditions!$8:$8,"&lt;="&amp;MK$9,conditions!$9:$9,"&gt;="&amp;MK$9),conditions!$9:$9,"&gt;="&amp;MK$9-SUMIFS(conditions!$77:$77,conditions!$8:$8,"&lt;="&amp;MK$9,conditions!$9:$9,"&gt;="&amp;MK$9))</f>
        <v>0</v>
      </c>
      <c r="ML123" s="37">
        <f>SUMIFS(15:15,$9:$9,ML$9-SUMIFS(conditions!$77:$77,conditions!$8:$8,"&lt;="&amp;ML$9,conditions!$9:$9,"&gt;="&amp;ML$9))*SUMIFS(conditions!$76:$76,conditions!$8:$8,"&lt;="&amp;ML$9-SUMIFS(conditions!$77:$77,conditions!$8:$8,"&lt;="&amp;ML$9,conditions!$9:$9,"&gt;="&amp;ML$9),conditions!$9:$9,"&gt;="&amp;ML$9-SUMIFS(conditions!$77:$77,conditions!$8:$8,"&lt;="&amp;ML$9,conditions!$9:$9,"&gt;="&amp;ML$9))</f>
        <v>13.381635266999998</v>
      </c>
      <c r="MM123" s="37">
        <f>SUMIFS(15:15,$9:$9,MM$9-SUMIFS(conditions!$77:$77,conditions!$8:$8,"&lt;="&amp;MM$9,conditions!$9:$9,"&gt;="&amp;MM$9))*SUMIFS(conditions!$76:$76,conditions!$8:$8,"&lt;="&amp;MM$9-SUMIFS(conditions!$77:$77,conditions!$8:$8,"&lt;="&amp;MM$9,conditions!$9:$9,"&gt;="&amp;MM$9),conditions!$9:$9,"&gt;="&amp;MM$9-SUMIFS(conditions!$77:$77,conditions!$8:$8,"&lt;="&amp;MM$9,conditions!$9:$9,"&gt;="&amp;MM$9))</f>
        <v>13.381635266999998</v>
      </c>
      <c r="MN123" s="37">
        <f>SUMIFS(15:15,$9:$9,MN$9-SUMIFS(conditions!$77:$77,conditions!$8:$8,"&lt;="&amp;MN$9,conditions!$9:$9,"&gt;="&amp;MN$9))*SUMIFS(conditions!$76:$76,conditions!$8:$8,"&lt;="&amp;MN$9-SUMIFS(conditions!$77:$77,conditions!$8:$8,"&lt;="&amp;MN$9,conditions!$9:$9,"&gt;="&amp;MN$9),conditions!$9:$9,"&gt;="&amp;MN$9-SUMIFS(conditions!$77:$77,conditions!$8:$8,"&lt;="&amp;MN$9,conditions!$9:$9,"&gt;="&amp;MN$9))</f>
        <v>13.381635266999998</v>
      </c>
      <c r="MO123" s="37">
        <f>SUMIFS(15:15,$9:$9,MO$9-SUMIFS(conditions!$77:$77,conditions!$8:$8,"&lt;="&amp;MO$9,conditions!$9:$9,"&gt;="&amp;MO$9))*SUMIFS(conditions!$76:$76,conditions!$8:$8,"&lt;="&amp;MO$9-SUMIFS(conditions!$77:$77,conditions!$8:$8,"&lt;="&amp;MO$9,conditions!$9:$9,"&gt;="&amp;MO$9),conditions!$9:$9,"&gt;="&amp;MO$9-SUMIFS(conditions!$77:$77,conditions!$8:$8,"&lt;="&amp;MO$9,conditions!$9:$9,"&gt;="&amp;MO$9))</f>
        <v>13.381635266999998</v>
      </c>
      <c r="MP123" s="37">
        <f>SUMIFS(15:15,$9:$9,MP$9-SUMIFS(conditions!$77:$77,conditions!$8:$8,"&lt;="&amp;MP$9,conditions!$9:$9,"&gt;="&amp;MP$9))*SUMIFS(conditions!$76:$76,conditions!$8:$8,"&lt;="&amp;MP$9-SUMIFS(conditions!$77:$77,conditions!$8:$8,"&lt;="&amp;MP$9,conditions!$9:$9,"&gt;="&amp;MP$9),conditions!$9:$9,"&gt;="&amp;MP$9-SUMIFS(conditions!$77:$77,conditions!$8:$8,"&lt;="&amp;MP$9,conditions!$9:$9,"&gt;="&amp;MP$9))</f>
        <v>13.381635266999998</v>
      </c>
      <c r="MQ123" s="37">
        <f>SUMIFS(15:15,$9:$9,MQ$9-SUMIFS(conditions!$77:$77,conditions!$8:$8,"&lt;="&amp;MQ$9,conditions!$9:$9,"&gt;="&amp;MQ$9))*SUMIFS(conditions!$76:$76,conditions!$8:$8,"&lt;="&amp;MQ$9-SUMIFS(conditions!$77:$77,conditions!$8:$8,"&lt;="&amp;MQ$9,conditions!$9:$9,"&gt;="&amp;MQ$9),conditions!$9:$9,"&gt;="&amp;MQ$9-SUMIFS(conditions!$77:$77,conditions!$8:$8,"&lt;="&amp;MQ$9,conditions!$9:$9,"&gt;="&amp;MQ$9))</f>
        <v>0</v>
      </c>
      <c r="MR123" s="37">
        <f>SUMIFS(15:15,$9:$9,MR$9-SUMIFS(conditions!$77:$77,conditions!$8:$8,"&lt;="&amp;MR$9,conditions!$9:$9,"&gt;="&amp;MR$9))*SUMIFS(conditions!$76:$76,conditions!$8:$8,"&lt;="&amp;MR$9-SUMIFS(conditions!$77:$77,conditions!$8:$8,"&lt;="&amp;MR$9,conditions!$9:$9,"&gt;="&amp;MR$9),conditions!$9:$9,"&gt;="&amp;MR$9-SUMIFS(conditions!$77:$77,conditions!$8:$8,"&lt;="&amp;MR$9,conditions!$9:$9,"&gt;="&amp;MR$9))</f>
        <v>0</v>
      </c>
      <c r="MS123" s="37">
        <f>SUMIFS(15:15,$9:$9,MS$9-SUMIFS(conditions!$77:$77,conditions!$8:$8,"&lt;="&amp;MS$9,conditions!$9:$9,"&gt;="&amp;MS$9))*SUMIFS(conditions!$76:$76,conditions!$8:$8,"&lt;="&amp;MS$9-SUMIFS(conditions!$77:$77,conditions!$8:$8,"&lt;="&amp;MS$9,conditions!$9:$9,"&gt;="&amp;MS$9),conditions!$9:$9,"&gt;="&amp;MS$9-SUMIFS(conditions!$77:$77,conditions!$8:$8,"&lt;="&amp;MS$9,conditions!$9:$9,"&gt;="&amp;MS$9))</f>
        <v>13.381635266999998</v>
      </c>
      <c r="MT123" s="37">
        <f>SUMIFS(15:15,$9:$9,MT$9-SUMIFS(conditions!$77:$77,conditions!$8:$8,"&lt;="&amp;MT$9,conditions!$9:$9,"&gt;="&amp;MT$9))*SUMIFS(conditions!$76:$76,conditions!$8:$8,"&lt;="&amp;MT$9-SUMIFS(conditions!$77:$77,conditions!$8:$8,"&lt;="&amp;MT$9,conditions!$9:$9,"&gt;="&amp;MT$9),conditions!$9:$9,"&gt;="&amp;MT$9-SUMIFS(conditions!$77:$77,conditions!$8:$8,"&lt;="&amp;MT$9,conditions!$9:$9,"&gt;="&amp;MT$9))</f>
        <v>13.381635266999998</v>
      </c>
      <c r="MU123" s="37">
        <f>SUMIFS(15:15,$9:$9,MU$9-SUMIFS(conditions!$77:$77,conditions!$8:$8,"&lt;="&amp;MU$9,conditions!$9:$9,"&gt;="&amp;MU$9))*SUMIFS(conditions!$76:$76,conditions!$8:$8,"&lt;="&amp;MU$9-SUMIFS(conditions!$77:$77,conditions!$8:$8,"&lt;="&amp;MU$9,conditions!$9:$9,"&gt;="&amp;MU$9),conditions!$9:$9,"&gt;="&amp;MU$9-SUMIFS(conditions!$77:$77,conditions!$8:$8,"&lt;="&amp;MU$9,conditions!$9:$9,"&gt;="&amp;MU$9))</f>
        <v>13.381635266999998</v>
      </c>
      <c r="MV123" s="37">
        <f>SUMIFS(15:15,$9:$9,MV$9-SUMIFS(conditions!$77:$77,conditions!$8:$8,"&lt;="&amp;MV$9,conditions!$9:$9,"&gt;="&amp;MV$9))*SUMIFS(conditions!$76:$76,conditions!$8:$8,"&lt;="&amp;MV$9-SUMIFS(conditions!$77:$77,conditions!$8:$8,"&lt;="&amp;MV$9,conditions!$9:$9,"&gt;="&amp;MV$9),conditions!$9:$9,"&gt;="&amp;MV$9-SUMIFS(conditions!$77:$77,conditions!$8:$8,"&lt;="&amp;MV$9,conditions!$9:$9,"&gt;="&amp;MV$9))</f>
        <v>13.381635266999998</v>
      </c>
      <c r="MW123" s="37">
        <f>SUMIFS(15:15,$9:$9,MW$9-SUMIFS(conditions!$77:$77,conditions!$8:$8,"&lt;="&amp;MW$9,conditions!$9:$9,"&gt;="&amp;MW$9))*SUMIFS(conditions!$76:$76,conditions!$8:$8,"&lt;="&amp;MW$9-SUMIFS(conditions!$77:$77,conditions!$8:$8,"&lt;="&amp;MW$9,conditions!$9:$9,"&gt;="&amp;MW$9),conditions!$9:$9,"&gt;="&amp;MW$9-SUMIFS(conditions!$77:$77,conditions!$8:$8,"&lt;="&amp;MW$9,conditions!$9:$9,"&gt;="&amp;MW$9))</f>
        <v>13.381635266999998</v>
      </c>
      <c r="MX123" s="37">
        <f>SUMIFS(15:15,$9:$9,MX$9-SUMIFS(conditions!$77:$77,conditions!$8:$8,"&lt;="&amp;MX$9,conditions!$9:$9,"&gt;="&amp;MX$9))*SUMIFS(conditions!$76:$76,conditions!$8:$8,"&lt;="&amp;MX$9-SUMIFS(conditions!$77:$77,conditions!$8:$8,"&lt;="&amp;MX$9,conditions!$9:$9,"&gt;="&amp;MX$9),conditions!$9:$9,"&gt;="&amp;MX$9-SUMIFS(conditions!$77:$77,conditions!$8:$8,"&lt;="&amp;MX$9,conditions!$9:$9,"&gt;="&amp;MX$9))</f>
        <v>0</v>
      </c>
      <c r="MY123" s="37">
        <f>SUMIFS(15:15,$9:$9,MY$9-SUMIFS(conditions!$77:$77,conditions!$8:$8,"&lt;="&amp;MY$9,conditions!$9:$9,"&gt;="&amp;MY$9))*SUMIFS(conditions!$76:$76,conditions!$8:$8,"&lt;="&amp;MY$9-SUMIFS(conditions!$77:$77,conditions!$8:$8,"&lt;="&amp;MY$9,conditions!$9:$9,"&gt;="&amp;MY$9),conditions!$9:$9,"&gt;="&amp;MY$9-SUMIFS(conditions!$77:$77,conditions!$8:$8,"&lt;="&amp;MY$9,conditions!$9:$9,"&gt;="&amp;MY$9))</f>
        <v>0</v>
      </c>
      <c r="MZ123" s="37">
        <f>SUMIFS(15:15,$9:$9,MZ$9-SUMIFS(conditions!$77:$77,conditions!$8:$8,"&lt;="&amp;MZ$9,conditions!$9:$9,"&gt;="&amp;MZ$9))*SUMIFS(conditions!$76:$76,conditions!$8:$8,"&lt;="&amp;MZ$9-SUMIFS(conditions!$77:$77,conditions!$8:$8,"&lt;="&amp;MZ$9,conditions!$9:$9,"&gt;="&amp;MZ$9),conditions!$9:$9,"&gt;="&amp;MZ$9-SUMIFS(conditions!$77:$77,conditions!$8:$8,"&lt;="&amp;MZ$9,conditions!$9:$9,"&gt;="&amp;MZ$9))</f>
        <v>13.381635266999998</v>
      </c>
      <c r="NA123" s="37">
        <f>SUMIFS(15:15,$9:$9,NA$9-SUMIFS(conditions!$77:$77,conditions!$8:$8,"&lt;="&amp;NA$9,conditions!$9:$9,"&gt;="&amp;NA$9))*SUMIFS(conditions!$76:$76,conditions!$8:$8,"&lt;="&amp;NA$9-SUMIFS(conditions!$77:$77,conditions!$8:$8,"&lt;="&amp;NA$9,conditions!$9:$9,"&gt;="&amp;NA$9),conditions!$9:$9,"&gt;="&amp;NA$9-SUMIFS(conditions!$77:$77,conditions!$8:$8,"&lt;="&amp;NA$9,conditions!$9:$9,"&gt;="&amp;NA$9))</f>
        <v>13.381635266999998</v>
      </c>
      <c r="NB123" s="37">
        <f>SUMIFS(15:15,$9:$9,NB$9-SUMIFS(conditions!$77:$77,conditions!$8:$8,"&lt;="&amp;NB$9,conditions!$9:$9,"&gt;="&amp;NB$9))*SUMIFS(conditions!$76:$76,conditions!$8:$8,"&lt;="&amp;NB$9-SUMIFS(conditions!$77:$77,conditions!$8:$8,"&lt;="&amp;NB$9,conditions!$9:$9,"&gt;="&amp;NB$9),conditions!$9:$9,"&gt;="&amp;NB$9-SUMIFS(conditions!$77:$77,conditions!$8:$8,"&lt;="&amp;NB$9,conditions!$9:$9,"&gt;="&amp;NB$9))</f>
        <v>13.381635266999998</v>
      </c>
      <c r="NC123" s="37">
        <f>SUMIFS(15:15,$9:$9,NC$9-SUMIFS(conditions!$77:$77,conditions!$8:$8,"&lt;="&amp;NC$9,conditions!$9:$9,"&gt;="&amp;NC$9))*SUMIFS(conditions!$76:$76,conditions!$8:$8,"&lt;="&amp;NC$9-SUMIFS(conditions!$77:$77,conditions!$8:$8,"&lt;="&amp;NC$9,conditions!$9:$9,"&gt;="&amp;NC$9),conditions!$9:$9,"&gt;="&amp;NC$9-SUMIFS(conditions!$77:$77,conditions!$8:$8,"&lt;="&amp;NC$9,conditions!$9:$9,"&gt;="&amp;NC$9))</f>
        <v>13.381635266999998</v>
      </c>
      <c r="ND123" s="37">
        <f>SUMIFS(15:15,$9:$9,ND$9-SUMIFS(conditions!$77:$77,conditions!$8:$8,"&lt;="&amp;ND$9,conditions!$9:$9,"&gt;="&amp;ND$9))*SUMIFS(conditions!$76:$76,conditions!$8:$8,"&lt;="&amp;ND$9-SUMIFS(conditions!$77:$77,conditions!$8:$8,"&lt;="&amp;ND$9,conditions!$9:$9,"&gt;="&amp;ND$9),conditions!$9:$9,"&gt;="&amp;ND$9-SUMIFS(conditions!$77:$77,conditions!$8:$8,"&lt;="&amp;ND$9,conditions!$9:$9,"&gt;="&amp;ND$9))</f>
        <v>13.381635266999998</v>
      </c>
      <c r="NE123" s="37">
        <f>SUMIFS(15:15,$9:$9,NE$9-SUMIFS(conditions!$77:$77,conditions!$8:$8,"&lt;="&amp;NE$9,conditions!$9:$9,"&gt;="&amp;NE$9))*SUMIFS(conditions!$76:$76,conditions!$8:$8,"&lt;="&amp;NE$9-SUMIFS(conditions!$77:$77,conditions!$8:$8,"&lt;="&amp;NE$9,conditions!$9:$9,"&gt;="&amp;NE$9),conditions!$9:$9,"&gt;="&amp;NE$9-SUMIFS(conditions!$77:$77,conditions!$8:$8,"&lt;="&amp;NE$9,conditions!$9:$9,"&gt;="&amp;NE$9))</f>
        <v>0</v>
      </c>
      <c r="NF123" s="37">
        <f>SUMIFS(15:15,$9:$9,NF$9-SUMIFS(conditions!$77:$77,conditions!$8:$8,"&lt;="&amp;NF$9,conditions!$9:$9,"&gt;="&amp;NF$9))*SUMIFS(conditions!$76:$76,conditions!$8:$8,"&lt;="&amp;NF$9-SUMIFS(conditions!$77:$77,conditions!$8:$8,"&lt;="&amp;NF$9,conditions!$9:$9,"&gt;="&amp;NF$9),conditions!$9:$9,"&gt;="&amp;NF$9-SUMIFS(conditions!$77:$77,conditions!$8:$8,"&lt;="&amp;NF$9,conditions!$9:$9,"&gt;="&amp;NF$9))</f>
        <v>0</v>
      </c>
      <c r="NG123" s="37">
        <f>SUMIFS(15:15,$9:$9,NG$9-SUMIFS(conditions!$77:$77,conditions!$8:$8,"&lt;="&amp;NG$9,conditions!$9:$9,"&gt;="&amp;NG$9))*SUMIFS(conditions!$76:$76,conditions!$8:$8,"&lt;="&amp;NG$9-SUMIFS(conditions!$77:$77,conditions!$8:$8,"&lt;="&amp;NG$9,conditions!$9:$9,"&gt;="&amp;NG$9),conditions!$9:$9,"&gt;="&amp;NG$9-SUMIFS(conditions!$77:$77,conditions!$8:$8,"&lt;="&amp;NG$9,conditions!$9:$9,"&gt;="&amp;NG$9))</f>
        <v>16.057962320399994</v>
      </c>
      <c r="NH123" s="37">
        <f>SUMIFS(15:15,$9:$9,NH$9-SUMIFS(conditions!$77:$77,conditions!$8:$8,"&lt;="&amp;NH$9,conditions!$9:$9,"&gt;="&amp;NH$9))*SUMIFS(conditions!$76:$76,conditions!$8:$8,"&lt;="&amp;NH$9-SUMIFS(conditions!$77:$77,conditions!$8:$8,"&lt;="&amp;NH$9,conditions!$9:$9,"&gt;="&amp;NH$9),conditions!$9:$9,"&gt;="&amp;NH$9-SUMIFS(conditions!$77:$77,conditions!$8:$8,"&lt;="&amp;NH$9,conditions!$9:$9,"&gt;="&amp;NH$9))</f>
        <v>16.057962320399994</v>
      </c>
      <c r="NI123" s="37">
        <f>SUMIFS(15:15,$9:$9,NI$9-SUMIFS(conditions!$77:$77,conditions!$8:$8,"&lt;="&amp;NI$9,conditions!$9:$9,"&gt;="&amp;NI$9))*SUMIFS(conditions!$76:$76,conditions!$8:$8,"&lt;="&amp;NI$9-SUMIFS(conditions!$77:$77,conditions!$8:$8,"&lt;="&amp;NI$9,conditions!$9:$9,"&gt;="&amp;NI$9),conditions!$9:$9,"&gt;="&amp;NI$9-SUMIFS(conditions!$77:$77,conditions!$8:$8,"&lt;="&amp;NI$9,conditions!$9:$9,"&gt;="&amp;NI$9))</f>
        <v>16.057962320399994</v>
      </c>
      <c r="NJ123" s="37">
        <f>SUMIFS(15:15,$9:$9,NJ$9-SUMIFS(conditions!$77:$77,conditions!$8:$8,"&lt;="&amp;NJ$9,conditions!$9:$9,"&gt;="&amp;NJ$9))*SUMIFS(conditions!$76:$76,conditions!$8:$8,"&lt;="&amp;NJ$9-SUMIFS(conditions!$77:$77,conditions!$8:$8,"&lt;="&amp;NJ$9,conditions!$9:$9,"&gt;="&amp;NJ$9),conditions!$9:$9,"&gt;="&amp;NJ$9-SUMIFS(conditions!$77:$77,conditions!$8:$8,"&lt;="&amp;NJ$9,conditions!$9:$9,"&gt;="&amp;NJ$9))</f>
        <v>16.057962320399994</v>
      </c>
      <c r="NK123" s="37">
        <f>SUMIFS(15:15,$9:$9,NK$9-SUMIFS(conditions!$77:$77,conditions!$8:$8,"&lt;="&amp;NK$9,conditions!$9:$9,"&gt;="&amp;NK$9))*SUMIFS(conditions!$76:$76,conditions!$8:$8,"&lt;="&amp;NK$9-SUMIFS(conditions!$77:$77,conditions!$8:$8,"&lt;="&amp;NK$9,conditions!$9:$9,"&gt;="&amp;NK$9),conditions!$9:$9,"&gt;="&amp;NK$9-SUMIFS(conditions!$77:$77,conditions!$8:$8,"&lt;="&amp;NK$9,conditions!$9:$9,"&gt;="&amp;NK$9))</f>
        <v>16.057962320399994</v>
      </c>
      <c r="NL123" s="37">
        <f>SUMIFS(15:15,$9:$9,NL$9-SUMIFS(conditions!$77:$77,conditions!$8:$8,"&lt;="&amp;NL$9,conditions!$9:$9,"&gt;="&amp;NL$9))*SUMIFS(conditions!$76:$76,conditions!$8:$8,"&lt;="&amp;NL$9-SUMIFS(conditions!$77:$77,conditions!$8:$8,"&lt;="&amp;NL$9,conditions!$9:$9,"&gt;="&amp;NL$9),conditions!$9:$9,"&gt;="&amp;NL$9-SUMIFS(conditions!$77:$77,conditions!$8:$8,"&lt;="&amp;NL$9,conditions!$9:$9,"&gt;="&amp;NL$9))</f>
        <v>0</v>
      </c>
      <c r="NM123" s="37">
        <f>SUMIFS(15:15,$9:$9,NM$9-SUMIFS(conditions!$77:$77,conditions!$8:$8,"&lt;="&amp;NM$9,conditions!$9:$9,"&gt;="&amp;NM$9))*SUMIFS(conditions!$76:$76,conditions!$8:$8,"&lt;="&amp;NM$9-SUMIFS(conditions!$77:$77,conditions!$8:$8,"&lt;="&amp;NM$9,conditions!$9:$9,"&gt;="&amp;NM$9),conditions!$9:$9,"&gt;="&amp;NM$9-SUMIFS(conditions!$77:$77,conditions!$8:$8,"&lt;="&amp;NM$9,conditions!$9:$9,"&gt;="&amp;NM$9))</f>
        <v>0</v>
      </c>
      <c r="NN123" s="37">
        <f>SUMIFS(15:15,$9:$9,NN$9-SUMIFS(conditions!$77:$77,conditions!$8:$8,"&lt;="&amp;NN$9,conditions!$9:$9,"&gt;="&amp;NN$9))*SUMIFS(conditions!$76:$76,conditions!$8:$8,"&lt;="&amp;NN$9-SUMIFS(conditions!$77:$77,conditions!$8:$8,"&lt;="&amp;NN$9,conditions!$9:$9,"&gt;="&amp;NN$9),conditions!$9:$9,"&gt;="&amp;NN$9-SUMIFS(conditions!$77:$77,conditions!$8:$8,"&lt;="&amp;NN$9,conditions!$9:$9,"&gt;="&amp;NN$9))</f>
        <v>16.057962320399994</v>
      </c>
      <c r="NO123" s="37">
        <f>SUMIFS(15:15,$9:$9,NO$9-SUMIFS(conditions!$77:$77,conditions!$8:$8,"&lt;="&amp;NO$9,conditions!$9:$9,"&gt;="&amp;NO$9))*SUMIFS(conditions!$76:$76,conditions!$8:$8,"&lt;="&amp;NO$9-SUMIFS(conditions!$77:$77,conditions!$8:$8,"&lt;="&amp;NO$9,conditions!$9:$9,"&gt;="&amp;NO$9),conditions!$9:$9,"&gt;="&amp;NO$9-SUMIFS(conditions!$77:$77,conditions!$8:$8,"&lt;="&amp;NO$9,conditions!$9:$9,"&gt;="&amp;NO$9))</f>
        <v>16.057962320399994</v>
      </c>
      <c r="NP123" s="37">
        <f>SUMIFS(15:15,$9:$9,NP$9-SUMIFS(conditions!$77:$77,conditions!$8:$8,"&lt;="&amp;NP$9,conditions!$9:$9,"&gt;="&amp;NP$9))*SUMIFS(conditions!$76:$76,conditions!$8:$8,"&lt;="&amp;NP$9-SUMIFS(conditions!$77:$77,conditions!$8:$8,"&lt;="&amp;NP$9,conditions!$9:$9,"&gt;="&amp;NP$9),conditions!$9:$9,"&gt;="&amp;NP$9-SUMIFS(conditions!$77:$77,conditions!$8:$8,"&lt;="&amp;NP$9,conditions!$9:$9,"&gt;="&amp;NP$9))</f>
        <v>16.057962320399994</v>
      </c>
      <c r="NQ123" s="37">
        <f>SUMIFS(15:15,$9:$9,NQ$9-SUMIFS(conditions!$77:$77,conditions!$8:$8,"&lt;="&amp;NQ$9,conditions!$9:$9,"&gt;="&amp;NQ$9))*SUMIFS(conditions!$76:$76,conditions!$8:$8,"&lt;="&amp;NQ$9-SUMIFS(conditions!$77:$77,conditions!$8:$8,"&lt;="&amp;NQ$9,conditions!$9:$9,"&gt;="&amp;NQ$9),conditions!$9:$9,"&gt;="&amp;NQ$9-SUMIFS(conditions!$77:$77,conditions!$8:$8,"&lt;="&amp;NQ$9,conditions!$9:$9,"&gt;="&amp;NQ$9))</f>
        <v>16.057962320399994</v>
      </c>
      <c r="NR123" s="37">
        <f>SUMIFS(15:15,$9:$9,NR$9-SUMIFS(conditions!$77:$77,conditions!$8:$8,"&lt;="&amp;NR$9,conditions!$9:$9,"&gt;="&amp;NR$9))*SUMIFS(conditions!$76:$76,conditions!$8:$8,"&lt;="&amp;NR$9-SUMIFS(conditions!$77:$77,conditions!$8:$8,"&lt;="&amp;NR$9,conditions!$9:$9,"&gt;="&amp;NR$9),conditions!$9:$9,"&gt;="&amp;NR$9-SUMIFS(conditions!$77:$77,conditions!$8:$8,"&lt;="&amp;NR$9,conditions!$9:$9,"&gt;="&amp;NR$9))</f>
        <v>16.057962320399994</v>
      </c>
      <c r="NS123" s="37">
        <f>SUMIFS(15:15,$9:$9,NS$9-SUMIFS(conditions!$77:$77,conditions!$8:$8,"&lt;="&amp;NS$9,conditions!$9:$9,"&gt;="&amp;NS$9))*SUMIFS(conditions!$76:$76,conditions!$8:$8,"&lt;="&amp;NS$9-SUMIFS(conditions!$77:$77,conditions!$8:$8,"&lt;="&amp;NS$9,conditions!$9:$9,"&gt;="&amp;NS$9),conditions!$9:$9,"&gt;="&amp;NS$9-SUMIFS(conditions!$77:$77,conditions!$8:$8,"&lt;="&amp;NS$9,conditions!$9:$9,"&gt;="&amp;NS$9))</f>
        <v>0</v>
      </c>
      <c r="NT123" s="37">
        <f>SUMIFS(15:15,$9:$9,NT$9-SUMIFS(conditions!$77:$77,conditions!$8:$8,"&lt;="&amp;NT$9,conditions!$9:$9,"&gt;="&amp;NT$9))*SUMIFS(conditions!$76:$76,conditions!$8:$8,"&lt;="&amp;NT$9-SUMIFS(conditions!$77:$77,conditions!$8:$8,"&lt;="&amp;NT$9,conditions!$9:$9,"&gt;="&amp;NT$9),conditions!$9:$9,"&gt;="&amp;NT$9-SUMIFS(conditions!$77:$77,conditions!$8:$8,"&lt;="&amp;NT$9,conditions!$9:$9,"&gt;="&amp;NT$9))</f>
        <v>0</v>
      </c>
      <c r="NU123" s="37">
        <f>SUMIFS(15:15,$9:$9,NU$9-SUMIFS(conditions!$77:$77,conditions!$8:$8,"&lt;="&amp;NU$9,conditions!$9:$9,"&gt;="&amp;NU$9))*SUMIFS(conditions!$76:$76,conditions!$8:$8,"&lt;="&amp;NU$9-SUMIFS(conditions!$77:$77,conditions!$8:$8,"&lt;="&amp;NU$9,conditions!$9:$9,"&gt;="&amp;NU$9),conditions!$9:$9,"&gt;="&amp;NU$9-SUMIFS(conditions!$77:$77,conditions!$8:$8,"&lt;="&amp;NU$9,conditions!$9:$9,"&gt;="&amp;NU$9))</f>
        <v>16.057962320399994</v>
      </c>
      <c r="NV123" s="37">
        <f>SUMIFS(15:15,$9:$9,NV$9-SUMIFS(conditions!$77:$77,conditions!$8:$8,"&lt;="&amp;NV$9,conditions!$9:$9,"&gt;="&amp;NV$9))*SUMIFS(conditions!$76:$76,conditions!$8:$8,"&lt;="&amp;NV$9-SUMIFS(conditions!$77:$77,conditions!$8:$8,"&lt;="&amp;NV$9,conditions!$9:$9,"&gt;="&amp;NV$9),conditions!$9:$9,"&gt;="&amp;NV$9-SUMIFS(conditions!$77:$77,conditions!$8:$8,"&lt;="&amp;NV$9,conditions!$9:$9,"&gt;="&amp;NV$9))</f>
        <v>16.057962320399994</v>
      </c>
    </row>
    <row r="124" spans="1:386" s="38" customFormat="1" ht="10.199999999999999" x14ac:dyDescent="0.2">
      <c r="A124" s="31"/>
      <c r="B124" s="31"/>
      <c r="C124" s="31"/>
      <c r="D124" s="31"/>
      <c r="E124" s="31"/>
      <c r="F124" s="31"/>
      <c r="G124" s="31" t="str">
        <f>G121</f>
        <v>оплаты от заказчиков с отсрочкой</v>
      </c>
      <c r="H124" s="31"/>
      <c r="I124" s="31"/>
      <c r="J124" s="31" t="str">
        <f>IF($G124="","",INDEX(KPI!$H$11:$H$121,SUMIFS(KPI!$E$11:$E$121,KPI!$F$11:$F$121,$G124)))</f>
        <v>тыс.руб.</v>
      </c>
      <c r="K124" s="31"/>
      <c r="L124" s="31"/>
      <c r="M124" s="31"/>
      <c r="N124" s="31" t="str">
        <f>structure!$G$12</f>
        <v>товарная категория 2</v>
      </c>
      <c r="O124" s="31"/>
      <c r="P124" s="31"/>
      <c r="Q124" s="31"/>
      <c r="R124" s="37">
        <f t="shared" si="140"/>
        <v>1797.5722727864988</v>
      </c>
      <c r="S124" s="31"/>
      <c r="T124" s="31"/>
      <c r="U124" s="37">
        <f>SUMIFS(16:16,$9:$9,U$9-SUMIFS(conditions!$77:$77,conditions!$8:$8,"&lt;="&amp;U$9,conditions!$9:$9,"&gt;="&amp;U$9))*SUMIFS(conditions!$76:$76,conditions!$8:$8,"&lt;="&amp;U$9-SUMIFS(conditions!$77:$77,conditions!$8:$8,"&lt;="&amp;U$9,conditions!$9:$9,"&gt;="&amp;U$9),conditions!$9:$9,"&gt;="&amp;U$9-SUMIFS(conditions!$77:$77,conditions!$8:$8,"&lt;="&amp;U$9,conditions!$9:$9,"&gt;="&amp;U$9))</f>
        <v>0</v>
      </c>
      <c r="V124" s="37">
        <f>SUMIFS(16:16,$9:$9,V$9-SUMIFS(conditions!$77:$77,conditions!$8:$8,"&lt;="&amp;V$9,conditions!$9:$9,"&gt;="&amp;V$9))*SUMIFS(conditions!$76:$76,conditions!$8:$8,"&lt;="&amp;V$9-SUMIFS(conditions!$77:$77,conditions!$8:$8,"&lt;="&amp;V$9,conditions!$9:$9,"&gt;="&amp;V$9),conditions!$9:$9,"&gt;="&amp;V$9-SUMIFS(conditions!$77:$77,conditions!$8:$8,"&lt;="&amp;V$9,conditions!$9:$9,"&gt;="&amp;V$9))</f>
        <v>0</v>
      </c>
      <c r="W124" s="37">
        <f>SUMIFS(16:16,$9:$9,W$9-SUMIFS(conditions!$77:$77,conditions!$8:$8,"&lt;="&amp;W$9,conditions!$9:$9,"&gt;="&amp;W$9))*SUMIFS(conditions!$76:$76,conditions!$8:$8,"&lt;="&amp;W$9-SUMIFS(conditions!$77:$77,conditions!$8:$8,"&lt;="&amp;W$9,conditions!$9:$9,"&gt;="&amp;W$9),conditions!$9:$9,"&gt;="&amp;W$9-SUMIFS(conditions!$77:$77,conditions!$8:$8,"&lt;="&amp;W$9,conditions!$9:$9,"&gt;="&amp;W$9))</f>
        <v>0</v>
      </c>
      <c r="X124" s="37">
        <f>SUMIFS(16:16,$9:$9,X$9-SUMIFS(conditions!$77:$77,conditions!$8:$8,"&lt;="&amp;X$9,conditions!$9:$9,"&gt;="&amp;X$9))*SUMIFS(conditions!$76:$76,conditions!$8:$8,"&lt;="&amp;X$9-SUMIFS(conditions!$77:$77,conditions!$8:$8,"&lt;="&amp;X$9,conditions!$9:$9,"&gt;="&amp;X$9),conditions!$9:$9,"&gt;="&amp;X$9-SUMIFS(conditions!$77:$77,conditions!$8:$8,"&lt;="&amp;X$9,conditions!$9:$9,"&gt;="&amp;X$9))</f>
        <v>0</v>
      </c>
      <c r="Y124" s="37">
        <f>SUMIFS(16:16,$9:$9,Y$9-SUMIFS(conditions!$77:$77,conditions!$8:$8,"&lt;="&amp;Y$9,conditions!$9:$9,"&gt;="&amp;Y$9))*SUMIFS(conditions!$76:$76,conditions!$8:$8,"&lt;="&amp;Y$9-SUMIFS(conditions!$77:$77,conditions!$8:$8,"&lt;="&amp;Y$9,conditions!$9:$9,"&gt;="&amp;Y$9),conditions!$9:$9,"&gt;="&amp;Y$9-SUMIFS(conditions!$77:$77,conditions!$8:$8,"&lt;="&amp;Y$9,conditions!$9:$9,"&gt;="&amp;Y$9))</f>
        <v>0</v>
      </c>
      <c r="Z124" s="37">
        <f>SUMIFS(16:16,$9:$9,Z$9-SUMIFS(conditions!$77:$77,conditions!$8:$8,"&lt;="&amp;Z$9,conditions!$9:$9,"&gt;="&amp;Z$9))*SUMIFS(conditions!$76:$76,conditions!$8:$8,"&lt;="&amp;Z$9-SUMIFS(conditions!$77:$77,conditions!$8:$8,"&lt;="&amp;Z$9,conditions!$9:$9,"&gt;="&amp;Z$9),conditions!$9:$9,"&gt;="&amp;Z$9-SUMIFS(conditions!$77:$77,conditions!$8:$8,"&lt;="&amp;Z$9,conditions!$9:$9,"&gt;="&amp;Z$9))</f>
        <v>0</v>
      </c>
      <c r="AA124" s="37">
        <f>SUMIFS(16:16,$9:$9,AA$9-SUMIFS(conditions!$77:$77,conditions!$8:$8,"&lt;="&amp;AA$9,conditions!$9:$9,"&gt;="&amp;AA$9))*SUMIFS(conditions!$76:$76,conditions!$8:$8,"&lt;="&amp;AA$9-SUMIFS(conditions!$77:$77,conditions!$8:$8,"&lt;="&amp;AA$9,conditions!$9:$9,"&gt;="&amp;AA$9),conditions!$9:$9,"&gt;="&amp;AA$9-SUMIFS(conditions!$77:$77,conditions!$8:$8,"&lt;="&amp;AA$9,conditions!$9:$9,"&gt;="&amp;AA$9))</f>
        <v>0</v>
      </c>
      <c r="AB124" s="37">
        <f>SUMIFS(16:16,$9:$9,AB$9-SUMIFS(conditions!$77:$77,conditions!$8:$8,"&lt;="&amp;AB$9,conditions!$9:$9,"&gt;="&amp;AB$9))*SUMIFS(conditions!$76:$76,conditions!$8:$8,"&lt;="&amp;AB$9-SUMIFS(conditions!$77:$77,conditions!$8:$8,"&lt;="&amp;AB$9,conditions!$9:$9,"&gt;="&amp;AB$9),conditions!$9:$9,"&gt;="&amp;AB$9-SUMIFS(conditions!$77:$77,conditions!$8:$8,"&lt;="&amp;AB$9,conditions!$9:$9,"&gt;="&amp;AB$9))</f>
        <v>0</v>
      </c>
      <c r="AC124" s="37">
        <f>SUMIFS(16:16,$9:$9,AC$9-SUMIFS(conditions!$77:$77,conditions!$8:$8,"&lt;="&amp;AC$9,conditions!$9:$9,"&gt;="&amp;AC$9))*SUMIFS(conditions!$76:$76,conditions!$8:$8,"&lt;="&amp;AC$9-SUMIFS(conditions!$77:$77,conditions!$8:$8,"&lt;="&amp;AC$9,conditions!$9:$9,"&gt;="&amp;AC$9),conditions!$9:$9,"&gt;="&amp;AC$9-SUMIFS(conditions!$77:$77,conditions!$8:$8,"&lt;="&amp;AC$9,conditions!$9:$9,"&gt;="&amp;AC$9))</f>
        <v>0</v>
      </c>
      <c r="AD124" s="37">
        <f>SUMIFS(16:16,$9:$9,AD$9-SUMIFS(conditions!$77:$77,conditions!$8:$8,"&lt;="&amp;AD$9,conditions!$9:$9,"&gt;="&amp;AD$9))*SUMIFS(conditions!$76:$76,conditions!$8:$8,"&lt;="&amp;AD$9-SUMIFS(conditions!$77:$77,conditions!$8:$8,"&lt;="&amp;AD$9,conditions!$9:$9,"&gt;="&amp;AD$9),conditions!$9:$9,"&gt;="&amp;AD$9-SUMIFS(conditions!$77:$77,conditions!$8:$8,"&lt;="&amp;AD$9,conditions!$9:$9,"&gt;="&amp;AD$9))</f>
        <v>0</v>
      </c>
      <c r="AE124" s="37">
        <f>SUMIFS(16:16,$9:$9,AE$9-SUMIFS(conditions!$77:$77,conditions!$8:$8,"&lt;="&amp;AE$9,conditions!$9:$9,"&gt;="&amp;AE$9))*SUMIFS(conditions!$76:$76,conditions!$8:$8,"&lt;="&amp;AE$9-SUMIFS(conditions!$77:$77,conditions!$8:$8,"&lt;="&amp;AE$9,conditions!$9:$9,"&gt;="&amp;AE$9),conditions!$9:$9,"&gt;="&amp;AE$9-SUMIFS(conditions!$77:$77,conditions!$8:$8,"&lt;="&amp;AE$9,conditions!$9:$9,"&gt;="&amp;AE$9))</f>
        <v>0</v>
      </c>
      <c r="AF124" s="37">
        <f>SUMIFS(16:16,$9:$9,AF$9-SUMIFS(conditions!$77:$77,conditions!$8:$8,"&lt;="&amp;AF$9,conditions!$9:$9,"&gt;="&amp;AF$9))*SUMIFS(conditions!$76:$76,conditions!$8:$8,"&lt;="&amp;AF$9-SUMIFS(conditions!$77:$77,conditions!$8:$8,"&lt;="&amp;AF$9,conditions!$9:$9,"&gt;="&amp;AF$9),conditions!$9:$9,"&gt;="&amp;AF$9-SUMIFS(conditions!$77:$77,conditions!$8:$8,"&lt;="&amp;AF$9,conditions!$9:$9,"&gt;="&amp;AF$9))</f>
        <v>0</v>
      </c>
      <c r="AG124" s="37">
        <f>SUMIFS(16:16,$9:$9,AG$9-SUMIFS(conditions!$77:$77,conditions!$8:$8,"&lt;="&amp;AG$9,conditions!$9:$9,"&gt;="&amp;AG$9))*SUMIFS(conditions!$76:$76,conditions!$8:$8,"&lt;="&amp;AG$9-SUMIFS(conditions!$77:$77,conditions!$8:$8,"&lt;="&amp;AG$9,conditions!$9:$9,"&gt;="&amp;AG$9),conditions!$9:$9,"&gt;="&amp;AG$9-SUMIFS(conditions!$77:$77,conditions!$8:$8,"&lt;="&amp;AG$9,conditions!$9:$9,"&gt;="&amp;AG$9))</f>
        <v>0</v>
      </c>
      <c r="AH124" s="37">
        <f>SUMIFS(16:16,$9:$9,AH$9-SUMIFS(conditions!$77:$77,conditions!$8:$8,"&lt;="&amp;AH$9,conditions!$9:$9,"&gt;="&amp;AH$9))*SUMIFS(conditions!$76:$76,conditions!$8:$8,"&lt;="&amp;AH$9-SUMIFS(conditions!$77:$77,conditions!$8:$8,"&lt;="&amp;AH$9,conditions!$9:$9,"&gt;="&amp;AH$9),conditions!$9:$9,"&gt;="&amp;AH$9-SUMIFS(conditions!$77:$77,conditions!$8:$8,"&lt;="&amp;AH$9,conditions!$9:$9,"&gt;="&amp;AH$9))</f>
        <v>0</v>
      </c>
      <c r="AI124" s="37">
        <f>SUMIFS(16:16,$9:$9,AI$9-SUMIFS(conditions!$77:$77,conditions!$8:$8,"&lt;="&amp;AI$9,conditions!$9:$9,"&gt;="&amp;AI$9))*SUMIFS(conditions!$76:$76,conditions!$8:$8,"&lt;="&amp;AI$9-SUMIFS(conditions!$77:$77,conditions!$8:$8,"&lt;="&amp;AI$9,conditions!$9:$9,"&gt;="&amp;AI$9),conditions!$9:$9,"&gt;="&amp;AI$9-SUMIFS(conditions!$77:$77,conditions!$8:$8,"&lt;="&amp;AI$9,conditions!$9:$9,"&gt;="&amp;AI$9))</f>
        <v>5.9999999999999982</v>
      </c>
      <c r="AJ124" s="37">
        <f>SUMIFS(16:16,$9:$9,AJ$9-SUMIFS(conditions!$77:$77,conditions!$8:$8,"&lt;="&amp;AJ$9,conditions!$9:$9,"&gt;="&amp;AJ$9))*SUMIFS(conditions!$76:$76,conditions!$8:$8,"&lt;="&amp;AJ$9-SUMIFS(conditions!$77:$77,conditions!$8:$8,"&lt;="&amp;AJ$9,conditions!$9:$9,"&gt;="&amp;AJ$9),conditions!$9:$9,"&gt;="&amp;AJ$9-SUMIFS(conditions!$77:$77,conditions!$8:$8,"&lt;="&amp;AJ$9,conditions!$9:$9,"&gt;="&amp;AJ$9))</f>
        <v>5.9999999999999982</v>
      </c>
      <c r="AK124" s="37">
        <f>SUMIFS(16:16,$9:$9,AK$9-SUMIFS(conditions!$77:$77,conditions!$8:$8,"&lt;="&amp;AK$9,conditions!$9:$9,"&gt;="&amp;AK$9))*SUMIFS(conditions!$76:$76,conditions!$8:$8,"&lt;="&amp;AK$9-SUMIFS(conditions!$77:$77,conditions!$8:$8,"&lt;="&amp;AK$9,conditions!$9:$9,"&gt;="&amp;AK$9),conditions!$9:$9,"&gt;="&amp;AK$9-SUMIFS(conditions!$77:$77,conditions!$8:$8,"&lt;="&amp;AK$9,conditions!$9:$9,"&gt;="&amp;AK$9))</f>
        <v>5.9999999999999982</v>
      </c>
      <c r="AL124" s="37">
        <f>SUMIFS(16:16,$9:$9,AL$9-SUMIFS(conditions!$77:$77,conditions!$8:$8,"&lt;="&amp;AL$9,conditions!$9:$9,"&gt;="&amp;AL$9))*SUMIFS(conditions!$76:$76,conditions!$8:$8,"&lt;="&amp;AL$9-SUMIFS(conditions!$77:$77,conditions!$8:$8,"&lt;="&amp;AL$9,conditions!$9:$9,"&gt;="&amp;AL$9),conditions!$9:$9,"&gt;="&amp;AL$9-SUMIFS(conditions!$77:$77,conditions!$8:$8,"&lt;="&amp;AL$9,conditions!$9:$9,"&gt;="&amp;AL$9))</f>
        <v>5.9999999999999982</v>
      </c>
      <c r="AM124" s="37">
        <f>SUMIFS(16:16,$9:$9,AM$9-SUMIFS(conditions!$77:$77,conditions!$8:$8,"&lt;="&amp;AM$9,conditions!$9:$9,"&gt;="&amp;AM$9))*SUMIFS(conditions!$76:$76,conditions!$8:$8,"&lt;="&amp;AM$9-SUMIFS(conditions!$77:$77,conditions!$8:$8,"&lt;="&amp;AM$9,conditions!$9:$9,"&gt;="&amp;AM$9),conditions!$9:$9,"&gt;="&amp;AM$9-SUMIFS(conditions!$77:$77,conditions!$8:$8,"&lt;="&amp;AM$9,conditions!$9:$9,"&gt;="&amp;AM$9))</f>
        <v>5.9999999999999982</v>
      </c>
      <c r="AN124" s="37">
        <f>SUMIFS(16:16,$9:$9,AN$9-SUMIFS(conditions!$77:$77,conditions!$8:$8,"&lt;="&amp;AN$9,conditions!$9:$9,"&gt;="&amp;AN$9))*SUMIFS(conditions!$76:$76,conditions!$8:$8,"&lt;="&amp;AN$9-SUMIFS(conditions!$77:$77,conditions!$8:$8,"&lt;="&amp;AN$9,conditions!$9:$9,"&gt;="&amp;AN$9),conditions!$9:$9,"&gt;="&amp;AN$9-SUMIFS(conditions!$77:$77,conditions!$8:$8,"&lt;="&amp;AN$9,conditions!$9:$9,"&gt;="&amp;AN$9))</f>
        <v>0</v>
      </c>
      <c r="AO124" s="37">
        <f>SUMIFS(16:16,$9:$9,AO$9-SUMIFS(conditions!$77:$77,conditions!$8:$8,"&lt;="&amp;AO$9,conditions!$9:$9,"&gt;="&amp;AO$9))*SUMIFS(conditions!$76:$76,conditions!$8:$8,"&lt;="&amp;AO$9-SUMIFS(conditions!$77:$77,conditions!$8:$8,"&lt;="&amp;AO$9,conditions!$9:$9,"&gt;="&amp;AO$9),conditions!$9:$9,"&gt;="&amp;AO$9-SUMIFS(conditions!$77:$77,conditions!$8:$8,"&lt;="&amp;AO$9,conditions!$9:$9,"&gt;="&amp;AO$9))</f>
        <v>0</v>
      </c>
      <c r="AP124" s="37">
        <f>SUMIFS(16:16,$9:$9,AP$9-SUMIFS(conditions!$77:$77,conditions!$8:$8,"&lt;="&amp;AP$9,conditions!$9:$9,"&gt;="&amp;AP$9))*SUMIFS(conditions!$76:$76,conditions!$8:$8,"&lt;="&amp;AP$9-SUMIFS(conditions!$77:$77,conditions!$8:$8,"&lt;="&amp;AP$9,conditions!$9:$9,"&gt;="&amp;AP$9),conditions!$9:$9,"&gt;="&amp;AP$9-SUMIFS(conditions!$77:$77,conditions!$8:$8,"&lt;="&amp;AP$9,conditions!$9:$9,"&gt;="&amp;AP$9))</f>
        <v>5.9999999999999982</v>
      </c>
      <c r="AQ124" s="37">
        <f>SUMIFS(16:16,$9:$9,AQ$9-SUMIFS(conditions!$77:$77,conditions!$8:$8,"&lt;="&amp;AQ$9,conditions!$9:$9,"&gt;="&amp;AQ$9))*SUMIFS(conditions!$76:$76,conditions!$8:$8,"&lt;="&amp;AQ$9-SUMIFS(conditions!$77:$77,conditions!$8:$8,"&lt;="&amp;AQ$9,conditions!$9:$9,"&gt;="&amp;AQ$9),conditions!$9:$9,"&gt;="&amp;AQ$9-SUMIFS(conditions!$77:$77,conditions!$8:$8,"&lt;="&amp;AQ$9,conditions!$9:$9,"&gt;="&amp;AQ$9))</f>
        <v>5.9999999999999982</v>
      </c>
      <c r="AR124" s="37">
        <f>SUMIFS(16:16,$9:$9,AR$9-SUMIFS(conditions!$77:$77,conditions!$8:$8,"&lt;="&amp;AR$9,conditions!$9:$9,"&gt;="&amp;AR$9))*SUMIFS(conditions!$76:$76,conditions!$8:$8,"&lt;="&amp;AR$9-SUMIFS(conditions!$77:$77,conditions!$8:$8,"&lt;="&amp;AR$9,conditions!$9:$9,"&gt;="&amp;AR$9),conditions!$9:$9,"&gt;="&amp;AR$9-SUMIFS(conditions!$77:$77,conditions!$8:$8,"&lt;="&amp;AR$9,conditions!$9:$9,"&gt;="&amp;AR$9))</f>
        <v>5.9999999999999982</v>
      </c>
      <c r="AS124" s="37">
        <f>SUMIFS(16:16,$9:$9,AS$9-SUMIFS(conditions!$77:$77,conditions!$8:$8,"&lt;="&amp;AS$9,conditions!$9:$9,"&gt;="&amp;AS$9))*SUMIFS(conditions!$76:$76,conditions!$8:$8,"&lt;="&amp;AS$9-SUMIFS(conditions!$77:$77,conditions!$8:$8,"&lt;="&amp;AS$9,conditions!$9:$9,"&gt;="&amp;AS$9),conditions!$9:$9,"&gt;="&amp;AS$9-SUMIFS(conditions!$77:$77,conditions!$8:$8,"&lt;="&amp;AS$9,conditions!$9:$9,"&gt;="&amp;AS$9))</f>
        <v>5.9999999999999982</v>
      </c>
      <c r="AT124" s="37">
        <f>SUMIFS(16:16,$9:$9,AT$9-SUMIFS(conditions!$77:$77,conditions!$8:$8,"&lt;="&amp;AT$9,conditions!$9:$9,"&gt;="&amp;AT$9))*SUMIFS(conditions!$76:$76,conditions!$8:$8,"&lt;="&amp;AT$9-SUMIFS(conditions!$77:$77,conditions!$8:$8,"&lt;="&amp;AT$9,conditions!$9:$9,"&gt;="&amp;AT$9),conditions!$9:$9,"&gt;="&amp;AT$9-SUMIFS(conditions!$77:$77,conditions!$8:$8,"&lt;="&amp;AT$9,conditions!$9:$9,"&gt;="&amp;AT$9))</f>
        <v>5.9999999999999982</v>
      </c>
      <c r="AU124" s="37">
        <f>SUMIFS(16:16,$9:$9,AU$9-SUMIFS(conditions!$77:$77,conditions!$8:$8,"&lt;="&amp;AU$9,conditions!$9:$9,"&gt;="&amp;AU$9))*SUMIFS(conditions!$76:$76,conditions!$8:$8,"&lt;="&amp;AU$9-SUMIFS(conditions!$77:$77,conditions!$8:$8,"&lt;="&amp;AU$9,conditions!$9:$9,"&gt;="&amp;AU$9),conditions!$9:$9,"&gt;="&amp;AU$9-SUMIFS(conditions!$77:$77,conditions!$8:$8,"&lt;="&amp;AU$9,conditions!$9:$9,"&gt;="&amp;AU$9))</f>
        <v>0</v>
      </c>
      <c r="AV124" s="37">
        <f>SUMIFS(16:16,$9:$9,AV$9-SUMIFS(conditions!$77:$77,conditions!$8:$8,"&lt;="&amp;AV$9,conditions!$9:$9,"&gt;="&amp;AV$9))*SUMIFS(conditions!$76:$76,conditions!$8:$8,"&lt;="&amp;AV$9-SUMIFS(conditions!$77:$77,conditions!$8:$8,"&lt;="&amp;AV$9,conditions!$9:$9,"&gt;="&amp;AV$9),conditions!$9:$9,"&gt;="&amp;AV$9-SUMIFS(conditions!$77:$77,conditions!$8:$8,"&lt;="&amp;AV$9,conditions!$9:$9,"&gt;="&amp;AV$9))</f>
        <v>0</v>
      </c>
      <c r="AW124" s="37">
        <f>SUMIFS(16:16,$9:$9,AW$9-SUMIFS(conditions!$77:$77,conditions!$8:$8,"&lt;="&amp;AW$9,conditions!$9:$9,"&gt;="&amp;AW$9))*SUMIFS(conditions!$76:$76,conditions!$8:$8,"&lt;="&amp;AW$9-SUMIFS(conditions!$77:$77,conditions!$8:$8,"&lt;="&amp;AW$9,conditions!$9:$9,"&gt;="&amp;AW$9),conditions!$9:$9,"&gt;="&amp;AW$9-SUMIFS(conditions!$77:$77,conditions!$8:$8,"&lt;="&amp;AW$9,conditions!$9:$9,"&gt;="&amp;AW$9))</f>
        <v>5.9999999999999982</v>
      </c>
      <c r="AX124" s="37">
        <f>SUMIFS(16:16,$9:$9,AX$9-SUMIFS(conditions!$77:$77,conditions!$8:$8,"&lt;="&amp;AX$9,conditions!$9:$9,"&gt;="&amp;AX$9))*SUMIFS(conditions!$76:$76,conditions!$8:$8,"&lt;="&amp;AX$9-SUMIFS(conditions!$77:$77,conditions!$8:$8,"&lt;="&amp;AX$9,conditions!$9:$9,"&gt;="&amp;AX$9),conditions!$9:$9,"&gt;="&amp;AX$9-SUMIFS(conditions!$77:$77,conditions!$8:$8,"&lt;="&amp;AX$9,conditions!$9:$9,"&gt;="&amp;AX$9))</f>
        <v>5.9999999999999982</v>
      </c>
      <c r="AY124" s="37">
        <f>SUMIFS(16:16,$9:$9,AY$9-SUMIFS(conditions!$77:$77,conditions!$8:$8,"&lt;="&amp;AY$9,conditions!$9:$9,"&gt;="&amp;AY$9))*SUMIFS(conditions!$76:$76,conditions!$8:$8,"&lt;="&amp;AY$9-SUMIFS(conditions!$77:$77,conditions!$8:$8,"&lt;="&amp;AY$9,conditions!$9:$9,"&gt;="&amp;AY$9),conditions!$9:$9,"&gt;="&amp;AY$9-SUMIFS(conditions!$77:$77,conditions!$8:$8,"&lt;="&amp;AY$9,conditions!$9:$9,"&gt;="&amp;AY$9))</f>
        <v>5.9999999999999982</v>
      </c>
      <c r="AZ124" s="37">
        <f>SUMIFS(16:16,$9:$9,AZ$9-SUMIFS(conditions!$77:$77,conditions!$8:$8,"&lt;="&amp;AZ$9,conditions!$9:$9,"&gt;="&amp;AZ$9))*SUMIFS(conditions!$76:$76,conditions!$8:$8,"&lt;="&amp;AZ$9-SUMIFS(conditions!$77:$77,conditions!$8:$8,"&lt;="&amp;AZ$9,conditions!$9:$9,"&gt;="&amp;AZ$9),conditions!$9:$9,"&gt;="&amp;AZ$9-SUMIFS(conditions!$77:$77,conditions!$8:$8,"&lt;="&amp;AZ$9,conditions!$9:$9,"&gt;="&amp;AZ$9))</f>
        <v>5.9999999999999982</v>
      </c>
      <c r="BA124" s="37">
        <f>SUMIFS(16:16,$9:$9,BA$9-SUMIFS(conditions!$77:$77,conditions!$8:$8,"&lt;="&amp;BA$9,conditions!$9:$9,"&gt;="&amp;BA$9))*SUMIFS(conditions!$76:$76,conditions!$8:$8,"&lt;="&amp;BA$9-SUMIFS(conditions!$77:$77,conditions!$8:$8,"&lt;="&amp;BA$9,conditions!$9:$9,"&gt;="&amp;BA$9),conditions!$9:$9,"&gt;="&amp;BA$9-SUMIFS(conditions!$77:$77,conditions!$8:$8,"&lt;="&amp;BA$9,conditions!$9:$9,"&gt;="&amp;BA$9))</f>
        <v>5.9999999999999982</v>
      </c>
      <c r="BB124" s="37">
        <f>SUMIFS(16:16,$9:$9,BB$9-SUMIFS(conditions!$77:$77,conditions!$8:$8,"&lt;="&amp;BB$9,conditions!$9:$9,"&gt;="&amp;BB$9))*SUMIFS(conditions!$76:$76,conditions!$8:$8,"&lt;="&amp;BB$9-SUMIFS(conditions!$77:$77,conditions!$8:$8,"&lt;="&amp;BB$9,conditions!$9:$9,"&gt;="&amp;BB$9),conditions!$9:$9,"&gt;="&amp;BB$9-SUMIFS(conditions!$77:$77,conditions!$8:$8,"&lt;="&amp;BB$9,conditions!$9:$9,"&gt;="&amp;BB$9))</f>
        <v>0</v>
      </c>
      <c r="BC124" s="37">
        <f>SUMIFS(16:16,$9:$9,BC$9-SUMIFS(conditions!$77:$77,conditions!$8:$8,"&lt;="&amp;BC$9,conditions!$9:$9,"&gt;="&amp;BC$9))*SUMIFS(conditions!$76:$76,conditions!$8:$8,"&lt;="&amp;BC$9-SUMIFS(conditions!$77:$77,conditions!$8:$8,"&lt;="&amp;BC$9,conditions!$9:$9,"&gt;="&amp;BC$9),conditions!$9:$9,"&gt;="&amp;BC$9-SUMIFS(conditions!$77:$77,conditions!$8:$8,"&lt;="&amp;BC$9,conditions!$9:$9,"&gt;="&amp;BC$9))</f>
        <v>0</v>
      </c>
      <c r="BD124" s="37">
        <f>SUMIFS(16:16,$9:$9,BD$9-SUMIFS(conditions!$77:$77,conditions!$8:$8,"&lt;="&amp;BD$9,conditions!$9:$9,"&gt;="&amp;BD$9))*SUMIFS(conditions!$76:$76,conditions!$8:$8,"&lt;="&amp;BD$9-SUMIFS(conditions!$77:$77,conditions!$8:$8,"&lt;="&amp;BD$9,conditions!$9:$9,"&gt;="&amp;BD$9),conditions!$9:$9,"&gt;="&amp;BD$9-SUMIFS(conditions!$77:$77,conditions!$8:$8,"&lt;="&amp;BD$9,conditions!$9:$9,"&gt;="&amp;BD$9))</f>
        <v>5.9999999999999982</v>
      </c>
      <c r="BE124" s="37">
        <f>SUMIFS(16:16,$9:$9,BE$9-SUMIFS(conditions!$77:$77,conditions!$8:$8,"&lt;="&amp;BE$9,conditions!$9:$9,"&gt;="&amp;BE$9))*SUMIFS(conditions!$76:$76,conditions!$8:$8,"&lt;="&amp;BE$9-SUMIFS(conditions!$77:$77,conditions!$8:$8,"&lt;="&amp;BE$9,conditions!$9:$9,"&gt;="&amp;BE$9),conditions!$9:$9,"&gt;="&amp;BE$9-SUMIFS(conditions!$77:$77,conditions!$8:$8,"&lt;="&amp;BE$9,conditions!$9:$9,"&gt;="&amp;BE$9))</f>
        <v>5.9999999999999982</v>
      </c>
      <c r="BF124" s="37">
        <f>SUMIFS(16:16,$9:$9,BF$9-SUMIFS(conditions!$77:$77,conditions!$8:$8,"&lt;="&amp;BF$9,conditions!$9:$9,"&gt;="&amp;BF$9))*SUMIFS(conditions!$76:$76,conditions!$8:$8,"&lt;="&amp;BF$9-SUMIFS(conditions!$77:$77,conditions!$8:$8,"&lt;="&amp;BF$9,conditions!$9:$9,"&gt;="&amp;BF$9),conditions!$9:$9,"&gt;="&amp;BF$9-SUMIFS(conditions!$77:$77,conditions!$8:$8,"&lt;="&amp;BF$9,conditions!$9:$9,"&gt;="&amp;BF$9))</f>
        <v>5.9999999999999982</v>
      </c>
      <c r="BG124" s="37">
        <f>SUMIFS(16:16,$9:$9,BG$9-SUMIFS(conditions!$77:$77,conditions!$8:$8,"&lt;="&amp;BG$9,conditions!$9:$9,"&gt;="&amp;BG$9))*SUMIFS(conditions!$76:$76,conditions!$8:$8,"&lt;="&amp;BG$9-SUMIFS(conditions!$77:$77,conditions!$8:$8,"&lt;="&amp;BG$9,conditions!$9:$9,"&gt;="&amp;BG$9),conditions!$9:$9,"&gt;="&amp;BG$9-SUMIFS(conditions!$77:$77,conditions!$8:$8,"&lt;="&amp;BG$9,conditions!$9:$9,"&gt;="&amp;BG$9))</f>
        <v>5.9999999999999982</v>
      </c>
      <c r="BH124" s="37">
        <f>SUMIFS(16:16,$9:$9,BH$9-SUMIFS(conditions!$77:$77,conditions!$8:$8,"&lt;="&amp;BH$9,conditions!$9:$9,"&gt;="&amp;BH$9))*SUMIFS(conditions!$76:$76,conditions!$8:$8,"&lt;="&amp;BH$9-SUMIFS(conditions!$77:$77,conditions!$8:$8,"&lt;="&amp;BH$9,conditions!$9:$9,"&gt;="&amp;BH$9),conditions!$9:$9,"&gt;="&amp;BH$9-SUMIFS(conditions!$77:$77,conditions!$8:$8,"&lt;="&amp;BH$9,conditions!$9:$9,"&gt;="&amp;BH$9))</f>
        <v>5.9999999999999982</v>
      </c>
      <c r="BI124" s="37">
        <f>SUMIFS(16:16,$9:$9,BI$9-SUMIFS(conditions!$77:$77,conditions!$8:$8,"&lt;="&amp;BI$9,conditions!$9:$9,"&gt;="&amp;BI$9))*SUMIFS(conditions!$76:$76,conditions!$8:$8,"&lt;="&amp;BI$9-SUMIFS(conditions!$77:$77,conditions!$8:$8,"&lt;="&amp;BI$9,conditions!$9:$9,"&gt;="&amp;BI$9),conditions!$9:$9,"&gt;="&amp;BI$9-SUMIFS(conditions!$77:$77,conditions!$8:$8,"&lt;="&amp;BI$9,conditions!$9:$9,"&gt;="&amp;BI$9))</f>
        <v>0</v>
      </c>
      <c r="BJ124" s="37">
        <f>SUMIFS(16:16,$9:$9,BJ$9-SUMIFS(conditions!$77:$77,conditions!$8:$8,"&lt;="&amp;BJ$9,conditions!$9:$9,"&gt;="&amp;BJ$9))*SUMIFS(conditions!$76:$76,conditions!$8:$8,"&lt;="&amp;BJ$9-SUMIFS(conditions!$77:$77,conditions!$8:$8,"&lt;="&amp;BJ$9,conditions!$9:$9,"&gt;="&amp;BJ$9),conditions!$9:$9,"&gt;="&amp;BJ$9-SUMIFS(conditions!$77:$77,conditions!$8:$8,"&lt;="&amp;BJ$9,conditions!$9:$9,"&gt;="&amp;BJ$9))</f>
        <v>0</v>
      </c>
      <c r="BK124" s="37">
        <f>SUMIFS(16:16,$9:$9,BK$9-SUMIFS(conditions!$77:$77,conditions!$8:$8,"&lt;="&amp;BK$9,conditions!$9:$9,"&gt;="&amp;BK$9))*SUMIFS(conditions!$76:$76,conditions!$8:$8,"&lt;="&amp;BK$9-SUMIFS(conditions!$77:$77,conditions!$8:$8,"&lt;="&amp;BK$9,conditions!$9:$9,"&gt;="&amp;BK$9),conditions!$9:$9,"&gt;="&amp;BK$9-SUMIFS(conditions!$77:$77,conditions!$8:$8,"&lt;="&amp;BK$9,conditions!$9:$9,"&gt;="&amp;BK$9))</f>
        <v>5.9999999999999982</v>
      </c>
      <c r="BL124" s="37">
        <f>SUMIFS(16:16,$9:$9,BL$9-SUMIFS(conditions!$77:$77,conditions!$8:$8,"&lt;="&amp;BL$9,conditions!$9:$9,"&gt;="&amp;BL$9))*SUMIFS(conditions!$76:$76,conditions!$8:$8,"&lt;="&amp;BL$9-SUMIFS(conditions!$77:$77,conditions!$8:$8,"&lt;="&amp;BL$9,conditions!$9:$9,"&gt;="&amp;BL$9),conditions!$9:$9,"&gt;="&amp;BL$9-SUMIFS(conditions!$77:$77,conditions!$8:$8,"&lt;="&amp;BL$9,conditions!$9:$9,"&gt;="&amp;BL$9))</f>
        <v>5.9999999999999982</v>
      </c>
      <c r="BM124" s="37">
        <f>SUMIFS(16:16,$9:$9,BM$9-SUMIFS(conditions!$77:$77,conditions!$8:$8,"&lt;="&amp;BM$9,conditions!$9:$9,"&gt;="&amp;BM$9))*SUMIFS(conditions!$76:$76,conditions!$8:$8,"&lt;="&amp;BM$9-SUMIFS(conditions!$77:$77,conditions!$8:$8,"&lt;="&amp;BM$9,conditions!$9:$9,"&gt;="&amp;BM$9),conditions!$9:$9,"&gt;="&amp;BM$9-SUMIFS(conditions!$77:$77,conditions!$8:$8,"&lt;="&amp;BM$9,conditions!$9:$9,"&gt;="&amp;BM$9))</f>
        <v>5.9999999999999982</v>
      </c>
      <c r="BN124" s="37">
        <f>SUMIFS(16:16,$9:$9,BN$9-SUMIFS(conditions!$77:$77,conditions!$8:$8,"&lt;="&amp;BN$9,conditions!$9:$9,"&gt;="&amp;BN$9))*SUMIFS(conditions!$76:$76,conditions!$8:$8,"&lt;="&amp;BN$9-SUMIFS(conditions!$77:$77,conditions!$8:$8,"&lt;="&amp;BN$9,conditions!$9:$9,"&gt;="&amp;BN$9),conditions!$9:$9,"&gt;="&amp;BN$9-SUMIFS(conditions!$77:$77,conditions!$8:$8,"&lt;="&amp;BN$9,conditions!$9:$9,"&gt;="&amp;BN$9))</f>
        <v>7.4999999999999982</v>
      </c>
      <c r="BO124" s="37">
        <f>SUMIFS(16:16,$9:$9,BO$9-SUMIFS(conditions!$77:$77,conditions!$8:$8,"&lt;="&amp;BO$9,conditions!$9:$9,"&gt;="&amp;BO$9))*SUMIFS(conditions!$76:$76,conditions!$8:$8,"&lt;="&amp;BO$9-SUMIFS(conditions!$77:$77,conditions!$8:$8,"&lt;="&amp;BO$9,conditions!$9:$9,"&gt;="&amp;BO$9),conditions!$9:$9,"&gt;="&amp;BO$9-SUMIFS(conditions!$77:$77,conditions!$8:$8,"&lt;="&amp;BO$9,conditions!$9:$9,"&gt;="&amp;BO$9))</f>
        <v>7.4999999999999982</v>
      </c>
      <c r="BP124" s="37">
        <f>SUMIFS(16:16,$9:$9,BP$9-SUMIFS(conditions!$77:$77,conditions!$8:$8,"&lt;="&amp;BP$9,conditions!$9:$9,"&gt;="&amp;BP$9))*SUMIFS(conditions!$76:$76,conditions!$8:$8,"&lt;="&amp;BP$9-SUMIFS(conditions!$77:$77,conditions!$8:$8,"&lt;="&amp;BP$9,conditions!$9:$9,"&gt;="&amp;BP$9),conditions!$9:$9,"&gt;="&amp;BP$9-SUMIFS(conditions!$77:$77,conditions!$8:$8,"&lt;="&amp;BP$9,conditions!$9:$9,"&gt;="&amp;BP$9))</f>
        <v>0</v>
      </c>
      <c r="BQ124" s="37">
        <f>SUMIFS(16:16,$9:$9,BQ$9-SUMIFS(conditions!$77:$77,conditions!$8:$8,"&lt;="&amp;BQ$9,conditions!$9:$9,"&gt;="&amp;BQ$9))*SUMIFS(conditions!$76:$76,conditions!$8:$8,"&lt;="&amp;BQ$9-SUMIFS(conditions!$77:$77,conditions!$8:$8,"&lt;="&amp;BQ$9,conditions!$9:$9,"&gt;="&amp;BQ$9),conditions!$9:$9,"&gt;="&amp;BQ$9-SUMIFS(conditions!$77:$77,conditions!$8:$8,"&lt;="&amp;BQ$9,conditions!$9:$9,"&gt;="&amp;BQ$9))</f>
        <v>0</v>
      </c>
      <c r="BR124" s="37">
        <f>SUMIFS(16:16,$9:$9,BR$9-SUMIFS(conditions!$77:$77,conditions!$8:$8,"&lt;="&amp;BR$9,conditions!$9:$9,"&gt;="&amp;BR$9))*SUMIFS(conditions!$76:$76,conditions!$8:$8,"&lt;="&amp;BR$9-SUMIFS(conditions!$77:$77,conditions!$8:$8,"&lt;="&amp;BR$9,conditions!$9:$9,"&gt;="&amp;BR$9),conditions!$9:$9,"&gt;="&amp;BR$9-SUMIFS(conditions!$77:$77,conditions!$8:$8,"&lt;="&amp;BR$9,conditions!$9:$9,"&gt;="&amp;BR$9))</f>
        <v>7.4999999999999982</v>
      </c>
      <c r="BS124" s="37">
        <f>SUMIFS(16:16,$9:$9,BS$9-SUMIFS(conditions!$77:$77,conditions!$8:$8,"&lt;="&amp;BS$9,conditions!$9:$9,"&gt;="&amp;BS$9))*SUMIFS(conditions!$76:$76,conditions!$8:$8,"&lt;="&amp;BS$9-SUMIFS(conditions!$77:$77,conditions!$8:$8,"&lt;="&amp;BS$9,conditions!$9:$9,"&gt;="&amp;BS$9),conditions!$9:$9,"&gt;="&amp;BS$9-SUMIFS(conditions!$77:$77,conditions!$8:$8,"&lt;="&amp;BS$9,conditions!$9:$9,"&gt;="&amp;BS$9))</f>
        <v>7.4999999999999982</v>
      </c>
      <c r="BT124" s="37">
        <f>SUMIFS(16:16,$9:$9,BT$9-SUMIFS(conditions!$77:$77,conditions!$8:$8,"&lt;="&amp;BT$9,conditions!$9:$9,"&gt;="&amp;BT$9))*SUMIFS(conditions!$76:$76,conditions!$8:$8,"&lt;="&amp;BT$9-SUMIFS(conditions!$77:$77,conditions!$8:$8,"&lt;="&amp;BT$9,conditions!$9:$9,"&gt;="&amp;BT$9),conditions!$9:$9,"&gt;="&amp;BT$9-SUMIFS(conditions!$77:$77,conditions!$8:$8,"&lt;="&amp;BT$9,conditions!$9:$9,"&gt;="&amp;BT$9))</f>
        <v>7.4999999999999982</v>
      </c>
      <c r="BU124" s="37">
        <f>SUMIFS(16:16,$9:$9,BU$9-SUMIFS(conditions!$77:$77,conditions!$8:$8,"&lt;="&amp;BU$9,conditions!$9:$9,"&gt;="&amp;BU$9))*SUMIFS(conditions!$76:$76,conditions!$8:$8,"&lt;="&amp;BU$9-SUMIFS(conditions!$77:$77,conditions!$8:$8,"&lt;="&amp;BU$9,conditions!$9:$9,"&gt;="&amp;BU$9),conditions!$9:$9,"&gt;="&amp;BU$9-SUMIFS(conditions!$77:$77,conditions!$8:$8,"&lt;="&amp;BU$9,conditions!$9:$9,"&gt;="&amp;BU$9))</f>
        <v>7.4999999999999982</v>
      </c>
      <c r="BV124" s="37">
        <f>SUMIFS(16:16,$9:$9,BV$9-SUMIFS(conditions!$77:$77,conditions!$8:$8,"&lt;="&amp;BV$9,conditions!$9:$9,"&gt;="&amp;BV$9))*SUMIFS(conditions!$76:$76,conditions!$8:$8,"&lt;="&amp;BV$9-SUMIFS(conditions!$77:$77,conditions!$8:$8,"&lt;="&amp;BV$9,conditions!$9:$9,"&gt;="&amp;BV$9),conditions!$9:$9,"&gt;="&amp;BV$9-SUMIFS(conditions!$77:$77,conditions!$8:$8,"&lt;="&amp;BV$9,conditions!$9:$9,"&gt;="&amp;BV$9))</f>
        <v>7.4999999999999982</v>
      </c>
      <c r="BW124" s="37">
        <f>SUMIFS(16:16,$9:$9,BW$9-SUMIFS(conditions!$77:$77,conditions!$8:$8,"&lt;="&amp;BW$9,conditions!$9:$9,"&gt;="&amp;BW$9))*SUMIFS(conditions!$76:$76,conditions!$8:$8,"&lt;="&amp;BW$9-SUMIFS(conditions!$77:$77,conditions!$8:$8,"&lt;="&amp;BW$9,conditions!$9:$9,"&gt;="&amp;BW$9),conditions!$9:$9,"&gt;="&amp;BW$9-SUMIFS(conditions!$77:$77,conditions!$8:$8,"&lt;="&amp;BW$9,conditions!$9:$9,"&gt;="&amp;BW$9))</f>
        <v>0</v>
      </c>
      <c r="BX124" s="37">
        <f>SUMIFS(16:16,$9:$9,BX$9-SUMIFS(conditions!$77:$77,conditions!$8:$8,"&lt;="&amp;BX$9,conditions!$9:$9,"&gt;="&amp;BX$9))*SUMIFS(conditions!$76:$76,conditions!$8:$8,"&lt;="&amp;BX$9-SUMIFS(conditions!$77:$77,conditions!$8:$8,"&lt;="&amp;BX$9,conditions!$9:$9,"&gt;="&amp;BX$9),conditions!$9:$9,"&gt;="&amp;BX$9-SUMIFS(conditions!$77:$77,conditions!$8:$8,"&lt;="&amp;BX$9,conditions!$9:$9,"&gt;="&amp;BX$9))</f>
        <v>0</v>
      </c>
      <c r="BY124" s="37">
        <f>SUMIFS(16:16,$9:$9,BY$9-SUMIFS(conditions!$77:$77,conditions!$8:$8,"&lt;="&amp;BY$9,conditions!$9:$9,"&gt;="&amp;BY$9))*SUMIFS(conditions!$76:$76,conditions!$8:$8,"&lt;="&amp;BY$9-SUMIFS(conditions!$77:$77,conditions!$8:$8,"&lt;="&amp;BY$9,conditions!$9:$9,"&gt;="&amp;BY$9),conditions!$9:$9,"&gt;="&amp;BY$9-SUMIFS(conditions!$77:$77,conditions!$8:$8,"&lt;="&amp;BY$9,conditions!$9:$9,"&gt;="&amp;BY$9))</f>
        <v>7.4999999999999982</v>
      </c>
      <c r="BZ124" s="37">
        <f>SUMIFS(16:16,$9:$9,BZ$9-SUMIFS(conditions!$77:$77,conditions!$8:$8,"&lt;="&amp;BZ$9,conditions!$9:$9,"&gt;="&amp;BZ$9))*SUMIFS(conditions!$76:$76,conditions!$8:$8,"&lt;="&amp;BZ$9-SUMIFS(conditions!$77:$77,conditions!$8:$8,"&lt;="&amp;BZ$9,conditions!$9:$9,"&gt;="&amp;BZ$9),conditions!$9:$9,"&gt;="&amp;BZ$9-SUMIFS(conditions!$77:$77,conditions!$8:$8,"&lt;="&amp;BZ$9,conditions!$9:$9,"&gt;="&amp;BZ$9))</f>
        <v>7.4999999999999982</v>
      </c>
      <c r="CA124" s="37">
        <f>SUMIFS(16:16,$9:$9,CA$9-SUMIFS(conditions!$77:$77,conditions!$8:$8,"&lt;="&amp;CA$9,conditions!$9:$9,"&gt;="&amp;CA$9))*SUMIFS(conditions!$76:$76,conditions!$8:$8,"&lt;="&amp;CA$9-SUMIFS(conditions!$77:$77,conditions!$8:$8,"&lt;="&amp;CA$9,conditions!$9:$9,"&gt;="&amp;CA$9),conditions!$9:$9,"&gt;="&amp;CA$9-SUMIFS(conditions!$77:$77,conditions!$8:$8,"&lt;="&amp;CA$9,conditions!$9:$9,"&gt;="&amp;CA$9))</f>
        <v>7.4999999999999982</v>
      </c>
      <c r="CB124" s="37">
        <f>SUMIFS(16:16,$9:$9,CB$9-SUMIFS(conditions!$77:$77,conditions!$8:$8,"&lt;="&amp;CB$9,conditions!$9:$9,"&gt;="&amp;CB$9))*SUMIFS(conditions!$76:$76,conditions!$8:$8,"&lt;="&amp;CB$9-SUMIFS(conditions!$77:$77,conditions!$8:$8,"&lt;="&amp;CB$9,conditions!$9:$9,"&gt;="&amp;CB$9),conditions!$9:$9,"&gt;="&amp;CB$9-SUMIFS(conditions!$77:$77,conditions!$8:$8,"&lt;="&amp;CB$9,conditions!$9:$9,"&gt;="&amp;CB$9))</f>
        <v>7.4999999999999982</v>
      </c>
      <c r="CC124" s="37">
        <f>SUMIFS(16:16,$9:$9,CC$9-SUMIFS(conditions!$77:$77,conditions!$8:$8,"&lt;="&amp;CC$9,conditions!$9:$9,"&gt;="&amp;CC$9))*SUMIFS(conditions!$76:$76,conditions!$8:$8,"&lt;="&amp;CC$9-SUMIFS(conditions!$77:$77,conditions!$8:$8,"&lt;="&amp;CC$9,conditions!$9:$9,"&gt;="&amp;CC$9),conditions!$9:$9,"&gt;="&amp;CC$9-SUMIFS(conditions!$77:$77,conditions!$8:$8,"&lt;="&amp;CC$9,conditions!$9:$9,"&gt;="&amp;CC$9))</f>
        <v>7.4999999999999982</v>
      </c>
      <c r="CD124" s="37">
        <f>SUMIFS(16:16,$9:$9,CD$9-SUMIFS(conditions!$77:$77,conditions!$8:$8,"&lt;="&amp;CD$9,conditions!$9:$9,"&gt;="&amp;CD$9))*SUMIFS(conditions!$76:$76,conditions!$8:$8,"&lt;="&amp;CD$9-SUMIFS(conditions!$77:$77,conditions!$8:$8,"&lt;="&amp;CD$9,conditions!$9:$9,"&gt;="&amp;CD$9),conditions!$9:$9,"&gt;="&amp;CD$9-SUMIFS(conditions!$77:$77,conditions!$8:$8,"&lt;="&amp;CD$9,conditions!$9:$9,"&gt;="&amp;CD$9))</f>
        <v>0</v>
      </c>
      <c r="CE124" s="37">
        <f>SUMIFS(16:16,$9:$9,CE$9-SUMIFS(conditions!$77:$77,conditions!$8:$8,"&lt;="&amp;CE$9,conditions!$9:$9,"&gt;="&amp;CE$9))*SUMIFS(conditions!$76:$76,conditions!$8:$8,"&lt;="&amp;CE$9-SUMIFS(conditions!$77:$77,conditions!$8:$8,"&lt;="&amp;CE$9,conditions!$9:$9,"&gt;="&amp;CE$9),conditions!$9:$9,"&gt;="&amp;CE$9-SUMIFS(conditions!$77:$77,conditions!$8:$8,"&lt;="&amp;CE$9,conditions!$9:$9,"&gt;="&amp;CE$9))</f>
        <v>0</v>
      </c>
      <c r="CF124" s="37">
        <f>SUMIFS(16:16,$9:$9,CF$9-SUMIFS(conditions!$77:$77,conditions!$8:$8,"&lt;="&amp;CF$9,conditions!$9:$9,"&gt;="&amp;CF$9))*SUMIFS(conditions!$76:$76,conditions!$8:$8,"&lt;="&amp;CF$9-SUMIFS(conditions!$77:$77,conditions!$8:$8,"&lt;="&amp;CF$9,conditions!$9:$9,"&gt;="&amp;CF$9),conditions!$9:$9,"&gt;="&amp;CF$9-SUMIFS(conditions!$77:$77,conditions!$8:$8,"&lt;="&amp;CF$9,conditions!$9:$9,"&gt;="&amp;CF$9))</f>
        <v>7.4999999999999982</v>
      </c>
      <c r="CG124" s="37">
        <f>SUMIFS(16:16,$9:$9,CG$9-SUMIFS(conditions!$77:$77,conditions!$8:$8,"&lt;="&amp;CG$9,conditions!$9:$9,"&gt;="&amp;CG$9))*SUMIFS(conditions!$76:$76,conditions!$8:$8,"&lt;="&amp;CG$9-SUMIFS(conditions!$77:$77,conditions!$8:$8,"&lt;="&amp;CG$9,conditions!$9:$9,"&gt;="&amp;CG$9),conditions!$9:$9,"&gt;="&amp;CG$9-SUMIFS(conditions!$77:$77,conditions!$8:$8,"&lt;="&amp;CG$9,conditions!$9:$9,"&gt;="&amp;CG$9))</f>
        <v>7.4999999999999982</v>
      </c>
      <c r="CH124" s="37">
        <f>SUMIFS(16:16,$9:$9,CH$9-SUMIFS(conditions!$77:$77,conditions!$8:$8,"&lt;="&amp;CH$9,conditions!$9:$9,"&gt;="&amp;CH$9))*SUMIFS(conditions!$76:$76,conditions!$8:$8,"&lt;="&amp;CH$9-SUMIFS(conditions!$77:$77,conditions!$8:$8,"&lt;="&amp;CH$9,conditions!$9:$9,"&gt;="&amp;CH$9),conditions!$9:$9,"&gt;="&amp;CH$9-SUMIFS(conditions!$77:$77,conditions!$8:$8,"&lt;="&amp;CH$9,conditions!$9:$9,"&gt;="&amp;CH$9))</f>
        <v>7.4999999999999982</v>
      </c>
      <c r="CI124" s="37">
        <f>SUMIFS(16:16,$9:$9,CI$9-SUMIFS(conditions!$77:$77,conditions!$8:$8,"&lt;="&amp;CI$9,conditions!$9:$9,"&gt;="&amp;CI$9))*SUMIFS(conditions!$76:$76,conditions!$8:$8,"&lt;="&amp;CI$9-SUMIFS(conditions!$77:$77,conditions!$8:$8,"&lt;="&amp;CI$9,conditions!$9:$9,"&gt;="&amp;CI$9),conditions!$9:$9,"&gt;="&amp;CI$9-SUMIFS(conditions!$77:$77,conditions!$8:$8,"&lt;="&amp;CI$9,conditions!$9:$9,"&gt;="&amp;CI$9))</f>
        <v>7.4999999999999982</v>
      </c>
      <c r="CJ124" s="37">
        <f>SUMIFS(16:16,$9:$9,CJ$9-SUMIFS(conditions!$77:$77,conditions!$8:$8,"&lt;="&amp;CJ$9,conditions!$9:$9,"&gt;="&amp;CJ$9))*SUMIFS(conditions!$76:$76,conditions!$8:$8,"&lt;="&amp;CJ$9-SUMIFS(conditions!$77:$77,conditions!$8:$8,"&lt;="&amp;CJ$9,conditions!$9:$9,"&gt;="&amp;CJ$9),conditions!$9:$9,"&gt;="&amp;CJ$9-SUMIFS(conditions!$77:$77,conditions!$8:$8,"&lt;="&amp;CJ$9,conditions!$9:$9,"&gt;="&amp;CJ$9))</f>
        <v>7.4999999999999982</v>
      </c>
      <c r="CK124" s="37">
        <f>SUMIFS(16:16,$9:$9,CK$9-SUMIFS(conditions!$77:$77,conditions!$8:$8,"&lt;="&amp;CK$9,conditions!$9:$9,"&gt;="&amp;CK$9))*SUMIFS(conditions!$76:$76,conditions!$8:$8,"&lt;="&amp;CK$9-SUMIFS(conditions!$77:$77,conditions!$8:$8,"&lt;="&amp;CK$9,conditions!$9:$9,"&gt;="&amp;CK$9),conditions!$9:$9,"&gt;="&amp;CK$9-SUMIFS(conditions!$77:$77,conditions!$8:$8,"&lt;="&amp;CK$9,conditions!$9:$9,"&gt;="&amp;CK$9))</f>
        <v>0</v>
      </c>
      <c r="CL124" s="37">
        <f>SUMIFS(16:16,$9:$9,CL$9-SUMIFS(conditions!$77:$77,conditions!$8:$8,"&lt;="&amp;CL$9,conditions!$9:$9,"&gt;="&amp;CL$9))*SUMIFS(conditions!$76:$76,conditions!$8:$8,"&lt;="&amp;CL$9-SUMIFS(conditions!$77:$77,conditions!$8:$8,"&lt;="&amp;CL$9,conditions!$9:$9,"&gt;="&amp;CL$9),conditions!$9:$9,"&gt;="&amp;CL$9-SUMIFS(conditions!$77:$77,conditions!$8:$8,"&lt;="&amp;CL$9,conditions!$9:$9,"&gt;="&amp;CL$9))</f>
        <v>0</v>
      </c>
      <c r="CM124" s="37">
        <f>SUMIFS(16:16,$9:$9,CM$9-SUMIFS(conditions!$77:$77,conditions!$8:$8,"&lt;="&amp;CM$9,conditions!$9:$9,"&gt;="&amp;CM$9))*SUMIFS(conditions!$76:$76,conditions!$8:$8,"&lt;="&amp;CM$9-SUMIFS(conditions!$77:$77,conditions!$8:$8,"&lt;="&amp;CM$9,conditions!$9:$9,"&gt;="&amp;CM$9),conditions!$9:$9,"&gt;="&amp;CM$9-SUMIFS(conditions!$77:$77,conditions!$8:$8,"&lt;="&amp;CM$9,conditions!$9:$9,"&gt;="&amp;CM$9))</f>
        <v>7.4999999999999982</v>
      </c>
      <c r="CN124" s="37">
        <f>SUMIFS(16:16,$9:$9,CN$9-SUMIFS(conditions!$77:$77,conditions!$8:$8,"&lt;="&amp;CN$9,conditions!$9:$9,"&gt;="&amp;CN$9))*SUMIFS(conditions!$76:$76,conditions!$8:$8,"&lt;="&amp;CN$9-SUMIFS(conditions!$77:$77,conditions!$8:$8,"&lt;="&amp;CN$9,conditions!$9:$9,"&gt;="&amp;CN$9),conditions!$9:$9,"&gt;="&amp;CN$9-SUMIFS(conditions!$77:$77,conditions!$8:$8,"&lt;="&amp;CN$9,conditions!$9:$9,"&gt;="&amp;CN$9))</f>
        <v>7.4999999999999982</v>
      </c>
      <c r="CO124" s="37">
        <f>SUMIFS(16:16,$9:$9,CO$9-SUMIFS(conditions!$77:$77,conditions!$8:$8,"&lt;="&amp;CO$9,conditions!$9:$9,"&gt;="&amp;CO$9))*SUMIFS(conditions!$76:$76,conditions!$8:$8,"&lt;="&amp;CO$9-SUMIFS(conditions!$77:$77,conditions!$8:$8,"&lt;="&amp;CO$9,conditions!$9:$9,"&gt;="&amp;CO$9),conditions!$9:$9,"&gt;="&amp;CO$9-SUMIFS(conditions!$77:$77,conditions!$8:$8,"&lt;="&amp;CO$9,conditions!$9:$9,"&gt;="&amp;CO$9))</f>
        <v>7.4999999999999982</v>
      </c>
      <c r="CP124" s="37">
        <f>SUMIFS(16:16,$9:$9,CP$9-SUMIFS(conditions!$77:$77,conditions!$8:$8,"&lt;="&amp;CP$9,conditions!$9:$9,"&gt;="&amp;CP$9))*SUMIFS(conditions!$76:$76,conditions!$8:$8,"&lt;="&amp;CP$9-SUMIFS(conditions!$77:$77,conditions!$8:$8,"&lt;="&amp;CP$9,conditions!$9:$9,"&gt;="&amp;CP$9),conditions!$9:$9,"&gt;="&amp;CP$9-SUMIFS(conditions!$77:$77,conditions!$8:$8,"&lt;="&amp;CP$9,conditions!$9:$9,"&gt;="&amp;CP$9))</f>
        <v>7.4999999999999982</v>
      </c>
      <c r="CQ124" s="37">
        <f>SUMIFS(16:16,$9:$9,CQ$9-SUMIFS(conditions!$77:$77,conditions!$8:$8,"&lt;="&amp;CQ$9,conditions!$9:$9,"&gt;="&amp;CQ$9))*SUMIFS(conditions!$76:$76,conditions!$8:$8,"&lt;="&amp;CQ$9-SUMIFS(conditions!$77:$77,conditions!$8:$8,"&lt;="&amp;CQ$9,conditions!$9:$9,"&gt;="&amp;CQ$9),conditions!$9:$9,"&gt;="&amp;CQ$9-SUMIFS(conditions!$77:$77,conditions!$8:$8,"&lt;="&amp;CQ$9,conditions!$9:$9,"&gt;="&amp;CQ$9))</f>
        <v>7.4999999999999982</v>
      </c>
      <c r="CR124" s="37">
        <f>SUMIFS(16:16,$9:$9,CR$9-SUMIFS(conditions!$77:$77,conditions!$8:$8,"&lt;="&amp;CR$9,conditions!$9:$9,"&gt;="&amp;CR$9))*SUMIFS(conditions!$76:$76,conditions!$8:$8,"&lt;="&amp;CR$9-SUMIFS(conditions!$77:$77,conditions!$8:$8,"&lt;="&amp;CR$9,conditions!$9:$9,"&gt;="&amp;CR$9),conditions!$9:$9,"&gt;="&amp;CR$9-SUMIFS(conditions!$77:$77,conditions!$8:$8,"&lt;="&amp;CR$9,conditions!$9:$9,"&gt;="&amp;CR$9))</f>
        <v>0</v>
      </c>
      <c r="CS124" s="37">
        <f>SUMIFS(16:16,$9:$9,CS$9-SUMIFS(conditions!$77:$77,conditions!$8:$8,"&lt;="&amp;CS$9,conditions!$9:$9,"&gt;="&amp;CS$9))*SUMIFS(conditions!$76:$76,conditions!$8:$8,"&lt;="&amp;CS$9-SUMIFS(conditions!$77:$77,conditions!$8:$8,"&lt;="&amp;CS$9,conditions!$9:$9,"&gt;="&amp;CS$9),conditions!$9:$9,"&gt;="&amp;CS$9-SUMIFS(conditions!$77:$77,conditions!$8:$8,"&lt;="&amp;CS$9,conditions!$9:$9,"&gt;="&amp;CS$9))</f>
        <v>0</v>
      </c>
      <c r="CT124" s="37">
        <f>SUMIFS(16:16,$9:$9,CT$9-SUMIFS(conditions!$77:$77,conditions!$8:$8,"&lt;="&amp;CT$9,conditions!$9:$9,"&gt;="&amp;CT$9))*SUMIFS(conditions!$76:$76,conditions!$8:$8,"&lt;="&amp;CT$9-SUMIFS(conditions!$77:$77,conditions!$8:$8,"&lt;="&amp;CT$9,conditions!$9:$9,"&gt;="&amp;CT$9),conditions!$9:$9,"&gt;="&amp;CT$9-SUMIFS(conditions!$77:$77,conditions!$8:$8,"&lt;="&amp;CT$9,conditions!$9:$9,"&gt;="&amp;CT$9))</f>
        <v>4.9999999999999991</v>
      </c>
      <c r="CU124" s="37">
        <f>SUMIFS(16:16,$9:$9,CU$9-SUMIFS(conditions!$77:$77,conditions!$8:$8,"&lt;="&amp;CU$9,conditions!$9:$9,"&gt;="&amp;CU$9))*SUMIFS(conditions!$76:$76,conditions!$8:$8,"&lt;="&amp;CU$9-SUMIFS(conditions!$77:$77,conditions!$8:$8,"&lt;="&amp;CU$9,conditions!$9:$9,"&gt;="&amp;CU$9),conditions!$9:$9,"&gt;="&amp;CU$9-SUMIFS(conditions!$77:$77,conditions!$8:$8,"&lt;="&amp;CU$9,conditions!$9:$9,"&gt;="&amp;CU$9))</f>
        <v>4.9999999999999991</v>
      </c>
      <c r="CV124" s="37">
        <f>SUMIFS(16:16,$9:$9,CV$9-SUMIFS(conditions!$77:$77,conditions!$8:$8,"&lt;="&amp;CV$9,conditions!$9:$9,"&gt;="&amp;CV$9))*SUMIFS(conditions!$76:$76,conditions!$8:$8,"&lt;="&amp;CV$9-SUMIFS(conditions!$77:$77,conditions!$8:$8,"&lt;="&amp;CV$9,conditions!$9:$9,"&gt;="&amp;CV$9),conditions!$9:$9,"&gt;="&amp;CV$9-SUMIFS(conditions!$77:$77,conditions!$8:$8,"&lt;="&amp;CV$9,conditions!$9:$9,"&gt;="&amp;CV$9))</f>
        <v>4.9999999999999991</v>
      </c>
      <c r="CW124" s="37">
        <f>SUMIFS(16:16,$9:$9,CW$9-SUMIFS(conditions!$77:$77,conditions!$8:$8,"&lt;="&amp;CW$9,conditions!$9:$9,"&gt;="&amp;CW$9))*SUMIFS(conditions!$76:$76,conditions!$8:$8,"&lt;="&amp;CW$9-SUMIFS(conditions!$77:$77,conditions!$8:$8,"&lt;="&amp;CW$9,conditions!$9:$9,"&gt;="&amp;CW$9),conditions!$9:$9,"&gt;="&amp;CW$9-SUMIFS(conditions!$77:$77,conditions!$8:$8,"&lt;="&amp;CW$9,conditions!$9:$9,"&gt;="&amp;CW$9))</f>
        <v>4.9999999999999991</v>
      </c>
      <c r="CX124" s="37">
        <f>SUMIFS(16:16,$9:$9,CX$9-SUMIFS(conditions!$77:$77,conditions!$8:$8,"&lt;="&amp;CX$9,conditions!$9:$9,"&gt;="&amp;CX$9))*SUMIFS(conditions!$76:$76,conditions!$8:$8,"&lt;="&amp;CX$9-SUMIFS(conditions!$77:$77,conditions!$8:$8,"&lt;="&amp;CX$9,conditions!$9:$9,"&gt;="&amp;CX$9),conditions!$9:$9,"&gt;="&amp;CX$9-SUMIFS(conditions!$77:$77,conditions!$8:$8,"&lt;="&amp;CX$9,conditions!$9:$9,"&gt;="&amp;CX$9))</f>
        <v>4.9999999999999991</v>
      </c>
      <c r="CY124" s="37">
        <f>SUMIFS(16:16,$9:$9,CY$9-SUMIFS(conditions!$77:$77,conditions!$8:$8,"&lt;="&amp;CY$9,conditions!$9:$9,"&gt;="&amp;CY$9))*SUMIFS(conditions!$76:$76,conditions!$8:$8,"&lt;="&amp;CY$9-SUMIFS(conditions!$77:$77,conditions!$8:$8,"&lt;="&amp;CY$9,conditions!$9:$9,"&gt;="&amp;CY$9),conditions!$9:$9,"&gt;="&amp;CY$9-SUMIFS(conditions!$77:$77,conditions!$8:$8,"&lt;="&amp;CY$9,conditions!$9:$9,"&gt;="&amp;CY$9))</f>
        <v>0</v>
      </c>
      <c r="CZ124" s="37">
        <f>SUMIFS(16:16,$9:$9,CZ$9-SUMIFS(conditions!$77:$77,conditions!$8:$8,"&lt;="&amp;CZ$9,conditions!$9:$9,"&gt;="&amp;CZ$9))*SUMIFS(conditions!$76:$76,conditions!$8:$8,"&lt;="&amp;CZ$9-SUMIFS(conditions!$77:$77,conditions!$8:$8,"&lt;="&amp;CZ$9,conditions!$9:$9,"&gt;="&amp;CZ$9),conditions!$9:$9,"&gt;="&amp;CZ$9-SUMIFS(conditions!$77:$77,conditions!$8:$8,"&lt;="&amp;CZ$9,conditions!$9:$9,"&gt;="&amp;CZ$9))</f>
        <v>0</v>
      </c>
      <c r="DA124" s="37">
        <f>SUMIFS(16:16,$9:$9,DA$9-SUMIFS(conditions!$77:$77,conditions!$8:$8,"&lt;="&amp;DA$9,conditions!$9:$9,"&gt;="&amp;DA$9))*SUMIFS(conditions!$76:$76,conditions!$8:$8,"&lt;="&amp;DA$9-SUMIFS(conditions!$77:$77,conditions!$8:$8,"&lt;="&amp;DA$9,conditions!$9:$9,"&gt;="&amp;DA$9),conditions!$9:$9,"&gt;="&amp;DA$9-SUMIFS(conditions!$77:$77,conditions!$8:$8,"&lt;="&amp;DA$9,conditions!$9:$9,"&gt;="&amp;DA$9))</f>
        <v>4.9999999999999991</v>
      </c>
      <c r="DB124" s="37">
        <f>SUMIFS(16:16,$9:$9,DB$9-SUMIFS(conditions!$77:$77,conditions!$8:$8,"&lt;="&amp;DB$9,conditions!$9:$9,"&gt;="&amp;DB$9))*SUMIFS(conditions!$76:$76,conditions!$8:$8,"&lt;="&amp;DB$9-SUMIFS(conditions!$77:$77,conditions!$8:$8,"&lt;="&amp;DB$9,conditions!$9:$9,"&gt;="&amp;DB$9),conditions!$9:$9,"&gt;="&amp;DB$9-SUMIFS(conditions!$77:$77,conditions!$8:$8,"&lt;="&amp;DB$9,conditions!$9:$9,"&gt;="&amp;DB$9))</f>
        <v>4.9999999999999991</v>
      </c>
      <c r="DC124" s="37">
        <f>SUMIFS(16:16,$9:$9,DC$9-SUMIFS(conditions!$77:$77,conditions!$8:$8,"&lt;="&amp;DC$9,conditions!$9:$9,"&gt;="&amp;DC$9))*SUMIFS(conditions!$76:$76,conditions!$8:$8,"&lt;="&amp;DC$9-SUMIFS(conditions!$77:$77,conditions!$8:$8,"&lt;="&amp;DC$9,conditions!$9:$9,"&gt;="&amp;DC$9),conditions!$9:$9,"&gt;="&amp;DC$9-SUMIFS(conditions!$77:$77,conditions!$8:$8,"&lt;="&amp;DC$9,conditions!$9:$9,"&gt;="&amp;DC$9))</f>
        <v>4.9999999999999991</v>
      </c>
      <c r="DD124" s="37">
        <f>SUMIFS(16:16,$9:$9,DD$9-SUMIFS(conditions!$77:$77,conditions!$8:$8,"&lt;="&amp;DD$9,conditions!$9:$9,"&gt;="&amp;DD$9))*SUMIFS(conditions!$76:$76,conditions!$8:$8,"&lt;="&amp;DD$9-SUMIFS(conditions!$77:$77,conditions!$8:$8,"&lt;="&amp;DD$9,conditions!$9:$9,"&gt;="&amp;DD$9),conditions!$9:$9,"&gt;="&amp;DD$9-SUMIFS(conditions!$77:$77,conditions!$8:$8,"&lt;="&amp;DD$9,conditions!$9:$9,"&gt;="&amp;DD$9))</f>
        <v>4.9999999999999991</v>
      </c>
      <c r="DE124" s="37">
        <f>SUMIFS(16:16,$9:$9,DE$9-SUMIFS(conditions!$77:$77,conditions!$8:$8,"&lt;="&amp;DE$9,conditions!$9:$9,"&gt;="&amp;DE$9))*SUMIFS(conditions!$76:$76,conditions!$8:$8,"&lt;="&amp;DE$9-SUMIFS(conditions!$77:$77,conditions!$8:$8,"&lt;="&amp;DE$9,conditions!$9:$9,"&gt;="&amp;DE$9),conditions!$9:$9,"&gt;="&amp;DE$9-SUMIFS(conditions!$77:$77,conditions!$8:$8,"&lt;="&amp;DE$9,conditions!$9:$9,"&gt;="&amp;DE$9))</f>
        <v>4.9999999999999991</v>
      </c>
      <c r="DF124" s="37">
        <f>SUMIFS(16:16,$9:$9,DF$9-SUMIFS(conditions!$77:$77,conditions!$8:$8,"&lt;="&amp;DF$9,conditions!$9:$9,"&gt;="&amp;DF$9))*SUMIFS(conditions!$76:$76,conditions!$8:$8,"&lt;="&amp;DF$9-SUMIFS(conditions!$77:$77,conditions!$8:$8,"&lt;="&amp;DF$9,conditions!$9:$9,"&gt;="&amp;DF$9),conditions!$9:$9,"&gt;="&amp;DF$9-SUMIFS(conditions!$77:$77,conditions!$8:$8,"&lt;="&amp;DF$9,conditions!$9:$9,"&gt;="&amp;DF$9))</f>
        <v>0</v>
      </c>
      <c r="DG124" s="37">
        <f>SUMIFS(16:16,$9:$9,DG$9-SUMIFS(conditions!$77:$77,conditions!$8:$8,"&lt;="&amp;DG$9,conditions!$9:$9,"&gt;="&amp;DG$9))*SUMIFS(conditions!$76:$76,conditions!$8:$8,"&lt;="&amp;DG$9-SUMIFS(conditions!$77:$77,conditions!$8:$8,"&lt;="&amp;DG$9,conditions!$9:$9,"&gt;="&amp;DG$9),conditions!$9:$9,"&gt;="&amp;DG$9-SUMIFS(conditions!$77:$77,conditions!$8:$8,"&lt;="&amp;DG$9,conditions!$9:$9,"&gt;="&amp;DG$9))</f>
        <v>0</v>
      </c>
      <c r="DH124" s="37">
        <f>SUMIFS(16:16,$9:$9,DH$9-SUMIFS(conditions!$77:$77,conditions!$8:$8,"&lt;="&amp;DH$9,conditions!$9:$9,"&gt;="&amp;DH$9))*SUMIFS(conditions!$76:$76,conditions!$8:$8,"&lt;="&amp;DH$9-SUMIFS(conditions!$77:$77,conditions!$8:$8,"&lt;="&amp;DH$9,conditions!$9:$9,"&gt;="&amp;DH$9),conditions!$9:$9,"&gt;="&amp;DH$9-SUMIFS(conditions!$77:$77,conditions!$8:$8,"&lt;="&amp;DH$9,conditions!$9:$9,"&gt;="&amp;DH$9))</f>
        <v>4.9999999999999991</v>
      </c>
      <c r="DI124" s="37">
        <f>SUMIFS(16:16,$9:$9,DI$9-SUMIFS(conditions!$77:$77,conditions!$8:$8,"&lt;="&amp;DI$9,conditions!$9:$9,"&gt;="&amp;DI$9))*SUMIFS(conditions!$76:$76,conditions!$8:$8,"&lt;="&amp;DI$9-SUMIFS(conditions!$77:$77,conditions!$8:$8,"&lt;="&amp;DI$9,conditions!$9:$9,"&gt;="&amp;DI$9),conditions!$9:$9,"&gt;="&amp;DI$9-SUMIFS(conditions!$77:$77,conditions!$8:$8,"&lt;="&amp;DI$9,conditions!$9:$9,"&gt;="&amp;DI$9))</f>
        <v>4.9999999999999991</v>
      </c>
      <c r="DJ124" s="37">
        <f>SUMIFS(16:16,$9:$9,DJ$9-SUMIFS(conditions!$77:$77,conditions!$8:$8,"&lt;="&amp;DJ$9,conditions!$9:$9,"&gt;="&amp;DJ$9))*SUMIFS(conditions!$76:$76,conditions!$8:$8,"&lt;="&amp;DJ$9-SUMIFS(conditions!$77:$77,conditions!$8:$8,"&lt;="&amp;DJ$9,conditions!$9:$9,"&gt;="&amp;DJ$9),conditions!$9:$9,"&gt;="&amp;DJ$9-SUMIFS(conditions!$77:$77,conditions!$8:$8,"&lt;="&amp;DJ$9,conditions!$9:$9,"&gt;="&amp;DJ$9))</f>
        <v>4.9999999999999991</v>
      </c>
      <c r="DK124" s="37">
        <f>SUMIFS(16:16,$9:$9,DK$9-SUMIFS(conditions!$77:$77,conditions!$8:$8,"&lt;="&amp;DK$9,conditions!$9:$9,"&gt;="&amp;DK$9))*SUMIFS(conditions!$76:$76,conditions!$8:$8,"&lt;="&amp;DK$9-SUMIFS(conditions!$77:$77,conditions!$8:$8,"&lt;="&amp;DK$9,conditions!$9:$9,"&gt;="&amp;DK$9),conditions!$9:$9,"&gt;="&amp;DK$9-SUMIFS(conditions!$77:$77,conditions!$8:$8,"&lt;="&amp;DK$9,conditions!$9:$9,"&gt;="&amp;DK$9))</f>
        <v>4.9999999999999991</v>
      </c>
      <c r="DL124" s="37">
        <f>SUMIFS(16:16,$9:$9,DL$9-SUMIFS(conditions!$77:$77,conditions!$8:$8,"&lt;="&amp;DL$9,conditions!$9:$9,"&gt;="&amp;DL$9))*SUMIFS(conditions!$76:$76,conditions!$8:$8,"&lt;="&amp;DL$9-SUMIFS(conditions!$77:$77,conditions!$8:$8,"&lt;="&amp;DL$9,conditions!$9:$9,"&gt;="&amp;DL$9),conditions!$9:$9,"&gt;="&amp;DL$9-SUMIFS(conditions!$77:$77,conditions!$8:$8,"&lt;="&amp;DL$9,conditions!$9:$9,"&gt;="&amp;DL$9))</f>
        <v>4.9999999999999991</v>
      </c>
      <c r="DM124" s="37">
        <f>SUMIFS(16:16,$9:$9,DM$9-SUMIFS(conditions!$77:$77,conditions!$8:$8,"&lt;="&amp;DM$9,conditions!$9:$9,"&gt;="&amp;DM$9))*SUMIFS(conditions!$76:$76,conditions!$8:$8,"&lt;="&amp;DM$9-SUMIFS(conditions!$77:$77,conditions!$8:$8,"&lt;="&amp;DM$9,conditions!$9:$9,"&gt;="&amp;DM$9),conditions!$9:$9,"&gt;="&amp;DM$9-SUMIFS(conditions!$77:$77,conditions!$8:$8,"&lt;="&amp;DM$9,conditions!$9:$9,"&gt;="&amp;DM$9))</f>
        <v>0</v>
      </c>
      <c r="DN124" s="37">
        <f>SUMIFS(16:16,$9:$9,DN$9-SUMIFS(conditions!$77:$77,conditions!$8:$8,"&lt;="&amp;DN$9,conditions!$9:$9,"&gt;="&amp;DN$9))*SUMIFS(conditions!$76:$76,conditions!$8:$8,"&lt;="&amp;DN$9-SUMIFS(conditions!$77:$77,conditions!$8:$8,"&lt;="&amp;DN$9,conditions!$9:$9,"&gt;="&amp;DN$9),conditions!$9:$9,"&gt;="&amp;DN$9-SUMIFS(conditions!$77:$77,conditions!$8:$8,"&lt;="&amp;DN$9,conditions!$9:$9,"&gt;="&amp;DN$9))</f>
        <v>0</v>
      </c>
      <c r="DO124" s="37">
        <f>SUMIFS(16:16,$9:$9,DO$9-SUMIFS(conditions!$77:$77,conditions!$8:$8,"&lt;="&amp;DO$9,conditions!$9:$9,"&gt;="&amp;DO$9))*SUMIFS(conditions!$76:$76,conditions!$8:$8,"&lt;="&amp;DO$9-SUMIFS(conditions!$77:$77,conditions!$8:$8,"&lt;="&amp;DO$9,conditions!$9:$9,"&gt;="&amp;DO$9),conditions!$9:$9,"&gt;="&amp;DO$9-SUMIFS(conditions!$77:$77,conditions!$8:$8,"&lt;="&amp;DO$9,conditions!$9:$9,"&gt;="&amp;DO$9))</f>
        <v>4.9999999999999991</v>
      </c>
      <c r="DP124" s="37">
        <f>SUMIFS(16:16,$9:$9,DP$9-SUMIFS(conditions!$77:$77,conditions!$8:$8,"&lt;="&amp;DP$9,conditions!$9:$9,"&gt;="&amp;DP$9))*SUMIFS(conditions!$76:$76,conditions!$8:$8,"&lt;="&amp;DP$9-SUMIFS(conditions!$77:$77,conditions!$8:$8,"&lt;="&amp;DP$9,conditions!$9:$9,"&gt;="&amp;DP$9),conditions!$9:$9,"&gt;="&amp;DP$9-SUMIFS(conditions!$77:$77,conditions!$8:$8,"&lt;="&amp;DP$9,conditions!$9:$9,"&gt;="&amp;DP$9))</f>
        <v>4.9999999999999991</v>
      </c>
      <c r="DQ124" s="37">
        <f>SUMIFS(16:16,$9:$9,DQ$9-SUMIFS(conditions!$77:$77,conditions!$8:$8,"&lt;="&amp;DQ$9,conditions!$9:$9,"&gt;="&amp;DQ$9))*SUMIFS(conditions!$76:$76,conditions!$8:$8,"&lt;="&amp;DQ$9-SUMIFS(conditions!$77:$77,conditions!$8:$8,"&lt;="&amp;DQ$9,conditions!$9:$9,"&gt;="&amp;DQ$9),conditions!$9:$9,"&gt;="&amp;DQ$9-SUMIFS(conditions!$77:$77,conditions!$8:$8,"&lt;="&amp;DQ$9,conditions!$9:$9,"&gt;="&amp;DQ$9))</f>
        <v>4.9999999999999991</v>
      </c>
      <c r="DR124" s="37">
        <f>SUMIFS(16:16,$9:$9,DR$9-SUMIFS(conditions!$77:$77,conditions!$8:$8,"&lt;="&amp;DR$9,conditions!$9:$9,"&gt;="&amp;DR$9))*SUMIFS(conditions!$76:$76,conditions!$8:$8,"&lt;="&amp;DR$9-SUMIFS(conditions!$77:$77,conditions!$8:$8,"&lt;="&amp;DR$9,conditions!$9:$9,"&gt;="&amp;DR$9),conditions!$9:$9,"&gt;="&amp;DR$9-SUMIFS(conditions!$77:$77,conditions!$8:$8,"&lt;="&amp;DR$9,conditions!$9:$9,"&gt;="&amp;DR$9))</f>
        <v>4.9999999999999991</v>
      </c>
      <c r="DS124" s="37">
        <f>SUMIFS(16:16,$9:$9,DS$9-SUMIFS(conditions!$77:$77,conditions!$8:$8,"&lt;="&amp;DS$9,conditions!$9:$9,"&gt;="&amp;DS$9))*SUMIFS(conditions!$76:$76,conditions!$8:$8,"&lt;="&amp;DS$9-SUMIFS(conditions!$77:$77,conditions!$8:$8,"&lt;="&amp;DS$9,conditions!$9:$9,"&gt;="&amp;DS$9),conditions!$9:$9,"&gt;="&amp;DS$9-SUMIFS(conditions!$77:$77,conditions!$8:$8,"&lt;="&amp;DS$9,conditions!$9:$9,"&gt;="&amp;DS$9))</f>
        <v>4.9999999999999991</v>
      </c>
      <c r="DT124" s="37">
        <f>SUMIFS(16:16,$9:$9,DT$9-SUMIFS(conditions!$77:$77,conditions!$8:$8,"&lt;="&amp;DT$9,conditions!$9:$9,"&gt;="&amp;DT$9))*SUMIFS(conditions!$76:$76,conditions!$8:$8,"&lt;="&amp;DT$9-SUMIFS(conditions!$77:$77,conditions!$8:$8,"&lt;="&amp;DT$9,conditions!$9:$9,"&gt;="&amp;DT$9),conditions!$9:$9,"&gt;="&amp;DT$9-SUMIFS(conditions!$77:$77,conditions!$8:$8,"&lt;="&amp;DT$9,conditions!$9:$9,"&gt;="&amp;DT$9))</f>
        <v>0</v>
      </c>
      <c r="DU124" s="37">
        <f>SUMIFS(16:16,$9:$9,DU$9-SUMIFS(conditions!$77:$77,conditions!$8:$8,"&lt;="&amp;DU$9,conditions!$9:$9,"&gt;="&amp;DU$9))*SUMIFS(conditions!$76:$76,conditions!$8:$8,"&lt;="&amp;DU$9-SUMIFS(conditions!$77:$77,conditions!$8:$8,"&lt;="&amp;DU$9,conditions!$9:$9,"&gt;="&amp;DU$9),conditions!$9:$9,"&gt;="&amp;DU$9-SUMIFS(conditions!$77:$77,conditions!$8:$8,"&lt;="&amp;DU$9,conditions!$9:$9,"&gt;="&amp;DU$9))</f>
        <v>0</v>
      </c>
      <c r="DV124" s="37">
        <f>SUMIFS(16:16,$9:$9,DV$9-SUMIFS(conditions!$77:$77,conditions!$8:$8,"&lt;="&amp;DV$9,conditions!$9:$9,"&gt;="&amp;DV$9))*SUMIFS(conditions!$76:$76,conditions!$8:$8,"&lt;="&amp;DV$9-SUMIFS(conditions!$77:$77,conditions!$8:$8,"&lt;="&amp;DV$9,conditions!$9:$9,"&gt;="&amp;DV$9),conditions!$9:$9,"&gt;="&amp;DV$9-SUMIFS(conditions!$77:$77,conditions!$8:$8,"&lt;="&amp;DV$9,conditions!$9:$9,"&gt;="&amp;DV$9))</f>
        <v>4.9999999999999991</v>
      </c>
      <c r="DW124" s="37">
        <f>SUMIFS(16:16,$9:$9,DW$9-SUMIFS(conditions!$77:$77,conditions!$8:$8,"&lt;="&amp;DW$9,conditions!$9:$9,"&gt;="&amp;DW$9))*SUMIFS(conditions!$76:$76,conditions!$8:$8,"&lt;="&amp;DW$9-SUMIFS(conditions!$77:$77,conditions!$8:$8,"&lt;="&amp;DW$9,conditions!$9:$9,"&gt;="&amp;DW$9),conditions!$9:$9,"&gt;="&amp;DW$9-SUMIFS(conditions!$77:$77,conditions!$8:$8,"&lt;="&amp;DW$9,conditions!$9:$9,"&gt;="&amp;DW$9))</f>
        <v>4.9499999999999993</v>
      </c>
      <c r="DX124" s="37">
        <f>SUMIFS(16:16,$9:$9,DX$9-SUMIFS(conditions!$77:$77,conditions!$8:$8,"&lt;="&amp;DX$9,conditions!$9:$9,"&gt;="&amp;DX$9))*SUMIFS(conditions!$76:$76,conditions!$8:$8,"&lt;="&amp;DX$9-SUMIFS(conditions!$77:$77,conditions!$8:$8,"&lt;="&amp;DX$9,conditions!$9:$9,"&gt;="&amp;DX$9),conditions!$9:$9,"&gt;="&amp;DX$9-SUMIFS(conditions!$77:$77,conditions!$8:$8,"&lt;="&amp;DX$9,conditions!$9:$9,"&gt;="&amp;DX$9))</f>
        <v>4.9499999999999993</v>
      </c>
      <c r="DY124" s="37">
        <f>SUMIFS(16:16,$9:$9,DY$9-SUMIFS(conditions!$77:$77,conditions!$8:$8,"&lt;="&amp;DY$9,conditions!$9:$9,"&gt;="&amp;DY$9))*SUMIFS(conditions!$76:$76,conditions!$8:$8,"&lt;="&amp;DY$9-SUMIFS(conditions!$77:$77,conditions!$8:$8,"&lt;="&amp;DY$9,conditions!$9:$9,"&gt;="&amp;DY$9),conditions!$9:$9,"&gt;="&amp;DY$9-SUMIFS(conditions!$77:$77,conditions!$8:$8,"&lt;="&amp;DY$9,conditions!$9:$9,"&gt;="&amp;DY$9))</f>
        <v>4.9499999999999993</v>
      </c>
      <c r="DZ124" s="37">
        <f>SUMIFS(16:16,$9:$9,DZ$9-SUMIFS(conditions!$77:$77,conditions!$8:$8,"&lt;="&amp;DZ$9,conditions!$9:$9,"&gt;="&amp;DZ$9))*SUMIFS(conditions!$76:$76,conditions!$8:$8,"&lt;="&amp;DZ$9-SUMIFS(conditions!$77:$77,conditions!$8:$8,"&lt;="&amp;DZ$9,conditions!$9:$9,"&gt;="&amp;DZ$9),conditions!$9:$9,"&gt;="&amp;DZ$9-SUMIFS(conditions!$77:$77,conditions!$8:$8,"&lt;="&amp;DZ$9,conditions!$9:$9,"&gt;="&amp;DZ$9))</f>
        <v>4.9499999999999993</v>
      </c>
      <c r="EA124" s="37">
        <f>SUMIFS(16:16,$9:$9,EA$9-SUMIFS(conditions!$77:$77,conditions!$8:$8,"&lt;="&amp;EA$9,conditions!$9:$9,"&gt;="&amp;EA$9))*SUMIFS(conditions!$76:$76,conditions!$8:$8,"&lt;="&amp;EA$9-SUMIFS(conditions!$77:$77,conditions!$8:$8,"&lt;="&amp;EA$9,conditions!$9:$9,"&gt;="&amp;EA$9),conditions!$9:$9,"&gt;="&amp;EA$9-SUMIFS(conditions!$77:$77,conditions!$8:$8,"&lt;="&amp;EA$9,conditions!$9:$9,"&gt;="&amp;EA$9))</f>
        <v>0</v>
      </c>
      <c r="EB124" s="37">
        <f>SUMIFS(16:16,$9:$9,EB$9-SUMIFS(conditions!$77:$77,conditions!$8:$8,"&lt;="&amp;EB$9,conditions!$9:$9,"&gt;="&amp;EB$9))*SUMIFS(conditions!$76:$76,conditions!$8:$8,"&lt;="&amp;EB$9-SUMIFS(conditions!$77:$77,conditions!$8:$8,"&lt;="&amp;EB$9,conditions!$9:$9,"&gt;="&amp;EB$9),conditions!$9:$9,"&gt;="&amp;EB$9-SUMIFS(conditions!$77:$77,conditions!$8:$8,"&lt;="&amp;EB$9,conditions!$9:$9,"&gt;="&amp;EB$9))</f>
        <v>0</v>
      </c>
      <c r="EC124" s="37">
        <f>SUMIFS(16:16,$9:$9,EC$9-SUMIFS(conditions!$77:$77,conditions!$8:$8,"&lt;="&amp;EC$9,conditions!$9:$9,"&gt;="&amp;EC$9))*SUMIFS(conditions!$76:$76,conditions!$8:$8,"&lt;="&amp;EC$9-SUMIFS(conditions!$77:$77,conditions!$8:$8,"&lt;="&amp;EC$9,conditions!$9:$9,"&gt;="&amp;EC$9),conditions!$9:$9,"&gt;="&amp;EC$9-SUMIFS(conditions!$77:$77,conditions!$8:$8,"&lt;="&amp;EC$9,conditions!$9:$9,"&gt;="&amp;EC$9))</f>
        <v>4.9499999999999993</v>
      </c>
      <c r="ED124" s="37">
        <f>SUMIFS(16:16,$9:$9,ED$9-SUMIFS(conditions!$77:$77,conditions!$8:$8,"&lt;="&amp;ED$9,conditions!$9:$9,"&gt;="&amp;ED$9))*SUMIFS(conditions!$76:$76,conditions!$8:$8,"&lt;="&amp;ED$9-SUMIFS(conditions!$77:$77,conditions!$8:$8,"&lt;="&amp;ED$9,conditions!$9:$9,"&gt;="&amp;ED$9),conditions!$9:$9,"&gt;="&amp;ED$9-SUMIFS(conditions!$77:$77,conditions!$8:$8,"&lt;="&amp;ED$9,conditions!$9:$9,"&gt;="&amp;ED$9))</f>
        <v>4.9499999999999993</v>
      </c>
      <c r="EE124" s="37">
        <f>SUMIFS(16:16,$9:$9,EE$9-SUMIFS(conditions!$77:$77,conditions!$8:$8,"&lt;="&amp;EE$9,conditions!$9:$9,"&gt;="&amp;EE$9))*SUMIFS(conditions!$76:$76,conditions!$8:$8,"&lt;="&amp;EE$9-SUMIFS(conditions!$77:$77,conditions!$8:$8,"&lt;="&amp;EE$9,conditions!$9:$9,"&gt;="&amp;EE$9),conditions!$9:$9,"&gt;="&amp;EE$9-SUMIFS(conditions!$77:$77,conditions!$8:$8,"&lt;="&amp;EE$9,conditions!$9:$9,"&gt;="&amp;EE$9))</f>
        <v>4.9499999999999993</v>
      </c>
      <c r="EF124" s="37">
        <f>SUMIFS(16:16,$9:$9,EF$9-SUMIFS(conditions!$77:$77,conditions!$8:$8,"&lt;="&amp;EF$9,conditions!$9:$9,"&gt;="&amp;EF$9))*SUMIFS(conditions!$76:$76,conditions!$8:$8,"&lt;="&amp;EF$9-SUMIFS(conditions!$77:$77,conditions!$8:$8,"&lt;="&amp;EF$9,conditions!$9:$9,"&gt;="&amp;EF$9),conditions!$9:$9,"&gt;="&amp;EF$9-SUMIFS(conditions!$77:$77,conditions!$8:$8,"&lt;="&amp;EF$9,conditions!$9:$9,"&gt;="&amp;EF$9))</f>
        <v>4.9499999999999993</v>
      </c>
      <c r="EG124" s="37">
        <f>SUMIFS(16:16,$9:$9,EG$9-SUMIFS(conditions!$77:$77,conditions!$8:$8,"&lt;="&amp;EG$9,conditions!$9:$9,"&gt;="&amp;EG$9))*SUMIFS(conditions!$76:$76,conditions!$8:$8,"&lt;="&amp;EG$9-SUMIFS(conditions!$77:$77,conditions!$8:$8,"&lt;="&amp;EG$9,conditions!$9:$9,"&gt;="&amp;EG$9),conditions!$9:$9,"&gt;="&amp;EG$9-SUMIFS(conditions!$77:$77,conditions!$8:$8,"&lt;="&amp;EG$9,conditions!$9:$9,"&gt;="&amp;EG$9))</f>
        <v>4.9499999999999993</v>
      </c>
      <c r="EH124" s="37">
        <f>SUMIFS(16:16,$9:$9,EH$9-SUMIFS(conditions!$77:$77,conditions!$8:$8,"&lt;="&amp;EH$9,conditions!$9:$9,"&gt;="&amp;EH$9))*SUMIFS(conditions!$76:$76,conditions!$8:$8,"&lt;="&amp;EH$9-SUMIFS(conditions!$77:$77,conditions!$8:$8,"&lt;="&amp;EH$9,conditions!$9:$9,"&gt;="&amp;EH$9),conditions!$9:$9,"&gt;="&amp;EH$9-SUMIFS(conditions!$77:$77,conditions!$8:$8,"&lt;="&amp;EH$9,conditions!$9:$9,"&gt;="&amp;EH$9))</f>
        <v>0</v>
      </c>
      <c r="EI124" s="37">
        <f>SUMIFS(16:16,$9:$9,EI$9-SUMIFS(conditions!$77:$77,conditions!$8:$8,"&lt;="&amp;EI$9,conditions!$9:$9,"&gt;="&amp;EI$9))*SUMIFS(conditions!$76:$76,conditions!$8:$8,"&lt;="&amp;EI$9-SUMIFS(conditions!$77:$77,conditions!$8:$8,"&lt;="&amp;EI$9,conditions!$9:$9,"&gt;="&amp;EI$9),conditions!$9:$9,"&gt;="&amp;EI$9-SUMIFS(conditions!$77:$77,conditions!$8:$8,"&lt;="&amp;EI$9,conditions!$9:$9,"&gt;="&amp;EI$9))</f>
        <v>0</v>
      </c>
      <c r="EJ124" s="37">
        <f>SUMIFS(16:16,$9:$9,EJ$9-SUMIFS(conditions!$77:$77,conditions!$8:$8,"&lt;="&amp;EJ$9,conditions!$9:$9,"&gt;="&amp;EJ$9))*SUMIFS(conditions!$76:$76,conditions!$8:$8,"&lt;="&amp;EJ$9-SUMIFS(conditions!$77:$77,conditions!$8:$8,"&lt;="&amp;EJ$9,conditions!$9:$9,"&gt;="&amp;EJ$9),conditions!$9:$9,"&gt;="&amp;EJ$9-SUMIFS(conditions!$77:$77,conditions!$8:$8,"&lt;="&amp;EJ$9,conditions!$9:$9,"&gt;="&amp;EJ$9))</f>
        <v>4.9499999999999993</v>
      </c>
      <c r="EK124" s="37">
        <f>SUMIFS(16:16,$9:$9,EK$9-SUMIFS(conditions!$77:$77,conditions!$8:$8,"&lt;="&amp;EK$9,conditions!$9:$9,"&gt;="&amp;EK$9))*SUMIFS(conditions!$76:$76,conditions!$8:$8,"&lt;="&amp;EK$9-SUMIFS(conditions!$77:$77,conditions!$8:$8,"&lt;="&amp;EK$9,conditions!$9:$9,"&gt;="&amp;EK$9),conditions!$9:$9,"&gt;="&amp;EK$9-SUMIFS(conditions!$77:$77,conditions!$8:$8,"&lt;="&amp;EK$9,conditions!$9:$9,"&gt;="&amp;EK$9))</f>
        <v>4.9499999999999993</v>
      </c>
      <c r="EL124" s="37">
        <f>SUMIFS(16:16,$9:$9,EL$9-SUMIFS(conditions!$77:$77,conditions!$8:$8,"&lt;="&amp;EL$9,conditions!$9:$9,"&gt;="&amp;EL$9))*SUMIFS(conditions!$76:$76,conditions!$8:$8,"&lt;="&amp;EL$9-SUMIFS(conditions!$77:$77,conditions!$8:$8,"&lt;="&amp;EL$9,conditions!$9:$9,"&gt;="&amp;EL$9),conditions!$9:$9,"&gt;="&amp;EL$9-SUMIFS(conditions!$77:$77,conditions!$8:$8,"&lt;="&amp;EL$9,conditions!$9:$9,"&gt;="&amp;EL$9))</f>
        <v>4.9499999999999993</v>
      </c>
      <c r="EM124" s="37">
        <f>SUMIFS(16:16,$9:$9,EM$9-SUMIFS(conditions!$77:$77,conditions!$8:$8,"&lt;="&amp;EM$9,conditions!$9:$9,"&gt;="&amp;EM$9))*SUMIFS(conditions!$76:$76,conditions!$8:$8,"&lt;="&amp;EM$9-SUMIFS(conditions!$77:$77,conditions!$8:$8,"&lt;="&amp;EM$9,conditions!$9:$9,"&gt;="&amp;EM$9),conditions!$9:$9,"&gt;="&amp;EM$9-SUMIFS(conditions!$77:$77,conditions!$8:$8,"&lt;="&amp;EM$9,conditions!$9:$9,"&gt;="&amp;EM$9))</f>
        <v>4.9499999999999993</v>
      </c>
      <c r="EN124" s="37">
        <f>SUMIFS(16:16,$9:$9,EN$9-SUMIFS(conditions!$77:$77,conditions!$8:$8,"&lt;="&amp;EN$9,conditions!$9:$9,"&gt;="&amp;EN$9))*SUMIFS(conditions!$76:$76,conditions!$8:$8,"&lt;="&amp;EN$9-SUMIFS(conditions!$77:$77,conditions!$8:$8,"&lt;="&amp;EN$9,conditions!$9:$9,"&gt;="&amp;EN$9),conditions!$9:$9,"&gt;="&amp;EN$9-SUMIFS(conditions!$77:$77,conditions!$8:$8,"&lt;="&amp;EN$9,conditions!$9:$9,"&gt;="&amp;EN$9))</f>
        <v>4.9499999999999993</v>
      </c>
      <c r="EO124" s="37">
        <f>SUMIFS(16:16,$9:$9,EO$9-SUMIFS(conditions!$77:$77,conditions!$8:$8,"&lt;="&amp;EO$9,conditions!$9:$9,"&gt;="&amp;EO$9))*SUMIFS(conditions!$76:$76,conditions!$8:$8,"&lt;="&amp;EO$9-SUMIFS(conditions!$77:$77,conditions!$8:$8,"&lt;="&amp;EO$9,conditions!$9:$9,"&gt;="&amp;EO$9),conditions!$9:$9,"&gt;="&amp;EO$9-SUMIFS(conditions!$77:$77,conditions!$8:$8,"&lt;="&amp;EO$9,conditions!$9:$9,"&gt;="&amp;EO$9))</f>
        <v>0</v>
      </c>
      <c r="EP124" s="37">
        <f>SUMIFS(16:16,$9:$9,EP$9-SUMIFS(conditions!$77:$77,conditions!$8:$8,"&lt;="&amp;EP$9,conditions!$9:$9,"&gt;="&amp;EP$9))*SUMIFS(conditions!$76:$76,conditions!$8:$8,"&lt;="&amp;EP$9-SUMIFS(conditions!$77:$77,conditions!$8:$8,"&lt;="&amp;EP$9,conditions!$9:$9,"&gt;="&amp;EP$9),conditions!$9:$9,"&gt;="&amp;EP$9-SUMIFS(conditions!$77:$77,conditions!$8:$8,"&lt;="&amp;EP$9,conditions!$9:$9,"&gt;="&amp;EP$9))</f>
        <v>0</v>
      </c>
      <c r="EQ124" s="37">
        <f>SUMIFS(16:16,$9:$9,EQ$9-SUMIFS(conditions!$77:$77,conditions!$8:$8,"&lt;="&amp;EQ$9,conditions!$9:$9,"&gt;="&amp;EQ$9))*SUMIFS(conditions!$76:$76,conditions!$8:$8,"&lt;="&amp;EQ$9-SUMIFS(conditions!$77:$77,conditions!$8:$8,"&lt;="&amp;EQ$9,conditions!$9:$9,"&gt;="&amp;EQ$9),conditions!$9:$9,"&gt;="&amp;EQ$9-SUMIFS(conditions!$77:$77,conditions!$8:$8,"&lt;="&amp;EQ$9,conditions!$9:$9,"&gt;="&amp;EQ$9))</f>
        <v>4.9499999999999993</v>
      </c>
      <c r="ER124" s="37">
        <f>SUMIFS(16:16,$9:$9,ER$9-SUMIFS(conditions!$77:$77,conditions!$8:$8,"&lt;="&amp;ER$9,conditions!$9:$9,"&gt;="&amp;ER$9))*SUMIFS(conditions!$76:$76,conditions!$8:$8,"&lt;="&amp;ER$9-SUMIFS(conditions!$77:$77,conditions!$8:$8,"&lt;="&amp;ER$9,conditions!$9:$9,"&gt;="&amp;ER$9),conditions!$9:$9,"&gt;="&amp;ER$9-SUMIFS(conditions!$77:$77,conditions!$8:$8,"&lt;="&amp;ER$9,conditions!$9:$9,"&gt;="&amp;ER$9))</f>
        <v>4.9499999999999993</v>
      </c>
      <c r="ES124" s="37">
        <f>SUMIFS(16:16,$9:$9,ES$9-SUMIFS(conditions!$77:$77,conditions!$8:$8,"&lt;="&amp;ES$9,conditions!$9:$9,"&gt;="&amp;ES$9))*SUMIFS(conditions!$76:$76,conditions!$8:$8,"&lt;="&amp;ES$9-SUMIFS(conditions!$77:$77,conditions!$8:$8,"&lt;="&amp;ES$9,conditions!$9:$9,"&gt;="&amp;ES$9),conditions!$9:$9,"&gt;="&amp;ES$9-SUMIFS(conditions!$77:$77,conditions!$8:$8,"&lt;="&amp;ES$9,conditions!$9:$9,"&gt;="&amp;ES$9))</f>
        <v>4.9499999999999993</v>
      </c>
      <c r="ET124" s="37">
        <f>SUMIFS(16:16,$9:$9,ET$9-SUMIFS(conditions!$77:$77,conditions!$8:$8,"&lt;="&amp;ET$9,conditions!$9:$9,"&gt;="&amp;ET$9))*SUMIFS(conditions!$76:$76,conditions!$8:$8,"&lt;="&amp;ET$9-SUMIFS(conditions!$77:$77,conditions!$8:$8,"&lt;="&amp;ET$9,conditions!$9:$9,"&gt;="&amp;ET$9),conditions!$9:$9,"&gt;="&amp;ET$9-SUMIFS(conditions!$77:$77,conditions!$8:$8,"&lt;="&amp;ET$9,conditions!$9:$9,"&gt;="&amp;ET$9))</f>
        <v>4.9499999999999993</v>
      </c>
      <c r="EU124" s="37">
        <f>SUMIFS(16:16,$9:$9,EU$9-SUMIFS(conditions!$77:$77,conditions!$8:$8,"&lt;="&amp;EU$9,conditions!$9:$9,"&gt;="&amp;EU$9))*SUMIFS(conditions!$76:$76,conditions!$8:$8,"&lt;="&amp;EU$9-SUMIFS(conditions!$77:$77,conditions!$8:$8,"&lt;="&amp;EU$9,conditions!$9:$9,"&gt;="&amp;EU$9),conditions!$9:$9,"&gt;="&amp;EU$9-SUMIFS(conditions!$77:$77,conditions!$8:$8,"&lt;="&amp;EU$9,conditions!$9:$9,"&gt;="&amp;EU$9))</f>
        <v>4.9499999999999993</v>
      </c>
      <c r="EV124" s="37">
        <f>SUMIFS(16:16,$9:$9,EV$9-SUMIFS(conditions!$77:$77,conditions!$8:$8,"&lt;="&amp;EV$9,conditions!$9:$9,"&gt;="&amp;EV$9))*SUMIFS(conditions!$76:$76,conditions!$8:$8,"&lt;="&amp;EV$9-SUMIFS(conditions!$77:$77,conditions!$8:$8,"&lt;="&amp;EV$9,conditions!$9:$9,"&gt;="&amp;EV$9),conditions!$9:$9,"&gt;="&amp;EV$9-SUMIFS(conditions!$77:$77,conditions!$8:$8,"&lt;="&amp;EV$9,conditions!$9:$9,"&gt;="&amp;EV$9))</f>
        <v>0</v>
      </c>
      <c r="EW124" s="37">
        <f>SUMIFS(16:16,$9:$9,EW$9-SUMIFS(conditions!$77:$77,conditions!$8:$8,"&lt;="&amp;EW$9,conditions!$9:$9,"&gt;="&amp;EW$9))*SUMIFS(conditions!$76:$76,conditions!$8:$8,"&lt;="&amp;EW$9-SUMIFS(conditions!$77:$77,conditions!$8:$8,"&lt;="&amp;EW$9,conditions!$9:$9,"&gt;="&amp;EW$9),conditions!$9:$9,"&gt;="&amp;EW$9-SUMIFS(conditions!$77:$77,conditions!$8:$8,"&lt;="&amp;EW$9,conditions!$9:$9,"&gt;="&amp;EW$9))</f>
        <v>0</v>
      </c>
      <c r="EX124" s="37">
        <f>SUMIFS(16:16,$9:$9,EX$9-SUMIFS(conditions!$77:$77,conditions!$8:$8,"&lt;="&amp;EX$9,conditions!$9:$9,"&gt;="&amp;EX$9))*SUMIFS(conditions!$76:$76,conditions!$8:$8,"&lt;="&amp;EX$9-SUMIFS(conditions!$77:$77,conditions!$8:$8,"&lt;="&amp;EX$9,conditions!$9:$9,"&gt;="&amp;EX$9),conditions!$9:$9,"&gt;="&amp;EX$9-SUMIFS(conditions!$77:$77,conditions!$8:$8,"&lt;="&amp;EX$9,conditions!$9:$9,"&gt;="&amp;EX$9))</f>
        <v>4.9499999999999993</v>
      </c>
      <c r="EY124" s="37">
        <f>SUMIFS(16:16,$9:$9,EY$9-SUMIFS(conditions!$77:$77,conditions!$8:$8,"&lt;="&amp;EY$9,conditions!$9:$9,"&gt;="&amp;EY$9))*SUMIFS(conditions!$76:$76,conditions!$8:$8,"&lt;="&amp;EY$9-SUMIFS(conditions!$77:$77,conditions!$8:$8,"&lt;="&amp;EY$9,conditions!$9:$9,"&gt;="&amp;EY$9),conditions!$9:$9,"&gt;="&amp;EY$9-SUMIFS(conditions!$77:$77,conditions!$8:$8,"&lt;="&amp;EY$9,conditions!$9:$9,"&gt;="&amp;EY$9))</f>
        <v>4.9499999999999993</v>
      </c>
      <c r="EZ124" s="37">
        <f>SUMIFS(16:16,$9:$9,EZ$9-SUMIFS(conditions!$77:$77,conditions!$8:$8,"&lt;="&amp;EZ$9,conditions!$9:$9,"&gt;="&amp;EZ$9))*SUMIFS(conditions!$76:$76,conditions!$8:$8,"&lt;="&amp;EZ$9-SUMIFS(conditions!$77:$77,conditions!$8:$8,"&lt;="&amp;EZ$9,conditions!$9:$9,"&gt;="&amp;EZ$9),conditions!$9:$9,"&gt;="&amp;EZ$9-SUMIFS(conditions!$77:$77,conditions!$8:$8,"&lt;="&amp;EZ$9,conditions!$9:$9,"&gt;="&amp;EZ$9))</f>
        <v>4.9499999999999993</v>
      </c>
      <c r="FA124" s="37">
        <f>SUMIFS(16:16,$9:$9,FA$9-SUMIFS(conditions!$77:$77,conditions!$8:$8,"&lt;="&amp;FA$9,conditions!$9:$9,"&gt;="&amp;FA$9))*SUMIFS(conditions!$76:$76,conditions!$8:$8,"&lt;="&amp;FA$9-SUMIFS(conditions!$77:$77,conditions!$8:$8,"&lt;="&amp;FA$9,conditions!$9:$9,"&gt;="&amp;FA$9),conditions!$9:$9,"&gt;="&amp;FA$9-SUMIFS(conditions!$77:$77,conditions!$8:$8,"&lt;="&amp;FA$9,conditions!$9:$9,"&gt;="&amp;FA$9))</f>
        <v>4.9499999999999993</v>
      </c>
      <c r="FB124" s="37">
        <f>SUMIFS(16:16,$9:$9,FB$9-SUMIFS(conditions!$77:$77,conditions!$8:$8,"&lt;="&amp;FB$9,conditions!$9:$9,"&gt;="&amp;FB$9))*SUMIFS(conditions!$76:$76,conditions!$8:$8,"&lt;="&amp;FB$9-SUMIFS(conditions!$77:$77,conditions!$8:$8,"&lt;="&amp;FB$9,conditions!$9:$9,"&gt;="&amp;FB$9),conditions!$9:$9,"&gt;="&amp;FB$9-SUMIFS(conditions!$77:$77,conditions!$8:$8,"&lt;="&amp;FB$9,conditions!$9:$9,"&gt;="&amp;FB$9))</f>
        <v>5.9399999999999986</v>
      </c>
      <c r="FC124" s="37">
        <f>SUMIFS(16:16,$9:$9,FC$9-SUMIFS(conditions!$77:$77,conditions!$8:$8,"&lt;="&amp;FC$9,conditions!$9:$9,"&gt;="&amp;FC$9))*SUMIFS(conditions!$76:$76,conditions!$8:$8,"&lt;="&amp;FC$9-SUMIFS(conditions!$77:$77,conditions!$8:$8,"&lt;="&amp;FC$9,conditions!$9:$9,"&gt;="&amp;FC$9),conditions!$9:$9,"&gt;="&amp;FC$9-SUMIFS(conditions!$77:$77,conditions!$8:$8,"&lt;="&amp;FC$9,conditions!$9:$9,"&gt;="&amp;FC$9))</f>
        <v>0</v>
      </c>
      <c r="FD124" s="37">
        <f>SUMIFS(16:16,$9:$9,FD$9-SUMIFS(conditions!$77:$77,conditions!$8:$8,"&lt;="&amp;FD$9,conditions!$9:$9,"&gt;="&amp;FD$9))*SUMIFS(conditions!$76:$76,conditions!$8:$8,"&lt;="&amp;FD$9-SUMIFS(conditions!$77:$77,conditions!$8:$8,"&lt;="&amp;FD$9,conditions!$9:$9,"&gt;="&amp;FD$9),conditions!$9:$9,"&gt;="&amp;FD$9-SUMIFS(conditions!$77:$77,conditions!$8:$8,"&lt;="&amp;FD$9,conditions!$9:$9,"&gt;="&amp;FD$9))</f>
        <v>0</v>
      </c>
      <c r="FE124" s="37">
        <f>SUMIFS(16:16,$9:$9,FE$9-SUMIFS(conditions!$77:$77,conditions!$8:$8,"&lt;="&amp;FE$9,conditions!$9:$9,"&gt;="&amp;FE$9))*SUMIFS(conditions!$76:$76,conditions!$8:$8,"&lt;="&amp;FE$9-SUMIFS(conditions!$77:$77,conditions!$8:$8,"&lt;="&amp;FE$9,conditions!$9:$9,"&gt;="&amp;FE$9),conditions!$9:$9,"&gt;="&amp;FE$9-SUMIFS(conditions!$77:$77,conditions!$8:$8,"&lt;="&amp;FE$9,conditions!$9:$9,"&gt;="&amp;FE$9))</f>
        <v>5.9399999999999986</v>
      </c>
      <c r="FF124" s="37">
        <f>SUMIFS(16:16,$9:$9,FF$9-SUMIFS(conditions!$77:$77,conditions!$8:$8,"&lt;="&amp;FF$9,conditions!$9:$9,"&gt;="&amp;FF$9))*SUMIFS(conditions!$76:$76,conditions!$8:$8,"&lt;="&amp;FF$9-SUMIFS(conditions!$77:$77,conditions!$8:$8,"&lt;="&amp;FF$9,conditions!$9:$9,"&gt;="&amp;FF$9),conditions!$9:$9,"&gt;="&amp;FF$9-SUMIFS(conditions!$77:$77,conditions!$8:$8,"&lt;="&amp;FF$9,conditions!$9:$9,"&gt;="&amp;FF$9))</f>
        <v>5.9399999999999986</v>
      </c>
      <c r="FG124" s="37">
        <f>SUMIFS(16:16,$9:$9,FG$9-SUMIFS(conditions!$77:$77,conditions!$8:$8,"&lt;="&amp;FG$9,conditions!$9:$9,"&gt;="&amp;FG$9))*SUMIFS(conditions!$76:$76,conditions!$8:$8,"&lt;="&amp;FG$9-SUMIFS(conditions!$77:$77,conditions!$8:$8,"&lt;="&amp;FG$9,conditions!$9:$9,"&gt;="&amp;FG$9),conditions!$9:$9,"&gt;="&amp;FG$9-SUMIFS(conditions!$77:$77,conditions!$8:$8,"&lt;="&amp;FG$9,conditions!$9:$9,"&gt;="&amp;FG$9))</f>
        <v>5.9399999999999986</v>
      </c>
      <c r="FH124" s="37">
        <f>SUMIFS(16:16,$9:$9,FH$9-SUMIFS(conditions!$77:$77,conditions!$8:$8,"&lt;="&amp;FH$9,conditions!$9:$9,"&gt;="&amp;FH$9))*SUMIFS(conditions!$76:$76,conditions!$8:$8,"&lt;="&amp;FH$9-SUMIFS(conditions!$77:$77,conditions!$8:$8,"&lt;="&amp;FH$9,conditions!$9:$9,"&gt;="&amp;FH$9),conditions!$9:$9,"&gt;="&amp;FH$9-SUMIFS(conditions!$77:$77,conditions!$8:$8,"&lt;="&amp;FH$9,conditions!$9:$9,"&gt;="&amp;FH$9))</f>
        <v>5.9399999999999986</v>
      </c>
      <c r="FI124" s="37">
        <f>SUMIFS(16:16,$9:$9,FI$9-SUMIFS(conditions!$77:$77,conditions!$8:$8,"&lt;="&amp;FI$9,conditions!$9:$9,"&gt;="&amp;FI$9))*SUMIFS(conditions!$76:$76,conditions!$8:$8,"&lt;="&amp;FI$9-SUMIFS(conditions!$77:$77,conditions!$8:$8,"&lt;="&amp;FI$9,conditions!$9:$9,"&gt;="&amp;FI$9),conditions!$9:$9,"&gt;="&amp;FI$9-SUMIFS(conditions!$77:$77,conditions!$8:$8,"&lt;="&amp;FI$9,conditions!$9:$9,"&gt;="&amp;FI$9))</f>
        <v>5.9399999999999986</v>
      </c>
      <c r="FJ124" s="37">
        <f>SUMIFS(16:16,$9:$9,FJ$9-SUMIFS(conditions!$77:$77,conditions!$8:$8,"&lt;="&amp;FJ$9,conditions!$9:$9,"&gt;="&amp;FJ$9))*SUMIFS(conditions!$76:$76,conditions!$8:$8,"&lt;="&amp;FJ$9-SUMIFS(conditions!$77:$77,conditions!$8:$8,"&lt;="&amp;FJ$9,conditions!$9:$9,"&gt;="&amp;FJ$9),conditions!$9:$9,"&gt;="&amp;FJ$9-SUMIFS(conditions!$77:$77,conditions!$8:$8,"&lt;="&amp;FJ$9,conditions!$9:$9,"&gt;="&amp;FJ$9))</f>
        <v>0</v>
      </c>
      <c r="FK124" s="37">
        <f>SUMIFS(16:16,$9:$9,FK$9-SUMIFS(conditions!$77:$77,conditions!$8:$8,"&lt;="&amp;FK$9,conditions!$9:$9,"&gt;="&amp;FK$9))*SUMIFS(conditions!$76:$76,conditions!$8:$8,"&lt;="&amp;FK$9-SUMIFS(conditions!$77:$77,conditions!$8:$8,"&lt;="&amp;FK$9,conditions!$9:$9,"&gt;="&amp;FK$9),conditions!$9:$9,"&gt;="&amp;FK$9-SUMIFS(conditions!$77:$77,conditions!$8:$8,"&lt;="&amp;FK$9,conditions!$9:$9,"&gt;="&amp;FK$9))</f>
        <v>0</v>
      </c>
      <c r="FL124" s="37">
        <f>SUMIFS(16:16,$9:$9,FL$9-SUMIFS(conditions!$77:$77,conditions!$8:$8,"&lt;="&amp;FL$9,conditions!$9:$9,"&gt;="&amp;FL$9))*SUMIFS(conditions!$76:$76,conditions!$8:$8,"&lt;="&amp;FL$9-SUMIFS(conditions!$77:$77,conditions!$8:$8,"&lt;="&amp;FL$9,conditions!$9:$9,"&gt;="&amp;FL$9),conditions!$9:$9,"&gt;="&amp;FL$9-SUMIFS(conditions!$77:$77,conditions!$8:$8,"&lt;="&amp;FL$9,conditions!$9:$9,"&gt;="&amp;FL$9))</f>
        <v>5.9399999999999986</v>
      </c>
      <c r="FM124" s="37">
        <f>SUMIFS(16:16,$9:$9,FM$9-SUMIFS(conditions!$77:$77,conditions!$8:$8,"&lt;="&amp;FM$9,conditions!$9:$9,"&gt;="&amp;FM$9))*SUMIFS(conditions!$76:$76,conditions!$8:$8,"&lt;="&amp;FM$9-SUMIFS(conditions!$77:$77,conditions!$8:$8,"&lt;="&amp;FM$9,conditions!$9:$9,"&gt;="&amp;FM$9),conditions!$9:$9,"&gt;="&amp;FM$9-SUMIFS(conditions!$77:$77,conditions!$8:$8,"&lt;="&amp;FM$9,conditions!$9:$9,"&gt;="&amp;FM$9))</f>
        <v>5.9399999999999986</v>
      </c>
      <c r="FN124" s="37">
        <f>SUMIFS(16:16,$9:$9,FN$9-SUMIFS(conditions!$77:$77,conditions!$8:$8,"&lt;="&amp;FN$9,conditions!$9:$9,"&gt;="&amp;FN$9))*SUMIFS(conditions!$76:$76,conditions!$8:$8,"&lt;="&amp;FN$9-SUMIFS(conditions!$77:$77,conditions!$8:$8,"&lt;="&amp;FN$9,conditions!$9:$9,"&gt;="&amp;FN$9),conditions!$9:$9,"&gt;="&amp;FN$9-SUMIFS(conditions!$77:$77,conditions!$8:$8,"&lt;="&amp;FN$9,conditions!$9:$9,"&gt;="&amp;FN$9))</f>
        <v>5.9399999999999986</v>
      </c>
      <c r="FO124" s="37">
        <f>SUMIFS(16:16,$9:$9,FO$9-SUMIFS(conditions!$77:$77,conditions!$8:$8,"&lt;="&amp;FO$9,conditions!$9:$9,"&gt;="&amp;FO$9))*SUMIFS(conditions!$76:$76,conditions!$8:$8,"&lt;="&amp;FO$9-SUMIFS(conditions!$77:$77,conditions!$8:$8,"&lt;="&amp;FO$9,conditions!$9:$9,"&gt;="&amp;FO$9),conditions!$9:$9,"&gt;="&amp;FO$9-SUMIFS(conditions!$77:$77,conditions!$8:$8,"&lt;="&amp;FO$9,conditions!$9:$9,"&gt;="&amp;FO$9))</f>
        <v>5.9399999999999986</v>
      </c>
      <c r="FP124" s="37">
        <f>SUMIFS(16:16,$9:$9,FP$9-SUMIFS(conditions!$77:$77,conditions!$8:$8,"&lt;="&amp;FP$9,conditions!$9:$9,"&gt;="&amp;FP$9))*SUMIFS(conditions!$76:$76,conditions!$8:$8,"&lt;="&amp;FP$9-SUMIFS(conditions!$77:$77,conditions!$8:$8,"&lt;="&amp;FP$9,conditions!$9:$9,"&gt;="&amp;FP$9),conditions!$9:$9,"&gt;="&amp;FP$9-SUMIFS(conditions!$77:$77,conditions!$8:$8,"&lt;="&amp;FP$9,conditions!$9:$9,"&gt;="&amp;FP$9))</f>
        <v>5.9399999999999986</v>
      </c>
      <c r="FQ124" s="37">
        <f>SUMIFS(16:16,$9:$9,FQ$9-SUMIFS(conditions!$77:$77,conditions!$8:$8,"&lt;="&amp;FQ$9,conditions!$9:$9,"&gt;="&amp;FQ$9))*SUMIFS(conditions!$76:$76,conditions!$8:$8,"&lt;="&amp;FQ$9-SUMIFS(conditions!$77:$77,conditions!$8:$8,"&lt;="&amp;FQ$9,conditions!$9:$9,"&gt;="&amp;FQ$9),conditions!$9:$9,"&gt;="&amp;FQ$9-SUMIFS(conditions!$77:$77,conditions!$8:$8,"&lt;="&amp;FQ$9,conditions!$9:$9,"&gt;="&amp;FQ$9))</f>
        <v>0</v>
      </c>
      <c r="FR124" s="37">
        <f>SUMIFS(16:16,$9:$9,FR$9-SUMIFS(conditions!$77:$77,conditions!$8:$8,"&lt;="&amp;FR$9,conditions!$9:$9,"&gt;="&amp;FR$9))*SUMIFS(conditions!$76:$76,conditions!$8:$8,"&lt;="&amp;FR$9-SUMIFS(conditions!$77:$77,conditions!$8:$8,"&lt;="&amp;FR$9,conditions!$9:$9,"&gt;="&amp;FR$9),conditions!$9:$9,"&gt;="&amp;FR$9-SUMIFS(conditions!$77:$77,conditions!$8:$8,"&lt;="&amp;FR$9,conditions!$9:$9,"&gt;="&amp;FR$9))</f>
        <v>0</v>
      </c>
      <c r="FS124" s="37">
        <f>SUMIFS(16:16,$9:$9,FS$9-SUMIFS(conditions!$77:$77,conditions!$8:$8,"&lt;="&amp;FS$9,conditions!$9:$9,"&gt;="&amp;FS$9))*SUMIFS(conditions!$76:$76,conditions!$8:$8,"&lt;="&amp;FS$9-SUMIFS(conditions!$77:$77,conditions!$8:$8,"&lt;="&amp;FS$9,conditions!$9:$9,"&gt;="&amp;FS$9),conditions!$9:$9,"&gt;="&amp;FS$9-SUMIFS(conditions!$77:$77,conditions!$8:$8,"&lt;="&amp;FS$9,conditions!$9:$9,"&gt;="&amp;FS$9))</f>
        <v>5.9399999999999986</v>
      </c>
      <c r="FT124" s="37">
        <f>SUMIFS(16:16,$9:$9,FT$9-SUMIFS(conditions!$77:$77,conditions!$8:$8,"&lt;="&amp;FT$9,conditions!$9:$9,"&gt;="&amp;FT$9))*SUMIFS(conditions!$76:$76,conditions!$8:$8,"&lt;="&amp;FT$9-SUMIFS(conditions!$77:$77,conditions!$8:$8,"&lt;="&amp;FT$9,conditions!$9:$9,"&gt;="&amp;FT$9),conditions!$9:$9,"&gt;="&amp;FT$9-SUMIFS(conditions!$77:$77,conditions!$8:$8,"&lt;="&amp;FT$9,conditions!$9:$9,"&gt;="&amp;FT$9))</f>
        <v>5.9399999999999986</v>
      </c>
      <c r="FU124" s="37">
        <f>SUMIFS(16:16,$9:$9,FU$9-SUMIFS(conditions!$77:$77,conditions!$8:$8,"&lt;="&amp;FU$9,conditions!$9:$9,"&gt;="&amp;FU$9))*SUMIFS(conditions!$76:$76,conditions!$8:$8,"&lt;="&amp;FU$9-SUMIFS(conditions!$77:$77,conditions!$8:$8,"&lt;="&amp;FU$9,conditions!$9:$9,"&gt;="&amp;FU$9),conditions!$9:$9,"&gt;="&amp;FU$9-SUMIFS(conditions!$77:$77,conditions!$8:$8,"&lt;="&amp;FU$9,conditions!$9:$9,"&gt;="&amp;FU$9))</f>
        <v>5.9399999999999986</v>
      </c>
      <c r="FV124" s="37">
        <f>SUMIFS(16:16,$9:$9,FV$9-SUMIFS(conditions!$77:$77,conditions!$8:$8,"&lt;="&amp;FV$9,conditions!$9:$9,"&gt;="&amp;FV$9))*SUMIFS(conditions!$76:$76,conditions!$8:$8,"&lt;="&amp;FV$9-SUMIFS(conditions!$77:$77,conditions!$8:$8,"&lt;="&amp;FV$9,conditions!$9:$9,"&gt;="&amp;FV$9),conditions!$9:$9,"&gt;="&amp;FV$9-SUMIFS(conditions!$77:$77,conditions!$8:$8,"&lt;="&amp;FV$9,conditions!$9:$9,"&gt;="&amp;FV$9))</f>
        <v>5.9399999999999986</v>
      </c>
      <c r="FW124" s="37">
        <f>SUMIFS(16:16,$9:$9,FW$9-SUMIFS(conditions!$77:$77,conditions!$8:$8,"&lt;="&amp;FW$9,conditions!$9:$9,"&gt;="&amp;FW$9))*SUMIFS(conditions!$76:$76,conditions!$8:$8,"&lt;="&amp;FW$9-SUMIFS(conditions!$77:$77,conditions!$8:$8,"&lt;="&amp;FW$9,conditions!$9:$9,"&gt;="&amp;FW$9),conditions!$9:$9,"&gt;="&amp;FW$9-SUMIFS(conditions!$77:$77,conditions!$8:$8,"&lt;="&amp;FW$9,conditions!$9:$9,"&gt;="&amp;FW$9))</f>
        <v>5.9399999999999986</v>
      </c>
      <c r="FX124" s="37">
        <f>SUMIFS(16:16,$9:$9,FX$9-SUMIFS(conditions!$77:$77,conditions!$8:$8,"&lt;="&amp;FX$9,conditions!$9:$9,"&gt;="&amp;FX$9))*SUMIFS(conditions!$76:$76,conditions!$8:$8,"&lt;="&amp;FX$9-SUMIFS(conditions!$77:$77,conditions!$8:$8,"&lt;="&amp;FX$9,conditions!$9:$9,"&gt;="&amp;FX$9),conditions!$9:$9,"&gt;="&amp;FX$9-SUMIFS(conditions!$77:$77,conditions!$8:$8,"&lt;="&amp;FX$9,conditions!$9:$9,"&gt;="&amp;FX$9))</f>
        <v>0</v>
      </c>
      <c r="FY124" s="37">
        <f>SUMIFS(16:16,$9:$9,FY$9-SUMIFS(conditions!$77:$77,conditions!$8:$8,"&lt;="&amp;FY$9,conditions!$9:$9,"&gt;="&amp;FY$9))*SUMIFS(conditions!$76:$76,conditions!$8:$8,"&lt;="&amp;FY$9-SUMIFS(conditions!$77:$77,conditions!$8:$8,"&lt;="&amp;FY$9,conditions!$9:$9,"&gt;="&amp;FY$9),conditions!$9:$9,"&gt;="&amp;FY$9-SUMIFS(conditions!$77:$77,conditions!$8:$8,"&lt;="&amp;FY$9,conditions!$9:$9,"&gt;="&amp;FY$9))</f>
        <v>0</v>
      </c>
      <c r="FZ124" s="37">
        <f>SUMIFS(16:16,$9:$9,FZ$9-SUMIFS(conditions!$77:$77,conditions!$8:$8,"&lt;="&amp;FZ$9,conditions!$9:$9,"&gt;="&amp;FZ$9))*SUMIFS(conditions!$76:$76,conditions!$8:$8,"&lt;="&amp;FZ$9-SUMIFS(conditions!$77:$77,conditions!$8:$8,"&lt;="&amp;FZ$9,conditions!$9:$9,"&gt;="&amp;FZ$9),conditions!$9:$9,"&gt;="&amp;FZ$9-SUMIFS(conditions!$77:$77,conditions!$8:$8,"&lt;="&amp;FZ$9,conditions!$9:$9,"&gt;="&amp;FZ$9))</f>
        <v>5.9399999999999986</v>
      </c>
      <c r="GA124" s="37">
        <f>SUMIFS(16:16,$9:$9,GA$9-SUMIFS(conditions!$77:$77,conditions!$8:$8,"&lt;="&amp;GA$9,conditions!$9:$9,"&gt;="&amp;GA$9))*SUMIFS(conditions!$76:$76,conditions!$8:$8,"&lt;="&amp;GA$9-SUMIFS(conditions!$77:$77,conditions!$8:$8,"&lt;="&amp;GA$9,conditions!$9:$9,"&gt;="&amp;GA$9),conditions!$9:$9,"&gt;="&amp;GA$9-SUMIFS(conditions!$77:$77,conditions!$8:$8,"&lt;="&amp;GA$9,conditions!$9:$9,"&gt;="&amp;GA$9))</f>
        <v>5.9399999999999986</v>
      </c>
      <c r="GB124" s="37">
        <f>SUMIFS(16:16,$9:$9,GB$9-SUMIFS(conditions!$77:$77,conditions!$8:$8,"&lt;="&amp;GB$9,conditions!$9:$9,"&gt;="&amp;GB$9))*SUMIFS(conditions!$76:$76,conditions!$8:$8,"&lt;="&amp;GB$9-SUMIFS(conditions!$77:$77,conditions!$8:$8,"&lt;="&amp;GB$9,conditions!$9:$9,"&gt;="&amp;GB$9),conditions!$9:$9,"&gt;="&amp;GB$9-SUMIFS(conditions!$77:$77,conditions!$8:$8,"&lt;="&amp;GB$9,conditions!$9:$9,"&gt;="&amp;GB$9))</f>
        <v>5.9399999999999986</v>
      </c>
      <c r="GC124" s="37">
        <f>SUMIFS(16:16,$9:$9,GC$9-SUMIFS(conditions!$77:$77,conditions!$8:$8,"&lt;="&amp;GC$9,conditions!$9:$9,"&gt;="&amp;GC$9))*SUMIFS(conditions!$76:$76,conditions!$8:$8,"&lt;="&amp;GC$9-SUMIFS(conditions!$77:$77,conditions!$8:$8,"&lt;="&amp;GC$9,conditions!$9:$9,"&gt;="&amp;GC$9),conditions!$9:$9,"&gt;="&amp;GC$9-SUMIFS(conditions!$77:$77,conditions!$8:$8,"&lt;="&amp;GC$9,conditions!$9:$9,"&gt;="&amp;GC$9))</f>
        <v>5.9399999999999986</v>
      </c>
      <c r="GD124" s="37">
        <f>SUMIFS(16:16,$9:$9,GD$9-SUMIFS(conditions!$77:$77,conditions!$8:$8,"&lt;="&amp;GD$9,conditions!$9:$9,"&gt;="&amp;GD$9))*SUMIFS(conditions!$76:$76,conditions!$8:$8,"&lt;="&amp;GD$9-SUMIFS(conditions!$77:$77,conditions!$8:$8,"&lt;="&amp;GD$9,conditions!$9:$9,"&gt;="&amp;GD$9),conditions!$9:$9,"&gt;="&amp;GD$9-SUMIFS(conditions!$77:$77,conditions!$8:$8,"&lt;="&amp;GD$9,conditions!$9:$9,"&gt;="&amp;GD$9))</f>
        <v>5.9399999999999986</v>
      </c>
      <c r="GE124" s="37">
        <f>SUMIFS(16:16,$9:$9,GE$9-SUMIFS(conditions!$77:$77,conditions!$8:$8,"&lt;="&amp;GE$9,conditions!$9:$9,"&gt;="&amp;GE$9))*SUMIFS(conditions!$76:$76,conditions!$8:$8,"&lt;="&amp;GE$9-SUMIFS(conditions!$77:$77,conditions!$8:$8,"&lt;="&amp;GE$9,conditions!$9:$9,"&gt;="&amp;GE$9),conditions!$9:$9,"&gt;="&amp;GE$9-SUMIFS(conditions!$77:$77,conditions!$8:$8,"&lt;="&amp;GE$9,conditions!$9:$9,"&gt;="&amp;GE$9))</f>
        <v>0</v>
      </c>
      <c r="GF124" s="37">
        <f>SUMIFS(16:16,$9:$9,GF$9-SUMIFS(conditions!$77:$77,conditions!$8:$8,"&lt;="&amp;GF$9,conditions!$9:$9,"&gt;="&amp;GF$9))*SUMIFS(conditions!$76:$76,conditions!$8:$8,"&lt;="&amp;GF$9-SUMIFS(conditions!$77:$77,conditions!$8:$8,"&lt;="&amp;GF$9,conditions!$9:$9,"&gt;="&amp;GF$9),conditions!$9:$9,"&gt;="&amp;GF$9-SUMIFS(conditions!$77:$77,conditions!$8:$8,"&lt;="&amp;GF$9,conditions!$9:$9,"&gt;="&amp;GF$9))</f>
        <v>0</v>
      </c>
      <c r="GG124" s="37">
        <f>SUMIFS(16:16,$9:$9,GG$9-SUMIFS(conditions!$77:$77,conditions!$8:$8,"&lt;="&amp;GG$9,conditions!$9:$9,"&gt;="&amp;GG$9))*SUMIFS(conditions!$76:$76,conditions!$8:$8,"&lt;="&amp;GG$9-SUMIFS(conditions!$77:$77,conditions!$8:$8,"&lt;="&amp;GG$9,conditions!$9:$9,"&gt;="&amp;GG$9),conditions!$9:$9,"&gt;="&amp;GG$9-SUMIFS(conditions!$77:$77,conditions!$8:$8,"&lt;="&amp;GG$9,conditions!$9:$9,"&gt;="&amp;GG$9))</f>
        <v>6.2369999999999983</v>
      </c>
      <c r="GH124" s="37">
        <f>SUMIFS(16:16,$9:$9,GH$9-SUMIFS(conditions!$77:$77,conditions!$8:$8,"&lt;="&amp;GH$9,conditions!$9:$9,"&gt;="&amp;GH$9))*SUMIFS(conditions!$76:$76,conditions!$8:$8,"&lt;="&amp;GH$9-SUMIFS(conditions!$77:$77,conditions!$8:$8,"&lt;="&amp;GH$9,conditions!$9:$9,"&gt;="&amp;GH$9),conditions!$9:$9,"&gt;="&amp;GH$9-SUMIFS(conditions!$77:$77,conditions!$8:$8,"&lt;="&amp;GH$9,conditions!$9:$9,"&gt;="&amp;GH$9))</f>
        <v>6.2369999999999983</v>
      </c>
      <c r="GI124" s="37">
        <f>SUMIFS(16:16,$9:$9,GI$9-SUMIFS(conditions!$77:$77,conditions!$8:$8,"&lt;="&amp;GI$9,conditions!$9:$9,"&gt;="&amp;GI$9))*SUMIFS(conditions!$76:$76,conditions!$8:$8,"&lt;="&amp;GI$9-SUMIFS(conditions!$77:$77,conditions!$8:$8,"&lt;="&amp;GI$9,conditions!$9:$9,"&gt;="&amp;GI$9),conditions!$9:$9,"&gt;="&amp;GI$9-SUMIFS(conditions!$77:$77,conditions!$8:$8,"&lt;="&amp;GI$9,conditions!$9:$9,"&gt;="&amp;GI$9))</f>
        <v>6.2369999999999983</v>
      </c>
      <c r="GJ124" s="37">
        <f>SUMIFS(16:16,$9:$9,GJ$9-SUMIFS(conditions!$77:$77,conditions!$8:$8,"&lt;="&amp;GJ$9,conditions!$9:$9,"&gt;="&amp;GJ$9))*SUMIFS(conditions!$76:$76,conditions!$8:$8,"&lt;="&amp;GJ$9-SUMIFS(conditions!$77:$77,conditions!$8:$8,"&lt;="&amp;GJ$9,conditions!$9:$9,"&gt;="&amp;GJ$9),conditions!$9:$9,"&gt;="&amp;GJ$9-SUMIFS(conditions!$77:$77,conditions!$8:$8,"&lt;="&amp;GJ$9,conditions!$9:$9,"&gt;="&amp;GJ$9))</f>
        <v>6.2369999999999983</v>
      </c>
      <c r="GK124" s="37">
        <f>SUMIFS(16:16,$9:$9,GK$9-SUMIFS(conditions!$77:$77,conditions!$8:$8,"&lt;="&amp;GK$9,conditions!$9:$9,"&gt;="&amp;GK$9))*SUMIFS(conditions!$76:$76,conditions!$8:$8,"&lt;="&amp;GK$9-SUMIFS(conditions!$77:$77,conditions!$8:$8,"&lt;="&amp;GK$9,conditions!$9:$9,"&gt;="&amp;GK$9),conditions!$9:$9,"&gt;="&amp;GK$9-SUMIFS(conditions!$77:$77,conditions!$8:$8,"&lt;="&amp;GK$9,conditions!$9:$9,"&gt;="&amp;GK$9))</f>
        <v>6.2369999999999983</v>
      </c>
      <c r="GL124" s="37">
        <f>SUMIFS(16:16,$9:$9,GL$9-SUMIFS(conditions!$77:$77,conditions!$8:$8,"&lt;="&amp;GL$9,conditions!$9:$9,"&gt;="&amp;GL$9))*SUMIFS(conditions!$76:$76,conditions!$8:$8,"&lt;="&amp;GL$9-SUMIFS(conditions!$77:$77,conditions!$8:$8,"&lt;="&amp;GL$9,conditions!$9:$9,"&gt;="&amp;GL$9),conditions!$9:$9,"&gt;="&amp;GL$9-SUMIFS(conditions!$77:$77,conditions!$8:$8,"&lt;="&amp;GL$9,conditions!$9:$9,"&gt;="&amp;GL$9))</f>
        <v>0</v>
      </c>
      <c r="GM124" s="37">
        <f>SUMIFS(16:16,$9:$9,GM$9-SUMIFS(conditions!$77:$77,conditions!$8:$8,"&lt;="&amp;GM$9,conditions!$9:$9,"&gt;="&amp;GM$9))*SUMIFS(conditions!$76:$76,conditions!$8:$8,"&lt;="&amp;GM$9-SUMIFS(conditions!$77:$77,conditions!$8:$8,"&lt;="&amp;GM$9,conditions!$9:$9,"&gt;="&amp;GM$9),conditions!$9:$9,"&gt;="&amp;GM$9-SUMIFS(conditions!$77:$77,conditions!$8:$8,"&lt;="&amp;GM$9,conditions!$9:$9,"&gt;="&amp;GM$9))</f>
        <v>0</v>
      </c>
      <c r="GN124" s="37">
        <f>SUMIFS(16:16,$9:$9,GN$9-SUMIFS(conditions!$77:$77,conditions!$8:$8,"&lt;="&amp;GN$9,conditions!$9:$9,"&gt;="&amp;GN$9))*SUMIFS(conditions!$76:$76,conditions!$8:$8,"&lt;="&amp;GN$9-SUMIFS(conditions!$77:$77,conditions!$8:$8,"&lt;="&amp;GN$9,conditions!$9:$9,"&gt;="&amp;GN$9),conditions!$9:$9,"&gt;="&amp;GN$9-SUMIFS(conditions!$77:$77,conditions!$8:$8,"&lt;="&amp;GN$9,conditions!$9:$9,"&gt;="&amp;GN$9))</f>
        <v>6.2369999999999983</v>
      </c>
      <c r="GO124" s="37">
        <f>SUMIFS(16:16,$9:$9,GO$9-SUMIFS(conditions!$77:$77,conditions!$8:$8,"&lt;="&amp;GO$9,conditions!$9:$9,"&gt;="&amp;GO$9))*SUMIFS(conditions!$76:$76,conditions!$8:$8,"&lt;="&amp;GO$9-SUMIFS(conditions!$77:$77,conditions!$8:$8,"&lt;="&amp;GO$9,conditions!$9:$9,"&gt;="&amp;GO$9),conditions!$9:$9,"&gt;="&amp;GO$9-SUMIFS(conditions!$77:$77,conditions!$8:$8,"&lt;="&amp;GO$9,conditions!$9:$9,"&gt;="&amp;GO$9))</f>
        <v>6.2369999999999983</v>
      </c>
      <c r="GP124" s="37">
        <f>SUMIFS(16:16,$9:$9,GP$9-SUMIFS(conditions!$77:$77,conditions!$8:$8,"&lt;="&amp;GP$9,conditions!$9:$9,"&gt;="&amp;GP$9))*SUMIFS(conditions!$76:$76,conditions!$8:$8,"&lt;="&amp;GP$9-SUMIFS(conditions!$77:$77,conditions!$8:$8,"&lt;="&amp;GP$9,conditions!$9:$9,"&gt;="&amp;GP$9),conditions!$9:$9,"&gt;="&amp;GP$9-SUMIFS(conditions!$77:$77,conditions!$8:$8,"&lt;="&amp;GP$9,conditions!$9:$9,"&gt;="&amp;GP$9))</f>
        <v>6.2369999999999983</v>
      </c>
      <c r="GQ124" s="37">
        <f>SUMIFS(16:16,$9:$9,GQ$9-SUMIFS(conditions!$77:$77,conditions!$8:$8,"&lt;="&amp;GQ$9,conditions!$9:$9,"&gt;="&amp;GQ$9))*SUMIFS(conditions!$76:$76,conditions!$8:$8,"&lt;="&amp;GQ$9-SUMIFS(conditions!$77:$77,conditions!$8:$8,"&lt;="&amp;GQ$9,conditions!$9:$9,"&gt;="&amp;GQ$9),conditions!$9:$9,"&gt;="&amp;GQ$9-SUMIFS(conditions!$77:$77,conditions!$8:$8,"&lt;="&amp;GQ$9,conditions!$9:$9,"&gt;="&amp;GQ$9))</f>
        <v>6.2369999999999983</v>
      </c>
      <c r="GR124" s="37">
        <f>SUMIFS(16:16,$9:$9,GR$9-SUMIFS(conditions!$77:$77,conditions!$8:$8,"&lt;="&amp;GR$9,conditions!$9:$9,"&gt;="&amp;GR$9))*SUMIFS(conditions!$76:$76,conditions!$8:$8,"&lt;="&amp;GR$9-SUMIFS(conditions!$77:$77,conditions!$8:$8,"&lt;="&amp;GR$9,conditions!$9:$9,"&gt;="&amp;GR$9),conditions!$9:$9,"&gt;="&amp;GR$9-SUMIFS(conditions!$77:$77,conditions!$8:$8,"&lt;="&amp;GR$9,conditions!$9:$9,"&gt;="&amp;GR$9))</f>
        <v>6.2369999999999983</v>
      </c>
      <c r="GS124" s="37">
        <f>SUMIFS(16:16,$9:$9,GS$9-SUMIFS(conditions!$77:$77,conditions!$8:$8,"&lt;="&amp;GS$9,conditions!$9:$9,"&gt;="&amp;GS$9))*SUMIFS(conditions!$76:$76,conditions!$8:$8,"&lt;="&amp;GS$9-SUMIFS(conditions!$77:$77,conditions!$8:$8,"&lt;="&amp;GS$9,conditions!$9:$9,"&gt;="&amp;GS$9),conditions!$9:$9,"&gt;="&amp;GS$9-SUMIFS(conditions!$77:$77,conditions!$8:$8,"&lt;="&amp;GS$9,conditions!$9:$9,"&gt;="&amp;GS$9))</f>
        <v>0</v>
      </c>
      <c r="GT124" s="37">
        <f>SUMIFS(16:16,$9:$9,GT$9-SUMIFS(conditions!$77:$77,conditions!$8:$8,"&lt;="&amp;GT$9,conditions!$9:$9,"&gt;="&amp;GT$9))*SUMIFS(conditions!$76:$76,conditions!$8:$8,"&lt;="&amp;GT$9-SUMIFS(conditions!$77:$77,conditions!$8:$8,"&lt;="&amp;GT$9,conditions!$9:$9,"&gt;="&amp;GT$9),conditions!$9:$9,"&gt;="&amp;GT$9-SUMIFS(conditions!$77:$77,conditions!$8:$8,"&lt;="&amp;GT$9,conditions!$9:$9,"&gt;="&amp;GT$9))</f>
        <v>0</v>
      </c>
      <c r="GU124" s="37">
        <f>SUMIFS(16:16,$9:$9,GU$9-SUMIFS(conditions!$77:$77,conditions!$8:$8,"&lt;="&amp;GU$9,conditions!$9:$9,"&gt;="&amp;GU$9))*SUMIFS(conditions!$76:$76,conditions!$8:$8,"&lt;="&amp;GU$9-SUMIFS(conditions!$77:$77,conditions!$8:$8,"&lt;="&amp;GU$9,conditions!$9:$9,"&gt;="&amp;GU$9),conditions!$9:$9,"&gt;="&amp;GU$9-SUMIFS(conditions!$77:$77,conditions!$8:$8,"&lt;="&amp;GU$9,conditions!$9:$9,"&gt;="&amp;GU$9))</f>
        <v>6.2369999999999983</v>
      </c>
      <c r="GV124" s="37">
        <f>SUMIFS(16:16,$9:$9,GV$9-SUMIFS(conditions!$77:$77,conditions!$8:$8,"&lt;="&amp;GV$9,conditions!$9:$9,"&gt;="&amp;GV$9))*SUMIFS(conditions!$76:$76,conditions!$8:$8,"&lt;="&amp;GV$9-SUMIFS(conditions!$77:$77,conditions!$8:$8,"&lt;="&amp;GV$9,conditions!$9:$9,"&gt;="&amp;GV$9),conditions!$9:$9,"&gt;="&amp;GV$9-SUMIFS(conditions!$77:$77,conditions!$8:$8,"&lt;="&amp;GV$9,conditions!$9:$9,"&gt;="&amp;GV$9))</f>
        <v>6.2369999999999983</v>
      </c>
      <c r="GW124" s="37">
        <f>SUMIFS(16:16,$9:$9,GW$9-SUMIFS(conditions!$77:$77,conditions!$8:$8,"&lt;="&amp;GW$9,conditions!$9:$9,"&gt;="&amp;GW$9))*SUMIFS(conditions!$76:$76,conditions!$8:$8,"&lt;="&amp;GW$9-SUMIFS(conditions!$77:$77,conditions!$8:$8,"&lt;="&amp;GW$9,conditions!$9:$9,"&gt;="&amp;GW$9),conditions!$9:$9,"&gt;="&amp;GW$9-SUMIFS(conditions!$77:$77,conditions!$8:$8,"&lt;="&amp;GW$9,conditions!$9:$9,"&gt;="&amp;GW$9))</f>
        <v>6.2369999999999983</v>
      </c>
      <c r="GX124" s="37">
        <f>SUMIFS(16:16,$9:$9,GX$9-SUMIFS(conditions!$77:$77,conditions!$8:$8,"&lt;="&amp;GX$9,conditions!$9:$9,"&gt;="&amp;GX$9))*SUMIFS(conditions!$76:$76,conditions!$8:$8,"&lt;="&amp;GX$9-SUMIFS(conditions!$77:$77,conditions!$8:$8,"&lt;="&amp;GX$9,conditions!$9:$9,"&gt;="&amp;GX$9),conditions!$9:$9,"&gt;="&amp;GX$9-SUMIFS(conditions!$77:$77,conditions!$8:$8,"&lt;="&amp;GX$9,conditions!$9:$9,"&gt;="&amp;GX$9))</f>
        <v>6.2369999999999983</v>
      </c>
      <c r="GY124" s="37">
        <f>SUMIFS(16:16,$9:$9,GY$9-SUMIFS(conditions!$77:$77,conditions!$8:$8,"&lt;="&amp;GY$9,conditions!$9:$9,"&gt;="&amp;GY$9))*SUMIFS(conditions!$76:$76,conditions!$8:$8,"&lt;="&amp;GY$9-SUMIFS(conditions!$77:$77,conditions!$8:$8,"&lt;="&amp;GY$9,conditions!$9:$9,"&gt;="&amp;GY$9),conditions!$9:$9,"&gt;="&amp;GY$9-SUMIFS(conditions!$77:$77,conditions!$8:$8,"&lt;="&amp;GY$9,conditions!$9:$9,"&gt;="&amp;GY$9))</f>
        <v>6.2369999999999983</v>
      </c>
      <c r="GZ124" s="37">
        <f>SUMIFS(16:16,$9:$9,GZ$9-SUMIFS(conditions!$77:$77,conditions!$8:$8,"&lt;="&amp;GZ$9,conditions!$9:$9,"&gt;="&amp;GZ$9))*SUMIFS(conditions!$76:$76,conditions!$8:$8,"&lt;="&amp;GZ$9-SUMIFS(conditions!$77:$77,conditions!$8:$8,"&lt;="&amp;GZ$9,conditions!$9:$9,"&gt;="&amp;GZ$9),conditions!$9:$9,"&gt;="&amp;GZ$9-SUMIFS(conditions!$77:$77,conditions!$8:$8,"&lt;="&amp;GZ$9,conditions!$9:$9,"&gt;="&amp;GZ$9))</f>
        <v>0</v>
      </c>
      <c r="HA124" s="37">
        <f>SUMIFS(16:16,$9:$9,HA$9-SUMIFS(conditions!$77:$77,conditions!$8:$8,"&lt;="&amp;HA$9,conditions!$9:$9,"&gt;="&amp;HA$9))*SUMIFS(conditions!$76:$76,conditions!$8:$8,"&lt;="&amp;HA$9-SUMIFS(conditions!$77:$77,conditions!$8:$8,"&lt;="&amp;HA$9,conditions!$9:$9,"&gt;="&amp;HA$9),conditions!$9:$9,"&gt;="&amp;HA$9-SUMIFS(conditions!$77:$77,conditions!$8:$8,"&lt;="&amp;HA$9,conditions!$9:$9,"&gt;="&amp;HA$9))</f>
        <v>0</v>
      </c>
      <c r="HB124" s="37">
        <f>SUMIFS(16:16,$9:$9,HB$9-SUMIFS(conditions!$77:$77,conditions!$8:$8,"&lt;="&amp;HB$9,conditions!$9:$9,"&gt;="&amp;HB$9))*SUMIFS(conditions!$76:$76,conditions!$8:$8,"&lt;="&amp;HB$9-SUMIFS(conditions!$77:$77,conditions!$8:$8,"&lt;="&amp;HB$9,conditions!$9:$9,"&gt;="&amp;HB$9),conditions!$9:$9,"&gt;="&amp;HB$9-SUMIFS(conditions!$77:$77,conditions!$8:$8,"&lt;="&amp;HB$9,conditions!$9:$9,"&gt;="&amp;HB$9))</f>
        <v>6.2369999999999983</v>
      </c>
      <c r="HC124" s="37">
        <f>SUMIFS(16:16,$9:$9,HC$9-SUMIFS(conditions!$77:$77,conditions!$8:$8,"&lt;="&amp;HC$9,conditions!$9:$9,"&gt;="&amp;HC$9))*SUMIFS(conditions!$76:$76,conditions!$8:$8,"&lt;="&amp;HC$9-SUMIFS(conditions!$77:$77,conditions!$8:$8,"&lt;="&amp;HC$9,conditions!$9:$9,"&gt;="&amp;HC$9),conditions!$9:$9,"&gt;="&amp;HC$9-SUMIFS(conditions!$77:$77,conditions!$8:$8,"&lt;="&amp;HC$9,conditions!$9:$9,"&gt;="&amp;HC$9))</f>
        <v>6.2369999999999983</v>
      </c>
      <c r="HD124" s="37">
        <f>SUMIFS(16:16,$9:$9,HD$9-SUMIFS(conditions!$77:$77,conditions!$8:$8,"&lt;="&amp;HD$9,conditions!$9:$9,"&gt;="&amp;HD$9))*SUMIFS(conditions!$76:$76,conditions!$8:$8,"&lt;="&amp;HD$9-SUMIFS(conditions!$77:$77,conditions!$8:$8,"&lt;="&amp;HD$9,conditions!$9:$9,"&gt;="&amp;HD$9),conditions!$9:$9,"&gt;="&amp;HD$9-SUMIFS(conditions!$77:$77,conditions!$8:$8,"&lt;="&amp;HD$9,conditions!$9:$9,"&gt;="&amp;HD$9))</f>
        <v>6.2369999999999983</v>
      </c>
      <c r="HE124" s="37">
        <f>SUMIFS(16:16,$9:$9,HE$9-SUMIFS(conditions!$77:$77,conditions!$8:$8,"&lt;="&amp;HE$9,conditions!$9:$9,"&gt;="&amp;HE$9))*SUMIFS(conditions!$76:$76,conditions!$8:$8,"&lt;="&amp;HE$9-SUMIFS(conditions!$77:$77,conditions!$8:$8,"&lt;="&amp;HE$9,conditions!$9:$9,"&gt;="&amp;HE$9),conditions!$9:$9,"&gt;="&amp;HE$9-SUMIFS(conditions!$77:$77,conditions!$8:$8,"&lt;="&amp;HE$9,conditions!$9:$9,"&gt;="&amp;HE$9))</f>
        <v>6.2369999999999983</v>
      </c>
      <c r="HF124" s="37">
        <f>SUMIFS(16:16,$9:$9,HF$9-SUMIFS(conditions!$77:$77,conditions!$8:$8,"&lt;="&amp;HF$9,conditions!$9:$9,"&gt;="&amp;HF$9))*SUMIFS(conditions!$76:$76,conditions!$8:$8,"&lt;="&amp;HF$9-SUMIFS(conditions!$77:$77,conditions!$8:$8,"&lt;="&amp;HF$9,conditions!$9:$9,"&gt;="&amp;HF$9),conditions!$9:$9,"&gt;="&amp;HF$9-SUMIFS(conditions!$77:$77,conditions!$8:$8,"&lt;="&amp;HF$9,conditions!$9:$9,"&gt;="&amp;HF$9))</f>
        <v>6.2369999999999983</v>
      </c>
      <c r="HG124" s="37">
        <f>SUMIFS(16:16,$9:$9,HG$9-SUMIFS(conditions!$77:$77,conditions!$8:$8,"&lt;="&amp;HG$9,conditions!$9:$9,"&gt;="&amp;HG$9))*SUMIFS(conditions!$76:$76,conditions!$8:$8,"&lt;="&amp;HG$9-SUMIFS(conditions!$77:$77,conditions!$8:$8,"&lt;="&amp;HG$9,conditions!$9:$9,"&gt;="&amp;HG$9),conditions!$9:$9,"&gt;="&amp;HG$9-SUMIFS(conditions!$77:$77,conditions!$8:$8,"&lt;="&amp;HG$9,conditions!$9:$9,"&gt;="&amp;HG$9))</f>
        <v>0</v>
      </c>
      <c r="HH124" s="37">
        <f>SUMIFS(16:16,$9:$9,HH$9-SUMIFS(conditions!$77:$77,conditions!$8:$8,"&lt;="&amp;HH$9,conditions!$9:$9,"&gt;="&amp;HH$9))*SUMIFS(conditions!$76:$76,conditions!$8:$8,"&lt;="&amp;HH$9-SUMIFS(conditions!$77:$77,conditions!$8:$8,"&lt;="&amp;HH$9,conditions!$9:$9,"&gt;="&amp;HH$9),conditions!$9:$9,"&gt;="&amp;HH$9-SUMIFS(conditions!$77:$77,conditions!$8:$8,"&lt;="&amp;HH$9,conditions!$9:$9,"&gt;="&amp;HH$9))</f>
        <v>0</v>
      </c>
      <c r="HI124" s="37">
        <f>SUMIFS(16:16,$9:$9,HI$9-SUMIFS(conditions!$77:$77,conditions!$8:$8,"&lt;="&amp;HI$9,conditions!$9:$9,"&gt;="&amp;HI$9))*SUMIFS(conditions!$76:$76,conditions!$8:$8,"&lt;="&amp;HI$9-SUMIFS(conditions!$77:$77,conditions!$8:$8,"&lt;="&amp;HI$9,conditions!$9:$9,"&gt;="&amp;HI$9),conditions!$9:$9,"&gt;="&amp;HI$9-SUMIFS(conditions!$77:$77,conditions!$8:$8,"&lt;="&amp;HI$9,conditions!$9:$9,"&gt;="&amp;HI$9))</f>
        <v>6.2369999999999983</v>
      </c>
      <c r="HJ124" s="37">
        <f>SUMIFS(16:16,$9:$9,HJ$9-SUMIFS(conditions!$77:$77,conditions!$8:$8,"&lt;="&amp;HJ$9,conditions!$9:$9,"&gt;="&amp;HJ$9))*SUMIFS(conditions!$76:$76,conditions!$8:$8,"&lt;="&amp;HJ$9-SUMIFS(conditions!$77:$77,conditions!$8:$8,"&lt;="&amp;HJ$9,conditions!$9:$9,"&gt;="&amp;HJ$9),conditions!$9:$9,"&gt;="&amp;HJ$9-SUMIFS(conditions!$77:$77,conditions!$8:$8,"&lt;="&amp;HJ$9,conditions!$9:$9,"&gt;="&amp;HJ$9))</f>
        <v>6.2369999999999983</v>
      </c>
      <c r="HK124" s="37">
        <f>SUMIFS(16:16,$9:$9,HK$9-SUMIFS(conditions!$77:$77,conditions!$8:$8,"&lt;="&amp;HK$9,conditions!$9:$9,"&gt;="&amp;HK$9))*SUMIFS(conditions!$76:$76,conditions!$8:$8,"&lt;="&amp;HK$9-SUMIFS(conditions!$77:$77,conditions!$8:$8,"&lt;="&amp;HK$9,conditions!$9:$9,"&gt;="&amp;HK$9),conditions!$9:$9,"&gt;="&amp;HK$9-SUMIFS(conditions!$77:$77,conditions!$8:$8,"&lt;="&amp;HK$9,conditions!$9:$9,"&gt;="&amp;HK$9))</f>
        <v>6.9126749999999975</v>
      </c>
      <c r="HL124" s="37">
        <f>SUMIFS(16:16,$9:$9,HL$9-SUMIFS(conditions!$77:$77,conditions!$8:$8,"&lt;="&amp;HL$9,conditions!$9:$9,"&gt;="&amp;HL$9))*SUMIFS(conditions!$76:$76,conditions!$8:$8,"&lt;="&amp;HL$9-SUMIFS(conditions!$77:$77,conditions!$8:$8,"&lt;="&amp;HL$9,conditions!$9:$9,"&gt;="&amp;HL$9),conditions!$9:$9,"&gt;="&amp;HL$9-SUMIFS(conditions!$77:$77,conditions!$8:$8,"&lt;="&amp;HL$9,conditions!$9:$9,"&gt;="&amp;HL$9))</f>
        <v>6.9126749999999975</v>
      </c>
      <c r="HM124" s="37">
        <f>SUMIFS(16:16,$9:$9,HM$9-SUMIFS(conditions!$77:$77,conditions!$8:$8,"&lt;="&amp;HM$9,conditions!$9:$9,"&gt;="&amp;HM$9))*SUMIFS(conditions!$76:$76,conditions!$8:$8,"&lt;="&amp;HM$9-SUMIFS(conditions!$77:$77,conditions!$8:$8,"&lt;="&amp;HM$9,conditions!$9:$9,"&gt;="&amp;HM$9),conditions!$9:$9,"&gt;="&amp;HM$9-SUMIFS(conditions!$77:$77,conditions!$8:$8,"&lt;="&amp;HM$9,conditions!$9:$9,"&gt;="&amp;HM$9))</f>
        <v>6.9126749999999975</v>
      </c>
      <c r="HN124" s="37">
        <f>SUMIFS(16:16,$9:$9,HN$9-SUMIFS(conditions!$77:$77,conditions!$8:$8,"&lt;="&amp;HN$9,conditions!$9:$9,"&gt;="&amp;HN$9))*SUMIFS(conditions!$76:$76,conditions!$8:$8,"&lt;="&amp;HN$9-SUMIFS(conditions!$77:$77,conditions!$8:$8,"&lt;="&amp;HN$9,conditions!$9:$9,"&gt;="&amp;HN$9),conditions!$9:$9,"&gt;="&amp;HN$9-SUMIFS(conditions!$77:$77,conditions!$8:$8,"&lt;="&amp;HN$9,conditions!$9:$9,"&gt;="&amp;HN$9))</f>
        <v>0</v>
      </c>
      <c r="HO124" s="37">
        <f>SUMIFS(16:16,$9:$9,HO$9-SUMIFS(conditions!$77:$77,conditions!$8:$8,"&lt;="&amp;HO$9,conditions!$9:$9,"&gt;="&amp;HO$9))*SUMIFS(conditions!$76:$76,conditions!$8:$8,"&lt;="&amp;HO$9-SUMIFS(conditions!$77:$77,conditions!$8:$8,"&lt;="&amp;HO$9,conditions!$9:$9,"&gt;="&amp;HO$9),conditions!$9:$9,"&gt;="&amp;HO$9-SUMIFS(conditions!$77:$77,conditions!$8:$8,"&lt;="&amp;HO$9,conditions!$9:$9,"&gt;="&amp;HO$9))</f>
        <v>0</v>
      </c>
      <c r="HP124" s="37">
        <f>SUMIFS(16:16,$9:$9,HP$9-SUMIFS(conditions!$77:$77,conditions!$8:$8,"&lt;="&amp;HP$9,conditions!$9:$9,"&gt;="&amp;HP$9))*SUMIFS(conditions!$76:$76,conditions!$8:$8,"&lt;="&amp;HP$9-SUMIFS(conditions!$77:$77,conditions!$8:$8,"&lt;="&amp;HP$9,conditions!$9:$9,"&gt;="&amp;HP$9),conditions!$9:$9,"&gt;="&amp;HP$9-SUMIFS(conditions!$77:$77,conditions!$8:$8,"&lt;="&amp;HP$9,conditions!$9:$9,"&gt;="&amp;HP$9))</f>
        <v>6.9126749999999975</v>
      </c>
      <c r="HQ124" s="37">
        <f>SUMIFS(16:16,$9:$9,HQ$9-SUMIFS(conditions!$77:$77,conditions!$8:$8,"&lt;="&amp;HQ$9,conditions!$9:$9,"&gt;="&amp;HQ$9))*SUMIFS(conditions!$76:$76,conditions!$8:$8,"&lt;="&amp;HQ$9-SUMIFS(conditions!$77:$77,conditions!$8:$8,"&lt;="&amp;HQ$9,conditions!$9:$9,"&gt;="&amp;HQ$9),conditions!$9:$9,"&gt;="&amp;HQ$9-SUMIFS(conditions!$77:$77,conditions!$8:$8,"&lt;="&amp;HQ$9,conditions!$9:$9,"&gt;="&amp;HQ$9))</f>
        <v>6.9126749999999975</v>
      </c>
      <c r="HR124" s="37">
        <f>SUMIFS(16:16,$9:$9,HR$9-SUMIFS(conditions!$77:$77,conditions!$8:$8,"&lt;="&amp;HR$9,conditions!$9:$9,"&gt;="&amp;HR$9))*SUMIFS(conditions!$76:$76,conditions!$8:$8,"&lt;="&amp;HR$9-SUMIFS(conditions!$77:$77,conditions!$8:$8,"&lt;="&amp;HR$9,conditions!$9:$9,"&gt;="&amp;HR$9),conditions!$9:$9,"&gt;="&amp;HR$9-SUMIFS(conditions!$77:$77,conditions!$8:$8,"&lt;="&amp;HR$9,conditions!$9:$9,"&gt;="&amp;HR$9))</f>
        <v>6.9126749999999975</v>
      </c>
      <c r="HS124" s="37">
        <f>SUMIFS(16:16,$9:$9,HS$9-SUMIFS(conditions!$77:$77,conditions!$8:$8,"&lt;="&amp;HS$9,conditions!$9:$9,"&gt;="&amp;HS$9))*SUMIFS(conditions!$76:$76,conditions!$8:$8,"&lt;="&amp;HS$9-SUMIFS(conditions!$77:$77,conditions!$8:$8,"&lt;="&amp;HS$9,conditions!$9:$9,"&gt;="&amp;HS$9),conditions!$9:$9,"&gt;="&amp;HS$9-SUMIFS(conditions!$77:$77,conditions!$8:$8,"&lt;="&amp;HS$9,conditions!$9:$9,"&gt;="&amp;HS$9))</f>
        <v>6.9126749999999975</v>
      </c>
      <c r="HT124" s="37">
        <f>SUMIFS(16:16,$9:$9,HT$9-SUMIFS(conditions!$77:$77,conditions!$8:$8,"&lt;="&amp;HT$9,conditions!$9:$9,"&gt;="&amp;HT$9))*SUMIFS(conditions!$76:$76,conditions!$8:$8,"&lt;="&amp;HT$9-SUMIFS(conditions!$77:$77,conditions!$8:$8,"&lt;="&amp;HT$9,conditions!$9:$9,"&gt;="&amp;HT$9),conditions!$9:$9,"&gt;="&amp;HT$9-SUMIFS(conditions!$77:$77,conditions!$8:$8,"&lt;="&amp;HT$9,conditions!$9:$9,"&gt;="&amp;HT$9))</f>
        <v>6.9126749999999975</v>
      </c>
      <c r="HU124" s="37">
        <f>SUMIFS(16:16,$9:$9,HU$9-SUMIFS(conditions!$77:$77,conditions!$8:$8,"&lt;="&amp;HU$9,conditions!$9:$9,"&gt;="&amp;HU$9))*SUMIFS(conditions!$76:$76,conditions!$8:$8,"&lt;="&amp;HU$9-SUMIFS(conditions!$77:$77,conditions!$8:$8,"&lt;="&amp;HU$9,conditions!$9:$9,"&gt;="&amp;HU$9),conditions!$9:$9,"&gt;="&amp;HU$9-SUMIFS(conditions!$77:$77,conditions!$8:$8,"&lt;="&amp;HU$9,conditions!$9:$9,"&gt;="&amp;HU$9))</f>
        <v>0</v>
      </c>
      <c r="HV124" s="37">
        <f>SUMIFS(16:16,$9:$9,HV$9-SUMIFS(conditions!$77:$77,conditions!$8:$8,"&lt;="&amp;HV$9,conditions!$9:$9,"&gt;="&amp;HV$9))*SUMIFS(conditions!$76:$76,conditions!$8:$8,"&lt;="&amp;HV$9-SUMIFS(conditions!$77:$77,conditions!$8:$8,"&lt;="&amp;HV$9,conditions!$9:$9,"&gt;="&amp;HV$9),conditions!$9:$9,"&gt;="&amp;HV$9-SUMIFS(conditions!$77:$77,conditions!$8:$8,"&lt;="&amp;HV$9,conditions!$9:$9,"&gt;="&amp;HV$9))</f>
        <v>0</v>
      </c>
      <c r="HW124" s="37">
        <f>SUMIFS(16:16,$9:$9,HW$9-SUMIFS(conditions!$77:$77,conditions!$8:$8,"&lt;="&amp;HW$9,conditions!$9:$9,"&gt;="&amp;HW$9))*SUMIFS(conditions!$76:$76,conditions!$8:$8,"&lt;="&amp;HW$9-SUMIFS(conditions!$77:$77,conditions!$8:$8,"&lt;="&amp;HW$9,conditions!$9:$9,"&gt;="&amp;HW$9),conditions!$9:$9,"&gt;="&amp;HW$9-SUMIFS(conditions!$77:$77,conditions!$8:$8,"&lt;="&amp;HW$9,conditions!$9:$9,"&gt;="&amp;HW$9))</f>
        <v>6.9126749999999975</v>
      </c>
      <c r="HX124" s="37">
        <f>SUMIFS(16:16,$9:$9,HX$9-SUMIFS(conditions!$77:$77,conditions!$8:$8,"&lt;="&amp;HX$9,conditions!$9:$9,"&gt;="&amp;HX$9))*SUMIFS(conditions!$76:$76,conditions!$8:$8,"&lt;="&amp;HX$9-SUMIFS(conditions!$77:$77,conditions!$8:$8,"&lt;="&amp;HX$9,conditions!$9:$9,"&gt;="&amp;HX$9),conditions!$9:$9,"&gt;="&amp;HX$9-SUMIFS(conditions!$77:$77,conditions!$8:$8,"&lt;="&amp;HX$9,conditions!$9:$9,"&gt;="&amp;HX$9))</f>
        <v>6.9126749999999975</v>
      </c>
      <c r="HY124" s="37">
        <f>SUMIFS(16:16,$9:$9,HY$9-SUMIFS(conditions!$77:$77,conditions!$8:$8,"&lt;="&amp;HY$9,conditions!$9:$9,"&gt;="&amp;HY$9))*SUMIFS(conditions!$76:$76,conditions!$8:$8,"&lt;="&amp;HY$9-SUMIFS(conditions!$77:$77,conditions!$8:$8,"&lt;="&amp;HY$9,conditions!$9:$9,"&gt;="&amp;HY$9),conditions!$9:$9,"&gt;="&amp;HY$9-SUMIFS(conditions!$77:$77,conditions!$8:$8,"&lt;="&amp;HY$9,conditions!$9:$9,"&gt;="&amp;HY$9))</f>
        <v>6.9126749999999975</v>
      </c>
      <c r="HZ124" s="37">
        <f>SUMIFS(16:16,$9:$9,HZ$9-SUMIFS(conditions!$77:$77,conditions!$8:$8,"&lt;="&amp;HZ$9,conditions!$9:$9,"&gt;="&amp;HZ$9))*SUMIFS(conditions!$76:$76,conditions!$8:$8,"&lt;="&amp;HZ$9-SUMIFS(conditions!$77:$77,conditions!$8:$8,"&lt;="&amp;HZ$9,conditions!$9:$9,"&gt;="&amp;HZ$9),conditions!$9:$9,"&gt;="&amp;HZ$9-SUMIFS(conditions!$77:$77,conditions!$8:$8,"&lt;="&amp;HZ$9,conditions!$9:$9,"&gt;="&amp;HZ$9))</f>
        <v>6.9126749999999975</v>
      </c>
      <c r="IA124" s="37">
        <f>SUMIFS(16:16,$9:$9,IA$9-SUMIFS(conditions!$77:$77,conditions!$8:$8,"&lt;="&amp;IA$9,conditions!$9:$9,"&gt;="&amp;IA$9))*SUMIFS(conditions!$76:$76,conditions!$8:$8,"&lt;="&amp;IA$9-SUMIFS(conditions!$77:$77,conditions!$8:$8,"&lt;="&amp;IA$9,conditions!$9:$9,"&gt;="&amp;IA$9),conditions!$9:$9,"&gt;="&amp;IA$9-SUMIFS(conditions!$77:$77,conditions!$8:$8,"&lt;="&amp;IA$9,conditions!$9:$9,"&gt;="&amp;IA$9))</f>
        <v>6.9126749999999975</v>
      </c>
      <c r="IB124" s="37">
        <f>SUMIFS(16:16,$9:$9,IB$9-SUMIFS(conditions!$77:$77,conditions!$8:$8,"&lt;="&amp;IB$9,conditions!$9:$9,"&gt;="&amp;IB$9))*SUMIFS(conditions!$76:$76,conditions!$8:$8,"&lt;="&amp;IB$9-SUMIFS(conditions!$77:$77,conditions!$8:$8,"&lt;="&amp;IB$9,conditions!$9:$9,"&gt;="&amp;IB$9),conditions!$9:$9,"&gt;="&amp;IB$9-SUMIFS(conditions!$77:$77,conditions!$8:$8,"&lt;="&amp;IB$9,conditions!$9:$9,"&gt;="&amp;IB$9))</f>
        <v>0</v>
      </c>
      <c r="IC124" s="37">
        <f>SUMIFS(16:16,$9:$9,IC$9-SUMIFS(conditions!$77:$77,conditions!$8:$8,"&lt;="&amp;IC$9,conditions!$9:$9,"&gt;="&amp;IC$9))*SUMIFS(conditions!$76:$76,conditions!$8:$8,"&lt;="&amp;IC$9-SUMIFS(conditions!$77:$77,conditions!$8:$8,"&lt;="&amp;IC$9,conditions!$9:$9,"&gt;="&amp;IC$9),conditions!$9:$9,"&gt;="&amp;IC$9-SUMIFS(conditions!$77:$77,conditions!$8:$8,"&lt;="&amp;IC$9,conditions!$9:$9,"&gt;="&amp;IC$9))</f>
        <v>0</v>
      </c>
      <c r="ID124" s="37">
        <f>SUMIFS(16:16,$9:$9,ID$9-SUMIFS(conditions!$77:$77,conditions!$8:$8,"&lt;="&amp;ID$9,conditions!$9:$9,"&gt;="&amp;ID$9))*SUMIFS(conditions!$76:$76,conditions!$8:$8,"&lt;="&amp;ID$9-SUMIFS(conditions!$77:$77,conditions!$8:$8,"&lt;="&amp;ID$9,conditions!$9:$9,"&gt;="&amp;ID$9),conditions!$9:$9,"&gt;="&amp;ID$9-SUMIFS(conditions!$77:$77,conditions!$8:$8,"&lt;="&amp;ID$9,conditions!$9:$9,"&gt;="&amp;ID$9))</f>
        <v>6.9126749999999975</v>
      </c>
      <c r="IE124" s="37">
        <f>SUMIFS(16:16,$9:$9,IE$9-SUMIFS(conditions!$77:$77,conditions!$8:$8,"&lt;="&amp;IE$9,conditions!$9:$9,"&gt;="&amp;IE$9))*SUMIFS(conditions!$76:$76,conditions!$8:$8,"&lt;="&amp;IE$9-SUMIFS(conditions!$77:$77,conditions!$8:$8,"&lt;="&amp;IE$9,conditions!$9:$9,"&gt;="&amp;IE$9),conditions!$9:$9,"&gt;="&amp;IE$9-SUMIFS(conditions!$77:$77,conditions!$8:$8,"&lt;="&amp;IE$9,conditions!$9:$9,"&gt;="&amp;IE$9))</f>
        <v>6.9126749999999975</v>
      </c>
      <c r="IF124" s="37">
        <f>SUMIFS(16:16,$9:$9,IF$9-SUMIFS(conditions!$77:$77,conditions!$8:$8,"&lt;="&amp;IF$9,conditions!$9:$9,"&gt;="&amp;IF$9))*SUMIFS(conditions!$76:$76,conditions!$8:$8,"&lt;="&amp;IF$9-SUMIFS(conditions!$77:$77,conditions!$8:$8,"&lt;="&amp;IF$9,conditions!$9:$9,"&gt;="&amp;IF$9),conditions!$9:$9,"&gt;="&amp;IF$9-SUMIFS(conditions!$77:$77,conditions!$8:$8,"&lt;="&amp;IF$9,conditions!$9:$9,"&gt;="&amp;IF$9))</f>
        <v>6.9126749999999975</v>
      </c>
      <c r="IG124" s="37">
        <f>SUMIFS(16:16,$9:$9,IG$9-SUMIFS(conditions!$77:$77,conditions!$8:$8,"&lt;="&amp;IG$9,conditions!$9:$9,"&gt;="&amp;IG$9))*SUMIFS(conditions!$76:$76,conditions!$8:$8,"&lt;="&amp;IG$9-SUMIFS(conditions!$77:$77,conditions!$8:$8,"&lt;="&amp;IG$9,conditions!$9:$9,"&gt;="&amp;IG$9),conditions!$9:$9,"&gt;="&amp;IG$9-SUMIFS(conditions!$77:$77,conditions!$8:$8,"&lt;="&amp;IG$9,conditions!$9:$9,"&gt;="&amp;IG$9))</f>
        <v>6.9126749999999975</v>
      </c>
      <c r="IH124" s="37">
        <f>SUMIFS(16:16,$9:$9,IH$9-SUMIFS(conditions!$77:$77,conditions!$8:$8,"&lt;="&amp;IH$9,conditions!$9:$9,"&gt;="&amp;IH$9))*SUMIFS(conditions!$76:$76,conditions!$8:$8,"&lt;="&amp;IH$9-SUMIFS(conditions!$77:$77,conditions!$8:$8,"&lt;="&amp;IH$9,conditions!$9:$9,"&gt;="&amp;IH$9),conditions!$9:$9,"&gt;="&amp;IH$9-SUMIFS(conditions!$77:$77,conditions!$8:$8,"&lt;="&amp;IH$9,conditions!$9:$9,"&gt;="&amp;IH$9))</f>
        <v>6.9126749999999975</v>
      </c>
      <c r="II124" s="37">
        <f>SUMIFS(16:16,$9:$9,II$9-SUMIFS(conditions!$77:$77,conditions!$8:$8,"&lt;="&amp;II$9,conditions!$9:$9,"&gt;="&amp;II$9))*SUMIFS(conditions!$76:$76,conditions!$8:$8,"&lt;="&amp;II$9-SUMIFS(conditions!$77:$77,conditions!$8:$8,"&lt;="&amp;II$9,conditions!$9:$9,"&gt;="&amp;II$9),conditions!$9:$9,"&gt;="&amp;II$9-SUMIFS(conditions!$77:$77,conditions!$8:$8,"&lt;="&amp;II$9,conditions!$9:$9,"&gt;="&amp;II$9))</f>
        <v>0</v>
      </c>
      <c r="IJ124" s="37">
        <f>SUMIFS(16:16,$9:$9,IJ$9-SUMIFS(conditions!$77:$77,conditions!$8:$8,"&lt;="&amp;IJ$9,conditions!$9:$9,"&gt;="&amp;IJ$9))*SUMIFS(conditions!$76:$76,conditions!$8:$8,"&lt;="&amp;IJ$9-SUMIFS(conditions!$77:$77,conditions!$8:$8,"&lt;="&amp;IJ$9,conditions!$9:$9,"&gt;="&amp;IJ$9),conditions!$9:$9,"&gt;="&amp;IJ$9-SUMIFS(conditions!$77:$77,conditions!$8:$8,"&lt;="&amp;IJ$9,conditions!$9:$9,"&gt;="&amp;IJ$9))</f>
        <v>0</v>
      </c>
      <c r="IK124" s="37">
        <f>SUMIFS(16:16,$9:$9,IK$9-SUMIFS(conditions!$77:$77,conditions!$8:$8,"&lt;="&amp;IK$9,conditions!$9:$9,"&gt;="&amp;IK$9))*SUMIFS(conditions!$76:$76,conditions!$8:$8,"&lt;="&amp;IK$9-SUMIFS(conditions!$77:$77,conditions!$8:$8,"&lt;="&amp;IK$9,conditions!$9:$9,"&gt;="&amp;IK$9),conditions!$9:$9,"&gt;="&amp;IK$9-SUMIFS(conditions!$77:$77,conditions!$8:$8,"&lt;="&amp;IK$9,conditions!$9:$9,"&gt;="&amp;IK$9))</f>
        <v>6.9126749999999975</v>
      </c>
      <c r="IL124" s="37">
        <f>SUMIFS(16:16,$9:$9,IL$9-SUMIFS(conditions!$77:$77,conditions!$8:$8,"&lt;="&amp;IL$9,conditions!$9:$9,"&gt;="&amp;IL$9))*SUMIFS(conditions!$76:$76,conditions!$8:$8,"&lt;="&amp;IL$9-SUMIFS(conditions!$77:$77,conditions!$8:$8,"&lt;="&amp;IL$9,conditions!$9:$9,"&gt;="&amp;IL$9),conditions!$9:$9,"&gt;="&amp;IL$9-SUMIFS(conditions!$77:$77,conditions!$8:$8,"&lt;="&amp;IL$9,conditions!$9:$9,"&gt;="&amp;IL$9))</f>
        <v>6.9126749999999975</v>
      </c>
      <c r="IM124" s="37">
        <f>SUMIFS(16:16,$9:$9,IM$9-SUMIFS(conditions!$77:$77,conditions!$8:$8,"&lt;="&amp;IM$9,conditions!$9:$9,"&gt;="&amp;IM$9))*SUMIFS(conditions!$76:$76,conditions!$8:$8,"&lt;="&amp;IM$9-SUMIFS(conditions!$77:$77,conditions!$8:$8,"&lt;="&amp;IM$9,conditions!$9:$9,"&gt;="&amp;IM$9),conditions!$9:$9,"&gt;="&amp;IM$9-SUMIFS(conditions!$77:$77,conditions!$8:$8,"&lt;="&amp;IM$9,conditions!$9:$9,"&gt;="&amp;IM$9))</f>
        <v>6.9126749999999975</v>
      </c>
      <c r="IN124" s="37">
        <f>SUMIFS(16:16,$9:$9,IN$9-SUMIFS(conditions!$77:$77,conditions!$8:$8,"&lt;="&amp;IN$9,conditions!$9:$9,"&gt;="&amp;IN$9))*SUMIFS(conditions!$76:$76,conditions!$8:$8,"&lt;="&amp;IN$9-SUMIFS(conditions!$77:$77,conditions!$8:$8,"&lt;="&amp;IN$9,conditions!$9:$9,"&gt;="&amp;IN$9),conditions!$9:$9,"&gt;="&amp;IN$9-SUMIFS(conditions!$77:$77,conditions!$8:$8,"&lt;="&amp;IN$9,conditions!$9:$9,"&gt;="&amp;IN$9))</f>
        <v>6.9126749999999975</v>
      </c>
      <c r="IO124" s="37">
        <f>SUMIFS(16:16,$9:$9,IO$9-SUMIFS(conditions!$77:$77,conditions!$8:$8,"&lt;="&amp;IO$9,conditions!$9:$9,"&gt;="&amp;IO$9))*SUMIFS(conditions!$76:$76,conditions!$8:$8,"&lt;="&amp;IO$9-SUMIFS(conditions!$77:$77,conditions!$8:$8,"&lt;="&amp;IO$9,conditions!$9:$9,"&gt;="&amp;IO$9),conditions!$9:$9,"&gt;="&amp;IO$9-SUMIFS(conditions!$77:$77,conditions!$8:$8,"&lt;="&amp;IO$9,conditions!$9:$9,"&gt;="&amp;IO$9))</f>
        <v>6.9126749999999975</v>
      </c>
      <c r="IP124" s="37">
        <f>SUMIFS(16:16,$9:$9,IP$9-SUMIFS(conditions!$77:$77,conditions!$8:$8,"&lt;="&amp;IP$9,conditions!$9:$9,"&gt;="&amp;IP$9))*SUMIFS(conditions!$76:$76,conditions!$8:$8,"&lt;="&amp;IP$9-SUMIFS(conditions!$77:$77,conditions!$8:$8,"&lt;="&amp;IP$9,conditions!$9:$9,"&gt;="&amp;IP$9),conditions!$9:$9,"&gt;="&amp;IP$9-SUMIFS(conditions!$77:$77,conditions!$8:$8,"&lt;="&amp;IP$9,conditions!$9:$9,"&gt;="&amp;IP$9))</f>
        <v>0</v>
      </c>
      <c r="IQ124" s="37">
        <f>SUMIFS(16:16,$9:$9,IQ$9-SUMIFS(conditions!$77:$77,conditions!$8:$8,"&lt;="&amp;IQ$9,conditions!$9:$9,"&gt;="&amp;IQ$9))*SUMIFS(conditions!$76:$76,conditions!$8:$8,"&lt;="&amp;IQ$9-SUMIFS(conditions!$77:$77,conditions!$8:$8,"&lt;="&amp;IQ$9,conditions!$9:$9,"&gt;="&amp;IQ$9),conditions!$9:$9,"&gt;="&amp;IQ$9-SUMIFS(conditions!$77:$77,conditions!$8:$8,"&lt;="&amp;IQ$9,conditions!$9:$9,"&gt;="&amp;IQ$9))</f>
        <v>0</v>
      </c>
      <c r="IR124" s="37">
        <f>SUMIFS(16:16,$9:$9,IR$9-SUMIFS(conditions!$77:$77,conditions!$8:$8,"&lt;="&amp;IR$9,conditions!$9:$9,"&gt;="&amp;IR$9))*SUMIFS(conditions!$76:$76,conditions!$8:$8,"&lt;="&amp;IR$9-SUMIFS(conditions!$77:$77,conditions!$8:$8,"&lt;="&amp;IR$9,conditions!$9:$9,"&gt;="&amp;IR$9),conditions!$9:$9,"&gt;="&amp;IR$9-SUMIFS(conditions!$77:$77,conditions!$8:$8,"&lt;="&amp;IR$9,conditions!$9:$9,"&gt;="&amp;IR$9))</f>
        <v>6.3596609999999973</v>
      </c>
      <c r="IS124" s="37">
        <f>SUMIFS(16:16,$9:$9,IS$9-SUMIFS(conditions!$77:$77,conditions!$8:$8,"&lt;="&amp;IS$9,conditions!$9:$9,"&gt;="&amp;IS$9))*SUMIFS(conditions!$76:$76,conditions!$8:$8,"&lt;="&amp;IS$9-SUMIFS(conditions!$77:$77,conditions!$8:$8,"&lt;="&amp;IS$9,conditions!$9:$9,"&gt;="&amp;IS$9),conditions!$9:$9,"&gt;="&amp;IS$9-SUMIFS(conditions!$77:$77,conditions!$8:$8,"&lt;="&amp;IS$9,conditions!$9:$9,"&gt;="&amp;IS$9))</f>
        <v>6.3596609999999973</v>
      </c>
      <c r="IT124" s="37">
        <f>SUMIFS(16:16,$9:$9,IT$9-SUMIFS(conditions!$77:$77,conditions!$8:$8,"&lt;="&amp;IT$9,conditions!$9:$9,"&gt;="&amp;IT$9))*SUMIFS(conditions!$76:$76,conditions!$8:$8,"&lt;="&amp;IT$9-SUMIFS(conditions!$77:$77,conditions!$8:$8,"&lt;="&amp;IT$9,conditions!$9:$9,"&gt;="&amp;IT$9),conditions!$9:$9,"&gt;="&amp;IT$9-SUMIFS(conditions!$77:$77,conditions!$8:$8,"&lt;="&amp;IT$9,conditions!$9:$9,"&gt;="&amp;IT$9))</f>
        <v>6.3596609999999973</v>
      </c>
      <c r="IU124" s="37">
        <f>SUMIFS(16:16,$9:$9,IU$9-SUMIFS(conditions!$77:$77,conditions!$8:$8,"&lt;="&amp;IU$9,conditions!$9:$9,"&gt;="&amp;IU$9))*SUMIFS(conditions!$76:$76,conditions!$8:$8,"&lt;="&amp;IU$9-SUMIFS(conditions!$77:$77,conditions!$8:$8,"&lt;="&amp;IU$9,conditions!$9:$9,"&gt;="&amp;IU$9),conditions!$9:$9,"&gt;="&amp;IU$9-SUMIFS(conditions!$77:$77,conditions!$8:$8,"&lt;="&amp;IU$9,conditions!$9:$9,"&gt;="&amp;IU$9))</f>
        <v>6.3596609999999973</v>
      </c>
      <c r="IV124" s="37">
        <f>SUMIFS(16:16,$9:$9,IV$9-SUMIFS(conditions!$77:$77,conditions!$8:$8,"&lt;="&amp;IV$9,conditions!$9:$9,"&gt;="&amp;IV$9))*SUMIFS(conditions!$76:$76,conditions!$8:$8,"&lt;="&amp;IV$9-SUMIFS(conditions!$77:$77,conditions!$8:$8,"&lt;="&amp;IV$9,conditions!$9:$9,"&gt;="&amp;IV$9),conditions!$9:$9,"&gt;="&amp;IV$9-SUMIFS(conditions!$77:$77,conditions!$8:$8,"&lt;="&amp;IV$9,conditions!$9:$9,"&gt;="&amp;IV$9))</f>
        <v>6.3596609999999973</v>
      </c>
      <c r="IW124" s="37">
        <f>SUMIFS(16:16,$9:$9,IW$9-SUMIFS(conditions!$77:$77,conditions!$8:$8,"&lt;="&amp;IW$9,conditions!$9:$9,"&gt;="&amp;IW$9))*SUMIFS(conditions!$76:$76,conditions!$8:$8,"&lt;="&amp;IW$9-SUMIFS(conditions!$77:$77,conditions!$8:$8,"&lt;="&amp;IW$9,conditions!$9:$9,"&gt;="&amp;IW$9),conditions!$9:$9,"&gt;="&amp;IW$9-SUMIFS(conditions!$77:$77,conditions!$8:$8,"&lt;="&amp;IW$9,conditions!$9:$9,"&gt;="&amp;IW$9))</f>
        <v>0</v>
      </c>
      <c r="IX124" s="37">
        <f>SUMIFS(16:16,$9:$9,IX$9-SUMIFS(conditions!$77:$77,conditions!$8:$8,"&lt;="&amp;IX$9,conditions!$9:$9,"&gt;="&amp;IX$9))*SUMIFS(conditions!$76:$76,conditions!$8:$8,"&lt;="&amp;IX$9-SUMIFS(conditions!$77:$77,conditions!$8:$8,"&lt;="&amp;IX$9,conditions!$9:$9,"&gt;="&amp;IX$9),conditions!$9:$9,"&gt;="&amp;IX$9-SUMIFS(conditions!$77:$77,conditions!$8:$8,"&lt;="&amp;IX$9,conditions!$9:$9,"&gt;="&amp;IX$9))</f>
        <v>0</v>
      </c>
      <c r="IY124" s="37">
        <f>SUMIFS(16:16,$9:$9,IY$9-SUMIFS(conditions!$77:$77,conditions!$8:$8,"&lt;="&amp;IY$9,conditions!$9:$9,"&gt;="&amp;IY$9))*SUMIFS(conditions!$76:$76,conditions!$8:$8,"&lt;="&amp;IY$9-SUMIFS(conditions!$77:$77,conditions!$8:$8,"&lt;="&amp;IY$9,conditions!$9:$9,"&gt;="&amp;IY$9),conditions!$9:$9,"&gt;="&amp;IY$9-SUMIFS(conditions!$77:$77,conditions!$8:$8,"&lt;="&amp;IY$9,conditions!$9:$9,"&gt;="&amp;IY$9))</f>
        <v>6.3596609999999973</v>
      </c>
      <c r="IZ124" s="37">
        <f>SUMIFS(16:16,$9:$9,IZ$9-SUMIFS(conditions!$77:$77,conditions!$8:$8,"&lt;="&amp;IZ$9,conditions!$9:$9,"&gt;="&amp;IZ$9))*SUMIFS(conditions!$76:$76,conditions!$8:$8,"&lt;="&amp;IZ$9-SUMIFS(conditions!$77:$77,conditions!$8:$8,"&lt;="&amp;IZ$9,conditions!$9:$9,"&gt;="&amp;IZ$9),conditions!$9:$9,"&gt;="&amp;IZ$9-SUMIFS(conditions!$77:$77,conditions!$8:$8,"&lt;="&amp;IZ$9,conditions!$9:$9,"&gt;="&amp;IZ$9))</f>
        <v>6.3596609999999973</v>
      </c>
      <c r="JA124" s="37">
        <f>SUMIFS(16:16,$9:$9,JA$9-SUMIFS(conditions!$77:$77,conditions!$8:$8,"&lt;="&amp;JA$9,conditions!$9:$9,"&gt;="&amp;JA$9))*SUMIFS(conditions!$76:$76,conditions!$8:$8,"&lt;="&amp;JA$9-SUMIFS(conditions!$77:$77,conditions!$8:$8,"&lt;="&amp;JA$9,conditions!$9:$9,"&gt;="&amp;JA$9),conditions!$9:$9,"&gt;="&amp;JA$9-SUMIFS(conditions!$77:$77,conditions!$8:$8,"&lt;="&amp;JA$9,conditions!$9:$9,"&gt;="&amp;JA$9))</f>
        <v>6.3596609999999973</v>
      </c>
      <c r="JB124" s="37">
        <f>SUMIFS(16:16,$9:$9,JB$9-SUMIFS(conditions!$77:$77,conditions!$8:$8,"&lt;="&amp;JB$9,conditions!$9:$9,"&gt;="&amp;JB$9))*SUMIFS(conditions!$76:$76,conditions!$8:$8,"&lt;="&amp;JB$9-SUMIFS(conditions!$77:$77,conditions!$8:$8,"&lt;="&amp;JB$9,conditions!$9:$9,"&gt;="&amp;JB$9),conditions!$9:$9,"&gt;="&amp;JB$9-SUMIFS(conditions!$77:$77,conditions!$8:$8,"&lt;="&amp;JB$9,conditions!$9:$9,"&gt;="&amp;JB$9))</f>
        <v>6.3596609999999973</v>
      </c>
      <c r="JC124" s="37">
        <f>SUMIFS(16:16,$9:$9,JC$9-SUMIFS(conditions!$77:$77,conditions!$8:$8,"&lt;="&amp;JC$9,conditions!$9:$9,"&gt;="&amp;JC$9))*SUMIFS(conditions!$76:$76,conditions!$8:$8,"&lt;="&amp;JC$9-SUMIFS(conditions!$77:$77,conditions!$8:$8,"&lt;="&amp;JC$9,conditions!$9:$9,"&gt;="&amp;JC$9),conditions!$9:$9,"&gt;="&amp;JC$9-SUMIFS(conditions!$77:$77,conditions!$8:$8,"&lt;="&amp;JC$9,conditions!$9:$9,"&gt;="&amp;JC$9))</f>
        <v>6.3596609999999973</v>
      </c>
      <c r="JD124" s="37">
        <f>SUMIFS(16:16,$9:$9,JD$9-SUMIFS(conditions!$77:$77,conditions!$8:$8,"&lt;="&amp;JD$9,conditions!$9:$9,"&gt;="&amp;JD$9))*SUMIFS(conditions!$76:$76,conditions!$8:$8,"&lt;="&amp;JD$9-SUMIFS(conditions!$77:$77,conditions!$8:$8,"&lt;="&amp;JD$9,conditions!$9:$9,"&gt;="&amp;JD$9),conditions!$9:$9,"&gt;="&amp;JD$9-SUMIFS(conditions!$77:$77,conditions!$8:$8,"&lt;="&amp;JD$9,conditions!$9:$9,"&gt;="&amp;JD$9))</f>
        <v>0</v>
      </c>
      <c r="JE124" s="37">
        <f>SUMIFS(16:16,$9:$9,JE$9-SUMIFS(conditions!$77:$77,conditions!$8:$8,"&lt;="&amp;JE$9,conditions!$9:$9,"&gt;="&amp;JE$9))*SUMIFS(conditions!$76:$76,conditions!$8:$8,"&lt;="&amp;JE$9-SUMIFS(conditions!$77:$77,conditions!$8:$8,"&lt;="&amp;JE$9,conditions!$9:$9,"&gt;="&amp;JE$9),conditions!$9:$9,"&gt;="&amp;JE$9-SUMIFS(conditions!$77:$77,conditions!$8:$8,"&lt;="&amp;JE$9,conditions!$9:$9,"&gt;="&amp;JE$9))</f>
        <v>0</v>
      </c>
      <c r="JF124" s="37">
        <f>SUMIFS(16:16,$9:$9,JF$9-SUMIFS(conditions!$77:$77,conditions!$8:$8,"&lt;="&amp;JF$9,conditions!$9:$9,"&gt;="&amp;JF$9))*SUMIFS(conditions!$76:$76,conditions!$8:$8,"&lt;="&amp;JF$9-SUMIFS(conditions!$77:$77,conditions!$8:$8,"&lt;="&amp;JF$9,conditions!$9:$9,"&gt;="&amp;JF$9),conditions!$9:$9,"&gt;="&amp;JF$9-SUMIFS(conditions!$77:$77,conditions!$8:$8,"&lt;="&amp;JF$9,conditions!$9:$9,"&gt;="&amp;JF$9))</f>
        <v>6.3596609999999973</v>
      </c>
      <c r="JG124" s="37">
        <f>SUMIFS(16:16,$9:$9,JG$9-SUMIFS(conditions!$77:$77,conditions!$8:$8,"&lt;="&amp;JG$9,conditions!$9:$9,"&gt;="&amp;JG$9))*SUMIFS(conditions!$76:$76,conditions!$8:$8,"&lt;="&amp;JG$9-SUMIFS(conditions!$77:$77,conditions!$8:$8,"&lt;="&amp;JG$9,conditions!$9:$9,"&gt;="&amp;JG$9),conditions!$9:$9,"&gt;="&amp;JG$9-SUMIFS(conditions!$77:$77,conditions!$8:$8,"&lt;="&amp;JG$9,conditions!$9:$9,"&gt;="&amp;JG$9))</f>
        <v>6.3596609999999973</v>
      </c>
      <c r="JH124" s="37">
        <f>SUMIFS(16:16,$9:$9,JH$9-SUMIFS(conditions!$77:$77,conditions!$8:$8,"&lt;="&amp;JH$9,conditions!$9:$9,"&gt;="&amp;JH$9))*SUMIFS(conditions!$76:$76,conditions!$8:$8,"&lt;="&amp;JH$9-SUMIFS(conditions!$77:$77,conditions!$8:$8,"&lt;="&amp;JH$9,conditions!$9:$9,"&gt;="&amp;JH$9),conditions!$9:$9,"&gt;="&amp;JH$9-SUMIFS(conditions!$77:$77,conditions!$8:$8,"&lt;="&amp;JH$9,conditions!$9:$9,"&gt;="&amp;JH$9))</f>
        <v>6.3596609999999973</v>
      </c>
      <c r="JI124" s="37">
        <f>SUMIFS(16:16,$9:$9,JI$9-SUMIFS(conditions!$77:$77,conditions!$8:$8,"&lt;="&amp;JI$9,conditions!$9:$9,"&gt;="&amp;JI$9))*SUMIFS(conditions!$76:$76,conditions!$8:$8,"&lt;="&amp;JI$9-SUMIFS(conditions!$77:$77,conditions!$8:$8,"&lt;="&amp;JI$9,conditions!$9:$9,"&gt;="&amp;JI$9),conditions!$9:$9,"&gt;="&amp;JI$9-SUMIFS(conditions!$77:$77,conditions!$8:$8,"&lt;="&amp;JI$9,conditions!$9:$9,"&gt;="&amp;JI$9))</f>
        <v>6.3596609999999973</v>
      </c>
      <c r="JJ124" s="37">
        <f>SUMIFS(16:16,$9:$9,JJ$9-SUMIFS(conditions!$77:$77,conditions!$8:$8,"&lt;="&amp;JJ$9,conditions!$9:$9,"&gt;="&amp;JJ$9))*SUMIFS(conditions!$76:$76,conditions!$8:$8,"&lt;="&amp;JJ$9-SUMIFS(conditions!$77:$77,conditions!$8:$8,"&lt;="&amp;JJ$9,conditions!$9:$9,"&gt;="&amp;JJ$9),conditions!$9:$9,"&gt;="&amp;JJ$9-SUMIFS(conditions!$77:$77,conditions!$8:$8,"&lt;="&amp;JJ$9,conditions!$9:$9,"&gt;="&amp;JJ$9))</f>
        <v>6.3596609999999973</v>
      </c>
      <c r="JK124" s="37">
        <f>SUMIFS(16:16,$9:$9,JK$9-SUMIFS(conditions!$77:$77,conditions!$8:$8,"&lt;="&amp;JK$9,conditions!$9:$9,"&gt;="&amp;JK$9))*SUMIFS(conditions!$76:$76,conditions!$8:$8,"&lt;="&amp;JK$9-SUMIFS(conditions!$77:$77,conditions!$8:$8,"&lt;="&amp;JK$9,conditions!$9:$9,"&gt;="&amp;JK$9),conditions!$9:$9,"&gt;="&amp;JK$9-SUMIFS(conditions!$77:$77,conditions!$8:$8,"&lt;="&amp;JK$9,conditions!$9:$9,"&gt;="&amp;JK$9))</f>
        <v>0</v>
      </c>
      <c r="JL124" s="37">
        <f>SUMIFS(16:16,$9:$9,JL$9-SUMIFS(conditions!$77:$77,conditions!$8:$8,"&lt;="&amp;JL$9,conditions!$9:$9,"&gt;="&amp;JL$9))*SUMIFS(conditions!$76:$76,conditions!$8:$8,"&lt;="&amp;JL$9-SUMIFS(conditions!$77:$77,conditions!$8:$8,"&lt;="&amp;JL$9,conditions!$9:$9,"&gt;="&amp;JL$9),conditions!$9:$9,"&gt;="&amp;JL$9-SUMIFS(conditions!$77:$77,conditions!$8:$8,"&lt;="&amp;JL$9,conditions!$9:$9,"&gt;="&amp;JL$9))</f>
        <v>0</v>
      </c>
      <c r="JM124" s="37">
        <f>SUMIFS(16:16,$9:$9,JM$9-SUMIFS(conditions!$77:$77,conditions!$8:$8,"&lt;="&amp;JM$9,conditions!$9:$9,"&gt;="&amp;JM$9))*SUMIFS(conditions!$76:$76,conditions!$8:$8,"&lt;="&amp;JM$9-SUMIFS(conditions!$77:$77,conditions!$8:$8,"&lt;="&amp;JM$9,conditions!$9:$9,"&gt;="&amp;JM$9),conditions!$9:$9,"&gt;="&amp;JM$9-SUMIFS(conditions!$77:$77,conditions!$8:$8,"&lt;="&amp;JM$9,conditions!$9:$9,"&gt;="&amp;JM$9))</f>
        <v>6.3596609999999973</v>
      </c>
      <c r="JN124" s="37">
        <f>SUMIFS(16:16,$9:$9,JN$9-SUMIFS(conditions!$77:$77,conditions!$8:$8,"&lt;="&amp;JN$9,conditions!$9:$9,"&gt;="&amp;JN$9))*SUMIFS(conditions!$76:$76,conditions!$8:$8,"&lt;="&amp;JN$9-SUMIFS(conditions!$77:$77,conditions!$8:$8,"&lt;="&amp;JN$9,conditions!$9:$9,"&gt;="&amp;JN$9),conditions!$9:$9,"&gt;="&amp;JN$9-SUMIFS(conditions!$77:$77,conditions!$8:$8,"&lt;="&amp;JN$9,conditions!$9:$9,"&gt;="&amp;JN$9))</f>
        <v>6.3596609999999973</v>
      </c>
      <c r="JO124" s="37">
        <f>SUMIFS(16:16,$9:$9,JO$9-SUMIFS(conditions!$77:$77,conditions!$8:$8,"&lt;="&amp;JO$9,conditions!$9:$9,"&gt;="&amp;JO$9))*SUMIFS(conditions!$76:$76,conditions!$8:$8,"&lt;="&amp;JO$9-SUMIFS(conditions!$77:$77,conditions!$8:$8,"&lt;="&amp;JO$9,conditions!$9:$9,"&gt;="&amp;JO$9),conditions!$9:$9,"&gt;="&amp;JO$9-SUMIFS(conditions!$77:$77,conditions!$8:$8,"&lt;="&amp;JO$9,conditions!$9:$9,"&gt;="&amp;JO$9))</f>
        <v>6.3596609999999973</v>
      </c>
      <c r="JP124" s="37">
        <f>SUMIFS(16:16,$9:$9,JP$9-SUMIFS(conditions!$77:$77,conditions!$8:$8,"&lt;="&amp;JP$9,conditions!$9:$9,"&gt;="&amp;JP$9))*SUMIFS(conditions!$76:$76,conditions!$8:$8,"&lt;="&amp;JP$9-SUMIFS(conditions!$77:$77,conditions!$8:$8,"&lt;="&amp;JP$9,conditions!$9:$9,"&gt;="&amp;JP$9),conditions!$9:$9,"&gt;="&amp;JP$9-SUMIFS(conditions!$77:$77,conditions!$8:$8,"&lt;="&amp;JP$9,conditions!$9:$9,"&gt;="&amp;JP$9))</f>
        <v>6.3596609999999973</v>
      </c>
      <c r="JQ124" s="37">
        <f>SUMIFS(16:16,$9:$9,JQ$9-SUMIFS(conditions!$77:$77,conditions!$8:$8,"&lt;="&amp;JQ$9,conditions!$9:$9,"&gt;="&amp;JQ$9))*SUMIFS(conditions!$76:$76,conditions!$8:$8,"&lt;="&amp;JQ$9-SUMIFS(conditions!$77:$77,conditions!$8:$8,"&lt;="&amp;JQ$9,conditions!$9:$9,"&gt;="&amp;JQ$9),conditions!$9:$9,"&gt;="&amp;JQ$9-SUMIFS(conditions!$77:$77,conditions!$8:$8,"&lt;="&amp;JQ$9,conditions!$9:$9,"&gt;="&amp;JQ$9))</f>
        <v>6.3596609999999973</v>
      </c>
      <c r="JR124" s="37">
        <f>SUMIFS(16:16,$9:$9,JR$9-SUMIFS(conditions!$77:$77,conditions!$8:$8,"&lt;="&amp;JR$9,conditions!$9:$9,"&gt;="&amp;JR$9))*SUMIFS(conditions!$76:$76,conditions!$8:$8,"&lt;="&amp;JR$9-SUMIFS(conditions!$77:$77,conditions!$8:$8,"&lt;="&amp;JR$9,conditions!$9:$9,"&gt;="&amp;JR$9),conditions!$9:$9,"&gt;="&amp;JR$9-SUMIFS(conditions!$77:$77,conditions!$8:$8,"&lt;="&amp;JR$9,conditions!$9:$9,"&gt;="&amp;JR$9))</f>
        <v>0</v>
      </c>
      <c r="JS124" s="37">
        <f>SUMIFS(16:16,$9:$9,JS$9-SUMIFS(conditions!$77:$77,conditions!$8:$8,"&lt;="&amp;JS$9,conditions!$9:$9,"&gt;="&amp;JS$9))*SUMIFS(conditions!$76:$76,conditions!$8:$8,"&lt;="&amp;JS$9-SUMIFS(conditions!$77:$77,conditions!$8:$8,"&lt;="&amp;JS$9,conditions!$9:$9,"&gt;="&amp;JS$9),conditions!$9:$9,"&gt;="&amp;JS$9-SUMIFS(conditions!$77:$77,conditions!$8:$8,"&lt;="&amp;JS$9,conditions!$9:$9,"&gt;="&amp;JS$9))</f>
        <v>0</v>
      </c>
      <c r="JT124" s="37">
        <f>SUMIFS(16:16,$9:$9,JT$9-SUMIFS(conditions!$77:$77,conditions!$8:$8,"&lt;="&amp;JT$9,conditions!$9:$9,"&gt;="&amp;JT$9))*SUMIFS(conditions!$76:$76,conditions!$8:$8,"&lt;="&amp;JT$9-SUMIFS(conditions!$77:$77,conditions!$8:$8,"&lt;="&amp;JT$9,conditions!$9:$9,"&gt;="&amp;JT$9),conditions!$9:$9,"&gt;="&amp;JT$9-SUMIFS(conditions!$77:$77,conditions!$8:$8,"&lt;="&amp;JT$9,conditions!$9:$9,"&gt;="&amp;JT$9))</f>
        <v>6.5504508299999973</v>
      </c>
      <c r="JU124" s="37">
        <f>SUMIFS(16:16,$9:$9,JU$9-SUMIFS(conditions!$77:$77,conditions!$8:$8,"&lt;="&amp;JU$9,conditions!$9:$9,"&gt;="&amp;JU$9))*SUMIFS(conditions!$76:$76,conditions!$8:$8,"&lt;="&amp;JU$9-SUMIFS(conditions!$77:$77,conditions!$8:$8,"&lt;="&amp;JU$9,conditions!$9:$9,"&gt;="&amp;JU$9),conditions!$9:$9,"&gt;="&amp;JU$9-SUMIFS(conditions!$77:$77,conditions!$8:$8,"&lt;="&amp;JU$9,conditions!$9:$9,"&gt;="&amp;JU$9))</f>
        <v>6.5504508299999973</v>
      </c>
      <c r="JV124" s="37">
        <f>SUMIFS(16:16,$9:$9,JV$9-SUMIFS(conditions!$77:$77,conditions!$8:$8,"&lt;="&amp;JV$9,conditions!$9:$9,"&gt;="&amp;JV$9))*SUMIFS(conditions!$76:$76,conditions!$8:$8,"&lt;="&amp;JV$9-SUMIFS(conditions!$77:$77,conditions!$8:$8,"&lt;="&amp;JV$9,conditions!$9:$9,"&gt;="&amp;JV$9),conditions!$9:$9,"&gt;="&amp;JV$9-SUMIFS(conditions!$77:$77,conditions!$8:$8,"&lt;="&amp;JV$9,conditions!$9:$9,"&gt;="&amp;JV$9))</f>
        <v>6.5504508299999973</v>
      </c>
      <c r="JW124" s="37">
        <f>SUMIFS(16:16,$9:$9,JW$9-SUMIFS(conditions!$77:$77,conditions!$8:$8,"&lt;="&amp;JW$9,conditions!$9:$9,"&gt;="&amp;JW$9))*SUMIFS(conditions!$76:$76,conditions!$8:$8,"&lt;="&amp;JW$9-SUMIFS(conditions!$77:$77,conditions!$8:$8,"&lt;="&amp;JW$9,conditions!$9:$9,"&gt;="&amp;JW$9),conditions!$9:$9,"&gt;="&amp;JW$9-SUMIFS(conditions!$77:$77,conditions!$8:$8,"&lt;="&amp;JW$9,conditions!$9:$9,"&gt;="&amp;JW$9))</f>
        <v>6.5504508299999973</v>
      </c>
      <c r="JX124" s="37">
        <f>SUMIFS(16:16,$9:$9,JX$9-SUMIFS(conditions!$77:$77,conditions!$8:$8,"&lt;="&amp;JX$9,conditions!$9:$9,"&gt;="&amp;JX$9))*SUMIFS(conditions!$76:$76,conditions!$8:$8,"&lt;="&amp;JX$9-SUMIFS(conditions!$77:$77,conditions!$8:$8,"&lt;="&amp;JX$9,conditions!$9:$9,"&gt;="&amp;JX$9),conditions!$9:$9,"&gt;="&amp;JX$9-SUMIFS(conditions!$77:$77,conditions!$8:$8,"&lt;="&amp;JX$9,conditions!$9:$9,"&gt;="&amp;JX$9))</f>
        <v>6.5504508299999973</v>
      </c>
      <c r="JY124" s="37">
        <f>SUMIFS(16:16,$9:$9,JY$9-SUMIFS(conditions!$77:$77,conditions!$8:$8,"&lt;="&amp;JY$9,conditions!$9:$9,"&gt;="&amp;JY$9))*SUMIFS(conditions!$76:$76,conditions!$8:$8,"&lt;="&amp;JY$9-SUMIFS(conditions!$77:$77,conditions!$8:$8,"&lt;="&amp;JY$9,conditions!$9:$9,"&gt;="&amp;JY$9),conditions!$9:$9,"&gt;="&amp;JY$9-SUMIFS(conditions!$77:$77,conditions!$8:$8,"&lt;="&amp;JY$9,conditions!$9:$9,"&gt;="&amp;JY$9))</f>
        <v>0</v>
      </c>
      <c r="JZ124" s="37">
        <f>SUMIFS(16:16,$9:$9,JZ$9-SUMIFS(conditions!$77:$77,conditions!$8:$8,"&lt;="&amp;JZ$9,conditions!$9:$9,"&gt;="&amp;JZ$9))*SUMIFS(conditions!$76:$76,conditions!$8:$8,"&lt;="&amp;JZ$9-SUMIFS(conditions!$77:$77,conditions!$8:$8,"&lt;="&amp;JZ$9,conditions!$9:$9,"&gt;="&amp;JZ$9),conditions!$9:$9,"&gt;="&amp;JZ$9-SUMIFS(conditions!$77:$77,conditions!$8:$8,"&lt;="&amp;JZ$9,conditions!$9:$9,"&gt;="&amp;JZ$9))</f>
        <v>0</v>
      </c>
      <c r="KA124" s="37">
        <f>SUMIFS(16:16,$9:$9,KA$9-SUMIFS(conditions!$77:$77,conditions!$8:$8,"&lt;="&amp;KA$9,conditions!$9:$9,"&gt;="&amp;KA$9))*SUMIFS(conditions!$76:$76,conditions!$8:$8,"&lt;="&amp;KA$9-SUMIFS(conditions!$77:$77,conditions!$8:$8,"&lt;="&amp;KA$9,conditions!$9:$9,"&gt;="&amp;KA$9),conditions!$9:$9,"&gt;="&amp;KA$9-SUMIFS(conditions!$77:$77,conditions!$8:$8,"&lt;="&amp;KA$9,conditions!$9:$9,"&gt;="&amp;KA$9))</f>
        <v>6.5504508299999973</v>
      </c>
      <c r="KB124" s="37">
        <f>SUMIFS(16:16,$9:$9,KB$9-SUMIFS(conditions!$77:$77,conditions!$8:$8,"&lt;="&amp;KB$9,conditions!$9:$9,"&gt;="&amp;KB$9))*SUMIFS(conditions!$76:$76,conditions!$8:$8,"&lt;="&amp;KB$9-SUMIFS(conditions!$77:$77,conditions!$8:$8,"&lt;="&amp;KB$9,conditions!$9:$9,"&gt;="&amp;KB$9),conditions!$9:$9,"&gt;="&amp;KB$9-SUMIFS(conditions!$77:$77,conditions!$8:$8,"&lt;="&amp;KB$9,conditions!$9:$9,"&gt;="&amp;KB$9))</f>
        <v>6.5504508299999973</v>
      </c>
      <c r="KC124" s="37">
        <f>SUMIFS(16:16,$9:$9,KC$9-SUMIFS(conditions!$77:$77,conditions!$8:$8,"&lt;="&amp;KC$9,conditions!$9:$9,"&gt;="&amp;KC$9))*SUMIFS(conditions!$76:$76,conditions!$8:$8,"&lt;="&amp;KC$9-SUMIFS(conditions!$77:$77,conditions!$8:$8,"&lt;="&amp;KC$9,conditions!$9:$9,"&gt;="&amp;KC$9),conditions!$9:$9,"&gt;="&amp;KC$9-SUMIFS(conditions!$77:$77,conditions!$8:$8,"&lt;="&amp;KC$9,conditions!$9:$9,"&gt;="&amp;KC$9))</f>
        <v>6.5504508299999973</v>
      </c>
      <c r="KD124" s="37">
        <f>SUMIFS(16:16,$9:$9,KD$9-SUMIFS(conditions!$77:$77,conditions!$8:$8,"&lt;="&amp;KD$9,conditions!$9:$9,"&gt;="&amp;KD$9))*SUMIFS(conditions!$76:$76,conditions!$8:$8,"&lt;="&amp;KD$9-SUMIFS(conditions!$77:$77,conditions!$8:$8,"&lt;="&amp;KD$9,conditions!$9:$9,"&gt;="&amp;KD$9),conditions!$9:$9,"&gt;="&amp;KD$9-SUMIFS(conditions!$77:$77,conditions!$8:$8,"&lt;="&amp;KD$9,conditions!$9:$9,"&gt;="&amp;KD$9))</f>
        <v>6.5504508299999973</v>
      </c>
      <c r="KE124" s="37">
        <f>SUMIFS(16:16,$9:$9,KE$9-SUMIFS(conditions!$77:$77,conditions!$8:$8,"&lt;="&amp;KE$9,conditions!$9:$9,"&gt;="&amp;KE$9))*SUMIFS(conditions!$76:$76,conditions!$8:$8,"&lt;="&amp;KE$9-SUMIFS(conditions!$77:$77,conditions!$8:$8,"&lt;="&amp;KE$9,conditions!$9:$9,"&gt;="&amp;KE$9),conditions!$9:$9,"&gt;="&amp;KE$9-SUMIFS(conditions!$77:$77,conditions!$8:$8,"&lt;="&amp;KE$9,conditions!$9:$9,"&gt;="&amp;KE$9))</f>
        <v>6.5504508299999973</v>
      </c>
      <c r="KF124" s="37">
        <f>SUMIFS(16:16,$9:$9,KF$9-SUMIFS(conditions!$77:$77,conditions!$8:$8,"&lt;="&amp;KF$9,conditions!$9:$9,"&gt;="&amp;KF$9))*SUMIFS(conditions!$76:$76,conditions!$8:$8,"&lt;="&amp;KF$9-SUMIFS(conditions!$77:$77,conditions!$8:$8,"&lt;="&amp;KF$9,conditions!$9:$9,"&gt;="&amp;KF$9),conditions!$9:$9,"&gt;="&amp;KF$9-SUMIFS(conditions!$77:$77,conditions!$8:$8,"&lt;="&amp;KF$9,conditions!$9:$9,"&gt;="&amp;KF$9))</f>
        <v>0</v>
      </c>
      <c r="KG124" s="37">
        <f>SUMIFS(16:16,$9:$9,KG$9-SUMIFS(conditions!$77:$77,conditions!$8:$8,"&lt;="&amp;KG$9,conditions!$9:$9,"&gt;="&amp;KG$9))*SUMIFS(conditions!$76:$76,conditions!$8:$8,"&lt;="&amp;KG$9-SUMIFS(conditions!$77:$77,conditions!$8:$8,"&lt;="&amp;KG$9,conditions!$9:$9,"&gt;="&amp;KG$9),conditions!$9:$9,"&gt;="&amp;KG$9-SUMIFS(conditions!$77:$77,conditions!$8:$8,"&lt;="&amp;KG$9,conditions!$9:$9,"&gt;="&amp;KG$9))</f>
        <v>0</v>
      </c>
      <c r="KH124" s="37">
        <f>SUMIFS(16:16,$9:$9,KH$9-SUMIFS(conditions!$77:$77,conditions!$8:$8,"&lt;="&amp;KH$9,conditions!$9:$9,"&gt;="&amp;KH$9))*SUMIFS(conditions!$76:$76,conditions!$8:$8,"&lt;="&amp;KH$9-SUMIFS(conditions!$77:$77,conditions!$8:$8,"&lt;="&amp;KH$9,conditions!$9:$9,"&gt;="&amp;KH$9),conditions!$9:$9,"&gt;="&amp;KH$9-SUMIFS(conditions!$77:$77,conditions!$8:$8,"&lt;="&amp;KH$9,conditions!$9:$9,"&gt;="&amp;KH$9))</f>
        <v>6.5504508299999973</v>
      </c>
      <c r="KI124" s="37">
        <f>SUMIFS(16:16,$9:$9,KI$9-SUMIFS(conditions!$77:$77,conditions!$8:$8,"&lt;="&amp;KI$9,conditions!$9:$9,"&gt;="&amp;KI$9))*SUMIFS(conditions!$76:$76,conditions!$8:$8,"&lt;="&amp;KI$9-SUMIFS(conditions!$77:$77,conditions!$8:$8,"&lt;="&amp;KI$9,conditions!$9:$9,"&gt;="&amp;KI$9),conditions!$9:$9,"&gt;="&amp;KI$9-SUMIFS(conditions!$77:$77,conditions!$8:$8,"&lt;="&amp;KI$9,conditions!$9:$9,"&gt;="&amp;KI$9))</f>
        <v>6.5504508299999973</v>
      </c>
      <c r="KJ124" s="37">
        <f>SUMIFS(16:16,$9:$9,KJ$9-SUMIFS(conditions!$77:$77,conditions!$8:$8,"&lt;="&amp;KJ$9,conditions!$9:$9,"&gt;="&amp;KJ$9))*SUMIFS(conditions!$76:$76,conditions!$8:$8,"&lt;="&amp;KJ$9-SUMIFS(conditions!$77:$77,conditions!$8:$8,"&lt;="&amp;KJ$9,conditions!$9:$9,"&gt;="&amp;KJ$9),conditions!$9:$9,"&gt;="&amp;KJ$9-SUMIFS(conditions!$77:$77,conditions!$8:$8,"&lt;="&amp;KJ$9,conditions!$9:$9,"&gt;="&amp;KJ$9))</f>
        <v>6.5504508299999973</v>
      </c>
      <c r="KK124" s="37">
        <f>SUMIFS(16:16,$9:$9,KK$9-SUMIFS(conditions!$77:$77,conditions!$8:$8,"&lt;="&amp;KK$9,conditions!$9:$9,"&gt;="&amp;KK$9))*SUMIFS(conditions!$76:$76,conditions!$8:$8,"&lt;="&amp;KK$9-SUMIFS(conditions!$77:$77,conditions!$8:$8,"&lt;="&amp;KK$9,conditions!$9:$9,"&gt;="&amp;KK$9),conditions!$9:$9,"&gt;="&amp;KK$9-SUMIFS(conditions!$77:$77,conditions!$8:$8,"&lt;="&amp;KK$9,conditions!$9:$9,"&gt;="&amp;KK$9))</f>
        <v>6.5504508299999973</v>
      </c>
      <c r="KL124" s="37">
        <f>SUMIFS(16:16,$9:$9,KL$9-SUMIFS(conditions!$77:$77,conditions!$8:$8,"&lt;="&amp;KL$9,conditions!$9:$9,"&gt;="&amp;KL$9))*SUMIFS(conditions!$76:$76,conditions!$8:$8,"&lt;="&amp;KL$9-SUMIFS(conditions!$77:$77,conditions!$8:$8,"&lt;="&amp;KL$9,conditions!$9:$9,"&gt;="&amp;KL$9),conditions!$9:$9,"&gt;="&amp;KL$9-SUMIFS(conditions!$77:$77,conditions!$8:$8,"&lt;="&amp;KL$9,conditions!$9:$9,"&gt;="&amp;KL$9))</f>
        <v>6.5504508299999973</v>
      </c>
      <c r="KM124" s="37">
        <f>SUMIFS(16:16,$9:$9,KM$9-SUMIFS(conditions!$77:$77,conditions!$8:$8,"&lt;="&amp;KM$9,conditions!$9:$9,"&gt;="&amp;KM$9))*SUMIFS(conditions!$76:$76,conditions!$8:$8,"&lt;="&amp;KM$9-SUMIFS(conditions!$77:$77,conditions!$8:$8,"&lt;="&amp;KM$9,conditions!$9:$9,"&gt;="&amp;KM$9),conditions!$9:$9,"&gt;="&amp;KM$9-SUMIFS(conditions!$77:$77,conditions!$8:$8,"&lt;="&amp;KM$9,conditions!$9:$9,"&gt;="&amp;KM$9))</f>
        <v>0</v>
      </c>
      <c r="KN124" s="37">
        <f>SUMIFS(16:16,$9:$9,KN$9-SUMIFS(conditions!$77:$77,conditions!$8:$8,"&lt;="&amp;KN$9,conditions!$9:$9,"&gt;="&amp;KN$9))*SUMIFS(conditions!$76:$76,conditions!$8:$8,"&lt;="&amp;KN$9-SUMIFS(conditions!$77:$77,conditions!$8:$8,"&lt;="&amp;KN$9,conditions!$9:$9,"&gt;="&amp;KN$9),conditions!$9:$9,"&gt;="&amp;KN$9-SUMIFS(conditions!$77:$77,conditions!$8:$8,"&lt;="&amp;KN$9,conditions!$9:$9,"&gt;="&amp;KN$9))</f>
        <v>0</v>
      </c>
      <c r="KO124" s="37">
        <f>SUMIFS(16:16,$9:$9,KO$9-SUMIFS(conditions!$77:$77,conditions!$8:$8,"&lt;="&amp;KO$9,conditions!$9:$9,"&gt;="&amp;KO$9))*SUMIFS(conditions!$76:$76,conditions!$8:$8,"&lt;="&amp;KO$9-SUMIFS(conditions!$77:$77,conditions!$8:$8,"&lt;="&amp;KO$9,conditions!$9:$9,"&gt;="&amp;KO$9),conditions!$9:$9,"&gt;="&amp;KO$9-SUMIFS(conditions!$77:$77,conditions!$8:$8,"&lt;="&amp;KO$9,conditions!$9:$9,"&gt;="&amp;KO$9))</f>
        <v>6.5504508299999973</v>
      </c>
      <c r="KP124" s="37">
        <f>SUMIFS(16:16,$9:$9,KP$9-SUMIFS(conditions!$77:$77,conditions!$8:$8,"&lt;="&amp;KP$9,conditions!$9:$9,"&gt;="&amp;KP$9))*SUMIFS(conditions!$76:$76,conditions!$8:$8,"&lt;="&amp;KP$9-SUMIFS(conditions!$77:$77,conditions!$8:$8,"&lt;="&amp;KP$9,conditions!$9:$9,"&gt;="&amp;KP$9),conditions!$9:$9,"&gt;="&amp;KP$9-SUMIFS(conditions!$77:$77,conditions!$8:$8,"&lt;="&amp;KP$9,conditions!$9:$9,"&gt;="&amp;KP$9))</f>
        <v>6.5504508299999973</v>
      </c>
      <c r="KQ124" s="37">
        <f>SUMIFS(16:16,$9:$9,KQ$9-SUMIFS(conditions!$77:$77,conditions!$8:$8,"&lt;="&amp;KQ$9,conditions!$9:$9,"&gt;="&amp;KQ$9))*SUMIFS(conditions!$76:$76,conditions!$8:$8,"&lt;="&amp;KQ$9-SUMIFS(conditions!$77:$77,conditions!$8:$8,"&lt;="&amp;KQ$9,conditions!$9:$9,"&gt;="&amp;KQ$9),conditions!$9:$9,"&gt;="&amp;KQ$9-SUMIFS(conditions!$77:$77,conditions!$8:$8,"&lt;="&amp;KQ$9,conditions!$9:$9,"&gt;="&amp;KQ$9))</f>
        <v>6.5504508299999973</v>
      </c>
      <c r="KR124" s="37">
        <f>SUMIFS(16:16,$9:$9,KR$9-SUMIFS(conditions!$77:$77,conditions!$8:$8,"&lt;="&amp;KR$9,conditions!$9:$9,"&gt;="&amp;KR$9))*SUMIFS(conditions!$76:$76,conditions!$8:$8,"&lt;="&amp;KR$9-SUMIFS(conditions!$77:$77,conditions!$8:$8,"&lt;="&amp;KR$9,conditions!$9:$9,"&gt;="&amp;KR$9),conditions!$9:$9,"&gt;="&amp;KR$9-SUMIFS(conditions!$77:$77,conditions!$8:$8,"&lt;="&amp;KR$9,conditions!$9:$9,"&gt;="&amp;KR$9))</f>
        <v>6.5504508299999973</v>
      </c>
      <c r="KS124" s="37">
        <f>SUMIFS(16:16,$9:$9,KS$9-SUMIFS(conditions!$77:$77,conditions!$8:$8,"&lt;="&amp;KS$9,conditions!$9:$9,"&gt;="&amp;KS$9))*SUMIFS(conditions!$76:$76,conditions!$8:$8,"&lt;="&amp;KS$9-SUMIFS(conditions!$77:$77,conditions!$8:$8,"&lt;="&amp;KS$9,conditions!$9:$9,"&gt;="&amp;KS$9),conditions!$9:$9,"&gt;="&amp;KS$9-SUMIFS(conditions!$77:$77,conditions!$8:$8,"&lt;="&amp;KS$9,conditions!$9:$9,"&gt;="&amp;KS$9))</f>
        <v>6.5504508299999973</v>
      </c>
      <c r="KT124" s="37">
        <f>SUMIFS(16:16,$9:$9,KT$9-SUMIFS(conditions!$77:$77,conditions!$8:$8,"&lt;="&amp;KT$9,conditions!$9:$9,"&gt;="&amp;KT$9))*SUMIFS(conditions!$76:$76,conditions!$8:$8,"&lt;="&amp;KT$9-SUMIFS(conditions!$77:$77,conditions!$8:$8,"&lt;="&amp;KT$9,conditions!$9:$9,"&gt;="&amp;KT$9),conditions!$9:$9,"&gt;="&amp;KT$9-SUMIFS(conditions!$77:$77,conditions!$8:$8,"&lt;="&amp;KT$9,conditions!$9:$9,"&gt;="&amp;KT$9))</f>
        <v>0</v>
      </c>
      <c r="KU124" s="37">
        <f>SUMIFS(16:16,$9:$9,KU$9-SUMIFS(conditions!$77:$77,conditions!$8:$8,"&lt;="&amp;KU$9,conditions!$9:$9,"&gt;="&amp;KU$9))*SUMIFS(conditions!$76:$76,conditions!$8:$8,"&lt;="&amp;KU$9-SUMIFS(conditions!$77:$77,conditions!$8:$8,"&lt;="&amp;KU$9,conditions!$9:$9,"&gt;="&amp;KU$9),conditions!$9:$9,"&gt;="&amp;KU$9-SUMIFS(conditions!$77:$77,conditions!$8:$8,"&lt;="&amp;KU$9,conditions!$9:$9,"&gt;="&amp;KU$9))</f>
        <v>0</v>
      </c>
      <c r="KV124" s="37">
        <f>SUMIFS(16:16,$9:$9,KV$9-SUMIFS(conditions!$77:$77,conditions!$8:$8,"&lt;="&amp;KV$9,conditions!$9:$9,"&gt;="&amp;KV$9))*SUMIFS(conditions!$76:$76,conditions!$8:$8,"&lt;="&amp;KV$9-SUMIFS(conditions!$77:$77,conditions!$8:$8,"&lt;="&amp;KV$9,conditions!$9:$9,"&gt;="&amp;KV$9),conditions!$9:$9,"&gt;="&amp;KV$9-SUMIFS(conditions!$77:$77,conditions!$8:$8,"&lt;="&amp;KV$9,conditions!$9:$9,"&gt;="&amp;KV$9))</f>
        <v>6.5504508299999973</v>
      </c>
      <c r="KW124" s="37">
        <f>SUMIFS(16:16,$9:$9,KW$9-SUMIFS(conditions!$77:$77,conditions!$8:$8,"&lt;="&amp;KW$9,conditions!$9:$9,"&gt;="&amp;KW$9))*SUMIFS(conditions!$76:$76,conditions!$8:$8,"&lt;="&amp;KW$9-SUMIFS(conditions!$77:$77,conditions!$8:$8,"&lt;="&amp;KW$9,conditions!$9:$9,"&gt;="&amp;KW$9),conditions!$9:$9,"&gt;="&amp;KW$9-SUMIFS(conditions!$77:$77,conditions!$8:$8,"&lt;="&amp;KW$9,conditions!$9:$9,"&gt;="&amp;KW$9))</f>
        <v>6.5504508299999973</v>
      </c>
      <c r="KX124" s="37">
        <f>SUMIFS(16:16,$9:$9,KX$9-SUMIFS(conditions!$77:$77,conditions!$8:$8,"&lt;="&amp;KX$9,conditions!$9:$9,"&gt;="&amp;KX$9))*SUMIFS(conditions!$76:$76,conditions!$8:$8,"&lt;="&amp;KX$9-SUMIFS(conditions!$77:$77,conditions!$8:$8,"&lt;="&amp;KX$9,conditions!$9:$9,"&gt;="&amp;KX$9),conditions!$9:$9,"&gt;="&amp;KX$9-SUMIFS(conditions!$77:$77,conditions!$8:$8,"&lt;="&amp;KX$9,conditions!$9:$9,"&gt;="&amp;KX$9))</f>
        <v>8.5779713249999965</v>
      </c>
      <c r="KY124" s="37">
        <f>SUMIFS(16:16,$9:$9,KY$9-SUMIFS(conditions!$77:$77,conditions!$8:$8,"&lt;="&amp;KY$9,conditions!$9:$9,"&gt;="&amp;KY$9))*SUMIFS(conditions!$76:$76,conditions!$8:$8,"&lt;="&amp;KY$9-SUMIFS(conditions!$77:$77,conditions!$8:$8,"&lt;="&amp;KY$9,conditions!$9:$9,"&gt;="&amp;KY$9),conditions!$9:$9,"&gt;="&amp;KY$9-SUMIFS(conditions!$77:$77,conditions!$8:$8,"&lt;="&amp;KY$9,conditions!$9:$9,"&gt;="&amp;KY$9))</f>
        <v>8.5779713249999965</v>
      </c>
      <c r="KZ124" s="37">
        <f>SUMIFS(16:16,$9:$9,KZ$9-SUMIFS(conditions!$77:$77,conditions!$8:$8,"&lt;="&amp;KZ$9,conditions!$9:$9,"&gt;="&amp;KZ$9))*SUMIFS(conditions!$76:$76,conditions!$8:$8,"&lt;="&amp;KZ$9-SUMIFS(conditions!$77:$77,conditions!$8:$8,"&lt;="&amp;KZ$9,conditions!$9:$9,"&gt;="&amp;KZ$9),conditions!$9:$9,"&gt;="&amp;KZ$9-SUMIFS(conditions!$77:$77,conditions!$8:$8,"&lt;="&amp;KZ$9,conditions!$9:$9,"&gt;="&amp;KZ$9))</f>
        <v>8.5779713249999965</v>
      </c>
      <c r="LA124" s="37">
        <f>SUMIFS(16:16,$9:$9,LA$9-SUMIFS(conditions!$77:$77,conditions!$8:$8,"&lt;="&amp;LA$9,conditions!$9:$9,"&gt;="&amp;LA$9))*SUMIFS(conditions!$76:$76,conditions!$8:$8,"&lt;="&amp;LA$9-SUMIFS(conditions!$77:$77,conditions!$8:$8,"&lt;="&amp;LA$9,conditions!$9:$9,"&gt;="&amp;LA$9),conditions!$9:$9,"&gt;="&amp;LA$9-SUMIFS(conditions!$77:$77,conditions!$8:$8,"&lt;="&amp;LA$9,conditions!$9:$9,"&gt;="&amp;LA$9))</f>
        <v>0</v>
      </c>
      <c r="LB124" s="37">
        <f>SUMIFS(16:16,$9:$9,LB$9-SUMIFS(conditions!$77:$77,conditions!$8:$8,"&lt;="&amp;LB$9,conditions!$9:$9,"&gt;="&amp;LB$9))*SUMIFS(conditions!$76:$76,conditions!$8:$8,"&lt;="&amp;LB$9-SUMIFS(conditions!$77:$77,conditions!$8:$8,"&lt;="&amp;LB$9,conditions!$9:$9,"&gt;="&amp;LB$9),conditions!$9:$9,"&gt;="&amp;LB$9-SUMIFS(conditions!$77:$77,conditions!$8:$8,"&lt;="&amp;LB$9,conditions!$9:$9,"&gt;="&amp;LB$9))</f>
        <v>0</v>
      </c>
      <c r="LC124" s="37">
        <f>SUMIFS(16:16,$9:$9,LC$9-SUMIFS(conditions!$77:$77,conditions!$8:$8,"&lt;="&amp;LC$9,conditions!$9:$9,"&gt;="&amp;LC$9))*SUMIFS(conditions!$76:$76,conditions!$8:$8,"&lt;="&amp;LC$9-SUMIFS(conditions!$77:$77,conditions!$8:$8,"&lt;="&amp;LC$9,conditions!$9:$9,"&gt;="&amp;LC$9),conditions!$9:$9,"&gt;="&amp;LC$9-SUMIFS(conditions!$77:$77,conditions!$8:$8,"&lt;="&amp;LC$9,conditions!$9:$9,"&gt;="&amp;LC$9))</f>
        <v>8.5779713249999965</v>
      </c>
      <c r="LD124" s="37">
        <f>SUMIFS(16:16,$9:$9,LD$9-SUMIFS(conditions!$77:$77,conditions!$8:$8,"&lt;="&amp;LD$9,conditions!$9:$9,"&gt;="&amp;LD$9))*SUMIFS(conditions!$76:$76,conditions!$8:$8,"&lt;="&amp;LD$9-SUMIFS(conditions!$77:$77,conditions!$8:$8,"&lt;="&amp;LD$9,conditions!$9:$9,"&gt;="&amp;LD$9),conditions!$9:$9,"&gt;="&amp;LD$9-SUMIFS(conditions!$77:$77,conditions!$8:$8,"&lt;="&amp;LD$9,conditions!$9:$9,"&gt;="&amp;LD$9))</f>
        <v>8.5779713249999965</v>
      </c>
      <c r="LE124" s="37">
        <f>SUMIFS(16:16,$9:$9,LE$9-SUMIFS(conditions!$77:$77,conditions!$8:$8,"&lt;="&amp;LE$9,conditions!$9:$9,"&gt;="&amp;LE$9))*SUMIFS(conditions!$76:$76,conditions!$8:$8,"&lt;="&amp;LE$9-SUMIFS(conditions!$77:$77,conditions!$8:$8,"&lt;="&amp;LE$9,conditions!$9:$9,"&gt;="&amp;LE$9),conditions!$9:$9,"&gt;="&amp;LE$9-SUMIFS(conditions!$77:$77,conditions!$8:$8,"&lt;="&amp;LE$9,conditions!$9:$9,"&gt;="&amp;LE$9))</f>
        <v>8.5779713249999965</v>
      </c>
      <c r="LF124" s="37">
        <f>SUMIFS(16:16,$9:$9,LF$9-SUMIFS(conditions!$77:$77,conditions!$8:$8,"&lt;="&amp;LF$9,conditions!$9:$9,"&gt;="&amp;LF$9))*SUMIFS(conditions!$76:$76,conditions!$8:$8,"&lt;="&amp;LF$9-SUMIFS(conditions!$77:$77,conditions!$8:$8,"&lt;="&amp;LF$9,conditions!$9:$9,"&gt;="&amp;LF$9),conditions!$9:$9,"&gt;="&amp;LF$9-SUMIFS(conditions!$77:$77,conditions!$8:$8,"&lt;="&amp;LF$9,conditions!$9:$9,"&gt;="&amp;LF$9))</f>
        <v>8.5779713249999965</v>
      </c>
      <c r="LG124" s="37">
        <f>SUMIFS(16:16,$9:$9,LG$9-SUMIFS(conditions!$77:$77,conditions!$8:$8,"&lt;="&amp;LG$9,conditions!$9:$9,"&gt;="&amp;LG$9))*SUMIFS(conditions!$76:$76,conditions!$8:$8,"&lt;="&amp;LG$9-SUMIFS(conditions!$77:$77,conditions!$8:$8,"&lt;="&amp;LG$9,conditions!$9:$9,"&gt;="&amp;LG$9),conditions!$9:$9,"&gt;="&amp;LG$9-SUMIFS(conditions!$77:$77,conditions!$8:$8,"&lt;="&amp;LG$9,conditions!$9:$9,"&gt;="&amp;LG$9))</f>
        <v>8.5779713249999965</v>
      </c>
      <c r="LH124" s="37">
        <f>SUMIFS(16:16,$9:$9,LH$9-SUMIFS(conditions!$77:$77,conditions!$8:$8,"&lt;="&amp;LH$9,conditions!$9:$9,"&gt;="&amp;LH$9))*SUMIFS(conditions!$76:$76,conditions!$8:$8,"&lt;="&amp;LH$9-SUMIFS(conditions!$77:$77,conditions!$8:$8,"&lt;="&amp;LH$9,conditions!$9:$9,"&gt;="&amp;LH$9),conditions!$9:$9,"&gt;="&amp;LH$9-SUMIFS(conditions!$77:$77,conditions!$8:$8,"&lt;="&amp;LH$9,conditions!$9:$9,"&gt;="&amp;LH$9))</f>
        <v>0</v>
      </c>
      <c r="LI124" s="37">
        <f>SUMIFS(16:16,$9:$9,LI$9-SUMIFS(conditions!$77:$77,conditions!$8:$8,"&lt;="&amp;LI$9,conditions!$9:$9,"&gt;="&amp;LI$9))*SUMIFS(conditions!$76:$76,conditions!$8:$8,"&lt;="&amp;LI$9-SUMIFS(conditions!$77:$77,conditions!$8:$8,"&lt;="&amp;LI$9,conditions!$9:$9,"&gt;="&amp;LI$9),conditions!$9:$9,"&gt;="&amp;LI$9-SUMIFS(conditions!$77:$77,conditions!$8:$8,"&lt;="&amp;LI$9,conditions!$9:$9,"&gt;="&amp;LI$9))</f>
        <v>0</v>
      </c>
      <c r="LJ124" s="37">
        <f>SUMIFS(16:16,$9:$9,LJ$9-SUMIFS(conditions!$77:$77,conditions!$8:$8,"&lt;="&amp;LJ$9,conditions!$9:$9,"&gt;="&amp;LJ$9))*SUMIFS(conditions!$76:$76,conditions!$8:$8,"&lt;="&amp;LJ$9-SUMIFS(conditions!$77:$77,conditions!$8:$8,"&lt;="&amp;LJ$9,conditions!$9:$9,"&gt;="&amp;LJ$9),conditions!$9:$9,"&gt;="&amp;LJ$9-SUMIFS(conditions!$77:$77,conditions!$8:$8,"&lt;="&amp;LJ$9,conditions!$9:$9,"&gt;="&amp;LJ$9))</f>
        <v>8.5779713249999965</v>
      </c>
      <c r="LK124" s="37">
        <f>SUMIFS(16:16,$9:$9,LK$9-SUMIFS(conditions!$77:$77,conditions!$8:$8,"&lt;="&amp;LK$9,conditions!$9:$9,"&gt;="&amp;LK$9))*SUMIFS(conditions!$76:$76,conditions!$8:$8,"&lt;="&amp;LK$9-SUMIFS(conditions!$77:$77,conditions!$8:$8,"&lt;="&amp;LK$9,conditions!$9:$9,"&gt;="&amp;LK$9),conditions!$9:$9,"&gt;="&amp;LK$9-SUMIFS(conditions!$77:$77,conditions!$8:$8,"&lt;="&amp;LK$9,conditions!$9:$9,"&gt;="&amp;LK$9))</f>
        <v>8.5779713249999965</v>
      </c>
      <c r="LL124" s="37">
        <f>SUMIFS(16:16,$9:$9,LL$9-SUMIFS(conditions!$77:$77,conditions!$8:$8,"&lt;="&amp;LL$9,conditions!$9:$9,"&gt;="&amp;LL$9))*SUMIFS(conditions!$76:$76,conditions!$8:$8,"&lt;="&amp;LL$9-SUMIFS(conditions!$77:$77,conditions!$8:$8,"&lt;="&amp;LL$9,conditions!$9:$9,"&gt;="&amp;LL$9),conditions!$9:$9,"&gt;="&amp;LL$9-SUMIFS(conditions!$77:$77,conditions!$8:$8,"&lt;="&amp;LL$9,conditions!$9:$9,"&gt;="&amp;LL$9))</f>
        <v>8.5779713249999965</v>
      </c>
      <c r="LM124" s="37">
        <f>SUMIFS(16:16,$9:$9,LM$9-SUMIFS(conditions!$77:$77,conditions!$8:$8,"&lt;="&amp;LM$9,conditions!$9:$9,"&gt;="&amp;LM$9))*SUMIFS(conditions!$76:$76,conditions!$8:$8,"&lt;="&amp;LM$9-SUMIFS(conditions!$77:$77,conditions!$8:$8,"&lt;="&amp;LM$9,conditions!$9:$9,"&gt;="&amp;LM$9),conditions!$9:$9,"&gt;="&amp;LM$9-SUMIFS(conditions!$77:$77,conditions!$8:$8,"&lt;="&amp;LM$9,conditions!$9:$9,"&gt;="&amp;LM$9))</f>
        <v>8.5779713249999965</v>
      </c>
      <c r="LN124" s="37">
        <f>SUMIFS(16:16,$9:$9,LN$9-SUMIFS(conditions!$77:$77,conditions!$8:$8,"&lt;="&amp;LN$9,conditions!$9:$9,"&gt;="&amp;LN$9))*SUMIFS(conditions!$76:$76,conditions!$8:$8,"&lt;="&amp;LN$9-SUMIFS(conditions!$77:$77,conditions!$8:$8,"&lt;="&amp;LN$9,conditions!$9:$9,"&gt;="&amp;LN$9),conditions!$9:$9,"&gt;="&amp;LN$9-SUMIFS(conditions!$77:$77,conditions!$8:$8,"&lt;="&amp;LN$9,conditions!$9:$9,"&gt;="&amp;LN$9))</f>
        <v>8.5779713249999965</v>
      </c>
      <c r="LO124" s="37">
        <f>SUMIFS(16:16,$9:$9,LO$9-SUMIFS(conditions!$77:$77,conditions!$8:$8,"&lt;="&amp;LO$9,conditions!$9:$9,"&gt;="&amp;LO$9))*SUMIFS(conditions!$76:$76,conditions!$8:$8,"&lt;="&amp;LO$9-SUMIFS(conditions!$77:$77,conditions!$8:$8,"&lt;="&amp;LO$9,conditions!$9:$9,"&gt;="&amp;LO$9),conditions!$9:$9,"&gt;="&amp;LO$9-SUMIFS(conditions!$77:$77,conditions!$8:$8,"&lt;="&amp;LO$9,conditions!$9:$9,"&gt;="&amp;LO$9))</f>
        <v>0</v>
      </c>
      <c r="LP124" s="37">
        <f>SUMIFS(16:16,$9:$9,LP$9-SUMIFS(conditions!$77:$77,conditions!$8:$8,"&lt;="&amp;LP$9,conditions!$9:$9,"&gt;="&amp;LP$9))*SUMIFS(conditions!$76:$76,conditions!$8:$8,"&lt;="&amp;LP$9-SUMIFS(conditions!$77:$77,conditions!$8:$8,"&lt;="&amp;LP$9,conditions!$9:$9,"&gt;="&amp;LP$9),conditions!$9:$9,"&gt;="&amp;LP$9-SUMIFS(conditions!$77:$77,conditions!$8:$8,"&lt;="&amp;LP$9,conditions!$9:$9,"&gt;="&amp;LP$9))</f>
        <v>0</v>
      </c>
      <c r="LQ124" s="37">
        <f>SUMIFS(16:16,$9:$9,LQ$9-SUMIFS(conditions!$77:$77,conditions!$8:$8,"&lt;="&amp;LQ$9,conditions!$9:$9,"&gt;="&amp;LQ$9))*SUMIFS(conditions!$76:$76,conditions!$8:$8,"&lt;="&amp;LQ$9-SUMIFS(conditions!$77:$77,conditions!$8:$8,"&lt;="&amp;LQ$9,conditions!$9:$9,"&gt;="&amp;LQ$9),conditions!$9:$9,"&gt;="&amp;LQ$9-SUMIFS(conditions!$77:$77,conditions!$8:$8,"&lt;="&amp;LQ$9,conditions!$9:$9,"&gt;="&amp;LQ$9))</f>
        <v>8.5779713249999965</v>
      </c>
      <c r="LR124" s="37">
        <f>SUMIFS(16:16,$9:$9,LR$9-SUMIFS(conditions!$77:$77,conditions!$8:$8,"&lt;="&amp;LR$9,conditions!$9:$9,"&gt;="&amp;LR$9))*SUMIFS(conditions!$76:$76,conditions!$8:$8,"&lt;="&amp;LR$9-SUMIFS(conditions!$77:$77,conditions!$8:$8,"&lt;="&amp;LR$9,conditions!$9:$9,"&gt;="&amp;LR$9),conditions!$9:$9,"&gt;="&amp;LR$9-SUMIFS(conditions!$77:$77,conditions!$8:$8,"&lt;="&amp;LR$9,conditions!$9:$9,"&gt;="&amp;LR$9))</f>
        <v>8.5779713249999965</v>
      </c>
      <c r="LS124" s="37">
        <f>SUMIFS(16:16,$9:$9,LS$9-SUMIFS(conditions!$77:$77,conditions!$8:$8,"&lt;="&amp;LS$9,conditions!$9:$9,"&gt;="&amp;LS$9))*SUMIFS(conditions!$76:$76,conditions!$8:$8,"&lt;="&amp;LS$9-SUMIFS(conditions!$77:$77,conditions!$8:$8,"&lt;="&amp;LS$9,conditions!$9:$9,"&gt;="&amp;LS$9),conditions!$9:$9,"&gt;="&amp;LS$9-SUMIFS(conditions!$77:$77,conditions!$8:$8,"&lt;="&amp;LS$9,conditions!$9:$9,"&gt;="&amp;LS$9))</f>
        <v>8.5779713249999965</v>
      </c>
      <c r="LT124" s="37">
        <f>SUMIFS(16:16,$9:$9,LT$9-SUMIFS(conditions!$77:$77,conditions!$8:$8,"&lt;="&amp;LT$9,conditions!$9:$9,"&gt;="&amp;LT$9))*SUMIFS(conditions!$76:$76,conditions!$8:$8,"&lt;="&amp;LT$9-SUMIFS(conditions!$77:$77,conditions!$8:$8,"&lt;="&amp;LT$9,conditions!$9:$9,"&gt;="&amp;LT$9),conditions!$9:$9,"&gt;="&amp;LT$9-SUMIFS(conditions!$77:$77,conditions!$8:$8,"&lt;="&amp;LT$9,conditions!$9:$9,"&gt;="&amp;LT$9))</f>
        <v>8.5779713249999965</v>
      </c>
      <c r="LU124" s="37">
        <f>SUMIFS(16:16,$9:$9,LU$9-SUMIFS(conditions!$77:$77,conditions!$8:$8,"&lt;="&amp;LU$9,conditions!$9:$9,"&gt;="&amp;LU$9))*SUMIFS(conditions!$76:$76,conditions!$8:$8,"&lt;="&amp;LU$9-SUMIFS(conditions!$77:$77,conditions!$8:$8,"&lt;="&amp;LU$9,conditions!$9:$9,"&gt;="&amp;LU$9),conditions!$9:$9,"&gt;="&amp;LU$9-SUMIFS(conditions!$77:$77,conditions!$8:$8,"&lt;="&amp;LU$9,conditions!$9:$9,"&gt;="&amp;LU$9))</f>
        <v>8.5779713249999965</v>
      </c>
      <c r="LV124" s="37">
        <f>SUMIFS(16:16,$9:$9,LV$9-SUMIFS(conditions!$77:$77,conditions!$8:$8,"&lt;="&amp;LV$9,conditions!$9:$9,"&gt;="&amp;LV$9))*SUMIFS(conditions!$76:$76,conditions!$8:$8,"&lt;="&amp;LV$9-SUMIFS(conditions!$77:$77,conditions!$8:$8,"&lt;="&amp;LV$9,conditions!$9:$9,"&gt;="&amp;LV$9),conditions!$9:$9,"&gt;="&amp;LV$9-SUMIFS(conditions!$77:$77,conditions!$8:$8,"&lt;="&amp;LV$9,conditions!$9:$9,"&gt;="&amp;LV$9))</f>
        <v>0</v>
      </c>
      <c r="LW124" s="37">
        <f>SUMIFS(16:16,$9:$9,LW$9-SUMIFS(conditions!$77:$77,conditions!$8:$8,"&lt;="&amp;LW$9,conditions!$9:$9,"&gt;="&amp;LW$9))*SUMIFS(conditions!$76:$76,conditions!$8:$8,"&lt;="&amp;LW$9-SUMIFS(conditions!$77:$77,conditions!$8:$8,"&lt;="&amp;LW$9,conditions!$9:$9,"&gt;="&amp;LW$9),conditions!$9:$9,"&gt;="&amp;LW$9-SUMIFS(conditions!$77:$77,conditions!$8:$8,"&lt;="&amp;LW$9,conditions!$9:$9,"&gt;="&amp;LW$9))</f>
        <v>0</v>
      </c>
      <c r="LX124" s="37">
        <f>SUMIFS(16:16,$9:$9,LX$9-SUMIFS(conditions!$77:$77,conditions!$8:$8,"&lt;="&amp;LX$9,conditions!$9:$9,"&gt;="&amp;LX$9))*SUMIFS(conditions!$76:$76,conditions!$8:$8,"&lt;="&amp;LX$9-SUMIFS(conditions!$77:$77,conditions!$8:$8,"&lt;="&amp;LX$9,conditions!$9:$9,"&gt;="&amp;LX$9),conditions!$9:$9,"&gt;="&amp;LX$9-SUMIFS(conditions!$77:$77,conditions!$8:$8,"&lt;="&amp;LX$9,conditions!$9:$9,"&gt;="&amp;LX$9))</f>
        <v>8.5779713249999965</v>
      </c>
      <c r="LY124" s="37">
        <f>SUMIFS(16:16,$9:$9,LY$9-SUMIFS(conditions!$77:$77,conditions!$8:$8,"&lt;="&amp;LY$9,conditions!$9:$9,"&gt;="&amp;LY$9))*SUMIFS(conditions!$76:$76,conditions!$8:$8,"&lt;="&amp;LY$9-SUMIFS(conditions!$77:$77,conditions!$8:$8,"&lt;="&amp;LY$9,conditions!$9:$9,"&gt;="&amp;LY$9),conditions!$9:$9,"&gt;="&amp;LY$9-SUMIFS(conditions!$77:$77,conditions!$8:$8,"&lt;="&amp;LY$9,conditions!$9:$9,"&gt;="&amp;LY$9))</f>
        <v>8.5779713249999965</v>
      </c>
      <c r="LZ124" s="37">
        <f>SUMIFS(16:16,$9:$9,LZ$9-SUMIFS(conditions!$77:$77,conditions!$8:$8,"&lt;="&amp;LZ$9,conditions!$9:$9,"&gt;="&amp;LZ$9))*SUMIFS(conditions!$76:$76,conditions!$8:$8,"&lt;="&amp;LZ$9-SUMIFS(conditions!$77:$77,conditions!$8:$8,"&lt;="&amp;LZ$9,conditions!$9:$9,"&gt;="&amp;LZ$9),conditions!$9:$9,"&gt;="&amp;LZ$9-SUMIFS(conditions!$77:$77,conditions!$8:$8,"&lt;="&amp;LZ$9,conditions!$9:$9,"&gt;="&amp;LZ$9))</f>
        <v>8.5779713249999965</v>
      </c>
      <c r="MA124" s="37">
        <f>SUMIFS(16:16,$9:$9,MA$9-SUMIFS(conditions!$77:$77,conditions!$8:$8,"&lt;="&amp;MA$9,conditions!$9:$9,"&gt;="&amp;MA$9))*SUMIFS(conditions!$76:$76,conditions!$8:$8,"&lt;="&amp;MA$9-SUMIFS(conditions!$77:$77,conditions!$8:$8,"&lt;="&amp;MA$9,conditions!$9:$9,"&gt;="&amp;MA$9),conditions!$9:$9,"&gt;="&amp;MA$9-SUMIFS(conditions!$77:$77,conditions!$8:$8,"&lt;="&amp;MA$9,conditions!$9:$9,"&gt;="&amp;MA$9))</f>
        <v>8.5779713249999965</v>
      </c>
      <c r="MB124" s="37">
        <f>SUMIFS(16:16,$9:$9,MB$9-SUMIFS(conditions!$77:$77,conditions!$8:$8,"&lt;="&amp;MB$9,conditions!$9:$9,"&gt;="&amp;MB$9))*SUMIFS(conditions!$76:$76,conditions!$8:$8,"&lt;="&amp;MB$9-SUMIFS(conditions!$77:$77,conditions!$8:$8,"&lt;="&amp;MB$9,conditions!$9:$9,"&gt;="&amp;MB$9),conditions!$9:$9,"&gt;="&amp;MB$9-SUMIFS(conditions!$77:$77,conditions!$8:$8,"&lt;="&amp;MB$9,conditions!$9:$9,"&gt;="&amp;MB$9))</f>
        <v>11.151362722499998</v>
      </c>
      <c r="MC124" s="37">
        <f>SUMIFS(16:16,$9:$9,MC$9-SUMIFS(conditions!$77:$77,conditions!$8:$8,"&lt;="&amp;MC$9,conditions!$9:$9,"&gt;="&amp;MC$9))*SUMIFS(conditions!$76:$76,conditions!$8:$8,"&lt;="&amp;MC$9-SUMIFS(conditions!$77:$77,conditions!$8:$8,"&lt;="&amp;MC$9,conditions!$9:$9,"&gt;="&amp;MC$9),conditions!$9:$9,"&gt;="&amp;MC$9-SUMIFS(conditions!$77:$77,conditions!$8:$8,"&lt;="&amp;MC$9,conditions!$9:$9,"&gt;="&amp;MC$9))</f>
        <v>0</v>
      </c>
      <c r="MD124" s="37">
        <f>SUMIFS(16:16,$9:$9,MD$9-SUMIFS(conditions!$77:$77,conditions!$8:$8,"&lt;="&amp;MD$9,conditions!$9:$9,"&gt;="&amp;MD$9))*SUMIFS(conditions!$76:$76,conditions!$8:$8,"&lt;="&amp;MD$9-SUMIFS(conditions!$77:$77,conditions!$8:$8,"&lt;="&amp;MD$9,conditions!$9:$9,"&gt;="&amp;MD$9),conditions!$9:$9,"&gt;="&amp;MD$9-SUMIFS(conditions!$77:$77,conditions!$8:$8,"&lt;="&amp;MD$9,conditions!$9:$9,"&gt;="&amp;MD$9))</f>
        <v>0</v>
      </c>
      <c r="ME124" s="37">
        <f>SUMIFS(16:16,$9:$9,ME$9-SUMIFS(conditions!$77:$77,conditions!$8:$8,"&lt;="&amp;ME$9,conditions!$9:$9,"&gt;="&amp;ME$9))*SUMIFS(conditions!$76:$76,conditions!$8:$8,"&lt;="&amp;ME$9-SUMIFS(conditions!$77:$77,conditions!$8:$8,"&lt;="&amp;ME$9,conditions!$9:$9,"&gt;="&amp;ME$9),conditions!$9:$9,"&gt;="&amp;ME$9-SUMIFS(conditions!$77:$77,conditions!$8:$8,"&lt;="&amp;ME$9,conditions!$9:$9,"&gt;="&amp;ME$9))</f>
        <v>11.151362722499998</v>
      </c>
      <c r="MF124" s="37">
        <f>SUMIFS(16:16,$9:$9,MF$9-SUMIFS(conditions!$77:$77,conditions!$8:$8,"&lt;="&amp;MF$9,conditions!$9:$9,"&gt;="&amp;MF$9))*SUMIFS(conditions!$76:$76,conditions!$8:$8,"&lt;="&amp;MF$9-SUMIFS(conditions!$77:$77,conditions!$8:$8,"&lt;="&amp;MF$9,conditions!$9:$9,"&gt;="&amp;MF$9),conditions!$9:$9,"&gt;="&amp;MF$9-SUMIFS(conditions!$77:$77,conditions!$8:$8,"&lt;="&amp;MF$9,conditions!$9:$9,"&gt;="&amp;MF$9))</f>
        <v>11.151362722499998</v>
      </c>
      <c r="MG124" s="37">
        <f>SUMIFS(16:16,$9:$9,MG$9-SUMIFS(conditions!$77:$77,conditions!$8:$8,"&lt;="&amp;MG$9,conditions!$9:$9,"&gt;="&amp;MG$9))*SUMIFS(conditions!$76:$76,conditions!$8:$8,"&lt;="&amp;MG$9-SUMIFS(conditions!$77:$77,conditions!$8:$8,"&lt;="&amp;MG$9,conditions!$9:$9,"&gt;="&amp;MG$9),conditions!$9:$9,"&gt;="&amp;MG$9-SUMIFS(conditions!$77:$77,conditions!$8:$8,"&lt;="&amp;MG$9,conditions!$9:$9,"&gt;="&amp;MG$9))</f>
        <v>11.151362722499998</v>
      </c>
      <c r="MH124" s="37">
        <f>SUMIFS(16:16,$9:$9,MH$9-SUMIFS(conditions!$77:$77,conditions!$8:$8,"&lt;="&amp;MH$9,conditions!$9:$9,"&gt;="&amp;MH$9))*SUMIFS(conditions!$76:$76,conditions!$8:$8,"&lt;="&amp;MH$9-SUMIFS(conditions!$77:$77,conditions!$8:$8,"&lt;="&amp;MH$9,conditions!$9:$9,"&gt;="&amp;MH$9),conditions!$9:$9,"&gt;="&amp;MH$9-SUMIFS(conditions!$77:$77,conditions!$8:$8,"&lt;="&amp;MH$9,conditions!$9:$9,"&gt;="&amp;MH$9))</f>
        <v>11.151362722499998</v>
      </c>
      <c r="MI124" s="37">
        <f>SUMIFS(16:16,$9:$9,MI$9-SUMIFS(conditions!$77:$77,conditions!$8:$8,"&lt;="&amp;MI$9,conditions!$9:$9,"&gt;="&amp;MI$9))*SUMIFS(conditions!$76:$76,conditions!$8:$8,"&lt;="&amp;MI$9-SUMIFS(conditions!$77:$77,conditions!$8:$8,"&lt;="&amp;MI$9,conditions!$9:$9,"&gt;="&amp;MI$9),conditions!$9:$9,"&gt;="&amp;MI$9-SUMIFS(conditions!$77:$77,conditions!$8:$8,"&lt;="&amp;MI$9,conditions!$9:$9,"&gt;="&amp;MI$9))</f>
        <v>11.151362722499998</v>
      </c>
      <c r="MJ124" s="37">
        <f>SUMIFS(16:16,$9:$9,MJ$9-SUMIFS(conditions!$77:$77,conditions!$8:$8,"&lt;="&amp;MJ$9,conditions!$9:$9,"&gt;="&amp;MJ$9))*SUMIFS(conditions!$76:$76,conditions!$8:$8,"&lt;="&amp;MJ$9-SUMIFS(conditions!$77:$77,conditions!$8:$8,"&lt;="&amp;MJ$9,conditions!$9:$9,"&gt;="&amp;MJ$9),conditions!$9:$9,"&gt;="&amp;MJ$9-SUMIFS(conditions!$77:$77,conditions!$8:$8,"&lt;="&amp;MJ$9,conditions!$9:$9,"&gt;="&amp;MJ$9))</f>
        <v>0</v>
      </c>
      <c r="MK124" s="37">
        <f>SUMIFS(16:16,$9:$9,MK$9-SUMIFS(conditions!$77:$77,conditions!$8:$8,"&lt;="&amp;MK$9,conditions!$9:$9,"&gt;="&amp;MK$9))*SUMIFS(conditions!$76:$76,conditions!$8:$8,"&lt;="&amp;MK$9-SUMIFS(conditions!$77:$77,conditions!$8:$8,"&lt;="&amp;MK$9,conditions!$9:$9,"&gt;="&amp;MK$9),conditions!$9:$9,"&gt;="&amp;MK$9-SUMIFS(conditions!$77:$77,conditions!$8:$8,"&lt;="&amp;MK$9,conditions!$9:$9,"&gt;="&amp;MK$9))</f>
        <v>0</v>
      </c>
      <c r="ML124" s="37">
        <f>SUMIFS(16:16,$9:$9,ML$9-SUMIFS(conditions!$77:$77,conditions!$8:$8,"&lt;="&amp;ML$9,conditions!$9:$9,"&gt;="&amp;ML$9))*SUMIFS(conditions!$76:$76,conditions!$8:$8,"&lt;="&amp;ML$9-SUMIFS(conditions!$77:$77,conditions!$8:$8,"&lt;="&amp;ML$9,conditions!$9:$9,"&gt;="&amp;ML$9),conditions!$9:$9,"&gt;="&amp;ML$9-SUMIFS(conditions!$77:$77,conditions!$8:$8,"&lt;="&amp;ML$9,conditions!$9:$9,"&gt;="&amp;ML$9))</f>
        <v>11.151362722499998</v>
      </c>
      <c r="MM124" s="37">
        <f>SUMIFS(16:16,$9:$9,MM$9-SUMIFS(conditions!$77:$77,conditions!$8:$8,"&lt;="&amp;MM$9,conditions!$9:$9,"&gt;="&amp;MM$9))*SUMIFS(conditions!$76:$76,conditions!$8:$8,"&lt;="&amp;MM$9-SUMIFS(conditions!$77:$77,conditions!$8:$8,"&lt;="&amp;MM$9,conditions!$9:$9,"&gt;="&amp;MM$9),conditions!$9:$9,"&gt;="&amp;MM$9-SUMIFS(conditions!$77:$77,conditions!$8:$8,"&lt;="&amp;MM$9,conditions!$9:$9,"&gt;="&amp;MM$9))</f>
        <v>11.151362722499998</v>
      </c>
      <c r="MN124" s="37">
        <f>SUMIFS(16:16,$9:$9,MN$9-SUMIFS(conditions!$77:$77,conditions!$8:$8,"&lt;="&amp;MN$9,conditions!$9:$9,"&gt;="&amp;MN$9))*SUMIFS(conditions!$76:$76,conditions!$8:$8,"&lt;="&amp;MN$9-SUMIFS(conditions!$77:$77,conditions!$8:$8,"&lt;="&amp;MN$9,conditions!$9:$9,"&gt;="&amp;MN$9),conditions!$9:$9,"&gt;="&amp;MN$9-SUMIFS(conditions!$77:$77,conditions!$8:$8,"&lt;="&amp;MN$9,conditions!$9:$9,"&gt;="&amp;MN$9))</f>
        <v>11.151362722499998</v>
      </c>
      <c r="MO124" s="37">
        <f>SUMIFS(16:16,$9:$9,MO$9-SUMIFS(conditions!$77:$77,conditions!$8:$8,"&lt;="&amp;MO$9,conditions!$9:$9,"&gt;="&amp;MO$9))*SUMIFS(conditions!$76:$76,conditions!$8:$8,"&lt;="&amp;MO$9-SUMIFS(conditions!$77:$77,conditions!$8:$8,"&lt;="&amp;MO$9,conditions!$9:$9,"&gt;="&amp;MO$9),conditions!$9:$9,"&gt;="&amp;MO$9-SUMIFS(conditions!$77:$77,conditions!$8:$8,"&lt;="&amp;MO$9,conditions!$9:$9,"&gt;="&amp;MO$9))</f>
        <v>11.151362722499998</v>
      </c>
      <c r="MP124" s="37">
        <f>SUMIFS(16:16,$9:$9,MP$9-SUMIFS(conditions!$77:$77,conditions!$8:$8,"&lt;="&amp;MP$9,conditions!$9:$9,"&gt;="&amp;MP$9))*SUMIFS(conditions!$76:$76,conditions!$8:$8,"&lt;="&amp;MP$9-SUMIFS(conditions!$77:$77,conditions!$8:$8,"&lt;="&amp;MP$9,conditions!$9:$9,"&gt;="&amp;MP$9),conditions!$9:$9,"&gt;="&amp;MP$9-SUMIFS(conditions!$77:$77,conditions!$8:$8,"&lt;="&amp;MP$9,conditions!$9:$9,"&gt;="&amp;MP$9))</f>
        <v>11.151362722499998</v>
      </c>
      <c r="MQ124" s="37">
        <f>SUMIFS(16:16,$9:$9,MQ$9-SUMIFS(conditions!$77:$77,conditions!$8:$8,"&lt;="&amp;MQ$9,conditions!$9:$9,"&gt;="&amp;MQ$9))*SUMIFS(conditions!$76:$76,conditions!$8:$8,"&lt;="&amp;MQ$9-SUMIFS(conditions!$77:$77,conditions!$8:$8,"&lt;="&amp;MQ$9,conditions!$9:$9,"&gt;="&amp;MQ$9),conditions!$9:$9,"&gt;="&amp;MQ$9-SUMIFS(conditions!$77:$77,conditions!$8:$8,"&lt;="&amp;MQ$9,conditions!$9:$9,"&gt;="&amp;MQ$9))</f>
        <v>0</v>
      </c>
      <c r="MR124" s="37">
        <f>SUMIFS(16:16,$9:$9,MR$9-SUMIFS(conditions!$77:$77,conditions!$8:$8,"&lt;="&amp;MR$9,conditions!$9:$9,"&gt;="&amp;MR$9))*SUMIFS(conditions!$76:$76,conditions!$8:$8,"&lt;="&amp;MR$9-SUMIFS(conditions!$77:$77,conditions!$8:$8,"&lt;="&amp;MR$9,conditions!$9:$9,"&gt;="&amp;MR$9),conditions!$9:$9,"&gt;="&amp;MR$9-SUMIFS(conditions!$77:$77,conditions!$8:$8,"&lt;="&amp;MR$9,conditions!$9:$9,"&gt;="&amp;MR$9))</f>
        <v>0</v>
      </c>
      <c r="MS124" s="37">
        <f>SUMIFS(16:16,$9:$9,MS$9-SUMIFS(conditions!$77:$77,conditions!$8:$8,"&lt;="&amp;MS$9,conditions!$9:$9,"&gt;="&amp;MS$9))*SUMIFS(conditions!$76:$76,conditions!$8:$8,"&lt;="&amp;MS$9-SUMIFS(conditions!$77:$77,conditions!$8:$8,"&lt;="&amp;MS$9,conditions!$9:$9,"&gt;="&amp;MS$9),conditions!$9:$9,"&gt;="&amp;MS$9-SUMIFS(conditions!$77:$77,conditions!$8:$8,"&lt;="&amp;MS$9,conditions!$9:$9,"&gt;="&amp;MS$9))</f>
        <v>11.151362722499998</v>
      </c>
      <c r="MT124" s="37">
        <f>SUMIFS(16:16,$9:$9,MT$9-SUMIFS(conditions!$77:$77,conditions!$8:$8,"&lt;="&amp;MT$9,conditions!$9:$9,"&gt;="&amp;MT$9))*SUMIFS(conditions!$76:$76,conditions!$8:$8,"&lt;="&amp;MT$9-SUMIFS(conditions!$77:$77,conditions!$8:$8,"&lt;="&amp;MT$9,conditions!$9:$9,"&gt;="&amp;MT$9),conditions!$9:$9,"&gt;="&amp;MT$9-SUMIFS(conditions!$77:$77,conditions!$8:$8,"&lt;="&amp;MT$9,conditions!$9:$9,"&gt;="&amp;MT$9))</f>
        <v>11.151362722499998</v>
      </c>
      <c r="MU124" s="37">
        <f>SUMIFS(16:16,$9:$9,MU$9-SUMIFS(conditions!$77:$77,conditions!$8:$8,"&lt;="&amp;MU$9,conditions!$9:$9,"&gt;="&amp;MU$9))*SUMIFS(conditions!$76:$76,conditions!$8:$8,"&lt;="&amp;MU$9-SUMIFS(conditions!$77:$77,conditions!$8:$8,"&lt;="&amp;MU$9,conditions!$9:$9,"&gt;="&amp;MU$9),conditions!$9:$9,"&gt;="&amp;MU$9-SUMIFS(conditions!$77:$77,conditions!$8:$8,"&lt;="&amp;MU$9,conditions!$9:$9,"&gt;="&amp;MU$9))</f>
        <v>11.151362722499998</v>
      </c>
      <c r="MV124" s="37">
        <f>SUMIFS(16:16,$9:$9,MV$9-SUMIFS(conditions!$77:$77,conditions!$8:$8,"&lt;="&amp;MV$9,conditions!$9:$9,"&gt;="&amp;MV$9))*SUMIFS(conditions!$76:$76,conditions!$8:$8,"&lt;="&amp;MV$9-SUMIFS(conditions!$77:$77,conditions!$8:$8,"&lt;="&amp;MV$9,conditions!$9:$9,"&gt;="&amp;MV$9),conditions!$9:$9,"&gt;="&amp;MV$9-SUMIFS(conditions!$77:$77,conditions!$8:$8,"&lt;="&amp;MV$9,conditions!$9:$9,"&gt;="&amp;MV$9))</f>
        <v>11.151362722499998</v>
      </c>
      <c r="MW124" s="37">
        <f>SUMIFS(16:16,$9:$9,MW$9-SUMIFS(conditions!$77:$77,conditions!$8:$8,"&lt;="&amp;MW$9,conditions!$9:$9,"&gt;="&amp;MW$9))*SUMIFS(conditions!$76:$76,conditions!$8:$8,"&lt;="&amp;MW$9-SUMIFS(conditions!$77:$77,conditions!$8:$8,"&lt;="&amp;MW$9,conditions!$9:$9,"&gt;="&amp;MW$9),conditions!$9:$9,"&gt;="&amp;MW$9-SUMIFS(conditions!$77:$77,conditions!$8:$8,"&lt;="&amp;MW$9,conditions!$9:$9,"&gt;="&amp;MW$9))</f>
        <v>11.151362722499998</v>
      </c>
      <c r="MX124" s="37">
        <f>SUMIFS(16:16,$9:$9,MX$9-SUMIFS(conditions!$77:$77,conditions!$8:$8,"&lt;="&amp;MX$9,conditions!$9:$9,"&gt;="&amp;MX$9))*SUMIFS(conditions!$76:$76,conditions!$8:$8,"&lt;="&amp;MX$9-SUMIFS(conditions!$77:$77,conditions!$8:$8,"&lt;="&amp;MX$9,conditions!$9:$9,"&gt;="&amp;MX$9),conditions!$9:$9,"&gt;="&amp;MX$9-SUMIFS(conditions!$77:$77,conditions!$8:$8,"&lt;="&amp;MX$9,conditions!$9:$9,"&gt;="&amp;MX$9))</f>
        <v>0</v>
      </c>
      <c r="MY124" s="37">
        <f>SUMIFS(16:16,$9:$9,MY$9-SUMIFS(conditions!$77:$77,conditions!$8:$8,"&lt;="&amp;MY$9,conditions!$9:$9,"&gt;="&amp;MY$9))*SUMIFS(conditions!$76:$76,conditions!$8:$8,"&lt;="&amp;MY$9-SUMIFS(conditions!$77:$77,conditions!$8:$8,"&lt;="&amp;MY$9,conditions!$9:$9,"&gt;="&amp;MY$9),conditions!$9:$9,"&gt;="&amp;MY$9-SUMIFS(conditions!$77:$77,conditions!$8:$8,"&lt;="&amp;MY$9,conditions!$9:$9,"&gt;="&amp;MY$9))</f>
        <v>0</v>
      </c>
      <c r="MZ124" s="37">
        <f>SUMIFS(16:16,$9:$9,MZ$9-SUMIFS(conditions!$77:$77,conditions!$8:$8,"&lt;="&amp;MZ$9,conditions!$9:$9,"&gt;="&amp;MZ$9))*SUMIFS(conditions!$76:$76,conditions!$8:$8,"&lt;="&amp;MZ$9-SUMIFS(conditions!$77:$77,conditions!$8:$8,"&lt;="&amp;MZ$9,conditions!$9:$9,"&gt;="&amp;MZ$9),conditions!$9:$9,"&gt;="&amp;MZ$9-SUMIFS(conditions!$77:$77,conditions!$8:$8,"&lt;="&amp;MZ$9,conditions!$9:$9,"&gt;="&amp;MZ$9))</f>
        <v>11.151362722499998</v>
      </c>
      <c r="NA124" s="37">
        <f>SUMIFS(16:16,$9:$9,NA$9-SUMIFS(conditions!$77:$77,conditions!$8:$8,"&lt;="&amp;NA$9,conditions!$9:$9,"&gt;="&amp;NA$9))*SUMIFS(conditions!$76:$76,conditions!$8:$8,"&lt;="&amp;NA$9-SUMIFS(conditions!$77:$77,conditions!$8:$8,"&lt;="&amp;NA$9,conditions!$9:$9,"&gt;="&amp;NA$9),conditions!$9:$9,"&gt;="&amp;NA$9-SUMIFS(conditions!$77:$77,conditions!$8:$8,"&lt;="&amp;NA$9,conditions!$9:$9,"&gt;="&amp;NA$9))</f>
        <v>11.151362722499998</v>
      </c>
      <c r="NB124" s="37">
        <f>SUMIFS(16:16,$9:$9,NB$9-SUMIFS(conditions!$77:$77,conditions!$8:$8,"&lt;="&amp;NB$9,conditions!$9:$9,"&gt;="&amp;NB$9))*SUMIFS(conditions!$76:$76,conditions!$8:$8,"&lt;="&amp;NB$9-SUMIFS(conditions!$77:$77,conditions!$8:$8,"&lt;="&amp;NB$9,conditions!$9:$9,"&gt;="&amp;NB$9),conditions!$9:$9,"&gt;="&amp;NB$9-SUMIFS(conditions!$77:$77,conditions!$8:$8,"&lt;="&amp;NB$9,conditions!$9:$9,"&gt;="&amp;NB$9))</f>
        <v>11.151362722499998</v>
      </c>
      <c r="NC124" s="37">
        <f>SUMIFS(16:16,$9:$9,NC$9-SUMIFS(conditions!$77:$77,conditions!$8:$8,"&lt;="&amp;NC$9,conditions!$9:$9,"&gt;="&amp;NC$9))*SUMIFS(conditions!$76:$76,conditions!$8:$8,"&lt;="&amp;NC$9-SUMIFS(conditions!$77:$77,conditions!$8:$8,"&lt;="&amp;NC$9,conditions!$9:$9,"&gt;="&amp;NC$9),conditions!$9:$9,"&gt;="&amp;NC$9-SUMIFS(conditions!$77:$77,conditions!$8:$8,"&lt;="&amp;NC$9,conditions!$9:$9,"&gt;="&amp;NC$9))</f>
        <v>11.151362722499998</v>
      </c>
      <c r="ND124" s="37">
        <f>SUMIFS(16:16,$9:$9,ND$9-SUMIFS(conditions!$77:$77,conditions!$8:$8,"&lt;="&amp;ND$9,conditions!$9:$9,"&gt;="&amp;ND$9))*SUMIFS(conditions!$76:$76,conditions!$8:$8,"&lt;="&amp;ND$9-SUMIFS(conditions!$77:$77,conditions!$8:$8,"&lt;="&amp;ND$9,conditions!$9:$9,"&gt;="&amp;ND$9),conditions!$9:$9,"&gt;="&amp;ND$9-SUMIFS(conditions!$77:$77,conditions!$8:$8,"&lt;="&amp;ND$9,conditions!$9:$9,"&gt;="&amp;ND$9))</f>
        <v>11.151362722499998</v>
      </c>
      <c r="NE124" s="37">
        <f>SUMIFS(16:16,$9:$9,NE$9-SUMIFS(conditions!$77:$77,conditions!$8:$8,"&lt;="&amp;NE$9,conditions!$9:$9,"&gt;="&amp;NE$9))*SUMIFS(conditions!$76:$76,conditions!$8:$8,"&lt;="&amp;NE$9-SUMIFS(conditions!$77:$77,conditions!$8:$8,"&lt;="&amp;NE$9,conditions!$9:$9,"&gt;="&amp;NE$9),conditions!$9:$9,"&gt;="&amp;NE$9-SUMIFS(conditions!$77:$77,conditions!$8:$8,"&lt;="&amp;NE$9,conditions!$9:$9,"&gt;="&amp;NE$9))</f>
        <v>0</v>
      </c>
      <c r="NF124" s="37">
        <f>SUMIFS(16:16,$9:$9,NF$9-SUMIFS(conditions!$77:$77,conditions!$8:$8,"&lt;="&amp;NF$9,conditions!$9:$9,"&gt;="&amp;NF$9))*SUMIFS(conditions!$76:$76,conditions!$8:$8,"&lt;="&amp;NF$9-SUMIFS(conditions!$77:$77,conditions!$8:$8,"&lt;="&amp;NF$9,conditions!$9:$9,"&gt;="&amp;NF$9),conditions!$9:$9,"&gt;="&amp;NF$9-SUMIFS(conditions!$77:$77,conditions!$8:$8,"&lt;="&amp;NF$9,conditions!$9:$9,"&gt;="&amp;NF$9))</f>
        <v>0</v>
      </c>
      <c r="NG124" s="37">
        <f>SUMIFS(16:16,$9:$9,NG$9-SUMIFS(conditions!$77:$77,conditions!$8:$8,"&lt;="&amp;NG$9,conditions!$9:$9,"&gt;="&amp;NG$9))*SUMIFS(conditions!$76:$76,conditions!$8:$8,"&lt;="&amp;NG$9-SUMIFS(conditions!$77:$77,conditions!$8:$8,"&lt;="&amp;NG$9,conditions!$9:$9,"&gt;="&amp;NG$9),conditions!$9:$9,"&gt;="&amp;NG$9-SUMIFS(conditions!$77:$77,conditions!$8:$8,"&lt;="&amp;NG$9,conditions!$9:$9,"&gt;="&amp;NG$9))</f>
        <v>13.381635266999997</v>
      </c>
      <c r="NH124" s="37">
        <f>SUMIFS(16:16,$9:$9,NH$9-SUMIFS(conditions!$77:$77,conditions!$8:$8,"&lt;="&amp;NH$9,conditions!$9:$9,"&gt;="&amp;NH$9))*SUMIFS(conditions!$76:$76,conditions!$8:$8,"&lt;="&amp;NH$9-SUMIFS(conditions!$77:$77,conditions!$8:$8,"&lt;="&amp;NH$9,conditions!$9:$9,"&gt;="&amp;NH$9),conditions!$9:$9,"&gt;="&amp;NH$9-SUMIFS(conditions!$77:$77,conditions!$8:$8,"&lt;="&amp;NH$9,conditions!$9:$9,"&gt;="&amp;NH$9))</f>
        <v>13.381635266999997</v>
      </c>
      <c r="NI124" s="37">
        <f>SUMIFS(16:16,$9:$9,NI$9-SUMIFS(conditions!$77:$77,conditions!$8:$8,"&lt;="&amp;NI$9,conditions!$9:$9,"&gt;="&amp;NI$9))*SUMIFS(conditions!$76:$76,conditions!$8:$8,"&lt;="&amp;NI$9-SUMIFS(conditions!$77:$77,conditions!$8:$8,"&lt;="&amp;NI$9,conditions!$9:$9,"&gt;="&amp;NI$9),conditions!$9:$9,"&gt;="&amp;NI$9-SUMIFS(conditions!$77:$77,conditions!$8:$8,"&lt;="&amp;NI$9,conditions!$9:$9,"&gt;="&amp;NI$9))</f>
        <v>13.381635266999997</v>
      </c>
      <c r="NJ124" s="37">
        <f>SUMIFS(16:16,$9:$9,NJ$9-SUMIFS(conditions!$77:$77,conditions!$8:$8,"&lt;="&amp;NJ$9,conditions!$9:$9,"&gt;="&amp;NJ$9))*SUMIFS(conditions!$76:$76,conditions!$8:$8,"&lt;="&amp;NJ$9-SUMIFS(conditions!$77:$77,conditions!$8:$8,"&lt;="&amp;NJ$9,conditions!$9:$9,"&gt;="&amp;NJ$9),conditions!$9:$9,"&gt;="&amp;NJ$9-SUMIFS(conditions!$77:$77,conditions!$8:$8,"&lt;="&amp;NJ$9,conditions!$9:$9,"&gt;="&amp;NJ$9))</f>
        <v>13.381635266999997</v>
      </c>
      <c r="NK124" s="37">
        <f>SUMIFS(16:16,$9:$9,NK$9-SUMIFS(conditions!$77:$77,conditions!$8:$8,"&lt;="&amp;NK$9,conditions!$9:$9,"&gt;="&amp;NK$9))*SUMIFS(conditions!$76:$76,conditions!$8:$8,"&lt;="&amp;NK$9-SUMIFS(conditions!$77:$77,conditions!$8:$8,"&lt;="&amp;NK$9,conditions!$9:$9,"&gt;="&amp;NK$9),conditions!$9:$9,"&gt;="&amp;NK$9-SUMIFS(conditions!$77:$77,conditions!$8:$8,"&lt;="&amp;NK$9,conditions!$9:$9,"&gt;="&amp;NK$9))</f>
        <v>13.381635266999997</v>
      </c>
      <c r="NL124" s="37">
        <f>SUMIFS(16:16,$9:$9,NL$9-SUMIFS(conditions!$77:$77,conditions!$8:$8,"&lt;="&amp;NL$9,conditions!$9:$9,"&gt;="&amp;NL$9))*SUMIFS(conditions!$76:$76,conditions!$8:$8,"&lt;="&amp;NL$9-SUMIFS(conditions!$77:$77,conditions!$8:$8,"&lt;="&amp;NL$9,conditions!$9:$9,"&gt;="&amp;NL$9),conditions!$9:$9,"&gt;="&amp;NL$9-SUMIFS(conditions!$77:$77,conditions!$8:$8,"&lt;="&amp;NL$9,conditions!$9:$9,"&gt;="&amp;NL$9))</f>
        <v>0</v>
      </c>
      <c r="NM124" s="37">
        <f>SUMIFS(16:16,$9:$9,NM$9-SUMIFS(conditions!$77:$77,conditions!$8:$8,"&lt;="&amp;NM$9,conditions!$9:$9,"&gt;="&amp;NM$9))*SUMIFS(conditions!$76:$76,conditions!$8:$8,"&lt;="&amp;NM$9-SUMIFS(conditions!$77:$77,conditions!$8:$8,"&lt;="&amp;NM$9,conditions!$9:$9,"&gt;="&amp;NM$9),conditions!$9:$9,"&gt;="&amp;NM$9-SUMIFS(conditions!$77:$77,conditions!$8:$8,"&lt;="&amp;NM$9,conditions!$9:$9,"&gt;="&amp;NM$9))</f>
        <v>0</v>
      </c>
      <c r="NN124" s="37">
        <f>SUMIFS(16:16,$9:$9,NN$9-SUMIFS(conditions!$77:$77,conditions!$8:$8,"&lt;="&amp;NN$9,conditions!$9:$9,"&gt;="&amp;NN$9))*SUMIFS(conditions!$76:$76,conditions!$8:$8,"&lt;="&amp;NN$9-SUMIFS(conditions!$77:$77,conditions!$8:$8,"&lt;="&amp;NN$9,conditions!$9:$9,"&gt;="&amp;NN$9),conditions!$9:$9,"&gt;="&amp;NN$9-SUMIFS(conditions!$77:$77,conditions!$8:$8,"&lt;="&amp;NN$9,conditions!$9:$9,"&gt;="&amp;NN$9))</f>
        <v>13.381635266999997</v>
      </c>
      <c r="NO124" s="37">
        <f>SUMIFS(16:16,$9:$9,NO$9-SUMIFS(conditions!$77:$77,conditions!$8:$8,"&lt;="&amp;NO$9,conditions!$9:$9,"&gt;="&amp;NO$9))*SUMIFS(conditions!$76:$76,conditions!$8:$8,"&lt;="&amp;NO$9-SUMIFS(conditions!$77:$77,conditions!$8:$8,"&lt;="&amp;NO$9,conditions!$9:$9,"&gt;="&amp;NO$9),conditions!$9:$9,"&gt;="&amp;NO$9-SUMIFS(conditions!$77:$77,conditions!$8:$8,"&lt;="&amp;NO$9,conditions!$9:$9,"&gt;="&amp;NO$9))</f>
        <v>13.381635266999997</v>
      </c>
      <c r="NP124" s="37">
        <f>SUMIFS(16:16,$9:$9,NP$9-SUMIFS(conditions!$77:$77,conditions!$8:$8,"&lt;="&amp;NP$9,conditions!$9:$9,"&gt;="&amp;NP$9))*SUMIFS(conditions!$76:$76,conditions!$8:$8,"&lt;="&amp;NP$9-SUMIFS(conditions!$77:$77,conditions!$8:$8,"&lt;="&amp;NP$9,conditions!$9:$9,"&gt;="&amp;NP$9),conditions!$9:$9,"&gt;="&amp;NP$9-SUMIFS(conditions!$77:$77,conditions!$8:$8,"&lt;="&amp;NP$9,conditions!$9:$9,"&gt;="&amp;NP$9))</f>
        <v>13.381635266999997</v>
      </c>
      <c r="NQ124" s="37">
        <f>SUMIFS(16:16,$9:$9,NQ$9-SUMIFS(conditions!$77:$77,conditions!$8:$8,"&lt;="&amp;NQ$9,conditions!$9:$9,"&gt;="&amp;NQ$9))*SUMIFS(conditions!$76:$76,conditions!$8:$8,"&lt;="&amp;NQ$9-SUMIFS(conditions!$77:$77,conditions!$8:$8,"&lt;="&amp;NQ$9,conditions!$9:$9,"&gt;="&amp;NQ$9),conditions!$9:$9,"&gt;="&amp;NQ$9-SUMIFS(conditions!$77:$77,conditions!$8:$8,"&lt;="&amp;NQ$9,conditions!$9:$9,"&gt;="&amp;NQ$9))</f>
        <v>13.381635266999997</v>
      </c>
      <c r="NR124" s="37">
        <f>SUMIFS(16:16,$9:$9,NR$9-SUMIFS(conditions!$77:$77,conditions!$8:$8,"&lt;="&amp;NR$9,conditions!$9:$9,"&gt;="&amp;NR$9))*SUMIFS(conditions!$76:$76,conditions!$8:$8,"&lt;="&amp;NR$9-SUMIFS(conditions!$77:$77,conditions!$8:$8,"&lt;="&amp;NR$9,conditions!$9:$9,"&gt;="&amp;NR$9),conditions!$9:$9,"&gt;="&amp;NR$9-SUMIFS(conditions!$77:$77,conditions!$8:$8,"&lt;="&amp;NR$9,conditions!$9:$9,"&gt;="&amp;NR$9))</f>
        <v>13.381635266999997</v>
      </c>
      <c r="NS124" s="37">
        <f>SUMIFS(16:16,$9:$9,NS$9-SUMIFS(conditions!$77:$77,conditions!$8:$8,"&lt;="&amp;NS$9,conditions!$9:$9,"&gt;="&amp;NS$9))*SUMIFS(conditions!$76:$76,conditions!$8:$8,"&lt;="&amp;NS$9-SUMIFS(conditions!$77:$77,conditions!$8:$8,"&lt;="&amp;NS$9,conditions!$9:$9,"&gt;="&amp;NS$9),conditions!$9:$9,"&gt;="&amp;NS$9-SUMIFS(conditions!$77:$77,conditions!$8:$8,"&lt;="&amp;NS$9,conditions!$9:$9,"&gt;="&amp;NS$9))</f>
        <v>0</v>
      </c>
      <c r="NT124" s="37">
        <f>SUMIFS(16:16,$9:$9,NT$9-SUMIFS(conditions!$77:$77,conditions!$8:$8,"&lt;="&amp;NT$9,conditions!$9:$9,"&gt;="&amp;NT$9))*SUMIFS(conditions!$76:$76,conditions!$8:$8,"&lt;="&amp;NT$9-SUMIFS(conditions!$77:$77,conditions!$8:$8,"&lt;="&amp;NT$9,conditions!$9:$9,"&gt;="&amp;NT$9),conditions!$9:$9,"&gt;="&amp;NT$9-SUMIFS(conditions!$77:$77,conditions!$8:$8,"&lt;="&amp;NT$9,conditions!$9:$9,"&gt;="&amp;NT$9))</f>
        <v>0</v>
      </c>
      <c r="NU124" s="37">
        <f>SUMIFS(16:16,$9:$9,NU$9-SUMIFS(conditions!$77:$77,conditions!$8:$8,"&lt;="&amp;NU$9,conditions!$9:$9,"&gt;="&amp;NU$9))*SUMIFS(conditions!$76:$76,conditions!$8:$8,"&lt;="&amp;NU$9-SUMIFS(conditions!$77:$77,conditions!$8:$8,"&lt;="&amp;NU$9,conditions!$9:$9,"&gt;="&amp;NU$9),conditions!$9:$9,"&gt;="&amp;NU$9-SUMIFS(conditions!$77:$77,conditions!$8:$8,"&lt;="&amp;NU$9,conditions!$9:$9,"&gt;="&amp;NU$9))</f>
        <v>13.381635266999997</v>
      </c>
      <c r="NV124" s="37">
        <f>SUMIFS(16:16,$9:$9,NV$9-SUMIFS(conditions!$77:$77,conditions!$8:$8,"&lt;="&amp;NV$9,conditions!$9:$9,"&gt;="&amp;NV$9))*SUMIFS(conditions!$76:$76,conditions!$8:$8,"&lt;="&amp;NV$9-SUMIFS(conditions!$77:$77,conditions!$8:$8,"&lt;="&amp;NV$9,conditions!$9:$9,"&gt;="&amp;NV$9),conditions!$9:$9,"&gt;="&amp;NV$9-SUMIFS(conditions!$77:$77,conditions!$8:$8,"&lt;="&amp;NV$9,conditions!$9:$9,"&gt;="&amp;NV$9))</f>
        <v>13.381635266999997</v>
      </c>
    </row>
    <row r="125" spans="1:386" s="38" customFormat="1" ht="10.199999999999999" x14ac:dyDescent="0.2">
      <c r="A125" s="31"/>
      <c r="B125" s="31"/>
      <c r="C125" s="31"/>
      <c r="D125" s="31"/>
      <c r="E125" s="31"/>
      <c r="F125" s="31"/>
      <c r="G125" s="31" t="str">
        <f>G121</f>
        <v>оплаты от заказчиков с отсрочкой</v>
      </c>
      <c r="H125" s="31"/>
      <c r="I125" s="31"/>
      <c r="J125" s="31" t="str">
        <f>IF($G125="","",INDEX(KPI!$H$11:$H$121,SUMIFS(KPI!$E$11:$E$121,KPI!$F$11:$F$121,$G125)))</f>
        <v>тыс.руб.</v>
      </c>
      <c r="K125" s="31"/>
      <c r="L125" s="31"/>
      <c r="M125" s="31"/>
      <c r="N125" s="31" t="str">
        <f>structure!$G$13</f>
        <v>товарная категория 3</v>
      </c>
      <c r="O125" s="31"/>
      <c r="P125" s="31"/>
      <c r="Q125" s="31"/>
      <c r="R125" s="37">
        <f t="shared" si="140"/>
        <v>1438.0578182291979</v>
      </c>
      <c r="S125" s="31"/>
      <c r="T125" s="31"/>
      <c r="U125" s="37">
        <f>SUMIFS(17:17,$9:$9,U$9-SUMIFS(conditions!$77:$77,conditions!$8:$8,"&lt;="&amp;U$9,conditions!$9:$9,"&gt;="&amp;U$9))*SUMIFS(conditions!$76:$76,conditions!$8:$8,"&lt;="&amp;U$9-SUMIFS(conditions!$77:$77,conditions!$8:$8,"&lt;="&amp;U$9,conditions!$9:$9,"&gt;="&amp;U$9),conditions!$9:$9,"&gt;="&amp;U$9-SUMIFS(conditions!$77:$77,conditions!$8:$8,"&lt;="&amp;U$9,conditions!$9:$9,"&gt;="&amp;U$9))</f>
        <v>0</v>
      </c>
      <c r="V125" s="37">
        <f>SUMIFS(17:17,$9:$9,V$9-SUMIFS(conditions!$77:$77,conditions!$8:$8,"&lt;="&amp;V$9,conditions!$9:$9,"&gt;="&amp;V$9))*SUMIFS(conditions!$76:$76,conditions!$8:$8,"&lt;="&amp;V$9-SUMIFS(conditions!$77:$77,conditions!$8:$8,"&lt;="&amp;V$9,conditions!$9:$9,"&gt;="&amp;V$9),conditions!$9:$9,"&gt;="&amp;V$9-SUMIFS(conditions!$77:$77,conditions!$8:$8,"&lt;="&amp;V$9,conditions!$9:$9,"&gt;="&amp;V$9))</f>
        <v>0</v>
      </c>
      <c r="W125" s="37">
        <f>SUMIFS(17:17,$9:$9,W$9-SUMIFS(conditions!$77:$77,conditions!$8:$8,"&lt;="&amp;W$9,conditions!$9:$9,"&gt;="&amp;W$9))*SUMIFS(conditions!$76:$76,conditions!$8:$8,"&lt;="&amp;W$9-SUMIFS(conditions!$77:$77,conditions!$8:$8,"&lt;="&amp;W$9,conditions!$9:$9,"&gt;="&amp;W$9),conditions!$9:$9,"&gt;="&amp;W$9-SUMIFS(conditions!$77:$77,conditions!$8:$8,"&lt;="&amp;W$9,conditions!$9:$9,"&gt;="&amp;W$9))</f>
        <v>0</v>
      </c>
      <c r="X125" s="37">
        <f>SUMIFS(17:17,$9:$9,X$9-SUMIFS(conditions!$77:$77,conditions!$8:$8,"&lt;="&amp;X$9,conditions!$9:$9,"&gt;="&amp;X$9))*SUMIFS(conditions!$76:$76,conditions!$8:$8,"&lt;="&amp;X$9-SUMIFS(conditions!$77:$77,conditions!$8:$8,"&lt;="&amp;X$9,conditions!$9:$9,"&gt;="&amp;X$9),conditions!$9:$9,"&gt;="&amp;X$9-SUMIFS(conditions!$77:$77,conditions!$8:$8,"&lt;="&amp;X$9,conditions!$9:$9,"&gt;="&amp;X$9))</f>
        <v>0</v>
      </c>
      <c r="Y125" s="37">
        <f>SUMIFS(17:17,$9:$9,Y$9-SUMIFS(conditions!$77:$77,conditions!$8:$8,"&lt;="&amp;Y$9,conditions!$9:$9,"&gt;="&amp;Y$9))*SUMIFS(conditions!$76:$76,conditions!$8:$8,"&lt;="&amp;Y$9-SUMIFS(conditions!$77:$77,conditions!$8:$8,"&lt;="&amp;Y$9,conditions!$9:$9,"&gt;="&amp;Y$9),conditions!$9:$9,"&gt;="&amp;Y$9-SUMIFS(conditions!$77:$77,conditions!$8:$8,"&lt;="&amp;Y$9,conditions!$9:$9,"&gt;="&amp;Y$9))</f>
        <v>0</v>
      </c>
      <c r="Z125" s="37">
        <f>SUMIFS(17:17,$9:$9,Z$9-SUMIFS(conditions!$77:$77,conditions!$8:$8,"&lt;="&amp;Z$9,conditions!$9:$9,"&gt;="&amp;Z$9))*SUMIFS(conditions!$76:$76,conditions!$8:$8,"&lt;="&amp;Z$9-SUMIFS(conditions!$77:$77,conditions!$8:$8,"&lt;="&amp;Z$9,conditions!$9:$9,"&gt;="&amp;Z$9),conditions!$9:$9,"&gt;="&amp;Z$9-SUMIFS(conditions!$77:$77,conditions!$8:$8,"&lt;="&amp;Z$9,conditions!$9:$9,"&gt;="&amp;Z$9))</f>
        <v>0</v>
      </c>
      <c r="AA125" s="37">
        <f>SUMIFS(17:17,$9:$9,AA$9-SUMIFS(conditions!$77:$77,conditions!$8:$8,"&lt;="&amp;AA$9,conditions!$9:$9,"&gt;="&amp;AA$9))*SUMIFS(conditions!$76:$76,conditions!$8:$8,"&lt;="&amp;AA$9-SUMIFS(conditions!$77:$77,conditions!$8:$8,"&lt;="&amp;AA$9,conditions!$9:$9,"&gt;="&amp;AA$9),conditions!$9:$9,"&gt;="&amp;AA$9-SUMIFS(conditions!$77:$77,conditions!$8:$8,"&lt;="&amp;AA$9,conditions!$9:$9,"&gt;="&amp;AA$9))</f>
        <v>0</v>
      </c>
      <c r="AB125" s="37">
        <f>SUMIFS(17:17,$9:$9,AB$9-SUMIFS(conditions!$77:$77,conditions!$8:$8,"&lt;="&amp;AB$9,conditions!$9:$9,"&gt;="&amp;AB$9))*SUMIFS(conditions!$76:$76,conditions!$8:$8,"&lt;="&amp;AB$9-SUMIFS(conditions!$77:$77,conditions!$8:$8,"&lt;="&amp;AB$9,conditions!$9:$9,"&gt;="&amp;AB$9),conditions!$9:$9,"&gt;="&amp;AB$9-SUMIFS(conditions!$77:$77,conditions!$8:$8,"&lt;="&amp;AB$9,conditions!$9:$9,"&gt;="&amp;AB$9))</f>
        <v>0</v>
      </c>
      <c r="AC125" s="37">
        <f>SUMIFS(17:17,$9:$9,AC$9-SUMIFS(conditions!$77:$77,conditions!$8:$8,"&lt;="&amp;AC$9,conditions!$9:$9,"&gt;="&amp;AC$9))*SUMIFS(conditions!$76:$76,conditions!$8:$8,"&lt;="&amp;AC$9-SUMIFS(conditions!$77:$77,conditions!$8:$8,"&lt;="&amp;AC$9,conditions!$9:$9,"&gt;="&amp;AC$9),conditions!$9:$9,"&gt;="&amp;AC$9-SUMIFS(conditions!$77:$77,conditions!$8:$8,"&lt;="&amp;AC$9,conditions!$9:$9,"&gt;="&amp;AC$9))</f>
        <v>0</v>
      </c>
      <c r="AD125" s="37">
        <f>SUMIFS(17:17,$9:$9,AD$9-SUMIFS(conditions!$77:$77,conditions!$8:$8,"&lt;="&amp;AD$9,conditions!$9:$9,"&gt;="&amp;AD$9))*SUMIFS(conditions!$76:$76,conditions!$8:$8,"&lt;="&amp;AD$9-SUMIFS(conditions!$77:$77,conditions!$8:$8,"&lt;="&amp;AD$9,conditions!$9:$9,"&gt;="&amp;AD$9),conditions!$9:$9,"&gt;="&amp;AD$9-SUMIFS(conditions!$77:$77,conditions!$8:$8,"&lt;="&amp;AD$9,conditions!$9:$9,"&gt;="&amp;AD$9))</f>
        <v>0</v>
      </c>
      <c r="AE125" s="37">
        <f>SUMIFS(17:17,$9:$9,AE$9-SUMIFS(conditions!$77:$77,conditions!$8:$8,"&lt;="&amp;AE$9,conditions!$9:$9,"&gt;="&amp;AE$9))*SUMIFS(conditions!$76:$76,conditions!$8:$8,"&lt;="&amp;AE$9-SUMIFS(conditions!$77:$77,conditions!$8:$8,"&lt;="&amp;AE$9,conditions!$9:$9,"&gt;="&amp;AE$9),conditions!$9:$9,"&gt;="&amp;AE$9-SUMIFS(conditions!$77:$77,conditions!$8:$8,"&lt;="&amp;AE$9,conditions!$9:$9,"&gt;="&amp;AE$9))</f>
        <v>0</v>
      </c>
      <c r="AF125" s="37">
        <f>SUMIFS(17:17,$9:$9,AF$9-SUMIFS(conditions!$77:$77,conditions!$8:$8,"&lt;="&amp;AF$9,conditions!$9:$9,"&gt;="&amp;AF$9))*SUMIFS(conditions!$76:$76,conditions!$8:$8,"&lt;="&amp;AF$9-SUMIFS(conditions!$77:$77,conditions!$8:$8,"&lt;="&amp;AF$9,conditions!$9:$9,"&gt;="&amp;AF$9),conditions!$9:$9,"&gt;="&amp;AF$9-SUMIFS(conditions!$77:$77,conditions!$8:$8,"&lt;="&amp;AF$9,conditions!$9:$9,"&gt;="&amp;AF$9))</f>
        <v>0</v>
      </c>
      <c r="AG125" s="37">
        <f>SUMIFS(17:17,$9:$9,AG$9-SUMIFS(conditions!$77:$77,conditions!$8:$8,"&lt;="&amp;AG$9,conditions!$9:$9,"&gt;="&amp;AG$9))*SUMIFS(conditions!$76:$76,conditions!$8:$8,"&lt;="&amp;AG$9-SUMIFS(conditions!$77:$77,conditions!$8:$8,"&lt;="&amp;AG$9,conditions!$9:$9,"&gt;="&amp;AG$9),conditions!$9:$9,"&gt;="&amp;AG$9-SUMIFS(conditions!$77:$77,conditions!$8:$8,"&lt;="&amp;AG$9,conditions!$9:$9,"&gt;="&amp;AG$9))</f>
        <v>0</v>
      </c>
      <c r="AH125" s="37">
        <f>SUMIFS(17:17,$9:$9,AH$9-SUMIFS(conditions!$77:$77,conditions!$8:$8,"&lt;="&amp;AH$9,conditions!$9:$9,"&gt;="&amp;AH$9))*SUMIFS(conditions!$76:$76,conditions!$8:$8,"&lt;="&amp;AH$9-SUMIFS(conditions!$77:$77,conditions!$8:$8,"&lt;="&amp;AH$9,conditions!$9:$9,"&gt;="&amp;AH$9),conditions!$9:$9,"&gt;="&amp;AH$9-SUMIFS(conditions!$77:$77,conditions!$8:$8,"&lt;="&amp;AH$9,conditions!$9:$9,"&gt;="&amp;AH$9))</f>
        <v>0</v>
      </c>
      <c r="AI125" s="37">
        <f>SUMIFS(17:17,$9:$9,AI$9-SUMIFS(conditions!$77:$77,conditions!$8:$8,"&lt;="&amp;AI$9,conditions!$9:$9,"&gt;="&amp;AI$9))*SUMIFS(conditions!$76:$76,conditions!$8:$8,"&lt;="&amp;AI$9-SUMIFS(conditions!$77:$77,conditions!$8:$8,"&lt;="&amp;AI$9,conditions!$9:$9,"&gt;="&amp;AI$9),conditions!$9:$9,"&gt;="&amp;AI$9-SUMIFS(conditions!$77:$77,conditions!$8:$8,"&lt;="&amp;AI$9,conditions!$9:$9,"&gt;="&amp;AI$9))</f>
        <v>4.7999999999999989</v>
      </c>
      <c r="AJ125" s="37">
        <f>SUMIFS(17:17,$9:$9,AJ$9-SUMIFS(conditions!$77:$77,conditions!$8:$8,"&lt;="&amp;AJ$9,conditions!$9:$9,"&gt;="&amp;AJ$9))*SUMIFS(conditions!$76:$76,conditions!$8:$8,"&lt;="&amp;AJ$9-SUMIFS(conditions!$77:$77,conditions!$8:$8,"&lt;="&amp;AJ$9,conditions!$9:$9,"&gt;="&amp;AJ$9),conditions!$9:$9,"&gt;="&amp;AJ$9-SUMIFS(conditions!$77:$77,conditions!$8:$8,"&lt;="&amp;AJ$9,conditions!$9:$9,"&gt;="&amp;AJ$9))</f>
        <v>4.7999999999999989</v>
      </c>
      <c r="AK125" s="37">
        <f>SUMIFS(17:17,$9:$9,AK$9-SUMIFS(conditions!$77:$77,conditions!$8:$8,"&lt;="&amp;AK$9,conditions!$9:$9,"&gt;="&amp;AK$9))*SUMIFS(conditions!$76:$76,conditions!$8:$8,"&lt;="&amp;AK$9-SUMIFS(conditions!$77:$77,conditions!$8:$8,"&lt;="&amp;AK$9,conditions!$9:$9,"&gt;="&amp;AK$9),conditions!$9:$9,"&gt;="&amp;AK$9-SUMIFS(conditions!$77:$77,conditions!$8:$8,"&lt;="&amp;AK$9,conditions!$9:$9,"&gt;="&amp;AK$9))</f>
        <v>4.7999999999999989</v>
      </c>
      <c r="AL125" s="37">
        <f>SUMIFS(17:17,$9:$9,AL$9-SUMIFS(conditions!$77:$77,conditions!$8:$8,"&lt;="&amp;AL$9,conditions!$9:$9,"&gt;="&amp;AL$9))*SUMIFS(conditions!$76:$76,conditions!$8:$8,"&lt;="&amp;AL$9-SUMIFS(conditions!$77:$77,conditions!$8:$8,"&lt;="&amp;AL$9,conditions!$9:$9,"&gt;="&amp;AL$9),conditions!$9:$9,"&gt;="&amp;AL$9-SUMIFS(conditions!$77:$77,conditions!$8:$8,"&lt;="&amp;AL$9,conditions!$9:$9,"&gt;="&amp;AL$9))</f>
        <v>4.7999999999999989</v>
      </c>
      <c r="AM125" s="37">
        <f>SUMIFS(17:17,$9:$9,AM$9-SUMIFS(conditions!$77:$77,conditions!$8:$8,"&lt;="&amp;AM$9,conditions!$9:$9,"&gt;="&amp;AM$9))*SUMIFS(conditions!$76:$76,conditions!$8:$8,"&lt;="&amp;AM$9-SUMIFS(conditions!$77:$77,conditions!$8:$8,"&lt;="&amp;AM$9,conditions!$9:$9,"&gt;="&amp;AM$9),conditions!$9:$9,"&gt;="&amp;AM$9-SUMIFS(conditions!$77:$77,conditions!$8:$8,"&lt;="&amp;AM$9,conditions!$9:$9,"&gt;="&amp;AM$9))</f>
        <v>4.7999999999999989</v>
      </c>
      <c r="AN125" s="37">
        <f>SUMIFS(17:17,$9:$9,AN$9-SUMIFS(conditions!$77:$77,conditions!$8:$8,"&lt;="&amp;AN$9,conditions!$9:$9,"&gt;="&amp;AN$9))*SUMIFS(conditions!$76:$76,conditions!$8:$8,"&lt;="&amp;AN$9-SUMIFS(conditions!$77:$77,conditions!$8:$8,"&lt;="&amp;AN$9,conditions!$9:$9,"&gt;="&amp;AN$9),conditions!$9:$9,"&gt;="&amp;AN$9-SUMIFS(conditions!$77:$77,conditions!$8:$8,"&lt;="&amp;AN$9,conditions!$9:$9,"&gt;="&amp;AN$9))</f>
        <v>0</v>
      </c>
      <c r="AO125" s="37">
        <f>SUMIFS(17:17,$9:$9,AO$9-SUMIFS(conditions!$77:$77,conditions!$8:$8,"&lt;="&amp;AO$9,conditions!$9:$9,"&gt;="&amp;AO$9))*SUMIFS(conditions!$76:$76,conditions!$8:$8,"&lt;="&amp;AO$9-SUMIFS(conditions!$77:$77,conditions!$8:$8,"&lt;="&amp;AO$9,conditions!$9:$9,"&gt;="&amp;AO$9),conditions!$9:$9,"&gt;="&amp;AO$9-SUMIFS(conditions!$77:$77,conditions!$8:$8,"&lt;="&amp;AO$9,conditions!$9:$9,"&gt;="&amp;AO$9))</f>
        <v>0</v>
      </c>
      <c r="AP125" s="37">
        <f>SUMIFS(17:17,$9:$9,AP$9-SUMIFS(conditions!$77:$77,conditions!$8:$8,"&lt;="&amp;AP$9,conditions!$9:$9,"&gt;="&amp;AP$9))*SUMIFS(conditions!$76:$76,conditions!$8:$8,"&lt;="&amp;AP$9-SUMIFS(conditions!$77:$77,conditions!$8:$8,"&lt;="&amp;AP$9,conditions!$9:$9,"&gt;="&amp;AP$9),conditions!$9:$9,"&gt;="&amp;AP$9-SUMIFS(conditions!$77:$77,conditions!$8:$8,"&lt;="&amp;AP$9,conditions!$9:$9,"&gt;="&amp;AP$9))</f>
        <v>4.7999999999999989</v>
      </c>
      <c r="AQ125" s="37">
        <f>SUMIFS(17:17,$9:$9,AQ$9-SUMIFS(conditions!$77:$77,conditions!$8:$8,"&lt;="&amp;AQ$9,conditions!$9:$9,"&gt;="&amp;AQ$9))*SUMIFS(conditions!$76:$76,conditions!$8:$8,"&lt;="&amp;AQ$9-SUMIFS(conditions!$77:$77,conditions!$8:$8,"&lt;="&amp;AQ$9,conditions!$9:$9,"&gt;="&amp;AQ$9),conditions!$9:$9,"&gt;="&amp;AQ$9-SUMIFS(conditions!$77:$77,conditions!$8:$8,"&lt;="&amp;AQ$9,conditions!$9:$9,"&gt;="&amp;AQ$9))</f>
        <v>4.7999999999999989</v>
      </c>
      <c r="AR125" s="37">
        <f>SUMIFS(17:17,$9:$9,AR$9-SUMIFS(conditions!$77:$77,conditions!$8:$8,"&lt;="&amp;AR$9,conditions!$9:$9,"&gt;="&amp;AR$9))*SUMIFS(conditions!$76:$76,conditions!$8:$8,"&lt;="&amp;AR$9-SUMIFS(conditions!$77:$77,conditions!$8:$8,"&lt;="&amp;AR$9,conditions!$9:$9,"&gt;="&amp;AR$9),conditions!$9:$9,"&gt;="&amp;AR$9-SUMIFS(conditions!$77:$77,conditions!$8:$8,"&lt;="&amp;AR$9,conditions!$9:$9,"&gt;="&amp;AR$9))</f>
        <v>4.7999999999999989</v>
      </c>
      <c r="AS125" s="37">
        <f>SUMIFS(17:17,$9:$9,AS$9-SUMIFS(conditions!$77:$77,conditions!$8:$8,"&lt;="&amp;AS$9,conditions!$9:$9,"&gt;="&amp;AS$9))*SUMIFS(conditions!$76:$76,conditions!$8:$8,"&lt;="&amp;AS$9-SUMIFS(conditions!$77:$77,conditions!$8:$8,"&lt;="&amp;AS$9,conditions!$9:$9,"&gt;="&amp;AS$9),conditions!$9:$9,"&gt;="&amp;AS$9-SUMIFS(conditions!$77:$77,conditions!$8:$8,"&lt;="&amp;AS$9,conditions!$9:$9,"&gt;="&amp;AS$9))</f>
        <v>4.7999999999999989</v>
      </c>
      <c r="AT125" s="37">
        <f>SUMIFS(17:17,$9:$9,AT$9-SUMIFS(conditions!$77:$77,conditions!$8:$8,"&lt;="&amp;AT$9,conditions!$9:$9,"&gt;="&amp;AT$9))*SUMIFS(conditions!$76:$76,conditions!$8:$8,"&lt;="&amp;AT$9-SUMIFS(conditions!$77:$77,conditions!$8:$8,"&lt;="&amp;AT$9,conditions!$9:$9,"&gt;="&amp;AT$9),conditions!$9:$9,"&gt;="&amp;AT$9-SUMIFS(conditions!$77:$77,conditions!$8:$8,"&lt;="&amp;AT$9,conditions!$9:$9,"&gt;="&amp;AT$9))</f>
        <v>4.7999999999999989</v>
      </c>
      <c r="AU125" s="37">
        <f>SUMIFS(17:17,$9:$9,AU$9-SUMIFS(conditions!$77:$77,conditions!$8:$8,"&lt;="&amp;AU$9,conditions!$9:$9,"&gt;="&amp;AU$9))*SUMIFS(conditions!$76:$76,conditions!$8:$8,"&lt;="&amp;AU$9-SUMIFS(conditions!$77:$77,conditions!$8:$8,"&lt;="&amp;AU$9,conditions!$9:$9,"&gt;="&amp;AU$9),conditions!$9:$9,"&gt;="&amp;AU$9-SUMIFS(conditions!$77:$77,conditions!$8:$8,"&lt;="&amp;AU$9,conditions!$9:$9,"&gt;="&amp;AU$9))</f>
        <v>0</v>
      </c>
      <c r="AV125" s="37">
        <f>SUMIFS(17:17,$9:$9,AV$9-SUMIFS(conditions!$77:$77,conditions!$8:$8,"&lt;="&amp;AV$9,conditions!$9:$9,"&gt;="&amp;AV$9))*SUMIFS(conditions!$76:$76,conditions!$8:$8,"&lt;="&amp;AV$9-SUMIFS(conditions!$77:$77,conditions!$8:$8,"&lt;="&amp;AV$9,conditions!$9:$9,"&gt;="&amp;AV$9),conditions!$9:$9,"&gt;="&amp;AV$9-SUMIFS(conditions!$77:$77,conditions!$8:$8,"&lt;="&amp;AV$9,conditions!$9:$9,"&gt;="&amp;AV$9))</f>
        <v>0</v>
      </c>
      <c r="AW125" s="37">
        <f>SUMIFS(17:17,$9:$9,AW$9-SUMIFS(conditions!$77:$77,conditions!$8:$8,"&lt;="&amp;AW$9,conditions!$9:$9,"&gt;="&amp;AW$9))*SUMIFS(conditions!$76:$76,conditions!$8:$8,"&lt;="&amp;AW$9-SUMIFS(conditions!$77:$77,conditions!$8:$8,"&lt;="&amp;AW$9,conditions!$9:$9,"&gt;="&amp;AW$9),conditions!$9:$9,"&gt;="&amp;AW$9-SUMIFS(conditions!$77:$77,conditions!$8:$8,"&lt;="&amp;AW$9,conditions!$9:$9,"&gt;="&amp;AW$9))</f>
        <v>4.7999999999999989</v>
      </c>
      <c r="AX125" s="37">
        <f>SUMIFS(17:17,$9:$9,AX$9-SUMIFS(conditions!$77:$77,conditions!$8:$8,"&lt;="&amp;AX$9,conditions!$9:$9,"&gt;="&amp;AX$9))*SUMIFS(conditions!$76:$76,conditions!$8:$8,"&lt;="&amp;AX$9-SUMIFS(conditions!$77:$77,conditions!$8:$8,"&lt;="&amp;AX$9,conditions!$9:$9,"&gt;="&amp;AX$9),conditions!$9:$9,"&gt;="&amp;AX$9-SUMIFS(conditions!$77:$77,conditions!$8:$8,"&lt;="&amp;AX$9,conditions!$9:$9,"&gt;="&amp;AX$9))</f>
        <v>4.7999999999999989</v>
      </c>
      <c r="AY125" s="37">
        <f>SUMIFS(17:17,$9:$9,AY$9-SUMIFS(conditions!$77:$77,conditions!$8:$8,"&lt;="&amp;AY$9,conditions!$9:$9,"&gt;="&amp;AY$9))*SUMIFS(conditions!$76:$76,conditions!$8:$8,"&lt;="&amp;AY$9-SUMIFS(conditions!$77:$77,conditions!$8:$8,"&lt;="&amp;AY$9,conditions!$9:$9,"&gt;="&amp;AY$9),conditions!$9:$9,"&gt;="&amp;AY$9-SUMIFS(conditions!$77:$77,conditions!$8:$8,"&lt;="&amp;AY$9,conditions!$9:$9,"&gt;="&amp;AY$9))</f>
        <v>4.7999999999999989</v>
      </c>
      <c r="AZ125" s="37">
        <f>SUMIFS(17:17,$9:$9,AZ$9-SUMIFS(conditions!$77:$77,conditions!$8:$8,"&lt;="&amp;AZ$9,conditions!$9:$9,"&gt;="&amp;AZ$9))*SUMIFS(conditions!$76:$76,conditions!$8:$8,"&lt;="&amp;AZ$9-SUMIFS(conditions!$77:$77,conditions!$8:$8,"&lt;="&amp;AZ$9,conditions!$9:$9,"&gt;="&amp;AZ$9),conditions!$9:$9,"&gt;="&amp;AZ$9-SUMIFS(conditions!$77:$77,conditions!$8:$8,"&lt;="&amp;AZ$9,conditions!$9:$9,"&gt;="&amp;AZ$9))</f>
        <v>4.7999999999999989</v>
      </c>
      <c r="BA125" s="37">
        <f>SUMIFS(17:17,$9:$9,BA$9-SUMIFS(conditions!$77:$77,conditions!$8:$8,"&lt;="&amp;BA$9,conditions!$9:$9,"&gt;="&amp;BA$9))*SUMIFS(conditions!$76:$76,conditions!$8:$8,"&lt;="&amp;BA$9-SUMIFS(conditions!$77:$77,conditions!$8:$8,"&lt;="&amp;BA$9,conditions!$9:$9,"&gt;="&amp;BA$9),conditions!$9:$9,"&gt;="&amp;BA$9-SUMIFS(conditions!$77:$77,conditions!$8:$8,"&lt;="&amp;BA$9,conditions!$9:$9,"&gt;="&amp;BA$9))</f>
        <v>4.7999999999999989</v>
      </c>
      <c r="BB125" s="37">
        <f>SUMIFS(17:17,$9:$9,BB$9-SUMIFS(conditions!$77:$77,conditions!$8:$8,"&lt;="&amp;BB$9,conditions!$9:$9,"&gt;="&amp;BB$9))*SUMIFS(conditions!$76:$76,conditions!$8:$8,"&lt;="&amp;BB$9-SUMIFS(conditions!$77:$77,conditions!$8:$8,"&lt;="&amp;BB$9,conditions!$9:$9,"&gt;="&amp;BB$9),conditions!$9:$9,"&gt;="&amp;BB$9-SUMIFS(conditions!$77:$77,conditions!$8:$8,"&lt;="&amp;BB$9,conditions!$9:$9,"&gt;="&amp;BB$9))</f>
        <v>0</v>
      </c>
      <c r="BC125" s="37">
        <f>SUMIFS(17:17,$9:$9,BC$9-SUMIFS(conditions!$77:$77,conditions!$8:$8,"&lt;="&amp;BC$9,conditions!$9:$9,"&gt;="&amp;BC$9))*SUMIFS(conditions!$76:$76,conditions!$8:$8,"&lt;="&amp;BC$9-SUMIFS(conditions!$77:$77,conditions!$8:$8,"&lt;="&amp;BC$9,conditions!$9:$9,"&gt;="&amp;BC$9),conditions!$9:$9,"&gt;="&amp;BC$9-SUMIFS(conditions!$77:$77,conditions!$8:$8,"&lt;="&amp;BC$9,conditions!$9:$9,"&gt;="&amp;BC$9))</f>
        <v>0</v>
      </c>
      <c r="BD125" s="37">
        <f>SUMIFS(17:17,$9:$9,BD$9-SUMIFS(conditions!$77:$77,conditions!$8:$8,"&lt;="&amp;BD$9,conditions!$9:$9,"&gt;="&amp;BD$9))*SUMIFS(conditions!$76:$76,conditions!$8:$8,"&lt;="&amp;BD$9-SUMIFS(conditions!$77:$77,conditions!$8:$8,"&lt;="&amp;BD$9,conditions!$9:$9,"&gt;="&amp;BD$9),conditions!$9:$9,"&gt;="&amp;BD$9-SUMIFS(conditions!$77:$77,conditions!$8:$8,"&lt;="&amp;BD$9,conditions!$9:$9,"&gt;="&amp;BD$9))</f>
        <v>4.7999999999999989</v>
      </c>
      <c r="BE125" s="37">
        <f>SUMIFS(17:17,$9:$9,BE$9-SUMIFS(conditions!$77:$77,conditions!$8:$8,"&lt;="&amp;BE$9,conditions!$9:$9,"&gt;="&amp;BE$9))*SUMIFS(conditions!$76:$76,conditions!$8:$8,"&lt;="&amp;BE$9-SUMIFS(conditions!$77:$77,conditions!$8:$8,"&lt;="&amp;BE$9,conditions!$9:$9,"&gt;="&amp;BE$9),conditions!$9:$9,"&gt;="&amp;BE$9-SUMIFS(conditions!$77:$77,conditions!$8:$8,"&lt;="&amp;BE$9,conditions!$9:$9,"&gt;="&amp;BE$9))</f>
        <v>4.7999999999999989</v>
      </c>
      <c r="BF125" s="37">
        <f>SUMIFS(17:17,$9:$9,BF$9-SUMIFS(conditions!$77:$77,conditions!$8:$8,"&lt;="&amp;BF$9,conditions!$9:$9,"&gt;="&amp;BF$9))*SUMIFS(conditions!$76:$76,conditions!$8:$8,"&lt;="&amp;BF$9-SUMIFS(conditions!$77:$77,conditions!$8:$8,"&lt;="&amp;BF$9,conditions!$9:$9,"&gt;="&amp;BF$9),conditions!$9:$9,"&gt;="&amp;BF$9-SUMIFS(conditions!$77:$77,conditions!$8:$8,"&lt;="&amp;BF$9,conditions!$9:$9,"&gt;="&amp;BF$9))</f>
        <v>4.7999999999999989</v>
      </c>
      <c r="BG125" s="37">
        <f>SUMIFS(17:17,$9:$9,BG$9-SUMIFS(conditions!$77:$77,conditions!$8:$8,"&lt;="&amp;BG$9,conditions!$9:$9,"&gt;="&amp;BG$9))*SUMIFS(conditions!$76:$76,conditions!$8:$8,"&lt;="&amp;BG$9-SUMIFS(conditions!$77:$77,conditions!$8:$8,"&lt;="&amp;BG$9,conditions!$9:$9,"&gt;="&amp;BG$9),conditions!$9:$9,"&gt;="&amp;BG$9-SUMIFS(conditions!$77:$77,conditions!$8:$8,"&lt;="&amp;BG$9,conditions!$9:$9,"&gt;="&amp;BG$9))</f>
        <v>4.7999999999999989</v>
      </c>
      <c r="BH125" s="37">
        <f>SUMIFS(17:17,$9:$9,BH$9-SUMIFS(conditions!$77:$77,conditions!$8:$8,"&lt;="&amp;BH$9,conditions!$9:$9,"&gt;="&amp;BH$9))*SUMIFS(conditions!$76:$76,conditions!$8:$8,"&lt;="&amp;BH$9-SUMIFS(conditions!$77:$77,conditions!$8:$8,"&lt;="&amp;BH$9,conditions!$9:$9,"&gt;="&amp;BH$9),conditions!$9:$9,"&gt;="&amp;BH$9-SUMIFS(conditions!$77:$77,conditions!$8:$8,"&lt;="&amp;BH$9,conditions!$9:$9,"&gt;="&amp;BH$9))</f>
        <v>4.7999999999999989</v>
      </c>
      <c r="BI125" s="37">
        <f>SUMIFS(17:17,$9:$9,BI$9-SUMIFS(conditions!$77:$77,conditions!$8:$8,"&lt;="&amp;BI$9,conditions!$9:$9,"&gt;="&amp;BI$9))*SUMIFS(conditions!$76:$76,conditions!$8:$8,"&lt;="&amp;BI$9-SUMIFS(conditions!$77:$77,conditions!$8:$8,"&lt;="&amp;BI$9,conditions!$9:$9,"&gt;="&amp;BI$9),conditions!$9:$9,"&gt;="&amp;BI$9-SUMIFS(conditions!$77:$77,conditions!$8:$8,"&lt;="&amp;BI$9,conditions!$9:$9,"&gt;="&amp;BI$9))</f>
        <v>0</v>
      </c>
      <c r="BJ125" s="37">
        <f>SUMIFS(17:17,$9:$9,BJ$9-SUMIFS(conditions!$77:$77,conditions!$8:$8,"&lt;="&amp;BJ$9,conditions!$9:$9,"&gt;="&amp;BJ$9))*SUMIFS(conditions!$76:$76,conditions!$8:$8,"&lt;="&amp;BJ$9-SUMIFS(conditions!$77:$77,conditions!$8:$8,"&lt;="&amp;BJ$9,conditions!$9:$9,"&gt;="&amp;BJ$9),conditions!$9:$9,"&gt;="&amp;BJ$9-SUMIFS(conditions!$77:$77,conditions!$8:$8,"&lt;="&amp;BJ$9,conditions!$9:$9,"&gt;="&amp;BJ$9))</f>
        <v>0</v>
      </c>
      <c r="BK125" s="37">
        <f>SUMIFS(17:17,$9:$9,BK$9-SUMIFS(conditions!$77:$77,conditions!$8:$8,"&lt;="&amp;BK$9,conditions!$9:$9,"&gt;="&amp;BK$9))*SUMIFS(conditions!$76:$76,conditions!$8:$8,"&lt;="&amp;BK$9-SUMIFS(conditions!$77:$77,conditions!$8:$8,"&lt;="&amp;BK$9,conditions!$9:$9,"&gt;="&amp;BK$9),conditions!$9:$9,"&gt;="&amp;BK$9-SUMIFS(conditions!$77:$77,conditions!$8:$8,"&lt;="&amp;BK$9,conditions!$9:$9,"&gt;="&amp;BK$9))</f>
        <v>4.7999999999999989</v>
      </c>
      <c r="BL125" s="37">
        <f>SUMIFS(17:17,$9:$9,BL$9-SUMIFS(conditions!$77:$77,conditions!$8:$8,"&lt;="&amp;BL$9,conditions!$9:$9,"&gt;="&amp;BL$9))*SUMIFS(conditions!$76:$76,conditions!$8:$8,"&lt;="&amp;BL$9-SUMIFS(conditions!$77:$77,conditions!$8:$8,"&lt;="&amp;BL$9,conditions!$9:$9,"&gt;="&amp;BL$9),conditions!$9:$9,"&gt;="&amp;BL$9-SUMIFS(conditions!$77:$77,conditions!$8:$8,"&lt;="&amp;BL$9,conditions!$9:$9,"&gt;="&amp;BL$9))</f>
        <v>4.7999999999999989</v>
      </c>
      <c r="BM125" s="37">
        <f>SUMIFS(17:17,$9:$9,BM$9-SUMIFS(conditions!$77:$77,conditions!$8:$8,"&lt;="&amp;BM$9,conditions!$9:$9,"&gt;="&amp;BM$9))*SUMIFS(conditions!$76:$76,conditions!$8:$8,"&lt;="&amp;BM$9-SUMIFS(conditions!$77:$77,conditions!$8:$8,"&lt;="&amp;BM$9,conditions!$9:$9,"&gt;="&amp;BM$9),conditions!$9:$9,"&gt;="&amp;BM$9-SUMIFS(conditions!$77:$77,conditions!$8:$8,"&lt;="&amp;BM$9,conditions!$9:$9,"&gt;="&amp;BM$9))</f>
        <v>4.7999999999999989</v>
      </c>
      <c r="BN125" s="37">
        <f>SUMIFS(17:17,$9:$9,BN$9-SUMIFS(conditions!$77:$77,conditions!$8:$8,"&lt;="&amp;BN$9,conditions!$9:$9,"&gt;="&amp;BN$9))*SUMIFS(conditions!$76:$76,conditions!$8:$8,"&lt;="&amp;BN$9-SUMIFS(conditions!$77:$77,conditions!$8:$8,"&lt;="&amp;BN$9,conditions!$9:$9,"&gt;="&amp;BN$9),conditions!$9:$9,"&gt;="&amp;BN$9-SUMIFS(conditions!$77:$77,conditions!$8:$8,"&lt;="&amp;BN$9,conditions!$9:$9,"&gt;="&amp;BN$9))</f>
        <v>5.9999999999999982</v>
      </c>
      <c r="BO125" s="37">
        <f>SUMIFS(17:17,$9:$9,BO$9-SUMIFS(conditions!$77:$77,conditions!$8:$8,"&lt;="&amp;BO$9,conditions!$9:$9,"&gt;="&amp;BO$9))*SUMIFS(conditions!$76:$76,conditions!$8:$8,"&lt;="&amp;BO$9-SUMIFS(conditions!$77:$77,conditions!$8:$8,"&lt;="&amp;BO$9,conditions!$9:$9,"&gt;="&amp;BO$9),conditions!$9:$9,"&gt;="&amp;BO$9-SUMIFS(conditions!$77:$77,conditions!$8:$8,"&lt;="&amp;BO$9,conditions!$9:$9,"&gt;="&amp;BO$9))</f>
        <v>5.9999999999999982</v>
      </c>
      <c r="BP125" s="37">
        <f>SUMIFS(17:17,$9:$9,BP$9-SUMIFS(conditions!$77:$77,conditions!$8:$8,"&lt;="&amp;BP$9,conditions!$9:$9,"&gt;="&amp;BP$9))*SUMIFS(conditions!$76:$76,conditions!$8:$8,"&lt;="&amp;BP$9-SUMIFS(conditions!$77:$77,conditions!$8:$8,"&lt;="&amp;BP$9,conditions!$9:$9,"&gt;="&amp;BP$9),conditions!$9:$9,"&gt;="&amp;BP$9-SUMIFS(conditions!$77:$77,conditions!$8:$8,"&lt;="&amp;BP$9,conditions!$9:$9,"&gt;="&amp;BP$9))</f>
        <v>0</v>
      </c>
      <c r="BQ125" s="37">
        <f>SUMIFS(17:17,$9:$9,BQ$9-SUMIFS(conditions!$77:$77,conditions!$8:$8,"&lt;="&amp;BQ$9,conditions!$9:$9,"&gt;="&amp;BQ$9))*SUMIFS(conditions!$76:$76,conditions!$8:$8,"&lt;="&amp;BQ$9-SUMIFS(conditions!$77:$77,conditions!$8:$8,"&lt;="&amp;BQ$9,conditions!$9:$9,"&gt;="&amp;BQ$9),conditions!$9:$9,"&gt;="&amp;BQ$9-SUMIFS(conditions!$77:$77,conditions!$8:$8,"&lt;="&amp;BQ$9,conditions!$9:$9,"&gt;="&amp;BQ$9))</f>
        <v>0</v>
      </c>
      <c r="BR125" s="37">
        <f>SUMIFS(17:17,$9:$9,BR$9-SUMIFS(conditions!$77:$77,conditions!$8:$8,"&lt;="&amp;BR$9,conditions!$9:$9,"&gt;="&amp;BR$9))*SUMIFS(conditions!$76:$76,conditions!$8:$8,"&lt;="&amp;BR$9-SUMIFS(conditions!$77:$77,conditions!$8:$8,"&lt;="&amp;BR$9,conditions!$9:$9,"&gt;="&amp;BR$9),conditions!$9:$9,"&gt;="&amp;BR$9-SUMIFS(conditions!$77:$77,conditions!$8:$8,"&lt;="&amp;BR$9,conditions!$9:$9,"&gt;="&amp;BR$9))</f>
        <v>5.9999999999999982</v>
      </c>
      <c r="BS125" s="37">
        <f>SUMIFS(17:17,$9:$9,BS$9-SUMIFS(conditions!$77:$77,conditions!$8:$8,"&lt;="&amp;BS$9,conditions!$9:$9,"&gt;="&amp;BS$9))*SUMIFS(conditions!$76:$76,conditions!$8:$8,"&lt;="&amp;BS$9-SUMIFS(conditions!$77:$77,conditions!$8:$8,"&lt;="&amp;BS$9,conditions!$9:$9,"&gt;="&amp;BS$9),conditions!$9:$9,"&gt;="&amp;BS$9-SUMIFS(conditions!$77:$77,conditions!$8:$8,"&lt;="&amp;BS$9,conditions!$9:$9,"&gt;="&amp;BS$9))</f>
        <v>5.9999999999999982</v>
      </c>
      <c r="BT125" s="37">
        <f>SUMIFS(17:17,$9:$9,BT$9-SUMIFS(conditions!$77:$77,conditions!$8:$8,"&lt;="&amp;BT$9,conditions!$9:$9,"&gt;="&amp;BT$9))*SUMIFS(conditions!$76:$76,conditions!$8:$8,"&lt;="&amp;BT$9-SUMIFS(conditions!$77:$77,conditions!$8:$8,"&lt;="&amp;BT$9,conditions!$9:$9,"&gt;="&amp;BT$9),conditions!$9:$9,"&gt;="&amp;BT$9-SUMIFS(conditions!$77:$77,conditions!$8:$8,"&lt;="&amp;BT$9,conditions!$9:$9,"&gt;="&amp;BT$9))</f>
        <v>5.9999999999999982</v>
      </c>
      <c r="BU125" s="37">
        <f>SUMIFS(17:17,$9:$9,BU$9-SUMIFS(conditions!$77:$77,conditions!$8:$8,"&lt;="&amp;BU$9,conditions!$9:$9,"&gt;="&amp;BU$9))*SUMIFS(conditions!$76:$76,conditions!$8:$8,"&lt;="&amp;BU$9-SUMIFS(conditions!$77:$77,conditions!$8:$8,"&lt;="&amp;BU$9,conditions!$9:$9,"&gt;="&amp;BU$9),conditions!$9:$9,"&gt;="&amp;BU$9-SUMIFS(conditions!$77:$77,conditions!$8:$8,"&lt;="&amp;BU$9,conditions!$9:$9,"&gt;="&amp;BU$9))</f>
        <v>5.9999999999999982</v>
      </c>
      <c r="BV125" s="37">
        <f>SUMIFS(17:17,$9:$9,BV$9-SUMIFS(conditions!$77:$77,conditions!$8:$8,"&lt;="&amp;BV$9,conditions!$9:$9,"&gt;="&amp;BV$9))*SUMIFS(conditions!$76:$76,conditions!$8:$8,"&lt;="&amp;BV$9-SUMIFS(conditions!$77:$77,conditions!$8:$8,"&lt;="&amp;BV$9,conditions!$9:$9,"&gt;="&amp;BV$9),conditions!$9:$9,"&gt;="&amp;BV$9-SUMIFS(conditions!$77:$77,conditions!$8:$8,"&lt;="&amp;BV$9,conditions!$9:$9,"&gt;="&amp;BV$9))</f>
        <v>5.9999999999999982</v>
      </c>
      <c r="BW125" s="37">
        <f>SUMIFS(17:17,$9:$9,BW$9-SUMIFS(conditions!$77:$77,conditions!$8:$8,"&lt;="&amp;BW$9,conditions!$9:$9,"&gt;="&amp;BW$9))*SUMIFS(conditions!$76:$76,conditions!$8:$8,"&lt;="&amp;BW$9-SUMIFS(conditions!$77:$77,conditions!$8:$8,"&lt;="&amp;BW$9,conditions!$9:$9,"&gt;="&amp;BW$9),conditions!$9:$9,"&gt;="&amp;BW$9-SUMIFS(conditions!$77:$77,conditions!$8:$8,"&lt;="&amp;BW$9,conditions!$9:$9,"&gt;="&amp;BW$9))</f>
        <v>0</v>
      </c>
      <c r="BX125" s="37">
        <f>SUMIFS(17:17,$9:$9,BX$9-SUMIFS(conditions!$77:$77,conditions!$8:$8,"&lt;="&amp;BX$9,conditions!$9:$9,"&gt;="&amp;BX$9))*SUMIFS(conditions!$76:$76,conditions!$8:$8,"&lt;="&amp;BX$9-SUMIFS(conditions!$77:$77,conditions!$8:$8,"&lt;="&amp;BX$9,conditions!$9:$9,"&gt;="&amp;BX$9),conditions!$9:$9,"&gt;="&amp;BX$9-SUMIFS(conditions!$77:$77,conditions!$8:$8,"&lt;="&amp;BX$9,conditions!$9:$9,"&gt;="&amp;BX$9))</f>
        <v>0</v>
      </c>
      <c r="BY125" s="37">
        <f>SUMIFS(17:17,$9:$9,BY$9-SUMIFS(conditions!$77:$77,conditions!$8:$8,"&lt;="&amp;BY$9,conditions!$9:$9,"&gt;="&amp;BY$9))*SUMIFS(conditions!$76:$76,conditions!$8:$8,"&lt;="&amp;BY$9-SUMIFS(conditions!$77:$77,conditions!$8:$8,"&lt;="&amp;BY$9,conditions!$9:$9,"&gt;="&amp;BY$9),conditions!$9:$9,"&gt;="&amp;BY$9-SUMIFS(conditions!$77:$77,conditions!$8:$8,"&lt;="&amp;BY$9,conditions!$9:$9,"&gt;="&amp;BY$9))</f>
        <v>5.9999999999999982</v>
      </c>
      <c r="BZ125" s="37">
        <f>SUMIFS(17:17,$9:$9,BZ$9-SUMIFS(conditions!$77:$77,conditions!$8:$8,"&lt;="&amp;BZ$9,conditions!$9:$9,"&gt;="&amp;BZ$9))*SUMIFS(conditions!$76:$76,conditions!$8:$8,"&lt;="&amp;BZ$9-SUMIFS(conditions!$77:$77,conditions!$8:$8,"&lt;="&amp;BZ$9,conditions!$9:$9,"&gt;="&amp;BZ$9),conditions!$9:$9,"&gt;="&amp;BZ$9-SUMIFS(conditions!$77:$77,conditions!$8:$8,"&lt;="&amp;BZ$9,conditions!$9:$9,"&gt;="&amp;BZ$9))</f>
        <v>5.9999999999999982</v>
      </c>
      <c r="CA125" s="37">
        <f>SUMIFS(17:17,$9:$9,CA$9-SUMIFS(conditions!$77:$77,conditions!$8:$8,"&lt;="&amp;CA$9,conditions!$9:$9,"&gt;="&amp;CA$9))*SUMIFS(conditions!$76:$76,conditions!$8:$8,"&lt;="&amp;CA$9-SUMIFS(conditions!$77:$77,conditions!$8:$8,"&lt;="&amp;CA$9,conditions!$9:$9,"&gt;="&amp;CA$9),conditions!$9:$9,"&gt;="&amp;CA$9-SUMIFS(conditions!$77:$77,conditions!$8:$8,"&lt;="&amp;CA$9,conditions!$9:$9,"&gt;="&amp;CA$9))</f>
        <v>5.9999999999999982</v>
      </c>
      <c r="CB125" s="37">
        <f>SUMIFS(17:17,$9:$9,CB$9-SUMIFS(conditions!$77:$77,conditions!$8:$8,"&lt;="&amp;CB$9,conditions!$9:$9,"&gt;="&amp;CB$9))*SUMIFS(conditions!$76:$76,conditions!$8:$8,"&lt;="&amp;CB$9-SUMIFS(conditions!$77:$77,conditions!$8:$8,"&lt;="&amp;CB$9,conditions!$9:$9,"&gt;="&amp;CB$9),conditions!$9:$9,"&gt;="&amp;CB$9-SUMIFS(conditions!$77:$77,conditions!$8:$8,"&lt;="&amp;CB$9,conditions!$9:$9,"&gt;="&amp;CB$9))</f>
        <v>5.9999999999999982</v>
      </c>
      <c r="CC125" s="37">
        <f>SUMIFS(17:17,$9:$9,CC$9-SUMIFS(conditions!$77:$77,conditions!$8:$8,"&lt;="&amp;CC$9,conditions!$9:$9,"&gt;="&amp;CC$9))*SUMIFS(conditions!$76:$76,conditions!$8:$8,"&lt;="&amp;CC$9-SUMIFS(conditions!$77:$77,conditions!$8:$8,"&lt;="&amp;CC$9,conditions!$9:$9,"&gt;="&amp;CC$9),conditions!$9:$9,"&gt;="&amp;CC$9-SUMIFS(conditions!$77:$77,conditions!$8:$8,"&lt;="&amp;CC$9,conditions!$9:$9,"&gt;="&amp;CC$9))</f>
        <v>5.9999999999999982</v>
      </c>
      <c r="CD125" s="37">
        <f>SUMIFS(17:17,$9:$9,CD$9-SUMIFS(conditions!$77:$77,conditions!$8:$8,"&lt;="&amp;CD$9,conditions!$9:$9,"&gt;="&amp;CD$9))*SUMIFS(conditions!$76:$76,conditions!$8:$8,"&lt;="&amp;CD$9-SUMIFS(conditions!$77:$77,conditions!$8:$8,"&lt;="&amp;CD$9,conditions!$9:$9,"&gt;="&amp;CD$9),conditions!$9:$9,"&gt;="&amp;CD$9-SUMIFS(conditions!$77:$77,conditions!$8:$8,"&lt;="&amp;CD$9,conditions!$9:$9,"&gt;="&amp;CD$9))</f>
        <v>0</v>
      </c>
      <c r="CE125" s="37">
        <f>SUMIFS(17:17,$9:$9,CE$9-SUMIFS(conditions!$77:$77,conditions!$8:$8,"&lt;="&amp;CE$9,conditions!$9:$9,"&gt;="&amp;CE$9))*SUMIFS(conditions!$76:$76,conditions!$8:$8,"&lt;="&amp;CE$9-SUMIFS(conditions!$77:$77,conditions!$8:$8,"&lt;="&amp;CE$9,conditions!$9:$9,"&gt;="&amp;CE$9),conditions!$9:$9,"&gt;="&amp;CE$9-SUMIFS(conditions!$77:$77,conditions!$8:$8,"&lt;="&amp;CE$9,conditions!$9:$9,"&gt;="&amp;CE$9))</f>
        <v>0</v>
      </c>
      <c r="CF125" s="37">
        <f>SUMIFS(17:17,$9:$9,CF$9-SUMIFS(conditions!$77:$77,conditions!$8:$8,"&lt;="&amp;CF$9,conditions!$9:$9,"&gt;="&amp;CF$9))*SUMIFS(conditions!$76:$76,conditions!$8:$8,"&lt;="&amp;CF$9-SUMIFS(conditions!$77:$77,conditions!$8:$8,"&lt;="&amp;CF$9,conditions!$9:$9,"&gt;="&amp;CF$9),conditions!$9:$9,"&gt;="&amp;CF$9-SUMIFS(conditions!$77:$77,conditions!$8:$8,"&lt;="&amp;CF$9,conditions!$9:$9,"&gt;="&amp;CF$9))</f>
        <v>5.9999999999999982</v>
      </c>
      <c r="CG125" s="37">
        <f>SUMIFS(17:17,$9:$9,CG$9-SUMIFS(conditions!$77:$77,conditions!$8:$8,"&lt;="&amp;CG$9,conditions!$9:$9,"&gt;="&amp;CG$9))*SUMIFS(conditions!$76:$76,conditions!$8:$8,"&lt;="&amp;CG$9-SUMIFS(conditions!$77:$77,conditions!$8:$8,"&lt;="&amp;CG$9,conditions!$9:$9,"&gt;="&amp;CG$9),conditions!$9:$9,"&gt;="&amp;CG$9-SUMIFS(conditions!$77:$77,conditions!$8:$8,"&lt;="&amp;CG$9,conditions!$9:$9,"&gt;="&amp;CG$9))</f>
        <v>5.9999999999999982</v>
      </c>
      <c r="CH125" s="37">
        <f>SUMIFS(17:17,$9:$9,CH$9-SUMIFS(conditions!$77:$77,conditions!$8:$8,"&lt;="&amp;CH$9,conditions!$9:$9,"&gt;="&amp;CH$9))*SUMIFS(conditions!$76:$76,conditions!$8:$8,"&lt;="&amp;CH$9-SUMIFS(conditions!$77:$77,conditions!$8:$8,"&lt;="&amp;CH$9,conditions!$9:$9,"&gt;="&amp;CH$9),conditions!$9:$9,"&gt;="&amp;CH$9-SUMIFS(conditions!$77:$77,conditions!$8:$8,"&lt;="&amp;CH$9,conditions!$9:$9,"&gt;="&amp;CH$9))</f>
        <v>5.9999999999999982</v>
      </c>
      <c r="CI125" s="37">
        <f>SUMIFS(17:17,$9:$9,CI$9-SUMIFS(conditions!$77:$77,conditions!$8:$8,"&lt;="&amp;CI$9,conditions!$9:$9,"&gt;="&amp;CI$9))*SUMIFS(conditions!$76:$76,conditions!$8:$8,"&lt;="&amp;CI$9-SUMIFS(conditions!$77:$77,conditions!$8:$8,"&lt;="&amp;CI$9,conditions!$9:$9,"&gt;="&amp;CI$9),conditions!$9:$9,"&gt;="&amp;CI$9-SUMIFS(conditions!$77:$77,conditions!$8:$8,"&lt;="&amp;CI$9,conditions!$9:$9,"&gt;="&amp;CI$9))</f>
        <v>5.9999999999999982</v>
      </c>
      <c r="CJ125" s="37">
        <f>SUMIFS(17:17,$9:$9,CJ$9-SUMIFS(conditions!$77:$77,conditions!$8:$8,"&lt;="&amp;CJ$9,conditions!$9:$9,"&gt;="&amp;CJ$9))*SUMIFS(conditions!$76:$76,conditions!$8:$8,"&lt;="&amp;CJ$9-SUMIFS(conditions!$77:$77,conditions!$8:$8,"&lt;="&amp;CJ$9,conditions!$9:$9,"&gt;="&amp;CJ$9),conditions!$9:$9,"&gt;="&amp;CJ$9-SUMIFS(conditions!$77:$77,conditions!$8:$8,"&lt;="&amp;CJ$9,conditions!$9:$9,"&gt;="&amp;CJ$9))</f>
        <v>5.9999999999999982</v>
      </c>
      <c r="CK125" s="37">
        <f>SUMIFS(17:17,$9:$9,CK$9-SUMIFS(conditions!$77:$77,conditions!$8:$8,"&lt;="&amp;CK$9,conditions!$9:$9,"&gt;="&amp;CK$9))*SUMIFS(conditions!$76:$76,conditions!$8:$8,"&lt;="&amp;CK$9-SUMIFS(conditions!$77:$77,conditions!$8:$8,"&lt;="&amp;CK$9,conditions!$9:$9,"&gt;="&amp;CK$9),conditions!$9:$9,"&gt;="&amp;CK$9-SUMIFS(conditions!$77:$77,conditions!$8:$8,"&lt;="&amp;CK$9,conditions!$9:$9,"&gt;="&amp;CK$9))</f>
        <v>0</v>
      </c>
      <c r="CL125" s="37">
        <f>SUMIFS(17:17,$9:$9,CL$9-SUMIFS(conditions!$77:$77,conditions!$8:$8,"&lt;="&amp;CL$9,conditions!$9:$9,"&gt;="&amp;CL$9))*SUMIFS(conditions!$76:$76,conditions!$8:$8,"&lt;="&amp;CL$9-SUMIFS(conditions!$77:$77,conditions!$8:$8,"&lt;="&amp;CL$9,conditions!$9:$9,"&gt;="&amp;CL$9),conditions!$9:$9,"&gt;="&amp;CL$9-SUMIFS(conditions!$77:$77,conditions!$8:$8,"&lt;="&amp;CL$9,conditions!$9:$9,"&gt;="&amp;CL$9))</f>
        <v>0</v>
      </c>
      <c r="CM125" s="37">
        <f>SUMIFS(17:17,$9:$9,CM$9-SUMIFS(conditions!$77:$77,conditions!$8:$8,"&lt;="&amp;CM$9,conditions!$9:$9,"&gt;="&amp;CM$9))*SUMIFS(conditions!$76:$76,conditions!$8:$8,"&lt;="&amp;CM$9-SUMIFS(conditions!$77:$77,conditions!$8:$8,"&lt;="&amp;CM$9,conditions!$9:$9,"&gt;="&amp;CM$9),conditions!$9:$9,"&gt;="&amp;CM$9-SUMIFS(conditions!$77:$77,conditions!$8:$8,"&lt;="&amp;CM$9,conditions!$9:$9,"&gt;="&amp;CM$9))</f>
        <v>5.9999999999999982</v>
      </c>
      <c r="CN125" s="37">
        <f>SUMIFS(17:17,$9:$9,CN$9-SUMIFS(conditions!$77:$77,conditions!$8:$8,"&lt;="&amp;CN$9,conditions!$9:$9,"&gt;="&amp;CN$9))*SUMIFS(conditions!$76:$76,conditions!$8:$8,"&lt;="&amp;CN$9-SUMIFS(conditions!$77:$77,conditions!$8:$8,"&lt;="&amp;CN$9,conditions!$9:$9,"&gt;="&amp;CN$9),conditions!$9:$9,"&gt;="&amp;CN$9-SUMIFS(conditions!$77:$77,conditions!$8:$8,"&lt;="&amp;CN$9,conditions!$9:$9,"&gt;="&amp;CN$9))</f>
        <v>5.9999999999999982</v>
      </c>
      <c r="CO125" s="37">
        <f>SUMIFS(17:17,$9:$9,CO$9-SUMIFS(conditions!$77:$77,conditions!$8:$8,"&lt;="&amp;CO$9,conditions!$9:$9,"&gt;="&amp;CO$9))*SUMIFS(conditions!$76:$76,conditions!$8:$8,"&lt;="&amp;CO$9-SUMIFS(conditions!$77:$77,conditions!$8:$8,"&lt;="&amp;CO$9,conditions!$9:$9,"&gt;="&amp;CO$9),conditions!$9:$9,"&gt;="&amp;CO$9-SUMIFS(conditions!$77:$77,conditions!$8:$8,"&lt;="&amp;CO$9,conditions!$9:$9,"&gt;="&amp;CO$9))</f>
        <v>5.9999999999999982</v>
      </c>
      <c r="CP125" s="37">
        <f>SUMIFS(17:17,$9:$9,CP$9-SUMIFS(conditions!$77:$77,conditions!$8:$8,"&lt;="&amp;CP$9,conditions!$9:$9,"&gt;="&amp;CP$9))*SUMIFS(conditions!$76:$76,conditions!$8:$8,"&lt;="&amp;CP$9-SUMIFS(conditions!$77:$77,conditions!$8:$8,"&lt;="&amp;CP$9,conditions!$9:$9,"&gt;="&amp;CP$9),conditions!$9:$9,"&gt;="&amp;CP$9-SUMIFS(conditions!$77:$77,conditions!$8:$8,"&lt;="&amp;CP$9,conditions!$9:$9,"&gt;="&amp;CP$9))</f>
        <v>5.9999999999999982</v>
      </c>
      <c r="CQ125" s="37">
        <f>SUMIFS(17:17,$9:$9,CQ$9-SUMIFS(conditions!$77:$77,conditions!$8:$8,"&lt;="&amp;CQ$9,conditions!$9:$9,"&gt;="&amp;CQ$9))*SUMIFS(conditions!$76:$76,conditions!$8:$8,"&lt;="&amp;CQ$9-SUMIFS(conditions!$77:$77,conditions!$8:$8,"&lt;="&amp;CQ$9,conditions!$9:$9,"&gt;="&amp;CQ$9),conditions!$9:$9,"&gt;="&amp;CQ$9-SUMIFS(conditions!$77:$77,conditions!$8:$8,"&lt;="&amp;CQ$9,conditions!$9:$9,"&gt;="&amp;CQ$9))</f>
        <v>5.9999999999999982</v>
      </c>
      <c r="CR125" s="37">
        <f>SUMIFS(17:17,$9:$9,CR$9-SUMIFS(conditions!$77:$77,conditions!$8:$8,"&lt;="&amp;CR$9,conditions!$9:$9,"&gt;="&amp;CR$9))*SUMIFS(conditions!$76:$76,conditions!$8:$8,"&lt;="&amp;CR$9-SUMIFS(conditions!$77:$77,conditions!$8:$8,"&lt;="&amp;CR$9,conditions!$9:$9,"&gt;="&amp;CR$9),conditions!$9:$9,"&gt;="&amp;CR$9-SUMIFS(conditions!$77:$77,conditions!$8:$8,"&lt;="&amp;CR$9,conditions!$9:$9,"&gt;="&amp;CR$9))</f>
        <v>0</v>
      </c>
      <c r="CS125" s="37">
        <f>SUMIFS(17:17,$9:$9,CS$9-SUMIFS(conditions!$77:$77,conditions!$8:$8,"&lt;="&amp;CS$9,conditions!$9:$9,"&gt;="&amp;CS$9))*SUMIFS(conditions!$76:$76,conditions!$8:$8,"&lt;="&amp;CS$9-SUMIFS(conditions!$77:$77,conditions!$8:$8,"&lt;="&amp;CS$9,conditions!$9:$9,"&gt;="&amp;CS$9),conditions!$9:$9,"&gt;="&amp;CS$9-SUMIFS(conditions!$77:$77,conditions!$8:$8,"&lt;="&amp;CS$9,conditions!$9:$9,"&gt;="&amp;CS$9))</f>
        <v>0</v>
      </c>
      <c r="CT125" s="37">
        <f>SUMIFS(17:17,$9:$9,CT$9-SUMIFS(conditions!$77:$77,conditions!$8:$8,"&lt;="&amp;CT$9,conditions!$9:$9,"&gt;="&amp;CT$9))*SUMIFS(conditions!$76:$76,conditions!$8:$8,"&lt;="&amp;CT$9-SUMIFS(conditions!$77:$77,conditions!$8:$8,"&lt;="&amp;CT$9,conditions!$9:$9,"&gt;="&amp;CT$9),conditions!$9:$9,"&gt;="&amp;CT$9-SUMIFS(conditions!$77:$77,conditions!$8:$8,"&lt;="&amp;CT$9,conditions!$9:$9,"&gt;="&amp;CT$9))</f>
        <v>3.9999999999999991</v>
      </c>
      <c r="CU125" s="37">
        <f>SUMIFS(17:17,$9:$9,CU$9-SUMIFS(conditions!$77:$77,conditions!$8:$8,"&lt;="&amp;CU$9,conditions!$9:$9,"&gt;="&amp;CU$9))*SUMIFS(conditions!$76:$76,conditions!$8:$8,"&lt;="&amp;CU$9-SUMIFS(conditions!$77:$77,conditions!$8:$8,"&lt;="&amp;CU$9,conditions!$9:$9,"&gt;="&amp;CU$9),conditions!$9:$9,"&gt;="&amp;CU$9-SUMIFS(conditions!$77:$77,conditions!$8:$8,"&lt;="&amp;CU$9,conditions!$9:$9,"&gt;="&amp;CU$9))</f>
        <v>3.9999999999999991</v>
      </c>
      <c r="CV125" s="37">
        <f>SUMIFS(17:17,$9:$9,CV$9-SUMIFS(conditions!$77:$77,conditions!$8:$8,"&lt;="&amp;CV$9,conditions!$9:$9,"&gt;="&amp;CV$9))*SUMIFS(conditions!$76:$76,conditions!$8:$8,"&lt;="&amp;CV$9-SUMIFS(conditions!$77:$77,conditions!$8:$8,"&lt;="&amp;CV$9,conditions!$9:$9,"&gt;="&amp;CV$9),conditions!$9:$9,"&gt;="&amp;CV$9-SUMIFS(conditions!$77:$77,conditions!$8:$8,"&lt;="&amp;CV$9,conditions!$9:$9,"&gt;="&amp;CV$9))</f>
        <v>3.9999999999999991</v>
      </c>
      <c r="CW125" s="37">
        <f>SUMIFS(17:17,$9:$9,CW$9-SUMIFS(conditions!$77:$77,conditions!$8:$8,"&lt;="&amp;CW$9,conditions!$9:$9,"&gt;="&amp;CW$9))*SUMIFS(conditions!$76:$76,conditions!$8:$8,"&lt;="&amp;CW$9-SUMIFS(conditions!$77:$77,conditions!$8:$8,"&lt;="&amp;CW$9,conditions!$9:$9,"&gt;="&amp;CW$9),conditions!$9:$9,"&gt;="&amp;CW$9-SUMIFS(conditions!$77:$77,conditions!$8:$8,"&lt;="&amp;CW$9,conditions!$9:$9,"&gt;="&amp;CW$9))</f>
        <v>3.9999999999999991</v>
      </c>
      <c r="CX125" s="37">
        <f>SUMIFS(17:17,$9:$9,CX$9-SUMIFS(conditions!$77:$77,conditions!$8:$8,"&lt;="&amp;CX$9,conditions!$9:$9,"&gt;="&amp;CX$9))*SUMIFS(conditions!$76:$76,conditions!$8:$8,"&lt;="&amp;CX$9-SUMIFS(conditions!$77:$77,conditions!$8:$8,"&lt;="&amp;CX$9,conditions!$9:$9,"&gt;="&amp;CX$9),conditions!$9:$9,"&gt;="&amp;CX$9-SUMIFS(conditions!$77:$77,conditions!$8:$8,"&lt;="&amp;CX$9,conditions!$9:$9,"&gt;="&amp;CX$9))</f>
        <v>3.9999999999999991</v>
      </c>
      <c r="CY125" s="37">
        <f>SUMIFS(17:17,$9:$9,CY$9-SUMIFS(conditions!$77:$77,conditions!$8:$8,"&lt;="&amp;CY$9,conditions!$9:$9,"&gt;="&amp;CY$9))*SUMIFS(conditions!$76:$76,conditions!$8:$8,"&lt;="&amp;CY$9-SUMIFS(conditions!$77:$77,conditions!$8:$8,"&lt;="&amp;CY$9,conditions!$9:$9,"&gt;="&amp;CY$9),conditions!$9:$9,"&gt;="&amp;CY$9-SUMIFS(conditions!$77:$77,conditions!$8:$8,"&lt;="&amp;CY$9,conditions!$9:$9,"&gt;="&amp;CY$9))</f>
        <v>0</v>
      </c>
      <c r="CZ125" s="37">
        <f>SUMIFS(17:17,$9:$9,CZ$9-SUMIFS(conditions!$77:$77,conditions!$8:$8,"&lt;="&amp;CZ$9,conditions!$9:$9,"&gt;="&amp;CZ$9))*SUMIFS(conditions!$76:$76,conditions!$8:$8,"&lt;="&amp;CZ$9-SUMIFS(conditions!$77:$77,conditions!$8:$8,"&lt;="&amp;CZ$9,conditions!$9:$9,"&gt;="&amp;CZ$9),conditions!$9:$9,"&gt;="&amp;CZ$9-SUMIFS(conditions!$77:$77,conditions!$8:$8,"&lt;="&amp;CZ$9,conditions!$9:$9,"&gt;="&amp;CZ$9))</f>
        <v>0</v>
      </c>
      <c r="DA125" s="37">
        <f>SUMIFS(17:17,$9:$9,DA$9-SUMIFS(conditions!$77:$77,conditions!$8:$8,"&lt;="&amp;DA$9,conditions!$9:$9,"&gt;="&amp;DA$9))*SUMIFS(conditions!$76:$76,conditions!$8:$8,"&lt;="&amp;DA$9-SUMIFS(conditions!$77:$77,conditions!$8:$8,"&lt;="&amp;DA$9,conditions!$9:$9,"&gt;="&amp;DA$9),conditions!$9:$9,"&gt;="&amp;DA$9-SUMIFS(conditions!$77:$77,conditions!$8:$8,"&lt;="&amp;DA$9,conditions!$9:$9,"&gt;="&amp;DA$9))</f>
        <v>3.9999999999999991</v>
      </c>
      <c r="DB125" s="37">
        <f>SUMIFS(17:17,$9:$9,DB$9-SUMIFS(conditions!$77:$77,conditions!$8:$8,"&lt;="&amp;DB$9,conditions!$9:$9,"&gt;="&amp;DB$9))*SUMIFS(conditions!$76:$76,conditions!$8:$8,"&lt;="&amp;DB$9-SUMIFS(conditions!$77:$77,conditions!$8:$8,"&lt;="&amp;DB$9,conditions!$9:$9,"&gt;="&amp;DB$9),conditions!$9:$9,"&gt;="&amp;DB$9-SUMIFS(conditions!$77:$77,conditions!$8:$8,"&lt;="&amp;DB$9,conditions!$9:$9,"&gt;="&amp;DB$9))</f>
        <v>3.9999999999999991</v>
      </c>
      <c r="DC125" s="37">
        <f>SUMIFS(17:17,$9:$9,DC$9-SUMIFS(conditions!$77:$77,conditions!$8:$8,"&lt;="&amp;DC$9,conditions!$9:$9,"&gt;="&amp;DC$9))*SUMIFS(conditions!$76:$76,conditions!$8:$8,"&lt;="&amp;DC$9-SUMIFS(conditions!$77:$77,conditions!$8:$8,"&lt;="&amp;DC$9,conditions!$9:$9,"&gt;="&amp;DC$9),conditions!$9:$9,"&gt;="&amp;DC$9-SUMIFS(conditions!$77:$77,conditions!$8:$8,"&lt;="&amp;DC$9,conditions!$9:$9,"&gt;="&amp;DC$9))</f>
        <v>3.9999999999999991</v>
      </c>
      <c r="DD125" s="37">
        <f>SUMIFS(17:17,$9:$9,DD$9-SUMIFS(conditions!$77:$77,conditions!$8:$8,"&lt;="&amp;DD$9,conditions!$9:$9,"&gt;="&amp;DD$9))*SUMIFS(conditions!$76:$76,conditions!$8:$8,"&lt;="&amp;DD$9-SUMIFS(conditions!$77:$77,conditions!$8:$8,"&lt;="&amp;DD$9,conditions!$9:$9,"&gt;="&amp;DD$9),conditions!$9:$9,"&gt;="&amp;DD$9-SUMIFS(conditions!$77:$77,conditions!$8:$8,"&lt;="&amp;DD$9,conditions!$9:$9,"&gt;="&amp;DD$9))</f>
        <v>3.9999999999999991</v>
      </c>
      <c r="DE125" s="37">
        <f>SUMIFS(17:17,$9:$9,DE$9-SUMIFS(conditions!$77:$77,conditions!$8:$8,"&lt;="&amp;DE$9,conditions!$9:$9,"&gt;="&amp;DE$9))*SUMIFS(conditions!$76:$76,conditions!$8:$8,"&lt;="&amp;DE$9-SUMIFS(conditions!$77:$77,conditions!$8:$8,"&lt;="&amp;DE$9,conditions!$9:$9,"&gt;="&amp;DE$9),conditions!$9:$9,"&gt;="&amp;DE$9-SUMIFS(conditions!$77:$77,conditions!$8:$8,"&lt;="&amp;DE$9,conditions!$9:$9,"&gt;="&amp;DE$9))</f>
        <v>3.9999999999999991</v>
      </c>
      <c r="DF125" s="37">
        <f>SUMIFS(17:17,$9:$9,DF$9-SUMIFS(conditions!$77:$77,conditions!$8:$8,"&lt;="&amp;DF$9,conditions!$9:$9,"&gt;="&amp;DF$9))*SUMIFS(conditions!$76:$76,conditions!$8:$8,"&lt;="&amp;DF$9-SUMIFS(conditions!$77:$77,conditions!$8:$8,"&lt;="&amp;DF$9,conditions!$9:$9,"&gt;="&amp;DF$9),conditions!$9:$9,"&gt;="&amp;DF$9-SUMIFS(conditions!$77:$77,conditions!$8:$8,"&lt;="&amp;DF$9,conditions!$9:$9,"&gt;="&amp;DF$9))</f>
        <v>0</v>
      </c>
      <c r="DG125" s="37">
        <f>SUMIFS(17:17,$9:$9,DG$9-SUMIFS(conditions!$77:$77,conditions!$8:$8,"&lt;="&amp;DG$9,conditions!$9:$9,"&gt;="&amp;DG$9))*SUMIFS(conditions!$76:$76,conditions!$8:$8,"&lt;="&amp;DG$9-SUMIFS(conditions!$77:$77,conditions!$8:$8,"&lt;="&amp;DG$9,conditions!$9:$9,"&gt;="&amp;DG$9),conditions!$9:$9,"&gt;="&amp;DG$9-SUMIFS(conditions!$77:$77,conditions!$8:$8,"&lt;="&amp;DG$9,conditions!$9:$9,"&gt;="&amp;DG$9))</f>
        <v>0</v>
      </c>
      <c r="DH125" s="37">
        <f>SUMIFS(17:17,$9:$9,DH$9-SUMIFS(conditions!$77:$77,conditions!$8:$8,"&lt;="&amp;DH$9,conditions!$9:$9,"&gt;="&amp;DH$9))*SUMIFS(conditions!$76:$76,conditions!$8:$8,"&lt;="&amp;DH$9-SUMIFS(conditions!$77:$77,conditions!$8:$8,"&lt;="&amp;DH$9,conditions!$9:$9,"&gt;="&amp;DH$9),conditions!$9:$9,"&gt;="&amp;DH$9-SUMIFS(conditions!$77:$77,conditions!$8:$8,"&lt;="&amp;DH$9,conditions!$9:$9,"&gt;="&amp;DH$9))</f>
        <v>3.9999999999999991</v>
      </c>
      <c r="DI125" s="37">
        <f>SUMIFS(17:17,$9:$9,DI$9-SUMIFS(conditions!$77:$77,conditions!$8:$8,"&lt;="&amp;DI$9,conditions!$9:$9,"&gt;="&amp;DI$9))*SUMIFS(conditions!$76:$76,conditions!$8:$8,"&lt;="&amp;DI$9-SUMIFS(conditions!$77:$77,conditions!$8:$8,"&lt;="&amp;DI$9,conditions!$9:$9,"&gt;="&amp;DI$9),conditions!$9:$9,"&gt;="&amp;DI$9-SUMIFS(conditions!$77:$77,conditions!$8:$8,"&lt;="&amp;DI$9,conditions!$9:$9,"&gt;="&amp;DI$9))</f>
        <v>3.9999999999999991</v>
      </c>
      <c r="DJ125" s="37">
        <f>SUMIFS(17:17,$9:$9,DJ$9-SUMIFS(conditions!$77:$77,conditions!$8:$8,"&lt;="&amp;DJ$9,conditions!$9:$9,"&gt;="&amp;DJ$9))*SUMIFS(conditions!$76:$76,conditions!$8:$8,"&lt;="&amp;DJ$9-SUMIFS(conditions!$77:$77,conditions!$8:$8,"&lt;="&amp;DJ$9,conditions!$9:$9,"&gt;="&amp;DJ$9),conditions!$9:$9,"&gt;="&amp;DJ$9-SUMIFS(conditions!$77:$77,conditions!$8:$8,"&lt;="&amp;DJ$9,conditions!$9:$9,"&gt;="&amp;DJ$9))</f>
        <v>3.9999999999999991</v>
      </c>
      <c r="DK125" s="37">
        <f>SUMIFS(17:17,$9:$9,DK$9-SUMIFS(conditions!$77:$77,conditions!$8:$8,"&lt;="&amp;DK$9,conditions!$9:$9,"&gt;="&amp;DK$9))*SUMIFS(conditions!$76:$76,conditions!$8:$8,"&lt;="&amp;DK$9-SUMIFS(conditions!$77:$77,conditions!$8:$8,"&lt;="&amp;DK$9,conditions!$9:$9,"&gt;="&amp;DK$9),conditions!$9:$9,"&gt;="&amp;DK$9-SUMIFS(conditions!$77:$77,conditions!$8:$8,"&lt;="&amp;DK$9,conditions!$9:$9,"&gt;="&amp;DK$9))</f>
        <v>3.9999999999999991</v>
      </c>
      <c r="DL125" s="37">
        <f>SUMIFS(17:17,$9:$9,DL$9-SUMIFS(conditions!$77:$77,conditions!$8:$8,"&lt;="&amp;DL$9,conditions!$9:$9,"&gt;="&amp;DL$9))*SUMIFS(conditions!$76:$76,conditions!$8:$8,"&lt;="&amp;DL$9-SUMIFS(conditions!$77:$77,conditions!$8:$8,"&lt;="&amp;DL$9,conditions!$9:$9,"&gt;="&amp;DL$9),conditions!$9:$9,"&gt;="&amp;DL$9-SUMIFS(conditions!$77:$77,conditions!$8:$8,"&lt;="&amp;DL$9,conditions!$9:$9,"&gt;="&amp;DL$9))</f>
        <v>3.9999999999999991</v>
      </c>
      <c r="DM125" s="37">
        <f>SUMIFS(17:17,$9:$9,DM$9-SUMIFS(conditions!$77:$77,conditions!$8:$8,"&lt;="&amp;DM$9,conditions!$9:$9,"&gt;="&amp;DM$9))*SUMIFS(conditions!$76:$76,conditions!$8:$8,"&lt;="&amp;DM$9-SUMIFS(conditions!$77:$77,conditions!$8:$8,"&lt;="&amp;DM$9,conditions!$9:$9,"&gt;="&amp;DM$9),conditions!$9:$9,"&gt;="&amp;DM$9-SUMIFS(conditions!$77:$77,conditions!$8:$8,"&lt;="&amp;DM$9,conditions!$9:$9,"&gt;="&amp;DM$9))</f>
        <v>0</v>
      </c>
      <c r="DN125" s="37">
        <f>SUMIFS(17:17,$9:$9,DN$9-SUMIFS(conditions!$77:$77,conditions!$8:$8,"&lt;="&amp;DN$9,conditions!$9:$9,"&gt;="&amp;DN$9))*SUMIFS(conditions!$76:$76,conditions!$8:$8,"&lt;="&amp;DN$9-SUMIFS(conditions!$77:$77,conditions!$8:$8,"&lt;="&amp;DN$9,conditions!$9:$9,"&gt;="&amp;DN$9),conditions!$9:$9,"&gt;="&amp;DN$9-SUMIFS(conditions!$77:$77,conditions!$8:$8,"&lt;="&amp;DN$9,conditions!$9:$9,"&gt;="&amp;DN$9))</f>
        <v>0</v>
      </c>
      <c r="DO125" s="37">
        <f>SUMIFS(17:17,$9:$9,DO$9-SUMIFS(conditions!$77:$77,conditions!$8:$8,"&lt;="&amp;DO$9,conditions!$9:$9,"&gt;="&amp;DO$9))*SUMIFS(conditions!$76:$76,conditions!$8:$8,"&lt;="&amp;DO$9-SUMIFS(conditions!$77:$77,conditions!$8:$8,"&lt;="&amp;DO$9,conditions!$9:$9,"&gt;="&amp;DO$9),conditions!$9:$9,"&gt;="&amp;DO$9-SUMIFS(conditions!$77:$77,conditions!$8:$8,"&lt;="&amp;DO$9,conditions!$9:$9,"&gt;="&amp;DO$9))</f>
        <v>3.9999999999999991</v>
      </c>
      <c r="DP125" s="37">
        <f>SUMIFS(17:17,$9:$9,DP$9-SUMIFS(conditions!$77:$77,conditions!$8:$8,"&lt;="&amp;DP$9,conditions!$9:$9,"&gt;="&amp;DP$9))*SUMIFS(conditions!$76:$76,conditions!$8:$8,"&lt;="&amp;DP$9-SUMIFS(conditions!$77:$77,conditions!$8:$8,"&lt;="&amp;DP$9,conditions!$9:$9,"&gt;="&amp;DP$9),conditions!$9:$9,"&gt;="&amp;DP$9-SUMIFS(conditions!$77:$77,conditions!$8:$8,"&lt;="&amp;DP$9,conditions!$9:$9,"&gt;="&amp;DP$9))</f>
        <v>3.9999999999999991</v>
      </c>
      <c r="DQ125" s="37">
        <f>SUMIFS(17:17,$9:$9,DQ$9-SUMIFS(conditions!$77:$77,conditions!$8:$8,"&lt;="&amp;DQ$9,conditions!$9:$9,"&gt;="&amp;DQ$9))*SUMIFS(conditions!$76:$76,conditions!$8:$8,"&lt;="&amp;DQ$9-SUMIFS(conditions!$77:$77,conditions!$8:$8,"&lt;="&amp;DQ$9,conditions!$9:$9,"&gt;="&amp;DQ$9),conditions!$9:$9,"&gt;="&amp;DQ$9-SUMIFS(conditions!$77:$77,conditions!$8:$8,"&lt;="&amp;DQ$9,conditions!$9:$9,"&gt;="&amp;DQ$9))</f>
        <v>3.9999999999999991</v>
      </c>
      <c r="DR125" s="37">
        <f>SUMIFS(17:17,$9:$9,DR$9-SUMIFS(conditions!$77:$77,conditions!$8:$8,"&lt;="&amp;DR$9,conditions!$9:$9,"&gt;="&amp;DR$9))*SUMIFS(conditions!$76:$76,conditions!$8:$8,"&lt;="&amp;DR$9-SUMIFS(conditions!$77:$77,conditions!$8:$8,"&lt;="&amp;DR$9,conditions!$9:$9,"&gt;="&amp;DR$9),conditions!$9:$9,"&gt;="&amp;DR$9-SUMIFS(conditions!$77:$77,conditions!$8:$8,"&lt;="&amp;DR$9,conditions!$9:$9,"&gt;="&amp;DR$9))</f>
        <v>3.9999999999999991</v>
      </c>
      <c r="DS125" s="37">
        <f>SUMIFS(17:17,$9:$9,DS$9-SUMIFS(conditions!$77:$77,conditions!$8:$8,"&lt;="&amp;DS$9,conditions!$9:$9,"&gt;="&amp;DS$9))*SUMIFS(conditions!$76:$76,conditions!$8:$8,"&lt;="&amp;DS$9-SUMIFS(conditions!$77:$77,conditions!$8:$8,"&lt;="&amp;DS$9,conditions!$9:$9,"&gt;="&amp;DS$9),conditions!$9:$9,"&gt;="&amp;DS$9-SUMIFS(conditions!$77:$77,conditions!$8:$8,"&lt;="&amp;DS$9,conditions!$9:$9,"&gt;="&amp;DS$9))</f>
        <v>3.9999999999999991</v>
      </c>
      <c r="DT125" s="37">
        <f>SUMIFS(17:17,$9:$9,DT$9-SUMIFS(conditions!$77:$77,conditions!$8:$8,"&lt;="&amp;DT$9,conditions!$9:$9,"&gt;="&amp;DT$9))*SUMIFS(conditions!$76:$76,conditions!$8:$8,"&lt;="&amp;DT$9-SUMIFS(conditions!$77:$77,conditions!$8:$8,"&lt;="&amp;DT$9,conditions!$9:$9,"&gt;="&amp;DT$9),conditions!$9:$9,"&gt;="&amp;DT$9-SUMIFS(conditions!$77:$77,conditions!$8:$8,"&lt;="&amp;DT$9,conditions!$9:$9,"&gt;="&amp;DT$9))</f>
        <v>0</v>
      </c>
      <c r="DU125" s="37">
        <f>SUMIFS(17:17,$9:$9,DU$9-SUMIFS(conditions!$77:$77,conditions!$8:$8,"&lt;="&amp;DU$9,conditions!$9:$9,"&gt;="&amp;DU$9))*SUMIFS(conditions!$76:$76,conditions!$8:$8,"&lt;="&amp;DU$9-SUMIFS(conditions!$77:$77,conditions!$8:$8,"&lt;="&amp;DU$9,conditions!$9:$9,"&gt;="&amp;DU$9),conditions!$9:$9,"&gt;="&amp;DU$9-SUMIFS(conditions!$77:$77,conditions!$8:$8,"&lt;="&amp;DU$9,conditions!$9:$9,"&gt;="&amp;DU$9))</f>
        <v>0</v>
      </c>
      <c r="DV125" s="37">
        <f>SUMIFS(17:17,$9:$9,DV$9-SUMIFS(conditions!$77:$77,conditions!$8:$8,"&lt;="&amp;DV$9,conditions!$9:$9,"&gt;="&amp;DV$9))*SUMIFS(conditions!$76:$76,conditions!$8:$8,"&lt;="&amp;DV$9-SUMIFS(conditions!$77:$77,conditions!$8:$8,"&lt;="&amp;DV$9,conditions!$9:$9,"&gt;="&amp;DV$9),conditions!$9:$9,"&gt;="&amp;DV$9-SUMIFS(conditions!$77:$77,conditions!$8:$8,"&lt;="&amp;DV$9,conditions!$9:$9,"&gt;="&amp;DV$9))</f>
        <v>3.9999999999999991</v>
      </c>
      <c r="DW125" s="37">
        <f>SUMIFS(17:17,$9:$9,DW$9-SUMIFS(conditions!$77:$77,conditions!$8:$8,"&lt;="&amp;DW$9,conditions!$9:$9,"&gt;="&amp;DW$9))*SUMIFS(conditions!$76:$76,conditions!$8:$8,"&lt;="&amp;DW$9-SUMIFS(conditions!$77:$77,conditions!$8:$8,"&lt;="&amp;DW$9,conditions!$9:$9,"&gt;="&amp;DW$9),conditions!$9:$9,"&gt;="&amp;DW$9-SUMIFS(conditions!$77:$77,conditions!$8:$8,"&lt;="&amp;DW$9,conditions!$9:$9,"&gt;="&amp;DW$9))</f>
        <v>3.9599999999999991</v>
      </c>
      <c r="DX125" s="37">
        <f>SUMIFS(17:17,$9:$9,DX$9-SUMIFS(conditions!$77:$77,conditions!$8:$8,"&lt;="&amp;DX$9,conditions!$9:$9,"&gt;="&amp;DX$9))*SUMIFS(conditions!$76:$76,conditions!$8:$8,"&lt;="&amp;DX$9-SUMIFS(conditions!$77:$77,conditions!$8:$8,"&lt;="&amp;DX$9,conditions!$9:$9,"&gt;="&amp;DX$9),conditions!$9:$9,"&gt;="&amp;DX$9-SUMIFS(conditions!$77:$77,conditions!$8:$8,"&lt;="&amp;DX$9,conditions!$9:$9,"&gt;="&amp;DX$9))</f>
        <v>3.9599999999999991</v>
      </c>
      <c r="DY125" s="37">
        <f>SUMIFS(17:17,$9:$9,DY$9-SUMIFS(conditions!$77:$77,conditions!$8:$8,"&lt;="&amp;DY$9,conditions!$9:$9,"&gt;="&amp;DY$9))*SUMIFS(conditions!$76:$76,conditions!$8:$8,"&lt;="&amp;DY$9-SUMIFS(conditions!$77:$77,conditions!$8:$8,"&lt;="&amp;DY$9,conditions!$9:$9,"&gt;="&amp;DY$9),conditions!$9:$9,"&gt;="&amp;DY$9-SUMIFS(conditions!$77:$77,conditions!$8:$8,"&lt;="&amp;DY$9,conditions!$9:$9,"&gt;="&amp;DY$9))</f>
        <v>3.9599999999999991</v>
      </c>
      <c r="DZ125" s="37">
        <f>SUMIFS(17:17,$9:$9,DZ$9-SUMIFS(conditions!$77:$77,conditions!$8:$8,"&lt;="&amp;DZ$9,conditions!$9:$9,"&gt;="&amp;DZ$9))*SUMIFS(conditions!$76:$76,conditions!$8:$8,"&lt;="&amp;DZ$9-SUMIFS(conditions!$77:$77,conditions!$8:$8,"&lt;="&amp;DZ$9,conditions!$9:$9,"&gt;="&amp;DZ$9),conditions!$9:$9,"&gt;="&amp;DZ$9-SUMIFS(conditions!$77:$77,conditions!$8:$8,"&lt;="&amp;DZ$9,conditions!$9:$9,"&gt;="&amp;DZ$9))</f>
        <v>3.9599999999999991</v>
      </c>
      <c r="EA125" s="37">
        <f>SUMIFS(17:17,$9:$9,EA$9-SUMIFS(conditions!$77:$77,conditions!$8:$8,"&lt;="&amp;EA$9,conditions!$9:$9,"&gt;="&amp;EA$9))*SUMIFS(conditions!$76:$76,conditions!$8:$8,"&lt;="&amp;EA$9-SUMIFS(conditions!$77:$77,conditions!$8:$8,"&lt;="&amp;EA$9,conditions!$9:$9,"&gt;="&amp;EA$9),conditions!$9:$9,"&gt;="&amp;EA$9-SUMIFS(conditions!$77:$77,conditions!$8:$8,"&lt;="&amp;EA$9,conditions!$9:$9,"&gt;="&amp;EA$9))</f>
        <v>0</v>
      </c>
      <c r="EB125" s="37">
        <f>SUMIFS(17:17,$9:$9,EB$9-SUMIFS(conditions!$77:$77,conditions!$8:$8,"&lt;="&amp;EB$9,conditions!$9:$9,"&gt;="&amp;EB$9))*SUMIFS(conditions!$76:$76,conditions!$8:$8,"&lt;="&amp;EB$9-SUMIFS(conditions!$77:$77,conditions!$8:$8,"&lt;="&amp;EB$9,conditions!$9:$9,"&gt;="&amp;EB$9),conditions!$9:$9,"&gt;="&amp;EB$9-SUMIFS(conditions!$77:$77,conditions!$8:$8,"&lt;="&amp;EB$9,conditions!$9:$9,"&gt;="&amp;EB$9))</f>
        <v>0</v>
      </c>
      <c r="EC125" s="37">
        <f>SUMIFS(17:17,$9:$9,EC$9-SUMIFS(conditions!$77:$77,conditions!$8:$8,"&lt;="&amp;EC$9,conditions!$9:$9,"&gt;="&amp;EC$9))*SUMIFS(conditions!$76:$76,conditions!$8:$8,"&lt;="&amp;EC$9-SUMIFS(conditions!$77:$77,conditions!$8:$8,"&lt;="&amp;EC$9,conditions!$9:$9,"&gt;="&amp;EC$9),conditions!$9:$9,"&gt;="&amp;EC$9-SUMIFS(conditions!$77:$77,conditions!$8:$8,"&lt;="&amp;EC$9,conditions!$9:$9,"&gt;="&amp;EC$9))</f>
        <v>3.9599999999999991</v>
      </c>
      <c r="ED125" s="37">
        <f>SUMIFS(17:17,$9:$9,ED$9-SUMIFS(conditions!$77:$77,conditions!$8:$8,"&lt;="&amp;ED$9,conditions!$9:$9,"&gt;="&amp;ED$9))*SUMIFS(conditions!$76:$76,conditions!$8:$8,"&lt;="&amp;ED$9-SUMIFS(conditions!$77:$77,conditions!$8:$8,"&lt;="&amp;ED$9,conditions!$9:$9,"&gt;="&amp;ED$9),conditions!$9:$9,"&gt;="&amp;ED$9-SUMIFS(conditions!$77:$77,conditions!$8:$8,"&lt;="&amp;ED$9,conditions!$9:$9,"&gt;="&amp;ED$9))</f>
        <v>3.9599999999999991</v>
      </c>
      <c r="EE125" s="37">
        <f>SUMIFS(17:17,$9:$9,EE$9-SUMIFS(conditions!$77:$77,conditions!$8:$8,"&lt;="&amp;EE$9,conditions!$9:$9,"&gt;="&amp;EE$9))*SUMIFS(conditions!$76:$76,conditions!$8:$8,"&lt;="&amp;EE$9-SUMIFS(conditions!$77:$77,conditions!$8:$8,"&lt;="&amp;EE$9,conditions!$9:$9,"&gt;="&amp;EE$9),conditions!$9:$9,"&gt;="&amp;EE$9-SUMIFS(conditions!$77:$77,conditions!$8:$8,"&lt;="&amp;EE$9,conditions!$9:$9,"&gt;="&amp;EE$9))</f>
        <v>3.9599999999999991</v>
      </c>
      <c r="EF125" s="37">
        <f>SUMIFS(17:17,$9:$9,EF$9-SUMIFS(conditions!$77:$77,conditions!$8:$8,"&lt;="&amp;EF$9,conditions!$9:$9,"&gt;="&amp;EF$9))*SUMIFS(conditions!$76:$76,conditions!$8:$8,"&lt;="&amp;EF$9-SUMIFS(conditions!$77:$77,conditions!$8:$8,"&lt;="&amp;EF$9,conditions!$9:$9,"&gt;="&amp;EF$9),conditions!$9:$9,"&gt;="&amp;EF$9-SUMIFS(conditions!$77:$77,conditions!$8:$8,"&lt;="&amp;EF$9,conditions!$9:$9,"&gt;="&amp;EF$9))</f>
        <v>3.9599999999999991</v>
      </c>
      <c r="EG125" s="37">
        <f>SUMIFS(17:17,$9:$9,EG$9-SUMIFS(conditions!$77:$77,conditions!$8:$8,"&lt;="&amp;EG$9,conditions!$9:$9,"&gt;="&amp;EG$9))*SUMIFS(conditions!$76:$76,conditions!$8:$8,"&lt;="&amp;EG$9-SUMIFS(conditions!$77:$77,conditions!$8:$8,"&lt;="&amp;EG$9,conditions!$9:$9,"&gt;="&amp;EG$9),conditions!$9:$9,"&gt;="&amp;EG$9-SUMIFS(conditions!$77:$77,conditions!$8:$8,"&lt;="&amp;EG$9,conditions!$9:$9,"&gt;="&amp;EG$9))</f>
        <v>3.9599999999999991</v>
      </c>
      <c r="EH125" s="37">
        <f>SUMIFS(17:17,$9:$9,EH$9-SUMIFS(conditions!$77:$77,conditions!$8:$8,"&lt;="&amp;EH$9,conditions!$9:$9,"&gt;="&amp;EH$9))*SUMIFS(conditions!$76:$76,conditions!$8:$8,"&lt;="&amp;EH$9-SUMIFS(conditions!$77:$77,conditions!$8:$8,"&lt;="&amp;EH$9,conditions!$9:$9,"&gt;="&amp;EH$9),conditions!$9:$9,"&gt;="&amp;EH$9-SUMIFS(conditions!$77:$77,conditions!$8:$8,"&lt;="&amp;EH$9,conditions!$9:$9,"&gt;="&amp;EH$9))</f>
        <v>0</v>
      </c>
      <c r="EI125" s="37">
        <f>SUMIFS(17:17,$9:$9,EI$9-SUMIFS(conditions!$77:$77,conditions!$8:$8,"&lt;="&amp;EI$9,conditions!$9:$9,"&gt;="&amp;EI$9))*SUMIFS(conditions!$76:$76,conditions!$8:$8,"&lt;="&amp;EI$9-SUMIFS(conditions!$77:$77,conditions!$8:$8,"&lt;="&amp;EI$9,conditions!$9:$9,"&gt;="&amp;EI$9),conditions!$9:$9,"&gt;="&amp;EI$9-SUMIFS(conditions!$77:$77,conditions!$8:$8,"&lt;="&amp;EI$9,conditions!$9:$9,"&gt;="&amp;EI$9))</f>
        <v>0</v>
      </c>
      <c r="EJ125" s="37">
        <f>SUMIFS(17:17,$9:$9,EJ$9-SUMIFS(conditions!$77:$77,conditions!$8:$8,"&lt;="&amp;EJ$9,conditions!$9:$9,"&gt;="&amp;EJ$9))*SUMIFS(conditions!$76:$76,conditions!$8:$8,"&lt;="&amp;EJ$9-SUMIFS(conditions!$77:$77,conditions!$8:$8,"&lt;="&amp;EJ$9,conditions!$9:$9,"&gt;="&amp;EJ$9),conditions!$9:$9,"&gt;="&amp;EJ$9-SUMIFS(conditions!$77:$77,conditions!$8:$8,"&lt;="&amp;EJ$9,conditions!$9:$9,"&gt;="&amp;EJ$9))</f>
        <v>3.9599999999999991</v>
      </c>
      <c r="EK125" s="37">
        <f>SUMIFS(17:17,$9:$9,EK$9-SUMIFS(conditions!$77:$77,conditions!$8:$8,"&lt;="&amp;EK$9,conditions!$9:$9,"&gt;="&amp;EK$9))*SUMIFS(conditions!$76:$76,conditions!$8:$8,"&lt;="&amp;EK$9-SUMIFS(conditions!$77:$77,conditions!$8:$8,"&lt;="&amp;EK$9,conditions!$9:$9,"&gt;="&amp;EK$9),conditions!$9:$9,"&gt;="&amp;EK$9-SUMIFS(conditions!$77:$77,conditions!$8:$8,"&lt;="&amp;EK$9,conditions!$9:$9,"&gt;="&amp;EK$9))</f>
        <v>3.9599999999999991</v>
      </c>
      <c r="EL125" s="37">
        <f>SUMIFS(17:17,$9:$9,EL$9-SUMIFS(conditions!$77:$77,conditions!$8:$8,"&lt;="&amp;EL$9,conditions!$9:$9,"&gt;="&amp;EL$9))*SUMIFS(conditions!$76:$76,conditions!$8:$8,"&lt;="&amp;EL$9-SUMIFS(conditions!$77:$77,conditions!$8:$8,"&lt;="&amp;EL$9,conditions!$9:$9,"&gt;="&amp;EL$9),conditions!$9:$9,"&gt;="&amp;EL$9-SUMIFS(conditions!$77:$77,conditions!$8:$8,"&lt;="&amp;EL$9,conditions!$9:$9,"&gt;="&amp;EL$9))</f>
        <v>3.9599999999999991</v>
      </c>
      <c r="EM125" s="37">
        <f>SUMIFS(17:17,$9:$9,EM$9-SUMIFS(conditions!$77:$77,conditions!$8:$8,"&lt;="&amp;EM$9,conditions!$9:$9,"&gt;="&amp;EM$9))*SUMIFS(conditions!$76:$76,conditions!$8:$8,"&lt;="&amp;EM$9-SUMIFS(conditions!$77:$77,conditions!$8:$8,"&lt;="&amp;EM$9,conditions!$9:$9,"&gt;="&amp;EM$9),conditions!$9:$9,"&gt;="&amp;EM$9-SUMIFS(conditions!$77:$77,conditions!$8:$8,"&lt;="&amp;EM$9,conditions!$9:$9,"&gt;="&amp;EM$9))</f>
        <v>3.9599999999999991</v>
      </c>
      <c r="EN125" s="37">
        <f>SUMIFS(17:17,$9:$9,EN$9-SUMIFS(conditions!$77:$77,conditions!$8:$8,"&lt;="&amp;EN$9,conditions!$9:$9,"&gt;="&amp;EN$9))*SUMIFS(conditions!$76:$76,conditions!$8:$8,"&lt;="&amp;EN$9-SUMIFS(conditions!$77:$77,conditions!$8:$8,"&lt;="&amp;EN$9,conditions!$9:$9,"&gt;="&amp;EN$9),conditions!$9:$9,"&gt;="&amp;EN$9-SUMIFS(conditions!$77:$77,conditions!$8:$8,"&lt;="&amp;EN$9,conditions!$9:$9,"&gt;="&amp;EN$9))</f>
        <v>3.9599999999999991</v>
      </c>
      <c r="EO125" s="37">
        <f>SUMIFS(17:17,$9:$9,EO$9-SUMIFS(conditions!$77:$77,conditions!$8:$8,"&lt;="&amp;EO$9,conditions!$9:$9,"&gt;="&amp;EO$9))*SUMIFS(conditions!$76:$76,conditions!$8:$8,"&lt;="&amp;EO$9-SUMIFS(conditions!$77:$77,conditions!$8:$8,"&lt;="&amp;EO$9,conditions!$9:$9,"&gt;="&amp;EO$9),conditions!$9:$9,"&gt;="&amp;EO$9-SUMIFS(conditions!$77:$77,conditions!$8:$8,"&lt;="&amp;EO$9,conditions!$9:$9,"&gt;="&amp;EO$9))</f>
        <v>0</v>
      </c>
      <c r="EP125" s="37">
        <f>SUMIFS(17:17,$9:$9,EP$9-SUMIFS(conditions!$77:$77,conditions!$8:$8,"&lt;="&amp;EP$9,conditions!$9:$9,"&gt;="&amp;EP$9))*SUMIFS(conditions!$76:$76,conditions!$8:$8,"&lt;="&amp;EP$9-SUMIFS(conditions!$77:$77,conditions!$8:$8,"&lt;="&amp;EP$9,conditions!$9:$9,"&gt;="&amp;EP$9),conditions!$9:$9,"&gt;="&amp;EP$9-SUMIFS(conditions!$77:$77,conditions!$8:$8,"&lt;="&amp;EP$9,conditions!$9:$9,"&gt;="&amp;EP$9))</f>
        <v>0</v>
      </c>
      <c r="EQ125" s="37">
        <f>SUMIFS(17:17,$9:$9,EQ$9-SUMIFS(conditions!$77:$77,conditions!$8:$8,"&lt;="&amp;EQ$9,conditions!$9:$9,"&gt;="&amp;EQ$9))*SUMIFS(conditions!$76:$76,conditions!$8:$8,"&lt;="&amp;EQ$9-SUMIFS(conditions!$77:$77,conditions!$8:$8,"&lt;="&amp;EQ$9,conditions!$9:$9,"&gt;="&amp;EQ$9),conditions!$9:$9,"&gt;="&amp;EQ$9-SUMIFS(conditions!$77:$77,conditions!$8:$8,"&lt;="&amp;EQ$9,conditions!$9:$9,"&gt;="&amp;EQ$9))</f>
        <v>3.9599999999999991</v>
      </c>
      <c r="ER125" s="37">
        <f>SUMIFS(17:17,$9:$9,ER$9-SUMIFS(conditions!$77:$77,conditions!$8:$8,"&lt;="&amp;ER$9,conditions!$9:$9,"&gt;="&amp;ER$9))*SUMIFS(conditions!$76:$76,conditions!$8:$8,"&lt;="&amp;ER$9-SUMIFS(conditions!$77:$77,conditions!$8:$8,"&lt;="&amp;ER$9,conditions!$9:$9,"&gt;="&amp;ER$9),conditions!$9:$9,"&gt;="&amp;ER$9-SUMIFS(conditions!$77:$77,conditions!$8:$8,"&lt;="&amp;ER$9,conditions!$9:$9,"&gt;="&amp;ER$9))</f>
        <v>3.9599999999999991</v>
      </c>
      <c r="ES125" s="37">
        <f>SUMIFS(17:17,$9:$9,ES$9-SUMIFS(conditions!$77:$77,conditions!$8:$8,"&lt;="&amp;ES$9,conditions!$9:$9,"&gt;="&amp;ES$9))*SUMIFS(conditions!$76:$76,conditions!$8:$8,"&lt;="&amp;ES$9-SUMIFS(conditions!$77:$77,conditions!$8:$8,"&lt;="&amp;ES$9,conditions!$9:$9,"&gt;="&amp;ES$9),conditions!$9:$9,"&gt;="&amp;ES$9-SUMIFS(conditions!$77:$77,conditions!$8:$8,"&lt;="&amp;ES$9,conditions!$9:$9,"&gt;="&amp;ES$9))</f>
        <v>3.9599999999999991</v>
      </c>
      <c r="ET125" s="37">
        <f>SUMIFS(17:17,$9:$9,ET$9-SUMIFS(conditions!$77:$77,conditions!$8:$8,"&lt;="&amp;ET$9,conditions!$9:$9,"&gt;="&amp;ET$9))*SUMIFS(conditions!$76:$76,conditions!$8:$8,"&lt;="&amp;ET$9-SUMIFS(conditions!$77:$77,conditions!$8:$8,"&lt;="&amp;ET$9,conditions!$9:$9,"&gt;="&amp;ET$9),conditions!$9:$9,"&gt;="&amp;ET$9-SUMIFS(conditions!$77:$77,conditions!$8:$8,"&lt;="&amp;ET$9,conditions!$9:$9,"&gt;="&amp;ET$9))</f>
        <v>3.9599999999999991</v>
      </c>
      <c r="EU125" s="37">
        <f>SUMIFS(17:17,$9:$9,EU$9-SUMIFS(conditions!$77:$77,conditions!$8:$8,"&lt;="&amp;EU$9,conditions!$9:$9,"&gt;="&amp;EU$9))*SUMIFS(conditions!$76:$76,conditions!$8:$8,"&lt;="&amp;EU$9-SUMIFS(conditions!$77:$77,conditions!$8:$8,"&lt;="&amp;EU$9,conditions!$9:$9,"&gt;="&amp;EU$9),conditions!$9:$9,"&gt;="&amp;EU$9-SUMIFS(conditions!$77:$77,conditions!$8:$8,"&lt;="&amp;EU$9,conditions!$9:$9,"&gt;="&amp;EU$9))</f>
        <v>3.9599999999999991</v>
      </c>
      <c r="EV125" s="37">
        <f>SUMIFS(17:17,$9:$9,EV$9-SUMIFS(conditions!$77:$77,conditions!$8:$8,"&lt;="&amp;EV$9,conditions!$9:$9,"&gt;="&amp;EV$9))*SUMIFS(conditions!$76:$76,conditions!$8:$8,"&lt;="&amp;EV$9-SUMIFS(conditions!$77:$77,conditions!$8:$8,"&lt;="&amp;EV$9,conditions!$9:$9,"&gt;="&amp;EV$9),conditions!$9:$9,"&gt;="&amp;EV$9-SUMIFS(conditions!$77:$77,conditions!$8:$8,"&lt;="&amp;EV$9,conditions!$9:$9,"&gt;="&amp;EV$9))</f>
        <v>0</v>
      </c>
      <c r="EW125" s="37">
        <f>SUMIFS(17:17,$9:$9,EW$9-SUMIFS(conditions!$77:$77,conditions!$8:$8,"&lt;="&amp;EW$9,conditions!$9:$9,"&gt;="&amp;EW$9))*SUMIFS(conditions!$76:$76,conditions!$8:$8,"&lt;="&amp;EW$9-SUMIFS(conditions!$77:$77,conditions!$8:$8,"&lt;="&amp;EW$9,conditions!$9:$9,"&gt;="&amp;EW$9),conditions!$9:$9,"&gt;="&amp;EW$9-SUMIFS(conditions!$77:$77,conditions!$8:$8,"&lt;="&amp;EW$9,conditions!$9:$9,"&gt;="&amp;EW$9))</f>
        <v>0</v>
      </c>
      <c r="EX125" s="37">
        <f>SUMIFS(17:17,$9:$9,EX$9-SUMIFS(conditions!$77:$77,conditions!$8:$8,"&lt;="&amp;EX$9,conditions!$9:$9,"&gt;="&amp;EX$9))*SUMIFS(conditions!$76:$76,conditions!$8:$8,"&lt;="&amp;EX$9-SUMIFS(conditions!$77:$77,conditions!$8:$8,"&lt;="&amp;EX$9,conditions!$9:$9,"&gt;="&amp;EX$9),conditions!$9:$9,"&gt;="&amp;EX$9-SUMIFS(conditions!$77:$77,conditions!$8:$8,"&lt;="&amp;EX$9,conditions!$9:$9,"&gt;="&amp;EX$9))</f>
        <v>3.9599999999999991</v>
      </c>
      <c r="EY125" s="37">
        <f>SUMIFS(17:17,$9:$9,EY$9-SUMIFS(conditions!$77:$77,conditions!$8:$8,"&lt;="&amp;EY$9,conditions!$9:$9,"&gt;="&amp;EY$9))*SUMIFS(conditions!$76:$76,conditions!$8:$8,"&lt;="&amp;EY$9-SUMIFS(conditions!$77:$77,conditions!$8:$8,"&lt;="&amp;EY$9,conditions!$9:$9,"&gt;="&amp;EY$9),conditions!$9:$9,"&gt;="&amp;EY$9-SUMIFS(conditions!$77:$77,conditions!$8:$8,"&lt;="&amp;EY$9,conditions!$9:$9,"&gt;="&amp;EY$9))</f>
        <v>3.9599999999999991</v>
      </c>
      <c r="EZ125" s="37">
        <f>SUMIFS(17:17,$9:$9,EZ$9-SUMIFS(conditions!$77:$77,conditions!$8:$8,"&lt;="&amp;EZ$9,conditions!$9:$9,"&gt;="&amp;EZ$9))*SUMIFS(conditions!$76:$76,conditions!$8:$8,"&lt;="&amp;EZ$9-SUMIFS(conditions!$77:$77,conditions!$8:$8,"&lt;="&amp;EZ$9,conditions!$9:$9,"&gt;="&amp;EZ$9),conditions!$9:$9,"&gt;="&amp;EZ$9-SUMIFS(conditions!$77:$77,conditions!$8:$8,"&lt;="&amp;EZ$9,conditions!$9:$9,"&gt;="&amp;EZ$9))</f>
        <v>3.9599999999999991</v>
      </c>
      <c r="FA125" s="37">
        <f>SUMIFS(17:17,$9:$9,FA$9-SUMIFS(conditions!$77:$77,conditions!$8:$8,"&lt;="&amp;FA$9,conditions!$9:$9,"&gt;="&amp;FA$9))*SUMIFS(conditions!$76:$76,conditions!$8:$8,"&lt;="&amp;FA$9-SUMIFS(conditions!$77:$77,conditions!$8:$8,"&lt;="&amp;FA$9,conditions!$9:$9,"&gt;="&amp;FA$9),conditions!$9:$9,"&gt;="&amp;FA$9-SUMIFS(conditions!$77:$77,conditions!$8:$8,"&lt;="&amp;FA$9,conditions!$9:$9,"&gt;="&amp;FA$9))</f>
        <v>3.9599999999999991</v>
      </c>
      <c r="FB125" s="37">
        <f>SUMIFS(17:17,$9:$9,FB$9-SUMIFS(conditions!$77:$77,conditions!$8:$8,"&lt;="&amp;FB$9,conditions!$9:$9,"&gt;="&amp;FB$9))*SUMIFS(conditions!$76:$76,conditions!$8:$8,"&lt;="&amp;FB$9-SUMIFS(conditions!$77:$77,conditions!$8:$8,"&lt;="&amp;FB$9,conditions!$9:$9,"&gt;="&amp;FB$9),conditions!$9:$9,"&gt;="&amp;FB$9-SUMIFS(conditions!$77:$77,conditions!$8:$8,"&lt;="&amp;FB$9,conditions!$9:$9,"&gt;="&amp;FB$9))</f>
        <v>4.7519999999999989</v>
      </c>
      <c r="FC125" s="37">
        <f>SUMIFS(17:17,$9:$9,FC$9-SUMIFS(conditions!$77:$77,conditions!$8:$8,"&lt;="&amp;FC$9,conditions!$9:$9,"&gt;="&amp;FC$9))*SUMIFS(conditions!$76:$76,conditions!$8:$8,"&lt;="&amp;FC$9-SUMIFS(conditions!$77:$77,conditions!$8:$8,"&lt;="&amp;FC$9,conditions!$9:$9,"&gt;="&amp;FC$9),conditions!$9:$9,"&gt;="&amp;FC$9-SUMIFS(conditions!$77:$77,conditions!$8:$8,"&lt;="&amp;FC$9,conditions!$9:$9,"&gt;="&amp;FC$9))</f>
        <v>0</v>
      </c>
      <c r="FD125" s="37">
        <f>SUMIFS(17:17,$9:$9,FD$9-SUMIFS(conditions!$77:$77,conditions!$8:$8,"&lt;="&amp;FD$9,conditions!$9:$9,"&gt;="&amp;FD$9))*SUMIFS(conditions!$76:$76,conditions!$8:$8,"&lt;="&amp;FD$9-SUMIFS(conditions!$77:$77,conditions!$8:$8,"&lt;="&amp;FD$9,conditions!$9:$9,"&gt;="&amp;FD$9),conditions!$9:$9,"&gt;="&amp;FD$9-SUMIFS(conditions!$77:$77,conditions!$8:$8,"&lt;="&amp;FD$9,conditions!$9:$9,"&gt;="&amp;FD$9))</f>
        <v>0</v>
      </c>
      <c r="FE125" s="37">
        <f>SUMIFS(17:17,$9:$9,FE$9-SUMIFS(conditions!$77:$77,conditions!$8:$8,"&lt;="&amp;FE$9,conditions!$9:$9,"&gt;="&amp;FE$9))*SUMIFS(conditions!$76:$76,conditions!$8:$8,"&lt;="&amp;FE$9-SUMIFS(conditions!$77:$77,conditions!$8:$8,"&lt;="&amp;FE$9,conditions!$9:$9,"&gt;="&amp;FE$9),conditions!$9:$9,"&gt;="&amp;FE$9-SUMIFS(conditions!$77:$77,conditions!$8:$8,"&lt;="&amp;FE$9,conditions!$9:$9,"&gt;="&amp;FE$9))</f>
        <v>4.7519999999999989</v>
      </c>
      <c r="FF125" s="37">
        <f>SUMIFS(17:17,$9:$9,FF$9-SUMIFS(conditions!$77:$77,conditions!$8:$8,"&lt;="&amp;FF$9,conditions!$9:$9,"&gt;="&amp;FF$9))*SUMIFS(conditions!$76:$76,conditions!$8:$8,"&lt;="&amp;FF$9-SUMIFS(conditions!$77:$77,conditions!$8:$8,"&lt;="&amp;FF$9,conditions!$9:$9,"&gt;="&amp;FF$9),conditions!$9:$9,"&gt;="&amp;FF$9-SUMIFS(conditions!$77:$77,conditions!$8:$8,"&lt;="&amp;FF$9,conditions!$9:$9,"&gt;="&amp;FF$9))</f>
        <v>4.7519999999999989</v>
      </c>
      <c r="FG125" s="37">
        <f>SUMIFS(17:17,$9:$9,FG$9-SUMIFS(conditions!$77:$77,conditions!$8:$8,"&lt;="&amp;FG$9,conditions!$9:$9,"&gt;="&amp;FG$9))*SUMIFS(conditions!$76:$76,conditions!$8:$8,"&lt;="&amp;FG$9-SUMIFS(conditions!$77:$77,conditions!$8:$8,"&lt;="&amp;FG$9,conditions!$9:$9,"&gt;="&amp;FG$9),conditions!$9:$9,"&gt;="&amp;FG$9-SUMIFS(conditions!$77:$77,conditions!$8:$8,"&lt;="&amp;FG$9,conditions!$9:$9,"&gt;="&amp;FG$9))</f>
        <v>4.7519999999999989</v>
      </c>
      <c r="FH125" s="37">
        <f>SUMIFS(17:17,$9:$9,FH$9-SUMIFS(conditions!$77:$77,conditions!$8:$8,"&lt;="&amp;FH$9,conditions!$9:$9,"&gt;="&amp;FH$9))*SUMIFS(conditions!$76:$76,conditions!$8:$8,"&lt;="&amp;FH$9-SUMIFS(conditions!$77:$77,conditions!$8:$8,"&lt;="&amp;FH$9,conditions!$9:$9,"&gt;="&amp;FH$9),conditions!$9:$9,"&gt;="&amp;FH$9-SUMIFS(conditions!$77:$77,conditions!$8:$8,"&lt;="&amp;FH$9,conditions!$9:$9,"&gt;="&amp;FH$9))</f>
        <v>4.7519999999999989</v>
      </c>
      <c r="FI125" s="37">
        <f>SUMIFS(17:17,$9:$9,FI$9-SUMIFS(conditions!$77:$77,conditions!$8:$8,"&lt;="&amp;FI$9,conditions!$9:$9,"&gt;="&amp;FI$9))*SUMIFS(conditions!$76:$76,conditions!$8:$8,"&lt;="&amp;FI$9-SUMIFS(conditions!$77:$77,conditions!$8:$8,"&lt;="&amp;FI$9,conditions!$9:$9,"&gt;="&amp;FI$9),conditions!$9:$9,"&gt;="&amp;FI$9-SUMIFS(conditions!$77:$77,conditions!$8:$8,"&lt;="&amp;FI$9,conditions!$9:$9,"&gt;="&amp;FI$9))</f>
        <v>4.7519999999999989</v>
      </c>
      <c r="FJ125" s="37">
        <f>SUMIFS(17:17,$9:$9,FJ$9-SUMIFS(conditions!$77:$77,conditions!$8:$8,"&lt;="&amp;FJ$9,conditions!$9:$9,"&gt;="&amp;FJ$9))*SUMIFS(conditions!$76:$76,conditions!$8:$8,"&lt;="&amp;FJ$9-SUMIFS(conditions!$77:$77,conditions!$8:$8,"&lt;="&amp;FJ$9,conditions!$9:$9,"&gt;="&amp;FJ$9),conditions!$9:$9,"&gt;="&amp;FJ$9-SUMIFS(conditions!$77:$77,conditions!$8:$8,"&lt;="&amp;FJ$9,conditions!$9:$9,"&gt;="&amp;FJ$9))</f>
        <v>0</v>
      </c>
      <c r="FK125" s="37">
        <f>SUMIFS(17:17,$9:$9,FK$9-SUMIFS(conditions!$77:$77,conditions!$8:$8,"&lt;="&amp;FK$9,conditions!$9:$9,"&gt;="&amp;FK$9))*SUMIFS(conditions!$76:$76,conditions!$8:$8,"&lt;="&amp;FK$9-SUMIFS(conditions!$77:$77,conditions!$8:$8,"&lt;="&amp;FK$9,conditions!$9:$9,"&gt;="&amp;FK$9),conditions!$9:$9,"&gt;="&amp;FK$9-SUMIFS(conditions!$77:$77,conditions!$8:$8,"&lt;="&amp;FK$9,conditions!$9:$9,"&gt;="&amp;FK$9))</f>
        <v>0</v>
      </c>
      <c r="FL125" s="37">
        <f>SUMIFS(17:17,$9:$9,FL$9-SUMIFS(conditions!$77:$77,conditions!$8:$8,"&lt;="&amp;FL$9,conditions!$9:$9,"&gt;="&amp;FL$9))*SUMIFS(conditions!$76:$76,conditions!$8:$8,"&lt;="&amp;FL$9-SUMIFS(conditions!$77:$77,conditions!$8:$8,"&lt;="&amp;FL$9,conditions!$9:$9,"&gt;="&amp;FL$9),conditions!$9:$9,"&gt;="&amp;FL$9-SUMIFS(conditions!$77:$77,conditions!$8:$8,"&lt;="&amp;FL$9,conditions!$9:$9,"&gt;="&amp;FL$9))</f>
        <v>4.7519999999999989</v>
      </c>
      <c r="FM125" s="37">
        <f>SUMIFS(17:17,$9:$9,FM$9-SUMIFS(conditions!$77:$77,conditions!$8:$8,"&lt;="&amp;FM$9,conditions!$9:$9,"&gt;="&amp;FM$9))*SUMIFS(conditions!$76:$76,conditions!$8:$8,"&lt;="&amp;FM$9-SUMIFS(conditions!$77:$77,conditions!$8:$8,"&lt;="&amp;FM$9,conditions!$9:$9,"&gt;="&amp;FM$9),conditions!$9:$9,"&gt;="&amp;FM$9-SUMIFS(conditions!$77:$77,conditions!$8:$8,"&lt;="&amp;FM$9,conditions!$9:$9,"&gt;="&amp;FM$9))</f>
        <v>4.7519999999999989</v>
      </c>
      <c r="FN125" s="37">
        <f>SUMIFS(17:17,$9:$9,FN$9-SUMIFS(conditions!$77:$77,conditions!$8:$8,"&lt;="&amp;FN$9,conditions!$9:$9,"&gt;="&amp;FN$9))*SUMIFS(conditions!$76:$76,conditions!$8:$8,"&lt;="&amp;FN$9-SUMIFS(conditions!$77:$77,conditions!$8:$8,"&lt;="&amp;FN$9,conditions!$9:$9,"&gt;="&amp;FN$9),conditions!$9:$9,"&gt;="&amp;FN$9-SUMIFS(conditions!$77:$77,conditions!$8:$8,"&lt;="&amp;FN$9,conditions!$9:$9,"&gt;="&amp;FN$9))</f>
        <v>4.7519999999999989</v>
      </c>
      <c r="FO125" s="37">
        <f>SUMIFS(17:17,$9:$9,FO$9-SUMIFS(conditions!$77:$77,conditions!$8:$8,"&lt;="&amp;FO$9,conditions!$9:$9,"&gt;="&amp;FO$9))*SUMIFS(conditions!$76:$76,conditions!$8:$8,"&lt;="&amp;FO$9-SUMIFS(conditions!$77:$77,conditions!$8:$8,"&lt;="&amp;FO$9,conditions!$9:$9,"&gt;="&amp;FO$9),conditions!$9:$9,"&gt;="&amp;FO$9-SUMIFS(conditions!$77:$77,conditions!$8:$8,"&lt;="&amp;FO$9,conditions!$9:$9,"&gt;="&amp;FO$9))</f>
        <v>4.7519999999999989</v>
      </c>
      <c r="FP125" s="37">
        <f>SUMIFS(17:17,$9:$9,FP$9-SUMIFS(conditions!$77:$77,conditions!$8:$8,"&lt;="&amp;FP$9,conditions!$9:$9,"&gt;="&amp;FP$9))*SUMIFS(conditions!$76:$76,conditions!$8:$8,"&lt;="&amp;FP$9-SUMIFS(conditions!$77:$77,conditions!$8:$8,"&lt;="&amp;FP$9,conditions!$9:$9,"&gt;="&amp;FP$9),conditions!$9:$9,"&gt;="&amp;FP$9-SUMIFS(conditions!$77:$77,conditions!$8:$8,"&lt;="&amp;FP$9,conditions!$9:$9,"&gt;="&amp;FP$9))</f>
        <v>4.7519999999999989</v>
      </c>
      <c r="FQ125" s="37">
        <f>SUMIFS(17:17,$9:$9,FQ$9-SUMIFS(conditions!$77:$77,conditions!$8:$8,"&lt;="&amp;FQ$9,conditions!$9:$9,"&gt;="&amp;FQ$9))*SUMIFS(conditions!$76:$76,conditions!$8:$8,"&lt;="&amp;FQ$9-SUMIFS(conditions!$77:$77,conditions!$8:$8,"&lt;="&amp;FQ$9,conditions!$9:$9,"&gt;="&amp;FQ$9),conditions!$9:$9,"&gt;="&amp;FQ$9-SUMIFS(conditions!$77:$77,conditions!$8:$8,"&lt;="&amp;FQ$9,conditions!$9:$9,"&gt;="&amp;FQ$9))</f>
        <v>0</v>
      </c>
      <c r="FR125" s="37">
        <f>SUMIFS(17:17,$9:$9,FR$9-SUMIFS(conditions!$77:$77,conditions!$8:$8,"&lt;="&amp;FR$9,conditions!$9:$9,"&gt;="&amp;FR$9))*SUMIFS(conditions!$76:$76,conditions!$8:$8,"&lt;="&amp;FR$9-SUMIFS(conditions!$77:$77,conditions!$8:$8,"&lt;="&amp;FR$9,conditions!$9:$9,"&gt;="&amp;FR$9),conditions!$9:$9,"&gt;="&amp;FR$9-SUMIFS(conditions!$77:$77,conditions!$8:$8,"&lt;="&amp;FR$9,conditions!$9:$9,"&gt;="&amp;FR$9))</f>
        <v>0</v>
      </c>
      <c r="FS125" s="37">
        <f>SUMIFS(17:17,$9:$9,FS$9-SUMIFS(conditions!$77:$77,conditions!$8:$8,"&lt;="&amp;FS$9,conditions!$9:$9,"&gt;="&amp;FS$9))*SUMIFS(conditions!$76:$76,conditions!$8:$8,"&lt;="&amp;FS$9-SUMIFS(conditions!$77:$77,conditions!$8:$8,"&lt;="&amp;FS$9,conditions!$9:$9,"&gt;="&amp;FS$9),conditions!$9:$9,"&gt;="&amp;FS$9-SUMIFS(conditions!$77:$77,conditions!$8:$8,"&lt;="&amp;FS$9,conditions!$9:$9,"&gt;="&amp;FS$9))</f>
        <v>4.7519999999999989</v>
      </c>
      <c r="FT125" s="37">
        <f>SUMIFS(17:17,$9:$9,FT$9-SUMIFS(conditions!$77:$77,conditions!$8:$8,"&lt;="&amp;FT$9,conditions!$9:$9,"&gt;="&amp;FT$9))*SUMIFS(conditions!$76:$76,conditions!$8:$8,"&lt;="&amp;FT$9-SUMIFS(conditions!$77:$77,conditions!$8:$8,"&lt;="&amp;FT$9,conditions!$9:$9,"&gt;="&amp;FT$9),conditions!$9:$9,"&gt;="&amp;FT$9-SUMIFS(conditions!$77:$77,conditions!$8:$8,"&lt;="&amp;FT$9,conditions!$9:$9,"&gt;="&amp;FT$9))</f>
        <v>4.7519999999999989</v>
      </c>
      <c r="FU125" s="37">
        <f>SUMIFS(17:17,$9:$9,FU$9-SUMIFS(conditions!$77:$77,conditions!$8:$8,"&lt;="&amp;FU$9,conditions!$9:$9,"&gt;="&amp;FU$9))*SUMIFS(conditions!$76:$76,conditions!$8:$8,"&lt;="&amp;FU$9-SUMIFS(conditions!$77:$77,conditions!$8:$8,"&lt;="&amp;FU$9,conditions!$9:$9,"&gt;="&amp;FU$9),conditions!$9:$9,"&gt;="&amp;FU$9-SUMIFS(conditions!$77:$77,conditions!$8:$8,"&lt;="&amp;FU$9,conditions!$9:$9,"&gt;="&amp;FU$9))</f>
        <v>4.7519999999999989</v>
      </c>
      <c r="FV125" s="37">
        <f>SUMIFS(17:17,$9:$9,FV$9-SUMIFS(conditions!$77:$77,conditions!$8:$8,"&lt;="&amp;FV$9,conditions!$9:$9,"&gt;="&amp;FV$9))*SUMIFS(conditions!$76:$76,conditions!$8:$8,"&lt;="&amp;FV$9-SUMIFS(conditions!$77:$77,conditions!$8:$8,"&lt;="&amp;FV$9,conditions!$9:$9,"&gt;="&amp;FV$9),conditions!$9:$9,"&gt;="&amp;FV$9-SUMIFS(conditions!$77:$77,conditions!$8:$8,"&lt;="&amp;FV$9,conditions!$9:$9,"&gt;="&amp;FV$9))</f>
        <v>4.7519999999999989</v>
      </c>
      <c r="FW125" s="37">
        <f>SUMIFS(17:17,$9:$9,FW$9-SUMIFS(conditions!$77:$77,conditions!$8:$8,"&lt;="&amp;FW$9,conditions!$9:$9,"&gt;="&amp;FW$9))*SUMIFS(conditions!$76:$76,conditions!$8:$8,"&lt;="&amp;FW$9-SUMIFS(conditions!$77:$77,conditions!$8:$8,"&lt;="&amp;FW$9,conditions!$9:$9,"&gt;="&amp;FW$9),conditions!$9:$9,"&gt;="&amp;FW$9-SUMIFS(conditions!$77:$77,conditions!$8:$8,"&lt;="&amp;FW$9,conditions!$9:$9,"&gt;="&amp;FW$9))</f>
        <v>4.7519999999999989</v>
      </c>
      <c r="FX125" s="37">
        <f>SUMIFS(17:17,$9:$9,FX$9-SUMIFS(conditions!$77:$77,conditions!$8:$8,"&lt;="&amp;FX$9,conditions!$9:$9,"&gt;="&amp;FX$9))*SUMIFS(conditions!$76:$76,conditions!$8:$8,"&lt;="&amp;FX$9-SUMIFS(conditions!$77:$77,conditions!$8:$8,"&lt;="&amp;FX$9,conditions!$9:$9,"&gt;="&amp;FX$9),conditions!$9:$9,"&gt;="&amp;FX$9-SUMIFS(conditions!$77:$77,conditions!$8:$8,"&lt;="&amp;FX$9,conditions!$9:$9,"&gt;="&amp;FX$9))</f>
        <v>0</v>
      </c>
      <c r="FY125" s="37">
        <f>SUMIFS(17:17,$9:$9,FY$9-SUMIFS(conditions!$77:$77,conditions!$8:$8,"&lt;="&amp;FY$9,conditions!$9:$9,"&gt;="&amp;FY$9))*SUMIFS(conditions!$76:$76,conditions!$8:$8,"&lt;="&amp;FY$9-SUMIFS(conditions!$77:$77,conditions!$8:$8,"&lt;="&amp;FY$9,conditions!$9:$9,"&gt;="&amp;FY$9),conditions!$9:$9,"&gt;="&amp;FY$9-SUMIFS(conditions!$77:$77,conditions!$8:$8,"&lt;="&amp;FY$9,conditions!$9:$9,"&gt;="&amp;FY$9))</f>
        <v>0</v>
      </c>
      <c r="FZ125" s="37">
        <f>SUMIFS(17:17,$9:$9,FZ$9-SUMIFS(conditions!$77:$77,conditions!$8:$8,"&lt;="&amp;FZ$9,conditions!$9:$9,"&gt;="&amp;FZ$9))*SUMIFS(conditions!$76:$76,conditions!$8:$8,"&lt;="&amp;FZ$9-SUMIFS(conditions!$77:$77,conditions!$8:$8,"&lt;="&amp;FZ$9,conditions!$9:$9,"&gt;="&amp;FZ$9),conditions!$9:$9,"&gt;="&amp;FZ$9-SUMIFS(conditions!$77:$77,conditions!$8:$8,"&lt;="&amp;FZ$9,conditions!$9:$9,"&gt;="&amp;FZ$9))</f>
        <v>4.7519999999999989</v>
      </c>
      <c r="GA125" s="37">
        <f>SUMIFS(17:17,$9:$9,GA$9-SUMIFS(conditions!$77:$77,conditions!$8:$8,"&lt;="&amp;GA$9,conditions!$9:$9,"&gt;="&amp;GA$9))*SUMIFS(conditions!$76:$76,conditions!$8:$8,"&lt;="&amp;GA$9-SUMIFS(conditions!$77:$77,conditions!$8:$8,"&lt;="&amp;GA$9,conditions!$9:$9,"&gt;="&amp;GA$9),conditions!$9:$9,"&gt;="&amp;GA$9-SUMIFS(conditions!$77:$77,conditions!$8:$8,"&lt;="&amp;GA$9,conditions!$9:$9,"&gt;="&amp;GA$9))</f>
        <v>4.7519999999999989</v>
      </c>
      <c r="GB125" s="37">
        <f>SUMIFS(17:17,$9:$9,GB$9-SUMIFS(conditions!$77:$77,conditions!$8:$8,"&lt;="&amp;GB$9,conditions!$9:$9,"&gt;="&amp;GB$9))*SUMIFS(conditions!$76:$76,conditions!$8:$8,"&lt;="&amp;GB$9-SUMIFS(conditions!$77:$77,conditions!$8:$8,"&lt;="&amp;GB$9,conditions!$9:$9,"&gt;="&amp;GB$9),conditions!$9:$9,"&gt;="&amp;GB$9-SUMIFS(conditions!$77:$77,conditions!$8:$8,"&lt;="&amp;GB$9,conditions!$9:$9,"&gt;="&amp;GB$9))</f>
        <v>4.7519999999999989</v>
      </c>
      <c r="GC125" s="37">
        <f>SUMIFS(17:17,$9:$9,GC$9-SUMIFS(conditions!$77:$77,conditions!$8:$8,"&lt;="&amp;GC$9,conditions!$9:$9,"&gt;="&amp;GC$9))*SUMIFS(conditions!$76:$76,conditions!$8:$8,"&lt;="&amp;GC$9-SUMIFS(conditions!$77:$77,conditions!$8:$8,"&lt;="&amp;GC$9,conditions!$9:$9,"&gt;="&amp;GC$9),conditions!$9:$9,"&gt;="&amp;GC$9-SUMIFS(conditions!$77:$77,conditions!$8:$8,"&lt;="&amp;GC$9,conditions!$9:$9,"&gt;="&amp;GC$9))</f>
        <v>4.7519999999999989</v>
      </c>
      <c r="GD125" s="37">
        <f>SUMIFS(17:17,$9:$9,GD$9-SUMIFS(conditions!$77:$77,conditions!$8:$8,"&lt;="&amp;GD$9,conditions!$9:$9,"&gt;="&amp;GD$9))*SUMIFS(conditions!$76:$76,conditions!$8:$8,"&lt;="&amp;GD$9-SUMIFS(conditions!$77:$77,conditions!$8:$8,"&lt;="&amp;GD$9,conditions!$9:$9,"&gt;="&amp;GD$9),conditions!$9:$9,"&gt;="&amp;GD$9-SUMIFS(conditions!$77:$77,conditions!$8:$8,"&lt;="&amp;GD$9,conditions!$9:$9,"&gt;="&amp;GD$9))</f>
        <v>4.7519999999999989</v>
      </c>
      <c r="GE125" s="37">
        <f>SUMIFS(17:17,$9:$9,GE$9-SUMIFS(conditions!$77:$77,conditions!$8:$8,"&lt;="&amp;GE$9,conditions!$9:$9,"&gt;="&amp;GE$9))*SUMIFS(conditions!$76:$76,conditions!$8:$8,"&lt;="&amp;GE$9-SUMIFS(conditions!$77:$77,conditions!$8:$8,"&lt;="&amp;GE$9,conditions!$9:$9,"&gt;="&amp;GE$9),conditions!$9:$9,"&gt;="&amp;GE$9-SUMIFS(conditions!$77:$77,conditions!$8:$8,"&lt;="&amp;GE$9,conditions!$9:$9,"&gt;="&amp;GE$9))</f>
        <v>0</v>
      </c>
      <c r="GF125" s="37">
        <f>SUMIFS(17:17,$9:$9,GF$9-SUMIFS(conditions!$77:$77,conditions!$8:$8,"&lt;="&amp;GF$9,conditions!$9:$9,"&gt;="&amp;GF$9))*SUMIFS(conditions!$76:$76,conditions!$8:$8,"&lt;="&amp;GF$9-SUMIFS(conditions!$77:$77,conditions!$8:$8,"&lt;="&amp;GF$9,conditions!$9:$9,"&gt;="&amp;GF$9),conditions!$9:$9,"&gt;="&amp;GF$9-SUMIFS(conditions!$77:$77,conditions!$8:$8,"&lt;="&amp;GF$9,conditions!$9:$9,"&gt;="&amp;GF$9))</f>
        <v>0</v>
      </c>
      <c r="GG125" s="37">
        <f>SUMIFS(17:17,$9:$9,GG$9-SUMIFS(conditions!$77:$77,conditions!$8:$8,"&lt;="&amp;GG$9,conditions!$9:$9,"&gt;="&amp;GG$9))*SUMIFS(conditions!$76:$76,conditions!$8:$8,"&lt;="&amp;GG$9-SUMIFS(conditions!$77:$77,conditions!$8:$8,"&lt;="&amp;GG$9,conditions!$9:$9,"&gt;="&amp;GG$9),conditions!$9:$9,"&gt;="&amp;GG$9-SUMIFS(conditions!$77:$77,conditions!$8:$8,"&lt;="&amp;GG$9,conditions!$9:$9,"&gt;="&amp;GG$9))</f>
        <v>4.9895999999999994</v>
      </c>
      <c r="GH125" s="37">
        <f>SUMIFS(17:17,$9:$9,GH$9-SUMIFS(conditions!$77:$77,conditions!$8:$8,"&lt;="&amp;GH$9,conditions!$9:$9,"&gt;="&amp;GH$9))*SUMIFS(conditions!$76:$76,conditions!$8:$8,"&lt;="&amp;GH$9-SUMIFS(conditions!$77:$77,conditions!$8:$8,"&lt;="&amp;GH$9,conditions!$9:$9,"&gt;="&amp;GH$9),conditions!$9:$9,"&gt;="&amp;GH$9-SUMIFS(conditions!$77:$77,conditions!$8:$8,"&lt;="&amp;GH$9,conditions!$9:$9,"&gt;="&amp;GH$9))</f>
        <v>4.9895999999999994</v>
      </c>
      <c r="GI125" s="37">
        <f>SUMIFS(17:17,$9:$9,GI$9-SUMIFS(conditions!$77:$77,conditions!$8:$8,"&lt;="&amp;GI$9,conditions!$9:$9,"&gt;="&amp;GI$9))*SUMIFS(conditions!$76:$76,conditions!$8:$8,"&lt;="&amp;GI$9-SUMIFS(conditions!$77:$77,conditions!$8:$8,"&lt;="&amp;GI$9,conditions!$9:$9,"&gt;="&amp;GI$9),conditions!$9:$9,"&gt;="&amp;GI$9-SUMIFS(conditions!$77:$77,conditions!$8:$8,"&lt;="&amp;GI$9,conditions!$9:$9,"&gt;="&amp;GI$9))</f>
        <v>4.9895999999999994</v>
      </c>
      <c r="GJ125" s="37">
        <f>SUMIFS(17:17,$9:$9,GJ$9-SUMIFS(conditions!$77:$77,conditions!$8:$8,"&lt;="&amp;GJ$9,conditions!$9:$9,"&gt;="&amp;GJ$9))*SUMIFS(conditions!$76:$76,conditions!$8:$8,"&lt;="&amp;GJ$9-SUMIFS(conditions!$77:$77,conditions!$8:$8,"&lt;="&amp;GJ$9,conditions!$9:$9,"&gt;="&amp;GJ$9),conditions!$9:$9,"&gt;="&amp;GJ$9-SUMIFS(conditions!$77:$77,conditions!$8:$8,"&lt;="&amp;GJ$9,conditions!$9:$9,"&gt;="&amp;GJ$9))</f>
        <v>4.9895999999999994</v>
      </c>
      <c r="GK125" s="37">
        <f>SUMIFS(17:17,$9:$9,GK$9-SUMIFS(conditions!$77:$77,conditions!$8:$8,"&lt;="&amp;GK$9,conditions!$9:$9,"&gt;="&amp;GK$9))*SUMIFS(conditions!$76:$76,conditions!$8:$8,"&lt;="&amp;GK$9-SUMIFS(conditions!$77:$77,conditions!$8:$8,"&lt;="&amp;GK$9,conditions!$9:$9,"&gt;="&amp;GK$9),conditions!$9:$9,"&gt;="&amp;GK$9-SUMIFS(conditions!$77:$77,conditions!$8:$8,"&lt;="&amp;GK$9,conditions!$9:$9,"&gt;="&amp;GK$9))</f>
        <v>4.9895999999999994</v>
      </c>
      <c r="GL125" s="37">
        <f>SUMIFS(17:17,$9:$9,GL$9-SUMIFS(conditions!$77:$77,conditions!$8:$8,"&lt;="&amp;GL$9,conditions!$9:$9,"&gt;="&amp;GL$9))*SUMIFS(conditions!$76:$76,conditions!$8:$8,"&lt;="&amp;GL$9-SUMIFS(conditions!$77:$77,conditions!$8:$8,"&lt;="&amp;GL$9,conditions!$9:$9,"&gt;="&amp;GL$9),conditions!$9:$9,"&gt;="&amp;GL$9-SUMIFS(conditions!$77:$77,conditions!$8:$8,"&lt;="&amp;GL$9,conditions!$9:$9,"&gt;="&amp;GL$9))</f>
        <v>0</v>
      </c>
      <c r="GM125" s="37">
        <f>SUMIFS(17:17,$9:$9,GM$9-SUMIFS(conditions!$77:$77,conditions!$8:$8,"&lt;="&amp;GM$9,conditions!$9:$9,"&gt;="&amp;GM$9))*SUMIFS(conditions!$76:$76,conditions!$8:$8,"&lt;="&amp;GM$9-SUMIFS(conditions!$77:$77,conditions!$8:$8,"&lt;="&amp;GM$9,conditions!$9:$9,"&gt;="&amp;GM$9),conditions!$9:$9,"&gt;="&amp;GM$9-SUMIFS(conditions!$77:$77,conditions!$8:$8,"&lt;="&amp;GM$9,conditions!$9:$9,"&gt;="&amp;GM$9))</f>
        <v>0</v>
      </c>
      <c r="GN125" s="37">
        <f>SUMIFS(17:17,$9:$9,GN$9-SUMIFS(conditions!$77:$77,conditions!$8:$8,"&lt;="&amp;GN$9,conditions!$9:$9,"&gt;="&amp;GN$9))*SUMIFS(conditions!$76:$76,conditions!$8:$8,"&lt;="&amp;GN$9-SUMIFS(conditions!$77:$77,conditions!$8:$8,"&lt;="&amp;GN$9,conditions!$9:$9,"&gt;="&amp;GN$9),conditions!$9:$9,"&gt;="&amp;GN$9-SUMIFS(conditions!$77:$77,conditions!$8:$8,"&lt;="&amp;GN$9,conditions!$9:$9,"&gt;="&amp;GN$9))</f>
        <v>4.9895999999999994</v>
      </c>
      <c r="GO125" s="37">
        <f>SUMIFS(17:17,$9:$9,GO$9-SUMIFS(conditions!$77:$77,conditions!$8:$8,"&lt;="&amp;GO$9,conditions!$9:$9,"&gt;="&amp;GO$9))*SUMIFS(conditions!$76:$76,conditions!$8:$8,"&lt;="&amp;GO$9-SUMIFS(conditions!$77:$77,conditions!$8:$8,"&lt;="&amp;GO$9,conditions!$9:$9,"&gt;="&amp;GO$9),conditions!$9:$9,"&gt;="&amp;GO$9-SUMIFS(conditions!$77:$77,conditions!$8:$8,"&lt;="&amp;GO$9,conditions!$9:$9,"&gt;="&amp;GO$9))</f>
        <v>4.9895999999999994</v>
      </c>
      <c r="GP125" s="37">
        <f>SUMIFS(17:17,$9:$9,GP$9-SUMIFS(conditions!$77:$77,conditions!$8:$8,"&lt;="&amp;GP$9,conditions!$9:$9,"&gt;="&amp;GP$9))*SUMIFS(conditions!$76:$76,conditions!$8:$8,"&lt;="&amp;GP$9-SUMIFS(conditions!$77:$77,conditions!$8:$8,"&lt;="&amp;GP$9,conditions!$9:$9,"&gt;="&amp;GP$9),conditions!$9:$9,"&gt;="&amp;GP$9-SUMIFS(conditions!$77:$77,conditions!$8:$8,"&lt;="&amp;GP$9,conditions!$9:$9,"&gt;="&amp;GP$9))</f>
        <v>4.9895999999999994</v>
      </c>
      <c r="GQ125" s="37">
        <f>SUMIFS(17:17,$9:$9,GQ$9-SUMIFS(conditions!$77:$77,conditions!$8:$8,"&lt;="&amp;GQ$9,conditions!$9:$9,"&gt;="&amp;GQ$9))*SUMIFS(conditions!$76:$76,conditions!$8:$8,"&lt;="&amp;GQ$9-SUMIFS(conditions!$77:$77,conditions!$8:$8,"&lt;="&amp;GQ$9,conditions!$9:$9,"&gt;="&amp;GQ$9),conditions!$9:$9,"&gt;="&amp;GQ$9-SUMIFS(conditions!$77:$77,conditions!$8:$8,"&lt;="&amp;GQ$9,conditions!$9:$9,"&gt;="&amp;GQ$9))</f>
        <v>4.9895999999999994</v>
      </c>
      <c r="GR125" s="37">
        <f>SUMIFS(17:17,$9:$9,GR$9-SUMIFS(conditions!$77:$77,conditions!$8:$8,"&lt;="&amp;GR$9,conditions!$9:$9,"&gt;="&amp;GR$9))*SUMIFS(conditions!$76:$76,conditions!$8:$8,"&lt;="&amp;GR$9-SUMIFS(conditions!$77:$77,conditions!$8:$8,"&lt;="&amp;GR$9,conditions!$9:$9,"&gt;="&amp;GR$9),conditions!$9:$9,"&gt;="&amp;GR$9-SUMIFS(conditions!$77:$77,conditions!$8:$8,"&lt;="&amp;GR$9,conditions!$9:$9,"&gt;="&amp;GR$9))</f>
        <v>4.9895999999999994</v>
      </c>
      <c r="GS125" s="37">
        <f>SUMIFS(17:17,$9:$9,GS$9-SUMIFS(conditions!$77:$77,conditions!$8:$8,"&lt;="&amp;GS$9,conditions!$9:$9,"&gt;="&amp;GS$9))*SUMIFS(conditions!$76:$76,conditions!$8:$8,"&lt;="&amp;GS$9-SUMIFS(conditions!$77:$77,conditions!$8:$8,"&lt;="&amp;GS$9,conditions!$9:$9,"&gt;="&amp;GS$9),conditions!$9:$9,"&gt;="&amp;GS$9-SUMIFS(conditions!$77:$77,conditions!$8:$8,"&lt;="&amp;GS$9,conditions!$9:$9,"&gt;="&amp;GS$9))</f>
        <v>0</v>
      </c>
      <c r="GT125" s="37">
        <f>SUMIFS(17:17,$9:$9,GT$9-SUMIFS(conditions!$77:$77,conditions!$8:$8,"&lt;="&amp;GT$9,conditions!$9:$9,"&gt;="&amp;GT$9))*SUMIFS(conditions!$76:$76,conditions!$8:$8,"&lt;="&amp;GT$9-SUMIFS(conditions!$77:$77,conditions!$8:$8,"&lt;="&amp;GT$9,conditions!$9:$9,"&gt;="&amp;GT$9),conditions!$9:$9,"&gt;="&amp;GT$9-SUMIFS(conditions!$77:$77,conditions!$8:$8,"&lt;="&amp;GT$9,conditions!$9:$9,"&gt;="&amp;GT$9))</f>
        <v>0</v>
      </c>
      <c r="GU125" s="37">
        <f>SUMIFS(17:17,$9:$9,GU$9-SUMIFS(conditions!$77:$77,conditions!$8:$8,"&lt;="&amp;GU$9,conditions!$9:$9,"&gt;="&amp;GU$9))*SUMIFS(conditions!$76:$76,conditions!$8:$8,"&lt;="&amp;GU$9-SUMIFS(conditions!$77:$77,conditions!$8:$8,"&lt;="&amp;GU$9,conditions!$9:$9,"&gt;="&amp;GU$9),conditions!$9:$9,"&gt;="&amp;GU$9-SUMIFS(conditions!$77:$77,conditions!$8:$8,"&lt;="&amp;GU$9,conditions!$9:$9,"&gt;="&amp;GU$9))</f>
        <v>4.9895999999999994</v>
      </c>
      <c r="GV125" s="37">
        <f>SUMIFS(17:17,$9:$9,GV$9-SUMIFS(conditions!$77:$77,conditions!$8:$8,"&lt;="&amp;GV$9,conditions!$9:$9,"&gt;="&amp;GV$9))*SUMIFS(conditions!$76:$76,conditions!$8:$8,"&lt;="&amp;GV$9-SUMIFS(conditions!$77:$77,conditions!$8:$8,"&lt;="&amp;GV$9,conditions!$9:$9,"&gt;="&amp;GV$9),conditions!$9:$9,"&gt;="&amp;GV$9-SUMIFS(conditions!$77:$77,conditions!$8:$8,"&lt;="&amp;GV$9,conditions!$9:$9,"&gt;="&amp;GV$9))</f>
        <v>4.9895999999999994</v>
      </c>
      <c r="GW125" s="37">
        <f>SUMIFS(17:17,$9:$9,GW$9-SUMIFS(conditions!$77:$77,conditions!$8:$8,"&lt;="&amp;GW$9,conditions!$9:$9,"&gt;="&amp;GW$9))*SUMIFS(conditions!$76:$76,conditions!$8:$8,"&lt;="&amp;GW$9-SUMIFS(conditions!$77:$77,conditions!$8:$8,"&lt;="&amp;GW$9,conditions!$9:$9,"&gt;="&amp;GW$9),conditions!$9:$9,"&gt;="&amp;GW$9-SUMIFS(conditions!$77:$77,conditions!$8:$8,"&lt;="&amp;GW$9,conditions!$9:$9,"&gt;="&amp;GW$9))</f>
        <v>4.9895999999999994</v>
      </c>
      <c r="GX125" s="37">
        <f>SUMIFS(17:17,$9:$9,GX$9-SUMIFS(conditions!$77:$77,conditions!$8:$8,"&lt;="&amp;GX$9,conditions!$9:$9,"&gt;="&amp;GX$9))*SUMIFS(conditions!$76:$76,conditions!$8:$8,"&lt;="&amp;GX$9-SUMIFS(conditions!$77:$77,conditions!$8:$8,"&lt;="&amp;GX$9,conditions!$9:$9,"&gt;="&amp;GX$9),conditions!$9:$9,"&gt;="&amp;GX$9-SUMIFS(conditions!$77:$77,conditions!$8:$8,"&lt;="&amp;GX$9,conditions!$9:$9,"&gt;="&amp;GX$9))</f>
        <v>4.9895999999999994</v>
      </c>
      <c r="GY125" s="37">
        <f>SUMIFS(17:17,$9:$9,GY$9-SUMIFS(conditions!$77:$77,conditions!$8:$8,"&lt;="&amp;GY$9,conditions!$9:$9,"&gt;="&amp;GY$9))*SUMIFS(conditions!$76:$76,conditions!$8:$8,"&lt;="&amp;GY$9-SUMIFS(conditions!$77:$77,conditions!$8:$8,"&lt;="&amp;GY$9,conditions!$9:$9,"&gt;="&amp;GY$9),conditions!$9:$9,"&gt;="&amp;GY$9-SUMIFS(conditions!$77:$77,conditions!$8:$8,"&lt;="&amp;GY$9,conditions!$9:$9,"&gt;="&amp;GY$9))</f>
        <v>4.9895999999999994</v>
      </c>
      <c r="GZ125" s="37">
        <f>SUMIFS(17:17,$9:$9,GZ$9-SUMIFS(conditions!$77:$77,conditions!$8:$8,"&lt;="&amp;GZ$9,conditions!$9:$9,"&gt;="&amp;GZ$9))*SUMIFS(conditions!$76:$76,conditions!$8:$8,"&lt;="&amp;GZ$9-SUMIFS(conditions!$77:$77,conditions!$8:$8,"&lt;="&amp;GZ$9,conditions!$9:$9,"&gt;="&amp;GZ$9),conditions!$9:$9,"&gt;="&amp;GZ$9-SUMIFS(conditions!$77:$77,conditions!$8:$8,"&lt;="&amp;GZ$9,conditions!$9:$9,"&gt;="&amp;GZ$9))</f>
        <v>0</v>
      </c>
      <c r="HA125" s="37">
        <f>SUMIFS(17:17,$9:$9,HA$9-SUMIFS(conditions!$77:$77,conditions!$8:$8,"&lt;="&amp;HA$9,conditions!$9:$9,"&gt;="&amp;HA$9))*SUMIFS(conditions!$76:$76,conditions!$8:$8,"&lt;="&amp;HA$9-SUMIFS(conditions!$77:$77,conditions!$8:$8,"&lt;="&amp;HA$9,conditions!$9:$9,"&gt;="&amp;HA$9),conditions!$9:$9,"&gt;="&amp;HA$9-SUMIFS(conditions!$77:$77,conditions!$8:$8,"&lt;="&amp;HA$9,conditions!$9:$9,"&gt;="&amp;HA$9))</f>
        <v>0</v>
      </c>
      <c r="HB125" s="37">
        <f>SUMIFS(17:17,$9:$9,HB$9-SUMIFS(conditions!$77:$77,conditions!$8:$8,"&lt;="&amp;HB$9,conditions!$9:$9,"&gt;="&amp;HB$9))*SUMIFS(conditions!$76:$76,conditions!$8:$8,"&lt;="&amp;HB$9-SUMIFS(conditions!$77:$77,conditions!$8:$8,"&lt;="&amp;HB$9,conditions!$9:$9,"&gt;="&amp;HB$9),conditions!$9:$9,"&gt;="&amp;HB$9-SUMIFS(conditions!$77:$77,conditions!$8:$8,"&lt;="&amp;HB$9,conditions!$9:$9,"&gt;="&amp;HB$9))</f>
        <v>4.9895999999999994</v>
      </c>
      <c r="HC125" s="37">
        <f>SUMIFS(17:17,$9:$9,HC$9-SUMIFS(conditions!$77:$77,conditions!$8:$8,"&lt;="&amp;HC$9,conditions!$9:$9,"&gt;="&amp;HC$9))*SUMIFS(conditions!$76:$76,conditions!$8:$8,"&lt;="&amp;HC$9-SUMIFS(conditions!$77:$77,conditions!$8:$8,"&lt;="&amp;HC$9,conditions!$9:$9,"&gt;="&amp;HC$9),conditions!$9:$9,"&gt;="&amp;HC$9-SUMIFS(conditions!$77:$77,conditions!$8:$8,"&lt;="&amp;HC$9,conditions!$9:$9,"&gt;="&amp;HC$9))</f>
        <v>4.9895999999999994</v>
      </c>
      <c r="HD125" s="37">
        <f>SUMIFS(17:17,$9:$9,HD$9-SUMIFS(conditions!$77:$77,conditions!$8:$8,"&lt;="&amp;HD$9,conditions!$9:$9,"&gt;="&amp;HD$9))*SUMIFS(conditions!$76:$76,conditions!$8:$8,"&lt;="&amp;HD$9-SUMIFS(conditions!$77:$77,conditions!$8:$8,"&lt;="&amp;HD$9,conditions!$9:$9,"&gt;="&amp;HD$9),conditions!$9:$9,"&gt;="&amp;HD$9-SUMIFS(conditions!$77:$77,conditions!$8:$8,"&lt;="&amp;HD$9,conditions!$9:$9,"&gt;="&amp;HD$9))</f>
        <v>4.9895999999999994</v>
      </c>
      <c r="HE125" s="37">
        <f>SUMIFS(17:17,$9:$9,HE$9-SUMIFS(conditions!$77:$77,conditions!$8:$8,"&lt;="&amp;HE$9,conditions!$9:$9,"&gt;="&amp;HE$9))*SUMIFS(conditions!$76:$76,conditions!$8:$8,"&lt;="&amp;HE$9-SUMIFS(conditions!$77:$77,conditions!$8:$8,"&lt;="&amp;HE$9,conditions!$9:$9,"&gt;="&amp;HE$9),conditions!$9:$9,"&gt;="&amp;HE$9-SUMIFS(conditions!$77:$77,conditions!$8:$8,"&lt;="&amp;HE$9,conditions!$9:$9,"&gt;="&amp;HE$9))</f>
        <v>4.9895999999999994</v>
      </c>
      <c r="HF125" s="37">
        <f>SUMIFS(17:17,$9:$9,HF$9-SUMIFS(conditions!$77:$77,conditions!$8:$8,"&lt;="&amp;HF$9,conditions!$9:$9,"&gt;="&amp;HF$9))*SUMIFS(conditions!$76:$76,conditions!$8:$8,"&lt;="&amp;HF$9-SUMIFS(conditions!$77:$77,conditions!$8:$8,"&lt;="&amp;HF$9,conditions!$9:$9,"&gt;="&amp;HF$9),conditions!$9:$9,"&gt;="&amp;HF$9-SUMIFS(conditions!$77:$77,conditions!$8:$8,"&lt;="&amp;HF$9,conditions!$9:$9,"&gt;="&amp;HF$9))</f>
        <v>4.9895999999999994</v>
      </c>
      <c r="HG125" s="37">
        <f>SUMIFS(17:17,$9:$9,HG$9-SUMIFS(conditions!$77:$77,conditions!$8:$8,"&lt;="&amp;HG$9,conditions!$9:$9,"&gt;="&amp;HG$9))*SUMIFS(conditions!$76:$76,conditions!$8:$8,"&lt;="&amp;HG$9-SUMIFS(conditions!$77:$77,conditions!$8:$8,"&lt;="&amp;HG$9,conditions!$9:$9,"&gt;="&amp;HG$9),conditions!$9:$9,"&gt;="&amp;HG$9-SUMIFS(conditions!$77:$77,conditions!$8:$8,"&lt;="&amp;HG$9,conditions!$9:$9,"&gt;="&amp;HG$9))</f>
        <v>0</v>
      </c>
      <c r="HH125" s="37">
        <f>SUMIFS(17:17,$9:$9,HH$9-SUMIFS(conditions!$77:$77,conditions!$8:$8,"&lt;="&amp;HH$9,conditions!$9:$9,"&gt;="&amp;HH$9))*SUMIFS(conditions!$76:$76,conditions!$8:$8,"&lt;="&amp;HH$9-SUMIFS(conditions!$77:$77,conditions!$8:$8,"&lt;="&amp;HH$9,conditions!$9:$9,"&gt;="&amp;HH$9),conditions!$9:$9,"&gt;="&amp;HH$9-SUMIFS(conditions!$77:$77,conditions!$8:$8,"&lt;="&amp;HH$9,conditions!$9:$9,"&gt;="&amp;HH$9))</f>
        <v>0</v>
      </c>
      <c r="HI125" s="37">
        <f>SUMIFS(17:17,$9:$9,HI$9-SUMIFS(conditions!$77:$77,conditions!$8:$8,"&lt;="&amp;HI$9,conditions!$9:$9,"&gt;="&amp;HI$9))*SUMIFS(conditions!$76:$76,conditions!$8:$8,"&lt;="&amp;HI$9-SUMIFS(conditions!$77:$77,conditions!$8:$8,"&lt;="&amp;HI$9,conditions!$9:$9,"&gt;="&amp;HI$9),conditions!$9:$9,"&gt;="&amp;HI$9-SUMIFS(conditions!$77:$77,conditions!$8:$8,"&lt;="&amp;HI$9,conditions!$9:$9,"&gt;="&amp;HI$9))</f>
        <v>4.9895999999999994</v>
      </c>
      <c r="HJ125" s="37">
        <f>SUMIFS(17:17,$9:$9,HJ$9-SUMIFS(conditions!$77:$77,conditions!$8:$8,"&lt;="&amp;HJ$9,conditions!$9:$9,"&gt;="&amp;HJ$9))*SUMIFS(conditions!$76:$76,conditions!$8:$8,"&lt;="&amp;HJ$9-SUMIFS(conditions!$77:$77,conditions!$8:$8,"&lt;="&amp;HJ$9,conditions!$9:$9,"&gt;="&amp;HJ$9),conditions!$9:$9,"&gt;="&amp;HJ$9-SUMIFS(conditions!$77:$77,conditions!$8:$8,"&lt;="&amp;HJ$9,conditions!$9:$9,"&gt;="&amp;HJ$9))</f>
        <v>4.9895999999999994</v>
      </c>
      <c r="HK125" s="37">
        <f>SUMIFS(17:17,$9:$9,HK$9-SUMIFS(conditions!$77:$77,conditions!$8:$8,"&lt;="&amp;HK$9,conditions!$9:$9,"&gt;="&amp;HK$9))*SUMIFS(conditions!$76:$76,conditions!$8:$8,"&lt;="&amp;HK$9-SUMIFS(conditions!$77:$77,conditions!$8:$8,"&lt;="&amp;HK$9,conditions!$9:$9,"&gt;="&amp;HK$9),conditions!$9:$9,"&gt;="&amp;HK$9-SUMIFS(conditions!$77:$77,conditions!$8:$8,"&lt;="&amp;HK$9,conditions!$9:$9,"&gt;="&amp;HK$9))</f>
        <v>5.5301399999999985</v>
      </c>
      <c r="HL125" s="37">
        <f>SUMIFS(17:17,$9:$9,HL$9-SUMIFS(conditions!$77:$77,conditions!$8:$8,"&lt;="&amp;HL$9,conditions!$9:$9,"&gt;="&amp;HL$9))*SUMIFS(conditions!$76:$76,conditions!$8:$8,"&lt;="&amp;HL$9-SUMIFS(conditions!$77:$77,conditions!$8:$8,"&lt;="&amp;HL$9,conditions!$9:$9,"&gt;="&amp;HL$9),conditions!$9:$9,"&gt;="&amp;HL$9-SUMIFS(conditions!$77:$77,conditions!$8:$8,"&lt;="&amp;HL$9,conditions!$9:$9,"&gt;="&amp;HL$9))</f>
        <v>5.5301399999999985</v>
      </c>
      <c r="HM125" s="37">
        <f>SUMIFS(17:17,$9:$9,HM$9-SUMIFS(conditions!$77:$77,conditions!$8:$8,"&lt;="&amp;HM$9,conditions!$9:$9,"&gt;="&amp;HM$9))*SUMIFS(conditions!$76:$76,conditions!$8:$8,"&lt;="&amp;HM$9-SUMIFS(conditions!$77:$77,conditions!$8:$8,"&lt;="&amp;HM$9,conditions!$9:$9,"&gt;="&amp;HM$9),conditions!$9:$9,"&gt;="&amp;HM$9-SUMIFS(conditions!$77:$77,conditions!$8:$8,"&lt;="&amp;HM$9,conditions!$9:$9,"&gt;="&amp;HM$9))</f>
        <v>5.5301399999999985</v>
      </c>
      <c r="HN125" s="37">
        <f>SUMIFS(17:17,$9:$9,HN$9-SUMIFS(conditions!$77:$77,conditions!$8:$8,"&lt;="&amp;HN$9,conditions!$9:$9,"&gt;="&amp;HN$9))*SUMIFS(conditions!$76:$76,conditions!$8:$8,"&lt;="&amp;HN$9-SUMIFS(conditions!$77:$77,conditions!$8:$8,"&lt;="&amp;HN$9,conditions!$9:$9,"&gt;="&amp;HN$9),conditions!$9:$9,"&gt;="&amp;HN$9-SUMIFS(conditions!$77:$77,conditions!$8:$8,"&lt;="&amp;HN$9,conditions!$9:$9,"&gt;="&amp;HN$9))</f>
        <v>0</v>
      </c>
      <c r="HO125" s="37">
        <f>SUMIFS(17:17,$9:$9,HO$9-SUMIFS(conditions!$77:$77,conditions!$8:$8,"&lt;="&amp;HO$9,conditions!$9:$9,"&gt;="&amp;HO$9))*SUMIFS(conditions!$76:$76,conditions!$8:$8,"&lt;="&amp;HO$9-SUMIFS(conditions!$77:$77,conditions!$8:$8,"&lt;="&amp;HO$9,conditions!$9:$9,"&gt;="&amp;HO$9),conditions!$9:$9,"&gt;="&amp;HO$9-SUMIFS(conditions!$77:$77,conditions!$8:$8,"&lt;="&amp;HO$9,conditions!$9:$9,"&gt;="&amp;HO$9))</f>
        <v>0</v>
      </c>
      <c r="HP125" s="37">
        <f>SUMIFS(17:17,$9:$9,HP$9-SUMIFS(conditions!$77:$77,conditions!$8:$8,"&lt;="&amp;HP$9,conditions!$9:$9,"&gt;="&amp;HP$9))*SUMIFS(conditions!$76:$76,conditions!$8:$8,"&lt;="&amp;HP$9-SUMIFS(conditions!$77:$77,conditions!$8:$8,"&lt;="&amp;HP$9,conditions!$9:$9,"&gt;="&amp;HP$9),conditions!$9:$9,"&gt;="&amp;HP$9-SUMIFS(conditions!$77:$77,conditions!$8:$8,"&lt;="&amp;HP$9,conditions!$9:$9,"&gt;="&amp;HP$9))</f>
        <v>5.5301399999999985</v>
      </c>
      <c r="HQ125" s="37">
        <f>SUMIFS(17:17,$9:$9,HQ$9-SUMIFS(conditions!$77:$77,conditions!$8:$8,"&lt;="&amp;HQ$9,conditions!$9:$9,"&gt;="&amp;HQ$9))*SUMIFS(conditions!$76:$76,conditions!$8:$8,"&lt;="&amp;HQ$9-SUMIFS(conditions!$77:$77,conditions!$8:$8,"&lt;="&amp;HQ$9,conditions!$9:$9,"&gt;="&amp;HQ$9),conditions!$9:$9,"&gt;="&amp;HQ$9-SUMIFS(conditions!$77:$77,conditions!$8:$8,"&lt;="&amp;HQ$9,conditions!$9:$9,"&gt;="&amp;HQ$9))</f>
        <v>5.5301399999999985</v>
      </c>
      <c r="HR125" s="37">
        <f>SUMIFS(17:17,$9:$9,HR$9-SUMIFS(conditions!$77:$77,conditions!$8:$8,"&lt;="&amp;HR$9,conditions!$9:$9,"&gt;="&amp;HR$9))*SUMIFS(conditions!$76:$76,conditions!$8:$8,"&lt;="&amp;HR$9-SUMIFS(conditions!$77:$77,conditions!$8:$8,"&lt;="&amp;HR$9,conditions!$9:$9,"&gt;="&amp;HR$9),conditions!$9:$9,"&gt;="&amp;HR$9-SUMIFS(conditions!$77:$77,conditions!$8:$8,"&lt;="&amp;HR$9,conditions!$9:$9,"&gt;="&amp;HR$9))</f>
        <v>5.5301399999999985</v>
      </c>
      <c r="HS125" s="37">
        <f>SUMIFS(17:17,$9:$9,HS$9-SUMIFS(conditions!$77:$77,conditions!$8:$8,"&lt;="&amp;HS$9,conditions!$9:$9,"&gt;="&amp;HS$9))*SUMIFS(conditions!$76:$76,conditions!$8:$8,"&lt;="&amp;HS$9-SUMIFS(conditions!$77:$77,conditions!$8:$8,"&lt;="&amp;HS$9,conditions!$9:$9,"&gt;="&amp;HS$9),conditions!$9:$9,"&gt;="&amp;HS$9-SUMIFS(conditions!$77:$77,conditions!$8:$8,"&lt;="&amp;HS$9,conditions!$9:$9,"&gt;="&amp;HS$9))</f>
        <v>5.5301399999999985</v>
      </c>
      <c r="HT125" s="37">
        <f>SUMIFS(17:17,$9:$9,HT$9-SUMIFS(conditions!$77:$77,conditions!$8:$8,"&lt;="&amp;HT$9,conditions!$9:$9,"&gt;="&amp;HT$9))*SUMIFS(conditions!$76:$76,conditions!$8:$8,"&lt;="&amp;HT$9-SUMIFS(conditions!$77:$77,conditions!$8:$8,"&lt;="&amp;HT$9,conditions!$9:$9,"&gt;="&amp;HT$9),conditions!$9:$9,"&gt;="&amp;HT$9-SUMIFS(conditions!$77:$77,conditions!$8:$8,"&lt;="&amp;HT$9,conditions!$9:$9,"&gt;="&amp;HT$9))</f>
        <v>5.5301399999999985</v>
      </c>
      <c r="HU125" s="37">
        <f>SUMIFS(17:17,$9:$9,HU$9-SUMIFS(conditions!$77:$77,conditions!$8:$8,"&lt;="&amp;HU$9,conditions!$9:$9,"&gt;="&amp;HU$9))*SUMIFS(conditions!$76:$76,conditions!$8:$8,"&lt;="&amp;HU$9-SUMIFS(conditions!$77:$77,conditions!$8:$8,"&lt;="&amp;HU$9,conditions!$9:$9,"&gt;="&amp;HU$9),conditions!$9:$9,"&gt;="&amp;HU$9-SUMIFS(conditions!$77:$77,conditions!$8:$8,"&lt;="&amp;HU$9,conditions!$9:$9,"&gt;="&amp;HU$9))</f>
        <v>0</v>
      </c>
      <c r="HV125" s="37">
        <f>SUMIFS(17:17,$9:$9,HV$9-SUMIFS(conditions!$77:$77,conditions!$8:$8,"&lt;="&amp;HV$9,conditions!$9:$9,"&gt;="&amp;HV$9))*SUMIFS(conditions!$76:$76,conditions!$8:$8,"&lt;="&amp;HV$9-SUMIFS(conditions!$77:$77,conditions!$8:$8,"&lt;="&amp;HV$9,conditions!$9:$9,"&gt;="&amp;HV$9),conditions!$9:$9,"&gt;="&amp;HV$9-SUMIFS(conditions!$77:$77,conditions!$8:$8,"&lt;="&amp;HV$9,conditions!$9:$9,"&gt;="&amp;HV$9))</f>
        <v>0</v>
      </c>
      <c r="HW125" s="37">
        <f>SUMIFS(17:17,$9:$9,HW$9-SUMIFS(conditions!$77:$77,conditions!$8:$8,"&lt;="&amp;HW$9,conditions!$9:$9,"&gt;="&amp;HW$9))*SUMIFS(conditions!$76:$76,conditions!$8:$8,"&lt;="&amp;HW$9-SUMIFS(conditions!$77:$77,conditions!$8:$8,"&lt;="&amp;HW$9,conditions!$9:$9,"&gt;="&amp;HW$9),conditions!$9:$9,"&gt;="&amp;HW$9-SUMIFS(conditions!$77:$77,conditions!$8:$8,"&lt;="&amp;HW$9,conditions!$9:$9,"&gt;="&amp;HW$9))</f>
        <v>5.5301399999999985</v>
      </c>
      <c r="HX125" s="37">
        <f>SUMIFS(17:17,$9:$9,HX$9-SUMIFS(conditions!$77:$77,conditions!$8:$8,"&lt;="&amp;HX$9,conditions!$9:$9,"&gt;="&amp;HX$9))*SUMIFS(conditions!$76:$76,conditions!$8:$8,"&lt;="&amp;HX$9-SUMIFS(conditions!$77:$77,conditions!$8:$8,"&lt;="&amp;HX$9,conditions!$9:$9,"&gt;="&amp;HX$9),conditions!$9:$9,"&gt;="&amp;HX$9-SUMIFS(conditions!$77:$77,conditions!$8:$8,"&lt;="&amp;HX$9,conditions!$9:$9,"&gt;="&amp;HX$9))</f>
        <v>5.5301399999999985</v>
      </c>
      <c r="HY125" s="37">
        <f>SUMIFS(17:17,$9:$9,HY$9-SUMIFS(conditions!$77:$77,conditions!$8:$8,"&lt;="&amp;HY$9,conditions!$9:$9,"&gt;="&amp;HY$9))*SUMIFS(conditions!$76:$76,conditions!$8:$8,"&lt;="&amp;HY$9-SUMIFS(conditions!$77:$77,conditions!$8:$8,"&lt;="&amp;HY$9,conditions!$9:$9,"&gt;="&amp;HY$9),conditions!$9:$9,"&gt;="&amp;HY$9-SUMIFS(conditions!$77:$77,conditions!$8:$8,"&lt;="&amp;HY$9,conditions!$9:$9,"&gt;="&amp;HY$9))</f>
        <v>5.5301399999999985</v>
      </c>
      <c r="HZ125" s="37">
        <f>SUMIFS(17:17,$9:$9,HZ$9-SUMIFS(conditions!$77:$77,conditions!$8:$8,"&lt;="&amp;HZ$9,conditions!$9:$9,"&gt;="&amp;HZ$9))*SUMIFS(conditions!$76:$76,conditions!$8:$8,"&lt;="&amp;HZ$9-SUMIFS(conditions!$77:$77,conditions!$8:$8,"&lt;="&amp;HZ$9,conditions!$9:$9,"&gt;="&amp;HZ$9),conditions!$9:$9,"&gt;="&amp;HZ$9-SUMIFS(conditions!$77:$77,conditions!$8:$8,"&lt;="&amp;HZ$9,conditions!$9:$9,"&gt;="&amp;HZ$9))</f>
        <v>5.5301399999999985</v>
      </c>
      <c r="IA125" s="37">
        <f>SUMIFS(17:17,$9:$9,IA$9-SUMIFS(conditions!$77:$77,conditions!$8:$8,"&lt;="&amp;IA$9,conditions!$9:$9,"&gt;="&amp;IA$9))*SUMIFS(conditions!$76:$76,conditions!$8:$8,"&lt;="&amp;IA$9-SUMIFS(conditions!$77:$77,conditions!$8:$8,"&lt;="&amp;IA$9,conditions!$9:$9,"&gt;="&amp;IA$9),conditions!$9:$9,"&gt;="&amp;IA$9-SUMIFS(conditions!$77:$77,conditions!$8:$8,"&lt;="&amp;IA$9,conditions!$9:$9,"&gt;="&amp;IA$9))</f>
        <v>5.5301399999999985</v>
      </c>
      <c r="IB125" s="37">
        <f>SUMIFS(17:17,$9:$9,IB$9-SUMIFS(conditions!$77:$77,conditions!$8:$8,"&lt;="&amp;IB$9,conditions!$9:$9,"&gt;="&amp;IB$9))*SUMIFS(conditions!$76:$76,conditions!$8:$8,"&lt;="&amp;IB$9-SUMIFS(conditions!$77:$77,conditions!$8:$8,"&lt;="&amp;IB$9,conditions!$9:$9,"&gt;="&amp;IB$9),conditions!$9:$9,"&gt;="&amp;IB$9-SUMIFS(conditions!$77:$77,conditions!$8:$8,"&lt;="&amp;IB$9,conditions!$9:$9,"&gt;="&amp;IB$9))</f>
        <v>0</v>
      </c>
      <c r="IC125" s="37">
        <f>SUMIFS(17:17,$9:$9,IC$9-SUMIFS(conditions!$77:$77,conditions!$8:$8,"&lt;="&amp;IC$9,conditions!$9:$9,"&gt;="&amp;IC$9))*SUMIFS(conditions!$76:$76,conditions!$8:$8,"&lt;="&amp;IC$9-SUMIFS(conditions!$77:$77,conditions!$8:$8,"&lt;="&amp;IC$9,conditions!$9:$9,"&gt;="&amp;IC$9),conditions!$9:$9,"&gt;="&amp;IC$9-SUMIFS(conditions!$77:$77,conditions!$8:$8,"&lt;="&amp;IC$9,conditions!$9:$9,"&gt;="&amp;IC$9))</f>
        <v>0</v>
      </c>
      <c r="ID125" s="37">
        <f>SUMIFS(17:17,$9:$9,ID$9-SUMIFS(conditions!$77:$77,conditions!$8:$8,"&lt;="&amp;ID$9,conditions!$9:$9,"&gt;="&amp;ID$9))*SUMIFS(conditions!$76:$76,conditions!$8:$8,"&lt;="&amp;ID$9-SUMIFS(conditions!$77:$77,conditions!$8:$8,"&lt;="&amp;ID$9,conditions!$9:$9,"&gt;="&amp;ID$9),conditions!$9:$9,"&gt;="&amp;ID$9-SUMIFS(conditions!$77:$77,conditions!$8:$8,"&lt;="&amp;ID$9,conditions!$9:$9,"&gt;="&amp;ID$9))</f>
        <v>5.5301399999999985</v>
      </c>
      <c r="IE125" s="37">
        <f>SUMIFS(17:17,$9:$9,IE$9-SUMIFS(conditions!$77:$77,conditions!$8:$8,"&lt;="&amp;IE$9,conditions!$9:$9,"&gt;="&amp;IE$9))*SUMIFS(conditions!$76:$76,conditions!$8:$8,"&lt;="&amp;IE$9-SUMIFS(conditions!$77:$77,conditions!$8:$8,"&lt;="&amp;IE$9,conditions!$9:$9,"&gt;="&amp;IE$9),conditions!$9:$9,"&gt;="&amp;IE$9-SUMIFS(conditions!$77:$77,conditions!$8:$8,"&lt;="&amp;IE$9,conditions!$9:$9,"&gt;="&amp;IE$9))</f>
        <v>5.5301399999999985</v>
      </c>
      <c r="IF125" s="37">
        <f>SUMIFS(17:17,$9:$9,IF$9-SUMIFS(conditions!$77:$77,conditions!$8:$8,"&lt;="&amp;IF$9,conditions!$9:$9,"&gt;="&amp;IF$9))*SUMIFS(conditions!$76:$76,conditions!$8:$8,"&lt;="&amp;IF$9-SUMIFS(conditions!$77:$77,conditions!$8:$8,"&lt;="&amp;IF$9,conditions!$9:$9,"&gt;="&amp;IF$9),conditions!$9:$9,"&gt;="&amp;IF$9-SUMIFS(conditions!$77:$77,conditions!$8:$8,"&lt;="&amp;IF$9,conditions!$9:$9,"&gt;="&amp;IF$9))</f>
        <v>5.5301399999999985</v>
      </c>
      <c r="IG125" s="37">
        <f>SUMIFS(17:17,$9:$9,IG$9-SUMIFS(conditions!$77:$77,conditions!$8:$8,"&lt;="&amp;IG$9,conditions!$9:$9,"&gt;="&amp;IG$9))*SUMIFS(conditions!$76:$76,conditions!$8:$8,"&lt;="&amp;IG$9-SUMIFS(conditions!$77:$77,conditions!$8:$8,"&lt;="&amp;IG$9,conditions!$9:$9,"&gt;="&amp;IG$9),conditions!$9:$9,"&gt;="&amp;IG$9-SUMIFS(conditions!$77:$77,conditions!$8:$8,"&lt;="&amp;IG$9,conditions!$9:$9,"&gt;="&amp;IG$9))</f>
        <v>5.5301399999999985</v>
      </c>
      <c r="IH125" s="37">
        <f>SUMIFS(17:17,$9:$9,IH$9-SUMIFS(conditions!$77:$77,conditions!$8:$8,"&lt;="&amp;IH$9,conditions!$9:$9,"&gt;="&amp;IH$9))*SUMIFS(conditions!$76:$76,conditions!$8:$8,"&lt;="&amp;IH$9-SUMIFS(conditions!$77:$77,conditions!$8:$8,"&lt;="&amp;IH$9,conditions!$9:$9,"&gt;="&amp;IH$9),conditions!$9:$9,"&gt;="&amp;IH$9-SUMIFS(conditions!$77:$77,conditions!$8:$8,"&lt;="&amp;IH$9,conditions!$9:$9,"&gt;="&amp;IH$9))</f>
        <v>5.5301399999999985</v>
      </c>
      <c r="II125" s="37">
        <f>SUMIFS(17:17,$9:$9,II$9-SUMIFS(conditions!$77:$77,conditions!$8:$8,"&lt;="&amp;II$9,conditions!$9:$9,"&gt;="&amp;II$9))*SUMIFS(conditions!$76:$76,conditions!$8:$8,"&lt;="&amp;II$9-SUMIFS(conditions!$77:$77,conditions!$8:$8,"&lt;="&amp;II$9,conditions!$9:$9,"&gt;="&amp;II$9),conditions!$9:$9,"&gt;="&amp;II$9-SUMIFS(conditions!$77:$77,conditions!$8:$8,"&lt;="&amp;II$9,conditions!$9:$9,"&gt;="&amp;II$9))</f>
        <v>0</v>
      </c>
      <c r="IJ125" s="37">
        <f>SUMIFS(17:17,$9:$9,IJ$9-SUMIFS(conditions!$77:$77,conditions!$8:$8,"&lt;="&amp;IJ$9,conditions!$9:$9,"&gt;="&amp;IJ$9))*SUMIFS(conditions!$76:$76,conditions!$8:$8,"&lt;="&amp;IJ$9-SUMIFS(conditions!$77:$77,conditions!$8:$8,"&lt;="&amp;IJ$9,conditions!$9:$9,"&gt;="&amp;IJ$9),conditions!$9:$9,"&gt;="&amp;IJ$9-SUMIFS(conditions!$77:$77,conditions!$8:$8,"&lt;="&amp;IJ$9,conditions!$9:$9,"&gt;="&amp;IJ$9))</f>
        <v>0</v>
      </c>
      <c r="IK125" s="37">
        <f>SUMIFS(17:17,$9:$9,IK$9-SUMIFS(conditions!$77:$77,conditions!$8:$8,"&lt;="&amp;IK$9,conditions!$9:$9,"&gt;="&amp;IK$9))*SUMIFS(conditions!$76:$76,conditions!$8:$8,"&lt;="&amp;IK$9-SUMIFS(conditions!$77:$77,conditions!$8:$8,"&lt;="&amp;IK$9,conditions!$9:$9,"&gt;="&amp;IK$9),conditions!$9:$9,"&gt;="&amp;IK$9-SUMIFS(conditions!$77:$77,conditions!$8:$8,"&lt;="&amp;IK$9,conditions!$9:$9,"&gt;="&amp;IK$9))</f>
        <v>5.5301399999999985</v>
      </c>
      <c r="IL125" s="37">
        <f>SUMIFS(17:17,$9:$9,IL$9-SUMIFS(conditions!$77:$77,conditions!$8:$8,"&lt;="&amp;IL$9,conditions!$9:$9,"&gt;="&amp;IL$9))*SUMIFS(conditions!$76:$76,conditions!$8:$8,"&lt;="&amp;IL$9-SUMIFS(conditions!$77:$77,conditions!$8:$8,"&lt;="&amp;IL$9,conditions!$9:$9,"&gt;="&amp;IL$9),conditions!$9:$9,"&gt;="&amp;IL$9-SUMIFS(conditions!$77:$77,conditions!$8:$8,"&lt;="&amp;IL$9,conditions!$9:$9,"&gt;="&amp;IL$9))</f>
        <v>5.5301399999999985</v>
      </c>
      <c r="IM125" s="37">
        <f>SUMIFS(17:17,$9:$9,IM$9-SUMIFS(conditions!$77:$77,conditions!$8:$8,"&lt;="&amp;IM$9,conditions!$9:$9,"&gt;="&amp;IM$9))*SUMIFS(conditions!$76:$76,conditions!$8:$8,"&lt;="&amp;IM$9-SUMIFS(conditions!$77:$77,conditions!$8:$8,"&lt;="&amp;IM$9,conditions!$9:$9,"&gt;="&amp;IM$9),conditions!$9:$9,"&gt;="&amp;IM$9-SUMIFS(conditions!$77:$77,conditions!$8:$8,"&lt;="&amp;IM$9,conditions!$9:$9,"&gt;="&amp;IM$9))</f>
        <v>5.5301399999999985</v>
      </c>
      <c r="IN125" s="37">
        <f>SUMIFS(17:17,$9:$9,IN$9-SUMIFS(conditions!$77:$77,conditions!$8:$8,"&lt;="&amp;IN$9,conditions!$9:$9,"&gt;="&amp;IN$9))*SUMIFS(conditions!$76:$76,conditions!$8:$8,"&lt;="&amp;IN$9-SUMIFS(conditions!$77:$77,conditions!$8:$8,"&lt;="&amp;IN$9,conditions!$9:$9,"&gt;="&amp;IN$9),conditions!$9:$9,"&gt;="&amp;IN$9-SUMIFS(conditions!$77:$77,conditions!$8:$8,"&lt;="&amp;IN$9,conditions!$9:$9,"&gt;="&amp;IN$9))</f>
        <v>5.5301399999999985</v>
      </c>
      <c r="IO125" s="37">
        <f>SUMIFS(17:17,$9:$9,IO$9-SUMIFS(conditions!$77:$77,conditions!$8:$8,"&lt;="&amp;IO$9,conditions!$9:$9,"&gt;="&amp;IO$9))*SUMIFS(conditions!$76:$76,conditions!$8:$8,"&lt;="&amp;IO$9-SUMIFS(conditions!$77:$77,conditions!$8:$8,"&lt;="&amp;IO$9,conditions!$9:$9,"&gt;="&amp;IO$9),conditions!$9:$9,"&gt;="&amp;IO$9-SUMIFS(conditions!$77:$77,conditions!$8:$8,"&lt;="&amp;IO$9,conditions!$9:$9,"&gt;="&amp;IO$9))</f>
        <v>5.5301399999999985</v>
      </c>
      <c r="IP125" s="37">
        <f>SUMIFS(17:17,$9:$9,IP$9-SUMIFS(conditions!$77:$77,conditions!$8:$8,"&lt;="&amp;IP$9,conditions!$9:$9,"&gt;="&amp;IP$9))*SUMIFS(conditions!$76:$76,conditions!$8:$8,"&lt;="&amp;IP$9-SUMIFS(conditions!$77:$77,conditions!$8:$8,"&lt;="&amp;IP$9,conditions!$9:$9,"&gt;="&amp;IP$9),conditions!$9:$9,"&gt;="&amp;IP$9-SUMIFS(conditions!$77:$77,conditions!$8:$8,"&lt;="&amp;IP$9,conditions!$9:$9,"&gt;="&amp;IP$9))</f>
        <v>0</v>
      </c>
      <c r="IQ125" s="37">
        <f>SUMIFS(17:17,$9:$9,IQ$9-SUMIFS(conditions!$77:$77,conditions!$8:$8,"&lt;="&amp;IQ$9,conditions!$9:$9,"&gt;="&amp;IQ$9))*SUMIFS(conditions!$76:$76,conditions!$8:$8,"&lt;="&amp;IQ$9-SUMIFS(conditions!$77:$77,conditions!$8:$8,"&lt;="&amp;IQ$9,conditions!$9:$9,"&gt;="&amp;IQ$9),conditions!$9:$9,"&gt;="&amp;IQ$9-SUMIFS(conditions!$77:$77,conditions!$8:$8,"&lt;="&amp;IQ$9,conditions!$9:$9,"&gt;="&amp;IQ$9))</f>
        <v>0</v>
      </c>
      <c r="IR125" s="37">
        <f>SUMIFS(17:17,$9:$9,IR$9-SUMIFS(conditions!$77:$77,conditions!$8:$8,"&lt;="&amp;IR$9,conditions!$9:$9,"&gt;="&amp;IR$9))*SUMIFS(conditions!$76:$76,conditions!$8:$8,"&lt;="&amp;IR$9-SUMIFS(conditions!$77:$77,conditions!$8:$8,"&lt;="&amp;IR$9,conditions!$9:$9,"&gt;="&amp;IR$9),conditions!$9:$9,"&gt;="&amp;IR$9-SUMIFS(conditions!$77:$77,conditions!$8:$8,"&lt;="&amp;IR$9,conditions!$9:$9,"&gt;="&amp;IR$9))</f>
        <v>5.0877287999999981</v>
      </c>
      <c r="IS125" s="37">
        <f>SUMIFS(17:17,$9:$9,IS$9-SUMIFS(conditions!$77:$77,conditions!$8:$8,"&lt;="&amp;IS$9,conditions!$9:$9,"&gt;="&amp;IS$9))*SUMIFS(conditions!$76:$76,conditions!$8:$8,"&lt;="&amp;IS$9-SUMIFS(conditions!$77:$77,conditions!$8:$8,"&lt;="&amp;IS$9,conditions!$9:$9,"&gt;="&amp;IS$9),conditions!$9:$9,"&gt;="&amp;IS$9-SUMIFS(conditions!$77:$77,conditions!$8:$8,"&lt;="&amp;IS$9,conditions!$9:$9,"&gt;="&amp;IS$9))</f>
        <v>5.0877287999999981</v>
      </c>
      <c r="IT125" s="37">
        <f>SUMIFS(17:17,$9:$9,IT$9-SUMIFS(conditions!$77:$77,conditions!$8:$8,"&lt;="&amp;IT$9,conditions!$9:$9,"&gt;="&amp;IT$9))*SUMIFS(conditions!$76:$76,conditions!$8:$8,"&lt;="&amp;IT$9-SUMIFS(conditions!$77:$77,conditions!$8:$8,"&lt;="&amp;IT$9,conditions!$9:$9,"&gt;="&amp;IT$9),conditions!$9:$9,"&gt;="&amp;IT$9-SUMIFS(conditions!$77:$77,conditions!$8:$8,"&lt;="&amp;IT$9,conditions!$9:$9,"&gt;="&amp;IT$9))</f>
        <v>5.0877287999999981</v>
      </c>
      <c r="IU125" s="37">
        <f>SUMIFS(17:17,$9:$9,IU$9-SUMIFS(conditions!$77:$77,conditions!$8:$8,"&lt;="&amp;IU$9,conditions!$9:$9,"&gt;="&amp;IU$9))*SUMIFS(conditions!$76:$76,conditions!$8:$8,"&lt;="&amp;IU$9-SUMIFS(conditions!$77:$77,conditions!$8:$8,"&lt;="&amp;IU$9,conditions!$9:$9,"&gt;="&amp;IU$9),conditions!$9:$9,"&gt;="&amp;IU$9-SUMIFS(conditions!$77:$77,conditions!$8:$8,"&lt;="&amp;IU$9,conditions!$9:$9,"&gt;="&amp;IU$9))</f>
        <v>5.0877287999999981</v>
      </c>
      <c r="IV125" s="37">
        <f>SUMIFS(17:17,$9:$9,IV$9-SUMIFS(conditions!$77:$77,conditions!$8:$8,"&lt;="&amp;IV$9,conditions!$9:$9,"&gt;="&amp;IV$9))*SUMIFS(conditions!$76:$76,conditions!$8:$8,"&lt;="&amp;IV$9-SUMIFS(conditions!$77:$77,conditions!$8:$8,"&lt;="&amp;IV$9,conditions!$9:$9,"&gt;="&amp;IV$9),conditions!$9:$9,"&gt;="&amp;IV$9-SUMIFS(conditions!$77:$77,conditions!$8:$8,"&lt;="&amp;IV$9,conditions!$9:$9,"&gt;="&amp;IV$9))</f>
        <v>5.0877287999999981</v>
      </c>
      <c r="IW125" s="37">
        <f>SUMIFS(17:17,$9:$9,IW$9-SUMIFS(conditions!$77:$77,conditions!$8:$8,"&lt;="&amp;IW$9,conditions!$9:$9,"&gt;="&amp;IW$9))*SUMIFS(conditions!$76:$76,conditions!$8:$8,"&lt;="&amp;IW$9-SUMIFS(conditions!$77:$77,conditions!$8:$8,"&lt;="&amp;IW$9,conditions!$9:$9,"&gt;="&amp;IW$9),conditions!$9:$9,"&gt;="&amp;IW$9-SUMIFS(conditions!$77:$77,conditions!$8:$8,"&lt;="&amp;IW$9,conditions!$9:$9,"&gt;="&amp;IW$9))</f>
        <v>0</v>
      </c>
      <c r="IX125" s="37">
        <f>SUMIFS(17:17,$9:$9,IX$9-SUMIFS(conditions!$77:$77,conditions!$8:$8,"&lt;="&amp;IX$9,conditions!$9:$9,"&gt;="&amp;IX$9))*SUMIFS(conditions!$76:$76,conditions!$8:$8,"&lt;="&amp;IX$9-SUMIFS(conditions!$77:$77,conditions!$8:$8,"&lt;="&amp;IX$9,conditions!$9:$9,"&gt;="&amp;IX$9),conditions!$9:$9,"&gt;="&amp;IX$9-SUMIFS(conditions!$77:$77,conditions!$8:$8,"&lt;="&amp;IX$9,conditions!$9:$9,"&gt;="&amp;IX$9))</f>
        <v>0</v>
      </c>
      <c r="IY125" s="37">
        <f>SUMIFS(17:17,$9:$9,IY$9-SUMIFS(conditions!$77:$77,conditions!$8:$8,"&lt;="&amp;IY$9,conditions!$9:$9,"&gt;="&amp;IY$9))*SUMIFS(conditions!$76:$76,conditions!$8:$8,"&lt;="&amp;IY$9-SUMIFS(conditions!$77:$77,conditions!$8:$8,"&lt;="&amp;IY$9,conditions!$9:$9,"&gt;="&amp;IY$9),conditions!$9:$9,"&gt;="&amp;IY$9-SUMIFS(conditions!$77:$77,conditions!$8:$8,"&lt;="&amp;IY$9,conditions!$9:$9,"&gt;="&amp;IY$9))</f>
        <v>5.0877287999999981</v>
      </c>
      <c r="IZ125" s="37">
        <f>SUMIFS(17:17,$9:$9,IZ$9-SUMIFS(conditions!$77:$77,conditions!$8:$8,"&lt;="&amp;IZ$9,conditions!$9:$9,"&gt;="&amp;IZ$9))*SUMIFS(conditions!$76:$76,conditions!$8:$8,"&lt;="&amp;IZ$9-SUMIFS(conditions!$77:$77,conditions!$8:$8,"&lt;="&amp;IZ$9,conditions!$9:$9,"&gt;="&amp;IZ$9),conditions!$9:$9,"&gt;="&amp;IZ$9-SUMIFS(conditions!$77:$77,conditions!$8:$8,"&lt;="&amp;IZ$9,conditions!$9:$9,"&gt;="&amp;IZ$9))</f>
        <v>5.0877287999999981</v>
      </c>
      <c r="JA125" s="37">
        <f>SUMIFS(17:17,$9:$9,JA$9-SUMIFS(conditions!$77:$77,conditions!$8:$8,"&lt;="&amp;JA$9,conditions!$9:$9,"&gt;="&amp;JA$9))*SUMIFS(conditions!$76:$76,conditions!$8:$8,"&lt;="&amp;JA$9-SUMIFS(conditions!$77:$77,conditions!$8:$8,"&lt;="&amp;JA$9,conditions!$9:$9,"&gt;="&amp;JA$9),conditions!$9:$9,"&gt;="&amp;JA$9-SUMIFS(conditions!$77:$77,conditions!$8:$8,"&lt;="&amp;JA$9,conditions!$9:$9,"&gt;="&amp;JA$9))</f>
        <v>5.0877287999999981</v>
      </c>
      <c r="JB125" s="37">
        <f>SUMIFS(17:17,$9:$9,JB$9-SUMIFS(conditions!$77:$77,conditions!$8:$8,"&lt;="&amp;JB$9,conditions!$9:$9,"&gt;="&amp;JB$9))*SUMIFS(conditions!$76:$76,conditions!$8:$8,"&lt;="&amp;JB$9-SUMIFS(conditions!$77:$77,conditions!$8:$8,"&lt;="&amp;JB$9,conditions!$9:$9,"&gt;="&amp;JB$9),conditions!$9:$9,"&gt;="&amp;JB$9-SUMIFS(conditions!$77:$77,conditions!$8:$8,"&lt;="&amp;JB$9,conditions!$9:$9,"&gt;="&amp;JB$9))</f>
        <v>5.0877287999999981</v>
      </c>
      <c r="JC125" s="37">
        <f>SUMIFS(17:17,$9:$9,JC$9-SUMIFS(conditions!$77:$77,conditions!$8:$8,"&lt;="&amp;JC$9,conditions!$9:$9,"&gt;="&amp;JC$9))*SUMIFS(conditions!$76:$76,conditions!$8:$8,"&lt;="&amp;JC$9-SUMIFS(conditions!$77:$77,conditions!$8:$8,"&lt;="&amp;JC$9,conditions!$9:$9,"&gt;="&amp;JC$9),conditions!$9:$9,"&gt;="&amp;JC$9-SUMIFS(conditions!$77:$77,conditions!$8:$8,"&lt;="&amp;JC$9,conditions!$9:$9,"&gt;="&amp;JC$9))</f>
        <v>5.0877287999999981</v>
      </c>
      <c r="JD125" s="37">
        <f>SUMIFS(17:17,$9:$9,JD$9-SUMIFS(conditions!$77:$77,conditions!$8:$8,"&lt;="&amp;JD$9,conditions!$9:$9,"&gt;="&amp;JD$9))*SUMIFS(conditions!$76:$76,conditions!$8:$8,"&lt;="&amp;JD$9-SUMIFS(conditions!$77:$77,conditions!$8:$8,"&lt;="&amp;JD$9,conditions!$9:$9,"&gt;="&amp;JD$9),conditions!$9:$9,"&gt;="&amp;JD$9-SUMIFS(conditions!$77:$77,conditions!$8:$8,"&lt;="&amp;JD$9,conditions!$9:$9,"&gt;="&amp;JD$9))</f>
        <v>0</v>
      </c>
      <c r="JE125" s="37">
        <f>SUMIFS(17:17,$9:$9,JE$9-SUMIFS(conditions!$77:$77,conditions!$8:$8,"&lt;="&amp;JE$9,conditions!$9:$9,"&gt;="&amp;JE$9))*SUMIFS(conditions!$76:$76,conditions!$8:$8,"&lt;="&amp;JE$9-SUMIFS(conditions!$77:$77,conditions!$8:$8,"&lt;="&amp;JE$9,conditions!$9:$9,"&gt;="&amp;JE$9),conditions!$9:$9,"&gt;="&amp;JE$9-SUMIFS(conditions!$77:$77,conditions!$8:$8,"&lt;="&amp;JE$9,conditions!$9:$9,"&gt;="&amp;JE$9))</f>
        <v>0</v>
      </c>
      <c r="JF125" s="37">
        <f>SUMIFS(17:17,$9:$9,JF$9-SUMIFS(conditions!$77:$77,conditions!$8:$8,"&lt;="&amp;JF$9,conditions!$9:$9,"&gt;="&amp;JF$9))*SUMIFS(conditions!$76:$76,conditions!$8:$8,"&lt;="&amp;JF$9-SUMIFS(conditions!$77:$77,conditions!$8:$8,"&lt;="&amp;JF$9,conditions!$9:$9,"&gt;="&amp;JF$9),conditions!$9:$9,"&gt;="&amp;JF$9-SUMIFS(conditions!$77:$77,conditions!$8:$8,"&lt;="&amp;JF$9,conditions!$9:$9,"&gt;="&amp;JF$9))</f>
        <v>5.0877287999999981</v>
      </c>
      <c r="JG125" s="37">
        <f>SUMIFS(17:17,$9:$9,JG$9-SUMIFS(conditions!$77:$77,conditions!$8:$8,"&lt;="&amp;JG$9,conditions!$9:$9,"&gt;="&amp;JG$9))*SUMIFS(conditions!$76:$76,conditions!$8:$8,"&lt;="&amp;JG$9-SUMIFS(conditions!$77:$77,conditions!$8:$8,"&lt;="&amp;JG$9,conditions!$9:$9,"&gt;="&amp;JG$9),conditions!$9:$9,"&gt;="&amp;JG$9-SUMIFS(conditions!$77:$77,conditions!$8:$8,"&lt;="&amp;JG$9,conditions!$9:$9,"&gt;="&amp;JG$9))</f>
        <v>5.0877287999999981</v>
      </c>
      <c r="JH125" s="37">
        <f>SUMIFS(17:17,$9:$9,JH$9-SUMIFS(conditions!$77:$77,conditions!$8:$8,"&lt;="&amp;JH$9,conditions!$9:$9,"&gt;="&amp;JH$9))*SUMIFS(conditions!$76:$76,conditions!$8:$8,"&lt;="&amp;JH$9-SUMIFS(conditions!$77:$77,conditions!$8:$8,"&lt;="&amp;JH$9,conditions!$9:$9,"&gt;="&amp;JH$9),conditions!$9:$9,"&gt;="&amp;JH$9-SUMIFS(conditions!$77:$77,conditions!$8:$8,"&lt;="&amp;JH$9,conditions!$9:$9,"&gt;="&amp;JH$9))</f>
        <v>5.0877287999999981</v>
      </c>
      <c r="JI125" s="37">
        <f>SUMIFS(17:17,$9:$9,JI$9-SUMIFS(conditions!$77:$77,conditions!$8:$8,"&lt;="&amp;JI$9,conditions!$9:$9,"&gt;="&amp;JI$9))*SUMIFS(conditions!$76:$76,conditions!$8:$8,"&lt;="&amp;JI$9-SUMIFS(conditions!$77:$77,conditions!$8:$8,"&lt;="&amp;JI$9,conditions!$9:$9,"&gt;="&amp;JI$9),conditions!$9:$9,"&gt;="&amp;JI$9-SUMIFS(conditions!$77:$77,conditions!$8:$8,"&lt;="&amp;JI$9,conditions!$9:$9,"&gt;="&amp;JI$9))</f>
        <v>5.0877287999999981</v>
      </c>
      <c r="JJ125" s="37">
        <f>SUMIFS(17:17,$9:$9,JJ$9-SUMIFS(conditions!$77:$77,conditions!$8:$8,"&lt;="&amp;JJ$9,conditions!$9:$9,"&gt;="&amp;JJ$9))*SUMIFS(conditions!$76:$76,conditions!$8:$8,"&lt;="&amp;JJ$9-SUMIFS(conditions!$77:$77,conditions!$8:$8,"&lt;="&amp;JJ$9,conditions!$9:$9,"&gt;="&amp;JJ$9),conditions!$9:$9,"&gt;="&amp;JJ$9-SUMIFS(conditions!$77:$77,conditions!$8:$8,"&lt;="&amp;JJ$9,conditions!$9:$9,"&gt;="&amp;JJ$9))</f>
        <v>5.0877287999999981</v>
      </c>
      <c r="JK125" s="37">
        <f>SUMIFS(17:17,$9:$9,JK$9-SUMIFS(conditions!$77:$77,conditions!$8:$8,"&lt;="&amp;JK$9,conditions!$9:$9,"&gt;="&amp;JK$9))*SUMIFS(conditions!$76:$76,conditions!$8:$8,"&lt;="&amp;JK$9-SUMIFS(conditions!$77:$77,conditions!$8:$8,"&lt;="&amp;JK$9,conditions!$9:$9,"&gt;="&amp;JK$9),conditions!$9:$9,"&gt;="&amp;JK$9-SUMIFS(conditions!$77:$77,conditions!$8:$8,"&lt;="&amp;JK$9,conditions!$9:$9,"&gt;="&amp;JK$9))</f>
        <v>0</v>
      </c>
      <c r="JL125" s="37">
        <f>SUMIFS(17:17,$9:$9,JL$9-SUMIFS(conditions!$77:$77,conditions!$8:$8,"&lt;="&amp;JL$9,conditions!$9:$9,"&gt;="&amp;JL$9))*SUMIFS(conditions!$76:$76,conditions!$8:$8,"&lt;="&amp;JL$9-SUMIFS(conditions!$77:$77,conditions!$8:$8,"&lt;="&amp;JL$9,conditions!$9:$9,"&gt;="&amp;JL$9),conditions!$9:$9,"&gt;="&amp;JL$9-SUMIFS(conditions!$77:$77,conditions!$8:$8,"&lt;="&amp;JL$9,conditions!$9:$9,"&gt;="&amp;JL$9))</f>
        <v>0</v>
      </c>
      <c r="JM125" s="37">
        <f>SUMIFS(17:17,$9:$9,JM$9-SUMIFS(conditions!$77:$77,conditions!$8:$8,"&lt;="&amp;JM$9,conditions!$9:$9,"&gt;="&amp;JM$9))*SUMIFS(conditions!$76:$76,conditions!$8:$8,"&lt;="&amp;JM$9-SUMIFS(conditions!$77:$77,conditions!$8:$8,"&lt;="&amp;JM$9,conditions!$9:$9,"&gt;="&amp;JM$9),conditions!$9:$9,"&gt;="&amp;JM$9-SUMIFS(conditions!$77:$77,conditions!$8:$8,"&lt;="&amp;JM$9,conditions!$9:$9,"&gt;="&amp;JM$9))</f>
        <v>5.0877287999999981</v>
      </c>
      <c r="JN125" s="37">
        <f>SUMIFS(17:17,$9:$9,JN$9-SUMIFS(conditions!$77:$77,conditions!$8:$8,"&lt;="&amp;JN$9,conditions!$9:$9,"&gt;="&amp;JN$9))*SUMIFS(conditions!$76:$76,conditions!$8:$8,"&lt;="&amp;JN$9-SUMIFS(conditions!$77:$77,conditions!$8:$8,"&lt;="&amp;JN$9,conditions!$9:$9,"&gt;="&amp;JN$9),conditions!$9:$9,"&gt;="&amp;JN$9-SUMIFS(conditions!$77:$77,conditions!$8:$8,"&lt;="&amp;JN$9,conditions!$9:$9,"&gt;="&amp;JN$9))</f>
        <v>5.0877287999999981</v>
      </c>
      <c r="JO125" s="37">
        <f>SUMIFS(17:17,$9:$9,JO$9-SUMIFS(conditions!$77:$77,conditions!$8:$8,"&lt;="&amp;JO$9,conditions!$9:$9,"&gt;="&amp;JO$9))*SUMIFS(conditions!$76:$76,conditions!$8:$8,"&lt;="&amp;JO$9-SUMIFS(conditions!$77:$77,conditions!$8:$8,"&lt;="&amp;JO$9,conditions!$9:$9,"&gt;="&amp;JO$9),conditions!$9:$9,"&gt;="&amp;JO$9-SUMIFS(conditions!$77:$77,conditions!$8:$8,"&lt;="&amp;JO$9,conditions!$9:$9,"&gt;="&amp;JO$9))</f>
        <v>5.0877287999999981</v>
      </c>
      <c r="JP125" s="37">
        <f>SUMIFS(17:17,$9:$9,JP$9-SUMIFS(conditions!$77:$77,conditions!$8:$8,"&lt;="&amp;JP$9,conditions!$9:$9,"&gt;="&amp;JP$9))*SUMIFS(conditions!$76:$76,conditions!$8:$8,"&lt;="&amp;JP$9-SUMIFS(conditions!$77:$77,conditions!$8:$8,"&lt;="&amp;JP$9,conditions!$9:$9,"&gt;="&amp;JP$9),conditions!$9:$9,"&gt;="&amp;JP$9-SUMIFS(conditions!$77:$77,conditions!$8:$8,"&lt;="&amp;JP$9,conditions!$9:$9,"&gt;="&amp;JP$9))</f>
        <v>5.0877287999999981</v>
      </c>
      <c r="JQ125" s="37">
        <f>SUMIFS(17:17,$9:$9,JQ$9-SUMIFS(conditions!$77:$77,conditions!$8:$8,"&lt;="&amp;JQ$9,conditions!$9:$9,"&gt;="&amp;JQ$9))*SUMIFS(conditions!$76:$76,conditions!$8:$8,"&lt;="&amp;JQ$9-SUMIFS(conditions!$77:$77,conditions!$8:$8,"&lt;="&amp;JQ$9,conditions!$9:$9,"&gt;="&amp;JQ$9),conditions!$9:$9,"&gt;="&amp;JQ$9-SUMIFS(conditions!$77:$77,conditions!$8:$8,"&lt;="&amp;JQ$9,conditions!$9:$9,"&gt;="&amp;JQ$9))</f>
        <v>5.0877287999999981</v>
      </c>
      <c r="JR125" s="37">
        <f>SUMIFS(17:17,$9:$9,JR$9-SUMIFS(conditions!$77:$77,conditions!$8:$8,"&lt;="&amp;JR$9,conditions!$9:$9,"&gt;="&amp;JR$9))*SUMIFS(conditions!$76:$76,conditions!$8:$8,"&lt;="&amp;JR$9-SUMIFS(conditions!$77:$77,conditions!$8:$8,"&lt;="&amp;JR$9,conditions!$9:$9,"&gt;="&amp;JR$9),conditions!$9:$9,"&gt;="&amp;JR$9-SUMIFS(conditions!$77:$77,conditions!$8:$8,"&lt;="&amp;JR$9,conditions!$9:$9,"&gt;="&amp;JR$9))</f>
        <v>0</v>
      </c>
      <c r="JS125" s="37">
        <f>SUMIFS(17:17,$9:$9,JS$9-SUMIFS(conditions!$77:$77,conditions!$8:$8,"&lt;="&amp;JS$9,conditions!$9:$9,"&gt;="&amp;JS$9))*SUMIFS(conditions!$76:$76,conditions!$8:$8,"&lt;="&amp;JS$9-SUMIFS(conditions!$77:$77,conditions!$8:$8,"&lt;="&amp;JS$9,conditions!$9:$9,"&gt;="&amp;JS$9),conditions!$9:$9,"&gt;="&amp;JS$9-SUMIFS(conditions!$77:$77,conditions!$8:$8,"&lt;="&amp;JS$9,conditions!$9:$9,"&gt;="&amp;JS$9))</f>
        <v>0</v>
      </c>
      <c r="JT125" s="37">
        <f>SUMIFS(17:17,$9:$9,JT$9-SUMIFS(conditions!$77:$77,conditions!$8:$8,"&lt;="&amp;JT$9,conditions!$9:$9,"&gt;="&amp;JT$9))*SUMIFS(conditions!$76:$76,conditions!$8:$8,"&lt;="&amp;JT$9-SUMIFS(conditions!$77:$77,conditions!$8:$8,"&lt;="&amp;JT$9,conditions!$9:$9,"&gt;="&amp;JT$9),conditions!$9:$9,"&gt;="&amp;JT$9-SUMIFS(conditions!$77:$77,conditions!$8:$8,"&lt;="&amp;JT$9,conditions!$9:$9,"&gt;="&amp;JT$9))</f>
        <v>5.240360663999998</v>
      </c>
      <c r="JU125" s="37">
        <f>SUMIFS(17:17,$9:$9,JU$9-SUMIFS(conditions!$77:$77,conditions!$8:$8,"&lt;="&amp;JU$9,conditions!$9:$9,"&gt;="&amp;JU$9))*SUMIFS(conditions!$76:$76,conditions!$8:$8,"&lt;="&amp;JU$9-SUMIFS(conditions!$77:$77,conditions!$8:$8,"&lt;="&amp;JU$9,conditions!$9:$9,"&gt;="&amp;JU$9),conditions!$9:$9,"&gt;="&amp;JU$9-SUMIFS(conditions!$77:$77,conditions!$8:$8,"&lt;="&amp;JU$9,conditions!$9:$9,"&gt;="&amp;JU$9))</f>
        <v>5.240360663999998</v>
      </c>
      <c r="JV125" s="37">
        <f>SUMIFS(17:17,$9:$9,JV$9-SUMIFS(conditions!$77:$77,conditions!$8:$8,"&lt;="&amp;JV$9,conditions!$9:$9,"&gt;="&amp;JV$9))*SUMIFS(conditions!$76:$76,conditions!$8:$8,"&lt;="&amp;JV$9-SUMIFS(conditions!$77:$77,conditions!$8:$8,"&lt;="&amp;JV$9,conditions!$9:$9,"&gt;="&amp;JV$9),conditions!$9:$9,"&gt;="&amp;JV$9-SUMIFS(conditions!$77:$77,conditions!$8:$8,"&lt;="&amp;JV$9,conditions!$9:$9,"&gt;="&amp;JV$9))</f>
        <v>5.240360663999998</v>
      </c>
      <c r="JW125" s="37">
        <f>SUMIFS(17:17,$9:$9,JW$9-SUMIFS(conditions!$77:$77,conditions!$8:$8,"&lt;="&amp;JW$9,conditions!$9:$9,"&gt;="&amp;JW$9))*SUMIFS(conditions!$76:$76,conditions!$8:$8,"&lt;="&amp;JW$9-SUMIFS(conditions!$77:$77,conditions!$8:$8,"&lt;="&amp;JW$9,conditions!$9:$9,"&gt;="&amp;JW$9),conditions!$9:$9,"&gt;="&amp;JW$9-SUMIFS(conditions!$77:$77,conditions!$8:$8,"&lt;="&amp;JW$9,conditions!$9:$9,"&gt;="&amp;JW$9))</f>
        <v>5.240360663999998</v>
      </c>
      <c r="JX125" s="37">
        <f>SUMIFS(17:17,$9:$9,JX$9-SUMIFS(conditions!$77:$77,conditions!$8:$8,"&lt;="&amp;JX$9,conditions!$9:$9,"&gt;="&amp;JX$9))*SUMIFS(conditions!$76:$76,conditions!$8:$8,"&lt;="&amp;JX$9-SUMIFS(conditions!$77:$77,conditions!$8:$8,"&lt;="&amp;JX$9,conditions!$9:$9,"&gt;="&amp;JX$9),conditions!$9:$9,"&gt;="&amp;JX$9-SUMIFS(conditions!$77:$77,conditions!$8:$8,"&lt;="&amp;JX$9,conditions!$9:$9,"&gt;="&amp;JX$9))</f>
        <v>5.240360663999998</v>
      </c>
      <c r="JY125" s="37">
        <f>SUMIFS(17:17,$9:$9,JY$9-SUMIFS(conditions!$77:$77,conditions!$8:$8,"&lt;="&amp;JY$9,conditions!$9:$9,"&gt;="&amp;JY$9))*SUMIFS(conditions!$76:$76,conditions!$8:$8,"&lt;="&amp;JY$9-SUMIFS(conditions!$77:$77,conditions!$8:$8,"&lt;="&amp;JY$9,conditions!$9:$9,"&gt;="&amp;JY$9),conditions!$9:$9,"&gt;="&amp;JY$9-SUMIFS(conditions!$77:$77,conditions!$8:$8,"&lt;="&amp;JY$9,conditions!$9:$9,"&gt;="&amp;JY$9))</f>
        <v>0</v>
      </c>
      <c r="JZ125" s="37">
        <f>SUMIFS(17:17,$9:$9,JZ$9-SUMIFS(conditions!$77:$77,conditions!$8:$8,"&lt;="&amp;JZ$9,conditions!$9:$9,"&gt;="&amp;JZ$9))*SUMIFS(conditions!$76:$76,conditions!$8:$8,"&lt;="&amp;JZ$9-SUMIFS(conditions!$77:$77,conditions!$8:$8,"&lt;="&amp;JZ$9,conditions!$9:$9,"&gt;="&amp;JZ$9),conditions!$9:$9,"&gt;="&amp;JZ$9-SUMIFS(conditions!$77:$77,conditions!$8:$8,"&lt;="&amp;JZ$9,conditions!$9:$9,"&gt;="&amp;JZ$9))</f>
        <v>0</v>
      </c>
      <c r="KA125" s="37">
        <f>SUMIFS(17:17,$9:$9,KA$9-SUMIFS(conditions!$77:$77,conditions!$8:$8,"&lt;="&amp;KA$9,conditions!$9:$9,"&gt;="&amp;KA$9))*SUMIFS(conditions!$76:$76,conditions!$8:$8,"&lt;="&amp;KA$9-SUMIFS(conditions!$77:$77,conditions!$8:$8,"&lt;="&amp;KA$9,conditions!$9:$9,"&gt;="&amp;KA$9),conditions!$9:$9,"&gt;="&amp;KA$9-SUMIFS(conditions!$77:$77,conditions!$8:$8,"&lt;="&amp;KA$9,conditions!$9:$9,"&gt;="&amp;KA$9))</f>
        <v>5.240360663999998</v>
      </c>
      <c r="KB125" s="37">
        <f>SUMIFS(17:17,$9:$9,KB$9-SUMIFS(conditions!$77:$77,conditions!$8:$8,"&lt;="&amp;KB$9,conditions!$9:$9,"&gt;="&amp;KB$9))*SUMIFS(conditions!$76:$76,conditions!$8:$8,"&lt;="&amp;KB$9-SUMIFS(conditions!$77:$77,conditions!$8:$8,"&lt;="&amp;KB$9,conditions!$9:$9,"&gt;="&amp;KB$9),conditions!$9:$9,"&gt;="&amp;KB$9-SUMIFS(conditions!$77:$77,conditions!$8:$8,"&lt;="&amp;KB$9,conditions!$9:$9,"&gt;="&amp;KB$9))</f>
        <v>5.240360663999998</v>
      </c>
      <c r="KC125" s="37">
        <f>SUMIFS(17:17,$9:$9,KC$9-SUMIFS(conditions!$77:$77,conditions!$8:$8,"&lt;="&amp;KC$9,conditions!$9:$9,"&gt;="&amp;KC$9))*SUMIFS(conditions!$76:$76,conditions!$8:$8,"&lt;="&amp;KC$9-SUMIFS(conditions!$77:$77,conditions!$8:$8,"&lt;="&amp;KC$9,conditions!$9:$9,"&gt;="&amp;KC$9),conditions!$9:$9,"&gt;="&amp;KC$9-SUMIFS(conditions!$77:$77,conditions!$8:$8,"&lt;="&amp;KC$9,conditions!$9:$9,"&gt;="&amp;KC$9))</f>
        <v>5.240360663999998</v>
      </c>
      <c r="KD125" s="37">
        <f>SUMIFS(17:17,$9:$9,KD$9-SUMIFS(conditions!$77:$77,conditions!$8:$8,"&lt;="&amp;KD$9,conditions!$9:$9,"&gt;="&amp;KD$9))*SUMIFS(conditions!$76:$76,conditions!$8:$8,"&lt;="&amp;KD$9-SUMIFS(conditions!$77:$77,conditions!$8:$8,"&lt;="&amp;KD$9,conditions!$9:$9,"&gt;="&amp;KD$9),conditions!$9:$9,"&gt;="&amp;KD$9-SUMIFS(conditions!$77:$77,conditions!$8:$8,"&lt;="&amp;KD$9,conditions!$9:$9,"&gt;="&amp;KD$9))</f>
        <v>5.240360663999998</v>
      </c>
      <c r="KE125" s="37">
        <f>SUMIFS(17:17,$9:$9,KE$9-SUMIFS(conditions!$77:$77,conditions!$8:$8,"&lt;="&amp;KE$9,conditions!$9:$9,"&gt;="&amp;KE$9))*SUMIFS(conditions!$76:$76,conditions!$8:$8,"&lt;="&amp;KE$9-SUMIFS(conditions!$77:$77,conditions!$8:$8,"&lt;="&amp;KE$9,conditions!$9:$9,"&gt;="&amp;KE$9),conditions!$9:$9,"&gt;="&amp;KE$9-SUMIFS(conditions!$77:$77,conditions!$8:$8,"&lt;="&amp;KE$9,conditions!$9:$9,"&gt;="&amp;KE$9))</f>
        <v>5.240360663999998</v>
      </c>
      <c r="KF125" s="37">
        <f>SUMIFS(17:17,$9:$9,KF$9-SUMIFS(conditions!$77:$77,conditions!$8:$8,"&lt;="&amp;KF$9,conditions!$9:$9,"&gt;="&amp;KF$9))*SUMIFS(conditions!$76:$76,conditions!$8:$8,"&lt;="&amp;KF$9-SUMIFS(conditions!$77:$77,conditions!$8:$8,"&lt;="&amp;KF$9,conditions!$9:$9,"&gt;="&amp;KF$9),conditions!$9:$9,"&gt;="&amp;KF$9-SUMIFS(conditions!$77:$77,conditions!$8:$8,"&lt;="&amp;KF$9,conditions!$9:$9,"&gt;="&amp;KF$9))</f>
        <v>0</v>
      </c>
      <c r="KG125" s="37">
        <f>SUMIFS(17:17,$9:$9,KG$9-SUMIFS(conditions!$77:$77,conditions!$8:$8,"&lt;="&amp;KG$9,conditions!$9:$9,"&gt;="&amp;KG$9))*SUMIFS(conditions!$76:$76,conditions!$8:$8,"&lt;="&amp;KG$9-SUMIFS(conditions!$77:$77,conditions!$8:$8,"&lt;="&amp;KG$9,conditions!$9:$9,"&gt;="&amp;KG$9),conditions!$9:$9,"&gt;="&amp;KG$9-SUMIFS(conditions!$77:$77,conditions!$8:$8,"&lt;="&amp;KG$9,conditions!$9:$9,"&gt;="&amp;KG$9))</f>
        <v>0</v>
      </c>
      <c r="KH125" s="37">
        <f>SUMIFS(17:17,$9:$9,KH$9-SUMIFS(conditions!$77:$77,conditions!$8:$8,"&lt;="&amp;KH$9,conditions!$9:$9,"&gt;="&amp;KH$9))*SUMIFS(conditions!$76:$76,conditions!$8:$8,"&lt;="&amp;KH$9-SUMIFS(conditions!$77:$77,conditions!$8:$8,"&lt;="&amp;KH$9,conditions!$9:$9,"&gt;="&amp;KH$9),conditions!$9:$9,"&gt;="&amp;KH$9-SUMIFS(conditions!$77:$77,conditions!$8:$8,"&lt;="&amp;KH$9,conditions!$9:$9,"&gt;="&amp;KH$9))</f>
        <v>5.240360663999998</v>
      </c>
      <c r="KI125" s="37">
        <f>SUMIFS(17:17,$9:$9,KI$9-SUMIFS(conditions!$77:$77,conditions!$8:$8,"&lt;="&amp;KI$9,conditions!$9:$9,"&gt;="&amp;KI$9))*SUMIFS(conditions!$76:$76,conditions!$8:$8,"&lt;="&amp;KI$9-SUMIFS(conditions!$77:$77,conditions!$8:$8,"&lt;="&amp;KI$9,conditions!$9:$9,"&gt;="&amp;KI$9),conditions!$9:$9,"&gt;="&amp;KI$9-SUMIFS(conditions!$77:$77,conditions!$8:$8,"&lt;="&amp;KI$9,conditions!$9:$9,"&gt;="&amp;KI$9))</f>
        <v>5.240360663999998</v>
      </c>
      <c r="KJ125" s="37">
        <f>SUMIFS(17:17,$9:$9,KJ$9-SUMIFS(conditions!$77:$77,conditions!$8:$8,"&lt;="&amp;KJ$9,conditions!$9:$9,"&gt;="&amp;KJ$9))*SUMIFS(conditions!$76:$76,conditions!$8:$8,"&lt;="&amp;KJ$9-SUMIFS(conditions!$77:$77,conditions!$8:$8,"&lt;="&amp;KJ$9,conditions!$9:$9,"&gt;="&amp;KJ$9),conditions!$9:$9,"&gt;="&amp;KJ$9-SUMIFS(conditions!$77:$77,conditions!$8:$8,"&lt;="&amp;KJ$9,conditions!$9:$9,"&gt;="&amp;KJ$9))</f>
        <v>5.240360663999998</v>
      </c>
      <c r="KK125" s="37">
        <f>SUMIFS(17:17,$9:$9,KK$9-SUMIFS(conditions!$77:$77,conditions!$8:$8,"&lt;="&amp;KK$9,conditions!$9:$9,"&gt;="&amp;KK$9))*SUMIFS(conditions!$76:$76,conditions!$8:$8,"&lt;="&amp;KK$9-SUMIFS(conditions!$77:$77,conditions!$8:$8,"&lt;="&amp;KK$9,conditions!$9:$9,"&gt;="&amp;KK$9),conditions!$9:$9,"&gt;="&amp;KK$9-SUMIFS(conditions!$77:$77,conditions!$8:$8,"&lt;="&amp;KK$9,conditions!$9:$9,"&gt;="&amp;KK$9))</f>
        <v>5.240360663999998</v>
      </c>
      <c r="KL125" s="37">
        <f>SUMIFS(17:17,$9:$9,KL$9-SUMIFS(conditions!$77:$77,conditions!$8:$8,"&lt;="&amp;KL$9,conditions!$9:$9,"&gt;="&amp;KL$9))*SUMIFS(conditions!$76:$76,conditions!$8:$8,"&lt;="&amp;KL$9-SUMIFS(conditions!$77:$77,conditions!$8:$8,"&lt;="&amp;KL$9,conditions!$9:$9,"&gt;="&amp;KL$9),conditions!$9:$9,"&gt;="&amp;KL$9-SUMIFS(conditions!$77:$77,conditions!$8:$8,"&lt;="&amp;KL$9,conditions!$9:$9,"&gt;="&amp;KL$9))</f>
        <v>5.240360663999998</v>
      </c>
      <c r="KM125" s="37">
        <f>SUMIFS(17:17,$9:$9,KM$9-SUMIFS(conditions!$77:$77,conditions!$8:$8,"&lt;="&amp;KM$9,conditions!$9:$9,"&gt;="&amp;KM$9))*SUMIFS(conditions!$76:$76,conditions!$8:$8,"&lt;="&amp;KM$9-SUMIFS(conditions!$77:$77,conditions!$8:$8,"&lt;="&amp;KM$9,conditions!$9:$9,"&gt;="&amp;KM$9),conditions!$9:$9,"&gt;="&amp;KM$9-SUMIFS(conditions!$77:$77,conditions!$8:$8,"&lt;="&amp;KM$9,conditions!$9:$9,"&gt;="&amp;KM$9))</f>
        <v>0</v>
      </c>
      <c r="KN125" s="37">
        <f>SUMIFS(17:17,$9:$9,KN$9-SUMIFS(conditions!$77:$77,conditions!$8:$8,"&lt;="&amp;KN$9,conditions!$9:$9,"&gt;="&amp;KN$9))*SUMIFS(conditions!$76:$76,conditions!$8:$8,"&lt;="&amp;KN$9-SUMIFS(conditions!$77:$77,conditions!$8:$8,"&lt;="&amp;KN$9,conditions!$9:$9,"&gt;="&amp;KN$9),conditions!$9:$9,"&gt;="&amp;KN$9-SUMIFS(conditions!$77:$77,conditions!$8:$8,"&lt;="&amp;KN$9,conditions!$9:$9,"&gt;="&amp;KN$9))</f>
        <v>0</v>
      </c>
      <c r="KO125" s="37">
        <f>SUMIFS(17:17,$9:$9,KO$9-SUMIFS(conditions!$77:$77,conditions!$8:$8,"&lt;="&amp;KO$9,conditions!$9:$9,"&gt;="&amp;KO$9))*SUMIFS(conditions!$76:$76,conditions!$8:$8,"&lt;="&amp;KO$9-SUMIFS(conditions!$77:$77,conditions!$8:$8,"&lt;="&amp;KO$9,conditions!$9:$9,"&gt;="&amp;KO$9),conditions!$9:$9,"&gt;="&amp;KO$9-SUMIFS(conditions!$77:$77,conditions!$8:$8,"&lt;="&amp;KO$9,conditions!$9:$9,"&gt;="&amp;KO$9))</f>
        <v>5.240360663999998</v>
      </c>
      <c r="KP125" s="37">
        <f>SUMIFS(17:17,$9:$9,KP$9-SUMIFS(conditions!$77:$77,conditions!$8:$8,"&lt;="&amp;KP$9,conditions!$9:$9,"&gt;="&amp;KP$9))*SUMIFS(conditions!$76:$76,conditions!$8:$8,"&lt;="&amp;KP$9-SUMIFS(conditions!$77:$77,conditions!$8:$8,"&lt;="&amp;KP$9,conditions!$9:$9,"&gt;="&amp;KP$9),conditions!$9:$9,"&gt;="&amp;KP$9-SUMIFS(conditions!$77:$77,conditions!$8:$8,"&lt;="&amp;KP$9,conditions!$9:$9,"&gt;="&amp;KP$9))</f>
        <v>5.240360663999998</v>
      </c>
      <c r="KQ125" s="37">
        <f>SUMIFS(17:17,$9:$9,KQ$9-SUMIFS(conditions!$77:$77,conditions!$8:$8,"&lt;="&amp;KQ$9,conditions!$9:$9,"&gt;="&amp;KQ$9))*SUMIFS(conditions!$76:$76,conditions!$8:$8,"&lt;="&amp;KQ$9-SUMIFS(conditions!$77:$77,conditions!$8:$8,"&lt;="&amp;KQ$9,conditions!$9:$9,"&gt;="&amp;KQ$9),conditions!$9:$9,"&gt;="&amp;KQ$9-SUMIFS(conditions!$77:$77,conditions!$8:$8,"&lt;="&amp;KQ$9,conditions!$9:$9,"&gt;="&amp;KQ$9))</f>
        <v>5.240360663999998</v>
      </c>
      <c r="KR125" s="37">
        <f>SUMIFS(17:17,$9:$9,KR$9-SUMIFS(conditions!$77:$77,conditions!$8:$8,"&lt;="&amp;KR$9,conditions!$9:$9,"&gt;="&amp;KR$9))*SUMIFS(conditions!$76:$76,conditions!$8:$8,"&lt;="&amp;KR$9-SUMIFS(conditions!$77:$77,conditions!$8:$8,"&lt;="&amp;KR$9,conditions!$9:$9,"&gt;="&amp;KR$9),conditions!$9:$9,"&gt;="&amp;KR$9-SUMIFS(conditions!$77:$77,conditions!$8:$8,"&lt;="&amp;KR$9,conditions!$9:$9,"&gt;="&amp;KR$9))</f>
        <v>5.240360663999998</v>
      </c>
      <c r="KS125" s="37">
        <f>SUMIFS(17:17,$9:$9,KS$9-SUMIFS(conditions!$77:$77,conditions!$8:$8,"&lt;="&amp;KS$9,conditions!$9:$9,"&gt;="&amp;KS$9))*SUMIFS(conditions!$76:$76,conditions!$8:$8,"&lt;="&amp;KS$9-SUMIFS(conditions!$77:$77,conditions!$8:$8,"&lt;="&amp;KS$9,conditions!$9:$9,"&gt;="&amp;KS$9),conditions!$9:$9,"&gt;="&amp;KS$9-SUMIFS(conditions!$77:$77,conditions!$8:$8,"&lt;="&amp;KS$9,conditions!$9:$9,"&gt;="&amp;KS$9))</f>
        <v>5.240360663999998</v>
      </c>
      <c r="KT125" s="37">
        <f>SUMIFS(17:17,$9:$9,KT$9-SUMIFS(conditions!$77:$77,conditions!$8:$8,"&lt;="&amp;KT$9,conditions!$9:$9,"&gt;="&amp;KT$9))*SUMIFS(conditions!$76:$76,conditions!$8:$8,"&lt;="&amp;KT$9-SUMIFS(conditions!$77:$77,conditions!$8:$8,"&lt;="&amp;KT$9,conditions!$9:$9,"&gt;="&amp;KT$9),conditions!$9:$9,"&gt;="&amp;KT$9-SUMIFS(conditions!$77:$77,conditions!$8:$8,"&lt;="&amp;KT$9,conditions!$9:$9,"&gt;="&amp;KT$9))</f>
        <v>0</v>
      </c>
      <c r="KU125" s="37">
        <f>SUMIFS(17:17,$9:$9,KU$9-SUMIFS(conditions!$77:$77,conditions!$8:$8,"&lt;="&amp;KU$9,conditions!$9:$9,"&gt;="&amp;KU$9))*SUMIFS(conditions!$76:$76,conditions!$8:$8,"&lt;="&amp;KU$9-SUMIFS(conditions!$77:$77,conditions!$8:$8,"&lt;="&amp;KU$9,conditions!$9:$9,"&gt;="&amp;KU$9),conditions!$9:$9,"&gt;="&amp;KU$9-SUMIFS(conditions!$77:$77,conditions!$8:$8,"&lt;="&amp;KU$9,conditions!$9:$9,"&gt;="&amp;KU$9))</f>
        <v>0</v>
      </c>
      <c r="KV125" s="37">
        <f>SUMIFS(17:17,$9:$9,KV$9-SUMIFS(conditions!$77:$77,conditions!$8:$8,"&lt;="&amp;KV$9,conditions!$9:$9,"&gt;="&amp;KV$9))*SUMIFS(conditions!$76:$76,conditions!$8:$8,"&lt;="&amp;KV$9-SUMIFS(conditions!$77:$77,conditions!$8:$8,"&lt;="&amp;KV$9,conditions!$9:$9,"&gt;="&amp;KV$9),conditions!$9:$9,"&gt;="&amp;KV$9-SUMIFS(conditions!$77:$77,conditions!$8:$8,"&lt;="&amp;KV$9,conditions!$9:$9,"&gt;="&amp;KV$9))</f>
        <v>5.240360663999998</v>
      </c>
      <c r="KW125" s="37">
        <f>SUMIFS(17:17,$9:$9,KW$9-SUMIFS(conditions!$77:$77,conditions!$8:$8,"&lt;="&amp;KW$9,conditions!$9:$9,"&gt;="&amp;KW$9))*SUMIFS(conditions!$76:$76,conditions!$8:$8,"&lt;="&amp;KW$9-SUMIFS(conditions!$77:$77,conditions!$8:$8,"&lt;="&amp;KW$9,conditions!$9:$9,"&gt;="&amp;KW$9),conditions!$9:$9,"&gt;="&amp;KW$9-SUMIFS(conditions!$77:$77,conditions!$8:$8,"&lt;="&amp;KW$9,conditions!$9:$9,"&gt;="&amp;KW$9))</f>
        <v>5.240360663999998</v>
      </c>
      <c r="KX125" s="37">
        <f>SUMIFS(17:17,$9:$9,KX$9-SUMIFS(conditions!$77:$77,conditions!$8:$8,"&lt;="&amp;KX$9,conditions!$9:$9,"&gt;="&amp;KX$9))*SUMIFS(conditions!$76:$76,conditions!$8:$8,"&lt;="&amp;KX$9-SUMIFS(conditions!$77:$77,conditions!$8:$8,"&lt;="&amp;KX$9,conditions!$9:$9,"&gt;="&amp;KX$9),conditions!$9:$9,"&gt;="&amp;KX$9-SUMIFS(conditions!$77:$77,conditions!$8:$8,"&lt;="&amp;KX$9,conditions!$9:$9,"&gt;="&amp;KX$9))</f>
        <v>6.8623770599999974</v>
      </c>
      <c r="KY125" s="37">
        <f>SUMIFS(17:17,$9:$9,KY$9-SUMIFS(conditions!$77:$77,conditions!$8:$8,"&lt;="&amp;KY$9,conditions!$9:$9,"&gt;="&amp;KY$9))*SUMIFS(conditions!$76:$76,conditions!$8:$8,"&lt;="&amp;KY$9-SUMIFS(conditions!$77:$77,conditions!$8:$8,"&lt;="&amp;KY$9,conditions!$9:$9,"&gt;="&amp;KY$9),conditions!$9:$9,"&gt;="&amp;KY$9-SUMIFS(conditions!$77:$77,conditions!$8:$8,"&lt;="&amp;KY$9,conditions!$9:$9,"&gt;="&amp;KY$9))</f>
        <v>6.8623770599999974</v>
      </c>
      <c r="KZ125" s="37">
        <f>SUMIFS(17:17,$9:$9,KZ$9-SUMIFS(conditions!$77:$77,conditions!$8:$8,"&lt;="&amp;KZ$9,conditions!$9:$9,"&gt;="&amp;KZ$9))*SUMIFS(conditions!$76:$76,conditions!$8:$8,"&lt;="&amp;KZ$9-SUMIFS(conditions!$77:$77,conditions!$8:$8,"&lt;="&amp;KZ$9,conditions!$9:$9,"&gt;="&amp;KZ$9),conditions!$9:$9,"&gt;="&amp;KZ$9-SUMIFS(conditions!$77:$77,conditions!$8:$8,"&lt;="&amp;KZ$9,conditions!$9:$9,"&gt;="&amp;KZ$9))</f>
        <v>6.8623770599999974</v>
      </c>
      <c r="LA125" s="37">
        <f>SUMIFS(17:17,$9:$9,LA$9-SUMIFS(conditions!$77:$77,conditions!$8:$8,"&lt;="&amp;LA$9,conditions!$9:$9,"&gt;="&amp;LA$9))*SUMIFS(conditions!$76:$76,conditions!$8:$8,"&lt;="&amp;LA$9-SUMIFS(conditions!$77:$77,conditions!$8:$8,"&lt;="&amp;LA$9,conditions!$9:$9,"&gt;="&amp;LA$9),conditions!$9:$9,"&gt;="&amp;LA$9-SUMIFS(conditions!$77:$77,conditions!$8:$8,"&lt;="&amp;LA$9,conditions!$9:$9,"&gt;="&amp;LA$9))</f>
        <v>0</v>
      </c>
      <c r="LB125" s="37">
        <f>SUMIFS(17:17,$9:$9,LB$9-SUMIFS(conditions!$77:$77,conditions!$8:$8,"&lt;="&amp;LB$9,conditions!$9:$9,"&gt;="&amp;LB$9))*SUMIFS(conditions!$76:$76,conditions!$8:$8,"&lt;="&amp;LB$9-SUMIFS(conditions!$77:$77,conditions!$8:$8,"&lt;="&amp;LB$9,conditions!$9:$9,"&gt;="&amp;LB$9),conditions!$9:$9,"&gt;="&amp;LB$9-SUMIFS(conditions!$77:$77,conditions!$8:$8,"&lt;="&amp;LB$9,conditions!$9:$9,"&gt;="&amp;LB$9))</f>
        <v>0</v>
      </c>
      <c r="LC125" s="37">
        <f>SUMIFS(17:17,$9:$9,LC$9-SUMIFS(conditions!$77:$77,conditions!$8:$8,"&lt;="&amp;LC$9,conditions!$9:$9,"&gt;="&amp;LC$9))*SUMIFS(conditions!$76:$76,conditions!$8:$8,"&lt;="&amp;LC$9-SUMIFS(conditions!$77:$77,conditions!$8:$8,"&lt;="&amp;LC$9,conditions!$9:$9,"&gt;="&amp;LC$9),conditions!$9:$9,"&gt;="&amp;LC$9-SUMIFS(conditions!$77:$77,conditions!$8:$8,"&lt;="&amp;LC$9,conditions!$9:$9,"&gt;="&amp;LC$9))</f>
        <v>6.8623770599999974</v>
      </c>
      <c r="LD125" s="37">
        <f>SUMIFS(17:17,$9:$9,LD$9-SUMIFS(conditions!$77:$77,conditions!$8:$8,"&lt;="&amp;LD$9,conditions!$9:$9,"&gt;="&amp;LD$9))*SUMIFS(conditions!$76:$76,conditions!$8:$8,"&lt;="&amp;LD$9-SUMIFS(conditions!$77:$77,conditions!$8:$8,"&lt;="&amp;LD$9,conditions!$9:$9,"&gt;="&amp;LD$9),conditions!$9:$9,"&gt;="&amp;LD$9-SUMIFS(conditions!$77:$77,conditions!$8:$8,"&lt;="&amp;LD$9,conditions!$9:$9,"&gt;="&amp;LD$9))</f>
        <v>6.8623770599999974</v>
      </c>
      <c r="LE125" s="37">
        <f>SUMIFS(17:17,$9:$9,LE$9-SUMIFS(conditions!$77:$77,conditions!$8:$8,"&lt;="&amp;LE$9,conditions!$9:$9,"&gt;="&amp;LE$9))*SUMIFS(conditions!$76:$76,conditions!$8:$8,"&lt;="&amp;LE$9-SUMIFS(conditions!$77:$77,conditions!$8:$8,"&lt;="&amp;LE$9,conditions!$9:$9,"&gt;="&amp;LE$9),conditions!$9:$9,"&gt;="&amp;LE$9-SUMIFS(conditions!$77:$77,conditions!$8:$8,"&lt;="&amp;LE$9,conditions!$9:$9,"&gt;="&amp;LE$9))</f>
        <v>6.8623770599999974</v>
      </c>
      <c r="LF125" s="37">
        <f>SUMIFS(17:17,$9:$9,LF$9-SUMIFS(conditions!$77:$77,conditions!$8:$8,"&lt;="&amp;LF$9,conditions!$9:$9,"&gt;="&amp;LF$9))*SUMIFS(conditions!$76:$76,conditions!$8:$8,"&lt;="&amp;LF$9-SUMIFS(conditions!$77:$77,conditions!$8:$8,"&lt;="&amp;LF$9,conditions!$9:$9,"&gt;="&amp;LF$9),conditions!$9:$9,"&gt;="&amp;LF$9-SUMIFS(conditions!$77:$77,conditions!$8:$8,"&lt;="&amp;LF$9,conditions!$9:$9,"&gt;="&amp;LF$9))</f>
        <v>6.8623770599999974</v>
      </c>
      <c r="LG125" s="37">
        <f>SUMIFS(17:17,$9:$9,LG$9-SUMIFS(conditions!$77:$77,conditions!$8:$8,"&lt;="&amp;LG$9,conditions!$9:$9,"&gt;="&amp;LG$9))*SUMIFS(conditions!$76:$76,conditions!$8:$8,"&lt;="&amp;LG$9-SUMIFS(conditions!$77:$77,conditions!$8:$8,"&lt;="&amp;LG$9,conditions!$9:$9,"&gt;="&amp;LG$9),conditions!$9:$9,"&gt;="&amp;LG$9-SUMIFS(conditions!$77:$77,conditions!$8:$8,"&lt;="&amp;LG$9,conditions!$9:$9,"&gt;="&amp;LG$9))</f>
        <v>6.8623770599999974</v>
      </c>
      <c r="LH125" s="37">
        <f>SUMIFS(17:17,$9:$9,LH$9-SUMIFS(conditions!$77:$77,conditions!$8:$8,"&lt;="&amp;LH$9,conditions!$9:$9,"&gt;="&amp;LH$9))*SUMIFS(conditions!$76:$76,conditions!$8:$8,"&lt;="&amp;LH$9-SUMIFS(conditions!$77:$77,conditions!$8:$8,"&lt;="&amp;LH$9,conditions!$9:$9,"&gt;="&amp;LH$9),conditions!$9:$9,"&gt;="&amp;LH$9-SUMIFS(conditions!$77:$77,conditions!$8:$8,"&lt;="&amp;LH$9,conditions!$9:$9,"&gt;="&amp;LH$9))</f>
        <v>0</v>
      </c>
      <c r="LI125" s="37">
        <f>SUMIFS(17:17,$9:$9,LI$9-SUMIFS(conditions!$77:$77,conditions!$8:$8,"&lt;="&amp;LI$9,conditions!$9:$9,"&gt;="&amp;LI$9))*SUMIFS(conditions!$76:$76,conditions!$8:$8,"&lt;="&amp;LI$9-SUMIFS(conditions!$77:$77,conditions!$8:$8,"&lt;="&amp;LI$9,conditions!$9:$9,"&gt;="&amp;LI$9),conditions!$9:$9,"&gt;="&amp;LI$9-SUMIFS(conditions!$77:$77,conditions!$8:$8,"&lt;="&amp;LI$9,conditions!$9:$9,"&gt;="&amp;LI$9))</f>
        <v>0</v>
      </c>
      <c r="LJ125" s="37">
        <f>SUMIFS(17:17,$9:$9,LJ$9-SUMIFS(conditions!$77:$77,conditions!$8:$8,"&lt;="&amp;LJ$9,conditions!$9:$9,"&gt;="&amp;LJ$9))*SUMIFS(conditions!$76:$76,conditions!$8:$8,"&lt;="&amp;LJ$9-SUMIFS(conditions!$77:$77,conditions!$8:$8,"&lt;="&amp;LJ$9,conditions!$9:$9,"&gt;="&amp;LJ$9),conditions!$9:$9,"&gt;="&amp;LJ$9-SUMIFS(conditions!$77:$77,conditions!$8:$8,"&lt;="&amp;LJ$9,conditions!$9:$9,"&gt;="&amp;LJ$9))</f>
        <v>6.8623770599999974</v>
      </c>
      <c r="LK125" s="37">
        <f>SUMIFS(17:17,$9:$9,LK$9-SUMIFS(conditions!$77:$77,conditions!$8:$8,"&lt;="&amp;LK$9,conditions!$9:$9,"&gt;="&amp;LK$9))*SUMIFS(conditions!$76:$76,conditions!$8:$8,"&lt;="&amp;LK$9-SUMIFS(conditions!$77:$77,conditions!$8:$8,"&lt;="&amp;LK$9,conditions!$9:$9,"&gt;="&amp;LK$9),conditions!$9:$9,"&gt;="&amp;LK$9-SUMIFS(conditions!$77:$77,conditions!$8:$8,"&lt;="&amp;LK$9,conditions!$9:$9,"&gt;="&amp;LK$9))</f>
        <v>6.8623770599999974</v>
      </c>
      <c r="LL125" s="37">
        <f>SUMIFS(17:17,$9:$9,LL$9-SUMIFS(conditions!$77:$77,conditions!$8:$8,"&lt;="&amp;LL$9,conditions!$9:$9,"&gt;="&amp;LL$9))*SUMIFS(conditions!$76:$76,conditions!$8:$8,"&lt;="&amp;LL$9-SUMIFS(conditions!$77:$77,conditions!$8:$8,"&lt;="&amp;LL$9,conditions!$9:$9,"&gt;="&amp;LL$9),conditions!$9:$9,"&gt;="&amp;LL$9-SUMIFS(conditions!$77:$77,conditions!$8:$8,"&lt;="&amp;LL$9,conditions!$9:$9,"&gt;="&amp;LL$9))</f>
        <v>6.8623770599999974</v>
      </c>
      <c r="LM125" s="37">
        <f>SUMIFS(17:17,$9:$9,LM$9-SUMIFS(conditions!$77:$77,conditions!$8:$8,"&lt;="&amp;LM$9,conditions!$9:$9,"&gt;="&amp;LM$9))*SUMIFS(conditions!$76:$76,conditions!$8:$8,"&lt;="&amp;LM$9-SUMIFS(conditions!$77:$77,conditions!$8:$8,"&lt;="&amp;LM$9,conditions!$9:$9,"&gt;="&amp;LM$9),conditions!$9:$9,"&gt;="&amp;LM$9-SUMIFS(conditions!$77:$77,conditions!$8:$8,"&lt;="&amp;LM$9,conditions!$9:$9,"&gt;="&amp;LM$9))</f>
        <v>6.8623770599999974</v>
      </c>
      <c r="LN125" s="37">
        <f>SUMIFS(17:17,$9:$9,LN$9-SUMIFS(conditions!$77:$77,conditions!$8:$8,"&lt;="&amp;LN$9,conditions!$9:$9,"&gt;="&amp;LN$9))*SUMIFS(conditions!$76:$76,conditions!$8:$8,"&lt;="&amp;LN$9-SUMIFS(conditions!$77:$77,conditions!$8:$8,"&lt;="&amp;LN$9,conditions!$9:$9,"&gt;="&amp;LN$9),conditions!$9:$9,"&gt;="&amp;LN$9-SUMIFS(conditions!$77:$77,conditions!$8:$8,"&lt;="&amp;LN$9,conditions!$9:$9,"&gt;="&amp;LN$9))</f>
        <v>6.8623770599999974</v>
      </c>
      <c r="LO125" s="37">
        <f>SUMIFS(17:17,$9:$9,LO$9-SUMIFS(conditions!$77:$77,conditions!$8:$8,"&lt;="&amp;LO$9,conditions!$9:$9,"&gt;="&amp;LO$9))*SUMIFS(conditions!$76:$76,conditions!$8:$8,"&lt;="&amp;LO$9-SUMIFS(conditions!$77:$77,conditions!$8:$8,"&lt;="&amp;LO$9,conditions!$9:$9,"&gt;="&amp;LO$9),conditions!$9:$9,"&gt;="&amp;LO$9-SUMIFS(conditions!$77:$77,conditions!$8:$8,"&lt;="&amp;LO$9,conditions!$9:$9,"&gt;="&amp;LO$9))</f>
        <v>0</v>
      </c>
      <c r="LP125" s="37">
        <f>SUMIFS(17:17,$9:$9,LP$9-SUMIFS(conditions!$77:$77,conditions!$8:$8,"&lt;="&amp;LP$9,conditions!$9:$9,"&gt;="&amp;LP$9))*SUMIFS(conditions!$76:$76,conditions!$8:$8,"&lt;="&amp;LP$9-SUMIFS(conditions!$77:$77,conditions!$8:$8,"&lt;="&amp;LP$9,conditions!$9:$9,"&gt;="&amp;LP$9),conditions!$9:$9,"&gt;="&amp;LP$9-SUMIFS(conditions!$77:$77,conditions!$8:$8,"&lt;="&amp;LP$9,conditions!$9:$9,"&gt;="&amp;LP$9))</f>
        <v>0</v>
      </c>
      <c r="LQ125" s="37">
        <f>SUMIFS(17:17,$9:$9,LQ$9-SUMIFS(conditions!$77:$77,conditions!$8:$8,"&lt;="&amp;LQ$9,conditions!$9:$9,"&gt;="&amp;LQ$9))*SUMIFS(conditions!$76:$76,conditions!$8:$8,"&lt;="&amp;LQ$9-SUMIFS(conditions!$77:$77,conditions!$8:$8,"&lt;="&amp;LQ$9,conditions!$9:$9,"&gt;="&amp;LQ$9),conditions!$9:$9,"&gt;="&amp;LQ$9-SUMIFS(conditions!$77:$77,conditions!$8:$8,"&lt;="&amp;LQ$9,conditions!$9:$9,"&gt;="&amp;LQ$9))</f>
        <v>6.8623770599999974</v>
      </c>
      <c r="LR125" s="37">
        <f>SUMIFS(17:17,$9:$9,LR$9-SUMIFS(conditions!$77:$77,conditions!$8:$8,"&lt;="&amp;LR$9,conditions!$9:$9,"&gt;="&amp;LR$9))*SUMIFS(conditions!$76:$76,conditions!$8:$8,"&lt;="&amp;LR$9-SUMIFS(conditions!$77:$77,conditions!$8:$8,"&lt;="&amp;LR$9,conditions!$9:$9,"&gt;="&amp;LR$9),conditions!$9:$9,"&gt;="&amp;LR$9-SUMIFS(conditions!$77:$77,conditions!$8:$8,"&lt;="&amp;LR$9,conditions!$9:$9,"&gt;="&amp;LR$9))</f>
        <v>6.8623770599999974</v>
      </c>
      <c r="LS125" s="37">
        <f>SUMIFS(17:17,$9:$9,LS$9-SUMIFS(conditions!$77:$77,conditions!$8:$8,"&lt;="&amp;LS$9,conditions!$9:$9,"&gt;="&amp;LS$9))*SUMIFS(conditions!$76:$76,conditions!$8:$8,"&lt;="&amp;LS$9-SUMIFS(conditions!$77:$77,conditions!$8:$8,"&lt;="&amp;LS$9,conditions!$9:$9,"&gt;="&amp;LS$9),conditions!$9:$9,"&gt;="&amp;LS$9-SUMIFS(conditions!$77:$77,conditions!$8:$8,"&lt;="&amp;LS$9,conditions!$9:$9,"&gt;="&amp;LS$9))</f>
        <v>6.8623770599999974</v>
      </c>
      <c r="LT125" s="37">
        <f>SUMIFS(17:17,$9:$9,LT$9-SUMIFS(conditions!$77:$77,conditions!$8:$8,"&lt;="&amp;LT$9,conditions!$9:$9,"&gt;="&amp;LT$9))*SUMIFS(conditions!$76:$76,conditions!$8:$8,"&lt;="&amp;LT$9-SUMIFS(conditions!$77:$77,conditions!$8:$8,"&lt;="&amp;LT$9,conditions!$9:$9,"&gt;="&amp;LT$9),conditions!$9:$9,"&gt;="&amp;LT$9-SUMIFS(conditions!$77:$77,conditions!$8:$8,"&lt;="&amp;LT$9,conditions!$9:$9,"&gt;="&amp;LT$9))</f>
        <v>6.8623770599999974</v>
      </c>
      <c r="LU125" s="37">
        <f>SUMIFS(17:17,$9:$9,LU$9-SUMIFS(conditions!$77:$77,conditions!$8:$8,"&lt;="&amp;LU$9,conditions!$9:$9,"&gt;="&amp;LU$9))*SUMIFS(conditions!$76:$76,conditions!$8:$8,"&lt;="&amp;LU$9-SUMIFS(conditions!$77:$77,conditions!$8:$8,"&lt;="&amp;LU$9,conditions!$9:$9,"&gt;="&amp;LU$9),conditions!$9:$9,"&gt;="&amp;LU$9-SUMIFS(conditions!$77:$77,conditions!$8:$8,"&lt;="&amp;LU$9,conditions!$9:$9,"&gt;="&amp;LU$9))</f>
        <v>6.8623770599999974</v>
      </c>
      <c r="LV125" s="37">
        <f>SUMIFS(17:17,$9:$9,LV$9-SUMIFS(conditions!$77:$77,conditions!$8:$8,"&lt;="&amp;LV$9,conditions!$9:$9,"&gt;="&amp;LV$9))*SUMIFS(conditions!$76:$76,conditions!$8:$8,"&lt;="&amp;LV$9-SUMIFS(conditions!$77:$77,conditions!$8:$8,"&lt;="&amp;LV$9,conditions!$9:$9,"&gt;="&amp;LV$9),conditions!$9:$9,"&gt;="&amp;LV$9-SUMIFS(conditions!$77:$77,conditions!$8:$8,"&lt;="&amp;LV$9,conditions!$9:$9,"&gt;="&amp;LV$9))</f>
        <v>0</v>
      </c>
      <c r="LW125" s="37">
        <f>SUMIFS(17:17,$9:$9,LW$9-SUMIFS(conditions!$77:$77,conditions!$8:$8,"&lt;="&amp;LW$9,conditions!$9:$9,"&gt;="&amp;LW$9))*SUMIFS(conditions!$76:$76,conditions!$8:$8,"&lt;="&amp;LW$9-SUMIFS(conditions!$77:$77,conditions!$8:$8,"&lt;="&amp;LW$9,conditions!$9:$9,"&gt;="&amp;LW$9),conditions!$9:$9,"&gt;="&amp;LW$9-SUMIFS(conditions!$77:$77,conditions!$8:$8,"&lt;="&amp;LW$9,conditions!$9:$9,"&gt;="&amp;LW$9))</f>
        <v>0</v>
      </c>
      <c r="LX125" s="37">
        <f>SUMIFS(17:17,$9:$9,LX$9-SUMIFS(conditions!$77:$77,conditions!$8:$8,"&lt;="&amp;LX$9,conditions!$9:$9,"&gt;="&amp;LX$9))*SUMIFS(conditions!$76:$76,conditions!$8:$8,"&lt;="&amp;LX$9-SUMIFS(conditions!$77:$77,conditions!$8:$8,"&lt;="&amp;LX$9,conditions!$9:$9,"&gt;="&amp;LX$9),conditions!$9:$9,"&gt;="&amp;LX$9-SUMIFS(conditions!$77:$77,conditions!$8:$8,"&lt;="&amp;LX$9,conditions!$9:$9,"&gt;="&amp;LX$9))</f>
        <v>6.8623770599999974</v>
      </c>
      <c r="LY125" s="37">
        <f>SUMIFS(17:17,$9:$9,LY$9-SUMIFS(conditions!$77:$77,conditions!$8:$8,"&lt;="&amp;LY$9,conditions!$9:$9,"&gt;="&amp;LY$9))*SUMIFS(conditions!$76:$76,conditions!$8:$8,"&lt;="&amp;LY$9-SUMIFS(conditions!$77:$77,conditions!$8:$8,"&lt;="&amp;LY$9,conditions!$9:$9,"&gt;="&amp;LY$9),conditions!$9:$9,"&gt;="&amp;LY$9-SUMIFS(conditions!$77:$77,conditions!$8:$8,"&lt;="&amp;LY$9,conditions!$9:$9,"&gt;="&amp;LY$9))</f>
        <v>6.8623770599999974</v>
      </c>
      <c r="LZ125" s="37">
        <f>SUMIFS(17:17,$9:$9,LZ$9-SUMIFS(conditions!$77:$77,conditions!$8:$8,"&lt;="&amp;LZ$9,conditions!$9:$9,"&gt;="&amp;LZ$9))*SUMIFS(conditions!$76:$76,conditions!$8:$8,"&lt;="&amp;LZ$9-SUMIFS(conditions!$77:$77,conditions!$8:$8,"&lt;="&amp;LZ$9,conditions!$9:$9,"&gt;="&amp;LZ$9),conditions!$9:$9,"&gt;="&amp;LZ$9-SUMIFS(conditions!$77:$77,conditions!$8:$8,"&lt;="&amp;LZ$9,conditions!$9:$9,"&gt;="&amp;LZ$9))</f>
        <v>6.8623770599999974</v>
      </c>
      <c r="MA125" s="37">
        <f>SUMIFS(17:17,$9:$9,MA$9-SUMIFS(conditions!$77:$77,conditions!$8:$8,"&lt;="&amp;MA$9,conditions!$9:$9,"&gt;="&amp;MA$9))*SUMIFS(conditions!$76:$76,conditions!$8:$8,"&lt;="&amp;MA$9-SUMIFS(conditions!$77:$77,conditions!$8:$8,"&lt;="&amp;MA$9,conditions!$9:$9,"&gt;="&amp;MA$9),conditions!$9:$9,"&gt;="&amp;MA$9-SUMIFS(conditions!$77:$77,conditions!$8:$8,"&lt;="&amp;MA$9,conditions!$9:$9,"&gt;="&amp;MA$9))</f>
        <v>6.8623770599999974</v>
      </c>
      <c r="MB125" s="37">
        <f>SUMIFS(17:17,$9:$9,MB$9-SUMIFS(conditions!$77:$77,conditions!$8:$8,"&lt;="&amp;MB$9,conditions!$9:$9,"&gt;="&amp;MB$9))*SUMIFS(conditions!$76:$76,conditions!$8:$8,"&lt;="&amp;MB$9-SUMIFS(conditions!$77:$77,conditions!$8:$8,"&lt;="&amp;MB$9,conditions!$9:$9,"&gt;="&amp;MB$9),conditions!$9:$9,"&gt;="&amp;MB$9-SUMIFS(conditions!$77:$77,conditions!$8:$8,"&lt;="&amp;MB$9,conditions!$9:$9,"&gt;="&amp;MB$9))</f>
        <v>8.921090178</v>
      </c>
      <c r="MC125" s="37">
        <f>SUMIFS(17:17,$9:$9,MC$9-SUMIFS(conditions!$77:$77,conditions!$8:$8,"&lt;="&amp;MC$9,conditions!$9:$9,"&gt;="&amp;MC$9))*SUMIFS(conditions!$76:$76,conditions!$8:$8,"&lt;="&amp;MC$9-SUMIFS(conditions!$77:$77,conditions!$8:$8,"&lt;="&amp;MC$9,conditions!$9:$9,"&gt;="&amp;MC$9),conditions!$9:$9,"&gt;="&amp;MC$9-SUMIFS(conditions!$77:$77,conditions!$8:$8,"&lt;="&amp;MC$9,conditions!$9:$9,"&gt;="&amp;MC$9))</f>
        <v>0</v>
      </c>
      <c r="MD125" s="37">
        <f>SUMIFS(17:17,$9:$9,MD$9-SUMIFS(conditions!$77:$77,conditions!$8:$8,"&lt;="&amp;MD$9,conditions!$9:$9,"&gt;="&amp;MD$9))*SUMIFS(conditions!$76:$76,conditions!$8:$8,"&lt;="&amp;MD$9-SUMIFS(conditions!$77:$77,conditions!$8:$8,"&lt;="&amp;MD$9,conditions!$9:$9,"&gt;="&amp;MD$9),conditions!$9:$9,"&gt;="&amp;MD$9-SUMIFS(conditions!$77:$77,conditions!$8:$8,"&lt;="&amp;MD$9,conditions!$9:$9,"&gt;="&amp;MD$9))</f>
        <v>0</v>
      </c>
      <c r="ME125" s="37">
        <f>SUMIFS(17:17,$9:$9,ME$9-SUMIFS(conditions!$77:$77,conditions!$8:$8,"&lt;="&amp;ME$9,conditions!$9:$9,"&gt;="&amp;ME$9))*SUMIFS(conditions!$76:$76,conditions!$8:$8,"&lt;="&amp;ME$9-SUMIFS(conditions!$77:$77,conditions!$8:$8,"&lt;="&amp;ME$9,conditions!$9:$9,"&gt;="&amp;ME$9),conditions!$9:$9,"&gt;="&amp;ME$9-SUMIFS(conditions!$77:$77,conditions!$8:$8,"&lt;="&amp;ME$9,conditions!$9:$9,"&gt;="&amp;ME$9))</f>
        <v>8.921090178</v>
      </c>
      <c r="MF125" s="37">
        <f>SUMIFS(17:17,$9:$9,MF$9-SUMIFS(conditions!$77:$77,conditions!$8:$8,"&lt;="&amp;MF$9,conditions!$9:$9,"&gt;="&amp;MF$9))*SUMIFS(conditions!$76:$76,conditions!$8:$8,"&lt;="&amp;MF$9-SUMIFS(conditions!$77:$77,conditions!$8:$8,"&lt;="&amp;MF$9,conditions!$9:$9,"&gt;="&amp;MF$9),conditions!$9:$9,"&gt;="&amp;MF$9-SUMIFS(conditions!$77:$77,conditions!$8:$8,"&lt;="&amp;MF$9,conditions!$9:$9,"&gt;="&amp;MF$9))</f>
        <v>8.921090178</v>
      </c>
      <c r="MG125" s="37">
        <f>SUMIFS(17:17,$9:$9,MG$9-SUMIFS(conditions!$77:$77,conditions!$8:$8,"&lt;="&amp;MG$9,conditions!$9:$9,"&gt;="&amp;MG$9))*SUMIFS(conditions!$76:$76,conditions!$8:$8,"&lt;="&amp;MG$9-SUMIFS(conditions!$77:$77,conditions!$8:$8,"&lt;="&amp;MG$9,conditions!$9:$9,"&gt;="&amp;MG$9),conditions!$9:$9,"&gt;="&amp;MG$9-SUMIFS(conditions!$77:$77,conditions!$8:$8,"&lt;="&amp;MG$9,conditions!$9:$9,"&gt;="&amp;MG$9))</f>
        <v>8.921090178</v>
      </c>
      <c r="MH125" s="37">
        <f>SUMIFS(17:17,$9:$9,MH$9-SUMIFS(conditions!$77:$77,conditions!$8:$8,"&lt;="&amp;MH$9,conditions!$9:$9,"&gt;="&amp;MH$9))*SUMIFS(conditions!$76:$76,conditions!$8:$8,"&lt;="&amp;MH$9-SUMIFS(conditions!$77:$77,conditions!$8:$8,"&lt;="&amp;MH$9,conditions!$9:$9,"&gt;="&amp;MH$9),conditions!$9:$9,"&gt;="&amp;MH$9-SUMIFS(conditions!$77:$77,conditions!$8:$8,"&lt;="&amp;MH$9,conditions!$9:$9,"&gt;="&amp;MH$9))</f>
        <v>8.921090178</v>
      </c>
      <c r="MI125" s="37">
        <f>SUMIFS(17:17,$9:$9,MI$9-SUMIFS(conditions!$77:$77,conditions!$8:$8,"&lt;="&amp;MI$9,conditions!$9:$9,"&gt;="&amp;MI$9))*SUMIFS(conditions!$76:$76,conditions!$8:$8,"&lt;="&amp;MI$9-SUMIFS(conditions!$77:$77,conditions!$8:$8,"&lt;="&amp;MI$9,conditions!$9:$9,"&gt;="&amp;MI$9),conditions!$9:$9,"&gt;="&amp;MI$9-SUMIFS(conditions!$77:$77,conditions!$8:$8,"&lt;="&amp;MI$9,conditions!$9:$9,"&gt;="&amp;MI$9))</f>
        <v>8.921090178</v>
      </c>
      <c r="MJ125" s="37">
        <f>SUMIFS(17:17,$9:$9,MJ$9-SUMIFS(conditions!$77:$77,conditions!$8:$8,"&lt;="&amp;MJ$9,conditions!$9:$9,"&gt;="&amp;MJ$9))*SUMIFS(conditions!$76:$76,conditions!$8:$8,"&lt;="&amp;MJ$9-SUMIFS(conditions!$77:$77,conditions!$8:$8,"&lt;="&amp;MJ$9,conditions!$9:$9,"&gt;="&amp;MJ$9),conditions!$9:$9,"&gt;="&amp;MJ$9-SUMIFS(conditions!$77:$77,conditions!$8:$8,"&lt;="&amp;MJ$9,conditions!$9:$9,"&gt;="&amp;MJ$9))</f>
        <v>0</v>
      </c>
      <c r="MK125" s="37">
        <f>SUMIFS(17:17,$9:$9,MK$9-SUMIFS(conditions!$77:$77,conditions!$8:$8,"&lt;="&amp;MK$9,conditions!$9:$9,"&gt;="&amp;MK$9))*SUMIFS(conditions!$76:$76,conditions!$8:$8,"&lt;="&amp;MK$9-SUMIFS(conditions!$77:$77,conditions!$8:$8,"&lt;="&amp;MK$9,conditions!$9:$9,"&gt;="&amp;MK$9),conditions!$9:$9,"&gt;="&amp;MK$9-SUMIFS(conditions!$77:$77,conditions!$8:$8,"&lt;="&amp;MK$9,conditions!$9:$9,"&gt;="&amp;MK$9))</f>
        <v>0</v>
      </c>
      <c r="ML125" s="37">
        <f>SUMIFS(17:17,$9:$9,ML$9-SUMIFS(conditions!$77:$77,conditions!$8:$8,"&lt;="&amp;ML$9,conditions!$9:$9,"&gt;="&amp;ML$9))*SUMIFS(conditions!$76:$76,conditions!$8:$8,"&lt;="&amp;ML$9-SUMIFS(conditions!$77:$77,conditions!$8:$8,"&lt;="&amp;ML$9,conditions!$9:$9,"&gt;="&amp;ML$9),conditions!$9:$9,"&gt;="&amp;ML$9-SUMIFS(conditions!$77:$77,conditions!$8:$8,"&lt;="&amp;ML$9,conditions!$9:$9,"&gt;="&amp;ML$9))</f>
        <v>8.921090178</v>
      </c>
      <c r="MM125" s="37">
        <f>SUMIFS(17:17,$9:$9,MM$9-SUMIFS(conditions!$77:$77,conditions!$8:$8,"&lt;="&amp;MM$9,conditions!$9:$9,"&gt;="&amp;MM$9))*SUMIFS(conditions!$76:$76,conditions!$8:$8,"&lt;="&amp;MM$9-SUMIFS(conditions!$77:$77,conditions!$8:$8,"&lt;="&amp;MM$9,conditions!$9:$9,"&gt;="&amp;MM$9),conditions!$9:$9,"&gt;="&amp;MM$9-SUMIFS(conditions!$77:$77,conditions!$8:$8,"&lt;="&amp;MM$9,conditions!$9:$9,"&gt;="&amp;MM$9))</f>
        <v>8.921090178</v>
      </c>
      <c r="MN125" s="37">
        <f>SUMIFS(17:17,$9:$9,MN$9-SUMIFS(conditions!$77:$77,conditions!$8:$8,"&lt;="&amp;MN$9,conditions!$9:$9,"&gt;="&amp;MN$9))*SUMIFS(conditions!$76:$76,conditions!$8:$8,"&lt;="&amp;MN$9-SUMIFS(conditions!$77:$77,conditions!$8:$8,"&lt;="&amp;MN$9,conditions!$9:$9,"&gt;="&amp;MN$9),conditions!$9:$9,"&gt;="&amp;MN$9-SUMIFS(conditions!$77:$77,conditions!$8:$8,"&lt;="&amp;MN$9,conditions!$9:$9,"&gt;="&amp;MN$9))</f>
        <v>8.921090178</v>
      </c>
      <c r="MO125" s="37">
        <f>SUMIFS(17:17,$9:$9,MO$9-SUMIFS(conditions!$77:$77,conditions!$8:$8,"&lt;="&amp;MO$9,conditions!$9:$9,"&gt;="&amp;MO$9))*SUMIFS(conditions!$76:$76,conditions!$8:$8,"&lt;="&amp;MO$9-SUMIFS(conditions!$77:$77,conditions!$8:$8,"&lt;="&amp;MO$9,conditions!$9:$9,"&gt;="&amp;MO$9),conditions!$9:$9,"&gt;="&amp;MO$9-SUMIFS(conditions!$77:$77,conditions!$8:$8,"&lt;="&amp;MO$9,conditions!$9:$9,"&gt;="&amp;MO$9))</f>
        <v>8.921090178</v>
      </c>
      <c r="MP125" s="37">
        <f>SUMIFS(17:17,$9:$9,MP$9-SUMIFS(conditions!$77:$77,conditions!$8:$8,"&lt;="&amp;MP$9,conditions!$9:$9,"&gt;="&amp;MP$9))*SUMIFS(conditions!$76:$76,conditions!$8:$8,"&lt;="&amp;MP$9-SUMIFS(conditions!$77:$77,conditions!$8:$8,"&lt;="&amp;MP$9,conditions!$9:$9,"&gt;="&amp;MP$9),conditions!$9:$9,"&gt;="&amp;MP$9-SUMIFS(conditions!$77:$77,conditions!$8:$8,"&lt;="&amp;MP$9,conditions!$9:$9,"&gt;="&amp;MP$9))</f>
        <v>8.921090178</v>
      </c>
      <c r="MQ125" s="37">
        <f>SUMIFS(17:17,$9:$9,MQ$9-SUMIFS(conditions!$77:$77,conditions!$8:$8,"&lt;="&amp;MQ$9,conditions!$9:$9,"&gt;="&amp;MQ$9))*SUMIFS(conditions!$76:$76,conditions!$8:$8,"&lt;="&amp;MQ$9-SUMIFS(conditions!$77:$77,conditions!$8:$8,"&lt;="&amp;MQ$9,conditions!$9:$9,"&gt;="&amp;MQ$9),conditions!$9:$9,"&gt;="&amp;MQ$9-SUMIFS(conditions!$77:$77,conditions!$8:$8,"&lt;="&amp;MQ$9,conditions!$9:$9,"&gt;="&amp;MQ$9))</f>
        <v>0</v>
      </c>
      <c r="MR125" s="37">
        <f>SUMIFS(17:17,$9:$9,MR$9-SUMIFS(conditions!$77:$77,conditions!$8:$8,"&lt;="&amp;MR$9,conditions!$9:$9,"&gt;="&amp;MR$9))*SUMIFS(conditions!$76:$76,conditions!$8:$8,"&lt;="&amp;MR$9-SUMIFS(conditions!$77:$77,conditions!$8:$8,"&lt;="&amp;MR$9,conditions!$9:$9,"&gt;="&amp;MR$9),conditions!$9:$9,"&gt;="&amp;MR$9-SUMIFS(conditions!$77:$77,conditions!$8:$8,"&lt;="&amp;MR$9,conditions!$9:$9,"&gt;="&amp;MR$9))</f>
        <v>0</v>
      </c>
      <c r="MS125" s="37">
        <f>SUMIFS(17:17,$9:$9,MS$9-SUMIFS(conditions!$77:$77,conditions!$8:$8,"&lt;="&amp;MS$9,conditions!$9:$9,"&gt;="&amp;MS$9))*SUMIFS(conditions!$76:$76,conditions!$8:$8,"&lt;="&amp;MS$9-SUMIFS(conditions!$77:$77,conditions!$8:$8,"&lt;="&amp;MS$9,conditions!$9:$9,"&gt;="&amp;MS$9),conditions!$9:$9,"&gt;="&amp;MS$9-SUMIFS(conditions!$77:$77,conditions!$8:$8,"&lt;="&amp;MS$9,conditions!$9:$9,"&gt;="&amp;MS$9))</f>
        <v>8.921090178</v>
      </c>
      <c r="MT125" s="37">
        <f>SUMIFS(17:17,$9:$9,MT$9-SUMIFS(conditions!$77:$77,conditions!$8:$8,"&lt;="&amp;MT$9,conditions!$9:$9,"&gt;="&amp;MT$9))*SUMIFS(conditions!$76:$76,conditions!$8:$8,"&lt;="&amp;MT$9-SUMIFS(conditions!$77:$77,conditions!$8:$8,"&lt;="&amp;MT$9,conditions!$9:$9,"&gt;="&amp;MT$9),conditions!$9:$9,"&gt;="&amp;MT$9-SUMIFS(conditions!$77:$77,conditions!$8:$8,"&lt;="&amp;MT$9,conditions!$9:$9,"&gt;="&amp;MT$9))</f>
        <v>8.921090178</v>
      </c>
      <c r="MU125" s="37">
        <f>SUMIFS(17:17,$9:$9,MU$9-SUMIFS(conditions!$77:$77,conditions!$8:$8,"&lt;="&amp;MU$9,conditions!$9:$9,"&gt;="&amp;MU$9))*SUMIFS(conditions!$76:$76,conditions!$8:$8,"&lt;="&amp;MU$9-SUMIFS(conditions!$77:$77,conditions!$8:$8,"&lt;="&amp;MU$9,conditions!$9:$9,"&gt;="&amp;MU$9),conditions!$9:$9,"&gt;="&amp;MU$9-SUMIFS(conditions!$77:$77,conditions!$8:$8,"&lt;="&amp;MU$9,conditions!$9:$9,"&gt;="&amp;MU$9))</f>
        <v>8.921090178</v>
      </c>
      <c r="MV125" s="37">
        <f>SUMIFS(17:17,$9:$9,MV$9-SUMIFS(conditions!$77:$77,conditions!$8:$8,"&lt;="&amp;MV$9,conditions!$9:$9,"&gt;="&amp;MV$9))*SUMIFS(conditions!$76:$76,conditions!$8:$8,"&lt;="&amp;MV$9-SUMIFS(conditions!$77:$77,conditions!$8:$8,"&lt;="&amp;MV$9,conditions!$9:$9,"&gt;="&amp;MV$9),conditions!$9:$9,"&gt;="&amp;MV$9-SUMIFS(conditions!$77:$77,conditions!$8:$8,"&lt;="&amp;MV$9,conditions!$9:$9,"&gt;="&amp;MV$9))</f>
        <v>8.921090178</v>
      </c>
      <c r="MW125" s="37">
        <f>SUMIFS(17:17,$9:$9,MW$9-SUMIFS(conditions!$77:$77,conditions!$8:$8,"&lt;="&amp;MW$9,conditions!$9:$9,"&gt;="&amp;MW$9))*SUMIFS(conditions!$76:$76,conditions!$8:$8,"&lt;="&amp;MW$9-SUMIFS(conditions!$77:$77,conditions!$8:$8,"&lt;="&amp;MW$9,conditions!$9:$9,"&gt;="&amp;MW$9),conditions!$9:$9,"&gt;="&amp;MW$9-SUMIFS(conditions!$77:$77,conditions!$8:$8,"&lt;="&amp;MW$9,conditions!$9:$9,"&gt;="&amp;MW$9))</f>
        <v>8.921090178</v>
      </c>
      <c r="MX125" s="37">
        <f>SUMIFS(17:17,$9:$9,MX$9-SUMIFS(conditions!$77:$77,conditions!$8:$8,"&lt;="&amp;MX$9,conditions!$9:$9,"&gt;="&amp;MX$9))*SUMIFS(conditions!$76:$76,conditions!$8:$8,"&lt;="&amp;MX$9-SUMIFS(conditions!$77:$77,conditions!$8:$8,"&lt;="&amp;MX$9,conditions!$9:$9,"&gt;="&amp;MX$9),conditions!$9:$9,"&gt;="&amp;MX$9-SUMIFS(conditions!$77:$77,conditions!$8:$8,"&lt;="&amp;MX$9,conditions!$9:$9,"&gt;="&amp;MX$9))</f>
        <v>0</v>
      </c>
      <c r="MY125" s="37">
        <f>SUMIFS(17:17,$9:$9,MY$9-SUMIFS(conditions!$77:$77,conditions!$8:$8,"&lt;="&amp;MY$9,conditions!$9:$9,"&gt;="&amp;MY$9))*SUMIFS(conditions!$76:$76,conditions!$8:$8,"&lt;="&amp;MY$9-SUMIFS(conditions!$77:$77,conditions!$8:$8,"&lt;="&amp;MY$9,conditions!$9:$9,"&gt;="&amp;MY$9),conditions!$9:$9,"&gt;="&amp;MY$9-SUMIFS(conditions!$77:$77,conditions!$8:$8,"&lt;="&amp;MY$9,conditions!$9:$9,"&gt;="&amp;MY$9))</f>
        <v>0</v>
      </c>
      <c r="MZ125" s="37">
        <f>SUMIFS(17:17,$9:$9,MZ$9-SUMIFS(conditions!$77:$77,conditions!$8:$8,"&lt;="&amp;MZ$9,conditions!$9:$9,"&gt;="&amp;MZ$9))*SUMIFS(conditions!$76:$76,conditions!$8:$8,"&lt;="&amp;MZ$9-SUMIFS(conditions!$77:$77,conditions!$8:$8,"&lt;="&amp;MZ$9,conditions!$9:$9,"&gt;="&amp;MZ$9),conditions!$9:$9,"&gt;="&amp;MZ$9-SUMIFS(conditions!$77:$77,conditions!$8:$8,"&lt;="&amp;MZ$9,conditions!$9:$9,"&gt;="&amp;MZ$9))</f>
        <v>8.921090178</v>
      </c>
      <c r="NA125" s="37">
        <f>SUMIFS(17:17,$9:$9,NA$9-SUMIFS(conditions!$77:$77,conditions!$8:$8,"&lt;="&amp;NA$9,conditions!$9:$9,"&gt;="&amp;NA$9))*SUMIFS(conditions!$76:$76,conditions!$8:$8,"&lt;="&amp;NA$9-SUMIFS(conditions!$77:$77,conditions!$8:$8,"&lt;="&amp;NA$9,conditions!$9:$9,"&gt;="&amp;NA$9),conditions!$9:$9,"&gt;="&amp;NA$9-SUMIFS(conditions!$77:$77,conditions!$8:$8,"&lt;="&amp;NA$9,conditions!$9:$9,"&gt;="&amp;NA$9))</f>
        <v>8.921090178</v>
      </c>
      <c r="NB125" s="37">
        <f>SUMIFS(17:17,$9:$9,NB$9-SUMIFS(conditions!$77:$77,conditions!$8:$8,"&lt;="&amp;NB$9,conditions!$9:$9,"&gt;="&amp;NB$9))*SUMIFS(conditions!$76:$76,conditions!$8:$8,"&lt;="&amp;NB$9-SUMIFS(conditions!$77:$77,conditions!$8:$8,"&lt;="&amp;NB$9,conditions!$9:$9,"&gt;="&amp;NB$9),conditions!$9:$9,"&gt;="&amp;NB$9-SUMIFS(conditions!$77:$77,conditions!$8:$8,"&lt;="&amp;NB$9,conditions!$9:$9,"&gt;="&amp;NB$9))</f>
        <v>8.921090178</v>
      </c>
      <c r="NC125" s="37">
        <f>SUMIFS(17:17,$9:$9,NC$9-SUMIFS(conditions!$77:$77,conditions!$8:$8,"&lt;="&amp;NC$9,conditions!$9:$9,"&gt;="&amp;NC$9))*SUMIFS(conditions!$76:$76,conditions!$8:$8,"&lt;="&amp;NC$9-SUMIFS(conditions!$77:$77,conditions!$8:$8,"&lt;="&amp;NC$9,conditions!$9:$9,"&gt;="&amp;NC$9),conditions!$9:$9,"&gt;="&amp;NC$9-SUMIFS(conditions!$77:$77,conditions!$8:$8,"&lt;="&amp;NC$9,conditions!$9:$9,"&gt;="&amp;NC$9))</f>
        <v>8.921090178</v>
      </c>
      <c r="ND125" s="37">
        <f>SUMIFS(17:17,$9:$9,ND$9-SUMIFS(conditions!$77:$77,conditions!$8:$8,"&lt;="&amp;ND$9,conditions!$9:$9,"&gt;="&amp;ND$9))*SUMIFS(conditions!$76:$76,conditions!$8:$8,"&lt;="&amp;ND$9-SUMIFS(conditions!$77:$77,conditions!$8:$8,"&lt;="&amp;ND$9,conditions!$9:$9,"&gt;="&amp;ND$9),conditions!$9:$9,"&gt;="&amp;ND$9-SUMIFS(conditions!$77:$77,conditions!$8:$8,"&lt;="&amp;ND$9,conditions!$9:$9,"&gt;="&amp;ND$9))</f>
        <v>8.921090178</v>
      </c>
      <c r="NE125" s="37">
        <f>SUMIFS(17:17,$9:$9,NE$9-SUMIFS(conditions!$77:$77,conditions!$8:$8,"&lt;="&amp;NE$9,conditions!$9:$9,"&gt;="&amp;NE$9))*SUMIFS(conditions!$76:$76,conditions!$8:$8,"&lt;="&amp;NE$9-SUMIFS(conditions!$77:$77,conditions!$8:$8,"&lt;="&amp;NE$9,conditions!$9:$9,"&gt;="&amp;NE$9),conditions!$9:$9,"&gt;="&amp;NE$9-SUMIFS(conditions!$77:$77,conditions!$8:$8,"&lt;="&amp;NE$9,conditions!$9:$9,"&gt;="&amp;NE$9))</f>
        <v>0</v>
      </c>
      <c r="NF125" s="37">
        <f>SUMIFS(17:17,$9:$9,NF$9-SUMIFS(conditions!$77:$77,conditions!$8:$8,"&lt;="&amp;NF$9,conditions!$9:$9,"&gt;="&amp;NF$9))*SUMIFS(conditions!$76:$76,conditions!$8:$8,"&lt;="&amp;NF$9-SUMIFS(conditions!$77:$77,conditions!$8:$8,"&lt;="&amp;NF$9,conditions!$9:$9,"&gt;="&amp;NF$9),conditions!$9:$9,"&gt;="&amp;NF$9-SUMIFS(conditions!$77:$77,conditions!$8:$8,"&lt;="&amp;NF$9,conditions!$9:$9,"&gt;="&amp;NF$9))</f>
        <v>0</v>
      </c>
      <c r="NG125" s="37">
        <f>SUMIFS(17:17,$9:$9,NG$9-SUMIFS(conditions!$77:$77,conditions!$8:$8,"&lt;="&amp;NG$9,conditions!$9:$9,"&gt;="&amp;NG$9))*SUMIFS(conditions!$76:$76,conditions!$8:$8,"&lt;="&amp;NG$9-SUMIFS(conditions!$77:$77,conditions!$8:$8,"&lt;="&amp;NG$9,conditions!$9:$9,"&gt;="&amp;NG$9),conditions!$9:$9,"&gt;="&amp;NG$9-SUMIFS(conditions!$77:$77,conditions!$8:$8,"&lt;="&amp;NG$9,conditions!$9:$9,"&gt;="&amp;NG$9))</f>
        <v>10.705308213599997</v>
      </c>
      <c r="NH125" s="37">
        <f>SUMIFS(17:17,$9:$9,NH$9-SUMIFS(conditions!$77:$77,conditions!$8:$8,"&lt;="&amp;NH$9,conditions!$9:$9,"&gt;="&amp;NH$9))*SUMIFS(conditions!$76:$76,conditions!$8:$8,"&lt;="&amp;NH$9-SUMIFS(conditions!$77:$77,conditions!$8:$8,"&lt;="&amp;NH$9,conditions!$9:$9,"&gt;="&amp;NH$9),conditions!$9:$9,"&gt;="&amp;NH$9-SUMIFS(conditions!$77:$77,conditions!$8:$8,"&lt;="&amp;NH$9,conditions!$9:$9,"&gt;="&amp;NH$9))</f>
        <v>10.705308213599997</v>
      </c>
      <c r="NI125" s="37">
        <f>SUMIFS(17:17,$9:$9,NI$9-SUMIFS(conditions!$77:$77,conditions!$8:$8,"&lt;="&amp;NI$9,conditions!$9:$9,"&gt;="&amp;NI$9))*SUMIFS(conditions!$76:$76,conditions!$8:$8,"&lt;="&amp;NI$9-SUMIFS(conditions!$77:$77,conditions!$8:$8,"&lt;="&amp;NI$9,conditions!$9:$9,"&gt;="&amp;NI$9),conditions!$9:$9,"&gt;="&amp;NI$9-SUMIFS(conditions!$77:$77,conditions!$8:$8,"&lt;="&amp;NI$9,conditions!$9:$9,"&gt;="&amp;NI$9))</f>
        <v>10.705308213599997</v>
      </c>
      <c r="NJ125" s="37">
        <f>SUMIFS(17:17,$9:$9,NJ$9-SUMIFS(conditions!$77:$77,conditions!$8:$8,"&lt;="&amp;NJ$9,conditions!$9:$9,"&gt;="&amp;NJ$9))*SUMIFS(conditions!$76:$76,conditions!$8:$8,"&lt;="&amp;NJ$9-SUMIFS(conditions!$77:$77,conditions!$8:$8,"&lt;="&amp;NJ$9,conditions!$9:$9,"&gt;="&amp;NJ$9),conditions!$9:$9,"&gt;="&amp;NJ$9-SUMIFS(conditions!$77:$77,conditions!$8:$8,"&lt;="&amp;NJ$9,conditions!$9:$9,"&gt;="&amp;NJ$9))</f>
        <v>10.705308213599997</v>
      </c>
      <c r="NK125" s="37">
        <f>SUMIFS(17:17,$9:$9,NK$9-SUMIFS(conditions!$77:$77,conditions!$8:$8,"&lt;="&amp;NK$9,conditions!$9:$9,"&gt;="&amp;NK$9))*SUMIFS(conditions!$76:$76,conditions!$8:$8,"&lt;="&amp;NK$9-SUMIFS(conditions!$77:$77,conditions!$8:$8,"&lt;="&amp;NK$9,conditions!$9:$9,"&gt;="&amp;NK$9),conditions!$9:$9,"&gt;="&amp;NK$9-SUMIFS(conditions!$77:$77,conditions!$8:$8,"&lt;="&amp;NK$9,conditions!$9:$9,"&gt;="&amp;NK$9))</f>
        <v>10.705308213599997</v>
      </c>
      <c r="NL125" s="37">
        <f>SUMIFS(17:17,$9:$9,NL$9-SUMIFS(conditions!$77:$77,conditions!$8:$8,"&lt;="&amp;NL$9,conditions!$9:$9,"&gt;="&amp;NL$9))*SUMIFS(conditions!$76:$76,conditions!$8:$8,"&lt;="&amp;NL$9-SUMIFS(conditions!$77:$77,conditions!$8:$8,"&lt;="&amp;NL$9,conditions!$9:$9,"&gt;="&amp;NL$9),conditions!$9:$9,"&gt;="&amp;NL$9-SUMIFS(conditions!$77:$77,conditions!$8:$8,"&lt;="&amp;NL$9,conditions!$9:$9,"&gt;="&amp;NL$9))</f>
        <v>0</v>
      </c>
      <c r="NM125" s="37">
        <f>SUMIFS(17:17,$9:$9,NM$9-SUMIFS(conditions!$77:$77,conditions!$8:$8,"&lt;="&amp;NM$9,conditions!$9:$9,"&gt;="&amp;NM$9))*SUMIFS(conditions!$76:$76,conditions!$8:$8,"&lt;="&amp;NM$9-SUMIFS(conditions!$77:$77,conditions!$8:$8,"&lt;="&amp;NM$9,conditions!$9:$9,"&gt;="&amp;NM$9),conditions!$9:$9,"&gt;="&amp;NM$9-SUMIFS(conditions!$77:$77,conditions!$8:$8,"&lt;="&amp;NM$9,conditions!$9:$9,"&gt;="&amp;NM$9))</f>
        <v>0</v>
      </c>
      <c r="NN125" s="37">
        <f>SUMIFS(17:17,$9:$9,NN$9-SUMIFS(conditions!$77:$77,conditions!$8:$8,"&lt;="&amp;NN$9,conditions!$9:$9,"&gt;="&amp;NN$9))*SUMIFS(conditions!$76:$76,conditions!$8:$8,"&lt;="&amp;NN$9-SUMIFS(conditions!$77:$77,conditions!$8:$8,"&lt;="&amp;NN$9,conditions!$9:$9,"&gt;="&amp;NN$9),conditions!$9:$9,"&gt;="&amp;NN$9-SUMIFS(conditions!$77:$77,conditions!$8:$8,"&lt;="&amp;NN$9,conditions!$9:$9,"&gt;="&amp;NN$9))</f>
        <v>10.705308213599997</v>
      </c>
      <c r="NO125" s="37">
        <f>SUMIFS(17:17,$9:$9,NO$9-SUMIFS(conditions!$77:$77,conditions!$8:$8,"&lt;="&amp;NO$9,conditions!$9:$9,"&gt;="&amp;NO$9))*SUMIFS(conditions!$76:$76,conditions!$8:$8,"&lt;="&amp;NO$9-SUMIFS(conditions!$77:$77,conditions!$8:$8,"&lt;="&amp;NO$9,conditions!$9:$9,"&gt;="&amp;NO$9),conditions!$9:$9,"&gt;="&amp;NO$9-SUMIFS(conditions!$77:$77,conditions!$8:$8,"&lt;="&amp;NO$9,conditions!$9:$9,"&gt;="&amp;NO$9))</f>
        <v>10.705308213599997</v>
      </c>
      <c r="NP125" s="37">
        <f>SUMIFS(17:17,$9:$9,NP$9-SUMIFS(conditions!$77:$77,conditions!$8:$8,"&lt;="&amp;NP$9,conditions!$9:$9,"&gt;="&amp;NP$9))*SUMIFS(conditions!$76:$76,conditions!$8:$8,"&lt;="&amp;NP$9-SUMIFS(conditions!$77:$77,conditions!$8:$8,"&lt;="&amp;NP$9,conditions!$9:$9,"&gt;="&amp;NP$9),conditions!$9:$9,"&gt;="&amp;NP$9-SUMIFS(conditions!$77:$77,conditions!$8:$8,"&lt;="&amp;NP$9,conditions!$9:$9,"&gt;="&amp;NP$9))</f>
        <v>10.705308213599997</v>
      </c>
      <c r="NQ125" s="37">
        <f>SUMIFS(17:17,$9:$9,NQ$9-SUMIFS(conditions!$77:$77,conditions!$8:$8,"&lt;="&amp;NQ$9,conditions!$9:$9,"&gt;="&amp;NQ$9))*SUMIFS(conditions!$76:$76,conditions!$8:$8,"&lt;="&amp;NQ$9-SUMIFS(conditions!$77:$77,conditions!$8:$8,"&lt;="&amp;NQ$9,conditions!$9:$9,"&gt;="&amp;NQ$9),conditions!$9:$9,"&gt;="&amp;NQ$9-SUMIFS(conditions!$77:$77,conditions!$8:$8,"&lt;="&amp;NQ$9,conditions!$9:$9,"&gt;="&amp;NQ$9))</f>
        <v>10.705308213599997</v>
      </c>
      <c r="NR125" s="37">
        <f>SUMIFS(17:17,$9:$9,NR$9-SUMIFS(conditions!$77:$77,conditions!$8:$8,"&lt;="&amp;NR$9,conditions!$9:$9,"&gt;="&amp;NR$9))*SUMIFS(conditions!$76:$76,conditions!$8:$8,"&lt;="&amp;NR$9-SUMIFS(conditions!$77:$77,conditions!$8:$8,"&lt;="&amp;NR$9,conditions!$9:$9,"&gt;="&amp;NR$9),conditions!$9:$9,"&gt;="&amp;NR$9-SUMIFS(conditions!$77:$77,conditions!$8:$8,"&lt;="&amp;NR$9,conditions!$9:$9,"&gt;="&amp;NR$9))</f>
        <v>10.705308213599997</v>
      </c>
      <c r="NS125" s="37">
        <f>SUMIFS(17:17,$9:$9,NS$9-SUMIFS(conditions!$77:$77,conditions!$8:$8,"&lt;="&amp;NS$9,conditions!$9:$9,"&gt;="&amp;NS$9))*SUMIFS(conditions!$76:$76,conditions!$8:$8,"&lt;="&amp;NS$9-SUMIFS(conditions!$77:$77,conditions!$8:$8,"&lt;="&amp;NS$9,conditions!$9:$9,"&gt;="&amp;NS$9),conditions!$9:$9,"&gt;="&amp;NS$9-SUMIFS(conditions!$77:$77,conditions!$8:$8,"&lt;="&amp;NS$9,conditions!$9:$9,"&gt;="&amp;NS$9))</f>
        <v>0</v>
      </c>
      <c r="NT125" s="37">
        <f>SUMIFS(17:17,$9:$9,NT$9-SUMIFS(conditions!$77:$77,conditions!$8:$8,"&lt;="&amp;NT$9,conditions!$9:$9,"&gt;="&amp;NT$9))*SUMIFS(conditions!$76:$76,conditions!$8:$8,"&lt;="&amp;NT$9-SUMIFS(conditions!$77:$77,conditions!$8:$8,"&lt;="&amp;NT$9,conditions!$9:$9,"&gt;="&amp;NT$9),conditions!$9:$9,"&gt;="&amp;NT$9-SUMIFS(conditions!$77:$77,conditions!$8:$8,"&lt;="&amp;NT$9,conditions!$9:$9,"&gt;="&amp;NT$9))</f>
        <v>0</v>
      </c>
      <c r="NU125" s="37">
        <f>SUMIFS(17:17,$9:$9,NU$9-SUMIFS(conditions!$77:$77,conditions!$8:$8,"&lt;="&amp;NU$9,conditions!$9:$9,"&gt;="&amp;NU$9))*SUMIFS(conditions!$76:$76,conditions!$8:$8,"&lt;="&amp;NU$9-SUMIFS(conditions!$77:$77,conditions!$8:$8,"&lt;="&amp;NU$9,conditions!$9:$9,"&gt;="&amp;NU$9),conditions!$9:$9,"&gt;="&amp;NU$9-SUMIFS(conditions!$77:$77,conditions!$8:$8,"&lt;="&amp;NU$9,conditions!$9:$9,"&gt;="&amp;NU$9))</f>
        <v>10.705308213599997</v>
      </c>
      <c r="NV125" s="37">
        <f>SUMIFS(17:17,$9:$9,NV$9-SUMIFS(conditions!$77:$77,conditions!$8:$8,"&lt;="&amp;NV$9,conditions!$9:$9,"&gt;="&amp;NV$9))*SUMIFS(conditions!$76:$76,conditions!$8:$8,"&lt;="&amp;NV$9-SUMIFS(conditions!$77:$77,conditions!$8:$8,"&lt;="&amp;NV$9,conditions!$9:$9,"&gt;="&amp;NV$9),conditions!$9:$9,"&gt;="&amp;NV$9-SUMIFS(conditions!$77:$77,conditions!$8:$8,"&lt;="&amp;NV$9,conditions!$9:$9,"&gt;="&amp;NV$9))</f>
        <v>10.705308213599997</v>
      </c>
    </row>
    <row r="126" spans="1:386" s="38" customFormat="1" ht="10.199999999999999" x14ac:dyDescent="0.2">
      <c r="A126" s="31"/>
      <c r="B126" s="31"/>
      <c r="C126" s="31"/>
      <c r="D126" s="31"/>
      <c r="E126" s="31"/>
      <c r="F126" s="31"/>
      <c r="G126" s="31" t="str">
        <f>G121</f>
        <v>оплаты от заказчиков с отсрочкой</v>
      </c>
      <c r="H126" s="31"/>
      <c r="I126" s="31"/>
      <c r="J126" s="31" t="str">
        <f>IF($G126="","",INDEX(KPI!$H$11:$H$121,SUMIFS(KPI!$E$11:$E$121,KPI!$F$11:$F$121,$G126)))</f>
        <v>тыс.руб.</v>
      </c>
      <c r="K126" s="31"/>
      <c r="L126" s="31"/>
      <c r="M126" s="31"/>
      <c r="N126" s="31" t="str">
        <f>structure!$G$14</f>
        <v>товарная категория 4</v>
      </c>
      <c r="O126" s="31"/>
      <c r="P126" s="31"/>
      <c r="Q126" s="31"/>
      <c r="R126" s="37">
        <f t="shared" si="140"/>
        <v>1078.5433636719035</v>
      </c>
      <c r="S126" s="31"/>
      <c r="T126" s="31"/>
      <c r="U126" s="37">
        <f>SUMIFS(18:18,$9:$9,U$9-SUMIFS(conditions!$77:$77,conditions!$8:$8,"&lt;="&amp;U$9,conditions!$9:$9,"&gt;="&amp;U$9))*SUMIFS(conditions!$76:$76,conditions!$8:$8,"&lt;="&amp;U$9-SUMIFS(conditions!$77:$77,conditions!$8:$8,"&lt;="&amp;U$9,conditions!$9:$9,"&gt;="&amp;U$9),conditions!$9:$9,"&gt;="&amp;U$9-SUMIFS(conditions!$77:$77,conditions!$8:$8,"&lt;="&amp;U$9,conditions!$9:$9,"&gt;="&amp;U$9))</f>
        <v>0</v>
      </c>
      <c r="V126" s="37">
        <f>SUMIFS(18:18,$9:$9,V$9-SUMIFS(conditions!$77:$77,conditions!$8:$8,"&lt;="&amp;V$9,conditions!$9:$9,"&gt;="&amp;V$9))*SUMIFS(conditions!$76:$76,conditions!$8:$8,"&lt;="&amp;V$9-SUMIFS(conditions!$77:$77,conditions!$8:$8,"&lt;="&amp;V$9,conditions!$9:$9,"&gt;="&amp;V$9),conditions!$9:$9,"&gt;="&amp;V$9-SUMIFS(conditions!$77:$77,conditions!$8:$8,"&lt;="&amp;V$9,conditions!$9:$9,"&gt;="&amp;V$9))</f>
        <v>0</v>
      </c>
      <c r="W126" s="37">
        <f>SUMIFS(18:18,$9:$9,W$9-SUMIFS(conditions!$77:$77,conditions!$8:$8,"&lt;="&amp;W$9,conditions!$9:$9,"&gt;="&amp;W$9))*SUMIFS(conditions!$76:$76,conditions!$8:$8,"&lt;="&amp;W$9-SUMIFS(conditions!$77:$77,conditions!$8:$8,"&lt;="&amp;W$9,conditions!$9:$9,"&gt;="&amp;W$9),conditions!$9:$9,"&gt;="&amp;W$9-SUMIFS(conditions!$77:$77,conditions!$8:$8,"&lt;="&amp;W$9,conditions!$9:$9,"&gt;="&amp;W$9))</f>
        <v>0</v>
      </c>
      <c r="X126" s="37">
        <f>SUMIFS(18:18,$9:$9,X$9-SUMIFS(conditions!$77:$77,conditions!$8:$8,"&lt;="&amp;X$9,conditions!$9:$9,"&gt;="&amp;X$9))*SUMIFS(conditions!$76:$76,conditions!$8:$8,"&lt;="&amp;X$9-SUMIFS(conditions!$77:$77,conditions!$8:$8,"&lt;="&amp;X$9,conditions!$9:$9,"&gt;="&amp;X$9),conditions!$9:$9,"&gt;="&amp;X$9-SUMIFS(conditions!$77:$77,conditions!$8:$8,"&lt;="&amp;X$9,conditions!$9:$9,"&gt;="&amp;X$9))</f>
        <v>0</v>
      </c>
      <c r="Y126" s="37">
        <f>SUMIFS(18:18,$9:$9,Y$9-SUMIFS(conditions!$77:$77,conditions!$8:$8,"&lt;="&amp;Y$9,conditions!$9:$9,"&gt;="&amp;Y$9))*SUMIFS(conditions!$76:$76,conditions!$8:$8,"&lt;="&amp;Y$9-SUMIFS(conditions!$77:$77,conditions!$8:$8,"&lt;="&amp;Y$9,conditions!$9:$9,"&gt;="&amp;Y$9),conditions!$9:$9,"&gt;="&amp;Y$9-SUMIFS(conditions!$77:$77,conditions!$8:$8,"&lt;="&amp;Y$9,conditions!$9:$9,"&gt;="&amp;Y$9))</f>
        <v>0</v>
      </c>
      <c r="Z126" s="37">
        <f>SUMIFS(18:18,$9:$9,Z$9-SUMIFS(conditions!$77:$77,conditions!$8:$8,"&lt;="&amp;Z$9,conditions!$9:$9,"&gt;="&amp;Z$9))*SUMIFS(conditions!$76:$76,conditions!$8:$8,"&lt;="&amp;Z$9-SUMIFS(conditions!$77:$77,conditions!$8:$8,"&lt;="&amp;Z$9,conditions!$9:$9,"&gt;="&amp;Z$9),conditions!$9:$9,"&gt;="&amp;Z$9-SUMIFS(conditions!$77:$77,conditions!$8:$8,"&lt;="&amp;Z$9,conditions!$9:$9,"&gt;="&amp;Z$9))</f>
        <v>0</v>
      </c>
      <c r="AA126" s="37">
        <f>SUMIFS(18:18,$9:$9,AA$9-SUMIFS(conditions!$77:$77,conditions!$8:$8,"&lt;="&amp;AA$9,conditions!$9:$9,"&gt;="&amp;AA$9))*SUMIFS(conditions!$76:$76,conditions!$8:$8,"&lt;="&amp;AA$9-SUMIFS(conditions!$77:$77,conditions!$8:$8,"&lt;="&amp;AA$9,conditions!$9:$9,"&gt;="&amp;AA$9),conditions!$9:$9,"&gt;="&amp;AA$9-SUMIFS(conditions!$77:$77,conditions!$8:$8,"&lt;="&amp;AA$9,conditions!$9:$9,"&gt;="&amp;AA$9))</f>
        <v>0</v>
      </c>
      <c r="AB126" s="37">
        <f>SUMIFS(18:18,$9:$9,AB$9-SUMIFS(conditions!$77:$77,conditions!$8:$8,"&lt;="&amp;AB$9,conditions!$9:$9,"&gt;="&amp;AB$9))*SUMIFS(conditions!$76:$76,conditions!$8:$8,"&lt;="&amp;AB$9-SUMIFS(conditions!$77:$77,conditions!$8:$8,"&lt;="&amp;AB$9,conditions!$9:$9,"&gt;="&amp;AB$9),conditions!$9:$9,"&gt;="&amp;AB$9-SUMIFS(conditions!$77:$77,conditions!$8:$8,"&lt;="&amp;AB$9,conditions!$9:$9,"&gt;="&amp;AB$9))</f>
        <v>0</v>
      </c>
      <c r="AC126" s="37">
        <f>SUMIFS(18:18,$9:$9,AC$9-SUMIFS(conditions!$77:$77,conditions!$8:$8,"&lt;="&amp;AC$9,conditions!$9:$9,"&gt;="&amp;AC$9))*SUMIFS(conditions!$76:$76,conditions!$8:$8,"&lt;="&amp;AC$9-SUMIFS(conditions!$77:$77,conditions!$8:$8,"&lt;="&amp;AC$9,conditions!$9:$9,"&gt;="&amp;AC$9),conditions!$9:$9,"&gt;="&amp;AC$9-SUMIFS(conditions!$77:$77,conditions!$8:$8,"&lt;="&amp;AC$9,conditions!$9:$9,"&gt;="&amp;AC$9))</f>
        <v>0</v>
      </c>
      <c r="AD126" s="37">
        <f>SUMIFS(18:18,$9:$9,AD$9-SUMIFS(conditions!$77:$77,conditions!$8:$8,"&lt;="&amp;AD$9,conditions!$9:$9,"&gt;="&amp;AD$9))*SUMIFS(conditions!$76:$76,conditions!$8:$8,"&lt;="&amp;AD$9-SUMIFS(conditions!$77:$77,conditions!$8:$8,"&lt;="&amp;AD$9,conditions!$9:$9,"&gt;="&amp;AD$9),conditions!$9:$9,"&gt;="&amp;AD$9-SUMIFS(conditions!$77:$77,conditions!$8:$8,"&lt;="&amp;AD$9,conditions!$9:$9,"&gt;="&amp;AD$9))</f>
        <v>0</v>
      </c>
      <c r="AE126" s="37">
        <f>SUMIFS(18:18,$9:$9,AE$9-SUMIFS(conditions!$77:$77,conditions!$8:$8,"&lt;="&amp;AE$9,conditions!$9:$9,"&gt;="&amp;AE$9))*SUMIFS(conditions!$76:$76,conditions!$8:$8,"&lt;="&amp;AE$9-SUMIFS(conditions!$77:$77,conditions!$8:$8,"&lt;="&amp;AE$9,conditions!$9:$9,"&gt;="&amp;AE$9),conditions!$9:$9,"&gt;="&amp;AE$9-SUMIFS(conditions!$77:$77,conditions!$8:$8,"&lt;="&amp;AE$9,conditions!$9:$9,"&gt;="&amp;AE$9))</f>
        <v>0</v>
      </c>
      <c r="AF126" s="37">
        <f>SUMIFS(18:18,$9:$9,AF$9-SUMIFS(conditions!$77:$77,conditions!$8:$8,"&lt;="&amp;AF$9,conditions!$9:$9,"&gt;="&amp;AF$9))*SUMIFS(conditions!$76:$76,conditions!$8:$8,"&lt;="&amp;AF$9-SUMIFS(conditions!$77:$77,conditions!$8:$8,"&lt;="&amp;AF$9,conditions!$9:$9,"&gt;="&amp;AF$9),conditions!$9:$9,"&gt;="&amp;AF$9-SUMIFS(conditions!$77:$77,conditions!$8:$8,"&lt;="&amp;AF$9,conditions!$9:$9,"&gt;="&amp;AF$9))</f>
        <v>0</v>
      </c>
      <c r="AG126" s="37">
        <f>SUMIFS(18:18,$9:$9,AG$9-SUMIFS(conditions!$77:$77,conditions!$8:$8,"&lt;="&amp;AG$9,conditions!$9:$9,"&gt;="&amp;AG$9))*SUMIFS(conditions!$76:$76,conditions!$8:$8,"&lt;="&amp;AG$9-SUMIFS(conditions!$77:$77,conditions!$8:$8,"&lt;="&amp;AG$9,conditions!$9:$9,"&gt;="&amp;AG$9),conditions!$9:$9,"&gt;="&amp;AG$9-SUMIFS(conditions!$77:$77,conditions!$8:$8,"&lt;="&amp;AG$9,conditions!$9:$9,"&gt;="&amp;AG$9))</f>
        <v>0</v>
      </c>
      <c r="AH126" s="37">
        <f>SUMIFS(18:18,$9:$9,AH$9-SUMIFS(conditions!$77:$77,conditions!$8:$8,"&lt;="&amp;AH$9,conditions!$9:$9,"&gt;="&amp;AH$9))*SUMIFS(conditions!$76:$76,conditions!$8:$8,"&lt;="&amp;AH$9-SUMIFS(conditions!$77:$77,conditions!$8:$8,"&lt;="&amp;AH$9,conditions!$9:$9,"&gt;="&amp;AH$9),conditions!$9:$9,"&gt;="&amp;AH$9-SUMIFS(conditions!$77:$77,conditions!$8:$8,"&lt;="&amp;AH$9,conditions!$9:$9,"&gt;="&amp;AH$9))</f>
        <v>0</v>
      </c>
      <c r="AI126" s="37">
        <f>SUMIFS(18:18,$9:$9,AI$9-SUMIFS(conditions!$77:$77,conditions!$8:$8,"&lt;="&amp;AI$9,conditions!$9:$9,"&gt;="&amp;AI$9))*SUMIFS(conditions!$76:$76,conditions!$8:$8,"&lt;="&amp;AI$9-SUMIFS(conditions!$77:$77,conditions!$8:$8,"&lt;="&amp;AI$9,conditions!$9:$9,"&gt;="&amp;AI$9),conditions!$9:$9,"&gt;="&amp;AI$9-SUMIFS(conditions!$77:$77,conditions!$8:$8,"&lt;="&amp;AI$9,conditions!$9:$9,"&gt;="&amp;AI$9))</f>
        <v>3.5999999999999992</v>
      </c>
      <c r="AJ126" s="37">
        <f>SUMIFS(18:18,$9:$9,AJ$9-SUMIFS(conditions!$77:$77,conditions!$8:$8,"&lt;="&amp;AJ$9,conditions!$9:$9,"&gt;="&amp;AJ$9))*SUMIFS(conditions!$76:$76,conditions!$8:$8,"&lt;="&amp;AJ$9-SUMIFS(conditions!$77:$77,conditions!$8:$8,"&lt;="&amp;AJ$9,conditions!$9:$9,"&gt;="&amp;AJ$9),conditions!$9:$9,"&gt;="&amp;AJ$9-SUMIFS(conditions!$77:$77,conditions!$8:$8,"&lt;="&amp;AJ$9,conditions!$9:$9,"&gt;="&amp;AJ$9))</f>
        <v>3.5999999999999992</v>
      </c>
      <c r="AK126" s="37">
        <f>SUMIFS(18:18,$9:$9,AK$9-SUMIFS(conditions!$77:$77,conditions!$8:$8,"&lt;="&amp;AK$9,conditions!$9:$9,"&gt;="&amp;AK$9))*SUMIFS(conditions!$76:$76,conditions!$8:$8,"&lt;="&amp;AK$9-SUMIFS(conditions!$77:$77,conditions!$8:$8,"&lt;="&amp;AK$9,conditions!$9:$9,"&gt;="&amp;AK$9),conditions!$9:$9,"&gt;="&amp;AK$9-SUMIFS(conditions!$77:$77,conditions!$8:$8,"&lt;="&amp;AK$9,conditions!$9:$9,"&gt;="&amp;AK$9))</f>
        <v>3.5999999999999992</v>
      </c>
      <c r="AL126" s="37">
        <f>SUMIFS(18:18,$9:$9,AL$9-SUMIFS(conditions!$77:$77,conditions!$8:$8,"&lt;="&amp;AL$9,conditions!$9:$9,"&gt;="&amp;AL$9))*SUMIFS(conditions!$76:$76,conditions!$8:$8,"&lt;="&amp;AL$9-SUMIFS(conditions!$77:$77,conditions!$8:$8,"&lt;="&amp;AL$9,conditions!$9:$9,"&gt;="&amp;AL$9),conditions!$9:$9,"&gt;="&amp;AL$9-SUMIFS(conditions!$77:$77,conditions!$8:$8,"&lt;="&amp;AL$9,conditions!$9:$9,"&gt;="&amp;AL$9))</f>
        <v>3.5999999999999992</v>
      </c>
      <c r="AM126" s="37">
        <f>SUMIFS(18:18,$9:$9,AM$9-SUMIFS(conditions!$77:$77,conditions!$8:$8,"&lt;="&amp;AM$9,conditions!$9:$9,"&gt;="&amp;AM$9))*SUMIFS(conditions!$76:$76,conditions!$8:$8,"&lt;="&amp;AM$9-SUMIFS(conditions!$77:$77,conditions!$8:$8,"&lt;="&amp;AM$9,conditions!$9:$9,"&gt;="&amp;AM$9),conditions!$9:$9,"&gt;="&amp;AM$9-SUMIFS(conditions!$77:$77,conditions!$8:$8,"&lt;="&amp;AM$9,conditions!$9:$9,"&gt;="&amp;AM$9))</f>
        <v>3.5999999999999992</v>
      </c>
      <c r="AN126" s="37">
        <f>SUMIFS(18:18,$9:$9,AN$9-SUMIFS(conditions!$77:$77,conditions!$8:$8,"&lt;="&amp;AN$9,conditions!$9:$9,"&gt;="&amp;AN$9))*SUMIFS(conditions!$76:$76,conditions!$8:$8,"&lt;="&amp;AN$9-SUMIFS(conditions!$77:$77,conditions!$8:$8,"&lt;="&amp;AN$9,conditions!$9:$9,"&gt;="&amp;AN$9),conditions!$9:$9,"&gt;="&amp;AN$9-SUMIFS(conditions!$77:$77,conditions!$8:$8,"&lt;="&amp;AN$9,conditions!$9:$9,"&gt;="&amp;AN$9))</f>
        <v>0</v>
      </c>
      <c r="AO126" s="37">
        <f>SUMIFS(18:18,$9:$9,AO$9-SUMIFS(conditions!$77:$77,conditions!$8:$8,"&lt;="&amp;AO$9,conditions!$9:$9,"&gt;="&amp;AO$9))*SUMIFS(conditions!$76:$76,conditions!$8:$8,"&lt;="&amp;AO$9-SUMIFS(conditions!$77:$77,conditions!$8:$8,"&lt;="&amp;AO$9,conditions!$9:$9,"&gt;="&amp;AO$9),conditions!$9:$9,"&gt;="&amp;AO$9-SUMIFS(conditions!$77:$77,conditions!$8:$8,"&lt;="&amp;AO$9,conditions!$9:$9,"&gt;="&amp;AO$9))</f>
        <v>0</v>
      </c>
      <c r="AP126" s="37">
        <f>SUMIFS(18:18,$9:$9,AP$9-SUMIFS(conditions!$77:$77,conditions!$8:$8,"&lt;="&amp;AP$9,conditions!$9:$9,"&gt;="&amp;AP$9))*SUMIFS(conditions!$76:$76,conditions!$8:$8,"&lt;="&amp;AP$9-SUMIFS(conditions!$77:$77,conditions!$8:$8,"&lt;="&amp;AP$9,conditions!$9:$9,"&gt;="&amp;AP$9),conditions!$9:$9,"&gt;="&amp;AP$9-SUMIFS(conditions!$77:$77,conditions!$8:$8,"&lt;="&amp;AP$9,conditions!$9:$9,"&gt;="&amp;AP$9))</f>
        <v>3.5999999999999992</v>
      </c>
      <c r="AQ126" s="37">
        <f>SUMIFS(18:18,$9:$9,AQ$9-SUMIFS(conditions!$77:$77,conditions!$8:$8,"&lt;="&amp;AQ$9,conditions!$9:$9,"&gt;="&amp;AQ$9))*SUMIFS(conditions!$76:$76,conditions!$8:$8,"&lt;="&amp;AQ$9-SUMIFS(conditions!$77:$77,conditions!$8:$8,"&lt;="&amp;AQ$9,conditions!$9:$9,"&gt;="&amp;AQ$9),conditions!$9:$9,"&gt;="&amp;AQ$9-SUMIFS(conditions!$77:$77,conditions!$8:$8,"&lt;="&amp;AQ$9,conditions!$9:$9,"&gt;="&amp;AQ$9))</f>
        <v>3.5999999999999992</v>
      </c>
      <c r="AR126" s="37">
        <f>SUMIFS(18:18,$9:$9,AR$9-SUMIFS(conditions!$77:$77,conditions!$8:$8,"&lt;="&amp;AR$9,conditions!$9:$9,"&gt;="&amp;AR$9))*SUMIFS(conditions!$76:$76,conditions!$8:$8,"&lt;="&amp;AR$9-SUMIFS(conditions!$77:$77,conditions!$8:$8,"&lt;="&amp;AR$9,conditions!$9:$9,"&gt;="&amp;AR$9),conditions!$9:$9,"&gt;="&amp;AR$9-SUMIFS(conditions!$77:$77,conditions!$8:$8,"&lt;="&amp;AR$9,conditions!$9:$9,"&gt;="&amp;AR$9))</f>
        <v>3.5999999999999992</v>
      </c>
      <c r="AS126" s="37">
        <f>SUMIFS(18:18,$9:$9,AS$9-SUMIFS(conditions!$77:$77,conditions!$8:$8,"&lt;="&amp;AS$9,conditions!$9:$9,"&gt;="&amp;AS$9))*SUMIFS(conditions!$76:$76,conditions!$8:$8,"&lt;="&amp;AS$9-SUMIFS(conditions!$77:$77,conditions!$8:$8,"&lt;="&amp;AS$9,conditions!$9:$9,"&gt;="&amp;AS$9),conditions!$9:$9,"&gt;="&amp;AS$9-SUMIFS(conditions!$77:$77,conditions!$8:$8,"&lt;="&amp;AS$9,conditions!$9:$9,"&gt;="&amp;AS$9))</f>
        <v>3.5999999999999992</v>
      </c>
      <c r="AT126" s="37">
        <f>SUMIFS(18:18,$9:$9,AT$9-SUMIFS(conditions!$77:$77,conditions!$8:$8,"&lt;="&amp;AT$9,conditions!$9:$9,"&gt;="&amp;AT$9))*SUMIFS(conditions!$76:$76,conditions!$8:$8,"&lt;="&amp;AT$9-SUMIFS(conditions!$77:$77,conditions!$8:$8,"&lt;="&amp;AT$9,conditions!$9:$9,"&gt;="&amp;AT$9),conditions!$9:$9,"&gt;="&amp;AT$9-SUMIFS(conditions!$77:$77,conditions!$8:$8,"&lt;="&amp;AT$9,conditions!$9:$9,"&gt;="&amp;AT$9))</f>
        <v>3.5999999999999992</v>
      </c>
      <c r="AU126" s="37">
        <f>SUMIFS(18:18,$9:$9,AU$9-SUMIFS(conditions!$77:$77,conditions!$8:$8,"&lt;="&amp;AU$9,conditions!$9:$9,"&gt;="&amp;AU$9))*SUMIFS(conditions!$76:$76,conditions!$8:$8,"&lt;="&amp;AU$9-SUMIFS(conditions!$77:$77,conditions!$8:$8,"&lt;="&amp;AU$9,conditions!$9:$9,"&gt;="&amp;AU$9),conditions!$9:$9,"&gt;="&amp;AU$9-SUMIFS(conditions!$77:$77,conditions!$8:$8,"&lt;="&amp;AU$9,conditions!$9:$9,"&gt;="&amp;AU$9))</f>
        <v>0</v>
      </c>
      <c r="AV126" s="37">
        <f>SUMIFS(18:18,$9:$9,AV$9-SUMIFS(conditions!$77:$77,conditions!$8:$8,"&lt;="&amp;AV$9,conditions!$9:$9,"&gt;="&amp;AV$9))*SUMIFS(conditions!$76:$76,conditions!$8:$8,"&lt;="&amp;AV$9-SUMIFS(conditions!$77:$77,conditions!$8:$8,"&lt;="&amp;AV$9,conditions!$9:$9,"&gt;="&amp;AV$9),conditions!$9:$9,"&gt;="&amp;AV$9-SUMIFS(conditions!$77:$77,conditions!$8:$8,"&lt;="&amp;AV$9,conditions!$9:$9,"&gt;="&amp;AV$9))</f>
        <v>0</v>
      </c>
      <c r="AW126" s="37">
        <f>SUMIFS(18:18,$9:$9,AW$9-SUMIFS(conditions!$77:$77,conditions!$8:$8,"&lt;="&amp;AW$9,conditions!$9:$9,"&gt;="&amp;AW$9))*SUMIFS(conditions!$76:$76,conditions!$8:$8,"&lt;="&amp;AW$9-SUMIFS(conditions!$77:$77,conditions!$8:$8,"&lt;="&amp;AW$9,conditions!$9:$9,"&gt;="&amp;AW$9),conditions!$9:$9,"&gt;="&amp;AW$9-SUMIFS(conditions!$77:$77,conditions!$8:$8,"&lt;="&amp;AW$9,conditions!$9:$9,"&gt;="&amp;AW$9))</f>
        <v>3.5999999999999992</v>
      </c>
      <c r="AX126" s="37">
        <f>SUMIFS(18:18,$9:$9,AX$9-SUMIFS(conditions!$77:$77,conditions!$8:$8,"&lt;="&amp;AX$9,conditions!$9:$9,"&gt;="&amp;AX$9))*SUMIFS(conditions!$76:$76,conditions!$8:$8,"&lt;="&amp;AX$9-SUMIFS(conditions!$77:$77,conditions!$8:$8,"&lt;="&amp;AX$9,conditions!$9:$9,"&gt;="&amp;AX$9),conditions!$9:$9,"&gt;="&amp;AX$9-SUMIFS(conditions!$77:$77,conditions!$8:$8,"&lt;="&amp;AX$9,conditions!$9:$9,"&gt;="&amp;AX$9))</f>
        <v>3.5999999999999992</v>
      </c>
      <c r="AY126" s="37">
        <f>SUMIFS(18:18,$9:$9,AY$9-SUMIFS(conditions!$77:$77,conditions!$8:$8,"&lt;="&amp;AY$9,conditions!$9:$9,"&gt;="&amp;AY$9))*SUMIFS(conditions!$76:$76,conditions!$8:$8,"&lt;="&amp;AY$9-SUMIFS(conditions!$77:$77,conditions!$8:$8,"&lt;="&amp;AY$9,conditions!$9:$9,"&gt;="&amp;AY$9),conditions!$9:$9,"&gt;="&amp;AY$9-SUMIFS(conditions!$77:$77,conditions!$8:$8,"&lt;="&amp;AY$9,conditions!$9:$9,"&gt;="&amp;AY$9))</f>
        <v>3.5999999999999992</v>
      </c>
      <c r="AZ126" s="37">
        <f>SUMIFS(18:18,$9:$9,AZ$9-SUMIFS(conditions!$77:$77,conditions!$8:$8,"&lt;="&amp;AZ$9,conditions!$9:$9,"&gt;="&amp;AZ$9))*SUMIFS(conditions!$76:$76,conditions!$8:$8,"&lt;="&amp;AZ$9-SUMIFS(conditions!$77:$77,conditions!$8:$8,"&lt;="&amp;AZ$9,conditions!$9:$9,"&gt;="&amp;AZ$9),conditions!$9:$9,"&gt;="&amp;AZ$9-SUMIFS(conditions!$77:$77,conditions!$8:$8,"&lt;="&amp;AZ$9,conditions!$9:$9,"&gt;="&amp;AZ$9))</f>
        <v>3.5999999999999992</v>
      </c>
      <c r="BA126" s="37">
        <f>SUMIFS(18:18,$9:$9,BA$9-SUMIFS(conditions!$77:$77,conditions!$8:$8,"&lt;="&amp;BA$9,conditions!$9:$9,"&gt;="&amp;BA$9))*SUMIFS(conditions!$76:$76,conditions!$8:$8,"&lt;="&amp;BA$9-SUMIFS(conditions!$77:$77,conditions!$8:$8,"&lt;="&amp;BA$9,conditions!$9:$9,"&gt;="&amp;BA$9),conditions!$9:$9,"&gt;="&amp;BA$9-SUMIFS(conditions!$77:$77,conditions!$8:$8,"&lt;="&amp;BA$9,conditions!$9:$9,"&gt;="&amp;BA$9))</f>
        <v>3.5999999999999992</v>
      </c>
      <c r="BB126" s="37">
        <f>SUMIFS(18:18,$9:$9,BB$9-SUMIFS(conditions!$77:$77,conditions!$8:$8,"&lt;="&amp;BB$9,conditions!$9:$9,"&gt;="&amp;BB$9))*SUMIFS(conditions!$76:$76,conditions!$8:$8,"&lt;="&amp;BB$9-SUMIFS(conditions!$77:$77,conditions!$8:$8,"&lt;="&amp;BB$9,conditions!$9:$9,"&gt;="&amp;BB$9),conditions!$9:$9,"&gt;="&amp;BB$9-SUMIFS(conditions!$77:$77,conditions!$8:$8,"&lt;="&amp;BB$9,conditions!$9:$9,"&gt;="&amp;BB$9))</f>
        <v>0</v>
      </c>
      <c r="BC126" s="37">
        <f>SUMIFS(18:18,$9:$9,BC$9-SUMIFS(conditions!$77:$77,conditions!$8:$8,"&lt;="&amp;BC$9,conditions!$9:$9,"&gt;="&amp;BC$9))*SUMIFS(conditions!$76:$76,conditions!$8:$8,"&lt;="&amp;BC$9-SUMIFS(conditions!$77:$77,conditions!$8:$8,"&lt;="&amp;BC$9,conditions!$9:$9,"&gt;="&amp;BC$9),conditions!$9:$9,"&gt;="&amp;BC$9-SUMIFS(conditions!$77:$77,conditions!$8:$8,"&lt;="&amp;BC$9,conditions!$9:$9,"&gt;="&amp;BC$9))</f>
        <v>0</v>
      </c>
      <c r="BD126" s="37">
        <f>SUMIFS(18:18,$9:$9,BD$9-SUMIFS(conditions!$77:$77,conditions!$8:$8,"&lt;="&amp;BD$9,conditions!$9:$9,"&gt;="&amp;BD$9))*SUMIFS(conditions!$76:$76,conditions!$8:$8,"&lt;="&amp;BD$9-SUMIFS(conditions!$77:$77,conditions!$8:$8,"&lt;="&amp;BD$9,conditions!$9:$9,"&gt;="&amp;BD$9),conditions!$9:$9,"&gt;="&amp;BD$9-SUMIFS(conditions!$77:$77,conditions!$8:$8,"&lt;="&amp;BD$9,conditions!$9:$9,"&gt;="&amp;BD$9))</f>
        <v>3.5999999999999992</v>
      </c>
      <c r="BE126" s="37">
        <f>SUMIFS(18:18,$9:$9,BE$9-SUMIFS(conditions!$77:$77,conditions!$8:$8,"&lt;="&amp;BE$9,conditions!$9:$9,"&gt;="&amp;BE$9))*SUMIFS(conditions!$76:$76,conditions!$8:$8,"&lt;="&amp;BE$9-SUMIFS(conditions!$77:$77,conditions!$8:$8,"&lt;="&amp;BE$9,conditions!$9:$9,"&gt;="&amp;BE$9),conditions!$9:$9,"&gt;="&amp;BE$9-SUMIFS(conditions!$77:$77,conditions!$8:$8,"&lt;="&amp;BE$9,conditions!$9:$9,"&gt;="&amp;BE$9))</f>
        <v>3.5999999999999992</v>
      </c>
      <c r="BF126" s="37">
        <f>SUMIFS(18:18,$9:$9,BF$9-SUMIFS(conditions!$77:$77,conditions!$8:$8,"&lt;="&amp;BF$9,conditions!$9:$9,"&gt;="&amp;BF$9))*SUMIFS(conditions!$76:$76,conditions!$8:$8,"&lt;="&amp;BF$9-SUMIFS(conditions!$77:$77,conditions!$8:$8,"&lt;="&amp;BF$9,conditions!$9:$9,"&gt;="&amp;BF$9),conditions!$9:$9,"&gt;="&amp;BF$9-SUMIFS(conditions!$77:$77,conditions!$8:$8,"&lt;="&amp;BF$9,conditions!$9:$9,"&gt;="&amp;BF$9))</f>
        <v>3.5999999999999992</v>
      </c>
      <c r="BG126" s="37">
        <f>SUMIFS(18:18,$9:$9,BG$9-SUMIFS(conditions!$77:$77,conditions!$8:$8,"&lt;="&amp;BG$9,conditions!$9:$9,"&gt;="&amp;BG$9))*SUMIFS(conditions!$76:$76,conditions!$8:$8,"&lt;="&amp;BG$9-SUMIFS(conditions!$77:$77,conditions!$8:$8,"&lt;="&amp;BG$9,conditions!$9:$9,"&gt;="&amp;BG$9),conditions!$9:$9,"&gt;="&amp;BG$9-SUMIFS(conditions!$77:$77,conditions!$8:$8,"&lt;="&amp;BG$9,conditions!$9:$9,"&gt;="&amp;BG$9))</f>
        <v>3.5999999999999992</v>
      </c>
      <c r="BH126" s="37">
        <f>SUMIFS(18:18,$9:$9,BH$9-SUMIFS(conditions!$77:$77,conditions!$8:$8,"&lt;="&amp;BH$9,conditions!$9:$9,"&gt;="&amp;BH$9))*SUMIFS(conditions!$76:$76,conditions!$8:$8,"&lt;="&amp;BH$9-SUMIFS(conditions!$77:$77,conditions!$8:$8,"&lt;="&amp;BH$9,conditions!$9:$9,"&gt;="&amp;BH$9),conditions!$9:$9,"&gt;="&amp;BH$9-SUMIFS(conditions!$77:$77,conditions!$8:$8,"&lt;="&amp;BH$9,conditions!$9:$9,"&gt;="&amp;BH$9))</f>
        <v>3.5999999999999992</v>
      </c>
      <c r="BI126" s="37">
        <f>SUMIFS(18:18,$9:$9,BI$9-SUMIFS(conditions!$77:$77,conditions!$8:$8,"&lt;="&amp;BI$9,conditions!$9:$9,"&gt;="&amp;BI$9))*SUMIFS(conditions!$76:$76,conditions!$8:$8,"&lt;="&amp;BI$9-SUMIFS(conditions!$77:$77,conditions!$8:$8,"&lt;="&amp;BI$9,conditions!$9:$9,"&gt;="&amp;BI$9),conditions!$9:$9,"&gt;="&amp;BI$9-SUMIFS(conditions!$77:$77,conditions!$8:$8,"&lt;="&amp;BI$9,conditions!$9:$9,"&gt;="&amp;BI$9))</f>
        <v>0</v>
      </c>
      <c r="BJ126" s="37">
        <f>SUMIFS(18:18,$9:$9,BJ$9-SUMIFS(conditions!$77:$77,conditions!$8:$8,"&lt;="&amp;BJ$9,conditions!$9:$9,"&gt;="&amp;BJ$9))*SUMIFS(conditions!$76:$76,conditions!$8:$8,"&lt;="&amp;BJ$9-SUMIFS(conditions!$77:$77,conditions!$8:$8,"&lt;="&amp;BJ$9,conditions!$9:$9,"&gt;="&amp;BJ$9),conditions!$9:$9,"&gt;="&amp;BJ$9-SUMIFS(conditions!$77:$77,conditions!$8:$8,"&lt;="&amp;BJ$9,conditions!$9:$9,"&gt;="&amp;BJ$9))</f>
        <v>0</v>
      </c>
      <c r="BK126" s="37">
        <f>SUMIFS(18:18,$9:$9,BK$9-SUMIFS(conditions!$77:$77,conditions!$8:$8,"&lt;="&amp;BK$9,conditions!$9:$9,"&gt;="&amp;BK$9))*SUMIFS(conditions!$76:$76,conditions!$8:$8,"&lt;="&amp;BK$9-SUMIFS(conditions!$77:$77,conditions!$8:$8,"&lt;="&amp;BK$9,conditions!$9:$9,"&gt;="&amp;BK$9),conditions!$9:$9,"&gt;="&amp;BK$9-SUMIFS(conditions!$77:$77,conditions!$8:$8,"&lt;="&amp;BK$9,conditions!$9:$9,"&gt;="&amp;BK$9))</f>
        <v>3.5999999999999992</v>
      </c>
      <c r="BL126" s="37">
        <f>SUMIFS(18:18,$9:$9,BL$9-SUMIFS(conditions!$77:$77,conditions!$8:$8,"&lt;="&amp;BL$9,conditions!$9:$9,"&gt;="&amp;BL$9))*SUMIFS(conditions!$76:$76,conditions!$8:$8,"&lt;="&amp;BL$9-SUMIFS(conditions!$77:$77,conditions!$8:$8,"&lt;="&amp;BL$9,conditions!$9:$9,"&gt;="&amp;BL$9),conditions!$9:$9,"&gt;="&amp;BL$9-SUMIFS(conditions!$77:$77,conditions!$8:$8,"&lt;="&amp;BL$9,conditions!$9:$9,"&gt;="&amp;BL$9))</f>
        <v>3.5999999999999992</v>
      </c>
      <c r="BM126" s="37">
        <f>SUMIFS(18:18,$9:$9,BM$9-SUMIFS(conditions!$77:$77,conditions!$8:$8,"&lt;="&amp;BM$9,conditions!$9:$9,"&gt;="&amp;BM$9))*SUMIFS(conditions!$76:$76,conditions!$8:$8,"&lt;="&amp;BM$9-SUMIFS(conditions!$77:$77,conditions!$8:$8,"&lt;="&amp;BM$9,conditions!$9:$9,"&gt;="&amp;BM$9),conditions!$9:$9,"&gt;="&amp;BM$9-SUMIFS(conditions!$77:$77,conditions!$8:$8,"&lt;="&amp;BM$9,conditions!$9:$9,"&gt;="&amp;BM$9))</f>
        <v>3.5999999999999992</v>
      </c>
      <c r="BN126" s="37">
        <f>SUMIFS(18:18,$9:$9,BN$9-SUMIFS(conditions!$77:$77,conditions!$8:$8,"&lt;="&amp;BN$9,conditions!$9:$9,"&gt;="&amp;BN$9))*SUMIFS(conditions!$76:$76,conditions!$8:$8,"&lt;="&amp;BN$9-SUMIFS(conditions!$77:$77,conditions!$8:$8,"&lt;="&amp;BN$9,conditions!$9:$9,"&gt;="&amp;BN$9),conditions!$9:$9,"&gt;="&amp;BN$9-SUMIFS(conditions!$77:$77,conditions!$8:$8,"&lt;="&amp;BN$9,conditions!$9:$9,"&gt;="&amp;BN$9))</f>
        <v>4.4999999999999991</v>
      </c>
      <c r="BO126" s="37">
        <f>SUMIFS(18:18,$9:$9,BO$9-SUMIFS(conditions!$77:$77,conditions!$8:$8,"&lt;="&amp;BO$9,conditions!$9:$9,"&gt;="&amp;BO$9))*SUMIFS(conditions!$76:$76,conditions!$8:$8,"&lt;="&amp;BO$9-SUMIFS(conditions!$77:$77,conditions!$8:$8,"&lt;="&amp;BO$9,conditions!$9:$9,"&gt;="&amp;BO$9),conditions!$9:$9,"&gt;="&amp;BO$9-SUMIFS(conditions!$77:$77,conditions!$8:$8,"&lt;="&amp;BO$9,conditions!$9:$9,"&gt;="&amp;BO$9))</f>
        <v>4.4999999999999991</v>
      </c>
      <c r="BP126" s="37">
        <f>SUMIFS(18:18,$9:$9,BP$9-SUMIFS(conditions!$77:$77,conditions!$8:$8,"&lt;="&amp;BP$9,conditions!$9:$9,"&gt;="&amp;BP$9))*SUMIFS(conditions!$76:$76,conditions!$8:$8,"&lt;="&amp;BP$9-SUMIFS(conditions!$77:$77,conditions!$8:$8,"&lt;="&amp;BP$9,conditions!$9:$9,"&gt;="&amp;BP$9),conditions!$9:$9,"&gt;="&amp;BP$9-SUMIFS(conditions!$77:$77,conditions!$8:$8,"&lt;="&amp;BP$9,conditions!$9:$9,"&gt;="&amp;BP$9))</f>
        <v>0</v>
      </c>
      <c r="BQ126" s="37">
        <f>SUMIFS(18:18,$9:$9,BQ$9-SUMIFS(conditions!$77:$77,conditions!$8:$8,"&lt;="&amp;BQ$9,conditions!$9:$9,"&gt;="&amp;BQ$9))*SUMIFS(conditions!$76:$76,conditions!$8:$8,"&lt;="&amp;BQ$9-SUMIFS(conditions!$77:$77,conditions!$8:$8,"&lt;="&amp;BQ$9,conditions!$9:$9,"&gt;="&amp;BQ$9),conditions!$9:$9,"&gt;="&amp;BQ$9-SUMIFS(conditions!$77:$77,conditions!$8:$8,"&lt;="&amp;BQ$9,conditions!$9:$9,"&gt;="&amp;BQ$9))</f>
        <v>0</v>
      </c>
      <c r="BR126" s="37">
        <f>SUMIFS(18:18,$9:$9,BR$9-SUMIFS(conditions!$77:$77,conditions!$8:$8,"&lt;="&amp;BR$9,conditions!$9:$9,"&gt;="&amp;BR$9))*SUMIFS(conditions!$76:$76,conditions!$8:$8,"&lt;="&amp;BR$9-SUMIFS(conditions!$77:$77,conditions!$8:$8,"&lt;="&amp;BR$9,conditions!$9:$9,"&gt;="&amp;BR$9),conditions!$9:$9,"&gt;="&amp;BR$9-SUMIFS(conditions!$77:$77,conditions!$8:$8,"&lt;="&amp;BR$9,conditions!$9:$9,"&gt;="&amp;BR$9))</f>
        <v>4.4999999999999991</v>
      </c>
      <c r="BS126" s="37">
        <f>SUMIFS(18:18,$9:$9,BS$9-SUMIFS(conditions!$77:$77,conditions!$8:$8,"&lt;="&amp;BS$9,conditions!$9:$9,"&gt;="&amp;BS$9))*SUMIFS(conditions!$76:$76,conditions!$8:$8,"&lt;="&amp;BS$9-SUMIFS(conditions!$77:$77,conditions!$8:$8,"&lt;="&amp;BS$9,conditions!$9:$9,"&gt;="&amp;BS$9),conditions!$9:$9,"&gt;="&amp;BS$9-SUMIFS(conditions!$77:$77,conditions!$8:$8,"&lt;="&amp;BS$9,conditions!$9:$9,"&gt;="&amp;BS$9))</f>
        <v>4.4999999999999991</v>
      </c>
      <c r="BT126" s="37">
        <f>SUMIFS(18:18,$9:$9,BT$9-SUMIFS(conditions!$77:$77,conditions!$8:$8,"&lt;="&amp;BT$9,conditions!$9:$9,"&gt;="&amp;BT$9))*SUMIFS(conditions!$76:$76,conditions!$8:$8,"&lt;="&amp;BT$9-SUMIFS(conditions!$77:$77,conditions!$8:$8,"&lt;="&amp;BT$9,conditions!$9:$9,"&gt;="&amp;BT$9),conditions!$9:$9,"&gt;="&amp;BT$9-SUMIFS(conditions!$77:$77,conditions!$8:$8,"&lt;="&amp;BT$9,conditions!$9:$9,"&gt;="&amp;BT$9))</f>
        <v>4.4999999999999991</v>
      </c>
      <c r="BU126" s="37">
        <f>SUMIFS(18:18,$9:$9,BU$9-SUMIFS(conditions!$77:$77,conditions!$8:$8,"&lt;="&amp;BU$9,conditions!$9:$9,"&gt;="&amp;BU$9))*SUMIFS(conditions!$76:$76,conditions!$8:$8,"&lt;="&amp;BU$9-SUMIFS(conditions!$77:$77,conditions!$8:$8,"&lt;="&amp;BU$9,conditions!$9:$9,"&gt;="&amp;BU$9),conditions!$9:$9,"&gt;="&amp;BU$9-SUMIFS(conditions!$77:$77,conditions!$8:$8,"&lt;="&amp;BU$9,conditions!$9:$9,"&gt;="&amp;BU$9))</f>
        <v>4.4999999999999991</v>
      </c>
      <c r="BV126" s="37">
        <f>SUMIFS(18:18,$9:$9,BV$9-SUMIFS(conditions!$77:$77,conditions!$8:$8,"&lt;="&amp;BV$9,conditions!$9:$9,"&gt;="&amp;BV$9))*SUMIFS(conditions!$76:$76,conditions!$8:$8,"&lt;="&amp;BV$9-SUMIFS(conditions!$77:$77,conditions!$8:$8,"&lt;="&amp;BV$9,conditions!$9:$9,"&gt;="&amp;BV$9),conditions!$9:$9,"&gt;="&amp;BV$9-SUMIFS(conditions!$77:$77,conditions!$8:$8,"&lt;="&amp;BV$9,conditions!$9:$9,"&gt;="&amp;BV$9))</f>
        <v>4.4999999999999991</v>
      </c>
      <c r="BW126" s="37">
        <f>SUMIFS(18:18,$9:$9,BW$9-SUMIFS(conditions!$77:$77,conditions!$8:$8,"&lt;="&amp;BW$9,conditions!$9:$9,"&gt;="&amp;BW$9))*SUMIFS(conditions!$76:$76,conditions!$8:$8,"&lt;="&amp;BW$9-SUMIFS(conditions!$77:$77,conditions!$8:$8,"&lt;="&amp;BW$9,conditions!$9:$9,"&gt;="&amp;BW$9),conditions!$9:$9,"&gt;="&amp;BW$9-SUMIFS(conditions!$77:$77,conditions!$8:$8,"&lt;="&amp;BW$9,conditions!$9:$9,"&gt;="&amp;BW$9))</f>
        <v>0</v>
      </c>
      <c r="BX126" s="37">
        <f>SUMIFS(18:18,$9:$9,BX$9-SUMIFS(conditions!$77:$77,conditions!$8:$8,"&lt;="&amp;BX$9,conditions!$9:$9,"&gt;="&amp;BX$9))*SUMIFS(conditions!$76:$76,conditions!$8:$8,"&lt;="&amp;BX$9-SUMIFS(conditions!$77:$77,conditions!$8:$8,"&lt;="&amp;BX$9,conditions!$9:$9,"&gt;="&amp;BX$9),conditions!$9:$9,"&gt;="&amp;BX$9-SUMIFS(conditions!$77:$77,conditions!$8:$8,"&lt;="&amp;BX$9,conditions!$9:$9,"&gt;="&amp;BX$9))</f>
        <v>0</v>
      </c>
      <c r="BY126" s="37">
        <f>SUMIFS(18:18,$9:$9,BY$9-SUMIFS(conditions!$77:$77,conditions!$8:$8,"&lt;="&amp;BY$9,conditions!$9:$9,"&gt;="&amp;BY$9))*SUMIFS(conditions!$76:$76,conditions!$8:$8,"&lt;="&amp;BY$9-SUMIFS(conditions!$77:$77,conditions!$8:$8,"&lt;="&amp;BY$9,conditions!$9:$9,"&gt;="&amp;BY$9),conditions!$9:$9,"&gt;="&amp;BY$9-SUMIFS(conditions!$77:$77,conditions!$8:$8,"&lt;="&amp;BY$9,conditions!$9:$9,"&gt;="&amp;BY$9))</f>
        <v>4.4999999999999991</v>
      </c>
      <c r="BZ126" s="37">
        <f>SUMIFS(18:18,$9:$9,BZ$9-SUMIFS(conditions!$77:$77,conditions!$8:$8,"&lt;="&amp;BZ$9,conditions!$9:$9,"&gt;="&amp;BZ$9))*SUMIFS(conditions!$76:$76,conditions!$8:$8,"&lt;="&amp;BZ$9-SUMIFS(conditions!$77:$77,conditions!$8:$8,"&lt;="&amp;BZ$9,conditions!$9:$9,"&gt;="&amp;BZ$9),conditions!$9:$9,"&gt;="&amp;BZ$9-SUMIFS(conditions!$77:$77,conditions!$8:$8,"&lt;="&amp;BZ$9,conditions!$9:$9,"&gt;="&amp;BZ$9))</f>
        <v>4.4999999999999991</v>
      </c>
      <c r="CA126" s="37">
        <f>SUMIFS(18:18,$9:$9,CA$9-SUMIFS(conditions!$77:$77,conditions!$8:$8,"&lt;="&amp;CA$9,conditions!$9:$9,"&gt;="&amp;CA$9))*SUMIFS(conditions!$76:$76,conditions!$8:$8,"&lt;="&amp;CA$9-SUMIFS(conditions!$77:$77,conditions!$8:$8,"&lt;="&amp;CA$9,conditions!$9:$9,"&gt;="&amp;CA$9),conditions!$9:$9,"&gt;="&amp;CA$9-SUMIFS(conditions!$77:$77,conditions!$8:$8,"&lt;="&amp;CA$9,conditions!$9:$9,"&gt;="&amp;CA$9))</f>
        <v>4.4999999999999991</v>
      </c>
      <c r="CB126" s="37">
        <f>SUMIFS(18:18,$9:$9,CB$9-SUMIFS(conditions!$77:$77,conditions!$8:$8,"&lt;="&amp;CB$9,conditions!$9:$9,"&gt;="&amp;CB$9))*SUMIFS(conditions!$76:$76,conditions!$8:$8,"&lt;="&amp;CB$9-SUMIFS(conditions!$77:$77,conditions!$8:$8,"&lt;="&amp;CB$9,conditions!$9:$9,"&gt;="&amp;CB$9),conditions!$9:$9,"&gt;="&amp;CB$9-SUMIFS(conditions!$77:$77,conditions!$8:$8,"&lt;="&amp;CB$9,conditions!$9:$9,"&gt;="&amp;CB$9))</f>
        <v>4.4999999999999991</v>
      </c>
      <c r="CC126" s="37">
        <f>SUMIFS(18:18,$9:$9,CC$9-SUMIFS(conditions!$77:$77,conditions!$8:$8,"&lt;="&amp;CC$9,conditions!$9:$9,"&gt;="&amp;CC$9))*SUMIFS(conditions!$76:$76,conditions!$8:$8,"&lt;="&amp;CC$9-SUMIFS(conditions!$77:$77,conditions!$8:$8,"&lt;="&amp;CC$9,conditions!$9:$9,"&gt;="&amp;CC$9),conditions!$9:$9,"&gt;="&amp;CC$9-SUMIFS(conditions!$77:$77,conditions!$8:$8,"&lt;="&amp;CC$9,conditions!$9:$9,"&gt;="&amp;CC$9))</f>
        <v>4.4999999999999991</v>
      </c>
      <c r="CD126" s="37">
        <f>SUMIFS(18:18,$9:$9,CD$9-SUMIFS(conditions!$77:$77,conditions!$8:$8,"&lt;="&amp;CD$9,conditions!$9:$9,"&gt;="&amp;CD$9))*SUMIFS(conditions!$76:$76,conditions!$8:$8,"&lt;="&amp;CD$9-SUMIFS(conditions!$77:$77,conditions!$8:$8,"&lt;="&amp;CD$9,conditions!$9:$9,"&gt;="&amp;CD$9),conditions!$9:$9,"&gt;="&amp;CD$9-SUMIFS(conditions!$77:$77,conditions!$8:$8,"&lt;="&amp;CD$9,conditions!$9:$9,"&gt;="&amp;CD$9))</f>
        <v>0</v>
      </c>
      <c r="CE126" s="37">
        <f>SUMIFS(18:18,$9:$9,CE$9-SUMIFS(conditions!$77:$77,conditions!$8:$8,"&lt;="&amp;CE$9,conditions!$9:$9,"&gt;="&amp;CE$9))*SUMIFS(conditions!$76:$76,conditions!$8:$8,"&lt;="&amp;CE$9-SUMIFS(conditions!$77:$77,conditions!$8:$8,"&lt;="&amp;CE$9,conditions!$9:$9,"&gt;="&amp;CE$9),conditions!$9:$9,"&gt;="&amp;CE$9-SUMIFS(conditions!$77:$77,conditions!$8:$8,"&lt;="&amp;CE$9,conditions!$9:$9,"&gt;="&amp;CE$9))</f>
        <v>0</v>
      </c>
      <c r="CF126" s="37">
        <f>SUMIFS(18:18,$9:$9,CF$9-SUMIFS(conditions!$77:$77,conditions!$8:$8,"&lt;="&amp;CF$9,conditions!$9:$9,"&gt;="&amp;CF$9))*SUMIFS(conditions!$76:$76,conditions!$8:$8,"&lt;="&amp;CF$9-SUMIFS(conditions!$77:$77,conditions!$8:$8,"&lt;="&amp;CF$9,conditions!$9:$9,"&gt;="&amp;CF$9),conditions!$9:$9,"&gt;="&amp;CF$9-SUMIFS(conditions!$77:$77,conditions!$8:$8,"&lt;="&amp;CF$9,conditions!$9:$9,"&gt;="&amp;CF$9))</f>
        <v>4.4999999999999991</v>
      </c>
      <c r="CG126" s="37">
        <f>SUMIFS(18:18,$9:$9,CG$9-SUMIFS(conditions!$77:$77,conditions!$8:$8,"&lt;="&amp;CG$9,conditions!$9:$9,"&gt;="&amp;CG$9))*SUMIFS(conditions!$76:$76,conditions!$8:$8,"&lt;="&amp;CG$9-SUMIFS(conditions!$77:$77,conditions!$8:$8,"&lt;="&amp;CG$9,conditions!$9:$9,"&gt;="&amp;CG$9),conditions!$9:$9,"&gt;="&amp;CG$9-SUMIFS(conditions!$77:$77,conditions!$8:$8,"&lt;="&amp;CG$9,conditions!$9:$9,"&gt;="&amp;CG$9))</f>
        <v>4.4999999999999991</v>
      </c>
      <c r="CH126" s="37">
        <f>SUMIFS(18:18,$9:$9,CH$9-SUMIFS(conditions!$77:$77,conditions!$8:$8,"&lt;="&amp;CH$9,conditions!$9:$9,"&gt;="&amp;CH$9))*SUMIFS(conditions!$76:$76,conditions!$8:$8,"&lt;="&amp;CH$9-SUMIFS(conditions!$77:$77,conditions!$8:$8,"&lt;="&amp;CH$9,conditions!$9:$9,"&gt;="&amp;CH$9),conditions!$9:$9,"&gt;="&amp;CH$9-SUMIFS(conditions!$77:$77,conditions!$8:$8,"&lt;="&amp;CH$9,conditions!$9:$9,"&gt;="&amp;CH$9))</f>
        <v>4.4999999999999991</v>
      </c>
      <c r="CI126" s="37">
        <f>SUMIFS(18:18,$9:$9,CI$9-SUMIFS(conditions!$77:$77,conditions!$8:$8,"&lt;="&amp;CI$9,conditions!$9:$9,"&gt;="&amp;CI$9))*SUMIFS(conditions!$76:$76,conditions!$8:$8,"&lt;="&amp;CI$9-SUMIFS(conditions!$77:$77,conditions!$8:$8,"&lt;="&amp;CI$9,conditions!$9:$9,"&gt;="&amp;CI$9),conditions!$9:$9,"&gt;="&amp;CI$9-SUMIFS(conditions!$77:$77,conditions!$8:$8,"&lt;="&amp;CI$9,conditions!$9:$9,"&gt;="&amp;CI$9))</f>
        <v>4.4999999999999991</v>
      </c>
      <c r="CJ126" s="37">
        <f>SUMIFS(18:18,$9:$9,CJ$9-SUMIFS(conditions!$77:$77,conditions!$8:$8,"&lt;="&amp;CJ$9,conditions!$9:$9,"&gt;="&amp;CJ$9))*SUMIFS(conditions!$76:$76,conditions!$8:$8,"&lt;="&amp;CJ$9-SUMIFS(conditions!$77:$77,conditions!$8:$8,"&lt;="&amp;CJ$9,conditions!$9:$9,"&gt;="&amp;CJ$9),conditions!$9:$9,"&gt;="&amp;CJ$9-SUMIFS(conditions!$77:$77,conditions!$8:$8,"&lt;="&amp;CJ$9,conditions!$9:$9,"&gt;="&amp;CJ$9))</f>
        <v>4.4999999999999991</v>
      </c>
      <c r="CK126" s="37">
        <f>SUMIFS(18:18,$9:$9,CK$9-SUMIFS(conditions!$77:$77,conditions!$8:$8,"&lt;="&amp;CK$9,conditions!$9:$9,"&gt;="&amp;CK$9))*SUMIFS(conditions!$76:$76,conditions!$8:$8,"&lt;="&amp;CK$9-SUMIFS(conditions!$77:$77,conditions!$8:$8,"&lt;="&amp;CK$9,conditions!$9:$9,"&gt;="&amp;CK$9),conditions!$9:$9,"&gt;="&amp;CK$9-SUMIFS(conditions!$77:$77,conditions!$8:$8,"&lt;="&amp;CK$9,conditions!$9:$9,"&gt;="&amp;CK$9))</f>
        <v>0</v>
      </c>
      <c r="CL126" s="37">
        <f>SUMIFS(18:18,$9:$9,CL$9-SUMIFS(conditions!$77:$77,conditions!$8:$8,"&lt;="&amp;CL$9,conditions!$9:$9,"&gt;="&amp;CL$9))*SUMIFS(conditions!$76:$76,conditions!$8:$8,"&lt;="&amp;CL$9-SUMIFS(conditions!$77:$77,conditions!$8:$8,"&lt;="&amp;CL$9,conditions!$9:$9,"&gt;="&amp;CL$9),conditions!$9:$9,"&gt;="&amp;CL$9-SUMIFS(conditions!$77:$77,conditions!$8:$8,"&lt;="&amp;CL$9,conditions!$9:$9,"&gt;="&amp;CL$9))</f>
        <v>0</v>
      </c>
      <c r="CM126" s="37">
        <f>SUMIFS(18:18,$9:$9,CM$9-SUMIFS(conditions!$77:$77,conditions!$8:$8,"&lt;="&amp;CM$9,conditions!$9:$9,"&gt;="&amp;CM$9))*SUMIFS(conditions!$76:$76,conditions!$8:$8,"&lt;="&amp;CM$9-SUMIFS(conditions!$77:$77,conditions!$8:$8,"&lt;="&amp;CM$9,conditions!$9:$9,"&gt;="&amp;CM$9),conditions!$9:$9,"&gt;="&amp;CM$9-SUMIFS(conditions!$77:$77,conditions!$8:$8,"&lt;="&amp;CM$9,conditions!$9:$9,"&gt;="&amp;CM$9))</f>
        <v>4.4999999999999991</v>
      </c>
      <c r="CN126" s="37">
        <f>SUMIFS(18:18,$9:$9,CN$9-SUMIFS(conditions!$77:$77,conditions!$8:$8,"&lt;="&amp;CN$9,conditions!$9:$9,"&gt;="&amp;CN$9))*SUMIFS(conditions!$76:$76,conditions!$8:$8,"&lt;="&amp;CN$9-SUMIFS(conditions!$77:$77,conditions!$8:$8,"&lt;="&amp;CN$9,conditions!$9:$9,"&gt;="&amp;CN$9),conditions!$9:$9,"&gt;="&amp;CN$9-SUMIFS(conditions!$77:$77,conditions!$8:$8,"&lt;="&amp;CN$9,conditions!$9:$9,"&gt;="&amp;CN$9))</f>
        <v>4.4999999999999991</v>
      </c>
      <c r="CO126" s="37">
        <f>SUMIFS(18:18,$9:$9,CO$9-SUMIFS(conditions!$77:$77,conditions!$8:$8,"&lt;="&amp;CO$9,conditions!$9:$9,"&gt;="&amp;CO$9))*SUMIFS(conditions!$76:$76,conditions!$8:$8,"&lt;="&amp;CO$9-SUMIFS(conditions!$77:$77,conditions!$8:$8,"&lt;="&amp;CO$9,conditions!$9:$9,"&gt;="&amp;CO$9),conditions!$9:$9,"&gt;="&amp;CO$9-SUMIFS(conditions!$77:$77,conditions!$8:$8,"&lt;="&amp;CO$9,conditions!$9:$9,"&gt;="&amp;CO$9))</f>
        <v>4.4999999999999991</v>
      </c>
      <c r="CP126" s="37">
        <f>SUMIFS(18:18,$9:$9,CP$9-SUMIFS(conditions!$77:$77,conditions!$8:$8,"&lt;="&amp;CP$9,conditions!$9:$9,"&gt;="&amp;CP$9))*SUMIFS(conditions!$76:$76,conditions!$8:$8,"&lt;="&amp;CP$9-SUMIFS(conditions!$77:$77,conditions!$8:$8,"&lt;="&amp;CP$9,conditions!$9:$9,"&gt;="&amp;CP$9),conditions!$9:$9,"&gt;="&amp;CP$9-SUMIFS(conditions!$77:$77,conditions!$8:$8,"&lt;="&amp;CP$9,conditions!$9:$9,"&gt;="&amp;CP$9))</f>
        <v>4.4999999999999991</v>
      </c>
      <c r="CQ126" s="37">
        <f>SUMIFS(18:18,$9:$9,CQ$9-SUMIFS(conditions!$77:$77,conditions!$8:$8,"&lt;="&amp;CQ$9,conditions!$9:$9,"&gt;="&amp;CQ$9))*SUMIFS(conditions!$76:$76,conditions!$8:$8,"&lt;="&amp;CQ$9-SUMIFS(conditions!$77:$77,conditions!$8:$8,"&lt;="&amp;CQ$9,conditions!$9:$9,"&gt;="&amp;CQ$9),conditions!$9:$9,"&gt;="&amp;CQ$9-SUMIFS(conditions!$77:$77,conditions!$8:$8,"&lt;="&amp;CQ$9,conditions!$9:$9,"&gt;="&amp;CQ$9))</f>
        <v>4.4999999999999991</v>
      </c>
      <c r="CR126" s="37">
        <f>SUMIFS(18:18,$9:$9,CR$9-SUMIFS(conditions!$77:$77,conditions!$8:$8,"&lt;="&amp;CR$9,conditions!$9:$9,"&gt;="&amp;CR$9))*SUMIFS(conditions!$76:$76,conditions!$8:$8,"&lt;="&amp;CR$9-SUMIFS(conditions!$77:$77,conditions!$8:$8,"&lt;="&amp;CR$9,conditions!$9:$9,"&gt;="&amp;CR$9),conditions!$9:$9,"&gt;="&amp;CR$9-SUMIFS(conditions!$77:$77,conditions!$8:$8,"&lt;="&amp;CR$9,conditions!$9:$9,"&gt;="&amp;CR$9))</f>
        <v>0</v>
      </c>
      <c r="CS126" s="37">
        <f>SUMIFS(18:18,$9:$9,CS$9-SUMIFS(conditions!$77:$77,conditions!$8:$8,"&lt;="&amp;CS$9,conditions!$9:$9,"&gt;="&amp;CS$9))*SUMIFS(conditions!$76:$76,conditions!$8:$8,"&lt;="&amp;CS$9-SUMIFS(conditions!$77:$77,conditions!$8:$8,"&lt;="&amp;CS$9,conditions!$9:$9,"&gt;="&amp;CS$9),conditions!$9:$9,"&gt;="&amp;CS$9-SUMIFS(conditions!$77:$77,conditions!$8:$8,"&lt;="&amp;CS$9,conditions!$9:$9,"&gt;="&amp;CS$9))</f>
        <v>0</v>
      </c>
      <c r="CT126" s="37">
        <f>SUMIFS(18:18,$9:$9,CT$9-SUMIFS(conditions!$77:$77,conditions!$8:$8,"&lt;="&amp;CT$9,conditions!$9:$9,"&gt;="&amp;CT$9))*SUMIFS(conditions!$76:$76,conditions!$8:$8,"&lt;="&amp;CT$9-SUMIFS(conditions!$77:$77,conditions!$8:$8,"&lt;="&amp;CT$9,conditions!$9:$9,"&gt;="&amp;CT$9),conditions!$9:$9,"&gt;="&amp;CT$9-SUMIFS(conditions!$77:$77,conditions!$8:$8,"&lt;="&amp;CT$9,conditions!$9:$9,"&gt;="&amp;CT$9))</f>
        <v>2.9999999999999991</v>
      </c>
      <c r="CU126" s="37">
        <f>SUMIFS(18:18,$9:$9,CU$9-SUMIFS(conditions!$77:$77,conditions!$8:$8,"&lt;="&amp;CU$9,conditions!$9:$9,"&gt;="&amp;CU$9))*SUMIFS(conditions!$76:$76,conditions!$8:$8,"&lt;="&amp;CU$9-SUMIFS(conditions!$77:$77,conditions!$8:$8,"&lt;="&amp;CU$9,conditions!$9:$9,"&gt;="&amp;CU$9),conditions!$9:$9,"&gt;="&amp;CU$9-SUMIFS(conditions!$77:$77,conditions!$8:$8,"&lt;="&amp;CU$9,conditions!$9:$9,"&gt;="&amp;CU$9))</f>
        <v>2.9999999999999991</v>
      </c>
      <c r="CV126" s="37">
        <f>SUMIFS(18:18,$9:$9,CV$9-SUMIFS(conditions!$77:$77,conditions!$8:$8,"&lt;="&amp;CV$9,conditions!$9:$9,"&gt;="&amp;CV$9))*SUMIFS(conditions!$76:$76,conditions!$8:$8,"&lt;="&amp;CV$9-SUMIFS(conditions!$77:$77,conditions!$8:$8,"&lt;="&amp;CV$9,conditions!$9:$9,"&gt;="&amp;CV$9),conditions!$9:$9,"&gt;="&amp;CV$9-SUMIFS(conditions!$77:$77,conditions!$8:$8,"&lt;="&amp;CV$9,conditions!$9:$9,"&gt;="&amp;CV$9))</f>
        <v>2.9999999999999991</v>
      </c>
      <c r="CW126" s="37">
        <f>SUMIFS(18:18,$9:$9,CW$9-SUMIFS(conditions!$77:$77,conditions!$8:$8,"&lt;="&amp;CW$9,conditions!$9:$9,"&gt;="&amp;CW$9))*SUMIFS(conditions!$76:$76,conditions!$8:$8,"&lt;="&amp;CW$9-SUMIFS(conditions!$77:$77,conditions!$8:$8,"&lt;="&amp;CW$9,conditions!$9:$9,"&gt;="&amp;CW$9),conditions!$9:$9,"&gt;="&amp;CW$9-SUMIFS(conditions!$77:$77,conditions!$8:$8,"&lt;="&amp;CW$9,conditions!$9:$9,"&gt;="&amp;CW$9))</f>
        <v>2.9999999999999991</v>
      </c>
      <c r="CX126" s="37">
        <f>SUMIFS(18:18,$9:$9,CX$9-SUMIFS(conditions!$77:$77,conditions!$8:$8,"&lt;="&amp;CX$9,conditions!$9:$9,"&gt;="&amp;CX$9))*SUMIFS(conditions!$76:$76,conditions!$8:$8,"&lt;="&amp;CX$9-SUMIFS(conditions!$77:$77,conditions!$8:$8,"&lt;="&amp;CX$9,conditions!$9:$9,"&gt;="&amp;CX$9),conditions!$9:$9,"&gt;="&amp;CX$9-SUMIFS(conditions!$77:$77,conditions!$8:$8,"&lt;="&amp;CX$9,conditions!$9:$9,"&gt;="&amp;CX$9))</f>
        <v>2.9999999999999991</v>
      </c>
      <c r="CY126" s="37">
        <f>SUMIFS(18:18,$9:$9,CY$9-SUMIFS(conditions!$77:$77,conditions!$8:$8,"&lt;="&amp;CY$9,conditions!$9:$9,"&gt;="&amp;CY$9))*SUMIFS(conditions!$76:$76,conditions!$8:$8,"&lt;="&amp;CY$9-SUMIFS(conditions!$77:$77,conditions!$8:$8,"&lt;="&amp;CY$9,conditions!$9:$9,"&gt;="&amp;CY$9),conditions!$9:$9,"&gt;="&amp;CY$9-SUMIFS(conditions!$77:$77,conditions!$8:$8,"&lt;="&amp;CY$9,conditions!$9:$9,"&gt;="&amp;CY$9))</f>
        <v>0</v>
      </c>
      <c r="CZ126" s="37">
        <f>SUMIFS(18:18,$9:$9,CZ$9-SUMIFS(conditions!$77:$77,conditions!$8:$8,"&lt;="&amp;CZ$9,conditions!$9:$9,"&gt;="&amp;CZ$9))*SUMIFS(conditions!$76:$76,conditions!$8:$8,"&lt;="&amp;CZ$9-SUMIFS(conditions!$77:$77,conditions!$8:$8,"&lt;="&amp;CZ$9,conditions!$9:$9,"&gt;="&amp;CZ$9),conditions!$9:$9,"&gt;="&amp;CZ$9-SUMIFS(conditions!$77:$77,conditions!$8:$8,"&lt;="&amp;CZ$9,conditions!$9:$9,"&gt;="&amp;CZ$9))</f>
        <v>0</v>
      </c>
      <c r="DA126" s="37">
        <f>SUMIFS(18:18,$9:$9,DA$9-SUMIFS(conditions!$77:$77,conditions!$8:$8,"&lt;="&amp;DA$9,conditions!$9:$9,"&gt;="&amp;DA$9))*SUMIFS(conditions!$76:$76,conditions!$8:$8,"&lt;="&amp;DA$9-SUMIFS(conditions!$77:$77,conditions!$8:$8,"&lt;="&amp;DA$9,conditions!$9:$9,"&gt;="&amp;DA$9),conditions!$9:$9,"&gt;="&amp;DA$9-SUMIFS(conditions!$77:$77,conditions!$8:$8,"&lt;="&amp;DA$9,conditions!$9:$9,"&gt;="&amp;DA$9))</f>
        <v>2.9999999999999991</v>
      </c>
      <c r="DB126" s="37">
        <f>SUMIFS(18:18,$9:$9,DB$9-SUMIFS(conditions!$77:$77,conditions!$8:$8,"&lt;="&amp;DB$9,conditions!$9:$9,"&gt;="&amp;DB$9))*SUMIFS(conditions!$76:$76,conditions!$8:$8,"&lt;="&amp;DB$9-SUMIFS(conditions!$77:$77,conditions!$8:$8,"&lt;="&amp;DB$9,conditions!$9:$9,"&gt;="&amp;DB$9),conditions!$9:$9,"&gt;="&amp;DB$9-SUMIFS(conditions!$77:$77,conditions!$8:$8,"&lt;="&amp;DB$9,conditions!$9:$9,"&gt;="&amp;DB$9))</f>
        <v>2.9999999999999991</v>
      </c>
      <c r="DC126" s="37">
        <f>SUMIFS(18:18,$9:$9,DC$9-SUMIFS(conditions!$77:$77,conditions!$8:$8,"&lt;="&amp;DC$9,conditions!$9:$9,"&gt;="&amp;DC$9))*SUMIFS(conditions!$76:$76,conditions!$8:$8,"&lt;="&amp;DC$9-SUMIFS(conditions!$77:$77,conditions!$8:$8,"&lt;="&amp;DC$9,conditions!$9:$9,"&gt;="&amp;DC$9),conditions!$9:$9,"&gt;="&amp;DC$9-SUMIFS(conditions!$77:$77,conditions!$8:$8,"&lt;="&amp;DC$9,conditions!$9:$9,"&gt;="&amp;DC$9))</f>
        <v>2.9999999999999991</v>
      </c>
      <c r="DD126" s="37">
        <f>SUMIFS(18:18,$9:$9,DD$9-SUMIFS(conditions!$77:$77,conditions!$8:$8,"&lt;="&amp;DD$9,conditions!$9:$9,"&gt;="&amp;DD$9))*SUMIFS(conditions!$76:$76,conditions!$8:$8,"&lt;="&amp;DD$9-SUMIFS(conditions!$77:$77,conditions!$8:$8,"&lt;="&amp;DD$9,conditions!$9:$9,"&gt;="&amp;DD$9),conditions!$9:$9,"&gt;="&amp;DD$9-SUMIFS(conditions!$77:$77,conditions!$8:$8,"&lt;="&amp;DD$9,conditions!$9:$9,"&gt;="&amp;DD$9))</f>
        <v>2.9999999999999991</v>
      </c>
      <c r="DE126" s="37">
        <f>SUMIFS(18:18,$9:$9,DE$9-SUMIFS(conditions!$77:$77,conditions!$8:$8,"&lt;="&amp;DE$9,conditions!$9:$9,"&gt;="&amp;DE$9))*SUMIFS(conditions!$76:$76,conditions!$8:$8,"&lt;="&amp;DE$9-SUMIFS(conditions!$77:$77,conditions!$8:$8,"&lt;="&amp;DE$9,conditions!$9:$9,"&gt;="&amp;DE$9),conditions!$9:$9,"&gt;="&amp;DE$9-SUMIFS(conditions!$77:$77,conditions!$8:$8,"&lt;="&amp;DE$9,conditions!$9:$9,"&gt;="&amp;DE$9))</f>
        <v>2.9999999999999991</v>
      </c>
      <c r="DF126" s="37">
        <f>SUMIFS(18:18,$9:$9,DF$9-SUMIFS(conditions!$77:$77,conditions!$8:$8,"&lt;="&amp;DF$9,conditions!$9:$9,"&gt;="&amp;DF$9))*SUMIFS(conditions!$76:$76,conditions!$8:$8,"&lt;="&amp;DF$9-SUMIFS(conditions!$77:$77,conditions!$8:$8,"&lt;="&amp;DF$9,conditions!$9:$9,"&gt;="&amp;DF$9),conditions!$9:$9,"&gt;="&amp;DF$9-SUMIFS(conditions!$77:$77,conditions!$8:$8,"&lt;="&amp;DF$9,conditions!$9:$9,"&gt;="&amp;DF$9))</f>
        <v>0</v>
      </c>
      <c r="DG126" s="37">
        <f>SUMIFS(18:18,$9:$9,DG$9-SUMIFS(conditions!$77:$77,conditions!$8:$8,"&lt;="&amp;DG$9,conditions!$9:$9,"&gt;="&amp;DG$9))*SUMIFS(conditions!$76:$76,conditions!$8:$8,"&lt;="&amp;DG$9-SUMIFS(conditions!$77:$77,conditions!$8:$8,"&lt;="&amp;DG$9,conditions!$9:$9,"&gt;="&amp;DG$9),conditions!$9:$9,"&gt;="&amp;DG$9-SUMIFS(conditions!$77:$77,conditions!$8:$8,"&lt;="&amp;DG$9,conditions!$9:$9,"&gt;="&amp;DG$9))</f>
        <v>0</v>
      </c>
      <c r="DH126" s="37">
        <f>SUMIFS(18:18,$9:$9,DH$9-SUMIFS(conditions!$77:$77,conditions!$8:$8,"&lt;="&amp;DH$9,conditions!$9:$9,"&gt;="&amp;DH$9))*SUMIFS(conditions!$76:$76,conditions!$8:$8,"&lt;="&amp;DH$9-SUMIFS(conditions!$77:$77,conditions!$8:$8,"&lt;="&amp;DH$9,conditions!$9:$9,"&gt;="&amp;DH$9),conditions!$9:$9,"&gt;="&amp;DH$9-SUMIFS(conditions!$77:$77,conditions!$8:$8,"&lt;="&amp;DH$9,conditions!$9:$9,"&gt;="&amp;DH$9))</f>
        <v>2.9999999999999991</v>
      </c>
      <c r="DI126" s="37">
        <f>SUMIFS(18:18,$9:$9,DI$9-SUMIFS(conditions!$77:$77,conditions!$8:$8,"&lt;="&amp;DI$9,conditions!$9:$9,"&gt;="&amp;DI$9))*SUMIFS(conditions!$76:$76,conditions!$8:$8,"&lt;="&amp;DI$9-SUMIFS(conditions!$77:$77,conditions!$8:$8,"&lt;="&amp;DI$9,conditions!$9:$9,"&gt;="&amp;DI$9),conditions!$9:$9,"&gt;="&amp;DI$9-SUMIFS(conditions!$77:$77,conditions!$8:$8,"&lt;="&amp;DI$9,conditions!$9:$9,"&gt;="&amp;DI$9))</f>
        <v>2.9999999999999991</v>
      </c>
      <c r="DJ126" s="37">
        <f>SUMIFS(18:18,$9:$9,DJ$9-SUMIFS(conditions!$77:$77,conditions!$8:$8,"&lt;="&amp;DJ$9,conditions!$9:$9,"&gt;="&amp;DJ$9))*SUMIFS(conditions!$76:$76,conditions!$8:$8,"&lt;="&amp;DJ$9-SUMIFS(conditions!$77:$77,conditions!$8:$8,"&lt;="&amp;DJ$9,conditions!$9:$9,"&gt;="&amp;DJ$9),conditions!$9:$9,"&gt;="&amp;DJ$9-SUMIFS(conditions!$77:$77,conditions!$8:$8,"&lt;="&amp;DJ$9,conditions!$9:$9,"&gt;="&amp;DJ$9))</f>
        <v>2.9999999999999991</v>
      </c>
      <c r="DK126" s="37">
        <f>SUMIFS(18:18,$9:$9,DK$9-SUMIFS(conditions!$77:$77,conditions!$8:$8,"&lt;="&amp;DK$9,conditions!$9:$9,"&gt;="&amp;DK$9))*SUMIFS(conditions!$76:$76,conditions!$8:$8,"&lt;="&amp;DK$9-SUMIFS(conditions!$77:$77,conditions!$8:$8,"&lt;="&amp;DK$9,conditions!$9:$9,"&gt;="&amp;DK$9),conditions!$9:$9,"&gt;="&amp;DK$9-SUMIFS(conditions!$77:$77,conditions!$8:$8,"&lt;="&amp;DK$9,conditions!$9:$9,"&gt;="&amp;DK$9))</f>
        <v>2.9999999999999991</v>
      </c>
      <c r="DL126" s="37">
        <f>SUMIFS(18:18,$9:$9,DL$9-SUMIFS(conditions!$77:$77,conditions!$8:$8,"&lt;="&amp;DL$9,conditions!$9:$9,"&gt;="&amp;DL$9))*SUMIFS(conditions!$76:$76,conditions!$8:$8,"&lt;="&amp;DL$9-SUMIFS(conditions!$77:$77,conditions!$8:$8,"&lt;="&amp;DL$9,conditions!$9:$9,"&gt;="&amp;DL$9),conditions!$9:$9,"&gt;="&amp;DL$9-SUMIFS(conditions!$77:$77,conditions!$8:$8,"&lt;="&amp;DL$9,conditions!$9:$9,"&gt;="&amp;DL$9))</f>
        <v>2.9999999999999991</v>
      </c>
      <c r="DM126" s="37">
        <f>SUMIFS(18:18,$9:$9,DM$9-SUMIFS(conditions!$77:$77,conditions!$8:$8,"&lt;="&amp;DM$9,conditions!$9:$9,"&gt;="&amp;DM$9))*SUMIFS(conditions!$76:$76,conditions!$8:$8,"&lt;="&amp;DM$9-SUMIFS(conditions!$77:$77,conditions!$8:$8,"&lt;="&amp;DM$9,conditions!$9:$9,"&gt;="&amp;DM$9),conditions!$9:$9,"&gt;="&amp;DM$9-SUMIFS(conditions!$77:$77,conditions!$8:$8,"&lt;="&amp;DM$9,conditions!$9:$9,"&gt;="&amp;DM$9))</f>
        <v>0</v>
      </c>
      <c r="DN126" s="37">
        <f>SUMIFS(18:18,$9:$9,DN$9-SUMIFS(conditions!$77:$77,conditions!$8:$8,"&lt;="&amp;DN$9,conditions!$9:$9,"&gt;="&amp;DN$9))*SUMIFS(conditions!$76:$76,conditions!$8:$8,"&lt;="&amp;DN$9-SUMIFS(conditions!$77:$77,conditions!$8:$8,"&lt;="&amp;DN$9,conditions!$9:$9,"&gt;="&amp;DN$9),conditions!$9:$9,"&gt;="&amp;DN$9-SUMIFS(conditions!$77:$77,conditions!$8:$8,"&lt;="&amp;DN$9,conditions!$9:$9,"&gt;="&amp;DN$9))</f>
        <v>0</v>
      </c>
      <c r="DO126" s="37">
        <f>SUMIFS(18:18,$9:$9,DO$9-SUMIFS(conditions!$77:$77,conditions!$8:$8,"&lt;="&amp;DO$9,conditions!$9:$9,"&gt;="&amp;DO$9))*SUMIFS(conditions!$76:$76,conditions!$8:$8,"&lt;="&amp;DO$9-SUMIFS(conditions!$77:$77,conditions!$8:$8,"&lt;="&amp;DO$9,conditions!$9:$9,"&gt;="&amp;DO$9),conditions!$9:$9,"&gt;="&amp;DO$9-SUMIFS(conditions!$77:$77,conditions!$8:$8,"&lt;="&amp;DO$9,conditions!$9:$9,"&gt;="&amp;DO$9))</f>
        <v>2.9999999999999991</v>
      </c>
      <c r="DP126" s="37">
        <f>SUMIFS(18:18,$9:$9,DP$9-SUMIFS(conditions!$77:$77,conditions!$8:$8,"&lt;="&amp;DP$9,conditions!$9:$9,"&gt;="&amp;DP$9))*SUMIFS(conditions!$76:$76,conditions!$8:$8,"&lt;="&amp;DP$9-SUMIFS(conditions!$77:$77,conditions!$8:$8,"&lt;="&amp;DP$9,conditions!$9:$9,"&gt;="&amp;DP$9),conditions!$9:$9,"&gt;="&amp;DP$9-SUMIFS(conditions!$77:$77,conditions!$8:$8,"&lt;="&amp;DP$9,conditions!$9:$9,"&gt;="&amp;DP$9))</f>
        <v>2.9999999999999991</v>
      </c>
      <c r="DQ126" s="37">
        <f>SUMIFS(18:18,$9:$9,DQ$9-SUMIFS(conditions!$77:$77,conditions!$8:$8,"&lt;="&amp;DQ$9,conditions!$9:$9,"&gt;="&amp;DQ$9))*SUMIFS(conditions!$76:$76,conditions!$8:$8,"&lt;="&amp;DQ$9-SUMIFS(conditions!$77:$77,conditions!$8:$8,"&lt;="&amp;DQ$9,conditions!$9:$9,"&gt;="&amp;DQ$9),conditions!$9:$9,"&gt;="&amp;DQ$9-SUMIFS(conditions!$77:$77,conditions!$8:$8,"&lt;="&amp;DQ$9,conditions!$9:$9,"&gt;="&amp;DQ$9))</f>
        <v>2.9999999999999991</v>
      </c>
      <c r="DR126" s="37">
        <f>SUMIFS(18:18,$9:$9,DR$9-SUMIFS(conditions!$77:$77,conditions!$8:$8,"&lt;="&amp;DR$9,conditions!$9:$9,"&gt;="&amp;DR$9))*SUMIFS(conditions!$76:$76,conditions!$8:$8,"&lt;="&amp;DR$9-SUMIFS(conditions!$77:$77,conditions!$8:$8,"&lt;="&amp;DR$9,conditions!$9:$9,"&gt;="&amp;DR$9),conditions!$9:$9,"&gt;="&amp;DR$9-SUMIFS(conditions!$77:$77,conditions!$8:$8,"&lt;="&amp;DR$9,conditions!$9:$9,"&gt;="&amp;DR$9))</f>
        <v>2.9999999999999991</v>
      </c>
      <c r="DS126" s="37">
        <f>SUMIFS(18:18,$9:$9,DS$9-SUMIFS(conditions!$77:$77,conditions!$8:$8,"&lt;="&amp;DS$9,conditions!$9:$9,"&gt;="&amp;DS$9))*SUMIFS(conditions!$76:$76,conditions!$8:$8,"&lt;="&amp;DS$9-SUMIFS(conditions!$77:$77,conditions!$8:$8,"&lt;="&amp;DS$9,conditions!$9:$9,"&gt;="&amp;DS$9),conditions!$9:$9,"&gt;="&amp;DS$9-SUMIFS(conditions!$77:$77,conditions!$8:$8,"&lt;="&amp;DS$9,conditions!$9:$9,"&gt;="&amp;DS$9))</f>
        <v>2.9999999999999991</v>
      </c>
      <c r="DT126" s="37">
        <f>SUMIFS(18:18,$9:$9,DT$9-SUMIFS(conditions!$77:$77,conditions!$8:$8,"&lt;="&amp;DT$9,conditions!$9:$9,"&gt;="&amp;DT$9))*SUMIFS(conditions!$76:$76,conditions!$8:$8,"&lt;="&amp;DT$9-SUMIFS(conditions!$77:$77,conditions!$8:$8,"&lt;="&amp;DT$9,conditions!$9:$9,"&gt;="&amp;DT$9),conditions!$9:$9,"&gt;="&amp;DT$9-SUMIFS(conditions!$77:$77,conditions!$8:$8,"&lt;="&amp;DT$9,conditions!$9:$9,"&gt;="&amp;DT$9))</f>
        <v>0</v>
      </c>
      <c r="DU126" s="37">
        <f>SUMIFS(18:18,$9:$9,DU$9-SUMIFS(conditions!$77:$77,conditions!$8:$8,"&lt;="&amp;DU$9,conditions!$9:$9,"&gt;="&amp;DU$9))*SUMIFS(conditions!$76:$76,conditions!$8:$8,"&lt;="&amp;DU$9-SUMIFS(conditions!$77:$77,conditions!$8:$8,"&lt;="&amp;DU$9,conditions!$9:$9,"&gt;="&amp;DU$9),conditions!$9:$9,"&gt;="&amp;DU$9-SUMIFS(conditions!$77:$77,conditions!$8:$8,"&lt;="&amp;DU$9,conditions!$9:$9,"&gt;="&amp;DU$9))</f>
        <v>0</v>
      </c>
      <c r="DV126" s="37">
        <f>SUMIFS(18:18,$9:$9,DV$9-SUMIFS(conditions!$77:$77,conditions!$8:$8,"&lt;="&amp;DV$9,conditions!$9:$9,"&gt;="&amp;DV$9))*SUMIFS(conditions!$76:$76,conditions!$8:$8,"&lt;="&amp;DV$9-SUMIFS(conditions!$77:$77,conditions!$8:$8,"&lt;="&amp;DV$9,conditions!$9:$9,"&gt;="&amp;DV$9),conditions!$9:$9,"&gt;="&amp;DV$9-SUMIFS(conditions!$77:$77,conditions!$8:$8,"&lt;="&amp;DV$9,conditions!$9:$9,"&gt;="&amp;DV$9))</f>
        <v>2.9999999999999991</v>
      </c>
      <c r="DW126" s="37">
        <f>SUMIFS(18:18,$9:$9,DW$9-SUMIFS(conditions!$77:$77,conditions!$8:$8,"&lt;="&amp;DW$9,conditions!$9:$9,"&gt;="&amp;DW$9))*SUMIFS(conditions!$76:$76,conditions!$8:$8,"&lt;="&amp;DW$9-SUMIFS(conditions!$77:$77,conditions!$8:$8,"&lt;="&amp;DW$9,conditions!$9:$9,"&gt;="&amp;DW$9),conditions!$9:$9,"&gt;="&amp;DW$9-SUMIFS(conditions!$77:$77,conditions!$8:$8,"&lt;="&amp;DW$9,conditions!$9:$9,"&gt;="&amp;DW$9))</f>
        <v>2.9699999999999993</v>
      </c>
      <c r="DX126" s="37">
        <f>SUMIFS(18:18,$9:$9,DX$9-SUMIFS(conditions!$77:$77,conditions!$8:$8,"&lt;="&amp;DX$9,conditions!$9:$9,"&gt;="&amp;DX$9))*SUMIFS(conditions!$76:$76,conditions!$8:$8,"&lt;="&amp;DX$9-SUMIFS(conditions!$77:$77,conditions!$8:$8,"&lt;="&amp;DX$9,conditions!$9:$9,"&gt;="&amp;DX$9),conditions!$9:$9,"&gt;="&amp;DX$9-SUMIFS(conditions!$77:$77,conditions!$8:$8,"&lt;="&amp;DX$9,conditions!$9:$9,"&gt;="&amp;DX$9))</f>
        <v>2.9699999999999993</v>
      </c>
      <c r="DY126" s="37">
        <f>SUMIFS(18:18,$9:$9,DY$9-SUMIFS(conditions!$77:$77,conditions!$8:$8,"&lt;="&amp;DY$9,conditions!$9:$9,"&gt;="&amp;DY$9))*SUMIFS(conditions!$76:$76,conditions!$8:$8,"&lt;="&amp;DY$9-SUMIFS(conditions!$77:$77,conditions!$8:$8,"&lt;="&amp;DY$9,conditions!$9:$9,"&gt;="&amp;DY$9),conditions!$9:$9,"&gt;="&amp;DY$9-SUMIFS(conditions!$77:$77,conditions!$8:$8,"&lt;="&amp;DY$9,conditions!$9:$9,"&gt;="&amp;DY$9))</f>
        <v>2.9699999999999993</v>
      </c>
      <c r="DZ126" s="37">
        <f>SUMIFS(18:18,$9:$9,DZ$9-SUMIFS(conditions!$77:$77,conditions!$8:$8,"&lt;="&amp;DZ$9,conditions!$9:$9,"&gt;="&amp;DZ$9))*SUMIFS(conditions!$76:$76,conditions!$8:$8,"&lt;="&amp;DZ$9-SUMIFS(conditions!$77:$77,conditions!$8:$8,"&lt;="&amp;DZ$9,conditions!$9:$9,"&gt;="&amp;DZ$9),conditions!$9:$9,"&gt;="&amp;DZ$9-SUMIFS(conditions!$77:$77,conditions!$8:$8,"&lt;="&amp;DZ$9,conditions!$9:$9,"&gt;="&amp;DZ$9))</f>
        <v>2.9699999999999993</v>
      </c>
      <c r="EA126" s="37">
        <f>SUMIFS(18:18,$9:$9,EA$9-SUMIFS(conditions!$77:$77,conditions!$8:$8,"&lt;="&amp;EA$9,conditions!$9:$9,"&gt;="&amp;EA$9))*SUMIFS(conditions!$76:$76,conditions!$8:$8,"&lt;="&amp;EA$9-SUMIFS(conditions!$77:$77,conditions!$8:$8,"&lt;="&amp;EA$9,conditions!$9:$9,"&gt;="&amp;EA$9),conditions!$9:$9,"&gt;="&amp;EA$9-SUMIFS(conditions!$77:$77,conditions!$8:$8,"&lt;="&amp;EA$9,conditions!$9:$9,"&gt;="&amp;EA$9))</f>
        <v>0</v>
      </c>
      <c r="EB126" s="37">
        <f>SUMIFS(18:18,$9:$9,EB$9-SUMIFS(conditions!$77:$77,conditions!$8:$8,"&lt;="&amp;EB$9,conditions!$9:$9,"&gt;="&amp;EB$9))*SUMIFS(conditions!$76:$76,conditions!$8:$8,"&lt;="&amp;EB$9-SUMIFS(conditions!$77:$77,conditions!$8:$8,"&lt;="&amp;EB$9,conditions!$9:$9,"&gt;="&amp;EB$9),conditions!$9:$9,"&gt;="&amp;EB$9-SUMIFS(conditions!$77:$77,conditions!$8:$8,"&lt;="&amp;EB$9,conditions!$9:$9,"&gt;="&amp;EB$9))</f>
        <v>0</v>
      </c>
      <c r="EC126" s="37">
        <f>SUMIFS(18:18,$9:$9,EC$9-SUMIFS(conditions!$77:$77,conditions!$8:$8,"&lt;="&amp;EC$9,conditions!$9:$9,"&gt;="&amp;EC$9))*SUMIFS(conditions!$76:$76,conditions!$8:$8,"&lt;="&amp;EC$9-SUMIFS(conditions!$77:$77,conditions!$8:$8,"&lt;="&amp;EC$9,conditions!$9:$9,"&gt;="&amp;EC$9),conditions!$9:$9,"&gt;="&amp;EC$9-SUMIFS(conditions!$77:$77,conditions!$8:$8,"&lt;="&amp;EC$9,conditions!$9:$9,"&gt;="&amp;EC$9))</f>
        <v>2.9699999999999993</v>
      </c>
      <c r="ED126" s="37">
        <f>SUMIFS(18:18,$9:$9,ED$9-SUMIFS(conditions!$77:$77,conditions!$8:$8,"&lt;="&amp;ED$9,conditions!$9:$9,"&gt;="&amp;ED$9))*SUMIFS(conditions!$76:$76,conditions!$8:$8,"&lt;="&amp;ED$9-SUMIFS(conditions!$77:$77,conditions!$8:$8,"&lt;="&amp;ED$9,conditions!$9:$9,"&gt;="&amp;ED$9),conditions!$9:$9,"&gt;="&amp;ED$9-SUMIFS(conditions!$77:$77,conditions!$8:$8,"&lt;="&amp;ED$9,conditions!$9:$9,"&gt;="&amp;ED$9))</f>
        <v>2.9699999999999993</v>
      </c>
      <c r="EE126" s="37">
        <f>SUMIFS(18:18,$9:$9,EE$9-SUMIFS(conditions!$77:$77,conditions!$8:$8,"&lt;="&amp;EE$9,conditions!$9:$9,"&gt;="&amp;EE$9))*SUMIFS(conditions!$76:$76,conditions!$8:$8,"&lt;="&amp;EE$9-SUMIFS(conditions!$77:$77,conditions!$8:$8,"&lt;="&amp;EE$9,conditions!$9:$9,"&gt;="&amp;EE$9),conditions!$9:$9,"&gt;="&amp;EE$9-SUMIFS(conditions!$77:$77,conditions!$8:$8,"&lt;="&amp;EE$9,conditions!$9:$9,"&gt;="&amp;EE$9))</f>
        <v>2.9699999999999993</v>
      </c>
      <c r="EF126" s="37">
        <f>SUMIFS(18:18,$9:$9,EF$9-SUMIFS(conditions!$77:$77,conditions!$8:$8,"&lt;="&amp;EF$9,conditions!$9:$9,"&gt;="&amp;EF$9))*SUMIFS(conditions!$76:$76,conditions!$8:$8,"&lt;="&amp;EF$9-SUMIFS(conditions!$77:$77,conditions!$8:$8,"&lt;="&amp;EF$9,conditions!$9:$9,"&gt;="&amp;EF$9),conditions!$9:$9,"&gt;="&amp;EF$9-SUMIFS(conditions!$77:$77,conditions!$8:$8,"&lt;="&amp;EF$9,conditions!$9:$9,"&gt;="&amp;EF$9))</f>
        <v>2.9699999999999993</v>
      </c>
      <c r="EG126" s="37">
        <f>SUMIFS(18:18,$9:$9,EG$9-SUMIFS(conditions!$77:$77,conditions!$8:$8,"&lt;="&amp;EG$9,conditions!$9:$9,"&gt;="&amp;EG$9))*SUMIFS(conditions!$76:$76,conditions!$8:$8,"&lt;="&amp;EG$9-SUMIFS(conditions!$77:$77,conditions!$8:$8,"&lt;="&amp;EG$9,conditions!$9:$9,"&gt;="&amp;EG$9),conditions!$9:$9,"&gt;="&amp;EG$9-SUMIFS(conditions!$77:$77,conditions!$8:$8,"&lt;="&amp;EG$9,conditions!$9:$9,"&gt;="&amp;EG$9))</f>
        <v>2.9699999999999993</v>
      </c>
      <c r="EH126" s="37">
        <f>SUMIFS(18:18,$9:$9,EH$9-SUMIFS(conditions!$77:$77,conditions!$8:$8,"&lt;="&amp;EH$9,conditions!$9:$9,"&gt;="&amp;EH$9))*SUMIFS(conditions!$76:$76,conditions!$8:$8,"&lt;="&amp;EH$9-SUMIFS(conditions!$77:$77,conditions!$8:$8,"&lt;="&amp;EH$9,conditions!$9:$9,"&gt;="&amp;EH$9),conditions!$9:$9,"&gt;="&amp;EH$9-SUMIFS(conditions!$77:$77,conditions!$8:$8,"&lt;="&amp;EH$9,conditions!$9:$9,"&gt;="&amp;EH$9))</f>
        <v>0</v>
      </c>
      <c r="EI126" s="37">
        <f>SUMIFS(18:18,$9:$9,EI$9-SUMIFS(conditions!$77:$77,conditions!$8:$8,"&lt;="&amp;EI$9,conditions!$9:$9,"&gt;="&amp;EI$9))*SUMIFS(conditions!$76:$76,conditions!$8:$8,"&lt;="&amp;EI$9-SUMIFS(conditions!$77:$77,conditions!$8:$8,"&lt;="&amp;EI$9,conditions!$9:$9,"&gt;="&amp;EI$9),conditions!$9:$9,"&gt;="&amp;EI$9-SUMIFS(conditions!$77:$77,conditions!$8:$8,"&lt;="&amp;EI$9,conditions!$9:$9,"&gt;="&amp;EI$9))</f>
        <v>0</v>
      </c>
      <c r="EJ126" s="37">
        <f>SUMIFS(18:18,$9:$9,EJ$9-SUMIFS(conditions!$77:$77,conditions!$8:$8,"&lt;="&amp;EJ$9,conditions!$9:$9,"&gt;="&amp;EJ$9))*SUMIFS(conditions!$76:$76,conditions!$8:$8,"&lt;="&amp;EJ$9-SUMIFS(conditions!$77:$77,conditions!$8:$8,"&lt;="&amp;EJ$9,conditions!$9:$9,"&gt;="&amp;EJ$9),conditions!$9:$9,"&gt;="&amp;EJ$9-SUMIFS(conditions!$77:$77,conditions!$8:$8,"&lt;="&amp;EJ$9,conditions!$9:$9,"&gt;="&amp;EJ$9))</f>
        <v>2.9699999999999993</v>
      </c>
      <c r="EK126" s="37">
        <f>SUMIFS(18:18,$9:$9,EK$9-SUMIFS(conditions!$77:$77,conditions!$8:$8,"&lt;="&amp;EK$9,conditions!$9:$9,"&gt;="&amp;EK$9))*SUMIFS(conditions!$76:$76,conditions!$8:$8,"&lt;="&amp;EK$9-SUMIFS(conditions!$77:$77,conditions!$8:$8,"&lt;="&amp;EK$9,conditions!$9:$9,"&gt;="&amp;EK$9),conditions!$9:$9,"&gt;="&amp;EK$9-SUMIFS(conditions!$77:$77,conditions!$8:$8,"&lt;="&amp;EK$9,conditions!$9:$9,"&gt;="&amp;EK$9))</f>
        <v>2.9699999999999993</v>
      </c>
      <c r="EL126" s="37">
        <f>SUMIFS(18:18,$9:$9,EL$9-SUMIFS(conditions!$77:$77,conditions!$8:$8,"&lt;="&amp;EL$9,conditions!$9:$9,"&gt;="&amp;EL$9))*SUMIFS(conditions!$76:$76,conditions!$8:$8,"&lt;="&amp;EL$9-SUMIFS(conditions!$77:$77,conditions!$8:$8,"&lt;="&amp;EL$9,conditions!$9:$9,"&gt;="&amp;EL$9),conditions!$9:$9,"&gt;="&amp;EL$9-SUMIFS(conditions!$77:$77,conditions!$8:$8,"&lt;="&amp;EL$9,conditions!$9:$9,"&gt;="&amp;EL$9))</f>
        <v>2.9699999999999993</v>
      </c>
      <c r="EM126" s="37">
        <f>SUMIFS(18:18,$9:$9,EM$9-SUMIFS(conditions!$77:$77,conditions!$8:$8,"&lt;="&amp;EM$9,conditions!$9:$9,"&gt;="&amp;EM$9))*SUMIFS(conditions!$76:$76,conditions!$8:$8,"&lt;="&amp;EM$9-SUMIFS(conditions!$77:$77,conditions!$8:$8,"&lt;="&amp;EM$9,conditions!$9:$9,"&gt;="&amp;EM$9),conditions!$9:$9,"&gt;="&amp;EM$9-SUMIFS(conditions!$77:$77,conditions!$8:$8,"&lt;="&amp;EM$9,conditions!$9:$9,"&gt;="&amp;EM$9))</f>
        <v>2.9699999999999993</v>
      </c>
      <c r="EN126" s="37">
        <f>SUMIFS(18:18,$9:$9,EN$9-SUMIFS(conditions!$77:$77,conditions!$8:$8,"&lt;="&amp;EN$9,conditions!$9:$9,"&gt;="&amp;EN$9))*SUMIFS(conditions!$76:$76,conditions!$8:$8,"&lt;="&amp;EN$9-SUMIFS(conditions!$77:$77,conditions!$8:$8,"&lt;="&amp;EN$9,conditions!$9:$9,"&gt;="&amp;EN$9),conditions!$9:$9,"&gt;="&amp;EN$9-SUMIFS(conditions!$77:$77,conditions!$8:$8,"&lt;="&amp;EN$9,conditions!$9:$9,"&gt;="&amp;EN$9))</f>
        <v>2.9699999999999993</v>
      </c>
      <c r="EO126" s="37">
        <f>SUMIFS(18:18,$9:$9,EO$9-SUMIFS(conditions!$77:$77,conditions!$8:$8,"&lt;="&amp;EO$9,conditions!$9:$9,"&gt;="&amp;EO$9))*SUMIFS(conditions!$76:$76,conditions!$8:$8,"&lt;="&amp;EO$9-SUMIFS(conditions!$77:$77,conditions!$8:$8,"&lt;="&amp;EO$9,conditions!$9:$9,"&gt;="&amp;EO$9),conditions!$9:$9,"&gt;="&amp;EO$9-SUMIFS(conditions!$77:$77,conditions!$8:$8,"&lt;="&amp;EO$9,conditions!$9:$9,"&gt;="&amp;EO$9))</f>
        <v>0</v>
      </c>
      <c r="EP126" s="37">
        <f>SUMIFS(18:18,$9:$9,EP$9-SUMIFS(conditions!$77:$77,conditions!$8:$8,"&lt;="&amp;EP$9,conditions!$9:$9,"&gt;="&amp;EP$9))*SUMIFS(conditions!$76:$76,conditions!$8:$8,"&lt;="&amp;EP$9-SUMIFS(conditions!$77:$77,conditions!$8:$8,"&lt;="&amp;EP$9,conditions!$9:$9,"&gt;="&amp;EP$9),conditions!$9:$9,"&gt;="&amp;EP$9-SUMIFS(conditions!$77:$77,conditions!$8:$8,"&lt;="&amp;EP$9,conditions!$9:$9,"&gt;="&amp;EP$9))</f>
        <v>0</v>
      </c>
      <c r="EQ126" s="37">
        <f>SUMIFS(18:18,$9:$9,EQ$9-SUMIFS(conditions!$77:$77,conditions!$8:$8,"&lt;="&amp;EQ$9,conditions!$9:$9,"&gt;="&amp;EQ$9))*SUMIFS(conditions!$76:$76,conditions!$8:$8,"&lt;="&amp;EQ$9-SUMIFS(conditions!$77:$77,conditions!$8:$8,"&lt;="&amp;EQ$9,conditions!$9:$9,"&gt;="&amp;EQ$9),conditions!$9:$9,"&gt;="&amp;EQ$9-SUMIFS(conditions!$77:$77,conditions!$8:$8,"&lt;="&amp;EQ$9,conditions!$9:$9,"&gt;="&amp;EQ$9))</f>
        <v>2.9699999999999993</v>
      </c>
      <c r="ER126" s="37">
        <f>SUMIFS(18:18,$9:$9,ER$9-SUMIFS(conditions!$77:$77,conditions!$8:$8,"&lt;="&amp;ER$9,conditions!$9:$9,"&gt;="&amp;ER$9))*SUMIFS(conditions!$76:$76,conditions!$8:$8,"&lt;="&amp;ER$9-SUMIFS(conditions!$77:$77,conditions!$8:$8,"&lt;="&amp;ER$9,conditions!$9:$9,"&gt;="&amp;ER$9),conditions!$9:$9,"&gt;="&amp;ER$9-SUMIFS(conditions!$77:$77,conditions!$8:$8,"&lt;="&amp;ER$9,conditions!$9:$9,"&gt;="&amp;ER$9))</f>
        <v>2.9699999999999993</v>
      </c>
      <c r="ES126" s="37">
        <f>SUMIFS(18:18,$9:$9,ES$9-SUMIFS(conditions!$77:$77,conditions!$8:$8,"&lt;="&amp;ES$9,conditions!$9:$9,"&gt;="&amp;ES$9))*SUMIFS(conditions!$76:$76,conditions!$8:$8,"&lt;="&amp;ES$9-SUMIFS(conditions!$77:$77,conditions!$8:$8,"&lt;="&amp;ES$9,conditions!$9:$9,"&gt;="&amp;ES$9),conditions!$9:$9,"&gt;="&amp;ES$9-SUMIFS(conditions!$77:$77,conditions!$8:$8,"&lt;="&amp;ES$9,conditions!$9:$9,"&gt;="&amp;ES$9))</f>
        <v>2.9699999999999993</v>
      </c>
      <c r="ET126" s="37">
        <f>SUMIFS(18:18,$9:$9,ET$9-SUMIFS(conditions!$77:$77,conditions!$8:$8,"&lt;="&amp;ET$9,conditions!$9:$9,"&gt;="&amp;ET$9))*SUMIFS(conditions!$76:$76,conditions!$8:$8,"&lt;="&amp;ET$9-SUMIFS(conditions!$77:$77,conditions!$8:$8,"&lt;="&amp;ET$9,conditions!$9:$9,"&gt;="&amp;ET$9),conditions!$9:$9,"&gt;="&amp;ET$9-SUMIFS(conditions!$77:$77,conditions!$8:$8,"&lt;="&amp;ET$9,conditions!$9:$9,"&gt;="&amp;ET$9))</f>
        <v>2.9699999999999993</v>
      </c>
      <c r="EU126" s="37">
        <f>SUMIFS(18:18,$9:$9,EU$9-SUMIFS(conditions!$77:$77,conditions!$8:$8,"&lt;="&amp;EU$9,conditions!$9:$9,"&gt;="&amp;EU$9))*SUMIFS(conditions!$76:$76,conditions!$8:$8,"&lt;="&amp;EU$9-SUMIFS(conditions!$77:$77,conditions!$8:$8,"&lt;="&amp;EU$9,conditions!$9:$9,"&gt;="&amp;EU$9),conditions!$9:$9,"&gt;="&amp;EU$9-SUMIFS(conditions!$77:$77,conditions!$8:$8,"&lt;="&amp;EU$9,conditions!$9:$9,"&gt;="&amp;EU$9))</f>
        <v>2.9699999999999993</v>
      </c>
      <c r="EV126" s="37">
        <f>SUMIFS(18:18,$9:$9,EV$9-SUMIFS(conditions!$77:$77,conditions!$8:$8,"&lt;="&amp;EV$9,conditions!$9:$9,"&gt;="&amp;EV$9))*SUMIFS(conditions!$76:$76,conditions!$8:$8,"&lt;="&amp;EV$9-SUMIFS(conditions!$77:$77,conditions!$8:$8,"&lt;="&amp;EV$9,conditions!$9:$9,"&gt;="&amp;EV$9),conditions!$9:$9,"&gt;="&amp;EV$9-SUMIFS(conditions!$77:$77,conditions!$8:$8,"&lt;="&amp;EV$9,conditions!$9:$9,"&gt;="&amp;EV$9))</f>
        <v>0</v>
      </c>
      <c r="EW126" s="37">
        <f>SUMIFS(18:18,$9:$9,EW$9-SUMIFS(conditions!$77:$77,conditions!$8:$8,"&lt;="&amp;EW$9,conditions!$9:$9,"&gt;="&amp;EW$9))*SUMIFS(conditions!$76:$76,conditions!$8:$8,"&lt;="&amp;EW$9-SUMIFS(conditions!$77:$77,conditions!$8:$8,"&lt;="&amp;EW$9,conditions!$9:$9,"&gt;="&amp;EW$9),conditions!$9:$9,"&gt;="&amp;EW$9-SUMIFS(conditions!$77:$77,conditions!$8:$8,"&lt;="&amp;EW$9,conditions!$9:$9,"&gt;="&amp;EW$9))</f>
        <v>0</v>
      </c>
      <c r="EX126" s="37">
        <f>SUMIFS(18:18,$9:$9,EX$9-SUMIFS(conditions!$77:$77,conditions!$8:$8,"&lt;="&amp;EX$9,conditions!$9:$9,"&gt;="&amp;EX$9))*SUMIFS(conditions!$76:$76,conditions!$8:$8,"&lt;="&amp;EX$9-SUMIFS(conditions!$77:$77,conditions!$8:$8,"&lt;="&amp;EX$9,conditions!$9:$9,"&gt;="&amp;EX$9),conditions!$9:$9,"&gt;="&amp;EX$9-SUMIFS(conditions!$77:$77,conditions!$8:$8,"&lt;="&amp;EX$9,conditions!$9:$9,"&gt;="&amp;EX$9))</f>
        <v>2.9699999999999993</v>
      </c>
      <c r="EY126" s="37">
        <f>SUMIFS(18:18,$9:$9,EY$9-SUMIFS(conditions!$77:$77,conditions!$8:$8,"&lt;="&amp;EY$9,conditions!$9:$9,"&gt;="&amp;EY$9))*SUMIFS(conditions!$76:$76,conditions!$8:$8,"&lt;="&amp;EY$9-SUMIFS(conditions!$77:$77,conditions!$8:$8,"&lt;="&amp;EY$9,conditions!$9:$9,"&gt;="&amp;EY$9),conditions!$9:$9,"&gt;="&amp;EY$9-SUMIFS(conditions!$77:$77,conditions!$8:$8,"&lt;="&amp;EY$9,conditions!$9:$9,"&gt;="&amp;EY$9))</f>
        <v>2.9699999999999993</v>
      </c>
      <c r="EZ126" s="37">
        <f>SUMIFS(18:18,$9:$9,EZ$9-SUMIFS(conditions!$77:$77,conditions!$8:$8,"&lt;="&amp;EZ$9,conditions!$9:$9,"&gt;="&amp;EZ$9))*SUMIFS(conditions!$76:$76,conditions!$8:$8,"&lt;="&amp;EZ$9-SUMIFS(conditions!$77:$77,conditions!$8:$8,"&lt;="&amp;EZ$9,conditions!$9:$9,"&gt;="&amp;EZ$9),conditions!$9:$9,"&gt;="&amp;EZ$9-SUMIFS(conditions!$77:$77,conditions!$8:$8,"&lt;="&amp;EZ$9,conditions!$9:$9,"&gt;="&amp;EZ$9))</f>
        <v>2.9699999999999993</v>
      </c>
      <c r="FA126" s="37">
        <f>SUMIFS(18:18,$9:$9,FA$9-SUMIFS(conditions!$77:$77,conditions!$8:$8,"&lt;="&amp;FA$9,conditions!$9:$9,"&gt;="&amp;FA$9))*SUMIFS(conditions!$76:$76,conditions!$8:$8,"&lt;="&amp;FA$9-SUMIFS(conditions!$77:$77,conditions!$8:$8,"&lt;="&amp;FA$9,conditions!$9:$9,"&gt;="&amp;FA$9),conditions!$9:$9,"&gt;="&amp;FA$9-SUMIFS(conditions!$77:$77,conditions!$8:$8,"&lt;="&amp;FA$9,conditions!$9:$9,"&gt;="&amp;FA$9))</f>
        <v>2.9699999999999993</v>
      </c>
      <c r="FB126" s="37">
        <f>SUMIFS(18:18,$9:$9,FB$9-SUMIFS(conditions!$77:$77,conditions!$8:$8,"&lt;="&amp;FB$9,conditions!$9:$9,"&gt;="&amp;FB$9))*SUMIFS(conditions!$76:$76,conditions!$8:$8,"&lt;="&amp;FB$9-SUMIFS(conditions!$77:$77,conditions!$8:$8,"&lt;="&amp;FB$9,conditions!$9:$9,"&gt;="&amp;FB$9),conditions!$9:$9,"&gt;="&amp;FB$9-SUMIFS(conditions!$77:$77,conditions!$8:$8,"&lt;="&amp;FB$9,conditions!$9:$9,"&gt;="&amp;FB$9))</f>
        <v>3.5639999999999992</v>
      </c>
      <c r="FC126" s="37">
        <f>SUMIFS(18:18,$9:$9,FC$9-SUMIFS(conditions!$77:$77,conditions!$8:$8,"&lt;="&amp;FC$9,conditions!$9:$9,"&gt;="&amp;FC$9))*SUMIFS(conditions!$76:$76,conditions!$8:$8,"&lt;="&amp;FC$9-SUMIFS(conditions!$77:$77,conditions!$8:$8,"&lt;="&amp;FC$9,conditions!$9:$9,"&gt;="&amp;FC$9),conditions!$9:$9,"&gt;="&amp;FC$9-SUMIFS(conditions!$77:$77,conditions!$8:$8,"&lt;="&amp;FC$9,conditions!$9:$9,"&gt;="&amp;FC$9))</f>
        <v>0</v>
      </c>
      <c r="FD126" s="37">
        <f>SUMIFS(18:18,$9:$9,FD$9-SUMIFS(conditions!$77:$77,conditions!$8:$8,"&lt;="&amp;FD$9,conditions!$9:$9,"&gt;="&amp;FD$9))*SUMIFS(conditions!$76:$76,conditions!$8:$8,"&lt;="&amp;FD$9-SUMIFS(conditions!$77:$77,conditions!$8:$8,"&lt;="&amp;FD$9,conditions!$9:$9,"&gt;="&amp;FD$9),conditions!$9:$9,"&gt;="&amp;FD$9-SUMIFS(conditions!$77:$77,conditions!$8:$8,"&lt;="&amp;FD$9,conditions!$9:$9,"&gt;="&amp;FD$9))</f>
        <v>0</v>
      </c>
      <c r="FE126" s="37">
        <f>SUMIFS(18:18,$9:$9,FE$9-SUMIFS(conditions!$77:$77,conditions!$8:$8,"&lt;="&amp;FE$9,conditions!$9:$9,"&gt;="&amp;FE$9))*SUMIFS(conditions!$76:$76,conditions!$8:$8,"&lt;="&amp;FE$9-SUMIFS(conditions!$77:$77,conditions!$8:$8,"&lt;="&amp;FE$9,conditions!$9:$9,"&gt;="&amp;FE$9),conditions!$9:$9,"&gt;="&amp;FE$9-SUMIFS(conditions!$77:$77,conditions!$8:$8,"&lt;="&amp;FE$9,conditions!$9:$9,"&gt;="&amp;FE$9))</f>
        <v>3.5639999999999992</v>
      </c>
      <c r="FF126" s="37">
        <f>SUMIFS(18:18,$9:$9,FF$9-SUMIFS(conditions!$77:$77,conditions!$8:$8,"&lt;="&amp;FF$9,conditions!$9:$9,"&gt;="&amp;FF$9))*SUMIFS(conditions!$76:$76,conditions!$8:$8,"&lt;="&amp;FF$9-SUMIFS(conditions!$77:$77,conditions!$8:$8,"&lt;="&amp;FF$9,conditions!$9:$9,"&gt;="&amp;FF$9),conditions!$9:$9,"&gt;="&amp;FF$9-SUMIFS(conditions!$77:$77,conditions!$8:$8,"&lt;="&amp;FF$9,conditions!$9:$9,"&gt;="&amp;FF$9))</f>
        <v>3.5639999999999992</v>
      </c>
      <c r="FG126" s="37">
        <f>SUMIFS(18:18,$9:$9,FG$9-SUMIFS(conditions!$77:$77,conditions!$8:$8,"&lt;="&amp;FG$9,conditions!$9:$9,"&gt;="&amp;FG$9))*SUMIFS(conditions!$76:$76,conditions!$8:$8,"&lt;="&amp;FG$9-SUMIFS(conditions!$77:$77,conditions!$8:$8,"&lt;="&amp;FG$9,conditions!$9:$9,"&gt;="&amp;FG$9),conditions!$9:$9,"&gt;="&amp;FG$9-SUMIFS(conditions!$77:$77,conditions!$8:$8,"&lt;="&amp;FG$9,conditions!$9:$9,"&gt;="&amp;FG$9))</f>
        <v>3.5639999999999992</v>
      </c>
      <c r="FH126" s="37">
        <f>SUMIFS(18:18,$9:$9,FH$9-SUMIFS(conditions!$77:$77,conditions!$8:$8,"&lt;="&amp;FH$9,conditions!$9:$9,"&gt;="&amp;FH$9))*SUMIFS(conditions!$76:$76,conditions!$8:$8,"&lt;="&amp;FH$9-SUMIFS(conditions!$77:$77,conditions!$8:$8,"&lt;="&amp;FH$9,conditions!$9:$9,"&gt;="&amp;FH$9),conditions!$9:$9,"&gt;="&amp;FH$9-SUMIFS(conditions!$77:$77,conditions!$8:$8,"&lt;="&amp;FH$9,conditions!$9:$9,"&gt;="&amp;FH$9))</f>
        <v>3.5639999999999992</v>
      </c>
      <c r="FI126" s="37">
        <f>SUMIFS(18:18,$9:$9,FI$9-SUMIFS(conditions!$77:$77,conditions!$8:$8,"&lt;="&amp;FI$9,conditions!$9:$9,"&gt;="&amp;FI$9))*SUMIFS(conditions!$76:$76,conditions!$8:$8,"&lt;="&amp;FI$9-SUMIFS(conditions!$77:$77,conditions!$8:$8,"&lt;="&amp;FI$9,conditions!$9:$9,"&gt;="&amp;FI$9),conditions!$9:$9,"&gt;="&amp;FI$9-SUMIFS(conditions!$77:$77,conditions!$8:$8,"&lt;="&amp;FI$9,conditions!$9:$9,"&gt;="&amp;FI$9))</f>
        <v>3.5639999999999992</v>
      </c>
      <c r="FJ126" s="37">
        <f>SUMIFS(18:18,$9:$9,FJ$9-SUMIFS(conditions!$77:$77,conditions!$8:$8,"&lt;="&amp;FJ$9,conditions!$9:$9,"&gt;="&amp;FJ$9))*SUMIFS(conditions!$76:$76,conditions!$8:$8,"&lt;="&amp;FJ$9-SUMIFS(conditions!$77:$77,conditions!$8:$8,"&lt;="&amp;FJ$9,conditions!$9:$9,"&gt;="&amp;FJ$9),conditions!$9:$9,"&gt;="&amp;FJ$9-SUMIFS(conditions!$77:$77,conditions!$8:$8,"&lt;="&amp;FJ$9,conditions!$9:$9,"&gt;="&amp;FJ$9))</f>
        <v>0</v>
      </c>
      <c r="FK126" s="37">
        <f>SUMIFS(18:18,$9:$9,FK$9-SUMIFS(conditions!$77:$77,conditions!$8:$8,"&lt;="&amp;FK$9,conditions!$9:$9,"&gt;="&amp;FK$9))*SUMIFS(conditions!$76:$76,conditions!$8:$8,"&lt;="&amp;FK$9-SUMIFS(conditions!$77:$77,conditions!$8:$8,"&lt;="&amp;FK$9,conditions!$9:$9,"&gt;="&amp;FK$9),conditions!$9:$9,"&gt;="&amp;FK$9-SUMIFS(conditions!$77:$77,conditions!$8:$8,"&lt;="&amp;FK$9,conditions!$9:$9,"&gt;="&amp;FK$9))</f>
        <v>0</v>
      </c>
      <c r="FL126" s="37">
        <f>SUMIFS(18:18,$9:$9,FL$9-SUMIFS(conditions!$77:$77,conditions!$8:$8,"&lt;="&amp;FL$9,conditions!$9:$9,"&gt;="&amp;FL$9))*SUMIFS(conditions!$76:$76,conditions!$8:$8,"&lt;="&amp;FL$9-SUMIFS(conditions!$77:$77,conditions!$8:$8,"&lt;="&amp;FL$9,conditions!$9:$9,"&gt;="&amp;FL$9),conditions!$9:$9,"&gt;="&amp;FL$9-SUMIFS(conditions!$77:$77,conditions!$8:$8,"&lt;="&amp;FL$9,conditions!$9:$9,"&gt;="&amp;FL$9))</f>
        <v>3.5639999999999992</v>
      </c>
      <c r="FM126" s="37">
        <f>SUMIFS(18:18,$9:$9,FM$9-SUMIFS(conditions!$77:$77,conditions!$8:$8,"&lt;="&amp;FM$9,conditions!$9:$9,"&gt;="&amp;FM$9))*SUMIFS(conditions!$76:$76,conditions!$8:$8,"&lt;="&amp;FM$9-SUMIFS(conditions!$77:$77,conditions!$8:$8,"&lt;="&amp;FM$9,conditions!$9:$9,"&gt;="&amp;FM$9),conditions!$9:$9,"&gt;="&amp;FM$9-SUMIFS(conditions!$77:$77,conditions!$8:$8,"&lt;="&amp;FM$9,conditions!$9:$9,"&gt;="&amp;FM$9))</f>
        <v>3.5639999999999992</v>
      </c>
      <c r="FN126" s="37">
        <f>SUMIFS(18:18,$9:$9,FN$9-SUMIFS(conditions!$77:$77,conditions!$8:$8,"&lt;="&amp;FN$9,conditions!$9:$9,"&gt;="&amp;FN$9))*SUMIFS(conditions!$76:$76,conditions!$8:$8,"&lt;="&amp;FN$9-SUMIFS(conditions!$77:$77,conditions!$8:$8,"&lt;="&amp;FN$9,conditions!$9:$9,"&gt;="&amp;FN$9),conditions!$9:$9,"&gt;="&amp;FN$9-SUMIFS(conditions!$77:$77,conditions!$8:$8,"&lt;="&amp;FN$9,conditions!$9:$9,"&gt;="&amp;FN$9))</f>
        <v>3.5639999999999992</v>
      </c>
      <c r="FO126" s="37">
        <f>SUMIFS(18:18,$9:$9,FO$9-SUMIFS(conditions!$77:$77,conditions!$8:$8,"&lt;="&amp;FO$9,conditions!$9:$9,"&gt;="&amp;FO$9))*SUMIFS(conditions!$76:$76,conditions!$8:$8,"&lt;="&amp;FO$9-SUMIFS(conditions!$77:$77,conditions!$8:$8,"&lt;="&amp;FO$9,conditions!$9:$9,"&gt;="&amp;FO$9),conditions!$9:$9,"&gt;="&amp;FO$9-SUMIFS(conditions!$77:$77,conditions!$8:$8,"&lt;="&amp;FO$9,conditions!$9:$9,"&gt;="&amp;FO$9))</f>
        <v>3.5639999999999992</v>
      </c>
      <c r="FP126" s="37">
        <f>SUMIFS(18:18,$9:$9,FP$9-SUMIFS(conditions!$77:$77,conditions!$8:$8,"&lt;="&amp;FP$9,conditions!$9:$9,"&gt;="&amp;FP$9))*SUMIFS(conditions!$76:$76,conditions!$8:$8,"&lt;="&amp;FP$9-SUMIFS(conditions!$77:$77,conditions!$8:$8,"&lt;="&amp;FP$9,conditions!$9:$9,"&gt;="&amp;FP$9),conditions!$9:$9,"&gt;="&amp;FP$9-SUMIFS(conditions!$77:$77,conditions!$8:$8,"&lt;="&amp;FP$9,conditions!$9:$9,"&gt;="&amp;FP$9))</f>
        <v>3.5639999999999992</v>
      </c>
      <c r="FQ126" s="37">
        <f>SUMIFS(18:18,$9:$9,FQ$9-SUMIFS(conditions!$77:$77,conditions!$8:$8,"&lt;="&amp;FQ$9,conditions!$9:$9,"&gt;="&amp;FQ$9))*SUMIFS(conditions!$76:$76,conditions!$8:$8,"&lt;="&amp;FQ$9-SUMIFS(conditions!$77:$77,conditions!$8:$8,"&lt;="&amp;FQ$9,conditions!$9:$9,"&gt;="&amp;FQ$9),conditions!$9:$9,"&gt;="&amp;FQ$9-SUMIFS(conditions!$77:$77,conditions!$8:$8,"&lt;="&amp;FQ$9,conditions!$9:$9,"&gt;="&amp;FQ$9))</f>
        <v>0</v>
      </c>
      <c r="FR126" s="37">
        <f>SUMIFS(18:18,$9:$9,FR$9-SUMIFS(conditions!$77:$77,conditions!$8:$8,"&lt;="&amp;FR$9,conditions!$9:$9,"&gt;="&amp;FR$9))*SUMIFS(conditions!$76:$76,conditions!$8:$8,"&lt;="&amp;FR$9-SUMIFS(conditions!$77:$77,conditions!$8:$8,"&lt;="&amp;FR$9,conditions!$9:$9,"&gt;="&amp;FR$9),conditions!$9:$9,"&gt;="&amp;FR$9-SUMIFS(conditions!$77:$77,conditions!$8:$8,"&lt;="&amp;FR$9,conditions!$9:$9,"&gt;="&amp;FR$9))</f>
        <v>0</v>
      </c>
      <c r="FS126" s="37">
        <f>SUMIFS(18:18,$9:$9,FS$9-SUMIFS(conditions!$77:$77,conditions!$8:$8,"&lt;="&amp;FS$9,conditions!$9:$9,"&gt;="&amp;FS$9))*SUMIFS(conditions!$76:$76,conditions!$8:$8,"&lt;="&amp;FS$9-SUMIFS(conditions!$77:$77,conditions!$8:$8,"&lt;="&amp;FS$9,conditions!$9:$9,"&gt;="&amp;FS$9),conditions!$9:$9,"&gt;="&amp;FS$9-SUMIFS(conditions!$77:$77,conditions!$8:$8,"&lt;="&amp;FS$9,conditions!$9:$9,"&gt;="&amp;FS$9))</f>
        <v>3.5639999999999992</v>
      </c>
      <c r="FT126" s="37">
        <f>SUMIFS(18:18,$9:$9,FT$9-SUMIFS(conditions!$77:$77,conditions!$8:$8,"&lt;="&amp;FT$9,conditions!$9:$9,"&gt;="&amp;FT$9))*SUMIFS(conditions!$76:$76,conditions!$8:$8,"&lt;="&amp;FT$9-SUMIFS(conditions!$77:$77,conditions!$8:$8,"&lt;="&amp;FT$9,conditions!$9:$9,"&gt;="&amp;FT$9),conditions!$9:$9,"&gt;="&amp;FT$9-SUMIFS(conditions!$77:$77,conditions!$8:$8,"&lt;="&amp;FT$9,conditions!$9:$9,"&gt;="&amp;FT$9))</f>
        <v>3.5639999999999992</v>
      </c>
      <c r="FU126" s="37">
        <f>SUMIFS(18:18,$9:$9,FU$9-SUMIFS(conditions!$77:$77,conditions!$8:$8,"&lt;="&amp;FU$9,conditions!$9:$9,"&gt;="&amp;FU$9))*SUMIFS(conditions!$76:$76,conditions!$8:$8,"&lt;="&amp;FU$9-SUMIFS(conditions!$77:$77,conditions!$8:$8,"&lt;="&amp;FU$9,conditions!$9:$9,"&gt;="&amp;FU$9),conditions!$9:$9,"&gt;="&amp;FU$9-SUMIFS(conditions!$77:$77,conditions!$8:$8,"&lt;="&amp;FU$9,conditions!$9:$9,"&gt;="&amp;FU$9))</f>
        <v>3.5639999999999992</v>
      </c>
      <c r="FV126" s="37">
        <f>SUMIFS(18:18,$9:$9,FV$9-SUMIFS(conditions!$77:$77,conditions!$8:$8,"&lt;="&amp;FV$9,conditions!$9:$9,"&gt;="&amp;FV$9))*SUMIFS(conditions!$76:$76,conditions!$8:$8,"&lt;="&amp;FV$9-SUMIFS(conditions!$77:$77,conditions!$8:$8,"&lt;="&amp;FV$9,conditions!$9:$9,"&gt;="&amp;FV$9),conditions!$9:$9,"&gt;="&amp;FV$9-SUMIFS(conditions!$77:$77,conditions!$8:$8,"&lt;="&amp;FV$9,conditions!$9:$9,"&gt;="&amp;FV$9))</f>
        <v>3.5639999999999992</v>
      </c>
      <c r="FW126" s="37">
        <f>SUMIFS(18:18,$9:$9,FW$9-SUMIFS(conditions!$77:$77,conditions!$8:$8,"&lt;="&amp;FW$9,conditions!$9:$9,"&gt;="&amp;FW$9))*SUMIFS(conditions!$76:$76,conditions!$8:$8,"&lt;="&amp;FW$9-SUMIFS(conditions!$77:$77,conditions!$8:$8,"&lt;="&amp;FW$9,conditions!$9:$9,"&gt;="&amp;FW$9),conditions!$9:$9,"&gt;="&amp;FW$9-SUMIFS(conditions!$77:$77,conditions!$8:$8,"&lt;="&amp;FW$9,conditions!$9:$9,"&gt;="&amp;FW$9))</f>
        <v>3.5639999999999992</v>
      </c>
      <c r="FX126" s="37">
        <f>SUMIFS(18:18,$9:$9,FX$9-SUMIFS(conditions!$77:$77,conditions!$8:$8,"&lt;="&amp;FX$9,conditions!$9:$9,"&gt;="&amp;FX$9))*SUMIFS(conditions!$76:$76,conditions!$8:$8,"&lt;="&amp;FX$9-SUMIFS(conditions!$77:$77,conditions!$8:$8,"&lt;="&amp;FX$9,conditions!$9:$9,"&gt;="&amp;FX$9),conditions!$9:$9,"&gt;="&amp;FX$9-SUMIFS(conditions!$77:$77,conditions!$8:$8,"&lt;="&amp;FX$9,conditions!$9:$9,"&gt;="&amp;FX$9))</f>
        <v>0</v>
      </c>
      <c r="FY126" s="37">
        <f>SUMIFS(18:18,$9:$9,FY$9-SUMIFS(conditions!$77:$77,conditions!$8:$8,"&lt;="&amp;FY$9,conditions!$9:$9,"&gt;="&amp;FY$9))*SUMIFS(conditions!$76:$76,conditions!$8:$8,"&lt;="&amp;FY$9-SUMIFS(conditions!$77:$77,conditions!$8:$8,"&lt;="&amp;FY$9,conditions!$9:$9,"&gt;="&amp;FY$9),conditions!$9:$9,"&gt;="&amp;FY$9-SUMIFS(conditions!$77:$77,conditions!$8:$8,"&lt;="&amp;FY$9,conditions!$9:$9,"&gt;="&amp;FY$9))</f>
        <v>0</v>
      </c>
      <c r="FZ126" s="37">
        <f>SUMIFS(18:18,$9:$9,FZ$9-SUMIFS(conditions!$77:$77,conditions!$8:$8,"&lt;="&amp;FZ$9,conditions!$9:$9,"&gt;="&amp;FZ$9))*SUMIFS(conditions!$76:$76,conditions!$8:$8,"&lt;="&amp;FZ$9-SUMIFS(conditions!$77:$77,conditions!$8:$8,"&lt;="&amp;FZ$9,conditions!$9:$9,"&gt;="&amp;FZ$9),conditions!$9:$9,"&gt;="&amp;FZ$9-SUMIFS(conditions!$77:$77,conditions!$8:$8,"&lt;="&amp;FZ$9,conditions!$9:$9,"&gt;="&amp;FZ$9))</f>
        <v>3.5639999999999992</v>
      </c>
      <c r="GA126" s="37">
        <f>SUMIFS(18:18,$9:$9,GA$9-SUMIFS(conditions!$77:$77,conditions!$8:$8,"&lt;="&amp;GA$9,conditions!$9:$9,"&gt;="&amp;GA$9))*SUMIFS(conditions!$76:$76,conditions!$8:$8,"&lt;="&amp;GA$9-SUMIFS(conditions!$77:$77,conditions!$8:$8,"&lt;="&amp;GA$9,conditions!$9:$9,"&gt;="&amp;GA$9),conditions!$9:$9,"&gt;="&amp;GA$9-SUMIFS(conditions!$77:$77,conditions!$8:$8,"&lt;="&amp;GA$9,conditions!$9:$9,"&gt;="&amp;GA$9))</f>
        <v>3.5639999999999992</v>
      </c>
      <c r="GB126" s="37">
        <f>SUMIFS(18:18,$9:$9,GB$9-SUMIFS(conditions!$77:$77,conditions!$8:$8,"&lt;="&amp;GB$9,conditions!$9:$9,"&gt;="&amp;GB$9))*SUMIFS(conditions!$76:$76,conditions!$8:$8,"&lt;="&amp;GB$9-SUMIFS(conditions!$77:$77,conditions!$8:$8,"&lt;="&amp;GB$9,conditions!$9:$9,"&gt;="&amp;GB$9),conditions!$9:$9,"&gt;="&amp;GB$9-SUMIFS(conditions!$77:$77,conditions!$8:$8,"&lt;="&amp;GB$9,conditions!$9:$9,"&gt;="&amp;GB$9))</f>
        <v>3.5639999999999992</v>
      </c>
      <c r="GC126" s="37">
        <f>SUMIFS(18:18,$9:$9,GC$9-SUMIFS(conditions!$77:$77,conditions!$8:$8,"&lt;="&amp;GC$9,conditions!$9:$9,"&gt;="&amp;GC$9))*SUMIFS(conditions!$76:$76,conditions!$8:$8,"&lt;="&amp;GC$9-SUMIFS(conditions!$77:$77,conditions!$8:$8,"&lt;="&amp;GC$9,conditions!$9:$9,"&gt;="&amp;GC$9),conditions!$9:$9,"&gt;="&amp;GC$9-SUMIFS(conditions!$77:$77,conditions!$8:$8,"&lt;="&amp;GC$9,conditions!$9:$9,"&gt;="&amp;GC$9))</f>
        <v>3.5639999999999992</v>
      </c>
      <c r="GD126" s="37">
        <f>SUMIFS(18:18,$9:$9,GD$9-SUMIFS(conditions!$77:$77,conditions!$8:$8,"&lt;="&amp;GD$9,conditions!$9:$9,"&gt;="&amp;GD$9))*SUMIFS(conditions!$76:$76,conditions!$8:$8,"&lt;="&amp;GD$9-SUMIFS(conditions!$77:$77,conditions!$8:$8,"&lt;="&amp;GD$9,conditions!$9:$9,"&gt;="&amp;GD$9),conditions!$9:$9,"&gt;="&amp;GD$9-SUMIFS(conditions!$77:$77,conditions!$8:$8,"&lt;="&amp;GD$9,conditions!$9:$9,"&gt;="&amp;GD$9))</f>
        <v>3.5639999999999992</v>
      </c>
      <c r="GE126" s="37">
        <f>SUMIFS(18:18,$9:$9,GE$9-SUMIFS(conditions!$77:$77,conditions!$8:$8,"&lt;="&amp;GE$9,conditions!$9:$9,"&gt;="&amp;GE$9))*SUMIFS(conditions!$76:$76,conditions!$8:$8,"&lt;="&amp;GE$9-SUMIFS(conditions!$77:$77,conditions!$8:$8,"&lt;="&amp;GE$9,conditions!$9:$9,"&gt;="&amp;GE$9),conditions!$9:$9,"&gt;="&amp;GE$9-SUMIFS(conditions!$77:$77,conditions!$8:$8,"&lt;="&amp;GE$9,conditions!$9:$9,"&gt;="&amp;GE$9))</f>
        <v>0</v>
      </c>
      <c r="GF126" s="37">
        <f>SUMIFS(18:18,$9:$9,GF$9-SUMIFS(conditions!$77:$77,conditions!$8:$8,"&lt;="&amp;GF$9,conditions!$9:$9,"&gt;="&amp;GF$9))*SUMIFS(conditions!$76:$76,conditions!$8:$8,"&lt;="&amp;GF$9-SUMIFS(conditions!$77:$77,conditions!$8:$8,"&lt;="&amp;GF$9,conditions!$9:$9,"&gt;="&amp;GF$9),conditions!$9:$9,"&gt;="&amp;GF$9-SUMIFS(conditions!$77:$77,conditions!$8:$8,"&lt;="&amp;GF$9,conditions!$9:$9,"&gt;="&amp;GF$9))</f>
        <v>0</v>
      </c>
      <c r="GG126" s="37">
        <f>SUMIFS(18:18,$9:$9,GG$9-SUMIFS(conditions!$77:$77,conditions!$8:$8,"&lt;="&amp;GG$9,conditions!$9:$9,"&gt;="&amp;GG$9))*SUMIFS(conditions!$76:$76,conditions!$8:$8,"&lt;="&amp;GG$9-SUMIFS(conditions!$77:$77,conditions!$8:$8,"&lt;="&amp;GG$9,conditions!$9:$9,"&gt;="&amp;GG$9),conditions!$9:$9,"&gt;="&amp;GG$9-SUMIFS(conditions!$77:$77,conditions!$8:$8,"&lt;="&amp;GG$9,conditions!$9:$9,"&gt;="&amp;GG$9))</f>
        <v>3.7421999999999991</v>
      </c>
      <c r="GH126" s="37">
        <f>SUMIFS(18:18,$9:$9,GH$9-SUMIFS(conditions!$77:$77,conditions!$8:$8,"&lt;="&amp;GH$9,conditions!$9:$9,"&gt;="&amp;GH$9))*SUMIFS(conditions!$76:$76,conditions!$8:$8,"&lt;="&amp;GH$9-SUMIFS(conditions!$77:$77,conditions!$8:$8,"&lt;="&amp;GH$9,conditions!$9:$9,"&gt;="&amp;GH$9),conditions!$9:$9,"&gt;="&amp;GH$9-SUMIFS(conditions!$77:$77,conditions!$8:$8,"&lt;="&amp;GH$9,conditions!$9:$9,"&gt;="&amp;GH$9))</f>
        <v>3.7421999999999991</v>
      </c>
      <c r="GI126" s="37">
        <f>SUMIFS(18:18,$9:$9,GI$9-SUMIFS(conditions!$77:$77,conditions!$8:$8,"&lt;="&amp;GI$9,conditions!$9:$9,"&gt;="&amp;GI$9))*SUMIFS(conditions!$76:$76,conditions!$8:$8,"&lt;="&amp;GI$9-SUMIFS(conditions!$77:$77,conditions!$8:$8,"&lt;="&amp;GI$9,conditions!$9:$9,"&gt;="&amp;GI$9),conditions!$9:$9,"&gt;="&amp;GI$9-SUMIFS(conditions!$77:$77,conditions!$8:$8,"&lt;="&amp;GI$9,conditions!$9:$9,"&gt;="&amp;GI$9))</f>
        <v>3.7421999999999991</v>
      </c>
      <c r="GJ126" s="37">
        <f>SUMIFS(18:18,$9:$9,GJ$9-SUMIFS(conditions!$77:$77,conditions!$8:$8,"&lt;="&amp;GJ$9,conditions!$9:$9,"&gt;="&amp;GJ$9))*SUMIFS(conditions!$76:$76,conditions!$8:$8,"&lt;="&amp;GJ$9-SUMIFS(conditions!$77:$77,conditions!$8:$8,"&lt;="&amp;GJ$9,conditions!$9:$9,"&gt;="&amp;GJ$9),conditions!$9:$9,"&gt;="&amp;GJ$9-SUMIFS(conditions!$77:$77,conditions!$8:$8,"&lt;="&amp;GJ$9,conditions!$9:$9,"&gt;="&amp;GJ$9))</f>
        <v>3.7421999999999991</v>
      </c>
      <c r="GK126" s="37">
        <f>SUMIFS(18:18,$9:$9,GK$9-SUMIFS(conditions!$77:$77,conditions!$8:$8,"&lt;="&amp;GK$9,conditions!$9:$9,"&gt;="&amp;GK$9))*SUMIFS(conditions!$76:$76,conditions!$8:$8,"&lt;="&amp;GK$9-SUMIFS(conditions!$77:$77,conditions!$8:$8,"&lt;="&amp;GK$9,conditions!$9:$9,"&gt;="&amp;GK$9),conditions!$9:$9,"&gt;="&amp;GK$9-SUMIFS(conditions!$77:$77,conditions!$8:$8,"&lt;="&amp;GK$9,conditions!$9:$9,"&gt;="&amp;GK$9))</f>
        <v>3.7421999999999991</v>
      </c>
      <c r="GL126" s="37">
        <f>SUMIFS(18:18,$9:$9,GL$9-SUMIFS(conditions!$77:$77,conditions!$8:$8,"&lt;="&amp;GL$9,conditions!$9:$9,"&gt;="&amp;GL$9))*SUMIFS(conditions!$76:$76,conditions!$8:$8,"&lt;="&amp;GL$9-SUMIFS(conditions!$77:$77,conditions!$8:$8,"&lt;="&amp;GL$9,conditions!$9:$9,"&gt;="&amp;GL$9),conditions!$9:$9,"&gt;="&amp;GL$9-SUMIFS(conditions!$77:$77,conditions!$8:$8,"&lt;="&amp;GL$9,conditions!$9:$9,"&gt;="&amp;GL$9))</f>
        <v>0</v>
      </c>
      <c r="GM126" s="37">
        <f>SUMIFS(18:18,$9:$9,GM$9-SUMIFS(conditions!$77:$77,conditions!$8:$8,"&lt;="&amp;GM$9,conditions!$9:$9,"&gt;="&amp;GM$9))*SUMIFS(conditions!$76:$76,conditions!$8:$8,"&lt;="&amp;GM$9-SUMIFS(conditions!$77:$77,conditions!$8:$8,"&lt;="&amp;GM$9,conditions!$9:$9,"&gt;="&amp;GM$9),conditions!$9:$9,"&gt;="&amp;GM$9-SUMIFS(conditions!$77:$77,conditions!$8:$8,"&lt;="&amp;GM$9,conditions!$9:$9,"&gt;="&amp;GM$9))</f>
        <v>0</v>
      </c>
      <c r="GN126" s="37">
        <f>SUMIFS(18:18,$9:$9,GN$9-SUMIFS(conditions!$77:$77,conditions!$8:$8,"&lt;="&amp;GN$9,conditions!$9:$9,"&gt;="&amp;GN$9))*SUMIFS(conditions!$76:$76,conditions!$8:$8,"&lt;="&amp;GN$9-SUMIFS(conditions!$77:$77,conditions!$8:$8,"&lt;="&amp;GN$9,conditions!$9:$9,"&gt;="&amp;GN$9),conditions!$9:$9,"&gt;="&amp;GN$9-SUMIFS(conditions!$77:$77,conditions!$8:$8,"&lt;="&amp;GN$9,conditions!$9:$9,"&gt;="&amp;GN$9))</f>
        <v>3.7421999999999991</v>
      </c>
      <c r="GO126" s="37">
        <f>SUMIFS(18:18,$9:$9,GO$9-SUMIFS(conditions!$77:$77,conditions!$8:$8,"&lt;="&amp;GO$9,conditions!$9:$9,"&gt;="&amp;GO$9))*SUMIFS(conditions!$76:$76,conditions!$8:$8,"&lt;="&amp;GO$9-SUMIFS(conditions!$77:$77,conditions!$8:$8,"&lt;="&amp;GO$9,conditions!$9:$9,"&gt;="&amp;GO$9),conditions!$9:$9,"&gt;="&amp;GO$9-SUMIFS(conditions!$77:$77,conditions!$8:$8,"&lt;="&amp;GO$9,conditions!$9:$9,"&gt;="&amp;GO$9))</f>
        <v>3.7421999999999991</v>
      </c>
      <c r="GP126" s="37">
        <f>SUMIFS(18:18,$9:$9,GP$9-SUMIFS(conditions!$77:$77,conditions!$8:$8,"&lt;="&amp;GP$9,conditions!$9:$9,"&gt;="&amp;GP$9))*SUMIFS(conditions!$76:$76,conditions!$8:$8,"&lt;="&amp;GP$9-SUMIFS(conditions!$77:$77,conditions!$8:$8,"&lt;="&amp;GP$9,conditions!$9:$9,"&gt;="&amp;GP$9),conditions!$9:$9,"&gt;="&amp;GP$9-SUMIFS(conditions!$77:$77,conditions!$8:$8,"&lt;="&amp;GP$9,conditions!$9:$9,"&gt;="&amp;GP$9))</f>
        <v>3.7421999999999991</v>
      </c>
      <c r="GQ126" s="37">
        <f>SUMIFS(18:18,$9:$9,GQ$9-SUMIFS(conditions!$77:$77,conditions!$8:$8,"&lt;="&amp;GQ$9,conditions!$9:$9,"&gt;="&amp;GQ$9))*SUMIFS(conditions!$76:$76,conditions!$8:$8,"&lt;="&amp;GQ$9-SUMIFS(conditions!$77:$77,conditions!$8:$8,"&lt;="&amp;GQ$9,conditions!$9:$9,"&gt;="&amp;GQ$9),conditions!$9:$9,"&gt;="&amp;GQ$9-SUMIFS(conditions!$77:$77,conditions!$8:$8,"&lt;="&amp;GQ$9,conditions!$9:$9,"&gt;="&amp;GQ$9))</f>
        <v>3.7421999999999991</v>
      </c>
      <c r="GR126" s="37">
        <f>SUMIFS(18:18,$9:$9,GR$9-SUMIFS(conditions!$77:$77,conditions!$8:$8,"&lt;="&amp;GR$9,conditions!$9:$9,"&gt;="&amp;GR$9))*SUMIFS(conditions!$76:$76,conditions!$8:$8,"&lt;="&amp;GR$9-SUMIFS(conditions!$77:$77,conditions!$8:$8,"&lt;="&amp;GR$9,conditions!$9:$9,"&gt;="&amp;GR$9),conditions!$9:$9,"&gt;="&amp;GR$9-SUMIFS(conditions!$77:$77,conditions!$8:$8,"&lt;="&amp;GR$9,conditions!$9:$9,"&gt;="&amp;GR$9))</f>
        <v>3.7421999999999991</v>
      </c>
      <c r="GS126" s="37">
        <f>SUMIFS(18:18,$9:$9,GS$9-SUMIFS(conditions!$77:$77,conditions!$8:$8,"&lt;="&amp;GS$9,conditions!$9:$9,"&gt;="&amp;GS$9))*SUMIFS(conditions!$76:$76,conditions!$8:$8,"&lt;="&amp;GS$9-SUMIFS(conditions!$77:$77,conditions!$8:$8,"&lt;="&amp;GS$9,conditions!$9:$9,"&gt;="&amp;GS$9),conditions!$9:$9,"&gt;="&amp;GS$9-SUMIFS(conditions!$77:$77,conditions!$8:$8,"&lt;="&amp;GS$9,conditions!$9:$9,"&gt;="&amp;GS$9))</f>
        <v>0</v>
      </c>
      <c r="GT126" s="37">
        <f>SUMIFS(18:18,$9:$9,GT$9-SUMIFS(conditions!$77:$77,conditions!$8:$8,"&lt;="&amp;GT$9,conditions!$9:$9,"&gt;="&amp;GT$9))*SUMIFS(conditions!$76:$76,conditions!$8:$8,"&lt;="&amp;GT$9-SUMIFS(conditions!$77:$77,conditions!$8:$8,"&lt;="&amp;GT$9,conditions!$9:$9,"&gt;="&amp;GT$9),conditions!$9:$9,"&gt;="&amp;GT$9-SUMIFS(conditions!$77:$77,conditions!$8:$8,"&lt;="&amp;GT$9,conditions!$9:$9,"&gt;="&amp;GT$9))</f>
        <v>0</v>
      </c>
      <c r="GU126" s="37">
        <f>SUMIFS(18:18,$9:$9,GU$9-SUMIFS(conditions!$77:$77,conditions!$8:$8,"&lt;="&amp;GU$9,conditions!$9:$9,"&gt;="&amp;GU$9))*SUMIFS(conditions!$76:$76,conditions!$8:$8,"&lt;="&amp;GU$9-SUMIFS(conditions!$77:$77,conditions!$8:$8,"&lt;="&amp;GU$9,conditions!$9:$9,"&gt;="&amp;GU$9),conditions!$9:$9,"&gt;="&amp;GU$9-SUMIFS(conditions!$77:$77,conditions!$8:$8,"&lt;="&amp;GU$9,conditions!$9:$9,"&gt;="&amp;GU$9))</f>
        <v>3.7421999999999991</v>
      </c>
      <c r="GV126" s="37">
        <f>SUMIFS(18:18,$9:$9,GV$9-SUMIFS(conditions!$77:$77,conditions!$8:$8,"&lt;="&amp;GV$9,conditions!$9:$9,"&gt;="&amp;GV$9))*SUMIFS(conditions!$76:$76,conditions!$8:$8,"&lt;="&amp;GV$9-SUMIFS(conditions!$77:$77,conditions!$8:$8,"&lt;="&amp;GV$9,conditions!$9:$9,"&gt;="&amp;GV$9),conditions!$9:$9,"&gt;="&amp;GV$9-SUMIFS(conditions!$77:$77,conditions!$8:$8,"&lt;="&amp;GV$9,conditions!$9:$9,"&gt;="&amp;GV$9))</f>
        <v>3.7421999999999991</v>
      </c>
      <c r="GW126" s="37">
        <f>SUMIFS(18:18,$9:$9,GW$9-SUMIFS(conditions!$77:$77,conditions!$8:$8,"&lt;="&amp;GW$9,conditions!$9:$9,"&gt;="&amp;GW$9))*SUMIFS(conditions!$76:$76,conditions!$8:$8,"&lt;="&amp;GW$9-SUMIFS(conditions!$77:$77,conditions!$8:$8,"&lt;="&amp;GW$9,conditions!$9:$9,"&gt;="&amp;GW$9),conditions!$9:$9,"&gt;="&amp;GW$9-SUMIFS(conditions!$77:$77,conditions!$8:$8,"&lt;="&amp;GW$9,conditions!$9:$9,"&gt;="&amp;GW$9))</f>
        <v>3.7421999999999991</v>
      </c>
      <c r="GX126" s="37">
        <f>SUMIFS(18:18,$9:$9,GX$9-SUMIFS(conditions!$77:$77,conditions!$8:$8,"&lt;="&amp;GX$9,conditions!$9:$9,"&gt;="&amp;GX$9))*SUMIFS(conditions!$76:$76,conditions!$8:$8,"&lt;="&amp;GX$9-SUMIFS(conditions!$77:$77,conditions!$8:$8,"&lt;="&amp;GX$9,conditions!$9:$9,"&gt;="&amp;GX$9),conditions!$9:$9,"&gt;="&amp;GX$9-SUMIFS(conditions!$77:$77,conditions!$8:$8,"&lt;="&amp;GX$9,conditions!$9:$9,"&gt;="&amp;GX$9))</f>
        <v>3.7421999999999991</v>
      </c>
      <c r="GY126" s="37">
        <f>SUMIFS(18:18,$9:$9,GY$9-SUMIFS(conditions!$77:$77,conditions!$8:$8,"&lt;="&amp;GY$9,conditions!$9:$9,"&gt;="&amp;GY$9))*SUMIFS(conditions!$76:$76,conditions!$8:$8,"&lt;="&amp;GY$9-SUMIFS(conditions!$77:$77,conditions!$8:$8,"&lt;="&amp;GY$9,conditions!$9:$9,"&gt;="&amp;GY$9),conditions!$9:$9,"&gt;="&amp;GY$9-SUMIFS(conditions!$77:$77,conditions!$8:$8,"&lt;="&amp;GY$9,conditions!$9:$9,"&gt;="&amp;GY$9))</f>
        <v>3.7421999999999991</v>
      </c>
      <c r="GZ126" s="37">
        <f>SUMIFS(18:18,$9:$9,GZ$9-SUMIFS(conditions!$77:$77,conditions!$8:$8,"&lt;="&amp;GZ$9,conditions!$9:$9,"&gt;="&amp;GZ$9))*SUMIFS(conditions!$76:$76,conditions!$8:$8,"&lt;="&amp;GZ$9-SUMIFS(conditions!$77:$77,conditions!$8:$8,"&lt;="&amp;GZ$9,conditions!$9:$9,"&gt;="&amp;GZ$9),conditions!$9:$9,"&gt;="&amp;GZ$9-SUMIFS(conditions!$77:$77,conditions!$8:$8,"&lt;="&amp;GZ$9,conditions!$9:$9,"&gt;="&amp;GZ$9))</f>
        <v>0</v>
      </c>
      <c r="HA126" s="37">
        <f>SUMIFS(18:18,$9:$9,HA$9-SUMIFS(conditions!$77:$77,conditions!$8:$8,"&lt;="&amp;HA$9,conditions!$9:$9,"&gt;="&amp;HA$9))*SUMIFS(conditions!$76:$76,conditions!$8:$8,"&lt;="&amp;HA$9-SUMIFS(conditions!$77:$77,conditions!$8:$8,"&lt;="&amp;HA$9,conditions!$9:$9,"&gt;="&amp;HA$9),conditions!$9:$9,"&gt;="&amp;HA$9-SUMIFS(conditions!$77:$77,conditions!$8:$8,"&lt;="&amp;HA$9,conditions!$9:$9,"&gt;="&amp;HA$9))</f>
        <v>0</v>
      </c>
      <c r="HB126" s="37">
        <f>SUMIFS(18:18,$9:$9,HB$9-SUMIFS(conditions!$77:$77,conditions!$8:$8,"&lt;="&amp;HB$9,conditions!$9:$9,"&gt;="&amp;HB$9))*SUMIFS(conditions!$76:$76,conditions!$8:$8,"&lt;="&amp;HB$9-SUMIFS(conditions!$77:$77,conditions!$8:$8,"&lt;="&amp;HB$9,conditions!$9:$9,"&gt;="&amp;HB$9),conditions!$9:$9,"&gt;="&amp;HB$9-SUMIFS(conditions!$77:$77,conditions!$8:$8,"&lt;="&amp;HB$9,conditions!$9:$9,"&gt;="&amp;HB$9))</f>
        <v>3.7421999999999991</v>
      </c>
      <c r="HC126" s="37">
        <f>SUMIFS(18:18,$9:$9,HC$9-SUMIFS(conditions!$77:$77,conditions!$8:$8,"&lt;="&amp;HC$9,conditions!$9:$9,"&gt;="&amp;HC$9))*SUMIFS(conditions!$76:$76,conditions!$8:$8,"&lt;="&amp;HC$9-SUMIFS(conditions!$77:$77,conditions!$8:$8,"&lt;="&amp;HC$9,conditions!$9:$9,"&gt;="&amp;HC$9),conditions!$9:$9,"&gt;="&amp;HC$9-SUMIFS(conditions!$77:$77,conditions!$8:$8,"&lt;="&amp;HC$9,conditions!$9:$9,"&gt;="&amp;HC$9))</f>
        <v>3.7421999999999991</v>
      </c>
      <c r="HD126" s="37">
        <f>SUMIFS(18:18,$9:$9,HD$9-SUMIFS(conditions!$77:$77,conditions!$8:$8,"&lt;="&amp;HD$9,conditions!$9:$9,"&gt;="&amp;HD$9))*SUMIFS(conditions!$76:$76,conditions!$8:$8,"&lt;="&amp;HD$9-SUMIFS(conditions!$77:$77,conditions!$8:$8,"&lt;="&amp;HD$9,conditions!$9:$9,"&gt;="&amp;HD$9),conditions!$9:$9,"&gt;="&amp;HD$9-SUMIFS(conditions!$77:$77,conditions!$8:$8,"&lt;="&amp;HD$9,conditions!$9:$9,"&gt;="&amp;HD$9))</f>
        <v>3.7421999999999991</v>
      </c>
      <c r="HE126" s="37">
        <f>SUMIFS(18:18,$9:$9,HE$9-SUMIFS(conditions!$77:$77,conditions!$8:$8,"&lt;="&amp;HE$9,conditions!$9:$9,"&gt;="&amp;HE$9))*SUMIFS(conditions!$76:$76,conditions!$8:$8,"&lt;="&amp;HE$9-SUMIFS(conditions!$77:$77,conditions!$8:$8,"&lt;="&amp;HE$9,conditions!$9:$9,"&gt;="&amp;HE$9),conditions!$9:$9,"&gt;="&amp;HE$9-SUMIFS(conditions!$77:$77,conditions!$8:$8,"&lt;="&amp;HE$9,conditions!$9:$9,"&gt;="&amp;HE$9))</f>
        <v>3.7421999999999991</v>
      </c>
      <c r="HF126" s="37">
        <f>SUMIFS(18:18,$9:$9,HF$9-SUMIFS(conditions!$77:$77,conditions!$8:$8,"&lt;="&amp;HF$9,conditions!$9:$9,"&gt;="&amp;HF$9))*SUMIFS(conditions!$76:$76,conditions!$8:$8,"&lt;="&amp;HF$9-SUMIFS(conditions!$77:$77,conditions!$8:$8,"&lt;="&amp;HF$9,conditions!$9:$9,"&gt;="&amp;HF$9),conditions!$9:$9,"&gt;="&amp;HF$9-SUMIFS(conditions!$77:$77,conditions!$8:$8,"&lt;="&amp;HF$9,conditions!$9:$9,"&gt;="&amp;HF$9))</f>
        <v>3.7421999999999991</v>
      </c>
      <c r="HG126" s="37">
        <f>SUMIFS(18:18,$9:$9,HG$9-SUMIFS(conditions!$77:$77,conditions!$8:$8,"&lt;="&amp;HG$9,conditions!$9:$9,"&gt;="&amp;HG$9))*SUMIFS(conditions!$76:$76,conditions!$8:$8,"&lt;="&amp;HG$9-SUMIFS(conditions!$77:$77,conditions!$8:$8,"&lt;="&amp;HG$9,conditions!$9:$9,"&gt;="&amp;HG$9),conditions!$9:$9,"&gt;="&amp;HG$9-SUMIFS(conditions!$77:$77,conditions!$8:$8,"&lt;="&amp;HG$9,conditions!$9:$9,"&gt;="&amp;HG$9))</f>
        <v>0</v>
      </c>
      <c r="HH126" s="37">
        <f>SUMIFS(18:18,$9:$9,HH$9-SUMIFS(conditions!$77:$77,conditions!$8:$8,"&lt;="&amp;HH$9,conditions!$9:$9,"&gt;="&amp;HH$9))*SUMIFS(conditions!$76:$76,conditions!$8:$8,"&lt;="&amp;HH$9-SUMIFS(conditions!$77:$77,conditions!$8:$8,"&lt;="&amp;HH$9,conditions!$9:$9,"&gt;="&amp;HH$9),conditions!$9:$9,"&gt;="&amp;HH$9-SUMIFS(conditions!$77:$77,conditions!$8:$8,"&lt;="&amp;HH$9,conditions!$9:$9,"&gt;="&amp;HH$9))</f>
        <v>0</v>
      </c>
      <c r="HI126" s="37">
        <f>SUMIFS(18:18,$9:$9,HI$9-SUMIFS(conditions!$77:$77,conditions!$8:$8,"&lt;="&amp;HI$9,conditions!$9:$9,"&gt;="&amp;HI$9))*SUMIFS(conditions!$76:$76,conditions!$8:$8,"&lt;="&amp;HI$9-SUMIFS(conditions!$77:$77,conditions!$8:$8,"&lt;="&amp;HI$9,conditions!$9:$9,"&gt;="&amp;HI$9),conditions!$9:$9,"&gt;="&amp;HI$9-SUMIFS(conditions!$77:$77,conditions!$8:$8,"&lt;="&amp;HI$9,conditions!$9:$9,"&gt;="&amp;HI$9))</f>
        <v>3.7421999999999991</v>
      </c>
      <c r="HJ126" s="37">
        <f>SUMIFS(18:18,$9:$9,HJ$9-SUMIFS(conditions!$77:$77,conditions!$8:$8,"&lt;="&amp;HJ$9,conditions!$9:$9,"&gt;="&amp;HJ$9))*SUMIFS(conditions!$76:$76,conditions!$8:$8,"&lt;="&amp;HJ$9-SUMIFS(conditions!$77:$77,conditions!$8:$8,"&lt;="&amp;HJ$9,conditions!$9:$9,"&gt;="&amp;HJ$9),conditions!$9:$9,"&gt;="&amp;HJ$9-SUMIFS(conditions!$77:$77,conditions!$8:$8,"&lt;="&amp;HJ$9,conditions!$9:$9,"&gt;="&amp;HJ$9))</f>
        <v>3.7421999999999991</v>
      </c>
      <c r="HK126" s="37">
        <f>SUMIFS(18:18,$9:$9,HK$9-SUMIFS(conditions!$77:$77,conditions!$8:$8,"&lt;="&amp;HK$9,conditions!$9:$9,"&gt;="&amp;HK$9))*SUMIFS(conditions!$76:$76,conditions!$8:$8,"&lt;="&amp;HK$9-SUMIFS(conditions!$77:$77,conditions!$8:$8,"&lt;="&amp;HK$9,conditions!$9:$9,"&gt;="&amp;HK$9),conditions!$9:$9,"&gt;="&amp;HK$9-SUMIFS(conditions!$77:$77,conditions!$8:$8,"&lt;="&amp;HK$9,conditions!$9:$9,"&gt;="&amp;HK$9))</f>
        <v>4.1476049999999987</v>
      </c>
      <c r="HL126" s="37">
        <f>SUMIFS(18:18,$9:$9,HL$9-SUMIFS(conditions!$77:$77,conditions!$8:$8,"&lt;="&amp;HL$9,conditions!$9:$9,"&gt;="&amp;HL$9))*SUMIFS(conditions!$76:$76,conditions!$8:$8,"&lt;="&amp;HL$9-SUMIFS(conditions!$77:$77,conditions!$8:$8,"&lt;="&amp;HL$9,conditions!$9:$9,"&gt;="&amp;HL$9),conditions!$9:$9,"&gt;="&amp;HL$9-SUMIFS(conditions!$77:$77,conditions!$8:$8,"&lt;="&amp;HL$9,conditions!$9:$9,"&gt;="&amp;HL$9))</f>
        <v>4.1476049999999987</v>
      </c>
      <c r="HM126" s="37">
        <f>SUMIFS(18:18,$9:$9,HM$9-SUMIFS(conditions!$77:$77,conditions!$8:$8,"&lt;="&amp;HM$9,conditions!$9:$9,"&gt;="&amp;HM$9))*SUMIFS(conditions!$76:$76,conditions!$8:$8,"&lt;="&amp;HM$9-SUMIFS(conditions!$77:$77,conditions!$8:$8,"&lt;="&amp;HM$9,conditions!$9:$9,"&gt;="&amp;HM$9),conditions!$9:$9,"&gt;="&amp;HM$9-SUMIFS(conditions!$77:$77,conditions!$8:$8,"&lt;="&amp;HM$9,conditions!$9:$9,"&gt;="&amp;HM$9))</f>
        <v>4.1476049999999987</v>
      </c>
      <c r="HN126" s="37">
        <f>SUMIFS(18:18,$9:$9,HN$9-SUMIFS(conditions!$77:$77,conditions!$8:$8,"&lt;="&amp;HN$9,conditions!$9:$9,"&gt;="&amp;HN$9))*SUMIFS(conditions!$76:$76,conditions!$8:$8,"&lt;="&amp;HN$9-SUMIFS(conditions!$77:$77,conditions!$8:$8,"&lt;="&amp;HN$9,conditions!$9:$9,"&gt;="&amp;HN$9),conditions!$9:$9,"&gt;="&amp;HN$9-SUMIFS(conditions!$77:$77,conditions!$8:$8,"&lt;="&amp;HN$9,conditions!$9:$9,"&gt;="&amp;HN$9))</f>
        <v>0</v>
      </c>
      <c r="HO126" s="37">
        <f>SUMIFS(18:18,$9:$9,HO$9-SUMIFS(conditions!$77:$77,conditions!$8:$8,"&lt;="&amp;HO$9,conditions!$9:$9,"&gt;="&amp;HO$9))*SUMIFS(conditions!$76:$76,conditions!$8:$8,"&lt;="&amp;HO$9-SUMIFS(conditions!$77:$77,conditions!$8:$8,"&lt;="&amp;HO$9,conditions!$9:$9,"&gt;="&amp;HO$9),conditions!$9:$9,"&gt;="&amp;HO$9-SUMIFS(conditions!$77:$77,conditions!$8:$8,"&lt;="&amp;HO$9,conditions!$9:$9,"&gt;="&amp;HO$9))</f>
        <v>0</v>
      </c>
      <c r="HP126" s="37">
        <f>SUMIFS(18:18,$9:$9,HP$9-SUMIFS(conditions!$77:$77,conditions!$8:$8,"&lt;="&amp;HP$9,conditions!$9:$9,"&gt;="&amp;HP$9))*SUMIFS(conditions!$76:$76,conditions!$8:$8,"&lt;="&amp;HP$9-SUMIFS(conditions!$77:$77,conditions!$8:$8,"&lt;="&amp;HP$9,conditions!$9:$9,"&gt;="&amp;HP$9),conditions!$9:$9,"&gt;="&amp;HP$9-SUMIFS(conditions!$77:$77,conditions!$8:$8,"&lt;="&amp;HP$9,conditions!$9:$9,"&gt;="&amp;HP$9))</f>
        <v>4.1476049999999987</v>
      </c>
      <c r="HQ126" s="37">
        <f>SUMIFS(18:18,$9:$9,HQ$9-SUMIFS(conditions!$77:$77,conditions!$8:$8,"&lt;="&amp;HQ$9,conditions!$9:$9,"&gt;="&amp;HQ$9))*SUMIFS(conditions!$76:$76,conditions!$8:$8,"&lt;="&amp;HQ$9-SUMIFS(conditions!$77:$77,conditions!$8:$8,"&lt;="&amp;HQ$9,conditions!$9:$9,"&gt;="&amp;HQ$9),conditions!$9:$9,"&gt;="&amp;HQ$9-SUMIFS(conditions!$77:$77,conditions!$8:$8,"&lt;="&amp;HQ$9,conditions!$9:$9,"&gt;="&amp;HQ$9))</f>
        <v>4.1476049999999987</v>
      </c>
      <c r="HR126" s="37">
        <f>SUMIFS(18:18,$9:$9,HR$9-SUMIFS(conditions!$77:$77,conditions!$8:$8,"&lt;="&amp;HR$9,conditions!$9:$9,"&gt;="&amp;HR$9))*SUMIFS(conditions!$76:$76,conditions!$8:$8,"&lt;="&amp;HR$9-SUMIFS(conditions!$77:$77,conditions!$8:$8,"&lt;="&amp;HR$9,conditions!$9:$9,"&gt;="&amp;HR$9),conditions!$9:$9,"&gt;="&amp;HR$9-SUMIFS(conditions!$77:$77,conditions!$8:$8,"&lt;="&amp;HR$9,conditions!$9:$9,"&gt;="&amp;HR$9))</f>
        <v>4.1476049999999987</v>
      </c>
      <c r="HS126" s="37">
        <f>SUMIFS(18:18,$9:$9,HS$9-SUMIFS(conditions!$77:$77,conditions!$8:$8,"&lt;="&amp;HS$9,conditions!$9:$9,"&gt;="&amp;HS$9))*SUMIFS(conditions!$76:$76,conditions!$8:$8,"&lt;="&amp;HS$9-SUMIFS(conditions!$77:$77,conditions!$8:$8,"&lt;="&amp;HS$9,conditions!$9:$9,"&gt;="&amp;HS$9),conditions!$9:$9,"&gt;="&amp;HS$9-SUMIFS(conditions!$77:$77,conditions!$8:$8,"&lt;="&amp;HS$9,conditions!$9:$9,"&gt;="&amp;HS$9))</f>
        <v>4.1476049999999987</v>
      </c>
      <c r="HT126" s="37">
        <f>SUMIFS(18:18,$9:$9,HT$9-SUMIFS(conditions!$77:$77,conditions!$8:$8,"&lt;="&amp;HT$9,conditions!$9:$9,"&gt;="&amp;HT$9))*SUMIFS(conditions!$76:$76,conditions!$8:$8,"&lt;="&amp;HT$9-SUMIFS(conditions!$77:$77,conditions!$8:$8,"&lt;="&amp;HT$9,conditions!$9:$9,"&gt;="&amp;HT$9),conditions!$9:$9,"&gt;="&amp;HT$9-SUMIFS(conditions!$77:$77,conditions!$8:$8,"&lt;="&amp;HT$9,conditions!$9:$9,"&gt;="&amp;HT$9))</f>
        <v>4.1476049999999987</v>
      </c>
      <c r="HU126" s="37">
        <f>SUMIFS(18:18,$9:$9,HU$9-SUMIFS(conditions!$77:$77,conditions!$8:$8,"&lt;="&amp;HU$9,conditions!$9:$9,"&gt;="&amp;HU$9))*SUMIFS(conditions!$76:$76,conditions!$8:$8,"&lt;="&amp;HU$9-SUMIFS(conditions!$77:$77,conditions!$8:$8,"&lt;="&amp;HU$9,conditions!$9:$9,"&gt;="&amp;HU$9),conditions!$9:$9,"&gt;="&amp;HU$9-SUMIFS(conditions!$77:$77,conditions!$8:$8,"&lt;="&amp;HU$9,conditions!$9:$9,"&gt;="&amp;HU$9))</f>
        <v>0</v>
      </c>
      <c r="HV126" s="37">
        <f>SUMIFS(18:18,$9:$9,HV$9-SUMIFS(conditions!$77:$77,conditions!$8:$8,"&lt;="&amp;HV$9,conditions!$9:$9,"&gt;="&amp;HV$9))*SUMIFS(conditions!$76:$76,conditions!$8:$8,"&lt;="&amp;HV$9-SUMIFS(conditions!$77:$77,conditions!$8:$8,"&lt;="&amp;HV$9,conditions!$9:$9,"&gt;="&amp;HV$9),conditions!$9:$9,"&gt;="&amp;HV$9-SUMIFS(conditions!$77:$77,conditions!$8:$8,"&lt;="&amp;HV$9,conditions!$9:$9,"&gt;="&amp;HV$9))</f>
        <v>0</v>
      </c>
      <c r="HW126" s="37">
        <f>SUMIFS(18:18,$9:$9,HW$9-SUMIFS(conditions!$77:$77,conditions!$8:$8,"&lt;="&amp;HW$9,conditions!$9:$9,"&gt;="&amp;HW$9))*SUMIFS(conditions!$76:$76,conditions!$8:$8,"&lt;="&amp;HW$9-SUMIFS(conditions!$77:$77,conditions!$8:$8,"&lt;="&amp;HW$9,conditions!$9:$9,"&gt;="&amp;HW$9),conditions!$9:$9,"&gt;="&amp;HW$9-SUMIFS(conditions!$77:$77,conditions!$8:$8,"&lt;="&amp;HW$9,conditions!$9:$9,"&gt;="&amp;HW$9))</f>
        <v>4.1476049999999987</v>
      </c>
      <c r="HX126" s="37">
        <f>SUMIFS(18:18,$9:$9,HX$9-SUMIFS(conditions!$77:$77,conditions!$8:$8,"&lt;="&amp;HX$9,conditions!$9:$9,"&gt;="&amp;HX$9))*SUMIFS(conditions!$76:$76,conditions!$8:$8,"&lt;="&amp;HX$9-SUMIFS(conditions!$77:$77,conditions!$8:$8,"&lt;="&amp;HX$9,conditions!$9:$9,"&gt;="&amp;HX$9),conditions!$9:$9,"&gt;="&amp;HX$9-SUMIFS(conditions!$77:$77,conditions!$8:$8,"&lt;="&amp;HX$9,conditions!$9:$9,"&gt;="&amp;HX$9))</f>
        <v>4.1476049999999987</v>
      </c>
      <c r="HY126" s="37">
        <f>SUMIFS(18:18,$9:$9,HY$9-SUMIFS(conditions!$77:$77,conditions!$8:$8,"&lt;="&amp;HY$9,conditions!$9:$9,"&gt;="&amp;HY$9))*SUMIFS(conditions!$76:$76,conditions!$8:$8,"&lt;="&amp;HY$9-SUMIFS(conditions!$77:$77,conditions!$8:$8,"&lt;="&amp;HY$9,conditions!$9:$9,"&gt;="&amp;HY$9),conditions!$9:$9,"&gt;="&amp;HY$9-SUMIFS(conditions!$77:$77,conditions!$8:$8,"&lt;="&amp;HY$9,conditions!$9:$9,"&gt;="&amp;HY$9))</f>
        <v>4.1476049999999987</v>
      </c>
      <c r="HZ126" s="37">
        <f>SUMIFS(18:18,$9:$9,HZ$9-SUMIFS(conditions!$77:$77,conditions!$8:$8,"&lt;="&amp;HZ$9,conditions!$9:$9,"&gt;="&amp;HZ$9))*SUMIFS(conditions!$76:$76,conditions!$8:$8,"&lt;="&amp;HZ$9-SUMIFS(conditions!$77:$77,conditions!$8:$8,"&lt;="&amp;HZ$9,conditions!$9:$9,"&gt;="&amp;HZ$9),conditions!$9:$9,"&gt;="&amp;HZ$9-SUMIFS(conditions!$77:$77,conditions!$8:$8,"&lt;="&amp;HZ$9,conditions!$9:$9,"&gt;="&amp;HZ$9))</f>
        <v>4.1476049999999987</v>
      </c>
      <c r="IA126" s="37">
        <f>SUMIFS(18:18,$9:$9,IA$9-SUMIFS(conditions!$77:$77,conditions!$8:$8,"&lt;="&amp;IA$9,conditions!$9:$9,"&gt;="&amp;IA$9))*SUMIFS(conditions!$76:$76,conditions!$8:$8,"&lt;="&amp;IA$9-SUMIFS(conditions!$77:$77,conditions!$8:$8,"&lt;="&amp;IA$9,conditions!$9:$9,"&gt;="&amp;IA$9),conditions!$9:$9,"&gt;="&amp;IA$9-SUMIFS(conditions!$77:$77,conditions!$8:$8,"&lt;="&amp;IA$9,conditions!$9:$9,"&gt;="&amp;IA$9))</f>
        <v>4.1476049999999987</v>
      </c>
      <c r="IB126" s="37">
        <f>SUMIFS(18:18,$9:$9,IB$9-SUMIFS(conditions!$77:$77,conditions!$8:$8,"&lt;="&amp;IB$9,conditions!$9:$9,"&gt;="&amp;IB$9))*SUMIFS(conditions!$76:$76,conditions!$8:$8,"&lt;="&amp;IB$9-SUMIFS(conditions!$77:$77,conditions!$8:$8,"&lt;="&amp;IB$9,conditions!$9:$9,"&gt;="&amp;IB$9),conditions!$9:$9,"&gt;="&amp;IB$9-SUMIFS(conditions!$77:$77,conditions!$8:$8,"&lt;="&amp;IB$9,conditions!$9:$9,"&gt;="&amp;IB$9))</f>
        <v>0</v>
      </c>
      <c r="IC126" s="37">
        <f>SUMIFS(18:18,$9:$9,IC$9-SUMIFS(conditions!$77:$77,conditions!$8:$8,"&lt;="&amp;IC$9,conditions!$9:$9,"&gt;="&amp;IC$9))*SUMIFS(conditions!$76:$76,conditions!$8:$8,"&lt;="&amp;IC$9-SUMIFS(conditions!$77:$77,conditions!$8:$8,"&lt;="&amp;IC$9,conditions!$9:$9,"&gt;="&amp;IC$9),conditions!$9:$9,"&gt;="&amp;IC$9-SUMIFS(conditions!$77:$77,conditions!$8:$8,"&lt;="&amp;IC$9,conditions!$9:$9,"&gt;="&amp;IC$9))</f>
        <v>0</v>
      </c>
      <c r="ID126" s="37">
        <f>SUMIFS(18:18,$9:$9,ID$9-SUMIFS(conditions!$77:$77,conditions!$8:$8,"&lt;="&amp;ID$9,conditions!$9:$9,"&gt;="&amp;ID$9))*SUMIFS(conditions!$76:$76,conditions!$8:$8,"&lt;="&amp;ID$9-SUMIFS(conditions!$77:$77,conditions!$8:$8,"&lt;="&amp;ID$9,conditions!$9:$9,"&gt;="&amp;ID$9),conditions!$9:$9,"&gt;="&amp;ID$9-SUMIFS(conditions!$77:$77,conditions!$8:$8,"&lt;="&amp;ID$9,conditions!$9:$9,"&gt;="&amp;ID$9))</f>
        <v>4.1476049999999987</v>
      </c>
      <c r="IE126" s="37">
        <f>SUMIFS(18:18,$9:$9,IE$9-SUMIFS(conditions!$77:$77,conditions!$8:$8,"&lt;="&amp;IE$9,conditions!$9:$9,"&gt;="&amp;IE$9))*SUMIFS(conditions!$76:$76,conditions!$8:$8,"&lt;="&amp;IE$9-SUMIFS(conditions!$77:$77,conditions!$8:$8,"&lt;="&amp;IE$9,conditions!$9:$9,"&gt;="&amp;IE$9),conditions!$9:$9,"&gt;="&amp;IE$9-SUMIFS(conditions!$77:$77,conditions!$8:$8,"&lt;="&amp;IE$9,conditions!$9:$9,"&gt;="&amp;IE$9))</f>
        <v>4.1476049999999987</v>
      </c>
      <c r="IF126" s="37">
        <f>SUMIFS(18:18,$9:$9,IF$9-SUMIFS(conditions!$77:$77,conditions!$8:$8,"&lt;="&amp;IF$9,conditions!$9:$9,"&gt;="&amp;IF$9))*SUMIFS(conditions!$76:$76,conditions!$8:$8,"&lt;="&amp;IF$9-SUMIFS(conditions!$77:$77,conditions!$8:$8,"&lt;="&amp;IF$9,conditions!$9:$9,"&gt;="&amp;IF$9),conditions!$9:$9,"&gt;="&amp;IF$9-SUMIFS(conditions!$77:$77,conditions!$8:$8,"&lt;="&amp;IF$9,conditions!$9:$9,"&gt;="&amp;IF$9))</f>
        <v>4.1476049999999987</v>
      </c>
      <c r="IG126" s="37">
        <f>SUMIFS(18:18,$9:$9,IG$9-SUMIFS(conditions!$77:$77,conditions!$8:$8,"&lt;="&amp;IG$9,conditions!$9:$9,"&gt;="&amp;IG$9))*SUMIFS(conditions!$76:$76,conditions!$8:$8,"&lt;="&amp;IG$9-SUMIFS(conditions!$77:$77,conditions!$8:$8,"&lt;="&amp;IG$9,conditions!$9:$9,"&gt;="&amp;IG$9),conditions!$9:$9,"&gt;="&amp;IG$9-SUMIFS(conditions!$77:$77,conditions!$8:$8,"&lt;="&amp;IG$9,conditions!$9:$9,"&gt;="&amp;IG$9))</f>
        <v>4.1476049999999987</v>
      </c>
      <c r="IH126" s="37">
        <f>SUMIFS(18:18,$9:$9,IH$9-SUMIFS(conditions!$77:$77,conditions!$8:$8,"&lt;="&amp;IH$9,conditions!$9:$9,"&gt;="&amp;IH$9))*SUMIFS(conditions!$76:$76,conditions!$8:$8,"&lt;="&amp;IH$9-SUMIFS(conditions!$77:$77,conditions!$8:$8,"&lt;="&amp;IH$9,conditions!$9:$9,"&gt;="&amp;IH$9),conditions!$9:$9,"&gt;="&amp;IH$9-SUMIFS(conditions!$77:$77,conditions!$8:$8,"&lt;="&amp;IH$9,conditions!$9:$9,"&gt;="&amp;IH$9))</f>
        <v>4.1476049999999987</v>
      </c>
      <c r="II126" s="37">
        <f>SUMIFS(18:18,$9:$9,II$9-SUMIFS(conditions!$77:$77,conditions!$8:$8,"&lt;="&amp;II$9,conditions!$9:$9,"&gt;="&amp;II$9))*SUMIFS(conditions!$76:$76,conditions!$8:$8,"&lt;="&amp;II$9-SUMIFS(conditions!$77:$77,conditions!$8:$8,"&lt;="&amp;II$9,conditions!$9:$9,"&gt;="&amp;II$9),conditions!$9:$9,"&gt;="&amp;II$9-SUMIFS(conditions!$77:$77,conditions!$8:$8,"&lt;="&amp;II$9,conditions!$9:$9,"&gt;="&amp;II$9))</f>
        <v>0</v>
      </c>
      <c r="IJ126" s="37">
        <f>SUMIFS(18:18,$9:$9,IJ$9-SUMIFS(conditions!$77:$77,conditions!$8:$8,"&lt;="&amp;IJ$9,conditions!$9:$9,"&gt;="&amp;IJ$9))*SUMIFS(conditions!$76:$76,conditions!$8:$8,"&lt;="&amp;IJ$9-SUMIFS(conditions!$77:$77,conditions!$8:$8,"&lt;="&amp;IJ$9,conditions!$9:$9,"&gt;="&amp;IJ$9),conditions!$9:$9,"&gt;="&amp;IJ$9-SUMIFS(conditions!$77:$77,conditions!$8:$8,"&lt;="&amp;IJ$9,conditions!$9:$9,"&gt;="&amp;IJ$9))</f>
        <v>0</v>
      </c>
      <c r="IK126" s="37">
        <f>SUMIFS(18:18,$9:$9,IK$9-SUMIFS(conditions!$77:$77,conditions!$8:$8,"&lt;="&amp;IK$9,conditions!$9:$9,"&gt;="&amp;IK$9))*SUMIFS(conditions!$76:$76,conditions!$8:$8,"&lt;="&amp;IK$9-SUMIFS(conditions!$77:$77,conditions!$8:$8,"&lt;="&amp;IK$9,conditions!$9:$9,"&gt;="&amp;IK$9),conditions!$9:$9,"&gt;="&amp;IK$9-SUMIFS(conditions!$77:$77,conditions!$8:$8,"&lt;="&amp;IK$9,conditions!$9:$9,"&gt;="&amp;IK$9))</f>
        <v>4.1476049999999987</v>
      </c>
      <c r="IL126" s="37">
        <f>SUMIFS(18:18,$9:$9,IL$9-SUMIFS(conditions!$77:$77,conditions!$8:$8,"&lt;="&amp;IL$9,conditions!$9:$9,"&gt;="&amp;IL$9))*SUMIFS(conditions!$76:$76,conditions!$8:$8,"&lt;="&amp;IL$9-SUMIFS(conditions!$77:$77,conditions!$8:$8,"&lt;="&amp;IL$9,conditions!$9:$9,"&gt;="&amp;IL$9),conditions!$9:$9,"&gt;="&amp;IL$9-SUMIFS(conditions!$77:$77,conditions!$8:$8,"&lt;="&amp;IL$9,conditions!$9:$9,"&gt;="&amp;IL$9))</f>
        <v>4.1476049999999987</v>
      </c>
      <c r="IM126" s="37">
        <f>SUMIFS(18:18,$9:$9,IM$9-SUMIFS(conditions!$77:$77,conditions!$8:$8,"&lt;="&amp;IM$9,conditions!$9:$9,"&gt;="&amp;IM$9))*SUMIFS(conditions!$76:$76,conditions!$8:$8,"&lt;="&amp;IM$9-SUMIFS(conditions!$77:$77,conditions!$8:$8,"&lt;="&amp;IM$9,conditions!$9:$9,"&gt;="&amp;IM$9),conditions!$9:$9,"&gt;="&amp;IM$9-SUMIFS(conditions!$77:$77,conditions!$8:$8,"&lt;="&amp;IM$9,conditions!$9:$9,"&gt;="&amp;IM$9))</f>
        <v>4.1476049999999987</v>
      </c>
      <c r="IN126" s="37">
        <f>SUMIFS(18:18,$9:$9,IN$9-SUMIFS(conditions!$77:$77,conditions!$8:$8,"&lt;="&amp;IN$9,conditions!$9:$9,"&gt;="&amp;IN$9))*SUMIFS(conditions!$76:$76,conditions!$8:$8,"&lt;="&amp;IN$9-SUMIFS(conditions!$77:$77,conditions!$8:$8,"&lt;="&amp;IN$9,conditions!$9:$9,"&gt;="&amp;IN$9),conditions!$9:$9,"&gt;="&amp;IN$9-SUMIFS(conditions!$77:$77,conditions!$8:$8,"&lt;="&amp;IN$9,conditions!$9:$9,"&gt;="&amp;IN$9))</f>
        <v>4.1476049999999987</v>
      </c>
      <c r="IO126" s="37">
        <f>SUMIFS(18:18,$9:$9,IO$9-SUMIFS(conditions!$77:$77,conditions!$8:$8,"&lt;="&amp;IO$9,conditions!$9:$9,"&gt;="&amp;IO$9))*SUMIFS(conditions!$76:$76,conditions!$8:$8,"&lt;="&amp;IO$9-SUMIFS(conditions!$77:$77,conditions!$8:$8,"&lt;="&amp;IO$9,conditions!$9:$9,"&gt;="&amp;IO$9),conditions!$9:$9,"&gt;="&amp;IO$9-SUMIFS(conditions!$77:$77,conditions!$8:$8,"&lt;="&amp;IO$9,conditions!$9:$9,"&gt;="&amp;IO$9))</f>
        <v>4.1476049999999987</v>
      </c>
      <c r="IP126" s="37">
        <f>SUMIFS(18:18,$9:$9,IP$9-SUMIFS(conditions!$77:$77,conditions!$8:$8,"&lt;="&amp;IP$9,conditions!$9:$9,"&gt;="&amp;IP$9))*SUMIFS(conditions!$76:$76,conditions!$8:$8,"&lt;="&amp;IP$9-SUMIFS(conditions!$77:$77,conditions!$8:$8,"&lt;="&amp;IP$9,conditions!$9:$9,"&gt;="&amp;IP$9),conditions!$9:$9,"&gt;="&amp;IP$9-SUMIFS(conditions!$77:$77,conditions!$8:$8,"&lt;="&amp;IP$9,conditions!$9:$9,"&gt;="&amp;IP$9))</f>
        <v>0</v>
      </c>
      <c r="IQ126" s="37">
        <f>SUMIFS(18:18,$9:$9,IQ$9-SUMIFS(conditions!$77:$77,conditions!$8:$8,"&lt;="&amp;IQ$9,conditions!$9:$9,"&gt;="&amp;IQ$9))*SUMIFS(conditions!$76:$76,conditions!$8:$8,"&lt;="&amp;IQ$9-SUMIFS(conditions!$77:$77,conditions!$8:$8,"&lt;="&amp;IQ$9,conditions!$9:$9,"&gt;="&amp;IQ$9),conditions!$9:$9,"&gt;="&amp;IQ$9-SUMIFS(conditions!$77:$77,conditions!$8:$8,"&lt;="&amp;IQ$9,conditions!$9:$9,"&gt;="&amp;IQ$9))</f>
        <v>0</v>
      </c>
      <c r="IR126" s="37">
        <f>SUMIFS(18:18,$9:$9,IR$9-SUMIFS(conditions!$77:$77,conditions!$8:$8,"&lt;="&amp;IR$9,conditions!$9:$9,"&gt;="&amp;IR$9))*SUMIFS(conditions!$76:$76,conditions!$8:$8,"&lt;="&amp;IR$9-SUMIFS(conditions!$77:$77,conditions!$8:$8,"&lt;="&amp;IR$9,conditions!$9:$9,"&gt;="&amp;IR$9),conditions!$9:$9,"&gt;="&amp;IR$9-SUMIFS(conditions!$77:$77,conditions!$8:$8,"&lt;="&amp;IR$9,conditions!$9:$9,"&gt;="&amp;IR$9))</f>
        <v>3.8157965999999988</v>
      </c>
      <c r="IS126" s="37">
        <f>SUMIFS(18:18,$9:$9,IS$9-SUMIFS(conditions!$77:$77,conditions!$8:$8,"&lt;="&amp;IS$9,conditions!$9:$9,"&gt;="&amp;IS$9))*SUMIFS(conditions!$76:$76,conditions!$8:$8,"&lt;="&amp;IS$9-SUMIFS(conditions!$77:$77,conditions!$8:$8,"&lt;="&amp;IS$9,conditions!$9:$9,"&gt;="&amp;IS$9),conditions!$9:$9,"&gt;="&amp;IS$9-SUMIFS(conditions!$77:$77,conditions!$8:$8,"&lt;="&amp;IS$9,conditions!$9:$9,"&gt;="&amp;IS$9))</f>
        <v>3.8157965999999988</v>
      </c>
      <c r="IT126" s="37">
        <f>SUMIFS(18:18,$9:$9,IT$9-SUMIFS(conditions!$77:$77,conditions!$8:$8,"&lt;="&amp;IT$9,conditions!$9:$9,"&gt;="&amp;IT$9))*SUMIFS(conditions!$76:$76,conditions!$8:$8,"&lt;="&amp;IT$9-SUMIFS(conditions!$77:$77,conditions!$8:$8,"&lt;="&amp;IT$9,conditions!$9:$9,"&gt;="&amp;IT$9),conditions!$9:$9,"&gt;="&amp;IT$9-SUMIFS(conditions!$77:$77,conditions!$8:$8,"&lt;="&amp;IT$9,conditions!$9:$9,"&gt;="&amp;IT$9))</f>
        <v>3.8157965999999988</v>
      </c>
      <c r="IU126" s="37">
        <f>SUMIFS(18:18,$9:$9,IU$9-SUMIFS(conditions!$77:$77,conditions!$8:$8,"&lt;="&amp;IU$9,conditions!$9:$9,"&gt;="&amp;IU$9))*SUMIFS(conditions!$76:$76,conditions!$8:$8,"&lt;="&amp;IU$9-SUMIFS(conditions!$77:$77,conditions!$8:$8,"&lt;="&amp;IU$9,conditions!$9:$9,"&gt;="&amp;IU$9),conditions!$9:$9,"&gt;="&amp;IU$9-SUMIFS(conditions!$77:$77,conditions!$8:$8,"&lt;="&amp;IU$9,conditions!$9:$9,"&gt;="&amp;IU$9))</f>
        <v>3.8157965999999988</v>
      </c>
      <c r="IV126" s="37">
        <f>SUMIFS(18:18,$9:$9,IV$9-SUMIFS(conditions!$77:$77,conditions!$8:$8,"&lt;="&amp;IV$9,conditions!$9:$9,"&gt;="&amp;IV$9))*SUMIFS(conditions!$76:$76,conditions!$8:$8,"&lt;="&amp;IV$9-SUMIFS(conditions!$77:$77,conditions!$8:$8,"&lt;="&amp;IV$9,conditions!$9:$9,"&gt;="&amp;IV$9),conditions!$9:$9,"&gt;="&amp;IV$9-SUMIFS(conditions!$77:$77,conditions!$8:$8,"&lt;="&amp;IV$9,conditions!$9:$9,"&gt;="&amp;IV$9))</f>
        <v>3.8157965999999988</v>
      </c>
      <c r="IW126" s="37">
        <f>SUMIFS(18:18,$9:$9,IW$9-SUMIFS(conditions!$77:$77,conditions!$8:$8,"&lt;="&amp;IW$9,conditions!$9:$9,"&gt;="&amp;IW$9))*SUMIFS(conditions!$76:$76,conditions!$8:$8,"&lt;="&amp;IW$9-SUMIFS(conditions!$77:$77,conditions!$8:$8,"&lt;="&amp;IW$9,conditions!$9:$9,"&gt;="&amp;IW$9),conditions!$9:$9,"&gt;="&amp;IW$9-SUMIFS(conditions!$77:$77,conditions!$8:$8,"&lt;="&amp;IW$9,conditions!$9:$9,"&gt;="&amp;IW$9))</f>
        <v>0</v>
      </c>
      <c r="IX126" s="37">
        <f>SUMIFS(18:18,$9:$9,IX$9-SUMIFS(conditions!$77:$77,conditions!$8:$8,"&lt;="&amp;IX$9,conditions!$9:$9,"&gt;="&amp;IX$9))*SUMIFS(conditions!$76:$76,conditions!$8:$8,"&lt;="&amp;IX$9-SUMIFS(conditions!$77:$77,conditions!$8:$8,"&lt;="&amp;IX$9,conditions!$9:$9,"&gt;="&amp;IX$9),conditions!$9:$9,"&gt;="&amp;IX$9-SUMIFS(conditions!$77:$77,conditions!$8:$8,"&lt;="&amp;IX$9,conditions!$9:$9,"&gt;="&amp;IX$9))</f>
        <v>0</v>
      </c>
      <c r="IY126" s="37">
        <f>SUMIFS(18:18,$9:$9,IY$9-SUMIFS(conditions!$77:$77,conditions!$8:$8,"&lt;="&amp;IY$9,conditions!$9:$9,"&gt;="&amp;IY$9))*SUMIFS(conditions!$76:$76,conditions!$8:$8,"&lt;="&amp;IY$9-SUMIFS(conditions!$77:$77,conditions!$8:$8,"&lt;="&amp;IY$9,conditions!$9:$9,"&gt;="&amp;IY$9),conditions!$9:$9,"&gt;="&amp;IY$9-SUMIFS(conditions!$77:$77,conditions!$8:$8,"&lt;="&amp;IY$9,conditions!$9:$9,"&gt;="&amp;IY$9))</f>
        <v>3.8157965999999988</v>
      </c>
      <c r="IZ126" s="37">
        <f>SUMIFS(18:18,$9:$9,IZ$9-SUMIFS(conditions!$77:$77,conditions!$8:$8,"&lt;="&amp;IZ$9,conditions!$9:$9,"&gt;="&amp;IZ$9))*SUMIFS(conditions!$76:$76,conditions!$8:$8,"&lt;="&amp;IZ$9-SUMIFS(conditions!$77:$77,conditions!$8:$8,"&lt;="&amp;IZ$9,conditions!$9:$9,"&gt;="&amp;IZ$9),conditions!$9:$9,"&gt;="&amp;IZ$9-SUMIFS(conditions!$77:$77,conditions!$8:$8,"&lt;="&amp;IZ$9,conditions!$9:$9,"&gt;="&amp;IZ$9))</f>
        <v>3.8157965999999988</v>
      </c>
      <c r="JA126" s="37">
        <f>SUMIFS(18:18,$9:$9,JA$9-SUMIFS(conditions!$77:$77,conditions!$8:$8,"&lt;="&amp;JA$9,conditions!$9:$9,"&gt;="&amp;JA$9))*SUMIFS(conditions!$76:$76,conditions!$8:$8,"&lt;="&amp;JA$9-SUMIFS(conditions!$77:$77,conditions!$8:$8,"&lt;="&amp;JA$9,conditions!$9:$9,"&gt;="&amp;JA$9),conditions!$9:$9,"&gt;="&amp;JA$9-SUMIFS(conditions!$77:$77,conditions!$8:$8,"&lt;="&amp;JA$9,conditions!$9:$9,"&gt;="&amp;JA$9))</f>
        <v>3.8157965999999988</v>
      </c>
      <c r="JB126" s="37">
        <f>SUMIFS(18:18,$9:$9,JB$9-SUMIFS(conditions!$77:$77,conditions!$8:$8,"&lt;="&amp;JB$9,conditions!$9:$9,"&gt;="&amp;JB$9))*SUMIFS(conditions!$76:$76,conditions!$8:$8,"&lt;="&amp;JB$9-SUMIFS(conditions!$77:$77,conditions!$8:$8,"&lt;="&amp;JB$9,conditions!$9:$9,"&gt;="&amp;JB$9),conditions!$9:$9,"&gt;="&amp;JB$9-SUMIFS(conditions!$77:$77,conditions!$8:$8,"&lt;="&amp;JB$9,conditions!$9:$9,"&gt;="&amp;JB$9))</f>
        <v>3.8157965999999988</v>
      </c>
      <c r="JC126" s="37">
        <f>SUMIFS(18:18,$9:$9,JC$9-SUMIFS(conditions!$77:$77,conditions!$8:$8,"&lt;="&amp;JC$9,conditions!$9:$9,"&gt;="&amp;JC$9))*SUMIFS(conditions!$76:$76,conditions!$8:$8,"&lt;="&amp;JC$9-SUMIFS(conditions!$77:$77,conditions!$8:$8,"&lt;="&amp;JC$9,conditions!$9:$9,"&gt;="&amp;JC$9),conditions!$9:$9,"&gt;="&amp;JC$9-SUMIFS(conditions!$77:$77,conditions!$8:$8,"&lt;="&amp;JC$9,conditions!$9:$9,"&gt;="&amp;JC$9))</f>
        <v>3.8157965999999988</v>
      </c>
      <c r="JD126" s="37">
        <f>SUMIFS(18:18,$9:$9,JD$9-SUMIFS(conditions!$77:$77,conditions!$8:$8,"&lt;="&amp;JD$9,conditions!$9:$9,"&gt;="&amp;JD$9))*SUMIFS(conditions!$76:$76,conditions!$8:$8,"&lt;="&amp;JD$9-SUMIFS(conditions!$77:$77,conditions!$8:$8,"&lt;="&amp;JD$9,conditions!$9:$9,"&gt;="&amp;JD$9),conditions!$9:$9,"&gt;="&amp;JD$9-SUMIFS(conditions!$77:$77,conditions!$8:$8,"&lt;="&amp;JD$9,conditions!$9:$9,"&gt;="&amp;JD$9))</f>
        <v>0</v>
      </c>
      <c r="JE126" s="37">
        <f>SUMIFS(18:18,$9:$9,JE$9-SUMIFS(conditions!$77:$77,conditions!$8:$8,"&lt;="&amp;JE$9,conditions!$9:$9,"&gt;="&amp;JE$9))*SUMIFS(conditions!$76:$76,conditions!$8:$8,"&lt;="&amp;JE$9-SUMIFS(conditions!$77:$77,conditions!$8:$8,"&lt;="&amp;JE$9,conditions!$9:$9,"&gt;="&amp;JE$9),conditions!$9:$9,"&gt;="&amp;JE$9-SUMIFS(conditions!$77:$77,conditions!$8:$8,"&lt;="&amp;JE$9,conditions!$9:$9,"&gt;="&amp;JE$9))</f>
        <v>0</v>
      </c>
      <c r="JF126" s="37">
        <f>SUMIFS(18:18,$9:$9,JF$9-SUMIFS(conditions!$77:$77,conditions!$8:$8,"&lt;="&amp;JF$9,conditions!$9:$9,"&gt;="&amp;JF$9))*SUMIFS(conditions!$76:$76,conditions!$8:$8,"&lt;="&amp;JF$9-SUMIFS(conditions!$77:$77,conditions!$8:$8,"&lt;="&amp;JF$9,conditions!$9:$9,"&gt;="&amp;JF$9),conditions!$9:$9,"&gt;="&amp;JF$9-SUMIFS(conditions!$77:$77,conditions!$8:$8,"&lt;="&amp;JF$9,conditions!$9:$9,"&gt;="&amp;JF$9))</f>
        <v>3.8157965999999988</v>
      </c>
      <c r="JG126" s="37">
        <f>SUMIFS(18:18,$9:$9,JG$9-SUMIFS(conditions!$77:$77,conditions!$8:$8,"&lt;="&amp;JG$9,conditions!$9:$9,"&gt;="&amp;JG$9))*SUMIFS(conditions!$76:$76,conditions!$8:$8,"&lt;="&amp;JG$9-SUMIFS(conditions!$77:$77,conditions!$8:$8,"&lt;="&amp;JG$9,conditions!$9:$9,"&gt;="&amp;JG$9),conditions!$9:$9,"&gt;="&amp;JG$9-SUMIFS(conditions!$77:$77,conditions!$8:$8,"&lt;="&amp;JG$9,conditions!$9:$9,"&gt;="&amp;JG$9))</f>
        <v>3.8157965999999988</v>
      </c>
      <c r="JH126" s="37">
        <f>SUMIFS(18:18,$9:$9,JH$9-SUMIFS(conditions!$77:$77,conditions!$8:$8,"&lt;="&amp;JH$9,conditions!$9:$9,"&gt;="&amp;JH$9))*SUMIFS(conditions!$76:$76,conditions!$8:$8,"&lt;="&amp;JH$9-SUMIFS(conditions!$77:$77,conditions!$8:$8,"&lt;="&amp;JH$9,conditions!$9:$9,"&gt;="&amp;JH$9),conditions!$9:$9,"&gt;="&amp;JH$9-SUMIFS(conditions!$77:$77,conditions!$8:$8,"&lt;="&amp;JH$9,conditions!$9:$9,"&gt;="&amp;JH$9))</f>
        <v>3.8157965999999988</v>
      </c>
      <c r="JI126" s="37">
        <f>SUMIFS(18:18,$9:$9,JI$9-SUMIFS(conditions!$77:$77,conditions!$8:$8,"&lt;="&amp;JI$9,conditions!$9:$9,"&gt;="&amp;JI$9))*SUMIFS(conditions!$76:$76,conditions!$8:$8,"&lt;="&amp;JI$9-SUMIFS(conditions!$77:$77,conditions!$8:$8,"&lt;="&amp;JI$9,conditions!$9:$9,"&gt;="&amp;JI$9),conditions!$9:$9,"&gt;="&amp;JI$9-SUMIFS(conditions!$77:$77,conditions!$8:$8,"&lt;="&amp;JI$9,conditions!$9:$9,"&gt;="&amp;JI$9))</f>
        <v>3.8157965999999988</v>
      </c>
      <c r="JJ126" s="37">
        <f>SUMIFS(18:18,$9:$9,JJ$9-SUMIFS(conditions!$77:$77,conditions!$8:$8,"&lt;="&amp;JJ$9,conditions!$9:$9,"&gt;="&amp;JJ$9))*SUMIFS(conditions!$76:$76,conditions!$8:$8,"&lt;="&amp;JJ$9-SUMIFS(conditions!$77:$77,conditions!$8:$8,"&lt;="&amp;JJ$9,conditions!$9:$9,"&gt;="&amp;JJ$9),conditions!$9:$9,"&gt;="&amp;JJ$9-SUMIFS(conditions!$77:$77,conditions!$8:$8,"&lt;="&amp;JJ$9,conditions!$9:$9,"&gt;="&amp;JJ$9))</f>
        <v>3.8157965999999988</v>
      </c>
      <c r="JK126" s="37">
        <f>SUMIFS(18:18,$9:$9,JK$9-SUMIFS(conditions!$77:$77,conditions!$8:$8,"&lt;="&amp;JK$9,conditions!$9:$9,"&gt;="&amp;JK$9))*SUMIFS(conditions!$76:$76,conditions!$8:$8,"&lt;="&amp;JK$9-SUMIFS(conditions!$77:$77,conditions!$8:$8,"&lt;="&amp;JK$9,conditions!$9:$9,"&gt;="&amp;JK$9),conditions!$9:$9,"&gt;="&amp;JK$9-SUMIFS(conditions!$77:$77,conditions!$8:$8,"&lt;="&amp;JK$9,conditions!$9:$9,"&gt;="&amp;JK$9))</f>
        <v>0</v>
      </c>
      <c r="JL126" s="37">
        <f>SUMIFS(18:18,$9:$9,JL$9-SUMIFS(conditions!$77:$77,conditions!$8:$8,"&lt;="&amp;JL$9,conditions!$9:$9,"&gt;="&amp;JL$9))*SUMIFS(conditions!$76:$76,conditions!$8:$8,"&lt;="&amp;JL$9-SUMIFS(conditions!$77:$77,conditions!$8:$8,"&lt;="&amp;JL$9,conditions!$9:$9,"&gt;="&amp;JL$9),conditions!$9:$9,"&gt;="&amp;JL$9-SUMIFS(conditions!$77:$77,conditions!$8:$8,"&lt;="&amp;JL$9,conditions!$9:$9,"&gt;="&amp;JL$9))</f>
        <v>0</v>
      </c>
      <c r="JM126" s="37">
        <f>SUMIFS(18:18,$9:$9,JM$9-SUMIFS(conditions!$77:$77,conditions!$8:$8,"&lt;="&amp;JM$9,conditions!$9:$9,"&gt;="&amp;JM$9))*SUMIFS(conditions!$76:$76,conditions!$8:$8,"&lt;="&amp;JM$9-SUMIFS(conditions!$77:$77,conditions!$8:$8,"&lt;="&amp;JM$9,conditions!$9:$9,"&gt;="&amp;JM$9),conditions!$9:$9,"&gt;="&amp;JM$9-SUMIFS(conditions!$77:$77,conditions!$8:$8,"&lt;="&amp;JM$9,conditions!$9:$9,"&gt;="&amp;JM$9))</f>
        <v>3.8157965999999988</v>
      </c>
      <c r="JN126" s="37">
        <f>SUMIFS(18:18,$9:$9,JN$9-SUMIFS(conditions!$77:$77,conditions!$8:$8,"&lt;="&amp;JN$9,conditions!$9:$9,"&gt;="&amp;JN$9))*SUMIFS(conditions!$76:$76,conditions!$8:$8,"&lt;="&amp;JN$9-SUMIFS(conditions!$77:$77,conditions!$8:$8,"&lt;="&amp;JN$9,conditions!$9:$9,"&gt;="&amp;JN$9),conditions!$9:$9,"&gt;="&amp;JN$9-SUMIFS(conditions!$77:$77,conditions!$8:$8,"&lt;="&amp;JN$9,conditions!$9:$9,"&gt;="&amp;JN$9))</f>
        <v>3.8157965999999988</v>
      </c>
      <c r="JO126" s="37">
        <f>SUMIFS(18:18,$9:$9,JO$9-SUMIFS(conditions!$77:$77,conditions!$8:$8,"&lt;="&amp;JO$9,conditions!$9:$9,"&gt;="&amp;JO$9))*SUMIFS(conditions!$76:$76,conditions!$8:$8,"&lt;="&amp;JO$9-SUMIFS(conditions!$77:$77,conditions!$8:$8,"&lt;="&amp;JO$9,conditions!$9:$9,"&gt;="&amp;JO$9),conditions!$9:$9,"&gt;="&amp;JO$9-SUMIFS(conditions!$77:$77,conditions!$8:$8,"&lt;="&amp;JO$9,conditions!$9:$9,"&gt;="&amp;JO$9))</f>
        <v>3.8157965999999988</v>
      </c>
      <c r="JP126" s="37">
        <f>SUMIFS(18:18,$9:$9,JP$9-SUMIFS(conditions!$77:$77,conditions!$8:$8,"&lt;="&amp;JP$9,conditions!$9:$9,"&gt;="&amp;JP$9))*SUMIFS(conditions!$76:$76,conditions!$8:$8,"&lt;="&amp;JP$9-SUMIFS(conditions!$77:$77,conditions!$8:$8,"&lt;="&amp;JP$9,conditions!$9:$9,"&gt;="&amp;JP$9),conditions!$9:$9,"&gt;="&amp;JP$9-SUMIFS(conditions!$77:$77,conditions!$8:$8,"&lt;="&amp;JP$9,conditions!$9:$9,"&gt;="&amp;JP$9))</f>
        <v>3.8157965999999988</v>
      </c>
      <c r="JQ126" s="37">
        <f>SUMIFS(18:18,$9:$9,JQ$9-SUMIFS(conditions!$77:$77,conditions!$8:$8,"&lt;="&amp;JQ$9,conditions!$9:$9,"&gt;="&amp;JQ$9))*SUMIFS(conditions!$76:$76,conditions!$8:$8,"&lt;="&amp;JQ$9-SUMIFS(conditions!$77:$77,conditions!$8:$8,"&lt;="&amp;JQ$9,conditions!$9:$9,"&gt;="&amp;JQ$9),conditions!$9:$9,"&gt;="&amp;JQ$9-SUMIFS(conditions!$77:$77,conditions!$8:$8,"&lt;="&amp;JQ$9,conditions!$9:$9,"&gt;="&amp;JQ$9))</f>
        <v>3.8157965999999988</v>
      </c>
      <c r="JR126" s="37">
        <f>SUMIFS(18:18,$9:$9,JR$9-SUMIFS(conditions!$77:$77,conditions!$8:$8,"&lt;="&amp;JR$9,conditions!$9:$9,"&gt;="&amp;JR$9))*SUMIFS(conditions!$76:$76,conditions!$8:$8,"&lt;="&amp;JR$9-SUMIFS(conditions!$77:$77,conditions!$8:$8,"&lt;="&amp;JR$9,conditions!$9:$9,"&gt;="&amp;JR$9),conditions!$9:$9,"&gt;="&amp;JR$9-SUMIFS(conditions!$77:$77,conditions!$8:$8,"&lt;="&amp;JR$9,conditions!$9:$9,"&gt;="&amp;JR$9))</f>
        <v>0</v>
      </c>
      <c r="JS126" s="37">
        <f>SUMIFS(18:18,$9:$9,JS$9-SUMIFS(conditions!$77:$77,conditions!$8:$8,"&lt;="&amp;JS$9,conditions!$9:$9,"&gt;="&amp;JS$9))*SUMIFS(conditions!$76:$76,conditions!$8:$8,"&lt;="&amp;JS$9-SUMIFS(conditions!$77:$77,conditions!$8:$8,"&lt;="&amp;JS$9,conditions!$9:$9,"&gt;="&amp;JS$9),conditions!$9:$9,"&gt;="&amp;JS$9-SUMIFS(conditions!$77:$77,conditions!$8:$8,"&lt;="&amp;JS$9,conditions!$9:$9,"&gt;="&amp;JS$9))</f>
        <v>0</v>
      </c>
      <c r="JT126" s="37">
        <f>SUMIFS(18:18,$9:$9,JT$9-SUMIFS(conditions!$77:$77,conditions!$8:$8,"&lt;="&amp;JT$9,conditions!$9:$9,"&gt;="&amp;JT$9))*SUMIFS(conditions!$76:$76,conditions!$8:$8,"&lt;="&amp;JT$9-SUMIFS(conditions!$77:$77,conditions!$8:$8,"&lt;="&amp;JT$9,conditions!$9:$9,"&gt;="&amp;JT$9),conditions!$9:$9,"&gt;="&amp;JT$9-SUMIFS(conditions!$77:$77,conditions!$8:$8,"&lt;="&amp;JT$9,conditions!$9:$9,"&gt;="&amp;JT$9))</f>
        <v>3.9302704979999978</v>
      </c>
      <c r="JU126" s="37">
        <f>SUMIFS(18:18,$9:$9,JU$9-SUMIFS(conditions!$77:$77,conditions!$8:$8,"&lt;="&amp;JU$9,conditions!$9:$9,"&gt;="&amp;JU$9))*SUMIFS(conditions!$76:$76,conditions!$8:$8,"&lt;="&amp;JU$9-SUMIFS(conditions!$77:$77,conditions!$8:$8,"&lt;="&amp;JU$9,conditions!$9:$9,"&gt;="&amp;JU$9),conditions!$9:$9,"&gt;="&amp;JU$9-SUMIFS(conditions!$77:$77,conditions!$8:$8,"&lt;="&amp;JU$9,conditions!$9:$9,"&gt;="&amp;JU$9))</f>
        <v>3.9302704979999978</v>
      </c>
      <c r="JV126" s="37">
        <f>SUMIFS(18:18,$9:$9,JV$9-SUMIFS(conditions!$77:$77,conditions!$8:$8,"&lt;="&amp;JV$9,conditions!$9:$9,"&gt;="&amp;JV$9))*SUMIFS(conditions!$76:$76,conditions!$8:$8,"&lt;="&amp;JV$9-SUMIFS(conditions!$77:$77,conditions!$8:$8,"&lt;="&amp;JV$9,conditions!$9:$9,"&gt;="&amp;JV$9),conditions!$9:$9,"&gt;="&amp;JV$9-SUMIFS(conditions!$77:$77,conditions!$8:$8,"&lt;="&amp;JV$9,conditions!$9:$9,"&gt;="&amp;JV$9))</f>
        <v>3.9302704979999978</v>
      </c>
      <c r="JW126" s="37">
        <f>SUMIFS(18:18,$9:$9,JW$9-SUMIFS(conditions!$77:$77,conditions!$8:$8,"&lt;="&amp;JW$9,conditions!$9:$9,"&gt;="&amp;JW$9))*SUMIFS(conditions!$76:$76,conditions!$8:$8,"&lt;="&amp;JW$9-SUMIFS(conditions!$77:$77,conditions!$8:$8,"&lt;="&amp;JW$9,conditions!$9:$9,"&gt;="&amp;JW$9),conditions!$9:$9,"&gt;="&amp;JW$9-SUMIFS(conditions!$77:$77,conditions!$8:$8,"&lt;="&amp;JW$9,conditions!$9:$9,"&gt;="&amp;JW$9))</f>
        <v>3.9302704979999978</v>
      </c>
      <c r="JX126" s="37">
        <f>SUMIFS(18:18,$9:$9,JX$9-SUMIFS(conditions!$77:$77,conditions!$8:$8,"&lt;="&amp;JX$9,conditions!$9:$9,"&gt;="&amp;JX$9))*SUMIFS(conditions!$76:$76,conditions!$8:$8,"&lt;="&amp;JX$9-SUMIFS(conditions!$77:$77,conditions!$8:$8,"&lt;="&amp;JX$9,conditions!$9:$9,"&gt;="&amp;JX$9),conditions!$9:$9,"&gt;="&amp;JX$9-SUMIFS(conditions!$77:$77,conditions!$8:$8,"&lt;="&amp;JX$9,conditions!$9:$9,"&gt;="&amp;JX$9))</f>
        <v>3.9302704979999978</v>
      </c>
      <c r="JY126" s="37">
        <f>SUMIFS(18:18,$9:$9,JY$9-SUMIFS(conditions!$77:$77,conditions!$8:$8,"&lt;="&amp;JY$9,conditions!$9:$9,"&gt;="&amp;JY$9))*SUMIFS(conditions!$76:$76,conditions!$8:$8,"&lt;="&amp;JY$9-SUMIFS(conditions!$77:$77,conditions!$8:$8,"&lt;="&amp;JY$9,conditions!$9:$9,"&gt;="&amp;JY$9),conditions!$9:$9,"&gt;="&amp;JY$9-SUMIFS(conditions!$77:$77,conditions!$8:$8,"&lt;="&amp;JY$9,conditions!$9:$9,"&gt;="&amp;JY$9))</f>
        <v>0</v>
      </c>
      <c r="JZ126" s="37">
        <f>SUMIFS(18:18,$9:$9,JZ$9-SUMIFS(conditions!$77:$77,conditions!$8:$8,"&lt;="&amp;JZ$9,conditions!$9:$9,"&gt;="&amp;JZ$9))*SUMIFS(conditions!$76:$76,conditions!$8:$8,"&lt;="&amp;JZ$9-SUMIFS(conditions!$77:$77,conditions!$8:$8,"&lt;="&amp;JZ$9,conditions!$9:$9,"&gt;="&amp;JZ$9),conditions!$9:$9,"&gt;="&amp;JZ$9-SUMIFS(conditions!$77:$77,conditions!$8:$8,"&lt;="&amp;JZ$9,conditions!$9:$9,"&gt;="&amp;JZ$9))</f>
        <v>0</v>
      </c>
      <c r="KA126" s="37">
        <f>SUMIFS(18:18,$9:$9,KA$9-SUMIFS(conditions!$77:$77,conditions!$8:$8,"&lt;="&amp;KA$9,conditions!$9:$9,"&gt;="&amp;KA$9))*SUMIFS(conditions!$76:$76,conditions!$8:$8,"&lt;="&amp;KA$9-SUMIFS(conditions!$77:$77,conditions!$8:$8,"&lt;="&amp;KA$9,conditions!$9:$9,"&gt;="&amp;KA$9),conditions!$9:$9,"&gt;="&amp;KA$9-SUMIFS(conditions!$77:$77,conditions!$8:$8,"&lt;="&amp;KA$9,conditions!$9:$9,"&gt;="&amp;KA$9))</f>
        <v>3.9302704979999978</v>
      </c>
      <c r="KB126" s="37">
        <f>SUMIFS(18:18,$9:$9,KB$9-SUMIFS(conditions!$77:$77,conditions!$8:$8,"&lt;="&amp;KB$9,conditions!$9:$9,"&gt;="&amp;KB$9))*SUMIFS(conditions!$76:$76,conditions!$8:$8,"&lt;="&amp;KB$9-SUMIFS(conditions!$77:$77,conditions!$8:$8,"&lt;="&amp;KB$9,conditions!$9:$9,"&gt;="&amp;KB$9),conditions!$9:$9,"&gt;="&amp;KB$9-SUMIFS(conditions!$77:$77,conditions!$8:$8,"&lt;="&amp;KB$9,conditions!$9:$9,"&gt;="&amp;KB$9))</f>
        <v>3.9302704979999978</v>
      </c>
      <c r="KC126" s="37">
        <f>SUMIFS(18:18,$9:$9,KC$9-SUMIFS(conditions!$77:$77,conditions!$8:$8,"&lt;="&amp;KC$9,conditions!$9:$9,"&gt;="&amp;KC$9))*SUMIFS(conditions!$76:$76,conditions!$8:$8,"&lt;="&amp;KC$9-SUMIFS(conditions!$77:$77,conditions!$8:$8,"&lt;="&amp;KC$9,conditions!$9:$9,"&gt;="&amp;KC$9),conditions!$9:$9,"&gt;="&amp;KC$9-SUMIFS(conditions!$77:$77,conditions!$8:$8,"&lt;="&amp;KC$9,conditions!$9:$9,"&gt;="&amp;KC$9))</f>
        <v>3.9302704979999978</v>
      </c>
      <c r="KD126" s="37">
        <f>SUMIFS(18:18,$9:$9,KD$9-SUMIFS(conditions!$77:$77,conditions!$8:$8,"&lt;="&amp;KD$9,conditions!$9:$9,"&gt;="&amp;KD$9))*SUMIFS(conditions!$76:$76,conditions!$8:$8,"&lt;="&amp;KD$9-SUMIFS(conditions!$77:$77,conditions!$8:$8,"&lt;="&amp;KD$9,conditions!$9:$9,"&gt;="&amp;KD$9),conditions!$9:$9,"&gt;="&amp;KD$9-SUMIFS(conditions!$77:$77,conditions!$8:$8,"&lt;="&amp;KD$9,conditions!$9:$9,"&gt;="&amp;KD$9))</f>
        <v>3.9302704979999978</v>
      </c>
      <c r="KE126" s="37">
        <f>SUMIFS(18:18,$9:$9,KE$9-SUMIFS(conditions!$77:$77,conditions!$8:$8,"&lt;="&amp;KE$9,conditions!$9:$9,"&gt;="&amp;KE$9))*SUMIFS(conditions!$76:$76,conditions!$8:$8,"&lt;="&amp;KE$9-SUMIFS(conditions!$77:$77,conditions!$8:$8,"&lt;="&amp;KE$9,conditions!$9:$9,"&gt;="&amp;KE$9),conditions!$9:$9,"&gt;="&amp;KE$9-SUMIFS(conditions!$77:$77,conditions!$8:$8,"&lt;="&amp;KE$9,conditions!$9:$9,"&gt;="&amp;KE$9))</f>
        <v>3.9302704979999978</v>
      </c>
      <c r="KF126" s="37">
        <f>SUMIFS(18:18,$9:$9,KF$9-SUMIFS(conditions!$77:$77,conditions!$8:$8,"&lt;="&amp;KF$9,conditions!$9:$9,"&gt;="&amp;KF$9))*SUMIFS(conditions!$76:$76,conditions!$8:$8,"&lt;="&amp;KF$9-SUMIFS(conditions!$77:$77,conditions!$8:$8,"&lt;="&amp;KF$9,conditions!$9:$9,"&gt;="&amp;KF$9),conditions!$9:$9,"&gt;="&amp;KF$9-SUMIFS(conditions!$77:$77,conditions!$8:$8,"&lt;="&amp;KF$9,conditions!$9:$9,"&gt;="&amp;KF$9))</f>
        <v>0</v>
      </c>
      <c r="KG126" s="37">
        <f>SUMIFS(18:18,$9:$9,KG$9-SUMIFS(conditions!$77:$77,conditions!$8:$8,"&lt;="&amp;KG$9,conditions!$9:$9,"&gt;="&amp;KG$9))*SUMIFS(conditions!$76:$76,conditions!$8:$8,"&lt;="&amp;KG$9-SUMIFS(conditions!$77:$77,conditions!$8:$8,"&lt;="&amp;KG$9,conditions!$9:$9,"&gt;="&amp;KG$9),conditions!$9:$9,"&gt;="&amp;KG$9-SUMIFS(conditions!$77:$77,conditions!$8:$8,"&lt;="&amp;KG$9,conditions!$9:$9,"&gt;="&amp;KG$9))</f>
        <v>0</v>
      </c>
      <c r="KH126" s="37">
        <f>SUMIFS(18:18,$9:$9,KH$9-SUMIFS(conditions!$77:$77,conditions!$8:$8,"&lt;="&amp;KH$9,conditions!$9:$9,"&gt;="&amp;KH$9))*SUMIFS(conditions!$76:$76,conditions!$8:$8,"&lt;="&amp;KH$9-SUMIFS(conditions!$77:$77,conditions!$8:$8,"&lt;="&amp;KH$9,conditions!$9:$9,"&gt;="&amp;KH$9),conditions!$9:$9,"&gt;="&amp;KH$9-SUMIFS(conditions!$77:$77,conditions!$8:$8,"&lt;="&amp;KH$9,conditions!$9:$9,"&gt;="&amp;KH$9))</f>
        <v>3.9302704979999978</v>
      </c>
      <c r="KI126" s="37">
        <f>SUMIFS(18:18,$9:$9,KI$9-SUMIFS(conditions!$77:$77,conditions!$8:$8,"&lt;="&amp;KI$9,conditions!$9:$9,"&gt;="&amp;KI$9))*SUMIFS(conditions!$76:$76,conditions!$8:$8,"&lt;="&amp;KI$9-SUMIFS(conditions!$77:$77,conditions!$8:$8,"&lt;="&amp;KI$9,conditions!$9:$9,"&gt;="&amp;KI$9),conditions!$9:$9,"&gt;="&amp;KI$9-SUMIFS(conditions!$77:$77,conditions!$8:$8,"&lt;="&amp;KI$9,conditions!$9:$9,"&gt;="&amp;KI$9))</f>
        <v>3.9302704979999978</v>
      </c>
      <c r="KJ126" s="37">
        <f>SUMIFS(18:18,$9:$9,KJ$9-SUMIFS(conditions!$77:$77,conditions!$8:$8,"&lt;="&amp;KJ$9,conditions!$9:$9,"&gt;="&amp;KJ$9))*SUMIFS(conditions!$76:$76,conditions!$8:$8,"&lt;="&amp;KJ$9-SUMIFS(conditions!$77:$77,conditions!$8:$8,"&lt;="&amp;KJ$9,conditions!$9:$9,"&gt;="&amp;KJ$9),conditions!$9:$9,"&gt;="&amp;KJ$9-SUMIFS(conditions!$77:$77,conditions!$8:$8,"&lt;="&amp;KJ$9,conditions!$9:$9,"&gt;="&amp;KJ$9))</f>
        <v>3.9302704979999978</v>
      </c>
      <c r="KK126" s="37">
        <f>SUMIFS(18:18,$9:$9,KK$9-SUMIFS(conditions!$77:$77,conditions!$8:$8,"&lt;="&amp;KK$9,conditions!$9:$9,"&gt;="&amp;KK$9))*SUMIFS(conditions!$76:$76,conditions!$8:$8,"&lt;="&amp;KK$9-SUMIFS(conditions!$77:$77,conditions!$8:$8,"&lt;="&amp;KK$9,conditions!$9:$9,"&gt;="&amp;KK$9),conditions!$9:$9,"&gt;="&amp;KK$9-SUMIFS(conditions!$77:$77,conditions!$8:$8,"&lt;="&amp;KK$9,conditions!$9:$9,"&gt;="&amp;KK$9))</f>
        <v>3.9302704979999978</v>
      </c>
      <c r="KL126" s="37">
        <f>SUMIFS(18:18,$9:$9,KL$9-SUMIFS(conditions!$77:$77,conditions!$8:$8,"&lt;="&amp;KL$9,conditions!$9:$9,"&gt;="&amp;KL$9))*SUMIFS(conditions!$76:$76,conditions!$8:$8,"&lt;="&amp;KL$9-SUMIFS(conditions!$77:$77,conditions!$8:$8,"&lt;="&amp;KL$9,conditions!$9:$9,"&gt;="&amp;KL$9),conditions!$9:$9,"&gt;="&amp;KL$9-SUMIFS(conditions!$77:$77,conditions!$8:$8,"&lt;="&amp;KL$9,conditions!$9:$9,"&gt;="&amp;KL$9))</f>
        <v>3.9302704979999978</v>
      </c>
      <c r="KM126" s="37">
        <f>SUMIFS(18:18,$9:$9,KM$9-SUMIFS(conditions!$77:$77,conditions!$8:$8,"&lt;="&amp;KM$9,conditions!$9:$9,"&gt;="&amp;KM$9))*SUMIFS(conditions!$76:$76,conditions!$8:$8,"&lt;="&amp;KM$9-SUMIFS(conditions!$77:$77,conditions!$8:$8,"&lt;="&amp;KM$9,conditions!$9:$9,"&gt;="&amp;KM$9),conditions!$9:$9,"&gt;="&amp;KM$9-SUMIFS(conditions!$77:$77,conditions!$8:$8,"&lt;="&amp;KM$9,conditions!$9:$9,"&gt;="&amp;KM$9))</f>
        <v>0</v>
      </c>
      <c r="KN126" s="37">
        <f>SUMIFS(18:18,$9:$9,KN$9-SUMIFS(conditions!$77:$77,conditions!$8:$8,"&lt;="&amp;KN$9,conditions!$9:$9,"&gt;="&amp;KN$9))*SUMIFS(conditions!$76:$76,conditions!$8:$8,"&lt;="&amp;KN$9-SUMIFS(conditions!$77:$77,conditions!$8:$8,"&lt;="&amp;KN$9,conditions!$9:$9,"&gt;="&amp;KN$9),conditions!$9:$9,"&gt;="&amp;KN$9-SUMIFS(conditions!$77:$77,conditions!$8:$8,"&lt;="&amp;KN$9,conditions!$9:$9,"&gt;="&amp;KN$9))</f>
        <v>0</v>
      </c>
      <c r="KO126" s="37">
        <f>SUMIFS(18:18,$9:$9,KO$9-SUMIFS(conditions!$77:$77,conditions!$8:$8,"&lt;="&amp;KO$9,conditions!$9:$9,"&gt;="&amp;KO$9))*SUMIFS(conditions!$76:$76,conditions!$8:$8,"&lt;="&amp;KO$9-SUMIFS(conditions!$77:$77,conditions!$8:$8,"&lt;="&amp;KO$9,conditions!$9:$9,"&gt;="&amp;KO$9),conditions!$9:$9,"&gt;="&amp;KO$9-SUMIFS(conditions!$77:$77,conditions!$8:$8,"&lt;="&amp;KO$9,conditions!$9:$9,"&gt;="&amp;KO$9))</f>
        <v>3.9302704979999978</v>
      </c>
      <c r="KP126" s="37">
        <f>SUMIFS(18:18,$9:$9,KP$9-SUMIFS(conditions!$77:$77,conditions!$8:$8,"&lt;="&amp;KP$9,conditions!$9:$9,"&gt;="&amp;KP$9))*SUMIFS(conditions!$76:$76,conditions!$8:$8,"&lt;="&amp;KP$9-SUMIFS(conditions!$77:$77,conditions!$8:$8,"&lt;="&amp;KP$9,conditions!$9:$9,"&gt;="&amp;KP$9),conditions!$9:$9,"&gt;="&amp;KP$9-SUMIFS(conditions!$77:$77,conditions!$8:$8,"&lt;="&amp;KP$9,conditions!$9:$9,"&gt;="&amp;KP$9))</f>
        <v>3.9302704979999978</v>
      </c>
      <c r="KQ126" s="37">
        <f>SUMIFS(18:18,$9:$9,KQ$9-SUMIFS(conditions!$77:$77,conditions!$8:$8,"&lt;="&amp;KQ$9,conditions!$9:$9,"&gt;="&amp;KQ$9))*SUMIFS(conditions!$76:$76,conditions!$8:$8,"&lt;="&amp;KQ$9-SUMIFS(conditions!$77:$77,conditions!$8:$8,"&lt;="&amp;KQ$9,conditions!$9:$9,"&gt;="&amp;KQ$9),conditions!$9:$9,"&gt;="&amp;KQ$9-SUMIFS(conditions!$77:$77,conditions!$8:$8,"&lt;="&amp;KQ$9,conditions!$9:$9,"&gt;="&amp;KQ$9))</f>
        <v>3.9302704979999978</v>
      </c>
      <c r="KR126" s="37">
        <f>SUMIFS(18:18,$9:$9,KR$9-SUMIFS(conditions!$77:$77,conditions!$8:$8,"&lt;="&amp;KR$9,conditions!$9:$9,"&gt;="&amp;KR$9))*SUMIFS(conditions!$76:$76,conditions!$8:$8,"&lt;="&amp;KR$9-SUMIFS(conditions!$77:$77,conditions!$8:$8,"&lt;="&amp;KR$9,conditions!$9:$9,"&gt;="&amp;KR$9),conditions!$9:$9,"&gt;="&amp;KR$9-SUMIFS(conditions!$77:$77,conditions!$8:$8,"&lt;="&amp;KR$9,conditions!$9:$9,"&gt;="&amp;KR$9))</f>
        <v>3.9302704979999978</v>
      </c>
      <c r="KS126" s="37">
        <f>SUMIFS(18:18,$9:$9,KS$9-SUMIFS(conditions!$77:$77,conditions!$8:$8,"&lt;="&amp;KS$9,conditions!$9:$9,"&gt;="&amp;KS$9))*SUMIFS(conditions!$76:$76,conditions!$8:$8,"&lt;="&amp;KS$9-SUMIFS(conditions!$77:$77,conditions!$8:$8,"&lt;="&amp;KS$9,conditions!$9:$9,"&gt;="&amp;KS$9),conditions!$9:$9,"&gt;="&amp;KS$9-SUMIFS(conditions!$77:$77,conditions!$8:$8,"&lt;="&amp;KS$9,conditions!$9:$9,"&gt;="&amp;KS$9))</f>
        <v>3.9302704979999978</v>
      </c>
      <c r="KT126" s="37">
        <f>SUMIFS(18:18,$9:$9,KT$9-SUMIFS(conditions!$77:$77,conditions!$8:$8,"&lt;="&amp;KT$9,conditions!$9:$9,"&gt;="&amp;KT$9))*SUMIFS(conditions!$76:$76,conditions!$8:$8,"&lt;="&amp;KT$9-SUMIFS(conditions!$77:$77,conditions!$8:$8,"&lt;="&amp;KT$9,conditions!$9:$9,"&gt;="&amp;KT$9),conditions!$9:$9,"&gt;="&amp;KT$9-SUMIFS(conditions!$77:$77,conditions!$8:$8,"&lt;="&amp;KT$9,conditions!$9:$9,"&gt;="&amp;KT$9))</f>
        <v>0</v>
      </c>
      <c r="KU126" s="37">
        <f>SUMIFS(18:18,$9:$9,KU$9-SUMIFS(conditions!$77:$77,conditions!$8:$8,"&lt;="&amp;KU$9,conditions!$9:$9,"&gt;="&amp;KU$9))*SUMIFS(conditions!$76:$76,conditions!$8:$8,"&lt;="&amp;KU$9-SUMIFS(conditions!$77:$77,conditions!$8:$8,"&lt;="&amp;KU$9,conditions!$9:$9,"&gt;="&amp;KU$9),conditions!$9:$9,"&gt;="&amp;KU$9-SUMIFS(conditions!$77:$77,conditions!$8:$8,"&lt;="&amp;KU$9,conditions!$9:$9,"&gt;="&amp;KU$9))</f>
        <v>0</v>
      </c>
      <c r="KV126" s="37">
        <f>SUMIFS(18:18,$9:$9,KV$9-SUMIFS(conditions!$77:$77,conditions!$8:$8,"&lt;="&amp;KV$9,conditions!$9:$9,"&gt;="&amp;KV$9))*SUMIFS(conditions!$76:$76,conditions!$8:$8,"&lt;="&amp;KV$9-SUMIFS(conditions!$77:$77,conditions!$8:$8,"&lt;="&amp;KV$9,conditions!$9:$9,"&gt;="&amp;KV$9),conditions!$9:$9,"&gt;="&amp;KV$9-SUMIFS(conditions!$77:$77,conditions!$8:$8,"&lt;="&amp;KV$9,conditions!$9:$9,"&gt;="&amp;KV$9))</f>
        <v>3.9302704979999978</v>
      </c>
      <c r="KW126" s="37">
        <f>SUMIFS(18:18,$9:$9,KW$9-SUMIFS(conditions!$77:$77,conditions!$8:$8,"&lt;="&amp;KW$9,conditions!$9:$9,"&gt;="&amp;KW$9))*SUMIFS(conditions!$76:$76,conditions!$8:$8,"&lt;="&amp;KW$9-SUMIFS(conditions!$77:$77,conditions!$8:$8,"&lt;="&amp;KW$9,conditions!$9:$9,"&gt;="&amp;KW$9),conditions!$9:$9,"&gt;="&amp;KW$9-SUMIFS(conditions!$77:$77,conditions!$8:$8,"&lt;="&amp;KW$9,conditions!$9:$9,"&gt;="&amp;KW$9))</f>
        <v>3.9302704979999978</v>
      </c>
      <c r="KX126" s="37">
        <f>SUMIFS(18:18,$9:$9,KX$9-SUMIFS(conditions!$77:$77,conditions!$8:$8,"&lt;="&amp;KX$9,conditions!$9:$9,"&gt;="&amp;KX$9))*SUMIFS(conditions!$76:$76,conditions!$8:$8,"&lt;="&amp;KX$9-SUMIFS(conditions!$77:$77,conditions!$8:$8,"&lt;="&amp;KX$9,conditions!$9:$9,"&gt;="&amp;KX$9),conditions!$9:$9,"&gt;="&amp;KX$9-SUMIFS(conditions!$77:$77,conditions!$8:$8,"&lt;="&amp;KX$9,conditions!$9:$9,"&gt;="&amp;KX$9))</f>
        <v>5.1467827949999982</v>
      </c>
      <c r="KY126" s="37">
        <f>SUMIFS(18:18,$9:$9,KY$9-SUMIFS(conditions!$77:$77,conditions!$8:$8,"&lt;="&amp;KY$9,conditions!$9:$9,"&gt;="&amp;KY$9))*SUMIFS(conditions!$76:$76,conditions!$8:$8,"&lt;="&amp;KY$9-SUMIFS(conditions!$77:$77,conditions!$8:$8,"&lt;="&amp;KY$9,conditions!$9:$9,"&gt;="&amp;KY$9),conditions!$9:$9,"&gt;="&amp;KY$9-SUMIFS(conditions!$77:$77,conditions!$8:$8,"&lt;="&amp;KY$9,conditions!$9:$9,"&gt;="&amp;KY$9))</f>
        <v>5.1467827949999982</v>
      </c>
      <c r="KZ126" s="37">
        <f>SUMIFS(18:18,$9:$9,KZ$9-SUMIFS(conditions!$77:$77,conditions!$8:$8,"&lt;="&amp;KZ$9,conditions!$9:$9,"&gt;="&amp;KZ$9))*SUMIFS(conditions!$76:$76,conditions!$8:$8,"&lt;="&amp;KZ$9-SUMIFS(conditions!$77:$77,conditions!$8:$8,"&lt;="&amp;KZ$9,conditions!$9:$9,"&gt;="&amp;KZ$9),conditions!$9:$9,"&gt;="&amp;KZ$9-SUMIFS(conditions!$77:$77,conditions!$8:$8,"&lt;="&amp;KZ$9,conditions!$9:$9,"&gt;="&amp;KZ$9))</f>
        <v>5.1467827949999982</v>
      </c>
      <c r="LA126" s="37">
        <f>SUMIFS(18:18,$9:$9,LA$9-SUMIFS(conditions!$77:$77,conditions!$8:$8,"&lt;="&amp;LA$9,conditions!$9:$9,"&gt;="&amp;LA$9))*SUMIFS(conditions!$76:$76,conditions!$8:$8,"&lt;="&amp;LA$9-SUMIFS(conditions!$77:$77,conditions!$8:$8,"&lt;="&amp;LA$9,conditions!$9:$9,"&gt;="&amp;LA$9),conditions!$9:$9,"&gt;="&amp;LA$9-SUMIFS(conditions!$77:$77,conditions!$8:$8,"&lt;="&amp;LA$9,conditions!$9:$9,"&gt;="&amp;LA$9))</f>
        <v>0</v>
      </c>
      <c r="LB126" s="37">
        <f>SUMIFS(18:18,$9:$9,LB$9-SUMIFS(conditions!$77:$77,conditions!$8:$8,"&lt;="&amp;LB$9,conditions!$9:$9,"&gt;="&amp;LB$9))*SUMIFS(conditions!$76:$76,conditions!$8:$8,"&lt;="&amp;LB$9-SUMIFS(conditions!$77:$77,conditions!$8:$8,"&lt;="&amp;LB$9,conditions!$9:$9,"&gt;="&amp;LB$9),conditions!$9:$9,"&gt;="&amp;LB$9-SUMIFS(conditions!$77:$77,conditions!$8:$8,"&lt;="&amp;LB$9,conditions!$9:$9,"&gt;="&amp;LB$9))</f>
        <v>0</v>
      </c>
      <c r="LC126" s="37">
        <f>SUMIFS(18:18,$9:$9,LC$9-SUMIFS(conditions!$77:$77,conditions!$8:$8,"&lt;="&amp;LC$9,conditions!$9:$9,"&gt;="&amp;LC$9))*SUMIFS(conditions!$76:$76,conditions!$8:$8,"&lt;="&amp;LC$9-SUMIFS(conditions!$77:$77,conditions!$8:$8,"&lt;="&amp;LC$9,conditions!$9:$9,"&gt;="&amp;LC$9),conditions!$9:$9,"&gt;="&amp;LC$9-SUMIFS(conditions!$77:$77,conditions!$8:$8,"&lt;="&amp;LC$9,conditions!$9:$9,"&gt;="&amp;LC$9))</f>
        <v>5.1467827949999982</v>
      </c>
      <c r="LD126" s="37">
        <f>SUMIFS(18:18,$9:$9,LD$9-SUMIFS(conditions!$77:$77,conditions!$8:$8,"&lt;="&amp;LD$9,conditions!$9:$9,"&gt;="&amp;LD$9))*SUMIFS(conditions!$76:$76,conditions!$8:$8,"&lt;="&amp;LD$9-SUMIFS(conditions!$77:$77,conditions!$8:$8,"&lt;="&amp;LD$9,conditions!$9:$9,"&gt;="&amp;LD$9),conditions!$9:$9,"&gt;="&amp;LD$9-SUMIFS(conditions!$77:$77,conditions!$8:$8,"&lt;="&amp;LD$9,conditions!$9:$9,"&gt;="&amp;LD$9))</f>
        <v>5.1467827949999982</v>
      </c>
      <c r="LE126" s="37">
        <f>SUMIFS(18:18,$9:$9,LE$9-SUMIFS(conditions!$77:$77,conditions!$8:$8,"&lt;="&amp;LE$9,conditions!$9:$9,"&gt;="&amp;LE$9))*SUMIFS(conditions!$76:$76,conditions!$8:$8,"&lt;="&amp;LE$9-SUMIFS(conditions!$77:$77,conditions!$8:$8,"&lt;="&amp;LE$9,conditions!$9:$9,"&gt;="&amp;LE$9),conditions!$9:$9,"&gt;="&amp;LE$9-SUMIFS(conditions!$77:$77,conditions!$8:$8,"&lt;="&amp;LE$9,conditions!$9:$9,"&gt;="&amp;LE$9))</f>
        <v>5.1467827949999982</v>
      </c>
      <c r="LF126" s="37">
        <f>SUMIFS(18:18,$9:$9,LF$9-SUMIFS(conditions!$77:$77,conditions!$8:$8,"&lt;="&amp;LF$9,conditions!$9:$9,"&gt;="&amp;LF$9))*SUMIFS(conditions!$76:$76,conditions!$8:$8,"&lt;="&amp;LF$9-SUMIFS(conditions!$77:$77,conditions!$8:$8,"&lt;="&amp;LF$9,conditions!$9:$9,"&gt;="&amp;LF$9),conditions!$9:$9,"&gt;="&amp;LF$9-SUMIFS(conditions!$77:$77,conditions!$8:$8,"&lt;="&amp;LF$9,conditions!$9:$9,"&gt;="&amp;LF$9))</f>
        <v>5.1467827949999982</v>
      </c>
      <c r="LG126" s="37">
        <f>SUMIFS(18:18,$9:$9,LG$9-SUMIFS(conditions!$77:$77,conditions!$8:$8,"&lt;="&amp;LG$9,conditions!$9:$9,"&gt;="&amp;LG$9))*SUMIFS(conditions!$76:$76,conditions!$8:$8,"&lt;="&amp;LG$9-SUMIFS(conditions!$77:$77,conditions!$8:$8,"&lt;="&amp;LG$9,conditions!$9:$9,"&gt;="&amp;LG$9),conditions!$9:$9,"&gt;="&amp;LG$9-SUMIFS(conditions!$77:$77,conditions!$8:$8,"&lt;="&amp;LG$9,conditions!$9:$9,"&gt;="&amp;LG$9))</f>
        <v>5.1467827949999982</v>
      </c>
      <c r="LH126" s="37">
        <f>SUMIFS(18:18,$9:$9,LH$9-SUMIFS(conditions!$77:$77,conditions!$8:$8,"&lt;="&amp;LH$9,conditions!$9:$9,"&gt;="&amp;LH$9))*SUMIFS(conditions!$76:$76,conditions!$8:$8,"&lt;="&amp;LH$9-SUMIFS(conditions!$77:$77,conditions!$8:$8,"&lt;="&amp;LH$9,conditions!$9:$9,"&gt;="&amp;LH$9),conditions!$9:$9,"&gt;="&amp;LH$9-SUMIFS(conditions!$77:$77,conditions!$8:$8,"&lt;="&amp;LH$9,conditions!$9:$9,"&gt;="&amp;LH$9))</f>
        <v>0</v>
      </c>
      <c r="LI126" s="37">
        <f>SUMIFS(18:18,$9:$9,LI$9-SUMIFS(conditions!$77:$77,conditions!$8:$8,"&lt;="&amp;LI$9,conditions!$9:$9,"&gt;="&amp;LI$9))*SUMIFS(conditions!$76:$76,conditions!$8:$8,"&lt;="&amp;LI$9-SUMIFS(conditions!$77:$77,conditions!$8:$8,"&lt;="&amp;LI$9,conditions!$9:$9,"&gt;="&amp;LI$9),conditions!$9:$9,"&gt;="&amp;LI$9-SUMIFS(conditions!$77:$77,conditions!$8:$8,"&lt;="&amp;LI$9,conditions!$9:$9,"&gt;="&amp;LI$9))</f>
        <v>0</v>
      </c>
      <c r="LJ126" s="37">
        <f>SUMIFS(18:18,$9:$9,LJ$9-SUMIFS(conditions!$77:$77,conditions!$8:$8,"&lt;="&amp;LJ$9,conditions!$9:$9,"&gt;="&amp;LJ$9))*SUMIFS(conditions!$76:$76,conditions!$8:$8,"&lt;="&amp;LJ$9-SUMIFS(conditions!$77:$77,conditions!$8:$8,"&lt;="&amp;LJ$9,conditions!$9:$9,"&gt;="&amp;LJ$9),conditions!$9:$9,"&gt;="&amp;LJ$9-SUMIFS(conditions!$77:$77,conditions!$8:$8,"&lt;="&amp;LJ$9,conditions!$9:$9,"&gt;="&amp;LJ$9))</f>
        <v>5.1467827949999982</v>
      </c>
      <c r="LK126" s="37">
        <f>SUMIFS(18:18,$9:$9,LK$9-SUMIFS(conditions!$77:$77,conditions!$8:$8,"&lt;="&amp;LK$9,conditions!$9:$9,"&gt;="&amp;LK$9))*SUMIFS(conditions!$76:$76,conditions!$8:$8,"&lt;="&amp;LK$9-SUMIFS(conditions!$77:$77,conditions!$8:$8,"&lt;="&amp;LK$9,conditions!$9:$9,"&gt;="&amp;LK$9),conditions!$9:$9,"&gt;="&amp;LK$9-SUMIFS(conditions!$77:$77,conditions!$8:$8,"&lt;="&amp;LK$9,conditions!$9:$9,"&gt;="&amp;LK$9))</f>
        <v>5.1467827949999982</v>
      </c>
      <c r="LL126" s="37">
        <f>SUMIFS(18:18,$9:$9,LL$9-SUMIFS(conditions!$77:$77,conditions!$8:$8,"&lt;="&amp;LL$9,conditions!$9:$9,"&gt;="&amp;LL$9))*SUMIFS(conditions!$76:$76,conditions!$8:$8,"&lt;="&amp;LL$9-SUMIFS(conditions!$77:$77,conditions!$8:$8,"&lt;="&amp;LL$9,conditions!$9:$9,"&gt;="&amp;LL$9),conditions!$9:$9,"&gt;="&amp;LL$9-SUMIFS(conditions!$77:$77,conditions!$8:$8,"&lt;="&amp;LL$9,conditions!$9:$9,"&gt;="&amp;LL$9))</f>
        <v>5.1467827949999982</v>
      </c>
      <c r="LM126" s="37">
        <f>SUMIFS(18:18,$9:$9,LM$9-SUMIFS(conditions!$77:$77,conditions!$8:$8,"&lt;="&amp;LM$9,conditions!$9:$9,"&gt;="&amp;LM$9))*SUMIFS(conditions!$76:$76,conditions!$8:$8,"&lt;="&amp;LM$9-SUMIFS(conditions!$77:$77,conditions!$8:$8,"&lt;="&amp;LM$9,conditions!$9:$9,"&gt;="&amp;LM$9),conditions!$9:$9,"&gt;="&amp;LM$9-SUMIFS(conditions!$77:$77,conditions!$8:$8,"&lt;="&amp;LM$9,conditions!$9:$9,"&gt;="&amp;LM$9))</f>
        <v>5.1467827949999982</v>
      </c>
      <c r="LN126" s="37">
        <f>SUMIFS(18:18,$9:$9,LN$9-SUMIFS(conditions!$77:$77,conditions!$8:$8,"&lt;="&amp;LN$9,conditions!$9:$9,"&gt;="&amp;LN$9))*SUMIFS(conditions!$76:$76,conditions!$8:$8,"&lt;="&amp;LN$9-SUMIFS(conditions!$77:$77,conditions!$8:$8,"&lt;="&amp;LN$9,conditions!$9:$9,"&gt;="&amp;LN$9),conditions!$9:$9,"&gt;="&amp;LN$9-SUMIFS(conditions!$77:$77,conditions!$8:$8,"&lt;="&amp;LN$9,conditions!$9:$9,"&gt;="&amp;LN$9))</f>
        <v>5.1467827949999982</v>
      </c>
      <c r="LO126" s="37">
        <f>SUMIFS(18:18,$9:$9,LO$9-SUMIFS(conditions!$77:$77,conditions!$8:$8,"&lt;="&amp;LO$9,conditions!$9:$9,"&gt;="&amp;LO$9))*SUMIFS(conditions!$76:$76,conditions!$8:$8,"&lt;="&amp;LO$9-SUMIFS(conditions!$77:$77,conditions!$8:$8,"&lt;="&amp;LO$9,conditions!$9:$9,"&gt;="&amp;LO$9),conditions!$9:$9,"&gt;="&amp;LO$9-SUMIFS(conditions!$77:$77,conditions!$8:$8,"&lt;="&amp;LO$9,conditions!$9:$9,"&gt;="&amp;LO$9))</f>
        <v>0</v>
      </c>
      <c r="LP126" s="37">
        <f>SUMIFS(18:18,$9:$9,LP$9-SUMIFS(conditions!$77:$77,conditions!$8:$8,"&lt;="&amp;LP$9,conditions!$9:$9,"&gt;="&amp;LP$9))*SUMIFS(conditions!$76:$76,conditions!$8:$8,"&lt;="&amp;LP$9-SUMIFS(conditions!$77:$77,conditions!$8:$8,"&lt;="&amp;LP$9,conditions!$9:$9,"&gt;="&amp;LP$9),conditions!$9:$9,"&gt;="&amp;LP$9-SUMIFS(conditions!$77:$77,conditions!$8:$8,"&lt;="&amp;LP$9,conditions!$9:$9,"&gt;="&amp;LP$9))</f>
        <v>0</v>
      </c>
      <c r="LQ126" s="37">
        <f>SUMIFS(18:18,$9:$9,LQ$9-SUMIFS(conditions!$77:$77,conditions!$8:$8,"&lt;="&amp;LQ$9,conditions!$9:$9,"&gt;="&amp;LQ$9))*SUMIFS(conditions!$76:$76,conditions!$8:$8,"&lt;="&amp;LQ$9-SUMIFS(conditions!$77:$77,conditions!$8:$8,"&lt;="&amp;LQ$9,conditions!$9:$9,"&gt;="&amp;LQ$9),conditions!$9:$9,"&gt;="&amp;LQ$9-SUMIFS(conditions!$77:$77,conditions!$8:$8,"&lt;="&amp;LQ$9,conditions!$9:$9,"&gt;="&amp;LQ$9))</f>
        <v>5.1467827949999982</v>
      </c>
      <c r="LR126" s="37">
        <f>SUMIFS(18:18,$9:$9,LR$9-SUMIFS(conditions!$77:$77,conditions!$8:$8,"&lt;="&amp;LR$9,conditions!$9:$9,"&gt;="&amp;LR$9))*SUMIFS(conditions!$76:$76,conditions!$8:$8,"&lt;="&amp;LR$9-SUMIFS(conditions!$77:$77,conditions!$8:$8,"&lt;="&amp;LR$9,conditions!$9:$9,"&gt;="&amp;LR$9),conditions!$9:$9,"&gt;="&amp;LR$9-SUMIFS(conditions!$77:$77,conditions!$8:$8,"&lt;="&amp;LR$9,conditions!$9:$9,"&gt;="&amp;LR$9))</f>
        <v>5.1467827949999982</v>
      </c>
      <c r="LS126" s="37">
        <f>SUMIFS(18:18,$9:$9,LS$9-SUMIFS(conditions!$77:$77,conditions!$8:$8,"&lt;="&amp;LS$9,conditions!$9:$9,"&gt;="&amp;LS$9))*SUMIFS(conditions!$76:$76,conditions!$8:$8,"&lt;="&amp;LS$9-SUMIFS(conditions!$77:$77,conditions!$8:$8,"&lt;="&amp;LS$9,conditions!$9:$9,"&gt;="&amp;LS$9),conditions!$9:$9,"&gt;="&amp;LS$9-SUMIFS(conditions!$77:$77,conditions!$8:$8,"&lt;="&amp;LS$9,conditions!$9:$9,"&gt;="&amp;LS$9))</f>
        <v>5.1467827949999982</v>
      </c>
      <c r="LT126" s="37">
        <f>SUMIFS(18:18,$9:$9,LT$9-SUMIFS(conditions!$77:$77,conditions!$8:$8,"&lt;="&amp;LT$9,conditions!$9:$9,"&gt;="&amp;LT$9))*SUMIFS(conditions!$76:$76,conditions!$8:$8,"&lt;="&amp;LT$9-SUMIFS(conditions!$77:$77,conditions!$8:$8,"&lt;="&amp;LT$9,conditions!$9:$9,"&gt;="&amp;LT$9),conditions!$9:$9,"&gt;="&amp;LT$9-SUMIFS(conditions!$77:$77,conditions!$8:$8,"&lt;="&amp;LT$9,conditions!$9:$9,"&gt;="&amp;LT$9))</f>
        <v>5.1467827949999982</v>
      </c>
      <c r="LU126" s="37">
        <f>SUMIFS(18:18,$9:$9,LU$9-SUMIFS(conditions!$77:$77,conditions!$8:$8,"&lt;="&amp;LU$9,conditions!$9:$9,"&gt;="&amp;LU$9))*SUMIFS(conditions!$76:$76,conditions!$8:$8,"&lt;="&amp;LU$9-SUMIFS(conditions!$77:$77,conditions!$8:$8,"&lt;="&amp;LU$9,conditions!$9:$9,"&gt;="&amp;LU$9),conditions!$9:$9,"&gt;="&amp;LU$9-SUMIFS(conditions!$77:$77,conditions!$8:$8,"&lt;="&amp;LU$9,conditions!$9:$9,"&gt;="&amp;LU$9))</f>
        <v>5.1467827949999982</v>
      </c>
      <c r="LV126" s="37">
        <f>SUMIFS(18:18,$9:$9,LV$9-SUMIFS(conditions!$77:$77,conditions!$8:$8,"&lt;="&amp;LV$9,conditions!$9:$9,"&gt;="&amp;LV$9))*SUMIFS(conditions!$76:$76,conditions!$8:$8,"&lt;="&amp;LV$9-SUMIFS(conditions!$77:$77,conditions!$8:$8,"&lt;="&amp;LV$9,conditions!$9:$9,"&gt;="&amp;LV$9),conditions!$9:$9,"&gt;="&amp;LV$9-SUMIFS(conditions!$77:$77,conditions!$8:$8,"&lt;="&amp;LV$9,conditions!$9:$9,"&gt;="&amp;LV$9))</f>
        <v>0</v>
      </c>
      <c r="LW126" s="37">
        <f>SUMIFS(18:18,$9:$9,LW$9-SUMIFS(conditions!$77:$77,conditions!$8:$8,"&lt;="&amp;LW$9,conditions!$9:$9,"&gt;="&amp;LW$9))*SUMIFS(conditions!$76:$76,conditions!$8:$8,"&lt;="&amp;LW$9-SUMIFS(conditions!$77:$77,conditions!$8:$8,"&lt;="&amp;LW$9,conditions!$9:$9,"&gt;="&amp;LW$9),conditions!$9:$9,"&gt;="&amp;LW$9-SUMIFS(conditions!$77:$77,conditions!$8:$8,"&lt;="&amp;LW$9,conditions!$9:$9,"&gt;="&amp;LW$9))</f>
        <v>0</v>
      </c>
      <c r="LX126" s="37">
        <f>SUMIFS(18:18,$9:$9,LX$9-SUMIFS(conditions!$77:$77,conditions!$8:$8,"&lt;="&amp;LX$9,conditions!$9:$9,"&gt;="&amp;LX$9))*SUMIFS(conditions!$76:$76,conditions!$8:$8,"&lt;="&amp;LX$9-SUMIFS(conditions!$77:$77,conditions!$8:$8,"&lt;="&amp;LX$9,conditions!$9:$9,"&gt;="&amp;LX$9),conditions!$9:$9,"&gt;="&amp;LX$9-SUMIFS(conditions!$77:$77,conditions!$8:$8,"&lt;="&amp;LX$9,conditions!$9:$9,"&gt;="&amp;LX$9))</f>
        <v>5.1467827949999982</v>
      </c>
      <c r="LY126" s="37">
        <f>SUMIFS(18:18,$9:$9,LY$9-SUMIFS(conditions!$77:$77,conditions!$8:$8,"&lt;="&amp;LY$9,conditions!$9:$9,"&gt;="&amp;LY$9))*SUMIFS(conditions!$76:$76,conditions!$8:$8,"&lt;="&amp;LY$9-SUMIFS(conditions!$77:$77,conditions!$8:$8,"&lt;="&amp;LY$9,conditions!$9:$9,"&gt;="&amp;LY$9),conditions!$9:$9,"&gt;="&amp;LY$9-SUMIFS(conditions!$77:$77,conditions!$8:$8,"&lt;="&amp;LY$9,conditions!$9:$9,"&gt;="&amp;LY$9))</f>
        <v>5.1467827949999982</v>
      </c>
      <c r="LZ126" s="37">
        <f>SUMIFS(18:18,$9:$9,LZ$9-SUMIFS(conditions!$77:$77,conditions!$8:$8,"&lt;="&amp;LZ$9,conditions!$9:$9,"&gt;="&amp;LZ$9))*SUMIFS(conditions!$76:$76,conditions!$8:$8,"&lt;="&amp;LZ$9-SUMIFS(conditions!$77:$77,conditions!$8:$8,"&lt;="&amp;LZ$9,conditions!$9:$9,"&gt;="&amp;LZ$9),conditions!$9:$9,"&gt;="&amp;LZ$9-SUMIFS(conditions!$77:$77,conditions!$8:$8,"&lt;="&amp;LZ$9,conditions!$9:$9,"&gt;="&amp;LZ$9))</f>
        <v>5.1467827949999982</v>
      </c>
      <c r="MA126" s="37">
        <f>SUMIFS(18:18,$9:$9,MA$9-SUMIFS(conditions!$77:$77,conditions!$8:$8,"&lt;="&amp;MA$9,conditions!$9:$9,"&gt;="&amp;MA$9))*SUMIFS(conditions!$76:$76,conditions!$8:$8,"&lt;="&amp;MA$9-SUMIFS(conditions!$77:$77,conditions!$8:$8,"&lt;="&amp;MA$9,conditions!$9:$9,"&gt;="&amp;MA$9),conditions!$9:$9,"&gt;="&amp;MA$9-SUMIFS(conditions!$77:$77,conditions!$8:$8,"&lt;="&amp;MA$9,conditions!$9:$9,"&gt;="&amp;MA$9))</f>
        <v>5.1467827949999982</v>
      </c>
      <c r="MB126" s="37">
        <f>SUMIFS(18:18,$9:$9,MB$9-SUMIFS(conditions!$77:$77,conditions!$8:$8,"&lt;="&amp;MB$9,conditions!$9:$9,"&gt;="&amp;MB$9))*SUMIFS(conditions!$76:$76,conditions!$8:$8,"&lt;="&amp;MB$9-SUMIFS(conditions!$77:$77,conditions!$8:$8,"&lt;="&amp;MB$9,conditions!$9:$9,"&gt;="&amp;MB$9),conditions!$9:$9,"&gt;="&amp;MB$9-SUMIFS(conditions!$77:$77,conditions!$8:$8,"&lt;="&amp;MB$9,conditions!$9:$9,"&gt;="&amp;MB$9))</f>
        <v>6.6908176334999991</v>
      </c>
      <c r="MC126" s="37">
        <f>SUMIFS(18:18,$9:$9,MC$9-SUMIFS(conditions!$77:$77,conditions!$8:$8,"&lt;="&amp;MC$9,conditions!$9:$9,"&gt;="&amp;MC$9))*SUMIFS(conditions!$76:$76,conditions!$8:$8,"&lt;="&amp;MC$9-SUMIFS(conditions!$77:$77,conditions!$8:$8,"&lt;="&amp;MC$9,conditions!$9:$9,"&gt;="&amp;MC$9),conditions!$9:$9,"&gt;="&amp;MC$9-SUMIFS(conditions!$77:$77,conditions!$8:$8,"&lt;="&amp;MC$9,conditions!$9:$9,"&gt;="&amp;MC$9))</f>
        <v>0</v>
      </c>
      <c r="MD126" s="37">
        <f>SUMIFS(18:18,$9:$9,MD$9-SUMIFS(conditions!$77:$77,conditions!$8:$8,"&lt;="&amp;MD$9,conditions!$9:$9,"&gt;="&amp;MD$9))*SUMIFS(conditions!$76:$76,conditions!$8:$8,"&lt;="&amp;MD$9-SUMIFS(conditions!$77:$77,conditions!$8:$8,"&lt;="&amp;MD$9,conditions!$9:$9,"&gt;="&amp;MD$9),conditions!$9:$9,"&gt;="&amp;MD$9-SUMIFS(conditions!$77:$77,conditions!$8:$8,"&lt;="&amp;MD$9,conditions!$9:$9,"&gt;="&amp;MD$9))</f>
        <v>0</v>
      </c>
      <c r="ME126" s="37">
        <f>SUMIFS(18:18,$9:$9,ME$9-SUMIFS(conditions!$77:$77,conditions!$8:$8,"&lt;="&amp;ME$9,conditions!$9:$9,"&gt;="&amp;ME$9))*SUMIFS(conditions!$76:$76,conditions!$8:$8,"&lt;="&amp;ME$9-SUMIFS(conditions!$77:$77,conditions!$8:$8,"&lt;="&amp;ME$9,conditions!$9:$9,"&gt;="&amp;ME$9),conditions!$9:$9,"&gt;="&amp;ME$9-SUMIFS(conditions!$77:$77,conditions!$8:$8,"&lt;="&amp;ME$9,conditions!$9:$9,"&gt;="&amp;ME$9))</f>
        <v>6.6908176334999991</v>
      </c>
      <c r="MF126" s="37">
        <f>SUMIFS(18:18,$9:$9,MF$9-SUMIFS(conditions!$77:$77,conditions!$8:$8,"&lt;="&amp;MF$9,conditions!$9:$9,"&gt;="&amp;MF$9))*SUMIFS(conditions!$76:$76,conditions!$8:$8,"&lt;="&amp;MF$9-SUMIFS(conditions!$77:$77,conditions!$8:$8,"&lt;="&amp;MF$9,conditions!$9:$9,"&gt;="&amp;MF$9),conditions!$9:$9,"&gt;="&amp;MF$9-SUMIFS(conditions!$77:$77,conditions!$8:$8,"&lt;="&amp;MF$9,conditions!$9:$9,"&gt;="&amp;MF$9))</f>
        <v>6.6908176334999991</v>
      </c>
      <c r="MG126" s="37">
        <f>SUMIFS(18:18,$9:$9,MG$9-SUMIFS(conditions!$77:$77,conditions!$8:$8,"&lt;="&amp;MG$9,conditions!$9:$9,"&gt;="&amp;MG$9))*SUMIFS(conditions!$76:$76,conditions!$8:$8,"&lt;="&amp;MG$9-SUMIFS(conditions!$77:$77,conditions!$8:$8,"&lt;="&amp;MG$9,conditions!$9:$9,"&gt;="&amp;MG$9),conditions!$9:$9,"&gt;="&amp;MG$9-SUMIFS(conditions!$77:$77,conditions!$8:$8,"&lt;="&amp;MG$9,conditions!$9:$9,"&gt;="&amp;MG$9))</f>
        <v>6.6908176334999991</v>
      </c>
      <c r="MH126" s="37">
        <f>SUMIFS(18:18,$9:$9,MH$9-SUMIFS(conditions!$77:$77,conditions!$8:$8,"&lt;="&amp;MH$9,conditions!$9:$9,"&gt;="&amp;MH$9))*SUMIFS(conditions!$76:$76,conditions!$8:$8,"&lt;="&amp;MH$9-SUMIFS(conditions!$77:$77,conditions!$8:$8,"&lt;="&amp;MH$9,conditions!$9:$9,"&gt;="&amp;MH$9),conditions!$9:$9,"&gt;="&amp;MH$9-SUMIFS(conditions!$77:$77,conditions!$8:$8,"&lt;="&amp;MH$9,conditions!$9:$9,"&gt;="&amp;MH$9))</f>
        <v>6.6908176334999991</v>
      </c>
      <c r="MI126" s="37">
        <f>SUMIFS(18:18,$9:$9,MI$9-SUMIFS(conditions!$77:$77,conditions!$8:$8,"&lt;="&amp;MI$9,conditions!$9:$9,"&gt;="&amp;MI$9))*SUMIFS(conditions!$76:$76,conditions!$8:$8,"&lt;="&amp;MI$9-SUMIFS(conditions!$77:$77,conditions!$8:$8,"&lt;="&amp;MI$9,conditions!$9:$9,"&gt;="&amp;MI$9),conditions!$9:$9,"&gt;="&amp;MI$9-SUMIFS(conditions!$77:$77,conditions!$8:$8,"&lt;="&amp;MI$9,conditions!$9:$9,"&gt;="&amp;MI$9))</f>
        <v>6.6908176334999991</v>
      </c>
      <c r="MJ126" s="37">
        <f>SUMIFS(18:18,$9:$9,MJ$9-SUMIFS(conditions!$77:$77,conditions!$8:$8,"&lt;="&amp;MJ$9,conditions!$9:$9,"&gt;="&amp;MJ$9))*SUMIFS(conditions!$76:$76,conditions!$8:$8,"&lt;="&amp;MJ$9-SUMIFS(conditions!$77:$77,conditions!$8:$8,"&lt;="&amp;MJ$9,conditions!$9:$9,"&gt;="&amp;MJ$9),conditions!$9:$9,"&gt;="&amp;MJ$9-SUMIFS(conditions!$77:$77,conditions!$8:$8,"&lt;="&amp;MJ$9,conditions!$9:$9,"&gt;="&amp;MJ$9))</f>
        <v>0</v>
      </c>
      <c r="MK126" s="37">
        <f>SUMIFS(18:18,$9:$9,MK$9-SUMIFS(conditions!$77:$77,conditions!$8:$8,"&lt;="&amp;MK$9,conditions!$9:$9,"&gt;="&amp;MK$9))*SUMIFS(conditions!$76:$76,conditions!$8:$8,"&lt;="&amp;MK$9-SUMIFS(conditions!$77:$77,conditions!$8:$8,"&lt;="&amp;MK$9,conditions!$9:$9,"&gt;="&amp;MK$9),conditions!$9:$9,"&gt;="&amp;MK$9-SUMIFS(conditions!$77:$77,conditions!$8:$8,"&lt;="&amp;MK$9,conditions!$9:$9,"&gt;="&amp;MK$9))</f>
        <v>0</v>
      </c>
      <c r="ML126" s="37">
        <f>SUMIFS(18:18,$9:$9,ML$9-SUMIFS(conditions!$77:$77,conditions!$8:$8,"&lt;="&amp;ML$9,conditions!$9:$9,"&gt;="&amp;ML$9))*SUMIFS(conditions!$76:$76,conditions!$8:$8,"&lt;="&amp;ML$9-SUMIFS(conditions!$77:$77,conditions!$8:$8,"&lt;="&amp;ML$9,conditions!$9:$9,"&gt;="&amp;ML$9),conditions!$9:$9,"&gt;="&amp;ML$9-SUMIFS(conditions!$77:$77,conditions!$8:$8,"&lt;="&amp;ML$9,conditions!$9:$9,"&gt;="&amp;ML$9))</f>
        <v>6.6908176334999991</v>
      </c>
      <c r="MM126" s="37">
        <f>SUMIFS(18:18,$9:$9,MM$9-SUMIFS(conditions!$77:$77,conditions!$8:$8,"&lt;="&amp;MM$9,conditions!$9:$9,"&gt;="&amp;MM$9))*SUMIFS(conditions!$76:$76,conditions!$8:$8,"&lt;="&amp;MM$9-SUMIFS(conditions!$77:$77,conditions!$8:$8,"&lt;="&amp;MM$9,conditions!$9:$9,"&gt;="&amp;MM$9),conditions!$9:$9,"&gt;="&amp;MM$9-SUMIFS(conditions!$77:$77,conditions!$8:$8,"&lt;="&amp;MM$9,conditions!$9:$9,"&gt;="&amp;MM$9))</f>
        <v>6.6908176334999991</v>
      </c>
      <c r="MN126" s="37">
        <f>SUMIFS(18:18,$9:$9,MN$9-SUMIFS(conditions!$77:$77,conditions!$8:$8,"&lt;="&amp;MN$9,conditions!$9:$9,"&gt;="&amp;MN$9))*SUMIFS(conditions!$76:$76,conditions!$8:$8,"&lt;="&amp;MN$9-SUMIFS(conditions!$77:$77,conditions!$8:$8,"&lt;="&amp;MN$9,conditions!$9:$9,"&gt;="&amp;MN$9),conditions!$9:$9,"&gt;="&amp;MN$9-SUMIFS(conditions!$77:$77,conditions!$8:$8,"&lt;="&amp;MN$9,conditions!$9:$9,"&gt;="&amp;MN$9))</f>
        <v>6.6908176334999991</v>
      </c>
      <c r="MO126" s="37">
        <f>SUMIFS(18:18,$9:$9,MO$9-SUMIFS(conditions!$77:$77,conditions!$8:$8,"&lt;="&amp;MO$9,conditions!$9:$9,"&gt;="&amp;MO$9))*SUMIFS(conditions!$76:$76,conditions!$8:$8,"&lt;="&amp;MO$9-SUMIFS(conditions!$77:$77,conditions!$8:$8,"&lt;="&amp;MO$9,conditions!$9:$9,"&gt;="&amp;MO$9),conditions!$9:$9,"&gt;="&amp;MO$9-SUMIFS(conditions!$77:$77,conditions!$8:$8,"&lt;="&amp;MO$9,conditions!$9:$9,"&gt;="&amp;MO$9))</f>
        <v>6.6908176334999991</v>
      </c>
      <c r="MP126" s="37">
        <f>SUMIFS(18:18,$9:$9,MP$9-SUMIFS(conditions!$77:$77,conditions!$8:$8,"&lt;="&amp;MP$9,conditions!$9:$9,"&gt;="&amp;MP$9))*SUMIFS(conditions!$76:$76,conditions!$8:$8,"&lt;="&amp;MP$9-SUMIFS(conditions!$77:$77,conditions!$8:$8,"&lt;="&amp;MP$9,conditions!$9:$9,"&gt;="&amp;MP$9),conditions!$9:$9,"&gt;="&amp;MP$9-SUMIFS(conditions!$77:$77,conditions!$8:$8,"&lt;="&amp;MP$9,conditions!$9:$9,"&gt;="&amp;MP$9))</f>
        <v>6.6908176334999991</v>
      </c>
      <c r="MQ126" s="37">
        <f>SUMIFS(18:18,$9:$9,MQ$9-SUMIFS(conditions!$77:$77,conditions!$8:$8,"&lt;="&amp;MQ$9,conditions!$9:$9,"&gt;="&amp;MQ$9))*SUMIFS(conditions!$76:$76,conditions!$8:$8,"&lt;="&amp;MQ$9-SUMIFS(conditions!$77:$77,conditions!$8:$8,"&lt;="&amp;MQ$9,conditions!$9:$9,"&gt;="&amp;MQ$9),conditions!$9:$9,"&gt;="&amp;MQ$9-SUMIFS(conditions!$77:$77,conditions!$8:$8,"&lt;="&amp;MQ$9,conditions!$9:$9,"&gt;="&amp;MQ$9))</f>
        <v>0</v>
      </c>
      <c r="MR126" s="37">
        <f>SUMIFS(18:18,$9:$9,MR$9-SUMIFS(conditions!$77:$77,conditions!$8:$8,"&lt;="&amp;MR$9,conditions!$9:$9,"&gt;="&amp;MR$9))*SUMIFS(conditions!$76:$76,conditions!$8:$8,"&lt;="&amp;MR$9-SUMIFS(conditions!$77:$77,conditions!$8:$8,"&lt;="&amp;MR$9,conditions!$9:$9,"&gt;="&amp;MR$9),conditions!$9:$9,"&gt;="&amp;MR$9-SUMIFS(conditions!$77:$77,conditions!$8:$8,"&lt;="&amp;MR$9,conditions!$9:$9,"&gt;="&amp;MR$9))</f>
        <v>0</v>
      </c>
      <c r="MS126" s="37">
        <f>SUMIFS(18:18,$9:$9,MS$9-SUMIFS(conditions!$77:$77,conditions!$8:$8,"&lt;="&amp;MS$9,conditions!$9:$9,"&gt;="&amp;MS$9))*SUMIFS(conditions!$76:$76,conditions!$8:$8,"&lt;="&amp;MS$9-SUMIFS(conditions!$77:$77,conditions!$8:$8,"&lt;="&amp;MS$9,conditions!$9:$9,"&gt;="&amp;MS$9),conditions!$9:$9,"&gt;="&amp;MS$9-SUMIFS(conditions!$77:$77,conditions!$8:$8,"&lt;="&amp;MS$9,conditions!$9:$9,"&gt;="&amp;MS$9))</f>
        <v>6.6908176334999991</v>
      </c>
      <c r="MT126" s="37">
        <f>SUMIFS(18:18,$9:$9,MT$9-SUMIFS(conditions!$77:$77,conditions!$8:$8,"&lt;="&amp;MT$9,conditions!$9:$9,"&gt;="&amp;MT$9))*SUMIFS(conditions!$76:$76,conditions!$8:$8,"&lt;="&amp;MT$9-SUMIFS(conditions!$77:$77,conditions!$8:$8,"&lt;="&amp;MT$9,conditions!$9:$9,"&gt;="&amp;MT$9),conditions!$9:$9,"&gt;="&amp;MT$9-SUMIFS(conditions!$77:$77,conditions!$8:$8,"&lt;="&amp;MT$9,conditions!$9:$9,"&gt;="&amp;MT$9))</f>
        <v>6.6908176334999991</v>
      </c>
      <c r="MU126" s="37">
        <f>SUMIFS(18:18,$9:$9,MU$9-SUMIFS(conditions!$77:$77,conditions!$8:$8,"&lt;="&amp;MU$9,conditions!$9:$9,"&gt;="&amp;MU$9))*SUMIFS(conditions!$76:$76,conditions!$8:$8,"&lt;="&amp;MU$9-SUMIFS(conditions!$77:$77,conditions!$8:$8,"&lt;="&amp;MU$9,conditions!$9:$9,"&gt;="&amp;MU$9),conditions!$9:$9,"&gt;="&amp;MU$9-SUMIFS(conditions!$77:$77,conditions!$8:$8,"&lt;="&amp;MU$9,conditions!$9:$9,"&gt;="&amp;MU$9))</f>
        <v>6.6908176334999991</v>
      </c>
      <c r="MV126" s="37">
        <f>SUMIFS(18:18,$9:$9,MV$9-SUMIFS(conditions!$77:$77,conditions!$8:$8,"&lt;="&amp;MV$9,conditions!$9:$9,"&gt;="&amp;MV$9))*SUMIFS(conditions!$76:$76,conditions!$8:$8,"&lt;="&amp;MV$9-SUMIFS(conditions!$77:$77,conditions!$8:$8,"&lt;="&amp;MV$9,conditions!$9:$9,"&gt;="&amp;MV$9),conditions!$9:$9,"&gt;="&amp;MV$9-SUMIFS(conditions!$77:$77,conditions!$8:$8,"&lt;="&amp;MV$9,conditions!$9:$9,"&gt;="&amp;MV$9))</f>
        <v>6.6908176334999991</v>
      </c>
      <c r="MW126" s="37">
        <f>SUMIFS(18:18,$9:$9,MW$9-SUMIFS(conditions!$77:$77,conditions!$8:$8,"&lt;="&amp;MW$9,conditions!$9:$9,"&gt;="&amp;MW$9))*SUMIFS(conditions!$76:$76,conditions!$8:$8,"&lt;="&amp;MW$9-SUMIFS(conditions!$77:$77,conditions!$8:$8,"&lt;="&amp;MW$9,conditions!$9:$9,"&gt;="&amp;MW$9),conditions!$9:$9,"&gt;="&amp;MW$9-SUMIFS(conditions!$77:$77,conditions!$8:$8,"&lt;="&amp;MW$9,conditions!$9:$9,"&gt;="&amp;MW$9))</f>
        <v>6.6908176334999991</v>
      </c>
      <c r="MX126" s="37">
        <f>SUMIFS(18:18,$9:$9,MX$9-SUMIFS(conditions!$77:$77,conditions!$8:$8,"&lt;="&amp;MX$9,conditions!$9:$9,"&gt;="&amp;MX$9))*SUMIFS(conditions!$76:$76,conditions!$8:$8,"&lt;="&amp;MX$9-SUMIFS(conditions!$77:$77,conditions!$8:$8,"&lt;="&amp;MX$9,conditions!$9:$9,"&gt;="&amp;MX$9),conditions!$9:$9,"&gt;="&amp;MX$9-SUMIFS(conditions!$77:$77,conditions!$8:$8,"&lt;="&amp;MX$9,conditions!$9:$9,"&gt;="&amp;MX$9))</f>
        <v>0</v>
      </c>
      <c r="MY126" s="37">
        <f>SUMIFS(18:18,$9:$9,MY$9-SUMIFS(conditions!$77:$77,conditions!$8:$8,"&lt;="&amp;MY$9,conditions!$9:$9,"&gt;="&amp;MY$9))*SUMIFS(conditions!$76:$76,conditions!$8:$8,"&lt;="&amp;MY$9-SUMIFS(conditions!$77:$77,conditions!$8:$8,"&lt;="&amp;MY$9,conditions!$9:$9,"&gt;="&amp;MY$9),conditions!$9:$9,"&gt;="&amp;MY$9-SUMIFS(conditions!$77:$77,conditions!$8:$8,"&lt;="&amp;MY$9,conditions!$9:$9,"&gt;="&amp;MY$9))</f>
        <v>0</v>
      </c>
      <c r="MZ126" s="37">
        <f>SUMIFS(18:18,$9:$9,MZ$9-SUMIFS(conditions!$77:$77,conditions!$8:$8,"&lt;="&amp;MZ$9,conditions!$9:$9,"&gt;="&amp;MZ$9))*SUMIFS(conditions!$76:$76,conditions!$8:$8,"&lt;="&amp;MZ$9-SUMIFS(conditions!$77:$77,conditions!$8:$8,"&lt;="&amp;MZ$9,conditions!$9:$9,"&gt;="&amp;MZ$9),conditions!$9:$9,"&gt;="&amp;MZ$9-SUMIFS(conditions!$77:$77,conditions!$8:$8,"&lt;="&amp;MZ$9,conditions!$9:$9,"&gt;="&amp;MZ$9))</f>
        <v>6.6908176334999991</v>
      </c>
      <c r="NA126" s="37">
        <f>SUMIFS(18:18,$9:$9,NA$9-SUMIFS(conditions!$77:$77,conditions!$8:$8,"&lt;="&amp;NA$9,conditions!$9:$9,"&gt;="&amp;NA$9))*SUMIFS(conditions!$76:$76,conditions!$8:$8,"&lt;="&amp;NA$9-SUMIFS(conditions!$77:$77,conditions!$8:$8,"&lt;="&amp;NA$9,conditions!$9:$9,"&gt;="&amp;NA$9),conditions!$9:$9,"&gt;="&amp;NA$9-SUMIFS(conditions!$77:$77,conditions!$8:$8,"&lt;="&amp;NA$9,conditions!$9:$9,"&gt;="&amp;NA$9))</f>
        <v>6.6908176334999991</v>
      </c>
      <c r="NB126" s="37">
        <f>SUMIFS(18:18,$9:$9,NB$9-SUMIFS(conditions!$77:$77,conditions!$8:$8,"&lt;="&amp;NB$9,conditions!$9:$9,"&gt;="&amp;NB$9))*SUMIFS(conditions!$76:$76,conditions!$8:$8,"&lt;="&amp;NB$9-SUMIFS(conditions!$77:$77,conditions!$8:$8,"&lt;="&amp;NB$9,conditions!$9:$9,"&gt;="&amp;NB$9),conditions!$9:$9,"&gt;="&amp;NB$9-SUMIFS(conditions!$77:$77,conditions!$8:$8,"&lt;="&amp;NB$9,conditions!$9:$9,"&gt;="&amp;NB$9))</f>
        <v>6.6908176334999991</v>
      </c>
      <c r="NC126" s="37">
        <f>SUMIFS(18:18,$9:$9,NC$9-SUMIFS(conditions!$77:$77,conditions!$8:$8,"&lt;="&amp;NC$9,conditions!$9:$9,"&gt;="&amp;NC$9))*SUMIFS(conditions!$76:$76,conditions!$8:$8,"&lt;="&amp;NC$9-SUMIFS(conditions!$77:$77,conditions!$8:$8,"&lt;="&amp;NC$9,conditions!$9:$9,"&gt;="&amp;NC$9),conditions!$9:$9,"&gt;="&amp;NC$9-SUMIFS(conditions!$77:$77,conditions!$8:$8,"&lt;="&amp;NC$9,conditions!$9:$9,"&gt;="&amp;NC$9))</f>
        <v>6.6908176334999991</v>
      </c>
      <c r="ND126" s="37">
        <f>SUMIFS(18:18,$9:$9,ND$9-SUMIFS(conditions!$77:$77,conditions!$8:$8,"&lt;="&amp;ND$9,conditions!$9:$9,"&gt;="&amp;ND$9))*SUMIFS(conditions!$76:$76,conditions!$8:$8,"&lt;="&amp;ND$9-SUMIFS(conditions!$77:$77,conditions!$8:$8,"&lt;="&amp;ND$9,conditions!$9:$9,"&gt;="&amp;ND$9),conditions!$9:$9,"&gt;="&amp;ND$9-SUMIFS(conditions!$77:$77,conditions!$8:$8,"&lt;="&amp;ND$9,conditions!$9:$9,"&gt;="&amp;ND$9))</f>
        <v>6.6908176334999991</v>
      </c>
      <c r="NE126" s="37">
        <f>SUMIFS(18:18,$9:$9,NE$9-SUMIFS(conditions!$77:$77,conditions!$8:$8,"&lt;="&amp;NE$9,conditions!$9:$9,"&gt;="&amp;NE$9))*SUMIFS(conditions!$76:$76,conditions!$8:$8,"&lt;="&amp;NE$9-SUMIFS(conditions!$77:$77,conditions!$8:$8,"&lt;="&amp;NE$9,conditions!$9:$9,"&gt;="&amp;NE$9),conditions!$9:$9,"&gt;="&amp;NE$9-SUMIFS(conditions!$77:$77,conditions!$8:$8,"&lt;="&amp;NE$9,conditions!$9:$9,"&gt;="&amp;NE$9))</f>
        <v>0</v>
      </c>
      <c r="NF126" s="37">
        <f>SUMIFS(18:18,$9:$9,NF$9-SUMIFS(conditions!$77:$77,conditions!$8:$8,"&lt;="&amp;NF$9,conditions!$9:$9,"&gt;="&amp;NF$9))*SUMIFS(conditions!$76:$76,conditions!$8:$8,"&lt;="&amp;NF$9-SUMIFS(conditions!$77:$77,conditions!$8:$8,"&lt;="&amp;NF$9,conditions!$9:$9,"&gt;="&amp;NF$9),conditions!$9:$9,"&gt;="&amp;NF$9-SUMIFS(conditions!$77:$77,conditions!$8:$8,"&lt;="&amp;NF$9,conditions!$9:$9,"&gt;="&amp;NF$9))</f>
        <v>0</v>
      </c>
      <c r="NG126" s="37">
        <f>SUMIFS(18:18,$9:$9,NG$9-SUMIFS(conditions!$77:$77,conditions!$8:$8,"&lt;="&amp;NG$9,conditions!$9:$9,"&gt;="&amp;NG$9))*SUMIFS(conditions!$76:$76,conditions!$8:$8,"&lt;="&amp;NG$9-SUMIFS(conditions!$77:$77,conditions!$8:$8,"&lt;="&amp;NG$9,conditions!$9:$9,"&gt;="&amp;NG$9),conditions!$9:$9,"&gt;="&amp;NG$9-SUMIFS(conditions!$77:$77,conditions!$8:$8,"&lt;="&amp;NG$9,conditions!$9:$9,"&gt;="&amp;NG$9))</f>
        <v>8.0289811601999972</v>
      </c>
      <c r="NH126" s="37">
        <f>SUMIFS(18:18,$9:$9,NH$9-SUMIFS(conditions!$77:$77,conditions!$8:$8,"&lt;="&amp;NH$9,conditions!$9:$9,"&gt;="&amp;NH$9))*SUMIFS(conditions!$76:$76,conditions!$8:$8,"&lt;="&amp;NH$9-SUMIFS(conditions!$77:$77,conditions!$8:$8,"&lt;="&amp;NH$9,conditions!$9:$9,"&gt;="&amp;NH$9),conditions!$9:$9,"&gt;="&amp;NH$9-SUMIFS(conditions!$77:$77,conditions!$8:$8,"&lt;="&amp;NH$9,conditions!$9:$9,"&gt;="&amp;NH$9))</f>
        <v>8.0289811601999972</v>
      </c>
      <c r="NI126" s="37">
        <f>SUMIFS(18:18,$9:$9,NI$9-SUMIFS(conditions!$77:$77,conditions!$8:$8,"&lt;="&amp;NI$9,conditions!$9:$9,"&gt;="&amp;NI$9))*SUMIFS(conditions!$76:$76,conditions!$8:$8,"&lt;="&amp;NI$9-SUMIFS(conditions!$77:$77,conditions!$8:$8,"&lt;="&amp;NI$9,conditions!$9:$9,"&gt;="&amp;NI$9),conditions!$9:$9,"&gt;="&amp;NI$9-SUMIFS(conditions!$77:$77,conditions!$8:$8,"&lt;="&amp;NI$9,conditions!$9:$9,"&gt;="&amp;NI$9))</f>
        <v>8.0289811601999972</v>
      </c>
      <c r="NJ126" s="37">
        <f>SUMIFS(18:18,$9:$9,NJ$9-SUMIFS(conditions!$77:$77,conditions!$8:$8,"&lt;="&amp;NJ$9,conditions!$9:$9,"&gt;="&amp;NJ$9))*SUMIFS(conditions!$76:$76,conditions!$8:$8,"&lt;="&amp;NJ$9-SUMIFS(conditions!$77:$77,conditions!$8:$8,"&lt;="&amp;NJ$9,conditions!$9:$9,"&gt;="&amp;NJ$9),conditions!$9:$9,"&gt;="&amp;NJ$9-SUMIFS(conditions!$77:$77,conditions!$8:$8,"&lt;="&amp;NJ$9,conditions!$9:$9,"&gt;="&amp;NJ$9))</f>
        <v>8.0289811601999972</v>
      </c>
      <c r="NK126" s="37">
        <f>SUMIFS(18:18,$9:$9,NK$9-SUMIFS(conditions!$77:$77,conditions!$8:$8,"&lt;="&amp;NK$9,conditions!$9:$9,"&gt;="&amp;NK$9))*SUMIFS(conditions!$76:$76,conditions!$8:$8,"&lt;="&amp;NK$9-SUMIFS(conditions!$77:$77,conditions!$8:$8,"&lt;="&amp;NK$9,conditions!$9:$9,"&gt;="&amp;NK$9),conditions!$9:$9,"&gt;="&amp;NK$9-SUMIFS(conditions!$77:$77,conditions!$8:$8,"&lt;="&amp;NK$9,conditions!$9:$9,"&gt;="&amp;NK$9))</f>
        <v>8.0289811601999972</v>
      </c>
      <c r="NL126" s="37">
        <f>SUMIFS(18:18,$9:$9,NL$9-SUMIFS(conditions!$77:$77,conditions!$8:$8,"&lt;="&amp;NL$9,conditions!$9:$9,"&gt;="&amp;NL$9))*SUMIFS(conditions!$76:$76,conditions!$8:$8,"&lt;="&amp;NL$9-SUMIFS(conditions!$77:$77,conditions!$8:$8,"&lt;="&amp;NL$9,conditions!$9:$9,"&gt;="&amp;NL$9),conditions!$9:$9,"&gt;="&amp;NL$9-SUMIFS(conditions!$77:$77,conditions!$8:$8,"&lt;="&amp;NL$9,conditions!$9:$9,"&gt;="&amp;NL$9))</f>
        <v>0</v>
      </c>
      <c r="NM126" s="37">
        <f>SUMIFS(18:18,$9:$9,NM$9-SUMIFS(conditions!$77:$77,conditions!$8:$8,"&lt;="&amp;NM$9,conditions!$9:$9,"&gt;="&amp;NM$9))*SUMIFS(conditions!$76:$76,conditions!$8:$8,"&lt;="&amp;NM$9-SUMIFS(conditions!$77:$77,conditions!$8:$8,"&lt;="&amp;NM$9,conditions!$9:$9,"&gt;="&amp;NM$9),conditions!$9:$9,"&gt;="&amp;NM$9-SUMIFS(conditions!$77:$77,conditions!$8:$8,"&lt;="&amp;NM$9,conditions!$9:$9,"&gt;="&amp;NM$9))</f>
        <v>0</v>
      </c>
      <c r="NN126" s="37">
        <f>SUMIFS(18:18,$9:$9,NN$9-SUMIFS(conditions!$77:$77,conditions!$8:$8,"&lt;="&amp;NN$9,conditions!$9:$9,"&gt;="&amp;NN$9))*SUMIFS(conditions!$76:$76,conditions!$8:$8,"&lt;="&amp;NN$9-SUMIFS(conditions!$77:$77,conditions!$8:$8,"&lt;="&amp;NN$9,conditions!$9:$9,"&gt;="&amp;NN$9),conditions!$9:$9,"&gt;="&amp;NN$9-SUMIFS(conditions!$77:$77,conditions!$8:$8,"&lt;="&amp;NN$9,conditions!$9:$9,"&gt;="&amp;NN$9))</f>
        <v>8.0289811601999972</v>
      </c>
      <c r="NO126" s="37">
        <f>SUMIFS(18:18,$9:$9,NO$9-SUMIFS(conditions!$77:$77,conditions!$8:$8,"&lt;="&amp;NO$9,conditions!$9:$9,"&gt;="&amp;NO$9))*SUMIFS(conditions!$76:$76,conditions!$8:$8,"&lt;="&amp;NO$9-SUMIFS(conditions!$77:$77,conditions!$8:$8,"&lt;="&amp;NO$9,conditions!$9:$9,"&gt;="&amp;NO$9),conditions!$9:$9,"&gt;="&amp;NO$9-SUMIFS(conditions!$77:$77,conditions!$8:$8,"&lt;="&amp;NO$9,conditions!$9:$9,"&gt;="&amp;NO$9))</f>
        <v>8.0289811601999972</v>
      </c>
      <c r="NP126" s="37">
        <f>SUMIFS(18:18,$9:$9,NP$9-SUMIFS(conditions!$77:$77,conditions!$8:$8,"&lt;="&amp;NP$9,conditions!$9:$9,"&gt;="&amp;NP$9))*SUMIFS(conditions!$76:$76,conditions!$8:$8,"&lt;="&amp;NP$9-SUMIFS(conditions!$77:$77,conditions!$8:$8,"&lt;="&amp;NP$9,conditions!$9:$9,"&gt;="&amp;NP$9),conditions!$9:$9,"&gt;="&amp;NP$9-SUMIFS(conditions!$77:$77,conditions!$8:$8,"&lt;="&amp;NP$9,conditions!$9:$9,"&gt;="&amp;NP$9))</f>
        <v>8.0289811601999972</v>
      </c>
      <c r="NQ126" s="37">
        <f>SUMIFS(18:18,$9:$9,NQ$9-SUMIFS(conditions!$77:$77,conditions!$8:$8,"&lt;="&amp;NQ$9,conditions!$9:$9,"&gt;="&amp;NQ$9))*SUMIFS(conditions!$76:$76,conditions!$8:$8,"&lt;="&amp;NQ$9-SUMIFS(conditions!$77:$77,conditions!$8:$8,"&lt;="&amp;NQ$9,conditions!$9:$9,"&gt;="&amp;NQ$9),conditions!$9:$9,"&gt;="&amp;NQ$9-SUMIFS(conditions!$77:$77,conditions!$8:$8,"&lt;="&amp;NQ$9,conditions!$9:$9,"&gt;="&amp;NQ$9))</f>
        <v>8.0289811601999972</v>
      </c>
      <c r="NR126" s="37">
        <f>SUMIFS(18:18,$9:$9,NR$9-SUMIFS(conditions!$77:$77,conditions!$8:$8,"&lt;="&amp;NR$9,conditions!$9:$9,"&gt;="&amp;NR$9))*SUMIFS(conditions!$76:$76,conditions!$8:$8,"&lt;="&amp;NR$9-SUMIFS(conditions!$77:$77,conditions!$8:$8,"&lt;="&amp;NR$9,conditions!$9:$9,"&gt;="&amp;NR$9),conditions!$9:$9,"&gt;="&amp;NR$9-SUMIFS(conditions!$77:$77,conditions!$8:$8,"&lt;="&amp;NR$9,conditions!$9:$9,"&gt;="&amp;NR$9))</f>
        <v>8.0289811601999972</v>
      </c>
      <c r="NS126" s="37">
        <f>SUMIFS(18:18,$9:$9,NS$9-SUMIFS(conditions!$77:$77,conditions!$8:$8,"&lt;="&amp;NS$9,conditions!$9:$9,"&gt;="&amp;NS$9))*SUMIFS(conditions!$76:$76,conditions!$8:$8,"&lt;="&amp;NS$9-SUMIFS(conditions!$77:$77,conditions!$8:$8,"&lt;="&amp;NS$9,conditions!$9:$9,"&gt;="&amp;NS$9),conditions!$9:$9,"&gt;="&amp;NS$9-SUMIFS(conditions!$77:$77,conditions!$8:$8,"&lt;="&amp;NS$9,conditions!$9:$9,"&gt;="&amp;NS$9))</f>
        <v>0</v>
      </c>
      <c r="NT126" s="37">
        <f>SUMIFS(18:18,$9:$9,NT$9-SUMIFS(conditions!$77:$77,conditions!$8:$8,"&lt;="&amp;NT$9,conditions!$9:$9,"&gt;="&amp;NT$9))*SUMIFS(conditions!$76:$76,conditions!$8:$8,"&lt;="&amp;NT$9-SUMIFS(conditions!$77:$77,conditions!$8:$8,"&lt;="&amp;NT$9,conditions!$9:$9,"&gt;="&amp;NT$9),conditions!$9:$9,"&gt;="&amp;NT$9-SUMIFS(conditions!$77:$77,conditions!$8:$8,"&lt;="&amp;NT$9,conditions!$9:$9,"&gt;="&amp;NT$9))</f>
        <v>0</v>
      </c>
      <c r="NU126" s="37">
        <f>SUMIFS(18:18,$9:$9,NU$9-SUMIFS(conditions!$77:$77,conditions!$8:$8,"&lt;="&amp;NU$9,conditions!$9:$9,"&gt;="&amp;NU$9))*SUMIFS(conditions!$76:$76,conditions!$8:$8,"&lt;="&amp;NU$9-SUMIFS(conditions!$77:$77,conditions!$8:$8,"&lt;="&amp;NU$9,conditions!$9:$9,"&gt;="&amp;NU$9),conditions!$9:$9,"&gt;="&amp;NU$9-SUMIFS(conditions!$77:$77,conditions!$8:$8,"&lt;="&amp;NU$9,conditions!$9:$9,"&gt;="&amp;NU$9))</f>
        <v>8.0289811601999972</v>
      </c>
      <c r="NV126" s="37">
        <f>SUMIFS(18:18,$9:$9,NV$9-SUMIFS(conditions!$77:$77,conditions!$8:$8,"&lt;="&amp;NV$9,conditions!$9:$9,"&gt;="&amp;NV$9))*SUMIFS(conditions!$76:$76,conditions!$8:$8,"&lt;="&amp;NV$9-SUMIFS(conditions!$77:$77,conditions!$8:$8,"&lt;="&amp;NV$9,conditions!$9:$9,"&gt;="&amp;NV$9),conditions!$9:$9,"&gt;="&amp;NV$9-SUMIFS(conditions!$77:$77,conditions!$8:$8,"&lt;="&amp;NV$9,conditions!$9:$9,"&gt;="&amp;NV$9))</f>
        <v>8.0289811601999972</v>
      </c>
    </row>
    <row r="127" spans="1:386" s="38" customFormat="1" ht="10.199999999999999" x14ac:dyDescent="0.2">
      <c r="A127" s="31"/>
      <c r="B127" s="31"/>
      <c r="C127" s="31"/>
      <c r="D127" s="31"/>
      <c r="E127" s="31"/>
      <c r="F127" s="31"/>
      <c r="G127" s="31" t="str">
        <f>G121</f>
        <v>оплаты от заказчиков с отсрочкой</v>
      </c>
      <c r="H127" s="31"/>
      <c r="I127" s="31"/>
      <c r="J127" s="31" t="str">
        <f>IF($G127="","",INDEX(KPI!$H$11:$H$121,SUMIFS(KPI!$E$11:$E$121,KPI!$F$11:$F$121,$G127)))</f>
        <v>тыс.руб.</v>
      </c>
      <c r="K127" s="31"/>
      <c r="L127" s="31"/>
      <c r="M127" s="31"/>
      <c r="N127" s="31" t="str">
        <f>structure!$G$15</f>
        <v>товарная категория 5</v>
      </c>
      <c r="O127" s="31"/>
      <c r="P127" s="31"/>
      <c r="Q127" s="31"/>
      <c r="R127" s="37">
        <f t="shared" si="140"/>
        <v>503.32023638022059</v>
      </c>
      <c r="S127" s="31"/>
      <c r="T127" s="31"/>
      <c r="U127" s="37">
        <f>SUMIFS(19:19,$9:$9,U$9-SUMIFS(conditions!$77:$77,conditions!$8:$8,"&lt;="&amp;U$9,conditions!$9:$9,"&gt;="&amp;U$9))*SUMIFS(conditions!$76:$76,conditions!$8:$8,"&lt;="&amp;U$9-SUMIFS(conditions!$77:$77,conditions!$8:$8,"&lt;="&amp;U$9,conditions!$9:$9,"&gt;="&amp;U$9),conditions!$9:$9,"&gt;="&amp;U$9-SUMIFS(conditions!$77:$77,conditions!$8:$8,"&lt;="&amp;U$9,conditions!$9:$9,"&gt;="&amp;U$9))</f>
        <v>0</v>
      </c>
      <c r="V127" s="37">
        <f>SUMIFS(19:19,$9:$9,V$9-SUMIFS(conditions!$77:$77,conditions!$8:$8,"&lt;="&amp;V$9,conditions!$9:$9,"&gt;="&amp;V$9))*SUMIFS(conditions!$76:$76,conditions!$8:$8,"&lt;="&amp;V$9-SUMIFS(conditions!$77:$77,conditions!$8:$8,"&lt;="&amp;V$9,conditions!$9:$9,"&gt;="&amp;V$9),conditions!$9:$9,"&gt;="&amp;V$9-SUMIFS(conditions!$77:$77,conditions!$8:$8,"&lt;="&amp;V$9,conditions!$9:$9,"&gt;="&amp;V$9))</f>
        <v>0</v>
      </c>
      <c r="W127" s="37">
        <f>SUMIFS(19:19,$9:$9,W$9-SUMIFS(conditions!$77:$77,conditions!$8:$8,"&lt;="&amp;W$9,conditions!$9:$9,"&gt;="&amp;W$9))*SUMIFS(conditions!$76:$76,conditions!$8:$8,"&lt;="&amp;W$9-SUMIFS(conditions!$77:$77,conditions!$8:$8,"&lt;="&amp;W$9,conditions!$9:$9,"&gt;="&amp;W$9),conditions!$9:$9,"&gt;="&amp;W$9-SUMIFS(conditions!$77:$77,conditions!$8:$8,"&lt;="&amp;W$9,conditions!$9:$9,"&gt;="&amp;W$9))</f>
        <v>0</v>
      </c>
      <c r="X127" s="37">
        <f>SUMIFS(19:19,$9:$9,X$9-SUMIFS(conditions!$77:$77,conditions!$8:$8,"&lt;="&amp;X$9,conditions!$9:$9,"&gt;="&amp;X$9))*SUMIFS(conditions!$76:$76,conditions!$8:$8,"&lt;="&amp;X$9-SUMIFS(conditions!$77:$77,conditions!$8:$8,"&lt;="&amp;X$9,conditions!$9:$9,"&gt;="&amp;X$9),conditions!$9:$9,"&gt;="&amp;X$9-SUMIFS(conditions!$77:$77,conditions!$8:$8,"&lt;="&amp;X$9,conditions!$9:$9,"&gt;="&amp;X$9))</f>
        <v>0</v>
      </c>
      <c r="Y127" s="37">
        <f>SUMIFS(19:19,$9:$9,Y$9-SUMIFS(conditions!$77:$77,conditions!$8:$8,"&lt;="&amp;Y$9,conditions!$9:$9,"&gt;="&amp;Y$9))*SUMIFS(conditions!$76:$76,conditions!$8:$8,"&lt;="&amp;Y$9-SUMIFS(conditions!$77:$77,conditions!$8:$8,"&lt;="&amp;Y$9,conditions!$9:$9,"&gt;="&amp;Y$9),conditions!$9:$9,"&gt;="&amp;Y$9-SUMIFS(conditions!$77:$77,conditions!$8:$8,"&lt;="&amp;Y$9,conditions!$9:$9,"&gt;="&amp;Y$9))</f>
        <v>0</v>
      </c>
      <c r="Z127" s="37">
        <f>SUMIFS(19:19,$9:$9,Z$9-SUMIFS(conditions!$77:$77,conditions!$8:$8,"&lt;="&amp;Z$9,conditions!$9:$9,"&gt;="&amp;Z$9))*SUMIFS(conditions!$76:$76,conditions!$8:$8,"&lt;="&amp;Z$9-SUMIFS(conditions!$77:$77,conditions!$8:$8,"&lt;="&amp;Z$9,conditions!$9:$9,"&gt;="&amp;Z$9),conditions!$9:$9,"&gt;="&amp;Z$9-SUMIFS(conditions!$77:$77,conditions!$8:$8,"&lt;="&amp;Z$9,conditions!$9:$9,"&gt;="&amp;Z$9))</f>
        <v>0</v>
      </c>
      <c r="AA127" s="37">
        <f>SUMIFS(19:19,$9:$9,AA$9-SUMIFS(conditions!$77:$77,conditions!$8:$8,"&lt;="&amp;AA$9,conditions!$9:$9,"&gt;="&amp;AA$9))*SUMIFS(conditions!$76:$76,conditions!$8:$8,"&lt;="&amp;AA$9-SUMIFS(conditions!$77:$77,conditions!$8:$8,"&lt;="&amp;AA$9,conditions!$9:$9,"&gt;="&amp;AA$9),conditions!$9:$9,"&gt;="&amp;AA$9-SUMIFS(conditions!$77:$77,conditions!$8:$8,"&lt;="&amp;AA$9,conditions!$9:$9,"&gt;="&amp;AA$9))</f>
        <v>0</v>
      </c>
      <c r="AB127" s="37">
        <f>SUMIFS(19:19,$9:$9,AB$9-SUMIFS(conditions!$77:$77,conditions!$8:$8,"&lt;="&amp;AB$9,conditions!$9:$9,"&gt;="&amp;AB$9))*SUMIFS(conditions!$76:$76,conditions!$8:$8,"&lt;="&amp;AB$9-SUMIFS(conditions!$77:$77,conditions!$8:$8,"&lt;="&amp;AB$9,conditions!$9:$9,"&gt;="&amp;AB$9),conditions!$9:$9,"&gt;="&amp;AB$9-SUMIFS(conditions!$77:$77,conditions!$8:$8,"&lt;="&amp;AB$9,conditions!$9:$9,"&gt;="&amp;AB$9))</f>
        <v>0</v>
      </c>
      <c r="AC127" s="37">
        <f>SUMIFS(19:19,$9:$9,AC$9-SUMIFS(conditions!$77:$77,conditions!$8:$8,"&lt;="&amp;AC$9,conditions!$9:$9,"&gt;="&amp;AC$9))*SUMIFS(conditions!$76:$76,conditions!$8:$8,"&lt;="&amp;AC$9-SUMIFS(conditions!$77:$77,conditions!$8:$8,"&lt;="&amp;AC$9,conditions!$9:$9,"&gt;="&amp;AC$9),conditions!$9:$9,"&gt;="&amp;AC$9-SUMIFS(conditions!$77:$77,conditions!$8:$8,"&lt;="&amp;AC$9,conditions!$9:$9,"&gt;="&amp;AC$9))</f>
        <v>0</v>
      </c>
      <c r="AD127" s="37">
        <f>SUMIFS(19:19,$9:$9,AD$9-SUMIFS(conditions!$77:$77,conditions!$8:$8,"&lt;="&amp;AD$9,conditions!$9:$9,"&gt;="&amp;AD$9))*SUMIFS(conditions!$76:$76,conditions!$8:$8,"&lt;="&amp;AD$9-SUMIFS(conditions!$77:$77,conditions!$8:$8,"&lt;="&amp;AD$9,conditions!$9:$9,"&gt;="&amp;AD$9),conditions!$9:$9,"&gt;="&amp;AD$9-SUMIFS(conditions!$77:$77,conditions!$8:$8,"&lt;="&amp;AD$9,conditions!$9:$9,"&gt;="&amp;AD$9))</f>
        <v>0</v>
      </c>
      <c r="AE127" s="37">
        <f>SUMIFS(19:19,$9:$9,AE$9-SUMIFS(conditions!$77:$77,conditions!$8:$8,"&lt;="&amp;AE$9,conditions!$9:$9,"&gt;="&amp;AE$9))*SUMIFS(conditions!$76:$76,conditions!$8:$8,"&lt;="&amp;AE$9-SUMIFS(conditions!$77:$77,conditions!$8:$8,"&lt;="&amp;AE$9,conditions!$9:$9,"&gt;="&amp;AE$9),conditions!$9:$9,"&gt;="&amp;AE$9-SUMIFS(conditions!$77:$77,conditions!$8:$8,"&lt;="&amp;AE$9,conditions!$9:$9,"&gt;="&amp;AE$9))</f>
        <v>0</v>
      </c>
      <c r="AF127" s="37">
        <f>SUMIFS(19:19,$9:$9,AF$9-SUMIFS(conditions!$77:$77,conditions!$8:$8,"&lt;="&amp;AF$9,conditions!$9:$9,"&gt;="&amp;AF$9))*SUMIFS(conditions!$76:$76,conditions!$8:$8,"&lt;="&amp;AF$9-SUMIFS(conditions!$77:$77,conditions!$8:$8,"&lt;="&amp;AF$9,conditions!$9:$9,"&gt;="&amp;AF$9),conditions!$9:$9,"&gt;="&amp;AF$9-SUMIFS(conditions!$77:$77,conditions!$8:$8,"&lt;="&amp;AF$9,conditions!$9:$9,"&gt;="&amp;AF$9))</f>
        <v>0</v>
      </c>
      <c r="AG127" s="37">
        <f>SUMIFS(19:19,$9:$9,AG$9-SUMIFS(conditions!$77:$77,conditions!$8:$8,"&lt;="&amp;AG$9,conditions!$9:$9,"&gt;="&amp;AG$9))*SUMIFS(conditions!$76:$76,conditions!$8:$8,"&lt;="&amp;AG$9-SUMIFS(conditions!$77:$77,conditions!$8:$8,"&lt;="&amp;AG$9,conditions!$9:$9,"&gt;="&amp;AG$9),conditions!$9:$9,"&gt;="&amp;AG$9-SUMIFS(conditions!$77:$77,conditions!$8:$8,"&lt;="&amp;AG$9,conditions!$9:$9,"&gt;="&amp;AG$9))</f>
        <v>0</v>
      </c>
      <c r="AH127" s="37">
        <f>SUMIFS(19:19,$9:$9,AH$9-SUMIFS(conditions!$77:$77,conditions!$8:$8,"&lt;="&amp;AH$9,conditions!$9:$9,"&gt;="&amp;AH$9))*SUMIFS(conditions!$76:$76,conditions!$8:$8,"&lt;="&amp;AH$9-SUMIFS(conditions!$77:$77,conditions!$8:$8,"&lt;="&amp;AH$9,conditions!$9:$9,"&gt;="&amp;AH$9),conditions!$9:$9,"&gt;="&amp;AH$9-SUMIFS(conditions!$77:$77,conditions!$8:$8,"&lt;="&amp;AH$9,conditions!$9:$9,"&gt;="&amp;AH$9))</f>
        <v>0</v>
      </c>
      <c r="AI127" s="37">
        <f>SUMIFS(19:19,$9:$9,AI$9-SUMIFS(conditions!$77:$77,conditions!$8:$8,"&lt;="&amp;AI$9,conditions!$9:$9,"&gt;="&amp;AI$9))*SUMIFS(conditions!$76:$76,conditions!$8:$8,"&lt;="&amp;AI$9-SUMIFS(conditions!$77:$77,conditions!$8:$8,"&lt;="&amp;AI$9,conditions!$9:$9,"&gt;="&amp;AI$9),conditions!$9:$9,"&gt;="&amp;AI$9-SUMIFS(conditions!$77:$77,conditions!$8:$8,"&lt;="&amp;AI$9,conditions!$9:$9,"&gt;="&amp;AI$9))</f>
        <v>1.6799999999999997</v>
      </c>
      <c r="AJ127" s="37">
        <f>SUMIFS(19:19,$9:$9,AJ$9-SUMIFS(conditions!$77:$77,conditions!$8:$8,"&lt;="&amp;AJ$9,conditions!$9:$9,"&gt;="&amp;AJ$9))*SUMIFS(conditions!$76:$76,conditions!$8:$8,"&lt;="&amp;AJ$9-SUMIFS(conditions!$77:$77,conditions!$8:$8,"&lt;="&amp;AJ$9,conditions!$9:$9,"&gt;="&amp;AJ$9),conditions!$9:$9,"&gt;="&amp;AJ$9-SUMIFS(conditions!$77:$77,conditions!$8:$8,"&lt;="&amp;AJ$9,conditions!$9:$9,"&gt;="&amp;AJ$9))</f>
        <v>1.6799999999999997</v>
      </c>
      <c r="AK127" s="37">
        <f>SUMIFS(19:19,$9:$9,AK$9-SUMIFS(conditions!$77:$77,conditions!$8:$8,"&lt;="&amp;AK$9,conditions!$9:$9,"&gt;="&amp;AK$9))*SUMIFS(conditions!$76:$76,conditions!$8:$8,"&lt;="&amp;AK$9-SUMIFS(conditions!$77:$77,conditions!$8:$8,"&lt;="&amp;AK$9,conditions!$9:$9,"&gt;="&amp;AK$9),conditions!$9:$9,"&gt;="&amp;AK$9-SUMIFS(conditions!$77:$77,conditions!$8:$8,"&lt;="&amp;AK$9,conditions!$9:$9,"&gt;="&amp;AK$9))</f>
        <v>1.6799999999999997</v>
      </c>
      <c r="AL127" s="37">
        <f>SUMIFS(19:19,$9:$9,AL$9-SUMIFS(conditions!$77:$77,conditions!$8:$8,"&lt;="&amp;AL$9,conditions!$9:$9,"&gt;="&amp;AL$9))*SUMIFS(conditions!$76:$76,conditions!$8:$8,"&lt;="&amp;AL$9-SUMIFS(conditions!$77:$77,conditions!$8:$8,"&lt;="&amp;AL$9,conditions!$9:$9,"&gt;="&amp;AL$9),conditions!$9:$9,"&gt;="&amp;AL$9-SUMIFS(conditions!$77:$77,conditions!$8:$8,"&lt;="&amp;AL$9,conditions!$9:$9,"&gt;="&amp;AL$9))</f>
        <v>1.6799999999999997</v>
      </c>
      <c r="AM127" s="37">
        <f>SUMIFS(19:19,$9:$9,AM$9-SUMIFS(conditions!$77:$77,conditions!$8:$8,"&lt;="&amp;AM$9,conditions!$9:$9,"&gt;="&amp;AM$9))*SUMIFS(conditions!$76:$76,conditions!$8:$8,"&lt;="&amp;AM$9-SUMIFS(conditions!$77:$77,conditions!$8:$8,"&lt;="&amp;AM$9,conditions!$9:$9,"&gt;="&amp;AM$9),conditions!$9:$9,"&gt;="&amp;AM$9-SUMIFS(conditions!$77:$77,conditions!$8:$8,"&lt;="&amp;AM$9,conditions!$9:$9,"&gt;="&amp;AM$9))</f>
        <v>1.6799999999999997</v>
      </c>
      <c r="AN127" s="37">
        <f>SUMIFS(19:19,$9:$9,AN$9-SUMIFS(conditions!$77:$77,conditions!$8:$8,"&lt;="&amp;AN$9,conditions!$9:$9,"&gt;="&amp;AN$9))*SUMIFS(conditions!$76:$76,conditions!$8:$8,"&lt;="&amp;AN$9-SUMIFS(conditions!$77:$77,conditions!$8:$8,"&lt;="&amp;AN$9,conditions!$9:$9,"&gt;="&amp;AN$9),conditions!$9:$9,"&gt;="&amp;AN$9-SUMIFS(conditions!$77:$77,conditions!$8:$8,"&lt;="&amp;AN$9,conditions!$9:$9,"&gt;="&amp;AN$9))</f>
        <v>0</v>
      </c>
      <c r="AO127" s="37">
        <f>SUMIFS(19:19,$9:$9,AO$9-SUMIFS(conditions!$77:$77,conditions!$8:$8,"&lt;="&amp;AO$9,conditions!$9:$9,"&gt;="&amp;AO$9))*SUMIFS(conditions!$76:$76,conditions!$8:$8,"&lt;="&amp;AO$9-SUMIFS(conditions!$77:$77,conditions!$8:$8,"&lt;="&amp;AO$9,conditions!$9:$9,"&gt;="&amp;AO$9),conditions!$9:$9,"&gt;="&amp;AO$9-SUMIFS(conditions!$77:$77,conditions!$8:$8,"&lt;="&amp;AO$9,conditions!$9:$9,"&gt;="&amp;AO$9))</f>
        <v>0</v>
      </c>
      <c r="AP127" s="37">
        <f>SUMIFS(19:19,$9:$9,AP$9-SUMIFS(conditions!$77:$77,conditions!$8:$8,"&lt;="&amp;AP$9,conditions!$9:$9,"&gt;="&amp;AP$9))*SUMIFS(conditions!$76:$76,conditions!$8:$8,"&lt;="&amp;AP$9-SUMIFS(conditions!$77:$77,conditions!$8:$8,"&lt;="&amp;AP$9,conditions!$9:$9,"&gt;="&amp;AP$9),conditions!$9:$9,"&gt;="&amp;AP$9-SUMIFS(conditions!$77:$77,conditions!$8:$8,"&lt;="&amp;AP$9,conditions!$9:$9,"&gt;="&amp;AP$9))</f>
        <v>1.6799999999999997</v>
      </c>
      <c r="AQ127" s="37">
        <f>SUMIFS(19:19,$9:$9,AQ$9-SUMIFS(conditions!$77:$77,conditions!$8:$8,"&lt;="&amp;AQ$9,conditions!$9:$9,"&gt;="&amp;AQ$9))*SUMIFS(conditions!$76:$76,conditions!$8:$8,"&lt;="&amp;AQ$9-SUMIFS(conditions!$77:$77,conditions!$8:$8,"&lt;="&amp;AQ$9,conditions!$9:$9,"&gt;="&amp;AQ$9),conditions!$9:$9,"&gt;="&amp;AQ$9-SUMIFS(conditions!$77:$77,conditions!$8:$8,"&lt;="&amp;AQ$9,conditions!$9:$9,"&gt;="&amp;AQ$9))</f>
        <v>1.6799999999999997</v>
      </c>
      <c r="AR127" s="37">
        <f>SUMIFS(19:19,$9:$9,AR$9-SUMIFS(conditions!$77:$77,conditions!$8:$8,"&lt;="&amp;AR$9,conditions!$9:$9,"&gt;="&amp;AR$9))*SUMIFS(conditions!$76:$76,conditions!$8:$8,"&lt;="&amp;AR$9-SUMIFS(conditions!$77:$77,conditions!$8:$8,"&lt;="&amp;AR$9,conditions!$9:$9,"&gt;="&amp;AR$9),conditions!$9:$9,"&gt;="&amp;AR$9-SUMIFS(conditions!$77:$77,conditions!$8:$8,"&lt;="&amp;AR$9,conditions!$9:$9,"&gt;="&amp;AR$9))</f>
        <v>1.6799999999999997</v>
      </c>
      <c r="AS127" s="37">
        <f>SUMIFS(19:19,$9:$9,AS$9-SUMIFS(conditions!$77:$77,conditions!$8:$8,"&lt;="&amp;AS$9,conditions!$9:$9,"&gt;="&amp;AS$9))*SUMIFS(conditions!$76:$76,conditions!$8:$8,"&lt;="&amp;AS$9-SUMIFS(conditions!$77:$77,conditions!$8:$8,"&lt;="&amp;AS$9,conditions!$9:$9,"&gt;="&amp;AS$9),conditions!$9:$9,"&gt;="&amp;AS$9-SUMIFS(conditions!$77:$77,conditions!$8:$8,"&lt;="&amp;AS$9,conditions!$9:$9,"&gt;="&amp;AS$9))</f>
        <v>1.6799999999999997</v>
      </c>
      <c r="AT127" s="37">
        <f>SUMIFS(19:19,$9:$9,AT$9-SUMIFS(conditions!$77:$77,conditions!$8:$8,"&lt;="&amp;AT$9,conditions!$9:$9,"&gt;="&amp;AT$9))*SUMIFS(conditions!$76:$76,conditions!$8:$8,"&lt;="&amp;AT$9-SUMIFS(conditions!$77:$77,conditions!$8:$8,"&lt;="&amp;AT$9,conditions!$9:$9,"&gt;="&amp;AT$9),conditions!$9:$9,"&gt;="&amp;AT$9-SUMIFS(conditions!$77:$77,conditions!$8:$8,"&lt;="&amp;AT$9,conditions!$9:$9,"&gt;="&amp;AT$9))</f>
        <v>1.6799999999999997</v>
      </c>
      <c r="AU127" s="37">
        <f>SUMIFS(19:19,$9:$9,AU$9-SUMIFS(conditions!$77:$77,conditions!$8:$8,"&lt;="&amp;AU$9,conditions!$9:$9,"&gt;="&amp;AU$9))*SUMIFS(conditions!$76:$76,conditions!$8:$8,"&lt;="&amp;AU$9-SUMIFS(conditions!$77:$77,conditions!$8:$8,"&lt;="&amp;AU$9,conditions!$9:$9,"&gt;="&amp;AU$9),conditions!$9:$9,"&gt;="&amp;AU$9-SUMIFS(conditions!$77:$77,conditions!$8:$8,"&lt;="&amp;AU$9,conditions!$9:$9,"&gt;="&amp;AU$9))</f>
        <v>0</v>
      </c>
      <c r="AV127" s="37">
        <f>SUMIFS(19:19,$9:$9,AV$9-SUMIFS(conditions!$77:$77,conditions!$8:$8,"&lt;="&amp;AV$9,conditions!$9:$9,"&gt;="&amp;AV$9))*SUMIFS(conditions!$76:$76,conditions!$8:$8,"&lt;="&amp;AV$9-SUMIFS(conditions!$77:$77,conditions!$8:$8,"&lt;="&amp;AV$9,conditions!$9:$9,"&gt;="&amp;AV$9),conditions!$9:$9,"&gt;="&amp;AV$9-SUMIFS(conditions!$77:$77,conditions!$8:$8,"&lt;="&amp;AV$9,conditions!$9:$9,"&gt;="&amp;AV$9))</f>
        <v>0</v>
      </c>
      <c r="AW127" s="37">
        <f>SUMIFS(19:19,$9:$9,AW$9-SUMIFS(conditions!$77:$77,conditions!$8:$8,"&lt;="&amp;AW$9,conditions!$9:$9,"&gt;="&amp;AW$9))*SUMIFS(conditions!$76:$76,conditions!$8:$8,"&lt;="&amp;AW$9-SUMIFS(conditions!$77:$77,conditions!$8:$8,"&lt;="&amp;AW$9,conditions!$9:$9,"&gt;="&amp;AW$9),conditions!$9:$9,"&gt;="&amp;AW$9-SUMIFS(conditions!$77:$77,conditions!$8:$8,"&lt;="&amp;AW$9,conditions!$9:$9,"&gt;="&amp;AW$9))</f>
        <v>1.6799999999999997</v>
      </c>
      <c r="AX127" s="37">
        <f>SUMIFS(19:19,$9:$9,AX$9-SUMIFS(conditions!$77:$77,conditions!$8:$8,"&lt;="&amp;AX$9,conditions!$9:$9,"&gt;="&amp;AX$9))*SUMIFS(conditions!$76:$76,conditions!$8:$8,"&lt;="&amp;AX$9-SUMIFS(conditions!$77:$77,conditions!$8:$8,"&lt;="&amp;AX$9,conditions!$9:$9,"&gt;="&amp;AX$9),conditions!$9:$9,"&gt;="&amp;AX$9-SUMIFS(conditions!$77:$77,conditions!$8:$8,"&lt;="&amp;AX$9,conditions!$9:$9,"&gt;="&amp;AX$9))</f>
        <v>1.6799999999999997</v>
      </c>
      <c r="AY127" s="37">
        <f>SUMIFS(19:19,$9:$9,AY$9-SUMIFS(conditions!$77:$77,conditions!$8:$8,"&lt;="&amp;AY$9,conditions!$9:$9,"&gt;="&amp;AY$9))*SUMIFS(conditions!$76:$76,conditions!$8:$8,"&lt;="&amp;AY$9-SUMIFS(conditions!$77:$77,conditions!$8:$8,"&lt;="&amp;AY$9,conditions!$9:$9,"&gt;="&amp;AY$9),conditions!$9:$9,"&gt;="&amp;AY$9-SUMIFS(conditions!$77:$77,conditions!$8:$8,"&lt;="&amp;AY$9,conditions!$9:$9,"&gt;="&amp;AY$9))</f>
        <v>1.6799999999999997</v>
      </c>
      <c r="AZ127" s="37">
        <f>SUMIFS(19:19,$9:$9,AZ$9-SUMIFS(conditions!$77:$77,conditions!$8:$8,"&lt;="&amp;AZ$9,conditions!$9:$9,"&gt;="&amp;AZ$9))*SUMIFS(conditions!$76:$76,conditions!$8:$8,"&lt;="&amp;AZ$9-SUMIFS(conditions!$77:$77,conditions!$8:$8,"&lt;="&amp;AZ$9,conditions!$9:$9,"&gt;="&amp;AZ$9),conditions!$9:$9,"&gt;="&amp;AZ$9-SUMIFS(conditions!$77:$77,conditions!$8:$8,"&lt;="&amp;AZ$9,conditions!$9:$9,"&gt;="&amp;AZ$9))</f>
        <v>1.6799999999999997</v>
      </c>
      <c r="BA127" s="37">
        <f>SUMIFS(19:19,$9:$9,BA$9-SUMIFS(conditions!$77:$77,conditions!$8:$8,"&lt;="&amp;BA$9,conditions!$9:$9,"&gt;="&amp;BA$9))*SUMIFS(conditions!$76:$76,conditions!$8:$8,"&lt;="&amp;BA$9-SUMIFS(conditions!$77:$77,conditions!$8:$8,"&lt;="&amp;BA$9,conditions!$9:$9,"&gt;="&amp;BA$9),conditions!$9:$9,"&gt;="&amp;BA$9-SUMIFS(conditions!$77:$77,conditions!$8:$8,"&lt;="&amp;BA$9,conditions!$9:$9,"&gt;="&amp;BA$9))</f>
        <v>1.6799999999999997</v>
      </c>
      <c r="BB127" s="37">
        <f>SUMIFS(19:19,$9:$9,BB$9-SUMIFS(conditions!$77:$77,conditions!$8:$8,"&lt;="&amp;BB$9,conditions!$9:$9,"&gt;="&amp;BB$9))*SUMIFS(conditions!$76:$76,conditions!$8:$8,"&lt;="&amp;BB$9-SUMIFS(conditions!$77:$77,conditions!$8:$8,"&lt;="&amp;BB$9,conditions!$9:$9,"&gt;="&amp;BB$9),conditions!$9:$9,"&gt;="&amp;BB$9-SUMIFS(conditions!$77:$77,conditions!$8:$8,"&lt;="&amp;BB$9,conditions!$9:$9,"&gt;="&amp;BB$9))</f>
        <v>0</v>
      </c>
      <c r="BC127" s="37">
        <f>SUMIFS(19:19,$9:$9,BC$9-SUMIFS(conditions!$77:$77,conditions!$8:$8,"&lt;="&amp;BC$9,conditions!$9:$9,"&gt;="&amp;BC$9))*SUMIFS(conditions!$76:$76,conditions!$8:$8,"&lt;="&amp;BC$9-SUMIFS(conditions!$77:$77,conditions!$8:$8,"&lt;="&amp;BC$9,conditions!$9:$9,"&gt;="&amp;BC$9),conditions!$9:$9,"&gt;="&amp;BC$9-SUMIFS(conditions!$77:$77,conditions!$8:$8,"&lt;="&amp;BC$9,conditions!$9:$9,"&gt;="&amp;BC$9))</f>
        <v>0</v>
      </c>
      <c r="BD127" s="37">
        <f>SUMIFS(19:19,$9:$9,BD$9-SUMIFS(conditions!$77:$77,conditions!$8:$8,"&lt;="&amp;BD$9,conditions!$9:$9,"&gt;="&amp;BD$9))*SUMIFS(conditions!$76:$76,conditions!$8:$8,"&lt;="&amp;BD$9-SUMIFS(conditions!$77:$77,conditions!$8:$8,"&lt;="&amp;BD$9,conditions!$9:$9,"&gt;="&amp;BD$9),conditions!$9:$9,"&gt;="&amp;BD$9-SUMIFS(conditions!$77:$77,conditions!$8:$8,"&lt;="&amp;BD$9,conditions!$9:$9,"&gt;="&amp;BD$9))</f>
        <v>1.6799999999999997</v>
      </c>
      <c r="BE127" s="37">
        <f>SUMIFS(19:19,$9:$9,BE$9-SUMIFS(conditions!$77:$77,conditions!$8:$8,"&lt;="&amp;BE$9,conditions!$9:$9,"&gt;="&amp;BE$9))*SUMIFS(conditions!$76:$76,conditions!$8:$8,"&lt;="&amp;BE$9-SUMIFS(conditions!$77:$77,conditions!$8:$8,"&lt;="&amp;BE$9,conditions!$9:$9,"&gt;="&amp;BE$9),conditions!$9:$9,"&gt;="&amp;BE$9-SUMIFS(conditions!$77:$77,conditions!$8:$8,"&lt;="&amp;BE$9,conditions!$9:$9,"&gt;="&amp;BE$9))</f>
        <v>1.6799999999999997</v>
      </c>
      <c r="BF127" s="37">
        <f>SUMIFS(19:19,$9:$9,BF$9-SUMIFS(conditions!$77:$77,conditions!$8:$8,"&lt;="&amp;BF$9,conditions!$9:$9,"&gt;="&amp;BF$9))*SUMIFS(conditions!$76:$76,conditions!$8:$8,"&lt;="&amp;BF$9-SUMIFS(conditions!$77:$77,conditions!$8:$8,"&lt;="&amp;BF$9,conditions!$9:$9,"&gt;="&amp;BF$9),conditions!$9:$9,"&gt;="&amp;BF$9-SUMIFS(conditions!$77:$77,conditions!$8:$8,"&lt;="&amp;BF$9,conditions!$9:$9,"&gt;="&amp;BF$9))</f>
        <v>1.6799999999999997</v>
      </c>
      <c r="BG127" s="37">
        <f>SUMIFS(19:19,$9:$9,BG$9-SUMIFS(conditions!$77:$77,conditions!$8:$8,"&lt;="&amp;BG$9,conditions!$9:$9,"&gt;="&amp;BG$9))*SUMIFS(conditions!$76:$76,conditions!$8:$8,"&lt;="&amp;BG$9-SUMIFS(conditions!$77:$77,conditions!$8:$8,"&lt;="&amp;BG$9,conditions!$9:$9,"&gt;="&amp;BG$9),conditions!$9:$9,"&gt;="&amp;BG$9-SUMIFS(conditions!$77:$77,conditions!$8:$8,"&lt;="&amp;BG$9,conditions!$9:$9,"&gt;="&amp;BG$9))</f>
        <v>1.6799999999999997</v>
      </c>
      <c r="BH127" s="37">
        <f>SUMIFS(19:19,$9:$9,BH$9-SUMIFS(conditions!$77:$77,conditions!$8:$8,"&lt;="&amp;BH$9,conditions!$9:$9,"&gt;="&amp;BH$9))*SUMIFS(conditions!$76:$76,conditions!$8:$8,"&lt;="&amp;BH$9-SUMIFS(conditions!$77:$77,conditions!$8:$8,"&lt;="&amp;BH$9,conditions!$9:$9,"&gt;="&amp;BH$9),conditions!$9:$9,"&gt;="&amp;BH$9-SUMIFS(conditions!$77:$77,conditions!$8:$8,"&lt;="&amp;BH$9,conditions!$9:$9,"&gt;="&amp;BH$9))</f>
        <v>1.6799999999999997</v>
      </c>
      <c r="BI127" s="37">
        <f>SUMIFS(19:19,$9:$9,BI$9-SUMIFS(conditions!$77:$77,conditions!$8:$8,"&lt;="&amp;BI$9,conditions!$9:$9,"&gt;="&amp;BI$9))*SUMIFS(conditions!$76:$76,conditions!$8:$8,"&lt;="&amp;BI$9-SUMIFS(conditions!$77:$77,conditions!$8:$8,"&lt;="&amp;BI$9,conditions!$9:$9,"&gt;="&amp;BI$9),conditions!$9:$9,"&gt;="&amp;BI$9-SUMIFS(conditions!$77:$77,conditions!$8:$8,"&lt;="&amp;BI$9,conditions!$9:$9,"&gt;="&amp;BI$9))</f>
        <v>0</v>
      </c>
      <c r="BJ127" s="37">
        <f>SUMIFS(19:19,$9:$9,BJ$9-SUMIFS(conditions!$77:$77,conditions!$8:$8,"&lt;="&amp;BJ$9,conditions!$9:$9,"&gt;="&amp;BJ$9))*SUMIFS(conditions!$76:$76,conditions!$8:$8,"&lt;="&amp;BJ$9-SUMIFS(conditions!$77:$77,conditions!$8:$8,"&lt;="&amp;BJ$9,conditions!$9:$9,"&gt;="&amp;BJ$9),conditions!$9:$9,"&gt;="&amp;BJ$9-SUMIFS(conditions!$77:$77,conditions!$8:$8,"&lt;="&amp;BJ$9,conditions!$9:$9,"&gt;="&amp;BJ$9))</f>
        <v>0</v>
      </c>
      <c r="BK127" s="37">
        <f>SUMIFS(19:19,$9:$9,BK$9-SUMIFS(conditions!$77:$77,conditions!$8:$8,"&lt;="&amp;BK$9,conditions!$9:$9,"&gt;="&amp;BK$9))*SUMIFS(conditions!$76:$76,conditions!$8:$8,"&lt;="&amp;BK$9-SUMIFS(conditions!$77:$77,conditions!$8:$8,"&lt;="&amp;BK$9,conditions!$9:$9,"&gt;="&amp;BK$9),conditions!$9:$9,"&gt;="&amp;BK$9-SUMIFS(conditions!$77:$77,conditions!$8:$8,"&lt;="&amp;BK$9,conditions!$9:$9,"&gt;="&amp;BK$9))</f>
        <v>1.6799999999999997</v>
      </c>
      <c r="BL127" s="37">
        <f>SUMIFS(19:19,$9:$9,BL$9-SUMIFS(conditions!$77:$77,conditions!$8:$8,"&lt;="&amp;BL$9,conditions!$9:$9,"&gt;="&amp;BL$9))*SUMIFS(conditions!$76:$76,conditions!$8:$8,"&lt;="&amp;BL$9-SUMIFS(conditions!$77:$77,conditions!$8:$8,"&lt;="&amp;BL$9,conditions!$9:$9,"&gt;="&amp;BL$9),conditions!$9:$9,"&gt;="&amp;BL$9-SUMIFS(conditions!$77:$77,conditions!$8:$8,"&lt;="&amp;BL$9,conditions!$9:$9,"&gt;="&amp;BL$9))</f>
        <v>1.6799999999999997</v>
      </c>
      <c r="BM127" s="37">
        <f>SUMIFS(19:19,$9:$9,BM$9-SUMIFS(conditions!$77:$77,conditions!$8:$8,"&lt;="&amp;BM$9,conditions!$9:$9,"&gt;="&amp;BM$9))*SUMIFS(conditions!$76:$76,conditions!$8:$8,"&lt;="&amp;BM$9-SUMIFS(conditions!$77:$77,conditions!$8:$8,"&lt;="&amp;BM$9,conditions!$9:$9,"&gt;="&amp;BM$9),conditions!$9:$9,"&gt;="&amp;BM$9-SUMIFS(conditions!$77:$77,conditions!$8:$8,"&lt;="&amp;BM$9,conditions!$9:$9,"&gt;="&amp;BM$9))</f>
        <v>1.6799999999999997</v>
      </c>
      <c r="BN127" s="37">
        <f>SUMIFS(19:19,$9:$9,BN$9-SUMIFS(conditions!$77:$77,conditions!$8:$8,"&lt;="&amp;BN$9,conditions!$9:$9,"&gt;="&amp;BN$9))*SUMIFS(conditions!$76:$76,conditions!$8:$8,"&lt;="&amp;BN$9-SUMIFS(conditions!$77:$77,conditions!$8:$8,"&lt;="&amp;BN$9,conditions!$9:$9,"&gt;="&amp;BN$9),conditions!$9:$9,"&gt;="&amp;BN$9-SUMIFS(conditions!$77:$77,conditions!$8:$8,"&lt;="&amp;BN$9,conditions!$9:$9,"&gt;="&amp;BN$9))</f>
        <v>2.1</v>
      </c>
      <c r="BO127" s="37">
        <f>SUMIFS(19:19,$9:$9,BO$9-SUMIFS(conditions!$77:$77,conditions!$8:$8,"&lt;="&amp;BO$9,conditions!$9:$9,"&gt;="&amp;BO$9))*SUMIFS(conditions!$76:$76,conditions!$8:$8,"&lt;="&amp;BO$9-SUMIFS(conditions!$77:$77,conditions!$8:$8,"&lt;="&amp;BO$9,conditions!$9:$9,"&gt;="&amp;BO$9),conditions!$9:$9,"&gt;="&amp;BO$9-SUMIFS(conditions!$77:$77,conditions!$8:$8,"&lt;="&amp;BO$9,conditions!$9:$9,"&gt;="&amp;BO$9))</f>
        <v>2.1</v>
      </c>
      <c r="BP127" s="37">
        <f>SUMIFS(19:19,$9:$9,BP$9-SUMIFS(conditions!$77:$77,conditions!$8:$8,"&lt;="&amp;BP$9,conditions!$9:$9,"&gt;="&amp;BP$9))*SUMIFS(conditions!$76:$76,conditions!$8:$8,"&lt;="&amp;BP$9-SUMIFS(conditions!$77:$77,conditions!$8:$8,"&lt;="&amp;BP$9,conditions!$9:$9,"&gt;="&amp;BP$9),conditions!$9:$9,"&gt;="&amp;BP$9-SUMIFS(conditions!$77:$77,conditions!$8:$8,"&lt;="&amp;BP$9,conditions!$9:$9,"&gt;="&amp;BP$9))</f>
        <v>0</v>
      </c>
      <c r="BQ127" s="37">
        <f>SUMIFS(19:19,$9:$9,BQ$9-SUMIFS(conditions!$77:$77,conditions!$8:$8,"&lt;="&amp;BQ$9,conditions!$9:$9,"&gt;="&amp;BQ$9))*SUMIFS(conditions!$76:$76,conditions!$8:$8,"&lt;="&amp;BQ$9-SUMIFS(conditions!$77:$77,conditions!$8:$8,"&lt;="&amp;BQ$9,conditions!$9:$9,"&gt;="&amp;BQ$9),conditions!$9:$9,"&gt;="&amp;BQ$9-SUMIFS(conditions!$77:$77,conditions!$8:$8,"&lt;="&amp;BQ$9,conditions!$9:$9,"&gt;="&amp;BQ$9))</f>
        <v>0</v>
      </c>
      <c r="BR127" s="37">
        <f>SUMIFS(19:19,$9:$9,BR$9-SUMIFS(conditions!$77:$77,conditions!$8:$8,"&lt;="&amp;BR$9,conditions!$9:$9,"&gt;="&amp;BR$9))*SUMIFS(conditions!$76:$76,conditions!$8:$8,"&lt;="&amp;BR$9-SUMIFS(conditions!$77:$77,conditions!$8:$8,"&lt;="&amp;BR$9,conditions!$9:$9,"&gt;="&amp;BR$9),conditions!$9:$9,"&gt;="&amp;BR$9-SUMIFS(conditions!$77:$77,conditions!$8:$8,"&lt;="&amp;BR$9,conditions!$9:$9,"&gt;="&amp;BR$9))</f>
        <v>2.1</v>
      </c>
      <c r="BS127" s="37">
        <f>SUMIFS(19:19,$9:$9,BS$9-SUMIFS(conditions!$77:$77,conditions!$8:$8,"&lt;="&amp;BS$9,conditions!$9:$9,"&gt;="&amp;BS$9))*SUMIFS(conditions!$76:$76,conditions!$8:$8,"&lt;="&amp;BS$9-SUMIFS(conditions!$77:$77,conditions!$8:$8,"&lt;="&amp;BS$9,conditions!$9:$9,"&gt;="&amp;BS$9),conditions!$9:$9,"&gt;="&amp;BS$9-SUMIFS(conditions!$77:$77,conditions!$8:$8,"&lt;="&amp;BS$9,conditions!$9:$9,"&gt;="&amp;BS$9))</f>
        <v>2.1</v>
      </c>
      <c r="BT127" s="37">
        <f>SUMIFS(19:19,$9:$9,BT$9-SUMIFS(conditions!$77:$77,conditions!$8:$8,"&lt;="&amp;BT$9,conditions!$9:$9,"&gt;="&amp;BT$9))*SUMIFS(conditions!$76:$76,conditions!$8:$8,"&lt;="&amp;BT$9-SUMIFS(conditions!$77:$77,conditions!$8:$8,"&lt;="&amp;BT$9,conditions!$9:$9,"&gt;="&amp;BT$9),conditions!$9:$9,"&gt;="&amp;BT$9-SUMIFS(conditions!$77:$77,conditions!$8:$8,"&lt;="&amp;BT$9,conditions!$9:$9,"&gt;="&amp;BT$9))</f>
        <v>2.1</v>
      </c>
      <c r="BU127" s="37">
        <f>SUMIFS(19:19,$9:$9,BU$9-SUMIFS(conditions!$77:$77,conditions!$8:$8,"&lt;="&amp;BU$9,conditions!$9:$9,"&gt;="&amp;BU$9))*SUMIFS(conditions!$76:$76,conditions!$8:$8,"&lt;="&amp;BU$9-SUMIFS(conditions!$77:$77,conditions!$8:$8,"&lt;="&amp;BU$9,conditions!$9:$9,"&gt;="&amp;BU$9),conditions!$9:$9,"&gt;="&amp;BU$9-SUMIFS(conditions!$77:$77,conditions!$8:$8,"&lt;="&amp;BU$9,conditions!$9:$9,"&gt;="&amp;BU$9))</f>
        <v>2.1</v>
      </c>
      <c r="BV127" s="37">
        <f>SUMIFS(19:19,$9:$9,BV$9-SUMIFS(conditions!$77:$77,conditions!$8:$8,"&lt;="&amp;BV$9,conditions!$9:$9,"&gt;="&amp;BV$9))*SUMIFS(conditions!$76:$76,conditions!$8:$8,"&lt;="&amp;BV$9-SUMIFS(conditions!$77:$77,conditions!$8:$8,"&lt;="&amp;BV$9,conditions!$9:$9,"&gt;="&amp;BV$9),conditions!$9:$9,"&gt;="&amp;BV$9-SUMIFS(conditions!$77:$77,conditions!$8:$8,"&lt;="&amp;BV$9,conditions!$9:$9,"&gt;="&amp;BV$9))</f>
        <v>2.1</v>
      </c>
      <c r="BW127" s="37">
        <f>SUMIFS(19:19,$9:$9,BW$9-SUMIFS(conditions!$77:$77,conditions!$8:$8,"&lt;="&amp;BW$9,conditions!$9:$9,"&gt;="&amp;BW$9))*SUMIFS(conditions!$76:$76,conditions!$8:$8,"&lt;="&amp;BW$9-SUMIFS(conditions!$77:$77,conditions!$8:$8,"&lt;="&amp;BW$9,conditions!$9:$9,"&gt;="&amp;BW$9),conditions!$9:$9,"&gt;="&amp;BW$9-SUMIFS(conditions!$77:$77,conditions!$8:$8,"&lt;="&amp;BW$9,conditions!$9:$9,"&gt;="&amp;BW$9))</f>
        <v>0</v>
      </c>
      <c r="BX127" s="37">
        <f>SUMIFS(19:19,$9:$9,BX$9-SUMIFS(conditions!$77:$77,conditions!$8:$8,"&lt;="&amp;BX$9,conditions!$9:$9,"&gt;="&amp;BX$9))*SUMIFS(conditions!$76:$76,conditions!$8:$8,"&lt;="&amp;BX$9-SUMIFS(conditions!$77:$77,conditions!$8:$8,"&lt;="&amp;BX$9,conditions!$9:$9,"&gt;="&amp;BX$9),conditions!$9:$9,"&gt;="&amp;BX$9-SUMIFS(conditions!$77:$77,conditions!$8:$8,"&lt;="&amp;BX$9,conditions!$9:$9,"&gt;="&amp;BX$9))</f>
        <v>0</v>
      </c>
      <c r="BY127" s="37">
        <f>SUMIFS(19:19,$9:$9,BY$9-SUMIFS(conditions!$77:$77,conditions!$8:$8,"&lt;="&amp;BY$9,conditions!$9:$9,"&gt;="&amp;BY$9))*SUMIFS(conditions!$76:$76,conditions!$8:$8,"&lt;="&amp;BY$9-SUMIFS(conditions!$77:$77,conditions!$8:$8,"&lt;="&amp;BY$9,conditions!$9:$9,"&gt;="&amp;BY$9),conditions!$9:$9,"&gt;="&amp;BY$9-SUMIFS(conditions!$77:$77,conditions!$8:$8,"&lt;="&amp;BY$9,conditions!$9:$9,"&gt;="&amp;BY$9))</f>
        <v>2.1</v>
      </c>
      <c r="BZ127" s="37">
        <f>SUMIFS(19:19,$9:$9,BZ$9-SUMIFS(conditions!$77:$77,conditions!$8:$8,"&lt;="&amp;BZ$9,conditions!$9:$9,"&gt;="&amp;BZ$9))*SUMIFS(conditions!$76:$76,conditions!$8:$8,"&lt;="&amp;BZ$9-SUMIFS(conditions!$77:$77,conditions!$8:$8,"&lt;="&amp;BZ$9,conditions!$9:$9,"&gt;="&amp;BZ$9),conditions!$9:$9,"&gt;="&amp;BZ$9-SUMIFS(conditions!$77:$77,conditions!$8:$8,"&lt;="&amp;BZ$9,conditions!$9:$9,"&gt;="&amp;BZ$9))</f>
        <v>2.1</v>
      </c>
      <c r="CA127" s="37">
        <f>SUMIFS(19:19,$9:$9,CA$9-SUMIFS(conditions!$77:$77,conditions!$8:$8,"&lt;="&amp;CA$9,conditions!$9:$9,"&gt;="&amp;CA$9))*SUMIFS(conditions!$76:$76,conditions!$8:$8,"&lt;="&amp;CA$9-SUMIFS(conditions!$77:$77,conditions!$8:$8,"&lt;="&amp;CA$9,conditions!$9:$9,"&gt;="&amp;CA$9),conditions!$9:$9,"&gt;="&amp;CA$9-SUMIFS(conditions!$77:$77,conditions!$8:$8,"&lt;="&amp;CA$9,conditions!$9:$9,"&gt;="&amp;CA$9))</f>
        <v>2.1</v>
      </c>
      <c r="CB127" s="37">
        <f>SUMIFS(19:19,$9:$9,CB$9-SUMIFS(conditions!$77:$77,conditions!$8:$8,"&lt;="&amp;CB$9,conditions!$9:$9,"&gt;="&amp;CB$9))*SUMIFS(conditions!$76:$76,conditions!$8:$8,"&lt;="&amp;CB$9-SUMIFS(conditions!$77:$77,conditions!$8:$8,"&lt;="&amp;CB$9,conditions!$9:$9,"&gt;="&amp;CB$9),conditions!$9:$9,"&gt;="&amp;CB$9-SUMIFS(conditions!$77:$77,conditions!$8:$8,"&lt;="&amp;CB$9,conditions!$9:$9,"&gt;="&amp;CB$9))</f>
        <v>2.1</v>
      </c>
      <c r="CC127" s="37">
        <f>SUMIFS(19:19,$9:$9,CC$9-SUMIFS(conditions!$77:$77,conditions!$8:$8,"&lt;="&amp;CC$9,conditions!$9:$9,"&gt;="&amp;CC$9))*SUMIFS(conditions!$76:$76,conditions!$8:$8,"&lt;="&amp;CC$9-SUMIFS(conditions!$77:$77,conditions!$8:$8,"&lt;="&amp;CC$9,conditions!$9:$9,"&gt;="&amp;CC$9),conditions!$9:$9,"&gt;="&amp;CC$9-SUMIFS(conditions!$77:$77,conditions!$8:$8,"&lt;="&amp;CC$9,conditions!$9:$9,"&gt;="&amp;CC$9))</f>
        <v>2.1</v>
      </c>
      <c r="CD127" s="37">
        <f>SUMIFS(19:19,$9:$9,CD$9-SUMIFS(conditions!$77:$77,conditions!$8:$8,"&lt;="&amp;CD$9,conditions!$9:$9,"&gt;="&amp;CD$9))*SUMIFS(conditions!$76:$76,conditions!$8:$8,"&lt;="&amp;CD$9-SUMIFS(conditions!$77:$77,conditions!$8:$8,"&lt;="&amp;CD$9,conditions!$9:$9,"&gt;="&amp;CD$9),conditions!$9:$9,"&gt;="&amp;CD$9-SUMIFS(conditions!$77:$77,conditions!$8:$8,"&lt;="&amp;CD$9,conditions!$9:$9,"&gt;="&amp;CD$9))</f>
        <v>0</v>
      </c>
      <c r="CE127" s="37">
        <f>SUMIFS(19:19,$9:$9,CE$9-SUMIFS(conditions!$77:$77,conditions!$8:$8,"&lt;="&amp;CE$9,conditions!$9:$9,"&gt;="&amp;CE$9))*SUMIFS(conditions!$76:$76,conditions!$8:$8,"&lt;="&amp;CE$9-SUMIFS(conditions!$77:$77,conditions!$8:$8,"&lt;="&amp;CE$9,conditions!$9:$9,"&gt;="&amp;CE$9),conditions!$9:$9,"&gt;="&amp;CE$9-SUMIFS(conditions!$77:$77,conditions!$8:$8,"&lt;="&amp;CE$9,conditions!$9:$9,"&gt;="&amp;CE$9))</f>
        <v>0</v>
      </c>
      <c r="CF127" s="37">
        <f>SUMIFS(19:19,$9:$9,CF$9-SUMIFS(conditions!$77:$77,conditions!$8:$8,"&lt;="&amp;CF$9,conditions!$9:$9,"&gt;="&amp;CF$9))*SUMIFS(conditions!$76:$76,conditions!$8:$8,"&lt;="&amp;CF$9-SUMIFS(conditions!$77:$77,conditions!$8:$8,"&lt;="&amp;CF$9,conditions!$9:$9,"&gt;="&amp;CF$9),conditions!$9:$9,"&gt;="&amp;CF$9-SUMIFS(conditions!$77:$77,conditions!$8:$8,"&lt;="&amp;CF$9,conditions!$9:$9,"&gt;="&amp;CF$9))</f>
        <v>2.1</v>
      </c>
      <c r="CG127" s="37">
        <f>SUMIFS(19:19,$9:$9,CG$9-SUMIFS(conditions!$77:$77,conditions!$8:$8,"&lt;="&amp;CG$9,conditions!$9:$9,"&gt;="&amp;CG$9))*SUMIFS(conditions!$76:$76,conditions!$8:$8,"&lt;="&amp;CG$9-SUMIFS(conditions!$77:$77,conditions!$8:$8,"&lt;="&amp;CG$9,conditions!$9:$9,"&gt;="&amp;CG$9),conditions!$9:$9,"&gt;="&amp;CG$9-SUMIFS(conditions!$77:$77,conditions!$8:$8,"&lt;="&amp;CG$9,conditions!$9:$9,"&gt;="&amp;CG$9))</f>
        <v>2.1</v>
      </c>
      <c r="CH127" s="37">
        <f>SUMIFS(19:19,$9:$9,CH$9-SUMIFS(conditions!$77:$77,conditions!$8:$8,"&lt;="&amp;CH$9,conditions!$9:$9,"&gt;="&amp;CH$9))*SUMIFS(conditions!$76:$76,conditions!$8:$8,"&lt;="&amp;CH$9-SUMIFS(conditions!$77:$77,conditions!$8:$8,"&lt;="&amp;CH$9,conditions!$9:$9,"&gt;="&amp;CH$9),conditions!$9:$9,"&gt;="&amp;CH$9-SUMIFS(conditions!$77:$77,conditions!$8:$8,"&lt;="&amp;CH$9,conditions!$9:$9,"&gt;="&amp;CH$9))</f>
        <v>2.1</v>
      </c>
      <c r="CI127" s="37">
        <f>SUMIFS(19:19,$9:$9,CI$9-SUMIFS(conditions!$77:$77,conditions!$8:$8,"&lt;="&amp;CI$9,conditions!$9:$9,"&gt;="&amp;CI$9))*SUMIFS(conditions!$76:$76,conditions!$8:$8,"&lt;="&amp;CI$9-SUMIFS(conditions!$77:$77,conditions!$8:$8,"&lt;="&amp;CI$9,conditions!$9:$9,"&gt;="&amp;CI$9),conditions!$9:$9,"&gt;="&amp;CI$9-SUMIFS(conditions!$77:$77,conditions!$8:$8,"&lt;="&amp;CI$9,conditions!$9:$9,"&gt;="&amp;CI$9))</f>
        <v>2.1</v>
      </c>
      <c r="CJ127" s="37">
        <f>SUMIFS(19:19,$9:$9,CJ$9-SUMIFS(conditions!$77:$77,conditions!$8:$8,"&lt;="&amp;CJ$9,conditions!$9:$9,"&gt;="&amp;CJ$9))*SUMIFS(conditions!$76:$76,conditions!$8:$8,"&lt;="&amp;CJ$9-SUMIFS(conditions!$77:$77,conditions!$8:$8,"&lt;="&amp;CJ$9,conditions!$9:$9,"&gt;="&amp;CJ$9),conditions!$9:$9,"&gt;="&amp;CJ$9-SUMIFS(conditions!$77:$77,conditions!$8:$8,"&lt;="&amp;CJ$9,conditions!$9:$9,"&gt;="&amp;CJ$9))</f>
        <v>2.1</v>
      </c>
      <c r="CK127" s="37">
        <f>SUMIFS(19:19,$9:$9,CK$9-SUMIFS(conditions!$77:$77,conditions!$8:$8,"&lt;="&amp;CK$9,conditions!$9:$9,"&gt;="&amp;CK$9))*SUMIFS(conditions!$76:$76,conditions!$8:$8,"&lt;="&amp;CK$9-SUMIFS(conditions!$77:$77,conditions!$8:$8,"&lt;="&amp;CK$9,conditions!$9:$9,"&gt;="&amp;CK$9),conditions!$9:$9,"&gt;="&amp;CK$9-SUMIFS(conditions!$77:$77,conditions!$8:$8,"&lt;="&amp;CK$9,conditions!$9:$9,"&gt;="&amp;CK$9))</f>
        <v>0</v>
      </c>
      <c r="CL127" s="37">
        <f>SUMIFS(19:19,$9:$9,CL$9-SUMIFS(conditions!$77:$77,conditions!$8:$8,"&lt;="&amp;CL$9,conditions!$9:$9,"&gt;="&amp;CL$9))*SUMIFS(conditions!$76:$76,conditions!$8:$8,"&lt;="&amp;CL$9-SUMIFS(conditions!$77:$77,conditions!$8:$8,"&lt;="&amp;CL$9,conditions!$9:$9,"&gt;="&amp;CL$9),conditions!$9:$9,"&gt;="&amp;CL$9-SUMIFS(conditions!$77:$77,conditions!$8:$8,"&lt;="&amp;CL$9,conditions!$9:$9,"&gt;="&amp;CL$9))</f>
        <v>0</v>
      </c>
      <c r="CM127" s="37">
        <f>SUMIFS(19:19,$9:$9,CM$9-SUMIFS(conditions!$77:$77,conditions!$8:$8,"&lt;="&amp;CM$9,conditions!$9:$9,"&gt;="&amp;CM$9))*SUMIFS(conditions!$76:$76,conditions!$8:$8,"&lt;="&amp;CM$9-SUMIFS(conditions!$77:$77,conditions!$8:$8,"&lt;="&amp;CM$9,conditions!$9:$9,"&gt;="&amp;CM$9),conditions!$9:$9,"&gt;="&amp;CM$9-SUMIFS(conditions!$77:$77,conditions!$8:$8,"&lt;="&amp;CM$9,conditions!$9:$9,"&gt;="&amp;CM$9))</f>
        <v>2.1</v>
      </c>
      <c r="CN127" s="37">
        <f>SUMIFS(19:19,$9:$9,CN$9-SUMIFS(conditions!$77:$77,conditions!$8:$8,"&lt;="&amp;CN$9,conditions!$9:$9,"&gt;="&amp;CN$9))*SUMIFS(conditions!$76:$76,conditions!$8:$8,"&lt;="&amp;CN$9-SUMIFS(conditions!$77:$77,conditions!$8:$8,"&lt;="&amp;CN$9,conditions!$9:$9,"&gt;="&amp;CN$9),conditions!$9:$9,"&gt;="&amp;CN$9-SUMIFS(conditions!$77:$77,conditions!$8:$8,"&lt;="&amp;CN$9,conditions!$9:$9,"&gt;="&amp;CN$9))</f>
        <v>2.1</v>
      </c>
      <c r="CO127" s="37">
        <f>SUMIFS(19:19,$9:$9,CO$9-SUMIFS(conditions!$77:$77,conditions!$8:$8,"&lt;="&amp;CO$9,conditions!$9:$9,"&gt;="&amp;CO$9))*SUMIFS(conditions!$76:$76,conditions!$8:$8,"&lt;="&amp;CO$9-SUMIFS(conditions!$77:$77,conditions!$8:$8,"&lt;="&amp;CO$9,conditions!$9:$9,"&gt;="&amp;CO$9),conditions!$9:$9,"&gt;="&amp;CO$9-SUMIFS(conditions!$77:$77,conditions!$8:$8,"&lt;="&amp;CO$9,conditions!$9:$9,"&gt;="&amp;CO$9))</f>
        <v>2.1</v>
      </c>
      <c r="CP127" s="37">
        <f>SUMIFS(19:19,$9:$9,CP$9-SUMIFS(conditions!$77:$77,conditions!$8:$8,"&lt;="&amp;CP$9,conditions!$9:$9,"&gt;="&amp;CP$9))*SUMIFS(conditions!$76:$76,conditions!$8:$8,"&lt;="&amp;CP$9-SUMIFS(conditions!$77:$77,conditions!$8:$8,"&lt;="&amp;CP$9,conditions!$9:$9,"&gt;="&amp;CP$9),conditions!$9:$9,"&gt;="&amp;CP$9-SUMIFS(conditions!$77:$77,conditions!$8:$8,"&lt;="&amp;CP$9,conditions!$9:$9,"&gt;="&amp;CP$9))</f>
        <v>2.1</v>
      </c>
      <c r="CQ127" s="37">
        <f>SUMIFS(19:19,$9:$9,CQ$9-SUMIFS(conditions!$77:$77,conditions!$8:$8,"&lt;="&amp;CQ$9,conditions!$9:$9,"&gt;="&amp;CQ$9))*SUMIFS(conditions!$76:$76,conditions!$8:$8,"&lt;="&amp;CQ$9-SUMIFS(conditions!$77:$77,conditions!$8:$8,"&lt;="&amp;CQ$9,conditions!$9:$9,"&gt;="&amp;CQ$9),conditions!$9:$9,"&gt;="&amp;CQ$9-SUMIFS(conditions!$77:$77,conditions!$8:$8,"&lt;="&amp;CQ$9,conditions!$9:$9,"&gt;="&amp;CQ$9))</f>
        <v>2.1</v>
      </c>
      <c r="CR127" s="37">
        <f>SUMIFS(19:19,$9:$9,CR$9-SUMIFS(conditions!$77:$77,conditions!$8:$8,"&lt;="&amp;CR$9,conditions!$9:$9,"&gt;="&amp;CR$9))*SUMIFS(conditions!$76:$76,conditions!$8:$8,"&lt;="&amp;CR$9-SUMIFS(conditions!$77:$77,conditions!$8:$8,"&lt;="&amp;CR$9,conditions!$9:$9,"&gt;="&amp;CR$9),conditions!$9:$9,"&gt;="&amp;CR$9-SUMIFS(conditions!$77:$77,conditions!$8:$8,"&lt;="&amp;CR$9,conditions!$9:$9,"&gt;="&amp;CR$9))</f>
        <v>0</v>
      </c>
      <c r="CS127" s="37">
        <f>SUMIFS(19:19,$9:$9,CS$9-SUMIFS(conditions!$77:$77,conditions!$8:$8,"&lt;="&amp;CS$9,conditions!$9:$9,"&gt;="&amp;CS$9))*SUMIFS(conditions!$76:$76,conditions!$8:$8,"&lt;="&amp;CS$9-SUMIFS(conditions!$77:$77,conditions!$8:$8,"&lt;="&amp;CS$9,conditions!$9:$9,"&gt;="&amp;CS$9),conditions!$9:$9,"&gt;="&amp;CS$9-SUMIFS(conditions!$77:$77,conditions!$8:$8,"&lt;="&amp;CS$9,conditions!$9:$9,"&gt;="&amp;CS$9))</f>
        <v>0</v>
      </c>
      <c r="CT127" s="37">
        <f>SUMIFS(19:19,$9:$9,CT$9-SUMIFS(conditions!$77:$77,conditions!$8:$8,"&lt;="&amp;CT$9,conditions!$9:$9,"&gt;="&amp;CT$9))*SUMIFS(conditions!$76:$76,conditions!$8:$8,"&lt;="&amp;CT$9-SUMIFS(conditions!$77:$77,conditions!$8:$8,"&lt;="&amp;CT$9,conditions!$9:$9,"&gt;="&amp;CT$9),conditions!$9:$9,"&gt;="&amp;CT$9-SUMIFS(conditions!$77:$77,conditions!$8:$8,"&lt;="&amp;CT$9,conditions!$9:$9,"&gt;="&amp;CT$9))</f>
        <v>1.4</v>
      </c>
      <c r="CU127" s="37">
        <f>SUMIFS(19:19,$9:$9,CU$9-SUMIFS(conditions!$77:$77,conditions!$8:$8,"&lt;="&amp;CU$9,conditions!$9:$9,"&gt;="&amp;CU$9))*SUMIFS(conditions!$76:$76,conditions!$8:$8,"&lt;="&amp;CU$9-SUMIFS(conditions!$77:$77,conditions!$8:$8,"&lt;="&amp;CU$9,conditions!$9:$9,"&gt;="&amp;CU$9),conditions!$9:$9,"&gt;="&amp;CU$9-SUMIFS(conditions!$77:$77,conditions!$8:$8,"&lt;="&amp;CU$9,conditions!$9:$9,"&gt;="&amp;CU$9))</f>
        <v>1.4</v>
      </c>
      <c r="CV127" s="37">
        <f>SUMIFS(19:19,$9:$9,CV$9-SUMIFS(conditions!$77:$77,conditions!$8:$8,"&lt;="&amp;CV$9,conditions!$9:$9,"&gt;="&amp;CV$9))*SUMIFS(conditions!$76:$76,conditions!$8:$8,"&lt;="&amp;CV$9-SUMIFS(conditions!$77:$77,conditions!$8:$8,"&lt;="&amp;CV$9,conditions!$9:$9,"&gt;="&amp;CV$9),conditions!$9:$9,"&gt;="&amp;CV$9-SUMIFS(conditions!$77:$77,conditions!$8:$8,"&lt;="&amp;CV$9,conditions!$9:$9,"&gt;="&amp;CV$9))</f>
        <v>1.4</v>
      </c>
      <c r="CW127" s="37">
        <f>SUMIFS(19:19,$9:$9,CW$9-SUMIFS(conditions!$77:$77,conditions!$8:$8,"&lt;="&amp;CW$9,conditions!$9:$9,"&gt;="&amp;CW$9))*SUMIFS(conditions!$76:$76,conditions!$8:$8,"&lt;="&amp;CW$9-SUMIFS(conditions!$77:$77,conditions!$8:$8,"&lt;="&amp;CW$9,conditions!$9:$9,"&gt;="&amp;CW$9),conditions!$9:$9,"&gt;="&amp;CW$9-SUMIFS(conditions!$77:$77,conditions!$8:$8,"&lt;="&amp;CW$9,conditions!$9:$9,"&gt;="&amp;CW$9))</f>
        <v>1.4</v>
      </c>
      <c r="CX127" s="37">
        <f>SUMIFS(19:19,$9:$9,CX$9-SUMIFS(conditions!$77:$77,conditions!$8:$8,"&lt;="&amp;CX$9,conditions!$9:$9,"&gt;="&amp;CX$9))*SUMIFS(conditions!$76:$76,conditions!$8:$8,"&lt;="&amp;CX$9-SUMIFS(conditions!$77:$77,conditions!$8:$8,"&lt;="&amp;CX$9,conditions!$9:$9,"&gt;="&amp;CX$9),conditions!$9:$9,"&gt;="&amp;CX$9-SUMIFS(conditions!$77:$77,conditions!$8:$8,"&lt;="&amp;CX$9,conditions!$9:$9,"&gt;="&amp;CX$9))</f>
        <v>1.4</v>
      </c>
      <c r="CY127" s="37">
        <f>SUMIFS(19:19,$9:$9,CY$9-SUMIFS(conditions!$77:$77,conditions!$8:$8,"&lt;="&amp;CY$9,conditions!$9:$9,"&gt;="&amp;CY$9))*SUMIFS(conditions!$76:$76,conditions!$8:$8,"&lt;="&amp;CY$9-SUMIFS(conditions!$77:$77,conditions!$8:$8,"&lt;="&amp;CY$9,conditions!$9:$9,"&gt;="&amp;CY$9),conditions!$9:$9,"&gt;="&amp;CY$9-SUMIFS(conditions!$77:$77,conditions!$8:$8,"&lt;="&amp;CY$9,conditions!$9:$9,"&gt;="&amp;CY$9))</f>
        <v>0</v>
      </c>
      <c r="CZ127" s="37">
        <f>SUMIFS(19:19,$9:$9,CZ$9-SUMIFS(conditions!$77:$77,conditions!$8:$8,"&lt;="&amp;CZ$9,conditions!$9:$9,"&gt;="&amp;CZ$9))*SUMIFS(conditions!$76:$76,conditions!$8:$8,"&lt;="&amp;CZ$9-SUMIFS(conditions!$77:$77,conditions!$8:$8,"&lt;="&amp;CZ$9,conditions!$9:$9,"&gt;="&amp;CZ$9),conditions!$9:$9,"&gt;="&amp;CZ$9-SUMIFS(conditions!$77:$77,conditions!$8:$8,"&lt;="&amp;CZ$9,conditions!$9:$9,"&gt;="&amp;CZ$9))</f>
        <v>0</v>
      </c>
      <c r="DA127" s="37">
        <f>SUMIFS(19:19,$9:$9,DA$9-SUMIFS(conditions!$77:$77,conditions!$8:$8,"&lt;="&amp;DA$9,conditions!$9:$9,"&gt;="&amp;DA$9))*SUMIFS(conditions!$76:$76,conditions!$8:$8,"&lt;="&amp;DA$9-SUMIFS(conditions!$77:$77,conditions!$8:$8,"&lt;="&amp;DA$9,conditions!$9:$9,"&gt;="&amp;DA$9),conditions!$9:$9,"&gt;="&amp;DA$9-SUMIFS(conditions!$77:$77,conditions!$8:$8,"&lt;="&amp;DA$9,conditions!$9:$9,"&gt;="&amp;DA$9))</f>
        <v>1.4</v>
      </c>
      <c r="DB127" s="37">
        <f>SUMIFS(19:19,$9:$9,DB$9-SUMIFS(conditions!$77:$77,conditions!$8:$8,"&lt;="&amp;DB$9,conditions!$9:$9,"&gt;="&amp;DB$9))*SUMIFS(conditions!$76:$76,conditions!$8:$8,"&lt;="&amp;DB$9-SUMIFS(conditions!$77:$77,conditions!$8:$8,"&lt;="&amp;DB$9,conditions!$9:$9,"&gt;="&amp;DB$9),conditions!$9:$9,"&gt;="&amp;DB$9-SUMIFS(conditions!$77:$77,conditions!$8:$8,"&lt;="&amp;DB$9,conditions!$9:$9,"&gt;="&amp;DB$9))</f>
        <v>1.4</v>
      </c>
      <c r="DC127" s="37">
        <f>SUMIFS(19:19,$9:$9,DC$9-SUMIFS(conditions!$77:$77,conditions!$8:$8,"&lt;="&amp;DC$9,conditions!$9:$9,"&gt;="&amp;DC$9))*SUMIFS(conditions!$76:$76,conditions!$8:$8,"&lt;="&amp;DC$9-SUMIFS(conditions!$77:$77,conditions!$8:$8,"&lt;="&amp;DC$9,conditions!$9:$9,"&gt;="&amp;DC$9),conditions!$9:$9,"&gt;="&amp;DC$9-SUMIFS(conditions!$77:$77,conditions!$8:$8,"&lt;="&amp;DC$9,conditions!$9:$9,"&gt;="&amp;DC$9))</f>
        <v>1.4</v>
      </c>
      <c r="DD127" s="37">
        <f>SUMIFS(19:19,$9:$9,DD$9-SUMIFS(conditions!$77:$77,conditions!$8:$8,"&lt;="&amp;DD$9,conditions!$9:$9,"&gt;="&amp;DD$9))*SUMIFS(conditions!$76:$76,conditions!$8:$8,"&lt;="&amp;DD$9-SUMIFS(conditions!$77:$77,conditions!$8:$8,"&lt;="&amp;DD$9,conditions!$9:$9,"&gt;="&amp;DD$9),conditions!$9:$9,"&gt;="&amp;DD$9-SUMIFS(conditions!$77:$77,conditions!$8:$8,"&lt;="&amp;DD$9,conditions!$9:$9,"&gt;="&amp;DD$9))</f>
        <v>1.4</v>
      </c>
      <c r="DE127" s="37">
        <f>SUMIFS(19:19,$9:$9,DE$9-SUMIFS(conditions!$77:$77,conditions!$8:$8,"&lt;="&amp;DE$9,conditions!$9:$9,"&gt;="&amp;DE$9))*SUMIFS(conditions!$76:$76,conditions!$8:$8,"&lt;="&amp;DE$9-SUMIFS(conditions!$77:$77,conditions!$8:$8,"&lt;="&amp;DE$9,conditions!$9:$9,"&gt;="&amp;DE$9),conditions!$9:$9,"&gt;="&amp;DE$9-SUMIFS(conditions!$77:$77,conditions!$8:$8,"&lt;="&amp;DE$9,conditions!$9:$9,"&gt;="&amp;DE$9))</f>
        <v>1.4</v>
      </c>
      <c r="DF127" s="37">
        <f>SUMIFS(19:19,$9:$9,DF$9-SUMIFS(conditions!$77:$77,conditions!$8:$8,"&lt;="&amp;DF$9,conditions!$9:$9,"&gt;="&amp;DF$9))*SUMIFS(conditions!$76:$76,conditions!$8:$8,"&lt;="&amp;DF$9-SUMIFS(conditions!$77:$77,conditions!$8:$8,"&lt;="&amp;DF$9,conditions!$9:$9,"&gt;="&amp;DF$9),conditions!$9:$9,"&gt;="&amp;DF$9-SUMIFS(conditions!$77:$77,conditions!$8:$8,"&lt;="&amp;DF$9,conditions!$9:$9,"&gt;="&amp;DF$9))</f>
        <v>0</v>
      </c>
      <c r="DG127" s="37">
        <f>SUMIFS(19:19,$9:$9,DG$9-SUMIFS(conditions!$77:$77,conditions!$8:$8,"&lt;="&amp;DG$9,conditions!$9:$9,"&gt;="&amp;DG$9))*SUMIFS(conditions!$76:$76,conditions!$8:$8,"&lt;="&amp;DG$9-SUMIFS(conditions!$77:$77,conditions!$8:$8,"&lt;="&amp;DG$9,conditions!$9:$9,"&gt;="&amp;DG$9),conditions!$9:$9,"&gt;="&amp;DG$9-SUMIFS(conditions!$77:$77,conditions!$8:$8,"&lt;="&amp;DG$9,conditions!$9:$9,"&gt;="&amp;DG$9))</f>
        <v>0</v>
      </c>
      <c r="DH127" s="37">
        <f>SUMIFS(19:19,$9:$9,DH$9-SUMIFS(conditions!$77:$77,conditions!$8:$8,"&lt;="&amp;DH$9,conditions!$9:$9,"&gt;="&amp;DH$9))*SUMIFS(conditions!$76:$76,conditions!$8:$8,"&lt;="&amp;DH$9-SUMIFS(conditions!$77:$77,conditions!$8:$8,"&lt;="&amp;DH$9,conditions!$9:$9,"&gt;="&amp;DH$9),conditions!$9:$9,"&gt;="&amp;DH$9-SUMIFS(conditions!$77:$77,conditions!$8:$8,"&lt;="&amp;DH$9,conditions!$9:$9,"&gt;="&amp;DH$9))</f>
        <v>1.4</v>
      </c>
      <c r="DI127" s="37">
        <f>SUMIFS(19:19,$9:$9,DI$9-SUMIFS(conditions!$77:$77,conditions!$8:$8,"&lt;="&amp;DI$9,conditions!$9:$9,"&gt;="&amp;DI$9))*SUMIFS(conditions!$76:$76,conditions!$8:$8,"&lt;="&amp;DI$9-SUMIFS(conditions!$77:$77,conditions!$8:$8,"&lt;="&amp;DI$9,conditions!$9:$9,"&gt;="&amp;DI$9),conditions!$9:$9,"&gt;="&amp;DI$9-SUMIFS(conditions!$77:$77,conditions!$8:$8,"&lt;="&amp;DI$9,conditions!$9:$9,"&gt;="&amp;DI$9))</f>
        <v>1.4</v>
      </c>
      <c r="DJ127" s="37">
        <f>SUMIFS(19:19,$9:$9,DJ$9-SUMIFS(conditions!$77:$77,conditions!$8:$8,"&lt;="&amp;DJ$9,conditions!$9:$9,"&gt;="&amp;DJ$9))*SUMIFS(conditions!$76:$76,conditions!$8:$8,"&lt;="&amp;DJ$9-SUMIFS(conditions!$77:$77,conditions!$8:$8,"&lt;="&amp;DJ$9,conditions!$9:$9,"&gt;="&amp;DJ$9),conditions!$9:$9,"&gt;="&amp;DJ$9-SUMIFS(conditions!$77:$77,conditions!$8:$8,"&lt;="&amp;DJ$9,conditions!$9:$9,"&gt;="&amp;DJ$9))</f>
        <v>1.4</v>
      </c>
      <c r="DK127" s="37">
        <f>SUMIFS(19:19,$9:$9,DK$9-SUMIFS(conditions!$77:$77,conditions!$8:$8,"&lt;="&amp;DK$9,conditions!$9:$9,"&gt;="&amp;DK$9))*SUMIFS(conditions!$76:$76,conditions!$8:$8,"&lt;="&amp;DK$9-SUMIFS(conditions!$77:$77,conditions!$8:$8,"&lt;="&amp;DK$9,conditions!$9:$9,"&gt;="&amp;DK$9),conditions!$9:$9,"&gt;="&amp;DK$9-SUMIFS(conditions!$77:$77,conditions!$8:$8,"&lt;="&amp;DK$9,conditions!$9:$9,"&gt;="&amp;DK$9))</f>
        <v>1.4</v>
      </c>
      <c r="DL127" s="37">
        <f>SUMIFS(19:19,$9:$9,DL$9-SUMIFS(conditions!$77:$77,conditions!$8:$8,"&lt;="&amp;DL$9,conditions!$9:$9,"&gt;="&amp;DL$9))*SUMIFS(conditions!$76:$76,conditions!$8:$8,"&lt;="&amp;DL$9-SUMIFS(conditions!$77:$77,conditions!$8:$8,"&lt;="&amp;DL$9,conditions!$9:$9,"&gt;="&amp;DL$9),conditions!$9:$9,"&gt;="&amp;DL$9-SUMIFS(conditions!$77:$77,conditions!$8:$8,"&lt;="&amp;DL$9,conditions!$9:$9,"&gt;="&amp;DL$9))</f>
        <v>1.4</v>
      </c>
      <c r="DM127" s="37">
        <f>SUMIFS(19:19,$9:$9,DM$9-SUMIFS(conditions!$77:$77,conditions!$8:$8,"&lt;="&amp;DM$9,conditions!$9:$9,"&gt;="&amp;DM$9))*SUMIFS(conditions!$76:$76,conditions!$8:$8,"&lt;="&amp;DM$9-SUMIFS(conditions!$77:$77,conditions!$8:$8,"&lt;="&amp;DM$9,conditions!$9:$9,"&gt;="&amp;DM$9),conditions!$9:$9,"&gt;="&amp;DM$9-SUMIFS(conditions!$77:$77,conditions!$8:$8,"&lt;="&amp;DM$9,conditions!$9:$9,"&gt;="&amp;DM$9))</f>
        <v>0</v>
      </c>
      <c r="DN127" s="37">
        <f>SUMIFS(19:19,$9:$9,DN$9-SUMIFS(conditions!$77:$77,conditions!$8:$8,"&lt;="&amp;DN$9,conditions!$9:$9,"&gt;="&amp;DN$9))*SUMIFS(conditions!$76:$76,conditions!$8:$8,"&lt;="&amp;DN$9-SUMIFS(conditions!$77:$77,conditions!$8:$8,"&lt;="&amp;DN$9,conditions!$9:$9,"&gt;="&amp;DN$9),conditions!$9:$9,"&gt;="&amp;DN$9-SUMIFS(conditions!$77:$77,conditions!$8:$8,"&lt;="&amp;DN$9,conditions!$9:$9,"&gt;="&amp;DN$9))</f>
        <v>0</v>
      </c>
      <c r="DO127" s="37">
        <f>SUMIFS(19:19,$9:$9,DO$9-SUMIFS(conditions!$77:$77,conditions!$8:$8,"&lt;="&amp;DO$9,conditions!$9:$9,"&gt;="&amp;DO$9))*SUMIFS(conditions!$76:$76,conditions!$8:$8,"&lt;="&amp;DO$9-SUMIFS(conditions!$77:$77,conditions!$8:$8,"&lt;="&amp;DO$9,conditions!$9:$9,"&gt;="&amp;DO$9),conditions!$9:$9,"&gt;="&amp;DO$9-SUMIFS(conditions!$77:$77,conditions!$8:$8,"&lt;="&amp;DO$9,conditions!$9:$9,"&gt;="&amp;DO$9))</f>
        <v>1.4</v>
      </c>
      <c r="DP127" s="37">
        <f>SUMIFS(19:19,$9:$9,DP$9-SUMIFS(conditions!$77:$77,conditions!$8:$8,"&lt;="&amp;DP$9,conditions!$9:$9,"&gt;="&amp;DP$9))*SUMIFS(conditions!$76:$76,conditions!$8:$8,"&lt;="&amp;DP$9-SUMIFS(conditions!$77:$77,conditions!$8:$8,"&lt;="&amp;DP$9,conditions!$9:$9,"&gt;="&amp;DP$9),conditions!$9:$9,"&gt;="&amp;DP$9-SUMIFS(conditions!$77:$77,conditions!$8:$8,"&lt;="&amp;DP$9,conditions!$9:$9,"&gt;="&amp;DP$9))</f>
        <v>1.4</v>
      </c>
      <c r="DQ127" s="37">
        <f>SUMIFS(19:19,$9:$9,DQ$9-SUMIFS(conditions!$77:$77,conditions!$8:$8,"&lt;="&amp;DQ$9,conditions!$9:$9,"&gt;="&amp;DQ$9))*SUMIFS(conditions!$76:$76,conditions!$8:$8,"&lt;="&amp;DQ$9-SUMIFS(conditions!$77:$77,conditions!$8:$8,"&lt;="&amp;DQ$9,conditions!$9:$9,"&gt;="&amp;DQ$9),conditions!$9:$9,"&gt;="&amp;DQ$9-SUMIFS(conditions!$77:$77,conditions!$8:$8,"&lt;="&amp;DQ$9,conditions!$9:$9,"&gt;="&amp;DQ$9))</f>
        <v>1.4</v>
      </c>
      <c r="DR127" s="37">
        <f>SUMIFS(19:19,$9:$9,DR$9-SUMIFS(conditions!$77:$77,conditions!$8:$8,"&lt;="&amp;DR$9,conditions!$9:$9,"&gt;="&amp;DR$9))*SUMIFS(conditions!$76:$76,conditions!$8:$8,"&lt;="&amp;DR$9-SUMIFS(conditions!$77:$77,conditions!$8:$8,"&lt;="&amp;DR$9,conditions!$9:$9,"&gt;="&amp;DR$9),conditions!$9:$9,"&gt;="&amp;DR$9-SUMIFS(conditions!$77:$77,conditions!$8:$8,"&lt;="&amp;DR$9,conditions!$9:$9,"&gt;="&amp;DR$9))</f>
        <v>1.4</v>
      </c>
      <c r="DS127" s="37">
        <f>SUMIFS(19:19,$9:$9,DS$9-SUMIFS(conditions!$77:$77,conditions!$8:$8,"&lt;="&amp;DS$9,conditions!$9:$9,"&gt;="&amp;DS$9))*SUMIFS(conditions!$76:$76,conditions!$8:$8,"&lt;="&amp;DS$9-SUMIFS(conditions!$77:$77,conditions!$8:$8,"&lt;="&amp;DS$9,conditions!$9:$9,"&gt;="&amp;DS$9),conditions!$9:$9,"&gt;="&amp;DS$9-SUMIFS(conditions!$77:$77,conditions!$8:$8,"&lt;="&amp;DS$9,conditions!$9:$9,"&gt;="&amp;DS$9))</f>
        <v>1.4</v>
      </c>
      <c r="DT127" s="37">
        <f>SUMIFS(19:19,$9:$9,DT$9-SUMIFS(conditions!$77:$77,conditions!$8:$8,"&lt;="&amp;DT$9,conditions!$9:$9,"&gt;="&amp;DT$9))*SUMIFS(conditions!$76:$76,conditions!$8:$8,"&lt;="&amp;DT$9-SUMIFS(conditions!$77:$77,conditions!$8:$8,"&lt;="&amp;DT$9,conditions!$9:$9,"&gt;="&amp;DT$9),conditions!$9:$9,"&gt;="&amp;DT$9-SUMIFS(conditions!$77:$77,conditions!$8:$8,"&lt;="&amp;DT$9,conditions!$9:$9,"&gt;="&amp;DT$9))</f>
        <v>0</v>
      </c>
      <c r="DU127" s="37">
        <f>SUMIFS(19:19,$9:$9,DU$9-SUMIFS(conditions!$77:$77,conditions!$8:$8,"&lt;="&amp;DU$9,conditions!$9:$9,"&gt;="&amp;DU$9))*SUMIFS(conditions!$76:$76,conditions!$8:$8,"&lt;="&amp;DU$9-SUMIFS(conditions!$77:$77,conditions!$8:$8,"&lt;="&amp;DU$9,conditions!$9:$9,"&gt;="&amp;DU$9),conditions!$9:$9,"&gt;="&amp;DU$9-SUMIFS(conditions!$77:$77,conditions!$8:$8,"&lt;="&amp;DU$9,conditions!$9:$9,"&gt;="&amp;DU$9))</f>
        <v>0</v>
      </c>
      <c r="DV127" s="37">
        <f>SUMIFS(19:19,$9:$9,DV$9-SUMIFS(conditions!$77:$77,conditions!$8:$8,"&lt;="&amp;DV$9,conditions!$9:$9,"&gt;="&amp;DV$9))*SUMIFS(conditions!$76:$76,conditions!$8:$8,"&lt;="&amp;DV$9-SUMIFS(conditions!$77:$77,conditions!$8:$8,"&lt;="&amp;DV$9,conditions!$9:$9,"&gt;="&amp;DV$9),conditions!$9:$9,"&gt;="&amp;DV$9-SUMIFS(conditions!$77:$77,conditions!$8:$8,"&lt;="&amp;DV$9,conditions!$9:$9,"&gt;="&amp;DV$9))</f>
        <v>1.4</v>
      </c>
      <c r="DW127" s="37">
        <f>SUMIFS(19:19,$9:$9,DW$9-SUMIFS(conditions!$77:$77,conditions!$8:$8,"&lt;="&amp;DW$9,conditions!$9:$9,"&gt;="&amp;DW$9))*SUMIFS(conditions!$76:$76,conditions!$8:$8,"&lt;="&amp;DW$9-SUMIFS(conditions!$77:$77,conditions!$8:$8,"&lt;="&amp;DW$9,conditions!$9:$9,"&gt;="&amp;DW$9),conditions!$9:$9,"&gt;="&amp;DW$9-SUMIFS(conditions!$77:$77,conditions!$8:$8,"&lt;="&amp;DW$9,conditions!$9:$9,"&gt;="&amp;DW$9))</f>
        <v>1.3859999999999999</v>
      </c>
      <c r="DX127" s="37">
        <f>SUMIFS(19:19,$9:$9,DX$9-SUMIFS(conditions!$77:$77,conditions!$8:$8,"&lt;="&amp;DX$9,conditions!$9:$9,"&gt;="&amp;DX$9))*SUMIFS(conditions!$76:$76,conditions!$8:$8,"&lt;="&amp;DX$9-SUMIFS(conditions!$77:$77,conditions!$8:$8,"&lt;="&amp;DX$9,conditions!$9:$9,"&gt;="&amp;DX$9),conditions!$9:$9,"&gt;="&amp;DX$9-SUMIFS(conditions!$77:$77,conditions!$8:$8,"&lt;="&amp;DX$9,conditions!$9:$9,"&gt;="&amp;DX$9))</f>
        <v>1.3859999999999999</v>
      </c>
      <c r="DY127" s="37">
        <f>SUMIFS(19:19,$9:$9,DY$9-SUMIFS(conditions!$77:$77,conditions!$8:$8,"&lt;="&amp;DY$9,conditions!$9:$9,"&gt;="&amp;DY$9))*SUMIFS(conditions!$76:$76,conditions!$8:$8,"&lt;="&amp;DY$9-SUMIFS(conditions!$77:$77,conditions!$8:$8,"&lt;="&amp;DY$9,conditions!$9:$9,"&gt;="&amp;DY$9),conditions!$9:$9,"&gt;="&amp;DY$9-SUMIFS(conditions!$77:$77,conditions!$8:$8,"&lt;="&amp;DY$9,conditions!$9:$9,"&gt;="&amp;DY$9))</f>
        <v>1.3859999999999999</v>
      </c>
      <c r="DZ127" s="37">
        <f>SUMIFS(19:19,$9:$9,DZ$9-SUMIFS(conditions!$77:$77,conditions!$8:$8,"&lt;="&amp;DZ$9,conditions!$9:$9,"&gt;="&amp;DZ$9))*SUMIFS(conditions!$76:$76,conditions!$8:$8,"&lt;="&amp;DZ$9-SUMIFS(conditions!$77:$77,conditions!$8:$8,"&lt;="&amp;DZ$9,conditions!$9:$9,"&gt;="&amp;DZ$9),conditions!$9:$9,"&gt;="&amp;DZ$9-SUMIFS(conditions!$77:$77,conditions!$8:$8,"&lt;="&amp;DZ$9,conditions!$9:$9,"&gt;="&amp;DZ$9))</f>
        <v>1.3859999999999999</v>
      </c>
      <c r="EA127" s="37">
        <f>SUMIFS(19:19,$9:$9,EA$9-SUMIFS(conditions!$77:$77,conditions!$8:$8,"&lt;="&amp;EA$9,conditions!$9:$9,"&gt;="&amp;EA$9))*SUMIFS(conditions!$76:$76,conditions!$8:$8,"&lt;="&amp;EA$9-SUMIFS(conditions!$77:$77,conditions!$8:$8,"&lt;="&amp;EA$9,conditions!$9:$9,"&gt;="&amp;EA$9),conditions!$9:$9,"&gt;="&amp;EA$9-SUMIFS(conditions!$77:$77,conditions!$8:$8,"&lt;="&amp;EA$9,conditions!$9:$9,"&gt;="&amp;EA$9))</f>
        <v>0</v>
      </c>
      <c r="EB127" s="37">
        <f>SUMIFS(19:19,$9:$9,EB$9-SUMIFS(conditions!$77:$77,conditions!$8:$8,"&lt;="&amp;EB$9,conditions!$9:$9,"&gt;="&amp;EB$9))*SUMIFS(conditions!$76:$76,conditions!$8:$8,"&lt;="&amp;EB$9-SUMIFS(conditions!$77:$77,conditions!$8:$8,"&lt;="&amp;EB$9,conditions!$9:$9,"&gt;="&amp;EB$9),conditions!$9:$9,"&gt;="&amp;EB$9-SUMIFS(conditions!$77:$77,conditions!$8:$8,"&lt;="&amp;EB$9,conditions!$9:$9,"&gt;="&amp;EB$9))</f>
        <v>0</v>
      </c>
      <c r="EC127" s="37">
        <f>SUMIFS(19:19,$9:$9,EC$9-SUMIFS(conditions!$77:$77,conditions!$8:$8,"&lt;="&amp;EC$9,conditions!$9:$9,"&gt;="&amp;EC$9))*SUMIFS(conditions!$76:$76,conditions!$8:$8,"&lt;="&amp;EC$9-SUMIFS(conditions!$77:$77,conditions!$8:$8,"&lt;="&amp;EC$9,conditions!$9:$9,"&gt;="&amp;EC$9),conditions!$9:$9,"&gt;="&amp;EC$9-SUMIFS(conditions!$77:$77,conditions!$8:$8,"&lt;="&amp;EC$9,conditions!$9:$9,"&gt;="&amp;EC$9))</f>
        <v>1.3859999999999999</v>
      </c>
      <c r="ED127" s="37">
        <f>SUMIFS(19:19,$9:$9,ED$9-SUMIFS(conditions!$77:$77,conditions!$8:$8,"&lt;="&amp;ED$9,conditions!$9:$9,"&gt;="&amp;ED$9))*SUMIFS(conditions!$76:$76,conditions!$8:$8,"&lt;="&amp;ED$9-SUMIFS(conditions!$77:$77,conditions!$8:$8,"&lt;="&amp;ED$9,conditions!$9:$9,"&gt;="&amp;ED$9),conditions!$9:$9,"&gt;="&amp;ED$9-SUMIFS(conditions!$77:$77,conditions!$8:$8,"&lt;="&amp;ED$9,conditions!$9:$9,"&gt;="&amp;ED$9))</f>
        <v>1.3859999999999999</v>
      </c>
      <c r="EE127" s="37">
        <f>SUMIFS(19:19,$9:$9,EE$9-SUMIFS(conditions!$77:$77,conditions!$8:$8,"&lt;="&amp;EE$9,conditions!$9:$9,"&gt;="&amp;EE$9))*SUMIFS(conditions!$76:$76,conditions!$8:$8,"&lt;="&amp;EE$9-SUMIFS(conditions!$77:$77,conditions!$8:$8,"&lt;="&amp;EE$9,conditions!$9:$9,"&gt;="&amp;EE$9),conditions!$9:$9,"&gt;="&amp;EE$9-SUMIFS(conditions!$77:$77,conditions!$8:$8,"&lt;="&amp;EE$9,conditions!$9:$9,"&gt;="&amp;EE$9))</f>
        <v>1.3859999999999999</v>
      </c>
      <c r="EF127" s="37">
        <f>SUMIFS(19:19,$9:$9,EF$9-SUMIFS(conditions!$77:$77,conditions!$8:$8,"&lt;="&amp;EF$9,conditions!$9:$9,"&gt;="&amp;EF$9))*SUMIFS(conditions!$76:$76,conditions!$8:$8,"&lt;="&amp;EF$9-SUMIFS(conditions!$77:$77,conditions!$8:$8,"&lt;="&amp;EF$9,conditions!$9:$9,"&gt;="&amp;EF$9),conditions!$9:$9,"&gt;="&amp;EF$9-SUMIFS(conditions!$77:$77,conditions!$8:$8,"&lt;="&amp;EF$9,conditions!$9:$9,"&gt;="&amp;EF$9))</f>
        <v>1.3859999999999999</v>
      </c>
      <c r="EG127" s="37">
        <f>SUMIFS(19:19,$9:$9,EG$9-SUMIFS(conditions!$77:$77,conditions!$8:$8,"&lt;="&amp;EG$9,conditions!$9:$9,"&gt;="&amp;EG$9))*SUMIFS(conditions!$76:$76,conditions!$8:$8,"&lt;="&amp;EG$9-SUMIFS(conditions!$77:$77,conditions!$8:$8,"&lt;="&amp;EG$9,conditions!$9:$9,"&gt;="&amp;EG$9),conditions!$9:$9,"&gt;="&amp;EG$9-SUMIFS(conditions!$77:$77,conditions!$8:$8,"&lt;="&amp;EG$9,conditions!$9:$9,"&gt;="&amp;EG$9))</f>
        <v>1.3859999999999999</v>
      </c>
      <c r="EH127" s="37">
        <f>SUMIFS(19:19,$9:$9,EH$9-SUMIFS(conditions!$77:$77,conditions!$8:$8,"&lt;="&amp;EH$9,conditions!$9:$9,"&gt;="&amp;EH$9))*SUMIFS(conditions!$76:$76,conditions!$8:$8,"&lt;="&amp;EH$9-SUMIFS(conditions!$77:$77,conditions!$8:$8,"&lt;="&amp;EH$9,conditions!$9:$9,"&gt;="&amp;EH$9),conditions!$9:$9,"&gt;="&amp;EH$9-SUMIFS(conditions!$77:$77,conditions!$8:$8,"&lt;="&amp;EH$9,conditions!$9:$9,"&gt;="&amp;EH$9))</f>
        <v>0</v>
      </c>
      <c r="EI127" s="37">
        <f>SUMIFS(19:19,$9:$9,EI$9-SUMIFS(conditions!$77:$77,conditions!$8:$8,"&lt;="&amp;EI$9,conditions!$9:$9,"&gt;="&amp;EI$9))*SUMIFS(conditions!$76:$76,conditions!$8:$8,"&lt;="&amp;EI$9-SUMIFS(conditions!$77:$77,conditions!$8:$8,"&lt;="&amp;EI$9,conditions!$9:$9,"&gt;="&amp;EI$9),conditions!$9:$9,"&gt;="&amp;EI$9-SUMIFS(conditions!$77:$77,conditions!$8:$8,"&lt;="&amp;EI$9,conditions!$9:$9,"&gt;="&amp;EI$9))</f>
        <v>0</v>
      </c>
      <c r="EJ127" s="37">
        <f>SUMIFS(19:19,$9:$9,EJ$9-SUMIFS(conditions!$77:$77,conditions!$8:$8,"&lt;="&amp;EJ$9,conditions!$9:$9,"&gt;="&amp;EJ$9))*SUMIFS(conditions!$76:$76,conditions!$8:$8,"&lt;="&amp;EJ$9-SUMIFS(conditions!$77:$77,conditions!$8:$8,"&lt;="&amp;EJ$9,conditions!$9:$9,"&gt;="&amp;EJ$9),conditions!$9:$9,"&gt;="&amp;EJ$9-SUMIFS(conditions!$77:$77,conditions!$8:$8,"&lt;="&amp;EJ$9,conditions!$9:$9,"&gt;="&amp;EJ$9))</f>
        <v>1.3859999999999999</v>
      </c>
      <c r="EK127" s="37">
        <f>SUMIFS(19:19,$9:$9,EK$9-SUMIFS(conditions!$77:$77,conditions!$8:$8,"&lt;="&amp;EK$9,conditions!$9:$9,"&gt;="&amp;EK$9))*SUMIFS(conditions!$76:$76,conditions!$8:$8,"&lt;="&amp;EK$9-SUMIFS(conditions!$77:$77,conditions!$8:$8,"&lt;="&amp;EK$9,conditions!$9:$9,"&gt;="&amp;EK$9),conditions!$9:$9,"&gt;="&amp;EK$9-SUMIFS(conditions!$77:$77,conditions!$8:$8,"&lt;="&amp;EK$9,conditions!$9:$9,"&gt;="&amp;EK$9))</f>
        <v>1.3859999999999999</v>
      </c>
      <c r="EL127" s="37">
        <f>SUMIFS(19:19,$9:$9,EL$9-SUMIFS(conditions!$77:$77,conditions!$8:$8,"&lt;="&amp;EL$9,conditions!$9:$9,"&gt;="&amp;EL$9))*SUMIFS(conditions!$76:$76,conditions!$8:$8,"&lt;="&amp;EL$9-SUMIFS(conditions!$77:$77,conditions!$8:$8,"&lt;="&amp;EL$9,conditions!$9:$9,"&gt;="&amp;EL$9),conditions!$9:$9,"&gt;="&amp;EL$9-SUMIFS(conditions!$77:$77,conditions!$8:$8,"&lt;="&amp;EL$9,conditions!$9:$9,"&gt;="&amp;EL$9))</f>
        <v>1.3859999999999999</v>
      </c>
      <c r="EM127" s="37">
        <f>SUMIFS(19:19,$9:$9,EM$9-SUMIFS(conditions!$77:$77,conditions!$8:$8,"&lt;="&amp;EM$9,conditions!$9:$9,"&gt;="&amp;EM$9))*SUMIFS(conditions!$76:$76,conditions!$8:$8,"&lt;="&amp;EM$9-SUMIFS(conditions!$77:$77,conditions!$8:$8,"&lt;="&amp;EM$9,conditions!$9:$9,"&gt;="&amp;EM$9),conditions!$9:$9,"&gt;="&amp;EM$9-SUMIFS(conditions!$77:$77,conditions!$8:$8,"&lt;="&amp;EM$9,conditions!$9:$9,"&gt;="&amp;EM$9))</f>
        <v>1.3859999999999999</v>
      </c>
      <c r="EN127" s="37">
        <f>SUMIFS(19:19,$9:$9,EN$9-SUMIFS(conditions!$77:$77,conditions!$8:$8,"&lt;="&amp;EN$9,conditions!$9:$9,"&gt;="&amp;EN$9))*SUMIFS(conditions!$76:$76,conditions!$8:$8,"&lt;="&amp;EN$9-SUMIFS(conditions!$77:$77,conditions!$8:$8,"&lt;="&amp;EN$9,conditions!$9:$9,"&gt;="&amp;EN$9),conditions!$9:$9,"&gt;="&amp;EN$9-SUMIFS(conditions!$77:$77,conditions!$8:$8,"&lt;="&amp;EN$9,conditions!$9:$9,"&gt;="&amp;EN$9))</f>
        <v>1.3859999999999999</v>
      </c>
      <c r="EO127" s="37">
        <f>SUMIFS(19:19,$9:$9,EO$9-SUMIFS(conditions!$77:$77,conditions!$8:$8,"&lt;="&amp;EO$9,conditions!$9:$9,"&gt;="&amp;EO$9))*SUMIFS(conditions!$76:$76,conditions!$8:$8,"&lt;="&amp;EO$9-SUMIFS(conditions!$77:$77,conditions!$8:$8,"&lt;="&amp;EO$9,conditions!$9:$9,"&gt;="&amp;EO$9),conditions!$9:$9,"&gt;="&amp;EO$9-SUMIFS(conditions!$77:$77,conditions!$8:$8,"&lt;="&amp;EO$9,conditions!$9:$9,"&gt;="&amp;EO$9))</f>
        <v>0</v>
      </c>
      <c r="EP127" s="37">
        <f>SUMIFS(19:19,$9:$9,EP$9-SUMIFS(conditions!$77:$77,conditions!$8:$8,"&lt;="&amp;EP$9,conditions!$9:$9,"&gt;="&amp;EP$9))*SUMIFS(conditions!$76:$76,conditions!$8:$8,"&lt;="&amp;EP$9-SUMIFS(conditions!$77:$77,conditions!$8:$8,"&lt;="&amp;EP$9,conditions!$9:$9,"&gt;="&amp;EP$9),conditions!$9:$9,"&gt;="&amp;EP$9-SUMIFS(conditions!$77:$77,conditions!$8:$8,"&lt;="&amp;EP$9,conditions!$9:$9,"&gt;="&amp;EP$9))</f>
        <v>0</v>
      </c>
      <c r="EQ127" s="37">
        <f>SUMIFS(19:19,$9:$9,EQ$9-SUMIFS(conditions!$77:$77,conditions!$8:$8,"&lt;="&amp;EQ$9,conditions!$9:$9,"&gt;="&amp;EQ$9))*SUMIFS(conditions!$76:$76,conditions!$8:$8,"&lt;="&amp;EQ$9-SUMIFS(conditions!$77:$77,conditions!$8:$8,"&lt;="&amp;EQ$9,conditions!$9:$9,"&gt;="&amp;EQ$9),conditions!$9:$9,"&gt;="&amp;EQ$9-SUMIFS(conditions!$77:$77,conditions!$8:$8,"&lt;="&amp;EQ$9,conditions!$9:$9,"&gt;="&amp;EQ$9))</f>
        <v>1.3859999999999999</v>
      </c>
      <c r="ER127" s="37">
        <f>SUMIFS(19:19,$9:$9,ER$9-SUMIFS(conditions!$77:$77,conditions!$8:$8,"&lt;="&amp;ER$9,conditions!$9:$9,"&gt;="&amp;ER$9))*SUMIFS(conditions!$76:$76,conditions!$8:$8,"&lt;="&amp;ER$9-SUMIFS(conditions!$77:$77,conditions!$8:$8,"&lt;="&amp;ER$9,conditions!$9:$9,"&gt;="&amp;ER$9),conditions!$9:$9,"&gt;="&amp;ER$9-SUMIFS(conditions!$77:$77,conditions!$8:$8,"&lt;="&amp;ER$9,conditions!$9:$9,"&gt;="&amp;ER$9))</f>
        <v>1.3859999999999999</v>
      </c>
      <c r="ES127" s="37">
        <f>SUMIFS(19:19,$9:$9,ES$9-SUMIFS(conditions!$77:$77,conditions!$8:$8,"&lt;="&amp;ES$9,conditions!$9:$9,"&gt;="&amp;ES$9))*SUMIFS(conditions!$76:$76,conditions!$8:$8,"&lt;="&amp;ES$9-SUMIFS(conditions!$77:$77,conditions!$8:$8,"&lt;="&amp;ES$9,conditions!$9:$9,"&gt;="&amp;ES$9),conditions!$9:$9,"&gt;="&amp;ES$9-SUMIFS(conditions!$77:$77,conditions!$8:$8,"&lt;="&amp;ES$9,conditions!$9:$9,"&gt;="&amp;ES$9))</f>
        <v>1.3859999999999999</v>
      </c>
      <c r="ET127" s="37">
        <f>SUMIFS(19:19,$9:$9,ET$9-SUMIFS(conditions!$77:$77,conditions!$8:$8,"&lt;="&amp;ET$9,conditions!$9:$9,"&gt;="&amp;ET$9))*SUMIFS(conditions!$76:$76,conditions!$8:$8,"&lt;="&amp;ET$9-SUMIFS(conditions!$77:$77,conditions!$8:$8,"&lt;="&amp;ET$9,conditions!$9:$9,"&gt;="&amp;ET$9),conditions!$9:$9,"&gt;="&amp;ET$9-SUMIFS(conditions!$77:$77,conditions!$8:$8,"&lt;="&amp;ET$9,conditions!$9:$9,"&gt;="&amp;ET$9))</f>
        <v>1.3859999999999999</v>
      </c>
      <c r="EU127" s="37">
        <f>SUMIFS(19:19,$9:$9,EU$9-SUMIFS(conditions!$77:$77,conditions!$8:$8,"&lt;="&amp;EU$9,conditions!$9:$9,"&gt;="&amp;EU$9))*SUMIFS(conditions!$76:$76,conditions!$8:$8,"&lt;="&amp;EU$9-SUMIFS(conditions!$77:$77,conditions!$8:$8,"&lt;="&amp;EU$9,conditions!$9:$9,"&gt;="&amp;EU$9),conditions!$9:$9,"&gt;="&amp;EU$9-SUMIFS(conditions!$77:$77,conditions!$8:$8,"&lt;="&amp;EU$9,conditions!$9:$9,"&gt;="&amp;EU$9))</f>
        <v>1.3859999999999999</v>
      </c>
      <c r="EV127" s="37">
        <f>SUMIFS(19:19,$9:$9,EV$9-SUMIFS(conditions!$77:$77,conditions!$8:$8,"&lt;="&amp;EV$9,conditions!$9:$9,"&gt;="&amp;EV$9))*SUMIFS(conditions!$76:$76,conditions!$8:$8,"&lt;="&amp;EV$9-SUMIFS(conditions!$77:$77,conditions!$8:$8,"&lt;="&amp;EV$9,conditions!$9:$9,"&gt;="&amp;EV$9),conditions!$9:$9,"&gt;="&amp;EV$9-SUMIFS(conditions!$77:$77,conditions!$8:$8,"&lt;="&amp;EV$9,conditions!$9:$9,"&gt;="&amp;EV$9))</f>
        <v>0</v>
      </c>
      <c r="EW127" s="37">
        <f>SUMIFS(19:19,$9:$9,EW$9-SUMIFS(conditions!$77:$77,conditions!$8:$8,"&lt;="&amp;EW$9,conditions!$9:$9,"&gt;="&amp;EW$9))*SUMIFS(conditions!$76:$76,conditions!$8:$8,"&lt;="&amp;EW$9-SUMIFS(conditions!$77:$77,conditions!$8:$8,"&lt;="&amp;EW$9,conditions!$9:$9,"&gt;="&amp;EW$9),conditions!$9:$9,"&gt;="&amp;EW$9-SUMIFS(conditions!$77:$77,conditions!$8:$8,"&lt;="&amp;EW$9,conditions!$9:$9,"&gt;="&amp;EW$9))</f>
        <v>0</v>
      </c>
      <c r="EX127" s="37">
        <f>SUMIFS(19:19,$9:$9,EX$9-SUMIFS(conditions!$77:$77,conditions!$8:$8,"&lt;="&amp;EX$9,conditions!$9:$9,"&gt;="&amp;EX$9))*SUMIFS(conditions!$76:$76,conditions!$8:$8,"&lt;="&amp;EX$9-SUMIFS(conditions!$77:$77,conditions!$8:$8,"&lt;="&amp;EX$9,conditions!$9:$9,"&gt;="&amp;EX$9),conditions!$9:$9,"&gt;="&amp;EX$9-SUMIFS(conditions!$77:$77,conditions!$8:$8,"&lt;="&amp;EX$9,conditions!$9:$9,"&gt;="&amp;EX$9))</f>
        <v>1.3859999999999999</v>
      </c>
      <c r="EY127" s="37">
        <f>SUMIFS(19:19,$9:$9,EY$9-SUMIFS(conditions!$77:$77,conditions!$8:$8,"&lt;="&amp;EY$9,conditions!$9:$9,"&gt;="&amp;EY$9))*SUMIFS(conditions!$76:$76,conditions!$8:$8,"&lt;="&amp;EY$9-SUMIFS(conditions!$77:$77,conditions!$8:$8,"&lt;="&amp;EY$9,conditions!$9:$9,"&gt;="&amp;EY$9),conditions!$9:$9,"&gt;="&amp;EY$9-SUMIFS(conditions!$77:$77,conditions!$8:$8,"&lt;="&amp;EY$9,conditions!$9:$9,"&gt;="&amp;EY$9))</f>
        <v>1.3859999999999999</v>
      </c>
      <c r="EZ127" s="37">
        <f>SUMIFS(19:19,$9:$9,EZ$9-SUMIFS(conditions!$77:$77,conditions!$8:$8,"&lt;="&amp;EZ$9,conditions!$9:$9,"&gt;="&amp;EZ$9))*SUMIFS(conditions!$76:$76,conditions!$8:$8,"&lt;="&amp;EZ$9-SUMIFS(conditions!$77:$77,conditions!$8:$8,"&lt;="&amp;EZ$9,conditions!$9:$9,"&gt;="&amp;EZ$9),conditions!$9:$9,"&gt;="&amp;EZ$9-SUMIFS(conditions!$77:$77,conditions!$8:$8,"&lt;="&amp;EZ$9,conditions!$9:$9,"&gt;="&amp;EZ$9))</f>
        <v>1.3859999999999999</v>
      </c>
      <c r="FA127" s="37">
        <f>SUMIFS(19:19,$9:$9,FA$9-SUMIFS(conditions!$77:$77,conditions!$8:$8,"&lt;="&amp;FA$9,conditions!$9:$9,"&gt;="&amp;FA$9))*SUMIFS(conditions!$76:$76,conditions!$8:$8,"&lt;="&amp;FA$9-SUMIFS(conditions!$77:$77,conditions!$8:$8,"&lt;="&amp;FA$9,conditions!$9:$9,"&gt;="&amp;FA$9),conditions!$9:$9,"&gt;="&amp;FA$9-SUMIFS(conditions!$77:$77,conditions!$8:$8,"&lt;="&amp;FA$9,conditions!$9:$9,"&gt;="&amp;FA$9))</f>
        <v>1.3859999999999999</v>
      </c>
      <c r="FB127" s="37">
        <f>SUMIFS(19:19,$9:$9,FB$9-SUMIFS(conditions!$77:$77,conditions!$8:$8,"&lt;="&amp;FB$9,conditions!$9:$9,"&gt;="&amp;FB$9))*SUMIFS(conditions!$76:$76,conditions!$8:$8,"&lt;="&amp;FB$9-SUMIFS(conditions!$77:$77,conditions!$8:$8,"&lt;="&amp;FB$9,conditions!$9:$9,"&gt;="&amp;FB$9),conditions!$9:$9,"&gt;="&amp;FB$9-SUMIFS(conditions!$77:$77,conditions!$8:$8,"&lt;="&amp;FB$9,conditions!$9:$9,"&gt;="&amp;FB$9))</f>
        <v>1.6631999999999998</v>
      </c>
      <c r="FC127" s="37">
        <f>SUMIFS(19:19,$9:$9,FC$9-SUMIFS(conditions!$77:$77,conditions!$8:$8,"&lt;="&amp;FC$9,conditions!$9:$9,"&gt;="&amp;FC$9))*SUMIFS(conditions!$76:$76,conditions!$8:$8,"&lt;="&amp;FC$9-SUMIFS(conditions!$77:$77,conditions!$8:$8,"&lt;="&amp;FC$9,conditions!$9:$9,"&gt;="&amp;FC$9),conditions!$9:$9,"&gt;="&amp;FC$9-SUMIFS(conditions!$77:$77,conditions!$8:$8,"&lt;="&amp;FC$9,conditions!$9:$9,"&gt;="&amp;FC$9))</f>
        <v>0</v>
      </c>
      <c r="FD127" s="37">
        <f>SUMIFS(19:19,$9:$9,FD$9-SUMIFS(conditions!$77:$77,conditions!$8:$8,"&lt;="&amp;FD$9,conditions!$9:$9,"&gt;="&amp;FD$9))*SUMIFS(conditions!$76:$76,conditions!$8:$8,"&lt;="&amp;FD$9-SUMIFS(conditions!$77:$77,conditions!$8:$8,"&lt;="&amp;FD$9,conditions!$9:$9,"&gt;="&amp;FD$9),conditions!$9:$9,"&gt;="&amp;FD$9-SUMIFS(conditions!$77:$77,conditions!$8:$8,"&lt;="&amp;FD$9,conditions!$9:$9,"&gt;="&amp;FD$9))</f>
        <v>0</v>
      </c>
      <c r="FE127" s="37">
        <f>SUMIFS(19:19,$9:$9,FE$9-SUMIFS(conditions!$77:$77,conditions!$8:$8,"&lt;="&amp;FE$9,conditions!$9:$9,"&gt;="&amp;FE$9))*SUMIFS(conditions!$76:$76,conditions!$8:$8,"&lt;="&amp;FE$9-SUMIFS(conditions!$77:$77,conditions!$8:$8,"&lt;="&amp;FE$9,conditions!$9:$9,"&gt;="&amp;FE$9),conditions!$9:$9,"&gt;="&amp;FE$9-SUMIFS(conditions!$77:$77,conditions!$8:$8,"&lt;="&amp;FE$9,conditions!$9:$9,"&gt;="&amp;FE$9))</f>
        <v>1.6631999999999998</v>
      </c>
      <c r="FF127" s="37">
        <f>SUMIFS(19:19,$9:$9,FF$9-SUMIFS(conditions!$77:$77,conditions!$8:$8,"&lt;="&amp;FF$9,conditions!$9:$9,"&gt;="&amp;FF$9))*SUMIFS(conditions!$76:$76,conditions!$8:$8,"&lt;="&amp;FF$9-SUMIFS(conditions!$77:$77,conditions!$8:$8,"&lt;="&amp;FF$9,conditions!$9:$9,"&gt;="&amp;FF$9),conditions!$9:$9,"&gt;="&amp;FF$9-SUMIFS(conditions!$77:$77,conditions!$8:$8,"&lt;="&amp;FF$9,conditions!$9:$9,"&gt;="&amp;FF$9))</f>
        <v>1.6631999999999998</v>
      </c>
      <c r="FG127" s="37">
        <f>SUMIFS(19:19,$9:$9,FG$9-SUMIFS(conditions!$77:$77,conditions!$8:$8,"&lt;="&amp;FG$9,conditions!$9:$9,"&gt;="&amp;FG$9))*SUMIFS(conditions!$76:$76,conditions!$8:$8,"&lt;="&amp;FG$9-SUMIFS(conditions!$77:$77,conditions!$8:$8,"&lt;="&amp;FG$9,conditions!$9:$9,"&gt;="&amp;FG$9),conditions!$9:$9,"&gt;="&amp;FG$9-SUMIFS(conditions!$77:$77,conditions!$8:$8,"&lt;="&amp;FG$9,conditions!$9:$9,"&gt;="&amp;FG$9))</f>
        <v>1.6631999999999998</v>
      </c>
      <c r="FH127" s="37">
        <f>SUMIFS(19:19,$9:$9,FH$9-SUMIFS(conditions!$77:$77,conditions!$8:$8,"&lt;="&amp;FH$9,conditions!$9:$9,"&gt;="&amp;FH$9))*SUMIFS(conditions!$76:$76,conditions!$8:$8,"&lt;="&amp;FH$9-SUMIFS(conditions!$77:$77,conditions!$8:$8,"&lt;="&amp;FH$9,conditions!$9:$9,"&gt;="&amp;FH$9),conditions!$9:$9,"&gt;="&amp;FH$9-SUMIFS(conditions!$77:$77,conditions!$8:$8,"&lt;="&amp;FH$9,conditions!$9:$9,"&gt;="&amp;FH$9))</f>
        <v>1.6631999999999998</v>
      </c>
      <c r="FI127" s="37">
        <f>SUMIFS(19:19,$9:$9,FI$9-SUMIFS(conditions!$77:$77,conditions!$8:$8,"&lt;="&amp;FI$9,conditions!$9:$9,"&gt;="&amp;FI$9))*SUMIFS(conditions!$76:$76,conditions!$8:$8,"&lt;="&amp;FI$9-SUMIFS(conditions!$77:$77,conditions!$8:$8,"&lt;="&amp;FI$9,conditions!$9:$9,"&gt;="&amp;FI$9),conditions!$9:$9,"&gt;="&amp;FI$9-SUMIFS(conditions!$77:$77,conditions!$8:$8,"&lt;="&amp;FI$9,conditions!$9:$9,"&gt;="&amp;FI$9))</f>
        <v>1.6631999999999998</v>
      </c>
      <c r="FJ127" s="37">
        <f>SUMIFS(19:19,$9:$9,FJ$9-SUMIFS(conditions!$77:$77,conditions!$8:$8,"&lt;="&amp;FJ$9,conditions!$9:$9,"&gt;="&amp;FJ$9))*SUMIFS(conditions!$76:$76,conditions!$8:$8,"&lt;="&amp;FJ$9-SUMIFS(conditions!$77:$77,conditions!$8:$8,"&lt;="&amp;FJ$9,conditions!$9:$9,"&gt;="&amp;FJ$9),conditions!$9:$9,"&gt;="&amp;FJ$9-SUMIFS(conditions!$77:$77,conditions!$8:$8,"&lt;="&amp;FJ$9,conditions!$9:$9,"&gt;="&amp;FJ$9))</f>
        <v>0</v>
      </c>
      <c r="FK127" s="37">
        <f>SUMIFS(19:19,$9:$9,FK$9-SUMIFS(conditions!$77:$77,conditions!$8:$8,"&lt;="&amp;FK$9,conditions!$9:$9,"&gt;="&amp;FK$9))*SUMIFS(conditions!$76:$76,conditions!$8:$8,"&lt;="&amp;FK$9-SUMIFS(conditions!$77:$77,conditions!$8:$8,"&lt;="&amp;FK$9,conditions!$9:$9,"&gt;="&amp;FK$9),conditions!$9:$9,"&gt;="&amp;FK$9-SUMIFS(conditions!$77:$77,conditions!$8:$8,"&lt;="&amp;FK$9,conditions!$9:$9,"&gt;="&amp;FK$9))</f>
        <v>0</v>
      </c>
      <c r="FL127" s="37">
        <f>SUMIFS(19:19,$9:$9,FL$9-SUMIFS(conditions!$77:$77,conditions!$8:$8,"&lt;="&amp;FL$9,conditions!$9:$9,"&gt;="&amp;FL$9))*SUMIFS(conditions!$76:$76,conditions!$8:$8,"&lt;="&amp;FL$9-SUMIFS(conditions!$77:$77,conditions!$8:$8,"&lt;="&amp;FL$9,conditions!$9:$9,"&gt;="&amp;FL$9),conditions!$9:$9,"&gt;="&amp;FL$9-SUMIFS(conditions!$77:$77,conditions!$8:$8,"&lt;="&amp;FL$9,conditions!$9:$9,"&gt;="&amp;FL$9))</f>
        <v>1.6631999999999998</v>
      </c>
      <c r="FM127" s="37">
        <f>SUMIFS(19:19,$9:$9,FM$9-SUMIFS(conditions!$77:$77,conditions!$8:$8,"&lt;="&amp;FM$9,conditions!$9:$9,"&gt;="&amp;FM$9))*SUMIFS(conditions!$76:$76,conditions!$8:$8,"&lt;="&amp;FM$9-SUMIFS(conditions!$77:$77,conditions!$8:$8,"&lt;="&amp;FM$9,conditions!$9:$9,"&gt;="&amp;FM$9),conditions!$9:$9,"&gt;="&amp;FM$9-SUMIFS(conditions!$77:$77,conditions!$8:$8,"&lt;="&amp;FM$9,conditions!$9:$9,"&gt;="&amp;FM$9))</f>
        <v>1.6631999999999998</v>
      </c>
      <c r="FN127" s="37">
        <f>SUMIFS(19:19,$9:$9,FN$9-SUMIFS(conditions!$77:$77,conditions!$8:$8,"&lt;="&amp;FN$9,conditions!$9:$9,"&gt;="&amp;FN$9))*SUMIFS(conditions!$76:$76,conditions!$8:$8,"&lt;="&amp;FN$9-SUMIFS(conditions!$77:$77,conditions!$8:$8,"&lt;="&amp;FN$9,conditions!$9:$9,"&gt;="&amp;FN$9),conditions!$9:$9,"&gt;="&amp;FN$9-SUMIFS(conditions!$77:$77,conditions!$8:$8,"&lt;="&amp;FN$9,conditions!$9:$9,"&gt;="&amp;FN$9))</f>
        <v>1.6631999999999998</v>
      </c>
      <c r="FO127" s="37">
        <f>SUMIFS(19:19,$9:$9,FO$9-SUMIFS(conditions!$77:$77,conditions!$8:$8,"&lt;="&amp;FO$9,conditions!$9:$9,"&gt;="&amp;FO$9))*SUMIFS(conditions!$76:$76,conditions!$8:$8,"&lt;="&amp;FO$9-SUMIFS(conditions!$77:$77,conditions!$8:$8,"&lt;="&amp;FO$9,conditions!$9:$9,"&gt;="&amp;FO$9),conditions!$9:$9,"&gt;="&amp;FO$9-SUMIFS(conditions!$77:$77,conditions!$8:$8,"&lt;="&amp;FO$9,conditions!$9:$9,"&gt;="&amp;FO$9))</f>
        <v>1.6631999999999998</v>
      </c>
      <c r="FP127" s="37">
        <f>SUMIFS(19:19,$9:$9,FP$9-SUMIFS(conditions!$77:$77,conditions!$8:$8,"&lt;="&amp;FP$9,conditions!$9:$9,"&gt;="&amp;FP$9))*SUMIFS(conditions!$76:$76,conditions!$8:$8,"&lt;="&amp;FP$9-SUMIFS(conditions!$77:$77,conditions!$8:$8,"&lt;="&amp;FP$9,conditions!$9:$9,"&gt;="&amp;FP$9),conditions!$9:$9,"&gt;="&amp;FP$9-SUMIFS(conditions!$77:$77,conditions!$8:$8,"&lt;="&amp;FP$9,conditions!$9:$9,"&gt;="&amp;FP$9))</f>
        <v>1.6631999999999998</v>
      </c>
      <c r="FQ127" s="37">
        <f>SUMIFS(19:19,$9:$9,FQ$9-SUMIFS(conditions!$77:$77,conditions!$8:$8,"&lt;="&amp;FQ$9,conditions!$9:$9,"&gt;="&amp;FQ$9))*SUMIFS(conditions!$76:$76,conditions!$8:$8,"&lt;="&amp;FQ$9-SUMIFS(conditions!$77:$77,conditions!$8:$8,"&lt;="&amp;FQ$9,conditions!$9:$9,"&gt;="&amp;FQ$9),conditions!$9:$9,"&gt;="&amp;FQ$9-SUMIFS(conditions!$77:$77,conditions!$8:$8,"&lt;="&amp;FQ$9,conditions!$9:$9,"&gt;="&amp;FQ$9))</f>
        <v>0</v>
      </c>
      <c r="FR127" s="37">
        <f>SUMIFS(19:19,$9:$9,FR$9-SUMIFS(conditions!$77:$77,conditions!$8:$8,"&lt;="&amp;FR$9,conditions!$9:$9,"&gt;="&amp;FR$9))*SUMIFS(conditions!$76:$76,conditions!$8:$8,"&lt;="&amp;FR$9-SUMIFS(conditions!$77:$77,conditions!$8:$8,"&lt;="&amp;FR$9,conditions!$9:$9,"&gt;="&amp;FR$9),conditions!$9:$9,"&gt;="&amp;FR$9-SUMIFS(conditions!$77:$77,conditions!$8:$8,"&lt;="&amp;FR$9,conditions!$9:$9,"&gt;="&amp;FR$9))</f>
        <v>0</v>
      </c>
      <c r="FS127" s="37">
        <f>SUMIFS(19:19,$9:$9,FS$9-SUMIFS(conditions!$77:$77,conditions!$8:$8,"&lt;="&amp;FS$9,conditions!$9:$9,"&gt;="&amp;FS$9))*SUMIFS(conditions!$76:$76,conditions!$8:$8,"&lt;="&amp;FS$9-SUMIFS(conditions!$77:$77,conditions!$8:$8,"&lt;="&amp;FS$9,conditions!$9:$9,"&gt;="&amp;FS$9),conditions!$9:$9,"&gt;="&amp;FS$9-SUMIFS(conditions!$77:$77,conditions!$8:$8,"&lt;="&amp;FS$9,conditions!$9:$9,"&gt;="&amp;FS$9))</f>
        <v>1.6631999999999998</v>
      </c>
      <c r="FT127" s="37">
        <f>SUMIFS(19:19,$9:$9,FT$9-SUMIFS(conditions!$77:$77,conditions!$8:$8,"&lt;="&amp;FT$9,conditions!$9:$9,"&gt;="&amp;FT$9))*SUMIFS(conditions!$76:$76,conditions!$8:$8,"&lt;="&amp;FT$9-SUMIFS(conditions!$77:$77,conditions!$8:$8,"&lt;="&amp;FT$9,conditions!$9:$9,"&gt;="&amp;FT$9),conditions!$9:$9,"&gt;="&amp;FT$9-SUMIFS(conditions!$77:$77,conditions!$8:$8,"&lt;="&amp;FT$9,conditions!$9:$9,"&gt;="&amp;FT$9))</f>
        <v>1.6631999999999998</v>
      </c>
      <c r="FU127" s="37">
        <f>SUMIFS(19:19,$9:$9,FU$9-SUMIFS(conditions!$77:$77,conditions!$8:$8,"&lt;="&amp;FU$9,conditions!$9:$9,"&gt;="&amp;FU$9))*SUMIFS(conditions!$76:$76,conditions!$8:$8,"&lt;="&amp;FU$9-SUMIFS(conditions!$77:$77,conditions!$8:$8,"&lt;="&amp;FU$9,conditions!$9:$9,"&gt;="&amp;FU$9),conditions!$9:$9,"&gt;="&amp;FU$9-SUMIFS(conditions!$77:$77,conditions!$8:$8,"&lt;="&amp;FU$9,conditions!$9:$9,"&gt;="&amp;FU$9))</f>
        <v>1.6631999999999998</v>
      </c>
      <c r="FV127" s="37">
        <f>SUMIFS(19:19,$9:$9,FV$9-SUMIFS(conditions!$77:$77,conditions!$8:$8,"&lt;="&amp;FV$9,conditions!$9:$9,"&gt;="&amp;FV$9))*SUMIFS(conditions!$76:$76,conditions!$8:$8,"&lt;="&amp;FV$9-SUMIFS(conditions!$77:$77,conditions!$8:$8,"&lt;="&amp;FV$9,conditions!$9:$9,"&gt;="&amp;FV$9),conditions!$9:$9,"&gt;="&amp;FV$9-SUMIFS(conditions!$77:$77,conditions!$8:$8,"&lt;="&amp;FV$9,conditions!$9:$9,"&gt;="&amp;FV$9))</f>
        <v>1.6631999999999998</v>
      </c>
      <c r="FW127" s="37">
        <f>SUMIFS(19:19,$9:$9,FW$9-SUMIFS(conditions!$77:$77,conditions!$8:$8,"&lt;="&amp;FW$9,conditions!$9:$9,"&gt;="&amp;FW$9))*SUMIFS(conditions!$76:$76,conditions!$8:$8,"&lt;="&amp;FW$9-SUMIFS(conditions!$77:$77,conditions!$8:$8,"&lt;="&amp;FW$9,conditions!$9:$9,"&gt;="&amp;FW$9),conditions!$9:$9,"&gt;="&amp;FW$9-SUMIFS(conditions!$77:$77,conditions!$8:$8,"&lt;="&amp;FW$9,conditions!$9:$9,"&gt;="&amp;FW$9))</f>
        <v>1.6631999999999998</v>
      </c>
      <c r="FX127" s="37">
        <f>SUMIFS(19:19,$9:$9,FX$9-SUMIFS(conditions!$77:$77,conditions!$8:$8,"&lt;="&amp;FX$9,conditions!$9:$9,"&gt;="&amp;FX$9))*SUMIFS(conditions!$76:$76,conditions!$8:$8,"&lt;="&amp;FX$9-SUMIFS(conditions!$77:$77,conditions!$8:$8,"&lt;="&amp;FX$9,conditions!$9:$9,"&gt;="&amp;FX$9),conditions!$9:$9,"&gt;="&amp;FX$9-SUMIFS(conditions!$77:$77,conditions!$8:$8,"&lt;="&amp;FX$9,conditions!$9:$9,"&gt;="&amp;FX$9))</f>
        <v>0</v>
      </c>
      <c r="FY127" s="37">
        <f>SUMIFS(19:19,$9:$9,FY$9-SUMIFS(conditions!$77:$77,conditions!$8:$8,"&lt;="&amp;FY$9,conditions!$9:$9,"&gt;="&amp;FY$9))*SUMIFS(conditions!$76:$76,conditions!$8:$8,"&lt;="&amp;FY$9-SUMIFS(conditions!$77:$77,conditions!$8:$8,"&lt;="&amp;FY$9,conditions!$9:$9,"&gt;="&amp;FY$9),conditions!$9:$9,"&gt;="&amp;FY$9-SUMIFS(conditions!$77:$77,conditions!$8:$8,"&lt;="&amp;FY$9,conditions!$9:$9,"&gt;="&amp;FY$9))</f>
        <v>0</v>
      </c>
      <c r="FZ127" s="37">
        <f>SUMIFS(19:19,$9:$9,FZ$9-SUMIFS(conditions!$77:$77,conditions!$8:$8,"&lt;="&amp;FZ$9,conditions!$9:$9,"&gt;="&amp;FZ$9))*SUMIFS(conditions!$76:$76,conditions!$8:$8,"&lt;="&amp;FZ$9-SUMIFS(conditions!$77:$77,conditions!$8:$8,"&lt;="&amp;FZ$9,conditions!$9:$9,"&gt;="&amp;FZ$9),conditions!$9:$9,"&gt;="&amp;FZ$9-SUMIFS(conditions!$77:$77,conditions!$8:$8,"&lt;="&amp;FZ$9,conditions!$9:$9,"&gt;="&amp;FZ$9))</f>
        <v>1.6631999999999998</v>
      </c>
      <c r="GA127" s="37">
        <f>SUMIFS(19:19,$9:$9,GA$9-SUMIFS(conditions!$77:$77,conditions!$8:$8,"&lt;="&amp;GA$9,conditions!$9:$9,"&gt;="&amp;GA$9))*SUMIFS(conditions!$76:$76,conditions!$8:$8,"&lt;="&amp;GA$9-SUMIFS(conditions!$77:$77,conditions!$8:$8,"&lt;="&amp;GA$9,conditions!$9:$9,"&gt;="&amp;GA$9),conditions!$9:$9,"&gt;="&amp;GA$9-SUMIFS(conditions!$77:$77,conditions!$8:$8,"&lt;="&amp;GA$9,conditions!$9:$9,"&gt;="&amp;GA$9))</f>
        <v>1.6631999999999998</v>
      </c>
      <c r="GB127" s="37">
        <f>SUMIFS(19:19,$9:$9,GB$9-SUMIFS(conditions!$77:$77,conditions!$8:$8,"&lt;="&amp;GB$9,conditions!$9:$9,"&gt;="&amp;GB$9))*SUMIFS(conditions!$76:$76,conditions!$8:$8,"&lt;="&amp;GB$9-SUMIFS(conditions!$77:$77,conditions!$8:$8,"&lt;="&amp;GB$9,conditions!$9:$9,"&gt;="&amp;GB$9),conditions!$9:$9,"&gt;="&amp;GB$9-SUMIFS(conditions!$77:$77,conditions!$8:$8,"&lt;="&amp;GB$9,conditions!$9:$9,"&gt;="&amp;GB$9))</f>
        <v>1.6631999999999998</v>
      </c>
      <c r="GC127" s="37">
        <f>SUMIFS(19:19,$9:$9,GC$9-SUMIFS(conditions!$77:$77,conditions!$8:$8,"&lt;="&amp;GC$9,conditions!$9:$9,"&gt;="&amp;GC$9))*SUMIFS(conditions!$76:$76,conditions!$8:$8,"&lt;="&amp;GC$9-SUMIFS(conditions!$77:$77,conditions!$8:$8,"&lt;="&amp;GC$9,conditions!$9:$9,"&gt;="&amp;GC$9),conditions!$9:$9,"&gt;="&amp;GC$9-SUMIFS(conditions!$77:$77,conditions!$8:$8,"&lt;="&amp;GC$9,conditions!$9:$9,"&gt;="&amp;GC$9))</f>
        <v>1.6631999999999998</v>
      </c>
      <c r="GD127" s="37">
        <f>SUMIFS(19:19,$9:$9,GD$9-SUMIFS(conditions!$77:$77,conditions!$8:$8,"&lt;="&amp;GD$9,conditions!$9:$9,"&gt;="&amp;GD$9))*SUMIFS(conditions!$76:$76,conditions!$8:$8,"&lt;="&amp;GD$9-SUMIFS(conditions!$77:$77,conditions!$8:$8,"&lt;="&amp;GD$9,conditions!$9:$9,"&gt;="&amp;GD$9),conditions!$9:$9,"&gt;="&amp;GD$9-SUMIFS(conditions!$77:$77,conditions!$8:$8,"&lt;="&amp;GD$9,conditions!$9:$9,"&gt;="&amp;GD$9))</f>
        <v>1.6631999999999998</v>
      </c>
      <c r="GE127" s="37">
        <f>SUMIFS(19:19,$9:$9,GE$9-SUMIFS(conditions!$77:$77,conditions!$8:$8,"&lt;="&amp;GE$9,conditions!$9:$9,"&gt;="&amp;GE$9))*SUMIFS(conditions!$76:$76,conditions!$8:$8,"&lt;="&amp;GE$9-SUMIFS(conditions!$77:$77,conditions!$8:$8,"&lt;="&amp;GE$9,conditions!$9:$9,"&gt;="&amp;GE$9),conditions!$9:$9,"&gt;="&amp;GE$9-SUMIFS(conditions!$77:$77,conditions!$8:$8,"&lt;="&amp;GE$9,conditions!$9:$9,"&gt;="&amp;GE$9))</f>
        <v>0</v>
      </c>
      <c r="GF127" s="37">
        <f>SUMIFS(19:19,$9:$9,GF$9-SUMIFS(conditions!$77:$77,conditions!$8:$8,"&lt;="&amp;GF$9,conditions!$9:$9,"&gt;="&amp;GF$9))*SUMIFS(conditions!$76:$76,conditions!$8:$8,"&lt;="&amp;GF$9-SUMIFS(conditions!$77:$77,conditions!$8:$8,"&lt;="&amp;GF$9,conditions!$9:$9,"&gt;="&amp;GF$9),conditions!$9:$9,"&gt;="&amp;GF$9-SUMIFS(conditions!$77:$77,conditions!$8:$8,"&lt;="&amp;GF$9,conditions!$9:$9,"&gt;="&amp;GF$9))</f>
        <v>0</v>
      </c>
      <c r="GG127" s="37">
        <f>SUMIFS(19:19,$9:$9,GG$9-SUMIFS(conditions!$77:$77,conditions!$8:$8,"&lt;="&amp;GG$9,conditions!$9:$9,"&gt;="&amp;GG$9))*SUMIFS(conditions!$76:$76,conditions!$8:$8,"&lt;="&amp;GG$9-SUMIFS(conditions!$77:$77,conditions!$8:$8,"&lt;="&amp;GG$9,conditions!$9:$9,"&gt;="&amp;GG$9),conditions!$9:$9,"&gt;="&amp;GG$9-SUMIFS(conditions!$77:$77,conditions!$8:$8,"&lt;="&amp;GG$9,conditions!$9:$9,"&gt;="&amp;GG$9))</f>
        <v>1.7463599999999995</v>
      </c>
      <c r="GH127" s="37">
        <f>SUMIFS(19:19,$9:$9,GH$9-SUMIFS(conditions!$77:$77,conditions!$8:$8,"&lt;="&amp;GH$9,conditions!$9:$9,"&gt;="&amp;GH$9))*SUMIFS(conditions!$76:$76,conditions!$8:$8,"&lt;="&amp;GH$9-SUMIFS(conditions!$77:$77,conditions!$8:$8,"&lt;="&amp;GH$9,conditions!$9:$9,"&gt;="&amp;GH$9),conditions!$9:$9,"&gt;="&amp;GH$9-SUMIFS(conditions!$77:$77,conditions!$8:$8,"&lt;="&amp;GH$9,conditions!$9:$9,"&gt;="&amp;GH$9))</f>
        <v>1.7463599999999995</v>
      </c>
      <c r="GI127" s="37">
        <f>SUMIFS(19:19,$9:$9,GI$9-SUMIFS(conditions!$77:$77,conditions!$8:$8,"&lt;="&amp;GI$9,conditions!$9:$9,"&gt;="&amp;GI$9))*SUMIFS(conditions!$76:$76,conditions!$8:$8,"&lt;="&amp;GI$9-SUMIFS(conditions!$77:$77,conditions!$8:$8,"&lt;="&amp;GI$9,conditions!$9:$9,"&gt;="&amp;GI$9),conditions!$9:$9,"&gt;="&amp;GI$9-SUMIFS(conditions!$77:$77,conditions!$8:$8,"&lt;="&amp;GI$9,conditions!$9:$9,"&gt;="&amp;GI$9))</f>
        <v>1.7463599999999995</v>
      </c>
      <c r="GJ127" s="37">
        <f>SUMIFS(19:19,$9:$9,GJ$9-SUMIFS(conditions!$77:$77,conditions!$8:$8,"&lt;="&amp;GJ$9,conditions!$9:$9,"&gt;="&amp;GJ$9))*SUMIFS(conditions!$76:$76,conditions!$8:$8,"&lt;="&amp;GJ$9-SUMIFS(conditions!$77:$77,conditions!$8:$8,"&lt;="&amp;GJ$9,conditions!$9:$9,"&gt;="&amp;GJ$9),conditions!$9:$9,"&gt;="&amp;GJ$9-SUMIFS(conditions!$77:$77,conditions!$8:$8,"&lt;="&amp;GJ$9,conditions!$9:$9,"&gt;="&amp;GJ$9))</f>
        <v>1.7463599999999995</v>
      </c>
      <c r="GK127" s="37">
        <f>SUMIFS(19:19,$9:$9,GK$9-SUMIFS(conditions!$77:$77,conditions!$8:$8,"&lt;="&amp;GK$9,conditions!$9:$9,"&gt;="&amp;GK$9))*SUMIFS(conditions!$76:$76,conditions!$8:$8,"&lt;="&amp;GK$9-SUMIFS(conditions!$77:$77,conditions!$8:$8,"&lt;="&amp;GK$9,conditions!$9:$9,"&gt;="&amp;GK$9),conditions!$9:$9,"&gt;="&amp;GK$9-SUMIFS(conditions!$77:$77,conditions!$8:$8,"&lt;="&amp;GK$9,conditions!$9:$9,"&gt;="&amp;GK$9))</f>
        <v>1.7463599999999995</v>
      </c>
      <c r="GL127" s="37">
        <f>SUMIFS(19:19,$9:$9,GL$9-SUMIFS(conditions!$77:$77,conditions!$8:$8,"&lt;="&amp;GL$9,conditions!$9:$9,"&gt;="&amp;GL$9))*SUMIFS(conditions!$76:$76,conditions!$8:$8,"&lt;="&amp;GL$9-SUMIFS(conditions!$77:$77,conditions!$8:$8,"&lt;="&amp;GL$9,conditions!$9:$9,"&gt;="&amp;GL$9),conditions!$9:$9,"&gt;="&amp;GL$9-SUMIFS(conditions!$77:$77,conditions!$8:$8,"&lt;="&amp;GL$9,conditions!$9:$9,"&gt;="&amp;GL$9))</f>
        <v>0</v>
      </c>
      <c r="GM127" s="37">
        <f>SUMIFS(19:19,$9:$9,GM$9-SUMIFS(conditions!$77:$77,conditions!$8:$8,"&lt;="&amp;GM$9,conditions!$9:$9,"&gt;="&amp;GM$9))*SUMIFS(conditions!$76:$76,conditions!$8:$8,"&lt;="&amp;GM$9-SUMIFS(conditions!$77:$77,conditions!$8:$8,"&lt;="&amp;GM$9,conditions!$9:$9,"&gt;="&amp;GM$9),conditions!$9:$9,"&gt;="&amp;GM$9-SUMIFS(conditions!$77:$77,conditions!$8:$8,"&lt;="&amp;GM$9,conditions!$9:$9,"&gt;="&amp;GM$9))</f>
        <v>0</v>
      </c>
      <c r="GN127" s="37">
        <f>SUMIFS(19:19,$9:$9,GN$9-SUMIFS(conditions!$77:$77,conditions!$8:$8,"&lt;="&amp;GN$9,conditions!$9:$9,"&gt;="&amp;GN$9))*SUMIFS(conditions!$76:$76,conditions!$8:$8,"&lt;="&amp;GN$9-SUMIFS(conditions!$77:$77,conditions!$8:$8,"&lt;="&amp;GN$9,conditions!$9:$9,"&gt;="&amp;GN$9),conditions!$9:$9,"&gt;="&amp;GN$9-SUMIFS(conditions!$77:$77,conditions!$8:$8,"&lt;="&amp;GN$9,conditions!$9:$9,"&gt;="&amp;GN$9))</f>
        <v>1.7463599999999995</v>
      </c>
      <c r="GO127" s="37">
        <f>SUMIFS(19:19,$9:$9,GO$9-SUMIFS(conditions!$77:$77,conditions!$8:$8,"&lt;="&amp;GO$9,conditions!$9:$9,"&gt;="&amp;GO$9))*SUMIFS(conditions!$76:$76,conditions!$8:$8,"&lt;="&amp;GO$9-SUMIFS(conditions!$77:$77,conditions!$8:$8,"&lt;="&amp;GO$9,conditions!$9:$9,"&gt;="&amp;GO$9),conditions!$9:$9,"&gt;="&amp;GO$9-SUMIFS(conditions!$77:$77,conditions!$8:$8,"&lt;="&amp;GO$9,conditions!$9:$9,"&gt;="&amp;GO$9))</f>
        <v>1.7463599999999995</v>
      </c>
      <c r="GP127" s="37">
        <f>SUMIFS(19:19,$9:$9,GP$9-SUMIFS(conditions!$77:$77,conditions!$8:$8,"&lt;="&amp;GP$9,conditions!$9:$9,"&gt;="&amp;GP$9))*SUMIFS(conditions!$76:$76,conditions!$8:$8,"&lt;="&amp;GP$9-SUMIFS(conditions!$77:$77,conditions!$8:$8,"&lt;="&amp;GP$9,conditions!$9:$9,"&gt;="&amp;GP$9),conditions!$9:$9,"&gt;="&amp;GP$9-SUMIFS(conditions!$77:$77,conditions!$8:$8,"&lt;="&amp;GP$9,conditions!$9:$9,"&gt;="&amp;GP$9))</f>
        <v>1.7463599999999995</v>
      </c>
      <c r="GQ127" s="37">
        <f>SUMIFS(19:19,$9:$9,GQ$9-SUMIFS(conditions!$77:$77,conditions!$8:$8,"&lt;="&amp;GQ$9,conditions!$9:$9,"&gt;="&amp;GQ$9))*SUMIFS(conditions!$76:$76,conditions!$8:$8,"&lt;="&amp;GQ$9-SUMIFS(conditions!$77:$77,conditions!$8:$8,"&lt;="&amp;GQ$9,conditions!$9:$9,"&gt;="&amp;GQ$9),conditions!$9:$9,"&gt;="&amp;GQ$9-SUMIFS(conditions!$77:$77,conditions!$8:$8,"&lt;="&amp;GQ$9,conditions!$9:$9,"&gt;="&amp;GQ$9))</f>
        <v>1.7463599999999995</v>
      </c>
      <c r="GR127" s="37">
        <f>SUMIFS(19:19,$9:$9,GR$9-SUMIFS(conditions!$77:$77,conditions!$8:$8,"&lt;="&amp;GR$9,conditions!$9:$9,"&gt;="&amp;GR$9))*SUMIFS(conditions!$76:$76,conditions!$8:$8,"&lt;="&amp;GR$9-SUMIFS(conditions!$77:$77,conditions!$8:$8,"&lt;="&amp;GR$9,conditions!$9:$9,"&gt;="&amp;GR$9),conditions!$9:$9,"&gt;="&amp;GR$9-SUMIFS(conditions!$77:$77,conditions!$8:$8,"&lt;="&amp;GR$9,conditions!$9:$9,"&gt;="&amp;GR$9))</f>
        <v>1.7463599999999995</v>
      </c>
      <c r="GS127" s="37">
        <f>SUMIFS(19:19,$9:$9,GS$9-SUMIFS(conditions!$77:$77,conditions!$8:$8,"&lt;="&amp;GS$9,conditions!$9:$9,"&gt;="&amp;GS$9))*SUMIFS(conditions!$76:$76,conditions!$8:$8,"&lt;="&amp;GS$9-SUMIFS(conditions!$77:$77,conditions!$8:$8,"&lt;="&amp;GS$9,conditions!$9:$9,"&gt;="&amp;GS$9),conditions!$9:$9,"&gt;="&amp;GS$9-SUMIFS(conditions!$77:$77,conditions!$8:$8,"&lt;="&amp;GS$9,conditions!$9:$9,"&gt;="&amp;GS$9))</f>
        <v>0</v>
      </c>
      <c r="GT127" s="37">
        <f>SUMIFS(19:19,$9:$9,GT$9-SUMIFS(conditions!$77:$77,conditions!$8:$8,"&lt;="&amp;GT$9,conditions!$9:$9,"&gt;="&amp;GT$9))*SUMIFS(conditions!$76:$76,conditions!$8:$8,"&lt;="&amp;GT$9-SUMIFS(conditions!$77:$77,conditions!$8:$8,"&lt;="&amp;GT$9,conditions!$9:$9,"&gt;="&amp;GT$9),conditions!$9:$9,"&gt;="&amp;GT$9-SUMIFS(conditions!$77:$77,conditions!$8:$8,"&lt;="&amp;GT$9,conditions!$9:$9,"&gt;="&amp;GT$9))</f>
        <v>0</v>
      </c>
      <c r="GU127" s="37">
        <f>SUMIFS(19:19,$9:$9,GU$9-SUMIFS(conditions!$77:$77,conditions!$8:$8,"&lt;="&amp;GU$9,conditions!$9:$9,"&gt;="&amp;GU$9))*SUMIFS(conditions!$76:$76,conditions!$8:$8,"&lt;="&amp;GU$9-SUMIFS(conditions!$77:$77,conditions!$8:$8,"&lt;="&amp;GU$9,conditions!$9:$9,"&gt;="&amp;GU$9),conditions!$9:$9,"&gt;="&amp;GU$9-SUMIFS(conditions!$77:$77,conditions!$8:$8,"&lt;="&amp;GU$9,conditions!$9:$9,"&gt;="&amp;GU$9))</f>
        <v>1.7463599999999995</v>
      </c>
      <c r="GV127" s="37">
        <f>SUMIFS(19:19,$9:$9,GV$9-SUMIFS(conditions!$77:$77,conditions!$8:$8,"&lt;="&amp;GV$9,conditions!$9:$9,"&gt;="&amp;GV$9))*SUMIFS(conditions!$76:$76,conditions!$8:$8,"&lt;="&amp;GV$9-SUMIFS(conditions!$77:$77,conditions!$8:$8,"&lt;="&amp;GV$9,conditions!$9:$9,"&gt;="&amp;GV$9),conditions!$9:$9,"&gt;="&amp;GV$9-SUMIFS(conditions!$77:$77,conditions!$8:$8,"&lt;="&amp;GV$9,conditions!$9:$9,"&gt;="&amp;GV$9))</f>
        <v>1.7463599999999995</v>
      </c>
      <c r="GW127" s="37">
        <f>SUMIFS(19:19,$9:$9,GW$9-SUMIFS(conditions!$77:$77,conditions!$8:$8,"&lt;="&amp;GW$9,conditions!$9:$9,"&gt;="&amp;GW$9))*SUMIFS(conditions!$76:$76,conditions!$8:$8,"&lt;="&amp;GW$9-SUMIFS(conditions!$77:$77,conditions!$8:$8,"&lt;="&amp;GW$9,conditions!$9:$9,"&gt;="&amp;GW$9),conditions!$9:$9,"&gt;="&amp;GW$9-SUMIFS(conditions!$77:$77,conditions!$8:$8,"&lt;="&amp;GW$9,conditions!$9:$9,"&gt;="&amp;GW$9))</f>
        <v>1.7463599999999995</v>
      </c>
      <c r="GX127" s="37">
        <f>SUMIFS(19:19,$9:$9,GX$9-SUMIFS(conditions!$77:$77,conditions!$8:$8,"&lt;="&amp;GX$9,conditions!$9:$9,"&gt;="&amp;GX$9))*SUMIFS(conditions!$76:$76,conditions!$8:$8,"&lt;="&amp;GX$9-SUMIFS(conditions!$77:$77,conditions!$8:$8,"&lt;="&amp;GX$9,conditions!$9:$9,"&gt;="&amp;GX$9),conditions!$9:$9,"&gt;="&amp;GX$9-SUMIFS(conditions!$77:$77,conditions!$8:$8,"&lt;="&amp;GX$9,conditions!$9:$9,"&gt;="&amp;GX$9))</f>
        <v>1.7463599999999995</v>
      </c>
      <c r="GY127" s="37">
        <f>SUMIFS(19:19,$9:$9,GY$9-SUMIFS(conditions!$77:$77,conditions!$8:$8,"&lt;="&amp;GY$9,conditions!$9:$9,"&gt;="&amp;GY$9))*SUMIFS(conditions!$76:$76,conditions!$8:$8,"&lt;="&amp;GY$9-SUMIFS(conditions!$77:$77,conditions!$8:$8,"&lt;="&amp;GY$9,conditions!$9:$9,"&gt;="&amp;GY$9),conditions!$9:$9,"&gt;="&amp;GY$9-SUMIFS(conditions!$77:$77,conditions!$8:$8,"&lt;="&amp;GY$9,conditions!$9:$9,"&gt;="&amp;GY$9))</f>
        <v>1.7463599999999995</v>
      </c>
      <c r="GZ127" s="37">
        <f>SUMIFS(19:19,$9:$9,GZ$9-SUMIFS(conditions!$77:$77,conditions!$8:$8,"&lt;="&amp;GZ$9,conditions!$9:$9,"&gt;="&amp;GZ$9))*SUMIFS(conditions!$76:$76,conditions!$8:$8,"&lt;="&amp;GZ$9-SUMIFS(conditions!$77:$77,conditions!$8:$8,"&lt;="&amp;GZ$9,conditions!$9:$9,"&gt;="&amp;GZ$9),conditions!$9:$9,"&gt;="&amp;GZ$9-SUMIFS(conditions!$77:$77,conditions!$8:$8,"&lt;="&amp;GZ$9,conditions!$9:$9,"&gt;="&amp;GZ$9))</f>
        <v>0</v>
      </c>
      <c r="HA127" s="37">
        <f>SUMIFS(19:19,$9:$9,HA$9-SUMIFS(conditions!$77:$77,conditions!$8:$8,"&lt;="&amp;HA$9,conditions!$9:$9,"&gt;="&amp;HA$9))*SUMIFS(conditions!$76:$76,conditions!$8:$8,"&lt;="&amp;HA$9-SUMIFS(conditions!$77:$77,conditions!$8:$8,"&lt;="&amp;HA$9,conditions!$9:$9,"&gt;="&amp;HA$9),conditions!$9:$9,"&gt;="&amp;HA$9-SUMIFS(conditions!$77:$77,conditions!$8:$8,"&lt;="&amp;HA$9,conditions!$9:$9,"&gt;="&amp;HA$9))</f>
        <v>0</v>
      </c>
      <c r="HB127" s="37">
        <f>SUMIFS(19:19,$9:$9,HB$9-SUMIFS(conditions!$77:$77,conditions!$8:$8,"&lt;="&amp;HB$9,conditions!$9:$9,"&gt;="&amp;HB$9))*SUMIFS(conditions!$76:$76,conditions!$8:$8,"&lt;="&amp;HB$9-SUMIFS(conditions!$77:$77,conditions!$8:$8,"&lt;="&amp;HB$9,conditions!$9:$9,"&gt;="&amp;HB$9),conditions!$9:$9,"&gt;="&amp;HB$9-SUMIFS(conditions!$77:$77,conditions!$8:$8,"&lt;="&amp;HB$9,conditions!$9:$9,"&gt;="&amp;HB$9))</f>
        <v>1.7463599999999995</v>
      </c>
      <c r="HC127" s="37">
        <f>SUMIFS(19:19,$9:$9,HC$9-SUMIFS(conditions!$77:$77,conditions!$8:$8,"&lt;="&amp;HC$9,conditions!$9:$9,"&gt;="&amp;HC$9))*SUMIFS(conditions!$76:$76,conditions!$8:$8,"&lt;="&amp;HC$9-SUMIFS(conditions!$77:$77,conditions!$8:$8,"&lt;="&amp;HC$9,conditions!$9:$9,"&gt;="&amp;HC$9),conditions!$9:$9,"&gt;="&amp;HC$9-SUMIFS(conditions!$77:$77,conditions!$8:$8,"&lt;="&amp;HC$9,conditions!$9:$9,"&gt;="&amp;HC$9))</f>
        <v>1.7463599999999995</v>
      </c>
      <c r="HD127" s="37">
        <f>SUMIFS(19:19,$9:$9,HD$9-SUMIFS(conditions!$77:$77,conditions!$8:$8,"&lt;="&amp;HD$9,conditions!$9:$9,"&gt;="&amp;HD$9))*SUMIFS(conditions!$76:$76,conditions!$8:$8,"&lt;="&amp;HD$9-SUMIFS(conditions!$77:$77,conditions!$8:$8,"&lt;="&amp;HD$9,conditions!$9:$9,"&gt;="&amp;HD$9),conditions!$9:$9,"&gt;="&amp;HD$9-SUMIFS(conditions!$77:$77,conditions!$8:$8,"&lt;="&amp;HD$9,conditions!$9:$9,"&gt;="&amp;HD$9))</f>
        <v>1.7463599999999995</v>
      </c>
      <c r="HE127" s="37">
        <f>SUMIFS(19:19,$9:$9,HE$9-SUMIFS(conditions!$77:$77,conditions!$8:$8,"&lt;="&amp;HE$9,conditions!$9:$9,"&gt;="&amp;HE$9))*SUMIFS(conditions!$76:$76,conditions!$8:$8,"&lt;="&amp;HE$9-SUMIFS(conditions!$77:$77,conditions!$8:$8,"&lt;="&amp;HE$9,conditions!$9:$9,"&gt;="&amp;HE$9),conditions!$9:$9,"&gt;="&amp;HE$9-SUMIFS(conditions!$77:$77,conditions!$8:$8,"&lt;="&amp;HE$9,conditions!$9:$9,"&gt;="&amp;HE$9))</f>
        <v>1.7463599999999995</v>
      </c>
      <c r="HF127" s="37">
        <f>SUMIFS(19:19,$9:$9,HF$9-SUMIFS(conditions!$77:$77,conditions!$8:$8,"&lt;="&amp;HF$9,conditions!$9:$9,"&gt;="&amp;HF$9))*SUMIFS(conditions!$76:$76,conditions!$8:$8,"&lt;="&amp;HF$9-SUMIFS(conditions!$77:$77,conditions!$8:$8,"&lt;="&amp;HF$9,conditions!$9:$9,"&gt;="&amp;HF$9),conditions!$9:$9,"&gt;="&amp;HF$9-SUMIFS(conditions!$77:$77,conditions!$8:$8,"&lt;="&amp;HF$9,conditions!$9:$9,"&gt;="&amp;HF$9))</f>
        <v>1.7463599999999995</v>
      </c>
      <c r="HG127" s="37">
        <f>SUMIFS(19:19,$9:$9,HG$9-SUMIFS(conditions!$77:$77,conditions!$8:$8,"&lt;="&amp;HG$9,conditions!$9:$9,"&gt;="&amp;HG$9))*SUMIFS(conditions!$76:$76,conditions!$8:$8,"&lt;="&amp;HG$9-SUMIFS(conditions!$77:$77,conditions!$8:$8,"&lt;="&amp;HG$9,conditions!$9:$9,"&gt;="&amp;HG$9),conditions!$9:$9,"&gt;="&amp;HG$9-SUMIFS(conditions!$77:$77,conditions!$8:$8,"&lt;="&amp;HG$9,conditions!$9:$9,"&gt;="&amp;HG$9))</f>
        <v>0</v>
      </c>
      <c r="HH127" s="37">
        <f>SUMIFS(19:19,$9:$9,HH$9-SUMIFS(conditions!$77:$77,conditions!$8:$8,"&lt;="&amp;HH$9,conditions!$9:$9,"&gt;="&amp;HH$9))*SUMIFS(conditions!$76:$76,conditions!$8:$8,"&lt;="&amp;HH$9-SUMIFS(conditions!$77:$77,conditions!$8:$8,"&lt;="&amp;HH$9,conditions!$9:$9,"&gt;="&amp;HH$9),conditions!$9:$9,"&gt;="&amp;HH$9-SUMIFS(conditions!$77:$77,conditions!$8:$8,"&lt;="&amp;HH$9,conditions!$9:$9,"&gt;="&amp;HH$9))</f>
        <v>0</v>
      </c>
      <c r="HI127" s="37">
        <f>SUMIFS(19:19,$9:$9,HI$9-SUMIFS(conditions!$77:$77,conditions!$8:$8,"&lt;="&amp;HI$9,conditions!$9:$9,"&gt;="&amp;HI$9))*SUMIFS(conditions!$76:$76,conditions!$8:$8,"&lt;="&amp;HI$9-SUMIFS(conditions!$77:$77,conditions!$8:$8,"&lt;="&amp;HI$9,conditions!$9:$9,"&gt;="&amp;HI$9),conditions!$9:$9,"&gt;="&amp;HI$9-SUMIFS(conditions!$77:$77,conditions!$8:$8,"&lt;="&amp;HI$9,conditions!$9:$9,"&gt;="&amp;HI$9))</f>
        <v>1.7463599999999995</v>
      </c>
      <c r="HJ127" s="37">
        <f>SUMIFS(19:19,$9:$9,HJ$9-SUMIFS(conditions!$77:$77,conditions!$8:$8,"&lt;="&amp;HJ$9,conditions!$9:$9,"&gt;="&amp;HJ$9))*SUMIFS(conditions!$76:$76,conditions!$8:$8,"&lt;="&amp;HJ$9-SUMIFS(conditions!$77:$77,conditions!$8:$8,"&lt;="&amp;HJ$9,conditions!$9:$9,"&gt;="&amp;HJ$9),conditions!$9:$9,"&gt;="&amp;HJ$9-SUMIFS(conditions!$77:$77,conditions!$8:$8,"&lt;="&amp;HJ$9,conditions!$9:$9,"&gt;="&amp;HJ$9))</f>
        <v>1.7463599999999995</v>
      </c>
      <c r="HK127" s="37">
        <f>SUMIFS(19:19,$9:$9,HK$9-SUMIFS(conditions!$77:$77,conditions!$8:$8,"&lt;="&amp;HK$9,conditions!$9:$9,"&gt;="&amp;HK$9))*SUMIFS(conditions!$76:$76,conditions!$8:$8,"&lt;="&amp;HK$9-SUMIFS(conditions!$77:$77,conditions!$8:$8,"&lt;="&amp;HK$9,conditions!$9:$9,"&gt;="&amp;HK$9),conditions!$9:$9,"&gt;="&amp;HK$9-SUMIFS(conditions!$77:$77,conditions!$8:$8,"&lt;="&amp;HK$9,conditions!$9:$9,"&gt;="&amp;HK$9))</f>
        <v>1.9355489999999995</v>
      </c>
      <c r="HL127" s="37">
        <f>SUMIFS(19:19,$9:$9,HL$9-SUMIFS(conditions!$77:$77,conditions!$8:$8,"&lt;="&amp;HL$9,conditions!$9:$9,"&gt;="&amp;HL$9))*SUMIFS(conditions!$76:$76,conditions!$8:$8,"&lt;="&amp;HL$9-SUMIFS(conditions!$77:$77,conditions!$8:$8,"&lt;="&amp;HL$9,conditions!$9:$9,"&gt;="&amp;HL$9),conditions!$9:$9,"&gt;="&amp;HL$9-SUMIFS(conditions!$77:$77,conditions!$8:$8,"&lt;="&amp;HL$9,conditions!$9:$9,"&gt;="&amp;HL$9))</f>
        <v>1.9355489999999995</v>
      </c>
      <c r="HM127" s="37">
        <f>SUMIFS(19:19,$9:$9,HM$9-SUMIFS(conditions!$77:$77,conditions!$8:$8,"&lt;="&amp;HM$9,conditions!$9:$9,"&gt;="&amp;HM$9))*SUMIFS(conditions!$76:$76,conditions!$8:$8,"&lt;="&amp;HM$9-SUMIFS(conditions!$77:$77,conditions!$8:$8,"&lt;="&amp;HM$9,conditions!$9:$9,"&gt;="&amp;HM$9),conditions!$9:$9,"&gt;="&amp;HM$9-SUMIFS(conditions!$77:$77,conditions!$8:$8,"&lt;="&amp;HM$9,conditions!$9:$9,"&gt;="&amp;HM$9))</f>
        <v>1.9355489999999995</v>
      </c>
      <c r="HN127" s="37">
        <f>SUMIFS(19:19,$9:$9,HN$9-SUMIFS(conditions!$77:$77,conditions!$8:$8,"&lt;="&amp;HN$9,conditions!$9:$9,"&gt;="&amp;HN$9))*SUMIFS(conditions!$76:$76,conditions!$8:$8,"&lt;="&amp;HN$9-SUMIFS(conditions!$77:$77,conditions!$8:$8,"&lt;="&amp;HN$9,conditions!$9:$9,"&gt;="&amp;HN$9),conditions!$9:$9,"&gt;="&amp;HN$9-SUMIFS(conditions!$77:$77,conditions!$8:$8,"&lt;="&amp;HN$9,conditions!$9:$9,"&gt;="&amp;HN$9))</f>
        <v>0</v>
      </c>
      <c r="HO127" s="37">
        <f>SUMIFS(19:19,$9:$9,HO$9-SUMIFS(conditions!$77:$77,conditions!$8:$8,"&lt;="&amp;HO$9,conditions!$9:$9,"&gt;="&amp;HO$9))*SUMIFS(conditions!$76:$76,conditions!$8:$8,"&lt;="&amp;HO$9-SUMIFS(conditions!$77:$77,conditions!$8:$8,"&lt;="&amp;HO$9,conditions!$9:$9,"&gt;="&amp;HO$9),conditions!$9:$9,"&gt;="&amp;HO$9-SUMIFS(conditions!$77:$77,conditions!$8:$8,"&lt;="&amp;HO$9,conditions!$9:$9,"&gt;="&amp;HO$9))</f>
        <v>0</v>
      </c>
      <c r="HP127" s="37">
        <f>SUMIFS(19:19,$9:$9,HP$9-SUMIFS(conditions!$77:$77,conditions!$8:$8,"&lt;="&amp;HP$9,conditions!$9:$9,"&gt;="&amp;HP$9))*SUMIFS(conditions!$76:$76,conditions!$8:$8,"&lt;="&amp;HP$9-SUMIFS(conditions!$77:$77,conditions!$8:$8,"&lt;="&amp;HP$9,conditions!$9:$9,"&gt;="&amp;HP$9),conditions!$9:$9,"&gt;="&amp;HP$9-SUMIFS(conditions!$77:$77,conditions!$8:$8,"&lt;="&amp;HP$9,conditions!$9:$9,"&gt;="&amp;HP$9))</f>
        <v>1.9355489999999995</v>
      </c>
      <c r="HQ127" s="37">
        <f>SUMIFS(19:19,$9:$9,HQ$9-SUMIFS(conditions!$77:$77,conditions!$8:$8,"&lt;="&amp;HQ$9,conditions!$9:$9,"&gt;="&amp;HQ$9))*SUMIFS(conditions!$76:$76,conditions!$8:$8,"&lt;="&amp;HQ$9-SUMIFS(conditions!$77:$77,conditions!$8:$8,"&lt;="&amp;HQ$9,conditions!$9:$9,"&gt;="&amp;HQ$9),conditions!$9:$9,"&gt;="&amp;HQ$9-SUMIFS(conditions!$77:$77,conditions!$8:$8,"&lt;="&amp;HQ$9,conditions!$9:$9,"&gt;="&amp;HQ$9))</f>
        <v>1.9355489999999995</v>
      </c>
      <c r="HR127" s="37">
        <f>SUMIFS(19:19,$9:$9,HR$9-SUMIFS(conditions!$77:$77,conditions!$8:$8,"&lt;="&amp;HR$9,conditions!$9:$9,"&gt;="&amp;HR$9))*SUMIFS(conditions!$76:$76,conditions!$8:$8,"&lt;="&amp;HR$9-SUMIFS(conditions!$77:$77,conditions!$8:$8,"&lt;="&amp;HR$9,conditions!$9:$9,"&gt;="&amp;HR$9),conditions!$9:$9,"&gt;="&amp;HR$9-SUMIFS(conditions!$77:$77,conditions!$8:$8,"&lt;="&amp;HR$9,conditions!$9:$9,"&gt;="&amp;HR$9))</f>
        <v>1.9355489999999995</v>
      </c>
      <c r="HS127" s="37">
        <f>SUMIFS(19:19,$9:$9,HS$9-SUMIFS(conditions!$77:$77,conditions!$8:$8,"&lt;="&amp;HS$9,conditions!$9:$9,"&gt;="&amp;HS$9))*SUMIFS(conditions!$76:$76,conditions!$8:$8,"&lt;="&amp;HS$9-SUMIFS(conditions!$77:$77,conditions!$8:$8,"&lt;="&amp;HS$9,conditions!$9:$9,"&gt;="&amp;HS$9),conditions!$9:$9,"&gt;="&amp;HS$9-SUMIFS(conditions!$77:$77,conditions!$8:$8,"&lt;="&amp;HS$9,conditions!$9:$9,"&gt;="&amp;HS$9))</f>
        <v>1.9355489999999995</v>
      </c>
      <c r="HT127" s="37">
        <f>SUMIFS(19:19,$9:$9,HT$9-SUMIFS(conditions!$77:$77,conditions!$8:$8,"&lt;="&amp;HT$9,conditions!$9:$9,"&gt;="&amp;HT$9))*SUMIFS(conditions!$76:$76,conditions!$8:$8,"&lt;="&amp;HT$9-SUMIFS(conditions!$77:$77,conditions!$8:$8,"&lt;="&amp;HT$9,conditions!$9:$9,"&gt;="&amp;HT$9),conditions!$9:$9,"&gt;="&amp;HT$9-SUMIFS(conditions!$77:$77,conditions!$8:$8,"&lt;="&amp;HT$9,conditions!$9:$9,"&gt;="&amp;HT$9))</f>
        <v>1.9355489999999995</v>
      </c>
      <c r="HU127" s="37">
        <f>SUMIFS(19:19,$9:$9,HU$9-SUMIFS(conditions!$77:$77,conditions!$8:$8,"&lt;="&amp;HU$9,conditions!$9:$9,"&gt;="&amp;HU$9))*SUMIFS(conditions!$76:$76,conditions!$8:$8,"&lt;="&amp;HU$9-SUMIFS(conditions!$77:$77,conditions!$8:$8,"&lt;="&amp;HU$9,conditions!$9:$9,"&gt;="&amp;HU$9),conditions!$9:$9,"&gt;="&amp;HU$9-SUMIFS(conditions!$77:$77,conditions!$8:$8,"&lt;="&amp;HU$9,conditions!$9:$9,"&gt;="&amp;HU$9))</f>
        <v>0</v>
      </c>
      <c r="HV127" s="37">
        <f>SUMIFS(19:19,$9:$9,HV$9-SUMIFS(conditions!$77:$77,conditions!$8:$8,"&lt;="&amp;HV$9,conditions!$9:$9,"&gt;="&amp;HV$9))*SUMIFS(conditions!$76:$76,conditions!$8:$8,"&lt;="&amp;HV$9-SUMIFS(conditions!$77:$77,conditions!$8:$8,"&lt;="&amp;HV$9,conditions!$9:$9,"&gt;="&amp;HV$9),conditions!$9:$9,"&gt;="&amp;HV$9-SUMIFS(conditions!$77:$77,conditions!$8:$8,"&lt;="&amp;HV$9,conditions!$9:$9,"&gt;="&amp;HV$9))</f>
        <v>0</v>
      </c>
      <c r="HW127" s="37">
        <f>SUMIFS(19:19,$9:$9,HW$9-SUMIFS(conditions!$77:$77,conditions!$8:$8,"&lt;="&amp;HW$9,conditions!$9:$9,"&gt;="&amp;HW$9))*SUMIFS(conditions!$76:$76,conditions!$8:$8,"&lt;="&amp;HW$9-SUMIFS(conditions!$77:$77,conditions!$8:$8,"&lt;="&amp;HW$9,conditions!$9:$9,"&gt;="&amp;HW$9),conditions!$9:$9,"&gt;="&amp;HW$9-SUMIFS(conditions!$77:$77,conditions!$8:$8,"&lt;="&amp;HW$9,conditions!$9:$9,"&gt;="&amp;HW$9))</f>
        <v>1.9355489999999995</v>
      </c>
      <c r="HX127" s="37">
        <f>SUMIFS(19:19,$9:$9,HX$9-SUMIFS(conditions!$77:$77,conditions!$8:$8,"&lt;="&amp;HX$9,conditions!$9:$9,"&gt;="&amp;HX$9))*SUMIFS(conditions!$76:$76,conditions!$8:$8,"&lt;="&amp;HX$9-SUMIFS(conditions!$77:$77,conditions!$8:$8,"&lt;="&amp;HX$9,conditions!$9:$9,"&gt;="&amp;HX$9),conditions!$9:$9,"&gt;="&amp;HX$9-SUMIFS(conditions!$77:$77,conditions!$8:$8,"&lt;="&amp;HX$9,conditions!$9:$9,"&gt;="&amp;HX$9))</f>
        <v>1.9355489999999995</v>
      </c>
      <c r="HY127" s="37">
        <f>SUMIFS(19:19,$9:$9,HY$9-SUMIFS(conditions!$77:$77,conditions!$8:$8,"&lt;="&amp;HY$9,conditions!$9:$9,"&gt;="&amp;HY$9))*SUMIFS(conditions!$76:$76,conditions!$8:$8,"&lt;="&amp;HY$9-SUMIFS(conditions!$77:$77,conditions!$8:$8,"&lt;="&amp;HY$9,conditions!$9:$9,"&gt;="&amp;HY$9),conditions!$9:$9,"&gt;="&amp;HY$9-SUMIFS(conditions!$77:$77,conditions!$8:$8,"&lt;="&amp;HY$9,conditions!$9:$9,"&gt;="&amp;HY$9))</f>
        <v>1.9355489999999995</v>
      </c>
      <c r="HZ127" s="37">
        <f>SUMIFS(19:19,$9:$9,HZ$9-SUMIFS(conditions!$77:$77,conditions!$8:$8,"&lt;="&amp;HZ$9,conditions!$9:$9,"&gt;="&amp;HZ$9))*SUMIFS(conditions!$76:$76,conditions!$8:$8,"&lt;="&amp;HZ$9-SUMIFS(conditions!$77:$77,conditions!$8:$8,"&lt;="&amp;HZ$9,conditions!$9:$9,"&gt;="&amp;HZ$9),conditions!$9:$9,"&gt;="&amp;HZ$9-SUMIFS(conditions!$77:$77,conditions!$8:$8,"&lt;="&amp;HZ$9,conditions!$9:$9,"&gt;="&amp;HZ$9))</f>
        <v>1.9355489999999995</v>
      </c>
      <c r="IA127" s="37">
        <f>SUMIFS(19:19,$9:$9,IA$9-SUMIFS(conditions!$77:$77,conditions!$8:$8,"&lt;="&amp;IA$9,conditions!$9:$9,"&gt;="&amp;IA$9))*SUMIFS(conditions!$76:$76,conditions!$8:$8,"&lt;="&amp;IA$9-SUMIFS(conditions!$77:$77,conditions!$8:$8,"&lt;="&amp;IA$9,conditions!$9:$9,"&gt;="&amp;IA$9),conditions!$9:$9,"&gt;="&amp;IA$9-SUMIFS(conditions!$77:$77,conditions!$8:$8,"&lt;="&amp;IA$9,conditions!$9:$9,"&gt;="&amp;IA$9))</f>
        <v>1.9355489999999995</v>
      </c>
      <c r="IB127" s="37">
        <f>SUMIFS(19:19,$9:$9,IB$9-SUMIFS(conditions!$77:$77,conditions!$8:$8,"&lt;="&amp;IB$9,conditions!$9:$9,"&gt;="&amp;IB$9))*SUMIFS(conditions!$76:$76,conditions!$8:$8,"&lt;="&amp;IB$9-SUMIFS(conditions!$77:$77,conditions!$8:$8,"&lt;="&amp;IB$9,conditions!$9:$9,"&gt;="&amp;IB$9),conditions!$9:$9,"&gt;="&amp;IB$9-SUMIFS(conditions!$77:$77,conditions!$8:$8,"&lt;="&amp;IB$9,conditions!$9:$9,"&gt;="&amp;IB$9))</f>
        <v>0</v>
      </c>
      <c r="IC127" s="37">
        <f>SUMIFS(19:19,$9:$9,IC$9-SUMIFS(conditions!$77:$77,conditions!$8:$8,"&lt;="&amp;IC$9,conditions!$9:$9,"&gt;="&amp;IC$9))*SUMIFS(conditions!$76:$76,conditions!$8:$8,"&lt;="&amp;IC$9-SUMIFS(conditions!$77:$77,conditions!$8:$8,"&lt;="&amp;IC$9,conditions!$9:$9,"&gt;="&amp;IC$9),conditions!$9:$9,"&gt;="&amp;IC$9-SUMIFS(conditions!$77:$77,conditions!$8:$8,"&lt;="&amp;IC$9,conditions!$9:$9,"&gt;="&amp;IC$9))</f>
        <v>0</v>
      </c>
      <c r="ID127" s="37">
        <f>SUMIFS(19:19,$9:$9,ID$9-SUMIFS(conditions!$77:$77,conditions!$8:$8,"&lt;="&amp;ID$9,conditions!$9:$9,"&gt;="&amp;ID$9))*SUMIFS(conditions!$76:$76,conditions!$8:$8,"&lt;="&amp;ID$9-SUMIFS(conditions!$77:$77,conditions!$8:$8,"&lt;="&amp;ID$9,conditions!$9:$9,"&gt;="&amp;ID$9),conditions!$9:$9,"&gt;="&amp;ID$9-SUMIFS(conditions!$77:$77,conditions!$8:$8,"&lt;="&amp;ID$9,conditions!$9:$9,"&gt;="&amp;ID$9))</f>
        <v>1.9355489999999995</v>
      </c>
      <c r="IE127" s="37">
        <f>SUMIFS(19:19,$9:$9,IE$9-SUMIFS(conditions!$77:$77,conditions!$8:$8,"&lt;="&amp;IE$9,conditions!$9:$9,"&gt;="&amp;IE$9))*SUMIFS(conditions!$76:$76,conditions!$8:$8,"&lt;="&amp;IE$9-SUMIFS(conditions!$77:$77,conditions!$8:$8,"&lt;="&amp;IE$9,conditions!$9:$9,"&gt;="&amp;IE$9),conditions!$9:$9,"&gt;="&amp;IE$9-SUMIFS(conditions!$77:$77,conditions!$8:$8,"&lt;="&amp;IE$9,conditions!$9:$9,"&gt;="&amp;IE$9))</f>
        <v>1.9355489999999995</v>
      </c>
      <c r="IF127" s="37">
        <f>SUMIFS(19:19,$9:$9,IF$9-SUMIFS(conditions!$77:$77,conditions!$8:$8,"&lt;="&amp;IF$9,conditions!$9:$9,"&gt;="&amp;IF$9))*SUMIFS(conditions!$76:$76,conditions!$8:$8,"&lt;="&amp;IF$9-SUMIFS(conditions!$77:$77,conditions!$8:$8,"&lt;="&amp;IF$9,conditions!$9:$9,"&gt;="&amp;IF$9),conditions!$9:$9,"&gt;="&amp;IF$9-SUMIFS(conditions!$77:$77,conditions!$8:$8,"&lt;="&amp;IF$9,conditions!$9:$9,"&gt;="&amp;IF$9))</f>
        <v>1.9355489999999995</v>
      </c>
      <c r="IG127" s="37">
        <f>SUMIFS(19:19,$9:$9,IG$9-SUMIFS(conditions!$77:$77,conditions!$8:$8,"&lt;="&amp;IG$9,conditions!$9:$9,"&gt;="&amp;IG$9))*SUMIFS(conditions!$76:$76,conditions!$8:$8,"&lt;="&amp;IG$9-SUMIFS(conditions!$77:$77,conditions!$8:$8,"&lt;="&amp;IG$9,conditions!$9:$9,"&gt;="&amp;IG$9),conditions!$9:$9,"&gt;="&amp;IG$9-SUMIFS(conditions!$77:$77,conditions!$8:$8,"&lt;="&amp;IG$9,conditions!$9:$9,"&gt;="&amp;IG$9))</f>
        <v>1.9355489999999995</v>
      </c>
      <c r="IH127" s="37">
        <f>SUMIFS(19:19,$9:$9,IH$9-SUMIFS(conditions!$77:$77,conditions!$8:$8,"&lt;="&amp;IH$9,conditions!$9:$9,"&gt;="&amp;IH$9))*SUMIFS(conditions!$76:$76,conditions!$8:$8,"&lt;="&amp;IH$9-SUMIFS(conditions!$77:$77,conditions!$8:$8,"&lt;="&amp;IH$9,conditions!$9:$9,"&gt;="&amp;IH$9),conditions!$9:$9,"&gt;="&amp;IH$9-SUMIFS(conditions!$77:$77,conditions!$8:$8,"&lt;="&amp;IH$9,conditions!$9:$9,"&gt;="&amp;IH$9))</f>
        <v>1.9355489999999995</v>
      </c>
      <c r="II127" s="37">
        <f>SUMIFS(19:19,$9:$9,II$9-SUMIFS(conditions!$77:$77,conditions!$8:$8,"&lt;="&amp;II$9,conditions!$9:$9,"&gt;="&amp;II$9))*SUMIFS(conditions!$76:$76,conditions!$8:$8,"&lt;="&amp;II$9-SUMIFS(conditions!$77:$77,conditions!$8:$8,"&lt;="&amp;II$9,conditions!$9:$9,"&gt;="&amp;II$9),conditions!$9:$9,"&gt;="&amp;II$9-SUMIFS(conditions!$77:$77,conditions!$8:$8,"&lt;="&amp;II$9,conditions!$9:$9,"&gt;="&amp;II$9))</f>
        <v>0</v>
      </c>
      <c r="IJ127" s="37">
        <f>SUMIFS(19:19,$9:$9,IJ$9-SUMIFS(conditions!$77:$77,conditions!$8:$8,"&lt;="&amp;IJ$9,conditions!$9:$9,"&gt;="&amp;IJ$9))*SUMIFS(conditions!$76:$76,conditions!$8:$8,"&lt;="&amp;IJ$9-SUMIFS(conditions!$77:$77,conditions!$8:$8,"&lt;="&amp;IJ$9,conditions!$9:$9,"&gt;="&amp;IJ$9),conditions!$9:$9,"&gt;="&amp;IJ$9-SUMIFS(conditions!$77:$77,conditions!$8:$8,"&lt;="&amp;IJ$9,conditions!$9:$9,"&gt;="&amp;IJ$9))</f>
        <v>0</v>
      </c>
      <c r="IK127" s="37">
        <f>SUMIFS(19:19,$9:$9,IK$9-SUMIFS(conditions!$77:$77,conditions!$8:$8,"&lt;="&amp;IK$9,conditions!$9:$9,"&gt;="&amp;IK$9))*SUMIFS(conditions!$76:$76,conditions!$8:$8,"&lt;="&amp;IK$9-SUMIFS(conditions!$77:$77,conditions!$8:$8,"&lt;="&amp;IK$9,conditions!$9:$9,"&gt;="&amp;IK$9),conditions!$9:$9,"&gt;="&amp;IK$9-SUMIFS(conditions!$77:$77,conditions!$8:$8,"&lt;="&amp;IK$9,conditions!$9:$9,"&gt;="&amp;IK$9))</f>
        <v>1.9355489999999995</v>
      </c>
      <c r="IL127" s="37">
        <f>SUMIFS(19:19,$9:$9,IL$9-SUMIFS(conditions!$77:$77,conditions!$8:$8,"&lt;="&amp;IL$9,conditions!$9:$9,"&gt;="&amp;IL$9))*SUMIFS(conditions!$76:$76,conditions!$8:$8,"&lt;="&amp;IL$9-SUMIFS(conditions!$77:$77,conditions!$8:$8,"&lt;="&amp;IL$9,conditions!$9:$9,"&gt;="&amp;IL$9),conditions!$9:$9,"&gt;="&amp;IL$9-SUMIFS(conditions!$77:$77,conditions!$8:$8,"&lt;="&amp;IL$9,conditions!$9:$9,"&gt;="&amp;IL$9))</f>
        <v>1.9355489999999995</v>
      </c>
      <c r="IM127" s="37">
        <f>SUMIFS(19:19,$9:$9,IM$9-SUMIFS(conditions!$77:$77,conditions!$8:$8,"&lt;="&amp;IM$9,conditions!$9:$9,"&gt;="&amp;IM$9))*SUMIFS(conditions!$76:$76,conditions!$8:$8,"&lt;="&amp;IM$9-SUMIFS(conditions!$77:$77,conditions!$8:$8,"&lt;="&amp;IM$9,conditions!$9:$9,"&gt;="&amp;IM$9),conditions!$9:$9,"&gt;="&amp;IM$9-SUMIFS(conditions!$77:$77,conditions!$8:$8,"&lt;="&amp;IM$9,conditions!$9:$9,"&gt;="&amp;IM$9))</f>
        <v>1.9355489999999995</v>
      </c>
      <c r="IN127" s="37">
        <f>SUMIFS(19:19,$9:$9,IN$9-SUMIFS(conditions!$77:$77,conditions!$8:$8,"&lt;="&amp;IN$9,conditions!$9:$9,"&gt;="&amp;IN$9))*SUMIFS(conditions!$76:$76,conditions!$8:$8,"&lt;="&amp;IN$9-SUMIFS(conditions!$77:$77,conditions!$8:$8,"&lt;="&amp;IN$9,conditions!$9:$9,"&gt;="&amp;IN$9),conditions!$9:$9,"&gt;="&amp;IN$9-SUMIFS(conditions!$77:$77,conditions!$8:$8,"&lt;="&amp;IN$9,conditions!$9:$9,"&gt;="&amp;IN$9))</f>
        <v>1.9355489999999995</v>
      </c>
      <c r="IO127" s="37">
        <f>SUMIFS(19:19,$9:$9,IO$9-SUMIFS(conditions!$77:$77,conditions!$8:$8,"&lt;="&amp;IO$9,conditions!$9:$9,"&gt;="&amp;IO$9))*SUMIFS(conditions!$76:$76,conditions!$8:$8,"&lt;="&amp;IO$9-SUMIFS(conditions!$77:$77,conditions!$8:$8,"&lt;="&amp;IO$9,conditions!$9:$9,"&gt;="&amp;IO$9),conditions!$9:$9,"&gt;="&amp;IO$9-SUMIFS(conditions!$77:$77,conditions!$8:$8,"&lt;="&amp;IO$9,conditions!$9:$9,"&gt;="&amp;IO$9))</f>
        <v>1.9355489999999995</v>
      </c>
      <c r="IP127" s="37">
        <f>SUMIFS(19:19,$9:$9,IP$9-SUMIFS(conditions!$77:$77,conditions!$8:$8,"&lt;="&amp;IP$9,conditions!$9:$9,"&gt;="&amp;IP$9))*SUMIFS(conditions!$76:$76,conditions!$8:$8,"&lt;="&amp;IP$9-SUMIFS(conditions!$77:$77,conditions!$8:$8,"&lt;="&amp;IP$9,conditions!$9:$9,"&gt;="&amp;IP$9),conditions!$9:$9,"&gt;="&amp;IP$9-SUMIFS(conditions!$77:$77,conditions!$8:$8,"&lt;="&amp;IP$9,conditions!$9:$9,"&gt;="&amp;IP$9))</f>
        <v>0</v>
      </c>
      <c r="IQ127" s="37">
        <f>SUMIFS(19:19,$9:$9,IQ$9-SUMIFS(conditions!$77:$77,conditions!$8:$8,"&lt;="&amp;IQ$9,conditions!$9:$9,"&gt;="&amp;IQ$9))*SUMIFS(conditions!$76:$76,conditions!$8:$8,"&lt;="&amp;IQ$9-SUMIFS(conditions!$77:$77,conditions!$8:$8,"&lt;="&amp;IQ$9,conditions!$9:$9,"&gt;="&amp;IQ$9),conditions!$9:$9,"&gt;="&amp;IQ$9-SUMIFS(conditions!$77:$77,conditions!$8:$8,"&lt;="&amp;IQ$9,conditions!$9:$9,"&gt;="&amp;IQ$9))</f>
        <v>0</v>
      </c>
      <c r="IR127" s="37">
        <f>SUMIFS(19:19,$9:$9,IR$9-SUMIFS(conditions!$77:$77,conditions!$8:$8,"&lt;="&amp;IR$9,conditions!$9:$9,"&gt;="&amp;IR$9))*SUMIFS(conditions!$76:$76,conditions!$8:$8,"&lt;="&amp;IR$9-SUMIFS(conditions!$77:$77,conditions!$8:$8,"&lt;="&amp;IR$9,conditions!$9:$9,"&gt;="&amp;IR$9),conditions!$9:$9,"&gt;="&amp;IR$9-SUMIFS(conditions!$77:$77,conditions!$8:$8,"&lt;="&amp;IR$9,conditions!$9:$9,"&gt;="&amp;IR$9))</f>
        <v>1.7807050799999995</v>
      </c>
      <c r="IS127" s="37">
        <f>SUMIFS(19:19,$9:$9,IS$9-SUMIFS(conditions!$77:$77,conditions!$8:$8,"&lt;="&amp;IS$9,conditions!$9:$9,"&gt;="&amp;IS$9))*SUMIFS(conditions!$76:$76,conditions!$8:$8,"&lt;="&amp;IS$9-SUMIFS(conditions!$77:$77,conditions!$8:$8,"&lt;="&amp;IS$9,conditions!$9:$9,"&gt;="&amp;IS$9),conditions!$9:$9,"&gt;="&amp;IS$9-SUMIFS(conditions!$77:$77,conditions!$8:$8,"&lt;="&amp;IS$9,conditions!$9:$9,"&gt;="&amp;IS$9))</f>
        <v>1.7807050799999995</v>
      </c>
      <c r="IT127" s="37">
        <f>SUMIFS(19:19,$9:$9,IT$9-SUMIFS(conditions!$77:$77,conditions!$8:$8,"&lt;="&amp;IT$9,conditions!$9:$9,"&gt;="&amp;IT$9))*SUMIFS(conditions!$76:$76,conditions!$8:$8,"&lt;="&amp;IT$9-SUMIFS(conditions!$77:$77,conditions!$8:$8,"&lt;="&amp;IT$9,conditions!$9:$9,"&gt;="&amp;IT$9),conditions!$9:$9,"&gt;="&amp;IT$9-SUMIFS(conditions!$77:$77,conditions!$8:$8,"&lt;="&amp;IT$9,conditions!$9:$9,"&gt;="&amp;IT$9))</f>
        <v>1.7807050799999995</v>
      </c>
      <c r="IU127" s="37">
        <f>SUMIFS(19:19,$9:$9,IU$9-SUMIFS(conditions!$77:$77,conditions!$8:$8,"&lt;="&amp;IU$9,conditions!$9:$9,"&gt;="&amp;IU$9))*SUMIFS(conditions!$76:$76,conditions!$8:$8,"&lt;="&amp;IU$9-SUMIFS(conditions!$77:$77,conditions!$8:$8,"&lt;="&amp;IU$9,conditions!$9:$9,"&gt;="&amp;IU$9),conditions!$9:$9,"&gt;="&amp;IU$9-SUMIFS(conditions!$77:$77,conditions!$8:$8,"&lt;="&amp;IU$9,conditions!$9:$9,"&gt;="&amp;IU$9))</f>
        <v>1.7807050799999995</v>
      </c>
      <c r="IV127" s="37">
        <f>SUMIFS(19:19,$9:$9,IV$9-SUMIFS(conditions!$77:$77,conditions!$8:$8,"&lt;="&amp;IV$9,conditions!$9:$9,"&gt;="&amp;IV$9))*SUMIFS(conditions!$76:$76,conditions!$8:$8,"&lt;="&amp;IV$9-SUMIFS(conditions!$77:$77,conditions!$8:$8,"&lt;="&amp;IV$9,conditions!$9:$9,"&gt;="&amp;IV$9),conditions!$9:$9,"&gt;="&amp;IV$9-SUMIFS(conditions!$77:$77,conditions!$8:$8,"&lt;="&amp;IV$9,conditions!$9:$9,"&gt;="&amp;IV$9))</f>
        <v>1.7807050799999995</v>
      </c>
      <c r="IW127" s="37">
        <f>SUMIFS(19:19,$9:$9,IW$9-SUMIFS(conditions!$77:$77,conditions!$8:$8,"&lt;="&amp;IW$9,conditions!$9:$9,"&gt;="&amp;IW$9))*SUMIFS(conditions!$76:$76,conditions!$8:$8,"&lt;="&amp;IW$9-SUMIFS(conditions!$77:$77,conditions!$8:$8,"&lt;="&amp;IW$9,conditions!$9:$9,"&gt;="&amp;IW$9),conditions!$9:$9,"&gt;="&amp;IW$9-SUMIFS(conditions!$77:$77,conditions!$8:$8,"&lt;="&amp;IW$9,conditions!$9:$9,"&gt;="&amp;IW$9))</f>
        <v>0</v>
      </c>
      <c r="IX127" s="37">
        <f>SUMIFS(19:19,$9:$9,IX$9-SUMIFS(conditions!$77:$77,conditions!$8:$8,"&lt;="&amp;IX$9,conditions!$9:$9,"&gt;="&amp;IX$9))*SUMIFS(conditions!$76:$76,conditions!$8:$8,"&lt;="&amp;IX$9-SUMIFS(conditions!$77:$77,conditions!$8:$8,"&lt;="&amp;IX$9,conditions!$9:$9,"&gt;="&amp;IX$9),conditions!$9:$9,"&gt;="&amp;IX$9-SUMIFS(conditions!$77:$77,conditions!$8:$8,"&lt;="&amp;IX$9,conditions!$9:$9,"&gt;="&amp;IX$9))</f>
        <v>0</v>
      </c>
      <c r="IY127" s="37">
        <f>SUMIFS(19:19,$9:$9,IY$9-SUMIFS(conditions!$77:$77,conditions!$8:$8,"&lt;="&amp;IY$9,conditions!$9:$9,"&gt;="&amp;IY$9))*SUMIFS(conditions!$76:$76,conditions!$8:$8,"&lt;="&amp;IY$9-SUMIFS(conditions!$77:$77,conditions!$8:$8,"&lt;="&amp;IY$9,conditions!$9:$9,"&gt;="&amp;IY$9),conditions!$9:$9,"&gt;="&amp;IY$9-SUMIFS(conditions!$77:$77,conditions!$8:$8,"&lt;="&amp;IY$9,conditions!$9:$9,"&gt;="&amp;IY$9))</f>
        <v>1.7807050799999995</v>
      </c>
      <c r="IZ127" s="37">
        <f>SUMIFS(19:19,$9:$9,IZ$9-SUMIFS(conditions!$77:$77,conditions!$8:$8,"&lt;="&amp;IZ$9,conditions!$9:$9,"&gt;="&amp;IZ$9))*SUMIFS(conditions!$76:$76,conditions!$8:$8,"&lt;="&amp;IZ$9-SUMIFS(conditions!$77:$77,conditions!$8:$8,"&lt;="&amp;IZ$9,conditions!$9:$9,"&gt;="&amp;IZ$9),conditions!$9:$9,"&gt;="&amp;IZ$9-SUMIFS(conditions!$77:$77,conditions!$8:$8,"&lt;="&amp;IZ$9,conditions!$9:$9,"&gt;="&amp;IZ$9))</f>
        <v>1.7807050799999995</v>
      </c>
      <c r="JA127" s="37">
        <f>SUMIFS(19:19,$9:$9,JA$9-SUMIFS(conditions!$77:$77,conditions!$8:$8,"&lt;="&amp;JA$9,conditions!$9:$9,"&gt;="&amp;JA$9))*SUMIFS(conditions!$76:$76,conditions!$8:$8,"&lt;="&amp;JA$9-SUMIFS(conditions!$77:$77,conditions!$8:$8,"&lt;="&amp;JA$9,conditions!$9:$9,"&gt;="&amp;JA$9),conditions!$9:$9,"&gt;="&amp;JA$9-SUMIFS(conditions!$77:$77,conditions!$8:$8,"&lt;="&amp;JA$9,conditions!$9:$9,"&gt;="&amp;JA$9))</f>
        <v>1.7807050799999995</v>
      </c>
      <c r="JB127" s="37">
        <f>SUMIFS(19:19,$9:$9,JB$9-SUMIFS(conditions!$77:$77,conditions!$8:$8,"&lt;="&amp;JB$9,conditions!$9:$9,"&gt;="&amp;JB$9))*SUMIFS(conditions!$76:$76,conditions!$8:$8,"&lt;="&amp;JB$9-SUMIFS(conditions!$77:$77,conditions!$8:$8,"&lt;="&amp;JB$9,conditions!$9:$9,"&gt;="&amp;JB$9),conditions!$9:$9,"&gt;="&amp;JB$9-SUMIFS(conditions!$77:$77,conditions!$8:$8,"&lt;="&amp;JB$9,conditions!$9:$9,"&gt;="&amp;JB$9))</f>
        <v>1.7807050799999995</v>
      </c>
      <c r="JC127" s="37">
        <f>SUMIFS(19:19,$9:$9,JC$9-SUMIFS(conditions!$77:$77,conditions!$8:$8,"&lt;="&amp;JC$9,conditions!$9:$9,"&gt;="&amp;JC$9))*SUMIFS(conditions!$76:$76,conditions!$8:$8,"&lt;="&amp;JC$9-SUMIFS(conditions!$77:$77,conditions!$8:$8,"&lt;="&amp;JC$9,conditions!$9:$9,"&gt;="&amp;JC$9),conditions!$9:$9,"&gt;="&amp;JC$9-SUMIFS(conditions!$77:$77,conditions!$8:$8,"&lt;="&amp;JC$9,conditions!$9:$9,"&gt;="&amp;JC$9))</f>
        <v>1.7807050799999995</v>
      </c>
      <c r="JD127" s="37">
        <f>SUMIFS(19:19,$9:$9,JD$9-SUMIFS(conditions!$77:$77,conditions!$8:$8,"&lt;="&amp;JD$9,conditions!$9:$9,"&gt;="&amp;JD$9))*SUMIFS(conditions!$76:$76,conditions!$8:$8,"&lt;="&amp;JD$9-SUMIFS(conditions!$77:$77,conditions!$8:$8,"&lt;="&amp;JD$9,conditions!$9:$9,"&gt;="&amp;JD$9),conditions!$9:$9,"&gt;="&amp;JD$9-SUMIFS(conditions!$77:$77,conditions!$8:$8,"&lt;="&amp;JD$9,conditions!$9:$9,"&gt;="&amp;JD$9))</f>
        <v>0</v>
      </c>
      <c r="JE127" s="37">
        <f>SUMIFS(19:19,$9:$9,JE$9-SUMIFS(conditions!$77:$77,conditions!$8:$8,"&lt;="&amp;JE$9,conditions!$9:$9,"&gt;="&amp;JE$9))*SUMIFS(conditions!$76:$76,conditions!$8:$8,"&lt;="&amp;JE$9-SUMIFS(conditions!$77:$77,conditions!$8:$8,"&lt;="&amp;JE$9,conditions!$9:$9,"&gt;="&amp;JE$9),conditions!$9:$9,"&gt;="&amp;JE$9-SUMIFS(conditions!$77:$77,conditions!$8:$8,"&lt;="&amp;JE$9,conditions!$9:$9,"&gt;="&amp;JE$9))</f>
        <v>0</v>
      </c>
      <c r="JF127" s="37">
        <f>SUMIFS(19:19,$9:$9,JF$9-SUMIFS(conditions!$77:$77,conditions!$8:$8,"&lt;="&amp;JF$9,conditions!$9:$9,"&gt;="&amp;JF$9))*SUMIFS(conditions!$76:$76,conditions!$8:$8,"&lt;="&amp;JF$9-SUMIFS(conditions!$77:$77,conditions!$8:$8,"&lt;="&amp;JF$9,conditions!$9:$9,"&gt;="&amp;JF$9),conditions!$9:$9,"&gt;="&amp;JF$9-SUMIFS(conditions!$77:$77,conditions!$8:$8,"&lt;="&amp;JF$9,conditions!$9:$9,"&gt;="&amp;JF$9))</f>
        <v>1.7807050799999995</v>
      </c>
      <c r="JG127" s="37">
        <f>SUMIFS(19:19,$9:$9,JG$9-SUMIFS(conditions!$77:$77,conditions!$8:$8,"&lt;="&amp;JG$9,conditions!$9:$9,"&gt;="&amp;JG$9))*SUMIFS(conditions!$76:$76,conditions!$8:$8,"&lt;="&amp;JG$9-SUMIFS(conditions!$77:$77,conditions!$8:$8,"&lt;="&amp;JG$9,conditions!$9:$9,"&gt;="&amp;JG$9),conditions!$9:$9,"&gt;="&amp;JG$9-SUMIFS(conditions!$77:$77,conditions!$8:$8,"&lt;="&amp;JG$9,conditions!$9:$9,"&gt;="&amp;JG$9))</f>
        <v>1.7807050799999995</v>
      </c>
      <c r="JH127" s="37">
        <f>SUMIFS(19:19,$9:$9,JH$9-SUMIFS(conditions!$77:$77,conditions!$8:$8,"&lt;="&amp;JH$9,conditions!$9:$9,"&gt;="&amp;JH$9))*SUMIFS(conditions!$76:$76,conditions!$8:$8,"&lt;="&amp;JH$9-SUMIFS(conditions!$77:$77,conditions!$8:$8,"&lt;="&amp;JH$9,conditions!$9:$9,"&gt;="&amp;JH$9),conditions!$9:$9,"&gt;="&amp;JH$9-SUMIFS(conditions!$77:$77,conditions!$8:$8,"&lt;="&amp;JH$9,conditions!$9:$9,"&gt;="&amp;JH$9))</f>
        <v>1.7807050799999995</v>
      </c>
      <c r="JI127" s="37">
        <f>SUMIFS(19:19,$9:$9,JI$9-SUMIFS(conditions!$77:$77,conditions!$8:$8,"&lt;="&amp;JI$9,conditions!$9:$9,"&gt;="&amp;JI$9))*SUMIFS(conditions!$76:$76,conditions!$8:$8,"&lt;="&amp;JI$9-SUMIFS(conditions!$77:$77,conditions!$8:$8,"&lt;="&amp;JI$9,conditions!$9:$9,"&gt;="&amp;JI$9),conditions!$9:$9,"&gt;="&amp;JI$9-SUMIFS(conditions!$77:$77,conditions!$8:$8,"&lt;="&amp;JI$9,conditions!$9:$9,"&gt;="&amp;JI$9))</f>
        <v>1.7807050799999995</v>
      </c>
      <c r="JJ127" s="37">
        <f>SUMIFS(19:19,$9:$9,JJ$9-SUMIFS(conditions!$77:$77,conditions!$8:$8,"&lt;="&amp;JJ$9,conditions!$9:$9,"&gt;="&amp;JJ$9))*SUMIFS(conditions!$76:$76,conditions!$8:$8,"&lt;="&amp;JJ$9-SUMIFS(conditions!$77:$77,conditions!$8:$8,"&lt;="&amp;JJ$9,conditions!$9:$9,"&gt;="&amp;JJ$9),conditions!$9:$9,"&gt;="&amp;JJ$9-SUMIFS(conditions!$77:$77,conditions!$8:$8,"&lt;="&amp;JJ$9,conditions!$9:$9,"&gt;="&amp;JJ$9))</f>
        <v>1.7807050799999995</v>
      </c>
      <c r="JK127" s="37">
        <f>SUMIFS(19:19,$9:$9,JK$9-SUMIFS(conditions!$77:$77,conditions!$8:$8,"&lt;="&amp;JK$9,conditions!$9:$9,"&gt;="&amp;JK$9))*SUMIFS(conditions!$76:$76,conditions!$8:$8,"&lt;="&amp;JK$9-SUMIFS(conditions!$77:$77,conditions!$8:$8,"&lt;="&amp;JK$9,conditions!$9:$9,"&gt;="&amp;JK$9),conditions!$9:$9,"&gt;="&amp;JK$9-SUMIFS(conditions!$77:$77,conditions!$8:$8,"&lt;="&amp;JK$9,conditions!$9:$9,"&gt;="&amp;JK$9))</f>
        <v>0</v>
      </c>
      <c r="JL127" s="37">
        <f>SUMIFS(19:19,$9:$9,JL$9-SUMIFS(conditions!$77:$77,conditions!$8:$8,"&lt;="&amp;JL$9,conditions!$9:$9,"&gt;="&amp;JL$9))*SUMIFS(conditions!$76:$76,conditions!$8:$8,"&lt;="&amp;JL$9-SUMIFS(conditions!$77:$77,conditions!$8:$8,"&lt;="&amp;JL$9,conditions!$9:$9,"&gt;="&amp;JL$9),conditions!$9:$9,"&gt;="&amp;JL$9-SUMIFS(conditions!$77:$77,conditions!$8:$8,"&lt;="&amp;JL$9,conditions!$9:$9,"&gt;="&amp;JL$9))</f>
        <v>0</v>
      </c>
      <c r="JM127" s="37">
        <f>SUMIFS(19:19,$9:$9,JM$9-SUMIFS(conditions!$77:$77,conditions!$8:$8,"&lt;="&amp;JM$9,conditions!$9:$9,"&gt;="&amp;JM$9))*SUMIFS(conditions!$76:$76,conditions!$8:$8,"&lt;="&amp;JM$9-SUMIFS(conditions!$77:$77,conditions!$8:$8,"&lt;="&amp;JM$9,conditions!$9:$9,"&gt;="&amp;JM$9),conditions!$9:$9,"&gt;="&amp;JM$9-SUMIFS(conditions!$77:$77,conditions!$8:$8,"&lt;="&amp;JM$9,conditions!$9:$9,"&gt;="&amp;JM$9))</f>
        <v>1.7807050799999995</v>
      </c>
      <c r="JN127" s="37">
        <f>SUMIFS(19:19,$9:$9,JN$9-SUMIFS(conditions!$77:$77,conditions!$8:$8,"&lt;="&amp;JN$9,conditions!$9:$9,"&gt;="&amp;JN$9))*SUMIFS(conditions!$76:$76,conditions!$8:$8,"&lt;="&amp;JN$9-SUMIFS(conditions!$77:$77,conditions!$8:$8,"&lt;="&amp;JN$9,conditions!$9:$9,"&gt;="&amp;JN$9),conditions!$9:$9,"&gt;="&amp;JN$9-SUMIFS(conditions!$77:$77,conditions!$8:$8,"&lt;="&amp;JN$9,conditions!$9:$9,"&gt;="&amp;JN$9))</f>
        <v>1.7807050799999995</v>
      </c>
      <c r="JO127" s="37">
        <f>SUMIFS(19:19,$9:$9,JO$9-SUMIFS(conditions!$77:$77,conditions!$8:$8,"&lt;="&amp;JO$9,conditions!$9:$9,"&gt;="&amp;JO$9))*SUMIFS(conditions!$76:$76,conditions!$8:$8,"&lt;="&amp;JO$9-SUMIFS(conditions!$77:$77,conditions!$8:$8,"&lt;="&amp;JO$9,conditions!$9:$9,"&gt;="&amp;JO$9),conditions!$9:$9,"&gt;="&amp;JO$9-SUMIFS(conditions!$77:$77,conditions!$8:$8,"&lt;="&amp;JO$9,conditions!$9:$9,"&gt;="&amp;JO$9))</f>
        <v>1.7807050799999995</v>
      </c>
      <c r="JP127" s="37">
        <f>SUMIFS(19:19,$9:$9,JP$9-SUMIFS(conditions!$77:$77,conditions!$8:$8,"&lt;="&amp;JP$9,conditions!$9:$9,"&gt;="&amp;JP$9))*SUMIFS(conditions!$76:$76,conditions!$8:$8,"&lt;="&amp;JP$9-SUMIFS(conditions!$77:$77,conditions!$8:$8,"&lt;="&amp;JP$9,conditions!$9:$9,"&gt;="&amp;JP$9),conditions!$9:$9,"&gt;="&amp;JP$9-SUMIFS(conditions!$77:$77,conditions!$8:$8,"&lt;="&amp;JP$9,conditions!$9:$9,"&gt;="&amp;JP$9))</f>
        <v>1.7807050799999995</v>
      </c>
      <c r="JQ127" s="37">
        <f>SUMIFS(19:19,$9:$9,JQ$9-SUMIFS(conditions!$77:$77,conditions!$8:$8,"&lt;="&amp;JQ$9,conditions!$9:$9,"&gt;="&amp;JQ$9))*SUMIFS(conditions!$76:$76,conditions!$8:$8,"&lt;="&amp;JQ$9-SUMIFS(conditions!$77:$77,conditions!$8:$8,"&lt;="&amp;JQ$9,conditions!$9:$9,"&gt;="&amp;JQ$9),conditions!$9:$9,"&gt;="&amp;JQ$9-SUMIFS(conditions!$77:$77,conditions!$8:$8,"&lt;="&amp;JQ$9,conditions!$9:$9,"&gt;="&amp;JQ$9))</f>
        <v>1.7807050799999995</v>
      </c>
      <c r="JR127" s="37">
        <f>SUMIFS(19:19,$9:$9,JR$9-SUMIFS(conditions!$77:$77,conditions!$8:$8,"&lt;="&amp;JR$9,conditions!$9:$9,"&gt;="&amp;JR$9))*SUMIFS(conditions!$76:$76,conditions!$8:$8,"&lt;="&amp;JR$9-SUMIFS(conditions!$77:$77,conditions!$8:$8,"&lt;="&amp;JR$9,conditions!$9:$9,"&gt;="&amp;JR$9),conditions!$9:$9,"&gt;="&amp;JR$9-SUMIFS(conditions!$77:$77,conditions!$8:$8,"&lt;="&amp;JR$9,conditions!$9:$9,"&gt;="&amp;JR$9))</f>
        <v>0</v>
      </c>
      <c r="JS127" s="37">
        <f>SUMIFS(19:19,$9:$9,JS$9-SUMIFS(conditions!$77:$77,conditions!$8:$8,"&lt;="&amp;JS$9,conditions!$9:$9,"&gt;="&amp;JS$9))*SUMIFS(conditions!$76:$76,conditions!$8:$8,"&lt;="&amp;JS$9-SUMIFS(conditions!$77:$77,conditions!$8:$8,"&lt;="&amp;JS$9,conditions!$9:$9,"&gt;="&amp;JS$9),conditions!$9:$9,"&gt;="&amp;JS$9-SUMIFS(conditions!$77:$77,conditions!$8:$8,"&lt;="&amp;JS$9,conditions!$9:$9,"&gt;="&amp;JS$9))</f>
        <v>0</v>
      </c>
      <c r="JT127" s="37">
        <f>SUMIFS(19:19,$9:$9,JT$9-SUMIFS(conditions!$77:$77,conditions!$8:$8,"&lt;="&amp;JT$9,conditions!$9:$9,"&gt;="&amp;JT$9))*SUMIFS(conditions!$76:$76,conditions!$8:$8,"&lt;="&amp;JT$9-SUMIFS(conditions!$77:$77,conditions!$8:$8,"&lt;="&amp;JT$9,conditions!$9:$9,"&gt;="&amp;JT$9),conditions!$9:$9,"&gt;="&amp;JT$9-SUMIFS(conditions!$77:$77,conditions!$8:$8,"&lt;="&amp;JT$9,conditions!$9:$9,"&gt;="&amp;JT$9))</f>
        <v>1.8341262323999994</v>
      </c>
      <c r="JU127" s="37">
        <f>SUMIFS(19:19,$9:$9,JU$9-SUMIFS(conditions!$77:$77,conditions!$8:$8,"&lt;="&amp;JU$9,conditions!$9:$9,"&gt;="&amp;JU$9))*SUMIFS(conditions!$76:$76,conditions!$8:$8,"&lt;="&amp;JU$9-SUMIFS(conditions!$77:$77,conditions!$8:$8,"&lt;="&amp;JU$9,conditions!$9:$9,"&gt;="&amp;JU$9),conditions!$9:$9,"&gt;="&amp;JU$9-SUMIFS(conditions!$77:$77,conditions!$8:$8,"&lt;="&amp;JU$9,conditions!$9:$9,"&gt;="&amp;JU$9))</f>
        <v>1.8341262323999994</v>
      </c>
      <c r="JV127" s="37">
        <f>SUMIFS(19:19,$9:$9,JV$9-SUMIFS(conditions!$77:$77,conditions!$8:$8,"&lt;="&amp;JV$9,conditions!$9:$9,"&gt;="&amp;JV$9))*SUMIFS(conditions!$76:$76,conditions!$8:$8,"&lt;="&amp;JV$9-SUMIFS(conditions!$77:$77,conditions!$8:$8,"&lt;="&amp;JV$9,conditions!$9:$9,"&gt;="&amp;JV$9),conditions!$9:$9,"&gt;="&amp;JV$9-SUMIFS(conditions!$77:$77,conditions!$8:$8,"&lt;="&amp;JV$9,conditions!$9:$9,"&gt;="&amp;JV$9))</f>
        <v>1.8341262323999994</v>
      </c>
      <c r="JW127" s="37">
        <f>SUMIFS(19:19,$9:$9,JW$9-SUMIFS(conditions!$77:$77,conditions!$8:$8,"&lt;="&amp;JW$9,conditions!$9:$9,"&gt;="&amp;JW$9))*SUMIFS(conditions!$76:$76,conditions!$8:$8,"&lt;="&amp;JW$9-SUMIFS(conditions!$77:$77,conditions!$8:$8,"&lt;="&amp;JW$9,conditions!$9:$9,"&gt;="&amp;JW$9),conditions!$9:$9,"&gt;="&amp;JW$9-SUMIFS(conditions!$77:$77,conditions!$8:$8,"&lt;="&amp;JW$9,conditions!$9:$9,"&gt;="&amp;JW$9))</f>
        <v>1.8341262323999994</v>
      </c>
      <c r="JX127" s="37">
        <f>SUMIFS(19:19,$9:$9,JX$9-SUMIFS(conditions!$77:$77,conditions!$8:$8,"&lt;="&amp;JX$9,conditions!$9:$9,"&gt;="&amp;JX$9))*SUMIFS(conditions!$76:$76,conditions!$8:$8,"&lt;="&amp;JX$9-SUMIFS(conditions!$77:$77,conditions!$8:$8,"&lt;="&amp;JX$9,conditions!$9:$9,"&gt;="&amp;JX$9),conditions!$9:$9,"&gt;="&amp;JX$9-SUMIFS(conditions!$77:$77,conditions!$8:$8,"&lt;="&amp;JX$9,conditions!$9:$9,"&gt;="&amp;JX$9))</f>
        <v>1.8341262323999994</v>
      </c>
      <c r="JY127" s="37">
        <f>SUMIFS(19:19,$9:$9,JY$9-SUMIFS(conditions!$77:$77,conditions!$8:$8,"&lt;="&amp;JY$9,conditions!$9:$9,"&gt;="&amp;JY$9))*SUMIFS(conditions!$76:$76,conditions!$8:$8,"&lt;="&amp;JY$9-SUMIFS(conditions!$77:$77,conditions!$8:$8,"&lt;="&amp;JY$9,conditions!$9:$9,"&gt;="&amp;JY$9),conditions!$9:$9,"&gt;="&amp;JY$9-SUMIFS(conditions!$77:$77,conditions!$8:$8,"&lt;="&amp;JY$9,conditions!$9:$9,"&gt;="&amp;JY$9))</f>
        <v>0</v>
      </c>
      <c r="JZ127" s="37">
        <f>SUMIFS(19:19,$9:$9,JZ$9-SUMIFS(conditions!$77:$77,conditions!$8:$8,"&lt;="&amp;JZ$9,conditions!$9:$9,"&gt;="&amp;JZ$9))*SUMIFS(conditions!$76:$76,conditions!$8:$8,"&lt;="&amp;JZ$9-SUMIFS(conditions!$77:$77,conditions!$8:$8,"&lt;="&amp;JZ$9,conditions!$9:$9,"&gt;="&amp;JZ$9),conditions!$9:$9,"&gt;="&amp;JZ$9-SUMIFS(conditions!$77:$77,conditions!$8:$8,"&lt;="&amp;JZ$9,conditions!$9:$9,"&gt;="&amp;JZ$9))</f>
        <v>0</v>
      </c>
      <c r="KA127" s="37">
        <f>SUMIFS(19:19,$9:$9,KA$9-SUMIFS(conditions!$77:$77,conditions!$8:$8,"&lt;="&amp;KA$9,conditions!$9:$9,"&gt;="&amp;KA$9))*SUMIFS(conditions!$76:$76,conditions!$8:$8,"&lt;="&amp;KA$9-SUMIFS(conditions!$77:$77,conditions!$8:$8,"&lt;="&amp;KA$9,conditions!$9:$9,"&gt;="&amp;KA$9),conditions!$9:$9,"&gt;="&amp;KA$9-SUMIFS(conditions!$77:$77,conditions!$8:$8,"&lt;="&amp;KA$9,conditions!$9:$9,"&gt;="&amp;KA$9))</f>
        <v>1.8341262323999994</v>
      </c>
      <c r="KB127" s="37">
        <f>SUMIFS(19:19,$9:$9,KB$9-SUMIFS(conditions!$77:$77,conditions!$8:$8,"&lt;="&amp;KB$9,conditions!$9:$9,"&gt;="&amp;KB$9))*SUMIFS(conditions!$76:$76,conditions!$8:$8,"&lt;="&amp;KB$9-SUMIFS(conditions!$77:$77,conditions!$8:$8,"&lt;="&amp;KB$9,conditions!$9:$9,"&gt;="&amp;KB$9),conditions!$9:$9,"&gt;="&amp;KB$9-SUMIFS(conditions!$77:$77,conditions!$8:$8,"&lt;="&amp;KB$9,conditions!$9:$9,"&gt;="&amp;KB$9))</f>
        <v>1.8341262323999994</v>
      </c>
      <c r="KC127" s="37">
        <f>SUMIFS(19:19,$9:$9,KC$9-SUMIFS(conditions!$77:$77,conditions!$8:$8,"&lt;="&amp;KC$9,conditions!$9:$9,"&gt;="&amp;KC$9))*SUMIFS(conditions!$76:$76,conditions!$8:$8,"&lt;="&amp;KC$9-SUMIFS(conditions!$77:$77,conditions!$8:$8,"&lt;="&amp;KC$9,conditions!$9:$9,"&gt;="&amp;KC$9),conditions!$9:$9,"&gt;="&amp;KC$9-SUMIFS(conditions!$77:$77,conditions!$8:$8,"&lt;="&amp;KC$9,conditions!$9:$9,"&gt;="&amp;KC$9))</f>
        <v>1.8341262323999994</v>
      </c>
      <c r="KD127" s="37">
        <f>SUMIFS(19:19,$9:$9,KD$9-SUMIFS(conditions!$77:$77,conditions!$8:$8,"&lt;="&amp;KD$9,conditions!$9:$9,"&gt;="&amp;KD$9))*SUMIFS(conditions!$76:$76,conditions!$8:$8,"&lt;="&amp;KD$9-SUMIFS(conditions!$77:$77,conditions!$8:$8,"&lt;="&amp;KD$9,conditions!$9:$9,"&gt;="&amp;KD$9),conditions!$9:$9,"&gt;="&amp;KD$9-SUMIFS(conditions!$77:$77,conditions!$8:$8,"&lt;="&amp;KD$9,conditions!$9:$9,"&gt;="&amp;KD$9))</f>
        <v>1.8341262323999994</v>
      </c>
      <c r="KE127" s="37">
        <f>SUMIFS(19:19,$9:$9,KE$9-SUMIFS(conditions!$77:$77,conditions!$8:$8,"&lt;="&amp;KE$9,conditions!$9:$9,"&gt;="&amp;KE$9))*SUMIFS(conditions!$76:$76,conditions!$8:$8,"&lt;="&amp;KE$9-SUMIFS(conditions!$77:$77,conditions!$8:$8,"&lt;="&amp;KE$9,conditions!$9:$9,"&gt;="&amp;KE$9),conditions!$9:$9,"&gt;="&amp;KE$9-SUMIFS(conditions!$77:$77,conditions!$8:$8,"&lt;="&amp;KE$9,conditions!$9:$9,"&gt;="&amp;KE$9))</f>
        <v>1.8341262323999994</v>
      </c>
      <c r="KF127" s="37">
        <f>SUMIFS(19:19,$9:$9,KF$9-SUMIFS(conditions!$77:$77,conditions!$8:$8,"&lt;="&amp;KF$9,conditions!$9:$9,"&gt;="&amp;KF$9))*SUMIFS(conditions!$76:$76,conditions!$8:$8,"&lt;="&amp;KF$9-SUMIFS(conditions!$77:$77,conditions!$8:$8,"&lt;="&amp;KF$9,conditions!$9:$9,"&gt;="&amp;KF$9),conditions!$9:$9,"&gt;="&amp;KF$9-SUMIFS(conditions!$77:$77,conditions!$8:$8,"&lt;="&amp;KF$9,conditions!$9:$9,"&gt;="&amp;KF$9))</f>
        <v>0</v>
      </c>
      <c r="KG127" s="37">
        <f>SUMIFS(19:19,$9:$9,KG$9-SUMIFS(conditions!$77:$77,conditions!$8:$8,"&lt;="&amp;KG$9,conditions!$9:$9,"&gt;="&amp;KG$9))*SUMIFS(conditions!$76:$76,conditions!$8:$8,"&lt;="&amp;KG$9-SUMIFS(conditions!$77:$77,conditions!$8:$8,"&lt;="&amp;KG$9,conditions!$9:$9,"&gt;="&amp;KG$9),conditions!$9:$9,"&gt;="&amp;KG$9-SUMIFS(conditions!$77:$77,conditions!$8:$8,"&lt;="&amp;KG$9,conditions!$9:$9,"&gt;="&amp;KG$9))</f>
        <v>0</v>
      </c>
      <c r="KH127" s="37">
        <f>SUMIFS(19:19,$9:$9,KH$9-SUMIFS(conditions!$77:$77,conditions!$8:$8,"&lt;="&amp;KH$9,conditions!$9:$9,"&gt;="&amp;KH$9))*SUMIFS(conditions!$76:$76,conditions!$8:$8,"&lt;="&amp;KH$9-SUMIFS(conditions!$77:$77,conditions!$8:$8,"&lt;="&amp;KH$9,conditions!$9:$9,"&gt;="&amp;KH$9),conditions!$9:$9,"&gt;="&amp;KH$9-SUMIFS(conditions!$77:$77,conditions!$8:$8,"&lt;="&amp;KH$9,conditions!$9:$9,"&gt;="&amp;KH$9))</f>
        <v>1.8341262323999994</v>
      </c>
      <c r="KI127" s="37">
        <f>SUMIFS(19:19,$9:$9,KI$9-SUMIFS(conditions!$77:$77,conditions!$8:$8,"&lt;="&amp;KI$9,conditions!$9:$9,"&gt;="&amp;KI$9))*SUMIFS(conditions!$76:$76,conditions!$8:$8,"&lt;="&amp;KI$9-SUMIFS(conditions!$77:$77,conditions!$8:$8,"&lt;="&amp;KI$9,conditions!$9:$9,"&gt;="&amp;KI$9),conditions!$9:$9,"&gt;="&amp;KI$9-SUMIFS(conditions!$77:$77,conditions!$8:$8,"&lt;="&amp;KI$9,conditions!$9:$9,"&gt;="&amp;KI$9))</f>
        <v>1.8341262323999994</v>
      </c>
      <c r="KJ127" s="37">
        <f>SUMIFS(19:19,$9:$9,KJ$9-SUMIFS(conditions!$77:$77,conditions!$8:$8,"&lt;="&amp;KJ$9,conditions!$9:$9,"&gt;="&amp;KJ$9))*SUMIFS(conditions!$76:$76,conditions!$8:$8,"&lt;="&amp;KJ$9-SUMIFS(conditions!$77:$77,conditions!$8:$8,"&lt;="&amp;KJ$9,conditions!$9:$9,"&gt;="&amp;KJ$9),conditions!$9:$9,"&gt;="&amp;KJ$9-SUMIFS(conditions!$77:$77,conditions!$8:$8,"&lt;="&amp;KJ$9,conditions!$9:$9,"&gt;="&amp;KJ$9))</f>
        <v>1.8341262323999994</v>
      </c>
      <c r="KK127" s="37">
        <f>SUMIFS(19:19,$9:$9,KK$9-SUMIFS(conditions!$77:$77,conditions!$8:$8,"&lt;="&amp;KK$9,conditions!$9:$9,"&gt;="&amp;KK$9))*SUMIFS(conditions!$76:$76,conditions!$8:$8,"&lt;="&amp;KK$9-SUMIFS(conditions!$77:$77,conditions!$8:$8,"&lt;="&amp;KK$9,conditions!$9:$9,"&gt;="&amp;KK$9),conditions!$9:$9,"&gt;="&amp;KK$9-SUMIFS(conditions!$77:$77,conditions!$8:$8,"&lt;="&amp;KK$9,conditions!$9:$9,"&gt;="&amp;KK$9))</f>
        <v>1.8341262323999994</v>
      </c>
      <c r="KL127" s="37">
        <f>SUMIFS(19:19,$9:$9,KL$9-SUMIFS(conditions!$77:$77,conditions!$8:$8,"&lt;="&amp;KL$9,conditions!$9:$9,"&gt;="&amp;KL$9))*SUMIFS(conditions!$76:$76,conditions!$8:$8,"&lt;="&amp;KL$9-SUMIFS(conditions!$77:$77,conditions!$8:$8,"&lt;="&amp;KL$9,conditions!$9:$9,"&gt;="&amp;KL$9),conditions!$9:$9,"&gt;="&amp;KL$9-SUMIFS(conditions!$77:$77,conditions!$8:$8,"&lt;="&amp;KL$9,conditions!$9:$9,"&gt;="&amp;KL$9))</f>
        <v>1.8341262323999994</v>
      </c>
      <c r="KM127" s="37">
        <f>SUMIFS(19:19,$9:$9,KM$9-SUMIFS(conditions!$77:$77,conditions!$8:$8,"&lt;="&amp;KM$9,conditions!$9:$9,"&gt;="&amp;KM$9))*SUMIFS(conditions!$76:$76,conditions!$8:$8,"&lt;="&amp;KM$9-SUMIFS(conditions!$77:$77,conditions!$8:$8,"&lt;="&amp;KM$9,conditions!$9:$9,"&gt;="&amp;KM$9),conditions!$9:$9,"&gt;="&amp;KM$9-SUMIFS(conditions!$77:$77,conditions!$8:$8,"&lt;="&amp;KM$9,conditions!$9:$9,"&gt;="&amp;KM$9))</f>
        <v>0</v>
      </c>
      <c r="KN127" s="37">
        <f>SUMIFS(19:19,$9:$9,KN$9-SUMIFS(conditions!$77:$77,conditions!$8:$8,"&lt;="&amp;KN$9,conditions!$9:$9,"&gt;="&amp;KN$9))*SUMIFS(conditions!$76:$76,conditions!$8:$8,"&lt;="&amp;KN$9-SUMIFS(conditions!$77:$77,conditions!$8:$8,"&lt;="&amp;KN$9,conditions!$9:$9,"&gt;="&amp;KN$9),conditions!$9:$9,"&gt;="&amp;KN$9-SUMIFS(conditions!$77:$77,conditions!$8:$8,"&lt;="&amp;KN$9,conditions!$9:$9,"&gt;="&amp;KN$9))</f>
        <v>0</v>
      </c>
      <c r="KO127" s="37">
        <f>SUMIFS(19:19,$9:$9,KO$9-SUMIFS(conditions!$77:$77,conditions!$8:$8,"&lt;="&amp;KO$9,conditions!$9:$9,"&gt;="&amp;KO$9))*SUMIFS(conditions!$76:$76,conditions!$8:$8,"&lt;="&amp;KO$9-SUMIFS(conditions!$77:$77,conditions!$8:$8,"&lt;="&amp;KO$9,conditions!$9:$9,"&gt;="&amp;KO$9),conditions!$9:$9,"&gt;="&amp;KO$9-SUMIFS(conditions!$77:$77,conditions!$8:$8,"&lt;="&amp;KO$9,conditions!$9:$9,"&gt;="&amp;KO$9))</f>
        <v>1.8341262323999994</v>
      </c>
      <c r="KP127" s="37">
        <f>SUMIFS(19:19,$9:$9,KP$9-SUMIFS(conditions!$77:$77,conditions!$8:$8,"&lt;="&amp;KP$9,conditions!$9:$9,"&gt;="&amp;KP$9))*SUMIFS(conditions!$76:$76,conditions!$8:$8,"&lt;="&amp;KP$9-SUMIFS(conditions!$77:$77,conditions!$8:$8,"&lt;="&amp;KP$9,conditions!$9:$9,"&gt;="&amp;KP$9),conditions!$9:$9,"&gt;="&amp;KP$9-SUMIFS(conditions!$77:$77,conditions!$8:$8,"&lt;="&amp;KP$9,conditions!$9:$9,"&gt;="&amp;KP$9))</f>
        <v>1.8341262323999994</v>
      </c>
      <c r="KQ127" s="37">
        <f>SUMIFS(19:19,$9:$9,KQ$9-SUMIFS(conditions!$77:$77,conditions!$8:$8,"&lt;="&amp;KQ$9,conditions!$9:$9,"&gt;="&amp;KQ$9))*SUMIFS(conditions!$76:$76,conditions!$8:$8,"&lt;="&amp;KQ$9-SUMIFS(conditions!$77:$77,conditions!$8:$8,"&lt;="&amp;KQ$9,conditions!$9:$9,"&gt;="&amp;KQ$9),conditions!$9:$9,"&gt;="&amp;KQ$9-SUMIFS(conditions!$77:$77,conditions!$8:$8,"&lt;="&amp;KQ$9,conditions!$9:$9,"&gt;="&amp;KQ$9))</f>
        <v>1.8341262323999994</v>
      </c>
      <c r="KR127" s="37">
        <f>SUMIFS(19:19,$9:$9,KR$9-SUMIFS(conditions!$77:$77,conditions!$8:$8,"&lt;="&amp;KR$9,conditions!$9:$9,"&gt;="&amp;KR$9))*SUMIFS(conditions!$76:$76,conditions!$8:$8,"&lt;="&amp;KR$9-SUMIFS(conditions!$77:$77,conditions!$8:$8,"&lt;="&amp;KR$9,conditions!$9:$9,"&gt;="&amp;KR$9),conditions!$9:$9,"&gt;="&amp;KR$9-SUMIFS(conditions!$77:$77,conditions!$8:$8,"&lt;="&amp;KR$9,conditions!$9:$9,"&gt;="&amp;KR$9))</f>
        <v>1.8341262323999994</v>
      </c>
      <c r="KS127" s="37">
        <f>SUMIFS(19:19,$9:$9,KS$9-SUMIFS(conditions!$77:$77,conditions!$8:$8,"&lt;="&amp;KS$9,conditions!$9:$9,"&gt;="&amp;KS$9))*SUMIFS(conditions!$76:$76,conditions!$8:$8,"&lt;="&amp;KS$9-SUMIFS(conditions!$77:$77,conditions!$8:$8,"&lt;="&amp;KS$9,conditions!$9:$9,"&gt;="&amp;KS$9),conditions!$9:$9,"&gt;="&amp;KS$9-SUMIFS(conditions!$77:$77,conditions!$8:$8,"&lt;="&amp;KS$9,conditions!$9:$9,"&gt;="&amp;KS$9))</f>
        <v>1.8341262323999994</v>
      </c>
      <c r="KT127" s="37">
        <f>SUMIFS(19:19,$9:$9,KT$9-SUMIFS(conditions!$77:$77,conditions!$8:$8,"&lt;="&amp;KT$9,conditions!$9:$9,"&gt;="&amp;KT$9))*SUMIFS(conditions!$76:$76,conditions!$8:$8,"&lt;="&amp;KT$9-SUMIFS(conditions!$77:$77,conditions!$8:$8,"&lt;="&amp;KT$9,conditions!$9:$9,"&gt;="&amp;KT$9),conditions!$9:$9,"&gt;="&amp;KT$9-SUMIFS(conditions!$77:$77,conditions!$8:$8,"&lt;="&amp;KT$9,conditions!$9:$9,"&gt;="&amp;KT$9))</f>
        <v>0</v>
      </c>
      <c r="KU127" s="37">
        <f>SUMIFS(19:19,$9:$9,KU$9-SUMIFS(conditions!$77:$77,conditions!$8:$8,"&lt;="&amp;KU$9,conditions!$9:$9,"&gt;="&amp;KU$9))*SUMIFS(conditions!$76:$76,conditions!$8:$8,"&lt;="&amp;KU$9-SUMIFS(conditions!$77:$77,conditions!$8:$8,"&lt;="&amp;KU$9,conditions!$9:$9,"&gt;="&amp;KU$9),conditions!$9:$9,"&gt;="&amp;KU$9-SUMIFS(conditions!$77:$77,conditions!$8:$8,"&lt;="&amp;KU$9,conditions!$9:$9,"&gt;="&amp;KU$9))</f>
        <v>0</v>
      </c>
      <c r="KV127" s="37">
        <f>SUMIFS(19:19,$9:$9,KV$9-SUMIFS(conditions!$77:$77,conditions!$8:$8,"&lt;="&amp;KV$9,conditions!$9:$9,"&gt;="&amp;KV$9))*SUMIFS(conditions!$76:$76,conditions!$8:$8,"&lt;="&amp;KV$9-SUMIFS(conditions!$77:$77,conditions!$8:$8,"&lt;="&amp;KV$9,conditions!$9:$9,"&gt;="&amp;KV$9),conditions!$9:$9,"&gt;="&amp;KV$9-SUMIFS(conditions!$77:$77,conditions!$8:$8,"&lt;="&amp;KV$9,conditions!$9:$9,"&gt;="&amp;KV$9))</f>
        <v>1.8341262323999994</v>
      </c>
      <c r="KW127" s="37">
        <f>SUMIFS(19:19,$9:$9,KW$9-SUMIFS(conditions!$77:$77,conditions!$8:$8,"&lt;="&amp;KW$9,conditions!$9:$9,"&gt;="&amp;KW$9))*SUMIFS(conditions!$76:$76,conditions!$8:$8,"&lt;="&amp;KW$9-SUMIFS(conditions!$77:$77,conditions!$8:$8,"&lt;="&amp;KW$9,conditions!$9:$9,"&gt;="&amp;KW$9),conditions!$9:$9,"&gt;="&amp;KW$9-SUMIFS(conditions!$77:$77,conditions!$8:$8,"&lt;="&amp;KW$9,conditions!$9:$9,"&gt;="&amp;KW$9))</f>
        <v>1.8341262323999994</v>
      </c>
      <c r="KX127" s="37">
        <f>SUMIFS(19:19,$9:$9,KX$9-SUMIFS(conditions!$77:$77,conditions!$8:$8,"&lt;="&amp;KX$9,conditions!$9:$9,"&gt;="&amp;KX$9))*SUMIFS(conditions!$76:$76,conditions!$8:$8,"&lt;="&amp;KX$9-SUMIFS(conditions!$77:$77,conditions!$8:$8,"&lt;="&amp;KX$9,conditions!$9:$9,"&gt;="&amp;KX$9),conditions!$9:$9,"&gt;="&amp;KX$9-SUMIFS(conditions!$77:$77,conditions!$8:$8,"&lt;="&amp;KX$9,conditions!$9:$9,"&gt;="&amp;KX$9))</f>
        <v>2.4018319709999996</v>
      </c>
      <c r="KY127" s="37">
        <f>SUMIFS(19:19,$9:$9,KY$9-SUMIFS(conditions!$77:$77,conditions!$8:$8,"&lt;="&amp;KY$9,conditions!$9:$9,"&gt;="&amp;KY$9))*SUMIFS(conditions!$76:$76,conditions!$8:$8,"&lt;="&amp;KY$9-SUMIFS(conditions!$77:$77,conditions!$8:$8,"&lt;="&amp;KY$9,conditions!$9:$9,"&gt;="&amp;KY$9),conditions!$9:$9,"&gt;="&amp;KY$9-SUMIFS(conditions!$77:$77,conditions!$8:$8,"&lt;="&amp;KY$9,conditions!$9:$9,"&gt;="&amp;KY$9))</f>
        <v>2.4018319709999996</v>
      </c>
      <c r="KZ127" s="37">
        <f>SUMIFS(19:19,$9:$9,KZ$9-SUMIFS(conditions!$77:$77,conditions!$8:$8,"&lt;="&amp;KZ$9,conditions!$9:$9,"&gt;="&amp;KZ$9))*SUMIFS(conditions!$76:$76,conditions!$8:$8,"&lt;="&amp;KZ$9-SUMIFS(conditions!$77:$77,conditions!$8:$8,"&lt;="&amp;KZ$9,conditions!$9:$9,"&gt;="&amp;KZ$9),conditions!$9:$9,"&gt;="&amp;KZ$9-SUMIFS(conditions!$77:$77,conditions!$8:$8,"&lt;="&amp;KZ$9,conditions!$9:$9,"&gt;="&amp;KZ$9))</f>
        <v>2.4018319709999996</v>
      </c>
      <c r="LA127" s="37">
        <f>SUMIFS(19:19,$9:$9,LA$9-SUMIFS(conditions!$77:$77,conditions!$8:$8,"&lt;="&amp;LA$9,conditions!$9:$9,"&gt;="&amp;LA$9))*SUMIFS(conditions!$76:$76,conditions!$8:$8,"&lt;="&amp;LA$9-SUMIFS(conditions!$77:$77,conditions!$8:$8,"&lt;="&amp;LA$9,conditions!$9:$9,"&gt;="&amp;LA$9),conditions!$9:$9,"&gt;="&amp;LA$9-SUMIFS(conditions!$77:$77,conditions!$8:$8,"&lt;="&amp;LA$9,conditions!$9:$9,"&gt;="&amp;LA$9))</f>
        <v>0</v>
      </c>
      <c r="LB127" s="37">
        <f>SUMIFS(19:19,$9:$9,LB$9-SUMIFS(conditions!$77:$77,conditions!$8:$8,"&lt;="&amp;LB$9,conditions!$9:$9,"&gt;="&amp;LB$9))*SUMIFS(conditions!$76:$76,conditions!$8:$8,"&lt;="&amp;LB$9-SUMIFS(conditions!$77:$77,conditions!$8:$8,"&lt;="&amp;LB$9,conditions!$9:$9,"&gt;="&amp;LB$9),conditions!$9:$9,"&gt;="&amp;LB$9-SUMIFS(conditions!$77:$77,conditions!$8:$8,"&lt;="&amp;LB$9,conditions!$9:$9,"&gt;="&amp;LB$9))</f>
        <v>0</v>
      </c>
      <c r="LC127" s="37">
        <f>SUMIFS(19:19,$9:$9,LC$9-SUMIFS(conditions!$77:$77,conditions!$8:$8,"&lt;="&amp;LC$9,conditions!$9:$9,"&gt;="&amp;LC$9))*SUMIFS(conditions!$76:$76,conditions!$8:$8,"&lt;="&amp;LC$9-SUMIFS(conditions!$77:$77,conditions!$8:$8,"&lt;="&amp;LC$9,conditions!$9:$9,"&gt;="&amp;LC$9),conditions!$9:$9,"&gt;="&amp;LC$9-SUMIFS(conditions!$77:$77,conditions!$8:$8,"&lt;="&amp;LC$9,conditions!$9:$9,"&gt;="&amp;LC$9))</f>
        <v>2.4018319709999996</v>
      </c>
      <c r="LD127" s="37">
        <f>SUMIFS(19:19,$9:$9,LD$9-SUMIFS(conditions!$77:$77,conditions!$8:$8,"&lt;="&amp;LD$9,conditions!$9:$9,"&gt;="&amp;LD$9))*SUMIFS(conditions!$76:$76,conditions!$8:$8,"&lt;="&amp;LD$9-SUMIFS(conditions!$77:$77,conditions!$8:$8,"&lt;="&amp;LD$9,conditions!$9:$9,"&gt;="&amp;LD$9),conditions!$9:$9,"&gt;="&amp;LD$9-SUMIFS(conditions!$77:$77,conditions!$8:$8,"&lt;="&amp;LD$9,conditions!$9:$9,"&gt;="&amp;LD$9))</f>
        <v>2.4018319709999996</v>
      </c>
      <c r="LE127" s="37">
        <f>SUMIFS(19:19,$9:$9,LE$9-SUMIFS(conditions!$77:$77,conditions!$8:$8,"&lt;="&amp;LE$9,conditions!$9:$9,"&gt;="&amp;LE$9))*SUMIFS(conditions!$76:$76,conditions!$8:$8,"&lt;="&amp;LE$9-SUMIFS(conditions!$77:$77,conditions!$8:$8,"&lt;="&amp;LE$9,conditions!$9:$9,"&gt;="&amp;LE$9),conditions!$9:$9,"&gt;="&amp;LE$9-SUMIFS(conditions!$77:$77,conditions!$8:$8,"&lt;="&amp;LE$9,conditions!$9:$9,"&gt;="&amp;LE$9))</f>
        <v>2.4018319709999996</v>
      </c>
      <c r="LF127" s="37">
        <f>SUMIFS(19:19,$9:$9,LF$9-SUMIFS(conditions!$77:$77,conditions!$8:$8,"&lt;="&amp;LF$9,conditions!$9:$9,"&gt;="&amp;LF$9))*SUMIFS(conditions!$76:$76,conditions!$8:$8,"&lt;="&amp;LF$9-SUMIFS(conditions!$77:$77,conditions!$8:$8,"&lt;="&amp;LF$9,conditions!$9:$9,"&gt;="&amp;LF$9),conditions!$9:$9,"&gt;="&amp;LF$9-SUMIFS(conditions!$77:$77,conditions!$8:$8,"&lt;="&amp;LF$9,conditions!$9:$9,"&gt;="&amp;LF$9))</f>
        <v>2.4018319709999996</v>
      </c>
      <c r="LG127" s="37">
        <f>SUMIFS(19:19,$9:$9,LG$9-SUMIFS(conditions!$77:$77,conditions!$8:$8,"&lt;="&amp;LG$9,conditions!$9:$9,"&gt;="&amp;LG$9))*SUMIFS(conditions!$76:$76,conditions!$8:$8,"&lt;="&amp;LG$9-SUMIFS(conditions!$77:$77,conditions!$8:$8,"&lt;="&amp;LG$9,conditions!$9:$9,"&gt;="&amp;LG$9),conditions!$9:$9,"&gt;="&amp;LG$9-SUMIFS(conditions!$77:$77,conditions!$8:$8,"&lt;="&amp;LG$9,conditions!$9:$9,"&gt;="&amp;LG$9))</f>
        <v>2.4018319709999996</v>
      </c>
      <c r="LH127" s="37">
        <f>SUMIFS(19:19,$9:$9,LH$9-SUMIFS(conditions!$77:$77,conditions!$8:$8,"&lt;="&amp;LH$9,conditions!$9:$9,"&gt;="&amp;LH$9))*SUMIFS(conditions!$76:$76,conditions!$8:$8,"&lt;="&amp;LH$9-SUMIFS(conditions!$77:$77,conditions!$8:$8,"&lt;="&amp;LH$9,conditions!$9:$9,"&gt;="&amp;LH$9),conditions!$9:$9,"&gt;="&amp;LH$9-SUMIFS(conditions!$77:$77,conditions!$8:$8,"&lt;="&amp;LH$9,conditions!$9:$9,"&gt;="&amp;LH$9))</f>
        <v>0</v>
      </c>
      <c r="LI127" s="37">
        <f>SUMIFS(19:19,$9:$9,LI$9-SUMIFS(conditions!$77:$77,conditions!$8:$8,"&lt;="&amp;LI$9,conditions!$9:$9,"&gt;="&amp;LI$9))*SUMIFS(conditions!$76:$76,conditions!$8:$8,"&lt;="&amp;LI$9-SUMIFS(conditions!$77:$77,conditions!$8:$8,"&lt;="&amp;LI$9,conditions!$9:$9,"&gt;="&amp;LI$9),conditions!$9:$9,"&gt;="&amp;LI$9-SUMIFS(conditions!$77:$77,conditions!$8:$8,"&lt;="&amp;LI$9,conditions!$9:$9,"&gt;="&amp;LI$9))</f>
        <v>0</v>
      </c>
      <c r="LJ127" s="37">
        <f>SUMIFS(19:19,$9:$9,LJ$9-SUMIFS(conditions!$77:$77,conditions!$8:$8,"&lt;="&amp;LJ$9,conditions!$9:$9,"&gt;="&amp;LJ$9))*SUMIFS(conditions!$76:$76,conditions!$8:$8,"&lt;="&amp;LJ$9-SUMIFS(conditions!$77:$77,conditions!$8:$8,"&lt;="&amp;LJ$9,conditions!$9:$9,"&gt;="&amp;LJ$9),conditions!$9:$9,"&gt;="&amp;LJ$9-SUMIFS(conditions!$77:$77,conditions!$8:$8,"&lt;="&amp;LJ$9,conditions!$9:$9,"&gt;="&amp;LJ$9))</f>
        <v>2.4018319709999996</v>
      </c>
      <c r="LK127" s="37">
        <f>SUMIFS(19:19,$9:$9,LK$9-SUMIFS(conditions!$77:$77,conditions!$8:$8,"&lt;="&amp;LK$9,conditions!$9:$9,"&gt;="&amp;LK$9))*SUMIFS(conditions!$76:$76,conditions!$8:$8,"&lt;="&amp;LK$9-SUMIFS(conditions!$77:$77,conditions!$8:$8,"&lt;="&amp;LK$9,conditions!$9:$9,"&gt;="&amp;LK$9),conditions!$9:$9,"&gt;="&amp;LK$9-SUMIFS(conditions!$77:$77,conditions!$8:$8,"&lt;="&amp;LK$9,conditions!$9:$9,"&gt;="&amp;LK$9))</f>
        <v>2.4018319709999996</v>
      </c>
      <c r="LL127" s="37">
        <f>SUMIFS(19:19,$9:$9,LL$9-SUMIFS(conditions!$77:$77,conditions!$8:$8,"&lt;="&amp;LL$9,conditions!$9:$9,"&gt;="&amp;LL$9))*SUMIFS(conditions!$76:$76,conditions!$8:$8,"&lt;="&amp;LL$9-SUMIFS(conditions!$77:$77,conditions!$8:$8,"&lt;="&amp;LL$9,conditions!$9:$9,"&gt;="&amp;LL$9),conditions!$9:$9,"&gt;="&amp;LL$9-SUMIFS(conditions!$77:$77,conditions!$8:$8,"&lt;="&amp;LL$9,conditions!$9:$9,"&gt;="&amp;LL$9))</f>
        <v>2.4018319709999996</v>
      </c>
      <c r="LM127" s="37">
        <f>SUMIFS(19:19,$9:$9,LM$9-SUMIFS(conditions!$77:$77,conditions!$8:$8,"&lt;="&amp;LM$9,conditions!$9:$9,"&gt;="&amp;LM$9))*SUMIFS(conditions!$76:$76,conditions!$8:$8,"&lt;="&amp;LM$9-SUMIFS(conditions!$77:$77,conditions!$8:$8,"&lt;="&amp;LM$9,conditions!$9:$9,"&gt;="&amp;LM$9),conditions!$9:$9,"&gt;="&amp;LM$9-SUMIFS(conditions!$77:$77,conditions!$8:$8,"&lt;="&amp;LM$9,conditions!$9:$9,"&gt;="&amp;LM$9))</f>
        <v>2.4018319709999996</v>
      </c>
      <c r="LN127" s="37">
        <f>SUMIFS(19:19,$9:$9,LN$9-SUMIFS(conditions!$77:$77,conditions!$8:$8,"&lt;="&amp;LN$9,conditions!$9:$9,"&gt;="&amp;LN$9))*SUMIFS(conditions!$76:$76,conditions!$8:$8,"&lt;="&amp;LN$9-SUMIFS(conditions!$77:$77,conditions!$8:$8,"&lt;="&amp;LN$9,conditions!$9:$9,"&gt;="&amp;LN$9),conditions!$9:$9,"&gt;="&amp;LN$9-SUMIFS(conditions!$77:$77,conditions!$8:$8,"&lt;="&amp;LN$9,conditions!$9:$9,"&gt;="&amp;LN$9))</f>
        <v>2.4018319709999996</v>
      </c>
      <c r="LO127" s="37">
        <f>SUMIFS(19:19,$9:$9,LO$9-SUMIFS(conditions!$77:$77,conditions!$8:$8,"&lt;="&amp;LO$9,conditions!$9:$9,"&gt;="&amp;LO$9))*SUMIFS(conditions!$76:$76,conditions!$8:$8,"&lt;="&amp;LO$9-SUMIFS(conditions!$77:$77,conditions!$8:$8,"&lt;="&amp;LO$9,conditions!$9:$9,"&gt;="&amp;LO$9),conditions!$9:$9,"&gt;="&amp;LO$9-SUMIFS(conditions!$77:$77,conditions!$8:$8,"&lt;="&amp;LO$9,conditions!$9:$9,"&gt;="&amp;LO$9))</f>
        <v>0</v>
      </c>
      <c r="LP127" s="37">
        <f>SUMIFS(19:19,$9:$9,LP$9-SUMIFS(conditions!$77:$77,conditions!$8:$8,"&lt;="&amp;LP$9,conditions!$9:$9,"&gt;="&amp;LP$9))*SUMIFS(conditions!$76:$76,conditions!$8:$8,"&lt;="&amp;LP$9-SUMIFS(conditions!$77:$77,conditions!$8:$8,"&lt;="&amp;LP$9,conditions!$9:$9,"&gt;="&amp;LP$9),conditions!$9:$9,"&gt;="&amp;LP$9-SUMIFS(conditions!$77:$77,conditions!$8:$8,"&lt;="&amp;LP$9,conditions!$9:$9,"&gt;="&amp;LP$9))</f>
        <v>0</v>
      </c>
      <c r="LQ127" s="37">
        <f>SUMIFS(19:19,$9:$9,LQ$9-SUMIFS(conditions!$77:$77,conditions!$8:$8,"&lt;="&amp;LQ$9,conditions!$9:$9,"&gt;="&amp;LQ$9))*SUMIFS(conditions!$76:$76,conditions!$8:$8,"&lt;="&amp;LQ$9-SUMIFS(conditions!$77:$77,conditions!$8:$8,"&lt;="&amp;LQ$9,conditions!$9:$9,"&gt;="&amp;LQ$9),conditions!$9:$9,"&gt;="&amp;LQ$9-SUMIFS(conditions!$77:$77,conditions!$8:$8,"&lt;="&amp;LQ$9,conditions!$9:$9,"&gt;="&amp;LQ$9))</f>
        <v>2.4018319709999996</v>
      </c>
      <c r="LR127" s="37">
        <f>SUMIFS(19:19,$9:$9,LR$9-SUMIFS(conditions!$77:$77,conditions!$8:$8,"&lt;="&amp;LR$9,conditions!$9:$9,"&gt;="&amp;LR$9))*SUMIFS(conditions!$76:$76,conditions!$8:$8,"&lt;="&amp;LR$9-SUMIFS(conditions!$77:$77,conditions!$8:$8,"&lt;="&amp;LR$9,conditions!$9:$9,"&gt;="&amp;LR$9),conditions!$9:$9,"&gt;="&amp;LR$9-SUMIFS(conditions!$77:$77,conditions!$8:$8,"&lt;="&amp;LR$9,conditions!$9:$9,"&gt;="&amp;LR$9))</f>
        <v>2.4018319709999996</v>
      </c>
      <c r="LS127" s="37">
        <f>SUMIFS(19:19,$9:$9,LS$9-SUMIFS(conditions!$77:$77,conditions!$8:$8,"&lt;="&amp;LS$9,conditions!$9:$9,"&gt;="&amp;LS$9))*SUMIFS(conditions!$76:$76,conditions!$8:$8,"&lt;="&amp;LS$9-SUMIFS(conditions!$77:$77,conditions!$8:$8,"&lt;="&amp;LS$9,conditions!$9:$9,"&gt;="&amp;LS$9),conditions!$9:$9,"&gt;="&amp;LS$9-SUMIFS(conditions!$77:$77,conditions!$8:$8,"&lt;="&amp;LS$9,conditions!$9:$9,"&gt;="&amp;LS$9))</f>
        <v>2.4018319709999996</v>
      </c>
      <c r="LT127" s="37">
        <f>SUMIFS(19:19,$9:$9,LT$9-SUMIFS(conditions!$77:$77,conditions!$8:$8,"&lt;="&amp;LT$9,conditions!$9:$9,"&gt;="&amp;LT$9))*SUMIFS(conditions!$76:$76,conditions!$8:$8,"&lt;="&amp;LT$9-SUMIFS(conditions!$77:$77,conditions!$8:$8,"&lt;="&amp;LT$9,conditions!$9:$9,"&gt;="&amp;LT$9),conditions!$9:$9,"&gt;="&amp;LT$9-SUMIFS(conditions!$77:$77,conditions!$8:$8,"&lt;="&amp;LT$9,conditions!$9:$9,"&gt;="&amp;LT$9))</f>
        <v>2.4018319709999996</v>
      </c>
      <c r="LU127" s="37">
        <f>SUMIFS(19:19,$9:$9,LU$9-SUMIFS(conditions!$77:$77,conditions!$8:$8,"&lt;="&amp;LU$9,conditions!$9:$9,"&gt;="&amp;LU$9))*SUMIFS(conditions!$76:$76,conditions!$8:$8,"&lt;="&amp;LU$9-SUMIFS(conditions!$77:$77,conditions!$8:$8,"&lt;="&amp;LU$9,conditions!$9:$9,"&gt;="&amp;LU$9),conditions!$9:$9,"&gt;="&amp;LU$9-SUMIFS(conditions!$77:$77,conditions!$8:$8,"&lt;="&amp;LU$9,conditions!$9:$9,"&gt;="&amp;LU$9))</f>
        <v>2.4018319709999996</v>
      </c>
      <c r="LV127" s="37">
        <f>SUMIFS(19:19,$9:$9,LV$9-SUMIFS(conditions!$77:$77,conditions!$8:$8,"&lt;="&amp;LV$9,conditions!$9:$9,"&gt;="&amp;LV$9))*SUMIFS(conditions!$76:$76,conditions!$8:$8,"&lt;="&amp;LV$9-SUMIFS(conditions!$77:$77,conditions!$8:$8,"&lt;="&amp;LV$9,conditions!$9:$9,"&gt;="&amp;LV$9),conditions!$9:$9,"&gt;="&amp;LV$9-SUMIFS(conditions!$77:$77,conditions!$8:$8,"&lt;="&amp;LV$9,conditions!$9:$9,"&gt;="&amp;LV$9))</f>
        <v>0</v>
      </c>
      <c r="LW127" s="37">
        <f>SUMIFS(19:19,$9:$9,LW$9-SUMIFS(conditions!$77:$77,conditions!$8:$8,"&lt;="&amp;LW$9,conditions!$9:$9,"&gt;="&amp;LW$9))*SUMIFS(conditions!$76:$76,conditions!$8:$8,"&lt;="&amp;LW$9-SUMIFS(conditions!$77:$77,conditions!$8:$8,"&lt;="&amp;LW$9,conditions!$9:$9,"&gt;="&amp;LW$9),conditions!$9:$9,"&gt;="&amp;LW$9-SUMIFS(conditions!$77:$77,conditions!$8:$8,"&lt;="&amp;LW$9,conditions!$9:$9,"&gt;="&amp;LW$9))</f>
        <v>0</v>
      </c>
      <c r="LX127" s="37">
        <f>SUMIFS(19:19,$9:$9,LX$9-SUMIFS(conditions!$77:$77,conditions!$8:$8,"&lt;="&amp;LX$9,conditions!$9:$9,"&gt;="&amp;LX$9))*SUMIFS(conditions!$76:$76,conditions!$8:$8,"&lt;="&amp;LX$9-SUMIFS(conditions!$77:$77,conditions!$8:$8,"&lt;="&amp;LX$9,conditions!$9:$9,"&gt;="&amp;LX$9),conditions!$9:$9,"&gt;="&amp;LX$9-SUMIFS(conditions!$77:$77,conditions!$8:$8,"&lt;="&amp;LX$9,conditions!$9:$9,"&gt;="&amp;LX$9))</f>
        <v>2.4018319709999996</v>
      </c>
      <c r="LY127" s="37">
        <f>SUMIFS(19:19,$9:$9,LY$9-SUMIFS(conditions!$77:$77,conditions!$8:$8,"&lt;="&amp;LY$9,conditions!$9:$9,"&gt;="&amp;LY$9))*SUMIFS(conditions!$76:$76,conditions!$8:$8,"&lt;="&amp;LY$9-SUMIFS(conditions!$77:$77,conditions!$8:$8,"&lt;="&amp;LY$9,conditions!$9:$9,"&gt;="&amp;LY$9),conditions!$9:$9,"&gt;="&amp;LY$9-SUMIFS(conditions!$77:$77,conditions!$8:$8,"&lt;="&amp;LY$9,conditions!$9:$9,"&gt;="&amp;LY$9))</f>
        <v>2.4018319709999996</v>
      </c>
      <c r="LZ127" s="37">
        <f>SUMIFS(19:19,$9:$9,LZ$9-SUMIFS(conditions!$77:$77,conditions!$8:$8,"&lt;="&amp;LZ$9,conditions!$9:$9,"&gt;="&amp;LZ$9))*SUMIFS(conditions!$76:$76,conditions!$8:$8,"&lt;="&amp;LZ$9-SUMIFS(conditions!$77:$77,conditions!$8:$8,"&lt;="&amp;LZ$9,conditions!$9:$9,"&gt;="&amp;LZ$9),conditions!$9:$9,"&gt;="&amp;LZ$9-SUMIFS(conditions!$77:$77,conditions!$8:$8,"&lt;="&amp;LZ$9,conditions!$9:$9,"&gt;="&amp;LZ$9))</f>
        <v>2.4018319709999996</v>
      </c>
      <c r="MA127" s="37">
        <f>SUMIFS(19:19,$9:$9,MA$9-SUMIFS(conditions!$77:$77,conditions!$8:$8,"&lt;="&amp;MA$9,conditions!$9:$9,"&gt;="&amp;MA$9))*SUMIFS(conditions!$76:$76,conditions!$8:$8,"&lt;="&amp;MA$9-SUMIFS(conditions!$77:$77,conditions!$8:$8,"&lt;="&amp;MA$9,conditions!$9:$9,"&gt;="&amp;MA$9),conditions!$9:$9,"&gt;="&amp;MA$9-SUMIFS(conditions!$77:$77,conditions!$8:$8,"&lt;="&amp;MA$9,conditions!$9:$9,"&gt;="&amp;MA$9))</f>
        <v>2.4018319709999996</v>
      </c>
      <c r="MB127" s="37">
        <f>SUMIFS(19:19,$9:$9,MB$9-SUMIFS(conditions!$77:$77,conditions!$8:$8,"&lt;="&amp;MB$9,conditions!$9:$9,"&gt;="&amp;MB$9))*SUMIFS(conditions!$76:$76,conditions!$8:$8,"&lt;="&amp;MB$9-SUMIFS(conditions!$77:$77,conditions!$8:$8,"&lt;="&amp;MB$9,conditions!$9:$9,"&gt;="&amp;MB$9),conditions!$9:$9,"&gt;="&amp;MB$9-SUMIFS(conditions!$77:$77,conditions!$8:$8,"&lt;="&amp;MB$9,conditions!$9:$9,"&gt;="&amp;MB$9))</f>
        <v>3.1223815622999997</v>
      </c>
      <c r="MC127" s="37">
        <f>SUMIFS(19:19,$9:$9,MC$9-SUMIFS(conditions!$77:$77,conditions!$8:$8,"&lt;="&amp;MC$9,conditions!$9:$9,"&gt;="&amp;MC$9))*SUMIFS(conditions!$76:$76,conditions!$8:$8,"&lt;="&amp;MC$9-SUMIFS(conditions!$77:$77,conditions!$8:$8,"&lt;="&amp;MC$9,conditions!$9:$9,"&gt;="&amp;MC$9),conditions!$9:$9,"&gt;="&amp;MC$9-SUMIFS(conditions!$77:$77,conditions!$8:$8,"&lt;="&amp;MC$9,conditions!$9:$9,"&gt;="&amp;MC$9))</f>
        <v>0</v>
      </c>
      <c r="MD127" s="37">
        <f>SUMIFS(19:19,$9:$9,MD$9-SUMIFS(conditions!$77:$77,conditions!$8:$8,"&lt;="&amp;MD$9,conditions!$9:$9,"&gt;="&amp;MD$9))*SUMIFS(conditions!$76:$76,conditions!$8:$8,"&lt;="&amp;MD$9-SUMIFS(conditions!$77:$77,conditions!$8:$8,"&lt;="&amp;MD$9,conditions!$9:$9,"&gt;="&amp;MD$9),conditions!$9:$9,"&gt;="&amp;MD$9-SUMIFS(conditions!$77:$77,conditions!$8:$8,"&lt;="&amp;MD$9,conditions!$9:$9,"&gt;="&amp;MD$9))</f>
        <v>0</v>
      </c>
      <c r="ME127" s="37">
        <f>SUMIFS(19:19,$9:$9,ME$9-SUMIFS(conditions!$77:$77,conditions!$8:$8,"&lt;="&amp;ME$9,conditions!$9:$9,"&gt;="&amp;ME$9))*SUMIFS(conditions!$76:$76,conditions!$8:$8,"&lt;="&amp;ME$9-SUMIFS(conditions!$77:$77,conditions!$8:$8,"&lt;="&amp;ME$9,conditions!$9:$9,"&gt;="&amp;ME$9),conditions!$9:$9,"&gt;="&amp;ME$9-SUMIFS(conditions!$77:$77,conditions!$8:$8,"&lt;="&amp;ME$9,conditions!$9:$9,"&gt;="&amp;ME$9))</f>
        <v>3.1223815622999997</v>
      </c>
      <c r="MF127" s="37">
        <f>SUMIFS(19:19,$9:$9,MF$9-SUMIFS(conditions!$77:$77,conditions!$8:$8,"&lt;="&amp;MF$9,conditions!$9:$9,"&gt;="&amp;MF$9))*SUMIFS(conditions!$76:$76,conditions!$8:$8,"&lt;="&amp;MF$9-SUMIFS(conditions!$77:$77,conditions!$8:$8,"&lt;="&amp;MF$9,conditions!$9:$9,"&gt;="&amp;MF$9),conditions!$9:$9,"&gt;="&amp;MF$9-SUMIFS(conditions!$77:$77,conditions!$8:$8,"&lt;="&amp;MF$9,conditions!$9:$9,"&gt;="&amp;MF$9))</f>
        <v>3.1223815622999997</v>
      </c>
      <c r="MG127" s="37">
        <f>SUMIFS(19:19,$9:$9,MG$9-SUMIFS(conditions!$77:$77,conditions!$8:$8,"&lt;="&amp;MG$9,conditions!$9:$9,"&gt;="&amp;MG$9))*SUMIFS(conditions!$76:$76,conditions!$8:$8,"&lt;="&amp;MG$9-SUMIFS(conditions!$77:$77,conditions!$8:$8,"&lt;="&amp;MG$9,conditions!$9:$9,"&gt;="&amp;MG$9),conditions!$9:$9,"&gt;="&amp;MG$9-SUMIFS(conditions!$77:$77,conditions!$8:$8,"&lt;="&amp;MG$9,conditions!$9:$9,"&gt;="&amp;MG$9))</f>
        <v>3.1223815622999997</v>
      </c>
      <c r="MH127" s="37">
        <f>SUMIFS(19:19,$9:$9,MH$9-SUMIFS(conditions!$77:$77,conditions!$8:$8,"&lt;="&amp;MH$9,conditions!$9:$9,"&gt;="&amp;MH$9))*SUMIFS(conditions!$76:$76,conditions!$8:$8,"&lt;="&amp;MH$9-SUMIFS(conditions!$77:$77,conditions!$8:$8,"&lt;="&amp;MH$9,conditions!$9:$9,"&gt;="&amp;MH$9),conditions!$9:$9,"&gt;="&amp;MH$9-SUMIFS(conditions!$77:$77,conditions!$8:$8,"&lt;="&amp;MH$9,conditions!$9:$9,"&gt;="&amp;MH$9))</f>
        <v>3.1223815622999997</v>
      </c>
      <c r="MI127" s="37">
        <f>SUMIFS(19:19,$9:$9,MI$9-SUMIFS(conditions!$77:$77,conditions!$8:$8,"&lt;="&amp;MI$9,conditions!$9:$9,"&gt;="&amp;MI$9))*SUMIFS(conditions!$76:$76,conditions!$8:$8,"&lt;="&amp;MI$9-SUMIFS(conditions!$77:$77,conditions!$8:$8,"&lt;="&amp;MI$9,conditions!$9:$9,"&gt;="&amp;MI$9),conditions!$9:$9,"&gt;="&amp;MI$9-SUMIFS(conditions!$77:$77,conditions!$8:$8,"&lt;="&amp;MI$9,conditions!$9:$9,"&gt;="&amp;MI$9))</f>
        <v>3.1223815622999997</v>
      </c>
      <c r="MJ127" s="37">
        <f>SUMIFS(19:19,$9:$9,MJ$9-SUMIFS(conditions!$77:$77,conditions!$8:$8,"&lt;="&amp;MJ$9,conditions!$9:$9,"&gt;="&amp;MJ$9))*SUMIFS(conditions!$76:$76,conditions!$8:$8,"&lt;="&amp;MJ$9-SUMIFS(conditions!$77:$77,conditions!$8:$8,"&lt;="&amp;MJ$9,conditions!$9:$9,"&gt;="&amp;MJ$9),conditions!$9:$9,"&gt;="&amp;MJ$9-SUMIFS(conditions!$77:$77,conditions!$8:$8,"&lt;="&amp;MJ$9,conditions!$9:$9,"&gt;="&amp;MJ$9))</f>
        <v>0</v>
      </c>
      <c r="MK127" s="37">
        <f>SUMIFS(19:19,$9:$9,MK$9-SUMIFS(conditions!$77:$77,conditions!$8:$8,"&lt;="&amp;MK$9,conditions!$9:$9,"&gt;="&amp;MK$9))*SUMIFS(conditions!$76:$76,conditions!$8:$8,"&lt;="&amp;MK$9-SUMIFS(conditions!$77:$77,conditions!$8:$8,"&lt;="&amp;MK$9,conditions!$9:$9,"&gt;="&amp;MK$9),conditions!$9:$9,"&gt;="&amp;MK$9-SUMIFS(conditions!$77:$77,conditions!$8:$8,"&lt;="&amp;MK$9,conditions!$9:$9,"&gt;="&amp;MK$9))</f>
        <v>0</v>
      </c>
      <c r="ML127" s="37">
        <f>SUMIFS(19:19,$9:$9,ML$9-SUMIFS(conditions!$77:$77,conditions!$8:$8,"&lt;="&amp;ML$9,conditions!$9:$9,"&gt;="&amp;ML$9))*SUMIFS(conditions!$76:$76,conditions!$8:$8,"&lt;="&amp;ML$9-SUMIFS(conditions!$77:$77,conditions!$8:$8,"&lt;="&amp;ML$9,conditions!$9:$9,"&gt;="&amp;ML$9),conditions!$9:$9,"&gt;="&amp;ML$9-SUMIFS(conditions!$77:$77,conditions!$8:$8,"&lt;="&amp;ML$9,conditions!$9:$9,"&gt;="&amp;ML$9))</f>
        <v>3.1223815622999997</v>
      </c>
      <c r="MM127" s="37">
        <f>SUMIFS(19:19,$9:$9,MM$9-SUMIFS(conditions!$77:$77,conditions!$8:$8,"&lt;="&amp;MM$9,conditions!$9:$9,"&gt;="&amp;MM$9))*SUMIFS(conditions!$76:$76,conditions!$8:$8,"&lt;="&amp;MM$9-SUMIFS(conditions!$77:$77,conditions!$8:$8,"&lt;="&amp;MM$9,conditions!$9:$9,"&gt;="&amp;MM$9),conditions!$9:$9,"&gt;="&amp;MM$9-SUMIFS(conditions!$77:$77,conditions!$8:$8,"&lt;="&amp;MM$9,conditions!$9:$9,"&gt;="&amp;MM$9))</f>
        <v>3.1223815622999997</v>
      </c>
      <c r="MN127" s="37">
        <f>SUMIFS(19:19,$9:$9,MN$9-SUMIFS(conditions!$77:$77,conditions!$8:$8,"&lt;="&amp;MN$9,conditions!$9:$9,"&gt;="&amp;MN$9))*SUMIFS(conditions!$76:$76,conditions!$8:$8,"&lt;="&amp;MN$9-SUMIFS(conditions!$77:$77,conditions!$8:$8,"&lt;="&amp;MN$9,conditions!$9:$9,"&gt;="&amp;MN$9),conditions!$9:$9,"&gt;="&amp;MN$9-SUMIFS(conditions!$77:$77,conditions!$8:$8,"&lt;="&amp;MN$9,conditions!$9:$9,"&gt;="&amp;MN$9))</f>
        <v>3.1223815622999997</v>
      </c>
      <c r="MO127" s="37">
        <f>SUMIFS(19:19,$9:$9,MO$9-SUMIFS(conditions!$77:$77,conditions!$8:$8,"&lt;="&amp;MO$9,conditions!$9:$9,"&gt;="&amp;MO$9))*SUMIFS(conditions!$76:$76,conditions!$8:$8,"&lt;="&amp;MO$9-SUMIFS(conditions!$77:$77,conditions!$8:$8,"&lt;="&amp;MO$9,conditions!$9:$9,"&gt;="&amp;MO$9),conditions!$9:$9,"&gt;="&amp;MO$9-SUMIFS(conditions!$77:$77,conditions!$8:$8,"&lt;="&amp;MO$9,conditions!$9:$9,"&gt;="&amp;MO$9))</f>
        <v>3.1223815622999997</v>
      </c>
      <c r="MP127" s="37">
        <f>SUMIFS(19:19,$9:$9,MP$9-SUMIFS(conditions!$77:$77,conditions!$8:$8,"&lt;="&amp;MP$9,conditions!$9:$9,"&gt;="&amp;MP$9))*SUMIFS(conditions!$76:$76,conditions!$8:$8,"&lt;="&amp;MP$9-SUMIFS(conditions!$77:$77,conditions!$8:$8,"&lt;="&amp;MP$9,conditions!$9:$9,"&gt;="&amp;MP$9),conditions!$9:$9,"&gt;="&amp;MP$9-SUMIFS(conditions!$77:$77,conditions!$8:$8,"&lt;="&amp;MP$9,conditions!$9:$9,"&gt;="&amp;MP$9))</f>
        <v>3.1223815622999997</v>
      </c>
      <c r="MQ127" s="37">
        <f>SUMIFS(19:19,$9:$9,MQ$9-SUMIFS(conditions!$77:$77,conditions!$8:$8,"&lt;="&amp;MQ$9,conditions!$9:$9,"&gt;="&amp;MQ$9))*SUMIFS(conditions!$76:$76,conditions!$8:$8,"&lt;="&amp;MQ$9-SUMIFS(conditions!$77:$77,conditions!$8:$8,"&lt;="&amp;MQ$9,conditions!$9:$9,"&gt;="&amp;MQ$9),conditions!$9:$9,"&gt;="&amp;MQ$9-SUMIFS(conditions!$77:$77,conditions!$8:$8,"&lt;="&amp;MQ$9,conditions!$9:$9,"&gt;="&amp;MQ$9))</f>
        <v>0</v>
      </c>
      <c r="MR127" s="37">
        <f>SUMIFS(19:19,$9:$9,MR$9-SUMIFS(conditions!$77:$77,conditions!$8:$8,"&lt;="&amp;MR$9,conditions!$9:$9,"&gt;="&amp;MR$9))*SUMIFS(conditions!$76:$76,conditions!$8:$8,"&lt;="&amp;MR$9-SUMIFS(conditions!$77:$77,conditions!$8:$8,"&lt;="&amp;MR$9,conditions!$9:$9,"&gt;="&amp;MR$9),conditions!$9:$9,"&gt;="&amp;MR$9-SUMIFS(conditions!$77:$77,conditions!$8:$8,"&lt;="&amp;MR$9,conditions!$9:$9,"&gt;="&amp;MR$9))</f>
        <v>0</v>
      </c>
      <c r="MS127" s="37">
        <f>SUMIFS(19:19,$9:$9,MS$9-SUMIFS(conditions!$77:$77,conditions!$8:$8,"&lt;="&amp;MS$9,conditions!$9:$9,"&gt;="&amp;MS$9))*SUMIFS(conditions!$76:$76,conditions!$8:$8,"&lt;="&amp;MS$9-SUMIFS(conditions!$77:$77,conditions!$8:$8,"&lt;="&amp;MS$9,conditions!$9:$9,"&gt;="&amp;MS$9),conditions!$9:$9,"&gt;="&amp;MS$9-SUMIFS(conditions!$77:$77,conditions!$8:$8,"&lt;="&amp;MS$9,conditions!$9:$9,"&gt;="&amp;MS$9))</f>
        <v>3.1223815622999997</v>
      </c>
      <c r="MT127" s="37">
        <f>SUMIFS(19:19,$9:$9,MT$9-SUMIFS(conditions!$77:$77,conditions!$8:$8,"&lt;="&amp;MT$9,conditions!$9:$9,"&gt;="&amp;MT$9))*SUMIFS(conditions!$76:$76,conditions!$8:$8,"&lt;="&amp;MT$9-SUMIFS(conditions!$77:$77,conditions!$8:$8,"&lt;="&amp;MT$9,conditions!$9:$9,"&gt;="&amp;MT$9),conditions!$9:$9,"&gt;="&amp;MT$9-SUMIFS(conditions!$77:$77,conditions!$8:$8,"&lt;="&amp;MT$9,conditions!$9:$9,"&gt;="&amp;MT$9))</f>
        <v>3.1223815622999997</v>
      </c>
      <c r="MU127" s="37">
        <f>SUMIFS(19:19,$9:$9,MU$9-SUMIFS(conditions!$77:$77,conditions!$8:$8,"&lt;="&amp;MU$9,conditions!$9:$9,"&gt;="&amp;MU$9))*SUMIFS(conditions!$76:$76,conditions!$8:$8,"&lt;="&amp;MU$9-SUMIFS(conditions!$77:$77,conditions!$8:$8,"&lt;="&amp;MU$9,conditions!$9:$9,"&gt;="&amp;MU$9),conditions!$9:$9,"&gt;="&amp;MU$9-SUMIFS(conditions!$77:$77,conditions!$8:$8,"&lt;="&amp;MU$9,conditions!$9:$9,"&gt;="&amp;MU$9))</f>
        <v>3.1223815622999997</v>
      </c>
      <c r="MV127" s="37">
        <f>SUMIFS(19:19,$9:$9,MV$9-SUMIFS(conditions!$77:$77,conditions!$8:$8,"&lt;="&amp;MV$9,conditions!$9:$9,"&gt;="&amp;MV$9))*SUMIFS(conditions!$76:$76,conditions!$8:$8,"&lt;="&amp;MV$9-SUMIFS(conditions!$77:$77,conditions!$8:$8,"&lt;="&amp;MV$9,conditions!$9:$9,"&gt;="&amp;MV$9),conditions!$9:$9,"&gt;="&amp;MV$9-SUMIFS(conditions!$77:$77,conditions!$8:$8,"&lt;="&amp;MV$9,conditions!$9:$9,"&gt;="&amp;MV$9))</f>
        <v>3.1223815622999997</v>
      </c>
      <c r="MW127" s="37">
        <f>SUMIFS(19:19,$9:$9,MW$9-SUMIFS(conditions!$77:$77,conditions!$8:$8,"&lt;="&amp;MW$9,conditions!$9:$9,"&gt;="&amp;MW$9))*SUMIFS(conditions!$76:$76,conditions!$8:$8,"&lt;="&amp;MW$9-SUMIFS(conditions!$77:$77,conditions!$8:$8,"&lt;="&amp;MW$9,conditions!$9:$9,"&gt;="&amp;MW$9),conditions!$9:$9,"&gt;="&amp;MW$9-SUMIFS(conditions!$77:$77,conditions!$8:$8,"&lt;="&amp;MW$9,conditions!$9:$9,"&gt;="&amp;MW$9))</f>
        <v>3.1223815622999997</v>
      </c>
      <c r="MX127" s="37">
        <f>SUMIFS(19:19,$9:$9,MX$9-SUMIFS(conditions!$77:$77,conditions!$8:$8,"&lt;="&amp;MX$9,conditions!$9:$9,"&gt;="&amp;MX$9))*SUMIFS(conditions!$76:$76,conditions!$8:$8,"&lt;="&amp;MX$9-SUMIFS(conditions!$77:$77,conditions!$8:$8,"&lt;="&amp;MX$9,conditions!$9:$9,"&gt;="&amp;MX$9),conditions!$9:$9,"&gt;="&amp;MX$9-SUMIFS(conditions!$77:$77,conditions!$8:$8,"&lt;="&amp;MX$9,conditions!$9:$9,"&gt;="&amp;MX$9))</f>
        <v>0</v>
      </c>
      <c r="MY127" s="37">
        <f>SUMIFS(19:19,$9:$9,MY$9-SUMIFS(conditions!$77:$77,conditions!$8:$8,"&lt;="&amp;MY$9,conditions!$9:$9,"&gt;="&amp;MY$9))*SUMIFS(conditions!$76:$76,conditions!$8:$8,"&lt;="&amp;MY$9-SUMIFS(conditions!$77:$77,conditions!$8:$8,"&lt;="&amp;MY$9,conditions!$9:$9,"&gt;="&amp;MY$9),conditions!$9:$9,"&gt;="&amp;MY$9-SUMIFS(conditions!$77:$77,conditions!$8:$8,"&lt;="&amp;MY$9,conditions!$9:$9,"&gt;="&amp;MY$9))</f>
        <v>0</v>
      </c>
      <c r="MZ127" s="37">
        <f>SUMIFS(19:19,$9:$9,MZ$9-SUMIFS(conditions!$77:$77,conditions!$8:$8,"&lt;="&amp;MZ$9,conditions!$9:$9,"&gt;="&amp;MZ$9))*SUMIFS(conditions!$76:$76,conditions!$8:$8,"&lt;="&amp;MZ$9-SUMIFS(conditions!$77:$77,conditions!$8:$8,"&lt;="&amp;MZ$9,conditions!$9:$9,"&gt;="&amp;MZ$9),conditions!$9:$9,"&gt;="&amp;MZ$9-SUMIFS(conditions!$77:$77,conditions!$8:$8,"&lt;="&amp;MZ$9,conditions!$9:$9,"&gt;="&amp;MZ$9))</f>
        <v>3.1223815622999997</v>
      </c>
      <c r="NA127" s="37">
        <f>SUMIFS(19:19,$9:$9,NA$9-SUMIFS(conditions!$77:$77,conditions!$8:$8,"&lt;="&amp;NA$9,conditions!$9:$9,"&gt;="&amp;NA$9))*SUMIFS(conditions!$76:$76,conditions!$8:$8,"&lt;="&amp;NA$9-SUMIFS(conditions!$77:$77,conditions!$8:$8,"&lt;="&amp;NA$9,conditions!$9:$9,"&gt;="&amp;NA$9),conditions!$9:$9,"&gt;="&amp;NA$9-SUMIFS(conditions!$77:$77,conditions!$8:$8,"&lt;="&amp;NA$9,conditions!$9:$9,"&gt;="&amp;NA$9))</f>
        <v>3.1223815622999997</v>
      </c>
      <c r="NB127" s="37">
        <f>SUMIFS(19:19,$9:$9,NB$9-SUMIFS(conditions!$77:$77,conditions!$8:$8,"&lt;="&amp;NB$9,conditions!$9:$9,"&gt;="&amp;NB$9))*SUMIFS(conditions!$76:$76,conditions!$8:$8,"&lt;="&amp;NB$9-SUMIFS(conditions!$77:$77,conditions!$8:$8,"&lt;="&amp;NB$9,conditions!$9:$9,"&gt;="&amp;NB$9),conditions!$9:$9,"&gt;="&amp;NB$9-SUMIFS(conditions!$77:$77,conditions!$8:$8,"&lt;="&amp;NB$9,conditions!$9:$9,"&gt;="&amp;NB$9))</f>
        <v>3.1223815622999997</v>
      </c>
      <c r="NC127" s="37">
        <f>SUMIFS(19:19,$9:$9,NC$9-SUMIFS(conditions!$77:$77,conditions!$8:$8,"&lt;="&amp;NC$9,conditions!$9:$9,"&gt;="&amp;NC$9))*SUMIFS(conditions!$76:$76,conditions!$8:$8,"&lt;="&amp;NC$9-SUMIFS(conditions!$77:$77,conditions!$8:$8,"&lt;="&amp;NC$9,conditions!$9:$9,"&gt;="&amp;NC$9),conditions!$9:$9,"&gt;="&amp;NC$9-SUMIFS(conditions!$77:$77,conditions!$8:$8,"&lt;="&amp;NC$9,conditions!$9:$9,"&gt;="&amp;NC$9))</f>
        <v>3.1223815622999997</v>
      </c>
      <c r="ND127" s="37">
        <f>SUMIFS(19:19,$9:$9,ND$9-SUMIFS(conditions!$77:$77,conditions!$8:$8,"&lt;="&amp;ND$9,conditions!$9:$9,"&gt;="&amp;ND$9))*SUMIFS(conditions!$76:$76,conditions!$8:$8,"&lt;="&amp;ND$9-SUMIFS(conditions!$77:$77,conditions!$8:$8,"&lt;="&amp;ND$9,conditions!$9:$9,"&gt;="&amp;ND$9),conditions!$9:$9,"&gt;="&amp;ND$9-SUMIFS(conditions!$77:$77,conditions!$8:$8,"&lt;="&amp;ND$9,conditions!$9:$9,"&gt;="&amp;ND$9))</f>
        <v>3.1223815622999997</v>
      </c>
      <c r="NE127" s="37">
        <f>SUMIFS(19:19,$9:$9,NE$9-SUMIFS(conditions!$77:$77,conditions!$8:$8,"&lt;="&amp;NE$9,conditions!$9:$9,"&gt;="&amp;NE$9))*SUMIFS(conditions!$76:$76,conditions!$8:$8,"&lt;="&amp;NE$9-SUMIFS(conditions!$77:$77,conditions!$8:$8,"&lt;="&amp;NE$9,conditions!$9:$9,"&gt;="&amp;NE$9),conditions!$9:$9,"&gt;="&amp;NE$9-SUMIFS(conditions!$77:$77,conditions!$8:$8,"&lt;="&amp;NE$9,conditions!$9:$9,"&gt;="&amp;NE$9))</f>
        <v>0</v>
      </c>
      <c r="NF127" s="37">
        <f>SUMIFS(19:19,$9:$9,NF$9-SUMIFS(conditions!$77:$77,conditions!$8:$8,"&lt;="&amp;NF$9,conditions!$9:$9,"&gt;="&amp;NF$9))*SUMIFS(conditions!$76:$76,conditions!$8:$8,"&lt;="&amp;NF$9-SUMIFS(conditions!$77:$77,conditions!$8:$8,"&lt;="&amp;NF$9,conditions!$9:$9,"&gt;="&amp;NF$9),conditions!$9:$9,"&gt;="&amp;NF$9-SUMIFS(conditions!$77:$77,conditions!$8:$8,"&lt;="&amp;NF$9,conditions!$9:$9,"&gt;="&amp;NF$9))</f>
        <v>0</v>
      </c>
      <c r="NG127" s="37">
        <f>SUMIFS(19:19,$9:$9,NG$9-SUMIFS(conditions!$77:$77,conditions!$8:$8,"&lt;="&amp;NG$9,conditions!$9:$9,"&gt;="&amp;NG$9))*SUMIFS(conditions!$76:$76,conditions!$8:$8,"&lt;="&amp;NG$9-SUMIFS(conditions!$77:$77,conditions!$8:$8,"&lt;="&amp;NG$9,conditions!$9:$9,"&gt;="&amp;NG$9),conditions!$9:$9,"&gt;="&amp;NG$9-SUMIFS(conditions!$77:$77,conditions!$8:$8,"&lt;="&amp;NG$9,conditions!$9:$9,"&gt;="&amp;NG$9))</f>
        <v>3.746857874759999</v>
      </c>
      <c r="NH127" s="37">
        <f>SUMIFS(19:19,$9:$9,NH$9-SUMIFS(conditions!$77:$77,conditions!$8:$8,"&lt;="&amp;NH$9,conditions!$9:$9,"&gt;="&amp;NH$9))*SUMIFS(conditions!$76:$76,conditions!$8:$8,"&lt;="&amp;NH$9-SUMIFS(conditions!$77:$77,conditions!$8:$8,"&lt;="&amp;NH$9,conditions!$9:$9,"&gt;="&amp;NH$9),conditions!$9:$9,"&gt;="&amp;NH$9-SUMIFS(conditions!$77:$77,conditions!$8:$8,"&lt;="&amp;NH$9,conditions!$9:$9,"&gt;="&amp;NH$9))</f>
        <v>3.746857874759999</v>
      </c>
      <c r="NI127" s="37">
        <f>SUMIFS(19:19,$9:$9,NI$9-SUMIFS(conditions!$77:$77,conditions!$8:$8,"&lt;="&amp;NI$9,conditions!$9:$9,"&gt;="&amp;NI$9))*SUMIFS(conditions!$76:$76,conditions!$8:$8,"&lt;="&amp;NI$9-SUMIFS(conditions!$77:$77,conditions!$8:$8,"&lt;="&amp;NI$9,conditions!$9:$9,"&gt;="&amp;NI$9),conditions!$9:$9,"&gt;="&amp;NI$9-SUMIFS(conditions!$77:$77,conditions!$8:$8,"&lt;="&amp;NI$9,conditions!$9:$9,"&gt;="&amp;NI$9))</f>
        <v>3.746857874759999</v>
      </c>
      <c r="NJ127" s="37">
        <f>SUMIFS(19:19,$9:$9,NJ$9-SUMIFS(conditions!$77:$77,conditions!$8:$8,"&lt;="&amp;NJ$9,conditions!$9:$9,"&gt;="&amp;NJ$9))*SUMIFS(conditions!$76:$76,conditions!$8:$8,"&lt;="&amp;NJ$9-SUMIFS(conditions!$77:$77,conditions!$8:$8,"&lt;="&amp;NJ$9,conditions!$9:$9,"&gt;="&amp;NJ$9),conditions!$9:$9,"&gt;="&amp;NJ$9-SUMIFS(conditions!$77:$77,conditions!$8:$8,"&lt;="&amp;NJ$9,conditions!$9:$9,"&gt;="&amp;NJ$9))</f>
        <v>3.746857874759999</v>
      </c>
      <c r="NK127" s="37">
        <f>SUMIFS(19:19,$9:$9,NK$9-SUMIFS(conditions!$77:$77,conditions!$8:$8,"&lt;="&amp;NK$9,conditions!$9:$9,"&gt;="&amp;NK$9))*SUMIFS(conditions!$76:$76,conditions!$8:$8,"&lt;="&amp;NK$9-SUMIFS(conditions!$77:$77,conditions!$8:$8,"&lt;="&amp;NK$9,conditions!$9:$9,"&gt;="&amp;NK$9),conditions!$9:$9,"&gt;="&amp;NK$9-SUMIFS(conditions!$77:$77,conditions!$8:$8,"&lt;="&amp;NK$9,conditions!$9:$9,"&gt;="&amp;NK$9))</f>
        <v>3.746857874759999</v>
      </c>
      <c r="NL127" s="37">
        <f>SUMIFS(19:19,$9:$9,NL$9-SUMIFS(conditions!$77:$77,conditions!$8:$8,"&lt;="&amp;NL$9,conditions!$9:$9,"&gt;="&amp;NL$9))*SUMIFS(conditions!$76:$76,conditions!$8:$8,"&lt;="&amp;NL$9-SUMIFS(conditions!$77:$77,conditions!$8:$8,"&lt;="&amp;NL$9,conditions!$9:$9,"&gt;="&amp;NL$9),conditions!$9:$9,"&gt;="&amp;NL$9-SUMIFS(conditions!$77:$77,conditions!$8:$8,"&lt;="&amp;NL$9,conditions!$9:$9,"&gt;="&amp;NL$9))</f>
        <v>0</v>
      </c>
      <c r="NM127" s="37">
        <f>SUMIFS(19:19,$9:$9,NM$9-SUMIFS(conditions!$77:$77,conditions!$8:$8,"&lt;="&amp;NM$9,conditions!$9:$9,"&gt;="&amp;NM$9))*SUMIFS(conditions!$76:$76,conditions!$8:$8,"&lt;="&amp;NM$9-SUMIFS(conditions!$77:$77,conditions!$8:$8,"&lt;="&amp;NM$9,conditions!$9:$9,"&gt;="&amp;NM$9),conditions!$9:$9,"&gt;="&amp;NM$9-SUMIFS(conditions!$77:$77,conditions!$8:$8,"&lt;="&amp;NM$9,conditions!$9:$9,"&gt;="&amp;NM$9))</f>
        <v>0</v>
      </c>
      <c r="NN127" s="37">
        <f>SUMIFS(19:19,$9:$9,NN$9-SUMIFS(conditions!$77:$77,conditions!$8:$8,"&lt;="&amp;NN$9,conditions!$9:$9,"&gt;="&amp;NN$9))*SUMIFS(conditions!$76:$76,conditions!$8:$8,"&lt;="&amp;NN$9-SUMIFS(conditions!$77:$77,conditions!$8:$8,"&lt;="&amp;NN$9,conditions!$9:$9,"&gt;="&amp;NN$9),conditions!$9:$9,"&gt;="&amp;NN$9-SUMIFS(conditions!$77:$77,conditions!$8:$8,"&lt;="&amp;NN$9,conditions!$9:$9,"&gt;="&amp;NN$9))</f>
        <v>3.746857874759999</v>
      </c>
      <c r="NO127" s="37">
        <f>SUMIFS(19:19,$9:$9,NO$9-SUMIFS(conditions!$77:$77,conditions!$8:$8,"&lt;="&amp;NO$9,conditions!$9:$9,"&gt;="&amp;NO$9))*SUMIFS(conditions!$76:$76,conditions!$8:$8,"&lt;="&amp;NO$9-SUMIFS(conditions!$77:$77,conditions!$8:$8,"&lt;="&amp;NO$9,conditions!$9:$9,"&gt;="&amp;NO$9),conditions!$9:$9,"&gt;="&amp;NO$9-SUMIFS(conditions!$77:$77,conditions!$8:$8,"&lt;="&amp;NO$9,conditions!$9:$9,"&gt;="&amp;NO$9))</f>
        <v>3.746857874759999</v>
      </c>
      <c r="NP127" s="37">
        <f>SUMIFS(19:19,$9:$9,NP$9-SUMIFS(conditions!$77:$77,conditions!$8:$8,"&lt;="&amp;NP$9,conditions!$9:$9,"&gt;="&amp;NP$9))*SUMIFS(conditions!$76:$76,conditions!$8:$8,"&lt;="&amp;NP$9-SUMIFS(conditions!$77:$77,conditions!$8:$8,"&lt;="&amp;NP$9,conditions!$9:$9,"&gt;="&amp;NP$9),conditions!$9:$9,"&gt;="&amp;NP$9-SUMIFS(conditions!$77:$77,conditions!$8:$8,"&lt;="&amp;NP$9,conditions!$9:$9,"&gt;="&amp;NP$9))</f>
        <v>3.746857874759999</v>
      </c>
      <c r="NQ127" s="37">
        <f>SUMIFS(19:19,$9:$9,NQ$9-SUMIFS(conditions!$77:$77,conditions!$8:$8,"&lt;="&amp;NQ$9,conditions!$9:$9,"&gt;="&amp;NQ$9))*SUMIFS(conditions!$76:$76,conditions!$8:$8,"&lt;="&amp;NQ$9-SUMIFS(conditions!$77:$77,conditions!$8:$8,"&lt;="&amp;NQ$9,conditions!$9:$9,"&gt;="&amp;NQ$9),conditions!$9:$9,"&gt;="&amp;NQ$9-SUMIFS(conditions!$77:$77,conditions!$8:$8,"&lt;="&amp;NQ$9,conditions!$9:$9,"&gt;="&amp;NQ$9))</f>
        <v>3.746857874759999</v>
      </c>
      <c r="NR127" s="37">
        <f>SUMIFS(19:19,$9:$9,NR$9-SUMIFS(conditions!$77:$77,conditions!$8:$8,"&lt;="&amp;NR$9,conditions!$9:$9,"&gt;="&amp;NR$9))*SUMIFS(conditions!$76:$76,conditions!$8:$8,"&lt;="&amp;NR$9-SUMIFS(conditions!$77:$77,conditions!$8:$8,"&lt;="&amp;NR$9,conditions!$9:$9,"&gt;="&amp;NR$9),conditions!$9:$9,"&gt;="&amp;NR$9-SUMIFS(conditions!$77:$77,conditions!$8:$8,"&lt;="&amp;NR$9,conditions!$9:$9,"&gt;="&amp;NR$9))</f>
        <v>3.746857874759999</v>
      </c>
      <c r="NS127" s="37">
        <f>SUMIFS(19:19,$9:$9,NS$9-SUMIFS(conditions!$77:$77,conditions!$8:$8,"&lt;="&amp;NS$9,conditions!$9:$9,"&gt;="&amp;NS$9))*SUMIFS(conditions!$76:$76,conditions!$8:$8,"&lt;="&amp;NS$9-SUMIFS(conditions!$77:$77,conditions!$8:$8,"&lt;="&amp;NS$9,conditions!$9:$9,"&gt;="&amp;NS$9),conditions!$9:$9,"&gt;="&amp;NS$9-SUMIFS(conditions!$77:$77,conditions!$8:$8,"&lt;="&amp;NS$9,conditions!$9:$9,"&gt;="&amp;NS$9))</f>
        <v>0</v>
      </c>
      <c r="NT127" s="37">
        <f>SUMIFS(19:19,$9:$9,NT$9-SUMIFS(conditions!$77:$77,conditions!$8:$8,"&lt;="&amp;NT$9,conditions!$9:$9,"&gt;="&amp;NT$9))*SUMIFS(conditions!$76:$76,conditions!$8:$8,"&lt;="&amp;NT$9-SUMIFS(conditions!$77:$77,conditions!$8:$8,"&lt;="&amp;NT$9,conditions!$9:$9,"&gt;="&amp;NT$9),conditions!$9:$9,"&gt;="&amp;NT$9-SUMIFS(conditions!$77:$77,conditions!$8:$8,"&lt;="&amp;NT$9,conditions!$9:$9,"&gt;="&amp;NT$9))</f>
        <v>0</v>
      </c>
      <c r="NU127" s="37">
        <f>SUMIFS(19:19,$9:$9,NU$9-SUMIFS(conditions!$77:$77,conditions!$8:$8,"&lt;="&amp;NU$9,conditions!$9:$9,"&gt;="&amp;NU$9))*SUMIFS(conditions!$76:$76,conditions!$8:$8,"&lt;="&amp;NU$9-SUMIFS(conditions!$77:$77,conditions!$8:$8,"&lt;="&amp;NU$9,conditions!$9:$9,"&gt;="&amp;NU$9),conditions!$9:$9,"&gt;="&amp;NU$9-SUMIFS(conditions!$77:$77,conditions!$8:$8,"&lt;="&amp;NU$9,conditions!$9:$9,"&gt;="&amp;NU$9))</f>
        <v>3.746857874759999</v>
      </c>
      <c r="NV127" s="37">
        <f>SUMIFS(19:19,$9:$9,NV$9-SUMIFS(conditions!$77:$77,conditions!$8:$8,"&lt;="&amp;NV$9,conditions!$9:$9,"&gt;="&amp;NV$9))*SUMIFS(conditions!$76:$76,conditions!$8:$8,"&lt;="&amp;NV$9-SUMIFS(conditions!$77:$77,conditions!$8:$8,"&lt;="&amp;NV$9,conditions!$9:$9,"&gt;="&amp;NV$9),conditions!$9:$9,"&gt;="&amp;NV$9-SUMIFS(conditions!$77:$77,conditions!$8:$8,"&lt;="&amp;NV$9,conditions!$9:$9,"&gt;="&amp;NV$9))</f>
        <v>3.746857874759999</v>
      </c>
    </row>
    <row r="128" spans="1:386" s="38" customFormat="1" ht="10.199999999999999" x14ac:dyDescent="0.2">
      <c r="A128" s="31"/>
      <c r="B128" s="31"/>
      <c r="C128" s="31"/>
      <c r="D128" s="31"/>
      <c r="E128" s="31"/>
      <c r="F128" s="31"/>
      <c r="G128" s="31" t="str">
        <f>G121</f>
        <v>оплаты от заказчиков с отсрочкой</v>
      </c>
      <c r="H128" s="31"/>
      <c r="I128" s="31"/>
      <c r="J128" s="31" t="str">
        <f>IF($G128="","",INDEX(KPI!$H$11:$H$121,SUMIFS(KPI!$E$11:$E$121,KPI!$F$11:$F$121,$G128)))</f>
        <v>тыс.руб.</v>
      </c>
      <c r="K128" s="31"/>
      <c r="L128" s="31"/>
      <c r="M128" s="31"/>
      <c r="N128" s="31" t="str">
        <f>structure!$G$16</f>
        <v>прочие товарные категории</v>
      </c>
      <c r="O128" s="31"/>
      <c r="P128" s="31"/>
      <c r="Q128" s="31"/>
      <c r="R128" s="37">
        <f t="shared" si="140"/>
        <v>215.7086727343806</v>
      </c>
      <c r="S128" s="31"/>
      <c r="T128" s="31"/>
      <c r="U128" s="37">
        <f>SUMIFS(20:20,$9:$9,U$9-SUMIFS(conditions!$77:$77,conditions!$8:$8,"&lt;="&amp;U$9,conditions!$9:$9,"&gt;="&amp;U$9))*SUMIFS(conditions!$76:$76,conditions!$8:$8,"&lt;="&amp;U$9-SUMIFS(conditions!$77:$77,conditions!$8:$8,"&lt;="&amp;U$9,conditions!$9:$9,"&gt;="&amp;U$9),conditions!$9:$9,"&gt;="&amp;U$9-SUMIFS(conditions!$77:$77,conditions!$8:$8,"&lt;="&amp;U$9,conditions!$9:$9,"&gt;="&amp;U$9))</f>
        <v>0</v>
      </c>
      <c r="V128" s="37">
        <f>SUMIFS(20:20,$9:$9,V$9-SUMIFS(conditions!$77:$77,conditions!$8:$8,"&lt;="&amp;V$9,conditions!$9:$9,"&gt;="&amp;V$9))*SUMIFS(conditions!$76:$76,conditions!$8:$8,"&lt;="&amp;V$9-SUMIFS(conditions!$77:$77,conditions!$8:$8,"&lt;="&amp;V$9,conditions!$9:$9,"&gt;="&amp;V$9),conditions!$9:$9,"&gt;="&amp;V$9-SUMIFS(conditions!$77:$77,conditions!$8:$8,"&lt;="&amp;V$9,conditions!$9:$9,"&gt;="&amp;V$9))</f>
        <v>0</v>
      </c>
      <c r="W128" s="37">
        <f>SUMIFS(20:20,$9:$9,W$9-SUMIFS(conditions!$77:$77,conditions!$8:$8,"&lt;="&amp;W$9,conditions!$9:$9,"&gt;="&amp;W$9))*SUMIFS(conditions!$76:$76,conditions!$8:$8,"&lt;="&amp;W$9-SUMIFS(conditions!$77:$77,conditions!$8:$8,"&lt;="&amp;W$9,conditions!$9:$9,"&gt;="&amp;W$9),conditions!$9:$9,"&gt;="&amp;W$9-SUMIFS(conditions!$77:$77,conditions!$8:$8,"&lt;="&amp;W$9,conditions!$9:$9,"&gt;="&amp;W$9))</f>
        <v>0</v>
      </c>
      <c r="X128" s="37">
        <f>SUMIFS(20:20,$9:$9,X$9-SUMIFS(conditions!$77:$77,conditions!$8:$8,"&lt;="&amp;X$9,conditions!$9:$9,"&gt;="&amp;X$9))*SUMIFS(conditions!$76:$76,conditions!$8:$8,"&lt;="&amp;X$9-SUMIFS(conditions!$77:$77,conditions!$8:$8,"&lt;="&amp;X$9,conditions!$9:$9,"&gt;="&amp;X$9),conditions!$9:$9,"&gt;="&amp;X$9-SUMIFS(conditions!$77:$77,conditions!$8:$8,"&lt;="&amp;X$9,conditions!$9:$9,"&gt;="&amp;X$9))</f>
        <v>0</v>
      </c>
      <c r="Y128" s="37">
        <f>SUMIFS(20:20,$9:$9,Y$9-SUMIFS(conditions!$77:$77,conditions!$8:$8,"&lt;="&amp;Y$9,conditions!$9:$9,"&gt;="&amp;Y$9))*SUMIFS(conditions!$76:$76,conditions!$8:$8,"&lt;="&amp;Y$9-SUMIFS(conditions!$77:$77,conditions!$8:$8,"&lt;="&amp;Y$9,conditions!$9:$9,"&gt;="&amp;Y$9),conditions!$9:$9,"&gt;="&amp;Y$9-SUMIFS(conditions!$77:$77,conditions!$8:$8,"&lt;="&amp;Y$9,conditions!$9:$9,"&gt;="&amp;Y$9))</f>
        <v>0</v>
      </c>
      <c r="Z128" s="37">
        <f>SUMIFS(20:20,$9:$9,Z$9-SUMIFS(conditions!$77:$77,conditions!$8:$8,"&lt;="&amp;Z$9,conditions!$9:$9,"&gt;="&amp;Z$9))*SUMIFS(conditions!$76:$76,conditions!$8:$8,"&lt;="&amp;Z$9-SUMIFS(conditions!$77:$77,conditions!$8:$8,"&lt;="&amp;Z$9,conditions!$9:$9,"&gt;="&amp;Z$9),conditions!$9:$9,"&gt;="&amp;Z$9-SUMIFS(conditions!$77:$77,conditions!$8:$8,"&lt;="&amp;Z$9,conditions!$9:$9,"&gt;="&amp;Z$9))</f>
        <v>0</v>
      </c>
      <c r="AA128" s="37">
        <f>SUMIFS(20:20,$9:$9,AA$9-SUMIFS(conditions!$77:$77,conditions!$8:$8,"&lt;="&amp;AA$9,conditions!$9:$9,"&gt;="&amp;AA$9))*SUMIFS(conditions!$76:$76,conditions!$8:$8,"&lt;="&amp;AA$9-SUMIFS(conditions!$77:$77,conditions!$8:$8,"&lt;="&amp;AA$9,conditions!$9:$9,"&gt;="&amp;AA$9),conditions!$9:$9,"&gt;="&amp;AA$9-SUMIFS(conditions!$77:$77,conditions!$8:$8,"&lt;="&amp;AA$9,conditions!$9:$9,"&gt;="&amp;AA$9))</f>
        <v>0</v>
      </c>
      <c r="AB128" s="37">
        <f>SUMIFS(20:20,$9:$9,AB$9-SUMIFS(conditions!$77:$77,conditions!$8:$8,"&lt;="&amp;AB$9,conditions!$9:$9,"&gt;="&amp;AB$9))*SUMIFS(conditions!$76:$76,conditions!$8:$8,"&lt;="&amp;AB$9-SUMIFS(conditions!$77:$77,conditions!$8:$8,"&lt;="&amp;AB$9,conditions!$9:$9,"&gt;="&amp;AB$9),conditions!$9:$9,"&gt;="&amp;AB$9-SUMIFS(conditions!$77:$77,conditions!$8:$8,"&lt;="&amp;AB$9,conditions!$9:$9,"&gt;="&amp;AB$9))</f>
        <v>0</v>
      </c>
      <c r="AC128" s="37">
        <f>SUMIFS(20:20,$9:$9,AC$9-SUMIFS(conditions!$77:$77,conditions!$8:$8,"&lt;="&amp;AC$9,conditions!$9:$9,"&gt;="&amp;AC$9))*SUMIFS(conditions!$76:$76,conditions!$8:$8,"&lt;="&amp;AC$9-SUMIFS(conditions!$77:$77,conditions!$8:$8,"&lt;="&amp;AC$9,conditions!$9:$9,"&gt;="&amp;AC$9),conditions!$9:$9,"&gt;="&amp;AC$9-SUMIFS(conditions!$77:$77,conditions!$8:$8,"&lt;="&amp;AC$9,conditions!$9:$9,"&gt;="&amp;AC$9))</f>
        <v>0</v>
      </c>
      <c r="AD128" s="37">
        <f>SUMIFS(20:20,$9:$9,AD$9-SUMIFS(conditions!$77:$77,conditions!$8:$8,"&lt;="&amp;AD$9,conditions!$9:$9,"&gt;="&amp;AD$9))*SUMIFS(conditions!$76:$76,conditions!$8:$8,"&lt;="&amp;AD$9-SUMIFS(conditions!$77:$77,conditions!$8:$8,"&lt;="&amp;AD$9,conditions!$9:$9,"&gt;="&amp;AD$9),conditions!$9:$9,"&gt;="&amp;AD$9-SUMIFS(conditions!$77:$77,conditions!$8:$8,"&lt;="&amp;AD$9,conditions!$9:$9,"&gt;="&amp;AD$9))</f>
        <v>0</v>
      </c>
      <c r="AE128" s="37">
        <f>SUMIFS(20:20,$9:$9,AE$9-SUMIFS(conditions!$77:$77,conditions!$8:$8,"&lt;="&amp;AE$9,conditions!$9:$9,"&gt;="&amp;AE$9))*SUMIFS(conditions!$76:$76,conditions!$8:$8,"&lt;="&amp;AE$9-SUMIFS(conditions!$77:$77,conditions!$8:$8,"&lt;="&amp;AE$9,conditions!$9:$9,"&gt;="&amp;AE$9),conditions!$9:$9,"&gt;="&amp;AE$9-SUMIFS(conditions!$77:$77,conditions!$8:$8,"&lt;="&amp;AE$9,conditions!$9:$9,"&gt;="&amp;AE$9))</f>
        <v>0</v>
      </c>
      <c r="AF128" s="37">
        <f>SUMIFS(20:20,$9:$9,AF$9-SUMIFS(conditions!$77:$77,conditions!$8:$8,"&lt;="&amp;AF$9,conditions!$9:$9,"&gt;="&amp;AF$9))*SUMIFS(conditions!$76:$76,conditions!$8:$8,"&lt;="&amp;AF$9-SUMIFS(conditions!$77:$77,conditions!$8:$8,"&lt;="&amp;AF$9,conditions!$9:$9,"&gt;="&amp;AF$9),conditions!$9:$9,"&gt;="&amp;AF$9-SUMIFS(conditions!$77:$77,conditions!$8:$8,"&lt;="&amp;AF$9,conditions!$9:$9,"&gt;="&amp;AF$9))</f>
        <v>0</v>
      </c>
      <c r="AG128" s="37">
        <f>SUMIFS(20:20,$9:$9,AG$9-SUMIFS(conditions!$77:$77,conditions!$8:$8,"&lt;="&amp;AG$9,conditions!$9:$9,"&gt;="&amp;AG$9))*SUMIFS(conditions!$76:$76,conditions!$8:$8,"&lt;="&amp;AG$9-SUMIFS(conditions!$77:$77,conditions!$8:$8,"&lt;="&amp;AG$9,conditions!$9:$9,"&gt;="&amp;AG$9),conditions!$9:$9,"&gt;="&amp;AG$9-SUMIFS(conditions!$77:$77,conditions!$8:$8,"&lt;="&amp;AG$9,conditions!$9:$9,"&gt;="&amp;AG$9))</f>
        <v>0</v>
      </c>
      <c r="AH128" s="37">
        <f>SUMIFS(20:20,$9:$9,AH$9-SUMIFS(conditions!$77:$77,conditions!$8:$8,"&lt;="&amp;AH$9,conditions!$9:$9,"&gt;="&amp;AH$9))*SUMIFS(conditions!$76:$76,conditions!$8:$8,"&lt;="&amp;AH$9-SUMIFS(conditions!$77:$77,conditions!$8:$8,"&lt;="&amp;AH$9,conditions!$9:$9,"&gt;="&amp;AH$9),conditions!$9:$9,"&gt;="&amp;AH$9-SUMIFS(conditions!$77:$77,conditions!$8:$8,"&lt;="&amp;AH$9,conditions!$9:$9,"&gt;="&amp;AH$9))</f>
        <v>0</v>
      </c>
      <c r="AI128" s="37">
        <f>SUMIFS(20:20,$9:$9,AI$9-SUMIFS(conditions!$77:$77,conditions!$8:$8,"&lt;="&amp;AI$9,conditions!$9:$9,"&gt;="&amp;AI$9))*SUMIFS(conditions!$76:$76,conditions!$8:$8,"&lt;="&amp;AI$9-SUMIFS(conditions!$77:$77,conditions!$8:$8,"&lt;="&amp;AI$9,conditions!$9:$9,"&gt;="&amp;AI$9),conditions!$9:$9,"&gt;="&amp;AI$9-SUMIFS(conditions!$77:$77,conditions!$8:$8,"&lt;="&amp;AI$9,conditions!$9:$9,"&gt;="&amp;AI$9))</f>
        <v>0.72000000000000053</v>
      </c>
      <c r="AJ128" s="37">
        <f>SUMIFS(20:20,$9:$9,AJ$9-SUMIFS(conditions!$77:$77,conditions!$8:$8,"&lt;="&amp;AJ$9,conditions!$9:$9,"&gt;="&amp;AJ$9))*SUMIFS(conditions!$76:$76,conditions!$8:$8,"&lt;="&amp;AJ$9-SUMIFS(conditions!$77:$77,conditions!$8:$8,"&lt;="&amp;AJ$9,conditions!$9:$9,"&gt;="&amp;AJ$9),conditions!$9:$9,"&gt;="&amp;AJ$9-SUMIFS(conditions!$77:$77,conditions!$8:$8,"&lt;="&amp;AJ$9,conditions!$9:$9,"&gt;="&amp;AJ$9))</f>
        <v>0.72000000000000053</v>
      </c>
      <c r="AK128" s="37">
        <f>SUMIFS(20:20,$9:$9,AK$9-SUMIFS(conditions!$77:$77,conditions!$8:$8,"&lt;="&amp;AK$9,conditions!$9:$9,"&gt;="&amp;AK$9))*SUMIFS(conditions!$76:$76,conditions!$8:$8,"&lt;="&amp;AK$9-SUMIFS(conditions!$77:$77,conditions!$8:$8,"&lt;="&amp;AK$9,conditions!$9:$9,"&gt;="&amp;AK$9),conditions!$9:$9,"&gt;="&amp;AK$9-SUMIFS(conditions!$77:$77,conditions!$8:$8,"&lt;="&amp;AK$9,conditions!$9:$9,"&gt;="&amp;AK$9))</f>
        <v>0.72000000000000053</v>
      </c>
      <c r="AL128" s="37">
        <f>SUMIFS(20:20,$9:$9,AL$9-SUMIFS(conditions!$77:$77,conditions!$8:$8,"&lt;="&amp;AL$9,conditions!$9:$9,"&gt;="&amp;AL$9))*SUMIFS(conditions!$76:$76,conditions!$8:$8,"&lt;="&amp;AL$9-SUMIFS(conditions!$77:$77,conditions!$8:$8,"&lt;="&amp;AL$9,conditions!$9:$9,"&gt;="&amp;AL$9),conditions!$9:$9,"&gt;="&amp;AL$9-SUMIFS(conditions!$77:$77,conditions!$8:$8,"&lt;="&amp;AL$9,conditions!$9:$9,"&gt;="&amp;AL$9))</f>
        <v>0.72000000000000053</v>
      </c>
      <c r="AM128" s="37">
        <f>SUMIFS(20:20,$9:$9,AM$9-SUMIFS(conditions!$77:$77,conditions!$8:$8,"&lt;="&amp;AM$9,conditions!$9:$9,"&gt;="&amp;AM$9))*SUMIFS(conditions!$76:$76,conditions!$8:$8,"&lt;="&amp;AM$9-SUMIFS(conditions!$77:$77,conditions!$8:$8,"&lt;="&amp;AM$9,conditions!$9:$9,"&gt;="&amp;AM$9),conditions!$9:$9,"&gt;="&amp;AM$9-SUMIFS(conditions!$77:$77,conditions!$8:$8,"&lt;="&amp;AM$9,conditions!$9:$9,"&gt;="&amp;AM$9))</f>
        <v>0.72000000000000053</v>
      </c>
      <c r="AN128" s="37">
        <f>SUMIFS(20:20,$9:$9,AN$9-SUMIFS(conditions!$77:$77,conditions!$8:$8,"&lt;="&amp;AN$9,conditions!$9:$9,"&gt;="&amp;AN$9))*SUMIFS(conditions!$76:$76,conditions!$8:$8,"&lt;="&amp;AN$9-SUMIFS(conditions!$77:$77,conditions!$8:$8,"&lt;="&amp;AN$9,conditions!$9:$9,"&gt;="&amp;AN$9),conditions!$9:$9,"&gt;="&amp;AN$9-SUMIFS(conditions!$77:$77,conditions!$8:$8,"&lt;="&amp;AN$9,conditions!$9:$9,"&gt;="&amp;AN$9))</f>
        <v>0</v>
      </c>
      <c r="AO128" s="37">
        <f>SUMIFS(20:20,$9:$9,AO$9-SUMIFS(conditions!$77:$77,conditions!$8:$8,"&lt;="&amp;AO$9,conditions!$9:$9,"&gt;="&amp;AO$9))*SUMIFS(conditions!$76:$76,conditions!$8:$8,"&lt;="&amp;AO$9-SUMIFS(conditions!$77:$77,conditions!$8:$8,"&lt;="&amp;AO$9,conditions!$9:$9,"&gt;="&amp;AO$9),conditions!$9:$9,"&gt;="&amp;AO$9-SUMIFS(conditions!$77:$77,conditions!$8:$8,"&lt;="&amp;AO$9,conditions!$9:$9,"&gt;="&amp;AO$9))</f>
        <v>0</v>
      </c>
      <c r="AP128" s="37">
        <f>SUMIFS(20:20,$9:$9,AP$9-SUMIFS(conditions!$77:$77,conditions!$8:$8,"&lt;="&amp;AP$9,conditions!$9:$9,"&gt;="&amp;AP$9))*SUMIFS(conditions!$76:$76,conditions!$8:$8,"&lt;="&amp;AP$9-SUMIFS(conditions!$77:$77,conditions!$8:$8,"&lt;="&amp;AP$9,conditions!$9:$9,"&gt;="&amp;AP$9),conditions!$9:$9,"&gt;="&amp;AP$9-SUMIFS(conditions!$77:$77,conditions!$8:$8,"&lt;="&amp;AP$9,conditions!$9:$9,"&gt;="&amp;AP$9))</f>
        <v>0.72000000000000053</v>
      </c>
      <c r="AQ128" s="37">
        <f>SUMIFS(20:20,$9:$9,AQ$9-SUMIFS(conditions!$77:$77,conditions!$8:$8,"&lt;="&amp;AQ$9,conditions!$9:$9,"&gt;="&amp;AQ$9))*SUMIFS(conditions!$76:$76,conditions!$8:$8,"&lt;="&amp;AQ$9-SUMIFS(conditions!$77:$77,conditions!$8:$8,"&lt;="&amp;AQ$9,conditions!$9:$9,"&gt;="&amp;AQ$9),conditions!$9:$9,"&gt;="&amp;AQ$9-SUMIFS(conditions!$77:$77,conditions!$8:$8,"&lt;="&amp;AQ$9,conditions!$9:$9,"&gt;="&amp;AQ$9))</f>
        <v>0.72000000000000053</v>
      </c>
      <c r="AR128" s="37">
        <f>SUMIFS(20:20,$9:$9,AR$9-SUMIFS(conditions!$77:$77,conditions!$8:$8,"&lt;="&amp;AR$9,conditions!$9:$9,"&gt;="&amp;AR$9))*SUMIFS(conditions!$76:$76,conditions!$8:$8,"&lt;="&amp;AR$9-SUMIFS(conditions!$77:$77,conditions!$8:$8,"&lt;="&amp;AR$9,conditions!$9:$9,"&gt;="&amp;AR$9),conditions!$9:$9,"&gt;="&amp;AR$9-SUMIFS(conditions!$77:$77,conditions!$8:$8,"&lt;="&amp;AR$9,conditions!$9:$9,"&gt;="&amp;AR$9))</f>
        <v>0.72000000000000053</v>
      </c>
      <c r="AS128" s="37">
        <f>SUMIFS(20:20,$9:$9,AS$9-SUMIFS(conditions!$77:$77,conditions!$8:$8,"&lt;="&amp;AS$9,conditions!$9:$9,"&gt;="&amp;AS$9))*SUMIFS(conditions!$76:$76,conditions!$8:$8,"&lt;="&amp;AS$9-SUMIFS(conditions!$77:$77,conditions!$8:$8,"&lt;="&amp;AS$9,conditions!$9:$9,"&gt;="&amp;AS$9),conditions!$9:$9,"&gt;="&amp;AS$9-SUMIFS(conditions!$77:$77,conditions!$8:$8,"&lt;="&amp;AS$9,conditions!$9:$9,"&gt;="&amp;AS$9))</f>
        <v>0.72000000000000053</v>
      </c>
      <c r="AT128" s="37">
        <f>SUMIFS(20:20,$9:$9,AT$9-SUMIFS(conditions!$77:$77,conditions!$8:$8,"&lt;="&amp;AT$9,conditions!$9:$9,"&gt;="&amp;AT$9))*SUMIFS(conditions!$76:$76,conditions!$8:$8,"&lt;="&amp;AT$9-SUMIFS(conditions!$77:$77,conditions!$8:$8,"&lt;="&amp;AT$9,conditions!$9:$9,"&gt;="&amp;AT$9),conditions!$9:$9,"&gt;="&amp;AT$9-SUMIFS(conditions!$77:$77,conditions!$8:$8,"&lt;="&amp;AT$9,conditions!$9:$9,"&gt;="&amp;AT$9))</f>
        <v>0.72000000000000053</v>
      </c>
      <c r="AU128" s="37">
        <f>SUMIFS(20:20,$9:$9,AU$9-SUMIFS(conditions!$77:$77,conditions!$8:$8,"&lt;="&amp;AU$9,conditions!$9:$9,"&gt;="&amp;AU$9))*SUMIFS(conditions!$76:$76,conditions!$8:$8,"&lt;="&amp;AU$9-SUMIFS(conditions!$77:$77,conditions!$8:$8,"&lt;="&amp;AU$9,conditions!$9:$9,"&gt;="&amp;AU$9),conditions!$9:$9,"&gt;="&amp;AU$9-SUMIFS(conditions!$77:$77,conditions!$8:$8,"&lt;="&amp;AU$9,conditions!$9:$9,"&gt;="&amp;AU$9))</f>
        <v>0</v>
      </c>
      <c r="AV128" s="37">
        <f>SUMIFS(20:20,$9:$9,AV$9-SUMIFS(conditions!$77:$77,conditions!$8:$8,"&lt;="&amp;AV$9,conditions!$9:$9,"&gt;="&amp;AV$9))*SUMIFS(conditions!$76:$76,conditions!$8:$8,"&lt;="&amp;AV$9-SUMIFS(conditions!$77:$77,conditions!$8:$8,"&lt;="&amp;AV$9,conditions!$9:$9,"&gt;="&amp;AV$9),conditions!$9:$9,"&gt;="&amp;AV$9-SUMIFS(conditions!$77:$77,conditions!$8:$8,"&lt;="&amp;AV$9,conditions!$9:$9,"&gt;="&amp;AV$9))</f>
        <v>0</v>
      </c>
      <c r="AW128" s="37">
        <f>SUMIFS(20:20,$9:$9,AW$9-SUMIFS(conditions!$77:$77,conditions!$8:$8,"&lt;="&amp;AW$9,conditions!$9:$9,"&gt;="&amp;AW$9))*SUMIFS(conditions!$76:$76,conditions!$8:$8,"&lt;="&amp;AW$9-SUMIFS(conditions!$77:$77,conditions!$8:$8,"&lt;="&amp;AW$9,conditions!$9:$9,"&gt;="&amp;AW$9),conditions!$9:$9,"&gt;="&amp;AW$9-SUMIFS(conditions!$77:$77,conditions!$8:$8,"&lt;="&amp;AW$9,conditions!$9:$9,"&gt;="&amp;AW$9))</f>
        <v>0.72000000000000053</v>
      </c>
      <c r="AX128" s="37">
        <f>SUMIFS(20:20,$9:$9,AX$9-SUMIFS(conditions!$77:$77,conditions!$8:$8,"&lt;="&amp;AX$9,conditions!$9:$9,"&gt;="&amp;AX$9))*SUMIFS(conditions!$76:$76,conditions!$8:$8,"&lt;="&amp;AX$9-SUMIFS(conditions!$77:$77,conditions!$8:$8,"&lt;="&amp;AX$9,conditions!$9:$9,"&gt;="&amp;AX$9),conditions!$9:$9,"&gt;="&amp;AX$9-SUMIFS(conditions!$77:$77,conditions!$8:$8,"&lt;="&amp;AX$9,conditions!$9:$9,"&gt;="&amp;AX$9))</f>
        <v>0.72000000000000053</v>
      </c>
      <c r="AY128" s="37">
        <f>SUMIFS(20:20,$9:$9,AY$9-SUMIFS(conditions!$77:$77,conditions!$8:$8,"&lt;="&amp;AY$9,conditions!$9:$9,"&gt;="&amp;AY$9))*SUMIFS(conditions!$76:$76,conditions!$8:$8,"&lt;="&amp;AY$9-SUMIFS(conditions!$77:$77,conditions!$8:$8,"&lt;="&amp;AY$9,conditions!$9:$9,"&gt;="&amp;AY$9),conditions!$9:$9,"&gt;="&amp;AY$9-SUMIFS(conditions!$77:$77,conditions!$8:$8,"&lt;="&amp;AY$9,conditions!$9:$9,"&gt;="&amp;AY$9))</f>
        <v>0.72000000000000053</v>
      </c>
      <c r="AZ128" s="37">
        <f>SUMIFS(20:20,$9:$9,AZ$9-SUMIFS(conditions!$77:$77,conditions!$8:$8,"&lt;="&amp;AZ$9,conditions!$9:$9,"&gt;="&amp;AZ$9))*SUMIFS(conditions!$76:$76,conditions!$8:$8,"&lt;="&amp;AZ$9-SUMIFS(conditions!$77:$77,conditions!$8:$8,"&lt;="&amp;AZ$9,conditions!$9:$9,"&gt;="&amp;AZ$9),conditions!$9:$9,"&gt;="&amp;AZ$9-SUMIFS(conditions!$77:$77,conditions!$8:$8,"&lt;="&amp;AZ$9,conditions!$9:$9,"&gt;="&amp;AZ$9))</f>
        <v>0.72000000000000053</v>
      </c>
      <c r="BA128" s="37">
        <f>SUMIFS(20:20,$9:$9,BA$9-SUMIFS(conditions!$77:$77,conditions!$8:$8,"&lt;="&amp;BA$9,conditions!$9:$9,"&gt;="&amp;BA$9))*SUMIFS(conditions!$76:$76,conditions!$8:$8,"&lt;="&amp;BA$9-SUMIFS(conditions!$77:$77,conditions!$8:$8,"&lt;="&amp;BA$9,conditions!$9:$9,"&gt;="&amp;BA$9),conditions!$9:$9,"&gt;="&amp;BA$9-SUMIFS(conditions!$77:$77,conditions!$8:$8,"&lt;="&amp;BA$9,conditions!$9:$9,"&gt;="&amp;BA$9))</f>
        <v>0.72000000000000053</v>
      </c>
      <c r="BB128" s="37">
        <f>SUMIFS(20:20,$9:$9,BB$9-SUMIFS(conditions!$77:$77,conditions!$8:$8,"&lt;="&amp;BB$9,conditions!$9:$9,"&gt;="&amp;BB$9))*SUMIFS(conditions!$76:$76,conditions!$8:$8,"&lt;="&amp;BB$9-SUMIFS(conditions!$77:$77,conditions!$8:$8,"&lt;="&amp;BB$9,conditions!$9:$9,"&gt;="&amp;BB$9),conditions!$9:$9,"&gt;="&amp;BB$9-SUMIFS(conditions!$77:$77,conditions!$8:$8,"&lt;="&amp;BB$9,conditions!$9:$9,"&gt;="&amp;BB$9))</f>
        <v>0</v>
      </c>
      <c r="BC128" s="37">
        <f>SUMIFS(20:20,$9:$9,BC$9-SUMIFS(conditions!$77:$77,conditions!$8:$8,"&lt;="&amp;BC$9,conditions!$9:$9,"&gt;="&amp;BC$9))*SUMIFS(conditions!$76:$76,conditions!$8:$8,"&lt;="&amp;BC$9-SUMIFS(conditions!$77:$77,conditions!$8:$8,"&lt;="&amp;BC$9,conditions!$9:$9,"&gt;="&amp;BC$9),conditions!$9:$9,"&gt;="&amp;BC$9-SUMIFS(conditions!$77:$77,conditions!$8:$8,"&lt;="&amp;BC$9,conditions!$9:$9,"&gt;="&amp;BC$9))</f>
        <v>0</v>
      </c>
      <c r="BD128" s="37">
        <f>SUMIFS(20:20,$9:$9,BD$9-SUMIFS(conditions!$77:$77,conditions!$8:$8,"&lt;="&amp;BD$9,conditions!$9:$9,"&gt;="&amp;BD$9))*SUMIFS(conditions!$76:$76,conditions!$8:$8,"&lt;="&amp;BD$9-SUMIFS(conditions!$77:$77,conditions!$8:$8,"&lt;="&amp;BD$9,conditions!$9:$9,"&gt;="&amp;BD$9),conditions!$9:$9,"&gt;="&amp;BD$9-SUMIFS(conditions!$77:$77,conditions!$8:$8,"&lt;="&amp;BD$9,conditions!$9:$9,"&gt;="&amp;BD$9))</f>
        <v>0.72000000000000053</v>
      </c>
      <c r="BE128" s="37">
        <f>SUMIFS(20:20,$9:$9,BE$9-SUMIFS(conditions!$77:$77,conditions!$8:$8,"&lt;="&amp;BE$9,conditions!$9:$9,"&gt;="&amp;BE$9))*SUMIFS(conditions!$76:$76,conditions!$8:$8,"&lt;="&amp;BE$9-SUMIFS(conditions!$77:$77,conditions!$8:$8,"&lt;="&amp;BE$9,conditions!$9:$9,"&gt;="&amp;BE$9),conditions!$9:$9,"&gt;="&amp;BE$9-SUMIFS(conditions!$77:$77,conditions!$8:$8,"&lt;="&amp;BE$9,conditions!$9:$9,"&gt;="&amp;BE$9))</f>
        <v>0.72000000000000053</v>
      </c>
      <c r="BF128" s="37">
        <f>SUMIFS(20:20,$9:$9,BF$9-SUMIFS(conditions!$77:$77,conditions!$8:$8,"&lt;="&amp;BF$9,conditions!$9:$9,"&gt;="&amp;BF$9))*SUMIFS(conditions!$76:$76,conditions!$8:$8,"&lt;="&amp;BF$9-SUMIFS(conditions!$77:$77,conditions!$8:$8,"&lt;="&amp;BF$9,conditions!$9:$9,"&gt;="&amp;BF$9),conditions!$9:$9,"&gt;="&amp;BF$9-SUMIFS(conditions!$77:$77,conditions!$8:$8,"&lt;="&amp;BF$9,conditions!$9:$9,"&gt;="&amp;BF$9))</f>
        <v>0.72000000000000053</v>
      </c>
      <c r="BG128" s="37">
        <f>SUMIFS(20:20,$9:$9,BG$9-SUMIFS(conditions!$77:$77,conditions!$8:$8,"&lt;="&amp;BG$9,conditions!$9:$9,"&gt;="&amp;BG$9))*SUMIFS(conditions!$76:$76,conditions!$8:$8,"&lt;="&amp;BG$9-SUMIFS(conditions!$77:$77,conditions!$8:$8,"&lt;="&amp;BG$9,conditions!$9:$9,"&gt;="&amp;BG$9),conditions!$9:$9,"&gt;="&amp;BG$9-SUMIFS(conditions!$77:$77,conditions!$8:$8,"&lt;="&amp;BG$9,conditions!$9:$9,"&gt;="&amp;BG$9))</f>
        <v>0.72000000000000053</v>
      </c>
      <c r="BH128" s="37">
        <f>SUMIFS(20:20,$9:$9,BH$9-SUMIFS(conditions!$77:$77,conditions!$8:$8,"&lt;="&amp;BH$9,conditions!$9:$9,"&gt;="&amp;BH$9))*SUMIFS(conditions!$76:$76,conditions!$8:$8,"&lt;="&amp;BH$9-SUMIFS(conditions!$77:$77,conditions!$8:$8,"&lt;="&amp;BH$9,conditions!$9:$9,"&gt;="&amp;BH$9),conditions!$9:$9,"&gt;="&amp;BH$9-SUMIFS(conditions!$77:$77,conditions!$8:$8,"&lt;="&amp;BH$9,conditions!$9:$9,"&gt;="&amp;BH$9))</f>
        <v>0.72000000000000053</v>
      </c>
      <c r="BI128" s="37">
        <f>SUMIFS(20:20,$9:$9,BI$9-SUMIFS(conditions!$77:$77,conditions!$8:$8,"&lt;="&amp;BI$9,conditions!$9:$9,"&gt;="&amp;BI$9))*SUMIFS(conditions!$76:$76,conditions!$8:$8,"&lt;="&amp;BI$9-SUMIFS(conditions!$77:$77,conditions!$8:$8,"&lt;="&amp;BI$9,conditions!$9:$9,"&gt;="&amp;BI$9),conditions!$9:$9,"&gt;="&amp;BI$9-SUMIFS(conditions!$77:$77,conditions!$8:$8,"&lt;="&amp;BI$9,conditions!$9:$9,"&gt;="&amp;BI$9))</f>
        <v>0</v>
      </c>
      <c r="BJ128" s="37">
        <f>SUMIFS(20:20,$9:$9,BJ$9-SUMIFS(conditions!$77:$77,conditions!$8:$8,"&lt;="&amp;BJ$9,conditions!$9:$9,"&gt;="&amp;BJ$9))*SUMIFS(conditions!$76:$76,conditions!$8:$8,"&lt;="&amp;BJ$9-SUMIFS(conditions!$77:$77,conditions!$8:$8,"&lt;="&amp;BJ$9,conditions!$9:$9,"&gt;="&amp;BJ$9),conditions!$9:$9,"&gt;="&amp;BJ$9-SUMIFS(conditions!$77:$77,conditions!$8:$8,"&lt;="&amp;BJ$9,conditions!$9:$9,"&gt;="&amp;BJ$9))</f>
        <v>0</v>
      </c>
      <c r="BK128" s="37">
        <f>SUMIFS(20:20,$9:$9,BK$9-SUMIFS(conditions!$77:$77,conditions!$8:$8,"&lt;="&amp;BK$9,conditions!$9:$9,"&gt;="&amp;BK$9))*SUMIFS(conditions!$76:$76,conditions!$8:$8,"&lt;="&amp;BK$9-SUMIFS(conditions!$77:$77,conditions!$8:$8,"&lt;="&amp;BK$9,conditions!$9:$9,"&gt;="&amp;BK$9),conditions!$9:$9,"&gt;="&amp;BK$9-SUMIFS(conditions!$77:$77,conditions!$8:$8,"&lt;="&amp;BK$9,conditions!$9:$9,"&gt;="&amp;BK$9))</f>
        <v>0.72000000000000053</v>
      </c>
      <c r="BL128" s="37">
        <f>SUMIFS(20:20,$9:$9,BL$9-SUMIFS(conditions!$77:$77,conditions!$8:$8,"&lt;="&amp;BL$9,conditions!$9:$9,"&gt;="&amp;BL$9))*SUMIFS(conditions!$76:$76,conditions!$8:$8,"&lt;="&amp;BL$9-SUMIFS(conditions!$77:$77,conditions!$8:$8,"&lt;="&amp;BL$9,conditions!$9:$9,"&gt;="&amp;BL$9),conditions!$9:$9,"&gt;="&amp;BL$9-SUMIFS(conditions!$77:$77,conditions!$8:$8,"&lt;="&amp;BL$9,conditions!$9:$9,"&gt;="&amp;BL$9))</f>
        <v>0.72000000000000053</v>
      </c>
      <c r="BM128" s="37">
        <f>SUMIFS(20:20,$9:$9,BM$9-SUMIFS(conditions!$77:$77,conditions!$8:$8,"&lt;="&amp;BM$9,conditions!$9:$9,"&gt;="&amp;BM$9))*SUMIFS(conditions!$76:$76,conditions!$8:$8,"&lt;="&amp;BM$9-SUMIFS(conditions!$77:$77,conditions!$8:$8,"&lt;="&amp;BM$9,conditions!$9:$9,"&gt;="&amp;BM$9),conditions!$9:$9,"&gt;="&amp;BM$9-SUMIFS(conditions!$77:$77,conditions!$8:$8,"&lt;="&amp;BM$9,conditions!$9:$9,"&gt;="&amp;BM$9))</f>
        <v>0.72000000000000053</v>
      </c>
      <c r="BN128" s="37">
        <f>SUMIFS(20:20,$9:$9,BN$9-SUMIFS(conditions!$77:$77,conditions!$8:$8,"&lt;="&amp;BN$9,conditions!$9:$9,"&gt;="&amp;BN$9))*SUMIFS(conditions!$76:$76,conditions!$8:$8,"&lt;="&amp;BN$9-SUMIFS(conditions!$77:$77,conditions!$8:$8,"&lt;="&amp;BN$9,conditions!$9:$9,"&gt;="&amp;BN$9),conditions!$9:$9,"&gt;="&amp;BN$9-SUMIFS(conditions!$77:$77,conditions!$8:$8,"&lt;="&amp;BN$9,conditions!$9:$9,"&gt;="&amp;BN$9))</f>
        <v>0.90000000000000047</v>
      </c>
      <c r="BO128" s="37">
        <f>SUMIFS(20:20,$9:$9,BO$9-SUMIFS(conditions!$77:$77,conditions!$8:$8,"&lt;="&amp;BO$9,conditions!$9:$9,"&gt;="&amp;BO$9))*SUMIFS(conditions!$76:$76,conditions!$8:$8,"&lt;="&amp;BO$9-SUMIFS(conditions!$77:$77,conditions!$8:$8,"&lt;="&amp;BO$9,conditions!$9:$9,"&gt;="&amp;BO$9),conditions!$9:$9,"&gt;="&amp;BO$9-SUMIFS(conditions!$77:$77,conditions!$8:$8,"&lt;="&amp;BO$9,conditions!$9:$9,"&gt;="&amp;BO$9))</f>
        <v>0.90000000000000047</v>
      </c>
      <c r="BP128" s="37">
        <f>SUMIFS(20:20,$9:$9,BP$9-SUMIFS(conditions!$77:$77,conditions!$8:$8,"&lt;="&amp;BP$9,conditions!$9:$9,"&gt;="&amp;BP$9))*SUMIFS(conditions!$76:$76,conditions!$8:$8,"&lt;="&amp;BP$9-SUMIFS(conditions!$77:$77,conditions!$8:$8,"&lt;="&amp;BP$9,conditions!$9:$9,"&gt;="&amp;BP$9),conditions!$9:$9,"&gt;="&amp;BP$9-SUMIFS(conditions!$77:$77,conditions!$8:$8,"&lt;="&amp;BP$9,conditions!$9:$9,"&gt;="&amp;BP$9))</f>
        <v>0</v>
      </c>
      <c r="BQ128" s="37">
        <f>SUMIFS(20:20,$9:$9,BQ$9-SUMIFS(conditions!$77:$77,conditions!$8:$8,"&lt;="&amp;BQ$9,conditions!$9:$9,"&gt;="&amp;BQ$9))*SUMIFS(conditions!$76:$76,conditions!$8:$8,"&lt;="&amp;BQ$9-SUMIFS(conditions!$77:$77,conditions!$8:$8,"&lt;="&amp;BQ$9,conditions!$9:$9,"&gt;="&amp;BQ$9),conditions!$9:$9,"&gt;="&amp;BQ$9-SUMIFS(conditions!$77:$77,conditions!$8:$8,"&lt;="&amp;BQ$9,conditions!$9:$9,"&gt;="&amp;BQ$9))</f>
        <v>0</v>
      </c>
      <c r="BR128" s="37">
        <f>SUMIFS(20:20,$9:$9,BR$9-SUMIFS(conditions!$77:$77,conditions!$8:$8,"&lt;="&amp;BR$9,conditions!$9:$9,"&gt;="&amp;BR$9))*SUMIFS(conditions!$76:$76,conditions!$8:$8,"&lt;="&amp;BR$9-SUMIFS(conditions!$77:$77,conditions!$8:$8,"&lt;="&amp;BR$9,conditions!$9:$9,"&gt;="&amp;BR$9),conditions!$9:$9,"&gt;="&amp;BR$9-SUMIFS(conditions!$77:$77,conditions!$8:$8,"&lt;="&amp;BR$9,conditions!$9:$9,"&gt;="&amp;BR$9))</f>
        <v>0.90000000000000047</v>
      </c>
      <c r="BS128" s="37">
        <f>SUMIFS(20:20,$9:$9,BS$9-SUMIFS(conditions!$77:$77,conditions!$8:$8,"&lt;="&amp;BS$9,conditions!$9:$9,"&gt;="&amp;BS$9))*SUMIFS(conditions!$76:$76,conditions!$8:$8,"&lt;="&amp;BS$9-SUMIFS(conditions!$77:$77,conditions!$8:$8,"&lt;="&amp;BS$9,conditions!$9:$9,"&gt;="&amp;BS$9),conditions!$9:$9,"&gt;="&amp;BS$9-SUMIFS(conditions!$77:$77,conditions!$8:$8,"&lt;="&amp;BS$9,conditions!$9:$9,"&gt;="&amp;BS$9))</f>
        <v>0.90000000000000047</v>
      </c>
      <c r="BT128" s="37">
        <f>SUMIFS(20:20,$9:$9,BT$9-SUMIFS(conditions!$77:$77,conditions!$8:$8,"&lt;="&amp;BT$9,conditions!$9:$9,"&gt;="&amp;BT$9))*SUMIFS(conditions!$76:$76,conditions!$8:$8,"&lt;="&amp;BT$9-SUMIFS(conditions!$77:$77,conditions!$8:$8,"&lt;="&amp;BT$9,conditions!$9:$9,"&gt;="&amp;BT$9),conditions!$9:$9,"&gt;="&amp;BT$9-SUMIFS(conditions!$77:$77,conditions!$8:$8,"&lt;="&amp;BT$9,conditions!$9:$9,"&gt;="&amp;BT$9))</f>
        <v>0.90000000000000047</v>
      </c>
      <c r="BU128" s="37">
        <f>SUMIFS(20:20,$9:$9,BU$9-SUMIFS(conditions!$77:$77,conditions!$8:$8,"&lt;="&amp;BU$9,conditions!$9:$9,"&gt;="&amp;BU$9))*SUMIFS(conditions!$76:$76,conditions!$8:$8,"&lt;="&amp;BU$9-SUMIFS(conditions!$77:$77,conditions!$8:$8,"&lt;="&amp;BU$9,conditions!$9:$9,"&gt;="&amp;BU$9),conditions!$9:$9,"&gt;="&amp;BU$9-SUMIFS(conditions!$77:$77,conditions!$8:$8,"&lt;="&amp;BU$9,conditions!$9:$9,"&gt;="&amp;BU$9))</f>
        <v>0.90000000000000047</v>
      </c>
      <c r="BV128" s="37">
        <f>SUMIFS(20:20,$9:$9,BV$9-SUMIFS(conditions!$77:$77,conditions!$8:$8,"&lt;="&amp;BV$9,conditions!$9:$9,"&gt;="&amp;BV$9))*SUMIFS(conditions!$76:$76,conditions!$8:$8,"&lt;="&amp;BV$9-SUMIFS(conditions!$77:$77,conditions!$8:$8,"&lt;="&amp;BV$9,conditions!$9:$9,"&gt;="&amp;BV$9),conditions!$9:$9,"&gt;="&amp;BV$9-SUMIFS(conditions!$77:$77,conditions!$8:$8,"&lt;="&amp;BV$9,conditions!$9:$9,"&gt;="&amp;BV$9))</f>
        <v>0.90000000000000047</v>
      </c>
      <c r="BW128" s="37">
        <f>SUMIFS(20:20,$9:$9,BW$9-SUMIFS(conditions!$77:$77,conditions!$8:$8,"&lt;="&amp;BW$9,conditions!$9:$9,"&gt;="&amp;BW$9))*SUMIFS(conditions!$76:$76,conditions!$8:$8,"&lt;="&amp;BW$9-SUMIFS(conditions!$77:$77,conditions!$8:$8,"&lt;="&amp;BW$9,conditions!$9:$9,"&gt;="&amp;BW$9),conditions!$9:$9,"&gt;="&amp;BW$9-SUMIFS(conditions!$77:$77,conditions!$8:$8,"&lt;="&amp;BW$9,conditions!$9:$9,"&gt;="&amp;BW$9))</f>
        <v>0</v>
      </c>
      <c r="BX128" s="37">
        <f>SUMIFS(20:20,$9:$9,BX$9-SUMIFS(conditions!$77:$77,conditions!$8:$8,"&lt;="&amp;BX$9,conditions!$9:$9,"&gt;="&amp;BX$9))*SUMIFS(conditions!$76:$76,conditions!$8:$8,"&lt;="&amp;BX$9-SUMIFS(conditions!$77:$77,conditions!$8:$8,"&lt;="&amp;BX$9,conditions!$9:$9,"&gt;="&amp;BX$9),conditions!$9:$9,"&gt;="&amp;BX$9-SUMIFS(conditions!$77:$77,conditions!$8:$8,"&lt;="&amp;BX$9,conditions!$9:$9,"&gt;="&amp;BX$9))</f>
        <v>0</v>
      </c>
      <c r="BY128" s="37">
        <f>SUMIFS(20:20,$9:$9,BY$9-SUMIFS(conditions!$77:$77,conditions!$8:$8,"&lt;="&amp;BY$9,conditions!$9:$9,"&gt;="&amp;BY$9))*SUMIFS(conditions!$76:$76,conditions!$8:$8,"&lt;="&amp;BY$9-SUMIFS(conditions!$77:$77,conditions!$8:$8,"&lt;="&amp;BY$9,conditions!$9:$9,"&gt;="&amp;BY$9),conditions!$9:$9,"&gt;="&amp;BY$9-SUMIFS(conditions!$77:$77,conditions!$8:$8,"&lt;="&amp;BY$9,conditions!$9:$9,"&gt;="&amp;BY$9))</f>
        <v>0.90000000000000047</v>
      </c>
      <c r="BZ128" s="37">
        <f>SUMIFS(20:20,$9:$9,BZ$9-SUMIFS(conditions!$77:$77,conditions!$8:$8,"&lt;="&amp;BZ$9,conditions!$9:$9,"&gt;="&amp;BZ$9))*SUMIFS(conditions!$76:$76,conditions!$8:$8,"&lt;="&amp;BZ$9-SUMIFS(conditions!$77:$77,conditions!$8:$8,"&lt;="&amp;BZ$9,conditions!$9:$9,"&gt;="&amp;BZ$9),conditions!$9:$9,"&gt;="&amp;BZ$9-SUMIFS(conditions!$77:$77,conditions!$8:$8,"&lt;="&amp;BZ$9,conditions!$9:$9,"&gt;="&amp;BZ$9))</f>
        <v>0.90000000000000047</v>
      </c>
      <c r="CA128" s="37">
        <f>SUMIFS(20:20,$9:$9,CA$9-SUMIFS(conditions!$77:$77,conditions!$8:$8,"&lt;="&amp;CA$9,conditions!$9:$9,"&gt;="&amp;CA$9))*SUMIFS(conditions!$76:$76,conditions!$8:$8,"&lt;="&amp;CA$9-SUMIFS(conditions!$77:$77,conditions!$8:$8,"&lt;="&amp;CA$9,conditions!$9:$9,"&gt;="&amp;CA$9),conditions!$9:$9,"&gt;="&amp;CA$9-SUMIFS(conditions!$77:$77,conditions!$8:$8,"&lt;="&amp;CA$9,conditions!$9:$9,"&gt;="&amp;CA$9))</f>
        <v>0.90000000000000047</v>
      </c>
      <c r="CB128" s="37">
        <f>SUMIFS(20:20,$9:$9,CB$9-SUMIFS(conditions!$77:$77,conditions!$8:$8,"&lt;="&amp;CB$9,conditions!$9:$9,"&gt;="&amp;CB$9))*SUMIFS(conditions!$76:$76,conditions!$8:$8,"&lt;="&amp;CB$9-SUMIFS(conditions!$77:$77,conditions!$8:$8,"&lt;="&amp;CB$9,conditions!$9:$9,"&gt;="&amp;CB$9),conditions!$9:$9,"&gt;="&amp;CB$9-SUMIFS(conditions!$77:$77,conditions!$8:$8,"&lt;="&amp;CB$9,conditions!$9:$9,"&gt;="&amp;CB$9))</f>
        <v>0.90000000000000047</v>
      </c>
      <c r="CC128" s="37">
        <f>SUMIFS(20:20,$9:$9,CC$9-SUMIFS(conditions!$77:$77,conditions!$8:$8,"&lt;="&amp;CC$9,conditions!$9:$9,"&gt;="&amp;CC$9))*SUMIFS(conditions!$76:$76,conditions!$8:$8,"&lt;="&amp;CC$9-SUMIFS(conditions!$77:$77,conditions!$8:$8,"&lt;="&amp;CC$9,conditions!$9:$9,"&gt;="&amp;CC$9),conditions!$9:$9,"&gt;="&amp;CC$9-SUMIFS(conditions!$77:$77,conditions!$8:$8,"&lt;="&amp;CC$9,conditions!$9:$9,"&gt;="&amp;CC$9))</f>
        <v>0.90000000000000047</v>
      </c>
      <c r="CD128" s="37">
        <f>SUMIFS(20:20,$9:$9,CD$9-SUMIFS(conditions!$77:$77,conditions!$8:$8,"&lt;="&amp;CD$9,conditions!$9:$9,"&gt;="&amp;CD$9))*SUMIFS(conditions!$76:$76,conditions!$8:$8,"&lt;="&amp;CD$9-SUMIFS(conditions!$77:$77,conditions!$8:$8,"&lt;="&amp;CD$9,conditions!$9:$9,"&gt;="&amp;CD$9),conditions!$9:$9,"&gt;="&amp;CD$9-SUMIFS(conditions!$77:$77,conditions!$8:$8,"&lt;="&amp;CD$9,conditions!$9:$9,"&gt;="&amp;CD$9))</f>
        <v>0</v>
      </c>
      <c r="CE128" s="37">
        <f>SUMIFS(20:20,$9:$9,CE$9-SUMIFS(conditions!$77:$77,conditions!$8:$8,"&lt;="&amp;CE$9,conditions!$9:$9,"&gt;="&amp;CE$9))*SUMIFS(conditions!$76:$76,conditions!$8:$8,"&lt;="&amp;CE$9-SUMIFS(conditions!$77:$77,conditions!$8:$8,"&lt;="&amp;CE$9,conditions!$9:$9,"&gt;="&amp;CE$9),conditions!$9:$9,"&gt;="&amp;CE$9-SUMIFS(conditions!$77:$77,conditions!$8:$8,"&lt;="&amp;CE$9,conditions!$9:$9,"&gt;="&amp;CE$9))</f>
        <v>0</v>
      </c>
      <c r="CF128" s="37">
        <f>SUMIFS(20:20,$9:$9,CF$9-SUMIFS(conditions!$77:$77,conditions!$8:$8,"&lt;="&amp;CF$9,conditions!$9:$9,"&gt;="&amp;CF$9))*SUMIFS(conditions!$76:$76,conditions!$8:$8,"&lt;="&amp;CF$9-SUMIFS(conditions!$77:$77,conditions!$8:$8,"&lt;="&amp;CF$9,conditions!$9:$9,"&gt;="&amp;CF$9),conditions!$9:$9,"&gt;="&amp;CF$9-SUMIFS(conditions!$77:$77,conditions!$8:$8,"&lt;="&amp;CF$9,conditions!$9:$9,"&gt;="&amp;CF$9))</f>
        <v>0.90000000000000047</v>
      </c>
      <c r="CG128" s="37">
        <f>SUMIFS(20:20,$9:$9,CG$9-SUMIFS(conditions!$77:$77,conditions!$8:$8,"&lt;="&amp;CG$9,conditions!$9:$9,"&gt;="&amp;CG$9))*SUMIFS(conditions!$76:$76,conditions!$8:$8,"&lt;="&amp;CG$9-SUMIFS(conditions!$77:$77,conditions!$8:$8,"&lt;="&amp;CG$9,conditions!$9:$9,"&gt;="&amp;CG$9),conditions!$9:$9,"&gt;="&amp;CG$9-SUMIFS(conditions!$77:$77,conditions!$8:$8,"&lt;="&amp;CG$9,conditions!$9:$9,"&gt;="&amp;CG$9))</f>
        <v>0.90000000000000047</v>
      </c>
      <c r="CH128" s="37">
        <f>SUMIFS(20:20,$9:$9,CH$9-SUMIFS(conditions!$77:$77,conditions!$8:$8,"&lt;="&amp;CH$9,conditions!$9:$9,"&gt;="&amp;CH$9))*SUMIFS(conditions!$76:$76,conditions!$8:$8,"&lt;="&amp;CH$9-SUMIFS(conditions!$77:$77,conditions!$8:$8,"&lt;="&amp;CH$9,conditions!$9:$9,"&gt;="&amp;CH$9),conditions!$9:$9,"&gt;="&amp;CH$9-SUMIFS(conditions!$77:$77,conditions!$8:$8,"&lt;="&amp;CH$9,conditions!$9:$9,"&gt;="&amp;CH$9))</f>
        <v>0.90000000000000047</v>
      </c>
      <c r="CI128" s="37">
        <f>SUMIFS(20:20,$9:$9,CI$9-SUMIFS(conditions!$77:$77,conditions!$8:$8,"&lt;="&amp;CI$9,conditions!$9:$9,"&gt;="&amp;CI$9))*SUMIFS(conditions!$76:$76,conditions!$8:$8,"&lt;="&amp;CI$9-SUMIFS(conditions!$77:$77,conditions!$8:$8,"&lt;="&amp;CI$9,conditions!$9:$9,"&gt;="&amp;CI$9),conditions!$9:$9,"&gt;="&amp;CI$9-SUMIFS(conditions!$77:$77,conditions!$8:$8,"&lt;="&amp;CI$9,conditions!$9:$9,"&gt;="&amp;CI$9))</f>
        <v>0.90000000000000047</v>
      </c>
      <c r="CJ128" s="37">
        <f>SUMIFS(20:20,$9:$9,CJ$9-SUMIFS(conditions!$77:$77,conditions!$8:$8,"&lt;="&amp;CJ$9,conditions!$9:$9,"&gt;="&amp;CJ$9))*SUMIFS(conditions!$76:$76,conditions!$8:$8,"&lt;="&amp;CJ$9-SUMIFS(conditions!$77:$77,conditions!$8:$8,"&lt;="&amp;CJ$9,conditions!$9:$9,"&gt;="&amp;CJ$9),conditions!$9:$9,"&gt;="&amp;CJ$9-SUMIFS(conditions!$77:$77,conditions!$8:$8,"&lt;="&amp;CJ$9,conditions!$9:$9,"&gt;="&amp;CJ$9))</f>
        <v>0.90000000000000047</v>
      </c>
      <c r="CK128" s="37">
        <f>SUMIFS(20:20,$9:$9,CK$9-SUMIFS(conditions!$77:$77,conditions!$8:$8,"&lt;="&amp;CK$9,conditions!$9:$9,"&gt;="&amp;CK$9))*SUMIFS(conditions!$76:$76,conditions!$8:$8,"&lt;="&amp;CK$9-SUMIFS(conditions!$77:$77,conditions!$8:$8,"&lt;="&amp;CK$9,conditions!$9:$9,"&gt;="&amp;CK$9),conditions!$9:$9,"&gt;="&amp;CK$9-SUMIFS(conditions!$77:$77,conditions!$8:$8,"&lt;="&amp;CK$9,conditions!$9:$9,"&gt;="&amp;CK$9))</f>
        <v>0</v>
      </c>
      <c r="CL128" s="37">
        <f>SUMIFS(20:20,$9:$9,CL$9-SUMIFS(conditions!$77:$77,conditions!$8:$8,"&lt;="&amp;CL$9,conditions!$9:$9,"&gt;="&amp;CL$9))*SUMIFS(conditions!$76:$76,conditions!$8:$8,"&lt;="&amp;CL$9-SUMIFS(conditions!$77:$77,conditions!$8:$8,"&lt;="&amp;CL$9,conditions!$9:$9,"&gt;="&amp;CL$9),conditions!$9:$9,"&gt;="&amp;CL$9-SUMIFS(conditions!$77:$77,conditions!$8:$8,"&lt;="&amp;CL$9,conditions!$9:$9,"&gt;="&amp;CL$9))</f>
        <v>0</v>
      </c>
      <c r="CM128" s="37">
        <f>SUMIFS(20:20,$9:$9,CM$9-SUMIFS(conditions!$77:$77,conditions!$8:$8,"&lt;="&amp;CM$9,conditions!$9:$9,"&gt;="&amp;CM$9))*SUMIFS(conditions!$76:$76,conditions!$8:$8,"&lt;="&amp;CM$9-SUMIFS(conditions!$77:$77,conditions!$8:$8,"&lt;="&amp;CM$9,conditions!$9:$9,"&gt;="&amp;CM$9),conditions!$9:$9,"&gt;="&amp;CM$9-SUMIFS(conditions!$77:$77,conditions!$8:$8,"&lt;="&amp;CM$9,conditions!$9:$9,"&gt;="&amp;CM$9))</f>
        <v>0.90000000000000047</v>
      </c>
      <c r="CN128" s="37">
        <f>SUMIFS(20:20,$9:$9,CN$9-SUMIFS(conditions!$77:$77,conditions!$8:$8,"&lt;="&amp;CN$9,conditions!$9:$9,"&gt;="&amp;CN$9))*SUMIFS(conditions!$76:$76,conditions!$8:$8,"&lt;="&amp;CN$9-SUMIFS(conditions!$77:$77,conditions!$8:$8,"&lt;="&amp;CN$9,conditions!$9:$9,"&gt;="&amp;CN$9),conditions!$9:$9,"&gt;="&amp;CN$9-SUMIFS(conditions!$77:$77,conditions!$8:$8,"&lt;="&amp;CN$9,conditions!$9:$9,"&gt;="&amp;CN$9))</f>
        <v>0.90000000000000047</v>
      </c>
      <c r="CO128" s="37">
        <f>SUMIFS(20:20,$9:$9,CO$9-SUMIFS(conditions!$77:$77,conditions!$8:$8,"&lt;="&amp;CO$9,conditions!$9:$9,"&gt;="&amp;CO$9))*SUMIFS(conditions!$76:$76,conditions!$8:$8,"&lt;="&amp;CO$9-SUMIFS(conditions!$77:$77,conditions!$8:$8,"&lt;="&amp;CO$9,conditions!$9:$9,"&gt;="&amp;CO$9),conditions!$9:$9,"&gt;="&amp;CO$9-SUMIFS(conditions!$77:$77,conditions!$8:$8,"&lt;="&amp;CO$9,conditions!$9:$9,"&gt;="&amp;CO$9))</f>
        <v>0.90000000000000047</v>
      </c>
      <c r="CP128" s="37">
        <f>SUMIFS(20:20,$9:$9,CP$9-SUMIFS(conditions!$77:$77,conditions!$8:$8,"&lt;="&amp;CP$9,conditions!$9:$9,"&gt;="&amp;CP$9))*SUMIFS(conditions!$76:$76,conditions!$8:$8,"&lt;="&amp;CP$9-SUMIFS(conditions!$77:$77,conditions!$8:$8,"&lt;="&amp;CP$9,conditions!$9:$9,"&gt;="&amp;CP$9),conditions!$9:$9,"&gt;="&amp;CP$9-SUMIFS(conditions!$77:$77,conditions!$8:$8,"&lt;="&amp;CP$9,conditions!$9:$9,"&gt;="&amp;CP$9))</f>
        <v>0.90000000000000047</v>
      </c>
      <c r="CQ128" s="37">
        <f>SUMIFS(20:20,$9:$9,CQ$9-SUMIFS(conditions!$77:$77,conditions!$8:$8,"&lt;="&amp;CQ$9,conditions!$9:$9,"&gt;="&amp;CQ$9))*SUMIFS(conditions!$76:$76,conditions!$8:$8,"&lt;="&amp;CQ$9-SUMIFS(conditions!$77:$77,conditions!$8:$8,"&lt;="&amp;CQ$9,conditions!$9:$9,"&gt;="&amp;CQ$9),conditions!$9:$9,"&gt;="&amp;CQ$9-SUMIFS(conditions!$77:$77,conditions!$8:$8,"&lt;="&amp;CQ$9,conditions!$9:$9,"&gt;="&amp;CQ$9))</f>
        <v>0.90000000000000047</v>
      </c>
      <c r="CR128" s="37">
        <f>SUMIFS(20:20,$9:$9,CR$9-SUMIFS(conditions!$77:$77,conditions!$8:$8,"&lt;="&amp;CR$9,conditions!$9:$9,"&gt;="&amp;CR$9))*SUMIFS(conditions!$76:$76,conditions!$8:$8,"&lt;="&amp;CR$9-SUMIFS(conditions!$77:$77,conditions!$8:$8,"&lt;="&amp;CR$9,conditions!$9:$9,"&gt;="&amp;CR$9),conditions!$9:$9,"&gt;="&amp;CR$9-SUMIFS(conditions!$77:$77,conditions!$8:$8,"&lt;="&amp;CR$9,conditions!$9:$9,"&gt;="&amp;CR$9))</f>
        <v>0</v>
      </c>
      <c r="CS128" s="37">
        <f>SUMIFS(20:20,$9:$9,CS$9-SUMIFS(conditions!$77:$77,conditions!$8:$8,"&lt;="&amp;CS$9,conditions!$9:$9,"&gt;="&amp;CS$9))*SUMIFS(conditions!$76:$76,conditions!$8:$8,"&lt;="&amp;CS$9-SUMIFS(conditions!$77:$77,conditions!$8:$8,"&lt;="&amp;CS$9,conditions!$9:$9,"&gt;="&amp;CS$9),conditions!$9:$9,"&gt;="&amp;CS$9-SUMIFS(conditions!$77:$77,conditions!$8:$8,"&lt;="&amp;CS$9,conditions!$9:$9,"&gt;="&amp;CS$9))</f>
        <v>0</v>
      </c>
      <c r="CT128" s="37">
        <f>SUMIFS(20:20,$9:$9,CT$9-SUMIFS(conditions!$77:$77,conditions!$8:$8,"&lt;="&amp;CT$9,conditions!$9:$9,"&gt;="&amp;CT$9))*SUMIFS(conditions!$76:$76,conditions!$8:$8,"&lt;="&amp;CT$9-SUMIFS(conditions!$77:$77,conditions!$8:$8,"&lt;="&amp;CT$9,conditions!$9:$9,"&gt;="&amp;CT$9),conditions!$9:$9,"&gt;="&amp;CT$9-SUMIFS(conditions!$77:$77,conditions!$8:$8,"&lt;="&amp;CT$9,conditions!$9:$9,"&gt;="&amp;CT$9))</f>
        <v>0.60000000000000042</v>
      </c>
      <c r="CU128" s="37">
        <f>SUMIFS(20:20,$9:$9,CU$9-SUMIFS(conditions!$77:$77,conditions!$8:$8,"&lt;="&amp;CU$9,conditions!$9:$9,"&gt;="&amp;CU$9))*SUMIFS(conditions!$76:$76,conditions!$8:$8,"&lt;="&amp;CU$9-SUMIFS(conditions!$77:$77,conditions!$8:$8,"&lt;="&amp;CU$9,conditions!$9:$9,"&gt;="&amp;CU$9),conditions!$9:$9,"&gt;="&amp;CU$9-SUMIFS(conditions!$77:$77,conditions!$8:$8,"&lt;="&amp;CU$9,conditions!$9:$9,"&gt;="&amp;CU$9))</f>
        <v>0.60000000000000042</v>
      </c>
      <c r="CV128" s="37">
        <f>SUMIFS(20:20,$9:$9,CV$9-SUMIFS(conditions!$77:$77,conditions!$8:$8,"&lt;="&amp;CV$9,conditions!$9:$9,"&gt;="&amp;CV$9))*SUMIFS(conditions!$76:$76,conditions!$8:$8,"&lt;="&amp;CV$9-SUMIFS(conditions!$77:$77,conditions!$8:$8,"&lt;="&amp;CV$9,conditions!$9:$9,"&gt;="&amp;CV$9),conditions!$9:$9,"&gt;="&amp;CV$9-SUMIFS(conditions!$77:$77,conditions!$8:$8,"&lt;="&amp;CV$9,conditions!$9:$9,"&gt;="&amp;CV$9))</f>
        <v>0.60000000000000042</v>
      </c>
      <c r="CW128" s="37">
        <f>SUMIFS(20:20,$9:$9,CW$9-SUMIFS(conditions!$77:$77,conditions!$8:$8,"&lt;="&amp;CW$9,conditions!$9:$9,"&gt;="&amp;CW$9))*SUMIFS(conditions!$76:$76,conditions!$8:$8,"&lt;="&amp;CW$9-SUMIFS(conditions!$77:$77,conditions!$8:$8,"&lt;="&amp;CW$9,conditions!$9:$9,"&gt;="&amp;CW$9),conditions!$9:$9,"&gt;="&amp;CW$9-SUMIFS(conditions!$77:$77,conditions!$8:$8,"&lt;="&amp;CW$9,conditions!$9:$9,"&gt;="&amp;CW$9))</f>
        <v>0.60000000000000042</v>
      </c>
      <c r="CX128" s="37">
        <f>SUMIFS(20:20,$9:$9,CX$9-SUMIFS(conditions!$77:$77,conditions!$8:$8,"&lt;="&amp;CX$9,conditions!$9:$9,"&gt;="&amp;CX$9))*SUMIFS(conditions!$76:$76,conditions!$8:$8,"&lt;="&amp;CX$9-SUMIFS(conditions!$77:$77,conditions!$8:$8,"&lt;="&amp;CX$9,conditions!$9:$9,"&gt;="&amp;CX$9),conditions!$9:$9,"&gt;="&amp;CX$9-SUMIFS(conditions!$77:$77,conditions!$8:$8,"&lt;="&amp;CX$9,conditions!$9:$9,"&gt;="&amp;CX$9))</f>
        <v>0.60000000000000042</v>
      </c>
      <c r="CY128" s="37">
        <f>SUMIFS(20:20,$9:$9,CY$9-SUMIFS(conditions!$77:$77,conditions!$8:$8,"&lt;="&amp;CY$9,conditions!$9:$9,"&gt;="&amp;CY$9))*SUMIFS(conditions!$76:$76,conditions!$8:$8,"&lt;="&amp;CY$9-SUMIFS(conditions!$77:$77,conditions!$8:$8,"&lt;="&amp;CY$9,conditions!$9:$9,"&gt;="&amp;CY$9),conditions!$9:$9,"&gt;="&amp;CY$9-SUMIFS(conditions!$77:$77,conditions!$8:$8,"&lt;="&amp;CY$9,conditions!$9:$9,"&gt;="&amp;CY$9))</f>
        <v>0</v>
      </c>
      <c r="CZ128" s="37">
        <f>SUMIFS(20:20,$9:$9,CZ$9-SUMIFS(conditions!$77:$77,conditions!$8:$8,"&lt;="&amp;CZ$9,conditions!$9:$9,"&gt;="&amp;CZ$9))*SUMIFS(conditions!$76:$76,conditions!$8:$8,"&lt;="&amp;CZ$9-SUMIFS(conditions!$77:$77,conditions!$8:$8,"&lt;="&amp;CZ$9,conditions!$9:$9,"&gt;="&amp;CZ$9),conditions!$9:$9,"&gt;="&amp;CZ$9-SUMIFS(conditions!$77:$77,conditions!$8:$8,"&lt;="&amp;CZ$9,conditions!$9:$9,"&gt;="&amp;CZ$9))</f>
        <v>0</v>
      </c>
      <c r="DA128" s="37">
        <f>SUMIFS(20:20,$9:$9,DA$9-SUMIFS(conditions!$77:$77,conditions!$8:$8,"&lt;="&amp;DA$9,conditions!$9:$9,"&gt;="&amp;DA$9))*SUMIFS(conditions!$76:$76,conditions!$8:$8,"&lt;="&amp;DA$9-SUMIFS(conditions!$77:$77,conditions!$8:$8,"&lt;="&amp;DA$9,conditions!$9:$9,"&gt;="&amp;DA$9),conditions!$9:$9,"&gt;="&amp;DA$9-SUMIFS(conditions!$77:$77,conditions!$8:$8,"&lt;="&amp;DA$9,conditions!$9:$9,"&gt;="&amp;DA$9))</f>
        <v>0.60000000000000042</v>
      </c>
      <c r="DB128" s="37">
        <f>SUMIFS(20:20,$9:$9,DB$9-SUMIFS(conditions!$77:$77,conditions!$8:$8,"&lt;="&amp;DB$9,conditions!$9:$9,"&gt;="&amp;DB$9))*SUMIFS(conditions!$76:$76,conditions!$8:$8,"&lt;="&amp;DB$9-SUMIFS(conditions!$77:$77,conditions!$8:$8,"&lt;="&amp;DB$9,conditions!$9:$9,"&gt;="&amp;DB$9),conditions!$9:$9,"&gt;="&amp;DB$9-SUMIFS(conditions!$77:$77,conditions!$8:$8,"&lt;="&amp;DB$9,conditions!$9:$9,"&gt;="&amp;DB$9))</f>
        <v>0.60000000000000042</v>
      </c>
      <c r="DC128" s="37">
        <f>SUMIFS(20:20,$9:$9,DC$9-SUMIFS(conditions!$77:$77,conditions!$8:$8,"&lt;="&amp;DC$9,conditions!$9:$9,"&gt;="&amp;DC$9))*SUMIFS(conditions!$76:$76,conditions!$8:$8,"&lt;="&amp;DC$9-SUMIFS(conditions!$77:$77,conditions!$8:$8,"&lt;="&amp;DC$9,conditions!$9:$9,"&gt;="&amp;DC$9),conditions!$9:$9,"&gt;="&amp;DC$9-SUMIFS(conditions!$77:$77,conditions!$8:$8,"&lt;="&amp;DC$9,conditions!$9:$9,"&gt;="&amp;DC$9))</f>
        <v>0.60000000000000042</v>
      </c>
      <c r="DD128" s="37">
        <f>SUMIFS(20:20,$9:$9,DD$9-SUMIFS(conditions!$77:$77,conditions!$8:$8,"&lt;="&amp;DD$9,conditions!$9:$9,"&gt;="&amp;DD$9))*SUMIFS(conditions!$76:$76,conditions!$8:$8,"&lt;="&amp;DD$9-SUMIFS(conditions!$77:$77,conditions!$8:$8,"&lt;="&amp;DD$9,conditions!$9:$9,"&gt;="&amp;DD$9),conditions!$9:$9,"&gt;="&amp;DD$9-SUMIFS(conditions!$77:$77,conditions!$8:$8,"&lt;="&amp;DD$9,conditions!$9:$9,"&gt;="&amp;DD$9))</f>
        <v>0.60000000000000042</v>
      </c>
      <c r="DE128" s="37">
        <f>SUMIFS(20:20,$9:$9,DE$9-SUMIFS(conditions!$77:$77,conditions!$8:$8,"&lt;="&amp;DE$9,conditions!$9:$9,"&gt;="&amp;DE$9))*SUMIFS(conditions!$76:$76,conditions!$8:$8,"&lt;="&amp;DE$9-SUMIFS(conditions!$77:$77,conditions!$8:$8,"&lt;="&amp;DE$9,conditions!$9:$9,"&gt;="&amp;DE$9),conditions!$9:$9,"&gt;="&amp;DE$9-SUMIFS(conditions!$77:$77,conditions!$8:$8,"&lt;="&amp;DE$9,conditions!$9:$9,"&gt;="&amp;DE$9))</f>
        <v>0.60000000000000042</v>
      </c>
      <c r="DF128" s="37">
        <f>SUMIFS(20:20,$9:$9,DF$9-SUMIFS(conditions!$77:$77,conditions!$8:$8,"&lt;="&amp;DF$9,conditions!$9:$9,"&gt;="&amp;DF$9))*SUMIFS(conditions!$76:$76,conditions!$8:$8,"&lt;="&amp;DF$9-SUMIFS(conditions!$77:$77,conditions!$8:$8,"&lt;="&amp;DF$9,conditions!$9:$9,"&gt;="&amp;DF$9),conditions!$9:$9,"&gt;="&amp;DF$9-SUMIFS(conditions!$77:$77,conditions!$8:$8,"&lt;="&amp;DF$9,conditions!$9:$9,"&gt;="&amp;DF$9))</f>
        <v>0</v>
      </c>
      <c r="DG128" s="37">
        <f>SUMIFS(20:20,$9:$9,DG$9-SUMIFS(conditions!$77:$77,conditions!$8:$8,"&lt;="&amp;DG$9,conditions!$9:$9,"&gt;="&amp;DG$9))*SUMIFS(conditions!$76:$76,conditions!$8:$8,"&lt;="&amp;DG$9-SUMIFS(conditions!$77:$77,conditions!$8:$8,"&lt;="&amp;DG$9,conditions!$9:$9,"&gt;="&amp;DG$9),conditions!$9:$9,"&gt;="&amp;DG$9-SUMIFS(conditions!$77:$77,conditions!$8:$8,"&lt;="&amp;DG$9,conditions!$9:$9,"&gt;="&amp;DG$9))</f>
        <v>0</v>
      </c>
      <c r="DH128" s="37">
        <f>SUMIFS(20:20,$9:$9,DH$9-SUMIFS(conditions!$77:$77,conditions!$8:$8,"&lt;="&amp;DH$9,conditions!$9:$9,"&gt;="&amp;DH$9))*SUMIFS(conditions!$76:$76,conditions!$8:$8,"&lt;="&amp;DH$9-SUMIFS(conditions!$77:$77,conditions!$8:$8,"&lt;="&amp;DH$9,conditions!$9:$9,"&gt;="&amp;DH$9),conditions!$9:$9,"&gt;="&amp;DH$9-SUMIFS(conditions!$77:$77,conditions!$8:$8,"&lt;="&amp;DH$9,conditions!$9:$9,"&gt;="&amp;DH$9))</f>
        <v>0.60000000000000042</v>
      </c>
      <c r="DI128" s="37">
        <f>SUMIFS(20:20,$9:$9,DI$9-SUMIFS(conditions!$77:$77,conditions!$8:$8,"&lt;="&amp;DI$9,conditions!$9:$9,"&gt;="&amp;DI$9))*SUMIFS(conditions!$76:$76,conditions!$8:$8,"&lt;="&amp;DI$9-SUMIFS(conditions!$77:$77,conditions!$8:$8,"&lt;="&amp;DI$9,conditions!$9:$9,"&gt;="&amp;DI$9),conditions!$9:$9,"&gt;="&amp;DI$9-SUMIFS(conditions!$77:$77,conditions!$8:$8,"&lt;="&amp;DI$9,conditions!$9:$9,"&gt;="&amp;DI$9))</f>
        <v>0.60000000000000042</v>
      </c>
      <c r="DJ128" s="37">
        <f>SUMIFS(20:20,$9:$9,DJ$9-SUMIFS(conditions!$77:$77,conditions!$8:$8,"&lt;="&amp;DJ$9,conditions!$9:$9,"&gt;="&amp;DJ$9))*SUMIFS(conditions!$76:$76,conditions!$8:$8,"&lt;="&amp;DJ$9-SUMIFS(conditions!$77:$77,conditions!$8:$8,"&lt;="&amp;DJ$9,conditions!$9:$9,"&gt;="&amp;DJ$9),conditions!$9:$9,"&gt;="&amp;DJ$9-SUMIFS(conditions!$77:$77,conditions!$8:$8,"&lt;="&amp;DJ$9,conditions!$9:$9,"&gt;="&amp;DJ$9))</f>
        <v>0.60000000000000042</v>
      </c>
      <c r="DK128" s="37">
        <f>SUMIFS(20:20,$9:$9,DK$9-SUMIFS(conditions!$77:$77,conditions!$8:$8,"&lt;="&amp;DK$9,conditions!$9:$9,"&gt;="&amp;DK$9))*SUMIFS(conditions!$76:$76,conditions!$8:$8,"&lt;="&amp;DK$9-SUMIFS(conditions!$77:$77,conditions!$8:$8,"&lt;="&amp;DK$9,conditions!$9:$9,"&gt;="&amp;DK$9),conditions!$9:$9,"&gt;="&amp;DK$9-SUMIFS(conditions!$77:$77,conditions!$8:$8,"&lt;="&amp;DK$9,conditions!$9:$9,"&gt;="&amp;DK$9))</f>
        <v>0.60000000000000042</v>
      </c>
      <c r="DL128" s="37">
        <f>SUMIFS(20:20,$9:$9,DL$9-SUMIFS(conditions!$77:$77,conditions!$8:$8,"&lt;="&amp;DL$9,conditions!$9:$9,"&gt;="&amp;DL$9))*SUMIFS(conditions!$76:$76,conditions!$8:$8,"&lt;="&amp;DL$9-SUMIFS(conditions!$77:$77,conditions!$8:$8,"&lt;="&amp;DL$9,conditions!$9:$9,"&gt;="&amp;DL$9),conditions!$9:$9,"&gt;="&amp;DL$9-SUMIFS(conditions!$77:$77,conditions!$8:$8,"&lt;="&amp;DL$9,conditions!$9:$9,"&gt;="&amp;DL$9))</f>
        <v>0.60000000000000042</v>
      </c>
      <c r="DM128" s="37">
        <f>SUMIFS(20:20,$9:$9,DM$9-SUMIFS(conditions!$77:$77,conditions!$8:$8,"&lt;="&amp;DM$9,conditions!$9:$9,"&gt;="&amp;DM$9))*SUMIFS(conditions!$76:$76,conditions!$8:$8,"&lt;="&amp;DM$9-SUMIFS(conditions!$77:$77,conditions!$8:$8,"&lt;="&amp;DM$9,conditions!$9:$9,"&gt;="&amp;DM$9),conditions!$9:$9,"&gt;="&amp;DM$9-SUMIFS(conditions!$77:$77,conditions!$8:$8,"&lt;="&amp;DM$9,conditions!$9:$9,"&gt;="&amp;DM$9))</f>
        <v>0</v>
      </c>
      <c r="DN128" s="37">
        <f>SUMIFS(20:20,$9:$9,DN$9-SUMIFS(conditions!$77:$77,conditions!$8:$8,"&lt;="&amp;DN$9,conditions!$9:$9,"&gt;="&amp;DN$9))*SUMIFS(conditions!$76:$76,conditions!$8:$8,"&lt;="&amp;DN$9-SUMIFS(conditions!$77:$77,conditions!$8:$8,"&lt;="&amp;DN$9,conditions!$9:$9,"&gt;="&amp;DN$9),conditions!$9:$9,"&gt;="&amp;DN$9-SUMIFS(conditions!$77:$77,conditions!$8:$8,"&lt;="&amp;DN$9,conditions!$9:$9,"&gt;="&amp;DN$9))</f>
        <v>0</v>
      </c>
      <c r="DO128" s="37">
        <f>SUMIFS(20:20,$9:$9,DO$9-SUMIFS(conditions!$77:$77,conditions!$8:$8,"&lt;="&amp;DO$9,conditions!$9:$9,"&gt;="&amp;DO$9))*SUMIFS(conditions!$76:$76,conditions!$8:$8,"&lt;="&amp;DO$9-SUMIFS(conditions!$77:$77,conditions!$8:$8,"&lt;="&amp;DO$9,conditions!$9:$9,"&gt;="&amp;DO$9),conditions!$9:$9,"&gt;="&amp;DO$9-SUMIFS(conditions!$77:$77,conditions!$8:$8,"&lt;="&amp;DO$9,conditions!$9:$9,"&gt;="&amp;DO$9))</f>
        <v>0.60000000000000042</v>
      </c>
      <c r="DP128" s="37">
        <f>SUMIFS(20:20,$9:$9,DP$9-SUMIFS(conditions!$77:$77,conditions!$8:$8,"&lt;="&amp;DP$9,conditions!$9:$9,"&gt;="&amp;DP$9))*SUMIFS(conditions!$76:$76,conditions!$8:$8,"&lt;="&amp;DP$9-SUMIFS(conditions!$77:$77,conditions!$8:$8,"&lt;="&amp;DP$9,conditions!$9:$9,"&gt;="&amp;DP$9),conditions!$9:$9,"&gt;="&amp;DP$9-SUMIFS(conditions!$77:$77,conditions!$8:$8,"&lt;="&amp;DP$9,conditions!$9:$9,"&gt;="&amp;DP$9))</f>
        <v>0.60000000000000042</v>
      </c>
      <c r="DQ128" s="37">
        <f>SUMIFS(20:20,$9:$9,DQ$9-SUMIFS(conditions!$77:$77,conditions!$8:$8,"&lt;="&amp;DQ$9,conditions!$9:$9,"&gt;="&amp;DQ$9))*SUMIFS(conditions!$76:$76,conditions!$8:$8,"&lt;="&amp;DQ$9-SUMIFS(conditions!$77:$77,conditions!$8:$8,"&lt;="&amp;DQ$9,conditions!$9:$9,"&gt;="&amp;DQ$9),conditions!$9:$9,"&gt;="&amp;DQ$9-SUMIFS(conditions!$77:$77,conditions!$8:$8,"&lt;="&amp;DQ$9,conditions!$9:$9,"&gt;="&amp;DQ$9))</f>
        <v>0.60000000000000042</v>
      </c>
      <c r="DR128" s="37">
        <f>SUMIFS(20:20,$9:$9,DR$9-SUMIFS(conditions!$77:$77,conditions!$8:$8,"&lt;="&amp;DR$9,conditions!$9:$9,"&gt;="&amp;DR$9))*SUMIFS(conditions!$76:$76,conditions!$8:$8,"&lt;="&amp;DR$9-SUMIFS(conditions!$77:$77,conditions!$8:$8,"&lt;="&amp;DR$9,conditions!$9:$9,"&gt;="&amp;DR$9),conditions!$9:$9,"&gt;="&amp;DR$9-SUMIFS(conditions!$77:$77,conditions!$8:$8,"&lt;="&amp;DR$9,conditions!$9:$9,"&gt;="&amp;DR$9))</f>
        <v>0.60000000000000042</v>
      </c>
      <c r="DS128" s="37">
        <f>SUMIFS(20:20,$9:$9,DS$9-SUMIFS(conditions!$77:$77,conditions!$8:$8,"&lt;="&amp;DS$9,conditions!$9:$9,"&gt;="&amp;DS$9))*SUMIFS(conditions!$76:$76,conditions!$8:$8,"&lt;="&amp;DS$9-SUMIFS(conditions!$77:$77,conditions!$8:$8,"&lt;="&amp;DS$9,conditions!$9:$9,"&gt;="&amp;DS$9),conditions!$9:$9,"&gt;="&amp;DS$9-SUMIFS(conditions!$77:$77,conditions!$8:$8,"&lt;="&amp;DS$9,conditions!$9:$9,"&gt;="&amp;DS$9))</f>
        <v>0.60000000000000042</v>
      </c>
      <c r="DT128" s="37">
        <f>SUMIFS(20:20,$9:$9,DT$9-SUMIFS(conditions!$77:$77,conditions!$8:$8,"&lt;="&amp;DT$9,conditions!$9:$9,"&gt;="&amp;DT$9))*SUMIFS(conditions!$76:$76,conditions!$8:$8,"&lt;="&amp;DT$9-SUMIFS(conditions!$77:$77,conditions!$8:$8,"&lt;="&amp;DT$9,conditions!$9:$9,"&gt;="&amp;DT$9),conditions!$9:$9,"&gt;="&amp;DT$9-SUMIFS(conditions!$77:$77,conditions!$8:$8,"&lt;="&amp;DT$9,conditions!$9:$9,"&gt;="&amp;DT$9))</f>
        <v>0</v>
      </c>
      <c r="DU128" s="37">
        <f>SUMIFS(20:20,$9:$9,DU$9-SUMIFS(conditions!$77:$77,conditions!$8:$8,"&lt;="&amp;DU$9,conditions!$9:$9,"&gt;="&amp;DU$9))*SUMIFS(conditions!$76:$76,conditions!$8:$8,"&lt;="&amp;DU$9-SUMIFS(conditions!$77:$77,conditions!$8:$8,"&lt;="&amp;DU$9,conditions!$9:$9,"&gt;="&amp;DU$9),conditions!$9:$9,"&gt;="&amp;DU$9-SUMIFS(conditions!$77:$77,conditions!$8:$8,"&lt;="&amp;DU$9,conditions!$9:$9,"&gt;="&amp;DU$9))</f>
        <v>0</v>
      </c>
      <c r="DV128" s="37">
        <f>SUMIFS(20:20,$9:$9,DV$9-SUMIFS(conditions!$77:$77,conditions!$8:$8,"&lt;="&amp;DV$9,conditions!$9:$9,"&gt;="&amp;DV$9))*SUMIFS(conditions!$76:$76,conditions!$8:$8,"&lt;="&amp;DV$9-SUMIFS(conditions!$77:$77,conditions!$8:$8,"&lt;="&amp;DV$9,conditions!$9:$9,"&gt;="&amp;DV$9),conditions!$9:$9,"&gt;="&amp;DV$9-SUMIFS(conditions!$77:$77,conditions!$8:$8,"&lt;="&amp;DV$9,conditions!$9:$9,"&gt;="&amp;DV$9))</f>
        <v>0.60000000000000042</v>
      </c>
      <c r="DW128" s="37">
        <f>SUMIFS(20:20,$9:$9,DW$9-SUMIFS(conditions!$77:$77,conditions!$8:$8,"&lt;="&amp;DW$9,conditions!$9:$9,"&gt;="&amp;DW$9))*SUMIFS(conditions!$76:$76,conditions!$8:$8,"&lt;="&amp;DW$9-SUMIFS(conditions!$77:$77,conditions!$8:$8,"&lt;="&amp;DW$9,conditions!$9:$9,"&gt;="&amp;DW$9),conditions!$9:$9,"&gt;="&amp;DW$9-SUMIFS(conditions!$77:$77,conditions!$8:$8,"&lt;="&amp;DW$9,conditions!$9:$9,"&gt;="&amp;DW$9))</f>
        <v>0.59400000000000031</v>
      </c>
      <c r="DX128" s="37">
        <f>SUMIFS(20:20,$9:$9,DX$9-SUMIFS(conditions!$77:$77,conditions!$8:$8,"&lt;="&amp;DX$9,conditions!$9:$9,"&gt;="&amp;DX$9))*SUMIFS(conditions!$76:$76,conditions!$8:$8,"&lt;="&amp;DX$9-SUMIFS(conditions!$77:$77,conditions!$8:$8,"&lt;="&amp;DX$9,conditions!$9:$9,"&gt;="&amp;DX$9),conditions!$9:$9,"&gt;="&amp;DX$9-SUMIFS(conditions!$77:$77,conditions!$8:$8,"&lt;="&amp;DX$9,conditions!$9:$9,"&gt;="&amp;DX$9))</f>
        <v>0.59400000000000031</v>
      </c>
      <c r="DY128" s="37">
        <f>SUMIFS(20:20,$9:$9,DY$9-SUMIFS(conditions!$77:$77,conditions!$8:$8,"&lt;="&amp;DY$9,conditions!$9:$9,"&gt;="&amp;DY$9))*SUMIFS(conditions!$76:$76,conditions!$8:$8,"&lt;="&amp;DY$9-SUMIFS(conditions!$77:$77,conditions!$8:$8,"&lt;="&amp;DY$9,conditions!$9:$9,"&gt;="&amp;DY$9),conditions!$9:$9,"&gt;="&amp;DY$9-SUMIFS(conditions!$77:$77,conditions!$8:$8,"&lt;="&amp;DY$9,conditions!$9:$9,"&gt;="&amp;DY$9))</f>
        <v>0.59400000000000031</v>
      </c>
      <c r="DZ128" s="37">
        <f>SUMIFS(20:20,$9:$9,DZ$9-SUMIFS(conditions!$77:$77,conditions!$8:$8,"&lt;="&amp;DZ$9,conditions!$9:$9,"&gt;="&amp;DZ$9))*SUMIFS(conditions!$76:$76,conditions!$8:$8,"&lt;="&amp;DZ$9-SUMIFS(conditions!$77:$77,conditions!$8:$8,"&lt;="&amp;DZ$9,conditions!$9:$9,"&gt;="&amp;DZ$9),conditions!$9:$9,"&gt;="&amp;DZ$9-SUMIFS(conditions!$77:$77,conditions!$8:$8,"&lt;="&amp;DZ$9,conditions!$9:$9,"&gt;="&amp;DZ$9))</f>
        <v>0.59400000000000031</v>
      </c>
      <c r="EA128" s="37">
        <f>SUMIFS(20:20,$9:$9,EA$9-SUMIFS(conditions!$77:$77,conditions!$8:$8,"&lt;="&amp;EA$9,conditions!$9:$9,"&gt;="&amp;EA$9))*SUMIFS(conditions!$76:$76,conditions!$8:$8,"&lt;="&amp;EA$9-SUMIFS(conditions!$77:$77,conditions!$8:$8,"&lt;="&amp;EA$9,conditions!$9:$9,"&gt;="&amp;EA$9),conditions!$9:$9,"&gt;="&amp;EA$9-SUMIFS(conditions!$77:$77,conditions!$8:$8,"&lt;="&amp;EA$9,conditions!$9:$9,"&gt;="&amp;EA$9))</f>
        <v>0</v>
      </c>
      <c r="EB128" s="37">
        <f>SUMIFS(20:20,$9:$9,EB$9-SUMIFS(conditions!$77:$77,conditions!$8:$8,"&lt;="&amp;EB$9,conditions!$9:$9,"&gt;="&amp;EB$9))*SUMIFS(conditions!$76:$76,conditions!$8:$8,"&lt;="&amp;EB$9-SUMIFS(conditions!$77:$77,conditions!$8:$8,"&lt;="&amp;EB$9,conditions!$9:$9,"&gt;="&amp;EB$9),conditions!$9:$9,"&gt;="&amp;EB$9-SUMIFS(conditions!$77:$77,conditions!$8:$8,"&lt;="&amp;EB$9,conditions!$9:$9,"&gt;="&amp;EB$9))</f>
        <v>0</v>
      </c>
      <c r="EC128" s="37">
        <f>SUMIFS(20:20,$9:$9,EC$9-SUMIFS(conditions!$77:$77,conditions!$8:$8,"&lt;="&amp;EC$9,conditions!$9:$9,"&gt;="&amp;EC$9))*SUMIFS(conditions!$76:$76,conditions!$8:$8,"&lt;="&amp;EC$9-SUMIFS(conditions!$77:$77,conditions!$8:$8,"&lt;="&amp;EC$9,conditions!$9:$9,"&gt;="&amp;EC$9),conditions!$9:$9,"&gt;="&amp;EC$9-SUMIFS(conditions!$77:$77,conditions!$8:$8,"&lt;="&amp;EC$9,conditions!$9:$9,"&gt;="&amp;EC$9))</f>
        <v>0.59400000000000031</v>
      </c>
      <c r="ED128" s="37">
        <f>SUMIFS(20:20,$9:$9,ED$9-SUMIFS(conditions!$77:$77,conditions!$8:$8,"&lt;="&amp;ED$9,conditions!$9:$9,"&gt;="&amp;ED$9))*SUMIFS(conditions!$76:$76,conditions!$8:$8,"&lt;="&amp;ED$9-SUMIFS(conditions!$77:$77,conditions!$8:$8,"&lt;="&amp;ED$9,conditions!$9:$9,"&gt;="&amp;ED$9),conditions!$9:$9,"&gt;="&amp;ED$9-SUMIFS(conditions!$77:$77,conditions!$8:$8,"&lt;="&amp;ED$9,conditions!$9:$9,"&gt;="&amp;ED$9))</f>
        <v>0.59400000000000031</v>
      </c>
      <c r="EE128" s="37">
        <f>SUMIFS(20:20,$9:$9,EE$9-SUMIFS(conditions!$77:$77,conditions!$8:$8,"&lt;="&amp;EE$9,conditions!$9:$9,"&gt;="&amp;EE$9))*SUMIFS(conditions!$76:$76,conditions!$8:$8,"&lt;="&amp;EE$9-SUMIFS(conditions!$77:$77,conditions!$8:$8,"&lt;="&amp;EE$9,conditions!$9:$9,"&gt;="&amp;EE$9),conditions!$9:$9,"&gt;="&amp;EE$9-SUMIFS(conditions!$77:$77,conditions!$8:$8,"&lt;="&amp;EE$9,conditions!$9:$9,"&gt;="&amp;EE$9))</f>
        <v>0.59400000000000031</v>
      </c>
      <c r="EF128" s="37">
        <f>SUMIFS(20:20,$9:$9,EF$9-SUMIFS(conditions!$77:$77,conditions!$8:$8,"&lt;="&amp;EF$9,conditions!$9:$9,"&gt;="&amp;EF$9))*SUMIFS(conditions!$76:$76,conditions!$8:$8,"&lt;="&amp;EF$9-SUMIFS(conditions!$77:$77,conditions!$8:$8,"&lt;="&amp;EF$9,conditions!$9:$9,"&gt;="&amp;EF$9),conditions!$9:$9,"&gt;="&amp;EF$9-SUMIFS(conditions!$77:$77,conditions!$8:$8,"&lt;="&amp;EF$9,conditions!$9:$9,"&gt;="&amp;EF$9))</f>
        <v>0.59400000000000031</v>
      </c>
      <c r="EG128" s="37">
        <f>SUMIFS(20:20,$9:$9,EG$9-SUMIFS(conditions!$77:$77,conditions!$8:$8,"&lt;="&amp;EG$9,conditions!$9:$9,"&gt;="&amp;EG$9))*SUMIFS(conditions!$76:$76,conditions!$8:$8,"&lt;="&amp;EG$9-SUMIFS(conditions!$77:$77,conditions!$8:$8,"&lt;="&amp;EG$9,conditions!$9:$9,"&gt;="&amp;EG$9),conditions!$9:$9,"&gt;="&amp;EG$9-SUMIFS(conditions!$77:$77,conditions!$8:$8,"&lt;="&amp;EG$9,conditions!$9:$9,"&gt;="&amp;EG$9))</f>
        <v>0.59400000000000031</v>
      </c>
      <c r="EH128" s="37">
        <f>SUMIFS(20:20,$9:$9,EH$9-SUMIFS(conditions!$77:$77,conditions!$8:$8,"&lt;="&amp;EH$9,conditions!$9:$9,"&gt;="&amp;EH$9))*SUMIFS(conditions!$76:$76,conditions!$8:$8,"&lt;="&amp;EH$9-SUMIFS(conditions!$77:$77,conditions!$8:$8,"&lt;="&amp;EH$9,conditions!$9:$9,"&gt;="&amp;EH$9),conditions!$9:$9,"&gt;="&amp;EH$9-SUMIFS(conditions!$77:$77,conditions!$8:$8,"&lt;="&amp;EH$9,conditions!$9:$9,"&gt;="&amp;EH$9))</f>
        <v>0</v>
      </c>
      <c r="EI128" s="37">
        <f>SUMIFS(20:20,$9:$9,EI$9-SUMIFS(conditions!$77:$77,conditions!$8:$8,"&lt;="&amp;EI$9,conditions!$9:$9,"&gt;="&amp;EI$9))*SUMIFS(conditions!$76:$76,conditions!$8:$8,"&lt;="&amp;EI$9-SUMIFS(conditions!$77:$77,conditions!$8:$8,"&lt;="&amp;EI$9,conditions!$9:$9,"&gt;="&amp;EI$9),conditions!$9:$9,"&gt;="&amp;EI$9-SUMIFS(conditions!$77:$77,conditions!$8:$8,"&lt;="&amp;EI$9,conditions!$9:$9,"&gt;="&amp;EI$9))</f>
        <v>0</v>
      </c>
      <c r="EJ128" s="37">
        <f>SUMIFS(20:20,$9:$9,EJ$9-SUMIFS(conditions!$77:$77,conditions!$8:$8,"&lt;="&amp;EJ$9,conditions!$9:$9,"&gt;="&amp;EJ$9))*SUMIFS(conditions!$76:$76,conditions!$8:$8,"&lt;="&amp;EJ$9-SUMIFS(conditions!$77:$77,conditions!$8:$8,"&lt;="&amp;EJ$9,conditions!$9:$9,"&gt;="&amp;EJ$9),conditions!$9:$9,"&gt;="&amp;EJ$9-SUMIFS(conditions!$77:$77,conditions!$8:$8,"&lt;="&amp;EJ$9,conditions!$9:$9,"&gt;="&amp;EJ$9))</f>
        <v>0.59400000000000031</v>
      </c>
      <c r="EK128" s="37">
        <f>SUMIFS(20:20,$9:$9,EK$9-SUMIFS(conditions!$77:$77,conditions!$8:$8,"&lt;="&amp;EK$9,conditions!$9:$9,"&gt;="&amp;EK$9))*SUMIFS(conditions!$76:$76,conditions!$8:$8,"&lt;="&amp;EK$9-SUMIFS(conditions!$77:$77,conditions!$8:$8,"&lt;="&amp;EK$9,conditions!$9:$9,"&gt;="&amp;EK$9),conditions!$9:$9,"&gt;="&amp;EK$9-SUMIFS(conditions!$77:$77,conditions!$8:$8,"&lt;="&amp;EK$9,conditions!$9:$9,"&gt;="&amp;EK$9))</f>
        <v>0.59400000000000031</v>
      </c>
      <c r="EL128" s="37">
        <f>SUMIFS(20:20,$9:$9,EL$9-SUMIFS(conditions!$77:$77,conditions!$8:$8,"&lt;="&amp;EL$9,conditions!$9:$9,"&gt;="&amp;EL$9))*SUMIFS(conditions!$76:$76,conditions!$8:$8,"&lt;="&amp;EL$9-SUMIFS(conditions!$77:$77,conditions!$8:$8,"&lt;="&amp;EL$9,conditions!$9:$9,"&gt;="&amp;EL$9),conditions!$9:$9,"&gt;="&amp;EL$9-SUMIFS(conditions!$77:$77,conditions!$8:$8,"&lt;="&amp;EL$9,conditions!$9:$9,"&gt;="&amp;EL$9))</f>
        <v>0.59400000000000031</v>
      </c>
      <c r="EM128" s="37">
        <f>SUMIFS(20:20,$9:$9,EM$9-SUMIFS(conditions!$77:$77,conditions!$8:$8,"&lt;="&amp;EM$9,conditions!$9:$9,"&gt;="&amp;EM$9))*SUMIFS(conditions!$76:$76,conditions!$8:$8,"&lt;="&amp;EM$9-SUMIFS(conditions!$77:$77,conditions!$8:$8,"&lt;="&amp;EM$9,conditions!$9:$9,"&gt;="&amp;EM$9),conditions!$9:$9,"&gt;="&amp;EM$9-SUMIFS(conditions!$77:$77,conditions!$8:$8,"&lt;="&amp;EM$9,conditions!$9:$9,"&gt;="&amp;EM$9))</f>
        <v>0.59400000000000031</v>
      </c>
      <c r="EN128" s="37">
        <f>SUMIFS(20:20,$9:$9,EN$9-SUMIFS(conditions!$77:$77,conditions!$8:$8,"&lt;="&amp;EN$9,conditions!$9:$9,"&gt;="&amp;EN$9))*SUMIFS(conditions!$76:$76,conditions!$8:$8,"&lt;="&amp;EN$9-SUMIFS(conditions!$77:$77,conditions!$8:$8,"&lt;="&amp;EN$9,conditions!$9:$9,"&gt;="&amp;EN$9),conditions!$9:$9,"&gt;="&amp;EN$9-SUMIFS(conditions!$77:$77,conditions!$8:$8,"&lt;="&amp;EN$9,conditions!$9:$9,"&gt;="&amp;EN$9))</f>
        <v>0.59400000000000031</v>
      </c>
      <c r="EO128" s="37">
        <f>SUMIFS(20:20,$9:$9,EO$9-SUMIFS(conditions!$77:$77,conditions!$8:$8,"&lt;="&amp;EO$9,conditions!$9:$9,"&gt;="&amp;EO$9))*SUMIFS(conditions!$76:$76,conditions!$8:$8,"&lt;="&amp;EO$9-SUMIFS(conditions!$77:$77,conditions!$8:$8,"&lt;="&amp;EO$9,conditions!$9:$9,"&gt;="&amp;EO$9),conditions!$9:$9,"&gt;="&amp;EO$9-SUMIFS(conditions!$77:$77,conditions!$8:$8,"&lt;="&amp;EO$9,conditions!$9:$9,"&gt;="&amp;EO$9))</f>
        <v>0</v>
      </c>
      <c r="EP128" s="37">
        <f>SUMIFS(20:20,$9:$9,EP$9-SUMIFS(conditions!$77:$77,conditions!$8:$8,"&lt;="&amp;EP$9,conditions!$9:$9,"&gt;="&amp;EP$9))*SUMIFS(conditions!$76:$76,conditions!$8:$8,"&lt;="&amp;EP$9-SUMIFS(conditions!$77:$77,conditions!$8:$8,"&lt;="&amp;EP$9,conditions!$9:$9,"&gt;="&amp;EP$9),conditions!$9:$9,"&gt;="&amp;EP$9-SUMIFS(conditions!$77:$77,conditions!$8:$8,"&lt;="&amp;EP$9,conditions!$9:$9,"&gt;="&amp;EP$9))</f>
        <v>0</v>
      </c>
      <c r="EQ128" s="37">
        <f>SUMIFS(20:20,$9:$9,EQ$9-SUMIFS(conditions!$77:$77,conditions!$8:$8,"&lt;="&amp;EQ$9,conditions!$9:$9,"&gt;="&amp;EQ$9))*SUMIFS(conditions!$76:$76,conditions!$8:$8,"&lt;="&amp;EQ$9-SUMIFS(conditions!$77:$77,conditions!$8:$8,"&lt;="&amp;EQ$9,conditions!$9:$9,"&gt;="&amp;EQ$9),conditions!$9:$9,"&gt;="&amp;EQ$9-SUMIFS(conditions!$77:$77,conditions!$8:$8,"&lt;="&amp;EQ$9,conditions!$9:$9,"&gt;="&amp;EQ$9))</f>
        <v>0.59400000000000031</v>
      </c>
      <c r="ER128" s="37">
        <f>SUMIFS(20:20,$9:$9,ER$9-SUMIFS(conditions!$77:$77,conditions!$8:$8,"&lt;="&amp;ER$9,conditions!$9:$9,"&gt;="&amp;ER$9))*SUMIFS(conditions!$76:$76,conditions!$8:$8,"&lt;="&amp;ER$9-SUMIFS(conditions!$77:$77,conditions!$8:$8,"&lt;="&amp;ER$9,conditions!$9:$9,"&gt;="&amp;ER$9),conditions!$9:$9,"&gt;="&amp;ER$9-SUMIFS(conditions!$77:$77,conditions!$8:$8,"&lt;="&amp;ER$9,conditions!$9:$9,"&gt;="&amp;ER$9))</f>
        <v>0.59400000000000031</v>
      </c>
      <c r="ES128" s="37">
        <f>SUMIFS(20:20,$9:$9,ES$9-SUMIFS(conditions!$77:$77,conditions!$8:$8,"&lt;="&amp;ES$9,conditions!$9:$9,"&gt;="&amp;ES$9))*SUMIFS(conditions!$76:$76,conditions!$8:$8,"&lt;="&amp;ES$9-SUMIFS(conditions!$77:$77,conditions!$8:$8,"&lt;="&amp;ES$9,conditions!$9:$9,"&gt;="&amp;ES$9),conditions!$9:$9,"&gt;="&amp;ES$9-SUMIFS(conditions!$77:$77,conditions!$8:$8,"&lt;="&amp;ES$9,conditions!$9:$9,"&gt;="&amp;ES$9))</f>
        <v>0.59400000000000031</v>
      </c>
      <c r="ET128" s="37">
        <f>SUMIFS(20:20,$9:$9,ET$9-SUMIFS(conditions!$77:$77,conditions!$8:$8,"&lt;="&amp;ET$9,conditions!$9:$9,"&gt;="&amp;ET$9))*SUMIFS(conditions!$76:$76,conditions!$8:$8,"&lt;="&amp;ET$9-SUMIFS(conditions!$77:$77,conditions!$8:$8,"&lt;="&amp;ET$9,conditions!$9:$9,"&gt;="&amp;ET$9),conditions!$9:$9,"&gt;="&amp;ET$9-SUMIFS(conditions!$77:$77,conditions!$8:$8,"&lt;="&amp;ET$9,conditions!$9:$9,"&gt;="&amp;ET$9))</f>
        <v>0.59400000000000031</v>
      </c>
      <c r="EU128" s="37">
        <f>SUMIFS(20:20,$9:$9,EU$9-SUMIFS(conditions!$77:$77,conditions!$8:$8,"&lt;="&amp;EU$9,conditions!$9:$9,"&gt;="&amp;EU$9))*SUMIFS(conditions!$76:$76,conditions!$8:$8,"&lt;="&amp;EU$9-SUMIFS(conditions!$77:$77,conditions!$8:$8,"&lt;="&amp;EU$9,conditions!$9:$9,"&gt;="&amp;EU$9),conditions!$9:$9,"&gt;="&amp;EU$9-SUMIFS(conditions!$77:$77,conditions!$8:$8,"&lt;="&amp;EU$9,conditions!$9:$9,"&gt;="&amp;EU$9))</f>
        <v>0.59400000000000031</v>
      </c>
      <c r="EV128" s="37">
        <f>SUMIFS(20:20,$9:$9,EV$9-SUMIFS(conditions!$77:$77,conditions!$8:$8,"&lt;="&amp;EV$9,conditions!$9:$9,"&gt;="&amp;EV$9))*SUMIFS(conditions!$76:$76,conditions!$8:$8,"&lt;="&amp;EV$9-SUMIFS(conditions!$77:$77,conditions!$8:$8,"&lt;="&amp;EV$9,conditions!$9:$9,"&gt;="&amp;EV$9),conditions!$9:$9,"&gt;="&amp;EV$9-SUMIFS(conditions!$77:$77,conditions!$8:$8,"&lt;="&amp;EV$9,conditions!$9:$9,"&gt;="&amp;EV$9))</f>
        <v>0</v>
      </c>
      <c r="EW128" s="37">
        <f>SUMIFS(20:20,$9:$9,EW$9-SUMIFS(conditions!$77:$77,conditions!$8:$8,"&lt;="&amp;EW$9,conditions!$9:$9,"&gt;="&amp;EW$9))*SUMIFS(conditions!$76:$76,conditions!$8:$8,"&lt;="&amp;EW$9-SUMIFS(conditions!$77:$77,conditions!$8:$8,"&lt;="&amp;EW$9,conditions!$9:$9,"&gt;="&amp;EW$9),conditions!$9:$9,"&gt;="&amp;EW$9-SUMIFS(conditions!$77:$77,conditions!$8:$8,"&lt;="&amp;EW$9,conditions!$9:$9,"&gt;="&amp;EW$9))</f>
        <v>0</v>
      </c>
      <c r="EX128" s="37">
        <f>SUMIFS(20:20,$9:$9,EX$9-SUMIFS(conditions!$77:$77,conditions!$8:$8,"&lt;="&amp;EX$9,conditions!$9:$9,"&gt;="&amp;EX$9))*SUMIFS(conditions!$76:$76,conditions!$8:$8,"&lt;="&amp;EX$9-SUMIFS(conditions!$77:$77,conditions!$8:$8,"&lt;="&amp;EX$9,conditions!$9:$9,"&gt;="&amp;EX$9),conditions!$9:$9,"&gt;="&amp;EX$9-SUMIFS(conditions!$77:$77,conditions!$8:$8,"&lt;="&amp;EX$9,conditions!$9:$9,"&gt;="&amp;EX$9))</f>
        <v>0.59400000000000031</v>
      </c>
      <c r="EY128" s="37">
        <f>SUMIFS(20:20,$9:$9,EY$9-SUMIFS(conditions!$77:$77,conditions!$8:$8,"&lt;="&amp;EY$9,conditions!$9:$9,"&gt;="&amp;EY$9))*SUMIFS(conditions!$76:$76,conditions!$8:$8,"&lt;="&amp;EY$9-SUMIFS(conditions!$77:$77,conditions!$8:$8,"&lt;="&amp;EY$9,conditions!$9:$9,"&gt;="&amp;EY$9),conditions!$9:$9,"&gt;="&amp;EY$9-SUMIFS(conditions!$77:$77,conditions!$8:$8,"&lt;="&amp;EY$9,conditions!$9:$9,"&gt;="&amp;EY$9))</f>
        <v>0.59400000000000031</v>
      </c>
      <c r="EZ128" s="37">
        <f>SUMIFS(20:20,$9:$9,EZ$9-SUMIFS(conditions!$77:$77,conditions!$8:$8,"&lt;="&amp;EZ$9,conditions!$9:$9,"&gt;="&amp;EZ$9))*SUMIFS(conditions!$76:$76,conditions!$8:$8,"&lt;="&amp;EZ$9-SUMIFS(conditions!$77:$77,conditions!$8:$8,"&lt;="&amp;EZ$9,conditions!$9:$9,"&gt;="&amp;EZ$9),conditions!$9:$9,"&gt;="&amp;EZ$9-SUMIFS(conditions!$77:$77,conditions!$8:$8,"&lt;="&amp;EZ$9,conditions!$9:$9,"&gt;="&amp;EZ$9))</f>
        <v>0.59400000000000031</v>
      </c>
      <c r="FA128" s="37">
        <f>SUMIFS(20:20,$9:$9,FA$9-SUMIFS(conditions!$77:$77,conditions!$8:$8,"&lt;="&amp;FA$9,conditions!$9:$9,"&gt;="&amp;FA$9))*SUMIFS(conditions!$76:$76,conditions!$8:$8,"&lt;="&amp;FA$9-SUMIFS(conditions!$77:$77,conditions!$8:$8,"&lt;="&amp;FA$9,conditions!$9:$9,"&gt;="&amp;FA$9),conditions!$9:$9,"&gt;="&amp;FA$9-SUMIFS(conditions!$77:$77,conditions!$8:$8,"&lt;="&amp;FA$9,conditions!$9:$9,"&gt;="&amp;FA$9))</f>
        <v>0.59400000000000031</v>
      </c>
      <c r="FB128" s="37">
        <f>SUMIFS(20:20,$9:$9,FB$9-SUMIFS(conditions!$77:$77,conditions!$8:$8,"&lt;="&amp;FB$9,conditions!$9:$9,"&gt;="&amp;FB$9))*SUMIFS(conditions!$76:$76,conditions!$8:$8,"&lt;="&amp;FB$9-SUMIFS(conditions!$77:$77,conditions!$8:$8,"&lt;="&amp;FB$9,conditions!$9:$9,"&gt;="&amp;FB$9),conditions!$9:$9,"&gt;="&amp;FB$9-SUMIFS(conditions!$77:$77,conditions!$8:$8,"&lt;="&amp;FB$9,conditions!$9:$9,"&gt;="&amp;FB$9))</f>
        <v>0.71280000000000043</v>
      </c>
      <c r="FC128" s="37">
        <f>SUMIFS(20:20,$9:$9,FC$9-SUMIFS(conditions!$77:$77,conditions!$8:$8,"&lt;="&amp;FC$9,conditions!$9:$9,"&gt;="&amp;FC$9))*SUMIFS(conditions!$76:$76,conditions!$8:$8,"&lt;="&amp;FC$9-SUMIFS(conditions!$77:$77,conditions!$8:$8,"&lt;="&amp;FC$9,conditions!$9:$9,"&gt;="&amp;FC$9),conditions!$9:$9,"&gt;="&amp;FC$9-SUMIFS(conditions!$77:$77,conditions!$8:$8,"&lt;="&amp;FC$9,conditions!$9:$9,"&gt;="&amp;FC$9))</f>
        <v>0</v>
      </c>
      <c r="FD128" s="37">
        <f>SUMIFS(20:20,$9:$9,FD$9-SUMIFS(conditions!$77:$77,conditions!$8:$8,"&lt;="&amp;FD$9,conditions!$9:$9,"&gt;="&amp;FD$9))*SUMIFS(conditions!$76:$76,conditions!$8:$8,"&lt;="&amp;FD$9-SUMIFS(conditions!$77:$77,conditions!$8:$8,"&lt;="&amp;FD$9,conditions!$9:$9,"&gt;="&amp;FD$9),conditions!$9:$9,"&gt;="&amp;FD$9-SUMIFS(conditions!$77:$77,conditions!$8:$8,"&lt;="&amp;FD$9,conditions!$9:$9,"&gt;="&amp;FD$9))</f>
        <v>0</v>
      </c>
      <c r="FE128" s="37">
        <f>SUMIFS(20:20,$9:$9,FE$9-SUMIFS(conditions!$77:$77,conditions!$8:$8,"&lt;="&amp;FE$9,conditions!$9:$9,"&gt;="&amp;FE$9))*SUMIFS(conditions!$76:$76,conditions!$8:$8,"&lt;="&amp;FE$9-SUMIFS(conditions!$77:$77,conditions!$8:$8,"&lt;="&amp;FE$9,conditions!$9:$9,"&gt;="&amp;FE$9),conditions!$9:$9,"&gt;="&amp;FE$9-SUMIFS(conditions!$77:$77,conditions!$8:$8,"&lt;="&amp;FE$9,conditions!$9:$9,"&gt;="&amp;FE$9))</f>
        <v>0.71280000000000043</v>
      </c>
      <c r="FF128" s="37">
        <f>SUMIFS(20:20,$9:$9,FF$9-SUMIFS(conditions!$77:$77,conditions!$8:$8,"&lt;="&amp;FF$9,conditions!$9:$9,"&gt;="&amp;FF$9))*SUMIFS(conditions!$76:$76,conditions!$8:$8,"&lt;="&amp;FF$9-SUMIFS(conditions!$77:$77,conditions!$8:$8,"&lt;="&amp;FF$9,conditions!$9:$9,"&gt;="&amp;FF$9),conditions!$9:$9,"&gt;="&amp;FF$9-SUMIFS(conditions!$77:$77,conditions!$8:$8,"&lt;="&amp;FF$9,conditions!$9:$9,"&gt;="&amp;FF$9))</f>
        <v>0.71280000000000043</v>
      </c>
      <c r="FG128" s="37">
        <f>SUMIFS(20:20,$9:$9,FG$9-SUMIFS(conditions!$77:$77,conditions!$8:$8,"&lt;="&amp;FG$9,conditions!$9:$9,"&gt;="&amp;FG$9))*SUMIFS(conditions!$76:$76,conditions!$8:$8,"&lt;="&amp;FG$9-SUMIFS(conditions!$77:$77,conditions!$8:$8,"&lt;="&amp;FG$9,conditions!$9:$9,"&gt;="&amp;FG$9),conditions!$9:$9,"&gt;="&amp;FG$9-SUMIFS(conditions!$77:$77,conditions!$8:$8,"&lt;="&amp;FG$9,conditions!$9:$9,"&gt;="&amp;FG$9))</f>
        <v>0.71280000000000043</v>
      </c>
      <c r="FH128" s="37">
        <f>SUMIFS(20:20,$9:$9,FH$9-SUMIFS(conditions!$77:$77,conditions!$8:$8,"&lt;="&amp;FH$9,conditions!$9:$9,"&gt;="&amp;FH$9))*SUMIFS(conditions!$76:$76,conditions!$8:$8,"&lt;="&amp;FH$9-SUMIFS(conditions!$77:$77,conditions!$8:$8,"&lt;="&amp;FH$9,conditions!$9:$9,"&gt;="&amp;FH$9),conditions!$9:$9,"&gt;="&amp;FH$9-SUMIFS(conditions!$77:$77,conditions!$8:$8,"&lt;="&amp;FH$9,conditions!$9:$9,"&gt;="&amp;FH$9))</f>
        <v>0.71280000000000043</v>
      </c>
      <c r="FI128" s="37">
        <f>SUMIFS(20:20,$9:$9,FI$9-SUMIFS(conditions!$77:$77,conditions!$8:$8,"&lt;="&amp;FI$9,conditions!$9:$9,"&gt;="&amp;FI$9))*SUMIFS(conditions!$76:$76,conditions!$8:$8,"&lt;="&amp;FI$9-SUMIFS(conditions!$77:$77,conditions!$8:$8,"&lt;="&amp;FI$9,conditions!$9:$9,"&gt;="&amp;FI$9),conditions!$9:$9,"&gt;="&amp;FI$9-SUMIFS(conditions!$77:$77,conditions!$8:$8,"&lt;="&amp;FI$9,conditions!$9:$9,"&gt;="&amp;FI$9))</f>
        <v>0.71280000000000043</v>
      </c>
      <c r="FJ128" s="37">
        <f>SUMIFS(20:20,$9:$9,FJ$9-SUMIFS(conditions!$77:$77,conditions!$8:$8,"&lt;="&amp;FJ$9,conditions!$9:$9,"&gt;="&amp;FJ$9))*SUMIFS(conditions!$76:$76,conditions!$8:$8,"&lt;="&amp;FJ$9-SUMIFS(conditions!$77:$77,conditions!$8:$8,"&lt;="&amp;FJ$9,conditions!$9:$9,"&gt;="&amp;FJ$9),conditions!$9:$9,"&gt;="&amp;FJ$9-SUMIFS(conditions!$77:$77,conditions!$8:$8,"&lt;="&amp;FJ$9,conditions!$9:$9,"&gt;="&amp;FJ$9))</f>
        <v>0</v>
      </c>
      <c r="FK128" s="37">
        <f>SUMIFS(20:20,$9:$9,FK$9-SUMIFS(conditions!$77:$77,conditions!$8:$8,"&lt;="&amp;FK$9,conditions!$9:$9,"&gt;="&amp;FK$9))*SUMIFS(conditions!$76:$76,conditions!$8:$8,"&lt;="&amp;FK$9-SUMIFS(conditions!$77:$77,conditions!$8:$8,"&lt;="&amp;FK$9,conditions!$9:$9,"&gt;="&amp;FK$9),conditions!$9:$9,"&gt;="&amp;FK$9-SUMIFS(conditions!$77:$77,conditions!$8:$8,"&lt;="&amp;FK$9,conditions!$9:$9,"&gt;="&amp;FK$9))</f>
        <v>0</v>
      </c>
      <c r="FL128" s="37">
        <f>SUMIFS(20:20,$9:$9,FL$9-SUMIFS(conditions!$77:$77,conditions!$8:$8,"&lt;="&amp;FL$9,conditions!$9:$9,"&gt;="&amp;FL$9))*SUMIFS(conditions!$76:$76,conditions!$8:$8,"&lt;="&amp;FL$9-SUMIFS(conditions!$77:$77,conditions!$8:$8,"&lt;="&amp;FL$9,conditions!$9:$9,"&gt;="&amp;FL$9),conditions!$9:$9,"&gt;="&amp;FL$9-SUMIFS(conditions!$77:$77,conditions!$8:$8,"&lt;="&amp;FL$9,conditions!$9:$9,"&gt;="&amp;FL$9))</f>
        <v>0.71280000000000043</v>
      </c>
      <c r="FM128" s="37">
        <f>SUMIFS(20:20,$9:$9,FM$9-SUMIFS(conditions!$77:$77,conditions!$8:$8,"&lt;="&amp;FM$9,conditions!$9:$9,"&gt;="&amp;FM$9))*SUMIFS(conditions!$76:$76,conditions!$8:$8,"&lt;="&amp;FM$9-SUMIFS(conditions!$77:$77,conditions!$8:$8,"&lt;="&amp;FM$9,conditions!$9:$9,"&gt;="&amp;FM$9),conditions!$9:$9,"&gt;="&amp;FM$9-SUMIFS(conditions!$77:$77,conditions!$8:$8,"&lt;="&amp;FM$9,conditions!$9:$9,"&gt;="&amp;FM$9))</f>
        <v>0.71280000000000043</v>
      </c>
      <c r="FN128" s="37">
        <f>SUMIFS(20:20,$9:$9,FN$9-SUMIFS(conditions!$77:$77,conditions!$8:$8,"&lt;="&amp;FN$9,conditions!$9:$9,"&gt;="&amp;FN$9))*SUMIFS(conditions!$76:$76,conditions!$8:$8,"&lt;="&amp;FN$9-SUMIFS(conditions!$77:$77,conditions!$8:$8,"&lt;="&amp;FN$9,conditions!$9:$9,"&gt;="&amp;FN$9),conditions!$9:$9,"&gt;="&amp;FN$9-SUMIFS(conditions!$77:$77,conditions!$8:$8,"&lt;="&amp;FN$9,conditions!$9:$9,"&gt;="&amp;FN$9))</f>
        <v>0.71280000000000043</v>
      </c>
      <c r="FO128" s="37">
        <f>SUMIFS(20:20,$9:$9,FO$9-SUMIFS(conditions!$77:$77,conditions!$8:$8,"&lt;="&amp;FO$9,conditions!$9:$9,"&gt;="&amp;FO$9))*SUMIFS(conditions!$76:$76,conditions!$8:$8,"&lt;="&amp;FO$9-SUMIFS(conditions!$77:$77,conditions!$8:$8,"&lt;="&amp;FO$9,conditions!$9:$9,"&gt;="&amp;FO$9),conditions!$9:$9,"&gt;="&amp;FO$9-SUMIFS(conditions!$77:$77,conditions!$8:$8,"&lt;="&amp;FO$9,conditions!$9:$9,"&gt;="&amp;FO$9))</f>
        <v>0.71280000000000043</v>
      </c>
      <c r="FP128" s="37">
        <f>SUMIFS(20:20,$9:$9,FP$9-SUMIFS(conditions!$77:$77,conditions!$8:$8,"&lt;="&amp;FP$9,conditions!$9:$9,"&gt;="&amp;FP$9))*SUMIFS(conditions!$76:$76,conditions!$8:$8,"&lt;="&amp;FP$9-SUMIFS(conditions!$77:$77,conditions!$8:$8,"&lt;="&amp;FP$9,conditions!$9:$9,"&gt;="&amp;FP$9),conditions!$9:$9,"&gt;="&amp;FP$9-SUMIFS(conditions!$77:$77,conditions!$8:$8,"&lt;="&amp;FP$9,conditions!$9:$9,"&gt;="&amp;FP$9))</f>
        <v>0.71280000000000043</v>
      </c>
      <c r="FQ128" s="37">
        <f>SUMIFS(20:20,$9:$9,FQ$9-SUMIFS(conditions!$77:$77,conditions!$8:$8,"&lt;="&amp;FQ$9,conditions!$9:$9,"&gt;="&amp;FQ$9))*SUMIFS(conditions!$76:$76,conditions!$8:$8,"&lt;="&amp;FQ$9-SUMIFS(conditions!$77:$77,conditions!$8:$8,"&lt;="&amp;FQ$9,conditions!$9:$9,"&gt;="&amp;FQ$9),conditions!$9:$9,"&gt;="&amp;FQ$9-SUMIFS(conditions!$77:$77,conditions!$8:$8,"&lt;="&amp;FQ$9,conditions!$9:$9,"&gt;="&amp;FQ$9))</f>
        <v>0</v>
      </c>
      <c r="FR128" s="37">
        <f>SUMIFS(20:20,$9:$9,FR$9-SUMIFS(conditions!$77:$77,conditions!$8:$8,"&lt;="&amp;FR$9,conditions!$9:$9,"&gt;="&amp;FR$9))*SUMIFS(conditions!$76:$76,conditions!$8:$8,"&lt;="&amp;FR$9-SUMIFS(conditions!$77:$77,conditions!$8:$8,"&lt;="&amp;FR$9,conditions!$9:$9,"&gt;="&amp;FR$9),conditions!$9:$9,"&gt;="&amp;FR$9-SUMIFS(conditions!$77:$77,conditions!$8:$8,"&lt;="&amp;FR$9,conditions!$9:$9,"&gt;="&amp;FR$9))</f>
        <v>0</v>
      </c>
      <c r="FS128" s="37">
        <f>SUMIFS(20:20,$9:$9,FS$9-SUMIFS(conditions!$77:$77,conditions!$8:$8,"&lt;="&amp;FS$9,conditions!$9:$9,"&gt;="&amp;FS$9))*SUMIFS(conditions!$76:$76,conditions!$8:$8,"&lt;="&amp;FS$9-SUMIFS(conditions!$77:$77,conditions!$8:$8,"&lt;="&amp;FS$9,conditions!$9:$9,"&gt;="&amp;FS$9),conditions!$9:$9,"&gt;="&amp;FS$9-SUMIFS(conditions!$77:$77,conditions!$8:$8,"&lt;="&amp;FS$9,conditions!$9:$9,"&gt;="&amp;FS$9))</f>
        <v>0.71280000000000043</v>
      </c>
      <c r="FT128" s="37">
        <f>SUMIFS(20:20,$9:$9,FT$9-SUMIFS(conditions!$77:$77,conditions!$8:$8,"&lt;="&amp;FT$9,conditions!$9:$9,"&gt;="&amp;FT$9))*SUMIFS(conditions!$76:$76,conditions!$8:$8,"&lt;="&amp;FT$9-SUMIFS(conditions!$77:$77,conditions!$8:$8,"&lt;="&amp;FT$9,conditions!$9:$9,"&gt;="&amp;FT$9),conditions!$9:$9,"&gt;="&amp;FT$9-SUMIFS(conditions!$77:$77,conditions!$8:$8,"&lt;="&amp;FT$9,conditions!$9:$9,"&gt;="&amp;FT$9))</f>
        <v>0.71280000000000043</v>
      </c>
      <c r="FU128" s="37">
        <f>SUMIFS(20:20,$9:$9,FU$9-SUMIFS(conditions!$77:$77,conditions!$8:$8,"&lt;="&amp;FU$9,conditions!$9:$9,"&gt;="&amp;FU$9))*SUMIFS(conditions!$76:$76,conditions!$8:$8,"&lt;="&amp;FU$9-SUMIFS(conditions!$77:$77,conditions!$8:$8,"&lt;="&amp;FU$9,conditions!$9:$9,"&gt;="&amp;FU$9),conditions!$9:$9,"&gt;="&amp;FU$9-SUMIFS(conditions!$77:$77,conditions!$8:$8,"&lt;="&amp;FU$9,conditions!$9:$9,"&gt;="&amp;FU$9))</f>
        <v>0.71280000000000043</v>
      </c>
      <c r="FV128" s="37">
        <f>SUMIFS(20:20,$9:$9,FV$9-SUMIFS(conditions!$77:$77,conditions!$8:$8,"&lt;="&amp;FV$9,conditions!$9:$9,"&gt;="&amp;FV$9))*SUMIFS(conditions!$76:$76,conditions!$8:$8,"&lt;="&amp;FV$9-SUMIFS(conditions!$77:$77,conditions!$8:$8,"&lt;="&amp;FV$9,conditions!$9:$9,"&gt;="&amp;FV$9),conditions!$9:$9,"&gt;="&amp;FV$9-SUMIFS(conditions!$77:$77,conditions!$8:$8,"&lt;="&amp;FV$9,conditions!$9:$9,"&gt;="&amp;FV$9))</f>
        <v>0.71280000000000043</v>
      </c>
      <c r="FW128" s="37">
        <f>SUMIFS(20:20,$9:$9,FW$9-SUMIFS(conditions!$77:$77,conditions!$8:$8,"&lt;="&amp;FW$9,conditions!$9:$9,"&gt;="&amp;FW$9))*SUMIFS(conditions!$76:$76,conditions!$8:$8,"&lt;="&amp;FW$9-SUMIFS(conditions!$77:$77,conditions!$8:$8,"&lt;="&amp;FW$9,conditions!$9:$9,"&gt;="&amp;FW$9),conditions!$9:$9,"&gt;="&amp;FW$9-SUMIFS(conditions!$77:$77,conditions!$8:$8,"&lt;="&amp;FW$9,conditions!$9:$9,"&gt;="&amp;FW$9))</f>
        <v>0.71280000000000043</v>
      </c>
      <c r="FX128" s="37">
        <f>SUMIFS(20:20,$9:$9,FX$9-SUMIFS(conditions!$77:$77,conditions!$8:$8,"&lt;="&amp;FX$9,conditions!$9:$9,"&gt;="&amp;FX$9))*SUMIFS(conditions!$76:$76,conditions!$8:$8,"&lt;="&amp;FX$9-SUMIFS(conditions!$77:$77,conditions!$8:$8,"&lt;="&amp;FX$9,conditions!$9:$9,"&gt;="&amp;FX$9),conditions!$9:$9,"&gt;="&amp;FX$9-SUMIFS(conditions!$77:$77,conditions!$8:$8,"&lt;="&amp;FX$9,conditions!$9:$9,"&gt;="&amp;FX$9))</f>
        <v>0</v>
      </c>
      <c r="FY128" s="37">
        <f>SUMIFS(20:20,$9:$9,FY$9-SUMIFS(conditions!$77:$77,conditions!$8:$8,"&lt;="&amp;FY$9,conditions!$9:$9,"&gt;="&amp;FY$9))*SUMIFS(conditions!$76:$76,conditions!$8:$8,"&lt;="&amp;FY$9-SUMIFS(conditions!$77:$77,conditions!$8:$8,"&lt;="&amp;FY$9,conditions!$9:$9,"&gt;="&amp;FY$9),conditions!$9:$9,"&gt;="&amp;FY$9-SUMIFS(conditions!$77:$77,conditions!$8:$8,"&lt;="&amp;FY$9,conditions!$9:$9,"&gt;="&amp;FY$9))</f>
        <v>0</v>
      </c>
      <c r="FZ128" s="37">
        <f>SUMIFS(20:20,$9:$9,FZ$9-SUMIFS(conditions!$77:$77,conditions!$8:$8,"&lt;="&amp;FZ$9,conditions!$9:$9,"&gt;="&amp;FZ$9))*SUMIFS(conditions!$76:$76,conditions!$8:$8,"&lt;="&amp;FZ$9-SUMIFS(conditions!$77:$77,conditions!$8:$8,"&lt;="&amp;FZ$9,conditions!$9:$9,"&gt;="&amp;FZ$9),conditions!$9:$9,"&gt;="&amp;FZ$9-SUMIFS(conditions!$77:$77,conditions!$8:$8,"&lt;="&amp;FZ$9,conditions!$9:$9,"&gt;="&amp;FZ$9))</f>
        <v>0.71280000000000043</v>
      </c>
      <c r="GA128" s="37">
        <f>SUMIFS(20:20,$9:$9,GA$9-SUMIFS(conditions!$77:$77,conditions!$8:$8,"&lt;="&amp;GA$9,conditions!$9:$9,"&gt;="&amp;GA$9))*SUMIFS(conditions!$76:$76,conditions!$8:$8,"&lt;="&amp;GA$9-SUMIFS(conditions!$77:$77,conditions!$8:$8,"&lt;="&amp;GA$9,conditions!$9:$9,"&gt;="&amp;GA$9),conditions!$9:$9,"&gt;="&amp;GA$9-SUMIFS(conditions!$77:$77,conditions!$8:$8,"&lt;="&amp;GA$9,conditions!$9:$9,"&gt;="&amp;GA$9))</f>
        <v>0.71280000000000043</v>
      </c>
      <c r="GB128" s="37">
        <f>SUMIFS(20:20,$9:$9,GB$9-SUMIFS(conditions!$77:$77,conditions!$8:$8,"&lt;="&amp;GB$9,conditions!$9:$9,"&gt;="&amp;GB$9))*SUMIFS(conditions!$76:$76,conditions!$8:$8,"&lt;="&amp;GB$9-SUMIFS(conditions!$77:$77,conditions!$8:$8,"&lt;="&amp;GB$9,conditions!$9:$9,"&gt;="&amp;GB$9),conditions!$9:$9,"&gt;="&amp;GB$9-SUMIFS(conditions!$77:$77,conditions!$8:$8,"&lt;="&amp;GB$9,conditions!$9:$9,"&gt;="&amp;GB$9))</f>
        <v>0.71280000000000043</v>
      </c>
      <c r="GC128" s="37">
        <f>SUMIFS(20:20,$9:$9,GC$9-SUMIFS(conditions!$77:$77,conditions!$8:$8,"&lt;="&amp;GC$9,conditions!$9:$9,"&gt;="&amp;GC$9))*SUMIFS(conditions!$76:$76,conditions!$8:$8,"&lt;="&amp;GC$9-SUMIFS(conditions!$77:$77,conditions!$8:$8,"&lt;="&amp;GC$9,conditions!$9:$9,"&gt;="&amp;GC$9),conditions!$9:$9,"&gt;="&amp;GC$9-SUMIFS(conditions!$77:$77,conditions!$8:$8,"&lt;="&amp;GC$9,conditions!$9:$9,"&gt;="&amp;GC$9))</f>
        <v>0.71280000000000043</v>
      </c>
      <c r="GD128" s="37">
        <f>SUMIFS(20:20,$9:$9,GD$9-SUMIFS(conditions!$77:$77,conditions!$8:$8,"&lt;="&amp;GD$9,conditions!$9:$9,"&gt;="&amp;GD$9))*SUMIFS(conditions!$76:$76,conditions!$8:$8,"&lt;="&amp;GD$9-SUMIFS(conditions!$77:$77,conditions!$8:$8,"&lt;="&amp;GD$9,conditions!$9:$9,"&gt;="&amp;GD$9),conditions!$9:$9,"&gt;="&amp;GD$9-SUMIFS(conditions!$77:$77,conditions!$8:$8,"&lt;="&amp;GD$9,conditions!$9:$9,"&gt;="&amp;GD$9))</f>
        <v>0.71280000000000043</v>
      </c>
      <c r="GE128" s="37">
        <f>SUMIFS(20:20,$9:$9,GE$9-SUMIFS(conditions!$77:$77,conditions!$8:$8,"&lt;="&amp;GE$9,conditions!$9:$9,"&gt;="&amp;GE$9))*SUMIFS(conditions!$76:$76,conditions!$8:$8,"&lt;="&amp;GE$9-SUMIFS(conditions!$77:$77,conditions!$8:$8,"&lt;="&amp;GE$9,conditions!$9:$9,"&gt;="&amp;GE$9),conditions!$9:$9,"&gt;="&amp;GE$9-SUMIFS(conditions!$77:$77,conditions!$8:$8,"&lt;="&amp;GE$9,conditions!$9:$9,"&gt;="&amp;GE$9))</f>
        <v>0</v>
      </c>
      <c r="GF128" s="37">
        <f>SUMIFS(20:20,$9:$9,GF$9-SUMIFS(conditions!$77:$77,conditions!$8:$8,"&lt;="&amp;GF$9,conditions!$9:$9,"&gt;="&amp;GF$9))*SUMIFS(conditions!$76:$76,conditions!$8:$8,"&lt;="&amp;GF$9-SUMIFS(conditions!$77:$77,conditions!$8:$8,"&lt;="&amp;GF$9,conditions!$9:$9,"&gt;="&amp;GF$9),conditions!$9:$9,"&gt;="&amp;GF$9-SUMIFS(conditions!$77:$77,conditions!$8:$8,"&lt;="&amp;GF$9,conditions!$9:$9,"&gt;="&amp;GF$9))</f>
        <v>0</v>
      </c>
      <c r="GG128" s="37">
        <f>SUMIFS(20:20,$9:$9,GG$9-SUMIFS(conditions!$77:$77,conditions!$8:$8,"&lt;="&amp;GG$9,conditions!$9:$9,"&gt;="&amp;GG$9))*SUMIFS(conditions!$76:$76,conditions!$8:$8,"&lt;="&amp;GG$9-SUMIFS(conditions!$77:$77,conditions!$8:$8,"&lt;="&amp;GG$9,conditions!$9:$9,"&gt;="&amp;GG$9),conditions!$9:$9,"&gt;="&amp;GG$9-SUMIFS(conditions!$77:$77,conditions!$8:$8,"&lt;="&amp;GG$9,conditions!$9:$9,"&gt;="&amp;GG$9))</f>
        <v>0.74844000000000044</v>
      </c>
      <c r="GH128" s="37">
        <f>SUMIFS(20:20,$9:$9,GH$9-SUMIFS(conditions!$77:$77,conditions!$8:$8,"&lt;="&amp;GH$9,conditions!$9:$9,"&gt;="&amp;GH$9))*SUMIFS(conditions!$76:$76,conditions!$8:$8,"&lt;="&amp;GH$9-SUMIFS(conditions!$77:$77,conditions!$8:$8,"&lt;="&amp;GH$9,conditions!$9:$9,"&gt;="&amp;GH$9),conditions!$9:$9,"&gt;="&amp;GH$9-SUMIFS(conditions!$77:$77,conditions!$8:$8,"&lt;="&amp;GH$9,conditions!$9:$9,"&gt;="&amp;GH$9))</f>
        <v>0.74844000000000044</v>
      </c>
      <c r="GI128" s="37">
        <f>SUMIFS(20:20,$9:$9,GI$9-SUMIFS(conditions!$77:$77,conditions!$8:$8,"&lt;="&amp;GI$9,conditions!$9:$9,"&gt;="&amp;GI$9))*SUMIFS(conditions!$76:$76,conditions!$8:$8,"&lt;="&amp;GI$9-SUMIFS(conditions!$77:$77,conditions!$8:$8,"&lt;="&amp;GI$9,conditions!$9:$9,"&gt;="&amp;GI$9),conditions!$9:$9,"&gt;="&amp;GI$9-SUMIFS(conditions!$77:$77,conditions!$8:$8,"&lt;="&amp;GI$9,conditions!$9:$9,"&gt;="&amp;GI$9))</f>
        <v>0.74844000000000044</v>
      </c>
      <c r="GJ128" s="37">
        <f>SUMIFS(20:20,$9:$9,GJ$9-SUMIFS(conditions!$77:$77,conditions!$8:$8,"&lt;="&amp;GJ$9,conditions!$9:$9,"&gt;="&amp;GJ$9))*SUMIFS(conditions!$76:$76,conditions!$8:$8,"&lt;="&amp;GJ$9-SUMIFS(conditions!$77:$77,conditions!$8:$8,"&lt;="&amp;GJ$9,conditions!$9:$9,"&gt;="&amp;GJ$9),conditions!$9:$9,"&gt;="&amp;GJ$9-SUMIFS(conditions!$77:$77,conditions!$8:$8,"&lt;="&amp;GJ$9,conditions!$9:$9,"&gt;="&amp;GJ$9))</f>
        <v>0.74844000000000044</v>
      </c>
      <c r="GK128" s="37">
        <f>SUMIFS(20:20,$9:$9,GK$9-SUMIFS(conditions!$77:$77,conditions!$8:$8,"&lt;="&amp;GK$9,conditions!$9:$9,"&gt;="&amp;GK$9))*SUMIFS(conditions!$76:$76,conditions!$8:$8,"&lt;="&amp;GK$9-SUMIFS(conditions!$77:$77,conditions!$8:$8,"&lt;="&amp;GK$9,conditions!$9:$9,"&gt;="&amp;GK$9),conditions!$9:$9,"&gt;="&amp;GK$9-SUMIFS(conditions!$77:$77,conditions!$8:$8,"&lt;="&amp;GK$9,conditions!$9:$9,"&gt;="&amp;GK$9))</f>
        <v>0.74844000000000044</v>
      </c>
      <c r="GL128" s="37">
        <f>SUMIFS(20:20,$9:$9,GL$9-SUMIFS(conditions!$77:$77,conditions!$8:$8,"&lt;="&amp;GL$9,conditions!$9:$9,"&gt;="&amp;GL$9))*SUMIFS(conditions!$76:$76,conditions!$8:$8,"&lt;="&amp;GL$9-SUMIFS(conditions!$77:$77,conditions!$8:$8,"&lt;="&amp;GL$9,conditions!$9:$9,"&gt;="&amp;GL$9),conditions!$9:$9,"&gt;="&amp;GL$9-SUMIFS(conditions!$77:$77,conditions!$8:$8,"&lt;="&amp;GL$9,conditions!$9:$9,"&gt;="&amp;GL$9))</f>
        <v>0</v>
      </c>
      <c r="GM128" s="37">
        <f>SUMIFS(20:20,$9:$9,GM$9-SUMIFS(conditions!$77:$77,conditions!$8:$8,"&lt;="&amp;GM$9,conditions!$9:$9,"&gt;="&amp;GM$9))*SUMIFS(conditions!$76:$76,conditions!$8:$8,"&lt;="&amp;GM$9-SUMIFS(conditions!$77:$77,conditions!$8:$8,"&lt;="&amp;GM$9,conditions!$9:$9,"&gt;="&amp;GM$9),conditions!$9:$9,"&gt;="&amp;GM$9-SUMIFS(conditions!$77:$77,conditions!$8:$8,"&lt;="&amp;GM$9,conditions!$9:$9,"&gt;="&amp;GM$9))</f>
        <v>0</v>
      </c>
      <c r="GN128" s="37">
        <f>SUMIFS(20:20,$9:$9,GN$9-SUMIFS(conditions!$77:$77,conditions!$8:$8,"&lt;="&amp;GN$9,conditions!$9:$9,"&gt;="&amp;GN$9))*SUMIFS(conditions!$76:$76,conditions!$8:$8,"&lt;="&amp;GN$9-SUMIFS(conditions!$77:$77,conditions!$8:$8,"&lt;="&amp;GN$9,conditions!$9:$9,"&gt;="&amp;GN$9),conditions!$9:$9,"&gt;="&amp;GN$9-SUMIFS(conditions!$77:$77,conditions!$8:$8,"&lt;="&amp;GN$9,conditions!$9:$9,"&gt;="&amp;GN$9))</f>
        <v>0.74844000000000044</v>
      </c>
      <c r="GO128" s="37">
        <f>SUMIFS(20:20,$9:$9,GO$9-SUMIFS(conditions!$77:$77,conditions!$8:$8,"&lt;="&amp;GO$9,conditions!$9:$9,"&gt;="&amp;GO$9))*SUMIFS(conditions!$76:$76,conditions!$8:$8,"&lt;="&amp;GO$9-SUMIFS(conditions!$77:$77,conditions!$8:$8,"&lt;="&amp;GO$9,conditions!$9:$9,"&gt;="&amp;GO$9),conditions!$9:$9,"&gt;="&amp;GO$9-SUMIFS(conditions!$77:$77,conditions!$8:$8,"&lt;="&amp;GO$9,conditions!$9:$9,"&gt;="&amp;GO$9))</f>
        <v>0.74844000000000044</v>
      </c>
      <c r="GP128" s="37">
        <f>SUMIFS(20:20,$9:$9,GP$9-SUMIFS(conditions!$77:$77,conditions!$8:$8,"&lt;="&amp;GP$9,conditions!$9:$9,"&gt;="&amp;GP$9))*SUMIFS(conditions!$76:$76,conditions!$8:$8,"&lt;="&amp;GP$9-SUMIFS(conditions!$77:$77,conditions!$8:$8,"&lt;="&amp;GP$9,conditions!$9:$9,"&gt;="&amp;GP$9),conditions!$9:$9,"&gt;="&amp;GP$9-SUMIFS(conditions!$77:$77,conditions!$8:$8,"&lt;="&amp;GP$9,conditions!$9:$9,"&gt;="&amp;GP$9))</f>
        <v>0.74844000000000044</v>
      </c>
      <c r="GQ128" s="37">
        <f>SUMIFS(20:20,$9:$9,GQ$9-SUMIFS(conditions!$77:$77,conditions!$8:$8,"&lt;="&amp;GQ$9,conditions!$9:$9,"&gt;="&amp;GQ$9))*SUMIFS(conditions!$76:$76,conditions!$8:$8,"&lt;="&amp;GQ$9-SUMIFS(conditions!$77:$77,conditions!$8:$8,"&lt;="&amp;GQ$9,conditions!$9:$9,"&gt;="&amp;GQ$9),conditions!$9:$9,"&gt;="&amp;GQ$9-SUMIFS(conditions!$77:$77,conditions!$8:$8,"&lt;="&amp;GQ$9,conditions!$9:$9,"&gt;="&amp;GQ$9))</f>
        <v>0.74844000000000044</v>
      </c>
      <c r="GR128" s="37">
        <f>SUMIFS(20:20,$9:$9,GR$9-SUMIFS(conditions!$77:$77,conditions!$8:$8,"&lt;="&amp;GR$9,conditions!$9:$9,"&gt;="&amp;GR$9))*SUMIFS(conditions!$76:$76,conditions!$8:$8,"&lt;="&amp;GR$9-SUMIFS(conditions!$77:$77,conditions!$8:$8,"&lt;="&amp;GR$9,conditions!$9:$9,"&gt;="&amp;GR$9),conditions!$9:$9,"&gt;="&amp;GR$9-SUMIFS(conditions!$77:$77,conditions!$8:$8,"&lt;="&amp;GR$9,conditions!$9:$9,"&gt;="&amp;GR$9))</f>
        <v>0.74844000000000044</v>
      </c>
      <c r="GS128" s="37">
        <f>SUMIFS(20:20,$9:$9,GS$9-SUMIFS(conditions!$77:$77,conditions!$8:$8,"&lt;="&amp;GS$9,conditions!$9:$9,"&gt;="&amp;GS$9))*SUMIFS(conditions!$76:$76,conditions!$8:$8,"&lt;="&amp;GS$9-SUMIFS(conditions!$77:$77,conditions!$8:$8,"&lt;="&amp;GS$9,conditions!$9:$9,"&gt;="&amp;GS$9),conditions!$9:$9,"&gt;="&amp;GS$9-SUMIFS(conditions!$77:$77,conditions!$8:$8,"&lt;="&amp;GS$9,conditions!$9:$9,"&gt;="&amp;GS$9))</f>
        <v>0</v>
      </c>
      <c r="GT128" s="37">
        <f>SUMIFS(20:20,$9:$9,GT$9-SUMIFS(conditions!$77:$77,conditions!$8:$8,"&lt;="&amp;GT$9,conditions!$9:$9,"&gt;="&amp;GT$9))*SUMIFS(conditions!$76:$76,conditions!$8:$8,"&lt;="&amp;GT$9-SUMIFS(conditions!$77:$77,conditions!$8:$8,"&lt;="&amp;GT$9,conditions!$9:$9,"&gt;="&amp;GT$9),conditions!$9:$9,"&gt;="&amp;GT$9-SUMIFS(conditions!$77:$77,conditions!$8:$8,"&lt;="&amp;GT$9,conditions!$9:$9,"&gt;="&amp;GT$9))</f>
        <v>0</v>
      </c>
      <c r="GU128" s="37">
        <f>SUMIFS(20:20,$9:$9,GU$9-SUMIFS(conditions!$77:$77,conditions!$8:$8,"&lt;="&amp;GU$9,conditions!$9:$9,"&gt;="&amp;GU$9))*SUMIFS(conditions!$76:$76,conditions!$8:$8,"&lt;="&amp;GU$9-SUMIFS(conditions!$77:$77,conditions!$8:$8,"&lt;="&amp;GU$9,conditions!$9:$9,"&gt;="&amp;GU$9),conditions!$9:$9,"&gt;="&amp;GU$9-SUMIFS(conditions!$77:$77,conditions!$8:$8,"&lt;="&amp;GU$9,conditions!$9:$9,"&gt;="&amp;GU$9))</f>
        <v>0.74844000000000044</v>
      </c>
      <c r="GV128" s="37">
        <f>SUMIFS(20:20,$9:$9,GV$9-SUMIFS(conditions!$77:$77,conditions!$8:$8,"&lt;="&amp;GV$9,conditions!$9:$9,"&gt;="&amp;GV$9))*SUMIFS(conditions!$76:$76,conditions!$8:$8,"&lt;="&amp;GV$9-SUMIFS(conditions!$77:$77,conditions!$8:$8,"&lt;="&amp;GV$9,conditions!$9:$9,"&gt;="&amp;GV$9),conditions!$9:$9,"&gt;="&amp;GV$9-SUMIFS(conditions!$77:$77,conditions!$8:$8,"&lt;="&amp;GV$9,conditions!$9:$9,"&gt;="&amp;GV$9))</f>
        <v>0.74844000000000044</v>
      </c>
      <c r="GW128" s="37">
        <f>SUMIFS(20:20,$9:$9,GW$9-SUMIFS(conditions!$77:$77,conditions!$8:$8,"&lt;="&amp;GW$9,conditions!$9:$9,"&gt;="&amp;GW$9))*SUMIFS(conditions!$76:$76,conditions!$8:$8,"&lt;="&amp;GW$9-SUMIFS(conditions!$77:$77,conditions!$8:$8,"&lt;="&amp;GW$9,conditions!$9:$9,"&gt;="&amp;GW$9),conditions!$9:$9,"&gt;="&amp;GW$9-SUMIFS(conditions!$77:$77,conditions!$8:$8,"&lt;="&amp;GW$9,conditions!$9:$9,"&gt;="&amp;GW$9))</f>
        <v>0.74844000000000044</v>
      </c>
      <c r="GX128" s="37">
        <f>SUMIFS(20:20,$9:$9,GX$9-SUMIFS(conditions!$77:$77,conditions!$8:$8,"&lt;="&amp;GX$9,conditions!$9:$9,"&gt;="&amp;GX$9))*SUMIFS(conditions!$76:$76,conditions!$8:$8,"&lt;="&amp;GX$9-SUMIFS(conditions!$77:$77,conditions!$8:$8,"&lt;="&amp;GX$9,conditions!$9:$9,"&gt;="&amp;GX$9),conditions!$9:$9,"&gt;="&amp;GX$9-SUMIFS(conditions!$77:$77,conditions!$8:$8,"&lt;="&amp;GX$9,conditions!$9:$9,"&gt;="&amp;GX$9))</f>
        <v>0.74844000000000044</v>
      </c>
      <c r="GY128" s="37">
        <f>SUMIFS(20:20,$9:$9,GY$9-SUMIFS(conditions!$77:$77,conditions!$8:$8,"&lt;="&amp;GY$9,conditions!$9:$9,"&gt;="&amp;GY$9))*SUMIFS(conditions!$76:$76,conditions!$8:$8,"&lt;="&amp;GY$9-SUMIFS(conditions!$77:$77,conditions!$8:$8,"&lt;="&amp;GY$9,conditions!$9:$9,"&gt;="&amp;GY$9),conditions!$9:$9,"&gt;="&amp;GY$9-SUMIFS(conditions!$77:$77,conditions!$8:$8,"&lt;="&amp;GY$9,conditions!$9:$9,"&gt;="&amp;GY$9))</f>
        <v>0.74844000000000044</v>
      </c>
      <c r="GZ128" s="37">
        <f>SUMIFS(20:20,$9:$9,GZ$9-SUMIFS(conditions!$77:$77,conditions!$8:$8,"&lt;="&amp;GZ$9,conditions!$9:$9,"&gt;="&amp;GZ$9))*SUMIFS(conditions!$76:$76,conditions!$8:$8,"&lt;="&amp;GZ$9-SUMIFS(conditions!$77:$77,conditions!$8:$8,"&lt;="&amp;GZ$9,conditions!$9:$9,"&gt;="&amp;GZ$9),conditions!$9:$9,"&gt;="&amp;GZ$9-SUMIFS(conditions!$77:$77,conditions!$8:$8,"&lt;="&amp;GZ$9,conditions!$9:$9,"&gt;="&amp;GZ$9))</f>
        <v>0</v>
      </c>
      <c r="HA128" s="37">
        <f>SUMIFS(20:20,$9:$9,HA$9-SUMIFS(conditions!$77:$77,conditions!$8:$8,"&lt;="&amp;HA$9,conditions!$9:$9,"&gt;="&amp;HA$9))*SUMIFS(conditions!$76:$76,conditions!$8:$8,"&lt;="&amp;HA$9-SUMIFS(conditions!$77:$77,conditions!$8:$8,"&lt;="&amp;HA$9,conditions!$9:$9,"&gt;="&amp;HA$9),conditions!$9:$9,"&gt;="&amp;HA$9-SUMIFS(conditions!$77:$77,conditions!$8:$8,"&lt;="&amp;HA$9,conditions!$9:$9,"&gt;="&amp;HA$9))</f>
        <v>0</v>
      </c>
      <c r="HB128" s="37">
        <f>SUMIFS(20:20,$9:$9,HB$9-SUMIFS(conditions!$77:$77,conditions!$8:$8,"&lt;="&amp;HB$9,conditions!$9:$9,"&gt;="&amp;HB$9))*SUMIFS(conditions!$76:$76,conditions!$8:$8,"&lt;="&amp;HB$9-SUMIFS(conditions!$77:$77,conditions!$8:$8,"&lt;="&amp;HB$9,conditions!$9:$9,"&gt;="&amp;HB$9),conditions!$9:$9,"&gt;="&amp;HB$9-SUMIFS(conditions!$77:$77,conditions!$8:$8,"&lt;="&amp;HB$9,conditions!$9:$9,"&gt;="&amp;HB$9))</f>
        <v>0.74844000000000044</v>
      </c>
      <c r="HC128" s="37">
        <f>SUMIFS(20:20,$9:$9,HC$9-SUMIFS(conditions!$77:$77,conditions!$8:$8,"&lt;="&amp;HC$9,conditions!$9:$9,"&gt;="&amp;HC$9))*SUMIFS(conditions!$76:$76,conditions!$8:$8,"&lt;="&amp;HC$9-SUMIFS(conditions!$77:$77,conditions!$8:$8,"&lt;="&amp;HC$9,conditions!$9:$9,"&gt;="&amp;HC$9),conditions!$9:$9,"&gt;="&amp;HC$9-SUMIFS(conditions!$77:$77,conditions!$8:$8,"&lt;="&amp;HC$9,conditions!$9:$9,"&gt;="&amp;HC$9))</f>
        <v>0.74844000000000044</v>
      </c>
      <c r="HD128" s="37">
        <f>SUMIFS(20:20,$9:$9,HD$9-SUMIFS(conditions!$77:$77,conditions!$8:$8,"&lt;="&amp;HD$9,conditions!$9:$9,"&gt;="&amp;HD$9))*SUMIFS(conditions!$76:$76,conditions!$8:$8,"&lt;="&amp;HD$9-SUMIFS(conditions!$77:$77,conditions!$8:$8,"&lt;="&amp;HD$9,conditions!$9:$9,"&gt;="&amp;HD$9),conditions!$9:$9,"&gt;="&amp;HD$9-SUMIFS(conditions!$77:$77,conditions!$8:$8,"&lt;="&amp;HD$9,conditions!$9:$9,"&gt;="&amp;HD$9))</f>
        <v>0.74844000000000044</v>
      </c>
      <c r="HE128" s="37">
        <f>SUMIFS(20:20,$9:$9,HE$9-SUMIFS(conditions!$77:$77,conditions!$8:$8,"&lt;="&amp;HE$9,conditions!$9:$9,"&gt;="&amp;HE$9))*SUMIFS(conditions!$76:$76,conditions!$8:$8,"&lt;="&amp;HE$9-SUMIFS(conditions!$77:$77,conditions!$8:$8,"&lt;="&amp;HE$9,conditions!$9:$9,"&gt;="&amp;HE$9),conditions!$9:$9,"&gt;="&amp;HE$9-SUMIFS(conditions!$77:$77,conditions!$8:$8,"&lt;="&amp;HE$9,conditions!$9:$9,"&gt;="&amp;HE$9))</f>
        <v>0.74844000000000044</v>
      </c>
      <c r="HF128" s="37">
        <f>SUMIFS(20:20,$9:$9,HF$9-SUMIFS(conditions!$77:$77,conditions!$8:$8,"&lt;="&amp;HF$9,conditions!$9:$9,"&gt;="&amp;HF$9))*SUMIFS(conditions!$76:$76,conditions!$8:$8,"&lt;="&amp;HF$9-SUMIFS(conditions!$77:$77,conditions!$8:$8,"&lt;="&amp;HF$9,conditions!$9:$9,"&gt;="&amp;HF$9),conditions!$9:$9,"&gt;="&amp;HF$9-SUMIFS(conditions!$77:$77,conditions!$8:$8,"&lt;="&amp;HF$9,conditions!$9:$9,"&gt;="&amp;HF$9))</f>
        <v>0.74844000000000044</v>
      </c>
      <c r="HG128" s="37">
        <f>SUMIFS(20:20,$9:$9,HG$9-SUMIFS(conditions!$77:$77,conditions!$8:$8,"&lt;="&amp;HG$9,conditions!$9:$9,"&gt;="&amp;HG$9))*SUMIFS(conditions!$76:$76,conditions!$8:$8,"&lt;="&amp;HG$9-SUMIFS(conditions!$77:$77,conditions!$8:$8,"&lt;="&amp;HG$9,conditions!$9:$9,"&gt;="&amp;HG$9),conditions!$9:$9,"&gt;="&amp;HG$9-SUMIFS(conditions!$77:$77,conditions!$8:$8,"&lt;="&amp;HG$9,conditions!$9:$9,"&gt;="&amp;HG$9))</f>
        <v>0</v>
      </c>
      <c r="HH128" s="37">
        <f>SUMIFS(20:20,$9:$9,HH$9-SUMIFS(conditions!$77:$77,conditions!$8:$8,"&lt;="&amp;HH$9,conditions!$9:$9,"&gt;="&amp;HH$9))*SUMIFS(conditions!$76:$76,conditions!$8:$8,"&lt;="&amp;HH$9-SUMIFS(conditions!$77:$77,conditions!$8:$8,"&lt;="&amp;HH$9,conditions!$9:$9,"&gt;="&amp;HH$9),conditions!$9:$9,"&gt;="&amp;HH$9-SUMIFS(conditions!$77:$77,conditions!$8:$8,"&lt;="&amp;HH$9,conditions!$9:$9,"&gt;="&amp;HH$9))</f>
        <v>0</v>
      </c>
      <c r="HI128" s="37">
        <f>SUMIFS(20:20,$9:$9,HI$9-SUMIFS(conditions!$77:$77,conditions!$8:$8,"&lt;="&amp;HI$9,conditions!$9:$9,"&gt;="&amp;HI$9))*SUMIFS(conditions!$76:$76,conditions!$8:$8,"&lt;="&amp;HI$9-SUMIFS(conditions!$77:$77,conditions!$8:$8,"&lt;="&amp;HI$9,conditions!$9:$9,"&gt;="&amp;HI$9),conditions!$9:$9,"&gt;="&amp;HI$9-SUMIFS(conditions!$77:$77,conditions!$8:$8,"&lt;="&amp;HI$9,conditions!$9:$9,"&gt;="&amp;HI$9))</f>
        <v>0.74844000000000044</v>
      </c>
      <c r="HJ128" s="37">
        <f>SUMIFS(20:20,$9:$9,HJ$9-SUMIFS(conditions!$77:$77,conditions!$8:$8,"&lt;="&amp;HJ$9,conditions!$9:$9,"&gt;="&amp;HJ$9))*SUMIFS(conditions!$76:$76,conditions!$8:$8,"&lt;="&amp;HJ$9-SUMIFS(conditions!$77:$77,conditions!$8:$8,"&lt;="&amp;HJ$9,conditions!$9:$9,"&gt;="&amp;HJ$9),conditions!$9:$9,"&gt;="&amp;HJ$9-SUMIFS(conditions!$77:$77,conditions!$8:$8,"&lt;="&amp;HJ$9,conditions!$9:$9,"&gt;="&amp;HJ$9))</f>
        <v>0.74844000000000044</v>
      </c>
      <c r="HK128" s="37">
        <f>SUMIFS(20:20,$9:$9,HK$9-SUMIFS(conditions!$77:$77,conditions!$8:$8,"&lt;="&amp;HK$9,conditions!$9:$9,"&gt;="&amp;HK$9))*SUMIFS(conditions!$76:$76,conditions!$8:$8,"&lt;="&amp;HK$9-SUMIFS(conditions!$77:$77,conditions!$8:$8,"&lt;="&amp;HK$9,conditions!$9:$9,"&gt;="&amp;HK$9),conditions!$9:$9,"&gt;="&amp;HK$9-SUMIFS(conditions!$77:$77,conditions!$8:$8,"&lt;="&amp;HK$9,conditions!$9:$9,"&gt;="&amp;HK$9))</f>
        <v>0.8295210000000004</v>
      </c>
      <c r="HL128" s="37">
        <f>SUMIFS(20:20,$9:$9,HL$9-SUMIFS(conditions!$77:$77,conditions!$8:$8,"&lt;="&amp;HL$9,conditions!$9:$9,"&gt;="&amp;HL$9))*SUMIFS(conditions!$76:$76,conditions!$8:$8,"&lt;="&amp;HL$9-SUMIFS(conditions!$77:$77,conditions!$8:$8,"&lt;="&amp;HL$9,conditions!$9:$9,"&gt;="&amp;HL$9),conditions!$9:$9,"&gt;="&amp;HL$9-SUMIFS(conditions!$77:$77,conditions!$8:$8,"&lt;="&amp;HL$9,conditions!$9:$9,"&gt;="&amp;HL$9))</f>
        <v>0.8295210000000004</v>
      </c>
      <c r="HM128" s="37">
        <f>SUMIFS(20:20,$9:$9,HM$9-SUMIFS(conditions!$77:$77,conditions!$8:$8,"&lt;="&amp;HM$9,conditions!$9:$9,"&gt;="&amp;HM$9))*SUMIFS(conditions!$76:$76,conditions!$8:$8,"&lt;="&amp;HM$9-SUMIFS(conditions!$77:$77,conditions!$8:$8,"&lt;="&amp;HM$9,conditions!$9:$9,"&gt;="&amp;HM$9),conditions!$9:$9,"&gt;="&amp;HM$9-SUMIFS(conditions!$77:$77,conditions!$8:$8,"&lt;="&amp;HM$9,conditions!$9:$9,"&gt;="&amp;HM$9))</f>
        <v>0.8295210000000004</v>
      </c>
      <c r="HN128" s="37">
        <f>SUMIFS(20:20,$9:$9,HN$9-SUMIFS(conditions!$77:$77,conditions!$8:$8,"&lt;="&amp;HN$9,conditions!$9:$9,"&gt;="&amp;HN$9))*SUMIFS(conditions!$76:$76,conditions!$8:$8,"&lt;="&amp;HN$9-SUMIFS(conditions!$77:$77,conditions!$8:$8,"&lt;="&amp;HN$9,conditions!$9:$9,"&gt;="&amp;HN$9),conditions!$9:$9,"&gt;="&amp;HN$9-SUMIFS(conditions!$77:$77,conditions!$8:$8,"&lt;="&amp;HN$9,conditions!$9:$9,"&gt;="&amp;HN$9))</f>
        <v>0</v>
      </c>
      <c r="HO128" s="37">
        <f>SUMIFS(20:20,$9:$9,HO$9-SUMIFS(conditions!$77:$77,conditions!$8:$8,"&lt;="&amp;HO$9,conditions!$9:$9,"&gt;="&amp;HO$9))*SUMIFS(conditions!$76:$76,conditions!$8:$8,"&lt;="&amp;HO$9-SUMIFS(conditions!$77:$77,conditions!$8:$8,"&lt;="&amp;HO$9,conditions!$9:$9,"&gt;="&amp;HO$9),conditions!$9:$9,"&gt;="&amp;HO$9-SUMIFS(conditions!$77:$77,conditions!$8:$8,"&lt;="&amp;HO$9,conditions!$9:$9,"&gt;="&amp;HO$9))</f>
        <v>0</v>
      </c>
      <c r="HP128" s="37">
        <f>SUMIFS(20:20,$9:$9,HP$9-SUMIFS(conditions!$77:$77,conditions!$8:$8,"&lt;="&amp;HP$9,conditions!$9:$9,"&gt;="&amp;HP$9))*SUMIFS(conditions!$76:$76,conditions!$8:$8,"&lt;="&amp;HP$9-SUMIFS(conditions!$77:$77,conditions!$8:$8,"&lt;="&amp;HP$9,conditions!$9:$9,"&gt;="&amp;HP$9),conditions!$9:$9,"&gt;="&amp;HP$9-SUMIFS(conditions!$77:$77,conditions!$8:$8,"&lt;="&amp;HP$9,conditions!$9:$9,"&gt;="&amp;HP$9))</f>
        <v>0.8295210000000004</v>
      </c>
      <c r="HQ128" s="37">
        <f>SUMIFS(20:20,$9:$9,HQ$9-SUMIFS(conditions!$77:$77,conditions!$8:$8,"&lt;="&amp;HQ$9,conditions!$9:$9,"&gt;="&amp;HQ$9))*SUMIFS(conditions!$76:$76,conditions!$8:$8,"&lt;="&amp;HQ$9-SUMIFS(conditions!$77:$77,conditions!$8:$8,"&lt;="&amp;HQ$9,conditions!$9:$9,"&gt;="&amp;HQ$9),conditions!$9:$9,"&gt;="&amp;HQ$9-SUMIFS(conditions!$77:$77,conditions!$8:$8,"&lt;="&amp;HQ$9,conditions!$9:$9,"&gt;="&amp;HQ$9))</f>
        <v>0.8295210000000004</v>
      </c>
      <c r="HR128" s="37">
        <f>SUMIFS(20:20,$9:$9,HR$9-SUMIFS(conditions!$77:$77,conditions!$8:$8,"&lt;="&amp;HR$9,conditions!$9:$9,"&gt;="&amp;HR$9))*SUMIFS(conditions!$76:$76,conditions!$8:$8,"&lt;="&amp;HR$9-SUMIFS(conditions!$77:$77,conditions!$8:$8,"&lt;="&amp;HR$9,conditions!$9:$9,"&gt;="&amp;HR$9),conditions!$9:$9,"&gt;="&amp;HR$9-SUMIFS(conditions!$77:$77,conditions!$8:$8,"&lt;="&amp;HR$9,conditions!$9:$9,"&gt;="&amp;HR$9))</f>
        <v>0.8295210000000004</v>
      </c>
      <c r="HS128" s="37">
        <f>SUMIFS(20:20,$9:$9,HS$9-SUMIFS(conditions!$77:$77,conditions!$8:$8,"&lt;="&amp;HS$9,conditions!$9:$9,"&gt;="&amp;HS$9))*SUMIFS(conditions!$76:$76,conditions!$8:$8,"&lt;="&amp;HS$9-SUMIFS(conditions!$77:$77,conditions!$8:$8,"&lt;="&amp;HS$9,conditions!$9:$9,"&gt;="&amp;HS$9),conditions!$9:$9,"&gt;="&amp;HS$9-SUMIFS(conditions!$77:$77,conditions!$8:$8,"&lt;="&amp;HS$9,conditions!$9:$9,"&gt;="&amp;HS$9))</f>
        <v>0.8295210000000004</v>
      </c>
      <c r="HT128" s="37">
        <f>SUMIFS(20:20,$9:$9,HT$9-SUMIFS(conditions!$77:$77,conditions!$8:$8,"&lt;="&amp;HT$9,conditions!$9:$9,"&gt;="&amp;HT$9))*SUMIFS(conditions!$76:$76,conditions!$8:$8,"&lt;="&amp;HT$9-SUMIFS(conditions!$77:$77,conditions!$8:$8,"&lt;="&amp;HT$9,conditions!$9:$9,"&gt;="&amp;HT$9),conditions!$9:$9,"&gt;="&amp;HT$9-SUMIFS(conditions!$77:$77,conditions!$8:$8,"&lt;="&amp;HT$9,conditions!$9:$9,"&gt;="&amp;HT$9))</f>
        <v>0.8295210000000004</v>
      </c>
      <c r="HU128" s="37">
        <f>SUMIFS(20:20,$9:$9,HU$9-SUMIFS(conditions!$77:$77,conditions!$8:$8,"&lt;="&amp;HU$9,conditions!$9:$9,"&gt;="&amp;HU$9))*SUMIFS(conditions!$76:$76,conditions!$8:$8,"&lt;="&amp;HU$9-SUMIFS(conditions!$77:$77,conditions!$8:$8,"&lt;="&amp;HU$9,conditions!$9:$9,"&gt;="&amp;HU$9),conditions!$9:$9,"&gt;="&amp;HU$9-SUMIFS(conditions!$77:$77,conditions!$8:$8,"&lt;="&amp;HU$9,conditions!$9:$9,"&gt;="&amp;HU$9))</f>
        <v>0</v>
      </c>
      <c r="HV128" s="37">
        <f>SUMIFS(20:20,$9:$9,HV$9-SUMIFS(conditions!$77:$77,conditions!$8:$8,"&lt;="&amp;HV$9,conditions!$9:$9,"&gt;="&amp;HV$9))*SUMIFS(conditions!$76:$76,conditions!$8:$8,"&lt;="&amp;HV$9-SUMIFS(conditions!$77:$77,conditions!$8:$8,"&lt;="&amp;HV$9,conditions!$9:$9,"&gt;="&amp;HV$9),conditions!$9:$9,"&gt;="&amp;HV$9-SUMIFS(conditions!$77:$77,conditions!$8:$8,"&lt;="&amp;HV$9,conditions!$9:$9,"&gt;="&amp;HV$9))</f>
        <v>0</v>
      </c>
      <c r="HW128" s="37">
        <f>SUMIFS(20:20,$9:$9,HW$9-SUMIFS(conditions!$77:$77,conditions!$8:$8,"&lt;="&amp;HW$9,conditions!$9:$9,"&gt;="&amp;HW$9))*SUMIFS(conditions!$76:$76,conditions!$8:$8,"&lt;="&amp;HW$9-SUMIFS(conditions!$77:$77,conditions!$8:$8,"&lt;="&amp;HW$9,conditions!$9:$9,"&gt;="&amp;HW$9),conditions!$9:$9,"&gt;="&amp;HW$9-SUMIFS(conditions!$77:$77,conditions!$8:$8,"&lt;="&amp;HW$9,conditions!$9:$9,"&gt;="&amp;HW$9))</f>
        <v>0.8295210000000004</v>
      </c>
      <c r="HX128" s="37">
        <f>SUMIFS(20:20,$9:$9,HX$9-SUMIFS(conditions!$77:$77,conditions!$8:$8,"&lt;="&amp;HX$9,conditions!$9:$9,"&gt;="&amp;HX$9))*SUMIFS(conditions!$76:$76,conditions!$8:$8,"&lt;="&amp;HX$9-SUMIFS(conditions!$77:$77,conditions!$8:$8,"&lt;="&amp;HX$9,conditions!$9:$9,"&gt;="&amp;HX$9),conditions!$9:$9,"&gt;="&amp;HX$9-SUMIFS(conditions!$77:$77,conditions!$8:$8,"&lt;="&amp;HX$9,conditions!$9:$9,"&gt;="&amp;HX$9))</f>
        <v>0.8295210000000004</v>
      </c>
      <c r="HY128" s="37">
        <f>SUMIFS(20:20,$9:$9,HY$9-SUMIFS(conditions!$77:$77,conditions!$8:$8,"&lt;="&amp;HY$9,conditions!$9:$9,"&gt;="&amp;HY$9))*SUMIFS(conditions!$76:$76,conditions!$8:$8,"&lt;="&amp;HY$9-SUMIFS(conditions!$77:$77,conditions!$8:$8,"&lt;="&amp;HY$9,conditions!$9:$9,"&gt;="&amp;HY$9),conditions!$9:$9,"&gt;="&amp;HY$9-SUMIFS(conditions!$77:$77,conditions!$8:$8,"&lt;="&amp;HY$9,conditions!$9:$9,"&gt;="&amp;HY$9))</f>
        <v>0.8295210000000004</v>
      </c>
      <c r="HZ128" s="37">
        <f>SUMIFS(20:20,$9:$9,HZ$9-SUMIFS(conditions!$77:$77,conditions!$8:$8,"&lt;="&amp;HZ$9,conditions!$9:$9,"&gt;="&amp;HZ$9))*SUMIFS(conditions!$76:$76,conditions!$8:$8,"&lt;="&amp;HZ$9-SUMIFS(conditions!$77:$77,conditions!$8:$8,"&lt;="&amp;HZ$9,conditions!$9:$9,"&gt;="&amp;HZ$9),conditions!$9:$9,"&gt;="&amp;HZ$9-SUMIFS(conditions!$77:$77,conditions!$8:$8,"&lt;="&amp;HZ$9,conditions!$9:$9,"&gt;="&amp;HZ$9))</f>
        <v>0.8295210000000004</v>
      </c>
      <c r="IA128" s="37">
        <f>SUMIFS(20:20,$9:$9,IA$9-SUMIFS(conditions!$77:$77,conditions!$8:$8,"&lt;="&amp;IA$9,conditions!$9:$9,"&gt;="&amp;IA$9))*SUMIFS(conditions!$76:$76,conditions!$8:$8,"&lt;="&amp;IA$9-SUMIFS(conditions!$77:$77,conditions!$8:$8,"&lt;="&amp;IA$9,conditions!$9:$9,"&gt;="&amp;IA$9),conditions!$9:$9,"&gt;="&amp;IA$9-SUMIFS(conditions!$77:$77,conditions!$8:$8,"&lt;="&amp;IA$9,conditions!$9:$9,"&gt;="&amp;IA$9))</f>
        <v>0.8295210000000004</v>
      </c>
      <c r="IB128" s="37">
        <f>SUMIFS(20:20,$9:$9,IB$9-SUMIFS(conditions!$77:$77,conditions!$8:$8,"&lt;="&amp;IB$9,conditions!$9:$9,"&gt;="&amp;IB$9))*SUMIFS(conditions!$76:$76,conditions!$8:$8,"&lt;="&amp;IB$9-SUMIFS(conditions!$77:$77,conditions!$8:$8,"&lt;="&amp;IB$9,conditions!$9:$9,"&gt;="&amp;IB$9),conditions!$9:$9,"&gt;="&amp;IB$9-SUMIFS(conditions!$77:$77,conditions!$8:$8,"&lt;="&amp;IB$9,conditions!$9:$9,"&gt;="&amp;IB$9))</f>
        <v>0</v>
      </c>
      <c r="IC128" s="37">
        <f>SUMIFS(20:20,$9:$9,IC$9-SUMIFS(conditions!$77:$77,conditions!$8:$8,"&lt;="&amp;IC$9,conditions!$9:$9,"&gt;="&amp;IC$9))*SUMIFS(conditions!$76:$76,conditions!$8:$8,"&lt;="&amp;IC$9-SUMIFS(conditions!$77:$77,conditions!$8:$8,"&lt;="&amp;IC$9,conditions!$9:$9,"&gt;="&amp;IC$9),conditions!$9:$9,"&gt;="&amp;IC$9-SUMIFS(conditions!$77:$77,conditions!$8:$8,"&lt;="&amp;IC$9,conditions!$9:$9,"&gt;="&amp;IC$9))</f>
        <v>0</v>
      </c>
      <c r="ID128" s="37">
        <f>SUMIFS(20:20,$9:$9,ID$9-SUMIFS(conditions!$77:$77,conditions!$8:$8,"&lt;="&amp;ID$9,conditions!$9:$9,"&gt;="&amp;ID$9))*SUMIFS(conditions!$76:$76,conditions!$8:$8,"&lt;="&amp;ID$9-SUMIFS(conditions!$77:$77,conditions!$8:$8,"&lt;="&amp;ID$9,conditions!$9:$9,"&gt;="&amp;ID$9),conditions!$9:$9,"&gt;="&amp;ID$9-SUMIFS(conditions!$77:$77,conditions!$8:$8,"&lt;="&amp;ID$9,conditions!$9:$9,"&gt;="&amp;ID$9))</f>
        <v>0.8295210000000004</v>
      </c>
      <c r="IE128" s="37">
        <f>SUMIFS(20:20,$9:$9,IE$9-SUMIFS(conditions!$77:$77,conditions!$8:$8,"&lt;="&amp;IE$9,conditions!$9:$9,"&gt;="&amp;IE$9))*SUMIFS(conditions!$76:$76,conditions!$8:$8,"&lt;="&amp;IE$9-SUMIFS(conditions!$77:$77,conditions!$8:$8,"&lt;="&amp;IE$9,conditions!$9:$9,"&gt;="&amp;IE$9),conditions!$9:$9,"&gt;="&amp;IE$9-SUMIFS(conditions!$77:$77,conditions!$8:$8,"&lt;="&amp;IE$9,conditions!$9:$9,"&gt;="&amp;IE$9))</f>
        <v>0.8295210000000004</v>
      </c>
      <c r="IF128" s="37">
        <f>SUMIFS(20:20,$9:$9,IF$9-SUMIFS(conditions!$77:$77,conditions!$8:$8,"&lt;="&amp;IF$9,conditions!$9:$9,"&gt;="&amp;IF$9))*SUMIFS(conditions!$76:$76,conditions!$8:$8,"&lt;="&amp;IF$9-SUMIFS(conditions!$77:$77,conditions!$8:$8,"&lt;="&amp;IF$9,conditions!$9:$9,"&gt;="&amp;IF$9),conditions!$9:$9,"&gt;="&amp;IF$9-SUMIFS(conditions!$77:$77,conditions!$8:$8,"&lt;="&amp;IF$9,conditions!$9:$9,"&gt;="&amp;IF$9))</f>
        <v>0.8295210000000004</v>
      </c>
      <c r="IG128" s="37">
        <f>SUMIFS(20:20,$9:$9,IG$9-SUMIFS(conditions!$77:$77,conditions!$8:$8,"&lt;="&amp;IG$9,conditions!$9:$9,"&gt;="&amp;IG$9))*SUMIFS(conditions!$76:$76,conditions!$8:$8,"&lt;="&amp;IG$9-SUMIFS(conditions!$77:$77,conditions!$8:$8,"&lt;="&amp;IG$9,conditions!$9:$9,"&gt;="&amp;IG$9),conditions!$9:$9,"&gt;="&amp;IG$9-SUMIFS(conditions!$77:$77,conditions!$8:$8,"&lt;="&amp;IG$9,conditions!$9:$9,"&gt;="&amp;IG$9))</f>
        <v>0.8295210000000004</v>
      </c>
      <c r="IH128" s="37">
        <f>SUMIFS(20:20,$9:$9,IH$9-SUMIFS(conditions!$77:$77,conditions!$8:$8,"&lt;="&amp;IH$9,conditions!$9:$9,"&gt;="&amp;IH$9))*SUMIFS(conditions!$76:$76,conditions!$8:$8,"&lt;="&amp;IH$9-SUMIFS(conditions!$77:$77,conditions!$8:$8,"&lt;="&amp;IH$9,conditions!$9:$9,"&gt;="&amp;IH$9),conditions!$9:$9,"&gt;="&amp;IH$9-SUMIFS(conditions!$77:$77,conditions!$8:$8,"&lt;="&amp;IH$9,conditions!$9:$9,"&gt;="&amp;IH$9))</f>
        <v>0.8295210000000004</v>
      </c>
      <c r="II128" s="37">
        <f>SUMIFS(20:20,$9:$9,II$9-SUMIFS(conditions!$77:$77,conditions!$8:$8,"&lt;="&amp;II$9,conditions!$9:$9,"&gt;="&amp;II$9))*SUMIFS(conditions!$76:$76,conditions!$8:$8,"&lt;="&amp;II$9-SUMIFS(conditions!$77:$77,conditions!$8:$8,"&lt;="&amp;II$9,conditions!$9:$9,"&gt;="&amp;II$9),conditions!$9:$9,"&gt;="&amp;II$9-SUMIFS(conditions!$77:$77,conditions!$8:$8,"&lt;="&amp;II$9,conditions!$9:$9,"&gt;="&amp;II$9))</f>
        <v>0</v>
      </c>
      <c r="IJ128" s="37">
        <f>SUMIFS(20:20,$9:$9,IJ$9-SUMIFS(conditions!$77:$77,conditions!$8:$8,"&lt;="&amp;IJ$9,conditions!$9:$9,"&gt;="&amp;IJ$9))*SUMIFS(conditions!$76:$76,conditions!$8:$8,"&lt;="&amp;IJ$9-SUMIFS(conditions!$77:$77,conditions!$8:$8,"&lt;="&amp;IJ$9,conditions!$9:$9,"&gt;="&amp;IJ$9),conditions!$9:$9,"&gt;="&amp;IJ$9-SUMIFS(conditions!$77:$77,conditions!$8:$8,"&lt;="&amp;IJ$9,conditions!$9:$9,"&gt;="&amp;IJ$9))</f>
        <v>0</v>
      </c>
      <c r="IK128" s="37">
        <f>SUMIFS(20:20,$9:$9,IK$9-SUMIFS(conditions!$77:$77,conditions!$8:$8,"&lt;="&amp;IK$9,conditions!$9:$9,"&gt;="&amp;IK$9))*SUMIFS(conditions!$76:$76,conditions!$8:$8,"&lt;="&amp;IK$9-SUMIFS(conditions!$77:$77,conditions!$8:$8,"&lt;="&amp;IK$9,conditions!$9:$9,"&gt;="&amp;IK$9),conditions!$9:$9,"&gt;="&amp;IK$9-SUMIFS(conditions!$77:$77,conditions!$8:$8,"&lt;="&amp;IK$9,conditions!$9:$9,"&gt;="&amp;IK$9))</f>
        <v>0.8295210000000004</v>
      </c>
      <c r="IL128" s="37">
        <f>SUMIFS(20:20,$9:$9,IL$9-SUMIFS(conditions!$77:$77,conditions!$8:$8,"&lt;="&amp;IL$9,conditions!$9:$9,"&gt;="&amp;IL$9))*SUMIFS(conditions!$76:$76,conditions!$8:$8,"&lt;="&amp;IL$9-SUMIFS(conditions!$77:$77,conditions!$8:$8,"&lt;="&amp;IL$9,conditions!$9:$9,"&gt;="&amp;IL$9),conditions!$9:$9,"&gt;="&amp;IL$9-SUMIFS(conditions!$77:$77,conditions!$8:$8,"&lt;="&amp;IL$9,conditions!$9:$9,"&gt;="&amp;IL$9))</f>
        <v>0.8295210000000004</v>
      </c>
      <c r="IM128" s="37">
        <f>SUMIFS(20:20,$9:$9,IM$9-SUMIFS(conditions!$77:$77,conditions!$8:$8,"&lt;="&amp;IM$9,conditions!$9:$9,"&gt;="&amp;IM$9))*SUMIFS(conditions!$76:$76,conditions!$8:$8,"&lt;="&amp;IM$9-SUMIFS(conditions!$77:$77,conditions!$8:$8,"&lt;="&amp;IM$9,conditions!$9:$9,"&gt;="&amp;IM$9),conditions!$9:$9,"&gt;="&amp;IM$9-SUMIFS(conditions!$77:$77,conditions!$8:$8,"&lt;="&amp;IM$9,conditions!$9:$9,"&gt;="&amp;IM$9))</f>
        <v>0.8295210000000004</v>
      </c>
      <c r="IN128" s="37">
        <f>SUMIFS(20:20,$9:$9,IN$9-SUMIFS(conditions!$77:$77,conditions!$8:$8,"&lt;="&amp;IN$9,conditions!$9:$9,"&gt;="&amp;IN$9))*SUMIFS(conditions!$76:$76,conditions!$8:$8,"&lt;="&amp;IN$9-SUMIFS(conditions!$77:$77,conditions!$8:$8,"&lt;="&amp;IN$9,conditions!$9:$9,"&gt;="&amp;IN$9),conditions!$9:$9,"&gt;="&amp;IN$9-SUMIFS(conditions!$77:$77,conditions!$8:$8,"&lt;="&amp;IN$9,conditions!$9:$9,"&gt;="&amp;IN$9))</f>
        <v>0.8295210000000004</v>
      </c>
      <c r="IO128" s="37">
        <f>SUMIFS(20:20,$9:$9,IO$9-SUMIFS(conditions!$77:$77,conditions!$8:$8,"&lt;="&amp;IO$9,conditions!$9:$9,"&gt;="&amp;IO$9))*SUMIFS(conditions!$76:$76,conditions!$8:$8,"&lt;="&amp;IO$9-SUMIFS(conditions!$77:$77,conditions!$8:$8,"&lt;="&amp;IO$9,conditions!$9:$9,"&gt;="&amp;IO$9),conditions!$9:$9,"&gt;="&amp;IO$9-SUMIFS(conditions!$77:$77,conditions!$8:$8,"&lt;="&amp;IO$9,conditions!$9:$9,"&gt;="&amp;IO$9))</f>
        <v>0.8295210000000004</v>
      </c>
      <c r="IP128" s="37">
        <f>SUMIFS(20:20,$9:$9,IP$9-SUMIFS(conditions!$77:$77,conditions!$8:$8,"&lt;="&amp;IP$9,conditions!$9:$9,"&gt;="&amp;IP$9))*SUMIFS(conditions!$76:$76,conditions!$8:$8,"&lt;="&amp;IP$9-SUMIFS(conditions!$77:$77,conditions!$8:$8,"&lt;="&amp;IP$9,conditions!$9:$9,"&gt;="&amp;IP$9),conditions!$9:$9,"&gt;="&amp;IP$9-SUMIFS(conditions!$77:$77,conditions!$8:$8,"&lt;="&amp;IP$9,conditions!$9:$9,"&gt;="&amp;IP$9))</f>
        <v>0</v>
      </c>
      <c r="IQ128" s="37">
        <f>SUMIFS(20:20,$9:$9,IQ$9-SUMIFS(conditions!$77:$77,conditions!$8:$8,"&lt;="&amp;IQ$9,conditions!$9:$9,"&gt;="&amp;IQ$9))*SUMIFS(conditions!$76:$76,conditions!$8:$8,"&lt;="&amp;IQ$9-SUMIFS(conditions!$77:$77,conditions!$8:$8,"&lt;="&amp;IQ$9,conditions!$9:$9,"&gt;="&amp;IQ$9),conditions!$9:$9,"&gt;="&amp;IQ$9-SUMIFS(conditions!$77:$77,conditions!$8:$8,"&lt;="&amp;IQ$9,conditions!$9:$9,"&gt;="&amp;IQ$9))</f>
        <v>0</v>
      </c>
      <c r="IR128" s="37">
        <f>SUMIFS(20:20,$9:$9,IR$9-SUMIFS(conditions!$77:$77,conditions!$8:$8,"&lt;="&amp;IR$9,conditions!$9:$9,"&gt;="&amp;IR$9))*SUMIFS(conditions!$76:$76,conditions!$8:$8,"&lt;="&amp;IR$9-SUMIFS(conditions!$77:$77,conditions!$8:$8,"&lt;="&amp;IR$9,conditions!$9:$9,"&gt;="&amp;IR$9),conditions!$9:$9,"&gt;="&amp;IR$9-SUMIFS(conditions!$77:$77,conditions!$8:$8,"&lt;="&amp;IR$9,conditions!$9:$9,"&gt;="&amp;IR$9))</f>
        <v>0.76315932000000042</v>
      </c>
      <c r="IS128" s="37">
        <f>SUMIFS(20:20,$9:$9,IS$9-SUMIFS(conditions!$77:$77,conditions!$8:$8,"&lt;="&amp;IS$9,conditions!$9:$9,"&gt;="&amp;IS$9))*SUMIFS(conditions!$76:$76,conditions!$8:$8,"&lt;="&amp;IS$9-SUMIFS(conditions!$77:$77,conditions!$8:$8,"&lt;="&amp;IS$9,conditions!$9:$9,"&gt;="&amp;IS$9),conditions!$9:$9,"&gt;="&amp;IS$9-SUMIFS(conditions!$77:$77,conditions!$8:$8,"&lt;="&amp;IS$9,conditions!$9:$9,"&gt;="&amp;IS$9))</f>
        <v>0.76315932000000042</v>
      </c>
      <c r="IT128" s="37">
        <f>SUMIFS(20:20,$9:$9,IT$9-SUMIFS(conditions!$77:$77,conditions!$8:$8,"&lt;="&amp;IT$9,conditions!$9:$9,"&gt;="&amp;IT$9))*SUMIFS(conditions!$76:$76,conditions!$8:$8,"&lt;="&amp;IT$9-SUMIFS(conditions!$77:$77,conditions!$8:$8,"&lt;="&amp;IT$9,conditions!$9:$9,"&gt;="&amp;IT$9),conditions!$9:$9,"&gt;="&amp;IT$9-SUMIFS(conditions!$77:$77,conditions!$8:$8,"&lt;="&amp;IT$9,conditions!$9:$9,"&gt;="&amp;IT$9))</f>
        <v>0.76315932000000042</v>
      </c>
      <c r="IU128" s="37">
        <f>SUMIFS(20:20,$9:$9,IU$9-SUMIFS(conditions!$77:$77,conditions!$8:$8,"&lt;="&amp;IU$9,conditions!$9:$9,"&gt;="&amp;IU$9))*SUMIFS(conditions!$76:$76,conditions!$8:$8,"&lt;="&amp;IU$9-SUMIFS(conditions!$77:$77,conditions!$8:$8,"&lt;="&amp;IU$9,conditions!$9:$9,"&gt;="&amp;IU$9),conditions!$9:$9,"&gt;="&amp;IU$9-SUMIFS(conditions!$77:$77,conditions!$8:$8,"&lt;="&amp;IU$9,conditions!$9:$9,"&gt;="&amp;IU$9))</f>
        <v>0.76315932000000042</v>
      </c>
      <c r="IV128" s="37">
        <f>SUMIFS(20:20,$9:$9,IV$9-SUMIFS(conditions!$77:$77,conditions!$8:$8,"&lt;="&amp;IV$9,conditions!$9:$9,"&gt;="&amp;IV$9))*SUMIFS(conditions!$76:$76,conditions!$8:$8,"&lt;="&amp;IV$9-SUMIFS(conditions!$77:$77,conditions!$8:$8,"&lt;="&amp;IV$9,conditions!$9:$9,"&gt;="&amp;IV$9),conditions!$9:$9,"&gt;="&amp;IV$9-SUMIFS(conditions!$77:$77,conditions!$8:$8,"&lt;="&amp;IV$9,conditions!$9:$9,"&gt;="&amp;IV$9))</f>
        <v>0.76315932000000042</v>
      </c>
      <c r="IW128" s="37">
        <f>SUMIFS(20:20,$9:$9,IW$9-SUMIFS(conditions!$77:$77,conditions!$8:$8,"&lt;="&amp;IW$9,conditions!$9:$9,"&gt;="&amp;IW$9))*SUMIFS(conditions!$76:$76,conditions!$8:$8,"&lt;="&amp;IW$9-SUMIFS(conditions!$77:$77,conditions!$8:$8,"&lt;="&amp;IW$9,conditions!$9:$9,"&gt;="&amp;IW$9),conditions!$9:$9,"&gt;="&amp;IW$9-SUMIFS(conditions!$77:$77,conditions!$8:$8,"&lt;="&amp;IW$9,conditions!$9:$9,"&gt;="&amp;IW$9))</f>
        <v>0</v>
      </c>
      <c r="IX128" s="37">
        <f>SUMIFS(20:20,$9:$9,IX$9-SUMIFS(conditions!$77:$77,conditions!$8:$8,"&lt;="&amp;IX$9,conditions!$9:$9,"&gt;="&amp;IX$9))*SUMIFS(conditions!$76:$76,conditions!$8:$8,"&lt;="&amp;IX$9-SUMIFS(conditions!$77:$77,conditions!$8:$8,"&lt;="&amp;IX$9,conditions!$9:$9,"&gt;="&amp;IX$9),conditions!$9:$9,"&gt;="&amp;IX$9-SUMIFS(conditions!$77:$77,conditions!$8:$8,"&lt;="&amp;IX$9,conditions!$9:$9,"&gt;="&amp;IX$9))</f>
        <v>0</v>
      </c>
      <c r="IY128" s="37">
        <f>SUMIFS(20:20,$9:$9,IY$9-SUMIFS(conditions!$77:$77,conditions!$8:$8,"&lt;="&amp;IY$9,conditions!$9:$9,"&gt;="&amp;IY$9))*SUMIFS(conditions!$76:$76,conditions!$8:$8,"&lt;="&amp;IY$9-SUMIFS(conditions!$77:$77,conditions!$8:$8,"&lt;="&amp;IY$9,conditions!$9:$9,"&gt;="&amp;IY$9),conditions!$9:$9,"&gt;="&amp;IY$9-SUMIFS(conditions!$77:$77,conditions!$8:$8,"&lt;="&amp;IY$9,conditions!$9:$9,"&gt;="&amp;IY$9))</f>
        <v>0.76315932000000042</v>
      </c>
      <c r="IZ128" s="37">
        <f>SUMIFS(20:20,$9:$9,IZ$9-SUMIFS(conditions!$77:$77,conditions!$8:$8,"&lt;="&amp;IZ$9,conditions!$9:$9,"&gt;="&amp;IZ$9))*SUMIFS(conditions!$76:$76,conditions!$8:$8,"&lt;="&amp;IZ$9-SUMIFS(conditions!$77:$77,conditions!$8:$8,"&lt;="&amp;IZ$9,conditions!$9:$9,"&gt;="&amp;IZ$9),conditions!$9:$9,"&gt;="&amp;IZ$9-SUMIFS(conditions!$77:$77,conditions!$8:$8,"&lt;="&amp;IZ$9,conditions!$9:$9,"&gt;="&amp;IZ$9))</f>
        <v>0.76315932000000042</v>
      </c>
      <c r="JA128" s="37">
        <f>SUMIFS(20:20,$9:$9,JA$9-SUMIFS(conditions!$77:$77,conditions!$8:$8,"&lt;="&amp;JA$9,conditions!$9:$9,"&gt;="&amp;JA$9))*SUMIFS(conditions!$76:$76,conditions!$8:$8,"&lt;="&amp;JA$9-SUMIFS(conditions!$77:$77,conditions!$8:$8,"&lt;="&amp;JA$9,conditions!$9:$9,"&gt;="&amp;JA$9),conditions!$9:$9,"&gt;="&amp;JA$9-SUMIFS(conditions!$77:$77,conditions!$8:$8,"&lt;="&amp;JA$9,conditions!$9:$9,"&gt;="&amp;JA$9))</f>
        <v>0.76315932000000042</v>
      </c>
      <c r="JB128" s="37">
        <f>SUMIFS(20:20,$9:$9,JB$9-SUMIFS(conditions!$77:$77,conditions!$8:$8,"&lt;="&amp;JB$9,conditions!$9:$9,"&gt;="&amp;JB$9))*SUMIFS(conditions!$76:$76,conditions!$8:$8,"&lt;="&amp;JB$9-SUMIFS(conditions!$77:$77,conditions!$8:$8,"&lt;="&amp;JB$9,conditions!$9:$9,"&gt;="&amp;JB$9),conditions!$9:$9,"&gt;="&amp;JB$9-SUMIFS(conditions!$77:$77,conditions!$8:$8,"&lt;="&amp;JB$9,conditions!$9:$9,"&gt;="&amp;JB$9))</f>
        <v>0.76315932000000042</v>
      </c>
      <c r="JC128" s="37">
        <f>SUMIFS(20:20,$9:$9,JC$9-SUMIFS(conditions!$77:$77,conditions!$8:$8,"&lt;="&amp;JC$9,conditions!$9:$9,"&gt;="&amp;JC$9))*SUMIFS(conditions!$76:$76,conditions!$8:$8,"&lt;="&amp;JC$9-SUMIFS(conditions!$77:$77,conditions!$8:$8,"&lt;="&amp;JC$9,conditions!$9:$9,"&gt;="&amp;JC$9),conditions!$9:$9,"&gt;="&amp;JC$9-SUMIFS(conditions!$77:$77,conditions!$8:$8,"&lt;="&amp;JC$9,conditions!$9:$9,"&gt;="&amp;JC$9))</f>
        <v>0.76315932000000042</v>
      </c>
      <c r="JD128" s="37">
        <f>SUMIFS(20:20,$9:$9,JD$9-SUMIFS(conditions!$77:$77,conditions!$8:$8,"&lt;="&amp;JD$9,conditions!$9:$9,"&gt;="&amp;JD$9))*SUMIFS(conditions!$76:$76,conditions!$8:$8,"&lt;="&amp;JD$9-SUMIFS(conditions!$77:$77,conditions!$8:$8,"&lt;="&amp;JD$9,conditions!$9:$9,"&gt;="&amp;JD$9),conditions!$9:$9,"&gt;="&amp;JD$9-SUMIFS(conditions!$77:$77,conditions!$8:$8,"&lt;="&amp;JD$9,conditions!$9:$9,"&gt;="&amp;JD$9))</f>
        <v>0</v>
      </c>
      <c r="JE128" s="37">
        <f>SUMIFS(20:20,$9:$9,JE$9-SUMIFS(conditions!$77:$77,conditions!$8:$8,"&lt;="&amp;JE$9,conditions!$9:$9,"&gt;="&amp;JE$9))*SUMIFS(conditions!$76:$76,conditions!$8:$8,"&lt;="&amp;JE$9-SUMIFS(conditions!$77:$77,conditions!$8:$8,"&lt;="&amp;JE$9,conditions!$9:$9,"&gt;="&amp;JE$9),conditions!$9:$9,"&gt;="&amp;JE$9-SUMIFS(conditions!$77:$77,conditions!$8:$8,"&lt;="&amp;JE$9,conditions!$9:$9,"&gt;="&amp;JE$9))</f>
        <v>0</v>
      </c>
      <c r="JF128" s="37">
        <f>SUMIFS(20:20,$9:$9,JF$9-SUMIFS(conditions!$77:$77,conditions!$8:$8,"&lt;="&amp;JF$9,conditions!$9:$9,"&gt;="&amp;JF$9))*SUMIFS(conditions!$76:$76,conditions!$8:$8,"&lt;="&amp;JF$9-SUMIFS(conditions!$77:$77,conditions!$8:$8,"&lt;="&amp;JF$9,conditions!$9:$9,"&gt;="&amp;JF$9),conditions!$9:$9,"&gt;="&amp;JF$9-SUMIFS(conditions!$77:$77,conditions!$8:$8,"&lt;="&amp;JF$9,conditions!$9:$9,"&gt;="&amp;JF$9))</f>
        <v>0.76315932000000042</v>
      </c>
      <c r="JG128" s="37">
        <f>SUMIFS(20:20,$9:$9,JG$9-SUMIFS(conditions!$77:$77,conditions!$8:$8,"&lt;="&amp;JG$9,conditions!$9:$9,"&gt;="&amp;JG$9))*SUMIFS(conditions!$76:$76,conditions!$8:$8,"&lt;="&amp;JG$9-SUMIFS(conditions!$77:$77,conditions!$8:$8,"&lt;="&amp;JG$9,conditions!$9:$9,"&gt;="&amp;JG$9),conditions!$9:$9,"&gt;="&amp;JG$9-SUMIFS(conditions!$77:$77,conditions!$8:$8,"&lt;="&amp;JG$9,conditions!$9:$9,"&gt;="&amp;JG$9))</f>
        <v>0.76315932000000042</v>
      </c>
      <c r="JH128" s="37">
        <f>SUMIFS(20:20,$9:$9,JH$9-SUMIFS(conditions!$77:$77,conditions!$8:$8,"&lt;="&amp;JH$9,conditions!$9:$9,"&gt;="&amp;JH$9))*SUMIFS(conditions!$76:$76,conditions!$8:$8,"&lt;="&amp;JH$9-SUMIFS(conditions!$77:$77,conditions!$8:$8,"&lt;="&amp;JH$9,conditions!$9:$9,"&gt;="&amp;JH$9),conditions!$9:$9,"&gt;="&amp;JH$9-SUMIFS(conditions!$77:$77,conditions!$8:$8,"&lt;="&amp;JH$9,conditions!$9:$9,"&gt;="&amp;JH$9))</f>
        <v>0.76315932000000042</v>
      </c>
      <c r="JI128" s="37">
        <f>SUMIFS(20:20,$9:$9,JI$9-SUMIFS(conditions!$77:$77,conditions!$8:$8,"&lt;="&amp;JI$9,conditions!$9:$9,"&gt;="&amp;JI$9))*SUMIFS(conditions!$76:$76,conditions!$8:$8,"&lt;="&amp;JI$9-SUMIFS(conditions!$77:$77,conditions!$8:$8,"&lt;="&amp;JI$9,conditions!$9:$9,"&gt;="&amp;JI$9),conditions!$9:$9,"&gt;="&amp;JI$9-SUMIFS(conditions!$77:$77,conditions!$8:$8,"&lt;="&amp;JI$9,conditions!$9:$9,"&gt;="&amp;JI$9))</f>
        <v>0.76315932000000042</v>
      </c>
      <c r="JJ128" s="37">
        <f>SUMIFS(20:20,$9:$9,JJ$9-SUMIFS(conditions!$77:$77,conditions!$8:$8,"&lt;="&amp;JJ$9,conditions!$9:$9,"&gt;="&amp;JJ$9))*SUMIFS(conditions!$76:$76,conditions!$8:$8,"&lt;="&amp;JJ$9-SUMIFS(conditions!$77:$77,conditions!$8:$8,"&lt;="&amp;JJ$9,conditions!$9:$9,"&gt;="&amp;JJ$9),conditions!$9:$9,"&gt;="&amp;JJ$9-SUMIFS(conditions!$77:$77,conditions!$8:$8,"&lt;="&amp;JJ$9,conditions!$9:$9,"&gt;="&amp;JJ$9))</f>
        <v>0.76315932000000042</v>
      </c>
      <c r="JK128" s="37">
        <f>SUMIFS(20:20,$9:$9,JK$9-SUMIFS(conditions!$77:$77,conditions!$8:$8,"&lt;="&amp;JK$9,conditions!$9:$9,"&gt;="&amp;JK$9))*SUMIFS(conditions!$76:$76,conditions!$8:$8,"&lt;="&amp;JK$9-SUMIFS(conditions!$77:$77,conditions!$8:$8,"&lt;="&amp;JK$9,conditions!$9:$9,"&gt;="&amp;JK$9),conditions!$9:$9,"&gt;="&amp;JK$9-SUMIFS(conditions!$77:$77,conditions!$8:$8,"&lt;="&amp;JK$9,conditions!$9:$9,"&gt;="&amp;JK$9))</f>
        <v>0</v>
      </c>
      <c r="JL128" s="37">
        <f>SUMIFS(20:20,$9:$9,JL$9-SUMIFS(conditions!$77:$77,conditions!$8:$8,"&lt;="&amp;JL$9,conditions!$9:$9,"&gt;="&amp;JL$9))*SUMIFS(conditions!$76:$76,conditions!$8:$8,"&lt;="&amp;JL$9-SUMIFS(conditions!$77:$77,conditions!$8:$8,"&lt;="&amp;JL$9,conditions!$9:$9,"&gt;="&amp;JL$9),conditions!$9:$9,"&gt;="&amp;JL$9-SUMIFS(conditions!$77:$77,conditions!$8:$8,"&lt;="&amp;JL$9,conditions!$9:$9,"&gt;="&amp;JL$9))</f>
        <v>0</v>
      </c>
      <c r="JM128" s="37">
        <f>SUMIFS(20:20,$9:$9,JM$9-SUMIFS(conditions!$77:$77,conditions!$8:$8,"&lt;="&amp;JM$9,conditions!$9:$9,"&gt;="&amp;JM$9))*SUMIFS(conditions!$76:$76,conditions!$8:$8,"&lt;="&amp;JM$9-SUMIFS(conditions!$77:$77,conditions!$8:$8,"&lt;="&amp;JM$9,conditions!$9:$9,"&gt;="&amp;JM$9),conditions!$9:$9,"&gt;="&amp;JM$9-SUMIFS(conditions!$77:$77,conditions!$8:$8,"&lt;="&amp;JM$9,conditions!$9:$9,"&gt;="&amp;JM$9))</f>
        <v>0.76315932000000042</v>
      </c>
      <c r="JN128" s="37">
        <f>SUMIFS(20:20,$9:$9,JN$9-SUMIFS(conditions!$77:$77,conditions!$8:$8,"&lt;="&amp;JN$9,conditions!$9:$9,"&gt;="&amp;JN$9))*SUMIFS(conditions!$76:$76,conditions!$8:$8,"&lt;="&amp;JN$9-SUMIFS(conditions!$77:$77,conditions!$8:$8,"&lt;="&amp;JN$9,conditions!$9:$9,"&gt;="&amp;JN$9),conditions!$9:$9,"&gt;="&amp;JN$9-SUMIFS(conditions!$77:$77,conditions!$8:$8,"&lt;="&amp;JN$9,conditions!$9:$9,"&gt;="&amp;JN$9))</f>
        <v>0.76315932000000042</v>
      </c>
      <c r="JO128" s="37">
        <f>SUMIFS(20:20,$9:$9,JO$9-SUMIFS(conditions!$77:$77,conditions!$8:$8,"&lt;="&amp;JO$9,conditions!$9:$9,"&gt;="&amp;JO$9))*SUMIFS(conditions!$76:$76,conditions!$8:$8,"&lt;="&amp;JO$9-SUMIFS(conditions!$77:$77,conditions!$8:$8,"&lt;="&amp;JO$9,conditions!$9:$9,"&gt;="&amp;JO$9),conditions!$9:$9,"&gt;="&amp;JO$9-SUMIFS(conditions!$77:$77,conditions!$8:$8,"&lt;="&amp;JO$9,conditions!$9:$9,"&gt;="&amp;JO$9))</f>
        <v>0.76315932000000042</v>
      </c>
      <c r="JP128" s="37">
        <f>SUMIFS(20:20,$9:$9,JP$9-SUMIFS(conditions!$77:$77,conditions!$8:$8,"&lt;="&amp;JP$9,conditions!$9:$9,"&gt;="&amp;JP$9))*SUMIFS(conditions!$76:$76,conditions!$8:$8,"&lt;="&amp;JP$9-SUMIFS(conditions!$77:$77,conditions!$8:$8,"&lt;="&amp;JP$9,conditions!$9:$9,"&gt;="&amp;JP$9),conditions!$9:$9,"&gt;="&amp;JP$9-SUMIFS(conditions!$77:$77,conditions!$8:$8,"&lt;="&amp;JP$9,conditions!$9:$9,"&gt;="&amp;JP$9))</f>
        <v>0.76315932000000042</v>
      </c>
      <c r="JQ128" s="37">
        <f>SUMIFS(20:20,$9:$9,JQ$9-SUMIFS(conditions!$77:$77,conditions!$8:$8,"&lt;="&amp;JQ$9,conditions!$9:$9,"&gt;="&amp;JQ$9))*SUMIFS(conditions!$76:$76,conditions!$8:$8,"&lt;="&amp;JQ$9-SUMIFS(conditions!$77:$77,conditions!$8:$8,"&lt;="&amp;JQ$9,conditions!$9:$9,"&gt;="&amp;JQ$9),conditions!$9:$9,"&gt;="&amp;JQ$9-SUMIFS(conditions!$77:$77,conditions!$8:$8,"&lt;="&amp;JQ$9,conditions!$9:$9,"&gt;="&amp;JQ$9))</f>
        <v>0.76315932000000042</v>
      </c>
      <c r="JR128" s="37">
        <f>SUMIFS(20:20,$9:$9,JR$9-SUMIFS(conditions!$77:$77,conditions!$8:$8,"&lt;="&amp;JR$9,conditions!$9:$9,"&gt;="&amp;JR$9))*SUMIFS(conditions!$76:$76,conditions!$8:$8,"&lt;="&amp;JR$9-SUMIFS(conditions!$77:$77,conditions!$8:$8,"&lt;="&amp;JR$9,conditions!$9:$9,"&gt;="&amp;JR$9),conditions!$9:$9,"&gt;="&amp;JR$9-SUMIFS(conditions!$77:$77,conditions!$8:$8,"&lt;="&amp;JR$9,conditions!$9:$9,"&gt;="&amp;JR$9))</f>
        <v>0</v>
      </c>
      <c r="JS128" s="37">
        <f>SUMIFS(20:20,$9:$9,JS$9-SUMIFS(conditions!$77:$77,conditions!$8:$8,"&lt;="&amp;JS$9,conditions!$9:$9,"&gt;="&amp;JS$9))*SUMIFS(conditions!$76:$76,conditions!$8:$8,"&lt;="&amp;JS$9-SUMIFS(conditions!$77:$77,conditions!$8:$8,"&lt;="&amp;JS$9,conditions!$9:$9,"&gt;="&amp;JS$9),conditions!$9:$9,"&gt;="&amp;JS$9-SUMIFS(conditions!$77:$77,conditions!$8:$8,"&lt;="&amp;JS$9,conditions!$9:$9,"&gt;="&amp;JS$9))</f>
        <v>0</v>
      </c>
      <c r="JT128" s="37">
        <f>SUMIFS(20:20,$9:$9,JT$9-SUMIFS(conditions!$77:$77,conditions!$8:$8,"&lt;="&amp;JT$9,conditions!$9:$9,"&gt;="&amp;JT$9))*SUMIFS(conditions!$76:$76,conditions!$8:$8,"&lt;="&amp;JT$9-SUMIFS(conditions!$77:$77,conditions!$8:$8,"&lt;="&amp;JT$9,conditions!$9:$9,"&gt;="&amp;JT$9),conditions!$9:$9,"&gt;="&amp;JT$9-SUMIFS(conditions!$77:$77,conditions!$8:$8,"&lt;="&amp;JT$9,conditions!$9:$9,"&gt;="&amp;JT$9))</f>
        <v>0.78605409960000039</v>
      </c>
      <c r="JU128" s="37">
        <f>SUMIFS(20:20,$9:$9,JU$9-SUMIFS(conditions!$77:$77,conditions!$8:$8,"&lt;="&amp;JU$9,conditions!$9:$9,"&gt;="&amp;JU$9))*SUMIFS(conditions!$76:$76,conditions!$8:$8,"&lt;="&amp;JU$9-SUMIFS(conditions!$77:$77,conditions!$8:$8,"&lt;="&amp;JU$9,conditions!$9:$9,"&gt;="&amp;JU$9),conditions!$9:$9,"&gt;="&amp;JU$9-SUMIFS(conditions!$77:$77,conditions!$8:$8,"&lt;="&amp;JU$9,conditions!$9:$9,"&gt;="&amp;JU$9))</f>
        <v>0.78605409960000039</v>
      </c>
      <c r="JV128" s="37">
        <f>SUMIFS(20:20,$9:$9,JV$9-SUMIFS(conditions!$77:$77,conditions!$8:$8,"&lt;="&amp;JV$9,conditions!$9:$9,"&gt;="&amp;JV$9))*SUMIFS(conditions!$76:$76,conditions!$8:$8,"&lt;="&amp;JV$9-SUMIFS(conditions!$77:$77,conditions!$8:$8,"&lt;="&amp;JV$9,conditions!$9:$9,"&gt;="&amp;JV$9),conditions!$9:$9,"&gt;="&amp;JV$9-SUMIFS(conditions!$77:$77,conditions!$8:$8,"&lt;="&amp;JV$9,conditions!$9:$9,"&gt;="&amp;JV$9))</f>
        <v>0.78605409960000039</v>
      </c>
      <c r="JW128" s="37">
        <f>SUMIFS(20:20,$9:$9,JW$9-SUMIFS(conditions!$77:$77,conditions!$8:$8,"&lt;="&amp;JW$9,conditions!$9:$9,"&gt;="&amp;JW$9))*SUMIFS(conditions!$76:$76,conditions!$8:$8,"&lt;="&amp;JW$9-SUMIFS(conditions!$77:$77,conditions!$8:$8,"&lt;="&amp;JW$9,conditions!$9:$9,"&gt;="&amp;JW$9),conditions!$9:$9,"&gt;="&amp;JW$9-SUMIFS(conditions!$77:$77,conditions!$8:$8,"&lt;="&amp;JW$9,conditions!$9:$9,"&gt;="&amp;JW$9))</f>
        <v>0.78605409960000039</v>
      </c>
      <c r="JX128" s="37">
        <f>SUMIFS(20:20,$9:$9,JX$9-SUMIFS(conditions!$77:$77,conditions!$8:$8,"&lt;="&amp;JX$9,conditions!$9:$9,"&gt;="&amp;JX$9))*SUMIFS(conditions!$76:$76,conditions!$8:$8,"&lt;="&amp;JX$9-SUMIFS(conditions!$77:$77,conditions!$8:$8,"&lt;="&amp;JX$9,conditions!$9:$9,"&gt;="&amp;JX$9),conditions!$9:$9,"&gt;="&amp;JX$9-SUMIFS(conditions!$77:$77,conditions!$8:$8,"&lt;="&amp;JX$9,conditions!$9:$9,"&gt;="&amp;JX$9))</f>
        <v>0.78605409960000039</v>
      </c>
      <c r="JY128" s="37">
        <f>SUMIFS(20:20,$9:$9,JY$9-SUMIFS(conditions!$77:$77,conditions!$8:$8,"&lt;="&amp;JY$9,conditions!$9:$9,"&gt;="&amp;JY$9))*SUMIFS(conditions!$76:$76,conditions!$8:$8,"&lt;="&amp;JY$9-SUMIFS(conditions!$77:$77,conditions!$8:$8,"&lt;="&amp;JY$9,conditions!$9:$9,"&gt;="&amp;JY$9),conditions!$9:$9,"&gt;="&amp;JY$9-SUMIFS(conditions!$77:$77,conditions!$8:$8,"&lt;="&amp;JY$9,conditions!$9:$9,"&gt;="&amp;JY$9))</f>
        <v>0</v>
      </c>
      <c r="JZ128" s="37">
        <f>SUMIFS(20:20,$9:$9,JZ$9-SUMIFS(conditions!$77:$77,conditions!$8:$8,"&lt;="&amp;JZ$9,conditions!$9:$9,"&gt;="&amp;JZ$9))*SUMIFS(conditions!$76:$76,conditions!$8:$8,"&lt;="&amp;JZ$9-SUMIFS(conditions!$77:$77,conditions!$8:$8,"&lt;="&amp;JZ$9,conditions!$9:$9,"&gt;="&amp;JZ$9),conditions!$9:$9,"&gt;="&amp;JZ$9-SUMIFS(conditions!$77:$77,conditions!$8:$8,"&lt;="&amp;JZ$9,conditions!$9:$9,"&gt;="&amp;JZ$9))</f>
        <v>0</v>
      </c>
      <c r="KA128" s="37">
        <f>SUMIFS(20:20,$9:$9,KA$9-SUMIFS(conditions!$77:$77,conditions!$8:$8,"&lt;="&amp;KA$9,conditions!$9:$9,"&gt;="&amp;KA$9))*SUMIFS(conditions!$76:$76,conditions!$8:$8,"&lt;="&amp;KA$9-SUMIFS(conditions!$77:$77,conditions!$8:$8,"&lt;="&amp;KA$9,conditions!$9:$9,"&gt;="&amp;KA$9),conditions!$9:$9,"&gt;="&amp;KA$9-SUMIFS(conditions!$77:$77,conditions!$8:$8,"&lt;="&amp;KA$9,conditions!$9:$9,"&gt;="&amp;KA$9))</f>
        <v>0.78605409960000039</v>
      </c>
      <c r="KB128" s="37">
        <f>SUMIFS(20:20,$9:$9,KB$9-SUMIFS(conditions!$77:$77,conditions!$8:$8,"&lt;="&amp;KB$9,conditions!$9:$9,"&gt;="&amp;KB$9))*SUMIFS(conditions!$76:$76,conditions!$8:$8,"&lt;="&amp;KB$9-SUMIFS(conditions!$77:$77,conditions!$8:$8,"&lt;="&amp;KB$9,conditions!$9:$9,"&gt;="&amp;KB$9),conditions!$9:$9,"&gt;="&amp;KB$9-SUMIFS(conditions!$77:$77,conditions!$8:$8,"&lt;="&amp;KB$9,conditions!$9:$9,"&gt;="&amp;KB$9))</f>
        <v>0.78605409960000039</v>
      </c>
      <c r="KC128" s="37">
        <f>SUMIFS(20:20,$9:$9,KC$9-SUMIFS(conditions!$77:$77,conditions!$8:$8,"&lt;="&amp;KC$9,conditions!$9:$9,"&gt;="&amp;KC$9))*SUMIFS(conditions!$76:$76,conditions!$8:$8,"&lt;="&amp;KC$9-SUMIFS(conditions!$77:$77,conditions!$8:$8,"&lt;="&amp;KC$9,conditions!$9:$9,"&gt;="&amp;KC$9),conditions!$9:$9,"&gt;="&amp;KC$9-SUMIFS(conditions!$77:$77,conditions!$8:$8,"&lt;="&amp;KC$9,conditions!$9:$9,"&gt;="&amp;KC$9))</f>
        <v>0.78605409960000039</v>
      </c>
      <c r="KD128" s="37">
        <f>SUMIFS(20:20,$9:$9,KD$9-SUMIFS(conditions!$77:$77,conditions!$8:$8,"&lt;="&amp;KD$9,conditions!$9:$9,"&gt;="&amp;KD$9))*SUMIFS(conditions!$76:$76,conditions!$8:$8,"&lt;="&amp;KD$9-SUMIFS(conditions!$77:$77,conditions!$8:$8,"&lt;="&amp;KD$9,conditions!$9:$9,"&gt;="&amp;KD$9),conditions!$9:$9,"&gt;="&amp;KD$9-SUMIFS(conditions!$77:$77,conditions!$8:$8,"&lt;="&amp;KD$9,conditions!$9:$9,"&gt;="&amp;KD$9))</f>
        <v>0.78605409960000039</v>
      </c>
      <c r="KE128" s="37">
        <f>SUMIFS(20:20,$9:$9,KE$9-SUMIFS(conditions!$77:$77,conditions!$8:$8,"&lt;="&amp;KE$9,conditions!$9:$9,"&gt;="&amp;KE$9))*SUMIFS(conditions!$76:$76,conditions!$8:$8,"&lt;="&amp;KE$9-SUMIFS(conditions!$77:$77,conditions!$8:$8,"&lt;="&amp;KE$9,conditions!$9:$9,"&gt;="&amp;KE$9),conditions!$9:$9,"&gt;="&amp;KE$9-SUMIFS(conditions!$77:$77,conditions!$8:$8,"&lt;="&amp;KE$9,conditions!$9:$9,"&gt;="&amp;KE$9))</f>
        <v>0.78605409960000039</v>
      </c>
      <c r="KF128" s="37">
        <f>SUMIFS(20:20,$9:$9,KF$9-SUMIFS(conditions!$77:$77,conditions!$8:$8,"&lt;="&amp;KF$9,conditions!$9:$9,"&gt;="&amp;KF$9))*SUMIFS(conditions!$76:$76,conditions!$8:$8,"&lt;="&amp;KF$9-SUMIFS(conditions!$77:$77,conditions!$8:$8,"&lt;="&amp;KF$9,conditions!$9:$9,"&gt;="&amp;KF$9),conditions!$9:$9,"&gt;="&amp;KF$9-SUMIFS(conditions!$77:$77,conditions!$8:$8,"&lt;="&amp;KF$9,conditions!$9:$9,"&gt;="&amp;KF$9))</f>
        <v>0</v>
      </c>
      <c r="KG128" s="37">
        <f>SUMIFS(20:20,$9:$9,KG$9-SUMIFS(conditions!$77:$77,conditions!$8:$8,"&lt;="&amp;KG$9,conditions!$9:$9,"&gt;="&amp;KG$9))*SUMIFS(conditions!$76:$76,conditions!$8:$8,"&lt;="&amp;KG$9-SUMIFS(conditions!$77:$77,conditions!$8:$8,"&lt;="&amp;KG$9,conditions!$9:$9,"&gt;="&amp;KG$9),conditions!$9:$9,"&gt;="&amp;KG$9-SUMIFS(conditions!$77:$77,conditions!$8:$8,"&lt;="&amp;KG$9,conditions!$9:$9,"&gt;="&amp;KG$9))</f>
        <v>0</v>
      </c>
      <c r="KH128" s="37">
        <f>SUMIFS(20:20,$9:$9,KH$9-SUMIFS(conditions!$77:$77,conditions!$8:$8,"&lt;="&amp;KH$9,conditions!$9:$9,"&gt;="&amp;KH$9))*SUMIFS(conditions!$76:$76,conditions!$8:$8,"&lt;="&amp;KH$9-SUMIFS(conditions!$77:$77,conditions!$8:$8,"&lt;="&amp;KH$9,conditions!$9:$9,"&gt;="&amp;KH$9),conditions!$9:$9,"&gt;="&amp;KH$9-SUMIFS(conditions!$77:$77,conditions!$8:$8,"&lt;="&amp;KH$9,conditions!$9:$9,"&gt;="&amp;KH$9))</f>
        <v>0.78605409960000039</v>
      </c>
      <c r="KI128" s="37">
        <f>SUMIFS(20:20,$9:$9,KI$9-SUMIFS(conditions!$77:$77,conditions!$8:$8,"&lt;="&amp;KI$9,conditions!$9:$9,"&gt;="&amp;KI$9))*SUMIFS(conditions!$76:$76,conditions!$8:$8,"&lt;="&amp;KI$9-SUMIFS(conditions!$77:$77,conditions!$8:$8,"&lt;="&amp;KI$9,conditions!$9:$9,"&gt;="&amp;KI$9),conditions!$9:$9,"&gt;="&amp;KI$9-SUMIFS(conditions!$77:$77,conditions!$8:$8,"&lt;="&amp;KI$9,conditions!$9:$9,"&gt;="&amp;KI$9))</f>
        <v>0.78605409960000039</v>
      </c>
      <c r="KJ128" s="37">
        <f>SUMIFS(20:20,$9:$9,KJ$9-SUMIFS(conditions!$77:$77,conditions!$8:$8,"&lt;="&amp;KJ$9,conditions!$9:$9,"&gt;="&amp;KJ$9))*SUMIFS(conditions!$76:$76,conditions!$8:$8,"&lt;="&amp;KJ$9-SUMIFS(conditions!$77:$77,conditions!$8:$8,"&lt;="&amp;KJ$9,conditions!$9:$9,"&gt;="&amp;KJ$9),conditions!$9:$9,"&gt;="&amp;KJ$9-SUMIFS(conditions!$77:$77,conditions!$8:$8,"&lt;="&amp;KJ$9,conditions!$9:$9,"&gt;="&amp;KJ$9))</f>
        <v>0.78605409960000039</v>
      </c>
      <c r="KK128" s="37">
        <f>SUMIFS(20:20,$9:$9,KK$9-SUMIFS(conditions!$77:$77,conditions!$8:$8,"&lt;="&amp;KK$9,conditions!$9:$9,"&gt;="&amp;KK$9))*SUMIFS(conditions!$76:$76,conditions!$8:$8,"&lt;="&amp;KK$9-SUMIFS(conditions!$77:$77,conditions!$8:$8,"&lt;="&amp;KK$9,conditions!$9:$9,"&gt;="&amp;KK$9),conditions!$9:$9,"&gt;="&amp;KK$9-SUMIFS(conditions!$77:$77,conditions!$8:$8,"&lt;="&amp;KK$9,conditions!$9:$9,"&gt;="&amp;KK$9))</f>
        <v>0.78605409960000039</v>
      </c>
      <c r="KL128" s="37">
        <f>SUMIFS(20:20,$9:$9,KL$9-SUMIFS(conditions!$77:$77,conditions!$8:$8,"&lt;="&amp;KL$9,conditions!$9:$9,"&gt;="&amp;KL$9))*SUMIFS(conditions!$76:$76,conditions!$8:$8,"&lt;="&amp;KL$9-SUMIFS(conditions!$77:$77,conditions!$8:$8,"&lt;="&amp;KL$9,conditions!$9:$9,"&gt;="&amp;KL$9),conditions!$9:$9,"&gt;="&amp;KL$9-SUMIFS(conditions!$77:$77,conditions!$8:$8,"&lt;="&amp;KL$9,conditions!$9:$9,"&gt;="&amp;KL$9))</f>
        <v>0.78605409960000039</v>
      </c>
      <c r="KM128" s="37">
        <f>SUMIFS(20:20,$9:$9,KM$9-SUMIFS(conditions!$77:$77,conditions!$8:$8,"&lt;="&amp;KM$9,conditions!$9:$9,"&gt;="&amp;KM$9))*SUMIFS(conditions!$76:$76,conditions!$8:$8,"&lt;="&amp;KM$9-SUMIFS(conditions!$77:$77,conditions!$8:$8,"&lt;="&amp;KM$9,conditions!$9:$9,"&gt;="&amp;KM$9),conditions!$9:$9,"&gt;="&amp;KM$9-SUMIFS(conditions!$77:$77,conditions!$8:$8,"&lt;="&amp;KM$9,conditions!$9:$9,"&gt;="&amp;KM$9))</f>
        <v>0</v>
      </c>
      <c r="KN128" s="37">
        <f>SUMIFS(20:20,$9:$9,KN$9-SUMIFS(conditions!$77:$77,conditions!$8:$8,"&lt;="&amp;KN$9,conditions!$9:$9,"&gt;="&amp;KN$9))*SUMIFS(conditions!$76:$76,conditions!$8:$8,"&lt;="&amp;KN$9-SUMIFS(conditions!$77:$77,conditions!$8:$8,"&lt;="&amp;KN$9,conditions!$9:$9,"&gt;="&amp;KN$9),conditions!$9:$9,"&gt;="&amp;KN$9-SUMIFS(conditions!$77:$77,conditions!$8:$8,"&lt;="&amp;KN$9,conditions!$9:$9,"&gt;="&amp;KN$9))</f>
        <v>0</v>
      </c>
      <c r="KO128" s="37">
        <f>SUMIFS(20:20,$9:$9,KO$9-SUMIFS(conditions!$77:$77,conditions!$8:$8,"&lt;="&amp;KO$9,conditions!$9:$9,"&gt;="&amp;KO$9))*SUMIFS(conditions!$76:$76,conditions!$8:$8,"&lt;="&amp;KO$9-SUMIFS(conditions!$77:$77,conditions!$8:$8,"&lt;="&amp;KO$9,conditions!$9:$9,"&gt;="&amp;KO$9),conditions!$9:$9,"&gt;="&amp;KO$9-SUMIFS(conditions!$77:$77,conditions!$8:$8,"&lt;="&amp;KO$9,conditions!$9:$9,"&gt;="&amp;KO$9))</f>
        <v>0.78605409960000039</v>
      </c>
      <c r="KP128" s="37">
        <f>SUMIFS(20:20,$9:$9,KP$9-SUMIFS(conditions!$77:$77,conditions!$8:$8,"&lt;="&amp;KP$9,conditions!$9:$9,"&gt;="&amp;KP$9))*SUMIFS(conditions!$76:$76,conditions!$8:$8,"&lt;="&amp;KP$9-SUMIFS(conditions!$77:$77,conditions!$8:$8,"&lt;="&amp;KP$9,conditions!$9:$9,"&gt;="&amp;KP$9),conditions!$9:$9,"&gt;="&amp;KP$9-SUMIFS(conditions!$77:$77,conditions!$8:$8,"&lt;="&amp;KP$9,conditions!$9:$9,"&gt;="&amp;KP$9))</f>
        <v>0.78605409960000039</v>
      </c>
      <c r="KQ128" s="37">
        <f>SUMIFS(20:20,$9:$9,KQ$9-SUMIFS(conditions!$77:$77,conditions!$8:$8,"&lt;="&amp;KQ$9,conditions!$9:$9,"&gt;="&amp;KQ$9))*SUMIFS(conditions!$76:$76,conditions!$8:$8,"&lt;="&amp;KQ$9-SUMIFS(conditions!$77:$77,conditions!$8:$8,"&lt;="&amp;KQ$9,conditions!$9:$9,"&gt;="&amp;KQ$9),conditions!$9:$9,"&gt;="&amp;KQ$9-SUMIFS(conditions!$77:$77,conditions!$8:$8,"&lt;="&amp;KQ$9,conditions!$9:$9,"&gt;="&amp;KQ$9))</f>
        <v>0.78605409960000039</v>
      </c>
      <c r="KR128" s="37">
        <f>SUMIFS(20:20,$9:$9,KR$9-SUMIFS(conditions!$77:$77,conditions!$8:$8,"&lt;="&amp;KR$9,conditions!$9:$9,"&gt;="&amp;KR$9))*SUMIFS(conditions!$76:$76,conditions!$8:$8,"&lt;="&amp;KR$9-SUMIFS(conditions!$77:$77,conditions!$8:$8,"&lt;="&amp;KR$9,conditions!$9:$9,"&gt;="&amp;KR$9),conditions!$9:$9,"&gt;="&amp;KR$9-SUMIFS(conditions!$77:$77,conditions!$8:$8,"&lt;="&amp;KR$9,conditions!$9:$9,"&gt;="&amp;KR$9))</f>
        <v>0.78605409960000039</v>
      </c>
      <c r="KS128" s="37">
        <f>SUMIFS(20:20,$9:$9,KS$9-SUMIFS(conditions!$77:$77,conditions!$8:$8,"&lt;="&amp;KS$9,conditions!$9:$9,"&gt;="&amp;KS$9))*SUMIFS(conditions!$76:$76,conditions!$8:$8,"&lt;="&amp;KS$9-SUMIFS(conditions!$77:$77,conditions!$8:$8,"&lt;="&amp;KS$9,conditions!$9:$9,"&gt;="&amp;KS$9),conditions!$9:$9,"&gt;="&amp;KS$9-SUMIFS(conditions!$77:$77,conditions!$8:$8,"&lt;="&amp;KS$9,conditions!$9:$9,"&gt;="&amp;KS$9))</f>
        <v>0.78605409960000039</v>
      </c>
      <c r="KT128" s="37">
        <f>SUMIFS(20:20,$9:$9,KT$9-SUMIFS(conditions!$77:$77,conditions!$8:$8,"&lt;="&amp;KT$9,conditions!$9:$9,"&gt;="&amp;KT$9))*SUMIFS(conditions!$76:$76,conditions!$8:$8,"&lt;="&amp;KT$9-SUMIFS(conditions!$77:$77,conditions!$8:$8,"&lt;="&amp;KT$9,conditions!$9:$9,"&gt;="&amp;KT$9),conditions!$9:$9,"&gt;="&amp;KT$9-SUMIFS(conditions!$77:$77,conditions!$8:$8,"&lt;="&amp;KT$9,conditions!$9:$9,"&gt;="&amp;KT$9))</f>
        <v>0</v>
      </c>
      <c r="KU128" s="37">
        <f>SUMIFS(20:20,$9:$9,KU$9-SUMIFS(conditions!$77:$77,conditions!$8:$8,"&lt;="&amp;KU$9,conditions!$9:$9,"&gt;="&amp;KU$9))*SUMIFS(conditions!$76:$76,conditions!$8:$8,"&lt;="&amp;KU$9-SUMIFS(conditions!$77:$77,conditions!$8:$8,"&lt;="&amp;KU$9,conditions!$9:$9,"&gt;="&amp;KU$9),conditions!$9:$9,"&gt;="&amp;KU$9-SUMIFS(conditions!$77:$77,conditions!$8:$8,"&lt;="&amp;KU$9,conditions!$9:$9,"&gt;="&amp;KU$9))</f>
        <v>0</v>
      </c>
      <c r="KV128" s="37">
        <f>SUMIFS(20:20,$9:$9,KV$9-SUMIFS(conditions!$77:$77,conditions!$8:$8,"&lt;="&amp;KV$9,conditions!$9:$9,"&gt;="&amp;KV$9))*SUMIFS(conditions!$76:$76,conditions!$8:$8,"&lt;="&amp;KV$9-SUMIFS(conditions!$77:$77,conditions!$8:$8,"&lt;="&amp;KV$9,conditions!$9:$9,"&gt;="&amp;KV$9),conditions!$9:$9,"&gt;="&amp;KV$9-SUMIFS(conditions!$77:$77,conditions!$8:$8,"&lt;="&amp;KV$9,conditions!$9:$9,"&gt;="&amp;KV$9))</f>
        <v>0.78605409960000039</v>
      </c>
      <c r="KW128" s="37">
        <f>SUMIFS(20:20,$9:$9,KW$9-SUMIFS(conditions!$77:$77,conditions!$8:$8,"&lt;="&amp;KW$9,conditions!$9:$9,"&gt;="&amp;KW$9))*SUMIFS(conditions!$76:$76,conditions!$8:$8,"&lt;="&amp;KW$9-SUMIFS(conditions!$77:$77,conditions!$8:$8,"&lt;="&amp;KW$9,conditions!$9:$9,"&gt;="&amp;KW$9),conditions!$9:$9,"&gt;="&amp;KW$9-SUMIFS(conditions!$77:$77,conditions!$8:$8,"&lt;="&amp;KW$9,conditions!$9:$9,"&gt;="&amp;KW$9))</f>
        <v>0.78605409960000039</v>
      </c>
      <c r="KX128" s="37">
        <f>SUMIFS(20:20,$9:$9,KX$9-SUMIFS(conditions!$77:$77,conditions!$8:$8,"&lt;="&amp;KX$9,conditions!$9:$9,"&gt;="&amp;KX$9))*SUMIFS(conditions!$76:$76,conditions!$8:$8,"&lt;="&amp;KX$9-SUMIFS(conditions!$77:$77,conditions!$8:$8,"&lt;="&amp;KX$9,conditions!$9:$9,"&gt;="&amp;KX$9),conditions!$9:$9,"&gt;="&amp;KX$9-SUMIFS(conditions!$77:$77,conditions!$8:$8,"&lt;="&amp;KX$9,conditions!$9:$9,"&gt;="&amp;KX$9))</f>
        <v>1.0293565590000004</v>
      </c>
      <c r="KY128" s="37">
        <f>SUMIFS(20:20,$9:$9,KY$9-SUMIFS(conditions!$77:$77,conditions!$8:$8,"&lt;="&amp;KY$9,conditions!$9:$9,"&gt;="&amp;KY$9))*SUMIFS(conditions!$76:$76,conditions!$8:$8,"&lt;="&amp;KY$9-SUMIFS(conditions!$77:$77,conditions!$8:$8,"&lt;="&amp;KY$9,conditions!$9:$9,"&gt;="&amp;KY$9),conditions!$9:$9,"&gt;="&amp;KY$9-SUMIFS(conditions!$77:$77,conditions!$8:$8,"&lt;="&amp;KY$9,conditions!$9:$9,"&gt;="&amp;KY$9))</f>
        <v>1.0293565590000004</v>
      </c>
      <c r="KZ128" s="37">
        <f>SUMIFS(20:20,$9:$9,KZ$9-SUMIFS(conditions!$77:$77,conditions!$8:$8,"&lt;="&amp;KZ$9,conditions!$9:$9,"&gt;="&amp;KZ$9))*SUMIFS(conditions!$76:$76,conditions!$8:$8,"&lt;="&amp;KZ$9-SUMIFS(conditions!$77:$77,conditions!$8:$8,"&lt;="&amp;KZ$9,conditions!$9:$9,"&gt;="&amp;KZ$9),conditions!$9:$9,"&gt;="&amp;KZ$9-SUMIFS(conditions!$77:$77,conditions!$8:$8,"&lt;="&amp;KZ$9,conditions!$9:$9,"&gt;="&amp;KZ$9))</f>
        <v>1.0293565590000004</v>
      </c>
      <c r="LA128" s="37">
        <f>SUMIFS(20:20,$9:$9,LA$9-SUMIFS(conditions!$77:$77,conditions!$8:$8,"&lt;="&amp;LA$9,conditions!$9:$9,"&gt;="&amp;LA$9))*SUMIFS(conditions!$76:$76,conditions!$8:$8,"&lt;="&amp;LA$9-SUMIFS(conditions!$77:$77,conditions!$8:$8,"&lt;="&amp;LA$9,conditions!$9:$9,"&gt;="&amp;LA$9),conditions!$9:$9,"&gt;="&amp;LA$9-SUMIFS(conditions!$77:$77,conditions!$8:$8,"&lt;="&amp;LA$9,conditions!$9:$9,"&gt;="&amp;LA$9))</f>
        <v>0</v>
      </c>
      <c r="LB128" s="37">
        <f>SUMIFS(20:20,$9:$9,LB$9-SUMIFS(conditions!$77:$77,conditions!$8:$8,"&lt;="&amp;LB$9,conditions!$9:$9,"&gt;="&amp;LB$9))*SUMIFS(conditions!$76:$76,conditions!$8:$8,"&lt;="&amp;LB$9-SUMIFS(conditions!$77:$77,conditions!$8:$8,"&lt;="&amp;LB$9,conditions!$9:$9,"&gt;="&amp;LB$9),conditions!$9:$9,"&gt;="&amp;LB$9-SUMIFS(conditions!$77:$77,conditions!$8:$8,"&lt;="&amp;LB$9,conditions!$9:$9,"&gt;="&amp;LB$9))</f>
        <v>0</v>
      </c>
      <c r="LC128" s="37">
        <f>SUMIFS(20:20,$9:$9,LC$9-SUMIFS(conditions!$77:$77,conditions!$8:$8,"&lt;="&amp;LC$9,conditions!$9:$9,"&gt;="&amp;LC$9))*SUMIFS(conditions!$76:$76,conditions!$8:$8,"&lt;="&amp;LC$9-SUMIFS(conditions!$77:$77,conditions!$8:$8,"&lt;="&amp;LC$9,conditions!$9:$9,"&gt;="&amp;LC$9),conditions!$9:$9,"&gt;="&amp;LC$9-SUMIFS(conditions!$77:$77,conditions!$8:$8,"&lt;="&amp;LC$9,conditions!$9:$9,"&gt;="&amp;LC$9))</f>
        <v>1.0293565590000004</v>
      </c>
      <c r="LD128" s="37">
        <f>SUMIFS(20:20,$9:$9,LD$9-SUMIFS(conditions!$77:$77,conditions!$8:$8,"&lt;="&amp;LD$9,conditions!$9:$9,"&gt;="&amp;LD$9))*SUMIFS(conditions!$76:$76,conditions!$8:$8,"&lt;="&amp;LD$9-SUMIFS(conditions!$77:$77,conditions!$8:$8,"&lt;="&amp;LD$9,conditions!$9:$9,"&gt;="&amp;LD$9),conditions!$9:$9,"&gt;="&amp;LD$9-SUMIFS(conditions!$77:$77,conditions!$8:$8,"&lt;="&amp;LD$9,conditions!$9:$9,"&gt;="&amp;LD$9))</f>
        <v>1.0293565590000004</v>
      </c>
      <c r="LE128" s="37">
        <f>SUMIFS(20:20,$9:$9,LE$9-SUMIFS(conditions!$77:$77,conditions!$8:$8,"&lt;="&amp;LE$9,conditions!$9:$9,"&gt;="&amp;LE$9))*SUMIFS(conditions!$76:$76,conditions!$8:$8,"&lt;="&amp;LE$9-SUMIFS(conditions!$77:$77,conditions!$8:$8,"&lt;="&amp;LE$9,conditions!$9:$9,"&gt;="&amp;LE$9),conditions!$9:$9,"&gt;="&amp;LE$9-SUMIFS(conditions!$77:$77,conditions!$8:$8,"&lt;="&amp;LE$9,conditions!$9:$9,"&gt;="&amp;LE$9))</f>
        <v>1.0293565590000004</v>
      </c>
      <c r="LF128" s="37">
        <f>SUMIFS(20:20,$9:$9,LF$9-SUMIFS(conditions!$77:$77,conditions!$8:$8,"&lt;="&amp;LF$9,conditions!$9:$9,"&gt;="&amp;LF$9))*SUMIFS(conditions!$76:$76,conditions!$8:$8,"&lt;="&amp;LF$9-SUMIFS(conditions!$77:$77,conditions!$8:$8,"&lt;="&amp;LF$9,conditions!$9:$9,"&gt;="&amp;LF$9),conditions!$9:$9,"&gt;="&amp;LF$9-SUMIFS(conditions!$77:$77,conditions!$8:$8,"&lt;="&amp;LF$9,conditions!$9:$9,"&gt;="&amp;LF$9))</f>
        <v>1.0293565590000004</v>
      </c>
      <c r="LG128" s="37">
        <f>SUMIFS(20:20,$9:$9,LG$9-SUMIFS(conditions!$77:$77,conditions!$8:$8,"&lt;="&amp;LG$9,conditions!$9:$9,"&gt;="&amp;LG$9))*SUMIFS(conditions!$76:$76,conditions!$8:$8,"&lt;="&amp;LG$9-SUMIFS(conditions!$77:$77,conditions!$8:$8,"&lt;="&amp;LG$9,conditions!$9:$9,"&gt;="&amp;LG$9),conditions!$9:$9,"&gt;="&amp;LG$9-SUMIFS(conditions!$77:$77,conditions!$8:$8,"&lt;="&amp;LG$9,conditions!$9:$9,"&gt;="&amp;LG$9))</f>
        <v>1.0293565590000004</v>
      </c>
      <c r="LH128" s="37">
        <f>SUMIFS(20:20,$9:$9,LH$9-SUMIFS(conditions!$77:$77,conditions!$8:$8,"&lt;="&amp;LH$9,conditions!$9:$9,"&gt;="&amp;LH$9))*SUMIFS(conditions!$76:$76,conditions!$8:$8,"&lt;="&amp;LH$9-SUMIFS(conditions!$77:$77,conditions!$8:$8,"&lt;="&amp;LH$9,conditions!$9:$9,"&gt;="&amp;LH$9),conditions!$9:$9,"&gt;="&amp;LH$9-SUMIFS(conditions!$77:$77,conditions!$8:$8,"&lt;="&amp;LH$9,conditions!$9:$9,"&gt;="&amp;LH$9))</f>
        <v>0</v>
      </c>
      <c r="LI128" s="37">
        <f>SUMIFS(20:20,$9:$9,LI$9-SUMIFS(conditions!$77:$77,conditions!$8:$8,"&lt;="&amp;LI$9,conditions!$9:$9,"&gt;="&amp;LI$9))*SUMIFS(conditions!$76:$76,conditions!$8:$8,"&lt;="&amp;LI$9-SUMIFS(conditions!$77:$77,conditions!$8:$8,"&lt;="&amp;LI$9,conditions!$9:$9,"&gt;="&amp;LI$9),conditions!$9:$9,"&gt;="&amp;LI$9-SUMIFS(conditions!$77:$77,conditions!$8:$8,"&lt;="&amp;LI$9,conditions!$9:$9,"&gt;="&amp;LI$9))</f>
        <v>0</v>
      </c>
      <c r="LJ128" s="37">
        <f>SUMIFS(20:20,$9:$9,LJ$9-SUMIFS(conditions!$77:$77,conditions!$8:$8,"&lt;="&amp;LJ$9,conditions!$9:$9,"&gt;="&amp;LJ$9))*SUMIFS(conditions!$76:$76,conditions!$8:$8,"&lt;="&amp;LJ$9-SUMIFS(conditions!$77:$77,conditions!$8:$8,"&lt;="&amp;LJ$9,conditions!$9:$9,"&gt;="&amp;LJ$9),conditions!$9:$9,"&gt;="&amp;LJ$9-SUMIFS(conditions!$77:$77,conditions!$8:$8,"&lt;="&amp;LJ$9,conditions!$9:$9,"&gt;="&amp;LJ$9))</f>
        <v>1.0293565590000004</v>
      </c>
      <c r="LK128" s="37">
        <f>SUMIFS(20:20,$9:$9,LK$9-SUMIFS(conditions!$77:$77,conditions!$8:$8,"&lt;="&amp;LK$9,conditions!$9:$9,"&gt;="&amp;LK$9))*SUMIFS(conditions!$76:$76,conditions!$8:$8,"&lt;="&amp;LK$9-SUMIFS(conditions!$77:$77,conditions!$8:$8,"&lt;="&amp;LK$9,conditions!$9:$9,"&gt;="&amp;LK$9),conditions!$9:$9,"&gt;="&amp;LK$9-SUMIFS(conditions!$77:$77,conditions!$8:$8,"&lt;="&amp;LK$9,conditions!$9:$9,"&gt;="&amp;LK$9))</f>
        <v>1.0293565590000004</v>
      </c>
      <c r="LL128" s="37">
        <f>SUMIFS(20:20,$9:$9,LL$9-SUMIFS(conditions!$77:$77,conditions!$8:$8,"&lt;="&amp;LL$9,conditions!$9:$9,"&gt;="&amp;LL$9))*SUMIFS(conditions!$76:$76,conditions!$8:$8,"&lt;="&amp;LL$9-SUMIFS(conditions!$77:$77,conditions!$8:$8,"&lt;="&amp;LL$9,conditions!$9:$9,"&gt;="&amp;LL$9),conditions!$9:$9,"&gt;="&amp;LL$9-SUMIFS(conditions!$77:$77,conditions!$8:$8,"&lt;="&amp;LL$9,conditions!$9:$9,"&gt;="&amp;LL$9))</f>
        <v>1.0293565590000004</v>
      </c>
      <c r="LM128" s="37">
        <f>SUMIFS(20:20,$9:$9,LM$9-SUMIFS(conditions!$77:$77,conditions!$8:$8,"&lt;="&amp;LM$9,conditions!$9:$9,"&gt;="&amp;LM$9))*SUMIFS(conditions!$76:$76,conditions!$8:$8,"&lt;="&amp;LM$9-SUMIFS(conditions!$77:$77,conditions!$8:$8,"&lt;="&amp;LM$9,conditions!$9:$9,"&gt;="&amp;LM$9),conditions!$9:$9,"&gt;="&amp;LM$9-SUMIFS(conditions!$77:$77,conditions!$8:$8,"&lt;="&amp;LM$9,conditions!$9:$9,"&gt;="&amp;LM$9))</f>
        <v>1.0293565590000004</v>
      </c>
      <c r="LN128" s="37">
        <f>SUMIFS(20:20,$9:$9,LN$9-SUMIFS(conditions!$77:$77,conditions!$8:$8,"&lt;="&amp;LN$9,conditions!$9:$9,"&gt;="&amp;LN$9))*SUMIFS(conditions!$76:$76,conditions!$8:$8,"&lt;="&amp;LN$9-SUMIFS(conditions!$77:$77,conditions!$8:$8,"&lt;="&amp;LN$9,conditions!$9:$9,"&gt;="&amp;LN$9),conditions!$9:$9,"&gt;="&amp;LN$9-SUMIFS(conditions!$77:$77,conditions!$8:$8,"&lt;="&amp;LN$9,conditions!$9:$9,"&gt;="&amp;LN$9))</f>
        <v>1.0293565590000004</v>
      </c>
      <c r="LO128" s="37">
        <f>SUMIFS(20:20,$9:$9,LO$9-SUMIFS(conditions!$77:$77,conditions!$8:$8,"&lt;="&amp;LO$9,conditions!$9:$9,"&gt;="&amp;LO$9))*SUMIFS(conditions!$76:$76,conditions!$8:$8,"&lt;="&amp;LO$9-SUMIFS(conditions!$77:$77,conditions!$8:$8,"&lt;="&amp;LO$9,conditions!$9:$9,"&gt;="&amp;LO$9),conditions!$9:$9,"&gt;="&amp;LO$9-SUMIFS(conditions!$77:$77,conditions!$8:$8,"&lt;="&amp;LO$9,conditions!$9:$9,"&gt;="&amp;LO$9))</f>
        <v>0</v>
      </c>
      <c r="LP128" s="37">
        <f>SUMIFS(20:20,$9:$9,LP$9-SUMIFS(conditions!$77:$77,conditions!$8:$8,"&lt;="&amp;LP$9,conditions!$9:$9,"&gt;="&amp;LP$9))*SUMIFS(conditions!$76:$76,conditions!$8:$8,"&lt;="&amp;LP$9-SUMIFS(conditions!$77:$77,conditions!$8:$8,"&lt;="&amp;LP$9,conditions!$9:$9,"&gt;="&amp;LP$9),conditions!$9:$9,"&gt;="&amp;LP$9-SUMIFS(conditions!$77:$77,conditions!$8:$8,"&lt;="&amp;LP$9,conditions!$9:$9,"&gt;="&amp;LP$9))</f>
        <v>0</v>
      </c>
      <c r="LQ128" s="37">
        <f>SUMIFS(20:20,$9:$9,LQ$9-SUMIFS(conditions!$77:$77,conditions!$8:$8,"&lt;="&amp;LQ$9,conditions!$9:$9,"&gt;="&amp;LQ$9))*SUMIFS(conditions!$76:$76,conditions!$8:$8,"&lt;="&amp;LQ$9-SUMIFS(conditions!$77:$77,conditions!$8:$8,"&lt;="&amp;LQ$9,conditions!$9:$9,"&gt;="&amp;LQ$9),conditions!$9:$9,"&gt;="&amp;LQ$9-SUMIFS(conditions!$77:$77,conditions!$8:$8,"&lt;="&amp;LQ$9,conditions!$9:$9,"&gt;="&amp;LQ$9))</f>
        <v>1.0293565590000004</v>
      </c>
      <c r="LR128" s="37">
        <f>SUMIFS(20:20,$9:$9,LR$9-SUMIFS(conditions!$77:$77,conditions!$8:$8,"&lt;="&amp;LR$9,conditions!$9:$9,"&gt;="&amp;LR$9))*SUMIFS(conditions!$76:$76,conditions!$8:$8,"&lt;="&amp;LR$9-SUMIFS(conditions!$77:$77,conditions!$8:$8,"&lt;="&amp;LR$9,conditions!$9:$9,"&gt;="&amp;LR$9),conditions!$9:$9,"&gt;="&amp;LR$9-SUMIFS(conditions!$77:$77,conditions!$8:$8,"&lt;="&amp;LR$9,conditions!$9:$9,"&gt;="&amp;LR$9))</f>
        <v>1.0293565590000004</v>
      </c>
      <c r="LS128" s="37">
        <f>SUMIFS(20:20,$9:$9,LS$9-SUMIFS(conditions!$77:$77,conditions!$8:$8,"&lt;="&amp;LS$9,conditions!$9:$9,"&gt;="&amp;LS$9))*SUMIFS(conditions!$76:$76,conditions!$8:$8,"&lt;="&amp;LS$9-SUMIFS(conditions!$77:$77,conditions!$8:$8,"&lt;="&amp;LS$9,conditions!$9:$9,"&gt;="&amp;LS$9),conditions!$9:$9,"&gt;="&amp;LS$9-SUMIFS(conditions!$77:$77,conditions!$8:$8,"&lt;="&amp;LS$9,conditions!$9:$9,"&gt;="&amp;LS$9))</f>
        <v>1.0293565590000004</v>
      </c>
      <c r="LT128" s="37">
        <f>SUMIFS(20:20,$9:$9,LT$9-SUMIFS(conditions!$77:$77,conditions!$8:$8,"&lt;="&amp;LT$9,conditions!$9:$9,"&gt;="&amp;LT$9))*SUMIFS(conditions!$76:$76,conditions!$8:$8,"&lt;="&amp;LT$9-SUMIFS(conditions!$77:$77,conditions!$8:$8,"&lt;="&amp;LT$9,conditions!$9:$9,"&gt;="&amp;LT$9),conditions!$9:$9,"&gt;="&amp;LT$9-SUMIFS(conditions!$77:$77,conditions!$8:$8,"&lt;="&amp;LT$9,conditions!$9:$9,"&gt;="&amp;LT$9))</f>
        <v>1.0293565590000004</v>
      </c>
      <c r="LU128" s="37">
        <f>SUMIFS(20:20,$9:$9,LU$9-SUMIFS(conditions!$77:$77,conditions!$8:$8,"&lt;="&amp;LU$9,conditions!$9:$9,"&gt;="&amp;LU$9))*SUMIFS(conditions!$76:$76,conditions!$8:$8,"&lt;="&amp;LU$9-SUMIFS(conditions!$77:$77,conditions!$8:$8,"&lt;="&amp;LU$9,conditions!$9:$9,"&gt;="&amp;LU$9),conditions!$9:$9,"&gt;="&amp;LU$9-SUMIFS(conditions!$77:$77,conditions!$8:$8,"&lt;="&amp;LU$9,conditions!$9:$9,"&gt;="&amp;LU$9))</f>
        <v>1.0293565590000004</v>
      </c>
      <c r="LV128" s="37">
        <f>SUMIFS(20:20,$9:$9,LV$9-SUMIFS(conditions!$77:$77,conditions!$8:$8,"&lt;="&amp;LV$9,conditions!$9:$9,"&gt;="&amp;LV$9))*SUMIFS(conditions!$76:$76,conditions!$8:$8,"&lt;="&amp;LV$9-SUMIFS(conditions!$77:$77,conditions!$8:$8,"&lt;="&amp;LV$9,conditions!$9:$9,"&gt;="&amp;LV$9),conditions!$9:$9,"&gt;="&amp;LV$9-SUMIFS(conditions!$77:$77,conditions!$8:$8,"&lt;="&amp;LV$9,conditions!$9:$9,"&gt;="&amp;LV$9))</f>
        <v>0</v>
      </c>
      <c r="LW128" s="37">
        <f>SUMIFS(20:20,$9:$9,LW$9-SUMIFS(conditions!$77:$77,conditions!$8:$8,"&lt;="&amp;LW$9,conditions!$9:$9,"&gt;="&amp;LW$9))*SUMIFS(conditions!$76:$76,conditions!$8:$8,"&lt;="&amp;LW$9-SUMIFS(conditions!$77:$77,conditions!$8:$8,"&lt;="&amp;LW$9,conditions!$9:$9,"&gt;="&amp;LW$9),conditions!$9:$9,"&gt;="&amp;LW$9-SUMIFS(conditions!$77:$77,conditions!$8:$8,"&lt;="&amp;LW$9,conditions!$9:$9,"&gt;="&amp;LW$9))</f>
        <v>0</v>
      </c>
      <c r="LX128" s="37">
        <f>SUMIFS(20:20,$9:$9,LX$9-SUMIFS(conditions!$77:$77,conditions!$8:$8,"&lt;="&amp;LX$9,conditions!$9:$9,"&gt;="&amp;LX$9))*SUMIFS(conditions!$76:$76,conditions!$8:$8,"&lt;="&amp;LX$9-SUMIFS(conditions!$77:$77,conditions!$8:$8,"&lt;="&amp;LX$9,conditions!$9:$9,"&gt;="&amp;LX$9),conditions!$9:$9,"&gt;="&amp;LX$9-SUMIFS(conditions!$77:$77,conditions!$8:$8,"&lt;="&amp;LX$9,conditions!$9:$9,"&gt;="&amp;LX$9))</f>
        <v>1.0293565590000004</v>
      </c>
      <c r="LY128" s="37">
        <f>SUMIFS(20:20,$9:$9,LY$9-SUMIFS(conditions!$77:$77,conditions!$8:$8,"&lt;="&amp;LY$9,conditions!$9:$9,"&gt;="&amp;LY$9))*SUMIFS(conditions!$76:$76,conditions!$8:$8,"&lt;="&amp;LY$9-SUMIFS(conditions!$77:$77,conditions!$8:$8,"&lt;="&amp;LY$9,conditions!$9:$9,"&gt;="&amp;LY$9),conditions!$9:$9,"&gt;="&amp;LY$9-SUMIFS(conditions!$77:$77,conditions!$8:$8,"&lt;="&amp;LY$9,conditions!$9:$9,"&gt;="&amp;LY$9))</f>
        <v>1.0293565590000004</v>
      </c>
      <c r="LZ128" s="37">
        <f>SUMIFS(20:20,$9:$9,LZ$9-SUMIFS(conditions!$77:$77,conditions!$8:$8,"&lt;="&amp;LZ$9,conditions!$9:$9,"&gt;="&amp;LZ$9))*SUMIFS(conditions!$76:$76,conditions!$8:$8,"&lt;="&amp;LZ$9-SUMIFS(conditions!$77:$77,conditions!$8:$8,"&lt;="&amp;LZ$9,conditions!$9:$9,"&gt;="&amp;LZ$9),conditions!$9:$9,"&gt;="&amp;LZ$9-SUMIFS(conditions!$77:$77,conditions!$8:$8,"&lt;="&amp;LZ$9,conditions!$9:$9,"&gt;="&amp;LZ$9))</f>
        <v>1.0293565590000004</v>
      </c>
      <c r="MA128" s="37">
        <f>SUMIFS(20:20,$9:$9,MA$9-SUMIFS(conditions!$77:$77,conditions!$8:$8,"&lt;="&amp;MA$9,conditions!$9:$9,"&gt;="&amp;MA$9))*SUMIFS(conditions!$76:$76,conditions!$8:$8,"&lt;="&amp;MA$9-SUMIFS(conditions!$77:$77,conditions!$8:$8,"&lt;="&amp;MA$9,conditions!$9:$9,"&gt;="&amp;MA$9),conditions!$9:$9,"&gt;="&amp;MA$9-SUMIFS(conditions!$77:$77,conditions!$8:$8,"&lt;="&amp;MA$9,conditions!$9:$9,"&gt;="&amp;MA$9))</f>
        <v>1.0293565590000004</v>
      </c>
      <c r="MB128" s="37">
        <f>SUMIFS(20:20,$9:$9,MB$9-SUMIFS(conditions!$77:$77,conditions!$8:$8,"&lt;="&amp;MB$9,conditions!$9:$9,"&gt;="&amp;MB$9))*SUMIFS(conditions!$76:$76,conditions!$8:$8,"&lt;="&amp;MB$9-SUMIFS(conditions!$77:$77,conditions!$8:$8,"&lt;="&amp;MB$9,conditions!$9:$9,"&gt;="&amp;MB$9),conditions!$9:$9,"&gt;="&amp;MB$9-SUMIFS(conditions!$77:$77,conditions!$8:$8,"&lt;="&amp;MB$9,conditions!$9:$9,"&gt;="&amp;MB$9))</f>
        <v>1.3381635267000009</v>
      </c>
      <c r="MC128" s="37">
        <f>SUMIFS(20:20,$9:$9,MC$9-SUMIFS(conditions!$77:$77,conditions!$8:$8,"&lt;="&amp;MC$9,conditions!$9:$9,"&gt;="&amp;MC$9))*SUMIFS(conditions!$76:$76,conditions!$8:$8,"&lt;="&amp;MC$9-SUMIFS(conditions!$77:$77,conditions!$8:$8,"&lt;="&amp;MC$9,conditions!$9:$9,"&gt;="&amp;MC$9),conditions!$9:$9,"&gt;="&amp;MC$9-SUMIFS(conditions!$77:$77,conditions!$8:$8,"&lt;="&amp;MC$9,conditions!$9:$9,"&gt;="&amp;MC$9))</f>
        <v>0</v>
      </c>
      <c r="MD128" s="37">
        <f>SUMIFS(20:20,$9:$9,MD$9-SUMIFS(conditions!$77:$77,conditions!$8:$8,"&lt;="&amp;MD$9,conditions!$9:$9,"&gt;="&amp;MD$9))*SUMIFS(conditions!$76:$76,conditions!$8:$8,"&lt;="&amp;MD$9-SUMIFS(conditions!$77:$77,conditions!$8:$8,"&lt;="&amp;MD$9,conditions!$9:$9,"&gt;="&amp;MD$9),conditions!$9:$9,"&gt;="&amp;MD$9-SUMIFS(conditions!$77:$77,conditions!$8:$8,"&lt;="&amp;MD$9,conditions!$9:$9,"&gt;="&amp;MD$9))</f>
        <v>0</v>
      </c>
      <c r="ME128" s="37">
        <f>SUMIFS(20:20,$9:$9,ME$9-SUMIFS(conditions!$77:$77,conditions!$8:$8,"&lt;="&amp;ME$9,conditions!$9:$9,"&gt;="&amp;ME$9))*SUMIFS(conditions!$76:$76,conditions!$8:$8,"&lt;="&amp;ME$9-SUMIFS(conditions!$77:$77,conditions!$8:$8,"&lt;="&amp;ME$9,conditions!$9:$9,"&gt;="&amp;ME$9),conditions!$9:$9,"&gt;="&amp;ME$9-SUMIFS(conditions!$77:$77,conditions!$8:$8,"&lt;="&amp;ME$9,conditions!$9:$9,"&gt;="&amp;ME$9))</f>
        <v>1.3381635267000009</v>
      </c>
      <c r="MF128" s="37">
        <f>SUMIFS(20:20,$9:$9,MF$9-SUMIFS(conditions!$77:$77,conditions!$8:$8,"&lt;="&amp;MF$9,conditions!$9:$9,"&gt;="&amp;MF$9))*SUMIFS(conditions!$76:$76,conditions!$8:$8,"&lt;="&amp;MF$9-SUMIFS(conditions!$77:$77,conditions!$8:$8,"&lt;="&amp;MF$9,conditions!$9:$9,"&gt;="&amp;MF$9),conditions!$9:$9,"&gt;="&amp;MF$9-SUMIFS(conditions!$77:$77,conditions!$8:$8,"&lt;="&amp;MF$9,conditions!$9:$9,"&gt;="&amp;MF$9))</f>
        <v>1.3381635267000009</v>
      </c>
      <c r="MG128" s="37">
        <f>SUMIFS(20:20,$9:$9,MG$9-SUMIFS(conditions!$77:$77,conditions!$8:$8,"&lt;="&amp;MG$9,conditions!$9:$9,"&gt;="&amp;MG$9))*SUMIFS(conditions!$76:$76,conditions!$8:$8,"&lt;="&amp;MG$9-SUMIFS(conditions!$77:$77,conditions!$8:$8,"&lt;="&amp;MG$9,conditions!$9:$9,"&gt;="&amp;MG$9),conditions!$9:$9,"&gt;="&amp;MG$9-SUMIFS(conditions!$77:$77,conditions!$8:$8,"&lt;="&amp;MG$9,conditions!$9:$9,"&gt;="&amp;MG$9))</f>
        <v>1.3381635267000009</v>
      </c>
      <c r="MH128" s="37">
        <f>SUMIFS(20:20,$9:$9,MH$9-SUMIFS(conditions!$77:$77,conditions!$8:$8,"&lt;="&amp;MH$9,conditions!$9:$9,"&gt;="&amp;MH$9))*SUMIFS(conditions!$76:$76,conditions!$8:$8,"&lt;="&amp;MH$9-SUMIFS(conditions!$77:$77,conditions!$8:$8,"&lt;="&amp;MH$9,conditions!$9:$9,"&gt;="&amp;MH$9),conditions!$9:$9,"&gt;="&amp;MH$9-SUMIFS(conditions!$77:$77,conditions!$8:$8,"&lt;="&amp;MH$9,conditions!$9:$9,"&gt;="&amp;MH$9))</f>
        <v>1.3381635267000009</v>
      </c>
      <c r="MI128" s="37">
        <f>SUMIFS(20:20,$9:$9,MI$9-SUMIFS(conditions!$77:$77,conditions!$8:$8,"&lt;="&amp;MI$9,conditions!$9:$9,"&gt;="&amp;MI$9))*SUMIFS(conditions!$76:$76,conditions!$8:$8,"&lt;="&amp;MI$9-SUMIFS(conditions!$77:$77,conditions!$8:$8,"&lt;="&amp;MI$9,conditions!$9:$9,"&gt;="&amp;MI$9),conditions!$9:$9,"&gt;="&amp;MI$9-SUMIFS(conditions!$77:$77,conditions!$8:$8,"&lt;="&amp;MI$9,conditions!$9:$9,"&gt;="&amp;MI$9))</f>
        <v>1.3381635267000009</v>
      </c>
      <c r="MJ128" s="37">
        <f>SUMIFS(20:20,$9:$9,MJ$9-SUMIFS(conditions!$77:$77,conditions!$8:$8,"&lt;="&amp;MJ$9,conditions!$9:$9,"&gt;="&amp;MJ$9))*SUMIFS(conditions!$76:$76,conditions!$8:$8,"&lt;="&amp;MJ$9-SUMIFS(conditions!$77:$77,conditions!$8:$8,"&lt;="&amp;MJ$9,conditions!$9:$9,"&gt;="&amp;MJ$9),conditions!$9:$9,"&gt;="&amp;MJ$9-SUMIFS(conditions!$77:$77,conditions!$8:$8,"&lt;="&amp;MJ$9,conditions!$9:$9,"&gt;="&amp;MJ$9))</f>
        <v>0</v>
      </c>
      <c r="MK128" s="37">
        <f>SUMIFS(20:20,$9:$9,MK$9-SUMIFS(conditions!$77:$77,conditions!$8:$8,"&lt;="&amp;MK$9,conditions!$9:$9,"&gt;="&amp;MK$9))*SUMIFS(conditions!$76:$76,conditions!$8:$8,"&lt;="&amp;MK$9-SUMIFS(conditions!$77:$77,conditions!$8:$8,"&lt;="&amp;MK$9,conditions!$9:$9,"&gt;="&amp;MK$9),conditions!$9:$9,"&gt;="&amp;MK$9-SUMIFS(conditions!$77:$77,conditions!$8:$8,"&lt;="&amp;MK$9,conditions!$9:$9,"&gt;="&amp;MK$9))</f>
        <v>0</v>
      </c>
      <c r="ML128" s="37">
        <f>SUMIFS(20:20,$9:$9,ML$9-SUMIFS(conditions!$77:$77,conditions!$8:$8,"&lt;="&amp;ML$9,conditions!$9:$9,"&gt;="&amp;ML$9))*SUMIFS(conditions!$76:$76,conditions!$8:$8,"&lt;="&amp;ML$9-SUMIFS(conditions!$77:$77,conditions!$8:$8,"&lt;="&amp;ML$9,conditions!$9:$9,"&gt;="&amp;ML$9),conditions!$9:$9,"&gt;="&amp;ML$9-SUMIFS(conditions!$77:$77,conditions!$8:$8,"&lt;="&amp;ML$9,conditions!$9:$9,"&gt;="&amp;ML$9))</f>
        <v>1.3381635267000009</v>
      </c>
      <c r="MM128" s="37">
        <f>SUMIFS(20:20,$9:$9,MM$9-SUMIFS(conditions!$77:$77,conditions!$8:$8,"&lt;="&amp;MM$9,conditions!$9:$9,"&gt;="&amp;MM$9))*SUMIFS(conditions!$76:$76,conditions!$8:$8,"&lt;="&amp;MM$9-SUMIFS(conditions!$77:$77,conditions!$8:$8,"&lt;="&amp;MM$9,conditions!$9:$9,"&gt;="&amp;MM$9),conditions!$9:$9,"&gt;="&amp;MM$9-SUMIFS(conditions!$77:$77,conditions!$8:$8,"&lt;="&amp;MM$9,conditions!$9:$9,"&gt;="&amp;MM$9))</f>
        <v>1.3381635267000009</v>
      </c>
      <c r="MN128" s="37">
        <f>SUMIFS(20:20,$9:$9,MN$9-SUMIFS(conditions!$77:$77,conditions!$8:$8,"&lt;="&amp;MN$9,conditions!$9:$9,"&gt;="&amp;MN$9))*SUMIFS(conditions!$76:$76,conditions!$8:$8,"&lt;="&amp;MN$9-SUMIFS(conditions!$77:$77,conditions!$8:$8,"&lt;="&amp;MN$9,conditions!$9:$9,"&gt;="&amp;MN$9),conditions!$9:$9,"&gt;="&amp;MN$9-SUMIFS(conditions!$77:$77,conditions!$8:$8,"&lt;="&amp;MN$9,conditions!$9:$9,"&gt;="&amp;MN$9))</f>
        <v>1.3381635267000009</v>
      </c>
      <c r="MO128" s="37">
        <f>SUMIFS(20:20,$9:$9,MO$9-SUMIFS(conditions!$77:$77,conditions!$8:$8,"&lt;="&amp;MO$9,conditions!$9:$9,"&gt;="&amp;MO$9))*SUMIFS(conditions!$76:$76,conditions!$8:$8,"&lt;="&amp;MO$9-SUMIFS(conditions!$77:$77,conditions!$8:$8,"&lt;="&amp;MO$9,conditions!$9:$9,"&gt;="&amp;MO$9),conditions!$9:$9,"&gt;="&amp;MO$9-SUMIFS(conditions!$77:$77,conditions!$8:$8,"&lt;="&amp;MO$9,conditions!$9:$9,"&gt;="&amp;MO$9))</f>
        <v>1.3381635267000009</v>
      </c>
      <c r="MP128" s="37">
        <f>SUMIFS(20:20,$9:$9,MP$9-SUMIFS(conditions!$77:$77,conditions!$8:$8,"&lt;="&amp;MP$9,conditions!$9:$9,"&gt;="&amp;MP$9))*SUMIFS(conditions!$76:$76,conditions!$8:$8,"&lt;="&amp;MP$9-SUMIFS(conditions!$77:$77,conditions!$8:$8,"&lt;="&amp;MP$9,conditions!$9:$9,"&gt;="&amp;MP$9),conditions!$9:$9,"&gt;="&amp;MP$9-SUMIFS(conditions!$77:$77,conditions!$8:$8,"&lt;="&amp;MP$9,conditions!$9:$9,"&gt;="&amp;MP$9))</f>
        <v>1.3381635267000009</v>
      </c>
      <c r="MQ128" s="37">
        <f>SUMIFS(20:20,$9:$9,MQ$9-SUMIFS(conditions!$77:$77,conditions!$8:$8,"&lt;="&amp;MQ$9,conditions!$9:$9,"&gt;="&amp;MQ$9))*SUMIFS(conditions!$76:$76,conditions!$8:$8,"&lt;="&amp;MQ$9-SUMIFS(conditions!$77:$77,conditions!$8:$8,"&lt;="&amp;MQ$9,conditions!$9:$9,"&gt;="&amp;MQ$9),conditions!$9:$9,"&gt;="&amp;MQ$9-SUMIFS(conditions!$77:$77,conditions!$8:$8,"&lt;="&amp;MQ$9,conditions!$9:$9,"&gt;="&amp;MQ$9))</f>
        <v>0</v>
      </c>
      <c r="MR128" s="37">
        <f>SUMIFS(20:20,$9:$9,MR$9-SUMIFS(conditions!$77:$77,conditions!$8:$8,"&lt;="&amp;MR$9,conditions!$9:$9,"&gt;="&amp;MR$9))*SUMIFS(conditions!$76:$76,conditions!$8:$8,"&lt;="&amp;MR$9-SUMIFS(conditions!$77:$77,conditions!$8:$8,"&lt;="&amp;MR$9,conditions!$9:$9,"&gt;="&amp;MR$9),conditions!$9:$9,"&gt;="&amp;MR$9-SUMIFS(conditions!$77:$77,conditions!$8:$8,"&lt;="&amp;MR$9,conditions!$9:$9,"&gt;="&amp;MR$9))</f>
        <v>0</v>
      </c>
      <c r="MS128" s="37">
        <f>SUMIFS(20:20,$9:$9,MS$9-SUMIFS(conditions!$77:$77,conditions!$8:$8,"&lt;="&amp;MS$9,conditions!$9:$9,"&gt;="&amp;MS$9))*SUMIFS(conditions!$76:$76,conditions!$8:$8,"&lt;="&amp;MS$9-SUMIFS(conditions!$77:$77,conditions!$8:$8,"&lt;="&amp;MS$9,conditions!$9:$9,"&gt;="&amp;MS$9),conditions!$9:$9,"&gt;="&amp;MS$9-SUMIFS(conditions!$77:$77,conditions!$8:$8,"&lt;="&amp;MS$9,conditions!$9:$9,"&gt;="&amp;MS$9))</f>
        <v>1.3381635267000009</v>
      </c>
      <c r="MT128" s="37">
        <f>SUMIFS(20:20,$9:$9,MT$9-SUMIFS(conditions!$77:$77,conditions!$8:$8,"&lt;="&amp;MT$9,conditions!$9:$9,"&gt;="&amp;MT$9))*SUMIFS(conditions!$76:$76,conditions!$8:$8,"&lt;="&amp;MT$9-SUMIFS(conditions!$77:$77,conditions!$8:$8,"&lt;="&amp;MT$9,conditions!$9:$9,"&gt;="&amp;MT$9),conditions!$9:$9,"&gt;="&amp;MT$9-SUMIFS(conditions!$77:$77,conditions!$8:$8,"&lt;="&amp;MT$9,conditions!$9:$9,"&gt;="&amp;MT$9))</f>
        <v>1.3381635267000009</v>
      </c>
      <c r="MU128" s="37">
        <f>SUMIFS(20:20,$9:$9,MU$9-SUMIFS(conditions!$77:$77,conditions!$8:$8,"&lt;="&amp;MU$9,conditions!$9:$9,"&gt;="&amp;MU$9))*SUMIFS(conditions!$76:$76,conditions!$8:$8,"&lt;="&amp;MU$9-SUMIFS(conditions!$77:$77,conditions!$8:$8,"&lt;="&amp;MU$9,conditions!$9:$9,"&gt;="&amp;MU$9),conditions!$9:$9,"&gt;="&amp;MU$9-SUMIFS(conditions!$77:$77,conditions!$8:$8,"&lt;="&amp;MU$9,conditions!$9:$9,"&gt;="&amp;MU$9))</f>
        <v>1.3381635267000009</v>
      </c>
      <c r="MV128" s="37">
        <f>SUMIFS(20:20,$9:$9,MV$9-SUMIFS(conditions!$77:$77,conditions!$8:$8,"&lt;="&amp;MV$9,conditions!$9:$9,"&gt;="&amp;MV$9))*SUMIFS(conditions!$76:$76,conditions!$8:$8,"&lt;="&amp;MV$9-SUMIFS(conditions!$77:$77,conditions!$8:$8,"&lt;="&amp;MV$9,conditions!$9:$9,"&gt;="&amp;MV$9),conditions!$9:$9,"&gt;="&amp;MV$9-SUMIFS(conditions!$77:$77,conditions!$8:$8,"&lt;="&amp;MV$9,conditions!$9:$9,"&gt;="&amp;MV$9))</f>
        <v>1.3381635267000009</v>
      </c>
      <c r="MW128" s="37">
        <f>SUMIFS(20:20,$9:$9,MW$9-SUMIFS(conditions!$77:$77,conditions!$8:$8,"&lt;="&amp;MW$9,conditions!$9:$9,"&gt;="&amp;MW$9))*SUMIFS(conditions!$76:$76,conditions!$8:$8,"&lt;="&amp;MW$9-SUMIFS(conditions!$77:$77,conditions!$8:$8,"&lt;="&amp;MW$9,conditions!$9:$9,"&gt;="&amp;MW$9),conditions!$9:$9,"&gt;="&amp;MW$9-SUMIFS(conditions!$77:$77,conditions!$8:$8,"&lt;="&amp;MW$9,conditions!$9:$9,"&gt;="&amp;MW$9))</f>
        <v>1.3381635267000009</v>
      </c>
      <c r="MX128" s="37">
        <f>SUMIFS(20:20,$9:$9,MX$9-SUMIFS(conditions!$77:$77,conditions!$8:$8,"&lt;="&amp;MX$9,conditions!$9:$9,"&gt;="&amp;MX$9))*SUMIFS(conditions!$76:$76,conditions!$8:$8,"&lt;="&amp;MX$9-SUMIFS(conditions!$77:$77,conditions!$8:$8,"&lt;="&amp;MX$9,conditions!$9:$9,"&gt;="&amp;MX$9),conditions!$9:$9,"&gt;="&amp;MX$9-SUMIFS(conditions!$77:$77,conditions!$8:$8,"&lt;="&amp;MX$9,conditions!$9:$9,"&gt;="&amp;MX$9))</f>
        <v>0</v>
      </c>
      <c r="MY128" s="37">
        <f>SUMIFS(20:20,$9:$9,MY$9-SUMIFS(conditions!$77:$77,conditions!$8:$8,"&lt;="&amp;MY$9,conditions!$9:$9,"&gt;="&amp;MY$9))*SUMIFS(conditions!$76:$76,conditions!$8:$8,"&lt;="&amp;MY$9-SUMIFS(conditions!$77:$77,conditions!$8:$8,"&lt;="&amp;MY$9,conditions!$9:$9,"&gt;="&amp;MY$9),conditions!$9:$9,"&gt;="&amp;MY$9-SUMIFS(conditions!$77:$77,conditions!$8:$8,"&lt;="&amp;MY$9,conditions!$9:$9,"&gt;="&amp;MY$9))</f>
        <v>0</v>
      </c>
      <c r="MZ128" s="37">
        <f>SUMIFS(20:20,$9:$9,MZ$9-SUMIFS(conditions!$77:$77,conditions!$8:$8,"&lt;="&amp;MZ$9,conditions!$9:$9,"&gt;="&amp;MZ$9))*SUMIFS(conditions!$76:$76,conditions!$8:$8,"&lt;="&amp;MZ$9-SUMIFS(conditions!$77:$77,conditions!$8:$8,"&lt;="&amp;MZ$9,conditions!$9:$9,"&gt;="&amp;MZ$9),conditions!$9:$9,"&gt;="&amp;MZ$9-SUMIFS(conditions!$77:$77,conditions!$8:$8,"&lt;="&amp;MZ$9,conditions!$9:$9,"&gt;="&amp;MZ$9))</f>
        <v>1.3381635267000009</v>
      </c>
      <c r="NA128" s="37">
        <f>SUMIFS(20:20,$9:$9,NA$9-SUMIFS(conditions!$77:$77,conditions!$8:$8,"&lt;="&amp;NA$9,conditions!$9:$9,"&gt;="&amp;NA$9))*SUMIFS(conditions!$76:$76,conditions!$8:$8,"&lt;="&amp;NA$9-SUMIFS(conditions!$77:$77,conditions!$8:$8,"&lt;="&amp;NA$9,conditions!$9:$9,"&gt;="&amp;NA$9),conditions!$9:$9,"&gt;="&amp;NA$9-SUMIFS(conditions!$77:$77,conditions!$8:$8,"&lt;="&amp;NA$9,conditions!$9:$9,"&gt;="&amp;NA$9))</f>
        <v>1.3381635267000009</v>
      </c>
      <c r="NB128" s="37">
        <f>SUMIFS(20:20,$9:$9,NB$9-SUMIFS(conditions!$77:$77,conditions!$8:$8,"&lt;="&amp;NB$9,conditions!$9:$9,"&gt;="&amp;NB$9))*SUMIFS(conditions!$76:$76,conditions!$8:$8,"&lt;="&amp;NB$9-SUMIFS(conditions!$77:$77,conditions!$8:$8,"&lt;="&amp;NB$9,conditions!$9:$9,"&gt;="&amp;NB$9),conditions!$9:$9,"&gt;="&amp;NB$9-SUMIFS(conditions!$77:$77,conditions!$8:$8,"&lt;="&amp;NB$9,conditions!$9:$9,"&gt;="&amp;NB$9))</f>
        <v>1.3381635267000009</v>
      </c>
      <c r="NC128" s="37">
        <f>SUMIFS(20:20,$9:$9,NC$9-SUMIFS(conditions!$77:$77,conditions!$8:$8,"&lt;="&amp;NC$9,conditions!$9:$9,"&gt;="&amp;NC$9))*SUMIFS(conditions!$76:$76,conditions!$8:$8,"&lt;="&amp;NC$9-SUMIFS(conditions!$77:$77,conditions!$8:$8,"&lt;="&amp;NC$9,conditions!$9:$9,"&gt;="&amp;NC$9),conditions!$9:$9,"&gt;="&amp;NC$9-SUMIFS(conditions!$77:$77,conditions!$8:$8,"&lt;="&amp;NC$9,conditions!$9:$9,"&gt;="&amp;NC$9))</f>
        <v>1.3381635267000009</v>
      </c>
      <c r="ND128" s="37">
        <f>SUMIFS(20:20,$9:$9,ND$9-SUMIFS(conditions!$77:$77,conditions!$8:$8,"&lt;="&amp;ND$9,conditions!$9:$9,"&gt;="&amp;ND$9))*SUMIFS(conditions!$76:$76,conditions!$8:$8,"&lt;="&amp;ND$9-SUMIFS(conditions!$77:$77,conditions!$8:$8,"&lt;="&amp;ND$9,conditions!$9:$9,"&gt;="&amp;ND$9),conditions!$9:$9,"&gt;="&amp;ND$9-SUMIFS(conditions!$77:$77,conditions!$8:$8,"&lt;="&amp;ND$9,conditions!$9:$9,"&gt;="&amp;ND$9))</f>
        <v>1.3381635267000009</v>
      </c>
      <c r="NE128" s="37">
        <f>SUMIFS(20:20,$9:$9,NE$9-SUMIFS(conditions!$77:$77,conditions!$8:$8,"&lt;="&amp;NE$9,conditions!$9:$9,"&gt;="&amp;NE$9))*SUMIFS(conditions!$76:$76,conditions!$8:$8,"&lt;="&amp;NE$9-SUMIFS(conditions!$77:$77,conditions!$8:$8,"&lt;="&amp;NE$9,conditions!$9:$9,"&gt;="&amp;NE$9),conditions!$9:$9,"&gt;="&amp;NE$9-SUMIFS(conditions!$77:$77,conditions!$8:$8,"&lt;="&amp;NE$9,conditions!$9:$9,"&gt;="&amp;NE$9))</f>
        <v>0</v>
      </c>
      <c r="NF128" s="37">
        <f>SUMIFS(20:20,$9:$9,NF$9-SUMIFS(conditions!$77:$77,conditions!$8:$8,"&lt;="&amp;NF$9,conditions!$9:$9,"&gt;="&amp;NF$9))*SUMIFS(conditions!$76:$76,conditions!$8:$8,"&lt;="&amp;NF$9-SUMIFS(conditions!$77:$77,conditions!$8:$8,"&lt;="&amp;NF$9,conditions!$9:$9,"&gt;="&amp;NF$9),conditions!$9:$9,"&gt;="&amp;NF$9-SUMIFS(conditions!$77:$77,conditions!$8:$8,"&lt;="&amp;NF$9,conditions!$9:$9,"&gt;="&amp;NF$9))</f>
        <v>0</v>
      </c>
      <c r="NG128" s="37">
        <f>SUMIFS(20:20,$9:$9,NG$9-SUMIFS(conditions!$77:$77,conditions!$8:$8,"&lt;="&amp;NG$9,conditions!$9:$9,"&gt;="&amp;NG$9))*SUMIFS(conditions!$76:$76,conditions!$8:$8,"&lt;="&amp;NG$9-SUMIFS(conditions!$77:$77,conditions!$8:$8,"&lt;="&amp;NG$9,conditions!$9:$9,"&gt;="&amp;NG$9),conditions!$9:$9,"&gt;="&amp;NG$9-SUMIFS(conditions!$77:$77,conditions!$8:$8,"&lt;="&amp;NG$9,conditions!$9:$9,"&gt;="&amp;NG$9))</f>
        <v>1.6057962320400008</v>
      </c>
      <c r="NH128" s="37">
        <f>SUMIFS(20:20,$9:$9,NH$9-SUMIFS(conditions!$77:$77,conditions!$8:$8,"&lt;="&amp;NH$9,conditions!$9:$9,"&gt;="&amp;NH$9))*SUMIFS(conditions!$76:$76,conditions!$8:$8,"&lt;="&amp;NH$9-SUMIFS(conditions!$77:$77,conditions!$8:$8,"&lt;="&amp;NH$9,conditions!$9:$9,"&gt;="&amp;NH$9),conditions!$9:$9,"&gt;="&amp;NH$9-SUMIFS(conditions!$77:$77,conditions!$8:$8,"&lt;="&amp;NH$9,conditions!$9:$9,"&gt;="&amp;NH$9))</f>
        <v>1.6057962320400008</v>
      </c>
      <c r="NI128" s="37">
        <f>SUMIFS(20:20,$9:$9,NI$9-SUMIFS(conditions!$77:$77,conditions!$8:$8,"&lt;="&amp;NI$9,conditions!$9:$9,"&gt;="&amp;NI$9))*SUMIFS(conditions!$76:$76,conditions!$8:$8,"&lt;="&amp;NI$9-SUMIFS(conditions!$77:$77,conditions!$8:$8,"&lt;="&amp;NI$9,conditions!$9:$9,"&gt;="&amp;NI$9),conditions!$9:$9,"&gt;="&amp;NI$9-SUMIFS(conditions!$77:$77,conditions!$8:$8,"&lt;="&amp;NI$9,conditions!$9:$9,"&gt;="&amp;NI$9))</f>
        <v>1.6057962320400008</v>
      </c>
      <c r="NJ128" s="37">
        <f>SUMIFS(20:20,$9:$9,NJ$9-SUMIFS(conditions!$77:$77,conditions!$8:$8,"&lt;="&amp;NJ$9,conditions!$9:$9,"&gt;="&amp;NJ$9))*SUMIFS(conditions!$76:$76,conditions!$8:$8,"&lt;="&amp;NJ$9-SUMIFS(conditions!$77:$77,conditions!$8:$8,"&lt;="&amp;NJ$9,conditions!$9:$9,"&gt;="&amp;NJ$9),conditions!$9:$9,"&gt;="&amp;NJ$9-SUMIFS(conditions!$77:$77,conditions!$8:$8,"&lt;="&amp;NJ$9,conditions!$9:$9,"&gt;="&amp;NJ$9))</f>
        <v>1.6057962320400008</v>
      </c>
      <c r="NK128" s="37">
        <f>SUMIFS(20:20,$9:$9,NK$9-SUMIFS(conditions!$77:$77,conditions!$8:$8,"&lt;="&amp;NK$9,conditions!$9:$9,"&gt;="&amp;NK$9))*SUMIFS(conditions!$76:$76,conditions!$8:$8,"&lt;="&amp;NK$9-SUMIFS(conditions!$77:$77,conditions!$8:$8,"&lt;="&amp;NK$9,conditions!$9:$9,"&gt;="&amp;NK$9),conditions!$9:$9,"&gt;="&amp;NK$9-SUMIFS(conditions!$77:$77,conditions!$8:$8,"&lt;="&amp;NK$9,conditions!$9:$9,"&gt;="&amp;NK$9))</f>
        <v>1.6057962320400008</v>
      </c>
      <c r="NL128" s="37">
        <f>SUMIFS(20:20,$9:$9,NL$9-SUMIFS(conditions!$77:$77,conditions!$8:$8,"&lt;="&amp;NL$9,conditions!$9:$9,"&gt;="&amp;NL$9))*SUMIFS(conditions!$76:$76,conditions!$8:$8,"&lt;="&amp;NL$9-SUMIFS(conditions!$77:$77,conditions!$8:$8,"&lt;="&amp;NL$9,conditions!$9:$9,"&gt;="&amp;NL$9),conditions!$9:$9,"&gt;="&amp;NL$9-SUMIFS(conditions!$77:$77,conditions!$8:$8,"&lt;="&amp;NL$9,conditions!$9:$9,"&gt;="&amp;NL$9))</f>
        <v>0</v>
      </c>
      <c r="NM128" s="37">
        <f>SUMIFS(20:20,$9:$9,NM$9-SUMIFS(conditions!$77:$77,conditions!$8:$8,"&lt;="&amp;NM$9,conditions!$9:$9,"&gt;="&amp;NM$9))*SUMIFS(conditions!$76:$76,conditions!$8:$8,"&lt;="&amp;NM$9-SUMIFS(conditions!$77:$77,conditions!$8:$8,"&lt;="&amp;NM$9,conditions!$9:$9,"&gt;="&amp;NM$9),conditions!$9:$9,"&gt;="&amp;NM$9-SUMIFS(conditions!$77:$77,conditions!$8:$8,"&lt;="&amp;NM$9,conditions!$9:$9,"&gt;="&amp;NM$9))</f>
        <v>0</v>
      </c>
      <c r="NN128" s="37">
        <f>SUMIFS(20:20,$9:$9,NN$9-SUMIFS(conditions!$77:$77,conditions!$8:$8,"&lt;="&amp;NN$9,conditions!$9:$9,"&gt;="&amp;NN$9))*SUMIFS(conditions!$76:$76,conditions!$8:$8,"&lt;="&amp;NN$9-SUMIFS(conditions!$77:$77,conditions!$8:$8,"&lt;="&amp;NN$9,conditions!$9:$9,"&gt;="&amp;NN$9),conditions!$9:$9,"&gt;="&amp;NN$9-SUMIFS(conditions!$77:$77,conditions!$8:$8,"&lt;="&amp;NN$9,conditions!$9:$9,"&gt;="&amp;NN$9))</f>
        <v>1.6057962320400008</v>
      </c>
      <c r="NO128" s="37">
        <f>SUMIFS(20:20,$9:$9,NO$9-SUMIFS(conditions!$77:$77,conditions!$8:$8,"&lt;="&amp;NO$9,conditions!$9:$9,"&gt;="&amp;NO$9))*SUMIFS(conditions!$76:$76,conditions!$8:$8,"&lt;="&amp;NO$9-SUMIFS(conditions!$77:$77,conditions!$8:$8,"&lt;="&amp;NO$9,conditions!$9:$9,"&gt;="&amp;NO$9),conditions!$9:$9,"&gt;="&amp;NO$9-SUMIFS(conditions!$77:$77,conditions!$8:$8,"&lt;="&amp;NO$9,conditions!$9:$9,"&gt;="&amp;NO$9))</f>
        <v>1.6057962320400008</v>
      </c>
      <c r="NP128" s="37">
        <f>SUMIFS(20:20,$9:$9,NP$9-SUMIFS(conditions!$77:$77,conditions!$8:$8,"&lt;="&amp;NP$9,conditions!$9:$9,"&gt;="&amp;NP$9))*SUMIFS(conditions!$76:$76,conditions!$8:$8,"&lt;="&amp;NP$9-SUMIFS(conditions!$77:$77,conditions!$8:$8,"&lt;="&amp;NP$9,conditions!$9:$9,"&gt;="&amp;NP$9),conditions!$9:$9,"&gt;="&amp;NP$9-SUMIFS(conditions!$77:$77,conditions!$8:$8,"&lt;="&amp;NP$9,conditions!$9:$9,"&gt;="&amp;NP$9))</f>
        <v>1.6057962320400008</v>
      </c>
      <c r="NQ128" s="37">
        <f>SUMIFS(20:20,$9:$9,NQ$9-SUMIFS(conditions!$77:$77,conditions!$8:$8,"&lt;="&amp;NQ$9,conditions!$9:$9,"&gt;="&amp;NQ$9))*SUMIFS(conditions!$76:$76,conditions!$8:$8,"&lt;="&amp;NQ$9-SUMIFS(conditions!$77:$77,conditions!$8:$8,"&lt;="&amp;NQ$9,conditions!$9:$9,"&gt;="&amp;NQ$9),conditions!$9:$9,"&gt;="&amp;NQ$9-SUMIFS(conditions!$77:$77,conditions!$8:$8,"&lt;="&amp;NQ$9,conditions!$9:$9,"&gt;="&amp;NQ$9))</f>
        <v>1.6057962320400008</v>
      </c>
      <c r="NR128" s="37">
        <f>SUMIFS(20:20,$9:$9,NR$9-SUMIFS(conditions!$77:$77,conditions!$8:$8,"&lt;="&amp;NR$9,conditions!$9:$9,"&gt;="&amp;NR$9))*SUMIFS(conditions!$76:$76,conditions!$8:$8,"&lt;="&amp;NR$9-SUMIFS(conditions!$77:$77,conditions!$8:$8,"&lt;="&amp;NR$9,conditions!$9:$9,"&gt;="&amp;NR$9),conditions!$9:$9,"&gt;="&amp;NR$9-SUMIFS(conditions!$77:$77,conditions!$8:$8,"&lt;="&amp;NR$9,conditions!$9:$9,"&gt;="&amp;NR$9))</f>
        <v>1.6057962320400008</v>
      </c>
      <c r="NS128" s="37">
        <f>SUMIFS(20:20,$9:$9,NS$9-SUMIFS(conditions!$77:$77,conditions!$8:$8,"&lt;="&amp;NS$9,conditions!$9:$9,"&gt;="&amp;NS$9))*SUMIFS(conditions!$76:$76,conditions!$8:$8,"&lt;="&amp;NS$9-SUMIFS(conditions!$77:$77,conditions!$8:$8,"&lt;="&amp;NS$9,conditions!$9:$9,"&gt;="&amp;NS$9),conditions!$9:$9,"&gt;="&amp;NS$9-SUMIFS(conditions!$77:$77,conditions!$8:$8,"&lt;="&amp;NS$9,conditions!$9:$9,"&gt;="&amp;NS$9))</f>
        <v>0</v>
      </c>
      <c r="NT128" s="37">
        <f>SUMIFS(20:20,$9:$9,NT$9-SUMIFS(conditions!$77:$77,conditions!$8:$8,"&lt;="&amp;NT$9,conditions!$9:$9,"&gt;="&amp;NT$9))*SUMIFS(conditions!$76:$76,conditions!$8:$8,"&lt;="&amp;NT$9-SUMIFS(conditions!$77:$77,conditions!$8:$8,"&lt;="&amp;NT$9,conditions!$9:$9,"&gt;="&amp;NT$9),conditions!$9:$9,"&gt;="&amp;NT$9-SUMIFS(conditions!$77:$77,conditions!$8:$8,"&lt;="&amp;NT$9,conditions!$9:$9,"&gt;="&amp;NT$9))</f>
        <v>0</v>
      </c>
      <c r="NU128" s="37">
        <f>SUMIFS(20:20,$9:$9,NU$9-SUMIFS(conditions!$77:$77,conditions!$8:$8,"&lt;="&amp;NU$9,conditions!$9:$9,"&gt;="&amp;NU$9))*SUMIFS(conditions!$76:$76,conditions!$8:$8,"&lt;="&amp;NU$9-SUMIFS(conditions!$77:$77,conditions!$8:$8,"&lt;="&amp;NU$9,conditions!$9:$9,"&gt;="&amp;NU$9),conditions!$9:$9,"&gt;="&amp;NU$9-SUMIFS(conditions!$77:$77,conditions!$8:$8,"&lt;="&amp;NU$9,conditions!$9:$9,"&gt;="&amp;NU$9))</f>
        <v>1.6057962320400008</v>
      </c>
      <c r="NV128" s="37">
        <f>SUMIFS(20:20,$9:$9,NV$9-SUMIFS(conditions!$77:$77,conditions!$8:$8,"&lt;="&amp;NV$9,conditions!$9:$9,"&gt;="&amp;NV$9))*SUMIFS(conditions!$76:$76,conditions!$8:$8,"&lt;="&amp;NV$9-SUMIFS(conditions!$77:$77,conditions!$8:$8,"&lt;="&amp;NV$9,conditions!$9:$9,"&gt;="&amp;NV$9),conditions!$9:$9,"&gt;="&amp;NV$9-SUMIFS(conditions!$77:$77,conditions!$8:$8,"&lt;="&amp;NV$9,conditions!$9:$9,"&gt;="&amp;NV$9))</f>
        <v>1.6057962320400008</v>
      </c>
    </row>
    <row r="129" spans="1:386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8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</row>
    <row r="130" spans="1:386" s="7" customFormat="1" x14ac:dyDescent="0.25">
      <c r="A130" s="5"/>
      <c r="B130" s="5"/>
      <c r="C130" s="5"/>
      <c r="D130" s="5"/>
      <c r="E130" s="5"/>
      <c r="F130" s="5"/>
      <c r="G130" s="5" t="str">
        <f>KPI!$F$47</f>
        <v>деб. задолж-ть заказчиков по оплатам на конец периода</v>
      </c>
      <c r="H130" s="5"/>
      <c r="I130" s="5"/>
      <c r="J130" s="20" t="str">
        <f>IF($G130="","",INDEX(KPI!$H$11:$H$121,SUMIFS(KPI!$E$11:$E$121,KPI!$F$11:$F$121,$G130)))</f>
        <v>тыс.руб.</v>
      </c>
      <c r="K130" s="5"/>
      <c r="L130" s="5"/>
      <c r="M130" s="5"/>
      <c r="N130" s="5"/>
      <c r="O130" s="5"/>
      <c r="P130" s="5"/>
      <c r="Q130" s="5"/>
      <c r="R130" s="27"/>
      <c r="S130" s="5"/>
      <c r="T130" s="5"/>
      <c r="U130" s="27">
        <f>SUM(U132:U138)</f>
        <v>457.56498265079995</v>
      </c>
      <c r="V130" s="27">
        <f t="shared" ref="V130:CG130" si="141">SUM(V132:V138)</f>
        <v>433.39109568959992</v>
      </c>
      <c r="W130" s="27">
        <f t="shared" si="141"/>
        <v>409.2172087283999</v>
      </c>
      <c r="X130" s="27">
        <f t="shared" si="141"/>
        <v>433.2172087283999</v>
      </c>
      <c r="Y130" s="27">
        <f t="shared" si="141"/>
        <v>457.2172087283999</v>
      </c>
      <c r="Z130" s="27">
        <f t="shared" si="141"/>
        <v>409.04332176719981</v>
      </c>
      <c r="AA130" s="27">
        <f t="shared" si="141"/>
        <v>360.86943480599984</v>
      </c>
      <c r="AB130" s="27">
        <f t="shared" si="141"/>
        <v>336.69554784479988</v>
      </c>
      <c r="AC130" s="27">
        <f t="shared" si="141"/>
        <v>312.52166088359985</v>
      </c>
      <c r="AD130" s="27">
        <f t="shared" si="141"/>
        <v>288.34777392239994</v>
      </c>
      <c r="AE130" s="27">
        <f t="shared" si="141"/>
        <v>312.34777392239988</v>
      </c>
      <c r="AF130" s="27">
        <f t="shared" si="141"/>
        <v>336.34777392239994</v>
      </c>
      <c r="AG130" s="27">
        <f t="shared" si="141"/>
        <v>288.17388696119997</v>
      </c>
      <c r="AH130" s="27">
        <f t="shared" si="141"/>
        <v>239.99999999999991</v>
      </c>
      <c r="AI130" s="27">
        <f t="shared" si="141"/>
        <v>239.99999999999991</v>
      </c>
      <c r="AJ130" s="27">
        <f t="shared" si="141"/>
        <v>239.99999999999991</v>
      </c>
      <c r="AK130" s="27">
        <f t="shared" si="141"/>
        <v>239.99999999999991</v>
      </c>
      <c r="AL130" s="27">
        <f t="shared" si="141"/>
        <v>239.99999999999991</v>
      </c>
      <c r="AM130" s="27">
        <f t="shared" si="141"/>
        <v>239.99999999999991</v>
      </c>
      <c r="AN130" s="27">
        <f t="shared" si="141"/>
        <v>239.99999999999991</v>
      </c>
      <c r="AO130" s="27">
        <f t="shared" si="141"/>
        <v>239.99999999999991</v>
      </c>
      <c r="AP130" s="27">
        <f t="shared" si="141"/>
        <v>239.99999999999991</v>
      </c>
      <c r="AQ130" s="27">
        <f t="shared" si="141"/>
        <v>239.99999999999991</v>
      </c>
      <c r="AR130" s="27">
        <f t="shared" si="141"/>
        <v>239.99999999999991</v>
      </c>
      <c r="AS130" s="27">
        <f t="shared" si="141"/>
        <v>239.99999999999991</v>
      </c>
      <c r="AT130" s="27">
        <f t="shared" si="141"/>
        <v>239.99999999999991</v>
      </c>
      <c r="AU130" s="27">
        <f t="shared" si="141"/>
        <v>239.99999999999991</v>
      </c>
      <c r="AV130" s="27">
        <f t="shared" si="141"/>
        <v>239.99999999999991</v>
      </c>
      <c r="AW130" s="27">
        <f t="shared" si="141"/>
        <v>239.99999999999991</v>
      </c>
      <c r="AX130" s="27">
        <f t="shared" si="141"/>
        <v>239.99999999999991</v>
      </c>
      <c r="AY130" s="27">
        <f t="shared" si="141"/>
        <v>239.99999999999991</v>
      </c>
      <c r="AZ130" s="27">
        <f t="shared" si="141"/>
        <v>245.99999999999991</v>
      </c>
      <c r="BA130" s="27">
        <f t="shared" si="141"/>
        <v>251.99999999999994</v>
      </c>
      <c r="BB130" s="27">
        <f t="shared" si="141"/>
        <v>251.99999999999994</v>
      </c>
      <c r="BC130" s="27">
        <f t="shared" si="141"/>
        <v>251.99999999999994</v>
      </c>
      <c r="BD130" s="27">
        <f t="shared" si="141"/>
        <v>257.99999999999994</v>
      </c>
      <c r="BE130" s="27">
        <f t="shared" si="141"/>
        <v>263.99999999999994</v>
      </c>
      <c r="BF130" s="27">
        <f t="shared" si="141"/>
        <v>269.99999999999994</v>
      </c>
      <c r="BG130" s="27">
        <f t="shared" si="141"/>
        <v>275.99999999999994</v>
      </c>
      <c r="BH130" s="27">
        <f t="shared" si="141"/>
        <v>281.99999999999994</v>
      </c>
      <c r="BI130" s="27">
        <f t="shared" si="141"/>
        <v>281.99999999999994</v>
      </c>
      <c r="BJ130" s="27">
        <f t="shared" si="141"/>
        <v>281.99999999999994</v>
      </c>
      <c r="BK130" s="27">
        <f t="shared" si="141"/>
        <v>287.99999999999994</v>
      </c>
      <c r="BL130" s="27">
        <f t="shared" si="141"/>
        <v>293.99999999999994</v>
      </c>
      <c r="BM130" s="27">
        <f t="shared" si="141"/>
        <v>299.99999999999989</v>
      </c>
      <c r="BN130" s="27">
        <f t="shared" si="141"/>
        <v>299.99999999999989</v>
      </c>
      <c r="BO130" s="27">
        <f t="shared" si="141"/>
        <v>299.99999999999989</v>
      </c>
      <c r="BP130" s="27">
        <f t="shared" si="141"/>
        <v>299.99999999999989</v>
      </c>
      <c r="BQ130" s="27">
        <f t="shared" si="141"/>
        <v>299.99999999999989</v>
      </c>
      <c r="BR130" s="27">
        <f t="shared" si="141"/>
        <v>299.99999999999989</v>
      </c>
      <c r="BS130" s="27">
        <f t="shared" si="141"/>
        <v>299.99999999999989</v>
      </c>
      <c r="BT130" s="27">
        <f t="shared" si="141"/>
        <v>299.99999999999989</v>
      </c>
      <c r="BU130" s="27">
        <f t="shared" si="141"/>
        <v>299.99999999999989</v>
      </c>
      <c r="BV130" s="27">
        <f t="shared" si="141"/>
        <v>299.99999999999989</v>
      </c>
      <c r="BW130" s="27">
        <f t="shared" si="141"/>
        <v>299.99999999999989</v>
      </c>
      <c r="BX130" s="27">
        <f t="shared" si="141"/>
        <v>299.99999999999989</v>
      </c>
      <c r="BY130" s="27">
        <f t="shared" si="141"/>
        <v>299.99999999999989</v>
      </c>
      <c r="BZ130" s="27">
        <f t="shared" si="141"/>
        <v>299.99999999999989</v>
      </c>
      <c r="CA130" s="27">
        <f t="shared" si="141"/>
        <v>299.99999999999989</v>
      </c>
      <c r="CB130" s="27">
        <f t="shared" si="141"/>
        <v>299.99999999999989</v>
      </c>
      <c r="CC130" s="27">
        <f t="shared" si="141"/>
        <v>299.99999999999989</v>
      </c>
      <c r="CD130" s="27">
        <f t="shared" si="141"/>
        <v>299.99999999999989</v>
      </c>
      <c r="CE130" s="27">
        <f t="shared" si="141"/>
        <v>299.99999999999989</v>
      </c>
      <c r="CF130" s="27">
        <f t="shared" si="141"/>
        <v>289.99999999999989</v>
      </c>
      <c r="CG130" s="27">
        <f t="shared" si="141"/>
        <v>279.99999999999989</v>
      </c>
      <c r="CH130" s="27">
        <f t="shared" ref="CH130:ES130" si="142">SUM(CH132:CH138)</f>
        <v>269.99999999999994</v>
      </c>
      <c r="CI130" s="27">
        <f t="shared" si="142"/>
        <v>259.99999999999994</v>
      </c>
      <c r="CJ130" s="27">
        <f t="shared" si="142"/>
        <v>249.99999999999991</v>
      </c>
      <c r="CK130" s="27">
        <f t="shared" si="142"/>
        <v>249.99999999999991</v>
      </c>
      <c r="CL130" s="27">
        <f t="shared" si="142"/>
        <v>249.99999999999991</v>
      </c>
      <c r="CM130" s="27">
        <f t="shared" si="142"/>
        <v>239.99999999999994</v>
      </c>
      <c r="CN130" s="27">
        <f t="shared" si="142"/>
        <v>229.99999999999991</v>
      </c>
      <c r="CO130" s="27">
        <f t="shared" si="142"/>
        <v>219.99999999999991</v>
      </c>
      <c r="CP130" s="27">
        <f t="shared" si="142"/>
        <v>209.99999999999994</v>
      </c>
      <c r="CQ130" s="27">
        <f t="shared" si="142"/>
        <v>199.99999999999991</v>
      </c>
      <c r="CR130" s="27">
        <f t="shared" si="142"/>
        <v>199.99999999999991</v>
      </c>
      <c r="CS130" s="27">
        <f t="shared" si="142"/>
        <v>199.99999999999991</v>
      </c>
      <c r="CT130" s="27">
        <f t="shared" si="142"/>
        <v>199.99999999999991</v>
      </c>
      <c r="CU130" s="27">
        <f t="shared" si="142"/>
        <v>199.99999999999991</v>
      </c>
      <c r="CV130" s="27">
        <f t="shared" si="142"/>
        <v>199.99999999999991</v>
      </c>
      <c r="CW130" s="27">
        <f t="shared" si="142"/>
        <v>199.99999999999991</v>
      </c>
      <c r="CX130" s="27">
        <f t="shared" si="142"/>
        <v>199.99999999999991</v>
      </c>
      <c r="CY130" s="27">
        <f t="shared" si="142"/>
        <v>199.99999999999991</v>
      </c>
      <c r="CZ130" s="27">
        <f t="shared" si="142"/>
        <v>199.99999999999991</v>
      </c>
      <c r="DA130" s="27">
        <f t="shared" si="142"/>
        <v>199.99999999999991</v>
      </c>
      <c r="DB130" s="27">
        <f t="shared" si="142"/>
        <v>199.99999999999991</v>
      </c>
      <c r="DC130" s="27">
        <f t="shared" si="142"/>
        <v>199.99999999999991</v>
      </c>
      <c r="DD130" s="27">
        <f t="shared" si="142"/>
        <v>199.99999999999991</v>
      </c>
      <c r="DE130" s="27">
        <f t="shared" si="142"/>
        <v>199.99999999999991</v>
      </c>
      <c r="DF130" s="27">
        <f t="shared" si="142"/>
        <v>199.99999999999991</v>
      </c>
      <c r="DG130" s="27">
        <f t="shared" si="142"/>
        <v>199.99999999999991</v>
      </c>
      <c r="DH130" s="27">
        <f t="shared" si="142"/>
        <v>199.99999999999991</v>
      </c>
      <c r="DI130" s="27">
        <f t="shared" si="142"/>
        <v>199.79999999999993</v>
      </c>
      <c r="DJ130" s="27">
        <f t="shared" si="142"/>
        <v>199.59999999999994</v>
      </c>
      <c r="DK130" s="27">
        <f t="shared" si="142"/>
        <v>199.39999999999992</v>
      </c>
      <c r="DL130" s="27">
        <f t="shared" si="142"/>
        <v>199.19999999999993</v>
      </c>
      <c r="DM130" s="27">
        <f t="shared" si="142"/>
        <v>199.19999999999993</v>
      </c>
      <c r="DN130" s="27">
        <f t="shared" si="142"/>
        <v>199.19999999999993</v>
      </c>
      <c r="DO130" s="27">
        <f t="shared" si="142"/>
        <v>198.99999999999994</v>
      </c>
      <c r="DP130" s="27">
        <f t="shared" si="142"/>
        <v>198.79999999999993</v>
      </c>
      <c r="DQ130" s="27">
        <f t="shared" si="142"/>
        <v>198.59999999999991</v>
      </c>
      <c r="DR130" s="27">
        <f t="shared" si="142"/>
        <v>198.39999999999992</v>
      </c>
      <c r="DS130" s="27">
        <f t="shared" si="142"/>
        <v>198.19999999999993</v>
      </c>
      <c r="DT130" s="27">
        <f t="shared" si="142"/>
        <v>198.19999999999993</v>
      </c>
      <c r="DU130" s="27">
        <f t="shared" si="142"/>
        <v>198.19999999999993</v>
      </c>
      <c r="DV130" s="27">
        <f t="shared" si="142"/>
        <v>197.99999999999991</v>
      </c>
      <c r="DW130" s="27">
        <f t="shared" si="142"/>
        <v>197.99999999999991</v>
      </c>
      <c r="DX130" s="27">
        <f t="shared" si="142"/>
        <v>197.99999999999991</v>
      </c>
      <c r="DY130" s="27">
        <f t="shared" si="142"/>
        <v>197.99999999999991</v>
      </c>
      <c r="DZ130" s="27">
        <f t="shared" si="142"/>
        <v>197.99999999999991</v>
      </c>
      <c r="EA130" s="27">
        <f t="shared" si="142"/>
        <v>197.99999999999991</v>
      </c>
      <c r="EB130" s="27">
        <f t="shared" si="142"/>
        <v>197.99999999999991</v>
      </c>
      <c r="EC130" s="27">
        <f t="shared" si="142"/>
        <v>197.99999999999991</v>
      </c>
      <c r="ED130" s="27">
        <f t="shared" si="142"/>
        <v>197.99999999999991</v>
      </c>
      <c r="EE130" s="27">
        <f t="shared" si="142"/>
        <v>197.99999999999991</v>
      </c>
      <c r="EF130" s="27">
        <f t="shared" si="142"/>
        <v>197.99999999999991</v>
      </c>
      <c r="EG130" s="27">
        <f t="shared" si="142"/>
        <v>197.99999999999991</v>
      </c>
      <c r="EH130" s="27">
        <f t="shared" si="142"/>
        <v>197.99999999999991</v>
      </c>
      <c r="EI130" s="27">
        <f t="shared" si="142"/>
        <v>197.99999999999991</v>
      </c>
      <c r="EJ130" s="27">
        <f t="shared" si="142"/>
        <v>197.99999999999991</v>
      </c>
      <c r="EK130" s="27">
        <f t="shared" si="142"/>
        <v>197.99999999999991</v>
      </c>
      <c r="EL130" s="27">
        <f t="shared" si="142"/>
        <v>197.99999999999991</v>
      </c>
      <c r="EM130" s="27">
        <f t="shared" si="142"/>
        <v>197.99999999999991</v>
      </c>
      <c r="EN130" s="27">
        <f t="shared" si="142"/>
        <v>201.95999999999989</v>
      </c>
      <c r="EO130" s="27">
        <f t="shared" si="142"/>
        <v>201.95999999999989</v>
      </c>
      <c r="EP130" s="27">
        <f t="shared" si="142"/>
        <v>201.95999999999989</v>
      </c>
      <c r="EQ130" s="27">
        <f t="shared" si="142"/>
        <v>205.91999999999993</v>
      </c>
      <c r="ER130" s="27">
        <f t="shared" si="142"/>
        <v>209.87999999999994</v>
      </c>
      <c r="ES130" s="27">
        <f t="shared" si="142"/>
        <v>213.83999999999992</v>
      </c>
      <c r="ET130" s="27">
        <f t="shared" ref="ET130:HE130" si="143">SUM(ET132:ET138)</f>
        <v>217.7999999999999</v>
      </c>
      <c r="EU130" s="27">
        <f t="shared" si="143"/>
        <v>221.75999999999993</v>
      </c>
      <c r="EV130" s="27">
        <f t="shared" si="143"/>
        <v>221.75999999999993</v>
      </c>
      <c r="EW130" s="27">
        <f t="shared" si="143"/>
        <v>221.75999999999993</v>
      </c>
      <c r="EX130" s="27">
        <f t="shared" si="143"/>
        <v>225.71999999999991</v>
      </c>
      <c r="EY130" s="27">
        <f t="shared" si="143"/>
        <v>229.67999999999992</v>
      </c>
      <c r="EZ130" s="27">
        <f t="shared" si="143"/>
        <v>233.6399999999999</v>
      </c>
      <c r="FA130" s="27">
        <f t="shared" si="143"/>
        <v>237.59999999999994</v>
      </c>
      <c r="FB130" s="27">
        <f t="shared" si="143"/>
        <v>237.59999999999994</v>
      </c>
      <c r="FC130" s="27">
        <f t="shared" si="143"/>
        <v>237.59999999999994</v>
      </c>
      <c r="FD130" s="27">
        <f t="shared" si="143"/>
        <v>237.59999999999994</v>
      </c>
      <c r="FE130" s="27">
        <f t="shared" si="143"/>
        <v>237.59999999999994</v>
      </c>
      <c r="FF130" s="27">
        <f t="shared" si="143"/>
        <v>237.59999999999994</v>
      </c>
      <c r="FG130" s="27">
        <f t="shared" si="143"/>
        <v>237.59999999999994</v>
      </c>
      <c r="FH130" s="27">
        <f t="shared" si="143"/>
        <v>237.59999999999994</v>
      </c>
      <c r="FI130" s="27">
        <f t="shared" si="143"/>
        <v>237.59999999999994</v>
      </c>
      <c r="FJ130" s="27">
        <f t="shared" si="143"/>
        <v>237.59999999999994</v>
      </c>
      <c r="FK130" s="27">
        <f t="shared" si="143"/>
        <v>237.59999999999994</v>
      </c>
      <c r="FL130" s="27">
        <f t="shared" si="143"/>
        <v>237.59999999999994</v>
      </c>
      <c r="FM130" s="27">
        <f t="shared" si="143"/>
        <v>237.59999999999994</v>
      </c>
      <c r="FN130" s="27">
        <f t="shared" si="143"/>
        <v>237.59999999999994</v>
      </c>
      <c r="FO130" s="27">
        <f t="shared" si="143"/>
        <v>237.59999999999994</v>
      </c>
      <c r="FP130" s="27">
        <f t="shared" si="143"/>
        <v>237.59999999999994</v>
      </c>
      <c r="FQ130" s="27">
        <f t="shared" si="143"/>
        <v>237.59999999999994</v>
      </c>
      <c r="FR130" s="27">
        <f t="shared" si="143"/>
        <v>237.59999999999994</v>
      </c>
      <c r="FS130" s="27">
        <f t="shared" si="143"/>
        <v>238.78799999999993</v>
      </c>
      <c r="FT130" s="27">
        <f t="shared" si="143"/>
        <v>239.97599999999991</v>
      </c>
      <c r="FU130" s="27">
        <f t="shared" si="143"/>
        <v>241.1639999999999</v>
      </c>
      <c r="FV130" s="27">
        <f t="shared" si="143"/>
        <v>242.35199999999989</v>
      </c>
      <c r="FW130" s="27">
        <f t="shared" si="143"/>
        <v>243.53999999999985</v>
      </c>
      <c r="FX130" s="27">
        <f t="shared" si="143"/>
        <v>243.53999999999985</v>
      </c>
      <c r="FY130" s="27">
        <f t="shared" si="143"/>
        <v>243.53999999999985</v>
      </c>
      <c r="FZ130" s="27">
        <f t="shared" si="143"/>
        <v>244.72799999999984</v>
      </c>
      <c r="GA130" s="27">
        <f t="shared" si="143"/>
        <v>245.91599999999983</v>
      </c>
      <c r="GB130" s="27">
        <f t="shared" si="143"/>
        <v>247.10399999999981</v>
      </c>
      <c r="GC130" s="27">
        <f t="shared" si="143"/>
        <v>248.2919999999998</v>
      </c>
      <c r="GD130" s="27">
        <f t="shared" si="143"/>
        <v>249.47999999999979</v>
      </c>
      <c r="GE130" s="27">
        <f t="shared" si="143"/>
        <v>249.47999999999979</v>
      </c>
      <c r="GF130" s="27">
        <f t="shared" si="143"/>
        <v>249.47999999999979</v>
      </c>
      <c r="GG130" s="27">
        <f t="shared" si="143"/>
        <v>249.47999999999979</v>
      </c>
      <c r="GH130" s="27">
        <f t="shared" si="143"/>
        <v>249.47999999999979</v>
      </c>
      <c r="GI130" s="27">
        <f t="shared" si="143"/>
        <v>249.47999999999979</v>
      </c>
      <c r="GJ130" s="27">
        <f t="shared" si="143"/>
        <v>249.47999999999979</v>
      </c>
      <c r="GK130" s="27">
        <f t="shared" si="143"/>
        <v>249.47999999999979</v>
      </c>
      <c r="GL130" s="27">
        <f t="shared" si="143"/>
        <v>249.47999999999979</v>
      </c>
      <c r="GM130" s="27">
        <f t="shared" si="143"/>
        <v>249.47999999999979</v>
      </c>
      <c r="GN130" s="27">
        <f t="shared" si="143"/>
        <v>249.47999999999979</v>
      </c>
      <c r="GO130" s="27">
        <f t="shared" si="143"/>
        <v>249.47999999999979</v>
      </c>
      <c r="GP130" s="27">
        <f t="shared" si="143"/>
        <v>249.47999999999979</v>
      </c>
      <c r="GQ130" s="27">
        <f t="shared" si="143"/>
        <v>249.47999999999979</v>
      </c>
      <c r="GR130" s="27">
        <f t="shared" si="143"/>
        <v>249.47999999999979</v>
      </c>
      <c r="GS130" s="27">
        <f t="shared" si="143"/>
        <v>249.47999999999979</v>
      </c>
      <c r="GT130" s="27">
        <f t="shared" si="143"/>
        <v>249.47999999999979</v>
      </c>
      <c r="GU130" s="27">
        <f t="shared" si="143"/>
        <v>249.47999999999979</v>
      </c>
      <c r="GV130" s="27">
        <f t="shared" si="143"/>
        <v>249.47999999999979</v>
      </c>
      <c r="GW130" s="27">
        <f t="shared" si="143"/>
        <v>252.18269999999981</v>
      </c>
      <c r="GX130" s="27">
        <f t="shared" si="143"/>
        <v>254.88539999999981</v>
      </c>
      <c r="GY130" s="27">
        <f t="shared" si="143"/>
        <v>257.58809999999977</v>
      </c>
      <c r="GZ130" s="27">
        <f t="shared" si="143"/>
        <v>257.58809999999977</v>
      </c>
      <c r="HA130" s="27">
        <f t="shared" si="143"/>
        <v>257.58809999999977</v>
      </c>
      <c r="HB130" s="27">
        <f t="shared" si="143"/>
        <v>260.29079999999976</v>
      </c>
      <c r="HC130" s="27">
        <f t="shared" si="143"/>
        <v>262.99349999999981</v>
      </c>
      <c r="HD130" s="27">
        <f t="shared" si="143"/>
        <v>265.69619999999981</v>
      </c>
      <c r="HE130" s="27">
        <f t="shared" si="143"/>
        <v>268.39889999999974</v>
      </c>
      <c r="HF130" s="27">
        <f t="shared" ref="HF130:JQ130" si="144">SUM(HF132:HF138)</f>
        <v>271.10159999999979</v>
      </c>
      <c r="HG130" s="27">
        <f t="shared" si="144"/>
        <v>271.10159999999979</v>
      </c>
      <c r="HH130" s="27">
        <f t="shared" si="144"/>
        <v>271.10159999999979</v>
      </c>
      <c r="HI130" s="27">
        <f t="shared" si="144"/>
        <v>273.80429999999978</v>
      </c>
      <c r="HJ130" s="27">
        <f t="shared" si="144"/>
        <v>276.50699999999978</v>
      </c>
      <c r="HK130" s="27">
        <f t="shared" si="144"/>
        <v>276.50699999999978</v>
      </c>
      <c r="HL130" s="27">
        <f t="shared" si="144"/>
        <v>276.50699999999978</v>
      </c>
      <c r="HM130" s="27">
        <f t="shared" si="144"/>
        <v>276.50699999999978</v>
      </c>
      <c r="HN130" s="27">
        <f t="shared" si="144"/>
        <v>276.50699999999978</v>
      </c>
      <c r="HO130" s="27">
        <f t="shared" si="144"/>
        <v>276.50699999999978</v>
      </c>
      <c r="HP130" s="27">
        <f t="shared" si="144"/>
        <v>276.50699999999978</v>
      </c>
      <c r="HQ130" s="27">
        <f t="shared" si="144"/>
        <v>276.50699999999978</v>
      </c>
      <c r="HR130" s="27">
        <f t="shared" si="144"/>
        <v>276.50699999999978</v>
      </c>
      <c r="HS130" s="27">
        <f t="shared" si="144"/>
        <v>276.50699999999978</v>
      </c>
      <c r="HT130" s="27">
        <f t="shared" si="144"/>
        <v>276.50699999999978</v>
      </c>
      <c r="HU130" s="27">
        <f t="shared" si="144"/>
        <v>276.50699999999978</v>
      </c>
      <c r="HV130" s="27">
        <f t="shared" si="144"/>
        <v>276.50699999999978</v>
      </c>
      <c r="HW130" s="27">
        <f t="shared" si="144"/>
        <v>276.50699999999978</v>
      </c>
      <c r="HX130" s="27">
        <f t="shared" si="144"/>
        <v>276.50699999999978</v>
      </c>
      <c r="HY130" s="27">
        <f t="shared" si="144"/>
        <v>276.50699999999978</v>
      </c>
      <c r="HZ130" s="27">
        <f t="shared" si="144"/>
        <v>276.50699999999978</v>
      </c>
      <c r="IA130" s="27">
        <f t="shared" si="144"/>
        <v>276.50699999999978</v>
      </c>
      <c r="IB130" s="27">
        <f t="shared" si="144"/>
        <v>276.50699999999978</v>
      </c>
      <c r="IC130" s="27">
        <f t="shared" si="144"/>
        <v>276.50699999999978</v>
      </c>
      <c r="ID130" s="27">
        <f t="shared" si="144"/>
        <v>274.29494399999976</v>
      </c>
      <c r="IE130" s="27">
        <f t="shared" si="144"/>
        <v>272.08288799999974</v>
      </c>
      <c r="IF130" s="27">
        <f t="shared" si="144"/>
        <v>269.87083199999978</v>
      </c>
      <c r="IG130" s="27">
        <f t="shared" si="144"/>
        <v>267.65877599999976</v>
      </c>
      <c r="IH130" s="27">
        <f t="shared" si="144"/>
        <v>265.4467199999998</v>
      </c>
      <c r="II130" s="27">
        <f t="shared" si="144"/>
        <v>265.4467199999998</v>
      </c>
      <c r="IJ130" s="27">
        <f t="shared" si="144"/>
        <v>265.4467199999998</v>
      </c>
      <c r="IK130" s="27">
        <f t="shared" si="144"/>
        <v>263.23466399999978</v>
      </c>
      <c r="IL130" s="27">
        <f t="shared" si="144"/>
        <v>261.02260799999976</v>
      </c>
      <c r="IM130" s="27">
        <f t="shared" si="144"/>
        <v>258.8105519999998</v>
      </c>
      <c r="IN130" s="27">
        <f t="shared" si="144"/>
        <v>256.59849599999984</v>
      </c>
      <c r="IO130" s="27">
        <f t="shared" si="144"/>
        <v>254.38643999999979</v>
      </c>
      <c r="IP130" s="27">
        <f t="shared" si="144"/>
        <v>254.38643999999979</v>
      </c>
      <c r="IQ130" s="27">
        <f t="shared" si="144"/>
        <v>254.38643999999979</v>
      </c>
      <c r="IR130" s="27">
        <f t="shared" si="144"/>
        <v>254.38643999999979</v>
      </c>
      <c r="IS130" s="27">
        <f t="shared" si="144"/>
        <v>254.38643999999979</v>
      </c>
      <c r="IT130" s="27">
        <f t="shared" si="144"/>
        <v>254.38643999999979</v>
      </c>
      <c r="IU130" s="27">
        <f t="shared" si="144"/>
        <v>254.38643999999979</v>
      </c>
      <c r="IV130" s="27">
        <f t="shared" si="144"/>
        <v>254.38643999999979</v>
      </c>
      <c r="IW130" s="27">
        <f t="shared" si="144"/>
        <v>254.38643999999979</v>
      </c>
      <c r="IX130" s="27">
        <f t="shared" si="144"/>
        <v>254.38643999999979</v>
      </c>
      <c r="IY130" s="27">
        <f t="shared" si="144"/>
        <v>254.38643999999979</v>
      </c>
      <c r="IZ130" s="27">
        <f t="shared" si="144"/>
        <v>254.38643999999979</v>
      </c>
      <c r="JA130" s="27">
        <f t="shared" si="144"/>
        <v>254.38643999999979</v>
      </c>
      <c r="JB130" s="27">
        <f t="shared" si="144"/>
        <v>254.38643999999979</v>
      </c>
      <c r="JC130" s="27">
        <f t="shared" si="144"/>
        <v>254.38643999999979</v>
      </c>
      <c r="JD130" s="27">
        <f t="shared" si="144"/>
        <v>254.38643999999979</v>
      </c>
      <c r="JE130" s="27">
        <f t="shared" si="144"/>
        <v>254.38643999999979</v>
      </c>
      <c r="JF130" s="27">
        <f t="shared" si="144"/>
        <v>255.14959931999977</v>
      </c>
      <c r="JG130" s="27">
        <f t="shared" si="144"/>
        <v>255.91275863999979</v>
      </c>
      <c r="JH130" s="27">
        <f t="shared" si="144"/>
        <v>256.67591795999977</v>
      </c>
      <c r="JI130" s="27">
        <f t="shared" si="144"/>
        <v>257.43907727999976</v>
      </c>
      <c r="JJ130" s="27">
        <f t="shared" si="144"/>
        <v>258.20223659999982</v>
      </c>
      <c r="JK130" s="27">
        <f t="shared" si="144"/>
        <v>258.20223659999982</v>
      </c>
      <c r="JL130" s="27">
        <f t="shared" si="144"/>
        <v>258.20223659999982</v>
      </c>
      <c r="JM130" s="27">
        <f t="shared" si="144"/>
        <v>258.96539591999976</v>
      </c>
      <c r="JN130" s="27">
        <f t="shared" si="144"/>
        <v>259.72855523999976</v>
      </c>
      <c r="JO130" s="27">
        <f t="shared" si="144"/>
        <v>260.49171455999976</v>
      </c>
      <c r="JP130" s="27">
        <f t="shared" si="144"/>
        <v>261.25487387999976</v>
      </c>
      <c r="JQ130" s="27">
        <f t="shared" si="144"/>
        <v>262.01803319999976</v>
      </c>
      <c r="JR130" s="27">
        <f t="shared" ref="JR130:MC130" si="145">SUM(JR132:JR138)</f>
        <v>262.01803319999976</v>
      </c>
      <c r="JS130" s="27">
        <f t="shared" si="145"/>
        <v>262.01803319999976</v>
      </c>
      <c r="JT130" s="27">
        <f t="shared" si="145"/>
        <v>262.01803319999976</v>
      </c>
      <c r="JU130" s="27">
        <f t="shared" si="145"/>
        <v>262.01803319999976</v>
      </c>
      <c r="JV130" s="27">
        <f t="shared" si="145"/>
        <v>262.01803319999976</v>
      </c>
      <c r="JW130" s="27">
        <f t="shared" si="145"/>
        <v>262.01803319999976</v>
      </c>
      <c r="JX130" s="27">
        <f t="shared" si="145"/>
        <v>262.01803319999976</v>
      </c>
      <c r="JY130" s="27">
        <f t="shared" si="145"/>
        <v>262.01803319999976</v>
      </c>
      <c r="JZ130" s="27">
        <f t="shared" si="145"/>
        <v>262.01803319999976</v>
      </c>
      <c r="KA130" s="27">
        <f t="shared" si="145"/>
        <v>262.01803319999976</v>
      </c>
      <c r="KB130" s="27">
        <f t="shared" si="145"/>
        <v>262.01803319999976</v>
      </c>
      <c r="KC130" s="27">
        <f t="shared" si="145"/>
        <v>262.01803319999976</v>
      </c>
      <c r="KD130" s="27">
        <f t="shared" si="145"/>
        <v>262.01803319999976</v>
      </c>
      <c r="KE130" s="27">
        <f t="shared" si="145"/>
        <v>262.01803319999976</v>
      </c>
      <c r="KF130" s="27">
        <f t="shared" si="145"/>
        <v>262.01803319999976</v>
      </c>
      <c r="KG130" s="27">
        <f t="shared" si="145"/>
        <v>262.01803319999976</v>
      </c>
      <c r="KH130" s="27">
        <f t="shared" si="145"/>
        <v>262.01803319999976</v>
      </c>
      <c r="KI130" s="27">
        <f t="shared" si="145"/>
        <v>262.01803319999976</v>
      </c>
      <c r="KJ130" s="27">
        <f t="shared" si="145"/>
        <v>270.12811517999972</v>
      </c>
      <c r="KK130" s="27">
        <f t="shared" si="145"/>
        <v>278.2381971599998</v>
      </c>
      <c r="KL130" s="27">
        <f t="shared" si="145"/>
        <v>286.34827913999982</v>
      </c>
      <c r="KM130" s="27">
        <f t="shared" si="145"/>
        <v>286.34827913999982</v>
      </c>
      <c r="KN130" s="27">
        <f t="shared" si="145"/>
        <v>286.34827913999982</v>
      </c>
      <c r="KO130" s="27">
        <f t="shared" si="145"/>
        <v>294.45836111999978</v>
      </c>
      <c r="KP130" s="27">
        <f t="shared" si="145"/>
        <v>302.56844309999985</v>
      </c>
      <c r="KQ130" s="27">
        <f t="shared" si="145"/>
        <v>310.67852507999987</v>
      </c>
      <c r="KR130" s="27">
        <f t="shared" si="145"/>
        <v>318.78860705999978</v>
      </c>
      <c r="KS130" s="27">
        <f t="shared" si="145"/>
        <v>326.89868903999974</v>
      </c>
      <c r="KT130" s="27">
        <f t="shared" si="145"/>
        <v>326.89868903999974</v>
      </c>
      <c r="KU130" s="27">
        <f t="shared" si="145"/>
        <v>326.89868903999974</v>
      </c>
      <c r="KV130" s="27">
        <f t="shared" si="145"/>
        <v>335.00877101999976</v>
      </c>
      <c r="KW130" s="27">
        <f t="shared" si="145"/>
        <v>343.11885299999977</v>
      </c>
      <c r="KX130" s="27">
        <f t="shared" si="145"/>
        <v>343.11885299999977</v>
      </c>
      <c r="KY130" s="27">
        <f t="shared" si="145"/>
        <v>343.11885299999977</v>
      </c>
      <c r="KZ130" s="27">
        <f t="shared" si="145"/>
        <v>343.11885299999977</v>
      </c>
      <c r="LA130" s="27">
        <f t="shared" si="145"/>
        <v>343.11885299999977</v>
      </c>
      <c r="LB130" s="27">
        <f t="shared" si="145"/>
        <v>343.11885299999977</v>
      </c>
      <c r="LC130" s="27">
        <f t="shared" si="145"/>
        <v>343.11885299999977</v>
      </c>
      <c r="LD130" s="27">
        <f t="shared" si="145"/>
        <v>343.11885299999977</v>
      </c>
      <c r="LE130" s="27">
        <f t="shared" si="145"/>
        <v>343.11885299999977</v>
      </c>
      <c r="LF130" s="27">
        <f t="shared" si="145"/>
        <v>343.11885299999977</v>
      </c>
      <c r="LG130" s="27">
        <f t="shared" si="145"/>
        <v>343.11885299999977</v>
      </c>
      <c r="LH130" s="27">
        <f t="shared" si="145"/>
        <v>343.11885299999977</v>
      </c>
      <c r="LI130" s="27">
        <f t="shared" si="145"/>
        <v>343.11885299999977</v>
      </c>
      <c r="LJ130" s="27">
        <f t="shared" si="145"/>
        <v>343.11885299999977</v>
      </c>
      <c r="LK130" s="27">
        <f t="shared" si="145"/>
        <v>343.11885299999977</v>
      </c>
      <c r="LL130" s="27">
        <f t="shared" si="145"/>
        <v>343.11885299999977</v>
      </c>
      <c r="LM130" s="27">
        <f t="shared" si="145"/>
        <v>343.11885299999977</v>
      </c>
      <c r="LN130" s="27">
        <f t="shared" si="145"/>
        <v>353.41241858999973</v>
      </c>
      <c r="LO130" s="27">
        <f t="shared" si="145"/>
        <v>353.41241858999973</v>
      </c>
      <c r="LP130" s="27">
        <f t="shared" si="145"/>
        <v>353.41241858999973</v>
      </c>
      <c r="LQ130" s="27">
        <f t="shared" si="145"/>
        <v>363.70598417999969</v>
      </c>
      <c r="LR130" s="27">
        <f t="shared" si="145"/>
        <v>373.9995497699997</v>
      </c>
      <c r="LS130" s="27">
        <f t="shared" si="145"/>
        <v>384.29311535999972</v>
      </c>
      <c r="LT130" s="27">
        <f t="shared" si="145"/>
        <v>394.58668094999973</v>
      </c>
      <c r="LU130" s="27">
        <f t="shared" si="145"/>
        <v>404.88024653999969</v>
      </c>
      <c r="LV130" s="27">
        <f t="shared" si="145"/>
        <v>404.88024653999969</v>
      </c>
      <c r="LW130" s="27">
        <f t="shared" si="145"/>
        <v>404.88024653999969</v>
      </c>
      <c r="LX130" s="27">
        <f t="shared" si="145"/>
        <v>415.17381212999965</v>
      </c>
      <c r="LY130" s="27">
        <f t="shared" si="145"/>
        <v>425.46737771999972</v>
      </c>
      <c r="LZ130" s="27">
        <f t="shared" si="145"/>
        <v>435.76094330999967</v>
      </c>
      <c r="MA130" s="27">
        <f t="shared" si="145"/>
        <v>446.05450889999969</v>
      </c>
      <c r="MB130" s="27">
        <f t="shared" si="145"/>
        <v>446.05450889999969</v>
      </c>
      <c r="MC130" s="27">
        <f t="shared" si="145"/>
        <v>446.05450889999969</v>
      </c>
      <c r="MD130" s="27">
        <f t="shared" ref="MD130:NV130" si="146">SUM(MD132:MD138)</f>
        <v>446.05450889999969</v>
      </c>
      <c r="ME130" s="27">
        <f t="shared" si="146"/>
        <v>446.05450889999969</v>
      </c>
      <c r="MF130" s="27">
        <f t="shared" si="146"/>
        <v>446.05450889999969</v>
      </c>
      <c r="MG130" s="27">
        <f t="shared" si="146"/>
        <v>446.05450889999969</v>
      </c>
      <c r="MH130" s="27">
        <f t="shared" si="146"/>
        <v>446.05450889999969</v>
      </c>
      <c r="MI130" s="27">
        <f t="shared" si="146"/>
        <v>446.05450889999969</v>
      </c>
      <c r="MJ130" s="27">
        <f t="shared" si="146"/>
        <v>446.05450889999969</v>
      </c>
      <c r="MK130" s="27">
        <f t="shared" si="146"/>
        <v>446.05450889999969</v>
      </c>
      <c r="ML130" s="27">
        <f t="shared" si="146"/>
        <v>446.05450889999969</v>
      </c>
      <c r="MM130" s="27">
        <f t="shared" si="146"/>
        <v>446.05450889999969</v>
      </c>
      <c r="MN130" s="27">
        <f t="shared" si="146"/>
        <v>446.05450889999969</v>
      </c>
      <c r="MO130" s="27">
        <f t="shared" si="146"/>
        <v>446.05450889999969</v>
      </c>
      <c r="MP130" s="27">
        <f t="shared" si="146"/>
        <v>446.05450889999969</v>
      </c>
      <c r="MQ130" s="27">
        <f t="shared" si="146"/>
        <v>446.05450889999969</v>
      </c>
      <c r="MR130" s="27">
        <f t="shared" si="146"/>
        <v>446.05450889999969</v>
      </c>
      <c r="MS130" s="27">
        <f t="shared" si="146"/>
        <v>454.97559907799968</v>
      </c>
      <c r="MT130" s="27">
        <f t="shared" si="146"/>
        <v>463.89668925599966</v>
      </c>
      <c r="MU130" s="27">
        <f t="shared" si="146"/>
        <v>472.81777943399965</v>
      </c>
      <c r="MV130" s="27">
        <f t="shared" si="146"/>
        <v>481.73886961199958</v>
      </c>
      <c r="MW130" s="27">
        <f t="shared" si="146"/>
        <v>490.6599597899995</v>
      </c>
      <c r="MX130" s="27">
        <f t="shared" si="146"/>
        <v>490.6599597899995</v>
      </c>
      <c r="MY130" s="27">
        <f t="shared" si="146"/>
        <v>490.6599597899995</v>
      </c>
      <c r="MZ130" s="27">
        <f t="shared" si="146"/>
        <v>499.58104996799955</v>
      </c>
      <c r="NA130" s="27">
        <f t="shared" si="146"/>
        <v>508.50214014599948</v>
      </c>
      <c r="NB130" s="27">
        <f t="shared" si="146"/>
        <v>517.42323032399941</v>
      </c>
      <c r="NC130" s="27">
        <f t="shared" si="146"/>
        <v>526.34432050199928</v>
      </c>
      <c r="ND130" s="27">
        <f t="shared" si="146"/>
        <v>535.26541067999926</v>
      </c>
      <c r="NE130" s="27">
        <f t="shared" si="146"/>
        <v>535.26541067999926</v>
      </c>
      <c r="NF130" s="27">
        <f t="shared" si="146"/>
        <v>535.26541067999926</v>
      </c>
      <c r="NG130" s="27">
        <f t="shared" si="146"/>
        <v>535.26541067999926</v>
      </c>
      <c r="NH130" s="27">
        <f t="shared" si="146"/>
        <v>535.26541067999926</v>
      </c>
      <c r="NI130" s="27">
        <f t="shared" si="146"/>
        <v>535.26541067999926</v>
      </c>
      <c r="NJ130" s="27">
        <f t="shared" si="146"/>
        <v>535.26541067999926</v>
      </c>
      <c r="NK130" s="27">
        <f t="shared" si="146"/>
        <v>535.26541067999926</v>
      </c>
      <c r="NL130" s="27">
        <f t="shared" si="146"/>
        <v>535.26541067999926</v>
      </c>
      <c r="NM130" s="27">
        <f t="shared" si="146"/>
        <v>535.26541067999926</v>
      </c>
      <c r="NN130" s="27">
        <f t="shared" si="146"/>
        <v>535.26541067999926</v>
      </c>
      <c r="NO130" s="27">
        <f t="shared" si="146"/>
        <v>535.26541067999926</v>
      </c>
      <c r="NP130" s="27">
        <f t="shared" si="146"/>
        <v>535.26541067999926</v>
      </c>
      <c r="NQ130" s="27">
        <f t="shared" si="146"/>
        <v>535.26541067999926</v>
      </c>
      <c r="NR130" s="27">
        <f t="shared" si="146"/>
        <v>535.26541067999926</v>
      </c>
      <c r="NS130" s="27">
        <f t="shared" si="146"/>
        <v>535.26541067999926</v>
      </c>
      <c r="NT130" s="27">
        <f t="shared" si="146"/>
        <v>535.26541067999926</v>
      </c>
      <c r="NU130" s="27">
        <f t="shared" si="146"/>
        <v>535.26541067999926</v>
      </c>
      <c r="NV130" s="27">
        <f t="shared" si="146"/>
        <v>535.26541067999926</v>
      </c>
    </row>
    <row r="131" spans="1:386" s="35" customForma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4"/>
      <c r="K131" s="33"/>
      <c r="L131" s="33"/>
      <c r="M131" s="33"/>
      <c r="N131" s="33"/>
      <c r="O131" s="33"/>
      <c r="P131" s="16"/>
      <c r="Q131" s="33"/>
      <c r="R131" s="36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/>
      <c r="JU131" s="33"/>
      <c r="JV131" s="33"/>
      <c r="JW131" s="33"/>
      <c r="JX131" s="33"/>
      <c r="JY131" s="33"/>
      <c r="JZ131" s="33"/>
      <c r="KA131" s="33"/>
      <c r="KB131" s="33"/>
      <c r="KC131" s="33"/>
      <c r="KD131" s="33"/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33"/>
      <c r="LD131" s="33"/>
      <c r="LE131" s="33"/>
      <c r="LF131" s="33"/>
      <c r="LG131" s="33"/>
      <c r="LH131" s="33"/>
      <c r="LI131" s="33"/>
      <c r="LJ131" s="33"/>
      <c r="LK131" s="33"/>
      <c r="LL131" s="33"/>
      <c r="LM131" s="33"/>
      <c r="LN131" s="33"/>
      <c r="LO131" s="33"/>
      <c r="LP131" s="33"/>
      <c r="LQ131" s="33"/>
      <c r="LR131" s="33"/>
      <c r="LS131" s="33"/>
      <c r="LT131" s="33"/>
      <c r="LU131" s="33"/>
      <c r="LV131" s="33"/>
      <c r="LW131" s="33"/>
      <c r="LX131" s="33"/>
      <c r="LY131" s="33"/>
      <c r="LZ131" s="33"/>
      <c r="MA131" s="33"/>
      <c r="MB131" s="33"/>
      <c r="MC131" s="33"/>
      <c r="MD131" s="33"/>
      <c r="ME131" s="33"/>
      <c r="MF131" s="33"/>
      <c r="MG131" s="33"/>
      <c r="MH131" s="33"/>
      <c r="MI131" s="33"/>
      <c r="MJ131" s="33"/>
      <c r="MK131" s="33"/>
      <c r="ML131" s="33"/>
      <c r="MM131" s="33"/>
      <c r="MN131" s="33"/>
      <c r="MO131" s="33"/>
      <c r="MP131" s="33"/>
      <c r="MQ131" s="33"/>
      <c r="MR131" s="33"/>
      <c r="MS131" s="33"/>
      <c r="MT131" s="33"/>
      <c r="MU131" s="33"/>
      <c r="MV131" s="33"/>
      <c r="MW131" s="33"/>
      <c r="MX131" s="33"/>
      <c r="MY131" s="33"/>
      <c r="MZ131" s="33"/>
      <c r="NA131" s="33"/>
      <c r="NB131" s="33"/>
      <c r="NC131" s="33"/>
      <c r="ND131" s="33"/>
      <c r="NE131" s="33"/>
      <c r="NF131" s="33"/>
      <c r="NG131" s="33"/>
      <c r="NH131" s="33"/>
      <c r="NI131" s="33"/>
      <c r="NJ131" s="33"/>
      <c r="NK131" s="33"/>
      <c r="NL131" s="33"/>
      <c r="NM131" s="33"/>
      <c r="NN131" s="33"/>
      <c r="NO131" s="33"/>
      <c r="NP131" s="33"/>
      <c r="NQ131" s="33"/>
      <c r="NR131" s="33"/>
      <c r="NS131" s="33"/>
      <c r="NT131" s="33"/>
      <c r="NU131" s="33"/>
      <c r="NV131" s="33"/>
    </row>
    <row r="132" spans="1:386" s="38" customFormat="1" ht="10.199999999999999" x14ac:dyDescent="0.2">
      <c r="A132" s="31"/>
      <c r="B132" s="31"/>
      <c r="C132" s="31"/>
      <c r="D132" s="31"/>
      <c r="E132" s="31"/>
      <c r="F132" s="31"/>
      <c r="G132" s="31" t="str">
        <f>G130</f>
        <v>деб. задолж-ть заказчиков по оплатам на конец периода</v>
      </c>
      <c r="H132" s="31"/>
      <c r="I132" s="31"/>
      <c r="J132" s="31" t="str">
        <f>IF($G132="","",INDEX(KPI!$H$11:$H$121,SUMIFS(KPI!$E$11:$E$121,KPI!$F$11:$F$121,$G132)))</f>
        <v>тыс.руб.</v>
      </c>
      <c r="K132" s="31"/>
      <c r="L132" s="31"/>
      <c r="M132" s="31"/>
      <c r="N132" s="31" t="str">
        <f>structure!$G$11</f>
        <v>товарная категория 1</v>
      </c>
      <c r="O132" s="31"/>
      <c r="P132" s="31"/>
      <c r="Q132" s="31"/>
      <c r="R132" s="37"/>
      <c r="S132" s="31"/>
      <c r="T132" s="31"/>
      <c r="U132" s="37">
        <f>R114-U114-U123+U15*SUMIFS(conditions!$76:$76,conditions!$8:$8,"&lt;="&amp;U$9,conditions!$9:$9,"&gt;="&amp;U$9)</f>
        <v>137.26949479523998</v>
      </c>
      <c r="V132" s="37">
        <f>U132-V114-V123+V15*SUMIFS(conditions!$76:$76,conditions!$8:$8,"&lt;="&amp;V$9,conditions!$9:$9,"&gt;="&amp;V$9)</f>
        <v>130.01732870687997</v>
      </c>
      <c r="W132" s="37">
        <f>V132-W114-W123+W15*SUMIFS(conditions!$76:$76,conditions!$8:$8,"&lt;="&amp;W$9,conditions!$9:$9,"&gt;="&amp;W$9)</f>
        <v>122.76516261851997</v>
      </c>
      <c r="X132" s="37">
        <f>W132-X114-X123+X15*SUMIFS(conditions!$76:$76,conditions!$8:$8,"&lt;="&amp;X$9,conditions!$9:$9,"&gt;="&amp;X$9)</f>
        <v>129.96516261851997</v>
      </c>
      <c r="Y132" s="37">
        <f>X132-Y114-Y123+Y15*SUMIFS(conditions!$76:$76,conditions!$8:$8,"&lt;="&amp;Y$9,conditions!$9:$9,"&gt;="&amp;Y$9)</f>
        <v>137.16516261851996</v>
      </c>
      <c r="Z132" s="37">
        <f>Y132-Z114-Z123+Z15*SUMIFS(conditions!$76:$76,conditions!$8:$8,"&lt;="&amp;Z$9,conditions!$9:$9,"&gt;="&amp;Z$9)</f>
        <v>122.71299653015996</v>
      </c>
      <c r="AA132" s="37">
        <f>Z132-AA114-AA123+AA15*SUMIFS(conditions!$76:$76,conditions!$8:$8,"&lt;="&amp;AA$9,conditions!$9:$9,"&gt;="&amp;AA$9)</f>
        <v>108.26083044179995</v>
      </c>
      <c r="AB132" s="37">
        <f>AA132-AB114-AB123+AB15*SUMIFS(conditions!$76:$76,conditions!$8:$8,"&lt;="&amp;AB$9,conditions!$9:$9,"&gt;="&amp;AB$9)</f>
        <v>101.00866435343995</v>
      </c>
      <c r="AC132" s="37">
        <f>AB132-AC114-AC123+AC15*SUMIFS(conditions!$76:$76,conditions!$8:$8,"&lt;="&amp;AC$9,conditions!$9:$9,"&gt;="&amp;AC$9)</f>
        <v>93.756498265079955</v>
      </c>
      <c r="AD132" s="37">
        <f>AC132-AD114-AD123+AD15*SUMIFS(conditions!$76:$76,conditions!$8:$8,"&lt;="&amp;AD$9,conditions!$9:$9,"&gt;="&amp;AD$9)</f>
        <v>86.504332176719956</v>
      </c>
      <c r="AE132" s="37">
        <f>AD132-AE114-AE123+AE15*SUMIFS(conditions!$76:$76,conditions!$8:$8,"&lt;="&amp;AE$9,conditions!$9:$9,"&gt;="&amp;AE$9)</f>
        <v>93.704332176719959</v>
      </c>
      <c r="AF132" s="37">
        <f>AE132-AF114-AF123+AF15*SUMIFS(conditions!$76:$76,conditions!$8:$8,"&lt;="&amp;AF$9,conditions!$9:$9,"&gt;="&amp;AF$9)</f>
        <v>100.90433217671996</v>
      </c>
      <c r="AG132" s="37">
        <f>AF132-AG114-AG123+AG15*SUMIFS(conditions!$76:$76,conditions!$8:$8,"&lt;="&amp;AG$9,conditions!$9:$9,"&gt;="&amp;AG$9)</f>
        <v>86.452166088359959</v>
      </c>
      <c r="AH132" s="37">
        <f>AG132-AH114-AH123+AH15*SUMIFS(conditions!$76:$76,conditions!$8:$8,"&lt;="&amp;AH$9,conditions!$9:$9,"&gt;="&amp;AH$9)</f>
        <v>71.999999999999957</v>
      </c>
      <c r="AI132" s="37">
        <f>AH132-AI114-AI123+AI15*SUMIFS(conditions!$76:$76,conditions!$8:$8,"&lt;="&amp;AI$9,conditions!$9:$9,"&gt;="&amp;AI$9)</f>
        <v>71.999999999999957</v>
      </c>
      <c r="AJ132" s="37">
        <f>AI132-AJ114-AJ123+AJ15*SUMIFS(conditions!$76:$76,conditions!$8:$8,"&lt;="&amp;AJ$9,conditions!$9:$9,"&gt;="&amp;AJ$9)</f>
        <v>71.999999999999957</v>
      </c>
      <c r="AK132" s="37">
        <f>AJ132-AK114-AK123+AK15*SUMIFS(conditions!$76:$76,conditions!$8:$8,"&lt;="&amp;AK$9,conditions!$9:$9,"&gt;="&amp;AK$9)</f>
        <v>71.999999999999957</v>
      </c>
      <c r="AL132" s="37">
        <f>AK132-AL114-AL123+AL15*SUMIFS(conditions!$76:$76,conditions!$8:$8,"&lt;="&amp;AL$9,conditions!$9:$9,"&gt;="&amp;AL$9)</f>
        <v>71.999999999999957</v>
      </c>
      <c r="AM132" s="37">
        <f>AL132-AM114-AM123+AM15*SUMIFS(conditions!$76:$76,conditions!$8:$8,"&lt;="&amp;AM$9,conditions!$9:$9,"&gt;="&amp;AM$9)</f>
        <v>71.999999999999957</v>
      </c>
      <c r="AN132" s="37">
        <f>AM132-AN114-AN123+AN15*SUMIFS(conditions!$76:$76,conditions!$8:$8,"&lt;="&amp;AN$9,conditions!$9:$9,"&gt;="&amp;AN$9)</f>
        <v>71.999999999999957</v>
      </c>
      <c r="AO132" s="37">
        <f>AN132-AO114-AO123+AO15*SUMIFS(conditions!$76:$76,conditions!$8:$8,"&lt;="&amp;AO$9,conditions!$9:$9,"&gt;="&amp;AO$9)</f>
        <v>71.999999999999957</v>
      </c>
      <c r="AP132" s="37">
        <f>AO132-AP114-AP123+AP15*SUMIFS(conditions!$76:$76,conditions!$8:$8,"&lt;="&amp;AP$9,conditions!$9:$9,"&gt;="&amp;AP$9)</f>
        <v>71.999999999999957</v>
      </c>
      <c r="AQ132" s="37">
        <f>AP132-AQ114-AQ123+AQ15*SUMIFS(conditions!$76:$76,conditions!$8:$8,"&lt;="&amp;AQ$9,conditions!$9:$9,"&gt;="&amp;AQ$9)</f>
        <v>71.999999999999957</v>
      </c>
      <c r="AR132" s="37">
        <f>AQ132-AR114-AR123+AR15*SUMIFS(conditions!$76:$76,conditions!$8:$8,"&lt;="&amp;AR$9,conditions!$9:$9,"&gt;="&amp;AR$9)</f>
        <v>71.999999999999957</v>
      </c>
      <c r="AS132" s="37">
        <f>AR132-AS114-AS123+AS15*SUMIFS(conditions!$76:$76,conditions!$8:$8,"&lt;="&amp;AS$9,conditions!$9:$9,"&gt;="&amp;AS$9)</f>
        <v>71.999999999999957</v>
      </c>
      <c r="AT132" s="37">
        <f>AS132-AT114-AT123+AT15*SUMIFS(conditions!$76:$76,conditions!$8:$8,"&lt;="&amp;AT$9,conditions!$9:$9,"&gt;="&amp;AT$9)</f>
        <v>71.999999999999957</v>
      </c>
      <c r="AU132" s="37">
        <f>AT132-AU114-AU123+AU15*SUMIFS(conditions!$76:$76,conditions!$8:$8,"&lt;="&amp;AU$9,conditions!$9:$9,"&gt;="&amp;AU$9)</f>
        <v>71.999999999999957</v>
      </c>
      <c r="AV132" s="37">
        <f>AU132-AV114-AV123+AV15*SUMIFS(conditions!$76:$76,conditions!$8:$8,"&lt;="&amp;AV$9,conditions!$9:$9,"&gt;="&amp;AV$9)</f>
        <v>71.999999999999957</v>
      </c>
      <c r="AW132" s="37">
        <f>AV132-AW114-AW123+AW15*SUMIFS(conditions!$76:$76,conditions!$8:$8,"&lt;="&amp;AW$9,conditions!$9:$9,"&gt;="&amp;AW$9)</f>
        <v>71.999999999999957</v>
      </c>
      <c r="AX132" s="37">
        <f>AW132-AX114-AX123+AX15*SUMIFS(conditions!$76:$76,conditions!$8:$8,"&lt;="&amp;AX$9,conditions!$9:$9,"&gt;="&amp;AX$9)</f>
        <v>71.999999999999957</v>
      </c>
      <c r="AY132" s="37">
        <f>AX132-AY114-AY123+AY15*SUMIFS(conditions!$76:$76,conditions!$8:$8,"&lt;="&amp;AY$9,conditions!$9:$9,"&gt;="&amp;AY$9)</f>
        <v>71.999999999999957</v>
      </c>
      <c r="AZ132" s="37">
        <f>AY132-AZ114-AZ123+AZ15*SUMIFS(conditions!$76:$76,conditions!$8:$8,"&lt;="&amp;AZ$9,conditions!$9:$9,"&gt;="&amp;AZ$9)</f>
        <v>73.799999999999955</v>
      </c>
      <c r="BA132" s="37">
        <f>AZ132-BA114-BA123+BA15*SUMIFS(conditions!$76:$76,conditions!$8:$8,"&lt;="&amp;BA$9,conditions!$9:$9,"&gt;="&amp;BA$9)</f>
        <v>75.599999999999952</v>
      </c>
      <c r="BB132" s="37">
        <f>BA132-BB114-BB123+BB15*SUMIFS(conditions!$76:$76,conditions!$8:$8,"&lt;="&amp;BB$9,conditions!$9:$9,"&gt;="&amp;BB$9)</f>
        <v>75.599999999999952</v>
      </c>
      <c r="BC132" s="37">
        <f>BB132-BC114-BC123+BC15*SUMIFS(conditions!$76:$76,conditions!$8:$8,"&lt;="&amp;BC$9,conditions!$9:$9,"&gt;="&amp;BC$9)</f>
        <v>75.599999999999952</v>
      </c>
      <c r="BD132" s="37">
        <f>BC132-BD114-BD123+BD15*SUMIFS(conditions!$76:$76,conditions!$8:$8,"&lt;="&amp;BD$9,conditions!$9:$9,"&gt;="&amp;BD$9)</f>
        <v>77.399999999999949</v>
      </c>
      <c r="BE132" s="37">
        <f>BD132-BE114-BE123+BE15*SUMIFS(conditions!$76:$76,conditions!$8:$8,"&lt;="&amp;BE$9,conditions!$9:$9,"&gt;="&amp;BE$9)</f>
        <v>79.199999999999946</v>
      </c>
      <c r="BF132" s="37">
        <f>BE132-BF114-BF123+BF15*SUMIFS(conditions!$76:$76,conditions!$8:$8,"&lt;="&amp;BF$9,conditions!$9:$9,"&gt;="&amp;BF$9)</f>
        <v>80.999999999999943</v>
      </c>
      <c r="BG132" s="37">
        <f>BF132-BG114-BG123+BG15*SUMIFS(conditions!$76:$76,conditions!$8:$8,"&lt;="&amp;BG$9,conditions!$9:$9,"&gt;="&amp;BG$9)</f>
        <v>82.79999999999994</v>
      </c>
      <c r="BH132" s="37">
        <f>BG132-BH114-BH123+BH15*SUMIFS(conditions!$76:$76,conditions!$8:$8,"&lt;="&amp;BH$9,conditions!$9:$9,"&gt;="&amp;BH$9)</f>
        <v>84.599999999999937</v>
      </c>
      <c r="BI132" s="37">
        <f>BH132-BI114-BI123+BI15*SUMIFS(conditions!$76:$76,conditions!$8:$8,"&lt;="&amp;BI$9,conditions!$9:$9,"&gt;="&amp;BI$9)</f>
        <v>84.599999999999937</v>
      </c>
      <c r="BJ132" s="37">
        <f>BI132-BJ114-BJ123+BJ15*SUMIFS(conditions!$76:$76,conditions!$8:$8,"&lt;="&amp;BJ$9,conditions!$9:$9,"&gt;="&amp;BJ$9)</f>
        <v>84.599999999999937</v>
      </c>
      <c r="BK132" s="37">
        <f>BJ132-BK114-BK123+BK15*SUMIFS(conditions!$76:$76,conditions!$8:$8,"&lt;="&amp;BK$9,conditions!$9:$9,"&gt;="&amp;BK$9)</f>
        <v>86.399999999999935</v>
      </c>
      <c r="BL132" s="37">
        <f>BK132-BL114-BL123+BL15*SUMIFS(conditions!$76:$76,conditions!$8:$8,"&lt;="&amp;BL$9,conditions!$9:$9,"&gt;="&amp;BL$9)</f>
        <v>88.199999999999932</v>
      </c>
      <c r="BM132" s="37">
        <f>BL132-BM114-BM123+BM15*SUMIFS(conditions!$76:$76,conditions!$8:$8,"&lt;="&amp;BM$9,conditions!$9:$9,"&gt;="&amp;BM$9)</f>
        <v>89.999999999999929</v>
      </c>
      <c r="BN132" s="37">
        <f>BM132-BN114-BN123+BN15*SUMIFS(conditions!$76:$76,conditions!$8:$8,"&lt;="&amp;BN$9,conditions!$9:$9,"&gt;="&amp;BN$9)</f>
        <v>89.999999999999929</v>
      </c>
      <c r="BO132" s="37">
        <f>BN132-BO114-BO123+BO15*SUMIFS(conditions!$76:$76,conditions!$8:$8,"&lt;="&amp;BO$9,conditions!$9:$9,"&gt;="&amp;BO$9)</f>
        <v>89.999999999999929</v>
      </c>
      <c r="BP132" s="37">
        <f>BO132-BP114-BP123+BP15*SUMIFS(conditions!$76:$76,conditions!$8:$8,"&lt;="&amp;BP$9,conditions!$9:$9,"&gt;="&amp;BP$9)</f>
        <v>89.999999999999929</v>
      </c>
      <c r="BQ132" s="37">
        <f>BP132-BQ114-BQ123+BQ15*SUMIFS(conditions!$76:$76,conditions!$8:$8,"&lt;="&amp;BQ$9,conditions!$9:$9,"&gt;="&amp;BQ$9)</f>
        <v>89.999999999999929</v>
      </c>
      <c r="BR132" s="37">
        <f>BQ132-BR114-BR123+BR15*SUMIFS(conditions!$76:$76,conditions!$8:$8,"&lt;="&amp;BR$9,conditions!$9:$9,"&gt;="&amp;BR$9)</f>
        <v>89.999999999999929</v>
      </c>
      <c r="BS132" s="37">
        <f>BR132-BS114-BS123+BS15*SUMIFS(conditions!$76:$76,conditions!$8:$8,"&lt;="&amp;BS$9,conditions!$9:$9,"&gt;="&amp;BS$9)</f>
        <v>89.999999999999929</v>
      </c>
      <c r="BT132" s="37">
        <f>BS132-BT114-BT123+BT15*SUMIFS(conditions!$76:$76,conditions!$8:$8,"&lt;="&amp;BT$9,conditions!$9:$9,"&gt;="&amp;BT$9)</f>
        <v>89.999999999999929</v>
      </c>
      <c r="BU132" s="37">
        <f>BT132-BU114-BU123+BU15*SUMIFS(conditions!$76:$76,conditions!$8:$8,"&lt;="&amp;BU$9,conditions!$9:$9,"&gt;="&amp;BU$9)</f>
        <v>89.999999999999929</v>
      </c>
      <c r="BV132" s="37">
        <f>BU132-BV114-BV123+BV15*SUMIFS(conditions!$76:$76,conditions!$8:$8,"&lt;="&amp;BV$9,conditions!$9:$9,"&gt;="&amp;BV$9)</f>
        <v>89.999999999999929</v>
      </c>
      <c r="BW132" s="37">
        <f>BV132-BW114-BW123+BW15*SUMIFS(conditions!$76:$76,conditions!$8:$8,"&lt;="&amp;BW$9,conditions!$9:$9,"&gt;="&amp;BW$9)</f>
        <v>89.999999999999929</v>
      </c>
      <c r="BX132" s="37">
        <f>BW132-BX114-BX123+BX15*SUMIFS(conditions!$76:$76,conditions!$8:$8,"&lt;="&amp;BX$9,conditions!$9:$9,"&gt;="&amp;BX$9)</f>
        <v>89.999999999999929</v>
      </c>
      <c r="BY132" s="37">
        <f>BX132-BY114-BY123+BY15*SUMIFS(conditions!$76:$76,conditions!$8:$8,"&lt;="&amp;BY$9,conditions!$9:$9,"&gt;="&amp;BY$9)</f>
        <v>89.999999999999929</v>
      </c>
      <c r="BZ132" s="37">
        <f>BY132-BZ114-BZ123+BZ15*SUMIFS(conditions!$76:$76,conditions!$8:$8,"&lt;="&amp;BZ$9,conditions!$9:$9,"&gt;="&amp;BZ$9)</f>
        <v>89.999999999999929</v>
      </c>
      <c r="CA132" s="37">
        <f>BZ132-CA114-CA123+CA15*SUMIFS(conditions!$76:$76,conditions!$8:$8,"&lt;="&amp;CA$9,conditions!$9:$9,"&gt;="&amp;CA$9)</f>
        <v>89.999999999999929</v>
      </c>
      <c r="CB132" s="37">
        <f>CA132-CB114-CB123+CB15*SUMIFS(conditions!$76:$76,conditions!$8:$8,"&lt;="&amp;CB$9,conditions!$9:$9,"&gt;="&amp;CB$9)</f>
        <v>89.999999999999929</v>
      </c>
      <c r="CC132" s="37">
        <f>CB132-CC114-CC123+CC15*SUMIFS(conditions!$76:$76,conditions!$8:$8,"&lt;="&amp;CC$9,conditions!$9:$9,"&gt;="&amp;CC$9)</f>
        <v>89.999999999999929</v>
      </c>
      <c r="CD132" s="37">
        <f>CC132-CD114-CD123+CD15*SUMIFS(conditions!$76:$76,conditions!$8:$8,"&lt;="&amp;CD$9,conditions!$9:$9,"&gt;="&amp;CD$9)</f>
        <v>89.999999999999929</v>
      </c>
      <c r="CE132" s="37">
        <f>CD132-CE114-CE123+CE15*SUMIFS(conditions!$76:$76,conditions!$8:$8,"&lt;="&amp;CE$9,conditions!$9:$9,"&gt;="&amp;CE$9)</f>
        <v>89.999999999999929</v>
      </c>
      <c r="CF132" s="37">
        <f>CE132-CF114-CF123+CF15*SUMIFS(conditions!$76:$76,conditions!$8:$8,"&lt;="&amp;CF$9,conditions!$9:$9,"&gt;="&amp;CF$9)</f>
        <v>86.999999999999929</v>
      </c>
      <c r="CG132" s="37">
        <f>CF132-CG114-CG123+CG15*SUMIFS(conditions!$76:$76,conditions!$8:$8,"&lt;="&amp;CG$9,conditions!$9:$9,"&gt;="&amp;CG$9)</f>
        <v>83.999999999999929</v>
      </c>
      <c r="CH132" s="37">
        <f>CG132-CH114-CH123+CH15*SUMIFS(conditions!$76:$76,conditions!$8:$8,"&lt;="&amp;CH$9,conditions!$9:$9,"&gt;="&amp;CH$9)</f>
        <v>80.999999999999929</v>
      </c>
      <c r="CI132" s="37">
        <f>CH132-CI114-CI123+CI15*SUMIFS(conditions!$76:$76,conditions!$8:$8,"&lt;="&amp;CI$9,conditions!$9:$9,"&gt;="&amp;CI$9)</f>
        <v>77.999999999999929</v>
      </c>
      <c r="CJ132" s="37">
        <f>CI132-CJ114-CJ123+CJ15*SUMIFS(conditions!$76:$76,conditions!$8:$8,"&lt;="&amp;CJ$9,conditions!$9:$9,"&gt;="&amp;CJ$9)</f>
        <v>74.999999999999929</v>
      </c>
      <c r="CK132" s="37">
        <f>CJ132-CK114-CK123+CK15*SUMIFS(conditions!$76:$76,conditions!$8:$8,"&lt;="&amp;CK$9,conditions!$9:$9,"&gt;="&amp;CK$9)</f>
        <v>74.999999999999929</v>
      </c>
      <c r="CL132" s="37">
        <f>CK132-CL114-CL123+CL15*SUMIFS(conditions!$76:$76,conditions!$8:$8,"&lt;="&amp;CL$9,conditions!$9:$9,"&gt;="&amp;CL$9)</f>
        <v>74.999999999999929</v>
      </c>
      <c r="CM132" s="37">
        <f>CL132-CM114-CM123+CM15*SUMIFS(conditions!$76:$76,conditions!$8:$8,"&lt;="&amp;CM$9,conditions!$9:$9,"&gt;="&amp;CM$9)</f>
        <v>71.999999999999929</v>
      </c>
      <c r="CN132" s="37">
        <f>CM132-CN114-CN123+CN15*SUMIFS(conditions!$76:$76,conditions!$8:$8,"&lt;="&amp;CN$9,conditions!$9:$9,"&gt;="&amp;CN$9)</f>
        <v>68.999999999999929</v>
      </c>
      <c r="CO132" s="37">
        <f>CN132-CO114-CO123+CO15*SUMIFS(conditions!$76:$76,conditions!$8:$8,"&lt;="&amp;CO$9,conditions!$9:$9,"&gt;="&amp;CO$9)</f>
        <v>65.999999999999929</v>
      </c>
      <c r="CP132" s="37">
        <f>CO132-CP114-CP123+CP15*SUMIFS(conditions!$76:$76,conditions!$8:$8,"&lt;="&amp;CP$9,conditions!$9:$9,"&gt;="&amp;CP$9)</f>
        <v>62.999999999999929</v>
      </c>
      <c r="CQ132" s="37">
        <f>CP132-CQ114-CQ123+CQ15*SUMIFS(conditions!$76:$76,conditions!$8:$8,"&lt;="&amp;CQ$9,conditions!$9:$9,"&gt;="&amp;CQ$9)</f>
        <v>59.999999999999929</v>
      </c>
      <c r="CR132" s="37">
        <f>CQ132-CR114-CR123+CR15*SUMIFS(conditions!$76:$76,conditions!$8:$8,"&lt;="&amp;CR$9,conditions!$9:$9,"&gt;="&amp;CR$9)</f>
        <v>59.999999999999929</v>
      </c>
      <c r="CS132" s="37">
        <f>CR132-CS114-CS123+CS15*SUMIFS(conditions!$76:$76,conditions!$8:$8,"&lt;="&amp;CS$9,conditions!$9:$9,"&gt;="&amp;CS$9)</f>
        <v>59.999999999999929</v>
      </c>
      <c r="CT132" s="37">
        <f>CS132-CT114-CT123+CT15*SUMIFS(conditions!$76:$76,conditions!$8:$8,"&lt;="&amp;CT$9,conditions!$9:$9,"&gt;="&amp;CT$9)</f>
        <v>59.999999999999929</v>
      </c>
      <c r="CU132" s="37">
        <f>CT132-CU114-CU123+CU15*SUMIFS(conditions!$76:$76,conditions!$8:$8,"&lt;="&amp;CU$9,conditions!$9:$9,"&gt;="&amp;CU$9)</f>
        <v>59.999999999999929</v>
      </c>
      <c r="CV132" s="37">
        <f>CU132-CV114-CV123+CV15*SUMIFS(conditions!$76:$76,conditions!$8:$8,"&lt;="&amp;CV$9,conditions!$9:$9,"&gt;="&amp;CV$9)</f>
        <v>59.999999999999929</v>
      </c>
      <c r="CW132" s="37">
        <f>CV132-CW114-CW123+CW15*SUMIFS(conditions!$76:$76,conditions!$8:$8,"&lt;="&amp;CW$9,conditions!$9:$9,"&gt;="&amp;CW$9)</f>
        <v>59.999999999999929</v>
      </c>
      <c r="CX132" s="37">
        <f>CW132-CX114-CX123+CX15*SUMIFS(conditions!$76:$76,conditions!$8:$8,"&lt;="&amp;CX$9,conditions!$9:$9,"&gt;="&amp;CX$9)</f>
        <v>59.999999999999929</v>
      </c>
      <c r="CY132" s="37">
        <f>CX132-CY114-CY123+CY15*SUMIFS(conditions!$76:$76,conditions!$8:$8,"&lt;="&amp;CY$9,conditions!$9:$9,"&gt;="&amp;CY$9)</f>
        <v>59.999999999999929</v>
      </c>
      <c r="CZ132" s="37">
        <f>CY132-CZ114-CZ123+CZ15*SUMIFS(conditions!$76:$76,conditions!$8:$8,"&lt;="&amp;CZ$9,conditions!$9:$9,"&gt;="&amp;CZ$9)</f>
        <v>59.999999999999929</v>
      </c>
      <c r="DA132" s="37">
        <f>CZ132-DA114-DA123+DA15*SUMIFS(conditions!$76:$76,conditions!$8:$8,"&lt;="&amp;DA$9,conditions!$9:$9,"&gt;="&amp;DA$9)</f>
        <v>59.999999999999929</v>
      </c>
      <c r="DB132" s="37">
        <f>DA132-DB114-DB123+DB15*SUMIFS(conditions!$76:$76,conditions!$8:$8,"&lt;="&amp;DB$9,conditions!$9:$9,"&gt;="&amp;DB$9)</f>
        <v>59.999999999999929</v>
      </c>
      <c r="DC132" s="37">
        <f>DB132-DC114-DC123+DC15*SUMIFS(conditions!$76:$76,conditions!$8:$8,"&lt;="&amp;DC$9,conditions!$9:$9,"&gt;="&amp;DC$9)</f>
        <v>59.999999999999929</v>
      </c>
      <c r="DD132" s="37">
        <f>DC132-DD114-DD123+DD15*SUMIFS(conditions!$76:$76,conditions!$8:$8,"&lt;="&amp;DD$9,conditions!$9:$9,"&gt;="&amp;DD$9)</f>
        <v>59.999999999999929</v>
      </c>
      <c r="DE132" s="37">
        <f>DD132-DE114-DE123+DE15*SUMIFS(conditions!$76:$76,conditions!$8:$8,"&lt;="&amp;DE$9,conditions!$9:$9,"&gt;="&amp;DE$9)</f>
        <v>59.999999999999929</v>
      </c>
      <c r="DF132" s="37">
        <f>DE132-DF114-DF123+DF15*SUMIFS(conditions!$76:$76,conditions!$8:$8,"&lt;="&amp;DF$9,conditions!$9:$9,"&gt;="&amp;DF$9)</f>
        <v>59.999999999999929</v>
      </c>
      <c r="DG132" s="37">
        <f>DF132-DG114-DG123+DG15*SUMIFS(conditions!$76:$76,conditions!$8:$8,"&lt;="&amp;DG$9,conditions!$9:$9,"&gt;="&amp;DG$9)</f>
        <v>59.999999999999929</v>
      </c>
      <c r="DH132" s="37">
        <f>DG132-DH114-DH123+DH15*SUMIFS(conditions!$76:$76,conditions!$8:$8,"&lt;="&amp;DH$9,conditions!$9:$9,"&gt;="&amp;DH$9)</f>
        <v>59.999999999999929</v>
      </c>
      <c r="DI132" s="37">
        <f>DH132-DI114-DI123+DI15*SUMIFS(conditions!$76:$76,conditions!$8:$8,"&lt;="&amp;DI$9,conditions!$9:$9,"&gt;="&amp;DI$9)</f>
        <v>59.939999999999927</v>
      </c>
      <c r="DJ132" s="37">
        <f>DI132-DJ114-DJ123+DJ15*SUMIFS(conditions!$76:$76,conditions!$8:$8,"&lt;="&amp;DJ$9,conditions!$9:$9,"&gt;="&amp;DJ$9)</f>
        <v>59.879999999999924</v>
      </c>
      <c r="DK132" s="37">
        <f>DJ132-DK114-DK123+DK15*SUMIFS(conditions!$76:$76,conditions!$8:$8,"&lt;="&amp;DK$9,conditions!$9:$9,"&gt;="&amp;DK$9)</f>
        <v>59.819999999999922</v>
      </c>
      <c r="DL132" s="37">
        <f>DK132-DL114-DL123+DL15*SUMIFS(conditions!$76:$76,conditions!$8:$8,"&lt;="&amp;DL$9,conditions!$9:$9,"&gt;="&amp;DL$9)</f>
        <v>59.75999999999992</v>
      </c>
      <c r="DM132" s="37">
        <f>DL132-DM114-DM123+DM15*SUMIFS(conditions!$76:$76,conditions!$8:$8,"&lt;="&amp;DM$9,conditions!$9:$9,"&gt;="&amp;DM$9)</f>
        <v>59.75999999999992</v>
      </c>
      <c r="DN132" s="37">
        <f>DM132-DN114-DN123+DN15*SUMIFS(conditions!$76:$76,conditions!$8:$8,"&lt;="&amp;DN$9,conditions!$9:$9,"&gt;="&amp;DN$9)</f>
        <v>59.75999999999992</v>
      </c>
      <c r="DO132" s="37">
        <f>DN132-DO114-DO123+DO15*SUMIFS(conditions!$76:$76,conditions!$8:$8,"&lt;="&amp;DO$9,conditions!$9:$9,"&gt;="&amp;DO$9)</f>
        <v>59.699999999999918</v>
      </c>
      <c r="DP132" s="37">
        <f>DO132-DP114-DP123+DP15*SUMIFS(conditions!$76:$76,conditions!$8:$8,"&lt;="&amp;DP$9,conditions!$9:$9,"&gt;="&amp;DP$9)</f>
        <v>59.639999999999915</v>
      </c>
      <c r="DQ132" s="37">
        <f>DP132-DQ114-DQ123+DQ15*SUMIFS(conditions!$76:$76,conditions!$8:$8,"&lt;="&amp;DQ$9,conditions!$9:$9,"&gt;="&amp;DQ$9)</f>
        <v>59.579999999999913</v>
      </c>
      <c r="DR132" s="37">
        <f>DQ132-DR114-DR123+DR15*SUMIFS(conditions!$76:$76,conditions!$8:$8,"&lt;="&amp;DR$9,conditions!$9:$9,"&gt;="&amp;DR$9)</f>
        <v>59.519999999999911</v>
      </c>
      <c r="DS132" s="37">
        <f>DR132-DS114-DS123+DS15*SUMIFS(conditions!$76:$76,conditions!$8:$8,"&lt;="&amp;DS$9,conditions!$9:$9,"&gt;="&amp;DS$9)</f>
        <v>59.459999999999908</v>
      </c>
      <c r="DT132" s="37">
        <f>DS132-DT114-DT123+DT15*SUMIFS(conditions!$76:$76,conditions!$8:$8,"&lt;="&amp;DT$9,conditions!$9:$9,"&gt;="&amp;DT$9)</f>
        <v>59.459999999999908</v>
      </c>
      <c r="DU132" s="37">
        <f>DT132-DU114-DU123+DU15*SUMIFS(conditions!$76:$76,conditions!$8:$8,"&lt;="&amp;DU$9,conditions!$9:$9,"&gt;="&amp;DU$9)</f>
        <v>59.459999999999908</v>
      </c>
      <c r="DV132" s="37">
        <f>DU132-DV114-DV123+DV15*SUMIFS(conditions!$76:$76,conditions!$8:$8,"&lt;="&amp;DV$9,conditions!$9:$9,"&gt;="&amp;DV$9)</f>
        <v>59.399999999999906</v>
      </c>
      <c r="DW132" s="37">
        <f>DV132-DW114-DW123+DW15*SUMIFS(conditions!$76:$76,conditions!$8:$8,"&lt;="&amp;DW$9,conditions!$9:$9,"&gt;="&amp;DW$9)</f>
        <v>59.399999999999906</v>
      </c>
      <c r="DX132" s="37">
        <f>DW132-DX114-DX123+DX15*SUMIFS(conditions!$76:$76,conditions!$8:$8,"&lt;="&amp;DX$9,conditions!$9:$9,"&gt;="&amp;DX$9)</f>
        <v>59.399999999999906</v>
      </c>
      <c r="DY132" s="37">
        <f>DX132-DY114-DY123+DY15*SUMIFS(conditions!$76:$76,conditions!$8:$8,"&lt;="&amp;DY$9,conditions!$9:$9,"&gt;="&amp;DY$9)</f>
        <v>59.399999999999906</v>
      </c>
      <c r="DZ132" s="37">
        <f>DY132-DZ114-DZ123+DZ15*SUMIFS(conditions!$76:$76,conditions!$8:$8,"&lt;="&amp;DZ$9,conditions!$9:$9,"&gt;="&amp;DZ$9)</f>
        <v>59.399999999999906</v>
      </c>
      <c r="EA132" s="37">
        <f>DZ132-EA114-EA123+EA15*SUMIFS(conditions!$76:$76,conditions!$8:$8,"&lt;="&amp;EA$9,conditions!$9:$9,"&gt;="&amp;EA$9)</f>
        <v>59.399999999999906</v>
      </c>
      <c r="EB132" s="37">
        <f>EA132-EB114-EB123+EB15*SUMIFS(conditions!$76:$76,conditions!$8:$8,"&lt;="&amp;EB$9,conditions!$9:$9,"&gt;="&amp;EB$9)</f>
        <v>59.399999999999906</v>
      </c>
      <c r="EC132" s="37">
        <f>EB132-EC114-EC123+EC15*SUMIFS(conditions!$76:$76,conditions!$8:$8,"&lt;="&amp;EC$9,conditions!$9:$9,"&gt;="&amp;EC$9)</f>
        <v>59.399999999999906</v>
      </c>
      <c r="ED132" s="37">
        <f>EC132-ED114-ED123+ED15*SUMIFS(conditions!$76:$76,conditions!$8:$8,"&lt;="&amp;ED$9,conditions!$9:$9,"&gt;="&amp;ED$9)</f>
        <v>59.399999999999906</v>
      </c>
      <c r="EE132" s="37">
        <f>ED132-EE114-EE123+EE15*SUMIFS(conditions!$76:$76,conditions!$8:$8,"&lt;="&amp;EE$9,conditions!$9:$9,"&gt;="&amp;EE$9)</f>
        <v>59.399999999999906</v>
      </c>
      <c r="EF132" s="37">
        <f>EE132-EF114-EF123+EF15*SUMIFS(conditions!$76:$76,conditions!$8:$8,"&lt;="&amp;EF$9,conditions!$9:$9,"&gt;="&amp;EF$9)</f>
        <v>59.399999999999906</v>
      </c>
      <c r="EG132" s="37">
        <f>EF132-EG114-EG123+EG15*SUMIFS(conditions!$76:$76,conditions!$8:$8,"&lt;="&amp;EG$9,conditions!$9:$9,"&gt;="&amp;EG$9)</f>
        <v>59.399999999999906</v>
      </c>
      <c r="EH132" s="37">
        <f>EG132-EH114-EH123+EH15*SUMIFS(conditions!$76:$76,conditions!$8:$8,"&lt;="&amp;EH$9,conditions!$9:$9,"&gt;="&amp;EH$9)</f>
        <v>59.399999999999906</v>
      </c>
      <c r="EI132" s="37">
        <f>EH132-EI114-EI123+EI15*SUMIFS(conditions!$76:$76,conditions!$8:$8,"&lt;="&amp;EI$9,conditions!$9:$9,"&gt;="&amp;EI$9)</f>
        <v>59.399999999999906</v>
      </c>
      <c r="EJ132" s="37">
        <f>EI132-EJ114-EJ123+EJ15*SUMIFS(conditions!$76:$76,conditions!$8:$8,"&lt;="&amp;EJ$9,conditions!$9:$9,"&gt;="&amp;EJ$9)</f>
        <v>59.399999999999906</v>
      </c>
      <c r="EK132" s="37">
        <f>EJ132-EK114-EK123+EK15*SUMIFS(conditions!$76:$76,conditions!$8:$8,"&lt;="&amp;EK$9,conditions!$9:$9,"&gt;="&amp;EK$9)</f>
        <v>59.399999999999906</v>
      </c>
      <c r="EL132" s="37">
        <f>EK132-EL114-EL123+EL15*SUMIFS(conditions!$76:$76,conditions!$8:$8,"&lt;="&amp;EL$9,conditions!$9:$9,"&gt;="&amp;EL$9)</f>
        <v>59.399999999999906</v>
      </c>
      <c r="EM132" s="37">
        <f>EL132-EM114-EM123+EM15*SUMIFS(conditions!$76:$76,conditions!$8:$8,"&lt;="&amp;EM$9,conditions!$9:$9,"&gt;="&amp;EM$9)</f>
        <v>59.399999999999906</v>
      </c>
      <c r="EN132" s="37">
        <f>EM132-EN114-EN123+EN15*SUMIFS(conditions!$76:$76,conditions!$8:$8,"&lt;="&amp;EN$9,conditions!$9:$9,"&gt;="&amp;EN$9)</f>
        <v>60.587999999999909</v>
      </c>
      <c r="EO132" s="37">
        <f>EN132-EO114-EO123+EO15*SUMIFS(conditions!$76:$76,conditions!$8:$8,"&lt;="&amp;EO$9,conditions!$9:$9,"&gt;="&amp;EO$9)</f>
        <v>60.587999999999909</v>
      </c>
      <c r="EP132" s="37">
        <f>EO132-EP114-EP123+EP15*SUMIFS(conditions!$76:$76,conditions!$8:$8,"&lt;="&amp;EP$9,conditions!$9:$9,"&gt;="&amp;EP$9)</f>
        <v>60.587999999999909</v>
      </c>
      <c r="EQ132" s="37">
        <f>EP132-EQ114-EQ123+EQ15*SUMIFS(conditions!$76:$76,conditions!$8:$8,"&lt;="&amp;EQ$9,conditions!$9:$9,"&gt;="&amp;EQ$9)</f>
        <v>61.775999999999911</v>
      </c>
      <c r="ER132" s="37">
        <f>EQ132-ER114-ER123+ER15*SUMIFS(conditions!$76:$76,conditions!$8:$8,"&lt;="&amp;ER$9,conditions!$9:$9,"&gt;="&amp;ER$9)</f>
        <v>62.963999999999913</v>
      </c>
      <c r="ES132" s="37">
        <f>ER132-ES114-ES123+ES15*SUMIFS(conditions!$76:$76,conditions!$8:$8,"&lt;="&amp;ES$9,conditions!$9:$9,"&gt;="&amp;ES$9)</f>
        <v>64.151999999999916</v>
      </c>
      <c r="ET132" s="37">
        <f>ES132-ET114-ET123+ET15*SUMIFS(conditions!$76:$76,conditions!$8:$8,"&lt;="&amp;ET$9,conditions!$9:$9,"&gt;="&amp;ET$9)</f>
        <v>65.339999999999918</v>
      </c>
      <c r="EU132" s="37">
        <f>ET132-EU114-EU123+EU15*SUMIFS(conditions!$76:$76,conditions!$8:$8,"&lt;="&amp;EU$9,conditions!$9:$9,"&gt;="&amp;EU$9)</f>
        <v>66.527999999999921</v>
      </c>
      <c r="EV132" s="37">
        <f>EU132-EV114-EV123+EV15*SUMIFS(conditions!$76:$76,conditions!$8:$8,"&lt;="&amp;EV$9,conditions!$9:$9,"&gt;="&amp;EV$9)</f>
        <v>66.527999999999921</v>
      </c>
      <c r="EW132" s="37">
        <f>EV132-EW114-EW123+EW15*SUMIFS(conditions!$76:$76,conditions!$8:$8,"&lt;="&amp;EW$9,conditions!$9:$9,"&gt;="&amp;EW$9)</f>
        <v>66.527999999999921</v>
      </c>
      <c r="EX132" s="37">
        <f>EW132-EX114-EX123+EX15*SUMIFS(conditions!$76:$76,conditions!$8:$8,"&lt;="&amp;EX$9,conditions!$9:$9,"&gt;="&amp;EX$9)</f>
        <v>67.715999999999923</v>
      </c>
      <c r="EY132" s="37">
        <f>EX132-EY114-EY123+EY15*SUMIFS(conditions!$76:$76,conditions!$8:$8,"&lt;="&amp;EY$9,conditions!$9:$9,"&gt;="&amp;EY$9)</f>
        <v>68.903999999999925</v>
      </c>
      <c r="EZ132" s="37">
        <f>EY132-EZ114-EZ123+EZ15*SUMIFS(conditions!$76:$76,conditions!$8:$8,"&lt;="&amp;EZ$9,conditions!$9:$9,"&gt;="&amp;EZ$9)</f>
        <v>70.091999999999928</v>
      </c>
      <c r="FA132" s="37">
        <f>EZ132-FA114-FA123+FA15*SUMIFS(conditions!$76:$76,conditions!$8:$8,"&lt;="&amp;FA$9,conditions!$9:$9,"&gt;="&amp;FA$9)</f>
        <v>71.27999999999993</v>
      </c>
      <c r="FB132" s="37">
        <f>FA132-FB114-FB123+FB15*SUMIFS(conditions!$76:$76,conditions!$8:$8,"&lt;="&amp;FB$9,conditions!$9:$9,"&gt;="&amp;FB$9)</f>
        <v>71.27999999999993</v>
      </c>
      <c r="FC132" s="37">
        <f>FB132-FC114-FC123+FC15*SUMIFS(conditions!$76:$76,conditions!$8:$8,"&lt;="&amp;FC$9,conditions!$9:$9,"&gt;="&amp;FC$9)</f>
        <v>71.27999999999993</v>
      </c>
      <c r="FD132" s="37">
        <f>FC132-FD114-FD123+FD15*SUMIFS(conditions!$76:$76,conditions!$8:$8,"&lt;="&amp;FD$9,conditions!$9:$9,"&gt;="&amp;FD$9)</f>
        <v>71.27999999999993</v>
      </c>
      <c r="FE132" s="37">
        <f>FD132-FE114-FE123+FE15*SUMIFS(conditions!$76:$76,conditions!$8:$8,"&lt;="&amp;FE$9,conditions!$9:$9,"&gt;="&amp;FE$9)</f>
        <v>71.27999999999993</v>
      </c>
      <c r="FF132" s="37">
        <f>FE132-FF114-FF123+FF15*SUMIFS(conditions!$76:$76,conditions!$8:$8,"&lt;="&amp;FF$9,conditions!$9:$9,"&gt;="&amp;FF$9)</f>
        <v>71.27999999999993</v>
      </c>
      <c r="FG132" s="37">
        <f>FF132-FG114-FG123+FG15*SUMIFS(conditions!$76:$76,conditions!$8:$8,"&lt;="&amp;FG$9,conditions!$9:$9,"&gt;="&amp;FG$9)</f>
        <v>71.27999999999993</v>
      </c>
      <c r="FH132" s="37">
        <f>FG132-FH114-FH123+FH15*SUMIFS(conditions!$76:$76,conditions!$8:$8,"&lt;="&amp;FH$9,conditions!$9:$9,"&gt;="&amp;FH$9)</f>
        <v>71.27999999999993</v>
      </c>
      <c r="FI132" s="37">
        <f>FH132-FI114-FI123+FI15*SUMIFS(conditions!$76:$76,conditions!$8:$8,"&lt;="&amp;FI$9,conditions!$9:$9,"&gt;="&amp;FI$9)</f>
        <v>71.27999999999993</v>
      </c>
      <c r="FJ132" s="37">
        <f>FI132-FJ114-FJ123+FJ15*SUMIFS(conditions!$76:$76,conditions!$8:$8,"&lt;="&amp;FJ$9,conditions!$9:$9,"&gt;="&amp;FJ$9)</f>
        <v>71.27999999999993</v>
      </c>
      <c r="FK132" s="37">
        <f>FJ132-FK114-FK123+FK15*SUMIFS(conditions!$76:$76,conditions!$8:$8,"&lt;="&amp;FK$9,conditions!$9:$9,"&gt;="&amp;FK$9)</f>
        <v>71.27999999999993</v>
      </c>
      <c r="FL132" s="37">
        <f>FK132-FL114-FL123+FL15*SUMIFS(conditions!$76:$76,conditions!$8:$8,"&lt;="&amp;FL$9,conditions!$9:$9,"&gt;="&amp;FL$9)</f>
        <v>71.27999999999993</v>
      </c>
      <c r="FM132" s="37">
        <f>FL132-FM114-FM123+FM15*SUMIFS(conditions!$76:$76,conditions!$8:$8,"&lt;="&amp;FM$9,conditions!$9:$9,"&gt;="&amp;FM$9)</f>
        <v>71.27999999999993</v>
      </c>
      <c r="FN132" s="37">
        <f>FM132-FN114-FN123+FN15*SUMIFS(conditions!$76:$76,conditions!$8:$8,"&lt;="&amp;FN$9,conditions!$9:$9,"&gt;="&amp;FN$9)</f>
        <v>71.27999999999993</v>
      </c>
      <c r="FO132" s="37">
        <f>FN132-FO114-FO123+FO15*SUMIFS(conditions!$76:$76,conditions!$8:$8,"&lt;="&amp;FO$9,conditions!$9:$9,"&gt;="&amp;FO$9)</f>
        <v>71.27999999999993</v>
      </c>
      <c r="FP132" s="37">
        <f>FO132-FP114-FP123+FP15*SUMIFS(conditions!$76:$76,conditions!$8:$8,"&lt;="&amp;FP$9,conditions!$9:$9,"&gt;="&amp;FP$9)</f>
        <v>71.27999999999993</v>
      </c>
      <c r="FQ132" s="37">
        <f>FP132-FQ114-FQ123+FQ15*SUMIFS(conditions!$76:$76,conditions!$8:$8,"&lt;="&amp;FQ$9,conditions!$9:$9,"&gt;="&amp;FQ$9)</f>
        <v>71.27999999999993</v>
      </c>
      <c r="FR132" s="37">
        <f>FQ132-FR114-FR123+FR15*SUMIFS(conditions!$76:$76,conditions!$8:$8,"&lt;="&amp;FR$9,conditions!$9:$9,"&gt;="&amp;FR$9)</f>
        <v>71.27999999999993</v>
      </c>
      <c r="FS132" s="37">
        <f>FR132-FS114-FS123+FS15*SUMIFS(conditions!$76:$76,conditions!$8:$8,"&lt;="&amp;FS$9,conditions!$9:$9,"&gt;="&amp;FS$9)</f>
        <v>71.636399999999924</v>
      </c>
      <c r="FT132" s="37">
        <f>FS132-FT114-FT123+FT15*SUMIFS(conditions!$76:$76,conditions!$8:$8,"&lt;="&amp;FT$9,conditions!$9:$9,"&gt;="&amp;FT$9)</f>
        <v>71.992799999999917</v>
      </c>
      <c r="FU132" s="37">
        <f>FT132-FU114-FU123+FU15*SUMIFS(conditions!$76:$76,conditions!$8:$8,"&lt;="&amp;FU$9,conditions!$9:$9,"&gt;="&amp;FU$9)</f>
        <v>72.349199999999911</v>
      </c>
      <c r="FV132" s="37">
        <f>FU132-FV114-FV123+FV15*SUMIFS(conditions!$76:$76,conditions!$8:$8,"&lt;="&amp;FV$9,conditions!$9:$9,"&gt;="&amp;FV$9)</f>
        <v>72.705599999999905</v>
      </c>
      <c r="FW132" s="37">
        <f>FV132-FW114-FW123+FW15*SUMIFS(conditions!$76:$76,conditions!$8:$8,"&lt;="&amp;FW$9,conditions!$9:$9,"&gt;="&amp;FW$9)</f>
        <v>73.061999999999898</v>
      </c>
      <c r="FX132" s="37">
        <f>FW132-FX114-FX123+FX15*SUMIFS(conditions!$76:$76,conditions!$8:$8,"&lt;="&amp;FX$9,conditions!$9:$9,"&gt;="&amp;FX$9)</f>
        <v>73.061999999999898</v>
      </c>
      <c r="FY132" s="37">
        <f>FX132-FY114-FY123+FY15*SUMIFS(conditions!$76:$76,conditions!$8:$8,"&lt;="&amp;FY$9,conditions!$9:$9,"&gt;="&amp;FY$9)</f>
        <v>73.061999999999898</v>
      </c>
      <c r="FZ132" s="37">
        <f>FY132-FZ114-FZ123+FZ15*SUMIFS(conditions!$76:$76,conditions!$8:$8,"&lt;="&amp;FZ$9,conditions!$9:$9,"&gt;="&amp;FZ$9)</f>
        <v>73.418399999999892</v>
      </c>
      <c r="GA132" s="37">
        <f>FZ132-GA114-GA123+GA15*SUMIFS(conditions!$76:$76,conditions!$8:$8,"&lt;="&amp;GA$9,conditions!$9:$9,"&gt;="&amp;GA$9)</f>
        <v>73.774799999999885</v>
      </c>
      <c r="GB132" s="37">
        <f>GA132-GB114-GB123+GB15*SUMIFS(conditions!$76:$76,conditions!$8:$8,"&lt;="&amp;GB$9,conditions!$9:$9,"&gt;="&amp;GB$9)</f>
        <v>74.131199999999879</v>
      </c>
      <c r="GC132" s="37">
        <f>GB132-GC114-GC123+GC15*SUMIFS(conditions!$76:$76,conditions!$8:$8,"&lt;="&amp;GC$9,conditions!$9:$9,"&gt;="&amp;GC$9)</f>
        <v>74.487599999999873</v>
      </c>
      <c r="GD132" s="37">
        <f>GC132-GD114-GD123+GD15*SUMIFS(conditions!$76:$76,conditions!$8:$8,"&lt;="&amp;GD$9,conditions!$9:$9,"&gt;="&amp;GD$9)</f>
        <v>74.843999999999866</v>
      </c>
      <c r="GE132" s="37">
        <f>GD132-GE114-GE123+GE15*SUMIFS(conditions!$76:$76,conditions!$8:$8,"&lt;="&amp;GE$9,conditions!$9:$9,"&gt;="&amp;GE$9)</f>
        <v>74.843999999999866</v>
      </c>
      <c r="GF132" s="37">
        <f>GE132-GF114-GF123+GF15*SUMIFS(conditions!$76:$76,conditions!$8:$8,"&lt;="&amp;GF$9,conditions!$9:$9,"&gt;="&amp;GF$9)</f>
        <v>74.843999999999866</v>
      </c>
      <c r="GG132" s="37">
        <f>GF132-GG114-GG123+GG15*SUMIFS(conditions!$76:$76,conditions!$8:$8,"&lt;="&amp;GG$9,conditions!$9:$9,"&gt;="&amp;GG$9)</f>
        <v>74.843999999999866</v>
      </c>
      <c r="GH132" s="37">
        <f>GG132-GH114-GH123+GH15*SUMIFS(conditions!$76:$76,conditions!$8:$8,"&lt;="&amp;GH$9,conditions!$9:$9,"&gt;="&amp;GH$9)</f>
        <v>74.843999999999866</v>
      </c>
      <c r="GI132" s="37">
        <f>GH132-GI114-GI123+GI15*SUMIFS(conditions!$76:$76,conditions!$8:$8,"&lt;="&amp;GI$9,conditions!$9:$9,"&gt;="&amp;GI$9)</f>
        <v>74.843999999999866</v>
      </c>
      <c r="GJ132" s="37">
        <f>GI132-GJ114-GJ123+GJ15*SUMIFS(conditions!$76:$76,conditions!$8:$8,"&lt;="&amp;GJ$9,conditions!$9:$9,"&gt;="&amp;GJ$9)</f>
        <v>74.843999999999866</v>
      </c>
      <c r="GK132" s="37">
        <f>GJ132-GK114-GK123+GK15*SUMIFS(conditions!$76:$76,conditions!$8:$8,"&lt;="&amp;GK$9,conditions!$9:$9,"&gt;="&amp;GK$9)</f>
        <v>74.843999999999866</v>
      </c>
      <c r="GL132" s="37">
        <f>GK132-GL114-GL123+GL15*SUMIFS(conditions!$76:$76,conditions!$8:$8,"&lt;="&amp;GL$9,conditions!$9:$9,"&gt;="&amp;GL$9)</f>
        <v>74.843999999999866</v>
      </c>
      <c r="GM132" s="37">
        <f>GL132-GM114-GM123+GM15*SUMIFS(conditions!$76:$76,conditions!$8:$8,"&lt;="&amp;GM$9,conditions!$9:$9,"&gt;="&amp;GM$9)</f>
        <v>74.843999999999866</v>
      </c>
      <c r="GN132" s="37">
        <f>GM132-GN114-GN123+GN15*SUMIFS(conditions!$76:$76,conditions!$8:$8,"&lt;="&amp;GN$9,conditions!$9:$9,"&gt;="&amp;GN$9)</f>
        <v>74.843999999999866</v>
      </c>
      <c r="GO132" s="37">
        <f>GN132-GO114-GO123+GO15*SUMIFS(conditions!$76:$76,conditions!$8:$8,"&lt;="&amp;GO$9,conditions!$9:$9,"&gt;="&amp;GO$9)</f>
        <v>74.843999999999866</v>
      </c>
      <c r="GP132" s="37">
        <f>GO132-GP114-GP123+GP15*SUMIFS(conditions!$76:$76,conditions!$8:$8,"&lt;="&amp;GP$9,conditions!$9:$9,"&gt;="&amp;GP$9)</f>
        <v>74.843999999999866</v>
      </c>
      <c r="GQ132" s="37">
        <f>GP132-GQ114-GQ123+GQ15*SUMIFS(conditions!$76:$76,conditions!$8:$8,"&lt;="&amp;GQ$9,conditions!$9:$9,"&gt;="&amp;GQ$9)</f>
        <v>74.843999999999866</v>
      </c>
      <c r="GR132" s="37">
        <f>GQ132-GR114-GR123+GR15*SUMIFS(conditions!$76:$76,conditions!$8:$8,"&lt;="&amp;GR$9,conditions!$9:$9,"&gt;="&amp;GR$9)</f>
        <v>74.843999999999866</v>
      </c>
      <c r="GS132" s="37">
        <f>GR132-GS114-GS123+GS15*SUMIFS(conditions!$76:$76,conditions!$8:$8,"&lt;="&amp;GS$9,conditions!$9:$9,"&gt;="&amp;GS$9)</f>
        <v>74.843999999999866</v>
      </c>
      <c r="GT132" s="37">
        <f>GS132-GT114-GT123+GT15*SUMIFS(conditions!$76:$76,conditions!$8:$8,"&lt;="&amp;GT$9,conditions!$9:$9,"&gt;="&amp;GT$9)</f>
        <v>74.843999999999866</v>
      </c>
      <c r="GU132" s="37">
        <f>GT132-GU114-GU123+GU15*SUMIFS(conditions!$76:$76,conditions!$8:$8,"&lt;="&amp;GU$9,conditions!$9:$9,"&gt;="&amp;GU$9)</f>
        <v>74.843999999999866</v>
      </c>
      <c r="GV132" s="37">
        <f>GU132-GV114-GV123+GV15*SUMIFS(conditions!$76:$76,conditions!$8:$8,"&lt;="&amp;GV$9,conditions!$9:$9,"&gt;="&amp;GV$9)</f>
        <v>74.843999999999866</v>
      </c>
      <c r="GW132" s="37">
        <f>GV132-GW114-GW123+GW15*SUMIFS(conditions!$76:$76,conditions!$8:$8,"&lt;="&amp;GW$9,conditions!$9:$9,"&gt;="&amp;GW$9)</f>
        <v>75.65480999999987</v>
      </c>
      <c r="GX132" s="37">
        <f>GW132-GX114-GX123+GX15*SUMIFS(conditions!$76:$76,conditions!$8:$8,"&lt;="&amp;GX$9,conditions!$9:$9,"&gt;="&amp;GX$9)</f>
        <v>76.465619999999873</v>
      </c>
      <c r="GY132" s="37">
        <f>GX132-GY114-GY123+GY15*SUMIFS(conditions!$76:$76,conditions!$8:$8,"&lt;="&amp;GY$9,conditions!$9:$9,"&gt;="&amp;GY$9)</f>
        <v>77.276429999999877</v>
      </c>
      <c r="GZ132" s="37">
        <f>GY132-GZ114-GZ123+GZ15*SUMIFS(conditions!$76:$76,conditions!$8:$8,"&lt;="&amp;GZ$9,conditions!$9:$9,"&gt;="&amp;GZ$9)</f>
        <v>77.276429999999877</v>
      </c>
      <c r="HA132" s="37">
        <f>GZ132-HA114-HA123+HA15*SUMIFS(conditions!$76:$76,conditions!$8:$8,"&lt;="&amp;HA$9,conditions!$9:$9,"&gt;="&amp;HA$9)</f>
        <v>77.276429999999877</v>
      </c>
      <c r="HB132" s="37">
        <f>HA132-HB114-HB123+HB15*SUMIFS(conditions!$76:$76,conditions!$8:$8,"&lt;="&amp;HB$9,conditions!$9:$9,"&gt;="&amp;HB$9)</f>
        <v>78.087239999999881</v>
      </c>
      <c r="HC132" s="37">
        <f>HB132-HC114-HC123+HC15*SUMIFS(conditions!$76:$76,conditions!$8:$8,"&lt;="&amp;HC$9,conditions!$9:$9,"&gt;="&amp;HC$9)</f>
        <v>78.898049999999884</v>
      </c>
      <c r="HD132" s="37">
        <f>HC132-HD114-HD123+HD15*SUMIFS(conditions!$76:$76,conditions!$8:$8,"&lt;="&amp;HD$9,conditions!$9:$9,"&gt;="&amp;HD$9)</f>
        <v>79.708859999999888</v>
      </c>
      <c r="HE132" s="37">
        <f>HD132-HE114-HE123+HE15*SUMIFS(conditions!$76:$76,conditions!$8:$8,"&lt;="&amp;HE$9,conditions!$9:$9,"&gt;="&amp;HE$9)</f>
        <v>80.519669999999891</v>
      </c>
      <c r="HF132" s="37">
        <f>HE132-HF114-HF123+HF15*SUMIFS(conditions!$76:$76,conditions!$8:$8,"&lt;="&amp;HF$9,conditions!$9:$9,"&gt;="&amp;HF$9)</f>
        <v>81.330479999999895</v>
      </c>
      <c r="HG132" s="37">
        <f>HF132-HG114-HG123+HG15*SUMIFS(conditions!$76:$76,conditions!$8:$8,"&lt;="&amp;HG$9,conditions!$9:$9,"&gt;="&amp;HG$9)</f>
        <v>81.330479999999895</v>
      </c>
      <c r="HH132" s="37">
        <f>HG132-HH114-HH123+HH15*SUMIFS(conditions!$76:$76,conditions!$8:$8,"&lt;="&amp;HH$9,conditions!$9:$9,"&gt;="&amp;HH$9)</f>
        <v>81.330479999999895</v>
      </c>
      <c r="HI132" s="37">
        <f>HH132-HI114-HI123+HI15*SUMIFS(conditions!$76:$76,conditions!$8:$8,"&lt;="&amp;HI$9,conditions!$9:$9,"&gt;="&amp;HI$9)</f>
        <v>82.141289999999898</v>
      </c>
      <c r="HJ132" s="37">
        <f>HI132-HJ114-HJ123+HJ15*SUMIFS(conditions!$76:$76,conditions!$8:$8,"&lt;="&amp;HJ$9,conditions!$9:$9,"&gt;="&amp;HJ$9)</f>
        <v>82.952099999999902</v>
      </c>
      <c r="HK132" s="37">
        <f>HJ132-HK114-HK123+HK15*SUMIFS(conditions!$76:$76,conditions!$8:$8,"&lt;="&amp;HK$9,conditions!$9:$9,"&gt;="&amp;HK$9)</f>
        <v>82.952099999999902</v>
      </c>
      <c r="HL132" s="37">
        <f>HK132-HL114-HL123+HL15*SUMIFS(conditions!$76:$76,conditions!$8:$8,"&lt;="&amp;HL$9,conditions!$9:$9,"&gt;="&amp;HL$9)</f>
        <v>82.952099999999902</v>
      </c>
      <c r="HM132" s="37">
        <f>HL132-HM114-HM123+HM15*SUMIFS(conditions!$76:$76,conditions!$8:$8,"&lt;="&amp;HM$9,conditions!$9:$9,"&gt;="&amp;HM$9)</f>
        <v>82.952099999999902</v>
      </c>
      <c r="HN132" s="37">
        <f>HM132-HN114-HN123+HN15*SUMIFS(conditions!$76:$76,conditions!$8:$8,"&lt;="&amp;HN$9,conditions!$9:$9,"&gt;="&amp;HN$9)</f>
        <v>82.952099999999902</v>
      </c>
      <c r="HO132" s="37">
        <f>HN132-HO114-HO123+HO15*SUMIFS(conditions!$76:$76,conditions!$8:$8,"&lt;="&amp;HO$9,conditions!$9:$9,"&gt;="&amp;HO$9)</f>
        <v>82.952099999999902</v>
      </c>
      <c r="HP132" s="37">
        <f>HO132-HP114-HP123+HP15*SUMIFS(conditions!$76:$76,conditions!$8:$8,"&lt;="&amp;HP$9,conditions!$9:$9,"&gt;="&amp;HP$9)</f>
        <v>82.952099999999902</v>
      </c>
      <c r="HQ132" s="37">
        <f>HP132-HQ114-HQ123+HQ15*SUMIFS(conditions!$76:$76,conditions!$8:$8,"&lt;="&amp;HQ$9,conditions!$9:$9,"&gt;="&amp;HQ$9)</f>
        <v>82.952099999999902</v>
      </c>
      <c r="HR132" s="37">
        <f>HQ132-HR114-HR123+HR15*SUMIFS(conditions!$76:$76,conditions!$8:$8,"&lt;="&amp;HR$9,conditions!$9:$9,"&gt;="&amp;HR$9)</f>
        <v>82.952099999999902</v>
      </c>
      <c r="HS132" s="37">
        <f>HR132-HS114-HS123+HS15*SUMIFS(conditions!$76:$76,conditions!$8:$8,"&lt;="&amp;HS$9,conditions!$9:$9,"&gt;="&amp;HS$9)</f>
        <v>82.952099999999902</v>
      </c>
      <c r="HT132" s="37">
        <f>HS132-HT114-HT123+HT15*SUMIFS(conditions!$76:$76,conditions!$8:$8,"&lt;="&amp;HT$9,conditions!$9:$9,"&gt;="&amp;HT$9)</f>
        <v>82.952099999999902</v>
      </c>
      <c r="HU132" s="37">
        <f>HT132-HU114-HU123+HU15*SUMIFS(conditions!$76:$76,conditions!$8:$8,"&lt;="&amp;HU$9,conditions!$9:$9,"&gt;="&amp;HU$9)</f>
        <v>82.952099999999902</v>
      </c>
      <c r="HV132" s="37">
        <f>HU132-HV114-HV123+HV15*SUMIFS(conditions!$76:$76,conditions!$8:$8,"&lt;="&amp;HV$9,conditions!$9:$9,"&gt;="&amp;HV$9)</f>
        <v>82.952099999999902</v>
      </c>
      <c r="HW132" s="37">
        <f>HV132-HW114-HW123+HW15*SUMIFS(conditions!$76:$76,conditions!$8:$8,"&lt;="&amp;HW$9,conditions!$9:$9,"&gt;="&amp;HW$9)</f>
        <v>82.952099999999902</v>
      </c>
      <c r="HX132" s="37">
        <f>HW132-HX114-HX123+HX15*SUMIFS(conditions!$76:$76,conditions!$8:$8,"&lt;="&amp;HX$9,conditions!$9:$9,"&gt;="&amp;HX$9)</f>
        <v>82.952099999999902</v>
      </c>
      <c r="HY132" s="37">
        <f>HX132-HY114-HY123+HY15*SUMIFS(conditions!$76:$76,conditions!$8:$8,"&lt;="&amp;HY$9,conditions!$9:$9,"&gt;="&amp;HY$9)</f>
        <v>82.952099999999902</v>
      </c>
      <c r="HZ132" s="37">
        <f>HY132-HZ114-HZ123+HZ15*SUMIFS(conditions!$76:$76,conditions!$8:$8,"&lt;="&amp;HZ$9,conditions!$9:$9,"&gt;="&amp;HZ$9)</f>
        <v>82.952099999999902</v>
      </c>
      <c r="IA132" s="37">
        <f>HZ132-IA114-IA123+IA15*SUMIFS(conditions!$76:$76,conditions!$8:$8,"&lt;="&amp;IA$9,conditions!$9:$9,"&gt;="&amp;IA$9)</f>
        <v>82.952099999999902</v>
      </c>
      <c r="IB132" s="37">
        <f>IA132-IB114-IB123+IB15*SUMIFS(conditions!$76:$76,conditions!$8:$8,"&lt;="&amp;IB$9,conditions!$9:$9,"&gt;="&amp;IB$9)</f>
        <v>82.952099999999902</v>
      </c>
      <c r="IC132" s="37">
        <f>IB132-IC114-IC123+IC15*SUMIFS(conditions!$76:$76,conditions!$8:$8,"&lt;="&amp;IC$9,conditions!$9:$9,"&gt;="&amp;IC$9)</f>
        <v>82.952099999999902</v>
      </c>
      <c r="ID132" s="37">
        <f>IC132-ID114-ID123+ID15*SUMIFS(conditions!$76:$76,conditions!$8:$8,"&lt;="&amp;ID$9,conditions!$9:$9,"&gt;="&amp;ID$9)</f>
        <v>82.288483199999902</v>
      </c>
      <c r="IE132" s="37">
        <f>ID132-IE114-IE123+IE15*SUMIFS(conditions!$76:$76,conditions!$8:$8,"&lt;="&amp;IE$9,conditions!$9:$9,"&gt;="&amp;IE$9)</f>
        <v>81.624866399999902</v>
      </c>
      <c r="IF132" s="37">
        <f>IE132-IF114-IF123+IF15*SUMIFS(conditions!$76:$76,conditions!$8:$8,"&lt;="&amp;IF$9,conditions!$9:$9,"&gt;="&amp;IF$9)</f>
        <v>80.961249599999903</v>
      </c>
      <c r="IG132" s="37">
        <f>IF132-IG114-IG123+IG15*SUMIFS(conditions!$76:$76,conditions!$8:$8,"&lt;="&amp;IG$9,conditions!$9:$9,"&gt;="&amp;IG$9)</f>
        <v>80.297632799999903</v>
      </c>
      <c r="IH132" s="37">
        <f>IG132-IH114-IH123+IH15*SUMIFS(conditions!$76:$76,conditions!$8:$8,"&lt;="&amp;IH$9,conditions!$9:$9,"&gt;="&amp;IH$9)</f>
        <v>79.634015999999903</v>
      </c>
      <c r="II132" s="37">
        <f>IH132-II114-II123+II15*SUMIFS(conditions!$76:$76,conditions!$8:$8,"&lt;="&amp;II$9,conditions!$9:$9,"&gt;="&amp;II$9)</f>
        <v>79.634015999999903</v>
      </c>
      <c r="IJ132" s="37">
        <f>II132-IJ114-IJ123+IJ15*SUMIFS(conditions!$76:$76,conditions!$8:$8,"&lt;="&amp;IJ$9,conditions!$9:$9,"&gt;="&amp;IJ$9)</f>
        <v>79.634015999999903</v>
      </c>
      <c r="IK132" s="37">
        <f>IJ132-IK114-IK123+IK15*SUMIFS(conditions!$76:$76,conditions!$8:$8,"&lt;="&amp;IK$9,conditions!$9:$9,"&gt;="&amp;IK$9)</f>
        <v>78.970399199999903</v>
      </c>
      <c r="IL132" s="37">
        <f>IK132-IL114-IL123+IL15*SUMIFS(conditions!$76:$76,conditions!$8:$8,"&lt;="&amp;IL$9,conditions!$9:$9,"&gt;="&amp;IL$9)</f>
        <v>78.306782399999904</v>
      </c>
      <c r="IM132" s="37">
        <f>IL132-IM114-IM123+IM15*SUMIFS(conditions!$76:$76,conditions!$8:$8,"&lt;="&amp;IM$9,conditions!$9:$9,"&gt;="&amp;IM$9)</f>
        <v>77.643165599999904</v>
      </c>
      <c r="IN132" s="37">
        <f>IM132-IN114-IN123+IN15*SUMIFS(conditions!$76:$76,conditions!$8:$8,"&lt;="&amp;IN$9,conditions!$9:$9,"&gt;="&amp;IN$9)</f>
        <v>76.979548799999904</v>
      </c>
      <c r="IO132" s="37">
        <f>IN132-IO114-IO123+IO15*SUMIFS(conditions!$76:$76,conditions!$8:$8,"&lt;="&amp;IO$9,conditions!$9:$9,"&gt;="&amp;IO$9)</f>
        <v>76.315931999999904</v>
      </c>
      <c r="IP132" s="37">
        <f>IO132-IP114-IP123+IP15*SUMIFS(conditions!$76:$76,conditions!$8:$8,"&lt;="&amp;IP$9,conditions!$9:$9,"&gt;="&amp;IP$9)</f>
        <v>76.315931999999904</v>
      </c>
      <c r="IQ132" s="37">
        <f>IP132-IQ114-IQ123+IQ15*SUMIFS(conditions!$76:$76,conditions!$8:$8,"&lt;="&amp;IQ$9,conditions!$9:$9,"&gt;="&amp;IQ$9)</f>
        <v>76.315931999999904</v>
      </c>
      <c r="IR132" s="37">
        <f>IQ132-IR114-IR123+IR15*SUMIFS(conditions!$76:$76,conditions!$8:$8,"&lt;="&amp;IR$9,conditions!$9:$9,"&gt;="&amp;IR$9)</f>
        <v>76.315931999999904</v>
      </c>
      <c r="IS132" s="37">
        <f>IR132-IS114-IS123+IS15*SUMIFS(conditions!$76:$76,conditions!$8:$8,"&lt;="&amp;IS$9,conditions!$9:$9,"&gt;="&amp;IS$9)</f>
        <v>76.315931999999904</v>
      </c>
      <c r="IT132" s="37">
        <f>IS132-IT114-IT123+IT15*SUMIFS(conditions!$76:$76,conditions!$8:$8,"&lt;="&amp;IT$9,conditions!$9:$9,"&gt;="&amp;IT$9)</f>
        <v>76.315931999999904</v>
      </c>
      <c r="IU132" s="37">
        <f>IT132-IU114-IU123+IU15*SUMIFS(conditions!$76:$76,conditions!$8:$8,"&lt;="&amp;IU$9,conditions!$9:$9,"&gt;="&amp;IU$9)</f>
        <v>76.315931999999904</v>
      </c>
      <c r="IV132" s="37">
        <f>IU132-IV114-IV123+IV15*SUMIFS(conditions!$76:$76,conditions!$8:$8,"&lt;="&amp;IV$9,conditions!$9:$9,"&gt;="&amp;IV$9)</f>
        <v>76.315931999999904</v>
      </c>
      <c r="IW132" s="37">
        <f>IV132-IW114-IW123+IW15*SUMIFS(conditions!$76:$76,conditions!$8:$8,"&lt;="&amp;IW$9,conditions!$9:$9,"&gt;="&amp;IW$9)</f>
        <v>76.315931999999904</v>
      </c>
      <c r="IX132" s="37">
        <f>IW132-IX114-IX123+IX15*SUMIFS(conditions!$76:$76,conditions!$8:$8,"&lt;="&amp;IX$9,conditions!$9:$9,"&gt;="&amp;IX$9)</f>
        <v>76.315931999999904</v>
      </c>
      <c r="IY132" s="37">
        <f>IX132-IY114-IY123+IY15*SUMIFS(conditions!$76:$76,conditions!$8:$8,"&lt;="&amp;IY$9,conditions!$9:$9,"&gt;="&amp;IY$9)</f>
        <v>76.315931999999904</v>
      </c>
      <c r="IZ132" s="37">
        <f>IY132-IZ114-IZ123+IZ15*SUMIFS(conditions!$76:$76,conditions!$8:$8,"&lt;="&amp;IZ$9,conditions!$9:$9,"&gt;="&amp;IZ$9)</f>
        <v>76.315931999999904</v>
      </c>
      <c r="JA132" s="37">
        <f>IZ132-JA114-JA123+JA15*SUMIFS(conditions!$76:$76,conditions!$8:$8,"&lt;="&amp;JA$9,conditions!$9:$9,"&gt;="&amp;JA$9)</f>
        <v>76.315931999999904</v>
      </c>
      <c r="JB132" s="37">
        <f>JA132-JB114-JB123+JB15*SUMIFS(conditions!$76:$76,conditions!$8:$8,"&lt;="&amp;JB$9,conditions!$9:$9,"&gt;="&amp;JB$9)</f>
        <v>76.315931999999904</v>
      </c>
      <c r="JC132" s="37">
        <f>JB132-JC114-JC123+JC15*SUMIFS(conditions!$76:$76,conditions!$8:$8,"&lt;="&amp;JC$9,conditions!$9:$9,"&gt;="&amp;JC$9)</f>
        <v>76.315931999999904</v>
      </c>
      <c r="JD132" s="37">
        <f>JC132-JD114-JD123+JD15*SUMIFS(conditions!$76:$76,conditions!$8:$8,"&lt;="&amp;JD$9,conditions!$9:$9,"&gt;="&amp;JD$9)</f>
        <v>76.315931999999904</v>
      </c>
      <c r="JE132" s="37">
        <f>JD132-JE114-JE123+JE15*SUMIFS(conditions!$76:$76,conditions!$8:$8,"&lt;="&amp;JE$9,conditions!$9:$9,"&gt;="&amp;JE$9)</f>
        <v>76.315931999999904</v>
      </c>
      <c r="JF132" s="37">
        <f>JE132-JF114-JF123+JF15*SUMIFS(conditions!$76:$76,conditions!$8:$8,"&lt;="&amp;JF$9,conditions!$9:$9,"&gt;="&amp;JF$9)</f>
        <v>76.544879795999904</v>
      </c>
      <c r="JG132" s="37">
        <f>JF132-JG114-JG123+JG15*SUMIFS(conditions!$76:$76,conditions!$8:$8,"&lt;="&amp;JG$9,conditions!$9:$9,"&gt;="&amp;JG$9)</f>
        <v>76.773827591999904</v>
      </c>
      <c r="JH132" s="37">
        <f>JG132-JH114-JH123+JH15*SUMIFS(conditions!$76:$76,conditions!$8:$8,"&lt;="&amp;JH$9,conditions!$9:$9,"&gt;="&amp;JH$9)</f>
        <v>77.002775387999904</v>
      </c>
      <c r="JI132" s="37">
        <f>JH132-JI114-JI123+JI15*SUMIFS(conditions!$76:$76,conditions!$8:$8,"&lt;="&amp;JI$9,conditions!$9:$9,"&gt;="&amp;JI$9)</f>
        <v>77.231723183999904</v>
      </c>
      <c r="JJ132" s="37">
        <f>JI132-JJ114-JJ123+JJ15*SUMIFS(conditions!$76:$76,conditions!$8:$8,"&lt;="&amp;JJ$9,conditions!$9:$9,"&gt;="&amp;JJ$9)</f>
        <v>77.460670979999904</v>
      </c>
      <c r="JK132" s="37">
        <f>JJ132-JK114-JK123+JK15*SUMIFS(conditions!$76:$76,conditions!$8:$8,"&lt;="&amp;JK$9,conditions!$9:$9,"&gt;="&amp;JK$9)</f>
        <v>77.460670979999904</v>
      </c>
      <c r="JL132" s="37">
        <f>JK132-JL114-JL123+JL15*SUMIFS(conditions!$76:$76,conditions!$8:$8,"&lt;="&amp;JL$9,conditions!$9:$9,"&gt;="&amp;JL$9)</f>
        <v>77.460670979999904</v>
      </c>
      <c r="JM132" s="37">
        <f>JL132-JM114-JM123+JM15*SUMIFS(conditions!$76:$76,conditions!$8:$8,"&lt;="&amp;JM$9,conditions!$9:$9,"&gt;="&amp;JM$9)</f>
        <v>77.689618775999904</v>
      </c>
      <c r="JN132" s="37">
        <f>JM132-JN114-JN123+JN15*SUMIFS(conditions!$76:$76,conditions!$8:$8,"&lt;="&amp;JN$9,conditions!$9:$9,"&gt;="&amp;JN$9)</f>
        <v>77.918566571999904</v>
      </c>
      <c r="JO132" s="37">
        <f>JN132-JO114-JO123+JO15*SUMIFS(conditions!$76:$76,conditions!$8:$8,"&lt;="&amp;JO$9,conditions!$9:$9,"&gt;="&amp;JO$9)</f>
        <v>78.147514367999904</v>
      </c>
      <c r="JP132" s="37">
        <f>JO132-JP114-JP123+JP15*SUMIFS(conditions!$76:$76,conditions!$8:$8,"&lt;="&amp;JP$9,conditions!$9:$9,"&gt;="&amp;JP$9)</f>
        <v>78.376462163999904</v>
      </c>
      <c r="JQ132" s="37">
        <f>JP132-JQ114-JQ123+JQ15*SUMIFS(conditions!$76:$76,conditions!$8:$8,"&lt;="&amp;JQ$9,conditions!$9:$9,"&gt;="&amp;JQ$9)</f>
        <v>78.605409959999903</v>
      </c>
      <c r="JR132" s="37">
        <f>JQ132-JR114-JR123+JR15*SUMIFS(conditions!$76:$76,conditions!$8:$8,"&lt;="&amp;JR$9,conditions!$9:$9,"&gt;="&amp;JR$9)</f>
        <v>78.605409959999903</v>
      </c>
      <c r="JS132" s="37">
        <f>JR132-JS114-JS123+JS15*SUMIFS(conditions!$76:$76,conditions!$8:$8,"&lt;="&amp;JS$9,conditions!$9:$9,"&gt;="&amp;JS$9)</f>
        <v>78.605409959999903</v>
      </c>
      <c r="JT132" s="37">
        <f>JS132-JT114-JT123+JT15*SUMIFS(conditions!$76:$76,conditions!$8:$8,"&lt;="&amp;JT$9,conditions!$9:$9,"&gt;="&amp;JT$9)</f>
        <v>78.605409959999903</v>
      </c>
      <c r="JU132" s="37">
        <f>JT132-JU114-JU123+JU15*SUMIFS(conditions!$76:$76,conditions!$8:$8,"&lt;="&amp;JU$9,conditions!$9:$9,"&gt;="&amp;JU$9)</f>
        <v>78.605409959999903</v>
      </c>
      <c r="JV132" s="37">
        <f>JU132-JV114-JV123+JV15*SUMIFS(conditions!$76:$76,conditions!$8:$8,"&lt;="&amp;JV$9,conditions!$9:$9,"&gt;="&amp;JV$9)</f>
        <v>78.605409959999903</v>
      </c>
      <c r="JW132" s="37">
        <f>JV132-JW114-JW123+JW15*SUMIFS(conditions!$76:$76,conditions!$8:$8,"&lt;="&amp;JW$9,conditions!$9:$9,"&gt;="&amp;JW$9)</f>
        <v>78.605409959999903</v>
      </c>
      <c r="JX132" s="37">
        <f>JW132-JX114-JX123+JX15*SUMIFS(conditions!$76:$76,conditions!$8:$8,"&lt;="&amp;JX$9,conditions!$9:$9,"&gt;="&amp;JX$9)</f>
        <v>78.605409959999903</v>
      </c>
      <c r="JY132" s="37">
        <f>JX132-JY114-JY123+JY15*SUMIFS(conditions!$76:$76,conditions!$8:$8,"&lt;="&amp;JY$9,conditions!$9:$9,"&gt;="&amp;JY$9)</f>
        <v>78.605409959999903</v>
      </c>
      <c r="JZ132" s="37">
        <f>JY132-JZ114-JZ123+JZ15*SUMIFS(conditions!$76:$76,conditions!$8:$8,"&lt;="&amp;JZ$9,conditions!$9:$9,"&gt;="&amp;JZ$9)</f>
        <v>78.605409959999903</v>
      </c>
      <c r="KA132" s="37">
        <f>JZ132-KA114-KA123+KA15*SUMIFS(conditions!$76:$76,conditions!$8:$8,"&lt;="&amp;KA$9,conditions!$9:$9,"&gt;="&amp;KA$9)</f>
        <v>78.605409959999903</v>
      </c>
      <c r="KB132" s="37">
        <f>KA132-KB114-KB123+KB15*SUMIFS(conditions!$76:$76,conditions!$8:$8,"&lt;="&amp;KB$9,conditions!$9:$9,"&gt;="&amp;KB$9)</f>
        <v>78.605409959999903</v>
      </c>
      <c r="KC132" s="37">
        <f>KB132-KC114-KC123+KC15*SUMIFS(conditions!$76:$76,conditions!$8:$8,"&lt;="&amp;KC$9,conditions!$9:$9,"&gt;="&amp;KC$9)</f>
        <v>78.605409959999903</v>
      </c>
      <c r="KD132" s="37">
        <f>KC132-KD114-KD123+KD15*SUMIFS(conditions!$76:$76,conditions!$8:$8,"&lt;="&amp;KD$9,conditions!$9:$9,"&gt;="&amp;KD$9)</f>
        <v>78.605409959999903</v>
      </c>
      <c r="KE132" s="37">
        <f>KD132-KE114-KE123+KE15*SUMIFS(conditions!$76:$76,conditions!$8:$8,"&lt;="&amp;KE$9,conditions!$9:$9,"&gt;="&amp;KE$9)</f>
        <v>78.605409959999903</v>
      </c>
      <c r="KF132" s="37">
        <f>KE132-KF114-KF123+KF15*SUMIFS(conditions!$76:$76,conditions!$8:$8,"&lt;="&amp;KF$9,conditions!$9:$9,"&gt;="&amp;KF$9)</f>
        <v>78.605409959999903</v>
      </c>
      <c r="KG132" s="37">
        <f>KF132-KG114-KG123+KG15*SUMIFS(conditions!$76:$76,conditions!$8:$8,"&lt;="&amp;KG$9,conditions!$9:$9,"&gt;="&amp;KG$9)</f>
        <v>78.605409959999903</v>
      </c>
      <c r="KH132" s="37">
        <f>KG132-KH114-KH123+KH15*SUMIFS(conditions!$76:$76,conditions!$8:$8,"&lt;="&amp;KH$9,conditions!$9:$9,"&gt;="&amp;KH$9)</f>
        <v>78.605409959999903</v>
      </c>
      <c r="KI132" s="37">
        <f>KH132-KI114-KI123+KI15*SUMIFS(conditions!$76:$76,conditions!$8:$8,"&lt;="&amp;KI$9,conditions!$9:$9,"&gt;="&amp;KI$9)</f>
        <v>78.605409959999903</v>
      </c>
      <c r="KJ132" s="37">
        <f>KI132-KJ114-KJ123+KJ15*SUMIFS(conditions!$76:$76,conditions!$8:$8,"&lt;="&amp;KJ$9,conditions!$9:$9,"&gt;="&amp;KJ$9)</f>
        <v>81.038434553999906</v>
      </c>
      <c r="KK132" s="37">
        <f>KJ132-KK114-KK123+KK15*SUMIFS(conditions!$76:$76,conditions!$8:$8,"&lt;="&amp;KK$9,conditions!$9:$9,"&gt;="&amp;KK$9)</f>
        <v>83.471459147999909</v>
      </c>
      <c r="KL132" s="37">
        <f>KK132-KL114-KL123+KL15*SUMIFS(conditions!$76:$76,conditions!$8:$8,"&lt;="&amp;KL$9,conditions!$9:$9,"&gt;="&amp;KL$9)</f>
        <v>85.904483741999911</v>
      </c>
      <c r="KM132" s="37">
        <f>KL132-KM114-KM123+KM15*SUMIFS(conditions!$76:$76,conditions!$8:$8,"&lt;="&amp;KM$9,conditions!$9:$9,"&gt;="&amp;KM$9)</f>
        <v>85.904483741999911</v>
      </c>
      <c r="KN132" s="37">
        <f>KM132-KN114-KN123+KN15*SUMIFS(conditions!$76:$76,conditions!$8:$8,"&lt;="&amp;KN$9,conditions!$9:$9,"&gt;="&amp;KN$9)</f>
        <v>85.904483741999911</v>
      </c>
      <c r="KO132" s="37">
        <f>KN132-KO114-KO123+KO15*SUMIFS(conditions!$76:$76,conditions!$8:$8,"&lt;="&amp;KO$9,conditions!$9:$9,"&gt;="&amp;KO$9)</f>
        <v>88.337508335999914</v>
      </c>
      <c r="KP132" s="37">
        <f>KO132-KP114-KP123+KP15*SUMIFS(conditions!$76:$76,conditions!$8:$8,"&lt;="&amp;KP$9,conditions!$9:$9,"&gt;="&amp;KP$9)</f>
        <v>90.770532929999916</v>
      </c>
      <c r="KQ132" s="37">
        <f>KP132-KQ114-KQ123+KQ15*SUMIFS(conditions!$76:$76,conditions!$8:$8,"&lt;="&amp;KQ$9,conditions!$9:$9,"&gt;="&amp;KQ$9)</f>
        <v>93.203557523999919</v>
      </c>
      <c r="KR132" s="37">
        <f>KQ132-KR114-KR123+KR15*SUMIFS(conditions!$76:$76,conditions!$8:$8,"&lt;="&amp;KR$9,conditions!$9:$9,"&gt;="&amp;KR$9)</f>
        <v>95.636582117999922</v>
      </c>
      <c r="KS132" s="37">
        <f>KR132-KS114-KS123+KS15*SUMIFS(conditions!$76:$76,conditions!$8:$8,"&lt;="&amp;KS$9,conditions!$9:$9,"&gt;="&amp;KS$9)</f>
        <v>98.069606711999924</v>
      </c>
      <c r="KT132" s="37">
        <f>KS132-KT114-KT123+KT15*SUMIFS(conditions!$76:$76,conditions!$8:$8,"&lt;="&amp;KT$9,conditions!$9:$9,"&gt;="&amp;KT$9)</f>
        <v>98.069606711999924</v>
      </c>
      <c r="KU132" s="37">
        <f>KT132-KU114-KU123+KU15*SUMIFS(conditions!$76:$76,conditions!$8:$8,"&lt;="&amp;KU$9,conditions!$9:$9,"&gt;="&amp;KU$9)</f>
        <v>98.069606711999924</v>
      </c>
      <c r="KV132" s="37">
        <f>KU132-KV114-KV123+KV15*SUMIFS(conditions!$76:$76,conditions!$8:$8,"&lt;="&amp;KV$9,conditions!$9:$9,"&gt;="&amp;KV$9)</f>
        <v>100.50263130599993</v>
      </c>
      <c r="KW132" s="37">
        <f>KV132-KW114-KW123+KW15*SUMIFS(conditions!$76:$76,conditions!$8:$8,"&lt;="&amp;KW$9,conditions!$9:$9,"&gt;="&amp;KW$9)</f>
        <v>102.93565589999993</v>
      </c>
      <c r="KX132" s="37">
        <f>KW132-KX114-KX123+KX15*SUMIFS(conditions!$76:$76,conditions!$8:$8,"&lt;="&amp;KX$9,conditions!$9:$9,"&gt;="&amp;KX$9)</f>
        <v>102.93565589999993</v>
      </c>
      <c r="KY132" s="37">
        <f>KX132-KY114-KY123+KY15*SUMIFS(conditions!$76:$76,conditions!$8:$8,"&lt;="&amp;KY$9,conditions!$9:$9,"&gt;="&amp;KY$9)</f>
        <v>102.93565589999993</v>
      </c>
      <c r="KZ132" s="37">
        <f>KY132-KZ114-KZ123+KZ15*SUMIFS(conditions!$76:$76,conditions!$8:$8,"&lt;="&amp;KZ$9,conditions!$9:$9,"&gt;="&amp;KZ$9)</f>
        <v>102.93565589999993</v>
      </c>
      <c r="LA132" s="37">
        <f>KZ132-LA114-LA123+LA15*SUMIFS(conditions!$76:$76,conditions!$8:$8,"&lt;="&amp;LA$9,conditions!$9:$9,"&gt;="&amp;LA$9)</f>
        <v>102.93565589999993</v>
      </c>
      <c r="LB132" s="37">
        <f>LA132-LB114-LB123+LB15*SUMIFS(conditions!$76:$76,conditions!$8:$8,"&lt;="&amp;LB$9,conditions!$9:$9,"&gt;="&amp;LB$9)</f>
        <v>102.93565589999993</v>
      </c>
      <c r="LC132" s="37">
        <f>LB132-LC114-LC123+LC15*SUMIFS(conditions!$76:$76,conditions!$8:$8,"&lt;="&amp;LC$9,conditions!$9:$9,"&gt;="&amp;LC$9)</f>
        <v>102.93565589999993</v>
      </c>
      <c r="LD132" s="37">
        <f>LC132-LD114-LD123+LD15*SUMIFS(conditions!$76:$76,conditions!$8:$8,"&lt;="&amp;LD$9,conditions!$9:$9,"&gt;="&amp;LD$9)</f>
        <v>102.93565589999993</v>
      </c>
      <c r="LE132" s="37">
        <f>LD132-LE114-LE123+LE15*SUMIFS(conditions!$76:$76,conditions!$8:$8,"&lt;="&amp;LE$9,conditions!$9:$9,"&gt;="&amp;LE$9)</f>
        <v>102.93565589999993</v>
      </c>
      <c r="LF132" s="37">
        <f>LE132-LF114-LF123+LF15*SUMIFS(conditions!$76:$76,conditions!$8:$8,"&lt;="&amp;LF$9,conditions!$9:$9,"&gt;="&amp;LF$9)</f>
        <v>102.93565589999993</v>
      </c>
      <c r="LG132" s="37">
        <f>LF132-LG114-LG123+LG15*SUMIFS(conditions!$76:$76,conditions!$8:$8,"&lt;="&amp;LG$9,conditions!$9:$9,"&gt;="&amp;LG$9)</f>
        <v>102.93565589999993</v>
      </c>
      <c r="LH132" s="37">
        <f>LG132-LH114-LH123+LH15*SUMIFS(conditions!$76:$76,conditions!$8:$8,"&lt;="&amp;LH$9,conditions!$9:$9,"&gt;="&amp;LH$9)</f>
        <v>102.93565589999993</v>
      </c>
      <c r="LI132" s="37">
        <f>LH132-LI114-LI123+LI15*SUMIFS(conditions!$76:$76,conditions!$8:$8,"&lt;="&amp;LI$9,conditions!$9:$9,"&gt;="&amp;LI$9)</f>
        <v>102.93565589999993</v>
      </c>
      <c r="LJ132" s="37">
        <f>LI132-LJ114-LJ123+LJ15*SUMIFS(conditions!$76:$76,conditions!$8:$8,"&lt;="&amp;LJ$9,conditions!$9:$9,"&gt;="&amp;LJ$9)</f>
        <v>102.93565589999993</v>
      </c>
      <c r="LK132" s="37">
        <f>LJ132-LK114-LK123+LK15*SUMIFS(conditions!$76:$76,conditions!$8:$8,"&lt;="&amp;LK$9,conditions!$9:$9,"&gt;="&amp;LK$9)</f>
        <v>102.93565589999993</v>
      </c>
      <c r="LL132" s="37">
        <f>LK132-LL114-LL123+LL15*SUMIFS(conditions!$76:$76,conditions!$8:$8,"&lt;="&amp;LL$9,conditions!$9:$9,"&gt;="&amp;LL$9)</f>
        <v>102.93565589999993</v>
      </c>
      <c r="LM132" s="37">
        <f>LL132-LM114-LM123+LM15*SUMIFS(conditions!$76:$76,conditions!$8:$8,"&lt;="&amp;LM$9,conditions!$9:$9,"&gt;="&amp;LM$9)</f>
        <v>102.93565589999993</v>
      </c>
      <c r="LN132" s="37">
        <f>LM132-LN114-LN123+LN15*SUMIFS(conditions!$76:$76,conditions!$8:$8,"&lt;="&amp;LN$9,conditions!$9:$9,"&gt;="&amp;LN$9)</f>
        <v>106.02372557699992</v>
      </c>
      <c r="LO132" s="37">
        <f>LN132-LO114-LO123+LO15*SUMIFS(conditions!$76:$76,conditions!$8:$8,"&lt;="&amp;LO$9,conditions!$9:$9,"&gt;="&amp;LO$9)</f>
        <v>106.02372557699992</v>
      </c>
      <c r="LP132" s="37">
        <f>LO132-LP114-LP123+LP15*SUMIFS(conditions!$76:$76,conditions!$8:$8,"&lt;="&amp;LP$9,conditions!$9:$9,"&gt;="&amp;LP$9)</f>
        <v>106.02372557699992</v>
      </c>
      <c r="LQ132" s="37">
        <f>LP132-LQ114-LQ123+LQ15*SUMIFS(conditions!$76:$76,conditions!$8:$8,"&lt;="&amp;LQ$9,conditions!$9:$9,"&gt;="&amp;LQ$9)</f>
        <v>109.11179525399992</v>
      </c>
      <c r="LR132" s="37">
        <f>LQ132-LR114-LR123+LR15*SUMIFS(conditions!$76:$76,conditions!$8:$8,"&lt;="&amp;LR$9,conditions!$9:$9,"&gt;="&amp;LR$9)</f>
        <v>112.19986493099991</v>
      </c>
      <c r="LS132" s="37">
        <f>LR132-LS114-LS123+LS15*SUMIFS(conditions!$76:$76,conditions!$8:$8,"&lt;="&amp;LS$9,conditions!$9:$9,"&gt;="&amp;LS$9)</f>
        <v>115.2879346079999</v>
      </c>
      <c r="LT132" s="37">
        <f>LS132-LT114-LT123+LT15*SUMIFS(conditions!$76:$76,conditions!$8:$8,"&lt;="&amp;LT$9,conditions!$9:$9,"&gt;="&amp;LT$9)</f>
        <v>118.37600428499989</v>
      </c>
      <c r="LU132" s="37">
        <f>LT132-LU114-LU123+LU15*SUMIFS(conditions!$76:$76,conditions!$8:$8,"&lt;="&amp;LU$9,conditions!$9:$9,"&gt;="&amp;LU$9)</f>
        <v>121.46407396199989</v>
      </c>
      <c r="LV132" s="37">
        <f>LU132-LV114-LV123+LV15*SUMIFS(conditions!$76:$76,conditions!$8:$8,"&lt;="&amp;LV$9,conditions!$9:$9,"&gt;="&amp;LV$9)</f>
        <v>121.46407396199989</v>
      </c>
      <c r="LW132" s="37">
        <f>LV132-LW114-LW123+LW15*SUMIFS(conditions!$76:$76,conditions!$8:$8,"&lt;="&amp;LW$9,conditions!$9:$9,"&gt;="&amp;LW$9)</f>
        <v>121.46407396199989</v>
      </c>
      <c r="LX132" s="37">
        <f>LW132-LX114-LX123+LX15*SUMIFS(conditions!$76:$76,conditions!$8:$8,"&lt;="&amp;LX$9,conditions!$9:$9,"&gt;="&amp;LX$9)</f>
        <v>124.55214363899988</v>
      </c>
      <c r="LY132" s="37">
        <f>LX132-LY114-LY123+LY15*SUMIFS(conditions!$76:$76,conditions!$8:$8,"&lt;="&amp;LY$9,conditions!$9:$9,"&gt;="&amp;LY$9)</f>
        <v>127.64021331599987</v>
      </c>
      <c r="LZ132" s="37">
        <f>LY132-LZ114-LZ123+LZ15*SUMIFS(conditions!$76:$76,conditions!$8:$8,"&lt;="&amp;LZ$9,conditions!$9:$9,"&gt;="&amp;LZ$9)</f>
        <v>130.72828299299988</v>
      </c>
      <c r="MA132" s="37">
        <f>LZ132-MA114-MA123+MA15*SUMIFS(conditions!$76:$76,conditions!$8:$8,"&lt;="&amp;MA$9,conditions!$9:$9,"&gt;="&amp;MA$9)</f>
        <v>133.81635266999987</v>
      </c>
      <c r="MB132" s="37">
        <f>MA132-MB114-MB123+MB15*SUMIFS(conditions!$76:$76,conditions!$8:$8,"&lt;="&amp;MB$9,conditions!$9:$9,"&gt;="&amp;MB$9)</f>
        <v>133.81635266999987</v>
      </c>
      <c r="MC132" s="37">
        <f>MB132-MC114-MC123+MC15*SUMIFS(conditions!$76:$76,conditions!$8:$8,"&lt;="&amp;MC$9,conditions!$9:$9,"&gt;="&amp;MC$9)</f>
        <v>133.81635266999987</v>
      </c>
      <c r="MD132" s="37">
        <f>MC132-MD114-MD123+MD15*SUMIFS(conditions!$76:$76,conditions!$8:$8,"&lt;="&amp;MD$9,conditions!$9:$9,"&gt;="&amp;MD$9)</f>
        <v>133.81635266999987</v>
      </c>
      <c r="ME132" s="37">
        <f>MD132-ME114-ME123+ME15*SUMIFS(conditions!$76:$76,conditions!$8:$8,"&lt;="&amp;ME$9,conditions!$9:$9,"&gt;="&amp;ME$9)</f>
        <v>133.81635266999987</v>
      </c>
      <c r="MF132" s="37">
        <f>ME132-MF114-MF123+MF15*SUMIFS(conditions!$76:$76,conditions!$8:$8,"&lt;="&amp;MF$9,conditions!$9:$9,"&gt;="&amp;MF$9)</f>
        <v>133.81635266999987</v>
      </c>
      <c r="MG132" s="37">
        <f>MF132-MG114-MG123+MG15*SUMIFS(conditions!$76:$76,conditions!$8:$8,"&lt;="&amp;MG$9,conditions!$9:$9,"&gt;="&amp;MG$9)</f>
        <v>133.81635266999987</v>
      </c>
      <c r="MH132" s="37">
        <f>MG132-MH114-MH123+MH15*SUMIFS(conditions!$76:$76,conditions!$8:$8,"&lt;="&amp;MH$9,conditions!$9:$9,"&gt;="&amp;MH$9)</f>
        <v>133.81635266999987</v>
      </c>
      <c r="MI132" s="37">
        <f>MH132-MI114-MI123+MI15*SUMIFS(conditions!$76:$76,conditions!$8:$8,"&lt;="&amp;MI$9,conditions!$9:$9,"&gt;="&amp;MI$9)</f>
        <v>133.81635266999987</v>
      </c>
      <c r="MJ132" s="37">
        <f>MI132-MJ114-MJ123+MJ15*SUMIFS(conditions!$76:$76,conditions!$8:$8,"&lt;="&amp;MJ$9,conditions!$9:$9,"&gt;="&amp;MJ$9)</f>
        <v>133.81635266999987</v>
      </c>
      <c r="MK132" s="37">
        <f>MJ132-MK114-MK123+MK15*SUMIFS(conditions!$76:$76,conditions!$8:$8,"&lt;="&amp;MK$9,conditions!$9:$9,"&gt;="&amp;MK$9)</f>
        <v>133.81635266999987</v>
      </c>
      <c r="ML132" s="37">
        <f>MK132-ML114-ML123+ML15*SUMIFS(conditions!$76:$76,conditions!$8:$8,"&lt;="&amp;ML$9,conditions!$9:$9,"&gt;="&amp;ML$9)</f>
        <v>133.81635266999987</v>
      </c>
      <c r="MM132" s="37">
        <f>ML132-MM114-MM123+MM15*SUMIFS(conditions!$76:$76,conditions!$8:$8,"&lt;="&amp;MM$9,conditions!$9:$9,"&gt;="&amp;MM$9)</f>
        <v>133.81635266999987</v>
      </c>
      <c r="MN132" s="37">
        <f>MM132-MN114-MN123+MN15*SUMIFS(conditions!$76:$76,conditions!$8:$8,"&lt;="&amp;MN$9,conditions!$9:$9,"&gt;="&amp;MN$9)</f>
        <v>133.81635266999987</v>
      </c>
      <c r="MO132" s="37">
        <f>MN132-MO114-MO123+MO15*SUMIFS(conditions!$76:$76,conditions!$8:$8,"&lt;="&amp;MO$9,conditions!$9:$9,"&gt;="&amp;MO$9)</f>
        <v>133.81635266999987</v>
      </c>
      <c r="MP132" s="37">
        <f>MO132-MP114-MP123+MP15*SUMIFS(conditions!$76:$76,conditions!$8:$8,"&lt;="&amp;MP$9,conditions!$9:$9,"&gt;="&amp;MP$9)</f>
        <v>133.81635266999987</v>
      </c>
      <c r="MQ132" s="37">
        <f>MP132-MQ114-MQ123+MQ15*SUMIFS(conditions!$76:$76,conditions!$8:$8,"&lt;="&amp;MQ$9,conditions!$9:$9,"&gt;="&amp;MQ$9)</f>
        <v>133.81635266999987</v>
      </c>
      <c r="MR132" s="37">
        <f>MQ132-MR114-MR123+MR15*SUMIFS(conditions!$76:$76,conditions!$8:$8,"&lt;="&amp;MR$9,conditions!$9:$9,"&gt;="&amp;MR$9)</f>
        <v>133.81635266999987</v>
      </c>
      <c r="MS132" s="37">
        <f>MR132-MS114-MS123+MS15*SUMIFS(conditions!$76:$76,conditions!$8:$8,"&lt;="&amp;MS$9,conditions!$9:$9,"&gt;="&amp;MS$9)</f>
        <v>136.49267972339987</v>
      </c>
      <c r="MT132" s="37">
        <f>MS132-MT114-MT123+MT15*SUMIFS(conditions!$76:$76,conditions!$8:$8,"&lt;="&amp;MT$9,conditions!$9:$9,"&gt;="&amp;MT$9)</f>
        <v>139.16900677679988</v>
      </c>
      <c r="MU132" s="37">
        <f>MT132-MU114-MU123+MU15*SUMIFS(conditions!$76:$76,conditions!$8:$8,"&lt;="&amp;MU$9,conditions!$9:$9,"&gt;="&amp;MU$9)</f>
        <v>141.84533383019988</v>
      </c>
      <c r="MV132" s="37">
        <f>MU132-MV114-MV123+MV15*SUMIFS(conditions!$76:$76,conditions!$8:$8,"&lt;="&amp;MV$9,conditions!$9:$9,"&gt;="&amp;MV$9)</f>
        <v>144.52166088359985</v>
      </c>
      <c r="MW132" s="37">
        <f>MV132-MW114-MW123+MW15*SUMIFS(conditions!$76:$76,conditions!$8:$8,"&lt;="&amp;MW$9,conditions!$9:$9,"&gt;="&amp;MW$9)</f>
        <v>147.19798793699982</v>
      </c>
      <c r="MX132" s="37">
        <f>MW132-MX114-MX123+MX15*SUMIFS(conditions!$76:$76,conditions!$8:$8,"&lt;="&amp;MX$9,conditions!$9:$9,"&gt;="&amp;MX$9)</f>
        <v>147.19798793699982</v>
      </c>
      <c r="MY132" s="37">
        <f>MX132-MY114-MY123+MY15*SUMIFS(conditions!$76:$76,conditions!$8:$8,"&lt;="&amp;MY$9,conditions!$9:$9,"&gt;="&amp;MY$9)</f>
        <v>147.19798793699982</v>
      </c>
      <c r="MZ132" s="37">
        <f>MY132-MZ114-MZ123+MZ15*SUMIFS(conditions!$76:$76,conditions!$8:$8,"&lt;="&amp;MZ$9,conditions!$9:$9,"&gt;="&amp;MZ$9)</f>
        <v>149.8743149903998</v>
      </c>
      <c r="NA132" s="37">
        <f>MZ132-NA114-NA123+NA15*SUMIFS(conditions!$76:$76,conditions!$8:$8,"&lt;="&amp;NA$9,conditions!$9:$9,"&gt;="&amp;NA$9)</f>
        <v>152.55064204379977</v>
      </c>
      <c r="NB132" s="37">
        <f>NA132-NB114-NB123+NB15*SUMIFS(conditions!$76:$76,conditions!$8:$8,"&lt;="&amp;NB$9,conditions!$9:$9,"&gt;="&amp;NB$9)</f>
        <v>155.22696909719974</v>
      </c>
      <c r="NC132" s="37">
        <f>NB132-NC114-NC123+NC15*SUMIFS(conditions!$76:$76,conditions!$8:$8,"&lt;="&amp;NC$9,conditions!$9:$9,"&gt;="&amp;NC$9)</f>
        <v>157.90329615059972</v>
      </c>
      <c r="ND132" s="37">
        <f>NC132-ND114-ND123+ND15*SUMIFS(conditions!$76:$76,conditions!$8:$8,"&lt;="&amp;ND$9,conditions!$9:$9,"&gt;="&amp;ND$9)</f>
        <v>160.57962320399969</v>
      </c>
      <c r="NE132" s="37">
        <f>ND132-NE114-NE123+NE15*SUMIFS(conditions!$76:$76,conditions!$8:$8,"&lt;="&amp;NE$9,conditions!$9:$9,"&gt;="&amp;NE$9)</f>
        <v>160.57962320399969</v>
      </c>
      <c r="NF132" s="37">
        <f>NE132-NF114-NF123+NF15*SUMIFS(conditions!$76:$76,conditions!$8:$8,"&lt;="&amp;NF$9,conditions!$9:$9,"&gt;="&amp;NF$9)</f>
        <v>160.57962320399969</v>
      </c>
      <c r="NG132" s="37">
        <f>NF132-NG114-NG123+NG15*SUMIFS(conditions!$76:$76,conditions!$8:$8,"&lt;="&amp;NG$9,conditions!$9:$9,"&gt;="&amp;NG$9)</f>
        <v>160.57962320399969</v>
      </c>
      <c r="NH132" s="37">
        <f>NG132-NH114-NH123+NH15*SUMIFS(conditions!$76:$76,conditions!$8:$8,"&lt;="&amp;NH$9,conditions!$9:$9,"&gt;="&amp;NH$9)</f>
        <v>160.57962320399969</v>
      </c>
      <c r="NI132" s="37">
        <f>NH132-NI114-NI123+NI15*SUMIFS(conditions!$76:$76,conditions!$8:$8,"&lt;="&amp;NI$9,conditions!$9:$9,"&gt;="&amp;NI$9)</f>
        <v>160.57962320399969</v>
      </c>
      <c r="NJ132" s="37">
        <f>NI132-NJ114-NJ123+NJ15*SUMIFS(conditions!$76:$76,conditions!$8:$8,"&lt;="&amp;NJ$9,conditions!$9:$9,"&gt;="&amp;NJ$9)</f>
        <v>160.57962320399969</v>
      </c>
      <c r="NK132" s="37">
        <f>NJ132-NK114-NK123+NK15*SUMIFS(conditions!$76:$76,conditions!$8:$8,"&lt;="&amp;NK$9,conditions!$9:$9,"&gt;="&amp;NK$9)</f>
        <v>160.57962320399969</v>
      </c>
      <c r="NL132" s="37">
        <f>NK132-NL114-NL123+NL15*SUMIFS(conditions!$76:$76,conditions!$8:$8,"&lt;="&amp;NL$9,conditions!$9:$9,"&gt;="&amp;NL$9)</f>
        <v>160.57962320399969</v>
      </c>
      <c r="NM132" s="37">
        <f>NL132-NM114-NM123+NM15*SUMIFS(conditions!$76:$76,conditions!$8:$8,"&lt;="&amp;NM$9,conditions!$9:$9,"&gt;="&amp;NM$9)</f>
        <v>160.57962320399969</v>
      </c>
      <c r="NN132" s="37">
        <f>NM132-NN114-NN123+NN15*SUMIFS(conditions!$76:$76,conditions!$8:$8,"&lt;="&amp;NN$9,conditions!$9:$9,"&gt;="&amp;NN$9)</f>
        <v>160.57962320399969</v>
      </c>
      <c r="NO132" s="37">
        <f>NN132-NO114-NO123+NO15*SUMIFS(conditions!$76:$76,conditions!$8:$8,"&lt;="&amp;NO$9,conditions!$9:$9,"&gt;="&amp;NO$9)</f>
        <v>160.57962320399969</v>
      </c>
      <c r="NP132" s="37">
        <f>NO132-NP114-NP123+NP15*SUMIFS(conditions!$76:$76,conditions!$8:$8,"&lt;="&amp;NP$9,conditions!$9:$9,"&gt;="&amp;NP$9)</f>
        <v>160.57962320399969</v>
      </c>
      <c r="NQ132" s="37">
        <f>NP132-NQ114-NQ123+NQ15*SUMIFS(conditions!$76:$76,conditions!$8:$8,"&lt;="&amp;NQ$9,conditions!$9:$9,"&gt;="&amp;NQ$9)</f>
        <v>160.57962320399969</v>
      </c>
      <c r="NR132" s="37">
        <f>NQ132-NR114-NR123+NR15*SUMIFS(conditions!$76:$76,conditions!$8:$8,"&lt;="&amp;NR$9,conditions!$9:$9,"&gt;="&amp;NR$9)</f>
        <v>160.57962320399969</v>
      </c>
      <c r="NS132" s="37">
        <f>NR132-NS114-NS123+NS15*SUMIFS(conditions!$76:$76,conditions!$8:$8,"&lt;="&amp;NS$9,conditions!$9:$9,"&gt;="&amp;NS$9)</f>
        <v>160.57962320399969</v>
      </c>
      <c r="NT132" s="37">
        <f>NS132-NT114-NT123+NT15*SUMIFS(conditions!$76:$76,conditions!$8:$8,"&lt;="&amp;NT$9,conditions!$9:$9,"&gt;="&amp;NT$9)</f>
        <v>160.57962320399969</v>
      </c>
      <c r="NU132" s="37">
        <f>NT132-NU114-NU123+NU15*SUMIFS(conditions!$76:$76,conditions!$8:$8,"&lt;="&amp;NU$9,conditions!$9:$9,"&gt;="&amp;NU$9)</f>
        <v>160.57962320399969</v>
      </c>
      <c r="NV132" s="37">
        <f>NU132-NV114-NV123+NV15*SUMIFS(conditions!$76:$76,conditions!$8:$8,"&lt;="&amp;NV$9,conditions!$9:$9,"&gt;="&amp;NV$9)</f>
        <v>160.57962320399969</v>
      </c>
    </row>
    <row r="133" spans="1:386" s="38" customFormat="1" ht="10.199999999999999" x14ac:dyDescent="0.2">
      <c r="A133" s="31"/>
      <c r="B133" s="31"/>
      <c r="C133" s="31"/>
      <c r="D133" s="31"/>
      <c r="E133" s="31"/>
      <c r="F133" s="31"/>
      <c r="G133" s="31" t="str">
        <f>G130</f>
        <v>деб. задолж-ть заказчиков по оплатам на конец периода</v>
      </c>
      <c r="H133" s="31"/>
      <c r="I133" s="31"/>
      <c r="J133" s="31" t="str">
        <f>IF($G133="","",INDEX(KPI!$H$11:$H$121,SUMIFS(KPI!$E$11:$E$121,KPI!$F$11:$F$121,$G133)))</f>
        <v>тыс.руб.</v>
      </c>
      <c r="K133" s="31"/>
      <c r="L133" s="31"/>
      <c r="M133" s="31"/>
      <c r="N133" s="31" t="str">
        <f>structure!$G$12</f>
        <v>товарная категория 2</v>
      </c>
      <c r="O133" s="31"/>
      <c r="P133" s="31"/>
      <c r="Q133" s="31"/>
      <c r="R133" s="37"/>
      <c r="S133" s="31"/>
      <c r="T133" s="31"/>
      <c r="U133" s="37">
        <f>R115-U115-U124+U16*SUMIFS(conditions!$76:$76,conditions!$8:$8,"&lt;="&amp;U$9,conditions!$9:$9,"&gt;="&amp;U$9)</f>
        <v>114.39124566269994</v>
      </c>
      <c r="V133" s="37">
        <f>U133-V115-V124+V16*SUMIFS(conditions!$76:$76,conditions!$8:$8,"&lt;="&amp;V$9,conditions!$9:$9,"&gt;="&amp;V$9)</f>
        <v>108.34777392239995</v>
      </c>
      <c r="W133" s="37">
        <f>V133-W115-W124+W16*SUMIFS(conditions!$76:$76,conditions!$8:$8,"&lt;="&amp;W$9,conditions!$9:$9,"&gt;="&amp;W$9)</f>
        <v>102.30430218209996</v>
      </c>
      <c r="X133" s="37">
        <f>W133-X115-X124+X16*SUMIFS(conditions!$76:$76,conditions!$8:$8,"&lt;="&amp;X$9,conditions!$9:$9,"&gt;="&amp;X$9)</f>
        <v>108.30430218209996</v>
      </c>
      <c r="Y133" s="37">
        <f>X133-Y115-Y124+Y16*SUMIFS(conditions!$76:$76,conditions!$8:$8,"&lt;="&amp;Y$9,conditions!$9:$9,"&gt;="&amp;Y$9)</f>
        <v>114.30430218209996</v>
      </c>
      <c r="Z133" s="37">
        <f>Y133-Z115-Z124+Z16*SUMIFS(conditions!$76:$76,conditions!$8:$8,"&lt;="&amp;Z$9,conditions!$9:$9,"&gt;="&amp;Z$9)</f>
        <v>102.26083044179997</v>
      </c>
      <c r="AA133" s="37">
        <f>Z133-AA115-AA124+AA16*SUMIFS(conditions!$76:$76,conditions!$8:$8,"&lt;="&amp;AA$9,conditions!$9:$9,"&gt;="&amp;AA$9)</f>
        <v>90.217358701499975</v>
      </c>
      <c r="AB133" s="37">
        <f>AA133-AB115-AB124+AB16*SUMIFS(conditions!$76:$76,conditions!$8:$8,"&lt;="&amp;AB$9,conditions!$9:$9,"&gt;="&amp;AB$9)</f>
        <v>84.173886961199983</v>
      </c>
      <c r="AC133" s="37">
        <f>AB133-AC115-AC124+AC16*SUMIFS(conditions!$76:$76,conditions!$8:$8,"&lt;="&amp;AC$9,conditions!$9:$9,"&gt;="&amp;AC$9)</f>
        <v>78.130415220899991</v>
      </c>
      <c r="AD133" s="37">
        <f>AC133-AD115-AD124+AD16*SUMIFS(conditions!$76:$76,conditions!$8:$8,"&lt;="&amp;AD$9,conditions!$9:$9,"&gt;="&amp;AD$9)</f>
        <v>72.086943480599999</v>
      </c>
      <c r="AE133" s="37">
        <f>AD133-AE115-AE124+AE16*SUMIFS(conditions!$76:$76,conditions!$8:$8,"&lt;="&amp;AE$9,conditions!$9:$9,"&gt;="&amp;AE$9)</f>
        <v>78.086943480599999</v>
      </c>
      <c r="AF133" s="37">
        <f>AE133-AF115-AF124+AF16*SUMIFS(conditions!$76:$76,conditions!$8:$8,"&lt;="&amp;AF$9,conditions!$9:$9,"&gt;="&amp;AF$9)</f>
        <v>84.086943480599999</v>
      </c>
      <c r="AG133" s="37">
        <f>AF133-AG115-AG124+AG16*SUMIFS(conditions!$76:$76,conditions!$8:$8,"&lt;="&amp;AG$9,conditions!$9:$9,"&gt;="&amp;AG$9)</f>
        <v>72.043471740300006</v>
      </c>
      <c r="AH133" s="37">
        <f>AG133-AH115-AH124+AH16*SUMIFS(conditions!$76:$76,conditions!$8:$8,"&lt;="&amp;AH$9,conditions!$9:$9,"&gt;="&amp;AH$9)</f>
        <v>60.000000000000014</v>
      </c>
      <c r="AI133" s="37">
        <f>AH133-AI115-AI124+AI16*SUMIFS(conditions!$76:$76,conditions!$8:$8,"&lt;="&amp;AI$9,conditions!$9:$9,"&gt;="&amp;AI$9)</f>
        <v>60.000000000000014</v>
      </c>
      <c r="AJ133" s="37">
        <f>AI133-AJ115-AJ124+AJ16*SUMIFS(conditions!$76:$76,conditions!$8:$8,"&lt;="&amp;AJ$9,conditions!$9:$9,"&gt;="&amp;AJ$9)</f>
        <v>60.000000000000014</v>
      </c>
      <c r="AK133" s="37">
        <f>AJ133-AK115-AK124+AK16*SUMIFS(conditions!$76:$76,conditions!$8:$8,"&lt;="&amp;AK$9,conditions!$9:$9,"&gt;="&amp;AK$9)</f>
        <v>60.000000000000014</v>
      </c>
      <c r="AL133" s="37">
        <f>AK133-AL115-AL124+AL16*SUMIFS(conditions!$76:$76,conditions!$8:$8,"&lt;="&amp;AL$9,conditions!$9:$9,"&gt;="&amp;AL$9)</f>
        <v>60.000000000000014</v>
      </c>
      <c r="AM133" s="37">
        <f>AL133-AM115-AM124+AM16*SUMIFS(conditions!$76:$76,conditions!$8:$8,"&lt;="&amp;AM$9,conditions!$9:$9,"&gt;="&amp;AM$9)</f>
        <v>60.000000000000014</v>
      </c>
      <c r="AN133" s="37">
        <f>AM133-AN115-AN124+AN16*SUMIFS(conditions!$76:$76,conditions!$8:$8,"&lt;="&amp;AN$9,conditions!$9:$9,"&gt;="&amp;AN$9)</f>
        <v>60.000000000000014</v>
      </c>
      <c r="AO133" s="37">
        <f>AN133-AO115-AO124+AO16*SUMIFS(conditions!$76:$76,conditions!$8:$8,"&lt;="&amp;AO$9,conditions!$9:$9,"&gt;="&amp;AO$9)</f>
        <v>60.000000000000014</v>
      </c>
      <c r="AP133" s="37">
        <f>AO133-AP115-AP124+AP16*SUMIFS(conditions!$76:$76,conditions!$8:$8,"&lt;="&amp;AP$9,conditions!$9:$9,"&gt;="&amp;AP$9)</f>
        <v>60.000000000000014</v>
      </c>
      <c r="AQ133" s="37">
        <f>AP133-AQ115-AQ124+AQ16*SUMIFS(conditions!$76:$76,conditions!$8:$8,"&lt;="&amp;AQ$9,conditions!$9:$9,"&gt;="&amp;AQ$9)</f>
        <v>60.000000000000014</v>
      </c>
      <c r="AR133" s="37">
        <f>AQ133-AR115-AR124+AR16*SUMIFS(conditions!$76:$76,conditions!$8:$8,"&lt;="&amp;AR$9,conditions!$9:$9,"&gt;="&amp;AR$9)</f>
        <v>60.000000000000014</v>
      </c>
      <c r="AS133" s="37">
        <f>AR133-AS115-AS124+AS16*SUMIFS(conditions!$76:$76,conditions!$8:$8,"&lt;="&amp;AS$9,conditions!$9:$9,"&gt;="&amp;AS$9)</f>
        <v>60.000000000000014</v>
      </c>
      <c r="AT133" s="37">
        <f>AS133-AT115-AT124+AT16*SUMIFS(conditions!$76:$76,conditions!$8:$8,"&lt;="&amp;AT$9,conditions!$9:$9,"&gt;="&amp;AT$9)</f>
        <v>60.000000000000014</v>
      </c>
      <c r="AU133" s="37">
        <f>AT133-AU115-AU124+AU16*SUMIFS(conditions!$76:$76,conditions!$8:$8,"&lt;="&amp;AU$9,conditions!$9:$9,"&gt;="&amp;AU$9)</f>
        <v>60.000000000000014</v>
      </c>
      <c r="AV133" s="37">
        <f>AU133-AV115-AV124+AV16*SUMIFS(conditions!$76:$76,conditions!$8:$8,"&lt;="&amp;AV$9,conditions!$9:$9,"&gt;="&amp;AV$9)</f>
        <v>60.000000000000014</v>
      </c>
      <c r="AW133" s="37">
        <f>AV133-AW115-AW124+AW16*SUMIFS(conditions!$76:$76,conditions!$8:$8,"&lt;="&amp;AW$9,conditions!$9:$9,"&gt;="&amp;AW$9)</f>
        <v>60.000000000000014</v>
      </c>
      <c r="AX133" s="37">
        <f>AW133-AX115-AX124+AX16*SUMIFS(conditions!$76:$76,conditions!$8:$8,"&lt;="&amp;AX$9,conditions!$9:$9,"&gt;="&amp;AX$9)</f>
        <v>60.000000000000014</v>
      </c>
      <c r="AY133" s="37">
        <f>AX133-AY115-AY124+AY16*SUMIFS(conditions!$76:$76,conditions!$8:$8,"&lt;="&amp;AY$9,conditions!$9:$9,"&gt;="&amp;AY$9)</f>
        <v>60.000000000000014</v>
      </c>
      <c r="AZ133" s="37">
        <f>AY133-AZ115-AZ124+AZ16*SUMIFS(conditions!$76:$76,conditions!$8:$8,"&lt;="&amp;AZ$9,conditions!$9:$9,"&gt;="&amp;AZ$9)</f>
        <v>61.500000000000014</v>
      </c>
      <c r="BA133" s="37">
        <f>AZ133-BA115-BA124+BA16*SUMIFS(conditions!$76:$76,conditions!$8:$8,"&lt;="&amp;BA$9,conditions!$9:$9,"&gt;="&amp;BA$9)</f>
        <v>63.000000000000014</v>
      </c>
      <c r="BB133" s="37">
        <f>BA133-BB115-BB124+BB16*SUMIFS(conditions!$76:$76,conditions!$8:$8,"&lt;="&amp;BB$9,conditions!$9:$9,"&gt;="&amp;BB$9)</f>
        <v>63.000000000000014</v>
      </c>
      <c r="BC133" s="37">
        <f>BB133-BC115-BC124+BC16*SUMIFS(conditions!$76:$76,conditions!$8:$8,"&lt;="&amp;BC$9,conditions!$9:$9,"&gt;="&amp;BC$9)</f>
        <v>63.000000000000014</v>
      </c>
      <c r="BD133" s="37">
        <f>BC133-BD115-BD124+BD16*SUMIFS(conditions!$76:$76,conditions!$8:$8,"&lt;="&amp;BD$9,conditions!$9:$9,"&gt;="&amp;BD$9)</f>
        <v>64.500000000000014</v>
      </c>
      <c r="BE133" s="37">
        <f>BD133-BE115-BE124+BE16*SUMIFS(conditions!$76:$76,conditions!$8:$8,"&lt;="&amp;BE$9,conditions!$9:$9,"&gt;="&amp;BE$9)</f>
        <v>66.000000000000014</v>
      </c>
      <c r="BF133" s="37">
        <f>BE133-BF115-BF124+BF16*SUMIFS(conditions!$76:$76,conditions!$8:$8,"&lt;="&amp;BF$9,conditions!$9:$9,"&gt;="&amp;BF$9)</f>
        <v>67.500000000000014</v>
      </c>
      <c r="BG133" s="37">
        <f>BF133-BG115-BG124+BG16*SUMIFS(conditions!$76:$76,conditions!$8:$8,"&lt;="&amp;BG$9,conditions!$9:$9,"&gt;="&amp;BG$9)</f>
        <v>69.000000000000014</v>
      </c>
      <c r="BH133" s="37">
        <f>BG133-BH115-BH124+BH16*SUMIFS(conditions!$76:$76,conditions!$8:$8,"&lt;="&amp;BH$9,conditions!$9:$9,"&gt;="&amp;BH$9)</f>
        <v>70.500000000000014</v>
      </c>
      <c r="BI133" s="37">
        <f>BH133-BI115-BI124+BI16*SUMIFS(conditions!$76:$76,conditions!$8:$8,"&lt;="&amp;BI$9,conditions!$9:$9,"&gt;="&amp;BI$9)</f>
        <v>70.500000000000014</v>
      </c>
      <c r="BJ133" s="37">
        <f>BI133-BJ115-BJ124+BJ16*SUMIFS(conditions!$76:$76,conditions!$8:$8,"&lt;="&amp;BJ$9,conditions!$9:$9,"&gt;="&amp;BJ$9)</f>
        <v>70.500000000000014</v>
      </c>
      <c r="BK133" s="37">
        <f>BJ133-BK115-BK124+BK16*SUMIFS(conditions!$76:$76,conditions!$8:$8,"&lt;="&amp;BK$9,conditions!$9:$9,"&gt;="&amp;BK$9)</f>
        <v>72.000000000000014</v>
      </c>
      <c r="BL133" s="37">
        <f>BK133-BL115-BL124+BL16*SUMIFS(conditions!$76:$76,conditions!$8:$8,"&lt;="&amp;BL$9,conditions!$9:$9,"&gt;="&amp;BL$9)</f>
        <v>73.500000000000014</v>
      </c>
      <c r="BM133" s="37">
        <f>BL133-BM115-BM124+BM16*SUMIFS(conditions!$76:$76,conditions!$8:$8,"&lt;="&amp;BM$9,conditions!$9:$9,"&gt;="&amp;BM$9)</f>
        <v>75.000000000000014</v>
      </c>
      <c r="BN133" s="37">
        <f>BM133-BN115-BN124+BN16*SUMIFS(conditions!$76:$76,conditions!$8:$8,"&lt;="&amp;BN$9,conditions!$9:$9,"&gt;="&amp;BN$9)</f>
        <v>75.000000000000014</v>
      </c>
      <c r="BO133" s="37">
        <f>BN133-BO115-BO124+BO16*SUMIFS(conditions!$76:$76,conditions!$8:$8,"&lt;="&amp;BO$9,conditions!$9:$9,"&gt;="&amp;BO$9)</f>
        <v>75.000000000000014</v>
      </c>
      <c r="BP133" s="37">
        <f>BO133-BP115-BP124+BP16*SUMIFS(conditions!$76:$76,conditions!$8:$8,"&lt;="&amp;BP$9,conditions!$9:$9,"&gt;="&amp;BP$9)</f>
        <v>75.000000000000014</v>
      </c>
      <c r="BQ133" s="37">
        <f>BP133-BQ115-BQ124+BQ16*SUMIFS(conditions!$76:$76,conditions!$8:$8,"&lt;="&amp;BQ$9,conditions!$9:$9,"&gt;="&amp;BQ$9)</f>
        <v>75.000000000000014</v>
      </c>
      <c r="BR133" s="37">
        <f>BQ133-BR115-BR124+BR16*SUMIFS(conditions!$76:$76,conditions!$8:$8,"&lt;="&amp;BR$9,conditions!$9:$9,"&gt;="&amp;BR$9)</f>
        <v>75.000000000000014</v>
      </c>
      <c r="BS133" s="37">
        <f>BR133-BS115-BS124+BS16*SUMIFS(conditions!$76:$76,conditions!$8:$8,"&lt;="&amp;BS$9,conditions!$9:$9,"&gt;="&amp;BS$9)</f>
        <v>75.000000000000014</v>
      </c>
      <c r="BT133" s="37">
        <f>BS133-BT115-BT124+BT16*SUMIFS(conditions!$76:$76,conditions!$8:$8,"&lt;="&amp;BT$9,conditions!$9:$9,"&gt;="&amp;BT$9)</f>
        <v>75.000000000000014</v>
      </c>
      <c r="BU133" s="37">
        <f>BT133-BU115-BU124+BU16*SUMIFS(conditions!$76:$76,conditions!$8:$8,"&lt;="&amp;BU$9,conditions!$9:$9,"&gt;="&amp;BU$9)</f>
        <v>75.000000000000014</v>
      </c>
      <c r="BV133" s="37">
        <f>BU133-BV115-BV124+BV16*SUMIFS(conditions!$76:$76,conditions!$8:$8,"&lt;="&amp;BV$9,conditions!$9:$9,"&gt;="&amp;BV$9)</f>
        <v>75.000000000000014</v>
      </c>
      <c r="BW133" s="37">
        <f>BV133-BW115-BW124+BW16*SUMIFS(conditions!$76:$76,conditions!$8:$8,"&lt;="&amp;BW$9,conditions!$9:$9,"&gt;="&amp;BW$9)</f>
        <v>75.000000000000014</v>
      </c>
      <c r="BX133" s="37">
        <f>BW133-BX115-BX124+BX16*SUMIFS(conditions!$76:$76,conditions!$8:$8,"&lt;="&amp;BX$9,conditions!$9:$9,"&gt;="&amp;BX$9)</f>
        <v>75.000000000000014</v>
      </c>
      <c r="BY133" s="37">
        <f>BX133-BY115-BY124+BY16*SUMIFS(conditions!$76:$76,conditions!$8:$8,"&lt;="&amp;BY$9,conditions!$9:$9,"&gt;="&amp;BY$9)</f>
        <v>75.000000000000014</v>
      </c>
      <c r="BZ133" s="37">
        <f>BY133-BZ115-BZ124+BZ16*SUMIFS(conditions!$76:$76,conditions!$8:$8,"&lt;="&amp;BZ$9,conditions!$9:$9,"&gt;="&amp;BZ$9)</f>
        <v>75.000000000000014</v>
      </c>
      <c r="CA133" s="37">
        <f>BZ133-CA115-CA124+CA16*SUMIFS(conditions!$76:$76,conditions!$8:$8,"&lt;="&amp;CA$9,conditions!$9:$9,"&gt;="&amp;CA$9)</f>
        <v>75.000000000000014</v>
      </c>
      <c r="CB133" s="37">
        <f>CA133-CB115-CB124+CB16*SUMIFS(conditions!$76:$76,conditions!$8:$8,"&lt;="&amp;CB$9,conditions!$9:$9,"&gt;="&amp;CB$9)</f>
        <v>75.000000000000014</v>
      </c>
      <c r="CC133" s="37">
        <f>CB133-CC115-CC124+CC16*SUMIFS(conditions!$76:$76,conditions!$8:$8,"&lt;="&amp;CC$9,conditions!$9:$9,"&gt;="&amp;CC$9)</f>
        <v>75.000000000000014</v>
      </c>
      <c r="CD133" s="37">
        <f>CC133-CD115-CD124+CD16*SUMIFS(conditions!$76:$76,conditions!$8:$8,"&lt;="&amp;CD$9,conditions!$9:$9,"&gt;="&amp;CD$9)</f>
        <v>75.000000000000014</v>
      </c>
      <c r="CE133" s="37">
        <f>CD133-CE115-CE124+CE16*SUMIFS(conditions!$76:$76,conditions!$8:$8,"&lt;="&amp;CE$9,conditions!$9:$9,"&gt;="&amp;CE$9)</f>
        <v>75.000000000000014</v>
      </c>
      <c r="CF133" s="37">
        <f>CE133-CF115-CF124+CF16*SUMIFS(conditions!$76:$76,conditions!$8:$8,"&lt;="&amp;CF$9,conditions!$9:$9,"&gt;="&amp;CF$9)</f>
        <v>72.500000000000014</v>
      </c>
      <c r="CG133" s="37">
        <f>CF133-CG115-CG124+CG16*SUMIFS(conditions!$76:$76,conditions!$8:$8,"&lt;="&amp;CG$9,conditions!$9:$9,"&gt;="&amp;CG$9)</f>
        <v>70.000000000000014</v>
      </c>
      <c r="CH133" s="37">
        <f>CG133-CH115-CH124+CH16*SUMIFS(conditions!$76:$76,conditions!$8:$8,"&lt;="&amp;CH$9,conditions!$9:$9,"&gt;="&amp;CH$9)</f>
        <v>67.500000000000014</v>
      </c>
      <c r="CI133" s="37">
        <f>CH133-CI115-CI124+CI16*SUMIFS(conditions!$76:$76,conditions!$8:$8,"&lt;="&amp;CI$9,conditions!$9:$9,"&gt;="&amp;CI$9)</f>
        <v>65.000000000000014</v>
      </c>
      <c r="CJ133" s="37">
        <f>CI133-CJ115-CJ124+CJ16*SUMIFS(conditions!$76:$76,conditions!$8:$8,"&lt;="&amp;CJ$9,conditions!$9:$9,"&gt;="&amp;CJ$9)</f>
        <v>62.500000000000014</v>
      </c>
      <c r="CK133" s="37">
        <f>CJ133-CK115-CK124+CK16*SUMIFS(conditions!$76:$76,conditions!$8:$8,"&lt;="&amp;CK$9,conditions!$9:$9,"&gt;="&amp;CK$9)</f>
        <v>62.500000000000014</v>
      </c>
      <c r="CL133" s="37">
        <f>CK133-CL115-CL124+CL16*SUMIFS(conditions!$76:$76,conditions!$8:$8,"&lt;="&amp;CL$9,conditions!$9:$9,"&gt;="&amp;CL$9)</f>
        <v>62.500000000000014</v>
      </c>
      <c r="CM133" s="37">
        <f>CL133-CM115-CM124+CM16*SUMIFS(conditions!$76:$76,conditions!$8:$8,"&lt;="&amp;CM$9,conditions!$9:$9,"&gt;="&amp;CM$9)</f>
        <v>60.000000000000014</v>
      </c>
      <c r="CN133" s="37">
        <f>CM133-CN115-CN124+CN16*SUMIFS(conditions!$76:$76,conditions!$8:$8,"&lt;="&amp;CN$9,conditions!$9:$9,"&gt;="&amp;CN$9)</f>
        <v>57.500000000000014</v>
      </c>
      <c r="CO133" s="37">
        <f>CN133-CO115-CO124+CO16*SUMIFS(conditions!$76:$76,conditions!$8:$8,"&lt;="&amp;CO$9,conditions!$9:$9,"&gt;="&amp;CO$9)</f>
        <v>55.000000000000014</v>
      </c>
      <c r="CP133" s="37">
        <f>CO133-CP115-CP124+CP16*SUMIFS(conditions!$76:$76,conditions!$8:$8,"&lt;="&amp;CP$9,conditions!$9:$9,"&gt;="&amp;CP$9)</f>
        <v>52.500000000000014</v>
      </c>
      <c r="CQ133" s="37">
        <f>CP133-CQ115-CQ124+CQ16*SUMIFS(conditions!$76:$76,conditions!$8:$8,"&lt;="&amp;CQ$9,conditions!$9:$9,"&gt;="&amp;CQ$9)</f>
        <v>50.000000000000014</v>
      </c>
      <c r="CR133" s="37">
        <f>CQ133-CR115-CR124+CR16*SUMIFS(conditions!$76:$76,conditions!$8:$8,"&lt;="&amp;CR$9,conditions!$9:$9,"&gt;="&amp;CR$9)</f>
        <v>50.000000000000014</v>
      </c>
      <c r="CS133" s="37">
        <f>CR133-CS115-CS124+CS16*SUMIFS(conditions!$76:$76,conditions!$8:$8,"&lt;="&amp;CS$9,conditions!$9:$9,"&gt;="&amp;CS$9)</f>
        <v>50.000000000000014</v>
      </c>
      <c r="CT133" s="37">
        <f>CS133-CT115-CT124+CT16*SUMIFS(conditions!$76:$76,conditions!$8:$8,"&lt;="&amp;CT$9,conditions!$9:$9,"&gt;="&amp;CT$9)</f>
        <v>50.000000000000014</v>
      </c>
      <c r="CU133" s="37">
        <f>CT133-CU115-CU124+CU16*SUMIFS(conditions!$76:$76,conditions!$8:$8,"&lt;="&amp;CU$9,conditions!$9:$9,"&gt;="&amp;CU$9)</f>
        <v>50.000000000000014</v>
      </c>
      <c r="CV133" s="37">
        <f>CU133-CV115-CV124+CV16*SUMIFS(conditions!$76:$76,conditions!$8:$8,"&lt;="&amp;CV$9,conditions!$9:$9,"&gt;="&amp;CV$9)</f>
        <v>50.000000000000014</v>
      </c>
      <c r="CW133" s="37">
        <f>CV133-CW115-CW124+CW16*SUMIFS(conditions!$76:$76,conditions!$8:$8,"&lt;="&amp;CW$9,conditions!$9:$9,"&gt;="&amp;CW$9)</f>
        <v>50.000000000000014</v>
      </c>
      <c r="CX133" s="37">
        <f>CW133-CX115-CX124+CX16*SUMIFS(conditions!$76:$76,conditions!$8:$8,"&lt;="&amp;CX$9,conditions!$9:$9,"&gt;="&amp;CX$9)</f>
        <v>50.000000000000014</v>
      </c>
      <c r="CY133" s="37">
        <f>CX133-CY115-CY124+CY16*SUMIFS(conditions!$76:$76,conditions!$8:$8,"&lt;="&amp;CY$9,conditions!$9:$9,"&gt;="&amp;CY$9)</f>
        <v>50.000000000000014</v>
      </c>
      <c r="CZ133" s="37">
        <f>CY133-CZ115-CZ124+CZ16*SUMIFS(conditions!$76:$76,conditions!$8:$8,"&lt;="&amp;CZ$9,conditions!$9:$9,"&gt;="&amp;CZ$9)</f>
        <v>50.000000000000014</v>
      </c>
      <c r="DA133" s="37">
        <f>CZ133-DA115-DA124+DA16*SUMIFS(conditions!$76:$76,conditions!$8:$8,"&lt;="&amp;DA$9,conditions!$9:$9,"&gt;="&amp;DA$9)</f>
        <v>50.000000000000014</v>
      </c>
      <c r="DB133" s="37">
        <f>DA133-DB115-DB124+DB16*SUMIFS(conditions!$76:$76,conditions!$8:$8,"&lt;="&amp;DB$9,conditions!$9:$9,"&gt;="&amp;DB$9)</f>
        <v>50.000000000000014</v>
      </c>
      <c r="DC133" s="37">
        <f>DB133-DC115-DC124+DC16*SUMIFS(conditions!$76:$76,conditions!$8:$8,"&lt;="&amp;DC$9,conditions!$9:$9,"&gt;="&amp;DC$9)</f>
        <v>50.000000000000014</v>
      </c>
      <c r="DD133" s="37">
        <f>DC133-DD115-DD124+DD16*SUMIFS(conditions!$76:$76,conditions!$8:$8,"&lt;="&amp;DD$9,conditions!$9:$9,"&gt;="&amp;DD$9)</f>
        <v>50.000000000000014</v>
      </c>
      <c r="DE133" s="37">
        <f>DD133-DE115-DE124+DE16*SUMIFS(conditions!$76:$76,conditions!$8:$8,"&lt;="&amp;DE$9,conditions!$9:$9,"&gt;="&amp;DE$9)</f>
        <v>50.000000000000014</v>
      </c>
      <c r="DF133" s="37">
        <f>DE133-DF115-DF124+DF16*SUMIFS(conditions!$76:$76,conditions!$8:$8,"&lt;="&amp;DF$9,conditions!$9:$9,"&gt;="&amp;DF$9)</f>
        <v>50.000000000000014</v>
      </c>
      <c r="DG133" s="37">
        <f>DF133-DG115-DG124+DG16*SUMIFS(conditions!$76:$76,conditions!$8:$8,"&lt;="&amp;DG$9,conditions!$9:$9,"&gt;="&amp;DG$9)</f>
        <v>50.000000000000014</v>
      </c>
      <c r="DH133" s="37">
        <f>DG133-DH115-DH124+DH16*SUMIFS(conditions!$76:$76,conditions!$8:$8,"&lt;="&amp;DH$9,conditions!$9:$9,"&gt;="&amp;DH$9)</f>
        <v>50.000000000000014</v>
      </c>
      <c r="DI133" s="37">
        <f>DH133-DI115-DI124+DI16*SUMIFS(conditions!$76:$76,conditions!$8:$8,"&lt;="&amp;DI$9,conditions!$9:$9,"&gt;="&amp;DI$9)</f>
        <v>49.950000000000017</v>
      </c>
      <c r="DJ133" s="37">
        <f>DI133-DJ115-DJ124+DJ16*SUMIFS(conditions!$76:$76,conditions!$8:$8,"&lt;="&amp;DJ$9,conditions!$9:$9,"&gt;="&amp;DJ$9)</f>
        <v>49.90000000000002</v>
      </c>
      <c r="DK133" s="37">
        <f>DJ133-DK115-DK124+DK16*SUMIFS(conditions!$76:$76,conditions!$8:$8,"&lt;="&amp;DK$9,conditions!$9:$9,"&gt;="&amp;DK$9)</f>
        <v>49.850000000000023</v>
      </c>
      <c r="DL133" s="37">
        <f>DK133-DL115-DL124+DL16*SUMIFS(conditions!$76:$76,conditions!$8:$8,"&lt;="&amp;DL$9,conditions!$9:$9,"&gt;="&amp;DL$9)</f>
        <v>49.800000000000026</v>
      </c>
      <c r="DM133" s="37">
        <f>DL133-DM115-DM124+DM16*SUMIFS(conditions!$76:$76,conditions!$8:$8,"&lt;="&amp;DM$9,conditions!$9:$9,"&gt;="&amp;DM$9)</f>
        <v>49.800000000000026</v>
      </c>
      <c r="DN133" s="37">
        <f>DM133-DN115-DN124+DN16*SUMIFS(conditions!$76:$76,conditions!$8:$8,"&lt;="&amp;DN$9,conditions!$9:$9,"&gt;="&amp;DN$9)</f>
        <v>49.800000000000026</v>
      </c>
      <c r="DO133" s="37">
        <f>DN133-DO115-DO124+DO16*SUMIFS(conditions!$76:$76,conditions!$8:$8,"&lt;="&amp;DO$9,conditions!$9:$9,"&gt;="&amp;DO$9)</f>
        <v>49.750000000000028</v>
      </c>
      <c r="DP133" s="37">
        <f>DO133-DP115-DP124+DP16*SUMIFS(conditions!$76:$76,conditions!$8:$8,"&lt;="&amp;DP$9,conditions!$9:$9,"&gt;="&amp;DP$9)</f>
        <v>49.700000000000031</v>
      </c>
      <c r="DQ133" s="37">
        <f>DP133-DQ115-DQ124+DQ16*SUMIFS(conditions!$76:$76,conditions!$8:$8,"&lt;="&amp;DQ$9,conditions!$9:$9,"&gt;="&amp;DQ$9)</f>
        <v>49.650000000000034</v>
      </c>
      <c r="DR133" s="37">
        <f>DQ133-DR115-DR124+DR16*SUMIFS(conditions!$76:$76,conditions!$8:$8,"&lt;="&amp;DR$9,conditions!$9:$9,"&gt;="&amp;DR$9)</f>
        <v>49.600000000000037</v>
      </c>
      <c r="DS133" s="37">
        <f>DR133-DS115-DS124+DS16*SUMIFS(conditions!$76:$76,conditions!$8:$8,"&lt;="&amp;DS$9,conditions!$9:$9,"&gt;="&amp;DS$9)</f>
        <v>49.55000000000004</v>
      </c>
      <c r="DT133" s="37">
        <f>DS133-DT115-DT124+DT16*SUMIFS(conditions!$76:$76,conditions!$8:$8,"&lt;="&amp;DT$9,conditions!$9:$9,"&gt;="&amp;DT$9)</f>
        <v>49.55000000000004</v>
      </c>
      <c r="DU133" s="37">
        <f>DT133-DU115-DU124+DU16*SUMIFS(conditions!$76:$76,conditions!$8:$8,"&lt;="&amp;DU$9,conditions!$9:$9,"&gt;="&amp;DU$9)</f>
        <v>49.55000000000004</v>
      </c>
      <c r="DV133" s="37">
        <f>DU133-DV115-DV124+DV16*SUMIFS(conditions!$76:$76,conditions!$8:$8,"&lt;="&amp;DV$9,conditions!$9:$9,"&gt;="&amp;DV$9)</f>
        <v>49.500000000000043</v>
      </c>
      <c r="DW133" s="37">
        <f>DV133-DW115-DW124+DW16*SUMIFS(conditions!$76:$76,conditions!$8:$8,"&lt;="&amp;DW$9,conditions!$9:$9,"&gt;="&amp;DW$9)</f>
        <v>49.500000000000043</v>
      </c>
      <c r="DX133" s="37">
        <f>DW133-DX115-DX124+DX16*SUMIFS(conditions!$76:$76,conditions!$8:$8,"&lt;="&amp;DX$9,conditions!$9:$9,"&gt;="&amp;DX$9)</f>
        <v>49.500000000000043</v>
      </c>
      <c r="DY133" s="37">
        <f>DX133-DY115-DY124+DY16*SUMIFS(conditions!$76:$76,conditions!$8:$8,"&lt;="&amp;DY$9,conditions!$9:$9,"&gt;="&amp;DY$9)</f>
        <v>49.500000000000043</v>
      </c>
      <c r="DZ133" s="37">
        <f>DY133-DZ115-DZ124+DZ16*SUMIFS(conditions!$76:$76,conditions!$8:$8,"&lt;="&amp;DZ$9,conditions!$9:$9,"&gt;="&amp;DZ$9)</f>
        <v>49.500000000000043</v>
      </c>
      <c r="EA133" s="37">
        <f>DZ133-EA115-EA124+EA16*SUMIFS(conditions!$76:$76,conditions!$8:$8,"&lt;="&amp;EA$9,conditions!$9:$9,"&gt;="&amp;EA$9)</f>
        <v>49.500000000000043</v>
      </c>
      <c r="EB133" s="37">
        <f>EA133-EB115-EB124+EB16*SUMIFS(conditions!$76:$76,conditions!$8:$8,"&lt;="&amp;EB$9,conditions!$9:$9,"&gt;="&amp;EB$9)</f>
        <v>49.500000000000043</v>
      </c>
      <c r="EC133" s="37">
        <f>EB133-EC115-EC124+EC16*SUMIFS(conditions!$76:$76,conditions!$8:$8,"&lt;="&amp;EC$9,conditions!$9:$9,"&gt;="&amp;EC$9)</f>
        <v>49.500000000000043</v>
      </c>
      <c r="ED133" s="37">
        <f>EC133-ED115-ED124+ED16*SUMIFS(conditions!$76:$76,conditions!$8:$8,"&lt;="&amp;ED$9,conditions!$9:$9,"&gt;="&amp;ED$9)</f>
        <v>49.500000000000043</v>
      </c>
      <c r="EE133" s="37">
        <f>ED133-EE115-EE124+EE16*SUMIFS(conditions!$76:$76,conditions!$8:$8,"&lt;="&amp;EE$9,conditions!$9:$9,"&gt;="&amp;EE$9)</f>
        <v>49.500000000000043</v>
      </c>
      <c r="EF133" s="37">
        <f>EE133-EF115-EF124+EF16*SUMIFS(conditions!$76:$76,conditions!$8:$8,"&lt;="&amp;EF$9,conditions!$9:$9,"&gt;="&amp;EF$9)</f>
        <v>49.500000000000043</v>
      </c>
      <c r="EG133" s="37">
        <f>EF133-EG115-EG124+EG16*SUMIFS(conditions!$76:$76,conditions!$8:$8,"&lt;="&amp;EG$9,conditions!$9:$9,"&gt;="&amp;EG$9)</f>
        <v>49.500000000000043</v>
      </c>
      <c r="EH133" s="37">
        <f>EG133-EH115-EH124+EH16*SUMIFS(conditions!$76:$76,conditions!$8:$8,"&lt;="&amp;EH$9,conditions!$9:$9,"&gt;="&amp;EH$9)</f>
        <v>49.500000000000043</v>
      </c>
      <c r="EI133" s="37">
        <f>EH133-EI115-EI124+EI16*SUMIFS(conditions!$76:$76,conditions!$8:$8,"&lt;="&amp;EI$9,conditions!$9:$9,"&gt;="&amp;EI$9)</f>
        <v>49.500000000000043</v>
      </c>
      <c r="EJ133" s="37">
        <f>EI133-EJ115-EJ124+EJ16*SUMIFS(conditions!$76:$76,conditions!$8:$8,"&lt;="&amp;EJ$9,conditions!$9:$9,"&gt;="&amp;EJ$9)</f>
        <v>49.500000000000043</v>
      </c>
      <c r="EK133" s="37">
        <f>EJ133-EK115-EK124+EK16*SUMIFS(conditions!$76:$76,conditions!$8:$8,"&lt;="&amp;EK$9,conditions!$9:$9,"&gt;="&amp;EK$9)</f>
        <v>49.500000000000043</v>
      </c>
      <c r="EL133" s="37">
        <f>EK133-EL115-EL124+EL16*SUMIFS(conditions!$76:$76,conditions!$8:$8,"&lt;="&amp;EL$9,conditions!$9:$9,"&gt;="&amp;EL$9)</f>
        <v>49.500000000000043</v>
      </c>
      <c r="EM133" s="37">
        <f>EL133-EM115-EM124+EM16*SUMIFS(conditions!$76:$76,conditions!$8:$8,"&lt;="&amp;EM$9,conditions!$9:$9,"&gt;="&amp;EM$9)</f>
        <v>49.500000000000043</v>
      </c>
      <c r="EN133" s="37">
        <f>EM133-EN115-EN124+EN16*SUMIFS(conditions!$76:$76,conditions!$8:$8,"&lt;="&amp;EN$9,conditions!$9:$9,"&gt;="&amp;EN$9)</f>
        <v>50.490000000000038</v>
      </c>
      <c r="EO133" s="37">
        <f>EN133-EO115-EO124+EO16*SUMIFS(conditions!$76:$76,conditions!$8:$8,"&lt;="&amp;EO$9,conditions!$9:$9,"&gt;="&amp;EO$9)</f>
        <v>50.490000000000038</v>
      </c>
      <c r="EP133" s="37">
        <f>EO133-EP115-EP124+EP16*SUMIFS(conditions!$76:$76,conditions!$8:$8,"&lt;="&amp;EP$9,conditions!$9:$9,"&gt;="&amp;EP$9)</f>
        <v>50.490000000000038</v>
      </c>
      <c r="EQ133" s="37">
        <f>EP133-EQ115-EQ124+EQ16*SUMIFS(conditions!$76:$76,conditions!$8:$8,"&lt;="&amp;EQ$9,conditions!$9:$9,"&gt;="&amp;EQ$9)</f>
        <v>51.480000000000032</v>
      </c>
      <c r="ER133" s="37">
        <f>EQ133-ER115-ER124+ER16*SUMIFS(conditions!$76:$76,conditions!$8:$8,"&lt;="&amp;ER$9,conditions!$9:$9,"&gt;="&amp;ER$9)</f>
        <v>52.470000000000027</v>
      </c>
      <c r="ES133" s="37">
        <f>ER133-ES115-ES124+ES16*SUMIFS(conditions!$76:$76,conditions!$8:$8,"&lt;="&amp;ES$9,conditions!$9:$9,"&gt;="&amp;ES$9)</f>
        <v>53.460000000000022</v>
      </c>
      <c r="ET133" s="37">
        <f>ES133-ET115-ET124+ET16*SUMIFS(conditions!$76:$76,conditions!$8:$8,"&lt;="&amp;ET$9,conditions!$9:$9,"&gt;="&amp;ET$9)</f>
        <v>54.450000000000017</v>
      </c>
      <c r="EU133" s="37">
        <f>ET133-EU115-EU124+EU16*SUMIFS(conditions!$76:$76,conditions!$8:$8,"&lt;="&amp;EU$9,conditions!$9:$9,"&gt;="&amp;EU$9)</f>
        <v>55.440000000000012</v>
      </c>
      <c r="EV133" s="37">
        <f>EU133-EV115-EV124+EV16*SUMIFS(conditions!$76:$76,conditions!$8:$8,"&lt;="&amp;EV$9,conditions!$9:$9,"&gt;="&amp;EV$9)</f>
        <v>55.440000000000012</v>
      </c>
      <c r="EW133" s="37">
        <f>EV133-EW115-EW124+EW16*SUMIFS(conditions!$76:$76,conditions!$8:$8,"&lt;="&amp;EW$9,conditions!$9:$9,"&gt;="&amp;EW$9)</f>
        <v>55.440000000000012</v>
      </c>
      <c r="EX133" s="37">
        <f>EW133-EX115-EX124+EX16*SUMIFS(conditions!$76:$76,conditions!$8:$8,"&lt;="&amp;EX$9,conditions!$9:$9,"&gt;="&amp;EX$9)</f>
        <v>56.430000000000007</v>
      </c>
      <c r="EY133" s="37">
        <f>EX133-EY115-EY124+EY16*SUMIFS(conditions!$76:$76,conditions!$8:$8,"&lt;="&amp;EY$9,conditions!$9:$9,"&gt;="&amp;EY$9)</f>
        <v>57.42</v>
      </c>
      <c r="EZ133" s="37">
        <f>EY133-EZ115-EZ124+EZ16*SUMIFS(conditions!$76:$76,conditions!$8:$8,"&lt;="&amp;EZ$9,conditions!$9:$9,"&gt;="&amp;EZ$9)</f>
        <v>58.41</v>
      </c>
      <c r="FA133" s="37">
        <f>EZ133-FA115-FA124+FA16*SUMIFS(conditions!$76:$76,conditions!$8:$8,"&lt;="&amp;FA$9,conditions!$9:$9,"&gt;="&amp;FA$9)</f>
        <v>59.399999999999991</v>
      </c>
      <c r="FB133" s="37">
        <f>FA133-FB115-FB124+FB16*SUMIFS(conditions!$76:$76,conditions!$8:$8,"&lt;="&amp;FB$9,conditions!$9:$9,"&gt;="&amp;FB$9)</f>
        <v>59.399999999999991</v>
      </c>
      <c r="FC133" s="37">
        <f>FB133-FC115-FC124+FC16*SUMIFS(conditions!$76:$76,conditions!$8:$8,"&lt;="&amp;FC$9,conditions!$9:$9,"&gt;="&amp;FC$9)</f>
        <v>59.399999999999991</v>
      </c>
      <c r="FD133" s="37">
        <f>FC133-FD115-FD124+FD16*SUMIFS(conditions!$76:$76,conditions!$8:$8,"&lt;="&amp;FD$9,conditions!$9:$9,"&gt;="&amp;FD$9)</f>
        <v>59.399999999999991</v>
      </c>
      <c r="FE133" s="37">
        <f>FD133-FE115-FE124+FE16*SUMIFS(conditions!$76:$76,conditions!$8:$8,"&lt;="&amp;FE$9,conditions!$9:$9,"&gt;="&amp;FE$9)</f>
        <v>59.399999999999991</v>
      </c>
      <c r="FF133" s="37">
        <f>FE133-FF115-FF124+FF16*SUMIFS(conditions!$76:$76,conditions!$8:$8,"&lt;="&amp;FF$9,conditions!$9:$9,"&gt;="&amp;FF$9)</f>
        <v>59.399999999999991</v>
      </c>
      <c r="FG133" s="37">
        <f>FF133-FG115-FG124+FG16*SUMIFS(conditions!$76:$76,conditions!$8:$8,"&lt;="&amp;FG$9,conditions!$9:$9,"&gt;="&amp;FG$9)</f>
        <v>59.399999999999991</v>
      </c>
      <c r="FH133" s="37">
        <f>FG133-FH115-FH124+FH16*SUMIFS(conditions!$76:$76,conditions!$8:$8,"&lt;="&amp;FH$9,conditions!$9:$9,"&gt;="&amp;FH$9)</f>
        <v>59.399999999999991</v>
      </c>
      <c r="FI133" s="37">
        <f>FH133-FI115-FI124+FI16*SUMIFS(conditions!$76:$76,conditions!$8:$8,"&lt;="&amp;FI$9,conditions!$9:$9,"&gt;="&amp;FI$9)</f>
        <v>59.399999999999991</v>
      </c>
      <c r="FJ133" s="37">
        <f>FI133-FJ115-FJ124+FJ16*SUMIFS(conditions!$76:$76,conditions!$8:$8,"&lt;="&amp;FJ$9,conditions!$9:$9,"&gt;="&amp;FJ$9)</f>
        <v>59.399999999999991</v>
      </c>
      <c r="FK133" s="37">
        <f>FJ133-FK115-FK124+FK16*SUMIFS(conditions!$76:$76,conditions!$8:$8,"&lt;="&amp;FK$9,conditions!$9:$9,"&gt;="&amp;FK$9)</f>
        <v>59.399999999999991</v>
      </c>
      <c r="FL133" s="37">
        <f>FK133-FL115-FL124+FL16*SUMIFS(conditions!$76:$76,conditions!$8:$8,"&lt;="&amp;FL$9,conditions!$9:$9,"&gt;="&amp;FL$9)</f>
        <v>59.399999999999991</v>
      </c>
      <c r="FM133" s="37">
        <f>FL133-FM115-FM124+FM16*SUMIFS(conditions!$76:$76,conditions!$8:$8,"&lt;="&amp;FM$9,conditions!$9:$9,"&gt;="&amp;FM$9)</f>
        <v>59.399999999999991</v>
      </c>
      <c r="FN133" s="37">
        <f>FM133-FN115-FN124+FN16*SUMIFS(conditions!$76:$76,conditions!$8:$8,"&lt;="&amp;FN$9,conditions!$9:$9,"&gt;="&amp;FN$9)</f>
        <v>59.399999999999991</v>
      </c>
      <c r="FO133" s="37">
        <f>FN133-FO115-FO124+FO16*SUMIFS(conditions!$76:$76,conditions!$8:$8,"&lt;="&amp;FO$9,conditions!$9:$9,"&gt;="&amp;FO$9)</f>
        <v>59.399999999999991</v>
      </c>
      <c r="FP133" s="37">
        <f>FO133-FP115-FP124+FP16*SUMIFS(conditions!$76:$76,conditions!$8:$8,"&lt;="&amp;FP$9,conditions!$9:$9,"&gt;="&amp;FP$9)</f>
        <v>59.399999999999991</v>
      </c>
      <c r="FQ133" s="37">
        <f>FP133-FQ115-FQ124+FQ16*SUMIFS(conditions!$76:$76,conditions!$8:$8,"&lt;="&amp;FQ$9,conditions!$9:$9,"&gt;="&amp;FQ$9)</f>
        <v>59.399999999999991</v>
      </c>
      <c r="FR133" s="37">
        <f>FQ133-FR115-FR124+FR16*SUMIFS(conditions!$76:$76,conditions!$8:$8,"&lt;="&amp;FR$9,conditions!$9:$9,"&gt;="&amp;FR$9)</f>
        <v>59.399999999999991</v>
      </c>
      <c r="FS133" s="37">
        <f>FR133-FS115-FS124+FS16*SUMIFS(conditions!$76:$76,conditions!$8:$8,"&lt;="&amp;FS$9,conditions!$9:$9,"&gt;="&amp;FS$9)</f>
        <v>59.696999999999989</v>
      </c>
      <c r="FT133" s="37">
        <f>FS133-FT115-FT124+FT16*SUMIFS(conditions!$76:$76,conditions!$8:$8,"&lt;="&amp;FT$9,conditions!$9:$9,"&gt;="&amp;FT$9)</f>
        <v>59.993999999999986</v>
      </c>
      <c r="FU133" s="37">
        <f>FT133-FU115-FU124+FU16*SUMIFS(conditions!$76:$76,conditions!$8:$8,"&lt;="&amp;FU$9,conditions!$9:$9,"&gt;="&amp;FU$9)</f>
        <v>60.290999999999983</v>
      </c>
      <c r="FV133" s="37">
        <f>FU133-FV115-FV124+FV16*SUMIFS(conditions!$76:$76,conditions!$8:$8,"&lt;="&amp;FV$9,conditions!$9:$9,"&gt;="&amp;FV$9)</f>
        <v>60.58799999999998</v>
      </c>
      <c r="FW133" s="37">
        <f>FV133-FW115-FW124+FW16*SUMIFS(conditions!$76:$76,conditions!$8:$8,"&lt;="&amp;FW$9,conditions!$9:$9,"&gt;="&amp;FW$9)</f>
        <v>60.884999999999977</v>
      </c>
      <c r="FX133" s="37">
        <f>FW133-FX115-FX124+FX16*SUMIFS(conditions!$76:$76,conditions!$8:$8,"&lt;="&amp;FX$9,conditions!$9:$9,"&gt;="&amp;FX$9)</f>
        <v>60.884999999999977</v>
      </c>
      <c r="FY133" s="37">
        <f>FX133-FY115-FY124+FY16*SUMIFS(conditions!$76:$76,conditions!$8:$8,"&lt;="&amp;FY$9,conditions!$9:$9,"&gt;="&amp;FY$9)</f>
        <v>60.884999999999977</v>
      </c>
      <c r="FZ133" s="37">
        <f>FY133-FZ115-FZ124+FZ16*SUMIFS(conditions!$76:$76,conditions!$8:$8,"&lt;="&amp;FZ$9,conditions!$9:$9,"&gt;="&amp;FZ$9)</f>
        <v>61.181999999999974</v>
      </c>
      <c r="GA133" s="37">
        <f>FZ133-GA115-GA124+GA16*SUMIFS(conditions!$76:$76,conditions!$8:$8,"&lt;="&amp;GA$9,conditions!$9:$9,"&gt;="&amp;GA$9)</f>
        <v>61.478999999999971</v>
      </c>
      <c r="GB133" s="37">
        <f>GA133-GB115-GB124+GB16*SUMIFS(conditions!$76:$76,conditions!$8:$8,"&lt;="&amp;GB$9,conditions!$9:$9,"&gt;="&amp;GB$9)</f>
        <v>61.775999999999968</v>
      </c>
      <c r="GC133" s="37">
        <f>GB133-GC115-GC124+GC16*SUMIFS(conditions!$76:$76,conditions!$8:$8,"&lt;="&amp;GC$9,conditions!$9:$9,"&gt;="&amp;GC$9)</f>
        <v>62.072999999999965</v>
      </c>
      <c r="GD133" s="37">
        <f>GC133-GD115-GD124+GD16*SUMIFS(conditions!$76:$76,conditions!$8:$8,"&lt;="&amp;GD$9,conditions!$9:$9,"&gt;="&amp;GD$9)</f>
        <v>62.369999999999962</v>
      </c>
      <c r="GE133" s="37">
        <f>GD133-GE115-GE124+GE16*SUMIFS(conditions!$76:$76,conditions!$8:$8,"&lt;="&amp;GE$9,conditions!$9:$9,"&gt;="&amp;GE$9)</f>
        <v>62.369999999999962</v>
      </c>
      <c r="GF133" s="37">
        <f>GE133-GF115-GF124+GF16*SUMIFS(conditions!$76:$76,conditions!$8:$8,"&lt;="&amp;GF$9,conditions!$9:$9,"&gt;="&amp;GF$9)</f>
        <v>62.369999999999962</v>
      </c>
      <c r="GG133" s="37">
        <f>GF133-GG115-GG124+GG16*SUMIFS(conditions!$76:$76,conditions!$8:$8,"&lt;="&amp;GG$9,conditions!$9:$9,"&gt;="&amp;GG$9)</f>
        <v>62.369999999999962</v>
      </c>
      <c r="GH133" s="37">
        <f>GG133-GH115-GH124+GH16*SUMIFS(conditions!$76:$76,conditions!$8:$8,"&lt;="&amp;GH$9,conditions!$9:$9,"&gt;="&amp;GH$9)</f>
        <v>62.369999999999962</v>
      </c>
      <c r="GI133" s="37">
        <f>GH133-GI115-GI124+GI16*SUMIFS(conditions!$76:$76,conditions!$8:$8,"&lt;="&amp;GI$9,conditions!$9:$9,"&gt;="&amp;GI$9)</f>
        <v>62.369999999999962</v>
      </c>
      <c r="GJ133" s="37">
        <f>GI133-GJ115-GJ124+GJ16*SUMIFS(conditions!$76:$76,conditions!$8:$8,"&lt;="&amp;GJ$9,conditions!$9:$9,"&gt;="&amp;GJ$9)</f>
        <v>62.369999999999962</v>
      </c>
      <c r="GK133" s="37">
        <f>GJ133-GK115-GK124+GK16*SUMIFS(conditions!$76:$76,conditions!$8:$8,"&lt;="&amp;GK$9,conditions!$9:$9,"&gt;="&amp;GK$9)</f>
        <v>62.369999999999962</v>
      </c>
      <c r="GL133" s="37">
        <f>GK133-GL115-GL124+GL16*SUMIFS(conditions!$76:$76,conditions!$8:$8,"&lt;="&amp;GL$9,conditions!$9:$9,"&gt;="&amp;GL$9)</f>
        <v>62.369999999999962</v>
      </c>
      <c r="GM133" s="37">
        <f>GL133-GM115-GM124+GM16*SUMIFS(conditions!$76:$76,conditions!$8:$8,"&lt;="&amp;GM$9,conditions!$9:$9,"&gt;="&amp;GM$9)</f>
        <v>62.369999999999962</v>
      </c>
      <c r="GN133" s="37">
        <f>GM133-GN115-GN124+GN16*SUMIFS(conditions!$76:$76,conditions!$8:$8,"&lt;="&amp;GN$9,conditions!$9:$9,"&gt;="&amp;GN$9)</f>
        <v>62.369999999999962</v>
      </c>
      <c r="GO133" s="37">
        <f>GN133-GO115-GO124+GO16*SUMIFS(conditions!$76:$76,conditions!$8:$8,"&lt;="&amp;GO$9,conditions!$9:$9,"&gt;="&amp;GO$9)</f>
        <v>62.369999999999962</v>
      </c>
      <c r="GP133" s="37">
        <f>GO133-GP115-GP124+GP16*SUMIFS(conditions!$76:$76,conditions!$8:$8,"&lt;="&amp;GP$9,conditions!$9:$9,"&gt;="&amp;GP$9)</f>
        <v>62.369999999999962</v>
      </c>
      <c r="GQ133" s="37">
        <f>GP133-GQ115-GQ124+GQ16*SUMIFS(conditions!$76:$76,conditions!$8:$8,"&lt;="&amp;GQ$9,conditions!$9:$9,"&gt;="&amp;GQ$9)</f>
        <v>62.369999999999962</v>
      </c>
      <c r="GR133" s="37">
        <f>GQ133-GR115-GR124+GR16*SUMIFS(conditions!$76:$76,conditions!$8:$8,"&lt;="&amp;GR$9,conditions!$9:$9,"&gt;="&amp;GR$9)</f>
        <v>62.369999999999962</v>
      </c>
      <c r="GS133" s="37">
        <f>GR133-GS115-GS124+GS16*SUMIFS(conditions!$76:$76,conditions!$8:$8,"&lt;="&amp;GS$9,conditions!$9:$9,"&gt;="&amp;GS$9)</f>
        <v>62.369999999999962</v>
      </c>
      <c r="GT133" s="37">
        <f>GS133-GT115-GT124+GT16*SUMIFS(conditions!$76:$76,conditions!$8:$8,"&lt;="&amp;GT$9,conditions!$9:$9,"&gt;="&amp;GT$9)</f>
        <v>62.369999999999962</v>
      </c>
      <c r="GU133" s="37">
        <f>GT133-GU115-GU124+GU16*SUMIFS(conditions!$76:$76,conditions!$8:$8,"&lt;="&amp;GU$9,conditions!$9:$9,"&gt;="&amp;GU$9)</f>
        <v>62.369999999999962</v>
      </c>
      <c r="GV133" s="37">
        <f>GU133-GV115-GV124+GV16*SUMIFS(conditions!$76:$76,conditions!$8:$8,"&lt;="&amp;GV$9,conditions!$9:$9,"&gt;="&amp;GV$9)</f>
        <v>62.369999999999962</v>
      </c>
      <c r="GW133" s="37">
        <f>GV133-GW115-GW124+GW16*SUMIFS(conditions!$76:$76,conditions!$8:$8,"&lt;="&amp;GW$9,conditions!$9:$9,"&gt;="&amp;GW$9)</f>
        <v>63.045674999999967</v>
      </c>
      <c r="GX133" s="37">
        <f>GW133-GX115-GX124+GX16*SUMIFS(conditions!$76:$76,conditions!$8:$8,"&lt;="&amp;GX$9,conditions!$9:$9,"&gt;="&amp;GX$9)</f>
        <v>63.721349999999966</v>
      </c>
      <c r="GY133" s="37">
        <f>GX133-GY115-GY124+GY16*SUMIFS(conditions!$76:$76,conditions!$8:$8,"&lt;="&amp;GY$9,conditions!$9:$9,"&gt;="&amp;GY$9)</f>
        <v>64.397024999999957</v>
      </c>
      <c r="GZ133" s="37">
        <f>GY133-GZ115-GZ124+GZ16*SUMIFS(conditions!$76:$76,conditions!$8:$8,"&lt;="&amp;GZ$9,conditions!$9:$9,"&gt;="&amp;GZ$9)</f>
        <v>64.397024999999957</v>
      </c>
      <c r="HA133" s="37">
        <f>GZ133-HA115-HA124+HA16*SUMIFS(conditions!$76:$76,conditions!$8:$8,"&lt;="&amp;HA$9,conditions!$9:$9,"&gt;="&amp;HA$9)</f>
        <v>64.397024999999957</v>
      </c>
      <c r="HB133" s="37">
        <f>HA133-HB115-HB124+HB16*SUMIFS(conditions!$76:$76,conditions!$8:$8,"&lt;="&amp;HB$9,conditions!$9:$9,"&gt;="&amp;HB$9)</f>
        <v>65.072699999999955</v>
      </c>
      <c r="HC133" s="37">
        <f>HB133-HC115-HC124+HC16*SUMIFS(conditions!$76:$76,conditions!$8:$8,"&lt;="&amp;HC$9,conditions!$9:$9,"&gt;="&amp;HC$9)</f>
        <v>65.748374999999953</v>
      </c>
      <c r="HD133" s="37">
        <f>HC133-HD115-HD124+HD16*SUMIFS(conditions!$76:$76,conditions!$8:$8,"&lt;="&amp;HD$9,conditions!$9:$9,"&gt;="&amp;HD$9)</f>
        <v>66.424049999999951</v>
      </c>
      <c r="HE133" s="37">
        <f>HD133-HE115-HE124+HE16*SUMIFS(conditions!$76:$76,conditions!$8:$8,"&lt;="&amp;HE$9,conditions!$9:$9,"&gt;="&amp;HE$9)</f>
        <v>67.09972499999995</v>
      </c>
      <c r="HF133" s="37">
        <f>HE133-HF115-HF124+HF16*SUMIFS(conditions!$76:$76,conditions!$8:$8,"&lt;="&amp;HF$9,conditions!$9:$9,"&gt;="&amp;HF$9)</f>
        <v>67.775399999999948</v>
      </c>
      <c r="HG133" s="37">
        <f>HF133-HG115-HG124+HG16*SUMIFS(conditions!$76:$76,conditions!$8:$8,"&lt;="&amp;HG$9,conditions!$9:$9,"&gt;="&amp;HG$9)</f>
        <v>67.775399999999948</v>
      </c>
      <c r="HH133" s="37">
        <f>HG133-HH115-HH124+HH16*SUMIFS(conditions!$76:$76,conditions!$8:$8,"&lt;="&amp;HH$9,conditions!$9:$9,"&gt;="&amp;HH$9)</f>
        <v>67.775399999999948</v>
      </c>
      <c r="HI133" s="37">
        <f>HH133-HI115-HI124+HI16*SUMIFS(conditions!$76:$76,conditions!$8:$8,"&lt;="&amp;HI$9,conditions!$9:$9,"&gt;="&amp;HI$9)</f>
        <v>68.451074999999946</v>
      </c>
      <c r="HJ133" s="37">
        <f>HI133-HJ115-HJ124+HJ16*SUMIFS(conditions!$76:$76,conditions!$8:$8,"&lt;="&amp;HJ$9,conditions!$9:$9,"&gt;="&amp;HJ$9)</f>
        <v>69.126749999999944</v>
      </c>
      <c r="HK133" s="37">
        <f>HJ133-HK115-HK124+HK16*SUMIFS(conditions!$76:$76,conditions!$8:$8,"&lt;="&amp;HK$9,conditions!$9:$9,"&gt;="&amp;HK$9)</f>
        <v>69.126749999999944</v>
      </c>
      <c r="HL133" s="37">
        <f>HK133-HL115-HL124+HL16*SUMIFS(conditions!$76:$76,conditions!$8:$8,"&lt;="&amp;HL$9,conditions!$9:$9,"&gt;="&amp;HL$9)</f>
        <v>69.126749999999944</v>
      </c>
      <c r="HM133" s="37">
        <f>HL133-HM115-HM124+HM16*SUMIFS(conditions!$76:$76,conditions!$8:$8,"&lt;="&amp;HM$9,conditions!$9:$9,"&gt;="&amp;HM$9)</f>
        <v>69.126749999999944</v>
      </c>
      <c r="HN133" s="37">
        <f>HM133-HN115-HN124+HN16*SUMIFS(conditions!$76:$76,conditions!$8:$8,"&lt;="&amp;HN$9,conditions!$9:$9,"&gt;="&amp;HN$9)</f>
        <v>69.126749999999944</v>
      </c>
      <c r="HO133" s="37">
        <f>HN133-HO115-HO124+HO16*SUMIFS(conditions!$76:$76,conditions!$8:$8,"&lt;="&amp;HO$9,conditions!$9:$9,"&gt;="&amp;HO$9)</f>
        <v>69.126749999999944</v>
      </c>
      <c r="HP133" s="37">
        <f>HO133-HP115-HP124+HP16*SUMIFS(conditions!$76:$76,conditions!$8:$8,"&lt;="&amp;HP$9,conditions!$9:$9,"&gt;="&amp;HP$9)</f>
        <v>69.126749999999944</v>
      </c>
      <c r="HQ133" s="37">
        <f>HP133-HQ115-HQ124+HQ16*SUMIFS(conditions!$76:$76,conditions!$8:$8,"&lt;="&amp;HQ$9,conditions!$9:$9,"&gt;="&amp;HQ$9)</f>
        <v>69.126749999999944</v>
      </c>
      <c r="HR133" s="37">
        <f>HQ133-HR115-HR124+HR16*SUMIFS(conditions!$76:$76,conditions!$8:$8,"&lt;="&amp;HR$9,conditions!$9:$9,"&gt;="&amp;HR$9)</f>
        <v>69.126749999999944</v>
      </c>
      <c r="HS133" s="37">
        <f>HR133-HS115-HS124+HS16*SUMIFS(conditions!$76:$76,conditions!$8:$8,"&lt;="&amp;HS$9,conditions!$9:$9,"&gt;="&amp;HS$9)</f>
        <v>69.126749999999944</v>
      </c>
      <c r="HT133" s="37">
        <f>HS133-HT115-HT124+HT16*SUMIFS(conditions!$76:$76,conditions!$8:$8,"&lt;="&amp;HT$9,conditions!$9:$9,"&gt;="&amp;HT$9)</f>
        <v>69.126749999999944</v>
      </c>
      <c r="HU133" s="37">
        <f>HT133-HU115-HU124+HU16*SUMIFS(conditions!$76:$76,conditions!$8:$8,"&lt;="&amp;HU$9,conditions!$9:$9,"&gt;="&amp;HU$9)</f>
        <v>69.126749999999944</v>
      </c>
      <c r="HV133" s="37">
        <f>HU133-HV115-HV124+HV16*SUMIFS(conditions!$76:$76,conditions!$8:$8,"&lt;="&amp;HV$9,conditions!$9:$9,"&gt;="&amp;HV$9)</f>
        <v>69.126749999999944</v>
      </c>
      <c r="HW133" s="37">
        <f>HV133-HW115-HW124+HW16*SUMIFS(conditions!$76:$76,conditions!$8:$8,"&lt;="&amp;HW$9,conditions!$9:$9,"&gt;="&amp;HW$9)</f>
        <v>69.126749999999944</v>
      </c>
      <c r="HX133" s="37">
        <f>HW133-HX115-HX124+HX16*SUMIFS(conditions!$76:$76,conditions!$8:$8,"&lt;="&amp;HX$9,conditions!$9:$9,"&gt;="&amp;HX$9)</f>
        <v>69.126749999999944</v>
      </c>
      <c r="HY133" s="37">
        <f>HX133-HY115-HY124+HY16*SUMIFS(conditions!$76:$76,conditions!$8:$8,"&lt;="&amp;HY$9,conditions!$9:$9,"&gt;="&amp;HY$9)</f>
        <v>69.126749999999944</v>
      </c>
      <c r="HZ133" s="37">
        <f>HY133-HZ115-HZ124+HZ16*SUMIFS(conditions!$76:$76,conditions!$8:$8,"&lt;="&amp;HZ$9,conditions!$9:$9,"&gt;="&amp;HZ$9)</f>
        <v>69.126749999999944</v>
      </c>
      <c r="IA133" s="37">
        <f>HZ133-IA115-IA124+IA16*SUMIFS(conditions!$76:$76,conditions!$8:$8,"&lt;="&amp;IA$9,conditions!$9:$9,"&gt;="&amp;IA$9)</f>
        <v>69.126749999999944</v>
      </c>
      <c r="IB133" s="37">
        <f>IA133-IB115-IB124+IB16*SUMIFS(conditions!$76:$76,conditions!$8:$8,"&lt;="&amp;IB$9,conditions!$9:$9,"&gt;="&amp;IB$9)</f>
        <v>69.126749999999944</v>
      </c>
      <c r="IC133" s="37">
        <f>IB133-IC115-IC124+IC16*SUMIFS(conditions!$76:$76,conditions!$8:$8,"&lt;="&amp;IC$9,conditions!$9:$9,"&gt;="&amp;IC$9)</f>
        <v>69.126749999999944</v>
      </c>
      <c r="ID133" s="37">
        <f>IC133-ID115-ID124+ID16*SUMIFS(conditions!$76:$76,conditions!$8:$8,"&lt;="&amp;ID$9,conditions!$9:$9,"&gt;="&amp;ID$9)</f>
        <v>68.57373599999994</v>
      </c>
      <c r="IE133" s="37">
        <f>ID133-IE115-IE124+IE16*SUMIFS(conditions!$76:$76,conditions!$8:$8,"&lt;="&amp;IE$9,conditions!$9:$9,"&gt;="&amp;IE$9)</f>
        <v>68.020721999999935</v>
      </c>
      <c r="IF133" s="37">
        <f>IE133-IF115-IF124+IF16*SUMIFS(conditions!$76:$76,conditions!$8:$8,"&lt;="&amp;IF$9,conditions!$9:$9,"&gt;="&amp;IF$9)</f>
        <v>67.467707999999931</v>
      </c>
      <c r="IG133" s="37">
        <f>IF133-IG115-IG124+IG16*SUMIFS(conditions!$76:$76,conditions!$8:$8,"&lt;="&amp;IG$9,conditions!$9:$9,"&gt;="&amp;IG$9)</f>
        <v>66.914693999999926</v>
      </c>
      <c r="IH133" s="37">
        <f>IG133-IH115-IH124+IH16*SUMIFS(conditions!$76:$76,conditions!$8:$8,"&lt;="&amp;IH$9,conditions!$9:$9,"&gt;="&amp;IH$9)</f>
        <v>66.361679999999922</v>
      </c>
      <c r="II133" s="37">
        <f>IH133-II115-II124+II16*SUMIFS(conditions!$76:$76,conditions!$8:$8,"&lt;="&amp;II$9,conditions!$9:$9,"&gt;="&amp;II$9)</f>
        <v>66.361679999999922</v>
      </c>
      <c r="IJ133" s="37">
        <f>II133-IJ115-IJ124+IJ16*SUMIFS(conditions!$76:$76,conditions!$8:$8,"&lt;="&amp;IJ$9,conditions!$9:$9,"&gt;="&amp;IJ$9)</f>
        <v>66.361679999999922</v>
      </c>
      <c r="IK133" s="37">
        <f>IJ133-IK115-IK124+IK16*SUMIFS(conditions!$76:$76,conditions!$8:$8,"&lt;="&amp;IK$9,conditions!$9:$9,"&gt;="&amp;IK$9)</f>
        <v>65.808665999999917</v>
      </c>
      <c r="IL133" s="37">
        <f>IK133-IL115-IL124+IL16*SUMIFS(conditions!$76:$76,conditions!$8:$8,"&lt;="&amp;IL$9,conditions!$9:$9,"&gt;="&amp;IL$9)</f>
        <v>65.255651999999913</v>
      </c>
      <c r="IM133" s="37">
        <f>IL133-IM115-IM124+IM16*SUMIFS(conditions!$76:$76,conditions!$8:$8,"&lt;="&amp;IM$9,conditions!$9:$9,"&gt;="&amp;IM$9)</f>
        <v>64.702637999999908</v>
      </c>
      <c r="IN133" s="37">
        <f>IM133-IN115-IN124+IN16*SUMIFS(conditions!$76:$76,conditions!$8:$8,"&lt;="&amp;IN$9,conditions!$9:$9,"&gt;="&amp;IN$9)</f>
        <v>64.149623999999903</v>
      </c>
      <c r="IO133" s="37">
        <f>IN133-IO115-IO124+IO16*SUMIFS(conditions!$76:$76,conditions!$8:$8,"&lt;="&amp;IO$9,conditions!$9:$9,"&gt;="&amp;IO$9)</f>
        <v>63.596609999999899</v>
      </c>
      <c r="IP133" s="37">
        <f>IO133-IP115-IP124+IP16*SUMIFS(conditions!$76:$76,conditions!$8:$8,"&lt;="&amp;IP$9,conditions!$9:$9,"&gt;="&amp;IP$9)</f>
        <v>63.596609999999899</v>
      </c>
      <c r="IQ133" s="37">
        <f>IP133-IQ115-IQ124+IQ16*SUMIFS(conditions!$76:$76,conditions!$8:$8,"&lt;="&amp;IQ$9,conditions!$9:$9,"&gt;="&amp;IQ$9)</f>
        <v>63.596609999999899</v>
      </c>
      <c r="IR133" s="37">
        <f>IQ133-IR115-IR124+IR16*SUMIFS(conditions!$76:$76,conditions!$8:$8,"&lt;="&amp;IR$9,conditions!$9:$9,"&gt;="&amp;IR$9)</f>
        <v>63.596609999999899</v>
      </c>
      <c r="IS133" s="37">
        <f>IR133-IS115-IS124+IS16*SUMIFS(conditions!$76:$76,conditions!$8:$8,"&lt;="&amp;IS$9,conditions!$9:$9,"&gt;="&amp;IS$9)</f>
        <v>63.596609999999899</v>
      </c>
      <c r="IT133" s="37">
        <f>IS133-IT115-IT124+IT16*SUMIFS(conditions!$76:$76,conditions!$8:$8,"&lt;="&amp;IT$9,conditions!$9:$9,"&gt;="&amp;IT$9)</f>
        <v>63.596609999999899</v>
      </c>
      <c r="IU133" s="37">
        <f>IT133-IU115-IU124+IU16*SUMIFS(conditions!$76:$76,conditions!$8:$8,"&lt;="&amp;IU$9,conditions!$9:$9,"&gt;="&amp;IU$9)</f>
        <v>63.596609999999899</v>
      </c>
      <c r="IV133" s="37">
        <f>IU133-IV115-IV124+IV16*SUMIFS(conditions!$76:$76,conditions!$8:$8,"&lt;="&amp;IV$9,conditions!$9:$9,"&gt;="&amp;IV$9)</f>
        <v>63.596609999999899</v>
      </c>
      <c r="IW133" s="37">
        <f>IV133-IW115-IW124+IW16*SUMIFS(conditions!$76:$76,conditions!$8:$8,"&lt;="&amp;IW$9,conditions!$9:$9,"&gt;="&amp;IW$9)</f>
        <v>63.596609999999899</v>
      </c>
      <c r="IX133" s="37">
        <f>IW133-IX115-IX124+IX16*SUMIFS(conditions!$76:$76,conditions!$8:$8,"&lt;="&amp;IX$9,conditions!$9:$9,"&gt;="&amp;IX$9)</f>
        <v>63.596609999999899</v>
      </c>
      <c r="IY133" s="37">
        <f>IX133-IY115-IY124+IY16*SUMIFS(conditions!$76:$76,conditions!$8:$8,"&lt;="&amp;IY$9,conditions!$9:$9,"&gt;="&amp;IY$9)</f>
        <v>63.596609999999899</v>
      </c>
      <c r="IZ133" s="37">
        <f>IY133-IZ115-IZ124+IZ16*SUMIFS(conditions!$76:$76,conditions!$8:$8,"&lt;="&amp;IZ$9,conditions!$9:$9,"&gt;="&amp;IZ$9)</f>
        <v>63.596609999999899</v>
      </c>
      <c r="JA133" s="37">
        <f>IZ133-JA115-JA124+JA16*SUMIFS(conditions!$76:$76,conditions!$8:$8,"&lt;="&amp;JA$9,conditions!$9:$9,"&gt;="&amp;JA$9)</f>
        <v>63.596609999999899</v>
      </c>
      <c r="JB133" s="37">
        <f>JA133-JB115-JB124+JB16*SUMIFS(conditions!$76:$76,conditions!$8:$8,"&lt;="&amp;JB$9,conditions!$9:$9,"&gt;="&amp;JB$9)</f>
        <v>63.596609999999899</v>
      </c>
      <c r="JC133" s="37">
        <f>JB133-JC115-JC124+JC16*SUMIFS(conditions!$76:$76,conditions!$8:$8,"&lt;="&amp;JC$9,conditions!$9:$9,"&gt;="&amp;JC$9)</f>
        <v>63.596609999999899</v>
      </c>
      <c r="JD133" s="37">
        <f>JC133-JD115-JD124+JD16*SUMIFS(conditions!$76:$76,conditions!$8:$8,"&lt;="&amp;JD$9,conditions!$9:$9,"&gt;="&amp;JD$9)</f>
        <v>63.596609999999899</v>
      </c>
      <c r="JE133" s="37">
        <f>JD133-JE115-JE124+JE16*SUMIFS(conditions!$76:$76,conditions!$8:$8,"&lt;="&amp;JE$9,conditions!$9:$9,"&gt;="&amp;JE$9)</f>
        <v>63.596609999999899</v>
      </c>
      <c r="JF133" s="37">
        <f>JE133-JF115-JF124+JF16*SUMIFS(conditions!$76:$76,conditions!$8:$8,"&lt;="&amp;JF$9,conditions!$9:$9,"&gt;="&amp;JF$9)</f>
        <v>63.787399829999899</v>
      </c>
      <c r="JG133" s="37">
        <f>JF133-JG115-JG124+JG16*SUMIFS(conditions!$76:$76,conditions!$8:$8,"&lt;="&amp;JG$9,conditions!$9:$9,"&gt;="&amp;JG$9)</f>
        <v>63.978189659999899</v>
      </c>
      <c r="JH133" s="37">
        <f>JG133-JH115-JH124+JH16*SUMIFS(conditions!$76:$76,conditions!$8:$8,"&lt;="&amp;JH$9,conditions!$9:$9,"&gt;="&amp;JH$9)</f>
        <v>64.168979489999899</v>
      </c>
      <c r="JI133" s="37">
        <f>JH133-JI115-JI124+JI16*SUMIFS(conditions!$76:$76,conditions!$8:$8,"&lt;="&amp;JI$9,conditions!$9:$9,"&gt;="&amp;JI$9)</f>
        <v>64.359769319999899</v>
      </c>
      <c r="JJ133" s="37">
        <f>JI133-JJ115-JJ124+JJ16*SUMIFS(conditions!$76:$76,conditions!$8:$8,"&lt;="&amp;JJ$9,conditions!$9:$9,"&gt;="&amp;JJ$9)</f>
        <v>64.550559149999899</v>
      </c>
      <c r="JK133" s="37">
        <f>JJ133-JK115-JK124+JK16*SUMIFS(conditions!$76:$76,conditions!$8:$8,"&lt;="&amp;JK$9,conditions!$9:$9,"&gt;="&amp;JK$9)</f>
        <v>64.550559149999899</v>
      </c>
      <c r="JL133" s="37">
        <f>JK133-JL115-JL124+JL16*SUMIFS(conditions!$76:$76,conditions!$8:$8,"&lt;="&amp;JL$9,conditions!$9:$9,"&gt;="&amp;JL$9)</f>
        <v>64.550559149999899</v>
      </c>
      <c r="JM133" s="37">
        <f>JL133-JM115-JM124+JM16*SUMIFS(conditions!$76:$76,conditions!$8:$8,"&lt;="&amp;JM$9,conditions!$9:$9,"&gt;="&amp;JM$9)</f>
        <v>64.741348979999898</v>
      </c>
      <c r="JN133" s="37">
        <f>JM133-JN115-JN124+JN16*SUMIFS(conditions!$76:$76,conditions!$8:$8,"&lt;="&amp;JN$9,conditions!$9:$9,"&gt;="&amp;JN$9)</f>
        <v>64.932138809999898</v>
      </c>
      <c r="JO133" s="37">
        <f>JN133-JO115-JO124+JO16*SUMIFS(conditions!$76:$76,conditions!$8:$8,"&lt;="&amp;JO$9,conditions!$9:$9,"&gt;="&amp;JO$9)</f>
        <v>65.122928639999898</v>
      </c>
      <c r="JP133" s="37">
        <f>JO133-JP115-JP124+JP16*SUMIFS(conditions!$76:$76,conditions!$8:$8,"&lt;="&amp;JP$9,conditions!$9:$9,"&gt;="&amp;JP$9)</f>
        <v>65.313718469999898</v>
      </c>
      <c r="JQ133" s="37">
        <f>JP133-JQ115-JQ124+JQ16*SUMIFS(conditions!$76:$76,conditions!$8:$8,"&lt;="&amp;JQ$9,conditions!$9:$9,"&gt;="&amp;JQ$9)</f>
        <v>65.504508299999898</v>
      </c>
      <c r="JR133" s="37">
        <f>JQ133-JR115-JR124+JR16*SUMIFS(conditions!$76:$76,conditions!$8:$8,"&lt;="&amp;JR$9,conditions!$9:$9,"&gt;="&amp;JR$9)</f>
        <v>65.504508299999898</v>
      </c>
      <c r="JS133" s="37">
        <f>JR133-JS115-JS124+JS16*SUMIFS(conditions!$76:$76,conditions!$8:$8,"&lt;="&amp;JS$9,conditions!$9:$9,"&gt;="&amp;JS$9)</f>
        <v>65.504508299999898</v>
      </c>
      <c r="JT133" s="37">
        <f>JS133-JT115-JT124+JT16*SUMIFS(conditions!$76:$76,conditions!$8:$8,"&lt;="&amp;JT$9,conditions!$9:$9,"&gt;="&amp;JT$9)</f>
        <v>65.504508299999898</v>
      </c>
      <c r="JU133" s="37">
        <f>JT133-JU115-JU124+JU16*SUMIFS(conditions!$76:$76,conditions!$8:$8,"&lt;="&amp;JU$9,conditions!$9:$9,"&gt;="&amp;JU$9)</f>
        <v>65.504508299999898</v>
      </c>
      <c r="JV133" s="37">
        <f>JU133-JV115-JV124+JV16*SUMIFS(conditions!$76:$76,conditions!$8:$8,"&lt;="&amp;JV$9,conditions!$9:$9,"&gt;="&amp;JV$9)</f>
        <v>65.504508299999898</v>
      </c>
      <c r="JW133" s="37">
        <f>JV133-JW115-JW124+JW16*SUMIFS(conditions!$76:$76,conditions!$8:$8,"&lt;="&amp;JW$9,conditions!$9:$9,"&gt;="&amp;JW$9)</f>
        <v>65.504508299999898</v>
      </c>
      <c r="JX133" s="37">
        <f>JW133-JX115-JX124+JX16*SUMIFS(conditions!$76:$76,conditions!$8:$8,"&lt;="&amp;JX$9,conditions!$9:$9,"&gt;="&amp;JX$9)</f>
        <v>65.504508299999898</v>
      </c>
      <c r="JY133" s="37">
        <f>JX133-JY115-JY124+JY16*SUMIFS(conditions!$76:$76,conditions!$8:$8,"&lt;="&amp;JY$9,conditions!$9:$9,"&gt;="&amp;JY$9)</f>
        <v>65.504508299999898</v>
      </c>
      <c r="JZ133" s="37">
        <f>JY133-JZ115-JZ124+JZ16*SUMIFS(conditions!$76:$76,conditions!$8:$8,"&lt;="&amp;JZ$9,conditions!$9:$9,"&gt;="&amp;JZ$9)</f>
        <v>65.504508299999898</v>
      </c>
      <c r="KA133" s="37">
        <f>JZ133-KA115-KA124+KA16*SUMIFS(conditions!$76:$76,conditions!$8:$8,"&lt;="&amp;KA$9,conditions!$9:$9,"&gt;="&amp;KA$9)</f>
        <v>65.504508299999898</v>
      </c>
      <c r="KB133" s="37">
        <f>KA133-KB115-KB124+KB16*SUMIFS(conditions!$76:$76,conditions!$8:$8,"&lt;="&amp;KB$9,conditions!$9:$9,"&gt;="&amp;KB$9)</f>
        <v>65.504508299999898</v>
      </c>
      <c r="KC133" s="37">
        <f>KB133-KC115-KC124+KC16*SUMIFS(conditions!$76:$76,conditions!$8:$8,"&lt;="&amp;KC$9,conditions!$9:$9,"&gt;="&amp;KC$9)</f>
        <v>65.504508299999898</v>
      </c>
      <c r="KD133" s="37">
        <f>KC133-KD115-KD124+KD16*SUMIFS(conditions!$76:$76,conditions!$8:$8,"&lt;="&amp;KD$9,conditions!$9:$9,"&gt;="&amp;KD$9)</f>
        <v>65.504508299999898</v>
      </c>
      <c r="KE133" s="37">
        <f>KD133-KE115-KE124+KE16*SUMIFS(conditions!$76:$76,conditions!$8:$8,"&lt;="&amp;KE$9,conditions!$9:$9,"&gt;="&amp;KE$9)</f>
        <v>65.504508299999898</v>
      </c>
      <c r="KF133" s="37">
        <f>KE133-KF115-KF124+KF16*SUMIFS(conditions!$76:$76,conditions!$8:$8,"&lt;="&amp;KF$9,conditions!$9:$9,"&gt;="&amp;KF$9)</f>
        <v>65.504508299999898</v>
      </c>
      <c r="KG133" s="37">
        <f>KF133-KG115-KG124+KG16*SUMIFS(conditions!$76:$76,conditions!$8:$8,"&lt;="&amp;KG$9,conditions!$9:$9,"&gt;="&amp;KG$9)</f>
        <v>65.504508299999898</v>
      </c>
      <c r="KH133" s="37">
        <f>KG133-KH115-KH124+KH16*SUMIFS(conditions!$76:$76,conditions!$8:$8,"&lt;="&amp;KH$9,conditions!$9:$9,"&gt;="&amp;KH$9)</f>
        <v>65.504508299999898</v>
      </c>
      <c r="KI133" s="37">
        <f>KH133-KI115-KI124+KI16*SUMIFS(conditions!$76:$76,conditions!$8:$8,"&lt;="&amp;KI$9,conditions!$9:$9,"&gt;="&amp;KI$9)</f>
        <v>65.504508299999898</v>
      </c>
      <c r="KJ133" s="37">
        <f>KI133-KJ115-KJ124+KJ16*SUMIFS(conditions!$76:$76,conditions!$8:$8,"&lt;="&amp;KJ$9,conditions!$9:$9,"&gt;="&amp;KJ$9)</f>
        <v>67.532028794999903</v>
      </c>
      <c r="KK133" s="37">
        <f>KJ133-KK115-KK124+KK16*SUMIFS(conditions!$76:$76,conditions!$8:$8,"&lt;="&amp;KK$9,conditions!$9:$9,"&gt;="&amp;KK$9)</f>
        <v>69.559549289999907</v>
      </c>
      <c r="KL133" s="37">
        <f>KK133-KL115-KL124+KL16*SUMIFS(conditions!$76:$76,conditions!$8:$8,"&lt;="&amp;KL$9,conditions!$9:$9,"&gt;="&amp;KL$9)</f>
        <v>71.587069784999912</v>
      </c>
      <c r="KM133" s="37">
        <f>KL133-KM115-KM124+KM16*SUMIFS(conditions!$76:$76,conditions!$8:$8,"&lt;="&amp;KM$9,conditions!$9:$9,"&gt;="&amp;KM$9)</f>
        <v>71.587069784999912</v>
      </c>
      <c r="KN133" s="37">
        <f>KM133-KN115-KN124+KN16*SUMIFS(conditions!$76:$76,conditions!$8:$8,"&lt;="&amp;KN$9,conditions!$9:$9,"&gt;="&amp;KN$9)</f>
        <v>71.587069784999912</v>
      </c>
      <c r="KO133" s="37">
        <f>KN133-KO115-KO124+KO16*SUMIFS(conditions!$76:$76,conditions!$8:$8,"&lt;="&amp;KO$9,conditions!$9:$9,"&gt;="&amp;KO$9)</f>
        <v>73.614590279999902</v>
      </c>
      <c r="KP133" s="37">
        <f>KO133-KP115-KP124+KP16*SUMIFS(conditions!$76:$76,conditions!$8:$8,"&lt;="&amp;KP$9,conditions!$9:$9,"&gt;="&amp;KP$9)</f>
        <v>75.642110774999892</v>
      </c>
      <c r="KQ133" s="37">
        <f>KP133-KQ115-KQ124+KQ16*SUMIFS(conditions!$76:$76,conditions!$8:$8,"&lt;="&amp;KQ$9,conditions!$9:$9,"&gt;="&amp;KQ$9)</f>
        <v>77.669631269999883</v>
      </c>
      <c r="KR133" s="37">
        <f>KQ133-KR115-KR124+KR16*SUMIFS(conditions!$76:$76,conditions!$8:$8,"&lt;="&amp;KR$9,conditions!$9:$9,"&gt;="&amp;KR$9)</f>
        <v>79.697151764999873</v>
      </c>
      <c r="KS133" s="37">
        <f>KR133-KS115-KS124+KS16*SUMIFS(conditions!$76:$76,conditions!$8:$8,"&lt;="&amp;KS$9,conditions!$9:$9,"&gt;="&amp;KS$9)</f>
        <v>81.724672259999863</v>
      </c>
      <c r="KT133" s="37">
        <f>KS133-KT115-KT124+KT16*SUMIFS(conditions!$76:$76,conditions!$8:$8,"&lt;="&amp;KT$9,conditions!$9:$9,"&gt;="&amp;KT$9)</f>
        <v>81.724672259999863</v>
      </c>
      <c r="KU133" s="37">
        <f>KT133-KU115-KU124+KU16*SUMIFS(conditions!$76:$76,conditions!$8:$8,"&lt;="&amp;KU$9,conditions!$9:$9,"&gt;="&amp;KU$9)</f>
        <v>81.724672259999863</v>
      </c>
      <c r="KV133" s="37">
        <f>KU133-KV115-KV124+KV16*SUMIFS(conditions!$76:$76,conditions!$8:$8,"&lt;="&amp;KV$9,conditions!$9:$9,"&gt;="&amp;KV$9)</f>
        <v>83.752192754999854</v>
      </c>
      <c r="KW133" s="37">
        <f>KV133-KW115-KW124+KW16*SUMIFS(conditions!$76:$76,conditions!$8:$8,"&lt;="&amp;KW$9,conditions!$9:$9,"&gt;="&amp;KW$9)</f>
        <v>85.779713249999844</v>
      </c>
      <c r="KX133" s="37">
        <f>KW133-KX115-KX124+KX16*SUMIFS(conditions!$76:$76,conditions!$8:$8,"&lt;="&amp;KX$9,conditions!$9:$9,"&gt;="&amp;KX$9)</f>
        <v>85.779713249999844</v>
      </c>
      <c r="KY133" s="37">
        <f>KX133-KY115-KY124+KY16*SUMIFS(conditions!$76:$76,conditions!$8:$8,"&lt;="&amp;KY$9,conditions!$9:$9,"&gt;="&amp;KY$9)</f>
        <v>85.779713249999844</v>
      </c>
      <c r="KZ133" s="37">
        <f>KY133-KZ115-KZ124+KZ16*SUMIFS(conditions!$76:$76,conditions!$8:$8,"&lt;="&amp;KZ$9,conditions!$9:$9,"&gt;="&amp;KZ$9)</f>
        <v>85.779713249999844</v>
      </c>
      <c r="LA133" s="37">
        <f>KZ133-LA115-LA124+LA16*SUMIFS(conditions!$76:$76,conditions!$8:$8,"&lt;="&amp;LA$9,conditions!$9:$9,"&gt;="&amp;LA$9)</f>
        <v>85.779713249999844</v>
      </c>
      <c r="LB133" s="37">
        <f>LA133-LB115-LB124+LB16*SUMIFS(conditions!$76:$76,conditions!$8:$8,"&lt;="&amp;LB$9,conditions!$9:$9,"&gt;="&amp;LB$9)</f>
        <v>85.779713249999844</v>
      </c>
      <c r="LC133" s="37">
        <f>LB133-LC115-LC124+LC16*SUMIFS(conditions!$76:$76,conditions!$8:$8,"&lt;="&amp;LC$9,conditions!$9:$9,"&gt;="&amp;LC$9)</f>
        <v>85.779713249999844</v>
      </c>
      <c r="LD133" s="37">
        <f>LC133-LD115-LD124+LD16*SUMIFS(conditions!$76:$76,conditions!$8:$8,"&lt;="&amp;LD$9,conditions!$9:$9,"&gt;="&amp;LD$9)</f>
        <v>85.779713249999844</v>
      </c>
      <c r="LE133" s="37">
        <f>LD133-LE115-LE124+LE16*SUMIFS(conditions!$76:$76,conditions!$8:$8,"&lt;="&amp;LE$9,conditions!$9:$9,"&gt;="&amp;LE$9)</f>
        <v>85.779713249999844</v>
      </c>
      <c r="LF133" s="37">
        <f>LE133-LF115-LF124+LF16*SUMIFS(conditions!$76:$76,conditions!$8:$8,"&lt;="&amp;LF$9,conditions!$9:$9,"&gt;="&amp;LF$9)</f>
        <v>85.779713249999844</v>
      </c>
      <c r="LG133" s="37">
        <f>LF133-LG115-LG124+LG16*SUMIFS(conditions!$76:$76,conditions!$8:$8,"&lt;="&amp;LG$9,conditions!$9:$9,"&gt;="&amp;LG$9)</f>
        <v>85.779713249999844</v>
      </c>
      <c r="LH133" s="37">
        <f>LG133-LH115-LH124+LH16*SUMIFS(conditions!$76:$76,conditions!$8:$8,"&lt;="&amp;LH$9,conditions!$9:$9,"&gt;="&amp;LH$9)</f>
        <v>85.779713249999844</v>
      </c>
      <c r="LI133" s="37">
        <f>LH133-LI115-LI124+LI16*SUMIFS(conditions!$76:$76,conditions!$8:$8,"&lt;="&amp;LI$9,conditions!$9:$9,"&gt;="&amp;LI$9)</f>
        <v>85.779713249999844</v>
      </c>
      <c r="LJ133" s="37">
        <f>LI133-LJ115-LJ124+LJ16*SUMIFS(conditions!$76:$76,conditions!$8:$8,"&lt;="&amp;LJ$9,conditions!$9:$9,"&gt;="&amp;LJ$9)</f>
        <v>85.779713249999844</v>
      </c>
      <c r="LK133" s="37">
        <f>LJ133-LK115-LK124+LK16*SUMIFS(conditions!$76:$76,conditions!$8:$8,"&lt;="&amp;LK$9,conditions!$9:$9,"&gt;="&amp;LK$9)</f>
        <v>85.779713249999844</v>
      </c>
      <c r="LL133" s="37">
        <f>LK133-LL115-LL124+LL16*SUMIFS(conditions!$76:$76,conditions!$8:$8,"&lt;="&amp;LL$9,conditions!$9:$9,"&gt;="&amp;LL$9)</f>
        <v>85.779713249999844</v>
      </c>
      <c r="LM133" s="37">
        <f>LL133-LM115-LM124+LM16*SUMIFS(conditions!$76:$76,conditions!$8:$8,"&lt;="&amp;LM$9,conditions!$9:$9,"&gt;="&amp;LM$9)</f>
        <v>85.779713249999844</v>
      </c>
      <c r="LN133" s="37">
        <f>LM133-LN115-LN124+LN16*SUMIFS(conditions!$76:$76,conditions!$8:$8,"&lt;="&amp;LN$9,conditions!$9:$9,"&gt;="&amp;LN$9)</f>
        <v>88.353104647499848</v>
      </c>
      <c r="LO133" s="37">
        <f>LN133-LO115-LO124+LO16*SUMIFS(conditions!$76:$76,conditions!$8:$8,"&lt;="&amp;LO$9,conditions!$9:$9,"&gt;="&amp;LO$9)</f>
        <v>88.353104647499848</v>
      </c>
      <c r="LP133" s="37">
        <f>LO133-LP115-LP124+LP16*SUMIFS(conditions!$76:$76,conditions!$8:$8,"&lt;="&amp;LP$9,conditions!$9:$9,"&gt;="&amp;LP$9)</f>
        <v>88.353104647499848</v>
      </c>
      <c r="LQ133" s="37">
        <f>LP133-LQ115-LQ124+LQ16*SUMIFS(conditions!$76:$76,conditions!$8:$8,"&lt;="&amp;LQ$9,conditions!$9:$9,"&gt;="&amp;LQ$9)</f>
        <v>90.926496044999851</v>
      </c>
      <c r="LR133" s="37">
        <f>LQ133-LR115-LR124+LR16*SUMIFS(conditions!$76:$76,conditions!$8:$8,"&lt;="&amp;LR$9,conditions!$9:$9,"&gt;="&amp;LR$9)</f>
        <v>93.499887442499855</v>
      </c>
      <c r="LS133" s="37">
        <f>LR133-LS115-LS124+LS16*SUMIFS(conditions!$76:$76,conditions!$8:$8,"&lt;="&amp;LS$9,conditions!$9:$9,"&gt;="&amp;LS$9)</f>
        <v>96.073278839999858</v>
      </c>
      <c r="LT133" s="37">
        <f>LS133-LT115-LT124+LT16*SUMIFS(conditions!$76:$76,conditions!$8:$8,"&lt;="&amp;LT$9,conditions!$9:$9,"&gt;="&amp;LT$9)</f>
        <v>98.646670237499862</v>
      </c>
      <c r="LU133" s="37">
        <f>LT133-LU115-LU124+LU16*SUMIFS(conditions!$76:$76,conditions!$8:$8,"&lt;="&amp;LU$9,conditions!$9:$9,"&gt;="&amp;LU$9)</f>
        <v>101.22006163499987</v>
      </c>
      <c r="LV133" s="37">
        <f>LU133-LV115-LV124+LV16*SUMIFS(conditions!$76:$76,conditions!$8:$8,"&lt;="&amp;LV$9,conditions!$9:$9,"&gt;="&amp;LV$9)</f>
        <v>101.22006163499987</v>
      </c>
      <c r="LW133" s="37">
        <f>LV133-LW115-LW124+LW16*SUMIFS(conditions!$76:$76,conditions!$8:$8,"&lt;="&amp;LW$9,conditions!$9:$9,"&gt;="&amp;LW$9)</f>
        <v>101.22006163499987</v>
      </c>
      <c r="LX133" s="37">
        <f>LW133-LX115-LX124+LX16*SUMIFS(conditions!$76:$76,conditions!$8:$8,"&lt;="&amp;LX$9,conditions!$9:$9,"&gt;="&amp;LX$9)</f>
        <v>103.79345303249987</v>
      </c>
      <c r="LY133" s="37">
        <f>LX133-LY115-LY124+LY16*SUMIFS(conditions!$76:$76,conditions!$8:$8,"&lt;="&amp;LY$9,conditions!$9:$9,"&gt;="&amp;LY$9)</f>
        <v>106.36684442999987</v>
      </c>
      <c r="LZ133" s="37">
        <f>LY133-LZ115-LZ124+LZ16*SUMIFS(conditions!$76:$76,conditions!$8:$8,"&lt;="&amp;LZ$9,conditions!$9:$9,"&gt;="&amp;LZ$9)</f>
        <v>108.94023582749988</v>
      </c>
      <c r="MA133" s="37">
        <f>LZ133-MA115-MA124+MA16*SUMIFS(conditions!$76:$76,conditions!$8:$8,"&lt;="&amp;MA$9,conditions!$9:$9,"&gt;="&amp;MA$9)</f>
        <v>111.51362722499988</v>
      </c>
      <c r="MB133" s="37">
        <f>MA133-MB115-MB124+MB16*SUMIFS(conditions!$76:$76,conditions!$8:$8,"&lt;="&amp;MB$9,conditions!$9:$9,"&gt;="&amp;MB$9)</f>
        <v>111.51362722499988</v>
      </c>
      <c r="MC133" s="37">
        <f>MB133-MC115-MC124+MC16*SUMIFS(conditions!$76:$76,conditions!$8:$8,"&lt;="&amp;MC$9,conditions!$9:$9,"&gt;="&amp;MC$9)</f>
        <v>111.51362722499988</v>
      </c>
      <c r="MD133" s="37">
        <f>MC133-MD115-MD124+MD16*SUMIFS(conditions!$76:$76,conditions!$8:$8,"&lt;="&amp;MD$9,conditions!$9:$9,"&gt;="&amp;MD$9)</f>
        <v>111.51362722499988</v>
      </c>
      <c r="ME133" s="37">
        <f>MD133-ME115-ME124+ME16*SUMIFS(conditions!$76:$76,conditions!$8:$8,"&lt;="&amp;ME$9,conditions!$9:$9,"&gt;="&amp;ME$9)</f>
        <v>111.51362722499988</v>
      </c>
      <c r="MF133" s="37">
        <f>ME133-MF115-MF124+MF16*SUMIFS(conditions!$76:$76,conditions!$8:$8,"&lt;="&amp;MF$9,conditions!$9:$9,"&gt;="&amp;MF$9)</f>
        <v>111.51362722499988</v>
      </c>
      <c r="MG133" s="37">
        <f>MF133-MG115-MG124+MG16*SUMIFS(conditions!$76:$76,conditions!$8:$8,"&lt;="&amp;MG$9,conditions!$9:$9,"&gt;="&amp;MG$9)</f>
        <v>111.51362722499988</v>
      </c>
      <c r="MH133" s="37">
        <f>MG133-MH115-MH124+MH16*SUMIFS(conditions!$76:$76,conditions!$8:$8,"&lt;="&amp;MH$9,conditions!$9:$9,"&gt;="&amp;MH$9)</f>
        <v>111.51362722499988</v>
      </c>
      <c r="MI133" s="37">
        <f>MH133-MI115-MI124+MI16*SUMIFS(conditions!$76:$76,conditions!$8:$8,"&lt;="&amp;MI$9,conditions!$9:$9,"&gt;="&amp;MI$9)</f>
        <v>111.51362722499988</v>
      </c>
      <c r="MJ133" s="37">
        <f>MI133-MJ115-MJ124+MJ16*SUMIFS(conditions!$76:$76,conditions!$8:$8,"&lt;="&amp;MJ$9,conditions!$9:$9,"&gt;="&amp;MJ$9)</f>
        <v>111.51362722499988</v>
      </c>
      <c r="MK133" s="37">
        <f>MJ133-MK115-MK124+MK16*SUMIFS(conditions!$76:$76,conditions!$8:$8,"&lt;="&amp;MK$9,conditions!$9:$9,"&gt;="&amp;MK$9)</f>
        <v>111.51362722499988</v>
      </c>
      <c r="ML133" s="37">
        <f>MK133-ML115-ML124+ML16*SUMIFS(conditions!$76:$76,conditions!$8:$8,"&lt;="&amp;ML$9,conditions!$9:$9,"&gt;="&amp;ML$9)</f>
        <v>111.51362722499988</v>
      </c>
      <c r="MM133" s="37">
        <f>ML133-MM115-MM124+MM16*SUMIFS(conditions!$76:$76,conditions!$8:$8,"&lt;="&amp;MM$9,conditions!$9:$9,"&gt;="&amp;MM$9)</f>
        <v>111.51362722499988</v>
      </c>
      <c r="MN133" s="37">
        <f>MM133-MN115-MN124+MN16*SUMIFS(conditions!$76:$76,conditions!$8:$8,"&lt;="&amp;MN$9,conditions!$9:$9,"&gt;="&amp;MN$9)</f>
        <v>111.51362722499988</v>
      </c>
      <c r="MO133" s="37">
        <f>MN133-MO115-MO124+MO16*SUMIFS(conditions!$76:$76,conditions!$8:$8,"&lt;="&amp;MO$9,conditions!$9:$9,"&gt;="&amp;MO$9)</f>
        <v>111.51362722499988</v>
      </c>
      <c r="MP133" s="37">
        <f>MO133-MP115-MP124+MP16*SUMIFS(conditions!$76:$76,conditions!$8:$8,"&lt;="&amp;MP$9,conditions!$9:$9,"&gt;="&amp;MP$9)</f>
        <v>111.51362722499988</v>
      </c>
      <c r="MQ133" s="37">
        <f>MP133-MQ115-MQ124+MQ16*SUMIFS(conditions!$76:$76,conditions!$8:$8,"&lt;="&amp;MQ$9,conditions!$9:$9,"&gt;="&amp;MQ$9)</f>
        <v>111.51362722499988</v>
      </c>
      <c r="MR133" s="37">
        <f>MQ133-MR115-MR124+MR16*SUMIFS(conditions!$76:$76,conditions!$8:$8,"&lt;="&amp;MR$9,conditions!$9:$9,"&gt;="&amp;MR$9)</f>
        <v>111.51362722499988</v>
      </c>
      <c r="MS133" s="37">
        <f>MR133-MS115-MS124+MS16*SUMIFS(conditions!$76:$76,conditions!$8:$8,"&lt;="&amp;MS$9,conditions!$9:$9,"&gt;="&amp;MS$9)</f>
        <v>113.74389976949988</v>
      </c>
      <c r="MT133" s="37">
        <f>MS133-MT115-MT124+MT16*SUMIFS(conditions!$76:$76,conditions!$8:$8,"&lt;="&amp;MT$9,conditions!$9:$9,"&gt;="&amp;MT$9)</f>
        <v>115.97417231399987</v>
      </c>
      <c r="MU133" s="37">
        <f>MT133-MU115-MU124+MU16*SUMIFS(conditions!$76:$76,conditions!$8:$8,"&lt;="&amp;MU$9,conditions!$9:$9,"&gt;="&amp;MU$9)</f>
        <v>118.20444485849987</v>
      </c>
      <c r="MV133" s="37">
        <f>MU133-MV115-MV124+MV16*SUMIFS(conditions!$76:$76,conditions!$8:$8,"&lt;="&amp;MV$9,conditions!$9:$9,"&gt;="&amp;MV$9)</f>
        <v>120.43471740299987</v>
      </c>
      <c r="MW133" s="37">
        <f>MV133-MW115-MW124+MW16*SUMIFS(conditions!$76:$76,conditions!$8:$8,"&lt;="&amp;MW$9,conditions!$9:$9,"&gt;="&amp;MW$9)</f>
        <v>122.66498994749986</v>
      </c>
      <c r="MX133" s="37">
        <f>MW133-MX115-MX124+MX16*SUMIFS(conditions!$76:$76,conditions!$8:$8,"&lt;="&amp;MX$9,conditions!$9:$9,"&gt;="&amp;MX$9)</f>
        <v>122.66498994749986</v>
      </c>
      <c r="MY133" s="37">
        <f>MX133-MY115-MY124+MY16*SUMIFS(conditions!$76:$76,conditions!$8:$8,"&lt;="&amp;MY$9,conditions!$9:$9,"&gt;="&amp;MY$9)</f>
        <v>122.66498994749986</v>
      </c>
      <c r="MZ133" s="37">
        <f>MY133-MZ115-MZ124+MZ16*SUMIFS(conditions!$76:$76,conditions!$8:$8,"&lt;="&amp;MZ$9,conditions!$9:$9,"&gt;="&amp;MZ$9)</f>
        <v>124.89526249199986</v>
      </c>
      <c r="NA133" s="37">
        <f>MZ133-NA115-NA124+NA16*SUMIFS(conditions!$76:$76,conditions!$8:$8,"&lt;="&amp;NA$9,conditions!$9:$9,"&gt;="&amp;NA$9)</f>
        <v>127.12553503649985</v>
      </c>
      <c r="NB133" s="37">
        <f>NA133-NB115-NB124+NB16*SUMIFS(conditions!$76:$76,conditions!$8:$8,"&lt;="&amp;NB$9,conditions!$9:$9,"&gt;="&amp;NB$9)</f>
        <v>129.35580758099985</v>
      </c>
      <c r="NC133" s="37">
        <f>NB133-NC115-NC124+NC16*SUMIFS(conditions!$76:$76,conditions!$8:$8,"&lt;="&amp;NC$9,conditions!$9:$9,"&gt;="&amp;NC$9)</f>
        <v>131.58608012549985</v>
      </c>
      <c r="ND133" s="37">
        <f>NC133-ND115-ND124+ND16*SUMIFS(conditions!$76:$76,conditions!$8:$8,"&lt;="&amp;ND$9,conditions!$9:$9,"&gt;="&amp;ND$9)</f>
        <v>133.81635266999984</v>
      </c>
      <c r="NE133" s="37">
        <f>ND133-NE115-NE124+NE16*SUMIFS(conditions!$76:$76,conditions!$8:$8,"&lt;="&amp;NE$9,conditions!$9:$9,"&gt;="&amp;NE$9)</f>
        <v>133.81635266999984</v>
      </c>
      <c r="NF133" s="37">
        <f>NE133-NF115-NF124+NF16*SUMIFS(conditions!$76:$76,conditions!$8:$8,"&lt;="&amp;NF$9,conditions!$9:$9,"&gt;="&amp;NF$9)</f>
        <v>133.81635266999984</v>
      </c>
      <c r="NG133" s="37">
        <f>NF133-NG115-NG124+NG16*SUMIFS(conditions!$76:$76,conditions!$8:$8,"&lt;="&amp;NG$9,conditions!$9:$9,"&gt;="&amp;NG$9)</f>
        <v>133.81635266999984</v>
      </c>
      <c r="NH133" s="37">
        <f>NG133-NH115-NH124+NH16*SUMIFS(conditions!$76:$76,conditions!$8:$8,"&lt;="&amp;NH$9,conditions!$9:$9,"&gt;="&amp;NH$9)</f>
        <v>133.81635266999984</v>
      </c>
      <c r="NI133" s="37">
        <f>NH133-NI115-NI124+NI16*SUMIFS(conditions!$76:$76,conditions!$8:$8,"&lt;="&amp;NI$9,conditions!$9:$9,"&gt;="&amp;NI$9)</f>
        <v>133.81635266999984</v>
      </c>
      <c r="NJ133" s="37">
        <f>NI133-NJ115-NJ124+NJ16*SUMIFS(conditions!$76:$76,conditions!$8:$8,"&lt;="&amp;NJ$9,conditions!$9:$9,"&gt;="&amp;NJ$9)</f>
        <v>133.81635266999984</v>
      </c>
      <c r="NK133" s="37">
        <f>NJ133-NK115-NK124+NK16*SUMIFS(conditions!$76:$76,conditions!$8:$8,"&lt;="&amp;NK$9,conditions!$9:$9,"&gt;="&amp;NK$9)</f>
        <v>133.81635266999984</v>
      </c>
      <c r="NL133" s="37">
        <f>NK133-NL115-NL124+NL16*SUMIFS(conditions!$76:$76,conditions!$8:$8,"&lt;="&amp;NL$9,conditions!$9:$9,"&gt;="&amp;NL$9)</f>
        <v>133.81635266999984</v>
      </c>
      <c r="NM133" s="37">
        <f>NL133-NM115-NM124+NM16*SUMIFS(conditions!$76:$76,conditions!$8:$8,"&lt;="&amp;NM$9,conditions!$9:$9,"&gt;="&amp;NM$9)</f>
        <v>133.81635266999984</v>
      </c>
      <c r="NN133" s="37">
        <f>NM133-NN115-NN124+NN16*SUMIFS(conditions!$76:$76,conditions!$8:$8,"&lt;="&amp;NN$9,conditions!$9:$9,"&gt;="&amp;NN$9)</f>
        <v>133.81635266999984</v>
      </c>
      <c r="NO133" s="37">
        <f>NN133-NO115-NO124+NO16*SUMIFS(conditions!$76:$76,conditions!$8:$8,"&lt;="&amp;NO$9,conditions!$9:$9,"&gt;="&amp;NO$9)</f>
        <v>133.81635266999984</v>
      </c>
      <c r="NP133" s="37">
        <f>NO133-NP115-NP124+NP16*SUMIFS(conditions!$76:$76,conditions!$8:$8,"&lt;="&amp;NP$9,conditions!$9:$9,"&gt;="&amp;NP$9)</f>
        <v>133.81635266999984</v>
      </c>
      <c r="NQ133" s="37">
        <f>NP133-NQ115-NQ124+NQ16*SUMIFS(conditions!$76:$76,conditions!$8:$8,"&lt;="&amp;NQ$9,conditions!$9:$9,"&gt;="&amp;NQ$9)</f>
        <v>133.81635266999984</v>
      </c>
      <c r="NR133" s="37">
        <f>NQ133-NR115-NR124+NR16*SUMIFS(conditions!$76:$76,conditions!$8:$8,"&lt;="&amp;NR$9,conditions!$9:$9,"&gt;="&amp;NR$9)</f>
        <v>133.81635266999984</v>
      </c>
      <c r="NS133" s="37">
        <f>NR133-NS115-NS124+NS16*SUMIFS(conditions!$76:$76,conditions!$8:$8,"&lt;="&amp;NS$9,conditions!$9:$9,"&gt;="&amp;NS$9)</f>
        <v>133.81635266999984</v>
      </c>
      <c r="NT133" s="37">
        <f>NS133-NT115-NT124+NT16*SUMIFS(conditions!$76:$76,conditions!$8:$8,"&lt;="&amp;NT$9,conditions!$9:$9,"&gt;="&amp;NT$9)</f>
        <v>133.81635266999984</v>
      </c>
      <c r="NU133" s="37">
        <f>NT133-NU115-NU124+NU16*SUMIFS(conditions!$76:$76,conditions!$8:$8,"&lt;="&amp;NU$9,conditions!$9:$9,"&gt;="&amp;NU$9)</f>
        <v>133.81635266999984</v>
      </c>
      <c r="NV133" s="37">
        <f>NU133-NV115-NV124+NV16*SUMIFS(conditions!$76:$76,conditions!$8:$8,"&lt;="&amp;NV$9,conditions!$9:$9,"&gt;="&amp;NV$9)</f>
        <v>133.81635266999984</v>
      </c>
    </row>
    <row r="134" spans="1:386" s="38" customFormat="1" ht="10.199999999999999" x14ac:dyDescent="0.2">
      <c r="A134" s="31"/>
      <c r="B134" s="31"/>
      <c r="C134" s="31"/>
      <c r="D134" s="31"/>
      <c r="E134" s="31"/>
      <c r="F134" s="31"/>
      <c r="G134" s="31" t="str">
        <f>G130</f>
        <v>деб. задолж-ть заказчиков по оплатам на конец периода</v>
      </c>
      <c r="H134" s="31"/>
      <c r="I134" s="31"/>
      <c r="J134" s="31" t="str">
        <f>IF($G134="","",INDEX(KPI!$H$11:$H$121,SUMIFS(KPI!$E$11:$E$121,KPI!$F$11:$F$121,$G134)))</f>
        <v>тыс.руб.</v>
      </c>
      <c r="K134" s="31"/>
      <c r="L134" s="31"/>
      <c r="M134" s="31"/>
      <c r="N134" s="31" t="str">
        <f>structure!$G$13</f>
        <v>товарная категория 3</v>
      </c>
      <c r="O134" s="31"/>
      <c r="P134" s="31"/>
      <c r="Q134" s="31"/>
      <c r="R134" s="37"/>
      <c r="S134" s="31"/>
      <c r="T134" s="31"/>
      <c r="U134" s="37">
        <f>R116-U116-U125+U17*SUMIFS(conditions!$76:$76,conditions!$8:$8,"&lt;="&amp;U$9,conditions!$9:$9,"&gt;="&amp;U$9)</f>
        <v>91.512996530159981</v>
      </c>
      <c r="V134" s="37">
        <f>U134-V116-V125+V17*SUMIFS(conditions!$76:$76,conditions!$8:$8,"&lt;="&amp;V$9,conditions!$9:$9,"&gt;="&amp;V$9)</f>
        <v>86.678219137919982</v>
      </c>
      <c r="W134" s="37">
        <f>V134-W116-W125+W17*SUMIFS(conditions!$76:$76,conditions!$8:$8,"&lt;="&amp;W$9,conditions!$9:$9,"&gt;="&amp;W$9)</f>
        <v>81.843441745679982</v>
      </c>
      <c r="X134" s="37">
        <f>W134-X116-X125+X17*SUMIFS(conditions!$76:$76,conditions!$8:$8,"&lt;="&amp;X$9,conditions!$9:$9,"&gt;="&amp;X$9)</f>
        <v>86.643441745679979</v>
      </c>
      <c r="Y134" s="37">
        <f>X134-Y116-Y125+Y17*SUMIFS(conditions!$76:$76,conditions!$8:$8,"&lt;="&amp;Y$9,conditions!$9:$9,"&gt;="&amp;Y$9)</f>
        <v>91.443441745679976</v>
      </c>
      <c r="Z134" s="37">
        <f>Y134-Z116-Z125+Z17*SUMIFS(conditions!$76:$76,conditions!$8:$8,"&lt;="&amp;Z$9,conditions!$9:$9,"&gt;="&amp;Z$9)</f>
        <v>81.80866435343998</v>
      </c>
      <c r="AA134" s="37">
        <f>Z134-AA116-AA125+AA17*SUMIFS(conditions!$76:$76,conditions!$8:$8,"&lt;="&amp;AA$9,conditions!$9:$9,"&gt;="&amp;AA$9)</f>
        <v>72.173886961199983</v>
      </c>
      <c r="AB134" s="37">
        <f>AA134-AB116-AB125+AB17*SUMIFS(conditions!$76:$76,conditions!$8:$8,"&lt;="&amp;AB$9,conditions!$9:$9,"&gt;="&amp;AB$9)</f>
        <v>67.339109568959984</v>
      </c>
      <c r="AC134" s="37">
        <f>AB134-AC116-AC125+AC17*SUMIFS(conditions!$76:$76,conditions!$8:$8,"&lt;="&amp;AC$9,conditions!$9:$9,"&gt;="&amp;AC$9)</f>
        <v>62.504332176719984</v>
      </c>
      <c r="AD134" s="37">
        <f>AC134-AD116-AD125+AD17*SUMIFS(conditions!$76:$76,conditions!$8:$8,"&lt;="&amp;AD$9,conditions!$9:$9,"&gt;="&amp;AD$9)</f>
        <v>57.669554784479985</v>
      </c>
      <c r="AE134" s="37">
        <f>AD134-AE116-AE125+AE17*SUMIFS(conditions!$76:$76,conditions!$8:$8,"&lt;="&amp;AE$9,conditions!$9:$9,"&gt;="&amp;AE$9)</f>
        <v>62.469554784479982</v>
      </c>
      <c r="AF134" s="37">
        <f>AE134-AF116-AF125+AF17*SUMIFS(conditions!$76:$76,conditions!$8:$8,"&lt;="&amp;AF$9,conditions!$9:$9,"&gt;="&amp;AF$9)</f>
        <v>67.269554784479979</v>
      </c>
      <c r="AG134" s="37">
        <f>AF134-AG116-AG125+AG17*SUMIFS(conditions!$76:$76,conditions!$8:$8,"&lt;="&amp;AG$9,conditions!$9:$9,"&gt;="&amp;AG$9)</f>
        <v>57.634777392239982</v>
      </c>
      <c r="AH134" s="37">
        <f>AG134-AH116-AH125+AH17*SUMIFS(conditions!$76:$76,conditions!$8:$8,"&lt;="&amp;AH$9,conditions!$9:$9,"&gt;="&amp;AH$9)</f>
        <v>47.999999999999986</v>
      </c>
      <c r="AI134" s="37">
        <f>AH134-AI116-AI125+AI17*SUMIFS(conditions!$76:$76,conditions!$8:$8,"&lt;="&amp;AI$9,conditions!$9:$9,"&gt;="&amp;AI$9)</f>
        <v>47.999999999999986</v>
      </c>
      <c r="AJ134" s="37">
        <f>AI134-AJ116-AJ125+AJ17*SUMIFS(conditions!$76:$76,conditions!$8:$8,"&lt;="&amp;AJ$9,conditions!$9:$9,"&gt;="&amp;AJ$9)</f>
        <v>47.999999999999986</v>
      </c>
      <c r="AK134" s="37">
        <f>AJ134-AK116-AK125+AK17*SUMIFS(conditions!$76:$76,conditions!$8:$8,"&lt;="&amp;AK$9,conditions!$9:$9,"&gt;="&amp;AK$9)</f>
        <v>47.999999999999986</v>
      </c>
      <c r="AL134" s="37">
        <f>AK134-AL116-AL125+AL17*SUMIFS(conditions!$76:$76,conditions!$8:$8,"&lt;="&amp;AL$9,conditions!$9:$9,"&gt;="&amp;AL$9)</f>
        <v>47.999999999999986</v>
      </c>
      <c r="AM134" s="37">
        <f>AL134-AM116-AM125+AM17*SUMIFS(conditions!$76:$76,conditions!$8:$8,"&lt;="&amp;AM$9,conditions!$9:$9,"&gt;="&amp;AM$9)</f>
        <v>47.999999999999986</v>
      </c>
      <c r="AN134" s="37">
        <f>AM134-AN116-AN125+AN17*SUMIFS(conditions!$76:$76,conditions!$8:$8,"&lt;="&amp;AN$9,conditions!$9:$9,"&gt;="&amp;AN$9)</f>
        <v>47.999999999999986</v>
      </c>
      <c r="AO134" s="37">
        <f>AN134-AO116-AO125+AO17*SUMIFS(conditions!$76:$76,conditions!$8:$8,"&lt;="&amp;AO$9,conditions!$9:$9,"&gt;="&amp;AO$9)</f>
        <v>47.999999999999986</v>
      </c>
      <c r="AP134" s="37">
        <f>AO134-AP116-AP125+AP17*SUMIFS(conditions!$76:$76,conditions!$8:$8,"&lt;="&amp;AP$9,conditions!$9:$9,"&gt;="&amp;AP$9)</f>
        <v>47.999999999999986</v>
      </c>
      <c r="AQ134" s="37">
        <f>AP134-AQ116-AQ125+AQ17*SUMIFS(conditions!$76:$76,conditions!$8:$8,"&lt;="&amp;AQ$9,conditions!$9:$9,"&gt;="&amp;AQ$9)</f>
        <v>47.999999999999986</v>
      </c>
      <c r="AR134" s="37">
        <f>AQ134-AR116-AR125+AR17*SUMIFS(conditions!$76:$76,conditions!$8:$8,"&lt;="&amp;AR$9,conditions!$9:$9,"&gt;="&amp;AR$9)</f>
        <v>47.999999999999986</v>
      </c>
      <c r="AS134" s="37">
        <f>AR134-AS116-AS125+AS17*SUMIFS(conditions!$76:$76,conditions!$8:$8,"&lt;="&amp;AS$9,conditions!$9:$9,"&gt;="&amp;AS$9)</f>
        <v>47.999999999999986</v>
      </c>
      <c r="AT134" s="37">
        <f>AS134-AT116-AT125+AT17*SUMIFS(conditions!$76:$76,conditions!$8:$8,"&lt;="&amp;AT$9,conditions!$9:$9,"&gt;="&amp;AT$9)</f>
        <v>47.999999999999986</v>
      </c>
      <c r="AU134" s="37">
        <f>AT134-AU116-AU125+AU17*SUMIFS(conditions!$76:$76,conditions!$8:$8,"&lt;="&amp;AU$9,conditions!$9:$9,"&gt;="&amp;AU$9)</f>
        <v>47.999999999999986</v>
      </c>
      <c r="AV134" s="37">
        <f>AU134-AV116-AV125+AV17*SUMIFS(conditions!$76:$76,conditions!$8:$8,"&lt;="&amp;AV$9,conditions!$9:$9,"&gt;="&amp;AV$9)</f>
        <v>47.999999999999986</v>
      </c>
      <c r="AW134" s="37">
        <f>AV134-AW116-AW125+AW17*SUMIFS(conditions!$76:$76,conditions!$8:$8,"&lt;="&amp;AW$9,conditions!$9:$9,"&gt;="&amp;AW$9)</f>
        <v>47.999999999999986</v>
      </c>
      <c r="AX134" s="37">
        <f>AW134-AX116-AX125+AX17*SUMIFS(conditions!$76:$76,conditions!$8:$8,"&lt;="&amp;AX$9,conditions!$9:$9,"&gt;="&amp;AX$9)</f>
        <v>47.999999999999986</v>
      </c>
      <c r="AY134" s="37">
        <f>AX134-AY116-AY125+AY17*SUMIFS(conditions!$76:$76,conditions!$8:$8,"&lt;="&amp;AY$9,conditions!$9:$9,"&gt;="&amp;AY$9)</f>
        <v>47.999999999999986</v>
      </c>
      <c r="AZ134" s="37">
        <f>AY134-AZ116-AZ125+AZ17*SUMIFS(conditions!$76:$76,conditions!$8:$8,"&lt;="&amp;AZ$9,conditions!$9:$9,"&gt;="&amp;AZ$9)</f>
        <v>49.199999999999989</v>
      </c>
      <c r="BA134" s="37">
        <f>AZ134-BA116-BA125+BA17*SUMIFS(conditions!$76:$76,conditions!$8:$8,"&lt;="&amp;BA$9,conditions!$9:$9,"&gt;="&amp;BA$9)</f>
        <v>50.399999999999991</v>
      </c>
      <c r="BB134" s="37">
        <f>BA134-BB116-BB125+BB17*SUMIFS(conditions!$76:$76,conditions!$8:$8,"&lt;="&amp;BB$9,conditions!$9:$9,"&gt;="&amp;BB$9)</f>
        <v>50.399999999999991</v>
      </c>
      <c r="BC134" s="37">
        <f>BB134-BC116-BC125+BC17*SUMIFS(conditions!$76:$76,conditions!$8:$8,"&lt;="&amp;BC$9,conditions!$9:$9,"&gt;="&amp;BC$9)</f>
        <v>50.399999999999991</v>
      </c>
      <c r="BD134" s="37">
        <f>BC134-BD116-BD125+BD17*SUMIFS(conditions!$76:$76,conditions!$8:$8,"&lt;="&amp;BD$9,conditions!$9:$9,"&gt;="&amp;BD$9)</f>
        <v>51.599999999999994</v>
      </c>
      <c r="BE134" s="37">
        <f>BD134-BE116-BE125+BE17*SUMIFS(conditions!$76:$76,conditions!$8:$8,"&lt;="&amp;BE$9,conditions!$9:$9,"&gt;="&amp;BE$9)</f>
        <v>52.8</v>
      </c>
      <c r="BF134" s="37">
        <f>BE134-BF116-BF125+BF17*SUMIFS(conditions!$76:$76,conditions!$8:$8,"&lt;="&amp;BF$9,conditions!$9:$9,"&gt;="&amp;BF$9)</f>
        <v>54</v>
      </c>
      <c r="BG134" s="37">
        <f>BF134-BG116-BG125+BG17*SUMIFS(conditions!$76:$76,conditions!$8:$8,"&lt;="&amp;BG$9,conditions!$9:$9,"&gt;="&amp;BG$9)</f>
        <v>55.2</v>
      </c>
      <c r="BH134" s="37">
        <f>BG134-BH116-BH125+BH17*SUMIFS(conditions!$76:$76,conditions!$8:$8,"&lt;="&amp;BH$9,conditions!$9:$9,"&gt;="&amp;BH$9)</f>
        <v>56.400000000000006</v>
      </c>
      <c r="BI134" s="37">
        <f>BH134-BI116-BI125+BI17*SUMIFS(conditions!$76:$76,conditions!$8:$8,"&lt;="&amp;BI$9,conditions!$9:$9,"&gt;="&amp;BI$9)</f>
        <v>56.400000000000006</v>
      </c>
      <c r="BJ134" s="37">
        <f>BI134-BJ116-BJ125+BJ17*SUMIFS(conditions!$76:$76,conditions!$8:$8,"&lt;="&amp;BJ$9,conditions!$9:$9,"&gt;="&amp;BJ$9)</f>
        <v>56.400000000000006</v>
      </c>
      <c r="BK134" s="37">
        <f>BJ134-BK116-BK125+BK17*SUMIFS(conditions!$76:$76,conditions!$8:$8,"&lt;="&amp;BK$9,conditions!$9:$9,"&gt;="&amp;BK$9)</f>
        <v>57.600000000000009</v>
      </c>
      <c r="BL134" s="37">
        <f>BK134-BL116-BL125+BL17*SUMIFS(conditions!$76:$76,conditions!$8:$8,"&lt;="&amp;BL$9,conditions!$9:$9,"&gt;="&amp;BL$9)</f>
        <v>58.800000000000011</v>
      </c>
      <c r="BM134" s="37">
        <f>BL134-BM116-BM125+BM17*SUMIFS(conditions!$76:$76,conditions!$8:$8,"&lt;="&amp;BM$9,conditions!$9:$9,"&gt;="&amp;BM$9)</f>
        <v>60.000000000000014</v>
      </c>
      <c r="BN134" s="37">
        <f>BM134-BN116-BN125+BN17*SUMIFS(conditions!$76:$76,conditions!$8:$8,"&lt;="&amp;BN$9,conditions!$9:$9,"&gt;="&amp;BN$9)</f>
        <v>60.000000000000014</v>
      </c>
      <c r="BO134" s="37">
        <f>BN134-BO116-BO125+BO17*SUMIFS(conditions!$76:$76,conditions!$8:$8,"&lt;="&amp;BO$9,conditions!$9:$9,"&gt;="&amp;BO$9)</f>
        <v>60.000000000000014</v>
      </c>
      <c r="BP134" s="37">
        <f>BO134-BP116-BP125+BP17*SUMIFS(conditions!$76:$76,conditions!$8:$8,"&lt;="&amp;BP$9,conditions!$9:$9,"&gt;="&amp;BP$9)</f>
        <v>60.000000000000014</v>
      </c>
      <c r="BQ134" s="37">
        <f>BP134-BQ116-BQ125+BQ17*SUMIFS(conditions!$76:$76,conditions!$8:$8,"&lt;="&amp;BQ$9,conditions!$9:$9,"&gt;="&amp;BQ$9)</f>
        <v>60.000000000000014</v>
      </c>
      <c r="BR134" s="37">
        <f>BQ134-BR116-BR125+BR17*SUMIFS(conditions!$76:$76,conditions!$8:$8,"&lt;="&amp;BR$9,conditions!$9:$9,"&gt;="&amp;BR$9)</f>
        <v>60.000000000000014</v>
      </c>
      <c r="BS134" s="37">
        <f>BR134-BS116-BS125+BS17*SUMIFS(conditions!$76:$76,conditions!$8:$8,"&lt;="&amp;BS$9,conditions!$9:$9,"&gt;="&amp;BS$9)</f>
        <v>60.000000000000014</v>
      </c>
      <c r="BT134" s="37">
        <f>BS134-BT116-BT125+BT17*SUMIFS(conditions!$76:$76,conditions!$8:$8,"&lt;="&amp;BT$9,conditions!$9:$9,"&gt;="&amp;BT$9)</f>
        <v>60.000000000000014</v>
      </c>
      <c r="BU134" s="37">
        <f>BT134-BU116-BU125+BU17*SUMIFS(conditions!$76:$76,conditions!$8:$8,"&lt;="&amp;BU$9,conditions!$9:$9,"&gt;="&amp;BU$9)</f>
        <v>60.000000000000014</v>
      </c>
      <c r="BV134" s="37">
        <f>BU134-BV116-BV125+BV17*SUMIFS(conditions!$76:$76,conditions!$8:$8,"&lt;="&amp;BV$9,conditions!$9:$9,"&gt;="&amp;BV$9)</f>
        <v>60.000000000000014</v>
      </c>
      <c r="BW134" s="37">
        <f>BV134-BW116-BW125+BW17*SUMIFS(conditions!$76:$76,conditions!$8:$8,"&lt;="&amp;BW$9,conditions!$9:$9,"&gt;="&amp;BW$9)</f>
        <v>60.000000000000014</v>
      </c>
      <c r="BX134" s="37">
        <f>BW134-BX116-BX125+BX17*SUMIFS(conditions!$76:$76,conditions!$8:$8,"&lt;="&amp;BX$9,conditions!$9:$9,"&gt;="&amp;BX$9)</f>
        <v>60.000000000000014</v>
      </c>
      <c r="BY134" s="37">
        <f>BX134-BY116-BY125+BY17*SUMIFS(conditions!$76:$76,conditions!$8:$8,"&lt;="&amp;BY$9,conditions!$9:$9,"&gt;="&amp;BY$9)</f>
        <v>60.000000000000014</v>
      </c>
      <c r="BZ134" s="37">
        <f>BY134-BZ116-BZ125+BZ17*SUMIFS(conditions!$76:$76,conditions!$8:$8,"&lt;="&amp;BZ$9,conditions!$9:$9,"&gt;="&amp;BZ$9)</f>
        <v>60.000000000000014</v>
      </c>
      <c r="CA134" s="37">
        <f>BZ134-CA116-CA125+CA17*SUMIFS(conditions!$76:$76,conditions!$8:$8,"&lt;="&amp;CA$9,conditions!$9:$9,"&gt;="&amp;CA$9)</f>
        <v>60.000000000000014</v>
      </c>
      <c r="CB134" s="37">
        <f>CA134-CB116-CB125+CB17*SUMIFS(conditions!$76:$76,conditions!$8:$8,"&lt;="&amp;CB$9,conditions!$9:$9,"&gt;="&amp;CB$9)</f>
        <v>60.000000000000014</v>
      </c>
      <c r="CC134" s="37">
        <f>CB134-CC116-CC125+CC17*SUMIFS(conditions!$76:$76,conditions!$8:$8,"&lt;="&amp;CC$9,conditions!$9:$9,"&gt;="&amp;CC$9)</f>
        <v>60.000000000000014</v>
      </c>
      <c r="CD134" s="37">
        <f>CC134-CD116-CD125+CD17*SUMIFS(conditions!$76:$76,conditions!$8:$8,"&lt;="&amp;CD$9,conditions!$9:$9,"&gt;="&amp;CD$9)</f>
        <v>60.000000000000014</v>
      </c>
      <c r="CE134" s="37">
        <f>CD134-CE116-CE125+CE17*SUMIFS(conditions!$76:$76,conditions!$8:$8,"&lt;="&amp;CE$9,conditions!$9:$9,"&gt;="&amp;CE$9)</f>
        <v>60.000000000000014</v>
      </c>
      <c r="CF134" s="37">
        <f>CE134-CF116-CF125+CF17*SUMIFS(conditions!$76:$76,conditions!$8:$8,"&lt;="&amp;CF$9,conditions!$9:$9,"&gt;="&amp;CF$9)</f>
        <v>58.000000000000014</v>
      </c>
      <c r="CG134" s="37">
        <f>CF134-CG116-CG125+CG17*SUMIFS(conditions!$76:$76,conditions!$8:$8,"&lt;="&amp;CG$9,conditions!$9:$9,"&gt;="&amp;CG$9)</f>
        <v>56.000000000000014</v>
      </c>
      <c r="CH134" s="37">
        <f>CG134-CH116-CH125+CH17*SUMIFS(conditions!$76:$76,conditions!$8:$8,"&lt;="&amp;CH$9,conditions!$9:$9,"&gt;="&amp;CH$9)</f>
        <v>54.000000000000014</v>
      </c>
      <c r="CI134" s="37">
        <f>CH134-CI116-CI125+CI17*SUMIFS(conditions!$76:$76,conditions!$8:$8,"&lt;="&amp;CI$9,conditions!$9:$9,"&gt;="&amp;CI$9)</f>
        <v>52.000000000000014</v>
      </c>
      <c r="CJ134" s="37">
        <f>CI134-CJ116-CJ125+CJ17*SUMIFS(conditions!$76:$76,conditions!$8:$8,"&lt;="&amp;CJ$9,conditions!$9:$9,"&gt;="&amp;CJ$9)</f>
        <v>50.000000000000014</v>
      </c>
      <c r="CK134" s="37">
        <f>CJ134-CK116-CK125+CK17*SUMIFS(conditions!$76:$76,conditions!$8:$8,"&lt;="&amp;CK$9,conditions!$9:$9,"&gt;="&amp;CK$9)</f>
        <v>50.000000000000014</v>
      </c>
      <c r="CL134" s="37">
        <f>CK134-CL116-CL125+CL17*SUMIFS(conditions!$76:$76,conditions!$8:$8,"&lt;="&amp;CL$9,conditions!$9:$9,"&gt;="&amp;CL$9)</f>
        <v>50.000000000000014</v>
      </c>
      <c r="CM134" s="37">
        <f>CL134-CM116-CM125+CM17*SUMIFS(conditions!$76:$76,conditions!$8:$8,"&lt;="&amp;CM$9,conditions!$9:$9,"&gt;="&amp;CM$9)</f>
        <v>48.000000000000014</v>
      </c>
      <c r="CN134" s="37">
        <f>CM134-CN116-CN125+CN17*SUMIFS(conditions!$76:$76,conditions!$8:$8,"&lt;="&amp;CN$9,conditions!$9:$9,"&gt;="&amp;CN$9)</f>
        <v>46.000000000000014</v>
      </c>
      <c r="CO134" s="37">
        <f>CN134-CO116-CO125+CO17*SUMIFS(conditions!$76:$76,conditions!$8:$8,"&lt;="&amp;CO$9,conditions!$9:$9,"&gt;="&amp;CO$9)</f>
        <v>44.000000000000014</v>
      </c>
      <c r="CP134" s="37">
        <f>CO134-CP116-CP125+CP17*SUMIFS(conditions!$76:$76,conditions!$8:$8,"&lt;="&amp;CP$9,conditions!$9:$9,"&gt;="&amp;CP$9)</f>
        <v>42.000000000000014</v>
      </c>
      <c r="CQ134" s="37">
        <f>CP134-CQ116-CQ125+CQ17*SUMIFS(conditions!$76:$76,conditions!$8:$8,"&lt;="&amp;CQ$9,conditions!$9:$9,"&gt;="&amp;CQ$9)</f>
        <v>40.000000000000014</v>
      </c>
      <c r="CR134" s="37">
        <f>CQ134-CR116-CR125+CR17*SUMIFS(conditions!$76:$76,conditions!$8:$8,"&lt;="&amp;CR$9,conditions!$9:$9,"&gt;="&amp;CR$9)</f>
        <v>40.000000000000014</v>
      </c>
      <c r="CS134" s="37">
        <f>CR134-CS116-CS125+CS17*SUMIFS(conditions!$76:$76,conditions!$8:$8,"&lt;="&amp;CS$9,conditions!$9:$9,"&gt;="&amp;CS$9)</f>
        <v>40.000000000000014</v>
      </c>
      <c r="CT134" s="37">
        <f>CS134-CT116-CT125+CT17*SUMIFS(conditions!$76:$76,conditions!$8:$8,"&lt;="&amp;CT$9,conditions!$9:$9,"&gt;="&amp;CT$9)</f>
        <v>40.000000000000014</v>
      </c>
      <c r="CU134" s="37">
        <f>CT134-CU116-CU125+CU17*SUMIFS(conditions!$76:$76,conditions!$8:$8,"&lt;="&amp;CU$9,conditions!$9:$9,"&gt;="&amp;CU$9)</f>
        <v>40.000000000000014</v>
      </c>
      <c r="CV134" s="37">
        <f>CU134-CV116-CV125+CV17*SUMIFS(conditions!$76:$76,conditions!$8:$8,"&lt;="&amp;CV$9,conditions!$9:$9,"&gt;="&amp;CV$9)</f>
        <v>40.000000000000014</v>
      </c>
      <c r="CW134" s="37">
        <f>CV134-CW116-CW125+CW17*SUMIFS(conditions!$76:$76,conditions!$8:$8,"&lt;="&amp;CW$9,conditions!$9:$9,"&gt;="&amp;CW$9)</f>
        <v>40.000000000000014</v>
      </c>
      <c r="CX134" s="37">
        <f>CW134-CX116-CX125+CX17*SUMIFS(conditions!$76:$76,conditions!$8:$8,"&lt;="&amp;CX$9,conditions!$9:$9,"&gt;="&amp;CX$9)</f>
        <v>40.000000000000014</v>
      </c>
      <c r="CY134" s="37">
        <f>CX134-CY116-CY125+CY17*SUMIFS(conditions!$76:$76,conditions!$8:$8,"&lt;="&amp;CY$9,conditions!$9:$9,"&gt;="&amp;CY$9)</f>
        <v>40.000000000000014</v>
      </c>
      <c r="CZ134" s="37">
        <f>CY134-CZ116-CZ125+CZ17*SUMIFS(conditions!$76:$76,conditions!$8:$8,"&lt;="&amp;CZ$9,conditions!$9:$9,"&gt;="&amp;CZ$9)</f>
        <v>40.000000000000014</v>
      </c>
      <c r="DA134" s="37">
        <f>CZ134-DA116-DA125+DA17*SUMIFS(conditions!$76:$76,conditions!$8:$8,"&lt;="&amp;DA$9,conditions!$9:$9,"&gt;="&amp;DA$9)</f>
        <v>40.000000000000014</v>
      </c>
      <c r="DB134" s="37">
        <f>DA134-DB116-DB125+DB17*SUMIFS(conditions!$76:$76,conditions!$8:$8,"&lt;="&amp;DB$9,conditions!$9:$9,"&gt;="&amp;DB$9)</f>
        <v>40.000000000000014</v>
      </c>
      <c r="DC134" s="37">
        <f>DB134-DC116-DC125+DC17*SUMIFS(conditions!$76:$76,conditions!$8:$8,"&lt;="&amp;DC$9,conditions!$9:$9,"&gt;="&amp;DC$9)</f>
        <v>40.000000000000014</v>
      </c>
      <c r="DD134" s="37">
        <f>DC134-DD116-DD125+DD17*SUMIFS(conditions!$76:$76,conditions!$8:$8,"&lt;="&amp;DD$9,conditions!$9:$9,"&gt;="&amp;DD$9)</f>
        <v>40.000000000000014</v>
      </c>
      <c r="DE134" s="37">
        <f>DD134-DE116-DE125+DE17*SUMIFS(conditions!$76:$76,conditions!$8:$8,"&lt;="&amp;DE$9,conditions!$9:$9,"&gt;="&amp;DE$9)</f>
        <v>40.000000000000014</v>
      </c>
      <c r="DF134" s="37">
        <f>DE134-DF116-DF125+DF17*SUMIFS(conditions!$76:$76,conditions!$8:$8,"&lt;="&amp;DF$9,conditions!$9:$9,"&gt;="&amp;DF$9)</f>
        <v>40.000000000000014</v>
      </c>
      <c r="DG134" s="37">
        <f>DF134-DG116-DG125+DG17*SUMIFS(conditions!$76:$76,conditions!$8:$8,"&lt;="&amp;DG$9,conditions!$9:$9,"&gt;="&amp;DG$9)</f>
        <v>40.000000000000014</v>
      </c>
      <c r="DH134" s="37">
        <f>DG134-DH116-DH125+DH17*SUMIFS(conditions!$76:$76,conditions!$8:$8,"&lt;="&amp;DH$9,conditions!$9:$9,"&gt;="&amp;DH$9)</f>
        <v>40.000000000000014</v>
      </c>
      <c r="DI134" s="37">
        <f>DH134-DI116-DI125+DI17*SUMIFS(conditions!$76:$76,conditions!$8:$8,"&lt;="&amp;DI$9,conditions!$9:$9,"&gt;="&amp;DI$9)</f>
        <v>39.960000000000015</v>
      </c>
      <c r="DJ134" s="37">
        <f>DI134-DJ116-DJ125+DJ17*SUMIFS(conditions!$76:$76,conditions!$8:$8,"&lt;="&amp;DJ$9,conditions!$9:$9,"&gt;="&amp;DJ$9)</f>
        <v>39.920000000000016</v>
      </c>
      <c r="DK134" s="37">
        <f>DJ134-DK116-DK125+DK17*SUMIFS(conditions!$76:$76,conditions!$8:$8,"&lt;="&amp;DK$9,conditions!$9:$9,"&gt;="&amp;DK$9)</f>
        <v>39.880000000000017</v>
      </c>
      <c r="DL134" s="37">
        <f>DK134-DL116-DL125+DL17*SUMIFS(conditions!$76:$76,conditions!$8:$8,"&lt;="&amp;DL$9,conditions!$9:$9,"&gt;="&amp;DL$9)</f>
        <v>39.840000000000018</v>
      </c>
      <c r="DM134" s="37">
        <f>DL134-DM116-DM125+DM17*SUMIFS(conditions!$76:$76,conditions!$8:$8,"&lt;="&amp;DM$9,conditions!$9:$9,"&gt;="&amp;DM$9)</f>
        <v>39.840000000000018</v>
      </c>
      <c r="DN134" s="37">
        <f>DM134-DN116-DN125+DN17*SUMIFS(conditions!$76:$76,conditions!$8:$8,"&lt;="&amp;DN$9,conditions!$9:$9,"&gt;="&amp;DN$9)</f>
        <v>39.840000000000018</v>
      </c>
      <c r="DO134" s="37">
        <f>DN134-DO116-DO125+DO17*SUMIFS(conditions!$76:$76,conditions!$8:$8,"&lt;="&amp;DO$9,conditions!$9:$9,"&gt;="&amp;DO$9)</f>
        <v>39.800000000000018</v>
      </c>
      <c r="DP134" s="37">
        <f>DO134-DP116-DP125+DP17*SUMIFS(conditions!$76:$76,conditions!$8:$8,"&lt;="&amp;DP$9,conditions!$9:$9,"&gt;="&amp;DP$9)</f>
        <v>39.760000000000019</v>
      </c>
      <c r="DQ134" s="37">
        <f>DP134-DQ116-DQ125+DQ17*SUMIFS(conditions!$76:$76,conditions!$8:$8,"&lt;="&amp;DQ$9,conditions!$9:$9,"&gt;="&amp;DQ$9)</f>
        <v>39.72000000000002</v>
      </c>
      <c r="DR134" s="37">
        <f>DQ134-DR116-DR125+DR17*SUMIFS(conditions!$76:$76,conditions!$8:$8,"&lt;="&amp;DR$9,conditions!$9:$9,"&gt;="&amp;DR$9)</f>
        <v>39.680000000000021</v>
      </c>
      <c r="DS134" s="37">
        <f>DR134-DS116-DS125+DS17*SUMIFS(conditions!$76:$76,conditions!$8:$8,"&lt;="&amp;DS$9,conditions!$9:$9,"&gt;="&amp;DS$9)</f>
        <v>39.640000000000022</v>
      </c>
      <c r="DT134" s="37">
        <f>DS134-DT116-DT125+DT17*SUMIFS(conditions!$76:$76,conditions!$8:$8,"&lt;="&amp;DT$9,conditions!$9:$9,"&gt;="&amp;DT$9)</f>
        <v>39.640000000000022</v>
      </c>
      <c r="DU134" s="37">
        <f>DT134-DU116-DU125+DU17*SUMIFS(conditions!$76:$76,conditions!$8:$8,"&lt;="&amp;DU$9,conditions!$9:$9,"&gt;="&amp;DU$9)</f>
        <v>39.640000000000022</v>
      </c>
      <c r="DV134" s="37">
        <f>DU134-DV116-DV125+DV17*SUMIFS(conditions!$76:$76,conditions!$8:$8,"&lt;="&amp;DV$9,conditions!$9:$9,"&gt;="&amp;DV$9)</f>
        <v>39.600000000000023</v>
      </c>
      <c r="DW134" s="37">
        <f>DV134-DW116-DW125+DW17*SUMIFS(conditions!$76:$76,conditions!$8:$8,"&lt;="&amp;DW$9,conditions!$9:$9,"&gt;="&amp;DW$9)</f>
        <v>39.600000000000023</v>
      </c>
      <c r="DX134" s="37">
        <f>DW134-DX116-DX125+DX17*SUMIFS(conditions!$76:$76,conditions!$8:$8,"&lt;="&amp;DX$9,conditions!$9:$9,"&gt;="&amp;DX$9)</f>
        <v>39.600000000000023</v>
      </c>
      <c r="DY134" s="37">
        <f>DX134-DY116-DY125+DY17*SUMIFS(conditions!$76:$76,conditions!$8:$8,"&lt;="&amp;DY$9,conditions!$9:$9,"&gt;="&amp;DY$9)</f>
        <v>39.600000000000023</v>
      </c>
      <c r="DZ134" s="37">
        <f>DY134-DZ116-DZ125+DZ17*SUMIFS(conditions!$76:$76,conditions!$8:$8,"&lt;="&amp;DZ$9,conditions!$9:$9,"&gt;="&amp;DZ$9)</f>
        <v>39.600000000000023</v>
      </c>
      <c r="EA134" s="37">
        <f>DZ134-EA116-EA125+EA17*SUMIFS(conditions!$76:$76,conditions!$8:$8,"&lt;="&amp;EA$9,conditions!$9:$9,"&gt;="&amp;EA$9)</f>
        <v>39.600000000000023</v>
      </c>
      <c r="EB134" s="37">
        <f>EA134-EB116-EB125+EB17*SUMIFS(conditions!$76:$76,conditions!$8:$8,"&lt;="&amp;EB$9,conditions!$9:$9,"&gt;="&amp;EB$9)</f>
        <v>39.600000000000023</v>
      </c>
      <c r="EC134" s="37">
        <f>EB134-EC116-EC125+EC17*SUMIFS(conditions!$76:$76,conditions!$8:$8,"&lt;="&amp;EC$9,conditions!$9:$9,"&gt;="&amp;EC$9)</f>
        <v>39.600000000000023</v>
      </c>
      <c r="ED134" s="37">
        <f>EC134-ED116-ED125+ED17*SUMIFS(conditions!$76:$76,conditions!$8:$8,"&lt;="&amp;ED$9,conditions!$9:$9,"&gt;="&amp;ED$9)</f>
        <v>39.600000000000023</v>
      </c>
      <c r="EE134" s="37">
        <f>ED134-EE116-EE125+EE17*SUMIFS(conditions!$76:$76,conditions!$8:$8,"&lt;="&amp;EE$9,conditions!$9:$9,"&gt;="&amp;EE$9)</f>
        <v>39.600000000000023</v>
      </c>
      <c r="EF134" s="37">
        <f>EE134-EF116-EF125+EF17*SUMIFS(conditions!$76:$76,conditions!$8:$8,"&lt;="&amp;EF$9,conditions!$9:$9,"&gt;="&amp;EF$9)</f>
        <v>39.600000000000023</v>
      </c>
      <c r="EG134" s="37">
        <f>EF134-EG116-EG125+EG17*SUMIFS(conditions!$76:$76,conditions!$8:$8,"&lt;="&amp;EG$9,conditions!$9:$9,"&gt;="&amp;EG$9)</f>
        <v>39.600000000000023</v>
      </c>
      <c r="EH134" s="37">
        <f>EG134-EH116-EH125+EH17*SUMIFS(conditions!$76:$76,conditions!$8:$8,"&lt;="&amp;EH$9,conditions!$9:$9,"&gt;="&amp;EH$9)</f>
        <v>39.600000000000023</v>
      </c>
      <c r="EI134" s="37">
        <f>EH134-EI116-EI125+EI17*SUMIFS(conditions!$76:$76,conditions!$8:$8,"&lt;="&amp;EI$9,conditions!$9:$9,"&gt;="&amp;EI$9)</f>
        <v>39.600000000000023</v>
      </c>
      <c r="EJ134" s="37">
        <f>EI134-EJ116-EJ125+EJ17*SUMIFS(conditions!$76:$76,conditions!$8:$8,"&lt;="&amp;EJ$9,conditions!$9:$9,"&gt;="&amp;EJ$9)</f>
        <v>39.600000000000023</v>
      </c>
      <c r="EK134" s="37">
        <f>EJ134-EK116-EK125+EK17*SUMIFS(conditions!$76:$76,conditions!$8:$8,"&lt;="&amp;EK$9,conditions!$9:$9,"&gt;="&amp;EK$9)</f>
        <v>39.600000000000023</v>
      </c>
      <c r="EL134" s="37">
        <f>EK134-EL116-EL125+EL17*SUMIFS(conditions!$76:$76,conditions!$8:$8,"&lt;="&amp;EL$9,conditions!$9:$9,"&gt;="&amp;EL$9)</f>
        <v>39.600000000000023</v>
      </c>
      <c r="EM134" s="37">
        <f>EL134-EM116-EM125+EM17*SUMIFS(conditions!$76:$76,conditions!$8:$8,"&lt;="&amp;EM$9,conditions!$9:$9,"&gt;="&amp;EM$9)</f>
        <v>39.600000000000023</v>
      </c>
      <c r="EN134" s="37">
        <f>EM134-EN116-EN125+EN17*SUMIFS(conditions!$76:$76,conditions!$8:$8,"&lt;="&amp;EN$9,conditions!$9:$9,"&gt;="&amp;EN$9)</f>
        <v>40.392000000000024</v>
      </c>
      <c r="EO134" s="37">
        <f>EN134-EO116-EO125+EO17*SUMIFS(conditions!$76:$76,conditions!$8:$8,"&lt;="&amp;EO$9,conditions!$9:$9,"&gt;="&amp;EO$9)</f>
        <v>40.392000000000024</v>
      </c>
      <c r="EP134" s="37">
        <f>EO134-EP116-EP125+EP17*SUMIFS(conditions!$76:$76,conditions!$8:$8,"&lt;="&amp;EP$9,conditions!$9:$9,"&gt;="&amp;EP$9)</f>
        <v>40.392000000000024</v>
      </c>
      <c r="EQ134" s="37">
        <f>EP134-EQ116-EQ125+EQ17*SUMIFS(conditions!$76:$76,conditions!$8:$8,"&lt;="&amp;EQ$9,conditions!$9:$9,"&gt;="&amp;EQ$9)</f>
        <v>41.184000000000026</v>
      </c>
      <c r="ER134" s="37">
        <f>EQ134-ER116-ER125+ER17*SUMIFS(conditions!$76:$76,conditions!$8:$8,"&lt;="&amp;ER$9,conditions!$9:$9,"&gt;="&amp;ER$9)</f>
        <v>41.976000000000028</v>
      </c>
      <c r="ES134" s="37">
        <f>ER134-ES116-ES125+ES17*SUMIFS(conditions!$76:$76,conditions!$8:$8,"&lt;="&amp;ES$9,conditions!$9:$9,"&gt;="&amp;ES$9)</f>
        <v>42.768000000000029</v>
      </c>
      <c r="ET134" s="37">
        <f>ES134-ET116-ET125+ET17*SUMIFS(conditions!$76:$76,conditions!$8:$8,"&lt;="&amp;ET$9,conditions!$9:$9,"&gt;="&amp;ET$9)</f>
        <v>43.560000000000031</v>
      </c>
      <c r="EU134" s="37">
        <f>ET134-EU116-EU125+EU17*SUMIFS(conditions!$76:$76,conditions!$8:$8,"&lt;="&amp;EU$9,conditions!$9:$9,"&gt;="&amp;EU$9)</f>
        <v>44.352000000000032</v>
      </c>
      <c r="EV134" s="37">
        <f>EU134-EV116-EV125+EV17*SUMIFS(conditions!$76:$76,conditions!$8:$8,"&lt;="&amp;EV$9,conditions!$9:$9,"&gt;="&amp;EV$9)</f>
        <v>44.352000000000032</v>
      </c>
      <c r="EW134" s="37">
        <f>EV134-EW116-EW125+EW17*SUMIFS(conditions!$76:$76,conditions!$8:$8,"&lt;="&amp;EW$9,conditions!$9:$9,"&gt;="&amp;EW$9)</f>
        <v>44.352000000000032</v>
      </c>
      <c r="EX134" s="37">
        <f>EW134-EX116-EX125+EX17*SUMIFS(conditions!$76:$76,conditions!$8:$8,"&lt;="&amp;EX$9,conditions!$9:$9,"&gt;="&amp;EX$9)</f>
        <v>45.144000000000034</v>
      </c>
      <c r="EY134" s="37">
        <f>EX134-EY116-EY125+EY17*SUMIFS(conditions!$76:$76,conditions!$8:$8,"&lt;="&amp;EY$9,conditions!$9:$9,"&gt;="&amp;EY$9)</f>
        <v>45.936000000000035</v>
      </c>
      <c r="EZ134" s="37">
        <f>EY134-EZ116-EZ125+EZ17*SUMIFS(conditions!$76:$76,conditions!$8:$8,"&lt;="&amp;EZ$9,conditions!$9:$9,"&gt;="&amp;EZ$9)</f>
        <v>46.728000000000037</v>
      </c>
      <c r="FA134" s="37">
        <f>EZ134-FA116-FA125+FA17*SUMIFS(conditions!$76:$76,conditions!$8:$8,"&lt;="&amp;FA$9,conditions!$9:$9,"&gt;="&amp;FA$9)</f>
        <v>47.520000000000039</v>
      </c>
      <c r="FB134" s="37">
        <f>FA134-FB116-FB125+FB17*SUMIFS(conditions!$76:$76,conditions!$8:$8,"&lt;="&amp;FB$9,conditions!$9:$9,"&gt;="&amp;FB$9)</f>
        <v>47.520000000000039</v>
      </c>
      <c r="FC134" s="37">
        <f>FB134-FC116-FC125+FC17*SUMIFS(conditions!$76:$76,conditions!$8:$8,"&lt;="&amp;FC$9,conditions!$9:$9,"&gt;="&amp;FC$9)</f>
        <v>47.520000000000039</v>
      </c>
      <c r="FD134" s="37">
        <f>FC134-FD116-FD125+FD17*SUMIFS(conditions!$76:$76,conditions!$8:$8,"&lt;="&amp;FD$9,conditions!$9:$9,"&gt;="&amp;FD$9)</f>
        <v>47.520000000000039</v>
      </c>
      <c r="FE134" s="37">
        <f>FD134-FE116-FE125+FE17*SUMIFS(conditions!$76:$76,conditions!$8:$8,"&lt;="&amp;FE$9,conditions!$9:$9,"&gt;="&amp;FE$9)</f>
        <v>47.520000000000039</v>
      </c>
      <c r="FF134" s="37">
        <f>FE134-FF116-FF125+FF17*SUMIFS(conditions!$76:$76,conditions!$8:$8,"&lt;="&amp;FF$9,conditions!$9:$9,"&gt;="&amp;FF$9)</f>
        <v>47.520000000000039</v>
      </c>
      <c r="FG134" s="37">
        <f>FF134-FG116-FG125+FG17*SUMIFS(conditions!$76:$76,conditions!$8:$8,"&lt;="&amp;FG$9,conditions!$9:$9,"&gt;="&amp;FG$9)</f>
        <v>47.520000000000039</v>
      </c>
      <c r="FH134" s="37">
        <f>FG134-FH116-FH125+FH17*SUMIFS(conditions!$76:$76,conditions!$8:$8,"&lt;="&amp;FH$9,conditions!$9:$9,"&gt;="&amp;FH$9)</f>
        <v>47.520000000000039</v>
      </c>
      <c r="FI134" s="37">
        <f>FH134-FI116-FI125+FI17*SUMIFS(conditions!$76:$76,conditions!$8:$8,"&lt;="&amp;FI$9,conditions!$9:$9,"&gt;="&amp;FI$9)</f>
        <v>47.520000000000039</v>
      </c>
      <c r="FJ134" s="37">
        <f>FI134-FJ116-FJ125+FJ17*SUMIFS(conditions!$76:$76,conditions!$8:$8,"&lt;="&amp;FJ$9,conditions!$9:$9,"&gt;="&amp;FJ$9)</f>
        <v>47.520000000000039</v>
      </c>
      <c r="FK134" s="37">
        <f>FJ134-FK116-FK125+FK17*SUMIFS(conditions!$76:$76,conditions!$8:$8,"&lt;="&amp;FK$9,conditions!$9:$9,"&gt;="&amp;FK$9)</f>
        <v>47.520000000000039</v>
      </c>
      <c r="FL134" s="37">
        <f>FK134-FL116-FL125+FL17*SUMIFS(conditions!$76:$76,conditions!$8:$8,"&lt;="&amp;FL$9,conditions!$9:$9,"&gt;="&amp;FL$9)</f>
        <v>47.520000000000039</v>
      </c>
      <c r="FM134" s="37">
        <f>FL134-FM116-FM125+FM17*SUMIFS(conditions!$76:$76,conditions!$8:$8,"&lt;="&amp;FM$9,conditions!$9:$9,"&gt;="&amp;FM$9)</f>
        <v>47.520000000000039</v>
      </c>
      <c r="FN134" s="37">
        <f>FM134-FN116-FN125+FN17*SUMIFS(conditions!$76:$76,conditions!$8:$8,"&lt;="&amp;FN$9,conditions!$9:$9,"&gt;="&amp;FN$9)</f>
        <v>47.520000000000039</v>
      </c>
      <c r="FO134" s="37">
        <f>FN134-FO116-FO125+FO17*SUMIFS(conditions!$76:$76,conditions!$8:$8,"&lt;="&amp;FO$9,conditions!$9:$9,"&gt;="&amp;FO$9)</f>
        <v>47.520000000000039</v>
      </c>
      <c r="FP134" s="37">
        <f>FO134-FP116-FP125+FP17*SUMIFS(conditions!$76:$76,conditions!$8:$8,"&lt;="&amp;FP$9,conditions!$9:$9,"&gt;="&amp;FP$9)</f>
        <v>47.520000000000039</v>
      </c>
      <c r="FQ134" s="37">
        <f>FP134-FQ116-FQ125+FQ17*SUMIFS(conditions!$76:$76,conditions!$8:$8,"&lt;="&amp;FQ$9,conditions!$9:$9,"&gt;="&amp;FQ$9)</f>
        <v>47.520000000000039</v>
      </c>
      <c r="FR134" s="37">
        <f>FQ134-FR116-FR125+FR17*SUMIFS(conditions!$76:$76,conditions!$8:$8,"&lt;="&amp;FR$9,conditions!$9:$9,"&gt;="&amp;FR$9)</f>
        <v>47.520000000000039</v>
      </c>
      <c r="FS134" s="37">
        <f>FR134-FS116-FS125+FS17*SUMIFS(conditions!$76:$76,conditions!$8:$8,"&lt;="&amp;FS$9,conditions!$9:$9,"&gt;="&amp;FS$9)</f>
        <v>47.757600000000039</v>
      </c>
      <c r="FT134" s="37">
        <f>FS134-FT116-FT125+FT17*SUMIFS(conditions!$76:$76,conditions!$8:$8,"&lt;="&amp;FT$9,conditions!$9:$9,"&gt;="&amp;FT$9)</f>
        <v>47.99520000000004</v>
      </c>
      <c r="FU134" s="37">
        <f>FT134-FU116-FU125+FU17*SUMIFS(conditions!$76:$76,conditions!$8:$8,"&lt;="&amp;FU$9,conditions!$9:$9,"&gt;="&amp;FU$9)</f>
        <v>48.23280000000004</v>
      </c>
      <c r="FV134" s="37">
        <f>FU134-FV116-FV125+FV17*SUMIFS(conditions!$76:$76,conditions!$8:$8,"&lt;="&amp;FV$9,conditions!$9:$9,"&gt;="&amp;FV$9)</f>
        <v>48.470400000000041</v>
      </c>
      <c r="FW134" s="37">
        <f>FV134-FW116-FW125+FW17*SUMIFS(conditions!$76:$76,conditions!$8:$8,"&lt;="&amp;FW$9,conditions!$9:$9,"&gt;="&amp;FW$9)</f>
        <v>48.708000000000041</v>
      </c>
      <c r="FX134" s="37">
        <f>FW134-FX116-FX125+FX17*SUMIFS(conditions!$76:$76,conditions!$8:$8,"&lt;="&amp;FX$9,conditions!$9:$9,"&gt;="&amp;FX$9)</f>
        <v>48.708000000000041</v>
      </c>
      <c r="FY134" s="37">
        <f>FX134-FY116-FY125+FY17*SUMIFS(conditions!$76:$76,conditions!$8:$8,"&lt;="&amp;FY$9,conditions!$9:$9,"&gt;="&amp;FY$9)</f>
        <v>48.708000000000041</v>
      </c>
      <c r="FZ134" s="37">
        <f>FY134-FZ116-FZ125+FZ17*SUMIFS(conditions!$76:$76,conditions!$8:$8,"&lt;="&amp;FZ$9,conditions!$9:$9,"&gt;="&amp;FZ$9)</f>
        <v>48.945600000000042</v>
      </c>
      <c r="GA134" s="37">
        <f>FZ134-GA116-GA125+GA17*SUMIFS(conditions!$76:$76,conditions!$8:$8,"&lt;="&amp;GA$9,conditions!$9:$9,"&gt;="&amp;GA$9)</f>
        <v>49.183200000000042</v>
      </c>
      <c r="GB134" s="37">
        <f>GA134-GB116-GB125+GB17*SUMIFS(conditions!$76:$76,conditions!$8:$8,"&lt;="&amp;GB$9,conditions!$9:$9,"&gt;="&amp;GB$9)</f>
        <v>49.420800000000042</v>
      </c>
      <c r="GC134" s="37">
        <f>GB134-GC116-GC125+GC17*SUMIFS(conditions!$76:$76,conditions!$8:$8,"&lt;="&amp;GC$9,conditions!$9:$9,"&gt;="&amp;GC$9)</f>
        <v>49.658400000000043</v>
      </c>
      <c r="GD134" s="37">
        <f>GC134-GD116-GD125+GD17*SUMIFS(conditions!$76:$76,conditions!$8:$8,"&lt;="&amp;GD$9,conditions!$9:$9,"&gt;="&amp;GD$9)</f>
        <v>49.896000000000043</v>
      </c>
      <c r="GE134" s="37">
        <f>GD134-GE116-GE125+GE17*SUMIFS(conditions!$76:$76,conditions!$8:$8,"&lt;="&amp;GE$9,conditions!$9:$9,"&gt;="&amp;GE$9)</f>
        <v>49.896000000000043</v>
      </c>
      <c r="GF134" s="37">
        <f>GE134-GF116-GF125+GF17*SUMIFS(conditions!$76:$76,conditions!$8:$8,"&lt;="&amp;GF$9,conditions!$9:$9,"&gt;="&amp;GF$9)</f>
        <v>49.896000000000043</v>
      </c>
      <c r="GG134" s="37">
        <f>GF134-GG116-GG125+GG17*SUMIFS(conditions!$76:$76,conditions!$8:$8,"&lt;="&amp;GG$9,conditions!$9:$9,"&gt;="&amp;GG$9)</f>
        <v>49.896000000000043</v>
      </c>
      <c r="GH134" s="37">
        <f>GG134-GH116-GH125+GH17*SUMIFS(conditions!$76:$76,conditions!$8:$8,"&lt;="&amp;GH$9,conditions!$9:$9,"&gt;="&amp;GH$9)</f>
        <v>49.896000000000043</v>
      </c>
      <c r="GI134" s="37">
        <f>GH134-GI116-GI125+GI17*SUMIFS(conditions!$76:$76,conditions!$8:$8,"&lt;="&amp;GI$9,conditions!$9:$9,"&gt;="&amp;GI$9)</f>
        <v>49.896000000000043</v>
      </c>
      <c r="GJ134" s="37">
        <f>GI134-GJ116-GJ125+GJ17*SUMIFS(conditions!$76:$76,conditions!$8:$8,"&lt;="&amp;GJ$9,conditions!$9:$9,"&gt;="&amp;GJ$9)</f>
        <v>49.896000000000043</v>
      </c>
      <c r="GK134" s="37">
        <f>GJ134-GK116-GK125+GK17*SUMIFS(conditions!$76:$76,conditions!$8:$8,"&lt;="&amp;GK$9,conditions!$9:$9,"&gt;="&amp;GK$9)</f>
        <v>49.896000000000043</v>
      </c>
      <c r="GL134" s="37">
        <f>GK134-GL116-GL125+GL17*SUMIFS(conditions!$76:$76,conditions!$8:$8,"&lt;="&amp;GL$9,conditions!$9:$9,"&gt;="&amp;GL$9)</f>
        <v>49.896000000000043</v>
      </c>
      <c r="GM134" s="37">
        <f>GL134-GM116-GM125+GM17*SUMIFS(conditions!$76:$76,conditions!$8:$8,"&lt;="&amp;GM$9,conditions!$9:$9,"&gt;="&amp;GM$9)</f>
        <v>49.896000000000043</v>
      </c>
      <c r="GN134" s="37">
        <f>GM134-GN116-GN125+GN17*SUMIFS(conditions!$76:$76,conditions!$8:$8,"&lt;="&amp;GN$9,conditions!$9:$9,"&gt;="&amp;GN$9)</f>
        <v>49.896000000000043</v>
      </c>
      <c r="GO134" s="37">
        <f>GN134-GO116-GO125+GO17*SUMIFS(conditions!$76:$76,conditions!$8:$8,"&lt;="&amp;GO$9,conditions!$9:$9,"&gt;="&amp;GO$9)</f>
        <v>49.896000000000043</v>
      </c>
      <c r="GP134" s="37">
        <f>GO134-GP116-GP125+GP17*SUMIFS(conditions!$76:$76,conditions!$8:$8,"&lt;="&amp;GP$9,conditions!$9:$9,"&gt;="&amp;GP$9)</f>
        <v>49.896000000000043</v>
      </c>
      <c r="GQ134" s="37">
        <f>GP134-GQ116-GQ125+GQ17*SUMIFS(conditions!$76:$76,conditions!$8:$8,"&lt;="&amp;GQ$9,conditions!$9:$9,"&gt;="&amp;GQ$9)</f>
        <v>49.896000000000043</v>
      </c>
      <c r="GR134" s="37">
        <f>GQ134-GR116-GR125+GR17*SUMIFS(conditions!$76:$76,conditions!$8:$8,"&lt;="&amp;GR$9,conditions!$9:$9,"&gt;="&amp;GR$9)</f>
        <v>49.896000000000043</v>
      </c>
      <c r="GS134" s="37">
        <f>GR134-GS116-GS125+GS17*SUMIFS(conditions!$76:$76,conditions!$8:$8,"&lt;="&amp;GS$9,conditions!$9:$9,"&gt;="&amp;GS$9)</f>
        <v>49.896000000000043</v>
      </c>
      <c r="GT134" s="37">
        <f>GS134-GT116-GT125+GT17*SUMIFS(conditions!$76:$76,conditions!$8:$8,"&lt;="&amp;GT$9,conditions!$9:$9,"&gt;="&amp;GT$9)</f>
        <v>49.896000000000043</v>
      </c>
      <c r="GU134" s="37">
        <f>GT134-GU116-GU125+GU17*SUMIFS(conditions!$76:$76,conditions!$8:$8,"&lt;="&amp;GU$9,conditions!$9:$9,"&gt;="&amp;GU$9)</f>
        <v>49.896000000000043</v>
      </c>
      <c r="GV134" s="37">
        <f>GU134-GV116-GV125+GV17*SUMIFS(conditions!$76:$76,conditions!$8:$8,"&lt;="&amp;GV$9,conditions!$9:$9,"&gt;="&amp;GV$9)</f>
        <v>49.896000000000043</v>
      </c>
      <c r="GW134" s="37">
        <f>GV134-GW116-GW125+GW17*SUMIFS(conditions!$76:$76,conditions!$8:$8,"&lt;="&amp;GW$9,conditions!$9:$9,"&gt;="&amp;GW$9)</f>
        <v>50.436540000000043</v>
      </c>
      <c r="GX134" s="37">
        <f>GW134-GX116-GX125+GX17*SUMIFS(conditions!$76:$76,conditions!$8:$8,"&lt;="&amp;GX$9,conditions!$9:$9,"&gt;="&amp;GX$9)</f>
        <v>50.977080000000036</v>
      </c>
      <c r="GY134" s="37">
        <f>GX134-GY116-GY125+GY17*SUMIFS(conditions!$76:$76,conditions!$8:$8,"&lt;="&amp;GY$9,conditions!$9:$9,"&gt;="&amp;GY$9)</f>
        <v>51.517620000000029</v>
      </c>
      <c r="GZ134" s="37">
        <f>GY134-GZ116-GZ125+GZ17*SUMIFS(conditions!$76:$76,conditions!$8:$8,"&lt;="&amp;GZ$9,conditions!$9:$9,"&gt;="&amp;GZ$9)</f>
        <v>51.517620000000029</v>
      </c>
      <c r="HA134" s="37">
        <f>GZ134-HA116-HA125+HA17*SUMIFS(conditions!$76:$76,conditions!$8:$8,"&lt;="&amp;HA$9,conditions!$9:$9,"&gt;="&amp;HA$9)</f>
        <v>51.517620000000029</v>
      </c>
      <c r="HB134" s="37">
        <f>HA134-HB116-HB125+HB17*SUMIFS(conditions!$76:$76,conditions!$8:$8,"&lt;="&amp;HB$9,conditions!$9:$9,"&gt;="&amp;HB$9)</f>
        <v>52.058160000000022</v>
      </c>
      <c r="HC134" s="37">
        <f>HB134-HC116-HC125+HC17*SUMIFS(conditions!$76:$76,conditions!$8:$8,"&lt;="&amp;HC$9,conditions!$9:$9,"&gt;="&amp;HC$9)</f>
        <v>52.598700000000015</v>
      </c>
      <c r="HD134" s="37">
        <f>HC134-HD116-HD125+HD17*SUMIFS(conditions!$76:$76,conditions!$8:$8,"&lt;="&amp;HD$9,conditions!$9:$9,"&gt;="&amp;HD$9)</f>
        <v>53.139240000000008</v>
      </c>
      <c r="HE134" s="37">
        <f>HD134-HE116-HE125+HE17*SUMIFS(conditions!$76:$76,conditions!$8:$8,"&lt;="&amp;HE$9,conditions!$9:$9,"&gt;="&amp;HE$9)</f>
        <v>53.679780000000001</v>
      </c>
      <c r="HF134" s="37">
        <f>HE134-HF116-HF125+HF17*SUMIFS(conditions!$76:$76,conditions!$8:$8,"&lt;="&amp;HF$9,conditions!$9:$9,"&gt;="&amp;HF$9)</f>
        <v>54.220319999999994</v>
      </c>
      <c r="HG134" s="37">
        <f>HF134-HG116-HG125+HG17*SUMIFS(conditions!$76:$76,conditions!$8:$8,"&lt;="&amp;HG$9,conditions!$9:$9,"&gt;="&amp;HG$9)</f>
        <v>54.220319999999994</v>
      </c>
      <c r="HH134" s="37">
        <f>HG134-HH116-HH125+HH17*SUMIFS(conditions!$76:$76,conditions!$8:$8,"&lt;="&amp;HH$9,conditions!$9:$9,"&gt;="&amp;HH$9)</f>
        <v>54.220319999999994</v>
      </c>
      <c r="HI134" s="37">
        <f>HH134-HI116-HI125+HI17*SUMIFS(conditions!$76:$76,conditions!$8:$8,"&lt;="&amp;HI$9,conditions!$9:$9,"&gt;="&amp;HI$9)</f>
        <v>54.760859999999987</v>
      </c>
      <c r="HJ134" s="37">
        <f>HI134-HJ116-HJ125+HJ17*SUMIFS(conditions!$76:$76,conditions!$8:$8,"&lt;="&amp;HJ$9,conditions!$9:$9,"&gt;="&amp;HJ$9)</f>
        <v>55.30139999999998</v>
      </c>
      <c r="HK134" s="37">
        <f>HJ134-HK116-HK125+HK17*SUMIFS(conditions!$76:$76,conditions!$8:$8,"&lt;="&amp;HK$9,conditions!$9:$9,"&gt;="&amp;HK$9)</f>
        <v>55.30139999999998</v>
      </c>
      <c r="HL134" s="37">
        <f>HK134-HL116-HL125+HL17*SUMIFS(conditions!$76:$76,conditions!$8:$8,"&lt;="&amp;HL$9,conditions!$9:$9,"&gt;="&amp;HL$9)</f>
        <v>55.30139999999998</v>
      </c>
      <c r="HM134" s="37">
        <f>HL134-HM116-HM125+HM17*SUMIFS(conditions!$76:$76,conditions!$8:$8,"&lt;="&amp;HM$9,conditions!$9:$9,"&gt;="&amp;HM$9)</f>
        <v>55.30139999999998</v>
      </c>
      <c r="HN134" s="37">
        <f>HM134-HN116-HN125+HN17*SUMIFS(conditions!$76:$76,conditions!$8:$8,"&lt;="&amp;HN$9,conditions!$9:$9,"&gt;="&amp;HN$9)</f>
        <v>55.30139999999998</v>
      </c>
      <c r="HO134" s="37">
        <f>HN134-HO116-HO125+HO17*SUMIFS(conditions!$76:$76,conditions!$8:$8,"&lt;="&amp;HO$9,conditions!$9:$9,"&gt;="&amp;HO$9)</f>
        <v>55.30139999999998</v>
      </c>
      <c r="HP134" s="37">
        <f>HO134-HP116-HP125+HP17*SUMIFS(conditions!$76:$76,conditions!$8:$8,"&lt;="&amp;HP$9,conditions!$9:$9,"&gt;="&amp;HP$9)</f>
        <v>55.30139999999998</v>
      </c>
      <c r="HQ134" s="37">
        <f>HP134-HQ116-HQ125+HQ17*SUMIFS(conditions!$76:$76,conditions!$8:$8,"&lt;="&amp;HQ$9,conditions!$9:$9,"&gt;="&amp;HQ$9)</f>
        <v>55.30139999999998</v>
      </c>
      <c r="HR134" s="37">
        <f>HQ134-HR116-HR125+HR17*SUMIFS(conditions!$76:$76,conditions!$8:$8,"&lt;="&amp;HR$9,conditions!$9:$9,"&gt;="&amp;HR$9)</f>
        <v>55.30139999999998</v>
      </c>
      <c r="HS134" s="37">
        <f>HR134-HS116-HS125+HS17*SUMIFS(conditions!$76:$76,conditions!$8:$8,"&lt;="&amp;HS$9,conditions!$9:$9,"&gt;="&amp;HS$9)</f>
        <v>55.30139999999998</v>
      </c>
      <c r="HT134" s="37">
        <f>HS134-HT116-HT125+HT17*SUMIFS(conditions!$76:$76,conditions!$8:$8,"&lt;="&amp;HT$9,conditions!$9:$9,"&gt;="&amp;HT$9)</f>
        <v>55.30139999999998</v>
      </c>
      <c r="HU134" s="37">
        <f>HT134-HU116-HU125+HU17*SUMIFS(conditions!$76:$76,conditions!$8:$8,"&lt;="&amp;HU$9,conditions!$9:$9,"&gt;="&amp;HU$9)</f>
        <v>55.30139999999998</v>
      </c>
      <c r="HV134" s="37">
        <f>HU134-HV116-HV125+HV17*SUMIFS(conditions!$76:$76,conditions!$8:$8,"&lt;="&amp;HV$9,conditions!$9:$9,"&gt;="&amp;HV$9)</f>
        <v>55.30139999999998</v>
      </c>
      <c r="HW134" s="37">
        <f>HV134-HW116-HW125+HW17*SUMIFS(conditions!$76:$76,conditions!$8:$8,"&lt;="&amp;HW$9,conditions!$9:$9,"&gt;="&amp;HW$9)</f>
        <v>55.30139999999998</v>
      </c>
      <c r="HX134" s="37">
        <f>HW134-HX116-HX125+HX17*SUMIFS(conditions!$76:$76,conditions!$8:$8,"&lt;="&amp;HX$9,conditions!$9:$9,"&gt;="&amp;HX$9)</f>
        <v>55.30139999999998</v>
      </c>
      <c r="HY134" s="37">
        <f>HX134-HY116-HY125+HY17*SUMIFS(conditions!$76:$76,conditions!$8:$8,"&lt;="&amp;HY$9,conditions!$9:$9,"&gt;="&amp;HY$9)</f>
        <v>55.30139999999998</v>
      </c>
      <c r="HZ134" s="37">
        <f>HY134-HZ116-HZ125+HZ17*SUMIFS(conditions!$76:$76,conditions!$8:$8,"&lt;="&amp;HZ$9,conditions!$9:$9,"&gt;="&amp;HZ$9)</f>
        <v>55.30139999999998</v>
      </c>
      <c r="IA134" s="37">
        <f>HZ134-IA116-IA125+IA17*SUMIFS(conditions!$76:$76,conditions!$8:$8,"&lt;="&amp;IA$9,conditions!$9:$9,"&gt;="&amp;IA$9)</f>
        <v>55.30139999999998</v>
      </c>
      <c r="IB134" s="37">
        <f>IA134-IB116-IB125+IB17*SUMIFS(conditions!$76:$76,conditions!$8:$8,"&lt;="&amp;IB$9,conditions!$9:$9,"&gt;="&amp;IB$9)</f>
        <v>55.30139999999998</v>
      </c>
      <c r="IC134" s="37">
        <f>IB134-IC116-IC125+IC17*SUMIFS(conditions!$76:$76,conditions!$8:$8,"&lt;="&amp;IC$9,conditions!$9:$9,"&gt;="&amp;IC$9)</f>
        <v>55.30139999999998</v>
      </c>
      <c r="ID134" s="37">
        <f>IC134-ID116-ID125+ID17*SUMIFS(conditions!$76:$76,conditions!$8:$8,"&lt;="&amp;ID$9,conditions!$9:$9,"&gt;="&amp;ID$9)</f>
        <v>54.858988799999985</v>
      </c>
      <c r="IE134" s="37">
        <f>ID134-IE116-IE125+IE17*SUMIFS(conditions!$76:$76,conditions!$8:$8,"&lt;="&amp;IE$9,conditions!$9:$9,"&gt;="&amp;IE$9)</f>
        <v>54.416577599999989</v>
      </c>
      <c r="IF134" s="37">
        <f>IE134-IF116-IF125+IF17*SUMIFS(conditions!$76:$76,conditions!$8:$8,"&lt;="&amp;IF$9,conditions!$9:$9,"&gt;="&amp;IF$9)</f>
        <v>53.974166399999994</v>
      </c>
      <c r="IG134" s="37">
        <f>IF134-IG116-IG125+IG17*SUMIFS(conditions!$76:$76,conditions!$8:$8,"&lt;="&amp;IG$9,conditions!$9:$9,"&gt;="&amp;IG$9)</f>
        <v>53.531755199999999</v>
      </c>
      <c r="IH134" s="37">
        <f>IG134-IH116-IH125+IH17*SUMIFS(conditions!$76:$76,conditions!$8:$8,"&lt;="&amp;IH$9,conditions!$9:$9,"&gt;="&amp;IH$9)</f>
        <v>53.089344000000004</v>
      </c>
      <c r="II134" s="37">
        <f>IH134-II116-II125+II17*SUMIFS(conditions!$76:$76,conditions!$8:$8,"&lt;="&amp;II$9,conditions!$9:$9,"&gt;="&amp;II$9)</f>
        <v>53.089344000000004</v>
      </c>
      <c r="IJ134" s="37">
        <f>II134-IJ116-IJ125+IJ17*SUMIFS(conditions!$76:$76,conditions!$8:$8,"&lt;="&amp;IJ$9,conditions!$9:$9,"&gt;="&amp;IJ$9)</f>
        <v>53.089344000000004</v>
      </c>
      <c r="IK134" s="37">
        <f>IJ134-IK116-IK125+IK17*SUMIFS(conditions!$76:$76,conditions!$8:$8,"&lt;="&amp;IK$9,conditions!$9:$9,"&gt;="&amp;IK$9)</f>
        <v>52.646932800000009</v>
      </c>
      <c r="IL134" s="37">
        <f>IK134-IL116-IL125+IL17*SUMIFS(conditions!$76:$76,conditions!$8:$8,"&lt;="&amp;IL$9,conditions!$9:$9,"&gt;="&amp;IL$9)</f>
        <v>52.204521600000014</v>
      </c>
      <c r="IM134" s="37">
        <f>IL134-IM116-IM125+IM17*SUMIFS(conditions!$76:$76,conditions!$8:$8,"&lt;="&amp;IM$9,conditions!$9:$9,"&gt;="&amp;IM$9)</f>
        <v>51.762110400000019</v>
      </c>
      <c r="IN134" s="37">
        <f>IM134-IN116-IN125+IN17*SUMIFS(conditions!$76:$76,conditions!$8:$8,"&lt;="&amp;IN$9,conditions!$9:$9,"&gt;="&amp;IN$9)</f>
        <v>51.319699200000024</v>
      </c>
      <c r="IO134" s="37">
        <f>IN134-IO116-IO125+IO17*SUMIFS(conditions!$76:$76,conditions!$8:$8,"&lt;="&amp;IO$9,conditions!$9:$9,"&gt;="&amp;IO$9)</f>
        <v>50.877288000000028</v>
      </c>
      <c r="IP134" s="37">
        <f>IO134-IP116-IP125+IP17*SUMIFS(conditions!$76:$76,conditions!$8:$8,"&lt;="&amp;IP$9,conditions!$9:$9,"&gt;="&amp;IP$9)</f>
        <v>50.877288000000028</v>
      </c>
      <c r="IQ134" s="37">
        <f>IP134-IQ116-IQ125+IQ17*SUMIFS(conditions!$76:$76,conditions!$8:$8,"&lt;="&amp;IQ$9,conditions!$9:$9,"&gt;="&amp;IQ$9)</f>
        <v>50.877288000000028</v>
      </c>
      <c r="IR134" s="37">
        <f>IQ134-IR116-IR125+IR17*SUMIFS(conditions!$76:$76,conditions!$8:$8,"&lt;="&amp;IR$9,conditions!$9:$9,"&gt;="&amp;IR$9)</f>
        <v>50.877288000000028</v>
      </c>
      <c r="IS134" s="37">
        <f>IR134-IS116-IS125+IS17*SUMIFS(conditions!$76:$76,conditions!$8:$8,"&lt;="&amp;IS$9,conditions!$9:$9,"&gt;="&amp;IS$9)</f>
        <v>50.877288000000028</v>
      </c>
      <c r="IT134" s="37">
        <f>IS134-IT116-IT125+IT17*SUMIFS(conditions!$76:$76,conditions!$8:$8,"&lt;="&amp;IT$9,conditions!$9:$9,"&gt;="&amp;IT$9)</f>
        <v>50.877288000000028</v>
      </c>
      <c r="IU134" s="37">
        <f>IT134-IU116-IU125+IU17*SUMIFS(conditions!$76:$76,conditions!$8:$8,"&lt;="&amp;IU$9,conditions!$9:$9,"&gt;="&amp;IU$9)</f>
        <v>50.877288000000028</v>
      </c>
      <c r="IV134" s="37">
        <f>IU134-IV116-IV125+IV17*SUMIFS(conditions!$76:$76,conditions!$8:$8,"&lt;="&amp;IV$9,conditions!$9:$9,"&gt;="&amp;IV$9)</f>
        <v>50.877288000000028</v>
      </c>
      <c r="IW134" s="37">
        <f>IV134-IW116-IW125+IW17*SUMIFS(conditions!$76:$76,conditions!$8:$8,"&lt;="&amp;IW$9,conditions!$9:$9,"&gt;="&amp;IW$9)</f>
        <v>50.877288000000028</v>
      </c>
      <c r="IX134" s="37">
        <f>IW134-IX116-IX125+IX17*SUMIFS(conditions!$76:$76,conditions!$8:$8,"&lt;="&amp;IX$9,conditions!$9:$9,"&gt;="&amp;IX$9)</f>
        <v>50.877288000000028</v>
      </c>
      <c r="IY134" s="37">
        <f>IX134-IY116-IY125+IY17*SUMIFS(conditions!$76:$76,conditions!$8:$8,"&lt;="&amp;IY$9,conditions!$9:$9,"&gt;="&amp;IY$9)</f>
        <v>50.877288000000028</v>
      </c>
      <c r="IZ134" s="37">
        <f>IY134-IZ116-IZ125+IZ17*SUMIFS(conditions!$76:$76,conditions!$8:$8,"&lt;="&amp;IZ$9,conditions!$9:$9,"&gt;="&amp;IZ$9)</f>
        <v>50.877288000000028</v>
      </c>
      <c r="JA134" s="37">
        <f>IZ134-JA116-JA125+JA17*SUMIFS(conditions!$76:$76,conditions!$8:$8,"&lt;="&amp;JA$9,conditions!$9:$9,"&gt;="&amp;JA$9)</f>
        <v>50.877288000000028</v>
      </c>
      <c r="JB134" s="37">
        <f>JA134-JB116-JB125+JB17*SUMIFS(conditions!$76:$76,conditions!$8:$8,"&lt;="&amp;JB$9,conditions!$9:$9,"&gt;="&amp;JB$9)</f>
        <v>50.877288000000028</v>
      </c>
      <c r="JC134" s="37">
        <f>JB134-JC116-JC125+JC17*SUMIFS(conditions!$76:$76,conditions!$8:$8,"&lt;="&amp;JC$9,conditions!$9:$9,"&gt;="&amp;JC$9)</f>
        <v>50.877288000000028</v>
      </c>
      <c r="JD134" s="37">
        <f>JC134-JD116-JD125+JD17*SUMIFS(conditions!$76:$76,conditions!$8:$8,"&lt;="&amp;JD$9,conditions!$9:$9,"&gt;="&amp;JD$9)</f>
        <v>50.877288000000028</v>
      </c>
      <c r="JE134" s="37">
        <f>JD134-JE116-JE125+JE17*SUMIFS(conditions!$76:$76,conditions!$8:$8,"&lt;="&amp;JE$9,conditions!$9:$9,"&gt;="&amp;JE$9)</f>
        <v>50.877288000000028</v>
      </c>
      <c r="JF134" s="37">
        <f>JE134-JF116-JF125+JF17*SUMIFS(conditions!$76:$76,conditions!$8:$8,"&lt;="&amp;JF$9,conditions!$9:$9,"&gt;="&amp;JF$9)</f>
        <v>51.029919864000028</v>
      </c>
      <c r="JG134" s="37">
        <f>JF134-JG116-JG125+JG17*SUMIFS(conditions!$76:$76,conditions!$8:$8,"&lt;="&amp;JG$9,conditions!$9:$9,"&gt;="&amp;JG$9)</f>
        <v>51.182551728000028</v>
      </c>
      <c r="JH134" s="37">
        <f>JG134-JH116-JH125+JH17*SUMIFS(conditions!$76:$76,conditions!$8:$8,"&lt;="&amp;JH$9,conditions!$9:$9,"&gt;="&amp;JH$9)</f>
        <v>51.335183592000028</v>
      </c>
      <c r="JI134" s="37">
        <f>JH134-JI116-JI125+JI17*SUMIFS(conditions!$76:$76,conditions!$8:$8,"&lt;="&amp;JI$9,conditions!$9:$9,"&gt;="&amp;JI$9)</f>
        <v>51.487815456000028</v>
      </c>
      <c r="JJ134" s="37">
        <f>JI134-JJ116-JJ125+JJ17*SUMIFS(conditions!$76:$76,conditions!$8:$8,"&lt;="&amp;JJ$9,conditions!$9:$9,"&gt;="&amp;JJ$9)</f>
        <v>51.640447320000028</v>
      </c>
      <c r="JK134" s="37">
        <f>JJ134-JK116-JK125+JK17*SUMIFS(conditions!$76:$76,conditions!$8:$8,"&lt;="&amp;JK$9,conditions!$9:$9,"&gt;="&amp;JK$9)</f>
        <v>51.640447320000028</v>
      </c>
      <c r="JL134" s="37">
        <f>JK134-JL116-JL125+JL17*SUMIFS(conditions!$76:$76,conditions!$8:$8,"&lt;="&amp;JL$9,conditions!$9:$9,"&gt;="&amp;JL$9)</f>
        <v>51.640447320000028</v>
      </c>
      <c r="JM134" s="37">
        <f>JL134-JM116-JM125+JM17*SUMIFS(conditions!$76:$76,conditions!$8:$8,"&lt;="&amp;JM$9,conditions!$9:$9,"&gt;="&amp;JM$9)</f>
        <v>51.793079184000028</v>
      </c>
      <c r="JN134" s="37">
        <f>JM134-JN116-JN125+JN17*SUMIFS(conditions!$76:$76,conditions!$8:$8,"&lt;="&amp;JN$9,conditions!$9:$9,"&gt;="&amp;JN$9)</f>
        <v>51.945711048000028</v>
      </c>
      <c r="JO134" s="37">
        <f>JN134-JO116-JO125+JO17*SUMIFS(conditions!$76:$76,conditions!$8:$8,"&lt;="&amp;JO$9,conditions!$9:$9,"&gt;="&amp;JO$9)</f>
        <v>52.098342912000028</v>
      </c>
      <c r="JP134" s="37">
        <f>JO134-JP116-JP125+JP17*SUMIFS(conditions!$76:$76,conditions!$8:$8,"&lt;="&amp;JP$9,conditions!$9:$9,"&gt;="&amp;JP$9)</f>
        <v>52.250974776000028</v>
      </c>
      <c r="JQ134" s="37">
        <f>JP134-JQ116-JQ125+JQ17*SUMIFS(conditions!$76:$76,conditions!$8:$8,"&lt;="&amp;JQ$9,conditions!$9:$9,"&gt;="&amp;JQ$9)</f>
        <v>52.403606640000028</v>
      </c>
      <c r="JR134" s="37">
        <f>JQ134-JR116-JR125+JR17*SUMIFS(conditions!$76:$76,conditions!$8:$8,"&lt;="&amp;JR$9,conditions!$9:$9,"&gt;="&amp;JR$9)</f>
        <v>52.403606640000028</v>
      </c>
      <c r="JS134" s="37">
        <f>JR134-JS116-JS125+JS17*SUMIFS(conditions!$76:$76,conditions!$8:$8,"&lt;="&amp;JS$9,conditions!$9:$9,"&gt;="&amp;JS$9)</f>
        <v>52.403606640000028</v>
      </c>
      <c r="JT134" s="37">
        <f>JS134-JT116-JT125+JT17*SUMIFS(conditions!$76:$76,conditions!$8:$8,"&lt;="&amp;JT$9,conditions!$9:$9,"&gt;="&amp;JT$9)</f>
        <v>52.403606640000028</v>
      </c>
      <c r="JU134" s="37">
        <f>JT134-JU116-JU125+JU17*SUMIFS(conditions!$76:$76,conditions!$8:$8,"&lt;="&amp;JU$9,conditions!$9:$9,"&gt;="&amp;JU$9)</f>
        <v>52.403606640000028</v>
      </c>
      <c r="JV134" s="37">
        <f>JU134-JV116-JV125+JV17*SUMIFS(conditions!$76:$76,conditions!$8:$8,"&lt;="&amp;JV$9,conditions!$9:$9,"&gt;="&amp;JV$9)</f>
        <v>52.403606640000028</v>
      </c>
      <c r="JW134" s="37">
        <f>JV134-JW116-JW125+JW17*SUMIFS(conditions!$76:$76,conditions!$8:$8,"&lt;="&amp;JW$9,conditions!$9:$9,"&gt;="&amp;JW$9)</f>
        <v>52.403606640000028</v>
      </c>
      <c r="JX134" s="37">
        <f>JW134-JX116-JX125+JX17*SUMIFS(conditions!$76:$76,conditions!$8:$8,"&lt;="&amp;JX$9,conditions!$9:$9,"&gt;="&amp;JX$9)</f>
        <v>52.403606640000028</v>
      </c>
      <c r="JY134" s="37">
        <f>JX134-JY116-JY125+JY17*SUMIFS(conditions!$76:$76,conditions!$8:$8,"&lt;="&amp;JY$9,conditions!$9:$9,"&gt;="&amp;JY$9)</f>
        <v>52.403606640000028</v>
      </c>
      <c r="JZ134" s="37">
        <f>JY134-JZ116-JZ125+JZ17*SUMIFS(conditions!$76:$76,conditions!$8:$8,"&lt;="&amp;JZ$9,conditions!$9:$9,"&gt;="&amp;JZ$9)</f>
        <v>52.403606640000028</v>
      </c>
      <c r="KA134" s="37">
        <f>JZ134-KA116-KA125+KA17*SUMIFS(conditions!$76:$76,conditions!$8:$8,"&lt;="&amp;KA$9,conditions!$9:$9,"&gt;="&amp;KA$9)</f>
        <v>52.403606640000028</v>
      </c>
      <c r="KB134" s="37">
        <f>KA134-KB116-KB125+KB17*SUMIFS(conditions!$76:$76,conditions!$8:$8,"&lt;="&amp;KB$9,conditions!$9:$9,"&gt;="&amp;KB$9)</f>
        <v>52.403606640000028</v>
      </c>
      <c r="KC134" s="37">
        <f>KB134-KC116-KC125+KC17*SUMIFS(conditions!$76:$76,conditions!$8:$8,"&lt;="&amp;KC$9,conditions!$9:$9,"&gt;="&amp;KC$9)</f>
        <v>52.403606640000028</v>
      </c>
      <c r="KD134" s="37">
        <f>KC134-KD116-KD125+KD17*SUMIFS(conditions!$76:$76,conditions!$8:$8,"&lt;="&amp;KD$9,conditions!$9:$9,"&gt;="&amp;KD$9)</f>
        <v>52.403606640000028</v>
      </c>
      <c r="KE134" s="37">
        <f>KD134-KE116-KE125+KE17*SUMIFS(conditions!$76:$76,conditions!$8:$8,"&lt;="&amp;KE$9,conditions!$9:$9,"&gt;="&amp;KE$9)</f>
        <v>52.403606640000028</v>
      </c>
      <c r="KF134" s="37">
        <f>KE134-KF116-KF125+KF17*SUMIFS(conditions!$76:$76,conditions!$8:$8,"&lt;="&amp;KF$9,conditions!$9:$9,"&gt;="&amp;KF$9)</f>
        <v>52.403606640000028</v>
      </c>
      <c r="KG134" s="37">
        <f>KF134-KG116-KG125+KG17*SUMIFS(conditions!$76:$76,conditions!$8:$8,"&lt;="&amp;KG$9,conditions!$9:$9,"&gt;="&amp;KG$9)</f>
        <v>52.403606640000028</v>
      </c>
      <c r="KH134" s="37">
        <f>KG134-KH116-KH125+KH17*SUMIFS(conditions!$76:$76,conditions!$8:$8,"&lt;="&amp;KH$9,conditions!$9:$9,"&gt;="&amp;KH$9)</f>
        <v>52.403606640000028</v>
      </c>
      <c r="KI134" s="37">
        <f>KH134-KI116-KI125+KI17*SUMIFS(conditions!$76:$76,conditions!$8:$8,"&lt;="&amp;KI$9,conditions!$9:$9,"&gt;="&amp;KI$9)</f>
        <v>52.403606640000028</v>
      </c>
      <c r="KJ134" s="37">
        <f>KI134-KJ116-KJ125+KJ17*SUMIFS(conditions!$76:$76,conditions!$8:$8,"&lt;="&amp;KJ$9,conditions!$9:$9,"&gt;="&amp;KJ$9)</f>
        <v>54.025623036000027</v>
      </c>
      <c r="KK134" s="37">
        <f>KJ134-KK116-KK125+KK17*SUMIFS(conditions!$76:$76,conditions!$8:$8,"&lt;="&amp;KK$9,conditions!$9:$9,"&gt;="&amp;KK$9)</f>
        <v>55.647639432000027</v>
      </c>
      <c r="KL134" s="37">
        <f>KK134-KL116-KL125+KL17*SUMIFS(conditions!$76:$76,conditions!$8:$8,"&lt;="&amp;KL$9,conditions!$9:$9,"&gt;="&amp;KL$9)</f>
        <v>57.269655828000026</v>
      </c>
      <c r="KM134" s="37">
        <f>KL134-KM116-KM125+KM17*SUMIFS(conditions!$76:$76,conditions!$8:$8,"&lt;="&amp;KM$9,conditions!$9:$9,"&gt;="&amp;KM$9)</f>
        <v>57.269655828000026</v>
      </c>
      <c r="KN134" s="37">
        <f>KM134-KN116-KN125+KN17*SUMIFS(conditions!$76:$76,conditions!$8:$8,"&lt;="&amp;KN$9,conditions!$9:$9,"&gt;="&amp;KN$9)</f>
        <v>57.269655828000026</v>
      </c>
      <c r="KO134" s="37">
        <f>KN134-KO116-KO125+KO17*SUMIFS(conditions!$76:$76,conditions!$8:$8,"&lt;="&amp;KO$9,conditions!$9:$9,"&gt;="&amp;KO$9)</f>
        <v>58.891672224000025</v>
      </c>
      <c r="KP134" s="37">
        <f>KO134-KP116-KP125+KP17*SUMIFS(conditions!$76:$76,conditions!$8:$8,"&lt;="&amp;KP$9,conditions!$9:$9,"&gt;="&amp;KP$9)</f>
        <v>60.513688620000025</v>
      </c>
      <c r="KQ134" s="37">
        <f>KP134-KQ116-KQ125+KQ17*SUMIFS(conditions!$76:$76,conditions!$8:$8,"&lt;="&amp;KQ$9,conditions!$9:$9,"&gt;="&amp;KQ$9)</f>
        <v>62.135705016000024</v>
      </c>
      <c r="KR134" s="37">
        <f>KQ134-KR116-KR125+KR17*SUMIFS(conditions!$76:$76,conditions!$8:$8,"&lt;="&amp;KR$9,conditions!$9:$9,"&gt;="&amp;KR$9)</f>
        <v>63.757721412000024</v>
      </c>
      <c r="KS134" s="37">
        <f>KR134-KS116-KS125+KS17*SUMIFS(conditions!$76:$76,conditions!$8:$8,"&lt;="&amp;KS$9,conditions!$9:$9,"&gt;="&amp;KS$9)</f>
        <v>65.379737808000016</v>
      </c>
      <c r="KT134" s="37">
        <f>KS134-KT116-KT125+KT17*SUMIFS(conditions!$76:$76,conditions!$8:$8,"&lt;="&amp;KT$9,conditions!$9:$9,"&gt;="&amp;KT$9)</f>
        <v>65.379737808000016</v>
      </c>
      <c r="KU134" s="37">
        <f>KT134-KU116-KU125+KU17*SUMIFS(conditions!$76:$76,conditions!$8:$8,"&lt;="&amp;KU$9,conditions!$9:$9,"&gt;="&amp;KU$9)</f>
        <v>65.379737808000016</v>
      </c>
      <c r="KV134" s="37">
        <f>KU134-KV116-KV125+KV17*SUMIFS(conditions!$76:$76,conditions!$8:$8,"&lt;="&amp;KV$9,conditions!$9:$9,"&gt;="&amp;KV$9)</f>
        <v>67.001754204000008</v>
      </c>
      <c r="KW134" s="37">
        <f>KV134-KW116-KW125+KW17*SUMIFS(conditions!$76:$76,conditions!$8:$8,"&lt;="&amp;KW$9,conditions!$9:$9,"&gt;="&amp;KW$9)</f>
        <v>68.6237706</v>
      </c>
      <c r="KX134" s="37">
        <f>KW134-KX116-KX125+KX17*SUMIFS(conditions!$76:$76,conditions!$8:$8,"&lt;="&amp;KX$9,conditions!$9:$9,"&gt;="&amp;KX$9)</f>
        <v>68.6237706</v>
      </c>
      <c r="KY134" s="37">
        <f>KX134-KY116-KY125+KY17*SUMIFS(conditions!$76:$76,conditions!$8:$8,"&lt;="&amp;KY$9,conditions!$9:$9,"&gt;="&amp;KY$9)</f>
        <v>68.6237706</v>
      </c>
      <c r="KZ134" s="37">
        <f>KY134-KZ116-KZ125+KZ17*SUMIFS(conditions!$76:$76,conditions!$8:$8,"&lt;="&amp;KZ$9,conditions!$9:$9,"&gt;="&amp;KZ$9)</f>
        <v>68.6237706</v>
      </c>
      <c r="LA134" s="37">
        <f>KZ134-LA116-LA125+LA17*SUMIFS(conditions!$76:$76,conditions!$8:$8,"&lt;="&amp;LA$9,conditions!$9:$9,"&gt;="&amp;LA$9)</f>
        <v>68.6237706</v>
      </c>
      <c r="LB134" s="37">
        <f>LA134-LB116-LB125+LB17*SUMIFS(conditions!$76:$76,conditions!$8:$8,"&lt;="&amp;LB$9,conditions!$9:$9,"&gt;="&amp;LB$9)</f>
        <v>68.6237706</v>
      </c>
      <c r="LC134" s="37">
        <f>LB134-LC116-LC125+LC17*SUMIFS(conditions!$76:$76,conditions!$8:$8,"&lt;="&amp;LC$9,conditions!$9:$9,"&gt;="&amp;LC$9)</f>
        <v>68.6237706</v>
      </c>
      <c r="LD134" s="37">
        <f>LC134-LD116-LD125+LD17*SUMIFS(conditions!$76:$76,conditions!$8:$8,"&lt;="&amp;LD$9,conditions!$9:$9,"&gt;="&amp;LD$9)</f>
        <v>68.6237706</v>
      </c>
      <c r="LE134" s="37">
        <f>LD134-LE116-LE125+LE17*SUMIFS(conditions!$76:$76,conditions!$8:$8,"&lt;="&amp;LE$9,conditions!$9:$9,"&gt;="&amp;LE$9)</f>
        <v>68.6237706</v>
      </c>
      <c r="LF134" s="37">
        <f>LE134-LF116-LF125+LF17*SUMIFS(conditions!$76:$76,conditions!$8:$8,"&lt;="&amp;LF$9,conditions!$9:$9,"&gt;="&amp;LF$9)</f>
        <v>68.6237706</v>
      </c>
      <c r="LG134" s="37">
        <f>LF134-LG116-LG125+LG17*SUMIFS(conditions!$76:$76,conditions!$8:$8,"&lt;="&amp;LG$9,conditions!$9:$9,"&gt;="&amp;LG$9)</f>
        <v>68.6237706</v>
      </c>
      <c r="LH134" s="37">
        <f>LG134-LH116-LH125+LH17*SUMIFS(conditions!$76:$76,conditions!$8:$8,"&lt;="&amp;LH$9,conditions!$9:$9,"&gt;="&amp;LH$9)</f>
        <v>68.6237706</v>
      </c>
      <c r="LI134" s="37">
        <f>LH134-LI116-LI125+LI17*SUMIFS(conditions!$76:$76,conditions!$8:$8,"&lt;="&amp;LI$9,conditions!$9:$9,"&gt;="&amp;LI$9)</f>
        <v>68.6237706</v>
      </c>
      <c r="LJ134" s="37">
        <f>LI134-LJ116-LJ125+LJ17*SUMIFS(conditions!$76:$76,conditions!$8:$8,"&lt;="&amp;LJ$9,conditions!$9:$9,"&gt;="&amp;LJ$9)</f>
        <v>68.6237706</v>
      </c>
      <c r="LK134" s="37">
        <f>LJ134-LK116-LK125+LK17*SUMIFS(conditions!$76:$76,conditions!$8:$8,"&lt;="&amp;LK$9,conditions!$9:$9,"&gt;="&amp;LK$9)</f>
        <v>68.6237706</v>
      </c>
      <c r="LL134" s="37">
        <f>LK134-LL116-LL125+LL17*SUMIFS(conditions!$76:$76,conditions!$8:$8,"&lt;="&amp;LL$9,conditions!$9:$9,"&gt;="&amp;LL$9)</f>
        <v>68.6237706</v>
      </c>
      <c r="LM134" s="37">
        <f>LL134-LM116-LM125+LM17*SUMIFS(conditions!$76:$76,conditions!$8:$8,"&lt;="&amp;LM$9,conditions!$9:$9,"&gt;="&amp;LM$9)</f>
        <v>68.6237706</v>
      </c>
      <c r="LN134" s="37">
        <f>LM134-LN116-LN125+LN17*SUMIFS(conditions!$76:$76,conditions!$8:$8,"&lt;="&amp;LN$9,conditions!$9:$9,"&gt;="&amp;LN$9)</f>
        <v>70.682483718</v>
      </c>
      <c r="LO134" s="37">
        <f>LN134-LO116-LO125+LO17*SUMIFS(conditions!$76:$76,conditions!$8:$8,"&lt;="&amp;LO$9,conditions!$9:$9,"&gt;="&amp;LO$9)</f>
        <v>70.682483718</v>
      </c>
      <c r="LP134" s="37">
        <f>LO134-LP116-LP125+LP17*SUMIFS(conditions!$76:$76,conditions!$8:$8,"&lt;="&amp;LP$9,conditions!$9:$9,"&gt;="&amp;LP$9)</f>
        <v>70.682483718</v>
      </c>
      <c r="LQ134" s="37">
        <f>LP134-LQ116-LQ125+LQ17*SUMIFS(conditions!$76:$76,conditions!$8:$8,"&lt;="&amp;LQ$9,conditions!$9:$9,"&gt;="&amp;LQ$9)</f>
        <v>72.741196836</v>
      </c>
      <c r="LR134" s="37">
        <f>LQ134-LR116-LR125+LR17*SUMIFS(conditions!$76:$76,conditions!$8:$8,"&lt;="&amp;LR$9,conditions!$9:$9,"&gt;="&amp;LR$9)</f>
        <v>74.799909954</v>
      </c>
      <c r="LS134" s="37">
        <f>LR134-LS116-LS125+LS17*SUMIFS(conditions!$76:$76,conditions!$8:$8,"&lt;="&amp;LS$9,conditions!$9:$9,"&gt;="&amp;LS$9)</f>
        <v>76.858623072</v>
      </c>
      <c r="LT134" s="37">
        <f>LS134-LT116-LT125+LT17*SUMIFS(conditions!$76:$76,conditions!$8:$8,"&lt;="&amp;LT$9,conditions!$9:$9,"&gt;="&amp;LT$9)</f>
        <v>78.91733619</v>
      </c>
      <c r="LU134" s="37">
        <f>LT134-LU116-LU125+LU17*SUMIFS(conditions!$76:$76,conditions!$8:$8,"&lt;="&amp;LU$9,conditions!$9:$9,"&gt;="&amp;LU$9)</f>
        <v>80.976049308</v>
      </c>
      <c r="LV134" s="37">
        <f>LU134-LV116-LV125+LV17*SUMIFS(conditions!$76:$76,conditions!$8:$8,"&lt;="&amp;LV$9,conditions!$9:$9,"&gt;="&amp;LV$9)</f>
        <v>80.976049308</v>
      </c>
      <c r="LW134" s="37">
        <f>LV134-LW116-LW125+LW17*SUMIFS(conditions!$76:$76,conditions!$8:$8,"&lt;="&amp;LW$9,conditions!$9:$9,"&gt;="&amp;LW$9)</f>
        <v>80.976049308</v>
      </c>
      <c r="LX134" s="37">
        <f>LW134-LX116-LX125+LX17*SUMIFS(conditions!$76:$76,conditions!$8:$8,"&lt;="&amp;LX$9,conditions!$9:$9,"&gt;="&amp;LX$9)</f>
        <v>83.034762426</v>
      </c>
      <c r="LY134" s="37">
        <f>LX134-LY116-LY125+LY17*SUMIFS(conditions!$76:$76,conditions!$8:$8,"&lt;="&amp;LY$9,conditions!$9:$9,"&gt;="&amp;LY$9)</f>
        <v>85.093475544</v>
      </c>
      <c r="LZ134" s="37">
        <f>LY134-LZ116-LZ125+LZ17*SUMIFS(conditions!$76:$76,conditions!$8:$8,"&lt;="&amp;LZ$9,conditions!$9:$9,"&gt;="&amp;LZ$9)</f>
        <v>87.152188662</v>
      </c>
      <c r="MA134" s="37">
        <f>LZ134-MA116-MA125+MA17*SUMIFS(conditions!$76:$76,conditions!$8:$8,"&lt;="&amp;MA$9,conditions!$9:$9,"&gt;="&amp;MA$9)</f>
        <v>89.21090178</v>
      </c>
      <c r="MB134" s="37">
        <f>MA134-MB116-MB125+MB17*SUMIFS(conditions!$76:$76,conditions!$8:$8,"&lt;="&amp;MB$9,conditions!$9:$9,"&gt;="&amp;MB$9)</f>
        <v>89.21090178</v>
      </c>
      <c r="MC134" s="37">
        <f>MB134-MC116-MC125+MC17*SUMIFS(conditions!$76:$76,conditions!$8:$8,"&lt;="&amp;MC$9,conditions!$9:$9,"&gt;="&amp;MC$9)</f>
        <v>89.21090178</v>
      </c>
      <c r="MD134" s="37">
        <f>MC134-MD116-MD125+MD17*SUMIFS(conditions!$76:$76,conditions!$8:$8,"&lt;="&amp;MD$9,conditions!$9:$9,"&gt;="&amp;MD$9)</f>
        <v>89.21090178</v>
      </c>
      <c r="ME134" s="37">
        <f>MD134-ME116-ME125+ME17*SUMIFS(conditions!$76:$76,conditions!$8:$8,"&lt;="&amp;ME$9,conditions!$9:$9,"&gt;="&amp;ME$9)</f>
        <v>89.21090178</v>
      </c>
      <c r="MF134" s="37">
        <f>ME134-MF116-MF125+MF17*SUMIFS(conditions!$76:$76,conditions!$8:$8,"&lt;="&amp;MF$9,conditions!$9:$9,"&gt;="&amp;MF$9)</f>
        <v>89.21090178</v>
      </c>
      <c r="MG134" s="37">
        <f>MF134-MG116-MG125+MG17*SUMIFS(conditions!$76:$76,conditions!$8:$8,"&lt;="&amp;MG$9,conditions!$9:$9,"&gt;="&amp;MG$9)</f>
        <v>89.21090178</v>
      </c>
      <c r="MH134" s="37">
        <f>MG134-MH116-MH125+MH17*SUMIFS(conditions!$76:$76,conditions!$8:$8,"&lt;="&amp;MH$9,conditions!$9:$9,"&gt;="&amp;MH$9)</f>
        <v>89.21090178</v>
      </c>
      <c r="MI134" s="37">
        <f>MH134-MI116-MI125+MI17*SUMIFS(conditions!$76:$76,conditions!$8:$8,"&lt;="&amp;MI$9,conditions!$9:$9,"&gt;="&amp;MI$9)</f>
        <v>89.21090178</v>
      </c>
      <c r="MJ134" s="37">
        <f>MI134-MJ116-MJ125+MJ17*SUMIFS(conditions!$76:$76,conditions!$8:$8,"&lt;="&amp;MJ$9,conditions!$9:$9,"&gt;="&amp;MJ$9)</f>
        <v>89.21090178</v>
      </c>
      <c r="MK134" s="37">
        <f>MJ134-MK116-MK125+MK17*SUMIFS(conditions!$76:$76,conditions!$8:$8,"&lt;="&amp;MK$9,conditions!$9:$9,"&gt;="&amp;MK$9)</f>
        <v>89.21090178</v>
      </c>
      <c r="ML134" s="37">
        <f>MK134-ML116-ML125+ML17*SUMIFS(conditions!$76:$76,conditions!$8:$8,"&lt;="&amp;ML$9,conditions!$9:$9,"&gt;="&amp;ML$9)</f>
        <v>89.21090178</v>
      </c>
      <c r="MM134" s="37">
        <f>ML134-MM116-MM125+MM17*SUMIFS(conditions!$76:$76,conditions!$8:$8,"&lt;="&amp;MM$9,conditions!$9:$9,"&gt;="&amp;MM$9)</f>
        <v>89.21090178</v>
      </c>
      <c r="MN134" s="37">
        <f>MM134-MN116-MN125+MN17*SUMIFS(conditions!$76:$76,conditions!$8:$8,"&lt;="&amp;MN$9,conditions!$9:$9,"&gt;="&amp;MN$9)</f>
        <v>89.21090178</v>
      </c>
      <c r="MO134" s="37">
        <f>MN134-MO116-MO125+MO17*SUMIFS(conditions!$76:$76,conditions!$8:$8,"&lt;="&amp;MO$9,conditions!$9:$9,"&gt;="&amp;MO$9)</f>
        <v>89.21090178</v>
      </c>
      <c r="MP134" s="37">
        <f>MO134-MP116-MP125+MP17*SUMIFS(conditions!$76:$76,conditions!$8:$8,"&lt;="&amp;MP$9,conditions!$9:$9,"&gt;="&amp;MP$9)</f>
        <v>89.21090178</v>
      </c>
      <c r="MQ134" s="37">
        <f>MP134-MQ116-MQ125+MQ17*SUMIFS(conditions!$76:$76,conditions!$8:$8,"&lt;="&amp;MQ$9,conditions!$9:$9,"&gt;="&amp;MQ$9)</f>
        <v>89.21090178</v>
      </c>
      <c r="MR134" s="37">
        <f>MQ134-MR116-MR125+MR17*SUMIFS(conditions!$76:$76,conditions!$8:$8,"&lt;="&amp;MR$9,conditions!$9:$9,"&gt;="&amp;MR$9)</f>
        <v>89.21090178</v>
      </c>
      <c r="MS134" s="37">
        <f>MR134-MS116-MS125+MS17*SUMIFS(conditions!$76:$76,conditions!$8:$8,"&lt;="&amp;MS$9,conditions!$9:$9,"&gt;="&amp;MS$9)</f>
        <v>90.995119815599992</v>
      </c>
      <c r="MT134" s="37">
        <f>MS134-MT116-MT125+MT17*SUMIFS(conditions!$76:$76,conditions!$8:$8,"&lt;="&amp;MT$9,conditions!$9:$9,"&gt;="&amp;MT$9)</f>
        <v>92.779337851199983</v>
      </c>
      <c r="MU134" s="37">
        <f>MT134-MU116-MU125+MU17*SUMIFS(conditions!$76:$76,conditions!$8:$8,"&lt;="&amp;MU$9,conditions!$9:$9,"&gt;="&amp;MU$9)</f>
        <v>94.563555886799975</v>
      </c>
      <c r="MV134" s="37">
        <f>MU134-MV116-MV125+MV17*SUMIFS(conditions!$76:$76,conditions!$8:$8,"&lt;="&amp;MV$9,conditions!$9:$9,"&gt;="&amp;MV$9)</f>
        <v>96.347773922399966</v>
      </c>
      <c r="MW134" s="37">
        <f>MV134-MW116-MW125+MW17*SUMIFS(conditions!$76:$76,conditions!$8:$8,"&lt;="&amp;MW$9,conditions!$9:$9,"&gt;="&amp;MW$9)</f>
        <v>98.131991957999958</v>
      </c>
      <c r="MX134" s="37">
        <f>MW134-MX116-MX125+MX17*SUMIFS(conditions!$76:$76,conditions!$8:$8,"&lt;="&amp;MX$9,conditions!$9:$9,"&gt;="&amp;MX$9)</f>
        <v>98.131991957999958</v>
      </c>
      <c r="MY134" s="37">
        <f>MX134-MY116-MY125+MY17*SUMIFS(conditions!$76:$76,conditions!$8:$8,"&lt;="&amp;MY$9,conditions!$9:$9,"&gt;="&amp;MY$9)</f>
        <v>98.131991957999958</v>
      </c>
      <c r="MZ134" s="37">
        <f>MY134-MZ116-MZ125+MZ17*SUMIFS(conditions!$76:$76,conditions!$8:$8,"&lt;="&amp;MZ$9,conditions!$9:$9,"&gt;="&amp;MZ$9)</f>
        <v>99.916209993599949</v>
      </c>
      <c r="NA134" s="37">
        <f>MZ134-NA116-NA125+NA17*SUMIFS(conditions!$76:$76,conditions!$8:$8,"&lt;="&amp;NA$9,conditions!$9:$9,"&gt;="&amp;NA$9)</f>
        <v>101.70042802919994</v>
      </c>
      <c r="NB134" s="37">
        <f>NA134-NB116-NB125+NB17*SUMIFS(conditions!$76:$76,conditions!$8:$8,"&lt;="&amp;NB$9,conditions!$9:$9,"&gt;="&amp;NB$9)</f>
        <v>103.48464606479993</v>
      </c>
      <c r="NC134" s="37">
        <f>NB134-NC116-NC125+NC17*SUMIFS(conditions!$76:$76,conditions!$8:$8,"&lt;="&amp;NC$9,conditions!$9:$9,"&gt;="&amp;NC$9)</f>
        <v>105.26886410039992</v>
      </c>
      <c r="ND134" s="37">
        <f>NC134-ND116-ND125+ND17*SUMIFS(conditions!$76:$76,conditions!$8:$8,"&lt;="&amp;ND$9,conditions!$9:$9,"&gt;="&amp;ND$9)</f>
        <v>107.05308213599992</v>
      </c>
      <c r="NE134" s="37">
        <f>ND134-NE116-NE125+NE17*SUMIFS(conditions!$76:$76,conditions!$8:$8,"&lt;="&amp;NE$9,conditions!$9:$9,"&gt;="&amp;NE$9)</f>
        <v>107.05308213599992</v>
      </c>
      <c r="NF134" s="37">
        <f>NE134-NF116-NF125+NF17*SUMIFS(conditions!$76:$76,conditions!$8:$8,"&lt;="&amp;NF$9,conditions!$9:$9,"&gt;="&amp;NF$9)</f>
        <v>107.05308213599992</v>
      </c>
      <c r="NG134" s="37">
        <f>NF134-NG116-NG125+NG17*SUMIFS(conditions!$76:$76,conditions!$8:$8,"&lt;="&amp;NG$9,conditions!$9:$9,"&gt;="&amp;NG$9)</f>
        <v>107.05308213599992</v>
      </c>
      <c r="NH134" s="37">
        <f>NG134-NH116-NH125+NH17*SUMIFS(conditions!$76:$76,conditions!$8:$8,"&lt;="&amp;NH$9,conditions!$9:$9,"&gt;="&amp;NH$9)</f>
        <v>107.05308213599992</v>
      </c>
      <c r="NI134" s="37">
        <f>NH134-NI116-NI125+NI17*SUMIFS(conditions!$76:$76,conditions!$8:$8,"&lt;="&amp;NI$9,conditions!$9:$9,"&gt;="&amp;NI$9)</f>
        <v>107.05308213599992</v>
      </c>
      <c r="NJ134" s="37">
        <f>NI134-NJ116-NJ125+NJ17*SUMIFS(conditions!$76:$76,conditions!$8:$8,"&lt;="&amp;NJ$9,conditions!$9:$9,"&gt;="&amp;NJ$9)</f>
        <v>107.05308213599992</v>
      </c>
      <c r="NK134" s="37">
        <f>NJ134-NK116-NK125+NK17*SUMIFS(conditions!$76:$76,conditions!$8:$8,"&lt;="&amp;NK$9,conditions!$9:$9,"&gt;="&amp;NK$9)</f>
        <v>107.05308213599992</v>
      </c>
      <c r="NL134" s="37">
        <f>NK134-NL116-NL125+NL17*SUMIFS(conditions!$76:$76,conditions!$8:$8,"&lt;="&amp;NL$9,conditions!$9:$9,"&gt;="&amp;NL$9)</f>
        <v>107.05308213599992</v>
      </c>
      <c r="NM134" s="37">
        <f>NL134-NM116-NM125+NM17*SUMIFS(conditions!$76:$76,conditions!$8:$8,"&lt;="&amp;NM$9,conditions!$9:$9,"&gt;="&amp;NM$9)</f>
        <v>107.05308213599992</v>
      </c>
      <c r="NN134" s="37">
        <f>NM134-NN116-NN125+NN17*SUMIFS(conditions!$76:$76,conditions!$8:$8,"&lt;="&amp;NN$9,conditions!$9:$9,"&gt;="&amp;NN$9)</f>
        <v>107.05308213599992</v>
      </c>
      <c r="NO134" s="37">
        <f>NN134-NO116-NO125+NO17*SUMIFS(conditions!$76:$76,conditions!$8:$8,"&lt;="&amp;NO$9,conditions!$9:$9,"&gt;="&amp;NO$9)</f>
        <v>107.05308213599992</v>
      </c>
      <c r="NP134" s="37">
        <f>NO134-NP116-NP125+NP17*SUMIFS(conditions!$76:$76,conditions!$8:$8,"&lt;="&amp;NP$9,conditions!$9:$9,"&gt;="&amp;NP$9)</f>
        <v>107.05308213599992</v>
      </c>
      <c r="NQ134" s="37">
        <f>NP134-NQ116-NQ125+NQ17*SUMIFS(conditions!$76:$76,conditions!$8:$8,"&lt;="&amp;NQ$9,conditions!$9:$9,"&gt;="&amp;NQ$9)</f>
        <v>107.05308213599992</v>
      </c>
      <c r="NR134" s="37">
        <f>NQ134-NR116-NR125+NR17*SUMIFS(conditions!$76:$76,conditions!$8:$8,"&lt;="&amp;NR$9,conditions!$9:$9,"&gt;="&amp;NR$9)</f>
        <v>107.05308213599992</v>
      </c>
      <c r="NS134" s="37">
        <f>NR134-NS116-NS125+NS17*SUMIFS(conditions!$76:$76,conditions!$8:$8,"&lt;="&amp;NS$9,conditions!$9:$9,"&gt;="&amp;NS$9)</f>
        <v>107.05308213599992</v>
      </c>
      <c r="NT134" s="37">
        <f>NS134-NT116-NT125+NT17*SUMIFS(conditions!$76:$76,conditions!$8:$8,"&lt;="&amp;NT$9,conditions!$9:$9,"&gt;="&amp;NT$9)</f>
        <v>107.05308213599992</v>
      </c>
      <c r="NU134" s="37">
        <f>NT134-NU116-NU125+NU17*SUMIFS(conditions!$76:$76,conditions!$8:$8,"&lt;="&amp;NU$9,conditions!$9:$9,"&gt;="&amp;NU$9)</f>
        <v>107.05308213599992</v>
      </c>
      <c r="NV134" s="37">
        <f>NU134-NV116-NV125+NV17*SUMIFS(conditions!$76:$76,conditions!$8:$8,"&lt;="&amp;NV$9,conditions!$9:$9,"&gt;="&amp;NV$9)</f>
        <v>107.05308213599992</v>
      </c>
    </row>
    <row r="135" spans="1:386" s="38" customFormat="1" ht="10.199999999999999" x14ac:dyDescent="0.2">
      <c r="A135" s="31"/>
      <c r="B135" s="31"/>
      <c r="C135" s="31"/>
      <c r="D135" s="31"/>
      <c r="E135" s="31"/>
      <c r="F135" s="31"/>
      <c r="G135" s="31" t="str">
        <f>G130</f>
        <v>деб. задолж-ть заказчиков по оплатам на конец периода</v>
      </c>
      <c r="H135" s="31"/>
      <c r="I135" s="31"/>
      <c r="J135" s="31" t="str">
        <f>IF($G135="","",INDEX(KPI!$H$11:$H$121,SUMIFS(KPI!$E$11:$E$121,KPI!$F$11:$F$121,$G135)))</f>
        <v>тыс.руб.</v>
      </c>
      <c r="K135" s="31"/>
      <c r="L135" s="31"/>
      <c r="M135" s="31"/>
      <c r="N135" s="31" t="str">
        <f>structure!$G$14</f>
        <v>товарная категория 4</v>
      </c>
      <c r="O135" s="31"/>
      <c r="P135" s="31"/>
      <c r="Q135" s="31"/>
      <c r="R135" s="37"/>
      <c r="S135" s="31"/>
      <c r="T135" s="31"/>
      <c r="U135" s="37">
        <f>R117-U117-U126+U18*SUMIFS(conditions!$76:$76,conditions!$8:$8,"&lt;="&amp;U$9,conditions!$9:$9,"&gt;="&amp;U$9)</f>
        <v>68.634747397619989</v>
      </c>
      <c r="V135" s="37">
        <f>U135-V117-V126+V18*SUMIFS(conditions!$76:$76,conditions!$8:$8,"&lt;="&amp;V$9,conditions!$9:$9,"&gt;="&amp;V$9)</f>
        <v>65.008664353439983</v>
      </c>
      <c r="W135" s="37">
        <f>V135-W117-W126+W18*SUMIFS(conditions!$76:$76,conditions!$8:$8,"&lt;="&amp;W$9,conditions!$9:$9,"&gt;="&amp;W$9)</f>
        <v>61.382581309259983</v>
      </c>
      <c r="X135" s="37">
        <f>W135-X117-X126+X18*SUMIFS(conditions!$76:$76,conditions!$8:$8,"&lt;="&amp;X$9,conditions!$9:$9,"&gt;="&amp;X$9)</f>
        <v>64.982581309259984</v>
      </c>
      <c r="Y135" s="37">
        <f>X135-Y117-Y126+Y18*SUMIFS(conditions!$76:$76,conditions!$8:$8,"&lt;="&amp;Y$9,conditions!$9:$9,"&gt;="&amp;Y$9)</f>
        <v>68.582581309259979</v>
      </c>
      <c r="Z135" s="37">
        <f>Y135-Z117-Z126+Z18*SUMIFS(conditions!$76:$76,conditions!$8:$8,"&lt;="&amp;Z$9,conditions!$9:$9,"&gt;="&amp;Z$9)</f>
        <v>61.356498265079978</v>
      </c>
      <c r="AA135" s="37">
        <f>Z135-AA117-AA126+AA18*SUMIFS(conditions!$76:$76,conditions!$8:$8,"&lt;="&amp;AA$9,conditions!$9:$9,"&gt;="&amp;AA$9)</f>
        <v>54.130415220899977</v>
      </c>
      <c r="AB135" s="37">
        <f>AA135-AB117-AB126+AB18*SUMIFS(conditions!$76:$76,conditions!$8:$8,"&lt;="&amp;AB$9,conditions!$9:$9,"&gt;="&amp;AB$9)</f>
        <v>50.504332176719977</v>
      </c>
      <c r="AC135" s="37">
        <f>AB135-AC117-AC126+AC18*SUMIFS(conditions!$76:$76,conditions!$8:$8,"&lt;="&amp;AC$9,conditions!$9:$9,"&gt;="&amp;AC$9)</f>
        <v>46.878249132539977</v>
      </c>
      <c r="AD135" s="37">
        <f>AC135-AD117-AD126+AD18*SUMIFS(conditions!$76:$76,conditions!$8:$8,"&lt;="&amp;AD$9,conditions!$9:$9,"&gt;="&amp;AD$9)</f>
        <v>43.252166088359978</v>
      </c>
      <c r="AE135" s="37">
        <f>AD135-AE117-AE126+AE18*SUMIFS(conditions!$76:$76,conditions!$8:$8,"&lt;="&amp;AE$9,conditions!$9:$9,"&gt;="&amp;AE$9)</f>
        <v>46.852166088359979</v>
      </c>
      <c r="AF135" s="37">
        <f>AE135-AF117-AF126+AF18*SUMIFS(conditions!$76:$76,conditions!$8:$8,"&lt;="&amp;AF$9,conditions!$9:$9,"&gt;="&amp;AF$9)</f>
        <v>50.452166088359981</v>
      </c>
      <c r="AG135" s="37">
        <f>AF135-AG117-AG126+AG18*SUMIFS(conditions!$76:$76,conditions!$8:$8,"&lt;="&amp;AG$9,conditions!$9:$9,"&gt;="&amp;AG$9)</f>
        <v>43.22608304417998</v>
      </c>
      <c r="AH135" s="37">
        <f>AG135-AH117-AH126+AH18*SUMIFS(conditions!$76:$76,conditions!$8:$8,"&lt;="&amp;AH$9,conditions!$9:$9,"&gt;="&amp;AH$9)</f>
        <v>35.999999999999979</v>
      </c>
      <c r="AI135" s="37">
        <f>AH135-AI117-AI126+AI18*SUMIFS(conditions!$76:$76,conditions!$8:$8,"&lt;="&amp;AI$9,conditions!$9:$9,"&gt;="&amp;AI$9)</f>
        <v>35.999999999999979</v>
      </c>
      <c r="AJ135" s="37">
        <f>AI135-AJ117-AJ126+AJ18*SUMIFS(conditions!$76:$76,conditions!$8:$8,"&lt;="&amp;AJ$9,conditions!$9:$9,"&gt;="&amp;AJ$9)</f>
        <v>35.999999999999979</v>
      </c>
      <c r="AK135" s="37">
        <f>AJ135-AK117-AK126+AK18*SUMIFS(conditions!$76:$76,conditions!$8:$8,"&lt;="&amp;AK$9,conditions!$9:$9,"&gt;="&amp;AK$9)</f>
        <v>35.999999999999979</v>
      </c>
      <c r="AL135" s="37">
        <f>AK135-AL117-AL126+AL18*SUMIFS(conditions!$76:$76,conditions!$8:$8,"&lt;="&amp;AL$9,conditions!$9:$9,"&gt;="&amp;AL$9)</f>
        <v>35.999999999999979</v>
      </c>
      <c r="AM135" s="37">
        <f>AL135-AM117-AM126+AM18*SUMIFS(conditions!$76:$76,conditions!$8:$8,"&lt;="&amp;AM$9,conditions!$9:$9,"&gt;="&amp;AM$9)</f>
        <v>35.999999999999979</v>
      </c>
      <c r="AN135" s="37">
        <f>AM135-AN117-AN126+AN18*SUMIFS(conditions!$76:$76,conditions!$8:$8,"&lt;="&amp;AN$9,conditions!$9:$9,"&gt;="&amp;AN$9)</f>
        <v>35.999999999999979</v>
      </c>
      <c r="AO135" s="37">
        <f>AN135-AO117-AO126+AO18*SUMIFS(conditions!$76:$76,conditions!$8:$8,"&lt;="&amp;AO$9,conditions!$9:$9,"&gt;="&amp;AO$9)</f>
        <v>35.999999999999979</v>
      </c>
      <c r="AP135" s="37">
        <f>AO135-AP117-AP126+AP18*SUMIFS(conditions!$76:$76,conditions!$8:$8,"&lt;="&amp;AP$9,conditions!$9:$9,"&gt;="&amp;AP$9)</f>
        <v>35.999999999999979</v>
      </c>
      <c r="AQ135" s="37">
        <f>AP135-AQ117-AQ126+AQ18*SUMIFS(conditions!$76:$76,conditions!$8:$8,"&lt;="&amp;AQ$9,conditions!$9:$9,"&gt;="&amp;AQ$9)</f>
        <v>35.999999999999979</v>
      </c>
      <c r="AR135" s="37">
        <f>AQ135-AR117-AR126+AR18*SUMIFS(conditions!$76:$76,conditions!$8:$8,"&lt;="&amp;AR$9,conditions!$9:$9,"&gt;="&amp;AR$9)</f>
        <v>35.999999999999979</v>
      </c>
      <c r="AS135" s="37">
        <f>AR135-AS117-AS126+AS18*SUMIFS(conditions!$76:$76,conditions!$8:$8,"&lt;="&amp;AS$9,conditions!$9:$9,"&gt;="&amp;AS$9)</f>
        <v>35.999999999999979</v>
      </c>
      <c r="AT135" s="37">
        <f>AS135-AT117-AT126+AT18*SUMIFS(conditions!$76:$76,conditions!$8:$8,"&lt;="&amp;AT$9,conditions!$9:$9,"&gt;="&amp;AT$9)</f>
        <v>35.999999999999979</v>
      </c>
      <c r="AU135" s="37">
        <f>AT135-AU117-AU126+AU18*SUMIFS(conditions!$76:$76,conditions!$8:$8,"&lt;="&amp;AU$9,conditions!$9:$9,"&gt;="&amp;AU$9)</f>
        <v>35.999999999999979</v>
      </c>
      <c r="AV135" s="37">
        <f>AU135-AV117-AV126+AV18*SUMIFS(conditions!$76:$76,conditions!$8:$8,"&lt;="&amp;AV$9,conditions!$9:$9,"&gt;="&amp;AV$9)</f>
        <v>35.999999999999979</v>
      </c>
      <c r="AW135" s="37">
        <f>AV135-AW117-AW126+AW18*SUMIFS(conditions!$76:$76,conditions!$8:$8,"&lt;="&amp;AW$9,conditions!$9:$9,"&gt;="&amp;AW$9)</f>
        <v>35.999999999999979</v>
      </c>
      <c r="AX135" s="37">
        <f>AW135-AX117-AX126+AX18*SUMIFS(conditions!$76:$76,conditions!$8:$8,"&lt;="&amp;AX$9,conditions!$9:$9,"&gt;="&amp;AX$9)</f>
        <v>35.999999999999979</v>
      </c>
      <c r="AY135" s="37">
        <f>AX135-AY117-AY126+AY18*SUMIFS(conditions!$76:$76,conditions!$8:$8,"&lt;="&amp;AY$9,conditions!$9:$9,"&gt;="&amp;AY$9)</f>
        <v>35.999999999999979</v>
      </c>
      <c r="AZ135" s="37">
        <f>AY135-AZ117-AZ126+AZ18*SUMIFS(conditions!$76:$76,conditions!$8:$8,"&lt;="&amp;AZ$9,conditions!$9:$9,"&gt;="&amp;AZ$9)</f>
        <v>36.899999999999977</v>
      </c>
      <c r="BA135" s="37">
        <f>AZ135-BA117-BA126+BA18*SUMIFS(conditions!$76:$76,conditions!$8:$8,"&lt;="&amp;BA$9,conditions!$9:$9,"&gt;="&amp;BA$9)</f>
        <v>37.799999999999976</v>
      </c>
      <c r="BB135" s="37">
        <f>BA135-BB117-BB126+BB18*SUMIFS(conditions!$76:$76,conditions!$8:$8,"&lt;="&amp;BB$9,conditions!$9:$9,"&gt;="&amp;BB$9)</f>
        <v>37.799999999999976</v>
      </c>
      <c r="BC135" s="37">
        <f>BB135-BC117-BC126+BC18*SUMIFS(conditions!$76:$76,conditions!$8:$8,"&lt;="&amp;BC$9,conditions!$9:$9,"&gt;="&amp;BC$9)</f>
        <v>37.799999999999976</v>
      </c>
      <c r="BD135" s="37">
        <f>BC135-BD117-BD126+BD18*SUMIFS(conditions!$76:$76,conditions!$8:$8,"&lt;="&amp;BD$9,conditions!$9:$9,"&gt;="&amp;BD$9)</f>
        <v>38.699999999999974</v>
      </c>
      <c r="BE135" s="37">
        <f>BD135-BE117-BE126+BE18*SUMIFS(conditions!$76:$76,conditions!$8:$8,"&lt;="&amp;BE$9,conditions!$9:$9,"&gt;="&amp;BE$9)</f>
        <v>39.599999999999973</v>
      </c>
      <c r="BF135" s="37">
        <f>BE135-BF117-BF126+BF18*SUMIFS(conditions!$76:$76,conditions!$8:$8,"&lt;="&amp;BF$9,conditions!$9:$9,"&gt;="&amp;BF$9)</f>
        <v>40.499999999999972</v>
      </c>
      <c r="BG135" s="37">
        <f>BF135-BG117-BG126+BG18*SUMIFS(conditions!$76:$76,conditions!$8:$8,"&lt;="&amp;BG$9,conditions!$9:$9,"&gt;="&amp;BG$9)</f>
        <v>41.39999999999997</v>
      </c>
      <c r="BH135" s="37">
        <f>BG135-BH117-BH126+BH18*SUMIFS(conditions!$76:$76,conditions!$8:$8,"&lt;="&amp;BH$9,conditions!$9:$9,"&gt;="&amp;BH$9)</f>
        <v>42.299999999999969</v>
      </c>
      <c r="BI135" s="37">
        <f>BH135-BI117-BI126+BI18*SUMIFS(conditions!$76:$76,conditions!$8:$8,"&lt;="&amp;BI$9,conditions!$9:$9,"&gt;="&amp;BI$9)</f>
        <v>42.299999999999969</v>
      </c>
      <c r="BJ135" s="37">
        <f>BI135-BJ117-BJ126+BJ18*SUMIFS(conditions!$76:$76,conditions!$8:$8,"&lt;="&amp;BJ$9,conditions!$9:$9,"&gt;="&amp;BJ$9)</f>
        <v>42.299999999999969</v>
      </c>
      <c r="BK135" s="37">
        <f>BJ135-BK117-BK126+BK18*SUMIFS(conditions!$76:$76,conditions!$8:$8,"&lt;="&amp;BK$9,conditions!$9:$9,"&gt;="&amp;BK$9)</f>
        <v>43.199999999999967</v>
      </c>
      <c r="BL135" s="37">
        <f>BK135-BL117-BL126+BL18*SUMIFS(conditions!$76:$76,conditions!$8:$8,"&lt;="&amp;BL$9,conditions!$9:$9,"&gt;="&amp;BL$9)</f>
        <v>44.099999999999966</v>
      </c>
      <c r="BM135" s="37">
        <f>BL135-BM117-BM126+BM18*SUMIFS(conditions!$76:$76,conditions!$8:$8,"&lt;="&amp;BM$9,conditions!$9:$9,"&gt;="&amp;BM$9)</f>
        <v>44.999999999999964</v>
      </c>
      <c r="BN135" s="37">
        <f>BM135-BN117-BN126+BN18*SUMIFS(conditions!$76:$76,conditions!$8:$8,"&lt;="&amp;BN$9,conditions!$9:$9,"&gt;="&amp;BN$9)</f>
        <v>44.999999999999964</v>
      </c>
      <c r="BO135" s="37">
        <f>BN135-BO117-BO126+BO18*SUMIFS(conditions!$76:$76,conditions!$8:$8,"&lt;="&amp;BO$9,conditions!$9:$9,"&gt;="&amp;BO$9)</f>
        <v>44.999999999999964</v>
      </c>
      <c r="BP135" s="37">
        <f>BO135-BP117-BP126+BP18*SUMIFS(conditions!$76:$76,conditions!$8:$8,"&lt;="&amp;BP$9,conditions!$9:$9,"&gt;="&amp;BP$9)</f>
        <v>44.999999999999964</v>
      </c>
      <c r="BQ135" s="37">
        <f>BP135-BQ117-BQ126+BQ18*SUMIFS(conditions!$76:$76,conditions!$8:$8,"&lt;="&amp;BQ$9,conditions!$9:$9,"&gt;="&amp;BQ$9)</f>
        <v>44.999999999999964</v>
      </c>
      <c r="BR135" s="37">
        <f>BQ135-BR117-BR126+BR18*SUMIFS(conditions!$76:$76,conditions!$8:$8,"&lt;="&amp;BR$9,conditions!$9:$9,"&gt;="&amp;BR$9)</f>
        <v>44.999999999999964</v>
      </c>
      <c r="BS135" s="37">
        <f>BR135-BS117-BS126+BS18*SUMIFS(conditions!$76:$76,conditions!$8:$8,"&lt;="&amp;BS$9,conditions!$9:$9,"&gt;="&amp;BS$9)</f>
        <v>44.999999999999964</v>
      </c>
      <c r="BT135" s="37">
        <f>BS135-BT117-BT126+BT18*SUMIFS(conditions!$76:$76,conditions!$8:$8,"&lt;="&amp;BT$9,conditions!$9:$9,"&gt;="&amp;BT$9)</f>
        <v>44.999999999999964</v>
      </c>
      <c r="BU135" s="37">
        <f>BT135-BU117-BU126+BU18*SUMIFS(conditions!$76:$76,conditions!$8:$8,"&lt;="&amp;BU$9,conditions!$9:$9,"&gt;="&amp;BU$9)</f>
        <v>44.999999999999964</v>
      </c>
      <c r="BV135" s="37">
        <f>BU135-BV117-BV126+BV18*SUMIFS(conditions!$76:$76,conditions!$8:$8,"&lt;="&amp;BV$9,conditions!$9:$9,"&gt;="&amp;BV$9)</f>
        <v>44.999999999999964</v>
      </c>
      <c r="BW135" s="37">
        <f>BV135-BW117-BW126+BW18*SUMIFS(conditions!$76:$76,conditions!$8:$8,"&lt;="&amp;BW$9,conditions!$9:$9,"&gt;="&amp;BW$9)</f>
        <v>44.999999999999964</v>
      </c>
      <c r="BX135" s="37">
        <f>BW135-BX117-BX126+BX18*SUMIFS(conditions!$76:$76,conditions!$8:$8,"&lt;="&amp;BX$9,conditions!$9:$9,"&gt;="&amp;BX$9)</f>
        <v>44.999999999999964</v>
      </c>
      <c r="BY135" s="37">
        <f>BX135-BY117-BY126+BY18*SUMIFS(conditions!$76:$76,conditions!$8:$8,"&lt;="&amp;BY$9,conditions!$9:$9,"&gt;="&amp;BY$9)</f>
        <v>44.999999999999964</v>
      </c>
      <c r="BZ135" s="37">
        <f>BY135-BZ117-BZ126+BZ18*SUMIFS(conditions!$76:$76,conditions!$8:$8,"&lt;="&amp;BZ$9,conditions!$9:$9,"&gt;="&amp;BZ$9)</f>
        <v>44.999999999999964</v>
      </c>
      <c r="CA135" s="37">
        <f>BZ135-CA117-CA126+CA18*SUMIFS(conditions!$76:$76,conditions!$8:$8,"&lt;="&amp;CA$9,conditions!$9:$9,"&gt;="&amp;CA$9)</f>
        <v>44.999999999999964</v>
      </c>
      <c r="CB135" s="37">
        <f>CA135-CB117-CB126+CB18*SUMIFS(conditions!$76:$76,conditions!$8:$8,"&lt;="&amp;CB$9,conditions!$9:$9,"&gt;="&amp;CB$9)</f>
        <v>44.999999999999964</v>
      </c>
      <c r="CC135" s="37">
        <f>CB135-CC117-CC126+CC18*SUMIFS(conditions!$76:$76,conditions!$8:$8,"&lt;="&amp;CC$9,conditions!$9:$9,"&gt;="&amp;CC$9)</f>
        <v>44.999999999999964</v>
      </c>
      <c r="CD135" s="37">
        <f>CC135-CD117-CD126+CD18*SUMIFS(conditions!$76:$76,conditions!$8:$8,"&lt;="&amp;CD$9,conditions!$9:$9,"&gt;="&amp;CD$9)</f>
        <v>44.999999999999964</v>
      </c>
      <c r="CE135" s="37">
        <f>CD135-CE117-CE126+CE18*SUMIFS(conditions!$76:$76,conditions!$8:$8,"&lt;="&amp;CE$9,conditions!$9:$9,"&gt;="&amp;CE$9)</f>
        <v>44.999999999999964</v>
      </c>
      <c r="CF135" s="37">
        <f>CE135-CF117-CF126+CF18*SUMIFS(conditions!$76:$76,conditions!$8:$8,"&lt;="&amp;CF$9,conditions!$9:$9,"&gt;="&amp;CF$9)</f>
        <v>43.499999999999964</v>
      </c>
      <c r="CG135" s="37">
        <f>CF135-CG117-CG126+CG18*SUMIFS(conditions!$76:$76,conditions!$8:$8,"&lt;="&amp;CG$9,conditions!$9:$9,"&gt;="&amp;CG$9)</f>
        <v>41.999999999999964</v>
      </c>
      <c r="CH135" s="37">
        <f>CG135-CH117-CH126+CH18*SUMIFS(conditions!$76:$76,conditions!$8:$8,"&lt;="&amp;CH$9,conditions!$9:$9,"&gt;="&amp;CH$9)</f>
        <v>40.499999999999964</v>
      </c>
      <c r="CI135" s="37">
        <f>CH135-CI117-CI126+CI18*SUMIFS(conditions!$76:$76,conditions!$8:$8,"&lt;="&amp;CI$9,conditions!$9:$9,"&gt;="&amp;CI$9)</f>
        <v>38.999999999999964</v>
      </c>
      <c r="CJ135" s="37">
        <f>CI135-CJ117-CJ126+CJ18*SUMIFS(conditions!$76:$76,conditions!$8:$8,"&lt;="&amp;CJ$9,conditions!$9:$9,"&gt;="&amp;CJ$9)</f>
        <v>37.499999999999964</v>
      </c>
      <c r="CK135" s="37">
        <f>CJ135-CK117-CK126+CK18*SUMIFS(conditions!$76:$76,conditions!$8:$8,"&lt;="&amp;CK$9,conditions!$9:$9,"&gt;="&amp;CK$9)</f>
        <v>37.499999999999964</v>
      </c>
      <c r="CL135" s="37">
        <f>CK135-CL117-CL126+CL18*SUMIFS(conditions!$76:$76,conditions!$8:$8,"&lt;="&amp;CL$9,conditions!$9:$9,"&gt;="&amp;CL$9)</f>
        <v>37.499999999999964</v>
      </c>
      <c r="CM135" s="37">
        <f>CL135-CM117-CM126+CM18*SUMIFS(conditions!$76:$76,conditions!$8:$8,"&lt;="&amp;CM$9,conditions!$9:$9,"&gt;="&amp;CM$9)</f>
        <v>35.999999999999964</v>
      </c>
      <c r="CN135" s="37">
        <f>CM135-CN117-CN126+CN18*SUMIFS(conditions!$76:$76,conditions!$8:$8,"&lt;="&amp;CN$9,conditions!$9:$9,"&gt;="&amp;CN$9)</f>
        <v>34.499999999999964</v>
      </c>
      <c r="CO135" s="37">
        <f>CN135-CO117-CO126+CO18*SUMIFS(conditions!$76:$76,conditions!$8:$8,"&lt;="&amp;CO$9,conditions!$9:$9,"&gt;="&amp;CO$9)</f>
        <v>32.999999999999964</v>
      </c>
      <c r="CP135" s="37">
        <f>CO135-CP117-CP126+CP18*SUMIFS(conditions!$76:$76,conditions!$8:$8,"&lt;="&amp;CP$9,conditions!$9:$9,"&gt;="&amp;CP$9)</f>
        <v>31.499999999999964</v>
      </c>
      <c r="CQ135" s="37">
        <f>CP135-CQ117-CQ126+CQ18*SUMIFS(conditions!$76:$76,conditions!$8:$8,"&lt;="&amp;CQ$9,conditions!$9:$9,"&gt;="&amp;CQ$9)</f>
        <v>29.999999999999964</v>
      </c>
      <c r="CR135" s="37">
        <f>CQ135-CR117-CR126+CR18*SUMIFS(conditions!$76:$76,conditions!$8:$8,"&lt;="&amp;CR$9,conditions!$9:$9,"&gt;="&amp;CR$9)</f>
        <v>29.999999999999964</v>
      </c>
      <c r="CS135" s="37">
        <f>CR135-CS117-CS126+CS18*SUMIFS(conditions!$76:$76,conditions!$8:$8,"&lt;="&amp;CS$9,conditions!$9:$9,"&gt;="&amp;CS$9)</f>
        <v>29.999999999999964</v>
      </c>
      <c r="CT135" s="37">
        <f>CS135-CT117-CT126+CT18*SUMIFS(conditions!$76:$76,conditions!$8:$8,"&lt;="&amp;CT$9,conditions!$9:$9,"&gt;="&amp;CT$9)</f>
        <v>29.999999999999964</v>
      </c>
      <c r="CU135" s="37">
        <f>CT135-CU117-CU126+CU18*SUMIFS(conditions!$76:$76,conditions!$8:$8,"&lt;="&amp;CU$9,conditions!$9:$9,"&gt;="&amp;CU$9)</f>
        <v>29.999999999999964</v>
      </c>
      <c r="CV135" s="37">
        <f>CU135-CV117-CV126+CV18*SUMIFS(conditions!$76:$76,conditions!$8:$8,"&lt;="&amp;CV$9,conditions!$9:$9,"&gt;="&amp;CV$9)</f>
        <v>29.999999999999964</v>
      </c>
      <c r="CW135" s="37">
        <f>CV135-CW117-CW126+CW18*SUMIFS(conditions!$76:$76,conditions!$8:$8,"&lt;="&amp;CW$9,conditions!$9:$9,"&gt;="&amp;CW$9)</f>
        <v>29.999999999999964</v>
      </c>
      <c r="CX135" s="37">
        <f>CW135-CX117-CX126+CX18*SUMIFS(conditions!$76:$76,conditions!$8:$8,"&lt;="&amp;CX$9,conditions!$9:$9,"&gt;="&amp;CX$9)</f>
        <v>29.999999999999964</v>
      </c>
      <c r="CY135" s="37">
        <f>CX135-CY117-CY126+CY18*SUMIFS(conditions!$76:$76,conditions!$8:$8,"&lt;="&amp;CY$9,conditions!$9:$9,"&gt;="&amp;CY$9)</f>
        <v>29.999999999999964</v>
      </c>
      <c r="CZ135" s="37">
        <f>CY135-CZ117-CZ126+CZ18*SUMIFS(conditions!$76:$76,conditions!$8:$8,"&lt;="&amp;CZ$9,conditions!$9:$9,"&gt;="&amp;CZ$9)</f>
        <v>29.999999999999964</v>
      </c>
      <c r="DA135" s="37">
        <f>CZ135-DA117-DA126+DA18*SUMIFS(conditions!$76:$76,conditions!$8:$8,"&lt;="&amp;DA$9,conditions!$9:$9,"&gt;="&amp;DA$9)</f>
        <v>29.999999999999964</v>
      </c>
      <c r="DB135" s="37">
        <f>DA135-DB117-DB126+DB18*SUMIFS(conditions!$76:$76,conditions!$8:$8,"&lt;="&amp;DB$9,conditions!$9:$9,"&gt;="&amp;DB$9)</f>
        <v>29.999999999999964</v>
      </c>
      <c r="DC135" s="37">
        <f>DB135-DC117-DC126+DC18*SUMIFS(conditions!$76:$76,conditions!$8:$8,"&lt;="&amp;DC$9,conditions!$9:$9,"&gt;="&amp;DC$9)</f>
        <v>29.999999999999964</v>
      </c>
      <c r="DD135" s="37">
        <f>DC135-DD117-DD126+DD18*SUMIFS(conditions!$76:$76,conditions!$8:$8,"&lt;="&amp;DD$9,conditions!$9:$9,"&gt;="&amp;DD$9)</f>
        <v>29.999999999999964</v>
      </c>
      <c r="DE135" s="37">
        <f>DD135-DE117-DE126+DE18*SUMIFS(conditions!$76:$76,conditions!$8:$8,"&lt;="&amp;DE$9,conditions!$9:$9,"&gt;="&amp;DE$9)</f>
        <v>29.999999999999964</v>
      </c>
      <c r="DF135" s="37">
        <f>DE135-DF117-DF126+DF18*SUMIFS(conditions!$76:$76,conditions!$8:$8,"&lt;="&amp;DF$9,conditions!$9:$9,"&gt;="&amp;DF$9)</f>
        <v>29.999999999999964</v>
      </c>
      <c r="DG135" s="37">
        <f>DF135-DG117-DG126+DG18*SUMIFS(conditions!$76:$76,conditions!$8:$8,"&lt;="&amp;DG$9,conditions!$9:$9,"&gt;="&amp;DG$9)</f>
        <v>29.999999999999964</v>
      </c>
      <c r="DH135" s="37">
        <f>DG135-DH117-DH126+DH18*SUMIFS(conditions!$76:$76,conditions!$8:$8,"&lt;="&amp;DH$9,conditions!$9:$9,"&gt;="&amp;DH$9)</f>
        <v>29.999999999999964</v>
      </c>
      <c r="DI135" s="37">
        <f>DH135-DI117-DI126+DI18*SUMIFS(conditions!$76:$76,conditions!$8:$8,"&lt;="&amp;DI$9,conditions!$9:$9,"&gt;="&amp;DI$9)</f>
        <v>29.969999999999963</v>
      </c>
      <c r="DJ135" s="37">
        <f>DI135-DJ117-DJ126+DJ18*SUMIFS(conditions!$76:$76,conditions!$8:$8,"&lt;="&amp;DJ$9,conditions!$9:$9,"&gt;="&amp;DJ$9)</f>
        <v>29.939999999999962</v>
      </c>
      <c r="DK135" s="37">
        <f>DJ135-DK117-DK126+DK18*SUMIFS(conditions!$76:$76,conditions!$8:$8,"&lt;="&amp;DK$9,conditions!$9:$9,"&gt;="&amp;DK$9)</f>
        <v>29.909999999999961</v>
      </c>
      <c r="DL135" s="37">
        <f>DK135-DL117-DL126+DL18*SUMIFS(conditions!$76:$76,conditions!$8:$8,"&lt;="&amp;DL$9,conditions!$9:$9,"&gt;="&amp;DL$9)</f>
        <v>29.87999999999996</v>
      </c>
      <c r="DM135" s="37">
        <f>DL135-DM117-DM126+DM18*SUMIFS(conditions!$76:$76,conditions!$8:$8,"&lt;="&amp;DM$9,conditions!$9:$9,"&gt;="&amp;DM$9)</f>
        <v>29.87999999999996</v>
      </c>
      <c r="DN135" s="37">
        <f>DM135-DN117-DN126+DN18*SUMIFS(conditions!$76:$76,conditions!$8:$8,"&lt;="&amp;DN$9,conditions!$9:$9,"&gt;="&amp;DN$9)</f>
        <v>29.87999999999996</v>
      </c>
      <c r="DO135" s="37">
        <f>DN135-DO117-DO126+DO18*SUMIFS(conditions!$76:$76,conditions!$8:$8,"&lt;="&amp;DO$9,conditions!$9:$9,"&gt;="&amp;DO$9)</f>
        <v>29.849999999999959</v>
      </c>
      <c r="DP135" s="37">
        <f>DO135-DP117-DP126+DP18*SUMIFS(conditions!$76:$76,conditions!$8:$8,"&lt;="&amp;DP$9,conditions!$9:$9,"&gt;="&amp;DP$9)</f>
        <v>29.819999999999958</v>
      </c>
      <c r="DQ135" s="37">
        <f>DP135-DQ117-DQ126+DQ18*SUMIFS(conditions!$76:$76,conditions!$8:$8,"&lt;="&amp;DQ$9,conditions!$9:$9,"&gt;="&amp;DQ$9)</f>
        <v>29.789999999999957</v>
      </c>
      <c r="DR135" s="37">
        <f>DQ135-DR117-DR126+DR18*SUMIFS(conditions!$76:$76,conditions!$8:$8,"&lt;="&amp;DR$9,conditions!$9:$9,"&gt;="&amp;DR$9)</f>
        <v>29.759999999999955</v>
      </c>
      <c r="DS135" s="37">
        <f>DR135-DS117-DS126+DS18*SUMIFS(conditions!$76:$76,conditions!$8:$8,"&lt;="&amp;DS$9,conditions!$9:$9,"&gt;="&amp;DS$9)</f>
        <v>29.729999999999954</v>
      </c>
      <c r="DT135" s="37">
        <f>DS135-DT117-DT126+DT18*SUMIFS(conditions!$76:$76,conditions!$8:$8,"&lt;="&amp;DT$9,conditions!$9:$9,"&gt;="&amp;DT$9)</f>
        <v>29.729999999999954</v>
      </c>
      <c r="DU135" s="37">
        <f>DT135-DU117-DU126+DU18*SUMIFS(conditions!$76:$76,conditions!$8:$8,"&lt;="&amp;DU$9,conditions!$9:$9,"&gt;="&amp;DU$9)</f>
        <v>29.729999999999954</v>
      </c>
      <c r="DV135" s="37">
        <f>DU135-DV117-DV126+DV18*SUMIFS(conditions!$76:$76,conditions!$8:$8,"&lt;="&amp;DV$9,conditions!$9:$9,"&gt;="&amp;DV$9)</f>
        <v>29.699999999999953</v>
      </c>
      <c r="DW135" s="37">
        <f>DV135-DW117-DW126+DW18*SUMIFS(conditions!$76:$76,conditions!$8:$8,"&lt;="&amp;DW$9,conditions!$9:$9,"&gt;="&amp;DW$9)</f>
        <v>29.699999999999953</v>
      </c>
      <c r="DX135" s="37">
        <f>DW135-DX117-DX126+DX18*SUMIFS(conditions!$76:$76,conditions!$8:$8,"&lt;="&amp;DX$9,conditions!$9:$9,"&gt;="&amp;DX$9)</f>
        <v>29.699999999999953</v>
      </c>
      <c r="DY135" s="37">
        <f>DX135-DY117-DY126+DY18*SUMIFS(conditions!$76:$76,conditions!$8:$8,"&lt;="&amp;DY$9,conditions!$9:$9,"&gt;="&amp;DY$9)</f>
        <v>29.699999999999953</v>
      </c>
      <c r="DZ135" s="37">
        <f>DY135-DZ117-DZ126+DZ18*SUMIFS(conditions!$76:$76,conditions!$8:$8,"&lt;="&amp;DZ$9,conditions!$9:$9,"&gt;="&amp;DZ$9)</f>
        <v>29.699999999999953</v>
      </c>
      <c r="EA135" s="37">
        <f>DZ135-EA117-EA126+EA18*SUMIFS(conditions!$76:$76,conditions!$8:$8,"&lt;="&amp;EA$9,conditions!$9:$9,"&gt;="&amp;EA$9)</f>
        <v>29.699999999999953</v>
      </c>
      <c r="EB135" s="37">
        <f>EA135-EB117-EB126+EB18*SUMIFS(conditions!$76:$76,conditions!$8:$8,"&lt;="&amp;EB$9,conditions!$9:$9,"&gt;="&amp;EB$9)</f>
        <v>29.699999999999953</v>
      </c>
      <c r="EC135" s="37">
        <f>EB135-EC117-EC126+EC18*SUMIFS(conditions!$76:$76,conditions!$8:$8,"&lt;="&amp;EC$9,conditions!$9:$9,"&gt;="&amp;EC$9)</f>
        <v>29.699999999999953</v>
      </c>
      <c r="ED135" s="37">
        <f>EC135-ED117-ED126+ED18*SUMIFS(conditions!$76:$76,conditions!$8:$8,"&lt;="&amp;ED$9,conditions!$9:$9,"&gt;="&amp;ED$9)</f>
        <v>29.699999999999953</v>
      </c>
      <c r="EE135" s="37">
        <f>ED135-EE117-EE126+EE18*SUMIFS(conditions!$76:$76,conditions!$8:$8,"&lt;="&amp;EE$9,conditions!$9:$9,"&gt;="&amp;EE$9)</f>
        <v>29.699999999999953</v>
      </c>
      <c r="EF135" s="37">
        <f>EE135-EF117-EF126+EF18*SUMIFS(conditions!$76:$76,conditions!$8:$8,"&lt;="&amp;EF$9,conditions!$9:$9,"&gt;="&amp;EF$9)</f>
        <v>29.699999999999953</v>
      </c>
      <c r="EG135" s="37">
        <f>EF135-EG117-EG126+EG18*SUMIFS(conditions!$76:$76,conditions!$8:$8,"&lt;="&amp;EG$9,conditions!$9:$9,"&gt;="&amp;EG$9)</f>
        <v>29.699999999999953</v>
      </c>
      <c r="EH135" s="37">
        <f>EG135-EH117-EH126+EH18*SUMIFS(conditions!$76:$76,conditions!$8:$8,"&lt;="&amp;EH$9,conditions!$9:$9,"&gt;="&amp;EH$9)</f>
        <v>29.699999999999953</v>
      </c>
      <c r="EI135" s="37">
        <f>EH135-EI117-EI126+EI18*SUMIFS(conditions!$76:$76,conditions!$8:$8,"&lt;="&amp;EI$9,conditions!$9:$9,"&gt;="&amp;EI$9)</f>
        <v>29.699999999999953</v>
      </c>
      <c r="EJ135" s="37">
        <f>EI135-EJ117-EJ126+EJ18*SUMIFS(conditions!$76:$76,conditions!$8:$8,"&lt;="&amp;EJ$9,conditions!$9:$9,"&gt;="&amp;EJ$9)</f>
        <v>29.699999999999953</v>
      </c>
      <c r="EK135" s="37">
        <f>EJ135-EK117-EK126+EK18*SUMIFS(conditions!$76:$76,conditions!$8:$8,"&lt;="&amp;EK$9,conditions!$9:$9,"&gt;="&amp;EK$9)</f>
        <v>29.699999999999953</v>
      </c>
      <c r="EL135" s="37">
        <f>EK135-EL117-EL126+EL18*SUMIFS(conditions!$76:$76,conditions!$8:$8,"&lt;="&amp;EL$9,conditions!$9:$9,"&gt;="&amp;EL$9)</f>
        <v>29.699999999999953</v>
      </c>
      <c r="EM135" s="37">
        <f>EL135-EM117-EM126+EM18*SUMIFS(conditions!$76:$76,conditions!$8:$8,"&lt;="&amp;EM$9,conditions!$9:$9,"&gt;="&amp;EM$9)</f>
        <v>29.699999999999953</v>
      </c>
      <c r="EN135" s="37">
        <f>EM135-EN117-EN126+EN18*SUMIFS(conditions!$76:$76,conditions!$8:$8,"&lt;="&amp;EN$9,conditions!$9:$9,"&gt;="&amp;EN$9)</f>
        <v>30.293999999999954</v>
      </c>
      <c r="EO135" s="37">
        <f>EN135-EO117-EO126+EO18*SUMIFS(conditions!$76:$76,conditions!$8:$8,"&lt;="&amp;EO$9,conditions!$9:$9,"&gt;="&amp;EO$9)</f>
        <v>30.293999999999954</v>
      </c>
      <c r="EP135" s="37">
        <f>EO135-EP117-EP126+EP18*SUMIFS(conditions!$76:$76,conditions!$8:$8,"&lt;="&amp;EP$9,conditions!$9:$9,"&gt;="&amp;EP$9)</f>
        <v>30.293999999999954</v>
      </c>
      <c r="EQ135" s="37">
        <f>EP135-EQ117-EQ126+EQ18*SUMIFS(conditions!$76:$76,conditions!$8:$8,"&lt;="&amp;EQ$9,conditions!$9:$9,"&gt;="&amp;EQ$9)</f>
        <v>30.887999999999955</v>
      </c>
      <c r="ER135" s="37">
        <f>EQ135-ER117-ER126+ER18*SUMIFS(conditions!$76:$76,conditions!$8:$8,"&lt;="&amp;ER$9,conditions!$9:$9,"&gt;="&amp;ER$9)</f>
        <v>31.481999999999957</v>
      </c>
      <c r="ES135" s="37">
        <f>ER135-ES117-ES126+ES18*SUMIFS(conditions!$76:$76,conditions!$8:$8,"&lt;="&amp;ES$9,conditions!$9:$9,"&gt;="&amp;ES$9)</f>
        <v>32.075999999999958</v>
      </c>
      <c r="ET135" s="37">
        <f>ES135-ET117-ET126+ET18*SUMIFS(conditions!$76:$76,conditions!$8:$8,"&lt;="&amp;ET$9,conditions!$9:$9,"&gt;="&amp;ET$9)</f>
        <v>32.669999999999959</v>
      </c>
      <c r="EU135" s="37">
        <f>ET135-EU117-EU126+EU18*SUMIFS(conditions!$76:$76,conditions!$8:$8,"&lt;="&amp;EU$9,conditions!$9:$9,"&gt;="&amp;EU$9)</f>
        <v>33.26399999999996</v>
      </c>
      <c r="EV135" s="37">
        <f>EU135-EV117-EV126+EV18*SUMIFS(conditions!$76:$76,conditions!$8:$8,"&lt;="&amp;EV$9,conditions!$9:$9,"&gt;="&amp;EV$9)</f>
        <v>33.26399999999996</v>
      </c>
      <c r="EW135" s="37">
        <f>EV135-EW117-EW126+EW18*SUMIFS(conditions!$76:$76,conditions!$8:$8,"&lt;="&amp;EW$9,conditions!$9:$9,"&gt;="&amp;EW$9)</f>
        <v>33.26399999999996</v>
      </c>
      <c r="EX135" s="37">
        <f>EW135-EX117-EX126+EX18*SUMIFS(conditions!$76:$76,conditions!$8:$8,"&lt;="&amp;EX$9,conditions!$9:$9,"&gt;="&amp;EX$9)</f>
        <v>33.857999999999961</v>
      </c>
      <c r="EY135" s="37">
        <f>EX135-EY117-EY126+EY18*SUMIFS(conditions!$76:$76,conditions!$8:$8,"&lt;="&amp;EY$9,conditions!$9:$9,"&gt;="&amp;EY$9)</f>
        <v>34.451999999999963</v>
      </c>
      <c r="EZ135" s="37">
        <f>EY135-EZ117-EZ126+EZ18*SUMIFS(conditions!$76:$76,conditions!$8:$8,"&lt;="&amp;EZ$9,conditions!$9:$9,"&gt;="&amp;EZ$9)</f>
        <v>35.045999999999964</v>
      </c>
      <c r="FA135" s="37">
        <f>EZ135-FA117-FA126+FA18*SUMIFS(conditions!$76:$76,conditions!$8:$8,"&lt;="&amp;FA$9,conditions!$9:$9,"&gt;="&amp;FA$9)</f>
        <v>35.639999999999965</v>
      </c>
      <c r="FB135" s="37">
        <f>FA135-FB117-FB126+FB18*SUMIFS(conditions!$76:$76,conditions!$8:$8,"&lt;="&amp;FB$9,conditions!$9:$9,"&gt;="&amp;FB$9)</f>
        <v>35.639999999999965</v>
      </c>
      <c r="FC135" s="37">
        <f>FB135-FC117-FC126+FC18*SUMIFS(conditions!$76:$76,conditions!$8:$8,"&lt;="&amp;FC$9,conditions!$9:$9,"&gt;="&amp;FC$9)</f>
        <v>35.639999999999965</v>
      </c>
      <c r="FD135" s="37">
        <f>FC135-FD117-FD126+FD18*SUMIFS(conditions!$76:$76,conditions!$8:$8,"&lt;="&amp;FD$9,conditions!$9:$9,"&gt;="&amp;FD$9)</f>
        <v>35.639999999999965</v>
      </c>
      <c r="FE135" s="37">
        <f>FD135-FE117-FE126+FE18*SUMIFS(conditions!$76:$76,conditions!$8:$8,"&lt;="&amp;FE$9,conditions!$9:$9,"&gt;="&amp;FE$9)</f>
        <v>35.639999999999965</v>
      </c>
      <c r="FF135" s="37">
        <f>FE135-FF117-FF126+FF18*SUMIFS(conditions!$76:$76,conditions!$8:$8,"&lt;="&amp;FF$9,conditions!$9:$9,"&gt;="&amp;FF$9)</f>
        <v>35.639999999999965</v>
      </c>
      <c r="FG135" s="37">
        <f>FF135-FG117-FG126+FG18*SUMIFS(conditions!$76:$76,conditions!$8:$8,"&lt;="&amp;FG$9,conditions!$9:$9,"&gt;="&amp;FG$9)</f>
        <v>35.639999999999965</v>
      </c>
      <c r="FH135" s="37">
        <f>FG135-FH117-FH126+FH18*SUMIFS(conditions!$76:$76,conditions!$8:$8,"&lt;="&amp;FH$9,conditions!$9:$9,"&gt;="&amp;FH$9)</f>
        <v>35.639999999999965</v>
      </c>
      <c r="FI135" s="37">
        <f>FH135-FI117-FI126+FI18*SUMIFS(conditions!$76:$76,conditions!$8:$8,"&lt;="&amp;FI$9,conditions!$9:$9,"&gt;="&amp;FI$9)</f>
        <v>35.639999999999965</v>
      </c>
      <c r="FJ135" s="37">
        <f>FI135-FJ117-FJ126+FJ18*SUMIFS(conditions!$76:$76,conditions!$8:$8,"&lt;="&amp;FJ$9,conditions!$9:$9,"&gt;="&amp;FJ$9)</f>
        <v>35.639999999999965</v>
      </c>
      <c r="FK135" s="37">
        <f>FJ135-FK117-FK126+FK18*SUMIFS(conditions!$76:$76,conditions!$8:$8,"&lt;="&amp;FK$9,conditions!$9:$9,"&gt;="&amp;FK$9)</f>
        <v>35.639999999999965</v>
      </c>
      <c r="FL135" s="37">
        <f>FK135-FL117-FL126+FL18*SUMIFS(conditions!$76:$76,conditions!$8:$8,"&lt;="&amp;FL$9,conditions!$9:$9,"&gt;="&amp;FL$9)</f>
        <v>35.639999999999965</v>
      </c>
      <c r="FM135" s="37">
        <f>FL135-FM117-FM126+FM18*SUMIFS(conditions!$76:$76,conditions!$8:$8,"&lt;="&amp;FM$9,conditions!$9:$9,"&gt;="&amp;FM$9)</f>
        <v>35.639999999999965</v>
      </c>
      <c r="FN135" s="37">
        <f>FM135-FN117-FN126+FN18*SUMIFS(conditions!$76:$76,conditions!$8:$8,"&lt;="&amp;FN$9,conditions!$9:$9,"&gt;="&amp;FN$9)</f>
        <v>35.639999999999965</v>
      </c>
      <c r="FO135" s="37">
        <f>FN135-FO117-FO126+FO18*SUMIFS(conditions!$76:$76,conditions!$8:$8,"&lt;="&amp;FO$9,conditions!$9:$9,"&gt;="&amp;FO$9)</f>
        <v>35.639999999999965</v>
      </c>
      <c r="FP135" s="37">
        <f>FO135-FP117-FP126+FP18*SUMIFS(conditions!$76:$76,conditions!$8:$8,"&lt;="&amp;FP$9,conditions!$9:$9,"&gt;="&amp;FP$9)</f>
        <v>35.639999999999965</v>
      </c>
      <c r="FQ135" s="37">
        <f>FP135-FQ117-FQ126+FQ18*SUMIFS(conditions!$76:$76,conditions!$8:$8,"&lt;="&amp;FQ$9,conditions!$9:$9,"&gt;="&amp;FQ$9)</f>
        <v>35.639999999999965</v>
      </c>
      <c r="FR135" s="37">
        <f>FQ135-FR117-FR126+FR18*SUMIFS(conditions!$76:$76,conditions!$8:$8,"&lt;="&amp;FR$9,conditions!$9:$9,"&gt;="&amp;FR$9)</f>
        <v>35.639999999999965</v>
      </c>
      <c r="FS135" s="37">
        <f>FR135-FS117-FS126+FS18*SUMIFS(conditions!$76:$76,conditions!$8:$8,"&lt;="&amp;FS$9,conditions!$9:$9,"&gt;="&amp;FS$9)</f>
        <v>35.818199999999962</v>
      </c>
      <c r="FT135" s="37">
        <f>FS135-FT117-FT126+FT18*SUMIFS(conditions!$76:$76,conditions!$8:$8,"&lt;="&amp;FT$9,conditions!$9:$9,"&gt;="&amp;FT$9)</f>
        <v>35.996399999999959</v>
      </c>
      <c r="FU135" s="37">
        <f>FT135-FU117-FU126+FU18*SUMIFS(conditions!$76:$76,conditions!$8:$8,"&lt;="&amp;FU$9,conditions!$9:$9,"&gt;="&amp;FU$9)</f>
        <v>36.174599999999955</v>
      </c>
      <c r="FV135" s="37">
        <f>FU135-FV117-FV126+FV18*SUMIFS(conditions!$76:$76,conditions!$8:$8,"&lt;="&amp;FV$9,conditions!$9:$9,"&gt;="&amp;FV$9)</f>
        <v>36.352799999999952</v>
      </c>
      <c r="FW135" s="37">
        <f>FV135-FW117-FW126+FW18*SUMIFS(conditions!$76:$76,conditions!$8:$8,"&lt;="&amp;FW$9,conditions!$9:$9,"&gt;="&amp;FW$9)</f>
        <v>36.530999999999949</v>
      </c>
      <c r="FX135" s="37">
        <f>FW135-FX117-FX126+FX18*SUMIFS(conditions!$76:$76,conditions!$8:$8,"&lt;="&amp;FX$9,conditions!$9:$9,"&gt;="&amp;FX$9)</f>
        <v>36.530999999999949</v>
      </c>
      <c r="FY135" s="37">
        <f>FX135-FY117-FY126+FY18*SUMIFS(conditions!$76:$76,conditions!$8:$8,"&lt;="&amp;FY$9,conditions!$9:$9,"&gt;="&amp;FY$9)</f>
        <v>36.530999999999949</v>
      </c>
      <c r="FZ135" s="37">
        <f>FY135-FZ117-FZ126+FZ18*SUMIFS(conditions!$76:$76,conditions!$8:$8,"&lt;="&amp;FZ$9,conditions!$9:$9,"&gt;="&amp;FZ$9)</f>
        <v>36.709199999999946</v>
      </c>
      <c r="GA135" s="37">
        <f>FZ135-GA117-GA126+GA18*SUMIFS(conditions!$76:$76,conditions!$8:$8,"&lt;="&amp;GA$9,conditions!$9:$9,"&gt;="&amp;GA$9)</f>
        <v>36.887399999999943</v>
      </c>
      <c r="GB135" s="37">
        <f>GA135-GB117-GB126+GB18*SUMIFS(conditions!$76:$76,conditions!$8:$8,"&lt;="&amp;GB$9,conditions!$9:$9,"&gt;="&amp;GB$9)</f>
        <v>37.065599999999939</v>
      </c>
      <c r="GC135" s="37">
        <f>GB135-GC117-GC126+GC18*SUMIFS(conditions!$76:$76,conditions!$8:$8,"&lt;="&amp;GC$9,conditions!$9:$9,"&gt;="&amp;GC$9)</f>
        <v>37.243799999999936</v>
      </c>
      <c r="GD135" s="37">
        <f>GC135-GD117-GD126+GD18*SUMIFS(conditions!$76:$76,conditions!$8:$8,"&lt;="&amp;GD$9,conditions!$9:$9,"&gt;="&amp;GD$9)</f>
        <v>37.421999999999933</v>
      </c>
      <c r="GE135" s="37">
        <f>GD135-GE117-GE126+GE18*SUMIFS(conditions!$76:$76,conditions!$8:$8,"&lt;="&amp;GE$9,conditions!$9:$9,"&gt;="&amp;GE$9)</f>
        <v>37.421999999999933</v>
      </c>
      <c r="GF135" s="37">
        <f>GE135-GF117-GF126+GF18*SUMIFS(conditions!$76:$76,conditions!$8:$8,"&lt;="&amp;GF$9,conditions!$9:$9,"&gt;="&amp;GF$9)</f>
        <v>37.421999999999933</v>
      </c>
      <c r="GG135" s="37">
        <f>GF135-GG117-GG126+GG18*SUMIFS(conditions!$76:$76,conditions!$8:$8,"&lt;="&amp;GG$9,conditions!$9:$9,"&gt;="&amp;GG$9)</f>
        <v>37.421999999999933</v>
      </c>
      <c r="GH135" s="37">
        <f>GG135-GH117-GH126+GH18*SUMIFS(conditions!$76:$76,conditions!$8:$8,"&lt;="&amp;GH$9,conditions!$9:$9,"&gt;="&amp;GH$9)</f>
        <v>37.421999999999933</v>
      </c>
      <c r="GI135" s="37">
        <f>GH135-GI117-GI126+GI18*SUMIFS(conditions!$76:$76,conditions!$8:$8,"&lt;="&amp;GI$9,conditions!$9:$9,"&gt;="&amp;GI$9)</f>
        <v>37.421999999999933</v>
      </c>
      <c r="GJ135" s="37">
        <f>GI135-GJ117-GJ126+GJ18*SUMIFS(conditions!$76:$76,conditions!$8:$8,"&lt;="&amp;GJ$9,conditions!$9:$9,"&gt;="&amp;GJ$9)</f>
        <v>37.421999999999933</v>
      </c>
      <c r="GK135" s="37">
        <f>GJ135-GK117-GK126+GK18*SUMIFS(conditions!$76:$76,conditions!$8:$8,"&lt;="&amp;GK$9,conditions!$9:$9,"&gt;="&amp;GK$9)</f>
        <v>37.421999999999933</v>
      </c>
      <c r="GL135" s="37">
        <f>GK135-GL117-GL126+GL18*SUMIFS(conditions!$76:$76,conditions!$8:$8,"&lt;="&amp;GL$9,conditions!$9:$9,"&gt;="&amp;GL$9)</f>
        <v>37.421999999999933</v>
      </c>
      <c r="GM135" s="37">
        <f>GL135-GM117-GM126+GM18*SUMIFS(conditions!$76:$76,conditions!$8:$8,"&lt;="&amp;GM$9,conditions!$9:$9,"&gt;="&amp;GM$9)</f>
        <v>37.421999999999933</v>
      </c>
      <c r="GN135" s="37">
        <f>GM135-GN117-GN126+GN18*SUMIFS(conditions!$76:$76,conditions!$8:$8,"&lt;="&amp;GN$9,conditions!$9:$9,"&gt;="&amp;GN$9)</f>
        <v>37.421999999999933</v>
      </c>
      <c r="GO135" s="37">
        <f>GN135-GO117-GO126+GO18*SUMIFS(conditions!$76:$76,conditions!$8:$8,"&lt;="&amp;GO$9,conditions!$9:$9,"&gt;="&amp;GO$9)</f>
        <v>37.421999999999933</v>
      </c>
      <c r="GP135" s="37">
        <f>GO135-GP117-GP126+GP18*SUMIFS(conditions!$76:$76,conditions!$8:$8,"&lt;="&amp;GP$9,conditions!$9:$9,"&gt;="&amp;GP$9)</f>
        <v>37.421999999999933</v>
      </c>
      <c r="GQ135" s="37">
        <f>GP135-GQ117-GQ126+GQ18*SUMIFS(conditions!$76:$76,conditions!$8:$8,"&lt;="&amp;GQ$9,conditions!$9:$9,"&gt;="&amp;GQ$9)</f>
        <v>37.421999999999933</v>
      </c>
      <c r="GR135" s="37">
        <f>GQ135-GR117-GR126+GR18*SUMIFS(conditions!$76:$76,conditions!$8:$8,"&lt;="&amp;GR$9,conditions!$9:$9,"&gt;="&amp;GR$9)</f>
        <v>37.421999999999933</v>
      </c>
      <c r="GS135" s="37">
        <f>GR135-GS117-GS126+GS18*SUMIFS(conditions!$76:$76,conditions!$8:$8,"&lt;="&amp;GS$9,conditions!$9:$9,"&gt;="&amp;GS$9)</f>
        <v>37.421999999999933</v>
      </c>
      <c r="GT135" s="37">
        <f>GS135-GT117-GT126+GT18*SUMIFS(conditions!$76:$76,conditions!$8:$8,"&lt;="&amp;GT$9,conditions!$9:$9,"&gt;="&amp;GT$9)</f>
        <v>37.421999999999933</v>
      </c>
      <c r="GU135" s="37">
        <f>GT135-GU117-GU126+GU18*SUMIFS(conditions!$76:$76,conditions!$8:$8,"&lt;="&amp;GU$9,conditions!$9:$9,"&gt;="&amp;GU$9)</f>
        <v>37.421999999999933</v>
      </c>
      <c r="GV135" s="37">
        <f>GU135-GV117-GV126+GV18*SUMIFS(conditions!$76:$76,conditions!$8:$8,"&lt;="&amp;GV$9,conditions!$9:$9,"&gt;="&amp;GV$9)</f>
        <v>37.421999999999933</v>
      </c>
      <c r="GW135" s="37">
        <f>GV135-GW117-GW126+GW18*SUMIFS(conditions!$76:$76,conditions!$8:$8,"&lt;="&amp;GW$9,conditions!$9:$9,"&gt;="&amp;GW$9)</f>
        <v>37.827404999999935</v>
      </c>
      <c r="GX135" s="37">
        <f>GW135-GX117-GX126+GX18*SUMIFS(conditions!$76:$76,conditions!$8:$8,"&lt;="&amp;GX$9,conditions!$9:$9,"&gt;="&amp;GX$9)</f>
        <v>38.232809999999937</v>
      </c>
      <c r="GY135" s="37">
        <f>GX135-GY117-GY126+GY18*SUMIFS(conditions!$76:$76,conditions!$8:$8,"&lt;="&amp;GY$9,conditions!$9:$9,"&gt;="&amp;GY$9)</f>
        <v>38.638214999999938</v>
      </c>
      <c r="GZ135" s="37">
        <f>GY135-GZ117-GZ126+GZ18*SUMIFS(conditions!$76:$76,conditions!$8:$8,"&lt;="&amp;GZ$9,conditions!$9:$9,"&gt;="&amp;GZ$9)</f>
        <v>38.638214999999938</v>
      </c>
      <c r="HA135" s="37">
        <f>GZ135-HA117-HA126+HA18*SUMIFS(conditions!$76:$76,conditions!$8:$8,"&lt;="&amp;HA$9,conditions!$9:$9,"&gt;="&amp;HA$9)</f>
        <v>38.638214999999938</v>
      </c>
      <c r="HB135" s="37">
        <f>HA135-HB117-HB126+HB18*SUMIFS(conditions!$76:$76,conditions!$8:$8,"&lt;="&amp;HB$9,conditions!$9:$9,"&gt;="&amp;HB$9)</f>
        <v>39.04361999999994</v>
      </c>
      <c r="HC135" s="37">
        <f>HB135-HC117-HC126+HC18*SUMIFS(conditions!$76:$76,conditions!$8:$8,"&lt;="&amp;HC$9,conditions!$9:$9,"&gt;="&amp;HC$9)</f>
        <v>39.449024999999942</v>
      </c>
      <c r="HD135" s="37">
        <f>HC135-HD117-HD126+HD18*SUMIFS(conditions!$76:$76,conditions!$8:$8,"&lt;="&amp;HD$9,conditions!$9:$9,"&gt;="&amp;HD$9)</f>
        <v>39.854429999999944</v>
      </c>
      <c r="HE135" s="37">
        <f>HD135-HE117-HE126+HE18*SUMIFS(conditions!$76:$76,conditions!$8:$8,"&lt;="&amp;HE$9,conditions!$9:$9,"&gt;="&amp;HE$9)</f>
        <v>40.259834999999946</v>
      </c>
      <c r="HF135" s="37">
        <f>HE135-HF117-HF126+HF18*SUMIFS(conditions!$76:$76,conditions!$8:$8,"&lt;="&amp;HF$9,conditions!$9:$9,"&gt;="&amp;HF$9)</f>
        <v>40.665239999999947</v>
      </c>
      <c r="HG135" s="37">
        <f>HF135-HG117-HG126+HG18*SUMIFS(conditions!$76:$76,conditions!$8:$8,"&lt;="&amp;HG$9,conditions!$9:$9,"&gt;="&amp;HG$9)</f>
        <v>40.665239999999947</v>
      </c>
      <c r="HH135" s="37">
        <f>HG135-HH117-HH126+HH18*SUMIFS(conditions!$76:$76,conditions!$8:$8,"&lt;="&amp;HH$9,conditions!$9:$9,"&gt;="&amp;HH$9)</f>
        <v>40.665239999999947</v>
      </c>
      <c r="HI135" s="37">
        <f>HH135-HI117-HI126+HI18*SUMIFS(conditions!$76:$76,conditions!$8:$8,"&lt;="&amp;HI$9,conditions!$9:$9,"&gt;="&amp;HI$9)</f>
        <v>41.070644999999949</v>
      </c>
      <c r="HJ135" s="37">
        <f>HI135-HJ117-HJ126+HJ18*SUMIFS(conditions!$76:$76,conditions!$8:$8,"&lt;="&amp;HJ$9,conditions!$9:$9,"&gt;="&amp;HJ$9)</f>
        <v>41.476049999999951</v>
      </c>
      <c r="HK135" s="37">
        <f>HJ135-HK117-HK126+HK18*SUMIFS(conditions!$76:$76,conditions!$8:$8,"&lt;="&amp;HK$9,conditions!$9:$9,"&gt;="&amp;HK$9)</f>
        <v>41.476049999999951</v>
      </c>
      <c r="HL135" s="37">
        <f>HK135-HL117-HL126+HL18*SUMIFS(conditions!$76:$76,conditions!$8:$8,"&lt;="&amp;HL$9,conditions!$9:$9,"&gt;="&amp;HL$9)</f>
        <v>41.476049999999951</v>
      </c>
      <c r="HM135" s="37">
        <f>HL135-HM117-HM126+HM18*SUMIFS(conditions!$76:$76,conditions!$8:$8,"&lt;="&amp;HM$9,conditions!$9:$9,"&gt;="&amp;HM$9)</f>
        <v>41.476049999999951</v>
      </c>
      <c r="HN135" s="37">
        <f>HM135-HN117-HN126+HN18*SUMIFS(conditions!$76:$76,conditions!$8:$8,"&lt;="&amp;HN$9,conditions!$9:$9,"&gt;="&amp;HN$9)</f>
        <v>41.476049999999951</v>
      </c>
      <c r="HO135" s="37">
        <f>HN135-HO117-HO126+HO18*SUMIFS(conditions!$76:$76,conditions!$8:$8,"&lt;="&amp;HO$9,conditions!$9:$9,"&gt;="&amp;HO$9)</f>
        <v>41.476049999999951</v>
      </c>
      <c r="HP135" s="37">
        <f>HO135-HP117-HP126+HP18*SUMIFS(conditions!$76:$76,conditions!$8:$8,"&lt;="&amp;HP$9,conditions!$9:$9,"&gt;="&amp;HP$9)</f>
        <v>41.476049999999951</v>
      </c>
      <c r="HQ135" s="37">
        <f>HP135-HQ117-HQ126+HQ18*SUMIFS(conditions!$76:$76,conditions!$8:$8,"&lt;="&amp;HQ$9,conditions!$9:$9,"&gt;="&amp;HQ$9)</f>
        <v>41.476049999999951</v>
      </c>
      <c r="HR135" s="37">
        <f>HQ135-HR117-HR126+HR18*SUMIFS(conditions!$76:$76,conditions!$8:$8,"&lt;="&amp;HR$9,conditions!$9:$9,"&gt;="&amp;HR$9)</f>
        <v>41.476049999999951</v>
      </c>
      <c r="HS135" s="37">
        <f>HR135-HS117-HS126+HS18*SUMIFS(conditions!$76:$76,conditions!$8:$8,"&lt;="&amp;HS$9,conditions!$9:$9,"&gt;="&amp;HS$9)</f>
        <v>41.476049999999951</v>
      </c>
      <c r="HT135" s="37">
        <f>HS135-HT117-HT126+HT18*SUMIFS(conditions!$76:$76,conditions!$8:$8,"&lt;="&amp;HT$9,conditions!$9:$9,"&gt;="&amp;HT$9)</f>
        <v>41.476049999999951</v>
      </c>
      <c r="HU135" s="37">
        <f>HT135-HU117-HU126+HU18*SUMIFS(conditions!$76:$76,conditions!$8:$8,"&lt;="&amp;HU$9,conditions!$9:$9,"&gt;="&amp;HU$9)</f>
        <v>41.476049999999951</v>
      </c>
      <c r="HV135" s="37">
        <f>HU135-HV117-HV126+HV18*SUMIFS(conditions!$76:$76,conditions!$8:$8,"&lt;="&amp;HV$9,conditions!$9:$9,"&gt;="&amp;HV$9)</f>
        <v>41.476049999999951</v>
      </c>
      <c r="HW135" s="37">
        <f>HV135-HW117-HW126+HW18*SUMIFS(conditions!$76:$76,conditions!$8:$8,"&lt;="&amp;HW$9,conditions!$9:$9,"&gt;="&amp;HW$9)</f>
        <v>41.476049999999951</v>
      </c>
      <c r="HX135" s="37">
        <f>HW135-HX117-HX126+HX18*SUMIFS(conditions!$76:$76,conditions!$8:$8,"&lt;="&amp;HX$9,conditions!$9:$9,"&gt;="&amp;HX$9)</f>
        <v>41.476049999999951</v>
      </c>
      <c r="HY135" s="37">
        <f>HX135-HY117-HY126+HY18*SUMIFS(conditions!$76:$76,conditions!$8:$8,"&lt;="&amp;HY$9,conditions!$9:$9,"&gt;="&amp;HY$9)</f>
        <v>41.476049999999951</v>
      </c>
      <c r="HZ135" s="37">
        <f>HY135-HZ117-HZ126+HZ18*SUMIFS(conditions!$76:$76,conditions!$8:$8,"&lt;="&amp;HZ$9,conditions!$9:$9,"&gt;="&amp;HZ$9)</f>
        <v>41.476049999999951</v>
      </c>
      <c r="IA135" s="37">
        <f>HZ135-IA117-IA126+IA18*SUMIFS(conditions!$76:$76,conditions!$8:$8,"&lt;="&amp;IA$9,conditions!$9:$9,"&gt;="&amp;IA$9)</f>
        <v>41.476049999999951</v>
      </c>
      <c r="IB135" s="37">
        <f>IA135-IB117-IB126+IB18*SUMIFS(conditions!$76:$76,conditions!$8:$8,"&lt;="&amp;IB$9,conditions!$9:$9,"&gt;="&amp;IB$9)</f>
        <v>41.476049999999951</v>
      </c>
      <c r="IC135" s="37">
        <f>IB135-IC117-IC126+IC18*SUMIFS(conditions!$76:$76,conditions!$8:$8,"&lt;="&amp;IC$9,conditions!$9:$9,"&gt;="&amp;IC$9)</f>
        <v>41.476049999999951</v>
      </c>
      <c r="ID135" s="37">
        <f>IC135-ID117-ID126+ID18*SUMIFS(conditions!$76:$76,conditions!$8:$8,"&lt;="&amp;ID$9,conditions!$9:$9,"&gt;="&amp;ID$9)</f>
        <v>41.144241599999951</v>
      </c>
      <c r="IE135" s="37">
        <f>ID135-IE117-IE126+IE18*SUMIFS(conditions!$76:$76,conditions!$8:$8,"&lt;="&amp;IE$9,conditions!$9:$9,"&gt;="&amp;IE$9)</f>
        <v>40.812433199999951</v>
      </c>
      <c r="IF135" s="37">
        <f>IE135-IF117-IF126+IF18*SUMIFS(conditions!$76:$76,conditions!$8:$8,"&lt;="&amp;IF$9,conditions!$9:$9,"&gt;="&amp;IF$9)</f>
        <v>40.480624799999951</v>
      </c>
      <c r="IG135" s="37">
        <f>IF135-IG117-IG126+IG18*SUMIFS(conditions!$76:$76,conditions!$8:$8,"&lt;="&amp;IG$9,conditions!$9:$9,"&gt;="&amp;IG$9)</f>
        <v>40.148816399999951</v>
      </c>
      <c r="IH135" s="37">
        <f>IG135-IH117-IH126+IH18*SUMIFS(conditions!$76:$76,conditions!$8:$8,"&lt;="&amp;IH$9,conditions!$9:$9,"&gt;="&amp;IH$9)</f>
        <v>39.817007999999952</v>
      </c>
      <c r="II135" s="37">
        <f>IH135-II117-II126+II18*SUMIFS(conditions!$76:$76,conditions!$8:$8,"&lt;="&amp;II$9,conditions!$9:$9,"&gt;="&amp;II$9)</f>
        <v>39.817007999999952</v>
      </c>
      <c r="IJ135" s="37">
        <f>II135-IJ117-IJ126+IJ18*SUMIFS(conditions!$76:$76,conditions!$8:$8,"&lt;="&amp;IJ$9,conditions!$9:$9,"&gt;="&amp;IJ$9)</f>
        <v>39.817007999999952</v>
      </c>
      <c r="IK135" s="37">
        <f>IJ135-IK117-IK126+IK18*SUMIFS(conditions!$76:$76,conditions!$8:$8,"&lt;="&amp;IK$9,conditions!$9:$9,"&gt;="&amp;IK$9)</f>
        <v>39.485199599999952</v>
      </c>
      <c r="IL135" s="37">
        <f>IK135-IL117-IL126+IL18*SUMIFS(conditions!$76:$76,conditions!$8:$8,"&lt;="&amp;IL$9,conditions!$9:$9,"&gt;="&amp;IL$9)</f>
        <v>39.153391199999952</v>
      </c>
      <c r="IM135" s="37">
        <f>IL135-IM117-IM126+IM18*SUMIFS(conditions!$76:$76,conditions!$8:$8,"&lt;="&amp;IM$9,conditions!$9:$9,"&gt;="&amp;IM$9)</f>
        <v>38.821582799999952</v>
      </c>
      <c r="IN135" s="37">
        <f>IM135-IN117-IN126+IN18*SUMIFS(conditions!$76:$76,conditions!$8:$8,"&lt;="&amp;IN$9,conditions!$9:$9,"&gt;="&amp;IN$9)</f>
        <v>38.489774399999952</v>
      </c>
      <c r="IO135" s="37">
        <f>IN135-IO117-IO126+IO18*SUMIFS(conditions!$76:$76,conditions!$8:$8,"&lt;="&amp;IO$9,conditions!$9:$9,"&gt;="&amp;IO$9)</f>
        <v>38.157965999999952</v>
      </c>
      <c r="IP135" s="37">
        <f>IO135-IP117-IP126+IP18*SUMIFS(conditions!$76:$76,conditions!$8:$8,"&lt;="&amp;IP$9,conditions!$9:$9,"&gt;="&amp;IP$9)</f>
        <v>38.157965999999952</v>
      </c>
      <c r="IQ135" s="37">
        <f>IP135-IQ117-IQ126+IQ18*SUMIFS(conditions!$76:$76,conditions!$8:$8,"&lt;="&amp;IQ$9,conditions!$9:$9,"&gt;="&amp;IQ$9)</f>
        <v>38.157965999999952</v>
      </c>
      <c r="IR135" s="37">
        <f>IQ135-IR117-IR126+IR18*SUMIFS(conditions!$76:$76,conditions!$8:$8,"&lt;="&amp;IR$9,conditions!$9:$9,"&gt;="&amp;IR$9)</f>
        <v>38.157965999999952</v>
      </c>
      <c r="IS135" s="37">
        <f>IR135-IS117-IS126+IS18*SUMIFS(conditions!$76:$76,conditions!$8:$8,"&lt;="&amp;IS$9,conditions!$9:$9,"&gt;="&amp;IS$9)</f>
        <v>38.157965999999952</v>
      </c>
      <c r="IT135" s="37">
        <f>IS135-IT117-IT126+IT18*SUMIFS(conditions!$76:$76,conditions!$8:$8,"&lt;="&amp;IT$9,conditions!$9:$9,"&gt;="&amp;IT$9)</f>
        <v>38.157965999999952</v>
      </c>
      <c r="IU135" s="37">
        <f>IT135-IU117-IU126+IU18*SUMIFS(conditions!$76:$76,conditions!$8:$8,"&lt;="&amp;IU$9,conditions!$9:$9,"&gt;="&amp;IU$9)</f>
        <v>38.157965999999952</v>
      </c>
      <c r="IV135" s="37">
        <f>IU135-IV117-IV126+IV18*SUMIFS(conditions!$76:$76,conditions!$8:$8,"&lt;="&amp;IV$9,conditions!$9:$9,"&gt;="&amp;IV$9)</f>
        <v>38.157965999999952</v>
      </c>
      <c r="IW135" s="37">
        <f>IV135-IW117-IW126+IW18*SUMIFS(conditions!$76:$76,conditions!$8:$8,"&lt;="&amp;IW$9,conditions!$9:$9,"&gt;="&amp;IW$9)</f>
        <v>38.157965999999952</v>
      </c>
      <c r="IX135" s="37">
        <f>IW135-IX117-IX126+IX18*SUMIFS(conditions!$76:$76,conditions!$8:$8,"&lt;="&amp;IX$9,conditions!$9:$9,"&gt;="&amp;IX$9)</f>
        <v>38.157965999999952</v>
      </c>
      <c r="IY135" s="37">
        <f>IX135-IY117-IY126+IY18*SUMIFS(conditions!$76:$76,conditions!$8:$8,"&lt;="&amp;IY$9,conditions!$9:$9,"&gt;="&amp;IY$9)</f>
        <v>38.157965999999952</v>
      </c>
      <c r="IZ135" s="37">
        <f>IY135-IZ117-IZ126+IZ18*SUMIFS(conditions!$76:$76,conditions!$8:$8,"&lt;="&amp;IZ$9,conditions!$9:$9,"&gt;="&amp;IZ$9)</f>
        <v>38.157965999999952</v>
      </c>
      <c r="JA135" s="37">
        <f>IZ135-JA117-JA126+JA18*SUMIFS(conditions!$76:$76,conditions!$8:$8,"&lt;="&amp;JA$9,conditions!$9:$9,"&gt;="&amp;JA$9)</f>
        <v>38.157965999999952</v>
      </c>
      <c r="JB135" s="37">
        <f>JA135-JB117-JB126+JB18*SUMIFS(conditions!$76:$76,conditions!$8:$8,"&lt;="&amp;JB$9,conditions!$9:$9,"&gt;="&amp;JB$9)</f>
        <v>38.157965999999952</v>
      </c>
      <c r="JC135" s="37">
        <f>JB135-JC117-JC126+JC18*SUMIFS(conditions!$76:$76,conditions!$8:$8,"&lt;="&amp;JC$9,conditions!$9:$9,"&gt;="&amp;JC$9)</f>
        <v>38.157965999999952</v>
      </c>
      <c r="JD135" s="37">
        <f>JC135-JD117-JD126+JD18*SUMIFS(conditions!$76:$76,conditions!$8:$8,"&lt;="&amp;JD$9,conditions!$9:$9,"&gt;="&amp;JD$9)</f>
        <v>38.157965999999952</v>
      </c>
      <c r="JE135" s="37">
        <f>JD135-JE117-JE126+JE18*SUMIFS(conditions!$76:$76,conditions!$8:$8,"&lt;="&amp;JE$9,conditions!$9:$9,"&gt;="&amp;JE$9)</f>
        <v>38.157965999999952</v>
      </c>
      <c r="JF135" s="37">
        <f>JE135-JF117-JF126+JF18*SUMIFS(conditions!$76:$76,conditions!$8:$8,"&lt;="&amp;JF$9,conditions!$9:$9,"&gt;="&amp;JF$9)</f>
        <v>38.272439897999952</v>
      </c>
      <c r="JG135" s="37">
        <f>JF135-JG117-JG126+JG18*SUMIFS(conditions!$76:$76,conditions!$8:$8,"&lt;="&amp;JG$9,conditions!$9:$9,"&gt;="&amp;JG$9)</f>
        <v>38.386913795999952</v>
      </c>
      <c r="JH135" s="37">
        <f>JG135-JH117-JH126+JH18*SUMIFS(conditions!$76:$76,conditions!$8:$8,"&lt;="&amp;JH$9,conditions!$9:$9,"&gt;="&amp;JH$9)</f>
        <v>38.501387693999952</v>
      </c>
      <c r="JI135" s="37">
        <f>JH135-JI117-JI126+JI18*SUMIFS(conditions!$76:$76,conditions!$8:$8,"&lt;="&amp;JI$9,conditions!$9:$9,"&gt;="&amp;JI$9)</f>
        <v>38.615861591999952</v>
      </c>
      <c r="JJ135" s="37">
        <f>JI135-JJ117-JJ126+JJ18*SUMIFS(conditions!$76:$76,conditions!$8:$8,"&lt;="&amp;JJ$9,conditions!$9:$9,"&gt;="&amp;JJ$9)</f>
        <v>38.730335489999952</v>
      </c>
      <c r="JK135" s="37">
        <f>JJ135-JK117-JK126+JK18*SUMIFS(conditions!$76:$76,conditions!$8:$8,"&lt;="&amp;JK$9,conditions!$9:$9,"&gt;="&amp;JK$9)</f>
        <v>38.730335489999952</v>
      </c>
      <c r="JL135" s="37">
        <f>JK135-JL117-JL126+JL18*SUMIFS(conditions!$76:$76,conditions!$8:$8,"&lt;="&amp;JL$9,conditions!$9:$9,"&gt;="&amp;JL$9)</f>
        <v>38.730335489999952</v>
      </c>
      <c r="JM135" s="37">
        <f>JL135-JM117-JM126+JM18*SUMIFS(conditions!$76:$76,conditions!$8:$8,"&lt;="&amp;JM$9,conditions!$9:$9,"&gt;="&amp;JM$9)</f>
        <v>38.844809387999952</v>
      </c>
      <c r="JN135" s="37">
        <f>JM135-JN117-JN126+JN18*SUMIFS(conditions!$76:$76,conditions!$8:$8,"&lt;="&amp;JN$9,conditions!$9:$9,"&gt;="&amp;JN$9)</f>
        <v>38.959283285999952</v>
      </c>
      <c r="JO135" s="37">
        <f>JN135-JO117-JO126+JO18*SUMIFS(conditions!$76:$76,conditions!$8:$8,"&lt;="&amp;JO$9,conditions!$9:$9,"&gt;="&amp;JO$9)</f>
        <v>39.073757183999952</v>
      </c>
      <c r="JP135" s="37">
        <f>JO135-JP117-JP126+JP18*SUMIFS(conditions!$76:$76,conditions!$8:$8,"&lt;="&amp;JP$9,conditions!$9:$9,"&gt;="&amp;JP$9)</f>
        <v>39.188231081999952</v>
      </c>
      <c r="JQ135" s="37">
        <f>JP135-JQ117-JQ126+JQ18*SUMIFS(conditions!$76:$76,conditions!$8:$8,"&lt;="&amp;JQ$9,conditions!$9:$9,"&gt;="&amp;JQ$9)</f>
        <v>39.302704979999952</v>
      </c>
      <c r="JR135" s="37">
        <f>JQ135-JR117-JR126+JR18*SUMIFS(conditions!$76:$76,conditions!$8:$8,"&lt;="&amp;JR$9,conditions!$9:$9,"&gt;="&amp;JR$9)</f>
        <v>39.302704979999952</v>
      </c>
      <c r="JS135" s="37">
        <f>JR135-JS117-JS126+JS18*SUMIFS(conditions!$76:$76,conditions!$8:$8,"&lt;="&amp;JS$9,conditions!$9:$9,"&gt;="&amp;JS$9)</f>
        <v>39.302704979999952</v>
      </c>
      <c r="JT135" s="37">
        <f>JS135-JT117-JT126+JT18*SUMIFS(conditions!$76:$76,conditions!$8:$8,"&lt;="&amp;JT$9,conditions!$9:$9,"&gt;="&amp;JT$9)</f>
        <v>39.302704979999952</v>
      </c>
      <c r="JU135" s="37">
        <f>JT135-JU117-JU126+JU18*SUMIFS(conditions!$76:$76,conditions!$8:$8,"&lt;="&amp;JU$9,conditions!$9:$9,"&gt;="&amp;JU$9)</f>
        <v>39.302704979999952</v>
      </c>
      <c r="JV135" s="37">
        <f>JU135-JV117-JV126+JV18*SUMIFS(conditions!$76:$76,conditions!$8:$8,"&lt;="&amp;JV$9,conditions!$9:$9,"&gt;="&amp;JV$9)</f>
        <v>39.302704979999952</v>
      </c>
      <c r="JW135" s="37">
        <f>JV135-JW117-JW126+JW18*SUMIFS(conditions!$76:$76,conditions!$8:$8,"&lt;="&amp;JW$9,conditions!$9:$9,"&gt;="&amp;JW$9)</f>
        <v>39.302704979999952</v>
      </c>
      <c r="JX135" s="37">
        <f>JW135-JX117-JX126+JX18*SUMIFS(conditions!$76:$76,conditions!$8:$8,"&lt;="&amp;JX$9,conditions!$9:$9,"&gt;="&amp;JX$9)</f>
        <v>39.302704979999952</v>
      </c>
      <c r="JY135" s="37">
        <f>JX135-JY117-JY126+JY18*SUMIFS(conditions!$76:$76,conditions!$8:$8,"&lt;="&amp;JY$9,conditions!$9:$9,"&gt;="&amp;JY$9)</f>
        <v>39.302704979999952</v>
      </c>
      <c r="JZ135" s="37">
        <f>JY135-JZ117-JZ126+JZ18*SUMIFS(conditions!$76:$76,conditions!$8:$8,"&lt;="&amp;JZ$9,conditions!$9:$9,"&gt;="&amp;JZ$9)</f>
        <v>39.302704979999952</v>
      </c>
      <c r="KA135" s="37">
        <f>JZ135-KA117-KA126+KA18*SUMIFS(conditions!$76:$76,conditions!$8:$8,"&lt;="&amp;KA$9,conditions!$9:$9,"&gt;="&amp;KA$9)</f>
        <v>39.302704979999952</v>
      </c>
      <c r="KB135" s="37">
        <f>KA135-KB117-KB126+KB18*SUMIFS(conditions!$76:$76,conditions!$8:$8,"&lt;="&amp;KB$9,conditions!$9:$9,"&gt;="&amp;KB$9)</f>
        <v>39.302704979999952</v>
      </c>
      <c r="KC135" s="37">
        <f>KB135-KC117-KC126+KC18*SUMIFS(conditions!$76:$76,conditions!$8:$8,"&lt;="&amp;KC$9,conditions!$9:$9,"&gt;="&amp;KC$9)</f>
        <v>39.302704979999952</v>
      </c>
      <c r="KD135" s="37">
        <f>KC135-KD117-KD126+KD18*SUMIFS(conditions!$76:$76,conditions!$8:$8,"&lt;="&amp;KD$9,conditions!$9:$9,"&gt;="&amp;KD$9)</f>
        <v>39.302704979999952</v>
      </c>
      <c r="KE135" s="37">
        <f>KD135-KE117-KE126+KE18*SUMIFS(conditions!$76:$76,conditions!$8:$8,"&lt;="&amp;KE$9,conditions!$9:$9,"&gt;="&amp;KE$9)</f>
        <v>39.302704979999952</v>
      </c>
      <c r="KF135" s="37">
        <f>KE135-KF117-KF126+KF18*SUMIFS(conditions!$76:$76,conditions!$8:$8,"&lt;="&amp;KF$9,conditions!$9:$9,"&gt;="&amp;KF$9)</f>
        <v>39.302704979999952</v>
      </c>
      <c r="KG135" s="37">
        <f>KF135-KG117-KG126+KG18*SUMIFS(conditions!$76:$76,conditions!$8:$8,"&lt;="&amp;KG$9,conditions!$9:$9,"&gt;="&amp;KG$9)</f>
        <v>39.302704979999952</v>
      </c>
      <c r="KH135" s="37">
        <f>KG135-KH117-KH126+KH18*SUMIFS(conditions!$76:$76,conditions!$8:$8,"&lt;="&amp;KH$9,conditions!$9:$9,"&gt;="&amp;KH$9)</f>
        <v>39.302704979999952</v>
      </c>
      <c r="KI135" s="37">
        <f>KH135-KI117-KI126+KI18*SUMIFS(conditions!$76:$76,conditions!$8:$8,"&lt;="&amp;KI$9,conditions!$9:$9,"&gt;="&amp;KI$9)</f>
        <v>39.302704979999952</v>
      </c>
      <c r="KJ135" s="37">
        <f>KI135-KJ117-KJ126+KJ18*SUMIFS(conditions!$76:$76,conditions!$8:$8,"&lt;="&amp;KJ$9,conditions!$9:$9,"&gt;="&amp;KJ$9)</f>
        <v>40.519217276999953</v>
      </c>
      <c r="KK135" s="37">
        <f>KJ135-KK117-KK126+KK18*SUMIFS(conditions!$76:$76,conditions!$8:$8,"&lt;="&amp;KK$9,conditions!$9:$9,"&gt;="&amp;KK$9)</f>
        <v>41.735729573999954</v>
      </c>
      <c r="KL135" s="37">
        <f>KK135-KL117-KL126+KL18*SUMIFS(conditions!$76:$76,conditions!$8:$8,"&lt;="&amp;KL$9,conditions!$9:$9,"&gt;="&amp;KL$9)</f>
        <v>42.952241870999956</v>
      </c>
      <c r="KM135" s="37">
        <f>KL135-KM117-KM126+KM18*SUMIFS(conditions!$76:$76,conditions!$8:$8,"&lt;="&amp;KM$9,conditions!$9:$9,"&gt;="&amp;KM$9)</f>
        <v>42.952241870999956</v>
      </c>
      <c r="KN135" s="37">
        <f>KM135-KN117-KN126+KN18*SUMIFS(conditions!$76:$76,conditions!$8:$8,"&lt;="&amp;KN$9,conditions!$9:$9,"&gt;="&amp;KN$9)</f>
        <v>42.952241870999956</v>
      </c>
      <c r="KO135" s="37">
        <f>KN135-KO117-KO126+KO18*SUMIFS(conditions!$76:$76,conditions!$8:$8,"&lt;="&amp;KO$9,conditions!$9:$9,"&gt;="&amp;KO$9)</f>
        <v>44.168754167999957</v>
      </c>
      <c r="KP135" s="37">
        <f>KO135-KP117-KP126+KP18*SUMIFS(conditions!$76:$76,conditions!$8:$8,"&lt;="&amp;KP$9,conditions!$9:$9,"&gt;="&amp;KP$9)</f>
        <v>45.385266464999958</v>
      </c>
      <c r="KQ135" s="37">
        <f>KP135-KQ117-KQ126+KQ18*SUMIFS(conditions!$76:$76,conditions!$8:$8,"&lt;="&amp;KQ$9,conditions!$9:$9,"&gt;="&amp;KQ$9)</f>
        <v>46.601778761999959</v>
      </c>
      <c r="KR135" s="37">
        <f>KQ135-KR117-KR126+KR18*SUMIFS(conditions!$76:$76,conditions!$8:$8,"&lt;="&amp;KR$9,conditions!$9:$9,"&gt;="&amp;KR$9)</f>
        <v>47.818291058999961</v>
      </c>
      <c r="KS135" s="37">
        <f>KR135-KS117-KS126+KS18*SUMIFS(conditions!$76:$76,conditions!$8:$8,"&lt;="&amp;KS$9,conditions!$9:$9,"&gt;="&amp;KS$9)</f>
        <v>49.034803355999962</v>
      </c>
      <c r="KT135" s="37">
        <f>KS135-KT117-KT126+KT18*SUMIFS(conditions!$76:$76,conditions!$8:$8,"&lt;="&amp;KT$9,conditions!$9:$9,"&gt;="&amp;KT$9)</f>
        <v>49.034803355999962</v>
      </c>
      <c r="KU135" s="37">
        <f>KT135-KU117-KU126+KU18*SUMIFS(conditions!$76:$76,conditions!$8:$8,"&lt;="&amp;KU$9,conditions!$9:$9,"&gt;="&amp;KU$9)</f>
        <v>49.034803355999962</v>
      </c>
      <c r="KV135" s="37">
        <f>KU135-KV117-KV126+KV18*SUMIFS(conditions!$76:$76,conditions!$8:$8,"&lt;="&amp;KV$9,conditions!$9:$9,"&gt;="&amp;KV$9)</f>
        <v>50.251315652999963</v>
      </c>
      <c r="KW135" s="37">
        <f>KV135-KW117-KW126+KW18*SUMIFS(conditions!$76:$76,conditions!$8:$8,"&lt;="&amp;KW$9,conditions!$9:$9,"&gt;="&amp;KW$9)</f>
        <v>51.467827949999965</v>
      </c>
      <c r="KX135" s="37">
        <f>KW135-KX117-KX126+KX18*SUMIFS(conditions!$76:$76,conditions!$8:$8,"&lt;="&amp;KX$9,conditions!$9:$9,"&gt;="&amp;KX$9)</f>
        <v>51.467827949999965</v>
      </c>
      <c r="KY135" s="37">
        <f>KX135-KY117-KY126+KY18*SUMIFS(conditions!$76:$76,conditions!$8:$8,"&lt;="&amp;KY$9,conditions!$9:$9,"&gt;="&amp;KY$9)</f>
        <v>51.467827949999965</v>
      </c>
      <c r="KZ135" s="37">
        <f>KY135-KZ117-KZ126+KZ18*SUMIFS(conditions!$76:$76,conditions!$8:$8,"&lt;="&amp;KZ$9,conditions!$9:$9,"&gt;="&amp;KZ$9)</f>
        <v>51.467827949999965</v>
      </c>
      <c r="LA135" s="37">
        <f>KZ135-LA117-LA126+LA18*SUMIFS(conditions!$76:$76,conditions!$8:$8,"&lt;="&amp;LA$9,conditions!$9:$9,"&gt;="&amp;LA$9)</f>
        <v>51.467827949999965</v>
      </c>
      <c r="LB135" s="37">
        <f>LA135-LB117-LB126+LB18*SUMIFS(conditions!$76:$76,conditions!$8:$8,"&lt;="&amp;LB$9,conditions!$9:$9,"&gt;="&amp;LB$9)</f>
        <v>51.467827949999965</v>
      </c>
      <c r="LC135" s="37">
        <f>LB135-LC117-LC126+LC18*SUMIFS(conditions!$76:$76,conditions!$8:$8,"&lt;="&amp;LC$9,conditions!$9:$9,"&gt;="&amp;LC$9)</f>
        <v>51.467827949999965</v>
      </c>
      <c r="LD135" s="37">
        <f>LC135-LD117-LD126+LD18*SUMIFS(conditions!$76:$76,conditions!$8:$8,"&lt;="&amp;LD$9,conditions!$9:$9,"&gt;="&amp;LD$9)</f>
        <v>51.467827949999965</v>
      </c>
      <c r="LE135" s="37">
        <f>LD135-LE117-LE126+LE18*SUMIFS(conditions!$76:$76,conditions!$8:$8,"&lt;="&amp;LE$9,conditions!$9:$9,"&gt;="&amp;LE$9)</f>
        <v>51.467827949999965</v>
      </c>
      <c r="LF135" s="37">
        <f>LE135-LF117-LF126+LF18*SUMIFS(conditions!$76:$76,conditions!$8:$8,"&lt;="&amp;LF$9,conditions!$9:$9,"&gt;="&amp;LF$9)</f>
        <v>51.467827949999965</v>
      </c>
      <c r="LG135" s="37">
        <f>LF135-LG117-LG126+LG18*SUMIFS(conditions!$76:$76,conditions!$8:$8,"&lt;="&amp;LG$9,conditions!$9:$9,"&gt;="&amp;LG$9)</f>
        <v>51.467827949999965</v>
      </c>
      <c r="LH135" s="37">
        <f>LG135-LH117-LH126+LH18*SUMIFS(conditions!$76:$76,conditions!$8:$8,"&lt;="&amp;LH$9,conditions!$9:$9,"&gt;="&amp;LH$9)</f>
        <v>51.467827949999965</v>
      </c>
      <c r="LI135" s="37">
        <f>LH135-LI117-LI126+LI18*SUMIFS(conditions!$76:$76,conditions!$8:$8,"&lt;="&amp;LI$9,conditions!$9:$9,"&gt;="&amp;LI$9)</f>
        <v>51.467827949999965</v>
      </c>
      <c r="LJ135" s="37">
        <f>LI135-LJ117-LJ126+LJ18*SUMIFS(conditions!$76:$76,conditions!$8:$8,"&lt;="&amp;LJ$9,conditions!$9:$9,"&gt;="&amp;LJ$9)</f>
        <v>51.467827949999965</v>
      </c>
      <c r="LK135" s="37">
        <f>LJ135-LK117-LK126+LK18*SUMIFS(conditions!$76:$76,conditions!$8:$8,"&lt;="&amp;LK$9,conditions!$9:$9,"&gt;="&amp;LK$9)</f>
        <v>51.467827949999965</v>
      </c>
      <c r="LL135" s="37">
        <f>LK135-LL117-LL126+LL18*SUMIFS(conditions!$76:$76,conditions!$8:$8,"&lt;="&amp;LL$9,conditions!$9:$9,"&gt;="&amp;LL$9)</f>
        <v>51.467827949999965</v>
      </c>
      <c r="LM135" s="37">
        <f>LL135-LM117-LM126+LM18*SUMIFS(conditions!$76:$76,conditions!$8:$8,"&lt;="&amp;LM$9,conditions!$9:$9,"&gt;="&amp;LM$9)</f>
        <v>51.467827949999965</v>
      </c>
      <c r="LN135" s="37">
        <f>LM135-LN117-LN126+LN18*SUMIFS(conditions!$76:$76,conditions!$8:$8,"&lt;="&amp;LN$9,conditions!$9:$9,"&gt;="&amp;LN$9)</f>
        <v>53.011862788499961</v>
      </c>
      <c r="LO135" s="37">
        <f>LN135-LO117-LO126+LO18*SUMIFS(conditions!$76:$76,conditions!$8:$8,"&lt;="&amp;LO$9,conditions!$9:$9,"&gt;="&amp;LO$9)</f>
        <v>53.011862788499961</v>
      </c>
      <c r="LP135" s="37">
        <f>LO135-LP117-LP126+LP18*SUMIFS(conditions!$76:$76,conditions!$8:$8,"&lt;="&amp;LP$9,conditions!$9:$9,"&gt;="&amp;LP$9)</f>
        <v>53.011862788499961</v>
      </c>
      <c r="LQ135" s="37">
        <f>LP135-LQ117-LQ126+LQ18*SUMIFS(conditions!$76:$76,conditions!$8:$8,"&lt;="&amp;LQ$9,conditions!$9:$9,"&gt;="&amp;LQ$9)</f>
        <v>54.555897626999958</v>
      </c>
      <c r="LR135" s="37">
        <f>LQ135-LR117-LR126+LR18*SUMIFS(conditions!$76:$76,conditions!$8:$8,"&lt;="&amp;LR$9,conditions!$9:$9,"&gt;="&amp;LR$9)</f>
        <v>56.099932465499954</v>
      </c>
      <c r="LS135" s="37">
        <f>LR135-LS117-LS126+LS18*SUMIFS(conditions!$76:$76,conditions!$8:$8,"&lt;="&amp;LS$9,conditions!$9:$9,"&gt;="&amp;LS$9)</f>
        <v>57.643967303999951</v>
      </c>
      <c r="LT135" s="37">
        <f>LS135-LT117-LT126+LT18*SUMIFS(conditions!$76:$76,conditions!$8:$8,"&lt;="&amp;LT$9,conditions!$9:$9,"&gt;="&amp;LT$9)</f>
        <v>59.188002142499947</v>
      </c>
      <c r="LU135" s="37">
        <f>LT135-LU117-LU126+LU18*SUMIFS(conditions!$76:$76,conditions!$8:$8,"&lt;="&amp;LU$9,conditions!$9:$9,"&gt;="&amp;LU$9)</f>
        <v>60.732036980999943</v>
      </c>
      <c r="LV135" s="37">
        <f>LU135-LV117-LV126+LV18*SUMIFS(conditions!$76:$76,conditions!$8:$8,"&lt;="&amp;LV$9,conditions!$9:$9,"&gt;="&amp;LV$9)</f>
        <v>60.732036980999943</v>
      </c>
      <c r="LW135" s="37">
        <f>LV135-LW117-LW126+LW18*SUMIFS(conditions!$76:$76,conditions!$8:$8,"&lt;="&amp;LW$9,conditions!$9:$9,"&gt;="&amp;LW$9)</f>
        <v>60.732036980999943</v>
      </c>
      <c r="LX135" s="37">
        <f>LW135-LX117-LX126+LX18*SUMIFS(conditions!$76:$76,conditions!$8:$8,"&lt;="&amp;LX$9,conditions!$9:$9,"&gt;="&amp;LX$9)</f>
        <v>62.27607181949994</v>
      </c>
      <c r="LY135" s="37">
        <f>LX135-LY117-LY126+LY18*SUMIFS(conditions!$76:$76,conditions!$8:$8,"&lt;="&amp;LY$9,conditions!$9:$9,"&gt;="&amp;LY$9)</f>
        <v>63.820106657999936</v>
      </c>
      <c r="LZ135" s="37">
        <f>LY135-LZ117-LZ126+LZ18*SUMIFS(conditions!$76:$76,conditions!$8:$8,"&lt;="&amp;LZ$9,conditions!$9:$9,"&gt;="&amp;LZ$9)</f>
        <v>65.36414149649994</v>
      </c>
      <c r="MA135" s="37">
        <f>LZ135-MA117-MA126+MA18*SUMIFS(conditions!$76:$76,conditions!$8:$8,"&lt;="&amp;MA$9,conditions!$9:$9,"&gt;="&amp;MA$9)</f>
        <v>66.908176334999936</v>
      </c>
      <c r="MB135" s="37">
        <f>MA135-MB117-MB126+MB18*SUMIFS(conditions!$76:$76,conditions!$8:$8,"&lt;="&amp;MB$9,conditions!$9:$9,"&gt;="&amp;MB$9)</f>
        <v>66.908176334999936</v>
      </c>
      <c r="MC135" s="37">
        <f>MB135-MC117-MC126+MC18*SUMIFS(conditions!$76:$76,conditions!$8:$8,"&lt;="&amp;MC$9,conditions!$9:$9,"&gt;="&amp;MC$9)</f>
        <v>66.908176334999936</v>
      </c>
      <c r="MD135" s="37">
        <f>MC135-MD117-MD126+MD18*SUMIFS(conditions!$76:$76,conditions!$8:$8,"&lt;="&amp;MD$9,conditions!$9:$9,"&gt;="&amp;MD$9)</f>
        <v>66.908176334999936</v>
      </c>
      <c r="ME135" s="37">
        <f>MD135-ME117-ME126+ME18*SUMIFS(conditions!$76:$76,conditions!$8:$8,"&lt;="&amp;ME$9,conditions!$9:$9,"&gt;="&amp;ME$9)</f>
        <v>66.908176334999936</v>
      </c>
      <c r="MF135" s="37">
        <f>ME135-MF117-MF126+MF18*SUMIFS(conditions!$76:$76,conditions!$8:$8,"&lt;="&amp;MF$9,conditions!$9:$9,"&gt;="&amp;MF$9)</f>
        <v>66.908176334999936</v>
      </c>
      <c r="MG135" s="37">
        <f>MF135-MG117-MG126+MG18*SUMIFS(conditions!$76:$76,conditions!$8:$8,"&lt;="&amp;MG$9,conditions!$9:$9,"&gt;="&amp;MG$9)</f>
        <v>66.908176334999936</v>
      </c>
      <c r="MH135" s="37">
        <f>MG135-MH117-MH126+MH18*SUMIFS(conditions!$76:$76,conditions!$8:$8,"&lt;="&amp;MH$9,conditions!$9:$9,"&gt;="&amp;MH$9)</f>
        <v>66.908176334999936</v>
      </c>
      <c r="MI135" s="37">
        <f>MH135-MI117-MI126+MI18*SUMIFS(conditions!$76:$76,conditions!$8:$8,"&lt;="&amp;MI$9,conditions!$9:$9,"&gt;="&amp;MI$9)</f>
        <v>66.908176334999936</v>
      </c>
      <c r="MJ135" s="37">
        <f>MI135-MJ117-MJ126+MJ18*SUMIFS(conditions!$76:$76,conditions!$8:$8,"&lt;="&amp;MJ$9,conditions!$9:$9,"&gt;="&amp;MJ$9)</f>
        <v>66.908176334999936</v>
      </c>
      <c r="MK135" s="37">
        <f>MJ135-MK117-MK126+MK18*SUMIFS(conditions!$76:$76,conditions!$8:$8,"&lt;="&amp;MK$9,conditions!$9:$9,"&gt;="&amp;MK$9)</f>
        <v>66.908176334999936</v>
      </c>
      <c r="ML135" s="37">
        <f>MK135-ML117-ML126+ML18*SUMIFS(conditions!$76:$76,conditions!$8:$8,"&lt;="&amp;ML$9,conditions!$9:$9,"&gt;="&amp;ML$9)</f>
        <v>66.908176334999936</v>
      </c>
      <c r="MM135" s="37">
        <f>ML135-MM117-MM126+MM18*SUMIFS(conditions!$76:$76,conditions!$8:$8,"&lt;="&amp;MM$9,conditions!$9:$9,"&gt;="&amp;MM$9)</f>
        <v>66.908176334999936</v>
      </c>
      <c r="MN135" s="37">
        <f>MM135-MN117-MN126+MN18*SUMIFS(conditions!$76:$76,conditions!$8:$8,"&lt;="&amp;MN$9,conditions!$9:$9,"&gt;="&amp;MN$9)</f>
        <v>66.908176334999936</v>
      </c>
      <c r="MO135" s="37">
        <f>MN135-MO117-MO126+MO18*SUMIFS(conditions!$76:$76,conditions!$8:$8,"&lt;="&amp;MO$9,conditions!$9:$9,"&gt;="&amp;MO$9)</f>
        <v>66.908176334999936</v>
      </c>
      <c r="MP135" s="37">
        <f>MO135-MP117-MP126+MP18*SUMIFS(conditions!$76:$76,conditions!$8:$8,"&lt;="&amp;MP$9,conditions!$9:$9,"&gt;="&amp;MP$9)</f>
        <v>66.908176334999936</v>
      </c>
      <c r="MQ135" s="37">
        <f>MP135-MQ117-MQ126+MQ18*SUMIFS(conditions!$76:$76,conditions!$8:$8,"&lt;="&amp;MQ$9,conditions!$9:$9,"&gt;="&amp;MQ$9)</f>
        <v>66.908176334999936</v>
      </c>
      <c r="MR135" s="37">
        <f>MQ135-MR117-MR126+MR18*SUMIFS(conditions!$76:$76,conditions!$8:$8,"&lt;="&amp;MR$9,conditions!$9:$9,"&gt;="&amp;MR$9)</f>
        <v>66.908176334999936</v>
      </c>
      <c r="MS135" s="37">
        <f>MR135-MS117-MS126+MS18*SUMIFS(conditions!$76:$76,conditions!$8:$8,"&lt;="&amp;MS$9,conditions!$9:$9,"&gt;="&amp;MS$9)</f>
        <v>68.246339861699937</v>
      </c>
      <c r="MT135" s="37">
        <f>MS135-MT117-MT126+MT18*SUMIFS(conditions!$76:$76,conditions!$8:$8,"&lt;="&amp;MT$9,conditions!$9:$9,"&gt;="&amp;MT$9)</f>
        <v>69.584503388399938</v>
      </c>
      <c r="MU135" s="37">
        <f>MT135-MU117-MU126+MU18*SUMIFS(conditions!$76:$76,conditions!$8:$8,"&lt;="&amp;MU$9,conditions!$9:$9,"&gt;="&amp;MU$9)</f>
        <v>70.922666915099938</v>
      </c>
      <c r="MV135" s="37">
        <f>MU135-MV117-MV126+MV18*SUMIFS(conditions!$76:$76,conditions!$8:$8,"&lt;="&amp;MV$9,conditions!$9:$9,"&gt;="&amp;MV$9)</f>
        <v>72.260830441799925</v>
      </c>
      <c r="MW135" s="37">
        <f>MV135-MW117-MW126+MW18*SUMIFS(conditions!$76:$76,conditions!$8:$8,"&lt;="&amp;MW$9,conditions!$9:$9,"&gt;="&amp;MW$9)</f>
        <v>73.598993968499911</v>
      </c>
      <c r="MX135" s="37">
        <f>MW135-MX117-MX126+MX18*SUMIFS(conditions!$76:$76,conditions!$8:$8,"&lt;="&amp;MX$9,conditions!$9:$9,"&gt;="&amp;MX$9)</f>
        <v>73.598993968499911</v>
      </c>
      <c r="MY135" s="37">
        <f>MX135-MY117-MY126+MY18*SUMIFS(conditions!$76:$76,conditions!$8:$8,"&lt;="&amp;MY$9,conditions!$9:$9,"&gt;="&amp;MY$9)</f>
        <v>73.598993968499911</v>
      </c>
      <c r="MZ135" s="37">
        <f>MY135-MZ117-MZ126+MZ18*SUMIFS(conditions!$76:$76,conditions!$8:$8,"&lt;="&amp;MZ$9,conditions!$9:$9,"&gt;="&amp;MZ$9)</f>
        <v>74.937157495199898</v>
      </c>
      <c r="NA135" s="37">
        <f>MZ135-NA117-NA126+NA18*SUMIFS(conditions!$76:$76,conditions!$8:$8,"&lt;="&amp;NA$9,conditions!$9:$9,"&gt;="&amp;NA$9)</f>
        <v>76.275321021899884</v>
      </c>
      <c r="NB135" s="37">
        <f>NA135-NB117-NB126+NB18*SUMIFS(conditions!$76:$76,conditions!$8:$8,"&lt;="&amp;NB$9,conditions!$9:$9,"&gt;="&amp;NB$9)</f>
        <v>77.613484548599871</v>
      </c>
      <c r="NC135" s="37">
        <f>NB135-NC117-NC126+NC18*SUMIFS(conditions!$76:$76,conditions!$8:$8,"&lt;="&amp;NC$9,conditions!$9:$9,"&gt;="&amp;NC$9)</f>
        <v>78.951648075299858</v>
      </c>
      <c r="ND135" s="37">
        <f>NC135-ND117-ND126+ND18*SUMIFS(conditions!$76:$76,conditions!$8:$8,"&lt;="&amp;ND$9,conditions!$9:$9,"&gt;="&amp;ND$9)</f>
        <v>80.289811601999844</v>
      </c>
      <c r="NE135" s="37">
        <f>ND135-NE117-NE126+NE18*SUMIFS(conditions!$76:$76,conditions!$8:$8,"&lt;="&amp;NE$9,conditions!$9:$9,"&gt;="&amp;NE$9)</f>
        <v>80.289811601999844</v>
      </c>
      <c r="NF135" s="37">
        <f>NE135-NF117-NF126+NF18*SUMIFS(conditions!$76:$76,conditions!$8:$8,"&lt;="&amp;NF$9,conditions!$9:$9,"&gt;="&amp;NF$9)</f>
        <v>80.289811601999844</v>
      </c>
      <c r="NG135" s="37">
        <f>NF135-NG117-NG126+NG18*SUMIFS(conditions!$76:$76,conditions!$8:$8,"&lt;="&amp;NG$9,conditions!$9:$9,"&gt;="&amp;NG$9)</f>
        <v>80.289811601999844</v>
      </c>
      <c r="NH135" s="37">
        <f>NG135-NH117-NH126+NH18*SUMIFS(conditions!$76:$76,conditions!$8:$8,"&lt;="&amp;NH$9,conditions!$9:$9,"&gt;="&amp;NH$9)</f>
        <v>80.289811601999844</v>
      </c>
      <c r="NI135" s="37">
        <f>NH135-NI117-NI126+NI18*SUMIFS(conditions!$76:$76,conditions!$8:$8,"&lt;="&amp;NI$9,conditions!$9:$9,"&gt;="&amp;NI$9)</f>
        <v>80.289811601999844</v>
      </c>
      <c r="NJ135" s="37">
        <f>NI135-NJ117-NJ126+NJ18*SUMIFS(conditions!$76:$76,conditions!$8:$8,"&lt;="&amp;NJ$9,conditions!$9:$9,"&gt;="&amp;NJ$9)</f>
        <v>80.289811601999844</v>
      </c>
      <c r="NK135" s="37">
        <f>NJ135-NK117-NK126+NK18*SUMIFS(conditions!$76:$76,conditions!$8:$8,"&lt;="&amp;NK$9,conditions!$9:$9,"&gt;="&amp;NK$9)</f>
        <v>80.289811601999844</v>
      </c>
      <c r="NL135" s="37">
        <f>NK135-NL117-NL126+NL18*SUMIFS(conditions!$76:$76,conditions!$8:$8,"&lt;="&amp;NL$9,conditions!$9:$9,"&gt;="&amp;NL$9)</f>
        <v>80.289811601999844</v>
      </c>
      <c r="NM135" s="37">
        <f>NL135-NM117-NM126+NM18*SUMIFS(conditions!$76:$76,conditions!$8:$8,"&lt;="&amp;NM$9,conditions!$9:$9,"&gt;="&amp;NM$9)</f>
        <v>80.289811601999844</v>
      </c>
      <c r="NN135" s="37">
        <f>NM135-NN117-NN126+NN18*SUMIFS(conditions!$76:$76,conditions!$8:$8,"&lt;="&amp;NN$9,conditions!$9:$9,"&gt;="&amp;NN$9)</f>
        <v>80.289811601999844</v>
      </c>
      <c r="NO135" s="37">
        <f>NN135-NO117-NO126+NO18*SUMIFS(conditions!$76:$76,conditions!$8:$8,"&lt;="&amp;NO$9,conditions!$9:$9,"&gt;="&amp;NO$9)</f>
        <v>80.289811601999844</v>
      </c>
      <c r="NP135" s="37">
        <f>NO135-NP117-NP126+NP18*SUMIFS(conditions!$76:$76,conditions!$8:$8,"&lt;="&amp;NP$9,conditions!$9:$9,"&gt;="&amp;NP$9)</f>
        <v>80.289811601999844</v>
      </c>
      <c r="NQ135" s="37">
        <f>NP135-NQ117-NQ126+NQ18*SUMIFS(conditions!$76:$76,conditions!$8:$8,"&lt;="&amp;NQ$9,conditions!$9:$9,"&gt;="&amp;NQ$9)</f>
        <v>80.289811601999844</v>
      </c>
      <c r="NR135" s="37">
        <f>NQ135-NR117-NR126+NR18*SUMIFS(conditions!$76:$76,conditions!$8:$8,"&lt;="&amp;NR$9,conditions!$9:$9,"&gt;="&amp;NR$9)</f>
        <v>80.289811601999844</v>
      </c>
      <c r="NS135" s="37">
        <f>NR135-NS117-NS126+NS18*SUMIFS(conditions!$76:$76,conditions!$8:$8,"&lt;="&amp;NS$9,conditions!$9:$9,"&gt;="&amp;NS$9)</f>
        <v>80.289811601999844</v>
      </c>
      <c r="NT135" s="37">
        <f>NS135-NT117-NT126+NT18*SUMIFS(conditions!$76:$76,conditions!$8:$8,"&lt;="&amp;NT$9,conditions!$9:$9,"&gt;="&amp;NT$9)</f>
        <v>80.289811601999844</v>
      </c>
      <c r="NU135" s="37">
        <f>NT135-NU117-NU126+NU18*SUMIFS(conditions!$76:$76,conditions!$8:$8,"&lt;="&amp;NU$9,conditions!$9:$9,"&gt;="&amp;NU$9)</f>
        <v>80.289811601999844</v>
      </c>
      <c r="NV135" s="37">
        <f>NU135-NV117-NV126+NV18*SUMIFS(conditions!$76:$76,conditions!$8:$8,"&lt;="&amp;NV$9,conditions!$9:$9,"&gt;="&amp;NV$9)</f>
        <v>80.289811601999844</v>
      </c>
    </row>
    <row r="136" spans="1:386" s="38" customFormat="1" ht="10.199999999999999" x14ac:dyDescent="0.2">
      <c r="A136" s="31"/>
      <c r="B136" s="31"/>
      <c r="C136" s="31"/>
      <c r="D136" s="31"/>
      <c r="E136" s="31"/>
      <c r="F136" s="31"/>
      <c r="G136" s="31" t="str">
        <f>G130</f>
        <v>деб. задолж-ть заказчиков по оплатам на конец периода</v>
      </c>
      <c r="H136" s="31"/>
      <c r="I136" s="31"/>
      <c r="J136" s="31" t="str">
        <f>IF($G136="","",INDEX(KPI!$H$11:$H$121,SUMIFS(KPI!$E$11:$E$121,KPI!$F$11:$F$121,$G136)))</f>
        <v>тыс.руб.</v>
      </c>
      <c r="K136" s="31"/>
      <c r="L136" s="31"/>
      <c r="M136" s="31"/>
      <c r="N136" s="31" t="str">
        <f>structure!$G$15</f>
        <v>товарная категория 5</v>
      </c>
      <c r="O136" s="31"/>
      <c r="P136" s="31"/>
      <c r="Q136" s="31"/>
      <c r="R136" s="37"/>
      <c r="S136" s="31"/>
      <c r="T136" s="31"/>
      <c r="U136" s="37">
        <f>R118-U118-U127+U19*SUMIFS(conditions!$76:$76,conditions!$8:$8,"&lt;="&amp;U$9,conditions!$9:$9,"&gt;="&amp;U$9)</f>
        <v>32.029548785555995</v>
      </c>
      <c r="V136" s="37">
        <f>U136-V118-V127+V19*SUMIFS(conditions!$76:$76,conditions!$8:$8,"&lt;="&amp;V$9,conditions!$9:$9,"&gt;="&amp;V$9)</f>
        <v>30.337376698271996</v>
      </c>
      <c r="W136" s="37">
        <f>V136-W118-W127+W19*SUMIFS(conditions!$76:$76,conditions!$8:$8,"&lt;="&amp;W$9,conditions!$9:$9,"&gt;="&amp;W$9)</f>
        <v>28.645204610987996</v>
      </c>
      <c r="X136" s="37">
        <f>W136-X118-X127+X19*SUMIFS(conditions!$76:$76,conditions!$8:$8,"&lt;="&amp;X$9,conditions!$9:$9,"&gt;="&amp;X$9)</f>
        <v>30.325204610987996</v>
      </c>
      <c r="Y136" s="37">
        <f>X136-Y118-Y127+Y19*SUMIFS(conditions!$76:$76,conditions!$8:$8,"&lt;="&amp;Y$9,conditions!$9:$9,"&gt;="&amp;Y$9)</f>
        <v>32.005204610987995</v>
      </c>
      <c r="Z136" s="37">
        <f>Y136-Z118-Z127+Z19*SUMIFS(conditions!$76:$76,conditions!$8:$8,"&lt;="&amp;Z$9,conditions!$9:$9,"&gt;="&amp;Z$9)</f>
        <v>28.633032523703996</v>
      </c>
      <c r="AA136" s="37">
        <f>Z136-AA118-AA127+AA19*SUMIFS(conditions!$76:$76,conditions!$8:$8,"&lt;="&amp;AA$9,conditions!$9:$9,"&gt;="&amp;AA$9)</f>
        <v>25.260860436419996</v>
      </c>
      <c r="AB136" s="37">
        <f>AA136-AB118-AB127+AB19*SUMIFS(conditions!$76:$76,conditions!$8:$8,"&lt;="&amp;AB$9,conditions!$9:$9,"&gt;="&amp;AB$9)</f>
        <v>23.568688349135996</v>
      </c>
      <c r="AC136" s="37">
        <f>AB136-AC118-AC127+AC19*SUMIFS(conditions!$76:$76,conditions!$8:$8,"&lt;="&amp;AC$9,conditions!$9:$9,"&gt;="&amp;AC$9)</f>
        <v>21.876516261851997</v>
      </c>
      <c r="AD136" s="37">
        <f>AC136-AD118-AD127+AD19*SUMIFS(conditions!$76:$76,conditions!$8:$8,"&lt;="&amp;AD$9,conditions!$9:$9,"&gt;="&amp;AD$9)</f>
        <v>20.184344174567997</v>
      </c>
      <c r="AE136" s="37">
        <f>AD136-AE118-AE127+AE19*SUMIFS(conditions!$76:$76,conditions!$8:$8,"&lt;="&amp;AE$9,conditions!$9:$9,"&gt;="&amp;AE$9)</f>
        <v>21.864344174567997</v>
      </c>
      <c r="AF136" s="37">
        <f>AE136-AF118-AF127+AF19*SUMIFS(conditions!$76:$76,conditions!$8:$8,"&lt;="&amp;AF$9,conditions!$9:$9,"&gt;="&amp;AF$9)</f>
        <v>23.544344174567996</v>
      </c>
      <c r="AG136" s="37">
        <f>AF136-AG118-AG127+AG19*SUMIFS(conditions!$76:$76,conditions!$8:$8,"&lt;="&amp;AG$9,conditions!$9:$9,"&gt;="&amp;AG$9)</f>
        <v>20.172172087283997</v>
      </c>
      <c r="AH136" s="37">
        <f>AG136-AH118-AH127+AH19*SUMIFS(conditions!$76:$76,conditions!$8:$8,"&lt;="&amp;AH$9,conditions!$9:$9,"&gt;="&amp;AH$9)</f>
        <v>16.799999999999997</v>
      </c>
      <c r="AI136" s="37">
        <f>AH136-AI118-AI127+AI19*SUMIFS(conditions!$76:$76,conditions!$8:$8,"&lt;="&amp;AI$9,conditions!$9:$9,"&gt;="&amp;AI$9)</f>
        <v>16.799999999999997</v>
      </c>
      <c r="AJ136" s="37">
        <f>AI136-AJ118-AJ127+AJ19*SUMIFS(conditions!$76:$76,conditions!$8:$8,"&lt;="&amp;AJ$9,conditions!$9:$9,"&gt;="&amp;AJ$9)</f>
        <v>16.799999999999997</v>
      </c>
      <c r="AK136" s="37">
        <f>AJ136-AK118-AK127+AK19*SUMIFS(conditions!$76:$76,conditions!$8:$8,"&lt;="&amp;AK$9,conditions!$9:$9,"&gt;="&amp;AK$9)</f>
        <v>16.799999999999997</v>
      </c>
      <c r="AL136" s="37">
        <f>AK136-AL118-AL127+AL19*SUMIFS(conditions!$76:$76,conditions!$8:$8,"&lt;="&amp;AL$9,conditions!$9:$9,"&gt;="&amp;AL$9)</f>
        <v>16.799999999999997</v>
      </c>
      <c r="AM136" s="37">
        <f>AL136-AM118-AM127+AM19*SUMIFS(conditions!$76:$76,conditions!$8:$8,"&lt;="&amp;AM$9,conditions!$9:$9,"&gt;="&amp;AM$9)</f>
        <v>16.799999999999997</v>
      </c>
      <c r="AN136" s="37">
        <f>AM136-AN118-AN127+AN19*SUMIFS(conditions!$76:$76,conditions!$8:$8,"&lt;="&amp;AN$9,conditions!$9:$9,"&gt;="&amp;AN$9)</f>
        <v>16.799999999999997</v>
      </c>
      <c r="AO136" s="37">
        <f>AN136-AO118-AO127+AO19*SUMIFS(conditions!$76:$76,conditions!$8:$8,"&lt;="&amp;AO$9,conditions!$9:$9,"&gt;="&amp;AO$9)</f>
        <v>16.799999999999997</v>
      </c>
      <c r="AP136" s="37">
        <f>AO136-AP118-AP127+AP19*SUMIFS(conditions!$76:$76,conditions!$8:$8,"&lt;="&amp;AP$9,conditions!$9:$9,"&gt;="&amp;AP$9)</f>
        <v>16.799999999999997</v>
      </c>
      <c r="AQ136" s="37">
        <f>AP136-AQ118-AQ127+AQ19*SUMIFS(conditions!$76:$76,conditions!$8:$8,"&lt;="&amp;AQ$9,conditions!$9:$9,"&gt;="&amp;AQ$9)</f>
        <v>16.799999999999997</v>
      </c>
      <c r="AR136" s="37">
        <f>AQ136-AR118-AR127+AR19*SUMIFS(conditions!$76:$76,conditions!$8:$8,"&lt;="&amp;AR$9,conditions!$9:$9,"&gt;="&amp;AR$9)</f>
        <v>16.799999999999997</v>
      </c>
      <c r="AS136" s="37">
        <f>AR136-AS118-AS127+AS19*SUMIFS(conditions!$76:$76,conditions!$8:$8,"&lt;="&amp;AS$9,conditions!$9:$9,"&gt;="&amp;AS$9)</f>
        <v>16.799999999999997</v>
      </c>
      <c r="AT136" s="37">
        <f>AS136-AT118-AT127+AT19*SUMIFS(conditions!$76:$76,conditions!$8:$8,"&lt;="&amp;AT$9,conditions!$9:$9,"&gt;="&amp;AT$9)</f>
        <v>16.799999999999997</v>
      </c>
      <c r="AU136" s="37">
        <f>AT136-AU118-AU127+AU19*SUMIFS(conditions!$76:$76,conditions!$8:$8,"&lt;="&amp;AU$9,conditions!$9:$9,"&gt;="&amp;AU$9)</f>
        <v>16.799999999999997</v>
      </c>
      <c r="AV136" s="37">
        <f>AU136-AV118-AV127+AV19*SUMIFS(conditions!$76:$76,conditions!$8:$8,"&lt;="&amp;AV$9,conditions!$9:$9,"&gt;="&amp;AV$9)</f>
        <v>16.799999999999997</v>
      </c>
      <c r="AW136" s="37">
        <f>AV136-AW118-AW127+AW19*SUMIFS(conditions!$76:$76,conditions!$8:$8,"&lt;="&amp;AW$9,conditions!$9:$9,"&gt;="&amp;AW$9)</f>
        <v>16.799999999999997</v>
      </c>
      <c r="AX136" s="37">
        <f>AW136-AX118-AX127+AX19*SUMIFS(conditions!$76:$76,conditions!$8:$8,"&lt;="&amp;AX$9,conditions!$9:$9,"&gt;="&amp;AX$9)</f>
        <v>16.799999999999997</v>
      </c>
      <c r="AY136" s="37">
        <f>AX136-AY118-AY127+AY19*SUMIFS(conditions!$76:$76,conditions!$8:$8,"&lt;="&amp;AY$9,conditions!$9:$9,"&gt;="&amp;AY$9)</f>
        <v>16.799999999999997</v>
      </c>
      <c r="AZ136" s="37">
        <f>AY136-AZ118-AZ127+AZ19*SUMIFS(conditions!$76:$76,conditions!$8:$8,"&lt;="&amp;AZ$9,conditions!$9:$9,"&gt;="&amp;AZ$9)</f>
        <v>17.22</v>
      </c>
      <c r="BA136" s="37">
        <f>AZ136-BA118-BA127+BA19*SUMIFS(conditions!$76:$76,conditions!$8:$8,"&lt;="&amp;BA$9,conditions!$9:$9,"&gt;="&amp;BA$9)</f>
        <v>17.64</v>
      </c>
      <c r="BB136" s="37">
        <f>BA136-BB118-BB127+BB19*SUMIFS(conditions!$76:$76,conditions!$8:$8,"&lt;="&amp;BB$9,conditions!$9:$9,"&gt;="&amp;BB$9)</f>
        <v>17.64</v>
      </c>
      <c r="BC136" s="37">
        <f>BB136-BC118-BC127+BC19*SUMIFS(conditions!$76:$76,conditions!$8:$8,"&lt;="&amp;BC$9,conditions!$9:$9,"&gt;="&amp;BC$9)</f>
        <v>17.64</v>
      </c>
      <c r="BD136" s="37">
        <f>BC136-BD118-BD127+BD19*SUMIFS(conditions!$76:$76,conditions!$8:$8,"&lt;="&amp;BD$9,conditions!$9:$9,"&gt;="&amp;BD$9)</f>
        <v>18.060000000000002</v>
      </c>
      <c r="BE136" s="37">
        <f>BD136-BE118-BE127+BE19*SUMIFS(conditions!$76:$76,conditions!$8:$8,"&lt;="&amp;BE$9,conditions!$9:$9,"&gt;="&amp;BE$9)</f>
        <v>18.480000000000004</v>
      </c>
      <c r="BF136" s="37">
        <f>BE136-BF118-BF127+BF19*SUMIFS(conditions!$76:$76,conditions!$8:$8,"&lt;="&amp;BF$9,conditions!$9:$9,"&gt;="&amp;BF$9)</f>
        <v>18.900000000000006</v>
      </c>
      <c r="BG136" s="37">
        <f>BF136-BG118-BG127+BG19*SUMIFS(conditions!$76:$76,conditions!$8:$8,"&lt;="&amp;BG$9,conditions!$9:$9,"&gt;="&amp;BG$9)</f>
        <v>19.320000000000007</v>
      </c>
      <c r="BH136" s="37">
        <f>BG136-BH118-BH127+BH19*SUMIFS(conditions!$76:$76,conditions!$8:$8,"&lt;="&amp;BH$9,conditions!$9:$9,"&gt;="&amp;BH$9)</f>
        <v>19.740000000000009</v>
      </c>
      <c r="BI136" s="37">
        <f>BH136-BI118-BI127+BI19*SUMIFS(conditions!$76:$76,conditions!$8:$8,"&lt;="&amp;BI$9,conditions!$9:$9,"&gt;="&amp;BI$9)</f>
        <v>19.740000000000009</v>
      </c>
      <c r="BJ136" s="37">
        <f>BI136-BJ118-BJ127+BJ19*SUMIFS(conditions!$76:$76,conditions!$8:$8,"&lt;="&amp;BJ$9,conditions!$9:$9,"&gt;="&amp;BJ$9)</f>
        <v>19.740000000000009</v>
      </c>
      <c r="BK136" s="37">
        <f>BJ136-BK118-BK127+BK19*SUMIFS(conditions!$76:$76,conditions!$8:$8,"&lt;="&amp;BK$9,conditions!$9:$9,"&gt;="&amp;BK$9)</f>
        <v>20.160000000000011</v>
      </c>
      <c r="BL136" s="37">
        <f>BK136-BL118-BL127+BL19*SUMIFS(conditions!$76:$76,conditions!$8:$8,"&lt;="&amp;BL$9,conditions!$9:$9,"&gt;="&amp;BL$9)</f>
        <v>20.580000000000013</v>
      </c>
      <c r="BM136" s="37">
        <f>BL136-BM118-BM127+BM19*SUMIFS(conditions!$76:$76,conditions!$8:$8,"&lt;="&amp;BM$9,conditions!$9:$9,"&gt;="&amp;BM$9)</f>
        <v>21.000000000000014</v>
      </c>
      <c r="BN136" s="37">
        <f>BM136-BN118-BN127+BN19*SUMIFS(conditions!$76:$76,conditions!$8:$8,"&lt;="&amp;BN$9,conditions!$9:$9,"&gt;="&amp;BN$9)</f>
        <v>21.000000000000014</v>
      </c>
      <c r="BO136" s="37">
        <f>BN136-BO118-BO127+BO19*SUMIFS(conditions!$76:$76,conditions!$8:$8,"&lt;="&amp;BO$9,conditions!$9:$9,"&gt;="&amp;BO$9)</f>
        <v>21.000000000000014</v>
      </c>
      <c r="BP136" s="37">
        <f>BO136-BP118-BP127+BP19*SUMIFS(conditions!$76:$76,conditions!$8:$8,"&lt;="&amp;BP$9,conditions!$9:$9,"&gt;="&amp;BP$9)</f>
        <v>21.000000000000014</v>
      </c>
      <c r="BQ136" s="37">
        <f>BP136-BQ118-BQ127+BQ19*SUMIFS(conditions!$76:$76,conditions!$8:$8,"&lt;="&amp;BQ$9,conditions!$9:$9,"&gt;="&amp;BQ$9)</f>
        <v>21.000000000000014</v>
      </c>
      <c r="BR136" s="37">
        <f>BQ136-BR118-BR127+BR19*SUMIFS(conditions!$76:$76,conditions!$8:$8,"&lt;="&amp;BR$9,conditions!$9:$9,"&gt;="&amp;BR$9)</f>
        <v>21.000000000000014</v>
      </c>
      <c r="BS136" s="37">
        <f>BR136-BS118-BS127+BS19*SUMIFS(conditions!$76:$76,conditions!$8:$8,"&lt;="&amp;BS$9,conditions!$9:$9,"&gt;="&amp;BS$9)</f>
        <v>21.000000000000014</v>
      </c>
      <c r="BT136" s="37">
        <f>BS136-BT118-BT127+BT19*SUMIFS(conditions!$76:$76,conditions!$8:$8,"&lt;="&amp;BT$9,conditions!$9:$9,"&gt;="&amp;BT$9)</f>
        <v>21.000000000000014</v>
      </c>
      <c r="BU136" s="37">
        <f>BT136-BU118-BU127+BU19*SUMIFS(conditions!$76:$76,conditions!$8:$8,"&lt;="&amp;BU$9,conditions!$9:$9,"&gt;="&amp;BU$9)</f>
        <v>21.000000000000014</v>
      </c>
      <c r="BV136" s="37">
        <f>BU136-BV118-BV127+BV19*SUMIFS(conditions!$76:$76,conditions!$8:$8,"&lt;="&amp;BV$9,conditions!$9:$9,"&gt;="&amp;BV$9)</f>
        <v>21.000000000000014</v>
      </c>
      <c r="BW136" s="37">
        <f>BV136-BW118-BW127+BW19*SUMIFS(conditions!$76:$76,conditions!$8:$8,"&lt;="&amp;BW$9,conditions!$9:$9,"&gt;="&amp;BW$9)</f>
        <v>21.000000000000014</v>
      </c>
      <c r="BX136" s="37">
        <f>BW136-BX118-BX127+BX19*SUMIFS(conditions!$76:$76,conditions!$8:$8,"&lt;="&amp;BX$9,conditions!$9:$9,"&gt;="&amp;BX$9)</f>
        <v>21.000000000000014</v>
      </c>
      <c r="BY136" s="37">
        <f>BX136-BY118-BY127+BY19*SUMIFS(conditions!$76:$76,conditions!$8:$8,"&lt;="&amp;BY$9,conditions!$9:$9,"&gt;="&amp;BY$9)</f>
        <v>21.000000000000014</v>
      </c>
      <c r="BZ136" s="37">
        <f>BY136-BZ118-BZ127+BZ19*SUMIFS(conditions!$76:$76,conditions!$8:$8,"&lt;="&amp;BZ$9,conditions!$9:$9,"&gt;="&amp;BZ$9)</f>
        <v>21.000000000000014</v>
      </c>
      <c r="CA136" s="37">
        <f>BZ136-CA118-CA127+CA19*SUMIFS(conditions!$76:$76,conditions!$8:$8,"&lt;="&amp;CA$9,conditions!$9:$9,"&gt;="&amp;CA$9)</f>
        <v>21.000000000000014</v>
      </c>
      <c r="CB136" s="37">
        <f>CA136-CB118-CB127+CB19*SUMIFS(conditions!$76:$76,conditions!$8:$8,"&lt;="&amp;CB$9,conditions!$9:$9,"&gt;="&amp;CB$9)</f>
        <v>21.000000000000014</v>
      </c>
      <c r="CC136" s="37">
        <f>CB136-CC118-CC127+CC19*SUMIFS(conditions!$76:$76,conditions!$8:$8,"&lt;="&amp;CC$9,conditions!$9:$9,"&gt;="&amp;CC$9)</f>
        <v>21.000000000000014</v>
      </c>
      <c r="CD136" s="37">
        <f>CC136-CD118-CD127+CD19*SUMIFS(conditions!$76:$76,conditions!$8:$8,"&lt;="&amp;CD$9,conditions!$9:$9,"&gt;="&amp;CD$9)</f>
        <v>21.000000000000014</v>
      </c>
      <c r="CE136" s="37">
        <f>CD136-CE118-CE127+CE19*SUMIFS(conditions!$76:$76,conditions!$8:$8,"&lt;="&amp;CE$9,conditions!$9:$9,"&gt;="&amp;CE$9)</f>
        <v>21.000000000000014</v>
      </c>
      <c r="CF136" s="37">
        <f>CE136-CF118-CF127+CF19*SUMIFS(conditions!$76:$76,conditions!$8:$8,"&lt;="&amp;CF$9,conditions!$9:$9,"&gt;="&amp;CF$9)</f>
        <v>20.300000000000011</v>
      </c>
      <c r="CG136" s="37">
        <f>CF136-CG118-CG127+CG19*SUMIFS(conditions!$76:$76,conditions!$8:$8,"&lt;="&amp;CG$9,conditions!$9:$9,"&gt;="&amp;CG$9)</f>
        <v>19.600000000000009</v>
      </c>
      <c r="CH136" s="37">
        <f>CG136-CH118-CH127+CH19*SUMIFS(conditions!$76:$76,conditions!$8:$8,"&lt;="&amp;CH$9,conditions!$9:$9,"&gt;="&amp;CH$9)</f>
        <v>18.900000000000006</v>
      </c>
      <c r="CI136" s="37">
        <f>CH136-CI118-CI127+CI19*SUMIFS(conditions!$76:$76,conditions!$8:$8,"&lt;="&amp;CI$9,conditions!$9:$9,"&gt;="&amp;CI$9)</f>
        <v>18.200000000000003</v>
      </c>
      <c r="CJ136" s="37">
        <f>CI136-CJ118-CJ127+CJ19*SUMIFS(conditions!$76:$76,conditions!$8:$8,"&lt;="&amp;CJ$9,conditions!$9:$9,"&gt;="&amp;CJ$9)</f>
        <v>17.5</v>
      </c>
      <c r="CK136" s="37">
        <f>CJ136-CK118-CK127+CK19*SUMIFS(conditions!$76:$76,conditions!$8:$8,"&lt;="&amp;CK$9,conditions!$9:$9,"&gt;="&amp;CK$9)</f>
        <v>17.5</v>
      </c>
      <c r="CL136" s="37">
        <f>CK136-CL118-CL127+CL19*SUMIFS(conditions!$76:$76,conditions!$8:$8,"&lt;="&amp;CL$9,conditions!$9:$9,"&gt;="&amp;CL$9)</f>
        <v>17.5</v>
      </c>
      <c r="CM136" s="37">
        <f>CL136-CM118-CM127+CM19*SUMIFS(conditions!$76:$76,conditions!$8:$8,"&lt;="&amp;CM$9,conditions!$9:$9,"&gt;="&amp;CM$9)</f>
        <v>16.8</v>
      </c>
      <c r="CN136" s="37">
        <f>CM136-CN118-CN127+CN19*SUMIFS(conditions!$76:$76,conditions!$8:$8,"&lt;="&amp;CN$9,conditions!$9:$9,"&gt;="&amp;CN$9)</f>
        <v>16.100000000000001</v>
      </c>
      <c r="CO136" s="37">
        <f>CN136-CO118-CO127+CO19*SUMIFS(conditions!$76:$76,conditions!$8:$8,"&lt;="&amp;CO$9,conditions!$9:$9,"&gt;="&amp;CO$9)</f>
        <v>15.400000000000002</v>
      </c>
      <c r="CP136" s="37">
        <f>CO136-CP118-CP127+CP19*SUMIFS(conditions!$76:$76,conditions!$8:$8,"&lt;="&amp;CP$9,conditions!$9:$9,"&gt;="&amp;CP$9)</f>
        <v>14.700000000000003</v>
      </c>
      <c r="CQ136" s="37">
        <f>CP136-CQ118-CQ127+CQ19*SUMIFS(conditions!$76:$76,conditions!$8:$8,"&lt;="&amp;CQ$9,conditions!$9:$9,"&gt;="&amp;CQ$9)</f>
        <v>14.000000000000004</v>
      </c>
      <c r="CR136" s="37">
        <f>CQ136-CR118-CR127+CR19*SUMIFS(conditions!$76:$76,conditions!$8:$8,"&lt;="&amp;CR$9,conditions!$9:$9,"&gt;="&amp;CR$9)</f>
        <v>14.000000000000004</v>
      </c>
      <c r="CS136" s="37">
        <f>CR136-CS118-CS127+CS19*SUMIFS(conditions!$76:$76,conditions!$8:$8,"&lt;="&amp;CS$9,conditions!$9:$9,"&gt;="&amp;CS$9)</f>
        <v>14.000000000000004</v>
      </c>
      <c r="CT136" s="37">
        <f>CS136-CT118-CT127+CT19*SUMIFS(conditions!$76:$76,conditions!$8:$8,"&lt;="&amp;CT$9,conditions!$9:$9,"&gt;="&amp;CT$9)</f>
        <v>14.000000000000004</v>
      </c>
      <c r="CU136" s="37">
        <f>CT136-CU118-CU127+CU19*SUMIFS(conditions!$76:$76,conditions!$8:$8,"&lt;="&amp;CU$9,conditions!$9:$9,"&gt;="&amp;CU$9)</f>
        <v>14.000000000000004</v>
      </c>
      <c r="CV136" s="37">
        <f>CU136-CV118-CV127+CV19*SUMIFS(conditions!$76:$76,conditions!$8:$8,"&lt;="&amp;CV$9,conditions!$9:$9,"&gt;="&amp;CV$9)</f>
        <v>14.000000000000004</v>
      </c>
      <c r="CW136" s="37">
        <f>CV136-CW118-CW127+CW19*SUMIFS(conditions!$76:$76,conditions!$8:$8,"&lt;="&amp;CW$9,conditions!$9:$9,"&gt;="&amp;CW$9)</f>
        <v>14.000000000000004</v>
      </c>
      <c r="CX136" s="37">
        <f>CW136-CX118-CX127+CX19*SUMIFS(conditions!$76:$76,conditions!$8:$8,"&lt;="&amp;CX$9,conditions!$9:$9,"&gt;="&amp;CX$9)</f>
        <v>14.000000000000004</v>
      </c>
      <c r="CY136" s="37">
        <f>CX136-CY118-CY127+CY19*SUMIFS(conditions!$76:$76,conditions!$8:$8,"&lt;="&amp;CY$9,conditions!$9:$9,"&gt;="&amp;CY$9)</f>
        <v>14.000000000000004</v>
      </c>
      <c r="CZ136" s="37">
        <f>CY136-CZ118-CZ127+CZ19*SUMIFS(conditions!$76:$76,conditions!$8:$8,"&lt;="&amp;CZ$9,conditions!$9:$9,"&gt;="&amp;CZ$9)</f>
        <v>14.000000000000004</v>
      </c>
      <c r="DA136" s="37">
        <f>CZ136-DA118-DA127+DA19*SUMIFS(conditions!$76:$76,conditions!$8:$8,"&lt;="&amp;DA$9,conditions!$9:$9,"&gt;="&amp;DA$9)</f>
        <v>14.000000000000004</v>
      </c>
      <c r="DB136" s="37">
        <f>DA136-DB118-DB127+DB19*SUMIFS(conditions!$76:$76,conditions!$8:$8,"&lt;="&amp;DB$9,conditions!$9:$9,"&gt;="&amp;DB$9)</f>
        <v>14.000000000000004</v>
      </c>
      <c r="DC136" s="37">
        <f>DB136-DC118-DC127+DC19*SUMIFS(conditions!$76:$76,conditions!$8:$8,"&lt;="&amp;DC$9,conditions!$9:$9,"&gt;="&amp;DC$9)</f>
        <v>14.000000000000004</v>
      </c>
      <c r="DD136" s="37">
        <f>DC136-DD118-DD127+DD19*SUMIFS(conditions!$76:$76,conditions!$8:$8,"&lt;="&amp;DD$9,conditions!$9:$9,"&gt;="&amp;DD$9)</f>
        <v>14.000000000000004</v>
      </c>
      <c r="DE136" s="37">
        <f>DD136-DE118-DE127+DE19*SUMIFS(conditions!$76:$76,conditions!$8:$8,"&lt;="&amp;DE$9,conditions!$9:$9,"&gt;="&amp;DE$9)</f>
        <v>14.000000000000004</v>
      </c>
      <c r="DF136" s="37">
        <f>DE136-DF118-DF127+DF19*SUMIFS(conditions!$76:$76,conditions!$8:$8,"&lt;="&amp;DF$9,conditions!$9:$9,"&gt;="&amp;DF$9)</f>
        <v>14.000000000000004</v>
      </c>
      <c r="DG136" s="37">
        <f>DF136-DG118-DG127+DG19*SUMIFS(conditions!$76:$76,conditions!$8:$8,"&lt;="&amp;DG$9,conditions!$9:$9,"&gt;="&amp;DG$9)</f>
        <v>14.000000000000004</v>
      </c>
      <c r="DH136" s="37">
        <f>DG136-DH118-DH127+DH19*SUMIFS(conditions!$76:$76,conditions!$8:$8,"&lt;="&amp;DH$9,conditions!$9:$9,"&gt;="&amp;DH$9)</f>
        <v>14.000000000000004</v>
      </c>
      <c r="DI136" s="37">
        <f>DH136-DI118-DI127+DI19*SUMIFS(conditions!$76:$76,conditions!$8:$8,"&lt;="&amp;DI$9,conditions!$9:$9,"&gt;="&amp;DI$9)</f>
        <v>13.986000000000002</v>
      </c>
      <c r="DJ136" s="37">
        <f>DI136-DJ118-DJ127+DJ19*SUMIFS(conditions!$76:$76,conditions!$8:$8,"&lt;="&amp;DJ$9,conditions!$9:$9,"&gt;="&amp;DJ$9)</f>
        <v>13.972000000000001</v>
      </c>
      <c r="DK136" s="37">
        <f>DJ136-DK118-DK127+DK19*SUMIFS(conditions!$76:$76,conditions!$8:$8,"&lt;="&amp;DK$9,conditions!$9:$9,"&gt;="&amp;DK$9)</f>
        <v>13.958</v>
      </c>
      <c r="DL136" s="37">
        <f>DK136-DL118-DL127+DL19*SUMIFS(conditions!$76:$76,conditions!$8:$8,"&lt;="&amp;DL$9,conditions!$9:$9,"&gt;="&amp;DL$9)</f>
        <v>13.943999999999999</v>
      </c>
      <c r="DM136" s="37">
        <f>DL136-DM118-DM127+DM19*SUMIFS(conditions!$76:$76,conditions!$8:$8,"&lt;="&amp;DM$9,conditions!$9:$9,"&gt;="&amp;DM$9)</f>
        <v>13.943999999999999</v>
      </c>
      <c r="DN136" s="37">
        <f>DM136-DN118-DN127+DN19*SUMIFS(conditions!$76:$76,conditions!$8:$8,"&lt;="&amp;DN$9,conditions!$9:$9,"&gt;="&amp;DN$9)</f>
        <v>13.943999999999999</v>
      </c>
      <c r="DO136" s="37">
        <f>DN136-DO118-DO127+DO19*SUMIFS(conditions!$76:$76,conditions!$8:$8,"&lt;="&amp;DO$9,conditions!$9:$9,"&gt;="&amp;DO$9)</f>
        <v>13.929999999999998</v>
      </c>
      <c r="DP136" s="37">
        <f>DO136-DP118-DP127+DP19*SUMIFS(conditions!$76:$76,conditions!$8:$8,"&lt;="&amp;DP$9,conditions!$9:$9,"&gt;="&amp;DP$9)</f>
        <v>13.915999999999997</v>
      </c>
      <c r="DQ136" s="37">
        <f>DP136-DQ118-DQ127+DQ19*SUMIFS(conditions!$76:$76,conditions!$8:$8,"&lt;="&amp;DQ$9,conditions!$9:$9,"&gt;="&amp;DQ$9)</f>
        <v>13.901999999999996</v>
      </c>
      <c r="DR136" s="37">
        <f>DQ136-DR118-DR127+DR19*SUMIFS(conditions!$76:$76,conditions!$8:$8,"&lt;="&amp;DR$9,conditions!$9:$9,"&gt;="&amp;DR$9)</f>
        <v>13.887999999999995</v>
      </c>
      <c r="DS136" s="37">
        <f>DR136-DS118-DS127+DS19*SUMIFS(conditions!$76:$76,conditions!$8:$8,"&lt;="&amp;DS$9,conditions!$9:$9,"&gt;="&amp;DS$9)</f>
        <v>13.873999999999993</v>
      </c>
      <c r="DT136" s="37">
        <f>DS136-DT118-DT127+DT19*SUMIFS(conditions!$76:$76,conditions!$8:$8,"&lt;="&amp;DT$9,conditions!$9:$9,"&gt;="&amp;DT$9)</f>
        <v>13.873999999999993</v>
      </c>
      <c r="DU136" s="37">
        <f>DT136-DU118-DU127+DU19*SUMIFS(conditions!$76:$76,conditions!$8:$8,"&lt;="&amp;DU$9,conditions!$9:$9,"&gt;="&amp;DU$9)</f>
        <v>13.873999999999993</v>
      </c>
      <c r="DV136" s="37">
        <f>DU136-DV118-DV127+DV19*SUMIFS(conditions!$76:$76,conditions!$8:$8,"&lt;="&amp;DV$9,conditions!$9:$9,"&gt;="&amp;DV$9)</f>
        <v>13.859999999999992</v>
      </c>
      <c r="DW136" s="37">
        <f>DV136-DW118-DW127+DW19*SUMIFS(conditions!$76:$76,conditions!$8:$8,"&lt;="&amp;DW$9,conditions!$9:$9,"&gt;="&amp;DW$9)</f>
        <v>13.859999999999992</v>
      </c>
      <c r="DX136" s="37">
        <f>DW136-DX118-DX127+DX19*SUMIFS(conditions!$76:$76,conditions!$8:$8,"&lt;="&amp;DX$9,conditions!$9:$9,"&gt;="&amp;DX$9)</f>
        <v>13.859999999999992</v>
      </c>
      <c r="DY136" s="37">
        <f>DX136-DY118-DY127+DY19*SUMIFS(conditions!$76:$76,conditions!$8:$8,"&lt;="&amp;DY$9,conditions!$9:$9,"&gt;="&amp;DY$9)</f>
        <v>13.859999999999992</v>
      </c>
      <c r="DZ136" s="37">
        <f>DY136-DZ118-DZ127+DZ19*SUMIFS(conditions!$76:$76,conditions!$8:$8,"&lt;="&amp;DZ$9,conditions!$9:$9,"&gt;="&amp;DZ$9)</f>
        <v>13.859999999999992</v>
      </c>
      <c r="EA136" s="37">
        <f>DZ136-EA118-EA127+EA19*SUMIFS(conditions!$76:$76,conditions!$8:$8,"&lt;="&amp;EA$9,conditions!$9:$9,"&gt;="&amp;EA$9)</f>
        <v>13.859999999999992</v>
      </c>
      <c r="EB136" s="37">
        <f>EA136-EB118-EB127+EB19*SUMIFS(conditions!$76:$76,conditions!$8:$8,"&lt;="&amp;EB$9,conditions!$9:$9,"&gt;="&amp;EB$9)</f>
        <v>13.859999999999992</v>
      </c>
      <c r="EC136" s="37">
        <f>EB136-EC118-EC127+EC19*SUMIFS(conditions!$76:$76,conditions!$8:$8,"&lt;="&amp;EC$9,conditions!$9:$9,"&gt;="&amp;EC$9)</f>
        <v>13.859999999999992</v>
      </c>
      <c r="ED136" s="37">
        <f>EC136-ED118-ED127+ED19*SUMIFS(conditions!$76:$76,conditions!$8:$8,"&lt;="&amp;ED$9,conditions!$9:$9,"&gt;="&amp;ED$9)</f>
        <v>13.859999999999992</v>
      </c>
      <c r="EE136" s="37">
        <f>ED136-EE118-EE127+EE19*SUMIFS(conditions!$76:$76,conditions!$8:$8,"&lt;="&amp;EE$9,conditions!$9:$9,"&gt;="&amp;EE$9)</f>
        <v>13.859999999999992</v>
      </c>
      <c r="EF136" s="37">
        <f>EE136-EF118-EF127+EF19*SUMIFS(conditions!$76:$76,conditions!$8:$8,"&lt;="&amp;EF$9,conditions!$9:$9,"&gt;="&amp;EF$9)</f>
        <v>13.859999999999992</v>
      </c>
      <c r="EG136" s="37">
        <f>EF136-EG118-EG127+EG19*SUMIFS(conditions!$76:$76,conditions!$8:$8,"&lt;="&amp;EG$9,conditions!$9:$9,"&gt;="&amp;EG$9)</f>
        <v>13.859999999999992</v>
      </c>
      <c r="EH136" s="37">
        <f>EG136-EH118-EH127+EH19*SUMIFS(conditions!$76:$76,conditions!$8:$8,"&lt;="&amp;EH$9,conditions!$9:$9,"&gt;="&amp;EH$9)</f>
        <v>13.859999999999992</v>
      </c>
      <c r="EI136" s="37">
        <f>EH136-EI118-EI127+EI19*SUMIFS(conditions!$76:$76,conditions!$8:$8,"&lt;="&amp;EI$9,conditions!$9:$9,"&gt;="&amp;EI$9)</f>
        <v>13.859999999999992</v>
      </c>
      <c r="EJ136" s="37">
        <f>EI136-EJ118-EJ127+EJ19*SUMIFS(conditions!$76:$76,conditions!$8:$8,"&lt;="&amp;EJ$9,conditions!$9:$9,"&gt;="&amp;EJ$9)</f>
        <v>13.859999999999992</v>
      </c>
      <c r="EK136" s="37">
        <f>EJ136-EK118-EK127+EK19*SUMIFS(conditions!$76:$76,conditions!$8:$8,"&lt;="&amp;EK$9,conditions!$9:$9,"&gt;="&amp;EK$9)</f>
        <v>13.859999999999992</v>
      </c>
      <c r="EL136" s="37">
        <f>EK136-EL118-EL127+EL19*SUMIFS(conditions!$76:$76,conditions!$8:$8,"&lt;="&amp;EL$9,conditions!$9:$9,"&gt;="&amp;EL$9)</f>
        <v>13.859999999999992</v>
      </c>
      <c r="EM136" s="37">
        <f>EL136-EM118-EM127+EM19*SUMIFS(conditions!$76:$76,conditions!$8:$8,"&lt;="&amp;EM$9,conditions!$9:$9,"&gt;="&amp;EM$9)</f>
        <v>13.859999999999992</v>
      </c>
      <c r="EN136" s="37">
        <f>EM136-EN118-EN127+EN19*SUMIFS(conditions!$76:$76,conditions!$8:$8,"&lt;="&amp;EN$9,conditions!$9:$9,"&gt;="&amp;EN$9)</f>
        <v>14.137199999999993</v>
      </c>
      <c r="EO136" s="37">
        <f>EN136-EO118-EO127+EO19*SUMIFS(conditions!$76:$76,conditions!$8:$8,"&lt;="&amp;EO$9,conditions!$9:$9,"&gt;="&amp;EO$9)</f>
        <v>14.137199999999993</v>
      </c>
      <c r="EP136" s="37">
        <f>EO136-EP118-EP127+EP19*SUMIFS(conditions!$76:$76,conditions!$8:$8,"&lt;="&amp;EP$9,conditions!$9:$9,"&gt;="&amp;EP$9)</f>
        <v>14.137199999999993</v>
      </c>
      <c r="EQ136" s="37">
        <f>EP136-EQ118-EQ127+EQ19*SUMIFS(conditions!$76:$76,conditions!$8:$8,"&lt;="&amp;EQ$9,conditions!$9:$9,"&gt;="&amp;EQ$9)</f>
        <v>14.414399999999993</v>
      </c>
      <c r="ER136" s="37">
        <f>EQ136-ER118-ER127+ER19*SUMIFS(conditions!$76:$76,conditions!$8:$8,"&lt;="&amp;ER$9,conditions!$9:$9,"&gt;="&amp;ER$9)</f>
        <v>14.691599999999994</v>
      </c>
      <c r="ES136" s="37">
        <f>ER136-ES118-ES127+ES19*SUMIFS(conditions!$76:$76,conditions!$8:$8,"&lt;="&amp;ES$9,conditions!$9:$9,"&gt;="&amp;ES$9)</f>
        <v>14.968799999999995</v>
      </c>
      <c r="ET136" s="37">
        <f>ES136-ET118-ET127+ET19*SUMIFS(conditions!$76:$76,conditions!$8:$8,"&lt;="&amp;ET$9,conditions!$9:$9,"&gt;="&amp;ET$9)</f>
        <v>15.245999999999995</v>
      </c>
      <c r="EU136" s="37">
        <f>ET136-EU118-EU127+EU19*SUMIFS(conditions!$76:$76,conditions!$8:$8,"&lt;="&amp;EU$9,conditions!$9:$9,"&gt;="&amp;EU$9)</f>
        <v>15.523199999999996</v>
      </c>
      <c r="EV136" s="37">
        <f>EU136-EV118-EV127+EV19*SUMIFS(conditions!$76:$76,conditions!$8:$8,"&lt;="&amp;EV$9,conditions!$9:$9,"&gt;="&amp;EV$9)</f>
        <v>15.523199999999996</v>
      </c>
      <c r="EW136" s="37">
        <f>EV136-EW118-EW127+EW19*SUMIFS(conditions!$76:$76,conditions!$8:$8,"&lt;="&amp;EW$9,conditions!$9:$9,"&gt;="&amp;EW$9)</f>
        <v>15.523199999999996</v>
      </c>
      <c r="EX136" s="37">
        <f>EW136-EX118-EX127+EX19*SUMIFS(conditions!$76:$76,conditions!$8:$8,"&lt;="&amp;EX$9,conditions!$9:$9,"&gt;="&amp;EX$9)</f>
        <v>15.800399999999996</v>
      </c>
      <c r="EY136" s="37">
        <f>EX136-EY118-EY127+EY19*SUMIFS(conditions!$76:$76,conditions!$8:$8,"&lt;="&amp;EY$9,conditions!$9:$9,"&gt;="&amp;EY$9)</f>
        <v>16.077599999999997</v>
      </c>
      <c r="EZ136" s="37">
        <f>EY136-EZ118-EZ127+EZ19*SUMIFS(conditions!$76:$76,conditions!$8:$8,"&lt;="&amp;EZ$9,conditions!$9:$9,"&gt;="&amp;EZ$9)</f>
        <v>16.354799999999997</v>
      </c>
      <c r="FA136" s="37">
        <f>EZ136-FA118-FA127+FA19*SUMIFS(conditions!$76:$76,conditions!$8:$8,"&lt;="&amp;FA$9,conditions!$9:$9,"&gt;="&amp;FA$9)</f>
        <v>16.631999999999998</v>
      </c>
      <c r="FB136" s="37">
        <f>FA136-FB118-FB127+FB19*SUMIFS(conditions!$76:$76,conditions!$8:$8,"&lt;="&amp;FB$9,conditions!$9:$9,"&gt;="&amp;FB$9)</f>
        <v>16.631999999999998</v>
      </c>
      <c r="FC136" s="37">
        <f>FB136-FC118-FC127+FC19*SUMIFS(conditions!$76:$76,conditions!$8:$8,"&lt;="&amp;FC$9,conditions!$9:$9,"&gt;="&amp;FC$9)</f>
        <v>16.631999999999998</v>
      </c>
      <c r="FD136" s="37">
        <f>FC136-FD118-FD127+FD19*SUMIFS(conditions!$76:$76,conditions!$8:$8,"&lt;="&amp;FD$9,conditions!$9:$9,"&gt;="&amp;FD$9)</f>
        <v>16.631999999999998</v>
      </c>
      <c r="FE136" s="37">
        <f>FD136-FE118-FE127+FE19*SUMIFS(conditions!$76:$76,conditions!$8:$8,"&lt;="&amp;FE$9,conditions!$9:$9,"&gt;="&amp;FE$9)</f>
        <v>16.631999999999998</v>
      </c>
      <c r="FF136" s="37">
        <f>FE136-FF118-FF127+FF19*SUMIFS(conditions!$76:$76,conditions!$8:$8,"&lt;="&amp;FF$9,conditions!$9:$9,"&gt;="&amp;FF$9)</f>
        <v>16.631999999999998</v>
      </c>
      <c r="FG136" s="37">
        <f>FF136-FG118-FG127+FG19*SUMIFS(conditions!$76:$76,conditions!$8:$8,"&lt;="&amp;FG$9,conditions!$9:$9,"&gt;="&amp;FG$9)</f>
        <v>16.631999999999998</v>
      </c>
      <c r="FH136" s="37">
        <f>FG136-FH118-FH127+FH19*SUMIFS(conditions!$76:$76,conditions!$8:$8,"&lt;="&amp;FH$9,conditions!$9:$9,"&gt;="&amp;FH$9)</f>
        <v>16.631999999999998</v>
      </c>
      <c r="FI136" s="37">
        <f>FH136-FI118-FI127+FI19*SUMIFS(conditions!$76:$76,conditions!$8:$8,"&lt;="&amp;FI$9,conditions!$9:$9,"&gt;="&amp;FI$9)</f>
        <v>16.631999999999998</v>
      </c>
      <c r="FJ136" s="37">
        <f>FI136-FJ118-FJ127+FJ19*SUMIFS(conditions!$76:$76,conditions!$8:$8,"&lt;="&amp;FJ$9,conditions!$9:$9,"&gt;="&amp;FJ$9)</f>
        <v>16.631999999999998</v>
      </c>
      <c r="FK136" s="37">
        <f>FJ136-FK118-FK127+FK19*SUMIFS(conditions!$76:$76,conditions!$8:$8,"&lt;="&amp;FK$9,conditions!$9:$9,"&gt;="&amp;FK$9)</f>
        <v>16.631999999999998</v>
      </c>
      <c r="FL136" s="37">
        <f>FK136-FL118-FL127+FL19*SUMIFS(conditions!$76:$76,conditions!$8:$8,"&lt;="&amp;FL$9,conditions!$9:$9,"&gt;="&amp;FL$9)</f>
        <v>16.631999999999998</v>
      </c>
      <c r="FM136" s="37">
        <f>FL136-FM118-FM127+FM19*SUMIFS(conditions!$76:$76,conditions!$8:$8,"&lt;="&amp;FM$9,conditions!$9:$9,"&gt;="&amp;FM$9)</f>
        <v>16.631999999999998</v>
      </c>
      <c r="FN136" s="37">
        <f>FM136-FN118-FN127+FN19*SUMIFS(conditions!$76:$76,conditions!$8:$8,"&lt;="&amp;FN$9,conditions!$9:$9,"&gt;="&amp;FN$9)</f>
        <v>16.631999999999998</v>
      </c>
      <c r="FO136" s="37">
        <f>FN136-FO118-FO127+FO19*SUMIFS(conditions!$76:$76,conditions!$8:$8,"&lt;="&amp;FO$9,conditions!$9:$9,"&gt;="&amp;FO$9)</f>
        <v>16.631999999999998</v>
      </c>
      <c r="FP136" s="37">
        <f>FO136-FP118-FP127+FP19*SUMIFS(conditions!$76:$76,conditions!$8:$8,"&lt;="&amp;FP$9,conditions!$9:$9,"&gt;="&amp;FP$9)</f>
        <v>16.631999999999998</v>
      </c>
      <c r="FQ136" s="37">
        <f>FP136-FQ118-FQ127+FQ19*SUMIFS(conditions!$76:$76,conditions!$8:$8,"&lt;="&amp;FQ$9,conditions!$9:$9,"&gt;="&amp;FQ$9)</f>
        <v>16.631999999999998</v>
      </c>
      <c r="FR136" s="37">
        <f>FQ136-FR118-FR127+FR19*SUMIFS(conditions!$76:$76,conditions!$8:$8,"&lt;="&amp;FR$9,conditions!$9:$9,"&gt;="&amp;FR$9)</f>
        <v>16.631999999999998</v>
      </c>
      <c r="FS136" s="37">
        <f>FR136-FS118-FS127+FS19*SUMIFS(conditions!$76:$76,conditions!$8:$8,"&lt;="&amp;FS$9,conditions!$9:$9,"&gt;="&amp;FS$9)</f>
        <v>16.715159999999997</v>
      </c>
      <c r="FT136" s="37">
        <f>FS136-FT118-FT127+FT19*SUMIFS(conditions!$76:$76,conditions!$8:$8,"&lt;="&amp;FT$9,conditions!$9:$9,"&gt;="&amp;FT$9)</f>
        <v>16.798319999999997</v>
      </c>
      <c r="FU136" s="37">
        <f>FT136-FU118-FU127+FU19*SUMIFS(conditions!$76:$76,conditions!$8:$8,"&lt;="&amp;FU$9,conditions!$9:$9,"&gt;="&amp;FU$9)</f>
        <v>16.881479999999996</v>
      </c>
      <c r="FV136" s="37">
        <f>FU136-FV118-FV127+FV19*SUMIFS(conditions!$76:$76,conditions!$8:$8,"&lt;="&amp;FV$9,conditions!$9:$9,"&gt;="&amp;FV$9)</f>
        <v>16.964639999999996</v>
      </c>
      <c r="FW136" s="37">
        <f>FV136-FW118-FW127+FW19*SUMIFS(conditions!$76:$76,conditions!$8:$8,"&lt;="&amp;FW$9,conditions!$9:$9,"&gt;="&amp;FW$9)</f>
        <v>17.047799999999995</v>
      </c>
      <c r="FX136" s="37">
        <f>FW136-FX118-FX127+FX19*SUMIFS(conditions!$76:$76,conditions!$8:$8,"&lt;="&amp;FX$9,conditions!$9:$9,"&gt;="&amp;FX$9)</f>
        <v>17.047799999999995</v>
      </c>
      <c r="FY136" s="37">
        <f>FX136-FY118-FY127+FY19*SUMIFS(conditions!$76:$76,conditions!$8:$8,"&lt;="&amp;FY$9,conditions!$9:$9,"&gt;="&amp;FY$9)</f>
        <v>17.047799999999995</v>
      </c>
      <c r="FZ136" s="37">
        <f>FY136-FZ118-FZ127+FZ19*SUMIFS(conditions!$76:$76,conditions!$8:$8,"&lt;="&amp;FZ$9,conditions!$9:$9,"&gt;="&amp;FZ$9)</f>
        <v>17.130959999999995</v>
      </c>
      <c r="GA136" s="37">
        <f>FZ136-GA118-GA127+GA19*SUMIFS(conditions!$76:$76,conditions!$8:$8,"&lt;="&amp;GA$9,conditions!$9:$9,"&gt;="&amp;GA$9)</f>
        <v>17.214119999999994</v>
      </c>
      <c r="GB136" s="37">
        <f>GA136-GB118-GB127+GB19*SUMIFS(conditions!$76:$76,conditions!$8:$8,"&lt;="&amp;GB$9,conditions!$9:$9,"&gt;="&amp;GB$9)</f>
        <v>17.297279999999994</v>
      </c>
      <c r="GC136" s="37">
        <f>GB136-GC118-GC127+GC19*SUMIFS(conditions!$76:$76,conditions!$8:$8,"&lt;="&amp;GC$9,conditions!$9:$9,"&gt;="&amp;GC$9)</f>
        <v>17.380439999999993</v>
      </c>
      <c r="GD136" s="37">
        <f>GC136-GD118-GD127+GD19*SUMIFS(conditions!$76:$76,conditions!$8:$8,"&lt;="&amp;GD$9,conditions!$9:$9,"&gt;="&amp;GD$9)</f>
        <v>17.463599999999992</v>
      </c>
      <c r="GE136" s="37">
        <f>GD136-GE118-GE127+GE19*SUMIFS(conditions!$76:$76,conditions!$8:$8,"&lt;="&amp;GE$9,conditions!$9:$9,"&gt;="&amp;GE$9)</f>
        <v>17.463599999999992</v>
      </c>
      <c r="GF136" s="37">
        <f>GE136-GF118-GF127+GF19*SUMIFS(conditions!$76:$76,conditions!$8:$8,"&lt;="&amp;GF$9,conditions!$9:$9,"&gt;="&amp;GF$9)</f>
        <v>17.463599999999992</v>
      </c>
      <c r="GG136" s="37">
        <f>GF136-GG118-GG127+GG19*SUMIFS(conditions!$76:$76,conditions!$8:$8,"&lt;="&amp;GG$9,conditions!$9:$9,"&gt;="&amp;GG$9)</f>
        <v>17.463599999999992</v>
      </c>
      <c r="GH136" s="37">
        <f>GG136-GH118-GH127+GH19*SUMIFS(conditions!$76:$76,conditions!$8:$8,"&lt;="&amp;GH$9,conditions!$9:$9,"&gt;="&amp;GH$9)</f>
        <v>17.463599999999992</v>
      </c>
      <c r="GI136" s="37">
        <f>GH136-GI118-GI127+GI19*SUMIFS(conditions!$76:$76,conditions!$8:$8,"&lt;="&amp;GI$9,conditions!$9:$9,"&gt;="&amp;GI$9)</f>
        <v>17.463599999999992</v>
      </c>
      <c r="GJ136" s="37">
        <f>GI136-GJ118-GJ127+GJ19*SUMIFS(conditions!$76:$76,conditions!$8:$8,"&lt;="&amp;GJ$9,conditions!$9:$9,"&gt;="&amp;GJ$9)</f>
        <v>17.463599999999992</v>
      </c>
      <c r="GK136" s="37">
        <f>GJ136-GK118-GK127+GK19*SUMIFS(conditions!$76:$76,conditions!$8:$8,"&lt;="&amp;GK$9,conditions!$9:$9,"&gt;="&amp;GK$9)</f>
        <v>17.463599999999992</v>
      </c>
      <c r="GL136" s="37">
        <f>GK136-GL118-GL127+GL19*SUMIFS(conditions!$76:$76,conditions!$8:$8,"&lt;="&amp;GL$9,conditions!$9:$9,"&gt;="&amp;GL$9)</f>
        <v>17.463599999999992</v>
      </c>
      <c r="GM136" s="37">
        <f>GL136-GM118-GM127+GM19*SUMIFS(conditions!$76:$76,conditions!$8:$8,"&lt;="&amp;GM$9,conditions!$9:$9,"&gt;="&amp;GM$9)</f>
        <v>17.463599999999992</v>
      </c>
      <c r="GN136" s="37">
        <f>GM136-GN118-GN127+GN19*SUMIFS(conditions!$76:$76,conditions!$8:$8,"&lt;="&amp;GN$9,conditions!$9:$9,"&gt;="&amp;GN$9)</f>
        <v>17.463599999999992</v>
      </c>
      <c r="GO136" s="37">
        <f>GN136-GO118-GO127+GO19*SUMIFS(conditions!$76:$76,conditions!$8:$8,"&lt;="&amp;GO$9,conditions!$9:$9,"&gt;="&amp;GO$9)</f>
        <v>17.463599999999992</v>
      </c>
      <c r="GP136" s="37">
        <f>GO136-GP118-GP127+GP19*SUMIFS(conditions!$76:$76,conditions!$8:$8,"&lt;="&amp;GP$9,conditions!$9:$9,"&gt;="&amp;GP$9)</f>
        <v>17.463599999999992</v>
      </c>
      <c r="GQ136" s="37">
        <f>GP136-GQ118-GQ127+GQ19*SUMIFS(conditions!$76:$76,conditions!$8:$8,"&lt;="&amp;GQ$9,conditions!$9:$9,"&gt;="&amp;GQ$9)</f>
        <v>17.463599999999992</v>
      </c>
      <c r="GR136" s="37">
        <f>GQ136-GR118-GR127+GR19*SUMIFS(conditions!$76:$76,conditions!$8:$8,"&lt;="&amp;GR$9,conditions!$9:$9,"&gt;="&amp;GR$9)</f>
        <v>17.463599999999992</v>
      </c>
      <c r="GS136" s="37">
        <f>GR136-GS118-GS127+GS19*SUMIFS(conditions!$76:$76,conditions!$8:$8,"&lt;="&amp;GS$9,conditions!$9:$9,"&gt;="&amp;GS$9)</f>
        <v>17.463599999999992</v>
      </c>
      <c r="GT136" s="37">
        <f>GS136-GT118-GT127+GT19*SUMIFS(conditions!$76:$76,conditions!$8:$8,"&lt;="&amp;GT$9,conditions!$9:$9,"&gt;="&amp;GT$9)</f>
        <v>17.463599999999992</v>
      </c>
      <c r="GU136" s="37">
        <f>GT136-GU118-GU127+GU19*SUMIFS(conditions!$76:$76,conditions!$8:$8,"&lt;="&amp;GU$9,conditions!$9:$9,"&gt;="&amp;GU$9)</f>
        <v>17.463599999999992</v>
      </c>
      <c r="GV136" s="37">
        <f>GU136-GV118-GV127+GV19*SUMIFS(conditions!$76:$76,conditions!$8:$8,"&lt;="&amp;GV$9,conditions!$9:$9,"&gt;="&amp;GV$9)</f>
        <v>17.463599999999992</v>
      </c>
      <c r="GW136" s="37">
        <f>GV136-GW118-GW127+GW19*SUMIFS(conditions!$76:$76,conditions!$8:$8,"&lt;="&amp;GW$9,conditions!$9:$9,"&gt;="&amp;GW$9)</f>
        <v>17.652788999999991</v>
      </c>
      <c r="GX136" s="37">
        <f>GW136-GX118-GX127+GX19*SUMIFS(conditions!$76:$76,conditions!$8:$8,"&lt;="&amp;GX$9,conditions!$9:$9,"&gt;="&amp;GX$9)</f>
        <v>17.84197799999999</v>
      </c>
      <c r="GY136" s="37">
        <f>GX136-GY118-GY127+GY19*SUMIFS(conditions!$76:$76,conditions!$8:$8,"&lt;="&amp;GY$9,conditions!$9:$9,"&gt;="&amp;GY$9)</f>
        <v>18.031166999999989</v>
      </c>
      <c r="GZ136" s="37">
        <f>GY136-GZ118-GZ127+GZ19*SUMIFS(conditions!$76:$76,conditions!$8:$8,"&lt;="&amp;GZ$9,conditions!$9:$9,"&gt;="&amp;GZ$9)</f>
        <v>18.031166999999989</v>
      </c>
      <c r="HA136" s="37">
        <f>GZ136-HA118-HA127+HA19*SUMIFS(conditions!$76:$76,conditions!$8:$8,"&lt;="&amp;HA$9,conditions!$9:$9,"&gt;="&amp;HA$9)</f>
        <v>18.031166999999989</v>
      </c>
      <c r="HB136" s="37">
        <f>HA136-HB118-HB127+HB19*SUMIFS(conditions!$76:$76,conditions!$8:$8,"&lt;="&amp;HB$9,conditions!$9:$9,"&gt;="&amp;HB$9)</f>
        <v>18.220355999999988</v>
      </c>
      <c r="HC136" s="37">
        <f>HB136-HC118-HC127+HC19*SUMIFS(conditions!$76:$76,conditions!$8:$8,"&lt;="&amp;HC$9,conditions!$9:$9,"&gt;="&amp;HC$9)</f>
        <v>18.409544999999987</v>
      </c>
      <c r="HD136" s="37">
        <f>HC136-HD118-HD127+HD19*SUMIFS(conditions!$76:$76,conditions!$8:$8,"&lt;="&amp;HD$9,conditions!$9:$9,"&gt;="&amp;HD$9)</f>
        <v>18.598733999999986</v>
      </c>
      <c r="HE136" s="37">
        <f>HD136-HE118-HE127+HE19*SUMIFS(conditions!$76:$76,conditions!$8:$8,"&lt;="&amp;HE$9,conditions!$9:$9,"&gt;="&amp;HE$9)</f>
        <v>18.787922999999985</v>
      </c>
      <c r="HF136" s="37">
        <f>HE136-HF118-HF127+HF19*SUMIFS(conditions!$76:$76,conditions!$8:$8,"&lt;="&amp;HF$9,conditions!$9:$9,"&gt;="&amp;HF$9)</f>
        <v>18.977111999999984</v>
      </c>
      <c r="HG136" s="37">
        <f>HF136-HG118-HG127+HG19*SUMIFS(conditions!$76:$76,conditions!$8:$8,"&lt;="&amp;HG$9,conditions!$9:$9,"&gt;="&amp;HG$9)</f>
        <v>18.977111999999984</v>
      </c>
      <c r="HH136" s="37">
        <f>HG136-HH118-HH127+HH19*SUMIFS(conditions!$76:$76,conditions!$8:$8,"&lt;="&amp;HH$9,conditions!$9:$9,"&gt;="&amp;HH$9)</f>
        <v>18.977111999999984</v>
      </c>
      <c r="HI136" s="37">
        <f>HH136-HI118-HI127+HI19*SUMIFS(conditions!$76:$76,conditions!$8:$8,"&lt;="&amp;HI$9,conditions!$9:$9,"&gt;="&amp;HI$9)</f>
        <v>19.166300999999983</v>
      </c>
      <c r="HJ136" s="37">
        <f>HI136-HJ118-HJ127+HJ19*SUMIFS(conditions!$76:$76,conditions!$8:$8,"&lt;="&amp;HJ$9,conditions!$9:$9,"&gt;="&amp;HJ$9)</f>
        <v>19.355489999999982</v>
      </c>
      <c r="HK136" s="37">
        <f>HJ136-HK118-HK127+HK19*SUMIFS(conditions!$76:$76,conditions!$8:$8,"&lt;="&amp;HK$9,conditions!$9:$9,"&gt;="&amp;HK$9)</f>
        <v>19.355489999999982</v>
      </c>
      <c r="HL136" s="37">
        <f>HK136-HL118-HL127+HL19*SUMIFS(conditions!$76:$76,conditions!$8:$8,"&lt;="&amp;HL$9,conditions!$9:$9,"&gt;="&amp;HL$9)</f>
        <v>19.355489999999982</v>
      </c>
      <c r="HM136" s="37">
        <f>HL136-HM118-HM127+HM19*SUMIFS(conditions!$76:$76,conditions!$8:$8,"&lt;="&amp;HM$9,conditions!$9:$9,"&gt;="&amp;HM$9)</f>
        <v>19.355489999999982</v>
      </c>
      <c r="HN136" s="37">
        <f>HM136-HN118-HN127+HN19*SUMIFS(conditions!$76:$76,conditions!$8:$8,"&lt;="&amp;HN$9,conditions!$9:$9,"&gt;="&amp;HN$9)</f>
        <v>19.355489999999982</v>
      </c>
      <c r="HO136" s="37">
        <f>HN136-HO118-HO127+HO19*SUMIFS(conditions!$76:$76,conditions!$8:$8,"&lt;="&amp;HO$9,conditions!$9:$9,"&gt;="&amp;HO$9)</f>
        <v>19.355489999999982</v>
      </c>
      <c r="HP136" s="37">
        <f>HO136-HP118-HP127+HP19*SUMIFS(conditions!$76:$76,conditions!$8:$8,"&lt;="&amp;HP$9,conditions!$9:$9,"&gt;="&amp;HP$9)</f>
        <v>19.355489999999982</v>
      </c>
      <c r="HQ136" s="37">
        <f>HP136-HQ118-HQ127+HQ19*SUMIFS(conditions!$76:$76,conditions!$8:$8,"&lt;="&amp;HQ$9,conditions!$9:$9,"&gt;="&amp;HQ$9)</f>
        <v>19.355489999999982</v>
      </c>
      <c r="HR136" s="37">
        <f>HQ136-HR118-HR127+HR19*SUMIFS(conditions!$76:$76,conditions!$8:$8,"&lt;="&amp;HR$9,conditions!$9:$9,"&gt;="&amp;HR$9)</f>
        <v>19.355489999999982</v>
      </c>
      <c r="HS136" s="37">
        <f>HR136-HS118-HS127+HS19*SUMIFS(conditions!$76:$76,conditions!$8:$8,"&lt;="&amp;HS$9,conditions!$9:$9,"&gt;="&amp;HS$9)</f>
        <v>19.355489999999982</v>
      </c>
      <c r="HT136" s="37">
        <f>HS136-HT118-HT127+HT19*SUMIFS(conditions!$76:$76,conditions!$8:$8,"&lt;="&amp;HT$9,conditions!$9:$9,"&gt;="&amp;HT$9)</f>
        <v>19.355489999999982</v>
      </c>
      <c r="HU136" s="37">
        <f>HT136-HU118-HU127+HU19*SUMIFS(conditions!$76:$76,conditions!$8:$8,"&lt;="&amp;HU$9,conditions!$9:$9,"&gt;="&amp;HU$9)</f>
        <v>19.355489999999982</v>
      </c>
      <c r="HV136" s="37">
        <f>HU136-HV118-HV127+HV19*SUMIFS(conditions!$76:$76,conditions!$8:$8,"&lt;="&amp;HV$9,conditions!$9:$9,"&gt;="&amp;HV$9)</f>
        <v>19.355489999999982</v>
      </c>
      <c r="HW136" s="37">
        <f>HV136-HW118-HW127+HW19*SUMIFS(conditions!$76:$76,conditions!$8:$8,"&lt;="&amp;HW$9,conditions!$9:$9,"&gt;="&amp;HW$9)</f>
        <v>19.355489999999982</v>
      </c>
      <c r="HX136" s="37">
        <f>HW136-HX118-HX127+HX19*SUMIFS(conditions!$76:$76,conditions!$8:$8,"&lt;="&amp;HX$9,conditions!$9:$9,"&gt;="&amp;HX$9)</f>
        <v>19.355489999999982</v>
      </c>
      <c r="HY136" s="37">
        <f>HX136-HY118-HY127+HY19*SUMIFS(conditions!$76:$76,conditions!$8:$8,"&lt;="&amp;HY$9,conditions!$9:$9,"&gt;="&amp;HY$9)</f>
        <v>19.355489999999982</v>
      </c>
      <c r="HZ136" s="37">
        <f>HY136-HZ118-HZ127+HZ19*SUMIFS(conditions!$76:$76,conditions!$8:$8,"&lt;="&amp;HZ$9,conditions!$9:$9,"&gt;="&amp;HZ$9)</f>
        <v>19.355489999999982</v>
      </c>
      <c r="IA136" s="37">
        <f>HZ136-IA118-IA127+IA19*SUMIFS(conditions!$76:$76,conditions!$8:$8,"&lt;="&amp;IA$9,conditions!$9:$9,"&gt;="&amp;IA$9)</f>
        <v>19.355489999999982</v>
      </c>
      <c r="IB136" s="37">
        <f>IA136-IB118-IB127+IB19*SUMIFS(conditions!$76:$76,conditions!$8:$8,"&lt;="&amp;IB$9,conditions!$9:$9,"&gt;="&amp;IB$9)</f>
        <v>19.355489999999982</v>
      </c>
      <c r="IC136" s="37">
        <f>IB136-IC118-IC127+IC19*SUMIFS(conditions!$76:$76,conditions!$8:$8,"&lt;="&amp;IC$9,conditions!$9:$9,"&gt;="&amp;IC$9)</f>
        <v>19.355489999999982</v>
      </c>
      <c r="ID136" s="37">
        <f>IC136-ID118-ID127+ID19*SUMIFS(conditions!$76:$76,conditions!$8:$8,"&lt;="&amp;ID$9,conditions!$9:$9,"&gt;="&amp;ID$9)</f>
        <v>19.200646079999984</v>
      </c>
      <c r="IE136" s="37">
        <f>ID136-IE118-IE127+IE19*SUMIFS(conditions!$76:$76,conditions!$8:$8,"&lt;="&amp;IE$9,conditions!$9:$9,"&gt;="&amp;IE$9)</f>
        <v>19.045802159999987</v>
      </c>
      <c r="IF136" s="37">
        <f>IE136-IF118-IF127+IF19*SUMIFS(conditions!$76:$76,conditions!$8:$8,"&lt;="&amp;IF$9,conditions!$9:$9,"&gt;="&amp;IF$9)</f>
        <v>18.890958239999989</v>
      </c>
      <c r="IG136" s="37">
        <f>IF136-IG118-IG127+IG19*SUMIFS(conditions!$76:$76,conditions!$8:$8,"&lt;="&amp;IG$9,conditions!$9:$9,"&gt;="&amp;IG$9)</f>
        <v>18.736114319999992</v>
      </c>
      <c r="IH136" s="37">
        <f>IG136-IH118-IH127+IH19*SUMIFS(conditions!$76:$76,conditions!$8:$8,"&lt;="&amp;IH$9,conditions!$9:$9,"&gt;="&amp;IH$9)</f>
        <v>18.581270399999994</v>
      </c>
      <c r="II136" s="37">
        <f>IH136-II118-II127+II19*SUMIFS(conditions!$76:$76,conditions!$8:$8,"&lt;="&amp;II$9,conditions!$9:$9,"&gt;="&amp;II$9)</f>
        <v>18.581270399999994</v>
      </c>
      <c r="IJ136" s="37">
        <f>II136-IJ118-IJ127+IJ19*SUMIFS(conditions!$76:$76,conditions!$8:$8,"&lt;="&amp;IJ$9,conditions!$9:$9,"&gt;="&amp;IJ$9)</f>
        <v>18.581270399999994</v>
      </c>
      <c r="IK136" s="37">
        <f>IJ136-IK118-IK127+IK19*SUMIFS(conditions!$76:$76,conditions!$8:$8,"&lt;="&amp;IK$9,conditions!$9:$9,"&gt;="&amp;IK$9)</f>
        <v>18.426426479999996</v>
      </c>
      <c r="IL136" s="37">
        <f>IK136-IL118-IL127+IL19*SUMIFS(conditions!$76:$76,conditions!$8:$8,"&lt;="&amp;IL$9,conditions!$9:$9,"&gt;="&amp;IL$9)</f>
        <v>18.271582559999999</v>
      </c>
      <c r="IM136" s="37">
        <f>IL136-IM118-IM127+IM19*SUMIFS(conditions!$76:$76,conditions!$8:$8,"&lt;="&amp;IM$9,conditions!$9:$9,"&gt;="&amp;IM$9)</f>
        <v>18.116738640000001</v>
      </c>
      <c r="IN136" s="37">
        <f>IM136-IN118-IN127+IN19*SUMIFS(conditions!$76:$76,conditions!$8:$8,"&lt;="&amp;IN$9,conditions!$9:$9,"&gt;="&amp;IN$9)</f>
        <v>17.961894720000004</v>
      </c>
      <c r="IO136" s="37">
        <f>IN136-IO118-IO127+IO19*SUMIFS(conditions!$76:$76,conditions!$8:$8,"&lt;="&amp;IO$9,conditions!$9:$9,"&gt;="&amp;IO$9)</f>
        <v>17.807050800000006</v>
      </c>
      <c r="IP136" s="37">
        <f>IO136-IP118-IP127+IP19*SUMIFS(conditions!$76:$76,conditions!$8:$8,"&lt;="&amp;IP$9,conditions!$9:$9,"&gt;="&amp;IP$9)</f>
        <v>17.807050800000006</v>
      </c>
      <c r="IQ136" s="37">
        <f>IP136-IQ118-IQ127+IQ19*SUMIFS(conditions!$76:$76,conditions!$8:$8,"&lt;="&amp;IQ$9,conditions!$9:$9,"&gt;="&amp;IQ$9)</f>
        <v>17.807050800000006</v>
      </c>
      <c r="IR136" s="37">
        <f>IQ136-IR118-IR127+IR19*SUMIFS(conditions!$76:$76,conditions!$8:$8,"&lt;="&amp;IR$9,conditions!$9:$9,"&gt;="&amp;IR$9)</f>
        <v>17.807050800000006</v>
      </c>
      <c r="IS136" s="37">
        <f>IR136-IS118-IS127+IS19*SUMIFS(conditions!$76:$76,conditions!$8:$8,"&lt;="&amp;IS$9,conditions!$9:$9,"&gt;="&amp;IS$9)</f>
        <v>17.807050800000006</v>
      </c>
      <c r="IT136" s="37">
        <f>IS136-IT118-IT127+IT19*SUMIFS(conditions!$76:$76,conditions!$8:$8,"&lt;="&amp;IT$9,conditions!$9:$9,"&gt;="&amp;IT$9)</f>
        <v>17.807050800000006</v>
      </c>
      <c r="IU136" s="37">
        <f>IT136-IU118-IU127+IU19*SUMIFS(conditions!$76:$76,conditions!$8:$8,"&lt;="&amp;IU$9,conditions!$9:$9,"&gt;="&amp;IU$9)</f>
        <v>17.807050800000006</v>
      </c>
      <c r="IV136" s="37">
        <f>IU136-IV118-IV127+IV19*SUMIFS(conditions!$76:$76,conditions!$8:$8,"&lt;="&amp;IV$9,conditions!$9:$9,"&gt;="&amp;IV$9)</f>
        <v>17.807050800000006</v>
      </c>
      <c r="IW136" s="37">
        <f>IV136-IW118-IW127+IW19*SUMIFS(conditions!$76:$76,conditions!$8:$8,"&lt;="&amp;IW$9,conditions!$9:$9,"&gt;="&amp;IW$9)</f>
        <v>17.807050800000006</v>
      </c>
      <c r="IX136" s="37">
        <f>IW136-IX118-IX127+IX19*SUMIFS(conditions!$76:$76,conditions!$8:$8,"&lt;="&amp;IX$9,conditions!$9:$9,"&gt;="&amp;IX$9)</f>
        <v>17.807050800000006</v>
      </c>
      <c r="IY136" s="37">
        <f>IX136-IY118-IY127+IY19*SUMIFS(conditions!$76:$76,conditions!$8:$8,"&lt;="&amp;IY$9,conditions!$9:$9,"&gt;="&amp;IY$9)</f>
        <v>17.807050800000006</v>
      </c>
      <c r="IZ136" s="37">
        <f>IY136-IZ118-IZ127+IZ19*SUMIFS(conditions!$76:$76,conditions!$8:$8,"&lt;="&amp;IZ$9,conditions!$9:$9,"&gt;="&amp;IZ$9)</f>
        <v>17.807050800000006</v>
      </c>
      <c r="JA136" s="37">
        <f>IZ136-JA118-JA127+JA19*SUMIFS(conditions!$76:$76,conditions!$8:$8,"&lt;="&amp;JA$9,conditions!$9:$9,"&gt;="&amp;JA$9)</f>
        <v>17.807050800000006</v>
      </c>
      <c r="JB136" s="37">
        <f>JA136-JB118-JB127+JB19*SUMIFS(conditions!$76:$76,conditions!$8:$8,"&lt;="&amp;JB$9,conditions!$9:$9,"&gt;="&amp;JB$9)</f>
        <v>17.807050800000006</v>
      </c>
      <c r="JC136" s="37">
        <f>JB136-JC118-JC127+JC19*SUMIFS(conditions!$76:$76,conditions!$8:$8,"&lt;="&amp;JC$9,conditions!$9:$9,"&gt;="&amp;JC$9)</f>
        <v>17.807050800000006</v>
      </c>
      <c r="JD136" s="37">
        <f>JC136-JD118-JD127+JD19*SUMIFS(conditions!$76:$76,conditions!$8:$8,"&lt;="&amp;JD$9,conditions!$9:$9,"&gt;="&amp;JD$9)</f>
        <v>17.807050800000006</v>
      </c>
      <c r="JE136" s="37">
        <f>JD136-JE118-JE127+JE19*SUMIFS(conditions!$76:$76,conditions!$8:$8,"&lt;="&amp;JE$9,conditions!$9:$9,"&gt;="&amp;JE$9)</f>
        <v>17.807050800000006</v>
      </c>
      <c r="JF136" s="37">
        <f>JE136-JF118-JF127+JF19*SUMIFS(conditions!$76:$76,conditions!$8:$8,"&lt;="&amp;JF$9,conditions!$9:$9,"&gt;="&amp;JF$9)</f>
        <v>17.860471952400005</v>
      </c>
      <c r="JG136" s="37">
        <f>JF136-JG118-JG127+JG19*SUMIFS(conditions!$76:$76,conditions!$8:$8,"&lt;="&amp;JG$9,conditions!$9:$9,"&gt;="&amp;JG$9)</f>
        <v>17.913893104800003</v>
      </c>
      <c r="JH136" s="37">
        <f>JG136-JH118-JH127+JH19*SUMIFS(conditions!$76:$76,conditions!$8:$8,"&lt;="&amp;JH$9,conditions!$9:$9,"&gt;="&amp;JH$9)</f>
        <v>17.967314257200002</v>
      </c>
      <c r="JI136" s="37">
        <f>JH136-JI118-JI127+JI19*SUMIFS(conditions!$76:$76,conditions!$8:$8,"&lt;="&amp;JI$9,conditions!$9:$9,"&gt;="&amp;JI$9)</f>
        <v>18.0207354096</v>
      </c>
      <c r="JJ136" s="37">
        <f>JI136-JJ118-JJ127+JJ19*SUMIFS(conditions!$76:$76,conditions!$8:$8,"&lt;="&amp;JJ$9,conditions!$9:$9,"&gt;="&amp;JJ$9)</f>
        <v>18.074156561999999</v>
      </c>
      <c r="JK136" s="37">
        <f>JJ136-JK118-JK127+JK19*SUMIFS(conditions!$76:$76,conditions!$8:$8,"&lt;="&amp;JK$9,conditions!$9:$9,"&gt;="&amp;JK$9)</f>
        <v>18.074156561999999</v>
      </c>
      <c r="JL136" s="37">
        <f>JK136-JL118-JL127+JL19*SUMIFS(conditions!$76:$76,conditions!$8:$8,"&lt;="&amp;JL$9,conditions!$9:$9,"&gt;="&amp;JL$9)</f>
        <v>18.074156561999999</v>
      </c>
      <c r="JM136" s="37">
        <f>JL136-JM118-JM127+JM19*SUMIFS(conditions!$76:$76,conditions!$8:$8,"&lt;="&amp;JM$9,conditions!$9:$9,"&gt;="&amp;JM$9)</f>
        <v>18.127577714399997</v>
      </c>
      <c r="JN136" s="37">
        <f>JM136-JN118-JN127+JN19*SUMIFS(conditions!$76:$76,conditions!$8:$8,"&lt;="&amp;JN$9,conditions!$9:$9,"&gt;="&amp;JN$9)</f>
        <v>18.180998866799996</v>
      </c>
      <c r="JO136" s="37">
        <f>JN136-JO118-JO127+JO19*SUMIFS(conditions!$76:$76,conditions!$8:$8,"&lt;="&amp;JO$9,conditions!$9:$9,"&gt;="&amp;JO$9)</f>
        <v>18.234420019199995</v>
      </c>
      <c r="JP136" s="37">
        <f>JO136-JP118-JP127+JP19*SUMIFS(conditions!$76:$76,conditions!$8:$8,"&lt;="&amp;JP$9,conditions!$9:$9,"&gt;="&amp;JP$9)</f>
        <v>18.287841171599993</v>
      </c>
      <c r="JQ136" s="37">
        <f>JP136-JQ118-JQ127+JQ19*SUMIFS(conditions!$76:$76,conditions!$8:$8,"&lt;="&amp;JQ$9,conditions!$9:$9,"&gt;="&amp;JQ$9)</f>
        <v>18.341262323999992</v>
      </c>
      <c r="JR136" s="37">
        <f>JQ136-JR118-JR127+JR19*SUMIFS(conditions!$76:$76,conditions!$8:$8,"&lt;="&amp;JR$9,conditions!$9:$9,"&gt;="&amp;JR$9)</f>
        <v>18.341262323999992</v>
      </c>
      <c r="JS136" s="37">
        <f>JR136-JS118-JS127+JS19*SUMIFS(conditions!$76:$76,conditions!$8:$8,"&lt;="&amp;JS$9,conditions!$9:$9,"&gt;="&amp;JS$9)</f>
        <v>18.341262323999992</v>
      </c>
      <c r="JT136" s="37">
        <f>JS136-JT118-JT127+JT19*SUMIFS(conditions!$76:$76,conditions!$8:$8,"&lt;="&amp;JT$9,conditions!$9:$9,"&gt;="&amp;JT$9)</f>
        <v>18.341262323999992</v>
      </c>
      <c r="JU136" s="37">
        <f>JT136-JU118-JU127+JU19*SUMIFS(conditions!$76:$76,conditions!$8:$8,"&lt;="&amp;JU$9,conditions!$9:$9,"&gt;="&amp;JU$9)</f>
        <v>18.341262323999992</v>
      </c>
      <c r="JV136" s="37">
        <f>JU136-JV118-JV127+JV19*SUMIFS(conditions!$76:$76,conditions!$8:$8,"&lt;="&amp;JV$9,conditions!$9:$9,"&gt;="&amp;JV$9)</f>
        <v>18.341262323999992</v>
      </c>
      <c r="JW136" s="37">
        <f>JV136-JW118-JW127+JW19*SUMIFS(conditions!$76:$76,conditions!$8:$8,"&lt;="&amp;JW$9,conditions!$9:$9,"&gt;="&amp;JW$9)</f>
        <v>18.341262323999992</v>
      </c>
      <c r="JX136" s="37">
        <f>JW136-JX118-JX127+JX19*SUMIFS(conditions!$76:$76,conditions!$8:$8,"&lt;="&amp;JX$9,conditions!$9:$9,"&gt;="&amp;JX$9)</f>
        <v>18.341262323999992</v>
      </c>
      <c r="JY136" s="37">
        <f>JX136-JY118-JY127+JY19*SUMIFS(conditions!$76:$76,conditions!$8:$8,"&lt;="&amp;JY$9,conditions!$9:$9,"&gt;="&amp;JY$9)</f>
        <v>18.341262323999992</v>
      </c>
      <c r="JZ136" s="37">
        <f>JY136-JZ118-JZ127+JZ19*SUMIFS(conditions!$76:$76,conditions!$8:$8,"&lt;="&amp;JZ$9,conditions!$9:$9,"&gt;="&amp;JZ$9)</f>
        <v>18.341262323999992</v>
      </c>
      <c r="KA136" s="37">
        <f>JZ136-KA118-KA127+KA19*SUMIFS(conditions!$76:$76,conditions!$8:$8,"&lt;="&amp;KA$9,conditions!$9:$9,"&gt;="&amp;KA$9)</f>
        <v>18.341262323999992</v>
      </c>
      <c r="KB136" s="37">
        <f>KA136-KB118-KB127+KB19*SUMIFS(conditions!$76:$76,conditions!$8:$8,"&lt;="&amp;KB$9,conditions!$9:$9,"&gt;="&amp;KB$9)</f>
        <v>18.341262323999992</v>
      </c>
      <c r="KC136" s="37">
        <f>KB136-KC118-KC127+KC19*SUMIFS(conditions!$76:$76,conditions!$8:$8,"&lt;="&amp;KC$9,conditions!$9:$9,"&gt;="&amp;KC$9)</f>
        <v>18.341262323999992</v>
      </c>
      <c r="KD136" s="37">
        <f>KC136-KD118-KD127+KD19*SUMIFS(conditions!$76:$76,conditions!$8:$8,"&lt;="&amp;KD$9,conditions!$9:$9,"&gt;="&amp;KD$9)</f>
        <v>18.341262323999992</v>
      </c>
      <c r="KE136" s="37">
        <f>KD136-KE118-KE127+KE19*SUMIFS(conditions!$76:$76,conditions!$8:$8,"&lt;="&amp;KE$9,conditions!$9:$9,"&gt;="&amp;KE$9)</f>
        <v>18.341262323999992</v>
      </c>
      <c r="KF136" s="37">
        <f>KE136-KF118-KF127+KF19*SUMIFS(conditions!$76:$76,conditions!$8:$8,"&lt;="&amp;KF$9,conditions!$9:$9,"&gt;="&amp;KF$9)</f>
        <v>18.341262323999992</v>
      </c>
      <c r="KG136" s="37">
        <f>KF136-KG118-KG127+KG19*SUMIFS(conditions!$76:$76,conditions!$8:$8,"&lt;="&amp;KG$9,conditions!$9:$9,"&gt;="&amp;KG$9)</f>
        <v>18.341262323999992</v>
      </c>
      <c r="KH136" s="37">
        <f>KG136-KH118-KH127+KH19*SUMIFS(conditions!$76:$76,conditions!$8:$8,"&lt;="&amp;KH$9,conditions!$9:$9,"&gt;="&amp;KH$9)</f>
        <v>18.341262323999992</v>
      </c>
      <c r="KI136" s="37">
        <f>KH136-KI118-KI127+KI19*SUMIFS(conditions!$76:$76,conditions!$8:$8,"&lt;="&amp;KI$9,conditions!$9:$9,"&gt;="&amp;KI$9)</f>
        <v>18.341262323999992</v>
      </c>
      <c r="KJ136" s="37">
        <f>KI136-KJ118-KJ127+KJ19*SUMIFS(conditions!$76:$76,conditions!$8:$8,"&lt;="&amp;KJ$9,conditions!$9:$9,"&gt;="&amp;KJ$9)</f>
        <v>18.908968062599993</v>
      </c>
      <c r="KK136" s="37">
        <f>KJ136-KK118-KK127+KK19*SUMIFS(conditions!$76:$76,conditions!$8:$8,"&lt;="&amp;KK$9,conditions!$9:$9,"&gt;="&amp;KK$9)</f>
        <v>19.476673801199993</v>
      </c>
      <c r="KL136" s="37">
        <f>KK136-KL118-KL127+KL19*SUMIFS(conditions!$76:$76,conditions!$8:$8,"&lt;="&amp;KL$9,conditions!$9:$9,"&gt;="&amp;KL$9)</f>
        <v>20.044379539799994</v>
      </c>
      <c r="KM136" s="37">
        <f>KL136-KM118-KM127+KM19*SUMIFS(conditions!$76:$76,conditions!$8:$8,"&lt;="&amp;KM$9,conditions!$9:$9,"&gt;="&amp;KM$9)</f>
        <v>20.044379539799994</v>
      </c>
      <c r="KN136" s="37">
        <f>KM136-KN118-KN127+KN19*SUMIFS(conditions!$76:$76,conditions!$8:$8,"&lt;="&amp;KN$9,conditions!$9:$9,"&gt;="&amp;KN$9)</f>
        <v>20.044379539799994</v>
      </c>
      <c r="KO136" s="37">
        <f>KN136-KO118-KO127+KO19*SUMIFS(conditions!$76:$76,conditions!$8:$8,"&lt;="&amp;KO$9,conditions!$9:$9,"&gt;="&amp;KO$9)</f>
        <v>20.612085278399995</v>
      </c>
      <c r="KP136" s="37">
        <f>KO136-KP118-KP127+KP19*SUMIFS(conditions!$76:$76,conditions!$8:$8,"&lt;="&amp;KP$9,conditions!$9:$9,"&gt;="&amp;KP$9)</f>
        <v>21.179791016999996</v>
      </c>
      <c r="KQ136" s="37">
        <f>KP136-KQ118-KQ127+KQ19*SUMIFS(conditions!$76:$76,conditions!$8:$8,"&lt;="&amp;KQ$9,conditions!$9:$9,"&gt;="&amp;KQ$9)</f>
        <v>21.747496755599997</v>
      </c>
      <c r="KR136" s="37">
        <f>KQ136-KR118-KR127+KR19*SUMIFS(conditions!$76:$76,conditions!$8:$8,"&lt;="&amp;KR$9,conditions!$9:$9,"&gt;="&amp;KR$9)</f>
        <v>22.315202494199998</v>
      </c>
      <c r="KS136" s="37">
        <f>KR136-KS118-KS127+KS19*SUMIFS(conditions!$76:$76,conditions!$8:$8,"&lt;="&amp;KS$9,conditions!$9:$9,"&gt;="&amp;KS$9)</f>
        <v>22.882908232799998</v>
      </c>
      <c r="KT136" s="37">
        <f>KS136-KT118-KT127+KT19*SUMIFS(conditions!$76:$76,conditions!$8:$8,"&lt;="&amp;KT$9,conditions!$9:$9,"&gt;="&amp;KT$9)</f>
        <v>22.882908232799998</v>
      </c>
      <c r="KU136" s="37">
        <f>KT136-KU118-KU127+KU19*SUMIFS(conditions!$76:$76,conditions!$8:$8,"&lt;="&amp;KU$9,conditions!$9:$9,"&gt;="&amp;KU$9)</f>
        <v>22.882908232799998</v>
      </c>
      <c r="KV136" s="37">
        <f>KU136-KV118-KV127+KV19*SUMIFS(conditions!$76:$76,conditions!$8:$8,"&lt;="&amp;KV$9,conditions!$9:$9,"&gt;="&amp;KV$9)</f>
        <v>23.450613971399999</v>
      </c>
      <c r="KW136" s="37">
        <f>KV136-KW118-KW127+KW19*SUMIFS(conditions!$76:$76,conditions!$8:$8,"&lt;="&amp;KW$9,conditions!$9:$9,"&gt;="&amp;KW$9)</f>
        <v>24.01831971</v>
      </c>
      <c r="KX136" s="37">
        <f>KW136-KX118-KX127+KX19*SUMIFS(conditions!$76:$76,conditions!$8:$8,"&lt;="&amp;KX$9,conditions!$9:$9,"&gt;="&amp;KX$9)</f>
        <v>24.01831971</v>
      </c>
      <c r="KY136" s="37">
        <f>KX136-KY118-KY127+KY19*SUMIFS(conditions!$76:$76,conditions!$8:$8,"&lt;="&amp;KY$9,conditions!$9:$9,"&gt;="&amp;KY$9)</f>
        <v>24.01831971</v>
      </c>
      <c r="KZ136" s="37">
        <f>KY136-KZ118-KZ127+KZ19*SUMIFS(conditions!$76:$76,conditions!$8:$8,"&lt;="&amp;KZ$9,conditions!$9:$9,"&gt;="&amp;KZ$9)</f>
        <v>24.01831971</v>
      </c>
      <c r="LA136" s="37">
        <f>KZ136-LA118-LA127+LA19*SUMIFS(conditions!$76:$76,conditions!$8:$8,"&lt;="&amp;LA$9,conditions!$9:$9,"&gt;="&amp;LA$9)</f>
        <v>24.01831971</v>
      </c>
      <c r="LB136" s="37">
        <f>LA136-LB118-LB127+LB19*SUMIFS(conditions!$76:$76,conditions!$8:$8,"&lt;="&amp;LB$9,conditions!$9:$9,"&gt;="&amp;LB$9)</f>
        <v>24.01831971</v>
      </c>
      <c r="LC136" s="37">
        <f>LB136-LC118-LC127+LC19*SUMIFS(conditions!$76:$76,conditions!$8:$8,"&lt;="&amp;LC$9,conditions!$9:$9,"&gt;="&amp;LC$9)</f>
        <v>24.01831971</v>
      </c>
      <c r="LD136" s="37">
        <f>LC136-LD118-LD127+LD19*SUMIFS(conditions!$76:$76,conditions!$8:$8,"&lt;="&amp;LD$9,conditions!$9:$9,"&gt;="&amp;LD$9)</f>
        <v>24.01831971</v>
      </c>
      <c r="LE136" s="37">
        <f>LD136-LE118-LE127+LE19*SUMIFS(conditions!$76:$76,conditions!$8:$8,"&lt;="&amp;LE$9,conditions!$9:$9,"&gt;="&amp;LE$9)</f>
        <v>24.01831971</v>
      </c>
      <c r="LF136" s="37">
        <f>LE136-LF118-LF127+LF19*SUMIFS(conditions!$76:$76,conditions!$8:$8,"&lt;="&amp;LF$9,conditions!$9:$9,"&gt;="&amp;LF$9)</f>
        <v>24.01831971</v>
      </c>
      <c r="LG136" s="37">
        <f>LF136-LG118-LG127+LG19*SUMIFS(conditions!$76:$76,conditions!$8:$8,"&lt;="&amp;LG$9,conditions!$9:$9,"&gt;="&amp;LG$9)</f>
        <v>24.01831971</v>
      </c>
      <c r="LH136" s="37">
        <f>LG136-LH118-LH127+LH19*SUMIFS(conditions!$76:$76,conditions!$8:$8,"&lt;="&amp;LH$9,conditions!$9:$9,"&gt;="&amp;LH$9)</f>
        <v>24.01831971</v>
      </c>
      <c r="LI136" s="37">
        <f>LH136-LI118-LI127+LI19*SUMIFS(conditions!$76:$76,conditions!$8:$8,"&lt;="&amp;LI$9,conditions!$9:$9,"&gt;="&amp;LI$9)</f>
        <v>24.01831971</v>
      </c>
      <c r="LJ136" s="37">
        <f>LI136-LJ118-LJ127+LJ19*SUMIFS(conditions!$76:$76,conditions!$8:$8,"&lt;="&amp;LJ$9,conditions!$9:$9,"&gt;="&amp;LJ$9)</f>
        <v>24.01831971</v>
      </c>
      <c r="LK136" s="37">
        <f>LJ136-LK118-LK127+LK19*SUMIFS(conditions!$76:$76,conditions!$8:$8,"&lt;="&amp;LK$9,conditions!$9:$9,"&gt;="&amp;LK$9)</f>
        <v>24.01831971</v>
      </c>
      <c r="LL136" s="37">
        <f>LK136-LL118-LL127+LL19*SUMIFS(conditions!$76:$76,conditions!$8:$8,"&lt;="&amp;LL$9,conditions!$9:$9,"&gt;="&amp;LL$9)</f>
        <v>24.01831971</v>
      </c>
      <c r="LM136" s="37">
        <f>LL136-LM118-LM127+LM19*SUMIFS(conditions!$76:$76,conditions!$8:$8,"&lt;="&amp;LM$9,conditions!$9:$9,"&gt;="&amp;LM$9)</f>
        <v>24.01831971</v>
      </c>
      <c r="LN136" s="37">
        <f>LM136-LN118-LN127+LN19*SUMIFS(conditions!$76:$76,conditions!$8:$8,"&lt;="&amp;LN$9,conditions!$9:$9,"&gt;="&amp;LN$9)</f>
        <v>24.738869301299999</v>
      </c>
      <c r="LO136" s="37">
        <f>LN136-LO118-LO127+LO19*SUMIFS(conditions!$76:$76,conditions!$8:$8,"&lt;="&amp;LO$9,conditions!$9:$9,"&gt;="&amp;LO$9)</f>
        <v>24.738869301299999</v>
      </c>
      <c r="LP136" s="37">
        <f>LO136-LP118-LP127+LP19*SUMIFS(conditions!$76:$76,conditions!$8:$8,"&lt;="&amp;LP$9,conditions!$9:$9,"&gt;="&amp;LP$9)</f>
        <v>24.738869301299999</v>
      </c>
      <c r="LQ136" s="37">
        <f>LP136-LQ118-LQ127+LQ19*SUMIFS(conditions!$76:$76,conditions!$8:$8,"&lt;="&amp;LQ$9,conditions!$9:$9,"&gt;="&amp;LQ$9)</f>
        <v>25.459418892599999</v>
      </c>
      <c r="LR136" s="37">
        <f>LQ136-LR118-LR127+LR19*SUMIFS(conditions!$76:$76,conditions!$8:$8,"&lt;="&amp;LR$9,conditions!$9:$9,"&gt;="&amp;LR$9)</f>
        <v>26.179968483899998</v>
      </c>
      <c r="LS136" s="37">
        <f>LR136-LS118-LS127+LS19*SUMIFS(conditions!$76:$76,conditions!$8:$8,"&lt;="&amp;LS$9,conditions!$9:$9,"&gt;="&amp;LS$9)</f>
        <v>26.900518075199997</v>
      </c>
      <c r="LT136" s="37">
        <f>LS136-LT118-LT127+LT19*SUMIFS(conditions!$76:$76,conditions!$8:$8,"&lt;="&amp;LT$9,conditions!$9:$9,"&gt;="&amp;LT$9)</f>
        <v>27.621067666499997</v>
      </c>
      <c r="LU136" s="37">
        <f>LT136-LU118-LU127+LU19*SUMIFS(conditions!$76:$76,conditions!$8:$8,"&lt;="&amp;LU$9,conditions!$9:$9,"&gt;="&amp;LU$9)</f>
        <v>28.341617257799996</v>
      </c>
      <c r="LV136" s="37">
        <f>LU136-LV118-LV127+LV19*SUMIFS(conditions!$76:$76,conditions!$8:$8,"&lt;="&amp;LV$9,conditions!$9:$9,"&gt;="&amp;LV$9)</f>
        <v>28.341617257799996</v>
      </c>
      <c r="LW136" s="37">
        <f>LV136-LW118-LW127+LW19*SUMIFS(conditions!$76:$76,conditions!$8:$8,"&lt;="&amp;LW$9,conditions!$9:$9,"&gt;="&amp;LW$9)</f>
        <v>28.341617257799996</v>
      </c>
      <c r="LX136" s="37">
        <f>LW136-LX118-LX127+LX19*SUMIFS(conditions!$76:$76,conditions!$8:$8,"&lt;="&amp;LX$9,conditions!$9:$9,"&gt;="&amp;LX$9)</f>
        <v>29.062166849099995</v>
      </c>
      <c r="LY136" s="37">
        <f>LX136-LY118-LY127+LY19*SUMIFS(conditions!$76:$76,conditions!$8:$8,"&lt;="&amp;LY$9,conditions!$9:$9,"&gt;="&amp;LY$9)</f>
        <v>29.782716440399994</v>
      </c>
      <c r="LZ136" s="37">
        <f>LY136-LZ118-LZ127+LZ19*SUMIFS(conditions!$76:$76,conditions!$8:$8,"&lt;="&amp;LZ$9,conditions!$9:$9,"&gt;="&amp;LZ$9)</f>
        <v>30.503266031699994</v>
      </c>
      <c r="MA136" s="37">
        <f>LZ136-MA118-MA127+MA19*SUMIFS(conditions!$76:$76,conditions!$8:$8,"&lt;="&amp;MA$9,conditions!$9:$9,"&gt;="&amp;MA$9)</f>
        <v>31.223815622999993</v>
      </c>
      <c r="MB136" s="37">
        <f>MA136-MB118-MB127+MB19*SUMIFS(conditions!$76:$76,conditions!$8:$8,"&lt;="&amp;MB$9,conditions!$9:$9,"&gt;="&amp;MB$9)</f>
        <v>31.223815622999993</v>
      </c>
      <c r="MC136" s="37">
        <f>MB136-MC118-MC127+MC19*SUMIFS(conditions!$76:$76,conditions!$8:$8,"&lt;="&amp;MC$9,conditions!$9:$9,"&gt;="&amp;MC$9)</f>
        <v>31.223815622999993</v>
      </c>
      <c r="MD136" s="37">
        <f>MC136-MD118-MD127+MD19*SUMIFS(conditions!$76:$76,conditions!$8:$8,"&lt;="&amp;MD$9,conditions!$9:$9,"&gt;="&amp;MD$9)</f>
        <v>31.223815622999993</v>
      </c>
      <c r="ME136" s="37">
        <f>MD136-ME118-ME127+ME19*SUMIFS(conditions!$76:$76,conditions!$8:$8,"&lt;="&amp;ME$9,conditions!$9:$9,"&gt;="&amp;ME$9)</f>
        <v>31.223815622999993</v>
      </c>
      <c r="MF136" s="37">
        <f>ME136-MF118-MF127+MF19*SUMIFS(conditions!$76:$76,conditions!$8:$8,"&lt;="&amp;MF$9,conditions!$9:$9,"&gt;="&amp;MF$9)</f>
        <v>31.223815622999993</v>
      </c>
      <c r="MG136" s="37">
        <f>MF136-MG118-MG127+MG19*SUMIFS(conditions!$76:$76,conditions!$8:$8,"&lt;="&amp;MG$9,conditions!$9:$9,"&gt;="&amp;MG$9)</f>
        <v>31.223815622999993</v>
      </c>
      <c r="MH136" s="37">
        <f>MG136-MH118-MH127+MH19*SUMIFS(conditions!$76:$76,conditions!$8:$8,"&lt;="&amp;MH$9,conditions!$9:$9,"&gt;="&amp;MH$9)</f>
        <v>31.223815622999993</v>
      </c>
      <c r="MI136" s="37">
        <f>MH136-MI118-MI127+MI19*SUMIFS(conditions!$76:$76,conditions!$8:$8,"&lt;="&amp;MI$9,conditions!$9:$9,"&gt;="&amp;MI$9)</f>
        <v>31.223815622999993</v>
      </c>
      <c r="MJ136" s="37">
        <f>MI136-MJ118-MJ127+MJ19*SUMIFS(conditions!$76:$76,conditions!$8:$8,"&lt;="&amp;MJ$9,conditions!$9:$9,"&gt;="&amp;MJ$9)</f>
        <v>31.223815622999993</v>
      </c>
      <c r="MK136" s="37">
        <f>MJ136-MK118-MK127+MK19*SUMIFS(conditions!$76:$76,conditions!$8:$8,"&lt;="&amp;MK$9,conditions!$9:$9,"&gt;="&amp;MK$9)</f>
        <v>31.223815622999993</v>
      </c>
      <c r="ML136" s="37">
        <f>MK136-ML118-ML127+ML19*SUMIFS(conditions!$76:$76,conditions!$8:$8,"&lt;="&amp;ML$9,conditions!$9:$9,"&gt;="&amp;ML$9)</f>
        <v>31.223815622999993</v>
      </c>
      <c r="MM136" s="37">
        <f>ML136-MM118-MM127+MM19*SUMIFS(conditions!$76:$76,conditions!$8:$8,"&lt;="&amp;MM$9,conditions!$9:$9,"&gt;="&amp;MM$9)</f>
        <v>31.223815622999993</v>
      </c>
      <c r="MN136" s="37">
        <f>MM136-MN118-MN127+MN19*SUMIFS(conditions!$76:$76,conditions!$8:$8,"&lt;="&amp;MN$9,conditions!$9:$9,"&gt;="&amp;MN$9)</f>
        <v>31.223815622999993</v>
      </c>
      <c r="MO136" s="37">
        <f>MN136-MO118-MO127+MO19*SUMIFS(conditions!$76:$76,conditions!$8:$8,"&lt;="&amp;MO$9,conditions!$9:$9,"&gt;="&amp;MO$9)</f>
        <v>31.223815622999993</v>
      </c>
      <c r="MP136" s="37">
        <f>MO136-MP118-MP127+MP19*SUMIFS(conditions!$76:$76,conditions!$8:$8,"&lt;="&amp;MP$9,conditions!$9:$9,"&gt;="&amp;MP$9)</f>
        <v>31.223815622999993</v>
      </c>
      <c r="MQ136" s="37">
        <f>MP136-MQ118-MQ127+MQ19*SUMIFS(conditions!$76:$76,conditions!$8:$8,"&lt;="&amp;MQ$9,conditions!$9:$9,"&gt;="&amp;MQ$9)</f>
        <v>31.223815622999993</v>
      </c>
      <c r="MR136" s="37">
        <f>MQ136-MR118-MR127+MR19*SUMIFS(conditions!$76:$76,conditions!$8:$8,"&lt;="&amp;MR$9,conditions!$9:$9,"&gt;="&amp;MR$9)</f>
        <v>31.223815622999993</v>
      </c>
      <c r="MS136" s="37">
        <f>MR136-MS118-MS127+MS19*SUMIFS(conditions!$76:$76,conditions!$8:$8,"&lt;="&amp;MS$9,conditions!$9:$9,"&gt;="&amp;MS$9)</f>
        <v>31.848291935459994</v>
      </c>
      <c r="MT136" s="37">
        <f>MS136-MT118-MT127+MT19*SUMIFS(conditions!$76:$76,conditions!$8:$8,"&lt;="&amp;MT$9,conditions!$9:$9,"&gt;="&amp;MT$9)</f>
        <v>32.472768247919994</v>
      </c>
      <c r="MU136" s="37">
        <f>MT136-MU118-MU127+MU19*SUMIFS(conditions!$76:$76,conditions!$8:$8,"&lt;="&amp;MU$9,conditions!$9:$9,"&gt;="&amp;MU$9)</f>
        <v>33.097244560379991</v>
      </c>
      <c r="MV136" s="37">
        <f>MU136-MV118-MV127+MV19*SUMIFS(conditions!$76:$76,conditions!$8:$8,"&lt;="&amp;MV$9,conditions!$9:$9,"&gt;="&amp;MV$9)</f>
        <v>33.721720872839988</v>
      </c>
      <c r="MW136" s="37">
        <f>MV136-MW118-MW127+MW19*SUMIFS(conditions!$76:$76,conditions!$8:$8,"&lt;="&amp;MW$9,conditions!$9:$9,"&gt;="&amp;MW$9)</f>
        <v>34.346197185299985</v>
      </c>
      <c r="MX136" s="37">
        <f>MW136-MX118-MX127+MX19*SUMIFS(conditions!$76:$76,conditions!$8:$8,"&lt;="&amp;MX$9,conditions!$9:$9,"&gt;="&amp;MX$9)</f>
        <v>34.346197185299985</v>
      </c>
      <c r="MY136" s="37">
        <f>MX136-MY118-MY127+MY19*SUMIFS(conditions!$76:$76,conditions!$8:$8,"&lt;="&amp;MY$9,conditions!$9:$9,"&gt;="&amp;MY$9)</f>
        <v>34.346197185299985</v>
      </c>
      <c r="MZ136" s="37">
        <f>MY136-MZ118-MZ127+MZ19*SUMIFS(conditions!$76:$76,conditions!$8:$8,"&lt;="&amp;MZ$9,conditions!$9:$9,"&gt;="&amp;MZ$9)</f>
        <v>34.970673497759982</v>
      </c>
      <c r="NA136" s="37">
        <f>MZ136-NA118-NA127+NA19*SUMIFS(conditions!$76:$76,conditions!$8:$8,"&lt;="&amp;NA$9,conditions!$9:$9,"&gt;="&amp;NA$9)</f>
        <v>35.595149810219979</v>
      </c>
      <c r="NB136" s="37">
        <f>NA136-NB118-NB127+NB19*SUMIFS(conditions!$76:$76,conditions!$8:$8,"&lt;="&amp;NB$9,conditions!$9:$9,"&gt;="&amp;NB$9)</f>
        <v>36.219626122679976</v>
      </c>
      <c r="NC136" s="37">
        <f>NB136-NC118-NC127+NC19*SUMIFS(conditions!$76:$76,conditions!$8:$8,"&lt;="&amp;NC$9,conditions!$9:$9,"&gt;="&amp;NC$9)</f>
        <v>36.844102435139973</v>
      </c>
      <c r="ND136" s="37">
        <f>NC136-ND118-ND127+ND19*SUMIFS(conditions!$76:$76,conditions!$8:$8,"&lt;="&amp;ND$9,conditions!$9:$9,"&gt;="&amp;ND$9)</f>
        <v>37.46857874759997</v>
      </c>
      <c r="NE136" s="37">
        <f>ND136-NE118-NE127+NE19*SUMIFS(conditions!$76:$76,conditions!$8:$8,"&lt;="&amp;NE$9,conditions!$9:$9,"&gt;="&amp;NE$9)</f>
        <v>37.46857874759997</v>
      </c>
      <c r="NF136" s="37">
        <f>NE136-NF118-NF127+NF19*SUMIFS(conditions!$76:$76,conditions!$8:$8,"&lt;="&amp;NF$9,conditions!$9:$9,"&gt;="&amp;NF$9)</f>
        <v>37.46857874759997</v>
      </c>
      <c r="NG136" s="37">
        <f>NF136-NG118-NG127+NG19*SUMIFS(conditions!$76:$76,conditions!$8:$8,"&lt;="&amp;NG$9,conditions!$9:$9,"&gt;="&amp;NG$9)</f>
        <v>37.46857874759997</v>
      </c>
      <c r="NH136" s="37">
        <f>NG136-NH118-NH127+NH19*SUMIFS(conditions!$76:$76,conditions!$8:$8,"&lt;="&amp;NH$9,conditions!$9:$9,"&gt;="&amp;NH$9)</f>
        <v>37.46857874759997</v>
      </c>
      <c r="NI136" s="37">
        <f>NH136-NI118-NI127+NI19*SUMIFS(conditions!$76:$76,conditions!$8:$8,"&lt;="&amp;NI$9,conditions!$9:$9,"&gt;="&amp;NI$9)</f>
        <v>37.46857874759997</v>
      </c>
      <c r="NJ136" s="37">
        <f>NI136-NJ118-NJ127+NJ19*SUMIFS(conditions!$76:$76,conditions!$8:$8,"&lt;="&amp;NJ$9,conditions!$9:$9,"&gt;="&amp;NJ$9)</f>
        <v>37.46857874759997</v>
      </c>
      <c r="NK136" s="37">
        <f>NJ136-NK118-NK127+NK19*SUMIFS(conditions!$76:$76,conditions!$8:$8,"&lt;="&amp;NK$9,conditions!$9:$9,"&gt;="&amp;NK$9)</f>
        <v>37.46857874759997</v>
      </c>
      <c r="NL136" s="37">
        <f>NK136-NL118-NL127+NL19*SUMIFS(conditions!$76:$76,conditions!$8:$8,"&lt;="&amp;NL$9,conditions!$9:$9,"&gt;="&amp;NL$9)</f>
        <v>37.46857874759997</v>
      </c>
      <c r="NM136" s="37">
        <f>NL136-NM118-NM127+NM19*SUMIFS(conditions!$76:$76,conditions!$8:$8,"&lt;="&amp;NM$9,conditions!$9:$9,"&gt;="&amp;NM$9)</f>
        <v>37.46857874759997</v>
      </c>
      <c r="NN136" s="37">
        <f>NM136-NN118-NN127+NN19*SUMIFS(conditions!$76:$76,conditions!$8:$8,"&lt;="&amp;NN$9,conditions!$9:$9,"&gt;="&amp;NN$9)</f>
        <v>37.46857874759997</v>
      </c>
      <c r="NO136" s="37">
        <f>NN136-NO118-NO127+NO19*SUMIFS(conditions!$76:$76,conditions!$8:$8,"&lt;="&amp;NO$9,conditions!$9:$9,"&gt;="&amp;NO$9)</f>
        <v>37.46857874759997</v>
      </c>
      <c r="NP136" s="37">
        <f>NO136-NP118-NP127+NP19*SUMIFS(conditions!$76:$76,conditions!$8:$8,"&lt;="&amp;NP$9,conditions!$9:$9,"&gt;="&amp;NP$9)</f>
        <v>37.46857874759997</v>
      </c>
      <c r="NQ136" s="37">
        <f>NP136-NQ118-NQ127+NQ19*SUMIFS(conditions!$76:$76,conditions!$8:$8,"&lt;="&amp;NQ$9,conditions!$9:$9,"&gt;="&amp;NQ$9)</f>
        <v>37.46857874759997</v>
      </c>
      <c r="NR136" s="37">
        <f>NQ136-NR118-NR127+NR19*SUMIFS(conditions!$76:$76,conditions!$8:$8,"&lt;="&amp;NR$9,conditions!$9:$9,"&gt;="&amp;NR$9)</f>
        <v>37.46857874759997</v>
      </c>
      <c r="NS136" s="37">
        <f>NR136-NS118-NS127+NS19*SUMIFS(conditions!$76:$76,conditions!$8:$8,"&lt;="&amp;NS$9,conditions!$9:$9,"&gt;="&amp;NS$9)</f>
        <v>37.46857874759997</v>
      </c>
      <c r="NT136" s="37">
        <f>NS136-NT118-NT127+NT19*SUMIFS(conditions!$76:$76,conditions!$8:$8,"&lt;="&amp;NT$9,conditions!$9:$9,"&gt;="&amp;NT$9)</f>
        <v>37.46857874759997</v>
      </c>
      <c r="NU136" s="37">
        <f>NT136-NU118-NU127+NU19*SUMIFS(conditions!$76:$76,conditions!$8:$8,"&lt;="&amp;NU$9,conditions!$9:$9,"&gt;="&amp;NU$9)</f>
        <v>37.46857874759997</v>
      </c>
      <c r="NV136" s="37">
        <f>NU136-NV118-NV127+NV19*SUMIFS(conditions!$76:$76,conditions!$8:$8,"&lt;="&amp;NV$9,conditions!$9:$9,"&gt;="&amp;NV$9)</f>
        <v>37.46857874759997</v>
      </c>
    </row>
    <row r="137" spans="1:386" s="38" customFormat="1" ht="10.199999999999999" x14ac:dyDescent="0.2">
      <c r="A137" s="31"/>
      <c r="B137" s="31"/>
      <c r="C137" s="31"/>
      <c r="D137" s="31"/>
      <c r="E137" s="31"/>
      <c r="F137" s="31"/>
      <c r="G137" s="31" t="str">
        <f>G130</f>
        <v>деб. задолж-ть заказчиков по оплатам на конец периода</v>
      </c>
      <c r="H137" s="31"/>
      <c r="I137" s="31"/>
      <c r="J137" s="31" t="str">
        <f>IF($G137="","",INDEX(KPI!$H$11:$H$121,SUMIFS(KPI!$E$11:$E$121,KPI!$F$11:$F$121,$G137)))</f>
        <v>тыс.руб.</v>
      </c>
      <c r="K137" s="31"/>
      <c r="L137" s="31"/>
      <c r="M137" s="31"/>
      <c r="N137" s="31" t="str">
        <f>structure!$G$16</f>
        <v>прочие товарные категории</v>
      </c>
      <c r="O137" s="31"/>
      <c r="P137" s="31"/>
      <c r="Q137" s="31"/>
      <c r="R137" s="37"/>
      <c r="S137" s="31"/>
      <c r="T137" s="31"/>
      <c r="U137" s="37">
        <f>R119-U119-U128+U20*SUMIFS(conditions!$76:$76,conditions!$8:$8,"&lt;="&amp;U$9,conditions!$9:$9,"&gt;="&amp;U$9)</f>
        <v>13.726949479524007</v>
      </c>
      <c r="V137" s="37">
        <f>U137-V119-V128+V20*SUMIFS(conditions!$76:$76,conditions!$8:$8,"&lt;="&amp;V$9,conditions!$9:$9,"&gt;="&amp;V$9)</f>
        <v>13.001732870688008</v>
      </c>
      <c r="W137" s="37">
        <f>V137-W119-W128+W20*SUMIFS(conditions!$76:$76,conditions!$8:$8,"&lt;="&amp;W$9,conditions!$9:$9,"&gt;="&amp;W$9)</f>
        <v>12.276516261852008</v>
      </c>
      <c r="X137" s="37">
        <f>W137-X119-X128+X20*SUMIFS(conditions!$76:$76,conditions!$8:$8,"&lt;="&amp;X$9,conditions!$9:$9,"&gt;="&amp;X$9)</f>
        <v>12.996516261852008</v>
      </c>
      <c r="Y137" s="37">
        <f>X137-Y119-Y128+Y20*SUMIFS(conditions!$76:$76,conditions!$8:$8,"&lt;="&amp;Y$9,conditions!$9:$9,"&gt;="&amp;Y$9)</f>
        <v>13.716516261852009</v>
      </c>
      <c r="Z137" s="37">
        <f>Y137-Z119-Z128+Z20*SUMIFS(conditions!$76:$76,conditions!$8:$8,"&lt;="&amp;Z$9,conditions!$9:$9,"&gt;="&amp;Z$9)</f>
        <v>12.271299653016008</v>
      </c>
      <c r="AA137" s="37">
        <f>Z137-AA119-AA128+AA20*SUMIFS(conditions!$76:$76,conditions!$8:$8,"&lt;="&amp;AA$9,conditions!$9:$9,"&gt;="&amp;AA$9)</f>
        <v>10.826083044180008</v>
      </c>
      <c r="AB137" s="37">
        <f>AA137-AB119-AB128+AB20*SUMIFS(conditions!$76:$76,conditions!$8:$8,"&lt;="&amp;AB$9,conditions!$9:$9,"&gt;="&amp;AB$9)</f>
        <v>10.100866435344008</v>
      </c>
      <c r="AC137" s="37">
        <f>AB137-AC119-AC128+AC20*SUMIFS(conditions!$76:$76,conditions!$8:$8,"&lt;="&amp;AC$9,conditions!$9:$9,"&gt;="&amp;AC$9)</f>
        <v>9.3756498265080079</v>
      </c>
      <c r="AD137" s="37">
        <f>AC137-AD119-AD128+AD20*SUMIFS(conditions!$76:$76,conditions!$8:$8,"&lt;="&amp;AD$9,conditions!$9:$9,"&gt;="&amp;AD$9)</f>
        <v>8.650433217672008</v>
      </c>
      <c r="AE137" s="37">
        <f>AD137-AE119-AE128+AE20*SUMIFS(conditions!$76:$76,conditions!$8:$8,"&lt;="&amp;AE$9,conditions!$9:$9,"&gt;="&amp;AE$9)</f>
        <v>9.3704332176720087</v>
      </c>
      <c r="AF137" s="37">
        <f>AE137-AF119-AF128+AF20*SUMIFS(conditions!$76:$76,conditions!$8:$8,"&lt;="&amp;AF$9,conditions!$9:$9,"&gt;="&amp;AF$9)</f>
        <v>10.090433217672009</v>
      </c>
      <c r="AG137" s="37">
        <f>AF137-AG119-AG128+AG20*SUMIFS(conditions!$76:$76,conditions!$8:$8,"&lt;="&amp;AG$9,conditions!$9:$9,"&gt;="&amp;AG$9)</f>
        <v>8.6452166088360087</v>
      </c>
      <c r="AH137" s="37">
        <f>AG137-AH119-AH128+AH20*SUMIFS(conditions!$76:$76,conditions!$8:$8,"&lt;="&amp;AH$9,conditions!$9:$9,"&gt;="&amp;AH$9)</f>
        <v>7.2000000000000082</v>
      </c>
      <c r="AI137" s="37">
        <f>AH137-AI119-AI128+AI20*SUMIFS(conditions!$76:$76,conditions!$8:$8,"&lt;="&amp;AI$9,conditions!$9:$9,"&gt;="&amp;AI$9)</f>
        <v>7.2000000000000082</v>
      </c>
      <c r="AJ137" s="37">
        <f>AI137-AJ119-AJ128+AJ20*SUMIFS(conditions!$76:$76,conditions!$8:$8,"&lt;="&amp;AJ$9,conditions!$9:$9,"&gt;="&amp;AJ$9)</f>
        <v>7.2000000000000082</v>
      </c>
      <c r="AK137" s="37">
        <f>AJ137-AK119-AK128+AK20*SUMIFS(conditions!$76:$76,conditions!$8:$8,"&lt;="&amp;AK$9,conditions!$9:$9,"&gt;="&amp;AK$9)</f>
        <v>7.2000000000000082</v>
      </c>
      <c r="AL137" s="37">
        <f>AK137-AL119-AL128+AL20*SUMIFS(conditions!$76:$76,conditions!$8:$8,"&lt;="&amp;AL$9,conditions!$9:$9,"&gt;="&amp;AL$9)</f>
        <v>7.2000000000000082</v>
      </c>
      <c r="AM137" s="37">
        <f>AL137-AM119-AM128+AM20*SUMIFS(conditions!$76:$76,conditions!$8:$8,"&lt;="&amp;AM$9,conditions!$9:$9,"&gt;="&amp;AM$9)</f>
        <v>7.2000000000000082</v>
      </c>
      <c r="AN137" s="37">
        <f>AM137-AN119-AN128+AN20*SUMIFS(conditions!$76:$76,conditions!$8:$8,"&lt;="&amp;AN$9,conditions!$9:$9,"&gt;="&amp;AN$9)</f>
        <v>7.2000000000000082</v>
      </c>
      <c r="AO137" s="37">
        <f>AN137-AO119-AO128+AO20*SUMIFS(conditions!$76:$76,conditions!$8:$8,"&lt;="&amp;AO$9,conditions!$9:$9,"&gt;="&amp;AO$9)</f>
        <v>7.2000000000000082</v>
      </c>
      <c r="AP137" s="37">
        <f>AO137-AP119-AP128+AP20*SUMIFS(conditions!$76:$76,conditions!$8:$8,"&lt;="&amp;AP$9,conditions!$9:$9,"&gt;="&amp;AP$9)</f>
        <v>7.2000000000000082</v>
      </c>
      <c r="AQ137" s="37">
        <f>AP137-AQ119-AQ128+AQ20*SUMIFS(conditions!$76:$76,conditions!$8:$8,"&lt;="&amp;AQ$9,conditions!$9:$9,"&gt;="&amp;AQ$9)</f>
        <v>7.2000000000000082</v>
      </c>
      <c r="AR137" s="37">
        <f>AQ137-AR119-AR128+AR20*SUMIFS(conditions!$76:$76,conditions!$8:$8,"&lt;="&amp;AR$9,conditions!$9:$9,"&gt;="&amp;AR$9)</f>
        <v>7.2000000000000082</v>
      </c>
      <c r="AS137" s="37">
        <f>AR137-AS119-AS128+AS20*SUMIFS(conditions!$76:$76,conditions!$8:$8,"&lt;="&amp;AS$9,conditions!$9:$9,"&gt;="&amp;AS$9)</f>
        <v>7.2000000000000082</v>
      </c>
      <c r="AT137" s="37">
        <f>AS137-AT119-AT128+AT20*SUMIFS(conditions!$76:$76,conditions!$8:$8,"&lt;="&amp;AT$9,conditions!$9:$9,"&gt;="&amp;AT$9)</f>
        <v>7.2000000000000082</v>
      </c>
      <c r="AU137" s="37">
        <f>AT137-AU119-AU128+AU20*SUMIFS(conditions!$76:$76,conditions!$8:$8,"&lt;="&amp;AU$9,conditions!$9:$9,"&gt;="&amp;AU$9)</f>
        <v>7.2000000000000082</v>
      </c>
      <c r="AV137" s="37">
        <f>AU137-AV119-AV128+AV20*SUMIFS(conditions!$76:$76,conditions!$8:$8,"&lt;="&amp;AV$9,conditions!$9:$9,"&gt;="&amp;AV$9)</f>
        <v>7.2000000000000082</v>
      </c>
      <c r="AW137" s="37">
        <f>AV137-AW119-AW128+AW20*SUMIFS(conditions!$76:$76,conditions!$8:$8,"&lt;="&amp;AW$9,conditions!$9:$9,"&gt;="&amp;AW$9)</f>
        <v>7.2000000000000082</v>
      </c>
      <c r="AX137" s="37">
        <f>AW137-AX119-AX128+AX20*SUMIFS(conditions!$76:$76,conditions!$8:$8,"&lt;="&amp;AX$9,conditions!$9:$9,"&gt;="&amp;AX$9)</f>
        <v>7.2000000000000082</v>
      </c>
      <c r="AY137" s="37">
        <f>AX137-AY119-AY128+AY20*SUMIFS(conditions!$76:$76,conditions!$8:$8,"&lt;="&amp;AY$9,conditions!$9:$9,"&gt;="&amp;AY$9)</f>
        <v>7.2000000000000082</v>
      </c>
      <c r="AZ137" s="37">
        <f>AY137-AZ119-AZ128+AZ20*SUMIFS(conditions!$76:$76,conditions!$8:$8,"&lt;="&amp;AZ$9,conditions!$9:$9,"&gt;="&amp;AZ$9)</f>
        <v>7.3800000000000079</v>
      </c>
      <c r="BA137" s="37">
        <f>AZ137-BA119-BA128+BA20*SUMIFS(conditions!$76:$76,conditions!$8:$8,"&lt;="&amp;BA$9,conditions!$9:$9,"&gt;="&amp;BA$9)</f>
        <v>7.5600000000000076</v>
      </c>
      <c r="BB137" s="37">
        <f>BA137-BB119-BB128+BB20*SUMIFS(conditions!$76:$76,conditions!$8:$8,"&lt;="&amp;BB$9,conditions!$9:$9,"&gt;="&amp;BB$9)</f>
        <v>7.5600000000000076</v>
      </c>
      <c r="BC137" s="37">
        <f>BB137-BC119-BC128+BC20*SUMIFS(conditions!$76:$76,conditions!$8:$8,"&lt;="&amp;BC$9,conditions!$9:$9,"&gt;="&amp;BC$9)</f>
        <v>7.5600000000000076</v>
      </c>
      <c r="BD137" s="37">
        <f>BC137-BD119-BD128+BD20*SUMIFS(conditions!$76:$76,conditions!$8:$8,"&lt;="&amp;BD$9,conditions!$9:$9,"&gt;="&amp;BD$9)</f>
        <v>7.7400000000000073</v>
      </c>
      <c r="BE137" s="37">
        <f>BD137-BE119-BE128+BE20*SUMIFS(conditions!$76:$76,conditions!$8:$8,"&lt;="&amp;BE$9,conditions!$9:$9,"&gt;="&amp;BE$9)</f>
        <v>7.920000000000007</v>
      </c>
      <c r="BF137" s="37">
        <f>BE137-BF119-BF128+BF20*SUMIFS(conditions!$76:$76,conditions!$8:$8,"&lt;="&amp;BF$9,conditions!$9:$9,"&gt;="&amp;BF$9)</f>
        <v>8.1000000000000068</v>
      </c>
      <c r="BG137" s="37">
        <f>BF137-BG119-BG128+BG20*SUMIFS(conditions!$76:$76,conditions!$8:$8,"&lt;="&amp;BG$9,conditions!$9:$9,"&gt;="&amp;BG$9)</f>
        <v>8.2800000000000065</v>
      </c>
      <c r="BH137" s="37">
        <f>BG137-BH119-BH128+BH20*SUMIFS(conditions!$76:$76,conditions!$8:$8,"&lt;="&amp;BH$9,conditions!$9:$9,"&gt;="&amp;BH$9)</f>
        <v>8.4600000000000062</v>
      </c>
      <c r="BI137" s="37">
        <f>BH137-BI119-BI128+BI20*SUMIFS(conditions!$76:$76,conditions!$8:$8,"&lt;="&amp;BI$9,conditions!$9:$9,"&gt;="&amp;BI$9)</f>
        <v>8.4600000000000062</v>
      </c>
      <c r="BJ137" s="37">
        <f>BI137-BJ119-BJ128+BJ20*SUMIFS(conditions!$76:$76,conditions!$8:$8,"&lt;="&amp;BJ$9,conditions!$9:$9,"&gt;="&amp;BJ$9)</f>
        <v>8.4600000000000062</v>
      </c>
      <c r="BK137" s="37">
        <f>BJ137-BK119-BK128+BK20*SUMIFS(conditions!$76:$76,conditions!$8:$8,"&lt;="&amp;BK$9,conditions!$9:$9,"&gt;="&amp;BK$9)</f>
        <v>8.6400000000000059</v>
      </c>
      <c r="BL137" s="37">
        <f>BK137-BL119-BL128+BL20*SUMIFS(conditions!$76:$76,conditions!$8:$8,"&lt;="&amp;BL$9,conditions!$9:$9,"&gt;="&amp;BL$9)</f>
        <v>8.8200000000000056</v>
      </c>
      <c r="BM137" s="37">
        <f>BL137-BM119-BM128+BM20*SUMIFS(conditions!$76:$76,conditions!$8:$8,"&lt;="&amp;BM$9,conditions!$9:$9,"&gt;="&amp;BM$9)</f>
        <v>9.0000000000000053</v>
      </c>
      <c r="BN137" s="37">
        <f>BM137-BN119-BN128+BN20*SUMIFS(conditions!$76:$76,conditions!$8:$8,"&lt;="&amp;BN$9,conditions!$9:$9,"&gt;="&amp;BN$9)</f>
        <v>9.0000000000000053</v>
      </c>
      <c r="BO137" s="37">
        <f>BN137-BO119-BO128+BO20*SUMIFS(conditions!$76:$76,conditions!$8:$8,"&lt;="&amp;BO$9,conditions!$9:$9,"&gt;="&amp;BO$9)</f>
        <v>9.0000000000000053</v>
      </c>
      <c r="BP137" s="37">
        <f>BO137-BP119-BP128+BP20*SUMIFS(conditions!$76:$76,conditions!$8:$8,"&lt;="&amp;BP$9,conditions!$9:$9,"&gt;="&amp;BP$9)</f>
        <v>9.0000000000000053</v>
      </c>
      <c r="BQ137" s="37">
        <f>BP137-BQ119-BQ128+BQ20*SUMIFS(conditions!$76:$76,conditions!$8:$8,"&lt;="&amp;BQ$9,conditions!$9:$9,"&gt;="&amp;BQ$9)</f>
        <v>9.0000000000000053</v>
      </c>
      <c r="BR137" s="37">
        <f>BQ137-BR119-BR128+BR20*SUMIFS(conditions!$76:$76,conditions!$8:$8,"&lt;="&amp;BR$9,conditions!$9:$9,"&gt;="&amp;BR$9)</f>
        <v>9.0000000000000053</v>
      </c>
      <c r="BS137" s="37">
        <f>BR137-BS119-BS128+BS20*SUMIFS(conditions!$76:$76,conditions!$8:$8,"&lt;="&amp;BS$9,conditions!$9:$9,"&gt;="&amp;BS$9)</f>
        <v>9.0000000000000053</v>
      </c>
      <c r="BT137" s="37">
        <f>BS137-BT119-BT128+BT20*SUMIFS(conditions!$76:$76,conditions!$8:$8,"&lt;="&amp;BT$9,conditions!$9:$9,"&gt;="&amp;BT$9)</f>
        <v>9.0000000000000053</v>
      </c>
      <c r="BU137" s="37">
        <f>BT137-BU119-BU128+BU20*SUMIFS(conditions!$76:$76,conditions!$8:$8,"&lt;="&amp;BU$9,conditions!$9:$9,"&gt;="&amp;BU$9)</f>
        <v>9.0000000000000053</v>
      </c>
      <c r="BV137" s="37">
        <f>BU137-BV119-BV128+BV20*SUMIFS(conditions!$76:$76,conditions!$8:$8,"&lt;="&amp;BV$9,conditions!$9:$9,"&gt;="&amp;BV$9)</f>
        <v>9.0000000000000053</v>
      </c>
      <c r="BW137" s="37">
        <f>BV137-BW119-BW128+BW20*SUMIFS(conditions!$76:$76,conditions!$8:$8,"&lt;="&amp;BW$9,conditions!$9:$9,"&gt;="&amp;BW$9)</f>
        <v>9.0000000000000053</v>
      </c>
      <c r="BX137" s="37">
        <f>BW137-BX119-BX128+BX20*SUMIFS(conditions!$76:$76,conditions!$8:$8,"&lt;="&amp;BX$9,conditions!$9:$9,"&gt;="&amp;BX$9)</f>
        <v>9.0000000000000053</v>
      </c>
      <c r="BY137" s="37">
        <f>BX137-BY119-BY128+BY20*SUMIFS(conditions!$76:$76,conditions!$8:$8,"&lt;="&amp;BY$9,conditions!$9:$9,"&gt;="&amp;BY$9)</f>
        <v>9.0000000000000053</v>
      </c>
      <c r="BZ137" s="37">
        <f>BY137-BZ119-BZ128+BZ20*SUMIFS(conditions!$76:$76,conditions!$8:$8,"&lt;="&amp;BZ$9,conditions!$9:$9,"&gt;="&amp;BZ$9)</f>
        <v>9.0000000000000053</v>
      </c>
      <c r="CA137" s="37">
        <f>BZ137-CA119-CA128+CA20*SUMIFS(conditions!$76:$76,conditions!$8:$8,"&lt;="&amp;CA$9,conditions!$9:$9,"&gt;="&amp;CA$9)</f>
        <v>9.0000000000000053</v>
      </c>
      <c r="CB137" s="37">
        <f>CA137-CB119-CB128+CB20*SUMIFS(conditions!$76:$76,conditions!$8:$8,"&lt;="&amp;CB$9,conditions!$9:$9,"&gt;="&amp;CB$9)</f>
        <v>9.0000000000000053</v>
      </c>
      <c r="CC137" s="37">
        <f>CB137-CC119-CC128+CC20*SUMIFS(conditions!$76:$76,conditions!$8:$8,"&lt;="&amp;CC$9,conditions!$9:$9,"&gt;="&amp;CC$9)</f>
        <v>9.0000000000000053</v>
      </c>
      <c r="CD137" s="37">
        <f>CC137-CD119-CD128+CD20*SUMIFS(conditions!$76:$76,conditions!$8:$8,"&lt;="&amp;CD$9,conditions!$9:$9,"&gt;="&amp;CD$9)</f>
        <v>9.0000000000000053</v>
      </c>
      <c r="CE137" s="37">
        <f>CD137-CE119-CE128+CE20*SUMIFS(conditions!$76:$76,conditions!$8:$8,"&lt;="&amp;CE$9,conditions!$9:$9,"&gt;="&amp;CE$9)</f>
        <v>9.0000000000000053</v>
      </c>
      <c r="CF137" s="37">
        <f>CE137-CF119-CF128+CF20*SUMIFS(conditions!$76:$76,conditions!$8:$8,"&lt;="&amp;CF$9,conditions!$9:$9,"&gt;="&amp;CF$9)</f>
        <v>8.7000000000000046</v>
      </c>
      <c r="CG137" s="37">
        <f>CF137-CG119-CG128+CG20*SUMIFS(conditions!$76:$76,conditions!$8:$8,"&lt;="&amp;CG$9,conditions!$9:$9,"&gt;="&amp;CG$9)</f>
        <v>8.4000000000000039</v>
      </c>
      <c r="CH137" s="37">
        <f>CG137-CH119-CH128+CH20*SUMIFS(conditions!$76:$76,conditions!$8:$8,"&lt;="&amp;CH$9,conditions!$9:$9,"&gt;="&amp;CH$9)</f>
        <v>8.1000000000000032</v>
      </c>
      <c r="CI137" s="37">
        <f>CH137-CI119-CI128+CI20*SUMIFS(conditions!$76:$76,conditions!$8:$8,"&lt;="&amp;CI$9,conditions!$9:$9,"&gt;="&amp;CI$9)</f>
        <v>7.8000000000000034</v>
      </c>
      <c r="CJ137" s="37">
        <f>CI137-CJ119-CJ128+CJ20*SUMIFS(conditions!$76:$76,conditions!$8:$8,"&lt;="&amp;CJ$9,conditions!$9:$9,"&gt;="&amp;CJ$9)</f>
        <v>7.5000000000000036</v>
      </c>
      <c r="CK137" s="37">
        <f>CJ137-CK119-CK128+CK20*SUMIFS(conditions!$76:$76,conditions!$8:$8,"&lt;="&amp;CK$9,conditions!$9:$9,"&gt;="&amp;CK$9)</f>
        <v>7.5000000000000036</v>
      </c>
      <c r="CL137" s="37">
        <f>CK137-CL119-CL128+CL20*SUMIFS(conditions!$76:$76,conditions!$8:$8,"&lt;="&amp;CL$9,conditions!$9:$9,"&gt;="&amp;CL$9)</f>
        <v>7.5000000000000036</v>
      </c>
      <c r="CM137" s="37">
        <f>CL137-CM119-CM128+CM20*SUMIFS(conditions!$76:$76,conditions!$8:$8,"&lt;="&amp;CM$9,conditions!$9:$9,"&gt;="&amp;CM$9)</f>
        <v>7.2000000000000037</v>
      </c>
      <c r="CN137" s="37">
        <f>CM137-CN119-CN128+CN20*SUMIFS(conditions!$76:$76,conditions!$8:$8,"&lt;="&amp;CN$9,conditions!$9:$9,"&gt;="&amp;CN$9)</f>
        <v>6.9000000000000039</v>
      </c>
      <c r="CO137" s="37">
        <f>CN137-CO119-CO128+CO20*SUMIFS(conditions!$76:$76,conditions!$8:$8,"&lt;="&amp;CO$9,conditions!$9:$9,"&gt;="&amp;CO$9)</f>
        <v>6.6000000000000041</v>
      </c>
      <c r="CP137" s="37">
        <f>CO137-CP119-CP128+CP20*SUMIFS(conditions!$76:$76,conditions!$8:$8,"&lt;="&amp;CP$9,conditions!$9:$9,"&gt;="&amp;CP$9)</f>
        <v>6.3000000000000043</v>
      </c>
      <c r="CQ137" s="37">
        <f>CP137-CQ119-CQ128+CQ20*SUMIFS(conditions!$76:$76,conditions!$8:$8,"&lt;="&amp;CQ$9,conditions!$9:$9,"&gt;="&amp;CQ$9)</f>
        <v>6.0000000000000044</v>
      </c>
      <c r="CR137" s="37">
        <f>CQ137-CR119-CR128+CR20*SUMIFS(conditions!$76:$76,conditions!$8:$8,"&lt;="&amp;CR$9,conditions!$9:$9,"&gt;="&amp;CR$9)</f>
        <v>6.0000000000000044</v>
      </c>
      <c r="CS137" s="37">
        <f>CR137-CS119-CS128+CS20*SUMIFS(conditions!$76:$76,conditions!$8:$8,"&lt;="&amp;CS$9,conditions!$9:$9,"&gt;="&amp;CS$9)</f>
        <v>6.0000000000000044</v>
      </c>
      <c r="CT137" s="37">
        <f>CS137-CT119-CT128+CT20*SUMIFS(conditions!$76:$76,conditions!$8:$8,"&lt;="&amp;CT$9,conditions!$9:$9,"&gt;="&amp;CT$9)</f>
        <v>6.0000000000000044</v>
      </c>
      <c r="CU137" s="37">
        <f>CT137-CU119-CU128+CU20*SUMIFS(conditions!$76:$76,conditions!$8:$8,"&lt;="&amp;CU$9,conditions!$9:$9,"&gt;="&amp;CU$9)</f>
        <v>6.0000000000000044</v>
      </c>
      <c r="CV137" s="37">
        <f>CU137-CV119-CV128+CV20*SUMIFS(conditions!$76:$76,conditions!$8:$8,"&lt;="&amp;CV$9,conditions!$9:$9,"&gt;="&amp;CV$9)</f>
        <v>6.0000000000000044</v>
      </c>
      <c r="CW137" s="37">
        <f>CV137-CW119-CW128+CW20*SUMIFS(conditions!$76:$76,conditions!$8:$8,"&lt;="&amp;CW$9,conditions!$9:$9,"&gt;="&amp;CW$9)</f>
        <v>6.0000000000000044</v>
      </c>
      <c r="CX137" s="37">
        <f>CW137-CX119-CX128+CX20*SUMIFS(conditions!$76:$76,conditions!$8:$8,"&lt;="&amp;CX$9,conditions!$9:$9,"&gt;="&amp;CX$9)</f>
        <v>6.0000000000000044</v>
      </c>
      <c r="CY137" s="37">
        <f>CX137-CY119-CY128+CY20*SUMIFS(conditions!$76:$76,conditions!$8:$8,"&lt;="&amp;CY$9,conditions!$9:$9,"&gt;="&amp;CY$9)</f>
        <v>6.0000000000000044</v>
      </c>
      <c r="CZ137" s="37">
        <f>CY137-CZ119-CZ128+CZ20*SUMIFS(conditions!$76:$76,conditions!$8:$8,"&lt;="&amp;CZ$9,conditions!$9:$9,"&gt;="&amp;CZ$9)</f>
        <v>6.0000000000000044</v>
      </c>
      <c r="DA137" s="37">
        <f>CZ137-DA119-DA128+DA20*SUMIFS(conditions!$76:$76,conditions!$8:$8,"&lt;="&amp;DA$9,conditions!$9:$9,"&gt;="&amp;DA$9)</f>
        <v>6.0000000000000044</v>
      </c>
      <c r="DB137" s="37">
        <f>DA137-DB119-DB128+DB20*SUMIFS(conditions!$76:$76,conditions!$8:$8,"&lt;="&amp;DB$9,conditions!$9:$9,"&gt;="&amp;DB$9)</f>
        <v>6.0000000000000044</v>
      </c>
      <c r="DC137" s="37">
        <f>DB137-DC119-DC128+DC20*SUMIFS(conditions!$76:$76,conditions!$8:$8,"&lt;="&amp;DC$9,conditions!$9:$9,"&gt;="&amp;DC$9)</f>
        <v>6.0000000000000044</v>
      </c>
      <c r="DD137" s="37">
        <f>DC137-DD119-DD128+DD20*SUMIFS(conditions!$76:$76,conditions!$8:$8,"&lt;="&amp;DD$9,conditions!$9:$9,"&gt;="&amp;DD$9)</f>
        <v>6.0000000000000044</v>
      </c>
      <c r="DE137" s="37">
        <f>DD137-DE119-DE128+DE20*SUMIFS(conditions!$76:$76,conditions!$8:$8,"&lt;="&amp;DE$9,conditions!$9:$9,"&gt;="&amp;DE$9)</f>
        <v>6.0000000000000044</v>
      </c>
      <c r="DF137" s="37">
        <f>DE137-DF119-DF128+DF20*SUMIFS(conditions!$76:$76,conditions!$8:$8,"&lt;="&amp;DF$9,conditions!$9:$9,"&gt;="&amp;DF$9)</f>
        <v>6.0000000000000044</v>
      </c>
      <c r="DG137" s="37">
        <f>DF137-DG119-DG128+DG20*SUMIFS(conditions!$76:$76,conditions!$8:$8,"&lt;="&amp;DG$9,conditions!$9:$9,"&gt;="&amp;DG$9)</f>
        <v>6.0000000000000044</v>
      </c>
      <c r="DH137" s="37">
        <f>DG137-DH119-DH128+DH20*SUMIFS(conditions!$76:$76,conditions!$8:$8,"&lt;="&amp;DH$9,conditions!$9:$9,"&gt;="&amp;DH$9)</f>
        <v>6.0000000000000044</v>
      </c>
      <c r="DI137" s="37">
        <f>DH137-DI119-DI128+DI20*SUMIFS(conditions!$76:$76,conditions!$8:$8,"&lt;="&amp;DI$9,conditions!$9:$9,"&gt;="&amp;DI$9)</f>
        <v>5.9940000000000042</v>
      </c>
      <c r="DJ137" s="37">
        <f>DI137-DJ119-DJ128+DJ20*SUMIFS(conditions!$76:$76,conditions!$8:$8,"&lt;="&amp;DJ$9,conditions!$9:$9,"&gt;="&amp;DJ$9)</f>
        <v>5.988000000000004</v>
      </c>
      <c r="DK137" s="37">
        <f>DJ137-DK119-DK128+DK20*SUMIFS(conditions!$76:$76,conditions!$8:$8,"&lt;="&amp;DK$9,conditions!$9:$9,"&gt;="&amp;DK$9)</f>
        <v>5.9820000000000038</v>
      </c>
      <c r="DL137" s="37">
        <f>DK137-DL119-DL128+DL20*SUMIFS(conditions!$76:$76,conditions!$8:$8,"&lt;="&amp;DL$9,conditions!$9:$9,"&gt;="&amp;DL$9)</f>
        <v>5.9760000000000035</v>
      </c>
      <c r="DM137" s="37">
        <f>DL137-DM119-DM128+DM20*SUMIFS(conditions!$76:$76,conditions!$8:$8,"&lt;="&amp;DM$9,conditions!$9:$9,"&gt;="&amp;DM$9)</f>
        <v>5.9760000000000035</v>
      </c>
      <c r="DN137" s="37">
        <f>DM137-DN119-DN128+DN20*SUMIFS(conditions!$76:$76,conditions!$8:$8,"&lt;="&amp;DN$9,conditions!$9:$9,"&gt;="&amp;DN$9)</f>
        <v>5.9760000000000035</v>
      </c>
      <c r="DO137" s="37">
        <f>DN137-DO119-DO128+DO20*SUMIFS(conditions!$76:$76,conditions!$8:$8,"&lt;="&amp;DO$9,conditions!$9:$9,"&gt;="&amp;DO$9)</f>
        <v>5.9700000000000033</v>
      </c>
      <c r="DP137" s="37">
        <f>DO137-DP119-DP128+DP20*SUMIFS(conditions!$76:$76,conditions!$8:$8,"&lt;="&amp;DP$9,conditions!$9:$9,"&gt;="&amp;DP$9)</f>
        <v>5.9640000000000031</v>
      </c>
      <c r="DQ137" s="37">
        <f>DP137-DQ119-DQ128+DQ20*SUMIFS(conditions!$76:$76,conditions!$8:$8,"&lt;="&amp;DQ$9,conditions!$9:$9,"&gt;="&amp;DQ$9)</f>
        <v>5.9580000000000028</v>
      </c>
      <c r="DR137" s="37">
        <f>DQ137-DR119-DR128+DR20*SUMIFS(conditions!$76:$76,conditions!$8:$8,"&lt;="&amp;DR$9,conditions!$9:$9,"&gt;="&amp;DR$9)</f>
        <v>5.9520000000000026</v>
      </c>
      <c r="DS137" s="37">
        <f>DR137-DS119-DS128+DS20*SUMIFS(conditions!$76:$76,conditions!$8:$8,"&lt;="&amp;DS$9,conditions!$9:$9,"&gt;="&amp;DS$9)</f>
        <v>5.9460000000000024</v>
      </c>
      <c r="DT137" s="37">
        <f>DS137-DT119-DT128+DT20*SUMIFS(conditions!$76:$76,conditions!$8:$8,"&lt;="&amp;DT$9,conditions!$9:$9,"&gt;="&amp;DT$9)</f>
        <v>5.9460000000000024</v>
      </c>
      <c r="DU137" s="37">
        <f>DT137-DU119-DU128+DU20*SUMIFS(conditions!$76:$76,conditions!$8:$8,"&lt;="&amp;DU$9,conditions!$9:$9,"&gt;="&amp;DU$9)</f>
        <v>5.9460000000000024</v>
      </c>
      <c r="DV137" s="37">
        <f>DU137-DV119-DV128+DV20*SUMIFS(conditions!$76:$76,conditions!$8:$8,"&lt;="&amp;DV$9,conditions!$9:$9,"&gt;="&amp;DV$9)</f>
        <v>5.9400000000000022</v>
      </c>
      <c r="DW137" s="37">
        <f>DV137-DW119-DW128+DW20*SUMIFS(conditions!$76:$76,conditions!$8:$8,"&lt;="&amp;DW$9,conditions!$9:$9,"&gt;="&amp;DW$9)</f>
        <v>5.9400000000000022</v>
      </c>
      <c r="DX137" s="37">
        <f>DW137-DX119-DX128+DX20*SUMIFS(conditions!$76:$76,conditions!$8:$8,"&lt;="&amp;DX$9,conditions!$9:$9,"&gt;="&amp;DX$9)</f>
        <v>5.9400000000000022</v>
      </c>
      <c r="DY137" s="37">
        <f>DX137-DY119-DY128+DY20*SUMIFS(conditions!$76:$76,conditions!$8:$8,"&lt;="&amp;DY$9,conditions!$9:$9,"&gt;="&amp;DY$9)</f>
        <v>5.9400000000000022</v>
      </c>
      <c r="DZ137" s="37">
        <f>DY137-DZ119-DZ128+DZ20*SUMIFS(conditions!$76:$76,conditions!$8:$8,"&lt;="&amp;DZ$9,conditions!$9:$9,"&gt;="&amp;DZ$9)</f>
        <v>5.9400000000000022</v>
      </c>
      <c r="EA137" s="37">
        <f>DZ137-EA119-EA128+EA20*SUMIFS(conditions!$76:$76,conditions!$8:$8,"&lt;="&amp;EA$9,conditions!$9:$9,"&gt;="&amp;EA$9)</f>
        <v>5.9400000000000022</v>
      </c>
      <c r="EB137" s="37">
        <f>EA137-EB119-EB128+EB20*SUMIFS(conditions!$76:$76,conditions!$8:$8,"&lt;="&amp;EB$9,conditions!$9:$9,"&gt;="&amp;EB$9)</f>
        <v>5.9400000000000022</v>
      </c>
      <c r="EC137" s="37">
        <f>EB137-EC119-EC128+EC20*SUMIFS(conditions!$76:$76,conditions!$8:$8,"&lt;="&amp;EC$9,conditions!$9:$9,"&gt;="&amp;EC$9)</f>
        <v>5.9400000000000022</v>
      </c>
      <c r="ED137" s="37">
        <f>EC137-ED119-ED128+ED20*SUMIFS(conditions!$76:$76,conditions!$8:$8,"&lt;="&amp;ED$9,conditions!$9:$9,"&gt;="&amp;ED$9)</f>
        <v>5.9400000000000022</v>
      </c>
      <c r="EE137" s="37">
        <f>ED137-EE119-EE128+EE20*SUMIFS(conditions!$76:$76,conditions!$8:$8,"&lt;="&amp;EE$9,conditions!$9:$9,"&gt;="&amp;EE$9)</f>
        <v>5.9400000000000022</v>
      </c>
      <c r="EF137" s="37">
        <f>EE137-EF119-EF128+EF20*SUMIFS(conditions!$76:$76,conditions!$8:$8,"&lt;="&amp;EF$9,conditions!$9:$9,"&gt;="&amp;EF$9)</f>
        <v>5.9400000000000022</v>
      </c>
      <c r="EG137" s="37">
        <f>EF137-EG119-EG128+EG20*SUMIFS(conditions!$76:$76,conditions!$8:$8,"&lt;="&amp;EG$9,conditions!$9:$9,"&gt;="&amp;EG$9)</f>
        <v>5.9400000000000022</v>
      </c>
      <c r="EH137" s="37">
        <f>EG137-EH119-EH128+EH20*SUMIFS(conditions!$76:$76,conditions!$8:$8,"&lt;="&amp;EH$9,conditions!$9:$9,"&gt;="&amp;EH$9)</f>
        <v>5.9400000000000022</v>
      </c>
      <c r="EI137" s="37">
        <f>EH137-EI119-EI128+EI20*SUMIFS(conditions!$76:$76,conditions!$8:$8,"&lt;="&amp;EI$9,conditions!$9:$9,"&gt;="&amp;EI$9)</f>
        <v>5.9400000000000022</v>
      </c>
      <c r="EJ137" s="37">
        <f>EI137-EJ119-EJ128+EJ20*SUMIFS(conditions!$76:$76,conditions!$8:$8,"&lt;="&amp;EJ$9,conditions!$9:$9,"&gt;="&amp;EJ$9)</f>
        <v>5.9400000000000022</v>
      </c>
      <c r="EK137" s="37">
        <f>EJ137-EK119-EK128+EK20*SUMIFS(conditions!$76:$76,conditions!$8:$8,"&lt;="&amp;EK$9,conditions!$9:$9,"&gt;="&amp;EK$9)</f>
        <v>5.9400000000000022</v>
      </c>
      <c r="EL137" s="37">
        <f>EK137-EL119-EL128+EL20*SUMIFS(conditions!$76:$76,conditions!$8:$8,"&lt;="&amp;EL$9,conditions!$9:$9,"&gt;="&amp;EL$9)</f>
        <v>5.9400000000000022</v>
      </c>
      <c r="EM137" s="37">
        <f>EL137-EM119-EM128+EM20*SUMIFS(conditions!$76:$76,conditions!$8:$8,"&lt;="&amp;EM$9,conditions!$9:$9,"&gt;="&amp;EM$9)</f>
        <v>5.9400000000000022</v>
      </c>
      <c r="EN137" s="37">
        <f>EM137-EN119-EN128+EN20*SUMIFS(conditions!$76:$76,conditions!$8:$8,"&lt;="&amp;EN$9,conditions!$9:$9,"&gt;="&amp;EN$9)</f>
        <v>6.0588000000000024</v>
      </c>
      <c r="EO137" s="37">
        <f>EN137-EO119-EO128+EO20*SUMIFS(conditions!$76:$76,conditions!$8:$8,"&lt;="&amp;EO$9,conditions!$9:$9,"&gt;="&amp;EO$9)</f>
        <v>6.0588000000000024</v>
      </c>
      <c r="EP137" s="37">
        <f>EO137-EP119-EP128+EP20*SUMIFS(conditions!$76:$76,conditions!$8:$8,"&lt;="&amp;EP$9,conditions!$9:$9,"&gt;="&amp;EP$9)</f>
        <v>6.0588000000000024</v>
      </c>
      <c r="EQ137" s="37">
        <f>EP137-EQ119-EQ128+EQ20*SUMIFS(conditions!$76:$76,conditions!$8:$8,"&lt;="&amp;EQ$9,conditions!$9:$9,"&gt;="&amp;EQ$9)</f>
        <v>6.1776000000000026</v>
      </c>
      <c r="ER137" s="37">
        <f>EQ137-ER119-ER128+ER20*SUMIFS(conditions!$76:$76,conditions!$8:$8,"&lt;="&amp;ER$9,conditions!$9:$9,"&gt;="&amp;ER$9)</f>
        <v>6.2964000000000029</v>
      </c>
      <c r="ES137" s="37">
        <f>ER137-ES119-ES128+ES20*SUMIFS(conditions!$76:$76,conditions!$8:$8,"&lt;="&amp;ES$9,conditions!$9:$9,"&gt;="&amp;ES$9)</f>
        <v>6.4152000000000031</v>
      </c>
      <c r="ET137" s="37">
        <f>ES137-ET119-ET128+ET20*SUMIFS(conditions!$76:$76,conditions!$8:$8,"&lt;="&amp;ET$9,conditions!$9:$9,"&gt;="&amp;ET$9)</f>
        <v>6.5340000000000034</v>
      </c>
      <c r="EU137" s="37">
        <f>ET137-EU119-EU128+EU20*SUMIFS(conditions!$76:$76,conditions!$8:$8,"&lt;="&amp;EU$9,conditions!$9:$9,"&gt;="&amp;EU$9)</f>
        <v>6.6528000000000036</v>
      </c>
      <c r="EV137" s="37">
        <f>EU137-EV119-EV128+EV20*SUMIFS(conditions!$76:$76,conditions!$8:$8,"&lt;="&amp;EV$9,conditions!$9:$9,"&gt;="&amp;EV$9)</f>
        <v>6.6528000000000036</v>
      </c>
      <c r="EW137" s="37">
        <f>EV137-EW119-EW128+EW20*SUMIFS(conditions!$76:$76,conditions!$8:$8,"&lt;="&amp;EW$9,conditions!$9:$9,"&gt;="&amp;EW$9)</f>
        <v>6.6528000000000036</v>
      </c>
      <c r="EX137" s="37">
        <f>EW137-EX119-EX128+EX20*SUMIFS(conditions!$76:$76,conditions!$8:$8,"&lt;="&amp;EX$9,conditions!$9:$9,"&gt;="&amp;EX$9)</f>
        <v>6.7716000000000038</v>
      </c>
      <c r="EY137" s="37">
        <f>EX137-EY119-EY128+EY20*SUMIFS(conditions!$76:$76,conditions!$8:$8,"&lt;="&amp;EY$9,conditions!$9:$9,"&gt;="&amp;EY$9)</f>
        <v>6.8904000000000041</v>
      </c>
      <c r="EZ137" s="37">
        <f>EY137-EZ119-EZ128+EZ20*SUMIFS(conditions!$76:$76,conditions!$8:$8,"&lt;="&amp;EZ$9,conditions!$9:$9,"&gt;="&amp;EZ$9)</f>
        <v>7.0092000000000043</v>
      </c>
      <c r="FA137" s="37">
        <f>EZ137-FA119-FA128+FA20*SUMIFS(conditions!$76:$76,conditions!$8:$8,"&lt;="&amp;FA$9,conditions!$9:$9,"&gt;="&amp;FA$9)</f>
        <v>7.1280000000000046</v>
      </c>
      <c r="FB137" s="37">
        <f>FA137-FB119-FB128+FB20*SUMIFS(conditions!$76:$76,conditions!$8:$8,"&lt;="&amp;FB$9,conditions!$9:$9,"&gt;="&amp;FB$9)</f>
        <v>7.1280000000000046</v>
      </c>
      <c r="FC137" s="37">
        <f>FB137-FC119-FC128+FC20*SUMIFS(conditions!$76:$76,conditions!$8:$8,"&lt;="&amp;FC$9,conditions!$9:$9,"&gt;="&amp;FC$9)</f>
        <v>7.1280000000000046</v>
      </c>
      <c r="FD137" s="37">
        <f>FC137-FD119-FD128+FD20*SUMIFS(conditions!$76:$76,conditions!$8:$8,"&lt;="&amp;FD$9,conditions!$9:$9,"&gt;="&amp;FD$9)</f>
        <v>7.1280000000000046</v>
      </c>
      <c r="FE137" s="37">
        <f>FD137-FE119-FE128+FE20*SUMIFS(conditions!$76:$76,conditions!$8:$8,"&lt;="&amp;FE$9,conditions!$9:$9,"&gt;="&amp;FE$9)</f>
        <v>7.1280000000000046</v>
      </c>
      <c r="FF137" s="37">
        <f>FE137-FF119-FF128+FF20*SUMIFS(conditions!$76:$76,conditions!$8:$8,"&lt;="&amp;FF$9,conditions!$9:$9,"&gt;="&amp;FF$9)</f>
        <v>7.1280000000000046</v>
      </c>
      <c r="FG137" s="37">
        <f>FF137-FG119-FG128+FG20*SUMIFS(conditions!$76:$76,conditions!$8:$8,"&lt;="&amp;FG$9,conditions!$9:$9,"&gt;="&amp;FG$9)</f>
        <v>7.1280000000000046</v>
      </c>
      <c r="FH137" s="37">
        <f>FG137-FH119-FH128+FH20*SUMIFS(conditions!$76:$76,conditions!$8:$8,"&lt;="&amp;FH$9,conditions!$9:$9,"&gt;="&amp;FH$9)</f>
        <v>7.1280000000000046</v>
      </c>
      <c r="FI137" s="37">
        <f>FH137-FI119-FI128+FI20*SUMIFS(conditions!$76:$76,conditions!$8:$8,"&lt;="&amp;FI$9,conditions!$9:$9,"&gt;="&amp;FI$9)</f>
        <v>7.1280000000000046</v>
      </c>
      <c r="FJ137" s="37">
        <f>FI137-FJ119-FJ128+FJ20*SUMIFS(conditions!$76:$76,conditions!$8:$8,"&lt;="&amp;FJ$9,conditions!$9:$9,"&gt;="&amp;FJ$9)</f>
        <v>7.1280000000000046</v>
      </c>
      <c r="FK137" s="37">
        <f>FJ137-FK119-FK128+FK20*SUMIFS(conditions!$76:$76,conditions!$8:$8,"&lt;="&amp;FK$9,conditions!$9:$9,"&gt;="&amp;FK$9)</f>
        <v>7.1280000000000046</v>
      </c>
      <c r="FL137" s="37">
        <f>FK137-FL119-FL128+FL20*SUMIFS(conditions!$76:$76,conditions!$8:$8,"&lt;="&amp;FL$9,conditions!$9:$9,"&gt;="&amp;FL$9)</f>
        <v>7.1280000000000046</v>
      </c>
      <c r="FM137" s="37">
        <f>FL137-FM119-FM128+FM20*SUMIFS(conditions!$76:$76,conditions!$8:$8,"&lt;="&amp;FM$9,conditions!$9:$9,"&gt;="&amp;FM$9)</f>
        <v>7.1280000000000046</v>
      </c>
      <c r="FN137" s="37">
        <f>FM137-FN119-FN128+FN20*SUMIFS(conditions!$76:$76,conditions!$8:$8,"&lt;="&amp;FN$9,conditions!$9:$9,"&gt;="&amp;FN$9)</f>
        <v>7.1280000000000046</v>
      </c>
      <c r="FO137" s="37">
        <f>FN137-FO119-FO128+FO20*SUMIFS(conditions!$76:$76,conditions!$8:$8,"&lt;="&amp;FO$9,conditions!$9:$9,"&gt;="&amp;FO$9)</f>
        <v>7.1280000000000046</v>
      </c>
      <c r="FP137" s="37">
        <f>FO137-FP119-FP128+FP20*SUMIFS(conditions!$76:$76,conditions!$8:$8,"&lt;="&amp;FP$9,conditions!$9:$9,"&gt;="&amp;FP$9)</f>
        <v>7.1280000000000046</v>
      </c>
      <c r="FQ137" s="37">
        <f>FP137-FQ119-FQ128+FQ20*SUMIFS(conditions!$76:$76,conditions!$8:$8,"&lt;="&amp;FQ$9,conditions!$9:$9,"&gt;="&amp;FQ$9)</f>
        <v>7.1280000000000046</v>
      </c>
      <c r="FR137" s="37">
        <f>FQ137-FR119-FR128+FR20*SUMIFS(conditions!$76:$76,conditions!$8:$8,"&lt;="&amp;FR$9,conditions!$9:$9,"&gt;="&amp;FR$9)</f>
        <v>7.1280000000000046</v>
      </c>
      <c r="FS137" s="37">
        <f>FR137-FS119-FS128+FS20*SUMIFS(conditions!$76:$76,conditions!$8:$8,"&lt;="&amp;FS$9,conditions!$9:$9,"&gt;="&amp;FS$9)</f>
        <v>7.1636400000000044</v>
      </c>
      <c r="FT137" s="37">
        <f>FS137-FT119-FT128+FT20*SUMIFS(conditions!$76:$76,conditions!$8:$8,"&lt;="&amp;FT$9,conditions!$9:$9,"&gt;="&amp;FT$9)</f>
        <v>7.1992800000000043</v>
      </c>
      <c r="FU137" s="37">
        <f>FT137-FU119-FU128+FU20*SUMIFS(conditions!$76:$76,conditions!$8:$8,"&lt;="&amp;FU$9,conditions!$9:$9,"&gt;="&amp;FU$9)</f>
        <v>7.2349200000000042</v>
      </c>
      <c r="FV137" s="37">
        <f>FU137-FV119-FV128+FV20*SUMIFS(conditions!$76:$76,conditions!$8:$8,"&lt;="&amp;FV$9,conditions!$9:$9,"&gt;="&amp;FV$9)</f>
        <v>7.2705600000000041</v>
      </c>
      <c r="FW137" s="37">
        <f>FV137-FW119-FW128+FW20*SUMIFS(conditions!$76:$76,conditions!$8:$8,"&lt;="&amp;FW$9,conditions!$9:$9,"&gt;="&amp;FW$9)</f>
        <v>7.306200000000004</v>
      </c>
      <c r="FX137" s="37">
        <f>FW137-FX119-FX128+FX20*SUMIFS(conditions!$76:$76,conditions!$8:$8,"&lt;="&amp;FX$9,conditions!$9:$9,"&gt;="&amp;FX$9)</f>
        <v>7.306200000000004</v>
      </c>
      <c r="FY137" s="37">
        <f>FX137-FY119-FY128+FY20*SUMIFS(conditions!$76:$76,conditions!$8:$8,"&lt;="&amp;FY$9,conditions!$9:$9,"&gt;="&amp;FY$9)</f>
        <v>7.306200000000004</v>
      </c>
      <c r="FZ137" s="37">
        <f>FY137-FZ119-FZ128+FZ20*SUMIFS(conditions!$76:$76,conditions!$8:$8,"&lt;="&amp;FZ$9,conditions!$9:$9,"&gt;="&amp;FZ$9)</f>
        <v>7.3418400000000039</v>
      </c>
      <c r="GA137" s="37">
        <f>FZ137-GA119-GA128+GA20*SUMIFS(conditions!$76:$76,conditions!$8:$8,"&lt;="&amp;GA$9,conditions!$9:$9,"&gt;="&amp;GA$9)</f>
        <v>7.3774800000000038</v>
      </c>
      <c r="GB137" s="37">
        <f>GA137-GB119-GB128+GB20*SUMIFS(conditions!$76:$76,conditions!$8:$8,"&lt;="&amp;GB$9,conditions!$9:$9,"&gt;="&amp;GB$9)</f>
        <v>7.4131200000000037</v>
      </c>
      <c r="GC137" s="37">
        <f>GB137-GC119-GC128+GC20*SUMIFS(conditions!$76:$76,conditions!$8:$8,"&lt;="&amp;GC$9,conditions!$9:$9,"&gt;="&amp;GC$9)</f>
        <v>7.4487600000000036</v>
      </c>
      <c r="GD137" s="37">
        <f>GC137-GD119-GD128+GD20*SUMIFS(conditions!$76:$76,conditions!$8:$8,"&lt;="&amp;GD$9,conditions!$9:$9,"&gt;="&amp;GD$9)</f>
        <v>7.4844000000000035</v>
      </c>
      <c r="GE137" s="37">
        <f>GD137-GE119-GE128+GE20*SUMIFS(conditions!$76:$76,conditions!$8:$8,"&lt;="&amp;GE$9,conditions!$9:$9,"&gt;="&amp;GE$9)</f>
        <v>7.4844000000000035</v>
      </c>
      <c r="GF137" s="37">
        <f>GE137-GF119-GF128+GF20*SUMIFS(conditions!$76:$76,conditions!$8:$8,"&lt;="&amp;GF$9,conditions!$9:$9,"&gt;="&amp;GF$9)</f>
        <v>7.4844000000000035</v>
      </c>
      <c r="GG137" s="37">
        <f>GF137-GG119-GG128+GG20*SUMIFS(conditions!$76:$76,conditions!$8:$8,"&lt;="&amp;GG$9,conditions!$9:$9,"&gt;="&amp;GG$9)</f>
        <v>7.4844000000000035</v>
      </c>
      <c r="GH137" s="37">
        <f>GG137-GH119-GH128+GH20*SUMIFS(conditions!$76:$76,conditions!$8:$8,"&lt;="&amp;GH$9,conditions!$9:$9,"&gt;="&amp;GH$9)</f>
        <v>7.4844000000000035</v>
      </c>
      <c r="GI137" s="37">
        <f>GH137-GI119-GI128+GI20*SUMIFS(conditions!$76:$76,conditions!$8:$8,"&lt;="&amp;GI$9,conditions!$9:$9,"&gt;="&amp;GI$9)</f>
        <v>7.4844000000000035</v>
      </c>
      <c r="GJ137" s="37">
        <f>GI137-GJ119-GJ128+GJ20*SUMIFS(conditions!$76:$76,conditions!$8:$8,"&lt;="&amp;GJ$9,conditions!$9:$9,"&gt;="&amp;GJ$9)</f>
        <v>7.4844000000000035</v>
      </c>
      <c r="GK137" s="37">
        <f>GJ137-GK119-GK128+GK20*SUMIFS(conditions!$76:$76,conditions!$8:$8,"&lt;="&amp;GK$9,conditions!$9:$9,"&gt;="&amp;GK$9)</f>
        <v>7.4844000000000035</v>
      </c>
      <c r="GL137" s="37">
        <f>GK137-GL119-GL128+GL20*SUMIFS(conditions!$76:$76,conditions!$8:$8,"&lt;="&amp;GL$9,conditions!$9:$9,"&gt;="&amp;GL$9)</f>
        <v>7.4844000000000035</v>
      </c>
      <c r="GM137" s="37">
        <f>GL137-GM119-GM128+GM20*SUMIFS(conditions!$76:$76,conditions!$8:$8,"&lt;="&amp;GM$9,conditions!$9:$9,"&gt;="&amp;GM$9)</f>
        <v>7.4844000000000035</v>
      </c>
      <c r="GN137" s="37">
        <f>GM137-GN119-GN128+GN20*SUMIFS(conditions!$76:$76,conditions!$8:$8,"&lt;="&amp;GN$9,conditions!$9:$9,"&gt;="&amp;GN$9)</f>
        <v>7.4844000000000035</v>
      </c>
      <c r="GO137" s="37">
        <f>GN137-GO119-GO128+GO20*SUMIFS(conditions!$76:$76,conditions!$8:$8,"&lt;="&amp;GO$9,conditions!$9:$9,"&gt;="&amp;GO$9)</f>
        <v>7.4844000000000035</v>
      </c>
      <c r="GP137" s="37">
        <f>GO137-GP119-GP128+GP20*SUMIFS(conditions!$76:$76,conditions!$8:$8,"&lt;="&amp;GP$9,conditions!$9:$9,"&gt;="&amp;GP$9)</f>
        <v>7.4844000000000035</v>
      </c>
      <c r="GQ137" s="37">
        <f>GP137-GQ119-GQ128+GQ20*SUMIFS(conditions!$76:$76,conditions!$8:$8,"&lt;="&amp;GQ$9,conditions!$9:$9,"&gt;="&amp;GQ$9)</f>
        <v>7.4844000000000035</v>
      </c>
      <c r="GR137" s="37">
        <f>GQ137-GR119-GR128+GR20*SUMIFS(conditions!$76:$76,conditions!$8:$8,"&lt;="&amp;GR$9,conditions!$9:$9,"&gt;="&amp;GR$9)</f>
        <v>7.4844000000000035</v>
      </c>
      <c r="GS137" s="37">
        <f>GR137-GS119-GS128+GS20*SUMIFS(conditions!$76:$76,conditions!$8:$8,"&lt;="&amp;GS$9,conditions!$9:$9,"&gt;="&amp;GS$9)</f>
        <v>7.4844000000000035</v>
      </c>
      <c r="GT137" s="37">
        <f>GS137-GT119-GT128+GT20*SUMIFS(conditions!$76:$76,conditions!$8:$8,"&lt;="&amp;GT$9,conditions!$9:$9,"&gt;="&amp;GT$9)</f>
        <v>7.4844000000000035</v>
      </c>
      <c r="GU137" s="37">
        <f>GT137-GU119-GU128+GU20*SUMIFS(conditions!$76:$76,conditions!$8:$8,"&lt;="&amp;GU$9,conditions!$9:$9,"&gt;="&amp;GU$9)</f>
        <v>7.4844000000000035</v>
      </c>
      <c r="GV137" s="37">
        <f>GU137-GV119-GV128+GV20*SUMIFS(conditions!$76:$76,conditions!$8:$8,"&lt;="&amp;GV$9,conditions!$9:$9,"&gt;="&amp;GV$9)</f>
        <v>7.4844000000000035</v>
      </c>
      <c r="GW137" s="37">
        <f>GV137-GW119-GW128+GW20*SUMIFS(conditions!$76:$76,conditions!$8:$8,"&lt;="&amp;GW$9,conditions!$9:$9,"&gt;="&amp;GW$9)</f>
        <v>7.5654810000000037</v>
      </c>
      <c r="GX137" s="37">
        <f>GW137-GX119-GX128+GX20*SUMIFS(conditions!$76:$76,conditions!$8:$8,"&lt;="&amp;GX$9,conditions!$9:$9,"&gt;="&amp;GX$9)</f>
        <v>7.6465620000000039</v>
      </c>
      <c r="GY137" s="37">
        <f>GX137-GY119-GY128+GY20*SUMIFS(conditions!$76:$76,conditions!$8:$8,"&lt;="&amp;GY$9,conditions!$9:$9,"&gt;="&amp;GY$9)</f>
        <v>7.727643000000004</v>
      </c>
      <c r="GZ137" s="37">
        <f>GY137-GZ119-GZ128+GZ20*SUMIFS(conditions!$76:$76,conditions!$8:$8,"&lt;="&amp;GZ$9,conditions!$9:$9,"&gt;="&amp;GZ$9)</f>
        <v>7.727643000000004</v>
      </c>
      <c r="HA137" s="37">
        <f>GZ137-HA119-HA128+HA20*SUMIFS(conditions!$76:$76,conditions!$8:$8,"&lt;="&amp;HA$9,conditions!$9:$9,"&gt;="&amp;HA$9)</f>
        <v>7.727643000000004</v>
      </c>
      <c r="HB137" s="37">
        <f>HA137-HB119-HB128+HB20*SUMIFS(conditions!$76:$76,conditions!$8:$8,"&lt;="&amp;HB$9,conditions!$9:$9,"&gt;="&amp;HB$9)</f>
        <v>7.8087240000000042</v>
      </c>
      <c r="HC137" s="37">
        <f>HB137-HC119-HC128+HC20*SUMIFS(conditions!$76:$76,conditions!$8:$8,"&lt;="&amp;HC$9,conditions!$9:$9,"&gt;="&amp;HC$9)</f>
        <v>7.8898050000000044</v>
      </c>
      <c r="HD137" s="37">
        <f>HC137-HD119-HD128+HD20*SUMIFS(conditions!$76:$76,conditions!$8:$8,"&lt;="&amp;HD$9,conditions!$9:$9,"&gt;="&amp;HD$9)</f>
        <v>7.9708860000000046</v>
      </c>
      <c r="HE137" s="37">
        <f>HD137-HE119-HE128+HE20*SUMIFS(conditions!$76:$76,conditions!$8:$8,"&lt;="&amp;HE$9,conditions!$9:$9,"&gt;="&amp;HE$9)</f>
        <v>8.0519670000000048</v>
      </c>
      <c r="HF137" s="37">
        <f>HE137-HF119-HF128+HF20*SUMIFS(conditions!$76:$76,conditions!$8:$8,"&lt;="&amp;HF$9,conditions!$9:$9,"&gt;="&amp;HF$9)</f>
        <v>8.1330480000000041</v>
      </c>
      <c r="HG137" s="37">
        <f>HF137-HG119-HG128+HG20*SUMIFS(conditions!$76:$76,conditions!$8:$8,"&lt;="&amp;HG$9,conditions!$9:$9,"&gt;="&amp;HG$9)</f>
        <v>8.1330480000000041</v>
      </c>
      <c r="HH137" s="37">
        <f>HG137-HH119-HH128+HH20*SUMIFS(conditions!$76:$76,conditions!$8:$8,"&lt;="&amp;HH$9,conditions!$9:$9,"&gt;="&amp;HH$9)</f>
        <v>8.1330480000000041</v>
      </c>
      <c r="HI137" s="37">
        <f>HH137-HI119-HI128+HI20*SUMIFS(conditions!$76:$76,conditions!$8:$8,"&lt;="&amp;HI$9,conditions!$9:$9,"&gt;="&amp;HI$9)</f>
        <v>8.2141290000000033</v>
      </c>
      <c r="HJ137" s="37">
        <f>HI137-HJ119-HJ128+HJ20*SUMIFS(conditions!$76:$76,conditions!$8:$8,"&lt;="&amp;HJ$9,conditions!$9:$9,"&gt;="&amp;HJ$9)</f>
        <v>8.2952100000000026</v>
      </c>
      <c r="HK137" s="37">
        <f>HJ137-HK119-HK128+HK20*SUMIFS(conditions!$76:$76,conditions!$8:$8,"&lt;="&amp;HK$9,conditions!$9:$9,"&gt;="&amp;HK$9)</f>
        <v>8.2952100000000026</v>
      </c>
      <c r="HL137" s="37">
        <f>HK137-HL119-HL128+HL20*SUMIFS(conditions!$76:$76,conditions!$8:$8,"&lt;="&amp;HL$9,conditions!$9:$9,"&gt;="&amp;HL$9)</f>
        <v>8.2952100000000026</v>
      </c>
      <c r="HM137" s="37">
        <f>HL137-HM119-HM128+HM20*SUMIFS(conditions!$76:$76,conditions!$8:$8,"&lt;="&amp;HM$9,conditions!$9:$9,"&gt;="&amp;HM$9)</f>
        <v>8.2952100000000026</v>
      </c>
      <c r="HN137" s="37">
        <f>HM137-HN119-HN128+HN20*SUMIFS(conditions!$76:$76,conditions!$8:$8,"&lt;="&amp;HN$9,conditions!$9:$9,"&gt;="&amp;HN$9)</f>
        <v>8.2952100000000026</v>
      </c>
      <c r="HO137" s="37">
        <f>HN137-HO119-HO128+HO20*SUMIFS(conditions!$76:$76,conditions!$8:$8,"&lt;="&amp;HO$9,conditions!$9:$9,"&gt;="&amp;HO$9)</f>
        <v>8.2952100000000026</v>
      </c>
      <c r="HP137" s="37">
        <f>HO137-HP119-HP128+HP20*SUMIFS(conditions!$76:$76,conditions!$8:$8,"&lt;="&amp;HP$9,conditions!$9:$9,"&gt;="&amp;HP$9)</f>
        <v>8.2952100000000026</v>
      </c>
      <c r="HQ137" s="37">
        <f>HP137-HQ119-HQ128+HQ20*SUMIFS(conditions!$76:$76,conditions!$8:$8,"&lt;="&amp;HQ$9,conditions!$9:$9,"&gt;="&amp;HQ$9)</f>
        <v>8.2952100000000026</v>
      </c>
      <c r="HR137" s="37">
        <f>HQ137-HR119-HR128+HR20*SUMIFS(conditions!$76:$76,conditions!$8:$8,"&lt;="&amp;HR$9,conditions!$9:$9,"&gt;="&amp;HR$9)</f>
        <v>8.2952100000000026</v>
      </c>
      <c r="HS137" s="37">
        <f>HR137-HS119-HS128+HS20*SUMIFS(conditions!$76:$76,conditions!$8:$8,"&lt;="&amp;HS$9,conditions!$9:$9,"&gt;="&amp;HS$9)</f>
        <v>8.2952100000000026</v>
      </c>
      <c r="HT137" s="37">
        <f>HS137-HT119-HT128+HT20*SUMIFS(conditions!$76:$76,conditions!$8:$8,"&lt;="&amp;HT$9,conditions!$9:$9,"&gt;="&amp;HT$9)</f>
        <v>8.2952100000000026</v>
      </c>
      <c r="HU137" s="37">
        <f>HT137-HU119-HU128+HU20*SUMIFS(conditions!$76:$76,conditions!$8:$8,"&lt;="&amp;HU$9,conditions!$9:$9,"&gt;="&amp;HU$9)</f>
        <v>8.2952100000000026</v>
      </c>
      <c r="HV137" s="37">
        <f>HU137-HV119-HV128+HV20*SUMIFS(conditions!$76:$76,conditions!$8:$8,"&lt;="&amp;HV$9,conditions!$9:$9,"&gt;="&amp;HV$9)</f>
        <v>8.2952100000000026</v>
      </c>
      <c r="HW137" s="37">
        <f>HV137-HW119-HW128+HW20*SUMIFS(conditions!$76:$76,conditions!$8:$8,"&lt;="&amp;HW$9,conditions!$9:$9,"&gt;="&amp;HW$9)</f>
        <v>8.2952100000000026</v>
      </c>
      <c r="HX137" s="37">
        <f>HW137-HX119-HX128+HX20*SUMIFS(conditions!$76:$76,conditions!$8:$8,"&lt;="&amp;HX$9,conditions!$9:$9,"&gt;="&amp;HX$9)</f>
        <v>8.2952100000000026</v>
      </c>
      <c r="HY137" s="37">
        <f>HX137-HY119-HY128+HY20*SUMIFS(conditions!$76:$76,conditions!$8:$8,"&lt;="&amp;HY$9,conditions!$9:$9,"&gt;="&amp;HY$9)</f>
        <v>8.2952100000000026</v>
      </c>
      <c r="HZ137" s="37">
        <f>HY137-HZ119-HZ128+HZ20*SUMIFS(conditions!$76:$76,conditions!$8:$8,"&lt;="&amp;HZ$9,conditions!$9:$9,"&gt;="&amp;HZ$9)</f>
        <v>8.2952100000000026</v>
      </c>
      <c r="IA137" s="37">
        <f>HZ137-IA119-IA128+IA20*SUMIFS(conditions!$76:$76,conditions!$8:$8,"&lt;="&amp;IA$9,conditions!$9:$9,"&gt;="&amp;IA$9)</f>
        <v>8.2952100000000026</v>
      </c>
      <c r="IB137" s="37">
        <f>IA137-IB119-IB128+IB20*SUMIFS(conditions!$76:$76,conditions!$8:$8,"&lt;="&amp;IB$9,conditions!$9:$9,"&gt;="&amp;IB$9)</f>
        <v>8.2952100000000026</v>
      </c>
      <c r="IC137" s="37">
        <f>IB137-IC119-IC128+IC20*SUMIFS(conditions!$76:$76,conditions!$8:$8,"&lt;="&amp;IC$9,conditions!$9:$9,"&gt;="&amp;IC$9)</f>
        <v>8.2952100000000026</v>
      </c>
      <c r="ID137" s="37">
        <f>IC137-ID119-ID128+ID20*SUMIFS(conditions!$76:$76,conditions!$8:$8,"&lt;="&amp;ID$9,conditions!$9:$9,"&gt;="&amp;ID$9)</f>
        <v>8.2288483200000027</v>
      </c>
      <c r="IE137" s="37">
        <f>ID137-IE119-IE128+IE20*SUMIFS(conditions!$76:$76,conditions!$8:$8,"&lt;="&amp;IE$9,conditions!$9:$9,"&gt;="&amp;IE$9)</f>
        <v>8.1624866400000027</v>
      </c>
      <c r="IF137" s="37">
        <f>IE137-IF119-IF128+IF20*SUMIFS(conditions!$76:$76,conditions!$8:$8,"&lt;="&amp;IF$9,conditions!$9:$9,"&gt;="&amp;IF$9)</f>
        <v>8.0961249600000027</v>
      </c>
      <c r="IG137" s="37">
        <f>IF137-IG119-IG128+IG20*SUMIFS(conditions!$76:$76,conditions!$8:$8,"&lt;="&amp;IG$9,conditions!$9:$9,"&gt;="&amp;IG$9)</f>
        <v>8.0297632800000027</v>
      </c>
      <c r="IH137" s="37">
        <f>IG137-IH119-IH128+IH20*SUMIFS(conditions!$76:$76,conditions!$8:$8,"&lt;="&amp;IH$9,conditions!$9:$9,"&gt;="&amp;IH$9)</f>
        <v>7.9634016000000027</v>
      </c>
      <c r="II137" s="37">
        <f>IH137-II119-II128+II20*SUMIFS(conditions!$76:$76,conditions!$8:$8,"&lt;="&amp;II$9,conditions!$9:$9,"&gt;="&amp;II$9)</f>
        <v>7.9634016000000027</v>
      </c>
      <c r="IJ137" s="37">
        <f>II137-IJ119-IJ128+IJ20*SUMIFS(conditions!$76:$76,conditions!$8:$8,"&lt;="&amp;IJ$9,conditions!$9:$9,"&gt;="&amp;IJ$9)</f>
        <v>7.9634016000000027</v>
      </c>
      <c r="IK137" s="37">
        <f>IJ137-IK119-IK128+IK20*SUMIFS(conditions!$76:$76,conditions!$8:$8,"&lt;="&amp;IK$9,conditions!$9:$9,"&gt;="&amp;IK$9)</f>
        <v>7.8970399200000028</v>
      </c>
      <c r="IL137" s="37">
        <f>IK137-IL119-IL128+IL20*SUMIFS(conditions!$76:$76,conditions!$8:$8,"&lt;="&amp;IL$9,conditions!$9:$9,"&gt;="&amp;IL$9)</f>
        <v>7.8306782400000028</v>
      </c>
      <c r="IM137" s="37">
        <f>IL137-IM119-IM128+IM20*SUMIFS(conditions!$76:$76,conditions!$8:$8,"&lt;="&amp;IM$9,conditions!$9:$9,"&gt;="&amp;IM$9)</f>
        <v>7.7643165600000028</v>
      </c>
      <c r="IN137" s="37">
        <f>IM137-IN119-IN128+IN20*SUMIFS(conditions!$76:$76,conditions!$8:$8,"&lt;="&amp;IN$9,conditions!$9:$9,"&gt;="&amp;IN$9)</f>
        <v>7.6979548800000028</v>
      </c>
      <c r="IO137" s="37">
        <f>IN137-IO119-IO128+IO20*SUMIFS(conditions!$76:$76,conditions!$8:$8,"&lt;="&amp;IO$9,conditions!$9:$9,"&gt;="&amp;IO$9)</f>
        <v>7.6315932000000029</v>
      </c>
      <c r="IP137" s="37">
        <f>IO137-IP119-IP128+IP20*SUMIFS(conditions!$76:$76,conditions!$8:$8,"&lt;="&amp;IP$9,conditions!$9:$9,"&gt;="&amp;IP$9)</f>
        <v>7.6315932000000029</v>
      </c>
      <c r="IQ137" s="37">
        <f>IP137-IQ119-IQ128+IQ20*SUMIFS(conditions!$76:$76,conditions!$8:$8,"&lt;="&amp;IQ$9,conditions!$9:$9,"&gt;="&amp;IQ$9)</f>
        <v>7.6315932000000029</v>
      </c>
      <c r="IR137" s="37">
        <f>IQ137-IR119-IR128+IR20*SUMIFS(conditions!$76:$76,conditions!$8:$8,"&lt;="&amp;IR$9,conditions!$9:$9,"&gt;="&amp;IR$9)</f>
        <v>7.6315932000000029</v>
      </c>
      <c r="IS137" s="37">
        <f>IR137-IS119-IS128+IS20*SUMIFS(conditions!$76:$76,conditions!$8:$8,"&lt;="&amp;IS$9,conditions!$9:$9,"&gt;="&amp;IS$9)</f>
        <v>7.6315932000000029</v>
      </c>
      <c r="IT137" s="37">
        <f>IS137-IT119-IT128+IT20*SUMIFS(conditions!$76:$76,conditions!$8:$8,"&lt;="&amp;IT$9,conditions!$9:$9,"&gt;="&amp;IT$9)</f>
        <v>7.6315932000000029</v>
      </c>
      <c r="IU137" s="37">
        <f>IT137-IU119-IU128+IU20*SUMIFS(conditions!$76:$76,conditions!$8:$8,"&lt;="&amp;IU$9,conditions!$9:$9,"&gt;="&amp;IU$9)</f>
        <v>7.6315932000000029</v>
      </c>
      <c r="IV137" s="37">
        <f>IU137-IV119-IV128+IV20*SUMIFS(conditions!$76:$76,conditions!$8:$8,"&lt;="&amp;IV$9,conditions!$9:$9,"&gt;="&amp;IV$9)</f>
        <v>7.6315932000000029</v>
      </c>
      <c r="IW137" s="37">
        <f>IV137-IW119-IW128+IW20*SUMIFS(conditions!$76:$76,conditions!$8:$8,"&lt;="&amp;IW$9,conditions!$9:$9,"&gt;="&amp;IW$9)</f>
        <v>7.6315932000000029</v>
      </c>
      <c r="IX137" s="37">
        <f>IW137-IX119-IX128+IX20*SUMIFS(conditions!$76:$76,conditions!$8:$8,"&lt;="&amp;IX$9,conditions!$9:$9,"&gt;="&amp;IX$9)</f>
        <v>7.6315932000000029</v>
      </c>
      <c r="IY137" s="37">
        <f>IX137-IY119-IY128+IY20*SUMIFS(conditions!$76:$76,conditions!$8:$8,"&lt;="&amp;IY$9,conditions!$9:$9,"&gt;="&amp;IY$9)</f>
        <v>7.6315932000000029</v>
      </c>
      <c r="IZ137" s="37">
        <f>IY137-IZ119-IZ128+IZ20*SUMIFS(conditions!$76:$76,conditions!$8:$8,"&lt;="&amp;IZ$9,conditions!$9:$9,"&gt;="&amp;IZ$9)</f>
        <v>7.6315932000000029</v>
      </c>
      <c r="JA137" s="37">
        <f>IZ137-JA119-JA128+JA20*SUMIFS(conditions!$76:$76,conditions!$8:$8,"&lt;="&amp;JA$9,conditions!$9:$9,"&gt;="&amp;JA$9)</f>
        <v>7.6315932000000029</v>
      </c>
      <c r="JB137" s="37">
        <f>JA137-JB119-JB128+JB20*SUMIFS(conditions!$76:$76,conditions!$8:$8,"&lt;="&amp;JB$9,conditions!$9:$9,"&gt;="&amp;JB$9)</f>
        <v>7.6315932000000029</v>
      </c>
      <c r="JC137" s="37">
        <f>JB137-JC119-JC128+JC20*SUMIFS(conditions!$76:$76,conditions!$8:$8,"&lt;="&amp;JC$9,conditions!$9:$9,"&gt;="&amp;JC$9)</f>
        <v>7.6315932000000029</v>
      </c>
      <c r="JD137" s="37">
        <f>JC137-JD119-JD128+JD20*SUMIFS(conditions!$76:$76,conditions!$8:$8,"&lt;="&amp;JD$9,conditions!$9:$9,"&gt;="&amp;JD$9)</f>
        <v>7.6315932000000029</v>
      </c>
      <c r="JE137" s="37">
        <f>JD137-JE119-JE128+JE20*SUMIFS(conditions!$76:$76,conditions!$8:$8,"&lt;="&amp;JE$9,conditions!$9:$9,"&gt;="&amp;JE$9)</f>
        <v>7.6315932000000029</v>
      </c>
      <c r="JF137" s="37">
        <f>JE137-JF119-JF128+JF20*SUMIFS(conditions!$76:$76,conditions!$8:$8,"&lt;="&amp;JF$9,conditions!$9:$9,"&gt;="&amp;JF$9)</f>
        <v>7.6544879796000025</v>
      </c>
      <c r="JG137" s="37">
        <f>JF137-JG119-JG128+JG20*SUMIFS(conditions!$76:$76,conditions!$8:$8,"&lt;="&amp;JG$9,conditions!$9:$9,"&gt;="&amp;JG$9)</f>
        <v>7.6773827592000021</v>
      </c>
      <c r="JH137" s="37">
        <f>JG137-JH119-JH128+JH20*SUMIFS(conditions!$76:$76,conditions!$8:$8,"&lt;="&amp;JH$9,conditions!$9:$9,"&gt;="&amp;JH$9)</f>
        <v>7.7002775388000018</v>
      </c>
      <c r="JI137" s="37">
        <f>JH137-JI119-JI128+JI20*SUMIFS(conditions!$76:$76,conditions!$8:$8,"&lt;="&amp;JI$9,conditions!$9:$9,"&gt;="&amp;JI$9)</f>
        <v>7.7231723184000014</v>
      </c>
      <c r="JJ137" s="37">
        <f>JI137-JJ119-JJ128+JJ20*SUMIFS(conditions!$76:$76,conditions!$8:$8,"&lt;="&amp;JJ$9,conditions!$9:$9,"&gt;="&amp;JJ$9)</f>
        <v>7.746067098000001</v>
      </c>
      <c r="JK137" s="37">
        <f>JJ137-JK119-JK128+JK20*SUMIFS(conditions!$76:$76,conditions!$8:$8,"&lt;="&amp;JK$9,conditions!$9:$9,"&gt;="&amp;JK$9)</f>
        <v>7.746067098000001</v>
      </c>
      <c r="JL137" s="37">
        <f>JK137-JL119-JL128+JL20*SUMIFS(conditions!$76:$76,conditions!$8:$8,"&lt;="&amp;JL$9,conditions!$9:$9,"&gt;="&amp;JL$9)</f>
        <v>7.746067098000001</v>
      </c>
      <c r="JM137" s="37">
        <f>JL137-JM119-JM128+JM20*SUMIFS(conditions!$76:$76,conditions!$8:$8,"&lt;="&amp;JM$9,conditions!$9:$9,"&gt;="&amp;JM$9)</f>
        <v>7.7689618776000007</v>
      </c>
      <c r="JN137" s="37">
        <f>JM137-JN119-JN128+JN20*SUMIFS(conditions!$76:$76,conditions!$8:$8,"&lt;="&amp;JN$9,conditions!$9:$9,"&gt;="&amp;JN$9)</f>
        <v>7.7918566572000003</v>
      </c>
      <c r="JO137" s="37">
        <f>JN137-JO119-JO128+JO20*SUMIFS(conditions!$76:$76,conditions!$8:$8,"&lt;="&amp;JO$9,conditions!$9:$9,"&gt;="&amp;JO$9)</f>
        <v>7.8147514368</v>
      </c>
      <c r="JP137" s="37">
        <f>JO137-JP119-JP128+JP20*SUMIFS(conditions!$76:$76,conditions!$8:$8,"&lt;="&amp;JP$9,conditions!$9:$9,"&gt;="&amp;JP$9)</f>
        <v>7.8376462163999996</v>
      </c>
      <c r="JQ137" s="37">
        <f>JP137-JQ119-JQ128+JQ20*SUMIFS(conditions!$76:$76,conditions!$8:$8,"&lt;="&amp;JQ$9,conditions!$9:$9,"&gt;="&amp;JQ$9)</f>
        <v>7.8605409959999992</v>
      </c>
      <c r="JR137" s="37">
        <f>JQ137-JR119-JR128+JR20*SUMIFS(conditions!$76:$76,conditions!$8:$8,"&lt;="&amp;JR$9,conditions!$9:$9,"&gt;="&amp;JR$9)</f>
        <v>7.8605409959999992</v>
      </c>
      <c r="JS137" s="37">
        <f>JR137-JS119-JS128+JS20*SUMIFS(conditions!$76:$76,conditions!$8:$8,"&lt;="&amp;JS$9,conditions!$9:$9,"&gt;="&amp;JS$9)</f>
        <v>7.8605409959999992</v>
      </c>
      <c r="JT137" s="37">
        <f>JS137-JT119-JT128+JT20*SUMIFS(conditions!$76:$76,conditions!$8:$8,"&lt;="&amp;JT$9,conditions!$9:$9,"&gt;="&amp;JT$9)</f>
        <v>7.8605409959999992</v>
      </c>
      <c r="JU137" s="37">
        <f>JT137-JU119-JU128+JU20*SUMIFS(conditions!$76:$76,conditions!$8:$8,"&lt;="&amp;JU$9,conditions!$9:$9,"&gt;="&amp;JU$9)</f>
        <v>7.8605409959999992</v>
      </c>
      <c r="JV137" s="37">
        <f>JU137-JV119-JV128+JV20*SUMIFS(conditions!$76:$76,conditions!$8:$8,"&lt;="&amp;JV$9,conditions!$9:$9,"&gt;="&amp;JV$9)</f>
        <v>7.8605409959999992</v>
      </c>
      <c r="JW137" s="37">
        <f>JV137-JW119-JW128+JW20*SUMIFS(conditions!$76:$76,conditions!$8:$8,"&lt;="&amp;JW$9,conditions!$9:$9,"&gt;="&amp;JW$9)</f>
        <v>7.8605409959999992</v>
      </c>
      <c r="JX137" s="37">
        <f>JW137-JX119-JX128+JX20*SUMIFS(conditions!$76:$76,conditions!$8:$8,"&lt;="&amp;JX$9,conditions!$9:$9,"&gt;="&amp;JX$9)</f>
        <v>7.8605409959999992</v>
      </c>
      <c r="JY137" s="37">
        <f>JX137-JY119-JY128+JY20*SUMIFS(conditions!$76:$76,conditions!$8:$8,"&lt;="&amp;JY$9,conditions!$9:$9,"&gt;="&amp;JY$9)</f>
        <v>7.8605409959999992</v>
      </c>
      <c r="JZ137" s="37">
        <f>JY137-JZ119-JZ128+JZ20*SUMIFS(conditions!$76:$76,conditions!$8:$8,"&lt;="&amp;JZ$9,conditions!$9:$9,"&gt;="&amp;JZ$9)</f>
        <v>7.8605409959999992</v>
      </c>
      <c r="KA137" s="37">
        <f>JZ137-KA119-KA128+KA20*SUMIFS(conditions!$76:$76,conditions!$8:$8,"&lt;="&amp;KA$9,conditions!$9:$9,"&gt;="&amp;KA$9)</f>
        <v>7.8605409959999992</v>
      </c>
      <c r="KB137" s="37">
        <f>KA137-KB119-KB128+KB20*SUMIFS(conditions!$76:$76,conditions!$8:$8,"&lt;="&amp;KB$9,conditions!$9:$9,"&gt;="&amp;KB$9)</f>
        <v>7.8605409959999992</v>
      </c>
      <c r="KC137" s="37">
        <f>KB137-KC119-KC128+KC20*SUMIFS(conditions!$76:$76,conditions!$8:$8,"&lt;="&amp;KC$9,conditions!$9:$9,"&gt;="&amp;KC$9)</f>
        <v>7.8605409959999992</v>
      </c>
      <c r="KD137" s="37">
        <f>KC137-KD119-KD128+KD20*SUMIFS(conditions!$76:$76,conditions!$8:$8,"&lt;="&amp;KD$9,conditions!$9:$9,"&gt;="&amp;KD$9)</f>
        <v>7.8605409959999992</v>
      </c>
      <c r="KE137" s="37">
        <f>KD137-KE119-KE128+KE20*SUMIFS(conditions!$76:$76,conditions!$8:$8,"&lt;="&amp;KE$9,conditions!$9:$9,"&gt;="&amp;KE$9)</f>
        <v>7.8605409959999992</v>
      </c>
      <c r="KF137" s="37">
        <f>KE137-KF119-KF128+KF20*SUMIFS(conditions!$76:$76,conditions!$8:$8,"&lt;="&amp;KF$9,conditions!$9:$9,"&gt;="&amp;KF$9)</f>
        <v>7.8605409959999992</v>
      </c>
      <c r="KG137" s="37">
        <f>KF137-KG119-KG128+KG20*SUMIFS(conditions!$76:$76,conditions!$8:$8,"&lt;="&amp;KG$9,conditions!$9:$9,"&gt;="&amp;KG$9)</f>
        <v>7.8605409959999992</v>
      </c>
      <c r="KH137" s="37">
        <f>KG137-KH119-KH128+KH20*SUMIFS(conditions!$76:$76,conditions!$8:$8,"&lt;="&amp;KH$9,conditions!$9:$9,"&gt;="&amp;KH$9)</f>
        <v>7.8605409959999992</v>
      </c>
      <c r="KI137" s="37">
        <f>KH137-KI119-KI128+KI20*SUMIFS(conditions!$76:$76,conditions!$8:$8,"&lt;="&amp;KI$9,conditions!$9:$9,"&gt;="&amp;KI$9)</f>
        <v>7.8605409959999992</v>
      </c>
      <c r="KJ137" s="37">
        <f>KI137-KJ119-KJ128+KJ20*SUMIFS(conditions!$76:$76,conditions!$8:$8,"&lt;="&amp;KJ$9,conditions!$9:$9,"&gt;="&amp;KJ$9)</f>
        <v>8.1038434553999998</v>
      </c>
      <c r="KK137" s="37">
        <f>KJ137-KK119-KK128+KK20*SUMIFS(conditions!$76:$76,conditions!$8:$8,"&lt;="&amp;KK$9,conditions!$9:$9,"&gt;="&amp;KK$9)</f>
        <v>8.3471459148000005</v>
      </c>
      <c r="KL137" s="37">
        <f>KK137-KL119-KL128+KL20*SUMIFS(conditions!$76:$76,conditions!$8:$8,"&lt;="&amp;KL$9,conditions!$9:$9,"&gt;="&amp;KL$9)</f>
        <v>8.5904483742000011</v>
      </c>
      <c r="KM137" s="37">
        <f>KL137-KM119-KM128+KM20*SUMIFS(conditions!$76:$76,conditions!$8:$8,"&lt;="&amp;KM$9,conditions!$9:$9,"&gt;="&amp;KM$9)</f>
        <v>8.5904483742000011</v>
      </c>
      <c r="KN137" s="37">
        <f>KM137-KN119-KN128+KN20*SUMIFS(conditions!$76:$76,conditions!$8:$8,"&lt;="&amp;KN$9,conditions!$9:$9,"&gt;="&amp;KN$9)</f>
        <v>8.5904483742000011</v>
      </c>
      <c r="KO137" s="37">
        <f>KN137-KO119-KO128+KO20*SUMIFS(conditions!$76:$76,conditions!$8:$8,"&lt;="&amp;KO$9,conditions!$9:$9,"&gt;="&amp;KO$9)</f>
        <v>8.8337508336000017</v>
      </c>
      <c r="KP137" s="37">
        <f>KO137-KP119-KP128+KP20*SUMIFS(conditions!$76:$76,conditions!$8:$8,"&lt;="&amp;KP$9,conditions!$9:$9,"&gt;="&amp;KP$9)</f>
        <v>9.0770532930000005</v>
      </c>
      <c r="KQ137" s="37">
        <f>KP137-KQ119-KQ128+KQ20*SUMIFS(conditions!$76:$76,conditions!$8:$8,"&lt;="&amp;KQ$9,conditions!$9:$9,"&gt;="&amp;KQ$9)</f>
        <v>9.3203557523999994</v>
      </c>
      <c r="KR137" s="37">
        <f>KQ137-KR119-KR128+KR20*SUMIFS(conditions!$76:$76,conditions!$8:$8,"&lt;="&amp;KR$9,conditions!$9:$9,"&gt;="&amp;KR$9)</f>
        <v>9.5636582117999982</v>
      </c>
      <c r="KS137" s="37">
        <f>KR137-KS119-KS128+KS20*SUMIFS(conditions!$76:$76,conditions!$8:$8,"&lt;="&amp;KS$9,conditions!$9:$9,"&gt;="&amp;KS$9)</f>
        <v>9.806960671199997</v>
      </c>
      <c r="KT137" s="37">
        <f>KS137-KT119-KT128+KT20*SUMIFS(conditions!$76:$76,conditions!$8:$8,"&lt;="&amp;KT$9,conditions!$9:$9,"&gt;="&amp;KT$9)</f>
        <v>9.806960671199997</v>
      </c>
      <c r="KU137" s="37">
        <f>KT137-KU119-KU128+KU20*SUMIFS(conditions!$76:$76,conditions!$8:$8,"&lt;="&amp;KU$9,conditions!$9:$9,"&gt;="&amp;KU$9)</f>
        <v>9.806960671199997</v>
      </c>
      <c r="KV137" s="37">
        <f>KU137-KV119-KV128+KV20*SUMIFS(conditions!$76:$76,conditions!$8:$8,"&lt;="&amp;KV$9,conditions!$9:$9,"&gt;="&amp;KV$9)</f>
        <v>10.050263130599996</v>
      </c>
      <c r="KW137" s="37">
        <f>KV137-KW119-KW128+KW20*SUMIFS(conditions!$76:$76,conditions!$8:$8,"&lt;="&amp;KW$9,conditions!$9:$9,"&gt;="&amp;KW$9)</f>
        <v>10.293565589999995</v>
      </c>
      <c r="KX137" s="37">
        <f>KW137-KX119-KX128+KX20*SUMIFS(conditions!$76:$76,conditions!$8:$8,"&lt;="&amp;KX$9,conditions!$9:$9,"&gt;="&amp;KX$9)</f>
        <v>10.293565589999995</v>
      </c>
      <c r="KY137" s="37">
        <f>KX137-KY119-KY128+KY20*SUMIFS(conditions!$76:$76,conditions!$8:$8,"&lt;="&amp;KY$9,conditions!$9:$9,"&gt;="&amp;KY$9)</f>
        <v>10.293565589999995</v>
      </c>
      <c r="KZ137" s="37">
        <f>KY137-KZ119-KZ128+KZ20*SUMIFS(conditions!$76:$76,conditions!$8:$8,"&lt;="&amp;KZ$9,conditions!$9:$9,"&gt;="&amp;KZ$9)</f>
        <v>10.293565589999995</v>
      </c>
      <c r="LA137" s="37">
        <f>KZ137-LA119-LA128+LA20*SUMIFS(conditions!$76:$76,conditions!$8:$8,"&lt;="&amp;LA$9,conditions!$9:$9,"&gt;="&amp;LA$9)</f>
        <v>10.293565589999995</v>
      </c>
      <c r="LB137" s="37">
        <f>LA137-LB119-LB128+LB20*SUMIFS(conditions!$76:$76,conditions!$8:$8,"&lt;="&amp;LB$9,conditions!$9:$9,"&gt;="&amp;LB$9)</f>
        <v>10.293565589999995</v>
      </c>
      <c r="LC137" s="37">
        <f>LB137-LC119-LC128+LC20*SUMIFS(conditions!$76:$76,conditions!$8:$8,"&lt;="&amp;LC$9,conditions!$9:$9,"&gt;="&amp;LC$9)</f>
        <v>10.293565589999995</v>
      </c>
      <c r="LD137" s="37">
        <f>LC137-LD119-LD128+LD20*SUMIFS(conditions!$76:$76,conditions!$8:$8,"&lt;="&amp;LD$9,conditions!$9:$9,"&gt;="&amp;LD$9)</f>
        <v>10.293565589999995</v>
      </c>
      <c r="LE137" s="37">
        <f>LD137-LE119-LE128+LE20*SUMIFS(conditions!$76:$76,conditions!$8:$8,"&lt;="&amp;LE$9,conditions!$9:$9,"&gt;="&amp;LE$9)</f>
        <v>10.293565589999995</v>
      </c>
      <c r="LF137" s="37">
        <f>LE137-LF119-LF128+LF20*SUMIFS(conditions!$76:$76,conditions!$8:$8,"&lt;="&amp;LF$9,conditions!$9:$9,"&gt;="&amp;LF$9)</f>
        <v>10.293565589999995</v>
      </c>
      <c r="LG137" s="37">
        <f>LF137-LG119-LG128+LG20*SUMIFS(conditions!$76:$76,conditions!$8:$8,"&lt;="&amp;LG$9,conditions!$9:$9,"&gt;="&amp;LG$9)</f>
        <v>10.293565589999995</v>
      </c>
      <c r="LH137" s="37">
        <f>LG137-LH119-LH128+LH20*SUMIFS(conditions!$76:$76,conditions!$8:$8,"&lt;="&amp;LH$9,conditions!$9:$9,"&gt;="&amp;LH$9)</f>
        <v>10.293565589999995</v>
      </c>
      <c r="LI137" s="37">
        <f>LH137-LI119-LI128+LI20*SUMIFS(conditions!$76:$76,conditions!$8:$8,"&lt;="&amp;LI$9,conditions!$9:$9,"&gt;="&amp;LI$9)</f>
        <v>10.293565589999995</v>
      </c>
      <c r="LJ137" s="37">
        <f>LI137-LJ119-LJ128+LJ20*SUMIFS(conditions!$76:$76,conditions!$8:$8,"&lt;="&amp;LJ$9,conditions!$9:$9,"&gt;="&amp;LJ$9)</f>
        <v>10.293565589999995</v>
      </c>
      <c r="LK137" s="37">
        <f>LJ137-LK119-LK128+LK20*SUMIFS(conditions!$76:$76,conditions!$8:$8,"&lt;="&amp;LK$9,conditions!$9:$9,"&gt;="&amp;LK$9)</f>
        <v>10.293565589999995</v>
      </c>
      <c r="LL137" s="37">
        <f>LK137-LL119-LL128+LL20*SUMIFS(conditions!$76:$76,conditions!$8:$8,"&lt;="&amp;LL$9,conditions!$9:$9,"&gt;="&amp;LL$9)</f>
        <v>10.293565589999995</v>
      </c>
      <c r="LM137" s="37">
        <f>LL137-LM119-LM128+LM20*SUMIFS(conditions!$76:$76,conditions!$8:$8,"&lt;="&amp;LM$9,conditions!$9:$9,"&gt;="&amp;LM$9)</f>
        <v>10.293565589999995</v>
      </c>
      <c r="LN137" s="37">
        <f>LM137-LN119-LN128+LN20*SUMIFS(conditions!$76:$76,conditions!$8:$8,"&lt;="&amp;LN$9,conditions!$9:$9,"&gt;="&amp;LN$9)</f>
        <v>10.602372557699995</v>
      </c>
      <c r="LO137" s="37">
        <f>LN137-LO119-LO128+LO20*SUMIFS(conditions!$76:$76,conditions!$8:$8,"&lt;="&amp;LO$9,conditions!$9:$9,"&gt;="&amp;LO$9)</f>
        <v>10.602372557699995</v>
      </c>
      <c r="LP137" s="37">
        <f>LO137-LP119-LP128+LP20*SUMIFS(conditions!$76:$76,conditions!$8:$8,"&lt;="&amp;LP$9,conditions!$9:$9,"&gt;="&amp;LP$9)</f>
        <v>10.602372557699995</v>
      </c>
      <c r="LQ137" s="37">
        <f>LP137-LQ119-LQ128+LQ20*SUMIFS(conditions!$76:$76,conditions!$8:$8,"&lt;="&amp;LQ$9,conditions!$9:$9,"&gt;="&amp;LQ$9)</f>
        <v>10.911179525399996</v>
      </c>
      <c r="LR137" s="37">
        <f>LQ137-LR119-LR128+LR20*SUMIFS(conditions!$76:$76,conditions!$8:$8,"&lt;="&amp;LR$9,conditions!$9:$9,"&gt;="&amp;LR$9)</f>
        <v>11.219986493099997</v>
      </c>
      <c r="LS137" s="37">
        <f>LR137-LS119-LS128+LS20*SUMIFS(conditions!$76:$76,conditions!$8:$8,"&lt;="&amp;LS$9,conditions!$9:$9,"&gt;="&amp;LS$9)</f>
        <v>11.528793460799998</v>
      </c>
      <c r="LT137" s="37">
        <f>LS137-LT119-LT128+LT20*SUMIFS(conditions!$76:$76,conditions!$8:$8,"&lt;="&amp;LT$9,conditions!$9:$9,"&gt;="&amp;LT$9)</f>
        <v>11.837600428499998</v>
      </c>
      <c r="LU137" s="37">
        <f>LT137-LU119-LU128+LU20*SUMIFS(conditions!$76:$76,conditions!$8:$8,"&lt;="&amp;LU$9,conditions!$9:$9,"&gt;="&amp;LU$9)</f>
        <v>12.146407396199999</v>
      </c>
      <c r="LV137" s="37">
        <f>LU137-LV119-LV128+LV20*SUMIFS(conditions!$76:$76,conditions!$8:$8,"&lt;="&amp;LV$9,conditions!$9:$9,"&gt;="&amp;LV$9)</f>
        <v>12.146407396199999</v>
      </c>
      <c r="LW137" s="37">
        <f>LV137-LW119-LW128+LW20*SUMIFS(conditions!$76:$76,conditions!$8:$8,"&lt;="&amp;LW$9,conditions!$9:$9,"&gt;="&amp;LW$9)</f>
        <v>12.146407396199999</v>
      </c>
      <c r="LX137" s="37">
        <f>LW137-LX119-LX128+LX20*SUMIFS(conditions!$76:$76,conditions!$8:$8,"&lt;="&amp;LX$9,conditions!$9:$9,"&gt;="&amp;LX$9)</f>
        <v>12.4552143639</v>
      </c>
      <c r="LY137" s="37">
        <f>LX137-LY119-LY128+LY20*SUMIFS(conditions!$76:$76,conditions!$8:$8,"&lt;="&amp;LY$9,conditions!$9:$9,"&gt;="&amp;LY$9)</f>
        <v>12.7640213316</v>
      </c>
      <c r="LZ137" s="37">
        <f>LY137-LZ119-LZ128+LZ20*SUMIFS(conditions!$76:$76,conditions!$8:$8,"&lt;="&amp;LZ$9,conditions!$9:$9,"&gt;="&amp;LZ$9)</f>
        <v>13.072828299300001</v>
      </c>
      <c r="MA137" s="37">
        <f>LZ137-MA119-MA128+MA20*SUMIFS(conditions!$76:$76,conditions!$8:$8,"&lt;="&amp;MA$9,conditions!$9:$9,"&gt;="&amp;MA$9)</f>
        <v>13.381635267000002</v>
      </c>
      <c r="MB137" s="37">
        <f>MA137-MB119-MB128+MB20*SUMIFS(conditions!$76:$76,conditions!$8:$8,"&lt;="&amp;MB$9,conditions!$9:$9,"&gt;="&amp;MB$9)</f>
        <v>13.381635267000002</v>
      </c>
      <c r="MC137" s="37">
        <f>MB137-MC119-MC128+MC20*SUMIFS(conditions!$76:$76,conditions!$8:$8,"&lt;="&amp;MC$9,conditions!$9:$9,"&gt;="&amp;MC$9)</f>
        <v>13.381635267000002</v>
      </c>
      <c r="MD137" s="37">
        <f>MC137-MD119-MD128+MD20*SUMIFS(conditions!$76:$76,conditions!$8:$8,"&lt;="&amp;MD$9,conditions!$9:$9,"&gt;="&amp;MD$9)</f>
        <v>13.381635267000002</v>
      </c>
      <c r="ME137" s="37">
        <f>MD137-ME119-ME128+ME20*SUMIFS(conditions!$76:$76,conditions!$8:$8,"&lt;="&amp;ME$9,conditions!$9:$9,"&gt;="&amp;ME$9)</f>
        <v>13.381635267000002</v>
      </c>
      <c r="MF137" s="37">
        <f>ME137-MF119-MF128+MF20*SUMIFS(conditions!$76:$76,conditions!$8:$8,"&lt;="&amp;MF$9,conditions!$9:$9,"&gt;="&amp;MF$9)</f>
        <v>13.381635267000002</v>
      </c>
      <c r="MG137" s="37">
        <f>MF137-MG119-MG128+MG20*SUMIFS(conditions!$76:$76,conditions!$8:$8,"&lt;="&amp;MG$9,conditions!$9:$9,"&gt;="&amp;MG$9)</f>
        <v>13.381635267000002</v>
      </c>
      <c r="MH137" s="37">
        <f>MG137-MH119-MH128+MH20*SUMIFS(conditions!$76:$76,conditions!$8:$8,"&lt;="&amp;MH$9,conditions!$9:$9,"&gt;="&amp;MH$9)</f>
        <v>13.381635267000002</v>
      </c>
      <c r="MI137" s="37">
        <f>MH137-MI119-MI128+MI20*SUMIFS(conditions!$76:$76,conditions!$8:$8,"&lt;="&amp;MI$9,conditions!$9:$9,"&gt;="&amp;MI$9)</f>
        <v>13.381635267000002</v>
      </c>
      <c r="MJ137" s="37">
        <f>MI137-MJ119-MJ128+MJ20*SUMIFS(conditions!$76:$76,conditions!$8:$8,"&lt;="&amp;MJ$9,conditions!$9:$9,"&gt;="&amp;MJ$9)</f>
        <v>13.381635267000002</v>
      </c>
      <c r="MK137" s="37">
        <f>MJ137-MK119-MK128+MK20*SUMIFS(conditions!$76:$76,conditions!$8:$8,"&lt;="&amp;MK$9,conditions!$9:$9,"&gt;="&amp;MK$9)</f>
        <v>13.381635267000002</v>
      </c>
      <c r="ML137" s="37">
        <f>MK137-ML119-ML128+ML20*SUMIFS(conditions!$76:$76,conditions!$8:$8,"&lt;="&amp;ML$9,conditions!$9:$9,"&gt;="&amp;ML$9)</f>
        <v>13.381635267000002</v>
      </c>
      <c r="MM137" s="37">
        <f>ML137-MM119-MM128+MM20*SUMIFS(conditions!$76:$76,conditions!$8:$8,"&lt;="&amp;MM$9,conditions!$9:$9,"&gt;="&amp;MM$9)</f>
        <v>13.381635267000002</v>
      </c>
      <c r="MN137" s="37">
        <f>MM137-MN119-MN128+MN20*SUMIFS(conditions!$76:$76,conditions!$8:$8,"&lt;="&amp;MN$9,conditions!$9:$9,"&gt;="&amp;MN$9)</f>
        <v>13.381635267000002</v>
      </c>
      <c r="MO137" s="37">
        <f>MN137-MO119-MO128+MO20*SUMIFS(conditions!$76:$76,conditions!$8:$8,"&lt;="&amp;MO$9,conditions!$9:$9,"&gt;="&amp;MO$9)</f>
        <v>13.381635267000002</v>
      </c>
      <c r="MP137" s="37">
        <f>MO137-MP119-MP128+MP20*SUMIFS(conditions!$76:$76,conditions!$8:$8,"&lt;="&amp;MP$9,conditions!$9:$9,"&gt;="&amp;MP$9)</f>
        <v>13.381635267000002</v>
      </c>
      <c r="MQ137" s="37">
        <f>MP137-MQ119-MQ128+MQ20*SUMIFS(conditions!$76:$76,conditions!$8:$8,"&lt;="&amp;MQ$9,conditions!$9:$9,"&gt;="&amp;MQ$9)</f>
        <v>13.381635267000002</v>
      </c>
      <c r="MR137" s="37">
        <f>MQ137-MR119-MR128+MR20*SUMIFS(conditions!$76:$76,conditions!$8:$8,"&lt;="&amp;MR$9,conditions!$9:$9,"&gt;="&amp;MR$9)</f>
        <v>13.381635267000002</v>
      </c>
      <c r="MS137" s="37">
        <f>MR137-MS119-MS128+MS20*SUMIFS(conditions!$76:$76,conditions!$8:$8,"&lt;="&amp;MS$9,conditions!$9:$9,"&gt;="&amp;MS$9)</f>
        <v>13.649267972340002</v>
      </c>
      <c r="MT137" s="37">
        <f>MS137-MT119-MT128+MT20*SUMIFS(conditions!$76:$76,conditions!$8:$8,"&lt;="&amp;MT$9,conditions!$9:$9,"&gt;="&amp;MT$9)</f>
        <v>13.916900677680003</v>
      </c>
      <c r="MU137" s="37">
        <f>MT137-MU119-MU128+MU20*SUMIFS(conditions!$76:$76,conditions!$8:$8,"&lt;="&amp;MU$9,conditions!$9:$9,"&gt;="&amp;MU$9)</f>
        <v>14.184533383020003</v>
      </c>
      <c r="MV137" s="37">
        <f>MU137-MV119-MV128+MV20*SUMIFS(conditions!$76:$76,conditions!$8:$8,"&lt;="&amp;MV$9,conditions!$9:$9,"&gt;="&amp;MV$9)</f>
        <v>14.452166088360004</v>
      </c>
      <c r="MW137" s="37">
        <f>MV137-MW119-MW128+MW20*SUMIFS(conditions!$76:$76,conditions!$8:$8,"&lt;="&amp;MW$9,conditions!$9:$9,"&gt;="&amp;MW$9)</f>
        <v>14.719798793700004</v>
      </c>
      <c r="MX137" s="37">
        <f>MW137-MX119-MX128+MX20*SUMIFS(conditions!$76:$76,conditions!$8:$8,"&lt;="&amp;MX$9,conditions!$9:$9,"&gt;="&amp;MX$9)</f>
        <v>14.719798793700004</v>
      </c>
      <c r="MY137" s="37">
        <f>MX137-MY119-MY128+MY20*SUMIFS(conditions!$76:$76,conditions!$8:$8,"&lt;="&amp;MY$9,conditions!$9:$9,"&gt;="&amp;MY$9)</f>
        <v>14.719798793700004</v>
      </c>
      <c r="MZ137" s="37">
        <f>MY137-MZ119-MZ128+MZ20*SUMIFS(conditions!$76:$76,conditions!$8:$8,"&lt;="&amp;MZ$9,conditions!$9:$9,"&gt;="&amp;MZ$9)</f>
        <v>14.987431499040005</v>
      </c>
      <c r="NA137" s="37">
        <f>MZ137-NA119-NA128+NA20*SUMIFS(conditions!$76:$76,conditions!$8:$8,"&lt;="&amp;NA$9,conditions!$9:$9,"&gt;="&amp;NA$9)</f>
        <v>15.255064204380005</v>
      </c>
      <c r="NB137" s="37">
        <f>NA137-NB119-NB128+NB20*SUMIFS(conditions!$76:$76,conditions!$8:$8,"&lt;="&amp;NB$9,conditions!$9:$9,"&gt;="&amp;NB$9)</f>
        <v>15.522696909720006</v>
      </c>
      <c r="NC137" s="37">
        <f>NB137-NC119-NC128+NC20*SUMIFS(conditions!$76:$76,conditions!$8:$8,"&lt;="&amp;NC$9,conditions!$9:$9,"&gt;="&amp;NC$9)</f>
        <v>15.790329615060006</v>
      </c>
      <c r="ND137" s="37">
        <f>NC137-ND119-ND128+ND20*SUMIFS(conditions!$76:$76,conditions!$8:$8,"&lt;="&amp;ND$9,conditions!$9:$9,"&gt;="&amp;ND$9)</f>
        <v>16.057962320400005</v>
      </c>
      <c r="NE137" s="37">
        <f>ND137-NE119-NE128+NE20*SUMIFS(conditions!$76:$76,conditions!$8:$8,"&lt;="&amp;NE$9,conditions!$9:$9,"&gt;="&amp;NE$9)</f>
        <v>16.057962320400005</v>
      </c>
      <c r="NF137" s="37">
        <f>NE137-NF119-NF128+NF20*SUMIFS(conditions!$76:$76,conditions!$8:$8,"&lt;="&amp;NF$9,conditions!$9:$9,"&gt;="&amp;NF$9)</f>
        <v>16.057962320400005</v>
      </c>
      <c r="NG137" s="37">
        <f>NF137-NG119-NG128+NG20*SUMIFS(conditions!$76:$76,conditions!$8:$8,"&lt;="&amp;NG$9,conditions!$9:$9,"&gt;="&amp;NG$9)</f>
        <v>16.057962320400005</v>
      </c>
      <c r="NH137" s="37">
        <f>NG137-NH119-NH128+NH20*SUMIFS(conditions!$76:$76,conditions!$8:$8,"&lt;="&amp;NH$9,conditions!$9:$9,"&gt;="&amp;NH$9)</f>
        <v>16.057962320400005</v>
      </c>
      <c r="NI137" s="37">
        <f>NH137-NI119-NI128+NI20*SUMIFS(conditions!$76:$76,conditions!$8:$8,"&lt;="&amp;NI$9,conditions!$9:$9,"&gt;="&amp;NI$9)</f>
        <v>16.057962320400005</v>
      </c>
      <c r="NJ137" s="37">
        <f>NI137-NJ119-NJ128+NJ20*SUMIFS(conditions!$76:$76,conditions!$8:$8,"&lt;="&amp;NJ$9,conditions!$9:$9,"&gt;="&amp;NJ$9)</f>
        <v>16.057962320400005</v>
      </c>
      <c r="NK137" s="37">
        <f>NJ137-NK119-NK128+NK20*SUMIFS(conditions!$76:$76,conditions!$8:$8,"&lt;="&amp;NK$9,conditions!$9:$9,"&gt;="&amp;NK$9)</f>
        <v>16.057962320400005</v>
      </c>
      <c r="NL137" s="37">
        <f>NK137-NL119-NL128+NL20*SUMIFS(conditions!$76:$76,conditions!$8:$8,"&lt;="&amp;NL$9,conditions!$9:$9,"&gt;="&amp;NL$9)</f>
        <v>16.057962320400005</v>
      </c>
      <c r="NM137" s="37">
        <f>NL137-NM119-NM128+NM20*SUMIFS(conditions!$76:$76,conditions!$8:$8,"&lt;="&amp;NM$9,conditions!$9:$9,"&gt;="&amp;NM$9)</f>
        <v>16.057962320400005</v>
      </c>
      <c r="NN137" s="37">
        <f>NM137-NN119-NN128+NN20*SUMIFS(conditions!$76:$76,conditions!$8:$8,"&lt;="&amp;NN$9,conditions!$9:$9,"&gt;="&amp;NN$9)</f>
        <v>16.057962320400005</v>
      </c>
      <c r="NO137" s="37">
        <f>NN137-NO119-NO128+NO20*SUMIFS(conditions!$76:$76,conditions!$8:$8,"&lt;="&amp;NO$9,conditions!$9:$9,"&gt;="&amp;NO$9)</f>
        <v>16.057962320400005</v>
      </c>
      <c r="NP137" s="37">
        <f>NO137-NP119-NP128+NP20*SUMIFS(conditions!$76:$76,conditions!$8:$8,"&lt;="&amp;NP$9,conditions!$9:$9,"&gt;="&amp;NP$9)</f>
        <v>16.057962320400005</v>
      </c>
      <c r="NQ137" s="37">
        <f>NP137-NQ119-NQ128+NQ20*SUMIFS(conditions!$76:$76,conditions!$8:$8,"&lt;="&amp;NQ$9,conditions!$9:$9,"&gt;="&amp;NQ$9)</f>
        <v>16.057962320400005</v>
      </c>
      <c r="NR137" s="37">
        <f>NQ137-NR119-NR128+NR20*SUMIFS(conditions!$76:$76,conditions!$8:$8,"&lt;="&amp;NR$9,conditions!$9:$9,"&gt;="&amp;NR$9)</f>
        <v>16.057962320400005</v>
      </c>
      <c r="NS137" s="37">
        <f>NR137-NS119-NS128+NS20*SUMIFS(conditions!$76:$76,conditions!$8:$8,"&lt;="&amp;NS$9,conditions!$9:$9,"&gt;="&amp;NS$9)</f>
        <v>16.057962320400005</v>
      </c>
      <c r="NT137" s="37">
        <f>NS137-NT119-NT128+NT20*SUMIFS(conditions!$76:$76,conditions!$8:$8,"&lt;="&amp;NT$9,conditions!$9:$9,"&gt;="&amp;NT$9)</f>
        <v>16.057962320400005</v>
      </c>
      <c r="NU137" s="37">
        <f>NT137-NU119-NU128+NU20*SUMIFS(conditions!$76:$76,conditions!$8:$8,"&lt;="&amp;NU$9,conditions!$9:$9,"&gt;="&amp;NU$9)</f>
        <v>16.057962320400005</v>
      </c>
      <c r="NV137" s="37">
        <f>NU137-NV119-NV128+NV20*SUMIFS(conditions!$76:$76,conditions!$8:$8,"&lt;="&amp;NV$9,conditions!$9:$9,"&gt;="&amp;NV$9)</f>
        <v>16.057962320400005</v>
      </c>
    </row>
    <row r="138" spans="1:386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8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</row>
    <row r="139" spans="1:386" s="7" customFormat="1" x14ac:dyDescent="0.25">
      <c r="A139" s="5"/>
      <c r="B139" s="5"/>
      <c r="C139" s="5"/>
      <c r="D139" s="5"/>
      <c r="E139" s="5"/>
      <c r="F139" s="5"/>
      <c r="G139" s="5" t="str">
        <f>KPI!$F$43</f>
        <v>кред. задолж-ть по опл. перед пост-ми на нач. бюдж. года</v>
      </c>
      <c r="H139" s="5"/>
      <c r="I139" s="5"/>
      <c r="J139" s="20" t="str">
        <f>IF($G139="","",INDEX(KPI!$H$11:$H$121,SUMIFS(KPI!$E$11:$E$121,KPI!$F$11:$F$121,$G139)))</f>
        <v>тыс.руб.</v>
      </c>
      <c r="K139" s="5"/>
      <c r="L139" s="5"/>
      <c r="M139" s="5"/>
      <c r="N139" s="5"/>
      <c r="O139" s="5"/>
      <c r="P139" s="5"/>
      <c r="Q139" s="5"/>
      <c r="R139" s="27">
        <f>SUM(T139:NV139)</f>
        <v>1492.0000000000002</v>
      </c>
      <c r="S139" s="5"/>
      <c r="T139" s="5"/>
      <c r="U139" s="27">
        <f>SUM(U141:U147)</f>
        <v>0</v>
      </c>
      <c r="V139" s="27">
        <f t="shared" ref="V139" si="147">SUM(V141:V147)</f>
        <v>149.20000000000002</v>
      </c>
      <c r="W139" s="27">
        <f>SUM(W141:W147)</f>
        <v>149.20000000000002</v>
      </c>
      <c r="X139" s="27">
        <f t="shared" ref="X139:CI139" si="148">SUM(X141:X147)</f>
        <v>149.20000000000002</v>
      </c>
      <c r="Y139" s="27">
        <f t="shared" si="148"/>
        <v>149.20000000000002</v>
      </c>
      <c r="Z139" s="27">
        <f t="shared" si="148"/>
        <v>149.20000000000002</v>
      </c>
      <c r="AA139" s="27">
        <f t="shared" si="148"/>
        <v>0</v>
      </c>
      <c r="AB139" s="27">
        <f t="shared" si="148"/>
        <v>0</v>
      </c>
      <c r="AC139" s="27">
        <f t="shared" si="148"/>
        <v>149.20000000000002</v>
      </c>
      <c r="AD139" s="27">
        <f t="shared" si="148"/>
        <v>149.20000000000002</v>
      </c>
      <c r="AE139" s="27">
        <f t="shared" si="148"/>
        <v>149.20000000000002</v>
      </c>
      <c r="AF139" s="27">
        <f t="shared" si="148"/>
        <v>149.20000000000002</v>
      </c>
      <c r="AG139" s="27">
        <f t="shared" si="148"/>
        <v>149.20000000000002</v>
      </c>
      <c r="AH139" s="27">
        <f t="shared" si="148"/>
        <v>0</v>
      </c>
      <c r="AI139" s="27">
        <f t="shared" si="148"/>
        <v>0</v>
      </c>
      <c r="AJ139" s="27">
        <f t="shared" si="148"/>
        <v>0</v>
      </c>
      <c r="AK139" s="27">
        <f t="shared" si="148"/>
        <v>0</v>
      </c>
      <c r="AL139" s="27">
        <f t="shared" si="148"/>
        <v>0</v>
      </c>
      <c r="AM139" s="27">
        <f t="shared" si="148"/>
        <v>0</v>
      </c>
      <c r="AN139" s="27">
        <f t="shared" si="148"/>
        <v>0</v>
      </c>
      <c r="AO139" s="27">
        <f t="shared" si="148"/>
        <v>0</v>
      </c>
      <c r="AP139" s="27">
        <f t="shared" si="148"/>
        <v>0</v>
      </c>
      <c r="AQ139" s="27">
        <f t="shared" si="148"/>
        <v>0</v>
      </c>
      <c r="AR139" s="27">
        <f t="shared" si="148"/>
        <v>0</v>
      </c>
      <c r="AS139" s="27">
        <f t="shared" si="148"/>
        <v>0</v>
      </c>
      <c r="AT139" s="27">
        <f t="shared" si="148"/>
        <v>0</v>
      </c>
      <c r="AU139" s="27">
        <f t="shared" si="148"/>
        <v>0</v>
      </c>
      <c r="AV139" s="27">
        <f t="shared" si="148"/>
        <v>0</v>
      </c>
      <c r="AW139" s="27">
        <f t="shared" si="148"/>
        <v>0</v>
      </c>
      <c r="AX139" s="27">
        <f t="shared" si="148"/>
        <v>0</v>
      </c>
      <c r="AY139" s="27">
        <f t="shared" si="148"/>
        <v>0</v>
      </c>
      <c r="AZ139" s="27">
        <f t="shared" si="148"/>
        <v>0</v>
      </c>
      <c r="BA139" s="27">
        <f t="shared" si="148"/>
        <v>0</v>
      </c>
      <c r="BB139" s="27">
        <f t="shared" si="148"/>
        <v>0</v>
      </c>
      <c r="BC139" s="27">
        <f t="shared" si="148"/>
        <v>0</v>
      </c>
      <c r="BD139" s="27">
        <f t="shared" si="148"/>
        <v>0</v>
      </c>
      <c r="BE139" s="27">
        <f t="shared" si="148"/>
        <v>0</v>
      </c>
      <c r="BF139" s="27">
        <f t="shared" si="148"/>
        <v>0</v>
      </c>
      <c r="BG139" s="27">
        <f t="shared" si="148"/>
        <v>0</v>
      </c>
      <c r="BH139" s="27">
        <f t="shared" si="148"/>
        <v>0</v>
      </c>
      <c r="BI139" s="27">
        <f t="shared" si="148"/>
        <v>0</v>
      </c>
      <c r="BJ139" s="27">
        <f t="shared" si="148"/>
        <v>0</v>
      </c>
      <c r="BK139" s="27">
        <f t="shared" si="148"/>
        <v>0</v>
      </c>
      <c r="BL139" s="27">
        <f t="shared" si="148"/>
        <v>0</v>
      </c>
      <c r="BM139" s="27">
        <f t="shared" si="148"/>
        <v>0</v>
      </c>
      <c r="BN139" s="27">
        <f t="shared" si="148"/>
        <v>0</v>
      </c>
      <c r="BO139" s="27">
        <f t="shared" si="148"/>
        <v>0</v>
      </c>
      <c r="BP139" s="27">
        <f t="shared" si="148"/>
        <v>0</v>
      </c>
      <c r="BQ139" s="27">
        <f t="shared" si="148"/>
        <v>0</v>
      </c>
      <c r="BR139" s="27">
        <f t="shared" si="148"/>
        <v>0</v>
      </c>
      <c r="BS139" s="27">
        <f t="shared" si="148"/>
        <v>0</v>
      </c>
      <c r="BT139" s="27">
        <f t="shared" si="148"/>
        <v>0</v>
      </c>
      <c r="BU139" s="27">
        <f t="shared" si="148"/>
        <v>0</v>
      </c>
      <c r="BV139" s="27">
        <f t="shared" si="148"/>
        <v>0</v>
      </c>
      <c r="BW139" s="27">
        <f t="shared" si="148"/>
        <v>0</v>
      </c>
      <c r="BX139" s="27">
        <f t="shared" si="148"/>
        <v>0</v>
      </c>
      <c r="BY139" s="27">
        <f t="shared" si="148"/>
        <v>0</v>
      </c>
      <c r="BZ139" s="27">
        <f t="shared" si="148"/>
        <v>0</v>
      </c>
      <c r="CA139" s="27">
        <f t="shared" si="148"/>
        <v>0</v>
      </c>
      <c r="CB139" s="27">
        <f t="shared" si="148"/>
        <v>0</v>
      </c>
      <c r="CC139" s="27">
        <f t="shared" si="148"/>
        <v>0</v>
      </c>
      <c r="CD139" s="27">
        <f t="shared" si="148"/>
        <v>0</v>
      </c>
      <c r="CE139" s="27">
        <f t="shared" si="148"/>
        <v>0</v>
      </c>
      <c r="CF139" s="27">
        <f t="shared" si="148"/>
        <v>0</v>
      </c>
      <c r="CG139" s="27">
        <f t="shared" si="148"/>
        <v>0</v>
      </c>
      <c r="CH139" s="27">
        <f t="shared" si="148"/>
        <v>0</v>
      </c>
      <c r="CI139" s="27">
        <f t="shared" si="148"/>
        <v>0</v>
      </c>
      <c r="CJ139" s="27">
        <f t="shared" ref="CJ139:EU139" si="149">SUM(CJ141:CJ147)</f>
        <v>0</v>
      </c>
      <c r="CK139" s="27">
        <f t="shared" si="149"/>
        <v>0</v>
      </c>
      <c r="CL139" s="27">
        <f t="shared" si="149"/>
        <v>0</v>
      </c>
      <c r="CM139" s="27">
        <f t="shared" si="149"/>
        <v>0</v>
      </c>
      <c r="CN139" s="27">
        <f t="shared" si="149"/>
        <v>0</v>
      </c>
      <c r="CO139" s="27">
        <f t="shared" si="149"/>
        <v>0</v>
      </c>
      <c r="CP139" s="27">
        <f t="shared" si="149"/>
        <v>0</v>
      </c>
      <c r="CQ139" s="27">
        <f t="shared" si="149"/>
        <v>0</v>
      </c>
      <c r="CR139" s="27">
        <f t="shared" si="149"/>
        <v>0</v>
      </c>
      <c r="CS139" s="27">
        <f t="shared" si="149"/>
        <v>0</v>
      </c>
      <c r="CT139" s="27">
        <f t="shared" si="149"/>
        <v>0</v>
      </c>
      <c r="CU139" s="27">
        <f t="shared" si="149"/>
        <v>0</v>
      </c>
      <c r="CV139" s="27">
        <f t="shared" si="149"/>
        <v>0</v>
      </c>
      <c r="CW139" s="27">
        <f t="shared" si="149"/>
        <v>0</v>
      </c>
      <c r="CX139" s="27">
        <f t="shared" si="149"/>
        <v>0</v>
      </c>
      <c r="CY139" s="27">
        <f t="shared" si="149"/>
        <v>0</v>
      </c>
      <c r="CZ139" s="27">
        <f t="shared" si="149"/>
        <v>0</v>
      </c>
      <c r="DA139" s="27">
        <f t="shared" si="149"/>
        <v>0</v>
      </c>
      <c r="DB139" s="27">
        <f t="shared" si="149"/>
        <v>0</v>
      </c>
      <c r="DC139" s="27">
        <f t="shared" si="149"/>
        <v>0</v>
      </c>
      <c r="DD139" s="27">
        <f t="shared" si="149"/>
        <v>0</v>
      </c>
      <c r="DE139" s="27">
        <f t="shared" si="149"/>
        <v>0</v>
      </c>
      <c r="DF139" s="27">
        <f t="shared" si="149"/>
        <v>0</v>
      </c>
      <c r="DG139" s="27">
        <f t="shared" si="149"/>
        <v>0</v>
      </c>
      <c r="DH139" s="27">
        <f t="shared" si="149"/>
        <v>0</v>
      </c>
      <c r="DI139" s="27">
        <f t="shared" si="149"/>
        <v>0</v>
      </c>
      <c r="DJ139" s="27">
        <f t="shared" si="149"/>
        <v>0</v>
      </c>
      <c r="DK139" s="27">
        <f t="shared" si="149"/>
        <v>0</v>
      </c>
      <c r="DL139" s="27">
        <f t="shared" si="149"/>
        <v>0</v>
      </c>
      <c r="DM139" s="27">
        <f t="shared" si="149"/>
        <v>0</v>
      </c>
      <c r="DN139" s="27">
        <f t="shared" si="149"/>
        <v>0</v>
      </c>
      <c r="DO139" s="27">
        <f t="shared" si="149"/>
        <v>0</v>
      </c>
      <c r="DP139" s="27">
        <f t="shared" si="149"/>
        <v>0</v>
      </c>
      <c r="DQ139" s="27">
        <f t="shared" si="149"/>
        <v>0</v>
      </c>
      <c r="DR139" s="27">
        <f t="shared" si="149"/>
        <v>0</v>
      </c>
      <c r="DS139" s="27">
        <f t="shared" si="149"/>
        <v>0</v>
      </c>
      <c r="DT139" s="27">
        <f t="shared" si="149"/>
        <v>0</v>
      </c>
      <c r="DU139" s="27">
        <f t="shared" si="149"/>
        <v>0</v>
      </c>
      <c r="DV139" s="27">
        <f t="shared" si="149"/>
        <v>0</v>
      </c>
      <c r="DW139" s="27">
        <f t="shared" si="149"/>
        <v>0</v>
      </c>
      <c r="DX139" s="27">
        <f t="shared" si="149"/>
        <v>0</v>
      </c>
      <c r="DY139" s="27">
        <f t="shared" si="149"/>
        <v>0</v>
      </c>
      <c r="DZ139" s="27">
        <f t="shared" si="149"/>
        <v>0</v>
      </c>
      <c r="EA139" s="27">
        <f t="shared" si="149"/>
        <v>0</v>
      </c>
      <c r="EB139" s="27">
        <f t="shared" si="149"/>
        <v>0</v>
      </c>
      <c r="EC139" s="27">
        <f t="shared" si="149"/>
        <v>0</v>
      </c>
      <c r="ED139" s="27">
        <f t="shared" si="149"/>
        <v>0</v>
      </c>
      <c r="EE139" s="27">
        <f t="shared" si="149"/>
        <v>0</v>
      </c>
      <c r="EF139" s="27">
        <f t="shared" si="149"/>
        <v>0</v>
      </c>
      <c r="EG139" s="27">
        <f t="shared" si="149"/>
        <v>0</v>
      </c>
      <c r="EH139" s="27">
        <f t="shared" si="149"/>
        <v>0</v>
      </c>
      <c r="EI139" s="27">
        <f t="shared" si="149"/>
        <v>0</v>
      </c>
      <c r="EJ139" s="27">
        <f t="shared" si="149"/>
        <v>0</v>
      </c>
      <c r="EK139" s="27">
        <f t="shared" si="149"/>
        <v>0</v>
      </c>
      <c r="EL139" s="27">
        <f t="shared" si="149"/>
        <v>0</v>
      </c>
      <c r="EM139" s="27">
        <f t="shared" si="149"/>
        <v>0</v>
      </c>
      <c r="EN139" s="27">
        <f t="shared" si="149"/>
        <v>0</v>
      </c>
      <c r="EO139" s="27">
        <f t="shared" si="149"/>
        <v>0</v>
      </c>
      <c r="EP139" s="27">
        <f t="shared" si="149"/>
        <v>0</v>
      </c>
      <c r="EQ139" s="27">
        <f t="shared" si="149"/>
        <v>0</v>
      </c>
      <c r="ER139" s="27">
        <f t="shared" si="149"/>
        <v>0</v>
      </c>
      <c r="ES139" s="27">
        <f t="shared" si="149"/>
        <v>0</v>
      </c>
      <c r="ET139" s="27">
        <f t="shared" si="149"/>
        <v>0</v>
      </c>
      <c r="EU139" s="27">
        <f t="shared" si="149"/>
        <v>0</v>
      </c>
      <c r="EV139" s="27">
        <f t="shared" ref="EV139:HG139" si="150">SUM(EV141:EV147)</f>
        <v>0</v>
      </c>
      <c r="EW139" s="27">
        <f t="shared" si="150"/>
        <v>0</v>
      </c>
      <c r="EX139" s="27">
        <f t="shared" si="150"/>
        <v>0</v>
      </c>
      <c r="EY139" s="27">
        <f t="shared" si="150"/>
        <v>0</v>
      </c>
      <c r="EZ139" s="27">
        <f t="shared" si="150"/>
        <v>0</v>
      </c>
      <c r="FA139" s="27">
        <f t="shared" si="150"/>
        <v>0</v>
      </c>
      <c r="FB139" s="27">
        <f t="shared" si="150"/>
        <v>0</v>
      </c>
      <c r="FC139" s="27">
        <f t="shared" si="150"/>
        <v>0</v>
      </c>
      <c r="FD139" s="27">
        <f t="shared" si="150"/>
        <v>0</v>
      </c>
      <c r="FE139" s="27">
        <f t="shared" si="150"/>
        <v>0</v>
      </c>
      <c r="FF139" s="27">
        <f t="shared" si="150"/>
        <v>0</v>
      </c>
      <c r="FG139" s="27">
        <f t="shared" si="150"/>
        <v>0</v>
      </c>
      <c r="FH139" s="27">
        <f t="shared" si="150"/>
        <v>0</v>
      </c>
      <c r="FI139" s="27">
        <f t="shared" si="150"/>
        <v>0</v>
      </c>
      <c r="FJ139" s="27">
        <f t="shared" si="150"/>
        <v>0</v>
      </c>
      <c r="FK139" s="27">
        <f t="shared" si="150"/>
        <v>0</v>
      </c>
      <c r="FL139" s="27">
        <f t="shared" si="150"/>
        <v>0</v>
      </c>
      <c r="FM139" s="27">
        <f t="shared" si="150"/>
        <v>0</v>
      </c>
      <c r="FN139" s="27">
        <f t="shared" si="150"/>
        <v>0</v>
      </c>
      <c r="FO139" s="27">
        <f t="shared" si="150"/>
        <v>0</v>
      </c>
      <c r="FP139" s="27">
        <f t="shared" si="150"/>
        <v>0</v>
      </c>
      <c r="FQ139" s="27">
        <f t="shared" si="150"/>
        <v>0</v>
      </c>
      <c r="FR139" s="27">
        <f t="shared" si="150"/>
        <v>0</v>
      </c>
      <c r="FS139" s="27">
        <f t="shared" si="150"/>
        <v>0</v>
      </c>
      <c r="FT139" s="27">
        <f t="shared" si="150"/>
        <v>0</v>
      </c>
      <c r="FU139" s="27">
        <f t="shared" si="150"/>
        <v>0</v>
      </c>
      <c r="FV139" s="27">
        <f t="shared" si="150"/>
        <v>0</v>
      </c>
      <c r="FW139" s="27">
        <f t="shared" si="150"/>
        <v>0</v>
      </c>
      <c r="FX139" s="27">
        <f t="shared" si="150"/>
        <v>0</v>
      </c>
      <c r="FY139" s="27">
        <f t="shared" si="150"/>
        <v>0</v>
      </c>
      <c r="FZ139" s="27">
        <f t="shared" si="150"/>
        <v>0</v>
      </c>
      <c r="GA139" s="27">
        <f t="shared" si="150"/>
        <v>0</v>
      </c>
      <c r="GB139" s="27">
        <f t="shared" si="150"/>
        <v>0</v>
      </c>
      <c r="GC139" s="27">
        <f t="shared" si="150"/>
        <v>0</v>
      </c>
      <c r="GD139" s="27">
        <f t="shared" si="150"/>
        <v>0</v>
      </c>
      <c r="GE139" s="27">
        <f t="shared" si="150"/>
        <v>0</v>
      </c>
      <c r="GF139" s="27">
        <f t="shared" si="150"/>
        <v>0</v>
      </c>
      <c r="GG139" s="27">
        <f t="shared" si="150"/>
        <v>0</v>
      </c>
      <c r="GH139" s="27">
        <f t="shared" si="150"/>
        <v>0</v>
      </c>
      <c r="GI139" s="27">
        <f t="shared" si="150"/>
        <v>0</v>
      </c>
      <c r="GJ139" s="27">
        <f t="shared" si="150"/>
        <v>0</v>
      </c>
      <c r="GK139" s="27">
        <f t="shared" si="150"/>
        <v>0</v>
      </c>
      <c r="GL139" s="27">
        <f t="shared" si="150"/>
        <v>0</v>
      </c>
      <c r="GM139" s="27">
        <f t="shared" si="150"/>
        <v>0</v>
      </c>
      <c r="GN139" s="27">
        <f t="shared" si="150"/>
        <v>0</v>
      </c>
      <c r="GO139" s="27">
        <f t="shared" si="150"/>
        <v>0</v>
      </c>
      <c r="GP139" s="27">
        <f t="shared" si="150"/>
        <v>0</v>
      </c>
      <c r="GQ139" s="27">
        <f t="shared" si="150"/>
        <v>0</v>
      </c>
      <c r="GR139" s="27">
        <f t="shared" si="150"/>
        <v>0</v>
      </c>
      <c r="GS139" s="27">
        <f t="shared" si="150"/>
        <v>0</v>
      </c>
      <c r="GT139" s="27">
        <f t="shared" si="150"/>
        <v>0</v>
      </c>
      <c r="GU139" s="27">
        <f t="shared" si="150"/>
        <v>0</v>
      </c>
      <c r="GV139" s="27">
        <f t="shared" si="150"/>
        <v>0</v>
      </c>
      <c r="GW139" s="27">
        <f t="shared" si="150"/>
        <v>0</v>
      </c>
      <c r="GX139" s="27">
        <f t="shared" si="150"/>
        <v>0</v>
      </c>
      <c r="GY139" s="27">
        <f t="shared" si="150"/>
        <v>0</v>
      </c>
      <c r="GZ139" s="27">
        <f t="shared" si="150"/>
        <v>0</v>
      </c>
      <c r="HA139" s="27">
        <f t="shared" si="150"/>
        <v>0</v>
      </c>
      <c r="HB139" s="27">
        <f t="shared" si="150"/>
        <v>0</v>
      </c>
      <c r="HC139" s="27">
        <f t="shared" si="150"/>
        <v>0</v>
      </c>
      <c r="HD139" s="27">
        <f t="shared" si="150"/>
        <v>0</v>
      </c>
      <c r="HE139" s="27">
        <f t="shared" si="150"/>
        <v>0</v>
      </c>
      <c r="HF139" s="27">
        <f t="shared" si="150"/>
        <v>0</v>
      </c>
      <c r="HG139" s="27">
        <f t="shared" si="150"/>
        <v>0</v>
      </c>
      <c r="HH139" s="27">
        <f t="shared" ref="HH139:JS139" si="151">SUM(HH141:HH147)</f>
        <v>0</v>
      </c>
      <c r="HI139" s="27">
        <f t="shared" si="151"/>
        <v>0</v>
      </c>
      <c r="HJ139" s="27">
        <f t="shared" si="151"/>
        <v>0</v>
      </c>
      <c r="HK139" s="27">
        <f t="shared" si="151"/>
        <v>0</v>
      </c>
      <c r="HL139" s="27">
        <f t="shared" si="151"/>
        <v>0</v>
      </c>
      <c r="HM139" s="27">
        <f t="shared" si="151"/>
        <v>0</v>
      </c>
      <c r="HN139" s="27">
        <f t="shared" si="151"/>
        <v>0</v>
      </c>
      <c r="HO139" s="27">
        <f t="shared" si="151"/>
        <v>0</v>
      </c>
      <c r="HP139" s="27">
        <f t="shared" si="151"/>
        <v>0</v>
      </c>
      <c r="HQ139" s="27">
        <f t="shared" si="151"/>
        <v>0</v>
      </c>
      <c r="HR139" s="27">
        <f t="shared" si="151"/>
        <v>0</v>
      </c>
      <c r="HS139" s="27">
        <f t="shared" si="151"/>
        <v>0</v>
      </c>
      <c r="HT139" s="27">
        <f t="shared" si="151"/>
        <v>0</v>
      </c>
      <c r="HU139" s="27">
        <f t="shared" si="151"/>
        <v>0</v>
      </c>
      <c r="HV139" s="27">
        <f t="shared" si="151"/>
        <v>0</v>
      </c>
      <c r="HW139" s="27">
        <f t="shared" si="151"/>
        <v>0</v>
      </c>
      <c r="HX139" s="27">
        <f t="shared" si="151"/>
        <v>0</v>
      </c>
      <c r="HY139" s="27">
        <f t="shared" si="151"/>
        <v>0</v>
      </c>
      <c r="HZ139" s="27">
        <f t="shared" si="151"/>
        <v>0</v>
      </c>
      <c r="IA139" s="27">
        <f t="shared" si="151"/>
        <v>0</v>
      </c>
      <c r="IB139" s="27">
        <f t="shared" si="151"/>
        <v>0</v>
      </c>
      <c r="IC139" s="27">
        <f t="shared" si="151"/>
        <v>0</v>
      </c>
      <c r="ID139" s="27">
        <f t="shared" si="151"/>
        <v>0</v>
      </c>
      <c r="IE139" s="27">
        <f t="shared" si="151"/>
        <v>0</v>
      </c>
      <c r="IF139" s="27">
        <f t="shared" si="151"/>
        <v>0</v>
      </c>
      <c r="IG139" s="27">
        <f t="shared" si="151"/>
        <v>0</v>
      </c>
      <c r="IH139" s="27">
        <f t="shared" si="151"/>
        <v>0</v>
      </c>
      <c r="II139" s="27">
        <f t="shared" si="151"/>
        <v>0</v>
      </c>
      <c r="IJ139" s="27">
        <f t="shared" si="151"/>
        <v>0</v>
      </c>
      <c r="IK139" s="27">
        <f t="shared" si="151"/>
        <v>0</v>
      </c>
      <c r="IL139" s="27">
        <f t="shared" si="151"/>
        <v>0</v>
      </c>
      <c r="IM139" s="27">
        <f t="shared" si="151"/>
        <v>0</v>
      </c>
      <c r="IN139" s="27">
        <f t="shared" si="151"/>
        <v>0</v>
      </c>
      <c r="IO139" s="27">
        <f t="shared" si="151"/>
        <v>0</v>
      </c>
      <c r="IP139" s="27">
        <f t="shared" si="151"/>
        <v>0</v>
      </c>
      <c r="IQ139" s="27">
        <f t="shared" si="151"/>
        <v>0</v>
      </c>
      <c r="IR139" s="27">
        <f t="shared" si="151"/>
        <v>0</v>
      </c>
      <c r="IS139" s="27">
        <f t="shared" si="151"/>
        <v>0</v>
      </c>
      <c r="IT139" s="27">
        <f t="shared" si="151"/>
        <v>0</v>
      </c>
      <c r="IU139" s="27">
        <f t="shared" si="151"/>
        <v>0</v>
      </c>
      <c r="IV139" s="27">
        <f t="shared" si="151"/>
        <v>0</v>
      </c>
      <c r="IW139" s="27">
        <f t="shared" si="151"/>
        <v>0</v>
      </c>
      <c r="IX139" s="27">
        <f t="shared" si="151"/>
        <v>0</v>
      </c>
      <c r="IY139" s="27">
        <f t="shared" si="151"/>
        <v>0</v>
      </c>
      <c r="IZ139" s="27">
        <f t="shared" si="151"/>
        <v>0</v>
      </c>
      <c r="JA139" s="27">
        <f t="shared" si="151"/>
        <v>0</v>
      </c>
      <c r="JB139" s="27">
        <f t="shared" si="151"/>
        <v>0</v>
      </c>
      <c r="JC139" s="27">
        <f t="shared" si="151"/>
        <v>0</v>
      </c>
      <c r="JD139" s="27">
        <f t="shared" si="151"/>
        <v>0</v>
      </c>
      <c r="JE139" s="27">
        <f t="shared" si="151"/>
        <v>0</v>
      </c>
      <c r="JF139" s="27">
        <f t="shared" si="151"/>
        <v>0</v>
      </c>
      <c r="JG139" s="27">
        <f t="shared" si="151"/>
        <v>0</v>
      </c>
      <c r="JH139" s="27">
        <f t="shared" si="151"/>
        <v>0</v>
      </c>
      <c r="JI139" s="27">
        <f t="shared" si="151"/>
        <v>0</v>
      </c>
      <c r="JJ139" s="27">
        <f t="shared" si="151"/>
        <v>0</v>
      </c>
      <c r="JK139" s="27">
        <f t="shared" si="151"/>
        <v>0</v>
      </c>
      <c r="JL139" s="27">
        <f t="shared" si="151"/>
        <v>0</v>
      </c>
      <c r="JM139" s="27">
        <f t="shared" si="151"/>
        <v>0</v>
      </c>
      <c r="JN139" s="27">
        <f t="shared" si="151"/>
        <v>0</v>
      </c>
      <c r="JO139" s="27">
        <f t="shared" si="151"/>
        <v>0</v>
      </c>
      <c r="JP139" s="27">
        <f t="shared" si="151"/>
        <v>0</v>
      </c>
      <c r="JQ139" s="27">
        <f t="shared" si="151"/>
        <v>0</v>
      </c>
      <c r="JR139" s="27">
        <f t="shared" si="151"/>
        <v>0</v>
      </c>
      <c r="JS139" s="27">
        <f t="shared" si="151"/>
        <v>0</v>
      </c>
      <c r="JT139" s="27">
        <f t="shared" ref="JT139:ME139" si="152">SUM(JT141:JT147)</f>
        <v>0</v>
      </c>
      <c r="JU139" s="27">
        <f t="shared" si="152"/>
        <v>0</v>
      </c>
      <c r="JV139" s="27">
        <f t="shared" si="152"/>
        <v>0</v>
      </c>
      <c r="JW139" s="27">
        <f t="shared" si="152"/>
        <v>0</v>
      </c>
      <c r="JX139" s="27">
        <f t="shared" si="152"/>
        <v>0</v>
      </c>
      <c r="JY139" s="27">
        <f t="shared" si="152"/>
        <v>0</v>
      </c>
      <c r="JZ139" s="27">
        <f t="shared" si="152"/>
        <v>0</v>
      </c>
      <c r="KA139" s="27">
        <f t="shared" si="152"/>
        <v>0</v>
      </c>
      <c r="KB139" s="27">
        <f t="shared" si="152"/>
        <v>0</v>
      </c>
      <c r="KC139" s="27">
        <f t="shared" si="152"/>
        <v>0</v>
      </c>
      <c r="KD139" s="27">
        <f t="shared" si="152"/>
        <v>0</v>
      </c>
      <c r="KE139" s="27">
        <f t="shared" si="152"/>
        <v>0</v>
      </c>
      <c r="KF139" s="27">
        <f t="shared" si="152"/>
        <v>0</v>
      </c>
      <c r="KG139" s="27">
        <f t="shared" si="152"/>
        <v>0</v>
      </c>
      <c r="KH139" s="27">
        <f t="shared" si="152"/>
        <v>0</v>
      </c>
      <c r="KI139" s="27">
        <f t="shared" si="152"/>
        <v>0</v>
      </c>
      <c r="KJ139" s="27">
        <f t="shared" si="152"/>
        <v>0</v>
      </c>
      <c r="KK139" s="27">
        <f t="shared" si="152"/>
        <v>0</v>
      </c>
      <c r="KL139" s="27">
        <f t="shared" si="152"/>
        <v>0</v>
      </c>
      <c r="KM139" s="27">
        <f t="shared" si="152"/>
        <v>0</v>
      </c>
      <c r="KN139" s="27">
        <f t="shared" si="152"/>
        <v>0</v>
      </c>
      <c r="KO139" s="27">
        <f t="shared" si="152"/>
        <v>0</v>
      </c>
      <c r="KP139" s="27">
        <f t="shared" si="152"/>
        <v>0</v>
      </c>
      <c r="KQ139" s="27">
        <f t="shared" si="152"/>
        <v>0</v>
      </c>
      <c r="KR139" s="27">
        <f t="shared" si="152"/>
        <v>0</v>
      </c>
      <c r="KS139" s="27">
        <f t="shared" si="152"/>
        <v>0</v>
      </c>
      <c r="KT139" s="27">
        <f t="shared" si="152"/>
        <v>0</v>
      </c>
      <c r="KU139" s="27">
        <f t="shared" si="152"/>
        <v>0</v>
      </c>
      <c r="KV139" s="27">
        <f t="shared" si="152"/>
        <v>0</v>
      </c>
      <c r="KW139" s="27">
        <f t="shared" si="152"/>
        <v>0</v>
      </c>
      <c r="KX139" s="27">
        <f t="shared" si="152"/>
        <v>0</v>
      </c>
      <c r="KY139" s="27">
        <f t="shared" si="152"/>
        <v>0</v>
      </c>
      <c r="KZ139" s="27">
        <f t="shared" si="152"/>
        <v>0</v>
      </c>
      <c r="LA139" s="27">
        <f t="shared" si="152"/>
        <v>0</v>
      </c>
      <c r="LB139" s="27">
        <f t="shared" si="152"/>
        <v>0</v>
      </c>
      <c r="LC139" s="27">
        <f t="shared" si="152"/>
        <v>0</v>
      </c>
      <c r="LD139" s="27">
        <f t="shared" si="152"/>
        <v>0</v>
      </c>
      <c r="LE139" s="27">
        <f t="shared" si="152"/>
        <v>0</v>
      </c>
      <c r="LF139" s="27">
        <f t="shared" si="152"/>
        <v>0</v>
      </c>
      <c r="LG139" s="27">
        <f t="shared" si="152"/>
        <v>0</v>
      </c>
      <c r="LH139" s="27">
        <f t="shared" si="152"/>
        <v>0</v>
      </c>
      <c r="LI139" s="27">
        <f t="shared" si="152"/>
        <v>0</v>
      </c>
      <c r="LJ139" s="27">
        <f t="shared" si="152"/>
        <v>0</v>
      </c>
      <c r="LK139" s="27">
        <f t="shared" si="152"/>
        <v>0</v>
      </c>
      <c r="LL139" s="27">
        <f t="shared" si="152"/>
        <v>0</v>
      </c>
      <c r="LM139" s="27">
        <f t="shared" si="152"/>
        <v>0</v>
      </c>
      <c r="LN139" s="27">
        <f t="shared" si="152"/>
        <v>0</v>
      </c>
      <c r="LO139" s="27">
        <f t="shared" si="152"/>
        <v>0</v>
      </c>
      <c r="LP139" s="27">
        <f t="shared" si="152"/>
        <v>0</v>
      </c>
      <c r="LQ139" s="27">
        <f t="shared" si="152"/>
        <v>0</v>
      </c>
      <c r="LR139" s="27">
        <f t="shared" si="152"/>
        <v>0</v>
      </c>
      <c r="LS139" s="27">
        <f t="shared" si="152"/>
        <v>0</v>
      </c>
      <c r="LT139" s="27">
        <f t="shared" si="152"/>
        <v>0</v>
      </c>
      <c r="LU139" s="27">
        <f t="shared" si="152"/>
        <v>0</v>
      </c>
      <c r="LV139" s="27">
        <f t="shared" si="152"/>
        <v>0</v>
      </c>
      <c r="LW139" s="27">
        <f t="shared" si="152"/>
        <v>0</v>
      </c>
      <c r="LX139" s="27">
        <f t="shared" si="152"/>
        <v>0</v>
      </c>
      <c r="LY139" s="27">
        <f t="shared" si="152"/>
        <v>0</v>
      </c>
      <c r="LZ139" s="27">
        <f t="shared" si="152"/>
        <v>0</v>
      </c>
      <c r="MA139" s="27">
        <f t="shared" si="152"/>
        <v>0</v>
      </c>
      <c r="MB139" s="27">
        <f t="shared" si="152"/>
        <v>0</v>
      </c>
      <c r="MC139" s="27">
        <f t="shared" si="152"/>
        <v>0</v>
      </c>
      <c r="MD139" s="27">
        <f t="shared" si="152"/>
        <v>0</v>
      </c>
      <c r="ME139" s="27">
        <f t="shared" si="152"/>
        <v>0</v>
      </c>
      <c r="MF139" s="27">
        <f t="shared" ref="MF139:NS139" si="153">SUM(MF141:MF147)</f>
        <v>0</v>
      </c>
      <c r="MG139" s="27">
        <f t="shared" si="153"/>
        <v>0</v>
      </c>
      <c r="MH139" s="27">
        <f t="shared" si="153"/>
        <v>0</v>
      </c>
      <c r="MI139" s="27">
        <f t="shared" si="153"/>
        <v>0</v>
      </c>
      <c r="MJ139" s="27">
        <f t="shared" si="153"/>
        <v>0</v>
      </c>
      <c r="MK139" s="27">
        <f t="shared" si="153"/>
        <v>0</v>
      </c>
      <c r="ML139" s="27">
        <f t="shared" si="153"/>
        <v>0</v>
      </c>
      <c r="MM139" s="27">
        <f t="shared" si="153"/>
        <v>0</v>
      </c>
      <c r="MN139" s="27">
        <f t="shared" si="153"/>
        <v>0</v>
      </c>
      <c r="MO139" s="27">
        <f t="shared" si="153"/>
        <v>0</v>
      </c>
      <c r="MP139" s="27">
        <f t="shared" si="153"/>
        <v>0</v>
      </c>
      <c r="MQ139" s="27">
        <f t="shared" si="153"/>
        <v>0</v>
      </c>
      <c r="MR139" s="27">
        <f t="shared" si="153"/>
        <v>0</v>
      </c>
      <c r="MS139" s="27">
        <f t="shared" si="153"/>
        <v>0</v>
      </c>
      <c r="MT139" s="27">
        <f t="shared" si="153"/>
        <v>0</v>
      </c>
      <c r="MU139" s="27">
        <f t="shared" si="153"/>
        <v>0</v>
      </c>
      <c r="MV139" s="27">
        <f t="shared" si="153"/>
        <v>0</v>
      </c>
      <c r="MW139" s="27">
        <f t="shared" si="153"/>
        <v>0</v>
      </c>
      <c r="MX139" s="27">
        <f t="shared" si="153"/>
        <v>0</v>
      </c>
      <c r="MY139" s="27">
        <f t="shared" si="153"/>
        <v>0</v>
      </c>
      <c r="MZ139" s="27">
        <f t="shared" si="153"/>
        <v>0</v>
      </c>
      <c r="NA139" s="27">
        <f t="shared" si="153"/>
        <v>0</v>
      </c>
      <c r="NB139" s="27">
        <f t="shared" si="153"/>
        <v>0</v>
      </c>
      <c r="NC139" s="27">
        <f t="shared" si="153"/>
        <v>0</v>
      </c>
      <c r="ND139" s="27">
        <f t="shared" si="153"/>
        <v>0</v>
      </c>
      <c r="NE139" s="27">
        <f t="shared" si="153"/>
        <v>0</v>
      </c>
      <c r="NF139" s="27">
        <f t="shared" si="153"/>
        <v>0</v>
      </c>
      <c r="NG139" s="27">
        <f t="shared" si="153"/>
        <v>0</v>
      </c>
      <c r="NH139" s="27">
        <f t="shared" si="153"/>
        <v>0</v>
      </c>
      <c r="NI139" s="27">
        <f t="shared" si="153"/>
        <v>0</v>
      </c>
      <c r="NJ139" s="27">
        <f t="shared" si="153"/>
        <v>0</v>
      </c>
      <c r="NK139" s="27">
        <f t="shared" si="153"/>
        <v>0</v>
      </c>
      <c r="NL139" s="27">
        <f t="shared" si="153"/>
        <v>0</v>
      </c>
      <c r="NM139" s="27">
        <f t="shared" si="153"/>
        <v>0</v>
      </c>
      <c r="NN139" s="27">
        <f t="shared" si="153"/>
        <v>0</v>
      </c>
      <c r="NO139" s="27">
        <f t="shared" si="153"/>
        <v>0</v>
      </c>
      <c r="NP139" s="27">
        <f t="shared" si="153"/>
        <v>0</v>
      </c>
      <c r="NQ139" s="27">
        <f t="shared" si="153"/>
        <v>0</v>
      </c>
      <c r="NR139" s="27">
        <f t="shared" si="153"/>
        <v>0</v>
      </c>
      <c r="NS139" s="27">
        <f t="shared" si="153"/>
        <v>0</v>
      </c>
      <c r="NT139" s="27">
        <f>SUM(NT141:NT147)</f>
        <v>0</v>
      </c>
      <c r="NU139" s="27">
        <f>SUM(NU141:NU147)</f>
        <v>0</v>
      </c>
      <c r="NV139" s="27">
        <f t="shared" ref="NV139" si="154">SUM(NV141:NV147)</f>
        <v>0</v>
      </c>
    </row>
    <row r="140" spans="1:386" s="35" customForma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4"/>
      <c r="K140" s="33"/>
      <c r="L140" s="33"/>
      <c r="M140" s="33"/>
      <c r="N140" s="33"/>
      <c r="O140" s="33"/>
      <c r="P140" s="16" t="str">
        <f>structure!$S$13</f>
        <v>контроль</v>
      </c>
      <c r="Q140" s="33"/>
      <c r="R140" s="36">
        <f>R139-SUM(R141:R147)</f>
        <v>0</v>
      </c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61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  <c r="IY140" s="33"/>
      <c r="IZ140" s="33"/>
      <c r="JA140" s="33"/>
      <c r="JB140" s="33"/>
      <c r="JC140" s="33"/>
      <c r="JD140" s="33"/>
      <c r="JE140" s="33"/>
      <c r="JF140" s="33"/>
      <c r="JG140" s="33"/>
      <c r="JH140" s="33"/>
      <c r="JI140" s="33"/>
      <c r="JJ140" s="33"/>
      <c r="JK140" s="33"/>
      <c r="JL140" s="33"/>
      <c r="JM140" s="33"/>
      <c r="JN140" s="33"/>
      <c r="JO140" s="33"/>
      <c r="JP140" s="33"/>
      <c r="JQ140" s="33"/>
      <c r="JR140" s="33"/>
      <c r="JS140" s="33"/>
      <c r="JT140" s="33"/>
      <c r="JU140" s="33"/>
      <c r="JV140" s="33"/>
      <c r="JW140" s="33"/>
      <c r="JX140" s="33"/>
      <c r="JY140" s="33"/>
      <c r="JZ140" s="33"/>
      <c r="KA140" s="33"/>
      <c r="KB140" s="33"/>
      <c r="KC140" s="33"/>
      <c r="KD140" s="33"/>
      <c r="KE140" s="33"/>
      <c r="KF140" s="33"/>
      <c r="KG140" s="33"/>
      <c r="KH140" s="33"/>
      <c r="KI140" s="33"/>
      <c r="KJ140" s="33"/>
      <c r="KK140" s="33"/>
      <c r="KL140" s="33"/>
      <c r="KM140" s="33"/>
      <c r="KN140" s="33"/>
      <c r="KO140" s="33"/>
      <c r="KP140" s="33"/>
      <c r="KQ140" s="33"/>
      <c r="KR140" s="33"/>
      <c r="KS140" s="33"/>
      <c r="KT140" s="33"/>
      <c r="KU140" s="33"/>
      <c r="KV140" s="33"/>
      <c r="KW140" s="33"/>
      <c r="KX140" s="33"/>
      <c r="KY140" s="33"/>
      <c r="KZ140" s="33"/>
      <c r="LA140" s="33"/>
      <c r="LB140" s="33"/>
      <c r="LC140" s="33"/>
      <c r="LD140" s="33"/>
      <c r="LE140" s="33"/>
      <c r="LF140" s="33"/>
      <c r="LG140" s="33"/>
      <c r="LH140" s="33"/>
      <c r="LI140" s="33"/>
      <c r="LJ140" s="33"/>
      <c r="LK140" s="33"/>
      <c r="LL140" s="33"/>
      <c r="LM140" s="33"/>
      <c r="LN140" s="33"/>
      <c r="LO140" s="33"/>
      <c r="LP140" s="33"/>
      <c r="LQ140" s="33"/>
      <c r="LR140" s="33"/>
      <c r="LS140" s="33"/>
      <c r="LT140" s="33"/>
      <c r="LU140" s="33"/>
      <c r="LV140" s="33"/>
      <c r="LW140" s="33"/>
      <c r="LX140" s="33"/>
      <c r="LY140" s="33"/>
      <c r="LZ140" s="33"/>
      <c r="MA140" s="33"/>
      <c r="MB140" s="33"/>
      <c r="MC140" s="33"/>
      <c r="MD140" s="33"/>
      <c r="ME140" s="33"/>
      <c r="MF140" s="33"/>
      <c r="MG140" s="33"/>
      <c r="MH140" s="33"/>
      <c r="MI140" s="33"/>
      <c r="MJ140" s="33"/>
      <c r="MK140" s="33"/>
      <c r="ML140" s="33"/>
      <c r="MM140" s="33"/>
      <c r="MN140" s="33"/>
      <c r="MO140" s="33"/>
      <c r="MP140" s="33"/>
      <c r="MQ140" s="33"/>
      <c r="MR140" s="33"/>
      <c r="MS140" s="33"/>
      <c r="MT140" s="33"/>
      <c r="MU140" s="33"/>
      <c r="MV140" s="33"/>
      <c r="MW140" s="33"/>
      <c r="MX140" s="33"/>
      <c r="MY140" s="33"/>
      <c r="MZ140" s="33"/>
      <c r="NA140" s="33"/>
      <c r="NB140" s="33"/>
      <c r="NC140" s="33"/>
      <c r="ND140" s="33"/>
      <c r="NE140" s="33"/>
      <c r="NF140" s="33"/>
      <c r="NG140" s="33"/>
      <c r="NH140" s="33"/>
      <c r="NI140" s="33"/>
      <c r="NJ140" s="33"/>
      <c r="NK140" s="33"/>
      <c r="NL140" s="33"/>
      <c r="NM140" s="33"/>
      <c r="NN140" s="33"/>
      <c r="NO140" s="33"/>
      <c r="NP140" s="33"/>
      <c r="NQ140" s="33"/>
      <c r="NR140" s="33"/>
      <c r="NS140" s="33"/>
      <c r="NT140" s="33"/>
      <c r="NU140" s="33"/>
      <c r="NV140" s="33"/>
    </row>
    <row r="141" spans="1:386" s="38" customFormat="1" ht="10.199999999999999" x14ac:dyDescent="0.2">
      <c r="A141" s="31"/>
      <c r="B141" s="31"/>
      <c r="C141" s="31"/>
      <c r="D141" s="31"/>
      <c r="E141" s="31"/>
      <c r="F141" s="31"/>
      <c r="G141" s="31" t="str">
        <f>G139</f>
        <v>кред. задолж-ть по опл. перед пост-ми на нач. бюдж. года</v>
      </c>
      <c r="H141" s="31"/>
      <c r="I141" s="31"/>
      <c r="J141" s="31" t="str">
        <f>IF($G141="","",INDEX(KPI!$H$11:$H$121,SUMIFS(KPI!$E$11:$E$121,KPI!$F$11:$F$121,$G141)))</f>
        <v>тыс.руб.</v>
      </c>
      <c r="K141" s="31"/>
      <c r="L141" s="31"/>
      <c r="M141" s="31"/>
      <c r="N141" s="31" t="str">
        <f>structure!$G$11</f>
        <v>товарная категория 1</v>
      </c>
      <c r="O141" s="31"/>
      <c r="P141" s="31"/>
      <c r="Q141" s="31"/>
      <c r="R141" s="37">
        <f t="shared" ref="R141:R146" si="155">SUM(T141:NV141)</f>
        <v>480</v>
      </c>
      <c r="S141" s="31"/>
      <c r="T141" s="31"/>
      <c r="U141" s="37">
        <f>IF(U$9="",0,IF(U$9-conditions!$U$79&gt;=$U$9,0,SUMIFS(33:33,$9:$9,U$9-conditions!$U$79+conditions!$U53)))</f>
        <v>0</v>
      </c>
      <c r="V141" s="37">
        <f>IF(V$9="",0,IF(V$9-conditions!$U$79&gt;=$U$9,0,SUMIFS(33:33,$9:$9,V$9-conditions!$U$79+conditions!$U53)))</f>
        <v>48</v>
      </c>
      <c r="W141" s="37">
        <f>IF(W$9="",0,IF(W$9-conditions!$U$79&gt;=$U$9,0,SUMIFS(33:33,$9:$9,W$9-conditions!$U$79+conditions!$U53)))</f>
        <v>48</v>
      </c>
      <c r="X141" s="37">
        <f>IF(X$9="",0,IF(X$9-conditions!$U$79&gt;=$U$9,0,SUMIFS(33:33,$9:$9,X$9-conditions!$U$79+conditions!$U53)))</f>
        <v>48</v>
      </c>
      <c r="Y141" s="37">
        <f>IF(Y$9="",0,IF(Y$9-conditions!$U$79&gt;=$U$9,0,SUMIFS(33:33,$9:$9,Y$9-conditions!$U$79+conditions!$U53)))</f>
        <v>48</v>
      </c>
      <c r="Z141" s="37">
        <f>IF(Z$9="",0,IF(Z$9-conditions!$U$79&gt;=$U$9,0,SUMIFS(33:33,$9:$9,Z$9-conditions!$U$79+conditions!$U53)))</f>
        <v>48</v>
      </c>
      <c r="AA141" s="37">
        <f>IF(AA$9="",0,IF(AA$9-conditions!$U$79&gt;=$U$9,0,SUMIFS(33:33,$9:$9,AA$9-conditions!$U$79+conditions!$U53)))</f>
        <v>0</v>
      </c>
      <c r="AB141" s="37">
        <f>IF(AB$9="",0,IF(AB$9-conditions!$U$79&gt;=$U$9,0,SUMIFS(33:33,$9:$9,AB$9-conditions!$U$79+conditions!$U53)))</f>
        <v>0</v>
      </c>
      <c r="AC141" s="37">
        <f>IF(AC$9="",0,IF(AC$9-conditions!$U$79&gt;=$U$9,0,SUMIFS(33:33,$9:$9,AC$9-conditions!$U$79+conditions!$U53)))</f>
        <v>48</v>
      </c>
      <c r="AD141" s="37">
        <f>IF(AD$9="",0,IF(AD$9-conditions!$U$79&gt;=$U$9,0,SUMIFS(33:33,$9:$9,AD$9-conditions!$U$79+conditions!$U53)))</f>
        <v>48</v>
      </c>
      <c r="AE141" s="37">
        <f>IF(AE$9="",0,IF(AE$9-conditions!$U$79&gt;=$U$9,0,SUMIFS(33:33,$9:$9,AE$9-conditions!$U$79+conditions!$U53)))</f>
        <v>48</v>
      </c>
      <c r="AF141" s="37">
        <f>IF(AF$9="",0,IF(AF$9-conditions!$U$79&gt;=$U$9,0,SUMIFS(33:33,$9:$9,AF$9-conditions!$U$79+conditions!$U53)))</f>
        <v>48</v>
      </c>
      <c r="AG141" s="37">
        <f>IF(AG$9="",0,IF(AG$9-conditions!$U$79&gt;=$U$9,0,SUMIFS(33:33,$9:$9,AG$9-conditions!$U$79+conditions!$U53)))</f>
        <v>48</v>
      </c>
      <c r="AH141" s="37">
        <f>IF(AH$9="",0,IF(AH$9-conditions!$U$79&gt;=$U$9,0,SUMIFS(33:33,$9:$9,AH$9-conditions!$U$79+conditions!$U53)))</f>
        <v>0</v>
      </c>
      <c r="AI141" s="37">
        <f>IF(AI$9="",0,IF(AI$9-conditions!$U$79&gt;=$U$9,0,SUMIFS(33:33,$9:$9,AI$9-conditions!$U$79+conditions!$U53)))</f>
        <v>0</v>
      </c>
      <c r="AJ141" s="37">
        <f>IF(AJ$9="",0,IF(AJ$9-conditions!$U$79&gt;=$U$9,0,SUMIFS(33:33,$9:$9,AJ$9-conditions!$U$79+conditions!$U53)))</f>
        <v>0</v>
      </c>
      <c r="AK141" s="37">
        <f>IF(AK$9="",0,IF(AK$9-conditions!$U$79&gt;=$U$9,0,SUMIFS(33:33,$9:$9,AK$9-conditions!$U$79+conditions!$U53)))</f>
        <v>0</v>
      </c>
      <c r="AL141" s="37">
        <f>IF(AL$9="",0,IF(AL$9-conditions!$U$79&gt;=$U$9,0,SUMIFS(33:33,$9:$9,AL$9-conditions!$U$79+conditions!$U53)))</f>
        <v>0</v>
      </c>
      <c r="AM141" s="37">
        <f>IF(AM$9="",0,IF(AM$9-conditions!$U$79&gt;=$U$9,0,SUMIFS(33:33,$9:$9,AM$9-conditions!$U$79+conditions!$U53)))</f>
        <v>0</v>
      </c>
      <c r="AN141" s="37">
        <f>IF(AN$9="",0,IF(AN$9-conditions!$U$79&gt;=$U$9,0,SUMIFS(33:33,$9:$9,AN$9-conditions!$U$79+conditions!$U53)))</f>
        <v>0</v>
      </c>
      <c r="AO141" s="37">
        <f>IF(AO$9="",0,IF(AO$9-conditions!$U$79&gt;=$U$9,0,SUMIFS(33:33,$9:$9,AO$9-conditions!$U$79+conditions!$U53)))</f>
        <v>0</v>
      </c>
      <c r="AP141" s="37">
        <f>IF(AP$9="",0,IF(AP$9-conditions!$U$79&gt;=$U$9,0,SUMIFS(33:33,$9:$9,AP$9-conditions!$U$79+conditions!$U53)))</f>
        <v>0</v>
      </c>
      <c r="AQ141" s="37">
        <f>IF(AQ$9="",0,IF(AQ$9-conditions!$U$79&gt;=$U$9,0,SUMIFS(33:33,$9:$9,AQ$9-conditions!$U$79+conditions!$U53)))</f>
        <v>0</v>
      </c>
      <c r="AR141" s="37">
        <f>IF(AR$9="",0,IF(AR$9-conditions!$U$79&gt;=$U$9,0,SUMIFS(33:33,$9:$9,AR$9-conditions!$U$79+conditions!$U53)))</f>
        <v>0</v>
      </c>
      <c r="AS141" s="37">
        <f>IF(AS$9="",0,IF(AS$9-conditions!$U$79&gt;=$U$9,0,SUMIFS(33:33,$9:$9,AS$9-conditions!$U$79+conditions!$U53)))</f>
        <v>0</v>
      </c>
      <c r="AT141" s="37">
        <f>IF(AT$9="",0,IF(AT$9-conditions!$U$79&gt;=$U$9,0,SUMIFS(33:33,$9:$9,AT$9-conditions!$U$79+conditions!$U53)))</f>
        <v>0</v>
      </c>
      <c r="AU141" s="37">
        <f>IF(AU$9="",0,IF(AU$9-conditions!$U$79&gt;=$U$9,0,SUMIFS(33:33,$9:$9,AU$9-conditions!$U$79+conditions!$U53)))</f>
        <v>0</v>
      </c>
      <c r="AV141" s="37">
        <f>IF(AV$9="",0,IF(AV$9-conditions!$U$79&gt;=$U$9,0,SUMIFS(33:33,$9:$9,AV$9-conditions!$U$79+conditions!$U53)))</f>
        <v>0</v>
      </c>
      <c r="AW141" s="37">
        <f>IF(AW$9="",0,IF(AW$9-conditions!$U$79&gt;=$U$9,0,SUMIFS(33:33,$9:$9,AW$9-conditions!$U$79+conditions!$U53)))</f>
        <v>0</v>
      </c>
      <c r="AX141" s="37">
        <f>IF(AX$9="",0,IF(AX$9-conditions!$U$79&gt;=$U$9,0,SUMIFS(33:33,$9:$9,AX$9-conditions!$U$79+conditions!$U53)))</f>
        <v>0</v>
      </c>
      <c r="AY141" s="37">
        <f>IF(AY$9="",0,IF(AY$9-conditions!$U$79&gt;=$U$9,0,SUMIFS(33:33,$9:$9,AY$9-conditions!$U$79+conditions!$U53)))</f>
        <v>0</v>
      </c>
      <c r="AZ141" s="37">
        <f>IF(AZ$9="",0,IF(AZ$9-conditions!$U$79&gt;=$U$9,0,SUMIFS(33:33,$9:$9,AZ$9-conditions!$U$79+conditions!$U53)))</f>
        <v>0</v>
      </c>
      <c r="BA141" s="37">
        <f>IF(BA$9="",0,IF(BA$9-conditions!$U$79&gt;=$U$9,0,SUMIFS(33:33,$9:$9,BA$9-conditions!$U$79+conditions!$U53)))</f>
        <v>0</v>
      </c>
      <c r="BB141" s="37">
        <f>IF(BB$9="",0,IF(BB$9-conditions!$U$79&gt;=$U$9,0,SUMIFS(33:33,$9:$9,BB$9-conditions!$U$79+conditions!$U53)))</f>
        <v>0</v>
      </c>
      <c r="BC141" s="37">
        <f>IF(BC$9="",0,IF(BC$9-conditions!$U$79&gt;=$U$9,0,SUMIFS(33:33,$9:$9,BC$9-conditions!$U$79+conditions!$U53)))</f>
        <v>0</v>
      </c>
      <c r="BD141" s="37">
        <f>IF(BD$9="",0,IF(BD$9-conditions!$U$79&gt;=$U$9,0,SUMIFS(33:33,$9:$9,BD$9-conditions!$U$79+conditions!$U53)))</f>
        <v>0</v>
      </c>
      <c r="BE141" s="37">
        <f>IF(BE$9="",0,IF(BE$9-conditions!$U$79&gt;=$U$9,0,SUMIFS(33:33,$9:$9,BE$9-conditions!$U$79+conditions!$U53)))</f>
        <v>0</v>
      </c>
      <c r="BF141" s="37">
        <f>IF(BF$9="",0,IF(BF$9-conditions!$U$79&gt;=$U$9,0,SUMIFS(33:33,$9:$9,BF$9-conditions!$U$79+conditions!$U53)))</f>
        <v>0</v>
      </c>
      <c r="BG141" s="37">
        <f>IF(BG$9="",0,IF(BG$9-conditions!$U$79&gt;=$U$9,0,SUMIFS(33:33,$9:$9,BG$9-conditions!$U$79+conditions!$U53)))</f>
        <v>0</v>
      </c>
      <c r="BH141" s="37">
        <f>IF(BH$9="",0,IF(BH$9-conditions!$U$79&gt;=$U$9,0,SUMIFS(33:33,$9:$9,BH$9-conditions!$U$79+conditions!$U53)))</f>
        <v>0</v>
      </c>
      <c r="BI141" s="37">
        <f>IF(BI$9="",0,IF(BI$9-conditions!$U$79&gt;=$U$9,0,SUMIFS(33:33,$9:$9,BI$9-conditions!$U$79+conditions!$U53)))</f>
        <v>0</v>
      </c>
      <c r="BJ141" s="37">
        <f>IF(BJ$9="",0,IF(BJ$9-conditions!$U$79&gt;=$U$9,0,SUMIFS(33:33,$9:$9,BJ$9-conditions!$U$79+conditions!$U53)))</f>
        <v>0</v>
      </c>
      <c r="BK141" s="37">
        <f>IF(BK$9="",0,IF(BK$9-conditions!$U$79&gt;=$U$9,0,SUMIFS(33:33,$9:$9,BK$9-conditions!$U$79+conditions!$U53)))</f>
        <v>0</v>
      </c>
      <c r="BL141" s="37">
        <f>IF(BL$9="",0,IF(BL$9-conditions!$U$79&gt;=$U$9,0,SUMIFS(33:33,$9:$9,BL$9-conditions!$U$79+conditions!$U53)))</f>
        <v>0</v>
      </c>
      <c r="BM141" s="37">
        <f>IF(BM$9="",0,IF(BM$9-conditions!$U$79&gt;=$U$9,0,SUMIFS(33:33,$9:$9,BM$9-conditions!$U$79+conditions!$U53)))</f>
        <v>0</v>
      </c>
      <c r="BN141" s="37">
        <f>IF(BN$9="",0,IF(BN$9-conditions!$U$79&gt;=$U$9,0,SUMIFS(33:33,$9:$9,BN$9-conditions!$U$79+conditions!$U53)))</f>
        <v>0</v>
      </c>
      <c r="BO141" s="37">
        <f>IF(BO$9="",0,IF(BO$9-conditions!$U$79&gt;=$U$9,0,SUMIFS(33:33,$9:$9,BO$9-conditions!$U$79+conditions!$U53)))</f>
        <v>0</v>
      </c>
      <c r="BP141" s="37">
        <f>IF(BP$9="",0,IF(BP$9-conditions!$U$79&gt;=$U$9,0,SUMIFS(33:33,$9:$9,BP$9-conditions!$U$79+conditions!$U53)))</f>
        <v>0</v>
      </c>
      <c r="BQ141" s="37">
        <f>IF(BQ$9="",0,IF(BQ$9-conditions!$U$79&gt;=$U$9,0,SUMIFS(33:33,$9:$9,BQ$9-conditions!$U$79+conditions!$U53)))</f>
        <v>0</v>
      </c>
      <c r="BR141" s="37">
        <f>IF(BR$9="",0,IF(BR$9-conditions!$U$79&gt;=$U$9,0,SUMIFS(33:33,$9:$9,BR$9-conditions!$U$79+conditions!$U53)))</f>
        <v>0</v>
      </c>
      <c r="BS141" s="37">
        <f>IF(BS$9="",0,IF(BS$9-conditions!$U$79&gt;=$U$9,0,SUMIFS(33:33,$9:$9,BS$9-conditions!$U$79+conditions!$U53)))</f>
        <v>0</v>
      </c>
      <c r="BT141" s="37">
        <f>IF(BT$9="",0,IF(BT$9-conditions!$U$79&gt;=$U$9,0,SUMIFS(33:33,$9:$9,BT$9-conditions!$U$79+conditions!$U53)))</f>
        <v>0</v>
      </c>
      <c r="BU141" s="37">
        <f>IF(BU$9="",0,IF(BU$9-conditions!$U$79&gt;=$U$9,0,SUMIFS(33:33,$9:$9,BU$9-conditions!$U$79+conditions!$U53)))</f>
        <v>0</v>
      </c>
      <c r="BV141" s="37">
        <f>IF(BV$9="",0,IF(BV$9-conditions!$U$79&gt;=$U$9,0,SUMIFS(33:33,$9:$9,BV$9-conditions!$U$79+conditions!$U53)))</f>
        <v>0</v>
      </c>
      <c r="BW141" s="37">
        <f>IF(BW$9="",0,IF(BW$9-conditions!$U$79&gt;=$U$9,0,SUMIFS(33:33,$9:$9,BW$9-conditions!$U$79+conditions!$U53)))</f>
        <v>0</v>
      </c>
      <c r="BX141" s="37">
        <f>IF(BX$9="",0,IF(BX$9-conditions!$U$79&gt;=$U$9,0,SUMIFS(33:33,$9:$9,BX$9-conditions!$U$79+conditions!$U53)))</f>
        <v>0</v>
      </c>
      <c r="BY141" s="37">
        <f>IF(BY$9="",0,IF(BY$9-conditions!$U$79&gt;=$U$9,0,SUMIFS(33:33,$9:$9,BY$9-conditions!$U$79+conditions!$U53)))</f>
        <v>0</v>
      </c>
      <c r="BZ141" s="37">
        <f>IF(BZ$9="",0,IF(BZ$9-conditions!$U$79&gt;=$U$9,0,SUMIFS(33:33,$9:$9,BZ$9-conditions!$U$79+conditions!$U53)))</f>
        <v>0</v>
      </c>
      <c r="CA141" s="37">
        <f>IF(CA$9="",0,IF(CA$9-conditions!$U$79&gt;=$U$9,0,SUMIFS(33:33,$9:$9,CA$9-conditions!$U$79+conditions!$U53)))</f>
        <v>0</v>
      </c>
      <c r="CB141" s="37">
        <f>IF(CB$9="",0,IF(CB$9-conditions!$U$79&gt;=$U$9,0,SUMIFS(33:33,$9:$9,CB$9-conditions!$U$79+conditions!$U53)))</f>
        <v>0</v>
      </c>
      <c r="CC141" s="37">
        <f>IF(CC$9="",0,IF(CC$9-conditions!$U$79&gt;=$U$9,0,SUMIFS(33:33,$9:$9,CC$9-conditions!$U$79+conditions!$U53)))</f>
        <v>0</v>
      </c>
      <c r="CD141" s="37">
        <f>IF(CD$9="",0,IF(CD$9-conditions!$U$79&gt;=$U$9,0,SUMIFS(33:33,$9:$9,CD$9-conditions!$U$79+conditions!$U53)))</f>
        <v>0</v>
      </c>
      <c r="CE141" s="37">
        <f>IF(CE$9="",0,IF(CE$9-conditions!$U$79&gt;=$U$9,0,SUMIFS(33:33,$9:$9,CE$9-conditions!$U$79+conditions!$U53)))</f>
        <v>0</v>
      </c>
      <c r="CF141" s="37">
        <f>IF(CF$9="",0,IF(CF$9-conditions!$U$79&gt;=$U$9,0,SUMIFS(33:33,$9:$9,CF$9-conditions!$U$79+conditions!$U53)))</f>
        <v>0</v>
      </c>
      <c r="CG141" s="37">
        <f>IF(CG$9="",0,IF(CG$9-conditions!$U$79&gt;=$U$9,0,SUMIFS(33:33,$9:$9,CG$9-conditions!$U$79+conditions!$U53)))</f>
        <v>0</v>
      </c>
      <c r="CH141" s="37">
        <f>IF(CH$9="",0,IF(CH$9-conditions!$U$79&gt;=$U$9,0,SUMIFS(33:33,$9:$9,CH$9-conditions!$U$79+conditions!$U53)))</f>
        <v>0</v>
      </c>
      <c r="CI141" s="37">
        <f>IF(CI$9="",0,IF(CI$9-conditions!$U$79&gt;=$U$9,0,SUMIFS(33:33,$9:$9,CI$9-conditions!$U$79+conditions!$U53)))</f>
        <v>0</v>
      </c>
      <c r="CJ141" s="37">
        <f>IF(CJ$9="",0,IF(CJ$9-conditions!$U$79&gt;=$U$9,0,SUMIFS(33:33,$9:$9,CJ$9-conditions!$U$79+conditions!$U53)))</f>
        <v>0</v>
      </c>
      <c r="CK141" s="37">
        <f>IF(CK$9="",0,IF(CK$9-conditions!$U$79&gt;=$U$9,0,SUMIFS(33:33,$9:$9,CK$9-conditions!$U$79+conditions!$U53)))</f>
        <v>0</v>
      </c>
      <c r="CL141" s="37">
        <f>IF(CL$9="",0,IF(CL$9-conditions!$U$79&gt;=$U$9,0,SUMIFS(33:33,$9:$9,CL$9-conditions!$U$79+conditions!$U53)))</f>
        <v>0</v>
      </c>
      <c r="CM141" s="37">
        <f>IF(CM$9="",0,IF(CM$9-conditions!$U$79&gt;=$U$9,0,SUMIFS(33:33,$9:$9,CM$9-conditions!$U$79+conditions!$U53)))</f>
        <v>0</v>
      </c>
      <c r="CN141" s="37">
        <f>IF(CN$9="",0,IF(CN$9-conditions!$U$79&gt;=$U$9,0,SUMIFS(33:33,$9:$9,CN$9-conditions!$U$79+conditions!$U53)))</f>
        <v>0</v>
      </c>
      <c r="CO141" s="37">
        <f>IF(CO$9="",0,IF(CO$9-conditions!$U$79&gt;=$U$9,0,SUMIFS(33:33,$9:$9,CO$9-conditions!$U$79+conditions!$U53)))</f>
        <v>0</v>
      </c>
      <c r="CP141" s="37">
        <f>IF(CP$9="",0,IF(CP$9-conditions!$U$79&gt;=$U$9,0,SUMIFS(33:33,$9:$9,CP$9-conditions!$U$79+conditions!$U53)))</f>
        <v>0</v>
      </c>
      <c r="CQ141" s="37">
        <f>IF(CQ$9="",0,IF(CQ$9-conditions!$U$79&gt;=$U$9,0,SUMIFS(33:33,$9:$9,CQ$9-conditions!$U$79+conditions!$U53)))</f>
        <v>0</v>
      </c>
      <c r="CR141" s="37">
        <f>IF(CR$9="",0,IF(CR$9-conditions!$U$79&gt;=$U$9,0,SUMIFS(33:33,$9:$9,CR$9-conditions!$U$79+conditions!$U53)))</f>
        <v>0</v>
      </c>
      <c r="CS141" s="37">
        <f>IF(CS$9="",0,IF(CS$9-conditions!$U$79&gt;=$U$9,0,SUMIFS(33:33,$9:$9,CS$9-conditions!$U$79+conditions!$U53)))</f>
        <v>0</v>
      </c>
      <c r="CT141" s="37">
        <f>IF(CT$9="",0,IF(CT$9-conditions!$U$79&gt;=$U$9,0,SUMIFS(33:33,$9:$9,CT$9-conditions!$U$79+conditions!$U53)))</f>
        <v>0</v>
      </c>
      <c r="CU141" s="37">
        <f>IF(CU$9="",0,IF(CU$9-conditions!$U$79&gt;=$U$9,0,SUMIFS(33:33,$9:$9,CU$9-conditions!$U$79+conditions!$U53)))</f>
        <v>0</v>
      </c>
      <c r="CV141" s="37">
        <f>IF(CV$9="",0,IF(CV$9-conditions!$U$79&gt;=$U$9,0,SUMIFS(33:33,$9:$9,CV$9-conditions!$U$79+conditions!$U53)))</f>
        <v>0</v>
      </c>
      <c r="CW141" s="37">
        <f>IF(CW$9="",0,IF(CW$9-conditions!$U$79&gt;=$U$9,0,SUMIFS(33:33,$9:$9,CW$9-conditions!$U$79+conditions!$U53)))</f>
        <v>0</v>
      </c>
      <c r="CX141" s="37">
        <f>IF(CX$9="",0,IF(CX$9-conditions!$U$79&gt;=$U$9,0,SUMIFS(33:33,$9:$9,CX$9-conditions!$U$79+conditions!$U53)))</f>
        <v>0</v>
      </c>
      <c r="CY141" s="37">
        <f>IF(CY$9="",0,IF(CY$9-conditions!$U$79&gt;=$U$9,0,SUMIFS(33:33,$9:$9,CY$9-conditions!$U$79+conditions!$U53)))</f>
        <v>0</v>
      </c>
      <c r="CZ141" s="37">
        <f>IF(CZ$9="",0,IF(CZ$9-conditions!$U$79&gt;=$U$9,0,SUMIFS(33:33,$9:$9,CZ$9-conditions!$U$79+conditions!$U53)))</f>
        <v>0</v>
      </c>
      <c r="DA141" s="37">
        <f>IF(DA$9="",0,IF(DA$9-conditions!$U$79&gt;=$U$9,0,SUMIFS(33:33,$9:$9,DA$9-conditions!$U$79+conditions!$U53)))</f>
        <v>0</v>
      </c>
      <c r="DB141" s="37">
        <f>IF(DB$9="",0,IF(DB$9-conditions!$U$79&gt;=$U$9,0,SUMIFS(33:33,$9:$9,DB$9-conditions!$U$79+conditions!$U53)))</f>
        <v>0</v>
      </c>
      <c r="DC141" s="37">
        <f>IF(DC$9="",0,IF(DC$9-conditions!$U$79&gt;=$U$9,0,SUMIFS(33:33,$9:$9,DC$9-conditions!$U$79+conditions!$U53)))</f>
        <v>0</v>
      </c>
      <c r="DD141" s="37">
        <f>IF(DD$9="",0,IF(DD$9-conditions!$U$79&gt;=$U$9,0,SUMIFS(33:33,$9:$9,DD$9-conditions!$U$79+conditions!$U53)))</f>
        <v>0</v>
      </c>
      <c r="DE141" s="37">
        <f>IF(DE$9="",0,IF(DE$9-conditions!$U$79&gt;=$U$9,0,SUMIFS(33:33,$9:$9,DE$9-conditions!$U$79+conditions!$U53)))</f>
        <v>0</v>
      </c>
      <c r="DF141" s="37">
        <f>IF(DF$9="",0,IF(DF$9-conditions!$U$79&gt;=$U$9,0,SUMIFS(33:33,$9:$9,DF$9-conditions!$U$79+conditions!$U53)))</f>
        <v>0</v>
      </c>
      <c r="DG141" s="37">
        <f>IF(DG$9="",0,IF(DG$9-conditions!$U$79&gt;=$U$9,0,SUMIFS(33:33,$9:$9,DG$9-conditions!$U$79+conditions!$U53)))</f>
        <v>0</v>
      </c>
      <c r="DH141" s="37">
        <f>IF(DH$9="",0,IF(DH$9-conditions!$U$79&gt;=$U$9,0,SUMIFS(33:33,$9:$9,DH$9-conditions!$U$79+conditions!$U53)))</f>
        <v>0</v>
      </c>
      <c r="DI141" s="37">
        <f>IF(DI$9="",0,IF(DI$9-conditions!$U$79&gt;=$U$9,0,SUMIFS(33:33,$9:$9,DI$9-conditions!$U$79+conditions!$U53)))</f>
        <v>0</v>
      </c>
      <c r="DJ141" s="37">
        <f>IF(DJ$9="",0,IF(DJ$9-conditions!$U$79&gt;=$U$9,0,SUMIFS(33:33,$9:$9,DJ$9-conditions!$U$79+conditions!$U53)))</f>
        <v>0</v>
      </c>
      <c r="DK141" s="37">
        <f>IF(DK$9="",0,IF(DK$9-conditions!$U$79&gt;=$U$9,0,SUMIFS(33:33,$9:$9,DK$9-conditions!$U$79+conditions!$U53)))</f>
        <v>0</v>
      </c>
      <c r="DL141" s="37">
        <f>IF(DL$9="",0,IF(DL$9-conditions!$U$79&gt;=$U$9,0,SUMIFS(33:33,$9:$9,DL$9-conditions!$U$79+conditions!$U53)))</f>
        <v>0</v>
      </c>
      <c r="DM141" s="37">
        <f>IF(DM$9="",0,IF(DM$9-conditions!$U$79&gt;=$U$9,0,SUMIFS(33:33,$9:$9,DM$9-conditions!$U$79+conditions!$U53)))</f>
        <v>0</v>
      </c>
      <c r="DN141" s="37">
        <f>IF(DN$9="",0,IF(DN$9-conditions!$U$79&gt;=$U$9,0,SUMIFS(33:33,$9:$9,DN$9-conditions!$U$79+conditions!$U53)))</f>
        <v>0</v>
      </c>
      <c r="DO141" s="37">
        <f>IF(DO$9="",0,IF(DO$9-conditions!$U$79&gt;=$U$9,0,SUMIFS(33:33,$9:$9,DO$9-conditions!$U$79+conditions!$U53)))</f>
        <v>0</v>
      </c>
      <c r="DP141" s="37">
        <f>IF(DP$9="",0,IF(DP$9-conditions!$U$79&gt;=$U$9,0,SUMIFS(33:33,$9:$9,DP$9-conditions!$U$79+conditions!$U53)))</f>
        <v>0</v>
      </c>
      <c r="DQ141" s="37">
        <f>IF(DQ$9="",0,IF(DQ$9-conditions!$U$79&gt;=$U$9,0,SUMIFS(33:33,$9:$9,DQ$9-conditions!$U$79+conditions!$U53)))</f>
        <v>0</v>
      </c>
      <c r="DR141" s="37">
        <f>IF(DR$9="",0,IF(DR$9-conditions!$U$79&gt;=$U$9,0,SUMIFS(33:33,$9:$9,DR$9-conditions!$U$79+conditions!$U53)))</f>
        <v>0</v>
      </c>
      <c r="DS141" s="37">
        <f>IF(DS$9="",0,IF(DS$9-conditions!$U$79&gt;=$U$9,0,SUMIFS(33:33,$9:$9,DS$9-conditions!$U$79+conditions!$U53)))</f>
        <v>0</v>
      </c>
      <c r="DT141" s="37">
        <f>IF(DT$9="",0,IF(DT$9-conditions!$U$79&gt;=$U$9,0,SUMIFS(33:33,$9:$9,DT$9-conditions!$U$79+conditions!$U53)))</f>
        <v>0</v>
      </c>
      <c r="DU141" s="37">
        <f>IF(DU$9="",0,IF(DU$9-conditions!$U$79&gt;=$U$9,0,SUMIFS(33:33,$9:$9,DU$9-conditions!$U$79+conditions!$U53)))</f>
        <v>0</v>
      </c>
      <c r="DV141" s="37">
        <f>IF(DV$9="",0,IF(DV$9-conditions!$U$79&gt;=$U$9,0,SUMIFS(33:33,$9:$9,DV$9-conditions!$U$79+conditions!$U53)))</f>
        <v>0</v>
      </c>
      <c r="DW141" s="37">
        <f>IF(DW$9="",0,IF(DW$9-conditions!$U$79&gt;=$U$9,0,SUMIFS(33:33,$9:$9,DW$9-conditions!$U$79+conditions!$U53)))</f>
        <v>0</v>
      </c>
      <c r="DX141" s="37">
        <f>IF(DX$9="",0,IF(DX$9-conditions!$U$79&gt;=$U$9,0,SUMIFS(33:33,$9:$9,DX$9-conditions!$U$79+conditions!$U53)))</f>
        <v>0</v>
      </c>
      <c r="DY141" s="37">
        <f>IF(DY$9="",0,IF(DY$9-conditions!$U$79&gt;=$U$9,0,SUMIFS(33:33,$9:$9,DY$9-conditions!$U$79+conditions!$U53)))</f>
        <v>0</v>
      </c>
      <c r="DZ141" s="37">
        <f>IF(DZ$9="",0,IF(DZ$9-conditions!$U$79&gt;=$U$9,0,SUMIFS(33:33,$9:$9,DZ$9-conditions!$U$79+conditions!$U53)))</f>
        <v>0</v>
      </c>
      <c r="EA141" s="37">
        <f>IF(EA$9="",0,IF(EA$9-conditions!$U$79&gt;=$U$9,0,SUMIFS(33:33,$9:$9,EA$9-conditions!$U$79+conditions!$U53)))</f>
        <v>0</v>
      </c>
      <c r="EB141" s="37">
        <f>IF(EB$9="",0,IF(EB$9-conditions!$U$79&gt;=$U$9,0,SUMIFS(33:33,$9:$9,EB$9-conditions!$U$79+conditions!$U53)))</f>
        <v>0</v>
      </c>
      <c r="EC141" s="37">
        <f>IF(EC$9="",0,IF(EC$9-conditions!$U$79&gt;=$U$9,0,SUMIFS(33:33,$9:$9,EC$9-conditions!$U$79+conditions!$U53)))</f>
        <v>0</v>
      </c>
      <c r="ED141" s="37">
        <f>IF(ED$9="",0,IF(ED$9-conditions!$U$79&gt;=$U$9,0,SUMIFS(33:33,$9:$9,ED$9-conditions!$U$79+conditions!$U53)))</f>
        <v>0</v>
      </c>
      <c r="EE141" s="37">
        <f>IF(EE$9="",0,IF(EE$9-conditions!$U$79&gt;=$U$9,0,SUMIFS(33:33,$9:$9,EE$9-conditions!$U$79+conditions!$U53)))</f>
        <v>0</v>
      </c>
      <c r="EF141" s="37">
        <f>IF(EF$9="",0,IF(EF$9-conditions!$U$79&gt;=$U$9,0,SUMIFS(33:33,$9:$9,EF$9-conditions!$U$79+conditions!$U53)))</f>
        <v>0</v>
      </c>
      <c r="EG141" s="37">
        <f>IF(EG$9="",0,IF(EG$9-conditions!$U$79&gt;=$U$9,0,SUMIFS(33:33,$9:$9,EG$9-conditions!$U$79+conditions!$U53)))</f>
        <v>0</v>
      </c>
      <c r="EH141" s="37">
        <f>IF(EH$9="",0,IF(EH$9-conditions!$U$79&gt;=$U$9,0,SUMIFS(33:33,$9:$9,EH$9-conditions!$U$79+conditions!$U53)))</f>
        <v>0</v>
      </c>
      <c r="EI141" s="37">
        <f>IF(EI$9="",0,IF(EI$9-conditions!$U$79&gt;=$U$9,0,SUMIFS(33:33,$9:$9,EI$9-conditions!$U$79+conditions!$U53)))</f>
        <v>0</v>
      </c>
      <c r="EJ141" s="37">
        <f>IF(EJ$9="",0,IF(EJ$9-conditions!$U$79&gt;=$U$9,0,SUMIFS(33:33,$9:$9,EJ$9-conditions!$U$79+conditions!$U53)))</f>
        <v>0</v>
      </c>
      <c r="EK141" s="37">
        <f>IF(EK$9="",0,IF(EK$9-conditions!$U$79&gt;=$U$9,0,SUMIFS(33:33,$9:$9,EK$9-conditions!$U$79+conditions!$U53)))</f>
        <v>0</v>
      </c>
      <c r="EL141" s="37">
        <f>IF(EL$9="",0,IF(EL$9-conditions!$U$79&gt;=$U$9,0,SUMIFS(33:33,$9:$9,EL$9-conditions!$U$79+conditions!$U53)))</f>
        <v>0</v>
      </c>
      <c r="EM141" s="37">
        <f>IF(EM$9="",0,IF(EM$9-conditions!$U$79&gt;=$U$9,0,SUMIFS(33:33,$9:$9,EM$9-conditions!$U$79+conditions!$U53)))</f>
        <v>0</v>
      </c>
      <c r="EN141" s="37">
        <f>IF(EN$9="",0,IF(EN$9-conditions!$U$79&gt;=$U$9,0,SUMIFS(33:33,$9:$9,EN$9-conditions!$U$79+conditions!$U53)))</f>
        <v>0</v>
      </c>
      <c r="EO141" s="37">
        <f>IF(EO$9="",0,IF(EO$9-conditions!$U$79&gt;=$U$9,0,SUMIFS(33:33,$9:$9,EO$9-conditions!$U$79+conditions!$U53)))</f>
        <v>0</v>
      </c>
      <c r="EP141" s="37">
        <f>IF(EP$9="",0,IF(EP$9-conditions!$U$79&gt;=$U$9,0,SUMIFS(33:33,$9:$9,EP$9-conditions!$U$79+conditions!$U53)))</f>
        <v>0</v>
      </c>
      <c r="EQ141" s="37">
        <f>IF(EQ$9="",0,IF(EQ$9-conditions!$U$79&gt;=$U$9,0,SUMIFS(33:33,$9:$9,EQ$9-conditions!$U$79+conditions!$U53)))</f>
        <v>0</v>
      </c>
      <c r="ER141" s="37">
        <f>IF(ER$9="",0,IF(ER$9-conditions!$U$79&gt;=$U$9,0,SUMIFS(33:33,$9:$9,ER$9-conditions!$U$79+conditions!$U53)))</f>
        <v>0</v>
      </c>
      <c r="ES141" s="37">
        <f>IF(ES$9="",0,IF(ES$9-conditions!$U$79&gt;=$U$9,0,SUMIFS(33:33,$9:$9,ES$9-conditions!$U$79+conditions!$U53)))</f>
        <v>0</v>
      </c>
      <c r="ET141" s="37">
        <f>IF(ET$9="",0,IF(ET$9-conditions!$U$79&gt;=$U$9,0,SUMIFS(33:33,$9:$9,ET$9-conditions!$U$79+conditions!$U53)))</f>
        <v>0</v>
      </c>
      <c r="EU141" s="37">
        <f>IF(EU$9="",0,IF(EU$9-conditions!$U$79&gt;=$U$9,0,SUMIFS(33:33,$9:$9,EU$9-conditions!$U$79+conditions!$U53)))</f>
        <v>0</v>
      </c>
      <c r="EV141" s="37">
        <f>IF(EV$9="",0,IF(EV$9-conditions!$U$79&gt;=$U$9,0,SUMIFS(33:33,$9:$9,EV$9-conditions!$U$79+conditions!$U53)))</f>
        <v>0</v>
      </c>
      <c r="EW141" s="37">
        <f>IF(EW$9="",0,IF(EW$9-conditions!$U$79&gt;=$U$9,0,SUMIFS(33:33,$9:$9,EW$9-conditions!$U$79+conditions!$U53)))</f>
        <v>0</v>
      </c>
      <c r="EX141" s="37">
        <f>IF(EX$9="",0,IF(EX$9-conditions!$U$79&gt;=$U$9,0,SUMIFS(33:33,$9:$9,EX$9-conditions!$U$79+conditions!$U53)))</f>
        <v>0</v>
      </c>
      <c r="EY141" s="37">
        <f>IF(EY$9="",0,IF(EY$9-conditions!$U$79&gt;=$U$9,0,SUMIFS(33:33,$9:$9,EY$9-conditions!$U$79+conditions!$U53)))</f>
        <v>0</v>
      </c>
      <c r="EZ141" s="37">
        <f>IF(EZ$9="",0,IF(EZ$9-conditions!$U$79&gt;=$U$9,0,SUMIFS(33:33,$9:$9,EZ$9-conditions!$U$79+conditions!$U53)))</f>
        <v>0</v>
      </c>
      <c r="FA141" s="37">
        <f>IF(FA$9="",0,IF(FA$9-conditions!$U$79&gt;=$U$9,0,SUMIFS(33:33,$9:$9,FA$9-conditions!$U$79+conditions!$U53)))</f>
        <v>0</v>
      </c>
      <c r="FB141" s="37">
        <f>IF(FB$9="",0,IF(FB$9-conditions!$U$79&gt;=$U$9,0,SUMIFS(33:33,$9:$9,FB$9-conditions!$U$79+conditions!$U53)))</f>
        <v>0</v>
      </c>
      <c r="FC141" s="37">
        <f>IF(FC$9="",0,IF(FC$9-conditions!$U$79&gt;=$U$9,0,SUMIFS(33:33,$9:$9,FC$9-conditions!$U$79+conditions!$U53)))</f>
        <v>0</v>
      </c>
      <c r="FD141" s="37">
        <f>IF(FD$9="",0,IF(FD$9-conditions!$U$79&gt;=$U$9,0,SUMIFS(33:33,$9:$9,FD$9-conditions!$U$79+conditions!$U53)))</f>
        <v>0</v>
      </c>
      <c r="FE141" s="37">
        <f>IF(FE$9="",0,IF(FE$9-conditions!$U$79&gt;=$U$9,0,SUMIFS(33:33,$9:$9,FE$9-conditions!$U$79+conditions!$U53)))</f>
        <v>0</v>
      </c>
      <c r="FF141" s="37">
        <f>IF(FF$9="",0,IF(FF$9-conditions!$U$79&gt;=$U$9,0,SUMIFS(33:33,$9:$9,FF$9-conditions!$U$79+conditions!$U53)))</f>
        <v>0</v>
      </c>
      <c r="FG141" s="37">
        <f>IF(FG$9="",0,IF(FG$9-conditions!$U$79&gt;=$U$9,0,SUMIFS(33:33,$9:$9,FG$9-conditions!$U$79+conditions!$U53)))</f>
        <v>0</v>
      </c>
      <c r="FH141" s="37">
        <f>IF(FH$9="",0,IF(FH$9-conditions!$U$79&gt;=$U$9,0,SUMIFS(33:33,$9:$9,FH$9-conditions!$U$79+conditions!$U53)))</f>
        <v>0</v>
      </c>
      <c r="FI141" s="37">
        <f>IF(FI$9="",0,IF(FI$9-conditions!$U$79&gt;=$U$9,0,SUMIFS(33:33,$9:$9,FI$9-conditions!$U$79+conditions!$U53)))</f>
        <v>0</v>
      </c>
      <c r="FJ141" s="37">
        <f>IF(FJ$9="",0,IF(FJ$9-conditions!$U$79&gt;=$U$9,0,SUMIFS(33:33,$9:$9,FJ$9-conditions!$U$79+conditions!$U53)))</f>
        <v>0</v>
      </c>
      <c r="FK141" s="37">
        <f>IF(FK$9="",0,IF(FK$9-conditions!$U$79&gt;=$U$9,0,SUMIFS(33:33,$9:$9,FK$9-conditions!$U$79+conditions!$U53)))</f>
        <v>0</v>
      </c>
      <c r="FL141" s="37">
        <f>IF(FL$9="",0,IF(FL$9-conditions!$U$79&gt;=$U$9,0,SUMIFS(33:33,$9:$9,FL$9-conditions!$U$79+conditions!$U53)))</f>
        <v>0</v>
      </c>
      <c r="FM141" s="37">
        <f>IF(FM$9="",0,IF(FM$9-conditions!$U$79&gt;=$U$9,0,SUMIFS(33:33,$9:$9,FM$9-conditions!$U$79+conditions!$U53)))</f>
        <v>0</v>
      </c>
      <c r="FN141" s="37">
        <f>IF(FN$9="",0,IF(FN$9-conditions!$U$79&gt;=$U$9,0,SUMIFS(33:33,$9:$9,FN$9-conditions!$U$79+conditions!$U53)))</f>
        <v>0</v>
      </c>
      <c r="FO141" s="37">
        <f>IF(FO$9="",0,IF(FO$9-conditions!$U$79&gt;=$U$9,0,SUMIFS(33:33,$9:$9,FO$9-conditions!$U$79+conditions!$U53)))</f>
        <v>0</v>
      </c>
      <c r="FP141" s="37">
        <f>IF(FP$9="",0,IF(FP$9-conditions!$U$79&gt;=$U$9,0,SUMIFS(33:33,$9:$9,FP$9-conditions!$U$79+conditions!$U53)))</f>
        <v>0</v>
      </c>
      <c r="FQ141" s="37">
        <f>IF(FQ$9="",0,IF(FQ$9-conditions!$U$79&gt;=$U$9,0,SUMIFS(33:33,$9:$9,FQ$9-conditions!$U$79+conditions!$U53)))</f>
        <v>0</v>
      </c>
      <c r="FR141" s="37">
        <f>IF(FR$9="",0,IF(FR$9-conditions!$U$79&gt;=$U$9,0,SUMIFS(33:33,$9:$9,FR$9-conditions!$U$79+conditions!$U53)))</f>
        <v>0</v>
      </c>
      <c r="FS141" s="37">
        <f>IF(FS$9="",0,IF(FS$9-conditions!$U$79&gt;=$U$9,0,SUMIFS(33:33,$9:$9,FS$9-conditions!$U$79+conditions!$U53)))</f>
        <v>0</v>
      </c>
      <c r="FT141" s="37">
        <f>IF(FT$9="",0,IF(FT$9-conditions!$U$79&gt;=$U$9,0,SUMIFS(33:33,$9:$9,FT$9-conditions!$U$79+conditions!$U53)))</f>
        <v>0</v>
      </c>
      <c r="FU141" s="37">
        <f>IF(FU$9="",0,IF(FU$9-conditions!$U$79&gt;=$U$9,0,SUMIFS(33:33,$9:$9,FU$9-conditions!$U$79+conditions!$U53)))</f>
        <v>0</v>
      </c>
      <c r="FV141" s="37">
        <f>IF(FV$9="",0,IF(FV$9-conditions!$U$79&gt;=$U$9,0,SUMIFS(33:33,$9:$9,FV$9-conditions!$U$79+conditions!$U53)))</f>
        <v>0</v>
      </c>
      <c r="FW141" s="37">
        <f>IF(FW$9="",0,IF(FW$9-conditions!$U$79&gt;=$U$9,0,SUMIFS(33:33,$9:$9,FW$9-conditions!$U$79+conditions!$U53)))</f>
        <v>0</v>
      </c>
      <c r="FX141" s="37">
        <f>IF(FX$9="",0,IF(FX$9-conditions!$U$79&gt;=$U$9,0,SUMIFS(33:33,$9:$9,FX$9-conditions!$U$79+conditions!$U53)))</f>
        <v>0</v>
      </c>
      <c r="FY141" s="37">
        <f>IF(FY$9="",0,IF(FY$9-conditions!$U$79&gt;=$U$9,0,SUMIFS(33:33,$9:$9,FY$9-conditions!$U$79+conditions!$U53)))</f>
        <v>0</v>
      </c>
      <c r="FZ141" s="37">
        <f>IF(FZ$9="",0,IF(FZ$9-conditions!$U$79&gt;=$U$9,0,SUMIFS(33:33,$9:$9,FZ$9-conditions!$U$79+conditions!$U53)))</f>
        <v>0</v>
      </c>
      <c r="GA141" s="37">
        <f>IF(GA$9="",0,IF(GA$9-conditions!$U$79&gt;=$U$9,0,SUMIFS(33:33,$9:$9,GA$9-conditions!$U$79+conditions!$U53)))</f>
        <v>0</v>
      </c>
      <c r="GB141" s="37">
        <f>IF(GB$9="",0,IF(GB$9-conditions!$U$79&gt;=$U$9,0,SUMIFS(33:33,$9:$9,GB$9-conditions!$U$79+conditions!$U53)))</f>
        <v>0</v>
      </c>
      <c r="GC141" s="37">
        <f>IF(GC$9="",0,IF(GC$9-conditions!$U$79&gt;=$U$9,0,SUMIFS(33:33,$9:$9,GC$9-conditions!$U$79+conditions!$U53)))</f>
        <v>0</v>
      </c>
      <c r="GD141" s="37">
        <f>IF(GD$9="",0,IF(GD$9-conditions!$U$79&gt;=$U$9,0,SUMIFS(33:33,$9:$9,GD$9-conditions!$U$79+conditions!$U53)))</f>
        <v>0</v>
      </c>
      <c r="GE141" s="37">
        <f>IF(GE$9="",0,IF(GE$9-conditions!$U$79&gt;=$U$9,0,SUMIFS(33:33,$9:$9,GE$9-conditions!$U$79+conditions!$U53)))</f>
        <v>0</v>
      </c>
      <c r="GF141" s="37">
        <f>IF(GF$9="",0,IF(GF$9-conditions!$U$79&gt;=$U$9,0,SUMIFS(33:33,$9:$9,GF$9-conditions!$U$79+conditions!$U53)))</f>
        <v>0</v>
      </c>
      <c r="GG141" s="37">
        <f>IF(GG$9="",0,IF(GG$9-conditions!$U$79&gt;=$U$9,0,SUMIFS(33:33,$9:$9,GG$9-conditions!$U$79+conditions!$U53)))</f>
        <v>0</v>
      </c>
      <c r="GH141" s="37">
        <f>IF(GH$9="",0,IF(GH$9-conditions!$U$79&gt;=$U$9,0,SUMIFS(33:33,$9:$9,GH$9-conditions!$U$79+conditions!$U53)))</f>
        <v>0</v>
      </c>
      <c r="GI141" s="37">
        <f>IF(GI$9="",0,IF(GI$9-conditions!$U$79&gt;=$U$9,0,SUMIFS(33:33,$9:$9,GI$9-conditions!$U$79+conditions!$U53)))</f>
        <v>0</v>
      </c>
      <c r="GJ141" s="37">
        <f>IF(GJ$9="",0,IF(GJ$9-conditions!$U$79&gt;=$U$9,0,SUMIFS(33:33,$9:$9,GJ$9-conditions!$U$79+conditions!$U53)))</f>
        <v>0</v>
      </c>
      <c r="GK141" s="37">
        <f>IF(GK$9="",0,IF(GK$9-conditions!$U$79&gt;=$U$9,0,SUMIFS(33:33,$9:$9,GK$9-conditions!$U$79+conditions!$U53)))</f>
        <v>0</v>
      </c>
      <c r="GL141" s="37">
        <f>IF(GL$9="",0,IF(GL$9-conditions!$U$79&gt;=$U$9,0,SUMIFS(33:33,$9:$9,GL$9-conditions!$U$79+conditions!$U53)))</f>
        <v>0</v>
      </c>
      <c r="GM141" s="37">
        <f>IF(GM$9="",0,IF(GM$9-conditions!$U$79&gt;=$U$9,0,SUMIFS(33:33,$9:$9,GM$9-conditions!$U$79+conditions!$U53)))</f>
        <v>0</v>
      </c>
      <c r="GN141" s="37">
        <f>IF(GN$9="",0,IF(GN$9-conditions!$U$79&gt;=$U$9,0,SUMIFS(33:33,$9:$9,GN$9-conditions!$U$79+conditions!$U53)))</f>
        <v>0</v>
      </c>
      <c r="GO141" s="37">
        <f>IF(GO$9="",0,IF(GO$9-conditions!$U$79&gt;=$U$9,0,SUMIFS(33:33,$9:$9,GO$9-conditions!$U$79+conditions!$U53)))</f>
        <v>0</v>
      </c>
      <c r="GP141" s="37">
        <f>IF(GP$9="",0,IF(GP$9-conditions!$U$79&gt;=$U$9,0,SUMIFS(33:33,$9:$9,GP$9-conditions!$U$79+conditions!$U53)))</f>
        <v>0</v>
      </c>
      <c r="GQ141" s="37">
        <f>IF(GQ$9="",0,IF(GQ$9-conditions!$U$79&gt;=$U$9,0,SUMIFS(33:33,$9:$9,GQ$9-conditions!$U$79+conditions!$U53)))</f>
        <v>0</v>
      </c>
      <c r="GR141" s="37">
        <f>IF(GR$9="",0,IF(GR$9-conditions!$U$79&gt;=$U$9,0,SUMIFS(33:33,$9:$9,GR$9-conditions!$U$79+conditions!$U53)))</f>
        <v>0</v>
      </c>
      <c r="GS141" s="37">
        <f>IF(GS$9="",0,IF(GS$9-conditions!$U$79&gt;=$U$9,0,SUMIFS(33:33,$9:$9,GS$9-conditions!$U$79+conditions!$U53)))</f>
        <v>0</v>
      </c>
      <c r="GT141" s="37">
        <f>IF(GT$9="",0,IF(GT$9-conditions!$U$79&gt;=$U$9,0,SUMIFS(33:33,$9:$9,GT$9-conditions!$U$79+conditions!$U53)))</f>
        <v>0</v>
      </c>
      <c r="GU141" s="37">
        <f>IF(GU$9="",0,IF(GU$9-conditions!$U$79&gt;=$U$9,0,SUMIFS(33:33,$9:$9,GU$9-conditions!$U$79+conditions!$U53)))</f>
        <v>0</v>
      </c>
      <c r="GV141" s="37">
        <f>IF(GV$9="",0,IF(GV$9-conditions!$U$79&gt;=$U$9,0,SUMIFS(33:33,$9:$9,GV$9-conditions!$U$79+conditions!$U53)))</f>
        <v>0</v>
      </c>
      <c r="GW141" s="37">
        <f>IF(GW$9="",0,IF(GW$9-conditions!$U$79&gt;=$U$9,0,SUMIFS(33:33,$9:$9,GW$9-conditions!$U$79+conditions!$U53)))</f>
        <v>0</v>
      </c>
      <c r="GX141" s="37">
        <f>IF(GX$9="",0,IF(GX$9-conditions!$U$79&gt;=$U$9,0,SUMIFS(33:33,$9:$9,GX$9-conditions!$U$79+conditions!$U53)))</f>
        <v>0</v>
      </c>
      <c r="GY141" s="37">
        <f>IF(GY$9="",0,IF(GY$9-conditions!$U$79&gt;=$U$9,0,SUMIFS(33:33,$9:$9,GY$9-conditions!$U$79+conditions!$U53)))</f>
        <v>0</v>
      </c>
      <c r="GZ141" s="37">
        <f>IF(GZ$9="",0,IF(GZ$9-conditions!$U$79&gt;=$U$9,0,SUMIFS(33:33,$9:$9,GZ$9-conditions!$U$79+conditions!$U53)))</f>
        <v>0</v>
      </c>
      <c r="HA141" s="37">
        <f>IF(HA$9="",0,IF(HA$9-conditions!$U$79&gt;=$U$9,0,SUMIFS(33:33,$9:$9,HA$9-conditions!$U$79+conditions!$U53)))</f>
        <v>0</v>
      </c>
      <c r="HB141" s="37">
        <f>IF(HB$9="",0,IF(HB$9-conditions!$U$79&gt;=$U$9,0,SUMIFS(33:33,$9:$9,HB$9-conditions!$U$79+conditions!$U53)))</f>
        <v>0</v>
      </c>
      <c r="HC141" s="37">
        <f>IF(HC$9="",0,IF(HC$9-conditions!$U$79&gt;=$U$9,0,SUMIFS(33:33,$9:$9,HC$9-conditions!$U$79+conditions!$U53)))</f>
        <v>0</v>
      </c>
      <c r="HD141" s="37">
        <f>IF(HD$9="",0,IF(HD$9-conditions!$U$79&gt;=$U$9,0,SUMIFS(33:33,$9:$9,HD$9-conditions!$U$79+conditions!$U53)))</f>
        <v>0</v>
      </c>
      <c r="HE141" s="37">
        <f>IF(HE$9="",0,IF(HE$9-conditions!$U$79&gt;=$U$9,0,SUMIFS(33:33,$9:$9,HE$9-conditions!$U$79+conditions!$U53)))</f>
        <v>0</v>
      </c>
      <c r="HF141" s="37">
        <f>IF(HF$9="",0,IF(HF$9-conditions!$U$79&gt;=$U$9,0,SUMIFS(33:33,$9:$9,HF$9-conditions!$U$79+conditions!$U53)))</f>
        <v>0</v>
      </c>
      <c r="HG141" s="37">
        <f>IF(HG$9="",0,IF(HG$9-conditions!$U$79&gt;=$U$9,0,SUMIFS(33:33,$9:$9,HG$9-conditions!$U$79+conditions!$U53)))</f>
        <v>0</v>
      </c>
      <c r="HH141" s="37">
        <f>IF(HH$9="",0,IF(HH$9-conditions!$U$79&gt;=$U$9,0,SUMIFS(33:33,$9:$9,HH$9-conditions!$U$79+conditions!$U53)))</f>
        <v>0</v>
      </c>
      <c r="HI141" s="37">
        <f>IF(HI$9="",0,IF(HI$9-conditions!$U$79&gt;=$U$9,0,SUMIFS(33:33,$9:$9,HI$9-conditions!$U$79+conditions!$U53)))</f>
        <v>0</v>
      </c>
      <c r="HJ141" s="37">
        <f>IF(HJ$9="",0,IF(HJ$9-conditions!$U$79&gt;=$U$9,0,SUMIFS(33:33,$9:$9,HJ$9-conditions!$U$79+conditions!$U53)))</f>
        <v>0</v>
      </c>
      <c r="HK141" s="37">
        <f>IF(HK$9="",0,IF(HK$9-conditions!$U$79&gt;=$U$9,0,SUMIFS(33:33,$9:$9,HK$9-conditions!$U$79+conditions!$U53)))</f>
        <v>0</v>
      </c>
      <c r="HL141" s="37">
        <f>IF(HL$9="",0,IF(HL$9-conditions!$U$79&gt;=$U$9,0,SUMIFS(33:33,$9:$9,HL$9-conditions!$U$79+conditions!$U53)))</f>
        <v>0</v>
      </c>
      <c r="HM141" s="37">
        <f>IF(HM$9="",0,IF(HM$9-conditions!$U$79&gt;=$U$9,0,SUMIFS(33:33,$9:$9,HM$9-conditions!$U$79+conditions!$U53)))</f>
        <v>0</v>
      </c>
      <c r="HN141" s="37">
        <f>IF(HN$9="",0,IF(HN$9-conditions!$U$79&gt;=$U$9,0,SUMIFS(33:33,$9:$9,HN$9-conditions!$U$79+conditions!$U53)))</f>
        <v>0</v>
      </c>
      <c r="HO141" s="37">
        <f>IF(HO$9="",0,IF(HO$9-conditions!$U$79&gt;=$U$9,0,SUMIFS(33:33,$9:$9,HO$9-conditions!$U$79+conditions!$U53)))</f>
        <v>0</v>
      </c>
      <c r="HP141" s="37">
        <f>IF(HP$9="",0,IF(HP$9-conditions!$U$79&gt;=$U$9,0,SUMIFS(33:33,$9:$9,HP$9-conditions!$U$79+conditions!$U53)))</f>
        <v>0</v>
      </c>
      <c r="HQ141" s="37">
        <f>IF(HQ$9="",0,IF(HQ$9-conditions!$U$79&gt;=$U$9,0,SUMIFS(33:33,$9:$9,HQ$9-conditions!$U$79+conditions!$U53)))</f>
        <v>0</v>
      </c>
      <c r="HR141" s="37">
        <f>IF(HR$9="",0,IF(HR$9-conditions!$U$79&gt;=$U$9,0,SUMIFS(33:33,$9:$9,HR$9-conditions!$U$79+conditions!$U53)))</f>
        <v>0</v>
      </c>
      <c r="HS141" s="37">
        <f>IF(HS$9="",0,IF(HS$9-conditions!$U$79&gt;=$U$9,0,SUMIFS(33:33,$9:$9,HS$9-conditions!$U$79+conditions!$U53)))</f>
        <v>0</v>
      </c>
      <c r="HT141" s="37">
        <f>IF(HT$9="",0,IF(HT$9-conditions!$U$79&gt;=$U$9,0,SUMIFS(33:33,$9:$9,HT$9-conditions!$U$79+conditions!$U53)))</f>
        <v>0</v>
      </c>
      <c r="HU141" s="37">
        <f>IF(HU$9="",0,IF(HU$9-conditions!$U$79&gt;=$U$9,0,SUMIFS(33:33,$9:$9,HU$9-conditions!$U$79+conditions!$U53)))</f>
        <v>0</v>
      </c>
      <c r="HV141" s="37">
        <f>IF(HV$9="",0,IF(HV$9-conditions!$U$79&gt;=$U$9,0,SUMIFS(33:33,$9:$9,HV$9-conditions!$U$79+conditions!$U53)))</f>
        <v>0</v>
      </c>
      <c r="HW141" s="37">
        <f>IF(HW$9="",0,IF(HW$9-conditions!$U$79&gt;=$U$9,0,SUMIFS(33:33,$9:$9,HW$9-conditions!$U$79+conditions!$U53)))</f>
        <v>0</v>
      </c>
      <c r="HX141" s="37">
        <f>IF(HX$9="",0,IF(HX$9-conditions!$U$79&gt;=$U$9,0,SUMIFS(33:33,$9:$9,HX$9-conditions!$U$79+conditions!$U53)))</f>
        <v>0</v>
      </c>
      <c r="HY141" s="37">
        <f>IF(HY$9="",0,IF(HY$9-conditions!$U$79&gt;=$U$9,0,SUMIFS(33:33,$9:$9,HY$9-conditions!$U$79+conditions!$U53)))</f>
        <v>0</v>
      </c>
      <c r="HZ141" s="37">
        <f>IF(HZ$9="",0,IF(HZ$9-conditions!$U$79&gt;=$U$9,0,SUMIFS(33:33,$9:$9,HZ$9-conditions!$U$79+conditions!$U53)))</f>
        <v>0</v>
      </c>
      <c r="IA141" s="37">
        <f>IF(IA$9="",0,IF(IA$9-conditions!$U$79&gt;=$U$9,0,SUMIFS(33:33,$9:$9,IA$9-conditions!$U$79+conditions!$U53)))</f>
        <v>0</v>
      </c>
      <c r="IB141" s="37">
        <f>IF(IB$9="",0,IF(IB$9-conditions!$U$79&gt;=$U$9,0,SUMIFS(33:33,$9:$9,IB$9-conditions!$U$79+conditions!$U53)))</f>
        <v>0</v>
      </c>
      <c r="IC141" s="37">
        <f>IF(IC$9="",0,IF(IC$9-conditions!$U$79&gt;=$U$9,0,SUMIFS(33:33,$9:$9,IC$9-conditions!$U$79+conditions!$U53)))</f>
        <v>0</v>
      </c>
      <c r="ID141" s="37">
        <f>IF(ID$9="",0,IF(ID$9-conditions!$U$79&gt;=$U$9,0,SUMIFS(33:33,$9:$9,ID$9-conditions!$U$79+conditions!$U53)))</f>
        <v>0</v>
      </c>
      <c r="IE141" s="37">
        <f>IF(IE$9="",0,IF(IE$9-conditions!$U$79&gt;=$U$9,0,SUMIFS(33:33,$9:$9,IE$9-conditions!$U$79+conditions!$U53)))</f>
        <v>0</v>
      </c>
      <c r="IF141" s="37">
        <f>IF(IF$9="",0,IF(IF$9-conditions!$U$79&gt;=$U$9,0,SUMIFS(33:33,$9:$9,IF$9-conditions!$U$79+conditions!$U53)))</f>
        <v>0</v>
      </c>
      <c r="IG141" s="37">
        <f>IF(IG$9="",0,IF(IG$9-conditions!$U$79&gt;=$U$9,0,SUMIFS(33:33,$9:$9,IG$9-conditions!$U$79+conditions!$U53)))</f>
        <v>0</v>
      </c>
      <c r="IH141" s="37">
        <f>IF(IH$9="",0,IF(IH$9-conditions!$U$79&gt;=$U$9,0,SUMIFS(33:33,$9:$9,IH$9-conditions!$U$79+conditions!$U53)))</f>
        <v>0</v>
      </c>
      <c r="II141" s="37">
        <f>IF(II$9="",0,IF(II$9-conditions!$U$79&gt;=$U$9,0,SUMIFS(33:33,$9:$9,II$9-conditions!$U$79+conditions!$U53)))</f>
        <v>0</v>
      </c>
      <c r="IJ141" s="37">
        <f>IF(IJ$9="",0,IF(IJ$9-conditions!$U$79&gt;=$U$9,0,SUMIFS(33:33,$9:$9,IJ$9-conditions!$U$79+conditions!$U53)))</f>
        <v>0</v>
      </c>
      <c r="IK141" s="37">
        <f>IF(IK$9="",0,IF(IK$9-conditions!$U$79&gt;=$U$9,0,SUMIFS(33:33,$9:$9,IK$9-conditions!$U$79+conditions!$U53)))</f>
        <v>0</v>
      </c>
      <c r="IL141" s="37">
        <f>IF(IL$9="",0,IF(IL$9-conditions!$U$79&gt;=$U$9,0,SUMIFS(33:33,$9:$9,IL$9-conditions!$U$79+conditions!$U53)))</f>
        <v>0</v>
      </c>
      <c r="IM141" s="37">
        <f>IF(IM$9="",0,IF(IM$9-conditions!$U$79&gt;=$U$9,0,SUMIFS(33:33,$9:$9,IM$9-conditions!$U$79+conditions!$U53)))</f>
        <v>0</v>
      </c>
      <c r="IN141" s="37">
        <f>IF(IN$9="",0,IF(IN$9-conditions!$U$79&gt;=$U$9,0,SUMIFS(33:33,$9:$9,IN$9-conditions!$U$79+conditions!$U53)))</f>
        <v>0</v>
      </c>
      <c r="IO141" s="37">
        <f>IF(IO$9="",0,IF(IO$9-conditions!$U$79&gt;=$U$9,0,SUMIFS(33:33,$9:$9,IO$9-conditions!$U$79+conditions!$U53)))</f>
        <v>0</v>
      </c>
      <c r="IP141" s="37">
        <f>IF(IP$9="",0,IF(IP$9-conditions!$U$79&gt;=$U$9,0,SUMIFS(33:33,$9:$9,IP$9-conditions!$U$79+conditions!$U53)))</f>
        <v>0</v>
      </c>
      <c r="IQ141" s="37">
        <f>IF(IQ$9="",0,IF(IQ$9-conditions!$U$79&gt;=$U$9,0,SUMIFS(33:33,$9:$9,IQ$9-conditions!$U$79+conditions!$U53)))</f>
        <v>0</v>
      </c>
      <c r="IR141" s="37">
        <f>IF(IR$9="",0,IF(IR$9-conditions!$U$79&gt;=$U$9,0,SUMIFS(33:33,$9:$9,IR$9-conditions!$U$79+conditions!$U53)))</f>
        <v>0</v>
      </c>
      <c r="IS141" s="37">
        <f>IF(IS$9="",0,IF(IS$9-conditions!$U$79&gt;=$U$9,0,SUMIFS(33:33,$9:$9,IS$9-conditions!$U$79+conditions!$U53)))</f>
        <v>0</v>
      </c>
      <c r="IT141" s="37">
        <f>IF(IT$9="",0,IF(IT$9-conditions!$U$79&gt;=$U$9,0,SUMIFS(33:33,$9:$9,IT$9-conditions!$U$79+conditions!$U53)))</f>
        <v>0</v>
      </c>
      <c r="IU141" s="37">
        <f>IF(IU$9="",0,IF(IU$9-conditions!$U$79&gt;=$U$9,0,SUMIFS(33:33,$9:$9,IU$9-conditions!$U$79+conditions!$U53)))</f>
        <v>0</v>
      </c>
      <c r="IV141" s="37">
        <f>IF(IV$9="",0,IF(IV$9-conditions!$U$79&gt;=$U$9,0,SUMIFS(33:33,$9:$9,IV$9-conditions!$U$79+conditions!$U53)))</f>
        <v>0</v>
      </c>
      <c r="IW141" s="37">
        <f>IF(IW$9="",0,IF(IW$9-conditions!$U$79&gt;=$U$9,0,SUMIFS(33:33,$9:$9,IW$9-conditions!$U$79+conditions!$U53)))</f>
        <v>0</v>
      </c>
      <c r="IX141" s="37">
        <f>IF(IX$9="",0,IF(IX$9-conditions!$U$79&gt;=$U$9,0,SUMIFS(33:33,$9:$9,IX$9-conditions!$U$79+conditions!$U53)))</f>
        <v>0</v>
      </c>
      <c r="IY141" s="37">
        <f>IF(IY$9="",0,IF(IY$9-conditions!$U$79&gt;=$U$9,0,SUMIFS(33:33,$9:$9,IY$9-conditions!$U$79+conditions!$U53)))</f>
        <v>0</v>
      </c>
      <c r="IZ141" s="37">
        <f>IF(IZ$9="",0,IF(IZ$9-conditions!$U$79&gt;=$U$9,0,SUMIFS(33:33,$9:$9,IZ$9-conditions!$U$79+conditions!$U53)))</f>
        <v>0</v>
      </c>
      <c r="JA141" s="37">
        <f>IF(JA$9="",0,IF(JA$9-conditions!$U$79&gt;=$U$9,0,SUMIFS(33:33,$9:$9,JA$9-conditions!$U$79+conditions!$U53)))</f>
        <v>0</v>
      </c>
      <c r="JB141" s="37">
        <f>IF(JB$9="",0,IF(JB$9-conditions!$U$79&gt;=$U$9,0,SUMIFS(33:33,$9:$9,JB$9-conditions!$U$79+conditions!$U53)))</f>
        <v>0</v>
      </c>
      <c r="JC141" s="37">
        <f>IF(JC$9="",0,IF(JC$9-conditions!$U$79&gt;=$U$9,0,SUMIFS(33:33,$9:$9,JC$9-conditions!$U$79+conditions!$U53)))</f>
        <v>0</v>
      </c>
      <c r="JD141" s="37">
        <f>IF(JD$9="",0,IF(JD$9-conditions!$U$79&gt;=$U$9,0,SUMIFS(33:33,$9:$9,JD$9-conditions!$U$79+conditions!$U53)))</f>
        <v>0</v>
      </c>
      <c r="JE141" s="37">
        <f>IF(JE$9="",0,IF(JE$9-conditions!$U$79&gt;=$U$9,0,SUMIFS(33:33,$9:$9,JE$9-conditions!$U$79+conditions!$U53)))</f>
        <v>0</v>
      </c>
      <c r="JF141" s="37">
        <f>IF(JF$9="",0,IF(JF$9-conditions!$U$79&gt;=$U$9,0,SUMIFS(33:33,$9:$9,JF$9-conditions!$U$79+conditions!$U53)))</f>
        <v>0</v>
      </c>
      <c r="JG141" s="37">
        <f>IF(JG$9="",0,IF(JG$9-conditions!$U$79&gt;=$U$9,0,SUMIFS(33:33,$9:$9,JG$9-conditions!$U$79+conditions!$U53)))</f>
        <v>0</v>
      </c>
      <c r="JH141" s="37">
        <f>IF(JH$9="",0,IF(JH$9-conditions!$U$79&gt;=$U$9,0,SUMIFS(33:33,$9:$9,JH$9-conditions!$U$79+conditions!$U53)))</f>
        <v>0</v>
      </c>
      <c r="JI141" s="37">
        <f>IF(JI$9="",0,IF(JI$9-conditions!$U$79&gt;=$U$9,0,SUMIFS(33:33,$9:$9,JI$9-conditions!$U$79+conditions!$U53)))</f>
        <v>0</v>
      </c>
      <c r="JJ141" s="37">
        <f>IF(JJ$9="",0,IF(JJ$9-conditions!$U$79&gt;=$U$9,0,SUMIFS(33:33,$9:$9,JJ$9-conditions!$U$79+conditions!$U53)))</f>
        <v>0</v>
      </c>
      <c r="JK141" s="37">
        <f>IF(JK$9="",0,IF(JK$9-conditions!$U$79&gt;=$U$9,0,SUMIFS(33:33,$9:$9,JK$9-conditions!$U$79+conditions!$U53)))</f>
        <v>0</v>
      </c>
      <c r="JL141" s="37">
        <f>IF(JL$9="",0,IF(JL$9-conditions!$U$79&gt;=$U$9,0,SUMIFS(33:33,$9:$9,JL$9-conditions!$U$79+conditions!$U53)))</f>
        <v>0</v>
      </c>
      <c r="JM141" s="37">
        <f>IF(JM$9="",0,IF(JM$9-conditions!$U$79&gt;=$U$9,0,SUMIFS(33:33,$9:$9,JM$9-conditions!$U$79+conditions!$U53)))</f>
        <v>0</v>
      </c>
      <c r="JN141" s="37">
        <f>IF(JN$9="",0,IF(JN$9-conditions!$U$79&gt;=$U$9,0,SUMIFS(33:33,$9:$9,JN$9-conditions!$U$79+conditions!$U53)))</f>
        <v>0</v>
      </c>
      <c r="JO141" s="37">
        <f>IF(JO$9="",0,IF(JO$9-conditions!$U$79&gt;=$U$9,0,SUMIFS(33:33,$9:$9,JO$9-conditions!$U$79+conditions!$U53)))</f>
        <v>0</v>
      </c>
      <c r="JP141" s="37">
        <f>IF(JP$9="",0,IF(JP$9-conditions!$U$79&gt;=$U$9,0,SUMIFS(33:33,$9:$9,JP$9-conditions!$U$79+conditions!$U53)))</f>
        <v>0</v>
      </c>
      <c r="JQ141" s="37">
        <f>IF(JQ$9="",0,IF(JQ$9-conditions!$U$79&gt;=$U$9,0,SUMIFS(33:33,$9:$9,JQ$9-conditions!$U$79+conditions!$U53)))</f>
        <v>0</v>
      </c>
      <c r="JR141" s="37">
        <f>IF(JR$9="",0,IF(JR$9-conditions!$U$79&gt;=$U$9,0,SUMIFS(33:33,$9:$9,JR$9-conditions!$U$79+conditions!$U53)))</f>
        <v>0</v>
      </c>
      <c r="JS141" s="37">
        <f>IF(JS$9="",0,IF(JS$9-conditions!$U$79&gt;=$U$9,0,SUMIFS(33:33,$9:$9,JS$9-conditions!$U$79+conditions!$U53)))</f>
        <v>0</v>
      </c>
      <c r="JT141" s="37">
        <f>IF(JT$9="",0,IF(JT$9-conditions!$U$79&gt;=$U$9,0,SUMIFS(33:33,$9:$9,JT$9-conditions!$U$79+conditions!$U53)))</f>
        <v>0</v>
      </c>
      <c r="JU141" s="37">
        <f>IF(JU$9="",0,IF(JU$9-conditions!$U$79&gt;=$U$9,0,SUMIFS(33:33,$9:$9,JU$9-conditions!$U$79+conditions!$U53)))</f>
        <v>0</v>
      </c>
      <c r="JV141" s="37">
        <f>IF(JV$9="",0,IF(JV$9-conditions!$U$79&gt;=$U$9,0,SUMIFS(33:33,$9:$9,JV$9-conditions!$U$79+conditions!$U53)))</f>
        <v>0</v>
      </c>
      <c r="JW141" s="37">
        <f>IF(JW$9="",0,IF(JW$9-conditions!$U$79&gt;=$U$9,0,SUMIFS(33:33,$9:$9,JW$9-conditions!$U$79+conditions!$U53)))</f>
        <v>0</v>
      </c>
      <c r="JX141" s="37">
        <f>IF(JX$9="",0,IF(JX$9-conditions!$U$79&gt;=$U$9,0,SUMIFS(33:33,$9:$9,JX$9-conditions!$U$79+conditions!$U53)))</f>
        <v>0</v>
      </c>
      <c r="JY141" s="37">
        <f>IF(JY$9="",0,IF(JY$9-conditions!$U$79&gt;=$U$9,0,SUMIFS(33:33,$9:$9,JY$9-conditions!$U$79+conditions!$U53)))</f>
        <v>0</v>
      </c>
      <c r="JZ141" s="37">
        <f>IF(JZ$9="",0,IF(JZ$9-conditions!$U$79&gt;=$U$9,0,SUMIFS(33:33,$9:$9,JZ$9-conditions!$U$79+conditions!$U53)))</f>
        <v>0</v>
      </c>
      <c r="KA141" s="37">
        <f>IF(KA$9="",0,IF(KA$9-conditions!$U$79&gt;=$U$9,0,SUMIFS(33:33,$9:$9,KA$9-conditions!$U$79+conditions!$U53)))</f>
        <v>0</v>
      </c>
      <c r="KB141" s="37">
        <f>IF(KB$9="",0,IF(KB$9-conditions!$U$79&gt;=$U$9,0,SUMIFS(33:33,$9:$9,KB$9-conditions!$U$79+conditions!$U53)))</f>
        <v>0</v>
      </c>
      <c r="KC141" s="37">
        <f>IF(KC$9="",0,IF(KC$9-conditions!$U$79&gt;=$U$9,0,SUMIFS(33:33,$9:$9,KC$9-conditions!$U$79+conditions!$U53)))</f>
        <v>0</v>
      </c>
      <c r="KD141" s="37">
        <f>IF(KD$9="",0,IF(KD$9-conditions!$U$79&gt;=$U$9,0,SUMIFS(33:33,$9:$9,KD$9-conditions!$U$79+conditions!$U53)))</f>
        <v>0</v>
      </c>
      <c r="KE141" s="37">
        <f>IF(KE$9="",0,IF(KE$9-conditions!$U$79&gt;=$U$9,0,SUMIFS(33:33,$9:$9,KE$9-conditions!$U$79+conditions!$U53)))</f>
        <v>0</v>
      </c>
      <c r="KF141" s="37">
        <f>IF(KF$9="",0,IF(KF$9-conditions!$U$79&gt;=$U$9,0,SUMIFS(33:33,$9:$9,KF$9-conditions!$U$79+conditions!$U53)))</f>
        <v>0</v>
      </c>
      <c r="KG141" s="37">
        <f>IF(KG$9="",0,IF(KG$9-conditions!$U$79&gt;=$U$9,0,SUMIFS(33:33,$9:$9,KG$9-conditions!$U$79+conditions!$U53)))</f>
        <v>0</v>
      </c>
      <c r="KH141" s="37">
        <f>IF(KH$9="",0,IF(KH$9-conditions!$U$79&gt;=$U$9,0,SUMIFS(33:33,$9:$9,KH$9-conditions!$U$79+conditions!$U53)))</f>
        <v>0</v>
      </c>
      <c r="KI141" s="37">
        <f>IF(KI$9="",0,IF(KI$9-conditions!$U$79&gt;=$U$9,0,SUMIFS(33:33,$9:$9,KI$9-conditions!$U$79+conditions!$U53)))</f>
        <v>0</v>
      </c>
      <c r="KJ141" s="37">
        <f>IF(KJ$9="",0,IF(KJ$9-conditions!$U$79&gt;=$U$9,0,SUMIFS(33:33,$9:$9,KJ$9-conditions!$U$79+conditions!$U53)))</f>
        <v>0</v>
      </c>
      <c r="KK141" s="37">
        <f>IF(KK$9="",0,IF(KK$9-conditions!$U$79&gt;=$U$9,0,SUMIFS(33:33,$9:$9,KK$9-conditions!$U$79+conditions!$U53)))</f>
        <v>0</v>
      </c>
      <c r="KL141" s="37">
        <f>IF(KL$9="",0,IF(KL$9-conditions!$U$79&gt;=$U$9,0,SUMIFS(33:33,$9:$9,KL$9-conditions!$U$79+conditions!$U53)))</f>
        <v>0</v>
      </c>
      <c r="KM141" s="37">
        <f>IF(KM$9="",0,IF(KM$9-conditions!$U$79&gt;=$U$9,0,SUMIFS(33:33,$9:$9,KM$9-conditions!$U$79+conditions!$U53)))</f>
        <v>0</v>
      </c>
      <c r="KN141" s="37">
        <f>IF(KN$9="",0,IF(KN$9-conditions!$U$79&gt;=$U$9,0,SUMIFS(33:33,$9:$9,KN$9-conditions!$U$79+conditions!$U53)))</f>
        <v>0</v>
      </c>
      <c r="KO141" s="37">
        <f>IF(KO$9="",0,IF(KO$9-conditions!$U$79&gt;=$U$9,0,SUMIFS(33:33,$9:$9,KO$9-conditions!$U$79+conditions!$U53)))</f>
        <v>0</v>
      </c>
      <c r="KP141" s="37">
        <f>IF(KP$9="",0,IF(KP$9-conditions!$U$79&gt;=$U$9,0,SUMIFS(33:33,$9:$9,KP$9-conditions!$U$79+conditions!$U53)))</f>
        <v>0</v>
      </c>
      <c r="KQ141" s="37">
        <f>IF(KQ$9="",0,IF(KQ$9-conditions!$U$79&gt;=$U$9,0,SUMIFS(33:33,$9:$9,KQ$9-conditions!$U$79+conditions!$U53)))</f>
        <v>0</v>
      </c>
      <c r="KR141" s="37">
        <f>IF(KR$9="",0,IF(KR$9-conditions!$U$79&gt;=$U$9,0,SUMIFS(33:33,$9:$9,KR$9-conditions!$U$79+conditions!$U53)))</f>
        <v>0</v>
      </c>
      <c r="KS141" s="37">
        <f>IF(KS$9="",0,IF(KS$9-conditions!$U$79&gt;=$U$9,0,SUMIFS(33:33,$9:$9,KS$9-conditions!$U$79+conditions!$U53)))</f>
        <v>0</v>
      </c>
      <c r="KT141" s="37">
        <f>IF(KT$9="",0,IF(KT$9-conditions!$U$79&gt;=$U$9,0,SUMIFS(33:33,$9:$9,KT$9-conditions!$U$79+conditions!$U53)))</f>
        <v>0</v>
      </c>
      <c r="KU141" s="37">
        <f>IF(KU$9="",0,IF(KU$9-conditions!$U$79&gt;=$U$9,0,SUMIFS(33:33,$9:$9,KU$9-conditions!$U$79+conditions!$U53)))</f>
        <v>0</v>
      </c>
      <c r="KV141" s="37">
        <f>IF(KV$9="",0,IF(KV$9-conditions!$U$79&gt;=$U$9,0,SUMIFS(33:33,$9:$9,KV$9-conditions!$U$79+conditions!$U53)))</f>
        <v>0</v>
      </c>
      <c r="KW141" s="37">
        <f>IF(KW$9="",0,IF(KW$9-conditions!$U$79&gt;=$U$9,0,SUMIFS(33:33,$9:$9,KW$9-conditions!$U$79+conditions!$U53)))</f>
        <v>0</v>
      </c>
      <c r="KX141" s="37">
        <f>IF(KX$9="",0,IF(KX$9-conditions!$U$79&gt;=$U$9,0,SUMIFS(33:33,$9:$9,KX$9-conditions!$U$79+conditions!$U53)))</f>
        <v>0</v>
      </c>
      <c r="KY141" s="37">
        <f>IF(KY$9="",0,IF(KY$9-conditions!$U$79&gt;=$U$9,0,SUMIFS(33:33,$9:$9,KY$9-conditions!$U$79+conditions!$U53)))</f>
        <v>0</v>
      </c>
      <c r="KZ141" s="37">
        <f>IF(KZ$9="",0,IF(KZ$9-conditions!$U$79&gt;=$U$9,0,SUMIFS(33:33,$9:$9,KZ$9-conditions!$U$79+conditions!$U53)))</f>
        <v>0</v>
      </c>
      <c r="LA141" s="37">
        <f>IF(LA$9="",0,IF(LA$9-conditions!$U$79&gt;=$U$9,0,SUMIFS(33:33,$9:$9,LA$9-conditions!$U$79+conditions!$U53)))</f>
        <v>0</v>
      </c>
      <c r="LB141" s="37">
        <f>IF(LB$9="",0,IF(LB$9-conditions!$U$79&gt;=$U$9,0,SUMIFS(33:33,$9:$9,LB$9-conditions!$U$79+conditions!$U53)))</f>
        <v>0</v>
      </c>
      <c r="LC141" s="37">
        <f>IF(LC$9="",0,IF(LC$9-conditions!$U$79&gt;=$U$9,0,SUMIFS(33:33,$9:$9,LC$9-conditions!$U$79+conditions!$U53)))</f>
        <v>0</v>
      </c>
      <c r="LD141" s="37">
        <f>IF(LD$9="",0,IF(LD$9-conditions!$U$79&gt;=$U$9,0,SUMIFS(33:33,$9:$9,LD$9-conditions!$U$79+conditions!$U53)))</f>
        <v>0</v>
      </c>
      <c r="LE141" s="37">
        <f>IF(LE$9="",0,IF(LE$9-conditions!$U$79&gt;=$U$9,0,SUMIFS(33:33,$9:$9,LE$9-conditions!$U$79+conditions!$U53)))</f>
        <v>0</v>
      </c>
      <c r="LF141" s="37">
        <f>IF(LF$9="",0,IF(LF$9-conditions!$U$79&gt;=$U$9,0,SUMIFS(33:33,$9:$9,LF$9-conditions!$U$79+conditions!$U53)))</f>
        <v>0</v>
      </c>
      <c r="LG141" s="37">
        <f>IF(LG$9="",0,IF(LG$9-conditions!$U$79&gt;=$U$9,0,SUMIFS(33:33,$9:$9,LG$9-conditions!$U$79+conditions!$U53)))</f>
        <v>0</v>
      </c>
      <c r="LH141" s="37">
        <f>IF(LH$9="",0,IF(LH$9-conditions!$U$79&gt;=$U$9,0,SUMIFS(33:33,$9:$9,LH$9-conditions!$U$79+conditions!$U53)))</f>
        <v>0</v>
      </c>
      <c r="LI141" s="37">
        <f>IF(LI$9="",0,IF(LI$9-conditions!$U$79&gt;=$U$9,0,SUMIFS(33:33,$9:$9,LI$9-conditions!$U$79+conditions!$U53)))</f>
        <v>0</v>
      </c>
      <c r="LJ141" s="37">
        <f>IF(LJ$9="",0,IF(LJ$9-conditions!$U$79&gt;=$U$9,0,SUMIFS(33:33,$9:$9,LJ$9-conditions!$U$79+conditions!$U53)))</f>
        <v>0</v>
      </c>
      <c r="LK141" s="37">
        <f>IF(LK$9="",0,IF(LK$9-conditions!$U$79&gt;=$U$9,0,SUMIFS(33:33,$9:$9,LK$9-conditions!$U$79+conditions!$U53)))</f>
        <v>0</v>
      </c>
      <c r="LL141" s="37">
        <f>IF(LL$9="",0,IF(LL$9-conditions!$U$79&gt;=$U$9,0,SUMIFS(33:33,$9:$9,LL$9-conditions!$U$79+conditions!$U53)))</f>
        <v>0</v>
      </c>
      <c r="LM141" s="37">
        <f>IF(LM$9="",0,IF(LM$9-conditions!$U$79&gt;=$U$9,0,SUMIFS(33:33,$9:$9,LM$9-conditions!$U$79+conditions!$U53)))</f>
        <v>0</v>
      </c>
      <c r="LN141" s="37">
        <f>IF(LN$9="",0,IF(LN$9-conditions!$U$79&gt;=$U$9,0,SUMIFS(33:33,$9:$9,LN$9-conditions!$U$79+conditions!$U53)))</f>
        <v>0</v>
      </c>
      <c r="LO141" s="37">
        <f>IF(LO$9="",0,IF(LO$9-conditions!$U$79&gt;=$U$9,0,SUMIFS(33:33,$9:$9,LO$9-conditions!$U$79+conditions!$U53)))</f>
        <v>0</v>
      </c>
      <c r="LP141" s="37">
        <f>IF(LP$9="",0,IF(LP$9-conditions!$U$79&gt;=$U$9,0,SUMIFS(33:33,$9:$9,LP$9-conditions!$U$79+conditions!$U53)))</f>
        <v>0</v>
      </c>
      <c r="LQ141" s="37">
        <f>IF(LQ$9="",0,IF(LQ$9-conditions!$U$79&gt;=$U$9,0,SUMIFS(33:33,$9:$9,LQ$9-conditions!$U$79+conditions!$U53)))</f>
        <v>0</v>
      </c>
      <c r="LR141" s="37">
        <f>IF(LR$9="",0,IF(LR$9-conditions!$U$79&gt;=$U$9,0,SUMIFS(33:33,$9:$9,LR$9-conditions!$U$79+conditions!$U53)))</f>
        <v>0</v>
      </c>
      <c r="LS141" s="37">
        <f>IF(LS$9="",0,IF(LS$9-conditions!$U$79&gt;=$U$9,0,SUMIFS(33:33,$9:$9,LS$9-conditions!$U$79+conditions!$U53)))</f>
        <v>0</v>
      </c>
      <c r="LT141" s="37">
        <f>IF(LT$9="",0,IF(LT$9-conditions!$U$79&gt;=$U$9,0,SUMIFS(33:33,$9:$9,LT$9-conditions!$U$79+conditions!$U53)))</f>
        <v>0</v>
      </c>
      <c r="LU141" s="37">
        <f>IF(LU$9="",0,IF(LU$9-conditions!$U$79&gt;=$U$9,0,SUMIFS(33:33,$9:$9,LU$9-conditions!$U$79+conditions!$U53)))</f>
        <v>0</v>
      </c>
      <c r="LV141" s="37">
        <f>IF(LV$9="",0,IF(LV$9-conditions!$U$79&gt;=$U$9,0,SUMIFS(33:33,$9:$9,LV$9-conditions!$U$79+conditions!$U53)))</f>
        <v>0</v>
      </c>
      <c r="LW141" s="37">
        <f>IF(LW$9="",0,IF(LW$9-conditions!$U$79&gt;=$U$9,0,SUMIFS(33:33,$9:$9,LW$9-conditions!$U$79+conditions!$U53)))</f>
        <v>0</v>
      </c>
      <c r="LX141" s="37">
        <f>IF(LX$9="",0,IF(LX$9-conditions!$U$79&gt;=$U$9,0,SUMIFS(33:33,$9:$9,LX$9-conditions!$U$79+conditions!$U53)))</f>
        <v>0</v>
      </c>
      <c r="LY141" s="37">
        <f>IF(LY$9="",0,IF(LY$9-conditions!$U$79&gt;=$U$9,0,SUMIFS(33:33,$9:$9,LY$9-conditions!$U$79+conditions!$U53)))</f>
        <v>0</v>
      </c>
      <c r="LZ141" s="37">
        <f>IF(LZ$9="",0,IF(LZ$9-conditions!$U$79&gt;=$U$9,0,SUMIFS(33:33,$9:$9,LZ$9-conditions!$U$79+conditions!$U53)))</f>
        <v>0</v>
      </c>
      <c r="MA141" s="37">
        <f>IF(MA$9="",0,IF(MA$9-conditions!$U$79&gt;=$U$9,0,SUMIFS(33:33,$9:$9,MA$9-conditions!$U$79+conditions!$U53)))</f>
        <v>0</v>
      </c>
      <c r="MB141" s="37">
        <f>IF(MB$9="",0,IF(MB$9-conditions!$U$79&gt;=$U$9,0,SUMIFS(33:33,$9:$9,MB$9-conditions!$U$79+conditions!$U53)))</f>
        <v>0</v>
      </c>
      <c r="MC141" s="37">
        <f>IF(MC$9="",0,IF(MC$9-conditions!$U$79&gt;=$U$9,0,SUMIFS(33:33,$9:$9,MC$9-conditions!$U$79+conditions!$U53)))</f>
        <v>0</v>
      </c>
      <c r="MD141" s="37">
        <f>IF(MD$9="",0,IF(MD$9-conditions!$U$79&gt;=$U$9,0,SUMIFS(33:33,$9:$9,MD$9-conditions!$U$79+conditions!$U53)))</f>
        <v>0</v>
      </c>
      <c r="ME141" s="37">
        <f>IF(ME$9="",0,IF(ME$9-conditions!$U$79&gt;=$U$9,0,SUMIFS(33:33,$9:$9,ME$9-conditions!$U$79+conditions!$U53)))</f>
        <v>0</v>
      </c>
      <c r="MF141" s="37">
        <f>IF(MF$9="",0,IF(MF$9-conditions!$U$79&gt;=$U$9,0,SUMIFS(33:33,$9:$9,MF$9-conditions!$U$79+conditions!$U53)))</f>
        <v>0</v>
      </c>
      <c r="MG141" s="37">
        <f>IF(MG$9="",0,IF(MG$9-conditions!$U$79&gt;=$U$9,0,SUMIFS(33:33,$9:$9,MG$9-conditions!$U$79+conditions!$U53)))</f>
        <v>0</v>
      </c>
      <c r="MH141" s="37">
        <f>IF(MH$9="",0,IF(MH$9-conditions!$U$79&gt;=$U$9,0,SUMIFS(33:33,$9:$9,MH$9-conditions!$U$79+conditions!$U53)))</f>
        <v>0</v>
      </c>
      <c r="MI141" s="37">
        <f>IF(MI$9="",0,IF(MI$9-conditions!$U$79&gt;=$U$9,0,SUMIFS(33:33,$9:$9,MI$9-conditions!$U$79+conditions!$U53)))</f>
        <v>0</v>
      </c>
      <c r="MJ141" s="37">
        <f>IF(MJ$9="",0,IF(MJ$9-conditions!$U$79&gt;=$U$9,0,SUMIFS(33:33,$9:$9,MJ$9-conditions!$U$79+conditions!$U53)))</f>
        <v>0</v>
      </c>
      <c r="MK141" s="37">
        <f>IF(MK$9="",0,IF(MK$9-conditions!$U$79&gt;=$U$9,0,SUMIFS(33:33,$9:$9,MK$9-conditions!$U$79+conditions!$U53)))</f>
        <v>0</v>
      </c>
      <c r="ML141" s="37">
        <f>IF(ML$9="",0,IF(ML$9-conditions!$U$79&gt;=$U$9,0,SUMIFS(33:33,$9:$9,ML$9-conditions!$U$79+conditions!$U53)))</f>
        <v>0</v>
      </c>
      <c r="MM141" s="37">
        <f>IF(MM$9="",0,IF(MM$9-conditions!$U$79&gt;=$U$9,0,SUMIFS(33:33,$9:$9,MM$9-conditions!$U$79+conditions!$U53)))</f>
        <v>0</v>
      </c>
      <c r="MN141" s="37">
        <f>IF(MN$9="",0,IF(MN$9-conditions!$U$79&gt;=$U$9,0,SUMIFS(33:33,$9:$9,MN$9-conditions!$U$79+conditions!$U53)))</f>
        <v>0</v>
      </c>
      <c r="MO141" s="37">
        <f>IF(MO$9="",0,IF(MO$9-conditions!$U$79&gt;=$U$9,0,SUMIFS(33:33,$9:$9,MO$9-conditions!$U$79+conditions!$U53)))</f>
        <v>0</v>
      </c>
      <c r="MP141" s="37">
        <f>IF(MP$9="",0,IF(MP$9-conditions!$U$79&gt;=$U$9,0,SUMIFS(33:33,$9:$9,MP$9-conditions!$U$79+conditions!$U53)))</f>
        <v>0</v>
      </c>
      <c r="MQ141" s="37">
        <f>IF(MQ$9="",0,IF(MQ$9-conditions!$U$79&gt;=$U$9,0,SUMIFS(33:33,$9:$9,MQ$9-conditions!$U$79+conditions!$U53)))</f>
        <v>0</v>
      </c>
      <c r="MR141" s="37">
        <f>IF(MR$9="",0,IF(MR$9-conditions!$U$79&gt;=$U$9,0,SUMIFS(33:33,$9:$9,MR$9-conditions!$U$79+conditions!$U53)))</f>
        <v>0</v>
      </c>
      <c r="MS141" s="37">
        <f>IF(MS$9="",0,IF(MS$9-conditions!$U$79&gt;=$U$9,0,SUMIFS(33:33,$9:$9,MS$9-conditions!$U$79+conditions!$U53)))</f>
        <v>0</v>
      </c>
      <c r="MT141" s="37">
        <f>IF(MT$9="",0,IF(MT$9-conditions!$U$79&gt;=$U$9,0,SUMIFS(33:33,$9:$9,MT$9-conditions!$U$79+conditions!$U53)))</f>
        <v>0</v>
      </c>
      <c r="MU141" s="37">
        <f>IF(MU$9="",0,IF(MU$9-conditions!$U$79&gt;=$U$9,0,SUMIFS(33:33,$9:$9,MU$9-conditions!$U$79+conditions!$U53)))</f>
        <v>0</v>
      </c>
      <c r="MV141" s="37">
        <f>IF(MV$9="",0,IF(MV$9-conditions!$U$79&gt;=$U$9,0,SUMIFS(33:33,$9:$9,MV$9-conditions!$U$79+conditions!$U53)))</f>
        <v>0</v>
      </c>
      <c r="MW141" s="37">
        <f>IF(MW$9="",0,IF(MW$9-conditions!$U$79&gt;=$U$9,0,SUMIFS(33:33,$9:$9,MW$9-conditions!$U$79+conditions!$U53)))</f>
        <v>0</v>
      </c>
      <c r="MX141" s="37">
        <f>IF(MX$9="",0,IF(MX$9-conditions!$U$79&gt;=$U$9,0,SUMIFS(33:33,$9:$9,MX$9-conditions!$U$79+conditions!$U53)))</f>
        <v>0</v>
      </c>
      <c r="MY141" s="37">
        <f>IF(MY$9="",0,IF(MY$9-conditions!$U$79&gt;=$U$9,0,SUMIFS(33:33,$9:$9,MY$9-conditions!$U$79+conditions!$U53)))</f>
        <v>0</v>
      </c>
      <c r="MZ141" s="37">
        <f>IF(MZ$9="",0,IF(MZ$9-conditions!$U$79&gt;=$U$9,0,SUMIFS(33:33,$9:$9,MZ$9-conditions!$U$79+conditions!$U53)))</f>
        <v>0</v>
      </c>
      <c r="NA141" s="37">
        <f>IF(NA$9="",0,IF(NA$9-conditions!$U$79&gt;=$U$9,0,SUMIFS(33:33,$9:$9,NA$9-conditions!$U$79+conditions!$U53)))</f>
        <v>0</v>
      </c>
      <c r="NB141" s="37">
        <f>IF(NB$9="",0,IF(NB$9-conditions!$U$79&gt;=$U$9,0,SUMIFS(33:33,$9:$9,NB$9-conditions!$U$79+conditions!$U53)))</f>
        <v>0</v>
      </c>
      <c r="NC141" s="37">
        <f>IF(NC$9="",0,IF(NC$9-conditions!$U$79&gt;=$U$9,0,SUMIFS(33:33,$9:$9,NC$9-conditions!$U$79+conditions!$U53)))</f>
        <v>0</v>
      </c>
      <c r="ND141" s="37">
        <f>IF(ND$9="",0,IF(ND$9-conditions!$U$79&gt;=$U$9,0,SUMIFS(33:33,$9:$9,ND$9-conditions!$U$79+conditions!$U53)))</f>
        <v>0</v>
      </c>
      <c r="NE141" s="37">
        <f>IF(NE$9="",0,IF(NE$9-conditions!$U$79&gt;=$U$9,0,SUMIFS(33:33,$9:$9,NE$9-conditions!$U$79+conditions!$U53)))</f>
        <v>0</v>
      </c>
      <c r="NF141" s="37">
        <f>IF(NF$9="",0,IF(NF$9-conditions!$U$79&gt;=$U$9,0,SUMIFS(33:33,$9:$9,NF$9-conditions!$U$79+conditions!$U53)))</f>
        <v>0</v>
      </c>
      <c r="NG141" s="37">
        <f>IF(NG$9="",0,IF(NG$9-conditions!$U$79&gt;=$U$9,0,SUMIFS(33:33,$9:$9,NG$9-conditions!$U$79+conditions!$U53)))</f>
        <v>0</v>
      </c>
      <c r="NH141" s="37">
        <f>IF(NH$9="",0,IF(NH$9-conditions!$U$79&gt;=$U$9,0,SUMIFS(33:33,$9:$9,NH$9-conditions!$U$79+conditions!$U53)))</f>
        <v>0</v>
      </c>
      <c r="NI141" s="37">
        <f>IF(NI$9="",0,IF(NI$9-conditions!$U$79&gt;=$U$9,0,SUMIFS(33:33,$9:$9,NI$9-conditions!$U$79+conditions!$U53)))</f>
        <v>0</v>
      </c>
      <c r="NJ141" s="37">
        <f>IF(NJ$9="",0,IF(NJ$9-conditions!$U$79&gt;=$U$9,0,SUMIFS(33:33,$9:$9,NJ$9-conditions!$U$79+conditions!$U53)))</f>
        <v>0</v>
      </c>
      <c r="NK141" s="37">
        <f>IF(NK$9="",0,IF(NK$9-conditions!$U$79&gt;=$U$9,0,SUMIFS(33:33,$9:$9,NK$9-conditions!$U$79+conditions!$U53)))</f>
        <v>0</v>
      </c>
      <c r="NL141" s="37">
        <f>IF(NL$9="",0,IF(NL$9-conditions!$U$79&gt;=$U$9,0,SUMIFS(33:33,$9:$9,NL$9-conditions!$U$79+conditions!$U53)))</f>
        <v>0</v>
      </c>
      <c r="NM141" s="37">
        <f>IF(NM$9="",0,IF(NM$9-conditions!$U$79&gt;=$U$9,0,SUMIFS(33:33,$9:$9,NM$9-conditions!$U$79+conditions!$U53)))</f>
        <v>0</v>
      </c>
      <c r="NN141" s="37">
        <f>IF(NN$9="",0,IF(NN$9-conditions!$U$79&gt;=$U$9,0,SUMIFS(33:33,$9:$9,NN$9-conditions!$U$79+conditions!$U53)))</f>
        <v>0</v>
      </c>
      <c r="NO141" s="37">
        <f>IF(NO$9="",0,IF(NO$9-conditions!$U$79&gt;=$U$9,0,SUMIFS(33:33,$9:$9,NO$9-conditions!$U$79+conditions!$U53)))</f>
        <v>0</v>
      </c>
      <c r="NP141" s="37">
        <f>IF(NP$9="",0,IF(NP$9-conditions!$U$79&gt;=$U$9,0,SUMIFS(33:33,$9:$9,NP$9-conditions!$U$79+conditions!$U53)))</f>
        <v>0</v>
      </c>
      <c r="NQ141" s="37">
        <f>IF(NQ$9="",0,IF(NQ$9-conditions!$U$79&gt;=$U$9,0,SUMIFS(33:33,$9:$9,NQ$9-conditions!$U$79+conditions!$U53)))</f>
        <v>0</v>
      </c>
      <c r="NR141" s="37">
        <f>IF(NR$9="",0,IF(NR$9-conditions!$U$79&gt;=$U$9,0,SUMIFS(33:33,$9:$9,NR$9-conditions!$U$79+conditions!$U53)))</f>
        <v>0</v>
      </c>
      <c r="NS141" s="37">
        <f>IF(NS$9="",0,IF(NS$9-conditions!$U$79&gt;=$U$9,0,SUMIFS(33:33,$9:$9,NS$9-conditions!$U$79+conditions!$U53)))</f>
        <v>0</v>
      </c>
      <c r="NT141" s="37">
        <f>IF(NT$9="",0,IF(NT$9-conditions!$U$79&gt;=$U$9,0,SUMIFS(33:33,$9:$9,NT$9-conditions!$U$79+conditions!$U53)))</f>
        <v>0</v>
      </c>
      <c r="NU141" s="37">
        <f>IF(NU$9="",0,IF(NU$9-conditions!$U$79&gt;=$U$9,0,SUMIFS(33:33,$9:$9,NU$9-conditions!$U$79+conditions!$U53)))</f>
        <v>0</v>
      </c>
      <c r="NV141" s="37">
        <f>IF(NV$9="",0,IF(NV$9-conditions!$U$79&gt;=$U$9,0,SUMIFS(33:33,$9:$9,NV$9-conditions!$U$79+conditions!$U53)))</f>
        <v>0</v>
      </c>
    </row>
    <row r="142" spans="1:386" s="38" customFormat="1" ht="10.199999999999999" x14ac:dyDescent="0.2">
      <c r="A142" s="31"/>
      <c r="B142" s="31"/>
      <c r="C142" s="31"/>
      <c r="D142" s="31"/>
      <c r="E142" s="31"/>
      <c r="F142" s="31"/>
      <c r="G142" s="31" t="str">
        <f>G139</f>
        <v>кред. задолж-ть по опл. перед пост-ми на нач. бюдж. года</v>
      </c>
      <c r="H142" s="31"/>
      <c r="I142" s="31"/>
      <c r="J142" s="31" t="str">
        <f>IF($G142="","",INDEX(KPI!$H$11:$H$121,SUMIFS(KPI!$E$11:$E$121,KPI!$F$11:$F$121,$G142)))</f>
        <v>тыс.руб.</v>
      </c>
      <c r="K142" s="31"/>
      <c r="L142" s="31"/>
      <c r="M142" s="31"/>
      <c r="N142" s="31" t="str">
        <f>structure!$G$12</f>
        <v>товарная категория 2</v>
      </c>
      <c r="O142" s="31"/>
      <c r="P142" s="31"/>
      <c r="Q142" s="31"/>
      <c r="R142" s="37">
        <f t="shared" si="155"/>
        <v>390</v>
      </c>
      <c r="S142" s="31"/>
      <c r="T142" s="31"/>
      <c r="U142" s="37">
        <f>IF(U$9="",0,IF(U$9-conditions!$U$79&gt;=$U$9,0,SUMIFS(34:34,$9:$9,U$9-conditions!$U$79+conditions!$U54)))</f>
        <v>0</v>
      </c>
      <c r="V142" s="37">
        <f>IF(V$9="",0,IF(V$9-conditions!$U$79&gt;=$U$9,0,SUMIFS(34:34,$9:$9,V$9-conditions!$U$79+conditions!$U54)))</f>
        <v>39</v>
      </c>
      <c r="W142" s="37">
        <f>IF(W$9="",0,IF(W$9-conditions!$U$79&gt;=$U$9,0,SUMIFS(34:34,$9:$9,W$9-conditions!$U$79+conditions!$U54)))</f>
        <v>39</v>
      </c>
      <c r="X142" s="37">
        <f>IF(X$9="",0,IF(X$9-conditions!$U$79&gt;=$U$9,0,SUMIFS(34:34,$9:$9,X$9-conditions!$U$79+conditions!$U54)))</f>
        <v>39</v>
      </c>
      <c r="Y142" s="37">
        <f>IF(Y$9="",0,IF(Y$9-conditions!$U$79&gt;=$U$9,0,SUMIFS(34:34,$9:$9,Y$9-conditions!$U$79+conditions!$U54)))</f>
        <v>39</v>
      </c>
      <c r="Z142" s="37">
        <f>IF(Z$9="",0,IF(Z$9-conditions!$U$79&gt;=$U$9,0,SUMIFS(34:34,$9:$9,Z$9-conditions!$U$79+conditions!$U54)))</f>
        <v>39</v>
      </c>
      <c r="AA142" s="37">
        <f>IF(AA$9="",0,IF(AA$9-conditions!$U$79&gt;=$U$9,0,SUMIFS(34:34,$9:$9,AA$9-conditions!$U$79+conditions!$U54)))</f>
        <v>0</v>
      </c>
      <c r="AB142" s="37">
        <f>IF(AB$9="",0,IF(AB$9-conditions!$U$79&gt;=$U$9,0,SUMIFS(34:34,$9:$9,AB$9-conditions!$U$79+conditions!$U54)))</f>
        <v>0</v>
      </c>
      <c r="AC142" s="37">
        <f>IF(AC$9="",0,IF(AC$9-conditions!$U$79&gt;=$U$9,0,SUMIFS(34:34,$9:$9,AC$9-conditions!$U$79+conditions!$U54)))</f>
        <v>39</v>
      </c>
      <c r="AD142" s="37">
        <f>IF(AD$9="",0,IF(AD$9-conditions!$U$79&gt;=$U$9,0,SUMIFS(34:34,$9:$9,AD$9-conditions!$U$79+conditions!$U54)))</f>
        <v>39</v>
      </c>
      <c r="AE142" s="37">
        <f>IF(AE$9="",0,IF(AE$9-conditions!$U$79&gt;=$U$9,0,SUMIFS(34:34,$9:$9,AE$9-conditions!$U$79+conditions!$U54)))</f>
        <v>39</v>
      </c>
      <c r="AF142" s="37">
        <f>IF(AF$9="",0,IF(AF$9-conditions!$U$79&gt;=$U$9,0,SUMIFS(34:34,$9:$9,AF$9-conditions!$U$79+conditions!$U54)))</f>
        <v>39</v>
      </c>
      <c r="AG142" s="37">
        <f>IF(AG$9="",0,IF(AG$9-conditions!$U$79&gt;=$U$9,0,SUMIFS(34:34,$9:$9,AG$9-conditions!$U$79+conditions!$U54)))</f>
        <v>39</v>
      </c>
      <c r="AH142" s="37">
        <f>IF(AH$9="",0,IF(AH$9-conditions!$U$79&gt;=$U$9,0,SUMIFS(34:34,$9:$9,AH$9-conditions!$U$79+conditions!$U54)))</f>
        <v>0</v>
      </c>
      <c r="AI142" s="37">
        <f>IF(AI$9="",0,IF(AI$9-conditions!$U$79&gt;=$U$9,0,SUMIFS(34:34,$9:$9,AI$9-conditions!$U$79+conditions!$U54)))</f>
        <v>0</v>
      </c>
      <c r="AJ142" s="37">
        <f>IF(AJ$9="",0,IF(AJ$9-conditions!$U$79&gt;=$U$9,0,SUMIFS(34:34,$9:$9,AJ$9-conditions!$U$79+conditions!$U54)))</f>
        <v>0</v>
      </c>
      <c r="AK142" s="37">
        <f>IF(AK$9="",0,IF(AK$9-conditions!$U$79&gt;=$U$9,0,SUMIFS(34:34,$9:$9,AK$9-conditions!$U$79+conditions!$U54)))</f>
        <v>0</v>
      </c>
      <c r="AL142" s="37">
        <f>IF(AL$9="",0,IF(AL$9-conditions!$U$79&gt;=$U$9,0,SUMIFS(34:34,$9:$9,AL$9-conditions!$U$79+conditions!$U54)))</f>
        <v>0</v>
      </c>
      <c r="AM142" s="37">
        <f>IF(AM$9="",0,IF(AM$9-conditions!$U$79&gt;=$U$9,0,SUMIFS(34:34,$9:$9,AM$9-conditions!$U$79+conditions!$U54)))</f>
        <v>0</v>
      </c>
      <c r="AN142" s="37">
        <f>IF(AN$9="",0,IF(AN$9-conditions!$U$79&gt;=$U$9,0,SUMIFS(34:34,$9:$9,AN$9-conditions!$U$79+conditions!$U54)))</f>
        <v>0</v>
      </c>
      <c r="AO142" s="37">
        <f>IF(AO$9="",0,IF(AO$9-conditions!$U$79&gt;=$U$9,0,SUMIFS(34:34,$9:$9,AO$9-conditions!$U$79+conditions!$U54)))</f>
        <v>0</v>
      </c>
      <c r="AP142" s="37">
        <f>IF(AP$9="",0,IF(AP$9-conditions!$U$79&gt;=$U$9,0,SUMIFS(34:34,$9:$9,AP$9-conditions!$U$79+conditions!$U54)))</f>
        <v>0</v>
      </c>
      <c r="AQ142" s="37">
        <f>IF(AQ$9="",0,IF(AQ$9-conditions!$U$79&gt;=$U$9,0,SUMIFS(34:34,$9:$9,AQ$9-conditions!$U$79+conditions!$U54)))</f>
        <v>0</v>
      </c>
      <c r="AR142" s="37">
        <f>IF(AR$9="",0,IF(AR$9-conditions!$U$79&gt;=$U$9,0,SUMIFS(34:34,$9:$9,AR$9-conditions!$U$79+conditions!$U54)))</f>
        <v>0</v>
      </c>
      <c r="AS142" s="37">
        <f>IF(AS$9="",0,IF(AS$9-conditions!$U$79&gt;=$U$9,0,SUMIFS(34:34,$9:$9,AS$9-conditions!$U$79+conditions!$U54)))</f>
        <v>0</v>
      </c>
      <c r="AT142" s="37">
        <f>IF(AT$9="",0,IF(AT$9-conditions!$U$79&gt;=$U$9,0,SUMIFS(34:34,$9:$9,AT$9-conditions!$U$79+conditions!$U54)))</f>
        <v>0</v>
      </c>
      <c r="AU142" s="37">
        <f>IF(AU$9="",0,IF(AU$9-conditions!$U$79&gt;=$U$9,0,SUMIFS(34:34,$9:$9,AU$9-conditions!$U$79+conditions!$U54)))</f>
        <v>0</v>
      </c>
      <c r="AV142" s="37">
        <f>IF(AV$9="",0,IF(AV$9-conditions!$U$79&gt;=$U$9,0,SUMIFS(34:34,$9:$9,AV$9-conditions!$U$79+conditions!$U54)))</f>
        <v>0</v>
      </c>
      <c r="AW142" s="37">
        <f>IF(AW$9="",0,IF(AW$9-conditions!$U$79&gt;=$U$9,0,SUMIFS(34:34,$9:$9,AW$9-conditions!$U$79+conditions!$U54)))</f>
        <v>0</v>
      </c>
      <c r="AX142" s="37">
        <f>IF(AX$9="",0,IF(AX$9-conditions!$U$79&gt;=$U$9,0,SUMIFS(34:34,$9:$9,AX$9-conditions!$U$79+conditions!$U54)))</f>
        <v>0</v>
      </c>
      <c r="AY142" s="37">
        <f>IF(AY$9="",0,IF(AY$9-conditions!$U$79&gt;=$U$9,0,SUMIFS(34:34,$9:$9,AY$9-conditions!$U$79+conditions!$U54)))</f>
        <v>0</v>
      </c>
      <c r="AZ142" s="37">
        <f>IF(AZ$9="",0,IF(AZ$9-conditions!$U$79&gt;=$U$9,0,SUMIFS(34:34,$9:$9,AZ$9-conditions!$U$79+conditions!$U54)))</f>
        <v>0</v>
      </c>
      <c r="BA142" s="37">
        <f>IF(BA$9="",0,IF(BA$9-conditions!$U$79&gt;=$U$9,0,SUMIFS(34:34,$9:$9,BA$9-conditions!$U$79+conditions!$U54)))</f>
        <v>0</v>
      </c>
      <c r="BB142" s="37">
        <f>IF(BB$9="",0,IF(BB$9-conditions!$U$79&gt;=$U$9,0,SUMIFS(34:34,$9:$9,BB$9-conditions!$U$79+conditions!$U54)))</f>
        <v>0</v>
      </c>
      <c r="BC142" s="37">
        <f>IF(BC$9="",0,IF(BC$9-conditions!$U$79&gt;=$U$9,0,SUMIFS(34:34,$9:$9,BC$9-conditions!$U$79+conditions!$U54)))</f>
        <v>0</v>
      </c>
      <c r="BD142" s="37">
        <f>IF(BD$9="",0,IF(BD$9-conditions!$U$79&gt;=$U$9,0,SUMIFS(34:34,$9:$9,BD$9-conditions!$U$79+conditions!$U54)))</f>
        <v>0</v>
      </c>
      <c r="BE142" s="37">
        <f>IF(BE$9="",0,IF(BE$9-conditions!$U$79&gt;=$U$9,0,SUMIFS(34:34,$9:$9,BE$9-conditions!$U$79+conditions!$U54)))</f>
        <v>0</v>
      </c>
      <c r="BF142" s="37">
        <f>IF(BF$9="",0,IF(BF$9-conditions!$U$79&gt;=$U$9,0,SUMIFS(34:34,$9:$9,BF$9-conditions!$U$79+conditions!$U54)))</f>
        <v>0</v>
      </c>
      <c r="BG142" s="37">
        <f>IF(BG$9="",0,IF(BG$9-conditions!$U$79&gt;=$U$9,0,SUMIFS(34:34,$9:$9,BG$9-conditions!$U$79+conditions!$U54)))</f>
        <v>0</v>
      </c>
      <c r="BH142" s="37">
        <f>IF(BH$9="",0,IF(BH$9-conditions!$U$79&gt;=$U$9,0,SUMIFS(34:34,$9:$9,BH$9-conditions!$U$79+conditions!$U54)))</f>
        <v>0</v>
      </c>
      <c r="BI142" s="37">
        <f>IF(BI$9="",0,IF(BI$9-conditions!$U$79&gt;=$U$9,0,SUMIFS(34:34,$9:$9,BI$9-conditions!$U$79+conditions!$U54)))</f>
        <v>0</v>
      </c>
      <c r="BJ142" s="37">
        <f>IF(BJ$9="",0,IF(BJ$9-conditions!$U$79&gt;=$U$9,0,SUMIFS(34:34,$9:$9,BJ$9-conditions!$U$79+conditions!$U54)))</f>
        <v>0</v>
      </c>
      <c r="BK142" s="37">
        <f>IF(BK$9="",0,IF(BK$9-conditions!$U$79&gt;=$U$9,0,SUMIFS(34:34,$9:$9,BK$9-conditions!$U$79+conditions!$U54)))</f>
        <v>0</v>
      </c>
      <c r="BL142" s="37">
        <f>IF(BL$9="",0,IF(BL$9-conditions!$U$79&gt;=$U$9,0,SUMIFS(34:34,$9:$9,BL$9-conditions!$U$79+conditions!$U54)))</f>
        <v>0</v>
      </c>
      <c r="BM142" s="37">
        <f>IF(BM$9="",0,IF(BM$9-conditions!$U$79&gt;=$U$9,0,SUMIFS(34:34,$9:$9,BM$9-conditions!$U$79+conditions!$U54)))</f>
        <v>0</v>
      </c>
      <c r="BN142" s="37">
        <f>IF(BN$9="",0,IF(BN$9-conditions!$U$79&gt;=$U$9,0,SUMIFS(34:34,$9:$9,BN$9-conditions!$U$79+conditions!$U54)))</f>
        <v>0</v>
      </c>
      <c r="BO142" s="37">
        <f>IF(BO$9="",0,IF(BO$9-conditions!$U$79&gt;=$U$9,0,SUMIFS(34:34,$9:$9,BO$9-conditions!$U$79+conditions!$U54)))</f>
        <v>0</v>
      </c>
      <c r="BP142" s="37">
        <f>IF(BP$9="",0,IF(BP$9-conditions!$U$79&gt;=$U$9,0,SUMIFS(34:34,$9:$9,BP$9-conditions!$U$79+conditions!$U54)))</f>
        <v>0</v>
      </c>
      <c r="BQ142" s="37">
        <f>IF(BQ$9="",0,IF(BQ$9-conditions!$U$79&gt;=$U$9,0,SUMIFS(34:34,$9:$9,BQ$9-conditions!$U$79+conditions!$U54)))</f>
        <v>0</v>
      </c>
      <c r="BR142" s="37">
        <f>IF(BR$9="",0,IF(BR$9-conditions!$U$79&gt;=$U$9,0,SUMIFS(34:34,$9:$9,BR$9-conditions!$U$79+conditions!$U54)))</f>
        <v>0</v>
      </c>
      <c r="BS142" s="37">
        <f>IF(BS$9="",0,IF(BS$9-conditions!$U$79&gt;=$U$9,0,SUMIFS(34:34,$9:$9,BS$9-conditions!$U$79+conditions!$U54)))</f>
        <v>0</v>
      </c>
      <c r="BT142" s="37">
        <f>IF(BT$9="",0,IF(BT$9-conditions!$U$79&gt;=$U$9,0,SUMIFS(34:34,$9:$9,BT$9-conditions!$U$79+conditions!$U54)))</f>
        <v>0</v>
      </c>
      <c r="BU142" s="37">
        <f>IF(BU$9="",0,IF(BU$9-conditions!$U$79&gt;=$U$9,0,SUMIFS(34:34,$9:$9,BU$9-conditions!$U$79+conditions!$U54)))</f>
        <v>0</v>
      </c>
      <c r="BV142" s="37">
        <f>IF(BV$9="",0,IF(BV$9-conditions!$U$79&gt;=$U$9,0,SUMIFS(34:34,$9:$9,BV$9-conditions!$U$79+conditions!$U54)))</f>
        <v>0</v>
      </c>
      <c r="BW142" s="37">
        <f>IF(BW$9="",0,IF(BW$9-conditions!$U$79&gt;=$U$9,0,SUMIFS(34:34,$9:$9,BW$9-conditions!$U$79+conditions!$U54)))</f>
        <v>0</v>
      </c>
      <c r="BX142" s="37">
        <f>IF(BX$9="",0,IF(BX$9-conditions!$U$79&gt;=$U$9,0,SUMIFS(34:34,$9:$9,BX$9-conditions!$U$79+conditions!$U54)))</f>
        <v>0</v>
      </c>
      <c r="BY142" s="37">
        <f>IF(BY$9="",0,IF(BY$9-conditions!$U$79&gt;=$U$9,0,SUMIFS(34:34,$9:$9,BY$9-conditions!$U$79+conditions!$U54)))</f>
        <v>0</v>
      </c>
      <c r="BZ142" s="37">
        <f>IF(BZ$9="",0,IF(BZ$9-conditions!$U$79&gt;=$U$9,0,SUMIFS(34:34,$9:$9,BZ$9-conditions!$U$79+conditions!$U54)))</f>
        <v>0</v>
      </c>
      <c r="CA142" s="37">
        <f>IF(CA$9="",0,IF(CA$9-conditions!$U$79&gt;=$U$9,0,SUMIFS(34:34,$9:$9,CA$9-conditions!$U$79+conditions!$U54)))</f>
        <v>0</v>
      </c>
      <c r="CB142" s="37">
        <f>IF(CB$9="",0,IF(CB$9-conditions!$U$79&gt;=$U$9,0,SUMIFS(34:34,$9:$9,CB$9-conditions!$U$79+conditions!$U54)))</f>
        <v>0</v>
      </c>
      <c r="CC142" s="37">
        <f>IF(CC$9="",0,IF(CC$9-conditions!$U$79&gt;=$U$9,0,SUMIFS(34:34,$9:$9,CC$9-conditions!$U$79+conditions!$U54)))</f>
        <v>0</v>
      </c>
      <c r="CD142" s="37">
        <f>IF(CD$9="",0,IF(CD$9-conditions!$U$79&gt;=$U$9,0,SUMIFS(34:34,$9:$9,CD$9-conditions!$U$79+conditions!$U54)))</f>
        <v>0</v>
      </c>
      <c r="CE142" s="37">
        <f>IF(CE$9="",0,IF(CE$9-conditions!$U$79&gt;=$U$9,0,SUMIFS(34:34,$9:$9,CE$9-conditions!$U$79+conditions!$U54)))</f>
        <v>0</v>
      </c>
      <c r="CF142" s="37">
        <f>IF(CF$9="",0,IF(CF$9-conditions!$U$79&gt;=$U$9,0,SUMIFS(34:34,$9:$9,CF$9-conditions!$U$79+conditions!$U54)))</f>
        <v>0</v>
      </c>
      <c r="CG142" s="37">
        <f>IF(CG$9="",0,IF(CG$9-conditions!$U$79&gt;=$U$9,0,SUMIFS(34:34,$9:$9,CG$9-conditions!$U$79+conditions!$U54)))</f>
        <v>0</v>
      </c>
      <c r="CH142" s="37">
        <f>IF(CH$9="",0,IF(CH$9-conditions!$U$79&gt;=$U$9,0,SUMIFS(34:34,$9:$9,CH$9-conditions!$U$79+conditions!$U54)))</f>
        <v>0</v>
      </c>
      <c r="CI142" s="37">
        <f>IF(CI$9="",0,IF(CI$9-conditions!$U$79&gt;=$U$9,0,SUMIFS(34:34,$9:$9,CI$9-conditions!$U$79+conditions!$U54)))</f>
        <v>0</v>
      </c>
      <c r="CJ142" s="37">
        <f>IF(CJ$9="",0,IF(CJ$9-conditions!$U$79&gt;=$U$9,0,SUMIFS(34:34,$9:$9,CJ$9-conditions!$U$79+conditions!$U54)))</f>
        <v>0</v>
      </c>
      <c r="CK142" s="37">
        <f>IF(CK$9="",0,IF(CK$9-conditions!$U$79&gt;=$U$9,0,SUMIFS(34:34,$9:$9,CK$9-conditions!$U$79+conditions!$U54)))</f>
        <v>0</v>
      </c>
      <c r="CL142" s="37">
        <f>IF(CL$9="",0,IF(CL$9-conditions!$U$79&gt;=$U$9,0,SUMIFS(34:34,$9:$9,CL$9-conditions!$U$79+conditions!$U54)))</f>
        <v>0</v>
      </c>
      <c r="CM142" s="37">
        <f>IF(CM$9="",0,IF(CM$9-conditions!$U$79&gt;=$U$9,0,SUMIFS(34:34,$9:$9,CM$9-conditions!$U$79+conditions!$U54)))</f>
        <v>0</v>
      </c>
      <c r="CN142" s="37">
        <f>IF(CN$9="",0,IF(CN$9-conditions!$U$79&gt;=$U$9,0,SUMIFS(34:34,$9:$9,CN$9-conditions!$U$79+conditions!$U54)))</f>
        <v>0</v>
      </c>
      <c r="CO142" s="37">
        <f>IF(CO$9="",0,IF(CO$9-conditions!$U$79&gt;=$U$9,0,SUMIFS(34:34,$9:$9,CO$9-conditions!$U$79+conditions!$U54)))</f>
        <v>0</v>
      </c>
      <c r="CP142" s="37">
        <f>IF(CP$9="",0,IF(CP$9-conditions!$U$79&gt;=$U$9,0,SUMIFS(34:34,$9:$9,CP$9-conditions!$U$79+conditions!$U54)))</f>
        <v>0</v>
      </c>
      <c r="CQ142" s="37">
        <f>IF(CQ$9="",0,IF(CQ$9-conditions!$U$79&gt;=$U$9,0,SUMIFS(34:34,$9:$9,CQ$9-conditions!$U$79+conditions!$U54)))</f>
        <v>0</v>
      </c>
      <c r="CR142" s="37">
        <f>IF(CR$9="",0,IF(CR$9-conditions!$U$79&gt;=$U$9,0,SUMIFS(34:34,$9:$9,CR$9-conditions!$U$79+conditions!$U54)))</f>
        <v>0</v>
      </c>
      <c r="CS142" s="37">
        <f>IF(CS$9="",0,IF(CS$9-conditions!$U$79&gt;=$U$9,0,SUMIFS(34:34,$9:$9,CS$9-conditions!$U$79+conditions!$U54)))</f>
        <v>0</v>
      </c>
      <c r="CT142" s="37">
        <f>IF(CT$9="",0,IF(CT$9-conditions!$U$79&gt;=$U$9,0,SUMIFS(34:34,$9:$9,CT$9-conditions!$U$79+conditions!$U54)))</f>
        <v>0</v>
      </c>
      <c r="CU142" s="37">
        <f>IF(CU$9="",0,IF(CU$9-conditions!$U$79&gt;=$U$9,0,SUMIFS(34:34,$9:$9,CU$9-conditions!$U$79+conditions!$U54)))</f>
        <v>0</v>
      </c>
      <c r="CV142" s="37">
        <f>IF(CV$9="",0,IF(CV$9-conditions!$U$79&gt;=$U$9,0,SUMIFS(34:34,$9:$9,CV$9-conditions!$U$79+conditions!$U54)))</f>
        <v>0</v>
      </c>
      <c r="CW142" s="37">
        <f>IF(CW$9="",0,IF(CW$9-conditions!$U$79&gt;=$U$9,0,SUMIFS(34:34,$9:$9,CW$9-conditions!$U$79+conditions!$U54)))</f>
        <v>0</v>
      </c>
      <c r="CX142" s="37">
        <f>IF(CX$9="",0,IF(CX$9-conditions!$U$79&gt;=$U$9,0,SUMIFS(34:34,$9:$9,CX$9-conditions!$U$79+conditions!$U54)))</f>
        <v>0</v>
      </c>
      <c r="CY142" s="37">
        <f>IF(CY$9="",0,IF(CY$9-conditions!$U$79&gt;=$U$9,0,SUMIFS(34:34,$9:$9,CY$9-conditions!$U$79+conditions!$U54)))</f>
        <v>0</v>
      </c>
      <c r="CZ142" s="37">
        <f>IF(CZ$9="",0,IF(CZ$9-conditions!$U$79&gt;=$U$9,0,SUMIFS(34:34,$9:$9,CZ$9-conditions!$U$79+conditions!$U54)))</f>
        <v>0</v>
      </c>
      <c r="DA142" s="37">
        <f>IF(DA$9="",0,IF(DA$9-conditions!$U$79&gt;=$U$9,0,SUMIFS(34:34,$9:$9,DA$9-conditions!$U$79+conditions!$U54)))</f>
        <v>0</v>
      </c>
      <c r="DB142" s="37">
        <f>IF(DB$9="",0,IF(DB$9-conditions!$U$79&gt;=$U$9,0,SUMIFS(34:34,$9:$9,DB$9-conditions!$U$79+conditions!$U54)))</f>
        <v>0</v>
      </c>
      <c r="DC142" s="37">
        <f>IF(DC$9="",0,IF(DC$9-conditions!$U$79&gt;=$U$9,0,SUMIFS(34:34,$9:$9,DC$9-conditions!$U$79+conditions!$U54)))</f>
        <v>0</v>
      </c>
      <c r="DD142" s="37">
        <f>IF(DD$9="",0,IF(DD$9-conditions!$U$79&gt;=$U$9,0,SUMIFS(34:34,$9:$9,DD$9-conditions!$U$79+conditions!$U54)))</f>
        <v>0</v>
      </c>
      <c r="DE142" s="37">
        <f>IF(DE$9="",0,IF(DE$9-conditions!$U$79&gt;=$U$9,0,SUMIFS(34:34,$9:$9,DE$9-conditions!$U$79+conditions!$U54)))</f>
        <v>0</v>
      </c>
      <c r="DF142" s="37">
        <f>IF(DF$9="",0,IF(DF$9-conditions!$U$79&gt;=$U$9,0,SUMIFS(34:34,$9:$9,DF$9-conditions!$U$79+conditions!$U54)))</f>
        <v>0</v>
      </c>
      <c r="DG142" s="37">
        <f>IF(DG$9="",0,IF(DG$9-conditions!$U$79&gt;=$U$9,0,SUMIFS(34:34,$9:$9,DG$9-conditions!$U$79+conditions!$U54)))</f>
        <v>0</v>
      </c>
      <c r="DH142" s="37">
        <f>IF(DH$9="",0,IF(DH$9-conditions!$U$79&gt;=$U$9,0,SUMIFS(34:34,$9:$9,DH$9-conditions!$U$79+conditions!$U54)))</f>
        <v>0</v>
      </c>
      <c r="DI142" s="37">
        <f>IF(DI$9="",0,IF(DI$9-conditions!$U$79&gt;=$U$9,0,SUMIFS(34:34,$9:$9,DI$9-conditions!$U$79+conditions!$U54)))</f>
        <v>0</v>
      </c>
      <c r="DJ142" s="37">
        <f>IF(DJ$9="",0,IF(DJ$9-conditions!$U$79&gt;=$U$9,0,SUMIFS(34:34,$9:$9,DJ$9-conditions!$U$79+conditions!$U54)))</f>
        <v>0</v>
      </c>
      <c r="DK142" s="37">
        <f>IF(DK$9="",0,IF(DK$9-conditions!$U$79&gt;=$U$9,0,SUMIFS(34:34,$9:$9,DK$9-conditions!$U$79+conditions!$U54)))</f>
        <v>0</v>
      </c>
      <c r="DL142" s="37">
        <f>IF(DL$9="",0,IF(DL$9-conditions!$U$79&gt;=$U$9,0,SUMIFS(34:34,$9:$9,DL$9-conditions!$U$79+conditions!$U54)))</f>
        <v>0</v>
      </c>
      <c r="DM142" s="37">
        <f>IF(DM$9="",0,IF(DM$9-conditions!$U$79&gt;=$U$9,0,SUMIFS(34:34,$9:$9,DM$9-conditions!$U$79+conditions!$U54)))</f>
        <v>0</v>
      </c>
      <c r="DN142" s="37">
        <f>IF(DN$9="",0,IF(DN$9-conditions!$U$79&gt;=$U$9,0,SUMIFS(34:34,$9:$9,DN$9-conditions!$U$79+conditions!$U54)))</f>
        <v>0</v>
      </c>
      <c r="DO142" s="37">
        <f>IF(DO$9="",0,IF(DO$9-conditions!$U$79&gt;=$U$9,0,SUMIFS(34:34,$9:$9,DO$9-conditions!$U$79+conditions!$U54)))</f>
        <v>0</v>
      </c>
      <c r="DP142" s="37">
        <f>IF(DP$9="",0,IF(DP$9-conditions!$U$79&gt;=$U$9,0,SUMIFS(34:34,$9:$9,DP$9-conditions!$U$79+conditions!$U54)))</f>
        <v>0</v>
      </c>
      <c r="DQ142" s="37">
        <f>IF(DQ$9="",0,IF(DQ$9-conditions!$U$79&gt;=$U$9,0,SUMIFS(34:34,$9:$9,DQ$9-conditions!$U$79+conditions!$U54)))</f>
        <v>0</v>
      </c>
      <c r="DR142" s="37">
        <f>IF(DR$9="",0,IF(DR$9-conditions!$U$79&gt;=$U$9,0,SUMIFS(34:34,$9:$9,DR$9-conditions!$U$79+conditions!$U54)))</f>
        <v>0</v>
      </c>
      <c r="DS142" s="37">
        <f>IF(DS$9="",0,IF(DS$9-conditions!$U$79&gt;=$U$9,0,SUMIFS(34:34,$9:$9,DS$9-conditions!$U$79+conditions!$U54)))</f>
        <v>0</v>
      </c>
      <c r="DT142" s="37">
        <f>IF(DT$9="",0,IF(DT$9-conditions!$U$79&gt;=$U$9,0,SUMIFS(34:34,$9:$9,DT$9-conditions!$U$79+conditions!$U54)))</f>
        <v>0</v>
      </c>
      <c r="DU142" s="37">
        <f>IF(DU$9="",0,IF(DU$9-conditions!$U$79&gt;=$U$9,0,SUMIFS(34:34,$9:$9,DU$9-conditions!$U$79+conditions!$U54)))</f>
        <v>0</v>
      </c>
      <c r="DV142" s="37">
        <f>IF(DV$9="",0,IF(DV$9-conditions!$U$79&gt;=$U$9,0,SUMIFS(34:34,$9:$9,DV$9-conditions!$U$79+conditions!$U54)))</f>
        <v>0</v>
      </c>
      <c r="DW142" s="37">
        <f>IF(DW$9="",0,IF(DW$9-conditions!$U$79&gt;=$U$9,0,SUMIFS(34:34,$9:$9,DW$9-conditions!$U$79+conditions!$U54)))</f>
        <v>0</v>
      </c>
      <c r="DX142" s="37">
        <f>IF(DX$9="",0,IF(DX$9-conditions!$U$79&gt;=$U$9,0,SUMIFS(34:34,$9:$9,DX$9-conditions!$U$79+conditions!$U54)))</f>
        <v>0</v>
      </c>
      <c r="DY142" s="37">
        <f>IF(DY$9="",0,IF(DY$9-conditions!$U$79&gt;=$U$9,0,SUMIFS(34:34,$9:$9,DY$9-conditions!$U$79+conditions!$U54)))</f>
        <v>0</v>
      </c>
      <c r="DZ142" s="37">
        <f>IF(DZ$9="",0,IF(DZ$9-conditions!$U$79&gt;=$U$9,0,SUMIFS(34:34,$9:$9,DZ$9-conditions!$U$79+conditions!$U54)))</f>
        <v>0</v>
      </c>
      <c r="EA142" s="37">
        <f>IF(EA$9="",0,IF(EA$9-conditions!$U$79&gt;=$U$9,0,SUMIFS(34:34,$9:$9,EA$9-conditions!$U$79+conditions!$U54)))</f>
        <v>0</v>
      </c>
      <c r="EB142" s="37">
        <f>IF(EB$9="",0,IF(EB$9-conditions!$U$79&gt;=$U$9,0,SUMIFS(34:34,$9:$9,EB$9-conditions!$U$79+conditions!$U54)))</f>
        <v>0</v>
      </c>
      <c r="EC142" s="37">
        <f>IF(EC$9="",0,IF(EC$9-conditions!$U$79&gt;=$U$9,0,SUMIFS(34:34,$9:$9,EC$9-conditions!$U$79+conditions!$U54)))</f>
        <v>0</v>
      </c>
      <c r="ED142" s="37">
        <f>IF(ED$9="",0,IF(ED$9-conditions!$U$79&gt;=$U$9,0,SUMIFS(34:34,$9:$9,ED$9-conditions!$U$79+conditions!$U54)))</f>
        <v>0</v>
      </c>
      <c r="EE142" s="37">
        <f>IF(EE$9="",0,IF(EE$9-conditions!$U$79&gt;=$U$9,0,SUMIFS(34:34,$9:$9,EE$9-conditions!$U$79+conditions!$U54)))</f>
        <v>0</v>
      </c>
      <c r="EF142" s="37">
        <f>IF(EF$9="",0,IF(EF$9-conditions!$U$79&gt;=$U$9,0,SUMIFS(34:34,$9:$9,EF$9-conditions!$U$79+conditions!$U54)))</f>
        <v>0</v>
      </c>
      <c r="EG142" s="37">
        <f>IF(EG$9="",0,IF(EG$9-conditions!$U$79&gt;=$U$9,0,SUMIFS(34:34,$9:$9,EG$9-conditions!$U$79+conditions!$U54)))</f>
        <v>0</v>
      </c>
      <c r="EH142" s="37">
        <f>IF(EH$9="",0,IF(EH$9-conditions!$U$79&gt;=$U$9,0,SUMIFS(34:34,$9:$9,EH$9-conditions!$U$79+conditions!$U54)))</f>
        <v>0</v>
      </c>
      <c r="EI142" s="37">
        <f>IF(EI$9="",0,IF(EI$9-conditions!$U$79&gt;=$U$9,0,SUMIFS(34:34,$9:$9,EI$9-conditions!$U$79+conditions!$U54)))</f>
        <v>0</v>
      </c>
      <c r="EJ142" s="37">
        <f>IF(EJ$9="",0,IF(EJ$9-conditions!$U$79&gt;=$U$9,0,SUMIFS(34:34,$9:$9,EJ$9-conditions!$U$79+conditions!$U54)))</f>
        <v>0</v>
      </c>
      <c r="EK142" s="37">
        <f>IF(EK$9="",0,IF(EK$9-conditions!$U$79&gt;=$U$9,0,SUMIFS(34:34,$9:$9,EK$9-conditions!$U$79+conditions!$U54)))</f>
        <v>0</v>
      </c>
      <c r="EL142" s="37">
        <f>IF(EL$9="",0,IF(EL$9-conditions!$U$79&gt;=$U$9,0,SUMIFS(34:34,$9:$9,EL$9-conditions!$U$79+conditions!$U54)))</f>
        <v>0</v>
      </c>
      <c r="EM142" s="37">
        <f>IF(EM$9="",0,IF(EM$9-conditions!$U$79&gt;=$U$9,0,SUMIFS(34:34,$9:$9,EM$9-conditions!$U$79+conditions!$U54)))</f>
        <v>0</v>
      </c>
      <c r="EN142" s="37">
        <f>IF(EN$9="",0,IF(EN$9-conditions!$U$79&gt;=$U$9,0,SUMIFS(34:34,$9:$9,EN$9-conditions!$U$79+conditions!$U54)))</f>
        <v>0</v>
      </c>
      <c r="EO142" s="37">
        <f>IF(EO$9="",0,IF(EO$9-conditions!$U$79&gt;=$U$9,0,SUMIFS(34:34,$9:$9,EO$9-conditions!$U$79+conditions!$U54)))</f>
        <v>0</v>
      </c>
      <c r="EP142" s="37">
        <f>IF(EP$9="",0,IF(EP$9-conditions!$U$79&gt;=$U$9,0,SUMIFS(34:34,$9:$9,EP$9-conditions!$U$79+conditions!$U54)))</f>
        <v>0</v>
      </c>
      <c r="EQ142" s="37">
        <f>IF(EQ$9="",0,IF(EQ$9-conditions!$U$79&gt;=$U$9,0,SUMIFS(34:34,$9:$9,EQ$9-conditions!$U$79+conditions!$U54)))</f>
        <v>0</v>
      </c>
      <c r="ER142" s="37">
        <f>IF(ER$9="",0,IF(ER$9-conditions!$U$79&gt;=$U$9,0,SUMIFS(34:34,$9:$9,ER$9-conditions!$U$79+conditions!$U54)))</f>
        <v>0</v>
      </c>
      <c r="ES142" s="37">
        <f>IF(ES$9="",0,IF(ES$9-conditions!$U$79&gt;=$U$9,0,SUMIFS(34:34,$9:$9,ES$9-conditions!$U$79+conditions!$U54)))</f>
        <v>0</v>
      </c>
      <c r="ET142" s="37">
        <f>IF(ET$9="",0,IF(ET$9-conditions!$U$79&gt;=$U$9,0,SUMIFS(34:34,$9:$9,ET$9-conditions!$U$79+conditions!$U54)))</f>
        <v>0</v>
      </c>
      <c r="EU142" s="37">
        <f>IF(EU$9="",0,IF(EU$9-conditions!$U$79&gt;=$U$9,0,SUMIFS(34:34,$9:$9,EU$9-conditions!$U$79+conditions!$U54)))</f>
        <v>0</v>
      </c>
      <c r="EV142" s="37">
        <f>IF(EV$9="",0,IF(EV$9-conditions!$U$79&gt;=$U$9,0,SUMIFS(34:34,$9:$9,EV$9-conditions!$U$79+conditions!$U54)))</f>
        <v>0</v>
      </c>
      <c r="EW142" s="37">
        <f>IF(EW$9="",0,IF(EW$9-conditions!$U$79&gt;=$U$9,0,SUMIFS(34:34,$9:$9,EW$9-conditions!$U$79+conditions!$U54)))</f>
        <v>0</v>
      </c>
      <c r="EX142" s="37">
        <f>IF(EX$9="",0,IF(EX$9-conditions!$U$79&gt;=$U$9,0,SUMIFS(34:34,$9:$9,EX$9-conditions!$U$79+conditions!$U54)))</f>
        <v>0</v>
      </c>
      <c r="EY142" s="37">
        <f>IF(EY$9="",0,IF(EY$9-conditions!$U$79&gt;=$U$9,0,SUMIFS(34:34,$9:$9,EY$9-conditions!$U$79+conditions!$U54)))</f>
        <v>0</v>
      </c>
      <c r="EZ142" s="37">
        <f>IF(EZ$9="",0,IF(EZ$9-conditions!$U$79&gt;=$U$9,0,SUMIFS(34:34,$9:$9,EZ$9-conditions!$U$79+conditions!$U54)))</f>
        <v>0</v>
      </c>
      <c r="FA142" s="37">
        <f>IF(FA$9="",0,IF(FA$9-conditions!$U$79&gt;=$U$9,0,SUMIFS(34:34,$9:$9,FA$9-conditions!$U$79+conditions!$U54)))</f>
        <v>0</v>
      </c>
      <c r="FB142" s="37">
        <f>IF(FB$9="",0,IF(FB$9-conditions!$U$79&gt;=$U$9,0,SUMIFS(34:34,$9:$9,FB$9-conditions!$U$79+conditions!$U54)))</f>
        <v>0</v>
      </c>
      <c r="FC142" s="37">
        <f>IF(FC$9="",0,IF(FC$9-conditions!$U$79&gt;=$U$9,0,SUMIFS(34:34,$9:$9,FC$9-conditions!$U$79+conditions!$U54)))</f>
        <v>0</v>
      </c>
      <c r="FD142" s="37">
        <f>IF(FD$9="",0,IF(FD$9-conditions!$U$79&gt;=$U$9,0,SUMIFS(34:34,$9:$9,FD$9-conditions!$U$79+conditions!$U54)))</f>
        <v>0</v>
      </c>
      <c r="FE142" s="37">
        <f>IF(FE$9="",0,IF(FE$9-conditions!$U$79&gt;=$U$9,0,SUMIFS(34:34,$9:$9,FE$9-conditions!$U$79+conditions!$U54)))</f>
        <v>0</v>
      </c>
      <c r="FF142" s="37">
        <f>IF(FF$9="",0,IF(FF$9-conditions!$U$79&gt;=$U$9,0,SUMIFS(34:34,$9:$9,FF$9-conditions!$U$79+conditions!$U54)))</f>
        <v>0</v>
      </c>
      <c r="FG142" s="37">
        <f>IF(FG$9="",0,IF(FG$9-conditions!$U$79&gt;=$U$9,0,SUMIFS(34:34,$9:$9,FG$9-conditions!$U$79+conditions!$U54)))</f>
        <v>0</v>
      </c>
      <c r="FH142" s="37">
        <f>IF(FH$9="",0,IF(FH$9-conditions!$U$79&gt;=$U$9,0,SUMIFS(34:34,$9:$9,FH$9-conditions!$U$79+conditions!$U54)))</f>
        <v>0</v>
      </c>
      <c r="FI142" s="37">
        <f>IF(FI$9="",0,IF(FI$9-conditions!$U$79&gt;=$U$9,0,SUMIFS(34:34,$9:$9,FI$9-conditions!$U$79+conditions!$U54)))</f>
        <v>0</v>
      </c>
      <c r="FJ142" s="37">
        <f>IF(FJ$9="",0,IF(FJ$9-conditions!$U$79&gt;=$U$9,0,SUMIFS(34:34,$9:$9,FJ$9-conditions!$U$79+conditions!$U54)))</f>
        <v>0</v>
      </c>
      <c r="FK142" s="37">
        <f>IF(FK$9="",0,IF(FK$9-conditions!$U$79&gt;=$U$9,0,SUMIFS(34:34,$9:$9,FK$9-conditions!$U$79+conditions!$U54)))</f>
        <v>0</v>
      </c>
      <c r="FL142" s="37">
        <f>IF(FL$9="",0,IF(FL$9-conditions!$U$79&gt;=$U$9,0,SUMIFS(34:34,$9:$9,FL$9-conditions!$U$79+conditions!$U54)))</f>
        <v>0</v>
      </c>
      <c r="FM142" s="37">
        <f>IF(FM$9="",0,IF(FM$9-conditions!$U$79&gt;=$U$9,0,SUMIFS(34:34,$9:$9,FM$9-conditions!$U$79+conditions!$U54)))</f>
        <v>0</v>
      </c>
      <c r="FN142" s="37">
        <f>IF(FN$9="",0,IF(FN$9-conditions!$U$79&gt;=$U$9,0,SUMIFS(34:34,$9:$9,FN$9-conditions!$U$79+conditions!$U54)))</f>
        <v>0</v>
      </c>
      <c r="FO142" s="37">
        <f>IF(FO$9="",0,IF(FO$9-conditions!$U$79&gt;=$U$9,0,SUMIFS(34:34,$9:$9,FO$9-conditions!$U$79+conditions!$U54)))</f>
        <v>0</v>
      </c>
      <c r="FP142" s="37">
        <f>IF(FP$9="",0,IF(FP$9-conditions!$U$79&gt;=$U$9,0,SUMIFS(34:34,$9:$9,FP$9-conditions!$U$79+conditions!$U54)))</f>
        <v>0</v>
      </c>
      <c r="FQ142" s="37">
        <f>IF(FQ$9="",0,IF(FQ$9-conditions!$U$79&gt;=$U$9,0,SUMIFS(34:34,$9:$9,FQ$9-conditions!$U$79+conditions!$U54)))</f>
        <v>0</v>
      </c>
      <c r="FR142" s="37">
        <f>IF(FR$9="",0,IF(FR$9-conditions!$U$79&gt;=$U$9,0,SUMIFS(34:34,$9:$9,FR$9-conditions!$U$79+conditions!$U54)))</f>
        <v>0</v>
      </c>
      <c r="FS142" s="37">
        <f>IF(FS$9="",0,IF(FS$9-conditions!$U$79&gt;=$U$9,0,SUMIFS(34:34,$9:$9,FS$9-conditions!$U$79+conditions!$U54)))</f>
        <v>0</v>
      </c>
      <c r="FT142" s="37">
        <f>IF(FT$9="",0,IF(FT$9-conditions!$U$79&gt;=$U$9,0,SUMIFS(34:34,$9:$9,FT$9-conditions!$U$79+conditions!$U54)))</f>
        <v>0</v>
      </c>
      <c r="FU142" s="37">
        <f>IF(FU$9="",0,IF(FU$9-conditions!$U$79&gt;=$U$9,0,SUMIFS(34:34,$9:$9,FU$9-conditions!$U$79+conditions!$U54)))</f>
        <v>0</v>
      </c>
      <c r="FV142" s="37">
        <f>IF(FV$9="",0,IF(FV$9-conditions!$U$79&gt;=$U$9,0,SUMIFS(34:34,$9:$9,FV$9-conditions!$U$79+conditions!$U54)))</f>
        <v>0</v>
      </c>
      <c r="FW142" s="37">
        <f>IF(FW$9="",0,IF(FW$9-conditions!$U$79&gt;=$U$9,0,SUMIFS(34:34,$9:$9,FW$9-conditions!$U$79+conditions!$U54)))</f>
        <v>0</v>
      </c>
      <c r="FX142" s="37">
        <f>IF(FX$9="",0,IF(FX$9-conditions!$U$79&gt;=$U$9,0,SUMIFS(34:34,$9:$9,FX$9-conditions!$U$79+conditions!$U54)))</f>
        <v>0</v>
      </c>
      <c r="FY142" s="37">
        <f>IF(FY$9="",0,IF(FY$9-conditions!$U$79&gt;=$U$9,0,SUMIFS(34:34,$9:$9,FY$9-conditions!$U$79+conditions!$U54)))</f>
        <v>0</v>
      </c>
      <c r="FZ142" s="37">
        <f>IF(FZ$9="",0,IF(FZ$9-conditions!$U$79&gt;=$U$9,0,SUMIFS(34:34,$9:$9,FZ$9-conditions!$U$79+conditions!$U54)))</f>
        <v>0</v>
      </c>
      <c r="GA142" s="37">
        <f>IF(GA$9="",0,IF(GA$9-conditions!$U$79&gt;=$U$9,0,SUMIFS(34:34,$9:$9,GA$9-conditions!$U$79+conditions!$U54)))</f>
        <v>0</v>
      </c>
      <c r="GB142" s="37">
        <f>IF(GB$9="",0,IF(GB$9-conditions!$U$79&gt;=$U$9,0,SUMIFS(34:34,$9:$9,GB$9-conditions!$U$79+conditions!$U54)))</f>
        <v>0</v>
      </c>
      <c r="GC142" s="37">
        <f>IF(GC$9="",0,IF(GC$9-conditions!$U$79&gt;=$U$9,0,SUMIFS(34:34,$9:$9,GC$9-conditions!$U$79+conditions!$U54)))</f>
        <v>0</v>
      </c>
      <c r="GD142" s="37">
        <f>IF(GD$9="",0,IF(GD$9-conditions!$U$79&gt;=$U$9,0,SUMIFS(34:34,$9:$9,GD$9-conditions!$U$79+conditions!$U54)))</f>
        <v>0</v>
      </c>
      <c r="GE142" s="37">
        <f>IF(GE$9="",0,IF(GE$9-conditions!$U$79&gt;=$U$9,0,SUMIFS(34:34,$9:$9,GE$9-conditions!$U$79+conditions!$U54)))</f>
        <v>0</v>
      </c>
      <c r="GF142" s="37">
        <f>IF(GF$9="",0,IF(GF$9-conditions!$U$79&gt;=$U$9,0,SUMIFS(34:34,$9:$9,GF$9-conditions!$U$79+conditions!$U54)))</f>
        <v>0</v>
      </c>
      <c r="GG142" s="37">
        <f>IF(GG$9="",0,IF(GG$9-conditions!$U$79&gt;=$U$9,0,SUMIFS(34:34,$9:$9,GG$9-conditions!$U$79+conditions!$U54)))</f>
        <v>0</v>
      </c>
      <c r="GH142" s="37">
        <f>IF(GH$9="",0,IF(GH$9-conditions!$U$79&gt;=$U$9,0,SUMIFS(34:34,$9:$9,GH$9-conditions!$U$79+conditions!$U54)))</f>
        <v>0</v>
      </c>
      <c r="GI142" s="37">
        <f>IF(GI$9="",0,IF(GI$9-conditions!$U$79&gt;=$U$9,0,SUMIFS(34:34,$9:$9,GI$9-conditions!$U$79+conditions!$U54)))</f>
        <v>0</v>
      </c>
      <c r="GJ142" s="37">
        <f>IF(GJ$9="",0,IF(GJ$9-conditions!$U$79&gt;=$U$9,0,SUMIFS(34:34,$9:$9,GJ$9-conditions!$U$79+conditions!$U54)))</f>
        <v>0</v>
      </c>
      <c r="GK142" s="37">
        <f>IF(GK$9="",0,IF(GK$9-conditions!$U$79&gt;=$U$9,0,SUMIFS(34:34,$9:$9,GK$9-conditions!$U$79+conditions!$U54)))</f>
        <v>0</v>
      </c>
      <c r="GL142" s="37">
        <f>IF(GL$9="",0,IF(GL$9-conditions!$U$79&gt;=$U$9,0,SUMIFS(34:34,$9:$9,GL$9-conditions!$U$79+conditions!$U54)))</f>
        <v>0</v>
      </c>
      <c r="GM142" s="37">
        <f>IF(GM$9="",0,IF(GM$9-conditions!$U$79&gt;=$U$9,0,SUMIFS(34:34,$9:$9,GM$9-conditions!$U$79+conditions!$U54)))</f>
        <v>0</v>
      </c>
      <c r="GN142" s="37">
        <f>IF(GN$9="",0,IF(GN$9-conditions!$U$79&gt;=$U$9,0,SUMIFS(34:34,$9:$9,GN$9-conditions!$U$79+conditions!$U54)))</f>
        <v>0</v>
      </c>
      <c r="GO142" s="37">
        <f>IF(GO$9="",0,IF(GO$9-conditions!$U$79&gt;=$U$9,0,SUMIFS(34:34,$9:$9,GO$9-conditions!$U$79+conditions!$U54)))</f>
        <v>0</v>
      </c>
      <c r="GP142" s="37">
        <f>IF(GP$9="",0,IF(GP$9-conditions!$U$79&gt;=$U$9,0,SUMIFS(34:34,$9:$9,GP$9-conditions!$U$79+conditions!$U54)))</f>
        <v>0</v>
      </c>
      <c r="GQ142" s="37">
        <f>IF(GQ$9="",0,IF(GQ$9-conditions!$U$79&gt;=$U$9,0,SUMIFS(34:34,$9:$9,GQ$9-conditions!$U$79+conditions!$U54)))</f>
        <v>0</v>
      </c>
      <c r="GR142" s="37">
        <f>IF(GR$9="",0,IF(GR$9-conditions!$U$79&gt;=$U$9,0,SUMIFS(34:34,$9:$9,GR$9-conditions!$U$79+conditions!$U54)))</f>
        <v>0</v>
      </c>
      <c r="GS142" s="37">
        <f>IF(GS$9="",0,IF(GS$9-conditions!$U$79&gt;=$U$9,0,SUMIFS(34:34,$9:$9,GS$9-conditions!$U$79+conditions!$U54)))</f>
        <v>0</v>
      </c>
      <c r="GT142" s="37">
        <f>IF(GT$9="",0,IF(GT$9-conditions!$U$79&gt;=$U$9,0,SUMIFS(34:34,$9:$9,GT$9-conditions!$U$79+conditions!$U54)))</f>
        <v>0</v>
      </c>
      <c r="GU142" s="37">
        <f>IF(GU$9="",0,IF(GU$9-conditions!$U$79&gt;=$U$9,0,SUMIFS(34:34,$9:$9,GU$9-conditions!$U$79+conditions!$U54)))</f>
        <v>0</v>
      </c>
      <c r="GV142" s="37">
        <f>IF(GV$9="",0,IF(GV$9-conditions!$U$79&gt;=$U$9,0,SUMIFS(34:34,$9:$9,GV$9-conditions!$U$79+conditions!$U54)))</f>
        <v>0</v>
      </c>
      <c r="GW142" s="37">
        <f>IF(GW$9="",0,IF(GW$9-conditions!$U$79&gt;=$U$9,0,SUMIFS(34:34,$9:$9,GW$9-conditions!$U$79+conditions!$U54)))</f>
        <v>0</v>
      </c>
      <c r="GX142" s="37">
        <f>IF(GX$9="",0,IF(GX$9-conditions!$U$79&gt;=$U$9,0,SUMIFS(34:34,$9:$9,GX$9-conditions!$U$79+conditions!$U54)))</f>
        <v>0</v>
      </c>
      <c r="GY142" s="37">
        <f>IF(GY$9="",0,IF(GY$9-conditions!$U$79&gt;=$U$9,0,SUMIFS(34:34,$9:$9,GY$9-conditions!$U$79+conditions!$U54)))</f>
        <v>0</v>
      </c>
      <c r="GZ142" s="37">
        <f>IF(GZ$9="",0,IF(GZ$9-conditions!$U$79&gt;=$U$9,0,SUMIFS(34:34,$9:$9,GZ$9-conditions!$U$79+conditions!$U54)))</f>
        <v>0</v>
      </c>
      <c r="HA142" s="37">
        <f>IF(HA$9="",0,IF(HA$9-conditions!$U$79&gt;=$U$9,0,SUMIFS(34:34,$9:$9,HA$9-conditions!$U$79+conditions!$U54)))</f>
        <v>0</v>
      </c>
      <c r="HB142" s="37">
        <f>IF(HB$9="",0,IF(HB$9-conditions!$U$79&gt;=$U$9,0,SUMIFS(34:34,$9:$9,HB$9-conditions!$U$79+conditions!$U54)))</f>
        <v>0</v>
      </c>
      <c r="HC142" s="37">
        <f>IF(HC$9="",0,IF(HC$9-conditions!$U$79&gt;=$U$9,0,SUMIFS(34:34,$9:$9,HC$9-conditions!$U$79+conditions!$U54)))</f>
        <v>0</v>
      </c>
      <c r="HD142" s="37">
        <f>IF(HD$9="",0,IF(HD$9-conditions!$U$79&gt;=$U$9,0,SUMIFS(34:34,$9:$9,HD$9-conditions!$U$79+conditions!$U54)))</f>
        <v>0</v>
      </c>
      <c r="HE142" s="37">
        <f>IF(HE$9="",0,IF(HE$9-conditions!$U$79&gt;=$U$9,0,SUMIFS(34:34,$9:$9,HE$9-conditions!$U$79+conditions!$U54)))</f>
        <v>0</v>
      </c>
      <c r="HF142" s="37">
        <f>IF(HF$9="",0,IF(HF$9-conditions!$U$79&gt;=$U$9,0,SUMIFS(34:34,$9:$9,HF$9-conditions!$U$79+conditions!$U54)))</f>
        <v>0</v>
      </c>
      <c r="HG142" s="37">
        <f>IF(HG$9="",0,IF(HG$9-conditions!$U$79&gt;=$U$9,0,SUMIFS(34:34,$9:$9,HG$9-conditions!$U$79+conditions!$U54)))</f>
        <v>0</v>
      </c>
      <c r="HH142" s="37">
        <f>IF(HH$9="",0,IF(HH$9-conditions!$U$79&gt;=$U$9,0,SUMIFS(34:34,$9:$9,HH$9-conditions!$U$79+conditions!$U54)))</f>
        <v>0</v>
      </c>
      <c r="HI142" s="37">
        <f>IF(HI$9="",0,IF(HI$9-conditions!$U$79&gt;=$U$9,0,SUMIFS(34:34,$9:$9,HI$9-conditions!$U$79+conditions!$U54)))</f>
        <v>0</v>
      </c>
      <c r="HJ142" s="37">
        <f>IF(HJ$9="",0,IF(HJ$9-conditions!$U$79&gt;=$U$9,0,SUMIFS(34:34,$9:$9,HJ$9-conditions!$U$79+conditions!$U54)))</f>
        <v>0</v>
      </c>
      <c r="HK142" s="37">
        <f>IF(HK$9="",0,IF(HK$9-conditions!$U$79&gt;=$U$9,0,SUMIFS(34:34,$9:$9,HK$9-conditions!$U$79+conditions!$U54)))</f>
        <v>0</v>
      </c>
      <c r="HL142" s="37">
        <f>IF(HL$9="",0,IF(HL$9-conditions!$U$79&gt;=$U$9,0,SUMIFS(34:34,$9:$9,HL$9-conditions!$U$79+conditions!$U54)))</f>
        <v>0</v>
      </c>
      <c r="HM142" s="37">
        <f>IF(HM$9="",0,IF(HM$9-conditions!$U$79&gt;=$U$9,0,SUMIFS(34:34,$9:$9,HM$9-conditions!$U$79+conditions!$U54)))</f>
        <v>0</v>
      </c>
      <c r="HN142" s="37">
        <f>IF(HN$9="",0,IF(HN$9-conditions!$U$79&gt;=$U$9,0,SUMIFS(34:34,$9:$9,HN$9-conditions!$U$79+conditions!$U54)))</f>
        <v>0</v>
      </c>
      <c r="HO142" s="37">
        <f>IF(HO$9="",0,IF(HO$9-conditions!$U$79&gt;=$U$9,0,SUMIFS(34:34,$9:$9,HO$9-conditions!$U$79+conditions!$U54)))</f>
        <v>0</v>
      </c>
      <c r="HP142" s="37">
        <f>IF(HP$9="",0,IF(HP$9-conditions!$U$79&gt;=$U$9,0,SUMIFS(34:34,$9:$9,HP$9-conditions!$U$79+conditions!$U54)))</f>
        <v>0</v>
      </c>
      <c r="HQ142" s="37">
        <f>IF(HQ$9="",0,IF(HQ$9-conditions!$U$79&gt;=$U$9,0,SUMIFS(34:34,$9:$9,HQ$9-conditions!$U$79+conditions!$U54)))</f>
        <v>0</v>
      </c>
      <c r="HR142" s="37">
        <f>IF(HR$9="",0,IF(HR$9-conditions!$U$79&gt;=$U$9,0,SUMIFS(34:34,$9:$9,HR$9-conditions!$U$79+conditions!$U54)))</f>
        <v>0</v>
      </c>
      <c r="HS142" s="37">
        <f>IF(HS$9="",0,IF(HS$9-conditions!$U$79&gt;=$U$9,0,SUMIFS(34:34,$9:$9,HS$9-conditions!$U$79+conditions!$U54)))</f>
        <v>0</v>
      </c>
      <c r="HT142" s="37">
        <f>IF(HT$9="",0,IF(HT$9-conditions!$U$79&gt;=$U$9,0,SUMIFS(34:34,$9:$9,HT$9-conditions!$U$79+conditions!$U54)))</f>
        <v>0</v>
      </c>
      <c r="HU142" s="37">
        <f>IF(HU$9="",0,IF(HU$9-conditions!$U$79&gt;=$U$9,0,SUMIFS(34:34,$9:$9,HU$9-conditions!$U$79+conditions!$U54)))</f>
        <v>0</v>
      </c>
      <c r="HV142" s="37">
        <f>IF(HV$9="",0,IF(HV$9-conditions!$U$79&gt;=$U$9,0,SUMIFS(34:34,$9:$9,HV$9-conditions!$U$79+conditions!$U54)))</f>
        <v>0</v>
      </c>
      <c r="HW142" s="37">
        <f>IF(HW$9="",0,IF(HW$9-conditions!$U$79&gt;=$U$9,0,SUMIFS(34:34,$9:$9,HW$9-conditions!$U$79+conditions!$U54)))</f>
        <v>0</v>
      </c>
      <c r="HX142" s="37">
        <f>IF(HX$9="",0,IF(HX$9-conditions!$U$79&gt;=$U$9,0,SUMIFS(34:34,$9:$9,HX$9-conditions!$U$79+conditions!$U54)))</f>
        <v>0</v>
      </c>
      <c r="HY142" s="37">
        <f>IF(HY$9="",0,IF(HY$9-conditions!$U$79&gt;=$U$9,0,SUMIFS(34:34,$9:$9,HY$9-conditions!$U$79+conditions!$U54)))</f>
        <v>0</v>
      </c>
      <c r="HZ142" s="37">
        <f>IF(HZ$9="",0,IF(HZ$9-conditions!$U$79&gt;=$U$9,0,SUMIFS(34:34,$9:$9,HZ$9-conditions!$U$79+conditions!$U54)))</f>
        <v>0</v>
      </c>
      <c r="IA142" s="37">
        <f>IF(IA$9="",0,IF(IA$9-conditions!$U$79&gt;=$U$9,0,SUMIFS(34:34,$9:$9,IA$9-conditions!$U$79+conditions!$U54)))</f>
        <v>0</v>
      </c>
      <c r="IB142" s="37">
        <f>IF(IB$9="",0,IF(IB$9-conditions!$U$79&gt;=$U$9,0,SUMIFS(34:34,$9:$9,IB$9-conditions!$U$79+conditions!$U54)))</f>
        <v>0</v>
      </c>
      <c r="IC142" s="37">
        <f>IF(IC$9="",0,IF(IC$9-conditions!$U$79&gt;=$U$9,0,SUMIFS(34:34,$9:$9,IC$9-conditions!$U$79+conditions!$U54)))</f>
        <v>0</v>
      </c>
      <c r="ID142" s="37">
        <f>IF(ID$9="",0,IF(ID$9-conditions!$U$79&gt;=$U$9,0,SUMIFS(34:34,$9:$9,ID$9-conditions!$U$79+conditions!$U54)))</f>
        <v>0</v>
      </c>
      <c r="IE142" s="37">
        <f>IF(IE$9="",0,IF(IE$9-conditions!$U$79&gt;=$U$9,0,SUMIFS(34:34,$9:$9,IE$9-conditions!$U$79+conditions!$U54)))</f>
        <v>0</v>
      </c>
      <c r="IF142" s="37">
        <f>IF(IF$9="",0,IF(IF$9-conditions!$U$79&gt;=$U$9,0,SUMIFS(34:34,$9:$9,IF$9-conditions!$U$79+conditions!$U54)))</f>
        <v>0</v>
      </c>
      <c r="IG142" s="37">
        <f>IF(IG$9="",0,IF(IG$9-conditions!$U$79&gt;=$U$9,0,SUMIFS(34:34,$9:$9,IG$9-conditions!$U$79+conditions!$U54)))</f>
        <v>0</v>
      </c>
      <c r="IH142" s="37">
        <f>IF(IH$9="",0,IF(IH$9-conditions!$U$79&gt;=$U$9,0,SUMIFS(34:34,$9:$9,IH$9-conditions!$U$79+conditions!$U54)))</f>
        <v>0</v>
      </c>
      <c r="II142" s="37">
        <f>IF(II$9="",0,IF(II$9-conditions!$U$79&gt;=$U$9,0,SUMIFS(34:34,$9:$9,II$9-conditions!$U$79+conditions!$U54)))</f>
        <v>0</v>
      </c>
      <c r="IJ142" s="37">
        <f>IF(IJ$9="",0,IF(IJ$9-conditions!$U$79&gt;=$U$9,0,SUMIFS(34:34,$9:$9,IJ$9-conditions!$U$79+conditions!$U54)))</f>
        <v>0</v>
      </c>
      <c r="IK142" s="37">
        <f>IF(IK$9="",0,IF(IK$9-conditions!$U$79&gt;=$U$9,0,SUMIFS(34:34,$9:$9,IK$9-conditions!$U$79+conditions!$U54)))</f>
        <v>0</v>
      </c>
      <c r="IL142" s="37">
        <f>IF(IL$9="",0,IF(IL$9-conditions!$U$79&gt;=$U$9,0,SUMIFS(34:34,$9:$9,IL$9-conditions!$U$79+conditions!$U54)))</f>
        <v>0</v>
      </c>
      <c r="IM142" s="37">
        <f>IF(IM$9="",0,IF(IM$9-conditions!$U$79&gt;=$U$9,0,SUMIFS(34:34,$9:$9,IM$9-conditions!$U$79+conditions!$U54)))</f>
        <v>0</v>
      </c>
      <c r="IN142" s="37">
        <f>IF(IN$9="",0,IF(IN$9-conditions!$U$79&gt;=$U$9,0,SUMIFS(34:34,$9:$9,IN$9-conditions!$U$79+conditions!$U54)))</f>
        <v>0</v>
      </c>
      <c r="IO142" s="37">
        <f>IF(IO$9="",0,IF(IO$9-conditions!$U$79&gt;=$U$9,0,SUMIFS(34:34,$9:$9,IO$9-conditions!$U$79+conditions!$U54)))</f>
        <v>0</v>
      </c>
      <c r="IP142" s="37">
        <f>IF(IP$9="",0,IF(IP$9-conditions!$U$79&gt;=$U$9,0,SUMIFS(34:34,$9:$9,IP$9-conditions!$U$79+conditions!$U54)))</f>
        <v>0</v>
      </c>
      <c r="IQ142" s="37">
        <f>IF(IQ$9="",0,IF(IQ$9-conditions!$U$79&gt;=$U$9,0,SUMIFS(34:34,$9:$9,IQ$9-conditions!$U$79+conditions!$U54)))</f>
        <v>0</v>
      </c>
      <c r="IR142" s="37">
        <f>IF(IR$9="",0,IF(IR$9-conditions!$U$79&gt;=$U$9,0,SUMIFS(34:34,$9:$9,IR$9-conditions!$U$79+conditions!$U54)))</f>
        <v>0</v>
      </c>
      <c r="IS142" s="37">
        <f>IF(IS$9="",0,IF(IS$9-conditions!$U$79&gt;=$U$9,0,SUMIFS(34:34,$9:$9,IS$9-conditions!$U$79+conditions!$U54)))</f>
        <v>0</v>
      </c>
      <c r="IT142" s="37">
        <f>IF(IT$9="",0,IF(IT$9-conditions!$U$79&gt;=$U$9,0,SUMIFS(34:34,$9:$9,IT$9-conditions!$U$79+conditions!$U54)))</f>
        <v>0</v>
      </c>
      <c r="IU142" s="37">
        <f>IF(IU$9="",0,IF(IU$9-conditions!$U$79&gt;=$U$9,0,SUMIFS(34:34,$9:$9,IU$9-conditions!$U$79+conditions!$U54)))</f>
        <v>0</v>
      </c>
      <c r="IV142" s="37">
        <f>IF(IV$9="",0,IF(IV$9-conditions!$U$79&gt;=$U$9,0,SUMIFS(34:34,$9:$9,IV$9-conditions!$U$79+conditions!$U54)))</f>
        <v>0</v>
      </c>
      <c r="IW142" s="37">
        <f>IF(IW$9="",0,IF(IW$9-conditions!$U$79&gt;=$U$9,0,SUMIFS(34:34,$9:$9,IW$9-conditions!$U$79+conditions!$U54)))</f>
        <v>0</v>
      </c>
      <c r="IX142" s="37">
        <f>IF(IX$9="",0,IF(IX$9-conditions!$U$79&gt;=$U$9,0,SUMIFS(34:34,$9:$9,IX$9-conditions!$U$79+conditions!$U54)))</f>
        <v>0</v>
      </c>
      <c r="IY142" s="37">
        <f>IF(IY$9="",0,IF(IY$9-conditions!$U$79&gt;=$U$9,0,SUMIFS(34:34,$9:$9,IY$9-conditions!$U$79+conditions!$U54)))</f>
        <v>0</v>
      </c>
      <c r="IZ142" s="37">
        <f>IF(IZ$9="",0,IF(IZ$9-conditions!$U$79&gt;=$U$9,0,SUMIFS(34:34,$9:$9,IZ$9-conditions!$U$79+conditions!$U54)))</f>
        <v>0</v>
      </c>
      <c r="JA142" s="37">
        <f>IF(JA$9="",0,IF(JA$9-conditions!$U$79&gt;=$U$9,0,SUMIFS(34:34,$9:$9,JA$9-conditions!$U$79+conditions!$U54)))</f>
        <v>0</v>
      </c>
      <c r="JB142" s="37">
        <f>IF(JB$9="",0,IF(JB$9-conditions!$U$79&gt;=$U$9,0,SUMIFS(34:34,$9:$9,JB$9-conditions!$U$79+conditions!$U54)))</f>
        <v>0</v>
      </c>
      <c r="JC142" s="37">
        <f>IF(JC$9="",0,IF(JC$9-conditions!$U$79&gt;=$U$9,0,SUMIFS(34:34,$9:$9,JC$9-conditions!$U$79+conditions!$U54)))</f>
        <v>0</v>
      </c>
      <c r="JD142" s="37">
        <f>IF(JD$9="",0,IF(JD$9-conditions!$U$79&gt;=$U$9,0,SUMIFS(34:34,$9:$9,JD$9-conditions!$U$79+conditions!$U54)))</f>
        <v>0</v>
      </c>
      <c r="JE142" s="37">
        <f>IF(JE$9="",0,IF(JE$9-conditions!$U$79&gt;=$U$9,0,SUMIFS(34:34,$9:$9,JE$9-conditions!$U$79+conditions!$U54)))</f>
        <v>0</v>
      </c>
      <c r="JF142" s="37">
        <f>IF(JF$9="",0,IF(JF$9-conditions!$U$79&gt;=$U$9,0,SUMIFS(34:34,$9:$9,JF$9-conditions!$U$79+conditions!$U54)))</f>
        <v>0</v>
      </c>
      <c r="JG142" s="37">
        <f>IF(JG$9="",0,IF(JG$9-conditions!$U$79&gt;=$U$9,0,SUMIFS(34:34,$9:$9,JG$9-conditions!$U$79+conditions!$U54)))</f>
        <v>0</v>
      </c>
      <c r="JH142" s="37">
        <f>IF(JH$9="",0,IF(JH$9-conditions!$U$79&gt;=$U$9,0,SUMIFS(34:34,$9:$9,JH$9-conditions!$U$79+conditions!$U54)))</f>
        <v>0</v>
      </c>
      <c r="JI142" s="37">
        <f>IF(JI$9="",0,IF(JI$9-conditions!$U$79&gt;=$U$9,0,SUMIFS(34:34,$9:$9,JI$9-conditions!$U$79+conditions!$U54)))</f>
        <v>0</v>
      </c>
      <c r="JJ142" s="37">
        <f>IF(JJ$9="",0,IF(JJ$9-conditions!$U$79&gt;=$U$9,0,SUMIFS(34:34,$9:$9,JJ$9-conditions!$U$79+conditions!$U54)))</f>
        <v>0</v>
      </c>
      <c r="JK142" s="37">
        <f>IF(JK$9="",0,IF(JK$9-conditions!$U$79&gt;=$U$9,0,SUMIFS(34:34,$9:$9,JK$9-conditions!$U$79+conditions!$U54)))</f>
        <v>0</v>
      </c>
      <c r="JL142" s="37">
        <f>IF(JL$9="",0,IF(JL$9-conditions!$U$79&gt;=$U$9,0,SUMIFS(34:34,$9:$9,JL$9-conditions!$U$79+conditions!$U54)))</f>
        <v>0</v>
      </c>
      <c r="JM142" s="37">
        <f>IF(JM$9="",0,IF(JM$9-conditions!$U$79&gt;=$U$9,0,SUMIFS(34:34,$9:$9,JM$9-conditions!$U$79+conditions!$U54)))</f>
        <v>0</v>
      </c>
      <c r="JN142" s="37">
        <f>IF(JN$9="",0,IF(JN$9-conditions!$U$79&gt;=$U$9,0,SUMIFS(34:34,$9:$9,JN$9-conditions!$U$79+conditions!$U54)))</f>
        <v>0</v>
      </c>
      <c r="JO142" s="37">
        <f>IF(JO$9="",0,IF(JO$9-conditions!$U$79&gt;=$U$9,0,SUMIFS(34:34,$9:$9,JO$9-conditions!$U$79+conditions!$U54)))</f>
        <v>0</v>
      </c>
      <c r="JP142" s="37">
        <f>IF(JP$9="",0,IF(JP$9-conditions!$U$79&gt;=$U$9,0,SUMIFS(34:34,$9:$9,JP$9-conditions!$U$79+conditions!$U54)))</f>
        <v>0</v>
      </c>
      <c r="JQ142" s="37">
        <f>IF(JQ$9="",0,IF(JQ$9-conditions!$U$79&gt;=$U$9,0,SUMIFS(34:34,$9:$9,JQ$9-conditions!$U$79+conditions!$U54)))</f>
        <v>0</v>
      </c>
      <c r="JR142" s="37">
        <f>IF(JR$9="",0,IF(JR$9-conditions!$U$79&gt;=$U$9,0,SUMIFS(34:34,$9:$9,JR$9-conditions!$U$79+conditions!$U54)))</f>
        <v>0</v>
      </c>
      <c r="JS142" s="37">
        <f>IF(JS$9="",0,IF(JS$9-conditions!$U$79&gt;=$U$9,0,SUMIFS(34:34,$9:$9,JS$9-conditions!$U$79+conditions!$U54)))</f>
        <v>0</v>
      </c>
      <c r="JT142" s="37">
        <f>IF(JT$9="",0,IF(JT$9-conditions!$U$79&gt;=$U$9,0,SUMIFS(34:34,$9:$9,JT$9-conditions!$U$79+conditions!$U54)))</f>
        <v>0</v>
      </c>
      <c r="JU142" s="37">
        <f>IF(JU$9="",0,IF(JU$9-conditions!$U$79&gt;=$U$9,0,SUMIFS(34:34,$9:$9,JU$9-conditions!$U$79+conditions!$U54)))</f>
        <v>0</v>
      </c>
      <c r="JV142" s="37">
        <f>IF(JV$9="",0,IF(JV$9-conditions!$U$79&gt;=$U$9,0,SUMIFS(34:34,$9:$9,JV$9-conditions!$U$79+conditions!$U54)))</f>
        <v>0</v>
      </c>
      <c r="JW142" s="37">
        <f>IF(JW$9="",0,IF(JW$9-conditions!$U$79&gt;=$U$9,0,SUMIFS(34:34,$9:$9,JW$9-conditions!$U$79+conditions!$U54)))</f>
        <v>0</v>
      </c>
      <c r="JX142" s="37">
        <f>IF(JX$9="",0,IF(JX$9-conditions!$U$79&gt;=$U$9,0,SUMIFS(34:34,$9:$9,JX$9-conditions!$U$79+conditions!$U54)))</f>
        <v>0</v>
      </c>
      <c r="JY142" s="37">
        <f>IF(JY$9="",0,IF(JY$9-conditions!$U$79&gt;=$U$9,0,SUMIFS(34:34,$9:$9,JY$9-conditions!$U$79+conditions!$U54)))</f>
        <v>0</v>
      </c>
      <c r="JZ142" s="37">
        <f>IF(JZ$9="",0,IF(JZ$9-conditions!$U$79&gt;=$U$9,0,SUMIFS(34:34,$9:$9,JZ$9-conditions!$U$79+conditions!$U54)))</f>
        <v>0</v>
      </c>
      <c r="KA142" s="37">
        <f>IF(KA$9="",0,IF(KA$9-conditions!$U$79&gt;=$U$9,0,SUMIFS(34:34,$9:$9,KA$9-conditions!$U$79+conditions!$U54)))</f>
        <v>0</v>
      </c>
      <c r="KB142" s="37">
        <f>IF(KB$9="",0,IF(KB$9-conditions!$U$79&gt;=$U$9,0,SUMIFS(34:34,$9:$9,KB$9-conditions!$U$79+conditions!$U54)))</f>
        <v>0</v>
      </c>
      <c r="KC142" s="37">
        <f>IF(KC$9="",0,IF(KC$9-conditions!$U$79&gt;=$U$9,0,SUMIFS(34:34,$9:$9,KC$9-conditions!$U$79+conditions!$U54)))</f>
        <v>0</v>
      </c>
      <c r="KD142" s="37">
        <f>IF(KD$9="",0,IF(KD$9-conditions!$U$79&gt;=$U$9,0,SUMIFS(34:34,$9:$9,KD$9-conditions!$U$79+conditions!$U54)))</f>
        <v>0</v>
      </c>
      <c r="KE142" s="37">
        <f>IF(KE$9="",0,IF(KE$9-conditions!$U$79&gt;=$U$9,0,SUMIFS(34:34,$9:$9,KE$9-conditions!$U$79+conditions!$U54)))</f>
        <v>0</v>
      </c>
      <c r="KF142" s="37">
        <f>IF(KF$9="",0,IF(KF$9-conditions!$U$79&gt;=$U$9,0,SUMIFS(34:34,$9:$9,KF$9-conditions!$U$79+conditions!$U54)))</f>
        <v>0</v>
      </c>
      <c r="KG142" s="37">
        <f>IF(KG$9="",0,IF(KG$9-conditions!$U$79&gt;=$U$9,0,SUMIFS(34:34,$9:$9,KG$9-conditions!$U$79+conditions!$U54)))</f>
        <v>0</v>
      </c>
      <c r="KH142" s="37">
        <f>IF(KH$9="",0,IF(KH$9-conditions!$U$79&gt;=$U$9,0,SUMIFS(34:34,$9:$9,KH$9-conditions!$U$79+conditions!$U54)))</f>
        <v>0</v>
      </c>
      <c r="KI142" s="37">
        <f>IF(KI$9="",0,IF(KI$9-conditions!$U$79&gt;=$U$9,0,SUMIFS(34:34,$9:$9,KI$9-conditions!$U$79+conditions!$U54)))</f>
        <v>0</v>
      </c>
      <c r="KJ142" s="37">
        <f>IF(KJ$9="",0,IF(KJ$9-conditions!$U$79&gt;=$U$9,0,SUMIFS(34:34,$9:$9,KJ$9-conditions!$U$79+conditions!$U54)))</f>
        <v>0</v>
      </c>
      <c r="KK142" s="37">
        <f>IF(KK$9="",0,IF(KK$9-conditions!$U$79&gt;=$U$9,0,SUMIFS(34:34,$9:$9,KK$9-conditions!$U$79+conditions!$U54)))</f>
        <v>0</v>
      </c>
      <c r="KL142" s="37">
        <f>IF(KL$9="",0,IF(KL$9-conditions!$U$79&gt;=$U$9,0,SUMIFS(34:34,$9:$9,KL$9-conditions!$U$79+conditions!$U54)))</f>
        <v>0</v>
      </c>
      <c r="KM142" s="37">
        <f>IF(KM$9="",0,IF(KM$9-conditions!$U$79&gt;=$U$9,0,SUMIFS(34:34,$9:$9,KM$9-conditions!$U$79+conditions!$U54)))</f>
        <v>0</v>
      </c>
      <c r="KN142" s="37">
        <f>IF(KN$9="",0,IF(KN$9-conditions!$U$79&gt;=$U$9,0,SUMIFS(34:34,$9:$9,KN$9-conditions!$U$79+conditions!$U54)))</f>
        <v>0</v>
      </c>
      <c r="KO142" s="37">
        <f>IF(KO$9="",0,IF(KO$9-conditions!$U$79&gt;=$U$9,0,SUMIFS(34:34,$9:$9,KO$9-conditions!$U$79+conditions!$U54)))</f>
        <v>0</v>
      </c>
      <c r="KP142" s="37">
        <f>IF(KP$9="",0,IF(KP$9-conditions!$U$79&gt;=$U$9,0,SUMIFS(34:34,$9:$9,KP$9-conditions!$U$79+conditions!$U54)))</f>
        <v>0</v>
      </c>
      <c r="KQ142" s="37">
        <f>IF(KQ$9="",0,IF(KQ$9-conditions!$U$79&gt;=$U$9,0,SUMIFS(34:34,$9:$9,KQ$9-conditions!$U$79+conditions!$U54)))</f>
        <v>0</v>
      </c>
      <c r="KR142" s="37">
        <f>IF(KR$9="",0,IF(KR$9-conditions!$U$79&gt;=$U$9,0,SUMIFS(34:34,$9:$9,KR$9-conditions!$U$79+conditions!$U54)))</f>
        <v>0</v>
      </c>
      <c r="KS142" s="37">
        <f>IF(KS$9="",0,IF(KS$9-conditions!$U$79&gt;=$U$9,0,SUMIFS(34:34,$9:$9,KS$9-conditions!$U$79+conditions!$U54)))</f>
        <v>0</v>
      </c>
      <c r="KT142" s="37">
        <f>IF(KT$9="",0,IF(KT$9-conditions!$U$79&gt;=$U$9,0,SUMIFS(34:34,$9:$9,KT$9-conditions!$U$79+conditions!$U54)))</f>
        <v>0</v>
      </c>
      <c r="KU142" s="37">
        <f>IF(KU$9="",0,IF(KU$9-conditions!$U$79&gt;=$U$9,0,SUMIFS(34:34,$9:$9,KU$9-conditions!$U$79+conditions!$U54)))</f>
        <v>0</v>
      </c>
      <c r="KV142" s="37">
        <f>IF(KV$9="",0,IF(KV$9-conditions!$U$79&gt;=$U$9,0,SUMIFS(34:34,$9:$9,KV$9-conditions!$U$79+conditions!$U54)))</f>
        <v>0</v>
      </c>
      <c r="KW142" s="37">
        <f>IF(KW$9="",0,IF(KW$9-conditions!$U$79&gt;=$U$9,0,SUMIFS(34:34,$9:$9,KW$9-conditions!$U$79+conditions!$U54)))</f>
        <v>0</v>
      </c>
      <c r="KX142" s="37">
        <f>IF(KX$9="",0,IF(KX$9-conditions!$U$79&gt;=$U$9,0,SUMIFS(34:34,$9:$9,KX$9-conditions!$U$79+conditions!$U54)))</f>
        <v>0</v>
      </c>
      <c r="KY142" s="37">
        <f>IF(KY$9="",0,IF(KY$9-conditions!$U$79&gt;=$U$9,0,SUMIFS(34:34,$9:$9,KY$9-conditions!$U$79+conditions!$U54)))</f>
        <v>0</v>
      </c>
      <c r="KZ142" s="37">
        <f>IF(KZ$9="",0,IF(KZ$9-conditions!$U$79&gt;=$U$9,0,SUMIFS(34:34,$9:$9,KZ$9-conditions!$U$79+conditions!$U54)))</f>
        <v>0</v>
      </c>
      <c r="LA142" s="37">
        <f>IF(LA$9="",0,IF(LA$9-conditions!$U$79&gt;=$U$9,0,SUMIFS(34:34,$9:$9,LA$9-conditions!$U$79+conditions!$U54)))</f>
        <v>0</v>
      </c>
      <c r="LB142" s="37">
        <f>IF(LB$9="",0,IF(LB$9-conditions!$U$79&gt;=$U$9,0,SUMIFS(34:34,$9:$9,LB$9-conditions!$U$79+conditions!$U54)))</f>
        <v>0</v>
      </c>
      <c r="LC142" s="37">
        <f>IF(LC$9="",0,IF(LC$9-conditions!$U$79&gt;=$U$9,0,SUMIFS(34:34,$9:$9,LC$9-conditions!$U$79+conditions!$U54)))</f>
        <v>0</v>
      </c>
      <c r="LD142" s="37">
        <f>IF(LD$9="",0,IF(LD$9-conditions!$U$79&gt;=$U$9,0,SUMIFS(34:34,$9:$9,LD$9-conditions!$U$79+conditions!$U54)))</f>
        <v>0</v>
      </c>
      <c r="LE142" s="37">
        <f>IF(LE$9="",0,IF(LE$9-conditions!$U$79&gt;=$U$9,0,SUMIFS(34:34,$9:$9,LE$9-conditions!$U$79+conditions!$U54)))</f>
        <v>0</v>
      </c>
      <c r="LF142" s="37">
        <f>IF(LF$9="",0,IF(LF$9-conditions!$U$79&gt;=$U$9,0,SUMIFS(34:34,$9:$9,LF$9-conditions!$U$79+conditions!$U54)))</f>
        <v>0</v>
      </c>
      <c r="LG142" s="37">
        <f>IF(LG$9="",0,IF(LG$9-conditions!$U$79&gt;=$U$9,0,SUMIFS(34:34,$9:$9,LG$9-conditions!$U$79+conditions!$U54)))</f>
        <v>0</v>
      </c>
      <c r="LH142" s="37">
        <f>IF(LH$9="",0,IF(LH$9-conditions!$U$79&gt;=$U$9,0,SUMIFS(34:34,$9:$9,LH$9-conditions!$U$79+conditions!$U54)))</f>
        <v>0</v>
      </c>
      <c r="LI142" s="37">
        <f>IF(LI$9="",0,IF(LI$9-conditions!$U$79&gt;=$U$9,0,SUMIFS(34:34,$9:$9,LI$9-conditions!$U$79+conditions!$U54)))</f>
        <v>0</v>
      </c>
      <c r="LJ142" s="37">
        <f>IF(LJ$9="",0,IF(LJ$9-conditions!$U$79&gt;=$U$9,0,SUMIFS(34:34,$9:$9,LJ$9-conditions!$U$79+conditions!$U54)))</f>
        <v>0</v>
      </c>
      <c r="LK142" s="37">
        <f>IF(LK$9="",0,IF(LK$9-conditions!$U$79&gt;=$U$9,0,SUMIFS(34:34,$9:$9,LK$9-conditions!$U$79+conditions!$U54)))</f>
        <v>0</v>
      </c>
      <c r="LL142" s="37">
        <f>IF(LL$9="",0,IF(LL$9-conditions!$U$79&gt;=$U$9,0,SUMIFS(34:34,$9:$9,LL$9-conditions!$U$79+conditions!$U54)))</f>
        <v>0</v>
      </c>
      <c r="LM142" s="37">
        <f>IF(LM$9="",0,IF(LM$9-conditions!$U$79&gt;=$U$9,0,SUMIFS(34:34,$9:$9,LM$9-conditions!$U$79+conditions!$U54)))</f>
        <v>0</v>
      </c>
      <c r="LN142" s="37">
        <f>IF(LN$9="",0,IF(LN$9-conditions!$U$79&gt;=$U$9,0,SUMIFS(34:34,$9:$9,LN$9-conditions!$U$79+conditions!$U54)))</f>
        <v>0</v>
      </c>
      <c r="LO142" s="37">
        <f>IF(LO$9="",0,IF(LO$9-conditions!$U$79&gt;=$U$9,0,SUMIFS(34:34,$9:$9,LO$9-conditions!$U$79+conditions!$U54)))</f>
        <v>0</v>
      </c>
      <c r="LP142" s="37">
        <f>IF(LP$9="",0,IF(LP$9-conditions!$U$79&gt;=$U$9,0,SUMIFS(34:34,$9:$9,LP$9-conditions!$U$79+conditions!$U54)))</f>
        <v>0</v>
      </c>
      <c r="LQ142" s="37">
        <f>IF(LQ$9="",0,IF(LQ$9-conditions!$U$79&gt;=$U$9,0,SUMIFS(34:34,$9:$9,LQ$9-conditions!$U$79+conditions!$U54)))</f>
        <v>0</v>
      </c>
      <c r="LR142" s="37">
        <f>IF(LR$9="",0,IF(LR$9-conditions!$U$79&gt;=$U$9,0,SUMIFS(34:34,$9:$9,LR$9-conditions!$U$79+conditions!$U54)))</f>
        <v>0</v>
      </c>
      <c r="LS142" s="37">
        <f>IF(LS$9="",0,IF(LS$9-conditions!$U$79&gt;=$U$9,0,SUMIFS(34:34,$9:$9,LS$9-conditions!$U$79+conditions!$U54)))</f>
        <v>0</v>
      </c>
      <c r="LT142" s="37">
        <f>IF(LT$9="",0,IF(LT$9-conditions!$U$79&gt;=$U$9,0,SUMIFS(34:34,$9:$9,LT$9-conditions!$U$79+conditions!$U54)))</f>
        <v>0</v>
      </c>
      <c r="LU142" s="37">
        <f>IF(LU$9="",0,IF(LU$9-conditions!$U$79&gt;=$U$9,0,SUMIFS(34:34,$9:$9,LU$9-conditions!$U$79+conditions!$U54)))</f>
        <v>0</v>
      </c>
      <c r="LV142" s="37">
        <f>IF(LV$9="",0,IF(LV$9-conditions!$U$79&gt;=$U$9,0,SUMIFS(34:34,$9:$9,LV$9-conditions!$U$79+conditions!$U54)))</f>
        <v>0</v>
      </c>
      <c r="LW142" s="37">
        <f>IF(LW$9="",0,IF(LW$9-conditions!$U$79&gt;=$U$9,0,SUMIFS(34:34,$9:$9,LW$9-conditions!$U$79+conditions!$U54)))</f>
        <v>0</v>
      </c>
      <c r="LX142" s="37">
        <f>IF(LX$9="",0,IF(LX$9-conditions!$U$79&gt;=$U$9,0,SUMIFS(34:34,$9:$9,LX$9-conditions!$U$79+conditions!$U54)))</f>
        <v>0</v>
      </c>
      <c r="LY142" s="37">
        <f>IF(LY$9="",0,IF(LY$9-conditions!$U$79&gt;=$U$9,0,SUMIFS(34:34,$9:$9,LY$9-conditions!$U$79+conditions!$U54)))</f>
        <v>0</v>
      </c>
      <c r="LZ142" s="37">
        <f>IF(LZ$9="",0,IF(LZ$9-conditions!$U$79&gt;=$U$9,0,SUMIFS(34:34,$9:$9,LZ$9-conditions!$U$79+conditions!$U54)))</f>
        <v>0</v>
      </c>
      <c r="MA142" s="37">
        <f>IF(MA$9="",0,IF(MA$9-conditions!$U$79&gt;=$U$9,0,SUMIFS(34:34,$9:$9,MA$9-conditions!$U$79+conditions!$U54)))</f>
        <v>0</v>
      </c>
      <c r="MB142" s="37">
        <f>IF(MB$9="",0,IF(MB$9-conditions!$U$79&gt;=$U$9,0,SUMIFS(34:34,$9:$9,MB$9-conditions!$U$79+conditions!$U54)))</f>
        <v>0</v>
      </c>
      <c r="MC142" s="37">
        <f>IF(MC$9="",0,IF(MC$9-conditions!$U$79&gt;=$U$9,0,SUMIFS(34:34,$9:$9,MC$9-conditions!$U$79+conditions!$U54)))</f>
        <v>0</v>
      </c>
      <c r="MD142" s="37">
        <f>IF(MD$9="",0,IF(MD$9-conditions!$U$79&gt;=$U$9,0,SUMIFS(34:34,$9:$9,MD$9-conditions!$U$79+conditions!$U54)))</f>
        <v>0</v>
      </c>
      <c r="ME142" s="37">
        <f>IF(ME$9="",0,IF(ME$9-conditions!$U$79&gt;=$U$9,0,SUMIFS(34:34,$9:$9,ME$9-conditions!$U$79+conditions!$U54)))</f>
        <v>0</v>
      </c>
      <c r="MF142" s="37">
        <f>IF(MF$9="",0,IF(MF$9-conditions!$U$79&gt;=$U$9,0,SUMIFS(34:34,$9:$9,MF$9-conditions!$U$79+conditions!$U54)))</f>
        <v>0</v>
      </c>
      <c r="MG142" s="37">
        <f>IF(MG$9="",0,IF(MG$9-conditions!$U$79&gt;=$U$9,0,SUMIFS(34:34,$9:$9,MG$9-conditions!$U$79+conditions!$U54)))</f>
        <v>0</v>
      </c>
      <c r="MH142" s="37">
        <f>IF(MH$9="",0,IF(MH$9-conditions!$U$79&gt;=$U$9,0,SUMIFS(34:34,$9:$9,MH$9-conditions!$U$79+conditions!$U54)))</f>
        <v>0</v>
      </c>
      <c r="MI142" s="37">
        <f>IF(MI$9="",0,IF(MI$9-conditions!$U$79&gt;=$U$9,0,SUMIFS(34:34,$9:$9,MI$9-conditions!$U$79+conditions!$U54)))</f>
        <v>0</v>
      </c>
      <c r="MJ142" s="37">
        <f>IF(MJ$9="",0,IF(MJ$9-conditions!$U$79&gt;=$U$9,0,SUMIFS(34:34,$9:$9,MJ$9-conditions!$U$79+conditions!$U54)))</f>
        <v>0</v>
      </c>
      <c r="MK142" s="37">
        <f>IF(MK$9="",0,IF(MK$9-conditions!$U$79&gt;=$U$9,0,SUMIFS(34:34,$9:$9,MK$9-conditions!$U$79+conditions!$U54)))</f>
        <v>0</v>
      </c>
      <c r="ML142" s="37">
        <f>IF(ML$9="",0,IF(ML$9-conditions!$U$79&gt;=$U$9,0,SUMIFS(34:34,$9:$9,ML$9-conditions!$U$79+conditions!$U54)))</f>
        <v>0</v>
      </c>
      <c r="MM142" s="37">
        <f>IF(MM$9="",0,IF(MM$9-conditions!$U$79&gt;=$U$9,0,SUMIFS(34:34,$9:$9,MM$9-conditions!$U$79+conditions!$U54)))</f>
        <v>0</v>
      </c>
      <c r="MN142" s="37">
        <f>IF(MN$9="",0,IF(MN$9-conditions!$U$79&gt;=$U$9,0,SUMIFS(34:34,$9:$9,MN$9-conditions!$U$79+conditions!$U54)))</f>
        <v>0</v>
      </c>
      <c r="MO142" s="37">
        <f>IF(MO$9="",0,IF(MO$9-conditions!$U$79&gt;=$U$9,0,SUMIFS(34:34,$9:$9,MO$9-conditions!$U$79+conditions!$U54)))</f>
        <v>0</v>
      </c>
      <c r="MP142" s="37">
        <f>IF(MP$9="",0,IF(MP$9-conditions!$U$79&gt;=$U$9,0,SUMIFS(34:34,$9:$9,MP$9-conditions!$U$79+conditions!$U54)))</f>
        <v>0</v>
      </c>
      <c r="MQ142" s="37">
        <f>IF(MQ$9="",0,IF(MQ$9-conditions!$U$79&gt;=$U$9,0,SUMIFS(34:34,$9:$9,MQ$9-conditions!$U$79+conditions!$U54)))</f>
        <v>0</v>
      </c>
      <c r="MR142" s="37">
        <f>IF(MR$9="",0,IF(MR$9-conditions!$U$79&gt;=$U$9,0,SUMIFS(34:34,$9:$9,MR$9-conditions!$U$79+conditions!$U54)))</f>
        <v>0</v>
      </c>
      <c r="MS142" s="37">
        <f>IF(MS$9="",0,IF(MS$9-conditions!$U$79&gt;=$U$9,0,SUMIFS(34:34,$9:$9,MS$9-conditions!$U$79+conditions!$U54)))</f>
        <v>0</v>
      </c>
      <c r="MT142" s="37">
        <f>IF(MT$9="",0,IF(MT$9-conditions!$U$79&gt;=$U$9,0,SUMIFS(34:34,$9:$9,MT$9-conditions!$U$79+conditions!$U54)))</f>
        <v>0</v>
      </c>
      <c r="MU142" s="37">
        <f>IF(MU$9="",0,IF(MU$9-conditions!$U$79&gt;=$U$9,0,SUMIFS(34:34,$9:$9,MU$9-conditions!$U$79+conditions!$U54)))</f>
        <v>0</v>
      </c>
      <c r="MV142" s="37">
        <f>IF(MV$9="",0,IF(MV$9-conditions!$U$79&gt;=$U$9,0,SUMIFS(34:34,$9:$9,MV$9-conditions!$U$79+conditions!$U54)))</f>
        <v>0</v>
      </c>
      <c r="MW142" s="37">
        <f>IF(MW$9="",0,IF(MW$9-conditions!$U$79&gt;=$U$9,0,SUMIFS(34:34,$9:$9,MW$9-conditions!$U$79+conditions!$U54)))</f>
        <v>0</v>
      </c>
      <c r="MX142" s="37">
        <f>IF(MX$9="",0,IF(MX$9-conditions!$U$79&gt;=$U$9,0,SUMIFS(34:34,$9:$9,MX$9-conditions!$U$79+conditions!$U54)))</f>
        <v>0</v>
      </c>
      <c r="MY142" s="37">
        <f>IF(MY$9="",0,IF(MY$9-conditions!$U$79&gt;=$U$9,0,SUMIFS(34:34,$9:$9,MY$9-conditions!$U$79+conditions!$U54)))</f>
        <v>0</v>
      </c>
      <c r="MZ142" s="37">
        <f>IF(MZ$9="",0,IF(MZ$9-conditions!$U$79&gt;=$U$9,0,SUMIFS(34:34,$9:$9,MZ$9-conditions!$U$79+conditions!$U54)))</f>
        <v>0</v>
      </c>
      <c r="NA142" s="37">
        <f>IF(NA$9="",0,IF(NA$9-conditions!$U$79&gt;=$U$9,0,SUMIFS(34:34,$9:$9,NA$9-conditions!$U$79+conditions!$U54)))</f>
        <v>0</v>
      </c>
      <c r="NB142" s="37">
        <f>IF(NB$9="",0,IF(NB$9-conditions!$U$79&gt;=$U$9,0,SUMIFS(34:34,$9:$9,NB$9-conditions!$U$79+conditions!$U54)))</f>
        <v>0</v>
      </c>
      <c r="NC142" s="37">
        <f>IF(NC$9="",0,IF(NC$9-conditions!$U$79&gt;=$U$9,0,SUMIFS(34:34,$9:$9,NC$9-conditions!$U$79+conditions!$U54)))</f>
        <v>0</v>
      </c>
      <c r="ND142" s="37">
        <f>IF(ND$9="",0,IF(ND$9-conditions!$U$79&gt;=$U$9,0,SUMIFS(34:34,$9:$9,ND$9-conditions!$U$79+conditions!$U54)))</f>
        <v>0</v>
      </c>
      <c r="NE142" s="37">
        <f>IF(NE$9="",0,IF(NE$9-conditions!$U$79&gt;=$U$9,0,SUMIFS(34:34,$9:$9,NE$9-conditions!$U$79+conditions!$U54)))</f>
        <v>0</v>
      </c>
      <c r="NF142" s="37">
        <f>IF(NF$9="",0,IF(NF$9-conditions!$U$79&gt;=$U$9,0,SUMIFS(34:34,$9:$9,NF$9-conditions!$U$79+conditions!$U54)))</f>
        <v>0</v>
      </c>
      <c r="NG142" s="37">
        <f>IF(NG$9="",0,IF(NG$9-conditions!$U$79&gt;=$U$9,0,SUMIFS(34:34,$9:$9,NG$9-conditions!$U$79+conditions!$U54)))</f>
        <v>0</v>
      </c>
      <c r="NH142" s="37">
        <f>IF(NH$9="",0,IF(NH$9-conditions!$U$79&gt;=$U$9,0,SUMIFS(34:34,$9:$9,NH$9-conditions!$U$79+conditions!$U54)))</f>
        <v>0</v>
      </c>
      <c r="NI142" s="37">
        <f>IF(NI$9="",0,IF(NI$9-conditions!$U$79&gt;=$U$9,0,SUMIFS(34:34,$9:$9,NI$9-conditions!$U$79+conditions!$U54)))</f>
        <v>0</v>
      </c>
      <c r="NJ142" s="37">
        <f>IF(NJ$9="",0,IF(NJ$9-conditions!$U$79&gt;=$U$9,0,SUMIFS(34:34,$9:$9,NJ$9-conditions!$U$79+conditions!$U54)))</f>
        <v>0</v>
      </c>
      <c r="NK142" s="37">
        <f>IF(NK$9="",0,IF(NK$9-conditions!$U$79&gt;=$U$9,0,SUMIFS(34:34,$9:$9,NK$9-conditions!$U$79+conditions!$U54)))</f>
        <v>0</v>
      </c>
      <c r="NL142" s="37">
        <f>IF(NL$9="",0,IF(NL$9-conditions!$U$79&gt;=$U$9,0,SUMIFS(34:34,$9:$9,NL$9-conditions!$U$79+conditions!$U54)))</f>
        <v>0</v>
      </c>
      <c r="NM142" s="37">
        <f>IF(NM$9="",0,IF(NM$9-conditions!$U$79&gt;=$U$9,0,SUMIFS(34:34,$9:$9,NM$9-conditions!$U$79+conditions!$U54)))</f>
        <v>0</v>
      </c>
      <c r="NN142" s="37">
        <f>IF(NN$9="",0,IF(NN$9-conditions!$U$79&gt;=$U$9,0,SUMIFS(34:34,$9:$9,NN$9-conditions!$U$79+conditions!$U54)))</f>
        <v>0</v>
      </c>
      <c r="NO142" s="37">
        <f>IF(NO$9="",0,IF(NO$9-conditions!$U$79&gt;=$U$9,0,SUMIFS(34:34,$9:$9,NO$9-conditions!$U$79+conditions!$U54)))</f>
        <v>0</v>
      </c>
      <c r="NP142" s="37">
        <f>IF(NP$9="",0,IF(NP$9-conditions!$U$79&gt;=$U$9,0,SUMIFS(34:34,$9:$9,NP$9-conditions!$U$79+conditions!$U54)))</f>
        <v>0</v>
      </c>
      <c r="NQ142" s="37">
        <f>IF(NQ$9="",0,IF(NQ$9-conditions!$U$79&gt;=$U$9,0,SUMIFS(34:34,$9:$9,NQ$9-conditions!$U$79+conditions!$U54)))</f>
        <v>0</v>
      </c>
      <c r="NR142" s="37">
        <f>IF(NR$9="",0,IF(NR$9-conditions!$U$79&gt;=$U$9,0,SUMIFS(34:34,$9:$9,NR$9-conditions!$U$79+conditions!$U54)))</f>
        <v>0</v>
      </c>
      <c r="NS142" s="37">
        <f>IF(NS$9="",0,IF(NS$9-conditions!$U$79&gt;=$U$9,0,SUMIFS(34:34,$9:$9,NS$9-conditions!$U$79+conditions!$U54)))</f>
        <v>0</v>
      </c>
      <c r="NT142" s="37">
        <f>IF(NT$9="",0,IF(NT$9-conditions!$U$79&gt;=$U$9,0,SUMIFS(34:34,$9:$9,NT$9-conditions!$U$79+conditions!$U54)))</f>
        <v>0</v>
      </c>
      <c r="NU142" s="37">
        <f>IF(NU$9="",0,IF(NU$9-conditions!$U$79&gt;=$U$9,0,SUMIFS(34:34,$9:$9,NU$9-conditions!$U$79+conditions!$U54)))</f>
        <v>0</v>
      </c>
      <c r="NV142" s="37">
        <f>IF(NV$9="",0,IF(NV$9-conditions!$U$79&gt;=$U$9,0,SUMIFS(34:34,$9:$9,NV$9-conditions!$U$79+conditions!$U54)))</f>
        <v>0</v>
      </c>
    </row>
    <row r="143" spans="1:386" s="38" customFormat="1" ht="10.199999999999999" x14ac:dyDescent="0.2">
      <c r="A143" s="31"/>
      <c r="B143" s="31"/>
      <c r="C143" s="31"/>
      <c r="D143" s="31"/>
      <c r="E143" s="31"/>
      <c r="F143" s="31"/>
      <c r="G143" s="31" t="str">
        <f>G139</f>
        <v>кред. задолж-ть по опл. перед пост-ми на нач. бюдж. года</v>
      </c>
      <c r="H143" s="31"/>
      <c r="I143" s="31"/>
      <c r="J143" s="31" t="str">
        <f>IF($G143="","",INDEX(KPI!$H$11:$H$121,SUMIFS(KPI!$E$11:$E$121,KPI!$F$11:$F$121,$G143)))</f>
        <v>тыс.руб.</v>
      </c>
      <c r="K143" s="31"/>
      <c r="L143" s="31"/>
      <c r="M143" s="31"/>
      <c r="N143" s="31" t="str">
        <f>structure!$G$13</f>
        <v>товарная категория 3</v>
      </c>
      <c r="O143" s="31"/>
      <c r="P143" s="31"/>
      <c r="Q143" s="31"/>
      <c r="R143" s="37">
        <f t="shared" si="155"/>
        <v>280</v>
      </c>
      <c r="S143" s="31"/>
      <c r="T143" s="31"/>
      <c r="U143" s="37">
        <f>IF(U$9="",0,IF(U$9-conditions!$U$79&gt;=$U$9,0,SUMIFS(35:35,$9:$9,U$9-conditions!$U$79+conditions!$U55)))</f>
        <v>0</v>
      </c>
      <c r="V143" s="37">
        <f>IF(V$9="",0,IF(V$9-conditions!$U$79&gt;=$U$9,0,SUMIFS(35:35,$9:$9,V$9-conditions!$U$79+conditions!$U55)))</f>
        <v>28</v>
      </c>
      <c r="W143" s="37">
        <f>IF(W$9="",0,IF(W$9-conditions!$U$79&gt;=$U$9,0,SUMIFS(35:35,$9:$9,W$9-conditions!$U$79+conditions!$U55)))</f>
        <v>28</v>
      </c>
      <c r="X143" s="37">
        <f>IF(X$9="",0,IF(X$9-conditions!$U$79&gt;=$U$9,0,SUMIFS(35:35,$9:$9,X$9-conditions!$U$79+conditions!$U55)))</f>
        <v>28</v>
      </c>
      <c r="Y143" s="37">
        <f>IF(Y$9="",0,IF(Y$9-conditions!$U$79&gt;=$U$9,0,SUMIFS(35:35,$9:$9,Y$9-conditions!$U$79+conditions!$U55)))</f>
        <v>28</v>
      </c>
      <c r="Z143" s="37">
        <f>IF(Z$9="",0,IF(Z$9-conditions!$U$79&gt;=$U$9,0,SUMIFS(35:35,$9:$9,Z$9-conditions!$U$79+conditions!$U55)))</f>
        <v>28</v>
      </c>
      <c r="AA143" s="37">
        <f>IF(AA$9="",0,IF(AA$9-conditions!$U$79&gt;=$U$9,0,SUMIFS(35:35,$9:$9,AA$9-conditions!$U$79+conditions!$U55)))</f>
        <v>0</v>
      </c>
      <c r="AB143" s="37">
        <f>IF(AB$9="",0,IF(AB$9-conditions!$U$79&gt;=$U$9,0,SUMIFS(35:35,$9:$9,AB$9-conditions!$U$79+conditions!$U55)))</f>
        <v>0</v>
      </c>
      <c r="AC143" s="37">
        <f>IF(AC$9="",0,IF(AC$9-conditions!$U$79&gt;=$U$9,0,SUMIFS(35:35,$9:$9,AC$9-conditions!$U$79+conditions!$U55)))</f>
        <v>28</v>
      </c>
      <c r="AD143" s="37">
        <f>IF(AD$9="",0,IF(AD$9-conditions!$U$79&gt;=$U$9,0,SUMIFS(35:35,$9:$9,AD$9-conditions!$U$79+conditions!$U55)))</f>
        <v>28</v>
      </c>
      <c r="AE143" s="37">
        <f>IF(AE$9="",0,IF(AE$9-conditions!$U$79&gt;=$U$9,0,SUMIFS(35:35,$9:$9,AE$9-conditions!$U$79+conditions!$U55)))</f>
        <v>28</v>
      </c>
      <c r="AF143" s="37">
        <f>IF(AF$9="",0,IF(AF$9-conditions!$U$79&gt;=$U$9,0,SUMIFS(35:35,$9:$9,AF$9-conditions!$U$79+conditions!$U55)))</f>
        <v>28</v>
      </c>
      <c r="AG143" s="37">
        <f>IF(AG$9="",0,IF(AG$9-conditions!$U$79&gt;=$U$9,0,SUMIFS(35:35,$9:$9,AG$9-conditions!$U$79+conditions!$U55)))</f>
        <v>28</v>
      </c>
      <c r="AH143" s="37">
        <f>IF(AH$9="",0,IF(AH$9-conditions!$U$79&gt;=$U$9,0,SUMIFS(35:35,$9:$9,AH$9-conditions!$U$79+conditions!$U55)))</f>
        <v>0</v>
      </c>
      <c r="AI143" s="37">
        <f>IF(AI$9="",0,IF(AI$9-conditions!$U$79&gt;=$U$9,0,SUMIFS(35:35,$9:$9,AI$9-conditions!$U$79+conditions!$U55)))</f>
        <v>0</v>
      </c>
      <c r="AJ143" s="37">
        <f>IF(AJ$9="",0,IF(AJ$9-conditions!$U$79&gt;=$U$9,0,SUMIFS(35:35,$9:$9,AJ$9-conditions!$U$79+conditions!$U55)))</f>
        <v>0</v>
      </c>
      <c r="AK143" s="37">
        <f>IF(AK$9="",0,IF(AK$9-conditions!$U$79&gt;=$U$9,0,SUMIFS(35:35,$9:$9,AK$9-conditions!$U$79+conditions!$U55)))</f>
        <v>0</v>
      </c>
      <c r="AL143" s="37">
        <f>IF(AL$9="",0,IF(AL$9-conditions!$U$79&gt;=$U$9,0,SUMIFS(35:35,$9:$9,AL$9-conditions!$U$79+conditions!$U55)))</f>
        <v>0</v>
      </c>
      <c r="AM143" s="37">
        <f>IF(AM$9="",0,IF(AM$9-conditions!$U$79&gt;=$U$9,0,SUMIFS(35:35,$9:$9,AM$9-conditions!$U$79+conditions!$U55)))</f>
        <v>0</v>
      </c>
      <c r="AN143" s="37">
        <f>IF(AN$9="",0,IF(AN$9-conditions!$U$79&gt;=$U$9,0,SUMIFS(35:35,$9:$9,AN$9-conditions!$U$79+conditions!$U55)))</f>
        <v>0</v>
      </c>
      <c r="AO143" s="37">
        <f>IF(AO$9="",0,IF(AO$9-conditions!$U$79&gt;=$U$9,0,SUMIFS(35:35,$9:$9,AO$9-conditions!$U$79+conditions!$U55)))</f>
        <v>0</v>
      </c>
      <c r="AP143" s="37">
        <f>IF(AP$9="",0,IF(AP$9-conditions!$U$79&gt;=$U$9,0,SUMIFS(35:35,$9:$9,AP$9-conditions!$U$79+conditions!$U55)))</f>
        <v>0</v>
      </c>
      <c r="AQ143" s="37">
        <f>IF(AQ$9="",0,IF(AQ$9-conditions!$U$79&gt;=$U$9,0,SUMIFS(35:35,$9:$9,AQ$9-conditions!$U$79+conditions!$U55)))</f>
        <v>0</v>
      </c>
      <c r="AR143" s="37">
        <f>IF(AR$9="",0,IF(AR$9-conditions!$U$79&gt;=$U$9,0,SUMIFS(35:35,$9:$9,AR$9-conditions!$U$79+conditions!$U55)))</f>
        <v>0</v>
      </c>
      <c r="AS143" s="37">
        <f>IF(AS$9="",0,IF(AS$9-conditions!$U$79&gt;=$U$9,0,SUMIFS(35:35,$9:$9,AS$9-conditions!$U$79+conditions!$U55)))</f>
        <v>0</v>
      </c>
      <c r="AT143" s="37">
        <f>IF(AT$9="",0,IF(AT$9-conditions!$U$79&gt;=$U$9,0,SUMIFS(35:35,$9:$9,AT$9-conditions!$U$79+conditions!$U55)))</f>
        <v>0</v>
      </c>
      <c r="AU143" s="37">
        <f>IF(AU$9="",0,IF(AU$9-conditions!$U$79&gt;=$U$9,0,SUMIFS(35:35,$9:$9,AU$9-conditions!$U$79+conditions!$U55)))</f>
        <v>0</v>
      </c>
      <c r="AV143" s="37">
        <f>IF(AV$9="",0,IF(AV$9-conditions!$U$79&gt;=$U$9,0,SUMIFS(35:35,$9:$9,AV$9-conditions!$U$79+conditions!$U55)))</f>
        <v>0</v>
      </c>
      <c r="AW143" s="37">
        <f>IF(AW$9="",0,IF(AW$9-conditions!$U$79&gt;=$U$9,0,SUMIFS(35:35,$9:$9,AW$9-conditions!$U$79+conditions!$U55)))</f>
        <v>0</v>
      </c>
      <c r="AX143" s="37">
        <f>IF(AX$9="",0,IF(AX$9-conditions!$U$79&gt;=$U$9,0,SUMIFS(35:35,$9:$9,AX$9-conditions!$U$79+conditions!$U55)))</f>
        <v>0</v>
      </c>
      <c r="AY143" s="37">
        <f>IF(AY$9="",0,IF(AY$9-conditions!$U$79&gt;=$U$9,0,SUMIFS(35:35,$9:$9,AY$9-conditions!$U$79+conditions!$U55)))</f>
        <v>0</v>
      </c>
      <c r="AZ143" s="37">
        <f>IF(AZ$9="",0,IF(AZ$9-conditions!$U$79&gt;=$U$9,0,SUMIFS(35:35,$9:$9,AZ$9-conditions!$U$79+conditions!$U55)))</f>
        <v>0</v>
      </c>
      <c r="BA143" s="37">
        <f>IF(BA$9="",0,IF(BA$9-conditions!$U$79&gt;=$U$9,0,SUMIFS(35:35,$9:$9,BA$9-conditions!$U$79+conditions!$U55)))</f>
        <v>0</v>
      </c>
      <c r="BB143" s="37">
        <f>IF(BB$9="",0,IF(BB$9-conditions!$U$79&gt;=$U$9,0,SUMIFS(35:35,$9:$9,BB$9-conditions!$U$79+conditions!$U55)))</f>
        <v>0</v>
      </c>
      <c r="BC143" s="37">
        <f>IF(BC$9="",0,IF(BC$9-conditions!$U$79&gt;=$U$9,0,SUMIFS(35:35,$9:$9,BC$9-conditions!$U$79+conditions!$U55)))</f>
        <v>0</v>
      </c>
      <c r="BD143" s="37">
        <f>IF(BD$9="",0,IF(BD$9-conditions!$U$79&gt;=$U$9,0,SUMIFS(35:35,$9:$9,BD$9-conditions!$U$79+conditions!$U55)))</f>
        <v>0</v>
      </c>
      <c r="BE143" s="37">
        <f>IF(BE$9="",0,IF(BE$9-conditions!$U$79&gt;=$U$9,0,SUMIFS(35:35,$9:$9,BE$9-conditions!$U$79+conditions!$U55)))</f>
        <v>0</v>
      </c>
      <c r="BF143" s="37">
        <f>IF(BF$9="",0,IF(BF$9-conditions!$U$79&gt;=$U$9,0,SUMIFS(35:35,$9:$9,BF$9-conditions!$U$79+conditions!$U55)))</f>
        <v>0</v>
      </c>
      <c r="BG143" s="37">
        <f>IF(BG$9="",0,IF(BG$9-conditions!$U$79&gt;=$U$9,0,SUMIFS(35:35,$9:$9,BG$9-conditions!$U$79+conditions!$U55)))</f>
        <v>0</v>
      </c>
      <c r="BH143" s="37">
        <f>IF(BH$9="",0,IF(BH$9-conditions!$U$79&gt;=$U$9,0,SUMIFS(35:35,$9:$9,BH$9-conditions!$U$79+conditions!$U55)))</f>
        <v>0</v>
      </c>
      <c r="BI143" s="37">
        <f>IF(BI$9="",0,IF(BI$9-conditions!$U$79&gt;=$U$9,0,SUMIFS(35:35,$9:$9,BI$9-conditions!$U$79+conditions!$U55)))</f>
        <v>0</v>
      </c>
      <c r="BJ143" s="37">
        <f>IF(BJ$9="",0,IF(BJ$9-conditions!$U$79&gt;=$U$9,0,SUMIFS(35:35,$9:$9,BJ$9-conditions!$U$79+conditions!$U55)))</f>
        <v>0</v>
      </c>
      <c r="BK143" s="37">
        <f>IF(BK$9="",0,IF(BK$9-conditions!$U$79&gt;=$U$9,0,SUMIFS(35:35,$9:$9,BK$9-conditions!$U$79+conditions!$U55)))</f>
        <v>0</v>
      </c>
      <c r="BL143" s="37">
        <f>IF(BL$9="",0,IF(BL$9-conditions!$U$79&gt;=$U$9,0,SUMIFS(35:35,$9:$9,BL$9-conditions!$U$79+conditions!$U55)))</f>
        <v>0</v>
      </c>
      <c r="BM143" s="37">
        <f>IF(BM$9="",0,IF(BM$9-conditions!$U$79&gt;=$U$9,0,SUMIFS(35:35,$9:$9,BM$9-conditions!$U$79+conditions!$U55)))</f>
        <v>0</v>
      </c>
      <c r="BN143" s="37">
        <f>IF(BN$9="",0,IF(BN$9-conditions!$U$79&gt;=$U$9,0,SUMIFS(35:35,$9:$9,BN$9-conditions!$U$79+conditions!$U55)))</f>
        <v>0</v>
      </c>
      <c r="BO143" s="37">
        <f>IF(BO$9="",0,IF(BO$9-conditions!$U$79&gt;=$U$9,0,SUMIFS(35:35,$9:$9,BO$9-conditions!$U$79+conditions!$U55)))</f>
        <v>0</v>
      </c>
      <c r="BP143" s="37">
        <f>IF(BP$9="",0,IF(BP$9-conditions!$U$79&gt;=$U$9,0,SUMIFS(35:35,$9:$9,BP$9-conditions!$U$79+conditions!$U55)))</f>
        <v>0</v>
      </c>
      <c r="BQ143" s="37">
        <f>IF(BQ$9="",0,IF(BQ$9-conditions!$U$79&gt;=$U$9,0,SUMIFS(35:35,$9:$9,BQ$9-conditions!$U$79+conditions!$U55)))</f>
        <v>0</v>
      </c>
      <c r="BR143" s="37">
        <f>IF(BR$9="",0,IF(BR$9-conditions!$U$79&gt;=$U$9,0,SUMIFS(35:35,$9:$9,BR$9-conditions!$U$79+conditions!$U55)))</f>
        <v>0</v>
      </c>
      <c r="BS143" s="37">
        <f>IF(BS$9="",0,IF(BS$9-conditions!$U$79&gt;=$U$9,0,SUMIFS(35:35,$9:$9,BS$9-conditions!$U$79+conditions!$U55)))</f>
        <v>0</v>
      </c>
      <c r="BT143" s="37">
        <f>IF(BT$9="",0,IF(BT$9-conditions!$U$79&gt;=$U$9,0,SUMIFS(35:35,$9:$9,BT$9-conditions!$U$79+conditions!$U55)))</f>
        <v>0</v>
      </c>
      <c r="BU143" s="37">
        <f>IF(BU$9="",0,IF(BU$9-conditions!$U$79&gt;=$U$9,0,SUMIFS(35:35,$9:$9,BU$9-conditions!$U$79+conditions!$U55)))</f>
        <v>0</v>
      </c>
      <c r="BV143" s="37">
        <f>IF(BV$9="",0,IF(BV$9-conditions!$U$79&gt;=$U$9,0,SUMIFS(35:35,$9:$9,BV$9-conditions!$U$79+conditions!$U55)))</f>
        <v>0</v>
      </c>
      <c r="BW143" s="37">
        <f>IF(BW$9="",0,IF(BW$9-conditions!$U$79&gt;=$U$9,0,SUMIFS(35:35,$9:$9,BW$9-conditions!$U$79+conditions!$U55)))</f>
        <v>0</v>
      </c>
      <c r="BX143" s="37">
        <f>IF(BX$9="",0,IF(BX$9-conditions!$U$79&gt;=$U$9,0,SUMIFS(35:35,$9:$9,BX$9-conditions!$U$79+conditions!$U55)))</f>
        <v>0</v>
      </c>
      <c r="BY143" s="37">
        <f>IF(BY$9="",0,IF(BY$9-conditions!$U$79&gt;=$U$9,0,SUMIFS(35:35,$9:$9,BY$9-conditions!$U$79+conditions!$U55)))</f>
        <v>0</v>
      </c>
      <c r="BZ143" s="37">
        <f>IF(BZ$9="",0,IF(BZ$9-conditions!$U$79&gt;=$U$9,0,SUMIFS(35:35,$9:$9,BZ$9-conditions!$U$79+conditions!$U55)))</f>
        <v>0</v>
      </c>
      <c r="CA143" s="37">
        <f>IF(CA$9="",0,IF(CA$9-conditions!$U$79&gt;=$U$9,0,SUMIFS(35:35,$9:$9,CA$9-conditions!$U$79+conditions!$U55)))</f>
        <v>0</v>
      </c>
      <c r="CB143" s="37">
        <f>IF(CB$9="",0,IF(CB$9-conditions!$U$79&gt;=$U$9,0,SUMIFS(35:35,$9:$9,CB$9-conditions!$U$79+conditions!$U55)))</f>
        <v>0</v>
      </c>
      <c r="CC143" s="37">
        <f>IF(CC$9="",0,IF(CC$9-conditions!$U$79&gt;=$U$9,0,SUMIFS(35:35,$9:$9,CC$9-conditions!$U$79+conditions!$U55)))</f>
        <v>0</v>
      </c>
      <c r="CD143" s="37">
        <f>IF(CD$9="",0,IF(CD$9-conditions!$U$79&gt;=$U$9,0,SUMIFS(35:35,$9:$9,CD$9-conditions!$U$79+conditions!$U55)))</f>
        <v>0</v>
      </c>
      <c r="CE143" s="37">
        <f>IF(CE$9="",0,IF(CE$9-conditions!$U$79&gt;=$U$9,0,SUMIFS(35:35,$9:$9,CE$9-conditions!$U$79+conditions!$U55)))</f>
        <v>0</v>
      </c>
      <c r="CF143" s="37">
        <f>IF(CF$9="",0,IF(CF$9-conditions!$U$79&gt;=$U$9,0,SUMIFS(35:35,$9:$9,CF$9-conditions!$U$79+conditions!$U55)))</f>
        <v>0</v>
      </c>
      <c r="CG143" s="37">
        <f>IF(CG$9="",0,IF(CG$9-conditions!$U$79&gt;=$U$9,0,SUMIFS(35:35,$9:$9,CG$9-conditions!$U$79+conditions!$U55)))</f>
        <v>0</v>
      </c>
      <c r="CH143" s="37">
        <f>IF(CH$9="",0,IF(CH$9-conditions!$U$79&gt;=$U$9,0,SUMIFS(35:35,$9:$9,CH$9-conditions!$U$79+conditions!$U55)))</f>
        <v>0</v>
      </c>
      <c r="CI143" s="37">
        <f>IF(CI$9="",0,IF(CI$9-conditions!$U$79&gt;=$U$9,0,SUMIFS(35:35,$9:$9,CI$9-conditions!$U$79+conditions!$U55)))</f>
        <v>0</v>
      </c>
      <c r="CJ143" s="37">
        <f>IF(CJ$9="",0,IF(CJ$9-conditions!$U$79&gt;=$U$9,0,SUMIFS(35:35,$9:$9,CJ$9-conditions!$U$79+conditions!$U55)))</f>
        <v>0</v>
      </c>
      <c r="CK143" s="37">
        <f>IF(CK$9="",0,IF(CK$9-conditions!$U$79&gt;=$U$9,0,SUMIFS(35:35,$9:$9,CK$9-conditions!$U$79+conditions!$U55)))</f>
        <v>0</v>
      </c>
      <c r="CL143" s="37">
        <f>IF(CL$9="",0,IF(CL$9-conditions!$U$79&gt;=$U$9,0,SUMIFS(35:35,$9:$9,CL$9-conditions!$U$79+conditions!$U55)))</f>
        <v>0</v>
      </c>
      <c r="CM143" s="37">
        <f>IF(CM$9="",0,IF(CM$9-conditions!$U$79&gt;=$U$9,0,SUMIFS(35:35,$9:$9,CM$9-conditions!$U$79+conditions!$U55)))</f>
        <v>0</v>
      </c>
      <c r="CN143" s="37">
        <f>IF(CN$9="",0,IF(CN$9-conditions!$U$79&gt;=$U$9,0,SUMIFS(35:35,$9:$9,CN$9-conditions!$U$79+conditions!$U55)))</f>
        <v>0</v>
      </c>
      <c r="CO143" s="37">
        <f>IF(CO$9="",0,IF(CO$9-conditions!$U$79&gt;=$U$9,0,SUMIFS(35:35,$9:$9,CO$9-conditions!$U$79+conditions!$U55)))</f>
        <v>0</v>
      </c>
      <c r="CP143" s="37">
        <f>IF(CP$9="",0,IF(CP$9-conditions!$U$79&gt;=$U$9,0,SUMIFS(35:35,$9:$9,CP$9-conditions!$U$79+conditions!$U55)))</f>
        <v>0</v>
      </c>
      <c r="CQ143" s="37">
        <f>IF(CQ$9="",0,IF(CQ$9-conditions!$U$79&gt;=$U$9,0,SUMIFS(35:35,$9:$9,CQ$9-conditions!$U$79+conditions!$U55)))</f>
        <v>0</v>
      </c>
      <c r="CR143" s="37">
        <f>IF(CR$9="",0,IF(CR$9-conditions!$U$79&gt;=$U$9,0,SUMIFS(35:35,$9:$9,CR$9-conditions!$U$79+conditions!$U55)))</f>
        <v>0</v>
      </c>
      <c r="CS143" s="37">
        <f>IF(CS$9="",0,IF(CS$9-conditions!$U$79&gt;=$U$9,0,SUMIFS(35:35,$9:$9,CS$9-conditions!$U$79+conditions!$U55)))</f>
        <v>0</v>
      </c>
      <c r="CT143" s="37">
        <f>IF(CT$9="",0,IF(CT$9-conditions!$U$79&gt;=$U$9,0,SUMIFS(35:35,$9:$9,CT$9-conditions!$U$79+conditions!$U55)))</f>
        <v>0</v>
      </c>
      <c r="CU143" s="37">
        <f>IF(CU$9="",0,IF(CU$9-conditions!$U$79&gt;=$U$9,0,SUMIFS(35:35,$9:$9,CU$9-conditions!$U$79+conditions!$U55)))</f>
        <v>0</v>
      </c>
      <c r="CV143" s="37">
        <f>IF(CV$9="",0,IF(CV$9-conditions!$U$79&gt;=$U$9,0,SUMIFS(35:35,$9:$9,CV$9-conditions!$U$79+conditions!$U55)))</f>
        <v>0</v>
      </c>
      <c r="CW143" s="37">
        <f>IF(CW$9="",0,IF(CW$9-conditions!$U$79&gt;=$U$9,0,SUMIFS(35:35,$9:$9,CW$9-conditions!$U$79+conditions!$U55)))</f>
        <v>0</v>
      </c>
      <c r="CX143" s="37">
        <f>IF(CX$9="",0,IF(CX$9-conditions!$U$79&gt;=$U$9,0,SUMIFS(35:35,$9:$9,CX$9-conditions!$U$79+conditions!$U55)))</f>
        <v>0</v>
      </c>
      <c r="CY143" s="37">
        <f>IF(CY$9="",0,IF(CY$9-conditions!$U$79&gt;=$U$9,0,SUMIFS(35:35,$9:$9,CY$9-conditions!$U$79+conditions!$U55)))</f>
        <v>0</v>
      </c>
      <c r="CZ143" s="37">
        <f>IF(CZ$9="",0,IF(CZ$9-conditions!$U$79&gt;=$U$9,0,SUMIFS(35:35,$9:$9,CZ$9-conditions!$U$79+conditions!$U55)))</f>
        <v>0</v>
      </c>
      <c r="DA143" s="37">
        <f>IF(DA$9="",0,IF(DA$9-conditions!$U$79&gt;=$U$9,0,SUMIFS(35:35,$9:$9,DA$9-conditions!$U$79+conditions!$U55)))</f>
        <v>0</v>
      </c>
      <c r="DB143" s="37">
        <f>IF(DB$9="",0,IF(DB$9-conditions!$U$79&gt;=$U$9,0,SUMIFS(35:35,$9:$9,DB$9-conditions!$U$79+conditions!$U55)))</f>
        <v>0</v>
      </c>
      <c r="DC143" s="37">
        <f>IF(DC$9="",0,IF(DC$9-conditions!$U$79&gt;=$U$9,0,SUMIFS(35:35,$9:$9,DC$9-conditions!$U$79+conditions!$U55)))</f>
        <v>0</v>
      </c>
      <c r="DD143" s="37">
        <f>IF(DD$9="",0,IF(DD$9-conditions!$U$79&gt;=$U$9,0,SUMIFS(35:35,$9:$9,DD$9-conditions!$U$79+conditions!$U55)))</f>
        <v>0</v>
      </c>
      <c r="DE143" s="37">
        <f>IF(DE$9="",0,IF(DE$9-conditions!$U$79&gt;=$U$9,0,SUMIFS(35:35,$9:$9,DE$9-conditions!$U$79+conditions!$U55)))</f>
        <v>0</v>
      </c>
      <c r="DF143" s="37">
        <f>IF(DF$9="",0,IF(DF$9-conditions!$U$79&gt;=$U$9,0,SUMIFS(35:35,$9:$9,DF$9-conditions!$U$79+conditions!$U55)))</f>
        <v>0</v>
      </c>
      <c r="DG143" s="37">
        <f>IF(DG$9="",0,IF(DG$9-conditions!$U$79&gt;=$U$9,0,SUMIFS(35:35,$9:$9,DG$9-conditions!$U$79+conditions!$U55)))</f>
        <v>0</v>
      </c>
      <c r="DH143" s="37">
        <f>IF(DH$9="",0,IF(DH$9-conditions!$U$79&gt;=$U$9,0,SUMIFS(35:35,$9:$9,DH$9-conditions!$U$79+conditions!$U55)))</f>
        <v>0</v>
      </c>
      <c r="DI143" s="37">
        <f>IF(DI$9="",0,IF(DI$9-conditions!$U$79&gt;=$U$9,0,SUMIFS(35:35,$9:$9,DI$9-conditions!$U$79+conditions!$U55)))</f>
        <v>0</v>
      </c>
      <c r="DJ143" s="37">
        <f>IF(DJ$9="",0,IF(DJ$9-conditions!$U$79&gt;=$U$9,0,SUMIFS(35:35,$9:$9,DJ$9-conditions!$U$79+conditions!$U55)))</f>
        <v>0</v>
      </c>
      <c r="DK143" s="37">
        <f>IF(DK$9="",0,IF(DK$9-conditions!$U$79&gt;=$U$9,0,SUMIFS(35:35,$9:$9,DK$9-conditions!$U$79+conditions!$U55)))</f>
        <v>0</v>
      </c>
      <c r="DL143" s="37">
        <f>IF(DL$9="",0,IF(DL$9-conditions!$U$79&gt;=$U$9,0,SUMIFS(35:35,$9:$9,DL$9-conditions!$U$79+conditions!$U55)))</f>
        <v>0</v>
      </c>
      <c r="DM143" s="37">
        <f>IF(DM$9="",0,IF(DM$9-conditions!$U$79&gt;=$U$9,0,SUMIFS(35:35,$9:$9,DM$9-conditions!$U$79+conditions!$U55)))</f>
        <v>0</v>
      </c>
      <c r="DN143" s="37">
        <f>IF(DN$9="",0,IF(DN$9-conditions!$U$79&gt;=$U$9,0,SUMIFS(35:35,$9:$9,DN$9-conditions!$U$79+conditions!$U55)))</f>
        <v>0</v>
      </c>
      <c r="DO143" s="37">
        <f>IF(DO$9="",0,IF(DO$9-conditions!$U$79&gt;=$U$9,0,SUMIFS(35:35,$9:$9,DO$9-conditions!$U$79+conditions!$U55)))</f>
        <v>0</v>
      </c>
      <c r="DP143" s="37">
        <f>IF(DP$9="",0,IF(DP$9-conditions!$U$79&gt;=$U$9,0,SUMIFS(35:35,$9:$9,DP$9-conditions!$U$79+conditions!$U55)))</f>
        <v>0</v>
      </c>
      <c r="DQ143" s="37">
        <f>IF(DQ$9="",0,IF(DQ$9-conditions!$U$79&gt;=$U$9,0,SUMIFS(35:35,$9:$9,DQ$9-conditions!$U$79+conditions!$U55)))</f>
        <v>0</v>
      </c>
      <c r="DR143" s="37">
        <f>IF(DR$9="",0,IF(DR$9-conditions!$U$79&gt;=$U$9,0,SUMIFS(35:35,$9:$9,DR$9-conditions!$U$79+conditions!$U55)))</f>
        <v>0</v>
      </c>
      <c r="DS143" s="37">
        <f>IF(DS$9="",0,IF(DS$9-conditions!$U$79&gt;=$U$9,0,SUMIFS(35:35,$9:$9,DS$9-conditions!$U$79+conditions!$U55)))</f>
        <v>0</v>
      </c>
      <c r="DT143" s="37">
        <f>IF(DT$9="",0,IF(DT$9-conditions!$U$79&gt;=$U$9,0,SUMIFS(35:35,$9:$9,DT$9-conditions!$U$79+conditions!$U55)))</f>
        <v>0</v>
      </c>
      <c r="DU143" s="37">
        <f>IF(DU$9="",0,IF(DU$9-conditions!$U$79&gt;=$U$9,0,SUMIFS(35:35,$9:$9,DU$9-conditions!$U$79+conditions!$U55)))</f>
        <v>0</v>
      </c>
      <c r="DV143" s="37">
        <f>IF(DV$9="",0,IF(DV$9-conditions!$U$79&gt;=$U$9,0,SUMIFS(35:35,$9:$9,DV$9-conditions!$U$79+conditions!$U55)))</f>
        <v>0</v>
      </c>
      <c r="DW143" s="37">
        <f>IF(DW$9="",0,IF(DW$9-conditions!$U$79&gt;=$U$9,0,SUMIFS(35:35,$9:$9,DW$9-conditions!$U$79+conditions!$U55)))</f>
        <v>0</v>
      </c>
      <c r="DX143" s="37">
        <f>IF(DX$9="",0,IF(DX$9-conditions!$U$79&gt;=$U$9,0,SUMIFS(35:35,$9:$9,DX$9-conditions!$U$79+conditions!$U55)))</f>
        <v>0</v>
      </c>
      <c r="DY143" s="37">
        <f>IF(DY$9="",0,IF(DY$9-conditions!$U$79&gt;=$U$9,0,SUMIFS(35:35,$9:$9,DY$9-conditions!$U$79+conditions!$U55)))</f>
        <v>0</v>
      </c>
      <c r="DZ143" s="37">
        <f>IF(DZ$9="",0,IF(DZ$9-conditions!$U$79&gt;=$U$9,0,SUMIFS(35:35,$9:$9,DZ$9-conditions!$U$79+conditions!$U55)))</f>
        <v>0</v>
      </c>
      <c r="EA143" s="37">
        <f>IF(EA$9="",0,IF(EA$9-conditions!$U$79&gt;=$U$9,0,SUMIFS(35:35,$9:$9,EA$9-conditions!$U$79+conditions!$U55)))</f>
        <v>0</v>
      </c>
      <c r="EB143" s="37">
        <f>IF(EB$9="",0,IF(EB$9-conditions!$U$79&gt;=$U$9,0,SUMIFS(35:35,$9:$9,EB$9-conditions!$U$79+conditions!$U55)))</f>
        <v>0</v>
      </c>
      <c r="EC143" s="37">
        <f>IF(EC$9="",0,IF(EC$9-conditions!$U$79&gt;=$U$9,0,SUMIFS(35:35,$9:$9,EC$9-conditions!$U$79+conditions!$U55)))</f>
        <v>0</v>
      </c>
      <c r="ED143" s="37">
        <f>IF(ED$9="",0,IF(ED$9-conditions!$U$79&gt;=$U$9,0,SUMIFS(35:35,$9:$9,ED$9-conditions!$U$79+conditions!$U55)))</f>
        <v>0</v>
      </c>
      <c r="EE143" s="37">
        <f>IF(EE$9="",0,IF(EE$9-conditions!$U$79&gt;=$U$9,0,SUMIFS(35:35,$9:$9,EE$9-conditions!$U$79+conditions!$U55)))</f>
        <v>0</v>
      </c>
      <c r="EF143" s="37">
        <f>IF(EF$9="",0,IF(EF$9-conditions!$U$79&gt;=$U$9,0,SUMIFS(35:35,$9:$9,EF$9-conditions!$U$79+conditions!$U55)))</f>
        <v>0</v>
      </c>
      <c r="EG143" s="37">
        <f>IF(EG$9="",0,IF(EG$9-conditions!$U$79&gt;=$U$9,0,SUMIFS(35:35,$9:$9,EG$9-conditions!$U$79+conditions!$U55)))</f>
        <v>0</v>
      </c>
      <c r="EH143" s="37">
        <f>IF(EH$9="",0,IF(EH$9-conditions!$U$79&gt;=$U$9,0,SUMIFS(35:35,$9:$9,EH$9-conditions!$U$79+conditions!$U55)))</f>
        <v>0</v>
      </c>
      <c r="EI143" s="37">
        <f>IF(EI$9="",0,IF(EI$9-conditions!$U$79&gt;=$U$9,0,SUMIFS(35:35,$9:$9,EI$9-conditions!$U$79+conditions!$U55)))</f>
        <v>0</v>
      </c>
      <c r="EJ143" s="37">
        <f>IF(EJ$9="",0,IF(EJ$9-conditions!$U$79&gt;=$U$9,0,SUMIFS(35:35,$9:$9,EJ$9-conditions!$U$79+conditions!$U55)))</f>
        <v>0</v>
      </c>
      <c r="EK143" s="37">
        <f>IF(EK$9="",0,IF(EK$9-conditions!$U$79&gt;=$U$9,0,SUMIFS(35:35,$9:$9,EK$9-conditions!$U$79+conditions!$U55)))</f>
        <v>0</v>
      </c>
      <c r="EL143" s="37">
        <f>IF(EL$9="",0,IF(EL$9-conditions!$U$79&gt;=$U$9,0,SUMIFS(35:35,$9:$9,EL$9-conditions!$U$79+conditions!$U55)))</f>
        <v>0</v>
      </c>
      <c r="EM143" s="37">
        <f>IF(EM$9="",0,IF(EM$9-conditions!$U$79&gt;=$U$9,0,SUMIFS(35:35,$9:$9,EM$9-conditions!$U$79+conditions!$U55)))</f>
        <v>0</v>
      </c>
      <c r="EN143" s="37">
        <f>IF(EN$9="",0,IF(EN$9-conditions!$U$79&gt;=$U$9,0,SUMIFS(35:35,$9:$9,EN$9-conditions!$U$79+conditions!$U55)))</f>
        <v>0</v>
      </c>
      <c r="EO143" s="37">
        <f>IF(EO$9="",0,IF(EO$9-conditions!$U$79&gt;=$U$9,0,SUMIFS(35:35,$9:$9,EO$9-conditions!$U$79+conditions!$U55)))</f>
        <v>0</v>
      </c>
      <c r="EP143" s="37">
        <f>IF(EP$9="",0,IF(EP$9-conditions!$U$79&gt;=$U$9,0,SUMIFS(35:35,$9:$9,EP$9-conditions!$U$79+conditions!$U55)))</f>
        <v>0</v>
      </c>
      <c r="EQ143" s="37">
        <f>IF(EQ$9="",0,IF(EQ$9-conditions!$U$79&gt;=$U$9,0,SUMIFS(35:35,$9:$9,EQ$9-conditions!$U$79+conditions!$U55)))</f>
        <v>0</v>
      </c>
      <c r="ER143" s="37">
        <f>IF(ER$9="",0,IF(ER$9-conditions!$U$79&gt;=$U$9,0,SUMIFS(35:35,$9:$9,ER$9-conditions!$U$79+conditions!$U55)))</f>
        <v>0</v>
      </c>
      <c r="ES143" s="37">
        <f>IF(ES$9="",0,IF(ES$9-conditions!$U$79&gt;=$U$9,0,SUMIFS(35:35,$9:$9,ES$9-conditions!$U$79+conditions!$U55)))</f>
        <v>0</v>
      </c>
      <c r="ET143" s="37">
        <f>IF(ET$9="",0,IF(ET$9-conditions!$U$79&gt;=$U$9,0,SUMIFS(35:35,$9:$9,ET$9-conditions!$U$79+conditions!$U55)))</f>
        <v>0</v>
      </c>
      <c r="EU143" s="37">
        <f>IF(EU$9="",0,IF(EU$9-conditions!$U$79&gt;=$U$9,0,SUMIFS(35:35,$9:$9,EU$9-conditions!$U$79+conditions!$U55)))</f>
        <v>0</v>
      </c>
      <c r="EV143" s="37">
        <f>IF(EV$9="",0,IF(EV$9-conditions!$U$79&gt;=$U$9,0,SUMIFS(35:35,$9:$9,EV$9-conditions!$U$79+conditions!$U55)))</f>
        <v>0</v>
      </c>
      <c r="EW143" s="37">
        <f>IF(EW$9="",0,IF(EW$9-conditions!$U$79&gt;=$U$9,0,SUMIFS(35:35,$9:$9,EW$9-conditions!$U$79+conditions!$U55)))</f>
        <v>0</v>
      </c>
      <c r="EX143" s="37">
        <f>IF(EX$9="",0,IF(EX$9-conditions!$U$79&gt;=$U$9,0,SUMIFS(35:35,$9:$9,EX$9-conditions!$U$79+conditions!$U55)))</f>
        <v>0</v>
      </c>
      <c r="EY143" s="37">
        <f>IF(EY$9="",0,IF(EY$9-conditions!$U$79&gt;=$U$9,0,SUMIFS(35:35,$9:$9,EY$9-conditions!$U$79+conditions!$U55)))</f>
        <v>0</v>
      </c>
      <c r="EZ143" s="37">
        <f>IF(EZ$9="",0,IF(EZ$9-conditions!$U$79&gt;=$U$9,0,SUMIFS(35:35,$9:$9,EZ$9-conditions!$U$79+conditions!$U55)))</f>
        <v>0</v>
      </c>
      <c r="FA143" s="37">
        <f>IF(FA$9="",0,IF(FA$9-conditions!$U$79&gt;=$U$9,0,SUMIFS(35:35,$9:$9,FA$9-conditions!$U$79+conditions!$U55)))</f>
        <v>0</v>
      </c>
      <c r="FB143" s="37">
        <f>IF(FB$9="",0,IF(FB$9-conditions!$U$79&gt;=$U$9,0,SUMIFS(35:35,$9:$9,FB$9-conditions!$U$79+conditions!$U55)))</f>
        <v>0</v>
      </c>
      <c r="FC143" s="37">
        <f>IF(FC$9="",0,IF(FC$9-conditions!$U$79&gt;=$U$9,0,SUMIFS(35:35,$9:$9,FC$9-conditions!$U$79+conditions!$U55)))</f>
        <v>0</v>
      </c>
      <c r="FD143" s="37">
        <f>IF(FD$9="",0,IF(FD$9-conditions!$U$79&gt;=$U$9,0,SUMIFS(35:35,$9:$9,FD$9-conditions!$U$79+conditions!$U55)))</f>
        <v>0</v>
      </c>
      <c r="FE143" s="37">
        <f>IF(FE$9="",0,IF(FE$9-conditions!$U$79&gt;=$U$9,0,SUMIFS(35:35,$9:$9,FE$9-conditions!$U$79+conditions!$U55)))</f>
        <v>0</v>
      </c>
      <c r="FF143" s="37">
        <f>IF(FF$9="",0,IF(FF$9-conditions!$U$79&gt;=$U$9,0,SUMIFS(35:35,$9:$9,FF$9-conditions!$U$79+conditions!$U55)))</f>
        <v>0</v>
      </c>
      <c r="FG143" s="37">
        <f>IF(FG$9="",0,IF(FG$9-conditions!$U$79&gt;=$U$9,0,SUMIFS(35:35,$9:$9,FG$9-conditions!$U$79+conditions!$U55)))</f>
        <v>0</v>
      </c>
      <c r="FH143" s="37">
        <f>IF(FH$9="",0,IF(FH$9-conditions!$U$79&gt;=$U$9,0,SUMIFS(35:35,$9:$9,FH$9-conditions!$U$79+conditions!$U55)))</f>
        <v>0</v>
      </c>
      <c r="FI143" s="37">
        <f>IF(FI$9="",0,IF(FI$9-conditions!$U$79&gt;=$U$9,0,SUMIFS(35:35,$9:$9,FI$9-conditions!$U$79+conditions!$U55)))</f>
        <v>0</v>
      </c>
      <c r="FJ143" s="37">
        <f>IF(FJ$9="",0,IF(FJ$9-conditions!$U$79&gt;=$U$9,0,SUMIFS(35:35,$9:$9,FJ$9-conditions!$U$79+conditions!$U55)))</f>
        <v>0</v>
      </c>
      <c r="FK143" s="37">
        <f>IF(FK$9="",0,IF(FK$9-conditions!$U$79&gt;=$U$9,0,SUMIFS(35:35,$9:$9,FK$9-conditions!$U$79+conditions!$U55)))</f>
        <v>0</v>
      </c>
      <c r="FL143" s="37">
        <f>IF(FL$9="",0,IF(FL$9-conditions!$U$79&gt;=$U$9,0,SUMIFS(35:35,$9:$9,FL$9-conditions!$U$79+conditions!$U55)))</f>
        <v>0</v>
      </c>
      <c r="FM143" s="37">
        <f>IF(FM$9="",0,IF(FM$9-conditions!$U$79&gt;=$U$9,0,SUMIFS(35:35,$9:$9,FM$9-conditions!$U$79+conditions!$U55)))</f>
        <v>0</v>
      </c>
      <c r="FN143" s="37">
        <f>IF(FN$9="",0,IF(FN$9-conditions!$U$79&gt;=$U$9,0,SUMIFS(35:35,$9:$9,FN$9-conditions!$U$79+conditions!$U55)))</f>
        <v>0</v>
      </c>
      <c r="FO143" s="37">
        <f>IF(FO$9="",0,IF(FO$9-conditions!$U$79&gt;=$U$9,0,SUMIFS(35:35,$9:$9,FO$9-conditions!$U$79+conditions!$U55)))</f>
        <v>0</v>
      </c>
      <c r="FP143" s="37">
        <f>IF(FP$9="",0,IF(FP$9-conditions!$U$79&gt;=$U$9,0,SUMIFS(35:35,$9:$9,FP$9-conditions!$U$79+conditions!$U55)))</f>
        <v>0</v>
      </c>
      <c r="FQ143" s="37">
        <f>IF(FQ$9="",0,IF(FQ$9-conditions!$U$79&gt;=$U$9,0,SUMIFS(35:35,$9:$9,FQ$9-conditions!$U$79+conditions!$U55)))</f>
        <v>0</v>
      </c>
      <c r="FR143" s="37">
        <f>IF(FR$9="",0,IF(FR$9-conditions!$U$79&gt;=$U$9,0,SUMIFS(35:35,$9:$9,FR$9-conditions!$U$79+conditions!$U55)))</f>
        <v>0</v>
      </c>
      <c r="FS143" s="37">
        <f>IF(FS$9="",0,IF(FS$9-conditions!$U$79&gt;=$U$9,0,SUMIFS(35:35,$9:$9,FS$9-conditions!$U$79+conditions!$U55)))</f>
        <v>0</v>
      </c>
      <c r="FT143" s="37">
        <f>IF(FT$9="",0,IF(FT$9-conditions!$U$79&gt;=$U$9,0,SUMIFS(35:35,$9:$9,FT$9-conditions!$U$79+conditions!$U55)))</f>
        <v>0</v>
      </c>
      <c r="FU143" s="37">
        <f>IF(FU$9="",0,IF(FU$9-conditions!$U$79&gt;=$U$9,0,SUMIFS(35:35,$9:$9,FU$9-conditions!$U$79+conditions!$U55)))</f>
        <v>0</v>
      </c>
      <c r="FV143" s="37">
        <f>IF(FV$9="",0,IF(FV$9-conditions!$U$79&gt;=$U$9,0,SUMIFS(35:35,$9:$9,FV$9-conditions!$U$79+conditions!$U55)))</f>
        <v>0</v>
      </c>
      <c r="FW143" s="37">
        <f>IF(FW$9="",0,IF(FW$9-conditions!$U$79&gt;=$U$9,0,SUMIFS(35:35,$9:$9,FW$9-conditions!$U$79+conditions!$U55)))</f>
        <v>0</v>
      </c>
      <c r="FX143" s="37">
        <f>IF(FX$9="",0,IF(FX$9-conditions!$U$79&gt;=$U$9,0,SUMIFS(35:35,$9:$9,FX$9-conditions!$U$79+conditions!$U55)))</f>
        <v>0</v>
      </c>
      <c r="FY143" s="37">
        <f>IF(FY$9="",0,IF(FY$9-conditions!$U$79&gt;=$U$9,0,SUMIFS(35:35,$9:$9,FY$9-conditions!$U$79+conditions!$U55)))</f>
        <v>0</v>
      </c>
      <c r="FZ143" s="37">
        <f>IF(FZ$9="",0,IF(FZ$9-conditions!$U$79&gt;=$U$9,0,SUMIFS(35:35,$9:$9,FZ$9-conditions!$U$79+conditions!$U55)))</f>
        <v>0</v>
      </c>
      <c r="GA143" s="37">
        <f>IF(GA$9="",0,IF(GA$9-conditions!$U$79&gt;=$U$9,0,SUMIFS(35:35,$9:$9,GA$9-conditions!$U$79+conditions!$U55)))</f>
        <v>0</v>
      </c>
      <c r="GB143" s="37">
        <f>IF(GB$9="",0,IF(GB$9-conditions!$U$79&gt;=$U$9,0,SUMIFS(35:35,$9:$9,GB$9-conditions!$U$79+conditions!$U55)))</f>
        <v>0</v>
      </c>
      <c r="GC143" s="37">
        <f>IF(GC$9="",0,IF(GC$9-conditions!$U$79&gt;=$U$9,0,SUMIFS(35:35,$9:$9,GC$9-conditions!$U$79+conditions!$U55)))</f>
        <v>0</v>
      </c>
      <c r="GD143" s="37">
        <f>IF(GD$9="",0,IF(GD$9-conditions!$U$79&gt;=$U$9,0,SUMIFS(35:35,$9:$9,GD$9-conditions!$U$79+conditions!$U55)))</f>
        <v>0</v>
      </c>
      <c r="GE143" s="37">
        <f>IF(GE$9="",0,IF(GE$9-conditions!$U$79&gt;=$U$9,0,SUMIFS(35:35,$9:$9,GE$9-conditions!$U$79+conditions!$U55)))</f>
        <v>0</v>
      </c>
      <c r="GF143" s="37">
        <f>IF(GF$9="",0,IF(GF$9-conditions!$U$79&gt;=$U$9,0,SUMIFS(35:35,$9:$9,GF$9-conditions!$U$79+conditions!$U55)))</f>
        <v>0</v>
      </c>
      <c r="GG143" s="37">
        <f>IF(GG$9="",0,IF(GG$9-conditions!$U$79&gt;=$U$9,0,SUMIFS(35:35,$9:$9,GG$9-conditions!$U$79+conditions!$U55)))</f>
        <v>0</v>
      </c>
      <c r="GH143" s="37">
        <f>IF(GH$9="",0,IF(GH$9-conditions!$U$79&gt;=$U$9,0,SUMIFS(35:35,$9:$9,GH$9-conditions!$U$79+conditions!$U55)))</f>
        <v>0</v>
      </c>
      <c r="GI143" s="37">
        <f>IF(GI$9="",0,IF(GI$9-conditions!$U$79&gt;=$U$9,0,SUMIFS(35:35,$9:$9,GI$9-conditions!$U$79+conditions!$U55)))</f>
        <v>0</v>
      </c>
      <c r="GJ143" s="37">
        <f>IF(GJ$9="",0,IF(GJ$9-conditions!$U$79&gt;=$U$9,0,SUMIFS(35:35,$9:$9,GJ$9-conditions!$U$79+conditions!$U55)))</f>
        <v>0</v>
      </c>
      <c r="GK143" s="37">
        <f>IF(GK$9="",0,IF(GK$9-conditions!$U$79&gt;=$U$9,0,SUMIFS(35:35,$9:$9,GK$9-conditions!$U$79+conditions!$U55)))</f>
        <v>0</v>
      </c>
      <c r="GL143" s="37">
        <f>IF(GL$9="",0,IF(GL$9-conditions!$U$79&gt;=$U$9,0,SUMIFS(35:35,$9:$9,GL$9-conditions!$U$79+conditions!$U55)))</f>
        <v>0</v>
      </c>
      <c r="GM143" s="37">
        <f>IF(GM$9="",0,IF(GM$9-conditions!$U$79&gt;=$U$9,0,SUMIFS(35:35,$9:$9,GM$9-conditions!$U$79+conditions!$U55)))</f>
        <v>0</v>
      </c>
      <c r="GN143" s="37">
        <f>IF(GN$9="",0,IF(GN$9-conditions!$U$79&gt;=$U$9,0,SUMIFS(35:35,$9:$9,GN$9-conditions!$U$79+conditions!$U55)))</f>
        <v>0</v>
      </c>
      <c r="GO143" s="37">
        <f>IF(GO$9="",0,IF(GO$9-conditions!$U$79&gt;=$U$9,0,SUMIFS(35:35,$9:$9,GO$9-conditions!$U$79+conditions!$U55)))</f>
        <v>0</v>
      </c>
      <c r="GP143" s="37">
        <f>IF(GP$9="",0,IF(GP$9-conditions!$U$79&gt;=$U$9,0,SUMIFS(35:35,$9:$9,GP$9-conditions!$U$79+conditions!$U55)))</f>
        <v>0</v>
      </c>
      <c r="GQ143" s="37">
        <f>IF(GQ$9="",0,IF(GQ$9-conditions!$U$79&gt;=$U$9,0,SUMIFS(35:35,$9:$9,GQ$9-conditions!$U$79+conditions!$U55)))</f>
        <v>0</v>
      </c>
      <c r="GR143" s="37">
        <f>IF(GR$9="",0,IF(GR$9-conditions!$U$79&gt;=$U$9,0,SUMIFS(35:35,$9:$9,GR$9-conditions!$U$79+conditions!$U55)))</f>
        <v>0</v>
      </c>
      <c r="GS143" s="37">
        <f>IF(GS$9="",0,IF(GS$9-conditions!$U$79&gt;=$U$9,0,SUMIFS(35:35,$9:$9,GS$9-conditions!$U$79+conditions!$U55)))</f>
        <v>0</v>
      </c>
      <c r="GT143" s="37">
        <f>IF(GT$9="",0,IF(GT$9-conditions!$U$79&gt;=$U$9,0,SUMIFS(35:35,$9:$9,GT$9-conditions!$U$79+conditions!$U55)))</f>
        <v>0</v>
      </c>
      <c r="GU143" s="37">
        <f>IF(GU$9="",0,IF(GU$9-conditions!$U$79&gt;=$U$9,0,SUMIFS(35:35,$9:$9,GU$9-conditions!$U$79+conditions!$U55)))</f>
        <v>0</v>
      </c>
      <c r="GV143" s="37">
        <f>IF(GV$9="",0,IF(GV$9-conditions!$U$79&gt;=$U$9,0,SUMIFS(35:35,$9:$9,GV$9-conditions!$U$79+conditions!$U55)))</f>
        <v>0</v>
      </c>
      <c r="GW143" s="37">
        <f>IF(GW$9="",0,IF(GW$9-conditions!$U$79&gt;=$U$9,0,SUMIFS(35:35,$9:$9,GW$9-conditions!$U$79+conditions!$U55)))</f>
        <v>0</v>
      </c>
      <c r="GX143" s="37">
        <f>IF(GX$9="",0,IF(GX$9-conditions!$U$79&gt;=$U$9,0,SUMIFS(35:35,$9:$9,GX$9-conditions!$U$79+conditions!$U55)))</f>
        <v>0</v>
      </c>
      <c r="GY143" s="37">
        <f>IF(GY$9="",0,IF(GY$9-conditions!$U$79&gt;=$U$9,0,SUMIFS(35:35,$9:$9,GY$9-conditions!$U$79+conditions!$U55)))</f>
        <v>0</v>
      </c>
      <c r="GZ143" s="37">
        <f>IF(GZ$9="",0,IF(GZ$9-conditions!$U$79&gt;=$U$9,0,SUMIFS(35:35,$9:$9,GZ$9-conditions!$U$79+conditions!$U55)))</f>
        <v>0</v>
      </c>
      <c r="HA143" s="37">
        <f>IF(HA$9="",0,IF(HA$9-conditions!$U$79&gt;=$U$9,0,SUMIFS(35:35,$9:$9,HA$9-conditions!$U$79+conditions!$U55)))</f>
        <v>0</v>
      </c>
      <c r="HB143" s="37">
        <f>IF(HB$9="",0,IF(HB$9-conditions!$U$79&gt;=$U$9,0,SUMIFS(35:35,$9:$9,HB$9-conditions!$U$79+conditions!$U55)))</f>
        <v>0</v>
      </c>
      <c r="HC143" s="37">
        <f>IF(HC$9="",0,IF(HC$9-conditions!$U$79&gt;=$U$9,0,SUMIFS(35:35,$9:$9,HC$9-conditions!$U$79+conditions!$U55)))</f>
        <v>0</v>
      </c>
      <c r="HD143" s="37">
        <f>IF(HD$9="",0,IF(HD$9-conditions!$U$79&gt;=$U$9,0,SUMIFS(35:35,$9:$9,HD$9-conditions!$U$79+conditions!$U55)))</f>
        <v>0</v>
      </c>
      <c r="HE143" s="37">
        <f>IF(HE$9="",0,IF(HE$9-conditions!$U$79&gt;=$U$9,0,SUMIFS(35:35,$9:$9,HE$9-conditions!$U$79+conditions!$U55)))</f>
        <v>0</v>
      </c>
      <c r="HF143" s="37">
        <f>IF(HF$9="",0,IF(HF$9-conditions!$U$79&gt;=$U$9,0,SUMIFS(35:35,$9:$9,HF$9-conditions!$U$79+conditions!$U55)))</f>
        <v>0</v>
      </c>
      <c r="HG143" s="37">
        <f>IF(HG$9="",0,IF(HG$9-conditions!$U$79&gt;=$U$9,0,SUMIFS(35:35,$9:$9,HG$9-conditions!$U$79+conditions!$U55)))</f>
        <v>0</v>
      </c>
      <c r="HH143" s="37">
        <f>IF(HH$9="",0,IF(HH$9-conditions!$U$79&gt;=$U$9,0,SUMIFS(35:35,$9:$9,HH$9-conditions!$U$79+conditions!$U55)))</f>
        <v>0</v>
      </c>
      <c r="HI143" s="37">
        <f>IF(HI$9="",0,IF(HI$9-conditions!$U$79&gt;=$U$9,0,SUMIFS(35:35,$9:$9,HI$9-conditions!$U$79+conditions!$U55)))</f>
        <v>0</v>
      </c>
      <c r="HJ143" s="37">
        <f>IF(HJ$9="",0,IF(HJ$9-conditions!$U$79&gt;=$U$9,0,SUMIFS(35:35,$9:$9,HJ$9-conditions!$U$79+conditions!$U55)))</f>
        <v>0</v>
      </c>
      <c r="HK143" s="37">
        <f>IF(HK$9="",0,IF(HK$9-conditions!$U$79&gt;=$U$9,0,SUMIFS(35:35,$9:$9,HK$9-conditions!$U$79+conditions!$U55)))</f>
        <v>0</v>
      </c>
      <c r="HL143" s="37">
        <f>IF(HL$9="",0,IF(HL$9-conditions!$U$79&gt;=$U$9,0,SUMIFS(35:35,$9:$9,HL$9-conditions!$U$79+conditions!$U55)))</f>
        <v>0</v>
      </c>
      <c r="HM143" s="37">
        <f>IF(HM$9="",0,IF(HM$9-conditions!$U$79&gt;=$U$9,0,SUMIFS(35:35,$9:$9,HM$9-conditions!$U$79+conditions!$U55)))</f>
        <v>0</v>
      </c>
      <c r="HN143" s="37">
        <f>IF(HN$9="",0,IF(HN$9-conditions!$U$79&gt;=$U$9,0,SUMIFS(35:35,$9:$9,HN$9-conditions!$U$79+conditions!$U55)))</f>
        <v>0</v>
      </c>
      <c r="HO143" s="37">
        <f>IF(HO$9="",0,IF(HO$9-conditions!$U$79&gt;=$U$9,0,SUMIFS(35:35,$9:$9,HO$9-conditions!$U$79+conditions!$U55)))</f>
        <v>0</v>
      </c>
      <c r="HP143" s="37">
        <f>IF(HP$9="",0,IF(HP$9-conditions!$U$79&gt;=$U$9,0,SUMIFS(35:35,$9:$9,HP$9-conditions!$U$79+conditions!$U55)))</f>
        <v>0</v>
      </c>
      <c r="HQ143" s="37">
        <f>IF(HQ$9="",0,IF(HQ$9-conditions!$U$79&gt;=$U$9,0,SUMIFS(35:35,$9:$9,HQ$9-conditions!$U$79+conditions!$U55)))</f>
        <v>0</v>
      </c>
      <c r="HR143" s="37">
        <f>IF(HR$9="",0,IF(HR$9-conditions!$U$79&gt;=$U$9,0,SUMIFS(35:35,$9:$9,HR$9-conditions!$U$79+conditions!$U55)))</f>
        <v>0</v>
      </c>
      <c r="HS143" s="37">
        <f>IF(HS$9="",0,IF(HS$9-conditions!$U$79&gt;=$U$9,0,SUMIFS(35:35,$9:$9,HS$9-conditions!$U$79+conditions!$U55)))</f>
        <v>0</v>
      </c>
      <c r="HT143" s="37">
        <f>IF(HT$9="",0,IF(HT$9-conditions!$U$79&gt;=$U$9,0,SUMIFS(35:35,$9:$9,HT$9-conditions!$U$79+conditions!$U55)))</f>
        <v>0</v>
      </c>
      <c r="HU143" s="37">
        <f>IF(HU$9="",0,IF(HU$9-conditions!$U$79&gt;=$U$9,0,SUMIFS(35:35,$9:$9,HU$9-conditions!$U$79+conditions!$U55)))</f>
        <v>0</v>
      </c>
      <c r="HV143" s="37">
        <f>IF(HV$9="",0,IF(HV$9-conditions!$U$79&gt;=$U$9,0,SUMIFS(35:35,$9:$9,HV$9-conditions!$U$79+conditions!$U55)))</f>
        <v>0</v>
      </c>
      <c r="HW143" s="37">
        <f>IF(HW$9="",0,IF(HW$9-conditions!$U$79&gt;=$U$9,0,SUMIFS(35:35,$9:$9,HW$9-conditions!$U$79+conditions!$U55)))</f>
        <v>0</v>
      </c>
      <c r="HX143" s="37">
        <f>IF(HX$9="",0,IF(HX$9-conditions!$U$79&gt;=$U$9,0,SUMIFS(35:35,$9:$9,HX$9-conditions!$U$79+conditions!$U55)))</f>
        <v>0</v>
      </c>
      <c r="HY143" s="37">
        <f>IF(HY$9="",0,IF(HY$9-conditions!$U$79&gt;=$U$9,0,SUMIFS(35:35,$9:$9,HY$9-conditions!$U$79+conditions!$U55)))</f>
        <v>0</v>
      </c>
      <c r="HZ143" s="37">
        <f>IF(HZ$9="",0,IF(HZ$9-conditions!$U$79&gt;=$U$9,0,SUMIFS(35:35,$9:$9,HZ$9-conditions!$U$79+conditions!$U55)))</f>
        <v>0</v>
      </c>
      <c r="IA143" s="37">
        <f>IF(IA$9="",0,IF(IA$9-conditions!$U$79&gt;=$U$9,0,SUMIFS(35:35,$9:$9,IA$9-conditions!$U$79+conditions!$U55)))</f>
        <v>0</v>
      </c>
      <c r="IB143" s="37">
        <f>IF(IB$9="",0,IF(IB$9-conditions!$U$79&gt;=$U$9,0,SUMIFS(35:35,$9:$9,IB$9-conditions!$U$79+conditions!$U55)))</f>
        <v>0</v>
      </c>
      <c r="IC143" s="37">
        <f>IF(IC$9="",0,IF(IC$9-conditions!$U$79&gt;=$U$9,0,SUMIFS(35:35,$9:$9,IC$9-conditions!$U$79+conditions!$U55)))</f>
        <v>0</v>
      </c>
      <c r="ID143" s="37">
        <f>IF(ID$9="",0,IF(ID$9-conditions!$U$79&gt;=$U$9,0,SUMIFS(35:35,$9:$9,ID$9-conditions!$U$79+conditions!$U55)))</f>
        <v>0</v>
      </c>
      <c r="IE143" s="37">
        <f>IF(IE$9="",0,IF(IE$9-conditions!$U$79&gt;=$U$9,0,SUMIFS(35:35,$9:$9,IE$9-conditions!$U$79+conditions!$U55)))</f>
        <v>0</v>
      </c>
      <c r="IF143" s="37">
        <f>IF(IF$9="",0,IF(IF$9-conditions!$U$79&gt;=$U$9,0,SUMIFS(35:35,$9:$9,IF$9-conditions!$U$79+conditions!$U55)))</f>
        <v>0</v>
      </c>
      <c r="IG143" s="37">
        <f>IF(IG$9="",0,IF(IG$9-conditions!$U$79&gt;=$U$9,0,SUMIFS(35:35,$9:$9,IG$9-conditions!$U$79+conditions!$U55)))</f>
        <v>0</v>
      </c>
      <c r="IH143" s="37">
        <f>IF(IH$9="",0,IF(IH$9-conditions!$U$79&gt;=$U$9,0,SUMIFS(35:35,$9:$9,IH$9-conditions!$U$79+conditions!$U55)))</f>
        <v>0</v>
      </c>
      <c r="II143" s="37">
        <f>IF(II$9="",0,IF(II$9-conditions!$U$79&gt;=$U$9,0,SUMIFS(35:35,$9:$9,II$9-conditions!$U$79+conditions!$U55)))</f>
        <v>0</v>
      </c>
      <c r="IJ143" s="37">
        <f>IF(IJ$9="",0,IF(IJ$9-conditions!$U$79&gt;=$U$9,0,SUMIFS(35:35,$9:$9,IJ$9-conditions!$U$79+conditions!$U55)))</f>
        <v>0</v>
      </c>
      <c r="IK143" s="37">
        <f>IF(IK$9="",0,IF(IK$9-conditions!$U$79&gt;=$U$9,0,SUMIFS(35:35,$9:$9,IK$9-conditions!$U$79+conditions!$U55)))</f>
        <v>0</v>
      </c>
      <c r="IL143" s="37">
        <f>IF(IL$9="",0,IF(IL$9-conditions!$U$79&gt;=$U$9,0,SUMIFS(35:35,$9:$9,IL$9-conditions!$U$79+conditions!$U55)))</f>
        <v>0</v>
      </c>
      <c r="IM143" s="37">
        <f>IF(IM$9="",0,IF(IM$9-conditions!$U$79&gt;=$U$9,0,SUMIFS(35:35,$9:$9,IM$9-conditions!$U$79+conditions!$U55)))</f>
        <v>0</v>
      </c>
      <c r="IN143" s="37">
        <f>IF(IN$9="",0,IF(IN$9-conditions!$U$79&gt;=$U$9,0,SUMIFS(35:35,$9:$9,IN$9-conditions!$U$79+conditions!$U55)))</f>
        <v>0</v>
      </c>
      <c r="IO143" s="37">
        <f>IF(IO$9="",0,IF(IO$9-conditions!$U$79&gt;=$U$9,0,SUMIFS(35:35,$9:$9,IO$9-conditions!$U$79+conditions!$U55)))</f>
        <v>0</v>
      </c>
      <c r="IP143" s="37">
        <f>IF(IP$9="",0,IF(IP$9-conditions!$U$79&gt;=$U$9,0,SUMIFS(35:35,$9:$9,IP$9-conditions!$U$79+conditions!$U55)))</f>
        <v>0</v>
      </c>
      <c r="IQ143" s="37">
        <f>IF(IQ$9="",0,IF(IQ$9-conditions!$U$79&gt;=$U$9,0,SUMIFS(35:35,$9:$9,IQ$9-conditions!$U$79+conditions!$U55)))</f>
        <v>0</v>
      </c>
      <c r="IR143" s="37">
        <f>IF(IR$9="",0,IF(IR$9-conditions!$U$79&gt;=$U$9,0,SUMIFS(35:35,$9:$9,IR$9-conditions!$U$79+conditions!$U55)))</f>
        <v>0</v>
      </c>
      <c r="IS143" s="37">
        <f>IF(IS$9="",0,IF(IS$9-conditions!$U$79&gt;=$U$9,0,SUMIFS(35:35,$9:$9,IS$9-conditions!$U$79+conditions!$U55)))</f>
        <v>0</v>
      </c>
      <c r="IT143" s="37">
        <f>IF(IT$9="",0,IF(IT$9-conditions!$U$79&gt;=$U$9,0,SUMIFS(35:35,$9:$9,IT$9-conditions!$U$79+conditions!$U55)))</f>
        <v>0</v>
      </c>
      <c r="IU143" s="37">
        <f>IF(IU$9="",0,IF(IU$9-conditions!$U$79&gt;=$U$9,0,SUMIFS(35:35,$9:$9,IU$9-conditions!$U$79+conditions!$U55)))</f>
        <v>0</v>
      </c>
      <c r="IV143" s="37">
        <f>IF(IV$9="",0,IF(IV$9-conditions!$U$79&gt;=$U$9,0,SUMIFS(35:35,$9:$9,IV$9-conditions!$U$79+conditions!$U55)))</f>
        <v>0</v>
      </c>
      <c r="IW143" s="37">
        <f>IF(IW$9="",0,IF(IW$9-conditions!$U$79&gt;=$U$9,0,SUMIFS(35:35,$9:$9,IW$9-conditions!$U$79+conditions!$U55)))</f>
        <v>0</v>
      </c>
      <c r="IX143" s="37">
        <f>IF(IX$9="",0,IF(IX$9-conditions!$U$79&gt;=$U$9,0,SUMIFS(35:35,$9:$9,IX$9-conditions!$U$79+conditions!$U55)))</f>
        <v>0</v>
      </c>
      <c r="IY143" s="37">
        <f>IF(IY$9="",0,IF(IY$9-conditions!$U$79&gt;=$U$9,0,SUMIFS(35:35,$9:$9,IY$9-conditions!$U$79+conditions!$U55)))</f>
        <v>0</v>
      </c>
      <c r="IZ143" s="37">
        <f>IF(IZ$9="",0,IF(IZ$9-conditions!$U$79&gt;=$U$9,0,SUMIFS(35:35,$9:$9,IZ$9-conditions!$U$79+conditions!$U55)))</f>
        <v>0</v>
      </c>
      <c r="JA143" s="37">
        <f>IF(JA$9="",0,IF(JA$9-conditions!$U$79&gt;=$U$9,0,SUMIFS(35:35,$9:$9,JA$9-conditions!$U$79+conditions!$U55)))</f>
        <v>0</v>
      </c>
      <c r="JB143" s="37">
        <f>IF(JB$9="",0,IF(JB$9-conditions!$U$79&gt;=$U$9,0,SUMIFS(35:35,$9:$9,JB$9-conditions!$U$79+conditions!$U55)))</f>
        <v>0</v>
      </c>
      <c r="JC143" s="37">
        <f>IF(JC$9="",0,IF(JC$9-conditions!$U$79&gt;=$U$9,0,SUMIFS(35:35,$9:$9,JC$9-conditions!$U$79+conditions!$U55)))</f>
        <v>0</v>
      </c>
      <c r="JD143" s="37">
        <f>IF(JD$9="",0,IF(JD$9-conditions!$U$79&gt;=$U$9,0,SUMIFS(35:35,$9:$9,JD$9-conditions!$U$79+conditions!$U55)))</f>
        <v>0</v>
      </c>
      <c r="JE143" s="37">
        <f>IF(JE$9="",0,IF(JE$9-conditions!$U$79&gt;=$U$9,0,SUMIFS(35:35,$9:$9,JE$9-conditions!$U$79+conditions!$U55)))</f>
        <v>0</v>
      </c>
      <c r="JF143" s="37">
        <f>IF(JF$9="",0,IF(JF$9-conditions!$U$79&gt;=$U$9,0,SUMIFS(35:35,$9:$9,JF$9-conditions!$U$79+conditions!$U55)))</f>
        <v>0</v>
      </c>
      <c r="JG143" s="37">
        <f>IF(JG$9="",0,IF(JG$9-conditions!$U$79&gt;=$U$9,0,SUMIFS(35:35,$9:$9,JG$9-conditions!$U$79+conditions!$U55)))</f>
        <v>0</v>
      </c>
      <c r="JH143" s="37">
        <f>IF(JH$9="",0,IF(JH$9-conditions!$U$79&gt;=$U$9,0,SUMIFS(35:35,$9:$9,JH$9-conditions!$U$79+conditions!$U55)))</f>
        <v>0</v>
      </c>
      <c r="JI143" s="37">
        <f>IF(JI$9="",0,IF(JI$9-conditions!$U$79&gt;=$U$9,0,SUMIFS(35:35,$9:$9,JI$9-conditions!$U$79+conditions!$U55)))</f>
        <v>0</v>
      </c>
      <c r="JJ143" s="37">
        <f>IF(JJ$9="",0,IF(JJ$9-conditions!$U$79&gt;=$U$9,0,SUMIFS(35:35,$9:$9,JJ$9-conditions!$U$79+conditions!$U55)))</f>
        <v>0</v>
      </c>
      <c r="JK143" s="37">
        <f>IF(JK$9="",0,IF(JK$9-conditions!$U$79&gt;=$U$9,0,SUMIFS(35:35,$9:$9,JK$9-conditions!$U$79+conditions!$U55)))</f>
        <v>0</v>
      </c>
      <c r="JL143" s="37">
        <f>IF(JL$9="",0,IF(JL$9-conditions!$U$79&gt;=$U$9,0,SUMIFS(35:35,$9:$9,JL$9-conditions!$U$79+conditions!$U55)))</f>
        <v>0</v>
      </c>
      <c r="JM143" s="37">
        <f>IF(JM$9="",0,IF(JM$9-conditions!$U$79&gt;=$U$9,0,SUMIFS(35:35,$9:$9,JM$9-conditions!$U$79+conditions!$U55)))</f>
        <v>0</v>
      </c>
      <c r="JN143" s="37">
        <f>IF(JN$9="",0,IF(JN$9-conditions!$U$79&gt;=$U$9,0,SUMIFS(35:35,$9:$9,JN$9-conditions!$U$79+conditions!$U55)))</f>
        <v>0</v>
      </c>
      <c r="JO143" s="37">
        <f>IF(JO$9="",0,IF(JO$9-conditions!$U$79&gt;=$U$9,0,SUMIFS(35:35,$9:$9,JO$9-conditions!$U$79+conditions!$U55)))</f>
        <v>0</v>
      </c>
      <c r="JP143" s="37">
        <f>IF(JP$9="",0,IF(JP$9-conditions!$U$79&gt;=$U$9,0,SUMIFS(35:35,$9:$9,JP$9-conditions!$U$79+conditions!$U55)))</f>
        <v>0</v>
      </c>
      <c r="JQ143" s="37">
        <f>IF(JQ$9="",0,IF(JQ$9-conditions!$U$79&gt;=$U$9,0,SUMIFS(35:35,$9:$9,JQ$9-conditions!$U$79+conditions!$U55)))</f>
        <v>0</v>
      </c>
      <c r="JR143" s="37">
        <f>IF(JR$9="",0,IF(JR$9-conditions!$U$79&gt;=$U$9,0,SUMIFS(35:35,$9:$9,JR$9-conditions!$U$79+conditions!$U55)))</f>
        <v>0</v>
      </c>
      <c r="JS143" s="37">
        <f>IF(JS$9="",0,IF(JS$9-conditions!$U$79&gt;=$U$9,0,SUMIFS(35:35,$9:$9,JS$9-conditions!$U$79+conditions!$U55)))</f>
        <v>0</v>
      </c>
      <c r="JT143" s="37">
        <f>IF(JT$9="",0,IF(JT$9-conditions!$U$79&gt;=$U$9,0,SUMIFS(35:35,$9:$9,JT$9-conditions!$U$79+conditions!$U55)))</f>
        <v>0</v>
      </c>
      <c r="JU143" s="37">
        <f>IF(JU$9="",0,IF(JU$9-conditions!$U$79&gt;=$U$9,0,SUMIFS(35:35,$9:$9,JU$9-conditions!$U$79+conditions!$U55)))</f>
        <v>0</v>
      </c>
      <c r="JV143" s="37">
        <f>IF(JV$9="",0,IF(JV$9-conditions!$U$79&gt;=$U$9,0,SUMIFS(35:35,$9:$9,JV$9-conditions!$U$79+conditions!$U55)))</f>
        <v>0</v>
      </c>
      <c r="JW143" s="37">
        <f>IF(JW$9="",0,IF(JW$9-conditions!$U$79&gt;=$U$9,0,SUMIFS(35:35,$9:$9,JW$9-conditions!$U$79+conditions!$U55)))</f>
        <v>0</v>
      </c>
      <c r="JX143" s="37">
        <f>IF(JX$9="",0,IF(JX$9-conditions!$U$79&gt;=$U$9,0,SUMIFS(35:35,$9:$9,JX$9-conditions!$U$79+conditions!$U55)))</f>
        <v>0</v>
      </c>
      <c r="JY143" s="37">
        <f>IF(JY$9="",0,IF(JY$9-conditions!$U$79&gt;=$U$9,0,SUMIFS(35:35,$9:$9,JY$9-conditions!$U$79+conditions!$U55)))</f>
        <v>0</v>
      </c>
      <c r="JZ143" s="37">
        <f>IF(JZ$9="",0,IF(JZ$9-conditions!$U$79&gt;=$U$9,0,SUMIFS(35:35,$9:$9,JZ$9-conditions!$U$79+conditions!$U55)))</f>
        <v>0</v>
      </c>
      <c r="KA143" s="37">
        <f>IF(KA$9="",0,IF(KA$9-conditions!$U$79&gt;=$U$9,0,SUMIFS(35:35,$9:$9,KA$9-conditions!$U$79+conditions!$U55)))</f>
        <v>0</v>
      </c>
      <c r="KB143" s="37">
        <f>IF(KB$9="",0,IF(KB$9-conditions!$U$79&gt;=$U$9,0,SUMIFS(35:35,$9:$9,KB$9-conditions!$U$79+conditions!$U55)))</f>
        <v>0</v>
      </c>
      <c r="KC143" s="37">
        <f>IF(KC$9="",0,IF(KC$9-conditions!$U$79&gt;=$U$9,0,SUMIFS(35:35,$9:$9,KC$9-conditions!$U$79+conditions!$U55)))</f>
        <v>0</v>
      </c>
      <c r="KD143" s="37">
        <f>IF(KD$9="",0,IF(KD$9-conditions!$U$79&gt;=$U$9,0,SUMIFS(35:35,$9:$9,KD$9-conditions!$U$79+conditions!$U55)))</f>
        <v>0</v>
      </c>
      <c r="KE143" s="37">
        <f>IF(KE$9="",0,IF(KE$9-conditions!$U$79&gt;=$U$9,0,SUMIFS(35:35,$9:$9,KE$9-conditions!$U$79+conditions!$U55)))</f>
        <v>0</v>
      </c>
      <c r="KF143" s="37">
        <f>IF(KF$9="",0,IF(KF$9-conditions!$U$79&gt;=$U$9,0,SUMIFS(35:35,$9:$9,KF$9-conditions!$U$79+conditions!$U55)))</f>
        <v>0</v>
      </c>
      <c r="KG143" s="37">
        <f>IF(KG$9="",0,IF(KG$9-conditions!$U$79&gt;=$U$9,0,SUMIFS(35:35,$9:$9,KG$9-conditions!$U$79+conditions!$U55)))</f>
        <v>0</v>
      </c>
      <c r="KH143" s="37">
        <f>IF(KH$9="",0,IF(KH$9-conditions!$U$79&gt;=$U$9,0,SUMIFS(35:35,$9:$9,KH$9-conditions!$U$79+conditions!$U55)))</f>
        <v>0</v>
      </c>
      <c r="KI143" s="37">
        <f>IF(KI$9="",0,IF(KI$9-conditions!$U$79&gt;=$U$9,0,SUMIFS(35:35,$9:$9,KI$9-conditions!$U$79+conditions!$U55)))</f>
        <v>0</v>
      </c>
      <c r="KJ143" s="37">
        <f>IF(KJ$9="",0,IF(KJ$9-conditions!$U$79&gt;=$U$9,0,SUMIFS(35:35,$9:$9,KJ$9-conditions!$U$79+conditions!$U55)))</f>
        <v>0</v>
      </c>
      <c r="KK143" s="37">
        <f>IF(KK$9="",0,IF(KK$9-conditions!$U$79&gt;=$U$9,0,SUMIFS(35:35,$9:$9,KK$9-conditions!$U$79+conditions!$U55)))</f>
        <v>0</v>
      </c>
      <c r="KL143" s="37">
        <f>IF(KL$9="",0,IF(KL$9-conditions!$U$79&gt;=$U$9,0,SUMIFS(35:35,$9:$9,KL$9-conditions!$U$79+conditions!$U55)))</f>
        <v>0</v>
      </c>
      <c r="KM143" s="37">
        <f>IF(KM$9="",0,IF(KM$9-conditions!$U$79&gt;=$U$9,0,SUMIFS(35:35,$9:$9,KM$9-conditions!$U$79+conditions!$U55)))</f>
        <v>0</v>
      </c>
      <c r="KN143" s="37">
        <f>IF(KN$9="",0,IF(KN$9-conditions!$U$79&gt;=$U$9,0,SUMIFS(35:35,$9:$9,KN$9-conditions!$U$79+conditions!$U55)))</f>
        <v>0</v>
      </c>
      <c r="KO143" s="37">
        <f>IF(KO$9="",0,IF(KO$9-conditions!$U$79&gt;=$U$9,0,SUMIFS(35:35,$9:$9,KO$9-conditions!$U$79+conditions!$U55)))</f>
        <v>0</v>
      </c>
      <c r="KP143" s="37">
        <f>IF(KP$9="",0,IF(KP$9-conditions!$U$79&gt;=$U$9,0,SUMIFS(35:35,$9:$9,KP$9-conditions!$U$79+conditions!$U55)))</f>
        <v>0</v>
      </c>
      <c r="KQ143" s="37">
        <f>IF(KQ$9="",0,IF(KQ$9-conditions!$U$79&gt;=$U$9,0,SUMIFS(35:35,$9:$9,KQ$9-conditions!$U$79+conditions!$U55)))</f>
        <v>0</v>
      </c>
      <c r="KR143" s="37">
        <f>IF(KR$9="",0,IF(KR$9-conditions!$U$79&gt;=$U$9,0,SUMIFS(35:35,$9:$9,KR$9-conditions!$U$79+conditions!$U55)))</f>
        <v>0</v>
      </c>
      <c r="KS143" s="37">
        <f>IF(KS$9="",0,IF(KS$9-conditions!$U$79&gt;=$U$9,0,SUMIFS(35:35,$9:$9,KS$9-conditions!$U$79+conditions!$U55)))</f>
        <v>0</v>
      </c>
      <c r="KT143" s="37">
        <f>IF(KT$9="",0,IF(KT$9-conditions!$U$79&gt;=$U$9,0,SUMIFS(35:35,$9:$9,KT$9-conditions!$U$79+conditions!$U55)))</f>
        <v>0</v>
      </c>
      <c r="KU143" s="37">
        <f>IF(KU$9="",0,IF(KU$9-conditions!$U$79&gt;=$U$9,0,SUMIFS(35:35,$9:$9,KU$9-conditions!$U$79+conditions!$U55)))</f>
        <v>0</v>
      </c>
      <c r="KV143" s="37">
        <f>IF(KV$9="",0,IF(KV$9-conditions!$U$79&gt;=$U$9,0,SUMIFS(35:35,$9:$9,KV$9-conditions!$U$79+conditions!$U55)))</f>
        <v>0</v>
      </c>
      <c r="KW143" s="37">
        <f>IF(KW$9="",0,IF(KW$9-conditions!$U$79&gt;=$U$9,0,SUMIFS(35:35,$9:$9,KW$9-conditions!$U$79+conditions!$U55)))</f>
        <v>0</v>
      </c>
      <c r="KX143" s="37">
        <f>IF(KX$9="",0,IF(KX$9-conditions!$U$79&gt;=$U$9,0,SUMIFS(35:35,$9:$9,KX$9-conditions!$U$79+conditions!$U55)))</f>
        <v>0</v>
      </c>
      <c r="KY143" s="37">
        <f>IF(KY$9="",0,IF(KY$9-conditions!$U$79&gt;=$U$9,0,SUMIFS(35:35,$9:$9,KY$9-conditions!$U$79+conditions!$U55)))</f>
        <v>0</v>
      </c>
      <c r="KZ143" s="37">
        <f>IF(KZ$9="",0,IF(KZ$9-conditions!$U$79&gt;=$U$9,0,SUMIFS(35:35,$9:$9,KZ$9-conditions!$U$79+conditions!$U55)))</f>
        <v>0</v>
      </c>
      <c r="LA143" s="37">
        <f>IF(LA$9="",0,IF(LA$9-conditions!$U$79&gt;=$U$9,0,SUMIFS(35:35,$9:$9,LA$9-conditions!$U$79+conditions!$U55)))</f>
        <v>0</v>
      </c>
      <c r="LB143" s="37">
        <f>IF(LB$9="",0,IF(LB$9-conditions!$U$79&gt;=$U$9,0,SUMIFS(35:35,$9:$9,LB$9-conditions!$U$79+conditions!$U55)))</f>
        <v>0</v>
      </c>
      <c r="LC143" s="37">
        <f>IF(LC$9="",0,IF(LC$9-conditions!$U$79&gt;=$U$9,0,SUMIFS(35:35,$9:$9,LC$9-conditions!$U$79+conditions!$U55)))</f>
        <v>0</v>
      </c>
      <c r="LD143" s="37">
        <f>IF(LD$9="",0,IF(LD$9-conditions!$U$79&gt;=$U$9,0,SUMIFS(35:35,$9:$9,LD$9-conditions!$U$79+conditions!$U55)))</f>
        <v>0</v>
      </c>
      <c r="LE143" s="37">
        <f>IF(LE$9="",0,IF(LE$9-conditions!$U$79&gt;=$U$9,0,SUMIFS(35:35,$9:$9,LE$9-conditions!$U$79+conditions!$U55)))</f>
        <v>0</v>
      </c>
      <c r="LF143" s="37">
        <f>IF(LF$9="",0,IF(LF$9-conditions!$U$79&gt;=$U$9,0,SUMIFS(35:35,$9:$9,LF$9-conditions!$U$79+conditions!$U55)))</f>
        <v>0</v>
      </c>
      <c r="LG143" s="37">
        <f>IF(LG$9="",0,IF(LG$9-conditions!$U$79&gt;=$U$9,0,SUMIFS(35:35,$9:$9,LG$9-conditions!$U$79+conditions!$U55)))</f>
        <v>0</v>
      </c>
      <c r="LH143" s="37">
        <f>IF(LH$9="",0,IF(LH$9-conditions!$U$79&gt;=$U$9,0,SUMIFS(35:35,$9:$9,LH$9-conditions!$U$79+conditions!$U55)))</f>
        <v>0</v>
      </c>
      <c r="LI143" s="37">
        <f>IF(LI$9="",0,IF(LI$9-conditions!$U$79&gt;=$U$9,0,SUMIFS(35:35,$9:$9,LI$9-conditions!$U$79+conditions!$U55)))</f>
        <v>0</v>
      </c>
      <c r="LJ143" s="37">
        <f>IF(LJ$9="",0,IF(LJ$9-conditions!$U$79&gt;=$U$9,0,SUMIFS(35:35,$9:$9,LJ$9-conditions!$U$79+conditions!$U55)))</f>
        <v>0</v>
      </c>
      <c r="LK143" s="37">
        <f>IF(LK$9="",0,IF(LK$9-conditions!$U$79&gt;=$U$9,0,SUMIFS(35:35,$9:$9,LK$9-conditions!$U$79+conditions!$U55)))</f>
        <v>0</v>
      </c>
      <c r="LL143" s="37">
        <f>IF(LL$9="",0,IF(LL$9-conditions!$U$79&gt;=$U$9,0,SUMIFS(35:35,$9:$9,LL$9-conditions!$U$79+conditions!$U55)))</f>
        <v>0</v>
      </c>
      <c r="LM143" s="37">
        <f>IF(LM$9="",0,IF(LM$9-conditions!$U$79&gt;=$U$9,0,SUMIFS(35:35,$9:$9,LM$9-conditions!$U$79+conditions!$U55)))</f>
        <v>0</v>
      </c>
      <c r="LN143" s="37">
        <f>IF(LN$9="",0,IF(LN$9-conditions!$U$79&gt;=$U$9,0,SUMIFS(35:35,$9:$9,LN$9-conditions!$U$79+conditions!$U55)))</f>
        <v>0</v>
      </c>
      <c r="LO143" s="37">
        <f>IF(LO$9="",0,IF(LO$9-conditions!$U$79&gt;=$U$9,0,SUMIFS(35:35,$9:$9,LO$9-conditions!$U$79+conditions!$U55)))</f>
        <v>0</v>
      </c>
      <c r="LP143" s="37">
        <f>IF(LP$9="",0,IF(LP$9-conditions!$U$79&gt;=$U$9,0,SUMIFS(35:35,$9:$9,LP$9-conditions!$U$79+conditions!$U55)))</f>
        <v>0</v>
      </c>
      <c r="LQ143" s="37">
        <f>IF(LQ$9="",0,IF(LQ$9-conditions!$U$79&gt;=$U$9,0,SUMIFS(35:35,$9:$9,LQ$9-conditions!$U$79+conditions!$U55)))</f>
        <v>0</v>
      </c>
      <c r="LR143" s="37">
        <f>IF(LR$9="",0,IF(LR$9-conditions!$U$79&gt;=$U$9,0,SUMIFS(35:35,$9:$9,LR$9-conditions!$U$79+conditions!$U55)))</f>
        <v>0</v>
      </c>
      <c r="LS143" s="37">
        <f>IF(LS$9="",0,IF(LS$9-conditions!$U$79&gt;=$U$9,0,SUMIFS(35:35,$9:$9,LS$9-conditions!$U$79+conditions!$U55)))</f>
        <v>0</v>
      </c>
      <c r="LT143" s="37">
        <f>IF(LT$9="",0,IF(LT$9-conditions!$U$79&gt;=$U$9,0,SUMIFS(35:35,$9:$9,LT$9-conditions!$U$79+conditions!$U55)))</f>
        <v>0</v>
      </c>
      <c r="LU143" s="37">
        <f>IF(LU$9="",0,IF(LU$9-conditions!$U$79&gt;=$U$9,0,SUMIFS(35:35,$9:$9,LU$9-conditions!$U$79+conditions!$U55)))</f>
        <v>0</v>
      </c>
      <c r="LV143" s="37">
        <f>IF(LV$9="",0,IF(LV$9-conditions!$U$79&gt;=$U$9,0,SUMIFS(35:35,$9:$9,LV$9-conditions!$U$79+conditions!$U55)))</f>
        <v>0</v>
      </c>
      <c r="LW143" s="37">
        <f>IF(LW$9="",0,IF(LW$9-conditions!$U$79&gt;=$U$9,0,SUMIFS(35:35,$9:$9,LW$9-conditions!$U$79+conditions!$U55)))</f>
        <v>0</v>
      </c>
      <c r="LX143" s="37">
        <f>IF(LX$9="",0,IF(LX$9-conditions!$U$79&gt;=$U$9,0,SUMIFS(35:35,$9:$9,LX$9-conditions!$U$79+conditions!$U55)))</f>
        <v>0</v>
      </c>
      <c r="LY143" s="37">
        <f>IF(LY$9="",0,IF(LY$9-conditions!$U$79&gt;=$U$9,0,SUMIFS(35:35,$9:$9,LY$9-conditions!$U$79+conditions!$U55)))</f>
        <v>0</v>
      </c>
      <c r="LZ143" s="37">
        <f>IF(LZ$9="",0,IF(LZ$9-conditions!$U$79&gt;=$U$9,0,SUMIFS(35:35,$9:$9,LZ$9-conditions!$U$79+conditions!$U55)))</f>
        <v>0</v>
      </c>
      <c r="MA143" s="37">
        <f>IF(MA$9="",0,IF(MA$9-conditions!$U$79&gt;=$U$9,0,SUMIFS(35:35,$9:$9,MA$9-conditions!$U$79+conditions!$U55)))</f>
        <v>0</v>
      </c>
      <c r="MB143" s="37">
        <f>IF(MB$9="",0,IF(MB$9-conditions!$U$79&gt;=$U$9,0,SUMIFS(35:35,$9:$9,MB$9-conditions!$U$79+conditions!$U55)))</f>
        <v>0</v>
      </c>
      <c r="MC143" s="37">
        <f>IF(MC$9="",0,IF(MC$9-conditions!$U$79&gt;=$U$9,0,SUMIFS(35:35,$9:$9,MC$9-conditions!$U$79+conditions!$U55)))</f>
        <v>0</v>
      </c>
      <c r="MD143" s="37">
        <f>IF(MD$9="",0,IF(MD$9-conditions!$U$79&gt;=$U$9,0,SUMIFS(35:35,$9:$9,MD$9-conditions!$U$79+conditions!$U55)))</f>
        <v>0</v>
      </c>
      <c r="ME143" s="37">
        <f>IF(ME$9="",0,IF(ME$9-conditions!$U$79&gt;=$U$9,0,SUMIFS(35:35,$9:$9,ME$9-conditions!$U$79+conditions!$U55)))</f>
        <v>0</v>
      </c>
      <c r="MF143" s="37">
        <f>IF(MF$9="",0,IF(MF$9-conditions!$U$79&gt;=$U$9,0,SUMIFS(35:35,$9:$9,MF$9-conditions!$U$79+conditions!$U55)))</f>
        <v>0</v>
      </c>
      <c r="MG143" s="37">
        <f>IF(MG$9="",0,IF(MG$9-conditions!$U$79&gt;=$U$9,0,SUMIFS(35:35,$9:$9,MG$9-conditions!$U$79+conditions!$U55)))</f>
        <v>0</v>
      </c>
      <c r="MH143" s="37">
        <f>IF(MH$9="",0,IF(MH$9-conditions!$U$79&gt;=$U$9,0,SUMIFS(35:35,$9:$9,MH$9-conditions!$U$79+conditions!$U55)))</f>
        <v>0</v>
      </c>
      <c r="MI143" s="37">
        <f>IF(MI$9="",0,IF(MI$9-conditions!$U$79&gt;=$U$9,0,SUMIFS(35:35,$9:$9,MI$9-conditions!$U$79+conditions!$U55)))</f>
        <v>0</v>
      </c>
      <c r="MJ143" s="37">
        <f>IF(MJ$9="",0,IF(MJ$9-conditions!$U$79&gt;=$U$9,0,SUMIFS(35:35,$9:$9,MJ$9-conditions!$U$79+conditions!$U55)))</f>
        <v>0</v>
      </c>
      <c r="MK143" s="37">
        <f>IF(MK$9="",0,IF(MK$9-conditions!$U$79&gt;=$U$9,0,SUMIFS(35:35,$9:$9,MK$9-conditions!$U$79+conditions!$U55)))</f>
        <v>0</v>
      </c>
      <c r="ML143" s="37">
        <f>IF(ML$9="",0,IF(ML$9-conditions!$U$79&gt;=$U$9,0,SUMIFS(35:35,$9:$9,ML$9-conditions!$U$79+conditions!$U55)))</f>
        <v>0</v>
      </c>
      <c r="MM143" s="37">
        <f>IF(MM$9="",0,IF(MM$9-conditions!$U$79&gt;=$U$9,0,SUMIFS(35:35,$9:$9,MM$9-conditions!$U$79+conditions!$U55)))</f>
        <v>0</v>
      </c>
      <c r="MN143" s="37">
        <f>IF(MN$9="",0,IF(MN$9-conditions!$U$79&gt;=$U$9,0,SUMIFS(35:35,$9:$9,MN$9-conditions!$U$79+conditions!$U55)))</f>
        <v>0</v>
      </c>
      <c r="MO143" s="37">
        <f>IF(MO$9="",0,IF(MO$9-conditions!$U$79&gt;=$U$9,0,SUMIFS(35:35,$9:$9,MO$9-conditions!$U$79+conditions!$U55)))</f>
        <v>0</v>
      </c>
      <c r="MP143" s="37">
        <f>IF(MP$9="",0,IF(MP$9-conditions!$U$79&gt;=$U$9,0,SUMIFS(35:35,$9:$9,MP$9-conditions!$U$79+conditions!$U55)))</f>
        <v>0</v>
      </c>
      <c r="MQ143" s="37">
        <f>IF(MQ$9="",0,IF(MQ$9-conditions!$U$79&gt;=$U$9,0,SUMIFS(35:35,$9:$9,MQ$9-conditions!$U$79+conditions!$U55)))</f>
        <v>0</v>
      </c>
      <c r="MR143" s="37">
        <f>IF(MR$9="",0,IF(MR$9-conditions!$U$79&gt;=$U$9,0,SUMIFS(35:35,$9:$9,MR$9-conditions!$U$79+conditions!$U55)))</f>
        <v>0</v>
      </c>
      <c r="MS143" s="37">
        <f>IF(MS$9="",0,IF(MS$9-conditions!$U$79&gt;=$U$9,0,SUMIFS(35:35,$9:$9,MS$9-conditions!$U$79+conditions!$U55)))</f>
        <v>0</v>
      </c>
      <c r="MT143" s="37">
        <f>IF(MT$9="",0,IF(MT$9-conditions!$U$79&gt;=$U$9,0,SUMIFS(35:35,$9:$9,MT$9-conditions!$U$79+conditions!$U55)))</f>
        <v>0</v>
      </c>
      <c r="MU143" s="37">
        <f>IF(MU$9="",0,IF(MU$9-conditions!$U$79&gt;=$U$9,0,SUMIFS(35:35,$9:$9,MU$9-conditions!$U$79+conditions!$U55)))</f>
        <v>0</v>
      </c>
      <c r="MV143" s="37">
        <f>IF(MV$9="",0,IF(MV$9-conditions!$U$79&gt;=$U$9,0,SUMIFS(35:35,$9:$9,MV$9-conditions!$U$79+conditions!$U55)))</f>
        <v>0</v>
      </c>
      <c r="MW143" s="37">
        <f>IF(MW$9="",0,IF(MW$9-conditions!$U$79&gt;=$U$9,0,SUMIFS(35:35,$9:$9,MW$9-conditions!$U$79+conditions!$U55)))</f>
        <v>0</v>
      </c>
      <c r="MX143" s="37">
        <f>IF(MX$9="",0,IF(MX$9-conditions!$U$79&gt;=$U$9,0,SUMIFS(35:35,$9:$9,MX$9-conditions!$U$79+conditions!$U55)))</f>
        <v>0</v>
      </c>
      <c r="MY143" s="37">
        <f>IF(MY$9="",0,IF(MY$9-conditions!$U$79&gt;=$U$9,0,SUMIFS(35:35,$9:$9,MY$9-conditions!$U$79+conditions!$U55)))</f>
        <v>0</v>
      </c>
      <c r="MZ143" s="37">
        <f>IF(MZ$9="",0,IF(MZ$9-conditions!$U$79&gt;=$U$9,0,SUMIFS(35:35,$9:$9,MZ$9-conditions!$U$79+conditions!$U55)))</f>
        <v>0</v>
      </c>
      <c r="NA143" s="37">
        <f>IF(NA$9="",0,IF(NA$9-conditions!$U$79&gt;=$U$9,0,SUMIFS(35:35,$9:$9,NA$9-conditions!$U$79+conditions!$U55)))</f>
        <v>0</v>
      </c>
      <c r="NB143" s="37">
        <f>IF(NB$9="",0,IF(NB$9-conditions!$U$79&gt;=$U$9,0,SUMIFS(35:35,$9:$9,NB$9-conditions!$U$79+conditions!$U55)))</f>
        <v>0</v>
      </c>
      <c r="NC143" s="37">
        <f>IF(NC$9="",0,IF(NC$9-conditions!$U$79&gt;=$U$9,0,SUMIFS(35:35,$9:$9,NC$9-conditions!$U$79+conditions!$U55)))</f>
        <v>0</v>
      </c>
      <c r="ND143" s="37">
        <f>IF(ND$9="",0,IF(ND$9-conditions!$U$79&gt;=$U$9,0,SUMIFS(35:35,$9:$9,ND$9-conditions!$U$79+conditions!$U55)))</f>
        <v>0</v>
      </c>
      <c r="NE143" s="37">
        <f>IF(NE$9="",0,IF(NE$9-conditions!$U$79&gt;=$U$9,0,SUMIFS(35:35,$9:$9,NE$9-conditions!$U$79+conditions!$U55)))</f>
        <v>0</v>
      </c>
      <c r="NF143" s="37">
        <f>IF(NF$9="",0,IF(NF$9-conditions!$U$79&gt;=$U$9,0,SUMIFS(35:35,$9:$9,NF$9-conditions!$U$79+conditions!$U55)))</f>
        <v>0</v>
      </c>
      <c r="NG143" s="37">
        <f>IF(NG$9="",0,IF(NG$9-conditions!$U$79&gt;=$U$9,0,SUMIFS(35:35,$9:$9,NG$9-conditions!$U$79+conditions!$U55)))</f>
        <v>0</v>
      </c>
      <c r="NH143" s="37">
        <f>IF(NH$9="",0,IF(NH$9-conditions!$U$79&gt;=$U$9,0,SUMIFS(35:35,$9:$9,NH$9-conditions!$U$79+conditions!$U55)))</f>
        <v>0</v>
      </c>
      <c r="NI143" s="37">
        <f>IF(NI$9="",0,IF(NI$9-conditions!$U$79&gt;=$U$9,0,SUMIFS(35:35,$9:$9,NI$9-conditions!$U$79+conditions!$U55)))</f>
        <v>0</v>
      </c>
      <c r="NJ143" s="37">
        <f>IF(NJ$9="",0,IF(NJ$9-conditions!$U$79&gt;=$U$9,0,SUMIFS(35:35,$9:$9,NJ$9-conditions!$U$79+conditions!$U55)))</f>
        <v>0</v>
      </c>
      <c r="NK143" s="37">
        <f>IF(NK$9="",0,IF(NK$9-conditions!$U$79&gt;=$U$9,0,SUMIFS(35:35,$9:$9,NK$9-conditions!$U$79+conditions!$U55)))</f>
        <v>0</v>
      </c>
      <c r="NL143" s="37">
        <f>IF(NL$9="",0,IF(NL$9-conditions!$U$79&gt;=$U$9,0,SUMIFS(35:35,$9:$9,NL$9-conditions!$U$79+conditions!$U55)))</f>
        <v>0</v>
      </c>
      <c r="NM143" s="37">
        <f>IF(NM$9="",0,IF(NM$9-conditions!$U$79&gt;=$U$9,0,SUMIFS(35:35,$9:$9,NM$9-conditions!$U$79+conditions!$U55)))</f>
        <v>0</v>
      </c>
      <c r="NN143" s="37">
        <f>IF(NN$9="",0,IF(NN$9-conditions!$U$79&gt;=$U$9,0,SUMIFS(35:35,$9:$9,NN$9-conditions!$U$79+conditions!$U55)))</f>
        <v>0</v>
      </c>
      <c r="NO143" s="37">
        <f>IF(NO$9="",0,IF(NO$9-conditions!$U$79&gt;=$U$9,0,SUMIFS(35:35,$9:$9,NO$9-conditions!$U$79+conditions!$U55)))</f>
        <v>0</v>
      </c>
      <c r="NP143" s="37">
        <f>IF(NP$9="",0,IF(NP$9-conditions!$U$79&gt;=$U$9,0,SUMIFS(35:35,$9:$9,NP$9-conditions!$U$79+conditions!$U55)))</f>
        <v>0</v>
      </c>
      <c r="NQ143" s="37">
        <f>IF(NQ$9="",0,IF(NQ$9-conditions!$U$79&gt;=$U$9,0,SUMIFS(35:35,$9:$9,NQ$9-conditions!$U$79+conditions!$U55)))</f>
        <v>0</v>
      </c>
      <c r="NR143" s="37">
        <f>IF(NR$9="",0,IF(NR$9-conditions!$U$79&gt;=$U$9,0,SUMIFS(35:35,$9:$9,NR$9-conditions!$U$79+conditions!$U55)))</f>
        <v>0</v>
      </c>
      <c r="NS143" s="37">
        <f>IF(NS$9="",0,IF(NS$9-conditions!$U$79&gt;=$U$9,0,SUMIFS(35:35,$9:$9,NS$9-conditions!$U$79+conditions!$U55)))</f>
        <v>0</v>
      </c>
      <c r="NT143" s="37">
        <f>IF(NT$9="",0,IF(NT$9-conditions!$U$79&gt;=$U$9,0,SUMIFS(35:35,$9:$9,NT$9-conditions!$U$79+conditions!$U55)))</f>
        <v>0</v>
      </c>
      <c r="NU143" s="37">
        <f>IF(NU$9="",0,IF(NU$9-conditions!$U$79&gt;=$U$9,0,SUMIFS(35:35,$9:$9,NU$9-conditions!$U$79+conditions!$U55)))</f>
        <v>0</v>
      </c>
      <c r="NV143" s="37">
        <f>IF(NV$9="",0,IF(NV$9-conditions!$U$79&gt;=$U$9,0,SUMIFS(35:35,$9:$9,NV$9-conditions!$U$79+conditions!$U55)))</f>
        <v>0</v>
      </c>
    </row>
    <row r="144" spans="1:386" s="38" customFormat="1" ht="10.199999999999999" x14ac:dyDescent="0.2">
      <c r="A144" s="31"/>
      <c r="B144" s="31"/>
      <c r="C144" s="31"/>
      <c r="D144" s="31"/>
      <c r="E144" s="31"/>
      <c r="F144" s="31"/>
      <c r="G144" s="31" t="str">
        <f>G139</f>
        <v>кред. задолж-ть по опл. перед пост-ми на нач. бюдж. года</v>
      </c>
      <c r="H144" s="31"/>
      <c r="I144" s="31"/>
      <c r="J144" s="31" t="str">
        <f>IF($G144="","",INDEX(KPI!$H$11:$H$121,SUMIFS(KPI!$E$11:$E$121,KPI!$F$11:$F$121,$G144)))</f>
        <v>тыс.руб.</v>
      </c>
      <c r="K144" s="31"/>
      <c r="L144" s="31"/>
      <c r="M144" s="31"/>
      <c r="N144" s="31" t="str">
        <f>structure!$G$14</f>
        <v>товарная категория 4</v>
      </c>
      <c r="O144" s="31"/>
      <c r="P144" s="31"/>
      <c r="Q144" s="31"/>
      <c r="R144" s="37">
        <f t="shared" si="155"/>
        <v>219.00000000000003</v>
      </c>
      <c r="S144" s="31"/>
      <c r="T144" s="31"/>
      <c r="U144" s="37">
        <f>IF(U$9="",0,IF(U$9-conditions!$U$79&gt;=$U$9,0,SUMIFS(36:36,$9:$9,U$9-conditions!$U$79+conditions!$U56)))</f>
        <v>0</v>
      </c>
      <c r="V144" s="37">
        <f>IF(V$9="",0,IF(V$9-conditions!$U$79&gt;=$U$9,0,SUMIFS(36:36,$9:$9,V$9-conditions!$U$79+conditions!$U56)))</f>
        <v>21.9</v>
      </c>
      <c r="W144" s="37">
        <f>IF(W$9="",0,IF(W$9-conditions!$U$79&gt;=$U$9,0,SUMIFS(36:36,$9:$9,W$9-conditions!$U$79+conditions!$U56)))</f>
        <v>21.9</v>
      </c>
      <c r="X144" s="37">
        <f>IF(X$9="",0,IF(X$9-conditions!$U$79&gt;=$U$9,0,SUMIFS(36:36,$9:$9,X$9-conditions!$U$79+conditions!$U56)))</f>
        <v>21.9</v>
      </c>
      <c r="Y144" s="37">
        <f>IF(Y$9="",0,IF(Y$9-conditions!$U$79&gt;=$U$9,0,SUMIFS(36:36,$9:$9,Y$9-conditions!$U$79+conditions!$U56)))</f>
        <v>21.9</v>
      </c>
      <c r="Z144" s="37">
        <f>IF(Z$9="",0,IF(Z$9-conditions!$U$79&gt;=$U$9,0,SUMIFS(36:36,$9:$9,Z$9-conditions!$U$79+conditions!$U56)))</f>
        <v>21.9</v>
      </c>
      <c r="AA144" s="37">
        <f>IF(AA$9="",0,IF(AA$9-conditions!$U$79&gt;=$U$9,0,SUMIFS(36:36,$9:$9,AA$9-conditions!$U$79+conditions!$U56)))</f>
        <v>0</v>
      </c>
      <c r="AB144" s="37">
        <f>IF(AB$9="",0,IF(AB$9-conditions!$U$79&gt;=$U$9,0,SUMIFS(36:36,$9:$9,AB$9-conditions!$U$79+conditions!$U56)))</f>
        <v>0</v>
      </c>
      <c r="AC144" s="37">
        <f>IF(AC$9="",0,IF(AC$9-conditions!$U$79&gt;=$U$9,0,SUMIFS(36:36,$9:$9,AC$9-conditions!$U$79+conditions!$U56)))</f>
        <v>21.9</v>
      </c>
      <c r="AD144" s="37">
        <f>IF(AD$9="",0,IF(AD$9-conditions!$U$79&gt;=$U$9,0,SUMIFS(36:36,$9:$9,AD$9-conditions!$U$79+conditions!$U56)))</f>
        <v>21.9</v>
      </c>
      <c r="AE144" s="37">
        <f>IF(AE$9="",0,IF(AE$9-conditions!$U$79&gt;=$U$9,0,SUMIFS(36:36,$9:$9,AE$9-conditions!$U$79+conditions!$U56)))</f>
        <v>21.9</v>
      </c>
      <c r="AF144" s="37">
        <f>IF(AF$9="",0,IF(AF$9-conditions!$U$79&gt;=$U$9,0,SUMIFS(36:36,$9:$9,AF$9-conditions!$U$79+conditions!$U56)))</f>
        <v>21.9</v>
      </c>
      <c r="AG144" s="37">
        <f>IF(AG$9="",0,IF(AG$9-conditions!$U$79&gt;=$U$9,0,SUMIFS(36:36,$9:$9,AG$9-conditions!$U$79+conditions!$U56)))</f>
        <v>21.9</v>
      </c>
      <c r="AH144" s="37">
        <f>IF(AH$9="",0,IF(AH$9-conditions!$U$79&gt;=$U$9,0,SUMIFS(36:36,$9:$9,AH$9-conditions!$U$79+conditions!$U56)))</f>
        <v>0</v>
      </c>
      <c r="AI144" s="37">
        <f>IF(AI$9="",0,IF(AI$9-conditions!$U$79&gt;=$U$9,0,SUMIFS(36:36,$9:$9,AI$9-conditions!$U$79+conditions!$U56)))</f>
        <v>0</v>
      </c>
      <c r="AJ144" s="37">
        <f>IF(AJ$9="",0,IF(AJ$9-conditions!$U$79&gt;=$U$9,0,SUMIFS(36:36,$9:$9,AJ$9-conditions!$U$79+conditions!$U56)))</f>
        <v>0</v>
      </c>
      <c r="AK144" s="37">
        <f>IF(AK$9="",0,IF(AK$9-conditions!$U$79&gt;=$U$9,0,SUMIFS(36:36,$9:$9,AK$9-conditions!$U$79+conditions!$U56)))</f>
        <v>0</v>
      </c>
      <c r="AL144" s="37">
        <f>IF(AL$9="",0,IF(AL$9-conditions!$U$79&gt;=$U$9,0,SUMIFS(36:36,$9:$9,AL$9-conditions!$U$79+conditions!$U56)))</f>
        <v>0</v>
      </c>
      <c r="AM144" s="37">
        <f>IF(AM$9="",0,IF(AM$9-conditions!$U$79&gt;=$U$9,0,SUMIFS(36:36,$9:$9,AM$9-conditions!$U$79+conditions!$U56)))</f>
        <v>0</v>
      </c>
      <c r="AN144" s="37">
        <f>IF(AN$9="",0,IF(AN$9-conditions!$U$79&gt;=$U$9,0,SUMIFS(36:36,$9:$9,AN$9-conditions!$U$79+conditions!$U56)))</f>
        <v>0</v>
      </c>
      <c r="AO144" s="37">
        <f>IF(AO$9="",0,IF(AO$9-conditions!$U$79&gt;=$U$9,0,SUMIFS(36:36,$9:$9,AO$9-conditions!$U$79+conditions!$U56)))</f>
        <v>0</v>
      </c>
      <c r="AP144" s="37">
        <f>IF(AP$9="",0,IF(AP$9-conditions!$U$79&gt;=$U$9,0,SUMIFS(36:36,$9:$9,AP$9-conditions!$U$79+conditions!$U56)))</f>
        <v>0</v>
      </c>
      <c r="AQ144" s="37">
        <f>IF(AQ$9="",0,IF(AQ$9-conditions!$U$79&gt;=$U$9,0,SUMIFS(36:36,$9:$9,AQ$9-conditions!$U$79+conditions!$U56)))</f>
        <v>0</v>
      </c>
      <c r="AR144" s="37">
        <f>IF(AR$9="",0,IF(AR$9-conditions!$U$79&gt;=$U$9,0,SUMIFS(36:36,$9:$9,AR$9-conditions!$U$79+conditions!$U56)))</f>
        <v>0</v>
      </c>
      <c r="AS144" s="37">
        <f>IF(AS$9="",0,IF(AS$9-conditions!$U$79&gt;=$U$9,0,SUMIFS(36:36,$9:$9,AS$9-conditions!$U$79+conditions!$U56)))</f>
        <v>0</v>
      </c>
      <c r="AT144" s="37">
        <f>IF(AT$9="",0,IF(AT$9-conditions!$U$79&gt;=$U$9,0,SUMIFS(36:36,$9:$9,AT$9-conditions!$U$79+conditions!$U56)))</f>
        <v>0</v>
      </c>
      <c r="AU144" s="37">
        <f>IF(AU$9="",0,IF(AU$9-conditions!$U$79&gt;=$U$9,0,SUMIFS(36:36,$9:$9,AU$9-conditions!$U$79+conditions!$U56)))</f>
        <v>0</v>
      </c>
      <c r="AV144" s="37">
        <f>IF(AV$9="",0,IF(AV$9-conditions!$U$79&gt;=$U$9,0,SUMIFS(36:36,$9:$9,AV$9-conditions!$U$79+conditions!$U56)))</f>
        <v>0</v>
      </c>
      <c r="AW144" s="37">
        <f>IF(AW$9="",0,IF(AW$9-conditions!$U$79&gt;=$U$9,0,SUMIFS(36:36,$9:$9,AW$9-conditions!$U$79+conditions!$U56)))</f>
        <v>0</v>
      </c>
      <c r="AX144" s="37">
        <f>IF(AX$9="",0,IF(AX$9-conditions!$U$79&gt;=$U$9,0,SUMIFS(36:36,$9:$9,AX$9-conditions!$U$79+conditions!$U56)))</f>
        <v>0</v>
      </c>
      <c r="AY144" s="37">
        <f>IF(AY$9="",0,IF(AY$9-conditions!$U$79&gt;=$U$9,0,SUMIFS(36:36,$9:$9,AY$9-conditions!$U$79+conditions!$U56)))</f>
        <v>0</v>
      </c>
      <c r="AZ144" s="37">
        <f>IF(AZ$9="",0,IF(AZ$9-conditions!$U$79&gt;=$U$9,0,SUMIFS(36:36,$9:$9,AZ$9-conditions!$U$79+conditions!$U56)))</f>
        <v>0</v>
      </c>
      <c r="BA144" s="37">
        <f>IF(BA$9="",0,IF(BA$9-conditions!$U$79&gt;=$U$9,0,SUMIFS(36:36,$9:$9,BA$9-conditions!$U$79+conditions!$U56)))</f>
        <v>0</v>
      </c>
      <c r="BB144" s="37">
        <f>IF(BB$9="",0,IF(BB$9-conditions!$U$79&gt;=$U$9,0,SUMIFS(36:36,$9:$9,BB$9-conditions!$U$79+conditions!$U56)))</f>
        <v>0</v>
      </c>
      <c r="BC144" s="37">
        <f>IF(BC$9="",0,IF(BC$9-conditions!$U$79&gt;=$U$9,0,SUMIFS(36:36,$9:$9,BC$9-conditions!$U$79+conditions!$U56)))</f>
        <v>0</v>
      </c>
      <c r="BD144" s="37">
        <f>IF(BD$9="",0,IF(BD$9-conditions!$U$79&gt;=$U$9,0,SUMIFS(36:36,$9:$9,BD$9-conditions!$U$79+conditions!$U56)))</f>
        <v>0</v>
      </c>
      <c r="BE144" s="37">
        <f>IF(BE$9="",0,IF(BE$9-conditions!$U$79&gt;=$U$9,0,SUMIFS(36:36,$9:$9,BE$9-conditions!$U$79+conditions!$U56)))</f>
        <v>0</v>
      </c>
      <c r="BF144" s="37">
        <f>IF(BF$9="",0,IF(BF$9-conditions!$U$79&gt;=$U$9,0,SUMIFS(36:36,$9:$9,BF$9-conditions!$U$79+conditions!$U56)))</f>
        <v>0</v>
      </c>
      <c r="BG144" s="37">
        <f>IF(BG$9="",0,IF(BG$9-conditions!$U$79&gt;=$U$9,0,SUMIFS(36:36,$9:$9,BG$9-conditions!$U$79+conditions!$U56)))</f>
        <v>0</v>
      </c>
      <c r="BH144" s="37">
        <f>IF(BH$9="",0,IF(BH$9-conditions!$U$79&gt;=$U$9,0,SUMIFS(36:36,$9:$9,BH$9-conditions!$U$79+conditions!$U56)))</f>
        <v>0</v>
      </c>
      <c r="BI144" s="37">
        <f>IF(BI$9="",0,IF(BI$9-conditions!$U$79&gt;=$U$9,0,SUMIFS(36:36,$9:$9,BI$9-conditions!$U$79+conditions!$U56)))</f>
        <v>0</v>
      </c>
      <c r="BJ144" s="37">
        <f>IF(BJ$9="",0,IF(BJ$9-conditions!$U$79&gt;=$U$9,0,SUMIFS(36:36,$9:$9,BJ$9-conditions!$U$79+conditions!$U56)))</f>
        <v>0</v>
      </c>
      <c r="BK144" s="37">
        <f>IF(BK$9="",0,IF(BK$9-conditions!$U$79&gt;=$U$9,0,SUMIFS(36:36,$9:$9,BK$9-conditions!$U$79+conditions!$U56)))</f>
        <v>0</v>
      </c>
      <c r="BL144" s="37">
        <f>IF(BL$9="",0,IF(BL$9-conditions!$U$79&gt;=$U$9,0,SUMIFS(36:36,$9:$9,BL$9-conditions!$U$79+conditions!$U56)))</f>
        <v>0</v>
      </c>
      <c r="BM144" s="37">
        <f>IF(BM$9="",0,IF(BM$9-conditions!$U$79&gt;=$U$9,0,SUMIFS(36:36,$9:$9,BM$9-conditions!$U$79+conditions!$U56)))</f>
        <v>0</v>
      </c>
      <c r="BN144" s="37">
        <f>IF(BN$9="",0,IF(BN$9-conditions!$U$79&gt;=$U$9,0,SUMIFS(36:36,$9:$9,BN$9-conditions!$U$79+conditions!$U56)))</f>
        <v>0</v>
      </c>
      <c r="BO144" s="37">
        <f>IF(BO$9="",0,IF(BO$9-conditions!$U$79&gt;=$U$9,0,SUMIFS(36:36,$9:$9,BO$9-conditions!$U$79+conditions!$U56)))</f>
        <v>0</v>
      </c>
      <c r="BP144" s="37">
        <f>IF(BP$9="",0,IF(BP$9-conditions!$U$79&gt;=$U$9,0,SUMIFS(36:36,$9:$9,BP$9-conditions!$U$79+conditions!$U56)))</f>
        <v>0</v>
      </c>
      <c r="BQ144" s="37">
        <f>IF(BQ$9="",0,IF(BQ$9-conditions!$U$79&gt;=$U$9,0,SUMIFS(36:36,$9:$9,BQ$9-conditions!$U$79+conditions!$U56)))</f>
        <v>0</v>
      </c>
      <c r="BR144" s="37">
        <f>IF(BR$9="",0,IF(BR$9-conditions!$U$79&gt;=$U$9,0,SUMIFS(36:36,$9:$9,BR$9-conditions!$U$79+conditions!$U56)))</f>
        <v>0</v>
      </c>
      <c r="BS144" s="37">
        <f>IF(BS$9="",0,IF(BS$9-conditions!$U$79&gt;=$U$9,0,SUMIFS(36:36,$9:$9,BS$9-conditions!$U$79+conditions!$U56)))</f>
        <v>0</v>
      </c>
      <c r="BT144" s="37">
        <f>IF(BT$9="",0,IF(BT$9-conditions!$U$79&gt;=$U$9,0,SUMIFS(36:36,$9:$9,BT$9-conditions!$U$79+conditions!$U56)))</f>
        <v>0</v>
      </c>
      <c r="BU144" s="37">
        <f>IF(BU$9="",0,IF(BU$9-conditions!$U$79&gt;=$U$9,0,SUMIFS(36:36,$9:$9,BU$9-conditions!$U$79+conditions!$U56)))</f>
        <v>0</v>
      </c>
      <c r="BV144" s="37">
        <f>IF(BV$9="",0,IF(BV$9-conditions!$U$79&gt;=$U$9,0,SUMIFS(36:36,$9:$9,BV$9-conditions!$U$79+conditions!$U56)))</f>
        <v>0</v>
      </c>
      <c r="BW144" s="37">
        <f>IF(BW$9="",0,IF(BW$9-conditions!$U$79&gt;=$U$9,0,SUMIFS(36:36,$9:$9,BW$9-conditions!$U$79+conditions!$U56)))</f>
        <v>0</v>
      </c>
      <c r="BX144" s="37">
        <f>IF(BX$9="",0,IF(BX$9-conditions!$U$79&gt;=$U$9,0,SUMIFS(36:36,$9:$9,BX$9-conditions!$U$79+conditions!$U56)))</f>
        <v>0</v>
      </c>
      <c r="BY144" s="37">
        <f>IF(BY$9="",0,IF(BY$9-conditions!$U$79&gt;=$U$9,0,SUMIFS(36:36,$9:$9,BY$9-conditions!$U$79+conditions!$U56)))</f>
        <v>0</v>
      </c>
      <c r="BZ144" s="37">
        <f>IF(BZ$9="",0,IF(BZ$9-conditions!$U$79&gt;=$U$9,0,SUMIFS(36:36,$9:$9,BZ$9-conditions!$U$79+conditions!$U56)))</f>
        <v>0</v>
      </c>
      <c r="CA144" s="37">
        <f>IF(CA$9="",0,IF(CA$9-conditions!$U$79&gt;=$U$9,0,SUMIFS(36:36,$9:$9,CA$9-conditions!$U$79+conditions!$U56)))</f>
        <v>0</v>
      </c>
      <c r="CB144" s="37">
        <f>IF(CB$9="",0,IF(CB$9-conditions!$U$79&gt;=$U$9,0,SUMIFS(36:36,$9:$9,CB$9-conditions!$U$79+conditions!$U56)))</f>
        <v>0</v>
      </c>
      <c r="CC144" s="37">
        <f>IF(CC$9="",0,IF(CC$9-conditions!$U$79&gt;=$U$9,0,SUMIFS(36:36,$9:$9,CC$9-conditions!$U$79+conditions!$U56)))</f>
        <v>0</v>
      </c>
      <c r="CD144" s="37">
        <f>IF(CD$9="",0,IF(CD$9-conditions!$U$79&gt;=$U$9,0,SUMIFS(36:36,$9:$9,CD$9-conditions!$U$79+conditions!$U56)))</f>
        <v>0</v>
      </c>
      <c r="CE144" s="37">
        <f>IF(CE$9="",0,IF(CE$9-conditions!$U$79&gt;=$U$9,0,SUMIFS(36:36,$9:$9,CE$9-conditions!$U$79+conditions!$U56)))</f>
        <v>0</v>
      </c>
      <c r="CF144" s="37">
        <f>IF(CF$9="",0,IF(CF$9-conditions!$U$79&gt;=$U$9,0,SUMIFS(36:36,$9:$9,CF$9-conditions!$U$79+conditions!$U56)))</f>
        <v>0</v>
      </c>
      <c r="CG144" s="37">
        <f>IF(CG$9="",0,IF(CG$9-conditions!$U$79&gt;=$U$9,0,SUMIFS(36:36,$9:$9,CG$9-conditions!$U$79+conditions!$U56)))</f>
        <v>0</v>
      </c>
      <c r="CH144" s="37">
        <f>IF(CH$9="",0,IF(CH$9-conditions!$U$79&gt;=$U$9,0,SUMIFS(36:36,$9:$9,CH$9-conditions!$U$79+conditions!$U56)))</f>
        <v>0</v>
      </c>
      <c r="CI144" s="37">
        <f>IF(CI$9="",0,IF(CI$9-conditions!$U$79&gt;=$U$9,0,SUMIFS(36:36,$9:$9,CI$9-conditions!$U$79+conditions!$U56)))</f>
        <v>0</v>
      </c>
      <c r="CJ144" s="37">
        <f>IF(CJ$9="",0,IF(CJ$9-conditions!$U$79&gt;=$U$9,0,SUMIFS(36:36,$9:$9,CJ$9-conditions!$U$79+conditions!$U56)))</f>
        <v>0</v>
      </c>
      <c r="CK144" s="37">
        <f>IF(CK$9="",0,IF(CK$9-conditions!$U$79&gt;=$U$9,0,SUMIFS(36:36,$9:$9,CK$9-conditions!$U$79+conditions!$U56)))</f>
        <v>0</v>
      </c>
      <c r="CL144" s="37">
        <f>IF(CL$9="",0,IF(CL$9-conditions!$U$79&gt;=$U$9,0,SUMIFS(36:36,$9:$9,CL$9-conditions!$U$79+conditions!$U56)))</f>
        <v>0</v>
      </c>
      <c r="CM144" s="37">
        <f>IF(CM$9="",0,IF(CM$9-conditions!$U$79&gt;=$U$9,0,SUMIFS(36:36,$9:$9,CM$9-conditions!$U$79+conditions!$U56)))</f>
        <v>0</v>
      </c>
      <c r="CN144" s="37">
        <f>IF(CN$9="",0,IF(CN$9-conditions!$U$79&gt;=$U$9,0,SUMIFS(36:36,$9:$9,CN$9-conditions!$U$79+conditions!$U56)))</f>
        <v>0</v>
      </c>
      <c r="CO144" s="37">
        <f>IF(CO$9="",0,IF(CO$9-conditions!$U$79&gt;=$U$9,0,SUMIFS(36:36,$9:$9,CO$9-conditions!$U$79+conditions!$U56)))</f>
        <v>0</v>
      </c>
      <c r="CP144" s="37">
        <f>IF(CP$9="",0,IF(CP$9-conditions!$U$79&gt;=$U$9,0,SUMIFS(36:36,$9:$9,CP$9-conditions!$U$79+conditions!$U56)))</f>
        <v>0</v>
      </c>
      <c r="CQ144" s="37">
        <f>IF(CQ$9="",0,IF(CQ$9-conditions!$U$79&gt;=$U$9,0,SUMIFS(36:36,$9:$9,CQ$9-conditions!$U$79+conditions!$U56)))</f>
        <v>0</v>
      </c>
      <c r="CR144" s="37">
        <f>IF(CR$9="",0,IF(CR$9-conditions!$U$79&gt;=$U$9,0,SUMIFS(36:36,$9:$9,CR$9-conditions!$U$79+conditions!$U56)))</f>
        <v>0</v>
      </c>
      <c r="CS144" s="37">
        <f>IF(CS$9="",0,IF(CS$9-conditions!$U$79&gt;=$U$9,0,SUMIFS(36:36,$9:$9,CS$9-conditions!$U$79+conditions!$U56)))</f>
        <v>0</v>
      </c>
      <c r="CT144" s="37">
        <f>IF(CT$9="",0,IF(CT$9-conditions!$U$79&gt;=$U$9,0,SUMIFS(36:36,$9:$9,CT$9-conditions!$U$79+conditions!$U56)))</f>
        <v>0</v>
      </c>
      <c r="CU144" s="37">
        <f>IF(CU$9="",0,IF(CU$9-conditions!$U$79&gt;=$U$9,0,SUMIFS(36:36,$9:$9,CU$9-conditions!$U$79+conditions!$U56)))</f>
        <v>0</v>
      </c>
      <c r="CV144" s="37">
        <f>IF(CV$9="",0,IF(CV$9-conditions!$U$79&gt;=$U$9,0,SUMIFS(36:36,$9:$9,CV$9-conditions!$U$79+conditions!$U56)))</f>
        <v>0</v>
      </c>
      <c r="CW144" s="37">
        <f>IF(CW$9="",0,IF(CW$9-conditions!$U$79&gt;=$U$9,0,SUMIFS(36:36,$9:$9,CW$9-conditions!$U$79+conditions!$U56)))</f>
        <v>0</v>
      </c>
      <c r="CX144" s="37">
        <f>IF(CX$9="",0,IF(CX$9-conditions!$U$79&gt;=$U$9,0,SUMIFS(36:36,$9:$9,CX$9-conditions!$U$79+conditions!$U56)))</f>
        <v>0</v>
      </c>
      <c r="CY144" s="37">
        <f>IF(CY$9="",0,IF(CY$9-conditions!$U$79&gt;=$U$9,0,SUMIFS(36:36,$9:$9,CY$9-conditions!$U$79+conditions!$U56)))</f>
        <v>0</v>
      </c>
      <c r="CZ144" s="37">
        <f>IF(CZ$9="",0,IF(CZ$9-conditions!$U$79&gt;=$U$9,0,SUMIFS(36:36,$9:$9,CZ$9-conditions!$U$79+conditions!$U56)))</f>
        <v>0</v>
      </c>
      <c r="DA144" s="37">
        <f>IF(DA$9="",0,IF(DA$9-conditions!$U$79&gt;=$U$9,0,SUMIFS(36:36,$9:$9,DA$9-conditions!$U$79+conditions!$U56)))</f>
        <v>0</v>
      </c>
      <c r="DB144" s="37">
        <f>IF(DB$9="",0,IF(DB$9-conditions!$U$79&gt;=$U$9,0,SUMIFS(36:36,$9:$9,DB$9-conditions!$U$79+conditions!$U56)))</f>
        <v>0</v>
      </c>
      <c r="DC144" s="37">
        <f>IF(DC$9="",0,IF(DC$9-conditions!$U$79&gt;=$U$9,0,SUMIFS(36:36,$9:$9,DC$9-conditions!$U$79+conditions!$U56)))</f>
        <v>0</v>
      </c>
      <c r="DD144" s="37">
        <f>IF(DD$9="",0,IF(DD$9-conditions!$U$79&gt;=$U$9,0,SUMIFS(36:36,$9:$9,DD$9-conditions!$U$79+conditions!$U56)))</f>
        <v>0</v>
      </c>
      <c r="DE144" s="37">
        <f>IF(DE$9="",0,IF(DE$9-conditions!$U$79&gt;=$U$9,0,SUMIFS(36:36,$9:$9,DE$9-conditions!$U$79+conditions!$U56)))</f>
        <v>0</v>
      </c>
      <c r="DF144" s="37">
        <f>IF(DF$9="",0,IF(DF$9-conditions!$U$79&gt;=$U$9,0,SUMIFS(36:36,$9:$9,DF$9-conditions!$U$79+conditions!$U56)))</f>
        <v>0</v>
      </c>
      <c r="DG144" s="37">
        <f>IF(DG$9="",0,IF(DG$9-conditions!$U$79&gt;=$U$9,0,SUMIFS(36:36,$9:$9,DG$9-conditions!$U$79+conditions!$U56)))</f>
        <v>0</v>
      </c>
      <c r="DH144" s="37">
        <f>IF(DH$9="",0,IF(DH$9-conditions!$U$79&gt;=$U$9,0,SUMIFS(36:36,$9:$9,DH$9-conditions!$U$79+conditions!$U56)))</f>
        <v>0</v>
      </c>
      <c r="DI144" s="37">
        <f>IF(DI$9="",0,IF(DI$9-conditions!$U$79&gt;=$U$9,0,SUMIFS(36:36,$9:$9,DI$9-conditions!$U$79+conditions!$U56)))</f>
        <v>0</v>
      </c>
      <c r="DJ144" s="37">
        <f>IF(DJ$9="",0,IF(DJ$9-conditions!$U$79&gt;=$U$9,0,SUMIFS(36:36,$9:$9,DJ$9-conditions!$U$79+conditions!$U56)))</f>
        <v>0</v>
      </c>
      <c r="DK144" s="37">
        <f>IF(DK$9="",0,IF(DK$9-conditions!$U$79&gt;=$U$9,0,SUMIFS(36:36,$9:$9,DK$9-conditions!$U$79+conditions!$U56)))</f>
        <v>0</v>
      </c>
      <c r="DL144" s="37">
        <f>IF(DL$9="",0,IF(DL$9-conditions!$U$79&gt;=$U$9,0,SUMIFS(36:36,$9:$9,DL$9-conditions!$U$79+conditions!$U56)))</f>
        <v>0</v>
      </c>
      <c r="DM144" s="37">
        <f>IF(DM$9="",0,IF(DM$9-conditions!$U$79&gt;=$U$9,0,SUMIFS(36:36,$9:$9,DM$9-conditions!$U$79+conditions!$U56)))</f>
        <v>0</v>
      </c>
      <c r="DN144" s="37">
        <f>IF(DN$9="",0,IF(DN$9-conditions!$U$79&gt;=$U$9,0,SUMIFS(36:36,$9:$9,DN$9-conditions!$U$79+conditions!$U56)))</f>
        <v>0</v>
      </c>
      <c r="DO144" s="37">
        <f>IF(DO$9="",0,IF(DO$9-conditions!$U$79&gt;=$U$9,0,SUMIFS(36:36,$9:$9,DO$9-conditions!$U$79+conditions!$U56)))</f>
        <v>0</v>
      </c>
      <c r="DP144" s="37">
        <f>IF(DP$9="",0,IF(DP$9-conditions!$U$79&gt;=$U$9,0,SUMIFS(36:36,$9:$9,DP$9-conditions!$U$79+conditions!$U56)))</f>
        <v>0</v>
      </c>
      <c r="DQ144" s="37">
        <f>IF(DQ$9="",0,IF(DQ$9-conditions!$U$79&gt;=$U$9,0,SUMIFS(36:36,$9:$9,DQ$9-conditions!$U$79+conditions!$U56)))</f>
        <v>0</v>
      </c>
      <c r="DR144" s="37">
        <f>IF(DR$9="",0,IF(DR$9-conditions!$U$79&gt;=$U$9,0,SUMIFS(36:36,$9:$9,DR$9-conditions!$U$79+conditions!$U56)))</f>
        <v>0</v>
      </c>
      <c r="DS144" s="37">
        <f>IF(DS$9="",0,IF(DS$9-conditions!$U$79&gt;=$U$9,0,SUMIFS(36:36,$9:$9,DS$9-conditions!$U$79+conditions!$U56)))</f>
        <v>0</v>
      </c>
      <c r="DT144" s="37">
        <f>IF(DT$9="",0,IF(DT$9-conditions!$U$79&gt;=$U$9,0,SUMIFS(36:36,$9:$9,DT$9-conditions!$U$79+conditions!$U56)))</f>
        <v>0</v>
      </c>
      <c r="DU144" s="37">
        <f>IF(DU$9="",0,IF(DU$9-conditions!$U$79&gt;=$U$9,0,SUMIFS(36:36,$9:$9,DU$9-conditions!$U$79+conditions!$U56)))</f>
        <v>0</v>
      </c>
      <c r="DV144" s="37">
        <f>IF(DV$9="",0,IF(DV$9-conditions!$U$79&gt;=$U$9,0,SUMIFS(36:36,$9:$9,DV$9-conditions!$U$79+conditions!$U56)))</f>
        <v>0</v>
      </c>
      <c r="DW144" s="37">
        <f>IF(DW$9="",0,IF(DW$9-conditions!$U$79&gt;=$U$9,0,SUMIFS(36:36,$9:$9,DW$9-conditions!$U$79+conditions!$U56)))</f>
        <v>0</v>
      </c>
      <c r="DX144" s="37">
        <f>IF(DX$9="",0,IF(DX$9-conditions!$U$79&gt;=$U$9,0,SUMIFS(36:36,$9:$9,DX$9-conditions!$U$79+conditions!$U56)))</f>
        <v>0</v>
      </c>
      <c r="DY144" s="37">
        <f>IF(DY$9="",0,IF(DY$9-conditions!$U$79&gt;=$U$9,0,SUMIFS(36:36,$9:$9,DY$9-conditions!$U$79+conditions!$U56)))</f>
        <v>0</v>
      </c>
      <c r="DZ144" s="37">
        <f>IF(DZ$9="",0,IF(DZ$9-conditions!$U$79&gt;=$U$9,0,SUMIFS(36:36,$9:$9,DZ$9-conditions!$U$79+conditions!$U56)))</f>
        <v>0</v>
      </c>
      <c r="EA144" s="37">
        <f>IF(EA$9="",0,IF(EA$9-conditions!$U$79&gt;=$U$9,0,SUMIFS(36:36,$9:$9,EA$9-conditions!$U$79+conditions!$U56)))</f>
        <v>0</v>
      </c>
      <c r="EB144" s="37">
        <f>IF(EB$9="",0,IF(EB$9-conditions!$U$79&gt;=$U$9,0,SUMIFS(36:36,$9:$9,EB$9-conditions!$U$79+conditions!$U56)))</f>
        <v>0</v>
      </c>
      <c r="EC144" s="37">
        <f>IF(EC$9="",0,IF(EC$9-conditions!$U$79&gt;=$U$9,0,SUMIFS(36:36,$9:$9,EC$9-conditions!$U$79+conditions!$U56)))</f>
        <v>0</v>
      </c>
      <c r="ED144" s="37">
        <f>IF(ED$9="",0,IF(ED$9-conditions!$U$79&gt;=$U$9,0,SUMIFS(36:36,$9:$9,ED$9-conditions!$U$79+conditions!$U56)))</f>
        <v>0</v>
      </c>
      <c r="EE144" s="37">
        <f>IF(EE$9="",0,IF(EE$9-conditions!$U$79&gt;=$U$9,0,SUMIFS(36:36,$9:$9,EE$9-conditions!$U$79+conditions!$U56)))</f>
        <v>0</v>
      </c>
      <c r="EF144" s="37">
        <f>IF(EF$9="",0,IF(EF$9-conditions!$U$79&gt;=$U$9,0,SUMIFS(36:36,$9:$9,EF$9-conditions!$U$79+conditions!$U56)))</f>
        <v>0</v>
      </c>
      <c r="EG144" s="37">
        <f>IF(EG$9="",0,IF(EG$9-conditions!$U$79&gt;=$U$9,0,SUMIFS(36:36,$9:$9,EG$9-conditions!$U$79+conditions!$U56)))</f>
        <v>0</v>
      </c>
      <c r="EH144" s="37">
        <f>IF(EH$9="",0,IF(EH$9-conditions!$U$79&gt;=$U$9,0,SUMIFS(36:36,$9:$9,EH$9-conditions!$U$79+conditions!$U56)))</f>
        <v>0</v>
      </c>
      <c r="EI144" s="37">
        <f>IF(EI$9="",0,IF(EI$9-conditions!$U$79&gt;=$U$9,0,SUMIFS(36:36,$9:$9,EI$9-conditions!$U$79+conditions!$U56)))</f>
        <v>0</v>
      </c>
      <c r="EJ144" s="37">
        <f>IF(EJ$9="",0,IF(EJ$9-conditions!$U$79&gt;=$U$9,0,SUMIFS(36:36,$9:$9,EJ$9-conditions!$U$79+conditions!$U56)))</f>
        <v>0</v>
      </c>
      <c r="EK144" s="37">
        <f>IF(EK$9="",0,IF(EK$9-conditions!$U$79&gt;=$U$9,0,SUMIFS(36:36,$9:$9,EK$9-conditions!$U$79+conditions!$U56)))</f>
        <v>0</v>
      </c>
      <c r="EL144" s="37">
        <f>IF(EL$9="",0,IF(EL$9-conditions!$U$79&gt;=$U$9,0,SUMIFS(36:36,$9:$9,EL$9-conditions!$U$79+conditions!$U56)))</f>
        <v>0</v>
      </c>
      <c r="EM144" s="37">
        <f>IF(EM$9="",0,IF(EM$9-conditions!$U$79&gt;=$U$9,0,SUMIFS(36:36,$9:$9,EM$9-conditions!$U$79+conditions!$U56)))</f>
        <v>0</v>
      </c>
      <c r="EN144" s="37">
        <f>IF(EN$9="",0,IF(EN$9-conditions!$U$79&gt;=$U$9,0,SUMIFS(36:36,$9:$9,EN$9-conditions!$U$79+conditions!$U56)))</f>
        <v>0</v>
      </c>
      <c r="EO144" s="37">
        <f>IF(EO$9="",0,IF(EO$9-conditions!$U$79&gt;=$U$9,0,SUMIFS(36:36,$9:$9,EO$9-conditions!$U$79+conditions!$U56)))</f>
        <v>0</v>
      </c>
      <c r="EP144" s="37">
        <f>IF(EP$9="",0,IF(EP$9-conditions!$U$79&gt;=$U$9,0,SUMIFS(36:36,$9:$9,EP$9-conditions!$U$79+conditions!$U56)))</f>
        <v>0</v>
      </c>
      <c r="EQ144" s="37">
        <f>IF(EQ$9="",0,IF(EQ$9-conditions!$U$79&gt;=$U$9,0,SUMIFS(36:36,$9:$9,EQ$9-conditions!$U$79+conditions!$U56)))</f>
        <v>0</v>
      </c>
      <c r="ER144" s="37">
        <f>IF(ER$9="",0,IF(ER$9-conditions!$U$79&gt;=$U$9,0,SUMIFS(36:36,$9:$9,ER$9-conditions!$U$79+conditions!$U56)))</f>
        <v>0</v>
      </c>
      <c r="ES144" s="37">
        <f>IF(ES$9="",0,IF(ES$9-conditions!$U$79&gt;=$U$9,0,SUMIFS(36:36,$9:$9,ES$9-conditions!$U$79+conditions!$U56)))</f>
        <v>0</v>
      </c>
      <c r="ET144" s="37">
        <f>IF(ET$9="",0,IF(ET$9-conditions!$U$79&gt;=$U$9,0,SUMIFS(36:36,$9:$9,ET$9-conditions!$U$79+conditions!$U56)))</f>
        <v>0</v>
      </c>
      <c r="EU144" s="37">
        <f>IF(EU$9="",0,IF(EU$9-conditions!$U$79&gt;=$U$9,0,SUMIFS(36:36,$9:$9,EU$9-conditions!$U$79+conditions!$U56)))</f>
        <v>0</v>
      </c>
      <c r="EV144" s="37">
        <f>IF(EV$9="",0,IF(EV$9-conditions!$U$79&gt;=$U$9,0,SUMIFS(36:36,$9:$9,EV$9-conditions!$U$79+conditions!$U56)))</f>
        <v>0</v>
      </c>
      <c r="EW144" s="37">
        <f>IF(EW$9="",0,IF(EW$9-conditions!$U$79&gt;=$U$9,0,SUMIFS(36:36,$9:$9,EW$9-conditions!$U$79+conditions!$U56)))</f>
        <v>0</v>
      </c>
      <c r="EX144" s="37">
        <f>IF(EX$9="",0,IF(EX$9-conditions!$U$79&gt;=$U$9,0,SUMIFS(36:36,$9:$9,EX$9-conditions!$U$79+conditions!$U56)))</f>
        <v>0</v>
      </c>
      <c r="EY144" s="37">
        <f>IF(EY$9="",0,IF(EY$9-conditions!$U$79&gt;=$U$9,0,SUMIFS(36:36,$9:$9,EY$9-conditions!$U$79+conditions!$U56)))</f>
        <v>0</v>
      </c>
      <c r="EZ144" s="37">
        <f>IF(EZ$9="",0,IF(EZ$9-conditions!$U$79&gt;=$U$9,0,SUMIFS(36:36,$9:$9,EZ$9-conditions!$U$79+conditions!$U56)))</f>
        <v>0</v>
      </c>
      <c r="FA144" s="37">
        <f>IF(FA$9="",0,IF(FA$9-conditions!$U$79&gt;=$U$9,0,SUMIFS(36:36,$9:$9,FA$9-conditions!$U$79+conditions!$U56)))</f>
        <v>0</v>
      </c>
      <c r="FB144" s="37">
        <f>IF(FB$9="",0,IF(FB$9-conditions!$U$79&gt;=$U$9,0,SUMIFS(36:36,$9:$9,FB$9-conditions!$U$79+conditions!$U56)))</f>
        <v>0</v>
      </c>
      <c r="FC144" s="37">
        <f>IF(FC$9="",0,IF(FC$9-conditions!$U$79&gt;=$U$9,0,SUMIFS(36:36,$9:$9,FC$9-conditions!$U$79+conditions!$U56)))</f>
        <v>0</v>
      </c>
      <c r="FD144" s="37">
        <f>IF(FD$9="",0,IF(FD$9-conditions!$U$79&gt;=$U$9,0,SUMIFS(36:36,$9:$9,FD$9-conditions!$U$79+conditions!$U56)))</f>
        <v>0</v>
      </c>
      <c r="FE144" s="37">
        <f>IF(FE$9="",0,IF(FE$9-conditions!$U$79&gt;=$U$9,0,SUMIFS(36:36,$9:$9,FE$9-conditions!$U$79+conditions!$U56)))</f>
        <v>0</v>
      </c>
      <c r="FF144" s="37">
        <f>IF(FF$9="",0,IF(FF$9-conditions!$U$79&gt;=$U$9,0,SUMIFS(36:36,$9:$9,FF$9-conditions!$U$79+conditions!$U56)))</f>
        <v>0</v>
      </c>
      <c r="FG144" s="37">
        <f>IF(FG$9="",0,IF(FG$9-conditions!$U$79&gt;=$U$9,0,SUMIFS(36:36,$9:$9,FG$9-conditions!$U$79+conditions!$U56)))</f>
        <v>0</v>
      </c>
      <c r="FH144" s="37">
        <f>IF(FH$9="",0,IF(FH$9-conditions!$U$79&gt;=$U$9,0,SUMIFS(36:36,$9:$9,FH$9-conditions!$U$79+conditions!$U56)))</f>
        <v>0</v>
      </c>
      <c r="FI144" s="37">
        <f>IF(FI$9="",0,IF(FI$9-conditions!$U$79&gt;=$U$9,0,SUMIFS(36:36,$9:$9,FI$9-conditions!$U$79+conditions!$U56)))</f>
        <v>0</v>
      </c>
      <c r="FJ144" s="37">
        <f>IF(FJ$9="",0,IF(FJ$9-conditions!$U$79&gt;=$U$9,0,SUMIFS(36:36,$9:$9,FJ$9-conditions!$U$79+conditions!$U56)))</f>
        <v>0</v>
      </c>
      <c r="FK144" s="37">
        <f>IF(FK$9="",0,IF(FK$9-conditions!$U$79&gt;=$U$9,0,SUMIFS(36:36,$9:$9,FK$9-conditions!$U$79+conditions!$U56)))</f>
        <v>0</v>
      </c>
      <c r="FL144" s="37">
        <f>IF(FL$9="",0,IF(FL$9-conditions!$U$79&gt;=$U$9,0,SUMIFS(36:36,$9:$9,FL$9-conditions!$U$79+conditions!$U56)))</f>
        <v>0</v>
      </c>
      <c r="FM144" s="37">
        <f>IF(FM$9="",0,IF(FM$9-conditions!$U$79&gt;=$U$9,0,SUMIFS(36:36,$9:$9,FM$9-conditions!$U$79+conditions!$U56)))</f>
        <v>0</v>
      </c>
      <c r="FN144" s="37">
        <f>IF(FN$9="",0,IF(FN$9-conditions!$U$79&gt;=$U$9,0,SUMIFS(36:36,$9:$9,FN$9-conditions!$U$79+conditions!$U56)))</f>
        <v>0</v>
      </c>
      <c r="FO144" s="37">
        <f>IF(FO$9="",0,IF(FO$9-conditions!$U$79&gt;=$U$9,0,SUMIFS(36:36,$9:$9,FO$9-conditions!$U$79+conditions!$U56)))</f>
        <v>0</v>
      </c>
      <c r="FP144" s="37">
        <f>IF(FP$9="",0,IF(FP$9-conditions!$U$79&gt;=$U$9,0,SUMIFS(36:36,$9:$9,FP$9-conditions!$U$79+conditions!$U56)))</f>
        <v>0</v>
      </c>
      <c r="FQ144" s="37">
        <f>IF(FQ$9="",0,IF(FQ$9-conditions!$U$79&gt;=$U$9,0,SUMIFS(36:36,$9:$9,FQ$9-conditions!$U$79+conditions!$U56)))</f>
        <v>0</v>
      </c>
      <c r="FR144" s="37">
        <f>IF(FR$9="",0,IF(FR$9-conditions!$U$79&gt;=$U$9,0,SUMIFS(36:36,$9:$9,FR$9-conditions!$U$79+conditions!$U56)))</f>
        <v>0</v>
      </c>
      <c r="FS144" s="37">
        <f>IF(FS$9="",0,IF(FS$9-conditions!$U$79&gt;=$U$9,0,SUMIFS(36:36,$9:$9,FS$9-conditions!$U$79+conditions!$U56)))</f>
        <v>0</v>
      </c>
      <c r="FT144" s="37">
        <f>IF(FT$9="",0,IF(FT$9-conditions!$U$79&gt;=$U$9,0,SUMIFS(36:36,$9:$9,FT$9-conditions!$U$79+conditions!$U56)))</f>
        <v>0</v>
      </c>
      <c r="FU144" s="37">
        <f>IF(FU$9="",0,IF(FU$9-conditions!$U$79&gt;=$U$9,0,SUMIFS(36:36,$9:$9,FU$9-conditions!$U$79+conditions!$U56)))</f>
        <v>0</v>
      </c>
      <c r="FV144" s="37">
        <f>IF(FV$9="",0,IF(FV$9-conditions!$U$79&gt;=$U$9,0,SUMIFS(36:36,$9:$9,FV$9-conditions!$U$79+conditions!$U56)))</f>
        <v>0</v>
      </c>
      <c r="FW144" s="37">
        <f>IF(FW$9="",0,IF(FW$9-conditions!$U$79&gt;=$U$9,0,SUMIFS(36:36,$9:$9,FW$9-conditions!$U$79+conditions!$U56)))</f>
        <v>0</v>
      </c>
      <c r="FX144" s="37">
        <f>IF(FX$9="",0,IF(FX$9-conditions!$U$79&gt;=$U$9,0,SUMIFS(36:36,$9:$9,FX$9-conditions!$U$79+conditions!$U56)))</f>
        <v>0</v>
      </c>
      <c r="FY144" s="37">
        <f>IF(FY$9="",0,IF(FY$9-conditions!$U$79&gt;=$U$9,0,SUMIFS(36:36,$9:$9,FY$9-conditions!$U$79+conditions!$U56)))</f>
        <v>0</v>
      </c>
      <c r="FZ144" s="37">
        <f>IF(FZ$9="",0,IF(FZ$9-conditions!$U$79&gt;=$U$9,0,SUMIFS(36:36,$9:$9,FZ$9-conditions!$U$79+conditions!$U56)))</f>
        <v>0</v>
      </c>
      <c r="GA144" s="37">
        <f>IF(GA$9="",0,IF(GA$9-conditions!$U$79&gt;=$U$9,0,SUMIFS(36:36,$9:$9,GA$9-conditions!$U$79+conditions!$U56)))</f>
        <v>0</v>
      </c>
      <c r="GB144" s="37">
        <f>IF(GB$9="",0,IF(GB$9-conditions!$U$79&gt;=$U$9,0,SUMIFS(36:36,$9:$9,GB$9-conditions!$U$79+conditions!$U56)))</f>
        <v>0</v>
      </c>
      <c r="GC144" s="37">
        <f>IF(GC$9="",0,IF(GC$9-conditions!$U$79&gt;=$U$9,0,SUMIFS(36:36,$9:$9,GC$9-conditions!$U$79+conditions!$U56)))</f>
        <v>0</v>
      </c>
      <c r="GD144" s="37">
        <f>IF(GD$9="",0,IF(GD$9-conditions!$U$79&gt;=$U$9,0,SUMIFS(36:36,$9:$9,GD$9-conditions!$U$79+conditions!$U56)))</f>
        <v>0</v>
      </c>
      <c r="GE144" s="37">
        <f>IF(GE$9="",0,IF(GE$9-conditions!$U$79&gt;=$U$9,0,SUMIFS(36:36,$9:$9,GE$9-conditions!$U$79+conditions!$U56)))</f>
        <v>0</v>
      </c>
      <c r="GF144" s="37">
        <f>IF(GF$9="",0,IF(GF$9-conditions!$U$79&gt;=$U$9,0,SUMIFS(36:36,$9:$9,GF$9-conditions!$U$79+conditions!$U56)))</f>
        <v>0</v>
      </c>
      <c r="GG144" s="37">
        <f>IF(GG$9="",0,IF(GG$9-conditions!$U$79&gt;=$U$9,0,SUMIFS(36:36,$9:$9,GG$9-conditions!$U$79+conditions!$U56)))</f>
        <v>0</v>
      </c>
      <c r="GH144" s="37">
        <f>IF(GH$9="",0,IF(GH$9-conditions!$U$79&gt;=$U$9,0,SUMIFS(36:36,$9:$9,GH$9-conditions!$U$79+conditions!$U56)))</f>
        <v>0</v>
      </c>
      <c r="GI144" s="37">
        <f>IF(GI$9="",0,IF(GI$9-conditions!$U$79&gt;=$U$9,0,SUMIFS(36:36,$9:$9,GI$9-conditions!$U$79+conditions!$U56)))</f>
        <v>0</v>
      </c>
      <c r="GJ144" s="37">
        <f>IF(GJ$9="",0,IF(GJ$9-conditions!$U$79&gt;=$U$9,0,SUMIFS(36:36,$9:$9,GJ$9-conditions!$U$79+conditions!$U56)))</f>
        <v>0</v>
      </c>
      <c r="GK144" s="37">
        <f>IF(GK$9="",0,IF(GK$9-conditions!$U$79&gt;=$U$9,0,SUMIFS(36:36,$9:$9,GK$9-conditions!$U$79+conditions!$U56)))</f>
        <v>0</v>
      </c>
      <c r="GL144" s="37">
        <f>IF(GL$9="",0,IF(GL$9-conditions!$U$79&gt;=$U$9,0,SUMIFS(36:36,$9:$9,GL$9-conditions!$U$79+conditions!$U56)))</f>
        <v>0</v>
      </c>
      <c r="GM144" s="37">
        <f>IF(GM$9="",0,IF(GM$9-conditions!$U$79&gt;=$U$9,0,SUMIFS(36:36,$9:$9,GM$9-conditions!$U$79+conditions!$U56)))</f>
        <v>0</v>
      </c>
      <c r="GN144" s="37">
        <f>IF(GN$9="",0,IF(GN$9-conditions!$U$79&gt;=$U$9,0,SUMIFS(36:36,$9:$9,GN$9-conditions!$U$79+conditions!$U56)))</f>
        <v>0</v>
      </c>
      <c r="GO144" s="37">
        <f>IF(GO$9="",0,IF(GO$9-conditions!$U$79&gt;=$U$9,0,SUMIFS(36:36,$9:$9,GO$9-conditions!$U$79+conditions!$U56)))</f>
        <v>0</v>
      </c>
      <c r="GP144" s="37">
        <f>IF(GP$9="",0,IF(GP$9-conditions!$U$79&gt;=$U$9,0,SUMIFS(36:36,$9:$9,GP$9-conditions!$U$79+conditions!$U56)))</f>
        <v>0</v>
      </c>
      <c r="GQ144" s="37">
        <f>IF(GQ$9="",0,IF(GQ$9-conditions!$U$79&gt;=$U$9,0,SUMIFS(36:36,$9:$9,GQ$9-conditions!$U$79+conditions!$U56)))</f>
        <v>0</v>
      </c>
      <c r="GR144" s="37">
        <f>IF(GR$9="",0,IF(GR$9-conditions!$U$79&gt;=$U$9,0,SUMIFS(36:36,$9:$9,GR$9-conditions!$U$79+conditions!$U56)))</f>
        <v>0</v>
      </c>
      <c r="GS144" s="37">
        <f>IF(GS$9="",0,IF(GS$9-conditions!$U$79&gt;=$U$9,0,SUMIFS(36:36,$9:$9,GS$9-conditions!$U$79+conditions!$U56)))</f>
        <v>0</v>
      </c>
      <c r="GT144" s="37">
        <f>IF(GT$9="",0,IF(GT$9-conditions!$U$79&gt;=$U$9,0,SUMIFS(36:36,$9:$9,GT$9-conditions!$U$79+conditions!$U56)))</f>
        <v>0</v>
      </c>
      <c r="GU144" s="37">
        <f>IF(GU$9="",0,IF(GU$9-conditions!$U$79&gt;=$U$9,0,SUMIFS(36:36,$9:$9,GU$9-conditions!$U$79+conditions!$U56)))</f>
        <v>0</v>
      </c>
      <c r="GV144" s="37">
        <f>IF(GV$9="",0,IF(GV$9-conditions!$U$79&gt;=$U$9,0,SUMIFS(36:36,$9:$9,GV$9-conditions!$U$79+conditions!$U56)))</f>
        <v>0</v>
      </c>
      <c r="GW144" s="37">
        <f>IF(GW$9="",0,IF(GW$9-conditions!$U$79&gt;=$U$9,0,SUMIFS(36:36,$9:$9,GW$9-conditions!$U$79+conditions!$U56)))</f>
        <v>0</v>
      </c>
      <c r="GX144" s="37">
        <f>IF(GX$9="",0,IF(GX$9-conditions!$U$79&gt;=$U$9,0,SUMIFS(36:36,$9:$9,GX$9-conditions!$U$79+conditions!$U56)))</f>
        <v>0</v>
      </c>
      <c r="GY144" s="37">
        <f>IF(GY$9="",0,IF(GY$9-conditions!$U$79&gt;=$U$9,0,SUMIFS(36:36,$9:$9,GY$9-conditions!$U$79+conditions!$U56)))</f>
        <v>0</v>
      </c>
      <c r="GZ144" s="37">
        <f>IF(GZ$9="",0,IF(GZ$9-conditions!$U$79&gt;=$U$9,0,SUMIFS(36:36,$9:$9,GZ$9-conditions!$U$79+conditions!$U56)))</f>
        <v>0</v>
      </c>
      <c r="HA144" s="37">
        <f>IF(HA$9="",0,IF(HA$9-conditions!$U$79&gt;=$U$9,0,SUMIFS(36:36,$9:$9,HA$9-conditions!$U$79+conditions!$U56)))</f>
        <v>0</v>
      </c>
      <c r="HB144" s="37">
        <f>IF(HB$9="",0,IF(HB$9-conditions!$U$79&gt;=$U$9,0,SUMIFS(36:36,$9:$9,HB$9-conditions!$U$79+conditions!$U56)))</f>
        <v>0</v>
      </c>
      <c r="HC144" s="37">
        <f>IF(HC$9="",0,IF(HC$9-conditions!$U$79&gt;=$U$9,0,SUMIFS(36:36,$9:$9,HC$9-conditions!$U$79+conditions!$U56)))</f>
        <v>0</v>
      </c>
      <c r="HD144" s="37">
        <f>IF(HD$9="",0,IF(HD$9-conditions!$U$79&gt;=$U$9,0,SUMIFS(36:36,$9:$9,HD$9-conditions!$U$79+conditions!$U56)))</f>
        <v>0</v>
      </c>
      <c r="HE144" s="37">
        <f>IF(HE$9="",0,IF(HE$9-conditions!$U$79&gt;=$U$9,0,SUMIFS(36:36,$9:$9,HE$9-conditions!$U$79+conditions!$U56)))</f>
        <v>0</v>
      </c>
      <c r="HF144" s="37">
        <f>IF(HF$9="",0,IF(HF$9-conditions!$U$79&gt;=$U$9,0,SUMIFS(36:36,$9:$9,HF$9-conditions!$U$79+conditions!$U56)))</f>
        <v>0</v>
      </c>
      <c r="HG144" s="37">
        <f>IF(HG$9="",0,IF(HG$9-conditions!$U$79&gt;=$U$9,0,SUMIFS(36:36,$9:$9,HG$9-conditions!$U$79+conditions!$U56)))</f>
        <v>0</v>
      </c>
      <c r="HH144" s="37">
        <f>IF(HH$9="",0,IF(HH$9-conditions!$U$79&gt;=$U$9,0,SUMIFS(36:36,$9:$9,HH$9-conditions!$U$79+conditions!$U56)))</f>
        <v>0</v>
      </c>
      <c r="HI144" s="37">
        <f>IF(HI$9="",0,IF(HI$9-conditions!$U$79&gt;=$U$9,0,SUMIFS(36:36,$9:$9,HI$9-conditions!$U$79+conditions!$U56)))</f>
        <v>0</v>
      </c>
      <c r="HJ144" s="37">
        <f>IF(HJ$9="",0,IF(HJ$9-conditions!$U$79&gt;=$U$9,0,SUMIFS(36:36,$9:$9,HJ$9-conditions!$U$79+conditions!$U56)))</f>
        <v>0</v>
      </c>
      <c r="HK144" s="37">
        <f>IF(HK$9="",0,IF(HK$9-conditions!$U$79&gt;=$U$9,0,SUMIFS(36:36,$9:$9,HK$9-conditions!$U$79+conditions!$U56)))</f>
        <v>0</v>
      </c>
      <c r="HL144" s="37">
        <f>IF(HL$9="",0,IF(HL$9-conditions!$U$79&gt;=$U$9,0,SUMIFS(36:36,$9:$9,HL$9-conditions!$U$79+conditions!$U56)))</f>
        <v>0</v>
      </c>
      <c r="HM144" s="37">
        <f>IF(HM$9="",0,IF(HM$9-conditions!$U$79&gt;=$U$9,0,SUMIFS(36:36,$9:$9,HM$9-conditions!$U$79+conditions!$U56)))</f>
        <v>0</v>
      </c>
      <c r="HN144" s="37">
        <f>IF(HN$9="",0,IF(HN$9-conditions!$U$79&gt;=$U$9,0,SUMIFS(36:36,$9:$9,HN$9-conditions!$U$79+conditions!$U56)))</f>
        <v>0</v>
      </c>
      <c r="HO144" s="37">
        <f>IF(HO$9="",0,IF(HO$9-conditions!$U$79&gt;=$U$9,0,SUMIFS(36:36,$9:$9,HO$9-conditions!$U$79+conditions!$U56)))</f>
        <v>0</v>
      </c>
      <c r="HP144" s="37">
        <f>IF(HP$9="",0,IF(HP$9-conditions!$U$79&gt;=$U$9,0,SUMIFS(36:36,$9:$9,HP$9-conditions!$U$79+conditions!$U56)))</f>
        <v>0</v>
      </c>
      <c r="HQ144" s="37">
        <f>IF(HQ$9="",0,IF(HQ$9-conditions!$U$79&gt;=$U$9,0,SUMIFS(36:36,$9:$9,HQ$9-conditions!$U$79+conditions!$U56)))</f>
        <v>0</v>
      </c>
      <c r="HR144" s="37">
        <f>IF(HR$9="",0,IF(HR$9-conditions!$U$79&gt;=$U$9,0,SUMIFS(36:36,$9:$9,HR$9-conditions!$U$79+conditions!$U56)))</f>
        <v>0</v>
      </c>
      <c r="HS144" s="37">
        <f>IF(HS$9="",0,IF(HS$9-conditions!$U$79&gt;=$U$9,0,SUMIFS(36:36,$9:$9,HS$9-conditions!$U$79+conditions!$U56)))</f>
        <v>0</v>
      </c>
      <c r="HT144" s="37">
        <f>IF(HT$9="",0,IF(HT$9-conditions!$U$79&gt;=$U$9,0,SUMIFS(36:36,$9:$9,HT$9-conditions!$U$79+conditions!$U56)))</f>
        <v>0</v>
      </c>
      <c r="HU144" s="37">
        <f>IF(HU$9="",0,IF(HU$9-conditions!$U$79&gt;=$U$9,0,SUMIFS(36:36,$9:$9,HU$9-conditions!$U$79+conditions!$U56)))</f>
        <v>0</v>
      </c>
      <c r="HV144" s="37">
        <f>IF(HV$9="",0,IF(HV$9-conditions!$U$79&gt;=$U$9,0,SUMIFS(36:36,$9:$9,HV$9-conditions!$U$79+conditions!$U56)))</f>
        <v>0</v>
      </c>
      <c r="HW144" s="37">
        <f>IF(HW$9="",0,IF(HW$9-conditions!$U$79&gt;=$U$9,0,SUMIFS(36:36,$9:$9,HW$9-conditions!$U$79+conditions!$U56)))</f>
        <v>0</v>
      </c>
      <c r="HX144" s="37">
        <f>IF(HX$9="",0,IF(HX$9-conditions!$U$79&gt;=$U$9,0,SUMIFS(36:36,$9:$9,HX$9-conditions!$U$79+conditions!$U56)))</f>
        <v>0</v>
      </c>
      <c r="HY144" s="37">
        <f>IF(HY$9="",0,IF(HY$9-conditions!$U$79&gt;=$U$9,0,SUMIFS(36:36,$9:$9,HY$9-conditions!$U$79+conditions!$U56)))</f>
        <v>0</v>
      </c>
      <c r="HZ144" s="37">
        <f>IF(HZ$9="",0,IF(HZ$9-conditions!$U$79&gt;=$U$9,0,SUMIFS(36:36,$9:$9,HZ$9-conditions!$U$79+conditions!$U56)))</f>
        <v>0</v>
      </c>
      <c r="IA144" s="37">
        <f>IF(IA$9="",0,IF(IA$9-conditions!$U$79&gt;=$U$9,0,SUMIFS(36:36,$9:$9,IA$9-conditions!$U$79+conditions!$U56)))</f>
        <v>0</v>
      </c>
      <c r="IB144" s="37">
        <f>IF(IB$9="",0,IF(IB$9-conditions!$U$79&gt;=$U$9,0,SUMIFS(36:36,$9:$9,IB$9-conditions!$U$79+conditions!$U56)))</f>
        <v>0</v>
      </c>
      <c r="IC144" s="37">
        <f>IF(IC$9="",0,IF(IC$9-conditions!$U$79&gt;=$U$9,0,SUMIFS(36:36,$9:$9,IC$9-conditions!$U$79+conditions!$U56)))</f>
        <v>0</v>
      </c>
      <c r="ID144" s="37">
        <f>IF(ID$9="",0,IF(ID$9-conditions!$U$79&gt;=$U$9,0,SUMIFS(36:36,$9:$9,ID$9-conditions!$U$79+conditions!$U56)))</f>
        <v>0</v>
      </c>
      <c r="IE144" s="37">
        <f>IF(IE$9="",0,IF(IE$9-conditions!$U$79&gt;=$U$9,0,SUMIFS(36:36,$9:$9,IE$9-conditions!$U$79+conditions!$U56)))</f>
        <v>0</v>
      </c>
      <c r="IF144" s="37">
        <f>IF(IF$9="",0,IF(IF$9-conditions!$U$79&gt;=$U$9,0,SUMIFS(36:36,$9:$9,IF$9-conditions!$U$79+conditions!$U56)))</f>
        <v>0</v>
      </c>
      <c r="IG144" s="37">
        <f>IF(IG$9="",0,IF(IG$9-conditions!$U$79&gt;=$U$9,0,SUMIFS(36:36,$9:$9,IG$9-conditions!$U$79+conditions!$U56)))</f>
        <v>0</v>
      </c>
      <c r="IH144" s="37">
        <f>IF(IH$9="",0,IF(IH$9-conditions!$U$79&gt;=$U$9,0,SUMIFS(36:36,$9:$9,IH$9-conditions!$U$79+conditions!$U56)))</f>
        <v>0</v>
      </c>
      <c r="II144" s="37">
        <f>IF(II$9="",0,IF(II$9-conditions!$U$79&gt;=$U$9,0,SUMIFS(36:36,$9:$9,II$9-conditions!$U$79+conditions!$U56)))</f>
        <v>0</v>
      </c>
      <c r="IJ144" s="37">
        <f>IF(IJ$9="",0,IF(IJ$9-conditions!$U$79&gt;=$U$9,0,SUMIFS(36:36,$9:$9,IJ$9-conditions!$U$79+conditions!$U56)))</f>
        <v>0</v>
      </c>
      <c r="IK144" s="37">
        <f>IF(IK$9="",0,IF(IK$9-conditions!$U$79&gt;=$U$9,0,SUMIFS(36:36,$9:$9,IK$9-conditions!$U$79+conditions!$U56)))</f>
        <v>0</v>
      </c>
      <c r="IL144" s="37">
        <f>IF(IL$9="",0,IF(IL$9-conditions!$U$79&gt;=$U$9,0,SUMIFS(36:36,$9:$9,IL$9-conditions!$U$79+conditions!$U56)))</f>
        <v>0</v>
      </c>
      <c r="IM144" s="37">
        <f>IF(IM$9="",0,IF(IM$9-conditions!$U$79&gt;=$U$9,0,SUMIFS(36:36,$9:$9,IM$9-conditions!$U$79+conditions!$U56)))</f>
        <v>0</v>
      </c>
      <c r="IN144" s="37">
        <f>IF(IN$9="",0,IF(IN$9-conditions!$U$79&gt;=$U$9,0,SUMIFS(36:36,$9:$9,IN$9-conditions!$U$79+conditions!$U56)))</f>
        <v>0</v>
      </c>
      <c r="IO144" s="37">
        <f>IF(IO$9="",0,IF(IO$9-conditions!$U$79&gt;=$U$9,0,SUMIFS(36:36,$9:$9,IO$9-conditions!$U$79+conditions!$U56)))</f>
        <v>0</v>
      </c>
      <c r="IP144" s="37">
        <f>IF(IP$9="",0,IF(IP$9-conditions!$U$79&gt;=$U$9,0,SUMIFS(36:36,$9:$9,IP$9-conditions!$U$79+conditions!$U56)))</f>
        <v>0</v>
      </c>
      <c r="IQ144" s="37">
        <f>IF(IQ$9="",0,IF(IQ$9-conditions!$U$79&gt;=$U$9,0,SUMIFS(36:36,$9:$9,IQ$9-conditions!$U$79+conditions!$U56)))</f>
        <v>0</v>
      </c>
      <c r="IR144" s="37">
        <f>IF(IR$9="",0,IF(IR$9-conditions!$U$79&gt;=$U$9,0,SUMIFS(36:36,$9:$9,IR$9-conditions!$U$79+conditions!$U56)))</f>
        <v>0</v>
      </c>
      <c r="IS144" s="37">
        <f>IF(IS$9="",0,IF(IS$9-conditions!$U$79&gt;=$U$9,0,SUMIFS(36:36,$9:$9,IS$9-conditions!$U$79+conditions!$U56)))</f>
        <v>0</v>
      </c>
      <c r="IT144" s="37">
        <f>IF(IT$9="",0,IF(IT$9-conditions!$U$79&gt;=$U$9,0,SUMIFS(36:36,$9:$9,IT$9-conditions!$U$79+conditions!$U56)))</f>
        <v>0</v>
      </c>
      <c r="IU144" s="37">
        <f>IF(IU$9="",0,IF(IU$9-conditions!$U$79&gt;=$U$9,0,SUMIFS(36:36,$9:$9,IU$9-conditions!$U$79+conditions!$U56)))</f>
        <v>0</v>
      </c>
      <c r="IV144" s="37">
        <f>IF(IV$9="",0,IF(IV$9-conditions!$U$79&gt;=$U$9,0,SUMIFS(36:36,$9:$9,IV$9-conditions!$U$79+conditions!$U56)))</f>
        <v>0</v>
      </c>
      <c r="IW144" s="37">
        <f>IF(IW$9="",0,IF(IW$9-conditions!$U$79&gt;=$U$9,0,SUMIFS(36:36,$9:$9,IW$9-conditions!$U$79+conditions!$U56)))</f>
        <v>0</v>
      </c>
      <c r="IX144" s="37">
        <f>IF(IX$9="",0,IF(IX$9-conditions!$U$79&gt;=$U$9,0,SUMIFS(36:36,$9:$9,IX$9-conditions!$U$79+conditions!$U56)))</f>
        <v>0</v>
      </c>
      <c r="IY144" s="37">
        <f>IF(IY$9="",0,IF(IY$9-conditions!$U$79&gt;=$U$9,0,SUMIFS(36:36,$9:$9,IY$9-conditions!$U$79+conditions!$U56)))</f>
        <v>0</v>
      </c>
      <c r="IZ144" s="37">
        <f>IF(IZ$9="",0,IF(IZ$9-conditions!$U$79&gt;=$U$9,0,SUMIFS(36:36,$9:$9,IZ$9-conditions!$U$79+conditions!$U56)))</f>
        <v>0</v>
      </c>
      <c r="JA144" s="37">
        <f>IF(JA$9="",0,IF(JA$9-conditions!$U$79&gt;=$U$9,0,SUMIFS(36:36,$9:$9,JA$9-conditions!$U$79+conditions!$U56)))</f>
        <v>0</v>
      </c>
      <c r="JB144" s="37">
        <f>IF(JB$9="",0,IF(JB$9-conditions!$U$79&gt;=$U$9,0,SUMIFS(36:36,$9:$9,JB$9-conditions!$U$79+conditions!$U56)))</f>
        <v>0</v>
      </c>
      <c r="JC144" s="37">
        <f>IF(JC$9="",0,IF(JC$9-conditions!$U$79&gt;=$U$9,0,SUMIFS(36:36,$9:$9,JC$9-conditions!$U$79+conditions!$U56)))</f>
        <v>0</v>
      </c>
      <c r="JD144" s="37">
        <f>IF(JD$9="",0,IF(JD$9-conditions!$U$79&gt;=$U$9,0,SUMIFS(36:36,$9:$9,JD$9-conditions!$U$79+conditions!$U56)))</f>
        <v>0</v>
      </c>
      <c r="JE144" s="37">
        <f>IF(JE$9="",0,IF(JE$9-conditions!$U$79&gt;=$U$9,0,SUMIFS(36:36,$9:$9,JE$9-conditions!$U$79+conditions!$U56)))</f>
        <v>0</v>
      </c>
      <c r="JF144" s="37">
        <f>IF(JF$9="",0,IF(JF$9-conditions!$U$79&gt;=$U$9,0,SUMIFS(36:36,$9:$9,JF$9-conditions!$U$79+conditions!$U56)))</f>
        <v>0</v>
      </c>
      <c r="JG144" s="37">
        <f>IF(JG$9="",0,IF(JG$9-conditions!$U$79&gt;=$U$9,0,SUMIFS(36:36,$9:$9,JG$9-conditions!$U$79+conditions!$U56)))</f>
        <v>0</v>
      </c>
      <c r="JH144" s="37">
        <f>IF(JH$9="",0,IF(JH$9-conditions!$U$79&gt;=$U$9,0,SUMIFS(36:36,$9:$9,JH$9-conditions!$U$79+conditions!$U56)))</f>
        <v>0</v>
      </c>
      <c r="JI144" s="37">
        <f>IF(JI$9="",0,IF(JI$9-conditions!$U$79&gt;=$U$9,0,SUMIFS(36:36,$9:$9,JI$9-conditions!$U$79+conditions!$U56)))</f>
        <v>0</v>
      </c>
      <c r="JJ144" s="37">
        <f>IF(JJ$9="",0,IF(JJ$9-conditions!$U$79&gt;=$U$9,0,SUMIFS(36:36,$9:$9,JJ$9-conditions!$U$79+conditions!$U56)))</f>
        <v>0</v>
      </c>
      <c r="JK144" s="37">
        <f>IF(JK$9="",0,IF(JK$9-conditions!$U$79&gt;=$U$9,0,SUMIFS(36:36,$9:$9,JK$9-conditions!$U$79+conditions!$U56)))</f>
        <v>0</v>
      </c>
      <c r="JL144" s="37">
        <f>IF(JL$9="",0,IF(JL$9-conditions!$U$79&gt;=$U$9,0,SUMIFS(36:36,$9:$9,JL$9-conditions!$U$79+conditions!$U56)))</f>
        <v>0</v>
      </c>
      <c r="JM144" s="37">
        <f>IF(JM$9="",0,IF(JM$9-conditions!$U$79&gt;=$U$9,0,SUMIFS(36:36,$9:$9,JM$9-conditions!$U$79+conditions!$U56)))</f>
        <v>0</v>
      </c>
      <c r="JN144" s="37">
        <f>IF(JN$9="",0,IF(JN$9-conditions!$U$79&gt;=$U$9,0,SUMIFS(36:36,$9:$9,JN$9-conditions!$U$79+conditions!$U56)))</f>
        <v>0</v>
      </c>
      <c r="JO144" s="37">
        <f>IF(JO$9="",0,IF(JO$9-conditions!$U$79&gt;=$U$9,0,SUMIFS(36:36,$9:$9,JO$9-conditions!$U$79+conditions!$U56)))</f>
        <v>0</v>
      </c>
      <c r="JP144" s="37">
        <f>IF(JP$9="",0,IF(JP$9-conditions!$U$79&gt;=$U$9,0,SUMIFS(36:36,$9:$9,JP$9-conditions!$U$79+conditions!$U56)))</f>
        <v>0</v>
      </c>
      <c r="JQ144" s="37">
        <f>IF(JQ$9="",0,IF(JQ$9-conditions!$U$79&gt;=$U$9,0,SUMIFS(36:36,$9:$9,JQ$9-conditions!$U$79+conditions!$U56)))</f>
        <v>0</v>
      </c>
      <c r="JR144" s="37">
        <f>IF(JR$9="",0,IF(JR$9-conditions!$U$79&gt;=$U$9,0,SUMIFS(36:36,$9:$9,JR$9-conditions!$U$79+conditions!$U56)))</f>
        <v>0</v>
      </c>
      <c r="JS144" s="37">
        <f>IF(JS$9="",0,IF(JS$9-conditions!$U$79&gt;=$U$9,0,SUMIFS(36:36,$9:$9,JS$9-conditions!$U$79+conditions!$U56)))</f>
        <v>0</v>
      </c>
      <c r="JT144" s="37">
        <f>IF(JT$9="",0,IF(JT$9-conditions!$U$79&gt;=$U$9,0,SUMIFS(36:36,$9:$9,JT$9-conditions!$U$79+conditions!$U56)))</f>
        <v>0</v>
      </c>
      <c r="JU144" s="37">
        <f>IF(JU$9="",0,IF(JU$9-conditions!$U$79&gt;=$U$9,0,SUMIFS(36:36,$9:$9,JU$9-conditions!$U$79+conditions!$U56)))</f>
        <v>0</v>
      </c>
      <c r="JV144" s="37">
        <f>IF(JV$9="",0,IF(JV$9-conditions!$U$79&gt;=$U$9,0,SUMIFS(36:36,$9:$9,JV$9-conditions!$U$79+conditions!$U56)))</f>
        <v>0</v>
      </c>
      <c r="JW144" s="37">
        <f>IF(JW$9="",0,IF(JW$9-conditions!$U$79&gt;=$U$9,0,SUMIFS(36:36,$9:$9,JW$9-conditions!$U$79+conditions!$U56)))</f>
        <v>0</v>
      </c>
      <c r="JX144" s="37">
        <f>IF(JX$9="",0,IF(JX$9-conditions!$U$79&gt;=$U$9,0,SUMIFS(36:36,$9:$9,JX$9-conditions!$U$79+conditions!$U56)))</f>
        <v>0</v>
      </c>
      <c r="JY144" s="37">
        <f>IF(JY$9="",0,IF(JY$9-conditions!$U$79&gt;=$U$9,0,SUMIFS(36:36,$9:$9,JY$9-conditions!$U$79+conditions!$U56)))</f>
        <v>0</v>
      </c>
      <c r="JZ144" s="37">
        <f>IF(JZ$9="",0,IF(JZ$9-conditions!$U$79&gt;=$U$9,0,SUMIFS(36:36,$9:$9,JZ$9-conditions!$U$79+conditions!$U56)))</f>
        <v>0</v>
      </c>
      <c r="KA144" s="37">
        <f>IF(KA$9="",0,IF(KA$9-conditions!$U$79&gt;=$U$9,0,SUMIFS(36:36,$9:$9,KA$9-conditions!$U$79+conditions!$U56)))</f>
        <v>0</v>
      </c>
      <c r="KB144" s="37">
        <f>IF(KB$9="",0,IF(KB$9-conditions!$U$79&gt;=$U$9,0,SUMIFS(36:36,$9:$9,KB$9-conditions!$U$79+conditions!$U56)))</f>
        <v>0</v>
      </c>
      <c r="KC144" s="37">
        <f>IF(KC$9="",0,IF(KC$9-conditions!$U$79&gt;=$U$9,0,SUMIFS(36:36,$9:$9,KC$9-conditions!$U$79+conditions!$U56)))</f>
        <v>0</v>
      </c>
      <c r="KD144" s="37">
        <f>IF(KD$9="",0,IF(KD$9-conditions!$U$79&gt;=$U$9,0,SUMIFS(36:36,$9:$9,KD$9-conditions!$U$79+conditions!$U56)))</f>
        <v>0</v>
      </c>
      <c r="KE144" s="37">
        <f>IF(KE$9="",0,IF(KE$9-conditions!$U$79&gt;=$U$9,0,SUMIFS(36:36,$9:$9,KE$9-conditions!$U$79+conditions!$U56)))</f>
        <v>0</v>
      </c>
      <c r="KF144" s="37">
        <f>IF(KF$9="",0,IF(KF$9-conditions!$U$79&gt;=$U$9,0,SUMIFS(36:36,$9:$9,KF$9-conditions!$U$79+conditions!$U56)))</f>
        <v>0</v>
      </c>
      <c r="KG144" s="37">
        <f>IF(KG$9="",0,IF(KG$9-conditions!$U$79&gt;=$U$9,0,SUMIFS(36:36,$9:$9,KG$9-conditions!$U$79+conditions!$U56)))</f>
        <v>0</v>
      </c>
      <c r="KH144" s="37">
        <f>IF(KH$9="",0,IF(KH$9-conditions!$U$79&gt;=$U$9,0,SUMIFS(36:36,$9:$9,KH$9-conditions!$U$79+conditions!$U56)))</f>
        <v>0</v>
      </c>
      <c r="KI144" s="37">
        <f>IF(KI$9="",0,IF(KI$9-conditions!$U$79&gt;=$U$9,0,SUMIFS(36:36,$9:$9,KI$9-conditions!$U$79+conditions!$U56)))</f>
        <v>0</v>
      </c>
      <c r="KJ144" s="37">
        <f>IF(KJ$9="",0,IF(KJ$9-conditions!$U$79&gt;=$U$9,0,SUMIFS(36:36,$9:$9,KJ$9-conditions!$U$79+conditions!$U56)))</f>
        <v>0</v>
      </c>
      <c r="KK144" s="37">
        <f>IF(KK$9="",0,IF(KK$9-conditions!$U$79&gt;=$U$9,0,SUMIFS(36:36,$9:$9,KK$9-conditions!$U$79+conditions!$U56)))</f>
        <v>0</v>
      </c>
      <c r="KL144" s="37">
        <f>IF(KL$9="",0,IF(KL$9-conditions!$U$79&gt;=$U$9,0,SUMIFS(36:36,$9:$9,KL$9-conditions!$U$79+conditions!$U56)))</f>
        <v>0</v>
      </c>
      <c r="KM144" s="37">
        <f>IF(KM$9="",0,IF(KM$9-conditions!$U$79&gt;=$U$9,0,SUMIFS(36:36,$9:$9,KM$9-conditions!$U$79+conditions!$U56)))</f>
        <v>0</v>
      </c>
      <c r="KN144" s="37">
        <f>IF(KN$9="",0,IF(KN$9-conditions!$U$79&gt;=$U$9,0,SUMIFS(36:36,$9:$9,KN$9-conditions!$U$79+conditions!$U56)))</f>
        <v>0</v>
      </c>
      <c r="KO144" s="37">
        <f>IF(KO$9="",0,IF(KO$9-conditions!$U$79&gt;=$U$9,0,SUMIFS(36:36,$9:$9,KO$9-conditions!$U$79+conditions!$U56)))</f>
        <v>0</v>
      </c>
      <c r="KP144" s="37">
        <f>IF(KP$9="",0,IF(KP$9-conditions!$U$79&gt;=$U$9,0,SUMIFS(36:36,$9:$9,KP$9-conditions!$U$79+conditions!$U56)))</f>
        <v>0</v>
      </c>
      <c r="KQ144" s="37">
        <f>IF(KQ$9="",0,IF(KQ$9-conditions!$U$79&gt;=$U$9,0,SUMIFS(36:36,$9:$9,KQ$9-conditions!$U$79+conditions!$U56)))</f>
        <v>0</v>
      </c>
      <c r="KR144" s="37">
        <f>IF(KR$9="",0,IF(KR$9-conditions!$U$79&gt;=$U$9,0,SUMIFS(36:36,$9:$9,KR$9-conditions!$U$79+conditions!$U56)))</f>
        <v>0</v>
      </c>
      <c r="KS144" s="37">
        <f>IF(KS$9="",0,IF(KS$9-conditions!$U$79&gt;=$U$9,0,SUMIFS(36:36,$9:$9,KS$9-conditions!$U$79+conditions!$U56)))</f>
        <v>0</v>
      </c>
      <c r="KT144" s="37">
        <f>IF(KT$9="",0,IF(KT$9-conditions!$U$79&gt;=$U$9,0,SUMIFS(36:36,$9:$9,KT$9-conditions!$U$79+conditions!$U56)))</f>
        <v>0</v>
      </c>
      <c r="KU144" s="37">
        <f>IF(KU$9="",0,IF(KU$9-conditions!$U$79&gt;=$U$9,0,SUMIFS(36:36,$9:$9,KU$9-conditions!$U$79+conditions!$U56)))</f>
        <v>0</v>
      </c>
      <c r="KV144" s="37">
        <f>IF(KV$9="",0,IF(KV$9-conditions!$U$79&gt;=$U$9,0,SUMIFS(36:36,$9:$9,KV$9-conditions!$U$79+conditions!$U56)))</f>
        <v>0</v>
      </c>
      <c r="KW144" s="37">
        <f>IF(KW$9="",0,IF(KW$9-conditions!$U$79&gt;=$U$9,0,SUMIFS(36:36,$9:$9,KW$9-conditions!$U$79+conditions!$U56)))</f>
        <v>0</v>
      </c>
      <c r="KX144" s="37">
        <f>IF(KX$9="",0,IF(KX$9-conditions!$U$79&gt;=$U$9,0,SUMIFS(36:36,$9:$9,KX$9-conditions!$U$79+conditions!$U56)))</f>
        <v>0</v>
      </c>
      <c r="KY144" s="37">
        <f>IF(KY$9="",0,IF(KY$9-conditions!$U$79&gt;=$U$9,0,SUMIFS(36:36,$9:$9,KY$9-conditions!$U$79+conditions!$U56)))</f>
        <v>0</v>
      </c>
      <c r="KZ144" s="37">
        <f>IF(KZ$9="",0,IF(KZ$9-conditions!$U$79&gt;=$U$9,0,SUMIFS(36:36,$9:$9,KZ$9-conditions!$U$79+conditions!$U56)))</f>
        <v>0</v>
      </c>
      <c r="LA144" s="37">
        <f>IF(LA$9="",0,IF(LA$9-conditions!$U$79&gt;=$U$9,0,SUMIFS(36:36,$9:$9,LA$9-conditions!$U$79+conditions!$U56)))</f>
        <v>0</v>
      </c>
      <c r="LB144" s="37">
        <f>IF(LB$9="",0,IF(LB$9-conditions!$U$79&gt;=$U$9,0,SUMIFS(36:36,$9:$9,LB$9-conditions!$U$79+conditions!$U56)))</f>
        <v>0</v>
      </c>
      <c r="LC144" s="37">
        <f>IF(LC$9="",0,IF(LC$9-conditions!$U$79&gt;=$U$9,0,SUMIFS(36:36,$9:$9,LC$9-conditions!$U$79+conditions!$U56)))</f>
        <v>0</v>
      </c>
      <c r="LD144" s="37">
        <f>IF(LD$9="",0,IF(LD$9-conditions!$U$79&gt;=$U$9,0,SUMIFS(36:36,$9:$9,LD$9-conditions!$U$79+conditions!$U56)))</f>
        <v>0</v>
      </c>
      <c r="LE144" s="37">
        <f>IF(LE$9="",0,IF(LE$9-conditions!$U$79&gt;=$U$9,0,SUMIFS(36:36,$9:$9,LE$9-conditions!$U$79+conditions!$U56)))</f>
        <v>0</v>
      </c>
      <c r="LF144" s="37">
        <f>IF(LF$9="",0,IF(LF$9-conditions!$U$79&gt;=$U$9,0,SUMIFS(36:36,$9:$9,LF$9-conditions!$U$79+conditions!$U56)))</f>
        <v>0</v>
      </c>
      <c r="LG144" s="37">
        <f>IF(LG$9="",0,IF(LG$9-conditions!$U$79&gt;=$U$9,0,SUMIFS(36:36,$9:$9,LG$9-conditions!$U$79+conditions!$U56)))</f>
        <v>0</v>
      </c>
      <c r="LH144" s="37">
        <f>IF(LH$9="",0,IF(LH$9-conditions!$U$79&gt;=$U$9,0,SUMIFS(36:36,$9:$9,LH$9-conditions!$U$79+conditions!$U56)))</f>
        <v>0</v>
      </c>
      <c r="LI144" s="37">
        <f>IF(LI$9="",0,IF(LI$9-conditions!$U$79&gt;=$U$9,0,SUMIFS(36:36,$9:$9,LI$9-conditions!$U$79+conditions!$U56)))</f>
        <v>0</v>
      </c>
      <c r="LJ144" s="37">
        <f>IF(LJ$9="",0,IF(LJ$9-conditions!$U$79&gt;=$U$9,0,SUMIFS(36:36,$9:$9,LJ$9-conditions!$U$79+conditions!$U56)))</f>
        <v>0</v>
      </c>
      <c r="LK144" s="37">
        <f>IF(LK$9="",0,IF(LK$9-conditions!$U$79&gt;=$U$9,0,SUMIFS(36:36,$9:$9,LK$9-conditions!$U$79+conditions!$U56)))</f>
        <v>0</v>
      </c>
      <c r="LL144" s="37">
        <f>IF(LL$9="",0,IF(LL$9-conditions!$U$79&gt;=$U$9,0,SUMIFS(36:36,$9:$9,LL$9-conditions!$U$79+conditions!$U56)))</f>
        <v>0</v>
      </c>
      <c r="LM144" s="37">
        <f>IF(LM$9="",0,IF(LM$9-conditions!$U$79&gt;=$U$9,0,SUMIFS(36:36,$9:$9,LM$9-conditions!$U$79+conditions!$U56)))</f>
        <v>0</v>
      </c>
      <c r="LN144" s="37">
        <f>IF(LN$9="",0,IF(LN$9-conditions!$U$79&gt;=$U$9,0,SUMIFS(36:36,$9:$9,LN$9-conditions!$U$79+conditions!$U56)))</f>
        <v>0</v>
      </c>
      <c r="LO144" s="37">
        <f>IF(LO$9="",0,IF(LO$9-conditions!$U$79&gt;=$U$9,0,SUMIFS(36:36,$9:$9,LO$9-conditions!$U$79+conditions!$U56)))</f>
        <v>0</v>
      </c>
      <c r="LP144" s="37">
        <f>IF(LP$9="",0,IF(LP$9-conditions!$U$79&gt;=$U$9,0,SUMIFS(36:36,$9:$9,LP$9-conditions!$U$79+conditions!$U56)))</f>
        <v>0</v>
      </c>
      <c r="LQ144" s="37">
        <f>IF(LQ$9="",0,IF(LQ$9-conditions!$U$79&gt;=$U$9,0,SUMIFS(36:36,$9:$9,LQ$9-conditions!$U$79+conditions!$U56)))</f>
        <v>0</v>
      </c>
      <c r="LR144" s="37">
        <f>IF(LR$9="",0,IF(LR$9-conditions!$U$79&gt;=$U$9,0,SUMIFS(36:36,$9:$9,LR$9-conditions!$U$79+conditions!$U56)))</f>
        <v>0</v>
      </c>
      <c r="LS144" s="37">
        <f>IF(LS$9="",0,IF(LS$9-conditions!$U$79&gt;=$U$9,0,SUMIFS(36:36,$9:$9,LS$9-conditions!$U$79+conditions!$U56)))</f>
        <v>0</v>
      </c>
      <c r="LT144" s="37">
        <f>IF(LT$9="",0,IF(LT$9-conditions!$U$79&gt;=$U$9,0,SUMIFS(36:36,$9:$9,LT$9-conditions!$U$79+conditions!$U56)))</f>
        <v>0</v>
      </c>
      <c r="LU144" s="37">
        <f>IF(LU$9="",0,IF(LU$9-conditions!$U$79&gt;=$U$9,0,SUMIFS(36:36,$9:$9,LU$9-conditions!$U$79+conditions!$U56)))</f>
        <v>0</v>
      </c>
      <c r="LV144" s="37">
        <f>IF(LV$9="",0,IF(LV$9-conditions!$U$79&gt;=$U$9,0,SUMIFS(36:36,$9:$9,LV$9-conditions!$U$79+conditions!$U56)))</f>
        <v>0</v>
      </c>
      <c r="LW144" s="37">
        <f>IF(LW$9="",0,IF(LW$9-conditions!$U$79&gt;=$U$9,0,SUMIFS(36:36,$9:$9,LW$9-conditions!$U$79+conditions!$U56)))</f>
        <v>0</v>
      </c>
      <c r="LX144" s="37">
        <f>IF(LX$9="",0,IF(LX$9-conditions!$U$79&gt;=$U$9,0,SUMIFS(36:36,$9:$9,LX$9-conditions!$U$79+conditions!$U56)))</f>
        <v>0</v>
      </c>
      <c r="LY144" s="37">
        <f>IF(LY$9="",0,IF(LY$9-conditions!$U$79&gt;=$U$9,0,SUMIFS(36:36,$9:$9,LY$9-conditions!$U$79+conditions!$U56)))</f>
        <v>0</v>
      </c>
      <c r="LZ144" s="37">
        <f>IF(LZ$9="",0,IF(LZ$9-conditions!$U$79&gt;=$U$9,0,SUMIFS(36:36,$9:$9,LZ$9-conditions!$U$79+conditions!$U56)))</f>
        <v>0</v>
      </c>
      <c r="MA144" s="37">
        <f>IF(MA$9="",0,IF(MA$9-conditions!$U$79&gt;=$U$9,0,SUMIFS(36:36,$9:$9,MA$9-conditions!$U$79+conditions!$U56)))</f>
        <v>0</v>
      </c>
      <c r="MB144" s="37">
        <f>IF(MB$9="",0,IF(MB$9-conditions!$U$79&gt;=$U$9,0,SUMIFS(36:36,$9:$9,MB$9-conditions!$U$79+conditions!$U56)))</f>
        <v>0</v>
      </c>
      <c r="MC144" s="37">
        <f>IF(MC$9="",0,IF(MC$9-conditions!$U$79&gt;=$U$9,0,SUMIFS(36:36,$9:$9,MC$9-conditions!$U$79+conditions!$U56)))</f>
        <v>0</v>
      </c>
      <c r="MD144" s="37">
        <f>IF(MD$9="",0,IF(MD$9-conditions!$U$79&gt;=$U$9,0,SUMIFS(36:36,$9:$9,MD$9-conditions!$U$79+conditions!$U56)))</f>
        <v>0</v>
      </c>
      <c r="ME144" s="37">
        <f>IF(ME$9="",0,IF(ME$9-conditions!$U$79&gt;=$U$9,0,SUMIFS(36:36,$9:$9,ME$9-conditions!$U$79+conditions!$U56)))</f>
        <v>0</v>
      </c>
      <c r="MF144" s="37">
        <f>IF(MF$9="",0,IF(MF$9-conditions!$U$79&gt;=$U$9,0,SUMIFS(36:36,$9:$9,MF$9-conditions!$U$79+conditions!$U56)))</f>
        <v>0</v>
      </c>
      <c r="MG144" s="37">
        <f>IF(MG$9="",0,IF(MG$9-conditions!$U$79&gt;=$U$9,0,SUMIFS(36:36,$9:$9,MG$9-conditions!$U$79+conditions!$U56)))</f>
        <v>0</v>
      </c>
      <c r="MH144" s="37">
        <f>IF(MH$9="",0,IF(MH$9-conditions!$U$79&gt;=$U$9,0,SUMIFS(36:36,$9:$9,MH$9-conditions!$U$79+conditions!$U56)))</f>
        <v>0</v>
      </c>
      <c r="MI144" s="37">
        <f>IF(MI$9="",0,IF(MI$9-conditions!$U$79&gt;=$U$9,0,SUMIFS(36:36,$9:$9,MI$9-conditions!$U$79+conditions!$U56)))</f>
        <v>0</v>
      </c>
      <c r="MJ144" s="37">
        <f>IF(MJ$9="",0,IF(MJ$9-conditions!$U$79&gt;=$U$9,0,SUMIFS(36:36,$9:$9,MJ$9-conditions!$U$79+conditions!$U56)))</f>
        <v>0</v>
      </c>
      <c r="MK144" s="37">
        <f>IF(MK$9="",0,IF(MK$9-conditions!$U$79&gt;=$U$9,0,SUMIFS(36:36,$9:$9,MK$9-conditions!$U$79+conditions!$U56)))</f>
        <v>0</v>
      </c>
      <c r="ML144" s="37">
        <f>IF(ML$9="",0,IF(ML$9-conditions!$U$79&gt;=$U$9,0,SUMIFS(36:36,$9:$9,ML$9-conditions!$U$79+conditions!$U56)))</f>
        <v>0</v>
      </c>
      <c r="MM144" s="37">
        <f>IF(MM$9="",0,IF(MM$9-conditions!$U$79&gt;=$U$9,0,SUMIFS(36:36,$9:$9,MM$9-conditions!$U$79+conditions!$U56)))</f>
        <v>0</v>
      </c>
      <c r="MN144" s="37">
        <f>IF(MN$9="",0,IF(MN$9-conditions!$U$79&gt;=$U$9,0,SUMIFS(36:36,$9:$9,MN$9-conditions!$U$79+conditions!$U56)))</f>
        <v>0</v>
      </c>
      <c r="MO144" s="37">
        <f>IF(MO$9="",0,IF(MO$9-conditions!$U$79&gt;=$U$9,0,SUMIFS(36:36,$9:$9,MO$9-conditions!$U$79+conditions!$U56)))</f>
        <v>0</v>
      </c>
      <c r="MP144" s="37">
        <f>IF(MP$9="",0,IF(MP$9-conditions!$U$79&gt;=$U$9,0,SUMIFS(36:36,$9:$9,MP$9-conditions!$U$79+conditions!$U56)))</f>
        <v>0</v>
      </c>
      <c r="MQ144" s="37">
        <f>IF(MQ$9="",0,IF(MQ$9-conditions!$U$79&gt;=$U$9,0,SUMIFS(36:36,$9:$9,MQ$9-conditions!$U$79+conditions!$U56)))</f>
        <v>0</v>
      </c>
      <c r="MR144" s="37">
        <f>IF(MR$9="",0,IF(MR$9-conditions!$U$79&gt;=$U$9,0,SUMIFS(36:36,$9:$9,MR$9-conditions!$U$79+conditions!$U56)))</f>
        <v>0</v>
      </c>
      <c r="MS144" s="37">
        <f>IF(MS$9="",0,IF(MS$9-conditions!$U$79&gt;=$U$9,0,SUMIFS(36:36,$9:$9,MS$9-conditions!$U$79+conditions!$U56)))</f>
        <v>0</v>
      </c>
      <c r="MT144" s="37">
        <f>IF(MT$9="",0,IF(MT$9-conditions!$U$79&gt;=$U$9,0,SUMIFS(36:36,$9:$9,MT$9-conditions!$U$79+conditions!$U56)))</f>
        <v>0</v>
      </c>
      <c r="MU144" s="37">
        <f>IF(MU$9="",0,IF(MU$9-conditions!$U$79&gt;=$U$9,0,SUMIFS(36:36,$9:$9,MU$9-conditions!$U$79+conditions!$U56)))</f>
        <v>0</v>
      </c>
      <c r="MV144" s="37">
        <f>IF(MV$9="",0,IF(MV$9-conditions!$U$79&gt;=$U$9,0,SUMIFS(36:36,$9:$9,MV$9-conditions!$U$79+conditions!$U56)))</f>
        <v>0</v>
      </c>
      <c r="MW144" s="37">
        <f>IF(MW$9="",0,IF(MW$9-conditions!$U$79&gt;=$U$9,0,SUMIFS(36:36,$9:$9,MW$9-conditions!$U$79+conditions!$U56)))</f>
        <v>0</v>
      </c>
      <c r="MX144" s="37">
        <f>IF(MX$9="",0,IF(MX$9-conditions!$U$79&gt;=$U$9,0,SUMIFS(36:36,$9:$9,MX$9-conditions!$U$79+conditions!$U56)))</f>
        <v>0</v>
      </c>
      <c r="MY144" s="37">
        <f>IF(MY$9="",0,IF(MY$9-conditions!$U$79&gt;=$U$9,0,SUMIFS(36:36,$9:$9,MY$9-conditions!$U$79+conditions!$U56)))</f>
        <v>0</v>
      </c>
      <c r="MZ144" s="37">
        <f>IF(MZ$9="",0,IF(MZ$9-conditions!$U$79&gt;=$U$9,0,SUMIFS(36:36,$9:$9,MZ$9-conditions!$U$79+conditions!$U56)))</f>
        <v>0</v>
      </c>
      <c r="NA144" s="37">
        <f>IF(NA$9="",0,IF(NA$9-conditions!$U$79&gt;=$U$9,0,SUMIFS(36:36,$9:$9,NA$9-conditions!$U$79+conditions!$U56)))</f>
        <v>0</v>
      </c>
      <c r="NB144" s="37">
        <f>IF(NB$9="",0,IF(NB$9-conditions!$U$79&gt;=$U$9,0,SUMIFS(36:36,$9:$9,NB$9-conditions!$U$79+conditions!$U56)))</f>
        <v>0</v>
      </c>
      <c r="NC144" s="37">
        <f>IF(NC$9="",0,IF(NC$9-conditions!$U$79&gt;=$U$9,0,SUMIFS(36:36,$9:$9,NC$9-conditions!$U$79+conditions!$U56)))</f>
        <v>0</v>
      </c>
      <c r="ND144" s="37">
        <f>IF(ND$9="",0,IF(ND$9-conditions!$U$79&gt;=$U$9,0,SUMIFS(36:36,$9:$9,ND$9-conditions!$U$79+conditions!$U56)))</f>
        <v>0</v>
      </c>
      <c r="NE144" s="37">
        <f>IF(NE$9="",0,IF(NE$9-conditions!$U$79&gt;=$U$9,0,SUMIFS(36:36,$9:$9,NE$9-conditions!$U$79+conditions!$U56)))</f>
        <v>0</v>
      </c>
      <c r="NF144" s="37">
        <f>IF(NF$9="",0,IF(NF$9-conditions!$U$79&gt;=$U$9,0,SUMIFS(36:36,$9:$9,NF$9-conditions!$U$79+conditions!$U56)))</f>
        <v>0</v>
      </c>
      <c r="NG144" s="37">
        <f>IF(NG$9="",0,IF(NG$9-conditions!$U$79&gt;=$U$9,0,SUMIFS(36:36,$9:$9,NG$9-conditions!$U$79+conditions!$U56)))</f>
        <v>0</v>
      </c>
      <c r="NH144" s="37">
        <f>IF(NH$9="",0,IF(NH$9-conditions!$U$79&gt;=$U$9,0,SUMIFS(36:36,$9:$9,NH$9-conditions!$U$79+conditions!$U56)))</f>
        <v>0</v>
      </c>
      <c r="NI144" s="37">
        <f>IF(NI$9="",0,IF(NI$9-conditions!$U$79&gt;=$U$9,0,SUMIFS(36:36,$9:$9,NI$9-conditions!$U$79+conditions!$U56)))</f>
        <v>0</v>
      </c>
      <c r="NJ144" s="37">
        <f>IF(NJ$9="",0,IF(NJ$9-conditions!$U$79&gt;=$U$9,0,SUMIFS(36:36,$9:$9,NJ$9-conditions!$U$79+conditions!$U56)))</f>
        <v>0</v>
      </c>
      <c r="NK144" s="37">
        <f>IF(NK$9="",0,IF(NK$9-conditions!$U$79&gt;=$U$9,0,SUMIFS(36:36,$9:$9,NK$9-conditions!$U$79+conditions!$U56)))</f>
        <v>0</v>
      </c>
      <c r="NL144" s="37">
        <f>IF(NL$9="",0,IF(NL$9-conditions!$U$79&gt;=$U$9,0,SUMIFS(36:36,$9:$9,NL$9-conditions!$U$79+conditions!$U56)))</f>
        <v>0</v>
      </c>
      <c r="NM144" s="37">
        <f>IF(NM$9="",0,IF(NM$9-conditions!$U$79&gt;=$U$9,0,SUMIFS(36:36,$9:$9,NM$9-conditions!$U$79+conditions!$U56)))</f>
        <v>0</v>
      </c>
      <c r="NN144" s="37">
        <f>IF(NN$9="",0,IF(NN$9-conditions!$U$79&gt;=$U$9,0,SUMIFS(36:36,$9:$9,NN$9-conditions!$U$79+conditions!$U56)))</f>
        <v>0</v>
      </c>
      <c r="NO144" s="37">
        <f>IF(NO$9="",0,IF(NO$9-conditions!$U$79&gt;=$U$9,0,SUMIFS(36:36,$9:$9,NO$9-conditions!$U$79+conditions!$U56)))</f>
        <v>0</v>
      </c>
      <c r="NP144" s="37">
        <f>IF(NP$9="",0,IF(NP$9-conditions!$U$79&gt;=$U$9,0,SUMIFS(36:36,$9:$9,NP$9-conditions!$U$79+conditions!$U56)))</f>
        <v>0</v>
      </c>
      <c r="NQ144" s="37">
        <f>IF(NQ$9="",0,IF(NQ$9-conditions!$U$79&gt;=$U$9,0,SUMIFS(36:36,$9:$9,NQ$9-conditions!$U$79+conditions!$U56)))</f>
        <v>0</v>
      </c>
      <c r="NR144" s="37">
        <f>IF(NR$9="",0,IF(NR$9-conditions!$U$79&gt;=$U$9,0,SUMIFS(36:36,$9:$9,NR$9-conditions!$U$79+conditions!$U56)))</f>
        <v>0</v>
      </c>
      <c r="NS144" s="37">
        <f>IF(NS$9="",0,IF(NS$9-conditions!$U$79&gt;=$U$9,0,SUMIFS(36:36,$9:$9,NS$9-conditions!$U$79+conditions!$U56)))</f>
        <v>0</v>
      </c>
      <c r="NT144" s="37">
        <f>IF(NT$9="",0,IF(NT$9-conditions!$U$79&gt;=$U$9,0,SUMIFS(36:36,$9:$9,NT$9-conditions!$U$79+conditions!$U56)))</f>
        <v>0</v>
      </c>
      <c r="NU144" s="37">
        <f>IF(NU$9="",0,IF(NU$9-conditions!$U$79&gt;=$U$9,0,SUMIFS(36:36,$9:$9,NU$9-conditions!$U$79+conditions!$U56)))</f>
        <v>0</v>
      </c>
      <c r="NV144" s="37">
        <f>IF(NV$9="",0,IF(NV$9-conditions!$U$79&gt;=$U$9,0,SUMIFS(36:36,$9:$9,NV$9-conditions!$U$79+conditions!$U56)))</f>
        <v>0</v>
      </c>
    </row>
    <row r="145" spans="1:386" s="38" customFormat="1" ht="10.199999999999999" x14ac:dyDescent="0.2">
      <c r="A145" s="31"/>
      <c r="B145" s="31"/>
      <c r="C145" s="31"/>
      <c r="D145" s="31"/>
      <c r="E145" s="31"/>
      <c r="F145" s="31"/>
      <c r="G145" s="31" t="str">
        <f>G139</f>
        <v>кред. задолж-ть по опл. перед пост-ми на нач. бюдж. года</v>
      </c>
      <c r="H145" s="31"/>
      <c r="I145" s="31"/>
      <c r="J145" s="31" t="str">
        <f>IF($G145="","",INDEX(KPI!$H$11:$H$121,SUMIFS(KPI!$E$11:$E$121,KPI!$F$11:$F$121,$G145)))</f>
        <v>тыс.руб.</v>
      </c>
      <c r="K145" s="31"/>
      <c r="L145" s="31"/>
      <c r="M145" s="31"/>
      <c r="N145" s="31" t="str">
        <f>structure!$G$15</f>
        <v>товарная категория 5</v>
      </c>
      <c r="O145" s="31"/>
      <c r="P145" s="31"/>
      <c r="Q145" s="31"/>
      <c r="R145" s="37">
        <f t="shared" si="155"/>
        <v>84.000000000000014</v>
      </c>
      <c r="S145" s="31"/>
      <c r="T145" s="31"/>
      <c r="U145" s="37">
        <f>IF(U$9="",0,IF(U$9-conditions!$U$79&gt;=$U$9,0,SUMIFS(37:37,$9:$9,U$9-conditions!$U$79+conditions!$U57)))</f>
        <v>0</v>
      </c>
      <c r="V145" s="37">
        <f>IF(V$9="",0,IF(V$9-conditions!$U$79&gt;=$U$9,0,SUMIFS(37:37,$9:$9,V$9-conditions!$U$79+conditions!$U57)))</f>
        <v>8.4</v>
      </c>
      <c r="W145" s="37">
        <f>IF(W$9="",0,IF(W$9-conditions!$U$79&gt;=$U$9,0,SUMIFS(37:37,$9:$9,W$9-conditions!$U$79+conditions!$U57)))</f>
        <v>8.4</v>
      </c>
      <c r="X145" s="37">
        <f>IF(X$9="",0,IF(X$9-conditions!$U$79&gt;=$U$9,0,SUMIFS(37:37,$9:$9,X$9-conditions!$U$79+conditions!$U57)))</f>
        <v>8.4</v>
      </c>
      <c r="Y145" s="37">
        <f>IF(Y$9="",0,IF(Y$9-conditions!$U$79&gt;=$U$9,0,SUMIFS(37:37,$9:$9,Y$9-conditions!$U$79+conditions!$U57)))</f>
        <v>8.4</v>
      </c>
      <c r="Z145" s="37">
        <f>IF(Z$9="",0,IF(Z$9-conditions!$U$79&gt;=$U$9,0,SUMIFS(37:37,$9:$9,Z$9-conditions!$U$79+conditions!$U57)))</f>
        <v>8.4</v>
      </c>
      <c r="AA145" s="37">
        <f>IF(AA$9="",0,IF(AA$9-conditions!$U$79&gt;=$U$9,0,SUMIFS(37:37,$9:$9,AA$9-conditions!$U$79+conditions!$U57)))</f>
        <v>0</v>
      </c>
      <c r="AB145" s="37">
        <f>IF(AB$9="",0,IF(AB$9-conditions!$U$79&gt;=$U$9,0,SUMIFS(37:37,$9:$9,AB$9-conditions!$U$79+conditions!$U57)))</f>
        <v>0</v>
      </c>
      <c r="AC145" s="37">
        <f>IF(AC$9="",0,IF(AC$9-conditions!$U$79&gt;=$U$9,0,SUMIFS(37:37,$9:$9,AC$9-conditions!$U$79+conditions!$U57)))</f>
        <v>8.4</v>
      </c>
      <c r="AD145" s="37">
        <f>IF(AD$9="",0,IF(AD$9-conditions!$U$79&gt;=$U$9,0,SUMIFS(37:37,$9:$9,AD$9-conditions!$U$79+conditions!$U57)))</f>
        <v>8.4</v>
      </c>
      <c r="AE145" s="37">
        <f>IF(AE$9="",0,IF(AE$9-conditions!$U$79&gt;=$U$9,0,SUMIFS(37:37,$9:$9,AE$9-conditions!$U$79+conditions!$U57)))</f>
        <v>8.4</v>
      </c>
      <c r="AF145" s="37">
        <f>IF(AF$9="",0,IF(AF$9-conditions!$U$79&gt;=$U$9,0,SUMIFS(37:37,$9:$9,AF$9-conditions!$U$79+conditions!$U57)))</f>
        <v>8.4</v>
      </c>
      <c r="AG145" s="37">
        <f>IF(AG$9="",0,IF(AG$9-conditions!$U$79&gt;=$U$9,0,SUMIFS(37:37,$9:$9,AG$9-conditions!$U$79+conditions!$U57)))</f>
        <v>8.4</v>
      </c>
      <c r="AH145" s="37">
        <f>IF(AH$9="",0,IF(AH$9-conditions!$U$79&gt;=$U$9,0,SUMIFS(37:37,$9:$9,AH$9-conditions!$U$79+conditions!$U57)))</f>
        <v>0</v>
      </c>
      <c r="AI145" s="37">
        <f>IF(AI$9="",0,IF(AI$9-conditions!$U$79&gt;=$U$9,0,SUMIFS(37:37,$9:$9,AI$9-conditions!$U$79+conditions!$U57)))</f>
        <v>0</v>
      </c>
      <c r="AJ145" s="37">
        <f>IF(AJ$9="",0,IF(AJ$9-conditions!$U$79&gt;=$U$9,0,SUMIFS(37:37,$9:$9,AJ$9-conditions!$U$79+conditions!$U57)))</f>
        <v>0</v>
      </c>
      <c r="AK145" s="37">
        <f>IF(AK$9="",0,IF(AK$9-conditions!$U$79&gt;=$U$9,0,SUMIFS(37:37,$9:$9,AK$9-conditions!$U$79+conditions!$U57)))</f>
        <v>0</v>
      </c>
      <c r="AL145" s="37">
        <f>IF(AL$9="",0,IF(AL$9-conditions!$U$79&gt;=$U$9,0,SUMIFS(37:37,$9:$9,AL$9-conditions!$U$79+conditions!$U57)))</f>
        <v>0</v>
      </c>
      <c r="AM145" s="37">
        <f>IF(AM$9="",0,IF(AM$9-conditions!$U$79&gt;=$U$9,0,SUMIFS(37:37,$9:$9,AM$9-conditions!$U$79+conditions!$U57)))</f>
        <v>0</v>
      </c>
      <c r="AN145" s="37">
        <f>IF(AN$9="",0,IF(AN$9-conditions!$U$79&gt;=$U$9,0,SUMIFS(37:37,$9:$9,AN$9-conditions!$U$79+conditions!$U57)))</f>
        <v>0</v>
      </c>
      <c r="AO145" s="37">
        <f>IF(AO$9="",0,IF(AO$9-conditions!$U$79&gt;=$U$9,0,SUMIFS(37:37,$9:$9,AO$9-conditions!$U$79+conditions!$U57)))</f>
        <v>0</v>
      </c>
      <c r="AP145" s="37">
        <f>IF(AP$9="",0,IF(AP$9-conditions!$U$79&gt;=$U$9,0,SUMIFS(37:37,$9:$9,AP$9-conditions!$U$79+conditions!$U57)))</f>
        <v>0</v>
      </c>
      <c r="AQ145" s="37">
        <f>IF(AQ$9="",0,IF(AQ$9-conditions!$U$79&gt;=$U$9,0,SUMIFS(37:37,$9:$9,AQ$9-conditions!$U$79+conditions!$U57)))</f>
        <v>0</v>
      </c>
      <c r="AR145" s="37">
        <f>IF(AR$9="",0,IF(AR$9-conditions!$U$79&gt;=$U$9,0,SUMIFS(37:37,$9:$9,AR$9-conditions!$U$79+conditions!$U57)))</f>
        <v>0</v>
      </c>
      <c r="AS145" s="37">
        <f>IF(AS$9="",0,IF(AS$9-conditions!$U$79&gt;=$U$9,0,SUMIFS(37:37,$9:$9,AS$9-conditions!$U$79+conditions!$U57)))</f>
        <v>0</v>
      </c>
      <c r="AT145" s="37">
        <f>IF(AT$9="",0,IF(AT$9-conditions!$U$79&gt;=$U$9,0,SUMIFS(37:37,$9:$9,AT$9-conditions!$U$79+conditions!$U57)))</f>
        <v>0</v>
      </c>
      <c r="AU145" s="37">
        <f>IF(AU$9="",0,IF(AU$9-conditions!$U$79&gt;=$U$9,0,SUMIFS(37:37,$9:$9,AU$9-conditions!$U$79+conditions!$U57)))</f>
        <v>0</v>
      </c>
      <c r="AV145" s="37">
        <f>IF(AV$9="",0,IF(AV$9-conditions!$U$79&gt;=$U$9,0,SUMIFS(37:37,$9:$9,AV$9-conditions!$U$79+conditions!$U57)))</f>
        <v>0</v>
      </c>
      <c r="AW145" s="37">
        <f>IF(AW$9="",0,IF(AW$9-conditions!$U$79&gt;=$U$9,0,SUMIFS(37:37,$9:$9,AW$9-conditions!$U$79+conditions!$U57)))</f>
        <v>0</v>
      </c>
      <c r="AX145" s="37">
        <f>IF(AX$9="",0,IF(AX$9-conditions!$U$79&gt;=$U$9,0,SUMIFS(37:37,$9:$9,AX$9-conditions!$U$79+conditions!$U57)))</f>
        <v>0</v>
      </c>
      <c r="AY145" s="37">
        <f>IF(AY$9="",0,IF(AY$9-conditions!$U$79&gt;=$U$9,0,SUMIFS(37:37,$9:$9,AY$9-conditions!$U$79+conditions!$U57)))</f>
        <v>0</v>
      </c>
      <c r="AZ145" s="37">
        <f>IF(AZ$9="",0,IF(AZ$9-conditions!$U$79&gt;=$U$9,0,SUMIFS(37:37,$9:$9,AZ$9-conditions!$U$79+conditions!$U57)))</f>
        <v>0</v>
      </c>
      <c r="BA145" s="37">
        <f>IF(BA$9="",0,IF(BA$9-conditions!$U$79&gt;=$U$9,0,SUMIFS(37:37,$9:$9,BA$9-conditions!$U$79+conditions!$U57)))</f>
        <v>0</v>
      </c>
      <c r="BB145" s="37">
        <f>IF(BB$9="",0,IF(BB$9-conditions!$U$79&gt;=$U$9,0,SUMIFS(37:37,$9:$9,BB$9-conditions!$U$79+conditions!$U57)))</f>
        <v>0</v>
      </c>
      <c r="BC145" s="37">
        <f>IF(BC$9="",0,IF(BC$9-conditions!$U$79&gt;=$U$9,0,SUMIFS(37:37,$9:$9,BC$9-conditions!$U$79+conditions!$U57)))</f>
        <v>0</v>
      </c>
      <c r="BD145" s="37">
        <f>IF(BD$9="",0,IF(BD$9-conditions!$U$79&gt;=$U$9,0,SUMIFS(37:37,$9:$9,BD$9-conditions!$U$79+conditions!$U57)))</f>
        <v>0</v>
      </c>
      <c r="BE145" s="37">
        <f>IF(BE$9="",0,IF(BE$9-conditions!$U$79&gt;=$U$9,0,SUMIFS(37:37,$9:$9,BE$9-conditions!$U$79+conditions!$U57)))</f>
        <v>0</v>
      </c>
      <c r="BF145" s="37">
        <f>IF(BF$9="",0,IF(BF$9-conditions!$U$79&gt;=$U$9,0,SUMIFS(37:37,$9:$9,BF$9-conditions!$U$79+conditions!$U57)))</f>
        <v>0</v>
      </c>
      <c r="BG145" s="37">
        <f>IF(BG$9="",0,IF(BG$9-conditions!$U$79&gt;=$U$9,0,SUMIFS(37:37,$9:$9,BG$9-conditions!$U$79+conditions!$U57)))</f>
        <v>0</v>
      </c>
      <c r="BH145" s="37">
        <f>IF(BH$9="",0,IF(BH$9-conditions!$U$79&gt;=$U$9,0,SUMIFS(37:37,$9:$9,BH$9-conditions!$U$79+conditions!$U57)))</f>
        <v>0</v>
      </c>
      <c r="BI145" s="37">
        <f>IF(BI$9="",0,IF(BI$9-conditions!$U$79&gt;=$U$9,0,SUMIFS(37:37,$9:$9,BI$9-conditions!$U$79+conditions!$U57)))</f>
        <v>0</v>
      </c>
      <c r="BJ145" s="37">
        <f>IF(BJ$9="",0,IF(BJ$9-conditions!$U$79&gt;=$U$9,0,SUMIFS(37:37,$9:$9,BJ$9-conditions!$U$79+conditions!$U57)))</f>
        <v>0</v>
      </c>
      <c r="BK145" s="37">
        <f>IF(BK$9="",0,IF(BK$9-conditions!$U$79&gt;=$U$9,0,SUMIFS(37:37,$9:$9,BK$9-conditions!$U$79+conditions!$U57)))</f>
        <v>0</v>
      </c>
      <c r="BL145" s="37">
        <f>IF(BL$9="",0,IF(BL$9-conditions!$U$79&gt;=$U$9,0,SUMIFS(37:37,$9:$9,BL$9-conditions!$U$79+conditions!$U57)))</f>
        <v>0</v>
      </c>
      <c r="BM145" s="37">
        <f>IF(BM$9="",0,IF(BM$9-conditions!$U$79&gt;=$U$9,0,SUMIFS(37:37,$9:$9,BM$9-conditions!$U$79+conditions!$U57)))</f>
        <v>0</v>
      </c>
      <c r="BN145" s="37">
        <f>IF(BN$9="",0,IF(BN$9-conditions!$U$79&gt;=$U$9,0,SUMIFS(37:37,$9:$9,BN$9-conditions!$U$79+conditions!$U57)))</f>
        <v>0</v>
      </c>
      <c r="BO145" s="37">
        <f>IF(BO$9="",0,IF(BO$9-conditions!$U$79&gt;=$U$9,0,SUMIFS(37:37,$9:$9,BO$9-conditions!$U$79+conditions!$U57)))</f>
        <v>0</v>
      </c>
      <c r="BP145" s="37">
        <f>IF(BP$9="",0,IF(BP$9-conditions!$U$79&gt;=$U$9,0,SUMIFS(37:37,$9:$9,BP$9-conditions!$U$79+conditions!$U57)))</f>
        <v>0</v>
      </c>
      <c r="BQ145" s="37">
        <f>IF(BQ$9="",0,IF(BQ$9-conditions!$U$79&gt;=$U$9,0,SUMIFS(37:37,$9:$9,BQ$9-conditions!$U$79+conditions!$U57)))</f>
        <v>0</v>
      </c>
      <c r="BR145" s="37">
        <f>IF(BR$9="",0,IF(BR$9-conditions!$U$79&gt;=$U$9,0,SUMIFS(37:37,$9:$9,BR$9-conditions!$U$79+conditions!$U57)))</f>
        <v>0</v>
      </c>
      <c r="BS145" s="37">
        <f>IF(BS$9="",0,IF(BS$9-conditions!$U$79&gt;=$U$9,0,SUMIFS(37:37,$9:$9,BS$9-conditions!$U$79+conditions!$U57)))</f>
        <v>0</v>
      </c>
      <c r="BT145" s="37">
        <f>IF(BT$9="",0,IF(BT$9-conditions!$U$79&gt;=$U$9,0,SUMIFS(37:37,$9:$9,BT$9-conditions!$U$79+conditions!$U57)))</f>
        <v>0</v>
      </c>
      <c r="BU145" s="37">
        <f>IF(BU$9="",0,IF(BU$9-conditions!$U$79&gt;=$U$9,0,SUMIFS(37:37,$9:$9,BU$9-conditions!$U$79+conditions!$U57)))</f>
        <v>0</v>
      </c>
      <c r="BV145" s="37">
        <f>IF(BV$9="",0,IF(BV$9-conditions!$U$79&gt;=$U$9,0,SUMIFS(37:37,$9:$9,BV$9-conditions!$U$79+conditions!$U57)))</f>
        <v>0</v>
      </c>
      <c r="BW145" s="37">
        <f>IF(BW$9="",0,IF(BW$9-conditions!$U$79&gt;=$U$9,0,SUMIFS(37:37,$9:$9,BW$9-conditions!$U$79+conditions!$U57)))</f>
        <v>0</v>
      </c>
      <c r="BX145" s="37">
        <f>IF(BX$9="",0,IF(BX$9-conditions!$U$79&gt;=$U$9,0,SUMIFS(37:37,$9:$9,BX$9-conditions!$U$79+conditions!$U57)))</f>
        <v>0</v>
      </c>
      <c r="BY145" s="37">
        <f>IF(BY$9="",0,IF(BY$9-conditions!$U$79&gt;=$U$9,0,SUMIFS(37:37,$9:$9,BY$9-conditions!$U$79+conditions!$U57)))</f>
        <v>0</v>
      </c>
      <c r="BZ145" s="37">
        <f>IF(BZ$9="",0,IF(BZ$9-conditions!$U$79&gt;=$U$9,0,SUMIFS(37:37,$9:$9,BZ$9-conditions!$U$79+conditions!$U57)))</f>
        <v>0</v>
      </c>
      <c r="CA145" s="37">
        <f>IF(CA$9="",0,IF(CA$9-conditions!$U$79&gt;=$U$9,0,SUMIFS(37:37,$9:$9,CA$9-conditions!$U$79+conditions!$U57)))</f>
        <v>0</v>
      </c>
      <c r="CB145" s="37">
        <f>IF(CB$9="",0,IF(CB$9-conditions!$U$79&gt;=$U$9,0,SUMIFS(37:37,$9:$9,CB$9-conditions!$U$79+conditions!$U57)))</f>
        <v>0</v>
      </c>
      <c r="CC145" s="37">
        <f>IF(CC$9="",0,IF(CC$9-conditions!$U$79&gt;=$U$9,0,SUMIFS(37:37,$9:$9,CC$9-conditions!$U$79+conditions!$U57)))</f>
        <v>0</v>
      </c>
      <c r="CD145" s="37">
        <f>IF(CD$9="",0,IF(CD$9-conditions!$U$79&gt;=$U$9,0,SUMIFS(37:37,$9:$9,CD$9-conditions!$U$79+conditions!$U57)))</f>
        <v>0</v>
      </c>
      <c r="CE145" s="37">
        <f>IF(CE$9="",0,IF(CE$9-conditions!$U$79&gt;=$U$9,0,SUMIFS(37:37,$9:$9,CE$9-conditions!$U$79+conditions!$U57)))</f>
        <v>0</v>
      </c>
      <c r="CF145" s="37">
        <f>IF(CF$9="",0,IF(CF$9-conditions!$U$79&gt;=$U$9,0,SUMIFS(37:37,$9:$9,CF$9-conditions!$U$79+conditions!$U57)))</f>
        <v>0</v>
      </c>
      <c r="CG145" s="37">
        <f>IF(CG$9="",0,IF(CG$9-conditions!$U$79&gt;=$U$9,0,SUMIFS(37:37,$9:$9,CG$9-conditions!$U$79+conditions!$U57)))</f>
        <v>0</v>
      </c>
      <c r="CH145" s="37">
        <f>IF(CH$9="",0,IF(CH$9-conditions!$U$79&gt;=$U$9,0,SUMIFS(37:37,$9:$9,CH$9-conditions!$U$79+conditions!$U57)))</f>
        <v>0</v>
      </c>
      <c r="CI145" s="37">
        <f>IF(CI$9="",0,IF(CI$9-conditions!$U$79&gt;=$U$9,0,SUMIFS(37:37,$9:$9,CI$9-conditions!$U$79+conditions!$U57)))</f>
        <v>0</v>
      </c>
      <c r="CJ145" s="37">
        <f>IF(CJ$9="",0,IF(CJ$9-conditions!$U$79&gt;=$U$9,0,SUMIFS(37:37,$9:$9,CJ$9-conditions!$U$79+conditions!$U57)))</f>
        <v>0</v>
      </c>
      <c r="CK145" s="37">
        <f>IF(CK$9="",0,IF(CK$9-conditions!$U$79&gt;=$U$9,0,SUMIFS(37:37,$9:$9,CK$9-conditions!$U$79+conditions!$U57)))</f>
        <v>0</v>
      </c>
      <c r="CL145" s="37">
        <f>IF(CL$9="",0,IF(CL$9-conditions!$U$79&gt;=$U$9,0,SUMIFS(37:37,$9:$9,CL$9-conditions!$U$79+conditions!$U57)))</f>
        <v>0</v>
      </c>
      <c r="CM145" s="37">
        <f>IF(CM$9="",0,IF(CM$9-conditions!$U$79&gt;=$U$9,0,SUMIFS(37:37,$9:$9,CM$9-conditions!$U$79+conditions!$U57)))</f>
        <v>0</v>
      </c>
      <c r="CN145" s="37">
        <f>IF(CN$9="",0,IF(CN$9-conditions!$U$79&gt;=$U$9,0,SUMIFS(37:37,$9:$9,CN$9-conditions!$U$79+conditions!$U57)))</f>
        <v>0</v>
      </c>
      <c r="CO145" s="37">
        <f>IF(CO$9="",0,IF(CO$9-conditions!$U$79&gt;=$U$9,0,SUMIFS(37:37,$9:$9,CO$9-conditions!$U$79+conditions!$U57)))</f>
        <v>0</v>
      </c>
      <c r="CP145" s="37">
        <f>IF(CP$9="",0,IF(CP$9-conditions!$U$79&gt;=$U$9,0,SUMIFS(37:37,$9:$9,CP$9-conditions!$U$79+conditions!$U57)))</f>
        <v>0</v>
      </c>
      <c r="CQ145" s="37">
        <f>IF(CQ$9="",0,IF(CQ$9-conditions!$U$79&gt;=$U$9,0,SUMIFS(37:37,$9:$9,CQ$9-conditions!$U$79+conditions!$U57)))</f>
        <v>0</v>
      </c>
      <c r="CR145" s="37">
        <f>IF(CR$9="",0,IF(CR$9-conditions!$U$79&gt;=$U$9,0,SUMIFS(37:37,$9:$9,CR$9-conditions!$U$79+conditions!$U57)))</f>
        <v>0</v>
      </c>
      <c r="CS145" s="37">
        <f>IF(CS$9="",0,IF(CS$9-conditions!$U$79&gt;=$U$9,0,SUMIFS(37:37,$9:$9,CS$9-conditions!$U$79+conditions!$U57)))</f>
        <v>0</v>
      </c>
      <c r="CT145" s="37">
        <f>IF(CT$9="",0,IF(CT$9-conditions!$U$79&gt;=$U$9,0,SUMIFS(37:37,$9:$9,CT$9-conditions!$U$79+conditions!$U57)))</f>
        <v>0</v>
      </c>
      <c r="CU145" s="37">
        <f>IF(CU$9="",0,IF(CU$9-conditions!$U$79&gt;=$U$9,0,SUMIFS(37:37,$9:$9,CU$9-conditions!$U$79+conditions!$U57)))</f>
        <v>0</v>
      </c>
      <c r="CV145" s="37">
        <f>IF(CV$9="",0,IF(CV$9-conditions!$U$79&gt;=$U$9,0,SUMIFS(37:37,$9:$9,CV$9-conditions!$U$79+conditions!$U57)))</f>
        <v>0</v>
      </c>
      <c r="CW145" s="37">
        <f>IF(CW$9="",0,IF(CW$9-conditions!$U$79&gt;=$U$9,0,SUMIFS(37:37,$9:$9,CW$9-conditions!$U$79+conditions!$U57)))</f>
        <v>0</v>
      </c>
      <c r="CX145" s="37">
        <f>IF(CX$9="",0,IF(CX$9-conditions!$U$79&gt;=$U$9,0,SUMIFS(37:37,$9:$9,CX$9-conditions!$U$79+conditions!$U57)))</f>
        <v>0</v>
      </c>
      <c r="CY145" s="37">
        <f>IF(CY$9="",0,IF(CY$9-conditions!$U$79&gt;=$U$9,0,SUMIFS(37:37,$9:$9,CY$9-conditions!$U$79+conditions!$U57)))</f>
        <v>0</v>
      </c>
      <c r="CZ145" s="37">
        <f>IF(CZ$9="",0,IF(CZ$9-conditions!$U$79&gt;=$U$9,0,SUMIFS(37:37,$9:$9,CZ$9-conditions!$U$79+conditions!$U57)))</f>
        <v>0</v>
      </c>
      <c r="DA145" s="37">
        <f>IF(DA$9="",0,IF(DA$9-conditions!$U$79&gt;=$U$9,0,SUMIFS(37:37,$9:$9,DA$9-conditions!$U$79+conditions!$U57)))</f>
        <v>0</v>
      </c>
      <c r="DB145" s="37">
        <f>IF(DB$9="",0,IF(DB$9-conditions!$U$79&gt;=$U$9,0,SUMIFS(37:37,$9:$9,DB$9-conditions!$U$79+conditions!$U57)))</f>
        <v>0</v>
      </c>
      <c r="DC145" s="37">
        <f>IF(DC$9="",0,IF(DC$9-conditions!$U$79&gt;=$U$9,0,SUMIFS(37:37,$9:$9,DC$9-conditions!$U$79+conditions!$U57)))</f>
        <v>0</v>
      </c>
      <c r="DD145" s="37">
        <f>IF(DD$9="",0,IF(DD$9-conditions!$U$79&gt;=$U$9,0,SUMIFS(37:37,$9:$9,DD$9-conditions!$U$79+conditions!$U57)))</f>
        <v>0</v>
      </c>
      <c r="DE145" s="37">
        <f>IF(DE$9="",0,IF(DE$9-conditions!$U$79&gt;=$U$9,0,SUMIFS(37:37,$9:$9,DE$9-conditions!$U$79+conditions!$U57)))</f>
        <v>0</v>
      </c>
      <c r="DF145" s="37">
        <f>IF(DF$9="",0,IF(DF$9-conditions!$U$79&gt;=$U$9,0,SUMIFS(37:37,$9:$9,DF$9-conditions!$U$79+conditions!$U57)))</f>
        <v>0</v>
      </c>
      <c r="DG145" s="37">
        <f>IF(DG$9="",0,IF(DG$9-conditions!$U$79&gt;=$U$9,0,SUMIFS(37:37,$9:$9,DG$9-conditions!$U$79+conditions!$U57)))</f>
        <v>0</v>
      </c>
      <c r="DH145" s="37">
        <f>IF(DH$9="",0,IF(DH$9-conditions!$U$79&gt;=$U$9,0,SUMIFS(37:37,$9:$9,DH$9-conditions!$U$79+conditions!$U57)))</f>
        <v>0</v>
      </c>
      <c r="DI145" s="37">
        <f>IF(DI$9="",0,IF(DI$9-conditions!$U$79&gt;=$U$9,0,SUMIFS(37:37,$9:$9,DI$9-conditions!$U$79+conditions!$U57)))</f>
        <v>0</v>
      </c>
      <c r="DJ145" s="37">
        <f>IF(DJ$9="",0,IF(DJ$9-conditions!$U$79&gt;=$U$9,0,SUMIFS(37:37,$9:$9,DJ$9-conditions!$U$79+conditions!$U57)))</f>
        <v>0</v>
      </c>
      <c r="DK145" s="37">
        <f>IF(DK$9="",0,IF(DK$9-conditions!$U$79&gt;=$U$9,0,SUMIFS(37:37,$9:$9,DK$9-conditions!$U$79+conditions!$U57)))</f>
        <v>0</v>
      </c>
      <c r="DL145" s="37">
        <f>IF(DL$9="",0,IF(DL$9-conditions!$U$79&gt;=$U$9,0,SUMIFS(37:37,$9:$9,DL$9-conditions!$U$79+conditions!$U57)))</f>
        <v>0</v>
      </c>
      <c r="DM145" s="37">
        <f>IF(DM$9="",0,IF(DM$9-conditions!$U$79&gt;=$U$9,0,SUMIFS(37:37,$9:$9,DM$9-conditions!$U$79+conditions!$U57)))</f>
        <v>0</v>
      </c>
      <c r="DN145" s="37">
        <f>IF(DN$9="",0,IF(DN$9-conditions!$U$79&gt;=$U$9,0,SUMIFS(37:37,$9:$9,DN$9-conditions!$U$79+conditions!$U57)))</f>
        <v>0</v>
      </c>
      <c r="DO145" s="37">
        <f>IF(DO$9="",0,IF(DO$9-conditions!$U$79&gt;=$U$9,0,SUMIFS(37:37,$9:$9,DO$9-conditions!$U$79+conditions!$U57)))</f>
        <v>0</v>
      </c>
      <c r="DP145" s="37">
        <f>IF(DP$9="",0,IF(DP$9-conditions!$U$79&gt;=$U$9,0,SUMIFS(37:37,$9:$9,DP$9-conditions!$U$79+conditions!$U57)))</f>
        <v>0</v>
      </c>
      <c r="DQ145" s="37">
        <f>IF(DQ$9="",0,IF(DQ$9-conditions!$U$79&gt;=$U$9,0,SUMIFS(37:37,$9:$9,DQ$9-conditions!$U$79+conditions!$U57)))</f>
        <v>0</v>
      </c>
      <c r="DR145" s="37">
        <f>IF(DR$9="",0,IF(DR$9-conditions!$U$79&gt;=$U$9,0,SUMIFS(37:37,$9:$9,DR$9-conditions!$U$79+conditions!$U57)))</f>
        <v>0</v>
      </c>
      <c r="DS145" s="37">
        <f>IF(DS$9="",0,IF(DS$9-conditions!$U$79&gt;=$U$9,0,SUMIFS(37:37,$9:$9,DS$9-conditions!$U$79+conditions!$U57)))</f>
        <v>0</v>
      </c>
      <c r="DT145" s="37">
        <f>IF(DT$9="",0,IF(DT$9-conditions!$U$79&gt;=$U$9,0,SUMIFS(37:37,$9:$9,DT$9-conditions!$U$79+conditions!$U57)))</f>
        <v>0</v>
      </c>
      <c r="DU145" s="37">
        <f>IF(DU$9="",0,IF(DU$9-conditions!$U$79&gt;=$U$9,0,SUMIFS(37:37,$9:$9,DU$9-conditions!$U$79+conditions!$U57)))</f>
        <v>0</v>
      </c>
      <c r="DV145" s="37">
        <f>IF(DV$9="",0,IF(DV$9-conditions!$U$79&gt;=$U$9,0,SUMIFS(37:37,$9:$9,DV$9-conditions!$U$79+conditions!$U57)))</f>
        <v>0</v>
      </c>
      <c r="DW145" s="37">
        <f>IF(DW$9="",0,IF(DW$9-conditions!$U$79&gt;=$U$9,0,SUMIFS(37:37,$9:$9,DW$9-conditions!$U$79+conditions!$U57)))</f>
        <v>0</v>
      </c>
      <c r="DX145" s="37">
        <f>IF(DX$9="",0,IF(DX$9-conditions!$U$79&gt;=$U$9,0,SUMIFS(37:37,$9:$9,DX$9-conditions!$U$79+conditions!$U57)))</f>
        <v>0</v>
      </c>
      <c r="DY145" s="37">
        <f>IF(DY$9="",0,IF(DY$9-conditions!$U$79&gt;=$U$9,0,SUMIFS(37:37,$9:$9,DY$9-conditions!$U$79+conditions!$U57)))</f>
        <v>0</v>
      </c>
      <c r="DZ145" s="37">
        <f>IF(DZ$9="",0,IF(DZ$9-conditions!$U$79&gt;=$U$9,0,SUMIFS(37:37,$9:$9,DZ$9-conditions!$U$79+conditions!$U57)))</f>
        <v>0</v>
      </c>
      <c r="EA145" s="37">
        <f>IF(EA$9="",0,IF(EA$9-conditions!$U$79&gt;=$U$9,0,SUMIFS(37:37,$9:$9,EA$9-conditions!$U$79+conditions!$U57)))</f>
        <v>0</v>
      </c>
      <c r="EB145" s="37">
        <f>IF(EB$9="",0,IF(EB$9-conditions!$U$79&gt;=$U$9,0,SUMIFS(37:37,$9:$9,EB$9-conditions!$U$79+conditions!$U57)))</f>
        <v>0</v>
      </c>
      <c r="EC145" s="37">
        <f>IF(EC$9="",0,IF(EC$9-conditions!$U$79&gt;=$U$9,0,SUMIFS(37:37,$9:$9,EC$9-conditions!$U$79+conditions!$U57)))</f>
        <v>0</v>
      </c>
      <c r="ED145" s="37">
        <f>IF(ED$9="",0,IF(ED$9-conditions!$U$79&gt;=$U$9,0,SUMIFS(37:37,$9:$9,ED$9-conditions!$U$79+conditions!$U57)))</f>
        <v>0</v>
      </c>
      <c r="EE145" s="37">
        <f>IF(EE$9="",0,IF(EE$9-conditions!$U$79&gt;=$U$9,0,SUMIFS(37:37,$9:$9,EE$9-conditions!$U$79+conditions!$U57)))</f>
        <v>0</v>
      </c>
      <c r="EF145" s="37">
        <f>IF(EF$9="",0,IF(EF$9-conditions!$U$79&gt;=$U$9,0,SUMIFS(37:37,$9:$9,EF$9-conditions!$U$79+conditions!$U57)))</f>
        <v>0</v>
      </c>
      <c r="EG145" s="37">
        <f>IF(EG$9="",0,IF(EG$9-conditions!$U$79&gt;=$U$9,0,SUMIFS(37:37,$9:$9,EG$9-conditions!$U$79+conditions!$U57)))</f>
        <v>0</v>
      </c>
      <c r="EH145" s="37">
        <f>IF(EH$9="",0,IF(EH$9-conditions!$U$79&gt;=$U$9,0,SUMIFS(37:37,$9:$9,EH$9-conditions!$U$79+conditions!$U57)))</f>
        <v>0</v>
      </c>
      <c r="EI145" s="37">
        <f>IF(EI$9="",0,IF(EI$9-conditions!$U$79&gt;=$U$9,0,SUMIFS(37:37,$9:$9,EI$9-conditions!$U$79+conditions!$U57)))</f>
        <v>0</v>
      </c>
      <c r="EJ145" s="37">
        <f>IF(EJ$9="",0,IF(EJ$9-conditions!$U$79&gt;=$U$9,0,SUMIFS(37:37,$9:$9,EJ$9-conditions!$U$79+conditions!$U57)))</f>
        <v>0</v>
      </c>
      <c r="EK145" s="37">
        <f>IF(EK$9="",0,IF(EK$9-conditions!$U$79&gt;=$U$9,0,SUMIFS(37:37,$9:$9,EK$9-conditions!$U$79+conditions!$U57)))</f>
        <v>0</v>
      </c>
      <c r="EL145" s="37">
        <f>IF(EL$9="",0,IF(EL$9-conditions!$U$79&gt;=$U$9,0,SUMIFS(37:37,$9:$9,EL$9-conditions!$U$79+conditions!$U57)))</f>
        <v>0</v>
      </c>
      <c r="EM145" s="37">
        <f>IF(EM$9="",0,IF(EM$9-conditions!$U$79&gt;=$U$9,0,SUMIFS(37:37,$9:$9,EM$9-conditions!$U$79+conditions!$U57)))</f>
        <v>0</v>
      </c>
      <c r="EN145" s="37">
        <f>IF(EN$9="",0,IF(EN$9-conditions!$U$79&gt;=$U$9,0,SUMIFS(37:37,$9:$9,EN$9-conditions!$U$79+conditions!$U57)))</f>
        <v>0</v>
      </c>
      <c r="EO145" s="37">
        <f>IF(EO$9="",0,IF(EO$9-conditions!$U$79&gt;=$U$9,0,SUMIFS(37:37,$9:$9,EO$9-conditions!$U$79+conditions!$U57)))</f>
        <v>0</v>
      </c>
      <c r="EP145" s="37">
        <f>IF(EP$9="",0,IF(EP$9-conditions!$U$79&gt;=$U$9,0,SUMIFS(37:37,$9:$9,EP$9-conditions!$U$79+conditions!$U57)))</f>
        <v>0</v>
      </c>
      <c r="EQ145" s="37">
        <f>IF(EQ$9="",0,IF(EQ$9-conditions!$U$79&gt;=$U$9,0,SUMIFS(37:37,$9:$9,EQ$9-conditions!$U$79+conditions!$U57)))</f>
        <v>0</v>
      </c>
      <c r="ER145" s="37">
        <f>IF(ER$9="",0,IF(ER$9-conditions!$U$79&gt;=$U$9,0,SUMIFS(37:37,$9:$9,ER$9-conditions!$U$79+conditions!$U57)))</f>
        <v>0</v>
      </c>
      <c r="ES145" s="37">
        <f>IF(ES$9="",0,IF(ES$9-conditions!$U$79&gt;=$U$9,0,SUMIFS(37:37,$9:$9,ES$9-conditions!$U$79+conditions!$U57)))</f>
        <v>0</v>
      </c>
      <c r="ET145" s="37">
        <f>IF(ET$9="",0,IF(ET$9-conditions!$U$79&gt;=$U$9,0,SUMIFS(37:37,$9:$9,ET$9-conditions!$U$79+conditions!$U57)))</f>
        <v>0</v>
      </c>
      <c r="EU145" s="37">
        <f>IF(EU$9="",0,IF(EU$9-conditions!$U$79&gt;=$U$9,0,SUMIFS(37:37,$9:$9,EU$9-conditions!$U$79+conditions!$U57)))</f>
        <v>0</v>
      </c>
      <c r="EV145" s="37">
        <f>IF(EV$9="",0,IF(EV$9-conditions!$U$79&gt;=$U$9,0,SUMIFS(37:37,$9:$9,EV$9-conditions!$U$79+conditions!$U57)))</f>
        <v>0</v>
      </c>
      <c r="EW145" s="37">
        <f>IF(EW$9="",0,IF(EW$9-conditions!$U$79&gt;=$U$9,0,SUMIFS(37:37,$9:$9,EW$9-conditions!$U$79+conditions!$U57)))</f>
        <v>0</v>
      </c>
      <c r="EX145" s="37">
        <f>IF(EX$9="",0,IF(EX$9-conditions!$U$79&gt;=$U$9,0,SUMIFS(37:37,$9:$9,EX$9-conditions!$U$79+conditions!$U57)))</f>
        <v>0</v>
      </c>
      <c r="EY145" s="37">
        <f>IF(EY$9="",0,IF(EY$9-conditions!$U$79&gt;=$U$9,0,SUMIFS(37:37,$9:$9,EY$9-conditions!$U$79+conditions!$U57)))</f>
        <v>0</v>
      </c>
      <c r="EZ145" s="37">
        <f>IF(EZ$9="",0,IF(EZ$9-conditions!$U$79&gt;=$U$9,0,SUMIFS(37:37,$9:$9,EZ$9-conditions!$U$79+conditions!$U57)))</f>
        <v>0</v>
      </c>
      <c r="FA145" s="37">
        <f>IF(FA$9="",0,IF(FA$9-conditions!$U$79&gt;=$U$9,0,SUMIFS(37:37,$9:$9,FA$9-conditions!$U$79+conditions!$U57)))</f>
        <v>0</v>
      </c>
      <c r="FB145" s="37">
        <f>IF(FB$9="",0,IF(FB$9-conditions!$U$79&gt;=$U$9,0,SUMIFS(37:37,$9:$9,FB$9-conditions!$U$79+conditions!$U57)))</f>
        <v>0</v>
      </c>
      <c r="FC145" s="37">
        <f>IF(FC$9="",0,IF(FC$9-conditions!$U$79&gt;=$U$9,0,SUMIFS(37:37,$9:$9,FC$9-conditions!$U$79+conditions!$U57)))</f>
        <v>0</v>
      </c>
      <c r="FD145" s="37">
        <f>IF(FD$9="",0,IF(FD$9-conditions!$U$79&gt;=$U$9,0,SUMIFS(37:37,$9:$9,FD$9-conditions!$U$79+conditions!$U57)))</f>
        <v>0</v>
      </c>
      <c r="FE145" s="37">
        <f>IF(FE$9="",0,IF(FE$9-conditions!$U$79&gt;=$U$9,0,SUMIFS(37:37,$9:$9,FE$9-conditions!$U$79+conditions!$U57)))</f>
        <v>0</v>
      </c>
      <c r="FF145" s="37">
        <f>IF(FF$9="",0,IF(FF$9-conditions!$U$79&gt;=$U$9,0,SUMIFS(37:37,$9:$9,FF$9-conditions!$U$79+conditions!$U57)))</f>
        <v>0</v>
      </c>
      <c r="FG145" s="37">
        <f>IF(FG$9="",0,IF(FG$9-conditions!$U$79&gt;=$U$9,0,SUMIFS(37:37,$9:$9,FG$9-conditions!$U$79+conditions!$U57)))</f>
        <v>0</v>
      </c>
      <c r="FH145" s="37">
        <f>IF(FH$9="",0,IF(FH$9-conditions!$U$79&gt;=$U$9,0,SUMIFS(37:37,$9:$9,FH$9-conditions!$U$79+conditions!$U57)))</f>
        <v>0</v>
      </c>
      <c r="FI145" s="37">
        <f>IF(FI$9="",0,IF(FI$9-conditions!$U$79&gt;=$U$9,0,SUMIFS(37:37,$9:$9,FI$9-conditions!$U$79+conditions!$U57)))</f>
        <v>0</v>
      </c>
      <c r="FJ145" s="37">
        <f>IF(FJ$9="",0,IF(FJ$9-conditions!$U$79&gt;=$U$9,0,SUMIFS(37:37,$9:$9,FJ$9-conditions!$U$79+conditions!$U57)))</f>
        <v>0</v>
      </c>
      <c r="FK145" s="37">
        <f>IF(FK$9="",0,IF(FK$9-conditions!$U$79&gt;=$U$9,0,SUMIFS(37:37,$9:$9,FK$9-conditions!$U$79+conditions!$U57)))</f>
        <v>0</v>
      </c>
      <c r="FL145" s="37">
        <f>IF(FL$9="",0,IF(FL$9-conditions!$U$79&gt;=$U$9,0,SUMIFS(37:37,$9:$9,FL$9-conditions!$U$79+conditions!$U57)))</f>
        <v>0</v>
      </c>
      <c r="FM145" s="37">
        <f>IF(FM$9="",0,IF(FM$9-conditions!$U$79&gt;=$U$9,0,SUMIFS(37:37,$9:$9,FM$9-conditions!$U$79+conditions!$U57)))</f>
        <v>0</v>
      </c>
      <c r="FN145" s="37">
        <f>IF(FN$9="",0,IF(FN$9-conditions!$U$79&gt;=$U$9,0,SUMIFS(37:37,$9:$9,FN$9-conditions!$U$79+conditions!$U57)))</f>
        <v>0</v>
      </c>
      <c r="FO145" s="37">
        <f>IF(FO$9="",0,IF(FO$9-conditions!$U$79&gt;=$U$9,0,SUMIFS(37:37,$9:$9,FO$9-conditions!$U$79+conditions!$U57)))</f>
        <v>0</v>
      </c>
      <c r="FP145" s="37">
        <f>IF(FP$9="",0,IF(FP$9-conditions!$U$79&gt;=$U$9,0,SUMIFS(37:37,$9:$9,FP$9-conditions!$U$79+conditions!$U57)))</f>
        <v>0</v>
      </c>
      <c r="FQ145" s="37">
        <f>IF(FQ$9="",0,IF(FQ$9-conditions!$U$79&gt;=$U$9,0,SUMIFS(37:37,$9:$9,FQ$9-conditions!$U$79+conditions!$U57)))</f>
        <v>0</v>
      </c>
      <c r="FR145" s="37">
        <f>IF(FR$9="",0,IF(FR$9-conditions!$U$79&gt;=$U$9,0,SUMIFS(37:37,$9:$9,FR$9-conditions!$U$79+conditions!$U57)))</f>
        <v>0</v>
      </c>
      <c r="FS145" s="37">
        <f>IF(FS$9="",0,IF(FS$9-conditions!$U$79&gt;=$U$9,0,SUMIFS(37:37,$9:$9,FS$9-conditions!$U$79+conditions!$U57)))</f>
        <v>0</v>
      </c>
      <c r="FT145" s="37">
        <f>IF(FT$9="",0,IF(FT$9-conditions!$U$79&gt;=$U$9,0,SUMIFS(37:37,$9:$9,FT$9-conditions!$U$79+conditions!$U57)))</f>
        <v>0</v>
      </c>
      <c r="FU145" s="37">
        <f>IF(FU$9="",0,IF(FU$9-conditions!$U$79&gt;=$U$9,0,SUMIFS(37:37,$9:$9,FU$9-conditions!$U$79+conditions!$U57)))</f>
        <v>0</v>
      </c>
      <c r="FV145" s="37">
        <f>IF(FV$9="",0,IF(FV$9-conditions!$U$79&gt;=$U$9,0,SUMIFS(37:37,$9:$9,FV$9-conditions!$U$79+conditions!$U57)))</f>
        <v>0</v>
      </c>
      <c r="FW145" s="37">
        <f>IF(FW$9="",0,IF(FW$9-conditions!$U$79&gt;=$U$9,0,SUMIFS(37:37,$9:$9,FW$9-conditions!$U$79+conditions!$U57)))</f>
        <v>0</v>
      </c>
      <c r="FX145" s="37">
        <f>IF(FX$9="",0,IF(FX$9-conditions!$U$79&gt;=$U$9,0,SUMIFS(37:37,$9:$9,FX$9-conditions!$U$79+conditions!$U57)))</f>
        <v>0</v>
      </c>
      <c r="FY145" s="37">
        <f>IF(FY$9="",0,IF(FY$9-conditions!$U$79&gt;=$U$9,0,SUMIFS(37:37,$9:$9,FY$9-conditions!$U$79+conditions!$U57)))</f>
        <v>0</v>
      </c>
      <c r="FZ145" s="37">
        <f>IF(FZ$9="",0,IF(FZ$9-conditions!$U$79&gt;=$U$9,0,SUMIFS(37:37,$9:$9,FZ$9-conditions!$U$79+conditions!$U57)))</f>
        <v>0</v>
      </c>
      <c r="GA145" s="37">
        <f>IF(GA$9="",0,IF(GA$9-conditions!$U$79&gt;=$U$9,0,SUMIFS(37:37,$9:$9,GA$9-conditions!$U$79+conditions!$U57)))</f>
        <v>0</v>
      </c>
      <c r="GB145" s="37">
        <f>IF(GB$9="",0,IF(GB$9-conditions!$U$79&gt;=$U$9,0,SUMIFS(37:37,$9:$9,GB$9-conditions!$U$79+conditions!$U57)))</f>
        <v>0</v>
      </c>
      <c r="GC145" s="37">
        <f>IF(GC$9="",0,IF(GC$9-conditions!$U$79&gt;=$U$9,0,SUMIFS(37:37,$9:$9,GC$9-conditions!$U$79+conditions!$U57)))</f>
        <v>0</v>
      </c>
      <c r="GD145" s="37">
        <f>IF(GD$9="",0,IF(GD$9-conditions!$U$79&gt;=$U$9,0,SUMIFS(37:37,$9:$9,GD$9-conditions!$U$79+conditions!$U57)))</f>
        <v>0</v>
      </c>
      <c r="GE145" s="37">
        <f>IF(GE$9="",0,IF(GE$9-conditions!$U$79&gt;=$U$9,0,SUMIFS(37:37,$9:$9,GE$9-conditions!$U$79+conditions!$U57)))</f>
        <v>0</v>
      </c>
      <c r="GF145" s="37">
        <f>IF(GF$9="",0,IF(GF$9-conditions!$U$79&gt;=$U$9,0,SUMIFS(37:37,$9:$9,GF$9-conditions!$U$79+conditions!$U57)))</f>
        <v>0</v>
      </c>
      <c r="GG145" s="37">
        <f>IF(GG$9="",0,IF(GG$9-conditions!$U$79&gt;=$U$9,0,SUMIFS(37:37,$9:$9,GG$9-conditions!$U$79+conditions!$U57)))</f>
        <v>0</v>
      </c>
      <c r="GH145" s="37">
        <f>IF(GH$9="",0,IF(GH$9-conditions!$U$79&gt;=$U$9,0,SUMIFS(37:37,$9:$9,GH$9-conditions!$U$79+conditions!$U57)))</f>
        <v>0</v>
      </c>
      <c r="GI145" s="37">
        <f>IF(GI$9="",0,IF(GI$9-conditions!$U$79&gt;=$U$9,0,SUMIFS(37:37,$9:$9,GI$9-conditions!$U$79+conditions!$U57)))</f>
        <v>0</v>
      </c>
      <c r="GJ145" s="37">
        <f>IF(GJ$9="",0,IF(GJ$9-conditions!$U$79&gt;=$U$9,0,SUMIFS(37:37,$9:$9,GJ$9-conditions!$U$79+conditions!$U57)))</f>
        <v>0</v>
      </c>
      <c r="GK145" s="37">
        <f>IF(GK$9="",0,IF(GK$9-conditions!$U$79&gt;=$U$9,0,SUMIFS(37:37,$9:$9,GK$9-conditions!$U$79+conditions!$U57)))</f>
        <v>0</v>
      </c>
      <c r="GL145" s="37">
        <f>IF(GL$9="",0,IF(GL$9-conditions!$U$79&gt;=$U$9,0,SUMIFS(37:37,$9:$9,GL$9-conditions!$U$79+conditions!$U57)))</f>
        <v>0</v>
      </c>
      <c r="GM145" s="37">
        <f>IF(GM$9="",0,IF(GM$9-conditions!$U$79&gt;=$U$9,0,SUMIFS(37:37,$9:$9,GM$9-conditions!$U$79+conditions!$U57)))</f>
        <v>0</v>
      </c>
      <c r="GN145" s="37">
        <f>IF(GN$9="",0,IF(GN$9-conditions!$U$79&gt;=$U$9,0,SUMIFS(37:37,$9:$9,GN$9-conditions!$U$79+conditions!$U57)))</f>
        <v>0</v>
      </c>
      <c r="GO145" s="37">
        <f>IF(GO$9="",0,IF(GO$9-conditions!$U$79&gt;=$U$9,0,SUMIFS(37:37,$9:$9,GO$9-conditions!$U$79+conditions!$U57)))</f>
        <v>0</v>
      </c>
      <c r="GP145" s="37">
        <f>IF(GP$9="",0,IF(GP$9-conditions!$U$79&gt;=$U$9,0,SUMIFS(37:37,$9:$9,GP$9-conditions!$U$79+conditions!$U57)))</f>
        <v>0</v>
      </c>
      <c r="GQ145" s="37">
        <f>IF(GQ$9="",0,IF(GQ$9-conditions!$U$79&gt;=$U$9,0,SUMIFS(37:37,$9:$9,GQ$9-conditions!$U$79+conditions!$U57)))</f>
        <v>0</v>
      </c>
      <c r="GR145" s="37">
        <f>IF(GR$9="",0,IF(GR$9-conditions!$U$79&gt;=$U$9,0,SUMIFS(37:37,$9:$9,GR$9-conditions!$U$79+conditions!$U57)))</f>
        <v>0</v>
      </c>
      <c r="GS145" s="37">
        <f>IF(GS$9="",0,IF(GS$9-conditions!$U$79&gt;=$U$9,0,SUMIFS(37:37,$9:$9,GS$9-conditions!$U$79+conditions!$U57)))</f>
        <v>0</v>
      </c>
      <c r="GT145" s="37">
        <f>IF(GT$9="",0,IF(GT$9-conditions!$U$79&gt;=$U$9,0,SUMIFS(37:37,$9:$9,GT$9-conditions!$U$79+conditions!$U57)))</f>
        <v>0</v>
      </c>
      <c r="GU145" s="37">
        <f>IF(GU$9="",0,IF(GU$9-conditions!$U$79&gt;=$U$9,0,SUMIFS(37:37,$9:$9,GU$9-conditions!$U$79+conditions!$U57)))</f>
        <v>0</v>
      </c>
      <c r="GV145" s="37">
        <f>IF(GV$9="",0,IF(GV$9-conditions!$U$79&gt;=$U$9,0,SUMIFS(37:37,$9:$9,GV$9-conditions!$U$79+conditions!$U57)))</f>
        <v>0</v>
      </c>
      <c r="GW145" s="37">
        <f>IF(GW$9="",0,IF(GW$9-conditions!$U$79&gt;=$U$9,0,SUMIFS(37:37,$9:$9,GW$9-conditions!$U$79+conditions!$U57)))</f>
        <v>0</v>
      </c>
      <c r="GX145" s="37">
        <f>IF(GX$9="",0,IF(GX$9-conditions!$U$79&gt;=$U$9,0,SUMIFS(37:37,$9:$9,GX$9-conditions!$U$79+conditions!$U57)))</f>
        <v>0</v>
      </c>
      <c r="GY145" s="37">
        <f>IF(GY$9="",0,IF(GY$9-conditions!$U$79&gt;=$U$9,0,SUMIFS(37:37,$9:$9,GY$9-conditions!$U$79+conditions!$U57)))</f>
        <v>0</v>
      </c>
      <c r="GZ145" s="37">
        <f>IF(GZ$9="",0,IF(GZ$9-conditions!$U$79&gt;=$U$9,0,SUMIFS(37:37,$9:$9,GZ$9-conditions!$U$79+conditions!$U57)))</f>
        <v>0</v>
      </c>
      <c r="HA145" s="37">
        <f>IF(HA$9="",0,IF(HA$9-conditions!$U$79&gt;=$U$9,0,SUMIFS(37:37,$9:$9,HA$9-conditions!$U$79+conditions!$U57)))</f>
        <v>0</v>
      </c>
      <c r="HB145" s="37">
        <f>IF(HB$9="",0,IF(HB$9-conditions!$U$79&gt;=$U$9,0,SUMIFS(37:37,$9:$9,HB$9-conditions!$U$79+conditions!$U57)))</f>
        <v>0</v>
      </c>
      <c r="HC145" s="37">
        <f>IF(HC$9="",0,IF(HC$9-conditions!$U$79&gt;=$U$9,0,SUMIFS(37:37,$9:$9,HC$9-conditions!$U$79+conditions!$U57)))</f>
        <v>0</v>
      </c>
      <c r="HD145" s="37">
        <f>IF(HD$9="",0,IF(HD$9-conditions!$U$79&gt;=$U$9,0,SUMIFS(37:37,$9:$9,HD$9-conditions!$U$79+conditions!$U57)))</f>
        <v>0</v>
      </c>
      <c r="HE145" s="37">
        <f>IF(HE$9="",0,IF(HE$9-conditions!$U$79&gt;=$U$9,0,SUMIFS(37:37,$9:$9,HE$9-conditions!$U$79+conditions!$U57)))</f>
        <v>0</v>
      </c>
      <c r="HF145" s="37">
        <f>IF(HF$9="",0,IF(HF$9-conditions!$U$79&gt;=$U$9,0,SUMIFS(37:37,$9:$9,HF$9-conditions!$U$79+conditions!$U57)))</f>
        <v>0</v>
      </c>
      <c r="HG145" s="37">
        <f>IF(HG$9="",0,IF(HG$9-conditions!$U$79&gt;=$U$9,0,SUMIFS(37:37,$9:$9,HG$9-conditions!$U$79+conditions!$U57)))</f>
        <v>0</v>
      </c>
      <c r="HH145" s="37">
        <f>IF(HH$9="",0,IF(HH$9-conditions!$U$79&gt;=$U$9,0,SUMIFS(37:37,$9:$9,HH$9-conditions!$U$79+conditions!$U57)))</f>
        <v>0</v>
      </c>
      <c r="HI145" s="37">
        <f>IF(HI$9="",0,IF(HI$9-conditions!$U$79&gt;=$U$9,0,SUMIFS(37:37,$9:$9,HI$9-conditions!$U$79+conditions!$U57)))</f>
        <v>0</v>
      </c>
      <c r="HJ145" s="37">
        <f>IF(HJ$9="",0,IF(HJ$9-conditions!$U$79&gt;=$U$9,0,SUMIFS(37:37,$9:$9,HJ$9-conditions!$U$79+conditions!$U57)))</f>
        <v>0</v>
      </c>
      <c r="HK145" s="37">
        <f>IF(HK$9="",0,IF(HK$9-conditions!$U$79&gt;=$U$9,0,SUMIFS(37:37,$9:$9,HK$9-conditions!$U$79+conditions!$U57)))</f>
        <v>0</v>
      </c>
      <c r="HL145" s="37">
        <f>IF(HL$9="",0,IF(HL$9-conditions!$U$79&gt;=$U$9,0,SUMIFS(37:37,$9:$9,HL$9-conditions!$U$79+conditions!$U57)))</f>
        <v>0</v>
      </c>
      <c r="HM145" s="37">
        <f>IF(HM$9="",0,IF(HM$9-conditions!$U$79&gt;=$U$9,0,SUMIFS(37:37,$9:$9,HM$9-conditions!$U$79+conditions!$U57)))</f>
        <v>0</v>
      </c>
      <c r="HN145" s="37">
        <f>IF(HN$9="",0,IF(HN$9-conditions!$U$79&gt;=$U$9,0,SUMIFS(37:37,$9:$9,HN$9-conditions!$U$79+conditions!$U57)))</f>
        <v>0</v>
      </c>
      <c r="HO145" s="37">
        <f>IF(HO$9="",0,IF(HO$9-conditions!$U$79&gt;=$U$9,0,SUMIFS(37:37,$9:$9,HO$9-conditions!$U$79+conditions!$U57)))</f>
        <v>0</v>
      </c>
      <c r="HP145" s="37">
        <f>IF(HP$9="",0,IF(HP$9-conditions!$U$79&gt;=$U$9,0,SUMIFS(37:37,$9:$9,HP$9-conditions!$U$79+conditions!$U57)))</f>
        <v>0</v>
      </c>
      <c r="HQ145" s="37">
        <f>IF(HQ$9="",0,IF(HQ$9-conditions!$U$79&gt;=$U$9,0,SUMIFS(37:37,$9:$9,HQ$9-conditions!$U$79+conditions!$U57)))</f>
        <v>0</v>
      </c>
      <c r="HR145" s="37">
        <f>IF(HR$9="",0,IF(HR$9-conditions!$U$79&gt;=$U$9,0,SUMIFS(37:37,$9:$9,HR$9-conditions!$U$79+conditions!$U57)))</f>
        <v>0</v>
      </c>
      <c r="HS145" s="37">
        <f>IF(HS$9="",0,IF(HS$9-conditions!$U$79&gt;=$U$9,0,SUMIFS(37:37,$9:$9,HS$9-conditions!$U$79+conditions!$U57)))</f>
        <v>0</v>
      </c>
      <c r="HT145" s="37">
        <f>IF(HT$9="",0,IF(HT$9-conditions!$U$79&gt;=$U$9,0,SUMIFS(37:37,$9:$9,HT$9-conditions!$U$79+conditions!$U57)))</f>
        <v>0</v>
      </c>
      <c r="HU145" s="37">
        <f>IF(HU$9="",0,IF(HU$9-conditions!$U$79&gt;=$U$9,0,SUMIFS(37:37,$9:$9,HU$9-conditions!$U$79+conditions!$U57)))</f>
        <v>0</v>
      </c>
      <c r="HV145" s="37">
        <f>IF(HV$9="",0,IF(HV$9-conditions!$U$79&gt;=$U$9,0,SUMIFS(37:37,$9:$9,HV$9-conditions!$U$79+conditions!$U57)))</f>
        <v>0</v>
      </c>
      <c r="HW145" s="37">
        <f>IF(HW$9="",0,IF(HW$9-conditions!$U$79&gt;=$U$9,0,SUMIFS(37:37,$9:$9,HW$9-conditions!$U$79+conditions!$U57)))</f>
        <v>0</v>
      </c>
      <c r="HX145" s="37">
        <f>IF(HX$9="",0,IF(HX$9-conditions!$U$79&gt;=$U$9,0,SUMIFS(37:37,$9:$9,HX$9-conditions!$U$79+conditions!$U57)))</f>
        <v>0</v>
      </c>
      <c r="HY145" s="37">
        <f>IF(HY$9="",0,IF(HY$9-conditions!$U$79&gt;=$U$9,0,SUMIFS(37:37,$9:$9,HY$9-conditions!$U$79+conditions!$U57)))</f>
        <v>0</v>
      </c>
      <c r="HZ145" s="37">
        <f>IF(HZ$9="",0,IF(HZ$9-conditions!$U$79&gt;=$U$9,0,SUMIFS(37:37,$9:$9,HZ$9-conditions!$U$79+conditions!$U57)))</f>
        <v>0</v>
      </c>
      <c r="IA145" s="37">
        <f>IF(IA$9="",0,IF(IA$9-conditions!$U$79&gt;=$U$9,0,SUMIFS(37:37,$9:$9,IA$9-conditions!$U$79+conditions!$U57)))</f>
        <v>0</v>
      </c>
      <c r="IB145" s="37">
        <f>IF(IB$9="",0,IF(IB$9-conditions!$U$79&gt;=$U$9,0,SUMIFS(37:37,$9:$9,IB$9-conditions!$U$79+conditions!$U57)))</f>
        <v>0</v>
      </c>
      <c r="IC145" s="37">
        <f>IF(IC$9="",0,IF(IC$9-conditions!$U$79&gt;=$U$9,0,SUMIFS(37:37,$9:$9,IC$9-conditions!$U$79+conditions!$U57)))</f>
        <v>0</v>
      </c>
      <c r="ID145" s="37">
        <f>IF(ID$9="",0,IF(ID$9-conditions!$U$79&gt;=$U$9,0,SUMIFS(37:37,$9:$9,ID$9-conditions!$U$79+conditions!$U57)))</f>
        <v>0</v>
      </c>
      <c r="IE145" s="37">
        <f>IF(IE$9="",0,IF(IE$9-conditions!$U$79&gt;=$U$9,0,SUMIFS(37:37,$9:$9,IE$9-conditions!$U$79+conditions!$U57)))</f>
        <v>0</v>
      </c>
      <c r="IF145" s="37">
        <f>IF(IF$9="",0,IF(IF$9-conditions!$U$79&gt;=$U$9,0,SUMIFS(37:37,$9:$9,IF$9-conditions!$U$79+conditions!$U57)))</f>
        <v>0</v>
      </c>
      <c r="IG145" s="37">
        <f>IF(IG$9="",0,IF(IG$9-conditions!$U$79&gt;=$U$9,0,SUMIFS(37:37,$9:$9,IG$9-conditions!$U$79+conditions!$U57)))</f>
        <v>0</v>
      </c>
      <c r="IH145" s="37">
        <f>IF(IH$9="",0,IF(IH$9-conditions!$U$79&gt;=$U$9,0,SUMIFS(37:37,$9:$9,IH$9-conditions!$U$79+conditions!$U57)))</f>
        <v>0</v>
      </c>
      <c r="II145" s="37">
        <f>IF(II$9="",0,IF(II$9-conditions!$U$79&gt;=$U$9,0,SUMIFS(37:37,$9:$9,II$9-conditions!$U$79+conditions!$U57)))</f>
        <v>0</v>
      </c>
      <c r="IJ145" s="37">
        <f>IF(IJ$9="",0,IF(IJ$9-conditions!$U$79&gt;=$U$9,0,SUMIFS(37:37,$9:$9,IJ$9-conditions!$U$79+conditions!$U57)))</f>
        <v>0</v>
      </c>
      <c r="IK145" s="37">
        <f>IF(IK$9="",0,IF(IK$9-conditions!$U$79&gt;=$U$9,0,SUMIFS(37:37,$9:$9,IK$9-conditions!$U$79+conditions!$U57)))</f>
        <v>0</v>
      </c>
      <c r="IL145" s="37">
        <f>IF(IL$9="",0,IF(IL$9-conditions!$U$79&gt;=$U$9,0,SUMIFS(37:37,$9:$9,IL$9-conditions!$U$79+conditions!$U57)))</f>
        <v>0</v>
      </c>
      <c r="IM145" s="37">
        <f>IF(IM$9="",0,IF(IM$9-conditions!$U$79&gt;=$U$9,0,SUMIFS(37:37,$9:$9,IM$9-conditions!$U$79+conditions!$U57)))</f>
        <v>0</v>
      </c>
      <c r="IN145" s="37">
        <f>IF(IN$9="",0,IF(IN$9-conditions!$U$79&gt;=$U$9,0,SUMIFS(37:37,$9:$9,IN$9-conditions!$U$79+conditions!$U57)))</f>
        <v>0</v>
      </c>
      <c r="IO145" s="37">
        <f>IF(IO$9="",0,IF(IO$9-conditions!$U$79&gt;=$U$9,0,SUMIFS(37:37,$9:$9,IO$9-conditions!$U$79+conditions!$U57)))</f>
        <v>0</v>
      </c>
      <c r="IP145" s="37">
        <f>IF(IP$9="",0,IF(IP$9-conditions!$U$79&gt;=$U$9,0,SUMIFS(37:37,$9:$9,IP$9-conditions!$U$79+conditions!$U57)))</f>
        <v>0</v>
      </c>
      <c r="IQ145" s="37">
        <f>IF(IQ$9="",0,IF(IQ$9-conditions!$U$79&gt;=$U$9,0,SUMIFS(37:37,$9:$9,IQ$9-conditions!$U$79+conditions!$U57)))</f>
        <v>0</v>
      </c>
      <c r="IR145" s="37">
        <f>IF(IR$9="",0,IF(IR$9-conditions!$U$79&gt;=$U$9,0,SUMIFS(37:37,$9:$9,IR$9-conditions!$U$79+conditions!$U57)))</f>
        <v>0</v>
      </c>
      <c r="IS145" s="37">
        <f>IF(IS$9="",0,IF(IS$9-conditions!$U$79&gt;=$U$9,0,SUMIFS(37:37,$9:$9,IS$9-conditions!$U$79+conditions!$U57)))</f>
        <v>0</v>
      </c>
      <c r="IT145" s="37">
        <f>IF(IT$9="",0,IF(IT$9-conditions!$U$79&gt;=$U$9,0,SUMIFS(37:37,$9:$9,IT$9-conditions!$U$79+conditions!$U57)))</f>
        <v>0</v>
      </c>
      <c r="IU145" s="37">
        <f>IF(IU$9="",0,IF(IU$9-conditions!$U$79&gt;=$U$9,0,SUMIFS(37:37,$9:$9,IU$9-conditions!$U$79+conditions!$U57)))</f>
        <v>0</v>
      </c>
      <c r="IV145" s="37">
        <f>IF(IV$9="",0,IF(IV$9-conditions!$U$79&gt;=$U$9,0,SUMIFS(37:37,$9:$9,IV$9-conditions!$U$79+conditions!$U57)))</f>
        <v>0</v>
      </c>
      <c r="IW145" s="37">
        <f>IF(IW$9="",0,IF(IW$9-conditions!$U$79&gt;=$U$9,0,SUMIFS(37:37,$9:$9,IW$9-conditions!$U$79+conditions!$U57)))</f>
        <v>0</v>
      </c>
      <c r="IX145" s="37">
        <f>IF(IX$9="",0,IF(IX$9-conditions!$U$79&gt;=$U$9,0,SUMIFS(37:37,$9:$9,IX$9-conditions!$U$79+conditions!$U57)))</f>
        <v>0</v>
      </c>
      <c r="IY145" s="37">
        <f>IF(IY$9="",0,IF(IY$9-conditions!$U$79&gt;=$U$9,0,SUMIFS(37:37,$9:$9,IY$9-conditions!$U$79+conditions!$U57)))</f>
        <v>0</v>
      </c>
      <c r="IZ145" s="37">
        <f>IF(IZ$9="",0,IF(IZ$9-conditions!$U$79&gt;=$U$9,0,SUMIFS(37:37,$9:$9,IZ$9-conditions!$U$79+conditions!$U57)))</f>
        <v>0</v>
      </c>
      <c r="JA145" s="37">
        <f>IF(JA$9="",0,IF(JA$9-conditions!$U$79&gt;=$U$9,0,SUMIFS(37:37,$9:$9,JA$9-conditions!$U$79+conditions!$U57)))</f>
        <v>0</v>
      </c>
      <c r="JB145" s="37">
        <f>IF(JB$9="",0,IF(JB$9-conditions!$U$79&gt;=$U$9,0,SUMIFS(37:37,$9:$9,JB$9-conditions!$U$79+conditions!$U57)))</f>
        <v>0</v>
      </c>
      <c r="JC145" s="37">
        <f>IF(JC$9="",0,IF(JC$9-conditions!$U$79&gt;=$U$9,0,SUMIFS(37:37,$9:$9,JC$9-conditions!$U$79+conditions!$U57)))</f>
        <v>0</v>
      </c>
      <c r="JD145" s="37">
        <f>IF(JD$9="",0,IF(JD$9-conditions!$U$79&gt;=$U$9,0,SUMIFS(37:37,$9:$9,JD$9-conditions!$U$79+conditions!$U57)))</f>
        <v>0</v>
      </c>
      <c r="JE145" s="37">
        <f>IF(JE$9="",0,IF(JE$9-conditions!$U$79&gt;=$U$9,0,SUMIFS(37:37,$9:$9,JE$9-conditions!$U$79+conditions!$U57)))</f>
        <v>0</v>
      </c>
      <c r="JF145" s="37">
        <f>IF(JF$9="",0,IF(JF$9-conditions!$U$79&gt;=$U$9,0,SUMIFS(37:37,$9:$9,JF$9-conditions!$U$79+conditions!$U57)))</f>
        <v>0</v>
      </c>
      <c r="JG145" s="37">
        <f>IF(JG$9="",0,IF(JG$9-conditions!$U$79&gt;=$U$9,0,SUMIFS(37:37,$9:$9,JG$9-conditions!$U$79+conditions!$U57)))</f>
        <v>0</v>
      </c>
      <c r="JH145" s="37">
        <f>IF(JH$9="",0,IF(JH$9-conditions!$U$79&gt;=$U$9,0,SUMIFS(37:37,$9:$9,JH$9-conditions!$U$79+conditions!$U57)))</f>
        <v>0</v>
      </c>
      <c r="JI145" s="37">
        <f>IF(JI$9="",0,IF(JI$9-conditions!$U$79&gt;=$U$9,0,SUMIFS(37:37,$9:$9,JI$9-conditions!$U$79+conditions!$U57)))</f>
        <v>0</v>
      </c>
      <c r="JJ145" s="37">
        <f>IF(JJ$9="",0,IF(JJ$9-conditions!$U$79&gt;=$U$9,0,SUMIFS(37:37,$9:$9,JJ$9-conditions!$U$79+conditions!$U57)))</f>
        <v>0</v>
      </c>
      <c r="JK145" s="37">
        <f>IF(JK$9="",0,IF(JK$9-conditions!$U$79&gt;=$U$9,0,SUMIFS(37:37,$9:$9,JK$9-conditions!$U$79+conditions!$U57)))</f>
        <v>0</v>
      </c>
      <c r="JL145" s="37">
        <f>IF(JL$9="",0,IF(JL$9-conditions!$U$79&gt;=$U$9,0,SUMIFS(37:37,$9:$9,JL$9-conditions!$U$79+conditions!$U57)))</f>
        <v>0</v>
      </c>
      <c r="JM145" s="37">
        <f>IF(JM$9="",0,IF(JM$9-conditions!$U$79&gt;=$U$9,0,SUMIFS(37:37,$9:$9,JM$9-conditions!$U$79+conditions!$U57)))</f>
        <v>0</v>
      </c>
      <c r="JN145" s="37">
        <f>IF(JN$9="",0,IF(JN$9-conditions!$U$79&gt;=$U$9,0,SUMIFS(37:37,$9:$9,JN$9-conditions!$U$79+conditions!$U57)))</f>
        <v>0</v>
      </c>
      <c r="JO145" s="37">
        <f>IF(JO$9="",0,IF(JO$9-conditions!$U$79&gt;=$U$9,0,SUMIFS(37:37,$9:$9,JO$9-conditions!$U$79+conditions!$U57)))</f>
        <v>0</v>
      </c>
      <c r="JP145" s="37">
        <f>IF(JP$9="",0,IF(JP$9-conditions!$U$79&gt;=$U$9,0,SUMIFS(37:37,$9:$9,JP$9-conditions!$U$79+conditions!$U57)))</f>
        <v>0</v>
      </c>
      <c r="JQ145" s="37">
        <f>IF(JQ$9="",0,IF(JQ$9-conditions!$U$79&gt;=$U$9,0,SUMIFS(37:37,$9:$9,JQ$9-conditions!$U$79+conditions!$U57)))</f>
        <v>0</v>
      </c>
      <c r="JR145" s="37">
        <f>IF(JR$9="",0,IF(JR$9-conditions!$U$79&gt;=$U$9,0,SUMIFS(37:37,$9:$9,JR$9-conditions!$U$79+conditions!$U57)))</f>
        <v>0</v>
      </c>
      <c r="JS145" s="37">
        <f>IF(JS$9="",0,IF(JS$9-conditions!$U$79&gt;=$U$9,0,SUMIFS(37:37,$9:$9,JS$9-conditions!$U$79+conditions!$U57)))</f>
        <v>0</v>
      </c>
      <c r="JT145" s="37">
        <f>IF(JT$9="",0,IF(JT$9-conditions!$U$79&gt;=$U$9,0,SUMIFS(37:37,$9:$9,JT$9-conditions!$U$79+conditions!$U57)))</f>
        <v>0</v>
      </c>
      <c r="JU145" s="37">
        <f>IF(JU$9="",0,IF(JU$9-conditions!$U$79&gt;=$U$9,0,SUMIFS(37:37,$9:$9,JU$9-conditions!$U$79+conditions!$U57)))</f>
        <v>0</v>
      </c>
      <c r="JV145" s="37">
        <f>IF(JV$9="",0,IF(JV$9-conditions!$U$79&gt;=$U$9,0,SUMIFS(37:37,$9:$9,JV$9-conditions!$U$79+conditions!$U57)))</f>
        <v>0</v>
      </c>
      <c r="JW145" s="37">
        <f>IF(JW$9="",0,IF(JW$9-conditions!$U$79&gt;=$U$9,0,SUMIFS(37:37,$9:$9,JW$9-conditions!$U$79+conditions!$U57)))</f>
        <v>0</v>
      </c>
      <c r="JX145" s="37">
        <f>IF(JX$9="",0,IF(JX$9-conditions!$U$79&gt;=$U$9,0,SUMIFS(37:37,$9:$9,JX$9-conditions!$U$79+conditions!$U57)))</f>
        <v>0</v>
      </c>
      <c r="JY145" s="37">
        <f>IF(JY$9="",0,IF(JY$9-conditions!$U$79&gt;=$U$9,0,SUMIFS(37:37,$9:$9,JY$9-conditions!$U$79+conditions!$U57)))</f>
        <v>0</v>
      </c>
      <c r="JZ145" s="37">
        <f>IF(JZ$9="",0,IF(JZ$9-conditions!$U$79&gt;=$U$9,0,SUMIFS(37:37,$9:$9,JZ$9-conditions!$U$79+conditions!$U57)))</f>
        <v>0</v>
      </c>
      <c r="KA145" s="37">
        <f>IF(KA$9="",0,IF(KA$9-conditions!$U$79&gt;=$U$9,0,SUMIFS(37:37,$9:$9,KA$9-conditions!$U$79+conditions!$U57)))</f>
        <v>0</v>
      </c>
      <c r="KB145" s="37">
        <f>IF(KB$9="",0,IF(KB$9-conditions!$U$79&gt;=$U$9,0,SUMIFS(37:37,$9:$9,KB$9-conditions!$U$79+conditions!$U57)))</f>
        <v>0</v>
      </c>
      <c r="KC145" s="37">
        <f>IF(KC$9="",0,IF(KC$9-conditions!$U$79&gt;=$U$9,0,SUMIFS(37:37,$9:$9,KC$9-conditions!$U$79+conditions!$U57)))</f>
        <v>0</v>
      </c>
      <c r="KD145" s="37">
        <f>IF(KD$9="",0,IF(KD$9-conditions!$U$79&gt;=$U$9,0,SUMIFS(37:37,$9:$9,KD$9-conditions!$U$79+conditions!$U57)))</f>
        <v>0</v>
      </c>
      <c r="KE145" s="37">
        <f>IF(KE$9="",0,IF(KE$9-conditions!$U$79&gt;=$U$9,0,SUMIFS(37:37,$9:$9,KE$9-conditions!$U$79+conditions!$U57)))</f>
        <v>0</v>
      </c>
      <c r="KF145" s="37">
        <f>IF(KF$9="",0,IF(KF$9-conditions!$U$79&gt;=$U$9,0,SUMIFS(37:37,$9:$9,KF$9-conditions!$U$79+conditions!$U57)))</f>
        <v>0</v>
      </c>
      <c r="KG145" s="37">
        <f>IF(KG$9="",0,IF(KG$9-conditions!$U$79&gt;=$U$9,0,SUMIFS(37:37,$9:$9,KG$9-conditions!$U$79+conditions!$U57)))</f>
        <v>0</v>
      </c>
      <c r="KH145" s="37">
        <f>IF(KH$9="",0,IF(KH$9-conditions!$U$79&gt;=$U$9,0,SUMIFS(37:37,$9:$9,KH$9-conditions!$U$79+conditions!$U57)))</f>
        <v>0</v>
      </c>
      <c r="KI145" s="37">
        <f>IF(KI$9="",0,IF(KI$9-conditions!$U$79&gt;=$U$9,0,SUMIFS(37:37,$9:$9,KI$9-conditions!$U$79+conditions!$U57)))</f>
        <v>0</v>
      </c>
      <c r="KJ145" s="37">
        <f>IF(KJ$9="",0,IF(KJ$9-conditions!$U$79&gt;=$U$9,0,SUMIFS(37:37,$9:$9,KJ$9-conditions!$U$79+conditions!$U57)))</f>
        <v>0</v>
      </c>
      <c r="KK145" s="37">
        <f>IF(KK$9="",0,IF(KK$9-conditions!$U$79&gt;=$U$9,0,SUMIFS(37:37,$9:$9,KK$9-conditions!$U$79+conditions!$U57)))</f>
        <v>0</v>
      </c>
      <c r="KL145" s="37">
        <f>IF(KL$9="",0,IF(KL$9-conditions!$U$79&gt;=$U$9,0,SUMIFS(37:37,$9:$9,KL$9-conditions!$U$79+conditions!$U57)))</f>
        <v>0</v>
      </c>
      <c r="KM145" s="37">
        <f>IF(KM$9="",0,IF(KM$9-conditions!$U$79&gt;=$U$9,0,SUMIFS(37:37,$9:$9,KM$9-conditions!$U$79+conditions!$U57)))</f>
        <v>0</v>
      </c>
      <c r="KN145" s="37">
        <f>IF(KN$9="",0,IF(KN$9-conditions!$U$79&gt;=$U$9,0,SUMIFS(37:37,$9:$9,KN$9-conditions!$U$79+conditions!$U57)))</f>
        <v>0</v>
      </c>
      <c r="KO145" s="37">
        <f>IF(KO$9="",0,IF(KO$9-conditions!$U$79&gt;=$U$9,0,SUMIFS(37:37,$9:$9,KO$9-conditions!$U$79+conditions!$U57)))</f>
        <v>0</v>
      </c>
      <c r="KP145" s="37">
        <f>IF(KP$9="",0,IF(KP$9-conditions!$U$79&gt;=$U$9,0,SUMIFS(37:37,$9:$9,KP$9-conditions!$U$79+conditions!$U57)))</f>
        <v>0</v>
      </c>
      <c r="KQ145" s="37">
        <f>IF(KQ$9="",0,IF(KQ$9-conditions!$U$79&gt;=$U$9,0,SUMIFS(37:37,$9:$9,KQ$9-conditions!$U$79+conditions!$U57)))</f>
        <v>0</v>
      </c>
      <c r="KR145" s="37">
        <f>IF(KR$9="",0,IF(KR$9-conditions!$U$79&gt;=$U$9,0,SUMIFS(37:37,$9:$9,KR$9-conditions!$U$79+conditions!$U57)))</f>
        <v>0</v>
      </c>
      <c r="KS145" s="37">
        <f>IF(KS$9="",0,IF(KS$9-conditions!$U$79&gt;=$U$9,0,SUMIFS(37:37,$9:$9,KS$9-conditions!$U$79+conditions!$U57)))</f>
        <v>0</v>
      </c>
      <c r="KT145" s="37">
        <f>IF(KT$9="",0,IF(KT$9-conditions!$U$79&gt;=$U$9,0,SUMIFS(37:37,$9:$9,KT$9-conditions!$U$79+conditions!$U57)))</f>
        <v>0</v>
      </c>
      <c r="KU145" s="37">
        <f>IF(KU$9="",0,IF(KU$9-conditions!$U$79&gt;=$U$9,0,SUMIFS(37:37,$9:$9,KU$9-conditions!$U$79+conditions!$U57)))</f>
        <v>0</v>
      </c>
      <c r="KV145" s="37">
        <f>IF(KV$9="",0,IF(KV$9-conditions!$U$79&gt;=$U$9,0,SUMIFS(37:37,$9:$9,KV$9-conditions!$U$79+conditions!$U57)))</f>
        <v>0</v>
      </c>
      <c r="KW145" s="37">
        <f>IF(KW$9="",0,IF(KW$9-conditions!$U$79&gt;=$U$9,0,SUMIFS(37:37,$9:$9,KW$9-conditions!$U$79+conditions!$U57)))</f>
        <v>0</v>
      </c>
      <c r="KX145" s="37">
        <f>IF(KX$9="",0,IF(KX$9-conditions!$U$79&gt;=$U$9,0,SUMIFS(37:37,$9:$9,KX$9-conditions!$U$79+conditions!$U57)))</f>
        <v>0</v>
      </c>
      <c r="KY145" s="37">
        <f>IF(KY$9="",0,IF(KY$9-conditions!$U$79&gt;=$U$9,0,SUMIFS(37:37,$9:$9,KY$9-conditions!$U$79+conditions!$U57)))</f>
        <v>0</v>
      </c>
      <c r="KZ145" s="37">
        <f>IF(KZ$9="",0,IF(KZ$9-conditions!$U$79&gt;=$U$9,0,SUMIFS(37:37,$9:$9,KZ$9-conditions!$U$79+conditions!$U57)))</f>
        <v>0</v>
      </c>
      <c r="LA145" s="37">
        <f>IF(LA$9="",0,IF(LA$9-conditions!$U$79&gt;=$U$9,0,SUMIFS(37:37,$9:$9,LA$9-conditions!$U$79+conditions!$U57)))</f>
        <v>0</v>
      </c>
      <c r="LB145" s="37">
        <f>IF(LB$9="",0,IF(LB$9-conditions!$U$79&gt;=$U$9,0,SUMIFS(37:37,$9:$9,LB$9-conditions!$U$79+conditions!$U57)))</f>
        <v>0</v>
      </c>
      <c r="LC145" s="37">
        <f>IF(LC$9="",0,IF(LC$9-conditions!$U$79&gt;=$U$9,0,SUMIFS(37:37,$9:$9,LC$9-conditions!$U$79+conditions!$U57)))</f>
        <v>0</v>
      </c>
      <c r="LD145" s="37">
        <f>IF(LD$9="",0,IF(LD$9-conditions!$U$79&gt;=$U$9,0,SUMIFS(37:37,$9:$9,LD$9-conditions!$U$79+conditions!$U57)))</f>
        <v>0</v>
      </c>
      <c r="LE145" s="37">
        <f>IF(LE$9="",0,IF(LE$9-conditions!$U$79&gt;=$U$9,0,SUMIFS(37:37,$9:$9,LE$9-conditions!$U$79+conditions!$U57)))</f>
        <v>0</v>
      </c>
      <c r="LF145" s="37">
        <f>IF(LF$9="",0,IF(LF$9-conditions!$U$79&gt;=$U$9,0,SUMIFS(37:37,$9:$9,LF$9-conditions!$U$79+conditions!$U57)))</f>
        <v>0</v>
      </c>
      <c r="LG145" s="37">
        <f>IF(LG$9="",0,IF(LG$9-conditions!$U$79&gt;=$U$9,0,SUMIFS(37:37,$9:$9,LG$9-conditions!$U$79+conditions!$U57)))</f>
        <v>0</v>
      </c>
      <c r="LH145" s="37">
        <f>IF(LH$9="",0,IF(LH$9-conditions!$U$79&gt;=$U$9,0,SUMIFS(37:37,$9:$9,LH$9-conditions!$U$79+conditions!$U57)))</f>
        <v>0</v>
      </c>
      <c r="LI145" s="37">
        <f>IF(LI$9="",0,IF(LI$9-conditions!$U$79&gt;=$U$9,0,SUMIFS(37:37,$9:$9,LI$9-conditions!$U$79+conditions!$U57)))</f>
        <v>0</v>
      </c>
      <c r="LJ145" s="37">
        <f>IF(LJ$9="",0,IF(LJ$9-conditions!$U$79&gt;=$U$9,0,SUMIFS(37:37,$9:$9,LJ$9-conditions!$U$79+conditions!$U57)))</f>
        <v>0</v>
      </c>
      <c r="LK145" s="37">
        <f>IF(LK$9="",0,IF(LK$9-conditions!$U$79&gt;=$U$9,0,SUMIFS(37:37,$9:$9,LK$9-conditions!$U$79+conditions!$U57)))</f>
        <v>0</v>
      </c>
      <c r="LL145" s="37">
        <f>IF(LL$9="",0,IF(LL$9-conditions!$U$79&gt;=$U$9,0,SUMIFS(37:37,$9:$9,LL$9-conditions!$U$79+conditions!$U57)))</f>
        <v>0</v>
      </c>
      <c r="LM145" s="37">
        <f>IF(LM$9="",0,IF(LM$9-conditions!$U$79&gt;=$U$9,0,SUMIFS(37:37,$9:$9,LM$9-conditions!$U$79+conditions!$U57)))</f>
        <v>0</v>
      </c>
      <c r="LN145" s="37">
        <f>IF(LN$9="",0,IF(LN$9-conditions!$U$79&gt;=$U$9,0,SUMIFS(37:37,$9:$9,LN$9-conditions!$U$79+conditions!$U57)))</f>
        <v>0</v>
      </c>
      <c r="LO145" s="37">
        <f>IF(LO$9="",0,IF(LO$9-conditions!$U$79&gt;=$U$9,0,SUMIFS(37:37,$9:$9,LO$9-conditions!$U$79+conditions!$U57)))</f>
        <v>0</v>
      </c>
      <c r="LP145" s="37">
        <f>IF(LP$9="",0,IF(LP$9-conditions!$U$79&gt;=$U$9,0,SUMIFS(37:37,$9:$9,LP$9-conditions!$U$79+conditions!$U57)))</f>
        <v>0</v>
      </c>
      <c r="LQ145" s="37">
        <f>IF(LQ$9="",0,IF(LQ$9-conditions!$U$79&gt;=$U$9,0,SUMIFS(37:37,$9:$9,LQ$9-conditions!$U$79+conditions!$U57)))</f>
        <v>0</v>
      </c>
      <c r="LR145" s="37">
        <f>IF(LR$9="",0,IF(LR$9-conditions!$U$79&gt;=$U$9,0,SUMIFS(37:37,$9:$9,LR$9-conditions!$U$79+conditions!$U57)))</f>
        <v>0</v>
      </c>
      <c r="LS145" s="37">
        <f>IF(LS$9="",0,IF(LS$9-conditions!$U$79&gt;=$U$9,0,SUMIFS(37:37,$9:$9,LS$9-conditions!$U$79+conditions!$U57)))</f>
        <v>0</v>
      </c>
      <c r="LT145" s="37">
        <f>IF(LT$9="",0,IF(LT$9-conditions!$U$79&gt;=$U$9,0,SUMIFS(37:37,$9:$9,LT$9-conditions!$U$79+conditions!$U57)))</f>
        <v>0</v>
      </c>
      <c r="LU145" s="37">
        <f>IF(LU$9="",0,IF(LU$9-conditions!$U$79&gt;=$U$9,0,SUMIFS(37:37,$9:$9,LU$9-conditions!$U$79+conditions!$U57)))</f>
        <v>0</v>
      </c>
      <c r="LV145" s="37">
        <f>IF(LV$9="",0,IF(LV$9-conditions!$U$79&gt;=$U$9,0,SUMIFS(37:37,$9:$9,LV$9-conditions!$U$79+conditions!$U57)))</f>
        <v>0</v>
      </c>
      <c r="LW145" s="37">
        <f>IF(LW$9="",0,IF(LW$9-conditions!$U$79&gt;=$U$9,0,SUMIFS(37:37,$9:$9,LW$9-conditions!$U$79+conditions!$U57)))</f>
        <v>0</v>
      </c>
      <c r="LX145" s="37">
        <f>IF(LX$9="",0,IF(LX$9-conditions!$U$79&gt;=$U$9,0,SUMIFS(37:37,$9:$9,LX$9-conditions!$U$79+conditions!$U57)))</f>
        <v>0</v>
      </c>
      <c r="LY145" s="37">
        <f>IF(LY$9="",0,IF(LY$9-conditions!$U$79&gt;=$U$9,0,SUMIFS(37:37,$9:$9,LY$9-conditions!$U$79+conditions!$U57)))</f>
        <v>0</v>
      </c>
      <c r="LZ145" s="37">
        <f>IF(LZ$9="",0,IF(LZ$9-conditions!$U$79&gt;=$U$9,0,SUMIFS(37:37,$9:$9,LZ$9-conditions!$U$79+conditions!$U57)))</f>
        <v>0</v>
      </c>
      <c r="MA145" s="37">
        <f>IF(MA$9="",0,IF(MA$9-conditions!$U$79&gt;=$U$9,0,SUMIFS(37:37,$9:$9,MA$9-conditions!$U$79+conditions!$U57)))</f>
        <v>0</v>
      </c>
      <c r="MB145" s="37">
        <f>IF(MB$9="",0,IF(MB$9-conditions!$U$79&gt;=$U$9,0,SUMIFS(37:37,$9:$9,MB$9-conditions!$U$79+conditions!$U57)))</f>
        <v>0</v>
      </c>
      <c r="MC145" s="37">
        <f>IF(MC$9="",0,IF(MC$9-conditions!$U$79&gt;=$U$9,0,SUMIFS(37:37,$9:$9,MC$9-conditions!$U$79+conditions!$U57)))</f>
        <v>0</v>
      </c>
      <c r="MD145" s="37">
        <f>IF(MD$9="",0,IF(MD$9-conditions!$U$79&gt;=$U$9,0,SUMIFS(37:37,$9:$9,MD$9-conditions!$U$79+conditions!$U57)))</f>
        <v>0</v>
      </c>
      <c r="ME145" s="37">
        <f>IF(ME$9="",0,IF(ME$9-conditions!$U$79&gt;=$U$9,0,SUMIFS(37:37,$9:$9,ME$9-conditions!$U$79+conditions!$U57)))</f>
        <v>0</v>
      </c>
      <c r="MF145" s="37">
        <f>IF(MF$9="",0,IF(MF$9-conditions!$U$79&gt;=$U$9,0,SUMIFS(37:37,$9:$9,MF$9-conditions!$U$79+conditions!$U57)))</f>
        <v>0</v>
      </c>
      <c r="MG145" s="37">
        <f>IF(MG$9="",0,IF(MG$9-conditions!$U$79&gt;=$U$9,0,SUMIFS(37:37,$9:$9,MG$9-conditions!$U$79+conditions!$U57)))</f>
        <v>0</v>
      </c>
      <c r="MH145" s="37">
        <f>IF(MH$9="",0,IF(MH$9-conditions!$U$79&gt;=$U$9,0,SUMIFS(37:37,$9:$9,MH$9-conditions!$U$79+conditions!$U57)))</f>
        <v>0</v>
      </c>
      <c r="MI145" s="37">
        <f>IF(MI$9="",0,IF(MI$9-conditions!$U$79&gt;=$U$9,0,SUMIFS(37:37,$9:$9,MI$9-conditions!$U$79+conditions!$U57)))</f>
        <v>0</v>
      </c>
      <c r="MJ145" s="37">
        <f>IF(MJ$9="",0,IF(MJ$9-conditions!$U$79&gt;=$U$9,0,SUMIFS(37:37,$9:$9,MJ$9-conditions!$U$79+conditions!$U57)))</f>
        <v>0</v>
      </c>
      <c r="MK145" s="37">
        <f>IF(MK$9="",0,IF(MK$9-conditions!$U$79&gt;=$U$9,0,SUMIFS(37:37,$9:$9,MK$9-conditions!$U$79+conditions!$U57)))</f>
        <v>0</v>
      </c>
      <c r="ML145" s="37">
        <f>IF(ML$9="",0,IF(ML$9-conditions!$U$79&gt;=$U$9,0,SUMIFS(37:37,$9:$9,ML$9-conditions!$U$79+conditions!$U57)))</f>
        <v>0</v>
      </c>
      <c r="MM145" s="37">
        <f>IF(MM$9="",0,IF(MM$9-conditions!$U$79&gt;=$U$9,0,SUMIFS(37:37,$9:$9,MM$9-conditions!$U$79+conditions!$U57)))</f>
        <v>0</v>
      </c>
      <c r="MN145" s="37">
        <f>IF(MN$9="",0,IF(MN$9-conditions!$U$79&gt;=$U$9,0,SUMIFS(37:37,$9:$9,MN$9-conditions!$U$79+conditions!$U57)))</f>
        <v>0</v>
      </c>
      <c r="MO145" s="37">
        <f>IF(MO$9="",0,IF(MO$9-conditions!$U$79&gt;=$U$9,0,SUMIFS(37:37,$9:$9,MO$9-conditions!$U$79+conditions!$U57)))</f>
        <v>0</v>
      </c>
      <c r="MP145" s="37">
        <f>IF(MP$9="",0,IF(MP$9-conditions!$U$79&gt;=$U$9,0,SUMIFS(37:37,$9:$9,MP$9-conditions!$U$79+conditions!$U57)))</f>
        <v>0</v>
      </c>
      <c r="MQ145" s="37">
        <f>IF(MQ$9="",0,IF(MQ$9-conditions!$U$79&gt;=$U$9,0,SUMIFS(37:37,$9:$9,MQ$9-conditions!$U$79+conditions!$U57)))</f>
        <v>0</v>
      </c>
      <c r="MR145" s="37">
        <f>IF(MR$9="",0,IF(MR$9-conditions!$U$79&gt;=$U$9,0,SUMIFS(37:37,$9:$9,MR$9-conditions!$U$79+conditions!$U57)))</f>
        <v>0</v>
      </c>
      <c r="MS145" s="37">
        <f>IF(MS$9="",0,IF(MS$9-conditions!$U$79&gt;=$U$9,0,SUMIFS(37:37,$9:$9,MS$9-conditions!$U$79+conditions!$U57)))</f>
        <v>0</v>
      </c>
      <c r="MT145" s="37">
        <f>IF(MT$9="",0,IF(MT$9-conditions!$U$79&gt;=$U$9,0,SUMIFS(37:37,$9:$9,MT$9-conditions!$U$79+conditions!$U57)))</f>
        <v>0</v>
      </c>
      <c r="MU145" s="37">
        <f>IF(MU$9="",0,IF(MU$9-conditions!$U$79&gt;=$U$9,0,SUMIFS(37:37,$9:$9,MU$9-conditions!$U$79+conditions!$U57)))</f>
        <v>0</v>
      </c>
      <c r="MV145" s="37">
        <f>IF(MV$9="",0,IF(MV$9-conditions!$U$79&gt;=$U$9,0,SUMIFS(37:37,$9:$9,MV$9-conditions!$U$79+conditions!$U57)))</f>
        <v>0</v>
      </c>
      <c r="MW145" s="37">
        <f>IF(MW$9="",0,IF(MW$9-conditions!$U$79&gt;=$U$9,0,SUMIFS(37:37,$9:$9,MW$9-conditions!$U$79+conditions!$U57)))</f>
        <v>0</v>
      </c>
      <c r="MX145" s="37">
        <f>IF(MX$9="",0,IF(MX$9-conditions!$U$79&gt;=$U$9,0,SUMIFS(37:37,$9:$9,MX$9-conditions!$U$79+conditions!$U57)))</f>
        <v>0</v>
      </c>
      <c r="MY145" s="37">
        <f>IF(MY$9="",0,IF(MY$9-conditions!$U$79&gt;=$U$9,0,SUMIFS(37:37,$9:$9,MY$9-conditions!$U$79+conditions!$U57)))</f>
        <v>0</v>
      </c>
      <c r="MZ145" s="37">
        <f>IF(MZ$9="",0,IF(MZ$9-conditions!$U$79&gt;=$U$9,0,SUMIFS(37:37,$9:$9,MZ$9-conditions!$U$79+conditions!$U57)))</f>
        <v>0</v>
      </c>
      <c r="NA145" s="37">
        <f>IF(NA$9="",0,IF(NA$9-conditions!$U$79&gt;=$U$9,0,SUMIFS(37:37,$9:$9,NA$9-conditions!$U$79+conditions!$U57)))</f>
        <v>0</v>
      </c>
      <c r="NB145" s="37">
        <f>IF(NB$9="",0,IF(NB$9-conditions!$U$79&gt;=$U$9,0,SUMIFS(37:37,$9:$9,NB$9-conditions!$U$79+conditions!$U57)))</f>
        <v>0</v>
      </c>
      <c r="NC145" s="37">
        <f>IF(NC$9="",0,IF(NC$9-conditions!$U$79&gt;=$U$9,0,SUMIFS(37:37,$9:$9,NC$9-conditions!$U$79+conditions!$U57)))</f>
        <v>0</v>
      </c>
      <c r="ND145" s="37">
        <f>IF(ND$9="",0,IF(ND$9-conditions!$U$79&gt;=$U$9,0,SUMIFS(37:37,$9:$9,ND$9-conditions!$U$79+conditions!$U57)))</f>
        <v>0</v>
      </c>
      <c r="NE145" s="37">
        <f>IF(NE$9="",0,IF(NE$9-conditions!$U$79&gt;=$U$9,0,SUMIFS(37:37,$9:$9,NE$9-conditions!$U$79+conditions!$U57)))</f>
        <v>0</v>
      </c>
      <c r="NF145" s="37">
        <f>IF(NF$9="",0,IF(NF$9-conditions!$U$79&gt;=$U$9,0,SUMIFS(37:37,$9:$9,NF$9-conditions!$U$79+conditions!$U57)))</f>
        <v>0</v>
      </c>
      <c r="NG145" s="37">
        <f>IF(NG$9="",0,IF(NG$9-conditions!$U$79&gt;=$U$9,0,SUMIFS(37:37,$9:$9,NG$9-conditions!$U$79+conditions!$U57)))</f>
        <v>0</v>
      </c>
      <c r="NH145" s="37">
        <f>IF(NH$9="",0,IF(NH$9-conditions!$U$79&gt;=$U$9,0,SUMIFS(37:37,$9:$9,NH$9-conditions!$U$79+conditions!$U57)))</f>
        <v>0</v>
      </c>
      <c r="NI145" s="37">
        <f>IF(NI$9="",0,IF(NI$9-conditions!$U$79&gt;=$U$9,0,SUMIFS(37:37,$9:$9,NI$9-conditions!$U$79+conditions!$U57)))</f>
        <v>0</v>
      </c>
      <c r="NJ145" s="37">
        <f>IF(NJ$9="",0,IF(NJ$9-conditions!$U$79&gt;=$U$9,0,SUMIFS(37:37,$9:$9,NJ$9-conditions!$U$79+conditions!$U57)))</f>
        <v>0</v>
      </c>
      <c r="NK145" s="37">
        <f>IF(NK$9="",0,IF(NK$9-conditions!$U$79&gt;=$U$9,0,SUMIFS(37:37,$9:$9,NK$9-conditions!$U$79+conditions!$U57)))</f>
        <v>0</v>
      </c>
      <c r="NL145" s="37">
        <f>IF(NL$9="",0,IF(NL$9-conditions!$U$79&gt;=$U$9,0,SUMIFS(37:37,$9:$9,NL$9-conditions!$U$79+conditions!$U57)))</f>
        <v>0</v>
      </c>
      <c r="NM145" s="37">
        <f>IF(NM$9="",0,IF(NM$9-conditions!$U$79&gt;=$U$9,0,SUMIFS(37:37,$9:$9,NM$9-conditions!$U$79+conditions!$U57)))</f>
        <v>0</v>
      </c>
      <c r="NN145" s="37">
        <f>IF(NN$9="",0,IF(NN$9-conditions!$U$79&gt;=$U$9,0,SUMIFS(37:37,$9:$9,NN$9-conditions!$U$79+conditions!$U57)))</f>
        <v>0</v>
      </c>
      <c r="NO145" s="37">
        <f>IF(NO$9="",0,IF(NO$9-conditions!$U$79&gt;=$U$9,0,SUMIFS(37:37,$9:$9,NO$9-conditions!$U$79+conditions!$U57)))</f>
        <v>0</v>
      </c>
      <c r="NP145" s="37">
        <f>IF(NP$9="",0,IF(NP$9-conditions!$U$79&gt;=$U$9,0,SUMIFS(37:37,$9:$9,NP$9-conditions!$U$79+conditions!$U57)))</f>
        <v>0</v>
      </c>
      <c r="NQ145" s="37">
        <f>IF(NQ$9="",0,IF(NQ$9-conditions!$U$79&gt;=$U$9,0,SUMIFS(37:37,$9:$9,NQ$9-conditions!$U$79+conditions!$U57)))</f>
        <v>0</v>
      </c>
      <c r="NR145" s="37">
        <f>IF(NR$9="",0,IF(NR$9-conditions!$U$79&gt;=$U$9,0,SUMIFS(37:37,$9:$9,NR$9-conditions!$U$79+conditions!$U57)))</f>
        <v>0</v>
      </c>
      <c r="NS145" s="37">
        <f>IF(NS$9="",0,IF(NS$9-conditions!$U$79&gt;=$U$9,0,SUMIFS(37:37,$9:$9,NS$9-conditions!$U$79+conditions!$U57)))</f>
        <v>0</v>
      </c>
      <c r="NT145" s="37">
        <f>IF(NT$9="",0,IF(NT$9-conditions!$U$79&gt;=$U$9,0,SUMIFS(37:37,$9:$9,NT$9-conditions!$U$79+conditions!$U57)))</f>
        <v>0</v>
      </c>
      <c r="NU145" s="37">
        <f>IF(NU$9="",0,IF(NU$9-conditions!$U$79&gt;=$U$9,0,SUMIFS(37:37,$9:$9,NU$9-conditions!$U$79+conditions!$U57)))</f>
        <v>0</v>
      </c>
      <c r="NV145" s="37">
        <f>IF(NV$9="",0,IF(NV$9-conditions!$U$79&gt;=$U$9,0,SUMIFS(37:37,$9:$9,NV$9-conditions!$U$79+conditions!$U57)))</f>
        <v>0</v>
      </c>
    </row>
    <row r="146" spans="1:386" s="38" customFormat="1" ht="10.199999999999999" x14ac:dyDescent="0.2">
      <c r="A146" s="31"/>
      <c r="B146" s="31"/>
      <c r="C146" s="31"/>
      <c r="D146" s="31"/>
      <c r="E146" s="31"/>
      <c r="F146" s="31"/>
      <c r="G146" s="31" t="str">
        <f>G139</f>
        <v>кред. задолж-ть по опл. перед пост-ми на нач. бюдж. года</v>
      </c>
      <c r="H146" s="31"/>
      <c r="I146" s="31"/>
      <c r="J146" s="31" t="str">
        <f>IF($G146="","",INDEX(KPI!$H$11:$H$121,SUMIFS(KPI!$E$11:$E$121,KPI!$F$11:$F$121,$G146)))</f>
        <v>тыс.руб.</v>
      </c>
      <c r="K146" s="31"/>
      <c r="L146" s="31"/>
      <c r="M146" s="31"/>
      <c r="N146" s="31" t="str">
        <f>structure!$G$16</f>
        <v>прочие товарные категории</v>
      </c>
      <c r="O146" s="31"/>
      <c r="P146" s="31"/>
      <c r="Q146" s="31"/>
      <c r="R146" s="37">
        <f t="shared" si="155"/>
        <v>39.000000000000036</v>
      </c>
      <c r="S146" s="31"/>
      <c r="T146" s="31"/>
      <c r="U146" s="37">
        <f>IF(U$9="",0,IF(U$9-conditions!$U$79&gt;=$U$9,0,SUMIFS(38:38,$9:$9,U$9-conditions!$U$79+conditions!$U58)))</f>
        <v>0</v>
      </c>
      <c r="V146" s="37">
        <f>IF(V$9="",0,IF(V$9-conditions!$U$79&gt;=$U$9,0,SUMIFS(38:38,$9:$9,V$9-conditions!$U$79+conditions!$U58)))</f>
        <v>3.9000000000000035</v>
      </c>
      <c r="W146" s="37">
        <f>IF(W$9="",0,IF(W$9-conditions!$U$79&gt;=$U$9,0,SUMIFS(38:38,$9:$9,W$9-conditions!$U$79+conditions!$U58)))</f>
        <v>3.9000000000000035</v>
      </c>
      <c r="X146" s="37">
        <f>IF(X$9="",0,IF(X$9-conditions!$U$79&gt;=$U$9,0,SUMIFS(38:38,$9:$9,X$9-conditions!$U$79+conditions!$U58)))</f>
        <v>3.9000000000000035</v>
      </c>
      <c r="Y146" s="37">
        <f>IF(Y$9="",0,IF(Y$9-conditions!$U$79&gt;=$U$9,0,SUMIFS(38:38,$9:$9,Y$9-conditions!$U$79+conditions!$U58)))</f>
        <v>3.9000000000000035</v>
      </c>
      <c r="Z146" s="37">
        <f>IF(Z$9="",0,IF(Z$9-conditions!$U$79&gt;=$U$9,0,SUMIFS(38:38,$9:$9,Z$9-conditions!$U$79+conditions!$U58)))</f>
        <v>3.9000000000000035</v>
      </c>
      <c r="AA146" s="37">
        <f>IF(AA$9="",0,IF(AA$9-conditions!$U$79&gt;=$U$9,0,SUMIFS(38:38,$9:$9,AA$9-conditions!$U$79+conditions!$U58)))</f>
        <v>0</v>
      </c>
      <c r="AB146" s="37">
        <f>IF(AB$9="",0,IF(AB$9-conditions!$U$79&gt;=$U$9,0,SUMIFS(38:38,$9:$9,AB$9-conditions!$U$79+conditions!$U58)))</f>
        <v>0</v>
      </c>
      <c r="AC146" s="37">
        <f>IF(AC$9="",0,IF(AC$9-conditions!$U$79&gt;=$U$9,0,SUMIFS(38:38,$9:$9,AC$9-conditions!$U$79+conditions!$U58)))</f>
        <v>3.9000000000000035</v>
      </c>
      <c r="AD146" s="37">
        <f>IF(AD$9="",0,IF(AD$9-conditions!$U$79&gt;=$U$9,0,SUMIFS(38:38,$9:$9,AD$9-conditions!$U$79+conditions!$U58)))</f>
        <v>3.9000000000000035</v>
      </c>
      <c r="AE146" s="37">
        <f>IF(AE$9="",0,IF(AE$9-conditions!$U$79&gt;=$U$9,0,SUMIFS(38:38,$9:$9,AE$9-conditions!$U$79+conditions!$U58)))</f>
        <v>3.9000000000000035</v>
      </c>
      <c r="AF146" s="37">
        <f>IF(AF$9="",0,IF(AF$9-conditions!$U$79&gt;=$U$9,0,SUMIFS(38:38,$9:$9,AF$9-conditions!$U$79+conditions!$U58)))</f>
        <v>3.9000000000000035</v>
      </c>
      <c r="AG146" s="37">
        <f>IF(AG$9="",0,IF(AG$9-conditions!$U$79&gt;=$U$9,0,SUMIFS(38:38,$9:$9,AG$9-conditions!$U$79+conditions!$U58)))</f>
        <v>3.9000000000000035</v>
      </c>
      <c r="AH146" s="37">
        <f>IF(AH$9="",0,IF(AH$9-conditions!$U$79&gt;=$U$9,0,SUMIFS(38:38,$9:$9,AH$9-conditions!$U$79+conditions!$U58)))</f>
        <v>0</v>
      </c>
      <c r="AI146" s="37">
        <f>IF(AI$9="",0,IF(AI$9-conditions!$U$79&gt;=$U$9,0,SUMIFS(38:38,$9:$9,AI$9-conditions!$U$79+conditions!$U58)))</f>
        <v>0</v>
      </c>
      <c r="AJ146" s="37">
        <f>IF(AJ$9="",0,IF(AJ$9-conditions!$U$79&gt;=$U$9,0,SUMIFS(38:38,$9:$9,AJ$9-conditions!$U$79+conditions!$U58)))</f>
        <v>0</v>
      </c>
      <c r="AK146" s="37">
        <f>IF(AK$9="",0,IF(AK$9-conditions!$U$79&gt;=$U$9,0,SUMIFS(38:38,$9:$9,AK$9-conditions!$U$79+conditions!$U58)))</f>
        <v>0</v>
      </c>
      <c r="AL146" s="37">
        <f>IF(AL$9="",0,IF(AL$9-conditions!$U$79&gt;=$U$9,0,SUMIFS(38:38,$9:$9,AL$9-conditions!$U$79+conditions!$U58)))</f>
        <v>0</v>
      </c>
      <c r="AM146" s="37">
        <f>IF(AM$9="",0,IF(AM$9-conditions!$U$79&gt;=$U$9,0,SUMIFS(38:38,$9:$9,AM$9-conditions!$U$79+conditions!$U58)))</f>
        <v>0</v>
      </c>
      <c r="AN146" s="37">
        <f>IF(AN$9="",0,IF(AN$9-conditions!$U$79&gt;=$U$9,0,SUMIFS(38:38,$9:$9,AN$9-conditions!$U$79+conditions!$U58)))</f>
        <v>0</v>
      </c>
      <c r="AO146" s="37">
        <f>IF(AO$9="",0,IF(AO$9-conditions!$U$79&gt;=$U$9,0,SUMIFS(38:38,$9:$9,AO$9-conditions!$U$79+conditions!$U58)))</f>
        <v>0</v>
      </c>
      <c r="AP146" s="37">
        <f>IF(AP$9="",0,IF(AP$9-conditions!$U$79&gt;=$U$9,0,SUMIFS(38:38,$9:$9,AP$9-conditions!$U$79+conditions!$U58)))</f>
        <v>0</v>
      </c>
      <c r="AQ146" s="37">
        <f>IF(AQ$9="",0,IF(AQ$9-conditions!$U$79&gt;=$U$9,0,SUMIFS(38:38,$9:$9,AQ$9-conditions!$U$79+conditions!$U58)))</f>
        <v>0</v>
      </c>
      <c r="AR146" s="37">
        <f>IF(AR$9="",0,IF(AR$9-conditions!$U$79&gt;=$U$9,0,SUMIFS(38:38,$9:$9,AR$9-conditions!$U$79+conditions!$U58)))</f>
        <v>0</v>
      </c>
      <c r="AS146" s="37">
        <f>IF(AS$9="",0,IF(AS$9-conditions!$U$79&gt;=$U$9,0,SUMIFS(38:38,$9:$9,AS$9-conditions!$U$79+conditions!$U58)))</f>
        <v>0</v>
      </c>
      <c r="AT146" s="37">
        <f>IF(AT$9="",0,IF(AT$9-conditions!$U$79&gt;=$U$9,0,SUMIFS(38:38,$9:$9,AT$9-conditions!$U$79+conditions!$U58)))</f>
        <v>0</v>
      </c>
      <c r="AU146" s="37">
        <f>IF(AU$9="",0,IF(AU$9-conditions!$U$79&gt;=$U$9,0,SUMIFS(38:38,$9:$9,AU$9-conditions!$U$79+conditions!$U58)))</f>
        <v>0</v>
      </c>
      <c r="AV146" s="37">
        <f>IF(AV$9="",0,IF(AV$9-conditions!$U$79&gt;=$U$9,0,SUMIFS(38:38,$9:$9,AV$9-conditions!$U$79+conditions!$U58)))</f>
        <v>0</v>
      </c>
      <c r="AW146" s="37">
        <f>IF(AW$9="",0,IF(AW$9-conditions!$U$79&gt;=$U$9,0,SUMIFS(38:38,$9:$9,AW$9-conditions!$U$79+conditions!$U58)))</f>
        <v>0</v>
      </c>
      <c r="AX146" s="37">
        <f>IF(AX$9="",0,IF(AX$9-conditions!$U$79&gt;=$U$9,0,SUMIFS(38:38,$9:$9,AX$9-conditions!$U$79+conditions!$U58)))</f>
        <v>0</v>
      </c>
      <c r="AY146" s="37">
        <f>IF(AY$9="",0,IF(AY$9-conditions!$U$79&gt;=$U$9,0,SUMIFS(38:38,$9:$9,AY$9-conditions!$U$79+conditions!$U58)))</f>
        <v>0</v>
      </c>
      <c r="AZ146" s="37">
        <f>IF(AZ$9="",0,IF(AZ$9-conditions!$U$79&gt;=$U$9,0,SUMIFS(38:38,$9:$9,AZ$9-conditions!$U$79+conditions!$U58)))</f>
        <v>0</v>
      </c>
      <c r="BA146" s="37">
        <f>IF(BA$9="",0,IF(BA$9-conditions!$U$79&gt;=$U$9,0,SUMIFS(38:38,$9:$9,BA$9-conditions!$U$79+conditions!$U58)))</f>
        <v>0</v>
      </c>
      <c r="BB146" s="37">
        <f>IF(BB$9="",0,IF(BB$9-conditions!$U$79&gt;=$U$9,0,SUMIFS(38:38,$9:$9,BB$9-conditions!$U$79+conditions!$U58)))</f>
        <v>0</v>
      </c>
      <c r="BC146" s="37">
        <f>IF(BC$9="",0,IF(BC$9-conditions!$U$79&gt;=$U$9,0,SUMIFS(38:38,$9:$9,BC$9-conditions!$U$79+conditions!$U58)))</f>
        <v>0</v>
      </c>
      <c r="BD146" s="37">
        <f>IF(BD$9="",0,IF(BD$9-conditions!$U$79&gt;=$U$9,0,SUMIFS(38:38,$9:$9,BD$9-conditions!$U$79+conditions!$U58)))</f>
        <v>0</v>
      </c>
      <c r="BE146" s="37">
        <f>IF(BE$9="",0,IF(BE$9-conditions!$U$79&gt;=$U$9,0,SUMIFS(38:38,$9:$9,BE$9-conditions!$U$79+conditions!$U58)))</f>
        <v>0</v>
      </c>
      <c r="BF146" s="37">
        <f>IF(BF$9="",0,IF(BF$9-conditions!$U$79&gt;=$U$9,0,SUMIFS(38:38,$9:$9,BF$9-conditions!$U$79+conditions!$U58)))</f>
        <v>0</v>
      </c>
      <c r="BG146" s="37">
        <f>IF(BG$9="",0,IF(BG$9-conditions!$U$79&gt;=$U$9,0,SUMIFS(38:38,$9:$9,BG$9-conditions!$U$79+conditions!$U58)))</f>
        <v>0</v>
      </c>
      <c r="BH146" s="37">
        <f>IF(BH$9="",0,IF(BH$9-conditions!$U$79&gt;=$U$9,0,SUMIFS(38:38,$9:$9,BH$9-conditions!$U$79+conditions!$U58)))</f>
        <v>0</v>
      </c>
      <c r="BI146" s="37">
        <f>IF(BI$9="",0,IF(BI$9-conditions!$U$79&gt;=$U$9,0,SUMIFS(38:38,$9:$9,BI$9-conditions!$U$79+conditions!$U58)))</f>
        <v>0</v>
      </c>
      <c r="BJ146" s="37">
        <f>IF(BJ$9="",0,IF(BJ$9-conditions!$U$79&gt;=$U$9,0,SUMIFS(38:38,$9:$9,BJ$9-conditions!$U$79+conditions!$U58)))</f>
        <v>0</v>
      </c>
      <c r="BK146" s="37">
        <f>IF(BK$9="",0,IF(BK$9-conditions!$U$79&gt;=$U$9,0,SUMIFS(38:38,$9:$9,BK$9-conditions!$U$79+conditions!$U58)))</f>
        <v>0</v>
      </c>
      <c r="BL146" s="37">
        <f>IF(BL$9="",0,IF(BL$9-conditions!$U$79&gt;=$U$9,0,SUMIFS(38:38,$9:$9,BL$9-conditions!$U$79+conditions!$U58)))</f>
        <v>0</v>
      </c>
      <c r="BM146" s="37">
        <f>IF(BM$9="",0,IF(BM$9-conditions!$U$79&gt;=$U$9,0,SUMIFS(38:38,$9:$9,BM$9-conditions!$U$79+conditions!$U58)))</f>
        <v>0</v>
      </c>
      <c r="BN146" s="37">
        <f>IF(BN$9="",0,IF(BN$9-conditions!$U$79&gt;=$U$9,0,SUMIFS(38:38,$9:$9,BN$9-conditions!$U$79+conditions!$U58)))</f>
        <v>0</v>
      </c>
      <c r="BO146" s="37">
        <f>IF(BO$9="",0,IF(BO$9-conditions!$U$79&gt;=$U$9,0,SUMIFS(38:38,$9:$9,BO$9-conditions!$U$79+conditions!$U58)))</f>
        <v>0</v>
      </c>
      <c r="BP146" s="37">
        <f>IF(BP$9="",0,IF(BP$9-conditions!$U$79&gt;=$U$9,0,SUMIFS(38:38,$9:$9,BP$9-conditions!$U$79+conditions!$U58)))</f>
        <v>0</v>
      </c>
      <c r="BQ146" s="37">
        <f>IF(BQ$9="",0,IF(BQ$9-conditions!$U$79&gt;=$U$9,0,SUMIFS(38:38,$9:$9,BQ$9-conditions!$U$79+conditions!$U58)))</f>
        <v>0</v>
      </c>
      <c r="BR146" s="37">
        <f>IF(BR$9="",0,IF(BR$9-conditions!$U$79&gt;=$U$9,0,SUMIFS(38:38,$9:$9,BR$9-conditions!$U$79+conditions!$U58)))</f>
        <v>0</v>
      </c>
      <c r="BS146" s="37">
        <f>IF(BS$9="",0,IF(BS$9-conditions!$U$79&gt;=$U$9,0,SUMIFS(38:38,$9:$9,BS$9-conditions!$U$79+conditions!$U58)))</f>
        <v>0</v>
      </c>
      <c r="BT146" s="37">
        <f>IF(BT$9="",0,IF(BT$9-conditions!$U$79&gt;=$U$9,0,SUMIFS(38:38,$9:$9,BT$9-conditions!$U$79+conditions!$U58)))</f>
        <v>0</v>
      </c>
      <c r="BU146" s="37">
        <f>IF(BU$9="",0,IF(BU$9-conditions!$U$79&gt;=$U$9,0,SUMIFS(38:38,$9:$9,BU$9-conditions!$U$79+conditions!$U58)))</f>
        <v>0</v>
      </c>
      <c r="BV146" s="37">
        <f>IF(BV$9="",0,IF(BV$9-conditions!$U$79&gt;=$U$9,0,SUMIFS(38:38,$9:$9,BV$9-conditions!$U$79+conditions!$U58)))</f>
        <v>0</v>
      </c>
      <c r="BW146" s="37">
        <f>IF(BW$9="",0,IF(BW$9-conditions!$U$79&gt;=$U$9,0,SUMIFS(38:38,$9:$9,BW$9-conditions!$U$79+conditions!$U58)))</f>
        <v>0</v>
      </c>
      <c r="BX146" s="37">
        <f>IF(BX$9="",0,IF(BX$9-conditions!$U$79&gt;=$U$9,0,SUMIFS(38:38,$9:$9,BX$9-conditions!$U$79+conditions!$U58)))</f>
        <v>0</v>
      </c>
      <c r="BY146" s="37">
        <f>IF(BY$9="",0,IF(BY$9-conditions!$U$79&gt;=$U$9,0,SUMIFS(38:38,$9:$9,BY$9-conditions!$U$79+conditions!$U58)))</f>
        <v>0</v>
      </c>
      <c r="BZ146" s="37">
        <f>IF(BZ$9="",0,IF(BZ$9-conditions!$U$79&gt;=$U$9,0,SUMIFS(38:38,$9:$9,BZ$9-conditions!$U$79+conditions!$U58)))</f>
        <v>0</v>
      </c>
      <c r="CA146" s="37">
        <f>IF(CA$9="",0,IF(CA$9-conditions!$U$79&gt;=$U$9,0,SUMIFS(38:38,$9:$9,CA$9-conditions!$U$79+conditions!$U58)))</f>
        <v>0</v>
      </c>
      <c r="CB146" s="37">
        <f>IF(CB$9="",0,IF(CB$9-conditions!$U$79&gt;=$U$9,0,SUMIFS(38:38,$9:$9,CB$9-conditions!$U$79+conditions!$U58)))</f>
        <v>0</v>
      </c>
      <c r="CC146" s="37">
        <f>IF(CC$9="",0,IF(CC$9-conditions!$U$79&gt;=$U$9,0,SUMIFS(38:38,$9:$9,CC$9-conditions!$U$79+conditions!$U58)))</f>
        <v>0</v>
      </c>
      <c r="CD146" s="37">
        <f>IF(CD$9="",0,IF(CD$9-conditions!$U$79&gt;=$U$9,0,SUMIFS(38:38,$9:$9,CD$9-conditions!$U$79+conditions!$U58)))</f>
        <v>0</v>
      </c>
      <c r="CE146" s="37">
        <f>IF(CE$9="",0,IF(CE$9-conditions!$U$79&gt;=$U$9,0,SUMIFS(38:38,$9:$9,CE$9-conditions!$U$79+conditions!$U58)))</f>
        <v>0</v>
      </c>
      <c r="CF146" s="37">
        <f>IF(CF$9="",0,IF(CF$9-conditions!$U$79&gt;=$U$9,0,SUMIFS(38:38,$9:$9,CF$9-conditions!$U$79+conditions!$U58)))</f>
        <v>0</v>
      </c>
      <c r="CG146" s="37">
        <f>IF(CG$9="",0,IF(CG$9-conditions!$U$79&gt;=$U$9,0,SUMIFS(38:38,$9:$9,CG$9-conditions!$U$79+conditions!$U58)))</f>
        <v>0</v>
      </c>
      <c r="CH146" s="37">
        <f>IF(CH$9="",0,IF(CH$9-conditions!$U$79&gt;=$U$9,0,SUMIFS(38:38,$9:$9,CH$9-conditions!$U$79+conditions!$U58)))</f>
        <v>0</v>
      </c>
      <c r="CI146" s="37">
        <f>IF(CI$9="",0,IF(CI$9-conditions!$U$79&gt;=$U$9,0,SUMIFS(38:38,$9:$9,CI$9-conditions!$U$79+conditions!$U58)))</f>
        <v>0</v>
      </c>
      <c r="CJ146" s="37">
        <f>IF(CJ$9="",0,IF(CJ$9-conditions!$U$79&gt;=$U$9,0,SUMIFS(38:38,$9:$9,CJ$9-conditions!$U$79+conditions!$U58)))</f>
        <v>0</v>
      </c>
      <c r="CK146" s="37">
        <f>IF(CK$9="",0,IF(CK$9-conditions!$U$79&gt;=$U$9,0,SUMIFS(38:38,$9:$9,CK$9-conditions!$U$79+conditions!$U58)))</f>
        <v>0</v>
      </c>
      <c r="CL146" s="37">
        <f>IF(CL$9="",0,IF(CL$9-conditions!$U$79&gt;=$U$9,0,SUMIFS(38:38,$9:$9,CL$9-conditions!$U$79+conditions!$U58)))</f>
        <v>0</v>
      </c>
      <c r="CM146" s="37">
        <f>IF(CM$9="",0,IF(CM$9-conditions!$U$79&gt;=$U$9,0,SUMIFS(38:38,$9:$9,CM$9-conditions!$U$79+conditions!$U58)))</f>
        <v>0</v>
      </c>
      <c r="CN146" s="37">
        <f>IF(CN$9="",0,IF(CN$9-conditions!$U$79&gt;=$U$9,0,SUMIFS(38:38,$9:$9,CN$9-conditions!$U$79+conditions!$U58)))</f>
        <v>0</v>
      </c>
      <c r="CO146" s="37">
        <f>IF(CO$9="",0,IF(CO$9-conditions!$U$79&gt;=$U$9,0,SUMIFS(38:38,$9:$9,CO$9-conditions!$U$79+conditions!$U58)))</f>
        <v>0</v>
      </c>
      <c r="CP146" s="37">
        <f>IF(CP$9="",0,IF(CP$9-conditions!$U$79&gt;=$U$9,0,SUMIFS(38:38,$9:$9,CP$9-conditions!$U$79+conditions!$U58)))</f>
        <v>0</v>
      </c>
      <c r="CQ146" s="37">
        <f>IF(CQ$9="",0,IF(CQ$9-conditions!$U$79&gt;=$U$9,0,SUMIFS(38:38,$9:$9,CQ$9-conditions!$U$79+conditions!$U58)))</f>
        <v>0</v>
      </c>
      <c r="CR146" s="37">
        <f>IF(CR$9="",0,IF(CR$9-conditions!$U$79&gt;=$U$9,0,SUMIFS(38:38,$9:$9,CR$9-conditions!$U$79+conditions!$U58)))</f>
        <v>0</v>
      </c>
      <c r="CS146" s="37">
        <f>IF(CS$9="",0,IF(CS$9-conditions!$U$79&gt;=$U$9,0,SUMIFS(38:38,$9:$9,CS$9-conditions!$U$79+conditions!$U58)))</f>
        <v>0</v>
      </c>
      <c r="CT146" s="37">
        <f>IF(CT$9="",0,IF(CT$9-conditions!$U$79&gt;=$U$9,0,SUMIFS(38:38,$9:$9,CT$9-conditions!$U$79+conditions!$U58)))</f>
        <v>0</v>
      </c>
      <c r="CU146" s="37">
        <f>IF(CU$9="",0,IF(CU$9-conditions!$U$79&gt;=$U$9,0,SUMIFS(38:38,$9:$9,CU$9-conditions!$U$79+conditions!$U58)))</f>
        <v>0</v>
      </c>
      <c r="CV146" s="37">
        <f>IF(CV$9="",0,IF(CV$9-conditions!$U$79&gt;=$U$9,0,SUMIFS(38:38,$9:$9,CV$9-conditions!$U$79+conditions!$U58)))</f>
        <v>0</v>
      </c>
      <c r="CW146" s="37">
        <f>IF(CW$9="",0,IF(CW$9-conditions!$U$79&gt;=$U$9,0,SUMIFS(38:38,$9:$9,CW$9-conditions!$U$79+conditions!$U58)))</f>
        <v>0</v>
      </c>
      <c r="CX146" s="37">
        <f>IF(CX$9="",0,IF(CX$9-conditions!$U$79&gt;=$U$9,0,SUMIFS(38:38,$9:$9,CX$9-conditions!$U$79+conditions!$U58)))</f>
        <v>0</v>
      </c>
      <c r="CY146" s="37">
        <f>IF(CY$9="",0,IF(CY$9-conditions!$U$79&gt;=$U$9,0,SUMIFS(38:38,$9:$9,CY$9-conditions!$U$79+conditions!$U58)))</f>
        <v>0</v>
      </c>
      <c r="CZ146" s="37">
        <f>IF(CZ$9="",0,IF(CZ$9-conditions!$U$79&gt;=$U$9,0,SUMIFS(38:38,$9:$9,CZ$9-conditions!$U$79+conditions!$U58)))</f>
        <v>0</v>
      </c>
      <c r="DA146" s="37">
        <f>IF(DA$9="",0,IF(DA$9-conditions!$U$79&gt;=$U$9,0,SUMIFS(38:38,$9:$9,DA$9-conditions!$U$79+conditions!$U58)))</f>
        <v>0</v>
      </c>
      <c r="DB146" s="37">
        <f>IF(DB$9="",0,IF(DB$9-conditions!$U$79&gt;=$U$9,0,SUMIFS(38:38,$9:$9,DB$9-conditions!$U$79+conditions!$U58)))</f>
        <v>0</v>
      </c>
      <c r="DC146" s="37">
        <f>IF(DC$9="",0,IF(DC$9-conditions!$U$79&gt;=$U$9,0,SUMIFS(38:38,$9:$9,DC$9-conditions!$U$79+conditions!$U58)))</f>
        <v>0</v>
      </c>
      <c r="DD146" s="37">
        <f>IF(DD$9="",0,IF(DD$9-conditions!$U$79&gt;=$U$9,0,SUMIFS(38:38,$9:$9,DD$9-conditions!$U$79+conditions!$U58)))</f>
        <v>0</v>
      </c>
      <c r="DE146" s="37">
        <f>IF(DE$9="",0,IF(DE$9-conditions!$U$79&gt;=$U$9,0,SUMIFS(38:38,$9:$9,DE$9-conditions!$U$79+conditions!$U58)))</f>
        <v>0</v>
      </c>
      <c r="DF146" s="37">
        <f>IF(DF$9="",0,IF(DF$9-conditions!$U$79&gt;=$U$9,0,SUMIFS(38:38,$9:$9,DF$9-conditions!$U$79+conditions!$U58)))</f>
        <v>0</v>
      </c>
      <c r="DG146" s="37">
        <f>IF(DG$9="",0,IF(DG$9-conditions!$U$79&gt;=$U$9,0,SUMIFS(38:38,$9:$9,DG$9-conditions!$U$79+conditions!$U58)))</f>
        <v>0</v>
      </c>
      <c r="DH146" s="37">
        <f>IF(DH$9="",0,IF(DH$9-conditions!$U$79&gt;=$U$9,0,SUMIFS(38:38,$9:$9,DH$9-conditions!$U$79+conditions!$U58)))</f>
        <v>0</v>
      </c>
      <c r="DI146" s="37">
        <f>IF(DI$9="",0,IF(DI$9-conditions!$U$79&gt;=$U$9,0,SUMIFS(38:38,$9:$9,DI$9-conditions!$U$79+conditions!$U58)))</f>
        <v>0</v>
      </c>
      <c r="DJ146" s="37">
        <f>IF(DJ$9="",0,IF(DJ$9-conditions!$U$79&gt;=$U$9,0,SUMIFS(38:38,$9:$9,DJ$9-conditions!$U$79+conditions!$U58)))</f>
        <v>0</v>
      </c>
      <c r="DK146" s="37">
        <f>IF(DK$9="",0,IF(DK$9-conditions!$U$79&gt;=$U$9,0,SUMIFS(38:38,$9:$9,DK$9-conditions!$U$79+conditions!$U58)))</f>
        <v>0</v>
      </c>
      <c r="DL146" s="37">
        <f>IF(DL$9="",0,IF(DL$9-conditions!$U$79&gt;=$U$9,0,SUMIFS(38:38,$9:$9,DL$9-conditions!$U$79+conditions!$U58)))</f>
        <v>0</v>
      </c>
      <c r="DM146" s="37">
        <f>IF(DM$9="",0,IF(DM$9-conditions!$U$79&gt;=$U$9,0,SUMIFS(38:38,$9:$9,DM$9-conditions!$U$79+conditions!$U58)))</f>
        <v>0</v>
      </c>
      <c r="DN146" s="37">
        <f>IF(DN$9="",0,IF(DN$9-conditions!$U$79&gt;=$U$9,0,SUMIFS(38:38,$9:$9,DN$9-conditions!$U$79+conditions!$U58)))</f>
        <v>0</v>
      </c>
      <c r="DO146" s="37">
        <f>IF(DO$9="",0,IF(DO$9-conditions!$U$79&gt;=$U$9,0,SUMIFS(38:38,$9:$9,DO$9-conditions!$U$79+conditions!$U58)))</f>
        <v>0</v>
      </c>
      <c r="DP146" s="37">
        <f>IF(DP$9="",0,IF(DP$9-conditions!$U$79&gt;=$U$9,0,SUMIFS(38:38,$9:$9,DP$9-conditions!$U$79+conditions!$U58)))</f>
        <v>0</v>
      </c>
      <c r="DQ146" s="37">
        <f>IF(DQ$9="",0,IF(DQ$9-conditions!$U$79&gt;=$U$9,0,SUMIFS(38:38,$9:$9,DQ$9-conditions!$U$79+conditions!$U58)))</f>
        <v>0</v>
      </c>
      <c r="DR146" s="37">
        <f>IF(DR$9="",0,IF(DR$9-conditions!$U$79&gt;=$U$9,0,SUMIFS(38:38,$9:$9,DR$9-conditions!$U$79+conditions!$U58)))</f>
        <v>0</v>
      </c>
      <c r="DS146" s="37">
        <f>IF(DS$9="",0,IF(DS$9-conditions!$U$79&gt;=$U$9,0,SUMIFS(38:38,$9:$9,DS$9-conditions!$U$79+conditions!$U58)))</f>
        <v>0</v>
      </c>
      <c r="DT146" s="37">
        <f>IF(DT$9="",0,IF(DT$9-conditions!$U$79&gt;=$U$9,0,SUMIFS(38:38,$9:$9,DT$9-conditions!$U$79+conditions!$U58)))</f>
        <v>0</v>
      </c>
      <c r="DU146" s="37">
        <f>IF(DU$9="",0,IF(DU$9-conditions!$U$79&gt;=$U$9,0,SUMIFS(38:38,$9:$9,DU$9-conditions!$U$79+conditions!$U58)))</f>
        <v>0</v>
      </c>
      <c r="DV146" s="37">
        <f>IF(DV$9="",0,IF(DV$9-conditions!$U$79&gt;=$U$9,0,SUMIFS(38:38,$9:$9,DV$9-conditions!$U$79+conditions!$U58)))</f>
        <v>0</v>
      </c>
      <c r="DW146" s="37">
        <f>IF(DW$9="",0,IF(DW$9-conditions!$U$79&gt;=$U$9,0,SUMIFS(38:38,$9:$9,DW$9-conditions!$U$79+conditions!$U58)))</f>
        <v>0</v>
      </c>
      <c r="DX146" s="37">
        <f>IF(DX$9="",0,IF(DX$9-conditions!$U$79&gt;=$U$9,0,SUMIFS(38:38,$9:$9,DX$9-conditions!$U$79+conditions!$U58)))</f>
        <v>0</v>
      </c>
      <c r="DY146" s="37">
        <f>IF(DY$9="",0,IF(DY$9-conditions!$U$79&gt;=$U$9,0,SUMIFS(38:38,$9:$9,DY$9-conditions!$U$79+conditions!$U58)))</f>
        <v>0</v>
      </c>
      <c r="DZ146" s="37">
        <f>IF(DZ$9="",0,IF(DZ$9-conditions!$U$79&gt;=$U$9,0,SUMIFS(38:38,$9:$9,DZ$9-conditions!$U$79+conditions!$U58)))</f>
        <v>0</v>
      </c>
      <c r="EA146" s="37">
        <f>IF(EA$9="",0,IF(EA$9-conditions!$U$79&gt;=$U$9,0,SUMIFS(38:38,$9:$9,EA$9-conditions!$U$79+conditions!$U58)))</f>
        <v>0</v>
      </c>
      <c r="EB146" s="37">
        <f>IF(EB$9="",0,IF(EB$9-conditions!$U$79&gt;=$U$9,0,SUMIFS(38:38,$9:$9,EB$9-conditions!$U$79+conditions!$U58)))</f>
        <v>0</v>
      </c>
      <c r="EC146" s="37">
        <f>IF(EC$9="",0,IF(EC$9-conditions!$U$79&gt;=$U$9,0,SUMIFS(38:38,$9:$9,EC$9-conditions!$U$79+conditions!$U58)))</f>
        <v>0</v>
      </c>
      <c r="ED146" s="37">
        <f>IF(ED$9="",0,IF(ED$9-conditions!$U$79&gt;=$U$9,0,SUMIFS(38:38,$9:$9,ED$9-conditions!$U$79+conditions!$U58)))</f>
        <v>0</v>
      </c>
      <c r="EE146" s="37">
        <f>IF(EE$9="",0,IF(EE$9-conditions!$U$79&gt;=$U$9,0,SUMIFS(38:38,$9:$9,EE$9-conditions!$U$79+conditions!$U58)))</f>
        <v>0</v>
      </c>
      <c r="EF146" s="37">
        <f>IF(EF$9="",0,IF(EF$9-conditions!$U$79&gt;=$U$9,0,SUMIFS(38:38,$9:$9,EF$9-conditions!$U$79+conditions!$U58)))</f>
        <v>0</v>
      </c>
      <c r="EG146" s="37">
        <f>IF(EG$9="",0,IF(EG$9-conditions!$U$79&gt;=$U$9,0,SUMIFS(38:38,$9:$9,EG$9-conditions!$U$79+conditions!$U58)))</f>
        <v>0</v>
      </c>
      <c r="EH146" s="37">
        <f>IF(EH$9="",0,IF(EH$9-conditions!$U$79&gt;=$U$9,0,SUMIFS(38:38,$9:$9,EH$9-conditions!$U$79+conditions!$U58)))</f>
        <v>0</v>
      </c>
      <c r="EI146" s="37">
        <f>IF(EI$9="",0,IF(EI$9-conditions!$U$79&gt;=$U$9,0,SUMIFS(38:38,$9:$9,EI$9-conditions!$U$79+conditions!$U58)))</f>
        <v>0</v>
      </c>
      <c r="EJ146" s="37">
        <f>IF(EJ$9="",0,IF(EJ$9-conditions!$U$79&gt;=$U$9,0,SUMIFS(38:38,$9:$9,EJ$9-conditions!$U$79+conditions!$U58)))</f>
        <v>0</v>
      </c>
      <c r="EK146" s="37">
        <f>IF(EK$9="",0,IF(EK$9-conditions!$U$79&gt;=$U$9,0,SUMIFS(38:38,$9:$9,EK$9-conditions!$U$79+conditions!$U58)))</f>
        <v>0</v>
      </c>
      <c r="EL146" s="37">
        <f>IF(EL$9="",0,IF(EL$9-conditions!$U$79&gt;=$U$9,0,SUMIFS(38:38,$9:$9,EL$9-conditions!$U$79+conditions!$U58)))</f>
        <v>0</v>
      </c>
      <c r="EM146" s="37">
        <f>IF(EM$9="",0,IF(EM$9-conditions!$U$79&gt;=$U$9,0,SUMIFS(38:38,$9:$9,EM$9-conditions!$U$79+conditions!$U58)))</f>
        <v>0</v>
      </c>
      <c r="EN146" s="37">
        <f>IF(EN$9="",0,IF(EN$9-conditions!$U$79&gt;=$U$9,0,SUMIFS(38:38,$9:$9,EN$9-conditions!$U$79+conditions!$U58)))</f>
        <v>0</v>
      </c>
      <c r="EO146" s="37">
        <f>IF(EO$9="",0,IF(EO$9-conditions!$U$79&gt;=$U$9,0,SUMIFS(38:38,$9:$9,EO$9-conditions!$U$79+conditions!$U58)))</f>
        <v>0</v>
      </c>
      <c r="EP146" s="37">
        <f>IF(EP$9="",0,IF(EP$9-conditions!$U$79&gt;=$U$9,0,SUMIFS(38:38,$9:$9,EP$9-conditions!$U$79+conditions!$U58)))</f>
        <v>0</v>
      </c>
      <c r="EQ146" s="37">
        <f>IF(EQ$9="",0,IF(EQ$9-conditions!$U$79&gt;=$U$9,0,SUMIFS(38:38,$9:$9,EQ$9-conditions!$U$79+conditions!$U58)))</f>
        <v>0</v>
      </c>
      <c r="ER146" s="37">
        <f>IF(ER$9="",0,IF(ER$9-conditions!$U$79&gt;=$U$9,0,SUMIFS(38:38,$9:$9,ER$9-conditions!$U$79+conditions!$U58)))</f>
        <v>0</v>
      </c>
      <c r="ES146" s="37">
        <f>IF(ES$9="",0,IF(ES$9-conditions!$U$79&gt;=$U$9,0,SUMIFS(38:38,$9:$9,ES$9-conditions!$U$79+conditions!$U58)))</f>
        <v>0</v>
      </c>
      <c r="ET146" s="37">
        <f>IF(ET$9="",0,IF(ET$9-conditions!$U$79&gt;=$U$9,0,SUMIFS(38:38,$9:$9,ET$9-conditions!$U$79+conditions!$U58)))</f>
        <v>0</v>
      </c>
      <c r="EU146" s="37">
        <f>IF(EU$9="",0,IF(EU$9-conditions!$U$79&gt;=$U$9,0,SUMIFS(38:38,$9:$9,EU$9-conditions!$U$79+conditions!$U58)))</f>
        <v>0</v>
      </c>
      <c r="EV146" s="37">
        <f>IF(EV$9="",0,IF(EV$9-conditions!$U$79&gt;=$U$9,0,SUMIFS(38:38,$9:$9,EV$9-conditions!$U$79+conditions!$U58)))</f>
        <v>0</v>
      </c>
      <c r="EW146" s="37">
        <f>IF(EW$9="",0,IF(EW$9-conditions!$U$79&gt;=$U$9,0,SUMIFS(38:38,$9:$9,EW$9-conditions!$U$79+conditions!$U58)))</f>
        <v>0</v>
      </c>
      <c r="EX146" s="37">
        <f>IF(EX$9="",0,IF(EX$9-conditions!$U$79&gt;=$U$9,0,SUMIFS(38:38,$9:$9,EX$9-conditions!$U$79+conditions!$U58)))</f>
        <v>0</v>
      </c>
      <c r="EY146" s="37">
        <f>IF(EY$9="",0,IF(EY$9-conditions!$U$79&gt;=$U$9,0,SUMIFS(38:38,$9:$9,EY$9-conditions!$U$79+conditions!$U58)))</f>
        <v>0</v>
      </c>
      <c r="EZ146" s="37">
        <f>IF(EZ$9="",0,IF(EZ$9-conditions!$U$79&gt;=$U$9,0,SUMIFS(38:38,$9:$9,EZ$9-conditions!$U$79+conditions!$U58)))</f>
        <v>0</v>
      </c>
      <c r="FA146" s="37">
        <f>IF(FA$9="",0,IF(FA$9-conditions!$U$79&gt;=$U$9,0,SUMIFS(38:38,$9:$9,FA$9-conditions!$U$79+conditions!$U58)))</f>
        <v>0</v>
      </c>
      <c r="FB146" s="37">
        <f>IF(FB$9="",0,IF(FB$9-conditions!$U$79&gt;=$U$9,0,SUMIFS(38:38,$9:$9,FB$9-conditions!$U$79+conditions!$U58)))</f>
        <v>0</v>
      </c>
      <c r="FC146" s="37">
        <f>IF(FC$9="",0,IF(FC$9-conditions!$U$79&gt;=$U$9,0,SUMIFS(38:38,$9:$9,FC$9-conditions!$U$79+conditions!$U58)))</f>
        <v>0</v>
      </c>
      <c r="FD146" s="37">
        <f>IF(FD$9="",0,IF(FD$9-conditions!$U$79&gt;=$U$9,0,SUMIFS(38:38,$9:$9,FD$9-conditions!$U$79+conditions!$U58)))</f>
        <v>0</v>
      </c>
      <c r="FE146" s="37">
        <f>IF(FE$9="",0,IF(FE$9-conditions!$U$79&gt;=$U$9,0,SUMIFS(38:38,$9:$9,FE$9-conditions!$U$79+conditions!$U58)))</f>
        <v>0</v>
      </c>
      <c r="FF146" s="37">
        <f>IF(FF$9="",0,IF(FF$9-conditions!$U$79&gt;=$U$9,0,SUMIFS(38:38,$9:$9,FF$9-conditions!$U$79+conditions!$U58)))</f>
        <v>0</v>
      </c>
      <c r="FG146" s="37">
        <f>IF(FG$9="",0,IF(FG$9-conditions!$U$79&gt;=$U$9,0,SUMIFS(38:38,$9:$9,FG$9-conditions!$U$79+conditions!$U58)))</f>
        <v>0</v>
      </c>
      <c r="FH146" s="37">
        <f>IF(FH$9="",0,IF(FH$9-conditions!$U$79&gt;=$U$9,0,SUMIFS(38:38,$9:$9,FH$9-conditions!$U$79+conditions!$U58)))</f>
        <v>0</v>
      </c>
      <c r="FI146" s="37">
        <f>IF(FI$9="",0,IF(FI$9-conditions!$U$79&gt;=$U$9,0,SUMIFS(38:38,$9:$9,FI$9-conditions!$U$79+conditions!$U58)))</f>
        <v>0</v>
      </c>
      <c r="FJ146" s="37">
        <f>IF(FJ$9="",0,IF(FJ$9-conditions!$U$79&gt;=$U$9,0,SUMIFS(38:38,$9:$9,FJ$9-conditions!$U$79+conditions!$U58)))</f>
        <v>0</v>
      </c>
      <c r="FK146" s="37">
        <f>IF(FK$9="",0,IF(FK$9-conditions!$U$79&gt;=$U$9,0,SUMIFS(38:38,$9:$9,FK$9-conditions!$U$79+conditions!$U58)))</f>
        <v>0</v>
      </c>
      <c r="FL146" s="37">
        <f>IF(FL$9="",0,IF(FL$9-conditions!$U$79&gt;=$U$9,0,SUMIFS(38:38,$9:$9,FL$9-conditions!$U$79+conditions!$U58)))</f>
        <v>0</v>
      </c>
      <c r="FM146" s="37">
        <f>IF(FM$9="",0,IF(FM$9-conditions!$U$79&gt;=$U$9,0,SUMIFS(38:38,$9:$9,FM$9-conditions!$U$79+conditions!$U58)))</f>
        <v>0</v>
      </c>
      <c r="FN146" s="37">
        <f>IF(FN$9="",0,IF(FN$9-conditions!$U$79&gt;=$U$9,0,SUMIFS(38:38,$9:$9,FN$9-conditions!$U$79+conditions!$U58)))</f>
        <v>0</v>
      </c>
      <c r="FO146" s="37">
        <f>IF(FO$9="",0,IF(FO$9-conditions!$U$79&gt;=$U$9,0,SUMIFS(38:38,$9:$9,FO$9-conditions!$U$79+conditions!$U58)))</f>
        <v>0</v>
      </c>
      <c r="FP146" s="37">
        <f>IF(FP$9="",0,IF(FP$9-conditions!$U$79&gt;=$U$9,0,SUMIFS(38:38,$9:$9,FP$9-conditions!$U$79+conditions!$U58)))</f>
        <v>0</v>
      </c>
      <c r="FQ146" s="37">
        <f>IF(FQ$9="",0,IF(FQ$9-conditions!$U$79&gt;=$U$9,0,SUMIFS(38:38,$9:$9,FQ$9-conditions!$U$79+conditions!$U58)))</f>
        <v>0</v>
      </c>
      <c r="FR146" s="37">
        <f>IF(FR$9="",0,IF(FR$9-conditions!$U$79&gt;=$U$9,0,SUMIFS(38:38,$9:$9,FR$9-conditions!$U$79+conditions!$U58)))</f>
        <v>0</v>
      </c>
      <c r="FS146" s="37">
        <f>IF(FS$9="",0,IF(FS$9-conditions!$U$79&gt;=$U$9,0,SUMIFS(38:38,$9:$9,FS$9-conditions!$U$79+conditions!$U58)))</f>
        <v>0</v>
      </c>
      <c r="FT146" s="37">
        <f>IF(FT$9="",0,IF(FT$9-conditions!$U$79&gt;=$U$9,0,SUMIFS(38:38,$9:$9,FT$9-conditions!$U$79+conditions!$U58)))</f>
        <v>0</v>
      </c>
      <c r="FU146" s="37">
        <f>IF(FU$9="",0,IF(FU$9-conditions!$U$79&gt;=$U$9,0,SUMIFS(38:38,$9:$9,FU$9-conditions!$U$79+conditions!$U58)))</f>
        <v>0</v>
      </c>
      <c r="FV146" s="37">
        <f>IF(FV$9="",0,IF(FV$9-conditions!$U$79&gt;=$U$9,0,SUMIFS(38:38,$9:$9,FV$9-conditions!$U$79+conditions!$U58)))</f>
        <v>0</v>
      </c>
      <c r="FW146" s="37">
        <f>IF(FW$9="",0,IF(FW$9-conditions!$U$79&gt;=$U$9,0,SUMIFS(38:38,$9:$9,FW$9-conditions!$U$79+conditions!$U58)))</f>
        <v>0</v>
      </c>
      <c r="FX146" s="37">
        <f>IF(FX$9="",0,IF(FX$9-conditions!$U$79&gt;=$U$9,0,SUMIFS(38:38,$9:$9,FX$9-conditions!$U$79+conditions!$U58)))</f>
        <v>0</v>
      </c>
      <c r="FY146" s="37">
        <f>IF(FY$9="",0,IF(FY$9-conditions!$U$79&gt;=$U$9,0,SUMIFS(38:38,$9:$9,FY$9-conditions!$U$79+conditions!$U58)))</f>
        <v>0</v>
      </c>
      <c r="FZ146" s="37">
        <f>IF(FZ$9="",0,IF(FZ$9-conditions!$U$79&gt;=$U$9,0,SUMIFS(38:38,$9:$9,FZ$9-conditions!$U$79+conditions!$U58)))</f>
        <v>0</v>
      </c>
      <c r="GA146" s="37">
        <f>IF(GA$9="",0,IF(GA$9-conditions!$U$79&gt;=$U$9,0,SUMIFS(38:38,$9:$9,GA$9-conditions!$U$79+conditions!$U58)))</f>
        <v>0</v>
      </c>
      <c r="GB146" s="37">
        <f>IF(GB$9="",0,IF(GB$9-conditions!$U$79&gt;=$U$9,0,SUMIFS(38:38,$9:$9,GB$9-conditions!$U$79+conditions!$U58)))</f>
        <v>0</v>
      </c>
      <c r="GC146" s="37">
        <f>IF(GC$9="",0,IF(GC$9-conditions!$U$79&gt;=$U$9,0,SUMIFS(38:38,$9:$9,GC$9-conditions!$U$79+conditions!$U58)))</f>
        <v>0</v>
      </c>
      <c r="GD146" s="37">
        <f>IF(GD$9="",0,IF(GD$9-conditions!$U$79&gt;=$U$9,0,SUMIFS(38:38,$9:$9,GD$9-conditions!$U$79+conditions!$U58)))</f>
        <v>0</v>
      </c>
      <c r="GE146" s="37">
        <f>IF(GE$9="",0,IF(GE$9-conditions!$U$79&gt;=$U$9,0,SUMIFS(38:38,$9:$9,GE$9-conditions!$U$79+conditions!$U58)))</f>
        <v>0</v>
      </c>
      <c r="GF146" s="37">
        <f>IF(GF$9="",0,IF(GF$9-conditions!$U$79&gt;=$U$9,0,SUMIFS(38:38,$9:$9,GF$9-conditions!$U$79+conditions!$U58)))</f>
        <v>0</v>
      </c>
      <c r="GG146" s="37">
        <f>IF(GG$9="",0,IF(GG$9-conditions!$U$79&gt;=$U$9,0,SUMIFS(38:38,$9:$9,GG$9-conditions!$U$79+conditions!$U58)))</f>
        <v>0</v>
      </c>
      <c r="GH146" s="37">
        <f>IF(GH$9="",0,IF(GH$9-conditions!$U$79&gt;=$U$9,0,SUMIFS(38:38,$9:$9,GH$9-conditions!$U$79+conditions!$U58)))</f>
        <v>0</v>
      </c>
      <c r="GI146" s="37">
        <f>IF(GI$9="",0,IF(GI$9-conditions!$U$79&gt;=$U$9,0,SUMIFS(38:38,$9:$9,GI$9-conditions!$U$79+conditions!$U58)))</f>
        <v>0</v>
      </c>
      <c r="GJ146" s="37">
        <f>IF(GJ$9="",0,IF(GJ$9-conditions!$U$79&gt;=$U$9,0,SUMIFS(38:38,$9:$9,GJ$9-conditions!$U$79+conditions!$U58)))</f>
        <v>0</v>
      </c>
      <c r="GK146" s="37">
        <f>IF(GK$9="",0,IF(GK$9-conditions!$U$79&gt;=$U$9,0,SUMIFS(38:38,$9:$9,GK$9-conditions!$U$79+conditions!$U58)))</f>
        <v>0</v>
      </c>
      <c r="GL146" s="37">
        <f>IF(GL$9="",0,IF(GL$9-conditions!$U$79&gt;=$U$9,0,SUMIFS(38:38,$9:$9,GL$9-conditions!$U$79+conditions!$U58)))</f>
        <v>0</v>
      </c>
      <c r="GM146" s="37">
        <f>IF(GM$9="",0,IF(GM$9-conditions!$U$79&gt;=$U$9,0,SUMIFS(38:38,$9:$9,GM$9-conditions!$U$79+conditions!$U58)))</f>
        <v>0</v>
      </c>
      <c r="GN146" s="37">
        <f>IF(GN$9="",0,IF(GN$9-conditions!$U$79&gt;=$U$9,0,SUMIFS(38:38,$9:$9,GN$9-conditions!$U$79+conditions!$U58)))</f>
        <v>0</v>
      </c>
      <c r="GO146" s="37">
        <f>IF(GO$9="",0,IF(GO$9-conditions!$U$79&gt;=$U$9,0,SUMIFS(38:38,$9:$9,GO$9-conditions!$U$79+conditions!$U58)))</f>
        <v>0</v>
      </c>
      <c r="GP146" s="37">
        <f>IF(GP$9="",0,IF(GP$9-conditions!$U$79&gt;=$U$9,0,SUMIFS(38:38,$9:$9,GP$9-conditions!$U$79+conditions!$U58)))</f>
        <v>0</v>
      </c>
      <c r="GQ146" s="37">
        <f>IF(GQ$9="",0,IF(GQ$9-conditions!$U$79&gt;=$U$9,0,SUMIFS(38:38,$9:$9,GQ$9-conditions!$U$79+conditions!$U58)))</f>
        <v>0</v>
      </c>
      <c r="GR146" s="37">
        <f>IF(GR$9="",0,IF(GR$9-conditions!$U$79&gt;=$U$9,0,SUMIFS(38:38,$9:$9,GR$9-conditions!$U$79+conditions!$U58)))</f>
        <v>0</v>
      </c>
      <c r="GS146" s="37">
        <f>IF(GS$9="",0,IF(GS$9-conditions!$U$79&gt;=$U$9,0,SUMIFS(38:38,$9:$9,GS$9-conditions!$U$79+conditions!$U58)))</f>
        <v>0</v>
      </c>
      <c r="GT146" s="37">
        <f>IF(GT$9="",0,IF(GT$9-conditions!$U$79&gt;=$U$9,0,SUMIFS(38:38,$9:$9,GT$9-conditions!$U$79+conditions!$U58)))</f>
        <v>0</v>
      </c>
      <c r="GU146" s="37">
        <f>IF(GU$9="",0,IF(GU$9-conditions!$U$79&gt;=$U$9,0,SUMIFS(38:38,$9:$9,GU$9-conditions!$U$79+conditions!$U58)))</f>
        <v>0</v>
      </c>
      <c r="GV146" s="37">
        <f>IF(GV$9="",0,IF(GV$9-conditions!$U$79&gt;=$U$9,0,SUMIFS(38:38,$9:$9,GV$9-conditions!$U$79+conditions!$U58)))</f>
        <v>0</v>
      </c>
      <c r="GW146" s="37">
        <f>IF(GW$9="",0,IF(GW$9-conditions!$U$79&gt;=$U$9,0,SUMIFS(38:38,$9:$9,GW$9-conditions!$U$79+conditions!$U58)))</f>
        <v>0</v>
      </c>
      <c r="GX146" s="37">
        <f>IF(GX$9="",0,IF(GX$9-conditions!$U$79&gt;=$U$9,0,SUMIFS(38:38,$9:$9,GX$9-conditions!$U$79+conditions!$U58)))</f>
        <v>0</v>
      </c>
      <c r="GY146" s="37">
        <f>IF(GY$9="",0,IF(GY$9-conditions!$U$79&gt;=$U$9,0,SUMIFS(38:38,$9:$9,GY$9-conditions!$U$79+conditions!$U58)))</f>
        <v>0</v>
      </c>
      <c r="GZ146" s="37">
        <f>IF(GZ$9="",0,IF(GZ$9-conditions!$U$79&gt;=$U$9,0,SUMIFS(38:38,$9:$9,GZ$9-conditions!$U$79+conditions!$U58)))</f>
        <v>0</v>
      </c>
      <c r="HA146" s="37">
        <f>IF(HA$9="",0,IF(HA$9-conditions!$U$79&gt;=$U$9,0,SUMIFS(38:38,$9:$9,HA$9-conditions!$U$79+conditions!$U58)))</f>
        <v>0</v>
      </c>
      <c r="HB146" s="37">
        <f>IF(HB$9="",0,IF(HB$9-conditions!$U$79&gt;=$U$9,0,SUMIFS(38:38,$9:$9,HB$9-conditions!$U$79+conditions!$U58)))</f>
        <v>0</v>
      </c>
      <c r="HC146" s="37">
        <f>IF(HC$9="",0,IF(HC$9-conditions!$U$79&gt;=$U$9,0,SUMIFS(38:38,$9:$9,HC$9-conditions!$U$79+conditions!$U58)))</f>
        <v>0</v>
      </c>
      <c r="HD146" s="37">
        <f>IF(HD$9="",0,IF(HD$9-conditions!$U$79&gt;=$U$9,0,SUMIFS(38:38,$9:$9,HD$9-conditions!$U$79+conditions!$U58)))</f>
        <v>0</v>
      </c>
      <c r="HE146" s="37">
        <f>IF(HE$9="",0,IF(HE$9-conditions!$U$79&gt;=$U$9,0,SUMIFS(38:38,$9:$9,HE$9-conditions!$U$79+conditions!$U58)))</f>
        <v>0</v>
      </c>
      <c r="HF146" s="37">
        <f>IF(HF$9="",0,IF(HF$9-conditions!$U$79&gt;=$U$9,0,SUMIFS(38:38,$9:$9,HF$9-conditions!$U$79+conditions!$U58)))</f>
        <v>0</v>
      </c>
      <c r="HG146" s="37">
        <f>IF(HG$9="",0,IF(HG$9-conditions!$U$79&gt;=$U$9,0,SUMIFS(38:38,$9:$9,HG$9-conditions!$U$79+conditions!$U58)))</f>
        <v>0</v>
      </c>
      <c r="HH146" s="37">
        <f>IF(HH$9="",0,IF(HH$9-conditions!$U$79&gt;=$U$9,0,SUMIFS(38:38,$9:$9,HH$9-conditions!$U$79+conditions!$U58)))</f>
        <v>0</v>
      </c>
      <c r="HI146" s="37">
        <f>IF(HI$9="",0,IF(HI$9-conditions!$U$79&gt;=$U$9,0,SUMIFS(38:38,$9:$9,HI$9-conditions!$U$79+conditions!$U58)))</f>
        <v>0</v>
      </c>
      <c r="HJ146" s="37">
        <f>IF(HJ$9="",0,IF(HJ$9-conditions!$U$79&gt;=$U$9,0,SUMIFS(38:38,$9:$9,HJ$9-conditions!$U$79+conditions!$U58)))</f>
        <v>0</v>
      </c>
      <c r="HK146" s="37">
        <f>IF(HK$9="",0,IF(HK$9-conditions!$U$79&gt;=$U$9,0,SUMIFS(38:38,$9:$9,HK$9-conditions!$U$79+conditions!$U58)))</f>
        <v>0</v>
      </c>
      <c r="HL146" s="37">
        <f>IF(HL$9="",0,IF(HL$9-conditions!$U$79&gt;=$U$9,0,SUMIFS(38:38,$9:$9,HL$9-conditions!$U$79+conditions!$U58)))</f>
        <v>0</v>
      </c>
      <c r="HM146" s="37">
        <f>IF(HM$9="",0,IF(HM$9-conditions!$U$79&gt;=$U$9,0,SUMIFS(38:38,$9:$9,HM$9-conditions!$U$79+conditions!$U58)))</f>
        <v>0</v>
      </c>
      <c r="HN146" s="37">
        <f>IF(HN$9="",0,IF(HN$9-conditions!$U$79&gt;=$U$9,0,SUMIFS(38:38,$9:$9,HN$9-conditions!$U$79+conditions!$U58)))</f>
        <v>0</v>
      </c>
      <c r="HO146" s="37">
        <f>IF(HO$9="",0,IF(HO$9-conditions!$U$79&gt;=$U$9,0,SUMIFS(38:38,$9:$9,HO$9-conditions!$U$79+conditions!$U58)))</f>
        <v>0</v>
      </c>
      <c r="HP146" s="37">
        <f>IF(HP$9="",0,IF(HP$9-conditions!$U$79&gt;=$U$9,0,SUMIFS(38:38,$9:$9,HP$9-conditions!$U$79+conditions!$U58)))</f>
        <v>0</v>
      </c>
      <c r="HQ146" s="37">
        <f>IF(HQ$9="",0,IF(HQ$9-conditions!$U$79&gt;=$U$9,0,SUMIFS(38:38,$9:$9,HQ$9-conditions!$U$79+conditions!$U58)))</f>
        <v>0</v>
      </c>
      <c r="HR146" s="37">
        <f>IF(HR$9="",0,IF(HR$9-conditions!$U$79&gt;=$U$9,0,SUMIFS(38:38,$9:$9,HR$9-conditions!$U$79+conditions!$U58)))</f>
        <v>0</v>
      </c>
      <c r="HS146" s="37">
        <f>IF(HS$9="",0,IF(HS$9-conditions!$U$79&gt;=$U$9,0,SUMIFS(38:38,$9:$9,HS$9-conditions!$U$79+conditions!$U58)))</f>
        <v>0</v>
      </c>
      <c r="HT146" s="37">
        <f>IF(HT$9="",0,IF(HT$9-conditions!$U$79&gt;=$U$9,0,SUMIFS(38:38,$9:$9,HT$9-conditions!$U$79+conditions!$U58)))</f>
        <v>0</v>
      </c>
      <c r="HU146" s="37">
        <f>IF(HU$9="",0,IF(HU$9-conditions!$U$79&gt;=$U$9,0,SUMIFS(38:38,$9:$9,HU$9-conditions!$U$79+conditions!$U58)))</f>
        <v>0</v>
      </c>
      <c r="HV146" s="37">
        <f>IF(HV$9="",0,IF(HV$9-conditions!$U$79&gt;=$U$9,0,SUMIFS(38:38,$9:$9,HV$9-conditions!$U$79+conditions!$U58)))</f>
        <v>0</v>
      </c>
      <c r="HW146" s="37">
        <f>IF(HW$9="",0,IF(HW$9-conditions!$U$79&gt;=$U$9,0,SUMIFS(38:38,$9:$9,HW$9-conditions!$U$79+conditions!$U58)))</f>
        <v>0</v>
      </c>
      <c r="HX146" s="37">
        <f>IF(HX$9="",0,IF(HX$9-conditions!$U$79&gt;=$U$9,0,SUMIFS(38:38,$9:$9,HX$9-conditions!$U$79+conditions!$U58)))</f>
        <v>0</v>
      </c>
      <c r="HY146" s="37">
        <f>IF(HY$9="",0,IF(HY$9-conditions!$U$79&gt;=$U$9,0,SUMIFS(38:38,$9:$9,HY$9-conditions!$U$79+conditions!$U58)))</f>
        <v>0</v>
      </c>
      <c r="HZ146" s="37">
        <f>IF(HZ$9="",0,IF(HZ$9-conditions!$U$79&gt;=$U$9,0,SUMIFS(38:38,$9:$9,HZ$9-conditions!$U$79+conditions!$U58)))</f>
        <v>0</v>
      </c>
      <c r="IA146" s="37">
        <f>IF(IA$9="",0,IF(IA$9-conditions!$U$79&gt;=$U$9,0,SUMIFS(38:38,$9:$9,IA$9-conditions!$U$79+conditions!$U58)))</f>
        <v>0</v>
      </c>
      <c r="IB146" s="37">
        <f>IF(IB$9="",0,IF(IB$9-conditions!$U$79&gt;=$U$9,0,SUMIFS(38:38,$9:$9,IB$9-conditions!$U$79+conditions!$U58)))</f>
        <v>0</v>
      </c>
      <c r="IC146" s="37">
        <f>IF(IC$9="",0,IF(IC$9-conditions!$U$79&gt;=$U$9,0,SUMIFS(38:38,$9:$9,IC$9-conditions!$U$79+conditions!$U58)))</f>
        <v>0</v>
      </c>
      <c r="ID146" s="37">
        <f>IF(ID$9="",0,IF(ID$9-conditions!$U$79&gt;=$U$9,0,SUMIFS(38:38,$9:$9,ID$9-conditions!$U$79+conditions!$U58)))</f>
        <v>0</v>
      </c>
      <c r="IE146" s="37">
        <f>IF(IE$9="",0,IF(IE$9-conditions!$U$79&gt;=$U$9,0,SUMIFS(38:38,$9:$9,IE$9-conditions!$U$79+conditions!$U58)))</f>
        <v>0</v>
      </c>
      <c r="IF146" s="37">
        <f>IF(IF$9="",0,IF(IF$9-conditions!$U$79&gt;=$U$9,0,SUMIFS(38:38,$9:$9,IF$9-conditions!$U$79+conditions!$U58)))</f>
        <v>0</v>
      </c>
      <c r="IG146" s="37">
        <f>IF(IG$9="",0,IF(IG$9-conditions!$U$79&gt;=$U$9,0,SUMIFS(38:38,$9:$9,IG$9-conditions!$U$79+conditions!$U58)))</f>
        <v>0</v>
      </c>
      <c r="IH146" s="37">
        <f>IF(IH$9="",0,IF(IH$9-conditions!$U$79&gt;=$U$9,0,SUMIFS(38:38,$9:$9,IH$9-conditions!$U$79+conditions!$U58)))</f>
        <v>0</v>
      </c>
      <c r="II146" s="37">
        <f>IF(II$9="",0,IF(II$9-conditions!$U$79&gt;=$U$9,0,SUMIFS(38:38,$9:$9,II$9-conditions!$U$79+conditions!$U58)))</f>
        <v>0</v>
      </c>
      <c r="IJ146" s="37">
        <f>IF(IJ$9="",0,IF(IJ$9-conditions!$U$79&gt;=$U$9,0,SUMIFS(38:38,$9:$9,IJ$9-conditions!$U$79+conditions!$U58)))</f>
        <v>0</v>
      </c>
      <c r="IK146" s="37">
        <f>IF(IK$9="",0,IF(IK$9-conditions!$U$79&gt;=$U$9,0,SUMIFS(38:38,$9:$9,IK$9-conditions!$U$79+conditions!$U58)))</f>
        <v>0</v>
      </c>
      <c r="IL146" s="37">
        <f>IF(IL$9="",0,IF(IL$9-conditions!$U$79&gt;=$U$9,0,SUMIFS(38:38,$9:$9,IL$9-conditions!$U$79+conditions!$U58)))</f>
        <v>0</v>
      </c>
      <c r="IM146" s="37">
        <f>IF(IM$9="",0,IF(IM$9-conditions!$U$79&gt;=$U$9,0,SUMIFS(38:38,$9:$9,IM$9-conditions!$U$79+conditions!$U58)))</f>
        <v>0</v>
      </c>
      <c r="IN146" s="37">
        <f>IF(IN$9="",0,IF(IN$9-conditions!$U$79&gt;=$U$9,0,SUMIFS(38:38,$9:$9,IN$9-conditions!$U$79+conditions!$U58)))</f>
        <v>0</v>
      </c>
      <c r="IO146" s="37">
        <f>IF(IO$9="",0,IF(IO$9-conditions!$U$79&gt;=$U$9,0,SUMIFS(38:38,$9:$9,IO$9-conditions!$U$79+conditions!$U58)))</f>
        <v>0</v>
      </c>
      <c r="IP146" s="37">
        <f>IF(IP$9="",0,IF(IP$9-conditions!$U$79&gt;=$U$9,0,SUMIFS(38:38,$9:$9,IP$9-conditions!$U$79+conditions!$U58)))</f>
        <v>0</v>
      </c>
      <c r="IQ146" s="37">
        <f>IF(IQ$9="",0,IF(IQ$9-conditions!$U$79&gt;=$U$9,0,SUMIFS(38:38,$9:$9,IQ$9-conditions!$U$79+conditions!$U58)))</f>
        <v>0</v>
      </c>
      <c r="IR146" s="37">
        <f>IF(IR$9="",0,IF(IR$9-conditions!$U$79&gt;=$U$9,0,SUMIFS(38:38,$9:$9,IR$9-conditions!$U$79+conditions!$U58)))</f>
        <v>0</v>
      </c>
      <c r="IS146" s="37">
        <f>IF(IS$9="",0,IF(IS$9-conditions!$U$79&gt;=$U$9,0,SUMIFS(38:38,$9:$9,IS$9-conditions!$U$79+conditions!$U58)))</f>
        <v>0</v>
      </c>
      <c r="IT146" s="37">
        <f>IF(IT$9="",0,IF(IT$9-conditions!$U$79&gt;=$U$9,0,SUMIFS(38:38,$9:$9,IT$9-conditions!$U$79+conditions!$U58)))</f>
        <v>0</v>
      </c>
      <c r="IU146" s="37">
        <f>IF(IU$9="",0,IF(IU$9-conditions!$U$79&gt;=$U$9,0,SUMIFS(38:38,$9:$9,IU$9-conditions!$U$79+conditions!$U58)))</f>
        <v>0</v>
      </c>
      <c r="IV146" s="37">
        <f>IF(IV$9="",0,IF(IV$9-conditions!$U$79&gt;=$U$9,0,SUMIFS(38:38,$9:$9,IV$9-conditions!$U$79+conditions!$U58)))</f>
        <v>0</v>
      </c>
      <c r="IW146" s="37">
        <f>IF(IW$9="",0,IF(IW$9-conditions!$U$79&gt;=$U$9,0,SUMIFS(38:38,$9:$9,IW$9-conditions!$U$79+conditions!$U58)))</f>
        <v>0</v>
      </c>
      <c r="IX146" s="37">
        <f>IF(IX$9="",0,IF(IX$9-conditions!$U$79&gt;=$U$9,0,SUMIFS(38:38,$9:$9,IX$9-conditions!$U$79+conditions!$U58)))</f>
        <v>0</v>
      </c>
      <c r="IY146" s="37">
        <f>IF(IY$9="",0,IF(IY$9-conditions!$U$79&gt;=$U$9,0,SUMIFS(38:38,$9:$9,IY$9-conditions!$U$79+conditions!$U58)))</f>
        <v>0</v>
      </c>
      <c r="IZ146" s="37">
        <f>IF(IZ$9="",0,IF(IZ$9-conditions!$U$79&gt;=$U$9,0,SUMIFS(38:38,$9:$9,IZ$9-conditions!$U$79+conditions!$U58)))</f>
        <v>0</v>
      </c>
      <c r="JA146" s="37">
        <f>IF(JA$9="",0,IF(JA$9-conditions!$U$79&gt;=$U$9,0,SUMIFS(38:38,$9:$9,JA$9-conditions!$U$79+conditions!$U58)))</f>
        <v>0</v>
      </c>
      <c r="JB146" s="37">
        <f>IF(JB$9="",0,IF(JB$9-conditions!$U$79&gt;=$U$9,0,SUMIFS(38:38,$9:$9,JB$9-conditions!$U$79+conditions!$U58)))</f>
        <v>0</v>
      </c>
      <c r="JC146" s="37">
        <f>IF(JC$9="",0,IF(JC$9-conditions!$U$79&gt;=$U$9,0,SUMIFS(38:38,$9:$9,JC$9-conditions!$U$79+conditions!$U58)))</f>
        <v>0</v>
      </c>
      <c r="JD146" s="37">
        <f>IF(JD$9="",0,IF(JD$9-conditions!$U$79&gt;=$U$9,0,SUMIFS(38:38,$9:$9,JD$9-conditions!$U$79+conditions!$U58)))</f>
        <v>0</v>
      </c>
      <c r="JE146" s="37">
        <f>IF(JE$9="",0,IF(JE$9-conditions!$U$79&gt;=$U$9,0,SUMIFS(38:38,$9:$9,JE$9-conditions!$U$79+conditions!$U58)))</f>
        <v>0</v>
      </c>
      <c r="JF146" s="37">
        <f>IF(JF$9="",0,IF(JF$9-conditions!$U$79&gt;=$U$9,0,SUMIFS(38:38,$9:$9,JF$9-conditions!$U$79+conditions!$U58)))</f>
        <v>0</v>
      </c>
      <c r="JG146" s="37">
        <f>IF(JG$9="",0,IF(JG$9-conditions!$U$79&gt;=$U$9,0,SUMIFS(38:38,$9:$9,JG$9-conditions!$U$79+conditions!$U58)))</f>
        <v>0</v>
      </c>
      <c r="JH146" s="37">
        <f>IF(JH$9="",0,IF(JH$9-conditions!$U$79&gt;=$U$9,0,SUMIFS(38:38,$9:$9,JH$9-conditions!$U$79+conditions!$U58)))</f>
        <v>0</v>
      </c>
      <c r="JI146" s="37">
        <f>IF(JI$9="",0,IF(JI$9-conditions!$U$79&gt;=$U$9,0,SUMIFS(38:38,$9:$9,JI$9-conditions!$U$79+conditions!$U58)))</f>
        <v>0</v>
      </c>
      <c r="JJ146" s="37">
        <f>IF(JJ$9="",0,IF(JJ$9-conditions!$U$79&gt;=$U$9,0,SUMIFS(38:38,$9:$9,JJ$9-conditions!$U$79+conditions!$U58)))</f>
        <v>0</v>
      </c>
      <c r="JK146" s="37">
        <f>IF(JK$9="",0,IF(JK$9-conditions!$U$79&gt;=$U$9,0,SUMIFS(38:38,$9:$9,JK$9-conditions!$U$79+conditions!$U58)))</f>
        <v>0</v>
      </c>
      <c r="JL146" s="37">
        <f>IF(JL$9="",0,IF(JL$9-conditions!$U$79&gt;=$U$9,0,SUMIFS(38:38,$9:$9,JL$9-conditions!$U$79+conditions!$U58)))</f>
        <v>0</v>
      </c>
      <c r="JM146" s="37">
        <f>IF(JM$9="",0,IF(JM$9-conditions!$U$79&gt;=$U$9,0,SUMIFS(38:38,$9:$9,JM$9-conditions!$U$79+conditions!$U58)))</f>
        <v>0</v>
      </c>
      <c r="JN146" s="37">
        <f>IF(JN$9="",0,IF(JN$9-conditions!$U$79&gt;=$U$9,0,SUMIFS(38:38,$9:$9,JN$9-conditions!$U$79+conditions!$U58)))</f>
        <v>0</v>
      </c>
      <c r="JO146" s="37">
        <f>IF(JO$9="",0,IF(JO$9-conditions!$U$79&gt;=$U$9,0,SUMIFS(38:38,$9:$9,JO$9-conditions!$U$79+conditions!$U58)))</f>
        <v>0</v>
      </c>
      <c r="JP146" s="37">
        <f>IF(JP$9="",0,IF(JP$9-conditions!$U$79&gt;=$U$9,0,SUMIFS(38:38,$9:$9,JP$9-conditions!$U$79+conditions!$U58)))</f>
        <v>0</v>
      </c>
      <c r="JQ146" s="37">
        <f>IF(JQ$9="",0,IF(JQ$9-conditions!$U$79&gt;=$U$9,0,SUMIFS(38:38,$9:$9,JQ$9-conditions!$U$79+conditions!$U58)))</f>
        <v>0</v>
      </c>
      <c r="JR146" s="37">
        <f>IF(JR$9="",0,IF(JR$9-conditions!$U$79&gt;=$U$9,0,SUMIFS(38:38,$9:$9,JR$9-conditions!$U$79+conditions!$U58)))</f>
        <v>0</v>
      </c>
      <c r="JS146" s="37">
        <f>IF(JS$9="",0,IF(JS$9-conditions!$U$79&gt;=$U$9,0,SUMIFS(38:38,$9:$9,JS$9-conditions!$U$79+conditions!$U58)))</f>
        <v>0</v>
      </c>
      <c r="JT146" s="37">
        <f>IF(JT$9="",0,IF(JT$9-conditions!$U$79&gt;=$U$9,0,SUMIFS(38:38,$9:$9,JT$9-conditions!$U$79+conditions!$U58)))</f>
        <v>0</v>
      </c>
      <c r="JU146" s="37">
        <f>IF(JU$9="",0,IF(JU$9-conditions!$U$79&gt;=$U$9,0,SUMIFS(38:38,$9:$9,JU$9-conditions!$U$79+conditions!$U58)))</f>
        <v>0</v>
      </c>
      <c r="JV146" s="37">
        <f>IF(JV$9="",0,IF(JV$9-conditions!$U$79&gt;=$U$9,0,SUMIFS(38:38,$9:$9,JV$9-conditions!$U$79+conditions!$U58)))</f>
        <v>0</v>
      </c>
      <c r="JW146" s="37">
        <f>IF(JW$9="",0,IF(JW$9-conditions!$U$79&gt;=$U$9,0,SUMIFS(38:38,$9:$9,JW$9-conditions!$U$79+conditions!$U58)))</f>
        <v>0</v>
      </c>
      <c r="JX146" s="37">
        <f>IF(JX$9="",0,IF(JX$9-conditions!$U$79&gt;=$U$9,0,SUMIFS(38:38,$9:$9,JX$9-conditions!$U$79+conditions!$U58)))</f>
        <v>0</v>
      </c>
      <c r="JY146" s="37">
        <f>IF(JY$9="",0,IF(JY$9-conditions!$U$79&gt;=$U$9,0,SUMIFS(38:38,$9:$9,JY$9-conditions!$U$79+conditions!$U58)))</f>
        <v>0</v>
      </c>
      <c r="JZ146" s="37">
        <f>IF(JZ$9="",0,IF(JZ$9-conditions!$U$79&gt;=$U$9,0,SUMIFS(38:38,$9:$9,JZ$9-conditions!$U$79+conditions!$U58)))</f>
        <v>0</v>
      </c>
      <c r="KA146" s="37">
        <f>IF(KA$9="",0,IF(KA$9-conditions!$U$79&gt;=$U$9,0,SUMIFS(38:38,$9:$9,KA$9-conditions!$U$79+conditions!$U58)))</f>
        <v>0</v>
      </c>
      <c r="KB146" s="37">
        <f>IF(KB$9="",0,IF(KB$9-conditions!$U$79&gt;=$U$9,0,SUMIFS(38:38,$9:$9,KB$9-conditions!$U$79+conditions!$U58)))</f>
        <v>0</v>
      </c>
      <c r="KC146" s="37">
        <f>IF(KC$9="",0,IF(KC$9-conditions!$U$79&gt;=$U$9,0,SUMIFS(38:38,$9:$9,KC$9-conditions!$U$79+conditions!$U58)))</f>
        <v>0</v>
      </c>
      <c r="KD146" s="37">
        <f>IF(KD$9="",0,IF(KD$9-conditions!$U$79&gt;=$U$9,0,SUMIFS(38:38,$9:$9,KD$9-conditions!$U$79+conditions!$U58)))</f>
        <v>0</v>
      </c>
      <c r="KE146" s="37">
        <f>IF(KE$9="",0,IF(KE$9-conditions!$U$79&gt;=$U$9,0,SUMIFS(38:38,$9:$9,KE$9-conditions!$U$79+conditions!$U58)))</f>
        <v>0</v>
      </c>
      <c r="KF146" s="37">
        <f>IF(KF$9="",0,IF(KF$9-conditions!$U$79&gt;=$U$9,0,SUMIFS(38:38,$9:$9,KF$9-conditions!$U$79+conditions!$U58)))</f>
        <v>0</v>
      </c>
      <c r="KG146" s="37">
        <f>IF(KG$9="",0,IF(KG$9-conditions!$U$79&gt;=$U$9,0,SUMIFS(38:38,$9:$9,KG$9-conditions!$U$79+conditions!$U58)))</f>
        <v>0</v>
      </c>
      <c r="KH146" s="37">
        <f>IF(KH$9="",0,IF(KH$9-conditions!$U$79&gt;=$U$9,0,SUMIFS(38:38,$9:$9,KH$9-conditions!$U$79+conditions!$U58)))</f>
        <v>0</v>
      </c>
      <c r="KI146" s="37">
        <f>IF(KI$9="",0,IF(KI$9-conditions!$U$79&gt;=$U$9,0,SUMIFS(38:38,$9:$9,KI$9-conditions!$U$79+conditions!$U58)))</f>
        <v>0</v>
      </c>
      <c r="KJ146" s="37">
        <f>IF(KJ$9="",0,IF(KJ$9-conditions!$U$79&gt;=$U$9,0,SUMIFS(38:38,$9:$9,KJ$9-conditions!$U$79+conditions!$U58)))</f>
        <v>0</v>
      </c>
      <c r="KK146" s="37">
        <f>IF(KK$9="",0,IF(KK$9-conditions!$U$79&gt;=$U$9,0,SUMIFS(38:38,$9:$9,KK$9-conditions!$U$79+conditions!$U58)))</f>
        <v>0</v>
      </c>
      <c r="KL146" s="37">
        <f>IF(KL$9="",0,IF(KL$9-conditions!$U$79&gt;=$U$9,0,SUMIFS(38:38,$9:$9,KL$9-conditions!$U$79+conditions!$U58)))</f>
        <v>0</v>
      </c>
      <c r="KM146" s="37">
        <f>IF(KM$9="",0,IF(KM$9-conditions!$U$79&gt;=$U$9,0,SUMIFS(38:38,$9:$9,KM$9-conditions!$U$79+conditions!$U58)))</f>
        <v>0</v>
      </c>
      <c r="KN146" s="37">
        <f>IF(KN$9="",0,IF(KN$9-conditions!$U$79&gt;=$U$9,0,SUMIFS(38:38,$9:$9,KN$9-conditions!$U$79+conditions!$U58)))</f>
        <v>0</v>
      </c>
      <c r="KO146" s="37">
        <f>IF(KO$9="",0,IF(KO$9-conditions!$U$79&gt;=$U$9,0,SUMIFS(38:38,$9:$9,KO$9-conditions!$U$79+conditions!$U58)))</f>
        <v>0</v>
      </c>
      <c r="KP146" s="37">
        <f>IF(KP$9="",0,IF(KP$9-conditions!$U$79&gt;=$U$9,0,SUMIFS(38:38,$9:$9,KP$9-conditions!$U$79+conditions!$U58)))</f>
        <v>0</v>
      </c>
      <c r="KQ146" s="37">
        <f>IF(KQ$9="",0,IF(KQ$9-conditions!$U$79&gt;=$U$9,0,SUMIFS(38:38,$9:$9,KQ$9-conditions!$U$79+conditions!$U58)))</f>
        <v>0</v>
      </c>
      <c r="KR146" s="37">
        <f>IF(KR$9="",0,IF(KR$9-conditions!$U$79&gt;=$U$9,0,SUMIFS(38:38,$9:$9,KR$9-conditions!$U$79+conditions!$U58)))</f>
        <v>0</v>
      </c>
      <c r="KS146" s="37">
        <f>IF(KS$9="",0,IF(KS$9-conditions!$U$79&gt;=$U$9,0,SUMIFS(38:38,$9:$9,KS$9-conditions!$U$79+conditions!$U58)))</f>
        <v>0</v>
      </c>
      <c r="KT146" s="37">
        <f>IF(KT$9="",0,IF(KT$9-conditions!$U$79&gt;=$U$9,0,SUMIFS(38:38,$9:$9,KT$9-conditions!$U$79+conditions!$U58)))</f>
        <v>0</v>
      </c>
      <c r="KU146" s="37">
        <f>IF(KU$9="",0,IF(KU$9-conditions!$U$79&gt;=$U$9,0,SUMIFS(38:38,$9:$9,KU$9-conditions!$U$79+conditions!$U58)))</f>
        <v>0</v>
      </c>
      <c r="KV146" s="37">
        <f>IF(KV$9="",0,IF(KV$9-conditions!$U$79&gt;=$U$9,0,SUMIFS(38:38,$9:$9,KV$9-conditions!$U$79+conditions!$U58)))</f>
        <v>0</v>
      </c>
      <c r="KW146" s="37">
        <f>IF(KW$9="",0,IF(KW$9-conditions!$U$79&gt;=$U$9,0,SUMIFS(38:38,$9:$9,KW$9-conditions!$U$79+conditions!$U58)))</f>
        <v>0</v>
      </c>
      <c r="KX146" s="37">
        <f>IF(KX$9="",0,IF(KX$9-conditions!$U$79&gt;=$U$9,0,SUMIFS(38:38,$9:$9,KX$9-conditions!$U$79+conditions!$U58)))</f>
        <v>0</v>
      </c>
      <c r="KY146" s="37">
        <f>IF(KY$9="",0,IF(KY$9-conditions!$U$79&gt;=$U$9,0,SUMIFS(38:38,$9:$9,KY$9-conditions!$U$79+conditions!$U58)))</f>
        <v>0</v>
      </c>
      <c r="KZ146" s="37">
        <f>IF(KZ$9="",0,IF(KZ$9-conditions!$U$79&gt;=$U$9,0,SUMIFS(38:38,$9:$9,KZ$9-conditions!$U$79+conditions!$U58)))</f>
        <v>0</v>
      </c>
      <c r="LA146" s="37">
        <f>IF(LA$9="",0,IF(LA$9-conditions!$U$79&gt;=$U$9,0,SUMIFS(38:38,$9:$9,LA$9-conditions!$U$79+conditions!$U58)))</f>
        <v>0</v>
      </c>
      <c r="LB146" s="37">
        <f>IF(LB$9="",0,IF(LB$9-conditions!$U$79&gt;=$U$9,0,SUMIFS(38:38,$9:$9,LB$9-conditions!$U$79+conditions!$U58)))</f>
        <v>0</v>
      </c>
      <c r="LC146" s="37">
        <f>IF(LC$9="",0,IF(LC$9-conditions!$U$79&gt;=$U$9,0,SUMIFS(38:38,$9:$9,LC$9-conditions!$U$79+conditions!$U58)))</f>
        <v>0</v>
      </c>
      <c r="LD146" s="37">
        <f>IF(LD$9="",0,IF(LD$9-conditions!$U$79&gt;=$U$9,0,SUMIFS(38:38,$9:$9,LD$9-conditions!$U$79+conditions!$U58)))</f>
        <v>0</v>
      </c>
      <c r="LE146" s="37">
        <f>IF(LE$9="",0,IF(LE$9-conditions!$U$79&gt;=$U$9,0,SUMIFS(38:38,$9:$9,LE$9-conditions!$U$79+conditions!$U58)))</f>
        <v>0</v>
      </c>
      <c r="LF146" s="37">
        <f>IF(LF$9="",0,IF(LF$9-conditions!$U$79&gt;=$U$9,0,SUMIFS(38:38,$9:$9,LF$9-conditions!$U$79+conditions!$U58)))</f>
        <v>0</v>
      </c>
      <c r="LG146" s="37">
        <f>IF(LG$9="",0,IF(LG$9-conditions!$U$79&gt;=$U$9,0,SUMIFS(38:38,$9:$9,LG$9-conditions!$U$79+conditions!$U58)))</f>
        <v>0</v>
      </c>
      <c r="LH146" s="37">
        <f>IF(LH$9="",0,IF(LH$9-conditions!$U$79&gt;=$U$9,0,SUMIFS(38:38,$9:$9,LH$9-conditions!$U$79+conditions!$U58)))</f>
        <v>0</v>
      </c>
      <c r="LI146" s="37">
        <f>IF(LI$9="",0,IF(LI$9-conditions!$U$79&gt;=$U$9,0,SUMIFS(38:38,$9:$9,LI$9-conditions!$U$79+conditions!$U58)))</f>
        <v>0</v>
      </c>
      <c r="LJ146" s="37">
        <f>IF(LJ$9="",0,IF(LJ$9-conditions!$U$79&gt;=$U$9,0,SUMIFS(38:38,$9:$9,LJ$9-conditions!$U$79+conditions!$U58)))</f>
        <v>0</v>
      </c>
      <c r="LK146" s="37">
        <f>IF(LK$9="",0,IF(LK$9-conditions!$U$79&gt;=$U$9,0,SUMIFS(38:38,$9:$9,LK$9-conditions!$U$79+conditions!$U58)))</f>
        <v>0</v>
      </c>
      <c r="LL146" s="37">
        <f>IF(LL$9="",0,IF(LL$9-conditions!$U$79&gt;=$U$9,0,SUMIFS(38:38,$9:$9,LL$9-conditions!$U$79+conditions!$U58)))</f>
        <v>0</v>
      </c>
      <c r="LM146" s="37">
        <f>IF(LM$9="",0,IF(LM$9-conditions!$U$79&gt;=$U$9,0,SUMIFS(38:38,$9:$9,LM$9-conditions!$U$79+conditions!$U58)))</f>
        <v>0</v>
      </c>
      <c r="LN146" s="37">
        <f>IF(LN$9="",0,IF(LN$9-conditions!$U$79&gt;=$U$9,0,SUMIFS(38:38,$9:$9,LN$9-conditions!$U$79+conditions!$U58)))</f>
        <v>0</v>
      </c>
      <c r="LO146" s="37">
        <f>IF(LO$9="",0,IF(LO$9-conditions!$U$79&gt;=$U$9,0,SUMIFS(38:38,$9:$9,LO$9-conditions!$U$79+conditions!$U58)))</f>
        <v>0</v>
      </c>
      <c r="LP146" s="37">
        <f>IF(LP$9="",0,IF(LP$9-conditions!$U$79&gt;=$U$9,0,SUMIFS(38:38,$9:$9,LP$9-conditions!$U$79+conditions!$U58)))</f>
        <v>0</v>
      </c>
      <c r="LQ146" s="37">
        <f>IF(LQ$9="",0,IF(LQ$9-conditions!$U$79&gt;=$U$9,0,SUMIFS(38:38,$9:$9,LQ$9-conditions!$U$79+conditions!$U58)))</f>
        <v>0</v>
      </c>
      <c r="LR146" s="37">
        <f>IF(LR$9="",0,IF(LR$9-conditions!$U$79&gt;=$U$9,0,SUMIFS(38:38,$9:$9,LR$9-conditions!$U$79+conditions!$U58)))</f>
        <v>0</v>
      </c>
      <c r="LS146" s="37">
        <f>IF(LS$9="",0,IF(LS$9-conditions!$U$79&gt;=$U$9,0,SUMIFS(38:38,$9:$9,LS$9-conditions!$U$79+conditions!$U58)))</f>
        <v>0</v>
      </c>
      <c r="LT146" s="37">
        <f>IF(LT$9="",0,IF(LT$9-conditions!$U$79&gt;=$U$9,0,SUMIFS(38:38,$9:$9,LT$9-conditions!$U$79+conditions!$U58)))</f>
        <v>0</v>
      </c>
      <c r="LU146" s="37">
        <f>IF(LU$9="",0,IF(LU$9-conditions!$U$79&gt;=$U$9,0,SUMIFS(38:38,$9:$9,LU$9-conditions!$U$79+conditions!$U58)))</f>
        <v>0</v>
      </c>
      <c r="LV146" s="37">
        <f>IF(LV$9="",0,IF(LV$9-conditions!$U$79&gt;=$U$9,0,SUMIFS(38:38,$9:$9,LV$9-conditions!$U$79+conditions!$U58)))</f>
        <v>0</v>
      </c>
      <c r="LW146" s="37">
        <f>IF(LW$9="",0,IF(LW$9-conditions!$U$79&gt;=$U$9,0,SUMIFS(38:38,$9:$9,LW$9-conditions!$U$79+conditions!$U58)))</f>
        <v>0</v>
      </c>
      <c r="LX146" s="37">
        <f>IF(LX$9="",0,IF(LX$9-conditions!$U$79&gt;=$U$9,0,SUMIFS(38:38,$9:$9,LX$9-conditions!$U$79+conditions!$U58)))</f>
        <v>0</v>
      </c>
      <c r="LY146" s="37">
        <f>IF(LY$9="",0,IF(LY$9-conditions!$U$79&gt;=$U$9,0,SUMIFS(38:38,$9:$9,LY$9-conditions!$U$79+conditions!$U58)))</f>
        <v>0</v>
      </c>
      <c r="LZ146" s="37">
        <f>IF(LZ$9="",0,IF(LZ$9-conditions!$U$79&gt;=$U$9,0,SUMIFS(38:38,$9:$9,LZ$9-conditions!$U$79+conditions!$U58)))</f>
        <v>0</v>
      </c>
      <c r="MA146" s="37">
        <f>IF(MA$9="",0,IF(MA$9-conditions!$U$79&gt;=$U$9,0,SUMIFS(38:38,$9:$9,MA$9-conditions!$U$79+conditions!$U58)))</f>
        <v>0</v>
      </c>
      <c r="MB146" s="37">
        <f>IF(MB$9="",0,IF(MB$9-conditions!$U$79&gt;=$U$9,0,SUMIFS(38:38,$9:$9,MB$9-conditions!$U$79+conditions!$U58)))</f>
        <v>0</v>
      </c>
      <c r="MC146" s="37">
        <f>IF(MC$9="",0,IF(MC$9-conditions!$U$79&gt;=$U$9,0,SUMIFS(38:38,$9:$9,MC$9-conditions!$U$79+conditions!$U58)))</f>
        <v>0</v>
      </c>
      <c r="MD146" s="37">
        <f>IF(MD$9="",0,IF(MD$9-conditions!$U$79&gt;=$U$9,0,SUMIFS(38:38,$9:$9,MD$9-conditions!$U$79+conditions!$U58)))</f>
        <v>0</v>
      </c>
      <c r="ME146" s="37">
        <f>IF(ME$9="",0,IF(ME$9-conditions!$U$79&gt;=$U$9,0,SUMIFS(38:38,$9:$9,ME$9-conditions!$U$79+conditions!$U58)))</f>
        <v>0</v>
      </c>
      <c r="MF146" s="37">
        <f>IF(MF$9="",0,IF(MF$9-conditions!$U$79&gt;=$U$9,0,SUMIFS(38:38,$9:$9,MF$9-conditions!$U$79+conditions!$U58)))</f>
        <v>0</v>
      </c>
      <c r="MG146" s="37">
        <f>IF(MG$9="",0,IF(MG$9-conditions!$U$79&gt;=$U$9,0,SUMIFS(38:38,$9:$9,MG$9-conditions!$U$79+conditions!$U58)))</f>
        <v>0</v>
      </c>
      <c r="MH146" s="37">
        <f>IF(MH$9="",0,IF(MH$9-conditions!$U$79&gt;=$U$9,0,SUMIFS(38:38,$9:$9,MH$9-conditions!$U$79+conditions!$U58)))</f>
        <v>0</v>
      </c>
      <c r="MI146" s="37">
        <f>IF(MI$9="",0,IF(MI$9-conditions!$U$79&gt;=$U$9,0,SUMIFS(38:38,$9:$9,MI$9-conditions!$U$79+conditions!$U58)))</f>
        <v>0</v>
      </c>
      <c r="MJ146" s="37">
        <f>IF(MJ$9="",0,IF(MJ$9-conditions!$U$79&gt;=$U$9,0,SUMIFS(38:38,$9:$9,MJ$9-conditions!$U$79+conditions!$U58)))</f>
        <v>0</v>
      </c>
      <c r="MK146" s="37">
        <f>IF(MK$9="",0,IF(MK$9-conditions!$U$79&gt;=$U$9,0,SUMIFS(38:38,$9:$9,MK$9-conditions!$U$79+conditions!$U58)))</f>
        <v>0</v>
      </c>
      <c r="ML146" s="37">
        <f>IF(ML$9="",0,IF(ML$9-conditions!$U$79&gt;=$U$9,0,SUMIFS(38:38,$9:$9,ML$9-conditions!$U$79+conditions!$U58)))</f>
        <v>0</v>
      </c>
      <c r="MM146" s="37">
        <f>IF(MM$9="",0,IF(MM$9-conditions!$U$79&gt;=$U$9,0,SUMIFS(38:38,$9:$9,MM$9-conditions!$U$79+conditions!$U58)))</f>
        <v>0</v>
      </c>
      <c r="MN146" s="37">
        <f>IF(MN$9="",0,IF(MN$9-conditions!$U$79&gt;=$U$9,0,SUMIFS(38:38,$9:$9,MN$9-conditions!$U$79+conditions!$U58)))</f>
        <v>0</v>
      </c>
      <c r="MO146" s="37">
        <f>IF(MO$9="",0,IF(MO$9-conditions!$U$79&gt;=$U$9,0,SUMIFS(38:38,$9:$9,MO$9-conditions!$U$79+conditions!$U58)))</f>
        <v>0</v>
      </c>
      <c r="MP146" s="37">
        <f>IF(MP$9="",0,IF(MP$9-conditions!$U$79&gt;=$U$9,0,SUMIFS(38:38,$9:$9,MP$9-conditions!$U$79+conditions!$U58)))</f>
        <v>0</v>
      </c>
      <c r="MQ146" s="37">
        <f>IF(MQ$9="",0,IF(MQ$9-conditions!$U$79&gt;=$U$9,0,SUMIFS(38:38,$9:$9,MQ$9-conditions!$U$79+conditions!$U58)))</f>
        <v>0</v>
      </c>
      <c r="MR146" s="37">
        <f>IF(MR$9="",0,IF(MR$9-conditions!$U$79&gt;=$U$9,0,SUMIFS(38:38,$9:$9,MR$9-conditions!$U$79+conditions!$U58)))</f>
        <v>0</v>
      </c>
      <c r="MS146" s="37">
        <f>IF(MS$9="",0,IF(MS$9-conditions!$U$79&gt;=$U$9,0,SUMIFS(38:38,$9:$9,MS$9-conditions!$U$79+conditions!$U58)))</f>
        <v>0</v>
      </c>
      <c r="MT146" s="37">
        <f>IF(MT$9="",0,IF(MT$9-conditions!$U$79&gt;=$U$9,0,SUMIFS(38:38,$9:$9,MT$9-conditions!$U$79+conditions!$U58)))</f>
        <v>0</v>
      </c>
      <c r="MU146" s="37">
        <f>IF(MU$9="",0,IF(MU$9-conditions!$U$79&gt;=$U$9,0,SUMIFS(38:38,$9:$9,MU$9-conditions!$U$79+conditions!$U58)))</f>
        <v>0</v>
      </c>
      <c r="MV146" s="37">
        <f>IF(MV$9="",0,IF(MV$9-conditions!$U$79&gt;=$U$9,0,SUMIFS(38:38,$9:$9,MV$9-conditions!$U$79+conditions!$U58)))</f>
        <v>0</v>
      </c>
      <c r="MW146" s="37">
        <f>IF(MW$9="",0,IF(MW$9-conditions!$U$79&gt;=$U$9,0,SUMIFS(38:38,$9:$9,MW$9-conditions!$U$79+conditions!$U58)))</f>
        <v>0</v>
      </c>
      <c r="MX146" s="37">
        <f>IF(MX$9="",0,IF(MX$9-conditions!$U$79&gt;=$U$9,0,SUMIFS(38:38,$9:$9,MX$9-conditions!$U$79+conditions!$U58)))</f>
        <v>0</v>
      </c>
      <c r="MY146" s="37">
        <f>IF(MY$9="",0,IF(MY$9-conditions!$U$79&gt;=$U$9,0,SUMIFS(38:38,$9:$9,MY$9-conditions!$U$79+conditions!$U58)))</f>
        <v>0</v>
      </c>
      <c r="MZ146" s="37">
        <f>IF(MZ$9="",0,IF(MZ$9-conditions!$U$79&gt;=$U$9,0,SUMIFS(38:38,$9:$9,MZ$9-conditions!$U$79+conditions!$U58)))</f>
        <v>0</v>
      </c>
      <c r="NA146" s="37">
        <f>IF(NA$9="",0,IF(NA$9-conditions!$U$79&gt;=$U$9,0,SUMIFS(38:38,$9:$9,NA$9-conditions!$U$79+conditions!$U58)))</f>
        <v>0</v>
      </c>
      <c r="NB146" s="37">
        <f>IF(NB$9="",0,IF(NB$9-conditions!$U$79&gt;=$U$9,0,SUMIFS(38:38,$9:$9,NB$9-conditions!$U$79+conditions!$U58)))</f>
        <v>0</v>
      </c>
      <c r="NC146" s="37">
        <f>IF(NC$9="",0,IF(NC$9-conditions!$U$79&gt;=$U$9,0,SUMIFS(38:38,$9:$9,NC$9-conditions!$U$79+conditions!$U58)))</f>
        <v>0</v>
      </c>
      <c r="ND146" s="37">
        <f>IF(ND$9="",0,IF(ND$9-conditions!$U$79&gt;=$U$9,0,SUMIFS(38:38,$9:$9,ND$9-conditions!$U$79+conditions!$U58)))</f>
        <v>0</v>
      </c>
      <c r="NE146" s="37">
        <f>IF(NE$9="",0,IF(NE$9-conditions!$U$79&gt;=$U$9,0,SUMIFS(38:38,$9:$9,NE$9-conditions!$U$79+conditions!$U58)))</f>
        <v>0</v>
      </c>
      <c r="NF146" s="37">
        <f>IF(NF$9="",0,IF(NF$9-conditions!$U$79&gt;=$U$9,0,SUMIFS(38:38,$9:$9,NF$9-conditions!$U$79+conditions!$U58)))</f>
        <v>0</v>
      </c>
      <c r="NG146" s="37">
        <f>IF(NG$9="",0,IF(NG$9-conditions!$U$79&gt;=$U$9,0,SUMIFS(38:38,$9:$9,NG$9-conditions!$U$79+conditions!$U58)))</f>
        <v>0</v>
      </c>
      <c r="NH146" s="37">
        <f>IF(NH$9="",0,IF(NH$9-conditions!$U$79&gt;=$U$9,0,SUMIFS(38:38,$9:$9,NH$9-conditions!$U$79+conditions!$U58)))</f>
        <v>0</v>
      </c>
      <c r="NI146" s="37">
        <f>IF(NI$9="",0,IF(NI$9-conditions!$U$79&gt;=$U$9,0,SUMIFS(38:38,$9:$9,NI$9-conditions!$U$79+conditions!$U58)))</f>
        <v>0</v>
      </c>
      <c r="NJ146" s="37">
        <f>IF(NJ$9="",0,IF(NJ$9-conditions!$U$79&gt;=$U$9,0,SUMIFS(38:38,$9:$9,NJ$9-conditions!$U$79+conditions!$U58)))</f>
        <v>0</v>
      </c>
      <c r="NK146" s="37">
        <f>IF(NK$9="",0,IF(NK$9-conditions!$U$79&gt;=$U$9,0,SUMIFS(38:38,$9:$9,NK$9-conditions!$U$79+conditions!$U58)))</f>
        <v>0</v>
      </c>
      <c r="NL146" s="37">
        <f>IF(NL$9="",0,IF(NL$9-conditions!$U$79&gt;=$U$9,0,SUMIFS(38:38,$9:$9,NL$9-conditions!$U$79+conditions!$U58)))</f>
        <v>0</v>
      </c>
      <c r="NM146" s="37">
        <f>IF(NM$9="",0,IF(NM$9-conditions!$U$79&gt;=$U$9,0,SUMIFS(38:38,$9:$9,NM$9-conditions!$U$79+conditions!$U58)))</f>
        <v>0</v>
      </c>
      <c r="NN146" s="37">
        <f>IF(NN$9="",0,IF(NN$9-conditions!$U$79&gt;=$U$9,0,SUMIFS(38:38,$9:$9,NN$9-conditions!$U$79+conditions!$U58)))</f>
        <v>0</v>
      </c>
      <c r="NO146" s="37">
        <f>IF(NO$9="",0,IF(NO$9-conditions!$U$79&gt;=$U$9,0,SUMIFS(38:38,$9:$9,NO$9-conditions!$U$79+conditions!$U58)))</f>
        <v>0</v>
      </c>
      <c r="NP146" s="37">
        <f>IF(NP$9="",0,IF(NP$9-conditions!$U$79&gt;=$U$9,0,SUMIFS(38:38,$9:$9,NP$9-conditions!$U$79+conditions!$U58)))</f>
        <v>0</v>
      </c>
      <c r="NQ146" s="37">
        <f>IF(NQ$9="",0,IF(NQ$9-conditions!$U$79&gt;=$U$9,0,SUMIFS(38:38,$9:$9,NQ$9-conditions!$U$79+conditions!$U58)))</f>
        <v>0</v>
      </c>
      <c r="NR146" s="37">
        <f>IF(NR$9="",0,IF(NR$9-conditions!$U$79&gt;=$U$9,0,SUMIFS(38:38,$9:$9,NR$9-conditions!$U$79+conditions!$U58)))</f>
        <v>0</v>
      </c>
      <c r="NS146" s="37">
        <f>IF(NS$9="",0,IF(NS$9-conditions!$U$79&gt;=$U$9,0,SUMIFS(38:38,$9:$9,NS$9-conditions!$U$79+conditions!$U58)))</f>
        <v>0</v>
      </c>
      <c r="NT146" s="37">
        <f>IF(NT$9="",0,IF(NT$9-conditions!$U$79&gt;=$U$9,0,SUMIFS(38:38,$9:$9,NT$9-conditions!$U$79+conditions!$U58)))</f>
        <v>0</v>
      </c>
      <c r="NU146" s="37">
        <f>IF(NU$9="",0,IF(NU$9-conditions!$U$79&gt;=$U$9,0,SUMIFS(38:38,$9:$9,NU$9-conditions!$U$79+conditions!$U58)))</f>
        <v>0</v>
      </c>
      <c r="NV146" s="37">
        <f>IF(NV$9="",0,IF(NV$9-conditions!$U$79&gt;=$U$9,0,SUMIFS(38:38,$9:$9,NV$9-conditions!$U$79+conditions!$U58)))</f>
        <v>0</v>
      </c>
    </row>
    <row r="147" spans="1:386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8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</row>
    <row r="148" spans="1:386" s="7" customFormat="1" x14ac:dyDescent="0.25">
      <c r="A148" s="5"/>
      <c r="B148" s="5"/>
      <c r="C148" s="5"/>
      <c r="D148" s="5"/>
      <c r="E148" s="5"/>
      <c r="F148" s="5"/>
      <c r="G148" s="5" t="str">
        <f>KPI!$F$37</f>
        <v>оплаты поставщикам</v>
      </c>
      <c r="H148" s="5"/>
      <c r="I148" s="5"/>
      <c r="J148" s="20" t="str">
        <f>IF($G148="","",INDEX(KPI!$H$11:$H$121,SUMIFS(KPI!$E$11:$E$121,KPI!$F$11:$F$121,$G148)))</f>
        <v>тыс.руб.</v>
      </c>
      <c r="K148" s="5"/>
      <c r="L148" s="5"/>
      <c r="M148" s="5"/>
      <c r="N148" s="5"/>
      <c r="O148" s="5"/>
      <c r="P148" s="5"/>
      <c r="Q148" s="5"/>
      <c r="R148" s="27">
        <f>SUM(T148:NV148)</f>
        <v>57193.988583621984</v>
      </c>
      <c r="S148" s="5"/>
      <c r="T148" s="5"/>
      <c r="U148" s="27">
        <f>SUM(U150:U156)</f>
        <v>0</v>
      </c>
      <c r="V148" s="27">
        <f t="shared" ref="V148" si="156">SUM(V150:V156)</f>
        <v>0</v>
      </c>
      <c r="W148" s="27">
        <f>SUM(W150:W156)</f>
        <v>0</v>
      </c>
      <c r="X148" s="27">
        <f t="shared" ref="X148:CI148" si="157">SUM(X150:X156)</f>
        <v>0</v>
      </c>
      <c r="Y148" s="27">
        <f t="shared" si="157"/>
        <v>0</v>
      </c>
      <c r="Z148" s="27">
        <f t="shared" si="157"/>
        <v>0</v>
      </c>
      <c r="AA148" s="27">
        <f t="shared" si="157"/>
        <v>0</v>
      </c>
      <c r="AB148" s="27">
        <f t="shared" si="157"/>
        <v>0</v>
      </c>
      <c r="AC148" s="27">
        <f t="shared" si="157"/>
        <v>0</v>
      </c>
      <c r="AD148" s="27">
        <f t="shared" si="157"/>
        <v>0</v>
      </c>
      <c r="AE148" s="27">
        <f t="shared" si="157"/>
        <v>0</v>
      </c>
      <c r="AF148" s="27">
        <f t="shared" si="157"/>
        <v>0</v>
      </c>
      <c r="AG148" s="27">
        <f t="shared" si="157"/>
        <v>0</v>
      </c>
      <c r="AH148" s="27">
        <f t="shared" si="157"/>
        <v>0</v>
      </c>
      <c r="AI148" s="27">
        <f t="shared" si="157"/>
        <v>4.1744385725905886E-14</v>
      </c>
      <c r="AJ148" s="27">
        <f t="shared" si="157"/>
        <v>149.20000000000078</v>
      </c>
      <c r="AK148" s="27">
        <f t="shared" si="157"/>
        <v>147.70799999999952</v>
      </c>
      <c r="AL148" s="27">
        <f t="shared" si="157"/>
        <v>147.70800000000048</v>
      </c>
      <c r="AM148" s="27">
        <f t="shared" si="157"/>
        <v>147.70800000000025</v>
      </c>
      <c r="AN148" s="27">
        <f t="shared" si="157"/>
        <v>147.70799999999997</v>
      </c>
      <c r="AO148" s="27">
        <f t="shared" si="157"/>
        <v>0</v>
      </c>
      <c r="AP148" s="27">
        <f t="shared" si="157"/>
        <v>4.9649173661237E-13</v>
      </c>
      <c r="AQ148" s="27">
        <f t="shared" si="157"/>
        <v>147.70800000000025</v>
      </c>
      <c r="AR148" s="27">
        <f t="shared" si="157"/>
        <v>147.70799999999997</v>
      </c>
      <c r="AS148" s="27">
        <f t="shared" si="157"/>
        <v>147.70800000000003</v>
      </c>
      <c r="AT148" s="27">
        <f t="shared" si="157"/>
        <v>147.70800000000116</v>
      </c>
      <c r="AU148" s="27">
        <f t="shared" si="157"/>
        <v>147.70799999999997</v>
      </c>
      <c r="AV148" s="27">
        <f t="shared" si="157"/>
        <v>0</v>
      </c>
      <c r="AW148" s="27">
        <f t="shared" si="157"/>
        <v>4.1744385725905886E-14</v>
      </c>
      <c r="AX148" s="27">
        <f t="shared" si="157"/>
        <v>147.70800000000094</v>
      </c>
      <c r="AY148" s="27">
        <f t="shared" si="157"/>
        <v>147.7079999999994</v>
      </c>
      <c r="AZ148" s="27">
        <f t="shared" si="157"/>
        <v>147.70800000000003</v>
      </c>
      <c r="BA148" s="27">
        <f t="shared" si="157"/>
        <v>147.70799999999997</v>
      </c>
      <c r="BB148" s="27">
        <f t="shared" si="157"/>
        <v>147.70799999999997</v>
      </c>
      <c r="BC148" s="27">
        <f t="shared" si="157"/>
        <v>0</v>
      </c>
      <c r="BD148" s="27">
        <f t="shared" si="157"/>
        <v>-1.2434497875801753E-14</v>
      </c>
      <c r="BE148" s="27">
        <f t="shared" si="157"/>
        <v>147.70800000000025</v>
      </c>
      <c r="BF148" s="27">
        <f t="shared" si="157"/>
        <v>147.7080000000002</v>
      </c>
      <c r="BG148" s="27">
        <f t="shared" si="157"/>
        <v>147.70799999999986</v>
      </c>
      <c r="BH148" s="27">
        <f t="shared" si="157"/>
        <v>147.70799999999997</v>
      </c>
      <c r="BI148" s="27">
        <f t="shared" si="157"/>
        <v>147.70799999999997</v>
      </c>
      <c r="BJ148" s="27">
        <f t="shared" si="157"/>
        <v>0</v>
      </c>
      <c r="BK148" s="27">
        <f t="shared" si="157"/>
        <v>-1.2434497875801753E-14</v>
      </c>
      <c r="BL148" s="27">
        <f t="shared" si="157"/>
        <v>147.70800000000014</v>
      </c>
      <c r="BM148" s="27">
        <f t="shared" si="157"/>
        <v>147.7080000000002</v>
      </c>
      <c r="BN148" s="27">
        <f t="shared" si="157"/>
        <v>147.70799999999966</v>
      </c>
      <c r="BO148" s="27">
        <f t="shared" si="157"/>
        <v>147.70799999999966</v>
      </c>
      <c r="BP148" s="27">
        <f t="shared" si="157"/>
        <v>177.24959999999987</v>
      </c>
      <c r="BQ148" s="27">
        <f t="shared" si="157"/>
        <v>0</v>
      </c>
      <c r="BR148" s="27">
        <f t="shared" si="157"/>
        <v>-8.5620399659092072E-13</v>
      </c>
      <c r="BS148" s="27">
        <f t="shared" si="157"/>
        <v>177.24959999999973</v>
      </c>
      <c r="BT148" s="27">
        <f t="shared" si="157"/>
        <v>177.24959999999876</v>
      </c>
      <c r="BU148" s="27">
        <f t="shared" si="157"/>
        <v>177.24959999999899</v>
      </c>
      <c r="BV148" s="27">
        <f t="shared" si="157"/>
        <v>177.24959999999922</v>
      </c>
      <c r="BW148" s="27">
        <f t="shared" si="157"/>
        <v>177.24959999999987</v>
      </c>
      <c r="BX148" s="27">
        <f t="shared" si="157"/>
        <v>0</v>
      </c>
      <c r="BY148" s="27">
        <f t="shared" si="157"/>
        <v>-1.1723955140041653E-13</v>
      </c>
      <c r="BZ148" s="27">
        <f t="shared" si="157"/>
        <v>177.24959999999899</v>
      </c>
      <c r="CA148" s="27">
        <f t="shared" si="157"/>
        <v>177.24959999999922</v>
      </c>
      <c r="CB148" s="27">
        <f t="shared" si="157"/>
        <v>177.24959999999911</v>
      </c>
      <c r="CC148" s="27">
        <f t="shared" si="157"/>
        <v>177.24959999999984</v>
      </c>
      <c r="CD148" s="27">
        <f t="shared" si="157"/>
        <v>177.24959999999965</v>
      </c>
      <c r="CE148" s="27">
        <f t="shared" si="157"/>
        <v>0</v>
      </c>
      <c r="CF148" s="27">
        <f t="shared" si="157"/>
        <v>-5.7198690228688065E-13</v>
      </c>
      <c r="CG148" s="27">
        <f t="shared" si="157"/>
        <v>177.24959999999939</v>
      </c>
      <c r="CH148" s="27">
        <f t="shared" si="157"/>
        <v>177.24959999999905</v>
      </c>
      <c r="CI148" s="27">
        <f t="shared" si="157"/>
        <v>177.24959999999984</v>
      </c>
      <c r="CJ148" s="27">
        <f t="shared" ref="CJ148:EU148" si="158">SUM(CJ150:CJ156)</f>
        <v>177.24959999999979</v>
      </c>
      <c r="CK148" s="27">
        <f t="shared" si="158"/>
        <v>177.24959999999965</v>
      </c>
      <c r="CL148" s="27">
        <f t="shared" si="158"/>
        <v>0</v>
      </c>
      <c r="CM148" s="27">
        <f t="shared" si="158"/>
        <v>6.7856831265089568E-13</v>
      </c>
      <c r="CN148" s="27">
        <f t="shared" si="158"/>
        <v>177.24959999999984</v>
      </c>
      <c r="CO148" s="27">
        <f t="shared" si="158"/>
        <v>177.24959999999996</v>
      </c>
      <c r="CP148" s="27">
        <f t="shared" si="158"/>
        <v>177.2496000000007</v>
      </c>
      <c r="CQ148" s="27">
        <f t="shared" si="158"/>
        <v>177.24960000000007</v>
      </c>
      <c r="CR148" s="27">
        <f t="shared" si="158"/>
        <v>177.24959999999965</v>
      </c>
      <c r="CS148" s="27">
        <f t="shared" si="158"/>
        <v>0</v>
      </c>
      <c r="CT148" s="27">
        <f t="shared" si="158"/>
        <v>-4.3076653355456074E-14</v>
      </c>
      <c r="CU148" s="27">
        <f t="shared" si="158"/>
        <v>186.11208000000059</v>
      </c>
      <c r="CV148" s="27">
        <f t="shared" si="158"/>
        <v>186.11208000000025</v>
      </c>
      <c r="CW148" s="27">
        <f t="shared" si="158"/>
        <v>186.11208000000053</v>
      </c>
      <c r="CX148" s="27">
        <f t="shared" si="158"/>
        <v>186.11208000000047</v>
      </c>
      <c r="CY148" s="27">
        <f t="shared" si="158"/>
        <v>186.11208000000011</v>
      </c>
      <c r="CZ148" s="27">
        <f t="shared" si="158"/>
        <v>0</v>
      </c>
      <c r="DA148" s="27">
        <f t="shared" si="158"/>
        <v>4.1167069753100805E-13</v>
      </c>
      <c r="DB148" s="27">
        <f t="shared" si="158"/>
        <v>186.11208000000025</v>
      </c>
      <c r="DC148" s="27">
        <f t="shared" si="158"/>
        <v>186.11208000000042</v>
      </c>
      <c r="DD148" s="27">
        <f t="shared" si="158"/>
        <v>186.11208000000025</v>
      </c>
      <c r="DE148" s="27">
        <f t="shared" si="158"/>
        <v>186.11208000000047</v>
      </c>
      <c r="DF148" s="27">
        <f t="shared" si="158"/>
        <v>186.11208000000011</v>
      </c>
      <c r="DG148" s="27">
        <f t="shared" si="158"/>
        <v>0</v>
      </c>
      <c r="DH148" s="27">
        <f t="shared" si="158"/>
        <v>8.0957462955666415E-13</v>
      </c>
      <c r="DI148" s="27">
        <f t="shared" si="158"/>
        <v>186.11208000000047</v>
      </c>
      <c r="DJ148" s="27">
        <f t="shared" si="158"/>
        <v>186.11208000000008</v>
      </c>
      <c r="DK148" s="27">
        <f t="shared" si="158"/>
        <v>186.11208000000042</v>
      </c>
      <c r="DL148" s="27">
        <f t="shared" si="158"/>
        <v>186.11208000000025</v>
      </c>
      <c r="DM148" s="27">
        <f t="shared" si="158"/>
        <v>186.11208000000011</v>
      </c>
      <c r="DN148" s="27">
        <f t="shared" si="158"/>
        <v>0</v>
      </c>
      <c r="DO148" s="27">
        <f t="shared" si="158"/>
        <v>3.5482727867020003E-13</v>
      </c>
      <c r="DP148" s="27">
        <f t="shared" si="158"/>
        <v>186.11208000000047</v>
      </c>
      <c r="DQ148" s="27">
        <f t="shared" si="158"/>
        <v>186.11208000000047</v>
      </c>
      <c r="DR148" s="27">
        <f t="shared" si="158"/>
        <v>186.11207999999945</v>
      </c>
      <c r="DS148" s="27">
        <f t="shared" si="158"/>
        <v>186.11208000000047</v>
      </c>
      <c r="DT148" s="27">
        <f t="shared" si="158"/>
        <v>186.11208000000011</v>
      </c>
      <c r="DU148" s="27">
        <f t="shared" si="158"/>
        <v>0</v>
      </c>
      <c r="DV148" s="27">
        <f t="shared" si="158"/>
        <v>-9.9920072216264089E-14</v>
      </c>
      <c r="DW148" s="27">
        <f t="shared" si="158"/>
        <v>186.1120800000003</v>
      </c>
      <c r="DX148" s="27">
        <f t="shared" si="158"/>
        <v>186.11207999999962</v>
      </c>
      <c r="DY148" s="27">
        <f t="shared" si="158"/>
        <v>206.27422200000049</v>
      </c>
      <c r="DZ148" s="27">
        <f t="shared" si="158"/>
        <v>206.2742219999997</v>
      </c>
      <c r="EA148" s="27">
        <f t="shared" si="158"/>
        <v>206.27422199999995</v>
      </c>
      <c r="EB148" s="27">
        <f t="shared" si="158"/>
        <v>0</v>
      </c>
      <c r="EC148" s="27">
        <f t="shared" si="158"/>
        <v>-4.5297099404706387E-14</v>
      </c>
      <c r="ED148" s="27">
        <f t="shared" si="158"/>
        <v>206.27422199999992</v>
      </c>
      <c r="EE148" s="27">
        <f t="shared" si="158"/>
        <v>206.27422200000055</v>
      </c>
      <c r="EF148" s="27">
        <f t="shared" si="158"/>
        <v>206.27422199999992</v>
      </c>
      <c r="EG148" s="27">
        <f t="shared" si="158"/>
        <v>206.27422199999992</v>
      </c>
      <c r="EH148" s="27">
        <f t="shared" si="158"/>
        <v>206.27422199999995</v>
      </c>
      <c r="EI148" s="27">
        <f t="shared" si="158"/>
        <v>0</v>
      </c>
      <c r="EJ148" s="27">
        <f t="shared" si="158"/>
        <v>3.5260683262094972E-13</v>
      </c>
      <c r="EK148" s="27">
        <f t="shared" si="158"/>
        <v>206.27422200000015</v>
      </c>
      <c r="EL148" s="27">
        <f t="shared" si="158"/>
        <v>206.27422200000021</v>
      </c>
      <c r="EM148" s="27">
        <f t="shared" si="158"/>
        <v>206.27422199999958</v>
      </c>
      <c r="EN148" s="27">
        <f t="shared" si="158"/>
        <v>206.27422199999998</v>
      </c>
      <c r="EO148" s="27">
        <f t="shared" si="158"/>
        <v>206.27422199999995</v>
      </c>
      <c r="EP148" s="27">
        <f t="shared" si="158"/>
        <v>0</v>
      </c>
      <c r="EQ148" s="27">
        <f t="shared" si="158"/>
        <v>1.2523315717771766E-13</v>
      </c>
      <c r="ER148" s="27">
        <f t="shared" si="158"/>
        <v>206.27422199999992</v>
      </c>
      <c r="ES148" s="27">
        <f t="shared" si="158"/>
        <v>206.27422199999941</v>
      </c>
      <c r="ET148" s="27">
        <f t="shared" si="158"/>
        <v>206.27422200000044</v>
      </c>
      <c r="EU148" s="27">
        <f t="shared" si="158"/>
        <v>206.27422199999998</v>
      </c>
      <c r="EV148" s="27">
        <f t="shared" ref="EV148:HG148" si="159">SUM(EV150:EV156)</f>
        <v>206.27422199999995</v>
      </c>
      <c r="EW148" s="27">
        <f t="shared" si="159"/>
        <v>0</v>
      </c>
      <c r="EX148" s="27">
        <f t="shared" si="159"/>
        <v>-2.1582735598713043E-13</v>
      </c>
      <c r="EY148" s="27">
        <f t="shared" si="159"/>
        <v>206.27422199999987</v>
      </c>
      <c r="EZ148" s="27">
        <f t="shared" si="159"/>
        <v>206.27422200000021</v>
      </c>
      <c r="FA148" s="27">
        <f t="shared" si="159"/>
        <v>206.27422199999998</v>
      </c>
      <c r="FB148" s="27">
        <f t="shared" si="159"/>
        <v>206.27422199999987</v>
      </c>
      <c r="FC148" s="27">
        <f t="shared" si="159"/>
        <v>206.27422199999995</v>
      </c>
      <c r="FD148" s="27">
        <f t="shared" si="159"/>
        <v>0</v>
      </c>
      <c r="FE148" s="27">
        <f t="shared" si="159"/>
        <v>1.2967404927621828E-13</v>
      </c>
      <c r="FF148" s="27">
        <f t="shared" si="159"/>
        <v>189.77228424000052</v>
      </c>
      <c r="FG148" s="27">
        <f t="shared" si="159"/>
        <v>189.77228423999961</v>
      </c>
      <c r="FH148" s="27">
        <f t="shared" si="159"/>
        <v>189.77228423999983</v>
      </c>
      <c r="FI148" s="27">
        <f t="shared" si="159"/>
        <v>189.77228424000074</v>
      </c>
      <c r="FJ148" s="27">
        <f t="shared" si="159"/>
        <v>189.77228423999992</v>
      </c>
      <c r="FK148" s="27">
        <f t="shared" si="159"/>
        <v>0</v>
      </c>
      <c r="FL148" s="27">
        <f t="shared" si="159"/>
        <v>1.2967404927621828E-13</v>
      </c>
      <c r="FM148" s="27">
        <f t="shared" si="159"/>
        <v>189.77228423999961</v>
      </c>
      <c r="FN148" s="27">
        <f t="shared" si="159"/>
        <v>189.77228424000006</v>
      </c>
      <c r="FO148" s="27">
        <f t="shared" si="159"/>
        <v>189.77228424000029</v>
      </c>
      <c r="FP148" s="27">
        <f t="shared" si="159"/>
        <v>189.77228423999961</v>
      </c>
      <c r="FQ148" s="27">
        <f t="shared" si="159"/>
        <v>189.77228423999992</v>
      </c>
      <c r="FR148" s="27">
        <f t="shared" si="159"/>
        <v>0</v>
      </c>
      <c r="FS148" s="27">
        <f t="shared" si="159"/>
        <v>-3.2507330161024584E-13</v>
      </c>
      <c r="FT148" s="27">
        <f t="shared" si="159"/>
        <v>189.77228423999915</v>
      </c>
      <c r="FU148" s="27">
        <f t="shared" si="159"/>
        <v>189.77228424000029</v>
      </c>
      <c r="FV148" s="27">
        <f t="shared" si="159"/>
        <v>189.77228423999949</v>
      </c>
      <c r="FW148" s="27">
        <f t="shared" si="159"/>
        <v>189.77228423999961</v>
      </c>
      <c r="FX148" s="27">
        <f t="shared" si="159"/>
        <v>189.77228423999992</v>
      </c>
      <c r="FY148" s="27">
        <f t="shared" si="159"/>
        <v>0</v>
      </c>
      <c r="FZ148" s="27">
        <f t="shared" si="159"/>
        <v>1.2967404927621828E-13</v>
      </c>
      <c r="GA148" s="27">
        <f t="shared" si="159"/>
        <v>189.77228423999955</v>
      </c>
      <c r="GB148" s="27">
        <f t="shared" si="159"/>
        <v>189.77228424000029</v>
      </c>
      <c r="GC148" s="27">
        <f t="shared" si="159"/>
        <v>189.77228423999915</v>
      </c>
      <c r="GD148" s="27">
        <f t="shared" si="159"/>
        <v>189.77228424</v>
      </c>
      <c r="GE148" s="27">
        <f t="shared" si="159"/>
        <v>189.77228423999992</v>
      </c>
      <c r="GF148" s="27">
        <f t="shared" si="159"/>
        <v>0</v>
      </c>
      <c r="GG148" s="27">
        <f t="shared" si="159"/>
        <v>-3.3750779948604759E-13</v>
      </c>
      <c r="GH148" s="27">
        <f t="shared" si="159"/>
        <v>195.46545276719951</v>
      </c>
      <c r="GI148" s="27">
        <f t="shared" si="159"/>
        <v>195.46545276719928</v>
      </c>
      <c r="GJ148" s="27">
        <f t="shared" si="159"/>
        <v>195.46545276719905</v>
      </c>
      <c r="GK148" s="27">
        <f t="shared" si="159"/>
        <v>195.46545276719911</v>
      </c>
      <c r="GL148" s="27">
        <f t="shared" si="159"/>
        <v>195.46545276719962</v>
      </c>
      <c r="GM148" s="27">
        <f t="shared" si="159"/>
        <v>0</v>
      </c>
      <c r="GN148" s="27">
        <f t="shared" si="159"/>
        <v>-1.6697754290362354E-13</v>
      </c>
      <c r="GO148" s="27">
        <f t="shared" si="159"/>
        <v>195.46545276719951</v>
      </c>
      <c r="GP148" s="27">
        <f t="shared" si="159"/>
        <v>195.46545276719951</v>
      </c>
      <c r="GQ148" s="27">
        <f t="shared" si="159"/>
        <v>195.46545276719957</v>
      </c>
      <c r="GR148" s="27">
        <f t="shared" si="159"/>
        <v>195.46545276719951</v>
      </c>
      <c r="GS148" s="27">
        <f t="shared" si="159"/>
        <v>195.46545276719962</v>
      </c>
      <c r="GT148" s="27">
        <f t="shared" si="159"/>
        <v>0</v>
      </c>
      <c r="GU148" s="27">
        <f t="shared" si="159"/>
        <v>5.2935433814127464E-13</v>
      </c>
      <c r="GV148" s="27">
        <f t="shared" si="159"/>
        <v>195.46545276720002</v>
      </c>
      <c r="GW148" s="27">
        <f t="shared" si="159"/>
        <v>195.46545276720019</v>
      </c>
      <c r="GX148" s="27">
        <f t="shared" si="159"/>
        <v>195.46545276719996</v>
      </c>
      <c r="GY148" s="27">
        <f t="shared" si="159"/>
        <v>195.46545276720025</v>
      </c>
      <c r="GZ148" s="27">
        <f t="shared" si="159"/>
        <v>195.46545276720008</v>
      </c>
      <c r="HA148" s="27">
        <f t="shared" si="159"/>
        <v>0</v>
      </c>
      <c r="HB148" s="27">
        <f t="shared" si="159"/>
        <v>-5.7909232964448165E-13</v>
      </c>
      <c r="HC148" s="27">
        <f t="shared" si="159"/>
        <v>195.46545276720025</v>
      </c>
      <c r="HD148" s="27">
        <f t="shared" si="159"/>
        <v>195.46545276720042</v>
      </c>
      <c r="HE148" s="27">
        <f t="shared" si="159"/>
        <v>195.46545276719979</v>
      </c>
      <c r="HF148" s="27">
        <f t="shared" si="159"/>
        <v>195.46545276719996</v>
      </c>
      <c r="HG148" s="27">
        <f t="shared" si="159"/>
        <v>195.46545276720008</v>
      </c>
      <c r="HH148" s="27">
        <f t="shared" ref="HH148:JS148" si="160">SUM(HH150:HH156)</f>
        <v>0</v>
      </c>
      <c r="HI148" s="27">
        <f t="shared" si="160"/>
        <v>-1.4210854715202004E-14</v>
      </c>
      <c r="HJ148" s="27">
        <f t="shared" si="160"/>
        <v>195.4654527672007</v>
      </c>
      <c r="HK148" s="27">
        <f t="shared" si="160"/>
        <v>195.46545276720008</v>
      </c>
      <c r="HL148" s="27">
        <f t="shared" si="160"/>
        <v>255.96666433800073</v>
      </c>
      <c r="HM148" s="27">
        <f t="shared" si="160"/>
        <v>255.96666433800027</v>
      </c>
      <c r="HN148" s="27">
        <f t="shared" si="160"/>
        <v>255.9666643379997</v>
      </c>
      <c r="HO148" s="27">
        <f t="shared" si="160"/>
        <v>0</v>
      </c>
      <c r="HP148" s="27">
        <f t="shared" si="160"/>
        <v>1.8332002582610585E-12</v>
      </c>
      <c r="HQ148" s="27">
        <f t="shared" si="160"/>
        <v>255.96666433799982</v>
      </c>
      <c r="HR148" s="27">
        <f t="shared" si="160"/>
        <v>255.96666433800107</v>
      </c>
      <c r="HS148" s="27">
        <f t="shared" si="160"/>
        <v>255.96666433799982</v>
      </c>
      <c r="HT148" s="27">
        <f t="shared" si="160"/>
        <v>255.96666433800107</v>
      </c>
      <c r="HU148" s="27">
        <f t="shared" si="160"/>
        <v>255.9666643379997</v>
      </c>
      <c r="HV148" s="27">
        <f t="shared" si="160"/>
        <v>0</v>
      </c>
      <c r="HW148" s="27">
        <f t="shared" si="160"/>
        <v>1.1723955140041653E-13</v>
      </c>
      <c r="HX148" s="27">
        <f t="shared" si="160"/>
        <v>255.9666643379997</v>
      </c>
      <c r="HY148" s="27">
        <f t="shared" si="160"/>
        <v>255.96666433800073</v>
      </c>
      <c r="HZ148" s="27">
        <f t="shared" si="160"/>
        <v>255.9666643379997</v>
      </c>
      <c r="IA148" s="27">
        <f t="shared" si="160"/>
        <v>255.96666433800073</v>
      </c>
      <c r="IB148" s="27">
        <f t="shared" si="160"/>
        <v>255.9666643379997</v>
      </c>
      <c r="IC148" s="27">
        <f t="shared" si="160"/>
        <v>0</v>
      </c>
      <c r="ID148" s="27">
        <f t="shared" si="160"/>
        <v>-8.9528384705772623E-13</v>
      </c>
      <c r="IE148" s="27">
        <f t="shared" si="160"/>
        <v>255.96666433800027</v>
      </c>
      <c r="IF148" s="27">
        <f t="shared" si="160"/>
        <v>255.96666433799925</v>
      </c>
      <c r="IG148" s="27">
        <f t="shared" si="160"/>
        <v>255.96666433800078</v>
      </c>
      <c r="IH148" s="27">
        <f t="shared" si="160"/>
        <v>255.96666433799925</v>
      </c>
      <c r="II148" s="27">
        <f t="shared" si="160"/>
        <v>255.9666643379997</v>
      </c>
      <c r="IJ148" s="27">
        <f t="shared" si="160"/>
        <v>0</v>
      </c>
      <c r="IK148" s="27">
        <f t="shared" si="160"/>
        <v>1.2132517213103711E-12</v>
      </c>
      <c r="IL148" s="27">
        <f t="shared" si="160"/>
        <v>255.96666433799925</v>
      </c>
      <c r="IM148" s="27">
        <f t="shared" si="160"/>
        <v>255.96666433800004</v>
      </c>
      <c r="IN148" s="27">
        <f t="shared" si="160"/>
        <v>255.96666433800016</v>
      </c>
      <c r="IO148" s="27">
        <f t="shared" si="160"/>
        <v>255.96666433800038</v>
      </c>
      <c r="IP148" s="27">
        <f t="shared" si="160"/>
        <v>332.75666363939996</v>
      </c>
      <c r="IQ148" s="27">
        <f t="shared" si="160"/>
        <v>0</v>
      </c>
      <c r="IR148" s="27">
        <f t="shared" si="160"/>
        <v>1.3731238368563936E-12</v>
      </c>
      <c r="IS148" s="27">
        <f t="shared" si="160"/>
        <v>332.7566636394003</v>
      </c>
      <c r="IT148" s="27">
        <f t="shared" si="160"/>
        <v>332.75666363940115</v>
      </c>
      <c r="IU148" s="27">
        <f t="shared" si="160"/>
        <v>332.75666363939985</v>
      </c>
      <c r="IV148" s="27">
        <f t="shared" si="160"/>
        <v>332.75666363940036</v>
      </c>
      <c r="IW148" s="27">
        <f t="shared" si="160"/>
        <v>332.75666363939996</v>
      </c>
      <c r="IX148" s="27">
        <f t="shared" si="160"/>
        <v>0</v>
      </c>
      <c r="IY148" s="27">
        <f t="shared" si="160"/>
        <v>8.4376949871511897E-13</v>
      </c>
      <c r="IZ148" s="27">
        <f t="shared" si="160"/>
        <v>332.75666363939979</v>
      </c>
      <c r="JA148" s="27">
        <f t="shared" si="160"/>
        <v>332.75666363940024</v>
      </c>
      <c r="JB148" s="27">
        <f t="shared" si="160"/>
        <v>332.75666363939985</v>
      </c>
      <c r="JC148" s="27">
        <f t="shared" si="160"/>
        <v>332.75666363940081</v>
      </c>
      <c r="JD148" s="27">
        <f t="shared" si="160"/>
        <v>332.75666363939996</v>
      </c>
      <c r="JE148" s="27">
        <f t="shared" si="160"/>
        <v>0</v>
      </c>
      <c r="JF148" s="27">
        <f t="shared" si="160"/>
        <v>-1.8474111129762605E-13</v>
      </c>
      <c r="JG148" s="27">
        <f t="shared" si="160"/>
        <v>332.7566636394003</v>
      </c>
      <c r="JH148" s="27">
        <f t="shared" si="160"/>
        <v>332.7566636394003</v>
      </c>
      <c r="JI148" s="27">
        <f t="shared" si="160"/>
        <v>332.75666363939905</v>
      </c>
      <c r="JJ148" s="27">
        <f t="shared" si="160"/>
        <v>332.75666363940024</v>
      </c>
      <c r="JK148" s="27">
        <f t="shared" si="160"/>
        <v>332.75666363939951</v>
      </c>
      <c r="JL148" s="27">
        <f t="shared" si="160"/>
        <v>0</v>
      </c>
      <c r="JM148" s="27">
        <f t="shared" si="160"/>
        <v>2.7000623958883807E-13</v>
      </c>
      <c r="JN148" s="27">
        <f t="shared" si="160"/>
        <v>332.75666363940024</v>
      </c>
      <c r="JO148" s="27">
        <f t="shared" si="160"/>
        <v>332.75666363940036</v>
      </c>
      <c r="JP148" s="27">
        <f t="shared" si="160"/>
        <v>332.75666363939843</v>
      </c>
      <c r="JQ148" s="27">
        <f t="shared" si="160"/>
        <v>332.7566636394003</v>
      </c>
      <c r="JR148" s="27">
        <f t="shared" si="160"/>
        <v>332.75666363939951</v>
      </c>
      <c r="JS148" s="27">
        <f t="shared" si="160"/>
        <v>0</v>
      </c>
      <c r="JT148" s="27">
        <f t="shared" ref="JT148:ME148" si="161">SUM(JT150:JT156)</f>
        <v>-1.8118839761882555E-13</v>
      </c>
      <c r="JU148" s="27">
        <f t="shared" si="161"/>
        <v>399.30799636727949</v>
      </c>
      <c r="JV148" s="27">
        <f t="shared" si="161"/>
        <v>399.30799636727897</v>
      </c>
      <c r="JW148" s="27">
        <f t="shared" si="161"/>
        <v>399.30799636727954</v>
      </c>
      <c r="JX148" s="27">
        <f t="shared" si="161"/>
        <v>399.30799636727932</v>
      </c>
      <c r="JY148" s="27">
        <f t="shared" si="161"/>
        <v>399.3079963672792</v>
      </c>
      <c r="JZ148" s="27">
        <f t="shared" si="161"/>
        <v>0</v>
      </c>
      <c r="KA148" s="27">
        <f t="shared" si="161"/>
        <v>-1.2434497875801753E-13</v>
      </c>
      <c r="KB148" s="27">
        <f t="shared" si="161"/>
        <v>399.30799636727943</v>
      </c>
      <c r="KC148" s="27">
        <f t="shared" si="161"/>
        <v>399.30799636727897</v>
      </c>
      <c r="KD148" s="27">
        <f t="shared" si="161"/>
        <v>399.3079963672796</v>
      </c>
      <c r="KE148" s="27">
        <f t="shared" si="161"/>
        <v>399.30799636727886</v>
      </c>
      <c r="KF148" s="27">
        <f t="shared" si="161"/>
        <v>399.30799636727932</v>
      </c>
      <c r="KG148" s="27">
        <f t="shared" si="161"/>
        <v>0</v>
      </c>
      <c r="KH148" s="27">
        <f t="shared" si="161"/>
        <v>4.6185277824406512E-14</v>
      </c>
      <c r="KI148" s="27">
        <f t="shared" si="161"/>
        <v>399.30799636727932</v>
      </c>
      <c r="KJ148" s="27">
        <f t="shared" si="161"/>
        <v>399.30799636727909</v>
      </c>
      <c r="KK148" s="27">
        <f t="shared" si="161"/>
        <v>399.3079963672796</v>
      </c>
      <c r="KL148" s="27">
        <f t="shared" si="161"/>
        <v>399.30799636727886</v>
      </c>
      <c r="KM148" s="27">
        <f t="shared" si="161"/>
        <v>399.30799636727932</v>
      </c>
      <c r="KN148" s="27">
        <f t="shared" si="161"/>
        <v>0</v>
      </c>
      <c r="KO148" s="27">
        <f t="shared" si="161"/>
        <v>-1.0338396805309458E-12</v>
      </c>
      <c r="KP148" s="27">
        <f t="shared" si="161"/>
        <v>399.3079963672796</v>
      </c>
      <c r="KQ148" s="27">
        <f t="shared" si="161"/>
        <v>399.30799636727949</v>
      </c>
      <c r="KR148" s="27">
        <f t="shared" si="161"/>
        <v>399.30799636728005</v>
      </c>
      <c r="KS148" s="27">
        <f t="shared" si="161"/>
        <v>399.30799636727858</v>
      </c>
      <c r="KT148" s="27">
        <f t="shared" si="161"/>
        <v>399.30799636727932</v>
      </c>
      <c r="KU148" s="27">
        <f t="shared" si="161"/>
        <v>0</v>
      </c>
      <c r="KV148" s="27">
        <f t="shared" si="161"/>
        <v>1.0125233984581428E-12</v>
      </c>
      <c r="KW148" s="27">
        <f t="shared" si="161"/>
        <v>399.30799636727915</v>
      </c>
      <c r="KX148" s="27">
        <f t="shared" si="161"/>
        <v>399.3079963672796</v>
      </c>
      <c r="KY148" s="27">
        <f t="shared" si="161"/>
        <v>393.88799999999998</v>
      </c>
      <c r="KZ148" s="27">
        <f t="shared" si="161"/>
        <v>196.94400000000124</v>
      </c>
      <c r="LA148" s="27">
        <f t="shared" si="161"/>
        <v>196.9440000000003</v>
      </c>
      <c r="LB148" s="27">
        <f t="shared" si="161"/>
        <v>196.94400000000007</v>
      </c>
      <c r="LC148" s="27">
        <f t="shared" si="161"/>
        <v>8.1890050296351546E-13</v>
      </c>
      <c r="LD148" s="27">
        <f t="shared" si="161"/>
        <v>2.3092638912203256E-14</v>
      </c>
      <c r="LE148" s="27">
        <f t="shared" si="161"/>
        <v>196.94400000000044</v>
      </c>
      <c r="LF148" s="27">
        <f t="shared" si="161"/>
        <v>196.94400000000044</v>
      </c>
      <c r="LG148" s="27">
        <f t="shared" si="161"/>
        <v>196.94400000000181</v>
      </c>
      <c r="LH148" s="27">
        <f t="shared" si="161"/>
        <v>196.94399999999905</v>
      </c>
      <c r="LI148" s="27">
        <f t="shared" si="161"/>
        <v>196.94400000000121</v>
      </c>
      <c r="LJ148" s="27">
        <f t="shared" si="161"/>
        <v>-4.7428727611986687E-13</v>
      </c>
      <c r="LK148" s="27">
        <f t="shared" si="161"/>
        <v>8.1890050296351546E-13</v>
      </c>
      <c r="LL148" s="27">
        <f t="shared" si="161"/>
        <v>196.94400000000022</v>
      </c>
      <c r="LM148" s="27">
        <f t="shared" si="161"/>
        <v>196.94400000000147</v>
      </c>
      <c r="LN148" s="27">
        <f t="shared" si="161"/>
        <v>196.94399999999999</v>
      </c>
      <c r="LO148" s="27">
        <f t="shared" si="161"/>
        <v>196.94400000000007</v>
      </c>
      <c r="LP148" s="27">
        <f t="shared" si="161"/>
        <v>196.94400000000007</v>
      </c>
      <c r="LQ148" s="27">
        <f t="shared" si="161"/>
        <v>1.0462741784067475E-12</v>
      </c>
      <c r="LR148" s="27">
        <f t="shared" si="161"/>
        <v>4.3520742565306136E-13</v>
      </c>
      <c r="LS148" s="27">
        <f t="shared" si="161"/>
        <v>196.94399999999931</v>
      </c>
      <c r="LT148" s="27">
        <f t="shared" si="161"/>
        <v>196.94400000000169</v>
      </c>
      <c r="LU148" s="27">
        <f t="shared" si="161"/>
        <v>196.94399999999987</v>
      </c>
      <c r="LV148" s="27">
        <f t="shared" si="161"/>
        <v>196.94400000000041</v>
      </c>
      <c r="LW148" s="27">
        <f t="shared" si="161"/>
        <v>196.94399999999916</v>
      </c>
      <c r="LX148" s="27">
        <f t="shared" si="161"/>
        <v>2.5046631435543532E-13</v>
      </c>
      <c r="LY148" s="27">
        <f t="shared" si="161"/>
        <v>2.6378899065093719E-12</v>
      </c>
      <c r="LZ148" s="27">
        <f t="shared" si="161"/>
        <v>196.94400000000078</v>
      </c>
      <c r="MA148" s="27">
        <f t="shared" si="161"/>
        <v>196.9440000000001</v>
      </c>
      <c r="MB148" s="27">
        <f t="shared" si="161"/>
        <v>196.94400000000081</v>
      </c>
      <c r="MC148" s="27">
        <f t="shared" si="161"/>
        <v>246.17999999999915</v>
      </c>
      <c r="MD148" s="27">
        <f t="shared" si="161"/>
        <v>246.18000000000177</v>
      </c>
      <c r="ME148" s="27">
        <f t="shared" si="161"/>
        <v>1.0551559626037488E-12</v>
      </c>
      <c r="MF148" s="27">
        <f t="shared" ref="MF148:NS148" si="162">SUM(MF150:MF156)</f>
        <v>-2.1280754936015001E-12</v>
      </c>
      <c r="MG148" s="27">
        <f t="shared" si="162"/>
        <v>246.18000000000148</v>
      </c>
      <c r="MH148" s="27">
        <f t="shared" si="162"/>
        <v>246.18</v>
      </c>
      <c r="MI148" s="27">
        <f t="shared" si="162"/>
        <v>246.18000000000052</v>
      </c>
      <c r="MJ148" s="27">
        <f t="shared" si="162"/>
        <v>246.17999999999921</v>
      </c>
      <c r="MK148" s="27">
        <f t="shared" si="162"/>
        <v>246.18000000000131</v>
      </c>
      <c r="ML148" s="27">
        <f t="shared" si="162"/>
        <v>-8.7752027866372373E-13</v>
      </c>
      <c r="MM148" s="27">
        <f t="shared" si="162"/>
        <v>3.730349362740526E-13</v>
      </c>
      <c r="MN148" s="27">
        <f t="shared" si="162"/>
        <v>246.17999999999978</v>
      </c>
      <c r="MO148" s="27">
        <f t="shared" si="162"/>
        <v>246.18000000000103</v>
      </c>
      <c r="MP148" s="27">
        <f t="shared" si="162"/>
        <v>246.17999999999932</v>
      </c>
      <c r="MQ148" s="27">
        <f t="shared" si="162"/>
        <v>246.1800000000012</v>
      </c>
      <c r="MR148" s="27">
        <f t="shared" si="162"/>
        <v>246.17999999999893</v>
      </c>
      <c r="MS148" s="27">
        <f t="shared" si="162"/>
        <v>1.5667467323510209E-12</v>
      </c>
      <c r="MT148" s="27">
        <f t="shared" si="162"/>
        <v>-1.730171561575844E-12</v>
      </c>
      <c r="MU148" s="27">
        <f t="shared" si="162"/>
        <v>246.18000000000006</v>
      </c>
      <c r="MV148" s="27">
        <f t="shared" si="162"/>
        <v>246.17999999999961</v>
      </c>
      <c r="MW148" s="27">
        <f t="shared" si="162"/>
        <v>246.18</v>
      </c>
      <c r="MX148" s="27">
        <f t="shared" si="162"/>
        <v>246.18000000000029</v>
      </c>
      <c r="MY148" s="27">
        <f t="shared" si="162"/>
        <v>246.17999999999927</v>
      </c>
      <c r="MZ148" s="27">
        <f t="shared" si="162"/>
        <v>-7.638334409421077E-13</v>
      </c>
      <c r="NA148" s="27">
        <f t="shared" si="162"/>
        <v>8.8817841970012523E-14</v>
      </c>
      <c r="NB148" s="27">
        <f t="shared" si="162"/>
        <v>246.18000000000046</v>
      </c>
      <c r="NC148" s="27">
        <f t="shared" si="162"/>
        <v>246.17999999999842</v>
      </c>
      <c r="ND148" s="27">
        <f t="shared" si="162"/>
        <v>246.18000000000046</v>
      </c>
      <c r="NE148" s="27">
        <f t="shared" si="162"/>
        <v>246.17999999999989</v>
      </c>
      <c r="NF148" s="27">
        <f t="shared" si="162"/>
        <v>246.18000000000058</v>
      </c>
      <c r="NG148" s="27">
        <f t="shared" si="162"/>
        <v>-7.815970093361102E-14</v>
      </c>
      <c r="NH148" s="27">
        <f t="shared" si="162"/>
        <v>-1.6129320101754274E-12</v>
      </c>
      <c r="NI148" s="27">
        <f t="shared" si="162"/>
        <v>164.12000000000103</v>
      </c>
      <c r="NJ148" s="27">
        <f t="shared" si="162"/>
        <v>164.11999999999989</v>
      </c>
      <c r="NK148" s="27">
        <f t="shared" si="162"/>
        <v>164.11999999999921</v>
      </c>
      <c r="NL148" s="27">
        <f t="shared" si="162"/>
        <v>164.1200000000016</v>
      </c>
      <c r="NM148" s="27">
        <f t="shared" si="162"/>
        <v>164.11999999999966</v>
      </c>
      <c r="NN148" s="27">
        <f t="shared" si="162"/>
        <v>-7.602807272633072E-13</v>
      </c>
      <c r="NO148" s="27">
        <f t="shared" si="162"/>
        <v>-7.815970093361102E-14</v>
      </c>
      <c r="NP148" s="27">
        <f t="shared" si="162"/>
        <v>164.1200000000004</v>
      </c>
      <c r="NQ148" s="27">
        <f t="shared" si="162"/>
        <v>164.12000000000029</v>
      </c>
      <c r="NR148" s="27">
        <f t="shared" si="162"/>
        <v>164.12000000000012</v>
      </c>
      <c r="NS148" s="27">
        <f t="shared" si="162"/>
        <v>164.11999999999944</v>
      </c>
      <c r="NT148" s="27">
        <f>SUM(NT150:NT156)</f>
        <v>164.12000000000108</v>
      </c>
      <c r="NU148" s="27">
        <f>SUM(NU150:NU156)</f>
        <v>-9.8765440270653926E-13</v>
      </c>
      <c r="NV148" s="27">
        <f t="shared" ref="NV148" si="163">SUM(NV150:NV156)</f>
        <v>2.0605739337042905E-13</v>
      </c>
    </row>
    <row r="149" spans="1:386" s="35" customForma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4"/>
      <c r="K149" s="33"/>
      <c r="L149" s="33"/>
      <c r="M149" s="33"/>
      <c r="N149" s="33"/>
      <c r="O149" s="33"/>
      <c r="P149" s="16" t="str">
        <f>structure!$S$13</f>
        <v>контроль</v>
      </c>
      <c r="Q149" s="33"/>
      <c r="R149" s="36">
        <f>R148-SUM(R150:R156)</f>
        <v>0</v>
      </c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61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  <c r="IY149" s="33"/>
      <c r="IZ149" s="33"/>
      <c r="JA149" s="33"/>
      <c r="JB149" s="33"/>
      <c r="JC149" s="33"/>
      <c r="JD149" s="33"/>
      <c r="JE149" s="33"/>
      <c r="JF149" s="33"/>
      <c r="JG149" s="33"/>
      <c r="JH149" s="33"/>
      <c r="JI149" s="33"/>
      <c r="JJ149" s="33"/>
      <c r="JK149" s="33"/>
      <c r="JL149" s="33"/>
      <c r="JM149" s="33"/>
      <c r="JN149" s="33"/>
      <c r="JO149" s="33"/>
      <c r="JP149" s="33"/>
      <c r="JQ149" s="33"/>
      <c r="JR149" s="33"/>
      <c r="JS149" s="33"/>
      <c r="JT149" s="33"/>
      <c r="JU149" s="33"/>
      <c r="JV149" s="33"/>
      <c r="JW149" s="33"/>
      <c r="JX149" s="33"/>
      <c r="JY149" s="33"/>
      <c r="JZ149" s="33"/>
      <c r="KA149" s="33"/>
      <c r="KB149" s="33"/>
      <c r="KC149" s="33"/>
      <c r="KD149" s="33"/>
      <c r="KE149" s="33"/>
      <c r="KF149" s="33"/>
      <c r="KG149" s="33"/>
      <c r="KH149" s="33"/>
      <c r="KI149" s="33"/>
      <c r="KJ149" s="33"/>
      <c r="KK149" s="33"/>
      <c r="KL149" s="33"/>
      <c r="KM149" s="33"/>
      <c r="KN149" s="33"/>
      <c r="KO149" s="33"/>
      <c r="KP149" s="33"/>
      <c r="KQ149" s="33"/>
      <c r="KR149" s="33"/>
      <c r="KS149" s="33"/>
      <c r="KT149" s="33"/>
      <c r="KU149" s="33"/>
      <c r="KV149" s="33"/>
      <c r="KW149" s="33"/>
      <c r="KX149" s="33"/>
      <c r="KY149" s="33"/>
      <c r="KZ149" s="33"/>
      <c r="LA149" s="33"/>
      <c r="LB149" s="33"/>
      <c r="LC149" s="33"/>
      <c r="LD149" s="33"/>
      <c r="LE149" s="33"/>
      <c r="LF149" s="33"/>
      <c r="LG149" s="33"/>
      <c r="LH149" s="33"/>
      <c r="LI149" s="33"/>
      <c r="LJ149" s="33"/>
      <c r="LK149" s="33"/>
      <c r="LL149" s="33"/>
      <c r="LM149" s="33"/>
      <c r="LN149" s="33"/>
      <c r="LO149" s="33"/>
      <c r="LP149" s="33"/>
      <c r="LQ149" s="33"/>
      <c r="LR149" s="33"/>
      <c r="LS149" s="33"/>
      <c r="LT149" s="33"/>
      <c r="LU149" s="33"/>
      <c r="LV149" s="33"/>
      <c r="LW149" s="33"/>
      <c r="LX149" s="33"/>
      <c r="LY149" s="33"/>
      <c r="LZ149" s="33"/>
      <c r="MA149" s="33"/>
      <c r="MB149" s="33"/>
      <c r="MC149" s="33"/>
      <c r="MD149" s="33"/>
      <c r="ME149" s="33"/>
      <c r="MF149" s="33"/>
      <c r="MG149" s="33"/>
      <c r="MH149" s="33"/>
      <c r="MI149" s="33"/>
      <c r="MJ149" s="33"/>
      <c r="MK149" s="33"/>
      <c r="ML149" s="33"/>
      <c r="MM149" s="33"/>
      <c r="MN149" s="33"/>
      <c r="MO149" s="33"/>
      <c r="MP149" s="33"/>
      <c r="MQ149" s="33"/>
      <c r="MR149" s="33"/>
      <c r="MS149" s="33"/>
      <c r="MT149" s="33"/>
      <c r="MU149" s="33"/>
      <c r="MV149" s="33"/>
      <c r="MW149" s="33"/>
      <c r="MX149" s="33"/>
      <c r="MY149" s="33"/>
      <c r="MZ149" s="33"/>
      <c r="NA149" s="33"/>
      <c r="NB149" s="33"/>
      <c r="NC149" s="33"/>
      <c r="ND149" s="33"/>
      <c r="NE149" s="33"/>
      <c r="NF149" s="33"/>
      <c r="NG149" s="33"/>
      <c r="NH149" s="33"/>
      <c r="NI149" s="33"/>
      <c r="NJ149" s="33"/>
      <c r="NK149" s="33"/>
      <c r="NL149" s="33"/>
      <c r="NM149" s="33"/>
      <c r="NN149" s="33"/>
      <c r="NO149" s="33"/>
      <c r="NP149" s="33"/>
      <c r="NQ149" s="33"/>
      <c r="NR149" s="33"/>
      <c r="NS149" s="33"/>
      <c r="NT149" s="33"/>
      <c r="NU149" s="33"/>
      <c r="NV149" s="33"/>
    </row>
    <row r="150" spans="1:386" s="38" customFormat="1" ht="10.199999999999999" x14ac:dyDescent="0.2">
      <c r="A150" s="31"/>
      <c r="B150" s="31"/>
      <c r="C150" s="31"/>
      <c r="D150" s="31"/>
      <c r="E150" s="31"/>
      <c r="F150" s="31"/>
      <c r="G150" s="31" t="str">
        <f>G148</f>
        <v>оплаты поставщикам</v>
      </c>
      <c r="H150" s="31"/>
      <c r="I150" s="31"/>
      <c r="J150" s="31" t="str">
        <f>IF($G150="","",INDEX(KPI!$H$11:$H$121,SUMIFS(KPI!$E$11:$E$121,KPI!$F$11:$F$121,$G150)))</f>
        <v>тыс.руб.</v>
      </c>
      <c r="K150" s="31"/>
      <c r="L150" s="31"/>
      <c r="M150" s="31"/>
      <c r="N150" s="31" t="str">
        <f>structure!$G$11</f>
        <v>товарная категория 1</v>
      </c>
      <c r="O150" s="31"/>
      <c r="P150" s="31"/>
      <c r="Q150" s="31"/>
      <c r="R150" s="37">
        <f t="shared" ref="R150:R155" si="164">SUM(T150:NV150)</f>
        <v>18400.210804382434</v>
      </c>
      <c r="S150" s="31"/>
      <c r="T150" s="31"/>
      <c r="U150" s="37">
        <f>SUMIFS(51:51,$9:$9,U$9-SUMIFS(conditions!$79:$79,conditions!$8:$8,"&lt;="&amp;U$9,conditions!$9:$9,"&gt;="&amp;U$9))</f>
        <v>0</v>
      </c>
      <c r="V150" s="37">
        <f>SUMIFS(51:51,$9:$9,V$9-SUMIFS(conditions!$79:$79,conditions!$8:$8,"&lt;="&amp;V$9,conditions!$9:$9,"&gt;="&amp;V$9))</f>
        <v>0</v>
      </c>
      <c r="W150" s="37">
        <f>SUMIFS(51:51,$9:$9,W$9-SUMIFS(conditions!$79:$79,conditions!$8:$8,"&lt;="&amp;W$9,conditions!$9:$9,"&gt;="&amp;W$9))</f>
        <v>0</v>
      </c>
      <c r="X150" s="37">
        <f>SUMIFS(51:51,$9:$9,X$9-SUMIFS(conditions!$79:$79,conditions!$8:$8,"&lt;="&amp;X$9,conditions!$9:$9,"&gt;="&amp;X$9))</f>
        <v>0</v>
      </c>
      <c r="Y150" s="37">
        <f>SUMIFS(51:51,$9:$9,Y$9-SUMIFS(conditions!$79:$79,conditions!$8:$8,"&lt;="&amp;Y$9,conditions!$9:$9,"&gt;="&amp;Y$9))</f>
        <v>0</v>
      </c>
      <c r="Z150" s="37">
        <f>SUMIFS(51:51,$9:$9,Z$9-SUMIFS(conditions!$79:$79,conditions!$8:$8,"&lt;="&amp;Z$9,conditions!$9:$9,"&gt;="&amp;Z$9))</f>
        <v>0</v>
      </c>
      <c r="AA150" s="37">
        <f>SUMIFS(51:51,$9:$9,AA$9-SUMIFS(conditions!$79:$79,conditions!$8:$8,"&lt;="&amp;AA$9,conditions!$9:$9,"&gt;="&amp;AA$9))</f>
        <v>0</v>
      </c>
      <c r="AB150" s="37">
        <f>SUMIFS(51:51,$9:$9,AB$9-SUMIFS(conditions!$79:$79,conditions!$8:$8,"&lt;="&amp;AB$9,conditions!$9:$9,"&gt;="&amp;AB$9))</f>
        <v>0</v>
      </c>
      <c r="AC150" s="37">
        <f>SUMIFS(51:51,$9:$9,AC$9-SUMIFS(conditions!$79:$79,conditions!$8:$8,"&lt;="&amp;AC$9,conditions!$9:$9,"&gt;="&amp;AC$9))</f>
        <v>0</v>
      </c>
      <c r="AD150" s="37">
        <f>SUMIFS(51:51,$9:$9,AD$9-SUMIFS(conditions!$79:$79,conditions!$8:$8,"&lt;="&amp;AD$9,conditions!$9:$9,"&gt;="&amp;AD$9))</f>
        <v>0</v>
      </c>
      <c r="AE150" s="37">
        <f>SUMIFS(51:51,$9:$9,AE$9-SUMIFS(conditions!$79:$79,conditions!$8:$8,"&lt;="&amp;AE$9,conditions!$9:$9,"&gt;="&amp;AE$9))</f>
        <v>0</v>
      </c>
      <c r="AF150" s="37">
        <f>SUMIFS(51:51,$9:$9,AF$9-SUMIFS(conditions!$79:$79,conditions!$8:$8,"&lt;="&amp;AF$9,conditions!$9:$9,"&gt;="&amp;AF$9))</f>
        <v>0</v>
      </c>
      <c r="AG150" s="37">
        <f>SUMIFS(51:51,$9:$9,AG$9-SUMIFS(conditions!$79:$79,conditions!$8:$8,"&lt;="&amp;AG$9,conditions!$9:$9,"&gt;="&amp;AG$9))</f>
        <v>0</v>
      </c>
      <c r="AH150" s="37">
        <f>SUMIFS(51:51,$9:$9,AH$9-SUMIFS(conditions!$79:$79,conditions!$8:$8,"&lt;="&amp;AH$9,conditions!$9:$9,"&gt;="&amp;AH$9))</f>
        <v>0</v>
      </c>
      <c r="AI150" s="37">
        <f>SUMIFS(51:51,$9:$9,AI$9-SUMIFS(conditions!$79:$79,conditions!$8:$8,"&lt;="&amp;AI$9,conditions!$9:$9,"&gt;="&amp;AI$9))</f>
        <v>9.2370555648813024E-14</v>
      </c>
      <c r="AJ150" s="37">
        <f>SUMIFS(51:51,$9:$9,AJ$9-SUMIFS(conditions!$79:$79,conditions!$8:$8,"&lt;="&amp;AJ$9,conditions!$9:$9,"&gt;="&amp;AJ$9))</f>
        <v>48.000000000000092</v>
      </c>
      <c r="AK150" s="37">
        <f>SUMIFS(51:51,$9:$9,AK$9-SUMIFS(conditions!$79:$79,conditions!$8:$8,"&lt;="&amp;AK$9,conditions!$9:$9,"&gt;="&amp;AK$9))</f>
        <v>47.520000000000074</v>
      </c>
      <c r="AL150" s="37">
        <f>SUMIFS(51:51,$9:$9,AL$9-SUMIFS(conditions!$79:$79,conditions!$8:$8,"&lt;="&amp;AL$9,conditions!$9:$9,"&gt;="&amp;AL$9))</f>
        <v>47.520000000000074</v>
      </c>
      <c r="AM150" s="37">
        <f>SUMIFS(51:51,$9:$9,AM$9-SUMIFS(conditions!$79:$79,conditions!$8:$8,"&lt;="&amp;AM$9,conditions!$9:$9,"&gt;="&amp;AM$9))</f>
        <v>47.520000000000074</v>
      </c>
      <c r="AN150" s="37">
        <f>SUMIFS(51:51,$9:$9,AN$9-SUMIFS(conditions!$79:$79,conditions!$8:$8,"&lt;="&amp;AN$9,conditions!$9:$9,"&gt;="&amp;AN$9))</f>
        <v>47.519999999999982</v>
      </c>
      <c r="AO150" s="37">
        <f>SUMIFS(51:51,$9:$9,AO$9-SUMIFS(conditions!$79:$79,conditions!$8:$8,"&lt;="&amp;AO$9,conditions!$9:$9,"&gt;="&amp;AO$9))</f>
        <v>0</v>
      </c>
      <c r="AP150" s="37">
        <f>SUMIFS(51:51,$9:$9,AP$9-SUMIFS(conditions!$79:$79,conditions!$8:$8,"&lt;="&amp;AP$9,conditions!$9:$9,"&gt;="&amp;AP$9))</f>
        <v>9.2370555648813024E-14</v>
      </c>
      <c r="AQ150" s="37">
        <f>SUMIFS(51:51,$9:$9,AQ$9-SUMIFS(conditions!$79:$79,conditions!$8:$8,"&lt;="&amp;AQ$9,conditions!$9:$9,"&gt;="&amp;AQ$9))</f>
        <v>47.520000000000074</v>
      </c>
      <c r="AR150" s="37">
        <f>SUMIFS(51:51,$9:$9,AR$9-SUMIFS(conditions!$79:$79,conditions!$8:$8,"&lt;="&amp;AR$9,conditions!$9:$9,"&gt;="&amp;AR$9))</f>
        <v>47.519999999999619</v>
      </c>
      <c r="AS150" s="37">
        <f>SUMIFS(51:51,$9:$9,AS$9-SUMIFS(conditions!$79:$79,conditions!$8:$8,"&lt;="&amp;AS$9,conditions!$9:$9,"&gt;="&amp;AS$9))</f>
        <v>47.520000000000074</v>
      </c>
      <c r="AT150" s="37">
        <f>SUMIFS(51:51,$9:$9,AT$9-SUMIFS(conditions!$79:$79,conditions!$8:$8,"&lt;="&amp;AT$9,conditions!$9:$9,"&gt;="&amp;AT$9))</f>
        <v>47.520000000000074</v>
      </c>
      <c r="AU150" s="37">
        <f>SUMIFS(51:51,$9:$9,AU$9-SUMIFS(conditions!$79:$79,conditions!$8:$8,"&lt;="&amp;AU$9,conditions!$9:$9,"&gt;="&amp;AU$9))</f>
        <v>47.519999999999982</v>
      </c>
      <c r="AV150" s="37">
        <f>SUMIFS(51:51,$9:$9,AV$9-SUMIFS(conditions!$79:$79,conditions!$8:$8,"&lt;="&amp;AV$9,conditions!$9:$9,"&gt;="&amp;AV$9))</f>
        <v>0</v>
      </c>
      <c r="AW150" s="37">
        <f>SUMIFS(51:51,$9:$9,AW$9-SUMIFS(conditions!$79:$79,conditions!$8:$8,"&lt;="&amp;AW$9,conditions!$9:$9,"&gt;="&amp;AW$9))</f>
        <v>9.2370555648813024E-14</v>
      </c>
      <c r="AX150" s="37">
        <f>SUMIFS(51:51,$9:$9,AX$9-SUMIFS(conditions!$79:$79,conditions!$8:$8,"&lt;="&amp;AX$9,conditions!$9:$9,"&gt;="&amp;AX$9))</f>
        <v>47.520000000000074</v>
      </c>
      <c r="AY150" s="37">
        <f>SUMIFS(51:51,$9:$9,AY$9-SUMIFS(conditions!$79:$79,conditions!$8:$8,"&lt;="&amp;AY$9,conditions!$9:$9,"&gt;="&amp;AY$9))</f>
        <v>47.519999999999619</v>
      </c>
      <c r="AZ150" s="37">
        <f>SUMIFS(51:51,$9:$9,AZ$9-SUMIFS(conditions!$79:$79,conditions!$8:$8,"&lt;="&amp;AZ$9,conditions!$9:$9,"&gt;="&amp;AZ$9))</f>
        <v>47.520000000000074</v>
      </c>
      <c r="BA150" s="37">
        <f>SUMIFS(51:51,$9:$9,BA$9-SUMIFS(conditions!$79:$79,conditions!$8:$8,"&lt;="&amp;BA$9,conditions!$9:$9,"&gt;="&amp;BA$9))</f>
        <v>47.520000000000074</v>
      </c>
      <c r="BB150" s="37">
        <f>SUMIFS(51:51,$9:$9,BB$9-SUMIFS(conditions!$79:$79,conditions!$8:$8,"&lt;="&amp;BB$9,conditions!$9:$9,"&gt;="&amp;BB$9))</f>
        <v>47.519999999999982</v>
      </c>
      <c r="BC150" s="37">
        <f>SUMIFS(51:51,$9:$9,BC$9-SUMIFS(conditions!$79:$79,conditions!$8:$8,"&lt;="&amp;BC$9,conditions!$9:$9,"&gt;="&amp;BC$9))</f>
        <v>0</v>
      </c>
      <c r="BD150" s="37">
        <f>SUMIFS(51:51,$9:$9,BD$9-SUMIFS(conditions!$79:$79,conditions!$8:$8,"&lt;="&amp;BD$9,conditions!$9:$9,"&gt;="&amp;BD$9))</f>
        <v>-3.6237679523765109E-13</v>
      </c>
      <c r="BE150" s="37">
        <f>SUMIFS(51:51,$9:$9,BE$9-SUMIFS(conditions!$79:$79,conditions!$8:$8,"&lt;="&amp;BE$9,conditions!$9:$9,"&gt;="&amp;BE$9))</f>
        <v>47.520000000000074</v>
      </c>
      <c r="BF150" s="37">
        <f>SUMIFS(51:51,$9:$9,BF$9-SUMIFS(conditions!$79:$79,conditions!$8:$8,"&lt;="&amp;BF$9,conditions!$9:$9,"&gt;="&amp;BF$9))</f>
        <v>47.520000000000074</v>
      </c>
      <c r="BG150" s="37">
        <f>SUMIFS(51:51,$9:$9,BG$9-SUMIFS(conditions!$79:$79,conditions!$8:$8,"&lt;="&amp;BG$9,conditions!$9:$9,"&gt;="&amp;BG$9))</f>
        <v>47.520000000000074</v>
      </c>
      <c r="BH150" s="37">
        <f>SUMIFS(51:51,$9:$9,BH$9-SUMIFS(conditions!$79:$79,conditions!$8:$8,"&lt;="&amp;BH$9,conditions!$9:$9,"&gt;="&amp;BH$9))</f>
        <v>47.520000000000074</v>
      </c>
      <c r="BI150" s="37">
        <f>SUMIFS(51:51,$9:$9,BI$9-SUMIFS(conditions!$79:$79,conditions!$8:$8,"&lt;="&amp;BI$9,conditions!$9:$9,"&gt;="&amp;BI$9))</f>
        <v>47.519999999999982</v>
      </c>
      <c r="BJ150" s="37">
        <f>SUMIFS(51:51,$9:$9,BJ$9-SUMIFS(conditions!$79:$79,conditions!$8:$8,"&lt;="&amp;BJ$9,conditions!$9:$9,"&gt;="&amp;BJ$9))</f>
        <v>0</v>
      </c>
      <c r="BK150" s="37">
        <f>SUMIFS(51:51,$9:$9,BK$9-SUMIFS(conditions!$79:$79,conditions!$8:$8,"&lt;="&amp;BK$9,conditions!$9:$9,"&gt;="&amp;BK$9))</f>
        <v>-3.6237679523765109E-13</v>
      </c>
      <c r="BL150" s="37">
        <f>SUMIFS(51:51,$9:$9,BL$9-SUMIFS(conditions!$79:$79,conditions!$8:$8,"&lt;="&amp;BL$9,conditions!$9:$9,"&gt;="&amp;BL$9))</f>
        <v>47.520000000000074</v>
      </c>
      <c r="BM150" s="37">
        <f>SUMIFS(51:51,$9:$9,BM$9-SUMIFS(conditions!$79:$79,conditions!$8:$8,"&lt;="&amp;BM$9,conditions!$9:$9,"&gt;="&amp;BM$9))</f>
        <v>47.520000000000074</v>
      </c>
      <c r="BN150" s="37">
        <f>SUMIFS(51:51,$9:$9,BN$9-SUMIFS(conditions!$79:$79,conditions!$8:$8,"&lt;="&amp;BN$9,conditions!$9:$9,"&gt;="&amp;BN$9))</f>
        <v>47.519999999999982</v>
      </c>
      <c r="BO150" s="37">
        <f>SUMIFS(51:51,$9:$9,BO$9-SUMIFS(conditions!$79:$79,conditions!$8:$8,"&lt;="&amp;BO$9,conditions!$9:$9,"&gt;="&amp;BO$9))</f>
        <v>47.519999999999982</v>
      </c>
      <c r="BP150" s="37">
        <f>SUMIFS(51:51,$9:$9,BP$9-SUMIFS(conditions!$79:$79,conditions!$8:$8,"&lt;="&amp;BP$9,conditions!$9:$9,"&gt;="&amp;BP$9))</f>
        <v>57.023999999999887</v>
      </c>
      <c r="BQ150" s="37">
        <f>SUMIFS(51:51,$9:$9,BQ$9-SUMIFS(conditions!$79:$79,conditions!$8:$8,"&lt;="&amp;BQ$9,conditions!$9:$9,"&gt;="&amp;BQ$9))</f>
        <v>0</v>
      </c>
      <c r="BR150" s="37">
        <f>SUMIFS(51:51,$9:$9,BR$9-SUMIFS(conditions!$79:$79,conditions!$8:$8,"&lt;="&amp;BR$9,conditions!$9:$9,"&gt;="&amp;BR$9))</f>
        <v>0</v>
      </c>
      <c r="BS150" s="37">
        <f>SUMIFS(51:51,$9:$9,BS$9-SUMIFS(conditions!$79:$79,conditions!$8:$8,"&lt;="&amp;BS$9,conditions!$9:$9,"&gt;="&amp;BS$9))</f>
        <v>57.023999999999887</v>
      </c>
      <c r="BT150" s="37">
        <f>SUMIFS(51:51,$9:$9,BT$9-SUMIFS(conditions!$79:$79,conditions!$8:$8,"&lt;="&amp;BT$9,conditions!$9:$9,"&gt;="&amp;BT$9))</f>
        <v>57.023999999999887</v>
      </c>
      <c r="BU150" s="37">
        <f>SUMIFS(51:51,$9:$9,BU$9-SUMIFS(conditions!$79:$79,conditions!$8:$8,"&lt;="&amp;BU$9,conditions!$9:$9,"&gt;="&amp;BU$9))</f>
        <v>57.023999999999887</v>
      </c>
      <c r="BV150" s="37">
        <f>SUMIFS(51:51,$9:$9,BV$9-SUMIFS(conditions!$79:$79,conditions!$8:$8,"&lt;="&amp;BV$9,conditions!$9:$9,"&gt;="&amp;BV$9))</f>
        <v>57.023999999999887</v>
      </c>
      <c r="BW150" s="37">
        <f>SUMIFS(51:51,$9:$9,BW$9-SUMIFS(conditions!$79:$79,conditions!$8:$8,"&lt;="&amp;BW$9,conditions!$9:$9,"&gt;="&amp;BW$9))</f>
        <v>57.023999999999887</v>
      </c>
      <c r="BX150" s="37">
        <f>SUMIFS(51:51,$9:$9,BX$9-SUMIFS(conditions!$79:$79,conditions!$8:$8,"&lt;="&amp;BX$9,conditions!$9:$9,"&gt;="&amp;BX$9))</f>
        <v>0</v>
      </c>
      <c r="BY150" s="37">
        <f>SUMIFS(51:51,$9:$9,BY$9-SUMIFS(conditions!$79:$79,conditions!$8:$8,"&lt;="&amp;BY$9,conditions!$9:$9,"&gt;="&amp;BY$9))</f>
        <v>0</v>
      </c>
      <c r="BZ150" s="37">
        <f>SUMIFS(51:51,$9:$9,BZ$9-SUMIFS(conditions!$79:$79,conditions!$8:$8,"&lt;="&amp;BZ$9,conditions!$9:$9,"&gt;="&amp;BZ$9))</f>
        <v>57.023999999999887</v>
      </c>
      <c r="CA150" s="37">
        <f>SUMIFS(51:51,$9:$9,CA$9-SUMIFS(conditions!$79:$79,conditions!$8:$8,"&lt;="&amp;CA$9,conditions!$9:$9,"&gt;="&amp;CA$9))</f>
        <v>57.023999999999887</v>
      </c>
      <c r="CB150" s="37">
        <f>SUMIFS(51:51,$9:$9,CB$9-SUMIFS(conditions!$79:$79,conditions!$8:$8,"&lt;="&amp;CB$9,conditions!$9:$9,"&gt;="&amp;CB$9))</f>
        <v>57.023999999999887</v>
      </c>
      <c r="CC150" s="37">
        <f>SUMIFS(51:51,$9:$9,CC$9-SUMIFS(conditions!$79:$79,conditions!$8:$8,"&lt;="&amp;CC$9,conditions!$9:$9,"&gt;="&amp;CC$9))</f>
        <v>57.023999999999887</v>
      </c>
      <c r="CD150" s="37">
        <f>SUMIFS(51:51,$9:$9,CD$9-SUMIFS(conditions!$79:$79,conditions!$8:$8,"&lt;="&amp;CD$9,conditions!$9:$9,"&gt;="&amp;CD$9))</f>
        <v>57.023999999999887</v>
      </c>
      <c r="CE150" s="37">
        <f>SUMIFS(51:51,$9:$9,CE$9-SUMIFS(conditions!$79:$79,conditions!$8:$8,"&lt;="&amp;CE$9,conditions!$9:$9,"&gt;="&amp;CE$9))</f>
        <v>0</v>
      </c>
      <c r="CF150" s="37">
        <f>SUMIFS(51:51,$9:$9,CF$9-SUMIFS(conditions!$79:$79,conditions!$8:$8,"&lt;="&amp;CF$9,conditions!$9:$9,"&gt;="&amp;CF$9))</f>
        <v>0</v>
      </c>
      <c r="CG150" s="37">
        <f>SUMIFS(51:51,$9:$9,CG$9-SUMIFS(conditions!$79:$79,conditions!$8:$8,"&lt;="&amp;CG$9,conditions!$9:$9,"&gt;="&amp;CG$9))</f>
        <v>57.023999999999887</v>
      </c>
      <c r="CH150" s="37">
        <f>SUMIFS(51:51,$9:$9,CH$9-SUMIFS(conditions!$79:$79,conditions!$8:$8,"&lt;="&amp;CH$9,conditions!$9:$9,"&gt;="&amp;CH$9))</f>
        <v>57.023999999999887</v>
      </c>
      <c r="CI150" s="37">
        <f>SUMIFS(51:51,$9:$9,CI$9-SUMIFS(conditions!$79:$79,conditions!$8:$8,"&lt;="&amp;CI$9,conditions!$9:$9,"&gt;="&amp;CI$9))</f>
        <v>57.023999999999887</v>
      </c>
      <c r="CJ150" s="37">
        <f>SUMIFS(51:51,$9:$9,CJ$9-SUMIFS(conditions!$79:$79,conditions!$8:$8,"&lt;="&amp;CJ$9,conditions!$9:$9,"&gt;="&amp;CJ$9))</f>
        <v>57.023999999999887</v>
      </c>
      <c r="CK150" s="37">
        <f>SUMIFS(51:51,$9:$9,CK$9-SUMIFS(conditions!$79:$79,conditions!$8:$8,"&lt;="&amp;CK$9,conditions!$9:$9,"&gt;="&amp;CK$9))</f>
        <v>57.023999999999887</v>
      </c>
      <c r="CL150" s="37">
        <f>SUMIFS(51:51,$9:$9,CL$9-SUMIFS(conditions!$79:$79,conditions!$8:$8,"&lt;="&amp;CL$9,conditions!$9:$9,"&gt;="&amp;CL$9))</f>
        <v>0</v>
      </c>
      <c r="CM150" s="37">
        <f>SUMIFS(51:51,$9:$9,CM$9-SUMIFS(conditions!$79:$79,conditions!$8:$8,"&lt;="&amp;CM$9,conditions!$9:$9,"&gt;="&amp;CM$9))</f>
        <v>0</v>
      </c>
      <c r="CN150" s="37">
        <f>SUMIFS(51:51,$9:$9,CN$9-SUMIFS(conditions!$79:$79,conditions!$8:$8,"&lt;="&amp;CN$9,conditions!$9:$9,"&gt;="&amp;CN$9))</f>
        <v>57.023999999999887</v>
      </c>
      <c r="CO150" s="37">
        <f>SUMIFS(51:51,$9:$9,CO$9-SUMIFS(conditions!$79:$79,conditions!$8:$8,"&lt;="&amp;CO$9,conditions!$9:$9,"&gt;="&amp;CO$9))</f>
        <v>57.023999999999887</v>
      </c>
      <c r="CP150" s="37">
        <f>SUMIFS(51:51,$9:$9,CP$9-SUMIFS(conditions!$79:$79,conditions!$8:$8,"&lt;="&amp;CP$9,conditions!$9:$9,"&gt;="&amp;CP$9))</f>
        <v>57.023999999999887</v>
      </c>
      <c r="CQ150" s="37">
        <f>SUMIFS(51:51,$9:$9,CQ$9-SUMIFS(conditions!$79:$79,conditions!$8:$8,"&lt;="&amp;CQ$9,conditions!$9:$9,"&gt;="&amp;CQ$9))</f>
        <v>57.023999999999887</v>
      </c>
      <c r="CR150" s="37">
        <f>SUMIFS(51:51,$9:$9,CR$9-SUMIFS(conditions!$79:$79,conditions!$8:$8,"&lt;="&amp;CR$9,conditions!$9:$9,"&gt;="&amp;CR$9))</f>
        <v>57.023999999999887</v>
      </c>
      <c r="CS150" s="37">
        <f>SUMIFS(51:51,$9:$9,CS$9-SUMIFS(conditions!$79:$79,conditions!$8:$8,"&lt;="&amp;CS$9,conditions!$9:$9,"&gt;="&amp;CS$9))</f>
        <v>0</v>
      </c>
      <c r="CT150" s="37">
        <f>SUMIFS(51:51,$9:$9,CT$9-SUMIFS(conditions!$79:$79,conditions!$8:$8,"&lt;="&amp;CT$9,conditions!$9:$9,"&gt;="&amp;CT$9))</f>
        <v>0</v>
      </c>
      <c r="CU150" s="37">
        <f>SUMIFS(51:51,$9:$9,CU$9-SUMIFS(conditions!$79:$79,conditions!$8:$8,"&lt;="&amp;CU$9,conditions!$9:$9,"&gt;="&amp;CU$9))</f>
        <v>59.87519999999995</v>
      </c>
      <c r="CV150" s="37">
        <f>SUMIFS(51:51,$9:$9,CV$9-SUMIFS(conditions!$79:$79,conditions!$8:$8,"&lt;="&amp;CV$9,conditions!$9:$9,"&gt;="&amp;CV$9))</f>
        <v>59.87519999999995</v>
      </c>
      <c r="CW150" s="37">
        <f>SUMIFS(51:51,$9:$9,CW$9-SUMIFS(conditions!$79:$79,conditions!$8:$8,"&lt;="&amp;CW$9,conditions!$9:$9,"&gt;="&amp;CW$9))</f>
        <v>59.87519999999995</v>
      </c>
      <c r="CX150" s="37">
        <f>SUMIFS(51:51,$9:$9,CX$9-SUMIFS(conditions!$79:$79,conditions!$8:$8,"&lt;="&amp;CX$9,conditions!$9:$9,"&gt;="&amp;CX$9))</f>
        <v>59.87519999999995</v>
      </c>
      <c r="CY150" s="37">
        <f>SUMIFS(51:51,$9:$9,CY$9-SUMIFS(conditions!$79:$79,conditions!$8:$8,"&lt;="&amp;CY$9,conditions!$9:$9,"&gt;="&amp;CY$9))</f>
        <v>59.87519999999995</v>
      </c>
      <c r="CZ150" s="37">
        <f>SUMIFS(51:51,$9:$9,CZ$9-SUMIFS(conditions!$79:$79,conditions!$8:$8,"&lt;="&amp;CZ$9,conditions!$9:$9,"&gt;="&amp;CZ$9))</f>
        <v>0</v>
      </c>
      <c r="DA150" s="37">
        <f>SUMIFS(51:51,$9:$9,DA$9-SUMIFS(conditions!$79:$79,conditions!$8:$8,"&lt;="&amp;DA$9,conditions!$9:$9,"&gt;="&amp;DA$9))</f>
        <v>0</v>
      </c>
      <c r="DB150" s="37">
        <f>SUMIFS(51:51,$9:$9,DB$9-SUMIFS(conditions!$79:$79,conditions!$8:$8,"&lt;="&amp;DB$9,conditions!$9:$9,"&gt;="&amp;DB$9))</f>
        <v>59.87519999999995</v>
      </c>
      <c r="DC150" s="37">
        <f>SUMIFS(51:51,$9:$9,DC$9-SUMIFS(conditions!$79:$79,conditions!$8:$8,"&lt;="&amp;DC$9,conditions!$9:$9,"&gt;="&amp;DC$9))</f>
        <v>59.87519999999995</v>
      </c>
      <c r="DD150" s="37">
        <f>SUMIFS(51:51,$9:$9,DD$9-SUMIFS(conditions!$79:$79,conditions!$8:$8,"&lt;="&amp;DD$9,conditions!$9:$9,"&gt;="&amp;DD$9))</f>
        <v>59.87519999999995</v>
      </c>
      <c r="DE150" s="37">
        <f>SUMIFS(51:51,$9:$9,DE$9-SUMIFS(conditions!$79:$79,conditions!$8:$8,"&lt;="&amp;DE$9,conditions!$9:$9,"&gt;="&amp;DE$9))</f>
        <v>59.87519999999995</v>
      </c>
      <c r="DF150" s="37">
        <f>SUMIFS(51:51,$9:$9,DF$9-SUMIFS(conditions!$79:$79,conditions!$8:$8,"&lt;="&amp;DF$9,conditions!$9:$9,"&gt;="&amp;DF$9))</f>
        <v>59.87519999999995</v>
      </c>
      <c r="DG150" s="37">
        <f>SUMIFS(51:51,$9:$9,DG$9-SUMIFS(conditions!$79:$79,conditions!$8:$8,"&lt;="&amp;DG$9,conditions!$9:$9,"&gt;="&amp;DG$9))</f>
        <v>0</v>
      </c>
      <c r="DH150" s="37">
        <f>SUMIFS(51:51,$9:$9,DH$9-SUMIFS(conditions!$79:$79,conditions!$8:$8,"&lt;="&amp;DH$9,conditions!$9:$9,"&gt;="&amp;DH$9))</f>
        <v>0</v>
      </c>
      <c r="DI150" s="37">
        <f>SUMIFS(51:51,$9:$9,DI$9-SUMIFS(conditions!$79:$79,conditions!$8:$8,"&lt;="&amp;DI$9,conditions!$9:$9,"&gt;="&amp;DI$9))</f>
        <v>59.87519999999995</v>
      </c>
      <c r="DJ150" s="37">
        <f>SUMIFS(51:51,$9:$9,DJ$9-SUMIFS(conditions!$79:$79,conditions!$8:$8,"&lt;="&amp;DJ$9,conditions!$9:$9,"&gt;="&amp;DJ$9))</f>
        <v>59.87519999999995</v>
      </c>
      <c r="DK150" s="37">
        <f>SUMIFS(51:51,$9:$9,DK$9-SUMIFS(conditions!$79:$79,conditions!$8:$8,"&lt;="&amp;DK$9,conditions!$9:$9,"&gt;="&amp;DK$9))</f>
        <v>59.87519999999995</v>
      </c>
      <c r="DL150" s="37">
        <f>SUMIFS(51:51,$9:$9,DL$9-SUMIFS(conditions!$79:$79,conditions!$8:$8,"&lt;="&amp;DL$9,conditions!$9:$9,"&gt;="&amp;DL$9))</f>
        <v>59.87519999999995</v>
      </c>
      <c r="DM150" s="37">
        <f>SUMIFS(51:51,$9:$9,DM$9-SUMIFS(conditions!$79:$79,conditions!$8:$8,"&lt;="&amp;DM$9,conditions!$9:$9,"&gt;="&amp;DM$9))</f>
        <v>59.87519999999995</v>
      </c>
      <c r="DN150" s="37">
        <f>SUMIFS(51:51,$9:$9,DN$9-SUMIFS(conditions!$79:$79,conditions!$8:$8,"&lt;="&amp;DN$9,conditions!$9:$9,"&gt;="&amp;DN$9))</f>
        <v>0</v>
      </c>
      <c r="DO150" s="37">
        <f>SUMIFS(51:51,$9:$9,DO$9-SUMIFS(conditions!$79:$79,conditions!$8:$8,"&lt;="&amp;DO$9,conditions!$9:$9,"&gt;="&amp;DO$9))</f>
        <v>0</v>
      </c>
      <c r="DP150" s="37">
        <f>SUMIFS(51:51,$9:$9,DP$9-SUMIFS(conditions!$79:$79,conditions!$8:$8,"&lt;="&amp;DP$9,conditions!$9:$9,"&gt;="&amp;DP$9))</f>
        <v>59.87519999999995</v>
      </c>
      <c r="DQ150" s="37">
        <f>SUMIFS(51:51,$9:$9,DQ$9-SUMIFS(conditions!$79:$79,conditions!$8:$8,"&lt;="&amp;DQ$9,conditions!$9:$9,"&gt;="&amp;DQ$9))</f>
        <v>59.87519999999995</v>
      </c>
      <c r="DR150" s="37">
        <f>SUMIFS(51:51,$9:$9,DR$9-SUMIFS(conditions!$79:$79,conditions!$8:$8,"&lt;="&amp;DR$9,conditions!$9:$9,"&gt;="&amp;DR$9))</f>
        <v>59.87519999999995</v>
      </c>
      <c r="DS150" s="37">
        <f>SUMIFS(51:51,$9:$9,DS$9-SUMIFS(conditions!$79:$79,conditions!$8:$8,"&lt;="&amp;DS$9,conditions!$9:$9,"&gt;="&amp;DS$9))</f>
        <v>59.875200000000405</v>
      </c>
      <c r="DT150" s="37">
        <f>SUMIFS(51:51,$9:$9,DT$9-SUMIFS(conditions!$79:$79,conditions!$8:$8,"&lt;="&amp;DT$9,conditions!$9:$9,"&gt;="&amp;DT$9))</f>
        <v>59.87519999999995</v>
      </c>
      <c r="DU150" s="37">
        <f>SUMIFS(51:51,$9:$9,DU$9-SUMIFS(conditions!$79:$79,conditions!$8:$8,"&lt;="&amp;DU$9,conditions!$9:$9,"&gt;="&amp;DU$9))</f>
        <v>0</v>
      </c>
      <c r="DV150" s="37">
        <f>SUMIFS(51:51,$9:$9,DV$9-SUMIFS(conditions!$79:$79,conditions!$8:$8,"&lt;="&amp;DV$9,conditions!$9:$9,"&gt;="&amp;DV$9))</f>
        <v>0</v>
      </c>
      <c r="DW150" s="37">
        <f>SUMIFS(51:51,$9:$9,DW$9-SUMIFS(conditions!$79:$79,conditions!$8:$8,"&lt;="&amp;DW$9,conditions!$9:$9,"&gt;="&amp;DW$9))</f>
        <v>59.875199999999964</v>
      </c>
      <c r="DX150" s="37">
        <f>SUMIFS(51:51,$9:$9,DX$9-SUMIFS(conditions!$79:$79,conditions!$8:$8,"&lt;="&amp;DX$9,conditions!$9:$9,"&gt;="&amp;DX$9))</f>
        <v>59.875199999999964</v>
      </c>
      <c r="DY150" s="37">
        <f>SUMIFS(51:51,$9:$9,DY$9-SUMIFS(conditions!$79:$79,conditions!$8:$8,"&lt;="&amp;DY$9,conditions!$9:$9,"&gt;="&amp;DY$9))</f>
        <v>66.361679999999993</v>
      </c>
      <c r="DZ150" s="37">
        <f>SUMIFS(51:51,$9:$9,DZ$9-SUMIFS(conditions!$79:$79,conditions!$8:$8,"&lt;="&amp;DZ$9,conditions!$9:$9,"&gt;="&amp;DZ$9))</f>
        <v>66.361679999999993</v>
      </c>
      <c r="EA150" s="37">
        <f>SUMIFS(51:51,$9:$9,EA$9-SUMIFS(conditions!$79:$79,conditions!$8:$8,"&lt;="&amp;EA$9,conditions!$9:$9,"&gt;="&amp;EA$9))</f>
        <v>66.361679999999978</v>
      </c>
      <c r="EB150" s="37">
        <f>SUMIFS(51:51,$9:$9,EB$9-SUMIFS(conditions!$79:$79,conditions!$8:$8,"&lt;="&amp;EB$9,conditions!$9:$9,"&gt;="&amp;EB$9))</f>
        <v>0</v>
      </c>
      <c r="EC150" s="37">
        <f>SUMIFS(51:51,$9:$9,EC$9-SUMIFS(conditions!$79:$79,conditions!$8:$8,"&lt;="&amp;EC$9,conditions!$9:$9,"&gt;="&amp;EC$9))</f>
        <v>0</v>
      </c>
      <c r="ED150" s="37">
        <f>SUMIFS(51:51,$9:$9,ED$9-SUMIFS(conditions!$79:$79,conditions!$8:$8,"&lt;="&amp;ED$9,conditions!$9:$9,"&gt;="&amp;ED$9))</f>
        <v>66.361679999999993</v>
      </c>
      <c r="EE150" s="37">
        <f>SUMIFS(51:51,$9:$9,EE$9-SUMIFS(conditions!$79:$79,conditions!$8:$8,"&lt;="&amp;EE$9,conditions!$9:$9,"&gt;="&amp;EE$9))</f>
        <v>66.361680000000447</v>
      </c>
      <c r="EF150" s="37">
        <f>SUMIFS(51:51,$9:$9,EF$9-SUMIFS(conditions!$79:$79,conditions!$8:$8,"&lt;="&amp;EF$9,conditions!$9:$9,"&gt;="&amp;EF$9))</f>
        <v>66.361679999999993</v>
      </c>
      <c r="EG150" s="37">
        <f>SUMIFS(51:51,$9:$9,EG$9-SUMIFS(conditions!$79:$79,conditions!$8:$8,"&lt;="&amp;EG$9,conditions!$9:$9,"&gt;="&amp;EG$9))</f>
        <v>66.361679999999993</v>
      </c>
      <c r="EH150" s="37">
        <f>SUMIFS(51:51,$9:$9,EH$9-SUMIFS(conditions!$79:$79,conditions!$8:$8,"&lt;="&amp;EH$9,conditions!$9:$9,"&gt;="&amp;EH$9))</f>
        <v>66.361679999999978</v>
      </c>
      <c r="EI150" s="37">
        <f>SUMIFS(51:51,$9:$9,EI$9-SUMIFS(conditions!$79:$79,conditions!$8:$8,"&lt;="&amp;EI$9,conditions!$9:$9,"&gt;="&amp;EI$9))</f>
        <v>0</v>
      </c>
      <c r="EJ150" s="37">
        <f>SUMIFS(51:51,$9:$9,EJ$9-SUMIFS(conditions!$79:$79,conditions!$8:$8,"&lt;="&amp;EJ$9,conditions!$9:$9,"&gt;="&amp;EJ$9))</f>
        <v>0</v>
      </c>
      <c r="EK150" s="37">
        <f>SUMIFS(51:51,$9:$9,EK$9-SUMIFS(conditions!$79:$79,conditions!$8:$8,"&lt;="&amp;EK$9,conditions!$9:$9,"&gt;="&amp;EK$9))</f>
        <v>66.361679999999993</v>
      </c>
      <c r="EL150" s="37">
        <f>SUMIFS(51:51,$9:$9,EL$9-SUMIFS(conditions!$79:$79,conditions!$8:$8,"&lt;="&amp;EL$9,conditions!$9:$9,"&gt;="&amp;EL$9))</f>
        <v>66.361680000000447</v>
      </c>
      <c r="EM150" s="37">
        <f>SUMIFS(51:51,$9:$9,EM$9-SUMIFS(conditions!$79:$79,conditions!$8:$8,"&lt;="&amp;EM$9,conditions!$9:$9,"&gt;="&amp;EM$9))</f>
        <v>66.361679999999993</v>
      </c>
      <c r="EN150" s="37">
        <f>SUMIFS(51:51,$9:$9,EN$9-SUMIFS(conditions!$79:$79,conditions!$8:$8,"&lt;="&amp;EN$9,conditions!$9:$9,"&gt;="&amp;EN$9))</f>
        <v>66.361679999999993</v>
      </c>
      <c r="EO150" s="37">
        <f>SUMIFS(51:51,$9:$9,EO$9-SUMIFS(conditions!$79:$79,conditions!$8:$8,"&lt;="&amp;EO$9,conditions!$9:$9,"&gt;="&amp;EO$9))</f>
        <v>66.361679999999978</v>
      </c>
      <c r="EP150" s="37">
        <f>SUMIFS(51:51,$9:$9,EP$9-SUMIFS(conditions!$79:$79,conditions!$8:$8,"&lt;="&amp;EP$9,conditions!$9:$9,"&gt;="&amp;EP$9))</f>
        <v>0</v>
      </c>
      <c r="EQ150" s="37">
        <f>SUMIFS(51:51,$9:$9,EQ$9-SUMIFS(conditions!$79:$79,conditions!$8:$8,"&lt;="&amp;EQ$9,conditions!$9:$9,"&gt;="&amp;EQ$9))</f>
        <v>0</v>
      </c>
      <c r="ER150" s="37">
        <f>SUMIFS(51:51,$9:$9,ER$9-SUMIFS(conditions!$79:$79,conditions!$8:$8,"&lt;="&amp;ER$9,conditions!$9:$9,"&gt;="&amp;ER$9))</f>
        <v>66.361679999999993</v>
      </c>
      <c r="ES150" s="37">
        <f>SUMIFS(51:51,$9:$9,ES$9-SUMIFS(conditions!$79:$79,conditions!$8:$8,"&lt;="&amp;ES$9,conditions!$9:$9,"&gt;="&amp;ES$9))</f>
        <v>66.361679999999993</v>
      </c>
      <c r="ET150" s="37">
        <f>SUMIFS(51:51,$9:$9,ET$9-SUMIFS(conditions!$79:$79,conditions!$8:$8,"&lt;="&amp;ET$9,conditions!$9:$9,"&gt;="&amp;ET$9))</f>
        <v>66.361680000000447</v>
      </c>
      <c r="EU150" s="37">
        <f>SUMIFS(51:51,$9:$9,EU$9-SUMIFS(conditions!$79:$79,conditions!$8:$8,"&lt;="&amp;EU$9,conditions!$9:$9,"&gt;="&amp;EU$9))</f>
        <v>66.361679999999993</v>
      </c>
      <c r="EV150" s="37">
        <f>SUMIFS(51:51,$9:$9,EV$9-SUMIFS(conditions!$79:$79,conditions!$8:$8,"&lt;="&amp;EV$9,conditions!$9:$9,"&gt;="&amp;EV$9))</f>
        <v>66.361679999999978</v>
      </c>
      <c r="EW150" s="37">
        <f>SUMIFS(51:51,$9:$9,EW$9-SUMIFS(conditions!$79:$79,conditions!$8:$8,"&lt;="&amp;EW$9,conditions!$9:$9,"&gt;="&amp;EW$9))</f>
        <v>0</v>
      </c>
      <c r="EX150" s="37">
        <f>SUMIFS(51:51,$9:$9,EX$9-SUMIFS(conditions!$79:$79,conditions!$8:$8,"&lt;="&amp;EX$9,conditions!$9:$9,"&gt;="&amp;EX$9))</f>
        <v>0</v>
      </c>
      <c r="EY150" s="37">
        <f>SUMIFS(51:51,$9:$9,EY$9-SUMIFS(conditions!$79:$79,conditions!$8:$8,"&lt;="&amp;EY$9,conditions!$9:$9,"&gt;="&amp;EY$9))</f>
        <v>66.361679999999993</v>
      </c>
      <c r="EZ150" s="37">
        <f>SUMIFS(51:51,$9:$9,EZ$9-SUMIFS(conditions!$79:$79,conditions!$8:$8,"&lt;="&amp;EZ$9,conditions!$9:$9,"&gt;="&amp;EZ$9))</f>
        <v>66.361680000000447</v>
      </c>
      <c r="FA150" s="37">
        <f>SUMIFS(51:51,$9:$9,FA$9-SUMIFS(conditions!$79:$79,conditions!$8:$8,"&lt;="&amp;FA$9,conditions!$9:$9,"&gt;="&amp;FA$9))</f>
        <v>66.361679999999993</v>
      </c>
      <c r="FB150" s="37">
        <f>SUMIFS(51:51,$9:$9,FB$9-SUMIFS(conditions!$79:$79,conditions!$8:$8,"&lt;="&amp;FB$9,conditions!$9:$9,"&gt;="&amp;FB$9))</f>
        <v>66.361680000000092</v>
      </c>
      <c r="FC150" s="37">
        <f>SUMIFS(51:51,$9:$9,FC$9-SUMIFS(conditions!$79:$79,conditions!$8:$8,"&lt;="&amp;FC$9,conditions!$9:$9,"&gt;="&amp;FC$9))</f>
        <v>66.361679999999978</v>
      </c>
      <c r="FD150" s="37">
        <f>SUMIFS(51:51,$9:$9,FD$9-SUMIFS(conditions!$79:$79,conditions!$8:$8,"&lt;="&amp;FD$9,conditions!$9:$9,"&gt;="&amp;FD$9))</f>
        <v>0</v>
      </c>
      <c r="FE150" s="37">
        <f>SUMIFS(51:51,$9:$9,FE$9-SUMIFS(conditions!$79:$79,conditions!$8:$8,"&lt;="&amp;FE$9,conditions!$9:$9,"&gt;="&amp;FE$9))</f>
        <v>1.1368683772161603E-13</v>
      </c>
      <c r="FF150" s="37">
        <f>SUMIFS(51:51,$9:$9,FF$9-SUMIFS(conditions!$79:$79,conditions!$8:$8,"&lt;="&amp;FF$9,conditions!$9:$9,"&gt;="&amp;FF$9))</f>
        <v>61.052745600000094</v>
      </c>
      <c r="FG150" s="37">
        <f>SUMIFS(51:51,$9:$9,FG$9-SUMIFS(conditions!$79:$79,conditions!$8:$8,"&lt;="&amp;FG$9,conditions!$9:$9,"&gt;="&amp;FG$9))</f>
        <v>61.052745600000094</v>
      </c>
      <c r="FH150" s="37">
        <f>SUMIFS(51:51,$9:$9,FH$9-SUMIFS(conditions!$79:$79,conditions!$8:$8,"&lt;="&amp;FH$9,conditions!$9:$9,"&gt;="&amp;FH$9))</f>
        <v>61.052745599999639</v>
      </c>
      <c r="FI150" s="37">
        <f>SUMIFS(51:51,$9:$9,FI$9-SUMIFS(conditions!$79:$79,conditions!$8:$8,"&lt;="&amp;FI$9,conditions!$9:$9,"&gt;="&amp;FI$9))</f>
        <v>61.052745600000094</v>
      </c>
      <c r="FJ150" s="37">
        <f>SUMIFS(51:51,$9:$9,FJ$9-SUMIFS(conditions!$79:$79,conditions!$8:$8,"&lt;="&amp;FJ$9,conditions!$9:$9,"&gt;="&amp;FJ$9))</f>
        <v>61.05274559999998</v>
      </c>
      <c r="FK150" s="37">
        <f>SUMIFS(51:51,$9:$9,FK$9-SUMIFS(conditions!$79:$79,conditions!$8:$8,"&lt;="&amp;FK$9,conditions!$9:$9,"&gt;="&amp;FK$9))</f>
        <v>0</v>
      </c>
      <c r="FL150" s="37">
        <f>SUMIFS(51:51,$9:$9,FL$9-SUMIFS(conditions!$79:$79,conditions!$8:$8,"&lt;="&amp;FL$9,conditions!$9:$9,"&gt;="&amp;FL$9))</f>
        <v>1.1368683772161603E-13</v>
      </c>
      <c r="FM150" s="37">
        <f>SUMIFS(51:51,$9:$9,FM$9-SUMIFS(conditions!$79:$79,conditions!$8:$8,"&lt;="&amp;FM$9,conditions!$9:$9,"&gt;="&amp;FM$9))</f>
        <v>61.052745600000094</v>
      </c>
      <c r="FN150" s="37">
        <f>SUMIFS(51:51,$9:$9,FN$9-SUMIFS(conditions!$79:$79,conditions!$8:$8,"&lt;="&amp;FN$9,conditions!$9:$9,"&gt;="&amp;FN$9))</f>
        <v>61.052745599999639</v>
      </c>
      <c r="FO150" s="37">
        <f>SUMIFS(51:51,$9:$9,FO$9-SUMIFS(conditions!$79:$79,conditions!$8:$8,"&lt;="&amp;FO$9,conditions!$9:$9,"&gt;="&amp;FO$9))</f>
        <v>61.052745600000094</v>
      </c>
      <c r="FP150" s="37">
        <f>SUMIFS(51:51,$9:$9,FP$9-SUMIFS(conditions!$79:$79,conditions!$8:$8,"&lt;="&amp;FP$9,conditions!$9:$9,"&gt;="&amp;FP$9))</f>
        <v>61.052745600000094</v>
      </c>
      <c r="FQ150" s="37">
        <f>SUMIFS(51:51,$9:$9,FQ$9-SUMIFS(conditions!$79:$79,conditions!$8:$8,"&lt;="&amp;FQ$9,conditions!$9:$9,"&gt;="&amp;FQ$9))</f>
        <v>61.05274559999998</v>
      </c>
      <c r="FR150" s="37">
        <f>SUMIFS(51:51,$9:$9,FR$9-SUMIFS(conditions!$79:$79,conditions!$8:$8,"&lt;="&amp;FR$9,conditions!$9:$9,"&gt;="&amp;FR$9))</f>
        <v>0</v>
      </c>
      <c r="FS150" s="37">
        <f>SUMIFS(51:51,$9:$9,FS$9-SUMIFS(conditions!$79:$79,conditions!$8:$8,"&lt;="&amp;FS$9,conditions!$9:$9,"&gt;="&amp;FS$9))</f>
        <v>1.1368683772161603E-13</v>
      </c>
      <c r="FT150" s="37">
        <f>SUMIFS(51:51,$9:$9,FT$9-SUMIFS(conditions!$79:$79,conditions!$8:$8,"&lt;="&amp;FT$9,conditions!$9:$9,"&gt;="&amp;FT$9))</f>
        <v>61.052745599999639</v>
      </c>
      <c r="FU150" s="37">
        <f>SUMIFS(51:51,$9:$9,FU$9-SUMIFS(conditions!$79:$79,conditions!$8:$8,"&lt;="&amp;FU$9,conditions!$9:$9,"&gt;="&amp;FU$9))</f>
        <v>61.052745600000094</v>
      </c>
      <c r="FV150" s="37">
        <f>SUMIFS(51:51,$9:$9,FV$9-SUMIFS(conditions!$79:$79,conditions!$8:$8,"&lt;="&amp;FV$9,conditions!$9:$9,"&gt;="&amp;FV$9))</f>
        <v>61.052745600000094</v>
      </c>
      <c r="FW150" s="37">
        <f>SUMIFS(51:51,$9:$9,FW$9-SUMIFS(conditions!$79:$79,conditions!$8:$8,"&lt;="&amp;FW$9,conditions!$9:$9,"&gt;="&amp;FW$9))</f>
        <v>61.052745600000094</v>
      </c>
      <c r="FX150" s="37">
        <f>SUMIFS(51:51,$9:$9,FX$9-SUMIFS(conditions!$79:$79,conditions!$8:$8,"&lt;="&amp;FX$9,conditions!$9:$9,"&gt;="&amp;FX$9))</f>
        <v>61.05274559999998</v>
      </c>
      <c r="FY150" s="37">
        <f>SUMIFS(51:51,$9:$9,FY$9-SUMIFS(conditions!$79:$79,conditions!$8:$8,"&lt;="&amp;FY$9,conditions!$9:$9,"&gt;="&amp;FY$9))</f>
        <v>0</v>
      </c>
      <c r="FZ150" s="37">
        <f>SUMIFS(51:51,$9:$9,FZ$9-SUMIFS(conditions!$79:$79,conditions!$8:$8,"&lt;="&amp;FZ$9,conditions!$9:$9,"&gt;="&amp;FZ$9))</f>
        <v>1.1368683772161603E-13</v>
      </c>
      <c r="GA150" s="37">
        <f>SUMIFS(51:51,$9:$9,GA$9-SUMIFS(conditions!$79:$79,conditions!$8:$8,"&lt;="&amp;GA$9,conditions!$9:$9,"&gt;="&amp;GA$9))</f>
        <v>61.052745600000094</v>
      </c>
      <c r="GB150" s="37">
        <f>SUMIFS(51:51,$9:$9,GB$9-SUMIFS(conditions!$79:$79,conditions!$8:$8,"&lt;="&amp;GB$9,conditions!$9:$9,"&gt;="&amp;GB$9))</f>
        <v>61.052745600000094</v>
      </c>
      <c r="GC150" s="37">
        <f>SUMIFS(51:51,$9:$9,GC$9-SUMIFS(conditions!$79:$79,conditions!$8:$8,"&lt;="&amp;GC$9,conditions!$9:$9,"&gt;="&amp;GC$9))</f>
        <v>61.052745599999639</v>
      </c>
      <c r="GD150" s="37">
        <f>SUMIFS(51:51,$9:$9,GD$9-SUMIFS(conditions!$79:$79,conditions!$8:$8,"&lt;="&amp;GD$9,conditions!$9:$9,"&gt;="&amp;GD$9))</f>
        <v>61.052745600000094</v>
      </c>
      <c r="GE150" s="37">
        <f>SUMIFS(51:51,$9:$9,GE$9-SUMIFS(conditions!$79:$79,conditions!$8:$8,"&lt;="&amp;GE$9,conditions!$9:$9,"&gt;="&amp;GE$9))</f>
        <v>61.05274559999998</v>
      </c>
      <c r="GF150" s="37">
        <f>SUMIFS(51:51,$9:$9,GF$9-SUMIFS(conditions!$79:$79,conditions!$8:$8,"&lt;="&amp;GF$9,conditions!$9:$9,"&gt;="&amp;GF$9))</f>
        <v>0</v>
      </c>
      <c r="GG150" s="37">
        <f>SUMIFS(51:51,$9:$9,GG$9-SUMIFS(conditions!$79:$79,conditions!$8:$8,"&lt;="&amp;GG$9,conditions!$9:$9,"&gt;="&amp;GG$9))</f>
        <v>0</v>
      </c>
      <c r="GH150" s="37">
        <f>SUMIFS(51:51,$9:$9,GH$9-SUMIFS(conditions!$79:$79,conditions!$8:$8,"&lt;="&amp;GH$9,conditions!$9:$9,"&gt;="&amp;GH$9))</f>
        <v>62.884327968000022</v>
      </c>
      <c r="GI150" s="37">
        <f>SUMIFS(51:51,$9:$9,GI$9-SUMIFS(conditions!$79:$79,conditions!$8:$8,"&lt;="&amp;GI$9,conditions!$9:$9,"&gt;="&amp;GI$9))</f>
        <v>62.884327968000022</v>
      </c>
      <c r="GJ150" s="37">
        <f>SUMIFS(51:51,$9:$9,GJ$9-SUMIFS(conditions!$79:$79,conditions!$8:$8,"&lt;="&amp;GJ$9,conditions!$9:$9,"&gt;="&amp;GJ$9))</f>
        <v>62.884327968000022</v>
      </c>
      <c r="GK150" s="37">
        <f>SUMIFS(51:51,$9:$9,GK$9-SUMIFS(conditions!$79:$79,conditions!$8:$8,"&lt;="&amp;GK$9,conditions!$9:$9,"&gt;="&amp;GK$9))</f>
        <v>62.884327968000022</v>
      </c>
      <c r="GL150" s="37">
        <f>SUMIFS(51:51,$9:$9,GL$9-SUMIFS(conditions!$79:$79,conditions!$8:$8,"&lt;="&amp;GL$9,conditions!$9:$9,"&gt;="&amp;GL$9))</f>
        <v>62.88432796799998</v>
      </c>
      <c r="GM150" s="37">
        <f>SUMIFS(51:51,$9:$9,GM$9-SUMIFS(conditions!$79:$79,conditions!$8:$8,"&lt;="&amp;GM$9,conditions!$9:$9,"&gt;="&amp;GM$9))</f>
        <v>0</v>
      </c>
      <c r="GN150" s="37">
        <f>SUMIFS(51:51,$9:$9,GN$9-SUMIFS(conditions!$79:$79,conditions!$8:$8,"&lt;="&amp;GN$9,conditions!$9:$9,"&gt;="&amp;GN$9))</f>
        <v>0</v>
      </c>
      <c r="GO150" s="37">
        <f>SUMIFS(51:51,$9:$9,GO$9-SUMIFS(conditions!$79:$79,conditions!$8:$8,"&lt;="&amp;GO$9,conditions!$9:$9,"&gt;="&amp;GO$9))</f>
        <v>62.884327968000022</v>
      </c>
      <c r="GP150" s="37">
        <f>SUMIFS(51:51,$9:$9,GP$9-SUMIFS(conditions!$79:$79,conditions!$8:$8,"&lt;="&amp;GP$9,conditions!$9:$9,"&gt;="&amp;GP$9))</f>
        <v>62.884327968000022</v>
      </c>
      <c r="GQ150" s="37">
        <f>SUMIFS(51:51,$9:$9,GQ$9-SUMIFS(conditions!$79:$79,conditions!$8:$8,"&lt;="&amp;GQ$9,conditions!$9:$9,"&gt;="&amp;GQ$9))</f>
        <v>62.884327968000022</v>
      </c>
      <c r="GR150" s="37">
        <f>SUMIFS(51:51,$9:$9,GR$9-SUMIFS(conditions!$79:$79,conditions!$8:$8,"&lt;="&amp;GR$9,conditions!$9:$9,"&gt;="&amp;GR$9))</f>
        <v>62.884327968000022</v>
      </c>
      <c r="GS150" s="37">
        <f>SUMIFS(51:51,$9:$9,GS$9-SUMIFS(conditions!$79:$79,conditions!$8:$8,"&lt;="&amp;GS$9,conditions!$9:$9,"&gt;="&amp;GS$9))</f>
        <v>62.88432796799998</v>
      </c>
      <c r="GT150" s="37">
        <f>SUMIFS(51:51,$9:$9,GT$9-SUMIFS(conditions!$79:$79,conditions!$8:$8,"&lt;="&amp;GT$9,conditions!$9:$9,"&gt;="&amp;GT$9))</f>
        <v>0</v>
      </c>
      <c r="GU150" s="37">
        <f>SUMIFS(51:51,$9:$9,GU$9-SUMIFS(conditions!$79:$79,conditions!$8:$8,"&lt;="&amp;GU$9,conditions!$9:$9,"&gt;="&amp;GU$9))</f>
        <v>0</v>
      </c>
      <c r="GV150" s="37">
        <f>SUMIFS(51:51,$9:$9,GV$9-SUMIFS(conditions!$79:$79,conditions!$8:$8,"&lt;="&amp;GV$9,conditions!$9:$9,"&gt;="&amp;GV$9))</f>
        <v>62.884327968000022</v>
      </c>
      <c r="GW150" s="37">
        <f>SUMIFS(51:51,$9:$9,GW$9-SUMIFS(conditions!$79:$79,conditions!$8:$8,"&lt;="&amp;GW$9,conditions!$9:$9,"&gt;="&amp;GW$9))</f>
        <v>62.884327968000022</v>
      </c>
      <c r="GX150" s="37">
        <f>SUMIFS(51:51,$9:$9,GX$9-SUMIFS(conditions!$79:$79,conditions!$8:$8,"&lt;="&amp;GX$9,conditions!$9:$9,"&gt;="&amp;GX$9))</f>
        <v>62.884327968000022</v>
      </c>
      <c r="GY150" s="37">
        <f>SUMIFS(51:51,$9:$9,GY$9-SUMIFS(conditions!$79:$79,conditions!$8:$8,"&lt;="&amp;GY$9,conditions!$9:$9,"&gt;="&amp;GY$9))</f>
        <v>62.884327968000022</v>
      </c>
      <c r="GZ150" s="37">
        <f>SUMIFS(51:51,$9:$9,GZ$9-SUMIFS(conditions!$79:$79,conditions!$8:$8,"&lt;="&amp;GZ$9,conditions!$9:$9,"&gt;="&amp;GZ$9))</f>
        <v>62.884327968000434</v>
      </c>
      <c r="HA150" s="37">
        <f>SUMIFS(51:51,$9:$9,HA$9-SUMIFS(conditions!$79:$79,conditions!$8:$8,"&lt;="&amp;HA$9,conditions!$9:$9,"&gt;="&amp;HA$9))</f>
        <v>0</v>
      </c>
      <c r="HB150" s="37">
        <f>SUMIFS(51:51,$9:$9,HB$9-SUMIFS(conditions!$79:$79,conditions!$8:$8,"&lt;="&amp;HB$9,conditions!$9:$9,"&gt;="&amp;HB$9))</f>
        <v>-4.1211478674085811E-13</v>
      </c>
      <c r="HC150" s="37">
        <f>SUMIFS(51:51,$9:$9,HC$9-SUMIFS(conditions!$79:$79,conditions!$8:$8,"&lt;="&amp;HC$9,conditions!$9:$9,"&gt;="&amp;HC$9))</f>
        <v>62.884327968000022</v>
      </c>
      <c r="HD150" s="37">
        <f>SUMIFS(51:51,$9:$9,HD$9-SUMIFS(conditions!$79:$79,conditions!$8:$8,"&lt;="&amp;HD$9,conditions!$9:$9,"&gt;="&amp;HD$9))</f>
        <v>62.884327968000022</v>
      </c>
      <c r="HE150" s="37">
        <f>SUMIFS(51:51,$9:$9,HE$9-SUMIFS(conditions!$79:$79,conditions!$8:$8,"&lt;="&amp;HE$9,conditions!$9:$9,"&gt;="&amp;HE$9))</f>
        <v>62.884327968000022</v>
      </c>
      <c r="HF150" s="37">
        <f>SUMIFS(51:51,$9:$9,HF$9-SUMIFS(conditions!$79:$79,conditions!$8:$8,"&lt;="&amp;HF$9,conditions!$9:$9,"&gt;="&amp;HF$9))</f>
        <v>62.884327968000022</v>
      </c>
      <c r="HG150" s="37">
        <f>SUMIFS(51:51,$9:$9,HG$9-SUMIFS(conditions!$79:$79,conditions!$8:$8,"&lt;="&amp;HG$9,conditions!$9:$9,"&gt;="&amp;HG$9))</f>
        <v>62.884327968000434</v>
      </c>
      <c r="HH150" s="37">
        <f>SUMIFS(51:51,$9:$9,HH$9-SUMIFS(conditions!$79:$79,conditions!$8:$8,"&lt;="&amp;HH$9,conditions!$9:$9,"&gt;="&amp;HH$9))</f>
        <v>0</v>
      </c>
      <c r="HI150" s="37">
        <f>SUMIFS(51:51,$9:$9,HI$9-SUMIFS(conditions!$79:$79,conditions!$8:$8,"&lt;="&amp;HI$9,conditions!$9:$9,"&gt;="&amp;HI$9))</f>
        <v>-4.1211478674085811E-13</v>
      </c>
      <c r="HJ150" s="37">
        <f>SUMIFS(51:51,$9:$9,HJ$9-SUMIFS(conditions!$79:$79,conditions!$8:$8,"&lt;="&amp;HJ$9,conditions!$9:$9,"&gt;="&amp;HJ$9))</f>
        <v>62.884327968000022</v>
      </c>
      <c r="HK150" s="37">
        <f>SUMIFS(51:51,$9:$9,HK$9-SUMIFS(conditions!$79:$79,conditions!$8:$8,"&lt;="&amp;HK$9,conditions!$9:$9,"&gt;="&amp;HK$9))</f>
        <v>62.884327967999994</v>
      </c>
      <c r="HL150" s="37">
        <f>SUMIFS(51:51,$9:$9,HL$9-SUMIFS(conditions!$79:$79,conditions!$8:$8,"&lt;="&amp;HL$9,conditions!$9:$9,"&gt;="&amp;HL$9))</f>
        <v>82.348524720000128</v>
      </c>
      <c r="HM150" s="37">
        <f>SUMIFS(51:51,$9:$9,HM$9-SUMIFS(conditions!$79:$79,conditions!$8:$8,"&lt;="&amp;HM$9,conditions!$9:$9,"&gt;="&amp;HM$9))</f>
        <v>82.348524719999673</v>
      </c>
      <c r="HN150" s="37">
        <f>SUMIFS(51:51,$9:$9,HN$9-SUMIFS(conditions!$79:$79,conditions!$8:$8,"&lt;="&amp;HN$9,conditions!$9:$9,"&gt;="&amp;HN$9))</f>
        <v>82.348524719999659</v>
      </c>
      <c r="HO150" s="37">
        <f>SUMIFS(51:51,$9:$9,HO$9-SUMIFS(conditions!$79:$79,conditions!$8:$8,"&lt;="&amp;HO$9,conditions!$9:$9,"&gt;="&amp;HO$9))</f>
        <v>0</v>
      </c>
      <c r="HP150" s="37">
        <f>SUMIFS(51:51,$9:$9,HP$9-SUMIFS(conditions!$79:$79,conditions!$8:$8,"&lt;="&amp;HP$9,conditions!$9:$9,"&gt;="&amp;HP$9))</f>
        <v>9.2370555648813024E-13</v>
      </c>
      <c r="HQ150" s="37">
        <f>SUMIFS(51:51,$9:$9,HQ$9-SUMIFS(conditions!$79:$79,conditions!$8:$8,"&lt;="&amp;HQ$9,conditions!$9:$9,"&gt;="&amp;HQ$9))</f>
        <v>82.348524719999673</v>
      </c>
      <c r="HR150" s="37">
        <f>SUMIFS(51:51,$9:$9,HR$9-SUMIFS(conditions!$79:$79,conditions!$8:$8,"&lt;="&amp;HR$9,conditions!$9:$9,"&gt;="&amp;HR$9))</f>
        <v>82.348524720000583</v>
      </c>
      <c r="HS150" s="37">
        <f>SUMIFS(51:51,$9:$9,HS$9-SUMIFS(conditions!$79:$79,conditions!$8:$8,"&lt;="&amp;HS$9,conditions!$9:$9,"&gt;="&amp;HS$9))</f>
        <v>82.348524719999673</v>
      </c>
      <c r="HT150" s="37">
        <f>SUMIFS(51:51,$9:$9,HT$9-SUMIFS(conditions!$79:$79,conditions!$8:$8,"&lt;="&amp;HT$9,conditions!$9:$9,"&gt;="&amp;HT$9))</f>
        <v>82.348524720000583</v>
      </c>
      <c r="HU150" s="37">
        <f>SUMIFS(51:51,$9:$9,HU$9-SUMIFS(conditions!$79:$79,conditions!$8:$8,"&lt;="&amp;HU$9,conditions!$9:$9,"&gt;="&amp;HU$9))</f>
        <v>82.348524719999659</v>
      </c>
      <c r="HV150" s="37">
        <f>SUMIFS(51:51,$9:$9,HV$9-SUMIFS(conditions!$79:$79,conditions!$8:$8,"&lt;="&amp;HV$9,conditions!$9:$9,"&gt;="&amp;HV$9))</f>
        <v>0</v>
      </c>
      <c r="HW150" s="37">
        <f>SUMIFS(51:51,$9:$9,HW$9-SUMIFS(conditions!$79:$79,conditions!$8:$8,"&lt;="&amp;HW$9,conditions!$9:$9,"&gt;="&amp;HW$9))</f>
        <v>0</v>
      </c>
      <c r="HX150" s="37">
        <f>SUMIFS(51:51,$9:$9,HX$9-SUMIFS(conditions!$79:$79,conditions!$8:$8,"&lt;="&amp;HX$9,conditions!$9:$9,"&gt;="&amp;HX$9))</f>
        <v>82.348524719999673</v>
      </c>
      <c r="HY150" s="37">
        <f>SUMIFS(51:51,$9:$9,HY$9-SUMIFS(conditions!$79:$79,conditions!$8:$8,"&lt;="&amp;HY$9,conditions!$9:$9,"&gt;="&amp;HY$9))</f>
        <v>82.348524720000583</v>
      </c>
      <c r="HZ150" s="37">
        <f>SUMIFS(51:51,$9:$9,HZ$9-SUMIFS(conditions!$79:$79,conditions!$8:$8,"&lt;="&amp;HZ$9,conditions!$9:$9,"&gt;="&amp;HZ$9))</f>
        <v>82.348524719999673</v>
      </c>
      <c r="IA150" s="37">
        <f>SUMIFS(51:51,$9:$9,IA$9-SUMIFS(conditions!$79:$79,conditions!$8:$8,"&lt;="&amp;IA$9,conditions!$9:$9,"&gt;="&amp;IA$9))</f>
        <v>82.348524720000583</v>
      </c>
      <c r="IB150" s="37">
        <f>SUMIFS(51:51,$9:$9,IB$9-SUMIFS(conditions!$79:$79,conditions!$8:$8,"&lt;="&amp;IB$9,conditions!$9:$9,"&gt;="&amp;IB$9))</f>
        <v>82.348524719999659</v>
      </c>
      <c r="IC150" s="37">
        <f>SUMIFS(51:51,$9:$9,IC$9-SUMIFS(conditions!$79:$79,conditions!$8:$8,"&lt;="&amp;IC$9,conditions!$9:$9,"&gt;="&amp;IC$9))</f>
        <v>0</v>
      </c>
      <c r="ID150" s="37">
        <f>SUMIFS(51:51,$9:$9,ID$9-SUMIFS(conditions!$79:$79,conditions!$8:$8,"&lt;="&amp;ID$9,conditions!$9:$9,"&gt;="&amp;ID$9))</f>
        <v>-8.9528384705772623E-13</v>
      </c>
      <c r="IE150" s="37">
        <f>SUMIFS(51:51,$9:$9,IE$9-SUMIFS(conditions!$79:$79,conditions!$8:$8,"&lt;="&amp;IE$9,conditions!$9:$9,"&gt;="&amp;IE$9))</f>
        <v>82.348524720000583</v>
      </c>
      <c r="IF150" s="37">
        <f>SUMIFS(51:51,$9:$9,IF$9-SUMIFS(conditions!$79:$79,conditions!$8:$8,"&lt;="&amp;IF$9,conditions!$9:$9,"&gt;="&amp;IF$9))</f>
        <v>82.348524719999673</v>
      </c>
      <c r="IG150" s="37">
        <f>SUMIFS(51:51,$9:$9,IG$9-SUMIFS(conditions!$79:$79,conditions!$8:$8,"&lt;="&amp;IG$9,conditions!$9:$9,"&gt;="&amp;IG$9))</f>
        <v>82.348524720000583</v>
      </c>
      <c r="IH150" s="37">
        <f>SUMIFS(51:51,$9:$9,IH$9-SUMIFS(conditions!$79:$79,conditions!$8:$8,"&lt;="&amp;IH$9,conditions!$9:$9,"&gt;="&amp;IH$9))</f>
        <v>82.348524719999673</v>
      </c>
      <c r="II150" s="37">
        <f>SUMIFS(51:51,$9:$9,II$9-SUMIFS(conditions!$79:$79,conditions!$8:$8,"&lt;="&amp;II$9,conditions!$9:$9,"&gt;="&amp;II$9))</f>
        <v>82.348524719999659</v>
      </c>
      <c r="IJ150" s="37">
        <f>SUMIFS(51:51,$9:$9,IJ$9-SUMIFS(conditions!$79:$79,conditions!$8:$8,"&lt;="&amp;IJ$9,conditions!$9:$9,"&gt;="&amp;IJ$9))</f>
        <v>0</v>
      </c>
      <c r="IK150" s="37">
        <f>SUMIFS(51:51,$9:$9,IK$9-SUMIFS(conditions!$79:$79,conditions!$8:$8,"&lt;="&amp;IK$9,conditions!$9:$9,"&gt;="&amp;IK$9))</f>
        <v>9.2370555648813024E-13</v>
      </c>
      <c r="IL150" s="37">
        <f>SUMIFS(51:51,$9:$9,IL$9-SUMIFS(conditions!$79:$79,conditions!$8:$8,"&lt;="&amp;IL$9,conditions!$9:$9,"&gt;="&amp;IL$9))</f>
        <v>82.348524719999673</v>
      </c>
      <c r="IM150" s="37">
        <f>SUMIFS(51:51,$9:$9,IM$9-SUMIFS(conditions!$79:$79,conditions!$8:$8,"&lt;="&amp;IM$9,conditions!$9:$9,"&gt;="&amp;IM$9))</f>
        <v>82.348524719999673</v>
      </c>
      <c r="IN150" s="37">
        <f>SUMIFS(51:51,$9:$9,IN$9-SUMIFS(conditions!$79:$79,conditions!$8:$8,"&lt;="&amp;IN$9,conditions!$9:$9,"&gt;="&amp;IN$9))</f>
        <v>82.348524720000583</v>
      </c>
      <c r="IO150" s="37">
        <f>SUMIFS(51:51,$9:$9,IO$9-SUMIFS(conditions!$79:$79,conditions!$8:$8,"&lt;="&amp;IO$9,conditions!$9:$9,"&gt;="&amp;IO$9))</f>
        <v>82.348524719999673</v>
      </c>
      <c r="IP150" s="37">
        <f>SUMIFS(51:51,$9:$9,IP$9-SUMIFS(conditions!$79:$79,conditions!$8:$8,"&lt;="&amp;IP$9,conditions!$9:$9,"&gt;="&amp;IP$9))</f>
        <v>107.05308213599983</v>
      </c>
      <c r="IQ150" s="37">
        <f>SUMIFS(51:51,$9:$9,IQ$9-SUMIFS(conditions!$79:$79,conditions!$8:$8,"&lt;="&amp;IQ$9,conditions!$9:$9,"&gt;="&amp;IQ$9))</f>
        <v>0</v>
      </c>
      <c r="IR150" s="37">
        <f>SUMIFS(51:51,$9:$9,IR$9-SUMIFS(conditions!$79:$79,conditions!$8:$8,"&lt;="&amp;IR$9,conditions!$9:$9,"&gt;="&amp;IR$9))</f>
        <v>9.2370555648813024E-13</v>
      </c>
      <c r="IS150" s="37">
        <f>SUMIFS(51:51,$9:$9,IS$9-SUMIFS(conditions!$79:$79,conditions!$8:$8,"&lt;="&amp;IS$9,conditions!$9:$9,"&gt;="&amp;IS$9))</f>
        <v>107.05308213599984</v>
      </c>
      <c r="IT150" s="37">
        <f>SUMIFS(51:51,$9:$9,IT$9-SUMIFS(conditions!$79:$79,conditions!$8:$8,"&lt;="&amp;IT$9,conditions!$9:$9,"&gt;="&amp;IT$9))</f>
        <v>107.05308213600075</v>
      </c>
      <c r="IU150" s="37">
        <f>SUMIFS(51:51,$9:$9,IU$9-SUMIFS(conditions!$79:$79,conditions!$8:$8,"&lt;="&amp;IU$9,conditions!$9:$9,"&gt;="&amp;IU$9))</f>
        <v>107.05308213599984</v>
      </c>
      <c r="IV150" s="37">
        <f>SUMIFS(51:51,$9:$9,IV$9-SUMIFS(conditions!$79:$79,conditions!$8:$8,"&lt;="&amp;IV$9,conditions!$9:$9,"&gt;="&amp;IV$9))</f>
        <v>107.05308213599984</v>
      </c>
      <c r="IW150" s="37">
        <f>SUMIFS(51:51,$9:$9,IW$9-SUMIFS(conditions!$79:$79,conditions!$8:$8,"&lt;="&amp;IW$9,conditions!$9:$9,"&gt;="&amp;IW$9))</f>
        <v>107.05308213599983</v>
      </c>
      <c r="IX150" s="37">
        <f>SUMIFS(51:51,$9:$9,IX$9-SUMIFS(conditions!$79:$79,conditions!$8:$8,"&lt;="&amp;IX$9,conditions!$9:$9,"&gt;="&amp;IX$9))</f>
        <v>0</v>
      </c>
      <c r="IY150" s="37">
        <f>SUMIFS(51:51,$9:$9,IY$9-SUMIFS(conditions!$79:$79,conditions!$8:$8,"&lt;="&amp;IY$9,conditions!$9:$9,"&gt;="&amp;IY$9))</f>
        <v>0</v>
      </c>
      <c r="IZ150" s="37">
        <f>SUMIFS(51:51,$9:$9,IZ$9-SUMIFS(conditions!$79:$79,conditions!$8:$8,"&lt;="&amp;IZ$9,conditions!$9:$9,"&gt;="&amp;IZ$9))</f>
        <v>107.05308213599984</v>
      </c>
      <c r="JA150" s="37">
        <f>SUMIFS(51:51,$9:$9,JA$9-SUMIFS(conditions!$79:$79,conditions!$8:$8,"&lt;="&amp;JA$9,conditions!$9:$9,"&gt;="&amp;JA$9))</f>
        <v>107.05308213599984</v>
      </c>
      <c r="JB150" s="37">
        <f>SUMIFS(51:51,$9:$9,JB$9-SUMIFS(conditions!$79:$79,conditions!$8:$8,"&lt;="&amp;JB$9,conditions!$9:$9,"&gt;="&amp;JB$9))</f>
        <v>107.05308213599984</v>
      </c>
      <c r="JC150" s="37">
        <f>SUMIFS(51:51,$9:$9,JC$9-SUMIFS(conditions!$79:$79,conditions!$8:$8,"&lt;="&amp;JC$9,conditions!$9:$9,"&gt;="&amp;JC$9))</f>
        <v>107.05308213599984</v>
      </c>
      <c r="JD150" s="37">
        <f>SUMIFS(51:51,$9:$9,JD$9-SUMIFS(conditions!$79:$79,conditions!$8:$8,"&lt;="&amp;JD$9,conditions!$9:$9,"&gt;="&amp;JD$9))</f>
        <v>107.05308213599983</v>
      </c>
      <c r="JE150" s="37">
        <f>SUMIFS(51:51,$9:$9,JE$9-SUMIFS(conditions!$79:$79,conditions!$8:$8,"&lt;="&amp;JE$9,conditions!$9:$9,"&gt;="&amp;JE$9))</f>
        <v>0</v>
      </c>
      <c r="JF150" s="37">
        <f>SUMIFS(51:51,$9:$9,JF$9-SUMIFS(conditions!$79:$79,conditions!$8:$8,"&lt;="&amp;JF$9,conditions!$9:$9,"&gt;="&amp;JF$9))</f>
        <v>0</v>
      </c>
      <c r="JG150" s="37">
        <f>SUMIFS(51:51,$9:$9,JG$9-SUMIFS(conditions!$79:$79,conditions!$8:$8,"&lt;="&amp;JG$9,conditions!$9:$9,"&gt;="&amp;JG$9))</f>
        <v>107.05308213599984</v>
      </c>
      <c r="JH150" s="37">
        <f>SUMIFS(51:51,$9:$9,JH$9-SUMIFS(conditions!$79:$79,conditions!$8:$8,"&lt;="&amp;JH$9,conditions!$9:$9,"&gt;="&amp;JH$9))</f>
        <v>107.05308213599984</v>
      </c>
      <c r="JI150" s="37">
        <f>SUMIFS(51:51,$9:$9,JI$9-SUMIFS(conditions!$79:$79,conditions!$8:$8,"&lt;="&amp;JI$9,conditions!$9:$9,"&gt;="&amp;JI$9))</f>
        <v>107.05308213599893</v>
      </c>
      <c r="JJ150" s="37">
        <f>SUMIFS(51:51,$9:$9,JJ$9-SUMIFS(conditions!$79:$79,conditions!$8:$8,"&lt;="&amp;JJ$9,conditions!$9:$9,"&gt;="&amp;JJ$9))</f>
        <v>107.05308213599984</v>
      </c>
      <c r="JK150" s="37">
        <f>SUMIFS(51:51,$9:$9,JK$9-SUMIFS(conditions!$79:$79,conditions!$8:$8,"&lt;="&amp;JK$9,conditions!$9:$9,"&gt;="&amp;JK$9))</f>
        <v>107.05308213599983</v>
      </c>
      <c r="JL150" s="37">
        <f>SUMIFS(51:51,$9:$9,JL$9-SUMIFS(conditions!$79:$79,conditions!$8:$8,"&lt;="&amp;JL$9,conditions!$9:$9,"&gt;="&amp;JL$9))</f>
        <v>0</v>
      </c>
      <c r="JM150" s="37">
        <f>SUMIFS(51:51,$9:$9,JM$9-SUMIFS(conditions!$79:$79,conditions!$8:$8,"&lt;="&amp;JM$9,conditions!$9:$9,"&gt;="&amp;JM$9))</f>
        <v>0</v>
      </c>
      <c r="JN150" s="37">
        <f>SUMIFS(51:51,$9:$9,JN$9-SUMIFS(conditions!$79:$79,conditions!$8:$8,"&lt;="&amp;JN$9,conditions!$9:$9,"&gt;="&amp;JN$9))</f>
        <v>107.05308213599984</v>
      </c>
      <c r="JO150" s="37">
        <f>SUMIFS(51:51,$9:$9,JO$9-SUMIFS(conditions!$79:$79,conditions!$8:$8,"&lt;="&amp;JO$9,conditions!$9:$9,"&gt;="&amp;JO$9))</f>
        <v>107.05308213599984</v>
      </c>
      <c r="JP150" s="37">
        <f>SUMIFS(51:51,$9:$9,JP$9-SUMIFS(conditions!$79:$79,conditions!$8:$8,"&lt;="&amp;JP$9,conditions!$9:$9,"&gt;="&amp;JP$9))</f>
        <v>107.05308213599893</v>
      </c>
      <c r="JQ150" s="37">
        <f>SUMIFS(51:51,$9:$9,JQ$9-SUMIFS(conditions!$79:$79,conditions!$8:$8,"&lt;="&amp;JQ$9,conditions!$9:$9,"&gt;="&amp;JQ$9))</f>
        <v>107.05308213599984</v>
      </c>
      <c r="JR150" s="37">
        <f>SUMIFS(51:51,$9:$9,JR$9-SUMIFS(conditions!$79:$79,conditions!$8:$8,"&lt;="&amp;JR$9,conditions!$9:$9,"&gt;="&amp;JR$9))</f>
        <v>107.05308213599983</v>
      </c>
      <c r="JS150" s="37">
        <f>SUMIFS(51:51,$9:$9,JS$9-SUMIFS(conditions!$79:$79,conditions!$8:$8,"&lt;="&amp;JS$9,conditions!$9:$9,"&gt;="&amp;JS$9))</f>
        <v>0</v>
      </c>
      <c r="JT150" s="37">
        <f>SUMIFS(51:51,$9:$9,JT$9-SUMIFS(conditions!$79:$79,conditions!$8:$8,"&lt;="&amp;JT$9,conditions!$9:$9,"&gt;="&amp;JT$9))</f>
        <v>4.5474735088646412E-13</v>
      </c>
      <c r="JU150" s="37">
        <f>SUMIFS(51:51,$9:$9,JU$9-SUMIFS(conditions!$79:$79,conditions!$8:$8,"&lt;="&amp;JU$9,conditions!$9:$9,"&gt;="&amp;JU$9))</f>
        <v>128.46369856319916</v>
      </c>
      <c r="JV150" s="37">
        <f>SUMIFS(51:51,$9:$9,JV$9-SUMIFS(conditions!$79:$79,conditions!$8:$8,"&lt;="&amp;JV$9,conditions!$9:$9,"&gt;="&amp;JV$9))</f>
        <v>128.46369856319916</v>
      </c>
      <c r="JW150" s="37">
        <f>SUMIFS(51:51,$9:$9,JW$9-SUMIFS(conditions!$79:$79,conditions!$8:$8,"&lt;="&amp;JW$9,conditions!$9:$9,"&gt;="&amp;JW$9))</f>
        <v>128.46369856319916</v>
      </c>
      <c r="JX150" s="37">
        <f>SUMIFS(51:51,$9:$9,JX$9-SUMIFS(conditions!$79:$79,conditions!$8:$8,"&lt;="&amp;JX$9,conditions!$9:$9,"&gt;="&amp;JX$9))</f>
        <v>128.46369856320007</v>
      </c>
      <c r="JY150" s="37">
        <f>SUMIFS(51:51,$9:$9,JY$9-SUMIFS(conditions!$79:$79,conditions!$8:$8,"&lt;="&amp;JY$9,conditions!$9:$9,"&gt;="&amp;JY$9))</f>
        <v>128.46369856319961</v>
      </c>
      <c r="JZ150" s="37">
        <f>SUMIFS(51:51,$9:$9,JZ$9-SUMIFS(conditions!$79:$79,conditions!$8:$8,"&lt;="&amp;JZ$9,conditions!$9:$9,"&gt;="&amp;JZ$9))</f>
        <v>0</v>
      </c>
      <c r="KA150" s="37">
        <f>SUMIFS(51:51,$9:$9,KA$9-SUMIFS(conditions!$79:$79,conditions!$8:$8,"&lt;="&amp;KA$9,conditions!$9:$9,"&gt;="&amp;KA$9))</f>
        <v>-4.5474735088646412E-13</v>
      </c>
      <c r="KB150" s="37">
        <f>SUMIFS(51:51,$9:$9,KB$9-SUMIFS(conditions!$79:$79,conditions!$8:$8,"&lt;="&amp;KB$9,conditions!$9:$9,"&gt;="&amp;KB$9))</f>
        <v>128.46369856319916</v>
      </c>
      <c r="KC150" s="37">
        <f>SUMIFS(51:51,$9:$9,KC$9-SUMIFS(conditions!$79:$79,conditions!$8:$8,"&lt;="&amp;KC$9,conditions!$9:$9,"&gt;="&amp;KC$9))</f>
        <v>128.46369856320007</v>
      </c>
      <c r="KD150" s="37">
        <f>SUMIFS(51:51,$9:$9,KD$9-SUMIFS(conditions!$79:$79,conditions!$8:$8,"&lt;="&amp;KD$9,conditions!$9:$9,"&gt;="&amp;KD$9))</f>
        <v>128.46369856319916</v>
      </c>
      <c r="KE150" s="37">
        <f>SUMIFS(51:51,$9:$9,KE$9-SUMIFS(conditions!$79:$79,conditions!$8:$8,"&lt;="&amp;KE$9,conditions!$9:$9,"&gt;="&amp;KE$9))</f>
        <v>128.46369856320007</v>
      </c>
      <c r="KF150" s="37">
        <f>SUMIFS(51:51,$9:$9,KF$9-SUMIFS(conditions!$79:$79,conditions!$8:$8,"&lt;="&amp;KF$9,conditions!$9:$9,"&gt;="&amp;KF$9))</f>
        <v>128.46369856319961</v>
      </c>
      <c r="KG150" s="37">
        <f>SUMIFS(51:51,$9:$9,KG$9-SUMIFS(conditions!$79:$79,conditions!$8:$8,"&lt;="&amp;KG$9,conditions!$9:$9,"&gt;="&amp;KG$9))</f>
        <v>0</v>
      </c>
      <c r="KH150" s="37">
        <f>SUMIFS(51:51,$9:$9,KH$9-SUMIFS(conditions!$79:$79,conditions!$8:$8,"&lt;="&amp;KH$9,conditions!$9:$9,"&gt;="&amp;KH$9))</f>
        <v>-4.5474735088646412E-13</v>
      </c>
      <c r="KI150" s="37">
        <f>SUMIFS(51:51,$9:$9,KI$9-SUMIFS(conditions!$79:$79,conditions!$8:$8,"&lt;="&amp;KI$9,conditions!$9:$9,"&gt;="&amp;KI$9))</f>
        <v>128.46369856319916</v>
      </c>
      <c r="KJ150" s="37">
        <f>SUMIFS(51:51,$9:$9,KJ$9-SUMIFS(conditions!$79:$79,conditions!$8:$8,"&lt;="&amp;KJ$9,conditions!$9:$9,"&gt;="&amp;KJ$9))</f>
        <v>128.46369856320007</v>
      </c>
      <c r="KK150" s="37">
        <f>SUMIFS(51:51,$9:$9,KK$9-SUMIFS(conditions!$79:$79,conditions!$8:$8,"&lt;="&amp;KK$9,conditions!$9:$9,"&gt;="&amp;KK$9))</f>
        <v>128.46369856319916</v>
      </c>
      <c r="KL150" s="37">
        <f>SUMIFS(51:51,$9:$9,KL$9-SUMIFS(conditions!$79:$79,conditions!$8:$8,"&lt;="&amp;KL$9,conditions!$9:$9,"&gt;="&amp;KL$9))</f>
        <v>128.46369856320007</v>
      </c>
      <c r="KM150" s="37">
        <f>SUMIFS(51:51,$9:$9,KM$9-SUMIFS(conditions!$79:$79,conditions!$8:$8,"&lt;="&amp;KM$9,conditions!$9:$9,"&gt;="&amp;KM$9))</f>
        <v>128.46369856319961</v>
      </c>
      <c r="KN150" s="37">
        <f>SUMIFS(51:51,$9:$9,KN$9-SUMIFS(conditions!$79:$79,conditions!$8:$8,"&lt;="&amp;KN$9,conditions!$9:$9,"&gt;="&amp;KN$9))</f>
        <v>0</v>
      </c>
      <c r="KO150" s="37">
        <f>SUMIFS(51:51,$9:$9,KO$9-SUMIFS(conditions!$79:$79,conditions!$8:$8,"&lt;="&amp;KO$9,conditions!$9:$9,"&gt;="&amp;KO$9))</f>
        <v>-4.5474735088646412E-13</v>
      </c>
      <c r="KP150" s="37">
        <f>SUMIFS(51:51,$9:$9,KP$9-SUMIFS(conditions!$79:$79,conditions!$8:$8,"&lt;="&amp;KP$9,conditions!$9:$9,"&gt;="&amp;KP$9))</f>
        <v>128.46369856319916</v>
      </c>
      <c r="KQ150" s="37">
        <f>SUMIFS(51:51,$9:$9,KQ$9-SUMIFS(conditions!$79:$79,conditions!$8:$8,"&lt;="&amp;KQ$9,conditions!$9:$9,"&gt;="&amp;KQ$9))</f>
        <v>128.46369856320007</v>
      </c>
      <c r="KR150" s="37">
        <f>SUMIFS(51:51,$9:$9,KR$9-SUMIFS(conditions!$79:$79,conditions!$8:$8,"&lt;="&amp;KR$9,conditions!$9:$9,"&gt;="&amp;KR$9))</f>
        <v>128.46369856320007</v>
      </c>
      <c r="KS150" s="37">
        <f>SUMIFS(51:51,$9:$9,KS$9-SUMIFS(conditions!$79:$79,conditions!$8:$8,"&lt;="&amp;KS$9,conditions!$9:$9,"&gt;="&amp;KS$9))</f>
        <v>128.46369856319916</v>
      </c>
      <c r="KT150" s="37">
        <f>SUMIFS(51:51,$9:$9,KT$9-SUMIFS(conditions!$79:$79,conditions!$8:$8,"&lt;="&amp;KT$9,conditions!$9:$9,"&gt;="&amp;KT$9))</f>
        <v>128.46369856319961</v>
      </c>
      <c r="KU150" s="37">
        <f>SUMIFS(51:51,$9:$9,KU$9-SUMIFS(conditions!$79:$79,conditions!$8:$8,"&lt;="&amp;KU$9,conditions!$9:$9,"&gt;="&amp;KU$9))</f>
        <v>0</v>
      </c>
      <c r="KV150" s="37">
        <f>SUMIFS(51:51,$9:$9,KV$9-SUMIFS(conditions!$79:$79,conditions!$8:$8,"&lt;="&amp;KV$9,conditions!$9:$9,"&gt;="&amp;KV$9))</f>
        <v>4.5474735088646412E-13</v>
      </c>
      <c r="KW150" s="37">
        <f>SUMIFS(51:51,$9:$9,KW$9-SUMIFS(conditions!$79:$79,conditions!$8:$8,"&lt;="&amp;KW$9,conditions!$9:$9,"&gt;="&amp;KW$9))</f>
        <v>128.46369856320007</v>
      </c>
      <c r="KX150" s="37">
        <f>SUMIFS(51:51,$9:$9,KX$9-SUMIFS(conditions!$79:$79,conditions!$8:$8,"&lt;="&amp;KX$9,conditions!$9:$9,"&gt;="&amp;KX$9))</f>
        <v>128.46369856319996</v>
      </c>
      <c r="KY150" s="37">
        <f>SUMIFS(51:51,$9:$9,KY$9-SUMIFS(conditions!$79:$79,conditions!$8:$8,"&lt;="&amp;KY$9,conditions!$9:$9,"&gt;="&amp;KY$9))</f>
        <v>126.72000000000058</v>
      </c>
      <c r="KZ150" s="37">
        <f>SUMIFS(51:51,$9:$9,KZ$9-SUMIFS(conditions!$79:$79,conditions!$8:$8,"&lt;="&amp;KZ$9,conditions!$9:$9,"&gt;="&amp;KZ$9))</f>
        <v>63.360000000000909</v>
      </c>
      <c r="LA150" s="37">
        <f>SUMIFS(51:51,$9:$9,LA$9-SUMIFS(conditions!$79:$79,conditions!$8:$8,"&lt;="&amp;LA$9,conditions!$9:$9,"&gt;="&amp;LA$9))</f>
        <v>63.359999999999673</v>
      </c>
      <c r="LB150" s="37">
        <f>SUMIFS(51:51,$9:$9,LB$9-SUMIFS(conditions!$79:$79,conditions!$8:$8,"&lt;="&amp;LB$9,conditions!$9:$9,"&gt;="&amp;LB$9))</f>
        <v>63.360000000000582</v>
      </c>
      <c r="LC150" s="37">
        <f>SUMIFS(51:51,$9:$9,LC$9-SUMIFS(conditions!$79:$79,conditions!$8:$8,"&lt;="&amp;LC$9,conditions!$9:$9,"&gt;="&amp;LC$9))</f>
        <v>3.2684965844964609E-13</v>
      </c>
      <c r="LD150" s="37">
        <f>SUMIFS(51:51,$9:$9,LD$9-SUMIFS(conditions!$79:$79,conditions!$8:$8,"&lt;="&amp;LD$9,conditions!$9:$9,"&gt;="&amp;LD$9))</f>
        <v>3.2684965844964609E-13</v>
      </c>
      <c r="LE150" s="37">
        <f>SUMIFS(51:51,$9:$9,LE$9-SUMIFS(conditions!$79:$79,conditions!$8:$8,"&lt;="&amp;LE$9,conditions!$9:$9,"&gt;="&amp;LE$9))</f>
        <v>63.36</v>
      </c>
      <c r="LF150" s="37">
        <f>SUMIFS(51:51,$9:$9,LF$9-SUMIFS(conditions!$79:$79,conditions!$8:$8,"&lt;="&amp;LF$9,conditions!$9:$9,"&gt;="&amp;LF$9))</f>
        <v>63.360000000000909</v>
      </c>
      <c r="LG150" s="37">
        <f>SUMIFS(51:51,$9:$9,LG$9-SUMIFS(conditions!$79:$79,conditions!$8:$8,"&lt;="&amp;LG$9,conditions!$9:$9,"&gt;="&amp;LG$9))</f>
        <v>63.360000000000909</v>
      </c>
      <c r="LH150" s="37">
        <f>SUMIFS(51:51,$9:$9,LH$9-SUMIFS(conditions!$79:$79,conditions!$8:$8,"&lt;="&amp;LH$9,conditions!$9:$9,"&gt;="&amp;LH$9))</f>
        <v>63.359999999999673</v>
      </c>
      <c r="LI150" s="37">
        <f>SUMIFS(51:51,$9:$9,LI$9-SUMIFS(conditions!$79:$79,conditions!$8:$8,"&lt;="&amp;LI$9,conditions!$9:$9,"&gt;="&amp;LI$9))</f>
        <v>63.360000000000582</v>
      </c>
      <c r="LJ150" s="37">
        <f>SUMIFS(51:51,$9:$9,LJ$9-SUMIFS(conditions!$79:$79,conditions!$8:$8,"&lt;="&amp;LJ$9,conditions!$9:$9,"&gt;="&amp;LJ$9))</f>
        <v>3.2684965844964609E-13</v>
      </c>
      <c r="LK150" s="37">
        <f>SUMIFS(51:51,$9:$9,LK$9-SUMIFS(conditions!$79:$79,conditions!$8:$8,"&lt;="&amp;LK$9,conditions!$9:$9,"&gt;="&amp;LK$9))</f>
        <v>3.2684965844964609E-13</v>
      </c>
      <c r="LL150" s="37">
        <f>SUMIFS(51:51,$9:$9,LL$9-SUMIFS(conditions!$79:$79,conditions!$8:$8,"&lt;="&amp;LL$9,conditions!$9:$9,"&gt;="&amp;LL$9))</f>
        <v>63.36</v>
      </c>
      <c r="LM150" s="37">
        <f>SUMIFS(51:51,$9:$9,LM$9-SUMIFS(conditions!$79:$79,conditions!$8:$8,"&lt;="&amp;LM$9,conditions!$9:$9,"&gt;="&amp;LM$9))</f>
        <v>63.360000000000909</v>
      </c>
      <c r="LN150" s="37">
        <f>SUMIFS(51:51,$9:$9,LN$9-SUMIFS(conditions!$79:$79,conditions!$8:$8,"&lt;="&amp;LN$9,conditions!$9:$9,"&gt;="&amp;LN$9))</f>
        <v>63.360000000000909</v>
      </c>
      <c r="LO150" s="37">
        <f>SUMIFS(51:51,$9:$9,LO$9-SUMIFS(conditions!$79:$79,conditions!$8:$8,"&lt;="&amp;LO$9,conditions!$9:$9,"&gt;="&amp;LO$9))</f>
        <v>63.359999999999673</v>
      </c>
      <c r="LP150" s="37">
        <f>SUMIFS(51:51,$9:$9,LP$9-SUMIFS(conditions!$79:$79,conditions!$8:$8,"&lt;="&amp;LP$9,conditions!$9:$9,"&gt;="&amp;LP$9))</f>
        <v>63.360000000000582</v>
      </c>
      <c r="LQ150" s="37">
        <f>SUMIFS(51:51,$9:$9,LQ$9-SUMIFS(conditions!$79:$79,conditions!$8:$8,"&lt;="&amp;LQ$9,conditions!$9:$9,"&gt;="&amp;LQ$9))</f>
        <v>3.2684965844964609E-13</v>
      </c>
      <c r="LR150" s="37">
        <f>SUMIFS(51:51,$9:$9,LR$9-SUMIFS(conditions!$79:$79,conditions!$8:$8,"&lt;="&amp;LR$9,conditions!$9:$9,"&gt;="&amp;LR$9))</f>
        <v>3.2684965844964609E-13</v>
      </c>
      <c r="LS150" s="37">
        <f>SUMIFS(51:51,$9:$9,LS$9-SUMIFS(conditions!$79:$79,conditions!$8:$8,"&lt;="&amp;LS$9,conditions!$9:$9,"&gt;="&amp;LS$9))</f>
        <v>63.36</v>
      </c>
      <c r="LT150" s="37">
        <f>SUMIFS(51:51,$9:$9,LT$9-SUMIFS(conditions!$79:$79,conditions!$8:$8,"&lt;="&amp;LT$9,conditions!$9:$9,"&gt;="&amp;LT$9))</f>
        <v>63.36</v>
      </c>
      <c r="LU150" s="37">
        <f>SUMIFS(51:51,$9:$9,LU$9-SUMIFS(conditions!$79:$79,conditions!$8:$8,"&lt;="&amp;LU$9,conditions!$9:$9,"&gt;="&amp;LU$9))</f>
        <v>63.360000000000909</v>
      </c>
      <c r="LV150" s="37">
        <f>SUMIFS(51:51,$9:$9,LV$9-SUMIFS(conditions!$79:$79,conditions!$8:$8,"&lt;="&amp;LV$9,conditions!$9:$9,"&gt;="&amp;LV$9))</f>
        <v>63.359999999999673</v>
      </c>
      <c r="LW150" s="37">
        <f>SUMIFS(51:51,$9:$9,LW$9-SUMIFS(conditions!$79:$79,conditions!$8:$8,"&lt;="&amp;LW$9,conditions!$9:$9,"&gt;="&amp;LW$9))</f>
        <v>63.359999999999673</v>
      </c>
      <c r="LX150" s="37">
        <f>SUMIFS(51:51,$9:$9,LX$9-SUMIFS(conditions!$79:$79,conditions!$8:$8,"&lt;="&amp;LX$9,conditions!$9:$9,"&gt;="&amp;LX$9))</f>
        <v>3.2684965844964609E-13</v>
      </c>
      <c r="LY150" s="37">
        <f>SUMIFS(51:51,$9:$9,LY$9-SUMIFS(conditions!$79:$79,conditions!$8:$8,"&lt;="&amp;LY$9,conditions!$9:$9,"&gt;="&amp;LY$9))</f>
        <v>1.2363443602225743E-12</v>
      </c>
      <c r="LZ150" s="37">
        <f>SUMIFS(51:51,$9:$9,LZ$9-SUMIFS(conditions!$79:$79,conditions!$8:$8,"&lt;="&amp;LZ$9,conditions!$9:$9,"&gt;="&amp;LZ$9))</f>
        <v>63.36</v>
      </c>
      <c r="MA150" s="37">
        <f>SUMIFS(51:51,$9:$9,MA$9-SUMIFS(conditions!$79:$79,conditions!$8:$8,"&lt;="&amp;MA$9,conditions!$9:$9,"&gt;="&amp;MA$9))</f>
        <v>63.360000000000909</v>
      </c>
      <c r="MB150" s="37">
        <f>SUMIFS(51:51,$9:$9,MB$9-SUMIFS(conditions!$79:$79,conditions!$8:$8,"&lt;="&amp;MB$9,conditions!$9:$9,"&gt;="&amp;MB$9))</f>
        <v>63.359999999999857</v>
      </c>
      <c r="MC150" s="37">
        <f>SUMIFS(51:51,$9:$9,MC$9-SUMIFS(conditions!$79:$79,conditions!$8:$8,"&lt;="&amp;MC$9,conditions!$9:$9,"&gt;="&amp;MC$9))</f>
        <v>79.199999999999818</v>
      </c>
      <c r="MD150" s="37">
        <f>SUMIFS(51:51,$9:$9,MD$9-SUMIFS(conditions!$79:$79,conditions!$8:$8,"&lt;="&amp;MD$9,conditions!$9:$9,"&gt;="&amp;MD$9))</f>
        <v>79.200000000000728</v>
      </c>
      <c r="ME150" s="37">
        <f>SUMIFS(51:51,$9:$9,ME$9-SUMIFS(conditions!$79:$79,conditions!$8:$8,"&lt;="&amp;ME$9,conditions!$9:$9,"&gt;="&amp;ME$9))</f>
        <v>1.0942358130705543E-12</v>
      </c>
      <c r="MF150" s="37">
        <f>SUMIFS(51:51,$9:$9,MF$9-SUMIFS(conditions!$79:$79,conditions!$8:$8,"&lt;="&amp;MF$9,conditions!$9:$9,"&gt;="&amp;MF$9))</f>
        <v>-7.2475359047530219E-13</v>
      </c>
      <c r="MG150" s="37">
        <f>SUMIFS(51:51,$9:$9,MG$9-SUMIFS(conditions!$79:$79,conditions!$8:$8,"&lt;="&amp;MG$9,conditions!$9:$9,"&gt;="&amp;MG$9))</f>
        <v>79.200000000000912</v>
      </c>
      <c r="MH150" s="37">
        <f>SUMIFS(51:51,$9:$9,MH$9-SUMIFS(conditions!$79:$79,conditions!$8:$8,"&lt;="&amp;MH$9,conditions!$9:$9,"&gt;="&amp;MH$9))</f>
        <v>79.2</v>
      </c>
      <c r="MI150" s="37">
        <f>SUMIFS(51:51,$9:$9,MI$9-SUMIFS(conditions!$79:$79,conditions!$8:$8,"&lt;="&amp;MI$9,conditions!$9:$9,"&gt;="&amp;MI$9))</f>
        <v>79.2</v>
      </c>
      <c r="MJ150" s="37">
        <f>SUMIFS(51:51,$9:$9,MJ$9-SUMIFS(conditions!$79:$79,conditions!$8:$8,"&lt;="&amp;MJ$9,conditions!$9:$9,"&gt;="&amp;MJ$9))</f>
        <v>79.199999999999818</v>
      </c>
      <c r="MK150" s="37">
        <f>SUMIFS(51:51,$9:$9,MK$9-SUMIFS(conditions!$79:$79,conditions!$8:$8,"&lt;="&amp;MK$9,conditions!$9:$9,"&gt;="&amp;MK$9))</f>
        <v>79.200000000000728</v>
      </c>
      <c r="ML150" s="37">
        <f>SUMIFS(51:51,$9:$9,ML$9-SUMIFS(conditions!$79:$79,conditions!$8:$8,"&lt;="&amp;ML$9,conditions!$9:$9,"&gt;="&amp;ML$9))</f>
        <v>-7.2475359047530219E-13</v>
      </c>
      <c r="MM150" s="37">
        <f>SUMIFS(51:51,$9:$9,MM$9-SUMIFS(conditions!$79:$79,conditions!$8:$8,"&lt;="&amp;MM$9,conditions!$9:$9,"&gt;="&amp;MM$9))</f>
        <v>1.0942358130705543E-12</v>
      </c>
      <c r="MN150" s="37">
        <f>SUMIFS(51:51,$9:$9,MN$9-SUMIFS(conditions!$79:$79,conditions!$8:$8,"&lt;="&amp;MN$9,conditions!$9:$9,"&gt;="&amp;MN$9))</f>
        <v>79.2</v>
      </c>
      <c r="MO150" s="37">
        <f>SUMIFS(51:51,$9:$9,MO$9-SUMIFS(conditions!$79:$79,conditions!$8:$8,"&lt;="&amp;MO$9,conditions!$9:$9,"&gt;="&amp;MO$9))</f>
        <v>79.2</v>
      </c>
      <c r="MP150" s="37">
        <f>SUMIFS(51:51,$9:$9,MP$9-SUMIFS(conditions!$79:$79,conditions!$8:$8,"&lt;="&amp;MP$9,conditions!$9:$9,"&gt;="&amp;MP$9))</f>
        <v>79.2</v>
      </c>
      <c r="MQ150" s="37">
        <f>SUMIFS(51:51,$9:$9,MQ$9-SUMIFS(conditions!$79:$79,conditions!$8:$8,"&lt;="&amp;MQ$9,conditions!$9:$9,"&gt;="&amp;MQ$9))</f>
        <v>79.200000000000728</v>
      </c>
      <c r="MR150" s="37">
        <f>SUMIFS(51:51,$9:$9,MR$9-SUMIFS(conditions!$79:$79,conditions!$8:$8,"&lt;="&amp;MR$9,conditions!$9:$9,"&gt;="&amp;MR$9))</f>
        <v>79.199999999998909</v>
      </c>
      <c r="MS150" s="37">
        <f>SUMIFS(51:51,$9:$9,MS$9-SUMIFS(conditions!$79:$79,conditions!$8:$8,"&lt;="&amp;MS$9,conditions!$9:$9,"&gt;="&amp;MS$9))</f>
        <v>1.0942358130705543E-12</v>
      </c>
      <c r="MT150" s="37">
        <f>SUMIFS(51:51,$9:$9,MT$9-SUMIFS(conditions!$79:$79,conditions!$8:$8,"&lt;="&amp;MT$9,conditions!$9:$9,"&gt;="&amp;MT$9))</f>
        <v>-7.2475359047530219E-13</v>
      </c>
      <c r="MU150" s="37">
        <f>SUMIFS(51:51,$9:$9,MU$9-SUMIFS(conditions!$79:$79,conditions!$8:$8,"&lt;="&amp;MU$9,conditions!$9:$9,"&gt;="&amp;MU$9))</f>
        <v>79.2</v>
      </c>
      <c r="MV150" s="37">
        <f>SUMIFS(51:51,$9:$9,MV$9-SUMIFS(conditions!$79:$79,conditions!$8:$8,"&lt;="&amp;MV$9,conditions!$9:$9,"&gt;="&amp;MV$9))</f>
        <v>79.2</v>
      </c>
      <c r="MW150" s="37">
        <f>SUMIFS(51:51,$9:$9,MW$9-SUMIFS(conditions!$79:$79,conditions!$8:$8,"&lt;="&amp;MW$9,conditions!$9:$9,"&gt;="&amp;MW$9))</f>
        <v>79.2</v>
      </c>
      <c r="MX150" s="37">
        <f>SUMIFS(51:51,$9:$9,MX$9-SUMIFS(conditions!$79:$79,conditions!$8:$8,"&lt;="&amp;MX$9,conditions!$9:$9,"&gt;="&amp;MX$9))</f>
        <v>79.199999999999818</v>
      </c>
      <c r="MY150" s="37">
        <f>SUMIFS(51:51,$9:$9,MY$9-SUMIFS(conditions!$79:$79,conditions!$8:$8,"&lt;="&amp;MY$9,conditions!$9:$9,"&gt;="&amp;MY$9))</f>
        <v>79.199999999999818</v>
      </c>
      <c r="MZ150" s="37">
        <f>SUMIFS(51:51,$9:$9,MZ$9-SUMIFS(conditions!$79:$79,conditions!$8:$8,"&lt;="&amp;MZ$9,conditions!$9:$9,"&gt;="&amp;MZ$9))</f>
        <v>-7.2475359047530219E-13</v>
      </c>
      <c r="NA150" s="37">
        <f>SUMIFS(51:51,$9:$9,NA$9-SUMIFS(conditions!$79:$79,conditions!$8:$8,"&lt;="&amp;NA$9,conditions!$9:$9,"&gt;="&amp;NA$9))</f>
        <v>1.0942358130705543E-12</v>
      </c>
      <c r="NB150" s="37">
        <f>SUMIFS(51:51,$9:$9,NB$9-SUMIFS(conditions!$79:$79,conditions!$8:$8,"&lt;="&amp;NB$9,conditions!$9:$9,"&gt;="&amp;NB$9))</f>
        <v>79.2</v>
      </c>
      <c r="NC150" s="37">
        <f>SUMIFS(51:51,$9:$9,NC$9-SUMIFS(conditions!$79:$79,conditions!$8:$8,"&lt;="&amp;NC$9,conditions!$9:$9,"&gt;="&amp;NC$9))</f>
        <v>79.199999999999093</v>
      </c>
      <c r="ND150" s="37">
        <f>SUMIFS(51:51,$9:$9,ND$9-SUMIFS(conditions!$79:$79,conditions!$8:$8,"&lt;="&amp;ND$9,conditions!$9:$9,"&gt;="&amp;ND$9))</f>
        <v>79.2</v>
      </c>
      <c r="NE150" s="37">
        <f>SUMIFS(51:51,$9:$9,NE$9-SUMIFS(conditions!$79:$79,conditions!$8:$8,"&lt;="&amp;NE$9,conditions!$9:$9,"&gt;="&amp;NE$9))</f>
        <v>79.199999999999818</v>
      </c>
      <c r="NF150" s="37">
        <f>SUMIFS(51:51,$9:$9,NF$9-SUMIFS(conditions!$79:$79,conditions!$8:$8,"&lt;="&amp;NF$9,conditions!$9:$9,"&gt;="&amp;NF$9))</f>
        <v>79.200000000000728</v>
      </c>
      <c r="NG150" s="37">
        <f>SUMIFS(51:51,$9:$9,NG$9-SUMIFS(conditions!$79:$79,conditions!$8:$8,"&lt;="&amp;NG$9,conditions!$9:$9,"&gt;="&amp;NG$9))</f>
        <v>-5.4001247917767614E-13</v>
      </c>
      <c r="NH150" s="37">
        <f>SUMIFS(51:51,$9:$9,NH$9-SUMIFS(conditions!$79:$79,conditions!$8:$8,"&lt;="&amp;NH$9,conditions!$9:$9,"&gt;="&amp;NH$9))</f>
        <v>-5.4001247917767614E-13</v>
      </c>
      <c r="NI150" s="37">
        <f>SUMIFS(51:51,$9:$9,NI$9-SUMIFS(conditions!$79:$79,conditions!$8:$8,"&lt;="&amp;NI$9,conditions!$9:$9,"&gt;="&amp;NI$9))</f>
        <v>52.800000000000551</v>
      </c>
      <c r="NJ150" s="37">
        <f>SUMIFS(51:51,$9:$9,NJ$9-SUMIFS(conditions!$79:$79,conditions!$8:$8,"&lt;="&amp;NJ$9,conditions!$9:$9,"&gt;="&amp;NJ$9))</f>
        <v>52.799999999999642</v>
      </c>
      <c r="NK150" s="37">
        <f>SUMIFS(51:51,$9:$9,NK$9-SUMIFS(conditions!$79:$79,conditions!$8:$8,"&lt;="&amp;NK$9,conditions!$9:$9,"&gt;="&amp;NK$9))</f>
        <v>52.799999999999642</v>
      </c>
      <c r="NL150" s="37">
        <f>SUMIFS(51:51,$9:$9,NL$9-SUMIFS(conditions!$79:$79,conditions!$8:$8,"&lt;="&amp;NL$9,conditions!$9:$9,"&gt;="&amp;NL$9))</f>
        <v>52.800000000001091</v>
      </c>
      <c r="NM150" s="37">
        <f>SUMIFS(51:51,$9:$9,NM$9-SUMIFS(conditions!$79:$79,conditions!$8:$8,"&lt;="&amp;NM$9,conditions!$9:$9,"&gt;="&amp;NM$9))</f>
        <v>52.799999999999272</v>
      </c>
      <c r="NN150" s="37">
        <f>SUMIFS(51:51,$9:$9,NN$9-SUMIFS(conditions!$79:$79,conditions!$8:$8,"&lt;="&amp;NN$9,conditions!$9:$9,"&gt;="&amp;NN$9))</f>
        <v>-5.4001247917767614E-13</v>
      </c>
      <c r="NO150" s="37">
        <f>SUMIFS(51:51,$9:$9,NO$9-SUMIFS(conditions!$79:$79,conditions!$8:$8,"&lt;="&amp;NO$9,conditions!$9:$9,"&gt;="&amp;NO$9))</f>
        <v>3.694822225952521E-13</v>
      </c>
      <c r="NP150" s="37">
        <f>SUMIFS(51:51,$9:$9,NP$9-SUMIFS(conditions!$79:$79,conditions!$8:$8,"&lt;="&amp;NP$9,conditions!$9:$9,"&gt;="&amp;NP$9))</f>
        <v>52.800000000000551</v>
      </c>
      <c r="NQ150" s="37">
        <f>SUMIFS(51:51,$9:$9,NQ$9-SUMIFS(conditions!$79:$79,conditions!$8:$8,"&lt;="&amp;NQ$9,conditions!$9:$9,"&gt;="&amp;NQ$9))</f>
        <v>52.799999999999642</v>
      </c>
      <c r="NR150" s="37">
        <f>SUMIFS(51:51,$9:$9,NR$9-SUMIFS(conditions!$79:$79,conditions!$8:$8,"&lt;="&amp;NR$9,conditions!$9:$9,"&gt;="&amp;NR$9))</f>
        <v>52.799999999999642</v>
      </c>
      <c r="NS150" s="37">
        <f>SUMIFS(51:51,$9:$9,NS$9-SUMIFS(conditions!$79:$79,conditions!$8:$8,"&lt;="&amp;NS$9,conditions!$9:$9,"&gt;="&amp;NS$9))</f>
        <v>52.800000000000182</v>
      </c>
      <c r="NT150" s="37">
        <f>SUMIFS(51:51,$9:$9,NT$9-SUMIFS(conditions!$79:$79,conditions!$8:$8,"&lt;="&amp;NT$9,conditions!$9:$9,"&gt;="&amp;NT$9))</f>
        <v>52.800000000000182</v>
      </c>
      <c r="NU150" s="37">
        <f>SUMIFS(51:51,$9:$9,NU$9-SUMIFS(conditions!$79:$79,conditions!$8:$8,"&lt;="&amp;NU$9,conditions!$9:$9,"&gt;="&amp;NU$9))</f>
        <v>-5.4001247917767614E-13</v>
      </c>
      <c r="NV150" s="37">
        <f>SUMIFS(51:51,$9:$9,NV$9-SUMIFS(conditions!$79:$79,conditions!$8:$8,"&lt;="&amp;NV$9,conditions!$9:$9,"&gt;="&amp;NV$9))</f>
        <v>3.694822225952521E-13</v>
      </c>
    </row>
    <row r="151" spans="1:386" s="38" customFormat="1" ht="10.199999999999999" x14ac:dyDescent="0.2">
      <c r="A151" s="31"/>
      <c r="B151" s="31"/>
      <c r="C151" s="31"/>
      <c r="D151" s="31"/>
      <c r="E151" s="31"/>
      <c r="F151" s="31"/>
      <c r="G151" s="31" t="str">
        <f>G148</f>
        <v>оплаты поставщикам</v>
      </c>
      <c r="H151" s="31"/>
      <c r="I151" s="31"/>
      <c r="J151" s="31" t="str">
        <f>IF($G151="","",INDEX(KPI!$H$11:$H$121,SUMIFS(KPI!$E$11:$E$121,KPI!$F$11:$F$121,$G151)))</f>
        <v>тыс.руб.</v>
      </c>
      <c r="K151" s="31"/>
      <c r="L151" s="31"/>
      <c r="M151" s="31"/>
      <c r="N151" s="31" t="str">
        <f>structure!$G$12</f>
        <v>товарная категория 2</v>
      </c>
      <c r="O151" s="31"/>
      <c r="P151" s="31"/>
      <c r="Q151" s="31"/>
      <c r="R151" s="37">
        <f t="shared" si="164"/>
        <v>14950.171278560716</v>
      </c>
      <c r="S151" s="31"/>
      <c r="T151" s="31"/>
      <c r="U151" s="37">
        <f>SUMIFS(52:52,$9:$9,U$9-SUMIFS(conditions!$79:$79,conditions!$8:$8,"&lt;="&amp;U$9,conditions!$9:$9,"&gt;="&amp;U$9))</f>
        <v>0</v>
      </c>
      <c r="V151" s="37">
        <f>SUMIFS(52:52,$9:$9,V$9-SUMIFS(conditions!$79:$79,conditions!$8:$8,"&lt;="&amp;V$9,conditions!$9:$9,"&gt;="&amp;V$9))</f>
        <v>0</v>
      </c>
      <c r="W151" s="37">
        <f>SUMIFS(52:52,$9:$9,W$9-SUMIFS(conditions!$79:$79,conditions!$8:$8,"&lt;="&amp;W$9,conditions!$9:$9,"&gt;="&amp;W$9))</f>
        <v>0</v>
      </c>
      <c r="X151" s="37">
        <f>SUMIFS(52:52,$9:$9,X$9-SUMIFS(conditions!$79:$79,conditions!$8:$8,"&lt;="&amp;X$9,conditions!$9:$9,"&gt;="&amp;X$9))</f>
        <v>0</v>
      </c>
      <c r="Y151" s="37">
        <f>SUMIFS(52:52,$9:$9,Y$9-SUMIFS(conditions!$79:$79,conditions!$8:$8,"&lt;="&amp;Y$9,conditions!$9:$9,"&gt;="&amp;Y$9))</f>
        <v>0</v>
      </c>
      <c r="Z151" s="37">
        <f>SUMIFS(52:52,$9:$9,Z$9-SUMIFS(conditions!$79:$79,conditions!$8:$8,"&lt;="&amp;Z$9,conditions!$9:$9,"&gt;="&amp;Z$9))</f>
        <v>0</v>
      </c>
      <c r="AA151" s="37">
        <f>SUMIFS(52:52,$9:$9,AA$9-SUMIFS(conditions!$79:$79,conditions!$8:$8,"&lt;="&amp;AA$9,conditions!$9:$9,"&gt;="&amp;AA$9))</f>
        <v>0</v>
      </c>
      <c r="AB151" s="37">
        <f>SUMIFS(52:52,$9:$9,AB$9-SUMIFS(conditions!$79:$79,conditions!$8:$8,"&lt;="&amp;AB$9,conditions!$9:$9,"&gt;="&amp;AB$9))</f>
        <v>0</v>
      </c>
      <c r="AC151" s="37">
        <f>SUMIFS(52:52,$9:$9,AC$9-SUMIFS(conditions!$79:$79,conditions!$8:$8,"&lt;="&amp;AC$9,conditions!$9:$9,"&gt;="&amp;AC$9))</f>
        <v>0</v>
      </c>
      <c r="AD151" s="37">
        <f>SUMIFS(52:52,$9:$9,AD$9-SUMIFS(conditions!$79:$79,conditions!$8:$8,"&lt;="&amp;AD$9,conditions!$9:$9,"&gt;="&amp;AD$9))</f>
        <v>0</v>
      </c>
      <c r="AE151" s="37">
        <f>SUMIFS(52:52,$9:$9,AE$9-SUMIFS(conditions!$79:$79,conditions!$8:$8,"&lt;="&amp;AE$9,conditions!$9:$9,"&gt;="&amp;AE$9))</f>
        <v>0</v>
      </c>
      <c r="AF151" s="37">
        <f>SUMIFS(52:52,$9:$9,AF$9-SUMIFS(conditions!$79:$79,conditions!$8:$8,"&lt;="&amp;AF$9,conditions!$9:$9,"&gt;="&amp;AF$9))</f>
        <v>0</v>
      </c>
      <c r="AG151" s="37">
        <f>SUMIFS(52:52,$9:$9,AG$9-SUMIFS(conditions!$79:$79,conditions!$8:$8,"&lt;="&amp;AG$9,conditions!$9:$9,"&gt;="&amp;AG$9))</f>
        <v>0</v>
      </c>
      <c r="AH151" s="37">
        <f>SUMIFS(52:52,$9:$9,AH$9-SUMIFS(conditions!$79:$79,conditions!$8:$8,"&lt;="&amp;AH$9,conditions!$9:$9,"&gt;="&amp;AH$9))</f>
        <v>0</v>
      </c>
      <c r="AI151" s="37">
        <f>SUMIFS(52:52,$9:$9,AI$9-SUMIFS(conditions!$79:$79,conditions!$8:$8,"&lt;="&amp;AI$9,conditions!$9:$9,"&gt;="&amp;AI$9))</f>
        <v>-1.8474111129762605E-13</v>
      </c>
      <c r="AJ151" s="37">
        <f>SUMIFS(52:52,$9:$9,AJ$9-SUMIFS(conditions!$79:$79,conditions!$8:$8,"&lt;="&amp;AJ$9,conditions!$9:$9,"&gt;="&amp;AJ$9))</f>
        <v>39.00000000000027</v>
      </c>
      <c r="AK151" s="37">
        <f>SUMIFS(52:52,$9:$9,AK$9-SUMIFS(conditions!$79:$79,conditions!$8:$8,"&lt;="&amp;AK$9,conditions!$9:$9,"&gt;="&amp;AK$9))</f>
        <v>38.609999999999943</v>
      </c>
      <c r="AL151" s="37">
        <f>SUMIFS(52:52,$9:$9,AL$9-SUMIFS(conditions!$79:$79,conditions!$8:$8,"&lt;="&amp;AL$9,conditions!$9:$9,"&gt;="&amp;AL$9))</f>
        <v>38.610000000000397</v>
      </c>
      <c r="AM151" s="37">
        <f>SUMIFS(52:52,$9:$9,AM$9-SUMIFS(conditions!$79:$79,conditions!$8:$8,"&lt;="&amp;AM$9,conditions!$9:$9,"&gt;="&amp;AM$9))</f>
        <v>38.609999999999943</v>
      </c>
      <c r="AN151" s="37">
        <f>SUMIFS(52:52,$9:$9,AN$9-SUMIFS(conditions!$79:$79,conditions!$8:$8,"&lt;="&amp;AN$9,conditions!$9:$9,"&gt;="&amp;AN$9))</f>
        <v>38.610000000000127</v>
      </c>
      <c r="AO151" s="37">
        <f>SUMIFS(52:52,$9:$9,AO$9-SUMIFS(conditions!$79:$79,conditions!$8:$8,"&lt;="&amp;AO$9,conditions!$9:$9,"&gt;="&amp;AO$9))</f>
        <v>0</v>
      </c>
      <c r="AP151" s="37">
        <f>SUMIFS(52:52,$9:$9,AP$9-SUMIFS(conditions!$79:$79,conditions!$8:$8,"&lt;="&amp;AP$9,conditions!$9:$9,"&gt;="&amp;AP$9))</f>
        <v>2.7000623958883807E-13</v>
      </c>
      <c r="AQ151" s="37">
        <f>SUMIFS(52:52,$9:$9,AQ$9-SUMIFS(conditions!$79:$79,conditions!$8:$8,"&lt;="&amp;AQ$9,conditions!$9:$9,"&gt;="&amp;AQ$9))</f>
        <v>38.609999999999943</v>
      </c>
      <c r="AR151" s="37">
        <f>SUMIFS(52:52,$9:$9,AR$9-SUMIFS(conditions!$79:$79,conditions!$8:$8,"&lt;="&amp;AR$9,conditions!$9:$9,"&gt;="&amp;AR$9))</f>
        <v>38.610000000000397</v>
      </c>
      <c r="AS151" s="37">
        <f>SUMIFS(52:52,$9:$9,AS$9-SUMIFS(conditions!$79:$79,conditions!$8:$8,"&lt;="&amp;AS$9,conditions!$9:$9,"&gt;="&amp;AS$9))</f>
        <v>38.609999999999943</v>
      </c>
      <c r="AT151" s="37">
        <f>SUMIFS(52:52,$9:$9,AT$9-SUMIFS(conditions!$79:$79,conditions!$8:$8,"&lt;="&amp;AT$9,conditions!$9:$9,"&gt;="&amp;AT$9))</f>
        <v>38.610000000000397</v>
      </c>
      <c r="AU151" s="37">
        <f>SUMIFS(52:52,$9:$9,AU$9-SUMIFS(conditions!$79:$79,conditions!$8:$8,"&lt;="&amp;AU$9,conditions!$9:$9,"&gt;="&amp;AU$9))</f>
        <v>38.610000000000127</v>
      </c>
      <c r="AV151" s="37">
        <f>SUMIFS(52:52,$9:$9,AV$9-SUMIFS(conditions!$79:$79,conditions!$8:$8,"&lt;="&amp;AV$9,conditions!$9:$9,"&gt;="&amp;AV$9))</f>
        <v>0</v>
      </c>
      <c r="AW151" s="37">
        <f>SUMIFS(52:52,$9:$9,AW$9-SUMIFS(conditions!$79:$79,conditions!$8:$8,"&lt;="&amp;AW$9,conditions!$9:$9,"&gt;="&amp;AW$9))</f>
        <v>-1.8474111129762605E-13</v>
      </c>
      <c r="AX151" s="37">
        <f>SUMIFS(52:52,$9:$9,AX$9-SUMIFS(conditions!$79:$79,conditions!$8:$8,"&lt;="&amp;AX$9,conditions!$9:$9,"&gt;="&amp;AX$9))</f>
        <v>38.610000000000397</v>
      </c>
      <c r="AY151" s="37">
        <f>SUMIFS(52:52,$9:$9,AY$9-SUMIFS(conditions!$79:$79,conditions!$8:$8,"&lt;="&amp;AY$9,conditions!$9:$9,"&gt;="&amp;AY$9))</f>
        <v>38.609999999999943</v>
      </c>
      <c r="AZ151" s="37">
        <f>SUMIFS(52:52,$9:$9,AZ$9-SUMIFS(conditions!$79:$79,conditions!$8:$8,"&lt;="&amp;AZ$9,conditions!$9:$9,"&gt;="&amp;AZ$9))</f>
        <v>38.609999999999943</v>
      </c>
      <c r="BA151" s="37">
        <f>SUMIFS(52:52,$9:$9,BA$9-SUMIFS(conditions!$79:$79,conditions!$8:$8,"&lt;="&amp;BA$9,conditions!$9:$9,"&gt;="&amp;BA$9))</f>
        <v>38.610000000000397</v>
      </c>
      <c r="BB151" s="37">
        <f>SUMIFS(52:52,$9:$9,BB$9-SUMIFS(conditions!$79:$79,conditions!$8:$8,"&lt;="&amp;BB$9,conditions!$9:$9,"&gt;="&amp;BB$9))</f>
        <v>38.610000000000127</v>
      </c>
      <c r="BC151" s="37">
        <f>SUMIFS(52:52,$9:$9,BC$9-SUMIFS(conditions!$79:$79,conditions!$8:$8,"&lt;="&amp;BC$9,conditions!$9:$9,"&gt;="&amp;BC$9))</f>
        <v>0</v>
      </c>
      <c r="BD151" s="37">
        <f>SUMIFS(52:52,$9:$9,BD$9-SUMIFS(conditions!$79:$79,conditions!$8:$8,"&lt;="&amp;BD$9,conditions!$9:$9,"&gt;="&amp;BD$9))</f>
        <v>-1.8474111129762605E-13</v>
      </c>
      <c r="BE151" s="37">
        <f>SUMIFS(52:52,$9:$9,BE$9-SUMIFS(conditions!$79:$79,conditions!$8:$8,"&lt;="&amp;BE$9,conditions!$9:$9,"&gt;="&amp;BE$9))</f>
        <v>38.610000000000397</v>
      </c>
      <c r="BF151" s="37">
        <f>SUMIFS(52:52,$9:$9,BF$9-SUMIFS(conditions!$79:$79,conditions!$8:$8,"&lt;="&amp;BF$9,conditions!$9:$9,"&gt;="&amp;BF$9))</f>
        <v>38.609999999999943</v>
      </c>
      <c r="BG151" s="37">
        <f>SUMIFS(52:52,$9:$9,BG$9-SUMIFS(conditions!$79:$79,conditions!$8:$8,"&lt;="&amp;BG$9,conditions!$9:$9,"&gt;="&amp;BG$9))</f>
        <v>38.609999999999943</v>
      </c>
      <c r="BH151" s="37">
        <f>SUMIFS(52:52,$9:$9,BH$9-SUMIFS(conditions!$79:$79,conditions!$8:$8,"&lt;="&amp;BH$9,conditions!$9:$9,"&gt;="&amp;BH$9))</f>
        <v>38.610000000000397</v>
      </c>
      <c r="BI151" s="37">
        <f>SUMIFS(52:52,$9:$9,BI$9-SUMIFS(conditions!$79:$79,conditions!$8:$8,"&lt;="&amp;BI$9,conditions!$9:$9,"&gt;="&amp;BI$9))</f>
        <v>38.610000000000127</v>
      </c>
      <c r="BJ151" s="37">
        <f>SUMIFS(52:52,$9:$9,BJ$9-SUMIFS(conditions!$79:$79,conditions!$8:$8,"&lt;="&amp;BJ$9,conditions!$9:$9,"&gt;="&amp;BJ$9))</f>
        <v>0</v>
      </c>
      <c r="BK151" s="37">
        <f>SUMIFS(52:52,$9:$9,BK$9-SUMIFS(conditions!$79:$79,conditions!$8:$8,"&lt;="&amp;BK$9,conditions!$9:$9,"&gt;="&amp;BK$9))</f>
        <v>-1.8474111129762605E-13</v>
      </c>
      <c r="BL151" s="37">
        <f>SUMIFS(52:52,$9:$9,BL$9-SUMIFS(conditions!$79:$79,conditions!$8:$8,"&lt;="&amp;BL$9,conditions!$9:$9,"&gt;="&amp;BL$9))</f>
        <v>38.610000000000397</v>
      </c>
      <c r="BM151" s="37">
        <f>SUMIFS(52:52,$9:$9,BM$9-SUMIFS(conditions!$79:$79,conditions!$8:$8,"&lt;="&amp;BM$9,conditions!$9:$9,"&gt;="&amp;BM$9))</f>
        <v>38.609999999999943</v>
      </c>
      <c r="BN151" s="37">
        <f>SUMIFS(52:52,$9:$9,BN$9-SUMIFS(conditions!$79:$79,conditions!$8:$8,"&lt;="&amp;BN$9,conditions!$9:$9,"&gt;="&amp;BN$9))</f>
        <v>38.610000000000127</v>
      </c>
      <c r="BO151" s="37">
        <f>SUMIFS(52:52,$9:$9,BO$9-SUMIFS(conditions!$79:$79,conditions!$8:$8,"&lt;="&amp;BO$9,conditions!$9:$9,"&gt;="&amp;BO$9))</f>
        <v>38.609999999999673</v>
      </c>
      <c r="BP151" s="37">
        <f>SUMIFS(52:52,$9:$9,BP$9-SUMIFS(conditions!$79:$79,conditions!$8:$8,"&lt;="&amp;BP$9,conditions!$9:$9,"&gt;="&amp;BP$9))</f>
        <v>46.33199999999988</v>
      </c>
      <c r="BQ151" s="37">
        <f>SUMIFS(52:52,$9:$9,BQ$9-SUMIFS(conditions!$79:$79,conditions!$8:$8,"&lt;="&amp;BQ$9,conditions!$9:$9,"&gt;="&amp;BQ$9))</f>
        <v>0</v>
      </c>
      <c r="BR151" s="37">
        <f>SUMIFS(52:52,$9:$9,BR$9-SUMIFS(conditions!$79:$79,conditions!$8:$8,"&lt;="&amp;BR$9,conditions!$9:$9,"&gt;="&amp;BR$9))</f>
        <v>-4.5474735088646412E-13</v>
      </c>
      <c r="BS151" s="37">
        <f>SUMIFS(52:52,$9:$9,BS$9-SUMIFS(conditions!$79:$79,conditions!$8:$8,"&lt;="&amp;BS$9,conditions!$9:$9,"&gt;="&amp;BS$9))</f>
        <v>46.33199999999988</v>
      </c>
      <c r="BT151" s="37">
        <f>SUMIFS(52:52,$9:$9,BT$9-SUMIFS(conditions!$79:$79,conditions!$8:$8,"&lt;="&amp;BT$9,conditions!$9:$9,"&gt;="&amp;BT$9))</f>
        <v>46.331999999999425</v>
      </c>
      <c r="BU151" s="37">
        <f>SUMIFS(52:52,$9:$9,BU$9-SUMIFS(conditions!$79:$79,conditions!$8:$8,"&lt;="&amp;BU$9,conditions!$9:$9,"&gt;="&amp;BU$9))</f>
        <v>46.331999999999425</v>
      </c>
      <c r="BV151" s="37">
        <f>SUMIFS(52:52,$9:$9,BV$9-SUMIFS(conditions!$79:$79,conditions!$8:$8,"&lt;="&amp;BV$9,conditions!$9:$9,"&gt;="&amp;BV$9))</f>
        <v>46.331999999999425</v>
      </c>
      <c r="BW151" s="37">
        <f>SUMIFS(52:52,$9:$9,BW$9-SUMIFS(conditions!$79:$79,conditions!$8:$8,"&lt;="&amp;BW$9,conditions!$9:$9,"&gt;="&amp;BW$9))</f>
        <v>46.33199999999988</v>
      </c>
      <c r="BX151" s="37">
        <f>SUMIFS(52:52,$9:$9,BX$9-SUMIFS(conditions!$79:$79,conditions!$8:$8,"&lt;="&amp;BX$9,conditions!$9:$9,"&gt;="&amp;BX$9))</f>
        <v>0</v>
      </c>
      <c r="BY151" s="37">
        <f>SUMIFS(52:52,$9:$9,BY$9-SUMIFS(conditions!$79:$79,conditions!$8:$8,"&lt;="&amp;BY$9,conditions!$9:$9,"&gt;="&amp;BY$9))</f>
        <v>0</v>
      </c>
      <c r="BZ151" s="37">
        <f>SUMIFS(52:52,$9:$9,BZ$9-SUMIFS(conditions!$79:$79,conditions!$8:$8,"&lt;="&amp;BZ$9,conditions!$9:$9,"&gt;="&amp;BZ$9))</f>
        <v>46.331999999999425</v>
      </c>
      <c r="CA151" s="37">
        <f>SUMIFS(52:52,$9:$9,CA$9-SUMIFS(conditions!$79:$79,conditions!$8:$8,"&lt;="&amp;CA$9,conditions!$9:$9,"&gt;="&amp;CA$9))</f>
        <v>46.331999999999425</v>
      </c>
      <c r="CB151" s="37">
        <f>SUMIFS(52:52,$9:$9,CB$9-SUMIFS(conditions!$79:$79,conditions!$8:$8,"&lt;="&amp;CB$9,conditions!$9:$9,"&gt;="&amp;CB$9))</f>
        <v>46.331999999999425</v>
      </c>
      <c r="CC151" s="37">
        <f>SUMIFS(52:52,$9:$9,CC$9-SUMIFS(conditions!$79:$79,conditions!$8:$8,"&lt;="&amp;CC$9,conditions!$9:$9,"&gt;="&amp;CC$9))</f>
        <v>46.33199999999988</v>
      </c>
      <c r="CD151" s="37">
        <f>SUMIFS(52:52,$9:$9,CD$9-SUMIFS(conditions!$79:$79,conditions!$8:$8,"&lt;="&amp;CD$9,conditions!$9:$9,"&gt;="&amp;CD$9))</f>
        <v>46.33199999999988</v>
      </c>
      <c r="CE151" s="37">
        <f>SUMIFS(52:52,$9:$9,CE$9-SUMIFS(conditions!$79:$79,conditions!$8:$8,"&lt;="&amp;CE$9,conditions!$9:$9,"&gt;="&amp;CE$9))</f>
        <v>0</v>
      </c>
      <c r="CF151" s="37">
        <f>SUMIFS(52:52,$9:$9,CF$9-SUMIFS(conditions!$79:$79,conditions!$8:$8,"&lt;="&amp;CF$9,conditions!$9:$9,"&gt;="&amp;CF$9))</f>
        <v>-4.5474735088646412E-13</v>
      </c>
      <c r="CG151" s="37">
        <f>SUMIFS(52:52,$9:$9,CG$9-SUMIFS(conditions!$79:$79,conditions!$8:$8,"&lt;="&amp;CG$9,conditions!$9:$9,"&gt;="&amp;CG$9))</f>
        <v>46.331999999999425</v>
      </c>
      <c r="CH151" s="37">
        <f>SUMIFS(52:52,$9:$9,CH$9-SUMIFS(conditions!$79:$79,conditions!$8:$8,"&lt;="&amp;CH$9,conditions!$9:$9,"&gt;="&amp;CH$9))</f>
        <v>46.331999999999425</v>
      </c>
      <c r="CI151" s="37">
        <f>SUMIFS(52:52,$9:$9,CI$9-SUMIFS(conditions!$79:$79,conditions!$8:$8,"&lt;="&amp;CI$9,conditions!$9:$9,"&gt;="&amp;CI$9))</f>
        <v>46.33199999999988</v>
      </c>
      <c r="CJ151" s="37">
        <f>SUMIFS(52:52,$9:$9,CJ$9-SUMIFS(conditions!$79:$79,conditions!$8:$8,"&lt;="&amp;CJ$9,conditions!$9:$9,"&gt;="&amp;CJ$9))</f>
        <v>46.33199999999988</v>
      </c>
      <c r="CK151" s="37">
        <f>SUMIFS(52:52,$9:$9,CK$9-SUMIFS(conditions!$79:$79,conditions!$8:$8,"&lt;="&amp;CK$9,conditions!$9:$9,"&gt;="&amp;CK$9))</f>
        <v>46.33199999999988</v>
      </c>
      <c r="CL151" s="37">
        <f>SUMIFS(52:52,$9:$9,CL$9-SUMIFS(conditions!$79:$79,conditions!$8:$8,"&lt;="&amp;CL$9,conditions!$9:$9,"&gt;="&amp;CL$9))</f>
        <v>0</v>
      </c>
      <c r="CM151" s="37">
        <f>SUMIFS(52:52,$9:$9,CM$9-SUMIFS(conditions!$79:$79,conditions!$8:$8,"&lt;="&amp;CM$9,conditions!$9:$9,"&gt;="&amp;CM$9))</f>
        <v>4.5474735088646412E-13</v>
      </c>
      <c r="CN151" s="37">
        <f>SUMIFS(52:52,$9:$9,CN$9-SUMIFS(conditions!$79:$79,conditions!$8:$8,"&lt;="&amp;CN$9,conditions!$9:$9,"&gt;="&amp;CN$9))</f>
        <v>46.33199999999988</v>
      </c>
      <c r="CO151" s="37">
        <f>SUMIFS(52:52,$9:$9,CO$9-SUMIFS(conditions!$79:$79,conditions!$8:$8,"&lt;="&amp;CO$9,conditions!$9:$9,"&gt;="&amp;CO$9))</f>
        <v>46.332000000000335</v>
      </c>
      <c r="CP151" s="37">
        <f>SUMIFS(52:52,$9:$9,CP$9-SUMIFS(conditions!$79:$79,conditions!$8:$8,"&lt;="&amp;CP$9,conditions!$9:$9,"&gt;="&amp;CP$9))</f>
        <v>46.332000000000789</v>
      </c>
      <c r="CQ151" s="37">
        <f>SUMIFS(52:52,$9:$9,CQ$9-SUMIFS(conditions!$79:$79,conditions!$8:$8,"&lt;="&amp;CQ$9,conditions!$9:$9,"&gt;="&amp;CQ$9))</f>
        <v>46.332000000000335</v>
      </c>
      <c r="CR151" s="37">
        <f>SUMIFS(52:52,$9:$9,CR$9-SUMIFS(conditions!$79:$79,conditions!$8:$8,"&lt;="&amp;CR$9,conditions!$9:$9,"&gt;="&amp;CR$9))</f>
        <v>46.33199999999988</v>
      </c>
      <c r="CS151" s="37">
        <f>SUMIFS(52:52,$9:$9,CS$9-SUMIFS(conditions!$79:$79,conditions!$8:$8,"&lt;="&amp;CS$9,conditions!$9:$9,"&gt;="&amp;CS$9))</f>
        <v>0</v>
      </c>
      <c r="CT151" s="37">
        <f>SUMIFS(52:52,$9:$9,CT$9-SUMIFS(conditions!$79:$79,conditions!$8:$8,"&lt;="&amp;CT$9,conditions!$9:$9,"&gt;="&amp;CT$9))</f>
        <v>0</v>
      </c>
      <c r="CU151" s="37">
        <f>SUMIFS(52:52,$9:$9,CU$9-SUMIFS(conditions!$79:$79,conditions!$8:$8,"&lt;="&amp;CU$9,conditions!$9:$9,"&gt;="&amp;CU$9))</f>
        <v>48.648600000000442</v>
      </c>
      <c r="CV151" s="37">
        <f>SUMIFS(52:52,$9:$9,CV$9-SUMIFS(conditions!$79:$79,conditions!$8:$8,"&lt;="&amp;CV$9,conditions!$9:$9,"&gt;="&amp;CV$9))</f>
        <v>48.648599999999988</v>
      </c>
      <c r="CW151" s="37">
        <f>SUMIFS(52:52,$9:$9,CW$9-SUMIFS(conditions!$79:$79,conditions!$8:$8,"&lt;="&amp;CW$9,conditions!$9:$9,"&gt;="&amp;CW$9))</f>
        <v>48.648600000000442</v>
      </c>
      <c r="CX151" s="37">
        <f>SUMIFS(52:52,$9:$9,CX$9-SUMIFS(conditions!$79:$79,conditions!$8:$8,"&lt;="&amp;CX$9,conditions!$9:$9,"&gt;="&amp;CX$9))</f>
        <v>48.648600000000442</v>
      </c>
      <c r="CY151" s="37">
        <f>SUMIFS(52:52,$9:$9,CY$9-SUMIFS(conditions!$79:$79,conditions!$8:$8,"&lt;="&amp;CY$9,conditions!$9:$9,"&gt;="&amp;CY$9))</f>
        <v>48.648599999999988</v>
      </c>
      <c r="CZ151" s="37">
        <f>SUMIFS(52:52,$9:$9,CZ$9-SUMIFS(conditions!$79:$79,conditions!$8:$8,"&lt;="&amp;CZ$9,conditions!$9:$9,"&gt;="&amp;CZ$9))</f>
        <v>0</v>
      </c>
      <c r="DA151" s="37">
        <f>SUMIFS(52:52,$9:$9,DA$9-SUMIFS(conditions!$79:$79,conditions!$8:$8,"&lt;="&amp;DA$9,conditions!$9:$9,"&gt;="&amp;DA$9))</f>
        <v>4.5474735088646412E-13</v>
      </c>
      <c r="DB151" s="37">
        <f>SUMIFS(52:52,$9:$9,DB$9-SUMIFS(conditions!$79:$79,conditions!$8:$8,"&lt;="&amp;DB$9,conditions!$9:$9,"&gt;="&amp;DB$9))</f>
        <v>48.648599999999988</v>
      </c>
      <c r="DC151" s="37">
        <f>SUMIFS(52:52,$9:$9,DC$9-SUMIFS(conditions!$79:$79,conditions!$8:$8,"&lt;="&amp;DC$9,conditions!$9:$9,"&gt;="&amp;DC$9))</f>
        <v>48.648600000000442</v>
      </c>
      <c r="DD151" s="37">
        <f>SUMIFS(52:52,$9:$9,DD$9-SUMIFS(conditions!$79:$79,conditions!$8:$8,"&lt;="&amp;DD$9,conditions!$9:$9,"&gt;="&amp;DD$9))</f>
        <v>48.648599999999988</v>
      </c>
      <c r="DE151" s="37">
        <f>SUMIFS(52:52,$9:$9,DE$9-SUMIFS(conditions!$79:$79,conditions!$8:$8,"&lt;="&amp;DE$9,conditions!$9:$9,"&gt;="&amp;DE$9))</f>
        <v>48.648600000000442</v>
      </c>
      <c r="DF151" s="37">
        <f>SUMIFS(52:52,$9:$9,DF$9-SUMIFS(conditions!$79:$79,conditions!$8:$8,"&lt;="&amp;DF$9,conditions!$9:$9,"&gt;="&amp;DF$9))</f>
        <v>48.648599999999988</v>
      </c>
      <c r="DG151" s="37">
        <f>SUMIFS(52:52,$9:$9,DG$9-SUMIFS(conditions!$79:$79,conditions!$8:$8,"&lt;="&amp;DG$9,conditions!$9:$9,"&gt;="&amp;DG$9))</f>
        <v>0</v>
      </c>
      <c r="DH151" s="37">
        <f>SUMIFS(52:52,$9:$9,DH$9-SUMIFS(conditions!$79:$79,conditions!$8:$8,"&lt;="&amp;DH$9,conditions!$9:$9,"&gt;="&amp;DH$9))</f>
        <v>4.5474735088646412E-13</v>
      </c>
      <c r="DI151" s="37">
        <f>SUMIFS(52:52,$9:$9,DI$9-SUMIFS(conditions!$79:$79,conditions!$8:$8,"&lt;="&amp;DI$9,conditions!$9:$9,"&gt;="&amp;DI$9))</f>
        <v>48.648600000000442</v>
      </c>
      <c r="DJ151" s="37">
        <f>SUMIFS(52:52,$9:$9,DJ$9-SUMIFS(conditions!$79:$79,conditions!$8:$8,"&lt;="&amp;DJ$9,conditions!$9:$9,"&gt;="&amp;DJ$9))</f>
        <v>48.648599999999988</v>
      </c>
      <c r="DK151" s="37">
        <f>SUMIFS(52:52,$9:$9,DK$9-SUMIFS(conditions!$79:$79,conditions!$8:$8,"&lt;="&amp;DK$9,conditions!$9:$9,"&gt;="&amp;DK$9))</f>
        <v>48.648600000000442</v>
      </c>
      <c r="DL151" s="37">
        <f>SUMIFS(52:52,$9:$9,DL$9-SUMIFS(conditions!$79:$79,conditions!$8:$8,"&lt;="&amp;DL$9,conditions!$9:$9,"&gt;="&amp;DL$9))</f>
        <v>48.648599999999988</v>
      </c>
      <c r="DM151" s="37">
        <f>SUMIFS(52:52,$9:$9,DM$9-SUMIFS(conditions!$79:$79,conditions!$8:$8,"&lt;="&amp;DM$9,conditions!$9:$9,"&gt;="&amp;DM$9))</f>
        <v>48.648599999999988</v>
      </c>
      <c r="DN151" s="37">
        <f>SUMIFS(52:52,$9:$9,DN$9-SUMIFS(conditions!$79:$79,conditions!$8:$8,"&lt;="&amp;DN$9,conditions!$9:$9,"&gt;="&amp;DN$9))</f>
        <v>0</v>
      </c>
      <c r="DO151" s="37">
        <f>SUMIFS(52:52,$9:$9,DO$9-SUMIFS(conditions!$79:$79,conditions!$8:$8,"&lt;="&amp;DO$9,conditions!$9:$9,"&gt;="&amp;DO$9))</f>
        <v>4.5474735088646412E-13</v>
      </c>
      <c r="DP151" s="37">
        <f>SUMIFS(52:52,$9:$9,DP$9-SUMIFS(conditions!$79:$79,conditions!$8:$8,"&lt;="&amp;DP$9,conditions!$9:$9,"&gt;="&amp;DP$9))</f>
        <v>48.648600000000442</v>
      </c>
      <c r="DQ151" s="37">
        <f>SUMIFS(52:52,$9:$9,DQ$9-SUMIFS(conditions!$79:$79,conditions!$8:$8,"&lt;="&amp;DQ$9,conditions!$9:$9,"&gt;="&amp;DQ$9))</f>
        <v>48.648599999999988</v>
      </c>
      <c r="DR151" s="37">
        <f>SUMIFS(52:52,$9:$9,DR$9-SUMIFS(conditions!$79:$79,conditions!$8:$8,"&lt;="&amp;DR$9,conditions!$9:$9,"&gt;="&amp;DR$9))</f>
        <v>48.648599999999533</v>
      </c>
      <c r="DS151" s="37">
        <f>SUMIFS(52:52,$9:$9,DS$9-SUMIFS(conditions!$79:$79,conditions!$8:$8,"&lt;="&amp;DS$9,conditions!$9:$9,"&gt;="&amp;DS$9))</f>
        <v>48.648599999999988</v>
      </c>
      <c r="DT151" s="37">
        <f>SUMIFS(52:52,$9:$9,DT$9-SUMIFS(conditions!$79:$79,conditions!$8:$8,"&lt;="&amp;DT$9,conditions!$9:$9,"&gt;="&amp;DT$9))</f>
        <v>48.648599999999988</v>
      </c>
      <c r="DU151" s="37">
        <f>SUMIFS(52:52,$9:$9,DU$9-SUMIFS(conditions!$79:$79,conditions!$8:$8,"&lt;="&amp;DU$9,conditions!$9:$9,"&gt;="&amp;DU$9))</f>
        <v>0</v>
      </c>
      <c r="DV151" s="37">
        <f>SUMIFS(52:52,$9:$9,DV$9-SUMIFS(conditions!$79:$79,conditions!$8:$8,"&lt;="&amp;DV$9,conditions!$9:$9,"&gt;="&amp;DV$9))</f>
        <v>0</v>
      </c>
      <c r="DW151" s="37">
        <f>SUMIFS(52:52,$9:$9,DW$9-SUMIFS(conditions!$79:$79,conditions!$8:$8,"&lt;="&amp;DW$9,conditions!$9:$9,"&gt;="&amp;DW$9))</f>
        <v>48.64859999999986</v>
      </c>
      <c r="DX151" s="37">
        <f>SUMIFS(52:52,$9:$9,DX$9-SUMIFS(conditions!$79:$79,conditions!$8:$8,"&lt;="&amp;DX$9,conditions!$9:$9,"&gt;="&amp;DX$9))</f>
        <v>48.64859999999986</v>
      </c>
      <c r="DY151" s="37">
        <f>SUMIFS(52:52,$9:$9,DY$9-SUMIFS(conditions!$79:$79,conditions!$8:$8,"&lt;="&amp;DY$9,conditions!$9:$9,"&gt;="&amp;DY$9))</f>
        <v>53.918864999999968</v>
      </c>
      <c r="DZ151" s="37">
        <f>SUMIFS(52:52,$9:$9,DZ$9-SUMIFS(conditions!$79:$79,conditions!$8:$8,"&lt;="&amp;DZ$9,conditions!$9:$9,"&gt;="&amp;DZ$9))</f>
        <v>53.918864999999968</v>
      </c>
      <c r="EA151" s="37">
        <f>SUMIFS(52:52,$9:$9,EA$9-SUMIFS(conditions!$79:$79,conditions!$8:$8,"&lt;="&amp;EA$9,conditions!$9:$9,"&gt;="&amp;EA$9))</f>
        <v>53.918865000000096</v>
      </c>
      <c r="EB151" s="37">
        <f>SUMIFS(52:52,$9:$9,EB$9-SUMIFS(conditions!$79:$79,conditions!$8:$8,"&lt;="&amp;EB$9,conditions!$9:$9,"&gt;="&amp;EB$9))</f>
        <v>0</v>
      </c>
      <c r="EC151" s="37">
        <f>SUMIFS(52:52,$9:$9,EC$9-SUMIFS(conditions!$79:$79,conditions!$8:$8,"&lt;="&amp;EC$9,conditions!$9:$9,"&gt;="&amp;EC$9))</f>
        <v>-1.2789769243681803E-13</v>
      </c>
      <c r="ED151" s="37">
        <f>SUMIFS(52:52,$9:$9,ED$9-SUMIFS(conditions!$79:$79,conditions!$8:$8,"&lt;="&amp;ED$9,conditions!$9:$9,"&gt;="&amp;ED$9))</f>
        <v>53.918864999999968</v>
      </c>
      <c r="EE151" s="37">
        <f>SUMIFS(52:52,$9:$9,EE$9-SUMIFS(conditions!$79:$79,conditions!$8:$8,"&lt;="&amp;EE$9,conditions!$9:$9,"&gt;="&amp;EE$9))</f>
        <v>53.918864999999968</v>
      </c>
      <c r="EF151" s="37">
        <f>SUMIFS(52:52,$9:$9,EF$9-SUMIFS(conditions!$79:$79,conditions!$8:$8,"&lt;="&amp;EF$9,conditions!$9:$9,"&gt;="&amp;EF$9))</f>
        <v>53.918864999999968</v>
      </c>
      <c r="EG151" s="37">
        <f>SUMIFS(52:52,$9:$9,EG$9-SUMIFS(conditions!$79:$79,conditions!$8:$8,"&lt;="&amp;EG$9,conditions!$9:$9,"&gt;="&amp;EG$9))</f>
        <v>53.918864999999968</v>
      </c>
      <c r="EH151" s="37">
        <f>SUMIFS(52:52,$9:$9,EH$9-SUMIFS(conditions!$79:$79,conditions!$8:$8,"&lt;="&amp;EH$9,conditions!$9:$9,"&gt;="&amp;EH$9))</f>
        <v>53.918865000000096</v>
      </c>
      <c r="EI151" s="37">
        <f>SUMIFS(52:52,$9:$9,EI$9-SUMIFS(conditions!$79:$79,conditions!$8:$8,"&lt;="&amp;EI$9,conditions!$9:$9,"&gt;="&amp;EI$9))</f>
        <v>0</v>
      </c>
      <c r="EJ151" s="37">
        <f>SUMIFS(52:52,$9:$9,EJ$9-SUMIFS(conditions!$79:$79,conditions!$8:$8,"&lt;="&amp;EJ$9,conditions!$9:$9,"&gt;="&amp;EJ$9))</f>
        <v>3.2684965844964609E-13</v>
      </c>
      <c r="EK151" s="37">
        <f>SUMIFS(52:52,$9:$9,EK$9-SUMIFS(conditions!$79:$79,conditions!$8:$8,"&lt;="&amp;EK$9,conditions!$9:$9,"&gt;="&amp;EK$9))</f>
        <v>53.918864999999968</v>
      </c>
      <c r="EL151" s="37">
        <f>SUMIFS(52:52,$9:$9,EL$9-SUMIFS(conditions!$79:$79,conditions!$8:$8,"&lt;="&amp;EL$9,conditions!$9:$9,"&gt;="&amp;EL$9))</f>
        <v>53.918864999999968</v>
      </c>
      <c r="EM151" s="37">
        <f>SUMIFS(52:52,$9:$9,EM$9-SUMIFS(conditions!$79:$79,conditions!$8:$8,"&lt;="&amp;EM$9,conditions!$9:$9,"&gt;="&amp;EM$9))</f>
        <v>53.918864999999968</v>
      </c>
      <c r="EN151" s="37">
        <f>SUMIFS(52:52,$9:$9,EN$9-SUMIFS(conditions!$79:$79,conditions!$8:$8,"&lt;="&amp;EN$9,conditions!$9:$9,"&gt;="&amp;EN$9))</f>
        <v>53.918864999999968</v>
      </c>
      <c r="EO151" s="37">
        <f>SUMIFS(52:52,$9:$9,EO$9-SUMIFS(conditions!$79:$79,conditions!$8:$8,"&lt;="&amp;EO$9,conditions!$9:$9,"&gt;="&amp;EO$9))</f>
        <v>53.918865000000096</v>
      </c>
      <c r="EP151" s="37">
        <f>SUMIFS(52:52,$9:$9,EP$9-SUMIFS(conditions!$79:$79,conditions!$8:$8,"&lt;="&amp;EP$9,conditions!$9:$9,"&gt;="&amp;EP$9))</f>
        <v>0</v>
      </c>
      <c r="EQ151" s="37">
        <f>SUMIFS(52:52,$9:$9,EQ$9-SUMIFS(conditions!$79:$79,conditions!$8:$8,"&lt;="&amp;EQ$9,conditions!$9:$9,"&gt;="&amp;EQ$9))</f>
        <v>-1.2789769243681803E-13</v>
      </c>
      <c r="ER151" s="37">
        <f>SUMIFS(52:52,$9:$9,ER$9-SUMIFS(conditions!$79:$79,conditions!$8:$8,"&lt;="&amp;ER$9,conditions!$9:$9,"&gt;="&amp;ER$9))</f>
        <v>53.918864999999968</v>
      </c>
      <c r="ES151" s="37">
        <f>SUMIFS(52:52,$9:$9,ES$9-SUMIFS(conditions!$79:$79,conditions!$8:$8,"&lt;="&amp;ES$9,conditions!$9:$9,"&gt;="&amp;ES$9))</f>
        <v>53.918864999999968</v>
      </c>
      <c r="ET151" s="37">
        <f>SUMIFS(52:52,$9:$9,ET$9-SUMIFS(conditions!$79:$79,conditions!$8:$8,"&lt;="&amp;ET$9,conditions!$9:$9,"&gt;="&amp;ET$9))</f>
        <v>53.918864999999968</v>
      </c>
      <c r="EU151" s="37">
        <f>SUMIFS(52:52,$9:$9,EU$9-SUMIFS(conditions!$79:$79,conditions!$8:$8,"&lt;="&amp;EU$9,conditions!$9:$9,"&gt;="&amp;EU$9))</f>
        <v>53.918864999999968</v>
      </c>
      <c r="EV151" s="37">
        <f>SUMIFS(52:52,$9:$9,EV$9-SUMIFS(conditions!$79:$79,conditions!$8:$8,"&lt;="&amp;EV$9,conditions!$9:$9,"&gt;="&amp;EV$9))</f>
        <v>53.918865000000096</v>
      </c>
      <c r="EW151" s="37">
        <f>SUMIFS(52:52,$9:$9,EW$9-SUMIFS(conditions!$79:$79,conditions!$8:$8,"&lt;="&amp;EW$9,conditions!$9:$9,"&gt;="&amp;EW$9))</f>
        <v>0</v>
      </c>
      <c r="EX151" s="37">
        <f>SUMIFS(52:52,$9:$9,EX$9-SUMIFS(conditions!$79:$79,conditions!$8:$8,"&lt;="&amp;EX$9,conditions!$9:$9,"&gt;="&amp;EX$9))</f>
        <v>-1.2789769243681803E-13</v>
      </c>
      <c r="EY151" s="37">
        <f>SUMIFS(52:52,$9:$9,EY$9-SUMIFS(conditions!$79:$79,conditions!$8:$8,"&lt;="&amp;EY$9,conditions!$9:$9,"&gt;="&amp;EY$9))</f>
        <v>53.918864999999968</v>
      </c>
      <c r="EZ151" s="37">
        <f>SUMIFS(52:52,$9:$9,EZ$9-SUMIFS(conditions!$79:$79,conditions!$8:$8,"&lt;="&amp;EZ$9,conditions!$9:$9,"&gt;="&amp;EZ$9))</f>
        <v>53.918864999999968</v>
      </c>
      <c r="FA151" s="37">
        <f>SUMIFS(52:52,$9:$9,FA$9-SUMIFS(conditions!$79:$79,conditions!$8:$8,"&lt;="&amp;FA$9,conditions!$9:$9,"&gt;="&amp;FA$9))</f>
        <v>53.918864999999968</v>
      </c>
      <c r="FB151" s="37">
        <f>SUMIFS(52:52,$9:$9,FB$9-SUMIFS(conditions!$79:$79,conditions!$8:$8,"&lt;="&amp;FB$9,conditions!$9:$9,"&gt;="&amp;FB$9))</f>
        <v>53.918865000000217</v>
      </c>
      <c r="FC151" s="37">
        <f>SUMIFS(52:52,$9:$9,FC$9-SUMIFS(conditions!$79:$79,conditions!$8:$8,"&lt;="&amp;FC$9,conditions!$9:$9,"&gt;="&amp;FC$9))</f>
        <v>53.918865000000096</v>
      </c>
      <c r="FD151" s="37">
        <f>SUMIFS(52:52,$9:$9,FD$9-SUMIFS(conditions!$79:$79,conditions!$8:$8,"&lt;="&amp;FD$9,conditions!$9:$9,"&gt;="&amp;FD$9))</f>
        <v>0</v>
      </c>
      <c r="FE151" s="37">
        <f>SUMIFS(52:52,$9:$9,FE$9-SUMIFS(conditions!$79:$79,conditions!$8:$8,"&lt;="&amp;FE$9,conditions!$9:$9,"&gt;="&amp;FE$9))</f>
        <v>1.2079226507921703E-13</v>
      </c>
      <c r="FF151" s="37">
        <f>SUMIFS(52:52,$9:$9,FF$9-SUMIFS(conditions!$79:$79,conditions!$8:$8,"&lt;="&amp;FF$9,conditions!$9:$9,"&gt;="&amp;FF$9))</f>
        <v>49.605355799999991</v>
      </c>
      <c r="FG151" s="37">
        <f>SUMIFS(52:52,$9:$9,FG$9-SUMIFS(conditions!$79:$79,conditions!$8:$8,"&lt;="&amp;FG$9,conditions!$9:$9,"&gt;="&amp;FG$9))</f>
        <v>49.605355799999536</v>
      </c>
      <c r="FH151" s="37">
        <f>SUMIFS(52:52,$9:$9,FH$9-SUMIFS(conditions!$79:$79,conditions!$8:$8,"&lt;="&amp;FH$9,conditions!$9:$9,"&gt;="&amp;FH$9))</f>
        <v>49.605355799999991</v>
      </c>
      <c r="FI151" s="37">
        <f>SUMIFS(52:52,$9:$9,FI$9-SUMIFS(conditions!$79:$79,conditions!$8:$8,"&lt;="&amp;FI$9,conditions!$9:$9,"&gt;="&amp;FI$9))</f>
        <v>49.605355799999991</v>
      </c>
      <c r="FJ151" s="37">
        <f>SUMIFS(52:52,$9:$9,FJ$9-SUMIFS(conditions!$79:$79,conditions!$8:$8,"&lt;="&amp;FJ$9,conditions!$9:$9,"&gt;="&amp;FJ$9))</f>
        <v>49.60535579999987</v>
      </c>
      <c r="FK151" s="37">
        <f>SUMIFS(52:52,$9:$9,FK$9-SUMIFS(conditions!$79:$79,conditions!$8:$8,"&lt;="&amp;FK$9,conditions!$9:$9,"&gt;="&amp;FK$9))</f>
        <v>0</v>
      </c>
      <c r="FL151" s="37">
        <f>SUMIFS(52:52,$9:$9,FL$9-SUMIFS(conditions!$79:$79,conditions!$8:$8,"&lt;="&amp;FL$9,conditions!$9:$9,"&gt;="&amp;FL$9))</f>
        <v>1.2079226507921703E-13</v>
      </c>
      <c r="FM151" s="37">
        <f>SUMIFS(52:52,$9:$9,FM$9-SUMIFS(conditions!$79:$79,conditions!$8:$8,"&lt;="&amp;FM$9,conditions!$9:$9,"&gt;="&amp;FM$9))</f>
        <v>49.605355799999536</v>
      </c>
      <c r="FN151" s="37">
        <f>SUMIFS(52:52,$9:$9,FN$9-SUMIFS(conditions!$79:$79,conditions!$8:$8,"&lt;="&amp;FN$9,conditions!$9:$9,"&gt;="&amp;FN$9))</f>
        <v>49.605355799999991</v>
      </c>
      <c r="FO151" s="37">
        <f>SUMIFS(52:52,$9:$9,FO$9-SUMIFS(conditions!$79:$79,conditions!$8:$8,"&lt;="&amp;FO$9,conditions!$9:$9,"&gt;="&amp;FO$9))</f>
        <v>49.605355799999991</v>
      </c>
      <c r="FP151" s="37">
        <f>SUMIFS(52:52,$9:$9,FP$9-SUMIFS(conditions!$79:$79,conditions!$8:$8,"&lt;="&amp;FP$9,conditions!$9:$9,"&gt;="&amp;FP$9))</f>
        <v>49.605355799999991</v>
      </c>
      <c r="FQ151" s="37">
        <f>SUMIFS(52:52,$9:$9,FQ$9-SUMIFS(conditions!$79:$79,conditions!$8:$8,"&lt;="&amp;FQ$9,conditions!$9:$9,"&gt;="&amp;FQ$9))</f>
        <v>49.60535579999987</v>
      </c>
      <c r="FR151" s="37">
        <f>SUMIFS(52:52,$9:$9,FR$9-SUMIFS(conditions!$79:$79,conditions!$8:$8,"&lt;="&amp;FR$9,conditions!$9:$9,"&gt;="&amp;FR$9))</f>
        <v>0</v>
      </c>
      <c r="FS151" s="37">
        <f>SUMIFS(52:52,$9:$9,FS$9-SUMIFS(conditions!$79:$79,conditions!$8:$8,"&lt;="&amp;FS$9,conditions!$9:$9,"&gt;="&amp;FS$9))</f>
        <v>-3.3395508580724709E-13</v>
      </c>
      <c r="FT151" s="37">
        <f>SUMIFS(52:52,$9:$9,FT$9-SUMIFS(conditions!$79:$79,conditions!$8:$8,"&lt;="&amp;FT$9,conditions!$9:$9,"&gt;="&amp;FT$9))</f>
        <v>49.605355799999991</v>
      </c>
      <c r="FU151" s="37">
        <f>SUMIFS(52:52,$9:$9,FU$9-SUMIFS(conditions!$79:$79,conditions!$8:$8,"&lt;="&amp;FU$9,conditions!$9:$9,"&gt;="&amp;FU$9))</f>
        <v>49.605355799999991</v>
      </c>
      <c r="FV151" s="37">
        <f>SUMIFS(52:52,$9:$9,FV$9-SUMIFS(conditions!$79:$79,conditions!$8:$8,"&lt;="&amp;FV$9,conditions!$9:$9,"&gt;="&amp;FV$9))</f>
        <v>49.605355799999991</v>
      </c>
      <c r="FW151" s="37">
        <f>SUMIFS(52:52,$9:$9,FW$9-SUMIFS(conditions!$79:$79,conditions!$8:$8,"&lt;="&amp;FW$9,conditions!$9:$9,"&gt;="&amp;FW$9))</f>
        <v>49.605355799999536</v>
      </c>
      <c r="FX151" s="37">
        <f>SUMIFS(52:52,$9:$9,FX$9-SUMIFS(conditions!$79:$79,conditions!$8:$8,"&lt;="&amp;FX$9,conditions!$9:$9,"&gt;="&amp;FX$9))</f>
        <v>49.60535579999987</v>
      </c>
      <c r="FY151" s="37">
        <f>SUMIFS(52:52,$9:$9,FY$9-SUMIFS(conditions!$79:$79,conditions!$8:$8,"&lt;="&amp;FY$9,conditions!$9:$9,"&gt;="&amp;FY$9))</f>
        <v>0</v>
      </c>
      <c r="FZ151" s="37">
        <f>SUMIFS(52:52,$9:$9,FZ$9-SUMIFS(conditions!$79:$79,conditions!$8:$8,"&lt;="&amp;FZ$9,conditions!$9:$9,"&gt;="&amp;FZ$9))</f>
        <v>1.2079226507921703E-13</v>
      </c>
      <c r="GA151" s="37">
        <f>SUMIFS(52:52,$9:$9,GA$9-SUMIFS(conditions!$79:$79,conditions!$8:$8,"&lt;="&amp;GA$9,conditions!$9:$9,"&gt;="&amp;GA$9))</f>
        <v>49.605355799999991</v>
      </c>
      <c r="GB151" s="37">
        <f>SUMIFS(52:52,$9:$9,GB$9-SUMIFS(conditions!$79:$79,conditions!$8:$8,"&lt;="&amp;GB$9,conditions!$9:$9,"&gt;="&amp;GB$9))</f>
        <v>49.605355799999991</v>
      </c>
      <c r="GC151" s="37">
        <f>SUMIFS(52:52,$9:$9,GC$9-SUMIFS(conditions!$79:$79,conditions!$8:$8,"&lt;="&amp;GC$9,conditions!$9:$9,"&gt;="&amp;GC$9))</f>
        <v>49.605355799999536</v>
      </c>
      <c r="GD151" s="37">
        <f>SUMIFS(52:52,$9:$9,GD$9-SUMIFS(conditions!$79:$79,conditions!$8:$8,"&lt;="&amp;GD$9,conditions!$9:$9,"&gt;="&amp;GD$9))</f>
        <v>49.605355799999991</v>
      </c>
      <c r="GE151" s="37">
        <f>SUMIFS(52:52,$9:$9,GE$9-SUMIFS(conditions!$79:$79,conditions!$8:$8,"&lt;="&amp;GE$9,conditions!$9:$9,"&gt;="&amp;GE$9))</f>
        <v>49.60535579999987</v>
      </c>
      <c r="GF151" s="37">
        <f>SUMIFS(52:52,$9:$9,GF$9-SUMIFS(conditions!$79:$79,conditions!$8:$8,"&lt;="&amp;GF$9,conditions!$9:$9,"&gt;="&amp;GF$9))</f>
        <v>0</v>
      </c>
      <c r="GG151" s="37">
        <f>SUMIFS(52:52,$9:$9,GG$9-SUMIFS(conditions!$79:$79,conditions!$8:$8,"&lt;="&amp;GG$9,conditions!$9:$9,"&gt;="&amp;GG$9))</f>
        <v>0</v>
      </c>
      <c r="GH151" s="37">
        <f>SUMIFS(52:52,$9:$9,GH$9-SUMIFS(conditions!$79:$79,conditions!$8:$8,"&lt;="&amp;GH$9,conditions!$9:$9,"&gt;="&amp;GH$9))</f>
        <v>51.093516473999912</v>
      </c>
      <c r="GI151" s="37">
        <f>SUMIFS(52:52,$9:$9,GI$9-SUMIFS(conditions!$79:$79,conditions!$8:$8,"&lt;="&amp;GI$9,conditions!$9:$9,"&gt;="&amp;GI$9))</f>
        <v>51.093516473999912</v>
      </c>
      <c r="GJ151" s="37">
        <f>SUMIFS(52:52,$9:$9,GJ$9-SUMIFS(conditions!$79:$79,conditions!$8:$8,"&lt;="&amp;GJ$9,conditions!$9:$9,"&gt;="&amp;GJ$9))</f>
        <v>51.093516473999458</v>
      </c>
      <c r="GK151" s="37">
        <f>SUMIFS(52:52,$9:$9,GK$9-SUMIFS(conditions!$79:$79,conditions!$8:$8,"&lt;="&amp;GK$9,conditions!$9:$9,"&gt;="&amp;GK$9))</f>
        <v>51.093516473999912</v>
      </c>
      <c r="GL151" s="37">
        <f>SUMIFS(52:52,$9:$9,GL$9-SUMIFS(conditions!$79:$79,conditions!$8:$8,"&lt;="&amp;GL$9,conditions!$9:$9,"&gt;="&amp;GL$9))</f>
        <v>51.093516473999898</v>
      </c>
      <c r="GM151" s="37">
        <f>SUMIFS(52:52,$9:$9,GM$9-SUMIFS(conditions!$79:$79,conditions!$8:$8,"&lt;="&amp;GM$9,conditions!$9:$9,"&gt;="&amp;GM$9))</f>
        <v>0</v>
      </c>
      <c r="GN151" s="37">
        <f>SUMIFS(52:52,$9:$9,GN$9-SUMIFS(conditions!$79:$79,conditions!$8:$8,"&lt;="&amp;GN$9,conditions!$9:$9,"&gt;="&amp;GN$9))</f>
        <v>0</v>
      </c>
      <c r="GO151" s="37">
        <f>SUMIFS(52:52,$9:$9,GO$9-SUMIFS(conditions!$79:$79,conditions!$8:$8,"&lt;="&amp;GO$9,conditions!$9:$9,"&gt;="&amp;GO$9))</f>
        <v>51.093516474000367</v>
      </c>
      <c r="GP151" s="37">
        <f>SUMIFS(52:52,$9:$9,GP$9-SUMIFS(conditions!$79:$79,conditions!$8:$8,"&lt;="&amp;GP$9,conditions!$9:$9,"&gt;="&amp;GP$9))</f>
        <v>51.093516473999912</v>
      </c>
      <c r="GQ151" s="37">
        <f>SUMIFS(52:52,$9:$9,GQ$9-SUMIFS(conditions!$79:$79,conditions!$8:$8,"&lt;="&amp;GQ$9,conditions!$9:$9,"&gt;="&amp;GQ$9))</f>
        <v>51.093516473999912</v>
      </c>
      <c r="GR151" s="37">
        <f>SUMIFS(52:52,$9:$9,GR$9-SUMIFS(conditions!$79:$79,conditions!$8:$8,"&lt;="&amp;GR$9,conditions!$9:$9,"&gt;="&amp;GR$9))</f>
        <v>51.093516473999912</v>
      </c>
      <c r="GS151" s="37">
        <f>SUMIFS(52:52,$9:$9,GS$9-SUMIFS(conditions!$79:$79,conditions!$8:$8,"&lt;="&amp;GS$9,conditions!$9:$9,"&gt;="&amp;GS$9))</f>
        <v>51.093516473999898</v>
      </c>
      <c r="GT151" s="37">
        <f>SUMIFS(52:52,$9:$9,GT$9-SUMIFS(conditions!$79:$79,conditions!$8:$8,"&lt;="&amp;GT$9,conditions!$9:$9,"&gt;="&amp;GT$9))</f>
        <v>0</v>
      </c>
      <c r="GU151" s="37">
        <f>SUMIFS(52:52,$9:$9,GU$9-SUMIFS(conditions!$79:$79,conditions!$8:$8,"&lt;="&amp;GU$9,conditions!$9:$9,"&gt;="&amp;GU$9))</f>
        <v>4.6895820560166612E-13</v>
      </c>
      <c r="GV151" s="37">
        <f>SUMIFS(52:52,$9:$9,GV$9-SUMIFS(conditions!$79:$79,conditions!$8:$8,"&lt;="&amp;GV$9,conditions!$9:$9,"&gt;="&amp;GV$9))</f>
        <v>51.093516473999912</v>
      </c>
      <c r="GW151" s="37">
        <f>SUMIFS(52:52,$9:$9,GW$9-SUMIFS(conditions!$79:$79,conditions!$8:$8,"&lt;="&amp;GW$9,conditions!$9:$9,"&gt;="&amp;GW$9))</f>
        <v>51.093516473999912</v>
      </c>
      <c r="GX151" s="37">
        <f>SUMIFS(52:52,$9:$9,GX$9-SUMIFS(conditions!$79:$79,conditions!$8:$8,"&lt;="&amp;GX$9,conditions!$9:$9,"&gt;="&amp;GX$9))</f>
        <v>51.093516474000367</v>
      </c>
      <c r="GY151" s="37">
        <f>SUMIFS(52:52,$9:$9,GY$9-SUMIFS(conditions!$79:$79,conditions!$8:$8,"&lt;="&amp;GY$9,conditions!$9:$9,"&gt;="&amp;GY$9))</f>
        <v>51.093516473999912</v>
      </c>
      <c r="GZ151" s="37">
        <f>SUMIFS(52:52,$9:$9,GZ$9-SUMIFS(conditions!$79:$79,conditions!$8:$8,"&lt;="&amp;GZ$9,conditions!$9:$9,"&gt;="&amp;GZ$9))</f>
        <v>51.093516473999898</v>
      </c>
      <c r="HA151" s="37">
        <f>SUMIFS(52:52,$9:$9,HA$9-SUMIFS(conditions!$79:$79,conditions!$8:$8,"&lt;="&amp;HA$9,conditions!$9:$9,"&gt;="&amp;HA$9))</f>
        <v>0</v>
      </c>
      <c r="HB151" s="37">
        <f>SUMIFS(52:52,$9:$9,HB$9-SUMIFS(conditions!$79:$79,conditions!$8:$8,"&lt;="&amp;HB$9,conditions!$9:$9,"&gt;="&amp;HB$9))</f>
        <v>0</v>
      </c>
      <c r="HC151" s="37">
        <f>SUMIFS(52:52,$9:$9,HC$9-SUMIFS(conditions!$79:$79,conditions!$8:$8,"&lt;="&amp;HC$9,conditions!$9:$9,"&gt;="&amp;HC$9))</f>
        <v>51.093516473999912</v>
      </c>
      <c r="HD151" s="37">
        <f>SUMIFS(52:52,$9:$9,HD$9-SUMIFS(conditions!$79:$79,conditions!$8:$8,"&lt;="&amp;HD$9,conditions!$9:$9,"&gt;="&amp;HD$9))</f>
        <v>51.093516474000367</v>
      </c>
      <c r="HE151" s="37">
        <f>SUMIFS(52:52,$9:$9,HE$9-SUMIFS(conditions!$79:$79,conditions!$8:$8,"&lt;="&amp;HE$9,conditions!$9:$9,"&gt;="&amp;HE$9))</f>
        <v>51.093516473999912</v>
      </c>
      <c r="HF151" s="37">
        <f>SUMIFS(52:52,$9:$9,HF$9-SUMIFS(conditions!$79:$79,conditions!$8:$8,"&lt;="&amp;HF$9,conditions!$9:$9,"&gt;="&amp;HF$9))</f>
        <v>51.093516473999912</v>
      </c>
      <c r="HG151" s="37">
        <f>SUMIFS(52:52,$9:$9,HG$9-SUMIFS(conditions!$79:$79,conditions!$8:$8,"&lt;="&amp;HG$9,conditions!$9:$9,"&gt;="&amp;HG$9))</f>
        <v>51.093516473999898</v>
      </c>
      <c r="HH151" s="37">
        <f>SUMIFS(52:52,$9:$9,HH$9-SUMIFS(conditions!$79:$79,conditions!$8:$8,"&lt;="&amp;HH$9,conditions!$9:$9,"&gt;="&amp;HH$9))</f>
        <v>0</v>
      </c>
      <c r="HI151" s="37">
        <f>SUMIFS(52:52,$9:$9,HI$9-SUMIFS(conditions!$79:$79,conditions!$8:$8,"&lt;="&amp;HI$9,conditions!$9:$9,"&gt;="&amp;HI$9))</f>
        <v>0</v>
      </c>
      <c r="HJ151" s="37">
        <f>SUMIFS(52:52,$9:$9,HJ$9-SUMIFS(conditions!$79:$79,conditions!$8:$8,"&lt;="&amp;HJ$9,conditions!$9:$9,"&gt;="&amp;HJ$9))</f>
        <v>51.093516474000367</v>
      </c>
      <c r="HK151" s="37">
        <f>SUMIFS(52:52,$9:$9,HK$9-SUMIFS(conditions!$79:$79,conditions!$8:$8,"&lt;="&amp;HK$9,conditions!$9:$9,"&gt;="&amp;HK$9))</f>
        <v>51.093516473999792</v>
      </c>
      <c r="HL151" s="37">
        <f>SUMIFS(52:52,$9:$9,HL$9-SUMIFS(conditions!$79:$79,conditions!$8:$8,"&lt;="&amp;HL$9,conditions!$9:$9,"&gt;="&amp;HL$9))</f>
        <v>66.908176335000348</v>
      </c>
      <c r="HM151" s="37">
        <f>SUMIFS(52:52,$9:$9,HM$9-SUMIFS(conditions!$79:$79,conditions!$8:$8,"&lt;="&amp;HM$9,conditions!$9:$9,"&gt;="&amp;HM$9))</f>
        <v>66.908176334999894</v>
      </c>
      <c r="HN151" s="37">
        <f>SUMIFS(52:52,$9:$9,HN$9-SUMIFS(conditions!$79:$79,conditions!$8:$8,"&lt;="&amp;HN$9,conditions!$9:$9,"&gt;="&amp;HN$9))</f>
        <v>66.908176335000007</v>
      </c>
      <c r="HO151" s="37">
        <f>SUMIFS(52:52,$9:$9,HO$9-SUMIFS(conditions!$79:$79,conditions!$8:$8,"&lt;="&amp;HO$9,conditions!$9:$9,"&gt;="&amp;HO$9))</f>
        <v>0</v>
      </c>
      <c r="HP151" s="37">
        <f>SUMIFS(52:52,$9:$9,HP$9-SUMIFS(conditions!$79:$79,conditions!$8:$8,"&lt;="&amp;HP$9,conditions!$9:$9,"&gt;="&amp;HP$9))</f>
        <v>3.4816594052244909E-13</v>
      </c>
      <c r="HQ151" s="37">
        <f>SUMIFS(52:52,$9:$9,HQ$9-SUMIFS(conditions!$79:$79,conditions!$8:$8,"&lt;="&amp;HQ$9,conditions!$9:$9,"&gt;="&amp;HQ$9))</f>
        <v>66.908176334999894</v>
      </c>
      <c r="HR151" s="37">
        <f>SUMIFS(52:52,$9:$9,HR$9-SUMIFS(conditions!$79:$79,conditions!$8:$8,"&lt;="&amp;HR$9,conditions!$9:$9,"&gt;="&amp;HR$9))</f>
        <v>66.908176334999894</v>
      </c>
      <c r="HS151" s="37">
        <f>SUMIFS(52:52,$9:$9,HS$9-SUMIFS(conditions!$79:$79,conditions!$8:$8,"&lt;="&amp;HS$9,conditions!$9:$9,"&gt;="&amp;HS$9))</f>
        <v>66.908176334999894</v>
      </c>
      <c r="HT151" s="37">
        <f>SUMIFS(52:52,$9:$9,HT$9-SUMIFS(conditions!$79:$79,conditions!$8:$8,"&lt;="&amp;HT$9,conditions!$9:$9,"&gt;="&amp;HT$9))</f>
        <v>66.908176334999894</v>
      </c>
      <c r="HU151" s="37">
        <f>SUMIFS(52:52,$9:$9,HU$9-SUMIFS(conditions!$79:$79,conditions!$8:$8,"&lt;="&amp;HU$9,conditions!$9:$9,"&gt;="&amp;HU$9))</f>
        <v>66.908176335000007</v>
      </c>
      <c r="HV151" s="37">
        <f>SUMIFS(52:52,$9:$9,HV$9-SUMIFS(conditions!$79:$79,conditions!$8:$8,"&lt;="&amp;HV$9,conditions!$9:$9,"&gt;="&amp;HV$9))</f>
        <v>0</v>
      </c>
      <c r="HW151" s="37">
        <f>SUMIFS(52:52,$9:$9,HW$9-SUMIFS(conditions!$79:$79,conditions!$8:$8,"&lt;="&amp;HW$9,conditions!$9:$9,"&gt;="&amp;HW$9))</f>
        <v>-1.0658141036401503E-13</v>
      </c>
      <c r="HX151" s="37">
        <f>SUMIFS(52:52,$9:$9,HX$9-SUMIFS(conditions!$79:$79,conditions!$8:$8,"&lt;="&amp;HX$9,conditions!$9:$9,"&gt;="&amp;HX$9))</f>
        <v>66.908176334999894</v>
      </c>
      <c r="HY151" s="37">
        <f>SUMIFS(52:52,$9:$9,HY$9-SUMIFS(conditions!$79:$79,conditions!$8:$8,"&lt;="&amp;HY$9,conditions!$9:$9,"&gt;="&amp;HY$9))</f>
        <v>66.908176334999894</v>
      </c>
      <c r="HZ151" s="37">
        <f>SUMIFS(52:52,$9:$9,HZ$9-SUMIFS(conditions!$79:$79,conditions!$8:$8,"&lt;="&amp;HZ$9,conditions!$9:$9,"&gt;="&amp;HZ$9))</f>
        <v>66.908176334999894</v>
      </c>
      <c r="IA151" s="37">
        <f>SUMIFS(52:52,$9:$9,IA$9-SUMIFS(conditions!$79:$79,conditions!$8:$8,"&lt;="&amp;IA$9,conditions!$9:$9,"&gt;="&amp;IA$9))</f>
        <v>66.908176334999894</v>
      </c>
      <c r="IB151" s="37">
        <f>SUMIFS(52:52,$9:$9,IB$9-SUMIFS(conditions!$79:$79,conditions!$8:$8,"&lt;="&amp;IB$9,conditions!$9:$9,"&gt;="&amp;IB$9))</f>
        <v>66.908176335000007</v>
      </c>
      <c r="IC151" s="37">
        <f>SUMIFS(52:52,$9:$9,IC$9-SUMIFS(conditions!$79:$79,conditions!$8:$8,"&lt;="&amp;IC$9,conditions!$9:$9,"&gt;="&amp;IC$9))</f>
        <v>0</v>
      </c>
      <c r="ID151" s="37">
        <f>SUMIFS(52:52,$9:$9,ID$9-SUMIFS(conditions!$79:$79,conditions!$8:$8,"&lt;="&amp;ID$9,conditions!$9:$9,"&gt;="&amp;ID$9))</f>
        <v>-1.0658141036401503E-13</v>
      </c>
      <c r="IE151" s="37">
        <f>SUMIFS(52:52,$9:$9,IE$9-SUMIFS(conditions!$79:$79,conditions!$8:$8,"&lt;="&amp;IE$9,conditions!$9:$9,"&gt;="&amp;IE$9))</f>
        <v>66.908176334999894</v>
      </c>
      <c r="IF151" s="37">
        <f>SUMIFS(52:52,$9:$9,IF$9-SUMIFS(conditions!$79:$79,conditions!$8:$8,"&lt;="&amp;IF$9,conditions!$9:$9,"&gt;="&amp;IF$9))</f>
        <v>66.908176334999439</v>
      </c>
      <c r="IG151" s="37">
        <f>SUMIFS(52:52,$9:$9,IG$9-SUMIFS(conditions!$79:$79,conditions!$8:$8,"&lt;="&amp;IG$9,conditions!$9:$9,"&gt;="&amp;IG$9))</f>
        <v>66.908176334999894</v>
      </c>
      <c r="IH151" s="37">
        <f>SUMIFS(52:52,$9:$9,IH$9-SUMIFS(conditions!$79:$79,conditions!$8:$8,"&lt;="&amp;IH$9,conditions!$9:$9,"&gt;="&amp;IH$9))</f>
        <v>66.908176334999894</v>
      </c>
      <c r="II151" s="37">
        <f>SUMIFS(52:52,$9:$9,II$9-SUMIFS(conditions!$79:$79,conditions!$8:$8,"&lt;="&amp;II$9,conditions!$9:$9,"&gt;="&amp;II$9))</f>
        <v>66.908176335000007</v>
      </c>
      <c r="IJ151" s="37">
        <f>SUMIFS(52:52,$9:$9,IJ$9-SUMIFS(conditions!$79:$79,conditions!$8:$8,"&lt;="&amp;IJ$9,conditions!$9:$9,"&gt;="&amp;IJ$9))</f>
        <v>0</v>
      </c>
      <c r="IK151" s="37">
        <f>SUMIFS(52:52,$9:$9,IK$9-SUMIFS(conditions!$79:$79,conditions!$8:$8,"&lt;="&amp;IK$9,conditions!$9:$9,"&gt;="&amp;IK$9))</f>
        <v>-1.0658141036401503E-13</v>
      </c>
      <c r="IL151" s="37">
        <f>SUMIFS(52:52,$9:$9,IL$9-SUMIFS(conditions!$79:$79,conditions!$8:$8,"&lt;="&amp;IL$9,conditions!$9:$9,"&gt;="&amp;IL$9))</f>
        <v>66.908176334999894</v>
      </c>
      <c r="IM151" s="37">
        <f>SUMIFS(52:52,$9:$9,IM$9-SUMIFS(conditions!$79:$79,conditions!$8:$8,"&lt;="&amp;IM$9,conditions!$9:$9,"&gt;="&amp;IM$9))</f>
        <v>66.908176334999894</v>
      </c>
      <c r="IN151" s="37">
        <f>SUMIFS(52:52,$9:$9,IN$9-SUMIFS(conditions!$79:$79,conditions!$8:$8,"&lt;="&amp;IN$9,conditions!$9:$9,"&gt;="&amp;IN$9))</f>
        <v>66.908176334999894</v>
      </c>
      <c r="IO151" s="37">
        <f>SUMIFS(52:52,$9:$9,IO$9-SUMIFS(conditions!$79:$79,conditions!$8:$8,"&lt;="&amp;IO$9,conditions!$9:$9,"&gt;="&amp;IO$9))</f>
        <v>66.908176335000348</v>
      </c>
      <c r="IP151" s="37">
        <f>SUMIFS(52:52,$9:$9,IP$9-SUMIFS(conditions!$79:$79,conditions!$8:$8,"&lt;="&amp;IP$9,conditions!$9:$9,"&gt;="&amp;IP$9))</f>
        <v>86.980629235500146</v>
      </c>
      <c r="IQ151" s="37">
        <f>SUMIFS(52:52,$9:$9,IQ$9-SUMIFS(conditions!$79:$79,conditions!$8:$8,"&lt;="&amp;IQ$9,conditions!$9:$9,"&gt;="&amp;IQ$9))</f>
        <v>0</v>
      </c>
      <c r="IR151" s="37">
        <f>SUMIFS(52:52,$9:$9,IR$9-SUMIFS(conditions!$79:$79,conditions!$8:$8,"&lt;="&amp;IR$9,conditions!$9:$9,"&gt;="&amp;IR$9))</f>
        <v>1.2079226507921703E-13</v>
      </c>
      <c r="IS151" s="37">
        <f>SUMIFS(52:52,$9:$9,IS$9-SUMIFS(conditions!$79:$79,conditions!$8:$8,"&lt;="&amp;IS$9,conditions!$9:$9,"&gt;="&amp;IS$9))</f>
        <v>86.980629235499805</v>
      </c>
      <c r="IT151" s="37">
        <f>SUMIFS(52:52,$9:$9,IT$9-SUMIFS(conditions!$79:$79,conditions!$8:$8,"&lt;="&amp;IT$9,conditions!$9:$9,"&gt;="&amp;IT$9))</f>
        <v>86.98062923550026</v>
      </c>
      <c r="IU151" s="37">
        <f>SUMIFS(52:52,$9:$9,IU$9-SUMIFS(conditions!$79:$79,conditions!$8:$8,"&lt;="&amp;IU$9,conditions!$9:$9,"&gt;="&amp;IU$9))</f>
        <v>86.98062923550026</v>
      </c>
      <c r="IV151" s="37">
        <f>SUMIFS(52:52,$9:$9,IV$9-SUMIFS(conditions!$79:$79,conditions!$8:$8,"&lt;="&amp;IV$9,conditions!$9:$9,"&gt;="&amp;IV$9))</f>
        <v>86.98062923550026</v>
      </c>
      <c r="IW151" s="37">
        <f>SUMIFS(52:52,$9:$9,IW$9-SUMIFS(conditions!$79:$79,conditions!$8:$8,"&lt;="&amp;IW$9,conditions!$9:$9,"&gt;="&amp;IW$9))</f>
        <v>86.980629235500146</v>
      </c>
      <c r="IX151" s="37">
        <f>SUMIFS(52:52,$9:$9,IX$9-SUMIFS(conditions!$79:$79,conditions!$8:$8,"&lt;="&amp;IX$9,conditions!$9:$9,"&gt;="&amp;IX$9))</f>
        <v>0</v>
      </c>
      <c r="IY151" s="37">
        <f>SUMIFS(52:52,$9:$9,IY$9-SUMIFS(conditions!$79:$79,conditions!$8:$8,"&lt;="&amp;IY$9,conditions!$9:$9,"&gt;="&amp;IY$9))</f>
        <v>1.2079226507921703E-13</v>
      </c>
      <c r="IZ151" s="37">
        <f>SUMIFS(52:52,$9:$9,IZ$9-SUMIFS(conditions!$79:$79,conditions!$8:$8,"&lt;="&amp;IZ$9,conditions!$9:$9,"&gt;="&amp;IZ$9))</f>
        <v>86.98062923550026</v>
      </c>
      <c r="JA151" s="37">
        <f>SUMIFS(52:52,$9:$9,JA$9-SUMIFS(conditions!$79:$79,conditions!$8:$8,"&lt;="&amp;JA$9,conditions!$9:$9,"&gt;="&amp;JA$9))</f>
        <v>86.98062923550026</v>
      </c>
      <c r="JB151" s="37">
        <f>SUMIFS(52:52,$9:$9,JB$9-SUMIFS(conditions!$79:$79,conditions!$8:$8,"&lt;="&amp;JB$9,conditions!$9:$9,"&gt;="&amp;JB$9))</f>
        <v>86.98062923550026</v>
      </c>
      <c r="JC151" s="37">
        <f>SUMIFS(52:52,$9:$9,JC$9-SUMIFS(conditions!$79:$79,conditions!$8:$8,"&lt;="&amp;JC$9,conditions!$9:$9,"&gt;="&amp;JC$9))</f>
        <v>86.98062923550026</v>
      </c>
      <c r="JD151" s="37">
        <f>SUMIFS(52:52,$9:$9,JD$9-SUMIFS(conditions!$79:$79,conditions!$8:$8,"&lt;="&amp;JD$9,conditions!$9:$9,"&gt;="&amp;JD$9))</f>
        <v>86.980629235500146</v>
      </c>
      <c r="JE151" s="37">
        <f>SUMIFS(52:52,$9:$9,JE$9-SUMIFS(conditions!$79:$79,conditions!$8:$8,"&lt;="&amp;JE$9,conditions!$9:$9,"&gt;="&amp;JE$9))</f>
        <v>0</v>
      </c>
      <c r="JF151" s="37">
        <f>SUMIFS(52:52,$9:$9,JF$9-SUMIFS(conditions!$79:$79,conditions!$8:$8,"&lt;="&amp;JF$9,conditions!$9:$9,"&gt;="&amp;JF$9))</f>
        <v>1.2079226507921703E-13</v>
      </c>
      <c r="JG151" s="37">
        <f>SUMIFS(52:52,$9:$9,JG$9-SUMIFS(conditions!$79:$79,conditions!$8:$8,"&lt;="&amp;JG$9,conditions!$9:$9,"&gt;="&amp;JG$9))</f>
        <v>86.98062923550026</v>
      </c>
      <c r="JH151" s="37">
        <f>SUMIFS(52:52,$9:$9,JH$9-SUMIFS(conditions!$79:$79,conditions!$8:$8,"&lt;="&amp;JH$9,conditions!$9:$9,"&gt;="&amp;JH$9))</f>
        <v>86.98062923550026</v>
      </c>
      <c r="JI151" s="37">
        <f>SUMIFS(52:52,$9:$9,JI$9-SUMIFS(conditions!$79:$79,conditions!$8:$8,"&lt;="&amp;JI$9,conditions!$9:$9,"&gt;="&amp;JI$9))</f>
        <v>86.980629235499805</v>
      </c>
      <c r="JJ151" s="37">
        <f>SUMIFS(52:52,$9:$9,JJ$9-SUMIFS(conditions!$79:$79,conditions!$8:$8,"&lt;="&amp;JJ$9,conditions!$9:$9,"&gt;="&amp;JJ$9))</f>
        <v>86.98062923550026</v>
      </c>
      <c r="JK151" s="37">
        <f>SUMIFS(52:52,$9:$9,JK$9-SUMIFS(conditions!$79:$79,conditions!$8:$8,"&lt;="&amp;JK$9,conditions!$9:$9,"&gt;="&amp;JK$9))</f>
        <v>86.980629235499691</v>
      </c>
      <c r="JL151" s="37">
        <f>SUMIFS(52:52,$9:$9,JL$9-SUMIFS(conditions!$79:$79,conditions!$8:$8,"&lt;="&amp;JL$9,conditions!$9:$9,"&gt;="&amp;JL$9))</f>
        <v>0</v>
      </c>
      <c r="JM151" s="37">
        <f>SUMIFS(52:52,$9:$9,JM$9-SUMIFS(conditions!$79:$79,conditions!$8:$8,"&lt;="&amp;JM$9,conditions!$9:$9,"&gt;="&amp;JM$9))</f>
        <v>5.7553961596568115E-13</v>
      </c>
      <c r="JN151" s="37">
        <f>SUMIFS(52:52,$9:$9,JN$9-SUMIFS(conditions!$79:$79,conditions!$8:$8,"&lt;="&amp;JN$9,conditions!$9:$9,"&gt;="&amp;JN$9))</f>
        <v>86.98062923550026</v>
      </c>
      <c r="JO151" s="37">
        <f>SUMIFS(52:52,$9:$9,JO$9-SUMIFS(conditions!$79:$79,conditions!$8:$8,"&lt;="&amp;JO$9,conditions!$9:$9,"&gt;="&amp;JO$9))</f>
        <v>86.98062923550026</v>
      </c>
      <c r="JP151" s="37">
        <f>SUMIFS(52:52,$9:$9,JP$9-SUMIFS(conditions!$79:$79,conditions!$8:$8,"&lt;="&amp;JP$9,conditions!$9:$9,"&gt;="&amp;JP$9))</f>
        <v>86.98062923549935</v>
      </c>
      <c r="JQ151" s="37">
        <f>SUMIFS(52:52,$9:$9,JQ$9-SUMIFS(conditions!$79:$79,conditions!$8:$8,"&lt;="&amp;JQ$9,conditions!$9:$9,"&gt;="&amp;JQ$9))</f>
        <v>86.98062923550026</v>
      </c>
      <c r="JR151" s="37">
        <f>SUMIFS(52:52,$9:$9,JR$9-SUMIFS(conditions!$79:$79,conditions!$8:$8,"&lt;="&amp;JR$9,conditions!$9:$9,"&gt;="&amp;JR$9))</f>
        <v>86.980629235499691</v>
      </c>
      <c r="JS151" s="37">
        <f>SUMIFS(52:52,$9:$9,JS$9-SUMIFS(conditions!$79:$79,conditions!$8:$8,"&lt;="&amp;JS$9,conditions!$9:$9,"&gt;="&amp;JS$9))</f>
        <v>0</v>
      </c>
      <c r="JT151" s="37">
        <f>SUMIFS(52:52,$9:$9,JT$9-SUMIFS(conditions!$79:$79,conditions!$8:$8,"&lt;="&amp;JT$9,conditions!$9:$9,"&gt;="&amp;JT$9))</f>
        <v>-3.694822225952521E-13</v>
      </c>
      <c r="JU151" s="37">
        <f>SUMIFS(52:52,$9:$9,JU$9-SUMIFS(conditions!$79:$79,conditions!$8:$8,"&lt;="&amp;JU$9,conditions!$9:$9,"&gt;="&amp;JU$9))</f>
        <v>104.37675508260017</v>
      </c>
      <c r="JV151" s="37">
        <f>SUMIFS(52:52,$9:$9,JV$9-SUMIFS(conditions!$79:$79,conditions!$8:$8,"&lt;="&amp;JV$9,conditions!$9:$9,"&gt;="&amp;JV$9))</f>
        <v>104.37675508260017</v>
      </c>
      <c r="JW151" s="37">
        <f>SUMIFS(52:52,$9:$9,JW$9-SUMIFS(conditions!$79:$79,conditions!$8:$8,"&lt;="&amp;JW$9,conditions!$9:$9,"&gt;="&amp;JW$9))</f>
        <v>104.37675508260017</v>
      </c>
      <c r="JX151" s="37">
        <f>SUMIFS(52:52,$9:$9,JX$9-SUMIFS(conditions!$79:$79,conditions!$8:$8,"&lt;="&amp;JX$9,conditions!$9:$9,"&gt;="&amp;JX$9))</f>
        <v>104.37675508259926</v>
      </c>
      <c r="JY151" s="37">
        <f>SUMIFS(52:52,$9:$9,JY$9-SUMIFS(conditions!$79:$79,conditions!$8:$8,"&lt;="&amp;JY$9,conditions!$9:$9,"&gt;="&amp;JY$9))</f>
        <v>104.37675508259963</v>
      </c>
      <c r="JZ151" s="37">
        <f>SUMIFS(52:52,$9:$9,JZ$9-SUMIFS(conditions!$79:$79,conditions!$8:$8,"&lt;="&amp;JZ$9,conditions!$9:$9,"&gt;="&amp;JZ$9))</f>
        <v>0</v>
      </c>
      <c r="KA151" s="37">
        <f>SUMIFS(52:52,$9:$9,KA$9-SUMIFS(conditions!$79:$79,conditions!$8:$8,"&lt;="&amp;KA$9,conditions!$9:$9,"&gt;="&amp;KA$9))</f>
        <v>5.4001247917767614E-13</v>
      </c>
      <c r="KB151" s="37">
        <f>SUMIFS(52:52,$9:$9,KB$9-SUMIFS(conditions!$79:$79,conditions!$8:$8,"&lt;="&amp;KB$9,conditions!$9:$9,"&gt;="&amp;KB$9))</f>
        <v>104.37675508260017</v>
      </c>
      <c r="KC151" s="37">
        <f>SUMIFS(52:52,$9:$9,KC$9-SUMIFS(conditions!$79:$79,conditions!$8:$8,"&lt;="&amp;KC$9,conditions!$9:$9,"&gt;="&amp;KC$9))</f>
        <v>104.37675508259926</v>
      </c>
      <c r="KD151" s="37">
        <f>SUMIFS(52:52,$9:$9,KD$9-SUMIFS(conditions!$79:$79,conditions!$8:$8,"&lt;="&amp;KD$9,conditions!$9:$9,"&gt;="&amp;KD$9))</f>
        <v>104.37675508260017</v>
      </c>
      <c r="KE151" s="37">
        <f>SUMIFS(52:52,$9:$9,KE$9-SUMIFS(conditions!$79:$79,conditions!$8:$8,"&lt;="&amp;KE$9,conditions!$9:$9,"&gt;="&amp;KE$9))</f>
        <v>104.37675508259926</v>
      </c>
      <c r="KF151" s="37">
        <f>SUMIFS(52:52,$9:$9,KF$9-SUMIFS(conditions!$79:$79,conditions!$8:$8,"&lt;="&amp;KF$9,conditions!$9:$9,"&gt;="&amp;KF$9))</f>
        <v>104.37675508259963</v>
      </c>
      <c r="KG151" s="37">
        <f>SUMIFS(52:52,$9:$9,KG$9-SUMIFS(conditions!$79:$79,conditions!$8:$8,"&lt;="&amp;KG$9,conditions!$9:$9,"&gt;="&amp;KG$9))</f>
        <v>0</v>
      </c>
      <c r="KH151" s="37">
        <f>SUMIFS(52:52,$9:$9,KH$9-SUMIFS(conditions!$79:$79,conditions!$8:$8,"&lt;="&amp;KH$9,conditions!$9:$9,"&gt;="&amp;KH$9))</f>
        <v>5.4001247917767614E-13</v>
      </c>
      <c r="KI151" s="37">
        <f>SUMIFS(52:52,$9:$9,KI$9-SUMIFS(conditions!$79:$79,conditions!$8:$8,"&lt;="&amp;KI$9,conditions!$9:$9,"&gt;="&amp;KI$9))</f>
        <v>104.37675508260017</v>
      </c>
      <c r="KJ151" s="37">
        <f>SUMIFS(52:52,$9:$9,KJ$9-SUMIFS(conditions!$79:$79,conditions!$8:$8,"&lt;="&amp;KJ$9,conditions!$9:$9,"&gt;="&amp;KJ$9))</f>
        <v>104.37675508259926</v>
      </c>
      <c r="KK151" s="37">
        <f>SUMIFS(52:52,$9:$9,KK$9-SUMIFS(conditions!$79:$79,conditions!$8:$8,"&lt;="&amp;KK$9,conditions!$9:$9,"&gt;="&amp;KK$9))</f>
        <v>104.37675508260017</v>
      </c>
      <c r="KL151" s="37">
        <f>SUMIFS(52:52,$9:$9,KL$9-SUMIFS(conditions!$79:$79,conditions!$8:$8,"&lt;="&amp;KL$9,conditions!$9:$9,"&gt;="&amp;KL$9))</f>
        <v>104.37675508259926</v>
      </c>
      <c r="KM151" s="37">
        <f>SUMIFS(52:52,$9:$9,KM$9-SUMIFS(conditions!$79:$79,conditions!$8:$8,"&lt;="&amp;KM$9,conditions!$9:$9,"&gt;="&amp;KM$9))</f>
        <v>104.37675508259963</v>
      </c>
      <c r="KN151" s="37">
        <f>SUMIFS(52:52,$9:$9,KN$9-SUMIFS(conditions!$79:$79,conditions!$8:$8,"&lt;="&amp;KN$9,conditions!$9:$9,"&gt;="&amp;KN$9))</f>
        <v>0</v>
      </c>
      <c r="KO151" s="37">
        <f>SUMIFS(52:52,$9:$9,KO$9-SUMIFS(conditions!$79:$79,conditions!$8:$8,"&lt;="&amp;KO$9,conditions!$9:$9,"&gt;="&amp;KO$9))</f>
        <v>-3.694822225952521E-13</v>
      </c>
      <c r="KP151" s="37">
        <f>SUMIFS(52:52,$9:$9,KP$9-SUMIFS(conditions!$79:$79,conditions!$8:$8,"&lt;="&amp;KP$9,conditions!$9:$9,"&gt;="&amp;KP$9))</f>
        <v>104.37675508260017</v>
      </c>
      <c r="KQ151" s="37">
        <f>SUMIFS(52:52,$9:$9,KQ$9-SUMIFS(conditions!$79:$79,conditions!$8:$8,"&lt;="&amp;KQ$9,conditions!$9:$9,"&gt;="&amp;KQ$9))</f>
        <v>104.37675508259926</v>
      </c>
      <c r="KR151" s="37">
        <f>SUMIFS(52:52,$9:$9,KR$9-SUMIFS(conditions!$79:$79,conditions!$8:$8,"&lt;="&amp;KR$9,conditions!$9:$9,"&gt;="&amp;KR$9))</f>
        <v>104.37675508260017</v>
      </c>
      <c r="KS151" s="37">
        <f>SUMIFS(52:52,$9:$9,KS$9-SUMIFS(conditions!$79:$79,conditions!$8:$8,"&lt;="&amp;KS$9,conditions!$9:$9,"&gt;="&amp;KS$9))</f>
        <v>104.37675508259926</v>
      </c>
      <c r="KT151" s="37">
        <f>SUMIFS(52:52,$9:$9,KT$9-SUMIFS(conditions!$79:$79,conditions!$8:$8,"&lt;="&amp;KT$9,conditions!$9:$9,"&gt;="&amp;KT$9))</f>
        <v>104.37675508259963</v>
      </c>
      <c r="KU151" s="37">
        <f>SUMIFS(52:52,$9:$9,KU$9-SUMIFS(conditions!$79:$79,conditions!$8:$8,"&lt;="&amp;KU$9,conditions!$9:$9,"&gt;="&amp;KU$9))</f>
        <v>0</v>
      </c>
      <c r="KV151" s="37">
        <f>SUMIFS(52:52,$9:$9,KV$9-SUMIFS(conditions!$79:$79,conditions!$8:$8,"&lt;="&amp;KV$9,conditions!$9:$9,"&gt;="&amp;KV$9))</f>
        <v>5.4001247917767614E-13</v>
      </c>
      <c r="KW151" s="37">
        <f>SUMIFS(52:52,$9:$9,KW$9-SUMIFS(conditions!$79:$79,conditions!$8:$8,"&lt;="&amp;KW$9,conditions!$9:$9,"&gt;="&amp;KW$9))</f>
        <v>104.37675508259926</v>
      </c>
      <c r="KX151" s="37">
        <f>SUMIFS(52:52,$9:$9,KX$9-SUMIFS(conditions!$79:$79,conditions!$8:$8,"&lt;="&amp;KX$9,conditions!$9:$9,"&gt;="&amp;KX$9))</f>
        <v>104.37675508260007</v>
      </c>
      <c r="KY151" s="37">
        <f>SUMIFS(52:52,$9:$9,KY$9-SUMIFS(conditions!$79:$79,conditions!$8:$8,"&lt;="&amp;KY$9,conditions!$9:$9,"&gt;="&amp;KY$9))</f>
        <v>102.95999999999957</v>
      </c>
      <c r="KZ151" s="37">
        <f>SUMIFS(52:52,$9:$9,KZ$9-SUMIFS(conditions!$79:$79,conditions!$8:$8,"&lt;="&amp;KZ$9,conditions!$9:$9,"&gt;="&amp;KZ$9))</f>
        <v>51.480000000000004</v>
      </c>
      <c r="LA151" s="37">
        <f>SUMIFS(52:52,$9:$9,LA$9-SUMIFS(conditions!$79:$79,conditions!$8:$8,"&lt;="&amp;LA$9,conditions!$9:$9,"&gt;="&amp;LA$9))</f>
        <v>51.480000000000473</v>
      </c>
      <c r="LB151" s="37">
        <f>SUMIFS(52:52,$9:$9,LB$9-SUMIFS(conditions!$79:$79,conditions!$8:$8,"&lt;="&amp;LB$9,conditions!$9:$9,"&gt;="&amp;LB$9))</f>
        <v>51.479999999999563</v>
      </c>
      <c r="LC151" s="37">
        <f>SUMIFS(52:52,$9:$9,LC$9-SUMIFS(conditions!$79:$79,conditions!$8:$8,"&lt;="&amp;LC$9,conditions!$9:$9,"&gt;="&amp;LC$9))</f>
        <v>4.4053649617126212E-13</v>
      </c>
      <c r="LD151" s="37">
        <f>SUMIFS(52:52,$9:$9,LD$9-SUMIFS(conditions!$79:$79,conditions!$8:$8,"&lt;="&amp;LD$9,conditions!$9:$9,"&gt;="&amp;LD$9))</f>
        <v>-4.6895820560166612E-13</v>
      </c>
      <c r="LE151" s="37">
        <f>SUMIFS(52:52,$9:$9,LE$9-SUMIFS(conditions!$79:$79,conditions!$8:$8,"&lt;="&amp;LE$9,conditions!$9:$9,"&gt;="&amp;LE$9))</f>
        <v>51.480000000000913</v>
      </c>
      <c r="LF151" s="37">
        <f>SUMIFS(52:52,$9:$9,LF$9-SUMIFS(conditions!$79:$79,conditions!$8:$8,"&lt;="&amp;LF$9,conditions!$9:$9,"&gt;="&amp;LF$9))</f>
        <v>51.480000000000004</v>
      </c>
      <c r="LG151" s="37">
        <f>SUMIFS(52:52,$9:$9,LG$9-SUMIFS(conditions!$79:$79,conditions!$8:$8,"&lt;="&amp;LG$9,conditions!$9:$9,"&gt;="&amp;LG$9))</f>
        <v>51.480000000000913</v>
      </c>
      <c r="LH151" s="37">
        <f>SUMIFS(52:52,$9:$9,LH$9-SUMIFS(conditions!$79:$79,conditions!$8:$8,"&lt;="&amp;LH$9,conditions!$9:$9,"&gt;="&amp;LH$9))</f>
        <v>51.479999999999563</v>
      </c>
      <c r="LI151" s="37">
        <f>SUMIFS(52:52,$9:$9,LI$9-SUMIFS(conditions!$79:$79,conditions!$8:$8,"&lt;="&amp;LI$9,conditions!$9:$9,"&gt;="&amp;LI$9))</f>
        <v>51.480000000000473</v>
      </c>
      <c r="LJ151" s="37">
        <f>SUMIFS(52:52,$9:$9,LJ$9-SUMIFS(conditions!$79:$79,conditions!$8:$8,"&lt;="&amp;LJ$9,conditions!$9:$9,"&gt;="&amp;LJ$9))</f>
        <v>-4.6895820560166612E-13</v>
      </c>
      <c r="LK151" s="37">
        <f>SUMIFS(52:52,$9:$9,LK$9-SUMIFS(conditions!$79:$79,conditions!$8:$8,"&lt;="&amp;LK$9,conditions!$9:$9,"&gt;="&amp;LK$9))</f>
        <v>4.4053649617126212E-13</v>
      </c>
      <c r="LL151" s="37">
        <f>SUMIFS(52:52,$9:$9,LL$9-SUMIFS(conditions!$79:$79,conditions!$8:$8,"&lt;="&amp;LL$9,conditions!$9:$9,"&gt;="&amp;LL$9))</f>
        <v>51.480000000000004</v>
      </c>
      <c r="LM151" s="37">
        <f>SUMIFS(52:52,$9:$9,LM$9-SUMIFS(conditions!$79:$79,conditions!$8:$8,"&lt;="&amp;LM$9,conditions!$9:$9,"&gt;="&amp;LM$9))</f>
        <v>51.480000000000913</v>
      </c>
      <c r="LN151" s="37">
        <f>SUMIFS(52:52,$9:$9,LN$9-SUMIFS(conditions!$79:$79,conditions!$8:$8,"&lt;="&amp;LN$9,conditions!$9:$9,"&gt;="&amp;LN$9))</f>
        <v>51.479999999999094</v>
      </c>
      <c r="LO151" s="37">
        <f>SUMIFS(52:52,$9:$9,LO$9-SUMIFS(conditions!$79:$79,conditions!$8:$8,"&lt;="&amp;LO$9,conditions!$9:$9,"&gt;="&amp;LO$9))</f>
        <v>51.480000000000473</v>
      </c>
      <c r="LP151" s="37">
        <f>SUMIFS(52:52,$9:$9,LP$9-SUMIFS(conditions!$79:$79,conditions!$8:$8,"&lt;="&amp;LP$9,conditions!$9:$9,"&gt;="&amp;LP$9))</f>
        <v>51.479999999999563</v>
      </c>
      <c r="LQ151" s="37">
        <f>SUMIFS(52:52,$9:$9,LQ$9-SUMIFS(conditions!$79:$79,conditions!$8:$8,"&lt;="&amp;LQ$9,conditions!$9:$9,"&gt;="&amp;LQ$9))</f>
        <v>4.4053649617126212E-13</v>
      </c>
      <c r="LR151" s="37">
        <f>SUMIFS(52:52,$9:$9,LR$9-SUMIFS(conditions!$79:$79,conditions!$8:$8,"&lt;="&amp;LR$9,conditions!$9:$9,"&gt;="&amp;LR$9))</f>
        <v>4.4053649617126212E-13</v>
      </c>
      <c r="LS151" s="37">
        <f>SUMIFS(52:52,$9:$9,LS$9-SUMIFS(conditions!$79:$79,conditions!$8:$8,"&lt;="&amp;LS$9,conditions!$9:$9,"&gt;="&amp;LS$9))</f>
        <v>51.479999999999094</v>
      </c>
      <c r="LT151" s="37">
        <f>SUMIFS(52:52,$9:$9,LT$9-SUMIFS(conditions!$79:$79,conditions!$8:$8,"&lt;="&amp;LT$9,conditions!$9:$9,"&gt;="&amp;LT$9))</f>
        <v>51.480000000000913</v>
      </c>
      <c r="LU151" s="37">
        <f>SUMIFS(52:52,$9:$9,LU$9-SUMIFS(conditions!$79:$79,conditions!$8:$8,"&lt;="&amp;LU$9,conditions!$9:$9,"&gt;="&amp;LU$9))</f>
        <v>51.480000000000004</v>
      </c>
      <c r="LV151" s="37">
        <f>SUMIFS(52:52,$9:$9,LV$9-SUMIFS(conditions!$79:$79,conditions!$8:$8,"&lt;="&amp;LV$9,conditions!$9:$9,"&gt;="&amp;LV$9))</f>
        <v>51.480000000000473</v>
      </c>
      <c r="LW151" s="37">
        <f>SUMIFS(52:52,$9:$9,LW$9-SUMIFS(conditions!$79:$79,conditions!$8:$8,"&lt;="&amp;LW$9,conditions!$9:$9,"&gt;="&amp;LW$9))</f>
        <v>51.479999999999563</v>
      </c>
      <c r="LX151" s="37">
        <f>SUMIFS(52:52,$9:$9,LX$9-SUMIFS(conditions!$79:$79,conditions!$8:$8,"&lt;="&amp;LX$9,conditions!$9:$9,"&gt;="&amp;LX$9))</f>
        <v>-4.6895820560166612E-13</v>
      </c>
      <c r="LY151" s="37">
        <f>SUMIFS(52:52,$9:$9,LY$9-SUMIFS(conditions!$79:$79,conditions!$8:$8,"&lt;="&amp;LY$9,conditions!$9:$9,"&gt;="&amp;LY$9))</f>
        <v>1.3500311979441904E-12</v>
      </c>
      <c r="LZ151" s="37">
        <f>SUMIFS(52:52,$9:$9,LZ$9-SUMIFS(conditions!$79:$79,conditions!$8:$8,"&lt;="&amp;LZ$9,conditions!$9:$9,"&gt;="&amp;LZ$9))</f>
        <v>51.480000000000913</v>
      </c>
      <c r="MA151" s="37">
        <f>SUMIFS(52:52,$9:$9,MA$9-SUMIFS(conditions!$79:$79,conditions!$8:$8,"&lt;="&amp;MA$9,conditions!$9:$9,"&gt;="&amp;MA$9))</f>
        <v>51.479999999999094</v>
      </c>
      <c r="MB151" s="37">
        <f>SUMIFS(52:52,$9:$9,MB$9-SUMIFS(conditions!$79:$79,conditions!$8:$8,"&lt;="&amp;MB$9,conditions!$9:$9,"&gt;="&amp;MB$9))</f>
        <v>51.480000000000786</v>
      </c>
      <c r="MC151" s="37">
        <f>SUMIFS(52:52,$9:$9,MC$9-SUMIFS(conditions!$79:$79,conditions!$8:$8,"&lt;="&amp;MC$9,conditions!$9:$9,"&gt;="&amp;MC$9))</f>
        <v>64.349999999999454</v>
      </c>
      <c r="MD151" s="37">
        <f>SUMIFS(52:52,$9:$9,MD$9-SUMIFS(conditions!$79:$79,conditions!$8:$8,"&lt;="&amp;MD$9,conditions!$9:$9,"&gt;="&amp;MD$9))</f>
        <v>64.350000000000364</v>
      </c>
      <c r="ME151" s="37">
        <f>SUMIFS(52:52,$9:$9,ME$9-SUMIFS(conditions!$79:$79,conditions!$8:$8,"&lt;="&amp;ME$9,conditions!$9:$9,"&gt;="&amp;ME$9))</f>
        <v>3.1263880373444408E-13</v>
      </c>
      <c r="MF151" s="37">
        <f>SUMIFS(52:52,$9:$9,MF$9-SUMIFS(conditions!$79:$79,conditions!$8:$8,"&lt;="&amp;MF$9,conditions!$9:$9,"&gt;="&amp;MF$9))</f>
        <v>-5.9685589803848416E-13</v>
      </c>
      <c r="MG151" s="37">
        <f>SUMIFS(52:52,$9:$9,MG$9-SUMIFS(conditions!$79:$79,conditions!$8:$8,"&lt;="&amp;MG$9,conditions!$9:$9,"&gt;="&amp;MG$9))</f>
        <v>64.350000000000676</v>
      </c>
      <c r="MH151" s="37">
        <f>SUMIFS(52:52,$9:$9,MH$9-SUMIFS(conditions!$79:$79,conditions!$8:$8,"&lt;="&amp;MH$9,conditions!$9:$9,"&gt;="&amp;MH$9))</f>
        <v>64.349999999999767</v>
      </c>
      <c r="MI151" s="37">
        <f>SUMIFS(52:52,$9:$9,MI$9-SUMIFS(conditions!$79:$79,conditions!$8:$8,"&lt;="&amp;MI$9,conditions!$9:$9,"&gt;="&amp;MI$9))</f>
        <v>64.350000000000676</v>
      </c>
      <c r="MJ151" s="37">
        <f>SUMIFS(52:52,$9:$9,MJ$9-SUMIFS(conditions!$79:$79,conditions!$8:$8,"&lt;="&amp;MJ$9,conditions!$9:$9,"&gt;="&amp;MJ$9))</f>
        <v>64.349999999999454</v>
      </c>
      <c r="MK151" s="37">
        <f>SUMIFS(52:52,$9:$9,MK$9-SUMIFS(conditions!$79:$79,conditions!$8:$8,"&lt;="&amp;MK$9,conditions!$9:$9,"&gt;="&amp;MK$9))</f>
        <v>64.350000000000364</v>
      </c>
      <c r="ML151" s="37">
        <f>SUMIFS(52:52,$9:$9,ML$9-SUMIFS(conditions!$79:$79,conditions!$8:$8,"&lt;="&amp;ML$9,conditions!$9:$9,"&gt;="&amp;ML$9))</f>
        <v>3.1263880373444408E-13</v>
      </c>
      <c r="MM151" s="37">
        <f>SUMIFS(52:52,$9:$9,MM$9-SUMIFS(conditions!$79:$79,conditions!$8:$8,"&lt;="&amp;MM$9,conditions!$9:$9,"&gt;="&amp;MM$9))</f>
        <v>-5.9685589803848416E-13</v>
      </c>
      <c r="MN151" s="37">
        <f>SUMIFS(52:52,$9:$9,MN$9-SUMIFS(conditions!$79:$79,conditions!$8:$8,"&lt;="&amp;MN$9,conditions!$9:$9,"&gt;="&amp;MN$9))</f>
        <v>64.349999999999767</v>
      </c>
      <c r="MO151" s="37">
        <f>SUMIFS(52:52,$9:$9,MO$9-SUMIFS(conditions!$79:$79,conditions!$8:$8,"&lt;="&amp;MO$9,conditions!$9:$9,"&gt;="&amp;MO$9))</f>
        <v>64.350000000000676</v>
      </c>
      <c r="MP151" s="37">
        <f>SUMIFS(52:52,$9:$9,MP$9-SUMIFS(conditions!$79:$79,conditions!$8:$8,"&lt;="&amp;MP$9,conditions!$9:$9,"&gt;="&amp;MP$9))</f>
        <v>64.349999999999767</v>
      </c>
      <c r="MQ151" s="37">
        <f>SUMIFS(52:52,$9:$9,MQ$9-SUMIFS(conditions!$79:$79,conditions!$8:$8,"&lt;="&amp;MQ$9,conditions!$9:$9,"&gt;="&amp;MQ$9))</f>
        <v>64.350000000000364</v>
      </c>
      <c r="MR151" s="37">
        <f>SUMIFS(52:52,$9:$9,MR$9-SUMIFS(conditions!$79:$79,conditions!$8:$8,"&lt;="&amp;MR$9,conditions!$9:$9,"&gt;="&amp;MR$9))</f>
        <v>64.349999999999454</v>
      </c>
      <c r="MS151" s="37">
        <f>SUMIFS(52:52,$9:$9,MS$9-SUMIFS(conditions!$79:$79,conditions!$8:$8,"&lt;="&amp;MS$9,conditions!$9:$9,"&gt;="&amp;MS$9))</f>
        <v>3.1263880373444408E-13</v>
      </c>
      <c r="MT151" s="37">
        <f>SUMIFS(52:52,$9:$9,MT$9-SUMIFS(conditions!$79:$79,conditions!$8:$8,"&lt;="&amp;MT$9,conditions!$9:$9,"&gt;="&amp;MT$9))</f>
        <v>3.1263880373444408E-13</v>
      </c>
      <c r="MU151" s="37">
        <f>SUMIFS(52:52,$9:$9,MU$9-SUMIFS(conditions!$79:$79,conditions!$8:$8,"&lt;="&amp;MU$9,conditions!$9:$9,"&gt;="&amp;MU$9))</f>
        <v>64.349999999999767</v>
      </c>
      <c r="MV151" s="37">
        <f>SUMIFS(52:52,$9:$9,MV$9-SUMIFS(conditions!$79:$79,conditions!$8:$8,"&lt;="&amp;MV$9,conditions!$9:$9,"&gt;="&amp;MV$9))</f>
        <v>64.349999999999767</v>
      </c>
      <c r="MW151" s="37">
        <f>SUMIFS(52:52,$9:$9,MW$9-SUMIFS(conditions!$79:$79,conditions!$8:$8,"&lt;="&amp;MW$9,conditions!$9:$9,"&gt;="&amp;MW$9))</f>
        <v>64.349999999999767</v>
      </c>
      <c r="MX151" s="37">
        <f>SUMIFS(52:52,$9:$9,MX$9-SUMIFS(conditions!$79:$79,conditions!$8:$8,"&lt;="&amp;MX$9,conditions!$9:$9,"&gt;="&amp;MX$9))</f>
        <v>64.350000000000364</v>
      </c>
      <c r="MY151" s="37">
        <f>SUMIFS(52:52,$9:$9,MY$9-SUMIFS(conditions!$79:$79,conditions!$8:$8,"&lt;="&amp;MY$9,conditions!$9:$9,"&gt;="&amp;MY$9))</f>
        <v>64.349999999999454</v>
      </c>
      <c r="MZ151" s="37">
        <f>SUMIFS(52:52,$9:$9,MZ$9-SUMIFS(conditions!$79:$79,conditions!$8:$8,"&lt;="&amp;MZ$9,conditions!$9:$9,"&gt;="&amp;MZ$9))</f>
        <v>3.1263880373444408E-13</v>
      </c>
      <c r="NA151" s="37">
        <f>SUMIFS(52:52,$9:$9,NA$9-SUMIFS(conditions!$79:$79,conditions!$8:$8,"&lt;="&amp;NA$9,conditions!$9:$9,"&gt;="&amp;NA$9))</f>
        <v>-5.9685589803848416E-13</v>
      </c>
      <c r="NB151" s="37">
        <f>SUMIFS(52:52,$9:$9,NB$9-SUMIFS(conditions!$79:$79,conditions!$8:$8,"&lt;="&amp;NB$9,conditions!$9:$9,"&gt;="&amp;NB$9))</f>
        <v>64.349999999999767</v>
      </c>
      <c r="NC151" s="37">
        <f>SUMIFS(52:52,$9:$9,NC$9-SUMIFS(conditions!$79:$79,conditions!$8:$8,"&lt;="&amp;NC$9,conditions!$9:$9,"&gt;="&amp;NC$9))</f>
        <v>64.349999999999767</v>
      </c>
      <c r="ND151" s="37">
        <f>SUMIFS(52:52,$9:$9,ND$9-SUMIFS(conditions!$79:$79,conditions!$8:$8,"&lt;="&amp;ND$9,conditions!$9:$9,"&gt;="&amp;ND$9))</f>
        <v>64.350000000000676</v>
      </c>
      <c r="NE151" s="37">
        <f>SUMIFS(52:52,$9:$9,NE$9-SUMIFS(conditions!$79:$79,conditions!$8:$8,"&lt;="&amp;NE$9,conditions!$9:$9,"&gt;="&amp;NE$9))</f>
        <v>64.349999999999454</v>
      </c>
      <c r="NF151" s="37">
        <f>SUMIFS(52:52,$9:$9,NF$9-SUMIFS(conditions!$79:$79,conditions!$8:$8,"&lt;="&amp;NF$9,conditions!$9:$9,"&gt;="&amp;NF$9))</f>
        <v>64.350000000000364</v>
      </c>
      <c r="NG151" s="37">
        <f>SUMIFS(52:52,$9:$9,NG$9-SUMIFS(conditions!$79:$79,conditions!$8:$8,"&lt;="&amp;NG$9,conditions!$9:$9,"&gt;="&amp;NG$9))</f>
        <v>3.5527136788005009E-13</v>
      </c>
      <c r="NH151" s="37">
        <f>SUMIFS(52:52,$9:$9,NH$9-SUMIFS(conditions!$79:$79,conditions!$8:$8,"&lt;="&amp;NH$9,conditions!$9:$9,"&gt;="&amp;NH$9))</f>
        <v>-5.5422333389287814E-13</v>
      </c>
      <c r="NI151" s="37">
        <f>SUMIFS(52:52,$9:$9,NI$9-SUMIFS(conditions!$79:$79,conditions!$8:$8,"&lt;="&amp;NI$9,conditions!$9:$9,"&gt;="&amp;NI$9))</f>
        <v>42.899999999999991</v>
      </c>
      <c r="NJ151" s="37">
        <f>SUMIFS(52:52,$9:$9,NJ$9-SUMIFS(conditions!$79:$79,conditions!$8:$8,"&lt;="&amp;NJ$9,conditions!$9:$9,"&gt;="&amp;NJ$9))</f>
        <v>42.899999999999991</v>
      </c>
      <c r="NK151" s="37">
        <f>SUMIFS(52:52,$9:$9,NK$9-SUMIFS(conditions!$79:$79,conditions!$8:$8,"&lt;="&amp;NK$9,conditions!$9:$9,"&gt;="&amp;NK$9))</f>
        <v>42.899999999999082</v>
      </c>
      <c r="NL151" s="37">
        <f>SUMIFS(52:52,$9:$9,NL$9-SUMIFS(conditions!$79:$79,conditions!$8:$8,"&lt;="&amp;NL$9,conditions!$9:$9,"&gt;="&amp;NL$9))</f>
        <v>42.900000000000546</v>
      </c>
      <c r="NM151" s="37">
        <f>SUMIFS(52:52,$9:$9,NM$9-SUMIFS(conditions!$79:$79,conditions!$8:$8,"&lt;="&amp;NM$9,conditions!$9:$9,"&gt;="&amp;NM$9))</f>
        <v>42.900000000000546</v>
      </c>
      <c r="NN151" s="37">
        <f>SUMIFS(52:52,$9:$9,NN$9-SUMIFS(conditions!$79:$79,conditions!$8:$8,"&lt;="&amp;NN$9,conditions!$9:$9,"&gt;="&amp;NN$9))</f>
        <v>-5.5422333389287814E-13</v>
      </c>
      <c r="NO151" s="37">
        <f>SUMIFS(52:52,$9:$9,NO$9-SUMIFS(conditions!$79:$79,conditions!$8:$8,"&lt;="&amp;NO$9,conditions!$9:$9,"&gt;="&amp;NO$9))</f>
        <v>-5.5422333389287814E-13</v>
      </c>
      <c r="NP151" s="37">
        <f>SUMIFS(52:52,$9:$9,NP$9-SUMIFS(conditions!$79:$79,conditions!$8:$8,"&lt;="&amp;NP$9,conditions!$9:$9,"&gt;="&amp;NP$9))</f>
        <v>42.899999999999991</v>
      </c>
      <c r="NQ151" s="37">
        <f>SUMIFS(52:52,$9:$9,NQ$9-SUMIFS(conditions!$79:$79,conditions!$8:$8,"&lt;="&amp;NQ$9,conditions!$9:$9,"&gt;="&amp;NQ$9))</f>
        <v>42.899999999999991</v>
      </c>
      <c r="NR151" s="37">
        <f>SUMIFS(52:52,$9:$9,NR$9-SUMIFS(conditions!$79:$79,conditions!$8:$8,"&lt;="&amp;NR$9,conditions!$9:$9,"&gt;="&amp;NR$9))</f>
        <v>42.899999999999991</v>
      </c>
      <c r="NS151" s="37">
        <f>SUMIFS(52:52,$9:$9,NS$9-SUMIFS(conditions!$79:$79,conditions!$8:$8,"&lt;="&amp;NS$9,conditions!$9:$9,"&gt;="&amp;NS$9))</f>
        <v>42.899999999999636</v>
      </c>
      <c r="NT151" s="37">
        <f>SUMIFS(52:52,$9:$9,NT$9-SUMIFS(conditions!$79:$79,conditions!$8:$8,"&lt;="&amp;NT$9,conditions!$9:$9,"&gt;="&amp;NT$9))</f>
        <v>42.900000000000546</v>
      </c>
      <c r="NU151" s="37">
        <f>SUMIFS(52:52,$9:$9,NU$9-SUMIFS(conditions!$79:$79,conditions!$8:$8,"&lt;="&amp;NU$9,conditions!$9:$9,"&gt;="&amp;NU$9))</f>
        <v>-5.5422333389287814E-13</v>
      </c>
      <c r="NV151" s="37">
        <f>SUMIFS(52:52,$9:$9,NV$9-SUMIFS(conditions!$79:$79,conditions!$8:$8,"&lt;="&amp;NV$9,conditions!$9:$9,"&gt;="&amp;NV$9))</f>
        <v>3.5527136788005009E-13</v>
      </c>
    </row>
    <row r="152" spans="1:386" s="38" customFormat="1" ht="10.199999999999999" x14ac:dyDescent="0.2">
      <c r="A152" s="31"/>
      <c r="B152" s="31"/>
      <c r="C152" s="31"/>
      <c r="D152" s="31"/>
      <c r="E152" s="31"/>
      <c r="F152" s="31"/>
      <c r="G152" s="31" t="str">
        <f>G148</f>
        <v>оплаты поставщикам</v>
      </c>
      <c r="H152" s="31"/>
      <c r="I152" s="31"/>
      <c r="J152" s="31" t="str">
        <f>IF($G152="","",INDEX(KPI!$H$11:$H$121,SUMIFS(KPI!$E$11:$E$121,KPI!$F$11:$F$121,$G152)))</f>
        <v>тыс.руб.</v>
      </c>
      <c r="K152" s="31"/>
      <c r="L152" s="31"/>
      <c r="M152" s="31"/>
      <c r="N152" s="31" t="str">
        <f>structure!$G$13</f>
        <v>товарная категория 3</v>
      </c>
      <c r="O152" s="31"/>
      <c r="P152" s="31"/>
      <c r="Q152" s="31"/>
      <c r="R152" s="37">
        <f t="shared" si="164"/>
        <v>10733.456302556398</v>
      </c>
      <c r="S152" s="31"/>
      <c r="T152" s="31"/>
      <c r="U152" s="37">
        <f>SUMIFS(53:53,$9:$9,U$9-SUMIFS(conditions!$79:$79,conditions!$8:$8,"&lt;="&amp;U$9,conditions!$9:$9,"&gt;="&amp;U$9))</f>
        <v>0</v>
      </c>
      <c r="V152" s="37">
        <f>SUMIFS(53:53,$9:$9,V$9-SUMIFS(conditions!$79:$79,conditions!$8:$8,"&lt;="&amp;V$9,conditions!$9:$9,"&gt;="&amp;V$9))</f>
        <v>0</v>
      </c>
      <c r="W152" s="37">
        <f>SUMIFS(53:53,$9:$9,W$9-SUMIFS(conditions!$79:$79,conditions!$8:$8,"&lt;="&amp;W$9,conditions!$9:$9,"&gt;="&amp;W$9))</f>
        <v>0</v>
      </c>
      <c r="X152" s="37">
        <f>SUMIFS(53:53,$9:$9,X$9-SUMIFS(conditions!$79:$79,conditions!$8:$8,"&lt;="&amp;X$9,conditions!$9:$9,"&gt;="&amp;X$9))</f>
        <v>0</v>
      </c>
      <c r="Y152" s="37">
        <f>SUMIFS(53:53,$9:$9,Y$9-SUMIFS(conditions!$79:$79,conditions!$8:$8,"&lt;="&amp;Y$9,conditions!$9:$9,"&gt;="&amp;Y$9))</f>
        <v>0</v>
      </c>
      <c r="Z152" s="37">
        <f>SUMIFS(53:53,$9:$9,Z$9-SUMIFS(conditions!$79:$79,conditions!$8:$8,"&lt;="&amp;Z$9,conditions!$9:$9,"&gt;="&amp;Z$9))</f>
        <v>0</v>
      </c>
      <c r="AA152" s="37">
        <f>SUMIFS(53:53,$9:$9,AA$9-SUMIFS(conditions!$79:$79,conditions!$8:$8,"&lt;="&amp;AA$9,conditions!$9:$9,"&gt;="&amp;AA$9))</f>
        <v>0</v>
      </c>
      <c r="AB152" s="37">
        <f>SUMIFS(53:53,$9:$9,AB$9-SUMIFS(conditions!$79:$79,conditions!$8:$8,"&lt;="&amp;AB$9,conditions!$9:$9,"&gt;="&amp;AB$9))</f>
        <v>0</v>
      </c>
      <c r="AC152" s="37">
        <f>SUMIFS(53:53,$9:$9,AC$9-SUMIFS(conditions!$79:$79,conditions!$8:$8,"&lt;="&amp;AC$9,conditions!$9:$9,"&gt;="&amp;AC$9))</f>
        <v>0</v>
      </c>
      <c r="AD152" s="37">
        <f>SUMIFS(53:53,$9:$9,AD$9-SUMIFS(conditions!$79:$79,conditions!$8:$8,"&lt;="&amp;AD$9,conditions!$9:$9,"&gt;="&amp;AD$9))</f>
        <v>0</v>
      </c>
      <c r="AE152" s="37">
        <f>SUMIFS(53:53,$9:$9,AE$9-SUMIFS(conditions!$79:$79,conditions!$8:$8,"&lt;="&amp;AE$9,conditions!$9:$9,"&gt;="&amp;AE$9))</f>
        <v>0</v>
      </c>
      <c r="AF152" s="37">
        <f>SUMIFS(53:53,$9:$9,AF$9-SUMIFS(conditions!$79:$79,conditions!$8:$8,"&lt;="&amp;AF$9,conditions!$9:$9,"&gt;="&amp;AF$9))</f>
        <v>0</v>
      </c>
      <c r="AG152" s="37">
        <f>SUMIFS(53:53,$9:$9,AG$9-SUMIFS(conditions!$79:$79,conditions!$8:$8,"&lt;="&amp;AG$9,conditions!$9:$9,"&gt;="&amp;AG$9))</f>
        <v>0</v>
      </c>
      <c r="AH152" s="37">
        <f>SUMIFS(53:53,$9:$9,AH$9-SUMIFS(conditions!$79:$79,conditions!$8:$8,"&lt;="&amp;AH$9,conditions!$9:$9,"&gt;="&amp;AH$9))</f>
        <v>0</v>
      </c>
      <c r="AI152" s="37">
        <f>SUMIFS(53:53,$9:$9,AI$9-SUMIFS(conditions!$79:$79,conditions!$8:$8,"&lt;="&amp;AI$9,conditions!$9:$9,"&gt;="&amp;AI$9))</f>
        <v>9.2370555648813024E-14</v>
      </c>
      <c r="AJ152" s="37">
        <f>SUMIFS(53:53,$9:$9,AJ$9-SUMIFS(conditions!$79:$79,conditions!$8:$8,"&lt;="&amp;AJ$9,conditions!$9:$9,"&gt;="&amp;AJ$9))</f>
        <v>28.000000000000092</v>
      </c>
      <c r="AK152" s="37">
        <f>SUMIFS(53:53,$9:$9,AK$9-SUMIFS(conditions!$79:$79,conditions!$8:$8,"&lt;="&amp;AK$9,conditions!$9:$9,"&gt;="&amp;AK$9))</f>
        <v>27.719999999999438</v>
      </c>
      <c r="AL152" s="37">
        <f>SUMIFS(53:53,$9:$9,AL$9-SUMIFS(conditions!$79:$79,conditions!$8:$8,"&lt;="&amp;AL$9,conditions!$9:$9,"&gt;="&amp;AL$9))</f>
        <v>27.719999999999892</v>
      </c>
      <c r="AM152" s="37">
        <f>SUMIFS(53:53,$9:$9,AM$9-SUMIFS(conditions!$79:$79,conditions!$8:$8,"&lt;="&amp;AM$9,conditions!$9:$9,"&gt;="&amp;AM$9))</f>
        <v>27.719999999999892</v>
      </c>
      <c r="AN152" s="37">
        <f>SUMIFS(53:53,$9:$9,AN$9-SUMIFS(conditions!$79:$79,conditions!$8:$8,"&lt;="&amp;AN$9,conditions!$9:$9,"&gt;="&amp;AN$9))</f>
        <v>27.7199999999998</v>
      </c>
      <c r="AO152" s="37">
        <f>SUMIFS(53:53,$9:$9,AO$9-SUMIFS(conditions!$79:$79,conditions!$8:$8,"&lt;="&amp;AO$9,conditions!$9:$9,"&gt;="&amp;AO$9))</f>
        <v>0</v>
      </c>
      <c r="AP152" s="37">
        <f>SUMIFS(53:53,$9:$9,AP$9-SUMIFS(conditions!$79:$79,conditions!$8:$8,"&lt;="&amp;AP$9,conditions!$9:$9,"&gt;="&amp;AP$9))</f>
        <v>9.2370555648813024E-14</v>
      </c>
      <c r="AQ152" s="37">
        <f>SUMIFS(53:53,$9:$9,AQ$9-SUMIFS(conditions!$79:$79,conditions!$8:$8,"&lt;="&amp;AQ$9,conditions!$9:$9,"&gt;="&amp;AQ$9))</f>
        <v>27.719999999999892</v>
      </c>
      <c r="AR152" s="37">
        <f>SUMIFS(53:53,$9:$9,AR$9-SUMIFS(conditions!$79:$79,conditions!$8:$8,"&lt;="&amp;AR$9,conditions!$9:$9,"&gt;="&amp;AR$9))</f>
        <v>27.719999999999892</v>
      </c>
      <c r="AS152" s="37">
        <f>SUMIFS(53:53,$9:$9,AS$9-SUMIFS(conditions!$79:$79,conditions!$8:$8,"&lt;="&amp;AS$9,conditions!$9:$9,"&gt;="&amp;AS$9))</f>
        <v>27.719999999999892</v>
      </c>
      <c r="AT152" s="37">
        <f>SUMIFS(53:53,$9:$9,AT$9-SUMIFS(conditions!$79:$79,conditions!$8:$8,"&lt;="&amp;AT$9,conditions!$9:$9,"&gt;="&amp;AT$9))</f>
        <v>27.720000000000347</v>
      </c>
      <c r="AU152" s="37">
        <f>SUMIFS(53:53,$9:$9,AU$9-SUMIFS(conditions!$79:$79,conditions!$8:$8,"&lt;="&amp;AU$9,conditions!$9:$9,"&gt;="&amp;AU$9))</f>
        <v>27.7199999999998</v>
      </c>
      <c r="AV152" s="37">
        <f>SUMIFS(53:53,$9:$9,AV$9-SUMIFS(conditions!$79:$79,conditions!$8:$8,"&lt;="&amp;AV$9,conditions!$9:$9,"&gt;="&amp;AV$9))</f>
        <v>0</v>
      </c>
      <c r="AW152" s="37">
        <f>SUMIFS(53:53,$9:$9,AW$9-SUMIFS(conditions!$79:$79,conditions!$8:$8,"&lt;="&amp;AW$9,conditions!$9:$9,"&gt;="&amp;AW$9))</f>
        <v>9.2370555648813024E-14</v>
      </c>
      <c r="AX152" s="37">
        <f>SUMIFS(53:53,$9:$9,AX$9-SUMIFS(conditions!$79:$79,conditions!$8:$8,"&lt;="&amp;AX$9,conditions!$9:$9,"&gt;="&amp;AX$9))</f>
        <v>27.720000000000347</v>
      </c>
      <c r="AY152" s="37">
        <f>SUMIFS(53:53,$9:$9,AY$9-SUMIFS(conditions!$79:$79,conditions!$8:$8,"&lt;="&amp;AY$9,conditions!$9:$9,"&gt;="&amp;AY$9))</f>
        <v>27.719999999999892</v>
      </c>
      <c r="AZ152" s="37">
        <f>SUMIFS(53:53,$9:$9,AZ$9-SUMIFS(conditions!$79:$79,conditions!$8:$8,"&lt;="&amp;AZ$9,conditions!$9:$9,"&gt;="&amp;AZ$9))</f>
        <v>27.719999999999892</v>
      </c>
      <c r="BA152" s="37">
        <f>SUMIFS(53:53,$9:$9,BA$9-SUMIFS(conditions!$79:$79,conditions!$8:$8,"&lt;="&amp;BA$9,conditions!$9:$9,"&gt;="&amp;BA$9))</f>
        <v>27.719999999999892</v>
      </c>
      <c r="BB152" s="37">
        <f>SUMIFS(53:53,$9:$9,BB$9-SUMIFS(conditions!$79:$79,conditions!$8:$8,"&lt;="&amp;BB$9,conditions!$9:$9,"&gt;="&amp;BB$9))</f>
        <v>27.7199999999998</v>
      </c>
      <c r="BC152" s="37">
        <f>SUMIFS(53:53,$9:$9,BC$9-SUMIFS(conditions!$79:$79,conditions!$8:$8,"&lt;="&amp;BC$9,conditions!$9:$9,"&gt;="&amp;BC$9))</f>
        <v>0</v>
      </c>
      <c r="BD152" s="37">
        <f>SUMIFS(53:53,$9:$9,BD$9-SUMIFS(conditions!$79:$79,conditions!$8:$8,"&lt;="&amp;BD$9,conditions!$9:$9,"&gt;="&amp;BD$9))</f>
        <v>5.4711790653527714E-13</v>
      </c>
      <c r="BE152" s="37">
        <f>SUMIFS(53:53,$9:$9,BE$9-SUMIFS(conditions!$79:$79,conditions!$8:$8,"&lt;="&amp;BE$9,conditions!$9:$9,"&gt;="&amp;BE$9))</f>
        <v>27.719999999999892</v>
      </c>
      <c r="BF152" s="37">
        <f>SUMIFS(53:53,$9:$9,BF$9-SUMIFS(conditions!$79:$79,conditions!$8:$8,"&lt;="&amp;BF$9,conditions!$9:$9,"&gt;="&amp;BF$9))</f>
        <v>27.720000000000347</v>
      </c>
      <c r="BG152" s="37">
        <f>SUMIFS(53:53,$9:$9,BG$9-SUMIFS(conditions!$79:$79,conditions!$8:$8,"&lt;="&amp;BG$9,conditions!$9:$9,"&gt;="&amp;BG$9))</f>
        <v>27.719999999999892</v>
      </c>
      <c r="BH152" s="37">
        <f>SUMIFS(53:53,$9:$9,BH$9-SUMIFS(conditions!$79:$79,conditions!$8:$8,"&lt;="&amp;BH$9,conditions!$9:$9,"&gt;="&amp;BH$9))</f>
        <v>27.719999999999892</v>
      </c>
      <c r="BI152" s="37">
        <f>SUMIFS(53:53,$9:$9,BI$9-SUMIFS(conditions!$79:$79,conditions!$8:$8,"&lt;="&amp;BI$9,conditions!$9:$9,"&gt;="&amp;BI$9))</f>
        <v>27.7199999999998</v>
      </c>
      <c r="BJ152" s="37">
        <f>SUMIFS(53:53,$9:$9,BJ$9-SUMIFS(conditions!$79:$79,conditions!$8:$8,"&lt;="&amp;BJ$9,conditions!$9:$9,"&gt;="&amp;BJ$9))</f>
        <v>0</v>
      </c>
      <c r="BK152" s="37">
        <f>SUMIFS(53:53,$9:$9,BK$9-SUMIFS(conditions!$79:$79,conditions!$8:$8,"&lt;="&amp;BK$9,conditions!$9:$9,"&gt;="&amp;BK$9))</f>
        <v>5.4711790653527714E-13</v>
      </c>
      <c r="BL152" s="37">
        <f>SUMIFS(53:53,$9:$9,BL$9-SUMIFS(conditions!$79:$79,conditions!$8:$8,"&lt;="&amp;BL$9,conditions!$9:$9,"&gt;="&amp;BL$9))</f>
        <v>27.719999999999892</v>
      </c>
      <c r="BM152" s="37">
        <f>SUMIFS(53:53,$9:$9,BM$9-SUMIFS(conditions!$79:$79,conditions!$8:$8,"&lt;="&amp;BM$9,conditions!$9:$9,"&gt;="&amp;BM$9))</f>
        <v>27.720000000000347</v>
      </c>
      <c r="BN152" s="37">
        <f>SUMIFS(53:53,$9:$9,BN$9-SUMIFS(conditions!$79:$79,conditions!$8:$8,"&lt;="&amp;BN$9,conditions!$9:$9,"&gt;="&amp;BN$9))</f>
        <v>27.7199999999998</v>
      </c>
      <c r="BO152" s="37">
        <f>SUMIFS(53:53,$9:$9,BO$9-SUMIFS(conditions!$79:$79,conditions!$8:$8,"&lt;="&amp;BO$9,conditions!$9:$9,"&gt;="&amp;BO$9))</f>
        <v>27.720000000000255</v>
      </c>
      <c r="BP152" s="37">
        <f>SUMIFS(53:53,$9:$9,BP$9-SUMIFS(conditions!$79:$79,conditions!$8:$8,"&lt;="&amp;BP$9,conditions!$9:$9,"&gt;="&amp;BP$9))</f>
        <v>33.264000000000124</v>
      </c>
      <c r="BQ152" s="37">
        <f>SUMIFS(53:53,$9:$9,BQ$9-SUMIFS(conditions!$79:$79,conditions!$8:$8,"&lt;="&amp;BQ$9,conditions!$9:$9,"&gt;="&amp;BQ$9))</f>
        <v>0</v>
      </c>
      <c r="BR152" s="37">
        <f>SUMIFS(53:53,$9:$9,BR$9-SUMIFS(conditions!$79:$79,conditions!$8:$8,"&lt;="&amp;BR$9,conditions!$9:$9,"&gt;="&amp;BR$9))</f>
        <v>0</v>
      </c>
      <c r="BS152" s="37">
        <f>SUMIFS(53:53,$9:$9,BS$9-SUMIFS(conditions!$79:$79,conditions!$8:$8,"&lt;="&amp;BS$9,conditions!$9:$9,"&gt;="&amp;BS$9))</f>
        <v>33.264000000000124</v>
      </c>
      <c r="BT152" s="37">
        <f>SUMIFS(53:53,$9:$9,BT$9-SUMIFS(conditions!$79:$79,conditions!$8:$8,"&lt;="&amp;BT$9,conditions!$9:$9,"&gt;="&amp;BT$9))</f>
        <v>33.263999999999669</v>
      </c>
      <c r="BU152" s="37">
        <f>SUMIFS(53:53,$9:$9,BU$9-SUMIFS(conditions!$79:$79,conditions!$8:$8,"&lt;="&amp;BU$9,conditions!$9:$9,"&gt;="&amp;BU$9))</f>
        <v>33.263999999999896</v>
      </c>
      <c r="BV152" s="37">
        <f>SUMIFS(53:53,$9:$9,BV$9-SUMIFS(conditions!$79:$79,conditions!$8:$8,"&lt;="&amp;BV$9,conditions!$9:$9,"&gt;="&amp;BV$9))</f>
        <v>33.263999999999896</v>
      </c>
      <c r="BW152" s="37">
        <f>SUMIFS(53:53,$9:$9,BW$9-SUMIFS(conditions!$79:$79,conditions!$8:$8,"&lt;="&amp;BW$9,conditions!$9:$9,"&gt;="&amp;BW$9))</f>
        <v>33.264000000000124</v>
      </c>
      <c r="BX152" s="37">
        <f>SUMIFS(53:53,$9:$9,BX$9-SUMIFS(conditions!$79:$79,conditions!$8:$8,"&lt;="&amp;BX$9,conditions!$9:$9,"&gt;="&amp;BX$9))</f>
        <v>0</v>
      </c>
      <c r="BY152" s="37">
        <f>SUMIFS(53:53,$9:$9,BY$9-SUMIFS(conditions!$79:$79,conditions!$8:$8,"&lt;="&amp;BY$9,conditions!$9:$9,"&gt;="&amp;BY$9))</f>
        <v>-2.2737367544323206E-13</v>
      </c>
      <c r="BZ152" s="37">
        <f>SUMIFS(53:53,$9:$9,BZ$9-SUMIFS(conditions!$79:$79,conditions!$8:$8,"&lt;="&amp;BZ$9,conditions!$9:$9,"&gt;="&amp;BZ$9))</f>
        <v>33.263999999999896</v>
      </c>
      <c r="CA152" s="37">
        <f>SUMIFS(53:53,$9:$9,CA$9-SUMIFS(conditions!$79:$79,conditions!$8:$8,"&lt;="&amp;CA$9,conditions!$9:$9,"&gt;="&amp;CA$9))</f>
        <v>33.263999999999896</v>
      </c>
      <c r="CB152" s="37">
        <f>SUMIFS(53:53,$9:$9,CB$9-SUMIFS(conditions!$79:$79,conditions!$8:$8,"&lt;="&amp;CB$9,conditions!$9:$9,"&gt;="&amp;CB$9))</f>
        <v>33.263999999999896</v>
      </c>
      <c r="CC152" s="37">
        <f>SUMIFS(53:53,$9:$9,CC$9-SUMIFS(conditions!$79:$79,conditions!$8:$8,"&lt;="&amp;CC$9,conditions!$9:$9,"&gt;="&amp;CC$9))</f>
        <v>33.263999999999896</v>
      </c>
      <c r="CD152" s="37">
        <f>SUMIFS(53:53,$9:$9,CD$9-SUMIFS(conditions!$79:$79,conditions!$8:$8,"&lt;="&amp;CD$9,conditions!$9:$9,"&gt;="&amp;CD$9))</f>
        <v>33.263999999999896</v>
      </c>
      <c r="CE152" s="37">
        <f>SUMIFS(53:53,$9:$9,CE$9-SUMIFS(conditions!$79:$79,conditions!$8:$8,"&lt;="&amp;CE$9,conditions!$9:$9,"&gt;="&amp;CE$9))</f>
        <v>0</v>
      </c>
      <c r="CF152" s="37">
        <f>SUMIFS(53:53,$9:$9,CF$9-SUMIFS(conditions!$79:$79,conditions!$8:$8,"&lt;="&amp;CF$9,conditions!$9:$9,"&gt;="&amp;CF$9))</f>
        <v>0</v>
      </c>
      <c r="CG152" s="37">
        <f>SUMIFS(53:53,$9:$9,CG$9-SUMIFS(conditions!$79:$79,conditions!$8:$8,"&lt;="&amp;CG$9,conditions!$9:$9,"&gt;="&amp;CG$9))</f>
        <v>33.263999999999896</v>
      </c>
      <c r="CH152" s="37">
        <f>SUMIFS(53:53,$9:$9,CH$9-SUMIFS(conditions!$79:$79,conditions!$8:$8,"&lt;="&amp;CH$9,conditions!$9:$9,"&gt;="&amp;CH$9))</f>
        <v>33.263999999999896</v>
      </c>
      <c r="CI152" s="37">
        <f>SUMIFS(53:53,$9:$9,CI$9-SUMIFS(conditions!$79:$79,conditions!$8:$8,"&lt;="&amp;CI$9,conditions!$9:$9,"&gt;="&amp;CI$9))</f>
        <v>33.263999999999896</v>
      </c>
      <c r="CJ152" s="37">
        <f>SUMIFS(53:53,$9:$9,CJ$9-SUMIFS(conditions!$79:$79,conditions!$8:$8,"&lt;="&amp;CJ$9,conditions!$9:$9,"&gt;="&amp;CJ$9))</f>
        <v>33.263999999999896</v>
      </c>
      <c r="CK152" s="37">
        <f>SUMIFS(53:53,$9:$9,CK$9-SUMIFS(conditions!$79:$79,conditions!$8:$8,"&lt;="&amp;CK$9,conditions!$9:$9,"&gt;="&amp;CK$9))</f>
        <v>33.263999999999896</v>
      </c>
      <c r="CL152" s="37">
        <f>SUMIFS(53:53,$9:$9,CL$9-SUMIFS(conditions!$79:$79,conditions!$8:$8,"&lt;="&amp;CL$9,conditions!$9:$9,"&gt;="&amp;CL$9))</f>
        <v>0</v>
      </c>
      <c r="CM152" s="37">
        <f>SUMIFS(53:53,$9:$9,CM$9-SUMIFS(conditions!$79:$79,conditions!$8:$8,"&lt;="&amp;CM$9,conditions!$9:$9,"&gt;="&amp;CM$9))</f>
        <v>0</v>
      </c>
      <c r="CN152" s="37">
        <f>SUMIFS(53:53,$9:$9,CN$9-SUMIFS(conditions!$79:$79,conditions!$8:$8,"&lt;="&amp;CN$9,conditions!$9:$9,"&gt;="&amp;CN$9))</f>
        <v>33.263999999999896</v>
      </c>
      <c r="CO152" s="37">
        <f>SUMIFS(53:53,$9:$9,CO$9-SUMIFS(conditions!$79:$79,conditions!$8:$8,"&lt;="&amp;CO$9,conditions!$9:$9,"&gt;="&amp;CO$9))</f>
        <v>33.263999999999896</v>
      </c>
      <c r="CP152" s="37">
        <f>SUMIFS(53:53,$9:$9,CP$9-SUMIFS(conditions!$79:$79,conditions!$8:$8,"&lt;="&amp;CP$9,conditions!$9:$9,"&gt;="&amp;CP$9))</f>
        <v>33.263999999999896</v>
      </c>
      <c r="CQ152" s="37">
        <f>SUMIFS(53:53,$9:$9,CQ$9-SUMIFS(conditions!$79:$79,conditions!$8:$8,"&lt;="&amp;CQ$9,conditions!$9:$9,"&gt;="&amp;CQ$9))</f>
        <v>33.263999999999896</v>
      </c>
      <c r="CR152" s="37">
        <f>SUMIFS(53:53,$9:$9,CR$9-SUMIFS(conditions!$79:$79,conditions!$8:$8,"&lt;="&amp;CR$9,conditions!$9:$9,"&gt;="&amp;CR$9))</f>
        <v>33.263999999999896</v>
      </c>
      <c r="CS152" s="37">
        <f>SUMIFS(53:53,$9:$9,CS$9-SUMIFS(conditions!$79:$79,conditions!$8:$8,"&lt;="&amp;CS$9,conditions!$9:$9,"&gt;="&amp;CS$9))</f>
        <v>0</v>
      </c>
      <c r="CT152" s="37">
        <f>SUMIFS(53:53,$9:$9,CT$9-SUMIFS(conditions!$79:$79,conditions!$8:$8,"&lt;="&amp;CT$9,conditions!$9:$9,"&gt;="&amp;CT$9))</f>
        <v>0</v>
      </c>
      <c r="CU152" s="37">
        <f>SUMIFS(53:53,$9:$9,CU$9-SUMIFS(conditions!$79:$79,conditions!$8:$8,"&lt;="&amp;CU$9,conditions!$9:$9,"&gt;="&amp;CU$9))</f>
        <v>34.927200000000084</v>
      </c>
      <c r="CV152" s="37">
        <f>SUMIFS(53:53,$9:$9,CV$9-SUMIFS(conditions!$79:$79,conditions!$8:$8,"&lt;="&amp;CV$9,conditions!$9:$9,"&gt;="&amp;CV$9))</f>
        <v>34.927200000000084</v>
      </c>
      <c r="CW152" s="37">
        <f>SUMIFS(53:53,$9:$9,CW$9-SUMIFS(conditions!$79:$79,conditions!$8:$8,"&lt;="&amp;CW$9,conditions!$9:$9,"&gt;="&amp;CW$9))</f>
        <v>34.927200000000084</v>
      </c>
      <c r="CX152" s="37">
        <f>SUMIFS(53:53,$9:$9,CX$9-SUMIFS(conditions!$79:$79,conditions!$8:$8,"&lt;="&amp;CX$9,conditions!$9:$9,"&gt;="&amp;CX$9))</f>
        <v>34.927200000000084</v>
      </c>
      <c r="CY152" s="37">
        <f>SUMIFS(53:53,$9:$9,CY$9-SUMIFS(conditions!$79:$79,conditions!$8:$8,"&lt;="&amp;CY$9,conditions!$9:$9,"&gt;="&amp;CY$9))</f>
        <v>34.927200000000084</v>
      </c>
      <c r="CZ152" s="37">
        <f>SUMIFS(53:53,$9:$9,CZ$9-SUMIFS(conditions!$79:$79,conditions!$8:$8,"&lt;="&amp;CZ$9,conditions!$9:$9,"&gt;="&amp;CZ$9))</f>
        <v>0</v>
      </c>
      <c r="DA152" s="37">
        <f>SUMIFS(53:53,$9:$9,DA$9-SUMIFS(conditions!$79:$79,conditions!$8:$8,"&lt;="&amp;DA$9,conditions!$9:$9,"&gt;="&amp;DA$9))</f>
        <v>0</v>
      </c>
      <c r="DB152" s="37">
        <f>SUMIFS(53:53,$9:$9,DB$9-SUMIFS(conditions!$79:$79,conditions!$8:$8,"&lt;="&amp;DB$9,conditions!$9:$9,"&gt;="&amp;DB$9))</f>
        <v>34.927200000000084</v>
      </c>
      <c r="DC152" s="37">
        <f>SUMIFS(53:53,$9:$9,DC$9-SUMIFS(conditions!$79:$79,conditions!$8:$8,"&lt;="&amp;DC$9,conditions!$9:$9,"&gt;="&amp;DC$9))</f>
        <v>34.927200000000084</v>
      </c>
      <c r="DD152" s="37">
        <f>SUMIFS(53:53,$9:$9,DD$9-SUMIFS(conditions!$79:$79,conditions!$8:$8,"&lt;="&amp;DD$9,conditions!$9:$9,"&gt;="&amp;DD$9))</f>
        <v>34.927200000000312</v>
      </c>
      <c r="DE152" s="37">
        <f>SUMIFS(53:53,$9:$9,DE$9-SUMIFS(conditions!$79:$79,conditions!$8:$8,"&lt;="&amp;DE$9,conditions!$9:$9,"&gt;="&amp;DE$9))</f>
        <v>34.927200000000084</v>
      </c>
      <c r="DF152" s="37">
        <f>SUMIFS(53:53,$9:$9,DF$9-SUMIFS(conditions!$79:$79,conditions!$8:$8,"&lt;="&amp;DF$9,conditions!$9:$9,"&gt;="&amp;DF$9))</f>
        <v>34.927200000000084</v>
      </c>
      <c r="DG152" s="37">
        <f>SUMIFS(53:53,$9:$9,DG$9-SUMIFS(conditions!$79:$79,conditions!$8:$8,"&lt;="&amp;DG$9,conditions!$9:$9,"&gt;="&amp;DG$9))</f>
        <v>0</v>
      </c>
      <c r="DH152" s="37">
        <f>SUMIFS(53:53,$9:$9,DH$9-SUMIFS(conditions!$79:$79,conditions!$8:$8,"&lt;="&amp;DH$9,conditions!$9:$9,"&gt;="&amp;DH$9))</f>
        <v>2.2737367544323206E-13</v>
      </c>
      <c r="DI152" s="37">
        <f>SUMIFS(53:53,$9:$9,DI$9-SUMIFS(conditions!$79:$79,conditions!$8:$8,"&lt;="&amp;DI$9,conditions!$9:$9,"&gt;="&amp;DI$9))</f>
        <v>34.927200000000084</v>
      </c>
      <c r="DJ152" s="37">
        <f>SUMIFS(53:53,$9:$9,DJ$9-SUMIFS(conditions!$79:$79,conditions!$8:$8,"&lt;="&amp;DJ$9,conditions!$9:$9,"&gt;="&amp;DJ$9))</f>
        <v>34.927200000000084</v>
      </c>
      <c r="DK152" s="37">
        <f>SUMIFS(53:53,$9:$9,DK$9-SUMIFS(conditions!$79:$79,conditions!$8:$8,"&lt;="&amp;DK$9,conditions!$9:$9,"&gt;="&amp;DK$9))</f>
        <v>34.927200000000084</v>
      </c>
      <c r="DL152" s="37">
        <f>SUMIFS(53:53,$9:$9,DL$9-SUMIFS(conditions!$79:$79,conditions!$8:$8,"&lt;="&amp;DL$9,conditions!$9:$9,"&gt;="&amp;DL$9))</f>
        <v>34.927200000000312</v>
      </c>
      <c r="DM152" s="37">
        <f>SUMIFS(53:53,$9:$9,DM$9-SUMIFS(conditions!$79:$79,conditions!$8:$8,"&lt;="&amp;DM$9,conditions!$9:$9,"&gt;="&amp;DM$9))</f>
        <v>34.927200000000084</v>
      </c>
      <c r="DN152" s="37">
        <f>SUMIFS(53:53,$9:$9,DN$9-SUMIFS(conditions!$79:$79,conditions!$8:$8,"&lt;="&amp;DN$9,conditions!$9:$9,"&gt;="&amp;DN$9))</f>
        <v>0</v>
      </c>
      <c r="DO152" s="37">
        <f>SUMIFS(53:53,$9:$9,DO$9-SUMIFS(conditions!$79:$79,conditions!$8:$8,"&lt;="&amp;DO$9,conditions!$9:$9,"&gt;="&amp;DO$9))</f>
        <v>0</v>
      </c>
      <c r="DP152" s="37">
        <f>SUMIFS(53:53,$9:$9,DP$9-SUMIFS(conditions!$79:$79,conditions!$8:$8,"&lt;="&amp;DP$9,conditions!$9:$9,"&gt;="&amp;DP$9))</f>
        <v>34.927200000000084</v>
      </c>
      <c r="DQ152" s="37">
        <f>SUMIFS(53:53,$9:$9,DQ$9-SUMIFS(conditions!$79:$79,conditions!$8:$8,"&lt;="&amp;DQ$9,conditions!$9:$9,"&gt;="&amp;DQ$9))</f>
        <v>34.927200000000312</v>
      </c>
      <c r="DR152" s="37">
        <f>SUMIFS(53:53,$9:$9,DR$9-SUMIFS(conditions!$79:$79,conditions!$8:$8,"&lt;="&amp;DR$9,conditions!$9:$9,"&gt;="&amp;DR$9))</f>
        <v>34.927200000000084</v>
      </c>
      <c r="DS152" s="37">
        <f>SUMIFS(53:53,$9:$9,DS$9-SUMIFS(conditions!$79:$79,conditions!$8:$8,"&lt;="&amp;DS$9,conditions!$9:$9,"&gt;="&amp;DS$9))</f>
        <v>34.927200000000084</v>
      </c>
      <c r="DT152" s="37">
        <f>SUMIFS(53:53,$9:$9,DT$9-SUMIFS(conditions!$79:$79,conditions!$8:$8,"&lt;="&amp;DT$9,conditions!$9:$9,"&gt;="&amp;DT$9))</f>
        <v>34.927200000000084</v>
      </c>
      <c r="DU152" s="37">
        <f>SUMIFS(53:53,$9:$9,DU$9-SUMIFS(conditions!$79:$79,conditions!$8:$8,"&lt;="&amp;DU$9,conditions!$9:$9,"&gt;="&amp;DU$9))</f>
        <v>0</v>
      </c>
      <c r="DV152" s="37">
        <f>SUMIFS(53:53,$9:$9,DV$9-SUMIFS(conditions!$79:$79,conditions!$8:$8,"&lt;="&amp;DV$9,conditions!$9:$9,"&gt;="&amp;DV$9))</f>
        <v>0</v>
      </c>
      <c r="DW152" s="37">
        <f>SUMIFS(53:53,$9:$9,DW$9-SUMIFS(conditions!$79:$79,conditions!$8:$8,"&lt;="&amp;DW$9,conditions!$9:$9,"&gt;="&amp;DW$9))</f>
        <v>34.927200000000283</v>
      </c>
      <c r="DX152" s="37">
        <f>SUMIFS(53:53,$9:$9,DX$9-SUMIFS(conditions!$79:$79,conditions!$8:$8,"&lt;="&amp;DX$9,conditions!$9:$9,"&gt;="&amp;DX$9))</f>
        <v>34.927199999999829</v>
      </c>
      <c r="DY152" s="37">
        <f>SUMIFS(53:53,$9:$9,DY$9-SUMIFS(conditions!$79:$79,conditions!$8:$8,"&lt;="&amp;DY$9,conditions!$9:$9,"&gt;="&amp;DY$9))</f>
        <v>38.71098000000049</v>
      </c>
      <c r="DZ152" s="37">
        <f>SUMIFS(53:53,$9:$9,DZ$9-SUMIFS(conditions!$79:$79,conditions!$8:$8,"&lt;="&amp;DZ$9,conditions!$9:$9,"&gt;="&amp;DZ$9))</f>
        <v>38.710980000000035</v>
      </c>
      <c r="EA152" s="37">
        <f>SUMIFS(53:53,$9:$9,EA$9-SUMIFS(conditions!$79:$79,conditions!$8:$8,"&lt;="&amp;EA$9,conditions!$9:$9,"&gt;="&amp;EA$9))</f>
        <v>38.710979999999836</v>
      </c>
      <c r="EB152" s="37">
        <f>SUMIFS(53:53,$9:$9,EB$9-SUMIFS(conditions!$79:$79,conditions!$8:$8,"&lt;="&amp;EB$9,conditions!$9:$9,"&gt;="&amp;EB$9))</f>
        <v>0</v>
      </c>
      <c r="EC152" s="37">
        <f>SUMIFS(53:53,$9:$9,EC$9-SUMIFS(conditions!$79:$79,conditions!$8:$8,"&lt;="&amp;EC$9,conditions!$9:$9,"&gt;="&amp;EC$9))</f>
        <v>1.9895196601282805E-13</v>
      </c>
      <c r="ED152" s="37">
        <f>SUMIFS(53:53,$9:$9,ED$9-SUMIFS(conditions!$79:$79,conditions!$8:$8,"&lt;="&amp;ED$9,conditions!$9:$9,"&gt;="&amp;ED$9))</f>
        <v>38.710980000000035</v>
      </c>
      <c r="EE152" s="37">
        <f>SUMIFS(53:53,$9:$9,EE$9-SUMIFS(conditions!$79:$79,conditions!$8:$8,"&lt;="&amp;EE$9,conditions!$9:$9,"&gt;="&amp;EE$9))</f>
        <v>38.710980000000035</v>
      </c>
      <c r="EF152" s="37">
        <f>SUMIFS(53:53,$9:$9,EF$9-SUMIFS(conditions!$79:$79,conditions!$8:$8,"&lt;="&amp;EF$9,conditions!$9:$9,"&gt;="&amp;EF$9))</f>
        <v>38.710980000000035</v>
      </c>
      <c r="EG152" s="37">
        <f>SUMIFS(53:53,$9:$9,EG$9-SUMIFS(conditions!$79:$79,conditions!$8:$8,"&lt;="&amp;EG$9,conditions!$9:$9,"&gt;="&amp;EG$9))</f>
        <v>38.710980000000035</v>
      </c>
      <c r="EH152" s="37">
        <f>SUMIFS(53:53,$9:$9,EH$9-SUMIFS(conditions!$79:$79,conditions!$8:$8,"&lt;="&amp;EH$9,conditions!$9:$9,"&gt;="&amp;EH$9))</f>
        <v>38.710979999999836</v>
      </c>
      <c r="EI152" s="37">
        <f>SUMIFS(53:53,$9:$9,EI$9-SUMIFS(conditions!$79:$79,conditions!$8:$8,"&lt;="&amp;EI$9,conditions!$9:$9,"&gt;="&amp;EI$9))</f>
        <v>0</v>
      </c>
      <c r="EJ152" s="37">
        <f>SUMIFS(53:53,$9:$9,EJ$9-SUMIFS(conditions!$79:$79,conditions!$8:$8,"&lt;="&amp;EJ$9,conditions!$9:$9,"&gt;="&amp;EJ$9))</f>
        <v>1.9895196601282805E-13</v>
      </c>
      <c r="EK152" s="37">
        <f>SUMIFS(53:53,$9:$9,EK$9-SUMIFS(conditions!$79:$79,conditions!$8:$8,"&lt;="&amp;EK$9,conditions!$9:$9,"&gt;="&amp;EK$9))</f>
        <v>38.710980000000035</v>
      </c>
      <c r="EL152" s="37">
        <f>SUMIFS(53:53,$9:$9,EL$9-SUMIFS(conditions!$79:$79,conditions!$8:$8,"&lt;="&amp;EL$9,conditions!$9:$9,"&gt;="&amp;EL$9))</f>
        <v>38.710980000000035</v>
      </c>
      <c r="EM152" s="37">
        <f>SUMIFS(53:53,$9:$9,EM$9-SUMIFS(conditions!$79:$79,conditions!$8:$8,"&lt;="&amp;EM$9,conditions!$9:$9,"&gt;="&amp;EM$9))</f>
        <v>38.71097999999958</v>
      </c>
      <c r="EN152" s="37">
        <f>SUMIFS(53:53,$9:$9,EN$9-SUMIFS(conditions!$79:$79,conditions!$8:$8,"&lt;="&amp;EN$9,conditions!$9:$9,"&gt;="&amp;EN$9))</f>
        <v>38.710980000000035</v>
      </c>
      <c r="EO152" s="37">
        <f>SUMIFS(53:53,$9:$9,EO$9-SUMIFS(conditions!$79:$79,conditions!$8:$8,"&lt;="&amp;EO$9,conditions!$9:$9,"&gt;="&amp;EO$9))</f>
        <v>38.710979999999836</v>
      </c>
      <c r="EP152" s="37">
        <f>SUMIFS(53:53,$9:$9,EP$9-SUMIFS(conditions!$79:$79,conditions!$8:$8,"&lt;="&amp;EP$9,conditions!$9:$9,"&gt;="&amp;EP$9))</f>
        <v>0</v>
      </c>
      <c r="EQ152" s="37">
        <f>SUMIFS(53:53,$9:$9,EQ$9-SUMIFS(conditions!$79:$79,conditions!$8:$8,"&lt;="&amp;EQ$9,conditions!$9:$9,"&gt;="&amp;EQ$9))</f>
        <v>1.9895196601282805E-13</v>
      </c>
      <c r="ER152" s="37">
        <f>SUMIFS(53:53,$9:$9,ER$9-SUMIFS(conditions!$79:$79,conditions!$8:$8,"&lt;="&amp;ER$9,conditions!$9:$9,"&gt;="&amp;ER$9))</f>
        <v>38.710980000000035</v>
      </c>
      <c r="ES152" s="37">
        <f>SUMIFS(53:53,$9:$9,ES$9-SUMIFS(conditions!$79:$79,conditions!$8:$8,"&lt;="&amp;ES$9,conditions!$9:$9,"&gt;="&amp;ES$9))</f>
        <v>38.71097999999958</v>
      </c>
      <c r="ET152" s="37">
        <f>SUMIFS(53:53,$9:$9,ET$9-SUMIFS(conditions!$79:$79,conditions!$8:$8,"&lt;="&amp;ET$9,conditions!$9:$9,"&gt;="&amp;ET$9))</f>
        <v>38.710980000000035</v>
      </c>
      <c r="EU152" s="37">
        <f>SUMIFS(53:53,$9:$9,EU$9-SUMIFS(conditions!$79:$79,conditions!$8:$8,"&lt;="&amp;EU$9,conditions!$9:$9,"&gt;="&amp;EU$9))</f>
        <v>38.710980000000035</v>
      </c>
      <c r="EV152" s="37">
        <f>SUMIFS(53:53,$9:$9,EV$9-SUMIFS(conditions!$79:$79,conditions!$8:$8,"&lt;="&amp;EV$9,conditions!$9:$9,"&gt;="&amp;EV$9))</f>
        <v>38.710979999999836</v>
      </c>
      <c r="EW152" s="37">
        <f>SUMIFS(53:53,$9:$9,EW$9-SUMIFS(conditions!$79:$79,conditions!$8:$8,"&lt;="&amp;EW$9,conditions!$9:$9,"&gt;="&amp;EW$9))</f>
        <v>0</v>
      </c>
      <c r="EX152" s="37">
        <f>SUMIFS(53:53,$9:$9,EX$9-SUMIFS(conditions!$79:$79,conditions!$8:$8,"&lt;="&amp;EX$9,conditions!$9:$9,"&gt;="&amp;EX$9))</f>
        <v>1.9895196601282805E-13</v>
      </c>
      <c r="EY152" s="37">
        <f>SUMIFS(53:53,$9:$9,EY$9-SUMIFS(conditions!$79:$79,conditions!$8:$8,"&lt;="&amp;EY$9,conditions!$9:$9,"&gt;="&amp;EY$9))</f>
        <v>38.71097999999958</v>
      </c>
      <c r="EZ152" s="37">
        <f>SUMIFS(53:53,$9:$9,EZ$9-SUMIFS(conditions!$79:$79,conditions!$8:$8,"&lt;="&amp;EZ$9,conditions!$9:$9,"&gt;="&amp;EZ$9))</f>
        <v>38.710980000000035</v>
      </c>
      <c r="FA152" s="37">
        <f>SUMIFS(53:53,$9:$9,FA$9-SUMIFS(conditions!$79:$79,conditions!$8:$8,"&lt;="&amp;FA$9,conditions!$9:$9,"&gt;="&amp;FA$9))</f>
        <v>38.710980000000035</v>
      </c>
      <c r="FB152" s="37">
        <f>SUMIFS(53:53,$9:$9,FB$9-SUMIFS(conditions!$79:$79,conditions!$8:$8,"&lt;="&amp;FB$9,conditions!$9:$9,"&gt;="&amp;FB$9))</f>
        <v>38.710979999999715</v>
      </c>
      <c r="FC152" s="37">
        <f>SUMIFS(53:53,$9:$9,FC$9-SUMIFS(conditions!$79:$79,conditions!$8:$8,"&lt;="&amp;FC$9,conditions!$9:$9,"&gt;="&amp;FC$9))</f>
        <v>38.710979999999836</v>
      </c>
      <c r="FD152" s="37">
        <f>SUMIFS(53:53,$9:$9,FD$9-SUMIFS(conditions!$79:$79,conditions!$8:$8,"&lt;="&amp;FD$9,conditions!$9:$9,"&gt;="&amp;FD$9))</f>
        <v>0</v>
      </c>
      <c r="FE152" s="37">
        <f>SUMIFS(53:53,$9:$9,FE$9-SUMIFS(conditions!$79:$79,conditions!$8:$8,"&lt;="&amp;FE$9,conditions!$9:$9,"&gt;="&amp;FE$9))</f>
        <v>-1.2079226507921703E-13</v>
      </c>
      <c r="FF152" s="37">
        <f>SUMIFS(53:53,$9:$9,FF$9-SUMIFS(conditions!$79:$79,conditions!$8:$8,"&lt;="&amp;FF$9,conditions!$9:$9,"&gt;="&amp;FF$9))</f>
        <v>35.614101600000474</v>
      </c>
      <c r="FG152" s="37">
        <f>SUMIFS(53:53,$9:$9,FG$9-SUMIFS(conditions!$79:$79,conditions!$8:$8,"&lt;="&amp;FG$9,conditions!$9:$9,"&gt;="&amp;FG$9))</f>
        <v>35.614101600000019</v>
      </c>
      <c r="FH152" s="37">
        <f>SUMIFS(53:53,$9:$9,FH$9-SUMIFS(conditions!$79:$79,conditions!$8:$8,"&lt;="&amp;FH$9,conditions!$9:$9,"&gt;="&amp;FH$9))</f>
        <v>35.614101600000474</v>
      </c>
      <c r="FI152" s="37">
        <f>SUMIFS(53:53,$9:$9,FI$9-SUMIFS(conditions!$79:$79,conditions!$8:$8,"&lt;="&amp;FI$9,conditions!$9:$9,"&gt;="&amp;FI$9))</f>
        <v>35.614101600000474</v>
      </c>
      <c r="FJ152" s="37">
        <f>SUMIFS(53:53,$9:$9,FJ$9-SUMIFS(conditions!$79:$79,conditions!$8:$8,"&lt;="&amp;FJ$9,conditions!$9:$9,"&gt;="&amp;FJ$9))</f>
        <v>35.61410160000014</v>
      </c>
      <c r="FK152" s="37">
        <f>SUMIFS(53:53,$9:$9,FK$9-SUMIFS(conditions!$79:$79,conditions!$8:$8,"&lt;="&amp;FK$9,conditions!$9:$9,"&gt;="&amp;FK$9))</f>
        <v>0</v>
      </c>
      <c r="FL152" s="37">
        <f>SUMIFS(53:53,$9:$9,FL$9-SUMIFS(conditions!$79:$79,conditions!$8:$8,"&lt;="&amp;FL$9,conditions!$9:$9,"&gt;="&amp;FL$9))</f>
        <v>-1.2079226507921703E-13</v>
      </c>
      <c r="FM152" s="37">
        <f>SUMIFS(53:53,$9:$9,FM$9-SUMIFS(conditions!$79:$79,conditions!$8:$8,"&lt;="&amp;FM$9,conditions!$9:$9,"&gt;="&amp;FM$9))</f>
        <v>35.614101600000019</v>
      </c>
      <c r="FN152" s="37">
        <f>SUMIFS(53:53,$9:$9,FN$9-SUMIFS(conditions!$79:$79,conditions!$8:$8,"&lt;="&amp;FN$9,conditions!$9:$9,"&gt;="&amp;FN$9))</f>
        <v>35.614101600000474</v>
      </c>
      <c r="FO152" s="37">
        <f>SUMIFS(53:53,$9:$9,FO$9-SUMIFS(conditions!$79:$79,conditions!$8:$8,"&lt;="&amp;FO$9,conditions!$9:$9,"&gt;="&amp;FO$9))</f>
        <v>35.614101600000019</v>
      </c>
      <c r="FP152" s="37">
        <f>SUMIFS(53:53,$9:$9,FP$9-SUMIFS(conditions!$79:$79,conditions!$8:$8,"&lt;="&amp;FP$9,conditions!$9:$9,"&gt;="&amp;FP$9))</f>
        <v>35.614101599999564</v>
      </c>
      <c r="FQ152" s="37">
        <f>SUMIFS(53:53,$9:$9,FQ$9-SUMIFS(conditions!$79:$79,conditions!$8:$8,"&lt;="&amp;FQ$9,conditions!$9:$9,"&gt;="&amp;FQ$9))</f>
        <v>35.61410160000014</v>
      </c>
      <c r="FR152" s="37">
        <f>SUMIFS(53:53,$9:$9,FR$9-SUMIFS(conditions!$79:$79,conditions!$8:$8,"&lt;="&amp;FR$9,conditions!$9:$9,"&gt;="&amp;FR$9))</f>
        <v>0</v>
      </c>
      <c r="FS152" s="37">
        <f>SUMIFS(53:53,$9:$9,FS$9-SUMIFS(conditions!$79:$79,conditions!$8:$8,"&lt;="&amp;FS$9,conditions!$9:$9,"&gt;="&amp;FS$9))</f>
        <v>-1.2079226507921703E-13</v>
      </c>
      <c r="FT152" s="37">
        <f>SUMIFS(53:53,$9:$9,FT$9-SUMIFS(conditions!$79:$79,conditions!$8:$8,"&lt;="&amp;FT$9,conditions!$9:$9,"&gt;="&amp;FT$9))</f>
        <v>35.614101599999564</v>
      </c>
      <c r="FU152" s="37">
        <f>SUMIFS(53:53,$9:$9,FU$9-SUMIFS(conditions!$79:$79,conditions!$8:$8,"&lt;="&amp;FU$9,conditions!$9:$9,"&gt;="&amp;FU$9))</f>
        <v>35.614101600000019</v>
      </c>
      <c r="FV152" s="37">
        <f>SUMIFS(53:53,$9:$9,FV$9-SUMIFS(conditions!$79:$79,conditions!$8:$8,"&lt;="&amp;FV$9,conditions!$9:$9,"&gt;="&amp;FV$9))</f>
        <v>35.614101599999564</v>
      </c>
      <c r="FW152" s="37">
        <f>SUMIFS(53:53,$9:$9,FW$9-SUMIFS(conditions!$79:$79,conditions!$8:$8,"&lt;="&amp;FW$9,conditions!$9:$9,"&gt;="&amp;FW$9))</f>
        <v>35.614101600000019</v>
      </c>
      <c r="FX152" s="37">
        <f>SUMIFS(53:53,$9:$9,FX$9-SUMIFS(conditions!$79:$79,conditions!$8:$8,"&lt;="&amp;FX$9,conditions!$9:$9,"&gt;="&amp;FX$9))</f>
        <v>35.61410160000014</v>
      </c>
      <c r="FY152" s="37">
        <f>SUMIFS(53:53,$9:$9,FY$9-SUMIFS(conditions!$79:$79,conditions!$8:$8,"&lt;="&amp;FY$9,conditions!$9:$9,"&gt;="&amp;FY$9))</f>
        <v>0</v>
      </c>
      <c r="FZ152" s="37">
        <f>SUMIFS(53:53,$9:$9,FZ$9-SUMIFS(conditions!$79:$79,conditions!$8:$8,"&lt;="&amp;FZ$9,conditions!$9:$9,"&gt;="&amp;FZ$9))</f>
        <v>-1.2079226507921703E-13</v>
      </c>
      <c r="GA152" s="37">
        <f>SUMIFS(53:53,$9:$9,GA$9-SUMIFS(conditions!$79:$79,conditions!$8:$8,"&lt;="&amp;GA$9,conditions!$9:$9,"&gt;="&amp;GA$9))</f>
        <v>35.614101599999564</v>
      </c>
      <c r="GB152" s="37">
        <f>SUMIFS(53:53,$9:$9,GB$9-SUMIFS(conditions!$79:$79,conditions!$8:$8,"&lt;="&amp;GB$9,conditions!$9:$9,"&gt;="&amp;GB$9))</f>
        <v>35.614101600000019</v>
      </c>
      <c r="GC152" s="37">
        <f>SUMIFS(53:53,$9:$9,GC$9-SUMIFS(conditions!$79:$79,conditions!$8:$8,"&lt;="&amp;GC$9,conditions!$9:$9,"&gt;="&amp;GC$9))</f>
        <v>35.614101600000019</v>
      </c>
      <c r="GD152" s="37">
        <f>SUMIFS(53:53,$9:$9,GD$9-SUMIFS(conditions!$79:$79,conditions!$8:$8,"&lt;="&amp;GD$9,conditions!$9:$9,"&gt;="&amp;GD$9))</f>
        <v>35.614101600000019</v>
      </c>
      <c r="GE152" s="37">
        <f>SUMIFS(53:53,$9:$9,GE$9-SUMIFS(conditions!$79:$79,conditions!$8:$8,"&lt;="&amp;GE$9,conditions!$9:$9,"&gt;="&amp;GE$9))</f>
        <v>35.61410160000014</v>
      </c>
      <c r="GF152" s="37">
        <f>SUMIFS(53:53,$9:$9,GF$9-SUMIFS(conditions!$79:$79,conditions!$8:$8,"&lt;="&amp;GF$9,conditions!$9:$9,"&gt;="&amp;GF$9))</f>
        <v>0</v>
      </c>
      <c r="GG152" s="37">
        <f>SUMIFS(53:53,$9:$9,GG$9-SUMIFS(conditions!$79:$79,conditions!$8:$8,"&lt;="&amp;GG$9,conditions!$9:$9,"&gt;="&amp;GG$9))</f>
        <v>-5.4001247917767614E-13</v>
      </c>
      <c r="GH152" s="37">
        <f>SUMIFS(53:53,$9:$9,GH$9-SUMIFS(conditions!$79:$79,conditions!$8:$8,"&lt;="&amp;GH$9,conditions!$9:$9,"&gt;="&amp;GH$9))</f>
        <v>36.682524647999713</v>
      </c>
      <c r="GI152" s="37">
        <f>SUMIFS(53:53,$9:$9,GI$9-SUMIFS(conditions!$79:$79,conditions!$8:$8,"&lt;="&amp;GI$9,conditions!$9:$9,"&gt;="&amp;GI$9))</f>
        <v>36.682524647999259</v>
      </c>
      <c r="GJ152" s="37">
        <f>SUMIFS(53:53,$9:$9,GJ$9-SUMIFS(conditions!$79:$79,conditions!$8:$8,"&lt;="&amp;GJ$9,conditions!$9:$9,"&gt;="&amp;GJ$9))</f>
        <v>36.682524647999713</v>
      </c>
      <c r="GK152" s="37">
        <f>SUMIFS(53:53,$9:$9,GK$9-SUMIFS(conditions!$79:$79,conditions!$8:$8,"&lt;="&amp;GK$9,conditions!$9:$9,"&gt;="&amp;GK$9))</f>
        <v>36.682524647999259</v>
      </c>
      <c r="GL152" s="37">
        <f>SUMIFS(53:53,$9:$9,GL$9-SUMIFS(conditions!$79:$79,conditions!$8:$8,"&lt;="&amp;GL$9,conditions!$9:$9,"&gt;="&amp;GL$9))</f>
        <v>36.682524647999799</v>
      </c>
      <c r="GM152" s="37">
        <f>SUMIFS(53:53,$9:$9,GM$9-SUMIFS(conditions!$79:$79,conditions!$8:$8,"&lt;="&amp;GM$9,conditions!$9:$9,"&gt;="&amp;GM$9))</f>
        <v>0</v>
      </c>
      <c r="GN152" s="37">
        <f>SUMIFS(53:53,$9:$9,GN$9-SUMIFS(conditions!$79:$79,conditions!$8:$8,"&lt;="&amp;GN$9,conditions!$9:$9,"&gt;="&amp;GN$9))</f>
        <v>-8.5265128291212022E-14</v>
      </c>
      <c r="GO152" s="37">
        <f>SUMIFS(53:53,$9:$9,GO$9-SUMIFS(conditions!$79:$79,conditions!$8:$8,"&lt;="&amp;GO$9,conditions!$9:$9,"&gt;="&amp;GO$9))</f>
        <v>36.682524647999259</v>
      </c>
      <c r="GP152" s="37">
        <f>SUMIFS(53:53,$9:$9,GP$9-SUMIFS(conditions!$79:$79,conditions!$8:$8,"&lt;="&amp;GP$9,conditions!$9:$9,"&gt;="&amp;GP$9))</f>
        <v>36.682524647999713</v>
      </c>
      <c r="GQ152" s="37">
        <f>SUMIFS(53:53,$9:$9,GQ$9-SUMIFS(conditions!$79:$79,conditions!$8:$8,"&lt;="&amp;GQ$9,conditions!$9:$9,"&gt;="&amp;GQ$9))</f>
        <v>36.682524647999713</v>
      </c>
      <c r="GR152" s="37">
        <f>SUMIFS(53:53,$9:$9,GR$9-SUMIFS(conditions!$79:$79,conditions!$8:$8,"&lt;="&amp;GR$9,conditions!$9:$9,"&gt;="&amp;GR$9))</f>
        <v>36.682524647999713</v>
      </c>
      <c r="GS152" s="37">
        <f>SUMIFS(53:53,$9:$9,GS$9-SUMIFS(conditions!$79:$79,conditions!$8:$8,"&lt;="&amp;GS$9,conditions!$9:$9,"&gt;="&amp;GS$9))</f>
        <v>36.682524647999799</v>
      </c>
      <c r="GT152" s="37">
        <f>SUMIFS(53:53,$9:$9,GT$9-SUMIFS(conditions!$79:$79,conditions!$8:$8,"&lt;="&amp;GT$9,conditions!$9:$9,"&gt;="&amp;GT$9))</f>
        <v>0</v>
      </c>
      <c r="GU152" s="37">
        <f>SUMIFS(53:53,$9:$9,GU$9-SUMIFS(conditions!$79:$79,conditions!$8:$8,"&lt;="&amp;GU$9,conditions!$9:$9,"&gt;="&amp;GU$9))</f>
        <v>-8.5265128291212022E-14</v>
      </c>
      <c r="GV152" s="37">
        <f>SUMIFS(53:53,$9:$9,GV$9-SUMIFS(conditions!$79:$79,conditions!$8:$8,"&lt;="&amp;GV$9,conditions!$9:$9,"&gt;="&amp;GV$9))</f>
        <v>36.682524648000168</v>
      </c>
      <c r="GW152" s="37">
        <f>SUMIFS(53:53,$9:$9,GW$9-SUMIFS(conditions!$79:$79,conditions!$8:$8,"&lt;="&amp;GW$9,conditions!$9:$9,"&gt;="&amp;GW$9))</f>
        <v>36.682524648000168</v>
      </c>
      <c r="GX152" s="37">
        <f>SUMIFS(53:53,$9:$9,GX$9-SUMIFS(conditions!$79:$79,conditions!$8:$8,"&lt;="&amp;GX$9,conditions!$9:$9,"&gt;="&amp;GX$9))</f>
        <v>36.682524647999713</v>
      </c>
      <c r="GY152" s="37">
        <f>SUMIFS(53:53,$9:$9,GY$9-SUMIFS(conditions!$79:$79,conditions!$8:$8,"&lt;="&amp;GY$9,conditions!$9:$9,"&gt;="&amp;GY$9))</f>
        <v>36.682524648000168</v>
      </c>
      <c r="GZ152" s="37">
        <f>SUMIFS(53:53,$9:$9,GZ$9-SUMIFS(conditions!$79:$79,conditions!$8:$8,"&lt;="&amp;GZ$9,conditions!$9:$9,"&gt;="&amp;GZ$9))</f>
        <v>36.682524647999799</v>
      </c>
      <c r="HA152" s="37">
        <f>SUMIFS(53:53,$9:$9,HA$9-SUMIFS(conditions!$79:$79,conditions!$8:$8,"&lt;="&amp;HA$9,conditions!$9:$9,"&gt;="&amp;HA$9))</f>
        <v>0</v>
      </c>
      <c r="HB152" s="37">
        <f>SUMIFS(53:53,$9:$9,HB$9-SUMIFS(conditions!$79:$79,conditions!$8:$8,"&lt;="&amp;HB$9,conditions!$9:$9,"&gt;="&amp;HB$9))</f>
        <v>-8.5265128291212022E-14</v>
      </c>
      <c r="HC152" s="37">
        <f>SUMIFS(53:53,$9:$9,HC$9-SUMIFS(conditions!$79:$79,conditions!$8:$8,"&lt;="&amp;HC$9,conditions!$9:$9,"&gt;="&amp;HC$9))</f>
        <v>36.682524648000168</v>
      </c>
      <c r="HD152" s="37">
        <f>SUMIFS(53:53,$9:$9,HD$9-SUMIFS(conditions!$79:$79,conditions!$8:$8,"&lt;="&amp;HD$9,conditions!$9:$9,"&gt;="&amp;HD$9))</f>
        <v>36.682524648000168</v>
      </c>
      <c r="HE152" s="37">
        <f>SUMIFS(53:53,$9:$9,HE$9-SUMIFS(conditions!$79:$79,conditions!$8:$8,"&lt;="&amp;HE$9,conditions!$9:$9,"&gt;="&amp;HE$9))</f>
        <v>36.682524647999713</v>
      </c>
      <c r="HF152" s="37">
        <f>SUMIFS(53:53,$9:$9,HF$9-SUMIFS(conditions!$79:$79,conditions!$8:$8,"&lt;="&amp;HF$9,conditions!$9:$9,"&gt;="&amp;HF$9))</f>
        <v>36.682524648000168</v>
      </c>
      <c r="HG152" s="37">
        <f>SUMIFS(53:53,$9:$9,HG$9-SUMIFS(conditions!$79:$79,conditions!$8:$8,"&lt;="&amp;HG$9,conditions!$9:$9,"&gt;="&amp;HG$9))</f>
        <v>36.682524647999799</v>
      </c>
      <c r="HH152" s="37">
        <f>SUMIFS(53:53,$9:$9,HH$9-SUMIFS(conditions!$79:$79,conditions!$8:$8,"&lt;="&amp;HH$9,conditions!$9:$9,"&gt;="&amp;HH$9))</f>
        <v>0</v>
      </c>
      <c r="HI152" s="37">
        <f>SUMIFS(53:53,$9:$9,HI$9-SUMIFS(conditions!$79:$79,conditions!$8:$8,"&lt;="&amp;HI$9,conditions!$9:$9,"&gt;="&amp;HI$9))</f>
        <v>3.694822225952521E-13</v>
      </c>
      <c r="HJ152" s="37">
        <f>SUMIFS(53:53,$9:$9,HJ$9-SUMIFS(conditions!$79:$79,conditions!$8:$8,"&lt;="&amp;HJ$9,conditions!$9:$9,"&gt;="&amp;HJ$9))</f>
        <v>36.682524648000168</v>
      </c>
      <c r="HK152" s="37">
        <f>SUMIFS(53:53,$9:$9,HK$9-SUMIFS(conditions!$79:$79,conditions!$8:$8,"&lt;="&amp;HK$9,conditions!$9:$9,"&gt;="&amp;HK$9))</f>
        <v>36.68252464800041</v>
      </c>
      <c r="HL152" s="37">
        <f>SUMIFS(53:53,$9:$9,HL$9-SUMIFS(conditions!$79:$79,conditions!$8:$8,"&lt;="&amp;HL$9,conditions!$9:$9,"&gt;="&amp;HL$9))</f>
        <v>48.036639420000185</v>
      </c>
      <c r="HM152" s="37">
        <f>SUMIFS(53:53,$9:$9,HM$9-SUMIFS(conditions!$79:$79,conditions!$8:$8,"&lt;="&amp;HM$9,conditions!$9:$9,"&gt;="&amp;HM$9))</f>
        <v>48.03663942000064</v>
      </c>
      <c r="HN152" s="37">
        <f>SUMIFS(53:53,$9:$9,HN$9-SUMIFS(conditions!$79:$79,conditions!$8:$8,"&lt;="&amp;HN$9,conditions!$9:$9,"&gt;="&amp;HN$9))</f>
        <v>48.036639420000029</v>
      </c>
      <c r="HO152" s="37">
        <f>SUMIFS(53:53,$9:$9,HO$9-SUMIFS(conditions!$79:$79,conditions!$8:$8,"&lt;="&amp;HO$9,conditions!$9:$9,"&gt;="&amp;HO$9))</f>
        <v>0</v>
      </c>
      <c r="HP152" s="37">
        <f>SUMIFS(53:53,$9:$9,HP$9-SUMIFS(conditions!$79:$79,conditions!$8:$8,"&lt;="&amp;HP$9,conditions!$9:$9,"&gt;="&amp;HP$9))</f>
        <v>6.1106675275368616E-13</v>
      </c>
      <c r="HQ152" s="37">
        <f>SUMIFS(53:53,$9:$9,HQ$9-SUMIFS(conditions!$79:$79,conditions!$8:$8,"&lt;="&amp;HQ$9,conditions!$9:$9,"&gt;="&amp;HQ$9))</f>
        <v>48.036639420000185</v>
      </c>
      <c r="HR152" s="37">
        <f>SUMIFS(53:53,$9:$9,HR$9-SUMIFS(conditions!$79:$79,conditions!$8:$8,"&lt;="&amp;HR$9,conditions!$9:$9,"&gt;="&amp;HR$9))</f>
        <v>48.03663942000064</v>
      </c>
      <c r="HS152" s="37">
        <f>SUMIFS(53:53,$9:$9,HS$9-SUMIFS(conditions!$79:$79,conditions!$8:$8,"&lt;="&amp;HS$9,conditions!$9:$9,"&gt;="&amp;HS$9))</f>
        <v>48.036639420000185</v>
      </c>
      <c r="HT152" s="37">
        <f>SUMIFS(53:53,$9:$9,HT$9-SUMIFS(conditions!$79:$79,conditions!$8:$8,"&lt;="&amp;HT$9,conditions!$9:$9,"&gt;="&amp;HT$9))</f>
        <v>48.03663942000064</v>
      </c>
      <c r="HU152" s="37">
        <f>SUMIFS(53:53,$9:$9,HU$9-SUMIFS(conditions!$79:$79,conditions!$8:$8,"&lt;="&amp;HU$9,conditions!$9:$9,"&gt;="&amp;HU$9))</f>
        <v>48.036639420000029</v>
      </c>
      <c r="HV152" s="37">
        <f>SUMIFS(53:53,$9:$9,HV$9-SUMIFS(conditions!$79:$79,conditions!$8:$8,"&lt;="&amp;HV$9,conditions!$9:$9,"&gt;="&amp;HV$9))</f>
        <v>0</v>
      </c>
      <c r="HW152" s="37">
        <f>SUMIFS(53:53,$9:$9,HW$9-SUMIFS(conditions!$79:$79,conditions!$8:$8,"&lt;="&amp;HW$9,conditions!$9:$9,"&gt;="&amp;HW$9))</f>
        <v>1.5631940186722204E-13</v>
      </c>
      <c r="HX152" s="37">
        <f>SUMIFS(53:53,$9:$9,HX$9-SUMIFS(conditions!$79:$79,conditions!$8:$8,"&lt;="&amp;HX$9,conditions!$9:$9,"&gt;="&amp;HX$9))</f>
        <v>48.036639420000185</v>
      </c>
      <c r="HY152" s="37">
        <f>SUMIFS(53:53,$9:$9,HY$9-SUMIFS(conditions!$79:$79,conditions!$8:$8,"&lt;="&amp;HY$9,conditions!$9:$9,"&gt;="&amp;HY$9))</f>
        <v>48.036639420000185</v>
      </c>
      <c r="HZ152" s="37">
        <f>SUMIFS(53:53,$9:$9,HZ$9-SUMIFS(conditions!$79:$79,conditions!$8:$8,"&lt;="&amp;HZ$9,conditions!$9:$9,"&gt;="&amp;HZ$9))</f>
        <v>48.036639420000185</v>
      </c>
      <c r="IA152" s="37">
        <f>SUMIFS(53:53,$9:$9,IA$9-SUMIFS(conditions!$79:$79,conditions!$8:$8,"&lt;="&amp;IA$9,conditions!$9:$9,"&gt;="&amp;IA$9))</f>
        <v>48.036639420000185</v>
      </c>
      <c r="IB152" s="37">
        <f>SUMIFS(53:53,$9:$9,IB$9-SUMIFS(conditions!$79:$79,conditions!$8:$8,"&lt;="&amp;IB$9,conditions!$9:$9,"&gt;="&amp;IB$9))</f>
        <v>48.036639420000029</v>
      </c>
      <c r="IC152" s="37">
        <f>SUMIFS(53:53,$9:$9,IC$9-SUMIFS(conditions!$79:$79,conditions!$8:$8,"&lt;="&amp;IC$9,conditions!$9:$9,"&gt;="&amp;IC$9))</f>
        <v>0</v>
      </c>
      <c r="ID152" s="37">
        <f>SUMIFS(53:53,$9:$9,ID$9-SUMIFS(conditions!$79:$79,conditions!$8:$8,"&lt;="&amp;ID$9,conditions!$9:$9,"&gt;="&amp;ID$9))</f>
        <v>1.5631940186722204E-13</v>
      </c>
      <c r="IE152" s="37">
        <f>SUMIFS(53:53,$9:$9,IE$9-SUMIFS(conditions!$79:$79,conditions!$8:$8,"&lt;="&amp;IE$9,conditions!$9:$9,"&gt;="&amp;IE$9))</f>
        <v>48.03663941999973</v>
      </c>
      <c r="IF152" s="37">
        <f>SUMIFS(53:53,$9:$9,IF$9-SUMIFS(conditions!$79:$79,conditions!$8:$8,"&lt;="&amp;IF$9,conditions!$9:$9,"&gt;="&amp;IF$9))</f>
        <v>48.036639420000185</v>
      </c>
      <c r="IG152" s="37">
        <f>SUMIFS(53:53,$9:$9,IG$9-SUMIFS(conditions!$79:$79,conditions!$8:$8,"&lt;="&amp;IG$9,conditions!$9:$9,"&gt;="&amp;IG$9))</f>
        <v>48.036639420000185</v>
      </c>
      <c r="IH152" s="37">
        <f>SUMIFS(53:53,$9:$9,IH$9-SUMIFS(conditions!$79:$79,conditions!$8:$8,"&lt;="&amp;IH$9,conditions!$9:$9,"&gt;="&amp;IH$9))</f>
        <v>48.03663941999973</v>
      </c>
      <c r="II152" s="37">
        <f>SUMIFS(53:53,$9:$9,II$9-SUMIFS(conditions!$79:$79,conditions!$8:$8,"&lt;="&amp;II$9,conditions!$9:$9,"&gt;="&amp;II$9))</f>
        <v>48.036639420000029</v>
      </c>
      <c r="IJ152" s="37">
        <f>SUMIFS(53:53,$9:$9,IJ$9-SUMIFS(conditions!$79:$79,conditions!$8:$8,"&lt;="&amp;IJ$9,conditions!$9:$9,"&gt;="&amp;IJ$9))</f>
        <v>0</v>
      </c>
      <c r="IK152" s="37">
        <f>SUMIFS(53:53,$9:$9,IK$9-SUMIFS(conditions!$79:$79,conditions!$8:$8,"&lt;="&amp;IK$9,conditions!$9:$9,"&gt;="&amp;IK$9))</f>
        <v>1.5631940186722204E-13</v>
      </c>
      <c r="IL152" s="37">
        <f>SUMIFS(53:53,$9:$9,IL$9-SUMIFS(conditions!$79:$79,conditions!$8:$8,"&lt;="&amp;IL$9,conditions!$9:$9,"&gt;="&amp;IL$9))</f>
        <v>48.03663941999973</v>
      </c>
      <c r="IM152" s="37">
        <f>SUMIFS(53:53,$9:$9,IM$9-SUMIFS(conditions!$79:$79,conditions!$8:$8,"&lt;="&amp;IM$9,conditions!$9:$9,"&gt;="&amp;IM$9))</f>
        <v>48.036639420000185</v>
      </c>
      <c r="IN152" s="37">
        <f>SUMIFS(53:53,$9:$9,IN$9-SUMIFS(conditions!$79:$79,conditions!$8:$8,"&lt;="&amp;IN$9,conditions!$9:$9,"&gt;="&amp;IN$9))</f>
        <v>48.03663941999973</v>
      </c>
      <c r="IO152" s="37">
        <f>SUMIFS(53:53,$9:$9,IO$9-SUMIFS(conditions!$79:$79,conditions!$8:$8,"&lt;="&amp;IO$9,conditions!$9:$9,"&gt;="&amp;IO$9))</f>
        <v>48.036639420000185</v>
      </c>
      <c r="IP152" s="37">
        <f>SUMIFS(53:53,$9:$9,IP$9-SUMIFS(conditions!$79:$79,conditions!$8:$8,"&lt;="&amp;IP$9,conditions!$9:$9,"&gt;="&amp;IP$9))</f>
        <v>62.447631246000128</v>
      </c>
      <c r="IQ152" s="37">
        <f>SUMIFS(53:53,$9:$9,IQ$9-SUMIFS(conditions!$79:$79,conditions!$8:$8,"&lt;="&amp;IQ$9,conditions!$9:$9,"&gt;="&amp;IQ$9))</f>
        <v>0</v>
      </c>
      <c r="IR152" s="37">
        <f>SUMIFS(53:53,$9:$9,IR$9-SUMIFS(conditions!$79:$79,conditions!$8:$8,"&lt;="&amp;IR$9,conditions!$9:$9,"&gt;="&amp;IR$9))</f>
        <v>-1.4210854715202004E-13</v>
      </c>
      <c r="IS152" s="37">
        <f>SUMIFS(53:53,$9:$9,IS$9-SUMIFS(conditions!$79:$79,conditions!$8:$8,"&lt;="&amp;IS$9,conditions!$9:$9,"&gt;="&amp;IS$9))</f>
        <v>62.447631246000441</v>
      </c>
      <c r="IT152" s="37">
        <f>SUMIFS(53:53,$9:$9,IT$9-SUMIFS(conditions!$79:$79,conditions!$8:$8,"&lt;="&amp;IT$9,conditions!$9:$9,"&gt;="&amp;IT$9))</f>
        <v>62.447631245999986</v>
      </c>
      <c r="IU152" s="37">
        <f>SUMIFS(53:53,$9:$9,IU$9-SUMIFS(conditions!$79:$79,conditions!$8:$8,"&lt;="&amp;IU$9,conditions!$9:$9,"&gt;="&amp;IU$9))</f>
        <v>62.447631245999986</v>
      </c>
      <c r="IV152" s="37">
        <f>SUMIFS(53:53,$9:$9,IV$9-SUMIFS(conditions!$79:$79,conditions!$8:$8,"&lt;="&amp;IV$9,conditions!$9:$9,"&gt;="&amp;IV$9))</f>
        <v>62.447631245999986</v>
      </c>
      <c r="IW152" s="37">
        <f>SUMIFS(53:53,$9:$9,IW$9-SUMIFS(conditions!$79:$79,conditions!$8:$8,"&lt;="&amp;IW$9,conditions!$9:$9,"&gt;="&amp;IW$9))</f>
        <v>62.447631246000128</v>
      </c>
      <c r="IX152" s="37">
        <f>SUMIFS(53:53,$9:$9,IX$9-SUMIFS(conditions!$79:$79,conditions!$8:$8,"&lt;="&amp;IX$9,conditions!$9:$9,"&gt;="&amp;IX$9))</f>
        <v>0</v>
      </c>
      <c r="IY152" s="37">
        <f>SUMIFS(53:53,$9:$9,IY$9-SUMIFS(conditions!$79:$79,conditions!$8:$8,"&lt;="&amp;IY$9,conditions!$9:$9,"&gt;="&amp;IY$9))</f>
        <v>3.1263880373444408E-13</v>
      </c>
      <c r="IZ152" s="37">
        <f>SUMIFS(53:53,$9:$9,IZ$9-SUMIFS(conditions!$79:$79,conditions!$8:$8,"&lt;="&amp;IZ$9,conditions!$9:$9,"&gt;="&amp;IZ$9))</f>
        <v>62.447631245999986</v>
      </c>
      <c r="JA152" s="37">
        <f>SUMIFS(53:53,$9:$9,JA$9-SUMIFS(conditions!$79:$79,conditions!$8:$8,"&lt;="&amp;JA$9,conditions!$9:$9,"&gt;="&amp;JA$9))</f>
        <v>62.447631245999986</v>
      </c>
      <c r="JB152" s="37">
        <f>SUMIFS(53:53,$9:$9,JB$9-SUMIFS(conditions!$79:$79,conditions!$8:$8,"&lt;="&amp;JB$9,conditions!$9:$9,"&gt;="&amp;JB$9))</f>
        <v>62.447631245999986</v>
      </c>
      <c r="JC152" s="37">
        <f>SUMIFS(53:53,$9:$9,JC$9-SUMIFS(conditions!$79:$79,conditions!$8:$8,"&lt;="&amp;JC$9,conditions!$9:$9,"&gt;="&amp;JC$9))</f>
        <v>62.447631246000441</v>
      </c>
      <c r="JD152" s="37">
        <f>SUMIFS(53:53,$9:$9,JD$9-SUMIFS(conditions!$79:$79,conditions!$8:$8,"&lt;="&amp;JD$9,conditions!$9:$9,"&gt;="&amp;JD$9))</f>
        <v>62.447631246000128</v>
      </c>
      <c r="JE152" s="37">
        <f>SUMIFS(53:53,$9:$9,JE$9-SUMIFS(conditions!$79:$79,conditions!$8:$8,"&lt;="&amp;JE$9,conditions!$9:$9,"&gt;="&amp;JE$9))</f>
        <v>0</v>
      </c>
      <c r="JF152" s="37">
        <f>SUMIFS(53:53,$9:$9,JF$9-SUMIFS(conditions!$79:$79,conditions!$8:$8,"&lt;="&amp;JF$9,conditions!$9:$9,"&gt;="&amp;JF$9))</f>
        <v>-1.4210854715202004E-13</v>
      </c>
      <c r="JG152" s="37">
        <f>SUMIFS(53:53,$9:$9,JG$9-SUMIFS(conditions!$79:$79,conditions!$8:$8,"&lt;="&amp;JG$9,conditions!$9:$9,"&gt;="&amp;JG$9))</f>
        <v>62.447631245999986</v>
      </c>
      <c r="JH152" s="37">
        <f>SUMIFS(53:53,$9:$9,JH$9-SUMIFS(conditions!$79:$79,conditions!$8:$8,"&lt;="&amp;JH$9,conditions!$9:$9,"&gt;="&amp;JH$9))</f>
        <v>62.447631245999986</v>
      </c>
      <c r="JI152" s="37">
        <f>SUMIFS(53:53,$9:$9,JI$9-SUMIFS(conditions!$79:$79,conditions!$8:$8,"&lt;="&amp;JI$9,conditions!$9:$9,"&gt;="&amp;JI$9))</f>
        <v>62.447631246000441</v>
      </c>
      <c r="JJ152" s="37">
        <f>SUMIFS(53:53,$9:$9,JJ$9-SUMIFS(conditions!$79:$79,conditions!$8:$8,"&lt;="&amp;JJ$9,conditions!$9:$9,"&gt;="&amp;JJ$9))</f>
        <v>62.447631245999986</v>
      </c>
      <c r="JK152" s="37">
        <f>SUMIFS(53:53,$9:$9,JK$9-SUMIFS(conditions!$79:$79,conditions!$8:$8,"&lt;="&amp;JK$9,conditions!$9:$9,"&gt;="&amp;JK$9))</f>
        <v>62.447631246000128</v>
      </c>
      <c r="JL152" s="37">
        <f>SUMIFS(53:53,$9:$9,JL$9-SUMIFS(conditions!$79:$79,conditions!$8:$8,"&lt;="&amp;JL$9,conditions!$9:$9,"&gt;="&amp;JL$9))</f>
        <v>0</v>
      </c>
      <c r="JM152" s="37">
        <f>SUMIFS(53:53,$9:$9,JM$9-SUMIFS(conditions!$79:$79,conditions!$8:$8,"&lt;="&amp;JM$9,conditions!$9:$9,"&gt;="&amp;JM$9))</f>
        <v>-1.4210854715202004E-13</v>
      </c>
      <c r="JN152" s="37">
        <f>SUMIFS(53:53,$9:$9,JN$9-SUMIFS(conditions!$79:$79,conditions!$8:$8,"&lt;="&amp;JN$9,conditions!$9:$9,"&gt;="&amp;JN$9))</f>
        <v>62.447631245999986</v>
      </c>
      <c r="JO152" s="37">
        <f>SUMIFS(53:53,$9:$9,JO$9-SUMIFS(conditions!$79:$79,conditions!$8:$8,"&lt;="&amp;JO$9,conditions!$9:$9,"&gt;="&amp;JO$9))</f>
        <v>62.447631246000441</v>
      </c>
      <c r="JP152" s="37">
        <f>SUMIFS(53:53,$9:$9,JP$9-SUMIFS(conditions!$79:$79,conditions!$8:$8,"&lt;="&amp;JP$9,conditions!$9:$9,"&gt;="&amp;JP$9))</f>
        <v>62.447631245999986</v>
      </c>
      <c r="JQ152" s="37">
        <f>SUMIFS(53:53,$9:$9,JQ$9-SUMIFS(conditions!$79:$79,conditions!$8:$8,"&lt;="&amp;JQ$9,conditions!$9:$9,"&gt;="&amp;JQ$9))</f>
        <v>62.447631245999986</v>
      </c>
      <c r="JR152" s="37">
        <f>SUMIFS(53:53,$9:$9,JR$9-SUMIFS(conditions!$79:$79,conditions!$8:$8,"&lt;="&amp;JR$9,conditions!$9:$9,"&gt;="&amp;JR$9))</f>
        <v>62.447631246000128</v>
      </c>
      <c r="JS152" s="37">
        <f>SUMIFS(53:53,$9:$9,JS$9-SUMIFS(conditions!$79:$79,conditions!$8:$8,"&lt;="&amp;JS$9,conditions!$9:$9,"&gt;="&amp;JS$9))</f>
        <v>0</v>
      </c>
      <c r="JT152" s="37">
        <f>SUMIFS(53:53,$9:$9,JT$9-SUMIFS(conditions!$79:$79,conditions!$8:$8,"&lt;="&amp;JT$9,conditions!$9:$9,"&gt;="&amp;JT$9))</f>
        <v>1.9895196601282805E-13</v>
      </c>
      <c r="JU152" s="37">
        <f>SUMIFS(53:53,$9:$9,JU$9-SUMIFS(conditions!$79:$79,conditions!$8:$8,"&lt;="&amp;JU$9,conditions!$9:$9,"&gt;="&amp;JU$9))</f>
        <v>74.937157495199898</v>
      </c>
      <c r="JV152" s="37">
        <f>SUMIFS(53:53,$9:$9,JV$9-SUMIFS(conditions!$79:$79,conditions!$8:$8,"&lt;="&amp;JV$9,conditions!$9:$9,"&gt;="&amp;JV$9))</f>
        <v>74.937157495200353</v>
      </c>
      <c r="JW152" s="37">
        <f>SUMIFS(53:53,$9:$9,JW$9-SUMIFS(conditions!$79:$79,conditions!$8:$8,"&lt;="&amp;JW$9,conditions!$9:$9,"&gt;="&amp;JW$9))</f>
        <v>74.937157495199898</v>
      </c>
      <c r="JX152" s="37">
        <f>SUMIFS(53:53,$9:$9,JX$9-SUMIFS(conditions!$79:$79,conditions!$8:$8,"&lt;="&amp;JX$9,conditions!$9:$9,"&gt;="&amp;JX$9))</f>
        <v>74.937157495200353</v>
      </c>
      <c r="JY152" s="37">
        <f>SUMIFS(53:53,$9:$9,JY$9-SUMIFS(conditions!$79:$79,conditions!$8:$8,"&lt;="&amp;JY$9,conditions!$9:$9,"&gt;="&amp;JY$9))</f>
        <v>74.937157495200154</v>
      </c>
      <c r="JZ152" s="37">
        <f>SUMIFS(53:53,$9:$9,JZ$9-SUMIFS(conditions!$79:$79,conditions!$8:$8,"&lt;="&amp;JZ$9,conditions!$9:$9,"&gt;="&amp;JZ$9))</f>
        <v>0</v>
      </c>
      <c r="KA152" s="37">
        <f>SUMIFS(53:53,$9:$9,KA$9-SUMIFS(conditions!$79:$79,conditions!$8:$8,"&lt;="&amp;KA$9,conditions!$9:$9,"&gt;="&amp;KA$9))</f>
        <v>-2.5579538487363607E-13</v>
      </c>
      <c r="KB152" s="37">
        <f>SUMIFS(53:53,$9:$9,KB$9-SUMIFS(conditions!$79:$79,conditions!$8:$8,"&lt;="&amp;KB$9,conditions!$9:$9,"&gt;="&amp;KB$9))</f>
        <v>74.937157495200353</v>
      </c>
      <c r="KC152" s="37">
        <f>SUMIFS(53:53,$9:$9,KC$9-SUMIFS(conditions!$79:$79,conditions!$8:$8,"&lt;="&amp;KC$9,conditions!$9:$9,"&gt;="&amp;KC$9))</f>
        <v>74.937157495199898</v>
      </c>
      <c r="KD152" s="37">
        <f>SUMIFS(53:53,$9:$9,KD$9-SUMIFS(conditions!$79:$79,conditions!$8:$8,"&lt;="&amp;KD$9,conditions!$9:$9,"&gt;="&amp;KD$9))</f>
        <v>74.937157495200353</v>
      </c>
      <c r="KE152" s="37">
        <f>SUMIFS(53:53,$9:$9,KE$9-SUMIFS(conditions!$79:$79,conditions!$8:$8,"&lt;="&amp;KE$9,conditions!$9:$9,"&gt;="&amp;KE$9))</f>
        <v>74.937157495199898</v>
      </c>
      <c r="KF152" s="37">
        <f>SUMIFS(53:53,$9:$9,KF$9-SUMIFS(conditions!$79:$79,conditions!$8:$8,"&lt;="&amp;KF$9,conditions!$9:$9,"&gt;="&amp;KF$9))</f>
        <v>74.937157495200154</v>
      </c>
      <c r="KG152" s="37">
        <f>SUMIFS(53:53,$9:$9,KG$9-SUMIFS(conditions!$79:$79,conditions!$8:$8,"&lt;="&amp;KG$9,conditions!$9:$9,"&gt;="&amp;KG$9))</f>
        <v>0</v>
      </c>
      <c r="KH152" s="37">
        <f>SUMIFS(53:53,$9:$9,KH$9-SUMIFS(conditions!$79:$79,conditions!$8:$8,"&lt;="&amp;KH$9,conditions!$9:$9,"&gt;="&amp;KH$9))</f>
        <v>-2.5579538487363607E-13</v>
      </c>
      <c r="KI152" s="37">
        <f>SUMIFS(53:53,$9:$9,KI$9-SUMIFS(conditions!$79:$79,conditions!$8:$8,"&lt;="&amp;KI$9,conditions!$9:$9,"&gt;="&amp;KI$9))</f>
        <v>74.937157495200353</v>
      </c>
      <c r="KJ152" s="37">
        <f>SUMIFS(53:53,$9:$9,KJ$9-SUMIFS(conditions!$79:$79,conditions!$8:$8,"&lt;="&amp;KJ$9,conditions!$9:$9,"&gt;="&amp;KJ$9))</f>
        <v>74.937157495199898</v>
      </c>
      <c r="KK152" s="37">
        <f>SUMIFS(53:53,$9:$9,KK$9-SUMIFS(conditions!$79:$79,conditions!$8:$8,"&lt;="&amp;KK$9,conditions!$9:$9,"&gt;="&amp;KK$9))</f>
        <v>74.937157495200353</v>
      </c>
      <c r="KL152" s="37">
        <f>SUMIFS(53:53,$9:$9,KL$9-SUMIFS(conditions!$79:$79,conditions!$8:$8,"&lt;="&amp;KL$9,conditions!$9:$9,"&gt;="&amp;KL$9))</f>
        <v>74.937157495199898</v>
      </c>
      <c r="KM152" s="37">
        <f>SUMIFS(53:53,$9:$9,KM$9-SUMIFS(conditions!$79:$79,conditions!$8:$8,"&lt;="&amp;KM$9,conditions!$9:$9,"&gt;="&amp;KM$9))</f>
        <v>74.937157495200154</v>
      </c>
      <c r="KN152" s="37">
        <f>SUMIFS(53:53,$9:$9,KN$9-SUMIFS(conditions!$79:$79,conditions!$8:$8,"&lt;="&amp;KN$9,conditions!$9:$9,"&gt;="&amp;KN$9))</f>
        <v>0</v>
      </c>
      <c r="KO152" s="37">
        <f>SUMIFS(53:53,$9:$9,KO$9-SUMIFS(conditions!$79:$79,conditions!$8:$8,"&lt;="&amp;KO$9,conditions!$9:$9,"&gt;="&amp;KO$9))</f>
        <v>-2.5579538487363607E-13</v>
      </c>
      <c r="KP152" s="37">
        <f>SUMIFS(53:53,$9:$9,KP$9-SUMIFS(conditions!$79:$79,conditions!$8:$8,"&lt;="&amp;KP$9,conditions!$9:$9,"&gt;="&amp;KP$9))</f>
        <v>74.937157495200353</v>
      </c>
      <c r="KQ152" s="37">
        <f>SUMIFS(53:53,$9:$9,KQ$9-SUMIFS(conditions!$79:$79,conditions!$8:$8,"&lt;="&amp;KQ$9,conditions!$9:$9,"&gt;="&amp;KQ$9))</f>
        <v>74.937157495199898</v>
      </c>
      <c r="KR152" s="37">
        <f>SUMIFS(53:53,$9:$9,KR$9-SUMIFS(conditions!$79:$79,conditions!$8:$8,"&lt;="&amp;KR$9,conditions!$9:$9,"&gt;="&amp;KR$9))</f>
        <v>74.937157495200353</v>
      </c>
      <c r="KS152" s="37">
        <f>SUMIFS(53:53,$9:$9,KS$9-SUMIFS(conditions!$79:$79,conditions!$8:$8,"&lt;="&amp;KS$9,conditions!$9:$9,"&gt;="&amp;KS$9))</f>
        <v>74.937157495199898</v>
      </c>
      <c r="KT152" s="37">
        <f>SUMIFS(53:53,$9:$9,KT$9-SUMIFS(conditions!$79:$79,conditions!$8:$8,"&lt;="&amp;KT$9,conditions!$9:$9,"&gt;="&amp;KT$9))</f>
        <v>74.937157495200154</v>
      </c>
      <c r="KU152" s="37">
        <f>SUMIFS(53:53,$9:$9,KU$9-SUMIFS(conditions!$79:$79,conditions!$8:$8,"&lt;="&amp;KU$9,conditions!$9:$9,"&gt;="&amp;KU$9))</f>
        <v>0</v>
      </c>
      <c r="KV152" s="37">
        <f>SUMIFS(53:53,$9:$9,KV$9-SUMIFS(conditions!$79:$79,conditions!$8:$8,"&lt;="&amp;KV$9,conditions!$9:$9,"&gt;="&amp;KV$9))</f>
        <v>1.9895196601282805E-13</v>
      </c>
      <c r="KW152" s="37">
        <f>SUMIFS(53:53,$9:$9,KW$9-SUMIFS(conditions!$79:$79,conditions!$8:$8,"&lt;="&amp;KW$9,conditions!$9:$9,"&gt;="&amp;KW$9))</f>
        <v>74.937157495199898</v>
      </c>
      <c r="KX152" s="37">
        <f>SUMIFS(53:53,$9:$9,KX$9-SUMIFS(conditions!$79:$79,conditions!$8:$8,"&lt;="&amp;KX$9,conditions!$9:$9,"&gt;="&amp;KX$9))</f>
        <v>74.937157495200111</v>
      </c>
      <c r="KY152" s="37">
        <f>SUMIFS(53:53,$9:$9,KY$9-SUMIFS(conditions!$79:$79,conditions!$8:$8,"&lt;="&amp;KY$9,conditions!$9:$9,"&gt;="&amp;KY$9))</f>
        <v>73.92000000000003</v>
      </c>
      <c r="KZ152" s="37">
        <f>SUMIFS(53:53,$9:$9,KZ$9-SUMIFS(conditions!$79:$79,conditions!$8:$8,"&lt;="&amp;KZ$9,conditions!$9:$9,"&gt;="&amp;KZ$9))</f>
        <v>36.959999999999994</v>
      </c>
      <c r="LA152" s="37">
        <f>SUMIFS(53:53,$9:$9,LA$9-SUMIFS(conditions!$79:$79,conditions!$8:$8,"&lt;="&amp;LA$9,conditions!$9:$9,"&gt;="&amp;LA$9))</f>
        <v>36.960000000000036</v>
      </c>
      <c r="LB152" s="37">
        <f>SUMIFS(53:53,$9:$9,LB$9-SUMIFS(conditions!$79:$79,conditions!$8:$8,"&lt;="&amp;LB$9,conditions!$9:$9,"&gt;="&amp;LB$9))</f>
        <v>36.960000000000036</v>
      </c>
      <c r="LC152" s="37">
        <f>SUMIFS(53:53,$9:$9,LC$9-SUMIFS(conditions!$79:$79,conditions!$8:$8,"&lt;="&amp;LC$9,conditions!$9:$9,"&gt;="&amp;LC$9))</f>
        <v>0</v>
      </c>
      <c r="LD152" s="37">
        <f>SUMIFS(53:53,$9:$9,LD$9-SUMIFS(conditions!$79:$79,conditions!$8:$8,"&lt;="&amp;LD$9,conditions!$9:$9,"&gt;="&amp;LD$9))</f>
        <v>0</v>
      </c>
      <c r="LE152" s="37">
        <f>SUMIFS(53:53,$9:$9,LE$9-SUMIFS(conditions!$79:$79,conditions!$8:$8,"&lt;="&amp;LE$9,conditions!$9:$9,"&gt;="&amp;LE$9))</f>
        <v>36.959999999999539</v>
      </c>
      <c r="LF152" s="37">
        <f>SUMIFS(53:53,$9:$9,LF$9-SUMIFS(conditions!$79:$79,conditions!$8:$8,"&lt;="&amp;LF$9,conditions!$9:$9,"&gt;="&amp;LF$9))</f>
        <v>36.959999999999539</v>
      </c>
      <c r="LG152" s="37">
        <f>SUMIFS(53:53,$9:$9,LG$9-SUMIFS(conditions!$79:$79,conditions!$8:$8,"&lt;="&amp;LG$9,conditions!$9:$9,"&gt;="&amp;LG$9))</f>
        <v>36.959999999999994</v>
      </c>
      <c r="LH152" s="37">
        <f>SUMIFS(53:53,$9:$9,LH$9-SUMIFS(conditions!$79:$79,conditions!$8:$8,"&lt;="&amp;LH$9,conditions!$9:$9,"&gt;="&amp;LH$9))</f>
        <v>36.960000000000036</v>
      </c>
      <c r="LI152" s="37">
        <f>SUMIFS(53:53,$9:$9,LI$9-SUMIFS(conditions!$79:$79,conditions!$8:$8,"&lt;="&amp;LI$9,conditions!$9:$9,"&gt;="&amp;LI$9))</f>
        <v>36.960000000000036</v>
      </c>
      <c r="LJ152" s="37">
        <f>SUMIFS(53:53,$9:$9,LJ$9-SUMIFS(conditions!$79:$79,conditions!$8:$8,"&lt;="&amp;LJ$9,conditions!$9:$9,"&gt;="&amp;LJ$9))</f>
        <v>-4.9737991503207013E-13</v>
      </c>
      <c r="LK152" s="37">
        <f>SUMIFS(53:53,$9:$9,LK$9-SUMIFS(conditions!$79:$79,conditions!$8:$8,"&lt;="&amp;LK$9,conditions!$9:$9,"&gt;="&amp;LK$9))</f>
        <v>0</v>
      </c>
      <c r="LL152" s="37">
        <f>SUMIFS(53:53,$9:$9,LL$9-SUMIFS(conditions!$79:$79,conditions!$8:$8,"&lt;="&amp;LL$9,conditions!$9:$9,"&gt;="&amp;LL$9))</f>
        <v>36.959999999999994</v>
      </c>
      <c r="LM152" s="37">
        <f>SUMIFS(53:53,$9:$9,LM$9-SUMIFS(conditions!$79:$79,conditions!$8:$8,"&lt;="&amp;LM$9,conditions!$9:$9,"&gt;="&amp;LM$9))</f>
        <v>36.959999999999084</v>
      </c>
      <c r="LN152" s="37">
        <f>SUMIFS(53:53,$9:$9,LN$9-SUMIFS(conditions!$79:$79,conditions!$8:$8,"&lt;="&amp;LN$9,conditions!$9:$9,"&gt;="&amp;LN$9))</f>
        <v>36.959999999999994</v>
      </c>
      <c r="LO152" s="37">
        <f>SUMIFS(53:53,$9:$9,LO$9-SUMIFS(conditions!$79:$79,conditions!$8:$8,"&lt;="&amp;LO$9,conditions!$9:$9,"&gt;="&amp;LO$9))</f>
        <v>36.960000000000036</v>
      </c>
      <c r="LP152" s="37">
        <f>SUMIFS(53:53,$9:$9,LP$9-SUMIFS(conditions!$79:$79,conditions!$8:$8,"&lt;="&amp;LP$9,conditions!$9:$9,"&gt;="&amp;LP$9))</f>
        <v>36.960000000000036</v>
      </c>
      <c r="LQ152" s="37">
        <f>SUMIFS(53:53,$9:$9,LQ$9-SUMIFS(conditions!$79:$79,conditions!$8:$8,"&lt;="&amp;LQ$9,conditions!$9:$9,"&gt;="&amp;LQ$9))</f>
        <v>0</v>
      </c>
      <c r="LR152" s="37">
        <f>SUMIFS(53:53,$9:$9,LR$9-SUMIFS(conditions!$79:$79,conditions!$8:$8,"&lt;="&amp;LR$9,conditions!$9:$9,"&gt;="&amp;LR$9))</f>
        <v>-4.9737991503207013E-13</v>
      </c>
      <c r="LS152" s="37">
        <f>SUMIFS(53:53,$9:$9,LS$9-SUMIFS(conditions!$79:$79,conditions!$8:$8,"&lt;="&amp;LS$9,conditions!$9:$9,"&gt;="&amp;LS$9))</f>
        <v>36.959999999999994</v>
      </c>
      <c r="LT152" s="37">
        <f>SUMIFS(53:53,$9:$9,LT$9-SUMIFS(conditions!$79:$79,conditions!$8:$8,"&lt;="&amp;LT$9,conditions!$9:$9,"&gt;="&amp;LT$9))</f>
        <v>36.959999999999994</v>
      </c>
      <c r="LU152" s="37">
        <f>SUMIFS(53:53,$9:$9,LU$9-SUMIFS(conditions!$79:$79,conditions!$8:$8,"&lt;="&amp;LU$9,conditions!$9:$9,"&gt;="&amp;LU$9))</f>
        <v>36.959999999999539</v>
      </c>
      <c r="LV152" s="37">
        <f>SUMIFS(53:53,$9:$9,LV$9-SUMIFS(conditions!$79:$79,conditions!$8:$8,"&lt;="&amp;LV$9,conditions!$9:$9,"&gt;="&amp;LV$9))</f>
        <v>36.960000000000036</v>
      </c>
      <c r="LW152" s="37">
        <f>SUMIFS(53:53,$9:$9,LW$9-SUMIFS(conditions!$79:$79,conditions!$8:$8,"&lt;="&amp;LW$9,conditions!$9:$9,"&gt;="&amp;LW$9))</f>
        <v>36.960000000000036</v>
      </c>
      <c r="LX152" s="37">
        <f>SUMIFS(53:53,$9:$9,LX$9-SUMIFS(conditions!$79:$79,conditions!$8:$8,"&lt;="&amp;LX$9,conditions!$9:$9,"&gt;="&amp;LX$9))</f>
        <v>0</v>
      </c>
      <c r="LY152" s="37">
        <f>SUMIFS(53:53,$9:$9,LY$9-SUMIFS(conditions!$79:$79,conditions!$8:$8,"&lt;="&amp;LY$9,conditions!$9:$9,"&gt;="&amp;LY$9))</f>
        <v>0</v>
      </c>
      <c r="LZ152" s="37">
        <f>SUMIFS(53:53,$9:$9,LZ$9-SUMIFS(conditions!$79:$79,conditions!$8:$8,"&lt;="&amp;LZ$9,conditions!$9:$9,"&gt;="&amp;LZ$9))</f>
        <v>36.959999999999539</v>
      </c>
      <c r="MA152" s="37">
        <f>SUMIFS(53:53,$9:$9,MA$9-SUMIFS(conditions!$79:$79,conditions!$8:$8,"&lt;="&amp;MA$9,conditions!$9:$9,"&gt;="&amp;MA$9))</f>
        <v>36.959999999999994</v>
      </c>
      <c r="MB152" s="37">
        <f>SUMIFS(53:53,$9:$9,MB$9-SUMIFS(conditions!$79:$79,conditions!$8:$8,"&lt;="&amp;MB$9,conditions!$9:$9,"&gt;="&amp;MB$9))</f>
        <v>36.959999999999923</v>
      </c>
      <c r="MC152" s="37">
        <f>SUMIFS(53:53,$9:$9,MC$9-SUMIFS(conditions!$79:$79,conditions!$8:$8,"&lt;="&amp;MC$9,conditions!$9:$9,"&gt;="&amp;MC$9))</f>
        <v>46.199999999999818</v>
      </c>
      <c r="MD152" s="37">
        <f>SUMIFS(53:53,$9:$9,MD$9-SUMIFS(conditions!$79:$79,conditions!$8:$8,"&lt;="&amp;MD$9,conditions!$9:$9,"&gt;="&amp;MD$9))</f>
        <v>46.200000000000273</v>
      </c>
      <c r="ME152" s="37">
        <f>SUMIFS(53:53,$9:$9,ME$9-SUMIFS(conditions!$79:$79,conditions!$8:$8,"&lt;="&amp;ME$9,conditions!$9:$9,"&gt;="&amp;ME$9))</f>
        <v>-5.6843418860808015E-13</v>
      </c>
      <c r="MF152" s="37">
        <f>SUMIFS(53:53,$9:$9,MF$9-SUMIFS(conditions!$79:$79,conditions!$8:$8,"&lt;="&amp;MF$9,conditions!$9:$9,"&gt;="&amp;MF$9))</f>
        <v>-1.1368683772161603E-13</v>
      </c>
      <c r="MG152" s="37">
        <f>SUMIFS(53:53,$9:$9,MG$9-SUMIFS(conditions!$79:$79,conditions!$8:$8,"&lt;="&amp;MG$9,conditions!$9:$9,"&gt;="&amp;MG$9))</f>
        <v>46.19999999999925</v>
      </c>
      <c r="MH152" s="37">
        <f>SUMIFS(53:53,$9:$9,MH$9-SUMIFS(conditions!$79:$79,conditions!$8:$8,"&lt;="&amp;MH$9,conditions!$9:$9,"&gt;="&amp;MH$9))</f>
        <v>46.200000000000159</v>
      </c>
      <c r="MI152" s="37">
        <f>SUMIFS(53:53,$9:$9,MI$9-SUMIFS(conditions!$79:$79,conditions!$8:$8,"&lt;="&amp;MI$9,conditions!$9:$9,"&gt;="&amp;MI$9))</f>
        <v>46.199999999999704</v>
      </c>
      <c r="MJ152" s="37">
        <f>SUMIFS(53:53,$9:$9,MJ$9-SUMIFS(conditions!$79:$79,conditions!$8:$8,"&lt;="&amp;MJ$9,conditions!$9:$9,"&gt;="&amp;MJ$9))</f>
        <v>46.199999999999818</v>
      </c>
      <c r="MK152" s="37">
        <f>SUMIFS(53:53,$9:$9,MK$9-SUMIFS(conditions!$79:$79,conditions!$8:$8,"&lt;="&amp;MK$9,conditions!$9:$9,"&gt;="&amp;MK$9))</f>
        <v>46.199999999999818</v>
      </c>
      <c r="ML152" s="37">
        <f>SUMIFS(53:53,$9:$9,ML$9-SUMIFS(conditions!$79:$79,conditions!$8:$8,"&lt;="&amp;ML$9,conditions!$9:$9,"&gt;="&amp;ML$9))</f>
        <v>-1.1368683772161603E-13</v>
      </c>
      <c r="MM152" s="37">
        <f>SUMIFS(53:53,$9:$9,MM$9-SUMIFS(conditions!$79:$79,conditions!$8:$8,"&lt;="&amp;MM$9,conditions!$9:$9,"&gt;="&amp;MM$9))</f>
        <v>-1.1368683772161603E-13</v>
      </c>
      <c r="MN152" s="37">
        <f>SUMIFS(53:53,$9:$9,MN$9-SUMIFS(conditions!$79:$79,conditions!$8:$8,"&lt;="&amp;MN$9,conditions!$9:$9,"&gt;="&amp;MN$9))</f>
        <v>46.200000000000159</v>
      </c>
      <c r="MO152" s="37">
        <f>SUMIFS(53:53,$9:$9,MO$9-SUMIFS(conditions!$79:$79,conditions!$8:$8,"&lt;="&amp;MO$9,conditions!$9:$9,"&gt;="&amp;MO$9))</f>
        <v>46.200000000000159</v>
      </c>
      <c r="MP152" s="37">
        <f>SUMIFS(53:53,$9:$9,MP$9-SUMIFS(conditions!$79:$79,conditions!$8:$8,"&lt;="&amp;MP$9,conditions!$9:$9,"&gt;="&amp;MP$9))</f>
        <v>46.200000000000159</v>
      </c>
      <c r="MQ152" s="37">
        <f>SUMIFS(53:53,$9:$9,MQ$9-SUMIFS(conditions!$79:$79,conditions!$8:$8,"&lt;="&amp;MQ$9,conditions!$9:$9,"&gt;="&amp;MQ$9))</f>
        <v>46.199999999999818</v>
      </c>
      <c r="MR152" s="37">
        <f>SUMIFS(53:53,$9:$9,MR$9-SUMIFS(conditions!$79:$79,conditions!$8:$8,"&lt;="&amp;MR$9,conditions!$9:$9,"&gt;="&amp;MR$9))</f>
        <v>46.200000000000273</v>
      </c>
      <c r="MS152" s="37">
        <f>SUMIFS(53:53,$9:$9,MS$9-SUMIFS(conditions!$79:$79,conditions!$8:$8,"&lt;="&amp;MS$9,conditions!$9:$9,"&gt;="&amp;MS$9))</f>
        <v>-1.1368683772161603E-13</v>
      </c>
      <c r="MT152" s="37">
        <f>SUMIFS(53:53,$9:$9,MT$9-SUMIFS(conditions!$79:$79,conditions!$8:$8,"&lt;="&amp;MT$9,conditions!$9:$9,"&gt;="&amp;MT$9))</f>
        <v>-1.0231815394945443E-12</v>
      </c>
      <c r="MU152" s="37">
        <f>SUMIFS(53:53,$9:$9,MU$9-SUMIFS(conditions!$79:$79,conditions!$8:$8,"&lt;="&amp;MU$9,conditions!$9:$9,"&gt;="&amp;MU$9))</f>
        <v>46.200000000000159</v>
      </c>
      <c r="MV152" s="37">
        <f>SUMIFS(53:53,$9:$9,MV$9-SUMIFS(conditions!$79:$79,conditions!$8:$8,"&lt;="&amp;MV$9,conditions!$9:$9,"&gt;="&amp;MV$9))</f>
        <v>46.200000000000159</v>
      </c>
      <c r="MW152" s="37">
        <f>SUMIFS(53:53,$9:$9,MW$9-SUMIFS(conditions!$79:$79,conditions!$8:$8,"&lt;="&amp;MW$9,conditions!$9:$9,"&gt;="&amp;MW$9))</f>
        <v>46.200000000000159</v>
      </c>
      <c r="MX152" s="37">
        <f>SUMIFS(53:53,$9:$9,MX$9-SUMIFS(conditions!$79:$79,conditions!$8:$8,"&lt;="&amp;MX$9,conditions!$9:$9,"&gt;="&amp;MX$9))</f>
        <v>46.200000000000273</v>
      </c>
      <c r="MY152" s="37">
        <f>SUMIFS(53:53,$9:$9,MY$9-SUMIFS(conditions!$79:$79,conditions!$8:$8,"&lt;="&amp;MY$9,conditions!$9:$9,"&gt;="&amp;MY$9))</f>
        <v>46.199999999999818</v>
      </c>
      <c r="MZ152" s="37">
        <f>SUMIFS(53:53,$9:$9,MZ$9-SUMIFS(conditions!$79:$79,conditions!$8:$8,"&lt;="&amp;MZ$9,conditions!$9:$9,"&gt;="&amp;MZ$9))</f>
        <v>-1.1368683772161603E-13</v>
      </c>
      <c r="NA152" s="37">
        <f>SUMIFS(53:53,$9:$9,NA$9-SUMIFS(conditions!$79:$79,conditions!$8:$8,"&lt;="&amp;NA$9,conditions!$9:$9,"&gt;="&amp;NA$9))</f>
        <v>-1.1368683772161603E-13</v>
      </c>
      <c r="NB152" s="37">
        <f>SUMIFS(53:53,$9:$9,NB$9-SUMIFS(conditions!$79:$79,conditions!$8:$8,"&lt;="&amp;NB$9,conditions!$9:$9,"&gt;="&amp;NB$9))</f>
        <v>46.200000000000159</v>
      </c>
      <c r="NC152" s="37">
        <f>SUMIFS(53:53,$9:$9,NC$9-SUMIFS(conditions!$79:$79,conditions!$8:$8,"&lt;="&amp;NC$9,conditions!$9:$9,"&gt;="&amp;NC$9))</f>
        <v>46.200000000000159</v>
      </c>
      <c r="ND152" s="37">
        <f>SUMIFS(53:53,$9:$9,ND$9-SUMIFS(conditions!$79:$79,conditions!$8:$8,"&lt;="&amp;ND$9,conditions!$9:$9,"&gt;="&amp;ND$9))</f>
        <v>46.200000000000159</v>
      </c>
      <c r="NE152" s="37">
        <f>SUMIFS(53:53,$9:$9,NE$9-SUMIFS(conditions!$79:$79,conditions!$8:$8,"&lt;="&amp;NE$9,conditions!$9:$9,"&gt;="&amp;NE$9))</f>
        <v>46.200000000000273</v>
      </c>
      <c r="NF152" s="37">
        <f>SUMIFS(53:53,$9:$9,NF$9-SUMIFS(conditions!$79:$79,conditions!$8:$8,"&lt;="&amp;NF$9,conditions!$9:$9,"&gt;="&amp;NF$9))</f>
        <v>46.199999999999818</v>
      </c>
      <c r="NG152" s="37">
        <f>SUMIFS(53:53,$9:$9,NG$9-SUMIFS(conditions!$79:$79,conditions!$8:$8,"&lt;="&amp;NG$9,conditions!$9:$9,"&gt;="&amp;NG$9))</f>
        <v>-1.4210854715202004E-13</v>
      </c>
      <c r="NH152" s="37">
        <f>SUMIFS(53:53,$9:$9,NH$9-SUMIFS(conditions!$79:$79,conditions!$8:$8,"&lt;="&amp;NH$9,conditions!$9:$9,"&gt;="&amp;NH$9))</f>
        <v>-1.4210854715202004E-13</v>
      </c>
      <c r="NI152" s="37">
        <f>SUMIFS(53:53,$9:$9,NI$9-SUMIFS(conditions!$79:$79,conditions!$8:$8,"&lt;="&amp;NI$9,conditions!$9:$9,"&gt;="&amp;NI$9))</f>
        <v>30.800000000000495</v>
      </c>
      <c r="NJ152" s="37">
        <f>SUMIFS(53:53,$9:$9,NJ$9-SUMIFS(conditions!$79:$79,conditions!$8:$8,"&lt;="&amp;NJ$9,conditions!$9:$9,"&gt;="&amp;NJ$9))</f>
        <v>30.80000000000004</v>
      </c>
      <c r="NK152" s="37">
        <f>SUMIFS(53:53,$9:$9,NK$9-SUMIFS(conditions!$79:$79,conditions!$8:$8,"&lt;="&amp;NK$9,conditions!$9:$9,"&gt;="&amp;NK$9))</f>
        <v>30.80000000000004</v>
      </c>
      <c r="NL152" s="37">
        <f>SUMIFS(53:53,$9:$9,NL$9-SUMIFS(conditions!$79:$79,conditions!$8:$8,"&lt;="&amp;NL$9,conditions!$9:$9,"&gt;="&amp;NL$9))</f>
        <v>30.799999999999727</v>
      </c>
      <c r="NM152" s="37">
        <f>SUMIFS(53:53,$9:$9,NM$9-SUMIFS(conditions!$79:$79,conditions!$8:$8,"&lt;="&amp;NM$9,conditions!$9:$9,"&gt;="&amp;NM$9))</f>
        <v>30.800000000000182</v>
      </c>
      <c r="NN152" s="37">
        <f>SUMIFS(53:53,$9:$9,NN$9-SUMIFS(conditions!$79:$79,conditions!$8:$8,"&lt;="&amp;NN$9,conditions!$9:$9,"&gt;="&amp;NN$9))</f>
        <v>3.1263880373444408E-13</v>
      </c>
      <c r="NO152" s="37">
        <f>SUMIFS(53:53,$9:$9,NO$9-SUMIFS(conditions!$79:$79,conditions!$8:$8,"&lt;="&amp;NO$9,conditions!$9:$9,"&gt;="&amp;NO$9))</f>
        <v>3.1263880373444408E-13</v>
      </c>
      <c r="NP152" s="37">
        <f>SUMIFS(53:53,$9:$9,NP$9-SUMIFS(conditions!$79:$79,conditions!$8:$8,"&lt;="&amp;NP$9,conditions!$9:$9,"&gt;="&amp;NP$9))</f>
        <v>30.799999999999585</v>
      </c>
      <c r="NQ152" s="37">
        <f>SUMIFS(53:53,$9:$9,NQ$9-SUMIFS(conditions!$79:$79,conditions!$8:$8,"&lt;="&amp;NQ$9,conditions!$9:$9,"&gt;="&amp;NQ$9))</f>
        <v>30.800000000000495</v>
      </c>
      <c r="NR152" s="37">
        <f>SUMIFS(53:53,$9:$9,NR$9-SUMIFS(conditions!$79:$79,conditions!$8:$8,"&lt;="&amp;NR$9,conditions!$9:$9,"&gt;="&amp;NR$9))</f>
        <v>30.80000000000004</v>
      </c>
      <c r="NS152" s="37">
        <f>SUMIFS(53:53,$9:$9,NS$9-SUMIFS(conditions!$79:$79,conditions!$8:$8,"&lt;="&amp;NS$9,conditions!$9:$9,"&gt;="&amp;NS$9))</f>
        <v>30.799999999999727</v>
      </c>
      <c r="NT152" s="37">
        <f>SUMIFS(53:53,$9:$9,NT$9-SUMIFS(conditions!$79:$79,conditions!$8:$8,"&lt;="&amp;NT$9,conditions!$9:$9,"&gt;="&amp;NT$9))</f>
        <v>30.800000000000182</v>
      </c>
      <c r="NU152" s="37">
        <f>SUMIFS(53:53,$9:$9,NU$9-SUMIFS(conditions!$79:$79,conditions!$8:$8,"&lt;="&amp;NU$9,conditions!$9:$9,"&gt;="&amp;NU$9))</f>
        <v>-1.4210854715202004E-13</v>
      </c>
      <c r="NV152" s="37">
        <f>SUMIFS(53:53,$9:$9,NV$9-SUMIFS(conditions!$79:$79,conditions!$8:$8,"&lt;="&amp;NV$9,conditions!$9:$9,"&gt;="&amp;NV$9))</f>
        <v>-1.4210854715202004E-13</v>
      </c>
    </row>
    <row r="153" spans="1:386" s="38" customFormat="1" ht="10.199999999999999" x14ac:dyDescent="0.2">
      <c r="A153" s="31"/>
      <c r="B153" s="31"/>
      <c r="C153" s="31"/>
      <c r="D153" s="31"/>
      <c r="E153" s="31"/>
      <c r="F153" s="31"/>
      <c r="G153" s="31" t="str">
        <f>G148</f>
        <v>оплаты поставщикам</v>
      </c>
      <c r="H153" s="31"/>
      <c r="I153" s="31"/>
      <c r="J153" s="31" t="str">
        <f>IF($G153="","",INDEX(KPI!$H$11:$H$121,SUMIFS(KPI!$E$11:$E$121,KPI!$F$11:$F$121,$G153)))</f>
        <v>тыс.руб.</v>
      </c>
      <c r="K153" s="31"/>
      <c r="L153" s="31"/>
      <c r="M153" s="31"/>
      <c r="N153" s="31" t="str">
        <f>structure!$G$14</f>
        <v>товарная категория 4</v>
      </c>
      <c r="O153" s="31"/>
      <c r="P153" s="31"/>
      <c r="Q153" s="31"/>
      <c r="R153" s="37">
        <f t="shared" si="164"/>
        <v>8395.0961794994746</v>
      </c>
      <c r="S153" s="31"/>
      <c r="T153" s="31"/>
      <c r="U153" s="37">
        <f>SUMIFS(54:54,$9:$9,U$9-SUMIFS(conditions!$79:$79,conditions!$8:$8,"&lt;="&amp;U$9,conditions!$9:$9,"&gt;="&amp;U$9))</f>
        <v>0</v>
      </c>
      <c r="V153" s="37">
        <f>SUMIFS(54:54,$9:$9,V$9-SUMIFS(conditions!$79:$79,conditions!$8:$8,"&lt;="&amp;V$9,conditions!$9:$9,"&gt;="&amp;V$9))</f>
        <v>0</v>
      </c>
      <c r="W153" s="37">
        <f>SUMIFS(54:54,$9:$9,W$9-SUMIFS(conditions!$79:$79,conditions!$8:$8,"&lt;="&amp;W$9,conditions!$9:$9,"&gt;="&amp;W$9))</f>
        <v>0</v>
      </c>
      <c r="X153" s="37">
        <f>SUMIFS(54:54,$9:$9,X$9-SUMIFS(conditions!$79:$79,conditions!$8:$8,"&lt;="&amp;X$9,conditions!$9:$9,"&gt;="&amp;X$9))</f>
        <v>0</v>
      </c>
      <c r="Y153" s="37">
        <f>SUMIFS(54:54,$9:$9,Y$9-SUMIFS(conditions!$79:$79,conditions!$8:$8,"&lt;="&amp;Y$9,conditions!$9:$9,"&gt;="&amp;Y$9))</f>
        <v>0</v>
      </c>
      <c r="Z153" s="37">
        <f>SUMIFS(54:54,$9:$9,Z$9-SUMIFS(conditions!$79:$79,conditions!$8:$8,"&lt;="&amp;Z$9,conditions!$9:$9,"&gt;="&amp;Z$9))</f>
        <v>0</v>
      </c>
      <c r="AA153" s="37">
        <f>SUMIFS(54:54,$9:$9,AA$9-SUMIFS(conditions!$79:$79,conditions!$8:$8,"&lt;="&amp;AA$9,conditions!$9:$9,"&gt;="&amp;AA$9))</f>
        <v>0</v>
      </c>
      <c r="AB153" s="37">
        <f>SUMIFS(54:54,$9:$9,AB$9-SUMIFS(conditions!$79:$79,conditions!$8:$8,"&lt;="&amp;AB$9,conditions!$9:$9,"&gt;="&amp;AB$9))</f>
        <v>0</v>
      </c>
      <c r="AC153" s="37">
        <f>SUMIFS(54:54,$9:$9,AC$9-SUMIFS(conditions!$79:$79,conditions!$8:$8,"&lt;="&amp;AC$9,conditions!$9:$9,"&gt;="&amp;AC$9))</f>
        <v>0</v>
      </c>
      <c r="AD153" s="37">
        <f>SUMIFS(54:54,$9:$9,AD$9-SUMIFS(conditions!$79:$79,conditions!$8:$8,"&lt;="&amp;AD$9,conditions!$9:$9,"&gt;="&amp;AD$9))</f>
        <v>0</v>
      </c>
      <c r="AE153" s="37">
        <f>SUMIFS(54:54,$9:$9,AE$9-SUMIFS(conditions!$79:$79,conditions!$8:$8,"&lt;="&amp;AE$9,conditions!$9:$9,"&gt;="&amp;AE$9))</f>
        <v>0</v>
      </c>
      <c r="AF153" s="37">
        <f>SUMIFS(54:54,$9:$9,AF$9-SUMIFS(conditions!$79:$79,conditions!$8:$8,"&lt;="&amp;AF$9,conditions!$9:$9,"&gt;="&amp;AF$9))</f>
        <v>0</v>
      </c>
      <c r="AG153" s="37">
        <f>SUMIFS(54:54,$9:$9,AG$9-SUMIFS(conditions!$79:$79,conditions!$8:$8,"&lt;="&amp;AG$9,conditions!$9:$9,"&gt;="&amp;AG$9))</f>
        <v>0</v>
      </c>
      <c r="AH153" s="37">
        <f>SUMIFS(54:54,$9:$9,AH$9-SUMIFS(conditions!$79:$79,conditions!$8:$8,"&lt;="&amp;AH$9,conditions!$9:$9,"&gt;="&amp;AH$9))</f>
        <v>0</v>
      </c>
      <c r="AI153" s="37">
        <f>SUMIFS(54:54,$9:$9,AI$9-SUMIFS(conditions!$79:$79,conditions!$8:$8,"&lt;="&amp;AI$9,conditions!$9:$9,"&gt;="&amp;AI$9))</f>
        <v>2.8421709430404007E-14</v>
      </c>
      <c r="AJ153" s="37">
        <f>SUMIFS(54:54,$9:$9,AJ$9-SUMIFS(conditions!$79:$79,conditions!$8:$8,"&lt;="&amp;AJ$9,conditions!$9:$9,"&gt;="&amp;AJ$9))</f>
        <v>21.900000000000347</v>
      </c>
      <c r="AK153" s="37">
        <f>SUMIFS(54:54,$9:$9,AK$9-SUMIFS(conditions!$79:$79,conditions!$8:$8,"&lt;="&amp;AK$9,conditions!$9:$9,"&gt;="&amp;AK$9))</f>
        <v>21.681000000000068</v>
      </c>
      <c r="AL153" s="37">
        <f>SUMIFS(54:54,$9:$9,AL$9-SUMIFS(conditions!$79:$79,conditions!$8:$8,"&lt;="&amp;AL$9,conditions!$9:$9,"&gt;="&amp;AL$9))</f>
        <v>21.681000000000068</v>
      </c>
      <c r="AM153" s="37">
        <f>SUMIFS(54:54,$9:$9,AM$9-SUMIFS(conditions!$79:$79,conditions!$8:$8,"&lt;="&amp;AM$9,conditions!$9:$9,"&gt;="&amp;AM$9))</f>
        <v>21.681000000000296</v>
      </c>
      <c r="AN153" s="37">
        <f>SUMIFS(54:54,$9:$9,AN$9-SUMIFS(conditions!$79:$79,conditions!$8:$8,"&lt;="&amp;AN$9,conditions!$9:$9,"&gt;="&amp;AN$9))</f>
        <v>21.68100000000004</v>
      </c>
      <c r="AO153" s="37">
        <f>SUMIFS(54:54,$9:$9,AO$9-SUMIFS(conditions!$79:$79,conditions!$8:$8,"&lt;="&amp;AO$9,conditions!$9:$9,"&gt;="&amp;AO$9))</f>
        <v>0</v>
      </c>
      <c r="AP153" s="37">
        <f>SUMIFS(54:54,$9:$9,AP$9-SUMIFS(conditions!$79:$79,conditions!$8:$8,"&lt;="&amp;AP$9,conditions!$9:$9,"&gt;="&amp;AP$9))</f>
        <v>2.8421709430404007E-14</v>
      </c>
      <c r="AQ153" s="37">
        <f>SUMIFS(54:54,$9:$9,AQ$9-SUMIFS(conditions!$79:$79,conditions!$8:$8,"&lt;="&amp;AQ$9,conditions!$9:$9,"&gt;="&amp;AQ$9))</f>
        <v>21.681000000000296</v>
      </c>
      <c r="AR153" s="37">
        <f>SUMIFS(54:54,$9:$9,AR$9-SUMIFS(conditions!$79:$79,conditions!$8:$8,"&lt;="&amp;AR$9,conditions!$9:$9,"&gt;="&amp;AR$9))</f>
        <v>21.681000000000068</v>
      </c>
      <c r="AS153" s="37">
        <f>SUMIFS(54:54,$9:$9,AS$9-SUMIFS(conditions!$79:$79,conditions!$8:$8,"&lt;="&amp;AS$9,conditions!$9:$9,"&gt;="&amp;AS$9))</f>
        <v>21.681000000000068</v>
      </c>
      <c r="AT153" s="37">
        <f>SUMIFS(54:54,$9:$9,AT$9-SUMIFS(conditions!$79:$79,conditions!$8:$8,"&lt;="&amp;AT$9,conditions!$9:$9,"&gt;="&amp;AT$9))</f>
        <v>21.681000000000296</v>
      </c>
      <c r="AU153" s="37">
        <f>SUMIFS(54:54,$9:$9,AU$9-SUMIFS(conditions!$79:$79,conditions!$8:$8,"&lt;="&amp;AU$9,conditions!$9:$9,"&gt;="&amp;AU$9))</f>
        <v>21.68100000000004</v>
      </c>
      <c r="AV153" s="37">
        <f>SUMIFS(54:54,$9:$9,AV$9-SUMIFS(conditions!$79:$79,conditions!$8:$8,"&lt;="&amp;AV$9,conditions!$9:$9,"&gt;="&amp;AV$9))</f>
        <v>0</v>
      </c>
      <c r="AW153" s="37">
        <f>SUMIFS(54:54,$9:$9,AW$9-SUMIFS(conditions!$79:$79,conditions!$8:$8,"&lt;="&amp;AW$9,conditions!$9:$9,"&gt;="&amp;AW$9))</f>
        <v>2.8421709430404007E-14</v>
      </c>
      <c r="AX153" s="37">
        <f>SUMIFS(54:54,$9:$9,AX$9-SUMIFS(conditions!$79:$79,conditions!$8:$8,"&lt;="&amp;AX$9,conditions!$9:$9,"&gt;="&amp;AX$9))</f>
        <v>21.681000000000068</v>
      </c>
      <c r="AY153" s="37">
        <f>SUMIFS(54:54,$9:$9,AY$9-SUMIFS(conditions!$79:$79,conditions!$8:$8,"&lt;="&amp;AY$9,conditions!$9:$9,"&gt;="&amp;AY$9))</f>
        <v>21.680999999999841</v>
      </c>
      <c r="AZ153" s="37">
        <f>SUMIFS(54:54,$9:$9,AZ$9-SUMIFS(conditions!$79:$79,conditions!$8:$8,"&lt;="&amp;AZ$9,conditions!$9:$9,"&gt;="&amp;AZ$9))</f>
        <v>21.681000000000068</v>
      </c>
      <c r="BA153" s="37">
        <f>SUMIFS(54:54,$9:$9,BA$9-SUMIFS(conditions!$79:$79,conditions!$8:$8,"&lt;="&amp;BA$9,conditions!$9:$9,"&gt;="&amp;BA$9))</f>
        <v>21.680999999999614</v>
      </c>
      <c r="BB153" s="37">
        <f>SUMIFS(54:54,$9:$9,BB$9-SUMIFS(conditions!$79:$79,conditions!$8:$8,"&lt;="&amp;BB$9,conditions!$9:$9,"&gt;="&amp;BB$9))</f>
        <v>21.68100000000004</v>
      </c>
      <c r="BC153" s="37">
        <f>SUMIFS(54:54,$9:$9,BC$9-SUMIFS(conditions!$79:$79,conditions!$8:$8,"&lt;="&amp;BC$9,conditions!$9:$9,"&gt;="&amp;BC$9))</f>
        <v>0</v>
      </c>
      <c r="BD153" s="37">
        <f>SUMIFS(54:54,$9:$9,BD$9-SUMIFS(conditions!$79:$79,conditions!$8:$8,"&lt;="&amp;BD$9,conditions!$9:$9,"&gt;="&amp;BD$9))</f>
        <v>2.8421709430404007E-14</v>
      </c>
      <c r="BE153" s="37">
        <f>SUMIFS(54:54,$9:$9,BE$9-SUMIFS(conditions!$79:$79,conditions!$8:$8,"&lt;="&amp;BE$9,conditions!$9:$9,"&gt;="&amp;BE$9))</f>
        <v>21.680999999999841</v>
      </c>
      <c r="BF153" s="37">
        <f>SUMIFS(54:54,$9:$9,BF$9-SUMIFS(conditions!$79:$79,conditions!$8:$8,"&lt;="&amp;BF$9,conditions!$9:$9,"&gt;="&amp;BF$9))</f>
        <v>21.680999999999841</v>
      </c>
      <c r="BG153" s="37">
        <f>SUMIFS(54:54,$9:$9,BG$9-SUMIFS(conditions!$79:$79,conditions!$8:$8,"&lt;="&amp;BG$9,conditions!$9:$9,"&gt;="&amp;BG$9))</f>
        <v>21.681000000000068</v>
      </c>
      <c r="BH153" s="37">
        <f>SUMIFS(54:54,$9:$9,BH$9-SUMIFS(conditions!$79:$79,conditions!$8:$8,"&lt;="&amp;BH$9,conditions!$9:$9,"&gt;="&amp;BH$9))</f>
        <v>21.680999999999614</v>
      </c>
      <c r="BI153" s="37">
        <f>SUMIFS(54:54,$9:$9,BI$9-SUMIFS(conditions!$79:$79,conditions!$8:$8,"&lt;="&amp;BI$9,conditions!$9:$9,"&gt;="&amp;BI$9))</f>
        <v>21.68100000000004</v>
      </c>
      <c r="BJ153" s="37">
        <f>SUMIFS(54:54,$9:$9,BJ$9-SUMIFS(conditions!$79:$79,conditions!$8:$8,"&lt;="&amp;BJ$9,conditions!$9:$9,"&gt;="&amp;BJ$9))</f>
        <v>0</v>
      </c>
      <c r="BK153" s="37">
        <f>SUMIFS(54:54,$9:$9,BK$9-SUMIFS(conditions!$79:$79,conditions!$8:$8,"&lt;="&amp;BK$9,conditions!$9:$9,"&gt;="&amp;BK$9))</f>
        <v>2.8421709430404007E-14</v>
      </c>
      <c r="BL153" s="37">
        <f>SUMIFS(54:54,$9:$9,BL$9-SUMIFS(conditions!$79:$79,conditions!$8:$8,"&lt;="&amp;BL$9,conditions!$9:$9,"&gt;="&amp;BL$9))</f>
        <v>21.680999999999841</v>
      </c>
      <c r="BM153" s="37">
        <f>SUMIFS(54:54,$9:$9,BM$9-SUMIFS(conditions!$79:$79,conditions!$8:$8,"&lt;="&amp;BM$9,conditions!$9:$9,"&gt;="&amp;BM$9))</f>
        <v>21.680999999999841</v>
      </c>
      <c r="BN153" s="37">
        <f>SUMIFS(54:54,$9:$9,BN$9-SUMIFS(conditions!$79:$79,conditions!$8:$8,"&lt;="&amp;BN$9,conditions!$9:$9,"&gt;="&amp;BN$9))</f>
        <v>21.680999999999905</v>
      </c>
      <c r="BO153" s="37">
        <f>SUMIFS(54:54,$9:$9,BO$9-SUMIFS(conditions!$79:$79,conditions!$8:$8,"&lt;="&amp;BO$9,conditions!$9:$9,"&gt;="&amp;BO$9))</f>
        <v>21.680999999999905</v>
      </c>
      <c r="BP153" s="37">
        <f>SUMIFS(54:54,$9:$9,BP$9-SUMIFS(conditions!$79:$79,conditions!$8:$8,"&lt;="&amp;BP$9,conditions!$9:$9,"&gt;="&amp;BP$9))</f>
        <v>26.017200000000003</v>
      </c>
      <c r="BQ153" s="37">
        <f>SUMIFS(54:54,$9:$9,BQ$9-SUMIFS(conditions!$79:$79,conditions!$8:$8,"&lt;="&amp;BQ$9,conditions!$9:$9,"&gt;="&amp;BQ$9))</f>
        <v>0</v>
      </c>
      <c r="BR153" s="37">
        <f>SUMIFS(54:54,$9:$9,BR$9-SUMIFS(conditions!$79:$79,conditions!$8:$8,"&lt;="&amp;BR$9,conditions!$9:$9,"&gt;="&amp;BR$9))</f>
        <v>-3.6237679523765109E-13</v>
      </c>
      <c r="BS153" s="37">
        <f>SUMIFS(54:54,$9:$9,BS$9-SUMIFS(conditions!$79:$79,conditions!$8:$8,"&lt;="&amp;BS$9,conditions!$9:$9,"&gt;="&amp;BS$9))</f>
        <v>26.017199999999868</v>
      </c>
      <c r="BT153" s="37">
        <f>SUMIFS(54:54,$9:$9,BT$9-SUMIFS(conditions!$79:$79,conditions!$8:$8,"&lt;="&amp;BT$9,conditions!$9:$9,"&gt;="&amp;BT$9))</f>
        <v>26.017199999999868</v>
      </c>
      <c r="BU153" s="37">
        <f>SUMIFS(54:54,$9:$9,BU$9-SUMIFS(conditions!$79:$79,conditions!$8:$8,"&lt;="&amp;BU$9,conditions!$9:$9,"&gt;="&amp;BU$9))</f>
        <v>26.017199999999868</v>
      </c>
      <c r="BV153" s="37">
        <f>SUMIFS(54:54,$9:$9,BV$9-SUMIFS(conditions!$79:$79,conditions!$8:$8,"&lt;="&amp;BV$9,conditions!$9:$9,"&gt;="&amp;BV$9))</f>
        <v>26.017200000000095</v>
      </c>
      <c r="BW153" s="37">
        <f>SUMIFS(54:54,$9:$9,BW$9-SUMIFS(conditions!$79:$79,conditions!$8:$8,"&lt;="&amp;BW$9,conditions!$9:$9,"&gt;="&amp;BW$9))</f>
        <v>26.017200000000003</v>
      </c>
      <c r="BX153" s="37">
        <f>SUMIFS(54:54,$9:$9,BX$9-SUMIFS(conditions!$79:$79,conditions!$8:$8,"&lt;="&amp;BX$9,conditions!$9:$9,"&gt;="&amp;BX$9))</f>
        <v>0</v>
      </c>
      <c r="BY153" s="37">
        <f>SUMIFS(54:54,$9:$9,BY$9-SUMIFS(conditions!$79:$79,conditions!$8:$8,"&lt;="&amp;BY$9,conditions!$9:$9,"&gt;="&amp;BY$9))</f>
        <v>9.2370555648813024E-14</v>
      </c>
      <c r="BZ153" s="37">
        <f>SUMIFS(54:54,$9:$9,BZ$9-SUMIFS(conditions!$79:$79,conditions!$8:$8,"&lt;="&amp;BZ$9,conditions!$9:$9,"&gt;="&amp;BZ$9))</f>
        <v>26.017199999999868</v>
      </c>
      <c r="CA153" s="37">
        <f>SUMIFS(54:54,$9:$9,CA$9-SUMIFS(conditions!$79:$79,conditions!$8:$8,"&lt;="&amp;CA$9,conditions!$9:$9,"&gt;="&amp;CA$9))</f>
        <v>26.017200000000095</v>
      </c>
      <c r="CB153" s="37">
        <f>SUMIFS(54:54,$9:$9,CB$9-SUMIFS(conditions!$79:$79,conditions!$8:$8,"&lt;="&amp;CB$9,conditions!$9:$9,"&gt;="&amp;CB$9))</f>
        <v>26.017199999999868</v>
      </c>
      <c r="CC153" s="37">
        <f>SUMIFS(54:54,$9:$9,CC$9-SUMIFS(conditions!$79:$79,conditions!$8:$8,"&lt;="&amp;CC$9,conditions!$9:$9,"&gt;="&amp;CC$9))</f>
        <v>26.017200000000095</v>
      </c>
      <c r="CD153" s="37">
        <f>SUMIFS(54:54,$9:$9,CD$9-SUMIFS(conditions!$79:$79,conditions!$8:$8,"&lt;="&amp;CD$9,conditions!$9:$9,"&gt;="&amp;CD$9))</f>
        <v>26.017200000000003</v>
      </c>
      <c r="CE153" s="37">
        <f>SUMIFS(54:54,$9:$9,CE$9-SUMIFS(conditions!$79:$79,conditions!$8:$8,"&lt;="&amp;CE$9,conditions!$9:$9,"&gt;="&amp;CE$9))</f>
        <v>0</v>
      </c>
      <c r="CF153" s="37">
        <f>SUMIFS(54:54,$9:$9,CF$9-SUMIFS(conditions!$79:$79,conditions!$8:$8,"&lt;="&amp;CF$9,conditions!$9:$9,"&gt;="&amp;CF$9))</f>
        <v>-1.3500311979441904E-13</v>
      </c>
      <c r="CG153" s="37">
        <f>SUMIFS(54:54,$9:$9,CG$9-SUMIFS(conditions!$79:$79,conditions!$8:$8,"&lt;="&amp;CG$9,conditions!$9:$9,"&gt;="&amp;CG$9))</f>
        <v>26.017200000000095</v>
      </c>
      <c r="CH153" s="37">
        <f>SUMIFS(54:54,$9:$9,CH$9-SUMIFS(conditions!$79:$79,conditions!$8:$8,"&lt;="&amp;CH$9,conditions!$9:$9,"&gt;="&amp;CH$9))</f>
        <v>26.017199999999868</v>
      </c>
      <c r="CI153" s="37">
        <f>SUMIFS(54:54,$9:$9,CI$9-SUMIFS(conditions!$79:$79,conditions!$8:$8,"&lt;="&amp;CI$9,conditions!$9:$9,"&gt;="&amp;CI$9))</f>
        <v>26.017200000000095</v>
      </c>
      <c r="CJ153" s="37">
        <f>SUMIFS(54:54,$9:$9,CJ$9-SUMIFS(conditions!$79:$79,conditions!$8:$8,"&lt;="&amp;CJ$9,conditions!$9:$9,"&gt;="&amp;CJ$9))</f>
        <v>26.017200000000095</v>
      </c>
      <c r="CK153" s="37">
        <f>SUMIFS(54:54,$9:$9,CK$9-SUMIFS(conditions!$79:$79,conditions!$8:$8,"&lt;="&amp;CK$9,conditions!$9:$9,"&gt;="&amp;CK$9))</f>
        <v>26.017200000000003</v>
      </c>
      <c r="CL153" s="37">
        <f>SUMIFS(54:54,$9:$9,CL$9-SUMIFS(conditions!$79:$79,conditions!$8:$8,"&lt;="&amp;CL$9,conditions!$9:$9,"&gt;="&amp;CL$9))</f>
        <v>0</v>
      </c>
      <c r="CM153" s="37">
        <f>SUMIFS(54:54,$9:$9,CM$9-SUMIFS(conditions!$79:$79,conditions!$8:$8,"&lt;="&amp;CM$9,conditions!$9:$9,"&gt;="&amp;CM$9))</f>
        <v>9.2370555648813024E-14</v>
      </c>
      <c r="CN153" s="37">
        <f>SUMIFS(54:54,$9:$9,CN$9-SUMIFS(conditions!$79:$79,conditions!$8:$8,"&lt;="&amp;CN$9,conditions!$9:$9,"&gt;="&amp;CN$9))</f>
        <v>26.017200000000095</v>
      </c>
      <c r="CO153" s="37">
        <f>SUMIFS(54:54,$9:$9,CO$9-SUMIFS(conditions!$79:$79,conditions!$8:$8,"&lt;="&amp;CO$9,conditions!$9:$9,"&gt;="&amp;CO$9))</f>
        <v>26.017199999999868</v>
      </c>
      <c r="CP153" s="37">
        <f>SUMIFS(54:54,$9:$9,CP$9-SUMIFS(conditions!$79:$79,conditions!$8:$8,"&lt;="&amp;CP$9,conditions!$9:$9,"&gt;="&amp;CP$9))</f>
        <v>26.017200000000095</v>
      </c>
      <c r="CQ153" s="37">
        <f>SUMIFS(54:54,$9:$9,CQ$9-SUMIFS(conditions!$79:$79,conditions!$8:$8,"&lt;="&amp;CQ$9,conditions!$9:$9,"&gt;="&amp;CQ$9))</f>
        <v>26.017199999999868</v>
      </c>
      <c r="CR153" s="37">
        <f>SUMIFS(54:54,$9:$9,CR$9-SUMIFS(conditions!$79:$79,conditions!$8:$8,"&lt;="&amp;CR$9,conditions!$9:$9,"&gt;="&amp;CR$9))</f>
        <v>26.017200000000003</v>
      </c>
      <c r="CS153" s="37">
        <f>SUMIFS(54:54,$9:$9,CS$9-SUMIFS(conditions!$79:$79,conditions!$8:$8,"&lt;="&amp;CS$9,conditions!$9:$9,"&gt;="&amp;CS$9))</f>
        <v>0</v>
      </c>
      <c r="CT153" s="37">
        <f>SUMIFS(54:54,$9:$9,CT$9-SUMIFS(conditions!$79:$79,conditions!$8:$8,"&lt;="&amp;CT$9,conditions!$9:$9,"&gt;="&amp;CT$9))</f>
        <v>-9.2370555648813024E-14</v>
      </c>
      <c r="CU153" s="37">
        <f>SUMIFS(54:54,$9:$9,CU$9-SUMIFS(conditions!$79:$79,conditions!$8:$8,"&lt;="&amp;CU$9,conditions!$9:$9,"&gt;="&amp;CU$9))</f>
        <v>27.318059999999967</v>
      </c>
      <c r="CV153" s="37">
        <f>SUMIFS(54:54,$9:$9,CV$9-SUMIFS(conditions!$79:$79,conditions!$8:$8,"&lt;="&amp;CV$9,conditions!$9:$9,"&gt;="&amp;CV$9))</f>
        <v>27.318060000000195</v>
      </c>
      <c r="CW153" s="37">
        <f>SUMIFS(54:54,$9:$9,CW$9-SUMIFS(conditions!$79:$79,conditions!$8:$8,"&lt;="&amp;CW$9,conditions!$9:$9,"&gt;="&amp;CW$9))</f>
        <v>27.318059999999967</v>
      </c>
      <c r="CX153" s="37">
        <f>SUMIFS(54:54,$9:$9,CX$9-SUMIFS(conditions!$79:$79,conditions!$8:$8,"&lt;="&amp;CX$9,conditions!$9:$9,"&gt;="&amp;CX$9))</f>
        <v>27.318059999999967</v>
      </c>
      <c r="CY153" s="37">
        <f>SUMIFS(54:54,$9:$9,CY$9-SUMIFS(conditions!$79:$79,conditions!$8:$8,"&lt;="&amp;CY$9,conditions!$9:$9,"&gt;="&amp;CY$9))</f>
        <v>27.31806000000006</v>
      </c>
      <c r="CZ153" s="37">
        <f>SUMIFS(54:54,$9:$9,CZ$9-SUMIFS(conditions!$79:$79,conditions!$8:$8,"&lt;="&amp;CZ$9,conditions!$9:$9,"&gt;="&amp;CZ$9))</f>
        <v>0</v>
      </c>
      <c r="DA153" s="37">
        <f>SUMIFS(54:54,$9:$9,DA$9-SUMIFS(conditions!$79:$79,conditions!$8:$8,"&lt;="&amp;DA$9,conditions!$9:$9,"&gt;="&amp;DA$9))</f>
        <v>-9.2370555648813024E-14</v>
      </c>
      <c r="DB153" s="37">
        <f>SUMIFS(54:54,$9:$9,DB$9-SUMIFS(conditions!$79:$79,conditions!$8:$8,"&lt;="&amp;DB$9,conditions!$9:$9,"&gt;="&amp;DB$9))</f>
        <v>27.318060000000195</v>
      </c>
      <c r="DC153" s="37">
        <f>SUMIFS(54:54,$9:$9,DC$9-SUMIFS(conditions!$79:$79,conditions!$8:$8,"&lt;="&amp;DC$9,conditions!$9:$9,"&gt;="&amp;DC$9))</f>
        <v>27.318059999999967</v>
      </c>
      <c r="DD153" s="37">
        <f>SUMIFS(54:54,$9:$9,DD$9-SUMIFS(conditions!$79:$79,conditions!$8:$8,"&lt;="&amp;DD$9,conditions!$9:$9,"&gt;="&amp;DD$9))</f>
        <v>27.318059999999967</v>
      </c>
      <c r="DE153" s="37">
        <f>SUMIFS(54:54,$9:$9,DE$9-SUMIFS(conditions!$79:$79,conditions!$8:$8,"&lt;="&amp;DE$9,conditions!$9:$9,"&gt;="&amp;DE$9))</f>
        <v>27.318059999999967</v>
      </c>
      <c r="DF153" s="37">
        <f>SUMIFS(54:54,$9:$9,DF$9-SUMIFS(conditions!$79:$79,conditions!$8:$8,"&lt;="&amp;DF$9,conditions!$9:$9,"&gt;="&amp;DF$9))</f>
        <v>27.31806000000006</v>
      </c>
      <c r="DG153" s="37">
        <f>SUMIFS(54:54,$9:$9,DG$9-SUMIFS(conditions!$79:$79,conditions!$8:$8,"&lt;="&amp;DG$9,conditions!$9:$9,"&gt;="&amp;DG$9))</f>
        <v>0</v>
      </c>
      <c r="DH153" s="37">
        <f>SUMIFS(54:54,$9:$9,DH$9-SUMIFS(conditions!$79:$79,conditions!$8:$8,"&lt;="&amp;DH$9,conditions!$9:$9,"&gt;="&amp;DH$9))</f>
        <v>1.3500311979441904E-13</v>
      </c>
      <c r="DI153" s="37">
        <f>SUMIFS(54:54,$9:$9,DI$9-SUMIFS(conditions!$79:$79,conditions!$8:$8,"&lt;="&amp;DI$9,conditions!$9:$9,"&gt;="&amp;DI$9))</f>
        <v>27.318059999999967</v>
      </c>
      <c r="DJ153" s="37">
        <f>SUMIFS(54:54,$9:$9,DJ$9-SUMIFS(conditions!$79:$79,conditions!$8:$8,"&lt;="&amp;DJ$9,conditions!$9:$9,"&gt;="&amp;DJ$9))</f>
        <v>27.318059999999967</v>
      </c>
      <c r="DK153" s="37">
        <f>SUMIFS(54:54,$9:$9,DK$9-SUMIFS(conditions!$79:$79,conditions!$8:$8,"&lt;="&amp;DK$9,conditions!$9:$9,"&gt;="&amp;DK$9))</f>
        <v>27.318059999999967</v>
      </c>
      <c r="DL153" s="37">
        <f>SUMIFS(54:54,$9:$9,DL$9-SUMIFS(conditions!$79:$79,conditions!$8:$8,"&lt;="&amp;DL$9,conditions!$9:$9,"&gt;="&amp;DL$9))</f>
        <v>27.318059999999967</v>
      </c>
      <c r="DM153" s="37">
        <f>SUMIFS(54:54,$9:$9,DM$9-SUMIFS(conditions!$79:$79,conditions!$8:$8,"&lt;="&amp;DM$9,conditions!$9:$9,"&gt;="&amp;DM$9))</f>
        <v>27.31806000000006</v>
      </c>
      <c r="DN153" s="37">
        <f>SUMIFS(54:54,$9:$9,DN$9-SUMIFS(conditions!$79:$79,conditions!$8:$8,"&lt;="&amp;DN$9,conditions!$9:$9,"&gt;="&amp;DN$9))</f>
        <v>0</v>
      </c>
      <c r="DO153" s="37">
        <f>SUMIFS(54:54,$9:$9,DO$9-SUMIFS(conditions!$79:$79,conditions!$8:$8,"&lt;="&amp;DO$9,conditions!$9:$9,"&gt;="&amp;DO$9))</f>
        <v>-9.2370555648813024E-14</v>
      </c>
      <c r="DP153" s="37">
        <f>SUMIFS(54:54,$9:$9,DP$9-SUMIFS(conditions!$79:$79,conditions!$8:$8,"&lt;="&amp;DP$9,conditions!$9:$9,"&gt;="&amp;DP$9))</f>
        <v>27.318059999999967</v>
      </c>
      <c r="DQ153" s="37">
        <f>SUMIFS(54:54,$9:$9,DQ$9-SUMIFS(conditions!$79:$79,conditions!$8:$8,"&lt;="&amp;DQ$9,conditions!$9:$9,"&gt;="&amp;DQ$9))</f>
        <v>27.318060000000195</v>
      </c>
      <c r="DR153" s="37">
        <f>SUMIFS(54:54,$9:$9,DR$9-SUMIFS(conditions!$79:$79,conditions!$8:$8,"&lt;="&amp;DR$9,conditions!$9:$9,"&gt;="&amp;DR$9))</f>
        <v>27.318059999999967</v>
      </c>
      <c r="DS153" s="37">
        <f>SUMIFS(54:54,$9:$9,DS$9-SUMIFS(conditions!$79:$79,conditions!$8:$8,"&lt;="&amp;DS$9,conditions!$9:$9,"&gt;="&amp;DS$9))</f>
        <v>27.318059999999967</v>
      </c>
      <c r="DT153" s="37">
        <f>SUMIFS(54:54,$9:$9,DT$9-SUMIFS(conditions!$79:$79,conditions!$8:$8,"&lt;="&amp;DT$9,conditions!$9:$9,"&gt;="&amp;DT$9))</f>
        <v>27.31806000000006</v>
      </c>
      <c r="DU153" s="37">
        <f>SUMIFS(54:54,$9:$9,DU$9-SUMIFS(conditions!$79:$79,conditions!$8:$8,"&lt;="&amp;DU$9,conditions!$9:$9,"&gt;="&amp;DU$9))</f>
        <v>0</v>
      </c>
      <c r="DV153" s="37">
        <f>SUMIFS(54:54,$9:$9,DV$9-SUMIFS(conditions!$79:$79,conditions!$8:$8,"&lt;="&amp;DV$9,conditions!$9:$9,"&gt;="&amp;DV$9))</f>
        <v>-9.2370555648813024E-14</v>
      </c>
      <c r="DW153" s="37">
        <f>SUMIFS(54:54,$9:$9,DW$9-SUMIFS(conditions!$79:$79,conditions!$8:$8,"&lt;="&amp;DW$9,conditions!$9:$9,"&gt;="&amp;DW$9))</f>
        <v>27.318060000000244</v>
      </c>
      <c r="DX153" s="37">
        <f>SUMIFS(54:54,$9:$9,DX$9-SUMIFS(conditions!$79:$79,conditions!$8:$8,"&lt;="&amp;DX$9,conditions!$9:$9,"&gt;="&amp;DX$9))</f>
        <v>27.318060000000017</v>
      </c>
      <c r="DY153" s="37">
        <f>SUMIFS(54:54,$9:$9,DY$9-SUMIFS(conditions!$79:$79,conditions!$8:$8,"&lt;="&amp;DY$9,conditions!$9:$9,"&gt;="&amp;DY$9))</f>
        <v>30.277516500000004</v>
      </c>
      <c r="DZ153" s="37">
        <f>SUMIFS(54:54,$9:$9,DZ$9-SUMIFS(conditions!$79:$79,conditions!$8:$8,"&lt;="&amp;DZ$9,conditions!$9:$9,"&gt;="&amp;DZ$9))</f>
        <v>30.277516499999777</v>
      </c>
      <c r="EA153" s="37">
        <f>SUMIFS(54:54,$9:$9,EA$9-SUMIFS(conditions!$79:$79,conditions!$8:$8,"&lt;="&amp;EA$9,conditions!$9:$9,"&gt;="&amp;EA$9))</f>
        <v>30.277516500000047</v>
      </c>
      <c r="EB153" s="37">
        <f>SUMIFS(54:54,$9:$9,EB$9-SUMIFS(conditions!$79:$79,conditions!$8:$8,"&lt;="&amp;EB$9,conditions!$9:$9,"&gt;="&amp;EB$9))</f>
        <v>0</v>
      </c>
      <c r="EC153" s="37">
        <f>SUMIFS(54:54,$9:$9,EC$9-SUMIFS(conditions!$79:$79,conditions!$8:$8,"&lt;="&amp;EC$9,conditions!$9:$9,"&gt;="&amp;EC$9))</f>
        <v>-4.2632564145606011E-14</v>
      </c>
      <c r="ED153" s="37">
        <f>SUMIFS(54:54,$9:$9,ED$9-SUMIFS(conditions!$79:$79,conditions!$8:$8,"&lt;="&amp;ED$9,conditions!$9:$9,"&gt;="&amp;ED$9))</f>
        <v>30.277516500000004</v>
      </c>
      <c r="EE153" s="37">
        <f>SUMIFS(54:54,$9:$9,EE$9-SUMIFS(conditions!$79:$79,conditions!$8:$8,"&lt;="&amp;EE$9,conditions!$9:$9,"&gt;="&amp;EE$9))</f>
        <v>30.277516500000004</v>
      </c>
      <c r="EF153" s="37">
        <f>SUMIFS(54:54,$9:$9,EF$9-SUMIFS(conditions!$79:$79,conditions!$8:$8,"&lt;="&amp;EF$9,conditions!$9:$9,"&gt;="&amp;EF$9))</f>
        <v>30.277516500000004</v>
      </c>
      <c r="EG153" s="37">
        <f>SUMIFS(54:54,$9:$9,EG$9-SUMIFS(conditions!$79:$79,conditions!$8:$8,"&lt;="&amp;EG$9,conditions!$9:$9,"&gt;="&amp;EG$9))</f>
        <v>30.277516500000004</v>
      </c>
      <c r="EH153" s="37">
        <f>SUMIFS(54:54,$9:$9,EH$9-SUMIFS(conditions!$79:$79,conditions!$8:$8,"&lt;="&amp;EH$9,conditions!$9:$9,"&gt;="&amp;EH$9))</f>
        <v>30.277516500000047</v>
      </c>
      <c r="EI153" s="37">
        <f>SUMIFS(54:54,$9:$9,EI$9-SUMIFS(conditions!$79:$79,conditions!$8:$8,"&lt;="&amp;EI$9,conditions!$9:$9,"&gt;="&amp;EI$9))</f>
        <v>0</v>
      </c>
      <c r="EJ153" s="37">
        <f>SUMIFS(54:54,$9:$9,EJ$9-SUMIFS(conditions!$79:$79,conditions!$8:$8,"&lt;="&amp;EJ$9,conditions!$9:$9,"&gt;="&amp;EJ$9))</f>
        <v>-2.7000623958883807E-13</v>
      </c>
      <c r="EK153" s="37">
        <f>SUMIFS(54:54,$9:$9,EK$9-SUMIFS(conditions!$79:$79,conditions!$8:$8,"&lt;="&amp;EK$9,conditions!$9:$9,"&gt;="&amp;EK$9))</f>
        <v>30.277516500000232</v>
      </c>
      <c r="EL153" s="37">
        <f>SUMIFS(54:54,$9:$9,EL$9-SUMIFS(conditions!$79:$79,conditions!$8:$8,"&lt;="&amp;EL$9,conditions!$9:$9,"&gt;="&amp;EL$9))</f>
        <v>30.277516499999777</v>
      </c>
      <c r="EM153" s="37">
        <f>SUMIFS(54:54,$9:$9,EM$9-SUMIFS(conditions!$79:$79,conditions!$8:$8,"&lt;="&amp;EM$9,conditions!$9:$9,"&gt;="&amp;EM$9))</f>
        <v>30.277516500000004</v>
      </c>
      <c r="EN153" s="37">
        <f>SUMIFS(54:54,$9:$9,EN$9-SUMIFS(conditions!$79:$79,conditions!$8:$8,"&lt;="&amp;EN$9,conditions!$9:$9,"&gt;="&amp;EN$9))</f>
        <v>30.277516500000004</v>
      </c>
      <c r="EO153" s="37">
        <f>SUMIFS(54:54,$9:$9,EO$9-SUMIFS(conditions!$79:$79,conditions!$8:$8,"&lt;="&amp;EO$9,conditions!$9:$9,"&gt;="&amp;EO$9))</f>
        <v>30.277516500000047</v>
      </c>
      <c r="EP153" s="37">
        <f>SUMIFS(54:54,$9:$9,EP$9-SUMIFS(conditions!$79:$79,conditions!$8:$8,"&lt;="&amp;EP$9,conditions!$9:$9,"&gt;="&amp;EP$9))</f>
        <v>0</v>
      </c>
      <c r="EQ153" s="37">
        <f>SUMIFS(54:54,$9:$9,EQ$9-SUMIFS(conditions!$79:$79,conditions!$8:$8,"&lt;="&amp;EQ$9,conditions!$9:$9,"&gt;="&amp;EQ$9))</f>
        <v>-4.2632564145606011E-14</v>
      </c>
      <c r="ER153" s="37">
        <f>SUMIFS(54:54,$9:$9,ER$9-SUMIFS(conditions!$79:$79,conditions!$8:$8,"&lt;="&amp;ER$9,conditions!$9:$9,"&gt;="&amp;ER$9))</f>
        <v>30.277516500000004</v>
      </c>
      <c r="ES153" s="37">
        <f>SUMIFS(54:54,$9:$9,ES$9-SUMIFS(conditions!$79:$79,conditions!$8:$8,"&lt;="&amp;ES$9,conditions!$9:$9,"&gt;="&amp;ES$9))</f>
        <v>30.277516499999777</v>
      </c>
      <c r="ET153" s="37">
        <f>SUMIFS(54:54,$9:$9,ET$9-SUMIFS(conditions!$79:$79,conditions!$8:$8,"&lt;="&amp;ET$9,conditions!$9:$9,"&gt;="&amp;ET$9))</f>
        <v>30.277516500000004</v>
      </c>
      <c r="EU153" s="37">
        <f>SUMIFS(54:54,$9:$9,EU$9-SUMIFS(conditions!$79:$79,conditions!$8:$8,"&lt;="&amp;EU$9,conditions!$9:$9,"&gt;="&amp;EU$9))</f>
        <v>30.277516500000004</v>
      </c>
      <c r="EV153" s="37">
        <f>SUMIFS(54:54,$9:$9,EV$9-SUMIFS(conditions!$79:$79,conditions!$8:$8,"&lt;="&amp;EV$9,conditions!$9:$9,"&gt;="&amp;EV$9))</f>
        <v>30.277516500000047</v>
      </c>
      <c r="EW153" s="37">
        <f>SUMIFS(54:54,$9:$9,EW$9-SUMIFS(conditions!$79:$79,conditions!$8:$8,"&lt;="&amp;EW$9,conditions!$9:$9,"&gt;="&amp;EW$9))</f>
        <v>0</v>
      </c>
      <c r="EX153" s="37">
        <f>SUMIFS(54:54,$9:$9,EX$9-SUMIFS(conditions!$79:$79,conditions!$8:$8,"&lt;="&amp;EX$9,conditions!$9:$9,"&gt;="&amp;EX$9))</f>
        <v>-2.7000623958883807E-13</v>
      </c>
      <c r="EY153" s="37">
        <f>SUMIFS(54:54,$9:$9,EY$9-SUMIFS(conditions!$79:$79,conditions!$8:$8,"&lt;="&amp;EY$9,conditions!$9:$9,"&gt;="&amp;EY$9))</f>
        <v>30.277516500000232</v>
      </c>
      <c r="EZ153" s="37">
        <f>SUMIFS(54:54,$9:$9,EZ$9-SUMIFS(conditions!$79:$79,conditions!$8:$8,"&lt;="&amp;EZ$9,conditions!$9:$9,"&gt;="&amp;EZ$9))</f>
        <v>30.277516499999777</v>
      </c>
      <c r="FA153" s="37">
        <f>SUMIFS(54:54,$9:$9,FA$9-SUMIFS(conditions!$79:$79,conditions!$8:$8,"&lt;="&amp;FA$9,conditions!$9:$9,"&gt;="&amp;FA$9))</f>
        <v>30.277516500000004</v>
      </c>
      <c r="FB153" s="37">
        <f>SUMIFS(54:54,$9:$9,FB$9-SUMIFS(conditions!$79:$79,conditions!$8:$8,"&lt;="&amp;FB$9,conditions!$9:$9,"&gt;="&amp;FB$9))</f>
        <v>30.277516499999816</v>
      </c>
      <c r="FC153" s="37">
        <f>SUMIFS(54:54,$9:$9,FC$9-SUMIFS(conditions!$79:$79,conditions!$8:$8,"&lt;="&amp;FC$9,conditions!$9:$9,"&gt;="&amp;FC$9))</f>
        <v>30.277516500000047</v>
      </c>
      <c r="FD153" s="37">
        <f>SUMIFS(54:54,$9:$9,FD$9-SUMIFS(conditions!$79:$79,conditions!$8:$8,"&lt;="&amp;FD$9,conditions!$9:$9,"&gt;="&amp;FD$9))</f>
        <v>0</v>
      </c>
      <c r="FE153" s="37">
        <f>SUMIFS(54:54,$9:$9,FE$9-SUMIFS(conditions!$79:$79,conditions!$8:$8,"&lt;="&amp;FE$9,conditions!$9:$9,"&gt;="&amp;FE$9))</f>
        <v>0</v>
      </c>
      <c r="FF153" s="37">
        <f>SUMIFS(54:54,$9:$9,FF$9-SUMIFS(conditions!$79:$79,conditions!$8:$8,"&lt;="&amp;FF$9,conditions!$9:$9,"&gt;="&amp;FF$9))</f>
        <v>27.855315179999931</v>
      </c>
      <c r="FG153" s="37">
        <f>SUMIFS(54:54,$9:$9,FG$9-SUMIFS(conditions!$79:$79,conditions!$8:$8,"&lt;="&amp;FG$9,conditions!$9:$9,"&gt;="&amp;FG$9))</f>
        <v>27.855315179999931</v>
      </c>
      <c r="FH153" s="37">
        <f>SUMIFS(54:54,$9:$9,FH$9-SUMIFS(conditions!$79:$79,conditions!$8:$8,"&lt;="&amp;FH$9,conditions!$9:$9,"&gt;="&amp;FH$9))</f>
        <v>27.855315179999703</v>
      </c>
      <c r="FI153" s="37">
        <f>SUMIFS(54:54,$9:$9,FI$9-SUMIFS(conditions!$79:$79,conditions!$8:$8,"&lt;="&amp;FI$9,conditions!$9:$9,"&gt;="&amp;FI$9))</f>
        <v>27.855315180000158</v>
      </c>
      <c r="FJ153" s="37">
        <f>SUMIFS(54:54,$9:$9,FJ$9-SUMIFS(conditions!$79:$79,conditions!$8:$8,"&lt;="&amp;FJ$9,conditions!$9:$9,"&gt;="&amp;FJ$9))</f>
        <v>27.855315179999934</v>
      </c>
      <c r="FK153" s="37">
        <f>SUMIFS(54:54,$9:$9,FK$9-SUMIFS(conditions!$79:$79,conditions!$8:$8,"&lt;="&amp;FK$9,conditions!$9:$9,"&gt;="&amp;FK$9))</f>
        <v>0</v>
      </c>
      <c r="FL153" s="37">
        <f>SUMIFS(54:54,$9:$9,FL$9-SUMIFS(conditions!$79:$79,conditions!$8:$8,"&lt;="&amp;FL$9,conditions!$9:$9,"&gt;="&amp;FL$9))</f>
        <v>0</v>
      </c>
      <c r="FM153" s="37">
        <f>SUMIFS(54:54,$9:$9,FM$9-SUMIFS(conditions!$79:$79,conditions!$8:$8,"&lt;="&amp;FM$9,conditions!$9:$9,"&gt;="&amp;FM$9))</f>
        <v>27.855315179999931</v>
      </c>
      <c r="FN153" s="37">
        <f>SUMIFS(54:54,$9:$9,FN$9-SUMIFS(conditions!$79:$79,conditions!$8:$8,"&lt;="&amp;FN$9,conditions!$9:$9,"&gt;="&amp;FN$9))</f>
        <v>27.855315179999931</v>
      </c>
      <c r="FO153" s="37">
        <f>SUMIFS(54:54,$9:$9,FO$9-SUMIFS(conditions!$79:$79,conditions!$8:$8,"&lt;="&amp;FO$9,conditions!$9:$9,"&gt;="&amp;FO$9))</f>
        <v>27.855315180000158</v>
      </c>
      <c r="FP153" s="37">
        <f>SUMIFS(54:54,$9:$9,FP$9-SUMIFS(conditions!$79:$79,conditions!$8:$8,"&lt;="&amp;FP$9,conditions!$9:$9,"&gt;="&amp;FP$9))</f>
        <v>27.855315179999931</v>
      </c>
      <c r="FQ153" s="37">
        <f>SUMIFS(54:54,$9:$9,FQ$9-SUMIFS(conditions!$79:$79,conditions!$8:$8,"&lt;="&amp;FQ$9,conditions!$9:$9,"&gt;="&amp;FQ$9))</f>
        <v>27.855315179999934</v>
      </c>
      <c r="FR153" s="37">
        <f>SUMIFS(54:54,$9:$9,FR$9-SUMIFS(conditions!$79:$79,conditions!$8:$8,"&lt;="&amp;FR$9,conditions!$9:$9,"&gt;="&amp;FR$9))</f>
        <v>0</v>
      </c>
      <c r="FS153" s="37">
        <f>SUMIFS(54:54,$9:$9,FS$9-SUMIFS(conditions!$79:$79,conditions!$8:$8,"&lt;="&amp;FS$9,conditions!$9:$9,"&gt;="&amp;FS$9))</f>
        <v>0</v>
      </c>
      <c r="FT153" s="37">
        <f>SUMIFS(54:54,$9:$9,FT$9-SUMIFS(conditions!$79:$79,conditions!$8:$8,"&lt;="&amp;FT$9,conditions!$9:$9,"&gt;="&amp;FT$9))</f>
        <v>27.855315179999931</v>
      </c>
      <c r="FU153" s="37">
        <f>SUMIFS(54:54,$9:$9,FU$9-SUMIFS(conditions!$79:$79,conditions!$8:$8,"&lt;="&amp;FU$9,conditions!$9:$9,"&gt;="&amp;FU$9))</f>
        <v>27.855315180000158</v>
      </c>
      <c r="FV153" s="37">
        <f>SUMIFS(54:54,$9:$9,FV$9-SUMIFS(conditions!$79:$79,conditions!$8:$8,"&lt;="&amp;FV$9,conditions!$9:$9,"&gt;="&amp;FV$9))</f>
        <v>27.855315179999931</v>
      </c>
      <c r="FW153" s="37">
        <f>SUMIFS(54:54,$9:$9,FW$9-SUMIFS(conditions!$79:$79,conditions!$8:$8,"&lt;="&amp;FW$9,conditions!$9:$9,"&gt;="&amp;FW$9))</f>
        <v>27.855315179999931</v>
      </c>
      <c r="FX153" s="37">
        <f>SUMIFS(54:54,$9:$9,FX$9-SUMIFS(conditions!$79:$79,conditions!$8:$8,"&lt;="&amp;FX$9,conditions!$9:$9,"&gt;="&amp;FX$9))</f>
        <v>27.855315179999934</v>
      </c>
      <c r="FY153" s="37">
        <f>SUMIFS(54:54,$9:$9,FY$9-SUMIFS(conditions!$79:$79,conditions!$8:$8,"&lt;="&amp;FY$9,conditions!$9:$9,"&gt;="&amp;FY$9))</f>
        <v>0</v>
      </c>
      <c r="FZ153" s="37">
        <f>SUMIFS(54:54,$9:$9,FZ$9-SUMIFS(conditions!$79:$79,conditions!$8:$8,"&lt;="&amp;FZ$9,conditions!$9:$9,"&gt;="&amp;FZ$9))</f>
        <v>0</v>
      </c>
      <c r="GA153" s="37">
        <f>SUMIFS(54:54,$9:$9,GA$9-SUMIFS(conditions!$79:$79,conditions!$8:$8,"&lt;="&amp;GA$9,conditions!$9:$9,"&gt;="&amp;GA$9))</f>
        <v>27.855315179999931</v>
      </c>
      <c r="GB153" s="37">
        <f>SUMIFS(54:54,$9:$9,GB$9-SUMIFS(conditions!$79:$79,conditions!$8:$8,"&lt;="&amp;GB$9,conditions!$9:$9,"&gt;="&amp;GB$9))</f>
        <v>27.855315180000158</v>
      </c>
      <c r="GC153" s="37">
        <f>SUMIFS(54:54,$9:$9,GC$9-SUMIFS(conditions!$79:$79,conditions!$8:$8,"&lt;="&amp;GC$9,conditions!$9:$9,"&gt;="&amp;GC$9))</f>
        <v>27.855315179999931</v>
      </c>
      <c r="GD153" s="37">
        <f>SUMIFS(54:54,$9:$9,GD$9-SUMIFS(conditions!$79:$79,conditions!$8:$8,"&lt;="&amp;GD$9,conditions!$9:$9,"&gt;="&amp;GD$9))</f>
        <v>27.855315179999931</v>
      </c>
      <c r="GE153" s="37">
        <f>SUMIFS(54:54,$9:$9,GE$9-SUMIFS(conditions!$79:$79,conditions!$8:$8,"&lt;="&amp;GE$9,conditions!$9:$9,"&gt;="&amp;GE$9))</f>
        <v>27.855315179999934</v>
      </c>
      <c r="GF153" s="37">
        <f>SUMIFS(54:54,$9:$9,GF$9-SUMIFS(conditions!$79:$79,conditions!$8:$8,"&lt;="&amp;GF$9,conditions!$9:$9,"&gt;="&amp;GF$9))</f>
        <v>0</v>
      </c>
      <c r="GG153" s="37">
        <f>SUMIFS(54:54,$9:$9,GG$9-SUMIFS(conditions!$79:$79,conditions!$8:$8,"&lt;="&amp;GG$9,conditions!$9:$9,"&gt;="&amp;GG$9))</f>
        <v>1.6342482922482304E-13</v>
      </c>
      <c r="GH153" s="37">
        <f>SUMIFS(54:54,$9:$9,GH$9-SUMIFS(conditions!$79:$79,conditions!$8:$8,"&lt;="&amp;GH$9,conditions!$9:$9,"&gt;="&amp;GH$9))</f>
        <v>28.690974635399861</v>
      </c>
      <c r="GI153" s="37">
        <f>SUMIFS(54:54,$9:$9,GI$9-SUMIFS(conditions!$79:$79,conditions!$8:$8,"&lt;="&amp;GI$9,conditions!$9:$9,"&gt;="&amp;GI$9))</f>
        <v>28.690974635400089</v>
      </c>
      <c r="GJ153" s="37">
        <f>SUMIFS(54:54,$9:$9,GJ$9-SUMIFS(conditions!$79:$79,conditions!$8:$8,"&lt;="&amp;GJ$9,conditions!$9:$9,"&gt;="&amp;GJ$9))</f>
        <v>28.690974635399861</v>
      </c>
      <c r="GK153" s="37">
        <f>SUMIFS(54:54,$9:$9,GK$9-SUMIFS(conditions!$79:$79,conditions!$8:$8,"&lt;="&amp;GK$9,conditions!$9:$9,"&gt;="&amp;GK$9))</f>
        <v>28.690974635399861</v>
      </c>
      <c r="GL153" s="37">
        <f>SUMIFS(54:54,$9:$9,GL$9-SUMIFS(conditions!$79:$79,conditions!$8:$8,"&lt;="&amp;GL$9,conditions!$9:$9,"&gt;="&amp;GL$9))</f>
        <v>28.690974635399925</v>
      </c>
      <c r="GM153" s="37">
        <f>SUMIFS(54:54,$9:$9,GM$9-SUMIFS(conditions!$79:$79,conditions!$8:$8,"&lt;="&amp;GM$9,conditions!$9:$9,"&gt;="&amp;GM$9))</f>
        <v>0</v>
      </c>
      <c r="GN153" s="37">
        <f>SUMIFS(54:54,$9:$9,GN$9-SUMIFS(conditions!$79:$79,conditions!$8:$8,"&lt;="&amp;GN$9,conditions!$9:$9,"&gt;="&amp;GN$9))</f>
        <v>-6.3948846218409017E-14</v>
      </c>
      <c r="GO153" s="37">
        <f>SUMIFS(54:54,$9:$9,GO$9-SUMIFS(conditions!$79:$79,conditions!$8:$8,"&lt;="&amp;GO$9,conditions!$9:$9,"&gt;="&amp;GO$9))</f>
        <v>28.690974635399861</v>
      </c>
      <c r="GP153" s="37">
        <f>SUMIFS(54:54,$9:$9,GP$9-SUMIFS(conditions!$79:$79,conditions!$8:$8,"&lt;="&amp;GP$9,conditions!$9:$9,"&gt;="&amp;GP$9))</f>
        <v>28.690974635399861</v>
      </c>
      <c r="GQ153" s="37">
        <f>SUMIFS(54:54,$9:$9,GQ$9-SUMIFS(conditions!$79:$79,conditions!$8:$8,"&lt;="&amp;GQ$9,conditions!$9:$9,"&gt;="&amp;GQ$9))</f>
        <v>28.690974635399861</v>
      </c>
      <c r="GR153" s="37">
        <f>SUMIFS(54:54,$9:$9,GR$9-SUMIFS(conditions!$79:$79,conditions!$8:$8,"&lt;="&amp;GR$9,conditions!$9:$9,"&gt;="&amp;GR$9))</f>
        <v>28.690974635399861</v>
      </c>
      <c r="GS153" s="37">
        <f>SUMIFS(54:54,$9:$9,GS$9-SUMIFS(conditions!$79:$79,conditions!$8:$8,"&lt;="&amp;GS$9,conditions!$9:$9,"&gt;="&amp;GS$9))</f>
        <v>28.690974635399925</v>
      </c>
      <c r="GT153" s="37">
        <f>SUMIFS(54:54,$9:$9,GT$9-SUMIFS(conditions!$79:$79,conditions!$8:$8,"&lt;="&amp;GT$9,conditions!$9:$9,"&gt;="&amp;GT$9))</f>
        <v>0</v>
      </c>
      <c r="GU153" s="37">
        <f>SUMIFS(54:54,$9:$9,GU$9-SUMIFS(conditions!$79:$79,conditions!$8:$8,"&lt;="&amp;GU$9,conditions!$9:$9,"&gt;="&amp;GU$9))</f>
        <v>1.6342482922482304E-13</v>
      </c>
      <c r="GV153" s="37">
        <f>SUMIFS(54:54,$9:$9,GV$9-SUMIFS(conditions!$79:$79,conditions!$8:$8,"&lt;="&amp;GV$9,conditions!$9:$9,"&gt;="&amp;GV$9))</f>
        <v>28.690974635399861</v>
      </c>
      <c r="GW153" s="37">
        <f>SUMIFS(54:54,$9:$9,GW$9-SUMIFS(conditions!$79:$79,conditions!$8:$8,"&lt;="&amp;GW$9,conditions!$9:$9,"&gt;="&amp;GW$9))</f>
        <v>28.690974635400089</v>
      </c>
      <c r="GX153" s="37">
        <f>SUMIFS(54:54,$9:$9,GX$9-SUMIFS(conditions!$79:$79,conditions!$8:$8,"&lt;="&amp;GX$9,conditions!$9:$9,"&gt;="&amp;GX$9))</f>
        <v>28.690974635399861</v>
      </c>
      <c r="GY153" s="37">
        <f>SUMIFS(54:54,$9:$9,GY$9-SUMIFS(conditions!$79:$79,conditions!$8:$8,"&lt;="&amp;GY$9,conditions!$9:$9,"&gt;="&amp;GY$9))</f>
        <v>28.690974635400089</v>
      </c>
      <c r="GZ153" s="37">
        <f>SUMIFS(54:54,$9:$9,GZ$9-SUMIFS(conditions!$79:$79,conditions!$8:$8,"&lt;="&amp;GZ$9,conditions!$9:$9,"&gt;="&amp;GZ$9))</f>
        <v>28.690974635399925</v>
      </c>
      <c r="HA153" s="37">
        <f>SUMIFS(54:54,$9:$9,HA$9-SUMIFS(conditions!$79:$79,conditions!$8:$8,"&lt;="&amp;HA$9,conditions!$9:$9,"&gt;="&amp;HA$9))</f>
        <v>0</v>
      </c>
      <c r="HB153" s="37">
        <f>SUMIFS(54:54,$9:$9,HB$9-SUMIFS(conditions!$79:$79,conditions!$8:$8,"&lt;="&amp;HB$9,conditions!$9:$9,"&gt;="&amp;HB$9))</f>
        <v>-6.3948846218409017E-14</v>
      </c>
      <c r="HC153" s="37">
        <f>SUMIFS(54:54,$9:$9,HC$9-SUMIFS(conditions!$79:$79,conditions!$8:$8,"&lt;="&amp;HC$9,conditions!$9:$9,"&gt;="&amp;HC$9))</f>
        <v>28.690974635400089</v>
      </c>
      <c r="HD153" s="37">
        <f>SUMIFS(54:54,$9:$9,HD$9-SUMIFS(conditions!$79:$79,conditions!$8:$8,"&lt;="&amp;HD$9,conditions!$9:$9,"&gt;="&amp;HD$9))</f>
        <v>28.690974635399861</v>
      </c>
      <c r="HE153" s="37">
        <f>SUMIFS(54:54,$9:$9,HE$9-SUMIFS(conditions!$79:$79,conditions!$8:$8,"&lt;="&amp;HE$9,conditions!$9:$9,"&gt;="&amp;HE$9))</f>
        <v>28.690974635400089</v>
      </c>
      <c r="HF153" s="37">
        <f>SUMIFS(54:54,$9:$9,HF$9-SUMIFS(conditions!$79:$79,conditions!$8:$8,"&lt;="&amp;HF$9,conditions!$9:$9,"&gt;="&amp;HF$9))</f>
        <v>28.690974635399861</v>
      </c>
      <c r="HG153" s="37">
        <f>SUMIFS(54:54,$9:$9,HG$9-SUMIFS(conditions!$79:$79,conditions!$8:$8,"&lt;="&amp;HG$9,conditions!$9:$9,"&gt;="&amp;HG$9))</f>
        <v>28.690974635399925</v>
      </c>
      <c r="HH153" s="37">
        <f>SUMIFS(54:54,$9:$9,HH$9-SUMIFS(conditions!$79:$79,conditions!$8:$8,"&lt;="&amp;HH$9,conditions!$9:$9,"&gt;="&amp;HH$9))</f>
        <v>0</v>
      </c>
      <c r="HI153" s="37">
        <f>SUMIFS(54:54,$9:$9,HI$9-SUMIFS(conditions!$79:$79,conditions!$8:$8,"&lt;="&amp;HI$9,conditions!$9:$9,"&gt;="&amp;HI$9))</f>
        <v>1.6342482922482304E-13</v>
      </c>
      <c r="HJ153" s="37">
        <f>SUMIFS(54:54,$9:$9,HJ$9-SUMIFS(conditions!$79:$79,conditions!$8:$8,"&lt;="&amp;HJ$9,conditions!$9:$9,"&gt;="&amp;HJ$9))</f>
        <v>28.690974635400089</v>
      </c>
      <c r="HK153" s="37">
        <f>SUMIFS(54:54,$9:$9,HK$9-SUMIFS(conditions!$79:$79,conditions!$8:$8,"&lt;="&amp;HK$9,conditions!$9:$9,"&gt;="&amp;HK$9))</f>
        <v>28.690974635399876</v>
      </c>
      <c r="HL153" s="37">
        <f>SUMIFS(54:54,$9:$9,HL$9-SUMIFS(conditions!$79:$79,conditions!$8:$8,"&lt;="&amp;HL$9,conditions!$9:$9,"&gt;="&amp;HL$9))</f>
        <v>37.57151440350021</v>
      </c>
      <c r="HM153" s="37">
        <f>SUMIFS(54:54,$9:$9,HM$9-SUMIFS(conditions!$79:$79,conditions!$8:$8,"&lt;="&amp;HM$9,conditions!$9:$9,"&gt;="&amp;HM$9))</f>
        <v>37.57151440350021</v>
      </c>
      <c r="HN153" s="37">
        <f>SUMIFS(54:54,$9:$9,HN$9-SUMIFS(conditions!$79:$79,conditions!$8:$8,"&lt;="&amp;HN$9,conditions!$9:$9,"&gt;="&amp;HN$9))</f>
        <v>37.571514403500032</v>
      </c>
      <c r="HO153" s="37">
        <f>SUMIFS(54:54,$9:$9,HO$9-SUMIFS(conditions!$79:$79,conditions!$8:$8,"&lt;="&amp;HO$9,conditions!$9:$9,"&gt;="&amp;HO$9))</f>
        <v>0</v>
      </c>
      <c r="HP153" s="37">
        <f>SUMIFS(54:54,$9:$9,HP$9-SUMIFS(conditions!$79:$79,conditions!$8:$8,"&lt;="&amp;HP$9,conditions!$9:$9,"&gt;="&amp;HP$9))</f>
        <v>-4.9737991503207013E-14</v>
      </c>
      <c r="HQ153" s="37">
        <f>SUMIFS(54:54,$9:$9,HQ$9-SUMIFS(conditions!$79:$79,conditions!$8:$8,"&lt;="&amp;HQ$9,conditions!$9:$9,"&gt;="&amp;HQ$9))</f>
        <v>37.57151440350021</v>
      </c>
      <c r="HR153" s="37">
        <f>SUMIFS(54:54,$9:$9,HR$9-SUMIFS(conditions!$79:$79,conditions!$8:$8,"&lt;="&amp;HR$9,conditions!$9:$9,"&gt;="&amp;HR$9))</f>
        <v>37.571514403499982</v>
      </c>
      <c r="HS153" s="37">
        <f>SUMIFS(54:54,$9:$9,HS$9-SUMIFS(conditions!$79:$79,conditions!$8:$8,"&lt;="&amp;HS$9,conditions!$9:$9,"&gt;="&amp;HS$9))</f>
        <v>37.57151440350021</v>
      </c>
      <c r="HT153" s="37">
        <f>SUMIFS(54:54,$9:$9,HT$9-SUMIFS(conditions!$79:$79,conditions!$8:$8,"&lt;="&amp;HT$9,conditions!$9:$9,"&gt;="&amp;HT$9))</f>
        <v>37.571514403499982</v>
      </c>
      <c r="HU153" s="37">
        <f>SUMIFS(54:54,$9:$9,HU$9-SUMIFS(conditions!$79:$79,conditions!$8:$8,"&lt;="&amp;HU$9,conditions!$9:$9,"&gt;="&amp;HU$9))</f>
        <v>37.571514403500032</v>
      </c>
      <c r="HV153" s="37">
        <f>SUMIFS(54:54,$9:$9,HV$9-SUMIFS(conditions!$79:$79,conditions!$8:$8,"&lt;="&amp;HV$9,conditions!$9:$9,"&gt;="&amp;HV$9))</f>
        <v>0</v>
      </c>
      <c r="HW153" s="37">
        <f>SUMIFS(54:54,$9:$9,HW$9-SUMIFS(conditions!$79:$79,conditions!$8:$8,"&lt;="&amp;HW$9,conditions!$9:$9,"&gt;="&amp;HW$9))</f>
        <v>1.7763568394002505E-13</v>
      </c>
      <c r="HX153" s="37">
        <f>SUMIFS(54:54,$9:$9,HX$9-SUMIFS(conditions!$79:$79,conditions!$8:$8,"&lt;="&amp;HX$9,conditions!$9:$9,"&gt;="&amp;HX$9))</f>
        <v>37.571514403499982</v>
      </c>
      <c r="HY153" s="37">
        <f>SUMIFS(54:54,$9:$9,HY$9-SUMIFS(conditions!$79:$79,conditions!$8:$8,"&lt;="&amp;HY$9,conditions!$9:$9,"&gt;="&amp;HY$9))</f>
        <v>37.57151440350021</v>
      </c>
      <c r="HZ153" s="37">
        <f>SUMIFS(54:54,$9:$9,HZ$9-SUMIFS(conditions!$79:$79,conditions!$8:$8,"&lt;="&amp;HZ$9,conditions!$9:$9,"&gt;="&amp;HZ$9))</f>
        <v>37.571514403499982</v>
      </c>
      <c r="IA153" s="37">
        <f>SUMIFS(54:54,$9:$9,IA$9-SUMIFS(conditions!$79:$79,conditions!$8:$8,"&lt;="&amp;IA$9,conditions!$9:$9,"&gt;="&amp;IA$9))</f>
        <v>37.57151440350021</v>
      </c>
      <c r="IB153" s="37">
        <f>SUMIFS(54:54,$9:$9,IB$9-SUMIFS(conditions!$79:$79,conditions!$8:$8,"&lt;="&amp;IB$9,conditions!$9:$9,"&gt;="&amp;IB$9))</f>
        <v>37.571514403500032</v>
      </c>
      <c r="IC153" s="37">
        <f>SUMIFS(54:54,$9:$9,IC$9-SUMIFS(conditions!$79:$79,conditions!$8:$8,"&lt;="&amp;IC$9,conditions!$9:$9,"&gt;="&amp;IC$9))</f>
        <v>0</v>
      </c>
      <c r="ID153" s="37">
        <f>SUMIFS(54:54,$9:$9,ID$9-SUMIFS(conditions!$79:$79,conditions!$8:$8,"&lt;="&amp;ID$9,conditions!$9:$9,"&gt;="&amp;ID$9))</f>
        <v>-4.9737991503207013E-14</v>
      </c>
      <c r="IE153" s="37">
        <f>SUMIFS(54:54,$9:$9,IE$9-SUMIFS(conditions!$79:$79,conditions!$8:$8,"&lt;="&amp;IE$9,conditions!$9:$9,"&gt;="&amp;IE$9))</f>
        <v>37.57151440350021</v>
      </c>
      <c r="IF153" s="37">
        <f>SUMIFS(54:54,$9:$9,IF$9-SUMIFS(conditions!$79:$79,conditions!$8:$8,"&lt;="&amp;IF$9,conditions!$9:$9,"&gt;="&amp;IF$9))</f>
        <v>37.571514403499982</v>
      </c>
      <c r="IG153" s="37">
        <f>SUMIFS(54:54,$9:$9,IG$9-SUMIFS(conditions!$79:$79,conditions!$8:$8,"&lt;="&amp;IG$9,conditions!$9:$9,"&gt;="&amp;IG$9))</f>
        <v>37.57151440350021</v>
      </c>
      <c r="IH153" s="37">
        <f>SUMIFS(54:54,$9:$9,IH$9-SUMIFS(conditions!$79:$79,conditions!$8:$8,"&lt;="&amp;IH$9,conditions!$9:$9,"&gt;="&amp;IH$9))</f>
        <v>37.571514403499982</v>
      </c>
      <c r="II153" s="37">
        <f>SUMIFS(54:54,$9:$9,II$9-SUMIFS(conditions!$79:$79,conditions!$8:$8,"&lt;="&amp;II$9,conditions!$9:$9,"&gt;="&amp;II$9))</f>
        <v>37.571514403500032</v>
      </c>
      <c r="IJ153" s="37">
        <f>SUMIFS(54:54,$9:$9,IJ$9-SUMIFS(conditions!$79:$79,conditions!$8:$8,"&lt;="&amp;IJ$9,conditions!$9:$9,"&gt;="&amp;IJ$9))</f>
        <v>0</v>
      </c>
      <c r="IK153" s="37">
        <f>SUMIFS(54:54,$9:$9,IK$9-SUMIFS(conditions!$79:$79,conditions!$8:$8,"&lt;="&amp;IK$9,conditions!$9:$9,"&gt;="&amp;IK$9))</f>
        <v>1.7763568394002505E-13</v>
      </c>
      <c r="IL153" s="37">
        <f>SUMIFS(54:54,$9:$9,IL$9-SUMIFS(conditions!$79:$79,conditions!$8:$8,"&lt;="&amp;IL$9,conditions!$9:$9,"&gt;="&amp;IL$9))</f>
        <v>37.571514403499982</v>
      </c>
      <c r="IM153" s="37">
        <f>SUMIFS(54:54,$9:$9,IM$9-SUMIFS(conditions!$79:$79,conditions!$8:$8,"&lt;="&amp;IM$9,conditions!$9:$9,"&gt;="&amp;IM$9))</f>
        <v>37.57151440350021</v>
      </c>
      <c r="IN153" s="37">
        <f>SUMIFS(54:54,$9:$9,IN$9-SUMIFS(conditions!$79:$79,conditions!$8:$8,"&lt;="&amp;IN$9,conditions!$9:$9,"&gt;="&amp;IN$9))</f>
        <v>37.571514403499982</v>
      </c>
      <c r="IO153" s="37">
        <f>SUMIFS(54:54,$9:$9,IO$9-SUMIFS(conditions!$79:$79,conditions!$8:$8,"&lt;="&amp;IO$9,conditions!$9:$9,"&gt;="&amp;IO$9))</f>
        <v>37.57151440350021</v>
      </c>
      <c r="IP153" s="37">
        <f>SUMIFS(54:54,$9:$9,IP$9-SUMIFS(conditions!$79:$79,conditions!$8:$8,"&lt;="&amp;IP$9,conditions!$9:$9,"&gt;="&amp;IP$9))</f>
        <v>48.842968724549792</v>
      </c>
      <c r="IQ153" s="37">
        <f>SUMIFS(54:54,$9:$9,IQ$9-SUMIFS(conditions!$79:$79,conditions!$8:$8,"&lt;="&amp;IQ$9,conditions!$9:$9,"&gt;="&amp;IQ$9))</f>
        <v>0</v>
      </c>
      <c r="IR153" s="37">
        <f>SUMIFS(54:54,$9:$9,IR$9-SUMIFS(conditions!$79:$79,conditions!$8:$8,"&lt;="&amp;IR$9,conditions!$9:$9,"&gt;="&amp;IR$9))</f>
        <v>2.9132252166164108E-13</v>
      </c>
      <c r="IS153" s="37">
        <f>SUMIFS(54:54,$9:$9,IS$9-SUMIFS(conditions!$79:$79,conditions!$8:$8,"&lt;="&amp;IS$9,conditions!$9:$9,"&gt;="&amp;IS$9))</f>
        <v>48.842968724550083</v>
      </c>
      <c r="IT153" s="37">
        <f>SUMIFS(54:54,$9:$9,IT$9-SUMIFS(conditions!$79:$79,conditions!$8:$8,"&lt;="&amp;IT$9,conditions!$9:$9,"&gt;="&amp;IT$9))</f>
        <v>48.842968724550083</v>
      </c>
      <c r="IU153" s="37">
        <f>SUMIFS(54:54,$9:$9,IU$9-SUMIFS(conditions!$79:$79,conditions!$8:$8,"&lt;="&amp;IU$9,conditions!$9:$9,"&gt;="&amp;IU$9))</f>
        <v>48.842968724549628</v>
      </c>
      <c r="IV153" s="37">
        <f>SUMIFS(54:54,$9:$9,IV$9-SUMIFS(conditions!$79:$79,conditions!$8:$8,"&lt;="&amp;IV$9,conditions!$9:$9,"&gt;="&amp;IV$9))</f>
        <v>48.842968724550083</v>
      </c>
      <c r="IW153" s="37">
        <f>SUMIFS(54:54,$9:$9,IW$9-SUMIFS(conditions!$79:$79,conditions!$8:$8,"&lt;="&amp;IW$9,conditions!$9:$9,"&gt;="&amp;IW$9))</f>
        <v>48.842968724549792</v>
      </c>
      <c r="IX153" s="37">
        <f>SUMIFS(54:54,$9:$9,IX$9-SUMIFS(conditions!$79:$79,conditions!$8:$8,"&lt;="&amp;IX$9,conditions!$9:$9,"&gt;="&amp;IX$9))</f>
        <v>0</v>
      </c>
      <c r="IY153" s="37">
        <f>SUMIFS(54:54,$9:$9,IY$9-SUMIFS(conditions!$79:$79,conditions!$8:$8,"&lt;="&amp;IY$9,conditions!$9:$9,"&gt;="&amp;IY$9))</f>
        <v>2.9132252166164108E-13</v>
      </c>
      <c r="IZ153" s="37">
        <f>SUMIFS(54:54,$9:$9,IZ$9-SUMIFS(conditions!$79:$79,conditions!$8:$8,"&lt;="&amp;IZ$9,conditions!$9:$9,"&gt;="&amp;IZ$9))</f>
        <v>48.842968724549628</v>
      </c>
      <c r="JA153" s="37">
        <f>SUMIFS(54:54,$9:$9,JA$9-SUMIFS(conditions!$79:$79,conditions!$8:$8,"&lt;="&amp;JA$9,conditions!$9:$9,"&gt;="&amp;JA$9))</f>
        <v>48.842968724550083</v>
      </c>
      <c r="JB153" s="37">
        <f>SUMIFS(54:54,$9:$9,JB$9-SUMIFS(conditions!$79:$79,conditions!$8:$8,"&lt;="&amp;JB$9,conditions!$9:$9,"&gt;="&amp;JB$9))</f>
        <v>48.842968724549628</v>
      </c>
      <c r="JC153" s="37">
        <f>SUMIFS(54:54,$9:$9,JC$9-SUMIFS(conditions!$79:$79,conditions!$8:$8,"&lt;="&amp;JC$9,conditions!$9:$9,"&gt;="&amp;JC$9))</f>
        <v>48.842968724550083</v>
      </c>
      <c r="JD153" s="37">
        <f>SUMIFS(54:54,$9:$9,JD$9-SUMIFS(conditions!$79:$79,conditions!$8:$8,"&lt;="&amp;JD$9,conditions!$9:$9,"&gt;="&amp;JD$9))</f>
        <v>48.842968724549792</v>
      </c>
      <c r="JE153" s="37">
        <f>SUMIFS(54:54,$9:$9,JE$9-SUMIFS(conditions!$79:$79,conditions!$8:$8,"&lt;="&amp;JE$9,conditions!$9:$9,"&gt;="&amp;JE$9))</f>
        <v>0</v>
      </c>
      <c r="JF153" s="37">
        <f>SUMIFS(54:54,$9:$9,JF$9-SUMIFS(conditions!$79:$79,conditions!$8:$8,"&lt;="&amp;JF$9,conditions!$9:$9,"&gt;="&amp;JF$9))</f>
        <v>-1.6342482922482304E-13</v>
      </c>
      <c r="JG153" s="37">
        <f>SUMIFS(54:54,$9:$9,JG$9-SUMIFS(conditions!$79:$79,conditions!$8:$8,"&lt;="&amp;JG$9,conditions!$9:$9,"&gt;="&amp;JG$9))</f>
        <v>48.842968724550083</v>
      </c>
      <c r="JH153" s="37">
        <f>SUMIFS(54:54,$9:$9,JH$9-SUMIFS(conditions!$79:$79,conditions!$8:$8,"&lt;="&amp;JH$9,conditions!$9:$9,"&gt;="&amp;JH$9))</f>
        <v>48.842968724550083</v>
      </c>
      <c r="JI153" s="37">
        <f>SUMIFS(54:54,$9:$9,JI$9-SUMIFS(conditions!$79:$79,conditions!$8:$8,"&lt;="&amp;JI$9,conditions!$9:$9,"&gt;="&amp;JI$9))</f>
        <v>48.842968724549628</v>
      </c>
      <c r="JJ153" s="37">
        <f>SUMIFS(54:54,$9:$9,JJ$9-SUMIFS(conditions!$79:$79,conditions!$8:$8,"&lt;="&amp;JJ$9,conditions!$9:$9,"&gt;="&amp;JJ$9))</f>
        <v>48.842968724550083</v>
      </c>
      <c r="JK153" s="37">
        <f>SUMIFS(54:54,$9:$9,JK$9-SUMIFS(conditions!$79:$79,conditions!$8:$8,"&lt;="&amp;JK$9,conditions!$9:$9,"&gt;="&amp;JK$9))</f>
        <v>48.842968724549792</v>
      </c>
      <c r="JL153" s="37">
        <f>SUMIFS(54:54,$9:$9,JL$9-SUMIFS(conditions!$79:$79,conditions!$8:$8,"&lt;="&amp;JL$9,conditions!$9:$9,"&gt;="&amp;JL$9))</f>
        <v>0</v>
      </c>
      <c r="JM153" s="37">
        <f>SUMIFS(54:54,$9:$9,JM$9-SUMIFS(conditions!$79:$79,conditions!$8:$8,"&lt;="&amp;JM$9,conditions!$9:$9,"&gt;="&amp;JM$9))</f>
        <v>-1.6342482922482304E-13</v>
      </c>
      <c r="JN153" s="37">
        <f>SUMIFS(54:54,$9:$9,JN$9-SUMIFS(conditions!$79:$79,conditions!$8:$8,"&lt;="&amp;JN$9,conditions!$9:$9,"&gt;="&amp;JN$9))</f>
        <v>48.842968724550083</v>
      </c>
      <c r="JO153" s="37">
        <f>SUMIFS(54:54,$9:$9,JO$9-SUMIFS(conditions!$79:$79,conditions!$8:$8,"&lt;="&amp;JO$9,conditions!$9:$9,"&gt;="&amp;JO$9))</f>
        <v>48.842968724549628</v>
      </c>
      <c r="JP153" s="37">
        <f>SUMIFS(54:54,$9:$9,JP$9-SUMIFS(conditions!$79:$79,conditions!$8:$8,"&lt;="&amp;JP$9,conditions!$9:$9,"&gt;="&amp;JP$9))</f>
        <v>48.842968724550083</v>
      </c>
      <c r="JQ153" s="37">
        <f>SUMIFS(54:54,$9:$9,JQ$9-SUMIFS(conditions!$79:$79,conditions!$8:$8,"&lt;="&amp;JQ$9,conditions!$9:$9,"&gt;="&amp;JQ$9))</f>
        <v>48.842968724550083</v>
      </c>
      <c r="JR153" s="37">
        <f>SUMIFS(54:54,$9:$9,JR$9-SUMIFS(conditions!$79:$79,conditions!$8:$8,"&lt;="&amp;JR$9,conditions!$9:$9,"&gt;="&amp;JR$9))</f>
        <v>48.842968724549792</v>
      </c>
      <c r="JS153" s="37">
        <f>SUMIFS(54:54,$9:$9,JS$9-SUMIFS(conditions!$79:$79,conditions!$8:$8,"&lt;="&amp;JS$9,conditions!$9:$9,"&gt;="&amp;JS$9))</f>
        <v>0</v>
      </c>
      <c r="JT153" s="37">
        <f>SUMIFS(54:54,$9:$9,JT$9-SUMIFS(conditions!$79:$79,conditions!$8:$8,"&lt;="&amp;JT$9,conditions!$9:$9,"&gt;="&amp;JT$9))</f>
        <v>-3.907985046680551E-13</v>
      </c>
      <c r="JU153" s="37">
        <f>SUMIFS(54:54,$9:$9,JU$9-SUMIFS(conditions!$79:$79,conditions!$8:$8,"&lt;="&amp;JU$9,conditions!$9:$9,"&gt;="&amp;JU$9))</f>
        <v>58.61156246946036</v>
      </c>
      <c r="JV153" s="37">
        <f>SUMIFS(54:54,$9:$9,JV$9-SUMIFS(conditions!$79:$79,conditions!$8:$8,"&lt;="&amp;JV$9,conditions!$9:$9,"&gt;="&amp;JV$9))</f>
        <v>58.61156246945945</v>
      </c>
      <c r="JW153" s="37">
        <f>SUMIFS(54:54,$9:$9,JW$9-SUMIFS(conditions!$79:$79,conditions!$8:$8,"&lt;="&amp;JW$9,conditions!$9:$9,"&gt;="&amp;JW$9))</f>
        <v>58.61156246946036</v>
      </c>
      <c r="JX153" s="37">
        <f>SUMIFS(54:54,$9:$9,JX$9-SUMIFS(conditions!$79:$79,conditions!$8:$8,"&lt;="&amp;JX$9,conditions!$9:$9,"&gt;="&amp;JX$9))</f>
        <v>58.611562469459905</v>
      </c>
      <c r="JY153" s="37">
        <f>SUMIFS(54:54,$9:$9,JY$9-SUMIFS(conditions!$79:$79,conditions!$8:$8,"&lt;="&amp;JY$9,conditions!$9:$9,"&gt;="&amp;JY$9))</f>
        <v>58.611562469459841</v>
      </c>
      <c r="JZ153" s="37">
        <f>SUMIFS(54:54,$9:$9,JZ$9-SUMIFS(conditions!$79:$79,conditions!$8:$8,"&lt;="&amp;JZ$9,conditions!$9:$9,"&gt;="&amp;JZ$9))</f>
        <v>0</v>
      </c>
      <c r="KA153" s="37">
        <f>SUMIFS(54:54,$9:$9,KA$9-SUMIFS(conditions!$79:$79,conditions!$8:$8,"&lt;="&amp;KA$9,conditions!$9:$9,"&gt;="&amp;KA$9))</f>
        <v>6.3948846218409017E-14</v>
      </c>
      <c r="KB153" s="37">
        <f>SUMIFS(54:54,$9:$9,KB$9-SUMIFS(conditions!$79:$79,conditions!$8:$8,"&lt;="&amp;KB$9,conditions!$9:$9,"&gt;="&amp;KB$9))</f>
        <v>58.611562469459905</v>
      </c>
      <c r="KC153" s="37">
        <f>SUMIFS(54:54,$9:$9,KC$9-SUMIFS(conditions!$79:$79,conditions!$8:$8,"&lt;="&amp;KC$9,conditions!$9:$9,"&gt;="&amp;KC$9))</f>
        <v>58.611562469459905</v>
      </c>
      <c r="KD153" s="37">
        <f>SUMIFS(54:54,$9:$9,KD$9-SUMIFS(conditions!$79:$79,conditions!$8:$8,"&lt;="&amp;KD$9,conditions!$9:$9,"&gt;="&amp;KD$9))</f>
        <v>58.611562469459905</v>
      </c>
      <c r="KE153" s="37">
        <f>SUMIFS(54:54,$9:$9,KE$9-SUMIFS(conditions!$79:$79,conditions!$8:$8,"&lt;="&amp;KE$9,conditions!$9:$9,"&gt;="&amp;KE$9))</f>
        <v>58.611562469459905</v>
      </c>
      <c r="KF153" s="37">
        <f>SUMIFS(54:54,$9:$9,KF$9-SUMIFS(conditions!$79:$79,conditions!$8:$8,"&lt;="&amp;KF$9,conditions!$9:$9,"&gt;="&amp;KF$9))</f>
        <v>58.611562469459841</v>
      </c>
      <c r="KG153" s="37">
        <f>SUMIFS(54:54,$9:$9,KG$9-SUMIFS(conditions!$79:$79,conditions!$8:$8,"&lt;="&amp;KG$9,conditions!$9:$9,"&gt;="&amp;KG$9))</f>
        <v>0</v>
      </c>
      <c r="KH153" s="37">
        <f>SUMIFS(54:54,$9:$9,KH$9-SUMIFS(conditions!$79:$79,conditions!$8:$8,"&lt;="&amp;KH$9,conditions!$9:$9,"&gt;="&amp;KH$9))</f>
        <v>6.3948846218409017E-14</v>
      </c>
      <c r="KI153" s="37">
        <f>SUMIFS(54:54,$9:$9,KI$9-SUMIFS(conditions!$79:$79,conditions!$8:$8,"&lt;="&amp;KI$9,conditions!$9:$9,"&gt;="&amp;KI$9))</f>
        <v>58.611562469459905</v>
      </c>
      <c r="KJ153" s="37">
        <f>SUMIFS(54:54,$9:$9,KJ$9-SUMIFS(conditions!$79:$79,conditions!$8:$8,"&lt;="&amp;KJ$9,conditions!$9:$9,"&gt;="&amp;KJ$9))</f>
        <v>58.611562469459905</v>
      </c>
      <c r="KK153" s="37">
        <f>SUMIFS(54:54,$9:$9,KK$9-SUMIFS(conditions!$79:$79,conditions!$8:$8,"&lt;="&amp;KK$9,conditions!$9:$9,"&gt;="&amp;KK$9))</f>
        <v>58.611562469459905</v>
      </c>
      <c r="KL153" s="37">
        <f>SUMIFS(54:54,$9:$9,KL$9-SUMIFS(conditions!$79:$79,conditions!$8:$8,"&lt;="&amp;KL$9,conditions!$9:$9,"&gt;="&amp;KL$9))</f>
        <v>58.611562469459905</v>
      </c>
      <c r="KM153" s="37">
        <f>SUMIFS(54:54,$9:$9,KM$9-SUMIFS(conditions!$79:$79,conditions!$8:$8,"&lt;="&amp;KM$9,conditions!$9:$9,"&gt;="&amp;KM$9))</f>
        <v>58.611562469459841</v>
      </c>
      <c r="KN153" s="37">
        <f>SUMIFS(54:54,$9:$9,KN$9-SUMIFS(conditions!$79:$79,conditions!$8:$8,"&lt;="&amp;KN$9,conditions!$9:$9,"&gt;="&amp;KN$9))</f>
        <v>0</v>
      </c>
      <c r="KO153" s="37">
        <f>SUMIFS(54:54,$9:$9,KO$9-SUMIFS(conditions!$79:$79,conditions!$8:$8,"&lt;="&amp;KO$9,conditions!$9:$9,"&gt;="&amp;KO$9))</f>
        <v>6.3948846218409017E-14</v>
      </c>
      <c r="KP153" s="37">
        <f>SUMIFS(54:54,$9:$9,KP$9-SUMIFS(conditions!$79:$79,conditions!$8:$8,"&lt;="&amp;KP$9,conditions!$9:$9,"&gt;="&amp;KP$9))</f>
        <v>58.611562469459905</v>
      </c>
      <c r="KQ153" s="37">
        <f>SUMIFS(54:54,$9:$9,KQ$9-SUMIFS(conditions!$79:$79,conditions!$8:$8,"&lt;="&amp;KQ$9,conditions!$9:$9,"&gt;="&amp;KQ$9))</f>
        <v>58.61156246946036</v>
      </c>
      <c r="KR153" s="37">
        <f>SUMIFS(54:54,$9:$9,KR$9-SUMIFS(conditions!$79:$79,conditions!$8:$8,"&lt;="&amp;KR$9,conditions!$9:$9,"&gt;="&amp;KR$9))</f>
        <v>58.61156246945945</v>
      </c>
      <c r="KS153" s="37">
        <f>SUMIFS(54:54,$9:$9,KS$9-SUMIFS(conditions!$79:$79,conditions!$8:$8,"&lt;="&amp;KS$9,conditions!$9:$9,"&gt;="&amp;KS$9))</f>
        <v>58.61156246946036</v>
      </c>
      <c r="KT153" s="37">
        <f>SUMIFS(54:54,$9:$9,KT$9-SUMIFS(conditions!$79:$79,conditions!$8:$8,"&lt;="&amp;KT$9,conditions!$9:$9,"&gt;="&amp;KT$9))</f>
        <v>58.611562469459841</v>
      </c>
      <c r="KU153" s="37">
        <f>SUMIFS(54:54,$9:$9,KU$9-SUMIFS(conditions!$79:$79,conditions!$8:$8,"&lt;="&amp;KU$9,conditions!$9:$9,"&gt;="&amp;KU$9))</f>
        <v>0</v>
      </c>
      <c r="KV153" s="37">
        <f>SUMIFS(54:54,$9:$9,KV$9-SUMIFS(conditions!$79:$79,conditions!$8:$8,"&lt;="&amp;KV$9,conditions!$9:$9,"&gt;="&amp;KV$9))</f>
        <v>6.3948846218409017E-14</v>
      </c>
      <c r="KW153" s="37">
        <f>SUMIFS(54:54,$9:$9,KW$9-SUMIFS(conditions!$79:$79,conditions!$8:$8,"&lt;="&amp;KW$9,conditions!$9:$9,"&gt;="&amp;KW$9))</f>
        <v>58.611562469459905</v>
      </c>
      <c r="KX153" s="37">
        <f>SUMIFS(54:54,$9:$9,KX$9-SUMIFS(conditions!$79:$79,conditions!$8:$8,"&lt;="&amp;KX$9,conditions!$9:$9,"&gt;="&amp;KX$9))</f>
        <v>58.611562469459578</v>
      </c>
      <c r="KY153" s="37">
        <f>SUMIFS(54:54,$9:$9,KY$9-SUMIFS(conditions!$79:$79,conditions!$8:$8,"&lt;="&amp;KY$9,conditions!$9:$9,"&gt;="&amp;KY$9))</f>
        <v>57.815999999999995</v>
      </c>
      <c r="KZ153" s="37">
        <f>SUMIFS(54:54,$9:$9,KZ$9-SUMIFS(conditions!$79:$79,conditions!$8:$8,"&lt;="&amp;KZ$9,conditions!$9:$9,"&gt;="&amp;KZ$9))</f>
        <v>28.908000000000548</v>
      </c>
      <c r="LA153" s="37">
        <f>SUMIFS(54:54,$9:$9,LA$9-SUMIFS(conditions!$79:$79,conditions!$8:$8,"&lt;="&amp;LA$9,conditions!$9:$9,"&gt;="&amp;LA$9))</f>
        <v>28.907999999999902</v>
      </c>
      <c r="LB153" s="37">
        <f>SUMIFS(54:54,$9:$9,LB$9-SUMIFS(conditions!$79:$79,conditions!$8:$8,"&lt;="&amp;LB$9,conditions!$9:$9,"&gt;="&amp;LB$9))</f>
        <v>28.907999999999902</v>
      </c>
      <c r="LC153" s="37">
        <f>SUMIFS(54:54,$9:$9,LC$9-SUMIFS(conditions!$79:$79,conditions!$8:$8,"&lt;="&amp;LC$9,conditions!$9:$9,"&gt;="&amp;LC$9))</f>
        <v>1.9184653865522705E-13</v>
      </c>
      <c r="LD153" s="37">
        <f>SUMIFS(54:54,$9:$9,LD$9-SUMIFS(conditions!$79:$79,conditions!$8:$8,"&lt;="&amp;LD$9,conditions!$9:$9,"&gt;="&amp;LD$9))</f>
        <v>1.9184653865522705E-13</v>
      </c>
      <c r="LE153" s="37">
        <f>SUMIFS(54:54,$9:$9,LE$9-SUMIFS(conditions!$79:$79,conditions!$8:$8,"&lt;="&amp;LE$9,conditions!$9:$9,"&gt;="&amp;LE$9))</f>
        <v>28.908000000000094</v>
      </c>
      <c r="LF153" s="37">
        <f>SUMIFS(54:54,$9:$9,LF$9-SUMIFS(conditions!$79:$79,conditions!$8:$8,"&lt;="&amp;LF$9,conditions!$9:$9,"&gt;="&amp;LF$9))</f>
        <v>28.908000000000094</v>
      </c>
      <c r="LG153" s="37">
        <f>SUMIFS(54:54,$9:$9,LG$9-SUMIFS(conditions!$79:$79,conditions!$8:$8,"&lt;="&amp;LG$9,conditions!$9:$9,"&gt;="&amp;LG$9))</f>
        <v>28.908000000000094</v>
      </c>
      <c r="LH153" s="37">
        <f>SUMIFS(54:54,$9:$9,LH$9-SUMIFS(conditions!$79:$79,conditions!$8:$8,"&lt;="&amp;LH$9,conditions!$9:$9,"&gt;="&amp;LH$9))</f>
        <v>28.907999999999902</v>
      </c>
      <c r="LI153" s="37">
        <f>SUMIFS(54:54,$9:$9,LI$9-SUMIFS(conditions!$79:$79,conditions!$8:$8,"&lt;="&amp;LI$9,conditions!$9:$9,"&gt;="&amp;LI$9))</f>
        <v>28.907999999999902</v>
      </c>
      <c r="LJ153" s="37">
        <f>SUMIFS(54:54,$9:$9,LJ$9-SUMIFS(conditions!$79:$79,conditions!$8:$8,"&lt;="&amp;LJ$9,conditions!$9:$9,"&gt;="&amp;LJ$9))</f>
        <v>1.9184653865522705E-13</v>
      </c>
      <c r="LK153" s="37">
        <f>SUMIFS(54:54,$9:$9,LK$9-SUMIFS(conditions!$79:$79,conditions!$8:$8,"&lt;="&amp;LK$9,conditions!$9:$9,"&gt;="&amp;LK$9))</f>
        <v>1.9184653865522705E-13</v>
      </c>
      <c r="LL153" s="37">
        <f>SUMIFS(54:54,$9:$9,LL$9-SUMIFS(conditions!$79:$79,conditions!$8:$8,"&lt;="&amp;LL$9,conditions!$9:$9,"&gt;="&amp;LL$9))</f>
        <v>28.908000000000094</v>
      </c>
      <c r="LM153" s="37">
        <f>SUMIFS(54:54,$9:$9,LM$9-SUMIFS(conditions!$79:$79,conditions!$8:$8,"&lt;="&amp;LM$9,conditions!$9:$9,"&gt;="&amp;LM$9))</f>
        <v>28.908000000000548</v>
      </c>
      <c r="LN153" s="37">
        <f>SUMIFS(54:54,$9:$9,LN$9-SUMIFS(conditions!$79:$79,conditions!$8:$8,"&lt;="&amp;LN$9,conditions!$9:$9,"&gt;="&amp;LN$9))</f>
        <v>28.908000000000094</v>
      </c>
      <c r="LO153" s="37">
        <f>SUMIFS(54:54,$9:$9,LO$9-SUMIFS(conditions!$79:$79,conditions!$8:$8,"&lt;="&amp;LO$9,conditions!$9:$9,"&gt;="&amp;LO$9))</f>
        <v>28.907999999999902</v>
      </c>
      <c r="LP153" s="37">
        <f>SUMIFS(54:54,$9:$9,LP$9-SUMIFS(conditions!$79:$79,conditions!$8:$8,"&lt;="&amp;LP$9,conditions!$9:$9,"&gt;="&amp;LP$9))</f>
        <v>28.907999999999902</v>
      </c>
      <c r="LQ153" s="37">
        <f>SUMIFS(54:54,$9:$9,LQ$9-SUMIFS(conditions!$79:$79,conditions!$8:$8,"&lt;="&amp;LQ$9,conditions!$9:$9,"&gt;="&amp;LQ$9))</f>
        <v>1.9184653865522705E-13</v>
      </c>
      <c r="LR153" s="37">
        <f>SUMIFS(54:54,$9:$9,LR$9-SUMIFS(conditions!$79:$79,conditions!$8:$8,"&lt;="&amp;LR$9,conditions!$9:$9,"&gt;="&amp;LR$9))</f>
        <v>1.9184653865522705E-13</v>
      </c>
      <c r="LS153" s="37">
        <f>SUMIFS(54:54,$9:$9,LS$9-SUMIFS(conditions!$79:$79,conditions!$8:$8,"&lt;="&amp;LS$9,conditions!$9:$9,"&gt;="&amp;LS$9))</f>
        <v>28.908000000000094</v>
      </c>
      <c r="LT153" s="37">
        <f>SUMIFS(54:54,$9:$9,LT$9-SUMIFS(conditions!$79:$79,conditions!$8:$8,"&lt;="&amp;LT$9,conditions!$9:$9,"&gt;="&amp;LT$9))</f>
        <v>28.908000000000548</v>
      </c>
      <c r="LU153" s="37">
        <f>SUMIFS(54:54,$9:$9,LU$9-SUMIFS(conditions!$79:$79,conditions!$8:$8,"&lt;="&amp;LU$9,conditions!$9:$9,"&gt;="&amp;LU$9))</f>
        <v>28.907999999999184</v>
      </c>
      <c r="LV153" s="37">
        <f>SUMIFS(54:54,$9:$9,LV$9-SUMIFS(conditions!$79:$79,conditions!$8:$8,"&lt;="&amp;LV$9,conditions!$9:$9,"&gt;="&amp;LV$9))</f>
        <v>28.908000000000357</v>
      </c>
      <c r="LW153" s="37">
        <f>SUMIFS(54:54,$9:$9,LW$9-SUMIFS(conditions!$79:$79,conditions!$8:$8,"&lt;="&amp;LW$9,conditions!$9:$9,"&gt;="&amp;LW$9))</f>
        <v>28.907999999999902</v>
      </c>
      <c r="LX153" s="37">
        <f>SUMIFS(54:54,$9:$9,LX$9-SUMIFS(conditions!$79:$79,conditions!$8:$8,"&lt;="&amp;LX$9,conditions!$9:$9,"&gt;="&amp;LX$9))</f>
        <v>1.9184653865522705E-13</v>
      </c>
      <c r="LY153" s="37">
        <f>SUMIFS(54:54,$9:$9,LY$9-SUMIFS(conditions!$79:$79,conditions!$8:$8,"&lt;="&amp;LY$9,conditions!$9:$9,"&gt;="&amp;LY$9))</f>
        <v>1.9184653865522705E-13</v>
      </c>
      <c r="LZ153" s="37">
        <f>SUMIFS(54:54,$9:$9,LZ$9-SUMIFS(conditions!$79:$79,conditions!$8:$8,"&lt;="&amp;LZ$9,conditions!$9:$9,"&gt;="&amp;LZ$9))</f>
        <v>28.908000000000094</v>
      </c>
      <c r="MA153" s="37">
        <f>SUMIFS(54:54,$9:$9,MA$9-SUMIFS(conditions!$79:$79,conditions!$8:$8,"&lt;="&amp;MA$9,conditions!$9:$9,"&gt;="&amp;MA$9))</f>
        <v>28.908000000000094</v>
      </c>
      <c r="MB153" s="37">
        <f>SUMIFS(54:54,$9:$9,MB$9-SUMIFS(conditions!$79:$79,conditions!$8:$8,"&lt;="&amp;MB$9,conditions!$9:$9,"&gt;="&amp;MB$9))</f>
        <v>28.908000000000115</v>
      </c>
      <c r="MC153" s="37">
        <f>SUMIFS(54:54,$9:$9,MC$9-SUMIFS(conditions!$79:$79,conditions!$8:$8,"&lt;="&amp;MC$9,conditions!$9:$9,"&gt;="&amp;MC$9))</f>
        <v>36.135000000000218</v>
      </c>
      <c r="MD153" s="37">
        <f>SUMIFS(54:54,$9:$9,MD$9-SUMIFS(conditions!$79:$79,conditions!$8:$8,"&lt;="&amp;MD$9,conditions!$9:$9,"&gt;="&amp;MD$9))</f>
        <v>36.135000000000218</v>
      </c>
      <c r="ME153" s="37">
        <f>SUMIFS(54:54,$9:$9,ME$9-SUMIFS(conditions!$79:$79,conditions!$8:$8,"&lt;="&amp;ME$9,conditions!$9:$9,"&gt;="&amp;ME$9))</f>
        <v>2.1316282072803006E-13</v>
      </c>
      <c r="MF153" s="37">
        <f>SUMIFS(54:54,$9:$9,MF$9-SUMIFS(conditions!$79:$79,conditions!$8:$8,"&lt;="&amp;MF$9,conditions!$9:$9,"&gt;="&amp;MF$9))</f>
        <v>-6.9633188104489818E-13</v>
      </c>
      <c r="MG153" s="37">
        <f>SUMIFS(54:54,$9:$9,MG$9-SUMIFS(conditions!$79:$79,conditions!$8:$8,"&lt;="&amp;MG$9,conditions!$9:$9,"&gt;="&amp;MG$9))</f>
        <v>36.135000000000431</v>
      </c>
      <c r="MH153" s="37">
        <f>SUMIFS(54:54,$9:$9,MH$9-SUMIFS(conditions!$79:$79,conditions!$8:$8,"&lt;="&amp;MH$9,conditions!$9:$9,"&gt;="&amp;MH$9))</f>
        <v>36.134999999999977</v>
      </c>
      <c r="MI153" s="37">
        <f>SUMIFS(54:54,$9:$9,MI$9-SUMIFS(conditions!$79:$79,conditions!$8:$8,"&lt;="&amp;MI$9,conditions!$9:$9,"&gt;="&amp;MI$9))</f>
        <v>36.134999999999977</v>
      </c>
      <c r="MJ153" s="37">
        <f>SUMIFS(54:54,$9:$9,MJ$9-SUMIFS(conditions!$79:$79,conditions!$8:$8,"&lt;="&amp;MJ$9,conditions!$9:$9,"&gt;="&amp;MJ$9))</f>
        <v>36.135000000000218</v>
      </c>
      <c r="MK153" s="37">
        <f>SUMIFS(54:54,$9:$9,MK$9-SUMIFS(conditions!$79:$79,conditions!$8:$8,"&lt;="&amp;MK$9,conditions!$9:$9,"&gt;="&amp;MK$9))</f>
        <v>36.135000000000218</v>
      </c>
      <c r="ML153" s="37">
        <f>SUMIFS(54:54,$9:$9,ML$9-SUMIFS(conditions!$79:$79,conditions!$8:$8,"&lt;="&amp;ML$9,conditions!$9:$9,"&gt;="&amp;ML$9))</f>
        <v>-2.4158453015843406E-13</v>
      </c>
      <c r="MM153" s="37">
        <f>SUMIFS(54:54,$9:$9,MM$9-SUMIFS(conditions!$79:$79,conditions!$8:$8,"&lt;="&amp;MM$9,conditions!$9:$9,"&gt;="&amp;MM$9))</f>
        <v>-2.4158453015843406E-13</v>
      </c>
      <c r="MN153" s="37">
        <f>SUMIFS(54:54,$9:$9,MN$9-SUMIFS(conditions!$79:$79,conditions!$8:$8,"&lt;="&amp;MN$9,conditions!$9:$9,"&gt;="&amp;MN$9))</f>
        <v>36.134999999999977</v>
      </c>
      <c r="MO153" s="37">
        <f>SUMIFS(54:54,$9:$9,MO$9-SUMIFS(conditions!$79:$79,conditions!$8:$8,"&lt;="&amp;MO$9,conditions!$9:$9,"&gt;="&amp;MO$9))</f>
        <v>36.134999999999977</v>
      </c>
      <c r="MP153" s="37">
        <f>SUMIFS(54:54,$9:$9,MP$9-SUMIFS(conditions!$79:$79,conditions!$8:$8,"&lt;="&amp;MP$9,conditions!$9:$9,"&gt;="&amp;MP$9))</f>
        <v>36.134999999999522</v>
      </c>
      <c r="MQ153" s="37">
        <f>SUMIFS(54:54,$9:$9,MQ$9-SUMIFS(conditions!$79:$79,conditions!$8:$8,"&lt;="&amp;MQ$9,conditions!$9:$9,"&gt;="&amp;MQ$9))</f>
        <v>36.135000000000218</v>
      </c>
      <c r="MR153" s="37">
        <f>SUMIFS(54:54,$9:$9,MR$9-SUMIFS(conditions!$79:$79,conditions!$8:$8,"&lt;="&amp;MR$9,conditions!$9:$9,"&gt;="&amp;MR$9))</f>
        <v>36.135000000000218</v>
      </c>
      <c r="MS153" s="37">
        <f>SUMIFS(54:54,$9:$9,MS$9-SUMIFS(conditions!$79:$79,conditions!$8:$8,"&lt;="&amp;MS$9,conditions!$9:$9,"&gt;="&amp;MS$9))</f>
        <v>2.1316282072803006E-13</v>
      </c>
      <c r="MT153" s="37">
        <f>SUMIFS(54:54,$9:$9,MT$9-SUMIFS(conditions!$79:$79,conditions!$8:$8,"&lt;="&amp;MT$9,conditions!$9:$9,"&gt;="&amp;MT$9))</f>
        <v>-2.4158453015843406E-13</v>
      </c>
      <c r="MU153" s="37">
        <f>SUMIFS(54:54,$9:$9,MU$9-SUMIFS(conditions!$79:$79,conditions!$8:$8,"&lt;="&amp;MU$9,conditions!$9:$9,"&gt;="&amp;MU$9))</f>
        <v>36.134999999999977</v>
      </c>
      <c r="MV153" s="37">
        <f>SUMIFS(54:54,$9:$9,MV$9-SUMIFS(conditions!$79:$79,conditions!$8:$8,"&lt;="&amp;MV$9,conditions!$9:$9,"&gt;="&amp;MV$9))</f>
        <v>36.134999999999522</v>
      </c>
      <c r="MW153" s="37">
        <f>SUMIFS(54:54,$9:$9,MW$9-SUMIFS(conditions!$79:$79,conditions!$8:$8,"&lt;="&amp;MW$9,conditions!$9:$9,"&gt;="&amp;MW$9))</f>
        <v>36.134999999999977</v>
      </c>
      <c r="MX153" s="37">
        <f>SUMIFS(54:54,$9:$9,MX$9-SUMIFS(conditions!$79:$79,conditions!$8:$8,"&lt;="&amp;MX$9,conditions!$9:$9,"&gt;="&amp;MX$9))</f>
        <v>36.134999999999764</v>
      </c>
      <c r="MY153" s="37">
        <f>SUMIFS(54:54,$9:$9,MY$9-SUMIFS(conditions!$79:$79,conditions!$8:$8,"&lt;="&amp;MY$9,conditions!$9:$9,"&gt;="&amp;MY$9))</f>
        <v>36.135000000000218</v>
      </c>
      <c r="MZ153" s="37">
        <f>SUMIFS(54:54,$9:$9,MZ$9-SUMIFS(conditions!$79:$79,conditions!$8:$8,"&lt;="&amp;MZ$9,conditions!$9:$9,"&gt;="&amp;MZ$9))</f>
        <v>-2.4158453015843406E-13</v>
      </c>
      <c r="NA153" s="37">
        <f>SUMIFS(54:54,$9:$9,NA$9-SUMIFS(conditions!$79:$79,conditions!$8:$8,"&lt;="&amp;NA$9,conditions!$9:$9,"&gt;="&amp;NA$9))</f>
        <v>-2.4158453015843406E-13</v>
      </c>
      <c r="NB153" s="37">
        <f>SUMIFS(54:54,$9:$9,NB$9-SUMIFS(conditions!$79:$79,conditions!$8:$8,"&lt;="&amp;NB$9,conditions!$9:$9,"&gt;="&amp;NB$9))</f>
        <v>36.135000000000431</v>
      </c>
      <c r="NC153" s="37">
        <f>SUMIFS(54:54,$9:$9,NC$9-SUMIFS(conditions!$79:$79,conditions!$8:$8,"&lt;="&amp;NC$9,conditions!$9:$9,"&gt;="&amp;NC$9))</f>
        <v>36.134999999999522</v>
      </c>
      <c r="ND153" s="37">
        <f>SUMIFS(54:54,$9:$9,ND$9-SUMIFS(conditions!$79:$79,conditions!$8:$8,"&lt;="&amp;ND$9,conditions!$9:$9,"&gt;="&amp;ND$9))</f>
        <v>36.134999999999522</v>
      </c>
      <c r="NE153" s="37">
        <f>SUMIFS(54:54,$9:$9,NE$9-SUMIFS(conditions!$79:$79,conditions!$8:$8,"&lt;="&amp;NE$9,conditions!$9:$9,"&gt;="&amp;NE$9))</f>
        <v>36.135000000000218</v>
      </c>
      <c r="NF153" s="37">
        <f>SUMIFS(54:54,$9:$9,NF$9-SUMIFS(conditions!$79:$79,conditions!$8:$8,"&lt;="&amp;NF$9,conditions!$9:$9,"&gt;="&amp;NF$9))</f>
        <v>36.134999999999764</v>
      </c>
      <c r="NG153" s="37">
        <f>SUMIFS(54:54,$9:$9,NG$9-SUMIFS(conditions!$79:$79,conditions!$8:$8,"&lt;="&amp;NG$9,conditions!$9:$9,"&gt;="&amp;NG$9))</f>
        <v>1.4921397450962104E-13</v>
      </c>
      <c r="NH153" s="37">
        <f>SUMIFS(54:54,$9:$9,NH$9-SUMIFS(conditions!$79:$79,conditions!$8:$8,"&lt;="&amp;NH$9,conditions!$9:$9,"&gt;="&amp;NH$9))</f>
        <v>-3.0553337637684308E-13</v>
      </c>
      <c r="NI153" s="37">
        <f>SUMIFS(54:54,$9:$9,NI$9-SUMIFS(conditions!$79:$79,conditions!$8:$8,"&lt;="&amp;NI$9,conditions!$9:$9,"&gt;="&amp;NI$9))</f>
        <v>24.08999999999984</v>
      </c>
      <c r="NJ153" s="37">
        <f>SUMIFS(54:54,$9:$9,NJ$9-SUMIFS(conditions!$79:$79,conditions!$8:$8,"&lt;="&amp;NJ$9,conditions!$9:$9,"&gt;="&amp;NJ$9))</f>
        <v>24.090000000000295</v>
      </c>
      <c r="NK153" s="37">
        <f>SUMIFS(54:54,$9:$9,NK$9-SUMIFS(conditions!$79:$79,conditions!$8:$8,"&lt;="&amp;NK$9,conditions!$9:$9,"&gt;="&amp;NK$9))</f>
        <v>24.090000000000295</v>
      </c>
      <c r="NL153" s="37">
        <f>SUMIFS(54:54,$9:$9,NL$9-SUMIFS(conditions!$79:$79,conditions!$8:$8,"&lt;="&amp;NL$9,conditions!$9:$9,"&gt;="&amp;NL$9))</f>
        <v>24.090000000000146</v>
      </c>
      <c r="NM153" s="37">
        <f>SUMIFS(54:54,$9:$9,NM$9-SUMIFS(conditions!$79:$79,conditions!$8:$8,"&lt;="&amp;NM$9,conditions!$9:$9,"&gt;="&amp;NM$9))</f>
        <v>24.089999999999691</v>
      </c>
      <c r="NN153" s="37">
        <f>SUMIFS(54:54,$9:$9,NN$9-SUMIFS(conditions!$79:$79,conditions!$8:$8,"&lt;="&amp;NN$9,conditions!$9:$9,"&gt;="&amp;NN$9))</f>
        <v>1.4921397450962104E-13</v>
      </c>
      <c r="NO153" s="37">
        <f>SUMIFS(54:54,$9:$9,NO$9-SUMIFS(conditions!$79:$79,conditions!$8:$8,"&lt;="&amp;NO$9,conditions!$9:$9,"&gt;="&amp;NO$9))</f>
        <v>-3.0553337637684308E-13</v>
      </c>
      <c r="NP153" s="37">
        <f>SUMIFS(54:54,$9:$9,NP$9-SUMIFS(conditions!$79:$79,conditions!$8:$8,"&lt;="&amp;NP$9,conditions!$9:$9,"&gt;="&amp;NP$9))</f>
        <v>24.090000000000295</v>
      </c>
      <c r="NQ153" s="37">
        <f>SUMIFS(54:54,$9:$9,NQ$9-SUMIFS(conditions!$79:$79,conditions!$8:$8,"&lt;="&amp;NQ$9,conditions!$9:$9,"&gt;="&amp;NQ$9))</f>
        <v>24.090000000000295</v>
      </c>
      <c r="NR153" s="37">
        <f>SUMIFS(54:54,$9:$9,NR$9-SUMIFS(conditions!$79:$79,conditions!$8:$8,"&lt;="&amp;NR$9,conditions!$9:$9,"&gt;="&amp;NR$9))</f>
        <v>24.090000000000295</v>
      </c>
      <c r="NS153" s="37">
        <f>SUMIFS(54:54,$9:$9,NS$9-SUMIFS(conditions!$79:$79,conditions!$8:$8,"&lt;="&amp;NS$9,conditions!$9:$9,"&gt;="&amp;NS$9))</f>
        <v>24.090000000000146</v>
      </c>
      <c r="NT153" s="37">
        <f>SUMIFS(54:54,$9:$9,NT$9-SUMIFS(conditions!$79:$79,conditions!$8:$8,"&lt;="&amp;NT$9,conditions!$9:$9,"&gt;="&amp;NT$9))</f>
        <v>24.090000000000146</v>
      </c>
      <c r="NU153" s="37">
        <f>SUMIFS(54:54,$9:$9,NU$9-SUMIFS(conditions!$79:$79,conditions!$8:$8,"&lt;="&amp;NU$9,conditions!$9:$9,"&gt;="&amp;NU$9))</f>
        <v>1.4921397450962104E-13</v>
      </c>
      <c r="NV153" s="37">
        <f>SUMIFS(54:54,$9:$9,NV$9-SUMIFS(conditions!$79:$79,conditions!$8:$8,"&lt;="&amp;NV$9,conditions!$9:$9,"&gt;="&amp;NV$9))</f>
        <v>-3.0553337637684308E-13</v>
      </c>
    </row>
    <row r="154" spans="1:386" s="38" customFormat="1" ht="10.199999999999999" x14ac:dyDescent="0.2">
      <c r="A154" s="31"/>
      <c r="B154" s="31"/>
      <c r="C154" s="31"/>
      <c r="D154" s="31"/>
      <c r="E154" s="31"/>
      <c r="F154" s="31"/>
      <c r="G154" s="31" t="str">
        <f>G148</f>
        <v>оплаты поставщикам</v>
      </c>
      <c r="H154" s="31"/>
      <c r="I154" s="31"/>
      <c r="J154" s="31" t="str">
        <f>IF($G154="","",INDEX(KPI!$H$11:$H$121,SUMIFS(KPI!$E$11:$E$121,KPI!$F$11:$F$121,$G154)))</f>
        <v>тыс.руб.</v>
      </c>
      <c r="K154" s="31"/>
      <c r="L154" s="31"/>
      <c r="M154" s="31"/>
      <c r="N154" s="31" t="str">
        <f>structure!$G$15</f>
        <v>товарная категория 5</v>
      </c>
      <c r="O154" s="31"/>
      <c r="P154" s="31"/>
      <c r="Q154" s="31"/>
      <c r="R154" s="37">
        <f t="shared" si="164"/>
        <v>3220.036890766919</v>
      </c>
      <c r="S154" s="31"/>
      <c r="T154" s="31"/>
      <c r="U154" s="37">
        <f>SUMIFS(55:55,$9:$9,U$9-SUMIFS(conditions!$79:$79,conditions!$8:$8,"&lt;="&amp;U$9,conditions!$9:$9,"&gt;="&amp;U$9))</f>
        <v>0</v>
      </c>
      <c r="V154" s="37">
        <f>SUMIFS(55:55,$9:$9,V$9-SUMIFS(conditions!$79:$79,conditions!$8:$8,"&lt;="&amp;V$9,conditions!$9:$9,"&gt;="&amp;V$9))</f>
        <v>0</v>
      </c>
      <c r="W154" s="37">
        <f>SUMIFS(55:55,$9:$9,W$9-SUMIFS(conditions!$79:$79,conditions!$8:$8,"&lt;="&amp;W$9,conditions!$9:$9,"&gt;="&amp;W$9))</f>
        <v>0</v>
      </c>
      <c r="X154" s="37">
        <f>SUMIFS(55:55,$9:$9,X$9-SUMIFS(conditions!$79:$79,conditions!$8:$8,"&lt;="&amp;X$9,conditions!$9:$9,"&gt;="&amp;X$9))</f>
        <v>0</v>
      </c>
      <c r="Y154" s="37">
        <f>SUMIFS(55:55,$9:$9,Y$9-SUMIFS(conditions!$79:$79,conditions!$8:$8,"&lt;="&amp;Y$9,conditions!$9:$9,"&gt;="&amp;Y$9))</f>
        <v>0</v>
      </c>
      <c r="Z154" s="37">
        <f>SUMIFS(55:55,$9:$9,Z$9-SUMIFS(conditions!$79:$79,conditions!$8:$8,"&lt;="&amp;Z$9,conditions!$9:$9,"&gt;="&amp;Z$9))</f>
        <v>0</v>
      </c>
      <c r="AA154" s="37">
        <f>SUMIFS(55:55,$9:$9,AA$9-SUMIFS(conditions!$79:$79,conditions!$8:$8,"&lt;="&amp;AA$9,conditions!$9:$9,"&gt;="&amp;AA$9))</f>
        <v>0</v>
      </c>
      <c r="AB154" s="37">
        <f>SUMIFS(55:55,$9:$9,AB$9-SUMIFS(conditions!$79:$79,conditions!$8:$8,"&lt;="&amp;AB$9,conditions!$9:$9,"&gt;="&amp;AB$9))</f>
        <v>0</v>
      </c>
      <c r="AC154" s="37">
        <f>SUMIFS(55:55,$9:$9,AC$9-SUMIFS(conditions!$79:$79,conditions!$8:$8,"&lt;="&amp;AC$9,conditions!$9:$9,"&gt;="&amp;AC$9))</f>
        <v>0</v>
      </c>
      <c r="AD154" s="37">
        <f>SUMIFS(55:55,$9:$9,AD$9-SUMIFS(conditions!$79:$79,conditions!$8:$8,"&lt;="&amp;AD$9,conditions!$9:$9,"&gt;="&amp;AD$9))</f>
        <v>0</v>
      </c>
      <c r="AE154" s="37">
        <f>SUMIFS(55:55,$9:$9,AE$9-SUMIFS(conditions!$79:$79,conditions!$8:$8,"&lt;="&amp;AE$9,conditions!$9:$9,"&gt;="&amp;AE$9))</f>
        <v>0</v>
      </c>
      <c r="AF154" s="37">
        <f>SUMIFS(55:55,$9:$9,AF$9-SUMIFS(conditions!$79:$79,conditions!$8:$8,"&lt;="&amp;AF$9,conditions!$9:$9,"&gt;="&amp;AF$9))</f>
        <v>0</v>
      </c>
      <c r="AG154" s="37">
        <f>SUMIFS(55:55,$9:$9,AG$9-SUMIFS(conditions!$79:$79,conditions!$8:$8,"&lt;="&amp;AG$9,conditions!$9:$9,"&gt;="&amp;AG$9))</f>
        <v>0</v>
      </c>
      <c r="AH154" s="37">
        <f>SUMIFS(55:55,$9:$9,AH$9-SUMIFS(conditions!$79:$79,conditions!$8:$8,"&lt;="&amp;AH$9,conditions!$9:$9,"&gt;="&amp;AH$9))</f>
        <v>0</v>
      </c>
      <c r="AI154" s="37">
        <f>SUMIFS(55:55,$9:$9,AI$9-SUMIFS(conditions!$79:$79,conditions!$8:$8,"&lt;="&amp;AI$9,conditions!$9:$9,"&gt;="&amp;AI$9))</f>
        <v>-4.0856207306205761E-14</v>
      </c>
      <c r="AJ154" s="37">
        <f>SUMIFS(55:55,$9:$9,AJ$9-SUMIFS(conditions!$79:$79,conditions!$8:$8,"&lt;="&amp;AJ$9,conditions!$9:$9,"&gt;="&amp;AJ$9))</f>
        <v>8.3999999999999364</v>
      </c>
      <c r="AK154" s="37">
        <f>SUMIFS(55:55,$9:$9,AK$9-SUMIFS(conditions!$79:$79,conditions!$8:$8,"&lt;="&amp;AK$9,conditions!$9:$9,"&gt;="&amp;AK$9))</f>
        <v>8.3159999999999901</v>
      </c>
      <c r="AL154" s="37">
        <f>SUMIFS(55:55,$9:$9,AL$9-SUMIFS(conditions!$79:$79,conditions!$8:$8,"&lt;="&amp;AL$9,conditions!$9:$9,"&gt;="&amp;AL$9))</f>
        <v>8.3159999999999901</v>
      </c>
      <c r="AM154" s="37">
        <f>SUMIFS(55:55,$9:$9,AM$9-SUMIFS(conditions!$79:$79,conditions!$8:$8,"&lt;="&amp;AM$9,conditions!$9:$9,"&gt;="&amp;AM$9))</f>
        <v>8.3159999999999901</v>
      </c>
      <c r="AN154" s="37">
        <f>SUMIFS(55:55,$9:$9,AN$9-SUMIFS(conditions!$79:$79,conditions!$8:$8,"&lt;="&amp;AN$9,conditions!$9:$9,"&gt;="&amp;AN$9))</f>
        <v>8.3160000000000309</v>
      </c>
      <c r="AO154" s="37">
        <f>SUMIFS(55:55,$9:$9,AO$9-SUMIFS(conditions!$79:$79,conditions!$8:$8,"&lt;="&amp;AO$9,conditions!$9:$9,"&gt;="&amp;AO$9))</f>
        <v>0</v>
      </c>
      <c r="AP154" s="37">
        <f>SUMIFS(55:55,$9:$9,AP$9-SUMIFS(conditions!$79:$79,conditions!$8:$8,"&lt;="&amp;AP$9,conditions!$9:$9,"&gt;="&amp;AP$9))</f>
        <v>-4.0856207306205761E-14</v>
      </c>
      <c r="AQ154" s="37">
        <f>SUMIFS(55:55,$9:$9,AQ$9-SUMIFS(conditions!$79:$79,conditions!$8:$8,"&lt;="&amp;AQ$9,conditions!$9:$9,"&gt;="&amp;AQ$9))</f>
        <v>8.3159999999999901</v>
      </c>
      <c r="AR154" s="37">
        <f>SUMIFS(55:55,$9:$9,AR$9-SUMIFS(conditions!$79:$79,conditions!$8:$8,"&lt;="&amp;AR$9,conditions!$9:$9,"&gt;="&amp;AR$9))</f>
        <v>8.3159999999999901</v>
      </c>
      <c r="AS154" s="37">
        <f>SUMIFS(55:55,$9:$9,AS$9-SUMIFS(conditions!$79:$79,conditions!$8:$8,"&lt;="&amp;AS$9,conditions!$9:$9,"&gt;="&amp;AS$9))</f>
        <v>8.3159999999999901</v>
      </c>
      <c r="AT154" s="37">
        <f>SUMIFS(55:55,$9:$9,AT$9-SUMIFS(conditions!$79:$79,conditions!$8:$8,"&lt;="&amp;AT$9,conditions!$9:$9,"&gt;="&amp;AT$9))</f>
        <v>8.3159999999999901</v>
      </c>
      <c r="AU154" s="37">
        <f>SUMIFS(55:55,$9:$9,AU$9-SUMIFS(conditions!$79:$79,conditions!$8:$8,"&lt;="&amp;AU$9,conditions!$9:$9,"&gt;="&amp;AU$9))</f>
        <v>8.3160000000000309</v>
      </c>
      <c r="AV154" s="37">
        <f>SUMIFS(55:55,$9:$9,AV$9-SUMIFS(conditions!$79:$79,conditions!$8:$8,"&lt;="&amp;AV$9,conditions!$9:$9,"&gt;="&amp;AV$9))</f>
        <v>0</v>
      </c>
      <c r="AW154" s="37">
        <f>SUMIFS(55:55,$9:$9,AW$9-SUMIFS(conditions!$79:$79,conditions!$8:$8,"&lt;="&amp;AW$9,conditions!$9:$9,"&gt;="&amp;AW$9))</f>
        <v>-4.0856207306205761E-14</v>
      </c>
      <c r="AX154" s="37">
        <f>SUMIFS(55:55,$9:$9,AX$9-SUMIFS(conditions!$79:$79,conditions!$8:$8,"&lt;="&amp;AX$9,conditions!$9:$9,"&gt;="&amp;AX$9))</f>
        <v>8.3159999999999901</v>
      </c>
      <c r="AY154" s="37">
        <f>SUMIFS(55:55,$9:$9,AY$9-SUMIFS(conditions!$79:$79,conditions!$8:$8,"&lt;="&amp;AY$9,conditions!$9:$9,"&gt;="&amp;AY$9))</f>
        <v>8.3160000000001038</v>
      </c>
      <c r="AZ154" s="37">
        <f>SUMIFS(55:55,$9:$9,AZ$9-SUMIFS(conditions!$79:$79,conditions!$8:$8,"&lt;="&amp;AZ$9,conditions!$9:$9,"&gt;="&amp;AZ$9))</f>
        <v>8.3159999999999901</v>
      </c>
      <c r="BA154" s="37">
        <f>SUMIFS(55:55,$9:$9,BA$9-SUMIFS(conditions!$79:$79,conditions!$8:$8,"&lt;="&amp;BA$9,conditions!$9:$9,"&gt;="&amp;BA$9))</f>
        <v>8.3159999999999901</v>
      </c>
      <c r="BB154" s="37">
        <f>SUMIFS(55:55,$9:$9,BB$9-SUMIFS(conditions!$79:$79,conditions!$8:$8,"&lt;="&amp;BB$9,conditions!$9:$9,"&gt;="&amp;BB$9))</f>
        <v>8.3160000000000309</v>
      </c>
      <c r="BC154" s="37">
        <f>SUMIFS(55:55,$9:$9,BC$9-SUMIFS(conditions!$79:$79,conditions!$8:$8,"&lt;="&amp;BC$9,conditions!$9:$9,"&gt;="&amp;BC$9))</f>
        <v>0</v>
      </c>
      <c r="BD154" s="37">
        <f>SUMIFS(55:55,$9:$9,BD$9-SUMIFS(conditions!$79:$79,conditions!$8:$8,"&lt;="&amp;BD$9,conditions!$9:$9,"&gt;="&amp;BD$9))</f>
        <v>-4.0856207306205761E-14</v>
      </c>
      <c r="BE154" s="37">
        <f>SUMIFS(55:55,$9:$9,BE$9-SUMIFS(conditions!$79:$79,conditions!$8:$8,"&lt;="&amp;BE$9,conditions!$9:$9,"&gt;="&amp;BE$9))</f>
        <v>8.3159999999999901</v>
      </c>
      <c r="BF154" s="37">
        <f>SUMIFS(55:55,$9:$9,BF$9-SUMIFS(conditions!$79:$79,conditions!$8:$8,"&lt;="&amp;BF$9,conditions!$9:$9,"&gt;="&amp;BF$9))</f>
        <v>8.3159999999999901</v>
      </c>
      <c r="BG154" s="37">
        <f>SUMIFS(55:55,$9:$9,BG$9-SUMIFS(conditions!$79:$79,conditions!$8:$8,"&lt;="&amp;BG$9,conditions!$9:$9,"&gt;="&amp;BG$9))</f>
        <v>8.3159999999998764</v>
      </c>
      <c r="BH154" s="37">
        <f>SUMIFS(55:55,$9:$9,BH$9-SUMIFS(conditions!$79:$79,conditions!$8:$8,"&lt;="&amp;BH$9,conditions!$9:$9,"&gt;="&amp;BH$9))</f>
        <v>8.3159999999999901</v>
      </c>
      <c r="BI154" s="37">
        <f>SUMIFS(55:55,$9:$9,BI$9-SUMIFS(conditions!$79:$79,conditions!$8:$8,"&lt;="&amp;BI$9,conditions!$9:$9,"&gt;="&amp;BI$9))</f>
        <v>8.3160000000000309</v>
      </c>
      <c r="BJ154" s="37">
        <f>SUMIFS(55:55,$9:$9,BJ$9-SUMIFS(conditions!$79:$79,conditions!$8:$8,"&lt;="&amp;BJ$9,conditions!$9:$9,"&gt;="&amp;BJ$9))</f>
        <v>0</v>
      </c>
      <c r="BK154" s="37">
        <f>SUMIFS(55:55,$9:$9,BK$9-SUMIFS(conditions!$79:$79,conditions!$8:$8,"&lt;="&amp;BK$9,conditions!$9:$9,"&gt;="&amp;BK$9))</f>
        <v>-4.0856207306205761E-14</v>
      </c>
      <c r="BL154" s="37">
        <f>SUMIFS(55:55,$9:$9,BL$9-SUMIFS(conditions!$79:$79,conditions!$8:$8,"&lt;="&amp;BL$9,conditions!$9:$9,"&gt;="&amp;BL$9))</f>
        <v>8.3159999999998764</v>
      </c>
      <c r="BM154" s="37">
        <f>SUMIFS(55:55,$9:$9,BM$9-SUMIFS(conditions!$79:$79,conditions!$8:$8,"&lt;="&amp;BM$9,conditions!$9:$9,"&gt;="&amp;BM$9))</f>
        <v>8.3159999999999901</v>
      </c>
      <c r="BN154" s="37">
        <f>SUMIFS(55:55,$9:$9,BN$9-SUMIFS(conditions!$79:$79,conditions!$8:$8,"&lt;="&amp;BN$9,conditions!$9:$9,"&gt;="&amp;BN$9))</f>
        <v>8.3159999999998959</v>
      </c>
      <c r="BO154" s="37">
        <f>SUMIFS(55:55,$9:$9,BO$9-SUMIFS(conditions!$79:$79,conditions!$8:$8,"&lt;="&amp;BO$9,conditions!$9:$9,"&gt;="&amp;BO$9))</f>
        <v>8.3159999999998959</v>
      </c>
      <c r="BP154" s="37">
        <f>SUMIFS(55:55,$9:$9,BP$9-SUMIFS(conditions!$79:$79,conditions!$8:$8,"&lt;="&amp;BP$9,conditions!$9:$9,"&gt;="&amp;BP$9))</f>
        <v>9.9791999999999916</v>
      </c>
      <c r="BQ154" s="37">
        <f>SUMIFS(55:55,$9:$9,BQ$9-SUMIFS(conditions!$79:$79,conditions!$8:$8,"&lt;="&amp;BQ$9,conditions!$9:$9,"&gt;="&amp;BQ$9))</f>
        <v>0</v>
      </c>
      <c r="BR154" s="37">
        <f>SUMIFS(55:55,$9:$9,BR$9-SUMIFS(conditions!$79:$79,conditions!$8:$8,"&lt;="&amp;BR$9,conditions!$9:$9,"&gt;="&amp;BR$9))</f>
        <v>-2.1316282072803006E-14</v>
      </c>
      <c r="BS154" s="37">
        <f>SUMIFS(55:55,$9:$9,BS$9-SUMIFS(conditions!$79:$79,conditions!$8:$8,"&lt;="&amp;BS$9,conditions!$9:$9,"&gt;="&amp;BS$9))</f>
        <v>9.9791999999999703</v>
      </c>
      <c r="BT154" s="37">
        <f>SUMIFS(55:55,$9:$9,BT$9-SUMIFS(conditions!$79:$79,conditions!$8:$8,"&lt;="&amp;BT$9,conditions!$9:$9,"&gt;="&amp;BT$9))</f>
        <v>9.9791999999999703</v>
      </c>
      <c r="BU154" s="37">
        <f>SUMIFS(55:55,$9:$9,BU$9-SUMIFS(conditions!$79:$79,conditions!$8:$8,"&lt;="&amp;BU$9,conditions!$9:$9,"&gt;="&amp;BU$9))</f>
        <v>9.9791999999999703</v>
      </c>
      <c r="BV154" s="37">
        <f>SUMIFS(55:55,$9:$9,BV$9-SUMIFS(conditions!$79:$79,conditions!$8:$8,"&lt;="&amp;BV$9,conditions!$9:$9,"&gt;="&amp;BV$9))</f>
        <v>9.9791999999999703</v>
      </c>
      <c r="BW154" s="37">
        <f>SUMIFS(55:55,$9:$9,BW$9-SUMIFS(conditions!$79:$79,conditions!$8:$8,"&lt;="&amp;BW$9,conditions!$9:$9,"&gt;="&amp;BW$9))</f>
        <v>9.9791999999999916</v>
      </c>
      <c r="BX154" s="37">
        <f>SUMIFS(55:55,$9:$9,BX$9-SUMIFS(conditions!$79:$79,conditions!$8:$8,"&lt;="&amp;BX$9,conditions!$9:$9,"&gt;="&amp;BX$9))</f>
        <v>0</v>
      </c>
      <c r="BY154" s="37">
        <f>SUMIFS(55:55,$9:$9,BY$9-SUMIFS(conditions!$79:$79,conditions!$8:$8,"&lt;="&amp;BY$9,conditions!$9:$9,"&gt;="&amp;BY$9))</f>
        <v>-2.1316282072803006E-14</v>
      </c>
      <c r="BZ154" s="37">
        <f>SUMIFS(55:55,$9:$9,BZ$9-SUMIFS(conditions!$79:$79,conditions!$8:$8,"&lt;="&amp;BZ$9,conditions!$9:$9,"&gt;="&amp;BZ$9))</f>
        <v>9.9791999999999703</v>
      </c>
      <c r="CA154" s="37">
        <f>SUMIFS(55:55,$9:$9,CA$9-SUMIFS(conditions!$79:$79,conditions!$8:$8,"&lt;="&amp;CA$9,conditions!$9:$9,"&gt;="&amp;CA$9))</f>
        <v>9.9791999999998566</v>
      </c>
      <c r="CB154" s="37">
        <f>SUMIFS(55:55,$9:$9,CB$9-SUMIFS(conditions!$79:$79,conditions!$8:$8,"&lt;="&amp;CB$9,conditions!$9:$9,"&gt;="&amp;CB$9))</f>
        <v>9.979200000000084</v>
      </c>
      <c r="CC154" s="37">
        <f>SUMIFS(55:55,$9:$9,CC$9-SUMIFS(conditions!$79:$79,conditions!$8:$8,"&lt;="&amp;CC$9,conditions!$9:$9,"&gt;="&amp;CC$9))</f>
        <v>9.979200000000084</v>
      </c>
      <c r="CD154" s="37">
        <f>SUMIFS(55:55,$9:$9,CD$9-SUMIFS(conditions!$79:$79,conditions!$8:$8,"&lt;="&amp;CD$9,conditions!$9:$9,"&gt;="&amp;CD$9))</f>
        <v>9.9791999999999916</v>
      </c>
      <c r="CE154" s="37">
        <f>SUMIFS(55:55,$9:$9,CE$9-SUMIFS(conditions!$79:$79,conditions!$8:$8,"&lt;="&amp;CE$9,conditions!$9:$9,"&gt;="&amp;CE$9))</f>
        <v>0</v>
      </c>
      <c r="CF154" s="37">
        <f>SUMIFS(55:55,$9:$9,CF$9-SUMIFS(conditions!$79:$79,conditions!$8:$8,"&lt;="&amp;CF$9,conditions!$9:$9,"&gt;="&amp;CF$9))</f>
        <v>-2.1316282072803006E-14</v>
      </c>
      <c r="CG154" s="37">
        <f>SUMIFS(55:55,$9:$9,CG$9-SUMIFS(conditions!$79:$79,conditions!$8:$8,"&lt;="&amp;CG$9,conditions!$9:$9,"&gt;="&amp;CG$9))</f>
        <v>9.979200000000084</v>
      </c>
      <c r="CH154" s="37">
        <f>SUMIFS(55:55,$9:$9,CH$9-SUMIFS(conditions!$79:$79,conditions!$8:$8,"&lt;="&amp;CH$9,conditions!$9:$9,"&gt;="&amp;CH$9))</f>
        <v>9.9791999999999703</v>
      </c>
      <c r="CI154" s="37">
        <f>SUMIFS(55:55,$9:$9,CI$9-SUMIFS(conditions!$79:$79,conditions!$8:$8,"&lt;="&amp;CI$9,conditions!$9:$9,"&gt;="&amp;CI$9))</f>
        <v>9.979200000000084</v>
      </c>
      <c r="CJ154" s="37">
        <f>SUMIFS(55:55,$9:$9,CJ$9-SUMIFS(conditions!$79:$79,conditions!$8:$8,"&lt;="&amp;CJ$9,conditions!$9:$9,"&gt;="&amp;CJ$9))</f>
        <v>9.9791999999999703</v>
      </c>
      <c r="CK154" s="37">
        <f>SUMIFS(55:55,$9:$9,CK$9-SUMIFS(conditions!$79:$79,conditions!$8:$8,"&lt;="&amp;CK$9,conditions!$9:$9,"&gt;="&amp;CK$9))</f>
        <v>9.9791999999999916</v>
      </c>
      <c r="CL154" s="37">
        <f>SUMIFS(55:55,$9:$9,CL$9-SUMIFS(conditions!$79:$79,conditions!$8:$8,"&lt;="&amp;CL$9,conditions!$9:$9,"&gt;="&amp;CL$9))</f>
        <v>0</v>
      </c>
      <c r="CM154" s="37">
        <f>SUMIFS(55:55,$9:$9,CM$9-SUMIFS(conditions!$79:$79,conditions!$8:$8,"&lt;="&amp;CM$9,conditions!$9:$9,"&gt;="&amp;CM$9))</f>
        <v>9.2370555648813024E-14</v>
      </c>
      <c r="CN154" s="37">
        <f>SUMIFS(55:55,$9:$9,CN$9-SUMIFS(conditions!$79:$79,conditions!$8:$8,"&lt;="&amp;CN$9,conditions!$9:$9,"&gt;="&amp;CN$9))</f>
        <v>9.979200000000084</v>
      </c>
      <c r="CO154" s="37">
        <f>SUMIFS(55:55,$9:$9,CO$9-SUMIFS(conditions!$79:$79,conditions!$8:$8,"&lt;="&amp;CO$9,conditions!$9:$9,"&gt;="&amp;CO$9))</f>
        <v>9.9791999999999703</v>
      </c>
      <c r="CP154" s="37">
        <f>SUMIFS(55:55,$9:$9,CP$9-SUMIFS(conditions!$79:$79,conditions!$8:$8,"&lt;="&amp;CP$9,conditions!$9:$9,"&gt;="&amp;CP$9))</f>
        <v>9.9791999999999703</v>
      </c>
      <c r="CQ154" s="37">
        <f>SUMIFS(55:55,$9:$9,CQ$9-SUMIFS(conditions!$79:$79,conditions!$8:$8,"&lt;="&amp;CQ$9,conditions!$9:$9,"&gt;="&amp;CQ$9))</f>
        <v>9.979200000000084</v>
      </c>
      <c r="CR154" s="37">
        <f>SUMIFS(55:55,$9:$9,CR$9-SUMIFS(conditions!$79:$79,conditions!$8:$8,"&lt;="&amp;CR$9,conditions!$9:$9,"&gt;="&amp;CR$9))</f>
        <v>9.9791999999999916</v>
      </c>
      <c r="CS154" s="37">
        <f>SUMIFS(55:55,$9:$9,CS$9-SUMIFS(conditions!$79:$79,conditions!$8:$8,"&lt;="&amp;CS$9,conditions!$9:$9,"&gt;="&amp;CS$9))</f>
        <v>0</v>
      </c>
      <c r="CT154" s="37">
        <f>SUMIFS(55:55,$9:$9,CT$9-SUMIFS(conditions!$79:$79,conditions!$8:$8,"&lt;="&amp;CT$9,conditions!$9:$9,"&gt;="&amp;CT$9))</f>
        <v>2.3092638912203256E-14</v>
      </c>
      <c r="CU154" s="37">
        <f>SUMIFS(55:55,$9:$9,CU$9-SUMIFS(conditions!$79:$79,conditions!$8:$8,"&lt;="&amp;CU$9,conditions!$9:$9,"&gt;="&amp;CU$9))</f>
        <v>10.478160000000026</v>
      </c>
      <c r="CV154" s="37">
        <f>SUMIFS(55:55,$9:$9,CV$9-SUMIFS(conditions!$79:$79,conditions!$8:$8,"&lt;="&amp;CV$9,conditions!$9:$9,"&gt;="&amp;CV$9))</f>
        <v>10.478160000000026</v>
      </c>
      <c r="CW154" s="37">
        <f>SUMIFS(55:55,$9:$9,CW$9-SUMIFS(conditions!$79:$79,conditions!$8:$8,"&lt;="&amp;CW$9,conditions!$9:$9,"&gt;="&amp;CW$9))</f>
        <v>10.478160000000026</v>
      </c>
      <c r="CX154" s="37">
        <f>SUMIFS(55:55,$9:$9,CX$9-SUMIFS(conditions!$79:$79,conditions!$8:$8,"&lt;="&amp;CX$9,conditions!$9:$9,"&gt;="&amp;CX$9))</f>
        <v>10.478160000000026</v>
      </c>
      <c r="CY154" s="37">
        <f>SUMIFS(55:55,$9:$9,CY$9-SUMIFS(conditions!$79:$79,conditions!$8:$8,"&lt;="&amp;CY$9,conditions!$9:$9,"&gt;="&amp;CY$9))</f>
        <v>10.478160000000003</v>
      </c>
      <c r="CZ154" s="37">
        <f>SUMIFS(55:55,$9:$9,CZ$9-SUMIFS(conditions!$79:$79,conditions!$8:$8,"&lt;="&amp;CZ$9,conditions!$9:$9,"&gt;="&amp;CZ$9))</f>
        <v>0</v>
      </c>
      <c r="DA154" s="37">
        <f>SUMIFS(55:55,$9:$9,DA$9-SUMIFS(conditions!$79:$79,conditions!$8:$8,"&lt;="&amp;DA$9,conditions!$9:$9,"&gt;="&amp;DA$9))</f>
        <v>2.3092638912203256E-14</v>
      </c>
      <c r="DB154" s="37">
        <f>SUMIFS(55:55,$9:$9,DB$9-SUMIFS(conditions!$79:$79,conditions!$8:$8,"&lt;="&amp;DB$9,conditions!$9:$9,"&gt;="&amp;DB$9))</f>
        <v>10.478160000000026</v>
      </c>
      <c r="DC154" s="37">
        <f>SUMIFS(55:55,$9:$9,DC$9-SUMIFS(conditions!$79:$79,conditions!$8:$8,"&lt;="&amp;DC$9,conditions!$9:$9,"&gt;="&amp;DC$9))</f>
        <v>10.478159999999912</v>
      </c>
      <c r="DD154" s="37">
        <f>SUMIFS(55:55,$9:$9,DD$9-SUMIFS(conditions!$79:$79,conditions!$8:$8,"&lt;="&amp;DD$9,conditions!$9:$9,"&gt;="&amp;DD$9))</f>
        <v>10.478160000000026</v>
      </c>
      <c r="DE154" s="37">
        <f>SUMIFS(55:55,$9:$9,DE$9-SUMIFS(conditions!$79:$79,conditions!$8:$8,"&lt;="&amp;DE$9,conditions!$9:$9,"&gt;="&amp;DE$9))</f>
        <v>10.478160000000026</v>
      </c>
      <c r="DF154" s="37">
        <f>SUMIFS(55:55,$9:$9,DF$9-SUMIFS(conditions!$79:$79,conditions!$8:$8,"&lt;="&amp;DF$9,conditions!$9:$9,"&gt;="&amp;DF$9))</f>
        <v>10.478160000000003</v>
      </c>
      <c r="DG154" s="37">
        <f>SUMIFS(55:55,$9:$9,DG$9-SUMIFS(conditions!$79:$79,conditions!$8:$8,"&lt;="&amp;DG$9,conditions!$9:$9,"&gt;="&amp;DG$9))</f>
        <v>0</v>
      </c>
      <c r="DH154" s="37">
        <f>SUMIFS(55:55,$9:$9,DH$9-SUMIFS(conditions!$79:$79,conditions!$8:$8,"&lt;="&amp;DH$9,conditions!$9:$9,"&gt;="&amp;DH$9))</f>
        <v>2.3092638912203256E-14</v>
      </c>
      <c r="DI154" s="37">
        <f>SUMIFS(55:55,$9:$9,DI$9-SUMIFS(conditions!$79:$79,conditions!$8:$8,"&lt;="&amp;DI$9,conditions!$9:$9,"&gt;="&amp;DI$9))</f>
        <v>10.478160000000026</v>
      </c>
      <c r="DJ154" s="37">
        <f>SUMIFS(55:55,$9:$9,DJ$9-SUMIFS(conditions!$79:$79,conditions!$8:$8,"&lt;="&amp;DJ$9,conditions!$9:$9,"&gt;="&amp;DJ$9))</f>
        <v>10.478160000000026</v>
      </c>
      <c r="DK154" s="37">
        <f>SUMIFS(55:55,$9:$9,DK$9-SUMIFS(conditions!$79:$79,conditions!$8:$8,"&lt;="&amp;DK$9,conditions!$9:$9,"&gt;="&amp;DK$9))</f>
        <v>10.478160000000026</v>
      </c>
      <c r="DL154" s="37">
        <f>SUMIFS(55:55,$9:$9,DL$9-SUMIFS(conditions!$79:$79,conditions!$8:$8,"&lt;="&amp;DL$9,conditions!$9:$9,"&gt;="&amp;DL$9))</f>
        <v>10.478160000000026</v>
      </c>
      <c r="DM154" s="37">
        <f>SUMIFS(55:55,$9:$9,DM$9-SUMIFS(conditions!$79:$79,conditions!$8:$8,"&lt;="&amp;DM$9,conditions!$9:$9,"&gt;="&amp;DM$9))</f>
        <v>10.478160000000003</v>
      </c>
      <c r="DN154" s="37">
        <f>SUMIFS(55:55,$9:$9,DN$9-SUMIFS(conditions!$79:$79,conditions!$8:$8,"&lt;="&amp;DN$9,conditions!$9:$9,"&gt;="&amp;DN$9))</f>
        <v>0</v>
      </c>
      <c r="DO154" s="37">
        <f>SUMIFS(55:55,$9:$9,DO$9-SUMIFS(conditions!$79:$79,conditions!$8:$8,"&lt;="&amp;DO$9,conditions!$9:$9,"&gt;="&amp;DO$9))</f>
        <v>2.3092638912203256E-14</v>
      </c>
      <c r="DP154" s="37">
        <f>SUMIFS(55:55,$9:$9,DP$9-SUMIFS(conditions!$79:$79,conditions!$8:$8,"&lt;="&amp;DP$9,conditions!$9:$9,"&gt;="&amp;DP$9))</f>
        <v>10.478160000000026</v>
      </c>
      <c r="DQ154" s="37">
        <f>SUMIFS(55:55,$9:$9,DQ$9-SUMIFS(conditions!$79:$79,conditions!$8:$8,"&lt;="&amp;DQ$9,conditions!$9:$9,"&gt;="&amp;DQ$9))</f>
        <v>10.478160000000026</v>
      </c>
      <c r="DR154" s="37">
        <f>SUMIFS(55:55,$9:$9,DR$9-SUMIFS(conditions!$79:$79,conditions!$8:$8,"&lt;="&amp;DR$9,conditions!$9:$9,"&gt;="&amp;DR$9))</f>
        <v>10.478159999999912</v>
      </c>
      <c r="DS154" s="37">
        <f>SUMIFS(55:55,$9:$9,DS$9-SUMIFS(conditions!$79:$79,conditions!$8:$8,"&lt;="&amp;DS$9,conditions!$9:$9,"&gt;="&amp;DS$9))</f>
        <v>10.478160000000026</v>
      </c>
      <c r="DT154" s="37">
        <f>SUMIFS(55:55,$9:$9,DT$9-SUMIFS(conditions!$79:$79,conditions!$8:$8,"&lt;="&amp;DT$9,conditions!$9:$9,"&gt;="&amp;DT$9))</f>
        <v>10.478160000000003</v>
      </c>
      <c r="DU154" s="37">
        <f>SUMIFS(55:55,$9:$9,DU$9-SUMIFS(conditions!$79:$79,conditions!$8:$8,"&lt;="&amp;DU$9,conditions!$9:$9,"&gt;="&amp;DU$9))</f>
        <v>0</v>
      </c>
      <c r="DV154" s="37">
        <f>SUMIFS(55:55,$9:$9,DV$9-SUMIFS(conditions!$79:$79,conditions!$8:$8,"&lt;="&amp;DV$9,conditions!$9:$9,"&gt;="&amp;DV$9))</f>
        <v>2.3092638912203256E-14</v>
      </c>
      <c r="DW154" s="37">
        <f>SUMIFS(55:55,$9:$9,DW$9-SUMIFS(conditions!$79:$79,conditions!$8:$8,"&lt;="&amp;DW$9,conditions!$9:$9,"&gt;="&amp;DW$9))</f>
        <v>10.478159999999972</v>
      </c>
      <c r="DX154" s="37">
        <f>SUMIFS(55:55,$9:$9,DX$9-SUMIFS(conditions!$79:$79,conditions!$8:$8,"&lt;="&amp;DX$9,conditions!$9:$9,"&gt;="&amp;DX$9))</f>
        <v>10.478159999999972</v>
      </c>
      <c r="DY154" s="37">
        <f>SUMIFS(55:55,$9:$9,DY$9-SUMIFS(conditions!$79:$79,conditions!$8:$8,"&lt;="&amp;DY$9,conditions!$9:$9,"&gt;="&amp;DY$9))</f>
        <v>11.61329400000008</v>
      </c>
      <c r="DZ154" s="37">
        <f>SUMIFS(55:55,$9:$9,DZ$9-SUMIFS(conditions!$79:$79,conditions!$8:$8,"&lt;="&amp;DZ$9,conditions!$9:$9,"&gt;="&amp;DZ$9))</f>
        <v>11.613293999999966</v>
      </c>
      <c r="EA154" s="37">
        <f>SUMIFS(55:55,$9:$9,EA$9-SUMIFS(conditions!$79:$79,conditions!$8:$8,"&lt;="&amp;EA$9,conditions!$9:$9,"&gt;="&amp;EA$9))</f>
        <v>11.613293999999996</v>
      </c>
      <c r="EB154" s="37">
        <f>SUMIFS(55:55,$9:$9,EB$9-SUMIFS(conditions!$79:$79,conditions!$8:$8,"&lt;="&amp;EB$9,conditions!$9:$9,"&gt;="&amp;EB$9))</f>
        <v>0</v>
      </c>
      <c r="EC154" s="37">
        <f>SUMIFS(55:55,$9:$9,EC$9-SUMIFS(conditions!$79:$79,conditions!$8:$8,"&lt;="&amp;EC$9,conditions!$9:$9,"&gt;="&amp;EC$9))</f>
        <v>-3.0198066269804258E-14</v>
      </c>
      <c r="ED154" s="37">
        <f>SUMIFS(55:55,$9:$9,ED$9-SUMIFS(conditions!$79:$79,conditions!$8:$8,"&lt;="&amp;ED$9,conditions!$9:$9,"&gt;="&amp;ED$9))</f>
        <v>11.613293999999966</v>
      </c>
      <c r="EE154" s="37">
        <f>SUMIFS(55:55,$9:$9,EE$9-SUMIFS(conditions!$79:$79,conditions!$8:$8,"&lt;="&amp;EE$9,conditions!$9:$9,"&gt;="&amp;EE$9))</f>
        <v>11.61329400000008</v>
      </c>
      <c r="EF154" s="37">
        <f>SUMIFS(55:55,$9:$9,EF$9-SUMIFS(conditions!$79:$79,conditions!$8:$8,"&lt;="&amp;EF$9,conditions!$9:$9,"&gt;="&amp;EF$9))</f>
        <v>11.613293999999966</v>
      </c>
      <c r="EG154" s="37">
        <f>SUMIFS(55:55,$9:$9,EG$9-SUMIFS(conditions!$79:$79,conditions!$8:$8,"&lt;="&amp;EG$9,conditions!$9:$9,"&gt;="&amp;EG$9))</f>
        <v>11.613293999999966</v>
      </c>
      <c r="EH154" s="37">
        <f>SUMIFS(55:55,$9:$9,EH$9-SUMIFS(conditions!$79:$79,conditions!$8:$8,"&lt;="&amp;EH$9,conditions!$9:$9,"&gt;="&amp;EH$9))</f>
        <v>11.613293999999996</v>
      </c>
      <c r="EI154" s="37">
        <f>SUMIFS(55:55,$9:$9,EI$9-SUMIFS(conditions!$79:$79,conditions!$8:$8,"&lt;="&amp;EI$9,conditions!$9:$9,"&gt;="&amp;EI$9))</f>
        <v>0</v>
      </c>
      <c r="EJ154" s="37">
        <f>SUMIFS(55:55,$9:$9,EJ$9-SUMIFS(conditions!$79:$79,conditions!$8:$8,"&lt;="&amp;EJ$9,conditions!$9:$9,"&gt;="&amp;EJ$9))</f>
        <v>8.3488771451811772E-14</v>
      </c>
      <c r="EK154" s="37">
        <f>SUMIFS(55:55,$9:$9,EK$9-SUMIFS(conditions!$79:$79,conditions!$8:$8,"&lt;="&amp;EK$9,conditions!$9:$9,"&gt;="&amp;EK$9))</f>
        <v>11.613293999999966</v>
      </c>
      <c r="EL154" s="37">
        <f>SUMIFS(55:55,$9:$9,EL$9-SUMIFS(conditions!$79:$79,conditions!$8:$8,"&lt;="&amp;EL$9,conditions!$9:$9,"&gt;="&amp;EL$9))</f>
        <v>11.613293999999966</v>
      </c>
      <c r="EM154" s="37">
        <f>SUMIFS(55:55,$9:$9,EM$9-SUMIFS(conditions!$79:$79,conditions!$8:$8,"&lt;="&amp;EM$9,conditions!$9:$9,"&gt;="&amp;EM$9))</f>
        <v>11.61329400000008</v>
      </c>
      <c r="EN154" s="37">
        <f>SUMIFS(55:55,$9:$9,EN$9-SUMIFS(conditions!$79:$79,conditions!$8:$8,"&lt;="&amp;EN$9,conditions!$9:$9,"&gt;="&amp;EN$9))</f>
        <v>11.613293999999966</v>
      </c>
      <c r="EO154" s="37">
        <f>SUMIFS(55:55,$9:$9,EO$9-SUMIFS(conditions!$79:$79,conditions!$8:$8,"&lt;="&amp;EO$9,conditions!$9:$9,"&gt;="&amp;EO$9))</f>
        <v>11.613293999999996</v>
      </c>
      <c r="EP154" s="37">
        <f>SUMIFS(55:55,$9:$9,EP$9-SUMIFS(conditions!$79:$79,conditions!$8:$8,"&lt;="&amp;EP$9,conditions!$9:$9,"&gt;="&amp;EP$9))</f>
        <v>0</v>
      </c>
      <c r="EQ154" s="37">
        <f>SUMIFS(55:55,$9:$9,EQ$9-SUMIFS(conditions!$79:$79,conditions!$8:$8,"&lt;="&amp;EQ$9,conditions!$9:$9,"&gt;="&amp;EQ$9))</f>
        <v>8.3488771451811772E-14</v>
      </c>
      <c r="ER154" s="37">
        <f>SUMIFS(55:55,$9:$9,ER$9-SUMIFS(conditions!$79:$79,conditions!$8:$8,"&lt;="&amp;ER$9,conditions!$9:$9,"&gt;="&amp;ER$9))</f>
        <v>11.613293999999966</v>
      </c>
      <c r="ES154" s="37">
        <f>SUMIFS(55:55,$9:$9,ES$9-SUMIFS(conditions!$79:$79,conditions!$8:$8,"&lt;="&amp;ES$9,conditions!$9:$9,"&gt;="&amp;ES$9))</f>
        <v>11.61329400000008</v>
      </c>
      <c r="ET154" s="37">
        <f>SUMIFS(55:55,$9:$9,ET$9-SUMIFS(conditions!$79:$79,conditions!$8:$8,"&lt;="&amp;ET$9,conditions!$9:$9,"&gt;="&amp;ET$9))</f>
        <v>11.613293999999966</v>
      </c>
      <c r="EU154" s="37">
        <f>SUMIFS(55:55,$9:$9,EU$9-SUMIFS(conditions!$79:$79,conditions!$8:$8,"&lt;="&amp;EU$9,conditions!$9:$9,"&gt;="&amp;EU$9))</f>
        <v>11.613293999999966</v>
      </c>
      <c r="EV154" s="37">
        <f>SUMIFS(55:55,$9:$9,EV$9-SUMIFS(conditions!$79:$79,conditions!$8:$8,"&lt;="&amp;EV$9,conditions!$9:$9,"&gt;="&amp;EV$9))</f>
        <v>11.613293999999996</v>
      </c>
      <c r="EW154" s="37">
        <f>SUMIFS(55:55,$9:$9,EW$9-SUMIFS(conditions!$79:$79,conditions!$8:$8,"&lt;="&amp;EW$9,conditions!$9:$9,"&gt;="&amp;EW$9))</f>
        <v>0</v>
      </c>
      <c r="EX154" s="37">
        <f>SUMIFS(55:55,$9:$9,EX$9-SUMIFS(conditions!$79:$79,conditions!$8:$8,"&lt;="&amp;EX$9,conditions!$9:$9,"&gt;="&amp;EX$9))</f>
        <v>-3.0198066269804258E-14</v>
      </c>
      <c r="EY154" s="37">
        <f>SUMIFS(55:55,$9:$9,EY$9-SUMIFS(conditions!$79:$79,conditions!$8:$8,"&lt;="&amp;EY$9,conditions!$9:$9,"&gt;="&amp;EY$9))</f>
        <v>11.61329400000008</v>
      </c>
      <c r="EZ154" s="37">
        <f>SUMIFS(55:55,$9:$9,EZ$9-SUMIFS(conditions!$79:$79,conditions!$8:$8,"&lt;="&amp;EZ$9,conditions!$9:$9,"&gt;="&amp;EZ$9))</f>
        <v>11.613293999999966</v>
      </c>
      <c r="FA154" s="37">
        <f>SUMIFS(55:55,$9:$9,FA$9-SUMIFS(conditions!$79:$79,conditions!$8:$8,"&lt;="&amp;FA$9,conditions!$9:$9,"&gt;="&amp;FA$9))</f>
        <v>11.613293999999966</v>
      </c>
      <c r="FB154" s="37">
        <f>SUMIFS(55:55,$9:$9,FB$9-SUMIFS(conditions!$79:$79,conditions!$8:$8,"&lt;="&amp;FB$9,conditions!$9:$9,"&gt;="&amp;FB$9))</f>
        <v>11.613294000000005</v>
      </c>
      <c r="FC154" s="37">
        <f>SUMIFS(55:55,$9:$9,FC$9-SUMIFS(conditions!$79:$79,conditions!$8:$8,"&lt;="&amp;FC$9,conditions!$9:$9,"&gt;="&amp;FC$9))</f>
        <v>11.613293999999996</v>
      </c>
      <c r="FD154" s="37">
        <f>SUMIFS(55:55,$9:$9,FD$9-SUMIFS(conditions!$79:$79,conditions!$8:$8,"&lt;="&amp;FD$9,conditions!$9:$9,"&gt;="&amp;FD$9))</f>
        <v>0</v>
      </c>
      <c r="FE154" s="37">
        <f>SUMIFS(55:55,$9:$9,FE$9-SUMIFS(conditions!$79:$79,conditions!$8:$8,"&lt;="&amp;FE$9,conditions!$9:$9,"&gt;="&amp;FE$9))</f>
        <v>0</v>
      </c>
      <c r="FF154" s="37">
        <f>SUMIFS(55:55,$9:$9,FF$9-SUMIFS(conditions!$79:$79,conditions!$8:$8,"&lt;="&amp;FF$9,conditions!$9:$9,"&gt;="&amp;FF$9))</f>
        <v>10.684230480000005</v>
      </c>
      <c r="FG154" s="37">
        <f>SUMIFS(55:55,$9:$9,FG$9-SUMIFS(conditions!$79:$79,conditions!$8:$8,"&lt;="&amp;FG$9,conditions!$9:$9,"&gt;="&amp;FG$9))</f>
        <v>10.684230480000005</v>
      </c>
      <c r="FH154" s="37">
        <f>SUMIFS(55:55,$9:$9,FH$9-SUMIFS(conditions!$79:$79,conditions!$8:$8,"&lt;="&amp;FH$9,conditions!$9:$9,"&gt;="&amp;FH$9))</f>
        <v>10.684230480000005</v>
      </c>
      <c r="FI154" s="37">
        <f>SUMIFS(55:55,$9:$9,FI$9-SUMIFS(conditions!$79:$79,conditions!$8:$8,"&lt;="&amp;FI$9,conditions!$9:$9,"&gt;="&amp;FI$9))</f>
        <v>10.684230480000005</v>
      </c>
      <c r="FJ154" s="37">
        <f>SUMIFS(55:55,$9:$9,FJ$9-SUMIFS(conditions!$79:$79,conditions!$8:$8,"&lt;="&amp;FJ$9,conditions!$9:$9,"&gt;="&amp;FJ$9))</f>
        <v>10.684230479999997</v>
      </c>
      <c r="FK154" s="37">
        <f>SUMIFS(55:55,$9:$9,FK$9-SUMIFS(conditions!$79:$79,conditions!$8:$8,"&lt;="&amp;FK$9,conditions!$9:$9,"&gt;="&amp;FK$9))</f>
        <v>0</v>
      </c>
      <c r="FL154" s="37">
        <f>SUMIFS(55:55,$9:$9,FL$9-SUMIFS(conditions!$79:$79,conditions!$8:$8,"&lt;="&amp;FL$9,conditions!$9:$9,"&gt;="&amp;FL$9))</f>
        <v>0</v>
      </c>
      <c r="FM154" s="37">
        <f>SUMIFS(55:55,$9:$9,FM$9-SUMIFS(conditions!$79:$79,conditions!$8:$8,"&lt;="&amp;FM$9,conditions!$9:$9,"&gt;="&amp;FM$9))</f>
        <v>10.684230480000005</v>
      </c>
      <c r="FN154" s="37">
        <f>SUMIFS(55:55,$9:$9,FN$9-SUMIFS(conditions!$79:$79,conditions!$8:$8,"&lt;="&amp;FN$9,conditions!$9:$9,"&gt;="&amp;FN$9))</f>
        <v>10.684230480000005</v>
      </c>
      <c r="FO154" s="37">
        <f>SUMIFS(55:55,$9:$9,FO$9-SUMIFS(conditions!$79:$79,conditions!$8:$8,"&lt;="&amp;FO$9,conditions!$9:$9,"&gt;="&amp;FO$9))</f>
        <v>10.684230480000005</v>
      </c>
      <c r="FP154" s="37">
        <f>SUMIFS(55:55,$9:$9,FP$9-SUMIFS(conditions!$79:$79,conditions!$8:$8,"&lt;="&amp;FP$9,conditions!$9:$9,"&gt;="&amp;FP$9))</f>
        <v>10.684230480000005</v>
      </c>
      <c r="FQ154" s="37">
        <f>SUMIFS(55:55,$9:$9,FQ$9-SUMIFS(conditions!$79:$79,conditions!$8:$8,"&lt;="&amp;FQ$9,conditions!$9:$9,"&gt;="&amp;FQ$9))</f>
        <v>10.684230479999997</v>
      </c>
      <c r="FR154" s="37">
        <f>SUMIFS(55:55,$9:$9,FR$9-SUMIFS(conditions!$79:$79,conditions!$8:$8,"&lt;="&amp;FR$9,conditions!$9:$9,"&gt;="&amp;FR$9))</f>
        <v>0</v>
      </c>
      <c r="FS154" s="37">
        <f>SUMIFS(55:55,$9:$9,FS$9-SUMIFS(conditions!$79:$79,conditions!$8:$8,"&lt;="&amp;FS$9,conditions!$9:$9,"&gt;="&amp;FS$9))</f>
        <v>0</v>
      </c>
      <c r="FT154" s="37">
        <f>SUMIFS(55:55,$9:$9,FT$9-SUMIFS(conditions!$79:$79,conditions!$8:$8,"&lt;="&amp;FT$9,conditions!$9:$9,"&gt;="&amp;FT$9))</f>
        <v>10.684230480000005</v>
      </c>
      <c r="FU154" s="37">
        <f>SUMIFS(55:55,$9:$9,FU$9-SUMIFS(conditions!$79:$79,conditions!$8:$8,"&lt;="&amp;FU$9,conditions!$9:$9,"&gt;="&amp;FU$9))</f>
        <v>10.684230480000005</v>
      </c>
      <c r="FV154" s="37">
        <f>SUMIFS(55:55,$9:$9,FV$9-SUMIFS(conditions!$79:$79,conditions!$8:$8,"&lt;="&amp;FV$9,conditions!$9:$9,"&gt;="&amp;FV$9))</f>
        <v>10.684230479999892</v>
      </c>
      <c r="FW154" s="37">
        <f>SUMIFS(55:55,$9:$9,FW$9-SUMIFS(conditions!$79:$79,conditions!$8:$8,"&lt;="&amp;FW$9,conditions!$9:$9,"&gt;="&amp;FW$9))</f>
        <v>10.684230480000005</v>
      </c>
      <c r="FX154" s="37">
        <f>SUMIFS(55:55,$9:$9,FX$9-SUMIFS(conditions!$79:$79,conditions!$8:$8,"&lt;="&amp;FX$9,conditions!$9:$9,"&gt;="&amp;FX$9))</f>
        <v>10.684230479999997</v>
      </c>
      <c r="FY154" s="37">
        <f>SUMIFS(55:55,$9:$9,FY$9-SUMIFS(conditions!$79:$79,conditions!$8:$8,"&lt;="&amp;FY$9,conditions!$9:$9,"&gt;="&amp;FY$9))</f>
        <v>0</v>
      </c>
      <c r="FZ154" s="37">
        <f>SUMIFS(55:55,$9:$9,FZ$9-SUMIFS(conditions!$79:$79,conditions!$8:$8,"&lt;="&amp;FZ$9,conditions!$9:$9,"&gt;="&amp;FZ$9))</f>
        <v>0</v>
      </c>
      <c r="GA154" s="37">
        <f>SUMIFS(55:55,$9:$9,GA$9-SUMIFS(conditions!$79:$79,conditions!$8:$8,"&lt;="&amp;GA$9,conditions!$9:$9,"&gt;="&amp;GA$9))</f>
        <v>10.684230480000005</v>
      </c>
      <c r="GB154" s="37">
        <f>SUMIFS(55:55,$9:$9,GB$9-SUMIFS(conditions!$79:$79,conditions!$8:$8,"&lt;="&amp;GB$9,conditions!$9:$9,"&gt;="&amp;GB$9))</f>
        <v>10.684230480000005</v>
      </c>
      <c r="GC154" s="37">
        <f>SUMIFS(55:55,$9:$9,GC$9-SUMIFS(conditions!$79:$79,conditions!$8:$8,"&lt;="&amp;GC$9,conditions!$9:$9,"&gt;="&amp;GC$9))</f>
        <v>10.684230480000005</v>
      </c>
      <c r="GD154" s="37">
        <f>SUMIFS(55:55,$9:$9,GD$9-SUMIFS(conditions!$79:$79,conditions!$8:$8,"&lt;="&amp;GD$9,conditions!$9:$9,"&gt;="&amp;GD$9))</f>
        <v>10.684230480000005</v>
      </c>
      <c r="GE154" s="37">
        <f>SUMIFS(55:55,$9:$9,GE$9-SUMIFS(conditions!$79:$79,conditions!$8:$8,"&lt;="&amp;GE$9,conditions!$9:$9,"&gt;="&amp;GE$9))</f>
        <v>10.684230479999997</v>
      </c>
      <c r="GF154" s="37">
        <f>SUMIFS(55:55,$9:$9,GF$9-SUMIFS(conditions!$79:$79,conditions!$8:$8,"&lt;="&amp;GF$9,conditions!$9:$9,"&gt;="&amp;GF$9))</f>
        <v>0</v>
      </c>
      <c r="GG154" s="37">
        <f>SUMIFS(55:55,$9:$9,GG$9-SUMIFS(conditions!$79:$79,conditions!$8:$8,"&lt;="&amp;GG$9,conditions!$9:$9,"&gt;="&amp;GG$9))</f>
        <v>0</v>
      </c>
      <c r="GH154" s="37">
        <f>SUMIFS(55:55,$9:$9,GH$9-SUMIFS(conditions!$79:$79,conditions!$8:$8,"&lt;="&amp;GH$9,conditions!$9:$9,"&gt;="&amp;GH$9))</f>
        <v>11.004757394400027</v>
      </c>
      <c r="GI154" s="37">
        <f>SUMIFS(55:55,$9:$9,GI$9-SUMIFS(conditions!$79:$79,conditions!$8:$8,"&lt;="&amp;GI$9,conditions!$9:$9,"&gt;="&amp;GI$9))</f>
        <v>11.004757394400027</v>
      </c>
      <c r="GJ154" s="37">
        <f>SUMIFS(55:55,$9:$9,GJ$9-SUMIFS(conditions!$79:$79,conditions!$8:$8,"&lt;="&amp;GJ$9,conditions!$9:$9,"&gt;="&amp;GJ$9))</f>
        <v>11.004757394400027</v>
      </c>
      <c r="GK154" s="37">
        <f>SUMIFS(55:55,$9:$9,GK$9-SUMIFS(conditions!$79:$79,conditions!$8:$8,"&lt;="&amp;GK$9,conditions!$9:$9,"&gt;="&amp;GK$9))</f>
        <v>11.004757394400027</v>
      </c>
      <c r="GL154" s="37">
        <f>SUMIFS(55:55,$9:$9,GL$9-SUMIFS(conditions!$79:$79,conditions!$8:$8,"&lt;="&amp;GL$9,conditions!$9:$9,"&gt;="&amp;GL$9))</f>
        <v>11.004757394400031</v>
      </c>
      <c r="GM154" s="37">
        <f>SUMIFS(55:55,$9:$9,GM$9-SUMIFS(conditions!$79:$79,conditions!$8:$8,"&lt;="&amp;GM$9,conditions!$9:$9,"&gt;="&amp;GM$9))</f>
        <v>0</v>
      </c>
      <c r="GN154" s="37">
        <f>SUMIFS(55:55,$9:$9,GN$9-SUMIFS(conditions!$79:$79,conditions!$8:$8,"&lt;="&amp;GN$9,conditions!$9:$9,"&gt;="&amp;GN$9))</f>
        <v>0</v>
      </c>
      <c r="GO154" s="37">
        <f>SUMIFS(55:55,$9:$9,GO$9-SUMIFS(conditions!$79:$79,conditions!$8:$8,"&lt;="&amp;GO$9,conditions!$9:$9,"&gt;="&amp;GO$9))</f>
        <v>11.004757394400027</v>
      </c>
      <c r="GP154" s="37">
        <f>SUMIFS(55:55,$9:$9,GP$9-SUMIFS(conditions!$79:$79,conditions!$8:$8,"&lt;="&amp;GP$9,conditions!$9:$9,"&gt;="&amp;GP$9))</f>
        <v>11.004757394400027</v>
      </c>
      <c r="GQ154" s="37">
        <f>SUMIFS(55:55,$9:$9,GQ$9-SUMIFS(conditions!$79:$79,conditions!$8:$8,"&lt;="&amp;GQ$9,conditions!$9:$9,"&gt;="&amp;GQ$9))</f>
        <v>11.004757394400027</v>
      </c>
      <c r="GR154" s="37">
        <f>SUMIFS(55:55,$9:$9,GR$9-SUMIFS(conditions!$79:$79,conditions!$8:$8,"&lt;="&amp;GR$9,conditions!$9:$9,"&gt;="&amp;GR$9))</f>
        <v>11.004757394400027</v>
      </c>
      <c r="GS154" s="37">
        <f>SUMIFS(55:55,$9:$9,GS$9-SUMIFS(conditions!$79:$79,conditions!$8:$8,"&lt;="&amp;GS$9,conditions!$9:$9,"&gt;="&amp;GS$9))</f>
        <v>11.004757394400031</v>
      </c>
      <c r="GT154" s="37">
        <f>SUMIFS(55:55,$9:$9,GT$9-SUMIFS(conditions!$79:$79,conditions!$8:$8,"&lt;="&amp;GT$9,conditions!$9:$9,"&gt;="&amp;GT$9))</f>
        <v>0</v>
      </c>
      <c r="GU154" s="37">
        <f>SUMIFS(55:55,$9:$9,GU$9-SUMIFS(conditions!$79:$79,conditions!$8:$8,"&lt;="&amp;GU$9,conditions!$9:$9,"&gt;="&amp;GU$9))</f>
        <v>0</v>
      </c>
      <c r="GV154" s="37">
        <f>SUMIFS(55:55,$9:$9,GV$9-SUMIFS(conditions!$79:$79,conditions!$8:$8,"&lt;="&amp;GV$9,conditions!$9:$9,"&gt;="&amp;GV$9))</f>
        <v>11.004757394400027</v>
      </c>
      <c r="GW154" s="37">
        <f>SUMIFS(55:55,$9:$9,GW$9-SUMIFS(conditions!$79:$79,conditions!$8:$8,"&lt;="&amp;GW$9,conditions!$9:$9,"&gt;="&amp;GW$9))</f>
        <v>11.004757394400027</v>
      </c>
      <c r="GX154" s="37">
        <f>SUMIFS(55:55,$9:$9,GX$9-SUMIFS(conditions!$79:$79,conditions!$8:$8,"&lt;="&amp;GX$9,conditions!$9:$9,"&gt;="&amp;GX$9))</f>
        <v>11.004757394400027</v>
      </c>
      <c r="GY154" s="37">
        <f>SUMIFS(55:55,$9:$9,GY$9-SUMIFS(conditions!$79:$79,conditions!$8:$8,"&lt;="&amp;GY$9,conditions!$9:$9,"&gt;="&amp;GY$9))</f>
        <v>11.004757394400027</v>
      </c>
      <c r="GZ154" s="37">
        <f>SUMIFS(55:55,$9:$9,GZ$9-SUMIFS(conditions!$79:$79,conditions!$8:$8,"&lt;="&amp;GZ$9,conditions!$9:$9,"&gt;="&amp;GZ$9))</f>
        <v>11.004757394400031</v>
      </c>
      <c r="HA154" s="37">
        <f>SUMIFS(55:55,$9:$9,HA$9-SUMIFS(conditions!$79:$79,conditions!$8:$8,"&lt;="&amp;HA$9,conditions!$9:$9,"&gt;="&amp;HA$9))</f>
        <v>0</v>
      </c>
      <c r="HB154" s="37">
        <f>SUMIFS(55:55,$9:$9,HB$9-SUMIFS(conditions!$79:$79,conditions!$8:$8,"&lt;="&amp;HB$9,conditions!$9:$9,"&gt;="&amp;HB$9))</f>
        <v>0</v>
      </c>
      <c r="HC154" s="37">
        <f>SUMIFS(55:55,$9:$9,HC$9-SUMIFS(conditions!$79:$79,conditions!$8:$8,"&lt;="&amp;HC$9,conditions!$9:$9,"&gt;="&amp;HC$9))</f>
        <v>11.004757394400027</v>
      </c>
      <c r="HD154" s="37">
        <f>SUMIFS(55:55,$9:$9,HD$9-SUMIFS(conditions!$79:$79,conditions!$8:$8,"&lt;="&amp;HD$9,conditions!$9:$9,"&gt;="&amp;HD$9))</f>
        <v>11.004757394400027</v>
      </c>
      <c r="HE154" s="37">
        <f>SUMIFS(55:55,$9:$9,HE$9-SUMIFS(conditions!$79:$79,conditions!$8:$8,"&lt;="&amp;HE$9,conditions!$9:$9,"&gt;="&amp;HE$9))</f>
        <v>11.004757394400027</v>
      </c>
      <c r="HF154" s="37">
        <f>SUMIFS(55:55,$9:$9,HF$9-SUMIFS(conditions!$79:$79,conditions!$8:$8,"&lt;="&amp;HF$9,conditions!$9:$9,"&gt;="&amp;HF$9))</f>
        <v>11.004757394400027</v>
      </c>
      <c r="HG154" s="37">
        <f>SUMIFS(55:55,$9:$9,HG$9-SUMIFS(conditions!$79:$79,conditions!$8:$8,"&lt;="&amp;HG$9,conditions!$9:$9,"&gt;="&amp;HG$9))</f>
        <v>11.004757394400031</v>
      </c>
      <c r="HH154" s="37">
        <f>SUMIFS(55:55,$9:$9,HH$9-SUMIFS(conditions!$79:$79,conditions!$8:$8,"&lt;="&amp;HH$9,conditions!$9:$9,"&gt;="&amp;HH$9))</f>
        <v>0</v>
      </c>
      <c r="HI154" s="37">
        <f>SUMIFS(55:55,$9:$9,HI$9-SUMIFS(conditions!$79:$79,conditions!$8:$8,"&lt;="&amp;HI$9,conditions!$9:$9,"&gt;="&amp;HI$9))</f>
        <v>-1.1723955140041653E-13</v>
      </c>
      <c r="HJ154" s="37">
        <f>SUMIFS(55:55,$9:$9,HJ$9-SUMIFS(conditions!$79:$79,conditions!$8:$8,"&lt;="&amp;HJ$9,conditions!$9:$9,"&gt;="&amp;HJ$9))</f>
        <v>11.004757394400027</v>
      </c>
      <c r="HK154" s="37">
        <f>SUMIFS(55:55,$9:$9,HK$9-SUMIFS(conditions!$79:$79,conditions!$8:$8,"&lt;="&amp;HK$9,conditions!$9:$9,"&gt;="&amp;HK$9))</f>
        <v>11.004757394400034</v>
      </c>
      <c r="HL154" s="37">
        <f>SUMIFS(55:55,$9:$9,HL$9-SUMIFS(conditions!$79:$79,conditions!$8:$8,"&lt;="&amp;HL$9,conditions!$9:$9,"&gt;="&amp;HL$9))</f>
        <v>14.410991825999876</v>
      </c>
      <c r="HM154" s="37">
        <f>SUMIFS(55:55,$9:$9,HM$9-SUMIFS(conditions!$79:$79,conditions!$8:$8,"&lt;="&amp;HM$9,conditions!$9:$9,"&gt;="&amp;HM$9))</f>
        <v>14.410991825999876</v>
      </c>
      <c r="HN154" s="37">
        <f>SUMIFS(55:55,$9:$9,HN$9-SUMIFS(conditions!$79:$79,conditions!$8:$8,"&lt;="&amp;HN$9,conditions!$9:$9,"&gt;="&amp;HN$9))</f>
        <v>14.410991825999986</v>
      </c>
      <c r="HO154" s="37">
        <f>SUMIFS(55:55,$9:$9,HO$9-SUMIFS(conditions!$79:$79,conditions!$8:$8,"&lt;="&amp;HO$9,conditions!$9:$9,"&gt;="&amp;HO$9))</f>
        <v>0</v>
      </c>
      <c r="HP154" s="37">
        <f>SUMIFS(55:55,$9:$9,HP$9-SUMIFS(conditions!$79:$79,conditions!$8:$8,"&lt;="&amp;HP$9,conditions!$9:$9,"&gt;="&amp;HP$9))</f>
        <v>0</v>
      </c>
      <c r="HQ154" s="37">
        <f>SUMIFS(55:55,$9:$9,HQ$9-SUMIFS(conditions!$79:$79,conditions!$8:$8,"&lt;="&amp;HQ$9,conditions!$9:$9,"&gt;="&amp;HQ$9))</f>
        <v>14.410991825999876</v>
      </c>
      <c r="HR154" s="37">
        <f>SUMIFS(55:55,$9:$9,HR$9-SUMIFS(conditions!$79:$79,conditions!$8:$8,"&lt;="&amp;HR$9,conditions!$9:$9,"&gt;="&amp;HR$9))</f>
        <v>14.410991825999989</v>
      </c>
      <c r="HS154" s="37">
        <f>SUMIFS(55:55,$9:$9,HS$9-SUMIFS(conditions!$79:$79,conditions!$8:$8,"&lt;="&amp;HS$9,conditions!$9:$9,"&gt;="&amp;HS$9))</f>
        <v>14.410991825999876</v>
      </c>
      <c r="HT154" s="37">
        <f>SUMIFS(55:55,$9:$9,HT$9-SUMIFS(conditions!$79:$79,conditions!$8:$8,"&lt;="&amp;HT$9,conditions!$9:$9,"&gt;="&amp;HT$9))</f>
        <v>14.410991825999989</v>
      </c>
      <c r="HU154" s="37">
        <f>SUMIFS(55:55,$9:$9,HU$9-SUMIFS(conditions!$79:$79,conditions!$8:$8,"&lt;="&amp;HU$9,conditions!$9:$9,"&gt;="&amp;HU$9))</f>
        <v>14.410991825999986</v>
      </c>
      <c r="HV154" s="37">
        <f>SUMIFS(55:55,$9:$9,HV$9-SUMIFS(conditions!$79:$79,conditions!$8:$8,"&lt;="&amp;HV$9,conditions!$9:$9,"&gt;="&amp;HV$9))</f>
        <v>0</v>
      </c>
      <c r="HW154" s="37">
        <f>SUMIFS(55:55,$9:$9,HW$9-SUMIFS(conditions!$79:$79,conditions!$8:$8,"&lt;="&amp;HW$9,conditions!$9:$9,"&gt;="&amp;HW$9))</f>
        <v>-1.1013412404281553E-13</v>
      </c>
      <c r="HX154" s="37">
        <f>SUMIFS(55:55,$9:$9,HX$9-SUMIFS(conditions!$79:$79,conditions!$8:$8,"&lt;="&amp;HX$9,conditions!$9:$9,"&gt;="&amp;HX$9))</f>
        <v>14.410991825999989</v>
      </c>
      <c r="HY154" s="37">
        <f>SUMIFS(55:55,$9:$9,HY$9-SUMIFS(conditions!$79:$79,conditions!$8:$8,"&lt;="&amp;HY$9,conditions!$9:$9,"&gt;="&amp;HY$9))</f>
        <v>14.410991825999876</v>
      </c>
      <c r="HZ154" s="37">
        <f>SUMIFS(55:55,$9:$9,HZ$9-SUMIFS(conditions!$79:$79,conditions!$8:$8,"&lt;="&amp;HZ$9,conditions!$9:$9,"&gt;="&amp;HZ$9))</f>
        <v>14.410991825999989</v>
      </c>
      <c r="IA154" s="37">
        <f>SUMIFS(55:55,$9:$9,IA$9-SUMIFS(conditions!$79:$79,conditions!$8:$8,"&lt;="&amp;IA$9,conditions!$9:$9,"&gt;="&amp;IA$9))</f>
        <v>14.410991825999876</v>
      </c>
      <c r="IB154" s="37">
        <f>SUMIFS(55:55,$9:$9,IB$9-SUMIFS(conditions!$79:$79,conditions!$8:$8,"&lt;="&amp;IB$9,conditions!$9:$9,"&gt;="&amp;IB$9))</f>
        <v>14.410991825999986</v>
      </c>
      <c r="IC154" s="37">
        <f>SUMIFS(55:55,$9:$9,IC$9-SUMIFS(conditions!$79:$79,conditions!$8:$8,"&lt;="&amp;IC$9,conditions!$9:$9,"&gt;="&amp;IC$9))</f>
        <v>0</v>
      </c>
      <c r="ID154" s="37">
        <f>SUMIFS(55:55,$9:$9,ID$9-SUMIFS(conditions!$79:$79,conditions!$8:$8,"&lt;="&amp;ID$9,conditions!$9:$9,"&gt;="&amp;ID$9))</f>
        <v>0</v>
      </c>
      <c r="IE154" s="37">
        <f>SUMIFS(55:55,$9:$9,IE$9-SUMIFS(conditions!$79:$79,conditions!$8:$8,"&lt;="&amp;IE$9,conditions!$9:$9,"&gt;="&amp;IE$9))</f>
        <v>14.410991825999876</v>
      </c>
      <c r="IF154" s="37">
        <f>SUMIFS(55:55,$9:$9,IF$9-SUMIFS(conditions!$79:$79,conditions!$8:$8,"&lt;="&amp;IF$9,conditions!$9:$9,"&gt;="&amp;IF$9))</f>
        <v>14.410991825999989</v>
      </c>
      <c r="IG154" s="37">
        <f>SUMIFS(55:55,$9:$9,IG$9-SUMIFS(conditions!$79:$79,conditions!$8:$8,"&lt;="&amp;IG$9,conditions!$9:$9,"&gt;="&amp;IG$9))</f>
        <v>14.410991825999876</v>
      </c>
      <c r="IH154" s="37">
        <f>SUMIFS(55:55,$9:$9,IH$9-SUMIFS(conditions!$79:$79,conditions!$8:$8,"&lt;="&amp;IH$9,conditions!$9:$9,"&gt;="&amp;IH$9))</f>
        <v>14.410991825999989</v>
      </c>
      <c r="II154" s="37">
        <f>SUMIFS(55:55,$9:$9,II$9-SUMIFS(conditions!$79:$79,conditions!$8:$8,"&lt;="&amp;II$9,conditions!$9:$9,"&gt;="&amp;II$9))</f>
        <v>14.410991825999986</v>
      </c>
      <c r="IJ154" s="37">
        <f>SUMIFS(55:55,$9:$9,IJ$9-SUMIFS(conditions!$79:$79,conditions!$8:$8,"&lt;="&amp;IJ$9,conditions!$9:$9,"&gt;="&amp;IJ$9))</f>
        <v>0</v>
      </c>
      <c r="IK154" s="37">
        <f>SUMIFS(55:55,$9:$9,IK$9-SUMIFS(conditions!$79:$79,conditions!$8:$8,"&lt;="&amp;IK$9,conditions!$9:$9,"&gt;="&amp;IK$9))</f>
        <v>0</v>
      </c>
      <c r="IL154" s="37">
        <f>SUMIFS(55:55,$9:$9,IL$9-SUMIFS(conditions!$79:$79,conditions!$8:$8,"&lt;="&amp;IL$9,conditions!$9:$9,"&gt;="&amp;IL$9))</f>
        <v>14.410991825999989</v>
      </c>
      <c r="IM154" s="37">
        <f>SUMIFS(55:55,$9:$9,IM$9-SUMIFS(conditions!$79:$79,conditions!$8:$8,"&lt;="&amp;IM$9,conditions!$9:$9,"&gt;="&amp;IM$9))</f>
        <v>14.410991825999989</v>
      </c>
      <c r="IN154" s="37">
        <f>SUMIFS(55:55,$9:$9,IN$9-SUMIFS(conditions!$79:$79,conditions!$8:$8,"&lt;="&amp;IN$9,conditions!$9:$9,"&gt;="&amp;IN$9))</f>
        <v>14.410991825999989</v>
      </c>
      <c r="IO154" s="37">
        <f>SUMIFS(55:55,$9:$9,IO$9-SUMIFS(conditions!$79:$79,conditions!$8:$8,"&lt;="&amp;IO$9,conditions!$9:$9,"&gt;="&amp;IO$9))</f>
        <v>14.410991825999989</v>
      </c>
      <c r="IP154" s="37">
        <f>SUMIFS(55:55,$9:$9,IP$9-SUMIFS(conditions!$79:$79,conditions!$8:$8,"&lt;="&amp;IP$9,conditions!$9:$9,"&gt;="&amp;IP$9))</f>
        <v>18.734289373800038</v>
      </c>
      <c r="IQ154" s="37">
        <f>SUMIFS(55:55,$9:$9,IQ$9-SUMIFS(conditions!$79:$79,conditions!$8:$8,"&lt;="&amp;IQ$9,conditions!$9:$9,"&gt;="&amp;IQ$9))</f>
        <v>0</v>
      </c>
      <c r="IR154" s="37">
        <f>SUMIFS(55:55,$9:$9,IR$9-SUMIFS(conditions!$79:$79,conditions!$8:$8,"&lt;="&amp;IR$9,conditions!$9:$9,"&gt;="&amp;IR$9))</f>
        <v>1.1723955140041653E-13</v>
      </c>
      <c r="IS154" s="37">
        <f>SUMIFS(55:55,$9:$9,IS$9-SUMIFS(conditions!$79:$79,conditions!$8:$8,"&lt;="&amp;IS$9,conditions!$9:$9,"&gt;="&amp;IS$9))</f>
        <v>18.734289373800042</v>
      </c>
      <c r="IT154" s="37">
        <f>SUMIFS(55:55,$9:$9,IT$9-SUMIFS(conditions!$79:$79,conditions!$8:$8,"&lt;="&amp;IT$9,conditions!$9:$9,"&gt;="&amp;IT$9))</f>
        <v>18.734289373800042</v>
      </c>
      <c r="IU154" s="37">
        <f>SUMIFS(55:55,$9:$9,IU$9-SUMIFS(conditions!$79:$79,conditions!$8:$8,"&lt;="&amp;IU$9,conditions!$9:$9,"&gt;="&amp;IU$9))</f>
        <v>18.734289373800042</v>
      </c>
      <c r="IV154" s="37">
        <f>SUMIFS(55:55,$9:$9,IV$9-SUMIFS(conditions!$79:$79,conditions!$8:$8,"&lt;="&amp;IV$9,conditions!$9:$9,"&gt;="&amp;IV$9))</f>
        <v>18.734289373800156</v>
      </c>
      <c r="IW154" s="37">
        <f>SUMIFS(55:55,$9:$9,IW$9-SUMIFS(conditions!$79:$79,conditions!$8:$8,"&lt;="&amp;IW$9,conditions!$9:$9,"&gt;="&amp;IW$9))</f>
        <v>18.734289373800038</v>
      </c>
      <c r="IX154" s="37">
        <f>SUMIFS(55:55,$9:$9,IX$9-SUMIFS(conditions!$79:$79,conditions!$8:$8,"&lt;="&amp;IX$9,conditions!$9:$9,"&gt;="&amp;IX$9))</f>
        <v>0</v>
      </c>
      <c r="IY154" s="37">
        <f>SUMIFS(55:55,$9:$9,IY$9-SUMIFS(conditions!$79:$79,conditions!$8:$8,"&lt;="&amp;IY$9,conditions!$9:$9,"&gt;="&amp;IY$9))</f>
        <v>0</v>
      </c>
      <c r="IZ154" s="37">
        <f>SUMIFS(55:55,$9:$9,IZ$9-SUMIFS(conditions!$79:$79,conditions!$8:$8,"&lt;="&amp;IZ$9,conditions!$9:$9,"&gt;="&amp;IZ$9))</f>
        <v>18.734289373800042</v>
      </c>
      <c r="JA154" s="37">
        <f>SUMIFS(55:55,$9:$9,JA$9-SUMIFS(conditions!$79:$79,conditions!$8:$8,"&lt;="&amp;JA$9,conditions!$9:$9,"&gt;="&amp;JA$9))</f>
        <v>18.734289373800042</v>
      </c>
      <c r="JB154" s="37">
        <f>SUMIFS(55:55,$9:$9,JB$9-SUMIFS(conditions!$79:$79,conditions!$8:$8,"&lt;="&amp;JB$9,conditions!$9:$9,"&gt;="&amp;JB$9))</f>
        <v>18.734289373800042</v>
      </c>
      <c r="JC154" s="37">
        <f>SUMIFS(55:55,$9:$9,JC$9-SUMIFS(conditions!$79:$79,conditions!$8:$8,"&lt;="&amp;JC$9,conditions!$9:$9,"&gt;="&amp;JC$9))</f>
        <v>18.734289373800156</v>
      </c>
      <c r="JD154" s="37">
        <f>SUMIFS(55:55,$9:$9,JD$9-SUMIFS(conditions!$79:$79,conditions!$8:$8,"&lt;="&amp;JD$9,conditions!$9:$9,"&gt;="&amp;JD$9))</f>
        <v>18.734289373800038</v>
      </c>
      <c r="JE154" s="37">
        <f>SUMIFS(55:55,$9:$9,JE$9-SUMIFS(conditions!$79:$79,conditions!$8:$8,"&lt;="&amp;JE$9,conditions!$9:$9,"&gt;="&amp;JE$9))</f>
        <v>0</v>
      </c>
      <c r="JF154" s="37">
        <f>SUMIFS(55:55,$9:$9,JF$9-SUMIFS(conditions!$79:$79,conditions!$8:$8,"&lt;="&amp;JF$9,conditions!$9:$9,"&gt;="&amp;JF$9))</f>
        <v>0</v>
      </c>
      <c r="JG154" s="37">
        <f>SUMIFS(55:55,$9:$9,JG$9-SUMIFS(conditions!$79:$79,conditions!$8:$8,"&lt;="&amp;JG$9,conditions!$9:$9,"&gt;="&amp;JG$9))</f>
        <v>18.734289373800042</v>
      </c>
      <c r="JH154" s="37">
        <f>SUMIFS(55:55,$9:$9,JH$9-SUMIFS(conditions!$79:$79,conditions!$8:$8,"&lt;="&amp;JH$9,conditions!$9:$9,"&gt;="&amp;JH$9))</f>
        <v>18.734289373800042</v>
      </c>
      <c r="JI154" s="37">
        <f>SUMIFS(55:55,$9:$9,JI$9-SUMIFS(conditions!$79:$79,conditions!$8:$8,"&lt;="&amp;JI$9,conditions!$9:$9,"&gt;="&amp;JI$9))</f>
        <v>18.734289373800156</v>
      </c>
      <c r="JJ154" s="37">
        <f>SUMIFS(55:55,$9:$9,JJ$9-SUMIFS(conditions!$79:$79,conditions!$8:$8,"&lt;="&amp;JJ$9,conditions!$9:$9,"&gt;="&amp;JJ$9))</f>
        <v>18.734289373800042</v>
      </c>
      <c r="JK154" s="37">
        <f>SUMIFS(55:55,$9:$9,JK$9-SUMIFS(conditions!$79:$79,conditions!$8:$8,"&lt;="&amp;JK$9,conditions!$9:$9,"&gt;="&amp;JK$9))</f>
        <v>18.734289373800038</v>
      </c>
      <c r="JL154" s="37">
        <f>SUMIFS(55:55,$9:$9,JL$9-SUMIFS(conditions!$79:$79,conditions!$8:$8,"&lt;="&amp;JL$9,conditions!$9:$9,"&gt;="&amp;JL$9))</f>
        <v>0</v>
      </c>
      <c r="JM154" s="37">
        <f>SUMIFS(55:55,$9:$9,JM$9-SUMIFS(conditions!$79:$79,conditions!$8:$8,"&lt;="&amp;JM$9,conditions!$9:$9,"&gt;="&amp;JM$9))</f>
        <v>0</v>
      </c>
      <c r="JN154" s="37">
        <f>SUMIFS(55:55,$9:$9,JN$9-SUMIFS(conditions!$79:$79,conditions!$8:$8,"&lt;="&amp;JN$9,conditions!$9:$9,"&gt;="&amp;JN$9))</f>
        <v>18.734289373800042</v>
      </c>
      <c r="JO154" s="37">
        <f>SUMIFS(55:55,$9:$9,JO$9-SUMIFS(conditions!$79:$79,conditions!$8:$8,"&lt;="&amp;JO$9,conditions!$9:$9,"&gt;="&amp;JO$9))</f>
        <v>18.734289373800156</v>
      </c>
      <c r="JP154" s="37">
        <f>SUMIFS(55:55,$9:$9,JP$9-SUMIFS(conditions!$79:$79,conditions!$8:$8,"&lt;="&amp;JP$9,conditions!$9:$9,"&gt;="&amp;JP$9))</f>
        <v>18.734289373800042</v>
      </c>
      <c r="JQ154" s="37">
        <f>SUMIFS(55:55,$9:$9,JQ$9-SUMIFS(conditions!$79:$79,conditions!$8:$8,"&lt;="&amp;JQ$9,conditions!$9:$9,"&gt;="&amp;JQ$9))</f>
        <v>18.734289373800042</v>
      </c>
      <c r="JR154" s="37">
        <f>SUMIFS(55:55,$9:$9,JR$9-SUMIFS(conditions!$79:$79,conditions!$8:$8,"&lt;="&amp;JR$9,conditions!$9:$9,"&gt;="&amp;JR$9))</f>
        <v>18.734289373800038</v>
      </c>
      <c r="JS154" s="37">
        <f>SUMIFS(55:55,$9:$9,JS$9-SUMIFS(conditions!$79:$79,conditions!$8:$8,"&lt;="&amp;JS$9,conditions!$9:$9,"&gt;="&amp;JS$9))</f>
        <v>0</v>
      </c>
      <c r="JT154" s="37">
        <f>SUMIFS(55:55,$9:$9,JT$9-SUMIFS(conditions!$79:$79,conditions!$8:$8,"&lt;="&amp;JT$9,conditions!$9:$9,"&gt;="&amp;JT$9))</f>
        <v>-3.1974423109204508E-14</v>
      </c>
      <c r="JU154" s="37">
        <f>SUMIFS(55:55,$9:$9,JU$9-SUMIFS(conditions!$79:$79,conditions!$8:$8,"&lt;="&amp;JU$9,conditions!$9:$9,"&gt;="&amp;JU$9))</f>
        <v>22.481147248559946</v>
      </c>
      <c r="JV154" s="37">
        <f>SUMIFS(55:55,$9:$9,JV$9-SUMIFS(conditions!$79:$79,conditions!$8:$8,"&lt;="&amp;JV$9,conditions!$9:$9,"&gt;="&amp;JV$9))</f>
        <v>22.481147248559946</v>
      </c>
      <c r="JW154" s="37">
        <f>SUMIFS(55:55,$9:$9,JW$9-SUMIFS(conditions!$79:$79,conditions!$8:$8,"&lt;="&amp;JW$9,conditions!$9:$9,"&gt;="&amp;JW$9))</f>
        <v>22.48114724856006</v>
      </c>
      <c r="JX154" s="37">
        <f>SUMIFS(55:55,$9:$9,JX$9-SUMIFS(conditions!$79:$79,conditions!$8:$8,"&lt;="&amp;JX$9,conditions!$9:$9,"&gt;="&amp;JX$9))</f>
        <v>22.481147248559832</v>
      </c>
      <c r="JY154" s="37">
        <f>SUMIFS(55:55,$9:$9,JY$9-SUMIFS(conditions!$79:$79,conditions!$8:$8,"&lt;="&amp;JY$9,conditions!$9:$9,"&gt;="&amp;JY$9))</f>
        <v>22.481147248559978</v>
      </c>
      <c r="JZ154" s="37">
        <f>SUMIFS(55:55,$9:$9,JZ$9-SUMIFS(conditions!$79:$79,conditions!$8:$8,"&lt;="&amp;JZ$9,conditions!$9:$9,"&gt;="&amp;JZ$9))</f>
        <v>0</v>
      </c>
      <c r="KA154" s="37">
        <f>SUMIFS(55:55,$9:$9,KA$9-SUMIFS(conditions!$79:$79,conditions!$8:$8,"&lt;="&amp;KA$9,conditions!$9:$9,"&gt;="&amp;KA$9))</f>
        <v>-3.1974423109204508E-14</v>
      </c>
      <c r="KB154" s="37">
        <f>SUMIFS(55:55,$9:$9,KB$9-SUMIFS(conditions!$79:$79,conditions!$8:$8,"&lt;="&amp;KB$9,conditions!$9:$9,"&gt;="&amp;KB$9))</f>
        <v>22.481147248559946</v>
      </c>
      <c r="KC154" s="37">
        <f>SUMIFS(55:55,$9:$9,KC$9-SUMIFS(conditions!$79:$79,conditions!$8:$8,"&lt;="&amp;KC$9,conditions!$9:$9,"&gt;="&amp;KC$9))</f>
        <v>22.481147248559946</v>
      </c>
      <c r="KD154" s="37">
        <f>SUMIFS(55:55,$9:$9,KD$9-SUMIFS(conditions!$79:$79,conditions!$8:$8,"&lt;="&amp;KD$9,conditions!$9:$9,"&gt;="&amp;KD$9))</f>
        <v>22.48114724856006</v>
      </c>
      <c r="KE154" s="37">
        <f>SUMIFS(55:55,$9:$9,KE$9-SUMIFS(conditions!$79:$79,conditions!$8:$8,"&lt;="&amp;KE$9,conditions!$9:$9,"&gt;="&amp;KE$9))</f>
        <v>22.481147248559832</v>
      </c>
      <c r="KF154" s="37">
        <f>SUMIFS(55:55,$9:$9,KF$9-SUMIFS(conditions!$79:$79,conditions!$8:$8,"&lt;="&amp;KF$9,conditions!$9:$9,"&gt;="&amp;KF$9))</f>
        <v>22.481147248560092</v>
      </c>
      <c r="KG154" s="37">
        <f>SUMIFS(55:55,$9:$9,KG$9-SUMIFS(conditions!$79:$79,conditions!$8:$8,"&lt;="&amp;KG$9,conditions!$9:$9,"&gt;="&amp;KG$9))</f>
        <v>0</v>
      </c>
      <c r="KH154" s="37">
        <f>SUMIFS(55:55,$9:$9,KH$9-SUMIFS(conditions!$79:$79,conditions!$8:$8,"&lt;="&amp;KH$9,conditions!$9:$9,"&gt;="&amp;KH$9))</f>
        <v>1.9539925233402755E-13</v>
      </c>
      <c r="KI154" s="37">
        <f>SUMIFS(55:55,$9:$9,KI$9-SUMIFS(conditions!$79:$79,conditions!$8:$8,"&lt;="&amp;KI$9,conditions!$9:$9,"&gt;="&amp;KI$9))</f>
        <v>22.481147248559832</v>
      </c>
      <c r="KJ154" s="37">
        <f>SUMIFS(55:55,$9:$9,KJ$9-SUMIFS(conditions!$79:$79,conditions!$8:$8,"&lt;="&amp;KJ$9,conditions!$9:$9,"&gt;="&amp;KJ$9))</f>
        <v>22.48114724856006</v>
      </c>
      <c r="KK154" s="37">
        <f>SUMIFS(55:55,$9:$9,KK$9-SUMIFS(conditions!$79:$79,conditions!$8:$8,"&lt;="&amp;KK$9,conditions!$9:$9,"&gt;="&amp;KK$9))</f>
        <v>22.48114724856006</v>
      </c>
      <c r="KL154" s="37">
        <f>SUMIFS(55:55,$9:$9,KL$9-SUMIFS(conditions!$79:$79,conditions!$8:$8,"&lt;="&amp;KL$9,conditions!$9:$9,"&gt;="&amp;KL$9))</f>
        <v>22.481147248559832</v>
      </c>
      <c r="KM154" s="37">
        <f>SUMIFS(55:55,$9:$9,KM$9-SUMIFS(conditions!$79:$79,conditions!$8:$8,"&lt;="&amp;KM$9,conditions!$9:$9,"&gt;="&amp;KM$9))</f>
        <v>22.481147248560092</v>
      </c>
      <c r="KN154" s="37">
        <f>SUMIFS(55:55,$9:$9,KN$9-SUMIFS(conditions!$79:$79,conditions!$8:$8,"&lt;="&amp;KN$9,conditions!$9:$9,"&gt;="&amp;KN$9))</f>
        <v>0</v>
      </c>
      <c r="KO154" s="37">
        <f>SUMIFS(55:55,$9:$9,KO$9-SUMIFS(conditions!$79:$79,conditions!$8:$8,"&lt;="&amp;KO$9,conditions!$9:$9,"&gt;="&amp;KO$9))</f>
        <v>-3.1974423109204508E-14</v>
      </c>
      <c r="KP154" s="37">
        <f>SUMIFS(55:55,$9:$9,KP$9-SUMIFS(conditions!$79:$79,conditions!$8:$8,"&lt;="&amp;KP$9,conditions!$9:$9,"&gt;="&amp;KP$9))</f>
        <v>22.48114724856006</v>
      </c>
      <c r="KQ154" s="37">
        <f>SUMIFS(55:55,$9:$9,KQ$9-SUMIFS(conditions!$79:$79,conditions!$8:$8,"&lt;="&amp;KQ$9,conditions!$9:$9,"&gt;="&amp;KQ$9))</f>
        <v>22.48114724856006</v>
      </c>
      <c r="KR154" s="37">
        <f>SUMIFS(55:55,$9:$9,KR$9-SUMIFS(conditions!$79:$79,conditions!$8:$8,"&lt;="&amp;KR$9,conditions!$9:$9,"&gt;="&amp;KR$9))</f>
        <v>22.48114724856006</v>
      </c>
      <c r="KS154" s="37">
        <f>SUMIFS(55:55,$9:$9,KS$9-SUMIFS(conditions!$79:$79,conditions!$8:$8,"&lt;="&amp;KS$9,conditions!$9:$9,"&gt;="&amp;KS$9))</f>
        <v>22.48114724856006</v>
      </c>
      <c r="KT154" s="37">
        <f>SUMIFS(55:55,$9:$9,KT$9-SUMIFS(conditions!$79:$79,conditions!$8:$8,"&lt;="&amp;KT$9,conditions!$9:$9,"&gt;="&amp;KT$9))</f>
        <v>22.481147248560092</v>
      </c>
      <c r="KU154" s="37">
        <f>SUMIFS(55:55,$9:$9,KU$9-SUMIFS(conditions!$79:$79,conditions!$8:$8,"&lt;="&amp;KU$9,conditions!$9:$9,"&gt;="&amp;KU$9))</f>
        <v>0</v>
      </c>
      <c r="KV154" s="37">
        <f>SUMIFS(55:55,$9:$9,KV$9-SUMIFS(conditions!$79:$79,conditions!$8:$8,"&lt;="&amp;KV$9,conditions!$9:$9,"&gt;="&amp;KV$9))</f>
        <v>-2.5934809855243657E-13</v>
      </c>
      <c r="KW154" s="37">
        <f>SUMIFS(55:55,$9:$9,KW$9-SUMIFS(conditions!$79:$79,conditions!$8:$8,"&lt;="&amp;KW$9,conditions!$9:$9,"&gt;="&amp;KW$9))</f>
        <v>22.48114724856006</v>
      </c>
      <c r="KX154" s="37">
        <f>SUMIFS(55:55,$9:$9,KX$9-SUMIFS(conditions!$79:$79,conditions!$8:$8,"&lt;="&amp;KX$9,conditions!$9:$9,"&gt;="&amp;KX$9))</f>
        <v>22.481147248559992</v>
      </c>
      <c r="KY154" s="37">
        <f>SUMIFS(55:55,$9:$9,KY$9-SUMIFS(conditions!$79:$79,conditions!$8:$8,"&lt;="&amp;KY$9,conditions!$9:$9,"&gt;="&amp;KY$9))</f>
        <v>22.175999999999831</v>
      </c>
      <c r="KZ154" s="37">
        <f>SUMIFS(55:55,$9:$9,KZ$9-SUMIFS(conditions!$79:$79,conditions!$8:$8,"&lt;="&amp;KZ$9,conditions!$9:$9,"&gt;="&amp;KZ$9))</f>
        <v>11.087999999999866</v>
      </c>
      <c r="LA154" s="37">
        <f>SUMIFS(55:55,$9:$9,LA$9-SUMIFS(conditions!$79:$79,conditions!$8:$8,"&lt;="&amp;LA$9,conditions!$9:$9,"&gt;="&amp;LA$9))</f>
        <v>11.088000000000193</v>
      </c>
      <c r="LB154" s="37">
        <f>SUMIFS(55:55,$9:$9,LB$9-SUMIFS(conditions!$79:$79,conditions!$8:$8,"&lt;="&amp;LB$9,conditions!$9:$9,"&gt;="&amp;LB$9))</f>
        <v>11.087999999999965</v>
      </c>
      <c r="LC154" s="37">
        <f>SUMIFS(55:55,$9:$9,LC$9-SUMIFS(conditions!$79:$79,conditions!$8:$8,"&lt;="&amp;LC$9,conditions!$9:$9,"&gt;="&amp;LC$9))</f>
        <v>-9.9475983006414026E-14</v>
      </c>
      <c r="LD154" s="37">
        <f>SUMIFS(55:55,$9:$9,LD$9-SUMIFS(conditions!$79:$79,conditions!$8:$8,"&lt;="&amp;LD$9,conditions!$9:$9,"&gt;="&amp;LD$9))</f>
        <v>-9.9475983006414026E-14</v>
      </c>
      <c r="LE154" s="37">
        <f>SUMIFS(55:55,$9:$9,LE$9-SUMIFS(conditions!$79:$79,conditions!$8:$8,"&lt;="&amp;LE$9,conditions!$9:$9,"&gt;="&amp;LE$9))</f>
        <v>11.087999999999866</v>
      </c>
      <c r="LF154" s="37">
        <f>SUMIFS(55:55,$9:$9,LF$9-SUMIFS(conditions!$79:$79,conditions!$8:$8,"&lt;="&amp;LF$9,conditions!$9:$9,"&gt;="&amp;LF$9))</f>
        <v>11.087999999999866</v>
      </c>
      <c r="LG154" s="37">
        <f>SUMIFS(55:55,$9:$9,LG$9-SUMIFS(conditions!$79:$79,conditions!$8:$8,"&lt;="&amp;LG$9,conditions!$9:$9,"&gt;="&amp;LG$9))</f>
        <v>11.087999999999866</v>
      </c>
      <c r="LH154" s="37">
        <f>SUMIFS(55:55,$9:$9,LH$9-SUMIFS(conditions!$79:$79,conditions!$8:$8,"&lt;="&amp;LH$9,conditions!$9:$9,"&gt;="&amp;LH$9))</f>
        <v>11.087999999999965</v>
      </c>
      <c r="LI154" s="37">
        <f>SUMIFS(55:55,$9:$9,LI$9-SUMIFS(conditions!$79:$79,conditions!$8:$8,"&lt;="&amp;LI$9,conditions!$9:$9,"&gt;="&amp;LI$9))</f>
        <v>11.088000000000193</v>
      </c>
      <c r="LJ154" s="37">
        <f>SUMIFS(55:55,$9:$9,LJ$9-SUMIFS(conditions!$79:$79,conditions!$8:$8,"&lt;="&amp;LJ$9,conditions!$9:$9,"&gt;="&amp;LJ$9))</f>
        <v>-9.9475983006414026E-14</v>
      </c>
      <c r="LK154" s="37">
        <f>SUMIFS(55:55,$9:$9,LK$9-SUMIFS(conditions!$79:$79,conditions!$8:$8,"&lt;="&amp;LK$9,conditions!$9:$9,"&gt;="&amp;LK$9))</f>
        <v>-9.9475983006414026E-14</v>
      </c>
      <c r="LL154" s="37">
        <f>SUMIFS(55:55,$9:$9,LL$9-SUMIFS(conditions!$79:$79,conditions!$8:$8,"&lt;="&amp;LL$9,conditions!$9:$9,"&gt;="&amp;LL$9))</f>
        <v>11.088000000000093</v>
      </c>
      <c r="LM154" s="37">
        <f>SUMIFS(55:55,$9:$9,LM$9-SUMIFS(conditions!$79:$79,conditions!$8:$8,"&lt;="&amp;LM$9,conditions!$9:$9,"&gt;="&amp;LM$9))</f>
        <v>11.087999999999866</v>
      </c>
      <c r="LN154" s="37">
        <f>SUMIFS(55:55,$9:$9,LN$9-SUMIFS(conditions!$79:$79,conditions!$8:$8,"&lt;="&amp;LN$9,conditions!$9:$9,"&gt;="&amp;LN$9))</f>
        <v>11.087999999999866</v>
      </c>
      <c r="LO154" s="37">
        <f>SUMIFS(55:55,$9:$9,LO$9-SUMIFS(conditions!$79:$79,conditions!$8:$8,"&lt;="&amp;LO$9,conditions!$9:$9,"&gt;="&amp;LO$9))</f>
        <v>11.087999999999965</v>
      </c>
      <c r="LP154" s="37">
        <f>SUMIFS(55:55,$9:$9,LP$9-SUMIFS(conditions!$79:$79,conditions!$8:$8,"&lt;="&amp;LP$9,conditions!$9:$9,"&gt;="&amp;LP$9))</f>
        <v>11.087999999999965</v>
      </c>
      <c r="LQ154" s="37">
        <f>SUMIFS(55:55,$9:$9,LQ$9-SUMIFS(conditions!$79:$79,conditions!$8:$8,"&lt;="&amp;LQ$9,conditions!$9:$9,"&gt;="&amp;LQ$9))</f>
        <v>1.2789769243681803E-13</v>
      </c>
      <c r="LR154" s="37">
        <f>SUMIFS(55:55,$9:$9,LR$9-SUMIFS(conditions!$79:$79,conditions!$8:$8,"&lt;="&amp;LR$9,conditions!$9:$9,"&gt;="&amp;LR$9))</f>
        <v>-9.9475983006414026E-14</v>
      </c>
      <c r="LS154" s="37">
        <f>SUMIFS(55:55,$9:$9,LS$9-SUMIFS(conditions!$79:$79,conditions!$8:$8,"&lt;="&amp;LS$9,conditions!$9:$9,"&gt;="&amp;LS$9))</f>
        <v>11.088000000000093</v>
      </c>
      <c r="LT154" s="37">
        <f>SUMIFS(55:55,$9:$9,LT$9-SUMIFS(conditions!$79:$79,conditions!$8:$8,"&lt;="&amp;LT$9,conditions!$9:$9,"&gt;="&amp;LT$9))</f>
        <v>11.088000000000093</v>
      </c>
      <c r="LU154" s="37">
        <f>SUMIFS(55:55,$9:$9,LU$9-SUMIFS(conditions!$79:$79,conditions!$8:$8,"&lt;="&amp;LU$9,conditions!$9:$9,"&gt;="&amp;LU$9))</f>
        <v>11.088000000000093</v>
      </c>
      <c r="LV154" s="37">
        <f>SUMIFS(55:55,$9:$9,LV$9-SUMIFS(conditions!$79:$79,conditions!$8:$8,"&lt;="&amp;LV$9,conditions!$9:$9,"&gt;="&amp;LV$9))</f>
        <v>11.087999999999965</v>
      </c>
      <c r="LW154" s="37">
        <f>SUMIFS(55:55,$9:$9,LW$9-SUMIFS(conditions!$79:$79,conditions!$8:$8,"&lt;="&amp;LW$9,conditions!$9:$9,"&gt;="&amp;LW$9))</f>
        <v>11.087999999999965</v>
      </c>
      <c r="LX154" s="37">
        <f>SUMIFS(55:55,$9:$9,LX$9-SUMIFS(conditions!$79:$79,conditions!$8:$8,"&lt;="&amp;LX$9,conditions!$9:$9,"&gt;="&amp;LX$9))</f>
        <v>1.2789769243681803E-13</v>
      </c>
      <c r="LY154" s="37">
        <f>SUMIFS(55:55,$9:$9,LY$9-SUMIFS(conditions!$79:$79,conditions!$8:$8,"&lt;="&amp;LY$9,conditions!$9:$9,"&gt;="&amp;LY$9))</f>
        <v>-9.9475983006414026E-14</v>
      </c>
      <c r="LZ154" s="37">
        <f>SUMIFS(55:55,$9:$9,LZ$9-SUMIFS(conditions!$79:$79,conditions!$8:$8,"&lt;="&amp;LZ$9,conditions!$9:$9,"&gt;="&amp;LZ$9))</f>
        <v>11.088000000000093</v>
      </c>
      <c r="MA154" s="37">
        <f>SUMIFS(55:55,$9:$9,MA$9-SUMIFS(conditions!$79:$79,conditions!$8:$8,"&lt;="&amp;MA$9,conditions!$9:$9,"&gt;="&amp;MA$9))</f>
        <v>11.087999999999866</v>
      </c>
      <c r="MB154" s="37">
        <f>SUMIFS(55:55,$9:$9,MB$9-SUMIFS(conditions!$79:$79,conditions!$8:$8,"&lt;="&amp;MB$9,conditions!$9:$9,"&gt;="&amp;MB$9))</f>
        <v>11.088000000000157</v>
      </c>
      <c r="MC154" s="37">
        <f>SUMIFS(55:55,$9:$9,MC$9-SUMIFS(conditions!$79:$79,conditions!$8:$8,"&lt;="&amp;MC$9,conditions!$9:$9,"&gt;="&amp;MC$9))</f>
        <v>13.8599999999999</v>
      </c>
      <c r="MD154" s="37">
        <f>SUMIFS(55:55,$9:$9,MD$9-SUMIFS(conditions!$79:$79,conditions!$8:$8,"&lt;="&amp;MD$9,conditions!$9:$9,"&gt;="&amp;MD$9))</f>
        <v>13.860000000000127</v>
      </c>
      <c r="ME154" s="37">
        <f>SUMIFS(55:55,$9:$9,ME$9-SUMIFS(conditions!$79:$79,conditions!$8:$8,"&lt;="&amp;ME$9,conditions!$9:$9,"&gt;="&amp;ME$9))</f>
        <v>-3.5527136788005009E-14</v>
      </c>
      <c r="MF154" s="37">
        <f>SUMIFS(55:55,$9:$9,MF$9-SUMIFS(conditions!$79:$79,conditions!$8:$8,"&lt;="&amp;MF$9,conditions!$9:$9,"&gt;="&amp;MF$9))</f>
        <v>-3.5527136788005009E-14</v>
      </c>
      <c r="MG154" s="37">
        <f>SUMIFS(55:55,$9:$9,MG$9-SUMIFS(conditions!$79:$79,conditions!$8:$8,"&lt;="&amp;MG$9,conditions!$9:$9,"&gt;="&amp;MG$9))</f>
        <v>13.860000000000092</v>
      </c>
      <c r="MH154" s="37">
        <f>SUMIFS(55:55,$9:$9,MH$9-SUMIFS(conditions!$79:$79,conditions!$8:$8,"&lt;="&amp;MH$9,conditions!$9:$9,"&gt;="&amp;MH$9))</f>
        <v>13.860000000000092</v>
      </c>
      <c r="MI154" s="37">
        <f>SUMIFS(55:55,$9:$9,MI$9-SUMIFS(conditions!$79:$79,conditions!$8:$8,"&lt;="&amp;MI$9,conditions!$9:$9,"&gt;="&amp;MI$9))</f>
        <v>13.860000000000092</v>
      </c>
      <c r="MJ154" s="37">
        <f>SUMIFS(55:55,$9:$9,MJ$9-SUMIFS(conditions!$79:$79,conditions!$8:$8,"&lt;="&amp;MJ$9,conditions!$9:$9,"&gt;="&amp;MJ$9))</f>
        <v>13.8599999999999</v>
      </c>
      <c r="MK154" s="37">
        <f>SUMIFS(55:55,$9:$9,MK$9-SUMIFS(conditions!$79:$79,conditions!$8:$8,"&lt;="&amp;MK$9,conditions!$9:$9,"&gt;="&amp;MK$9))</f>
        <v>13.860000000000127</v>
      </c>
      <c r="ML154" s="37">
        <f>SUMIFS(55:55,$9:$9,ML$9-SUMIFS(conditions!$79:$79,conditions!$8:$8,"&lt;="&amp;ML$9,conditions!$9:$9,"&gt;="&amp;ML$9))</f>
        <v>-3.5527136788005009E-14</v>
      </c>
      <c r="MM154" s="37">
        <f>SUMIFS(55:55,$9:$9,MM$9-SUMIFS(conditions!$79:$79,conditions!$8:$8,"&lt;="&amp;MM$9,conditions!$9:$9,"&gt;="&amp;MM$9))</f>
        <v>1.9184653865522705E-13</v>
      </c>
      <c r="MN154" s="37">
        <f>SUMIFS(55:55,$9:$9,MN$9-SUMIFS(conditions!$79:$79,conditions!$8:$8,"&lt;="&amp;MN$9,conditions!$9:$9,"&gt;="&amp;MN$9))</f>
        <v>13.859999999999864</v>
      </c>
      <c r="MO154" s="37">
        <f>SUMIFS(55:55,$9:$9,MO$9-SUMIFS(conditions!$79:$79,conditions!$8:$8,"&lt;="&amp;MO$9,conditions!$9:$9,"&gt;="&amp;MO$9))</f>
        <v>13.860000000000092</v>
      </c>
      <c r="MP154" s="37">
        <f>SUMIFS(55:55,$9:$9,MP$9-SUMIFS(conditions!$79:$79,conditions!$8:$8,"&lt;="&amp;MP$9,conditions!$9:$9,"&gt;="&amp;MP$9))</f>
        <v>13.859999999999864</v>
      </c>
      <c r="MQ154" s="37">
        <f>SUMIFS(55:55,$9:$9,MQ$9-SUMIFS(conditions!$79:$79,conditions!$8:$8,"&lt;="&amp;MQ$9,conditions!$9:$9,"&gt;="&amp;MQ$9))</f>
        <v>13.860000000000127</v>
      </c>
      <c r="MR154" s="37">
        <f>SUMIFS(55:55,$9:$9,MR$9-SUMIFS(conditions!$79:$79,conditions!$8:$8,"&lt;="&amp;MR$9,conditions!$9:$9,"&gt;="&amp;MR$9))</f>
        <v>13.860000000000127</v>
      </c>
      <c r="MS154" s="37">
        <f>SUMIFS(55:55,$9:$9,MS$9-SUMIFS(conditions!$79:$79,conditions!$8:$8,"&lt;="&amp;MS$9,conditions!$9:$9,"&gt;="&amp;MS$9))</f>
        <v>-3.5527136788005009E-14</v>
      </c>
      <c r="MT154" s="37">
        <f>SUMIFS(55:55,$9:$9,MT$9-SUMIFS(conditions!$79:$79,conditions!$8:$8,"&lt;="&amp;MT$9,conditions!$9:$9,"&gt;="&amp;MT$9))</f>
        <v>-3.5527136788005009E-14</v>
      </c>
      <c r="MU154" s="37">
        <f>SUMIFS(55:55,$9:$9,MU$9-SUMIFS(conditions!$79:$79,conditions!$8:$8,"&lt;="&amp;MU$9,conditions!$9:$9,"&gt;="&amp;MU$9))</f>
        <v>13.860000000000092</v>
      </c>
      <c r="MV154" s="37">
        <f>SUMIFS(55:55,$9:$9,MV$9-SUMIFS(conditions!$79:$79,conditions!$8:$8,"&lt;="&amp;MV$9,conditions!$9:$9,"&gt;="&amp;MV$9))</f>
        <v>13.860000000000092</v>
      </c>
      <c r="MW154" s="37">
        <f>SUMIFS(55:55,$9:$9,MW$9-SUMIFS(conditions!$79:$79,conditions!$8:$8,"&lt;="&amp;MW$9,conditions!$9:$9,"&gt;="&amp;MW$9))</f>
        <v>13.860000000000092</v>
      </c>
      <c r="MX154" s="37">
        <f>SUMIFS(55:55,$9:$9,MX$9-SUMIFS(conditions!$79:$79,conditions!$8:$8,"&lt;="&amp;MX$9,conditions!$9:$9,"&gt;="&amp;MX$9))</f>
        <v>13.860000000000127</v>
      </c>
      <c r="MY154" s="37">
        <f>SUMIFS(55:55,$9:$9,MY$9-SUMIFS(conditions!$79:$79,conditions!$8:$8,"&lt;="&amp;MY$9,conditions!$9:$9,"&gt;="&amp;MY$9))</f>
        <v>13.8599999999999</v>
      </c>
      <c r="MZ154" s="37">
        <f>SUMIFS(55:55,$9:$9,MZ$9-SUMIFS(conditions!$79:$79,conditions!$8:$8,"&lt;="&amp;MZ$9,conditions!$9:$9,"&gt;="&amp;MZ$9))</f>
        <v>-3.5527136788005009E-14</v>
      </c>
      <c r="NA154" s="37">
        <f>SUMIFS(55:55,$9:$9,NA$9-SUMIFS(conditions!$79:$79,conditions!$8:$8,"&lt;="&amp;NA$9,conditions!$9:$9,"&gt;="&amp;NA$9))</f>
        <v>-3.5527136788005009E-14</v>
      </c>
      <c r="NB154" s="37">
        <f>SUMIFS(55:55,$9:$9,NB$9-SUMIFS(conditions!$79:$79,conditions!$8:$8,"&lt;="&amp;NB$9,conditions!$9:$9,"&gt;="&amp;NB$9))</f>
        <v>13.860000000000092</v>
      </c>
      <c r="NC154" s="37">
        <f>SUMIFS(55:55,$9:$9,NC$9-SUMIFS(conditions!$79:$79,conditions!$8:$8,"&lt;="&amp;NC$9,conditions!$9:$9,"&gt;="&amp;NC$9))</f>
        <v>13.859999999999864</v>
      </c>
      <c r="ND154" s="37">
        <f>SUMIFS(55:55,$9:$9,ND$9-SUMIFS(conditions!$79:$79,conditions!$8:$8,"&lt;="&amp;ND$9,conditions!$9:$9,"&gt;="&amp;ND$9))</f>
        <v>13.860000000000092</v>
      </c>
      <c r="NE154" s="37">
        <f>SUMIFS(55:55,$9:$9,NE$9-SUMIFS(conditions!$79:$79,conditions!$8:$8,"&lt;="&amp;NE$9,conditions!$9:$9,"&gt;="&amp;NE$9))</f>
        <v>13.860000000000127</v>
      </c>
      <c r="NF154" s="37">
        <f>SUMIFS(55:55,$9:$9,NF$9-SUMIFS(conditions!$79:$79,conditions!$8:$8,"&lt;="&amp;NF$9,conditions!$9:$9,"&gt;="&amp;NF$9))</f>
        <v>13.8599999999999</v>
      </c>
      <c r="NG154" s="37">
        <f>SUMIFS(55:55,$9:$9,NG$9-SUMIFS(conditions!$79:$79,conditions!$8:$8,"&lt;="&amp;NG$9,conditions!$9:$9,"&gt;="&amp;NG$9))</f>
        <v>1.3500311979441904E-13</v>
      </c>
      <c r="NH154" s="37">
        <f>SUMIFS(55:55,$9:$9,NH$9-SUMIFS(conditions!$79:$79,conditions!$8:$8,"&lt;="&amp;NH$9,conditions!$9:$9,"&gt;="&amp;NH$9))</f>
        <v>-9.2370555648813024E-14</v>
      </c>
      <c r="NI154" s="37">
        <f>SUMIFS(55:55,$9:$9,NI$9-SUMIFS(conditions!$79:$79,conditions!$8:$8,"&lt;="&amp;NI$9,conditions!$9:$9,"&gt;="&amp;NI$9))</f>
        <v>9.2400000000001441</v>
      </c>
      <c r="NJ154" s="37">
        <f>SUMIFS(55:55,$9:$9,NJ$9-SUMIFS(conditions!$79:$79,conditions!$8:$8,"&lt;="&amp;NJ$9,conditions!$9:$9,"&gt;="&amp;NJ$9))</f>
        <v>9.2399999999999167</v>
      </c>
      <c r="NK154" s="37">
        <f>SUMIFS(55:55,$9:$9,NK$9-SUMIFS(conditions!$79:$79,conditions!$8:$8,"&lt;="&amp;NK$9,conditions!$9:$9,"&gt;="&amp;NK$9))</f>
        <v>9.2400000000001441</v>
      </c>
      <c r="NL154" s="37">
        <f>SUMIFS(55:55,$9:$9,NL$9-SUMIFS(conditions!$79:$79,conditions!$8:$8,"&lt;="&amp;NL$9,conditions!$9:$9,"&gt;="&amp;NL$9))</f>
        <v>9.2400000000000091</v>
      </c>
      <c r="NM154" s="37">
        <f>SUMIFS(55:55,$9:$9,NM$9-SUMIFS(conditions!$79:$79,conditions!$8:$8,"&lt;="&amp;NM$9,conditions!$9:$9,"&gt;="&amp;NM$9))</f>
        <v>9.2400000000000091</v>
      </c>
      <c r="NN154" s="37">
        <f>SUMIFS(55:55,$9:$9,NN$9-SUMIFS(conditions!$79:$79,conditions!$8:$8,"&lt;="&amp;NN$9,conditions!$9:$9,"&gt;="&amp;NN$9))</f>
        <v>-9.2370555648813024E-14</v>
      </c>
      <c r="NO154" s="37">
        <f>SUMIFS(55:55,$9:$9,NO$9-SUMIFS(conditions!$79:$79,conditions!$8:$8,"&lt;="&amp;NO$9,conditions!$9:$9,"&gt;="&amp;NO$9))</f>
        <v>1.3500311979441904E-13</v>
      </c>
      <c r="NP154" s="37">
        <f>SUMIFS(55:55,$9:$9,NP$9-SUMIFS(conditions!$79:$79,conditions!$8:$8,"&lt;="&amp;NP$9,conditions!$9:$9,"&gt;="&amp;NP$9))</f>
        <v>9.2399999999999167</v>
      </c>
      <c r="NQ154" s="37">
        <f>SUMIFS(55:55,$9:$9,NQ$9-SUMIFS(conditions!$79:$79,conditions!$8:$8,"&lt;="&amp;NQ$9,conditions!$9:$9,"&gt;="&amp;NQ$9))</f>
        <v>9.2399999999999167</v>
      </c>
      <c r="NR154" s="37">
        <f>SUMIFS(55:55,$9:$9,NR$9-SUMIFS(conditions!$79:$79,conditions!$8:$8,"&lt;="&amp;NR$9,conditions!$9:$9,"&gt;="&amp;NR$9))</f>
        <v>9.2400000000001441</v>
      </c>
      <c r="NS154" s="37">
        <f>SUMIFS(55:55,$9:$9,NS$9-SUMIFS(conditions!$79:$79,conditions!$8:$8,"&lt;="&amp;NS$9,conditions!$9:$9,"&gt;="&amp;NS$9))</f>
        <v>9.2399999999997817</v>
      </c>
      <c r="NT154" s="37">
        <f>SUMIFS(55:55,$9:$9,NT$9-SUMIFS(conditions!$79:$79,conditions!$8:$8,"&lt;="&amp;NT$9,conditions!$9:$9,"&gt;="&amp;NT$9))</f>
        <v>9.2400000000000091</v>
      </c>
      <c r="NU154" s="37">
        <f>SUMIFS(55:55,$9:$9,NU$9-SUMIFS(conditions!$79:$79,conditions!$8:$8,"&lt;="&amp;NU$9,conditions!$9:$9,"&gt;="&amp;NU$9))</f>
        <v>1.3500311979441904E-13</v>
      </c>
      <c r="NV154" s="37">
        <f>SUMIFS(55:55,$9:$9,NV$9-SUMIFS(conditions!$79:$79,conditions!$8:$8,"&lt;="&amp;NV$9,conditions!$9:$9,"&gt;="&amp;NV$9))</f>
        <v>-9.2370555648813024E-14</v>
      </c>
    </row>
    <row r="155" spans="1:386" s="38" customFormat="1" ht="10.199999999999999" x14ac:dyDescent="0.2">
      <c r="A155" s="31"/>
      <c r="B155" s="31"/>
      <c r="C155" s="31"/>
      <c r="D155" s="31"/>
      <c r="E155" s="31"/>
      <c r="F155" s="31"/>
      <c r="G155" s="31" t="str">
        <f>G148</f>
        <v>оплаты поставщикам</v>
      </c>
      <c r="H155" s="31"/>
      <c r="I155" s="31"/>
      <c r="J155" s="31" t="str">
        <f>IF($G155="","",INDEX(KPI!$H$11:$H$121,SUMIFS(KPI!$E$11:$E$121,KPI!$F$11:$F$121,$G155)))</f>
        <v>тыс.руб.</v>
      </c>
      <c r="K155" s="31"/>
      <c r="L155" s="31"/>
      <c r="M155" s="31"/>
      <c r="N155" s="31" t="str">
        <f>structure!$G$16</f>
        <v>прочие товарные категории</v>
      </c>
      <c r="O155" s="31"/>
      <c r="P155" s="31"/>
      <c r="Q155" s="31"/>
      <c r="R155" s="37">
        <f t="shared" si="164"/>
        <v>1495.017127856072</v>
      </c>
      <c r="S155" s="31"/>
      <c r="T155" s="31"/>
      <c r="U155" s="37">
        <f>SUMIFS(56:56,$9:$9,U$9-SUMIFS(conditions!$79:$79,conditions!$8:$8,"&lt;="&amp;U$9,conditions!$9:$9,"&gt;="&amp;U$9))</f>
        <v>0</v>
      </c>
      <c r="V155" s="37">
        <f>SUMIFS(56:56,$9:$9,V$9-SUMIFS(conditions!$79:$79,conditions!$8:$8,"&lt;="&amp;V$9,conditions!$9:$9,"&gt;="&amp;V$9))</f>
        <v>0</v>
      </c>
      <c r="W155" s="37">
        <f>SUMIFS(56:56,$9:$9,W$9-SUMIFS(conditions!$79:$79,conditions!$8:$8,"&lt;="&amp;W$9,conditions!$9:$9,"&gt;="&amp;W$9))</f>
        <v>0</v>
      </c>
      <c r="X155" s="37">
        <f>SUMIFS(56:56,$9:$9,X$9-SUMIFS(conditions!$79:$79,conditions!$8:$8,"&lt;="&amp;X$9,conditions!$9:$9,"&gt;="&amp;X$9))</f>
        <v>0</v>
      </c>
      <c r="Y155" s="37">
        <f>SUMIFS(56:56,$9:$9,Y$9-SUMIFS(conditions!$79:$79,conditions!$8:$8,"&lt;="&amp;Y$9,conditions!$9:$9,"&gt;="&amp;Y$9))</f>
        <v>0</v>
      </c>
      <c r="Z155" s="37">
        <f>SUMIFS(56:56,$9:$9,Z$9-SUMIFS(conditions!$79:$79,conditions!$8:$8,"&lt;="&amp;Z$9,conditions!$9:$9,"&gt;="&amp;Z$9))</f>
        <v>0</v>
      </c>
      <c r="AA155" s="37">
        <f>SUMIFS(56:56,$9:$9,AA$9-SUMIFS(conditions!$79:$79,conditions!$8:$8,"&lt;="&amp;AA$9,conditions!$9:$9,"&gt;="&amp;AA$9))</f>
        <v>0</v>
      </c>
      <c r="AB155" s="37">
        <f>SUMIFS(56:56,$9:$9,AB$9-SUMIFS(conditions!$79:$79,conditions!$8:$8,"&lt;="&amp;AB$9,conditions!$9:$9,"&gt;="&amp;AB$9))</f>
        <v>0</v>
      </c>
      <c r="AC155" s="37">
        <f>SUMIFS(56:56,$9:$9,AC$9-SUMIFS(conditions!$79:$79,conditions!$8:$8,"&lt;="&amp;AC$9,conditions!$9:$9,"&gt;="&amp;AC$9))</f>
        <v>0</v>
      </c>
      <c r="AD155" s="37">
        <f>SUMIFS(56:56,$9:$9,AD$9-SUMIFS(conditions!$79:$79,conditions!$8:$8,"&lt;="&amp;AD$9,conditions!$9:$9,"&gt;="&amp;AD$9))</f>
        <v>0</v>
      </c>
      <c r="AE155" s="37">
        <f>SUMIFS(56:56,$9:$9,AE$9-SUMIFS(conditions!$79:$79,conditions!$8:$8,"&lt;="&amp;AE$9,conditions!$9:$9,"&gt;="&amp;AE$9))</f>
        <v>0</v>
      </c>
      <c r="AF155" s="37">
        <f>SUMIFS(56:56,$9:$9,AF$9-SUMIFS(conditions!$79:$79,conditions!$8:$8,"&lt;="&amp;AF$9,conditions!$9:$9,"&gt;="&amp;AF$9))</f>
        <v>0</v>
      </c>
      <c r="AG155" s="37">
        <f>SUMIFS(56:56,$9:$9,AG$9-SUMIFS(conditions!$79:$79,conditions!$8:$8,"&lt;="&amp;AG$9,conditions!$9:$9,"&gt;="&amp;AG$9))</f>
        <v>0</v>
      </c>
      <c r="AH155" s="37">
        <f>SUMIFS(56:56,$9:$9,AH$9-SUMIFS(conditions!$79:$79,conditions!$8:$8,"&lt;="&amp;AH$9,conditions!$9:$9,"&gt;="&amp;AH$9))</f>
        <v>0</v>
      </c>
      <c r="AI155" s="37">
        <f>SUMIFS(56:56,$9:$9,AI$9-SUMIFS(conditions!$79:$79,conditions!$8:$8,"&lt;="&amp;AI$9,conditions!$9:$9,"&gt;="&amp;AI$9))</f>
        <v>5.4178883601707639E-14</v>
      </c>
      <c r="AJ155" s="37">
        <f>SUMIFS(56:56,$9:$9,AJ$9-SUMIFS(conditions!$79:$79,conditions!$8:$8,"&lt;="&amp;AJ$9,conditions!$9:$9,"&gt;="&amp;AJ$9))</f>
        <v>3.9000000000000314</v>
      </c>
      <c r="AK155" s="37">
        <f>SUMIFS(56:56,$9:$9,AK$9-SUMIFS(conditions!$79:$79,conditions!$8:$8,"&lt;="&amp;AK$9,conditions!$9:$9,"&gt;="&amp;AK$9))</f>
        <v>3.8609999999999873</v>
      </c>
      <c r="AL155" s="37">
        <f>SUMIFS(56:56,$9:$9,AL$9-SUMIFS(conditions!$79:$79,conditions!$8:$8,"&lt;="&amp;AL$9,conditions!$9:$9,"&gt;="&amp;AL$9))</f>
        <v>3.8610000000000442</v>
      </c>
      <c r="AM155" s="37">
        <f>SUMIFS(56:56,$9:$9,AM$9-SUMIFS(conditions!$79:$79,conditions!$8:$8,"&lt;="&amp;AM$9,conditions!$9:$9,"&gt;="&amp;AM$9))</f>
        <v>3.8610000000000442</v>
      </c>
      <c r="AN155" s="37">
        <f>SUMIFS(56:56,$9:$9,AN$9-SUMIFS(conditions!$79:$79,conditions!$8:$8,"&lt;="&amp;AN$9,conditions!$9:$9,"&gt;="&amp;AN$9))</f>
        <v>3.86099999999999</v>
      </c>
      <c r="AO155" s="37">
        <f>SUMIFS(56:56,$9:$9,AO$9-SUMIFS(conditions!$79:$79,conditions!$8:$8,"&lt;="&amp;AO$9,conditions!$9:$9,"&gt;="&amp;AO$9))</f>
        <v>0</v>
      </c>
      <c r="AP155" s="37">
        <f>SUMIFS(56:56,$9:$9,AP$9-SUMIFS(conditions!$79:$79,conditions!$8:$8,"&lt;="&amp;AP$9,conditions!$9:$9,"&gt;="&amp;AP$9))</f>
        <v>5.4178883601707639E-14</v>
      </c>
      <c r="AQ155" s="37">
        <f>SUMIFS(56:56,$9:$9,AQ$9-SUMIFS(conditions!$79:$79,conditions!$8:$8,"&lt;="&amp;AQ$9,conditions!$9:$9,"&gt;="&amp;AQ$9))</f>
        <v>3.8610000000000442</v>
      </c>
      <c r="AR155" s="37">
        <f>SUMIFS(56:56,$9:$9,AR$9-SUMIFS(conditions!$79:$79,conditions!$8:$8,"&lt;="&amp;AR$9,conditions!$9:$9,"&gt;="&amp;AR$9))</f>
        <v>3.8609999999999873</v>
      </c>
      <c r="AS155" s="37">
        <f>SUMIFS(56:56,$9:$9,AS$9-SUMIFS(conditions!$79:$79,conditions!$8:$8,"&lt;="&amp;AS$9,conditions!$9:$9,"&gt;="&amp;AS$9))</f>
        <v>3.8610000000000442</v>
      </c>
      <c r="AT155" s="37">
        <f>SUMIFS(56:56,$9:$9,AT$9-SUMIFS(conditions!$79:$79,conditions!$8:$8,"&lt;="&amp;AT$9,conditions!$9:$9,"&gt;="&amp;AT$9))</f>
        <v>3.8610000000000442</v>
      </c>
      <c r="AU155" s="37">
        <f>SUMIFS(56:56,$9:$9,AU$9-SUMIFS(conditions!$79:$79,conditions!$8:$8,"&lt;="&amp;AU$9,conditions!$9:$9,"&gt;="&amp;AU$9))</f>
        <v>3.86099999999999</v>
      </c>
      <c r="AV155" s="37">
        <f>SUMIFS(56:56,$9:$9,AV$9-SUMIFS(conditions!$79:$79,conditions!$8:$8,"&lt;="&amp;AV$9,conditions!$9:$9,"&gt;="&amp;AV$9))</f>
        <v>0</v>
      </c>
      <c r="AW155" s="37">
        <f>SUMIFS(56:56,$9:$9,AW$9-SUMIFS(conditions!$79:$79,conditions!$8:$8,"&lt;="&amp;AW$9,conditions!$9:$9,"&gt;="&amp;AW$9))</f>
        <v>5.4178883601707639E-14</v>
      </c>
      <c r="AX155" s="37">
        <f>SUMIFS(56:56,$9:$9,AX$9-SUMIFS(conditions!$79:$79,conditions!$8:$8,"&lt;="&amp;AX$9,conditions!$9:$9,"&gt;="&amp;AX$9))</f>
        <v>3.8610000000000442</v>
      </c>
      <c r="AY155" s="37">
        <f>SUMIFS(56:56,$9:$9,AY$9-SUMIFS(conditions!$79:$79,conditions!$8:$8,"&lt;="&amp;AY$9,conditions!$9:$9,"&gt;="&amp;AY$9))</f>
        <v>3.8609999999999873</v>
      </c>
      <c r="AZ155" s="37">
        <f>SUMIFS(56:56,$9:$9,AZ$9-SUMIFS(conditions!$79:$79,conditions!$8:$8,"&lt;="&amp;AZ$9,conditions!$9:$9,"&gt;="&amp;AZ$9))</f>
        <v>3.8610000000000442</v>
      </c>
      <c r="BA155" s="37">
        <f>SUMIFS(56:56,$9:$9,BA$9-SUMIFS(conditions!$79:$79,conditions!$8:$8,"&lt;="&amp;BA$9,conditions!$9:$9,"&gt;="&amp;BA$9))</f>
        <v>3.8609999999999873</v>
      </c>
      <c r="BB155" s="37">
        <f>SUMIFS(56:56,$9:$9,BB$9-SUMIFS(conditions!$79:$79,conditions!$8:$8,"&lt;="&amp;BB$9,conditions!$9:$9,"&gt;="&amp;BB$9))</f>
        <v>3.86099999999999</v>
      </c>
      <c r="BC155" s="37">
        <f>SUMIFS(56:56,$9:$9,BC$9-SUMIFS(conditions!$79:$79,conditions!$8:$8,"&lt;="&amp;BC$9,conditions!$9:$9,"&gt;="&amp;BC$9))</f>
        <v>0</v>
      </c>
      <c r="BD155" s="37">
        <f>SUMIFS(56:56,$9:$9,BD$9-SUMIFS(conditions!$79:$79,conditions!$8:$8,"&lt;="&amp;BD$9,conditions!$9:$9,"&gt;="&amp;BD$9))</f>
        <v>0</v>
      </c>
      <c r="BE155" s="37">
        <f>SUMIFS(56:56,$9:$9,BE$9-SUMIFS(conditions!$79:$79,conditions!$8:$8,"&lt;="&amp;BE$9,conditions!$9:$9,"&gt;="&amp;BE$9))</f>
        <v>3.8610000000000442</v>
      </c>
      <c r="BF155" s="37">
        <f>SUMIFS(56:56,$9:$9,BF$9-SUMIFS(conditions!$79:$79,conditions!$8:$8,"&lt;="&amp;BF$9,conditions!$9:$9,"&gt;="&amp;BF$9))</f>
        <v>3.8609999999999873</v>
      </c>
      <c r="BG155" s="37">
        <f>SUMIFS(56:56,$9:$9,BG$9-SUMIFS(conditions!$79:$79,conditions!$8:$8,"&lt;="&amp;BG$9,conditions!$9:$9,"&gt;="&amp;BG$9))</f>
        <v>3.8609999999999873</v>
      </c>
      <c r="BH155" s="37">
        <f>SUMIFS(56:56,$9:$9,BH$9-SUMIFS(conditions!$79:$79,conditions!$8:$8,"&lt;="&amp;BH$9,conditions!$9:$9,"&gt;="&amp;BH$9))</f>
        <v>3.8609999999999873</v>
      </c>
      <c r="BI155" s="37">
        <f>SUMIFS(56:56,$9:$9,BI$9-SUMIFS(conditions!$79:$79,conditions!$8:$8,"&lt;="&amp;BI$9,conditions!$9:$9,"&gt;="&amp;BI$9))</f>
        <v>3.86099999999999</v>
      </c>
      <c r="BJ155" s="37">
        <f>SUMIFS(56:56,$9:$9,BJ$9-SUMIFS(conditions!$79:$79,conditions!$8:$8,"&lt;="&amp;BJ$9,conditions!$9:$9,"&gt;="&amp;BJ$9))</f>
        <v>0</v>
      </c>
      <c r="BK155" s="37">
        <f>SUMIFS(56:56,$9:$9,BK$9-SUMIFS(conditions!$79:$79,conditions!$8:$8,"&lt;="&amp;BK$9,conditions!$9:$9,"&gt;="&amp;BK$9))</f>
        <v>0</v>
      </c>
      <c r="BL155" s="37">
        <f>SUMIFS(56:56,$9:$9,BL$9-SUMIFS(conditions!$79:$79,conditions!$8:$8,"&lt;="&amp;BL$9,conditions!$9:$9,"&gt;="&amp;BL$9))</f>
        <v>3.8610000000000442</v>
      </c>
      <c r="BM155" s="37">
        <f>SUMIFS(56:56,$9:$9,BM$9-SUMIFS(conditions!$79:$79,conditions!$8:$8,"&lt;="&amp;BM$9,conditions!$9:$9,"&gt;="&amp;BM$9))</f>
        <v>3.8609999999999873</v>
      </c>
      <c r="BN155" s="37">
        <f>SUMIFS(56:56,$9:$9,BN$9-SUMIFS(conditions!$79:$79,conditions!$8:$8,"&lt;="&amp;BN$9,conditions!$9:$9,"&gt;="&amp;BN$9))</f>
        <v>3.8609999999999722</v>
      </c>
      <c r="BO155" s="37">
        <f>SUMIFS(56:56,$9:$9,BO$9-SUMIFS(conditions!$79:$79,conditions!$8:$8,"&lt;="&amp;BO$9,conditions!$9:$9,"&gt;="&amp;BO$9))</f>
        <v>3.8609999999999722</v>
      </c>
      <c r="BP155" s="37">
        <f>SUMIFS(56:56,$9:$9,BP$9-SUMIFS(conditions!$79:$79,conditions!$8:$8,"&lt;="&amp;BP$9,conditions!$9:$9,"&gt;="&amp;BP$9))</f>
        <v>4.633199999999988</v>
      </c>
      <c r="BQ155" s="37">
        <f>SUMIFS(56:56,$9:$9,BQ$9-SUMIFS(conditions!$79:$79,conditions!$8:$8,"&lt;="&amp;BQ$9,conditions!$9:$9,"&gt;="&amp;BQ$9))</f>
        <v>0</v>
      </c>
      <c r="BR155" s="37">
        <f>SUMIFS(56:56,$9:$9,BR$9-SUMIFS(conditions!$79:$79,conditions!$8:$8,"&lt;="&amp;BR$9,conditions!$9:$9,"&gt;="&amp;BR$9))</f>
        <v>-1.7763568394002505E-14</v>
      </c>
      <c r="BS155" s="37">
        <f>SUMIFS(56:56,$9:$9,BS$9-SUMIFS(conditions!$79:$79,conditions!$8:$8,"&lt;="&amp;BS$9,conditions!$9:$9,"&gt;="&amp;BS$9))</f>
        <v>4.6332000000000271</v>
      </c>
      <c r="BT155" s="37">
        <f>SUMIFS(56:56,$9:$9,BT$9-SUMIFS(conditions!$79:$79,conditions!$8:$8,"&lt;="&amp;BT$9,conditions!$9:$9,"&gt;="&amp;BT$9))</f>
        <v>4.6331999999999702</v>
      </c>
      <c r="BU155" s="37">
        <f>SUMIFS(56:56,$9:$9,BU$9-SUMIFS(conditions!$79:$79,conditions!$8:$8,"&lt;="&amp;BU$9,conditions!$9:$9,"&gt;="&amp;BU$9))</f>
        <v>4.6331999999999702</v>
      </c>
      <c r="BV155" s="37">
        <f>SUMIFS(56:56,$9:$9,BV$9-SUMIFS(conditions!$79:$79,conditions!$8:$8,"&lt;="&amp;BV$9,conditions!$9:$9,"&gt;="&amp;BV$9))</f>
        <v>4.6331999999999702</v>
      </c>
      <c r="BW155" s="37">
        <f>SUMIFS(56:56,$9:$9,BW$9-SUMIFS(conditions!$79:$79,conditions!$8:$8,"&lt;="&amp;BW$9,conditions!$9:$9,"&gt;="&amp;BW$9))</f>
        <v>4.633199999999988</v>
      </c>
      <c r="BX155" s="37">
        <f>SUMIFS(56:56,$9:$9,BX$9-SUMIFS(conditions!$79:$79,conditions!$8:$8,"&lt;="&amp;BX$9,conditions!$9:$9,"&gt;="&amp;BX$9))</f>
        <v>0</v>
      </c>
      <c r="BY155" s="37">
        <f>SUMIFS(56:56,$9:$9,BY$9-SUMIFS(conditions!$79:$79,conditions!$8:$8,"&lt;="&amp;BY$9,conditions!$9:$9,"&gt;="&amp;BY$9))</f>
        <v>3.907985046680551E-14</v>
      </c>
      <c r="BZ155" s="37">
        <f>SUMIFS(56:56,$9:$9,BZ$9-SUMIFS(conditions!$79:$79,conditions!$8:$8,"&lt;="&amp;BZ$9,conditions!$9:$9,"&gt;="&amp;BZ$9))</f>
        <v>4.6331999999999702</v>
      </c>
      <c r="CA155" s="37">
        <f>SUMIFS(56:56,$9:$9,CA$9-SUMIFS(conditions!$79:$79,conditions!$8:$8,"&lt;="&amp;CA$9,conditions!$9:$9,"&gt;="&amp;CA$9))</f>
        <v>4.6332000000000839</v>
      </c>
      <c r="CB155" s="37">
        <f>SUMIFS(56:56,$9:$9,CB$9-SUMIFS(conditions!$79:$79,conditions!$8:$8,"&lt;="&amp;CB$9,conditions!$9:$9,"&gt;="&amp;CB$9))</f>
        <v>4.6331999999999702</v>
      </c>
      <c r="CC155" s="37">
        <f>SUMIFS(56:56,$9:$9,CC$9-SUMIFS(conditions!$79:$79,conditions!$8:$8,"&lt;="&amp;CC$9,conditions!$9:$9,"&gt;="&amp;CC$9))</f>
        <v>4.6332000000000271</v>
      </c>
      <c r="CD155" s="37">
        <f>SUMIFS(56:56,$9:$9,CD$9-SUMIFS(conditions!$79:$79,conditions!$8:$8,"&lt;="&amp;CD$9,conditions!$9:$9,"&gt;="&amp;CD$9))</f>
        <v>4.633199999999988</v>
      </c>
      <c r="CE155" s="37">
        <f>SUMIFS(56:56,$9:$9,CE$9-SUMIFS(conditions!$79:$79,conditions!$8:$8,"&lt;="&amp;CE$9,conditions!$9:$9,"&gt;="&amp;CE$9))</f>
        <v>0</v>
      </c>
      <c r="CF155" s="37">
        <f>SUMIFS(56:56,$9:$9,CF$9-SUMIFS(conditions!$79:$79,conditions!$8:$8,"&lt;="&amp;CF$9,conditions!$9:$9,"&gt;="&amp;CF$9))</f>
        <v>3.907985046680551E-14</v>
      </c>
      <c r="CG155" s="37">
        <f>SUMIFS(56:56,$9:$9,CG$9-SUMIFS(conditions!$79:$79,conditions!$8:$8,"&lt;="&amp;CG$9,conditions!$9:$9,"&gt;="&amp;CG$9))</f>
        <v>4.6332000000000271</v>
      </c>
      <c r="CH155" s="37">
        <f>SUMIFS(56:56,$9:$9,CH$9-SUMIFS(conditions!$79:$79,conditions!$8:$8,"&lt;="&amp;CH$9,conditions!$9:$9,"&gt;="&amp;CH$9))</f>
        <v>4.6332000000000271</v>
      </c>
      <c r="CI155" s="37">
        <f>SUMIFS(56:56,$9:$9,CI$9-SUMIFS(conditions!$79:$79,conditions!$8:$8,"&lt;="&amp;CI$9,conditions!$9:$9,"&gt;="&amp;CI$9))</f>
        <v>4.6332000000000271</v>
      </c>
      <c r="CJ155" s="37">
        <f>SUMIFS(56:56,$9:$9,CJ$9-SUMIFS(conditions!$79:$79,conditions!$8:$8,"&lt;="&amp;CJ$9,conditions!$9:$9,"&gt;="&amp;CJ$9))</f>
        <v>4.6332000000000839</v>
      </c>
      <c r="CK155" s="37">
        <f>SUMIFS(56:56,$9:$9,CK$9-SUMIFS(conditions!$79:$79,conditions!$8:$8,"&lt;="&amp;CK$9,conditions!$9:$9,"&gt;="&amp;CK$9))</f>
        <v>4.633199999999988</v>
      </c>
      <c r="CL155" s="37">
        <f>SUMIFS(56:56,$9:$9,CL$9-SUMIFS(conditions!$79:$79,conditions!$8:$8,"&lt;="&amp;CL$9,conditions!$9:$9,"&gt;="&amp;CL$9))</f>
        <v>0</v>
      </c>
      <c r="CM155" s="37">
        <f>SUMIFS(56:56,$9:$9,CM$9-SUMIFS(conditions!$79:$79,conditions!$8:$8,"&lt;="&amp;CM$9,conditions!$9:$9,"&gt;="&amp;CM$9))</f>
        <v>3.907985046680551E-14</v>
      </c>
      <c r="CN155" s="37">
        <f>SUMIFS(56:56,$9:$9,CN$9-SUMIFS(conditions!$79:$79,conditions!$8:$8,"&lt;="&amp;CN$9,conditions!$9:$9,"&gt;="&amp;CN$9))</f>
        <v>4.6332000000000271</v>
      </c>
      <c r="CO155" s="37">
        <f>SUMIFS(56:56,$9:$9,CO$9-SUMIFS(conditions!$79:$79,conditions!$8:$8,"&lt;="&amp;CO$9,conditions!$9:$9,"&gt;="&amp;CO$9))</f>
        <v>4.6332000000000271</v>
      </c>
      <c r="CP155" s="37">
        <f>SUMIFS(56:56,$9:$9,CP$9-SUMIFS(conditions!$79:$79,conditions!$8:$8,"&lt;="&amp;CP$9,conditions!$9:$9,"&gt;="&amp;CP$9))</f>
        <v>4.6332000000000839</v>
      </c>
      <c r="CQ155" s="37">
        <f>SUMIFS(56:56,$9:$9,CQ$9-SUMIFS(conditions!$79:$79,conditions!$8:$8,"&lt;="&amp;CQ$9,conditions!$9:$9,"&gt;="&amp;CQ$9))</f>
        <v>4.6332000000000271</v>
      </c>
      <c r="CR155" s="37">
        <f>SUMIFS(56:56,$9:$9,CR$9-SUMIFS(conditions!$79:$79,conditions!$8:$8,"&lt;="&amp;CR$9,conditions!$9:$9,"&gt;="&amp;CR$9))</f>
        <v>4.633199999999988</v>
      </c>
      <c r="CS155" s="37">
        <f>SUMIFS(56:56,$9:$9,CS$9-SUMIFS(conditions!$79:$79,conditions!$8:$8,"&lt;="&amp;CS$9,conditions!$9:$9,"&gt;="&amp;CS$9))</f>
        <v>0</v>
      </c>
      <c r="CT155" s="37">
        <f>SUMIFS(56:56,$9:$9,CT$9-SUMIFS(conditions!$79:$79,conditions!$8:$8,"&lt;="&amp;CT$9,conditions!$9:$9,"&gt;="&amp;CT$9))</f>
        <v>2.6201263381153694E-14</v>
      </c>
      <c r="CU155" s="37">
        <f>SUMIFS(56:56,$9:$9,CU$9-SUMIFS(conditions!$79:$79,conditions!$8:$8,"&lt;="&amp;CU$9,conditions!$9:$9,"&gt;="&amp;CU$9))</f>
        <v>4.864860000000105</v>
      </c>
      <c r="CV155" s="37">
        <f>SUMIFS(56:56,$9:$9,CV$9-SUMIFS(conditions!$79:$79,conditions!$8:$8,"&lt;="&amp;CV$9,conditions!$9:$9,"&gt;="&amp;CV$9))</f>
        <v>4.8648599999999913</v>
      </c>
      <c r="CW155" s="37">
        <f>SUMIFS(56:56,$9:$9,CW$9-SUMIFS(conditions!$79:$79,conditions!$8:$8,"&lt;="&amp;CW$9,conditions!$9:$9,"&gt;="&amp;CW$9))</f>
        <v>4.8648600000000481</v>
      </c>
      <c r="CX155" s="37">
        <f>SUMIFS(56:56,$9:$9,CX$9-SUMIFS(conditions!$79:$79,conditions!$8:$8,"&lt;="&amp;CX$9,conditions!$9:$9,"&gt;="&amp;CX$9))</f>
        <v>4.8648599999999913</v>
      </c>
      <c r="CY155" s="37">
        <f>SUMIFS(56:56,$9:$9,CY$9-SUMIFS(conditions!$79:$79,conditions!$8:$8,"&lt;="&amp;CY$9,conditions!$9:$9,"&gt;="&amp;CY$9))</f>
        <v>4.8648600000000215</v>
      </c>
      <c r="CZ155" s="37">
        <f>SUMIFS(56:56,$9:$9,CZ$9-SUMIFS(conditions!$79:$79,conditions!$8:$8,"&lt;="&amp;CZ$9,conditions!$9:$9,"&gt;="&amp;CZ$9))</f>
        <v>0</v>
      </c>
      <c r="DA155" s="37">
        <f>SUMIFS(56:56,$9:$9,DA$9-SUMIFS(conditions!$79:$79,conditions!$8:$8,"&lt;="&amp;DA$9,conditions!$9:$9,"&gt;="&amp;DA$9))</f>
        <v>2.6201263381153694E-14</v>
      </c>
      <c r="DB155" s="37">
        <f>SUMIFS(56:56,$9:$9,DB$9-SUMIFS(conditions!$79:$79,conditions!$8:$8,"&lt;="&amp;DB$9,conditions!$9:$9,"&gt;="&amp;DB$9))</f>
        <v>4.8648599999999913</v>
      </c>
      <c r="DC155" s="37">
        <f>SUMIFS(56:56,$9:$9,DC$9-SUMIFS(conditions!$79:$79,conditions!$8:$8,"&lt;="&amp;DC$9,conditions!$9:$9,"&gt;="&amp;DC$9))</f>
        <v>4.8648600000000481</v>
      </c>
      <c r="DD155" s="37">
        <f>SUMIFS(56:56,$9:$9,DD$9-SUMIFS(conditions!$79:$79,conditions!$8:$8,"&lt;="&amp;DD$9,conditions!$9:$9,"&gt;="&amp;DD$9))</f>
        <v>4.8648599999999913</v>
      </c>
      <c r="DE155" s="37">
        <f>SUMIFS(56:56,$9:$9,DE$9-SUMIFS(conditions!$79:$79,conditions!$8:$8,"&lt;="&amp;DE$9,conditions!$9:$9,"&gt;="&amp;DE$9))</f>
        <v>4.8648599999999913</v>
      </c>
      <c r="DF155" s="37">
        <f>SUMIFS(56:56,$9:$9,DF$9-SUMIFS(conditions!$79:$79,conditions!$8:$8,"&lt;="&amp;DF$9,conditions!$9:$9,"&gt;="&amp;DF$9))</f>
        <v>4.8648600000000215</v>
      </c>
      <c r="DG155" s="37">
        <f>SUMIFS(56:56,$9:$9,DG$9-SUMIFS(conditions!$79:$79,conditions!$8:$8,"&lt;="&amp;DG$9,conditions!$9:$9,"&gt;="&amp;DG$9))</f>
        <v>0</v>
      </c>
      <c r="DH155" s="37">
        <f>SUMIFS(56:56,$9:$9,DH$9-SUMIFS(conditions!$79:$79,conditions!$8:$8,"&lt;="&amp;DH$9,conditions!$9:$9,"&gt;="&amp;DH$9))</f>
        <v>-3.0642155479654321E-14</v>
      </c>
      <c r="DI155" s="37">
        <f>SUMIFS(56:56,$9:$9,DI$9-SUMIFS(conditions!$79:$79,conditions!$8:$8,"&lt;="&amp;DI$9,conditions!$9:$9,"&gt;="&amp;DI$9))</f>
        <v>4.8648599999999913</v>
      </c>
      <c r="DJ155" s="37">
        <f>SUMIFS(56:56,$9:$9,DJ$9-SUMIFS(conditions!$79:$79,conditions!$8:$8,"&lt;="&amp;DJ$9,conditions!$9:$9,"&gt;="&amp;DJ$9))</f>
        <v>4.8648600000000481</v>
      </c>
      <c r="DK155" s="37">
        <f>SUMIFS(56:56,$9:$9,DK$9-SUMIFS(conditions!$79:$79,conditions!$8:$8,"&lt;="&amp;DK$9,conditions!$9:$9,"&gt;="&amp;DK$9))</f>
        <v>4.8648599999999345</v>
      </c>
      <c r="DL155" s="37">
        <f>SUMIFS(56:56,$9:$9,DL$9-SUMIFS(conditions!$79:$79,conditions!$8:$8,"&lt;="&amp;DL$9,conditions!$9:$9,"&gt;="&amp;DL$9))</f>
        <v>4.8648599999999913</v>
      </c>
      <c r="DM155" s="37">
        <f>SUMIFS(56:56,$9:$9,DM$9-SUMIFS(conditions!$79:$79,conditions!$8:$8,"&lt;="&amp;DM$9,conditions!$9:$9,"&gt;="&amp;DM$9))</f>
        <v>4.8648600000000215</v>
      </c>
      <c r="DN155" s="37">
        <f>SUMIFS(56:56,$9:$9,DN$9-SUMIFS(conditions!$79:$79,conditions!$8:$8,"&lt;="&amp;DN$9,conditions!$9:$9,"&gt;="&amp;DN$9))</f>
        <v>0</v>
      </c>
      <c r="DO155" s="37">
        <f>SUMIFS(56:56,$9:$9,DO$9-SUMIFS(conditions!$79:$79,conditions!$8:$8,"&lt;="&amp;DO$9,conditions!$9:$9,"&gt;="&amp;DO$9))</f>
        <v>-3.0642155479654321E-14</v>
      </c>
      <c r="DP155" s="37">
        <f>SUMIFS(56:56,$9:$9,DP$9-SUMIFS(conditions!$79:$79,conditions!$8:$8,"&lt;="&amp;DP$9,conditions!$9:$9,"&gt;="&amp;DP$9))</f>
        <v>4.8648599999999913</v>
      </c>
      <c r="DQ155" s="37">
        <f>SUMIFS(56:56,$9:$9,DQ$9-SUMIFS(conditions!$79:$79,conditions!$8:$8,"&lt;="&amp;DQ$9,conditions!$9:$9,"&gt;="&amp;DQ$9))</f>
        <v>4.8648599999999913</v>
      </c>
      <c r="DR155" s="37">
        <f>SUMIFS(56:56,$9:$9,DR$9-SUMIFS(conditions!$79:$79,conditions!$8:$8,"&lt;="&amp;DR$9,conditions!$9:$9,"&gt;="&amp;DR$9))</f>
        <v>4.8648599999999913</v>
      </c>
      <c r="DS155" s="37">
        <f>SUMIFS(56:56,$9:$9,DS$9-SUMIFS(conditions!$79:$79,conditions!$8:$8,"&lt;="&amp;DS$9,conditions!$9:$9,"&gt;="&amp;DS$9))</f>
        <v>4.8648599999999913</v>
      </c>
      <c r="DT155" s="37">
        <f>SUMIFS(56:56,$9:$9,DT$9-SUMIFS(conditions!$79:$79,conditions!$8:$8,"&lt;="&amp;DT$9,conditions!$9:$9,"&gt;="&amp;DT$9))</f>
        <v>4.8648600000000215</v>
      </c>
      <c r="DU155" s="37">
        <f>SUMIFS(56:56,$9:$9,DU$9-SUMIFS(conditions!$79:$79,conditions!$8:$8,"&lt;="&amp;DU$9,conditions!$9:$9,"&gt;="&amp;DU$9))</f>
        <v>0</v>
      </c>
      <c r="DV155" s="37">
        <f>SUMIFS(56:56,$9:$9,DV$9-SUMIFS(conditions!$79:$79,conditions!$8:$8,"&lt;="&amp;DV$9,conditions!$9:$9,"&gt;="&amp;DV$9))</f>
        <v>-3.0642155479654321E-14</v>
      </c>
      <c r="DW155" s="37">
        <f>SUMIFS(56:56,$9:$9,DW$9-SUMIFS(conditions!$79:$79,conditions!$8:$8,"&lt;="&amp;DW$9,conditions!$9:$9,"&gt;="&amp;DW$9))</f>
        <v>4.864859999999978</v>
      </c>
      <c r="DX155" s="37">
        <f>SUMIFS(56:56,$9:$9,DX$9-SUMIFS(conditions!$79:$79,conditions!$8:$8,"&lt;="&amp;DX$9,conditions!$9:$9,"&gt;="&amp;DX$9))</f>
        <v>4.864859999999978</v>
      </c>
      <c r="DY155" s="37">
        <f>SUMIFS(56:56,$9:$9,DY$9-SUMIFS(conditions!$79:$79,conditions!$8:$8,"&lt;="&amp;DY$9,conditions!$9:$9,"&gt;="&amp;DY$9))</f>
        <v>5.3918864999999547</v>
      </c>
      <c r="DZ155" s="37">
        <f>SUMIFS(56:56,$9:$9,DZ$9-SUMIFS(conditions!$79:$79,conditions!$8:$8,"&lt;="&amp;DZ$9,conditions!$9:$9,"&gt;="&amp;DZ$9))</f>
        <v>5.3918864999999547</v>
      </c>
      <c r="EA155" s="37">
        <f>SUMIFS(56:56,$9:$9,EA$9-SUMIFS(conditions!$79:$79,conditions!$8:$8,"&lt;="&amp;EA$9,conditions!$9:$9,"&gt;="&amp;EA$9))</f>
        <v>5.3918864999999983</v>
      </c>
      <c r="EB155" s="37">
        <f>SUMIFS(56:56,$9:$9,EB$9-SUMIFS(conditions!$79:$79,conditions!$8:$8,"&lt;="&amp;EB$9,conditions!$9:$9,"&gt;="&amp;EB$9))</f>
        <v>0</v>
      </c>
      <c r="EC155" s="37">
        <f>SUMIFS(56:56,$9:$9,EC$9-SUMIFS(conditions!$79:$79,conditions!$8:$8,"&lt;="&amp;EC$9,conditions!$9:$9,"&gt;="&amp;EC$9))</f>
        <v>-4.3520742565306136E-14</v>
      </c>
      <c r="ED155" s="37">
        <f>SUMIFS(56:56,$9:$9,ED$9-SUMIFS(conditions!$79:$79,conditions!$8:$8,"&lt;="&amp;ED$9,conditions!$9:$9,"&gt;="&amp;ED$9))</f>
        <v>5.3918864999999547</v>
      </c>
      <c r="EE155" s="37">
        <f>SUMIFS(56:56,$9:$9,EE$9-SUMIFS(conditions!$79:$79,conditions!$8:$8,"&lt;="&amp;EE$9,conditions!$9:$9,"&gt;="&amp;EE$9))</f>
        <v>5.3918865000000116</v>
      </c>
      <c r="EF155" s="37">
        <f>SUMIFS(56:56,$9:$9,EF$9-SUMIFS(conditions!$79:$79,conditions!$8:$8,"&lt;="&amp;EF$9,conditions!$9:$9,"&gt;="&amp;EF$9))</f>
        <v>5.3918864999999547</v>
      </c>
      <c r="EG155" s="37">
        <f>SUMIFS(56:56,$9:$9,EG$9-SUMIFS(conditions!$79:$79,conditions!$8:$8,"&lt;="&amp;EG$9,conditions!$9:$9,"&gt;="&amp;EG$9))</f>
        <v>5.3918864999999547</v>
      </c>
      <c r="EH155" s="37">
        <f>SUMIFS(56:56,$9:$9,EH$9-SUMIFS(conditions!$79:$79,conditions!$8:$8,"&lt;="&amp;EH$9,conditions!$9:$9,"&gt;="&amp;EH$9))</f>
        <v>5.3918864999999983</v>
      </c>
      <c r="EI155" s="37">
        <f>SUMIFS(56:56,$9:$9,EI$9-SUMIFS(conditions!$79:$79,conditions!$8:$8,"&lt;="&amp;EI$9,conditions!$9:$9,"&gt;="&amp;EI$9))</f>
        <v>0</v>
      </c>
      <c r="EJ155" s="37">
        <f>SUMIFS(56:56,$9:$9,EJ$9-SUMIFS(conditions!$79:$79,conditions!$8:$8,"&lt;="&amp;EJ$9,conditions!$9:$9,"&gt;="&amp;EJ$9))</f>
        <v>1.3322676295501878E-14</v>
      </c>
      <c r="EK155" s="37">
        <f>SUMIFS(56:56,$9:$9,EK$9-SUMIFS(conditions!$79:$79,conditions!$8:$8,"&lt;="&amp;EK$9,conditions!$9:$9,"&gt;="&amp;EK$9))</f>
        <v>5.3918864999999547</v>
      </c>
      <c r="EL155" s="37">
        <f>SUMIFS(56:56,$9:$9,EL$9-SUMIFS(conditions!$79:$79,conditions!$8:$8,"&lt;="&amp;EL$9,conditions!$9:$9,"&gt;="&amp;EL$9))</f>
        <v>5.3918865000000116</v>
      </c>
      <c r="EM155" s="37">
        <f>SUMIFS(56:56,$9:$9,EM$9-SUMIFS(conditions!$79:$79,conditions!$8:$8,"&lt;="&amp;EM$9,conditions!$9:$9,"&gt;="&amp;EM$9))</f>
        <v>5.3918864999999547</v>
      </c>
      <c r="EN155" s="37">
        <f>SUMIFS(56:56,$9:$9,EN$9-SUMIFS(conditions!$79:$79,conditions!$8:$8,"&lt;="&amp;EN$9,conditions!$9:$9,"&gt;="&amp;EN$9))</f>
        <v>5.3918865000000116</v>
      </c>
      <c r="EO155" s="37">
        <f>SUMIFS(56:56,$9:$9,EO$9-SUMIFS(conditions!$79:$79,conditions!$8:$8,"&lt;="&amp;EO$9,conditions!$9:$9,"&gt;="&amp;EO$9))</f>
        <v>5.3918864999999983</v>
      </c>
      <c r="EP155" s="37">
        <f>SUMIFS(56:56,$9:$9,EP$9-SUMIFS(conditions!$79:$79,conditions!$8:$8,"&lt;="&amp;EP$9,conditions!$9:$9,"&gt;="&amp;EP$9))</f>
        <v>0</v>
      </c>
      <c r="EQ155" s="37">
        <f>SUMIFS(56:56,$9:$9,EQ$9-SUMIFS(conditions!$79:$79,conditions!$8:$8,"&lt;="&amp;EQ$9,conditions!$9:$9,"&gt;="&amp;EQ$9))</f>
        <v>1.3322676295501878E-14</v>
      </c>
      <c r="ER155" s="37">
        <f>SUMIFS(56:56,$9:$9,ER$9-SUMIFS(conditions!$79:$79,conditions!$8:$8,"&lt;="&amp;ER$9,conditions!$9:$9,"&gt;="&amp;ER$9))</f>
        <v>5.3918864999999547</v>
      </c>
      <c r="ES155" s="37">
        <f>SUMIFS(56:56,$9:$9,ES$9-SUMIFS(conditions!$79:$79,conditions!$8:$8,"&lt;="&amp;ES$9,conditions!$9:$9,"&gt;="&amp;ES$9))</f>
        <v>5.3918865000000116</v>
      </c>
      <c r="ET155" s="37">
        <f>SUMIFS(56:56,$9:$9,ET$9-SUMIFS(conditions!$79:$79,conditions!$8:$8,"&lt;="&amp;ET$9,conditions!$9:$9,"&gt;="&amp;ET$9))</f>
        <v>5.3918865000000116</v>
      </c>
      <c r="EU155" s="37">
        <f>SUMIFS(56:56,$9:$9,EU$9-SUMIFS(conditions!$79:$79,conditions!$8:$8,"&lt;="&amp;EU$9,conditions!$9:$9,"&gt;="&amp;EU$9))</f>
        <v>5.3918865000000116</v>
      </c>
      <c r="EV155" s="37">
        <f>SUMIFS(56:56,$9:$9,EV$9-SUMIFS(conditions!$79:$79,conditions!$8:$8,"&lt;="&amp;EV$9,conditions!$9:$9,"&gt;="&amp;EV$9))</f>
        <v>5.3918864999999983</v>
      </c>
      <c r="EW155" s="37">
        <f>SUMIFS(56:56,$9:$9,EW$9-SUMIFS(conditions!$79:$79,conditions!$8:$8,"&lt;="&amp;EW$9,conditions!$9:$9,"&gt;="&amp;EW$9))</f>
        <v>0</v>
      </c>
      <c r="EX155" s="37">
        <f>SUMIFS(56:56,$9:$9,EX$9-SUMIFS(conditions!$79:$79,conditions!$8:$8,"&lt;="&amp;EX$9,conditions!$9:$9,"&gt;="&amp;EX$9))</f>
        <v>1.3322676295501878E-14</v>
      </c>
      <c r="EY155" s="37">
        <f>SUMIFS(56:56,$9:$9,EY$9-SUMIFS(conditions!$79:$79,conditions!$8:$8,"&lt;="&amp;EY$9,conditions!$9:$9,"&gt;="&amp;EY$9))</f>
        <v>5.3918865000000116</v>
      </c>
      <c r="EZ155" s="37">
        <f>SUMIFS(56:56,$9:$9,EZ$9-SUMIFS(conditions!$79:$79,conditions!$8:$8,"&lt;="&amp;EZ$9,conditions!$9:$9,"&gt;="&amp;EZ$9))</f>
        <v>5.3918865000000116</v>
      </c>
      <c r="FA155" s="37">
        <f>SUMIFS(56:56,$9:$9,FA$9-SUMIFS(conditions!$79:$79,conditions!$8:$8,"&lt;="&amp;FA$9,conditions!$9:$9,"&gt;="&amp;FA$9))</f>
        <v>5.3918865000000116</v>
      </c>
      <c r="FB155" s="37">
        <f>SUMIFS(56:56,$9:$9,FB$9-SUMIFS(conditions!$79:$79,conditions!$8:$8,"&lt;="&amp;FB$9,conditions!$9:$9,"&gt;="&amp;FB$9))</f>
        <v>5.3918865000000142</v>
      </c>
      <c r="FC155" s="37">
        <f>SUMIFS(56:56,$9:$9,FC$9-SUMIFS(conditions!$79:$79,conditions!$8:$8,"&lt;="&amp;FC$9,conditions!$9:$9,"&gt;="&amp;FC$9))</f>
        <v>5.3918864999999983</v>
      </c>
      <c r="FD155" s="37">
        <f>SUMIFS(56:56,$9:$9,FD$9-SUMIFS(conditions!$79:$79,conditions!$8:$8,"&lt;="&amp;FD$9,conditions!$9:$9,"&gt;="&amp;FD$9))</f>
        <v>0</v>
      </c>
      <c r="FE155" s="37">
        <f>SUMIFS(56:56,$9:$9,FE$9-SUMIFS(conditions!$79:$79,conditions!$8:$8,"&lt;="&amp;FE$9,conditions!$9:$9,"&gt;="&amp;FE$9))</f>
        <v>1.5987211554602254E-14</v>
      </c>
      <c r="FF155" s="37">
        <f>SUMIFS(56:56,$9:$9,FF$9-SUMIFS(conditions!$79:$79,conditions!$8:$8,"&lt;="&amp;FF$9,conditions!$9:$9,"&gt;="&amp;FF$9))</f>
        <v>4.9605355800000144</v>
      </c>
      <c r="FG155" s="37">
        <f>SUMIFS(56:56,$9:$9,FG$9-SUMIFS(conditions!$79:$79,conditions!$8:$8,"&lt;="&amp;FG$9,conditions!$9:$9,"&gt;="&amp;FG$9))</f>
        <v>4.9605355800000144</v>
      </c>
      <c r="FH155" s="37">
        <f>SUMIFS(56:56,$9:$9,FH$9-SUMIFS(conditions!$79:$79,conditions!$8:$8,"&lt;="&amp;FH$9,conditions!$9:$9,"&gt;="&amp;FH$9))</f>
        <v>4.9605355800000144</v>
      </c>
      <c r="FI155" s="37">
        <f>SUMIFS(56:56,$9:$9,FI$9-SUMIFS(conditions!$79:$79,conditions!$8:$8,"&lt;="&amp;FI$9,conditions!$9:$9,"&gt;="&amp;FI$9))</f>
        <v>4.9605355800000144</v>
      </c>
      <c r="FJ155" s="37">
        <f>SUMIFS(56:56,$9:$9,FJ$9-SUMIFS(conditions!$79:$79,conditions!$8:$8,"&lt;="&amp;FJ$9,conditions!$9:$9,"&gt;="&amp;FJ$9))</f>
        <v>4.9605355799999984</v>
      </c>
      <c r="FK155" s="37">
        <f>SUMIFS(56:56,$9:$9,FK$9-SUMIFS(conditions!$79:$79,conditions!$8:$8,"&lt;="&amp;FK$9,conditions!$9:$9,"&gt;="&amp;FK$9))</f>
        <v>0</v>
      </c>
      <c r="FL155" s="37">
        <f>SUMIFS(56:56,$9:$9,FL$9-SUMIFS(conditions!$79:$79,conditions!$8:$8,"&lt;="&amp;FL$9,conditions!$9:$9,"&gt;="&amp;FL$9))</f>
        <v>1.5987211554602254E-14</v>
      </c>
      <c r="FM155" s="37">
        <f>SUMIFS(56:56,$9:$9,FM$9-SUMIFS(conditions!$79:$79,conditions!$8:$8,"&lt;="&amp;FM$9,conditions!$9:$9,"&gt;="&amp;FM$9))</f>
        <v>4.9605355800000144</v>
      </c>
      <c r="FN155" s="37">
        <f>SUMIFS(56:56,$9:$9,FN$9-SUMIFS(conditions!$79:$79,conditions!$8:$8,"&lt;="&amp;FN$9,conditions!$9:$9,"&gt;="&amp;FN$9))</f>
        <v>4.9605355800000144</v>
      </c>
      <c r="FO155" s="37">
        <f>SUMIFS(56:56,$9:$9,FO$9-SUMIFS(conditions!$79:$79,conditions!$8:$8,"&lt;="&amp;FO$9,conditions!$9:$9,"&gt;="&amp;FO$9))</f>
        <v>4.9605355800000144</v>
      </c>
      <c r="FP155" s="37">
        <f>SUMIFS(56:56,$9:$9,FP$9-SUMIFS(conditions!$79:$79,conditions!$8:$8,"&lt;="&amp;FP$9,conditions!$9:$9,"&gt;="&amp;FP$9))</f>
        <v>4.9605355800000144</v>
      </c>
      <c r="FQ155" s="37">
        <f>SUMIFS(56:56,$9:$9,FQ$9-SUMIFS(conditions!$79:$79,conditions!$8:$8,"&lt;="&amp;FQ$9,conditions!$9:$9,"&gt;="&amp;FQ$9))</f>
        <v>4.9605355799999984</v>
      </c>
      <c r="FR155" s="37">
        <f>SUMIFS(56:56,$9:$9,FR$9-SUMIFS(conditions!$79:$79,conditions!$8:$8,"&lt;="&amp;FR$9,conditions!$9:$9,"&gt;="&amp;FR$9))</f>
        <v>0</v>
      </c>
      <c r="FS155" s="37">
        <f>SUMIFS(56:56,$9:$9,FS$9-SUMIFS(conditions!$79:$79,conditions!$8:$8,"&lt;="&amp;FS$9,conditions!$9:$9,"&gt;="&amp;FS$9))</f>
        <v>1.5987211554602254E-14</v>
      </c>
      <c r="FT155" s="37">
        <f>SUMIFS(56:56,$9:$9,FT$9-SUMIFS(conditions!$79:$79,conditions!$8:$8,"&lt;="&amp;FT$9,conditions!$9:$9,"&gt;="&amp;FT$9))</f>
        <v>4.9605355800000144</v>
      </c>
      <c r="FU155" s="37">
        <f>SUMIFS(56:56,$9:$9,FU$9-SUMIFS(conditions!$79:$79,conditions!$8:$8,"&lt;="&amp;FU$9,conditions!$9:$9,"&gt;="&amp;FU$9))</f>
        <v>4.9605355800000144</v>
      </c>
      <c r="FV155" s="37">
        <f>SUMIFS(56:56,$9:$9,FV$9-SUMIFS(conditions!$79:$79,conditions!$8:$8,"&lt;="&amp;FV$9,conditions!$9:$9,"&gt;="&amp;FV$9))</f>
        <v>4.9605355800000144</v>
      </c>
      <c r="FW155" s="37">
        <f>SUMIFS(56:56,$9:$9,FW$9-SUMIFS(conditions!$79:$79,conditions!$8:$8,"&lt;="&amp;FW$9,conditions!$9:$9,"&gt;="&amp;FW$9))</f>
        <v>4.9605355800000144</v>
      </c>
      <c r="FX155" s="37">
        <f>SUMIFS(56:56,$9:$9,FX$9-SUMIFS(conditions!$79:$79,conditions!$8:$8,"&lt;="&amp;FX$9,conditions!$9:$9,"&gt;="&amp;FX$9))</f>
        <v>4.9605355799999984</v>
      </c>
      <c r="FY155" s="37">
        <f>SUMIFS(56:56,$9:$9,FY$9-SUMIFS(conditions!$79:$79,conditions!$8:$8,"&lt;="&amp;FY$9,conditions!$9:$9,"&gt;="&amp;FY$9))</f>
        <v>0</v>
      </c>
      <c r="FZ155" s="37">
        <f>SUMIFS(56:56,$9:$9,FZ$9-SUMIFS(conditions!$79:$79,conditions!$8:$8,"&lt;="&amp;FZ$9,conditions!$9:$9,"&gt;="&amp;FZ$9))</f>
        <v>1.5987211554602254E-14</v>
      </c>
      <c r="GA155" s="37">
        <f>SUMIFS(56:56,$9:$9,GA$9-SUMIFS(conditions!$79:$79,conditions!$8:$8,"&lt;="&amp;GA$9,conditions!$9:$9,"&gt;="&amp;GA$9))</f>
        <v>4.9605355799999575</v>
      </c>
      <c r="GB155" s="37">
        <f>SUMIFS(56:56,$9:$9,GB$9-SUMIFS(conditions!$79:$79,conditions!$8:$8,"&lt;="&amp;GB$9,conditions!$9:$9,"&gt;="&amp;GB$9))</f>
        <v>4.9605355800000144</v>
      </c>
      <c r="GC155" s="37">
        <f>SUMIFS(56:56,$9:$9,GC$9-SUMIFS(conditions!$79:$79,conditions!$8:$8,"&lt;="&amp;GC$9,conditions!$9:$9,"&gt;="&amp;GC$9))</f>
        <v>4.9605355800000144</v>
      </c>
      <c r="GD155" s="37">
        <f>SUMIFS(56:56,$9:$9,GD$9-SUMIFS(conditions!$79:$79,conditions!$8:$8,"&lt;="&amp;GD$9,conditions!$9:$9,"&gt;="&amp;GD$9))</f>
        <v>4.9605355799999575</v>
      </c>
      <c r="GE155" s="37">
        <f>SUMIFS(56:56,$9:$9,GE$9-SUMIFS(conditions!$79:$79,conditions!$8:$8,"&lt;="&amp;GE$9,conditions!$9:$9,"&gt;="&amp;GE$9))</f>
        <v>4.9605355799999984</v>
      </c>
      <c r="GF155" s="37">
        <f>SUMIFS(56:56,$9:$9,GF$9-SUMIFS(conditions!$79:$79,conditions!$8:$8,"&lt;="&amp;GF$9,conditions!$9:$9,"&gt;="&amp;GF$9))</f>
        <v>0</v>
      </c>
      <c r="GG155" s="37">
        <f>SUMIFS(56:56,$9:$9,GG$9-SUMIFS(conditions!$79:$79,conditions!$8:$8,"&lt;="&amp;GG$9,conditions!$9:$9,"&gt;="&amp;GG$9))</f>
        <v>3.907985046680551E-14</v>
      </c>
      <c r="GH155" s="37">
        <f>SUMIFS(56:56,$9:$9,GH$9-SUMIFS(conditions!$79:$79,conditions!$8:$8,"&lt;="&amp;GH$9,conditions!$9:$9,"&gt;="&amp;GH$9))</f>
        <v>5.1093516473999721</v>
      </c>
      <c r="GI155" s="37">
        <f>SUMIFS(56:56,$9:$9,GI$9-SUMIFS(conditions!$79:$79,conditions!$8:$8,"&lt;="&amp;GI$9,conditions!$9:$9,"&gt;="&amp;GI$9))</f>
        <v>5.1093516473999721</v>
      </c>
      <c r="GJ155" s="37">
        <f>SUMIFS(56:56,$9:$9,GJ$9-SUMIFS(conditions!$79:$79,conditions!$8:$8,"&lt;="&amp;GJ$9,conditions!$9:$9,"&gt;="&amp;GJ$9))</f>
        <v>5.1093516473999721</v>
      </c>
      <c r="GK155" s="37">
        <f>SUMIFS(56:56,$9:$9,GK$9-SUMIFS(conditions!$79:$79,conditions!$8:$8,"&lt;="&amp;GK$9,conditions!$9:$9,"&gt;="&amp;GK$9))</f>
        <v>5.1093516474000289</v>
      </c>
      <c r="GL155" s="37">
        <f>SUMIFS(56:56,$9:$9,GL$9-SUMIFS(conditions!$79:$79,conditions!$8:$8,"&lt;="&amp;GL$9,conditions!$9:$9,"&gt;="&amp;GL$9))</f>
        <v>5.1093516473999898</v>
      </c>
      <c r="GM155" s="37">
        <f>SUMIFS(56:56,$9:$9,GM$9-SUMIFS(conditions!$79:$79,conditions!$8:$8,"&lt;="&amp;GM$9,conditions!$9:$9,"&gt;="&amp;GM$9))</f>
        <v>0</v>
      </c>
      <c r="GN155" s="37">
        <f>SUMIFS(56:56,$9:$9,GN$9-SUMIFS(conditions!$79:$79,conditions!$8:$8,"&lt;="&amp;GN$9,conditions!$9:$9,"&gt;="&amp;GN$9))</f>
        <v>-1.7763568394002505E-14</v>
      </c>
      <c r="GO155" s="37">
        <f>SUMIFS(56:56,$9:$9,GO$9-SUMIFS(conditions!$79:$79,conditions!$8:$8,"&lt;="&amp;GO$9,conditions!$9:$9,"&gt;="&amp;GO$9))</f>
        <v>5.1093516473999721</v>
      </c>
      <c r="GP155" s="37">
        <f>SUMIFS(56:56,$9:$9,GP$9-SUMIFS(conditions!$79:$79,conditions!$8:$8,"&lt;="&amp;GP$9,conditions!$9:$9,"&gt;="&amp;GP$9))</f>
        <v>5.1093516473999721</v>
      </c>
      <c r="GQ155" s="37">
        <f>SUMIFS(56:56,$9:$9,GQ$9-SUMIFS(conditions!$79:$79,conditions!$8:$8,"&lt;="&amp;GQ$9,conditions!$9:$9,"&gt;="&amp;GQ$9))</f>
        <v>5.1093516474000289</v>
      </c>
      <c r="GR155" s="37">
        <f>SUMIFS(56:56,$9:$9,GR$9-SUMIFS(conditions!$79:$79,conditions!$8:$8,"&lt;="&amp;GR$9,conditions!$9:$9,"&gt;="&amp;GR$9))</f>
        <v>5.1093516473999721</v>
      </c>
      <c r="GS155" s="37">
        <f>SUMIFS(56:56,$9:$9,GS$9-SUMIFS(conditions!$79:$79,conditions!$8:$8,"&lt;="&amp;GS$9,conditions!$9:$9,"&gt;="&amp;GS$9))</f>
        <v>5.1093516473999898</v>
      </c>
      <c r="GT155" s="37">
        <f>SUMIFS(56:56,$9:$9,GT$9-SUMIFS(conditions!$79:$79,conditions!$8:$8,"&lt;="&amp;GT$9,conditions!$9:$9,"&gt;="&amp;GT$9))</f>
        <v>0</v>
      </c>
      <c r="GU155" s="37">
        <f>SUMIFS(56:56,$9:$9,GU$9-SUMIFS(conditions!$79:$79,conditions!$8:$8,"&lt;="&amp;GU$9,conditions!$9:$9,"&gt;="&amp;GU$9))</f>
        <v>-1.7763568394002505E-14</v>
      </c>
      <c r="GV155" s="37">
        <f>SUMIFS(56:56,$9:$9,GV$9-SUMIFS(conditions!$79:$79,conditions!$8:$8,"&lt;="&amp;GV$9,conditions!$9:$9,"&gt;="&amp;GV$9))</f>
        <v>5.1093516474000289</v>
      </c>
      <c r="GW155" s="37">
        <f>SUMIFS(56:56,$9:$9,GW$9-SUMIFS(conditions!$79:$79,conditions!$8:$8,"&lt;="&amp;GW$9,conditions!$9:$9,"&gt;="&amp;GW$9))</f>
        <v>5.1093516473999721</v>
      </c>
      <c r="GX155" s="37">
        <f>SUMIFS(56:56,$9:$9,GX$9-SUMIFS(conditions!$79:$79,conditions!$8:$8,"&lt;="&amp;GX$9,conditions!$9:$9,"&gt;="&amp;GX$9))</f>
        <v>5.1093516473999721</v>
      </c>
      <c r="GY155" s="37">
        <f>SUMIFS(56:56,$9:$9,GY$9-SUMIFS(conditions!$79:$79,conditions!$8:$8,"&lt;="&amp;GY$9,conditions!$9:$9,"&gt;="&amp;GY$9))</f>
        <v>5.1093516474000289</v>
      </c>
      <c r="GZ155" s="37">
        <f>SUMIFS(56:56,$9:$9,GZ$9-SUMIFS(conditions!$79:$79,conditions!$8:$8,"&lt;="&amp;GZ$9,conditions!$9:$9,"&gt;="&amp;GZ$9))</f>
        <v>5.1093516473999898</v>
      </c>
      <c r="HA155" s="37">
        <f>SUMIFS(56:56,$9:$9,HA$9-SUMIFS(conditions!$79:$79,conditions!$8:$8,"&lt;="&amp;HA$9,conditions!$9:$9,"&gt;="&amp;HA$9))</f>
        <v>0</v>
      </c>
      <c r="HB155" s="37">
        <f>SUMIFS(56:56,$9:$9,HB$9-SUMIFS(conditions!$79:$79,conditions!$8:$8,"&lt;="&amp;HB$9,conditions!$9:$9,"&gt;="&amp;HB$9))</f>
        <v>-1.7763568394002505E-14</v>
      </c>
      <c r="HC155" s="37">
        <f>SUMIFS(56:56,$9:$9,HC$9-SUMIFS(conditions!$79:$79,conditions!$8:$8,"&lt;="&amp;HC$9,conditions!$9:$9,"&gt;="&amp;HC$9))</f>
        <v>5.1093516474000289</v>
      </c>
      <c r="HD155" s="37">
        <f>SUMIFS(56:56,$9:$9,HD$9-SUMIFS(conditions!$79:$79,conditions!$8:$8,"&lt;="&amp;HD$9,conditions!$9:$9,"&gt;="&amp;HD$9))</f>
        <v>5.1093516473999721</v>
      </c>
      <c r="HE155" s="37">
        <f>SUMIFS(56:56,$9:$9,HE$9-SUMIFS(conditions!$79:$79,conditions!$8:$8,"&lt;="&amp;HE$9,conditions!$9:$9,"&gt;="&amp;HE$9))</f>
        <v>5.1093516474000289</v>
      </c>
      <c r="HF155" s="37">
        <f>SUMIFS(56:56,$9:$9,HF$9-SUMIFS(conditions!$79:$79,conditions!$8:$8,"&lt;="&amp;HF$9,conditions!$9:$9,"&gt;="&amp;HF$9))</f>
        <v>5.1093516473999721</v>
      </c>
      <c r="HG155" s="37">
        <f>SUMIFS(56:56,$9:$9,HG$9-SUMIFS(conditions!$79:$79,conditions!$8:$8,"&lt;="&amp;HG$9,conditions!$9:$9,"&gt;="&amp;HG$9))</f>
        <v>5.1093516473999898</v>
      </c>
      <c r="HH155" s="37">
        <f>SUMIFS(56:56,$9:$9,HH$9-SUMIFS(conditions!$79:$79,conditions!$8:$8,"&lt;="&amp;HH$9,conditions!$9:$9,"&gt;="&amp;HH$9))</f>
        <v>0</v>
      </c>
      <c r="HI155" s="37">
        <f>SUMIFS(56:56,$9:$9,HI$9-SUMIFS(conditions!$79:$79,conditions!$8:$8,"&lt;="&amp;HI$9,conditions!$9:$9,"&gt;="&amp;HI$9))</f>
        <v>-1.7763568394002505E-14</v>
      </c>
      <c r="HJ155" s="37">
        <f>SUMIFS(56:56,$9:$9,HJ$9-SUMIFS(conditions!$79:$79,conditions!$8:$8,"&lt;="&amp;HJ$9,conditions!$9:$9,"&gt;="&amp;HJ$9))</f>
        <v>5.1093516474000289</v>
      </c>
      <c r="HK155" s="37">
        <f>SUMIFS(56:56,$9:$9,HK$9-SUMIFS(conditions!$79:$79,conditions!$8:$8,"&lt;="&amp;HK$9,conditions!$9:$9,"&gt;="&amp;HK$9))</f>
        <v>5.1093516473999951</v>
      </c>
      <c r="HL155" s="37">
        <f>SUMIFS(56:56,$9:$9,HL$9-SUMIFS(conditions!$79:$79,conditions!$8:$8,"&lt;="&amp;HL$9,conditions!$9:$9,"&gt;="&amp;HL$9))</f>
        <v>6.6908176334999947</v>
      </c>
      <c r="HM155" s="37">
        <f>SUMIFS(56:56,$9:$9,HM$9-SUMIFS(conditions!$79:$79,conditions!$8:$8,"&lt;="&amp;HM$9,conditions!$9:$9,"&gt;="&amp;HM$9))</f>
        <v>6.6908176334999947</v>
      </c>
      <c r="HN155" s="37">
        <f>SUMIFS(56:56,$9:$9,HN$9-SUMIFS(conditions!$79:$79,conditions!$8:$8,"&lt;="&amp;HN$9,conditions!$9:$9,"&gt;="&amp;HN$9))</f>
        <v>6.6908176334999894</v>
      </c>
      <c r="HO155" s="37">
        <f>SUMIFS(56:56,$9:$9,HO$9-SUMIFS(conditions!$79:$79,conditions!$8:$8,"&lt;="&amp;HO$9,conditions!$9:$9,"&gt;="&amp;HO$9))</f>
        <v>0</v>
      </c>
      <c r="HP155" s="37">
        <f>SUMIFS(56:56,$9:$9,HP$9-SUMIFS(conditions!$79:$79,conditions!$8:$8,"&lt;="&amp;HP$9,conditions!$9:$9,"&gt;="&amp;HP$9))</f>
        <v>0</v>
      </c>
      <c r="HQ155" s="37">
        <f>SUMIFS(56:56,$9:$9,HQ$9-SUMIFS(conditions!$79:$79,conditions!$8:$8,"&lt;="&amp;HQ$9,conditions!$9:$9,"&gt;="&amp;HQ$9))</f>
        <v>6.6908176334999947</v>
      </c>
      <c r="HR155" s="37">
        <f>SUMIFS(56:56,$9:$9,HR$9-SUMIFS(conditions!$79:$79,conditions!$8:$8,"&lt;="&amp;HR$9,conditions!$9:$9,"&gt;="&amp;HR$9))</f>
        <v>6.6908176334999947</v>
      </c>
      <c r="HS155" s="37">
        <f>SUMIFS(56:56,$9:$9,HS$9-SUMIFS(conditions!$79:$79,conditions!$8:$8,"&lt;="&amp;HS$9,conditions!$9:$9,"&gt;="&amp;HS$9))</f>
        <v>6.6908176334999947</v>
      </c>
      <c r="HT155" s="37">
        <f>SUMIFS(56:56,$9:$9,HT$9-SUMIFS(conditions!$79:$79,conditions!$8:$8,"&lt;="&amp;HT$9,conditions!$9:$9,"&gt;="&amp;HT$9))</f>
        <v>6.6908176334999947</v>
      </c>
      <c r="HU155" s="37">
        <f>SUMIFS(56:56,$9:$9,HU$9-SUMIFS(conditions!$79:$79,conditions!$8:$8,"&lt;="&amp;HU$9,conditions!$9:$9,"&gt;="&amp;HU$9))</f>
        <v>6.6908176334999894</v>
      </c>
      <c r="HV155" s="37">
        <f>SUMIFS(56:56,$9:$9,HV$9-SUMIFS(conditions!$79:$79,conditions!$8:$8,"&lt;="&amp;HV$9,conditions!$9:$9,"&gt;="&amp;HV$9))</f>
        <v>0</v>
      </c>
      <c r="HW155" s="37">
        <f>SUMIFS(56:56,$9:$9,HW$9-SUMIFS(conditions!$79:$79,conditions!$8:$8,"&lt;="&amp;HW$9,conditions!$9:$9,"&gt;="&amp;HW$9))</f>
        <v>0</v>
      </c>
      <c r="HX155" s="37">
        <f>SUMIFS(56:56,$9:$9,HX$9-SUMIFS(conditions!$79:$79,conditions!$8:$8,"&lt;="&amp;HX$9,conditions!$9:$9,"&gt;="&amp;HX$9))</f>
        <v>6.6908176334999947</v>
      </c>
      <c r="HY155" s="37">
        <f>SUMIFS(56:56,$9:$9,HY$9-SUMIFS(conditions!$79:$79,conditions!$8:$8,"&lt;="&amp;HY$9,conditions!$9:$9,"&gt;="&amp;HY$9))</f>
        <v>6.6908176334999947</v>
      </c>
      <c r="HZ155" s="37">
        <f>SUMIFS(56:56,$9:$9,HZ$9-SUMIFS(conditions!$79:$79,conditions!$8:$8,"&lt;="&amp;HZ$9,conditions!$9:$9,"&gt;="&amp;HZ$9))</f>
        <v>6.6908176334999947</v>
      </c>
      <c r="IA155" s="37">
        <f>SUMIFS(56:56,$9:$9,IA$9-SUMIFS(conditions!$79:$79,conditions!$8:$8,"&lt;="&amp;IA$9,conditions!$9:$9,"&gt;="&amp;IA$9))</f>
        <v>6.6908176334999947</v>
      </c>
      <c r="IB155" s="37">
        <f>SUMIFS(56:56,$9:$9,IB$9-SUMIFS(conditions!$79:$79,conditions!$8:$8,"&lt;="&amp;IB$9,conditions!$9:$9,"&gt;="&amp;IB$9))</f>
        <v>6.6908176334999894</v>
      </c>
      <c r="IC155" s="37">
        <f>SUMIFS(56:56,$9:$9,IC$9-SUMIFS(conditions!$79:$79,conditions!$8:$8,"&lt;="&amp;IC$9,conditions!$9:$9,"&gt;="&amp;IC$9))</f>
        <v>0</v>
      </c>
      <c r="ID155" s="37">
        <f>SUMIFS(56:56,$9:$9,ID$9-SUMIFS(conditions!$79:$79,conditions!$8:$8,"&lt;="&amp;ID$9,conditions!$9:$9,"&gt;="&amp;ID$9))</f>
        <v>0</v>
      </c>
      <c r="IE155" s="37">
        <f>SUMIFS(56:56,$9:$9,IE$9-SUMIFS(conditions!$79:$79,conditions!$8:$8,"&lt;="&amp;IE$9,conditions!$9:$9,"&gt;="&amp;IE$9))</f>
        <v>6.6908176334999947</v>
      </c>
      <c r="IF155" s="37">
        <f>SUMIFS(56:56,$9:$9,IF$9-SUMIFS(conditions!$79:$79,conditions!$8:$8,"&lt;="&amp;IF$9,conditions!$9:$9,"&gt;="&amp;IF$9))</f>
        <v>6.6908176334999947</v>
      </c>
      <c r="IG155" s="37">
        <f>SUMIFS(56:56,$9:$9,IG$9-SUMIFS(conditions!$79:$79,conditions!$8:$8,"&lt;="&amp;IG$9,conditions!$9:$9,"&gt;="&amp;IG$9))</f>
        <v>6.6908176335000515</v>
      </c>
      <c r="IH155" s="37">
        <f>SUMIFS(56:56,$9:$9,IH$9-SUMIFS(conditions!$79:$79,conditions!$8:$8,"&lt;="&amp;IH$9,conditions!$9:$9,"&gt;="&amp;IH$9))</f>
        <v>6.6908176334999947</v>
      </c>
      <c r="II155" s="37">
        <f>SUMIFS(56:56,$9:$9,II$9-SUMIFS(conditions!$79:$79,conditions!$8:$8,"&lt;="&amp;II$9,conditions!$9:$9,"&gt;="&amp;II$9))</f>
        <v>6.6908176334999894</v>
      </c>
      <c r="IJ155" s="37">
        <f>SUMIFS(56:56,$9:$9,IJ$9-SUMIFS(conditions!$79:$79,conditions!$8:$8,"&lt;="&amp;IJ$9,conditions!$9:$9,"&gt;="&amp;IJ$9))</f>
        <v>0</v>
      </c>
      <c r="IK155" s="37">
        <f>SUMIFS(56:56,$9:$9,IK$9-SUMIFS(conditions!$79:$79,conditions!$8:$8,"&lt;="&amp;IK$9,conditions!$9:$9,"&gt;="&amp;IK$9))</f>
        <v>6.2172489379008766E-14</v>
      </c>
      <c r="IL155" s="37">
        <f>SUMIFS(56:56,$9:$9,IL$9-SUMIFS(conditions!$79:$79,conditions!$8:$8,"&lt;="&amp;IL$9,conditions!$9:$9,"&gt;="&amp;IL$9))</f>
        <v>6.6908176334999947</v>
      </c>
      <c r="IM155" s="37">
        <f>SUMIFS(56:56,$9:$9,IM$9-SUMIFS(conditions!$79:$79,conditions!$8:$8,"&lt;="&amp;IM$9,conditions!$9:$9,"&gt;="&amp;IM$9))</f>
        <v>6.6908176335001084</v>
      </c>
      <c r="IN155" s="37">
        <f>SUMIFS(56:56,$9:$9,IN$9-SUMIFS(conditions!$79:$79,conditions!$8:$8,"&lt;="&amp;IN$9,conditions!$9:$9,"&gt;="&amp;IN$9))</f>
        <v>6.6908176334999947</v>
      </c>
      <c r="IO155" s="37">
        <f>SUMIFS(56:56,$9:$9,IO$9-SUMIFS(conditions!$79:$79,conditions!$8:$8,"&lt;="&amp;IO$9,conditions!$9:$9,"&gt;="&amp;IO$9))</f>
        <v>6.6908176334999947</v>
      </c>
      <c r="IP155" s="37">
        <f>SUMIFS(56:56,$9:$9,IP$9-SUMIFS(conditions!$79:$79,conditions!$8:$8,"&lt;="&amp;IP$9,conditions!$9:$9,"&gt;="&amp;IP$9))</f>
        <v>8.698062923550026</v>
      </c>
      <c r="IQ155" s="37">
        <f>SUMIFS(56:56,$9:$9,IQ$9-SUMIFS(conditions!$79:$79,conditions!$8:$8,"&lt;="&amp;IQ$9,conditions!$9:$9,"&gt;="&amp;IQ$9))</f>
        <v>0</v>
      </c>
      <c r="IR155" s="37">
        <f>SUMIFS(56:56,$9:$9,IR$9-SUMIFS(conditions!$79:$79,conditions!$8:$8,"&lt;="&amp;IR$9,conditions!$9:$9,"&gt;="&amp;IR$9))</f>
        <v>6.2172489379008766E-14</v>
      </c>
      <c r="IS155" s="37">
        <f>SUMIFS(56:56,$9:$9,IS$9-SUMIFS(conditions!$79:$79,conditions!$8:$8,"&lt;="&amp;IS$9,conditions!$9:$9,"&gt;="&amp;IS$9))</f>
        <v>8.6980629235500881</v>
      </c>
      <c r="IT155" s="37">
        <f>SUMIFS(56:56,$9:$9,IT$9-SUMIFS(conditions!$79:$79,conditions!$8:$8,"&lt;="&amp;IT$9,conditions!$9:$9,"&gt;="&amp;IT$9))</f>
        <v>8.6980629235500313</v>
      </c>
      <c r="IU155" s="37">
        <f>SUMIFS(56:56,$9:$9,IU$9-SUMIFS(conditions!$79:$79,conditions!$8:$8,"&lt;="&amp;IU$9,conditions!$9:$9,"&gt;="&amp;IU$9))</f>
        <v>8.6980629235500881</v>
      </c>
      <c r="IV155" s="37">
        <f>SUMIFS(56:56,$9:$9,IV$9-SUMIFS(conditions!$79:$79,conditions!$8:$8,"&lt;="&amp;IV$9,conditions!$9:$9,"&gt;="&amp;IV$9))</f>
        <v>8.6980629235500313</v>
      </c>
      <c r="IW155" s="37">
        <f>SUMIFS(56:56,$9:$9,IW$9-SUMIFS(conditions!$79:$79,conditions!$8:$8,"&lt;="&amp;IW$9,conditions!$9:$9,"&gt;="&amp;IW$9))</f>
        <v>8.698062923550026</v>
      </c>
      <c r="IX155" s="37">
        <f>SUMIFS(56:56,$9:$9,IX$9-SUMIFS(conditions!$79:$79,conditions!$8:$8,"&lt;="&amp;IX$9,conditions!$9:$9,"&gt;="&amp;IX$9))</f>
        <v>0</v>
      </c>
      <c r="IY155" s="37">
        <f>SUMIFS(56:56,$9:$9,IY$9-SUMIFS(conditions!$79:$79,conditions!$8:$8,"&lt;="&amp;IY$9,conditions!$9:$9,"&gt;="&amp;IY$9))</f>
        <v>1.1901590823981678E-13</v>
      </c>
      <c r="IZ155" s="37">
        <f>SUMIFS(56:56,$9:$9,IZ$9-SUMIFS(conditions!$79:$79,conditions!$8:$8,"&lt;="&amp;IZ$9,conditions!$9:$9,"&gt;="&amp;IZ$9))</f>
        <v>8.6980629235500313</v>
      </c>
      <c r="JA155" s="37">
        <f>SUMIFS(56:56,$9:$9,JA$9-SUMIFS(conditions!$79:$79,conditions!$8:$8,"&lt;="&amp;JA$9,conditions!$9:$9,"&gt;="&amp;JA$9))</f>
        <v>8.6980629235500313</v>
      </c>
      <c r="JB155" s="37">
        <f>SUMIFS(56:56,$9:$9,JB$9-SUMIFS(conditions!$79:$79,conditions!$8:$8,"&lt;="&amp;JB$9,conditions!$9:$9,"&gt;="&amp;JB$9))</f>
        <v>8.6980629235500881</v>
      </c>
      <c r="JC155" s="37">
        <f>SUMIFS(56:56,$9:$9,JC$9-SUMIFS(conditions!$79:$79,conditions!$8:$8,"&lt;="&amp;JC$9,conditions!$9:$9,"&gt;="&amp;JC$9))</f>
        <v>8.6980629235500313</v>
      </c>
      <c r="JD155" s="37">
        <f>SUMIFS(56:56,$9:$9,JD$9-SUMIFS(conditions!$79:$79,conditions!$8:$8,"&lt;="&amp;JD$9,conditions!$9:$9,"&gt;="&amp;JD$9))</f>
        <v>8.698062923550026</v>
      </c>
      <c r="JE155" s="37">
        <f>SUMIFS(56:56,$9:$9,JE$9-SUMIFS(conditions!$79:$79,conditions!$8:$8,"&lt;="&amp;JE$9,conditions!$9:$9,"&gt;="&amp;JE$9))</f>
        <v>0</v>
      </c>
      <c r="JF155" s="37">
        <f>SUMIFS(56:56,$9:$9,JF$9-SUMIFS(conditions!$79:$79,conditions!$8:$8,"&lt;="&amp;JF$9,conditions!$9:$9,"&gt;="&amp;JF$9))</f>
        <v>0</v>
      </c>
      <c r="JG155" s="37">
        <f>SUMIFS(56:56,$9:$9,JG$9-SUMIFS(conditions!$79:$79,conditions!$8:$8,"&lt;="&amp;JG$9,conditions!$9:$9,"&gt;="&amp;JG$9))</f>
        <v>8.6980629235500881</v>
      </c>
      <c r="JH155" s="37">
        <f>SUMIFS(56:56,$9:$9,JH$9-SUMIFS(conditions!$79:$79,conditions!$8:$8,"&lt;="&amp;JH$9,conditions!$9:$9,"&gt;="&amp;JH$9))</f>
        <v>8.6980629235500881</v>
      </c>
      <c r="JI155" s="37">
        <f>SUMIFS(56:56,$9:$9,JI$9-SUMIFS(conditions!$79:$79,conditions!$8:$8,"&lt;="&amp;JI$9,conditions!$9:$9,"&gt;="&amp;JI$9))</f>
        <v>8.6980629235500881</v>
      </c>
      <c r="JJ155" s="37">
        <f>SUMIFS(56:56,$9:$9,JJ$9-SUMIFS(conditions!$79:$79,conditions!$8:$8,"&lt;="&amp;JJ$9,conditions!$9:$9,"&gt;="&amp;JJ$9))</f>
        <v>8.6980629235500313</v>
      </c>
      <c r="JK155" s="37">
        <f>SUMIFS(56:56,$9:$9,JK$9-SUMIFS(conditions!$79:$79,conditions!$8:$8,"&lt;="&amp;JK$9,conditions!$9:$9,"&gt;="&amp;JK$9))</f>
        <v>8.698062923550026</v>
      </c>
      <c r="JL155" s="37">
        <f>SUMIFS(56:56,$9:$9,JL$9-SUMIFS(conditions!$79:$79,conditions!$8:$8,"&lt;="&amp;JL$9,conditions!$9:$9,"&gt;="&amp;JL$9))</f>
        <v>0</v>
      </c>
      <c r="JM155" s="37">
        <f>SUMIFS(56:56,$9:$9,JM$9-SUMIFS(conditions!$79:$79,conditions!$8:$8,"&lt;="&amp;JM$9,conditions!$9:$9,"&gt;="&amp;JM$9))</f>
        <v>0</v>
      </c>
      <c r="JN155" s="37">
        <f>SUMIFS(56:56,$9:$9,JN$9-SUMIFS(conditions!$79:$79,conditions!$8:$8,"&lt;="&amp;JN$9,conditions!$9:$9,"&gt;="&amp;JN$9))</f>
        <v>8.6980629235500313</v>
      </c>
      <c r="JO155" s="37">
        <f>SUMIFS(56:56,$9:$9,JO$9-SUMIFS(conditions!$79:$79,conditions!$8:$8,"&lt;="&amp;JO$9,conditions!$9:$9,"&gt;="&amp;JO$9))</f>
        <v>8.6980629235500313</v>
      </c>
      <c r="JP155" s="37">
        <f>SUMIFS(56:56,$9:$9,JP$9-SUMIFS(conditions!$79:$79,conditions!$8:$8,"&lt;="&amp;JP$9,conditions!$9:$9,"&gt;="&amp;JP$9))</f>
        <v>8.6980629235500313</v>
      </c>
      <c r="JQ155" s="37">
        <f>SUMIFS(56:56,$9:$9,JQ$9-SUMIFS(conditions!$79:$79,conditions!$8:$8,"&lt;="&amp;JQ$9,conditions!$9:$9,"&gt;="&amp;JQ$9))</f>
        <v>8.6980629235500881</v>
      </c>
      <c r="JR155" s="37">
        <f>SUMIFS(56:56,$9:$9,JR$9-SUMIFS(conditions!$79:$79,conditions!$8:$8,"&lt;="&amp;JR$9,conditions!$9:$9,"&gt;="&amp;JR$9))</f>
        <v>8.698062923550026</v>
      </c>
      <c r="JS155" s="37">
        <f>SUMIFS(56:56,$9:$9,JS$9-SUMIFS(conditions!$79:$79,conditions!$8:$8,"&lt;="&amp;JS$9,conditions!$9:$9,"&gt;="&amp;JS$9))</f>
        <v>0</v>
      </c>
      <c r="JT155" s="37">
        <f>SUMIFS(56:56,$9:$9,JT$9-SUMIFS(conditions!$79:$79,conditions!$8:$8,"&lt;="&amp;JT$9,conditions!$9:$9,"&gt;="&amp;JT$9))</f>
        <v>-4.2632564145606011E-14</v>
      </c>
      <c r="JU155" s="37">
        <f>SUMIFS(56:56,$9:$9,JU$9-SUMIFS(conditions!$79:$79,conditions!$8:$8,"&lt;="&amp;JU$9,conditions!$9:$9,"&gt;="&amp;JU$9))</f>
        <v>10.43767550826</v>
      </c>
      <c r="JV155" s="37">
        <f>SUMIFS(56:56,$9:$9,JV$9-SUMIFS(conditions!$79:$79,conditions!$8:$8,"&lt;="&amp;JV$9,conditions!$9:$9,"&gt;="&amp;JV$9))</f>
        <v>10.437675508259943</v>
      </c>
      <c r="JW155" s="37">
        <f>SUMIFS(56:56,$9:$9,JW$9-SUMIFS(conditions!$79:$79,conditions!$8:$8,"&lt;="&amp;JW$9,conditions!$9:$9,"&gt;="&amp;JW$9))</f>
        <v>10.437675508259943</v>
      </c>
      <c r="JX155" s="37">
        <f>SUMIFS(56:56,$9:$9,JX$9-SUMIFS(conditions!$79:$79,conditions!$8:$8,"&lt;="&amp;JX$9,conditions!$9:$9,"&gt;="&amp;JX$9))</f>
        <v>10.437675508259943</v>
      </c>
      <c r="JY155" s="37">
        <f>SUMIFS(56:56,$9:$9,JY$9-SUMIFS(conditions!$79:$79,conditions!$8:$8,"&lt;="&amp;JY$9,conditions!$9:$9,"&gt;="&amp;JY$9))</f>
        <v>10.437675508259986</v>
      </c>
      <c r="JZ155" s="37">
        <f>SUMIFS(56:56,$9:$9,JZ$9-SUMIFS(conditions!$79:$79,conditions!$8:$8,"&lt;="&amp;JZ$9,conditions!$9:$9,"&gt;="&amp;JZ$9))</f>
        <v>0</v>
      </c>
      <c r="KA155" s="37">
        <f>SUMIFS(56:56,$9:$9,KA$9-SUMIFS(conditions!$79:$79,conditions!$8:$8,"&lt;="&amp;KA$9,conditions!$9:$9,"&gt;="&amp;KA$9))</f>
        <v>1.4210854715202004E-14</v>
      </c>
      <c r="KB155" s="37">
        <f>SUMIFS(56:56,$9:$9,KB$9-SUMIFS(conditions!$79:$79,conditions!$8:$8,"&lt;="&amp;KB$9,conditions!$9:$9,"&gt;="&amp;KB$9))</f>
        <v>10.437675508259943</v>
      </c>
      <c r="KC155" s="37">
        <f>SUMIFS(56:56,$9:$9,KC$9-SUMIFS(conditions!$79:$79,conditions!$8:$8,"&lt;="&amp;KC$9,conditions!$9:$9,"&gt;="&amp;KC$9))</f>
        <v>10.437675508259943</v>
      </c>
      <c r="KD155" s="37">
        <f>SUMIFS(56:56,$9:$9,KD$9-SUMIFS(conditions!$79:$79,conditions!$8:$8,"&lt;="&amp;KD$9,conditions!$9:$9,"&gt;="&amp;KD$9))</f>
        <v>10.43767550826</v>
      </c>
      <c r="KE155" s="37">
        <f>SUMIFS(56:56,$9:$9,KE$9-SUMIFS(conditions!$79:$79,conditions!$8:$8,"&lt;="&amp;KE$9,conditions!$9:$9,"&gt;="&amp;KE$9))</f>
        <v>10.437675508259943</v>
      </c>
      <c r="KF155" s="37">
        <f>SUMIFS(56:56,$9:$9,KF$9-SUMIFS(conditions!$79:$79,conditions!$8:$8,"&lt;="&amp;KF$9,conditions!$9:$9,"&gt;="&amp;KF$9))</f>
        <v>10.437675508259986</v>
      </c>
      <c r="KG155" s="37">
        <f>SUMIFS(56:56,$9:$9,KG$9-SUMIFS(conditions!$79:$79,conditions!$8:$8,"&lt;="&amp;KG$9,conditions!$9:$9,"&gt;="&amp;KG$9))</f>
        <v>0</v>
      </c>
      <c r="KH155" s="37">
        <f>SUMIFS(56:56,$9:$9,KH$9-SUMIFS(conditions!$79:$79,conditions!$8:$8,"&lt;="&amp;KH$9,conditions!$9:$9,"&gt;="&amp;KH$9))</f>
        <v>-4.2632564145606011E-14</v>
      </c>
      <c r="KI155" s="37">
        <f>SUMIFS(56:56,$9:$9,KI$9-SUMIFS(conditions!$79:$79,conditions!$8:$8,"&lt;="&amp;KI$9,conditions!$9:$9,"&gt;="&amp;KI$9))</f>
        <v>10.437675508259943</v>
      </c>
      <c r="KJ155" s="37">
        <f>SUMIFS(56:56,$9:$9,KJ$9-SUMIFS(conditions!$79:$79,conditions!$8:$8,"&lt;="&amp;KJ$9,conditions!$9:$9,"&gt;="&amp;KJ$9))</f>
        <v>10.437675508259943</v>
      </c>
      <c r="KK155" s="37">
        <f>SUMIFS(56:56,$9:$9,KK$9-SUMIFS(conditions!$79:$79,conditions!$8:$8,"&lt;="&amp;KK$9,conditions!$9:$9,"&gt;="&amp;KK$9))</f>
        <v>10.43767550826</v>
      </c>
      <c r="KL155" s="37">
        <f>SUMIFS(56:56,$9:$9,KL$9-SUMIFS(conditions!$79:$79,conditions!$8:$8,"&lt;="&amp;KL$9,conditions!$9:$9,"&gt;="&amp;KL$9))</f>
        <v>10.437675508259943</v>
      </c>
      <c r="KM155" s="37">
        <f>SUMIFS(56:56,$9:$9,KM$9-SUMIFS(conditions!$79:$79,conditions!$8:$8,"&lt;="&amp;KM$9,conditions!$9:$9,"&gt;="&amp;KM$9))</f>
        <v>10.437675508259986</v>
      </c>
      <c r="KN155" s="37">
        <f>SUMIFS(56:56,$9:$9,KN$9-SUMIFS(conditions!$79:$79,conditions!$8:$8,"&lt;="&amp;KN$9,conditions!$9:$9,"&gt;="&amp;KN$9))</f>
        <v>0</v>
      </c>
      <c r="KO155" s="37">
        <f>SUMIFS(56:56,$9:$9,KO$9-SUMIFS(conditions!$79:$79,conditions!$8:$8,"&lt;="&amp;KO$9,conditions!$9:$9,"&gt;="&amp;KO$9))</f>
        <v>1.4210854715202004E-14</v>
      </c>
      <c r="KP155" s="37">
        <f>SUMIFS(56:56,$9:$9,KP$9-SUMIFS(conditions!$79:$79,conditions!$8:$8,"&lt;="&amp;KP$9,conditions!$9:$9,"&gt;="&amp;KP$9))</f>
        <v>10.43767550826</v>
      </c>
      <c r="KQ155" s="37">
        <f>SUMIFS(56:56,$9:$9,KQ$9-SUMIFS(conditions!$79:$79,conditions!$8:$8,"&lt;="&amp;KQ$9,conditions!$9:$9,"&gt;="&amp;KQ$9))</f>
        <v>10.437675508259886</v>
      </c>
      <c r="KR155" s="37">
        <f>SUMIFS(56:56,$9:$9,KR$9-SUMIFS(conditions!$79:$79,conditions!$8:$8,"&lt;="&amp;KR$9,conditions!$9:$9,"&gt;="&amp;KR$9))</f>
        <v>10.43767550826</v>
      </c>
      <c r="KS155" s="37">
        <f>SUMIFS(56:56,$9:$9,KS$9-SUMIFS(conditions!$79:$79,conditions!$8:$8,"&lt;="&amp;KS$9,conditions!$9:$9,"&gt;="&amp;KS$9))</f>
        <v>10.437675508259886</v>
      </c>
      <c r="KT155" s="37">
        <f>SUMIFS(56:56,$9:$9,KT$9-SUMIFS(conditions!$79:$79,conditions!$8:$8,"&lt;="&amp;KT$9,conditions!$9:$9,"&gt;="&amp;KT$9))</f>
        <v>10.437675508259986</v>
      </c>
      <c r="KU155" s="37">
        <f>SUMIFS(56:56,$9:$9,KU$9-SUMIFS(conditions!$79:$79,conditions!$8:$8,"&lt;="&amp;KU$9,conditions!$9:$9,"&gt;="&amp;KU$9))</f>
        <v>0</v>
      </c>
      <c r="KV155" s="37">
        <f>SUMIFS(56:56,$9:$9,KV$9-SUMIFS(conditions!$79:$79,conditions!$8:$8,"&lt;="&amp;KV$9,conditions!$9:$9,"&gt;="&amp;KV$9))</f>
        <v>1.4210854715202004E-14</v>
      </c>
      <c r="KW155" s="37">
        <f>SUMIFS(56:56,$9:$9,KW$9-SUMIFS(conditions!$79:$79,conditions!$8:$8,"&lt;="&amp;KW$9,conditions!$9:$9,"&gt;="&amp;KW$9))</f>
        <v>10.43767550826</v>
      </c>
      <c r="KX155" s="37">
        <f>SUMIFS(56:56,$9:$9,KX$9-SUMIFS(conditions!$79:$79,conditions!$8:$8,"&lt;="&amp;KX$9,conditions!$9:$9,"&gt;="&amp;KX$9))</f>
        <v>10.437675508259945</v>
      </c>
      <c r="KY155" s="37">
        <f>SUMIFS(56:56,$9:$9,KY$9-SUMIFS(conditions!$79:$79,conditions!$8:$8,"&lt;="&amp;KY$9,conditions!$9:$9,"&gt;="&amp;KY$9))</f>
        <v>10.296000000000008</v>
      </c>
      <c r="KZ155" s="37">
        <f>SUMIFS(56:56,$9:$9,KZ$9-SUMIFS(conditions!$79:$79,conditions!$8:$8,"&lt;="&amp;KZ$9,conditions!$9:$9,"&gt;="&amp;KZ$9))</f>
        <v>5.14799999999987</v>
      </c>
      <c r="LA155" s="37">
        <f>SUMIFS(56:56,$9:$9,LA$9-SUMIFS(conditions!$79:$79,conditions!$8:$8,"&lt;="&amp;LA$9,conditions!$9:$9,"&gt;="&amp;LA$9))</f>
        <v>5.1480000000000246</v>
      </c>
      <c r="LB155" s="37">
        <f>SUMIFS(56:56,$9:$9,LB$9-SUMIFS(conditions!$79:$79,conditions!$8:$8,"&lt;="&amp;LB$9,conditions!$9:$9,"&gt;="&amp;LB$9))</f>
        <v>5.1480000000000246</v>
      </c>
      <c r="LC155" s="37">
        <f>SUMIFS(56:56,$9:$9,LC$9-SUMIFS(conditions!$79:$79,conditions!$8:$8,"&lt;="&amp;LC$9,conditions!$9:$9,"&gt;="&amp;LC$9))</f>
        <v>-4.0856207306205761E-14</v>
      </c>
      <c r="LD155" s="37">
        <f>SUMIFS(56:56,$9:$9,LD$9-SUMIFS(conditions!$79:$79,conditions!$8:$8,"&lt;="&amp;LD$9,conditions!$9:$9,"&gt;="&amp;LD$9))</f>
        <v>7.2830630415410269E-14</v>
      </c>
      <c r="LE155" s="37">
        <f>SUMIFS(56:56,$9:$9,LE$9-SUMIFS(conditions!$79:$79,conditions!$8:$8,"&lt;="&amp;LE$9,conditions!$9:$9,"&gt;="&amp;LE$9))</f>
        <v>5.1479999999999837</v>
      </c>
      <c r="LF155" s="37">
        <f>SUMIFS(56:56,$9:$9,LF$9-SUMIFS(conditions!$79:$79,conditions!$8:$8,"&lt;="&amp;LF$9,conditions!$9:$9,"&gt;="&amp;LF$9))</f>
        <v>5.1479999999999837</v>
      </c>
      <c r="LG155" s="37">
        <f>SUMIFS(56:56,$9:$9,LG$9-SUMIFS(conditions!$79:$79,conditions!$8:$8,"&lt;="&amp;LG$9,conditions!$9:$9,"&gt;="&amp;LG$9))</f>
        <v>5.1479999999999837</v>
      </c>
      <c r="LH155" s="37">
        <f>SUMIFS(56:56,$9:$9,LH$9-SUMIFS(conditions!$79:$79,conditions!$8:$8,"&lt;="&amp;LH$9,conditions!$9:$9,"&gt;="&amp;LH$9))</f>
        <v>5.1479999999999109</v>
      </c>
      <c r="LI155" s="37">
        <f>SUMIFS(56:56,$9:$9,LI$9-SUMIFS(conditions!$79:$79,conditions!$8:$8,"&lt;="&amp;LI$9,conditions!$9:$9,"&gt;="&amp;LI$9))</f>
        <v>5.1480000000000246</v>
      </c>
      <c r="LJ155" s="37">
        <f>SUMIFS(56:56,$9:$9,LJ$9-SUMIFS(conditions!$79:$79,conditions!$8:$8,"&lt;="&amp;LJ$9,conditions!$9:$9,"&gt;="&amp;LJ$9))</f>
        <v>7.2830630415410269E-14</v>
      </c>
      <c r="LK155" s="37">
        <f>SUMIFS(56:56,$9:$9,LK$9-SUMIFS(conditions!$79:$79,conditions!$8:$8,"&lt;="&amp;LK$9,conditions!$9:$9,"&gt;="&amp;LK$9))</f>
        <v>-4.0856207306205761E-14</v>
      </c>
      <c r="LL155" s="37">
        <f>SUMIFS(56:56,$9:$9,LL$9-SUMIFS(conditions!$79:$79,conditions!$8:$8,"&lt;="&amp;LL$9,conditions!$9:$9,"&gt;="&amp;LL$9))</f>
        <v>5.1479999999999837</v>
      </c>
      <c r="LM155" s="37">
        <f>SUMIFS(56:56,$9:$9,LM$9-SUMIFS(conditions!$79:$79,conditions!$8:$8,"&lt;="&amp;LM$9,conditions!$9:$9,"&gt;="&amp;LM$9))</f>
        <v>5.1480000000000974</v>
      </c>
      <c r="LN155" s="37">
        <f>SUMIFS(56:56,$9:$9,LN$9-SUMIFS(conditions!$79:$79,conditions!$8:$8,"&lt;="&amp;LN$9,conditions!$9:$9,"&gt;="&amp;LN$9))</f>
        <v>5.1479999999999837</v>
      </c>
      <c r="LO155" s="37">
        <f>SUMIFS(56:56,$9:$9,LO$9-SUMIFS(conditions!$79:$79,conditions!$8:$8,"&lt;="&amp;LO$9,conditions!$9:$9,"&gt;="&amp;LO$9))</f>
        <v>5.1480000000000246</v>
      </c>
      <c r="LP155" s="37">
        <f>SUMIFS(56:56,$9:$9,LP$9-SUMIFS(conditions!$79:$79,conditions!$8:$8,"&lt;="&amp;LP$9,conditions!$9:$9,"&gt;="&amp;LP$9))</f>
        <v>5.1480000000000246</v>
      </c>
      <c r="LQ155" s="37">
        <f>SUMIFS(56:56,$9:$9,LQ$9-SUMIFS(conditions!$79:$79,conditions!$8:$8,"&lt;="&amp;LQ$9,conditions!$9:$9,"&gt;="&amp;LQ$9))</f>
        <v>-4.0856207306205761E-14</v>
      </c>
      <c r="LR155" s="37">
        <f>SUMIFS(56:56,$9:$9,LR$9-SUMIFS(conditions!$79:$79,conditions!$8:$8,"&lt;="&amp;LR$9,conditions!$9:$9,"&gt;="&amp;LR$9))</f>
        <v>7.2830630415410269E-14</v>
      </c>
      <c r="LS155" s="37">
        <f>SUMIFS(56:56,$9:$9,LS$9-SUMIFS(conditions!$79:$79,conditions!$8:$8,"&lt;="&amp;LS$9,conditions!$9:$9,"&gt;="&amp;LS$9))</f>
        <v>5.1479999999999837</v>
      </c>
      <c r="LT155" s="37">
        <f>SUMIFS(56:56,$9:$9,LT$9-SUMIFS(conditions!$79:$79,conditions!$8:$8,"&lt;="&amp;LT$9,conditions!$9:$9,"&gt;="&amp;LT$9))</f>
        <v>5.1480000000000974</v>
      </c>
      <c r="LU155" s="37">
        <f>SUMIFS(56:56,$9:$9,LU$9-SUMIFS(conditions!$79:$79,conditions!$8:$8,"&lt;="&amp;LU$9,conditions!$9:$9,"&gt;="&amp;LU$9))</f>
        <v>5.1480000000000974</v>
      </c>
      <c r="LV155" s="37">
        <f>SUMIFS(56:56,$9:$9,LV$9-SUMIFS(conditions!$79:$79,conditions!$8:$8,"&lt;="&amp;LV$9,conditions!$9:$9,"&gt;="&amp;LV$9))</f>
        <v>5.1479999999999109</v>
      </c>
      <c r="LW155" s="37">
        <f>SUMIFS(56:56,$9:$9,LW$9-SUMIFS(conditions!$79:$79,conditions!$8:$8,"&lt;="&amp;LW$9,conditions!$9:$9,"&gt;="&amp;LW$9))</f>
        <v>5.1480000000000246</v>
      </c>
      <c r="LX155" s="37">
        <f>SUMIFS(56:56,$9:$9,LX$9-SUMIFS(conditions!$79:$79,conditions!$8:$8,"&lt;="&amp;LX$9,conditions!$9:$9,"&gt;="&amp;LX$9))</f>
        <v>7.2830630415410269E-14</v>
      </c>
      <c r="LY155" s="37">
        <f>SUMIFS(56:56,$9:$9,LY$9-SUMIFS(conditions!$79:$79,conditions!$8:$8,"&lt;="&amp;LY$9,conditions!$9:$9,"&gt;="&amp;LY$9))</f>
        <v>-4.0856207306205761E-14</v>
      </c>
      <c r="LZ155" s="37">
        <f>SUMIFS(56:56,$9:$9,LZ$9-SUMIFS(conditions!$79:$79,conditions!$8:$8,"&lt;="&amp;LZ$9,conditions!$9:$9,"&gt;="&amp;LZ$9))</f>
        <v>5.1480000000000974</v>
      </c>
      <c r="MA155" s="37">
        <f>SUMIFS(56:56,$9:$9,MA$9-SUMIFS(conditions!$79:$79,conditions!$8:$8,"&lt;="&amp;MA$9,conditions!$9:$9,"&gt;="&amp;MA$9))</f>
        <v>5.1480000000000974</v>
      </c>
      <c r="MB155" s="37">
        <f>SUMIFS(56:56,$9:$9,MB$9-SUMIFS(conditions!$79:$79,conditions!$8:$8,"&lt;="&amp;MB$9,conditions!$9:$9,"&gt;="&amp;MB$9))</f>
        <v>5.1479999999999499</v>
      </c>
      <c r="MC155" s="37">
        <f>SUMIFS(56:56,$9:$9,MC$9-SUMIFS(conditions!$79:$79,conditions!$8:$8,"&lt;="&amp;MC$9,conditions!$9:$9,"&gt;="&amp;MC$9))</f>
        <v>6.4349999999999454</v>
      </c>
      <c r="MD155" s="37">
        <f>SUMIFS(56:56,$9:$9,MD$9-SUMIFS(conditions!$79:$79,conditions!$8:$8,"&lt;="&amp;MD$9,conditions!$9:$9,"&gt;="&amp;MD$9))</f>
        <v>6.4350000000000591</v>
      </c>
      <c r="ME155" s="37">
        <f>SUMIFS(56:56,$9:$9,ME$9-SUMIFS(conditions!$79:$79,conditions!$8:$8,"&lt;="&amp;ME$9,conditions!$9:$9,"&gt;="&amp;ME$9))</f>
        <v>3.907985046680551E-14</v>
      </c>
      <c r="MF155" s="37">
        <f>SUMIFS(56:56,$9:$9,MF$9-SUMIFS(conditions!$79:$79,conditions!$8:$8,"&lt;="&amp;MF$9,conditions!$9:$9,"&gt;="&amp;MF$9))</f>
        <v>3.907985046680551E-14</v>
      </c>
      <c r="MG155" s="37">
        <f>SUMIFS(56:56,$9:$9,MG$9-SUMIFS(conditions!$79:$79,conditions!$8:$8,"&lt;="&amp;MG$9,conditions!$9:$9,"&gt;="&amp;MG$9))</f>
        <v>6.4350000000000982</v>
      </c>
      <c r="MH155" s="37">
        <f>SUMIFS(56:56,$9:$9,MH$9-SUMIFS(conditions!$79:$79,conditions!$8:$8,"&lt;="&amp;MH$9,conditions!$9:$9,"&gt;="&amp;MH$9))</f>
        <v>6.4349999999999845</v>
      </c>
      <c r="MI155" s="37">
        <f>SUMIFS(56:56,$9:$9,MI$9-SUMIFS(conditions!$79:$79,conditions!$8:$8,"&lt;="&amp;MI$9,conditions!$9:$9,"&gt;="&amp;MI$9))</f>
        <v>6.4350000000000414</v>
      </c>
      <c r="MJ155" s="37">
        <f>SUMIFS(56:56,$9:$9,MJ$9-SUMIFS(conditions!$79:$79,conditions!$8:$8,"&lt;="&amp;MJ$9,conditions!$9:$9,"&gt;="&amp;MJ$9))</f>
        <v>6.4350000000000023</v>
      </c>
      <c r="MK155" s="37">
        <f>SUMIFS(56:56,$9:$9,MK$9-SUMIFS(conditions!$79:$79,conditions!$8:$8,"&lt;="&amp;MK$9,conditions!$9:$9,"&gt;="&amp;MK$9))</f>
        <v>6.4350000000000591</v>
      </c>
      <c r="ML155" s="37">
        <f>SUMIFS(56:56,$9:$9,ML$9-SUMIFS(conditions!$79:$79,conditions!$8:$8,"&lt;="&amp;ML$9,conditions!$9:$9,"&gt;="&amp;ML$9))</f>
        <v>-7.460698725481052E-14</v>
      </c>
      <c r="MM155" s="37">
        <f>SUMIFS(56:56,$9:$9,MM$9-SUMIFS(conditions!$79:$79,conditions!$8:$8,"&lt;="&amp;MM$9,conditions!$9:$9,"&gt;="&amp;MM$9))</f>
        <v>3.907985046680551E-14</v>
      </c>
      <c r="MN155" s="37">
        <f>SUMIFS(56:56,$9:$9,MN$9-SUMIFS(conditions!$79:$79,conditions!$8:$8,"&lt;="&amp;MN$9,conditions!$9:$9,"&gt;="&amp;MN$9))</f>
        <v>6.4349999999999845</v>
      </c>
      <c r="MO155" s="37">
        <f>SUMIFS(56:56,$9:$9,MO$9-SUMIFS(conditions!$79:$79,conditions!$8:$8,"&lt;="&amp;MO$9,conditions!$9:$9,"&gt;="&amp;MO$9))</f>
        <v>6.4350000000000982</v>
      </c>
      <c r="MP155" s="37">
        <f>SUMIFS(56:56,$9:$9,MP$9-SUMIFS(conditions!$79:$79,conditions!$8:$8,"&lt;="&amp;MP$9,conditions!$9:$9,"&gt;="&amp;MP$9))</f>
        <v>6.4349999999999845</v>
      </c>
      <c r="MQ155" s="37">
        <f>SUMIFS(56:56,$9:$9,MQ$9-SUMIFS(conditions!$79:$79,conditions!$8:$8,"&lt;="&amp;MQ$9,conditions!$9:$9,"&gt;="&amp;MQ$9))</f>
        <v>6.4349999999999454</v>
      </c>
      <c r="MR155" s="37">
        <f>SUMIFS(56:56,$9:$9,MR$9-SUMIFS(conditions!$79:$79,conditions!$8:$8,"&lt;="&amp;MR$9,conditions!$9:$9,"&gt;="&amp;MR$9))</f>
        <v>6.4349999999999454</v>
      </c>
      <c r="MS155" s="37">
        <f>SUMIFS(56:56,$9:$9,MS$9-SUMIFS(conditions!$79:$79,conditions!$8:$8,"&lt;="&amp;MS$9,conditions!$9:$9,"&gt;="&amp;MS$9))</f>
        <v>9.5923269327613525E-14</v>
      </c>
      <c r="MT155" s="37">
        <f>SUMIFS(56:56,$9:$9,MT$9-SUMIFS(conditions!$79:$79,conditions!$8:$8,"&lt;="&amp;MT$9,conditions!$9:$9,"&gt;="&amp;MT$9))</f>
        <v>-1.7763568394002505E-14</v>
      </c>
      <c r="MU155" s="37">
        <f>SUMIFS(56:56,$9:$9,MU$9-SUMIFS(conditions!$79:$79,conditions!$8:$8,"&lt;="&amp;MU$9,conditions!$9:$9,"&gt;="&amp;MU$9))</f>
        <v>6.4350000000000414</v>
      </c>
      <c r="MV155" s="37">
        <f>SUMIFS(56:56,$9:$9,MV$9-SUMIFS(conditions!$79:$79,conditions!$8:$8,"&lt;="&amp;MV$9,conditions!$9:$9,"&gt;="&amp;MV$9))</f>
        <v>6.4350000000000414</v>
      </c>
      <c r="MW155" s="37">
        <f>SUMIFS(56:56,$9:$9,MW$9-SUMIFS(conditions!$79:$79,conditions!$8:$8,"&lt;="&amp;MW$9,conditions!$9:$9,"&gt;="&amp;MW$9))</f>
        <v>6.4349999999999845</v>
      </c>
      <c r="MX155" s="37">
        <f>SUMIFS(56:56,$9:$9,MX$9-SUMIFS(conditions!$79:$79,conditions!$8:$8,"&lt;="&amp;MX$9,conditions!$9:$9,"&gt;="&amp;MX$9))</f>
        <v>6.4349999999999454</v>
      </c>
      <c r="MY155" s="37">
        <f>SUMIFS(56:56,$9:$9,MY$9-SUMIFS(conditions!$79:$79,conditions!$8:$8,"&lt;="&amp;MY$9,conditions!$9:$9,"&gt;="&amp;MY$9))</f>
        <v>6.4350000000000591</v>
      </c>
      <c r="MZ155" s="37">
        <f>SUMIFS(56:56,$9:$9,MZ$9-SUMIFS(conditions!$79:$79,conditions!$8:$8,"&lt;="&amp;MZ$9,conditions!$9:$9,"&gt;="&amp;MZ$9))</f>
        <v>3.907985046680551E-14</v>
      </c>
      <c r="NA155" s="37">
        <f>SUMIFS(56:56,$9:$9,NA$9-SUMIFS(conditions!$79:$79,conditions!$8:$8,"&lt;="&amp;NA$9,conditions!$9:$9,"&gt;="&amp;NA$9))</f>
        <v>-1.7763568394002505E-14</v>
      </c>
      <c r="NB155" s="37">
        <f>SUMIFS(56:56,$9:$9,NB$9-SUMIFS(conditions!$79:$79,conditions!$8:$8,"&lt;="&amp;NB$9,conditions!$9:$9,"&gt;="&amp;NB$9))</f>
        <v>6.4349999999999845</v>
      </c>
      <c r="NC155" s="37">
        <f>SUMIFS(56:56,$9:$9,NC$9-SUMIFS(conditions!$79:$79,conditions!$8:$8,"&lt;="&amp;NC$9,conditions!$9:$9,"&gt;="&amp;NC$9))</f>
        <v>6.4349999999999845</v>
      </c>
      <c r="ND155" s="37">
        <f>SUMIFS(56:56,$9:$9,ND$9-SUMIFS(conditions!$79:$79,conditions!$8:$8,"&lt;="&amp;ND$9,conditions!$9:$9,"&gt;="&amp;ND$9))</f>
        <v>6.4349999999999845</v>
      </c>
      <c r="NE155" s="37">
        <f>SUMIFS(56:56,$9:$9,NE$9-SUMIFS(conditions!$79:$79,conditions!$8:$8,"&lt;="&amp;NE$9,conditions!$9:$9,"&gt;="&amp;NE$9))</f>
        <v>6.4350000000000023</v>
      </c>
      <c r="NF155" s="37">
        <f>SUMIFS(56:56,$9:$9,NF$9-SUMIFS(conditions!$79:$79,conditions!$8:$8,"&lt;="&amp;NF$9,conditions!$9:$9,"&gt;="&amp;NF$9))</f>
        <v>6.4350000000000023</v>
      </c>
      <c r="NG155" s="37">
        <f>SUMIFS(56:56,$9:$9,NG$9-SUMIFS(conditions!$79:$79,conditions!$8:$8,"&lt;="&amp;NG$9,conditions!$9:$9,"&gt;="&amp;NG$9))</f>
        <v>-3.5527136788005009E-14</v>
      </c>
      <c r="NH155" s="37">
        <f>SUMIFS(56:56,$9:$9,NH$9-SUMIFS(conditions!$79:$79,conditions!$8:$8,"&lt;="&amp;NH$9,conditions!$9:$9,"&gt;="&amp;NH$9))</f>
        <v>2.1316282072803006E-14</v>
      </c>
      <c r="NI155" s="37">
        <f>SUMIFS(56:56,$9:$9,NI$9-SUMIFS(conditions!$79:$79,conditions!$8:$8,"&lt;="&amp;NI$9,conditions!$9:$9,"&gt;="&amp;NI$9))</f>
        <v>4.2899999999999849</v>
      </c>
      <c r="NJ155" s="37">
        <f>SUMIFS(56:56,$9:$9,NJ$9-SUMIFS(conditions!$79:$79,conditions!$8:$8,"&lt;="&amp;NJ$9,conditions!$9:$9,"&gt;="&amp;NJ$9))</f>
        <v>4.2899999999999849</v>
      </c>
      <c r="NK155" s="37">
        <f>SUMIFS(56:56,$9:$9,NK$9-SUMIFS(conditions!$79:$79,conditions!$8:$8,"&lt;="&amp;NK$9,conditions!$9:$9,"&gt;="&amp;NK$9))</f>
        <v>4.2899999999999849</v>
      </c>
      <c r="NL155" s="37">
        <f>SUMIFS(56:56,$9:$9,NL$9-SUMIFS(conditions!$79:$79,conditions!$8:$8,"&lt;="&amp;NL$9,conditions!$9:$9,"&gt;="&amp;NL$9))</f>
        <v>4.2900000000000773</v>
      </c>
      <c r="NM155" s="37">
        <f>SUMIFS(56:56,$9:$9,NM$9-SUMIFS(conditions!$79:$79,conditions!$8:$8,"&lt;="&amp;NM$9,conditions!$9:$9,"&gt;="&amp;NM$9))</f>
        <v>4.2899999999999636</v>
      </c>
      <c r="NN155" s="37">
        <f>SUMIFS(56:56,$9:$9,NN$9-SUMIFS(conditions!$79:$79,conditions!$8:$8,"&lt;="&amp;NN$9,conditions!$9:$9,"&gt;="&amp;NN$9))</f>
        <v>-3.5527136788005009E-14</v>
      </c>
      <c r="NO155" s="37">
        <f>SUMIFS(56:56,$9:$9,NO$9-SUMIFS(conditions!$79:$79,conditions!$8:$8,"&lt;="&amp;NO$9,conditions!$9:$9,"&gt;="&amp;NO$9))</f>
        <v>-3.5527136788005009E-14</v>
      </c>
      <c r="NP155" s="37">
        <f>SUMIFS(56:56,$9:$9,NP$9-SUMIFS(conditions!$79:$79,conditions!$8:$8,"&lt;="&amp;NP$9,conditions!$9:$9,"&gt;="&amp;NP$9))</f>
        <v>4.2900000000000418</v>
      </c>
      <c r="NQ155" s="37">
        <f>SUMIFS(56:56,$9:$9,NQ$9-SUMIFS(conditions!$79:$79,conditions!$8:$8,"&lt;="&amp;NQ$9,conditions!$9:$9,"&gt;="&amp;NQ$9))</f>
        <v>4.2899999999999281</v>
      </c>
      <c r="NR155" s="37">
        <f>SUMIFS(56:56,$9:$9,NR$9-SUMIFS(conditions!$79:$79,conditions!$8:$8,"&lt;="&amp;NR$9,conditions!$9:$9,"&gt;="&amp;NR$9))</f>
        <v>4.2899999999999849</v>
      </c>
      <c r="NS155" s="37">
        <f>SUMIFS(56:56,$9:$9,NS$9-SUMIFS(conditions!$79:$79,conditions!$8:$8,"&lt;="&amp;NS$9,conditions!$9:$9,"&gt;="&amp;NS$9))</f>
        <v>4.2899999999999636</v>
      </c>
      <c r="NT155" s="37">
        <f>SUMIFS(56:56,$9:$9,NT$9-SUMIFS(conditions!$79:$79,conditions!$8:$8,"&lt;="&amp;NT$9,conditions!$9:$9,"&gt;="&amp;NT$9))</f>
        <v>4.2900000000000205</v>
      </c>
      <c r="NU155" s="37">
        <f>SUMIFS(56:56,$9:$9,NU$9-SUMIFS(conditions!$79:$79,conditions!$8:$8,"&lt;="&amp;NU$9,conditions!$9:$9,"&gt;="&amp;NU$9))</f>
        <v>-3.5527136788005009E-14</v>
      </c>
      <c r="NV155" s="37">
        <f>SUMIFS(56:56,$9:$9,NV$9-SUMIFS(conditions!$79:$79,conditions!$8:$8,"&lt;="&amp;NV$9,conditions!$9:$9,"&gt;="&amp;NV$9))</f>
        <v>2.1316282072803006E-14</v>
      </c>
    </row>
    <row r="156" spans="1:386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8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</row>
    <row r="157" spans="1:386" s="7" customFormat="1" x14ac:dyDescent="0.25">
      <c r="A157" s="5"/>
      <c r="B157" s="5"/>
      <c r="C157" s="5"/>
      <c r="D157" s="5"/>
      <c r="E157" s="5"/>
      <c r="F157" s="5"/>
      <c r="G157" s="5" t="str">
        <f>KPI!$F$39</f>
        <v>финансовый поток по движению товаров</v>
      </c>
      <c r="H157" s="5"/>
      <c r="I157" s="5"/>
      <c r="J157" s="20" t="str">
        <f>IF($G157="","",INDEX(KPI!$H$11:$H$121,SUMIFS(KPI!$E$11:$E$121,KPI!$F$11:$F$121,$G157)))</f>
        <v>тыс.руб.</v>
      </c>
      <c r="K157" s="5"/>
      <c r="L157" s="5"/>
      <c r="M157" s="5"/>
      <c r="N157" s="5"/>
      <c r="O157" s="5"/>
      <c r="P157" s="5"/>
      <c r="Q157" s="5"/>
      <c r="R157" s="27">
        <f>SUM(T157:NV157)</f>
        <v>18369.873515283452</v>
      </c>
      <c r="S157" s="5"/>
      <c r="T157" s="5"/>
      <c r="U157" s="27">
        <f>SUM(U159:U165)</f>
        <v>372.9563782866</v>
      </c>
      <c r="V157" s="27">
        <f t="shared" ref="V157" si="165">SUM(V159:V165)</f>
        <v>223.75637828659998</v>
      </c>
      <c r="W157" s="27">
        <f>SUM(W159:W165)</f>
        <v>223.75637828659998</v>
      </c>
      <c r="X157" s="27">
        <f t="shared" ref="X157:CI157" si="166">SUM(X159:X165)</f>
        <v>175.58249132539999</v>
      </c>
      <c r="Y157" s="27">
        <f t="shared" si="166"/>
        <v>-149.20000000000002</v>
      </c>
      <c r="Z157" s="27">
        <f t="shared" si="166"/>
        <v>-101.02611303880002</v>
      </c>
      <c r="AA157" s="27">
        <f t="shared" si="166"/>
        <v>372.9563782866</v>
      </c>
      <c r="AB157" s="27">
        <f t="shared" si="166"/>
        <v>372.9563782866</v>
      </c>
      <c r="AC157" s="27">
        <f t="shared" si="166"/>
        <v>223.75637828659998</v>
      </c>
      <c r="AD157" s="27">
        <f t="shared" si="166"/>
        <v>223.75637828659998</v>
      </c>
      <c r="AE157" s="27">
        <f t="shared" si="166"/>
        <v>175.58249132539999</v>
      </c>
      <c r="AF157" s="27">
        <f t="shared" si="166"/>
        <v>-149.20000000000002</v>
      </c>
      <c r="AG157" s="27">
        <f t="shared" si="166"/>
        <v>-101.02611303880002</v>
      </c>
      <c r="AH157" s="27">
        <f t="shared" si="166"/>
        <v>372.9563782866</v>
      </c>
      <c r="AI157" s="27">
        <f t="shared" si="166"/>
        <v>348.78249132539997</v>
      </c>
      <c r="AJ157" s="27">
        <f t="shared" si="166"/>
        <v>90.79999999999923</v>
      </c>
      <c r="AK157" s="27">
        <f t="shared" si="166"/>
        <v>119.29200000000051</v>
      </c>
      <c r="AL157" s="27">
        <f t="shared" si="166"/>
        <v>119.29199999999955</v>
      </c>
      <c r="AM157" s="27">
        <f t="shared" si="166"/>
        <v>-15.708000000000245</v>
      </c>
      <c r="AN157" s="27">
        <f t="shared" si="166"/>
        <v>-39.707999999999963</v>
      </c>
      <c r="AO157" s="27">
        <f t="shared" si="166"/>
        <v>135</v>
      </c>
      <c r="AP157" s="27">
        <f t="shared" si="166"/>
        <v>158.99999999999952</v>
      </c>
      <c r="AQ157" s="27">
        <f t="shared" si="166"/>
        <v>119.29199999999977</v>
      </c>
      <c r="AR157" s="27">
        <f t="shared" si="166"/>
        <v>119.29200000000006</v>
      </c>
      <c r="AS157" s="27">
        <f t="shared" si="166"/>
        <v>119.292</v>
      </c>
      <c r="AT157" s="27">
        <f t="shared" si="166"/>
        <v>-15.708000000001155</v>
      </c>
      <c r="AU157" s="27">
        <f t="shared" si="166"/>
        <v>-39.707999999999963</v>
      </c>
      <c r="AV157" s="27">
        <f t="shared" si="166"/>
        <v>135</v>
      </c>
      <c r="AW157" s="27">
        <f t="shared" si="166"/>
        <v>158.99999999999997</v>
      </c>
      <c r="AX157" s="27">
        <f t="shared" si="166"/>
        <v>119.29199999999909</v>
      </c>
      <c r="AY157" s="27">
        <f t="shared" si="166"/>
        <v>119.29200000000063</v>
      </c>
      <c r="AZ157" s="27">
        <f t="shared" si="166"/>
        <v>119.292</v>
      </c>
      <c r="BA157" s="27">
        <f t="shared" si="166"/>
        <v>-15.707999999999961</v>
      </c>
      <c r="BB157" s="27">
        <f t="shared" si="166"/>
        <v>-39.707999999999963</v>
      </c>
      <c r="BC157" s="27">
        <f t="shared" si="166"/>
        <v>135</v>
      </c>
      <c r="BD157" s="27">
        <f t="shared" si="166"/>
        <v>159.00000000000003</v>
      </c>
      <c r="BE157" s="27">
        <f t="shared" si="166"/>
        <v>119.29199999999977</v>
      </c>
      <c r="BF157" s="27">
        <f t="shared" si="166"/>
        <v>119.29199999999983</v>
      </c>
      <c r="BG157" s="27">
        <f t="shared" si="166"/>
        <v>119.29200000000017</v>
      </c>
      <c r="BH157" s="27">
        <f t="shared" si="166"/>
        <v>-15.707999999999961</v>
      </c>
      <c r="BI157" s="27">
        <f t="shared" si="166"/>
        <v>-39.707999999999963</v>
      </c>
      <c r="BJ157" s="27">
        <f t="shared" si="166"/>
        <v>135</v>
      </c>
      <c r="BK157" s="27">
        <f t="shared" si="166"/>
        <v>159.00000000000003</v>
      </c>
      <c r="BL157" s="27">
        <f t="shared" si="166"/>
        <v>119.29199999999989</v>
      </c>
      <c r="BM157" s="27">
        <f t="shared" si="166"/>
        <v>119.29199999999983</v>
      </c>
      <c r="BN157" s="27">
        <f t="shared" si="166"/>
        <v>125.29200000000033</v>
      </c>
      <c r="BO157" s="27">
        <f t="shared" si="166"/>
        <v>17.292000000000321</v>
      </c>
      <c r="BP157" s="27">
        <f t="shared" si="166"/>
        <v>-42.249599999999866</v>
      </c>
      <c r="BQ157" s="27">
        <f t="shared" si="166"/>
        <v>90</v>
      </c>
      <c r="BR157" s="27">
        <f t="shared" si="166"/>
        <v>120.00000000000087</v>
      </c>
      <c r="BS157" s="27">
        <f t="shared" si="166"/>
        <v>77.750400000000255</v>
      </c>
      <c r="BT157" s="27">
        <f t="shared" si="166"/>
        <v>77.750400000001221</v>
      </c>
      <c r="BU157" s="27">
        <f t="shared" si="166"/>
        <v>77.750400000000994</v>
      </c>
      <c r="BV157" s="27">
        <f t="shared" si="166"/>
        <v>-12.249599999999241</v>
      </c>
      <c r="BW157" s="27">
        <f t="shared" si="166"/>
        <v>-42.249599999999866</v>
      </c>
      <c r="BX157" s="27">
        <f t="shared" si="166"/>
        <v>90</v>
      </c>
      <c r="BY157" s="27">
        <f t="shared" si="166"/>
        <v>120.00000000000013</v>
      </c>
      <c r="BZ157" s="27">
        <f t="shared" si="166"/>
        <v>77.750400000000994</v>
      </c>
      <c r="CA157" s="27">
        <f t="shared" si="166"/>
        <v>77.750400000000766</v>
      </c>
      <c r="CB157" s="27">
        <f t="shared" si="166"/>
        <v>77.75040000000088</v>
      </c>
      <c r="CC157" s="27">
        <f t="shared" si="166"/>
        <v>-12.249599999999866</v>
      </c>
      <c r="CD157" s="27">
        <f t="shared" si="166"/>
        <v>-42.249599999999639</v>
      </c>
      <c r="CE157" s="27">
        <f t="shared" si="166"/>
        <v>90</v>
      </c>
      <c r="CF157" s="27">
        <f t="shared" si="166"/>
        <v>120.00000000000058</v>
      </c>
      <c r="CG157" s="27">
        <f t="shared" si="166"/>
        <v>77.750400000000596</v>
      </c>
      <c r="CH157" s="27">
        <f t="shared" si="166"/>
        <v>77.750400000000937</v>
      </c>
      <c r="CI157" s="27">
        <f t="shared" si="166"/>
        <v>77.750400000000141</v>
      </c>
      <c r="CJ157" s="27">
        <f t="shared" ref="CJ157:EU157" si="167">SUM(CJ159:CJ165)</f>
        <v>-12.249599999999809</v>
      </c>
      <c r="CK157" s="27">
        <f t="shared" si="167"/>
        <v>-42.249599999999639</v>
      </c>
      <c r="CL157" s="27">
        <f t="shared" si="167"/>
        <v>90</v>
      </c>
      <c r="CM157" s="27">
        <f t="shared" si="167"/>
        <v>119.99999999999933</v>
      </c>
      <c r="CN157" s="27">
        <f t="shared" si="167"/>
        <v>77.750400000000141</v>
      </c>
      <c r="CO157" s="27">
        <f t="shared" si="167"/>
        <v>77.750400000000027</v>
      </c>
      <c r="CP157" s="27">
        <f t="shared" si="167"/>
        <v>77.750399999999289</v>
      </c>
      <c r="CQ157" s="27">
        <f t="shared" si="167"/>
        <v>-12.249600000000093</v>
      </c>
      <c r="CR157" s="27">
        <f t="shared" si="167"/>
        <v>-42.249599999999639</v>
      </c>
      <c r="CS157" s="27">
        <f t="shared" si="167"/>
        <v>90</v>
      </c>
      <c r="CT157" s="27">
        <f t="shared" si="167"/>
        <v>109.10000000000004</v>
      </c>
      <c r="CU157" s="27">
        <f t="shared" si="167"/>
        <v>12.987919999999445</v>
      </c>
      <c r="CV157" s="27">
        <f t="shared" si="167"/>
        <v>12.987919999999786</v>
      </c>
      <c r="CW157" s="27">
        <f t="shared" si="167"/>
        <v>12.987919999999502</v>
      </c>
      <c r="CX157" s="27">
        <f t="shared" si="167"/>
        <v>-76.112080000000461</v>
      </c>
      <c r="CY157" s="27">
        <f t="shared" si="167"/>
        <v>-96.112080000000105</v>
      </c>
      <c r="CZ157" s="27">
        <f t="shared" si="167"/>
        <v>89.1</v>
      </c>
      <c r="DA157" s="27">
        <f t="shared" si="167"/>
        <v>109.09999999999958</v>
      </c>
      <c r="DB157" s="27">
        <f t="shared" si="167"/>
        <v>12.987919999999786</v>
      </c>
      <c r="DC157" s="27">
        <f t="shared" si="167"/>
        <v>12.987919999999615</v>
      </c>
      <c r="DD157" s="27">
        <f t="shared" si="167"/>
        <v>12.987919999999786</v>
      </c>
      <c r="DE157" s="27">
        <f t="shared" si="167"/>
        <v>-76.112080000000461</v>
      </c>
      <c r="DF157" s="27">
        <f t="shared" si="167"/>
        <v>-96.112080000000105</v>
      </c>
      <c r="DG157" s="27">
        <f t="shared" si="167"/>
        <v>89.1</v>
      </c>
      <c r="DH157" s="27">
        <f t="shared" si="167"/>
        <v>109.09999999999918</v>
      </c>
      <c r="DI157" s="27">
        <f t="shared" si="167"/>
        <v>12.987919999999558</v>
      </c>
      <c r="DJ157" s="27">
        <f t="shared" si="167"/>
        <v>12.987919999999956</v>
      </c>
      <c r="DK157" s="27">
        <f t="shared" si="167"/>
        <v>12.987919999999615</v>
      </c>
      <c r="DL157" s="27">
        <f t="shared" si="167"/>
        <v>-76.112080000000233</v>
      </c>
      <c r="DM157" s="27">
        <f t="shared" si="167"/>
        <v>-96.112080000000105</v>
      </c>
      <c r="DN157" s="27">
        <f t="shared" si="167"/>
        <v>89.1</v>
      </c>
      <c r="DO157" s="27">
        <f t="shared" si="167"/>
        <v>109.09999999999964</v>
      </c>
      <c r="DP157" s="27">
        <f t="shared" si="167"/>
        <v>12.987919999999558</v>
      </c>
      <c r="DQ157" s="27">
        <f t="shared" si="167"/>
        <v>12.987919999999558</v>
      </c>
      <c r="DR157" s="27">
        <f t="shared" si="167"/>
        <v>12.987920000000582</v>
      </c>
      <c r="DS157" s="27">
        <f t="shared" si="167"/>
        <v>-76.112080000000461</v>
      </c>
      <c r="DT157" s="27">
        <f t="shared" si="167"/>
        <v>-96.112080000000105</v>
      </c>
      <c r="DU157" s="27">
        <f t="shared" si="167"/>
        <v>89.1</v>
      </c>
      <c r="DV157" s="27">
        <f t="shared" si="167"/>
        <v>109.10000000000009</v>
      </c>
      <c r="DW157" s="27">
        <f t="shared" si="167"/>
        <v>12.787919999999717</v>
      </c>
      <c r="DX157" s="27">
        <f t="shared" si="167"/>
        <v>11.887920000000385</v>
      </c>
      <c r="DY157" s="27">
        <f t="shared" si="167"/>
        <v>9.54577799999951</v>
      </c>
      <c r="DZ157" s="27">
        <f t="shared" si="167"/>
        <v>-97.374221999999676</v>
      </c>
      <c r="EA157" s="27">
        <f t="shared" si="167"/>
        <v>-117.17422199999993</v>
      </c>
      <c r="EB157" s="27">
        <f t="shared" si="167"/>
        <v>106.92</v>
      </c>
      <c r="EC157" s="27">
        <f t="shared" si="167"/>
        <v>126.72000000000006</v>
      </c>
      <c r="ED157" s="27">
        <f t="shared" si="167"/>
        <v>9.5457780000000785</v>
      </c>
      <c r="EE157" s="27">
        <f t="shared" si="167"/>
        <v>9.5457779999994532</v>
      </c>
      <c r="EF157" s="27">
        <f t="shared" si="167"/>
        <v>9.5457780000000785</v>
      </c>
      <c r="EG157" s="27">
        <f t="shared" si="167"/>
        <v>-97.374221999999904</v>
      </c>
      <c r="EH157" s="27">
        <f t="shared" si="167"/>
        <v>-117.17422199999993</v>
      </c>
      <c r="EI157" s="27">
        <f t="shared" si="167"/>
        <v>106.92</v>
      </c>
      <c r="EJ157" s="27">
        <f t="shared" si="167"/>
        <v>126.71999999999966</v>
      </c>
      <c r="EK157" s="27">
        <f t="shared" si="167"/>
        <v>9.5457779999998511</v>
      </c>
      <c r="EL157" s="27">
        <f t="shared" si="167"/>
        <v>9.5457779999997943</v>
      </c>
      <c r="EM157" s="27">
        <f t="shared" si="167"/>
        <v>9.5457780000004195</v>
      </c>
      <c r="EN157" s="27">
        <f t="shared" si="167"/>
        <v>-97.374221999999961</v>
      </c>
      <c r="EO157" s="27">
        <f t="shared" si="167"/>
        <v>-117.17422199999993</v>
      </c>
      <c r="EP157" s="27">
        <f t="shared" si="167"/>
        <v>106.92</v>
      </c>
      <c r="EQ157" s="27">
        <f t="shared" si="167"/>
        <v>126.71999999999989</v>
      </c>
      <c r="ER157" s="27">
        <f t="shared" si="167"/>
        <v>9.5457780000000785</v>
      </c>
      <c r="ES157" s="27">
        <f t="shared" si="167"/>
        <v>9.5457780000005901</v>
      </c>
      <c r="ET157" s="27">
        <f t="shared" si="167"/>
        <v>9.5457779999995669</v>
      </c>
      <c r="EU157" s="27">
        <f t="shared" si="167"/>
        <v>-97.374221999999961</v>
      </c>
      <c r="EV157" s="27">
        <f t="shared" ref="EV157:HG157" si="168">SUM(EV159:EV165)</f>
        <v>-117.17422199999993</v>
      </c>
      <c r="EW157" s="27">
        <f t="shared" si="168"/>
        <v>106.92</v>
      </c>
      <c r="EX157" s="27">
        <f t="shared" si="168"/>
        <v>126.72000000000023</v>
      </c>
      <c r="EY157" s="27">
        <f t="shared" si="168"/>
        <v>9.5457780000001353</v>
      </c>
      <c r="EZ157" s="27">
        <f t="shared" si="168"/>
        <v>9.5457779999997943</v>
      </c>
      <c r="FA157" s="27">
        <f t="shared" si="168"/>
        <v>9.5457780000000216</v>
      </c>
      <c r="FB157" s="27">
        <f t="shared" si="168"/>
        <v>-93.414221999999853</v>
      </c>
      <c r="FC157" s="27">
        <f t="shared" si="168"/>
        <v>-99.35422199999995</v>
      </c>
      <c r="FD157" s="27">
        <f t="shared" si="168"/>
        <v>112.26600000000001</v>
      </c>
      <c r="FE157" s="27">
        <f t="shared" si="168"/>
        <v>136.02599999999984</v>
      </c>
      <c r="FF157" s="27">
        <f t="shared" si="168"/>
        <v>53.173715759999489</v>
      </c>
      <c r="FG157" s="27">
        <f t="shared" si="168"/>
        <v>53.173715760000398</v>
      </c>
      <c r="FH157" s="27">
        <f t="shared" si="168"/>
        <v>53.173715760000171</v>
      </c>
      <c r="FI157" s="27">
        <f t="shared" si="168"/>
        <v>-59.09228424000073</v>
      </c>
      <c r="FJ157" s="27">
        <f t="shared" si="168"/>
        <v>-82.852284239999918</v>
      </c>
      <c r="FK157" s="27">
        <f t="shared" si="168"/>
        <v>112.26600000000001</v>
      </c>
      <c r="FL157" s="27">
        <f t="shared" si="168"/>
        <v>136.02599999999984</v>
      </c>
      <c r="FM157" s="27">
        <f t="shared" si="168"/>
        <v>53.173715760000398</v>
      </c>
      <c r="FN157" s="27">
        <f t="shared" si="168"/>
        <v>53.173715759999943</v>
      </c>
      <c r="FO157" s="27">
        <f t="shared" si="168"/>
        <v>53.173715759999716</v>
      </c>
      <c r="FP157" s="27">
        <f t="shared" si="168"/>
        <v>-59.092284239999593</v>
      </c>
      <c r="FQ157" s="27">
        <f t="shared" si="168"/>
        <v>-82.852284239999918</v>
      </c>
      <c r="FR157" s="27">
        <f t="shared" si="168"/>
        <v>112.26600000000001</v>
      </c>
      <c r="FS157" s="27">
        <f t="shared" si="168"/>
        <v>136.02600000000029</v>
      </c>
      <c r="FT157" s="27">
        <f t="shared" si="168"/>
        <v>53.173715760000853</v>
      </c>
      <c r="FU157" s="27">
        <f t="shared" si="168"/>
        <v>53.173715759999716</v>
      </c>
      <c r="FV157" s="27">
        <f t="shared" si="168"/>
        <v>53.173715760000512</v>
      </c>
      <c r="FW157" s="27">
        <f t="shared" si="168"/>
        <v>-59.092284239999593</v>
      </c>
      <c r="FX157" s="27">
        <f t="shared" si="168"/>
        <v>-82.852284239999918</v>
      </c>
      <c r="FY157" s="27">
        <f t="shared" si="168"/>
        <v>112.26600000000001</v>
      </c>
      <c r="FZ157" s="27">
        <f t="shared" si="168"/>
        <v>136.02599999999984</v>
      </c>
      <c r="GA157" s="27">
        <f t="shared" si="168"/>
        <v>53.173715760000455</v>
      </c>
      <c r="GB157" s="27">
        <f t="shared" si="168"/>
        <v>53.173715759999716</v>
      </c>
      <c r="GC157" s="27">
        <f t="shared" si="168"/>
        <v>53.173715760000853</v>
      </c>
      <c r="GD157" s="27">
        <f t="shared" si="168"/>
        <v>-59.092284239999991</v>
      </c>
      <c r="GE157" s="27">
        <f t="shared" si="168"/>
        <v>-82.852284239999918</v>
      </c>
      <c r="GF157" s="27">
        <f t="shared" si="168"/>
        <v>112.26600000000001</v>
      </c>
      <c r="GG157" s="27">
        <f t="shared" si="168"/>
        <v>137.21400000000037</v>
      </c>
      <c r="GH157" s="27">
        <f t="shared" si="168"/>
        <v>66.17669723280045</v>
      </c>
      <c r="GI157" s="27">
        <f t="shared" si="168"/>
        <v>66.176697232800677</v>
      </c>
      <c r="GJ157" s="27">
        <f t="shared" si="168"/>
        <v>66.176697232800905</v>
      </c>
      <c r="GK157" s="27">
        <f t="shared" si="168"/>
        <v>-58.251452767199105</v>
      </c>
      <c r="GL157" s="27">
        <f t="shared" si="168"/>
        <v>-83.199452767199617</v>
      </c>
      <c r="GM157" s="27">
        <f t="shared" si="168"/>
        <v>124.42814999999999</v>
      </c>
      <c r="GN157" s="27">
        <f t="shared" si="168"/>
        <v>149.37615000000017</v>
      </c>
      <c r="GO157" s="27">
        <f t="shared" si="168"/>
        <v>66.17669723280045</v>
      </c>
      <c r="GP157" s="27">
        <f t="shared" si="168"/>
        <v>66.17669723280045</v>
      </c>
      <c r="GQ157" s="27">
        <f t="shared" si="168"/>
        <v>66.176697232800393</v>
      </c>
      <c r="GR157" s="27">
        <f t="shared" si="168"/>
        <v>-58.251452767199503</v>
      </c>
      <c r="GS157" s="27">
        <f t="shared" si="168"/>
        <v>-83.199452767199617</v>
      </c>
      <c r="GT157" s="27">
        <f t="shared" si="168"/>
        <v>124.42814999999999</v>
      </c>
      <c r="GU157" s="27">
        <f t="shared" si="168"/>
        <v>149.37614999999946</v>
      </c>
      <c r="GV157" s="27">
        <f t="shared" si="168"/>
        <v>66.176697232799938</v>
      </c>
      <c r="GW157" s="27">
        <f t="shared" si="168"/>
        <v>66.176697232799768</v>
      </c>
      <c r="GX157" s="27">
        <f t="shared" si="168"/>
        <v>66.176697232799995</v>
      </c>
      <c r="GY157" s="27">
        <f t="shared" si="168"/>
        <v>-58.251452767200242</v>
      </c>
      <c r="GZ157" s="27">
        <f t="shared" si="168"/>
        <v>-83.199452767200071</v>
      </c>
      <c r="HA157" s="27">
        <f t="shared" si="168"/>
        <v>124.42814999999999</v>
      </c>
      <c r="HB157" s="27">
        <f t="shared" si="168"/>
        <v>149.37615000000056</v>
      </c>
      <c r="HC157" s="27">
        <f t="shared" si="168"/>
        <v>66.176697232799711</v>
      </c>
      <c r="HD157" s="27">
        <f t="shared" si="168"/>
        <v>66.17669723279954</v>
      </c>
      <c r="HE157" s="27">
        <f t="shared" si="168"/>
        <v>66.176697232800166</v>
      </c>
      <c r="HF157" s="27">
        <f t="shared" si="168"/>
        <v>-58.251452767199957</v>
      </c>
      <c r="HG157" s="27">
        <f t="shared" si="168"/>
        <v>-83.199452767200071</v>
      </c>
      <c r="HH157" s="27">
        <f t="shared" ref="HH157:JS157" si="169">SUM(HH159:HH165)</f>
        <v>124.42814999999999</v>
      </c>
      <c r="HI157" s="27">
        <f t="shared" si="169"/>
        <v>149.37615</v>
      </c>
      <c r="HJ157" s="27">
        <f t="shared" si="169"/>
        <v>66.176697232799256</v>
      </c>
      <c r="HK157" s="27">
        <f t="shared" si="169"/>
        <v>68.87939723279986</v>
      </c>
      <c r="HL157" s="27">
        <f t="shared" si="169"/>
        <v>20.540335661999226</v>
      </c>
      <c r="HM157" s="27">
        <f t="shared" si="169"/>
        <v>-103.88781433800031</v>
      </c>
      <c r="HN157" s="27">
        <f t="shared" si="169"/>
        <v>-131.53851433799974</v>
      </c>
      <c r="HO157" s="27">
        <f t="shared" si="169"/>
        <v>114.47389799999998</v>
      </c>
      <c r="HP157" s="27">
        <f t="shared" si="169"/>
        <v>142.12459799999814</v>
      </c>
      <c r="HQ157" s="27">
        <f t="shared" si="169"/>
        <v>10.586083662000139</v>
      </c>
      <c r="HR157" s="27">
        <f t="shared" si="169"/>
        <v>10.586083661998888</v>
      </c>
      <c r="HS157" s="27">
        <f t="shared" si="169"/>
        <v>10.586083662000139</v>
      </c>
      <c r="HT157" s="27">
        <f t="shared" si="169"/>
        <v>-103.88781433800111</v>
      </c>
      <c r="HU157" s="27">
        <f t="shared" si="169"/>
        <v>-131.53851433799974</v>
      </c>
      <c r="HV157" s="27">
        <f t="shared" si="169"/>
        <v>114.47389799999998</v>
      </c>
      <c r="HW157" s="27">
        <f t="shared" si="169"/>
        <v>142.12459799999988</v>
      </c>
      <c r="HX157" s="27">
        <f t="shared" si="169"/>
        <v>10.586083662000252</v>
      </c>
      <c r="HY157" s="27">
        <f t="shared" si="169"/>
        <v>10.586083661999229</v>
      </c>
      <c r="HZ157" s="27">
        <f t="shared" si="169"/>
        <v>10.586083662000252</v>
      </c>
      <c r="IA157" s="27">
        <f t="shared" si="169"/>
        <v>-103.88781433800077</v>
      </c>
      <c r="IB157" s="27">
        <f t="shared" si="169"/>
        <v>-131.53851433799974</v>
      </c>
      <c r="IC157" s="27">
        <f t="shared" si="169"/>
        <v>114.47389799999998</v>
      </c>
      <c r="ID157" s="27">
        <f t="shared" si="169"/>
        <v>142.12459800000087</v>
      </c>
      <c r="IE157" s="27">
        <f t="shared" si="169"/>
        <v>10.586083661999684</v>
      </c>
      <c r="IF157" s="27">
        <f t="shared" si="169"/>
        <v>10.586083662000707</v>
      </c>
      <c r="IG157" s="27">
        <f t="shared" si="169"/>
        <v>10.586083661999172</v>
      </c>
      <c r="IH157" s="27">
        <f t="shared" si="169"/>
        <v>-103.88781433799929</v>
      </c>
      <c r="II157" s="27">
        <f t="shared" si="169"/>
        <v>-131.53851433799974</v>
      </c>
      <c r="IJ157" s="27">
        <f t="shared" si="169"/>
        <v>114.47389799999998</v>
      </c>
      <c r="IK157" s="27">
        <f t="shared" si="169"/>
        <v>142.12459799999877</v>
      </c>
      <c r="IL157" s="27">
        <f t="shared" si="169"/>
        <v>10.586083662000707</v>
      </c>
      <c r="IM157" s="27">
        <f t="shared" si="169"/>
        <v>10.586083661999911</v>
      </c>
      <c r="IN157" s="27">
        <f t="shared" si="169"/>
        <v>10.586083661999798</v>
      </c>
      <c r="IO157" s="27">
        <f t="shared" si="169"/>
        <v>-103.88781433800042</v>
      </c>
      <c r="IP157" s="27">
        <f t="shared" si="169"/>
        <v>-208.3285136394</v>
      </c>
      <c r="IQ157" s="27">
        <f t="shared" si="169"/>
        <v>117.90811493999996</v>
      </c>
      <c r="IR157" s="27">
        <f t="shared" si="169"/>
        <v>143.34675893999858</v>
      </c>
      <c r="IS157" s="27">
        <f t="shared" si="169"/>
        <v>-74.936006699400352</v>
      </c>
      <c r="IT157" s="27">
        <f t="shared" si="169"/>
        <v>-74.936006699401204</v>
      </c>
      <c r="IU157" s="27">
        <f t="shared" si="169"/>
        <v>-74.936006699399897</v>
      </c>
      <c r="IV157" s="27">
        <f t="shared" si="169"/>
        <v>-192.84412163940038</v>
      </c>
      <c r="IW157" s="27">
        <f t="shared" si="169"/>
        <v>-218.2827656394</v>
      </c>
      <c r="IX157" s="27">
        <f t="shared" si="169"/>
        <v>117.90811493999996</v>
      </c>
      <c r="IY157" s="27">
        <f t="shared" si="169"/>
        <v>143.34675893999912</v>
      </c>
      <c r="IZ157" s="27">
        <f t="shared" si="169"/>
        <v>-74.93600669939984</v>
      </c>
      <c r="JA157" s="27">
        <f t="shared" si="169"/>
        <v>-74.936006699400295</v>
      </c>
      <c r="JB157" s="27">
        <f t="shared" si="169"/>
        <v>-74.936006699399897</v>
      </c>
      <c r="JC157" s="27">
        <f t="shared" si="169"/>
        <v>-192.84412163940084</v>
      </c>
      <c r="JD157" s="27">
        <f t="shared" si="169"/>
        <v>-218.2827656394</v>
      </c>
      <c r="JE157" s="27">
        <f t="shared" si="169"/>
        <v>117.90811493999996</v>
      </c>
      <c r="JF157" s="27">
        <f t="shared" si="169"/>
        <v>143.34675894000014</v>
      </c>
      <c r="JG157" s="27">
        <f t="shared" si="169"/>
        <v>-74.936006699400352</v>
      </c>
      <c r="JH157" s="27">
        <f t="shared" si="169"/>
        <v>-74.936006699400352</v>
      </c>
      <c r="JI157" s="27">
        <f t="shared" si="169"/>
        <v>-74.936006699399101</v>
      </c>
      <c r="JJ157" s="27">
        <f t="shared" si="169"/>
        <v>-192.84412163940027</v>
      </c>
      <c r="JK157" s="27">
        <f t="shared" si="169"/>
        <v>-218.28276563939954</v>
      </c>
      <c r="JL157" s="27">
        <f t="shared" si="169"/>
        <v>117.90811493999996</v>
      </c>
      <c r="JM157" s="27">
        <f t="shared" si="169"/>
        <v>143.34675893999969</v>
      </c>
      <c r="JN157" s="27">
        <f t="shared" si="169"/>
        <v>-74.936006699400295</v>
      </c>
      <c r="JO157" s="27">
        <f t="shared" si="169"/>
        <v>-74.936006699400409</v>
      </c>
      <c r="JP157" s="27">
        <f t="shared" si="169"/>
        <v>-74.936006699398476</v>
      </c>
      <c r="JQ157" s="27">
        <f t="shared" si="169"/>
        <v>-192.84412163940033</v>
      </c>
      <c r="JR157" s="27">
        <f t="shared" si="169"/>
        <v>-218.28276563939954</v>
      </c>
      <c r="JS157" s="27">
        <f t="shared" si="169"/>
        <v>117.90811493999996</v>
      </c>
      <c r="JT157" s="27">
        <f t="shared" ref="JT157:ME157" si="170">SUM(JT159:JT165)</f>
        <v>144.10991826000014</v>
      </c>
      <c r="JU157" s="27">
        <f t="shared" si="170"/>
        <v>-100.79459425727958</v>
      </c>
      <c r="JV157" s="27">
        <f t="shared" si="170"/>
        <v>-100.79459425727907</v>
      </c>
      <c r="JW157" s="27">
        <f t="shared" si="170"/>
        <v>-100.79459425727964</v>
      </c>
      <c r="JX157" s="27">
        <f t="shared" si="170"/>
        <v>-255.1980781072794</v>
      </c>
      <c r="JY157" s="27">
        <f t="shared" si="170"/>
        <v>-281.39988142727918</v>
      </c>
      <c r="JZ157" s="27">
        <f t="shared" si="170"/>
        <v>154.40348384999996</v>
      </c>
      <c r="KA157" s="27">
        <f t="shared" si="170"/>
        <v>180.60528717000011</v>
      </c>
      <c r="KB157" s="27">
        <f t="shared" si="170"/>
        <v>-100.79459425727953</v>
      </c>
      <c r="KC157" s="27">
        <f t="shared" si="170"/>
        <v>-100.79459425727907</v>
      </c>
      <c r="KD157" s="27">
        <f t="shared" si="170"/>
        <v>-100.7945942572797</v>
      </c>
      <c r="KE157" s="27">
        <f t="shared" si="170"/>
        <v>-255.19807810727895</v>
      </c>
      <c r="KF157" s="27">
        <f t="shared" si="170"/>
        <v>-281.3998814272793</v>
      </c>
      <c r="KG157" s="27">
        <f t="shared" si="170"/>
        <v>154.40348384999996</v>
      </c>
      <c r="KH157" s="27">
        <f t="shared" si="170"/>
        <v>180.60528716999994</v>
      </c>
      <c r="KI157" s="27">
        <f t="shared" si="170"/>
        <v>-100.79459425727941</v>
      </c>
      <c r="KJ157" s="27">
        <f t="shared" si="170"/>
        <v>-100.79459425727919</v>
      </c>
      <c r="KK157" s="27">
        <f t="shared" si="170"/>
        <v>-100.7945942572797</v>
      </c>
      <c r="KL157" s="27">
        <f t="shared" si="170"/>
        <v>-255.19807810727895</v>
      </c>
      <c r="KM157" s="27">
        <f t="shared" si="170"/>
        <v>-281.3998814272793</v>
      </c>
      <c r="KN157" s="27">
        <f t="shared" si="170"/>
        <v>154.40348384999996</v>
      </c>
      <c r="KO157" s="27">
        <f t="shared" si="170"/>
        <v>180.60528717000102</v>
      </c>
      <c r="KP157" s="27">
        <f t="shared" si="170"/>
        <v>-100.7945942572797</v>
      </c>
      <c r="KQ157" s="27">
        <f t="shared" si="170"/>
        <v>-100.79459425727958</v>
      </c>
      <c r="KR157" s="27">
        <f t="shared" si="170"/>
        <v>-100.79459425728015</v>
      </c>
      <c r="KS157" s="27">
        <f t="shared" si="170"/>
        <v>-255.19807810727866</v>
      </c>
      <c r="KT157" s="27">
        <f t="shared" si="170"/>
        <v>-281.3998814272793</v>
      </c>
      <c r="KU157" s="27">
        <f t="shared" si="170"/>
        <v>154.40348384999996</v>
      </c>
      <c r="KV157" s="27">
        <f t="shared" si="170"/>
        <v>180.60528716999897</v>
      </c>
      <c r="KW157" s="27">
        <f t="shared" si="170"/>
        <v>-100.79459425727924</v>
      </c>
      <c r="KX157" s="27">
        <f t="shared" si="170"/>
        <v>-92.684512277279708</v>
      </c>
      <c r="KY157" s="27">
        <f t="shared" si="170"/>
        <v>-4.4481018450000018</v>
      </c>
      <c r="KZ157" s="27">
        <f t="shared" si="170"/>
        <v>-8.2286308500012151</v>
      </c>
      <c r="LA157" s="27">
        <f t="shared" si="170"/>
        <v>-42.540516150000315</v>
      </c>
      <c r="LB157" s="27">
        <f t="shared" si="170"/>
        <v>3.7805290049999636</v>
      </c>
      <c r="LC157" s="27">
        <f t="shared" si="170"/>
        <v>235.0364143049992</v>
      </c>
      <c r="LD157" s="27">
        <f t="shared" si="170"/>
        <v>389.43989815499992</v>
      </c>
      <c r="LE157" s="27">
        <f t="shared" si="170"/>
        <v>192.49589815499965</v>
      </c>
      <c r="LF157" s="27">
        <f t="shared" si="170"/>
        <v>192.49589815499965</v>
      </c>
      <c r="LG157" s="27">
        <f t="shared" si="170"/>
        <v>-8.2286308500017835</v>
      </c>
      <c r="LH157" s="27">
        <f t="shared" si="170"/>
        <v>-42.540516149999064</v>
      </c>
      <c r="LI157" s="27">
        <f t="shared" si="170"/>
        <v>3.7805290049988267</v>
      </c>
      <c r="LJ157" s="27">
        <f t="shared" si="170"/>
        <v>235.03641430500051</v>
      </c>
      <c r="LK157" s="27">
        <f t="shared" si="170"/>
        <v>389.43989815499913</v>
      </c>
      <c r="LL157" s="27">
        <f t="shared" si="170"/>
        <v>192.49589815499988</v>
      </c>
      <c r="LM157" s="27">
        <f t="shared" si="170"/>
        <v>192.49589815499863</v>
      </c>
      <c r="LN157" s="27">
        <f t="shared" si="170"/>
        <v>-8.2286308499999645</v>
      </c>
      <c r="LO157" s="27">
        <f t="shared" si="170"/>
        <v>-42.540516150000087</v>
      </c>
      <c r="LP157" s="27">
        <f t="shared" si="170"/>
        <v>3.7805290049999636</v>
      </c>
      <c r="LQ157" s="27">
        <f t="shared" si="170"/>
        <v>235.03641430499897</v>
      </c>
      <c r="LR157" s="27">
        <f t="shared" si="170"/>
        <v>389.43989815499958</v>
      </c>
      <c r="LS157" s="27">
        <f t="shared" si="170"/>
        <v>192.49589815500079</v>
      </c>
      <c r="LT157" s="27">
        <f t="shared" si="170"/>
        <v>192.4958981549984</v>
      </c>
      <c r="LU157" s="27">
        <f t="shared" si="170"/>
        <v>-8.2286308499998508</v>
      </c>
      <c r="LV157" s="27">
        <f t="shared" si="170"/>
        <v>-42.540516150000428</v>
      </c>
      <c r="LW157" s="27">
        <f t="shared" si="170"/>
        <v>3.7805290050008731</v>
      </c>
      <c r="LX157" s="27">
        <f t="shared" si="170"/>
        <v>235.03641430499977</v>
      </c>
      <c r="LY157" s="27">
        <f t="shared" si="170"/>
        <v>389.43989815499731</v>
      </c>
      <c r="LZ157" s="27">
        <f t="shared" si="170"/>
        <v>192.49589815499931</v>
      </c>
      <c r="MA157" s="27">
        <f t="shared" si="170"/>
        <v>192.49589815499999</v>
      </c>
      <c r="MB157" s="27">
        <f t="shared" si="170"/>
        <v>2.0649347399991917</v>
      </c>
      <c r="MC157" s="27">
        <f t="shared" si="170"/>
        <v>-45.455470994999125</v>
      </c>
      <c r="MD157" s="27">
        <f t="shared" si="170"/>
        <v>-5.3105651940017671</v>
      </c>
      <c r="ME157" s="27">
        <f t="shared" si="170"/>
        <v>285.47488569599892</v>
      </c>
      <c r="MF157" s="27">
        <f t="shared" ref="MF157:NS157" si="171">SUM(MF159:MF165)</f>
        <v>486.19941470100213</v>
      </c>
      <c r="MG157" s="27">
        <f t="shared" si="171"/>
        <v>240.01941470099857</v>
      </c>
      <c r="MH157" s="27">
        <f t="shared" si="171"/>
        <v>240.01941470100004</v>
      </c>
      <c r="MI157" s="27">
        <f t="shared" si="171"/>
        <v>-0.85002010500045788</v>
      </c>
      <c r="MJ157" s="27">
        <f t="shared" si="171"/>
        <v>-45.455470994999182</v>
      </c>
      <c r="MK157" s="27">
        <f t="shared" si="171"/>
        <v>-5.3105651940013123</v>
      </c>
      <c r="ML157" s="27">
        <f t="shared" si="171"/>
        <v>285.47488569600085</v>
      </c>
      <c r="MM157" s="27">
        <f t="shared" si="171"/>
        <v>486.19941470099963</v>
      </c>
      <c r="MN157" s="27">
        <f t="shared" si="171"/>
        <v>240.01941470100027</v>
      </c>
      <c r="MO157" s="27">
        <f t="shared" si="171"/>
        <v>240.01941470099902</v>
      </c>
      <c r="MP157" s="27">
        <f t="shared" si="171"/>
        <v>-0.85002010499926417</v>
      </c>
      <c r="MQ157" s="27">
        <f t="shared" si="171"/>
        <v>-45.455470995001171</v>
      </c>
      <c r="MR157" s="27">
        <f t="shared" si="171"/>
        <v>-5.3105651939989249</v>
      </c>
      <c r="MS157" s="27">
        <f t="shared" si="171"/>
        <v>285.47488569599841</v>
      </c>
      <c r="MT157" s="27">
        <f t="shared" si="171"/>
        <v>486.19941470100173</v>
      </c>
      <c r="MU157" s="27">
        <f t="shared" si="171"/>
        <v>240.01941470099999</v>
      </c>
      <c r="MV157" s="27">
        <f t="shared" si="171"/>
        <v>240.01941470100044</v>
      </c>
      <c r="MW157" s="27">
        <f t="shared" si="171"/>
        <v>-0.85002010499994629</v>
      </c>
      <c r="MX157" s="27">
        <f t="shared" si="171"/>
        <v>-45.455470995000262</v>
      </c>
      <c r="MY157" s="27">
        <f t="shared" si="171"/>
        <v>-5.310565193999266</v>
      </c>
      <c r="MZ157" s="27">
        <f t="shared" si="171"/>
        <v>285.47488569600074</v>
      </c>
      <c r="NA157" s="27">
        <f t="shared" si="171"/>
        <v>486.19941470099991</v>
      </c>
      <c r="NB157" s="27">
        <f t="shared" si="171"/>
        <v>240.01941470099959</v>
      </c>
      <c r="NC157" s="27">
        <f t="shared" si="171"/>
        <v>240.01941470100164</v>
      </c>
      <c r="ND157" s="27">
        <f t="shared" si="171"/>
        <v>-0.85002010500040104</v>
      </c>
      <c r="NE157" s="27">
        <f t="shared" si="171"/>
        <v>-45.455470994999864</v>
      </c>
      <c r="NF157" s="27">
        <f t="shared" si="171"/>
        <v>-5.3105651940005734</v>
      </c>
      <c r="NG157" s="27">
        <f t="shared" si="171"/>
        <v>294.39597587400004</v>
      </c>
      <c r="NH157" s="27">
        <f t="shared" si="171"/>
        <v>413.19597587400159</v>
      </c>
      <c r="NI157" s="27">
        <f t="shared" si="171"/>
        <v>249.07597587399897</v>
      </c>
      <c r="NJ157" s="27">
        <f t="shared" si="171"/>
        <v>249.07597587400011</v>
      </c>
      <c r="NK157" s="27">
        <f t="shared" si="171"/>
        <v>249.07597587400079</v>
      </c>
      <c r="NL157" s="27">
        <f t="shared" si="171"/>
        <v>195.54943480599843</v>
      </c>
      <c r="NM157" s="27">
        <f t="shared" si="171"/>
        <v>-164.11999999999966</v>
      </c>
      <c r="NN157" s="27">
        <f t="shared" si="171"/>
        <v>53.526541068000739</v>
      </c>
      <c r="NO157" s="27">
        <f t="shared" si="171"/>
        <v>413.19597587400006</v>
      </c>
      <c r="NP157" s="27">
        <f t="shared" si="171"/>
        <v>249.0759758739996</v>
      </c>
      <c r="NQ157" s="27">
        <f t="shared" si="171"/>
        <v>249.07597587399971</v>
      </c>
      <c r="NR157" s="27">
        <f t="shared" si="171"/>
        <v>249.07597587399988</v>
      </c>
      <c r="NS157" s="27">
        <f t="shared" si="171"/>
        <v>195.54943480600059</v>
      </c>
      <c r="NT157" s="27">
        <f>SUM(NT159:NT165)</f>
        <v>-164.12000000000108</v>
      </c>
      <c r="NU157" s="27">
        <f>SUM(NU159:NU165)</f>
        <v>53.526541068000967</v>
      </c>
      <c r="NV157" s="27">
        <f t="shared" ref="NV157" si="172">SUM(NV159:NV165)</f>
        <v>413.19597587399977</v>
      </c>
    </row>
    <row r="158" spans="1:386" s="35" customFormat="1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4"/>
      <c r="K158" s="33"/>
      <c r="L158" s="33"/>
      <c r="M158" s="33"/>
      <c r="N158" s="33"/>
      <c r="O158" s="33"/>
      <c r="P158" s="16" t="str">
        <f>structure!$S$13</f>
        <v>контроль</v>
      </c>
      <c r="Q158" s="33"/>
      <c r="R158" s="36">
        <f>R157-SUM(R159:R165)</f>
        <v>0</v>
      </c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61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  <c r="LD158" s="33"/>
      <c r="LE158" s="33"/>
      <c r="LF158" s="33"/>
      <c r="LG158" s="33"/>
      <c r="LH158" s="33"/>
      <c r="LI158" s="33"/>
      <c r="LJ158" s="33"/>
      <c r="LK158" s="33"/>
      <c r="LL158" s="33"/>
      <c r="LM158" s="33"/>
      <c r="LN158" s="33"/>
      <c r="LO158" s="33"/>
      <c r="LP158" s="33"/>
      <c r="LQ158" s="33"/>
      <c r="LR158" s="33"/>
      <c r="LS158" s="33"/>
      <c r="LT158" s="33"/>
      <c r="LU158" s="33"/>
      <c r="LV158" s="33"/>
      <c r="LW158" s="33"/>
      <c r="LX158" s="33"/>
      <c r="LY158" s="33"/>
      <c r="LZ158" s="33"/>
      <c r="MA158" s="33"/>
      <c r="MB158" s="33"/>
      <c r="MC158" s="33"/>
      <c r="MD158" s="33"/>
      <c r="ME158" s="33"/>
      <c r="MF158" s="33"/>
      <c r="MG158" s="33"/>
      <c r="MH158" s="33"/>
      <c r="MI158" s="33"/>
      <c r="MJ158" s="33"/>
      <c r="MK158" s="33"/>
      <c r="ML158" s="33"/>
      <c r="MM158" s="33"/>
      <c r="MN158" s="33"/>
      <c r="MO158" s="33"/>
      <c r="MP158" s="33"/>
      <c r="MQ158" s="33"/>
      <c r="MR158" s="33"/>
      <c r="MS158" s="33"/>
      <c r="MT158" s="33"/>
      <c r="MU158" s="33"/>
      <c r="MV158" s="33"/>
      <c r="MW158" s="33"/>
      <c r="MX158" s="33"/>
      <c r="MY158" s="33"/>
      <c r="MZ158" s="33"/>
      <c r="NA158" s="33"/>
      <c r="NB158" s="33"/>
      <c r="NC158" s="33"/>
      <c r="ND158" s="33"/>
      <c r="NE158" s="33"/>
      <c r="NF158" s="33"/>
      <c r="NG158" s="33"/>
      <c r="NH158" s="33"/>
      <c r="NI158" s="33"/>
      <c r="NJ158" s="33"/>
      <c r="NK158" s="33"/>
      <c r="NL158" s="33"/>
      <c r="NM158" s="33"/>
      <c r="NN158" s="33"/>
      <c r="NO158" s="33"/>
      <c r="NP158" s="33"/>
      <c r="NQ158" s="33"/>
      <c r="NR158" s="33"/>
      <c r="NS158" s="33"/>
      <c r="NT158" s="33"/>
      <c r="NU158" s="33"/>
      <c r="NV158" s="33"/>
    </row>
    <row r="159" spans="1:386" s="38" customFormat="1" ht="10.199999999999999" x14ac:dyDescent="0.2">
      <c r="A159" s="31"/>
      <c r="B159" s="31"/>
      <c r="C159" s="31"/>
      <c r="D159" s="31"/>
      <c r="E159" s="31"/>
      <c r="F159" s="31"/>
      <c r="G159" s="31" t="str">
        <f>G157</f>
        <v>финансовый поток по движению товаров</v>
      </c>
      <c r="H159" s="31"/>
      <c r="I159" s="31"/>
      <c r="J159" s="31" t="str">
        <f>IF($G159="","",INDEX(KPI!$H$11:$H$121,SUMIFS(KPI!$E$11:$E$121,KPI!$F$11:$F$121,$G159)))</f>
        <v>тыс.руб.</v>
      </c>
      <c r="K159" s="31"/>
      <c r="L159" s="31"/>
      <c r="M159" s="31"/>
      <c r="N159" s="31" t="str">
        <f>structure!$G$11</f>
        <v>товарная категория 1</v>
      </c>
      <c r="O159" s="31"/>
      <c r="P159" s="31"/>
      <c r="Q159" s="31"/>
      <c r="R159" s="37">
        <f t="shared" ref="R159:R164" si="173">SUM(T159:NV159)</f>
        <v>4236.5478252892235</v>
      </c>
      <c r="S159" s="31"/>
      <c r="T159" s="31"/>
      <c r="U159" s="37">
        <f>U69+U87+U96++U114+U123-U141-U150</f>
        <v>111.88691348597999</v>
      </c>
      <c r="V159" s="37">
        <f t="shared" ref="V159:CG159" si="174">V69+V87+V96++V114+V123-V141-V150</f>
        <v>63.886913485979989</v>
      </c>
      <c r="W159" s="37">
        <f t="shared" si="174"/>
        <v>63.886913485979989</v>
      </c>
      <c r="X159" s="37">
        <f t="shared" si="174"/>
        <v>49.434747397619986</v>
      </c>
      <c r="Y159" s="37">
        <f t="shared" si="174"/>
        <v>-48</v>
      </c>
      <c r="Z159" s="37">
        <f t="shared" si="174"/>
        <v>-33.547833911640005</v>
      </c>
      <c r="AA159" s="37">
        <f t="shared" si="174"/>
        <v>111.88691348597999</v>
      </c>
      <c r="AB159" s="37">
        <f t="shared" si="174"/>
        <v>111.88691348597999</v>
      </c>
      <c r="AC159" s="37">
        <f t="shared" si="174"/>
        <v>63.886913485979989</v>
      </c>
      <c r="AD159" s="37">
        <f t="shared" si="174"/>
        <v>63.886913485979989</v>
      </c>
      <c r="AE159" s="37">
        <f t="shared" si="174"/>
        <v>49.434747397619986</v>
      </c>
      <c r="AF159" s="37">
        <f t="shared" si="174"/>
        <v>-48</v>
      </c>
      <c r="AG159" s="37">
        <f t="shared" si="174"/>
        <v>-33.547833911640005</v>
      </c>
      <c r="AH159" s="37">
        <f t="shared" si="174"/>
        <v>111.88691348597999</v>
      </c>
      <c r="AI159" s="37">
        <f t="shared" si="174"/>
        <v>104.63474739761989</v>
      </c>
      <c r="AJ159" s="37">
        <f t="shared" si="174"/>
        <v>23.999999999999908</v>
      </c>
      <c r="AK159" s="37">
        <f t="shared" si="174"/>
        <v>32.579999999999934</v>
      </c>
      <c r="AL159" s="37">
        <f t="shared" si="174"/>
        <v>32.579999999999934</v>
      </c>
      <c r="AM159" s="37">
        <f t="shared" si="174"/>
        <v>-7.9200000000000799</v>
      </c>
      <c r="AN159" s="37">
        <f t="shared" si="174"/>
        <v>-15.119999999999983</v>
      </c>
      <c r="AO159" s="37">
        <f t="shared" si="174"/>
        <v>40.5</v>
      </c>
      <c r="AP159" s="37">
        <f t="shared" si="174"/>
        <v>47.699999999999903</v>
      </c>
      <c r="AQ159" s="37">
        <f t="shared" si="174"/>
        <v>32.579999999999934</v>
      </c>
      <c r="AR159" s="37">
        <f t="shared" si="174"/>
        <v>32.580000000000389</v>
      </c>
      <c r="AS159" s="37">
        <f t="shared" si="174"/>
        <v>32.579999999999934</v>
      </c>
      <c r="AT159" s="37">
        <f t="shared" si="174"/>
        <v>-7.9200000000000799</v>
      </c>
      <c r="AU159" s="37">
        <f t="shared" si="174"/>
        <v>-15.119999999999983</v>
      </c>
      <c r="AV159" s="37">
        <f t="shared" si="174"/>
        <v>40.5</v>
      </c>
      <c r="AW159" s="37">
        <f t="shared" si="174"/>
        <v>47.699999999999903</v>
      </c>
      <c r="AX159" s="37">
        <f t="shared" si="174"/>
        <v>32.579999999999934</v>
      </c>
      <c r="AY159" s="37">
        <f t="shared" si="174"/>
        <v>32.580000000000389</v>
      </c>
      <c r="AZ159" s="37">
        <f t="shared" si="174"/>
        <v>32.579999999999934</v>
      </c>
      <c r="BA159" s="37">
        <f t="shared" si="174"/>
        <v>-7.9200000000000799</v>
      </c>
      <c r="BB159" s="37">
        <f t="shared" si="174"/>
        <v>-15.119999999999983</v>
      </c>
      <c r="BC159" s="37">
        <f t="shared" si="174"/>
        <v>40.5</v>
      </c>
      <c r="BD159" s="37">
        <f t="shared" si="174"/>
        <v>47.700000000000358</v>
      </c>
      <c r="BE159" s="37">
        <f t="shared" si="174"/>
        <v>32.579999999999934</v>
      </c>
      <c r="BF159" s="37">
        <f t="shared" si="174"/>
        <v>32.579999999999934</v>
      </c>
      <c r="BG159" s="37">
        <f t="shared" si="174"/>
        <v>32.579999999999934</v>
      </c>
      <c r="BH159" s="37">
        <f t="shared" si="174"/>
        <v>-7.9200000000000799</v>
      </c>
      <c r="BI159" s="37">
        <f t="shared" si="174"/>
        <v>-15.119999999999983</v>
      </c>
      <c r="BJ159" s="37">
        <f t="shared" si="174"/>
        <v>40.5</v>
      </c>
      <c r="BK159" s="37">
        <f t="shared" si="174"/>
        <v>47.700000000000358</v>
      </c>
      <c r="BL159" s="37">
        <f t="shared" si="174"/>
        <v>32.579999999999934</v>
      </c>
      <c r="BM159" s="37">
        <f t="shared" si="174"/>
        <v>32.579999999999934</v>
      </c>
      <c r="BN159" s="37">
        <f t="shared" si="174"/>
        <v>34.380000000000024</v>
      </c>
      <c r="BO159" s="37">
        <f t="shared" si="174"/>
        <v>1.9800000000000182</v>
      </c>
      <c r="BP159" s="37">
        <f t="shared" si="174"/>
        <v>-16.523999999999887</v>
      </c>
      <c r="BQ159" s="37">
        <f t="shared" si="174"/>
        <v>27</v>
      </c>
      <c r="BR159" s="37">
        <f t="shared" si="174"/>
        <v>36</v>
      </c>
      <c r="BS159" s="37">
        <f t="shared" si="174"/>
        <v>19.476000000000113</v>
      </c>
      <c r="BT159" s="37">
        <f t="shared" si="174"/>
        <v>19.476000000000113</v>
      </c>
      <c r="BU159" s="37">
        <f t="shared" si="174"/>
        <v>19.476000000000113</v>
      </c>
      <c r="BV159" s="37">
        <f t="shared" si="174"/>
        <v>-7.5239999999998872</v>
      </c>
      <c r="BW159" s="37">
        <f t="shared" si="174"/>
        <v>-16.523999999999887</v>
      </c>
      <c r="BX159" s="37">
        <f t="shared" si="174"/>
        <v>27</v>
      </c>
      <c r="BY159" s="37">
        <f t="shared" si="174"/>
        <v>36</v>
      </c>
      <c r="BZ159" s="37">
        <f t="shared" si="174"/>
        <v>19.476000000000113</v>
      </c>
      <c r="CA159" s="37">
        <f t="shared" si="174"/>
        <v>19.476000000000113</v>
      </c>
      <c r="CB159" s="37">
        <f t="shared" si="174"/>
        <v>19.476000000000113</v>
      </c>
      <c r="CC159" s="37">
        <f t="shared" si="174"/>
        <v>-7.5239999999998872</v>
      </c>
      <c r="CD159" s="37">
        <f t="shared" si="174"/>
        <v>-16.523999999999887</v>
      </c>
      <c r="CE159" s="37">
        <f t="shared" si="174"/>
        <v>27</v>
      </c>
      <c r="CF159" s="37">
        <f t="shared" si="174"/>
        <v>36</v>
      </c>
      <c r="CG159" s="37">
        <f t="shared" si="174"/>
        <v>19.476000000000113</v>
      </c>
      <c r="CH159" s="37">
        <f t="shared" ref="CH159:ES159" si="175">CH69+CH87+CH96++CH114+CH123-CH141-CH150</f>
        <v>19.476000000000113</v>
      </c>
      <c r="CI159" s="37">
        <f t="shared" si="175"/>
        <v>19.476000000000113</v>
      </c>
      <c r="CJ159" s="37">
        <f t="shared" si="175"/>
        <v>-7.5239999999998872</v>
      </c>
      <c r="CK159" s="37">
        <f t="shared" si="175"/>
        <v>-16.523999999999887</v>
      </c>
      <c r="CL159" s="37">
        <f t="shared" si="175"/>
        <v>27</v>
      </c>
      <c r="CM159" s="37">
        <f t="shared" si="175"/>
        <v>36</v>
      </c>
      <c r="CN159" s="37">
        <f t="shared" si="175"/>
        <v>19.476000000000113</v>
      </c>
      <c r="CO159" s="37">
        <f t="shared" si="175"/>
        <v>19.476000000000113</v>
      </c>
      <c r="CP159" s="37">
        <f t="shared" si="175"/>
        <v>19.476000000000113</v>
      </c>
      <c r="CQ159" s="37">
        <f t="shared" si="175"/>
        <v>-7.5239999999998872</v>
      </c>
      <c r="CR159" s="37">
        <f t="shared" si="175"/>
        <v>-16.523999999999887</v>
      </c>
      <c r="CS159" s="37">
        <f t="shared" si="175"/>
        <v>27</v>
      </c>
      <c r="CT159" s="37">
        <f t="shared" si="175"/>
        <v>32.729999999999997</v>
      </c>
      <c r="CU159" s="37">
        <f t="shared" si="175"/>
        <v>-0.14519999999994582</v>
      </c>
      <c r="CV159" s="37">
        <f t="shared" si="175"/>
        <v>-0.14519999999994582</v>
      </c>
      <c r="CW159" s="37">
        <f t="shared" si="175"/>
        <v>-0.14519999999994582</v>
      </c>
      <c r="CX159" s="37">
        <f t="shared" si="175"/>
        <v>-26.87519999999995</v>
      </c>
      <c r="CY159" s="37">
        <f t="shared" si="175"/>
        <v>-32.87519999999995</v>
      </c>
      <c r="CZ159" s="37">
        <f t="shared" si="175"/>
        <v>26.73</v>
      </c>
      <c r="DA159" s="37">
        <f t="shared" si="175"/>
        <v>32.729999999999997</v>
      </c>
      <c r="DB159" s="37">
        <f t="shared" si="175"/>
        <v>-0.14519999999994582</v>
      </c>
      <c r="DC159" s="37">
        <f t="shared" si="175"/>
        <v>-0.14519999999994582</v>
      </c>
      <c r="DD159" s="37">
        <f t="shared" si="175"/>
        <v>-0.14519999999994582</v>
      </c>
      <c r="DE159" s="37">
        <f t="shared" si="175"/>
        <v>-26.87519999999995</v>
      </c>
      <c r="DF159" s="37">
        <f t="shared" si="175"/>
        <v>-32.87519999999995</v>
      </c>
      <c r="DG159" s="37">
        <f t="shared" si="175"/>
        <v>26.73</v>
      </c>
      <c r="DH159" s="37">
        <f t="shared" si="175"/>
        <v>32.729999999999997</v>
      </c>
      <c r="DI159" s="37">
        <f t="shared" si="175"/>
        <v>-0.14519999999994582</v>
      </c>
      <c r="DJ159" s="37">
        <f t="shared" si="175"/>
        <v>-0.14519999999994582</v>
      </c>
      <c r="DK159" s="37">
        <f t="shared" si="175"/>
        <v>-0.14519999999994582</v>
      </c>
      <c r="DL159" s="37">
        <f t="shared" si="175"/>
        <v>-26.87519999999995</v>
      </c>
      <c r="DM159" s="37">
        <f t="shared" si="175"/>
        <v>-32.87519999999995</v>
      </c>
      <c r="DN159" s="37">
        <f t="shared" si="175"/>
        <v>26.73</v>
      </c>
      <c r="DO159" s="37">
        <f t="shared" si="175"/>
        <v>32.729999999999997</v>
      </c>
      <c r="DP159" s="37">
        <f t="shared" si="175"/>
        <v>-0.14519999999994582</v>
      </c>
      <c r="DQ159" s="37">
        <f t="shared" si="175"/>
        <v>-0.14519999999994582</v>
      </c>
      <c r="DR159" s="37">
        <f t="shared" si="175"/>
        <v>-0.14519999999994582</v>
      </c>
      <c r="DS159" s="37">
        <f t="shared" si="175"/>
        <v>-26.875200000000405</v>
      </c>
      <c r="DT159" s="37">
        <f t="shared" si="175"/>
        <v>-32.87519999999995</v>
      </c>
      <c r="DU159" s="37">
        <f t="shared" si="175"/>
        <v>26.73</v>
      </c>
      <c r="DV159" s="37">
        <f t="shared" si="175"/>
        <v>32.729999999999997</v>
      </c>
      <c r="DW159" s="37">
        <f t="shared" si="175"/>
        <v>-0.2051999999999623</v>
      </c>
      <c r="DX159" s="37">
        <f t="shared" si="175"/>
        <v>-0.47519999999996543</v>
      </c>
      <c r="DY159" s="37">
        <f t="shared" si="175"/>
        <v>-1.6156799999999976</v>
      </c>
      <c r="DZ159" s="37">
        <f t="shared" si="175"/>
        <v>-33.691679999999991</v>
      </c>
      <c r="EA159" s="37">
        <f t="shared" si="175"/>
        <v>-39.631679999999974</v>
      </c>
      <c r="EB159" s="37">
        <f t="shared" si="175"/>
        <v>32.076000000000001</v>
      </c>
      <c r="EC159" s="37">
        <f t="shared" si="175"/>
        <v>38.015999999999998</v>
      </c>
      <c r="ED159" s="37">
        <f t="shared" si="175"/>
        <v>-1.6156799999999976</v>
      </c>
      <c r="EE159" s="37">
        <f t="shared" si="175"/>
        <v>-1.6156800000004523</v>
      </c>
      <c r="EF159" s="37">
        <f t="shared" si="175"/>
        <v>-1.6156799999999976</v>
      </c>
      <c r="EG159" s="37">
        <f t="shared" si="175"/>
        <v>-33.691679999999991</v>
      </c>
      <c r="EH159" s="37">
        <f t="shared" si="175"/>
        <v>-39.631679999999974</v>
      </c>
      <c r="EI159" s="37">
        <f t="shared" si="175"/>
        <v>32.076000000000001</v>
      </c>
      <c r="EJ159" s="37">
        <f t="shared" si="175"/>
        <v>38.015999999999998</v>
      </c>
      <c r="EK159" s="37">
        <f t="shared" si="175"/>
        <v>-1.6156799999999976</v>
      </c>
      <c r="EL159" s="37">
        <f t="shared" si="175"/>
        <v>-1.6156800000004523</v>
      </c>
      <c r="EM159" s="37">
        <f t="shared" si="175"/>
        <v>-1.6156799999999976</v>
      </c>
      <c r="EN159" s="37">
        <f t="shared" si="175"/>
        <v>-33.691679999999991</v>
      </c>
      <c r="EO159" s="37">
        <f t="shared" si="175"/>
        <v>-39.631679999999974</v>
      </c>
      <c r="EP159" s="37">
        <f t="shared" si="175"/>
        <v>32.076000000000001</v>
      </c>
      <c r="EQ159" s="37">
        <f t="shared" si="175"/>
        <v>38.015999999999998</v>
      </c>
      <c r="ER159" s="37">
        <f t="shared" si="175"/>
        <v>-1.6156799999999976</v>
      </c>
      <c r="ES159" s="37">
        <f t="shared" si="175"/>
        <v>-1.6156799999999976</v>
      </c>
      <c r="ET159" s="37">
        <f t="shared" ref="ET159:HE159" si="176">ET69+ET87+ET96++ET114+ET123-ET141-ET150</f>
        <v>-1.6156800000004523</v>
      </c>
      <c r="EU159" s="37">
        <f t="shared" si="176"/>
        <v>-33.691679999999991</v>
      </c>
      <c r="EV159" s="37">
        <f t="shared" si="176"/>
        <v>-39.631679999999974</v>
      </c>
      <c r="EW159" s="37">
        <f t="shared" si="176"/>
        <v>32.076000000000001</v>
      </c>
      <c r="EX159" s="37">
        <f t="shared" si="176"/>
        <v>38.015999999999998</v>
      </c>
      <c r="EY159" s="37">
        <f t="shared" si="176"/>
        <v>-1.6156799999999976</v>
      </c>
      <c r="EZ159" s="37">
        <f t="shared" si="176"/>
        <v>-1.6156800000004523</v>
      </c>
      <c r="FA159" s="37">
        <f t="shared" si="176"/>
        <v>-1.6156799999999976</v>
      </c>
      <c r="FB159" s="37">
        <f t="shared" si="176"/>
        <v>-32.503680000000095</v>
      </c>
      <c r="FC159" s="37">
        <f t="shared" si="176"/>
        <v>-34.285679999999978</v>
      </c>
      <c r="FD159" s="37">
        <f t="shared" si="176"/>
        <v>33.6798</v>
      </c>
      <c r="FE159" s="37">
        <f t="shared" si="176"/>
        <v>40.807799999999887</v>
      </c>
      <c r="FF159" s="37">
        <f t="shared" si="176"/>
        <v>11.8310543999999</v>
      </c>
      <c r="FG159" s="37">
        <f t="shared" si="176"/>
        <v>11.8310543999999</v>
      </c>
      <c r="FH159" s="37">
        <f t="shared" si="176"/>
        <v>11.831054400000355</v>
      </c>
      <c r="FI159" s="37">
        <f t="shared" si="176"/>
        <v>-21.848745600000093</v>
      </c>
      <c r="FJ159" s="37">
        <f t="shared" si="176"/>
        <v>-28.97674559999998</v>
      </c>
      <c r="FK159" s="37">
        <f t="shared" si="176"/>
        <v>33.6798</v>
      </c>
      <c r="FL159" s="37">
        <f t="shared" si="176"/>
        <v>40.807799999999887</v>
      </c>
      <c r="FM159" s="37">
        <f t="shared" si="176"/>
        <v>11.8310543999999</v>
      </c>
      <c r="FN159" s="37">
        <f t="shared" si="176"/>
        <v>11.831054400000355</v>
      </c>
      <c r="FO159" s="37">
        <f t="shared" si="176"/>
        <v>11.8310543999999</v>
      </c>
      <c r="FP159" s="37">
        <f t="shared" si="176"/>
        <v>-21.848745600000093</v>
      </c>
      <c r="FQ159" s="37">
        <f t="shared" si="176"/>
        <v>-28.97674559999998</v>
      </c>
      <c r="FR159" s="37">
        <f t="shared" si="176"/>
        <v>33.6798</v>
      </c>
      <c r="FS159" s="37">
        <f t="shared" si="176"/>
        <v>40.807799999999887</v>
      </c>
      <c r="FT159" s="37">
        <f t="shared" si="176"/>
        <v>11.831054400000355</v>
      </c>
      <c r="FU159" s="37">
        <f t="shared" si="176"/>
        <v>11.8310543999999</v>
      </c>
      <c r="FV159" s="37">
        <f t="shared" si="176"/>
        <v>11.8310543999999</v>
      </c>
      <c r="FW159" s="37">
        <f t="shared" si="176"/>
        <v>-21.848745600000093</v>
      </c>
      <c r="FX159" s="37">
        <f t="shared" si="176"/>
        <v>-28.97674559999998</v>
      </c>
      <c r="FY159" s="37">
        <f t="shared" si="176"/>
        <v>33.6798</v>
      </c>
      <c r="FZ159" s="37">
        <f t="shared" si="176"/>
        <v>40.807799999999887</v>
      </c>
      <c r="GA159" s="37">
        <f t="shared" si="176"/>
        <v>11.8310543999999</v>
      </c>
      <c r="GB159" s="37">
        <f t="shared" si="176"/>
        <v>11.8310543999999</v>
      </c>
      <c r="GC159" s="37">
        <f t="shared" si="176"/>
        <v>11.831054400000355</v>
      </c>
      <c r="GD159" s="37">
        <f t="shared" si="176"/>
        <v>-21.848745600000093</v>
      </c>
      <c r="GE159" s="37">
        <f t="shared" si="176"/>
        <v>-28.97674559999998</v>
      </c>
      <c r="GF159" s="37">
        <f t="shared" si="176"/>
        <v>33.6798</v>
      </c>
      <c r="GG159" s="37">
        <f t="shared" si="176"/>
        <v>41.164200000000001</v>
      </c>
      <c r="GH159" s="37">
        <f t="shared" si="176"/>
        <v>15.60831703199996</v>
      </c>
      <c r="GI159" s="37">
        <f t="shared" si="176"/>
        <v>15.60831703199996</v>
      </c>
      <c r="GJ159" s="37">
        <f t="shared" si="176"/>
        <v>15.60831703199996</v>
      </c>
      <c r="GK159" s="37">
        <f t="shared" si="176"/>
        <v>-21.720127968000021</v>
      </c>
      <c r="GL159" s="37">
        <f t="shared" si="176"/>
        <v>-29.204527967999979</v>
      </c>
      <c r="GM159" s="37">
        <f t="shared" si="176"/>
        <v>37.328444999999995</v>
      </c>
      <c r="GN159" s="37">
        <f t="shared" si="176"/>
        <v>44.812844999999996</v>
      </c>
      <c r="GO159" s="37">
        <f t="shared" si="176"/>
        <v>15.60831703199996</v>
      </c>
      <c r="GP159" s="37">
        <f t="shared" si="176"/>
        <v>15.60831703199996</v>
      </c>
      <c r="GQ159" s="37">
        <f t="shared" si="176"/>
        <v>15.60831703199996</v>
      </c>
      <c r="GR159" s="37">
        <f t="shared" si="176"/>
        <v>-21.720127968000021</v>
      </c>
      <c r="GS159" s="37">
        <f t="shared" si="176"/>
        <v>-29.204527967999979</v>
      </c>
      <c r="GT159" s="37">
        <f t="shared" si="176"/>
        <v>37.328444999999995</v>
      </c>
      <c r="GU159" s="37">
        <f t="shared" si="176"/>
        <v>44.812844999999996</v>
      </c>
      <c r="GV159" s="37">
        <f t="shared" si="176"/>
        <v>15.60831703199996</v>
      </c>
      <c r="GW159" s="37">
        <f t="shared" si="176"/>
        <v>15.60831703199996</v>
      </c>
      <c r="GX159" s="37">
        <f t="shared" si="176"/>
        <v>15.60831703199996</v>
      </c>
      <c r="GY159" s="37">
        <f t="shared" si="176"/>
        <v>-21.720127968000021</v>
      </c>
      <c r="GZ159" s="37">
        <f t="shared" si="176"/>
        <v>-29.204527968000434</v>
      </c>
      <c r="HA159" s="37">
        <f t="shared" si="176"/>
        <v>37.328444999999995</v>
      </c>
      <c r="HB159" s="37">
        <f t="shared" si="176"/>
        <v>44.812845000000408</v>
      </c>
      <c r="HC159" s="37">
        <f t="shared" si="176"/>
        <v>15.60831703199996</v>
      </c>
      <c r="HD159" s="37">
        <f t="shared" si="176"/>
        <v>15.60831703199996</v>
      </c>
      <c r="HE159" s="37">
        <f t="shared" si="176"/>
        <v>15.60831703199996</v>
      </c>
      <c r="HF159" s="37">
        <f t="shared" ref="HF159:JQ159" si="177">HF69+HF87+HF96++HF114+HF123-HF141-HF150</f>
        <v>-21.720127968000021</v>
      </c>
      <c r="HG159" s="37">
        <f t="shared" si="177"/>
        <v>-29.204527968000434</v>
      </c>
      <c r="HH159" s="37">
        <f t="shared" si="177"/>
        <v>37.328444999999995</v>
      </c>
      <c r="HI159" s="37">
        <f t="shared" si="177"/>
        <v>44.812845000000408</v>
      </c>
      <c r="HJ159" s="37">
        <f t="shared" si="177"/>
        <v>15.60831703199996</v>
      </c>
      <c r="HK159" s="37">
        <f t="shared" si="177"/>
        <v>16.419127031999992</v>
      </c>
      <c r="HL159" s="37">
        <f t="shared" si="177"/>
        <v>0.60357527999985905</v>
      </c>
      <c r="HM159" s="37">
        <f t="shared" si="177"/>
        <v>-36.724869719999681</v>
      </c>
      <c r="HN159" s="37">
        <f t="shared" si="177"/>
        <v>-45.020079719999664</v>
      </c>
      <c r="HO159" s="37">
        <f t="shared" si="177"/>
        <v>34.342169399999996</v>
      </c>
      <c r="HP159" s="37">
        <f t="shared" si="177"/>
        <v>42.63737939999907</v>
      </c>
      <c r="HQ159" s="37">
        <f t="shared" si="177"/>
        <v>-2.3827003199996852</v>
      </c>
      <c r="HR159" s="37">
        <f t="shared" si="177"/>
        <v>-2.3827003200005947</v>
      </c>
      <c r="HS159" s="37">
        <f t="shared" si="177"/>
        <v>-2.3827003199996852</v>
      </c>
      <c r="HT159" s="37">
        <f t="shared" si="177"/>
        <v>-36.724869720000591</v>
      </c>
      <c r="HU159" s="37">
        <f t="shared" si="177"/>
        <v>-45.020079719999664</v>
      </c>
      <c r="HV159" s="37">
        <f t="shared" si="177"/>
        <v>34.342169399999996</v>
      </c>
      <c r="HW159" s="37">
        <f t="shared" si="177"/>
        <v>42.637379399999993</v>
      </c>
      <c r="HX159" s="37">
        <f t="shared" si="177"/>
        <v>-2.3827003199996852</v>
      </c>
      <c r="HY159" s="37">
        <f t="shared" si="177"/>
        <v>-2.3827003200005947</v>
      </c>
      <c r="HZ159" s="37">
        <f t="shared" si="177"/>
        <v>-2.3827003199996852</v>
      </c>
      <c r="IA159" s="37">
        <f t="shared" si="177"/>
        <v>-36.724869720000591</v>
      </c>
      <c r="IB159" s="37">
        <f t="shared" si="177"/>
        <v>-45.020079719999664</v>
      </c>
      <c r="IC159" s="37">
        <f t="shared" si="177"/>
        <v>34.342169399999996</v>
      </c>
      <c r="ID159" s="37">
        <f t="shared" si="177"/>
        <v>42.637379400000889</v>
      </c>
      <c r="IE159" s="37">
        <f t="shared" si="177"/>
        <v>-2.3827003200005947</v>
      </c>
      <c r="IF159" s="37">
        <f t="shared" si="177"/>
        <v>-2.3827003199996852</v>
      </c>
      <c r="IG159" s="37">
        <f t="shared" si="177"/>
        <v>-2.3827003200005947</v>
      </c>
      <c r="IH159" s="37">
        <f t="shared" si="177"/>
        <v>-36.724869719999681</v>
      </c>
      <c r="II159" s="37">
        <f t="shared" si="177"/>
        <v>-45.020079719999664</v>
      </c>
      <c r="IJ159" s="37">
        <f t="shared" si="177"/>
        <v>34.342169399999996</v>
      </c>
      <c r="IK159" s="37">
        <f t="shared" si="177"/>
        <v>42.63737939999907</v>
      </c>
      <c r="IL159" s="37">
        <f t="shared" si="177"/>
        <v>-2.3827003199996852</v>
      </c>
      <c r="IM159" s="37">
        <f t="shared" si="177"/>
        <v>-2.3827003199996852</v>
      </c>
      <c r="IN159" s="37">
        <f t="shared" si="177"/>
        <v>-2.3827003200005947</v>
      </c>
      <c r="IO159" s="37">
        <f t="shared" si="177"/>
        <v>-36.724869719999681</v>
      </c>
      <c r="IP159" s="37">
        <f t="shared" si="177"/>
        <v>-69.724637135999842</v>
      </c>
      <c r="IQ159" s="37">
        <f t="shared" si="177"/>
        <v>35.372434481999989</v>
      </c>
      <c r="IR159" s="37">
        <f t="shared" si="177"/>
        <v>43.004027681999062</v>
      </c>
      <c r="IS159" s="37">
        <f t="shared" si="177"/>
        <v>-29.706885053999869</v>
      </c>
      <c r="IT159" s="37">
        <f t="shared" si="177"/>
        <v>-29.706885054000779</v>
      </c>
      <c r="IU159" s="37">
        <f t="shared" si="177"/>
        <v>-29.706885053999869</v>
      </c>
      <c r="IV159" s="37">
        <f t="shared" si="177"/>
        <v>-65.079319535999844</v>
      </c>
      <c r="IW159" s="37">
        <f t="shared" si="177"/>
        <v>-72.710912735999841</v>
      </c>
      <c r="IX159" s="37">
        <f t="shared" si="177"/>
        <v>35.372434481999989</v>
      </c>
      <c r="IY159" s="37">
        <f t="shared" si="177"/>
        <v>43.004027681999986</v>
      </c>
      <c r="IZ159" s="37">
        <f t="shared" si="177"/>
        <v>-29.706885053999869</v>
      </c>
      <c r="JA159" s="37">
        <f t="shared" si="177"/>
        <v>-29.706885053999869</v>
      </c>
      <c r="JB159" s="37">
        <f t="shared" si="177"/>
        <v>-29.706885053999869</v>
      </c>
      <c r="JC159" s="37">
        <f t="shared" si="177"/>
        <v>-65.079319535999844</v>
      </c>
      <c r="JD159" s="37">
        <f t="shared" si="177"/>
        <v>-72.710912735999841</v>
      </c>
      <c r="JE159" s="37">
        <f t="shared" si="177"/>
        <v>35.372434481999989</v>
      </c>
      <c r="JF159" s="37">
        <f t="shared" si="177"/>
        <v>43.004027681999986</v>
      </c>
      <c r="JG159" s="37">
        <f t="shared" si="177"/>
        <v>-29.706885053999869</v>
      </c>
      <c r="JH159" s="37">
        <f t="shared" si="177"/>
        <v>-29.706885053999869</v>
      </c>
      <c r="JI159" s="37">
        <f t="shared" si="177"/>
        <v>-29.70688505399896</v>
      </c>
      <c r="JJ159" s="37">
        <f t="shared" si="177"/>
        <v>-65.079319535999844</v>
      </c>
      <c r="JK159" s="37">
        <f t="shared" si="177"/>
        <v>-72.710912735999841</v>
      </c>
      <c r="JL159" s="37">
        <f t="shared" si="177"/>
        <v>35.372434481999989</v>
      </c>
      <c r="JM159" s="37">
        <f t="shared" si="177"/>
        <v>43.004027681999986</v>
      </c>
      <c r="JN159" s="37">
        <f t="shared" si="177"/>
        <v>-29.706885053999869</v>
      </c>
      <c r="JO159" s="37">
        <f t="shared" si="177"/>
        <v>-29.706885053999869</v>
      </c>
      <c r="JP159" s="37">
        <f t="shared" si="177"/>
        <v>-29.70688505399896</v>
      </c>
      <c r="JQ159" s="37">
        <f t="shared" si="177"/>
        <v>-65.079319535999844</v>
      </c>
      <c r="JR159" s="37">
        <f t="shared" ref="JR159:MC159" si="178">JR69+JR87+JR96++JR114+JR123-JR141-JR150</f>
        <v>-72.710912735999841</v>
      </c>
      <c r="JS159" s="37">
        <f t="shared" si="178"/>
        <v>35.372434481999989</v>
      </c>
      <c r="JT159" s="37">
        <f t="shared" si="178"/>
        <v>43.232975477999531</v>
      </c>
      <c r="JU159" s="37">
        <f t="shared" si="178"/>
        <v>-38.90967793019918</v>
      </c>
      <c r="JV159" s="37">
        <f t="shared" si="178"/>
        <v>-38.90967793019918</v>
      </c>
      <c r="JW159" s="37">
        <f t="shared" si="178"/>
        <v>-38.90967793019918</v>
      </c>
      <c r="JX159" s="37">
        <f t="shared" si="178"/>
        <v>-85.230723085200083</v>
      </c>
      <c r="JY159" s="37">
        <f t="shared" si="178"/>
        <v>-93.091264081199625</v>
      </c>
      <c r="JZ159" s="37">
        <f t="shared" si="178"/>
        <v>46.321045154999993</v>
      </c>
      <c r="KA159" s="37">
        <f t="shared" si="178"/>
        <v>54.181586151000445</v>
      </c>
      <c r="KB159" s="37">
        <f t="shared" si="178"/>
        <v>-38.90967793019918</v>
      </c>
      <c r="KC159" s="37">
        <f t="shared" si="178"/>
        <v>-38.90967793020009</v>
      </c>
      <c r="KD159" s="37">
        <f t="shared" si="178"/>
        <v>-38.90967793019918</v>
      </c>
      <c r="KE159" s="37">
        <f t="shared" si="178"/>
        <v>-85.230723085200083</v>
      </c>
      <c r="KF159" s="37">
        <f t="shared" si="178"/>
        <v>-93.091264081199625</v>
      </c>
      <c r="KG159" s="37">
        <f t="shared" si="178"/>
        <v>46.321045154999993</v>
      </c>
      <c r="KH159" s="37">
        <f t="shared" si="178"/>
        <v>54.181586151000445</v>
      </c>
      <c r="KI159" s="37">
        <f t="shared" si="178"/>
        <v>-38.90967793019918</v>
      </c>
      <c r="KJ159" s="37">
        <f t="shared" si="178"/>
        <v>-38.90967793020009</v>
      </c>
      <c r="KK159" s="37">
        <f t="shared" si="178"/>
        <v>-38.90967793019918</v>
      </c>
      <c r="KL159" s="37">
        <f t="shared" si="178"/>
        <v>-85.230723085200083</v>
      </c>
      <c r="KM159" s="37">
        <f t="shared" si="178"/>
        <v>-93.091264081199625</v>
      </c>
      <c r="KN159" s="37">
        <f t="shared" si="178"/>
        <v>46.321045154999993</v>
      </c>
      <c r="KO159" s="37">
        <f t="shared" si="178"/>
        <v>54.181586151000445</v>
      </c>
      <c r="KP159" s="37">
        <f t="shared" si="178"/>
        <v>-38.90967793019918</v>
      </c>
      <c r="KQ159" s="37">
        <f t="shared" si="178"/>
        <v>-38.90967793020009</v>
      </c>
      <c r="KR159" s="37">
        <f t="shared" si="178"/>
        <v>-38.90967793020009</v>
      </c>
      <c r="KS159" s="37">
        <f t="shared" si="178"/>
        <v>-85.230723085199173</v>
      </c>
      <c r="KT159" s="37">
        <f t="shared" si="178"/>
        <v>-93.091264081199625</v>
      </c>
      <c r="KU159" s="37">
        <f t="shared" si="178"/>
        <v>46.321045154999993</v>
      </c>
      <c r="KV159" s="37">
        <f t="shared" si="178"/>
        <v>54.181586150999536</v>
      </c>
      <c r="KW159" s="37">
        <f t="shared" si="178"/>
        <v>-38.90967793020009</v>
      </c>
      <c r="KX159" s="37">
        <f t="shared" si="178"/>
        <v>-36.476653336199973</v>
      </c>
      <c r="KY159" s="37">
        <f t="shared" si="178"/>
        <v>-9.8880305535005846</v>
      </c>
      <c r="KZ159" s="37">
        <f t="shared" si="178"/>
        <v>-6.7453892550009158</v>
      </c>
      <c r="LA159" s="37">
        <f t="shared" si="178"/>
        <v>-17.038954844999679</v>
      </c>
      <c r="LB159" s="37">
        <f t="shared" si="178"/>
        <v>-3.1426412985005712</v>
      </c>
      <c r="LC159" s="37">
        <f t="shared" si="178"/>
        <v>70.510924291499677</v>
      </c>
      <c r="LD159" s="37">
        <f t="shared" si="178"/>
        <v>116.83196944649967</v>
      </c>
      <c r="LE159" s="37">
        <f t="shared" si="178"/>
        <v>53.471969446499998</v>
      </c>
      <c r="LF159" s="37">
        <f t="shared" si="178"/>
        <v>53.471969446499088</v>
      </c>
      <c r="LG159" s="37">
        <f t="shared" si="178"/>
        <v>-6.7453892550009158</v>
      </c>
      <c r="LH159" s="37">
        <f t="shared" si="178"/>
        <v>-17.038954844999679</v>
      </c>
      <c r="LI159" s="37">
        <f t="shared" si="178"/>
        <v>-3.1426412985005712</v>
      </c>
      <c r="LJ159" s="37">
        <f t="shared" si="178"/>
        <v>70.510924291499677</v>
      </c>
      <c r="LK159" s="37">
        <f t="shared" si="178"/>
        <v>116.83196944649967</v>
      </c>
      <c r="LL159" s="37">
        <f t="shared" si="178"/>
        <v>53.471969446499998</v>
      </c>
      <c r="LM159" s="37">
        <f t="shared" si="178"/>
        <v>53.471969446499088</v>
      </c>
      <c r="LN159" s="37">
        <f t="shared" si="178"/>
        <v>-6.7453892550009158</v>
      </c>
      <c r="LO159" s="37">
        <f t="shared" si="178"/>
        <v>-17.038954844999679</v>
      </c>
      <c r="LP159" s="37">
        <f t="shared" si="178"/>
        <v>-3.1426412985005712</v>
      </c>
      <c r="LQ159" s="37">
        <f t="shared" si="178"/>
        <v>70.510924291499677</v>
      </c>
      <c r="LR159" s="37">
        <f t="shared" si="178"/>
        <v>116.83196944649967</v>
      </c>
      <c r="LS159" s="37">
        <f t="shared" si="178"/>
        <v>53.471969446499998</v>
      </c>
      <c r="LT159" s="37">
        <f t="shared" si="178"/>
        <v>53.471969446499998</v>
      </c>
      <c r="LU159" s="37">
        <f t="shared" si="178"/>
        <v>-6.7453892550009158</v>
      </c>
      <c r="LV159" s="37">
        <f t="shared" si="178"/>
        <v>-17.038954844999679</v>
      </c>
      <c r="LW159" s="37">
        <f t="shared" si="178"/>
        <v>-3.1426412984996617</v>
      </c>
      <c r="LX159" s="37">
        <f t="shared" si="178"/>
        <v>70.510924291499677</v>
      </c>
      <c r="LY159" s="37">
        <f t="shared" si="178"/>
        <v>116.83196944649876</v>
      </c>
      <c r="LZ159" s="37">
        <f t="shared" si="178"/>
        <v>53.471969446499998</v>
      </c>
      <c r="MA159" s="37">
        <f t="shared" si="178"/>
        <v>53.471969446499088</v>
      </c>
      <c r="MB159" s="37">
        <f t="shared" si="178"/>
        <v>-3.6573195779998642</v>
      </c>
      <c r="MC159" s="37">
        <f t="shared" si="178"/>
        <v>-18.982641298499807</v>
      </c>
      <c r="MD159" s="37">
        <f t="shared" ref="MD159:NV159" si="179">MD69+MD87+MD96++MD114+MD123-MD141-MD150</f>
        <v>-6.9391695582007316</v>
      </c>
      <c r="ME159" s="37">
        <f t="shared" si="179"/>
        <v>85.642465708798895</v>
      </c>
      <c r="MF159" s="37">
        <f t="shared" si="179"/>
        <v>145.85982441030075</v>
      </c>
      <c r="MG159" s="37">
        <f t="shared" si="179"/>
        <v>66.659824410299095</v>
      </c>
      <c r="MH159" s="37">
        <f t="shared" si="179"/>
        <v>66.659824410300004</v>
      </c>
      <c r="MI159" s="37">
        <f t="shared" si="179"/>
        <v>-5.6010060314999919</v>
      </c>
      <c r="MJ159" s="37">
        <f t="shared" si="179"/>
        <v>-18.982641298499807</v>
      </c>
      <c r="MK159" s="37">
        <f t="shared" si="179"/>
        <v>-6.9391695582007316</v>
      </c>
      <c r="ML159" s="37">
        <f t="shared" si="179"/>
        <v>85.642465708800714</v>
      </c>
      <c r="MM159" s="37">
        <f t="shared" si="179"/>
        <v>145.85982441029893</v>
      </c>
      <c r="MN159" s="37">
        <f t="shared" si="179"/>
        <v>66.659824410300004</v>
      </c>
      <c r="MO159" s="37">
        <f t="shared" si="179"/>
        <v>66.659824410300004</v>
      </c>
      <c r="MP159" s="37">
        <f t="shared" si="179"/>
        <v>-5.6010060314999919</v>
      </c>
      <c r="MQ159" s="37">
        <f t="shared" si="179"/>
        <v>-18.982641298500717</v>
      </c>
      <c r="MR159" s="37">
        <f t="shared" si="179"/>
        <v>-6.9391695581989126</v>
      </c>
      <c r="MS159" s="37">
        <f t="shared" si="179"/>
        <v>85.642465708798895</v>
      </c>
      <c r="MT159" s="37">
        <f t="shared" si="179"/>
        <v>145.85982441030075</v>
      </c>
      <c r="MU159" s="37">
        <f t="shared" si="179"/>
        <v>66.659824410300004</v>
      </c>
      <c r="MV159" s="37">
        <f t="shared" si="179"/>
        <v>66.659824410300004</v>
      </c>
      <c r="MW159" s="37">
        <f t="shared" si="179"/>
        <v>-5.6010060314999919</v>
      </c>
      <c r="MX159" s="37">
        <f t="shared" si="179"/>
        <v>-18.982641298499807</v>
      </c>
      <c r="MY159" s="37">
        <f t="shared" si="179"/>
        <v>-6.9391695581998221</v>
      </c>
      <c r="MZ159" s="37">
        <f t="shared" si="179"/>
        <v>85.642465708800714</v>
      </c>
      <c r="NA159" s="37">
        <f t="shared" si="179"/>
        <v>145.85982441029893</v>
      </c>
      <c r="NB159" s="37">
        <f t="shared" si="179"/>
        <v>66.659824410300004</v>
      </c>
      <c r="NC159" s="37">
        <f t="shared" si="179"/>
        <v>66.659824410300914</v>
      </c>
      <c r="ND159" s="37">
        <f t="shared" si="179"/>
        <v>-5.6010060314999919</v>
      </c>
      <c r="NE159" s="37">
        <f t="shared" si="179"/>
        <v>-18.982641298499807</v>
      </c>
      <c r="NF159" s="37">
        <f t="shared" si="179"/>
        <v>-6.9391695582007316</v>
      </c>
      <c r="NG159" s="37">
        <f t="shared" si="179"/>
        <v>88.31879276220053</v>
      </c>
      <c r="NH159" s="37">
        <f t="shared" si="179"/>
        <v>123.95879276220053</v>
      </c>
      <c r="NI159" s="37">
        <f t="shared" si="179"/>
        <v>71.15879276219944</v>
      </c>
      <c r="NJ159" s="37">
        <f t="shared" si="179"/>
        <v>71.158792762200349</v>
      </c>
      <c r="NK159" s="37">
        <f t="shared" si="179"/>
        <v>71.158792762200349</v>
      </c>
      <c r="NL159" s="37">
        <f t="shared" si="179"/>
        <v>55.100830441798905</v>
      </c>
      <c r="NM159" s="37">
        <f t="shared" si="179"/>
        <v>-52.799999999999272</v>
      </c>
      <c r="NN159" s="37">
        <f t="shared" si="179"/>
        <v>16.057962320400534</v>
      </c>
      <c r="NO159" s="37">
        <f t="shared" si="179"/>
        <v>123.95879276219962</v>
      </c>
      <c r="NP159" s="37">
        <f t="shared" si="179"/>
        <v>71.15879276219944</v>
      </c>
      <c r="NQ159" s="37">
        <f t="shared" si="179"/>
        <v>71.158792762200349</v>
      </c>
      <c r="NR159" s="37">
        <f t="shared" si="179"/>
        <v>71.158792762200349</v>
      </c>
      <c r="NS159" s="37">
        <f t="shared" si="179"/>
        <v>55.100830441799815</v>
      </c>
      <c r="NT159" s="37">
        <f t="shared" si="179"/>
        <v>-52.800000000000182</v>
      </c>
      <c r="NU159" s="37">
        <f t="shared" si="179"/>
        <v>16.057962320400534</v>
      </c>
      <c r="NV159" s="37">
        <f t="shared" si="179"/>
        <v>123.95879276219962</v>
      </c>
    </row>
    <row r="160" spans="1:386" s="38" customFormat="1" ht="10.199999999999999" x14ac:dyDescent="0.2">
      <c r="A160" s="31"/>
      <c r="B160" s="31"/>
      <c r="C160" s="31"/>
      <c r="D160" s="31"/>
      <c r="E160" s="31"/>
      <c r="F160" s="31"/>
      <c r="G160" s="31" t="str">
        <f>G157</f>
        <v>финансовый поток по движению товаров</v>
      </c>
      <c r="H160" s="31"/>
      <c r="I160" s="31"/>
      <c r="J160" s="31" t="str">
        <f>IF($G160="","",INDEX(KPI!$H$11:$H$121,SUMIFS(KPI!$E$11:$E$121,KPI!$F$11:$F$121,$G160)))</f>
        <v>тыс.руб.</v>
      </c>
      <c r="K160" s="31"/>
      <c r="L160" s="31"/>
      <c r="M160" s="31"/>
      <c r="N160" s="31" t="str">
        <f>structure!$G$12</f>
        <v>товарная категория 2</v>
      </c>
      <c r="O160" s="31"/>
      <c r="P160" s="31"/>
      <c r="Q160" s="31"/>
      <c r="R160" s="37">
        <f t="shared" si="173"/>
        <v>3923.7942461656512</v>
      </c>
      <c r="S160" s="31"/>
      <c r="T160" s="31"/>
      <c r="U160" s="37">
        <f t="shared" ref="U160:CF160" si="180">U70+U88+U97++U115+U124-U142-U151</f>
        <v>93.239094571649986</v>
      </c>
      <c r="V160" s="37">
        <f t="shared" si="180"/>
        <v>54.239094571649986</v>
      </c>
      <c r="W160" s="37">
        <f t="shared" si="180"/>
        <v>54.239094571649986</v>
      </c>
      <c r="X160" s="37">
        <f t="shared" si="180"/>
        <v>42.195622831349993</v>
      </c>
      <c r="Y160" s="37">
        <f t="shared" si="180"/>
        <v>-39</v>
      </c>
      <c r="Z160" s="37">
        <f t="shared" si="180"/>
        <v>-26.956528259700004</v>
      </c>
      <c r="AA160" s="37">
        <f t="shared" si="180"/>
        <v>93.239094571649986</v>
      </c>
      <c r="AB160" s="37">
        <f t="shared" si="180"/>
        <v>93.239094571649986</v>
      </c>
      <c r="AC160" s="37">
        <f t="shared" si="180"/>
        <v>54.239094571649986</v>
      </c>
      <c r="AD160" s="37">
        <f t="shared" si="180"/>
        <v>54.239094571649986</v>
      </c>
      <c r="AE160" s="37">
        <f t="shared" si="180"/>
        <v>42.195622831349993</v>
      </c>
      <c r="AF160" s="37">
        <f t="shared" si="180"/>
        <v>-39</v>
      </c>
      <c r="AG160" s="37">
        <f t="shared" si="180"/>
        <v>-26.956528259700004</v>
      </c>
      <c r="AH160" s="37">
        <f t="shared" si="180"/>
        <v>93.239094571649986</v>
      </c>
      <c r="AI160" s="37">
        <f t="shared" si="180"/>
        <v>87.195622831350178</v>
      </c>
      <c r="AJ160" s="37">
        <f t="shared" si="180"/>
        <v>20.99999999999973</v>
      </c>
      <c r="AK160" s="37">
        <f t="shared" si="180"/>
        <v>28.140000000000057</v>
      </c>
      <c r="AL160" s="37">
        <f t="shared" si="180"/>
        <v>28.139999999999603</v>
      </c>
      <c r="AM160" s="37">
        <f t="shared" si="180"/>
        <v>-5.6099999999999426</v>
      </c>
      <c r="AN160" s="37">
        <f t="shared" si="180"/>
        <v>-11.610000000000127</v>
      </c>
      <c r="AO160" s="37">
        <f t="shared" si="180"/>
        <v>33.75</v>
      </c>
      <c r="AP160" s="37">
        <f t="shared" si="180"/>
        <v>39.74999999999973</v>
      </c>
      <c r="AQ160" s="37">
        <f t="shared" si="180"/>
        <v>28.140000000000057</v>
      </c>
      <c r="AR160" s="37">
        <f t="shared" si="180"/>
        <v>28.139999999999603</v>
      </c>
      <c r="AS160" s="37">
        <f t="shared" si="180"/>
        <v>28.140000000000057</v>
      </c>
      <c r="AT160" s="37">
        <f t="shared" si="180"/>
        <v>-5.6100000000003973</v>
      </c>
      <c r="AU160" s="37">
        <f t="shared" si="180"/>
        <v>-11.610000000000127</v>
      </c>
      <c r="AV160" s="37">
        <f t="shared" si="180"/>
        <v>33.75</v>
      </c>
      <c r="AW160" s="37">
        <f t="shared" si="180"/>
        <v>39.750000000000185</v>
      </c>
      <c r="AX160" s="37">
        <f t="shared" si="180"/>
        <v>28.139999999999603</v>
      </c>
      <c r="AY160" s="37">
        <f t="shared" si="180"/>
        <v>28.140000000000057</v>
      </c>
      <c r="AZ160" s="37">
        <f t="shared" si="180"/>
        <v>28.140000000000057</v>
      </c>
      <c r="BA160" s="37">
        <f t="shared" si="180"/>
        <v>-5.6100000000003973</v>
      </c>
      <c r="BB160" s="37">
        <f t="shared" si="180"/>
        <v>-11.610000000000127</v>
      </c>
      <c r="BC160" s="37">
        <f t="shared" si="180"/>
        <v>33.75</v>
      </c>
      <c r="BD160" s="37">
        <f t="shared" si="180"/>
        <v>39.750000000000185</v>
      </c>
      <c r="BE160" s="37">
        <f t="shared" si="180"/>
        <v>28.139999999999603</v>
      </c>
      <c r="BF160" s="37">
        <f t="shared" si="180"/>
        <v>28.140000000000057</v>
      </c>
      <c r="BG160" s="37">
        <f t="shared" si="180"/>
        <v>28.140000000000057</v>
      </c>
      <c r="BH160" s="37">
        <f t="shared" si="180"/>
        <v>-5.6100000000003973</v>
      </c>
      <c r="BI160" s="37">
        <f t="shared" si="180"/>
        <v>-11.610000000000127</v>
      </c>
      <c r="BJ160" s="37">
        <f t="shared" si="180"/>
        <v>33.75</v>
      </c>
      <c r="BK160" s="37">
        <f t="shared" si="180"/>
        <v>39.750000000000185</v>
      </c>
      <c r="BL160" s="37">
        <f t="shared" si="180"/>
        <v>28.139999999999603</v>
      </c>
      <c r="BM160" s="37">
        <f t="shared" si="180"/>
        <v>28.140000000000057</v>
      </c>
      <c r="BN160" s="37">
        <f t="shared" si="180"/>
        <v>29.639999999999873</v>
      </c>
      <c r="BO160" s="37">
        <f t="shared" si="180"/>
        <v>2.6400000000003274</v>
      </c>
      <c r="BP160" s="37">
        <f t="shared" si="180"/>
        <v>-12.58199999999988</v>
      </c>
      <c r="BQ160" s="37">
        <f t="shared" si="180"/>
        <v>22.5</v>
      </c>
      <c r="BR160" s="37">
        <f t="shared" si="180"/>
        <v>30.000000000000455</v>
      </c>
      <c r="BS160" s="37">
        <f t="shared" si="180"/>
        <v>17.41800000000012</v>
      </c>
      <c r="BT160" s="37">
        <f t="shared" si="180"/>
        <v>17.418000000000575</v>
      </c>
      <c r="BU160" s="37">
        <f t="shared" si="180"/>
        <v>17.418000000000575</v>
      </c>
      <c r="BV160" s="37">
        <f t="shared" si="180"/>
        <v>-5.0819999999994252</v>
      </c>
      <c r="BW160" s="37">
        <f t="shared" si="180"/>
        <v>-12.58199999999988</v>
      </c>
      <c r="BX160" s="37">
        <f t="shared" si="180"/>
        <v>22.5</v>
      </c>
      <c r="BY160" s="37">
        <f t="shared" si="180"/>
        <v>30</v>
      </c>
      <c r="BZ160" s="37">
        <f t="shared" si="180"/>
        <v>17.418000000000575</v>
      </c>
      <c r="CA160" s="37">
        <f t="shared" si="180"/>
        <v>17.418000000000575</v>
      </c>
      <c r="CB160" s="37">
        <f t="shared" si="180"/>
        <v>17.418000000000575</v>
      </c>
      <c r="CC160" s="37">
        <f t="shared" si="180"/>
        <v>-5.0819999999998799</v>
      </c>
      <c r="CD160" s="37">
        <f t="shared" si="180"/>
        <v>-12.58199999999988</v>
      </c>
      <c r="CE160" s="37">
        <f t="shared" si="180"/>
        <v>22.5</v>
      </c>
      <c r="CF160" s="37">
        <f t="shared" si="180"/>
        <v>30.000000000000455</v>
      </c>
      <c r="CG160" s="37">
        <f t="shared" ref="CG160:ER160" si="181">CG70+CG88+CG97++CG115+CG124-CG142-CG151</f>
        <v>17.418000000000575</v>
      </c>
      <c r="CH160" s="37">
        <f t="shared" si="181"/>
        <v>17.418000000000575</v>
      </c>
      <c r="CI160" s="37">
        <f t="shared" si="181"/>
        <v>17.41800000000012</v>
      </c>
      <c r="CJ160" s="37">
        <f t="shared" si="181"/>
        <v>-5.0819999999998799</v>
      </c>
      <c r="CK160" s="37">
        <f t="shared" si="181"/>
        <v>-12.58199999999988</v>
      </c>
      <c r="CL160" s="37">
        <f t="shared" si="181"/>
        <v>22.5</v>
      </c>
      <c r="CM160" s="37">
        <f t="shared" si="181"/>
        <v>29.999999999999545</v>
      </c>
      <c r="CN160" s="37">
        <f t="shared" si="181"/>
        <v>17.41800000000012</v>
      </c>
      <c r="CO160" s="37">
        <f t="shared" si="181"/>
        <v>17.417999999999665</v>
      </c>
      <c r="CP160" s="37">
        <f t="shared" si="181"/>
        <v>17.417999999999211</v>
      </c>
      <c r="CQ160" s="37">
        <f t="shared" si="181"/>
        <v>-5.0820000000003347</v>
      </c>
      <c r="CR160" s="37">
        <f t="shared" si="181"/>
        <v>-12.58199999999988</v>
      </c>
      <c r="CS160" s="37">
        <f t="shared" si="181"/>
        <v>22.5</v>
      </c>
      <c r="CT160" s="37">
        <f t="shared" si="181"/>
        <v>27.275000000000002</v>
      </c>
      <c r="CU160" s="37">
        <f t="shared" si="181"/>
        <v>1.1263999999995633</v>
      </c>
      <c r="CV160" s="37">
        <f t="shared" si="181"/>
        <v>1.1264000000000181</v>
      </c>
      <c r="CW160" s="37">
        <f t="shared" si="181"/>
        <v>1.1263999999995633</v>
      </c>
      <c r="CX160" s="37">
        <f t="shared" si="181"/>
        <v>-21.148600000000442</v>
      </c>
      <c r="CY160" s="37">
        <f t="shared" si="181"/>
        <v>-26.148599999999988</v>
      </c>
      <c r="CZ160" s="37">
        <f t="shared" si="181"/>
        <v>22.275000000000002</v>
      </c>
      <c r="DA160" s="37">
        <f t="shared" si="181"/>
        <v>27.274999999999547</v>
      </c>
      <c r="DB160" s="37">
        <f t="shared" si="181"/>
        <v>1.1264000000000181</v>
      </c>
      <c r="DC160" s="37">
        <f t="shared" si="181"/>
        <v>1.1263999999995633</v>
      </c>
      <c r="DD160" s="37">
        <f t="shared" si="181"/>
        <v>1.1264000000000181</v>
      </c>
      <c r="DE160" s="37">
        <f t="shared" si="181"/>
        <v>-21.148600000000442</v>
      </c>
      <c r="DF160" s="37">
        <f t="shared" si="181"/>
        <v>-26.148599999999988</v>
      </c>
      <c r="DG160" s="37">
        <f t="shared" si="181"/>
        <v>22.275000000000002</v>
      </c>
      <c r="DH160" s="37">
        <f t="shared" si="181"/>
        <v>27.274999999999547</v>
      </c>
      <c r="DI160" s="37">
        <f t="shared" si="181"/>
        <v>1.1263999999995633</v>
      </c>
      <c r="DJ160" s="37">
        <f t="shared" si="181"/>
        <v>1.1264000000000181</v>
      </c>
      <c r="DK160" s="37">
        <f t="shared" si="181"/>
        <v>1.1263999999995633</v>
      </c>
      <c r="DL160" s="37">
        <f t="shared" si="181"/>
        <v>-21.148599999999988</v>
      </c>
      <c r="DM160" s="37">
        <f t="shared" si="181"/>
        <v>-26.148599999999988</v>
      </c>
      <c r="DN160" s="37">
        <f t="shared" si="181"/>
        <v>22.275000000000002</v>
      </c>
      <c r="DO160" s="37">
        <f t="shared" si="181"/>
        <v>27.274999999999547</v>
      </c>
      <c r="DP160" s="37">
        <f t="shared" si="181"/>
        <v>1.1263999999995633</v>
      </c>
      <c r="DQ160" s="37">
        <f t="shared" si="181"/>
        <v>1.1264000000000181</v>
      </c>
      <c r="DR160" s="37">
        <f t="shared" si="181"/>
        <v>1.1264000000004728</v>
      </c>
      <c r="DS160" s="37">
        <f t="shared" si="181"/>
        <v>-21.148599999999988</v>
      </c>
      <c r="DT160" s="37">
        <f t="shared" si="181"/>
        <v>-26.148599999999988</v>
      </c>
      <c r="DU160" s="37">
        <f t="shared" si="181"/>
        <v>22.275000000000002</v>
      </c>
      <c r="DV160" s="37">
        <f t="shared" si="181"/>
        <v>27.275000000000002</v>
      </c>
      <c r="DW160" s="37">
        <f t="shared" si="181"/>
        <v>1.0764000000001488</v>
      </c>
      <c r="DX160" s="37">
        <f t="shared" si="181"/>
        <v>0.85140000000014027</v>
      </c>
      <c r="DY160" s="37">
        <f t="shared" si="181"/>
        <v>3.6135000000030004E-2</v>
      </c>
      <c r="DZ160" s="37">
        <f t="shared" si="181"/>
        <v>-26.693864999999967</v>
      </c>
      <c r="EA160" s="37">
        <f t="shared" si="181"/>
        <v>-31.643865000000094</v>
      </c>
      <c r="EB160" s="37">
        <f t="shared" si="181"/>
        <v>26.73</v>
      </c>
      <c r="EC160" s="37">
        <f t="shared" si="181"/>
        <v>31.680000000000128</v>
      </c>
      <c r="ED160" s="37">
        <f t="shared" si="181"/>
        <v>3.6135000000030004E-2</v>
      </c>
      <c r="EE160" s="37">
        <f t="shared" si="181"/>
        <v>3.6135000000030004E-2</v>
      </c>
      <c r="EF160" s="37">
        <f t="shared" si="181"/>
        <v>3.6135000000030004E-2</v>
      </c>
      <c r="EG160" s="37">
        <f t="shared" si="181"/>
        <v>-26.693864999999967</v>
      </c>
      <c r="EH160" s="37">
        <f t="shared" si="181"/>
        <v>-31.643865000000094</v>
      </c>
      <c r="EI160" s="37">
        <f t="shared" si="181"/>
        <v>26.73</v>
      </c>
      <c r="EJ160" s="37">
        <f t="shared" si="181"/>
        <v>31.679999999999673</v>
      </c>
      <c r="EK160" s="37">
        <f t="shared" si="181"/>
        <v>3.6135000000030004E-2</v>
      </c>
      <c r="EL160" s="37">
        <f t="shared" si="181"/>
        <v>3.6135000000030004E-2</v>
      </c>
      <c r="EM160" s="37">
        <f t="shared" si="181"/>
        <v>3.6135000000030004E-2</v>
      </c>
      <c r="EN160" s="37">
        <f t="shared" si="181"/>
        <v>-26.693864999999967</v>
      </c>
      <c r="EO160" s="37">
        <f t="shared" si="181"/>
        <v>-31.643865000000094</v>
      </c>
      <c r="EP160" s="37">
        <f t="shared" si="181"/>
        <v>26.73</v>
      </c>
      <c r="EQ160" s="37">
        <f t="shared" si="181"/>
        <v>31.680000000000128</v>
      </c>
      <c r="ER160" s="37">
        <f t="shared" si="181"/>
        <v>3.6135000000030004E-2</v>
      </c>
      <c r="ES160" s="37">
        <f t="shared" ref="ES160:HD160" si="182">ES70+ES88+ES97++ES115+ES124-ES142-ES151</f>
        <v>3.6135000000030004E-2</v>
      </c>
      <c r="ET160" s="37">
        <f t="shared" si="182"/>
        <v>3.6135000000030004E-2</v>
      </c>
      <c r="EU160" s="37">
        <f t="shared" si="182"/>
        <v>-26.693864999999967</v>
      </c>
      <c r="EV160" s="37">
        <f t="shared" si="182"/>
        <v>-31.643865000000094</v>
      </c>
      <c r="EW160" s="37">
        <f t="shared" si="182"/>
        <v>26.73</v>
      </c>
      <c r="EX160" s="37">
        <f t="shared" si="182"/>
        <v>31.680000000000128</v>
      </c>
      <c r="EY160" s="37">
        <f t="shared" si="182"/>
        <v>3.6135000000030004E-2</v>
      </c>
      <c r="EZ160" s="37">
        <f t="shared" si="182"/>
        <v>3.6135000000030004E-2</v>
      </c>
      <c r="FA160" s="37">
        <f t="shared" si="182"/>
        <v>3.6135000000030004E-2</v>
      </c>
      <c r="FB160" s="37">
        <f t="shared" si="182"/>
        <v>-25.703865000000217</v>
      </c>
      <c r="FC160" s="37">
        <f t="shared" si="182"/>
        <v>-27.188865000000096</v>
      </c>
      <c r="FD160" s="37">
        <f t="shared" si="182"/>
        <v>28.066499999999998</v>
      </c>
      <c r="FE160" s="37">
        <f t="shared" si="182"/>
        <v>34.006499999999875</v>
      </c>
      <c r="FF160" s="37">
        <f t="shared" si="182"/>
        <v>11.131144200000001</v>
      </c>
      <c r="FG160" s="37">
        <f t="shared" si="182"/>
        <v>11.131144200000456</v>
      </c>
      <c r="FH160" s="37">
        <f t="shared" si="182"/>
        <v>11.131144200000001</v>
      </c>
      <c r="FI160" s="37">
        <f t="shared" si="182"/>
        <v>-16.935355799999989</v>
      </c>
      <c r="FJ160" s="37">
        <f t="shared" si="182"/>
        <v>-22.87535579999987</v>
      </c>
      <c r="FK160" s="37">
        <f t="shared" si="182"/>
        <v>28.066499999999998</v>
      </c>
      <c r="FL160" s="37">
        <f t="shared" si="182"/>
        <v>34.006499999999875</v>
      </c>
      <c r="FM160" s="37">
        <f t="shared" si="182"/>
        <v>11.131144200000456</v>
      </c>
      <c r="FN160" s="37">
        <f t="shared" si="182"/>
        <v>11.131144200000001</v>
      </c>
      <c r="FO160" s="37">
        <f t="shared" si="182"/>
        <v>11.131144200000001</v>
      </c>
      <c r="FP160" s="37">
        <f t="shared" si="182"/>
        <v>-16.935355799999989</v>
      </c>
      <c r="FQ160" s="37">
        <f t="shared" si="182"/>
        <v>-22.87535579999987</v>
      </c>
      <c r="FR160" s="37">
        <f t="shared" si="182"/>
        <v>28.066499999999998</v>
      </c>
      <c r="FS160" s="37">
        <f t="shared" si="182"/>
        <v>34.006500000000329</v>
      </c>
      <c r="FT160" s="37">
        <f t="shared" si="182"/>
        <v>11.131144200000001</v>
      </c>
      <c r="FU160" s="37">
        <f t="shared" si="182"/>
        <v>11.131144200000001</v>
      </c>
      <c r="FV160" s="37">
        <f t="shared" si="182"/>
        <v>11.131144200000001</v>
      </c>
      <c r="FW160" s="37">
        <f t="shared" si="182"/>
        <v>-16.935355799999535</v>
      </c>
      <c r="FX160" s="37">
        <f t="shared" si="182"/>
        <v>-22.87535579999987</v>
      </c>
      <c r="FY160" s="37">
        <f t="shared" si="182"/>
        <v>28.066499999999998</v>
      </c>
      <c r="FZ160" s="37">
        <f t="shared" si="182"/>
        <v>34.006499999999875</v>
      </c>
      <c r="GA160" s="37">
        <f t="shared" si="182"/>
        <v>11.131144200000001</v>
      </c>
      <c r="GB160" s="37">
        <f t="shared" si="182"/>
        <v>11.131144200000001</v>
      </c>
      <c r="GC160" s="37">
        <f t="shared" si="182"/>
        <v>11.131144200000456</v>
      </c>
      <c r="GD160" s="37">
        <f t="shared" si="182"/>
        <v>-16.935355799999989</v>
      </c>
      <c r="GE160" s="37">
        <f t="shared" si="182"/>
        <v>-22.87535579999987</v>
      </c>
      <c r="GF160" s="37">
        <f t="shared" si="182"/>
        <v>28.066499999999998</v>
      </c>
      <c r="GG160" s="37">
        <f t="shared" si="182"/>
        <v>34.3035</v>
      </c>
      <c r="GH160" s="37">
        <f t="shared" si="182"/>
        <v>14.317021026000077</v>
      </c>
      <c r="GI160" s="37">
        <f t="shared" si="182"/>
        <v>14.317021026000077</v>
      </c>
      <c r="GJ160" s="37">
        <f t="shared" si="182"/>
        <v>14.317021026000532</v>
      </c>
      <c r="GK160" s="37">
        <f t="shared" si="182"/>
        <v>-16.790016473999913</v>
      </c>
      <c r="GL160" s="37">
        <f t="shared" si="182"/>
        <v>-23.0270164739999</v>
      </c>
      <c r="GM160" s="37">
        <f t="shared" si="182"/>
        <v>31.107037499999993</v>
      </c>
      <c r="GN160" s="37">
        <f t="shared" si="182"/>
        <v>37.344037499999992</v>
      </c>
      <c r="GO160" s="37">
        <f t="shared" si="182"/>
        <v>14.317021025999622</v>
      </c>
      <c r="GP160" s="37">
        <f t="shared" si="182"/>
        <v>14.317021026000077</v>
      </c>
      <c r="GQ160" s="37">
        <f t="shared" si="182"/>
        <v>14.317021026000077</v>
      </c>
      <c r="GR160" s="37">
        <f t="shared" si="182"/>
        <v>-16.790016473999913</v>
      </c>
      <c r="GS160" s="37">
        <f t="shared" si="182"/>
        <v>-23.0270164739999</v>
      </c>
      <c r="GT160" s="37">
        <f t="shared" si="182"/>
        <v>31.107037499999993</v>
      </c>
      <c r="GU160" s="37">
        <f t="shared" si="182"/>
        <v>37.344037499999523</v>
      </c>
      <c r="GV160" s="37">
        <f t="shared" si="182"/>
        <v>14.317021026000077</v>
      </c>
      <c r="GW160" s="37">
        <f t="shared" si="182"/>
        <v>14.317021026000077</v>
      </c>
      <c r="GX160" s="37">
        <f t="shared" si="182"/>
        <v>14.317021025999622</v>
      </c>
      <c r="GY160" s="37">
        <f t="shared" si="182"/>
        <v>-16.790016473999913</v>
      </c>
      <c r="GZ160" s="37">
        <f t="shared" si="182"/>
        <v>-23.0270164739999</v>
      </c>
      <c r="HA160" s="37">
        <f t="shared" si="182"/>
        <v>31.107037499999993</v>
      </c>
      <c r="HB160" s="37">
        <f t="shared" si="182"/>
        <v>37.344037499999992</v>
      </c>
      <c r="HC160" s="37">
        <f t="shared" si="182"/>
        <v>14.317021026000077</v>
      </c>
      <c r="HD160" s="37">
        <f t="shared" si="182"/>
        <v>14.317021025999622</v>
      </c>
      <c r="HE160" s="37">
        <f t="shared" ref="HE160:JP160" si="183">HE70+HE88+HE97++HE115+HE124-HE142-HE151</f>
        <v>14.317021026000077</v>
      </c>
      <c r="HF160" s="37">
        <f t="shared" si="183"/>
        <v>-16.790016473999913</v>
      </c>
      <c r="HG160" s="37">
        <f t="shared" si="183"/>
        <v>-23.0270164739999</v>
      </c>
      <c r="HH160" s="37">
        <f t="shared" si="183"/>
        <v>31.107037499999993</v>
      </c>
      <c r="HI160" s="37">
        <f t="shared" si="183"/>
        <v>37.344037499999992</v>
      </c>
      <c r="HJ160" s="37">
        <f t="shared" si="183"/>
        <v>14.317021025999622</v>
      </c>
      <c r="HK160" s="37">
        <f t="shared" si="183"/>
        <v>14.992696026000196</v>
      </c>
      <c r="HL160" s="37">
        <f t="shared" si="183"/>
        <v>2.2185736649996386</v>
      </c>
      <c r="HM160" s="37">
        <f t="shared" si="183"/>
        <v>-28.888463834999904</v>
      </c>
      <c r="HN160" s="37">
        <f t="shared" si="183"/>
        <v>-35.801138835000017</v>
      </c>
      <c r="HO160" s="37">
        <f t="shared" si="183"/>
        <v>28.618474499999998</v>
      </c>
      <c r="HP160" s="37">
        <f t="shared" si="183"/>
        <v>35.53114949999965</v>
      </c>
      <c r="HQ160" s="37">
        <f t="shared" si="183"/>
        <v>-0.26998933499990585</v>
      </c>
      <c r="HR160" s="37">
        <f t="shared" si="183"/>
        <v>-0.26998933499990585</v>
      </c>
      <c r="HS160" s="37">
        <f t="shared" si="183"/>
        <v>-0.26998933499990585</v>
      </c>
      <c r="HT160" s="37">
        <f t="shared" si="183"/>
        <v>-28.888463834999904</v>
      </c>
      <c r="HU160" s="37">
        <f t="shared" si="183"/>
        <v>-35.801138835000017</v>
      </c>
      <c r="HV160" s="37">
        <f t="shared" si="183"/>
        <v>28.618474499999998</v>
      </c>
      <c r="HW160" s="37">
        <f t="shared" si="183"/>
        <v>35.531149500000105</v>
      </c>
      <c r="HX160" s="37">
        <f t="shared" si="183"/>
        <v>-0.26998933499990585</v>
      </c>
      <c r="HY160" s="37">
        <f t="shared" si="183"/>
        <v>-0.26998933499990585</v>
      </c>
      <c r="HZ160" s="37">
        <f t="shared" si="183"/>
        <v>-0.26998933499990585</v>
      </c>
      <c r="IA160" s="37">
        <f t="shared" si="183"/>
        <v>-28.888463834999904</v>
      </c>
      <c r="IB160" s="37">
        <f t="shared" si="183"/>
        <v>-35.801138835000017</v>
      </c>
      <c r="IC160" s="37">
        <f t="shared" si="183"/>
        <v>28.618474499999998</v>
      </c>
      <c r="ID160" s="37">
        <f t="shared" si="183"/>
        <v>35.531149500000105</v>
      </c>
      <c r="IE160" s="37">
        <f t="shared" si="183"/>
        <v>-0.26998933499990585</v>
      </c>
      <c r="IF160" s="37">
        <f t="shared" si="183"/>
        <v>-0.2699893349994511</v>
      </c>
      <c r="IG160" s="37">
        <f t="shared" si="183"/>
        <v>-0.26998933499990585</v>
      </c>
      <c r="IH160" s="37">
        <f t="shared" si="183"/>
        <v>-28.888463834999904</v>
      </c>
      <c r="II160" s="37">
        <f t="shared" si="183"/>
        <v>-35.801138835000017</v>
      </c>
      <c r="IJ160" s="37">
        <f t="shared" si="183"/>
        <v>28.618474499999998</v>
      </c>
      <c r="IK160" s="37">
        <f t="shared" si="183"/>
        <v>35.531149500000105</v>
      </c>
      <c r="IL160" s="37">
        <f t="shared" si="183"/>
        <v>-0.26998933499990585</v>
      </c>
      <c r="IM160" s="37">
        <f t="shared" si="183"/>
        <v>-0.26998933499990585</v>
      </c>
      <c r="IN160" s="37">
        <f t="shared" si="183"/>
        <v>-0.26998933499990585</v>
      </c>
      <c r="IO160" s="37">
        <f t="shared" si="183"/>
        <v>-28.888463835000358</v>
      </c>
      <c r="IP160" s="37">
        <f t="shared" si="183"/>
        <v>-55.873591735500156</v>
      </c>
      <c r="IQ160" s="37">
        <f t="shared" si="183"/>
        <v>29.477028734999994</v>
      </c>
      <c r="IR160" s="37">
        <f t="shared" si="183"/>
        <v>35.836689734999872</v>
      </c>
      <c r="IS160" s="37">
        <f t="shared" si="183"/>
        <v>-22.525465000499807</v>
      </c>
      <c r="IT160" s="37">
        <f t="shared" si="183"/>
        <v>-22.525465000500262</v>
      </c>
      <c r="IU160" s="37">
        <f t="shared" si="183"/>
        <v>-22.525465000500262</v>
      </c>
      <c r="IV160" s="37">
        <f t="shared" si="183"/>
        <v>-52.002493735500266</v>
      </c>
      <c r="IW160" s="37">
        <f t="shared" si="183"/>
        <v>-58.362154735500148</v>
      </c>
      <c r="IX160" s="37">
        <f t="shared" si="183"/>
        <v>29.477028734999994</v>
      </c>
      <c r="IY160" s="37">
        <f t="shared" si="183"/>
        <v>35.836689734999872</v>
      </c>
      <c r="IZ160" s="37">
        <f t="shared" si="183"/>
        <v>-22.525465000500262</v>
      </c>
      <c r="JA160" s="37">
        <f t="shared" si="183"/>
        <v>-22.525465000500262</v>
      </c>
      <c r="JB160" s="37">
        <f t="shared" si="183"/>
        <v>-22.525465000500262</v>
      </c>
      <c r="JC160" s="37">
        <f t="shared" si="183"/>
        <v>-52.002493735500266</v>
      </c>
      <c r="JD160" s="37">
        <f t="shared" si="183"/>
        <v>-58.362154735500148</v>
      </c>
      <c r="JE160" s="37">
        <f t="shared" si="183"/>
        <v>29.477028734999994</v>
      </c>
      <c r="JF160" s="37">
        <f t="shared" si="183"/>
        <v>35.836689734999872</v>
      </c>
      <c r="JG160" s="37">
        <f t="shared" si="183"/>
        <v>-22.525465000500262</v>
      </c>
      <c r="JH160" s="37">
        <f t="shared" si="183"/>
        <v>-22.525465000500262</v>
      </c>
      <c r="JI160" s="37">
        <f t="shared" si="183"/>
        <v>-22.525465000499807</v>
      </c>
      <c r="JJ160" s="37">
        <f t="shared" si="183"/>
        <v>-52.002493735500266</v>
      </c>
      <c r="JK160" s="37">
        <f t="shared" si="183"/>
        <v>-58.362154735499693</v>
      </c>
      <c r="JL160" s="37">
        <f t="shared" si="183"/>
        <v>29.477028734999994</v>
      </c>
      <c r="JM160" s="37">
        <f t="shared" si="183"/>
        <v>35.836689734999418</v>
      </c>
      <c r="JN160" s="37">
        <f t="shared" si="183"/>
        <v>-22.525465000500262</v>
      </c>
      <c r="JO160" s="37">
        <f t="shared" si="183"/>
        <v>-22.525465000500262</v>
      </c>
      <c r="JP160" s="37">
        <f t="shared" si="183"/>
        <v>-22.525465000499352</v>
      </c>
      <c r="JQ160" s="37">
        <f t="shared" ref="JQ160:MB160" si="184">JQ70+JQ88+JQ97++JQ115+JQ124-JQ142-JQ151</f>
        <v>-52.002493735500266</v>
      </c>
      <c r="JR160" s="37">
        <f t="shared" si="184"/>
        <v>-58.362154735499693</v>
      </c>
      <c r="JS160" s="37">
        <f t="shared" si="184"/>
        <v>29.477028734999994</v>
      </c>
      <c r="JT160" s="37">
        <f t="shared" si="184"/>
        <v>36.027479565000363</v>
      </c>
      <c r="JU160" s="37">
        <f t="shared" si="184"/>
        <v>-29.74840455510018</v>
      </c>
      <c r="JV160" s="37">
        <f t="shared" si="184"/>
        <v>-29.74840455510018</v>
      </c>
      <c r="JW160" s="37">
        <f t="shared" si="184"/>
        <v>-29.74840455510018</v>
      </c>
      <c r="JX160" s="37">
        <f t="shared" si="184"/>
        <v>-68.349275517599267</v>
      </c>
      <c r="JY160" s="37">
        <f t="shared" si="184"/>
        <v>-74.899726347599639</v>
      </c>
      <c r="JZ160" s="37">
        <f t="shared" si="184"/>
        <v>38.600870962499997</v>
      </c>
      <c r="KA160" s="37">
        <f t="shared" si="184"/>
        <v>45.151321792499452</v>
      </c>
      <c r="KB160" s="37">
        <f t="shared" si="184"/>
        <v>-29.74840455510018</v>
      </c>
      <c r="KC160" s="37">
        <f t="shared" si="184"/>
        <v>-29.74840455509927</v>
      </c>
      <c r="KD160" s="37">
        <f t="shared" si="184"/>
        <v>-29.74840455510018</v>
      </c>
      <c r="KE160" s="37">
        <f t="shared" si="184"/>
        <v>-68.349275517599267</v>
      </c>
      <c r="KF160" s="37">
        <f t="shared" si="184"/>
        <v>-74.899726347599639</v>
      </c>
      <c r="KG160" s="37">
        <f t="shared" si="184"/>
        <v>38.600870962499997</v>
      </c>
      <c r="KH160" s="37">
        <f t="shared" si="184"/>
        <v>45.151321792499452</v>
      </c>
      <c r="KI160" s="37">
        <f t="shared" si="184"/>
        <v>-29.74840455510018</v>
      </c>
      <c r="KJ160" s="37">
        <f t="shared" si="184"/>
        <v>-29.74840455509927</v>
      </c>
      <c r="KK160" s="37">
        <f t="shared" si="184"/>
        <v>-29.74840455510018</v>
      </c>
      <c r="KL160" s="37">
        <f t="shared" si="184"/>
        <v>-68.349275517599267</v>
      </c>
      <c r="KM160" s="37">
        <f t="shared" si="184"/>
        <v>-74.899726347599639</v>
      </c>
      <c r="KN160" s="37">
        <f t="shared" si="184"/>
        <v>38.600870962499997</v>
      </c>
      <c r="KO160" s="37">
        <f t="shared" si="184"/>
        <v>45.151321792500362</v>
      </c>
      <c r="KP160" s="37">
        <f t="shared" si="184"/>
        <v>-29.74840455510018</v>
      </c>
      <c r="KQ160" s="37">
        <f t="shared" si="184"/>
        <v>-29.74840455509927</v>
      </c>
      <c r="KR160" s="37">
        <f t="shared" si="184"/>
        <v>-29.74840455510018</v>
      </c>
      <c r="KS160" s="37">
        <f t="shared" si="184"/>
        <v>-68.349275517599267</v>
      </c>
      <c r="KT160" s="37">
        <f t="shared" si="184"/>
        <v>-74.899726347599639</v>
      </c>
      <c r="KU160" s="37">
        <f t="shared" si="184"/>
        <v>38.600870962499997</v>
      </c>
      <c r="KV160" s="37">
        <f t="shared" si="184"/>
        <v>45.151321792499452</v>
      </c>
      <c r="KW160" s="37">
        <f t="shared" si="184"/>
        <v>-29.74840455509927</v>
      </c>
      <c r="KX160" s="37">
        <f t="shared" si="184"/>
        <v>-27.72088406010009</v>
      </c>
      <c r="KY160" s="37">
        <f t="shared" si="184"/>
        <v>-5.6000254612495723</v>
      </c>
      <c r="KZ160" s="37">
        <f t="shared" si="184"/>
        <v>-4.3011577125000144</v>
      </c>
      <c r="LA160" s="37">
        <f t="shared" si="184"/>
        <v>-12.879129037500476</v>
      </c>
      <c r="LB160" s="37">
        <f t="shared" si="184"/>
        <v>-1.2988677487495579</v>
      </c>
      <c r="LC160" s="37">
        <f t="shared" si="184"/>
        <v>58.759103576249558</v>
      </c>
      <c r="LD160" s="37">
        <f t="shared" si="184"/>
        <v>97.359974538750464</v>
      </c>
      <c r="LE160" s="37">
        <f t="shared" si="184"/>
        <v>45.879974538749082</v>
      </c>
      <c r="LF160" s="37">
        <f t="shared" si="184"/>
        <v>45.879974538749991</v>
      </c>
      <c r="LG160" s="37">
        <f t="shared" si="184"/>
        <v>-4.3011577125009239</v>
      </c>
      <c r="LH160" s="37">
        <f t="shared" si="184"/>
        <v>-12.879129037499567</v>
      </c>
      <c r="LI160" s="37">
        <f t="shared" si="184"/>
        <v>-1.2988677487504674</v>
      </c>
      <c r="LJ160" s="37">
        <f t="shared" si="184"/>
        <v>58.759103576250467</v>
      </c>
      <c r="LK160" s="37">
        <f t="shared" si="184"/>
        <v>97.359974538749555</v>
      </c>
      <c r="LL160" s="37">
        <f t="shared" si="184"/>
        <v>45.879974538749991</v>
      </c>
      <c r="LM160" s="37">
        <f t="shared" si="184"/>
        <v>45.879974538749082</v>
      </c>
      <c r="LN160" s="37">
        <f t="shared" si="184"/>
        <v>-4.3011577124991049</v>
      </c>
      <c r="LO160" s="37">
        <f t="shared" si="184"/>
        <v>-12.879129037500476</v>
      </c>
      <c r="LP160" s="37">
        <f t="shared" si="184"/>
        <v>-1.2988677487495579</v>
      </c>
      <c r="LQ160" s="37">
        <f t="shared" si="184"/>
        <v>58.759103576249558</v>
      </c>
      <c r="LR160" s="37">
        <f t="shared" si="184"/>
        <v>97.359974538749555</v>
      </c>
      <c r="LS160" s="37">
        <f t="shared" si="184"/>
        <v>45.879974538750901</v>
      </c>
      <c r="LT160" s="37">
        <f t="shared" si="184"/>
        <v>45.879974538749082</v>
      </c>
      <c r="LU160" s="37">
        <f t="shared" si="184"/>
        <v>-4.3011577125000144</v>
      </c>
      <c r="LV160" s="37">
        <f t="shared" si="184"/>
        <v>-12.879129037500476</v>
      </c>
      <c r="LW160" s="37">
        <f t="shared" si="184"/>
        <v>-1.2988677487495579</v>
      </c>
      <c r="LX160" s="37">
        <f t="shared" si="184"/>
        <v>58.759103576250467</v>
      </c>
      <c r="LY160" s="37">
        <f t="shared" si="184"/>
        <v>97.359974538748645</v>
      </c>
      <c r="LZ160" s="37">
        <f t="shared" si="184"/>
        <v>45.879974538749082</v>
      </c>
      <c r="MA160" s="37">
        <f t="shared" si="184"/>
        <v>45.879974538750901</v>
      </c>
      <c r="MB160" s="37">
        <f t="shared" si="184"/>
        <v>-1.7277663150007925</v>
      </c>
      <c r="MC160" s="37">
        <f t="shared" ref="MC160:NV160" si="185">MC70+MC88+MC97++MC115+MC124-MC142-MC151</f>
        <v>-14.168867748749449</v>
      </c>
      <c r="MD160" s="37">
        <f t="shared" si="185"/>
        <v>-4.1326412985003671</v>
      </c>
      <c r="ME160" s="37">
        <f t="shared" si="185"/>
        <v>71.368721423999688</v>
      </c>
      <c r="MF160" s="37">
        <f t="shared" si="185"/>
        <v>121.54985367525059</v>
      </c>
      <c r="MG160" s="37">
        <f t="shared" si="185"/>
        <v>57.199853675249315</v>
      </c>
      <c r="MH160" s="37">
        <f t="shared" si="185"/>
        <v>57.199853675250225</v>
      </c>
      <c r="MI160" s="37">
        <f t="shared" si="185"/>
        <v>-3.0175050262506744</v>
      </c>
      <c r="MJ160" s="37">
        <f t="shared" si="185"/>
        <v>-14.168867748749449</v>
      </c>
      <c r="MK160" s="37">
        <f t="shared" si="185"/>
        <v>-4.1326412985003671</v>
      </c>
      <c r="ML160" s="37">
        <f t="shared" si="185"/>
        <v>71.368721423999688</v>
      </c>
      <c r="MM160" s="37">
        <f t="shared" si="185"/>
        <v>121.54985367525059</v>
      </c>
      <c r="MN160" s="37">
        <f t="shared" si="185"/>
        <v>57.199853675250225</v>
      </c>
      <c r="MO160" s="37">
        <f t="shared" si="185"/>
        <v>57.199853675249315</v>
      </c>
      <c r="MP160" s="37">
        <f t="shared" si="185"/>
        <v>-3.0175050262497649</v>
      </c>
      <c r="MQ160" s="37">
        <f t="shared" si="185"/>
        <v>-14.168867748750358</v>
      </c>
      <c r="MR160" s="37">
        <f t="shared" si="185"/>
        <v>-4.1326412984994576</v>
      </c>
      <c r="MS160" s="37">
        <f t="shared" si="185"/>
        <v>71.368721423999688</v>
      </c>
      <c r="MT160" s="37">
        <f t="shared" si="185"/>
        <v>121.54985367524968</v>
      </c>
      <c r="MU160" s="37">
        <f t="shared" si="185"/>
        <v>57.199853675250225</v>
      </c>
      <c r="MV160" s="37">
        <f t="shared" si="185"/>
        <v>57.199853675250225</v>
      </c>
      <c r="MW160" s="37">
        <f t="shared" si="185"/>
        <v>-3.0175050262497649</v>
      </c>
      <c r="MX160" s="37">
        <f t="shared" si="185"/>
        <v>-14.168867748750358</v>
      </c>
      <c r="MY160" s="37">
        <f t="shared" si="185"/>
        <v>-4.1326412984994576</v>
      </c>
      <c r="MZ160" s="37">
        <f t="shared" si="185"/>
        <v>71.368721423999688</v>
      </c>
      <c r="NA160" s="37">
        <f t="shared" si="185"/>
        <v>121.54985367525059</v>
      </c>
      <c r="NB160" s="37">
        <f t="shared" si="185"/>
        <v>57.199853675250225</v>
      </c>
      <c r="NC160" s="37">
        <f t="shared" si="185"/>
        <v>57.199853675250225</v>
      </c>
      <c r="ND160" s="37">
        <f t="shared" si="185"/>
        <v>-3.0175050262506744</v>
      </c>
      <c r="NE160" s="37">
        <f t="shared" si="185"/>
        <v>-14.168867748749449</v>
      </c>
      <c r="NF160" s="37">
        <f t="shared" si="185"/>
        <v>-4.1326412985003671</v>
      </c>
      <c r="NG160" s="37">
        <f t="shared" si="185"/>
        <v>73.598993968499641</v>
      </c>
      <c r="NH160" s="37">
        <f t="shared" si="185"/>
        <v>103.29899396850054</v>
      </c>
      <c r="NI160" s="37">
        <f t="shared" si="185"/>
        <v>60.398993968499994</v>
      </c>
      <c r="NJ160" s="37">
        <f t="shared" si="185"/>
        <v>60.398993968499994</v>
      </c>
      <c r="NK160" s="37">
        <f t="shared" si="185"/>
        <v>60.398993968500903</v>
      </c>
      <c r="NL160" s="37">
        <f t="shared" si="185"/>
        <v>47.017358701499447</v>
      </c>
      <c r="NM160" s="37">
        <f t="shared" si="185"/>
        <v>-42.900000000000546</v>
      </c>
      <c r="NN160" s="37">
        <f t="shared" si="185"/>
        <v>13.381635267000551</v>
      </c>
      <c r="NO160" s="37">
        <f t="shared" si="185"/>
        <v>103.29899396850054</v>
      </c>
      <c r="NP160" s="37">
        <f t="shared" si="185"/>
        <v>60.398993968499994</v>
      </c>
      <c r="NQ160" s="37">
        <f t="shared" si="185"/>
        <v>60.398993968499994</v>
      </c>
      <c r="NR160" s="37">
        <f t="shared" si="185"/>
        <v>60.398993968499994</v>
      </c>
      <c r="NS160" s="37">
        <f t="shared" si="185"/>
        <v>47.017358701500356</v>
      </c>
      <c r="NT160" s="37">
        <f t="shared" si="185"/>
        <v>-42.900000000000546</v>
      </c>
      <c r="NU160" s="37">
        <f t="shared" si="185"/>
        <v>13.381635267000551</v>
      </c>
      <c r="NV160" s="37">
        <f t="shared" si="185"/>
        <v>103.29899396849963</v>
      </c>
    </row>
    <row r="161" spans="1:386" s="38" customFormat="1" ht="10.199999999999999" x14ac:dyDescent="0.2">
      <c r="A161" s="31"/>
      <c r="B161" s="31"/>
      <c r="C161" s="31"/>
      <c r="D161" s="31"/>
      <c r="E161" s="31"/>
      <c r="F161" s="31"/>
      <c r="G161" s="31" t="str">
        <f>G157</f>
        <v>финансовый поток по движению товаров</v>
      </c>
      <c r="H161" s="31"/>
      <c r="I161" s="31"/>
      <c r="J161" s="31" t="str">
        <f>IF($G161="","",INDEX(KPI!$H$11:$H$121,SUMIFS(KPI!$E$11:$E$121,KPI!$F$11:$F$121,$G161)))</f>
        <v>тыс.руб.</v>
      </c>
      <c r="K161" s="31"/>
      <c r="L161" s="31"/>
      <c r="M161" s="31"/>
      <c r="N161" s="31" t="str">
        <f>structure!$G$13</f>
        <v>товарная категория 3</v>
      </c>
      <c r="O161" s="31"/>
      <c r="P161" s="31"/>
      <c r="Q161" s="31"/>
      <c r="R161" s="37">
        <f t="shared" si="173"/>
        <v>4397.7161172246797</v>
      </c>
      <c r="S161" s="31"/>
      <c r="T161" s="31"/>
      <c r="U161" s="37">
        <f t="shared" ref="U161:CF161" si="186">U71+U89+U98++U116+U125-U143-U152</f>
        <v>74.591275657319997</v>
      </c>
      <c r="V161" s="37">
        <f t="shared" si="186"/>
        <v>46.591275657319997</v>
      </c>
      <c r="W161" s="37">
        <f t="shared" si="186"/>
        <v>46.591275657319997</v>
      </c>
      <c r="X161" s="37">
        <f t="shared" si="186"/>
        <v>36.95649826508</v>
      </c>
      <c r="Y161" s="37">
        <f t="shared" si="186"/>
        <v>-28</v>
      </c>
      <c r="Z161" s="37">
        <f t="shared" si="186"/>
        <v>-18.365222607760003</v>
      </c>
      <c r="AA161" s="37">
        <f t="shared" si="186"/>
        <v>74.591275657319997</v>
      </c>
      <c r="AB161" s="37">
        <f t="shared" si="186"/>
        <v>74.591275657319997</v>
      </c>
      <c r="AC161" s="37">
        <f t="shared" si="186"/>
        <v>46.591275657319997</v>
      </c>
      <c r="AD161" s="37">
        <f t="shared" si="186"/>
        <v>46.591275657319997</v>
      </c>
      <c r="AE161" s="37">
        <f t="shared" si="186"/>
        <v>36.95649826508</v>
      </c>
      <c r="AF161" s="37">
        <f t="shared" si="186"/>
        <v>-28</v>
      </c>
      <c r="AG161" s="37">
        <f t="shared" si="186"/>
        <v>-18.365222607760003</v>
      </c>
      <c r="AH161" s="37">
        <f t="shared" si="186"/>
        <v>74.591275657319997</v>
      </c>
      <c r="AI161" s="37">
        <f t="shared" si="186"/>
        <v>69.756498265079898</v>
      </c>
      <c r="AJ161" s="37">
        <f t="shared" si="186"/>
        <v>19.999999999999908</v>
      </c>
      <c r="AK161" s="37">
        <f t="shared" si="186"/>
        <v>25.680000000000561</v>
      </c>
      <c r="AL161" s="37">
        <f t="shared" si="186"/>
        <v>25.680000000000106</v>
      </c>
      <c r="AM161" s="37">
        <f t="shared" si="186"/>
        <v>-1.3199999999998937</v>
      </c>
      <c r="AN161" s="37">
        <f t="shared" si="186"/>
        <v>-6.1199999999997985</v>
      </c>
      <c r="AO161" s="37">
        <f t="shared" si="186"/>
        <v>27</v>
      </c>
      <c r="AP161" s="37">
        <f t="shared" si="186"/>
        <v>31.799999999999905</v>
      </c>
      <c r="AQ161" s="37">
        <f t="shared" si="186"/>
        <v>25.680000000000106</v>
      </c>
      <c r="AR161" s="37">
        <f t="shared" si="186"/>
        <v>25.680000000000106</v>
      </c>
      <c r="AS161" s="37">
        <f t="shared" si="186"/>
        <v>25.680000000000106</v>
      </c>
      <c r="AT161" s="37">
        <f t="shared" si="186"/>
        <v>-1.3200000000003485</v>
      </c>
      <c r="AU161" s="37">
        <f t="shared" si="186"/>
        <v>-6.1199999999997985</v>
      </c>
      <c r="AV161" s="37">
        <f t="shared" si="186"/>
        <v>27</v>
      </c>
      <c r="AW161" s="37">
        <f t="shared" si="186"/>
        <v>31.799999999999905</v>
      </c>
      <c r="AX161" s="37">
        <f t="shared" si="186"/>
        <v>25.679999999999652</v>
      </c>
      <c r="AY161" s="37">
        <f t="shared" si="186"/>
        <v>25.680000000000106</v>
      </c>
      <c r="AZ161" s="37">
        <f t="shared" si="186"/>
        <v>25.680000000000106</v>
      </c>
      <c r="BA161" s="37">
        <f t="shared" si="186"/>
        <v>-1.3199999999998937</v>
      </c>
      <c r="BB161" s="37">
        <f t="shared" si="186"/>
        <v>-6.1199999999997985</v>
      </c>
      <c r="BC161" s="37">
        <f t="shared" si="186"/>
        <v>27</v>
      </c>
      <c r="BD161" s="37">
        <f t="shared" si="186"/>
        <v>31.79999999999945</v>
      </c>
      <c r="BE161" s="37">
        <f t="shared" si="186"/>
        <v>25.680000000000106</v>
      </c>
      <c r="BF161" s="37">
        <f t="shared" si="186"/>
        <v>25.679999999999652</v>
      </c>
      <c r="BG161" s="37">
        <f t="shared" si="186"/>
        <v>25.680000000000106</v>
      </c>
      <c r="BH161" s="37">
        <f t="shared" si="186"/>
        <v>-1.3199999999998937</v>
      </c>
      <c r="BI161" s="37">
        <f t="shared" si="186"/>
        <v>-6.1199999999997985</v>
      </c>
      <c r="BJ161" s="37">
        <f t="shared" si="186"/>
        <v>27</v>
      </c>
      <c r="BK161" s="37">
        <f t="shared" si="186"/>
        <v>31.79999999999945</v>
      </c>
      <c r="BL161" s="37">
        <f t="shared" si="186"/>
        <v>25.680000000000106</v>
      </c>
      <c r="BM161" s="37">
        <f t="shared" si="186"/>
        <v>25.679999999999652</v>
      </c>
      <c r="BN161" s="37">
        <f t="shared" si="186"/>
        <v>26.880000000000202</v>
      </c>
      <c r="BO161" s="37">
        <f t="shared" si="186"/>
        <v>5.2799999999997453</v>
      </c>
      <c r="BP161" s="37">
        <f t="shared" si="186"/>
        <v>-6.2640000000001237</v>
      </c>
      <c r="BQ161" s="37">
        <f t="shared" si="186"/>
        <v>18</v>
      </c>
      <c r="BR161" s="37">
        <f t="shared" si="186"/>
        <v>24</v>
      </c>
      <c r="BS161" s="37">
        <f t="shared" si="186"/>
        <v>17.735999999999876</v>
      </c>
      <c r="BT161" s="37">
        <f t="shared" si="186"/>
        <v>17.736000000000331</v>
      </c>
      <c r="BU161" s="37">
        <f t="shared" si="186"/>
        <v>17.736000000000104</v>
      </c>
      <c r="BV161" s="37">
        <f t="shared" si="186"/>
        <v>-0.26399999999989632</v>
      </c>
      <c r="BW161" s="37">
        <f t="shared" si="186"/>
        <v>-6.2640000000001237</v>
      </c>
      <c r="BX161" s="37">
        <f t="shared" si="186"/>
        <v>18</v>
      </c>
      <c r="BY161" s="37">
        <f t="shared" si="186"/>
        <v>24.000000000000227</v>
      </c>
      <c r="BZ161" s="37">
        <f t="shared" si="186"/>
        <v>17.736000000000104</v>
      </c>
      <c r="CA161" s="37">
        <f t="shared" si="186"/>
        <v>17.736000000000104</v>
      </c>
      <c r="CB161" s="37">
        <f t="shared" si="186"/>
        <v>17.736000000000104</v>
      </c>
      <c r="CC161" s="37">
        <f t="shared" si="186"/>
        <v>-0.26399999999989632</v>
      </c>
      <c r="CD161" s="37">
        <f t="shared" si="186"/>
        <v>-6.2639999999998963</v>
      </c>
      <c r="CE161" s="37">
        <f t="shared" si="186"/>
        <v>18</v>
      </c>
      <c r="CF161" s="37">
        <f t="shared" si="186"/>
        <v>24</v>
      </c>
      <c r="CG161" s="37">
        <f t="shared" ref="CG161:ER161" si="187">CG71+CG89+CG98++CG116+CG125-CG143-CG152</f>
        <v>17.736000000000104</v>
      </c>
      <c r="CH161" s="37">
        <f t="shared" si="187"/>
        <v>17.736000000000104</v>
      </c>
      <c r="CI161" s="37">
        <f t="shared" si="187"/>
        <v>17.736000000000104</v>
      </c>
      <c r="CJ161" s="37">
        <f t="shared" si="187"/>
        <v>-0.26399999999989632</v>
      </c>
      <c r="CK161" s="37">
        <f t="shared" si="187"/>
        <v>-6.2639999999998963</v>
      </c>
      <c r="CL161" s="37">
        <f t="shared" si="187"/>
        <v>18</v>
      </c>
      <c r="CM161" s="37">
        <f t="shared" si="187"/>
        <v>24</v>
      </c>
      <c r="CN161" s="37">
        <f t="shared" si="187"/>
        <v>17.736000000000104</v>
      </c>
      <c r="CO161" s="37">
        <f t="shared" si="187"/>
        <v>17.736000000000104</v>
      </c>
      <c r="CP161" s="37">
        <f t="shared" si="187"/>
        <v>17.736000000000104</v>
      </c>
      <c r="CQ161" s="37">
        <f t="shared" si="187"/>
        <v>-0.26399999999989632</v>
      </c>
      <c r="CR161" s="37">
        <f t="shared" si="187"/>
        <v>-6.2639999999998963</v>
      </c>
      <c r="CS161" s="37">
        <f t="shared" si="187"/>
        <v>18</v>
      </c>
      <c r="CT161" s="37">
        <f t="shared" si="187"/>
        <v>21.82</v>
      </c>
      <c r="CU161" s="37">
        <f t="shared" si="187"/>
        <v>4.8927999999999159</v>
      </c>
      <c r="CV161" s="37">
        <f t="shared" si="187"/>
        <v>4.8927999999999159</v>
      </c>
      <c r="CW161" s="37">
        <f t="shared" si="187"/>
        <v>4.8927999999999159</v>
      </c>
      <c r="CX161" s="37">
        <f t="shared" si="187"/>
        <v>-12.927200000000084</v>
      </c>
      <c r="CY161" s="37">
        <f t="shared" si="187"/>
        <v>-16.927200000000084</v>
      </c>
      <c r="CZ161" s="37">
        <f t="shared" si="187"/>
        <v>17.82</v>
      </c>
      <c r="DA161" s="37">
        <f t="shared" si="187"/>
        <v>21.82</v>
      </c>
      <c r="DB161" s="37">
        <f t="shared" si="187"/>
        <v>4.8927999999999159</v>
      </c>
      <c r="DC161" s="37">
        <f t="shared" si="187"/>
        <v>4.8927999999999159</v>
      </c>
      <c r="DD161" s="37">
        <f t="shared" si="187"/>
        <v>4.8927999999996885</v>
      </c>
      <c r="DE161" s="37">
        <f t="shared" si="187"/>
        <v>-12.927200000000084</v>
      </c>
      <c r="DF161" s="37">
        <f t="shared" si="187"/>
        <v>-16.927200000000084</v>
      </c>
      <c r="DG161" s="37">
        <f t="shared" si="187"/>
        <v>17.82</v>
      </c>
      <c r="DH161" s="37">
        <f t="shared" si="187"/>
        <v>21.819999999999773</v>
      </c>
      <c r="DI161" s="37">
        <f t="shared" si="187"/>
        <v>4.8927999999999159</v>
      </c>
      <c r="DJ161" s="37">
        <f t="shared" si="187"/>
        <v>4.8927999999999159</v>
      </c>
      <c r="DK161" s="37">
        <f t="shared" si="187"/>
        <v>4.8927999999999159</v>
      </c>
      <c r="DL161" s="37">
        <f t="shared" si="187"/>
        <v>-12.927200000000312</v>
      </c>
      <c r="DM161" s="37">
        <f t="shared" si="187"/>
        <v>-16.927200000000084</v>
      </c>
      <c r="DN161" s="37">
        <f t="shared" si="187"/>
        <v>17.82</v>
      </c>
      <c r="DO161" s="37">
        <f t="shared" si="187"/>
        <v>21.82</v>
      </c>
      <c r="DP161" s="37">
        <f t="shared" si="187"/>
        <v>4.8927999999999159</v>
      </c>
      <c r="DQ161" s="37">
        <f t="shared" si="187"/>
        <v>4.8927999999996885</v>
      </c>
      <c r="DR161" s="37">
        <f t="shared" si="187"/>
        <v>4.8927999999999159</v>
      </c>
      <c r="DS161" s="37">
        <f t="shared" si="187"/>
        <v>-12.927200000000084</v>
      </c>
      <c r="DT161" s="37">
        <f t="shared" si="187"/>
        <v>-16.927200000000084</v>
      </c>
      <c r="DU161" s="37">
        <f t="shared" si="187"/>
        <v>17.82</v>
      </c>
      <c r="DV161" s="37">
        <f t="shared" si="187"/>
        <v>21.82</v>
      </c>
      <c r="DW161" s="37">
        <f t="shared" si="187"/>
        <v>4.8527999999997178</v>
      </c>
      <c r="DX161" s="37">
        <f t="shared" si="187"/>
        <v>4.6728000000001728</v>
      </c>
      <c r="DY161" s="37">
        <f t="shared" si="187"/>
        <v>4.4530199999995119</v>
      </c>
      <c r="DZ161" s="37">
        <f t="shared" si="187"/>
        <v>-16.930980000000034</v>
      </c>
      <c r="EA161" s="37">
        <f t="shared" si="187"/>
        <v>-20.890979999999836</v>
      </c>
      <c r="EB161" s="37">
        <f t="shared" si="187"/>
        <v>21.384</v>
      </c>
      <c r="EC161" s="37">
        <f t="shared" si="187"/>
        <v>25.343999999999802</v>
      </c>
      <c r="ED161" s="37">
        <f t="shared" si="187"/>
        <v>4.4530199999999667</v>
      </c>
      <c r="EE161" s="37">
        <f t="shared" si="187"/>
        <v>4.4530199999999667</v>
      </c>
      <c r="EF161" s="37">
        <f t="shared" si="187"/>
        <v>4.4530199999999667</v>
      </c>
      <c r="EG161" s="37">
        <f t="shared" si="187"/>
        <v>-16.930980000000034</v>
      </c>
      <c r="EH161" s="37">
        <f t="shared" si="187"/>
        <v>-20.890979999999836</v>
      </c>
      <c r="EI161" s="37">
        <f t="shared" si="187"/>
        <v>21.384</v>
      </c>
      <c r="EJ161" s="37">
        <f t="shared" si="187"/>
        <v>25.343999999999802</v>
      </c>
      <c r="EK161" s="37">
        <f t="shared" si="187"/>
        <v>4.4530199999999667</v>
      </c>
      <c r="EL161" s="37">
        <f t="shared" si="187"/>
        <v>4.4530199999999667</v>
      </c>
      <c r="EM161" s="37">
        <f t="shared" si="187"/>
        <v>4.4530200000004214</v>
      </c>
      <c r="EN161" s="37">
        <f t="shared" si="187"/>
        <v>-16.930980000000034</v>
      </c>
      <c r="EO161" s="37">
        <f t="shared" si="187"/>
        <v>-20.890979999999836</v>
      </c>
      <c r="EP161" s="37">
        <f t="shared" si="187"/>
        <v>21.384</v>
      </c>
      <c r="EQ161" s="37">
        <f t="shared" si="187"/>
        <v>25.343999999999802</v>
      </c>
      <c r="ER161" s="37">
        <f t="shared" si="187"/>
        <v>4.4530199999999667</v>
      </c>
      <c r="ES161" s="37">
        <f t="shared" ref="ES161:HD161" si="188">ES71+ES89+ES98++ES116+ES125-ES143-ES152</f>
        <v>4.4530200000004214</v>
      </c>
      <c r="ET161" s="37">
        <f t="shared" si="188"/>
        <v>4.4530199999999667</v>
      </c>
      <c r="EU161" s="37">
        <f t="shared" si="188"/>
        <v>-16.930980000000034</v>
      </c>
      <c r="EV161" s="37">
        <f t="shared" si="188"/>
        <v>-20.890979999999836</v>
      </c>
      <c r="EW161" s="37">
        <f t="shared" si="188"/>
        <v>21.384</v>
      </c>
      <c r="EX161" s="37">
        <f t="shared" si="188"/>
        <v>25.343999999999802</v>
      </c>
      <c r="EY161" s="37">
        <f t="shared" si="188"/>
        <v>4.4530200000004214</v>
      </c>
      <c r="EZ161" s="37">
        <f t="shared" si="188"/>
        <v>4.4530199999999667</v>
      </c>
      <c r="FA161" s="37">
        <f t="shared" si="188"/>
        <v>4.4530199999999667</v>
      </c>
      <c r="FB161" s="37">
        <f t="shared" si="188"/>
        <v>-16.138979999999716</v>
      </c>
      <c r="FC161" s="37">
        <f t="shared" si="188"/>
        <v>-17.326979999999836</v>
      </c>
      <c r="FD161" s="37">
        <f t="shared" si="188"/>
        <v>22.453200000000002</v>
      </c>
      <c r="FE161" s="37">
        <f t="shared" si="188"/>
        <v>27.205200000000122</v>
      </c>
      <c r="FF161" s="37">
        <f t="shared" si="188"/>
        <v>12.975098399999531</v>
      </c>
      <c r="FG161" s="37">
        <f t="shared" si="188"/>
        <v>12.975098399999986</v>
      </c>
      <c r="FH161" s="37">
        <f t="shared" si="188"/>
        <v>12.975098399999531</v>
      </c>
      <c r="FI161" s="37">
        <f t="shared" si="188"/>
        <v>-9.4781016000004747</v>
      </c>
      <c r="FJ161" s="37">
        <f t="shared" si="188"/>
        <v>-14.23010160000014</v>
      </c>
      <c r="FK161" s="37">
        <f t="shared" si="188"/>
        <v>22.453200000000002</v>
      </c>
      <c r="FL161" s="37">
        <f t="shared" si="188"/>
        <v>27.205200000000122</v>
      </c>
      <c r="FM161" s="37">
        <f t="shared" si="188"/>
        <v>12.975098399999986</v>
      </c>
      <c r="FN161" s="37">
        <f t="shared" si="188"/>
        <v>12.975098399999531</v>
      </c>
      <c r="FO161" s="37">
        <f t="shared" si="188"/>
        <v>12.975098399999986</v>
      </c>
      <c r="FP161" s="37">
        <f t="shared" si="188"/>
        <v>-9.4781015999995653</v>
      </c>
      <c r="FQ161" s="37">
        <f t="shared" si="188"/>
        <v>-14.23010160000014</v>
      </c>
      <c r="FR161" s="37">
        <f t="shared" si="188"/>
        <v>22.453200000000002</v>
      </c>
      <c r="FS161" s="37">
        <f t="shared" si="188"/>
        <v>27.205200000000122</v>
      </c>
      <c r="FT161" s="37">
        <f t="shared" si="188"/>
        <v>12.975098400000441</v>
      </c>
      <c r="FU161" s="37">
        <f t="shared" si="188"/>
        <v>12.975098399999986</v>
      </c>
      <c r="FV161" s="37">
        <f t="shared" si="188"/>
        <v>12.975098400000441</v>
      </c>
      <c r="FW161" s="37">
        <f t="shared" si="188"/>
        <v>-9.47810160000002</v>
      </c>
      <c r="FX161" s="37">
        <f t="shared" si="188"/>
        <v>-14.23010160000014</v>
      </c>
      <c r="FY161" s="37">
        <f t="shared" si="188"/>
        <v>22.453200000000002</v>
      </c>
      <c r="FZ161" s="37">
        <f t="shared" si="188"/>
        <v>27.205200000000122</v>
      </c>
      <c r="GA161" s="37">
        <f t="shared" si="188"/>
        <v>12.975098400000441</v>
      </c>
      <c r="GB161" s="37">
        <f t="shared" si="188"/>
        <v>12.975098399999986</v>
      </c>
      <c r="GC161" s="37">
        <f t="shared" si="188"/>
        <v>12.975098399999986</v>
      </c>
      <c r="GD161" s="37">
        <f t="shared" si="188"/>
        <v>-9.47810160000002</v>
      </c>
      <c r="GE161" s="37">
        <f t="shared" si="188"/>
        <v>-14.23010160000014</v>
      </c>
      <c r="GF161" s="37">
        <f t="shared" si="188"/>
        <v>22.453200000000002</v>
      </c>
      <c r="GG161" s="37">
        <f t="shared" si="188"/>
        <v>27.442800000000542</v>
      </c>
      <c r="GH161" s="37">
        <f t="shared" si="188"/>
        <v>15.645905352000284</v>
      </c>
      <c r="GI161" s="37">
        <f t="shared" si="188"/>
        <v>15.645905352000739</v>
      </c>
      <c r="GJ161" s="37">
        <f t="shared" si="188"/>
        <v>15.645905352000284</v>
      </c>
      <c r="GK161" s="37">
        <f t="shared" si="188"/>
        <v>-9.2397246479992567</v>
      </c>
      <c r="GL161" s="37">
        <f t="shared" si="188"/>
        <v>-14.229324647999796</v>
      </c>
      <c r="GM161" s="37">
        <f t="shared" si="188"/>
        <v>24.885629999999999</v>
      </c>
      <c r="GN161" s="37">
        <f t="shared" si="188"/>
        <v>29.875230000000084</v>
      </c>
      <c r="GO161" s="37">
        <f t="shared" si="188"/>
        <v>15.645905352000739</v>
      </c>
      <c r="GP161" s="37">
        <f t="shared" si="188"/>
        <v>15.645905352000284</v>
      </c>
      <c r="GQ161" s="37">
        <f t="shared" si="188"/>
        <v>15.645905352000284</v>
      </c>
      <c r="GR161" s="37">
        <f t="shared" si="188"/>
        <v>-9.2397246479997115</v>
      </c>
      <c r="GS161" s="37">
        <f t="shared" si="188"/>
        <v>-14.229324647999796</v>
      </c>
      <c r="GT161" s="37">
        <f t="shared" si="188"/>
        <v>24.885629999999999</v>
      </c>
      <c r="GU161" s="37">
        <f t="shared" si="188"/>
        <v>29.875230000000084</v>
      </c>
      <c r="GV161" s="37">
        <f t="shared" si="188"/>
        <v>15.645905351999829</v>
      </c>
      <c r="GW161" s="37">
        <f t="shared" si="188"/>
        <v>15.645905351999829</v>
      </c>
      <c r="GX161" s="37">
        <f t="shared" si="188"/>
        <v>15.645905352000284</v>
      </c>
      <c r="GY161" s="37">
        <f t="shared" si="188"/>
        <v>-9.2397246480001662</v>
      </c>
      <c r="GZ161" s="37">
        <f t="shared" si="188"/>
        <v>-14.229324647999796</v>
      </c>
      <c r="HA161" s="37">
        <f t="shared" si="188"/>
        <v>24.885629999999999</v>
      </c>
      <c r="HB161" s="37">
        <f t="shared" si="188"/>
        <v>29.875230000000084</v>
      </c>
      <c r="HC161" s="37">
        <f t="shared" si="188"/>
        <v>15.645905351999829</v>
      </c>
      <c r="HD161" s="37">
        <f t="shared" si="188"/>
        <v>15.645905351999829</v>
      </c>
      <c r="HE161" s="37">
        <f t="shared" ref="HE161:JP161" si="189">HE71+HE89+HE98++HE116+HE125-HE143-HE152</f>
        <v>15.645905352000284</v>
      </c>
      <c r="HF161" s="37">
        <f t="shared" si="189"/>
        <v>-9.2397246480001662</v>
      </c>
      <c r="HG161" s="37">
        <f t="shared" si="189"/>
        <v>-14.229324647999796</v>
      </c>
      <c r="HH161" s="37">
        <f t="shared" si="189"/>
        <v>24.885629999999999</v>
      </c>
      <c r="HI161" s="37">
        <f t="shared" si="189"/>
        <v>29.875229999999629</v>
      </c>
      <c r="HJ161" s="37">
        <f t="shared" si="189"/>
        <v>15.645905351999829</v>
      </c>
      <c r="HK161" s="37">
        <f t="shared" si="189"/>
        <v>16.186445351999588</v>
      </c>
      <c r="HL161" s="37">
        <f t="shared" si="189"/>
        <v>7.264760579999809</v>
      </c>
      <c r="HM161" s="37">
        <f t="shared" si="189"/>
        <v>-17.620869420000641</v>
      </c>
      <c r="HN161" s="37">
        <f t="shared" si="189"/>
        <v>-23.15100942000003</v>
      </c>
      <c r="HO161" s="37">
        <f t="shared" si="189"/>
        <v>22.894779599999996</v>
      </c>
      <c r="HP161" s="37">
        <f t="shared" si="189"/>
        <v>28.424919599999384</v>
      </c>
      <c r="HQ161" s="37">
        <f t="shared" si="189"/>
        <v>5.2739101799998096</v>
      </c>
      <c r="HR161" s="37">
        <f t="shared" si="189"/>
        <v>5.2739101799993549</v>
      </c>
      <c r="HS161" s="37">
        <f t="shared" si="189"/>
        <v>5.2739101799998096</v>
      </c>
      <c r="HT161" s="37">
        <f t="shared" si="189"/>
        <v>-17.620869420000641</v>
      </c>
      <c r="HU161" s="37">
        <f t="shared" si="189"/>
        <v>-23.15100942000003</v>
      </c>
      <c r="HV161" s="37">
        <f t="shared" si="189"/>
        <v>22.894779599999996</v>
      </c>
      <c r="HW161" s="37">
        <f t="shared" si="189"/>
        <v>28.424919599999839</v>
      </c>
      <c r="HX161" s="37">
        <f t="shared" si="189"/>
        <v>5.2739101799998096</v>
      </c>
      <c r="HY161" s="37">
        <f t="shared" si="189"/>
        <v>5.2739101799998096</v>
      </c>
      <c r="HZ161" s="37">
        <f t="shared" si="189"/>
        <v>5.2739101799998096</v>
      </c>
      <c r="IA161" s="37">
        <f t="shared" si="189"/>
        <v>-17.620869420000187</v>
      </c>
      <c r="IB161" s="37">
        <f t="shared" si="189"/>
        <v>-23.15100942000003</v>
      </c>
      <c r="IC161" s="37">
        <f t="shared" si="189"/>
        <v>22.894779599999996</v>
      </c>
      <c r="ID161" s="37">
        <f t="shared" si="189"/>
        <v>28.424919599999839</v>
      </c>
      <c r="IE161" s="37">
        <f t="shared" si="189"/>
        <v>5.2739101800002643</v>
      </c>
      <c r="IF161" s="37">
        <f t="shared" si="189"/>
        <v>5.2739101799998096</v>
      </c>
      <c r="IG161" s="37">
        <f t="shared" si="189"/>
        <v>5.2739101799998096</v>
      </c>
      <c r="IH161" s="37">
        <f t="shared" si="189"/>
        <v>-17.620869419999732</v>
      </c>
      <c r="II161" s="37">
        <f t="shared" si="189"/>
        <v>-23.15100942000003</v>
      </c>
      <c r="IJ161" s="37">
        <f t="shared" si="189"/>
        <v>22.894779599999996</v>
      </c>
      <c r="IK161" s="37">
        <f t="shared" si="189"/>
        <v>28.424919599999839</v>
      </c>
      <c r="IL161" s="37">
        <f t="shared" si="189"/>
        <v>5.2739101800002643</v>
      </c>
      <c r="IM161" s="37">
        <f t="shared" si="189"/>
        <v>5.2739101799998096</v>
      </c>
      <c r="IN161" s="37">
        <f t="shared" si="189"/>
        <v>5.2739101800002643</v>
      </c>
      <c r="IO161" s="37">
        <f t="shared" si="189"/>
        <v>-17.620869420000187</v>
      </c>
      <c r="IP161" s="37">
        <f t="shared" si="189"/>
        <v>-37.562001246000129</v>
      </c>
      <c r="IQ161" s="37">
        <f t="shared" si="189"/>
        <v>23.581622987999996</v>
      </c>
      <c r="IR161" s="37">
        <f t="shared" si="189"/>
        <v>28.669351788000135</v>
      </c>
      <c r="IS161" s="37">
        <f t="shared" si="189"/>
        <v>-10.883499858000448</v>
      </c>
      <c r="IT161" s="37">
        <f t="shared" si="189"/>
        <v>-10.883499857999993</v>
      </c>
      <c r="IU161" s="37">
        <f t="shared" si="189"/>
        <v>-10.883499857999993</v>
      </c>
      <c r="IV161" s="37">
        <f t="shared" si="189"/>
        <v>-34.465122845999993</v>
      </c>
      <c r="IW161" s="37">
        <f t="shared" si="189"/>
        <v>-39.552851646000136</v>
      </c>
      <c r="IX161" s="37">
        <f t="shared" si="189"/>
        <v>23.581622987999996</v>
      </c>
      <c r="IY161" s="37">
        <f t="shared" si="189"/>
        <v>28.66935178799968</v>
      </c>
      <c r="IZ161" s="37">
        <f t="shared" si="189"/>
        <v>-10.883499857999993</v>
      </c>
      <c r="JA161" s="37">
        <f t="shared" si="189"/>
        <v>-10.883499857999993</v>
      </c>
      <c r="JB161" s="37">
        <f t="shared" si="189"/>
        <v>-10.883499857999993</v>
      </c>
      <c r="JC161" s="37">
        <f t="shared" si="189"/>
        <v>-34.465122846000448</v>
      </c>
      <c r="JD161" s="37">
        <f t="shared" si="189"/>
        <v>-39.552851646000136</v>
      </c>
      <c r="JE161" s="37">
        <f t="shared" si="189"/>
        <v>23.581622987999996</v>
      </c>
      <c r="JF161" s="37">
        <f t="shared" si="189"/>
        <v>28.669351788000135</v>
      </c>
      <c r="JG161" s="37">
        <f t="shared" si="189"/>
        <v>-10.883499857999993</v>
      </c>
      <c r="JH161" s="37">
        <f t="shared" si="189"/>
        <v>-10.883499857999993</v>
      </c>
      <c r="JI161" s="37">
        <f t="shared" si="189"/>
        <v>-10.883499858000448</v>
      </c>
      <c r="JJ161" s="37">
        <f t="shared" si="189"/>
        <v>-34.465122845999993</v>
      </c>
      <c r="JK161" s="37">
        <f t="shared" si="189"/>
        <v>-39.552851646000136</v>
      </c>
      <c r="JL161" s="37">
        <f t="shared" si="189"/>
        <v>23.581622987999996</v>
      </c>
      <c r="JM161" s="37">
        <f t="shared" si="189"/>
        <v>28.669351788000135</v>
      </c>
      <c r="JN161" s="37">
        <f t="shared" si="189"/>
        <v>-10.883499857999993</v>
      </c>
      <c r="JO161" s="37">
        <f t="shared" si="189"/>
        <v>-10.883499858000448</v>
      </c>
      <c r="JP161" s="37">
        <f t="shared" si="189"/>
        <v>-10.883499857999993</v>
      </c>
      <c r="JQ161" s="37">
        <f t="shared" ref="JQ161:MB161" si="190">JQ71+JQ89+JQ98++JQ116+JQ125-JQ143-JQ152</f>
        <v>-34.465122845999993</v>
      </c>
      <c r="JR161" s="37">
        <f t="shared" si="190"/>
        <v>-39.552851646000136</v>
      </c>
      <c r="JS161" s="37">
        <f t="shared" si="190"/>
        <v>23.581622987999996</v>
      </c>
      <c r="JT161" s="37">
        <f t="shared" si="190"/>
        <v>28.821983651999794</v>
      </c>
      <c r="JU161" s="37">
        <f t="shared" si="190"/>
        <v>-15.234477073199905</v>
      </c>
      <c r="JV161" s="37">
        <f t="shared" si="190"/>
        <v>-15.23447707320036</v>
      </c>
      <c r="JW161" s="37">
        <f t="shared" si="190"/>
        <v>-15.234477073199905</v>
      </c>
      <c r="JX161" s="37">
        <f t="shared" si="190"/>
        <v>-46.11517384320036</v>
      </c>
      <c r="JY161" s="37">
        <f t="shared" si="190"/>
        <v>-51.355534507200161</v>
      </c>
      <c r="JZ161" s="37">
        <f t="shared" si="190"/>
        <v>30.880696769999993</v>
      </c>
      <c r="KA161" s="37">
        <f t="shared" si="190"/>
        <v>36.121057434000249</v>
      </c>
      <c r="KB161" s="37">
        <f t="shared" si="190"/>
        <v>-15.23447707320036</v>
      </c>
      <c r="KC161" s="37">
        <f t="shared" si="190"/>
        <v>-15.234477073199905</v>
      </c>
      <c r="KD161" s="37">
        <f t="shared" si="190"/>
        <v>-15.23447707320036</v>
      </c>
      <c r="KE161" s="37">
        <f t="shared" si="190"/>
        <v>-46.115173843199905</v>
      </c>
      <c r="KF161" s="37">
        <f t="shared" si="190"/>
        <v>-51.355534507200161</v>
      </c>
      <c r="KG161" s="37">
        <f t="shared" si="190"/>
        <v>30.880696769999993</v>
      </c>
      <c r="KH161" s="37">
        <f t="shared" si="190"/>
        <v>36.121057434000249</v>
      </c>
      <c r="KI161" s="37">
        <f t="shared" si="190"/>
        <v>-15.23447707320036</v>
      </c>
      <c r="KJ161" s="37">
        <f t="shared" si="190"/>
        <v>-15.234477073199905</v>
      </c>
      <c r="KK161" s="37">
        <f t="shared" si="190"/>
        <v>-15.23447707320036</v>
      </c>
      <c r="KL161" s="37">
        <f t="shared" si="190"/>
        <v>-46.115173843199905</v>
      </c>
      <c r="KM161" s="37">
        <f t="shared" si="190"/>
        <v>-51.355534507200161</v>
      </c>
      <c r="KN161" s="37">
        <f t="shared" si="190"/>
        <v>30.880696769999993</v>
      </c>
      <c r="KO161" s="37">
        <f t="shared" si="190"/>
        <v>36.121057434000249</v>
      </c>
      <c r="KP161" s="37">
        <f t="shared" si="190"/>
        <v>-15.23447707320036</v>
      </c>
      <c r="KQ161" s="37">
        <f t="shared" si="190"/>
        <v>-15.234477073199905</v>
      </c>
      <c r="KR161" s="37">
        <f t="shared" si="190"/>
        <v>-15.23447707320036</v>
      </c>
      <c r="KS161" s="37">
        <f t="shared" si="190"/>
        <v>-46.115173843199905</v>
      </c>
      <c r="KT161" s="37">
        <f t="shared" si="190"/>
        <v>-51.355534507200161</v>
      </c>
      <c r="KU161" s="37">
        <f t="shared" si="190"/>
        <v>30.880696769999993</v>
      </c>
      <c r="KV161" s="37">
        <f t="shared" si="190"/>
        <v>36.121057433999795</v>
      </c>
      <c r="KW161" s="37">
        <f t="shared" si="190"/>
        <v>-15.234477073199905</v>
      </c>
      <c r="KX161" s="37">
        <f t="shared" si="190"/>
        <v>-13.612460677200119</v>
      </c>
      <c r="KY161" s="37">
        <f t="shared" si="190"/>
        <v>3.9679796309999773</v>
      </c>
      <c r="KZ161" s="37">
        <f t="shared" si="190"/>
        <v>0.7830738299999993</v>
      </c>
      <c r="LA161" s="37">
        <f t="shared" si="190"/>
        <v>-6.0793032300000434</v>
      </c>
      <c r="LB161" s="37">
        <f t="shared" si="190"/>
        <v>3.1849058009999709</v>
      </c>
      <c r="LC161" s="37">
        <f t="shared" si="190"/>
        <v>47.007282861000007</v>
      </c>
      <c r="LD161" s="37">
        <f t="shared" si="190"/>
        <v>77.887979631000007</v>
      </c>
      <c r="LE161" s="37">
        <f t="shared" si="190"/>
        <v>40.927979631000468</v>
      </c>
      <c r="LF161" s="37">
        <f t="shared" si="190"/>
        <v>40.927979631000468</v>
      </c>
      <c r="LG161" s="37">
        <f t="shared" si="190"/>
        <v>0.7830738299999993</v>
      </c>
      <c r="LH161" s="37">
        <f t="shared" si="190"/>
        <v>-6.0793032300000434</v>
      </c>
      <c r="LI161" s="37">
        <f t="shared" si="190"/>
        <v>3.1849058009999709</v>
      </c>
      <c r="LJ161" s="37">
        <f t="shared" si="190"/>
        <v>47.007282861000505</v>
      </c>
      <c r="LK161" s="37">
        <f t="shared" si="190"/>
        <v>77.887979631000007</v>
      </c>
      <c r="LL161" s="37">
        <f t="shared" si="190"/>
        <v>40.927979631000014</v>
      </c>
      <c r="LM161" s="37">
        <f t="shared" si="190"/>
        <v>40.927979631000923</v>
      </c>
      <c r="LN161" s="37">
        <f t="shared" si="190"/>
        <v>0.7830738299999993</v>
      </c>
      <c r="LO161" s="37">
        <f t="shared" si="190"/>
        <v>-6.0793032300000434</v>
      </c>
      <c r="LP161" s="37">
        <f t="shared" si="190"/>
        <v>3.1849058009999709</v>
      </c>
      <c r="LQ161" s="37">
        <f t="shared" si="190"/>
        <v>47.007282861000007</v>
      </c>
      <c r="LR161" s="37">
        <f t="shared" si="190"/>
        <v>77.887979631000505</v>
      </c>
      <c r="LS161" s="37">
        <f t="shared" si="190"/>
        <v>40.927979631000014</v>
      </c>
      <c r="LT161" s="37">
        <f t="shared" si="190"/>
        <v>40.927979631000014</v>
      </c>
      <c r="LU161" s="37">
        <f t="shared" si="190"/>
        <v>0.78307383000045405</v>
      </c>
      <c r="LV161" s="37">
        <f t="shared" si="190"/>
        <v>-6.0793032300000434</v>
      </c>
      <c r="LW161" s="37">
        <f t="shared" si="190"/>
        <v>3.1849058009999709</v>
      </c>
      <c r="LX161" s="37">
        <f t="shared" si="190"/>
        <v>47.007282861000007</v>
      </c>
      <c r="LY161" s="37">
        <f t="shared" si="190"/>
        <v>77.887979631000007</v>
      </c>
      <c r="LZ161" s="37">
        <f t="shared" si="190"/>
        <v>40.927979631000468</v>
      </c>
      <c r="MA161" s="37">
        <f t="shared" si="190"/>
        <v>40.927979631000014</v>
      </c>
      <c r="MB161" s="37">
        <f t="shared" si="190"/>
        <v>2.8417869480000704</v>
      </c>
      <c r="MC161" s="37">
        <f t="shared" ref="MC161:NV161" si="191">MC71+MC89+MC98++MC116+MC125-MC143-MC152</f>
        <v>-6.0550941989998108</v>
      </c>
      <c r="MD161" s="37">
        <f t="shared" si="191"/>
        <v>1.9738869611997316</v>
      </c>
      <c r="ME161" s="37">
        <f t="shared" si="191"/>
        <v>57.094977139200573</v>
      </c>
      <c r="MF161" s="37">
        <f t="shared" si="191"/>
        <v>97.239882940200133</v>
      </c>
      <c r="MG161" s="37">
        <f t="shared" si="191"/>
        <v>51.039882940200769</v>
      </c>
      <c r="MH161" s="37">
        <f t="shared" si="191"/>
        <v>51.03988294019986</v>
      </c>
      <c r="MI161" s="37">
        <f t="shared" si="191"/>
        <v>2.8659959790003029</v>
      </c>
      <c r="MJ161" s="37">
        <f t="shared" si="191"/>
        <v>-6.0550941989998108</v>
      </c>
      <c r="MK161" s="37">
        <f t="shared" si="191"/>
        <v>1.9738869612001864</v>
      </c>
      <c r="ML161" s="37">
        <f t="shared" si="191"/>
        <v>57.094977139200118</v>
      </c>
      <c r="MM161" s="37">
        <f t="shared" si="191"/>
        <v>97.239882940200133</v>
      </c>
      <c r="MN161" s="37">
        <f t="shared" si="191"/>
        <v>51.03988294019986</v>
      </c>
      <c r="MO161" s="37">
        <f t="shared" si="191"/>
        <v>51.03988294019986</v>
      </c>
      <c r="MP161" s="37">
        <f t="shared" si="191"/>
        <v>2.8659959789998481</v>
      </c>
      <c r="MQ161" s="37">
        <f t="shared" si="191"/>
        <v>-6.0550941989998108</v>
      </c>
      <c r="MR161" s="37">
        <f t="shared" si="191"/>
        <v>1.9738869611997316</v>
      </c>
      <c r="MS161" s="37">
        <f t="shared" si="191"/>
        <v>57.094977139200118</v>
      </c>
      <c r="MT161" s="37">
        <f t="shared" si="191"/>
        <v>97.239882940201042</v>
      </c>
      <c r="MU161" s="37">
        <f t="shared" si="191"/>
        <v>51.03988294019986</v>
      </c>
      <c r="MV161" s="37">
        <f t="shared" si="191"/>
        <v>51.03988294019986</v>
      </c>
      <c r="MW161" s="37">
        <f t="shared" si="191"/>
        <v>2.8659959789998481</v>
      </c>
      <c r="MX161" s="37">
        <f t="shared" si="191"/>
        <v>-6.0550941990002656</v>
      </c>
      <c r="MY161" s="37">
        <f t="shared" si="191"/>
        <v>1.9738869612001864</v>
      </c>
      <c r="MZ161" s="37">
        <f t="shared" si="191"/>
        <v>57.094977139200118</v>
      </c>
      <c r="NA161" s="37">
        <f t="shared" si="191"/>
        <v>97.239882940200133</v>
      </c>
      <c r="NB161" s="37">
        <f t="shared" si="191"/>
        <v>51.03988294019986</v>
      </c>
      <c r="NC161" s="37">
        <f t="shared" si="191"/>
        <v>51.03988294019986</v>
      </c>
      <c r="ND161" s="37">
        <f t="shared" si="191"/>
        <v>2.8659959789998481</v>
      </c>
      <c r="NE161" s="37">
        <f t="shared" si="191"/>
        <v>-6.0550941990002656</v>
      </c>
      <c r="NF161" s="37">
        <f t="shared" si="191"/>
        <v>1.9738869612001864</v>
      </c>
      <c r="NG161" s="37">
        <f t="shared" si="191"/>
        <v>58.879195174800145</v>
      </c>
      <c r="NH161" s="37">
        <f t="shared" si="191"/>
        <v>82.639195174800136</v>
      </c>
      <c r="NI161" s="37">
        <f t="shared" si="191"/>
        <v>51.839195174799499</v>
      </c>
      <c r="NJ161" s="37">
        <f t="shared" si="191"/>
        <v>51.839195174799954</v>
      </c>
      <c r="NK161" s="37">
        <f t="shared" si="191"/>
        <v>51.839195174799954</v>
      </c>
      <c r="NL161" s="37">
        <f t="shared" si="191"/>
        <v>41.133886961200275</v>
      </c>
      <c r="NM161" s="37">
        <f t="shared" si="191"/>
        <v>-30.800000000000182</v>
      </c>
      <c r="NN161" s="37">
        <f t="shared" si="191"/>
        <v>10.705308213599684</v>
      </c>
      <c r="NO161" s="37">
        <f t="shared" si="191"/>
        <v>82.639195174799681</v>
      </c>
      <c r="NP161" s="37">
        <f t="shared" si="191"/>
        <v>51.839195174800409</v>
      </c>
      <c r="NQ161" s="37">
        <f t="shared" si="191"/>
        <v>51.839195174799499</v>
      </c>
      <c r="NR161" s="37">
        <f t="shared" si="191"/>
        <v>51.839195174799954</v>
      </c>
      <c r="NS161" s="37">
        <f t="shared" si="191"/>
        <v>41.133886961200275</v>
      </c>
      <c r="NT161" s="37">
        <f t="shared" si="191"/>
        <v>-30.800000000000182</v>
      </c>
      <c r="NU161" s="37">
        <f t="shared" si="191"/>
        <v>10.705308213600139</v>
      </c>
      <c r="NV161" s="37">
        <f t="shared" si="191"/>
        <v>82.639195174800136</v>
      </c>
    </row>
    <row r="162" spans="1:386" s="38" customFormat="1" ht="10.199999999999999" x14ac:dyDescent="0.2">
      <c r="A162" s="31"/>
      <c r="B162" s="31"/>
      <c r="C162" s="31"/>
      <c r="D162" s="31"/>
      <c r="E162" s="31"/>
      <c r="F162" s="31"/>
      <c r="G162" s="31" t="str">
        <f>G157</f>
        <v>финансовый поток по движению товаров</v>
      </c>
      <c r="H162" s="31"/>
      <c r="I162" s="31"/>
      <c r="J162" s="31" t="str">
        <f>IF($G162="","",INDEX(KPI!$H$11:$H$121,SUMIFS(KPI!$E$11:$E$121,KPI!$F$11:$F$121,$G162)))</f>
        <v>тыс.руб.</v>
      </c>
      <c r="K162" s="31"/>
      <c r="L162" s="31"/>
      <c r="M162" s="31"/>
      <c r="N162" s="31" t="str">
        <f>structure!$G$14</f>
        <v>товарная категория 4</v>
      </c>
      <c r="O162" s="31"/>
      <c r="P162" s="31"/>
      <c r="Q162" s="31"/>
      <c r="R162" s="37">
        <f t="shared" si="173"/>
        <v>2944.2831353363363</v>
      </c>
      <c r="S162" s="31"/>
      <c r="T162" s="31"/>
      <c r="U162" s="37">
        <f t="shared" ref="U162:CF162" si="192">U72+U90+U99++U117+U126-U144-U153</f>
        <v>55.943456742989994</v>
      </c>
      <c r="V162" s="37">
        <f t="shared" si="192"/>
        <v>34.043456742989996</v>
      </c>
      <c r="W162" s="37">
        <f t="shared" si="192"/>
        <v>34.043456742989996</v>
      </c>
      <c r="X162" s="37">
        <f t="shared" si="192"/>
        <v>26.817373698809995</v>
      </c>
      <c r="Y162" s="37">
        <f t="shared" si="192"/>
        <v>-21.9</v>
      </c>
      <c r="Z162" s="37">
        <f t="shared" si="192"/>
        <v>-14.673916955820001</v>
      </c>
      <c r="AA162" s="37">
        <f t="shared" si="192"/>
        <v>55.943456742989994</v>
      </c>
      <c r="AB162" s="37">
        <f t="shared" si="192"/>
        <v>55.943456742989994</v>
      </c>
      <c r="AC162" s="37">
        <f t="shared" si="192"/>
        <v>34.043456742989996</v>
      </c>
      <c r="AD162" s="37">
        <f t="shared" si="192"/>
        <v>34.043456742989996</v>
      </c>
      <c r="AE162" s="37">
        <f t="shared" si="192"/>
        <v>26.817373698809995</v>
      </c>
      <c r="AF162" s="37">
        <f t="shared" si="192"/>
        <v>-21.9</v>
      </c>
      <c r="AG162" s="37">
        <f t="shared" si="192"/>
        <v>-14.673916955820001</v>
      </c>
      <c r="AH162" s="37">
        <f t="shared" si="192"/>
        <v>55.943456742989994</v>
      </c>
      <c r="AI162" s="37">
        <f t="shared" si="192"/>
        <v>52.317373698809966</v>
      </c>
      <c r="AJ162" s="37">
        <f t="shared" si="192"/>
        <v>14.099999999999653</v>
      </c>
      <c r="AK162" s="37">
        <f t="shared" si="192"/>
        <v>18.368999999999936</v>
      </c>
      <c r="AL162" s="37">
        <f t="shared" si="192"/>
        <v>18.368999999999936</v>
      </c>
      <c r="AM162" s="37">
        <f t="shared" si="192"/>
        <v>-1.8810000000002987</v>
      </c>
      <c r="AN162" s="37">
        <f t="shared" si="192"/>
        <v>-5.4810000000000407</v>
      </c>
      <c r="AO162" s="37">
        <f t="shared" si="192"/>
        <v>20.25</v>
      </c>
      <c r="AP162" s="37">
        <f t="shared" si="192"/>
        <v>23.849999999999969</v>
      </c>
      <c r="AQ162" s="37">
        <f t="shared" si="192"/>
        <v>18.368999999999708</v>
      </c>
      <c r="AR162" s="37">
        <f t="shared" si="192"/>
        <v>18.368999999999936</v>
      </c>
      <c r="AS162" s="37">
        <f t="shared" si="192"/>
        <v>18.368999999999936</v>
      </c>
      <c r="AT162" s="37">
        <f t="shared" si="192"/>
        <v>-1.8810000000002987</v>
      </c>
      <c r="AU162" s="37">
        <f t="shared" si="192"/>
        <v>-5.4810000000000407</v>
      </c>
      <c r="AV162" s="37">
        <f t="shared" si="192"/>
        <v>20.25</v>
      </c>
      <c r="AW162" s="37">
        <f t="shared" si="192"/>
        <v>23.849999999999969</v>
      </c>
      <c r="AX162" s="37">
        <f t="shared" si="192"/>
        <v>18.368999999999936</v>
      </c>
      <c r="AY162" s="37">
        <f t="shared" si="192"/>
        <v>18.369000000000163</v>
      </c>
      <c r="AZ162" s="37">
        <f t="shared" si="192"/>
        <v>18.368999999999936</v>
      </c>
      <c r="BA162" s="37">
        <f t="shared" si="192"/>
        <v>-1.8809999999996165</v>
      </c>
      <c r="BB162" s="37">
        <f t="shared" si="192"/>
        <v>-5.4810000000000407</v>
      </c>
      <c r="BC162" s="37">
        <f t="shared" si="192"/>
        <v>20.25</v>
      </c>
      <c r="BD162" s="37">
        <f t="shared" si="192"/>
        <v>23.849999999999969</v>
      </c>
      <c r="BE162" s="37">
        <f t="shared" si="192"/>
        <v>18.369000000000163</v>
      </c>
      <c r="BF162" s="37">
        <f t="shared" si="192"/>
        <v>18.369000000000163</v>
      </c>
      <c r="BG162" s="37">
        <f t="shared" si="192"/>
        <v>18.368999999999936</v>
      </c>
      <c r="BH162" s="37">
        <f t="shared" si="192"/>
        <v>-1.8809999999996165</v>
      </c>
      <c r="BI162" s="37">
        <f t="shared" si="192"/>
        <v>-5.4810000000000407</v>
      </c>
      <c r="BJ162" s="37">
        <f t="shared" si="192"/>
        <v>20.25</v>
      </c>
      <c r="BK162" s="37">
        <f t="shared" si="192"/>
        <v>23.849999999999969</v>
      </c>
      <c r="BL162" s="37">
        <f t="shared" si="192"/>
        <v>18.369000000000163</v>
      </c>
      <c r="BM162" s="37">
        <f t="shared" si="192"/>
        <v>18.369000000000163</v>
      </c>
      <c r="BN162" s="37">
        <f t="shared" si="192"/>
        <v>19.269000000000098</v>
      </c>
      <c r="BO162" s="37">
        <f t="shared" si="192"/>
        <v>3.069000000000095</v>
      </c>
      <c r="BP162" s="37">
        <f t="shared" si="192"/>
        <v>-5.7672000000000025</v>
      </c>
      <c r="BQ162" s="37">
        <f t="shared" si="192"/>
        <v>13.5</v>
      </c>
      <c r="BR162" s="37">
        <f t="shared" si="192"/>
        <v>18.000000000000362</v>
      </c>
      <c r="BS162" s="37">
        <f t="shared" si="192"/>
        <v>12.232800000000132</v>
      </c>
      <c r="BT162" s="37">
        <f t="shared" si="192"/>
        <v>12.232800000000132</v>
      </c>
      <c r="BU162" s="37">
        <f t="shared" si="192"/>
        <v>12.232800000000132</v>
      </c>
      <c r="BV162" s="37">
        <f t="shared" si="192"/>
        <v>-1.2672000000000949</v>
      </c>
      <c r="BW162" s="37">
        <f t="shared" si="192"/>
        <v>-5.7672000000000025</v>
      </c>
      <c r="BX162" s="37">
        <f t="shared" si="192"/>
        <v>13.5</v>
      </c>
      <c r="BY162" s="37">
        <f t="shared" si="192"/>
        <v>17.999999999999908</v>
      </c>
      <c r="BZ162" s="37">
        <f t="shared" si="192"/>
        <v>12.232800000000132</v>
      </c>
      <c r="CA162" s="37">
        <f t="shared" si="192"/>
        <v>12.232799999999905</v>
      </c>
      <c r="CB162" s="37">
        <f t="shared" si="192"/>
        <v>12.232800000000132</v>
      </c>
      <c r="CC162" s="37">
        <f t="shared" si="192"/>
        <v>-1.2672000000000949</v>
      </c>
      <c r="CD162" s="37">
        <f t="shared" si="192"/>
        <v>-5.7672000000000025</v>
      </c>
      <c r="CE162" s="37">
        <f t="shared" si="192"/>
        <v>13.5</v>
      </c>
      <c r="CF162" s="37">
        <f t="shared" si="192"/>
        <v>18.000000000000135</v>
      </c>
      <c r="CG162" s="37">
        <f t="shared" ref="CG162:ER162" si="193">CG72+CG90+CG99++CG117+CG126-CG144-CG153</f>
        <v>12.232799999999905</v>
      </c>
      <c r="CH162" s="37">
        <f t="shared" si="193"/>
        <v>12.232800000000132</v>
      </c>
      <c r="CI162" s="37">
        <f t="shared" si="193"/>
        <v>12.232799999999905</v>
      </c>
      <c r="CJ162" s="37">
        <f t="shared" si="193"/>
        <v>-1.2672000000000949</v>
      </c>
      <c r="CK162" s="37">
        <f t="shared" si="193"/>
        <v>-5.7672000000000025</v>
      </c>
      <c r="CL162" s="37">
        <f t="shared" si="193"/>
        <v>13.5</v>
      </c>
      <c r="CM162" s="37">
        <f t="shared" si="193"/>
        <v>17.999999999999908</v>
      </c>
      <c r="CN162" s="37">
        <f t="shared" si="193"/>
        <v>12.232799999999905</v>
      </c>
      <c r="CO162" s="37">
        <f t="shared" si="193"/>
        <v>12.232800000000132</v>
      </c>
      <c r="CP162" s="37">
        <f t="shared" si="193"/>
        <v>12.232799999999905</v>
      </c>
      <c r="CQ162" s="37">
        <f t="shared" si="193"/>
        <v>-1.2671999999998675</v>
      </c>
      <c r="CR162" s="37">
        <f t="shared" si="193"/>
        <v>-5.7672000000000025</v>
      </c>
      <c r="CS162" s="37">
        <f t="shared" si="193"/>
        <v>13.5</v>
      </c>
      <c r="CT162" s="37">
        <f t="shared" si="193"/>
        <v>16.365000000000091</v>
      </c>
      <c r="CU162" s="37">
        <f t="shared" si="193"/>
        <v>2.5469400000000348</v>
      </c>
      <c r="CV162" s="37">
        <f t="shared" si="193"/>
        <v>2.5469399999998075</v>
      </c>
      <c r="CW162" s="37">
        <f t="shared" si="193"/>
        <v>2.5469400000000348</v>
      </c>
      <c r="CX162" s="37">
        <f t="shared" si="193"/>
        <v>-10.818059999999967</v>
      </c>
      <c r="CY162" s="37">
        <f t="shared" si="193"/>
        <v>-13.81806000000006</v>
      </c>
      <c r="CZ162" s="37">
        <f t="shared" si="193"/>
        <v>13.365</v>
      </c>
      <c r="DA162" s="37">
        <f t="shared" si="193"/>
        <v>16.365000000000091</v>
      </c>
      <c r="DB162" s="37">
        <f t="shared" si="193"/>
        <v>2.5469399999998075</v>
      </c>
      <c r="DC162" s="37">
        <f t="shared" si="193"/>
        <v>2.5469400000000348</v>
      </c>
      <c r="DD162" s="37">
        <f t="shared" si="193"/>
        <v>2.5469400000000348</v>
      </c>
      <c r="DE162" s="37">
        <f t="shared" si="193"/>
        <v>-10.818059999999967</v>
      </c>
      <c r="DF162" s="37">
        <f t="shared" si="193"/>
        <v>-13.81806000000006</v>
      </c>
      <c r="DG162" s="37">
        <f t="shared" si="193"/>
        <v>13.365</v>
      </c>
      <c r="DH162" s="37">
        <f t="shared" si="193"/>
        <v>16.364999999999863</v>
      </c>
      <c r="DI162" s="37">
        <f t="shared" si="193"/>
        <v>2.5469400000000348</v>
      </c>
      <c r="DJ162" s="37">
        <f t="shared" si="193"/>
        <v>2.5469400000000348</v>
      </c>
      <c r="DK162" s="37">
        <f t="shared" si="193"/>
        <v>2.5469400000000348</v>
      </c>
      <c r="DL162" s="37">
        <f t="shared" si="193"/>
        <v>-10.818059999999967</v>
      </c>
      <c r="DM162" s="37">
        <f t="shared" si="193"/>
        <v>-13.81806000000006</v>
      </c>
      <c r="DN162" s="37">
        <f t="shared" si="193"/>
        <v>13.365</v>
      </c>
      <c r="DO162" s="37">
        <f t="shared" si="193"/>
        <v>16.365000000000091</v>
      </c>
      <c r="DP162" s="37">
        <f t="shared" si="193"/>
        <v>2.5469400000000348</v>
      </c>
      <c r="DQ162" s="37">
        <f t="shared" si="193"/>
        <v>2.5469399999998075</v>
      </c>
      <c r="DR162" s="37">
        <f t="shared" si="193"/>
        <v>2.5469400000000348</v>
      </c>
      <c r="DS162" s="37">
        <f t="shared" si="193"/>
        <v>-10.818059999999967</v>
      </c>
      <c r="DT162" s="37">
        <f t="shared" si="193"/>
        <v>-13.81806000000006</v>
      </c>
      <c r="DU162" s="37">
        <f t="shared" si="193"/>
        <v>13.365</v>
      </c>
      <c r="DV162" s="37">
        <f t="shared" si="193"/>
        <v>16.365000000000091</v>
      </c>
      <c r="DW162" s="37">
        <f t="shared" si="193"/>
        <v>2.5169399999997566</v>
      </c>
      <c r="DX162" s="37">
        <f t="shared" si="193"/>
        <v>2.3819399999999824</v>
      </c>
      <c r="DY162" s="37">
        <f t="shared" si="193"/>
        <v>2.0954834999999932</v>
      </c>
      <c r="DZ162" s="37">
        <f t="shared" si="193"/>
        <v>-13.942516499999776</v>
      </c>
      <c r="EA162" s="37">
        <f t="shared" si="193"/>
        <v>-16.912516500000045</v>
      </c>
      <c r="EB162" s="37">
        <f t="shared" si="193"/>
        <v>16.038</v>
      </c>
      <c r="EC162" s="37">
        <f t="shared" si="193"/>
        <v>19.008000000000042</v>
      </c>
      <c r="ED162" s="37">
        <f t="shared" si="193"/>
        <v>2.0954834999999932</v>
      </c>
      <c r="EE162" s="37">
        <f t="shared" si="193"/>
        <v>2.0954834999999932</v>
      </c>
      <c r="EF162" s="37">
        <f t="shared" si="193"/>
        <v>2.0954834999999932</v>
      </c>
      <c r="EG162" s="37">
        <f t="shared" si="193"/>
        <v>-13.942516500000004</v>
      </c>
      <c r="EH162" s="37">
        <f t="shared" si="193"/>
        <v>-16.912516500000045</v>
      </c>
      <c r="EI162" s="37">
        <f t="shared" si="193"/>
        <v>16.038</v>
      </c>
      <c r="EJ162" s="37">
        <f t="shared" si="193"/>
        <v>19.008000000000269</v>
      </c>
      <c r="EK162" s="37">
        <f t="shared" si="193"/>
        <v>2.0954834999997658</v>
      </c>
      <c r="EL162" s="37">
        <f t="shared" si="193"/>
        <v>2.0954835000002205</v>
      </c>
      <c r="EM162" s="37">
        <f t="shared" si="193"/>
        <v>2.0954834999999932</v>
      </c>
      <c r="EN162" s="37">
        <f t="shared" si="193"/>
        <v>-13.942516500000004</v>
      </c>
      <c r="EO162" s="37">
        <f t="shared" si="193"/>
        <v>-16.912516500000045</v>
      </c>
      <c r="EP162" s="37">
        <f t="shared" si="193"/>
        <v>16.038</v>
      </c>
      <c r="EQ162" s="37">
        <f t="shared" si="193"/>
        <v>19.008000000000042</v>
      </c>
      <c r="ER162" s="37">
        <f t="shared" si="193"/>
        <v>2.0954834999999932</v>
      </c>
      <c r="ES162" s="37">
        <f t="shared" ref="ES162:HD162" si="194">ES72+ES90+ES99++ES117+ES126-ES144-ES153</f>
        <v>2.0954835000002205</v>
      </c>
      <c r="ET162" s="37">
        <f t="shared" si="194"/>
        <v>2.0954834999999932</v>
      </c>
      <c r="EU162" s="37">
        <f t="shared" si="194"/>
        <v>-13.942516500000004</v>
      </c>
      <c r="EV162" s="37">
        <f t="shared" si="194"/>
        <v>-16.912516500000045</v>
      </c>
      <c r="EW162" s="37">
        <f t="shared" si="194"/>
        <v>16.038</v>
      </c>
      <c r="EX162" s="37">
        <f t="shared" si="194"/>
        <v>19.008000000000269</v>
      </c>
      <c r="EY162" s="37">
        <f t="shared" si="194"/>
        <v>2.0954834999997658</v>
      </c>
      <c r="EZ162" s="37">
        <f t="shared" si="194"/>
        <v>2.0954835000002205</v>
      </c>
      <c r="FA162" s="37">
        <f t="shared" si="194"/>
        <v>2.0954834999999932</v>
      </c>
      <c r="FB162" s="37">
        <f t="shared" si="194"/>
        <v>-13.348516499999818</v>
      </c>
      <c r="FC162" s="37">
        <f t="shared" si="194"/>
        <v>-14.239516500000047</v>
      </c>
      <c r="FD162" s="37">
        <f t="shared" si="194"/>
        <v>16.8399</v>
      </c>
      <c r="FE162" s="37">
        <f t="shared" si="194"/>
        <v>20.4039</v>
      </c>
      <c r="FF162" s="37">
        <f t="shared" si="194"/>
        <v>8.5865848200000663</v>
      </c>
      <c r="FG162" s="37">
        <f t="shared" si="194"/>
        <v>8.5865848200000663</v>
      </c>
      <c r="FH162" s="37">
        <f t="shared" si="194"/>
        <v>8.5865848200002937</v>
      </c>
      <c r="FI162" s="37">
        <f t="shared" si="194"/>
        <v>-8.2533151800001576</v>
      </c>
      <c r="FJ162" s="37">
        <f t="shared" si="194"/>
        <v>-11.817315179999934</v>
      </c>
      <c r="FK162" s="37">
        <f t="shared" si="194"/>
        <v>16.8399</v>
      </c>
      <c r="FL162" s="37">
        <f t="shared" si="194"/>
        <v>20.4039</v>
      </c>
      <c r="FM162" s="37">
        <f t="shared" si="194"/>
        <v>8.5865848200000663</v>
      </c>
      <c r="FN162" s="37">
        <f t="shared" si="194"/>
        <v>8.5865848200000663</v>
      </c>
      <c r="FO162" s="37">
        <f t="shared" si="194"/>
        <v>8.5865848199998389</v>
      </c>
      <c r="FP162" s="37">
        <f t="shared" si="194"/>
        <v>-8.2533151799999303</v>
      </c>
      <c r="FQ162" s="37">
        <f t="shared" si="194"/>
        <v>-11.817315179999934</v>
      </c>
      <c r="FR162" s="37">
        <f t="shared" si="194"/>
        <v>16.8399</v>
      </c>
      <c r="FS162" s="37">
        <f t="shared" si="194"/>
        <v>20.4039</v>
      </c>
      <c r="FT162" s="37">
        <f t="shared" si="194"/>
        <v>8.5865848200000663</v>
      </c>
      <c r="FU162" s="37">
        <f t="shared" si="194"/>
        <v>8.5865848199998389</v>
      </c>
      <c r="FV162" s="37">
        <f t="shared" si="194"/>
        <v>8.5865848200000663</v>
      </c>
      <c r="FW162" s="37">
        <f t="shared" si="194"/>
        <v>-8.2533151799999303</v>
      </c>
      <c r="FX162" s="37">
        <f t="shared" si="194"/>
        <v>-11.817315179999934</v>
      </c>
      <c r="FY162" s="37">
        <f t="shared" si="194"/>
        <v>16.8399</v>
      </c>
      <c r="FZ162" s="37">
        <f t="shared" si="194"/>
        <v>20.4039</v>
      </c>
      <c r="GA162" s="37">
        <f t="shared" si="194"/>
        <v>8.5865848200000663</v>
      </c>
      <c r="GB162" s="37">
        <f t="shared" si="194"/>
        <v>8.5865848199998389</v>
      </c>
      <c r="GC162" s="37">
        <f t="shared" si="194"/>
        <v>8.5865848200000663</v>
      </c>
      <c r="GD162" s="37">
        <f t="shared" si="194"/>
        <v>-8.2533151799999303</v>
      </c>
      <c r="GE162" s="37">
        <f t="shared" si="194"/>
        <v>-11.817315179999934</v>
      </c>
      <c r="GF162" s="37">
        <f t="shared" si="194"/>
        <v>16.8399</v>
      </c>
      <c r="GG162" s="37">
        <f t="shared" si="194"/>
        <v>20.582099999999837</v>
      </c>
      <c r="GH162" s="37">
        <f t="shared" si="194"/>
        <v>10.55534786460013</v>
      </c>
      <c r="GI162" s="37">
        <f t="shared" si="194"/>
        <v>10.555347864599902</v>
      </c>
      <c r="GJ162" s="37">
        <f t="shared" si="194"/>
        <v>10.55534786460013</v>
      </c>
      <c r="GK162" s="37">
        <f t="shared" si="194"/>
        <v>-8.1088746353998609</v>
      </c>
      <c r="GL162" s="37">
        <f t="shared" si="194"/>
        <v>-11.851074635399925</v>
      </c>
      <c r="GM162" s="37">
        <f t="shared" si="194"/>
        <v>18.664222499999997</v>
      </c>
      <c r="GN162" s="37">
        <f t="shared" si="194"/>
        <v>22.406422500000062</v>
      </c>
      <c r="GO162" s="37">
        <f t="shared" si="194"/>
        <v>10.55534786460013</v>
      </c>
      <c r="GP162" s="37">
        <f t="shared" si="194"/>
        <v>10.55534786460013</v>
      </c>
      <c r="GQ162" s="37">
        <f t="shared" si="194"/>
        <v>10.55534786460013</v>
      </c>
      <c r="GR162" s="37">
        <f t="shared" si="194"/>
        <v>-8.1088746353998609</v>
      </c>
      <c r="GS162" s="37">
        <f t="shared" si="194"/>
        <v>-11.851074635399925</v>
      </c>
      <c r="GT162" s="37">
        <f t="shared" si="194"/>
        <v>18.664222499999997</v>
      </c>
      <c r="GU162" s="37">
        <f t="shared" si="194"/>
        <v>22.406422499999834</v>
      </c>
      <c r="GV162" s="37">
        <f t="shared" si="194"/>
        <v>10.55534786460013</v>
      </c>
      <c r="GW162" s="37">
        <f t="shared" si="194"/>
        <v>10.555347864599902</v>
      </c>
      <c r="GX162" s="37">
        <f t="shared" si="194"/>
        <v>10.55534786460013</v>
      </c>
      <c r="GY162" s="37">
        <f t="shared" si="194"/>
        <v>-8.1088746354000882</v>
      </c>
      <c r="GZ162" s="37">
        <f t="shared" si="194"/>
        <v>-11.851074635399925</v>
      </c>
      <c r="HA162" s="37">
        <f t="shared" si="194"/>
        <v>18.664222499999997</v>
      </c>
      <c r="HB162" s="37">
        <f t="shared" si="194"/>
        <v>22.406422500000062</v>
      </c>
      <c r="HC162" s="37">
        <f t="shared" si="194"/>
        <v>10.555347864599902</v>
      </c>
      <c r="HD162" s="37">
        <f t="shared" si="194"/>
        <v>10.55534786460013</v>
      </c>
      <c r="HE162" s="37">
        <f t="shared" ref="HE162:JP162" si="195">HE72+HE90+HE99++HE117+HE126-HE144-HE153</f>
        <v>10.555347864599902</v>
      </c>
      <c r="HF162" s="37">
        <f t="shared" si="195"/>
        <v>-8.1088746353998609</v>
      </c>
      <c r="HG162" s="37">
        <f t="shared" si="195"/>
        <v>-11.851074635399925</v>
      </c>
      <c r="HH162" s="37">
        <f t="shared" si="195"/>
        <v>18.664222499999997</v>
      </c>
      <c r="HI162" s="37">
        <f t="shared" si="195"/>
        <v>22.406422499999834</v>
      </c>
      <c r="HJ162" s="37">
        <f t="shared" si="195"/>
        <v>10.555347864599902</v>
      </c>
      <c r="HK162" s="37">
        <f t="shared" si="195"/>
        <v>10.960752864600117</v>
      </c>
      <c r="HL162" s="37">
        <f t="shared" si="195"/>
        <v>3.9045355964997839</v>
      </c>
      <c r="HM162" s="37">
        <f t="shared" si="195"/>
        <v>-14.759686903500214</v>
      </c>
      <c r="HN162" s="37">
        <f t="shared" si="195"/>
        <v>-18.907291903500035</v>
      </c>
      <c r="HO162" s="37">
        <f t="shared" si="195"/>
        <v>17.171084699999998</v>
      </c>
      <c r="HP162" s="37">
        <f t="shared" si="195"/>
        <v>21.318689700000046</v>
      </c>
      <c r="HQ162" s="37">
        <f t="shared" si="195"/>
        <v>2.4113977964997844</v>
      </c>
      <c r="HR162" s="37">
        <f t="shared" si="195"/>
        <v>2.4113977965000117</v>
      </c>
      <c r="HS162" s="37">
        <f t="shared" si="195"/>
        <v>2.4113977964997844</v>
      </c>
      <c r="HT162" s="37">
        <f t="shared" si="195"/>
        <v>-14.759686903499986</v>
      </c>
      <c r="HU162" s="37">
        <f t="shared" si="195"/>
        <v>-18.907291903500035</v>
      </c>
      <c r="HV162" s="37">
        <f t="shared" si="195"/>
        <v>17.171084699999998</v>
      </c>
      <c r="HW162" s="37">
        <f t="shared" si="195"/>
        <v>21.318689699999819</v>
      </c>
      <c r="HX162" s="37">
        <f t="shared" si="195"/>
        <v>2.4113977965000117</v>
      </c>
      <c r="HY162" s="37">
        <f t="shared" si="195"/>
        <v>2.4113977964997844</v>
      </c>
      <c r="HZ162" s="37">
        <f t="shared" si="195"/>
        <v>2.4113977965000117</v>
      </c>
      <c r="IA162" s="37">
        <f t="shared" si="195"/>
        <v>-14.759686903500214</v>
      </c>
      <c r="IB162" s="37">
        <f t="shared" si="195"/>
        <v>-18.907291903500035</v>
      </c>
      <c r="IC162" s="37">
        <f t="shared" si="195"/>
        <v>17.171084699999998</v>
      </c>
      <c r="ID162" s="37">
        <f t="shared" si="195"/>
        <v>21.318689700000046</v>
      </c>
      <c r="IE162" s="37">
        <f t="shared" si="195"/>
        <v>2.4113977964997844</v>
      </c>
      <c r="IF162" s="37">
        <f t="shared" si="195"/>
        <v>2.4113977965000117</v>
      </c>
      <c r="IG162" s="37">
        <f t="shared" si="195"/>
        <v>2.4113977964997844</v>
      </c>
      <c r="IH162" s="37">
        <f t="shared" si="195"/>
        <v>-14.759686903499986</v>
      </c>
      <c r="II162" s="37">
        <f t="shared" si="195"/>
        <v>-18.907291903500035</v>
      </c>
      <c r="IJ162" s="37">
        <f t="shared" si="195"/>
        <v>17.171084699999998</v>
      </c>
      <c r="IK162" s="37">
        <f t="shared" si="195"/>
        <v>21.318689699999819</v>
      </c>
      <c r="IL162" s="37">
        <f t="shared" si="195"/>
        <v>2.4113977965000117</v>
      </c>
      <c r="IM162" s="37">
        <f t="shared" si="195"/>
        <v>2.4113977964997844</v>
      </c>
      <c r="IN162" s="37">
        <f t="shared" si="195"/>
        <v>2.4113977965000117</v>
      </c>
      <c r="IO162" s="37">
        <f t="shared" si="195"/>
        <v>-14.759686903500214</v>
      </c>
      <c r="IP162" s="37">
        <f t="shared" si="195"/>
        <v>-30.178746224549794</v>
      </c>
      <c r="IQ162" s="37">
        <f t="shared" si="195"/>
        <v>17.686217240999994</v>
      </c>
      <c r="IR162" s="37">
        <f t="shared" si="195"/>
        <v>21.502013840999702</v>
      </c>
      <c r="IS162" s="37">
        <f t="shared" si="195"/>
        <v>-10.169870183550096</v>
      </c>
      <c r="IT162" s="37">
        <f t="shared" si="195"/>
        <v>-10.169870183550096</v>
      </c>
      <c r="IU162" s="37">
        <f t="shared" si="195"/>
        <v>-10.169870183549641</v>
      </c>
      <c r="IV162" s="37">
        <f t="shared" si="195"/>
        <v>-27.856087424550086</v>
      </c>
      <c r="IW162" s="37">
        <f t="shared" si="195"/>
        <v>-31.671884024549794</v>
      </c>
      <c r="IX162" s="37">
        <f t="shared" si="195"/>
        <v>17.686217240999994</v>
      </c>
      <c r="IY162" s="37">
        <f t="shared" si="195"/>
        <v>21.502013840999702</v>
      </c>
      <c r="IZ162" s="37">
        <f t="shared" si="195"/>
        <v>-10.169870183549641</v>
      </c>
      <c r="JA162" s="37">
        <f t="shared" si="195"/>
        <v>-10.169870183550096</v>
      </c>
      <c r="JB162" s="37">
        <f t="shared" si="195"/>
        <v>-10.169870183549641</v>
      </c>
      <c r="JC162" s="37">
        <f t="shared" si="195"/>
        <v>-27.856087424550086</v>
      </c>
      <c r="JD162" s="37">
        <f t="shared" si="195"/>
        <v>-31.671884024549794</v>
      </c>
      <c r="JE162" s="37">
        <f t="shared" si="195"/>
        <v>17.686217240999994</v>
      </c>
      <c r="JF162" s="37">
        <f t="shared" si="195"/>
        <v>21.502013841000156</v>
      </c>
      <c r="JG162" s="37">
        <f t="shared" si="195"/>
        <v>-10.169870183550096</v>
      </c>
      <c r="JH162" s="37">
        <f t="shared" si="195"/>
        <v>-10.169870183550096</v>
      </c>
      <c r="JI162" s="37">
        <f t="shared" si="195"/>
        <v>-10.169870183549641</v>
      </c>
      <c r="JJ162" s="37">
        <f t="shared" si="195"/>
        <v>-27.856087424550086</v>
      </c>
      <c r="JK162" s="37">
        <f t="shared" si="195"/>
        <v>-31.671884024549794</v>
      </c>
      <c r="JL162" s="37">
        <f t="shared" si="195"/>
        <v>17.686217240999994</v>
      </c>
      <c r="JM162" s="37">
        <f t="shared" si="195"/>
        <v>21.502013841000156</v>
      </c>
      <c r="JN162" s="37">
        <f t="shared" si="195"/>
        <v>-10.169870183550096</v>
      </c>
      <c r="JO162" s="37">
        <f t="shared" si="195"/>
        <v>-10.169870183549641</v>
      </c>
      <c r="JP162" s="37">
        <f t="shared" si="195"/>
        <v>-10.169870183550096</v>
      </c>
      <c r="JQ162" s="37">
        <f t="shared" ref="JQ162:MB162" si="196">JQ72+JQ90+JQ99++JQ117+JQ126-JQ144-JQ153</f>
        <v>-27.856087424550086</v>
      </c>
      <c r="JR162" s="37">
        <f t="shared" si="196"/>
        <v>-31.671884024549794</v>
      </c>
      <c r="JS162" s="37">
        <f t="shared" si="196"/>
        <v>17.686217240999994</v>
      </c>
      <c r="JT162" s="37">
        <f t="shared" si="196"/>
        <v>21.616487739000384</v>
      </c>
      <c r="JU162" s="37">
        <f t="shared" si="196"/>
        <v>-13.83455215296037</v>
      </c>
      <c r="JV162" s="37">
        <f t="shared" si="196"/>
        <v>-13.834552152959461</v>
      </c>
      <c r="JW162" s="37">
        <f t="shared" si="196"/>
        <v>-13.83455215296037</v>
      </c>
      <c r="JX162" s="37">
        <f t="shared" si="196"/>
        <v>-36.995074730459912</v>
      </c>
      <c r="JY162" s="37">
        <f t="shared" si="196"/>
        <v>-40.925345228459847</v>
      </c>
      <c r="JZ162" s="37">
        <f t="shared" si="196"/>
        <v>23.160522577499997</v>
      </c>
      <c r="KA162" s="37">
        <f t="shared" si="196"/>
        <v>27.090793075499931</v>
      </c>
      <c r="KB162" s="37">
        <f t="shared" si="196"/>
        <v>-13.834552152959915</v>
      </c>
      <c r="KC162" s="37">
        <f t="shared" si="196"/>
        <v>-13.834552152959915</v>
      </c>
      <c r="KD162" s="37">
        <f t="shared" si="196"/>
        <v>-13.834552152959915</v>
      </c>
      <c r="KE162" s="37">
        <f t="shared" si="196"/>
        <v>-36.995074730459912</v>
      </c>
      <c r="KF162" s="37">
        <f t="shared" si="196"/>
        <v>-40.925345228459847</v>
      </c>
      <c r="KG162" s="37">
        <f t="shared" si="196"/>
        <v>23.160522577499997</v>
      </c>
      <c r="KH162" s="37">
        <f t="shared" si="196"/>
        <v>27.090793075499931</v>
      </c>
      <c r="KI162" s="37">
        <f t="shared" si="196"/>
        <v>-13.834552152959915</v>
      </c>
      <c r="KJ162" s="37">
        <f t="shared" si="196"/>
        <v>-13.834552152959915</v>
      </c>
      <c r="KK162" s="37">
        <f t="shared" si="196"/>
        <v>-13.834552152959915</v>
      </c>
      <c r="KL162" s="37">
        <f t="shared" si="196"/>
        <v>-36.995074730459912</v>
      </c>
      <c r="KM162" s="37">
        <f t="shared" si="196"/>
        <v>-40.925345228459847</v>
      </c>
      <c r="KN162" s="37">
        <f t="shared" si="196"/>
        <v>23.160522577499997</v>
      </c>
      <c r="KO162" s="37">
        <f t="shared" si="196"/>
        <v>27.090793075499931</v>
      </c>
      <c r="KP162" s="37">
        <f t="shared" si="196"/>
        <v>-13.834552152959915</v>
      </c>
      <c r="KQ162" s="37">
        <f t="shared" si="196"/>
        <v>-13.83455215296037</v>
      </c>
      <c r="KR162" s="37">
        <f t="shared" si="196"/>
        <v>-13.834552152959461</v>
      </c>
      <c r="KS162" s="37">
        <f t="shared" si="196"/>
        <v>-36.995074730460367</v>
      </c>
      <c r="KT162" s="37">
        <f t="shared" si="196"/>
        <v>-40.925345228459847</v>
      </c>
      <c r="KU162" s="37">
        <f t="shared" si="196"/>
        <v>23.160522577499997</v>
      </c>
      <c r="KV162" s="37">
        <f t="shared" si="196"/>
        <v>27.090793075499931</v>
      </c>
      <c r="KW162" s="37">
        <f t="shared" si="196"/>
        <v>-13.834552152959915</v>
      </c>
      <c r="KX162" s="37">
        <f t="shared" si="196"/>
        <v>-12.618039855959587</v>
      </c>
      <c r="KY162" s="37">
        <f t="shared" si="196"/>
        <v>0.59998472325000307</v>
      </c>
      <c r="KZ162" s="37">
        <f t="shared" si="196"/>
        <v>-0.6006946275005518</v>
      </c>
      <c r="LA162" s="37">
        <f t="shared" si="196"/>
        <v>-5.7474774224999052</v>
      </c>
      <c r="LB162" s="37">
        <f t="shared" si="196"/>
        <v>1.2006793507501037</v>
      </c>
      <c r="LC162" s="37">
        <f t="shared" si="196"/>
        <v>35.25546214574981</v>
      </c>
      <c r="LD162" s="37">
        <f t="shared" si="196"/>
        <v>58.415984723249807</v>
      </c>
      <c r="LE162" s="37">
        <f t="shared" si="196"/>
        <v>29.507984723249905</v>
      </c>
      <c r="LF162" s="37">
        <f t="shared" si="196"/>
        <v>29.507984723249905</v>
      </c>
      <c r="LG162" s="37">
        <f t="shared" si="196"/>
        <v>-0.60069462750009706</v>
      </c>
      <c r="LH162" s="37">
        <f t="shared" si="196"/>
        <v>-5.7474774224999052</v>
      </c>
      <c r="LI162" s="37">
        <f t="shared" si="196"/>
        <v>1.2006793507501037</v>
      </c>
      <c r="LJ162" s="37">
        <f t="shared" si="196"/>
        <v>35.25546214574981</v>
      </c>
      <c r="LK162" s="37">
        <f t="shared" si="196"/>
        <v>58.415984723249807</v>
      </c>
      <c r="LL162" s="37">
        <f t="shared" si="196"/>
        <v>29.507984723249905</v>
      </c>
      <c r="LM162" s="37">
        <f t="shared" si="196"/>
        <v>29.50798472324945</v>
      </c>
      <c r="LN162" s="37">
        <f t="shared" si="196"/>
        <v>-0.60069462750009706</v>
      </c>
      <c r="LO162" s="37">
        <f t="shared" si="196"/>
        <v>-5.7474774224999052</v>
      </c>
      <c r="LP162" s="37">
        <f t="shared" si="196"/>
        <v>1.2006793507501037</v>
      </c>
      <c r="LQ162" s="37">
        <f t="shared" si="196"/>
        <v>35.25546214574981</v>
      </c>
      <c r="LR162" s="37">
        <f t="shared" si="196"/>
        <v>58.415984723249807</v>
      </c>
      <c r="LS162" s="37">
        <f t="shared" si="196"/>
        <v>29.507984723249905</v>
      </c>
      <c r="LT162" s="37">
        <f t="shared" si="196"/>
        <v>29.50798472324945</v>
      </c>
      <c r="LU162" s="37">
        <f t="shared" si="196"/>
        <v>-0.60069462749918756</v>
      </c>
      <c r="LV162" s="37">
        <f t="shared" si="196"/>
        <v>-5.74747742250036</v>
      </c>
      <c r="LW162" s="37">
        <f t="shared" si="196"/>
        <v>1.2006793507501037</v>
      </c>
      <c r="LX162" s="37">
        <f t="shared" si="196"/>
        <v>35.25546214574981</v>
      </c>
      <c r="LY162" s="37">
        <f t="shared" si="196"/>
        <v>58.415984723249807</v>
      </c>
      <c r="LZ162" s="37">
        <f t="shared" si="196"/>
        <v>29.507984723249905</v>
      </c>
      <c r="MA162" s="37">
        <f t="shared" si="196"/>
        <v>29.507984723249905</v>
      </c>
      <c r="MB162" s="37">
        <f t="shared" si="196"/>
        <v>0.94334021099988163</v>
      </c>
      <c r="MC162" s="37">
        <f t="shared" ref="MC162:NV162" si="197">MC72+MC90+MC99++MC117+MC126-MC144-MC153</f>
        <v>-6.0263206492502128</v>
      </c>
      <c r="MD162" s="37">
        <f t="shared" si="197"/>
        <v>-4.5847791002202598E-3</v>
      </c>
      <c r="ME162" s="37">
        <f t="shared" si="197"/>
        <v>42.821232854399781</v>
      </c>
      <c r="MF162" s="37">
        <f t="shared" si="197"/>
        <v>72.9299122051507</v>
      </c>
      <c r="MG162" s="37">
        <f t="shared" si="197"/>
        <v>36.794912205149572</v>
      </c>
      <c r="MH162" s="37">
        <f t="shared" si="197"/>
        <v>36.794912205150027</v>
      </c>
      <c r="MI162" s="37">
        <f t="shared" si="197"/>
        <v>0.66449698425002879</v>
      </c>
      <c r="MJ162" s="37">
        <f t="shared" si="197"/>
        <v>-6.0263206492502128</v>
      </c>
      <c r="MK162" s="37">
        <f t="shared" si="197"/>
        <v>-4.5847791002202598E-3</v>
      </c>
      <c r="ML162" s="37">
        <f t="shared" si="197"/>
        <v>42.821232854400236</v>
      </c>
      <c r="MM162" s="37">
        <f t="shared" si="197"/>
        <v>72.929912205150245</v>
      </c>
      <c r="MN162" s="37">
        <f t="shared" si="197"/>
        <v>36.794912205150027</v>
      </c>
      <c r="MO162" s="37">
        <f t="shared" si="197"/>
        <v>36.794912205150027</v>
      </c>
      <c r="MP162" s="37">
        <f t="shared" si="197"/>
        <v>0.66449698425048354</v>
      </c>
      <c r="MQ162" s="37">
        <f t="shared" si="197"/>
        <v>-6.0263206492502128</v>
      </c>
      <c r="MR162" s="37">
        <f t="shared" si="197"/>
        <v>-4.5847791002202598E-3</v>
      </c>
      <c r="MS162" s="37">
        <f t="shared" si="197"/>
        <v>42.821232854399781</v>
      </c>
      <c r="MT162" s="37">
        <f t="shared" si="197"/>
        <v>72.929912205150245</v>
      </c>
      <c r="MU162" s="37">
        <f t="shared" si="197"/>
        <v>36.794912205150027</v>
      </c>
      <c r="MV162" s="37">
        <f t="shared" si="197"/>
        <v>36.794912205150482</v>
      </c>
      <c r="MW162" s="37">
        <f t="shared" si="197"/>
        <v>0.66449698425002879</v>
      </c>
      <c r="MX162" s="37">
        <f t="shared" si="197"/>
        <v>-6.0263206492497581</v>
      </c>
      <c r="MY162" s="37">
        <f t="shared" si="197"/>
        <v>-4.5847791002202598E-3</v>
      </c>
      <c r="MZ162" s="37">
        <f t="shared" si="197"/>
        <v>42.821232854400236</v>
      </c>
      <c r="NA162" s="37">
        <f t="shared" si="197"/>
        <v>72.929912205150245</v>
      </c>
      <c r="NB162" s="37">
        <f t="shared" si="197"/>
        <v>36.794912205149572</v>
      </c>
      <c r="NC162" s="37">
        <f t="shared" si="197"/>
        <v>36.794912205150482</v>
      </c>
      <c r="ND162" s="37">
        <f t="shared" si="197"/>
        <v>0.66449698425048354</v>
      </c>
      <c r="NE162" s="37">
        <f t="shared" si="197"/>
        <v>-6.0263206492502128</v>
      </c>
      <c r="NF162" s="37">
        <f t="shared" si="197"/>
        <v>-4.5847790997655125E-3</v>
      </c>
      <c r="NG162" s="37">
        <f t="shared" si="197"/>
        <v>44.159396381099846</v>
      </c>
      <c r="NH162" s="37">
        <f t="shared" si="197"/>
        <v>61.979396381100301</v>
      </c>
      <c r="NI162" s="37">
        <f t="shared" si="197"/>
        <v>37.889396381100156</v>
      </c>
      <c r="NJ162" s="37">
        <f t="shared" si="197"/>
        <v>37.889396381099701</v>
      </c>
      <c r="NK162" s="37">
        <f t="shared" si="197"/>
        <v>37.889396381099701</v>
      </c>
      <c r="NL162" s="37">
        <f t="shared" si="197"/>
        <v>29.860415220899853</v>
      </c>
      <c r="NM162" s="37">
        <f t="shared" si="197"/>
        <v>-24.089999999999691</v>
      </c>
      <c r="NN162" s="37">
        <f t="shared" si="197"/>
        <v>8.028981160199848</v>
      </c>
      <c r="NO162" s="37">
        <f t="shared" si="197"/>
        <v>61.979396381100301</v>
      </c>
      <c r="NP162" s="37">
        <f t="shared" si="197"/>
        <v>37.889396381099701</v>
      </c>
      <c r="NQ162" s="37">
        <f t="shared" si="197"/>
        <v>37.889396381099701</v>
      </c>
      <c r="NR162" s="37">
        <f t="shared" si="197"/>
        <v>37.889396381099701</v>
      </c>
      <c r="NS162" s="37">
        <f t="shared" si="197"/>
        <v>29.860415220899853</v>
      </c>
      <c r="NT162" s="37">
        <f t="shared" si="197"/>
        <v>-24.090000000000146</v>
      </c>
      <c r="NU162" s="37">
        <f t="shared" si="197"/>
        <v>8.028981160199848</v>
      </c>
      <c r="NV162" s="37">
        <f t="shared" si="197"/>
        <v>61.979396381100301</v>
      </c>
    </row>
    <row r="163" spans="1:386" s="38" customFormat="1" ht="10.199999999999999" x14ac:dyDescent="0.2">
      <c r="A163" s="31"/>
      <c r="B163" s="31"/>
      <c r="C163" s="31"/>
      <c r="D163" s="31"/>
      <c r="E163" s="31"/>
      <c r="F163" s="31"/>
      <c r="G163" s="31" t="str">
        <f>G157</f>
        <v>финансовый поток по движению товаров</v>
      </c>
      <c r="H163" s="31"/>
      <c r="I163" s="31"/>
      <c r="J163" s="31" t="str">
        <f>IF($G163="","",INDEX(KPI!$H$11:$H$121,SUMIFS(KPI!$E$11:$E$121,KPI!$F$11:$F$121,$G163)))</f>
        <v>тыс.руб.</v>
      </c>
      <c r="K163" s="31"/>
      <c r="L163" s="31"/>
      <c r="M163" s="31"/>
      <c r="N163" s="31" t="str">
        <f>structure!$G$15</f>
        <v>товарная категория 5</v>
      </c>
      <c r="O163" s="31"/>
      <c r="P163" s="31"/>
      <c r="Q163" s="31"/>
      <c r="R163" s="37">
        <f t="shared" si="173"/>
        <v>2089.8734561564575</v>
      </c>
      <c r="S163" s="31"/>
      <c r="T163" s="31"/>
      <c r="U163" s="37">
        <f t="shared" ref="U163:CF163" si="198">U73+U91+U100++U118+U127-U145-U154</f>
        <v>26.106946480062</v>
      </c>
      <c r="V163" s="37">
        <f t="shared" si="198"/>
        <v>17.706946480062001</v>
      </c>
      <c r="W163" s="37">
        <f t="shared" si="198"/>
        <v>17.706946480062001</v>
      </c>
      <c r="X163" s="37">
        <f t="shared" si="198"/>
        <v>14.334774392778</v>
      </c>
      <c r="Y163" s="37">
        <f t="shared" si="198"/>
        <v>-8.4</v>
      </c>
      <c r="Z163" s="37">
        <f t="shared" si="198"/>
        <v>-5.0278279127160008</v>
      </c>
      <c r="AA163" s="37">
        <f t="shared" si="198"/>
        <v>26.106946480062</v>
      </c>
      <c r="AB163" s="37">
        <f t="shared" si="198"/>
        <v>26.106946480062</v>
      </c>
      <c r="AC163" s="37">
        <f t="shared" si="198"/>
        <v>17.706946480062001</v>
      </c>
      <c r="AD163" s="37">
        <f t="shared" si="198"/>
        <v>17.706946480062001</v>
      </c>
      <c r="AE163" s="37">
        <f t="shared" si="198"/>
        <v>14.334774392778</v>
      </c>
      <c r="AF163" s="37">
        <f t="shared" si="198"/>
        <v>-8.4</v>
      </c>
      <c r="AG163" s="37">
        <f t="shared" si="198"/>
        <v>-5.0278279127160008</v>
      </c>
      <c r="AH163" s="37">
        <f t="shared" si="198"/>
        <v>26.106946480062</v>
      </c>
      <c r="AI163" s="37">
        <f t="shared" si="198"/>
        <v>24.414774392778043</v>
      </c>
      <c r="AJ163" s="37">
        <f t="shared" si="198"/>
        <v>8.4000000000000643</v>
      </c>
      <c r="AK163" s="37">
        <f t="shared" si="198"/>
        <v>10.374000000000011</v>
      </c>
      <c r="AL163" s="37">
        <f t="shared" si="198"/>
        <v>10.374000000000011</v>
      </c>
      <c r="AM163" s="37">
        <f t="shared" si="198"/>
        <v>0.92400000000001015</v>
      </c>
      <c r="AN163" s="37">
        <f t="shared" si="198"/>
        <v>-0.75600000000003043</v>
      </c>
      <c r="AO163" s="37">
        <f t="shared" si="198"/>
        <v>9.4500000000000011</v>
      </c>
      <c r="AP163" s="37">
        <f t="shared" si="198"/>
        <v>11.130000000000042</v>
      </c>
      <c r="AQ163" s="37">
        <f t="shared" si="198"/>
        <v>10.374000000000011</v>
      </c>
      <c r="AR163" s="37">
        <f t="shared" si="198"/>
        <v>10.374000000000011</v>
      </c>
      <c r="AS163" s="37">
        <f t="shared" si="198"/>
        <v>10.374000000000011</v>
      </c>
      <c r="AT163" s="37">
        <f t="shared" si="198"/>
        <v>0.92400000000001015</v>
      </c>
      <c r="AU163" s="37">
        <f t="shared" si="198"/>
        <v>-0.75600000000003043</v>
      </c>
      <c r="AV163" s="37">
        <f t="shared" si="198"/>
        <v>9.4500000000000011</v>
      </c>
      <c r="AW163" s="37">
        <f t="shared" si="198"/>
        <v>11.130000000000042</v>
      </c>
      <c r="AX163" s="37">
        <f t="shared" si="198"/>
        <v>10.374000000000011</v>
      </c>
      <c r="AY163" s="37">
        <f t="shared" si="198"/>
        <v>10.373999999999898</v>
      </c>
      <c r="AZ163" s="37">
        <f t="shared" si="198"/>
        <v>10.374000000000011</v>
      </c>
      <c r="BA163" s="37">
        <f t="shared" si="198"/>
        <v>0.92400000000001015</v>
      </c>
      <c r="BB163" s="37">
        <f t="shared" si="198"/>
        <v>-0.75600000000003043</v>
      </c>
      <c r="BC163" s="37">
        <f t="shared" si="198"/>
        <v>9.4500000000000011</v>
      </c>
      <c r="BD163" s="37">
        <f t="shared" si="198"/>
        <v>11.130000000000042</v>
      </c>
      <c r="BE163" s="37">
        <f t="shared" si="198"/>
        <v>10.374000000000011</v>
      </c>
      <c r="BF163" s="37">
        <f t="shared" si="198"/>
        <v>10.374000000000011</v>
      </c>
      <c r="BG163" s="37">
        <f t="shared" si="198"/>
        <v>10.374000000000125</v>
      </c>
      <c r="BH163" s="37">
        <f t="shared" si="198"/>
        <v>0.92400000000001015</v>
      </c>
      <c r="BI163" s="37">
        <f t="shared" si="198"/>
        <v>-0.75600000000003043</v>
      </c>
      <c r="BJ163" s="37">
        <f t="shared" si="198"/>
        <v>9.4500000000000011</v>
      </c>
      <c r="BK163" s="37">
        <f t="shared" si="198"/>
        <v>11.130000000000042</v>
      </c>
      <c r="BL163" s="37">
        <f t="shared" si="198"/>
        <v>10.374000000000125</v>
      </c>
      <c r="BM163" s="37">
        <f t="shared" si="198"/>
        <v>10.374000000000011</v>
      </c>
      <c r="BN163" s="37">
        <f t="shared" si="198"/>
        <v>10.794000000000107</v>
      </c>
      <c r="BO163" s="37">
        <f t="shared" si="198"/>
        <v>3.2340000000001048</v>
      </c>
      <c r="BP163" s="37">
        <f t="shared" si="198"/>
        <v>-0.52919999999999057</v>
      </c>
      <c r="BQ163" s="37">
        <f t="shared" si="198"/>
        <v>6.3000000000000007</v>
      </c>
      <c r="BR163" s="37">
        <f t="shared" si="198"/>
        <v>8.4000000000000217</v>
      </c>
      <c r="BS163" s="37">
        <f t="shared" si="198"/>
        <v>7.8708000000000311</v>
      </c>
      <c r="BT163" s="37">
        <f t="shared" si="198"/>
        <v>7.8708000000000311</v>
      </c>
      <c r="BU163" s="37">
        <f t="shared" si="198"/>
        <v>7.8708000000000311</v>
      </c>
      <c r="BV163" s="37">
        <f t="shared" si="198"/>
        <v>1.5708000000000304</v>
      </c>
      <c r="BW163" s="37">
        <f t="shared" si="198"/>
        <v>-0.52919999999999057</v>
      </c>
      <c r="BX163" s="37">
        <f t="shared" si="198"/>
        <v>6.3000000000000007</v>
      </c>
      <c r="BY163" s="37">
        <f t="shared" si="198"/>
        <v>8.4000000000000217</v>
      </c>
      <c r="BZ163" s="37">
        <f t="shared" si="198"/>
        <v>7.8708000000000311</v>
      </c>
      <c r="CA163" s="37">
        <f t="shared" si="198"/>
        <v>7.8708000000001448</v>
      </c>
      <c r="CB163" s="37">
        <f t="shared" si="198"/>
        <v>7.8707999999999174</v>
      </c>
      <c r="CC163" s="37">
        <f t="shared" si="198"/>
        <v>1.5707999999999167</v>
      </c>
      <c r="CD163" s="37">
        <f t="shared" si="198"/>
        <v>-0.52919999999999057</v>
      </c>
      <c r="CE163" s="37">
        <f t="shared" si="198"/>
        <v>6.3000000000000007</v>
      </c>
      <c r="CF163" s="37">
        <f t="shared" si="198"/>
        <v>8.4000000000000217</v>
      </c>
      <c r="CG163" s="37">
        <f t="shared" ref="CG163:ER163" si="199">CG73+CG91+CG100++CG118+CG127-CG145-CG154</f>
        <v>7.8707999999999174</v>
      </c>
      <c r="CH163" s="37">
        <f t="shared" si="199"/>
        <v>7.8708000000000311</v>
      </c>
      <c r="CI163" s="37">
        <f t="shared" si="199"/>
        <v>7.8707999999999174</v>
      </c>
      <c r="CJ163" s="37">
        <f t="shared" si="199"/>
        <v>1.5708000000000304</v>
      </c>
      <c r="CK163" s="37">
        <f t="shared" si="199"/>
        <v>-0.52919999999999057</v>
      </c>
      <c r="CL163" s="37">
        <f t="shared" si="199"/>
        <v>6.3000000000000007</v>
      </c>
      <c r="CM163" s="37">
        <f t="shared" si="199"/>
        <v>8.399999999999908</v>
      </c>
      <c r="CN163" s="37">
        <f t="shared" si="199"/>
        <v>7.8707999999999174</v>
      </c>
      <c r="CO163" s="37">
        <f t="shared" si="199"/>
        <v>7.8708000000000311</v>
      </c>
      <c r="CP163" s="37">
        <f t="shared" si="199"/>
        <v>7.8708000000000311</v>
      </c>
      <c r="CQ163" s="37">
        <f t="shared" si="199"/>
        <v>1.5707999999999167</v>
      </c>
      <c r="CR163" s="37">
        <f t="shared" si="199"/>
        <v>-0.52919999999999057</v>
      </c>
      <c r="CS163" s="37">
        <f t="shared" si="199"/>
        <v>6.3000000000000007</v>
      </c>
      <c r="CT163" s="37">
        <f t="shared" si="199"/>
        <v>7.6369999999999774</v>
      </c>
      <c r="CU163" s="37">
        <f t="shared" si="199"/>
        <v>3.4588399999999773</v>
      </c>
      <c r="CV163" s="37">
        <f t="shared" si="199"/>
        <v>3.4588399999999773</v>
      </c>
      <c r="CW163" s="37">
        <f t="shared" si="199"/>
        <v>3.4588399999999773</v>
      </c>
      <c r="CX163" s="37">
        <f t="shared" si="199"/>
        <v>-2.7781600000000246</v>
      </c>
      <c r="CY163" s="37">
        <f t="shared" si="199"/>
        <v>-4.1781600000000019</v>
      </c>
      <c r="CZ163" s="37">
        <f t="shared" si="199"/>
        <v>6.237000000000001</v>
      </c>
      <c r="DA163" s="37">
        <f t="shared" si="199"/>
        <v>7.6369999999999774</v>
      </c>
      <c r="DB163" s="37">
        <f t="shared" si="199"/>
        <v>3.4588399999999773</v>
      </c>
      <c r="DC163" s="37">
        <f t="shared" si="199"/>
        <v>3.458840000000091</v>
      </c>
      <c r="DD163" s="37">
        <f t="shared" si="199"/>
        <v>3.4588399999999773</v>
      </c>
      <c r="DE163" s="37">
        <f t="shared" si="199"/>
        <v>-2.7781600000000246</v>
      </c>
      <c r="DF163" s="37">
        <f t="shared" si="199"/>
        <v>-4.1781600000000019</v>
      </c>
      <c r="DG163" s="37">
        <f t="shared" si="199"/>
        <v>6.237000000000001</v>
      </c>
      <c r="DH163" s="37">
        <f t="shared" si="199"/>
        <v>7.6369999999999774</v>
      </c>
      <c r="DI163" s="37">
        <f t="shared" si="199"/>
        <v>3.4588399999999773</v>
      </c>
      <c r="DJ163" s="37">
        <f t="shared" si="199"/>
        <v>3.4588399999999773</v>
      </c>
      <c r="DK163" s="37">
        <f t="shared" si="199"/>
        <v>3.4588399999999773</v>
      </c>
      <c r="DL163" s="37">
        <f t="shared" si="199"/>
        <v>-2.7781600000000246</v>
      </c>
      <c r="DM163" s="37">
        <f t="shared" si="199"/>
        <v>-4.1781600000000019</v>
      </c>
      <c r="DN163" s="37">
        <f t="shared" si="199"/>
        <v>6.237000000000001</v>
      </c>
      <c r="DO163" s="37">
        <f t="shared" si="199"/>
        <v>7.6369999999999774</v>
      </c>
      <c r="DP163" s="37">
        <f t="shared" si="199"/>
        <v>3.4588399999999773</v>
      </c>
      <c r="DQ163" s="37">
        <f t="shared" si="199"/>
        <v>3.4588399999999773</v>
      </c>
      <c r="DR163" s="37">
        <f t="shared" si="199"/>
        <v>3.458840000000091</v>
      </c>
      <c r="DS163" s="37">
        <f t="shared" si="199"/>
        <v>-2.7781600000000246</v>
      </c>
      <c r="DT163" s="37">
        <f t="shared" si="199"/>
        <v>-4.1781600000000019</v>
      </c>
      <c r="DU163" s="37">
        <f t="shared" si="199"/>
        <v>6.237000000000001</v>
      </c>
      <c r="DV163" s="37">
        <f t="shared" si="199"/>
        <v>7.6369999999999774</v>
      </c>
      <c r="DW163" s="37">
        <f t="shared" si="199"/>
        <v>3.4448400000000294</v>
      </c>
      <c r="DX163" s="37">
        <f t="shared" si="199"/>
        <v>3.3818400000000288</v>
      </c>
      <c r="DY163" s="37">
        <f t="shared" si="199"/>
        <v>3.4941059999999222</v>
      </c>
      <c r="DZ163" s="37">
        <f t="shared" si="199"/>
        <v>-3.9902939999999649</v>
      </c>
      <c r="EA163" s="37">
        <f t="shared" si="199"/>
        <v>-5.3762939999999952</v>
      </c>
      <c r="EB163" s="37">
        <f t="shared" si="199"/>
        <v>7.4844000000000008</v>
      </c>
      <c r="EC163" s="37">
        <f t="shared" si="199"/>
        <v>8.8704000000000303</v>
      </c>
      <c r="ED163" s="37">
        <f t="shared" si="199"/>
        <v>3.4941060000000359</v>
      </c>
      <c r="EE163" s="37">
        <f t="shared" si="199"/>
        <v>3.4941059999999222</v>
      </c>
      <c r="EF163" s="37">
        <f t="shared" si="199"/>
        <v>3.4941060000000359</v>
      </c>
      <c r="EG163" s="37">
        <f t="shared" si="199"/>
        <v>-3.9902939999999649</v>
      </c>
      <c r="EH163" s="37">
        <f t="shared" si="199"/>
        <v>-5.3762939999999952</v>
      </c>
      <c r="EI163" s="37">
        <f t="shared" si="199"/>
        <v>7.4844000000000008</v>
      </c>
      <c r="EJ163" s="37">
        <f t="shared" si="199"/>
        <v>8.8703999999999166</v>
      </c>
      <c r="EK163" s="37">
        <f t="shared" si="199"/>
        <v>3.4941060000000359</v>
      </c>
      <c r="EL163" s="37">
        <f t="shared" si="199"/>
        <v>3.4941060000000359</v>
      </c>
      <c r="EM163" s="37">
        <f t="shared" si="199"/>
        <v>3.4941059999999222</v>
      </c>
      <c r="EN163" s="37">
        <f t="shared" si="199"/>
        <v>-3.9902939999999649</v>
      </c>
      <c r="EO163" s="37">
        <f t="shared" si="199"/>
        <v>-5.3762939999999952</v>
      </c>
      <c r="EP163" s="37">
        <f t="shared" si="199"/>
        <v>7.4844000000000008</v>
      </c>
      <c r="EQ163" s="37">
        <f t="shared" si="199"/>
        <v>8.8703999999999166</v>
      </c>
      <c r="ER163" s="37">
        <f t="shared" si="199"/>
        <v>3.4941060000000359</v>
      </c>
      <c r="ES163" s="37">
        <f t="shared" ref="ES163:HD163" si="200">ES73+ES91+ES100++ES118+ES127-ES145-ES154</f>
        <v>3.4941059999999222</v>
      </c>
      <c r="ET163" s="37">
        <f t="shared" si="200"/>
        <v>3.4941060000000359</v>
      </c>
      <c r="EU163" s="37">
        <f t="shared" si="200"/>
        <v>-3.9902939999999649</v>
      </c>
      <c r="EV163" s="37">
        <f t="shared" si="200"/>
        <v>-5.3762939999999952</v>
      </c>
      <c r="EW163" s="37">
        <f t="shared" si="200"/>
        <v>7.4844000000000008</v>
      </c>
      <c r="EX163" s="37">
        <f t="shared" si="200"/>
        <v>8.8704000000000303</v>
      </c>
      <c r="EY163" s="37">
        <f t="shared" si="200"/>
        <v>3.4941059999999222</v>
      </c>
      <c r="EZ163" s="37">
        <f t="shared" si="200"/>
        <v>3.4941060000000359</v>
      </c>
      <c r="FA163" s="37">
        <f t="shared" si="200"/>
        <v>3.4941060000000359</v>
      </c>
      <c r="FB163" s="37">
        <f t="shared" si="200"/>
        <v>-3.7130940000000043</v>
      </c>
      <c r="FC163" s="37">
        <f t="shared" si="200"/>
        <v>-4.1288939999999954</v>
      </c>
      <c r="FD163" s="37">
        <f t="shared" si="200"/>
        <v>7.8586200000000002</v>
      </c>
      <c r="FE163" s="37">
        <f t="shared" si="200"/>
        <v>9.52182</v>
      </c>
      <c r="FF163" s="37">
        <f t="shared" si="200"/>
        <v>6.3219895199999936</v>
      </c>
      <c r="FG163" s="37">
        <f t="shared" si="200"/>
        <v>6.3219895199999936</v>
      </c>
      <c r="FH163" s="37">
        <f t="shared" si="200"/>
        <v>6.3219895199999936</v>
      </c>
      <c r="FI163" s="37">
        <f t="shared" si="200"/>
        <v>-1.5366304800000048</v>
      </c>
      <c r="FJ163" s="37">
        <f t="shared" si="200"/>
        <v>-3.1998304799999957</v>
      </c>
      <c r="FK163" s="37">
        <f t="shared" si="200"/>
        <v>7.8586200000000002</v>
      </c>
      <c r="FL163" s="37">
        <f t="shared" si="200"/>
        <v>9.52182</v>
      </c>
      <c r="FM163" s="37">
        <f t="shared" si="200"/>
        <v>6.3219895199999936</v>
      </c>
      <c r="FN163" s="37">
        <f t="shared" si="200"/>
        <v>6.3219895199999936</v>
      </c>
      <c r="FO163" s="37">
        <f t="shared" si="200"/>
        <v>6.3219895199999936</v>
      </c>
      <c r="FP163" s="37">
        <f t="shared" si="200"/>
        <v>-1.5366304800000048</v>
      </c>
      <c r="FQ163" s="37">
        <f t="shared" si="200"/>
        <v>-3.1998304799999957</v>
      </c>
      <c r="FR163" s="37">
        <f t="shared" si="200"/>
        <v>7.8586200000000002</v>
      </c>
      <c r="FS163" s="37">
        <f t="shared" si="200"/>
        <v>9.52182</v>
      </c>
      <c r="FT163" s="37">
        <f t="shared" si="200"/>
        <v>6.3219895199999936</v>
      </c>
      <c r="FU163" s="37">
        <f t="shared" si="200"/>
        <v>6.3219895199999936</v>
      </c>
      <c r="FV163" s="37">
        <f t="shared" si="200"/>
        <v>6.3219895200001073</v>
      </c>
      <c r="FW163" s="37">
        <f t="shared" si="200"/>
        <v>-1.5366304800000048</v>
      </c>
      <c r="FX163" s="37">
        <f t="shared" si="200"/>
        <v>-3.1998304799999957</v>
      </c>
      <c r="FY163" s="37">
        <f t="shared" si="200"/>
        <v>7.8586200000000002</v>
      </c>
      <c r="FZ163" s="37">
        <f t="shared" si="200"/>
        <v>9.52182</v>
      </c>
      <c r="GA163" s="37">
        <f t="shared" si="200"/>
        <v>6.3219895199999936</v>
      </c>
      <c r="GB163" s="37">
        <f t="shared" si="200"/>
        <v>6.3219895199999936</v>
      </c>
      <c r="GC163" s="37">
        <f t="shared" si="200"/>
        <v>6.3219895199999936</v>
      </c>
      <c r="GD163" s="37">
        <f t="shared" si="200"/>
        <v>-1.5366304800000048</v>
      </c>
      <c r="GE163" s="37">
        <f t="shared" si="200"/>
        <v>-3.1998304799999957</v>
      </c>
      <c r="GF163" s="37">
        <f t="shared" si="200"/>
        <v>7.8586200000000002</v>
      </c>
      <c r="GG163" s="37">
        <f t="shared" si="200"/>
        <v>9.6049799999999994</v>
      </c>
      <c r="GH163" s="37">
        <f t="shared" si="200"/>
        <v>7.3101931055999714</v>
      </c>
      <c r="GI163" s="37">
        <f t="shared" si="200"/>
        <v>7.3101931055999714</v>
      </c>
      <c r="GJ163" s="37">
        <f t="shared" si="200"/>
        <v>7.3101931055999714</v>
      </c>
      <c r="GK163" s="37">
        <f t="shared" si="200"/>
        <v>-1.3997773944000276</v>
      </c>
      <c r="GL163" s="37">
        <f t="shared" si="200"/>
        <v>-3.1461373944000304</v>
      </c>
      <c r="GM163" s="37">
        <f t="shared" si="200"/>
        <v>8.7099705000000007</v>
      </c>
      <c r="GN163" s="37">
        <f t="shared" si="200"/>
        <v>10.4563305</v>
      </c>
      <c r="GO163" s="37">
        <f t="shared" si="200"/>
        <v>7.3101931055999714</v>
      </c>
      <c r="GP163" s="37">
        <f t="shared" si="200"/>
        <v>7.3101931055999714</v>
      </c>
      <c r="GQ163" s="37">
        <f t="shared" si="200"/>
        <v>7.3101931055999714</v>
      </c>
      <c r="GR163" s="37">
        <f t="shared" si="200"/>
        <v>-1.3997773944000276</v>
      </c>
      <c r="GS163" s="37">
        <f t="shared" si="200"/>
        <v>-3.1461373944000304</v>
      </c>
      <c r="GT163" s="37">
        <f t="shared" si="200"/>
        <v>8.7099705000000007</v>
      </c>
      <c r="GU163" s="37">
        <f t="shared" si="200"/>
        <v>10.4563305</v>
      </c>
      <c r="GV163" s="37">
        <f t="shared" si="200"/>
        <v>7.3101931055999714</v>
      </c>
      <c r="GW163" s="37">
        <f t="shared" si="200"/>
        <v>7.3101931055999714</v>
      </c>
      <c r="GX163" s="37">
        <f t="shared" si="200"/>
        <v>7.3101931055999714</v>
      </c>
      <c r="GY163" s="37">
        <f t="shared" si="200"/>
        <v>-1.3997773944000276</v>
      </c>
      <c r="GZ163" s="37">
        <f t="shared" si="200"/>
        <v>-3.1461373944000304</v>
      </c>
      <c r="HA163" s="37">
        <f t="shared" si="200"/>
        <v>8.7099705000000007</v>
      </c>
      <c r="HB163" s="37">
        <f t="shared" si="200"/>
        <v>10.4563305</v>
      </c>
      <c r="HC163" s="37">
        <f t="shared" si="200"/>
        <v>7.3101931055999714</v>
      </c>
      <c r="HD163" s="37">
        <f t="shared" si="200"/>
        <v>7.3101931055999714</v>
      </c>
      <c r="HE163" s="37">
        <f t="shared" ref="HE163:JP163" si="201">HE73+HE91+HE100++HE118+HE127-HE145-HE154</f>
        <v>7.3101931055999714</v>
      </c>
      <c r="HF163" s="37">
        <f t="shared" si="201"/>
        <v>-1.3997773944000276</v>
      </c>
      <c r="HG163" s="37">
        <f t="shared" si="201"/>
        <v>-3.1461373944000304</v>
      </c>
      <c r="HH163" s="37">
        <f t="shared" si="201"/>
        <v>8.7099705000000007</v>
      </c>
      <c r="HI163" s="37">
        <f t="shared" si="201"/>
        <v>10.456330500000117</v>
      </c>
      <c r="HJ163" s="37">
        <f t="shared" si="201"/>
        <v>7.3101931055999714</v>
      </c>
      <c r="HK163" s="37">
        <f t="shared" si="201"/>
        <v>7.4993821055999632</v>
      </c>
      <c r="HL163" s="37">
        <f t="shared" si="201"/>
        <v>4.9444981740001239</v>
      </c>
      <c r="HM163" s="37">
        <f t="shared" si="201"/>
        <v>-3.765472325999875</v>
      </c>
      <c r="HN163" s="37">
        <f t="shared" si="201"/>
        <v>-5.7010213259999851</v>
      </c>
      <c r="HO163" s="37">
        <f t="shared" si="201"/>
        <v>8.0131728599999992</v>
      </c>
      <c r="HP163" s="37">
        <f t="shared" si="201"/>
        <v>9.9487218599999991</v>
      </c>
      <c r="HQ163" s="37">
        <f t="shared" si="201"/>
        <v>4.2477005340001242</v>
      </c>
      <c r="HR163" s="37">
        <f t="shared" si="201"/>
        <v>4.2477005340000105</v>
      </c>
      <c r="HS163" s="37">
        <f t="shared" si="201"/>
        <v>4.2477005340001242</v>
      </c>
      <c r="HT163" s="37">
        <f t="shared" si="201"/>
        <v>-3.7654723259999887</v>
      </c>
      <c r="HU163" s="37">
        <f t="shared" si="201"/>
        <v>-5.7010213259999851</v>
      </c>
      <c r="HV163" s="37">
        <f t="shared" si="201"/>
        <v>8.0131728599999992</v>
      </c>
      <c r="HW163" s="37">
        <f t="shared" si="201"/>
        <v>9.9487218600001093</v>
      </c>
      <c r="HX163" s="37">
        <f t="shared" si="201"/>
        <v>4.2477005340000105</v>
      </c>
      <c r="HY163" s="37">
        <f t="shared" si="201"/>
        <v>4.2477005340001242</v>
      </c>
      <c r="HZ163" s="37">
        <f t="shared" si="201"/>
        <v>4.2477005340000105</v>
      </c>
      <c r="IA163" s="37">
        <f t="shared" si="201"/>
        <v>-3.765472325999875</v>
      </c>
      <c r="IB163" s="37">
        <f t="shared" si="201"/>
        <v>-5.7010213259999851</v>
      </c>
      <c r="IC163" s="37">
        <f t="shared" si="201"/>
        <v>8.0131728599999992</v>
      </c>
      <c r="ID163" s="37">
        <f t="shared" si="201"/>
        <v>9.9487218599999991</v>
      </c>
      <c r="IE163" s="37">
        <f t="shared" si="201"/>
        <v>4.2477005340001242</v>
      </c>
      <c r="IF163" s="37">
        <f t="shared" si="201"/>
        <v>4.2477005340000105</v>
      </c>
      <c r="IG163" s="37">
        <f t="shared" si="201"/>
        <v>4.2477005340001242</v>
      </c>
      <c r="IH163" s="37">
        <f t="shared" si="201"/>
        <v>-3.7654723259999887</v>
      </c>
      <c r="II163" s="37">
        <f t="shared" si="201"/>
        <v>-5.7010213259999851</v>
      </c>
      <c r="IJ163" s="37">
        <f t="shared" si="201"/>
        <v>8.0131728599999992</v>
      </c>
      <c r="IK163" s="37">
        <f t="shared" si="201"/>
        <v>9.9487218599999991</v>
      </c>
      <c r="IL163" s="37">
        <f t="shared" si="201"/>
        <v>4.2477005340000105</v>
      </c>
      <c r="IM163" s="37">
        <f t="shared" si="201"/>
        <v>4.2477005340000105</v>
      </c>
      <c r="IN163" s="37">
        <f t="shared" si="201"/>
        <v>4.2477005340000105</v>
      </c>
      <c r="IO163" s="37">
        <f t="shared" si="201"/>
        <v>-3.7654723259999887</v>
      </c>
      <c r="IP163" s="37">
        <f t="shared" si="201"/>
        <v>-10.024318873800038</v>
      </c>
      <c r="IQ163" s="37">
        <f t="shared" si="201"/>
        <v>8.2535680457999998</v>
      </c>
      <c r="IR163" s="37">
        <f t="shared" si="201"/>
        <v>10.034273125799881</v>
      </c>
      <c r="IS163" s="37">
        <f t="shared" si="201"/>
        <v>-0.68684338800004241</v>
      </c>
      <c r="IT163" s="37">
        <f t="shared" si="201"/>
        <v>-0.68684338800004241</v>
      </c>
      <c r="IU163" s="37">
        <f t="shared" si="201"/>
        <v>-0.68684338800004241</v>
      </c>
      <c r="IV163" s="37">
        <f t="shared" si="201"/>
        <v>-8.9404114338001577</v>
      </c>
      <c r="IW163" s="37">
        <f t="shared" si="201"/>
        <v>-10.721116513800039</v>
      </c>
      <c r="IX163" s="37">
        <f t="shared" si="201"/>
        <v>8.2535680457999998</v>
      </c>
      <c r="IY163" s="37">
        <f t="shared" si="201"/>
        <v>10.034273125799999</v>
      </c>
      <c r="IZ163" s="37">
        <f t="shared" si="201"/>
        <v>-0.68684338800004241</v>
      </c>
      <c r="JA163" s="37">
        <f t="shared" si="201"/>
        <v>-0.68684338800004241</v>
      </c>
      <c r="JB163" s="37">
        <f t="shared" si="201"/>
        <v>-0.68684338800004241</v>
      </c>
      <c r="JC163" s="37">
        <f t="shared" si="201"/>
        <v>-8.9404114338001577</v>
      </c>
      <c r="JD163" s="37">
        <f t="shared" si="201"/>
        <v>-10.721116513800039</v>
      </c>
      <c r="JE163" s="37">
        <f t="shared" si="201"/>
        <v>8.2535680457999998</v>
      </c>
      <c r="JF163" s="37">
        <f t="shared" si="201"/>
        <v>10.034273125799999</v>
      </c>
      <c r="JG163" s="37">
        <f t="shared" si="201"/>
        <v>-0.68684338800004241</v>
      </c>
      <c r="JH163" s="37">
        <f t="shared" si="201"/>
        <v>-0.68684338800004241</v>
      </c>
      <c r="JI163" s="37">
        <f t="shared" si="201"/>
        <v>-0.6868433880001561</v>
      </c>
      <c r="JJ163" s="37">
        <f t="shared" si="201"/>
        <v>-8.940411433800044</v>
      </c>
      <c r="JK163" s="37">
        <f t="shared" si="201"/>
        <v>-10.721116513800039</v>
      </c>
      <c r="JL163" s="37">
        <f t="shared" si="201"/>
        <v>8.2535680457999998</v>
      </c>
      <c r="JM163" s="37">
        <f t="shared" si="201"/>
        <v>10.034273125799999</v>
      </c>
      <c r="JN163" s="37">
        <f t="shared" si="201"/>
        <v>-0.68684338800004241</v>
      </c>
      <c r="JO163" s="37">
        <f t="shared" si="201"/>
        <v>-0.6868433880001561</v>
      </c>
      <c r="JP163" s="37">
        <f t="shared" si="201"/>
        <v>-0.68684338800004241</v>
      </c>
      <c r="JQ163" s="37">
        <f t="shared" ref="JQ163:MB163" si="202">JQ73+JQ91+JQ100++JQ118+JQ127-JQ145-JQ154</f>
        <v>-8.940411433800044</v>
      </c>
      <c r="JR163" s="37">
        <f t="shared" si="202"/>
        <v>-10.721116513800039</v>
      </c>
      <c r="JS163" s="37">
        <f t="shared" si="202"/>
        <v>8.2535680457999998</v>
      </c>
      <c r="JT163" s="37">
        <f t="shared" si="202"/>
        <v>10.087694278200031</v>
      </c>
      <c r="JU163" s="37">
        <f t="shared" si="202"/>
        <v>-1.5852091008599487</v>
      </c>
      <c r="JV163" s="37">
        <f t="shared" si="202"/>
        <v>-1.5852091008599487</v>
      </c>
      <c r="JW163" s="37">
        <f t="shared" si="202"/>
        <v>-1.5852091008600624</v>
      </c>
      <c r="JX163" s="37">
        <f t="shared" si="202"/>
        <v>-12.393452970359833</v>
      </c>
      <c r="JY163" s="37">
        <f t="shared" si="202"/>
        <v>-14.227579202759978</v>
      </c>
      <c r="JZ163" s="37">
        <f t="shared" si="202"/>
        <v>10.8082438695</v>
      </c>
      <c r="KA163" s="37">
        <f t="shared" si="202"/>
        <v>12.642370101900031</v>
      </c>
      <c r="KB163" s="37">
        <f t="shared" si="202"/>
        <v>-1.5852091008599487</v>
      </c>
      <c r="KC163" s="37">
        <f t="shared" si="202"/>
        <v>-1.5852091008599487</v>
      </c>
      <c r="KD163" s="37">
        <f t="shared" si="202"/>
        <v>-1.5852091008600624</v>
      </c>
      <c r="KE163" s="37">
        <f t="shared" si="202"/>
        <v>-12.393452970359833</v>
      </c>
      <c r="KF163" s="37">
        <f t="shared" si="202"/>
        <v>-14.227579202760092</v>
      </c>
      <c r="KG163" s="37">
        <f t="shared" si="202"/>
        <v>10.8082438695</v>
      </c>
      <c r="KH163" s="37">
        <f t="shared" si="202"/>
        <v>12.642370101899804</v>
      </c>
      <c r="KI163" s="37">
        <f t="shared" si="202"/>
        <v>-1.585209100859835</v>
      </c>
      <c r="KJ163" s="37">
        <f t="shared" si="202"/>
        <v>-1.5852091008600624</v>
      </c>
      <c r="KK163" s="37">
        <f t="shared" si="202"/>
        <v>-1.5852091008600624</v>
      </c>
      <c r="KL163" s="37">
        <f t="shared" si="202"/>
        <v>-12.393452970359833</v>
      </c>
      <c r="KM163" s="37">
        <f t="shared" si="202"/>
        <v>-14.227579202760092</v>
      </c>
      <c r="KN163" s="37">
        <f t="shared" si="202"/>
        <v>10.8082438695</v>
      </c>
      <c r="KO163" s="37">
        <f t="shared" si="202"/>
        <v>12.642370101900031</v>
      </c>
      <c r="KP163" s="37">
        <f t="shared" si="202"/>
        <v>-1.5852091008600624</v>
      </c>
      <c r="KQ163" s="37">
        <f t="shared" si="202"/>
        <v>-1.5852091008600624</v>
      </c>
      <c r="KR163" s="37">
        <f t="shared" si="202"/>
        <v>-1.5852091008600624</v>
      </c>
      <c r="KS163" s="37">
        <f t="shared" si="202"/>
        <v>-12.393452970360061</v>
      </c>
      <c r="KT163" s="37">
        <f t="shared" si="202"/>
        <v>-14.227579202760092</v>
      </c>
      <c r="KU163" s="37">
        <f t="shared" si="202"/>
        <v>10.8082438695</v>
      </c>
      <c r="KV163" s="37">
        <f t="shared" si="202"/>
        <v>12.642370101900259</v>
      </c>
      <c r="KW163" s="37">
        <f t="shared" si="202"/>
        <v>-1.5852091008600624</v>
      </c>
      <c r="KX163" s="37">
        <f t="shared" si="202"/>
        <v>-1.017503362259994</v>
      </c>
      <c r="KY163" s="37">
        <f t="shared" si="202"/>
        <v>5.0847928708501726</v>
      </c>
      <c r="KZ163" s="37">
        <f t="shared" si="202"/>
        <v>2.1220758405001341</v>
      </c>
      <c r="LA163" s="37">
        <f t="shared" si="202"/>
        <v>-0.27975613050019277</v>
      </c>
      <c r="LB163" s="37">
        <f t="shared" si="202"/>
        <v>2.9627170303500368</v>
      </c>
      <c r="LC163" s="37">
        <f t="shared" si="202"/>
        <v>16.4525490013501</v>
      </c>
      <c r="LD163" s="37">
        <f t="shared" si="202"/>
        <v>27.260792870850103</v>
      </c>
      <c r="LE163" s="37">
        <f t="shared" si="202"/>
        <v>16.172792870850138</v>
      </c>
      <c r="LF163" s="37">
        <f t="shared" si="202"/>
        <v>16.172792870850138</v>
      </c>
      <c r="LG163" s="37">
        <f t="shared" si="202"/>
        <v>2.1220758405001341</v>
      </c>
      <c r="LH163" s="37">
        <f t="shared" si="202"/>
        <v>-0.27975613049996539</v>
      </c>
      <c r="LI163" s="37">
        <f t="shared" si="202"/>
        <v>2.9627170303498094</v>
      </c>
      <c r="LJ163" s="37">
        <f t="shared" si="202"/>
        <v>16.4525490013501</v>
      </c>
      <c r="LK163" s="37">
        <f t="shared" si="202"/>
        <v>27.260792870850103</v>
      </c>
      <c r="LL163" s="37">
        <f t="shared" si="202"/>
        <v>16.172792870849911</v>
      </c>
      <c r="LM163" s="37">
        <f t="shared" si="202"/>
        <v>16.172792870850138</v>
      </c>
      <c r="LN163" s="37">
        <f t="shared" si="202"/>
        <v>2.1220758405001341</v>
      </c>
      <c r="LO163" s="37">
        <f t="shared" si="202"/>
        <v>-0.27975613049996539</v>
      </c>
      <c r="LP163" s="37">
        <f t="shared" si="202"/>
        <v>2.9627170303500368</v>
      </c>
      <c r="LQ163" s="37">
        <f t="shared" si="202"/>
        <v>16.452549001349873</v>
      </c>
      <c r="LR163" s="37">
        <f t="shared" si="202"/>
        <v>27.260792870850103</v>
      </c>
      <c r="LS163" s="37">
        <f t="shared" si="202"/>
        <v>16.172792870849911</v>
      </c>
      <c r="LT163" s="37">
        <f t="shared" si="202"/>
        <v>16.172792870849911</v>
      </c>
      <c r="LU163" s="37">
        <f t="shared" si="202"/>
        <v>2.1220758404999067</v>
      </c>
      <c r="LV163" s="37">
        <f t="shared" si="202"/>
        <v>-0.27975613049996539</v>
      </c>
      <c r="LW163" s="37">
        <f t="shared" si="202"/>
        <v>2.9627170303500368</v>
      </c>
      <c r="LX163" s="37">
        <f t="shared" si="202"/>
        <v>16.452549001349873</v>
      </c>
      <c r="LY163" s="37">
        <f t="shared" si="202"/>
        <v>27.260792870850103</v>
      </c>
      <c r="LZ163" s="37">
        <f t="shared" si="202"/>
        <v>16.172792870849911</v>
      </c>
      <c r="MA163" s="37">
        <f t="shared" si="202"/>
        <v>16.172792870850138</v>
      </c>
      <c r="MB163" s="37">
        <f t="shared" si="202"/>
        <v>2.8426254317998421</v>
      </c>
      <c r="MC163" s="37">
        <f t="shared" ref="MC163:NV163" si="203">MC73+MC91+MC100++MC118+MC127-MC145-MC154</f>
        <v>0.19071703035010223</v>
      </c>
      <c r="MD163" s="37">
        <f t="shared" si="203"/>
        <v>3.0008604364198739</v>
      </c>
      <c r="ME163" s="37">
        <f t="shared" si="203"/>
        <v>19.983241998720036</v>
      </c>
      <c r="MF163" s="37">
        <f t="shared" si="203"/>
        <v>34.03395902907004</v>
      </c>
      <c r="MG163" s="37">
        <f t="shared" si="203"/>
        <v>20.173959029069913</v>
      </c>
      <c r="MH163" s="37">
        <f t="shared" si="203"/>
        <v>20.173959029069913</v>
      </c>
      <c r="MI163" s="37">
        <f t="shared" si="203"/>
        <v>3.3130985926499115</v>
      </c>
      <c r="MJ163" s="37">
        <f t="shared" si="203"/>
        <v>0.19071703035010223</v>
      </c>
      <c r="MK163" s="37">
        <f t="shared" si="203"/>
        <v>3.0008604364198739</v>
      </c>
      <c r="ML163" s="37">
        <f t="shared" si="203"/>
        <v>19.983241998720036</v>
      </c>
      <c r="MM163" s="37">
        <f t="shared" si="203"/>
        <v>34.033959029069813</v>
      </c>
      <c r="MN163" s="37">
        <f t="shared" si="203"/>
        <v>20.17395902907014</v>
      </c>
      <c r="MO163" s="37">
        <f t="shared" si="203"/>
        <v>20.173959029069913</v>
      </c>
      <c r="MP163" s="37">
        <f t="shared" si="203"/>
        <v>3.3130985926501388</v>
      </c>
      <c r="MQ163" s="37">
        <f t="shared" si="203"/>
        <v>0.19071703034987486</v>
      </c>
      <c r="MR163" s="37">
        <f t="shared" si="203"/>
        <v>3.0008604364198739</v>
      </c>
      <c r="MS163" s="37">
        <f t="shared" si="203"/>
        <v>19.983241998720036</v>
      </c>
      <c r="MT163" s="37">
        <f t="shared" si="203"/>
        <v>34.03395902907004</v>
      </c>
      <c r="MU163" s="37">
        <f t="shared" si="203"/>
        <v>20.173959029069913</v>
      </c>
      <c r="MV163" s="37">
        <f t="shared" si="203"/>
        <v>20.173959029069913</v>
      </c>
      <c r="MW163" s="37">
        <f t="shared" si="203"/>
        <v>3.3130985926499115</v>
      </c>
      <c r="MX163" s="37">
        <f t="shared" si="203"/>
        <v>0.19071703034987486</v>
      </c>
      <c r="MY163" s="37">
        <f t="shared" si="203"/>
        <v>3.0008604364201013</v>
      </c>
      <c r="MZ163" s="37">
        <f t="shared" si="203"/>
        <v>19.983241998720036</v>
      </c>
      <c r="NA163" s="37">
        <f t="shared" si="203"/>
        <v>34.03395902907004</v>
      </c>
      <c r="NB163" s="37">
        <f t="shared" si="203"/>
        <v>20.173959029069913</v>
      </c>
      <c r="NC163" s="37">
        <f t="shared" si="203"/>
        <v>20.17395902907014</v>
      </c>
      <c r="ND163" s="37">
        <f t="shared" si="203"/>
        <v>3.3130985926499115</v>
      </c>
      <c r="NE163" s="37">
        <f t="shared" si="203"/>
        <v>0.19071703034987486</v>
      </c>
      <c r="NF163" s="37">
        <f t="shared" si="203"/>
        <v>3.0008604364201013</v>
      </c>
      <c r="NG163" s="37">
        <f t="shared" si="203"/>
        <v>20.607718311179866</v>
      </c>
      <c r="NH163" s="37">
        <f t="shared" si="203"/>
        <v>28.923718311180096</v>
      </c>
      <c r="NI163" s="37">
        <f t="shared" si="203"/>
        <v>19.683718311179859</v>
      </c>
      <c r="NJ163" s="37">
        <f t="shared" si="203"/>
        <v>19.683718311180087</v>
      </c>
      <c r="NK163" s="37">
        <f t="shared" si="203"/>
        <v>19.683718311179859</v>
      </c>
      <c r="NL163" s="37">
        <f t="shared" si="203"/>
        <v>15.936860436419995</v>
      </c>
      <c r="NM163" s="37">
        <f t="shared" si="203"/>
        <v>-9.2400000000000091</v>
      </c>
      <c r="NN163" s="37">
        <f t="shared" si="203"/>
        <v>3.7468578747600914</v>
      </c>
      <c r="NO163" s="37">
        <f t="shared" si="203"/>
        <v>28.923718311179869</v>
      </c>
      <c r="NP163" s="37">
        <f t="shared" si="203"/>
        <v>19.683718311180087</v>
      </c>
      <c r="NQ163" s="37">
        <f t="shared" si="203"/>
        <v>19.683718311180087</v>
      </c>
      <c r="NR163" s="37">
        <f t="shared" si="203"/>
        <v>19.683718311179859</v>
      </c>
      <c r="NS163" s="37">
        <f t="shared" si="203"/>
        <v>15.936860436420222</v>
      </c>
      <c r="NT163" s="37">
        <f t="shared" si="203"/>
        <v>-9.2400000000000091</v>
      </c>
      <c r="NU163" s="37">
        <f t="shared" si="203"/>
        <v>3.746857874759864</v>
      </c>
      <c r="NV163" s="37">
        <f t="shared" si="203"/>
        <v>28.923718311180096</v>
      </c>
    </row>
    <row r="164" spans="1:386" s="38" customFormat="1" ht="10.199999999999999" x14ac:dyDescent="0.2">
      <c r="A164" s="31"/>
      <c r="B164" s="31"/>
      <c r="C164" s="31"/>
      <c r="D164" s="31"/>
      <c r="E164" s="31"/>
      <c r="F164" s="31"/>
      <c r="G164" s="31" t="str">
        <f>G157</f>
        <v>финансовый поток по движению товаров</v>
      </c>
      <c r="H164" s="31"/>
      <c r="I164" s="31"/>
      <c r="J164" s="31" t="str">
        <f>IF($G164="","",INDEX(KPI!$H$11:$H$121,SUMIFS(KPI!$E$11:$E$121,KPI!$F$11:$F$121,$G164)))</f>
        <v>тыс.руб.</v>
      </c>
      <c r="K164" s="31"/>
      <c r="L164" s="31"/>
      <c r="M164" s="31"/>
      <c r="N164" s="31" t="str">
        <f>structure!$G$16</f>
        <v>прочие товарные категории</v>
      </c>
      <c r="O164" s="31"/>
      <c r="P164" s="31"/>
      <c r="Q164" s="31"/>
      <c r="R164" s="37">
        <f t="shared" si="173"/>
        <v>777.65873511109157</v>
      </c>
      <c r="S164" s="31"/>
      <c r="T164" s="31"/>
      <c r="U164" s="37">
        <f t="shared" ref="U164:CF164" si="204">U74+U92+U101++U119+U128-U146-U155</f>
        <v>11.188691348598008</v>
      </c>
      <c r="V164" s="37">
        <f t="shared" si="204"/>
        <v>7.2886913485980038</v>
      </c>
      <c r="W164" s="37">
        <f t="shared" si="204"/>
        <v>7.2886913485980038</v>
      </c>
      <c r="X164" s="37">
        <f t="shared" si="204"/>
        <v>5.8434747397620033</v>
      </c>
      <c r="Y164" s="37">
        <f t="shared" si="204"/>
        <v>-3.9000000000000035</v>
      </c>
      <c r="Z164" s="37">
        <f t="shared" si="204"/>
        <v>-2.4547833911640025</v>
      </c>
      <c r="AA164" s="37">
        <f t="shared" si="204"/>
        <v>11.188691348598008</v>
      </c>
      <c r="AB164" s="37">
        <f t="shared" si="204"/>
        <v>11.188691348598008</v>
      </c>
      <c r="AC164" s="37">
        <f t="shared" si="204"/>
        <v>7.2886913485980038</v>
      </c>
      <c r="AD164" s="37">
        <f t="shared" si="204"/>
        <v>7.2886913485980038</v>
      </c>
      <c r="AE164" s="37">
        <f t="shared" si="204"/>
        <v>5.8434747397620033</v>
      </c>
      <c r="AF164" s="37">
        <f t="shared" si="204"/>
        <v>-3.9000000000000035</v>
      </c>
      <c r="AG164" s="37">
        <f t="shared" si="204"/>
        <v>-2.4547833911640025</v>
      </c>
      <c r="AH164" s="37">
        <f t="shared" si="204"/>
        <v>11.188691348598008</v>
      </c>
      <c r="AI164" s="37">
        <f t="shared" si="204"/>
        <v>10.463474739761953</v>
      </c>
      <c r="AJ164" s="37">
        <f t="shared" si="204"/>
        <v>3.299999999999975</v>
      </c>
      <c r="AK164" s="37">
        <f t="shared" si="204"/>
        <v>4.1490000000000196</v>
      </c>
      <c r="AL164" s="37">
        <f t="shared" si="204"/>
        <v>4.1489999999999627</v>
      </c>
      <c r="AM164" s="37">
        <f t="shared" si="204"/>
        <v>9.8999999999959343E-2</v>
      </c>
      <c r="AN164" s="37">
        <f t="shared" si="204"/>
        <v>-0.62099999999998712</v>
      </c>
      <c r="AO164" s="37">
        <f t="shared" si="204"/>
        <v>4.0500000000000034</v>
      </c>
      <c r="AP164" s="37">
        <f t="shared" si="204"/>
        <v>4.7699999999999498</v>
      </c>
      <c r="AQ164" s="37">
        <f t="shared" si="204"/>
        <v>4.1489999999999627</v>
      </c>
      <c r="AR164" s="37">
        <f t="shared" si="204"/>
        <v>4.1490000000000196</v>
      </c>
      <c r="AS164" s="37">
        <f t="shared" si="204"/>
        <v>4.1489999999999627</v>
      </c>
      <c r="AT164" s="37">
        <f t="shared" si="204"/>
        <v>9.8999999999959343E-2</v>
      </c>
      <c r="AU164" s="37">
        <f t="shared" si="204"/>
        <v>-0.62099999999998712</v>
      </c>
      <c r="AV164" s="37">
        <f t="shared" si="204"/>
        <v>4.0500000000000034</v>
      </c>
      <c r="AW164" s="37">
        <f t="shared" si="204"/>
        <v>4.7699999999999498</v>
      </c>
      <c r="AX164" s="37">
        <f t="shared" si="204"/>
        <v>4.1489999999999627</v>
      </c>
      <c r="AY164" s="37">
        <f t="shared" si="204"/>
        <v>4.1490000000000196</v>
      </c>
      <c r="AZ164" s="37">
        <f t="shared" si="204"/>
        <v>4.1489999999999627</v>
      </c>
      <c r="BA164" s="37">
        <f t="shared" si="204"/>
        <v>9.9000000000016186E-2</v>
      </c>
      <c r="BB164" s="37">
        <f t="shared" si="204"/>
        <v>-0.62099999999998712</v>
      </c>
      <c r="BC164" s="37">
        <f t="shared" si="204"/>
        <v>4.0500000000000034</v>
      </c>
      <c r="BD164" s="37">
        <f t="shared" si="204"/>
        <v>4.770000000000004</v>
      </c>
      <c r="BE164" s="37">
        <f t="shared" si="204"/>
        <v>4.1489999999999627</v>
      </c>
      <c r="BF164" s="37">
        <f t="shared" si="204"/>
        <v>4.1490000000000196</v>
      </c>
      <c r="BG164" s="37">
        <f t="shared" si="204"/>
        <v>4.1490000000000196</v>
      </c>
      <c r="BH164" s="37">
        <f t="shared" si="204"/>
        <v>9.9000000000016186E-2</v>
      </c>
      <c r="BI164" s="37">
        <f t="shared" si="204"/>
        <v>-0.62099999999998712</v>
      </c>
      <c r="BJ164" s="37">
        <f t="shared" si="204"/>
        <v>4.0500000000000034</v>
      </c>
      <c r="BK164" s="37">
        <f t="shared" si="204"/>
        <v>4.770000000000004</v>
      </c>
      <c r="BL164" s="37">
        <f t="shared" si="204"/>
        <v>4.1489999999999627</v>
      </c>
      <c r="BM164" s="37">
        <f t="shared" si="204"/>
        <v>4.1490000000000196</v>
      </c>
      <c r="BN164" s="37">
        <f t="shared" si="204"/>
        <v>4.3290000000000344</v>
      </c>
      <c r="BO164" s="37">
        <f t="shared" si="204"/>
        <v>1.0890000000000315</v>
      </c>
      <c r="BP164" s="37">
        <f t="shared" si="204"/>
        <v>-0.58319999999998462</v>
      </c>
      <c r="BQ164" s="37">
        <f t="shared" si="204"/>
        <v>2.7000000000000024</v>
      </c>
      <c r="BR164" s="37">
        <f t="shared" si="204"/>
        <v>3.6000000000000205</v>
      </c>
      <c r="BS164" s="37">
        <f t="shared" si="204"/>
        <v>3.0167999999999786</v>
      </c>
      <c r="BT164" s="37">
        <f t="shared" si="204"/>
        <v>3.0168000000000355</v>
      </c>
      <c r="BU164" s="37">
        <f t="shared" si="204"/>
        <v>3.0168000000000355</v>
      </c>
      <c r="BV164" s="37">
        <f t="shared" si="204"/>
        <v>0.3168000000000335</v>
      </c>
      <c r="BW164" s="37">
        <f t="shared" si="204"/>
        <v>-0.58319999999998462</v>
      </c>
      <c r="BX164" s="37">
        <f t="shared" si="204"/>
        <v>2.7000000000000024</v>
      </c>
      <c r="BY164" s="37">
        <f t="shared" si="204"/>
        <v>3.5999999999999637</v>
      </c>
      <c r="BZ164" s="37">
        <f t="shared" si="204"/>
        <v>3.0168000000000355</v>
      </c>
      <c r="CA164" s="37">
        <f t="shared" si="204"/>
        <v>3.0167999999999218</v>
      </c>
      <c r="CB164" s="37">
        <f t="shared" si="204"/>
        <v>3.0168000000000355</v>
      </c>
      <c r="CC164" s="37">
        <f t="shared" si="204"/>
        <v>0.31679999999997666</v>
      </c>
      <c r="CD164" s="37">
        <f t="shared" si="204"/>
        <v>-0.58319999999998462</v>
      </c>
      <c r="CE164" s="37">
        <f t="shared" si="204"/>
        <v>2.7000000000000024</v>
      </c>
      <c r="CF164" s="37">
        <f t="shared" si="204"/>
        <v>3.5999999999999637</v>
      </c>
      <c r="CG164" s="37">
        <f t="shared" ref="CG164:ER164" si="205">CG74+CG92+CG101++CG119+CG128-CG146-CG155</f>
        <v>3.0167999999999786</v>
      </c>
      <c r="CH164" s="37">
        <f t="shared" si="205"/>
        <v>3.0167999999999786</v>
      </c>
      <c r="CI164" s="37">
        <f t="shared" si="205"/>
        <v>3.0167999999999786</v>
      </c>
      <c r="CJ164" s="37">
        <f t="shared" si="205"/>
        <v>0.31679999999991981</v>
      </c>
      <c r="CK164" s="37">
        <f t="shared" si="205"/>
        <v>-0.58319999999998462</v>
      </c>
      <c r="CL164" s="37">
        <f t="shared" si="205"/>
        <v>2.7000000000000024</v>
      </c>
      <c r="CM164" s="37">
        <f t="shared" si="205"/>
        <v>3.5999999999999637</v>
      </c>
      <c r="CN164" s="37">
        <f t="shared" si="205"/>
        <v>3.0167999999999786</v>
      </c>
      <c r="CO164" s="37">
        <f t="shared" si="205"/>
        <v>3.0167999999999786</v>
      </c>
      <c r="CP164" s="37">
        <f t="shared" si="205"/>
        <v>3.0167999999999218</v>
      </c>
      <c r="CQ164" s="37">
        <f t="shared" si="205"/>
        <v>0.31679999999997666</v>
      </c>
      <c r="CR164" s="37">
        <f t="shared" si="205"/>
        <v>-0.58319999999998462</v>
      </c>
      <c r="CS164" s="37">
        <f t="shared" si="205"/>
        <v>2.7000000000000024</v>
      </c>
      <c r="CT164" s="37">
        <f t="shared" si="205"/>
        <v>3.2729999999999766</v>
      </c>
      <c r="CU164" s="37">
        <f t="shared" si="205"/>
        <v>1.1081399999999002</v>
      </c>
      <c r="CV164" s="37">
        <f t="shared" si="205"/>
        <v>1.1081400000000139</v>
      </c>
      <c r="CW164" s="37">
        <f t="shared" si="205"/>
        <v>1.108139999999957</v>
      </c>
      <c r="CX164" s="37">
        <f t="shared" si="205"/>
        <v>-1.5648599999999884</v>
      </c>
      <c r="CY164" s="37">
        <f t="shared" si="205"/>
        <v>-2.1648600000000191</v>
      </c>
      <c r="CZ164" s="37">
        <f t="shared" si="205"/>
        <v>2.6730000000000023</v>
      </c>
      <c r="DA164" s="37">
        <f t="shared" si="205"/>
        <v>3.2729999999999766</v>
      </c>
      <c r="DB164" s="37">
        <f t="shared" si="205"/>
        <v>1.1081400000000139</v>
      </c>
      <c r="DC164" s="37">
        <f t="shared" si="205"/>
        <v>1.108139999999957</v>
      </c>
      <c r="DD164" s="37">
        <f t="shared" si="205"/>
        <v>1.1081400000000139</v>
      </c>
      <c r="DE164" s="37">
        <f t="shared" si="205"/>
        <v>-1.5648599999999884</v>
      </c>
      <c r="DF164" s="37">
        <f t="shared" si="205"/>
        <v>-2.1648600000000191</v>
      </c>
      <c r="DG164" s="37">
        <f t="shared" si="205"/>
        <v>2.6730000000000023</v>
      </c>
      <c r="DH164" s="37">
        <f t="shared" si="205"/>
        <v>3.2730000000000334</v>
      </c>
      <c r="DI164" s="37">
        <f t="shared" si="205"/>
        <v>1.1081400000000139</v>
      </c>
      <c r="DJ164" s="37">
        <f t="shared" si="205"/>
        <v>1.108139999999957</v>
      </c>
      <c r="DK164" s="37">
        <f t="shared" si="205"/>
        <v>1.1081400000000707</v>
      </c>
      <c r="DL164" s="37">
        <f t="shared" si="205"/>
        <v>-1.5648599999999884</v>
      </c>
      <c r="DM164" s="37">
        <f t="shared" si="205"/>
        <v>-2.1648600000000191</v>
      </c>
      <c r="DN164" s="37">
        <f t="shared" si="205"/>
        <v>2.6730000000000023</v>
      </c>
      <c r="DO164" s="37">
        <f t="shared" si="205"/>
        <v>3.2730000000000334</v>
      </c>
      <c r="DP164" s="37">
        <f t="shared" si="205"/>
        <v>1.1081400000000139</v>
      </c>
      <c r="DQ164" s="37">
        <f t="shared" si="205"/>
        <v>1.1081400000000139</v>
      </c>
      <c r="DR164" s="37">
        <f t="shared" si="205"/>
        <v>1.1081400000000139</v>
      </c>
      <c r="DS164" s="37">
        <f t="shared" si="205"/>
        <v>-1.5648599999999884</v>
      </c>
      <c r="DT164" s="37">
        <f t="shared" si="205"/>
        <v>-2.1648600000000191</v>
      </c>
      <c r="DU164" s="37">
        <f t="shared" si="205"/>
        <v>2.6730000000000023</v>
      </c>
      <c r="DV164" s="37">
        <f t="shared" si="205"/>
        <v>3.2730000000000334</v>
      </c>
      <c r="DW164" s="37">
        <f t="shared" si="205"/>
        <v>1.102140000000027</v>
      </c>
      <c r="DX164" s="37">
        <f t="shared" si="205"/>
        <v>1.0751400000000269</v>
      </c>
      <c r="DY164" s="37">
        <f t="shared" si="205"/>
        <v>1.0827135000000503</v>
      </c>
      <c r="DZ164" s="37">
        <f t="shared" si="205"/>
        <v>-2.1248864999999522</v>
      </c>
      <c r="EA164" s="37">
        <f t="shared" si="205"/>
        <v>-2.718886499999996</v>
      </c>
      <c r="EB164" s="37">
        <f t="shared" si="205"/>
        <v>3.2076000000000029</v>
      </c>
      <c r="EC164" s="37">
        <f t="shared" si="205"/>
        <v>3.8016000000000467</v>
      </c>
      <c r="ED164" s="37">
        <f t="shared" si="205"/>
        <v>1.0827135000000503</v>
      </c>
      <c r="EE164" s="37">
        <f t="shared" si="205"/>
        <v>1.0827134999999934</v>
      </c>
      <c r="EF164" s="37">
        <f t="shared" si="205"/>
        <v>1.0827135000000503</v>
      </c>
      <c r="EG164" s="37">
        <f t="shared" si="205"/>
        <v>-2.1248864999999522</v>
      </c>
      <c r="EH164" s="37">
        <f t="shared" si="205"/>
        <v>-2.718886499999996</v>
      </c>
      <c r="EI164" s="37">
        <f t="shared" si="205"/>
        <v>3.2076000000000029</v>
      </c>
      <c r="EJ164" s="37">
        <f t="shared" si="205"/>
        <v>3.8015999999999899</v>
      </c>
      <c r="EK164" s="37">
        <f t="shared" si="205"/>
        <v>1.0827135000000503</v>
      </c>
      <c r="EL164" s="37">
        <f t="shared" si="205"/>
        <v>1.0827134999999934</v>
      </c>
      <c r="EM164" s="37">
        <f t="shared" si="205"/>
        <v>1.0827135000000503</v>
      </c>
      <c r="EN164" s="37">
        <f t="shared" si="205"/>
        <v>-2.124886500000009</v>
      </c>
      <c r="EO164" s="37">
        <f t="shared" si="205"/>
        <v>-2.718886499999996</v>
      </c>
      <c r="EP164" s="37">
        <f t="shared" si="205"/>
        <v>3.2076000000000029</v>
      </c>
      <c r="EQ164" s="37">
        <f t="shared" si="205"/>
        <v>3.8015999999999899</v>
      </c>
      <c r="ER164" s="37">
        <f t="shared" si="205"/>
        <v>1.0827135000000503</v>
      </c>
      <c r="ES164" s="37">
        <f t="shared" ref="ES164:HD164" si="206">ES74+ES92+ES101++ES119+ES128-ES146-ES155</f>
        <v>1.0827134999999934</v>
      </c>
      <c r="ET164" s="37">
        <f t="shared" si="206"/>
        <v>1.0827134999999934</v>
      </c>
      <c r="EU164" s="37">
        <f t="shared" si="206"/>
        <v>-2.124886500000009</v>
      </c>
      <c r="EV164" s="37">
        <f t="shared" si="206"/>
        <v>-2.718886499999996</v>
      </c>
      <c r="EW164" s="37">
        <f t="shared" si="206"/>
        <v>3.2076000000000029</v>
      </c>
      <c r="EX164" s="37">
        <f t="shared" si="206"/>
        <v>3.8015999999999899</v>
      </c>
      <c r="EY164" s="37">
        <f t="shared" si="206"/>
        <v>1.0827134999999934</v>
      </c>
      <c r="EZ164" s="37">
        <f t="shared" si="206"/>
        <v>1.0827134999999934</v>
      </c>
      <c r="FA164" s="37">
        <f t="shared" si="206"/>
        <v>1.0827134999999934</v>
      </c>
      <c r="FB164" s="37">
        <f t="shared" si="206"/>
        <v>-2.0060865000000114</v>
      </c>
      <c r="FC164" s="37">
        <f t="shared" si="206"/>
        <v>-2.1842864999999954</v>
      </c>
      <c r="FD164" s="37">
        <f t="shared" si="206"/>
        <v>3.3679800000000029</v>
      </c>
      <c r="FE164" s="37">
        <f t="shared" si="206"/>
        <v>4.0807799999999874</v>
      </c>
      <c r="FF164" s="37">
        <f t="shared" si="206"/>
        <v>2.3278444199999919</v>
      </c>
      <c r="FG164" s="37">
        <f t="shared" si="206"/>
        <v>2.3278444199999919</v>
      </c>
      <c r="FH164" s="37">
        <f t="shared" si="206"/>
        <v>2.3278444199999919</v>
      </c>
      <c r="FI164" s="37">
        <f t="shared" si="206"/>
        <v>-1.0401355800000109</v>
      </c>
      <c r="FJ164" s="37">
        <f t="shared" si="206"/>
        <v>-1.7529355799999955</v>
      </c>
      <c r="FK164" s="37">
        <f t="shared" si="206"/>
        <v>3.3679800000000029</v>
      </c>
      <c r="FL164" s="37">
        <f t="shared" si="206"/>
        <v>4.0807799999999874</v>
      </c>
      <c r="FM164" s="37">
        <f t="shared" si="206"/>
        <v>2.3278444199999919</v>
      </c>
      <c r="FN164" s="37">
        <f t="shared" si="206"/>
        <v>2.3278444199999919</v>
      </c>
      <c r="FO164" s="37">
        <f t="shared" si="206"/>
        <v>2.3278444199999919</v>
      </c>
      <c r="FP164" s="37">
        <f t="shared" si="206"/>
        <v>-1.0401355800000109</v>
      </c>
      <c r="FQ164" s="37">
        <f t="shared" si="206"/>
        <v>-1.7529355799999955</v>
      </c>
      <c r="FR164" s="37">
        <f t="shared" si="206"/>
        <v>3.3679800000000029</v>
      </c>
      <c r="FS164" s="37">
        <f t="shared" si="206"/>
        <v>4.0807799999999874</v>
      </c>
      <c r="FT164" s="37">
        <f t="shared" si="206"/>
        <v>2.3278444199999919</v>
      </c>
      <c r="FU164" s="37">
        <f t="shared" si="206"/>
        <v>2.3278444199999919</v>
      </c>
      <c r="FV164" s="37">
        <f t="shared" si="206"/>
        <v>2.3278444199999919</v>
      </c>
      <c r="FW164" s="37">
        <f t="shared" si="206"/>
        <v>-1.0401355800000109</v>
      </c>
      <c r="FX164" s="37">
        <f t="shared" si="206"/>
        <v>-1.7529355799999955</v>
      </c>
      <c r="FY164" s="37">
        <f t="shared" si="206"/>
        <v>3.3679800000000029</v>
      </c>
      <c r="FZ164" s="37">
        <f t="shared" si="206"/>
        <v>4.0807799999999874</v>
      </c>
      <c r="GA164" s="37">
        <f t="shared" si="206"/>
        <v>2.3278444200000488</v>
      </c>
      <c r="GB164" s="37">
        <f t="shared" si="206"/>
        <v>2.3278444199999919</v>
      </c>
      <c r="GC164" s="37">
        <f t="shared" si="206"/>
        <v>2.3278444199999919</v>
      </c>
      <c r="GD164" s="37">
        <f t="shared" si="206"/>
        <v>-1.0401355799999541</v>
      </c>
      <c r="GE164" s="37">
        <f t="shared" si="206"/>
        <v>-1.7529355799999955</v>
      </c>
      <c r="GF164" s="37">
        <f t="shared" si="206"/>
        <v>3.3679800000000029</v>
      </c>
      <c r="GG164" s="37">
        <f t="shared" si="206"/>
        <v>4.1164199999999642</v>
      </c>
      <c r="GH164" s="37">
        <f t="shared" si="206"/>
        <v>2.7399128526000336</v>
      </c>
      <c r="GI164" s="37">
        <f t="shared" si="206"/>
        <v>2.7399128526000336</v>
      </c>
      <c r="GJ164" s="37">
        <f t="shared" si="206"/>
        <v>2.7399128526000336</v>
      </c>
      <c r="GK164" s="37">
        <f t="shared" si="206"/>
        <v>-0.9929316474000256</v>
      </c>
      <c r="GL164" s="37">
        <f t="shared" si="206"/>
        <v>-1.741371647399987</v>
      </c>
      <c r="GM164" s="37">
        <f t="shared" si="206"/>
        <v>3.7328445000000028</v>
      </c>
      <c r="GN164" s="37">
        <f t="shared" si="206"/>
        <v>4.4812845000000205</v>
      </c>
      <c r="GO164" s="37">
        <f t="shared" si="206"/>
        <v>2.7399128526000336</v>
      </c>
      <c r="GP164" s="37">
        <f t="shared" si="206"/>
        <v>2.7399128526000336</v>
      </c>
      <c r="GQ164" s="37">
        <f t="shared" si="206"/>
        <v>2.7399128525999767</v>
      </c>
      <c r="GR164" s="37">
        <f t="shared" si="206"/>
        <v>-0.99293164739996875</v>
      </c>
      <c r="GS164" s="37">
        <f t="shared" si="206"/>
        <v>-1.741371647399987</v>
      </c>
      <c r="GT164" s="37">
        <f t="shared" si="206"/>
        <v>3.7328445000000028</v>
      </c>
      <c r="GU164" s="37">
        <f t="shared" si="206"/>
        <v>4.4812845000000205</v>
      </c>
      <c r="GV164" s="37">
        <f t="shared" si="206"/>
        <v>2.7399128525999767</v>
      </c>
      <c r="GW164" s="37">
        <f t="shared" si="206"/>
        <v>2.7399128526000336</v>
      </c>
      <c r="GX164" s="37">
        <f t="shared" si="206"/>
        <v>2.7399128526000336</v>
      </c>
      <c r="GY164" s="37">
        <f t="shared" si="206"/>
        <v>-0.9929316474000256</v>
      </c>
      <c r="GZ164" s="37">
        <f t="shared" si="206"/>
        <v>-1.741371647399987</v>
      </c>
      <c r="HA164" s="37">
        <f t="shared" si="206"/>
        <v>3.7328445000000028</v>
      </c>
      <c r="HB164" s="37">
        <f t="shared" si="206"/>
        <v>4.4812845000000205</v>
      </c>
      <c r="HC164" s="37">
        <f t="shared" si="206"/>
        <v>2.7399128525999767</v>
      </c>
      <c r="HD164" s="37">
        <f t="shared" si="206"/>
        <v>2.7399128526000336</v>
      </c>
      <c r="HE164" s="37">
        <f t="shared" ref="HE164:JP164" si="207">HE74+HE92+HE101++HE119+HE128-HE146-HE155</f>
        <v>2.7399128525999767</v>
      </c>
      <c r="HF164" s="37">
        <f t="shared" si="207"/>
        <v>-0.99293164739996875</v>
      </c>
      <c r="HG164" s="37">
        <f t="shared" si="207"/>
        <v>-1.741371647399987</v>
      </c>
      <c r="HH164" s="37">
        <f t="shared" si="207"/>
        <v>3.7328445000000028</v>
      </c>
      <c r="HI164" s="37">
        <f t="shared" si="207"/>
        <v>4.4812845000000205</v>
      </c>
      <c r="HJ164" s="37">
        <f t="shared" si="207"/>
        <v>2.7399128525999767</v>
      </c>
      <c r="HK164" s="37">
        <f t="shared" si="207"/>
        <v>2.8209938526000107</v>
      </c>
      <c r="HL164" s="37">
        <f t="shared" si="207"/>
        <v>1.6043923665000115</v>
      </c>
      <c r="HM164" s="37">
        <f t="shared" si="207"/>
        <v>-2.1284521334999917</v>
      </c>
      <c r="HN164" s="37">
        <f t="shared" si="207"/>
        <v>-2.9579731334999866</v>
      </c>
      <c r="HO164" s="37">
        <f t="shared" si="207"/>
        <v>3.4342169400000024</v>
      </c>
      <c r="HP164" s="37">
        <f t="shared" si="207"/>
        <v>4.2637379400000031</v>
      </c>
      <c r="HQ164" s="37">
        <f t="shared" si="207"/>
        <v>1.3057648065000107</v>
      </c>
      <c r="HR164" s="37">
        <f t="shared" si="207"/>
        <v>1.3057648065000107</v>
      </c>
      <c r="HS164" s="37">
        <f t="shared" si="207"/>
        <v>1.3057648065000107</v>
      </c>
      <c r="HT164" s="37">
        <f t="shared" si="207"/>
        <v>-2.1284521334999917</v>
      </c>
      <c r="HU164" s="37">
        <f t="shared" si="207"/>
        <v>-2.9579731334999866</v>
      </c>
      <c r="HV164" s="37">
        <f t="shared" si="207"/>
        <v>3.4342169400000024</v>
      </c>
      <c r="HW164" s="37">
        <f t="shared" si="207"/>
        <v>4.2637379400000031</v>
      </c>
      <c r="HX164" s="37">
        <f t="shared" si="207"/>
        <v>1.3057648065000107</v>
      </c>
      <c r="HY164" s="37">
        <f t="shared" si="207"/>
        <v>1.3057648065000107</v>
      </c>
      <c r="HZ164" s="37">
        <f t="shared" si="207"/>
        <v>1.3057648065000107</v>
      </c>
      <c r="IA164" s="37">
        <f t="shared" si="207"/>
        <v>-2.1284521334999917</v>
      </c>
      <c r="IB164" s="37">
        <f t="shared" si="207"/>
        <v>-2.9579731334999866</v>
      </c>
      <c r="IC164" s="37">
        <f t="shared" si="207"/>
        <v>3.4342169400000024</v>
      </c>
      <c r="ID164" s="37">
        <f t="shared" si="207"/>
        <v>4.2637379400000031</v>
      </c>
      <c r="IE164" s="37">
        <f t="shared" si="207"/>
        <v>1.3057648065000107</v>
      </c>
      <c r="IF164" s="37">
        <f t="shared" si="207"/>
        <v>1.3057648065000107</v>
      </c>
      <c r="IG164" s="37">
        <f t="shared" si="207"/>
        <v>1.3057648064999539</v>
      </c>
      <c r="IH164" s="37">
        <f t="shared" si="207"/>
        <v>-2.1284521334999917</v>
      </c>
      <c r="II164" s="37">
        <f t="shared" si="207"/>
        <v>-2.9579731334999866</v>
      </c>
      <c r="IJ164" s="37">
        <f t="shared" si="207"/>
        <v>3.4342169400000024</v>
      </c>
      <c r="IK164" s="37">
        <f t="shared" si="207"/>
        <v>4.2637379399999409</v>
      </c>
      <c r="IL164" s="37">
        <f t="shared" si="207"/>
        <v>1.3057648065000107</v>
      </c>
      <c r="IM164" s="37">
        <f t="shared" si="207"/>
        <v>1.305764806499897</v>
      </c>
      <c r="IN164" s="37">
        <f t="shared" si="207"/>
        <v>1.3057648065000107</v>
      </c>
      <c r="IO164" s="37">
        <f t="shared" si="207"/>
        <v>-2.1284521334999917</v>
      </c>
      <c r="IP164" s="37">
        <f t="shared" si="207"/>
        <v>-4.9652184235500236</v>
      </c>
      <c r="IQ164" s="37">
        <f t="shared" si="207"/>
        <v>3.5372434482000026</v>
      </c>
      <c r="IR164" s="37">
        <f t="shared" si="207"/>
        <v>4.3004027681999411</v>
      </c>
      <c r="IS164" s="37">
        <f t="shared" si="207"/>
        <v>-0.96344321535008248</v>
      </c>
      <c r="IT164" s="37">
        <f t="shared" si="207"/>
        <v>-0.96344321535002564</v>
      </c>
      <c r="IU164" s="37">
        <f t="shared" si="207"/>
        <v>-0.96344321535008248</v>
      </c>
      <c r="IV164" s="37">
        <f t="shared" si="207"/>
        <v>-4.5006866635500282</v>
      </c>
      <c r="IW164" s="37">
        <f t="shared" si="207"/>
        <v>-5.2638459835500235</v>
      </c>
      <c r="IX164" s="37">
        <f t="shared" si="207"/>
        <v>3.5372434482000026</v>
      </c>
      <c r="IY164" s="37">
        <f t="shared" si="207"/>
        <v>4.3004027681998842</v>
      </c>
      <c r="IZ164" s="37">
        <f t="shared" si="207"/>
        <v>-0.96344321535002564</v>
      </c>
      <c r="JA164" s="37">
        <f t="shared" si="207"/>
        <v>-0.96344321535002564</v>
      </c>
      <c r="JB164" s="37">
        <f t="shared" si="207"/>
        <v>-0.96344321535008248</v>
      </c>
      <c r="JC164" s="37">
        <f t="shared" si="207"/>
        <v>-4.5006866635500282</v>
      </c>
      <c r="JD164" s="37">
        <f t="shared" si="207"/>
        <v>-5.2638459835500235</v>
      </c>
      <c r="JE164" s="37">
        <f t="shared" si="207"/>
        <v>3.5372434482000026</v>
      </c>
      <c r="JF164" s="37">
        <f t="shared" si="207"/>
        <v>4.3004027682000032</v>
      </c>
      <c r="JG164" s="37">
        <f t="shared" si="207"/>
        <v>-0.96344321535008248</v>
      </c>
      <c r="JH164" s="37">
        <f t="shared" si="207"/>
        <v>-0.96344321535008248</v>
      </c>
      <c r="JI164" s="37">
        <f t="shared" si="207"/>
        <v>-0.96344321535008248</v>
      </c>
      <c r="JJ164" s="37">
        <f t="shared" si="207"/>
        <v>-4.5006866635500282</v>
      </c>
      <c r="JK164" s="37">
        <f t="shared" si="207"/>
        <v>-5.2638459835500235</v>
      </c>
      <c r="JL164" s="37">
        <f t="shared" si="207"/>
        <v>3.5372434482000026</v>
      </c>
      <c r="JM164" s="37">
        <f t="shared" si="207"/>
        <v>4.3004027682000032</v>
      </c>
      <c r="JN164" s="37">
        <f t="shared" si="207"/>
        <v>-0.96344321535002564</v>
      </c>
      <c r="JO164" s="37">
        <f t="shared" si="207"/>
        <v>-0.96344321535002564</v>
      </c>
      <c r="JP164" s="37">
        <f t="shared" si="207"/>
        <v>-0.96344321535002564</v>
      </c>
      <c r="JQ164" s="37">
        <f t="shared" ref="JQ164:MB164" si="208">JQ74+JQ92+JQ101++JQ119+JQ128-JQ146-JQ155</f>
        <v>-4.5006866635500851</v>
      </c>
      <c r="JR164" s="37">
        <f t="shared" si="208"/>
        <v>-5.2638459835500235</v>
      </c>
      <c r="JS164" s="37">
        <f t="shared" si="208"/>
        <v>3.5372434482000026</v>
      </c>
      <c r="JT164" s="37">
        <f t="shared" si="208"/>
        <v>4.3232975478000455</v>
      </c>
      <c r="JU164" s="37">
        <f t="shared" si="208"/>
        <v>-1.4822734449599935</v>
      </c>
      <c r="JV164" s="37">
        <f t="shared" si="208"/>
        <v>-1.4822734449599366</v>
      </c>
      <c r="JW164" s="37">
        <f t="shared" si="208"/>
        <v>-1.4822734449599366</v>
      </c>
      <c r="JX164" s="37">
        <f t="shared" si="208"/>
        <v>-6.1143779604599402</v>
      </c>
      <c r="JY164" s="37">
        <f t="shared" si="208"/>
        <v>-6.9004320600599831</v>
      </c>
      <c r="JZ164" s="37">
        <f t="shared" si="208"/>
        <v>4.6321045155000036</v>
      </c>
      <c r="KA164" s="37">
        <f t="shared" si="208"/>
        <v>5.4181586150999896</v>
      </c>
      <c r="KB164" s="37">
        <f t="shared" si="208"/>
        <v>-1.4822734449599366</v>
      </c>
      <c r="KC164" s="37">
        <f t="shared" si="208"/>
        <v>-1.4822734449599366</v>
      </c>
      <c r="KD164" s="37">
        <f t="shared" si="208"/>
        <v>-1.4822734449599935</v>
      </c>
      <c r="KE164" s="37">
        <f t="shared" si="208"/>
        <v>-6.1143779604599402</v>
      </c>
      <c r="KF164" s="37">
        <f t="shared" si="208"/>
        <v>-6.9004320600599831</v>
      </c>
      <c r="KG164" s="37">
        <f t="shared" si="208"/>
        <v>4.6321045155000036</v>
      </c>
      <c r="KH164" s="37">
        <f t="shared" si="208"/>
        <v>5.4181586151000465</v>
      </c>
      <c r="KI164" s="37">
        <f t="shared" si="208"/>
        <v>-1.4822734449599366</v>
      </c>
      <c r="KJ164" s="37">
        <f t="shared" si="208"/>
        <v>-1.4822734449599366</v>
      </c>
      <c r="KK164" s="37">
        <f t="shared" si="208"/>
        <v>-1.4822734449599935</v>
      </c>
      <c r="KL164" s="37">
        <f t="shared" si="208"/>
        <v>-6.1143779604599402</v>
      </c>
      <c r="KM164" s="37">
        <f t="shared" si="208"/>
        <v>-6.9004320600599831</v>
      </c>
      <c r="KN164" s="37">
        <f t="shared" si="208"/>
        <v>4.6321045155000036</v>
      </c>
      <c r="KO164" s="37">
        <f t="shared" si="208"/>
        <v>5.4181586150999896</v>
      </c>
      <c r="KP164" s="37">
        <f t="shared" si="208"/>
        <v>-1.4822734449599935</v>
      </c>
      <c r="KQ164" s="37">
        <f t="shared" si="208"/>
        <v>-1.4822734449598798</v>
      </c>
      <c r="KR164" s="37">
        <f t="shared" si="208"/>
        <v>-1.4822734449599935</v>
      </c>
      <c r="KS164" s="37">
        <f t="shared" si="208"/>
        <v>-6.1143779604598834</v>
      </c>
      <c r="KT164" s="37">
        <f t="shared" si="208"/>
        <v>-6.9004320600599831</v>
      </c>
      <c r="KU164" s="37">
        <f t="shared" si="208"/>
        <v>4.6321045155000036</v>
      </c>
      <c r="KV164" s="37">
        <f t="shared" si="208"/>
        <v>5.4181586150999896</v>
      </c>
      <c r="KW164" s="37">
        <f t="shared" si="208"/>
        <v>-1.4822734449599935</v>
      </c>
      <c r="KX164" s="37">
        <f t="shared" si="208"/>
        <v>-1.2389709855599396</v>
      </c>
      <c r="KY164" s="37">
        <f t="shared" si="208"/>
        <v>1.3871969446500021</v>
      </c>
      <c r="KZ164" s="37">
        <f t="shared" si="208"/>
        <v>0.51346107450013356</v>
      </c>
      <c r="LA164" s="37">
        <f t="shared" si="208"/>
        <v>-0.51589548450002098</v>
      </c>
      <c r="LB164" s="37">
        <f t="shared" si="208"/>
        <v>0.87373587014998133</v>
      </c>
      <c r="LC164" s="37">
        <f t="shared" si="208"/>
        <v>7.0510924291500476</v>
      </c>
      <c r="LD164" s="37">
        <f t="shared" si="208"/>
        <v>11.683196944649938</v>
      </c>
      <c r="LE164" s="37">
        <f t="shared" si="208"/>
        <v>6.5351969446500267</v>
      </c>
      <c r="LF164" s="37">
        <f t="shared" si="208"/>
        <v>6.5351969446500267</v>
      </c>
      <c r="LG164" s="37">
        <f t="shared" si="208"/>
        <v>0.51346107450001988</v>
      </c>
      <c r="LH164" s="37">
        <f t="shared" si="208"/>
        <v>-0.5158954844999073</v>
      </c>
      <c r="LI164" s="37">
        <f t="shared" si="208"/>
        <v>0.87373587014998133</v>
      </c>
      <c r="LJ164" s="37">
        <f t="shared" si="208"/>
        <v>7.0510924291499339</v>
      </c>
      <c r="LK164" s="37">
        <f t="shared" si="208"/>
        <v>11.683196944650051</v>
      </c>
      <c r="LL164" s="37">
        <f t="shared" si="208"/>
        <v>6.5351969446500267</v>
      </c>
      <c r="LM164" s="37">
        <f t="shared" si="208"/>
        <v>6.535196944649913</v>
      </c>
      <c r="LN164" s="37">
        <f t="shared" si="208"/>
        <v>0.51346107450001988</v>
      </c>
      <c r="LO164" s="37">
        <f t="shared" si="208"/>
        <v>-0.51589548450002098</v>
      </c>
      <c r="LP164" s="37">
        <f t="shared" si="208"/>
        <v>0.87373587014998133</v>
      </c>
      <c r="LQ164" s="37">
        <f t="shared" si="208"/>
        <v>7.0510924291500476</v>
      </c>
      <c r="LR164" s="37">
        <f t="shared" si="208"/>
        <v>11.683196944649938</v>
      </c>
      <c r="LS164" s="37">
        <f t="shared" si="208"/>
        <v>6.5351969446500267</v>
      </c>
      <c r="LT164" s="37">
        <f t="shared" si="208"/>
        <v>6.535196944649913</v>
      </c>
      <c r="LU164" s="37">
        <f t="shared" si="208"/>
        <v>0.51346107449990619</v>
      </c>
      <c r="LV164" s="37">
        <f t="shared" si="208"/>
        <v>-0.5158954844999073</v>
      </c>
      <c r="LW164" s="37">
        <f t="shared" si="208"/>
        <v>0.87373587014998133</v>
      </c>
      <c r="LX164" s="37">
        <f t="shared" si="208"/>
        <v>7.0510924291499339</v>
      </c>
      <c r="LY164" s="37">
        <f t="shared" si="208"/>
        <v>11.683196944650051</v>
      </c>
      <c r="LZ164" s="37">
        <f t="shared" si="208"/>
        <v>6.535196944649913</v>
      </c>
      <c r="MA164" s="37">
        <f t="shared" si="208"/>
        <v>6.535196944649913</v>
      </c>
      <c r="MB164" s="37">
        <f t="shared" si="208"/>
        <v>0.82226804220005434</v>
      </c>
      <c r="MC164" s="37">
        <f t="shared" ref="MC164:NV164" si="209">MC74+MC92+MC101++MC119+MC128-MC146-MC155</f>
        <v>-0.41326412984993954</v>
      </c>
      <c r="MD164" s="37">
        <f t="shared" si="209"/>
        <v>0.79108304417994635</v>
      </c>
      <c r="ME164" s="37">
        <f t="shared" si="209"/>
        <v>8.564246570879968</v>
      </c>
      <c r="MF164" s="37">
        <f t="shared" si="209"/>
        <v>14.585982441029973</v>
      </c>
      <c r="MG164" s="37">
        <f t="shared" si="209"/>
        <v>8.1509824410299139</v>
      </c>
      <c r="MH164" s="37">
        <f t="shared" si="209"/>
        <v>8.1509824410300276</v>
      </c>
      <c r="MI164" s="37">
        <f t="shared" si="209"/>
        <v>0.92489939684996525</v>
      </c>
      <c r="MJ164" s="37">
        <f t="shared" si="209"/>
        <v>-0.41326412984999639</v>
      </c>
      <c r="MK164" s="37">
        <f t="shared" si="209"/>
        <v>0.79108304417994635</v>
      </c>
      <c r="ML164" s="37">
        <f t="shared" si="209"/>
        <v>8.5642465708800817</v>
      </c>
      <c r="MM164" s="37">
        <f t="shared" si="209"/>
        <v>14.585982441029973</v>
      </c>
      <c r="MN164" s="37">
        <f t="shared" si="209"/>
        <v>8.1509824410300276</v>
      </c>
      <c r="MO164" s="37">
        <f t="shared" si="209"/>
        <v>8.1509824410299139</v>
      </c>
      <c r="MP164" s="37">
        <f t="shared" si="209"/>
        <v>0.92489939685002209</v>
      </c>
      <c r="MQ164" s="37">
        <f t="shared" si="209"/>
        <v>-0.41326412984993954</v>
      </c>
      <c r="MR164" s="37">
        <f t="shared" si="209"/>
        <v>0.79108304418006004</v>
      </c>
      <c r="MS164" s="37">
        <f t="shared" si="209"/>
        <v>8.5642465708799111</v>
      </c>
      <c r="MT164" s="37">
        <f t="shared" si="209"/>
        <v>14.58598244103003</v>
      </c>
      <c r="MU164" s="37">
        <f t="shared" si="209"/>
        <v>8.1509824410299707</v>
      </c>
      <c r="MV164" s="37">
        <f t="shared" si="209"/>
        <v>8.1509824410299707</v>
      </c>
      <c r="MW164" s="37">
        <f t="shared" si="209"/>
        <v>0.92489939685002209</v>
      </c>
      <c r="MX164" s="37">
        <f t="shared" si="209"/>
        <v>-0.41326412984993954</v>
      </c>
      <c r="MY164" s="37">
        <f t="shared" si="209"/>
        <v>0.79108304417994635</v>
      </c>
      <c r="MZ164" s="37">
        <f t="shared" si="209"/>
        <v>8.564246570879968</v>
      </c>
      <c r="NA164" s="37">
        <f t="shared" si="209"/>
        <v>14.58598244103003</v>
      </c>
      <c r="NB164" s="37">
        <f t="shared" si="209"/>
        <v>8.1509824410300276</v>
      </c>
      <c r="NC164" s="37">
        <f t="shared" si="209"/>
        <v>8.1509824410300276</v>
      </c>
      <c r="ND164" s="37">
        <f t="shared" si="209"/>
        <v>0.92489939685002209</v>
      </c>
      <c r="NE164" s="37">
        <f t="shared" si="209"/>
        <v>-0.41326412984999639</v>
      </c>
      <c r="NF164" s="37">
        <f t="shared" si="209"/>
        <v>0.79108304418000319</v>
      </c>
      <c r="NG164" s="37">
        <f t="shared" si="209"/>
        <v>8.8318792762200413</v>
      </c>
      <c r="NH164" s="37">
        <f t="shared" si="209"/>
        <v>12.395879276219988</v>
      </c>
      <c r="NI164" s="37">
        <f t="shared" si="209"/>
        <v>8.1058792762200245</v>
      </c>
      <c r="NJ164" s="37">
        <f t="shared" si="209"/>
        <v>8.1058792762200245</v>
      </c>
      <c r="NK164" s="37">
        <f t="shared" si="209"/>
        <v>8.1058792762200245</v>
      </c>
      <c r="NL164" s="37">
        <f t="shared" si="209"/>
        <v>6.5000830441799309</v>
      </c>
      <c r="NM164" s="37">
        <f t="shared" si="209"/>
        <v>-4.2899999999999636</v>
      </c>
      <c r="NN164" s="37">
        <f t="shared" si="209"/>
        <v>1.6057962320400363</v>
      </c>
      <c r="NO164" s="37">
        <f t="shared" si="209"/>
        <v>12.395879276220045</v>
      </c>
      <c r="NP164" s="37">
        <f t="shared" si="209"/>
        <v>8.1058792762199676</v>
      </c>
      <c r="NQ164" s="37">
        <f t="shared" si="209"/>
        <v>8.1058792762200813</v>
      </c>
      <c r="NR164" s="37">
        <f t="shared" si="209"/>
        <v>8.1058792762200245</v>
      </c>
      <c r="NS164" s="37">
        <f t="shared" si="209"/>
        <v>6.5000830441800446</v>
      </c>
      <c r="NT164" s="37">
        <f t="shared" si="209"/>
        <v>-4.2900000000000205</v>
      </c>
      <c r="NU164" s="37">
        <f t="shared" si="209"/>
        <v>1.6057962320400363</v>
      </c>
      <c r="NV164" s="37">
        <f t="shared" si="209"/>
        <v>12.395879276219988</v>
      </c>
    </row>
    <row r="165" spans="1:386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8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</row>
    <row r="166" spans="1:386" s="7" customFormat="1" x14ac:dyDescent="0.25">
      <c r="A166" s="5"/>
      <c r="B166" s="5"/>
      <c r="C166" s="5"/>
      <c r="D166" s="5"/>
      <c r="E166" s="5"/>
      <c r="F166" s="5"/>
      <c r="G166" s="5" t="str">
        <f>KPI!$F$49</f>
        <v>маркетинговые расходы</v>
      </c>
      <c r="H166" s="5"/>
      <c r="I166" s="5"/>
      <c r="J166" s="20" t="str">
        <f>IF($G166="","",INDEX(KPI!$H$11:$H$121,SUMIFS(KPI!$E$11:$E$121,KPI!$F$11:$F$121,$G166)))</f>
        <v>тыс.руб.</v>
      </c>
      <c r="K166" s="5"/>
      <c r="L166" s="5"/>
      <c r="M166" s="5"/>
      <c r="N166" s="5"/>
      <c r="O166" s="5"/>
      <c r="P166" s="5"/>
      <c r="Q166" s="5"/>
      <c r="R166" s="27">
        <f>SUM(T166:NV166)</f>
        <v>2317.6663505478055</v>
      </c>
      <c r="S166" s="5"/>
      <c r="T166" s="5"/>
      <c r="U166" s="27">
        <f>U$13*SUMIFS(conditions!$83:$83,conditions!$8:$8,"&lt;="&amp;U$9,conditions!$9:$9,"&gt;="&amp;U$9)</f>
        <v>7.1999999999999993</v>
      </c>
      <c r="V166" s="27">
        <f>V$13*SUMIFS(conditions!$83:$83,conditions!$8:$8,"&lt;="&amp;V$9,conditions!$9:$9,"&gt;="&amp;V$9)</f>
        <v>7.1999999999999993</v>
      </c>
      <c r="W166" s="27">
        <f>W$13*SUMIFS(conditions!$83:$83,conditions!$8:$8,"&lt;="&amp;W$9,conditions!$9:$9,"&gt;="&amp;W$9)</f>
        <v>7.1999999999999993</v>
      </c>
      <c r="X166" s="27">
        <f>X$13*SUMIFS(conditions!$83:$83,conditions!$8:$8,"&lt;="&amp;X$9,conditions!$9:$9,"&gt;="&amp;X$9)</f>
        <v>7.1999999999999993</v>
      </c>
      <c r="Y166" s="27">
        <f>Y$13*SUMIFS(conditions!$83:$83,conditions!$8:$8,"&lt;="&amp;Y$9,conditions!$9:$9,"&gt;="&amp;Y$9)</f>
        <v>7.1999999999999993</v>
      </c>
      <c r="Z166" s="27">
        <f>Z$13*SUMIFS(conditions!$83:$83,conditions!$8:$8,"&lt;="&amp;Z$9,conditions!$9:$9,"&gt;="&amp;Z$9)</f>
        <v>0</v>
      </c>
      <c r="AA166" s="27">
        <f>AA$13*SUMIFS(conditions!$83:$83,conditions!$8:$8,"&lt;="&amp;AA$9,conditions!$9:$9,"&gt;="&amp;AA$9)</f>
        <v>0</v>
      </c>
      <c r="AB166" s="27">
        <f>AB$13*SUMIFS(conditions!$83:$83,conditions!$8:$8,"&lt;="&amp;AB$9,conditions!$9:$9,"&gt;="&amp;AB$9)</f>
        <v>7.1999999999999993</v>
      </c>
      <c r="AC166" s="27">
        <f>AC$13*SUMIFS(conditions!$83:$83,conditions!$8:$8,"&lt;="&amp;AC$9,conditions!$9:$9,"&gt;="&amp;AC$9)</f>
        <v>7.1999999999999993</v>
      </c>
      <c r="AD166" s="27">
        <f>AD$13*SUMIFS(conditions!$83:$83,conditions!$8:$8,"&lt;="&amp;AD$9,conditions!$9:$9,"&gt;="&amp;AD$9)</f>
        <v>7.1999999999999993</v>
      </c>
      <c r="AE166" s="27">
        <f>AE$13*SUMIFS(conditions!$83:$83,conditions!$8:$8,"&lt;="&amp;AE$9,conditions!$9:$9,"&gt;="&amp;AE$9)</f>
        <v>7.1999999999999993</v>
      </c>
      <c r="AF166" s="27">
        <f>AF$13*SUMIFS(conditions!$83:$83,conditions!$8:$8,"&lt;="&amp;AF$9,conditions!$9:$9,"&gt;="&amp;AF$9)</f>
        <v>7.1999999999999993</v>
      </c>
      <c r="AG166" s="27">
        <f>AG$13*SUMIFS(conditions!$83:$83,conditions!$8:$8,"&lt;="&amp;AG$9,conditions!$9:$9,"&gt;="&amp;AG$9)</f>
        <v>0</v>
      </c>
      <c r="AH166" s="27">
        <f>AH$13*SUMIFS(conditions!$83:$83,conditions!$8:$8,"&lt;="&amp;AH$9,conditions!$9:$9,"&gt;="&amp;AH$9)</f>
        <v>0</v>
      </c>
      <c r="AI166" s="27">
        <f>AI$13*SUMIFS(conditions!$83:$83,conditions!$8:$8,"&lt;="&amp;AI$9,conditions!$9:$9,"&gt;="&amp;AI$9)</f>
        <v>7.1999999999999993</v>
      </c>
      <c r="AJ166" s="27">
        <f>AJ$13*SUMIFS(conditions!$83:$83,conditions!$8:$8,"&lt;="&amp;AJ$9,conditions!$9:$9,"&gt;="&amp;AJ$9)</f>
        <v>7.1999999999999993</v>
      </c>
      <c r="AK166" s="27">
        <f>AK$13*SUMIFS(conditions!$83:$83,conditions!$8:$8,"&lt;="&amp;AK$9,conditions!$9:$9,"&gt;="&amp;AK$9)</f>
        <v>7.1999999999999993</v>
      </c>
      <c r="AL166" s="27">
        <f>AL$13*SUMIFS(conditions!$83:$83,conditions!$8:$8,"&lt;="&amp;AL$9,conditions!$9:$9,"&gt;="&amp;AL$9)</f>
        <v>7.1999999999999993</v>
      </c>
      <c r="AM166" s="27">
        <f>AM$13*SUMIFS(conditions!$83:$83,conditions!$8:$8,"&lt;="&amp;AM$9,conditions!$9:$9,"&gt;="&amp;AM$9)</f>
        <v>7.1999999999999993</v>
      </c>
      <c r="AN166" s="27">
        <f>AN$13*SUMIFS(conditions!$83:$83,conditions!$8:$8,"&lt;="&amp;AN$9,conditions!$9:$9,"&gt;="&amp;AN$9)</f>
        <v>0</v>
      </c>
      <c r="AO166" s="27">
        <f>AO$13*SUMIFS(conditions!$83:$83,conditions!$8:$8,"&lt;="&amp;AO$9,conditions!$9:$9,"&gt;="&amp;AO$9)</f>
        <v>0</v>
      </c>
      <c r="AP166" s="27">
        <f>AP$13*SUMIFS(conditions!$83:$83,conditions!$8:$8,"&lt;="&amp;AP$9,conditions!$9:$9,"&gt;="&amp;AP$9)</f>
        <v>7.1999999999999993</v>
      </c>
      <c r="AQ166" s="27">
        <f>AQ$13*SUMIFS(conditions!$83:$83,conditions!$8:$8,"&lt;="&amp;AQ$9,conditions!$9:$9,"&gt;="&amp;AQ$9)</f>
        <v>7.1999999999999993</v>
      </c>
      <c r="AR166" s="27">
        <f>AR$13*SUMIFS(conditions!$83:$83,conditions!$8:$8,"&lt;="&amp;AR$9,conditions!$9:$9,"&gt;="&amp;AR$9)</f>
        <v>7.1999999999999993</v>
      </c>
      <c r="AS166" s="27">
        <f>AS$13*SUMIFS(conditions!$83:$83,conditions!$8:$8,"&lt;="&amp;AS$9,conditions!$9:$9,"&gt;="&amp;AS$9)</f>
        <v>7.1999999999999993</v>
      </c>
      <c r="AT166" s="27">
        <f>AT$13*SUMIFS(conditions!$83:$83,conditions!$8:$8,"&lt;="&amp;AT$9,conditions!$9:$9,"&gt;="&amp;AT$9)</f>
        <v>7.1999999999999993</v>
      </c>
      <c r="AU166" s="27">
        <f>AU$13*SUMIFS(conditions!$83:$83,conditions!$8:$8,"&lt;="&amp;AU$9,conditions!$9:$9,"&gt;="&amp;AU$9)</f>
        <v>0</v>
      </c>
      <c r="AV166" s="27">
        <f>AV$13*SUMIFS(conditions!$83:$83,conditions!$8:$8,"&lt;="&amp;AV$9,conditions!$9:$9,"&gt;="&amp;AV$9)</f>
        <v>0</v>
      </c>
      <c r="AW166" s="27">
        <f>AW$13*SUMIFS(conditions!$83:$83,conditions!$8:$8,"&lt;="&amp;AW$9,conditions!$9:$9,"&gt;="&amp;AW$9)</f>
        <v>7.1999999999999993</v>
      </c>
      <c r="AX166" s="27">
        <f>AX$13*SUMIFS(conditions!$83:$83,conditions!$8:$8,"&lt;="&amp;AX$9,conditions!$9:$9,"&gt;="&amp;AX$9)</f>
        <v>7.1999999999999993</v>
      </c>
      <c r="AY166" s="27">
        <f>AY$13*SUMIFS(conditions!$83:$83,conditions!$8:$8,"&lt;="&amp;AY$9,conditions!$9:$9,"&gt;="&amp;AY$9)</f>
        <v>7.1999999999999993</v>
      </c>
      <c r="AZ166" s="27">
        <f>AZ$13*SUMIFS(conditions!$83:$83,conditions!$8:$8,"&lt;="&amp;AZ$9,conditions!$9:$9,"&gt;="&amp;AZ$9)</f>
        <v>9</v>
      </c>
      <c r="BA166" s="27">
        <f>BA$13*SUMIFS(conditions!$83:$83,conditions!$8:$8,"&lt;="&amp;BA$9,conditions!$9:$9,"&gt;="&amp;BA$9)</f>
        <v>9</v>
      </c>
      <c r="BB166" s="27">
        <f>BB$13*SUMIFS(conditions!$83:$83,conditions!$8:$8,"&lt;="&amp;BB$9,conditions!$9:$9,"&gt;="&amp;BB$9)</f>
        <v>0</v>
      </c>
      <c r="BC166" s="27">
        <f>BC$13*SUMIFS(conditions!$83:$83,conditions!$8:$8,"&lt;="&amp;BC$9,conditions!$9:$9,"&gt;="&amp;BC$9)</f>
        <v>0</v>
      </c>
      <c r="BD166" s="27">
        <f>BD$13*SUMIFS(conditions!$83:$83,conditions!$8:$8,"&lt;="&amp;BD$9,conditions!$9:$9,"&gt;="&amp;BD$9)</f>
        <v>9</v>
      </c>
      <c r="BE166" s="27">
        <f>BE$13*SUMIFS(conditions!$83:$83,conditions!$8:$8,"&lt;="&amp;BE$9,conditions!$9:$9,"&gt;="&amp;BE$9)</f>
        <v>9</v>
      </c>
      <c r="BF166" s="27">
        <f>BF$13*SUMIFS(conditions!$83:$83,conditions!$8:$8,"&lt;="&amp;BF$9,conditions!$9:$9,"&gt;="&amp;BF$9)</f>
        <v>9</v>
      </c>
      <c r="BG166" s="27">
        <f>BG$13*SUMIFS(conditions!$83:$83,conditions!$8:$8,"&lt;="&amp;BG$9,conditions!$9:$9,"&gt;="&amp;BG$9)</f>
        <v>9</v>
      </c>
      <c r="BH166" s="27">
        <f>BH$13*SUMIFS(conditions!$83:$83,conditions!$8:$8,"&lt;="&amp;BH$9,conditions!$9:$9,"&gt;="&amp;BH$9)</f>
        <v>9</v>
      </c>
      <c r="BI166" s="27">
        <f>BI$13*SUMIFS(conditions!$83:$83,conditions!$8:$8,"&lt;="&amp;BI$9,conditions!$9:$9,"&gt;="&amp;BI$9)</f>
        <v>0</v>
      </c>
      <c r="BJ166" s="27">
        <f>BJ$13*SUMIFS(conditions!$83:$83,conditions!$8:$8,"&lt;="&amp;BJ$9,conditions!$9:$9,"&gt;="&amp;BJ$9)</f>
        <v>0</v>
      </c>
      <c r="BK166" s="27">
        <f>BK$13*SUMIFS(conditions!$83:$83,conditions!$8:$8,"&lt;="&amp;BK$9,conditions!$9:$9,"&gt;="&amp;BK$9)</f>
        <v>9</v>
      </c>
      <c r="BL166" s="27">
        <f>BL$13*SUMIFS(conditions!$83:$83,conditions!$8:$8,"&lt;="&amp;BL$9,conditions!$9:$9,"&gt;="&amp;BL$9)</f>
        <v>9</v>
      </c>
      <c r="BM166" s="27">
        <f>BM$13*SUMIFS(conditions!$83:$83,conditions!$8:$8,"&lt;="&amp;BM$9,conditions!$9:$9,"&gt;="&amp;BM$9)</f>
        <v>9</v>
      </c>
      <c r="BN166" s="27">
        <f>BN$13*SUMIFS(conditions!$83:$83,conditions!$8:$8,"&lt;="&amp;BN$9,conditions!$9:$9,"&gt;="&amp;BN$9)</f>
        <v>9</v>
      </c>
      <c r="BO166" s="27">
        <f>BO$13*SUMIFS(conditions!$83:$83,conditions!$8:$8,"&lt;="&amp;BO$9,conditions!$9:$9,"&gt;="&amp;BO$9)</f>
        <v>9</v>
      </c>
      <c r="BP166" s="27">
        <f>BP$13*SUMIFS(conditions!$83:$83,conditions!$8:$8,"&lt;="&amp;BP$9,conditions!$9:$9,"&gt;="&amp;BP$9)</f>
        <v>0</v>
      </c>
      <c r="BQ166" s="27">
        <f>BQ$13*SUMIFS(conditions!$83:$83,conditions!$8:$8,"&lt;="&amp;BQ$9,conditions!$9:$9,"&gt;="&amp;BQ$9)</f>
        <v>0</v>
      </c>
      <c r="BR166" s="27">
        <f>BR$13*SUMIFS(conditions!$83:$83,conditions!$8:$8,"&lt;="&amp;BR$9,conditions!$9:$9,"&gt;="&amp;BR$9)</f>
        <v>9</v>
      </c>
      <c r="BS166" s="27">
        <f>BS$13*SUMIFS(conditions!$83:$83,conditions!$8:$8,"&lt;="&amp;BS$9,conditions!$9:$9,"&gt;="&amp;BS$9)</f>
        <v>9</v>
      </c>
      <c r="BT166" s="27">
        <f>BT$13*SUMIFS(conditions!$83:$83,conditions!$8:$8,"&lt;="&amp;BT$9,conditions!$9:$9,"&gt;="&amp;BT$9)</f>
        <v>9</v>
      </c>
      <c r="BU166" s="27">
        <f>BU$13*SUMIFS(conditions!$83:$83,conditions!$8:$8,"&lt;="&amp;BU$9,conditions!$9:$9,"&gt;="&amp;BU$9)</f>
        <v>9</v>
      </c>
      <c r="BV166" s="27">
        <f>BV$13*SUMIFS(conditions!$83:$83,conditions!$8:$8,"&lt;="&amp;BV$9,conditions!$9:$9,"&gt;="&amp;BV$9)</f>
        <v>9</v>
      </c>
      <c r="BW166" s="27">
        <f>BW$13*SUMIFS(conditions!$83:$83,conditions!$8:$8,"&lt;="&amp;BW$9,conditions!$9:$9,"&gt;="&amp;BW$9)</f>
        <v>0</v>
      </c>
      <c r="BX166" s="27">
        <f>BX$13*SUMIFS(conditions!$83:$83,conditions!$8:$8,"&lt;="&amp;BX$9,conditions!$9:$9,"&gt;="&amp;BX$9)</f>
        <v>0</v>
      </c>
      <c r="BY166" s="27">
        <f>BY$13*SUMIFS(conditions!$83:$83,conditions!$8:$8,"&lt;="&amp;BY$9,conditions!$9:$9,"&gt;="&amp;BY$9)</f>
        <v>9</v>
      </c>
      <c r="BZ166" s="27">
        <f>BZ$13*SUMIFS(conditions!$83:$83,conditions!$8:$8,"&lt;="&amp;BZ$9,conditions!$9:$9,"&gt;="&amp;BZ$9)</f>
        <v>9</v>
      </c>
      <c r="CA166" s="27">
        <f>CA$13*SUMIFS(conditions!$83:$83,conditions!$8:$8,"&lt;="&amp;CA$9,conditions!$9:$9,"&gt;="&amp;CA$9)</f>
        <v>9</v>
      </c>
      <c r="CB166" s="27">
        <f>CB$13*SUMIFS(conditions!$83:$83,conditions!$8:$8,"&lt;="&amp;CB$9,conditions!$9:$9,"&gt;="&amp;CB$9)</f>
        <v>9</v>
      </c>
      <c r="CC166" s="27">
        <f>CC$13*SUMIFS(conditions!$83:$83,conditions!$8:$8,"&lt;="&amp;CC$9,conditions!$9:$9,"&gt;="&amp;CC$9)</f>
        <v>9</v>
      </c>
      <c r="CD166" s="27">
        <f>CD$13*SUMIFS(conditions!$83:$83,conditions!$8:$8,"&lt;="&amp;CD$9,conditions!$9:$9,"&gt;="&amp;CD$9)</f>
        <v>0</v>
      </c>
      <c r="CE166" s="27">
        <f>CE$13*SUMIFS(conditions!$83:$83,conditions!$8:$8,"&lt;="&amp;CE$9,conditions!$9:$9,"&gt;="&amp;CE$9)</f>
        <v>0</v>
      </c>
      <c r="CF166" s="27">
        <f>CF$13*SUMIFS(conditions!$83:$83,conditions!$8:$8,"&lt;="&amp;CF$9,conditions!$9:$9,"&gt;="&amp;CF$9)</f>
        <v>6</v>
      </c>
      <c r="CG166" s="27">
        <f>CG$13*SUMIFS(conditions!$83:$83,conditions!$8:$8,"&lt;="&amp;CG$9,conditions!$9:$9,"&gt;="&amp;CG$9)</f>
        <v>6</v>
      </c>
      <c r="CH166" s="27">
        <f>CH$13*SUMIFS(conditions!$83:$83,conditions!$8:$8,"&lt;="&amp;CH$9,conditions!$9:$9,"&gt;="&amp;CH$9)</f>
        <v>6</v>
      </c>
      <c r="CI166" s="27">
        <f>CI$13*SUMIFS(conditions!$83:$83,conditions!$8:$8,"&lt;="&amp;CI$9,conditions!$9:$9,"&gt;="&amp;CI$9)</f>
        <v>6</v>
      </c>
      <c r="CJ166" s="27">
        <f>CJ$13*SUMIFS(conditions!$83:$83,conditions!$8:$8,"&lt;="&amp;CJ$9,conditions!$9:$9,"&gt;="&amp;CJ$9)</f>
        <v>6</v>
      </c>
      <c r="CK166" s="27">
        <f>CK$13*SUMIFS(conditions!$83:$83,conditions!$8:$8,"&lt;="&amp;CK$9,conditions!$9:$9,"&gt;="&amp;CK$9)</f>
        <v>0</v>
      </c>
      <c r="CL166" s="27">
        <f>CL$13*SUMIFS(conditions!$83:$83,conditions!$8:$8,"&lt;="&amp;CL$9,conditions!$9:$9,"&gt;="&amp;CL$9)</f>
        <v>0</v>
      </c>
      <c r="CM166" s="27">
        <f>CM$13*SUMIFS(conditions!$83:$83,conditions!$8:$8,"&lt;="&amp;CM$9,conditions!$9:$9,"&gt;="&amp;CM$9)</f>
        <v>6</v>
      </c>
      <c r="CN166" s="27">
        <f>CN$13*SUMIFS(conditions!$83:$83,conditions!$8:$8,"&lt;="&amp;CN$9,conditions!$9:$9,"&gt;="&amp;CN$9)</f>
        <v>6</v>
      </c>
      <c r="CO166" s="27">
        <f>CO$13*SUMIFS(conditions!$83:$83,conditions!$8:$8,"&lt;="&amp;CO$9,conditions!$9:$9,"&gt;="&amp;CO$9)</f>
        <v>6</v>
      </c>
      <c r="CP166" s="27">
        <f>CP$13*SUMIFS(conditions!$83:$83,conditions!$8:$8,"&lt;="&amp;CP$9,conditions!$9:$9,"&gt;="&amp;CP$9)</f>
        <v>6</v>
      </c>
      <c r="CQ166" s="27">
        <f>CQ$13*SUMIFS(conditions!$83:$83,conditions!$8:$8,"&lt;="&amp;CQ$9,conditions!$9:$9,"&gt;="&amp;CQ$9)</f>
        <v>6</v>
      </c>
      <c r="CR166" s="27">
        <f>CR$13*SUMIFS(conditions!$83:$83,conditions!$8:$8,"&lt;="&amp;CR$9,conditions!$9:$9,"&gt;="&amp;CR$9)</f>
        <v>0</v>
      </c>
      <c r="CS166" s="27">
        <f>CS$13*SUMIFS(conditions!$83:$83,conditions!$8:$8,"&lt;="&amp;CS$9,conditions!$9:$9,"&gt;="&amp;CS$9)</f>
        <v>0</v>
      </c>
      <c r="CT166" s="27">
        <f>CT$13*SUMIFS(conditions!$83:$83,conditions!$8:$8,"&lt;="&amp;CT$9,conditions!$9:$9,"&gt;="&amp;CT$9)</f>
        <v>6</v>
      </c>
      <c r="CU166" s="27">
        <f>CU$13*SUMIFS(conditions!$83:$83,conditions!$8:$8,"&lt;="&amp;CU$9,conditions!$9:$9,"&gt;="&amp;CU$9)</f>
        <v>6</v>
      </c>
      <c r="CV166" s="27">
        <f>CV$13*SUMIFS(conditions!$83:$83,conditions!$8:$8,"&lt;="&amp;CV$9,conditions!$9:$9,"&gt;="&amp;CV$9)</f>
        <v>6</v>
      </c>
      <c r="CW166" s="27">
        <f>CW$13*SUMIFS(conditions!$83:$83,conditions!$8:$8,"&lt;="&amp;CW$9,conditions!$9:$9,"&gt;="&amp;CW$9)</f>
        <v>6</v>
      </c>
      <c r="CX166" s="27">
        <f>CX$13*SUMIFS(conditions!$83:$83,conditions!$8:$8,"&lt;="&amp;CX$9,conditions!$9:$9,"&gt;="&amp;CX$9)</f>
        <v>6</v>
      </c>
      <c r="CY166" s="27">
        <f>CY$13*SUMIFS(conditions!$83:$83,conditions!$8:$8,"&lt;="&amp;CY$9,conditions!$9:$9,"&gt;="&amp;CY$9)</f>
        <v>0</v>
      </c>
      <c r="CZ166" s="27">
        <f>CZ$13*SUMIFS(conditions!$83:$83,conditions!$8:$8,"&lt;="&amp;CZ$9,conditions!$9:$9,"&gt;="&amp;CZ$9)</f>
        <v>0</v>
      </c>
      <c r="DA166" s="27">
        <f>DA$13*SUMIFS(conditions!$83:$83,conditions!$8:$8,"&lt;="&amp;DA$9,conditions!$9:$9,"&gt;="&amp;DA$9)</f>
        <v>6</v>
      </c>
      <c r="DB166" s="27">
        <f>DB$13*SUMIFS(conditions!$83:$83,conditions!$8:$8,"&lt;="&amp;DB$9,conditions!$9:$9,"&gt;="&amp;DB$9)</f>
        <v>6</v>
      </c>
      <c r="DC166" s="27">
        <f>DC$13*SUMIFS(conditions!$83:$83,conditions!$8:$8,"&lt;="&amp;DC$9,conditions!$9:$9,"&gt;="&amp;DC$9)</f>
        <v>6</v>
      </c>
      <c r="DD166" s="27">
        <f>DD$13*SUMIFS(conditions!$83:$83,conditions!$8:$8,"&lt;="&amp;DD$9,conditions!$9:$9,"&gt;="&amp;DD$9)</f>
        <v>6</v>
      </c>
      <c r="DE166" s="27">
        <f>DE$13*SUMIFS(conditions!$83:$83,conditions!$8:$8,"&lt;="&amp;DE$9,conditions!$9:$9,"&gt;="&amp;DE$9)</f>
        <v>6</v>
      </c>
      <c r="DF166" s="27">
        <f>DF$13*SUMIFS(conditions!$83:$83,conditions!$8:$8,"&lt;="&amp;DF$9,conditions!$9:$9,"&gt;="&amp;DF$9)</f>
        <v>0</v>
      </c>
      <c r="DG166" s="27">
        <f>DG$13*SUMIFS(conditions!$83:$83,conditions!$8:$8,"&lt;="&amp;DG$9,conditions!$9:$9,"&gt;="&amp;DG$9)</f>
        <v>0</v>
      </c>
      <c r="DH166" s="27">
        <f>DH$13*SUMIFS(conditions!$83:$83,conditions!$8:$8,"&lt;="&amp;DH$9,conditions!$9:$9,"&gt;="&amp;DH$9)</f>
        <v>6</v>
      </c>
      <c r="DI166" s="27">
        <f>DI$13*SUMIFS(conditions!$83:$83,conditions!$8:$8,"&lt;="&amp;DI$9,conditions!$9:$9,"&gt;="&amp;DI$9)</f>
        <v>5.9399999999999995</v>
      </c>
      <c r="DJ166" s="27">
        <f>DJ$13*SUMIFS(conditions!$83:$83,conditions!$8:$8,"&lt;="&amp;DJ$9,conditions!$9:$9,"&gt;="&amp;DJ$9)</f>
        <v>5.9399999999999995</v>
      </c>
      <c r="DK166" s="27">
        <f>DK$13*SUMIFS(conditions!$83:$83,conditions!$8:$8,"&lt;="&amp;DK$9,conditions!$9:$9,"&gt;="&amp;DK$9)</f>
        <v>5.9399999999999995</v>
      </c>
      <c r="DL166" s="27">
        <f>DL$13*SUMIFS(conditions!$83:$83,conditions!$8:$8,"&lt;="&amp;DL$9,conditions!$9:$9,"&gt;="&amp;DL$9)</f>
        <v>5.9399999999999995</v>
      </c>
      <c r="DM166" s="27">
        <f>DM$13*SUMIFS(conditions!$83:$83,conditions!$8:$8,"&lt;="&amp;DM$9,conditions!$9:$9,"&gt;="&amp;DM$9)</f>
        <v>0</v>
      </c>
      <c r="DN166" s="27">
        <f>DN$13*SUMIFS(conditions!$83:$83,conditions!$8:$8,"&lt;="&amp;DN$9,conditions!$9:$9,"&gt;="&amp;DN$9)</f>
        <v>0</v>
      </c>
      <c r="DO166" s="27">
        <f>DO$13*SUMIFS(conditions!$83:$83,conditions!$8:$8,"&lt;="&amp;DO$9,conditions!$9:$9,"&gt;="&amp;DO$9)</f>
        <v>5.9399999999999995</v>
      </c>
      <c r="DP166" s="27">
        <f>DP$13*SUMIFS(conditions!$83:$83,conditions!$8:$8,"&lt;="&amp;DP$9,conditions!$9:$9,"&gt;="&amp;DP$9)</f>
        <v>5.9399999999999995</v>
      </c>
      <c r="DQ166" s="27">
        <f>DQ$13*SUMIFS(conditions!$83:$83,conditions!$8:$8,"&lt;="&amp;DQ$9,conditions!$9:$9,"&gt;="&amp;DQ$9)</f>
        <v>5.9399999999999995</v>
      </c>
      <c r="DR166" s="27">
        <f>DR$13*SUMIFS(conditions!$83:$83,conditions!$8:$8,"&lt;="&amp;DR$9,conditions!$9:$9,"&gt;="&amp;DR$9)</f>
        <v>5.9399999999999995</v>
      </c>
      <c r="DS166" s="27">
        <f>DS$13*SUMIFS(conditions!$83:$83,conditions!$8:$8,"&lt;="&amp;DS$9,conditions!$9:$9,"&gt;="&amp;DS$9)</f>
        <v>5.9399999999999995</v>
      </c>
      <c r="DT166" s="27">
        <f>DT$13*SUMIFS(conditions!$83:$83,conditions!$8:$8,"&lt;="&amp;DT$9,conditions!$9:$9,"&gt;="&amp;DT$9)</f>
        <v>0</v>
      </c>
      <c r="DU166" s="27">
        <f>DU$13*SUMIFS(conditions!$83:$83,conditions!$8:$8,"&lt;="&amp;DU$9,conditions!$9:$9,"&gt;="&amp;DU$9)</f>
        <v>0</v>
      </c>
      <c r="DV166" s="27">
        <f>DV$13*SUMIFS(conditions!$83:$83,conditions!$8:$8,"&lt;="&amp;DV$9,conditions!$9:$9,"&gt;="&amp;DV$9)</f>
        <v>5.9399999999999995</v>
      </c>
      <c r="DW166" s="27">
        <f>DW$13*SUMIFS(conditions!$83:$83,conditions!$8:$8,"&lt;="&amp;DW$9,conditions!$9:$9,"&gt;="&amp;DW$9)</f>
        <v>5.9399999999999995</v>
      </c>
      <c r="DX166" s="27">
        <f>DX$13*SUMIFS(conditions!$83:$83,conditions!$8:$8,"&lt;="&amp;DX$9,conditions!$9:$9,"&gt;="&amp;DX$9)</f>
        <v>5.9399999999999995</v>
      </c>
      <c r="DY166" s="27">
        <f>DY$13*SUMIFS(conditions!$83:$83,conditions!$8:$8,"&lt;="&amp;DY$9,conditions!$9:$9,"&gt;="&amp;DY$9)</f>
        <v>5.9399999999999995</v>
      </c>
      <c r="DZ166" s="27">
        <f>DZ$13*SUMIFS(conditions!$83:$83,conditions!$8:$8,"&lt;="&amp;DZ$9,conditions!$9:$9,"&gt;="&amp;DZ$9)</f>
        <v>5.9399999999999995</v>
      </c>
      <c r="EA166" s="27">
        <f>EA$13*SUMIFS(conditions!$83:$83,conditions!$8:$8,"&lt;="&amp;EA$9,conditions!$9:$9,"&gt;="&amp;EA$9)</f>
        <v>0</v>
      </c>
      <c r="EB166" s="27">
        <f>EB$13*SUMIFS(conditions!$83:$83,conditions!$8:$8,"&lt;="&amp;EB$9,conditions!$9:$9,"&gt;="&amp;EB$9)</f>
        <v>0</v>
      </c>
      <c r="EC166" s="27">
        <f>EC$13*SUMIFS(conditions!$83:$83,conditions!$8:$8,"&lt;="&amp;EC$9,conditions!$9:$9,"&gt;="&amp;EC$9)</f>
        <v>5.9399999999999995</v>
      </c>
      <c r="ED166" s="27">
        <f>ED$13*SUMIFS(conditions!$83:$83,conditions!$8:$8,"&lt;="&amp;ED$9,conditions!$9:$9,"&gt;="&amp;ED$9)</f>
        <v>5.9399999999999995</v>
      </c>
      <c r="EE166" s="27">
        <f>EE$13*SUMIFS(conditions!$83:$83,conditions!$8:$8,"&lt;="&amp;EE$9,conditions!$9:$9,"&gt;="&amp;EE$9)</f>
        <v>5.9399999999999995</v>
      </c>
      <c r="EF166" s="27">
        <f>EF$13*SUMIFS(conditions!$83:$83,conditions!$8:$8,"&lt;="&amp;EF$9,conditions!$9:$9,"&gt;="&amp;EF$9)</f>
        <v>5.9399999999999995</v>
      </c>
      <c r="EG166" s="27">
        <f>EG$13*SUMIFS(conditions!$83:$83,conditions!$8:$8,"&lt;="&amp;EG$9,conditions!$9:$9,"&gt;="&amp;EG$9)</f>
        <v>5.9399999999999995</v>
      </c>
      <c r="EH166" s="27">
        <f>EH$13*SUMIFS(conditions!$83:$83,conditions!$8:$8,"&lt;="&amp;EH$9,conditions!$9:$9,"&gt;="&amp;EH$9)</f>
        <v>0</v>
      </c>
      <c r="EI166" s="27">
        <f>EI$13*SUMIFS(conditions!$83:$83,conditions!$8:$8,"&lt;="&amp;EI$9,conditions!$9:$9,"&gt;="&amp;EI$9)</f>
        <v>0</v>
      </c>
      <c r="EJ166" s="27">
        <f>EJ$13*SUMIFS(conditions!$83:$83,conditions!$8:$8,"&lt;="&amp;EJ$9,conditions!$9:$9,"&gt;="&amp;EJ$9)</f>
        <v>5.9399999999999995</v>
      </c>
      <c r="EK166" s="27">
        <f>EK$13*SUMIFS(conditions!$83:$83,conditions!$8:$8,"&lt;="&amp;EK$9,conditions!$9:$9,"&gt;="&amp;EK$9)</f>
        <v>5.9399999999999995</v>
      </c>
      <c r="EL166" s="27">
        <f>EL$13*SUMIFS(conditions!$83:$83,conditions!$8:$8,"&lt;="&amp;EL$9,conditions!$9:$9,"&gt;="&amp;EL$9)</f>
        <v>5.9399999999999995</v>
      </c>
      <c r="EM166" s="27">
        <f>EM$13*SUMIFS(conditions!$83:$83,conditions!$8:$8,"&lt;="&amp;EM$9,conditions!$9:$9,"&gt;="&amp;EM$9)</f>
        <v>5.9399999999999995</v>
      </c>
      <c r="EN166" s="27">
        <f>EN$13*SUMIFS(conditions!$83:$83,conditions!$8:$8,"&lt;="&amp;EN$9,conditions!$9:$9,"&gt;="&amp;EN$9)</f>
        <v>7.1279999999999992</v>
      </c>
      <c r="EO166" s="27">
        <f>EO$13*SUMIFS(conditions!$83:$83,conditions!$8:$8,"&lt;="&amp;EO$9,conditions!$9:$9,"&gt;="&amp;EO$9)</f>
        <v>0</v>
      </c>
      <c r="EP166" s="27">
        <f>EP$13*SUMIFS(conditions!$83:$83,conditions!$8:$8,"&lt;="&amp;EP$9,conditions!$9:$9,"&gt;="&amp;EP$9)</f>
        <v>0</v>
      </c>
      <c r="EQ166" s="27">
        <f>EQ$13*SUMIFS(conditions!$83:$83,conditions!$8:$8,"&lt;="&amp;EQ$9,conditions!$9:$9,"&gt;="&amp;EQ$9)</f>
        <v>7.1279999999999992</v>
      </c>
      <c r="ER166" s="27">
        <f>ER$13*SUMIFS(conditions!$83:$83,conditions!$8:$8,"&lt;="&amp;ER$9,conditions!$9:$9,"&gt;="&amp;ER$9)</f>
        <v>7.1279999999999992</v>
      </c>
      <c r="ES166" s="27">
        <f>ES$13*SUMIFS(conditions!$83:$83,conditions!$8:$8,"&lt;="&amp;ES$9,conditions!$9:$9,"&gt;="&amp;ES$9)</f>
        <v>7.1279999999999992</v>
      </c>
      <c r="ET166" s="27">
        <f>ET$13*SUMIFS(conditions!$83:$83,conditions!$8:$8,"&lt;="&amp;ET$9,conditions!$9:$9,"&gt;="&amp;ET$9)</f>
        <v>7.1279999999999992</v>
      </c>
      <c r="EU166" s="27">
        <f>EU$13*SUMIFS(conditions!$83:$83,conditions!$8:$8,"&lt;="&amp;EU$9,conditions!$9:$9,"&gt;="&amp;EU$9)</f>
        <v>7.1279999999999992</v>
      </c>
      <c r="EV166" s="27">
        <f>EV$13*SUMIFS(conditions!$83:$83,conditions!$8:$8,"&lt;="&amp;EV$9,conditions!$9:$9,"&gt;="&amp;EV$9)</f>
        <v>0</v>
      </c>
      <c r="EW166" s="27">
        <f>EW$13*SUMIFS(conditions!$83:$83,conditions!$8:$8,"&lt;="&amp;EW$9,conditions!$9:$9,"&gt;="&amp;EW$9)</f>
        <v>0</v>
      </c>
      <c r="EX166" s="27">
        <f>EX$13*SUMIFS(conditions!$83:$83,conditions!$8:$8,"&lt;="&amp;EX$9,conditions!$9:$9,"&gt;="&amp;EX$9)</f>
        <v>7.1279999999999992</v>
      </c>
      <c r="EY166" s="27">
        <f>EY$13*SUMIFS(conditions!$83:$83,conditions!$8:$8,"&lt;="&amp;EY$9,conditions!$9:$9,"&gt;="&amp;EY$9)</f>
        <v>7.1279999999999992</v>
      </c>
      <c r="EZ166" s="27">
        <f>EZ$13*SUMIFS(conditions!$83:$83,conditions!$8:$8,"&lt;="&amp;EZ$9,conditions!$9:$9,"&gt;="&amp;EZ$9)</f>
        <v>7.1279999999999992</v>
      </c>
      <c r="FA166" s="27">
        <f>FA$13*SUMIFS(conditions!$83:$83,conditions!$8:$8,"&lt;="&amp;FA$9,conditions!$9:$9,"&gt;="&amp;FA$9)</f>
        <v>7.1279999999999992</v>
      </c>
      <c r="FB166" s="27">
        <f>FB$13*SUMIFS(conditions!$83:$83,conditions!$8:$8,"&lt;="&amp;FB$9,conditions!$9:$9,"&gt;="&amp;FB$9)</f>
        <v>7.1279999999999992</v>
      </c>
      <c r="FC166" s="27">
        <f>FC$13*SUMIFS(conditions!$83:$83,conditions!$8:$8,"&lt;="&amp;FC$9,conditions!$9:$9,"&gt;="&amp;FC$9)</f>
        <v>0</v>
      </c>
      <c r="FD166" s="27">
        <f>FD$13*SUMIFS(conditions!$83:$83,conditions!$8:$8,"&lt;="&amp;FD$9,conditions!$9:$9,"&gt;="&amp;FD$9)</f>
        <v>0</v>
      </c>
      <c r="FE166" s="27">
        <f>FE$13*SUMIFS(conditions!$83:$83,conditions!$8:$8,"&lt;="&amp;FE$9,conditions!$9:$9,"&gt;="&amp;FE$9)</f>
        <v>7.1279999999999992</v>
      </c>
      <c r="FF166" s="27">
        <f>FF$13*SUMIFS(conditions!$83:$83,conditions!$8:$8,"&lt;="&amp;FF$9,conditions!$9:$9,"&gt;="&amp;FF$9)</f>
        <v>7.1279999999999992</v>
      </c>
      <c r="FG166" s="27">
        <f>FG$13*SUMIFS(conditions!$83:$83,conditions!$8:$8,"&lt;="&amp;FG$9,conditions!$9:$9,"&gt;="&amp;FG$9)</f>
        <v>7.1279999999999992</v>
      </c>
      <c r="FH166" s="27">
        <f>FH$13*SUMIFS(conditions!$83:$83,conditions!$8:$8,"&lt;="&amp;FH$9,conditions!$9:$9,"&gt;="&amp;FH$9)</f>
        <v>7.1279999999999992</v>
      </c>
      <c r="FI166" s="27">
        <f>FI$13*SUMIFS(conditions!$83:$83,conditions!$8:$8,"&lt;="&amp;FI$9,conditions!$9:$9,"&gt;="&amp;FI$9)</f>
        <v>7.1279999999999992</v>
      </c>
      <c r="FJ166" s="27">
        <f>FJ$13*SUMIFS(conditions!$83:$83,conditions!$8:$8,"&lt;="&amp;FJ$9,conditions!$9:$9,"&gt;="&amp;FJ$9)</f>
        <v>0</v>
      </c>
      <c r="FK166" s="27">
        <f>FK$13*SUMIFS(conditions!$83:$83,conditions!$8:$8,"&lt;="&amp;FK$9,conditions!$9:$9,"&gt;="&amp;FK$9)</f>
        <v>0</v>
      </c>
      <c r="FL166" s="27">
        <f>FL$13*SUMIFS(conditions!$83:$83,conditions!$8:$8,"&lt;="&amp;FL$9,conditions!$9:$9,"&gt;="&amp;FL$9)</f>
        <v>7.1279999999999992</v>
      </c>
      <c r="FM166" s="27">
        <f>FM$13*SUMIFS(conditions!$83:$83,conditions!$8:$8,"&lt;="&amp;FM$9,conditions!$9:$9,"&gt;="&amp;FM$9)</f>
        <v>7.1279999999999992</v>
      </c>
      <c r="FN166" s="27">
        <f>FN$13*SUMIFS(conditions!$83:$83,conditions!$8:$8,"&lt;="&amp;FN$9,conditions!$9:$9,"&gt;="&amp;FN$9)</f>
        <v>7.1279999999999992</v>
      </c>
      <c r="FO166" s="27">
        <f>FO$13*SUMIFS(conditions!$83:$83,conditions!$8:$8,"&lt;="&amp;FO$9,conditions!$9:$9,"&gt;="&amp;FO$9)</f>
        <v>7.1279999999999992</v>
      </c>
      <c r="FP166" s="27">
        <f>FP$13*SUMIFS(conditions!$83:$83,conditions!$8:$8,"&lt;="&amp;FP$9,conditions!$9:$9,"&gt;="&amp;FP$9)</f>
        <v>7.1279999999999992</v>
      </c>
      <c r="FQ166" s="27">
        <f>FQ$13*SUMIFS(conditions!$83:$83,conditions!$8:$8,"&lt;="&amp;FQ$9,conditions!$9:$9,"&gt;="&amp;FQ$9)</f>
        <v>0</v>
      </c>
      <c r="FR166" s="27">
        <f>FR$13*SUMIFS(conditions!$83:$83,conditions!$8:$8,"&lt;="&amp;FR$9,conditions!$9:$9,"&gt;="&amp;FR$9)</f>
        <v>0</v>
      </c>
      <c r="FS166" s="27">
        <f>FS$13*SUMIFS(conditions!$83:$83,conditions!$8:$8,"&lt;="&amp;FS$9,conditions!$9:$9,"&gt;="&amp;FS$9)</f>
        <v>7.4843999999999991</v>
      </c>
      <c r="FT166" s="27">
        <f>FT$13*SUMIFS(conditions!$83:$83,conditions!$8:$8,"&lt;="&amp;FT$9,conditions!$9:$9,"&gt;="&amp;FT$9)</f>
        <v>7.4843999999999991</v>
      </c>
      <c r="FU166" s="27">
        <f>FU$13*SUMIFS(conditions!$83:$83,conditions!$8:$8,"&lt;="&amp;FU$9,conditions!$9:$9,"&gt;="&amp;FU$9)</f>
        <v>7.4843999999999991</v>
      </c>
      <c r="FV166" s="27">
        <f>FV$13*SUMIFS(conditions!$83:$83,conditions!$8:$8,"&lt;="&amp;FV$9,conditions!$9:$9,"&gt;="&amp;FV$9)</f>
        <v>7.4843999999999991</v>
      </c>
      <c r="FW166" s="27">
        <f>FW$13*SUMIFS(conditions!$83:$83,conditions!$8:$8,"&lt;="&amp;FW$9,conditions!$9:$9,"&gt;="&amp;FW$9)</f>
        <v>7.4843999999999991</v>
      </c>
      <c r="FX166" s="27">
        <f>FX$13*SUMIFS(conditions!$83:$83,conditions!$8:$8,"&lt;="&amp;FX$9,conditions!$9:$9,"&gt;="&amp;FX$9)</f>
        <v>0</v>
      </c>
      <c r="FY166" s="27">
        <f>FY$13*SUMIFS(conditions!$83:$83,conditions!$8:$8,"&lt;="&amp;FY$9,conditions!$9:$9,"&gt;="&amp;FY$9)</f>
        <v>0</v>
      </c>
      <c r="FZ166" s="27">
        <f>FZ$13*SUMIFS(conditions!$83:$83,conditions!$8:$8,"&lt;="&amp;FZ$9,conditions!$9:$9,"&gt;="&amp;FZ$9)</f>
        <v>7.4843999999999991</v>
      </c>
      <c r="GA166" s="27">
        <f>GA$13*SUMIFS(conditions!$83:$83,conditions!$8:$8,"&lt;="&amp;GA$9,conditions!$9:$9,"&gt;="&amp;GA$9)</f>
        <v>7.4843999999999991</v>
      </c>
      <c r="GB166" s="27">
        <f>GB$13*SUMIFS(conditions!$83:$83,conditions!$8:$8,"&lt;="&amp;GB$9,conditions!$9:$9,"&gt;="&amp;GB$9)</f>
        <v>7.4843999999999991</v>
      </c>
      <c r="GC166" s="27">
        <f>GC$13*SUMIFS(conditions!$83:$83,conditions!$8:$8,"&lt;="&amp;GC$9,conditions!$9:$9,"&gt;="&amp;GC$9)</f>
        <v>7.4843999999999991</v>
      </c>
      <c r="GD166" s="27">
        <f>GD$13*SUMIFS(conditions!$83:$83,conditions!$8:$8,"&lt;="&amp;GD$9,conditions!$9:$9,"&gt;="&amp;GD$9)</f>
        <v>7.4843999999999991</v>
      </c>
      <c r="GE166" s="27">
        <f>GE$13*SUMIFS(conditions!$83:$83,conditions!$8:$8,"&lt;="&amp;GE$9,conditions!$9:$9,"&gt;="&amp;GE$9)</f>
        <v>0</v>
      </c>
      <c r="GF166" s="27">
        <f>GF$13*SUMIFS(conditions!$83:$83,conditions!$8:$8,"&lt;="&amp;GF$9,conditions!$9:$9,"&gt;="&amp;GF$9)</f>
        <v>0</v>
      </c>
      <c r="GG166" s="27">
        <f>GG$13*SUMIFS(conditions!$83:$83,conditions!$8:$8,"&lt;="&amp;GG$9,conditions!$9:$9,"&gt;="&amp;GG$9)</f>
        <v>7.4843999999999991</v>
      </c>
      <c r="GH166" s="27">
        <f>GH$13*SUMIFS(conditions!$83:$83,conditions!$8:$8,"&lt;="&amp;GH$9,conditions!$9:$9,"&gt;="&amp;GH$9)</f>
        <v>7.4843999999999991</v>
      </c>
      <c r="GI166" s="27">
        <f>GI$13*SUMIFS(conditions!$83:$83,conditions!$8:$8,"&lt;="&amp;GI$9,conditions!$9:$9,"&gt;="&amp;GI$9)</f>
        <v>7.4843999999999991</v>
      </c>
      <c r="GJ166" s="27">
        <f>GJ$13*SUMIFS(conditions!$83:$83,conditions!$8:$8,"&lt;="&amp;GJ$9,conditions!$9:$9,"&gt;="&amp;GJ$9)</f>
        <v>7.4843999999999991</v>
      </c>
      <c r="GK166" s="27">
        <f>GK$13*SUMIFS(conditions!$83:$83,conditions!$8:$8,"&lt;="&amp;GK$9,conditions!$9:$9,"&gt;="&amp;GK$9)</f>
        <v>7.4843999999999991</v>
      </c>
      <c r="GL166" s="27">
        <f>GL$13*SUMIFS(conditions!$83:$83,conditions!$8:$8,"&lt;="&amp;GL$9,conditions!$9:$9,"&gt;="&amp;GL$9)</f>
        <v>0</v>
      </c>
      <c r="GM166" s="27">
        <f>GM$13*SUMIFS(conditions!$83:$83,conditions!$8:$8,"&lt;="&amp;GM$9,conditions!$9:$9,"&gt;="&amp;GM$9)</f>
        <v>0</v>
      </c>
      <c r="GN166" s="27">
        <f>GN$13*SUMIFS(conditions!$83:$83,conditions!$8:$8,"&lt;="&amp;GN$9,conditions!$9:$9,"&gt;="&amp;GN$9)</f>
        <v>7.4843999999999991</v>
      </c>
      <c r="GO166" s="27">
        <f>GO$13*SUMIFS(conditions!$83:$83,conditions!$8:$8,"&lt;="&amp;GO$9,conditions!$9:$9,"&gt;="&amp;GO$9)</f>
        <v>7.4843999999999991</v>
      </c>
      <c r="GP166" s="27">
        <f>GP$13*SUMIFS(conditions!$83:$83,conditions!$8:$8,"&lt;="&amp;GP$9,conditions!$9:$9,"&gt;="&amp;GP$9)</f>
        <v>7.4843999999999991</v>
      </c>
      <c r="GQ166" s="27">
        <f>GQ$13*SUMIFS(conditions!$83:$83,conditions!$8:$8,"&lt;="&amp;GQ$9,conditions!$9:$9,"&gt;="&amp;GQ$9)</f>
        <v>7.4843999999999991</v>
      </c>
      <c r="GR166" s="27">
        <f>GR$13*SUMIFS(conditions!$83:$83,conditions!$8:$8,"&lt;="&amp;GR$9,conditions!$9:$9,"&gt;="&amp;GR$9)</f>
        <v>7.4843999999999991</v>
      </c>
      <c r="GS166" s="27">
        <f>GS$13*SUMIFS(conditions!$83:$83,conditions!$8:$8,"&lt;="&amp;GS$9,conditions!$9:$9,"&gt;="&amp;GS$9)</f>
        <v>0</v>
      </c>
      <c r="GT166" s="27">
        <f>GT$13*SUMIFS(conditions!$83:$83,conditions!$8:$8,"&lt;="&amp;GT$9,conditions!$9:$9,"&gt;="&amp;GT$9)</f>
        <v>0</v>
      </c>
      <c r="GU166" s="27">
        <f>GU$13*SUMIFS(conditions!$83:$83,conditions!$8:$8,"&lt;="&amp;GU$9,conditions!$9:$9,"&gt;="&amp;GU$9)</f>
        <v>7.4843999999999991</v>
      </c>
      <c r="GV166" s="27">
        <f>GV$13*SUMIFS(conditions!$83:$83,conditions!$8:$8,"&lt;="&amp;GV$9,conditions!$9:$9,"&gt;="&amp;GV$9)</f>
        <v>7.4843999999999991</v>
      </c>
      <c r="GW166" s="27">
        <f>GW$13*SUMIFS(conditions!$83:$83,conditions!$8:$8,"&lt;="&amp;GW$9,conditions!$9:$9,"&gt;="&amp;GW$9)</f>
        <v>8.2952099999999973</v>
      </c>
      <c r="GX166" s="27">
        <f>GX$13*SUMIFS(conditions!$83:$83,conditions!$8:$8,"&lt;="&amp;GX$9,conditions!$9:$9,"&gt;="&amp;GX$9)</f>
        <v>8.2952099999999973</v>
      </c>
      <c r="GY166" s="27">
        <f>GY$13*SUMIFS(conditions!$83:$83,conditions!$8:$8,"&lt;="&amp;GY$9,conditions!$9:$9,"&gt;="&amp;GY$9)</f>
        <v>8.2952099999999973</v>
      </c>
      <c r="GZ166" s="27">
        <f>GZ$13*SUMIFS(conditions!$83:$83,conditions!$8:$8,"&lt;="&amp;GZ$9,conditions!$9:$9,"&gt;="&amp;GZ$9)</f>
        <v>0</v>
      </c>
      <c r="HA166" s="27">
        <f>HA$13*SUMIFS(conditions!$83:$83,conditions!$8:$8,"&lt;="&amp;HA$9,conditions!$9:$9,"&gt;="&amp;HA$9)</f>
        <v>0</v>
      </c>
      <c r="HB166" s="27">
        <f>HB$13*SUMIFS(conditions!$83:$83,conditions!$8:$8,"&lt;="&amp;HB$9,conditions!$9:$9,"&gt;="&amp;HB$9)</f>
        <v>8.2952099999999973</v>
      </c>
      <c r="HC166" s="27">
        <f>HC$13*SUMIFS(conditions!$83:$83,conditions!$8:$8,"&lt;="&amp;HC$9,conditions!$9:$9,"&gt;="&amp;HC$9)</f>
        <v>8.2952099999999973</v>
      </c>
      <c r="HD166" s="27">
        <f>HD$13*SUMIFS(conditions!$83:$83,conditions!$8:$8,"&lt;="&amp;HD$9,conditions!$9:$9,"&gt;="&amp;HD$9)</f>
        <v>8.2952099999999973</v>
      </c>
      <c r="HE166" s="27">
        <f>HE$13*SUMIFS(conditions!$83:$83,conditions!$8:$8,"&lt;="&amp;HE$9,conditions!$9:$9,"&gt;="&amp;HE$9)</f>
        <v>8.2952099999999973</v>
      </c>
      <c r="HF166" s="27">
        <f>HF$13*SUMIFS(conditions!$83:$83,conditions!$8:$8,"&lt;="&amp;HF$9,conditions!$9:$9,"&gt;="&amp;HF$9)</f>
        <v>8.2952099999999973</v>
      </c>
      <c r="HG166" s="27">
        <f>HG$13*SUMIFS(conditions!$83:$83,conditions!$8:$8,"&lt;="&amp;HG$9,conditions!$9:$9,"&gt;="&amp;HG$9)</f>
        <v>0</v>
      </c>
      <c r="HH166" s="27">
        <f>HH$13*SUMIFS(conditions!$83:$83,conditions!$8:$8,"&lt;="&amp;HH$9,conditions!$9:$9,"&gt;="&amp;HH$9)</f>
        <v>0</v>
      </c>
      <c r="HI166" s="27">
        <f>HI$13*SUMIFS(conditions!$83:$83,conditions!$8:$8,"&lt;="&amp;HI$9,conditions!$9:$9,"&gt;="&amp;HI$9)</f>
        <v>8.2952099999999973</v>
      </c>
      <c r="HJ166" s="27">
        <f>HJ$13*SUMIFS(conditions!$83:$83,conditions!$8:$8,"&lt;="&amp;HJ$9,conditions!$9:$9,"&gt;="&amp;HJ$9)</f>
        <v>8.2952099999999973</v>
      </c>
      <c r="HK166" s="27">
        <f>HK$13*SUMIFS(conditions!$83:$83,conditions!$8:$8,"&lt;="&amp;HK$9,conditions!$9:$9,"&gt;="&amp;HK$9)</f>
        <v>8.2952099999999973</v>
      </c>
      <c r="HL166" s="27">
        <f>HL$13*SUMIFS(conditions!$83:$83,conditions!$8:$8,"&lt;="&amp;HL$9,conditions!$9:$9,"&gt;="&amp;HL$9)</f>
        <v>8.2952099999999973</v>
      </c>
      <c r="HM166" s="27">
        <f>HM$13*SUMIFS(conditions!$83:$83,conditions!$8:$8,"&lt;="&amp;HM$9,conditions!$9:$9,"&gt;="&amp;HM$9)</f>
        <v>8.2952099999999973</v>
      </c>
      <c r="HN166" s="27">
        <f>HN$13*SUMIFS(conditions!$83:$83,conditions!$8:$8,"&lt;="&amp;HN$9,conditions!$9:$9,"&gt;="&amp;HN$9)</f>
        <v>0</v>
      </c>
      <c r="HO166" s="27">
        <f>HO$13*SUMIFS(conditions!$83:$83,conditions!$8:$8,"&lt;="&amp;HO$9,conditions!$9:$9,"&gt;="&amp;HO$9)</f>
        <v>0</v>
      </c>
      <c r="HP166" s="27">
        <f>HP$13*SUMIFS(conditions!$83:$83,conditions!$8:$8,"&lt;="&amp;HP$9,conditions!$9:$9,"&gt;="&amp;HP$9)</f>
        <v>8.2952099999999973</v>
      </c>
      <c r="HQ166" s="27">
        <f>HQ$13*SUMIFS(conditions!$83:$83,conditions!$8:$8,"&lt;="&amp;HQ$9,conditions!$9:$9,"&gt;="&amp;HQ$9)</f>
        <v>8.2952099999999973</v>
      </c>
      <c r="HR166" s="27">
        <f>HR$13*SUMIFS(conditions!$83:$83,conditions!$8:$8,"&lt;="&amp;HR$9,conditions!$9:$9,"&gt;="&amp;HR$9)</f>
        <v>8.2952099999999973</v>
      </c>
      <c r="HS166" s="27">
        <f>HS$13*SUMIFS(conditions!$83:$83,conditions!$8:$8,"&lt;="&amp;HS$9,conditions!$9:$9,"&gt;="&amp;HS$9)</f>
        <v>8.2952099999999973</v>
      </c>
      <c r="HT166" s="27">
        <f>HT$13*SUMIFS(conditions!$83:$83,conditions!$8:$8,"&lt;="&amp;HT$9,conditions!$9:$9,"&gt;="&amp;HT$9)</f>
        <v>8.2952099999999973</v>
      </c>
      <c r="HU166" s="27">
        <f>HU$13*SUMIFS(conditions!$83:$83,conditions!$8:$8,"&lt;="&amp;HU$9,conditions!$9:$9,"&gt;="&amp;HU$9)</f>
        <v>0</v>
      </c>
      <c r="HV166" s="27">
        <f>HV$13*SUMIFS(conditions!$83:$83,conditions!$8:$8,"&lt;="&amp;HV$9,conditions!$9:$9,"&gt;="&amp;HV$9)</f>
        <v>0</v>
      </c>
      <c r="HW166" s="27">
        <f>HW$13*SUMIFS(conditions!$83:$83,conditions!$8:$8,"&lt;="&amp;HW$9,conditions!$9:$9,"&gt;="&amp;HW$9)</f>
        <v>8.2952099999999973</v>
      </c>
      <c r="HX166" s="27">
        <f>HX$13*SUMIFS(conditions!$83:$83,conditions!$8:$8,"&lt;="&amp;HX$9,conditions!$9:$9,"&gt;="&amp;HX$9)</f>
        <v>8.2952099999999973</v>
      </c>
      <c r="HY166" s="27">
        <f>HY$13*SUMIFS(conditions!$83:$83,conditions!$8:$8,"&lt;="&amp;HY$9,conditions!$9:$9,"&gt;="&amp;HY$9)</f>
        <v>8.2952099999999973</v>
      </c>
      <c r="HZ166" s="27">
        <f>HZ$13*SUMIFS(conditions!$83:$83,conditions!$8:$8,"&lt;="&amp;HZ$9,conditions!$9:$9,"&gt;="&amp;HZ$9)</f>
        <v>8.2952099999999973</v>
      </c>
      <c r="IA166" s="27">
        <f>IA$13*SUMIFS(conditions!$83:$83,conditions!$8:$8,"&lt;="&amp;IA$9,conditions!$9:$9,"&gt;="&amp;IA$9)</f>
        <v>8.2952099999999973</v>
      </c>
      <c r="IB166" s="27">
        <f>IB$13*SUMIFS(conditions!$83:$83,conditions!$8:$8,"&lt;="&amp;IB$9,conditions!$9:$9,"&gt;="&amp;IB$9)</f>
        <v>0</v>
      </c>
      <c r="IC166" s="27">
        <f>IC$13*SUMIFS(conditions!$83:$83,conditions!$8:$8,"&lt;="&amp;IC$9,conditions!$9:$9,"&gt;="&amp;IC$9)</f>
        <v>0</v>
      </c>
      <c r="ID166" s="27">
        <f>ID$13*SUMIFS(conditions!$83:$83,conditions!$8:$8,"&lt;="&amp;ID$9,conditions!$9:$9,"&gt;="&amp;ID$9)</f>
        <v>7.6315931999999984</v>
      </c>
      <c r="IE166" s="27">
        <f>IE$13*SUMIFS(conditions!$83:$83,conditions!$8:$8,"&lt;="&amp;IE$9,conditions!$9:$9,"&gt;="&amp;IE$9)</f>
        <v>7.6315931999999984</v>
      </c>
      <c r="IF166" s="27">
        <f>IF$13*SUMIFS(conditions!$83:$83,conditions!$8:$8,"&lt;="&amp;IF$9,conditions!$9:$9,"&gt;="&amp;IF$9)</f>
        <v>7.6315931999999984</v>
      </c>
      <c r="IG166" s="27">
        <f>IG$13*SUMIFS(conditions!$83:$83,conditions!$8:$8,"&lt;="&amp;IG$9,conditions!$9:$9,"&gt;="&amp;IG$9)</f>
        <v>7.6315931999999984</v>
      </c>
      <c r="IH166" s="27">
        <f>IH$13*SUMIFS(conditions!$83:$83,conditions!$8:$8,"&lt;="&amp;IH$9,conditions!$9:$9,"&gt;="&amp;IH$9)</f>
        <v>7.6315931999999984</v>
      </c>
      <c r="II166" s="27">
        <f>II$13*SUMIFS(conditions!$83:$83,conditions!$8:$8,"&lt;="&amp;II$9,conditions!$9:$9,"&gt;="&amp;II$9)</f>
        <v>0</v>
      </c>
      <c r="IJ166" s="27">
        <f>IJ$13*SUMIFS(conditions!$83:$83,conditions!$8:$8,"&lt;="&amp;IJ$9,conditions!$9:$9,"&gt;="&amp;IJ$9)</f>
        <v>0</v>
      </c>
      <c r="IK166" s="27">
        <f>IK$13*SUMIFS(conditions!$83:$83,conditions!$8:$8,"&lt;="&amp;IK$9,conditions!$9:$9,"&gt;="&amp;IK$9)</f>
        <v>7.6315931999999984</v>
      </c>
      <c r="IL166" s="27">
        <f>IL$13*SUMIFS(conditions!$83:$83,conditions!$8:$8,"&lt;="&amp;IL$9,conditions!$9:$9,"&gt;="&amp;IL$9)</f>
        <v>7.6315931999999984</v>
      </c>
      <c r="IM166" s="27">
        <f>IM$13*SUMIFS(conditions!$83:$83,conditions!$8:$8,"&lt;="&amp;IM$9,conditions!$9:$9,"&gt;="&amp;IM$9)</f>
        <v>7.6315931999999984</v>
      </c>
      <c r="IN166" s="27">
        <f>IN$13*SUMIFS(conditions!$83:$83,conditions!$8:$8,"&lt;="&amp;IN$9,conditions!$9:$9,"&gt;="&amp;IN$9)</f>
        <v>7.6315931999999984</v>
      </c>
      <c r="IO166" s="27">
        <f>IO$13*SUMIFS(conditions!$83:$83,conditions!$8:$8,"&lt;="&amp;IO$9,conditions!$9:$9,"&gt;="&amp;IO$9)</f>
        <v>7.6315931999999984</v>
      </c>
      <c r="IP166" s="27">
        <f>IP$13*SUMIFS(conditions!$83:$83,conditions!$8:$8,"&lt;="&amp;IP$9,conditions!$9:$9,"&gt;="&amp;IP$9)</f>
        <v>0</v>
      </c>
      <c r="IQ166" s="27">
        <f>IQ$13*SUMIFS(conditions!$83:$83,conditions!$8:$8,"&lt;="&amp;IQ$9,conditions!$9:$9,"&gt;="&amp;IQ$9)</f>
        <v>0</v>
      </c>
      <c r="IR166" s="27">
        <f>IR$13*SUMIFS(conditions!$83:$83,conditions!$8:$8,"&lt;="&amp;IR$9,conditions!$9:$9,"&gt;="&amp;IR$9)</f>
        <v>7.6315931999999984</v>
      </c>
      <c r="IS166" s="27">
        <f>IS$13*SUMIFS(conditions!$83:$83,conditions!$8:$8,"&lt;="&amp;IS$9,conditions!$9:$9,"&gt;="&amp;IS$9)</f>
        <v>7.6315931999999984</v>
      </c>
      <c r="IT166" s="27">
        <f>IT$13*SUMIFS(conditions!$83:$83,conditions!$8:$8,"&lt;="&amp;IT$9,conditions!$9:$9,"&gt;="&amp;IT$9)</f>
        <v>7.6315931999999984</v>
      </c>
      <c r="IU166" s="27">
        <f>IU$13*SUMIFS(conditions!$83:$83,conditions!$8:$8,"&lt;="&amp;IU$9,conditions!$9:$9,"&gt;="&amp;IU$9)</f>
        <v>7.6315931999999984</v>
      </c>
      <c r="IV166" s="27">
        <f>IV$13*SUMIFS(conditions!$83:$83,conditions!$8:$8,"&lt;="&amp;IV$9,conditions!$9:$9,"&gt;="&amp;IV$9)</f>
        <v>7.6315931999999984</v>
      </c>
      <c r="IW166" s="27">
        <f>IW$13*SUMIFS(conditions!$83:$83,conditions!$8:$8,"&lt;="&amp;IW$9,conditions!$9:$9,"&gt;="&amp;IW$9)</f>
        <v>0</v>
      </c>
      <c r="IX166" s="27">
        <f>IX$13*SUMIFS(conditions!$83:$83,conditions!$8:$8,"&lt;="&amp;IX$9,conditions!$9:$9,"&gt;="&amp;IX$9)</f>
        <v>0</v>
      </c>
      <c r="IY166" s="27">
        <f>IY$13*SUMIFS(conditions!$83:$83,conditions!$8:$8,"&lt;="&amp;IY$9,conditions!$9:$9,"&gt;="&amp;IY$9)</f>
        <v>7.6315931999999984</v>
      </c>
      <c r="IZ166" s="27">
        <f>IZ$13*SUMIFS(conditions!$83:$83,conditions!$8:$8,"&lt;="&amp;IZ$9,conditions!$9:$9,"&gt;="&amp;IZ$9)</f>
        <v>7.6315931999999984</v>
      </c>
      <c r="JA166" s="27">
        <f>JA$13*SUMIFS(conditions!$83:$83,conditions!$8:$8,"&lt;="&amp;JA$9,conditions!$9:$9,"&gt;="&amp;JA$9)</f>
        <v>7.6315931999999984</v>
      </c>
      <c r="JB166" s="27">
        <f>JB$13*SUMIFS(conditions!$83:$83,conditions!$8:$8,"&lt;="&amp;JB$9,conditions!$9:$9,"&gt;="&amp;JB$9)</f>
        <v>7.6315931999999984</v>
      </c>
      <c r="JC166" s="27">
        <f>JC$13*SUMIFS(conditions!$83:$83,conditions!$8:$8,"&lt;="&amp;JC$9,conditions!$9:$9,"&gt;="&amp;JC$9)</f>
        <v>7.6315931999999984</v>
      </c>
      <c r="JD166" s="27">
        <f>JD$13*SUMIFS(conditions!$83:$83,conditions!$8:$8,"&lt;="&amp;JD$9,conditions!$9:$9,"&gt;="&amp;JD$9)</f>
        <v>0</v>
      </c>
      <c r="JE166" s="27">
        <f>JE$13*SUMIFS(conditions!$83:$83,conditions!$8:$8,"&lt;="&amp;JE$9,conditions!$9:$9,"&gt;="&amp;JE$9)</f>
        <v>0</v>
      </c>
      <c r="JF166" s="27">
        <f>JF$13*SUMIFS(conditions!$83:$83,conditions!$8:$8,"&lt;="&amp;JF$9,conditions!$9:$9,"&gt;="&amp;JF$9)</f>
        <v>7.8605409959999974</v>
      </c>
      <c r="JG166" s="27">
        <f>JG$13*SUMIFS(conditions!$83:$83,conditions!$8:$8,"&lt;="&amp;JG$9,conditions!$9:$9,"&gt;="&amp;JG$9)</f>
        <v>7.8605409959999974</v>
      </c>
      <c r="JH166" s="27">
        <f>JH$13*SUMIFS(conditions!$83:$83,conditions!$8:$8,"&lt;="&amp;JH$9,conditions!$9:$9,"&gt;="&amp;JH$9)</f>
        <v>7.8605409959999974</v>
      </c>
      <c r="JI166" s="27">
        <f>JI$13*SUMIFS(conditions!$83:$83,conditions!$8:$8,"&lt;="&amp;JI$9,conditions!$9:$9,"&gt;="&amp;JI$9)</f>
        <v>7.8605409959999974</v>
      </c>
      <c r="JJ166" s="27">
        <f>JJ$13*SUMIFS(conditions!$83:$83,conditions!$8:$8,"&lt;="&amp;JJ$9,conditions!$9:$9,"&gt;="&amp;JJ$9)</f>
        <v>7.8605409959999974</v>
      </c>
      <c r="JK166" s="27">
        <f>JK$13*SUMIFS(conditions!$83:$83,conditions!$8:$8,"&lt;="&amp;JK$9,conditions!$9:$9,"&gt;="&amp;JK$9)</f>
        <v>0</v>
      </c>
      <c r="JL166" s="27">
        <f>JL$13*SUMIFS(conditions!$83:$83,conditions!$8:$8,"&lt;="&amp;JL$9,conditions!$9:$9,"&gt;="&amp;JL$9)</f>
        <v>0</v>
      </c>
      <c r="JM166" s="27">
        <f>JM$13*SUMIFS(conditions!$83:$83,conditions!$8:$8,"&lt;="&amp;JM$9,conditions!$9:$9,"&gt;="&amp;JM$9)</f>
        <v>7.8605409959999974</v>
      </c>
      <c r="JN166" s="27">
        <f>JN$13*SUMIFS(conditions!$83:$83,conditions!$8:$8,"&lt;="&amp;JN$9,conditions!$9:$9,"&gt;="&amp;JN$9)</f>
        <v>7.8605409959999974</v>
      </c>
      <c r="JO166" s="27">
        <f>JO$13*SUMIFS(conditions!$83:$83,conditions!$8:$8,"&lt;="&amp;JO$9,conditions!$9:$9,"&gt;="&amp;JO$9)</f>
        <v>7.8605409959999974</v>
      </c>
      <c r="JP166" s="27">
        <f>JP$13*SUMIFS(conditions!$83:$83,conditions!$8:$8,"&lt;="&amp;JP$9,conditions!$9:$9,"&gt;="&amp;JP$9)</f>
        <v>7.8605409959999974</v>
      </c>
      <c r="JQ166" s="27">
        <f>JQ$13*SUMIFS(conditions!$83:$83,conditions!$8:$8,"&lt;="&amp;JQ$9,conditions!$9:$9,"&gt;="&amp;JQ$9)</f>
        <v>7.8605409959999974</v>
      </c>
      <c r="JR166" s="27">
        <f>JR$13*SUMIFS(conditions!$83:$83,conditions!$8:$8,"&lt;="&amp;JR$9,conditions!$9:$9,"&gt;="&amp;JR$9)</f>
        <v>0</v>
      </c>
      <c r="JS166" s="27">
        <f>JS$13*SUMIFS(conditions!$83:$83,conditions!$8:$8,"&lt;="&amp;JS$9,conditions!$9:$9,"&gt;="&amp;JS$9)</f>
        <v>0</v>
      </c>
      <c r="JT166" s="27">
        <f>JT$13*SUMIFS(conditions!$83:$83,conditions!$8:$8,"&lt;="&amp;JT$9,conditions!$9:$9,"&gt;="&amp;JT$9)</f>
        <v>7.8605409959999974</v>
      </c>
      <c r="JU166" s="27">
        <f>JU$13*SUMIFS(conditions!$83:$83,conditions!$8:$8,"&lt;="&amp;JU$9,conditions!$9:$9,"&gt;="&amp;JU$9)</f>
        <v>7.8605409959999974</v>
      </c>
      <c r="JV166" s="27">
        <f>JV$13*SUMIFS(conditions!$83:$83,conditions!$8:$8,"&lt;="&amp;JV$9,conditions!$9:$9,"&gt;="&amp;JV$9)</f>
        <v>7.8605409959999974</v>
      </c>
      <c r="JW166" s="27">
        <f>JW$13*SUMIFS(conditions!$83:$83,conditions!$8:$8,"&lt;="&amp;JW$9,conditions!$9:$9,"&gt;="&amp;JW$9)</f>
        <v>7.8605409959999974</v>
      </c>
      <c r="JX166" s="27">
        <f>JX$13*SUMIFS(conditions!$83:$83,conditions!$8:$8,"&lt;="&amp;JX$9,conditions!$9:$9,"&gt;="&amp;JX$9)</f>
        <v>7.8605409959999974</v>
      </c>
      <c r="JY166" s="27">
        <f>JY$13*SUMIFS(conditions!$83:$83,conditions!$8:$8,"&lt;="&amp;JY$9,conditions!$9:$9,"&gt;="&amp;JY$9)</f>
        <v>0</v>
      </c>
      <c r="JZ166" s="27">
        <f>JZ$13*SUMIFS(conditions!$83:$83,conditions!$8:$8,"&lt;="&amp;JZ$9,conditions!$9:$9,"&gt;="&amp;JZ$9)</f>
        <v>0</v>
      </c>
      <c r="KA166" s="27">
        <f>KA$13*SUMIFS(conditions!$83:$83,conditions!$8:$8,"&lt;="&amp;KA$9,conditions!$9:$9,"&gt;="&amp;KA$9)</f>
        <v>7.8605409959999974</v>
      </c>
      <c r="KB166" s="27">
        <f>KB$13*SUMIFS(conditions!$83:$83,conditions!$8:$8,"&lt;="&amp;KB$9,conditions!$9:$9,"&gt;="&amp;KB$9)</f>
        <v>7.8605409959999974</v>
      </c>
      <c r="KC166" s="27">
        <f>KC$13*SUMIFS(conditions!$83:$83,conditions!$8:$8,"&lt;="&amp;KC$9,conditions!$9:$9,"&gt;="&amp;KC$9)</f>
        <v>7.8605409959999974</v>
      </c>
      <c r="KD166" s="27">
        <f>KD$13*SUMIFS(conditions!$83:$83,conditions!$8:$8,"&lt;="&amp;KD$9,conditions!$9:$9,"&gt;="&amp;KD$9)</f>
        <v>7.8605409959999974</v>
      </c>
      <c r="KE166" s="27">
        <f>KE$13*SUMIFS(conditions!$83:$83,conditions!$8:$8,"&lt;="&amp;KE$9,conditions!$9:$9,"&gt;="&amp;KE$9)</f>
        <v>7.8605409959999974</v>
      </c>
      <c r="KF166" s="27">
        <f>KF$13*SUMIFS(conditions!$83:$83,conditions!$8:$8,"&lt;="&amp;KF$9,conditions!$9:$9,"&gt;="&amp;KF$9)</f>
        <v>0</v>
      </c>
      <c r="KG166" s="27">
        <f>KG$13*SUMIFS(conditions!$83:$83,conditions!$8:$8,"&lt;="&amp;KG$9,conditions!$9:$9,"&gt;="&amp;KG$9)</f>
        <v>0</v>
      </c>
      <c r="KH166" s="27">
        <f>KH$13*SUMIFS(conditions!$83:$83,conditions!$8:$8,"&lt;="&amp;KH$9,conditions!$9:$9,"&gt;="&amp;KH$9)</f>
        <v>7.8605409959999974</v>
      </c>
      <c r="KI166" s="27">
        <f>KI$13*SUMIFS(conditions!$83:$83,conditions!$8:$8,"&lt;="&amp;KI$9,conditions!$9:$9,"&gt;="&amp;KI$9)</f>
        <v>7.8605409959999974</v>
      </c>
      <c r="KJ166" s="27">
        <f>KJ$13*SUMIFS(conditions!$83:$83,conditions!$8:$8,"&lt;="&amp;KJ$9,conditions!$9:$9,"&gt;="&amp;KJ$9)</f>
        <v>10.293565589999998</v>
      </c>
      <c r="KK166" s="27">
        <f>KK$13*SUMIFS(conditions!$83:$83,conditions!$8:$8,"&lt;="&amp;KK$9,conditions!$9:$9,"&gt;="&amp;KK$9)</f>
        <v>10.293565589999998</v>
      </c>
      <c r="KL166" s="27">
        <f>KL$13*SUMIFS(conditions!$83:$83,conditions!$8:$8,"&lt;="&amp;KL$9,conditions!$9:$9,"&gt;="&amp;KL$9)</f>
        <v>10.293565589999998</v>
      </c>
      <c r="KM166" s="27">
        <f>KM$13*SUMIFS(conditions!$83:$83,conditions!$8:$8,"&lt;="&amp;KM$9,conditions!$9:$9,"&gt;="&amp;KM$9)</f>
        <v>0</v>
      </c>
      <c r="KN166" s="27">
        <f>KN$13*SUMIFS(conditions!$83:$83,conditions!$8:$8,"&lt;="&amp;KN$9,conditions!$9:$9,"&gt;="&amp;KN$9)</f>
        <v>0</v>
      </c>
      <c r="KO166" s="27">
        <f>KO$13*SUMIFS(conditions!$83:$83,conditions!$8:$8,"&lt;="&amp;KO$9,conditions!$9:$9,"&gt;="&amp;KO$9)</f>
        <v>10.293565589999998</v>
      </c>
      <c r="KP166" s="27">
        <f>KP$13*SUMIFS(conditions!$83:$83,conditions!$8:$8,"&lt;="&amp;KP$9,conditions!$9:$9,"&gt;="&amp;KP$9)</f>
        <v>10.293565589999998</v>
      </c>
      <c r="KQ166" s="27">
        <f>KQ$13*SUMIFS(conditions!$83:$83,conditions!$8:$8,"&lt;="&amp;KQ$9,conditions!$9:$9,"&gt;="&amp;KQ$9)</f>
        <v>10.293565589999998</v>
      </c>
      <c r="KR166" s="27">
        <f>KR$13*SUMIFS(conditions!$83:$83,conditions!$8:$8,"&lt;="&amp;KR$9,conditions!$9:$9,"&gt;="&amp;KR$9)</f>
        <v>10.293565589999998</v>
      </c>
      <c r="KS166" s="27">
        <f>KS$13*SUMIFS(conditions!$83:$83,conditions!$8:$8,"&lt;="&amp;KS$9,conditions!$9:$9,"&gt;="&amp;KS$9)</f>
        <v>10.293565589999998</v>
      </c>
      <c r="KT166" s="27">
        <f>KT$13*SUMIFS(conditions!$83:$83,conditions!$8:$8,"&lt;="&amp;KT$9,conditions!$9:$9,"&gt;="&amp;KT$9)</f>
        <v>0</v>
      </c>
      <c r="KU166" s="27">
        <f>KU$13*SUMIFS(conditions!$83:$83,conditions!$8:$8,"&lt;="&amp;KU$9,conditions!$9:$9,"&gt;="&amp;KU$9)</f>
        <v>0</v>
      </c>
      <c r="KV166" s="27">
        <f>KV$13*SUMIFS(conditions!$83:$83,conditions!$8:$8,"&lt;="&amp;KV$9,conditions!$9:$9,"&gt;="&amp;KV$9)</f>
        <v>10.293565589999998</v>
      </c>
      <c r="KW166" s="27">
        <f>KW$13*SUMIFS(conditions!$83:$83,conditions!$8:$8,"&lt;="&amp;KW$9,conditions!$9:$9,"&gt;="&amp;KW$9)</f>
        <v>10.293565589999998</v>
      </c>
      <c r="KX166" s="27">
        <f>KX$13*SUMIFS(conditions!$83:$83,conditions!$8:$8,"&lt;="&amp;KX$9,conditions!$9:$9,"&gt;="&amp;KX$9)</f>
        <v>10.293565589999998</v>
      </c>
      <c r="KY166" s="27">
        <f>KY$13*SUMIFS(conditions!$83:$83,conditions!$8:$8,"&lt;="&amp;KY$9,conditions!$9:$9,"&gt;="&amp;KY$9)</f>
        <v>10.293565589999998</v>
      </c>
      <c r="KZ166" s="27">
        <f>KZ$13*SUMIFS(conditions!$83:$83,conditions!$8:$8,"&lt;="&amp;KZ$9,conditions!$9:$9,"&gt;="&amp;KZ$9)</f>
        <v>10.293565589999998</v>
      </c>
      <c r="LA166" s="27">
        <f>LA$13*SUMIFS(conditions!$83:$83,conditions!$8:$8,"&lt;="&amp;LA$9,conditions!$9:$9,"&gt;="&amp;LA$9)</f>
        <v>0</v>
      </c>
      <c r="LB166" s="27">
        <f>LB$13*SUMIFS(conditions!$83:$83,conditions!$8:$8,"&lt;="&amp;LB$9,conditions!$9:$9,"&gt;="&amp;LB$9)</f>
        <v>0</v>
      </c>
      <c r="LC166" s="27">
        <f>LC$13*SUMIFS(conditions!$83:$83,conditions!$8:$8,"&lt;="&amp;LC$9,conditions!$9:$9,"&gt;="&amp;LC$9)</f>
        <v>10.293565589999998</v>
      </c>
      <c r="LD166" s="27">
        <f>LD$13*SUMIFS(conditions!$83:$83,conditions!$8:$8,"&lt;="&amp;LD$9,conditions!$9:$9,"&gt;="&amp;LD$9)</f>
        <v>10.293565589999998</v>
      </c>
      <c r="LE166" s="27">
        <f>LE$13*SUMIFS(conditions!$83:$83,conditions!$8:$8,"&lt;="&amp;LE$9,conditions!$9:$9,"&gt;="&amp;LE$9)</f>
        <v>10.293565589999998</v>
      </c>
      <c r="LF166" s="27">
        <f>LF$13*SUMIFS(conditions!$83:$83,conditions!$8:$8,"&lt;="&amp;LF$9,conditions!$9:$9,"&gt;="&amp;LF$9)</f>
        <v>10.293565589999998</v>
      </c>
      <c r="LG166" s="27">
        <f>LG$13*SUMIFS(conditions!$83:$83,conditions!$8:$8,"&lt;="&amp;LG$9,conditions!$9:$9,"&gt;="&amp;LG$9)</f>
        <v>10.293565589999998</v>
      </c>
      <c r="LH166" s="27">
        <f>LH$13*SUMIFS(conditions!$83:$83,conditions!$8:$8,"&lt;="&amp;LH$9,conditions!$9:$9,"&gt;="&amp;LH$9)</f>
        <v>0</v>
      </c>
      <c r="LI166" s="27">
        <f>LI$13*SUMIFS(conditions!$83:$83,conditions!$8:$8,"&lt;="&amp;LI$9,conditions!$9:$9,"&gt;="&amp;LI$9)</f>
        <v>0</v>
      </c>
      <c r="LJ166" s="27">
        <f>LJ$13*SUMIFS(conditions!$83:$83,conditions!$8:$8,"&lt;="&amp;LJ$9,conditions!$9:$9,"&gt;="&amp;LJ$9)</f>
        <v>10.293565589999998</v>
      </c>
      <c r="LK166" s="27">
        <f>LK$13*SUMIFS(conditions!$83:$83,conditions!$8:$8,"&lt;="&amp;LK$9,conditions!$9:$9,"&gt;="&amp;LK$9)</f>
        <v>10.293565589999998</v>
      </c>
      <c r="LL166" s="27">
        <f>LL$13*SUMIFS(conditions!$83:$83,conditions!$8:$8,"&lt;="&amp;LL$9,conditions!$9:$9,"&gt;="&amp;LL$9)</f>
        <v>10.293565589999998</v>
      </c>
      <c r="LM166" s="27">
        <f>LM$13*SUMIFS(conditions!$83:$83,conditions!$8:$8,"&lt;="&amp;LM$9,conditions!$9:$9,"&gt;="&amp;LM$9)</f>
        <v>10.293565589999998</v>
      </c>
      <c r="LN166" s="27">
        <f>LN$13*SUMIFS(conditions!$83:$83,conditions!$8:$8,"&lt;="&amp;LN$9,conditions!$9:$9,"&gt;="&amp;LN$9)</f>
        <v>13.381635267</v>
      </c>
      <c r="LO166" s="27">
        <f>LO$13*SUMIFS(conditions!$83:$83,conditions!$8:$8,"&lt;="&amp;LO$9,conditions!$9:$9,"&gt;="&amp;LO$9)</f>
        <v>0</v>
      </c>
      <c r="LP166" s="27">
        <f>LP$13*SUMIFS(conditions!$83:$83,conditions!$8:$8,"&lt;="&amp;LP$9,conditions!$9:$9,"&gt;="&amp;LP$9)</f>
        <v>0</v>
      </c>
      <c r="LQ166" s="27">
        <f>LQ$13*SUMIFS(conditions!$83:$83,conditions!$8:$8,"&lt;="&amp;LQ$9,conditions!$9:$9,"&gt;="&amp;LQ$9)</f>
        <v>13.381635267</v>
      </c>
      <c r="LR166" s="27">
        <f>LR$13*SUMIFS(conditions!$83:$83,conditions!$8:$8,"&lt;="&amp;LR$9,conditions!$9:$9,"&gt;="&amp;LR$9)</f>
        <v>13.381635267</v>
      </c>
      <c r="LS166" s="27">
        <f>LS$13*SUMIFS(conditions!$83:$83,conditions!$8:$8,"&lt;="&amp;LS$9,conditions!$9:$9,"&gt;="&amp;LS$9)</f>
        <v>13.381635267</v>
      </c>
      <c r="LT166" s="27">
        <f>LT$13*SUMIFS(conditions!$83:$83,conditions!$8:$8,"&lt;="&amp;LT$9,conditions!$9:$9,"&gt;="&amp;LT$9)</f>
        <v>13.381635267</v>
      </c>
      <c r="LU166" s="27">
        <f>LU$13*SUMIFS(conditions!$83:$83,conditions!$8:$8,"&lt;="&amp;LU$9,conditions!$9:$9,"&gt;="&amp;LU$9)</f>
        <v>13.381635267</v>
      </c>
      <c r="LV166" s="27">
        <f>LV$13*SUMIFS(conditions!$83:$83,conditions!$8:$8,"&lt;="&amp;LV$9,conditions!$9:$9,"&gt;="&amp;LV$9)</f>
        <v>0</v>
      </c>
      <c r="LW166" s="27">
        <f>LW$13*SUMIFS(conditions!$83:$83,conditions!$8:$8,"&lt;="&amp;LW$9,conditions!$9:$9,"&gt;="&amp;LW$9)</f>
        <v>0</v>
      </c>
      <c r="LX166" s="27">
        <f>LX$13*SUMIFS(conditions!$83:$83,conditions!$8:$8,"&lt;="&amp;LX$9,conditions!$9:$9,"&gt;="&amp;LX$9)</f>
        <v>13.381635267</v>
      </c>
      <c r="LY166" s="27">
        <f>LY$13*SUMIFS(conditions!$83:$83,conditions!$8:$8,"&lt;="&amp;LY$9,conditions!$9:$9,"&gt;="&amp;LY$9)</f>
        <v>13.381635267</v>
      </c>
      <c r="LZ166" s="27">
        <f>LZ$13*SUMIFS(conditions!$83:$83,conditions!$8:$8,"&lt;="&amp;LZ$9,conditions!$9:$9,"&gt;="&amp;LZ$9)</f>
        <v>13.381635267</v>
      </c>
      <c r="MA166" s="27">
        <f>MA$13*SUMIFS(conditions!$83:$83,conditions!$8:$8,"&lt;="&amp;MA$9,conditions!$9:$9,"&gt;="&amp;MA$9)</f>
        <v>13.381635267</v>
      </c>
      <c r="MB166" s="27">
        <f>MB$13*SUMIFS(conditions!$83:$83,conditions!$8:$8,"&lt;="&amp;MB$9,conditions!$9:$9,"&gt;="&amp;MB$9)</f>
        <v>13.381635267</v>
      </c>
      <c r="MC166" s="27">
        <f>MC$13*SUMIFS(conditions!$83:$83,conditions!$8:$8,"&lt;="&amp;MC$9,conditions!$9:$9,"&gt;="&amp;MC$9)</f>
        <v>0</v>
      </c>
      <c r="MD166" s="27">
        <f>MD$13*SUMIFS(conditions!$83:$83,conditions!$8:$8,"&lt;="&amp;MD$9,conditions!$9:$9,"&gt;="&amp;MD$9)</f>
        <v>0</v>
      </c>
      <c r="ME166" s="27">
        <f>ME$13*SUMIFS(conditions!$83:$83,conditions!$8:$8,"&lt;="&amp;ME$9,conditions!$9:$9,"&gt;="&amp;ME$9)</f>
        <v>13.381635267</v>
      </c>
      <c r="MF166" s="27">
        <f>MF$13*SUMIFS(conditions!$83:$83,conditions!$8:$8,"&lt;="&amp;MF$9,conditions!$9:$9,"&gt;="&amp;MF$9)</f>
        <v>13.381635267</v>
      </c>
      <c r="MG166" s="27">
        <f>MG$13*SUMIFS(conditions!$83:$83,conditions!$8:$8,"&lt;="&amp;MG$9,conditions!$9:$9,"&gt;="&amp;MG$9)</f>
        <v>13.381635267</v>
      </c>
      <c r="MH166" s="27">
        <f>MH$13*SUMIFS(conditions!$83:$83,conditions!$8:$8,"&lt;="&amp;MH$9,conditions!$9:$9,"&gt;="&amp;MH$9)</f>
        <v>13.381635267</v>
      </c>
      <c r="MI166" s="27">
        <f>MI$13*SUMIFS(conditions!$83:$83,conditions!$8:$8,"&lt;="&amp;MI$9,conditions!$9:$9,"&gt;="&amp;MI$9)</f>
        <v>13.381635267</v>
      </c>
      <c r="MJ166" s="27">
        <f>MJ$13*SUMIFS(conditions!$83:$83,conditions!$8:$8,"&lt;="&amp;MJ$9,conditions!$9:$9,"&gt;="&amp;MJ$9)</f>
        <v>0</v>
      </c>
      <c r="MK166" s="27">
        <f>MK$13*SUMIFS(conditions!$83:$83,conditions!$8:$8,"&lt;="&amp;MK$9,conditions!$9:$9,"&gt;="&amp;MK$9)</f>
        <v>0</v>
      </c>
      <c r="ML166" s="27">
        <f>ML$13*SUMIFS(conditions!$83:$83,conditions!$8:$8,"&lt;="&amp;ML$9,conditions!$9:$9,"&gt;="&amp;ML$9)</f>
        <v>13.381635267</v>
      </c>
      <c r="MM166" s="27">
        <f>MM$13*SUMIFS(conditions!$83:$83,conditions!$8:$8,"&lt;="&amp;MM$9,conditions!$9:$9,"&gt;="&amp;MM$9)</f>
        <v>13.381635267</v>
      </c>
      <c r="MN166" s="27">
        <f>MN$13*SUMIFS(conditions!$83:$83,conditions!$8:$8,"&lt;="&amp;MN$9,conditions!$9:$9,"&gt;="&amp;MN$9)</f>
        <v>13.381635267</v>
      </c>
      <c r="MO166" s="27">
        <f>MO$13*SUMIFS(conditions!$83:$83,conditions!$8:$8,"&lt;="&amp;MO$9,conditions!$9:$9,"&gt;="&amp;MO$9)</f>
        <v>13.381635267</v>
      </c>
      <c r="MP166" s="27">
        <f>MP$13*SUMIFS(conditions!$83:$83,conditions!$8:$8,"&lt;="&amp;MP$9,conditions!$9:$9,"&gt;="&amp;MP$9)</f>
        <v>13.381635267</v>
      </c>
      <c r="MQ166" s="27">
        <f>MQ$13*SUMIFS(conditions!$83:$83,conditions!$8:$8,"&lt;="&amp;MQ$9,conditions!$9:$9,"&gt;="&amp;MQ$9)</f>
        <v>0</v>
      </c>
      <c r="MR166" s="27">
        <f>MR$13*SUMIFS(conditions!$83:$83,conditions!$8:$8,"&lt;="&amp;MR$9,conditions!$9:$9,"&gt;="&amp;MR$9)</f>
        <v>0</v>
      </c>
      <c r="MS166" s="27">
        <f>MS$13*SUMIFS(conditions!$83:$83,conditions!$8:$8,"&lt;="&amp;MS$9,conditions!$9:$9,"&gt;="&amp;MS$9)</f>
        <v>16.057962320399998</v>
      </c>
      <c r="MT166" s="27">
        <f>MT$13*SUMIFS(conditions!$83:$83,conditions!$8:$8,"&lt;="&amp;MT$9,conditions!$9:$9,"&gt;="&amp;MT$9)</f>
        <v>16.057962320399998</v>
      </c>
      <c r="MU166" s="27">
        <f>MU$13*SUMIFS(conditions!$83:$83,conditions!$8:$8,"&lt;="&amp;MU$9,conditions!$9:$9,"&gt;="&amp;MU$9)</f>
        <v>16.057962320399998</v>
      </c>
      <c r="MV166" s="27">
        <f>MV$13*SUMIFS(conditions!$83:$83,conditions!$8:$8,"&lt;="&amp;MV$9,conditions!$9:$9,"&gt;="&amp;MV$9)</f>
        <v>16.057962320399998</v>
      </c>
      <c r="MW166" s="27">
        <f>MW$13*SUMIFS(conditions!$83:$83,conditions!$8:$8,"&lt;="&amp;MW$9,conditions!$9:$9,"&gt;="&amp;MW$9)</f>
        <v>16.057962320399998</v>
      </c>
      <c r="MX166" s="27">
        <f>MX$13*SUMIFS(conditions!$83:$83,conditions!$8:$8,"&lt;="&amp;MX$9,conditions!$9:$9,"&gt;="&amp;MX$9)</f>
        <v>0</v>
      </c>
      <c r="MY166" s="27">
        <f>MY$13*SUMIFS(conditions!$83:$83,conditions!$8:$8,"&lt;="&amp;MY$9,conditions!$9:$9,"&gt;="&amp;MY$9)</f>
        <v>0</v>
      </c>
      <c r="MZ166" s="27">
        <f>MZ$13*SUMIFS(conditions!$83:$83,conditions!$8:$8,"&lt;="&amp;MZ$9,conditions!$9:$9,"&gt;="&amp;MZ$9)</f>
        <v>16.057962320399998</v>
      </c>
      <c r="NA166" s="27">
        <f>NA$13*SUMIFS(conditions!$83:$83,conditions!$8:$8,"&lt;="&amp;NA$9,conditions!$9:$9,"&gt;="&amp;NA$9)</f>
        <v>16.057962320399998</v>
      </c>
      <c r="NB166" s="27">
        <f>NB$13*SUMIFS(conditions!$83:$83,conditions!$8:$8,"&lt;="&amp;NB$9,conditions!$9:$9,"&gt;="&amp;NB$9)</f>
        <v>16.057962320399998</v>
      </c>
      <c r="NC166" s="27">
        <f>NC$13*SUMIFS(conditions!$83:$83,conditions!$8:$8,"&lt;="&amp;NC$9,conditions!$9:$9,"&gt;="&amp;NC$9)</f>
        <v>16.057962320399998</v>
      </c>
      <c r="ND166" s="27">
        <f>ND$13*SUMIFS(conditions!$83:$83,conditions!$8:$8,"&lt;="&amp;ND$9,conditions!$9:$9,"&gt;="&amp;ND$9)</f>
        <v>16.057962320399998</v>
      </c>
      <c r="NE166" s="27">
        <f>NE$13*SUMIFS(conditions!$83:$83,conditions!$8:$8,"&lt;="&amp;NE$9,conditions!$9:$9,"&gt;="&amp;NE$9)</f>
        <v>0</v>
      </c>
      <c r="NF166" s="27">
        <f>NF$13*SUMIFS(conditions!$83:$83,conditions!$8:$8,"&lt;="&amp;NF$9,conditions!$9:$9,"&gt;="&amp;NF$9)</f>
        <v>0</v>
      </c>
      <c r="NG166" s="27">
        <f>NG$13*SUMIFS(conditions!$83:$83,conditions!$8:$8,"&lt;="&amp;NG$9,conditions!$9:$9,"&gt;="&amp;NG$9)</f>
        <v>16.057962320399998</v>
      </c>
      <c r="NH166" s="27">
        <f>NH$13*SUMIFS(conditions!$83:$83,conditions!$8:$8,"&lt;="&amp;NH$9,conditions!$9:$9,"&gt;="&amp;NH$9)</f>
        <v>16.057962320399998</v>
      </c>
      <c r="NI166" s="27">
        <f>NI$13*SUMIFS(conditions!$83:$83,conditions!$8:$8,"&lt;="&amp;NI$9,conditions!$9:$9,"&gt;="&amp;NI$9)</f>
        <v>16.057962320399998</v>
      </c>
      <c r="NJ166" s="27">
        <f>NJ$13*SUMIFS(conditions!$83:$83,conditions!$8:$8,"&lt;="&amp;NJ$9,conditions!$9:$9,"&gt;="&amp;NJ$9)</f>
        <v>16.057962320399998</v>
      </c>
      <c r="NK166" s="27">
        <f>NK$13*SUMIFS(conditions!$83:$83,conditions!$8:$8,"&lt;="&amp;NK$9,conditions!$9:$9,"&gt;="&amp;NK$9)</f>
        <v>16.057962320399998</v>
      </c>
      <c r="NL166" s="27">
        <f>NL$13*SUMIFS(conditions!$83:$83,conditions!$8:$8,"&lt;="&amp;NL$9,conditions!$9:$9,"&gt;="&amp;NL$9)</f>
        <v>0</v>
      </c>
      <c r="NM166" s="27">
        <f>NM$13*SUMIFS(conditions!$83:$83,conditions!$8:$8,"&lt;="&amp;NM$9,conditions!$9:$9,"&gt;="&amp;NM$9)</f>
        <v>0</v>
      </c>
      <c r="NN166" s="27">
        <f>NN$13*SUMIFS(conditions!$83:$83,conditions!$8:$8,"&lt;="&amp;NN$9,conditions!$9:$9,"&gt;="&amp;NN$9)</f>
        <v>16.057962320399998</v>
      </c>
      <c r="NO166" s="27">
        <f>NO$13*SUMIFS(conditions!$83:$83,conditions!$8:$8,"&lt;="&amp;NO$9,conditions!$9:$9,"&gt;="&amp;NO$9)</f>
        <v>16.057962320399998</v>
      </c>
      <c r="NP166" s="27">
        <f>NP$13*SUMIFS(conditions!$83:$83,conditions!$8:$8,"&lt;="&amp;NP$9,conditions!$9:$9,"&gt;="&amp;NP$9)</f>
        <v>16.057962320399998</v>
      </c>
      <c r="NQ166" s="27">
        <f>NQ$13*SUMIFS(conditions!$83:$83,conditions!$8:$8,"&lt;="&amp;NQ$9,conditions!$9:$9,"&gt;="&amp;NQ$9)</f>
        <v>16.057962320399998</v>
      </c>
      <c r="NR166" s="27">
        <f>NR$13*SUMIFS(conditions!$83:$83,conditions!$8:$8,"&lt;="&amp;NR$9,conditions!$9:$9,"&gt;="&amp;NR$9)</f>
        <v>16.057962320399998</v>
      </c>
      <c r="NS166" s="27">
        <f>NS$13*SUMIFS(conditions!$83:$83,conditions!$8:$8,"&lt;="&amp;NS$9,conditions!$9:$9,"&gt;="&amp;NS$9)</f>
        <v>0</v>
      </c>
      <c r="NT166" s="27">
        <f>NT$13*SUMIFS(conditions!$83:$83,conditions!$8:$8,"&lt;="&amp;NT$9,conditions!$9:$9,"&gt;="&amp;NT$9)</f>
        <v>0</v>
      </c>
      <c r="NU166" s="27">
        <f>NU$13*SUMIFS(conditions!$83:$83,conditions!$8:$8,"&lt;="&amp;NU$9,conditions!$9:$9,"&gt;="&amp;NU$9)</f>
        <v>16.057962320399998</v>
      </c>
      <c r="NV166" s="27">
        <f>NV$13*SUMIFS(conditions!$83:$83,conditions!$8:$8,"&lt;="&amp;NV$9,conditions!$9:$9,"&gt;="&amp;NV$9)</f>
        <v>16.057962320399998</v>
      </c>
    </row>
    <row r="167" spans="1:386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8"/>
      <c r="K167" s="1"/>
      <c r="L167" s="1"/>
      <c r="M167" s="1"/>
      <c r="N167" s="1"/>
      <c r="O167" s="1"/>
      <c r="P167" s="16" t="str">
        <f>structure!$S$13</f>
        <v>контроль</v>
      </c>
      <c r="Q167" s="33"/>
      <c r="R167" s="36">
        <f>R166-conditions!R84</f>
        <v>5.4569682106375694E-12</v>
      </c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</row>
    <row r="168" spans="1:386" s="7" customFormat="1" x14ac:dyDescent="0.25">
      <c r="A168" s="5"/>
      <c r="B168" s="5"/>
      <c r="C168" s="5"/>
      <c r="D168" s="5"/>
      <c r="E168" s="5"/>
      <c r="F168" s="5"/>
      <c r="G168" s="5" t="str">
        <f>KPI!$F$51</f>
        <v>оплата маркетинговых расходов</v>
      </c>
      <c r="H168" s="5"/>
      <c r="I168" s="5"/>
      <c r="J168" s="20" t="str">
        <f>IF($G168="","",INDEX(KPI!$H$11:$H$121,SUMIFS(KPI!$E$11:$E$121,KPI!$F$11:$F$121,$G168)))</f>
        <v>тыс.руб.</v>
      </c>
      <c r="K168" s="5"/>
      <c r="L168" s="5"/>
      <c r="M168" s="5"/>
      <c r="N168" s="5"/>
      <c r="O168" s="5"/>
      <c r="P168" s="5"/>
      <c r="Q168" s="5"/>
      <c r="R168" s="27">
        <f>SUM(T168:NV168)</f>
        <v>1964.3911794990076</v>
      </c>
      <c r="S168" s="5"/>
      <c r="T168" s="5"/>
      <c r="U168" s="27">
        <f>SUMIFS(166:166,$9:$9,U$9-SUMIFS(conditions!$85:$85,conditions!$8:$8,"&lt;="&amp;U$9,conditions!$9:$9,"&gt;="&amp;U$9))</f>
        <v>0</v>
      </c>
      <c r="V168" s="27">
        <f>SUMIFS(166:166,$9:$9,V$9-SUMIFS(conditions!$85:$85,conditions!$8:$8,"&lt;="&amp;V$9,conditions!$9:$9,"&gt;="&amp;V$9))</f>
        <v>0</v>
      </c>
      <c r="W168" s="27">
        <f>SUMIFS(166:166,$9:$9,W$9-SUMIFS(conditions!$85:$85,conditions!$8:$8,"&lt;="&amp;W$9,conditions!$9:$9,"&gt;="&amp;W$9))</f>
        <v>0</v>
      </c>
      <c r="X168" s="27">
        <f>SUMIFS(166:166,$9:$9,X$9-SUMIFS(conditions!$85:$85,conditions!$8:$8,"&lt;="&amp;X$9,conditions!$9:$9,"&gt;="&amp;X$9))</f>
        <v>0</v>
      </c>
      <c r="Y168" s="27">
        <f>SUMIFS(166:166,$9:$9,Y$9-SUMIFS(conditions!$85:$85,conditions!$8:$8,"&lt;="&amp;Y$9,conditions!$9:$9,"&gt;="&amp;Y$9))</f>
        <v>0</v>
      </c>
      <c r="Z168" s="27">
        <f>SUMIFS(166:166,$9:$9,Z$9-SUMIFS(conditions!$85:$85,conditions!$8:$8,"&lt;="&amp;Z$9,conditions!$9:$9,"&gt;="&amp;Z$9))</f>
        <v>0</v>
      </c>
      <c r="AA168" s="27">
        <f>SUMIFS(166:166,$9:$9,AA$9-SUMIFS(conditions!$85:$85,conditions!$8:$8,"&lt;="&amp;AA$9,conditions!$9:$9,"&gt;="&amp;AA$9))</f>
        <v>0</v>
      </c>
      <c r="AB168" s="27">
        <f>SUMIFS(166:166,$9:$9,AB$9-SUMIFS(conditions!$85:$85,conditions!$8:$8,"&lt;="&amp;AB$9,conditions!$9:$9,"&gt;="&amp;AB$9))</f>
        <v>0</v>
      </c>
      <c r="AC168" s="27">
        <f>SUMIFS(166:166,$9:$9,AC$9-SUMIFS(conditions!$85:$85,conditions!$8:$8,"&lt;="&amp;AC$9,conditions!$9:$9,"&gt;="&amp;AC$9))</f>
        <v>0</v>
      </c>
      <c r="AD168" s="27">
        <f>SUMIFS(166:166,$9:$9,AD$9-SUMIFS(conditions!$85:$85,conditions!$8:$8,"&lt;="&amp;AD$9,conditions!$9:$9,"&gt;="&amp;AD$9))</f>
        <v>0</v>
      </c>
      <c r="AE168" s="27">
        <f>SUMIFS(166:166,$9:$9,AE$9-SUMIFS(conditions!$85:$85,conditions!$8:$8,"&lt;="&amp;AE$9,conditions!$9:$9,"&gt;="&amp;AE$9))</f>
        <v>0</v>
      </c>
      <c r="AF168" s="27">
        <f>SUMIFS(166:166,$9:$9,AF$9-SUMIFS(conditions!$85:$85,conditions!$8:$8,"&lt;="&amp;AF$9,conditions!$9:$9,"&gt;="&amp;AF$9))</f>
        <v>0</v>
      </c>
      <c r="AG168" s="27">
        <f>SUMIFS(166:166,$9:$9,AG$9-SUMIFS(conditions!$85:$85,conditions!$8:$8,"&lt;="&amp;AG$9,conditions!$9:$9,"&gt;="&amp;AG$9))</f>
        <v>0</v>
      </c>
      <c r="AH168" s="27">
        <f>SUMIFS(166:166,$9:$9,AH$9-SUMIFS(conditions!$85:$85,conditions!$8:$8,"&lt;="&amp;AH$9,conditions!$9:$9,"&gt;="&amp;AH$9))</f>
        <v>0</v>
      </c>
      <c r="AI168" s="27">
        <f>SUMIFS(166:166,$9:$9,AI$9-SUMIFS(conditions!$85:$85,conditions!$8:$8,"&lt;="&amp;AI$9,conditions!$9:$9,"&gt;="&amp;AI$9))</f>
        <v>0</v>
      </c>
      <c r="AJ168" s="27">
        <f>SUMIFS(166:166,$9:$9,AJ$9-SUMIFS(conditions!$85:$85,conditions!$8:$8,"&lt;="&amp;AJ$9,conditions!$9:$9,"&gt;="&amp;AJ$9))</f>
        <v>0</v>
      </c>
      <c r="AK168" s="27">
        <f>SUMIFS(166:166,$9:$9,AK$9-SUMIFS(conditions!$85:$85,conditions!$8:$8,"&lt;="&amp;AK$9,conditions!$9:$9,"&gt;="&amp;AK$9))</f>
        <v>0</v>
      </c>
      <c r="AL168" s="27">
        <f>SUMIFS(166:166,$9:$9,AL$9-SUMIFS(conditions!$85:$85,conditions!$8:$8,"&lt;="&amp;AL$9,conditions!$9:$9,"&gt;="&amp;AL$9))</f>
        <v>0</v>
      </c>
      <c r="AM168" s="27">
        <f>SUMIFS(166:166,$9:$9,AM$9-SUMIFS(conditions!$85:$85,conditions!$8:$8,"&lt;="&amp;AM$9,conditions!$9:$9,"&gt;="&amp;AM$9))</f>
        <v>0</v>
      </c>
      <c r="AN168" s="27">
        <f>SUMIFS(166:166,$9:$9,AN$9-SUMIFS(conditions!$85:$85,conditions!$8:$8,"&lt;="&amp;AN$9,conditions!$9:$9,"&gt;="&amp;AN$9))</f>
        <v>0</v>
      </c>
      <c r="AO168" s="27">
        <f>SUMIFS(166:166,$9:$9,AO$9-SUMIFS(conditions!$85:$85,conditions!$8:$8,"&lt;="&amp;AO$9,conditions!$9:$9,"&gt;="&amp;AO$9))</f>
        <v>0</v>
      </c>
      <c r="AP168" s="27">
        <f>SUMIFS(166:166,$9:$9,AP$9-SUMIFS(conditions!$85:$85,conditions!$8:$8,"&lt;="&amp;AP$9,conditions!$9:$9,"&gt;="&amp;AP$9))</f>
        <v>0</v>
      </c>
      <c r="AQ168" s="27">
        <f>SUMIFS(166:166,$9:$9,AQ$9-SUMIFS(conditions!$85:$85,conditions!$8:$8,"&lt;="&amp;AQ$9,conditions!$9:$9,"&gt;="&amp;AQ$9))</f>
        <v>0</v>
      </c>
      <c r="AR168" s="27">
        <f>SUMIFS(166:166,$9:$9,AR$9-SUMIFS(conditions!$85:$85,conditions!$8:$8,"&lt;="&amp;AR$9,conditions!$9:$9,"&gt;="&amp;AR$9))</f>
        <v>0</v>
      </c>
      <c r="AS168" s="27">
        <f>SUMIFS(166:166,$9:$9,AS$9-SUMIFS(conditions!$85:$85,conditions!$8:$8,"&lt;="&amp;AS$9,conditions!$9:$9,"&gt;="&amp;AS$9))</f>
        <v>0</v>
      </c>
      <c r="AT168" s="27">
        <f>SUMIFS(166:166,$9:$9,AT$9-SUMIFS(conditions!$85:$85,conditions!$8:$8,"&lt;="&amp;AT$9,conditions!$9:$9,"&gt;="&amp;AT$9))</f>
        <v>0</v>
      </c>
      <c r="AU168" s="27">
        <f>SUMIFS(166:166,$9:$9,AU$9-SUMIFS(conditions!$85:$85,conditions!$8:$8,"&lt;="&amp;AU$9,conditions!$9:$9,"&gt;="&amp;AU$9))</f>
        <v>0</v>
      </c>
      <c r="AV168" s="27">
        <f>SUMIFS(166:166,$9:$9,AV$9-SUMIFS(conditions!$85:$85,conditions!$8:$8,"&lt;="&amp;AV$9,conditions!$9:$9,"&gt;="&amp;AV$9))</f>
        <v>0</v>
      </c>
      <c r="AW168" s="27">
        <f>SUMIFS(166:166,$9:$9,AW$9-SUMIFS(conditions!$85:$85,conditions!$8:$8,"&lt;="&amp;AW$9,conditions!$9:$9,"&gt;="&amp;AW$9))</f>
        <v>0</v>
      </c>
      <c r="AX168" s="27">
        <f>SUMIFS(166:166,$9:$9,AX$9-SUMIFS(conditions!$85:$85,conditions!$8:$8,"&lt;="&amp;AX$9,conditions!$9:$9,"&gt;="&amp;AX$9))</f>
        <v>0</v>
      </c>
      <c r="AY168" s="27">
        <f>SUMIFS(166:166,$9:$9,AY$9-SUMIFS(conditions!$85:$85,conditions!$8:$8,"&lt;="&amp;AY$9,conditions!$9:$9,"&gt;="&amp;AY$9))</f>
        <v>7.1999999999999993</v>
      </c>
      <c r="AZ168" s="27">
        <f>SUMIFS(166:166,$9:$9,AZ$9-SUMIFS(conditions!$85:$85,conditions!$8:$8,"&lt;="&amp;AZ$9,conditions!$9:$9,"&gt;="&amp;AZ$9))</f>
        <v>7.1999999999999993</v>
      </c>
      <c r="BA168" s="27">
        <f>SUMIFS(166:166,$9:$9,BA$9-SUMIFS(conditions!$85:$85,conditions!$8:$8,"&lt;="&amp;BA$9,conditions!$9:$9,"&gt;="&amp;BA$9))</f>
        <v>7.1999999999999993</v>
      </c>
      <c r="BB168" s="27">
        <f>SUMIFS(166:166,$9:$9,BB$9-SUMIFS(conditions!$85:$85,conditions!$8:$8,"&lt;="&amp;BB$9,conditions!$9:$9,"&gt;="&amp;BB$9))</f>
        <v>7.1999999999999993</v>
      </c>
      <c r="BC168" s="27">
        <f>SUMIFS(166:166,$9:$9,BC$9-SUMIFS(conditions!$85:$85,conditions!$8:$8,"&lt;="&amp;BC$9,conditions!$9:$9,"&gt;="&amp;BC$9))</f>
        <v>7.1999999999999993</v>
      </c>
      <c r="BD168" s="27">
        <f>SUMIFS(166:166,$9:$9,BD$9-SUMIFS(conditions!$85:$85,conditions!$8:$8,"&lt;="&amp;BD$9,conditions!$9:$9,"&gt;="&amp;BD$9))</f>
        <v>0</v>
      </c>
      <c r="BE168" s="27">
        <f>SUMIFS(166:166,$9:$9,BE$9-SUMIFS(conditions!$85:$85,conditions!$8:$8,"&lt;="&amp;BE$9,conditions!$9:$9,"&gt;="&amp;BE$9))</f>
        <v>0</v>
      </c>
      <c r="BF168" s="27">
        <f>SUMIFS(166:166,$9:$9,BF$9-SUMIFS(conditions!$85:$85,conditions!$8:$8,"&lt;="&amp;BF$9,conditions!$9:$9,"&gt;="&amp;BF$9))</f>
        <v>7.1999999999999993</v>
      </c>
      <c r="BG168" s="27">
        <f>SUMIFS(166:166,$9:$9,BG$9-SUMIFS(conditions!$85:$85,conditions!$8:$8,"&lt;="&amp;BG$9,conditions!$9:$9,"&gt;="&amp;BG$9))</f>
        <v>7.1999999999999993</v>
      </c>
      <c r="BH168" s="27">
        <f>SUMIFS(166:166,$9:$9,BH$9-SUMIFS(conditions!$85:$85,conditions!$8:$8,"&lt;="&amp;BH$9,conditions!$9:$9,"&gt;="&amp;BH$9))</f>
        <v>7.1999999999999993</v>
      </c>
      <c r="BI168" s="27">
        <f>SUMIFS(166:166,$9:$9,BI$9-SUMIFS(conditions!$85:$85,conditions!$8:$8,"&lt;="&amp;BI$9,conditions!$9:$9,"&gt;="&amp;BI$9))</f>
        <v>7.1999999999999993</v>
      </c>
      <c r="BJ168" s="27">
        <f>SUMIFS(166:166,$9:$9,BJ$9-SUMIFS(conditions!$85:$85,conditions!$8:$8,"&lt;="&amp;BJ$9,conditions!$9:$9,"&gt;="&amp;BJ$9))</f>
        <v>7.1999999999999993</v>
      </c>
      <c r="BK168" s="27">
        <f>SUMIFS(166:166,$9:$9,BK$9-SUMIFS(conditions!$85:$85,conditions!$8:$8,"&lt;="&amp;BK$9,conditions!$9:$9,"&gt;="&amp;BK$9))</f>
        <v>0</v>
      </c>
      <c r="BL168" s="27">
        <f>SUMIFS(166:166,$9:$9,BL$9-SUMIFS(conditions!$85:$85,conditions!$8:$8,"&lt;="&amp;BL$9,conditions!$9:$9,"&gt;="&amp;BL$9))</f>
        <v>0</v>
      </c>
      <c r="BM168" s="27">
        <f>SUMIFS(166:166,$9:$9,BM$9-SUMIFS(conditions!$85:$85,conditions!$8:$8,"&lt;="&amp;BM$9,conditions!$9:$9,"&gt;="&amp;BM$9))</f>
        <v>7.1999999999999993</v>
      </c>
      <c r="BN168" s="27">
        <f>SUMIFS(166:166,$9:$9,BN$9-SUMIFS(conditions!$85:$85,conditions!$8:$8,"&lt;="&amp;BN$9,conditions!$9:$9,"&gt;="&amp;BN$9))</f>
        <v>7.1999999999999993</v>
      </c>
      <c r="BO168" s="27">
        <f>SUMIFS(166:166,$9:$9,BO$9-SUMIFS(conditions!$85:$85,conditions!$8:$8,"&lt;="&amp;BO$9,conditions!$9:$9,"&gt;="&amp;BO$9))</f>
        <v>7.1999999999999993</v>
      </c>
      <c r="BP168" s="27">
        <f>SUMIFS(166:166,$9:$9,BP$9-SUMIFS(conditions!$85:$85,conditions!$8:$8,"&lt;="&amp;BP$9,conditions!$9:$9,"&gt;="&amp;BP$9))</f>
        <v>7.1999999999999993</v>
      </c>
      <c r="BQ168" s="27">
        <f>SUMIFS(166:166,$9:$9,BQ$9-SUMIFS(conditions!$85:$85,conditions!$8:$8,"&lt;="&amp;BQ$9,conditions!$9:$9,"&gt;="&amp;BQ$9))</f>
        <v>7.1999999999999993</v>
      </c>
      <c r="BR168" s="27">
        <f>SUMIFS(166:166,$9:$9,BR$9-SUMIFS(conditions!$85:$85,conditions!$8:$8,"&lt;="&amp;BR$9,conditions!$9:$9,"&gt;="&amp;BR$9))</f>
        <v>0</v>
      </c>
      <c r="BS168" s="27">
        <f>SUMIFS(166:166,$9:$9,BS$9-SUMIFS(conditions!$85:$85,conditions!$8:$8,"&lt;="&amp;BS$9,conditions!$9:$9,"&gt;="&amp;BS$9))</f>
        <v>0</v>
      </c>
      <c r="BT168" s="27">
        <f>SUMIFS(166:166,$9:$9,BT$9-SUMIFS(conditions!$85:$85,conditions!$8:$8,"&lt;="&amp;BT$9,conditions!$9:$9,"&gt;="&amp;BT$9))</f>
        <v>7.1999999999999993</v>
      </c>
      <c r="BU168" s="27">
        <f>SUMIFS(166:166,$9:$9,BU$9-SUMIFS(conditions!$85:$85,conditions!$8:$8,"&lt;="&amp;BU$9,conditions!$9:$9,"&gt;="&amp;BU$9))</f>
        <v>7.1999999999999993</v>
      </c>
      <c r="BV168" s="27">
        <f>SUMIFS(166:166,$9:$9,BV$9-SUMIFS(conditions!$85:$85,conditions!$8:$8,"&lt;="&amp;BV$9,conditions!$9:$9,"&gt;="&amp;BV$9))</f>
        <v>7.1999999999999993</v>
      </c>
      <c r="BW168" s="27">
        <f>SUMIFS(166:166,$9:$9,BW$9-SUMIFS(conditions!$85:$85,conditions!$8:$8,"&lt;="&amp;BW$9,conditions!$9:$9,"&gt;="&amp;BW$9))</f>
        <v>7.1999999999999993</v>
      </c>
      <c r="BX168" s="27">
        <f>SUMIFS(166:166,$9:$9,BX$9-SUMIFS(conditions!$85:$85,conditions!$8:$8,"&lt;="&amp;BX$9,conditions!$9:$9,"&gt;="&amp;BX$9))</f>
        <v>7.1999999999999993</v>
      </c>
      <c r="BY168" s="27">
        <f>SUMIFS(166:166,$9:$9,BY$9-SUMIFS(conditions!$85:$85,conditions!$8:$8,"&lt;="&amp;BY$9,conditions!$9:$9,"&gt;="&amp;BY$9))</f>
        <v>0</v>
      </c>
      <c r="BZ168" s="27">
        <f>SUMIFS(166:166,$9:$9,BZ$9-SUMIFS(conditions!$85:$85,conditions!$8:$8,"&lt;="&amp;BZ$9,conditions!$9:$9,"&gt;="&amp;BZ$9))</f>
        <v>0</v>
      </c>
      <c r="CA168" s="27">
        <f>SUMIFS(166:166,$9:$9,CA$9-SUMIFS(conditions!$85:$85,conditions!$8:$8,"&lt;="&amp;CA$9,conditions!$9:$9,"&gt;="&amp;CA$9))</f>
        <v>7.1999999999999993</v>
      </c>
      <c r="CB168" s="27">
        <f>SUMIFS(166:166,$9:$9,CB$9-SUMIFS(conditions!$85:$85,conditions!$8:$8,"&lt;="&amp;CB$9,conditions!$9:$9,"&gt;="&amp;CB$9))</f>
        <v>7.1999999999999993</v>
      </c>
      <c r="CC168" s="27">
        <f>SUMIFS(166:166,$9:$9,CC$9-SUMIFS(conditions!$85:$85,conditions!$8:$8,"&lt;="&amp;CC$9,conditions!$9:$9,"&gt;="&amp;CC$9))</f>
        <v>7.1999999999999993</v>
      </c>
      <c r="CD168" s="27">
        <f>SUMIFS(166:166,$9:$9,CD$9-SUMIFS(conditions!$85:$85,conditions!$8:$8,"&lt;="&amp;CD$9,conditions!$9:$9,"&gt;="&amp;CD$9))</f>
        <v>9</v>
      </c>
      <c r="CE168" s="27">
        <f>SUMIFS(166:166,$9:$9,CE$9-SUMIFS(conditions!$85:$85,conditions!$8:$8,"&lt;="&amp;CE$9,conditions!$9:$9,"&gt;="&amp;CE$9))</f>
        <v>9</v>
      </c>
      <c r="CF168" s="27">
        <f>SUMIFS(166:166,$9:$9,CF$9-SUMIFS(conditions!$85:$85,conditions!$8:$8,"&lt;="&amp;CF$9,conditions!$9:$9,"&gt;="&amp;CF$9))</f>
        <v>0</v>
      </c>
      <c r="CG168" s="27">
        <f>SUMIFS(166:166,$9:$9,CG$9-SUMIFS(conditions!$85:$85,conditions!$8:$8,"&lt;="&amp;CG$9,conditions!$9:$9,"&gt;="&amp;CG$9))</f>
        <v>0</v>
      </c>
      <c r="CH168" s="27">
        <f>SUMIFS(166:166,$9:$9,CH$9-SUMIFS(conditions!$85:$85,conditions!$8:$8,"&lt;="&amp;CH$9,conditions!$9:$9,"&gt;="&amp;CH$9))</f>
        <v>9</v>
      </c>
      <c r="CI168" s="27">
        <f>SUMIFS(166:166,$9:$9,CI$9-SUMIFS(conditions!$85:$85,conditions!$8:$8,"&lt;="&amp;CI$9,conditions!$9:$9,"&gt;="&amp;CI$9))</f>
        <v>9</v>
      </c>
      <c r="CJ168" s="27">
        <f>SUMIFS(166:166,$9:$9,CJ$9-SUMIFS(conditions!$85:$85,conditions!$8:$8,"&lt;="&amp;CJ$9,conditions!$9:$9,"&gt;="&amp;CJ$9))</f>
        <v>9</v>
      </c>
      <c r="CK168" s="27">
        <f>SUMIFS(166:166,$9:$9,CK$9-SUMIFS(conditions!$85:$85,conditions!$8:$8,"&lt;="&amp;CK$9,conditions!$9:$9,"&gt;="&amp;CK$9))</f>
        <v>9</v>
      </c>
      <c r="CL168" s="27">
        <f>SUMIFS(166:166,$9:$9,CL$9-SUMIFS(conditions!$85:$85,conditions!$8:$8,"&lt;="&amp;CL$9,conditions!$9:$9,"&gt;="&amp;CL$9))</f>
        <v>9</v>
      </c>
      <c r="CM168" s="27">
        <f>SUMIFS(166:166,$9:$9,CM$9-SUMIFS(conditions!$85:$85,conditions!$8:$8,"&lt;="&amp;CM$9,conditions!$9:$9,"&gt;="&amp;CM$9))</f>
        <v>0</v>
      </c>
      <c r="CN168" s="27">
        <f>SUMIFS(166:166,$9:$9,CN$9-SUMIFS(conditions!$85:$85,conditions!$8:$8,"&lt;="&amp;CN$9,conditions!$9:$9,"&gt;="&amp;CN$9))</f>
        <v>0</v>
      </c>
      <c r="CO168" s="27">
        <f>SUMIFS(166:166,$9:$9,CO$9-SUMIFS(conditions!$85:$85,conditions!$8:$8,"&lt;="&amp;CO$9,conditions!$9:$9,"&gt;="&amp;CO$9))</f>
        <v>9</v>
      </c>
      <c r="CP168" s="27">
        <f>SUMIFS(166:166,$9:$9,CP$9-SUMIFS(conditions!$85:$85,conditions!$8:$8,"&lt;="&amp;CP$9,conditions!$9:$9,"&gt;="&amp;CP$9))</f>
        <v>9</v>
      </c>
      <c r="CQ168" s="27">
        <f>SUMIFS(166:166,$9:$9,CQ$9-SUMIFS(conditions!$85:$85,conditions!$8:$8,"&lt;="&amp;CQ$9,conditions!$9:$9,"&gt;="&amp;CQ$9))</f>
        <v>9</v>
      </c>
      <c r="CR168" s="27">
        <f>SUMIFS(166:166,$9:$9,CR$9-SUMIFS(conditions!$85:$85,conditions!$8:$8,"&lt;="&amp;CR$9,conditions!$9:$9,"&gt;="&amp;CR$9))</f>
        <v>9</v>
      </c>
      <c r="CS168" s="27">
        <f>SUMIFS(166:166,$9:$9,CS$9-SUMIFS(conditions!$85:$85,conditions!$8:$8,"&lt;="&amp;CS$9,conditions!$9:$9,"&gt;="&amp;CS$9))</f>
        <v>9</v>
      </c>
      <c r="CT168" s="27">
        <f>SUMIFS(166:166,$9:$9,CT$9-SUMIFS(conditions!$85:$85,conditions!$8:$8,"&lt;="&amp;CT$9,conditions!$9:$9,"&gt;="&amp;CT$9))</f>
        <v>0</v>
      </c>
      <c r="CU168" s="27">
        <f>SUMIFS(166:166,$9:$9,CU$9-SUMIFS(conditions!$85:$85,conditions!$8:$8,"&lt;="&amp;CU$9,conditions!$9:$9,"&gt;="&amp;CU$9))</f>
        <v>0</v>
      </c>
      <c r="CV168" s="27">
        <f>SUMIFS(166:166,$9:$9,CV$9-SUMIFS(conditions!$85:$85,conditions!$8:$8,"&lt;="&amp;CV$9,conditions!$9:$9,"&gt;="&amp;CV$9))</f>
        <v>9</v>
      </c>
      <c r="CW168" s="27">
        <f>SUMIFS(166:166,$9:$9,CW$9-SUMIFS(conditions!$85:$85,conditions!$8:$8,"&lt;="&amp;CW$9,conditions!$9:$9,"&gt;="&amp;CW$9))</f>
        <v>9</v>
      </c>
      <c r="CX168" s="27">
        <f>SUMIFS(166:166,$9:$9,CX$9-SUMIFS(conditions!$85:$85,conditions!$8:$8,"&lt;="&amp;CX$9,conditions!$9:$9,"&gt;="&amp;CX$9))</f>
        <v>9</v>
      </c>
      <c r="CY168" s="27">
        <f>SUMIFS(166:166,$9:$9,CY$9-SUMIFS(conditions!$85:$85,conditions!$8:$8,"&lt;="&amp;CY$9,conditions!$9:$9,"&gt;="&amp;CY$9))</f>
        <v>9</v>
      </c>
      <c r="CZ168" s="27">
        <f>SUMIFS(166:166,$9:$9,CZ$9-SUMIFS(conditions!$85:$85,conditions!$8:$8,"&lt;="&amp;CZ$9,conditions!$9:$9,"&gt;="&amp;CZ$9))</f>
        <v>9</v>
      </c>
      <c r="DA168" s="27">
        <f>SUMIFS(166:166,$9:$9,DA$9-SUMIFS(conditions!$85:$85,conditions!$8:$8,"&lt;="&amp;DA$9,conditions!$9:$9,"&gt;="&amp;DA$9))</f>
        <v>0</v>
      </c>
      <c r="DB168" s="27">
        <f>SUMIFS(166:166,$9:$9,DB$9-SUMIFS(conditions!$85:$85,conditions!$8:$8,"&lt;="&amp;DB$9,conditions!$9:$9,"&gt;="&amp;DB$9))</f>
        <v>0</v>
      </c>
      <c r="DC168" s="27">
        <f>SUMIFS(166:166,$9:$9,DC$9-SUMIFS(conditions!$85:$85,conditions!$8:$8,"&lt;="&amp;DC$9,conditions!$9:$9,"&gt;="&amp;DC$9))</f>
        <v>9</v>
      </c>
      <c r="DD168" s="27">
        <f>SUMIFS(166:166,$9:$9,DD$9-SUMIFS(conditions!$85:$85,conditions!$8:$8,"&lt;="&amp;DD$9,conditions!$9:$9,"&gt;="&amp;DD$9))</f>
        <v>9</v>
      </c>
      <c r="DE168" s="27">
        <f>SUMIFS(166:166,$9:$9,DE$9-SUMIFS(conditions!$85:$85,conditions!$8:$8,"&lt;="&amp;DE$9,conditions!$9:$9,"&gt;="&amp;DE$9))</f>
        <v>9</v>
      </c>
      <c r="DF168" s="27">
        <f>SUMIFS(166:166,$9:$9,DF$9-SUMIFS(conditions!$85:$85,conditions!$8:$8,"&lt;="&amp;DF$9,conditions!$9:$9,"&gt;="&amp;DF$9))</f>
        <v>9</v>
      </c>
      <c r="DG168" s="27">
        <f>SUMIFS(166:166,$9:$9,DG$9-SUMIFS(conditions!$85:$85,conditions!$8:$8,"&lt;="&amp;DG$9,conditions!$9:$9,"&gt;="&amp;DG$9))</f>
        <v>9</v>
      </c>
      <c r="DH168" s="27">
        <f>SUMIFS(166:166,$9:$9,DH$9-SUMIFS(conditions!$85:$85,conditions!$8:$8,"&lt;="&amp;DH$9,conditions!$9:$9,"&gt;="&amp;DH$9))</f>
        <v>0</v>
      </c>
      <c r="DI168" s="27">
        <f>SUMIFS(166:166,$9:$9,DI$9-SUMIFS(conditions!$85:$85,conditions!$8:$8,"&lt;="&amp;DI$9,conditions!$9:$9,"&gt;="&amp;DI$9))</f>
        <v>0</v>
      </c>
      <c r="DJ168" s="27">
        <f>SUMIFS(166:166,$9:$9,DJ$9-SUMIFS(conditions!$85:$85,conditions!$8:$8,"&lt;="&amp;DJ$9,conditions!$9:$9,"&gt;="&amp;DJ$9))</f>
        <v>6</v>
      </c>
      <c r="DK168" s="27">
        <f>SUMIFS(166:166,$9:$9,DK$9-SUMIFS(conditions!$85:$85,conditions!$8:$8,"&lt;="&amp;DK$9,conditions!$9:$9,"&gt;="&amp;DK$9))</f>
        <v>6</v>
      </c>
      <c r="DL168" s="27">
        <f>SUMIFS(166:166,$9:$9,DL$9-SUMIFS(conditions!$85:$85,conditions!$8:$8,"&lt;="&amp;DL$9,conditions!$9:$9,"&gt;="&amp;DL$9))</f>
        <v>6</v>
      </c>
      <c r="DM168" s="27">
        <f>SUMIFS(166:166,$9:$9,DM$9-SUMIFS(conditions!$85:$85,conditions!$8:$8,"&lt;="&amp;DM$9,conditions!$9:$9,"&gt;="&amp;DM$9))</f>
        <v>6</v>
      </c>
      <c r="DN168" s="27">
        <f>SUMIFS(166:166,$9:$9,DN$9-SUMIFS(conditions!$85:$85,conditions!$8:$8,"&lt;="&amp;DN$9,conditions!$9:$9,"&gt;="&amp;DN$9))</f>
        <v>6</v>
      </c>
      <c r="DO168" s="27">
        <f>SUMIFS(166:166,$9:$9,DO$9-SUMIFS(conditions!$85:$85,conditions!$8:$8,"&lt;="&amp;DO$9,conditions!$9:$9,"&gt;="&amp;DO$9))</f>
        <v>0</v>
      </c>
      <c r="DP168" s="27">
        <f>SUMIFS(166:166,$9:$9,DP$9-SUMIFS(conditions!$85:$85,conditions!$8:$8,"&lt;="&amp;DP$9,conditions!$9:$9,"&gt;="&amp;DP$9))</f>
        <v>0</v>
      </c>
      <c r="DQ168" s="27">
        <f>SUMIFS(166:166,$9:$9,DQ$9-SUMIFS(conditions!$85:$85,conditions!$8:$8,"&lt;="&amp;DQ$9,conditions!$9:$9,"&gt;="&amp;DQ$9))</f>
        <v>6</v>
      </c>
      <c r="DR168" s="27">
        <f>SUMIFS(166:166,$9:$9,DR$9-SUMIFS(conditions!$85:$85,conditions!$8:$8,"&lt;="&amp;DR$9,conditions!$9:$9,"&gt;="&amp;DR$9))</f>
        <v>6</v>
      </c>
      <c r="DS168" s="27">
        <f>SUMIFS(166:166,$9:$9,DS$9-SUMIFS(conditions!$85:$85,conditions!$8:$8,"&lt;="&amp;DS$9,conditions!$9:$9,"&gt;="&amp;DS$9))</f>
        <v>6</v>
      </c>
      <c r="DT168" s="27">
        <f>SUMIFS(166:166,$9:$9,DT$9-SUMIFS(conditions!$85:$85,conditions!$8:$8,"&lt;="&amp;DT$9,conditions!$9:$9,"&gt;="&amp;DT$9))</f>
        <v>6</v>
      </c>
      <c r="DU168" s="27">
        <f>SUMIFS(166:166,$9:$9,DU$9-SUMIFS(conditions!$85:$85,conditions!$8:$8,"&lt;="&amp;DU$9,conditions!$9:$9,"&gt;="&amp;DU$9))</f>
        <v>6</v>
      </c>
      <c r="DV168" s="27">
        <f>SUMIFS(166:166,$9:$9,DV$9-SUMIFS(conditions!$85:$85,conditions!$8:$8,"&lt;="&amp;DV$9,conditions!$9:$9,"&gt;="&amp;DV$9))</f>
        <v>0</v>
      </c>
      <c r="DW168" s="27">
        <f>SUMIFS(166:166,$9:$9,DW$9-SUMIFS(conditions!$85:$85,conditions!$8:$8,"&lt;="&amp;DW$9,conditions!$9:$9,"&gt;="&amp;DW$9))</f>
        <v>0</v>
      </c>
      <c r="DX168" s="27">
        <f>SUMIFS(166:166,$9:$9,DX$9-SUMIFS(conditions!$85:$85,conditions!$8:$8,"&lt;="&amp;DX$9,conditions!$9:$9,"&gt;="&amp;DX$9))</f>
        <v>6</v>
      </c>
      <c r="DY168" s="27">
        <f>SUMIFS(166:166,$9:$9,DY$9-SUMIFS(conditions!$85:$85,conditions!$8:$8,"&lt;="&amp;DY$9,conditions!$9:$9,"&gt;="&amp;DY$9))</f>
        <v>6</v>
      </c>
      <c r="DZ168" s="27">
        <f>SUMIFS(166:166,$9:$9,DZ$9-SUMIFS(conditions!$85:$85,conditions!$8:$8,"&lt;="&amp;DZ$9,conditions!$9:$9,"&gt;="&amp;DZ$9))</f>
        <v>6</v>
      </c>
      <c r="EA168" s="27">
        <f>SUMIFS(166:166,$9:$9,EA$9-SUMIFS(conditions!$85:$85,conditions!$8:$8,"&lt;="&amp;EA$9,conditions!$9:$9,"&gt;="&amp;EA$9))</f>
        <v>6</v>
      </c>
      <c r="EB168" s="27">
        <f>SUMIFS(166:166,$9:$9,EB$9-SUMIFS(conditions!$85:$85,conditions!$8:$8,"&lt;="&amp;EB$9,conditions!$9:$9,"&gt;="&amp;EB$9))</f>
        <v>6</v>
      </c>
      <c r="EC168" s="27">
        <f>SUMIFS(166:166,$9:$9,EC$9-SUMIFS(conditions!$85:$85,conditions!$8:$8,"&lt;="&amp;EC$9,conditions!$9:$9,"&gt;="&amp;EC$9))</f>
        <v>0</v>
      </c>
      <c r="ED168" s="27">
        <f>SUMIFS(166:166,$9:$9,ED$9-SUMIFS(conditions!$85:$85,conditions!$8:$8,"&lt;="&amp;ED$9,conditions!$9:$9,"&gt;="&amp;ED$9))</f>
        <v>0</v>
      </c>
      <c r="EE168" s="27">
        <f>SUMIFS(166:166,$9:$9,EE$9-SUMIFS(conditions!$85:$85,conditions!$8:$8,"&lt;="&amp;EE$9,conditions!$9:$9,"&gt;="&amp;EE$9))</f>
        <v>6</v>
      </c>
      <c r="EF168" s="27">
        <f>SUMIFS(166:166,$9:$9,EF$9-SUMIFS(conditions!$85:$85,conditions!$8:$8,"&lt;="&amp;EF$9,conditions!$9:$9,"&gt;="&amp;EF$9))</f>
        <v>6</v>
      </c>
      <c r="EG168" s="27">
        <f>SUMIFS(166:166,$9:$9,EG$9-SUMIFS(conditions!$85:$85,conditions!$8:$8,"&lt;="&amp;EG$9,conditions!$9:$9,"&gt;="&amp;EG$9))</f>
        <v>6</v>
      </c>
      <c r="EH168" s="27">
        <f>SUMIFS(166:166,$9:$9,EH$9-SUMIFS(conditions!$85:$85,conditions!$8:$8,"&lt;="&amp;EH$9,conditions!$9:$9,"&gt;="&amp;EH$9))</f>
        <v>6</v>
      </c>
      <c r="EI168" s="27">
        <f>SUMIFS(166:166,$9:$9,EI$9-SUMIFS(conditions!$85:$85,conditions!$8:$8,"&lt;="&amp;EI$9,conditions!$9:$9,"&gt;="&amp;EI$9))</f>
        <v>6</v>
      </c>
      <c r="EJ168" s="27">
        <f>SUMIFS(166:166,$9:$9,EJ$9-SUMIFS(conditions!$85:$85,conditions!$8:$8,"&lt;="&amp;EJ$9,conditions!$9:$9,"&gt;="&amp;EJ$9))</f>
        <v>0</v>
      </c>
      <c r="EK168" s="27">
        <f>SUMIFS(166:166,$9:$9,EK$9-SUMIFS(conditions!$85:$85,conditions!$8:$8,"&lt;="&amp;EK$9,conditions!$9:$9,"&gt;="&amp;EK$9))</f>
        <v>0</v>
      </c>
      <c r="EL168" s="27">
        <f>SUMIFS(166:166,$9:$9,EL$9-SUMIFS(conditions!$85:$85,conditions!$8:$8,"&lt;="&amp;EL$9,conditions!$9:$9,"&gt;="&amp;EL$9))</f>
        <v>6</v>
      </c>
      <c r="EM168" s="27">
        <f>SUMIFS(166:166,$9:$9,EM$9-SUMIFS(conditions!$85:$85,conditions!$8:$8,"&lt;="&amp;EM$9,conditions!$9:$9,"&gt;="&amp;EM$9))</f>
        <v>5.9399999999999995</v>
      </c>
      <c r="EN168" s="27">
        <f>SUMIFS(166:166,$9:$9,EN$9-SUMIFS(conditions!$85:$85,conditions!$8:$8,"&lt;="&amp;EN$9,conditions!$9:$9,"&gt;="&amp;EN$9))</f>
        <v>5.9399999999999995</v>
      </c>
      <c r="EO168" s="27">
        <f>SUMIFS(166:166,$9:$9,EO$9-SUMIFS(conditions!$85:$85,conditions!$8:$8,"&lt;="&amp;EO$9,conditions!$9:$9,"&gt;="&amp;EO$9))</f>
        <v>5.9399999999999995</v>
      </c>
      <c r="EP168" s="27">
        <f>SUMIFS(166:166,$9:$9,EP$9-SUMIFS(conditions!$85:$85,conditions!$8:$8,"&lt;="&amp;EP$9,conditions!$9:$9,"&gt;="&amp;EP$9))</f>
        <v>5.9399999999999995</v>
      </c>
      <c r="EQ168" s="27">
        <f>SUMIFS(166:166,$9:$9,EQ$9-SUMIFS(conditions!$85:$85,conditions!$8:$8,"&lt;="&amp;EQ$9,conditions!$9:$9,"&gt;="&amp;EQ$9))</f>
        <v>0</v>
      </c>
      <c r="ER168" s="27">
        <f>SUMIFS(166:166,$9:$9,ER$9-SUMIFS(conditions!$85:$85,conditions!$8:$8,"&lt;="&amp;ER$9,conditions!$9:$9,"&gt;="&amp;ER$9))</f>
        <v>0</v>
      </c>
      <c r="ES168" s="27">
        <f>SUMIFS(166:166,$9:$9,ES$9-SUMIFS(conditions!$85:$85,conditions!$8:$8,"&lt;="&amp;ES$9,conditions!$9:$9,"&gt;="&amp;ES$9))</f>
        <v>5.9399999999999995</v>
      </c>
      <c r="ET168" s="27">
        <f>SUMIFS(166:166,$9:$9,ET$9-SUMIFS(conditions!$85:$85,conditions!$8:$8,"&lt;="&amp;ET$9,conditions!$9:$9,"&gt;="&amp;ET$9))</f>
        <v>5.9399999999999995</v>
      </c>
      <c r="EU168" s="27">
        <f>SUMIFS(166:166,$9:$9,EU$9-SUMIFS(conditions!$85:$85,conditions!$8:$8,"&lt;="&amp;EU$9,conditions!$9:$9,"&gt;="&amp;EU$9))</f>
        <v>5.9399999999999995</v>
      </c>
      <c r="EV168" s="27">
        <f>SUMIFS(166:166,$9:$9,EV$9-SUMIFS(conditions!$85:$85,conditions!$8:$8,"&lt;="&amp;EV$9,conditions!$9:$9,"&gt;="&amp;EV$9))</f>
        <v>5.9399999999999995</v>
      </c>
      <c r="EW168" s="27">
        <f>SUMIFS(166:166,$9:$9,EW$9-SUMIFS(conditions!$85:$85,conditions!$8:$8,"&lt;="&amp;EW$9,conditions!$9:$9,"&gt;="&amp;EW$9))</f>
        <v>5.9399999999999995</v>
      </c>
      <c r="EX168" s="27">
        <f>SUMIFS(166:166,$9:$9,EX$9-SUMIFS(conditions!$85:$85,conditions!$8:$8,"&lt;="&amp;EX$9,conditions!$9:$9,"&gt;="&amp;EX$9))</f>
        <v>0</v>
      </c>
      <c r="EY168" s="27">
        <f>SUMIFS(166:166,$9:$9,EY$9-SUMIFS(conditions!$85:$85,conditions!$8:$8,"&lt;="&amp;EY$9,conditions!$9:$9,"&gt;="&amp;EY$9))</f>
        <v>0</v>
      </c>
      <c r="EZ168" s="27">
        <f>SUMIFS(166:166,$9:$9,EZ$9-SUMIFS(conditions!$85:$85,conditions!$8:$8,"&lt;="&amp;EZ$9,conditions!$9:$9,"&gt;="&amp;EZ$9))</f>
        <v>5.9399999999999995</v>
      </c>
      <c r="FA168" s="27">
        <f>SUMIFS(166:166,$9:$9,FA$9-SUMIFS(conditions!$85:$85,conditions!$8:$8,"&lt;="&amp;FA$9,conditions!$9:$9,"&gt;="&amp;FA$9))</f>
        <v>5.9399999999999995</v>
      </c>
      <c r="FB168" s="27">
        <f>SUMIFS(166:166,$9:$9,FB$9-SUMIFS(conditions!$85:$85,conditions!$8:$8,"&lt;="&amp;FB$9,conditions!$9:$9,"&gt;="&amp;FB$9))</f>
        <v>5.9399999999999995</v>
      </c>
      <c r="FC168" s="27">
        <f>SUMIFS(166:166,$9:$9,FC$9-SUMIFS(conditions!$85:$85,conditions!$8:$8,"&lt;="&amp;FC$9,conditions!$9:$9,"&gt;="&amp;FC$9))</f>
        <v>5.9399999999999995</v>
      </c>
      <c r="FD168" s="27">
        <f>SUMIFS(166:166,$9:$9,FD$9-SUMIFS(conditions!$85:$85,conditions!$8:$8,"&lt;="&amp;FD$9,conditions!$9:$9,"&gt;="&amp;FD$9))</f>
        <v>5.9399999999999995</v>
      </c>
      <c r="FE168" s="27">
        <f>SUMIFS(166:166,$9:$9,FE$9-SUMIFS(conditions!$85:$85,conditions!$8:$8,"&lt;="&amp;FE$9,conditions!$9:$9,"&gt;="&amp;FE$9))</f>
        <v>0</v>
      </c>
      <c r="FF168" s="27">
        <f>SUMIFS(166:166,$9:$9,FF$9-SUMIFS(conditions!$85:$85,conditions!$8:$8,"&lt;="&amp;FF$9,conditions!$9:$9,"&gt;="&amp;FF$9))</f>
        <v>0</v>
      </c>
      <c r="FG168" s="27">
        <f>SUMIFS(166:166,$9:$9,FG$9-SUMIFS(conditions!$85:$85,conditions!$8:$8,"&lt;="&amp;FG$9,conditions!$9:$9,"&gt;="&amp;FG$9))</f>
        <v>5.9399999999999995</v>
      </c>
      <c r="FH168" s="27">
        <f>SUMIFS(166:166,$9:$9,FH$9-SUMIFS(conditions!$85:$85,conditions!$8:$8,"&lt;="&amp;FH$9,conditions!$9:$9,"&gt;="&amp;FH$9))</f>
        <v>5.9399999999999995</v>
      </c>
      <c r="FI168" s="27">
        <f>SUMIFS(166:166,$9:$9,FI$9-SUMIFS(conditions!$85:$85,conditions!$8:$8,"&lt;="&amp;FI$9,conditions!$9:$9,"&gt;="&amp;FI$9))</f>
        <v>5.9399999999999995</v>
      </c>
      <c r="FJ168" s="27">
        <f>SUMIFS(166:166,$9:$9,FJ$9-SUMIFS(conditions!$85:$85,conditions!$8:$8,"&lt;="&amp;FJ$9,conditions!$9:$9,"&gt;="&amp;FJ$9))</f>
        <v>5.9399999999999995</v>
      </c>
      <c r="FK168" s="27">
        <f>SUMIFS(166:166,$9:$9,FK$9-SUMIFS(conditions!$85:$85,conditions!$8:$8,"&lt;="&amp;FK$9,conditions!$9:$9,"&gt;="&amp;FK$9))</f>
        <v>5.9399999999999995</v>
      </c>
      <c r="FL168" s="27">
        <f>SUMIFS(166:166,$9:$9,FL$9-SUMIFS(conditions!$85:$85,conditions!$8:$8,"&lt;="&amp;FL$9,conditions!$9:$9,"&gt;="&amp;FL$9))</f>
        <v>0</v>
      </c>
      <c r="FM168" s="27">
        <f>SUMIFS(166:166,$9:$9,FM$9-SUMIFS(conditions!$85:$85,conditions!$8:$8,"&lt;="&amp;FM$9,conditions!$9:$9,"&gt;="&amp;FM$9))</f>
        <v>0</v>
      </c>
      <c r="FN168" s="27">
        <f>SUMIFS(166:166,$9:$9,FN$9-SUMIFS(conditions!$85:$85,conditions!$8:$8,"&lt;="&amp;FN$9,conditions!$9:$9,"&gt;="&amp;FN$9))</f>
        <v>5.9399999999999995</v>
      </c>
      <c r="FO168" s="27">
        <f>SUMIFS(166:166,$9:$9,FO$9-SUMIFS(conditions!$85:$85,conditions!$8:$8,"&lt;="&amp;FO$9,conditions!$9:$9,"&gt;="&amp;FO$9))</f>
        <v>5.9399999999999995</v>
      </c>
      <c r="FP168" s="27">
        <f>SUMIFS(166:166,$9:$9,FP$9-SUMIFS(conditions!$85:$85,conditions!$8:$8,"&lt;="&amp;FP$9,conditions!$9:$9,"&gt;="&amp;FP$9))</f>
        <v>5.9399999999999995</v>
      </c>
      <c r="FQ168" s="27">
        <f>SUMIFS(166:166,$9:$9,FQ$9-SUMIFS(conditions!$85:$85,conditions!$8:$8,"&lt;="&amp;FQ$9,conditions!$9:$9,"&gt;="&amp;FQ$9))</f>
        <v>5.9399999999999995</v>
      </c>
      <c r="FR168" s="27">
        <f>SUMIFS(166:166,$9:$9,FR$9-SUMIFS(conditions!$85:$85,conditions!$8:$8,"&lt;="&amp;FR$9,conditions!$9:$9,"&gt;="&amp;FR$9))</f>
        <v>7.1279999999999992</v>
      </c>
      <c r="FS168" s="27">
        <f>SUMIFS(166:166,$9:$9,FS$9-SUMIFS(conditions!$85:$85,conditions!$8:$8,"&lt;="&amp;FS$9,conditions!$9:$9,"&gt;="&amp;FS$9))</f>
        <v>0</v>
      </c>
      <c r="FT168" s="27">
        <f>SUMIFS(166:166,$9:$9,FT$9-SUMIFS(conditions!$85:$85,conditions!$8:$8,"&lt;="&amp;FT$9,conditions!$9:$9,"&gt;="&amp;FT$9))</f>
        <v>0</v>
      </c>
      <c r="FU168" s="27">
        <f>SUMIFS(166:166,$9:$9,FU$9-SUMIFS(conditions!$85:$85,conditions!$8:$8,"&lt;="&amp;FU$9,conditions!$9:$9,"&gt;="&amp;FU$9))</f>
        <v>7.1279999999999992</v>
      </c>
      <c r="FV168" s="27">
        <f>SUMIFS(166:166,$9:$9,FV$9-SUMIFS(conditions!$85:$85,conditions!$8:$8,"&lt;="&amp;FV$9,conditions!$9:$9,"&gt;="&amp;FV$9))</f>
        <v>7.1279999999999992</v>
      </c>
      <c r="FW168" s="27">
        <f>SUMIFS(166:166,$9:$9,FW$9-SUMIFS(conditions!$85:$85,conditions!$8:$8,"&lt;="&amp;FW$9,conditions!$9:$9,"&gt;="&amp;FW$9))</f>
        <v>7.1279999999999992</v>
      </c>
      <c r="FX168" s="27">
        <f>SUMIFS(166:166,$9:$9,FX$9-SUMIFS(conditions!$85:$85,conditions!$8:$8,"&lt;="&amp;FX$9,conditions!$9:$9,"&gt;="&amp;FX$9))</f>
        <v>7.1279999999999992</v>
      </c>
      <c r="FY168" s="27">
        <f>SUMIFS(166:166,$9:$9,FY$9-SUMIFS(conditions!$85:$85,conditions!$8:$8,"&lt;="&amp;FY$9,conditions!$9:$9,"&gt;="&amp;FY$9))</f>
        <v>7.1279999999999992</v>
      </c>
      <c r="FZ168" s="27">
        <f>SUMIFS(166:166,$9:$9,FZ$9-SUMIFS(conditions!$85:$85,conditions!$8:$8,"&lt;="&amp;FZ$9,conditions!$9:$9,"&gt;="&amp;FZ$9))</f>
        <v>0</v>
      </c>
      <c r="GA168" s="27">
        <f>SUMIFS(166:166,$9:$9,GA$9-SUMIFS(conditions!$85:$85,conditions!$8:$8,"&lt;="&amp;GA$9,conditions!$9:$9,"&gt;="&amp;GA$9))</f>
        <v>0</v>
      </c>
      <c r="GB168" s="27">
        <f>SUMIFS(166:166,$9:$9,GB$9-SUMIFS(conditions!$85:$85,conditions!$8:$8,"&lt;="&amp;GB$9,conditions!$9:$9,"&gt;="&amp;GB$9))</f>
        <v>7.1279999999999992</v>
      </c>
      <c r="GC168" s="27">
        <f>SUMIFS(166:166,$9:$9,GC$9-SUMIFS(conditions!$85:$85,conditions!$8:$8,"&lt;="&amp;GC$9,conditions!$9:$9,"&gt;="&amp;GC$9))</f>
        <v>7.1279999999999992</v>
      </c>
      <c r="GD168" s="27">
        <f>SUMIFS(166:166,$9:$9,GD$9-SUMIFS(conditions!$85:$85,conditions!$8:$8,"&lt;="&amp;GD$9,conditions!$9:$9,"&gt;="&amp;GD$9))</f>
        <v>7.1279999999999992</v>
      </c>
      <c r="GE168" s="27">
        <f>SUMIFS(166:166,$9:$9,GE$9-SUMIFS(conditions!$85:$85,conditions!$8:$8,"&lt;="&amp;GE$9,conditions!$9:$9,"&gt;="&amp;GE$9))</f>
        <v>7.1279999999999992</v>
      </c>
      <c r="GF168" s="27">
        <f>SUMIFS(166:166,$9:$9,GF$9-SUMIFS(conditions!$85:$85,conditions!$8:$8,"&lt;="&amp;GF$9,conditions!$9:$9,"&gt;="&amp;GF$9))</f>
        <v>7.1279999999999992</v>
      </c>
      <c r="GG168" s="27">
        <f>SUMIFS(166:166,$9:$9,GG$9-SUMIFS(conditions!$85:$85,conditions!$8:$8,"&lt;="&amp;GG$9,conditions!$9:$9,"&gt;="&amp;GG$9))</f>
        <v>0</v>
      </c>
      <c r="GH168" s="27">
        <f>SUMIFS(166:166,$9:$9,GH$9-SUMIFS(conditions!$85:$85,conditions!$8:$8,"&lt;="&amp;GH$9,conditions!$9:$9,"&gt;="&amp;GH$9))</f>
        <v>0</v>
      </c>
      <c r="GI168" s="27">
        <f>SUMIFS(166:166,$9:$9,GI$9-SUMIFS(conditions!$85:$85,conditions!$8:$8,"&lt;="&amp;GI$9,conditions!$9:$9,"&gt;="&amp;GI$9))</f>
        <v>7.1279999999999992</v>
      </c>
      <c r="GJ168" s="27">
        <f>SUMIFS(166:166,$9:$9,GJ$9-SUMIFS(conditions!$85:$85,conditions!$8:$8,"&lt;="&amp;GJ$9,conditions!$9:$9,"&gt;="&amp;GJ$9))</f>
        <v>7.1279999999999992</v>
      </c>
      <c r="GK168" s="27">
        <f>SUMIFS(166:166,$9:$9,GK$9-SUMIFS(conditions!$85:$85,conditions!$8:$8,"&lt;="&amp;GK$9,conditions!$9:$9,"&gt;="&amp;GK$9))</f>
        <v>7.1279999999999992</v>
      </c>
      <c r="GL168" s="27">
        <f>SUMIFS(166:166,$9:$9,GL$9-SUMIFS(conditions!$85:$85,conditions!$8:$8,"&lt;="&amp;GL$9,conditions!$9:$9,"&gt;="&amp;GL$9))</f>
        <v>7.1279999999999992</v>
      </c>
      <c r="GM168" s="27">
        <f>SUMIFS(166:166,$9:$9,GM$9-SUMIFS(conditions!$85:$85,conditions!$8:$8,"&lt;="&amp;GM$9,conditions!$9:$9,"&gt;="&amp;GM$9))</f>
        <v>7.1279999999999992</v>
      </c>
      <c r="GN168" s="27">
        <f>SUMIFS(166:166,$9:$9,GN$9-SUMIFS(conditions!$85:$85,conditions!$8:$8,"&lt;="&amp;GN$9,conditions!$9:$9,"&gt;="&amp;GN$9))</f>
        <v>0</v>
      </c>
      <c r="GO168" s="27">
        <f>SUMIFS(166:166,$9:$9,GO$9-SUMIFS(conditions!$85:$85,conditions!$8:$8,"&lt;="&amp;GO$9,conditions!$9:$9,"&gt;="&amp;GO$9))</f>
        <v>0</v>
      </c>
      <c r="GP168" s="27">
        <f>SUMIFS(166:166,$9:$9,GP$9-SUMIFS(conditions!$85:$85,conditions!$8:$8,"&lt;="&amp;GP$9,conditions!$9:$9,"&gt;="&amp;GP$9))</f>
        <v>7.1279999999999992</v>
      </c>
      <c r="GQ168" s="27">
        <f>SUMIFS(166:166,$9:$9,GQ$9-SUMIFS(conditions!$85:$85,conditions!$8:$8,"&lt;="&amp;GQ$9,conditions!$9:$9,"&gt;="&amp;GQ$9))</f>
        <v>7.1279999999999992</v>
      </c>
      <c r="GR168" s="27">
        <f>SUMIFS(166:166,$9:$9,GR$9-SUMIFS(conditions!$85:$85,conditions!$8:$8,"&lt;="&amp;GR$9,conditions!$9:$9,"&gt;="&amp;GR$9))</f>
        <v>7.1279999999999992</v>
      </c>
      <c r="GS168" s="27">
        <f>SUMIFS(166:166,$9:$9,GS$9-SUMIFS(conditions!$85:$85,conditions!$8:$8,"&lt;="&amp;GS$9,conditions!$9:$9,"&gt;="&amp;GS$9))</f>
        <v>7.1279999999999992</v>
      </c>
      <c r="GT168" s="27">
        <f>SUMIFS(166:166,$9:$9,GT$9-SUMIFS(conditions!$85:$85,conditions!$8:$8,"&lt;="&amp;GT$9,conditions!$9:$9,"&gt;="&amp;GT$9))</f>
        <v>7.1279999999999992</v>
      </c>
      <c r="GU168" s="27">
        <f>SUMIFS(166:166,$9:$9,GU$9-SUMIFS(conditions!$85:$85,conditions!$8:$8,"&lt;="&amp;GU$9,conditions!$9:$9,"&gt;="&amp;GU$9))</f>
        <v>0</v>
      </c>
      <c r="GV168" s="27">
        <f>SUMIFS(166:166,$9:$9,GV$9-SUMIFS(conditions!$85:$85,conditions!$8:$8,"&lt;="&amp;GV$9,conditions!$9:$9,"&gt;="&amp;GV$9))</f>
        <v>0</v>
      </c>
      <c r="GW168" s="27">
        <f>SUMIFS(166:166,$9:$9,GW$9-SUMIFS(conditions!$85:$85,conditions!$8:$8,"&lt;="&amp;GW$9,conditions!$9:$9,"&gt;="&amp;GW$9))</f>
        <v>7.4843999999999991</v>
      </c>
      <c r="GX168" s="27">
        <f>SUMIFS(166:166,$9:$9,GX$9-SUMIFS(conditions!$85:$85,conditions!$8:$8,"&lt;="&amp;GX$9,conditions!$9:$9,"&gt;="&amp;GX$9))</f>
        <v>7.4843999999999991</v>
      </c>
      <c r="GY168" s="27">
        <f>SUMIFS(166:166,$9:$9,GY$9-SUMIFS(conditions!$85:$85,conditions!$8:$8,"&lt;="&amp;GY$9,conditions!$9:$9,"&gt;="&amp;GY$9))</f>
        <v>7.4843999999999991</v>
      </c>
      <c r="GZ168" s="27">
        <f>SUMIFS(166:166,$9:$9,GZ$9-SUMIFS(conditions!$85:$85,conditions!$8:$8,"&lt;="&amp;GZ$9,conditions!$9:$9,"&gt;="&amp;GZ$9))</f>
        <v>7.4843999999999991</v>
      </c>
      <c r="HA168" s="27">
        <f>SUMIFS(166:166,$9:$9,HA$9-SUMIFS(conditions!$85:$85,conditions!$8:$8,"&lt;="&amp;HA$9,conditions!$9:$9,"&gt;="&amp;HA$9))</f>
        <v>7.4843999999999991</v>
      </c>
      <c r="HB168" s="27">
        <f>SUMIFS(166:166,$9:$9,HB$9-SUMIFS(conditions!$85:$85,conditions!$8:$8,"&lt;="&amp;HB$9,conditions!$9:$9,"&gt;="&amp;HB$9))</f>
        <v>0</v>
      </c>
      <c r="HC168" s="27">
        <f>SUMIFS(166:166,$9:$9,HC$9-SUMIFS(conditions!$85:$85,conditions!$8:$8,"&lt;="&amp;HC$9,conditions!$9:$9,"&gt;="&amp;HC$9))</f>
        <v>0</v>
      </c>
      <c r="HD168" s="27">
        <f>SUMIFS(166:166,$9:$9,HD$9-SUMIFS(conditions!$85:$85,conditions!$8:$8,"&lt;="&amp;HD$9,conditions!$9:$9,"&gt;="&amp;HD$9))</f>
        <v>7.4843999999999991</v>
      </c>
      <c r="HE168" s="27">
        <f>SUMIFS(166:166,$9:$9,HE$9-SUMIFS(conditions!$85:$85,conditions!$8:$8,"&lt;="&amp;HE$9,conditions!$9:$9,"&gt;="&amp;HE$9))</f>
        <v>7.4843999999999991</v>
      </c>
      <c r="HF168" s="27">
        <f>SUMIFS(166:166,$9:$9,HF$9-SUMIFS(conditions!$85:$85,conditions!$8:$8,"&lt;="&amp;HF$9,conditions!$9:$9,"&gt;="&amp;HF$9))</f>
        <v>7.4843999999999991</v>
      </c>
      <c r="HG168" s="27">
        <f>SUMIFS(166:166,$9:$9,HG$9-SUMIFS(conditions!$85:$85,conditions!$8:$8,"&lt;="&amp;HG$9,conditions!$9:$9,"&gt;="&amp;HG$9))</f>
        <v>7.4843999999999991</v>
      </c>
      <c r="HH168" s="27">
        <f>SUMIFS(166:166,$9:$9,HH$9-SUMIFS(conditions!$85:$85,conditions!$8:$8,"&lt;="&amp;HH$9,conditions!$9:$9,"&gt;="&amp;HH$9))</f>
        <v>7.4843999999999991</v>
      </c>
      <c r="HI168" s="27">
        <f>SUMIFS(166:166,$9:$9,HI$9-SUMIFS(conditions!$85:$85,conditions!$8:$8,"&lt;="&amp;HI$9,conditions!$9:$9,"&gt;="&amp;HI$9))</f>
        <v>0</v>
      </c>
      <c r="HJ168" s="27">
        <f>SUMIFS(166:166,$9:$9,HJ$9-SUMIFS(conditions!$85:$85,conditions!$8:$8,"&lt;="&amp;HJ$9,conditions!$9:$9,"&gt;="&amp;HJ$9))</f>
        <v>0</v>
      </c>
      <c r="HK168" s="27">
        <f>SUMIFS(166:166,$9:$9,HK$9-SUMIFS(conditions!$85:$85,conditions!$8:$8,"&lt;="&amp;HK$9,conditions!$9:$9,"&gt;="&amp;HK$9))</f>
        <v>7.4843999999999991</v>
      </c>
      <c r="HL168" s="27">
        <f>SUMIFS(166:166,$9:$9,HL$9-SUMIFS(conditions!$85:$85,conditions!$8:$8,"&lt;="&amp;HL$9,conditions!$9:$9,"&gt;="&amp;HL$9))</f>
        <v>7.4843999999999991</v>
      </c>
      <c r="HM168" s="27">
        <f>SUMIFS(166:166,$9:$9,HM$9-SUMIFS(conditions!$85:$85,conditions!$8:$8,"&lt;="&amp;HM$9,conditions!$9:$9,"&gt;="&amp;HM$9))</f>
        <v>7.4843999999999991</v>
      </c>
      <c r="HN168" s="27">
        <f>SUMIFS(166:166,$9:$9,HN$9-SUMIFS(conditions!$85:$85,conditions!$8:$8,"&lt;="&amp;HN$9,conditions!$9:$9,"&gt;="&amp;HN$9))</f>
        <v>7.4843999999999991</v>
      </c>
      <c r="HO168" s="27">
        <f>SUMIFS(166:166,$9:$9,HO$9-SUMIFS(conditions!$85:$85,conditions!$8:$8,"&lt;="&amp;HO$9,conditions!$9:$9,"&gt;="&amp;HO$9))</f>
        <v>7.4843999999999991</v>
      </c>
      <c r="HP168" s="27">
        <f>SUMIFS(166:166,$9:$9,HP$9-SUMIFS(conditions!$85:$85,conditions!$8:$8,"&lt;="&amp;HP$9,conditions!$9:$9,"&gt;="&amp;HP$9))</f>
        <v>0</v>
      </c>
      <c r="HQ168" s="27">
        <f>SUMIFS(166:166,$9:$9,HQ$9-SUMIFS(conditions!$85:$85,conditions!$8:$8,"&lt;="&amp;HQ$9,conditions!$9:$9,"&gt;="&amp;HQ$9))</f>
        <v>0</v>
      </c>
      <c r="HR168" s="27">
        <f>SUMIFS(166:166,$9:$9,HR$9-SUMIFS(conditions!$85:$85,conditions!$8:$8,"&lt;="&amp;HR$9,conditions!$9:$9,"&gt;="&amp;HR$9))</f>
        <v>7.4843999999999991</v>
      </c>
      <c r="HS168" s="27">
        <f>SUMIFS(166:166,$9:$9,HS$9-SUMIFS(conditions!$85:$85,conditions!$8:$8,"&lt;="&amp;HS$9,conditions!$9:$9,"&gt;="&amp;HS$9))</f>
        <v>7.4843999999999991</v>
      </c>
      <c r="HT168" s="27">
        <f>SUMIFS(166:166,$9:$9,HT$9-SUMIFS(conditions!$85:$85,conditions!$8:$8,"&lt;="&amp;HT$9,conditions!$9:$9,"&gt;="&amp;HT$9))</f>
        <v>7.4843999999999991</v>
      </c>
      <c r="HU168" s="27">
        <f>SUMIFS(166:166,$9:$9,HU$9-SUMIFS(conditions!$85:$85,conditions!$8:$8,"&lt;="&amp;HU$9,conditions!$9:$9,"&gt;="&amp;HU$9))</f>
        <v>7.4843999999999991</v>
      </c>
      <c r="HV168" s="27">
        <f>SUMIFS(166:166,$9:$9,HV$9-SUMIFS(conditions!$85:$85,conditions!$8:$8,"&lt;="&amp;HV$9,conditions!$9:$9,"&gt;="&amp;HV$9))</f>
        <v>7.4843999999999991</v>
      </c>
      <c r="HW168" s="27">
        <f>SUMIFS(166:166,$9:$9,HW$9-SUMIFS(conditions!$85:$85,conditions!$8:$8,"&lt;="&amp;HW$9,conditions!$9:$9,"&gt;="&amp;HW$9))</f>
        <v>0</v>
      </c>
      <c r="HX168" s="27">
        <f>SUMIFS(166:166,$9:$9,HX$9-SUMIFS(conditions!$85:$85,conditions!$8:$8,"&lt;="&amp;HX$9,conditions!$9:$9,"&gt;="&amp;HX$9))</f>
        <v>0</v>
      </c>
      <c r="HY168" s="27">
        <f>SUMIFS(166:166,$9:$9,HY$9-SUMIFS(conditions!$85:$85,conditions!$8:$8,"&lt;="&amp;HY$9,conditions!$9:$9,"&gt;="&amp;HY$9))</f>
        <v>7.4843999999999991</v>
      </c>
      <c r="HZ168" s="27">
        <f>SUMIFS(166:166,$9:$9,HZ$9-SUMIFS(conditions!$85:$85,conditions!$8:$8,"&lt;="&amp;HZ$9,conditions!$9:$9,"&gt;="&amp;HZ$9))</f>
        <v>7.4843999999999991</v>
      </c>
      <c r="IA168" s="27">
        <f>SUMIFS(166:166,$9:$9,IA$9-SUMIFS(conditions!$85:$85,conditions!$8:$8,"&lt;="&amp;IA$9,conditions!$9:$9,"&gt;="&amp;IA$9))</f>
        <v>8.2952099999999973</v>
      </c>
      <c r="IB168" s="27">
        <f>SUMIFS(166:166,$9:$9,IB$9-SUMIFS(conditions!$85:$85,conditions!$8:$8,"&lt;="&amp;IB$9,conditions!$9:$9,"&gt;="&amp;IB$9))</f>
        <v>8.2952099999999973</v>
      </c>
      <c r="IC168" s="27">
        <f>SUMIFS(166:166,$9:$9,IC$9-SUMIFS(conditions!$85:$85,conditions!$8:$8,"&lt;="&amp;IC$9,conditions!$9:$9,"&gt;="&amp;IC$9))</f>
        <v>8.2952099999999973</v>
      </c>
      <c r="ID168" s="27">
        <f>SUMIFS(166:166,$9:$9,ID$9-SUMIFS(conditions!$85:$85,conditions!$8:$8,"&lt;="&amp;ID$9,conditions!$9:$9,"&gt;="&amp;ID$9))</f>
        <v>0</v>
      </c>
      <c r="IE168" s="27">
        <f>SUMIFS(166:166,$9:$9,IE$9-SUMIFS(conditions!$85:$85,conditions!$8:$8,"&lt;="&amp;IE$9,conditions!$9:$9,"&gt;="&amp;IE$9))</f>
        <v>0</v>
      </c>
      <c r="IF168" s="27">
        <f>SUMIFS(166:166,$9:$9,IF$9-SUMIFS(conditions!$85:$85,conditions!$8:$8,"&lt;="&amp;IF$9,conditions!$9:$9,"&gt;="&amp;IF$9))</f>
        <v>8.2952099999999973</v>
      </c>
      <c r="IG168" s="27">
        <f>SUMIFS(166:166,$9:$9,IG$9-SUMIFS(conditions!$85:$85,conditions!$8:$8,"&lt;="&amp;IG$9,conditions!$9:$9,"&gt;="&amp;IG$9))</f>
        <v>8.2952099999999973</v>
      </c>
      <c r="IH168" s="27">
        <f>SUMIFS(166:166,$9:$9,IH$9-SUMIFS(conditions!$85:$85,conditions!$8:$8,"&lt;="&amp;IH$9,conditions!$9:$9,"&gt;="&amp;IH$9))</f>
        <v>8.2952099999999973</v>
      </c>
      <c r="II168" s="27">
        <f>SUMIFS(166:166,$9:$9,II$9-SUMIFS(conditions!$85:$85,conditions!$8:$8,"&lt;="&amp;II$9,conditions!$9:$9,"&gt;="&amp;II$9))</f>
        <v>8.2952099999999973</v>
      </c>
      <c r="IJ168" s="27">
        <f>SUMIFS(166:166,$9:$9,IJ$9-SUMIFS(conditions!$85:$85,conditions!$8:$8,"&lt;="&amp;IJ$9,conditions!$9:$9,"&gt;="&amp;IJ$9))</f>
        <v>8.2952099999999973</v>
      </c>
      <c r="IK168" s="27">
        <f>SUMIFS(166:166,$9:$9,IK$9-SUMIFS(conditions!$85:$85,conditions!$8:$8,"&lt;="&amp;IK$9,conditions!$9:$9,"&gt;="&amp;IK$9))</f>
        <v>0</v>
      </c>
      <c r="IL168" s="27">
        <f>SUMIFS(166:166,$9:$9,IL$9-SUMIFS(conditions!$85:$85,conditions!$8:$8,"&lt;="&amp;IL$9,conditions!$9:$9,"&gt;="&amp;IL$9))</f>
        <v>0</v>
      </c>
      <c r="IM168" s="27">
        <f>SUMIFS(166:166,$9:$9,IM$9-SUMIFS(conditions!$85:$85,conditions!$8:$8,"&lt;="&amp;IM$9,conditions!$9:$9,"&gt;="&amp;IM$9))</f>
        <v>8.2952099999999973</v>
      </c>
      <c r="IN168" s="27">
        <f>SUMIFS(166:166,$9:$9,IN$9-SUMIFS(conditions!$85:$85,conditions!$8:$8,"&lt;="&amp;IN$9,conditions!$9:$9,"&gt;="&amp;IN$9))</f>
        <v>8.2952099999999973</v>
      </c>
      <c r="IO168" s="27">
        <f>SUMIFS(166:166,$9:$9,IO$9-SUMIFS(conditions!$85:$85,conditions!$8:$8,"&lt;="&amp;IO$9,conditions!$9:$9,"&gt;="&amp;IO$9))</f>
        <v>8.2952099999999973</v>
      </c>
      <c r="IP168" s="27">
        <f>SUMIFS(166:166,$9:$9,IP$9-SUMIFS(conditions!$85:$85,conditions!$8:$8,"&lt;="&amp;IP$9,conditions!$9:$9,"&gt;="&amp;IP$9))</f>
        <v>8.2952099999999973</v>
      </c>
      <c r="IQ168" s="27">
        <f>SUMIFS(166:166,$9:$9,IQ$9-SUMIFS(conditions!$85:$85,conditions!$8:$8,"&lt;="&amp;IQ$9,conditions!$9:$9,"&gt;="&amp;IQ$9))</f>
        <v>8.2952099999999973</v>
      </c>
      <c r="IR168" s="27">
        <f>SUMIFS(166:166,$9:$9,IR$9-SUMIFS(conditions!$85:$85,conditions!$8:$8,"&lt;="&amp;IR$9,conditions!$9:$9,"&gt;="&amp;IR$9))</f>
        <v>0</v>
      </c>
      <c r="IS168" s="27">
        <f>SUMIFS(166:166,$9:$9,IS$9-SUMIFS(conditions!$85:$85,conditions!$8:$8,"&lt;="&amp;IS$9,conditions!$9:$9,"&gt;="&amp;IS$9))</f>
        <v>0</v>
      </c>
      <c r="IT168" s="27">
        <f>SUMIFS(166:166,$9:$9,IT$9-SUMIFS(conditions!$85:$85,conditions!$8:$8,"&lt;="&amp;IT$9,conditions!$9:$9,"&gt;="&amp;IT$9))</f>
        <v>8.2952099999999973</v>
      </c>
      <c r="IU168" s="27">
        <f>SUMIFS(166:166,$9:$9,IU$9-SUMIFS(conditions!$85:$85,conditions!$8:$8,"&lt;="&amp;IU$9,conditions!$9:$9,"&gt;="&amp;IU$9))</f>
        <v>8.2952099999999973</v>
      </c>
      <c r="IV168" s="27">
        <f>SUMIFS(166:166,$9:$9,IV$9-SUMIFS(conditions!$85:$85,conditions!$8:$8,"&lt;="&amp;IV$9,conditions!$9:$9,"&gt;="&amp;IV$9))</f>
        <v>8.2952099999999973</v>
      </c>
      <c r="IW168" s="27">
        <f>SUMIFS(166:166,$9:$9,IW$9-SUMIFS(conditions!$85:$85,conditions!$8:$8,"&lt;="&amp;IW$9,conditions!$9:$9,"&gt;="&amp;IW$9))</f>
        <v>8.2952099999999973</v>
      </c>
      <c r="IX168" s="27">
        <f>SUMIFS(166:166,$9:$9,IX$9-SUMIFS(conditions!$85:$85,conditions!$8:$8,"&lt;="&amp;IX$9,conditions!$9:$9,"&gt;="&amp;IX$9))</f>
        <v>8.2952099999999973</v>
      </c>
      <c r="IY168" s="27">
        <f>SUMIFS(166:166,$9:$9,IY$9-SUMIFS(conditions!$85:$85,conditions!$8:$8,"&lt;="&amp;IY$9,conditions!$9:$9,"&gt;="&amp;IY$9))</f>
        <v>0</v>
      </c>
      <c r="IZ168" s="27">
        <f>SUMIFS(166:166,$9:$9,IZ$9-SUMIFS(conditions!$85:$85,conditions!$8:$8,"&lt;="&amp;IZ$9,conditions!$9:$9,"&gt;="&amp;IZ$9))</f>
        <v>0</v>
      </c>
      <c r="JA168" s="27">
        <f>SUMIFS(166:166,$9:$9,JA$9-SUMIFS(conditions!$85:$85,conditions!$8:$8,"&lt;="&amp;JA$9,conditions!$9:$9,"&gt;="&amp;JA$9))</f>
        <v>8.2952099999999973</v>
      </c>
      <c r="JB168" s="27">
        <f>SUMIFS(166:166,$9:$9,JB$9-SUMIFS(conditions!$85:$85,conditions!$8:$8,"&lt;="&amp;JB$9,conditions!$9:$9,"&gt;="&amp;JB$9))</f>
        <v>8.2952099999999973</v>
      </c>
      <c r="JC168" s="27">
        <f>SUMIFS(166:166,$9:$9,JC$9-SUMIFS(conditions!$85:$85,conditions!$8:$8,"&lt;="&amp;JC$9,conditions!$9:$9,"&gt;="&amp;JC$9))</f>
        <v>8.2952099999999973</v>
      </c>
      <c r="JD168" s="27">
        <f>SUMIFS(166:166,$9:$9,JD$9-SUMIFS(conditions!$85:$85,conditions!$8:$8,"&lt;="&amp;JD$9,conditions!$9:$9,"&gt;="&amp;JD$9))</f>
        <v>8.2952099999999973</v>
      </c>
      <c r="JE168" s="27">
        <f>SUMIFS(166:166,$9:$9,JE$9-SUMIFS(conditions!$85:$85,conditions!$8:$8,"&lt;="&amp;JE$9,conditions!$9:$9,"&gt;="&amp;JE$9))</f>
        <v>8.2952099999999973</v>
      </c>
      <c r="JF168" s="27">
        <f>SUMIFS(166:166,$9:$9,JF$9-SUMIFS(conditions!$85:$85,conditions!$8:$8,"&lt;="&amp;JF$9,conditions!$9:$9,"&gt;="&amp;JF$9))</f>
        <v>0</v>
      </c>
      <c r="JG168" s="27">
        <f>SUMIFS(166:166,$9:$9,JG$9-SUMIFS(conditions!$85:$85,conditions!$8:$8,"&lt;="&amp;JG$9,conditions!$9:$9,"&gt;="&amp;JG$9))</f>
        <v>0</v>
      </c>
      <c r="JH168" s="27">
        <f>SUMIFS(166:166,$9:$9,JH$9-SUMIFS(conditions!$85:$85,conditions!$8:$8,"&lt;="&amp;JH$9,conditions!$9:$9,"&gt;="&amp;JH$9))</f>
        <v>7.6315931999999984</v>
      </c>
      <c r="JI168" s="27">
        <f>SUMIFS(166:166,$9:$9,JI$9-SUMIFS(conditions!$85:$85,conditions!$8:$8,"&lt;="&amp;JI$9,conditions!$9:$9,"&gt;="&amp;JI$9))</f>
        <v>7.6315931999999984</v>
      </c>
      <c r="JJ168" s="27">
        <f>SUMIFS(166:166,$9:$9,JJ$9-SUMIFS(conditions!$85:$85,conditions!$8:$8,"&lt;="&amp;JJ$9,conditions!$9:$9,"&gt;="&amp;JJ$9))</f>
        <v>7.6315931999999984</v>
      </c>
      <c r="JK168" s="27">
        <f>SUMIFS(166:166,$9:$9,JK$9-SUMIFS(conditions!$85:$85,conditions!$8:$8,"&lt;="&amp;JK$9,conditions!$9:$9,"&gt;="&amp;JK$9))</f>
        <v>7.6315931999999984</v>
      </c>
      <c r="JL168" s="27">
        <f>SUMIFS(166:166,$9:$9,JL$9-SUMIFS(conditions!$85:$85,conditions!$8:$8,"&lt;="&amp;JL$9,conditions!$9:$9,"&gt;="&amp;JL$9))</f>
        <v>7.6315931999999984</v>
      </c>
      <c r="JM168" s="27">
        <f>SUMIFS(166:166,$9:$9,JM$9-SUMIFS(conditions!$85:$85,conditions!$8:$8,"&lt;="&amp;JM$9,conditions!$9:$9,"&gt;="&amp;JM$9))</f>
        <v>0</v>
      </c>
      <c r="JN168" s="27">
        <f>SUMIFS(166:166,$9:$9,JN$9-SUMIFS(conditions!$85:$85,conditions!$8:$8,"&lt;="&amp;JN$9,conditions!$9:$9,"&gt;="&amp;JN$9))</f>
        <v>0</v>
      </c>
      <c r="JO168" s="27">
        <f>SUMIFS(166:166,$9:$9,JO$9-SUMIFS(conditions!$85:$85,conditions!$8:$8,"&lt;="&amp;JO$9,conditions!$9:$9,"&gt;="&amp;JO$9))</f>
        <v>7.6315931999999984</v>
      </c>
      <c r="JP168" s="27">
        <f>SUMIFS(166:166,$9:$9,JP$9-SUMIFS(conditions!$85:$85,conditions!$8:$8,"&lt;="&amp;JP$9,conditions!$9:$9,"&gt;="&amp;JP$9))</f>
        <v>7.6315931999999984</v>
      </c>
      <c r="JQ168" s="27">
        <f>SUMIFS(166:166,$9:$9,JQ$9-SUMIFS(conditions!$85:$85,conditions!$8:$8,"&lt;="&amp;JQ$9,conditions!$9:$9,"&gt;="&amp;JQ$9))</f>
        <v>7.6315931999999984</v>
      </c>
      <c r="JR168" s="27">
        <f>SUMIFS(166:166,$9:$9,JR$9-SUMIFS(conditions!$85:$85,conditions!$8:$8,"&lt;="&amp;JR$9,conditions!$9:$9,"&gt;="&amp;JR$9))</f>
        <v>7.6315931999999984</v>
      </c>
      <c r="JS168" s="27">
        <f>SUMIFS(166:166,$9:$9,JS$9-SUMIFS(conditions!$85:$85,conditions!$8:$8,"&lt;="&amp;JS$9,conditions!$9:$9,"&gt;="&amp;JS$9))</f>
        <v>7.6315931999999984</v>
      </c>
      <c r="JT168" s="27">
        <f>SUMIFS(166:166,$9:$9,JT$9-SUMIFS(conditions!$85:$85,conditions!$8:$8,"&lt;="&amp;JT$9,conditions!$9:$9,"&gt;="&amp;JT$9))</f>
        <v>0</v>
      </c>
      <c r="JU168" s="27">
        <f>SUMIFS(166:166,$9:$9,JU$9-SUMIFS(conditions!$85:$85,conditions!$8:$8,"&lt;="&amp;JU$9,conditions!$9:$9,"&gt;="&amp;JU$9))</f>
        <v>0</v>
      </c>
      <c r="JV168" s="27">
        <f>SUMIFS(166:166,$9:$9,JV$9-SUMIFS(conditions!$85:$85,conditions!$8:$8,"&lt;="&amp;JV$9,conditions!$9:$9,"&gt;="&amp;JV$9))</f>
        <v>7.6315931999999984</v>
      </c>
      <c r="JW168" s="27">
        <f>SUMIFS(166:166,$9:$9,JW$9-SUMIFS(conditions!$85:$85,conditions!$8:$8,"&lt;="&amp;JW$9,conditions!$9:$9,"&gt;="&amp;JW$9))</f>
        <v>7.6315931999999984</v>
      </c>
      <c r="JX168" s="27">
        <f>SUMIFS(166:166,$9:$9,JX$9-SUMIFS(conditions!$85:$85,conditions!$8:$8,"&lt;="&amp;JX$9,conditions!$9:$9,"&gt;="&amp;JX$9))</f>
        <v>7.6315931999999984</v>
      </c>
      <c r="JY168" s="27">
        <f>SUMIFS(166:166,$9:$9,JY$9-SUMIFS(conditions!$85:$85,conditions!$8:$8,"&lt;="&amp;JY$9,conditions!$9:$9,"&gt;="&amp;JY$9))</f>
        <v>7.6315931999999984</v>
      </c>
      <c r="JZ168" s="27">
        <f>SUMIFS(166:166,$9:$9,JZ$9-SUMIFS(conditions!$85:$85,conditions!$8:$8,"&lt;="&amp;JZ$9,conditions!$9:$9,"&gt;="&amp;JZ$9))</f>
        <v>7.6315931999999984</v>
      </c>
      <c r="KA168" s="27">
        <f>SUMIFS(166:166,$9:$9,KA$9-SUMIFS(conditions!$85:$85,conditions!$8:$8,"&lt;="&amp;KA$9,conditions!$9:$9,"&gt;="&amp;KA$9))</f>
        <v>0</v>
      </c>
      <c r="KB168" s="27">
        <f>SUMIFS(166:166,$9:$9,KB$9-SUMIFS(conditions!$85:$85,conditions!$8:$8,"&lt;="&amp;KB$9,conditions!$9:$9,"&gt;="&amp;KB$9))</f>
        <v>0</v>
      </c>
      <c r="KC168" s="27">
        <f>SUMIFS(166:166,$9:$9,KC$9-SUMIFS(conditions!$85:$85,conditions!$8:$8,"&lt;="&amp;KC$9,conditions!$9:$9,"&gt;="&amp;KC$9))</f>
        <v>7.6315931999999984</v>
      </c>
      <c r="KD168" s="27">
        <f>SUMIFS(166:166,$9:$9,KD$9-SUMIFS(conditions!$85:$85,conditions!$8:$8,"&lt;="&amp;KD$9,conditions!$9:$9,"&gt;="&amp;KD$9))</f>
        <v>7.6315931999999984</v>
      </c>
      <c r="KE168" s="27">
        <f>SUMIFS(166:166,$9:$9,KE$9-SUMIFS(conditions!$85:$85,conditions!$8:$8,"&lt;="&amp;KE$9,conditions!$9:$9,"&gt;="&amp;KE$9))</f>
        <v>7.6315931999999984</v>
      </c>
      <c r="KF168" s="27">
        <f>SUMIFS(166:166,$9:$9,KF$9-SUMIFS(conditions!$85:$85,conditions!$8:$8,"&lt;="&amp;KF$9,conditions!$9:$9,"&gt;="&amp;KF$9))</f>
        <v>7.6315931999999984</v>
      </c>
      <c r="KG168" s="27">
        <f>SUMIFS(166:166,$9:$9,KG$9-SUMIFS(conditions!$85:$85,conditions!$8:$8,"&lt;="&amp;KG$9,conditions!$9:$9,"&gt;="&amp;KG$9))</f>
        <v>7.6315931999999984</v>
      </c>
      <c r="KH168" s="27">
        <f>SUMIFS(166:166,$9:$9,KH$9-SUMIFS(conditions!$85:$85,conditions!$8:$8,"&lt;="&amp;KH$9,conditions!$9:$9,"&gt;="&amp;KH$9))</f>
        <v>0</v>
      </c>
      <c r="KI168" s="27">
        <f>SUMIFS(166:166,$9:$9,KI$9-SUMIFS(conditions!$85:$85,conditions!$8:$8,"&lt;="&amp;KI$9,conditions!$9:$9,"&gt;="&amp;KI$9))</f>
        <v>0</v>
      </c>
      <c r="KJ168" s="27">
        <f>SUMIFS(166:166,$9:$9,KJ$9-SUMIFS(conditions!$85:$85,conditions!$8:$8,"&lt;="&amp;KJ$9,conditions!$9:$9,"&gt;="&amp;KJ$9))</f>
        <v>7.8605409959999974</v>
      </c>
      <c r="KK168" s="27">
        <f>SUMIFS(166:166,$9:$9,KK$9-SUMIFS(conditions!$85:$85,conditions!$8:$8,"&lt;="&amp;KK$9,conditions!$9:$9,"&gt;="&amp;KK$9))</f>
        <v>7.8605409959999974</v>
      </c>
      <c r="KL168" s="27">
        <f>SUMIFS(166:166,$9:$9,KL$9-SUMIFS(conditions!$85:$85,conditions!$8:$8,"&lt;="&amp;KL$9,conditions!$9:$9,"&gt;="&amp;KL$9))</f>
        <v>7.8605409959999974</v>
      </c>
      <c r="KM168" s="27">
        <f>SUMIFS(166:166,$9:$9,KM$9-SUMIFS(conditions!$85:$85,conditions!$8:$8,"&lt;="&amp;KM$9,conditions!$9:$9,"&gt;="&amp;KM$9))</f>
        <v>7.8605409959999974</v>
      </c>
      <c r="KN168" s="27">
        <f>SUMIFS(166:166,$9:$9,KN$9-SUMIFS(conditions!$85:$85,conditions!$8:$8,"&lt;="&amp;KN$9,conditions!$9:$9,"&gt;="&amp;KN$9))</f>
        <v>7.8605409959999974</v>
      </c>
      <c r="KO168" s="27">
        <f>SUMIFS(166:166,$9:$9,KO$9-SUMIFS(conditions!$85:$85,conditions!$8:$8,"&lt;="&amp;KO$9,conditions!$9:$9,"&gt;="&amp;KO$9))</f>
        <v>0</v>
      </c>
      <c r="KP168" s="27">
        <f>SUMIFS(166:166,$9:$9,KP$9-SUMIFS(conditions!$85:$85,conditions!$8:$8,"&lt;="&amp;KP$9,conditions!$9:$9,"&gt;="&amp;KP$9))</f>
        <v>0</v>
      </c>
      <c r="KQ168" s="27">
        <f>SUMIFS(166:166,$9:$9,KQ$9-SUMIFS(conditions!$85:$85,conditions!$8:$8,"&lt;="&amp;KQ$9,conditions!$9:$9,"&gt;="&amp;KQ$9))</f>
        <v>7.8605409959999974</v>
      </c>
      <c r="KR168" s="27">
        <f>SUMIFS(166:166,$9:$9,KR$9-SUMIFS(conditions!$85:$85,conditions!$8:$8,"&lt;="&amp;KR$9,conditions!$9:$9,"&gt;="&amp;KR$9))</f>
        <v>7.8605409959999974</v>
      </c>
      <c r="KS168" s="27">
        <f>SUMIFS(166:166,$9:$9,KS$9-SUMIFS(conditions!$85:$85,conditions!$8:$8,"&lt;="&amp;KS$9,conditions!$9:$9,"&gt;="&amp;KS$9))</f>
        <v>7.8605409959999974</v>
      </c>
      <c r="KT168" s="27">
        <f>SUMIFS(166:166,$9:$9,KT$9-SUMIFS(conditions!$85:$85,conditions!$8:$8,"&lt;="&amp;KT$9,conditions!$9:$9,"&gt;="&amp;KT$9))</f>
        <v>7.8605409959999974</v>
      </c>
      <c r="KU168" s="27">
        <f>SUMIFS(166:166,$9:$9,KU$9-SUMIFS(conditions!$85:$85,conditions!$8:$8,"&lt;="&amp;KU$9,conditions!$9:$9,"&gt;="&amp;KU$9))</f>
        <v>7.8605409959999974</v>
      </c>
      <c r="KV168" s="27">
        <f>SUMIFS(166:166,$9:$9,KV$9-SUMIFS(conditions!$85:$85,conditions!$8:$8,"&lt;="&amp;KV$9,conditions!$9:$9,"&gt;="&amp;KV$9))</f>
        <v>0</v>
      </c>
      <c r="KW168" s="27">
        <f>SUMIFS(166:166,$9:$9,KW$9-SUMIFS(conditions!$85:$85,conditions!$8:$8,"&lt;="&amp;KW$9,conditions!$9:$9,"&gt;="&amp;KW$9))</f>
        <v>0</v>
      </c>
      <c r="KX168" s="27">
        <f>SUMIFS(166:166,$9:$9,KX$9-SUMIFS(conditions!$85:$85,conditions!$8:$8,"&lt;="&amp;KX$9,conditions!$9:$9,"&gt;="&amp;KX$9))</f>
        <v>7.8605409959999974</v>
      </c>
      <c r="KY168" s="27">
        <f>SUMIFS(166:166,$9:$9,KY$9-SUMIFS(conditions!$85:$85,conditions!$8:$8,"&lt;="&amp;KY$9,conditions!$9:$9,"&gt;="&amp;KY$9))</f>
        <v>7.8605409959999974</v>
      </c>
      <c r="KZ168" s="27">
        <f>SUMIFS(166:166,$9:$9,KZ$9-SUMIFS(conditions!$85:$85,conditions!$8:$8,"&lt;="&amp;KZ$9,conditions!$9:$9,"&gt;="&amp;KZ$9))</f>
        <v>7.8605409959999974</v>
      </c>
      <c r="LA168" s="27">
        <f>SUMIFS(166:166,$9:$9,LA$9-SUMIFS(conditions!$85:$85,conditions!$8:$8,"&lt;="&amp;LA$9,conditions!$9:$9,"&gt;="&amp;LA$9))</f>
        <v>7.8605409959999974</v>
      </c>
      <c r="LB168" s="27">
        <f>SUMIFS(166:166,$9:$9,LB$9-SUMIFS(conditions!$85:$85,conditions!$8:$8,"&lt;="&amp;LB$9,conditions!$9:$9,"&gt;="&amp;LB$9))</f>
        <v>7.8605409959999974</v>
      </c>
      <c r="LC168" s="27">
        <f>SUMIFS(166:166,$9:$9,LC$9-SUMIFS(conditions!$85:$85,conditions!$8:$8,"&lt;="&amp;LC$9,conditions!$9:$9,"&gt;="&amp;LC$9))</f>
        <v>0</v>
      </c>
      <c r="LD168" s="27">
        <f>SUMIFS(166:166,$9:$9,LD$9-SUMIFS(conditions!$85:$85,conditions!$8:$8,"&lt;="&amp;LD$9,conditions!$9:$9,"&gt;="&amp;LD$9))</f>
        <v>0</v>
      </c>
      <c r="LE168" s="27">
        <f>SUMIFS(166:166,$9:$9,LE$9-SUMIFS(conditions!$85:$85,conditions!$8:$8,"&lt;="&amp;LE$9,conditions!$9:$9,"&gt;="&amp;LE$9))</f>
        <v>7.8605409959999974</v>
      </c>
      <c r="LF168" s="27">
        <f>SUMIFS(166:166,$9:$9,LF$9-SUMIFS(conditions!$85:$85,conditions!$8:$8,"&lt;="&amp;LF$9,conditions!$9:$9,"&gt;="&amp;LF$9))</f>
        <v>7.8605409959999974</v>
      </c>
      <c r="LG168" s="27">
        <f>SUMIFS(166:166,$9:$9,LG$9-SUMIFS(conditions!$85:$85,conditions!$8:$8,"&lt;="&amp;LG$9,conditions!$9:$9,"&gt;="&amp;LG$9))</f>
        <v>7.8605409959999974</v>
      </c>
      <c r="LH168" s="27">
        <f>SUMIFS(166:166,$9:$9,LH$9-SUMIFS(conditions!$85:$85,conditions!$8:$8,"&lt;="&amp;LH$9,conditions!$9:$9,"&gt;="&amp;LH$9))</f>
        <v>7.8605409959999974</v>
      </c>
      <c r="LI168" s="27">
        <f>SUMIFS(166:166,$9:$9,LI$9-SUMIFS(conditions!$85:$85,conditions!$8:$8,"&lt;="&amp;LI$9,conditions!$9:$9,"&gt;="&amp;LI$9))</f>
        <v>7.8605409959999974</v>
      </c>
      <c r="LJ168" s="27">
        <f>SUMIFS(166:166,$9:$9,LJ$9-SUMIFS(conditions!$85:$85,conditions!$8:$8,"&lt;="&amp;LJ$9,conditions!$9:$9,"&gt;="&amp;LJ$9))</f>
        <v>0</v>
      </c>
      <c r="LK168" s="27">
        <f>SUMIFS(166:166,$9:$9,LK$9-SUMIFS(conditions!$85:$85,conditions!$8:$8,"&lt;="&amp;LK$9,conditions!$9:$9,"&gt;="&amp;LK$9))</f>
        <v>0</v>
      </c>
      <c r="LL168" s="27">
        <f>SUMIFS(166:166,$9:$9,LL$9-SUMIFS(conditions!$85:$85,conditions!$8:$8,"&lt;="&amp;LL$9,conditions!$9:$9,"&gt;="&amp;LL$9))</f>
        <v>7.8605409959999974</v>
      </c>
      <c r="LM168" s="27">
        <f>SUMIFS(166:166,$9:$9,LM$9-SUMIFS(conditions!$85:$85,conditions!$8:$8,"&lt;="&amp;LM$9,conditions!$9:$9,"&gt;="&amp;LM$9))</f>
        <v>7.8605409959999974</v>
      </c>
      <c r="LN168" s="27">
        <f>SUMIFS(166:166,$9:$9,LN$9-SUMIFS(conditions!$85:$85,conditions!$8:$8,"&lt;="&amp;LN$9,conditions!$9:$9,"&gt;="&amp;LN$9))</f>
        <v>10.293565589999998</v>
      </c>
      <c r="LO168" s="27">
        <f>SUMIFS(166:166,$9:$9,LO$9-SUMIFS(conditions!$85:$85,conditions!$8:$8,"&lt;="&amp;LO$9,conditions!$9:$9,"&gt;="&amp;LO$9))</f>
        <v>10.293565589999998</v>
      </c>
      <c r="LP168" s="27">
        <f>SUMIFS(166:166,$9:$9,LP$9-SUMIFS(conditions!$85:$85,conditions!$8:$8,"&lt;="&amp;LP$9,conditions!$9:$9,"&gt;="&amp;LP$9))</f>
        <v>10.293565589999998</v>
      </c>
      <c r="LQ168" s="27">
        <f>SUMIFS(166:166,$9:$9,LQ$9-SUMIFS(conditions!$85:$85,conditions!$8:$8,"&lt;="&amp;LQ$9,conditions!$9:$9,"&gt;="&amp;LQ$9))</f>
        <v>0</v>
      </c>
      <c r="LR168" s="27">
        <f>SUMIFS(166:166,$9:$9,LR$9-SUMIFS(conditions!$85:$85,conditions!$8:$8,"&lt;="&amp;LR$9,conditions!$9:$9,"&gt;="&amp;LR$9))</f>
        <v>0</v>
      </c>
      <c r="LS168" s="27">
        <f>SUMIFS(166:166,$9:$9,LS$9-SUMIFS(conditions!$85:$85,conditions!$8:$8,"&lt;="&amp;LS$9,conditions!$9:$9,"&gt;="&amp;LS$9))</f>
        <v>10.293565589999998</v>
      </c>
      <c r="LT168" s="27">
        <f>SUMIFS(166:166,$9:$9,LT$9-SUMIFS(conditions!$85:$85,conditions!$8:$8,"&lt;="&amp;LT$9,conditions!$9:$9,"&gt;="&amp;LT$9))</f>
        <v>10.293565589999998</v>
      </c>
      <c r="LU168" s="27">
        <f>SUMIFS(166:166,$9:$9,LU$9-SUMIFS(conditions!$85:$85,conditions!$8:$8,"&lt;="&amp;LU$9,conditions!$9:$9,"&gt;="&amp;LU$9))</f>
        <v>10.293565589999998</v>
      </c>
      <c r="LV168" s="27">
        <f>SUMIFS(166:166,$9:$9,LV$9-SUMIFS(conditions!$85:$85,conditions!$8:$8,"&lt;="&amp;LV$9,conditions!$9:$9,"&gt;="&amp;LV$9))</f>
        <v>10.293565589999998</v>
      </c>
      <c r="LW168" s="27">
        <f>SUMIFS(166:166,$9:$9,LW$9-SUMIFS(conditions!$85:$85,conditions!$8:$8,"&lt;="&amp;LW$9,conditions!$9:$9,"&gt;="&amp;LW$9))</f>
        <v>10.293565589999998</v>
      </c>
      <c r="LX168" s="27">
        <f>SUMIFS(166:166,$9:$9,LX$9-SUMIFS(conditions!$85:$85,conditions!$8:$8,"&lt;="&amp;LX$9,conditions!$9:$9,"&gt;="&amp;LX$9))</f>
        <v>0</v>
      </c>
      <c r="LY168" s="27">
        <f>SUMIFS(166:166,$9:$9,LY$9-SUMIFS(conditions!$85:$85,conditions!$8:$8,"&lt;="&amp;LY$9,conditions!$9:$9,"&gt;="&amp;LY$9))</f>
        <v>0</v>
      </c>
      <c r="LZ168" s="27">
        <f>SUMIFS(166:166,$9:$9,LZ$9-SUMIFS(conditions!$85:$85,conditions!$8:$8,"&lt;="&amp;LZ$9,conditions!$9:$9,"&gt;="&amp;LZ$9))</f>
        <v>10.293565589999998</v>
      </c>
      <c r="MA168" s="27">
        <f>SUMIFS(166:166,$9:$9,MA$9-SUMIFS(conditions!$85:$85,conditions!$8:$8,"&lt;="&amp;MA$9,conditions!$9:$9,"&gt;="&amp;MA$9))</f>
        <v>10.293565589999998</v>
      </c>
      <c r="MB168" s="27">
        <f>SUMIFS(166:166,$9:$9,MB$9-SUMIFS(conditions!$85:$85,conditions!$8:$8,"&lt;="&amp;MB$9,conditions!$9:$9,"&gt;="&amp;MB$9))</f>
        <v>10.293565589999998</v>
      </c>
      <c r="MC168" s="27">
        <f>SUMIFS(166:166,$9:$9,MC$9-SUMIFS(conditions!$85:$85,conditions!$8:$8,"&lt;="&amp;MC$9,conditions!$9:$9,"&gt;="&amp;MC$9))</f>
        <v>10.293565589999998</v>
      </c>
      <c r="MD168" s="27">
        <f>SUMIFS(166:166,$9:$9,MD$9-SUMIFS(conditions!$85:$85,conditions!$8:$8,"&lt;="&amp;MD$9,conditions!$9:$9,"&gt;="&amp;MD$9))</f>
        <v>10.293565589999998</v>
      </c>
      <c r="ME168" s="27">
        <f>SUMIFS(166:166,$9:$9,ME$9-SUMIFS(conditions!$85:$85,conditions!$8:$8,"&lt;="&amp;ME$9,conditions!$9:$9,"&gt;="&amp;ME$9))</f>
        <v>0</v>
      </c>
      <c r="MF168" s="27">
        <f>SUMIFS(166:166,$9:$9,MF$9-SUMIFS(conditions!$85:$85,conditions!$8:$8,"&lt;="&amp;MF$9,conditions!$9:$9,"&gt;="&amp;MF$9))</f>
        <v>0</v>
      </c>
      <c r="MG168" s="27">
        <f>SUMIFS(166:166,$9:$9,MG$9-SUMIFS(conditions!$85:$85,conditions!$8:$8,"&lt;="&amp;MG$9,conditions!$9:$9,"&gt;="&amp;MG$9))</f>
        <v>10.293565589999998</v>
      </c>
      <c r="MH168" s="27">
        <f>SUMIFS(166:166,$9:$9,MH$9-SUMIFS(conditions!$85:$85,conditions!$8:$8,"&lt;="&amp;MH$9,conditions!$9:$9,"&gt;="&amp;MH$9))</f>
        <v>10.293565589999998</v>
      </c>
      <c r="MI168" s="27">
        <f>SUMIFS(166:166,$9:$9,MI$9-SUMIFS(conditions!$85:$85,conditions!$8:$8,"&lt;="&amp;MI$9,conditions!$9:$9,"&gt;="&amp;MI$9))</f>
        <v>10.293565589999998</v>
      </c>
      <c r="MJ168" s="27">
        <f>SUMIFS(166:166,$9:$9,MJ$9-SUMIFS(conditions!$85:$85,conditions!$8:$8,"&lt;="&amp;MJ$9,conditions!$9:$9,"&gt;="&amp;MJ$9))</f>
        <v>10.293565589999998</v>
      </c>
      <c r="MK168" s="27">
        <f>SUMIFS(166:166,$9:$9,MK$9-SUMIFS(conditions!$85:$85,conditions!$8:$8,"&lt;="&amp;MK$9,conditions!$9:$9,"&gt;="&amp;MK$9))</f>
        <v>10.293565589999998</v>
      </c>
      <c r="ML168" s="27">
        <f>SUMIFS(166:166,$9:$9,ML$9-SUMIFS(conditions!$85:$85,conditions!$8:$8,"&lt;="&amp;ML$9,conditions!$9:$9,"&gt;="&amp;ML$9))</f>
        <v>0</v>
      </c>
      <c r="MM168" s="27">
        <f>SUMIFS(166:166,$9:$9,MM$9-SUMIFS(conditions!$85:$85,conditions!$8:$8,"&lt;="&amp;MM$9,conditions!$9:$9,"&gt;="&amp;MM$9))</f>
        <v>0</v>
      </c>
      <c r="MN168" s="27">
        <f>SUMIFS(166:166,$9:$9,MN$9-SUMIFS(conditions!$85:$85,conditions!$8:$8,"&lt;="&amp;MN$9,conditions!$9:$9,"&gt;="&amp;MN$9))</f>
        <v>10.293565589999998</v>
      </c>
      <c r="MO168" s="27">
        <f>SUMIFS(166:166,$9:$9,MO$9-SUMIFS(conditions!$85:$85,conditions!$8:$8,"&lt;="&amp;MO$9,conditions!$9:$9,"&gt;="&amp;MO$9))</f>
        <v>10.293565589999998</v>
      </c>
      <c r="MP168" s="27">
        <f>SUMIFS(166:166,$9:$9,MP$9-SUMIFS(conditions!$85:$85,conditions!$8:$8,"&lt;="&amp;MP$9,conditions!$9:$9,"&gt;="&amp;MP$9))</f>
        <v>10.293565589999998</v>
      </c>
      <c r="MQ168" s="27">
        <f>SUMIFS(166:166,$9:$9,MQ$9-SUMIFS(conditions!$85:$85,conditions!$8:$8,"&lt;="&amp;MQ$9,conditions!$9:$9,"&gt;="&amp;MQ$9))</f>
        <v>10.293565589999998</v>
      </c>
      <c r="MR168" s="27">
        <f>SUMIFS(166:166,$9:$9,MR$9-SUMIFS(conditions!$85:$85,conditions!$8:$8,"&lt;="&amp;MR$9,conditions!$9:$9,"&gt;="&amp;MR$9))</f>
        <v>13.381635267</v>
      </c>
      <c r="MS168" s="27">
        <f>SUMIFS(166:166,$9:$9,MS$9-SUMIFS(conditions!$85:$85,conditions!$8:$8,"&lt;="&amp;MS$9,conditions!$9:$9,"&gt;="&amp;MS$9))</f>
        <v>0</v>
      </c>
      <c r="MT168" s="27">
        <f>SUMIFS(166:166,$9:$9,MT$9-SUMIFS(conditions!$85:$85,conditions!$8:$8,"&lt;="&amp;MT$9,conditions!$9:$9,"&gt;="&amp;MT$9))</f>
        <v>0</v>
      </c>
      <c r="MU168" s="27">
        <f>SUMIFS(166:166,$9:$9,MU$9-SUMIFS(conditions!$85:$85,conditions!$8:$8,"&lt;="&amp;MU$9,conditions!$9:$9,"&gt;="&amp;MU$9))</f>
        <v>13.381635267</v>
      </c>
      <c r="MV168" s="27">
        <f>SUMIFS(166:166,$9:$9,MV$9-SUMIFS(conditions!$85:$85,conditions!$8:$8,"&lt;="&amp;MV$9,conditions!$9:$9,"&gt;="&amp;MV$9))</f>
        <v>13.381635267</v>
      </c>
      <c r="MW168" s="27">
        <f>SUMIFS(166:166,$9:$9,MW$9-SUMIFS(conditions!$85:$85,conditions!$8:$8,"&lt;="&amp;MW$9,conditions!$9:$9,"&gt;="&amp;MW$9))</f>
        <v>13.381635267</v>
      </c>
      <c r="MX168" s="27">
        <f>SUMIFS(166:166,$9:$9,MX$9-SUMIFS(conditions!$85:$85,conditions!$8:$8,"&lt;="&amp;MX$9,conditions!$9:$9,"&gt;="&amp;MX$9))</f>
        <v>13.381635267</v>
      </c>
      <c r="MY168" s="27">
        <f>SUMIFS(166:166,$9:$9,MY$9-SUMIFS(conditions!$85:$85,conditions!$8:$8,"&lt;="&amp;MY$9,conditions!$9:$9,"&gt;="&amp;MY$9))</f>
        <v>13.381635267</v>
      </c>
      <c r="MZ168" s="27">
        <f>SUMIFS(166:166,$9:$9,MZ$9-SUMIFS(conditions!$85:$85,conditions!$8:$8,"&lt;="&amp;MZ$9,conditions!$9:$9,"&gt;="&amp;MZ$9))</f>
        <v>0</v>
      </c>
      <c r="NA168" s="27">
        <f>SUMIFS(166:166,$9:$9,NA$9-SUMIFS(conditions!$85:$85,conditions!$8:$8,"&lt;="&amp;NA$9,conditions!$9:$9,"&gt;="&amp;NA$9))</f>
        <v>0</v>
      </c>
      <c r="NB168" s="27">
        <f>SUMIFS(166:166,$9:$9,NB$9-SUMIFS(conditions!$85:$85,conditions!$8:$8,"&lt;="&amp;NB$9,conditions!$9:$9,"&gt;="&amp;NB$9))</f>
        <v>13.381635267</v>
      </c>
      <c r="NC168" s="27">
        <f>SUMIFS(166:166,$9:$9,NC$9-SUMIFS(conditions!$85:$85,conditions!$8:$8,"&lt;="&amp;NC$9,conditions!$9:$9,"&gt;="&amp;NC$9))</f>
        <v>13.381635267</v>
      </c>
      <c r="ND168" s="27">
        <f>SUMIFS(166:166,$9:$9,ND$9-SUMIFS(conditions!$85:$85,conditions!$8:$8,"&lt;="&amp;ND$9,conditions!$9:$9,"&gt;="&amp;ND$9))</f>
        <v>13.381635267</v>
      </c>
      <c r="NE168" s="27">
        <f>SUMIFS(166:166,$9:$9,NE$9-SUMIFS(conditions!$85:$85,conditions!$8:$8,"&lt;="&amp;NE$9,conditions!$9:$9,"&gt;="&amp;NE$9))</f>
        <v>13.381635267</v>
      </c>
      <c r="NF168" s="27">
        <f>SUMIFS(166:166,$9:$9,NF$9-SUMIFS(conditions!$85:$85,conditions!$8:$8,"&lt;="&amp;NF$9,conditions!$9:$9,"&gt;="&amp;NF$9))</f>
        <v>13.381635267</v>
      </c>
      <c r="NG168" s="27">
        <f>SUMIFS(166:166,$9:$9,NG$9-SUMIFS(conditions!$85:$85,conditions!$8:$8,"&lt;="&amp;NG$9,conditions!$9:$9,"&gt;="&amp;NG$9))</f>
        <v>0</v>
      </c>
      <c r="NH168" s="27">
        <f>SUMIFS(166:166,$9:$9,NH$9-SUMIFS(conditions!$85:$85,conditions!$8:$8,"&lt;="&amp;NH$9,conditions!$9:$9,"&gt;="&amp;NH$9))</f>
        <v>0</v>
      </c>
      <c r="NI168" s="27">
        <f>SUMIFS(166:166,$9:$9,NI$9-SUMIFS(conditions!$85:$85,conditions!$8:$8,"&lt;="&amp;NI$9,conditions!$9:$9,"&gt;="&amp;NI$9))</f>
        <v>13.381635267</v>
      </c>
      <c r="NJ168" s="27">
        <f>SUMIFS(166:166,$9:$9,NJ$9-SUMIFS(conditions!$85:$85,conditions!$8:$8,"&lt;="&amp;NJ$9,conditions!$9:$9,"&gt;="&amp;NJ$9))</f>
        <v>13.381635267</v>
      </c>
      <c r="NK168" s="27">
        <f>SUMIFS(166:166,$9:$9,NK$9-SUMIFS(conditions!$85:$85,conditions!$8:$8,"&lt;="&amp;NK$9,conditions!$9:$9,"&gt;="&amp;NK$9))</f>
        <v>13.381635267</v>
      </c>
      <c r="NL168" s="27">
        <f>SUMIFS(166:166,$9:$9,NL$9-SUMIFS(conditions!$85:$85,conditions!$8:$8,"&lt;="&amp;NL$9,conditions!$9:$9,"&gt;="&amp;NL$9))</f>
        <v>13.381635267</v>
      </c>
      <c r="NM168" s="27">
        <f>SUMIFS(166:166,$9:$9,NM$9-SUMIFS(conditions!$85:$85,conditions!$8:$8,"&lt;="&amp;NM$9,conditions!$9:$9,"&gt;="&amp;NM$9))</f>
        <v>13.381635267</v>
      </c>
      <c r="NN168" s="27">
        <f>SUMIFS(166:166,$9:$9,NN$9-SUMIFS(conditions!$85:$85,conditions!$8:$8,"&lt;="&amp;NN$9,conditions!$9:$9,"&gt;="&amp;NN$9))</f>
        <v>0</v>
      </c>
      <c r="NO168" s="27">
        <f>SUMIFS(166:166,$9:$9,NO$9-SUMIFS(conditions!$85:$85,conditions!$8:$8,"&lt;="&amp;NO$9,conditions!$9:$9,"&gt;="&amp;NO$9))</f>
        <v>0</v>
      </c>
      <c r="NP168" s="27">
        <f>SUMIFS(166:166,$9:$9,NP$9-SUMIFS(conditions!$85:$85,conditions!$8:$8,"&lt;="&amp;NP$9,conditions!$9:$9,"&gt;="&amp;NP$9))</f>
        <v>13.381635267</v>
      </c>
      <c r="NQ168" s="27">
        <f>SUMIFS(166:166,$9:$9,NQ$9-SUMIFS(conditions!$85:$85,conditions!$8:$8,"&lt;="&amp;NQ$9,conditions!$9:$9,"&gt;="&amp;NQ$9))</f>
        <v>13.381635267</v>
      </c>
      <c r="NR168" s="27">
        <f>SUMIFS(166:166,$9:$9,NR$9-SUMIFS(conditions!$85:$85,conditions!$8:$8,"&lt;="&amp;NR$9,conditions!$9:$9,"&gt;="&amp;NR$9))</f>
        <v>13.381635267</v>
      </c>
      <c r="NS168" s="27">
        <f>SUMIFS(166:166,$9:$9,NS$9-SUMIFS(conditions!$85:$85,conditions!$8:$8,"&lt;="&amp;NS$9,conditions!$9:$9,"&gt;="&amp;NS$9))</f>
        <v>13.381635267</v>
      </c>
      <c r="NT168" s="27">
        <f>SUMIFS(166:166,$9:$9,NT$9-SUMIFS(conditions!$85:$85,conditions!$8:$8,"&lt;="&amp;NT$9,conditions!$9:$9,"&gt;="&amp;NT$9))</f>
        <v>13.381635267</v>
      </c>
      <c r="NU168" s="27">
        <f>SUMIFS(166:166,$9:$9,NU$9-SUMIFS(conditions!$85:$85,conditions!$8:$8,"&lt;="&amp;NU$9,conditions!$9:$9,"&gt;="&amp;NU$9))</f>
        <v>0</v>
      </c>
      <c r="NV168" s="27">
        <f>SUMIFS(166:166,$9:$9,NV$9-SUMIFS(conditions!$85:$85,conditions!$8:$8,"&lt;="&amp;NV$9,conditions!$9:$9,"&gt;="&amp;NV$9))</f>
        <v>0</v>
      </c>
    </row>
    <row r="169" spans="1:38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8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</row>
    <row r="170" spans="1:386" s="7" customFormat="1" x14ac:dyDescent="0.25">
      <c r="A170" s="5"/>
      <c r="B170" s="5"/>
      <c r="C170" s="5"/>
      <c r="D170" s="5"/>
      <c r="E170" s="5"/>
      <c r="F170" s="5"/>
      <c r="G170" s="5" t="str">
        <f>KPI!$F$52</f>
        <v>кред. задолж-ть по опл. марк. расх. на нач. бюдж. года</v>
      </c>
      <c r="H170" s="5"/>
      <c r="I170" s="5"/>
      <c r="J170" s="20" t="str">
        <f>IF($G170="","",INDEX(KPI!$H$11:$H$121,SUMIFS(KPI!$E$11:$E$121,KPI!$F$11:$F$121,$G170)))</f>
        <v>тыс.руб.</v>
      </c>
      <c r="K170" s="5"/>
      <c r="L170" s="5"/>
      <c r="M170" s="5"/>
      <c r="N170" s="5"/>
      <c r="O170" s="5"/>
      <c r="P170" s="5"/>
      <c r="Q170" s="5"/>
      <c r="R170" s="27">
        <f>SUM(T170:NV170)</f>
        <v>317.94765394391999</v>
      </c>
      <c r="S170" s="5"/>
      <c r="T170" s="5"/>
      <c r="U170" s="27">
        <f>IF(U$9="",0,IF(U$9-conditions!$U$85&lt;$U$9,(1-conditions!$U$34)*SUMIFS($13:$13,$9:$9,EOMONTH($U$9,11)+1-$U$9+U$9-conditions!$U$85)*conditions!$U$83,0))</f>
        <v>14.452166088359998</v>
      </c>
      <c r="V170" s="27">
        <f>IF(V$9="",0,IF(V$9-conditions!$U$85&lt;$U$9,(1-conditions!$U$34)*SUMIFS($13:$13,$9:$9,EOMONTH($U$9,11)+1-$U$9+V$9-conditions!$U$85)*conditions!$U$83,0))</f>
        <v>14.452166088359998</v>
      </c>
      <c r="W170" s="27">
        <f>IF(W$9="",0,IF(W$9-conditions!$U$85&lt;$U$9,(1-conditions!$U$34)*SUMIFS($13:$13,$9:$9,EOMONTH($U$9,11)+1-$U$9+W$9-conditions!$U$85)*conditions!$U$83,0))</f>
        <v>14.452166088359998</v>
      </c>
      <c r="X170" s="27">
        <f>IF(X$9="",0,IF(X$9-conditions!$U$85&lt;$U$9,(1-conditions!$U$34)*SUMIFS($13:$13,$9:$9,EOMONTH($U$9,11)+1-$U$9+X$9-conditions!$U$85)*conditions!$U$83,0))</f>
        <v>14.452166088359998</v>
      </c>
      <c r="Y170" s="27">
        <f>IF(Y$9="",0,IF(Y$9-conditions!$U$85&lt;$U$9,(1-conditions!$U$34)*SUMIFS($13:$13,$9:$9,EOMONTH($U$9,11)+1-$U$9+Y$9-conditions!$U$85)*conditions!$U$83,0))</f>
        <v>14.452166088359998</v>
      </c>
      <c r="Z170" s="27">
        <f>IF(Z$9="",0,IF(Z$9-conditions!$U$85&lt;$U$9,(1-conditions!$U$34)*SUMIFS($13:$13,$9:$9,EOMONTH($U$9,11)+1-$U$9+Z$9-conditions!$U$85)*conditions!$U$83,0))</f>
        <v>0</v>
      </c>
      <c r="AA170" s="27">
        <f>IF(AA$9="",0,IF(AA$9-conditions!$U$85&lt;$U$9,(1-conditions!$U$34)*SUMIFS($13:$13,$9:$9,EOMONTH($U$9,11)+1-$U$9+AA$9-conditions!$U$85)*conditions!$U$83,0))</f>
        <v>0</v>
      </c>
      <c r="AB170" s="27">
        <f>IF(AB$9="",0,IF(AB$9-conditions!$U$85&lt;$U$9,(1-conditions!$U$34)*SUMIFS($13:$13,$9:$9,EOMONTH($U$9,11)+1-$U$9+AB$9-conditions!$U$85)*conditions!$U$83,0))</f>
        <v>14.452166088359998</v>
      </c>
      <c r="AC170" s="27">
        <f>IF(AC$9="",0,IF(AC$9-conditions!$U$85&lt;$U$9,(1-conditions!$U$34)*SUMIFS($13:$13,$9:$9,EOMONTH($U$9,11)+1-$U$9+AC$9-conditions!$U$85)*conditions!$U$83,0))</f>
        <v>14.452166088359998</v>
      </c>
      <c r="AD170" s="27">
        <f>IF(AD$9="",0,IF(AD$9-conditions!$U$85&lt;$U$9,(1-conditions!$U$34)*SUMIFS($13:$13,$9:$9,EOMONTH($U$9,11)+1-$U$9+AD$9-conditions!$U$85)*conditions!$U$83,0))</f>
        <v>14.452166088359998</v>
      </c>
      <c r="AE170" s="27">
        <f>IF(AE$9="",0,IF(AE$9-conditions!$U$85&lt;$U$9,(1-conditions!$U$34)*SUMIFS($13:$13,$9:$9,EOMONTH($U$9,11)+1-$U$9+AE$9-conditions!$U$85)*conditions!$U$83,0))</f>
        <v>14.452166088359998</v>
      </c>
      <c r="AF170" s="27">
        <f>IF(AF$9="",0,IF(AF$9-conditions!$U$85&lt;$U$9,(1-conditions!$U$34)*SUMIFS($13:$13,$9:$9,EOMONTH($U$9,11)+1-$U$9+AF$9-conditions!$U$85)*conditions!$U$83,0))</f>
        <v>14.452166088359998</v>
      </c>
      <c r="AG170" s="27">
        <f>IF(AG$9="",0,IF(AG$9-conditions!$U$85&lt;$U$9,(1-conditions!$U$34)*SUMIFS($13:$13,$9:$9,EOMONTH($U$9,11)+1-$U$9+AG$9-conditions!$U$85)*conditions!$U$83,0))</f>
        <v>0</v>
      </c>
      <c r="AH170" s="27">
        <f>IF(AH$9="",0,IF(AH$9-conditions!$U$85&lt;$U$9,(1-conditions!$U$34)*SUMIFS($13:$13,$9:$9,EOMONTH($U$9,11)+1-$U$9+AH$9-conditions!$U$85)*conditions!$U$83,0))</f>
        <v>0</v>
      </c>
      <c r="AI170" s="27">
        <f>IF(AI$9="",0,IF(AI$9-conditions!$U$85&lt;$U$9,(1-conditions!$U$34)*SUMIFS($13:$13,$9:$9,EOMONTH($U$9,11)+1-$U$9+AI$9-conditions!$U$85)*conditions!$U$83,0))</f>
        <v>14.452166088359998</v>
      </c>
      <c r="AJ170" s="27">
        <f>IF(AJ$9="",0,IF(AJ$9-conditions!$U$85&lt;$U$9,(1-conditions!$U$34)*SUMIFS($13:$13,$9:$9,EOMONTH($U$9,11)+1-$U$9+AJ$9-conditions!$U$85)*conditions!$U$83,0))</f>
        <v>14.452166088359998</v>
      </c>
      <c r="AK170" s="27">
        <f>IF(AK$9="",0,IF(AK$9-conditions!$U$85&lt;$U$9,(1-conditions!$U$34)*SUMIFS($13:$13,$9:$9,EOMONTH($U$9,11)+1-$U$9+AK$9-conditions!$U$85)*conditions!$U$83,0))</f>
        <v>14.452166088359998</v>
      </c>
      <c r="AL170" s="27">
        <f>IF(AL$9="",0,IF(AL$9-conditions!$U$85&lt;$U$9,(1-conditions!$U$34)*SUMIFS($13:$13,$9:$9,EOMONTH($U$9,11)+1-$U$9+AL$9-conditions!$U$85)*conditions!$U$83,0))</f>
        <v>14.452166088359998</v>
      </c>
      <c r="AM170" s="27">
        <f>IF(AM$9="",0,IF(AM$9-conditions!$U$85&lt;$U$9,(1-conditions!$U$34)*SUMIFS($13:$13,$9:$9,EOMONTH($U$9,11)+1-$U$9+AM$9-conditions!$U$85)*conditions!$U$83,0))</f>
        <v>14.452166088359998</v>
      </c>
      <c r="AN170" s="27">
        <f>IF(AN$9="",0,IF(AN$9-conditions!$U$85&lt;$U$9,(1-conditions!$U$34)*SUMIFS($13:$13,$9:$9,EOMONTH($U$9,11)+1-$U$9+AN$9-conditions!$U$85)*conditions!$U$83,0))</f>
        <v>0</v>
      </c>
      <c r="AO170" s="27">
        <f>IF(AO$9="",0,IF(AO$9-conditions!$U$85&lt;$U$9,(1-conditions!$U$34)*SUMIFS($13:$13,$9:$9,EOMONTH($U$9,11)+1-$U$9+AO$9-conditions!$U$85)*conditions!$U$83,0))</f>
        <v>0</v>
      </c>
      <c r="AP170" s="27">
        <f>IF(AP$9="",0,IF(AP$9-conditions!$U$85&lt;$U$9,(1-conditions!$U$34)*SUMIFS($13:$13,$9:$9,EOMONTH($U$9,11)+1-$U$9+AP$9-conditions!$U$85)*conditions!$U$83,0))</f>
        <v>14.452166088359998</v>
      </c>
      <c r="AQ170" s="27">
        <f>IF(AQ$9="",0,IF(AQ$9-conditions!$U$85&lt;$U$9,(1-conditions!$U$34)*SUMIFS($13:$13,$9:$9,EOMONTH($U$9,11)+1-$U$9+AQ$9-conditions!$U$85)*conditions!$U$83,0))</f>
        <v>14.452166088359998</v>
      </c>
      <c r="AR170" s="27">
        <f>IF(AR$9="",0,IF(AR$9-conditions!$U$85&lt;$U$9,(1-conditions!$U$34)*SUMIFS($13:$13,$9:$9,EOMONTH($U$9,11)+1-$U$9+AR$9-conditions!$U$85)*conditions!$U$83,0))</f>
        <v>14.452166088359998</v>
      </c>
      <c r="AS170" s="27">
        <f>IF(AS$9="",0,IF(AS$9-conditions!$U$85&lt;$U$9,(1-conditions!$U$34)*SUMIFS($13:$13,$9:$9,EOMONTH($U$9,11)+1-$U$9+AS$9-conditions!$U$85)*conditions!$U$83,0))</f>
        <v>14.452166088359998</v>
      </c>
      <c r="AT170" s="27">
        <f>IF(AT$9="",0,IF(AT$9-conditions!$U$85&lt;$U$9,(1-conditions!$U$34)*SUMIFS($13:$13,$9:$9,EOMONTH($U$9,11)+1-$U$9+AT$9-conditions!$U$85)*conditions!$U$83,0))</f>
        <v>14.452166088359998</v>
      </c>
      <c r="AU170" s="27">
        <f>IF(AU$9="",0,IF(AU$9-conditions!$U$85&lt;$U$9,(1-conditions!$U$34)*SUMIFS($13:$13,$9:$9,EOMONTH($U$9,11)+1-$U$9+AU$9-conditions!$U$85)*conditions!$U$83,0))</f>
        <v>0</v>
      </c>
      <c r="AV170" s="27">
        <f>IF(AV$9="",0,IF(AV$9-conditions!$U$85&lt;$U$9,(1-conditions!$U$34)*SUMIFS($13:$13,$9:$9,EOMONTH($U$9,11)+1-$U$9+AV$9-conditions!$U$85)*conditions!$U$83,0))</f>
        <v>0</v>
      </c>
      <c r="AW170" s="27">
        <f>IF(AW$9="",0,IF(AW$9-conditions!$U$85&lt;$U$9,(1-conditions!$U$34)*SUMIFS($13:$13,$9:$9,EOMONTH($U$9,11)+1-$U$9+AW$9-conditions!$U$85)*conditions!$U$83,0))</f>
        <v>14.452166088359998</v>
      </c>
      <c r="AX170" s="27">
        <f>IF(AX$9="",0,IF(AX$9-conditions!$U$85&lt;$U$9,(1-conditions!$U$34)*SUMIFS($13:$13,$9:$9,EOMONTH($U$9,11)+1-$U$9+AX$9-conditions!$U$85)*conditions!$U$83,0))</f>
        <v>14.452166088359998</v>
      </c>
      <c r="AY170" s="27">
        <f>IF(AY$9="",0,IF(AY$9-conditions!$U$85&lt;$U$9,(1-conditions!$U$34)*SUMIFS($13:$13,$9:$9,EOMONTH($U$9,11)+1-$U$9+AY$9-conditions!$U$85)*conditions!$U$83,0))</f>
        <v>0</v>
      </c>
      <c r="AZ170" s="27">
        <f>IF(AZ$9="",0,IF(AZ$9-conditions!$U$85&lt;$U$9,(1-conditions!$U$34)*SUMIFS($13:$13,$9:$9,EOMONTH($U$9,11)+1-$U$9+AZ$9-conditions!$U$85)*conditions!$U$83,0))</f>
        <v>0</v>
      </c>
      <c r="BA170" s="27">
        <f>IF(BA$9="",0,IF(BA$9-conditions!$U$85&lt;$U$9,(1-conditions!$U$34)*SUMIFS($13:$13,$9:$9,EOMONTH($U$9,11)+1-$U$9+BA$9-conditions!$U$85)*conditions!$U$83,0))</f>
        <v>0</v>
      </c>
      <c r="BB170" s="27">
        <f>IF(BB$9="",0,IF(BB$9-conditions!$U$85&lt;$U$9,(1-conditions!$U$34)*SUMIFS($13:$13,$9:$9,EOMONTH($U$9,11)+1-$U$9+BB$9-conditions!$U$85)*conditions!$U$83,0))</f>
        <v>0</v>
      </c>
      <c r="BC170" s="27">
        <f>IF(BC$9="",0,IF(BC$9-conditions!$U$85&lt;$U$9,(1-conditions!$U$34)*SUMIFS($13:$13,$9:$9,EOMONTH($U$9,11)+1-$U$9+BC$9-conditions!$U$85)*conditions!$U$83,0))</f>
        <v>0</v>
      </c>
      <c r="BD170" s="27">
        <f>IF(BD$9="",0,IF(BD$9-conditions!$U$85&lt;$U$9,(1-conditions!$U$34)*SUMIFS($13:$13,$9:$9,EOMONTH($U$9,11)+1-$U$9+BD$9-conditions!$U$85)*conditions!$U$83,0))</f>
        <v>0</v>
      </c>
      <c r="BE170" s="27">
        <f>IF(BE$9="",0,IF(BE$9-conditions!$U$85&lt;$U$9,(1-conditions!$U$34)*SUMIFS($13:$13,$9:$9,EOMONTH($U$9,11)+1-$U$9+BE$9-conditions!$U$85)*conditions!$U$83,0))</f>
        <v>0</v>
      </c>
      <c r="BF170" s="27">
        <f>IF(BF$9="",0,IF(BF$9-conditions!$U$85&lt;$U$9,(1-conditions!$U$34)*SUMIFS($13:$13,$9:$9,EOMONTH($U$9,11)+1-$U$9+BF$9-conditions!$U$85)*conditions!$U$83,0))</f>
        <v>0</v>
      </c>
      <c r="BG170" s="27">
        <f>IF(BG$9="",0,IF(BG$9-conditions!$U$85&lt;$U$9,(1-conditions!$U$34)*SUMIFS($13:$13,$9:$9,EOMONTH($U$9,11)+1-$U$9+BG$9-conditions!$U$85)*conditions!$U$83,0))</f>
        <v>0</v>
      </c>
      <c r="BH170" s="27">
        <f>IF(BH$9="",0,IF(BH$9-conditions!$U$85&lt;$U$9,(1-conditions!$U$34)*SUMIFS($13:$13,$9:$9,EOMONTH($U$9,11)+1-$U$9+BH$9-conditions!$U$85)*conditions!$U$83,0))</f>
        <v>0</v>
      </c>
      <c r="BI170" s="27">
        <f>IF(BI$9="",0,IF(BI$9-conditions!$U$85&lt;$U$9,(1-conditions!$U$34)*SUMIFS($13:$13,$9:$9,EOMONTH($U$9,11)+1-$U$9+BI$9-conditions!$U$85)*conditions!$U$83,0))</f>
        <v>0</v>
      </c>
      <c r="BJ170" s="27">
        <f>IF(BJ$9="",0,IF(BJ$9-conditions!$U$85&lt;$U$9,(1-conditions!$U$34)*SUMIFS($13:$13,$9:$9,EOMONTH($U$9,11)+1-$U$9+BJ$9-conditions!$U$85)*conditions!$U$83,0))</f>
        <v>0</v>
      </c>
      <c r="BK170" s="27">
        <f>IF(BK$9="",0,IF(BK$9-conditions!$U$85&lt;$U$9,(1-conditions!$U$34)*SUMIFS($13:$13,$9:$9,EOMONTH($U$9,11)+1-$U$9+BK$9-conditions!$U$85)*conditions!$U$83,0))</f>
        <v>0</v>
      </c>
      <c r="BL170" s="27">
        <f>IF(BL$9="",0,IF(BL$9-conditions!$U$85&lt;$U$9,(1-conditions!$U$34)*SUMIFS($13:$13,$9:$9,EOMONTH($U$9,11)+1-$U$9+BL$9-conditions!$U$85)*conditions!$U$83,0))</f>
        <v>0</v>
      </c>
      <c r="BM170" s="27">
        <f>IF(BM$9="",0,IF(BM$9-conditions!$U$85&lt;$U$9,(1-conditions!$U$34)*SUMIFS($13:$13,$9:$9,EOMONTH($U$9,11)+1-$U$9+BM$9-conditions!$U$85)*conditions!$U$83,0))</f>
        <v>0</v>
      </c>
      <c r="BN170" s="27">
        <f>IF(BN$9="",0,IF(BN$9-conditions!$U$85&lt;$U$9,(1-conditions!$U$34)*SUMIFS($13:$13,$9:$9,EOMONTH($U$9,11)+1-$U$9+BN$9-conditions!$U$85)*conditions!$U$83,0))</f>
        <v>0</v>
      </c>
      <c r="BO170" s="27">
        <f>IF(BO$9="",0,IF(BO$9-conditions!$U$85&lt;$U$9,(1-conditions!$U$34)*SUMIFS($13:$13,$9:$9,EOMONTH($U$9,11)+1-$U$9+BO$9-conditions!$U$85)*conditions!$U$83,0))</f>
        <v>0</v>
      </c>
      <c r="BP170" s="27">
        <f>IF(BP$9="",0,IF(BP$9-conditions!$U$85&lt;$U$9,(1-conditions!$U$34)*SUMIFS($13:$13,$9:$9,EOMONTH($U$9,11)+1-$U$9+BP$9-conditions!$U$85)*conditions!$U$83,0))</f>
        <v>0</v>
      </c>
      <c r="BQ170" s="27">
        <f>IF(BQ$9="",0,IF(BQ$9-conditions!$U$85&lt;$U$9,(1-conditions!$U$34)*SUMIFS($13:$13,$9:$9,EOMONTH($U$9,11)+1-$U$9+BQ$9-conditions!$U$85)*conditions!$U$83,0))</f>
        <v>0</v>
      </c>
      <c r="BR170" s="27">
        <f>IF(BR$9="",0,IF(BR$9-conditions!$U$85&lt;$U$9,(1-conditions!$U$34)*SUMIFS($13:$13,$9:$9,EOMONTH($U$9,11)+1-$U$9+BR$9-conditions!$U$85)*conditions!$U$83,0))</f>
        <v>0</v>
      </c>
      <c r="BS170" s="27">
        <f>IF(BS$9="",0,IF(BS$9-conditions!$U$85&lt;$U$9,(1-conditions!$U$34)*SUMIFS($13:$13,$9:$9,EOMONTH($U$9,11)+1-$U$9+BS$9-conditions!$U$85)*conditions!$U$83,0))</f>
        <v>0</v>
      </c>
      <c r="BT170" s="27">
        <f>IF(BT$9="",0,IF(BT$9-conditions!$U$85&lt;$U$9,(1-conditions!$U$34)*SUMIFS($13:$13,$9:$9,EOMONTH($U$9,11)+1-$U$9+BT$9-conditions!$U$85)*conditions!$U$83,0))</f>
        <v>0</v>
      </c>
      <c r="BU170" s="27">
        <f>IF(BU$9="",0,IF(BU$9-conditions!$U$85&lt;$U$9,(1-conditions!$U$34)*SUMIFS($13:$13,$9:$9,EOMONTH($U$9,11)+1-$U$9+BU$9-conditions!$U$85)*conditions!$U$83,0))</f>
        <v>0</v>
      </c>
      <c r="BV170" s="27">
        <f>IF(BV$9="",0,IF(BV$9-conditions!$U$85&lt;$U$9,(1-conditions!$U$34)*SUMIFS($13:$13,$9:$9,EOMONTH($U$9,11)+1-$U$9+BV$9-conditions!$U$85)*conditions!$U$83,0))</f>
        <v>0</v>
      </c>
      <c r="BW170" s="27">
        <f>IF(BW$9="",0,IF(BW$9-conditions!$U$85&lt;$U$9,(1-conditions!$U$34)*SUMIFS($13:$13,$9:$9,EOMONTH($U$9,11)+1-$U$9+BW$9-conditions!$U$85)*conditions!$U$83,0))</f>
        <v>0</v>
      </c>
      <c r="BX170" s="27">
        <f>IF(BX$9="",0,IF(BX$9-conditions!$U$85&lt;$U$9,(1-conditions!$U$34)*SUMIFS($13:$13,$9:$9,EOMONTH($U$9,11)+1-$U$9+BX$9-conditions!$U$85)*conditions!$U$83,0))</f>
        <v>0</v>
      </c>
      <c r="BY170" s="27">
        <f>IF(BY$9="",0,IF(BY$9-conditions!$U$85&lt;$U$9,(1-conditions!$U$34)*SUMIFS($13:$13,$9:$9,EOMONTH($U$9,11)+1-$U$9+BY$9-conditions!$U$85)*conditions!$U$83,0))</f>
        <v>0</v>
      </c>
      <c r="BZ170" s="27">
        <f>IF(BZ$9="",0,IF(BZ$9-conditions!$U$85&lt;$U$9,(1-conditions!$U$34)*SUMIFS($13:$13,$9:$9,EOMONTH($U$9,11)+1-$U$9+BZ$9-conditions!$U$85)*conditions!$U$83,0))</f>
        <v>0</v>
      </c>
      <c r="CA170" s="27">
        <f>IF(CA$9="",0,IF(CA$9-conditions!$U$85&lt;$U$9,(1-conditions!$U$34)*SUMIFS($13:$13,$9:$9,EOMONTH($U$9,11)+1-$U$9+CA$9-conditions!$U$85)*conditions!$U$83,0))</f>
        <v>0</v>
      </c>
      <c r="CB170" s="27">
        <f>IF(CB$9="",0,IF(CB$9-conditions!$U$85&lt;$U$9,(1-conditions!$U$34)*SUMIFS($13:$13,$9:$9,EOMONTH($U$9,11)+1-$U$9+CB$9-conditions!$U$85)*conditions!$U$83,0))</f>
        <v>0</v>
      </c>
      <c r="CC170" s="27">
        <f>IF(CC$9="",0,IF(CC$9-conditions!$U$85&lt;$U$9,(1-conditions!$U$34)*SUMIFS($13:$13,$9:$9,EOMONTH($U$9,11)+1-$U$9+CC$9-conditions!$U$85)*conditions!$U$83,0))</f>
        <v>0</v>
      </c>
      <c r="CD170" s="27">
        <f>IF(CD$9="",0,IF(CD$9-conditions!$U$85&lt;$U$9,(1-conditions!$U$34)*SUMIFS($13:$13,$9:$9,EOMONTH($U$9,11)+1-$U$9+CD$9-conditions!$U$85)*conditions!$U$83,0))</f>
        <v>0</v>
      </c>
      <c r="CE170" s="27">
        <f>IF(CE$9="",0,IF(CE$9-conditions!$U$85&lt;$U$9,(1-conditions!$U$34)*SUMIFS($13:$13,$9:$9,EOMONTH($U$9,11)+1-$U$9+CE$9-conditions!$U$85)*conditions!$U$83,0))</f>
        <v>0</v>
      </c>
      <c r="CF170" s="27">
        <f>IF(CF$9="",0,IF(CF$9-conditions!$U$85&lt;$U$9,(1-conditions!$U$34)*SUMIFS($13:$13,$9:$9,EOMONTH($U$9,11)+1-$U$9+CF$9-conditions!$U$85)*conditions!$U$83,0))</f>
        <v>0</v>
      </c>
      <c r="CG170" s="27">
        <f>IF(CG$9="",0,IF(CG$9-conditions!$U$85&lt;$U$9,(1-conditions!$U$34)*SUMIFS($13:$13,$9:$9,EOMONTH($U$9,11)+1-$U$9+CG$9-conditions!$U$85)*conditions!$U$83,0))</f>
        <v>0</v>
      </c>
      <c r="CH170" s="27">
        <f>IF(CH$9="",0,IF(CH$9-conditions!$U$85&lt;$U$9,(1-conditions!$U$34)*SUMIFS($13:$13,$9:$9,EOMONTH($U$9,11)+1-$U$9+CH$9-conditions!$U$85)*conditions!$U$83,0))</f>
        <v>0</v>
      </c>
      <c r="CI170" s="27">
        <f>IF(CI$9="",0,IF(CI$9-conditions!$U$85&lt;$U$9,(1-conditions!$U$34)*SUMIFS($13:$13,$9:$9,EOMONTH($U$9,11)+1-$U$9+CI$9-conditions!$U$85)*conditions!$U$83,0))</f>
        <v>0</v>
      </c>
      <c r="CJ170" s="27">
        <f>IF(CJ$9="",0,IF(CJ$9-conditions!$U$85&lt;$U$9,(1-conditions!$U$34)*SUMIFS($13:$13,$9:$9,EOMONTH($U$9,11)+1-$U$9+CJ$9-conditions!$U$85)*conditions!$U$83,0))</f>
        <v>0</v>
      </c>
      <c r="CK170" s="27">
        <f>IF(CK$9="",0,IF(CK$9-conditions!$U$85&lt;$U$9,(1-conditions!$U$34)*SUMIFS($13:$13,$9:$9,EOMONTH($U$9,11)+1-$U$9+CK$9-conditions!$U$85)*conditions!$U$83,0))</f>
        <v>0</v>
      </c>
      <c r="CL170" s="27">
        <f>IF(CL$9="",0,IF(CL$9-conditions!$U$85&lt;$U$9,(1-conditions!$U$34)*SUMIFS($13:$13,$9:$9,EOMONTH($U$9,11)+1-$U$9+CL$9-conditions!$U$85)*conditions!$U$83,0))</f>
        <v>0</v>
      </c>
      <c r="CM170" s="27">
        <f>IF(CM$9="",0,IF(CM$9-conditions!$U$85&lt;$U$9,(1-conditions!$U$34)*SUMIFS($13:$13,$9:$9,EOMONTH($U$9,11)+1-$U$9+CM$9-conditions!$U$85)*conditions!$U$83,0))</f>
        <v>0</v>
      </c>
      <c r="CN170" s="27">
        <f>IF(CN$9="",0,IF(CN$9-conditions!$U$85&lt;$U$9,(1-conditions!$U$34)*SUMIFS($13:$13,$9:$9,EOMONTH($U$9,11)+1-$U$9+CN$9-conditions!$U$85)*conditions!$U$83,0))</f>
        <v>0</v>
      </c>
      <c r="CO170" s="27">
        <f>IF(CO$9="",0,IF(CO$9-conditions!$U$85&lt;$U$9,(1-conditions!$U$34)*SUMIFS($13:$13,$9:$9,EOMONTH($U$9,11)+1-$U$9+CO$9-conditions!$U$85)*conditions!$U$83,0))</f>
        <v>0</v>
      </c>
      <c r="CP170" s="27">
        <f>IF(CP$9="",0,IF(CP$9-conditions!$U$85&lt;$U$9,(1-conditions!$U$34)*SUMIFS($13:$13,$9:$9,EOMONTH($U$9,11)+1-$U$9+CP$9-conditions!$U$85)*conditions!$U$83,0))</f>
        <v>0</v>
      </c>
      <c r="CQ170" s="27">
        <f>IF(CQ$9="",0,IF(CQ$9-conditions!$U$85&lt;$U$9,(1-conditions!$U$34)*SUMIFS($13:$13,$9:$9,EOMONTH($U$9,11)+1-$U$9+CQ$9-conditions!$U$85)*conditions!$U$83,0))</f>
        <v>0</v>
      </c>
      <c r="CR170" s="27">
        <f>IF(CR$9="",0,IF(CR$9-conditions!$U$85&lt;$U$9,(1-conditions!$U$34)*SUMIFS($13:$13,$9:$9,EOMONTH($U$9,11)+1-$U$9+CR$9-conditions!$U$85)*conditions!$U$83,0))</f>
        <v>0</v>
      </c>
      <c r="CS170" s="27">
        <f>IF(CS$9="",0,IF(CS$9-conditions!$U$85&lt;$U$9,(1-conditions!$U$34)*SUMIFS($13:$13,$9:$9,EOMONTH($U$9,11)+1-$U$9+CS$9-conditions!$U$85)*conditions!$U$83,0))</f>
        <v>0</v>
      </c>
      <c r="CT170" s="27">
        <f>IF(CT$9="",0,IF(CT$9-conditions!$U$85&lt;$U$9,(1-conditions!$U$34)*SUMIFS($13:$13,$9:$9,EOMONTH($U$9,11)+1-$U$9+CT$9-conditions!$U$85)*conditions!$U$83,0))</f>
        <v>0</v>
      </c>
      <c r="CU170" s="27">
        <f>IF(CU$9="",0,IF(CU$9-conditions!$U$85&lt;$U$9,(1-conditions!$U$34)*SUMIFS($13:$13,$9:$9,EOMONTH($U$9,11)+1-$U$9+CU$9-conditions!$U$85)*conditions!$U$83,0))</f>
        <v>0</v>
      </c>
      <c r="CV170" s="27">
        <f>IF(CV$9="",0,IF(CV$9-conditions!$U$85&lt;$U$9,(1-conditions!$U$34)*SUMIFS($13:$13,$9:$9,EOMONTH($U$9,11)+1-$U$9+CV$9-conditions!$U$85)*conditions!$U$83,0))</f>
        <v>0</v>
      </c>
      <c r="CW170" s="27">
        <f>IF(CW$9="",0,IF(CW$9-conditions!$U$85&lt;$U$9,(1-conditions!$U$34)*SUMIFS($13:$13,$9:$9,EOMONTH($U$9,11)+1-$U$9+CW$9-conditions!$U$85)*conditions!$U$83,0))</f>
        <v>0</v>
      </c>
      <c r="CX170" s="27">
        <f>IF(CX$9="",0,IF(CX$9-conditions!$U$85&lt;$U$9,(1-conditions!$U$34)*SUMIFS($13:$13,$9:$9,EOMONTH($U$9,11)+1-$U$9+CX$9-conditions!$U$85)*conditions!$U$83,0))</f>
        <v>0</v>
      </c>
      <c r="CY170" s="27">
        <f>IF(CY$9="",0,IF(CY$9-conditions!$U$85&lt;$U$9,(1-conditions!$U$34)*SUMIFS($13:$13,$9:$9,EOMONTH($U$9,11)+1-$U$9+CY$9-conditions!$U$85)*conditions!$U$83,0))</f>
        <v>0</v>
      </c>
      <c r="CZ170" s="27">
        <f>IF(CZ$9="",0,IF(CZ$9-conditions!$U$85&lt;$U$9,(1-conditions!$U$34)*SUMIFS($13:$13,$9:$9,EOMONTH($U$9,11)+1-$U$9+CZ$9-conditions!$U$85)*conditions!$U$83,0))</f>
        <v>0</v>
      </c>
      <c r="DA170" s="27">
        <f>IF(DA$9="",0,IF(DA$9-conditions!$U$85&lt;$U$9,(1-conditions!$U$34)*SUMIFS($13:$13,$9:$9,EOMONTH($U$9,11)+1-$U$9+DA$9-conditions!$U$85)*conditions!$U$83,0))</f>
        <v>0</v>
      </c>
      <c r="DB170" s="27">
        <f>IF(DB$9="",0,IF(DB$9-conditions!$U$85&lt;$U$9,(1-conditions!$U$34)*SUMIFS($13:$13,$9:$9,EOMONTH($U$9,11)+1-$U$9+DB$9-conditions!$U$85)*conditions!$U$83,0))</f>
        <v>0</v>
      </c>
      <c r="DC170" s="27">
        <f>IF(DC$9="",0,IF(DC$9-conditions!$U$85&lt;$U$9,(1-conditions!$U$34)*SUMIFS($13:$13,$9:$9,EOMONTH($U$9,11)+1-$U$9+DC$9-conditions!$U$85)*conditions!$U$83,0))</f>
        <v>0</v>
      </c>
      <c r="DD170" s="27">
        <f>IF(DD$9="",0,IF(DD$9-conditions!$U$85&lt;$U$9,(1-conditions!$U$34)*SUMIFS($13:$13,$9:$9,EOMONTH($U$9,11)+1-$U$9+DD$9-conditions!$U$85)*conditions!$U$83,0))</f>
        <v>0</v>
      </c>
      <c r="DE170" s="27">
        <f>IF(DE$9="",0,IF(DE$9-conditions!$U$85&lt;$U$9,(1-conditions!$U$34)*SUMIFS($13:$13,$9:$9,EOMONTH($U$9,11)+1-$U$9+DE$9-conditions!$U$85)*conditions!$U$83,0))</f>
        <v>0</v>
      </c>
      <c r="DF170" s="27">
        <f>IF(DF$9="",0,IF(DF$9-conditions!$U$85&lt;$U$9,(1-conditions!$U$34)*SUMIFS($13:$13,$9:$9,EOMONTH($U$9,11)+1-$U$9+DF$9-conditions!$U$85)*conditions!$U$83,0))</f>
        <v>0</v>
      </c>
      <c r="DG170" s="27">
        <f>IF(DG$9="",0,IF(DG$9-conditions!$U$85&lt;$U$9,(1-conditions!$U$34)*SUMIFS($13:$13,$9:$9,EOMONTH($U$9,11)+1-$U$9+DG$9-conditions!$U$85)*conditions!$U$83,0))</f>
        <v>0</v>
      </c>
      <c r="DH170" s="27">
        <f>IF(DH$9="",0,IF(DH$9-conditions!$U$85&lt;$U$9,(1-conditions!$U$34)*SUMIFS($13:$13,$9:$9,EOMONTH($U$9,11)+1-$U$9+DH$9-conditions!$U$85)*conditions!$U$83,0))</f>
        <v>0</v>
      </c>
      <c r="DI170" s="27">
        <f>IF(DI$9="",0,IF(DI$9-conditions!$U$85&lt;$U$9,(1-conditions!$U$34)*SUMIFS($13:$13,$9:$9,EOMONTH($U$9,11)+1-$U$9+DI$9-conditions!$U$85)*conditions!$U$83,0))</f>
        <v>0</v>
      </c>
      <c r="DJ170" s="27">
        <f>IF(DJ$9="",0,IF(DJ$9-conditions!$U$85&lt;$U$9,(1-conditions!$U$34)*SUMIFS($13:$13,$9:$9,EOMONTH($U$9,11)+1-$U$9+DJ$9-conditions!$U$85)*conditions!$U$83,0))</f>
        <v>0</v>
      </c>
      <c r="DK170" s="27">
        <f>IF(DK$9="",0,IF(DK$9-conditions!$U$85&lt;$U$9,(1-conditions!$U$34)*SUMIFS($13:$13,$9:$9,EOMONTH($U$9,11)+1-$U$9+DK$9-conditions!$U$85)*conditions!$U$83,0))</f>
        <v>0</v>
      </c>
      <c r="DL170" s="27">
        <f>IF(DL$9="",0,IF(DL$9-conditions!$U$85&lt;$U$9,(1-conditions!$U$34)*SUMIFS($13:$13,$9:$9,EOMONTH($U$9,11)+1-$U$9+DL$9-conditions!$U$85)*conditions!$U$83,0))</f>
        <v>0</v>
      </c>
      <c r="DM170" s="27">
        <f>IF(DM$9="",0,IF(DM$9-conditions!$U$85&lt;$U$9,(1-conditions!$U$34)*SUMIFS($13:$13,$9:$9,EOMONTH($U$9,11)+1-$U$9+DM$9-conditions!$U$85)*conditions!$U$83,0))</f>
        <v>0</v>
      </c>
      <c r="DN170" s="27">
        <f>IF(DN$9="",0,IF(DN$9-conditions!$U$85&lt;$U$9,(1-conditions!$U$34)*SUMIFS($13:$13,$9:$9,EOMONTH($U$9,11)+1-$U$9+DN$9-conditions!$U$85)*conditions!$U$83,0))</f>
        <v>0</v>
      </c>
      <c r="DO170" s="27">
        <f>IF(DO$9="",0,IF(DO$9-conditions!$U$85&lt;$U$9,(1-conditions!$U$34)*SUMIFS($13:$13,$9:$9,EOMONTH($U$9,11)+1-$U$9+DO$9-conditions!$U$85)*conditions!$U$83,0))</f>
        <v>0</v>
      </c>
      <c r="DP170" s="27">
        <f>IF(DP$9="",0,IF(DP$9-conditions!$U$85&lt;$U$9,(1-conditions!$U$34)*SUMIFS($13:$13,$9:$9,EOMONTH($U$9,11)+1-$U$9+DP$9-conditions!$U$85)*conditions!$U$83,0))</f>
        <v>0</v>
      </c>
      <c r="DQ170" s="27">
        <f>IF(DQ$9="",0,IF(DQ$9-conditions!$U$85&lt;$U$9,(1-conditions!$U$34)*SUMIFS($13:$13,$9:$9,EOMONTH($U$9,11)+1-$U$9+DQ$9-conditions!$U$85)*conditions!$U$83,0))</f>
        <v>0</v>
      </c>
      <c r="DR170" s="27">
        <f>IF(DR$9="",0,IF(DR$9-conditions!$U$85&lt;$U$9,(1-conditions!$U$34)*SUMIFS($13:$13,$9:$9,EOMONTH($U$9,11)+1-$U$9+DR$9-conditions!$U$85)*conditions!$U$83,0))</f>
        <v>0</v>
      </c>
      <c r="DS170" s="27">
        <f>IF(DS$9="",0,IF(DS$9-conditions!$U$85&lt;$U$9,(1-conditions!$U$34)*SUMIFS($13:$13,$9:$9,EOMONTH($U$9,11)+1-$U$9+DS$9-conditions!$U$85)*conditions!$U$83,0))</f>
        <v>0</v>
      </c>
      <c r="DT170" s="27">
        <f>IF(DT$9="",0,IF(DT$9-conditions!$U$85&lt;$U$9,(1-conditions!$U$34)*SUMIFS($13:$13,$9:$9,EOMONTH($U$9,11)+1-$U$9+DT$9-conditions!$U$85)*conditions!$U$83,0))</f>
        <v>0</v>
      </c>
      <c r="DU170" s="27">
        <f>IF(DU$9="",0,IF(DU$9-conditions!$U$85&lt;$U$9,(1-conditions!$U$34)*SUMIFS($13:$13,$9:$9,EOMONTH($U$9,11)+1-$U$9+DU$9-conditions!$U$85)*conditions!$U$83,0))</f>
        <v>0</v>
      </c>
      <c r="DV170" s="27">
        <f>IF(DV$9="",0,IF(DV$9-conditions!$U$85&lt;$U$9,(1-conditions!$U$34)*SUMIFS($13:$13,$9:$9,EOMONTH($U$9,11)+1-$U$9+DV$9-conditions!$U$85)*conditions!$U$83,0))</f>
        <v>0</v>
      </c>
      <c r="DW170" s="27">
        <f>IF(DW$9="",0,IF(DW$9-conditions!$U$85&lt;$U$9,(1-conditions!$U$34)*SUMIFS($13:$13,$9:$9,EOMONTH($U$9,11)+1-$U$9+DW$9-conditions!$U$85)*conditions!$U$83,0))</f>
        <v>0</v>
      </c>
      <c r="DX170" s="27">
        <f>IF(DX$9="",0,IF(DX$9-conditions!$U$85&lt;$U$9,(1-conditions!$U$34)*SUMIFS($13:$13,$9:$9,EOMONTH($U$9,11)+1-$U$9+DX$9-conditions!$U$85)*conditions!$U$83,0))</f>
        <v>0</v>
      </c>
      <c r="DY170" s="27">
        <f>IF(DY$9="",0,IF(DY$9-conditions!$U$85&lt;$U$9,(1-conditions!$U$34)*SUMIFS($13:$13,$9:$9,EOMONTH($U$9,11)+1-$U$9+DY$9-conditions!$U$85)*conditions!$U$83,0))</f>
        <v>0</v>
      </c>
      <c r="DZ170" s="27">
        <f>IF(DZ$9="",0,IF(DZ$9-conditions!$U$85&lt;$U$9,(1-conditions!$U$34)*SUMIFS($13:$13,$9:$9,EOMONTH($U$9,11)+1-$U$9+DZ$9-conditions!$U$85)*conditions!$U$83,0))</f>
        <v>0</v>
      </c>
      <c r="EA170" s="27">
        <f>IF(EA$9="",0,IF(EA$9-conditions!$U$85&lt;$U$9,(1-conditions!$U$34)*SUMIFS($13:$13,$9:$9,EOMONTH($U$9,11)+1-$U$9+EA$9-conditions!$U$85)*conditions!$U$83,0))</f>
        <v>0</v>
      </c>
      <c r="EB170" s="27">
        <f>IF(EB$9="",0,IF(EB$9-conditions!$U$85&lt;$U$9,(1-conditions!$U$34)*SUMIFS($13:$13,$9:$9,EOMONTH($U$9,11)+1-$U$9+EB$9-conditions!$U$85)*conditions!$U$83,0))</f>
        <v>0</v>
      </c>
      <c r="EC170" s="27">
        <f>IF(EC$9="",0,IF(EC$9-conditions!$U$85&lt;$U$9,(1-conditions!$U$34)*SUMIFS($13:$13,$9:$9,EOMONTH($U$9,11)+1-$U$9+EC$9-conditions!$U$85)*conditions!$U$83,0))</f>
        <v>0</v>
      </c>
      <c r="ED170" s="27">
        <f>IF(ED$9="",0,IF(ED$9-conditions!$U$85&lt;$U$9,(1-conditions!$U$34)*SUMIFS($13:$13,$9:$9,EOMONTH($U$9,11)+1-$U$9+ED$9-conditions!$U$85)*conditions!$U$83,0))</f>
        <v>0</v>
      </c>
      <c r="EE170" s="27">
        <f>IF(EE$9="",0,IF(EE$9-conditions!$U$85&lt;$U$9,(1-conditions!$U$34)*SUMIFS($13:$13,$9:$9,EOMONTH($U$9,11)+1-$U$9+EE$9-conditions!$U$85)*conditions!$U$83,0))</f>
        <v>0</v>
      </c>
      <c r="EF170" s="27">
        <f>IF(EF$9="",0,IF(EF$9-conditions!$U$85&lt;$U$9,(1-conditions!$U$34)*SUMIFS($13:$13,$9:$9,EOMONTH($U$9,11)+1-$U$9+EF$9-conditions!$U$85)*conditions!$U$83,0))</f>
        <v>0</v>
      </c>
      <c r="EG170" s="27">
        <f>IF(EG$9="",0,IF(EG$9-conditions!$U$85&lt;$U$9,(1-conditions!$U$34)*SUMIFS($13:$13,$9:$9,EOMONTH($U$9,11)+1-$U$9+EG$9-conditions!$U$85)*conditions!$U$83,0))</f>
        <v>0</v>
      </c>
      <c r="EH170" s="27">
        <f>IF(EH$9="",0,IF(EH$9-conditions!$U$85&lt;$U$9,(1-conditions!$U$34)*SUMIFS($13:$13,$9:$9,EOMONTH($U$9,11)+1-$U$9+EH$9-conditions!$U$85)*conditions!$U$83,0))</f>
        <v>0</v>
      </c>
      <c r="EI170" s="27">
        <f>IF(EI$9="",0,IF(EI$9-conditions!$U$85&lt;$U$9,(1-conditions!$U$34)*SUMIFS($13:$13,$9:$9,EOMONTH($U$9,11)+1-$U$9+EI$9-conditions!$U$85)*conditions!$U$83,0))</f>
        <v>0</v>
      </c>
      <c r="EJ170" s="27">
        <f>IF(EJ$9="",0,IF(EJ$9-conditions!$U$85&lt;$U$9,(1-conditions!$U$34)*SUMIFS($13:$13,$9:$9,EOMONTH($U$9,11)+1-$U$9+EJ$9-conditions!$U$85)*conditions!$U$83,0))</f>
        <v>0</v>
      </c>
      <c r="EK170" s="27">
        <f>IF(EK$9="",0,IF(EK$9-conditions!$U$85&lt;$U$9,(1-conditions!$U$34)*SUMIFS($13:$13,$9:$9,EOMONTH($U$9,11)+1-$U$9+EK$9-conditions!$U$85)*conditions!$U$83,0))</f>
        <v>0</v>
      </c>
      <c r="EL170" s="27">
        <f>IF(EL$9="",0,IF(EL$9-conditions!$U$85&lt;$U$9,(1-conditions!$U$34)*SUMIFS($13:$13,$9:$9,EOMONTH($U$9,11)+1-$U$9+EL$9-conditions!$U$85)*conditions!$U$83,0))</f>
        <v>0</v>
      </c>
      <c r="EM170" s="27">
        <f>IF(EM$9="",0,IF(EM$9-conditions!$U$85&lt;$U$9,(1-conditions!$U$34)*SUMIFS($13:$13,$9:$9,EOMONTH($U$9,11)+1-$U$9+EM$9-conditions!$U$85)*conditions!$U$83,0))</f>
        <v>0</v>
      </c>
      <c r="EN170" s="27">
        <f>IF(EN$9="",0,IF(EN$9-conditions!$U$85&lt;$U$9,(1-conditions!$U$34)*SUMIFS($13:$13,$9:$9,EOMONTH($U$9,11)+1-$U$9+EN$9-conditions!$U$85)*conditions!$U$83,0))</f>
        <v>0</v>
      </c>
      <c r="EO170" s="27">
        <f>IF(EO$9="",0,IF(EO$9-conditions!$U$85&lt;$U$9,(1-conditions!$U$34)*SUMIFS($13:$13,$9:$9,EOMONTH($U$9,11)+1-$U$9+EO$9-conditions!$U$85)*conditions!$U$83,0))</f>
        <v>0</v>
      </c>
      <c r="EP170" s="27">
        <f>IF(EP$9="",0,IF(EP$9-conditions!$U$85&lt;$U$9,(1-conditions!$U$34)*SUMIFS($13:$13,$9:$9,EOMONTH($U$9,11)+1-$U$9+EP$9-conditions!$U$85)*conditions!$U$83,0))</f>
        <v>0</v>
      </c>
      <c r="EQ170" s="27">
        <f>IF(EQ$9="",0,IF(EQ$9-conditions!$U$85&lt;$U$9,(1-conditions!$U$34)*SUMIFS($13:$13,$9:$9,EOMONTH($U$9,11)+1-$U$9+EQ$9-conditions!$U$85)*conditions!$U$83,0))</f>
        <v>0</v>
      </c>
      <c r="ER170" s="27">
        <f>IF(ER$9="",0,IF(ER$9-conditions!$U$85&lt;$U$9,(1-conditions!$U$34)*SUMIFS($13:$13,$9:$9,EOMONTH($U$9,11)+1-$U$9+ER$9-conditions!$U$85)*conditions!$U$83,0))</f>
        <v>0</v>
      </c>
      <c r="ES170" s="27">
        <f>IF(ES$9="",0,IF(ES$9-conditions!$U$85&lt;$U$9,(1-conditions!$U$34)*SUMIFS($13:$13,$9:$9,EOMONTH($U$9,11)+1-$U$9+ES$9-conditions!$U$85)*conditions!$U$83,0))</f>
        <v>0</v>
      </c>
      <c r="ET170" s="27">
        <f>IF(ET$9="",0,IF(ET$9-conditions!$U$85&lt;$U$9,(1-conditions!$U$34)*SUMIFS($13:$13,$9:$9,EOMONTH($U$9,11)+1-$U$9+ET$9-conditions!$U$85)*conditions!$U$83,0))</f>
        <v>0</v>
      </c>
      <c r="EU170" s="27">
        <f>IF(EU$9="",0,IF(EU$9-conditions!$U$85&lt;$U$9,(1-conditions!$U$34)*SUMIFS($13:$13,$9:$9,EOMONTH($U$9,11)+1-$U$9+EU$9-conditions!$U$85)*conditions!$U$83,0))</f>
        <v>0</v>
      </c>
      <c r="EV170" s="27">
        <f>IF(EV$9="",0,IF(EV$9-conditions!$U$85&lt;$U$9,(1-conditions!$U$34)*SUMIFS($13:$13,$9:$9,EOMONTH($U$9,11)+1-$U$9+EV$9-conditions!$U$85)*conditions!$U$83,0))</f>
        <v>0</v>
      </c>
      <c r="EW170" s="27">
        <f>IF(EW$9="",0,IF(EW$9-conditions!$U$85&lt;$U$9,(1-conditions!$U$34)*SUMIFS($13:$13,$9:$9,EOMONTH($U$9,11)+1-$U$9+EW$9-conditions!$U$85)*conditions!$U$83,0))</f>
        <v>0</v>
      </c>
      <c r="EX170" s="27">
        <f>IF(EX$9="",0,IF(EX$9-conditions!$U$85&lt;$U$9,(1-conditions!$U$34)*SUMIFS($13:$13,$9:$9,EOMONTH($U$9,11)+1-$U$9+EX$9-conditions!$U$85)*conditions!$U$83,0))</f>
        <v>0</v>
      </c>
      <c r="EY170" s="27">
        <f>IF(EY$9="",0,IF(EY$9-conditions!$U$85&lt;$U$9,(1-conditions!$U$34)*SUMIFS($13:$13,$9:$9,EOMONTH($U$9,11)+1-$U$9+EY$9-conditions!$U$85)*conditions!$U$83,0))</f>
        <v>0</v>
      </c>
      <c r="EZ170" s="27">
        <f>IF(EZ$9="",0,IF(EZ$9-conditions!$U$85&lt;$U$9,(1-conditions!$U$34)*SUMIFS($13:$13,$9:$9,EOMONTH($U$9,11)+1-$U$9+EZ$9-conditions!$U$85)*conditions!$U$83,0))</f>
        <v>0</v>
      </c>
      <c r="FA170" s="27">
        <f>IF(FA$9="",0,IF(FA$9-conditions!$U$85&lt;$U$9,(1-conditions!$U$34)*SUMIFS($13:$13,$9:$9,EOMONTH($U$9,11)+1-$U$9+FA$9-conditions!$U$85)*conditions!$U$83,0))</f>
        <v>0</v>
      </c>
      <c r="FB170" s="27">
        <f>IF(FB$9="",0,IF(FB$9-conditions!$U$85&lt;$U$9,(1-conditions!$U$34)*SUMIFS($13:$13,$9:$9,EOMONTH($U$9,11)+1-$U$9+FB$9-conditions!$U$85)*conditions!$U$83,0))</f>
        <v>0</v>
      </c>
      <c r="FC170" s="27">
        <f>IF(FC$9="",0,IF(FC$9-conditions!$U$85&lt;$U$9,(1-conditions!$U$34)*SUMIFS($13:$13,$9:$9,EOMONTH($U$9,11)+1-$U$9+FC$9-conditions!$U$85)*conditions!$U$83,0))</f>
        <v>0</v>
      </c>
      <c r="FD170" s="27">
        <f>IF(FD$9="",0,IF(FD$9-conditions!$U$85&lt;$U$9,(1-conditions!$U$34)*SUMIFS($13:$13,$9:$9,EOMONTH($U$9,11)+1-$U$9+FD$9-conditions!$U$85)*conditions!$U$83,0))</f>
        <v>0</v>
      </c>
      <c r="FE170" s="27">
        <f>IF(FE$9="",0,IF(FE$9-conditions!$U$85&lt;$U$9,(1-conditions!$U$34)*SUMIFS($13:$13,$9:$9,EOMONTH($U$9,11)+1-$U$9+FE$9-conditions!$U$85)*conditions!$U$83,0))</f>
        <v>0</v>
      </c>
      <c r="FF170" s="27">
        <f>IF(FF$9="",0,IF(FF$9-conditions!$U$85&lt;$U$9,(1-conditions!$U$34)*SUMIFS($13:$13,$9:$9,EOMONTH($U$9,11)+1-$U$9+FF$9-conditions!$U$85)*conditions!$U$83,0))</f>
        <v>0</v>
      </c>
      <c r="FG170" s="27">
        <f>IF(FG$9="",0,IF(FG$9-conditions!$U$85&lt;$U$9,(1-conditions!$U$34)*SUMIFS($13:$13,$9:$9,EOMONTH($U$9,11)+1-$U$9+FG$9-conditions!$U$85)*conditions!$U$83,0))</f>
        <v>0</v>
      </c>
      <c r="FH170" s="27">
        <f>IF(FH$9="",0,IF(FH$9-conditions!$U$85&lt;$U$9,(1-conditions!$U$34)*SUMIFS($13:$13,$9:$9,EOMONTH($U$9,11)+1-$U$9+FH$9-conditions!$U$85)*conditions!$U$83,0))</f>
        <v>0</v>
      </c>
      <c r="FI170" s="27">
        <f>IF(FI$9="",0,IF(FI$9-conditions!$U$85&lt;$U$9,(1-conditions!$U$34)*SUMIFS($13:$13,$9:$9,EOMONTH($U$9,11)+1-$U$9+FI$9-conditions!$U$85)*conditions!$U$83,0))</f>
        <v>0</v>
      </c>
      <c r="FJ170" s="27">
        <f>IF(FJ$9="",0,IF(FJ$9-conditions!$U$85&lt;$U$9,(1-conditions!$U$34)*SUMIFS($13:$13,$9:$9,EOMONTH($U$9,11)+1-$U$9+FJ$9-conditions!$U$85)*conditions!$U$83,0))</f>
        <v>0</v>
      </c>
      <c r="FK170" s="27">
        <f>IF(FK$9="",0,IF(FK$9-conditions!$U$85&lt;$U$9,(1-conditions!$U$34)*SUMIFS($13:$13,$9:$9,EOMONTH($U$9,11)+1-$U$9+FK$9-conditions!$U$85)*conditions!$U$83,0))</f>
        <v>0</v>
      </c>
      <c r="FL170" s="27">
        <f>IF(FL$9="",0,IF(FL$9-conditions!$U$85&lt;$U$9,(1-conditions!$U$34)*SUMIFS($13:$13,$9:$9,EOMONTH($U$9,11)+1-$U$9+FL$9-conditions!$U$85)*conditions!$U$83,0))</f>
        <v>0</v>
      </c>
      <c r="FM170" s="27">
        <f>IF(FM$9="",0,IF(FM$9-conditions!$U$85&lt;$U$9,(1-conditions!$U$34)*SUMIFS($13:$13,$9:$9,EOMONTH($U$9,11)+1-$U$9+FM$9-conditions!$U$85)*conditions!$U$83,0))</f>
        <v>0</v>
      </c>
      <c r="FN170" s="27">
        <f>IF(FN$9="",0,IF(FN$9-conditions!$U$85&lt;$U$9,(1-conditions!$U$34)*SUMIFS($13:$13,$9:$9,EOMONTH($U$9,11)+1-$U$9+FN$9-conditions!$U$85)*conditions!$U$83,0))</f>
        <v>0</v>
      </c>
      <c r="FO170" s="27">
        <f>IF(FO$9="",0,IF(FO$9-conditions!$U$85&lt;$U$9,(1-conditions!$U$34)*SUMIFS($13:$13,$9:$9,EOMONTH($U$9,11)+1-$U$9+FO$9-conditions!$U$85)*conditions!$U$83,0))</f>
        <v>0</v>
      </c>
      <c r="FP170" s="27">
        <f>IF(FP$9="",0,IF(FP$9-conditions!$U$85&lt;$U$9,(1-conditions!$U$34)*SUMIFS($13:$13,$9:$9,EOMONTH($U$9,11)+1-$U$9+FP$9-conditions!$U$85)*conditions!$U$83,0))</f>
        <v>0</v>
      </c>
      <c r="FQ170" s="27">
        <f>IF(FQ$9="",0,IF(FQ$9-conditions!$U$85&lt;$U$9,(1-conditions!$U$34)*SUMIFS($13:$13,$9:$9,EOMONTH($U$9,11)+1-$U$9+FQ$9-conditions!$U$85)*conditions!$U$83,0))</f>
        <v>0</v>
      </c>
      <c r="FR170" s="27">
        <f>IF(FR$9="",0,IF(FR$9-conditions!$U$85&lt;$U$9,(1-conditions!$U$34)*SUMIFS($13:$13,$9:$9,EOMONTH($U$9,11)+1-$U$9+FR$9-conditions!$U$85)*conditions!$U$83,0))</f>
        <v>0</v>
      </c>
      <c r="FS170" s="27">
        <f>IF(FS$9="",0,IF(FS$9-conditions!$U$85&lt;$U$9,(1-conditions!$U$34)*SUMIFS($13:$13,$9:$9,EOMONTH($U$9,11)+1-$U$9+FS$9-conditions!$U$85)*conditions!$U$83,0))</f>
        <v>0</v>
      </c>
      <c r="FT170" s="27">
        <f>IF(FT$9="",0,IF(FT$9-conditions!$U$85&lt;$U$9,(1-conditions!$U$34)*SUMIFS($13:$13,$9:$9,EOMONTH($U$9,11)+1-$U$9+FT$9-conditions!$U$85)*conditions!$U$83,0))</f>
        <v>0</v>
      </c>
      <c r="FU170" s="27">
        <f>IF(FU$9="",0,IF(FU$9-conditions!$U$85&lt;$U$9,(1-conditions!$U$34)*SUMIFS($13:$13,$9:$9,EOMONTH($U$9,11)+1-$U$9+FU$9-conditions!$U$85)*conditions!$U$83,0))</f>
        <v>0</v>
      </c>
      <c r="FV170" s="27">
        <f>IF(FV$9="",0,IF(FV$9-conditions!$U$85&lt;$U$9,(1-conditions!$U$34)*SUMIFS($13:$13,$9:$9,EOMONTH($U$9,11)+1-$U$9+FV$9-conditions!$U$85)*conditions!$U$83,0))</f>
        <v>0</v>
      </c>
      <c r="FW170" s="27">
        <f>IF(FW$9="",0,IF(FW$9-conditions!$U$85&lt;$U$9,(1-conditions!$U$34)*SUMIFS($13:$13,$9:$9,EOMONTH($U$9,11)+1-$U$9+FW$9-conditions!$U$85)*conditions!$U$83,0))</f>
        <v>0</v>
      </c>
      <c r="FX170" s="27">
        <f>IF(FX$9="",0,IF(FX$9-conditions!$U$85&lt;$U$9,(1-conditions!$U$34)*SUMIFS($13:$13,$9:$9,EOMONTH($U$9,11)+1-$U$9+FX$9-conditions!$U$85)*conditions!$U$83,0))</f>
        <v>0</v>
      </c>
      <c r="FY170" s="27">
        <f>IF(FY$9="",0,IF(FY$9-conditions!$U$85&lt;$U$9,(1-conditions!$U$34)*SUMIFS($13:$13,$9:$9,EOMONTH($U$9,11)+1-$U$9+FY$9-conditions!$U$85)*conditions!$U$83,0))</f>
        <v>0</v>
      </c>
      <c r="FZ170" s="27">
        <f>IF(FZ$9="",0,IF(FZ$9-conditions!$U$85&lt;$U$9,(1-conditions!$U$34)*SUMIFS($13:$13,$9:$9,EOMONTH($U$9,11)+1-$U$9+FZ$9-conditions!$U$85)*conditions!$U$83,0))</f>
        <v>0</v>
      </c>
      <c r="GA170" s="27">
        <f>IF(GA$9="",0,IF(GA$9-conditions!$U$85&lt;$U$9,(1-conditions!$U$34)*SUMIFS($13:$13,$9:$9,EOMONTH($U$9,11)+1-$U$9+GA$9-conditions!$U$85)*conditions!$U$83,0))</f>
        <v>0</v>
      </c>
      <c r="GB170" s="27">
        <f>IF(GB$9="",0,IF(GB$9-conditions!$U$85&lt;$U$9,(1-conditions!$U$34)*SUMIFS($13:$13,$9:$9,EOMONTH($U$9,11)+1-$U$9+GB$9-conditions!$U$85)*conditions!$U$83,0))</f>
        <v>0</v>
      </c>
      <c r="GC170" s="27">
        <f>IF(GC$9="",0,IF(GC$9-conditions!$U$85&lt;$U$9,(1-conditions!$U$34)*SUMIFS($13:$13,$9:$9,EOMONTH($U$9,11)+1-$U$9+GC$9-conditions!$U$85)*conditions!$U$83,0))</f>
        <v>0</v>
      </c>
      <c r="GD170" s="27">
        <f>IF(GD$9="",0,IF(GD$9-conditions!$U$85&lt;$U$9,(1-conditions!$U$34)*SUMIFS($13:$13,$9:$9,EOMONTH($U$9,11)+1-$U$9+GD$9-conditions!$U$85)*conditions!$U$83,0))</f>
        <v>0</v>
      </c>
      <c r="GE170" s="27">
        <f>IF(GE$9="",0,IF(GE$9-conditions!$U$85&lt;$U$9,(1-conditions!$U$34)*SUMIFS($13:$13,$9:$9,EOMONTH($U$9,11)+1-$U$9+GE$9-conditions!$U$85)*conditions!$U$83,0))</f>
        <v>0</v>
      </c>
      <c r="GF170" s="27">
        <f>IF(GF$9="",0,IF(GF$9-conditions!$U$85&lt;$U$9,(1-conditions!$U$34)*SUMIFS($13:$13,$9:$9,EOMONTH($U$9,11)+1-$U$9+GF$9-conditions!$U$85)*conditions!$U$83,0))</f>
        <v>0</v>
      </c>
      <c r="GG170" s="27">
        <f>IF(GG$9="",0,IF(GG$9-conditions!$U$85&lt;$U$9,(1-conditions!$U$34)*SUMIFS($13:$13,$9:$9,EOMONTH($U$9,11)+1-$U$9+GG$9-conditions!$U$85)*conditions!$U$83,0))</f>
        <v>0</v>
      </c>
      <c r="GH170" s="27">
        <f>IF(GH$9="",0,IF(GH$9-conditions!$U$85&lt;$U$9,(1-conditions!$U$34)*SUMIFS($13:$13,$9:$9,EOMONTH($U$9,11)+1-$U$9+GH$9-conditions!$U$85)*conditions!$U$83,0))</f>
        <v>0</v>
      </c>
      <c r="GI170" s="27">
        <f>IF(GI$9="",0,IF(GI$9-conditions!$U$85&lt;$U$9,(1-conditions!$U$34)*SUMIFS($13:$13,$9:$9,EOMONTH($U$9,11)+1-$U$9+GI$9-conditions!$U$85)*conditions!$U$83,0))</f>
        <v>0</v>
      </c>
      <c r="GJ170" s="27">
        <f>IF(GJ$9="",0,IF(GJ$9-conditions!$U$85&lt;$U$9,(1-conditions!$U$34)*SUMIFS($13:$13,$9:$9,EOMONTH($U$9,11)+1-$U$9+GJ$9-conditions!$U$85)*conditions!$U$83,0))</f>
        <v>0</v>
      </c>
      <c r="GK170" s="27">
        <f>IF(GK$9="",0,IF(GK$9-conditions!$U$85&lt;$U$9,(1-conditions!$U$34)*SUMIFS($13:$13,$9:$9,EOMONTH($U$9,11)+1-$U$9+GK$9-conditions!$U$85)*conditions!$U$83,0))</f>
        <v>0</v>
      </c>
      <c r="GL170" s="27">
        <f>IF(GL$9="",0,IF(GL$9-conditions!$U$85&lt;$U$9,(1-conditions!$U$34)*SUMIFS($13:$13,$9:$9,EOMONTH($U$9,11)+1-$U$9+GL$9-conditions!$U$85)*conditions!$U$83,0))</f>
        <v>0</v>
      </c>
      <c r="GM170" s="27">
        <f>IF(GM$9="",0,IF(GM$9-conditions!$U$85&lt;$U$9,(1-conditions!$U$34)*SUMIFS($13:$13,$9:$9,EOMONTH($U$9,11)+1-$U$9+GM$9-conditions!$U$85)*conditions!$U$83,0))</f>
        <v>0</v>
      </c>
      <c r="GN170" s="27">
        <f>IF(GN$9="",0,IF(GN$9-conditions!$U$85&lt;$U$9,(1-conditions!$U$34)*SUMIFS($13:$13,$9:$9,EOMONTH($U$9,11)+1-$U$9+GN$9-conditions!$U$85)*conditions!$U$83,0))</f>
        <v>0</v>
      </c>
      <c r="GO170" s="27">
        <f>IF(GO$9="",0,IF(GO$9-conditions!$U$85&lt;$U$9,(1-conditions!$U$34)*SUMIFS($13:$13,$9:$9,EOMONTH($U$9,11)+1-$U$9+GO$9-conditions!$U$85)*conditions!$U$83,0))</f>
        <v>0</v>
      </c>
      <c r="GP170" s="27">
        <f>IF(GP$9="",0,IF(GP$9-conditions!$U$85&lt;$U$9,(1-conditions!$U$34)*SUMIFS($13:$13,$9:$9,EOMONTH($U$9,11)+1-$U$9+GP$9-conditions!$U$85)*conditions!$U$83,0))</f>
        <v>0</v>
      </c>
      <c r="GQ170" s="27">
        <f>IF(GQ$9="",0,IF(GQ$9-conditions!$U$85&lt;$U$9,(1-conditions!$U$34)*SUMIFS($13:$13,$9:$9,EOMONTH($U$9,11)+1-$U$9+GQ$9-conditions!$U$85)*conditions!$U$83,0))</f>
        <v>0</v>
      </c>
      <c r="GR170" s="27">
        <f>IF(GR$9="",0,IF(GR$9-conditions!$U$85&lt;$U$9,(1-conditions!$U$34)*SUMIFS($13:$13,$9:$9,EOMONTH($U$9,11)+1-$U$9+GR$9-conditions!$U$85)*conditions!$U$83,0))</f>
        <v>0</v>
      </c>
      <c r="GS170" s="27">
        <f>IF(GS$9="",0,IF(GS$9-conditions!$U$85&lt;$U$9,(1-conditions!$U$34)*SUMIFS($13:$13,$9:$9,EOMONTH($U$9,11)+1-$U$9+GS$9-conditions!$U$85)*conditions!$U$83,0))</f>
        <v>0</v>
      </c>
      <c r="GT170" s="27">
        <f>IF(GT$9="",0,IF(GT$9-conditions!$U$85&lt;$U$9,(1-conditions!$U$34)*SUMIFS($13:$13,$9:$9,EOMONTH($U$9,11)+1-$U$9+GT$9-conditions!$U$85)*conditions!$U$83,0))</f>
        <v>0</v>
      </c>
      <c r="GU170" s="27">
        <f>IF(GU$9="",0,IF(GU$9-conditions!$U$85&lt;$U$9,(1-conditions!$U$34)*SUMIFS($13:$13,$9:$9,EOMONTH($U$9,11)+1-$U$9+GU$9-conditions!$U$85)*conditions!$U$83,0))</f>
        <v>0</v>
      </c>
      <c r="GV170" s="27">
        <f>IF(GV$9="",0,IF(GV$9-conditions!$U$85&lt;$U$9,(1-conditions!$U$34)*SUMIFS($13:$13,$9:$9,EOMONTH($U$9,11)+1-$U$9+GV$9-conditions!$U$85)*conditions!$U$83,0))</f>
        <v>0</v>
      </c>
      <c r="GW170" s="27">
        <f>IF(GW$9="",0,IF(GW$9-conditions!$U$85&lt;$U$9,(1-conditions!$U$34)*SUMIFS($13:$13,$9:$9,EOMONTH($U$9,11)+1-$U$9+GW$9-conditions!$U$85)*conditions!$U$83,0))</f>
        <v>0</v>
      </c>
      <c r="GX170" s="27">
        <f>IF(GX$9="",0,IF(GX$9-conditions!$U$85&lt;$U$9,(1-conditions!$U$34)*SUMIFS($13:$13,$9:$9,EOMONTH($U$9,11)+1-$U$9+GX$9-conditions!$U$85)*conditions!$U$83,0))</f>
        <v>0</v>
      </c>
      <c r="GY170" s="27">
        <f>IF(GY$9="",0,IF(GY$9-conditions!$U$85&lt;$U$9,(1-conditions!$U$34)*SUMIFS($13:$13,$9:$9,EOMONTH($U$9,11)+1-$U$9+GY$9-conditions!$U$85)*conditions!$U$83,0))</f>
        <v>0</v>
      </c>
      <c r="GZ170" s="27">
        <f>IF(GZ$9="",0,IF(GZ$9-conditions!$U$85&lt;$U$9,(1-conditions!$U$34)*SUMIFS($13:$13,$9:$9,EOMONTH($U$9,11)+1-$U$9+GZ$9-conditions!$U$85)*conditions!$U$83,0))</f>
        <v>0</v>
      </c>
      <c r="HA170" s="27">
        <f>IF(HA$9="",0,IF(HA$9-conditions!$U$85&lt;$U$9,(1-conditions!$U$34)*SUMIFS($13:$13,$9:$9,EOMONTH($U$9,11)+1-$U$9+HA$9-conditions!$U$85)*conditions!$U$83,0))</f>
        <v>0</v>
      </c>
      <c r="HB170" s="27">
        <f>IF(HB$9="",0,IF(HB$9-conditions!$U$85&lt;$U$9,(1-conditions!$U$34)*SUMIFS($13:$13,$9:$9,EOMONTH($U$9,11)+1-$U$9+HB$9-conditions!$U$85)*conditions!$U$83,0))</f>
        <v>0</v>
      </c>
      <c r="HC170" s="27">
        <f>IF(HC$9="",0,IF(HC$9-conditions!$U$85&lt;$U$9,(1-conditions!$U$34)*SUMIFS($13:$13,$9:$9,EOMONTH($U$9,11)+1-$U$9+HC$9-conditions!$U$85)*conditions!$U$83,0))</f>
        <v>0</v>
      </c>
      <c r="HD170" s="27">
        <f>IF(HD$9="",0,IF(HD$9-conditions!$U$85&lt;$U$9,(1-conditions!$U$34)*SUMIFS($13:$13,$9:$9,EOMONTH($U$9,11)+1-$U$9+HD$9-conditions!$U$85)*conditions!$U$83,0))</f>
        <v>0</v>
      </c>
      <c r="HE170" s="27">
        <f>IF(HE$9="",0,IF(HE$9-conditions!$U$85&lt;$U$9,(1-conditions!$U$34)*SUMIFS($13:$13,$9:$9,EOMONTH($U$9,11)+1-$U$9+HE$9-conditions!$U$85)*conditions!$U$83,0))</f>
        <v>0</v>
      </c>
      <c r="HF170" s="27">
        <f>IF(HF$9="",0,IF(HF$9-conditions!$U$85&lt;$U$9,(1-conditions!$U$34)*SUMIFS($13:$13,$9:$9,EOMONTH($U$9,11)+1-$U$9+HF$9-conditions!$U$85)*conditions!$U$83,0))</f>
        <v>0</v>
      </c>
      <c r="HG170" s="27">
        <f>IF(HG$9="",0,IF(HG$9-conditions!$U$85&lt;$U$9,(1-conditions!$U$34)*SUMIFS($13:$13,$9:$9,EOMONTH($U$9,11)+1-$U$9+HG$9-conditions!$U$85)*conditions!$U$83,0))</f>
        <v>0</v>
      </c>
      <c r="HH170" s="27">
        <f>IF(HH$9="",0,IF(HH$9-conditions!$U$85&lt;$U$9,(1-conditions!$U$34)*SUMIFS($13:$13,$9:$9,EOMONTH($U$9,11)+1-$U$9+HH$9-conditions!$U$85)*conditions!$U$83,0))</f>
        <v>0</v>
      </c>
      <c r="HI170" s="27">
        <f>IF(HI$9="",0,IF(HI$9-conditions!$U$85&lt;$U$9,(1-conditions!$U$34)*SUMIFS($13:$13,$9:$9,EOMONTH($U$9,11)+1-$U$9+HI$9-conditions!$U$85)*conditions!$U$83,0))</f>
        <v>0</v>
      </c>
      <c r="HJ170" s="27">
        <f>IF(HJ$9="",0,IF(HJ$9-conditions!$U$85&lt;$U$9,(1-conditions!$U$34)*SUMIFS($13:$13,$9:$9,EOMONTH($U$9,11)+1-$U$9+HJ$9-conditions!$U$85)*conditions!$U$83,0))</f>
        <v>0</v>
      </c>
      <c r="HK170" s="27">
        <f>IF(HK$9="",0,IF(HK$9-conditions!$U$85&lt;$U$9,(1-conditions!$U$34)*SUMIFS($13:$13,$9:$9,EOMONTH($U$9,11)+1-$U$9+HK$9-conditions!$U$85)*conditions!$U$83,0))</f>
        <v>0</v>
      </c>
      <c r="HL170" s="27">
        <f>IF(HL$9="",0,IF(HL$9-conditions!$U$85&lt;$U$9,(1-conditions!$U$34)*SUMIFS($13:$13,$9:$9,EOMONTH($U$9,11)+1-$U$9+HL$9-conditions!$U$85)*conditions!$U$83,0))</f>
        <v>0</v>
      </c>
      <c r="HM170" s="27">
        <f>IF(HM$9="",0,IF(HM$9-conditions!$U$85&lt;$U$9,(1-conditions!$U$34)*SUMIFS($13:$13,$9:$9,EOMONTH($U$9,11)+1-$U$9+HM$9-conditions!$U$85)*conditions!$U$83,0))</f>
        <v>0</v>
      </c>
      <c r="HN170" s="27">
        <f>IF(HN$9="",0,IF(HN$9-conditions!$U$85&lt;$U$9,(1-conditions!$U$34)*SUMIFS($13:$13,$9:$9,EOMONTH($U$9,11)+1-$U$9+HN$9-conditions!$U$85)*conditions!$U$83,0))</f>
        <v>0</v>
      </c>
      <c r="HO170" s="27">
        <f>IF(HO$9="",0,IF(HO$9-conditions!$U$85&lt;$U$9,(1-conditions!$U$34)*SUMIFS($13:$13,$9:$9,EOMONTH($U$9,11)+1-$U$9+HO$9-conditions!$U$85)*conditions!$U$83,0))</f>
        <v>0</v>
      </c>
      <c r="HP170" s="27">
        <f>IF(HP$9="",0,IF(HP$9-conditions!$U$85&lt;$U$9,(1-conditions!$U$34)*SUMIFS($13:$13,$9:$9,EOMONTH($U$9,11)+1-$U$9+HP$9-conditions!$U$85)*conditions!$U$83,0))</f>
        <v>0</v>
      </c>
      <c r="HQ170" s="27">
        <f>IF(HQ$9="",0,IF(HQ$9-conditions!$U$85&lt;$U$9,(1-conditions!$U$34)*SUMIFS($13:$13,$9:$9,EOMONTH($U$9,11)+1-$U$9+HQ$9-conditions!$U$85)*conditions!$U$83,0))</f>
        <v>0</v>
      </c>
      <c r="HR170" s="27">
        <f>IF(HR$9="",0,IF(HR$9-conditions!$U$85&lt;$U$9,(1-conditions!$U$34)*SUMIFS($13:$13,$9:$9,EOMONTH($U$9,11)+1-$U$9+HR$9-conditions!$U$85)*conditions!$U$83,0))</f>
        <v>0</v>
      </c>
      <c r="HS170" s="27">
        <f>IF(HS$9="",0,IF(HS$9-conditions!$U$85&lt;$U$9,(1-conditions!$U$34)*SUMIFS($13:$13,$9:$9,EOMONTH($U$9,11)+1-$U$9+HS$9-conditions!$U$85)*conditions!$U$83,0))</f>
        <v>0</v>
      </c>
      <c r="HT170" s="27">
        <f>IF(HT$9="",0,IF(HT$9-conditions!$U$85&lt;$U$9,(1-conditions!$U$34)*SUMIFS($13:$13,$9:$9,EOMONTH($U$9,11)+1-$U$9+HT$9-conditions!$U$85)*conditions!$U$83,0))</f>
        <v>0</v>
      </c>
      <c r="HU170" s="27">
        <f>IF(HU$9="",0,IF(HU$9-conditions!$U$85&lt;$U$9,(1-conditions!$U$34)*SUMIFS($13:$13,$9:$9,EOMONTH($U$9,11)+1-$U$9+HU$9-conditions!$U$85)*conditions!$U$83,0))</f>
        <v>0</v>
      </c>
      <c r="HV170" s="27">
        <f>IF(HV$9="",0,IF(HV$9-conditions!$U$85&lt;$U$9,(1-conditions!$U$34)*SUMIFS($13:$13,$9:$9,EOMONTH($U$9,11)+1-$U$9+HV$9-conditions!$U$85)*conditions!$U$83,0))</f>
        <v>0</v>
      </c>
      <c r="HW170" s="27">
        <f>IF(HW$9="",0,IF(HW$9-conditions!$U$85&lt;$U$9,(1-conditions!$U$34)*SUMIFS($13:$13,$9:$9,EOMONTH($U$9,11)+1-$U$9+HW$9-conditions!$U$85)*conditions!$U$83,0))</f>
        <v>0</v>
      </c>
      <c r="HX170" s="27">
        <f>IF(HX$9="",0,IF(HX$9-conditions!$U$85&lt;$U$9,(1-conditions!$U$34)*SUMIFS($13:$13,$9:$9,EOMONTH($U$9,11)+1-$U$9+HX$9-conditions!$U$85)*conditions!$U$83,0))</f>
        <v>0</v>
      </c>
      <c r="HY170" s="27">
        <f>IF(HY$9="",0,IF(HY$9-conditions!$U$85&lt;$U$9,(1-conditions!$U$34)*SUMIFS($13:$13,$9:$9,EOMONTH($U$9,11)+1-$U$9+HY$9-conditions!$U$85)*conditions!$U$83,0))</f>
        <v>0</v>
      </c>
      <c r="HZ170" s="27">
        <f>IF(HZ$9="",0,IF(HZ$9-conditions!$U$85&lt;$U$9,(1-conditions!$U$34)*SUMIFS($13:$13,$9:$9,EOMONTH($U$9,11)+1-$U$9+HZ$9-conditions!$U$85)*conditions!$U$83,0))</f>
        <v>0</v>
      </c>
      <c r="IA170" s="27">
        <f>IF(IA$9="",0,IF(IA$9-conditions!$U$85&lt;$U$9,(1-conditions!$U$34)*SUMIFS($13:$13,$9:$9,EOMONTH($U$9,11)+1-$U$9+IA$9-conditions!$U$85)*conditions!$U$83,0))</f>
        <v>0</v>
      </c>
      <c r="IB170" s="27">
        <f>IF(IB$9="",0,IF(IB$9-conditions!$U$85&lt;$U$9,(1-conditions!$U$34)*SUMIFS($13:$13,$9:$9,EOMONTH($U$9,11)+1-$U$9+IB$9-conditions!$U$85)*conditions!$U$83,0))</f>
        <v>0</v>
      </c>
      <c r="IC170" s="27">
        <f>IF(IC$9="",0,IF(IC$9-conditions!$U$85&lt;$U$9,(1-conditions!$U$34)*SUMIFS($13:$13,$9:$9,EOMONTH($U$9,11)+1-$U$9+IC$9-conditions!$U$85)*conditions!$U$83,0))</f>
        <v>0</v>
      </c>
      <c r="ID170" s="27">
        <f>IF(ID$9="",0,IF(ID$9-conditions!$U$85&lt;$U$9,(1-conditions!$U$34)*SUMIFS($13:$13,$9:$9,EOMONTH($U$9,11)+1-$U$9+ID$9-conditions!$U$85)*conditions!$U$83,0))</f>
        <v>0</v>
      </c>
      <c r="IE170" s="27">
        <f>IF(IE$9="",0,IF(IE$9-conditions!$U$85&lt;$U$9,(1-conditions!$U$34)*SUMIFS($13:$13,$9:$9,EOMONTH($U$9,11)+1-$U$9+IE$9-conditions!$U$85)*conditions!$U$83,0))</f>
        <v>0</v>
      </c>
      <c r="IF170" s="27">
        <f>IF(IF$9="",0,IF(IF$9-conditions!$U$85&lt;$U$9,(1-conditions!$U$34)*SUMIFS($13:$13,$9:$9,EOMONTH($U$9,11)+1-$U$9+IF$9-conditions!$U$85)*conditions!$U$83,0))</f>
        <v>0</v>
      </c>
      <c r="IG170" s="27">
        <f>IF(IG$9="",0,IF(IG$9-conditions!$U$85&lt;$U$9,(1-conditions!$U$34)*SUMIFS($13:$13,$9:$9,EOMONTH($U$9,11)+1-$U$9+IG$9-conditions!$U$85)*conditions!$U$83,0))</f>
        <v>0</v>
      </c>
      <c r="IH170" s="27">
        <f>IF(IH$9="",0,IF(IH$9-conditions!$U$85&lt;$U$9,(1-conditions!$U$34)*SUMIFS($13:$13,$9:$9,EOMONTH($U$9,11)+1-$U$9+IH$9-conditions!$U$85)*conditions!$U$83,0))</f>
        <v>0</v>
      </c>
      <c r="II170" s="27">
        <f>IF(II$9="",0,IF(II$9-conditions!$U$85&lt;$U$9,(1-conditions!$U$34)*SUMIFS($13:$13,$9:$9,EOMONTH($U$9,11)+1-$U$9+II$9-conditions!$U$85)*conditions!$U$83,0))</f>
        <v>0</v>
      </c>
      <c r="IJ170" s="27">
        <f>IF(IJ$9="",0,IF(IJ$9-conditions!$U$85&lt;$U$9,(1-conditions!$U$34)*SUMIFS($13:$13,$9:$9,EOMONTH($U$9,11)+1-$U$9+IJ$9-conditions!$U$85)*conditions!$U$83,0))</f>
        <v>0</v>
      </c>
      <c r="IK170" s="27">
        <f>IF(IK$9="",0,IF(IK$9-conditions!$U$85&lt;$U$9,(1-conditions!$U$34)*SUMIFS($13:$13,$9:$9,EOMONTH($U$9,11)+1-$U$9+IK$9-conditions!$U$85)*conditions!$U$83,0))</f>
        <v>0</v>
      </c>
      <c r="IL170" s="27">
        <f>IF(IL$9="",0,IF(IL$9-conditions!$U$85&lt;$U$9,(1-conditions!$U$34)*SUMIFS($13:$13,$9:$9,EOMONTH($U$9,11)+1-$U$9+IL$9-conditions!$U$85)*conditions!$U$83,0))</f>
        <v>0</v>
      </c>
      <c r="IM170" s="27">
        <f>IF(IM$9="",0,IF(IM$9-conditions!$U$85&lt;$U$9,(1-conditions!$U$34)*SUMIFS($13:$13,$9:$9,EOMONTH($U$9,11)+1-$U$9+IM$9-conditions!$U$85)*conditions!$U$83,0))</f>
        <v>0</v>
      </c>
      <c r="IN170" s="27">
        <f>IF(IN$9="",0,IF(IN$9-conditions!$U$85&lt;$U$9,(1-conditions!$U$34)*SUMIFS($13:$13,$9:$9,EOMONTH($U$9,11)+1-$U$9+IN$9-conditions!$U$85)*conditions!$U$83,0))</f>
        <v>0</v>
      </c>
      <c r="IO170" s="27">
        <f>IF(IO$9="",0,IF(IO$9-conditions!$U$85&lt;$U$9,(1-conditions!$U$34)*SUMIFS($13:$13,$9:$9,EOMONTH($U$9,11)+1-$U$9+IO$9-conditions!$U$85)*conditions!$U$83,0))</f>
        <v>0</v>
      </c>
      <c r="IP170" s="27">
        <f>IF(IP$9="",0,IF(IP$9-conditions!$U$85&lt;$U$9,(1-conditions!$U$34)*SUMIFS($13:$13,$9:$9,EOMONTH($U$9,11)+1-$U$9+IP$9-conditions!$U$85)*conditions!$U$83,0))</f>
        <v>0</v>
      </c>
      <c r="IQ170" s="27">
        <f>IF(IQ$9="",0,IF(IQ$9-conditions!$U$85&lt;$U$9,(1-conditions!$U$34)*SUMIFS($13:$13,$9:$9,EOMONTH($U$9,11)+1-$U$9+IQ$9-conditions!$U$85)*conditions!$U$83,0))</f>
        <v>0</v>
      </c>
      <c r="IR170" s="27">
        <f>IF(IR$9="",0,IF(IR$9-conditions!$U$85&lt;$U$9,(1-conditions!$U$34)*SUMIFS($13:$13,$9:$9,EOMONTH($U$9,11)+1-$U$9+IR$9-conditions!$U$85)*conditions!$U$83,0))</f>
        <v>0</v>
      </c>
      <c r="IS170" s="27">
        <f>IF(IS$9="",0,IF(IS$9-conditions!$U$85&lt;$U$9,(1-conditions!$U$34)*SUMIFS($13:$13,$9:$9,EOMONTH($U$9,11)+1-$U$9+IS$9-conditions!$U$85)*conditions!$U$83,0))</f>
        <v>0</v>
      </c>
      <c r="IT170" s="27">
        <f>IF(IT$9="",0,IF(IT$9-conditions!$U$85&lt;$U$9,(1-conditions!$U$34)*SUMIFS($13:$13,$9:$9,EOMONTH($U$9,11)+1-$U$9+IT$9-conditions!$U$85)*conditions!$U$83,0))</f>
        <v>0</v>
      </c>
      <c r="IU170" s="27">
        <f>IF(IU$9="",0,IF(IU$9-conditions!$U$85&lt;$U$9,(1-conditions!$U$34)*SUMIFS($13:$13,$9:$9,EOMONTH($U$9,11)+1-$U$9+IU$9-conditions!$U$85)*conditions!$U$83,0))</f>
        <v>0</v>
      </c>
      <c r="IV170" s="27">
        <f>IF(IV$9="",0,IF(IV$9-conditions!$U$85&lt;$U$9,(1-conditions!$U$34)*SUMIFS($13:$13,$9:$9,EOMONTH($U$9,11)+1-$U$9+IV$9-conditions!$U$85)*conditions!$U$83,0))</f>
        <v>0</v>
      </c>
      <c r="IW170" s="27">
        <f>IF(IW$9="",0,IF(IW$9-conditions!$U$85&lt;$U$9,(1-conditions!$U$34)*SUMIFS($13:$13,$9:$9,EOMONTH($U$9,11)+1-$U$9+IW$9-conditions!$U$85)*conditions!$U$83,0))</f>
        <v>0</v>
      </c>
      <c r="IX170" s="27">
        <f>IF(IX$9="",0,IF(IX$9-conditions!$U$85&lt;$U$9,(1-conditions!$U$34)*SUMIFS($13:$13,$9:$9,EOMONTH($U$9,11)+1-$U$9+IX$9-conditions!$U$85)*conditions!$U$83,0))</f>
        <v>0</v>
      </c>
      <c r="IY170" s="27">
        <f>IF(IY$9="",0,IF(IY$9-conditions!$U$85&lt;$U$9,(1-conditions!$U$34)*SUMIFS($13:$13,$9:$9,EOMONTH($U$9,11)+1-$U$9+IY$9-conditions!$U$85)*conditions!$U$83,0))</f>
        <v>0</v>
      </c>
      <c r="IZ170" s="27">
        <f>IF(IZ$9="",0,IF(IZ$9-conditions!$U$85&lt;$U$9,(1-conditions!$U$34)*SUMIFS($13:$13,$9:$9,EOMONTH($U$9,11)+1-$U$9+IZ$9-conditions!$U$85)*conditions!$U$83,0))</f>
        <v>0</v>
      </c>
      <c r="JA170" s="27">
        <f>IF(JA$9="",0,IF(JA$9-conditions!$U$85&lt;$U$9,(1-conditions!$U$34)*SUMIFS($13:$13,$9:$9,EOMONTH($U$9,11)+1-$U$9+JA$9-conditions!$U$85)*conditions!$U$83,0))</f>
        <v>0</v>
      </c>
      <c r="JB170" s="27">
        <f>IF(JB$9="",0,IF(JB$9-conditions!$U$85&lt;$U$9,(1-conditions!$U$34)*SUMIFS($13:$13,$9:$9,EOMONTH($U$9,11)+1-$U$9+JB$9-conditions!$U$85)*conditions!$U$83,0))</f>
        <v>0</v>
      </c>
      <c r="JC170" s="27">
        <f>IF(JC$9="",0,IF(JC$9-conditions!$U$85&lt;$U$9,(1-conditions!$U$34)*SUMIFS($13:$13,$9:$9,EOMONTH($U$9,11)+1-$U$9+JC$9-conditions!$U$85)*conditions!$U$83,0))</f>
        <v>0</v>
      </c>
      <c r="JD170" s="27">
        <f>IF(JD$9="",0,IF(JD$9-conditions!$U$85&lt;$U$9,(1-conditions!$U$34)*SUMIFS($13:$13,$9:$9,EOMONTH($U$9,11)+1-$U$9+JD$9-conditions!$U$85)*conditions!$U$83,0))</f>
        <v>0</v>
      </c>
      <c r="JE170" s="27">
        <f>IF(JE$9="",0,IF(JE$9-conditions!$U$85&lt;$U$9,(1-conditions!$U$34)*SUMIFS($13:$13,$9:$9,EOMONTH($U$9,11)+1-$U$9+JE$9-conditions!$U$85)*conditions!$U$83,0))</f>
        <v>0</v>
      </c>
      <c r="JF170" s="27">
        <f>IF(JF$9="",0,IF(JF$9-conditions!$U$85&lt;$U$9,(1-conditions!$U$34)*SUMIFS($13:$13,$9:$9,EOMONTH($U$9,11)+1-$U$9+JF$9-conditions!$U$85)*conditions!$U$83,0))</f>
        <v>0</v>
      </c>
      <c r="JG170" s="27">
        <f>IF(JG$9="",0,IF(JG$9-conditions!$U$85&lt;$U$9,(1-conditions!$U$34)*SUMIFS($13:$13,$9:$9,EOMONTH($U$9,11)+1-$U$9+JG$9-conditions!$U$85)*conditions!$U$83,0))</f>
        <v>0</v>
      </c>
      <c r="JH170" s="27">
        <f>IF(JH$9="",0,IF(JH$9-conditions!$U$85&lt;$U$9,(1-conditions!$U$34)*SUMIFS($13:$13,$9:$9,EOMONTH($U$9,11)+1-$U$9+JH$9-conditions!$U$85)*conditions!$U$83,0))</f>
        <v>0</v>
      </c>
      <c r="JI170" s="27">
        <f>IF(JI$9="",0,IF(JI$9-conditions!$U$85&lt;$U$9,(1-conditions!$U$34)*SUMIFS($13:$13,$9:$9,EOMONTH($U$9,11)+1-$U$9+JI$9-conditions!$U$85)*conditions!$U$83,0))</f>
        <v>0</v>
      </c>
      <c r="JJ170" s="27">
        <f>IF(JJ$9="",0,IF(JJ$9-conditions!$U$85&lt;$U$9,(1-conditions!$U$34)*SUMIFS($13:$13,$9:$9,EOMONTH($U$9,11)+1-$U$9+JJ$9-conditions!$U$85)*conditions!$U$83,0))</f>
        <v>0</v>
      </c>
      <c r="JK170" s="27">
        <f>IF(JK$9="",0,IF(JK$9-conditions!$U$85&lt;$U$9,(1-conditions!$U$34)*SUMIFS($13:$13,$9:$9,EOMONTH($U$9,11)+1-$U$9+JK$9-conditions!$U$85)*conditions!$U$83,0))</f>
        <v>0</v>
      </c>
      <c r="JL170" s="27">
        <f>IF(JL$9="",0,IF(JL$9-conditions!$U$85&lt;$U$9,(1-conditions!$U$34)*SUMIFS($13:$13,$9:$9,EOMONTH($U$9,11)+1-$U$9+JL$9-conditions!$U$85)*conditions!$U$83,0))</f>
        <v>0</v>
      </c>
      <c r="JM170" s="27">
        <f>IF(JM$9="",0,IF(JM$9-conditions!$U$85&lt;$U$9,(1-conditions!$U$34)*SUMIFS($13:$13,$9:$9,EOMONTH($U$9,11)+1-$U$9+JM$9-conditions!$U$85)*conditions!$U$83,0))</f>
        <v>0</v>
      </c>
      <c r="JN170" s="27">
        <f>IF(JN$9="",0,IF(JN$9-conditions!$U$85&lt;$U$9,(1-conditions!$U$34)*SUMIFS($13:$13,$9:$9,EOMONTH($U$9,11)+1-$U$9+JN$9-conditions!$U$85)*conditions!$U$83,0))</f>
        <v>0</v>
      </c>
      <c r="JO170" s="27">
        <f>IF(JO$9="",0,IF(JO$9-conditions!$U$85&lt;$U$9,(1-conditions!$U$34)*SUMIFS($13:$13,$9:$9,EOMONTH($U$9,11)+1-$U$9+JO$9-conditions!$U$85)*conditions!$U$83,0))</f>
        <v>0</v>
      </c>
      <c r="JP170" s="27">
        <f>IF(JP$9="",0,IF(JP$9-conditions!$U$85&lt;$U$9,(1-conditions!$U$34)*SUMIFS($13:$13,$9:$9,EOMONTH($U$9,11)+1-$U$9+JP$9-conditions!$U$85)*conditions!$U$83,0))</f>
        <v>0</v>
      </c>
      <c r="JQ170" s="27">
        <f>IF(JQ$9="",0,IF(JQ$9-conditions!$U$85&lt;$U$9,(1-conditions!$U$34)*SUMIFS($13:$13,$9:$9,EOMONTH($U$9,11)+1-$U$9+JQ$9-conditions!$U$85)*conditions!$U$83,0))</f>
        <v>0</v>
      </c>
      <c r="JR170" s="27">
        <f>IF(JR$9="",0,IF(JR$9-conditions!$U$85&lt;$U$9,(1-conditions!$U$34)*SUMIFS($13:$13,$9:$9,EOMONTH($U$9,11)+1-$U$9+JR$9-conditions!$U$85)*conditions!$U$83,0))</f>
        <v>0</v>
      </c>
      <c r="JS170" s="27">
        <f>IF(JS$9="",0,IF(JS$9-conditions!$U$85&lt;$U$9,(1-conditions!$U$34)*SUMIFS($13:$13,$9:$9,EOMONTH($U$9,11)+1-$U$9+JS$9-conditions!$U$85)*conditions!$U$83,0))</f>
        <v>0</v>
      </c>
      <c r="JT170" s="27">
        <f>IF(JT$9="",0,IF(JT$9-conditions!$U$85&lt;$U$9,(1-conditions!$U$34)*SUMIFS($13:$13,$9:$9,EOMONTH($U$9,11)+1-$U$9+JT$9-conditions!$U$85)*conditions!$U$83,0))</f>
        <v>0</v>
      </c>
      <c r="JU170" s="27">
        <f>IF(JU$9="",0,IF(JU$9-conditions!$U$85&lt;$U$9,(1-conditions!$U$34)*SUMIFS($13:$13,$9:$9,EOMONTH($U$9,11)+1-$U$9+JU$9-conditions!$U$85)*conditions!$U$83,0))</f>
        <v>0</v>
      </c>
      <c r="JV170" s="27">
        <f>IF(JV$9="",0,IF(JV$9-conditions!$U$85&lt;$U$9,(1-conditions!$U$34)*SUMIFS($13:$13,$9:$9,EOMONTH($U$9,11)+1-$U$9+JV$9-conditions!$U$85)*conditions!$U$83,0))</f>
        <v>0</v>
      </c>
      <c r="JW170" s="27">
        <f>IF(JW$9="",0,IF(JW$9-conditions!$U$85&lt;$U$9,(1-conditions!$U$34)*SUMIFS($13:$13,$9:$9,EOMONTH($U$9,11)+1-$U$9+JW$9-conditions!$U$85)*conditions!$U$83,0))</f>
        <v>0</v>
      </c>
      <c r="JX170" s="27">
        <f>IF(JX$9="",0,IF(JX$9-conditions!$U$85&lt;$U$9,(1-conditions!$U$34)*SUMIFS($13:$13,$9:$9,EOMONTH($U$9,11)+1-$U$9+JX$9-conditions!$U$85)*conditions!$U$83,0))</f>
        <v>0</v>
      </c>
      <c r="JY170" s="27">
        <f>IF(JY$9="",0,IF(JY$9-conditions!$U$85&lt;$U$9,(1-conditions!$U$34)*SUMIFS($13:$13,$9:$9,EOMONTH($U$9,11)+1-$U$9+JY$9-conditions!$U$85)*conditions!$U$83,0))</f>
        <v>0</v>
      </c>
      <c r="JZ170" s="27">
        <f>IF(JZ$9="",0,IF(JZ$9-conditions!$U$85&lt;$U$9,(1-conditions!$U$34)*SUMIFS($13:$13,$9:$9,EOMONTH($U$9,11)+1-$U$9+JZ$9-conditions!$U$85)*conditions!$U$83,0))</f>
        <v>0</v>
      </c>
      <c r="KA170" s="27">
        <f>IF(KA$9="",0,IF(KA$9-conditions!$U$85&lt;$U$9,(1-conditions!$U$34)*SUMIFS($13:$13,$9:$9,EOMONTH($U$9,11)+1-$U$9+KA$9-conditions!$U$85)*conditions!$U$83,0))</f>
        <v>0</v>
      </c>
      <c r="KB170" s="27">
        <f>IF(KB$9="",0,IF(KB$9-conditions!$U$85&lt;$U$9,(1-conditions!$U$34)*SUMIFS($13:$13,$9:$9,EOMONTH($U$9,11)+1-$U$9+KB$9-conditions!$U$85)*conditions!$U$83,0))</f>
        <v>0</v>
      </c>
      <c r="KC170" s="27">
        <f>IF(KC$9="",0,IF(KC$9-conditions!$U$85&lt;$U$9,(1-conditions!$U$34)*SUMIFS($13:$13,$9:$9,EOMONTH($U$9,11)+1-$U$9+KC$9-conditions!$U$85)*conditions!$U$83,0))</f>
        <v>0</v>
      </c>
      <c r="KD170" s="27">
        <f>IF(KD$9="",0,IF(KD$9-conditions!$U$85&lt;$U$9,(1-conditions!$U$34)*SUMIFS($13:$13,$9:$9,EOMONTH($U$9,11)+1-$U$9+KD$9-conditions!$U$85)*conditions!$U$83,0))</f>
        <v>0</v>
      </c>
      <c r="KE170" s="27">
        <f>IF(KE$9="",0,IF(KE$9-conditions!$U$85&lt;$U$9,(1-conditions!$U$34)*SUMIFS($13:$13,$9:$9,EOMONTH($U$9,11)+1-$U$9+KE$9-conditions!$U$85)*conditions!$U$83,0))</f>
        <v>0</v>
      </c>
      <c r="KF170" s="27">
        <f>IF(KF$9="",0,IF(KF$9-conditions!$U$85&lt;$U$9,(1-conditions!$U$34)*SUMIFS($13:$13,$9:$9,EOMONTH($U$9,11)+1-$U$9+KF$9-conditions!$U$85)*conditions!$U$83,0))</f>
        <v>0</v>
      </c>
      <c r="KG170" s="27">
        <f>IF(KG$9="",0,IF(KG$9-conditions!$U$85&lt;$U$9,(1-conditions!$U$34)*SUMIFS($13:$13,$9:$9,EOMONTH($U$9,11)+1-$U$9+KG$9-conditions!$U$85)*conditions!$U$83,0))</f>
        <v>0</v>
      </c>
      <c r="KH170" s="27">
        <f>IF(KH$9="",0,IF(KH$9-conditions!$U$85&lt;$U$9,(1-conditions!$U$34)*SUMIFS($13:$13,$9:$9,EOMONTH($U$9,11)+1-$U$9+KH$9-conditions!$U$85)*conditions!$U$83,0))</f>
        <v>0</v>
      </c>
      <c r="KI170" s="27">
        <f>IF(KI$9="",0,IF(KI$9-conditions!$U$85&lt;$U$9,(1-conditions!$U$34)*SUMIFS($13:$13,$9:$9,EOMONTH($U$9,11)+1-$U$9+KI$9-conditions!$U$85)*conditions!$U$83,0))</f>
        <v>0</v>
      </c>
      <c r="KJ170" s="27">
        <f>IF(KJ$9="",0,IF(KJ$9-conditions!$U$85&lt;$U$9,(1-conditions!$U$34)*SUMIFS($13:$13,$9:$9,EOMONTH($U$9,11)+1-$U$9+KJ$9-conditions!$U$85)*conditions!$U$83,0))</f>
        <v>0</v>
      </c>
      <c r="KK170" s="27">
        <f>IF(KK$9="",0,IF(KK$9-conditions!$U$85&lt;$U$9,(1-conditions!$U$34)*SUMIFS($13:$13,$9:$9,EOMONTH($U$9,11)+1-$U$9+KK$9-conditions!$U$85)*conditions!$U$83,0))</f>
        <v>0</v>
      </c>
      <c r="KL170" s="27">
        <f>IF(KL$9="",0,IF(KL$9-conditions!$U$85&lt;$U$9,(1-conditions!$U$34)*SUMIFS($13:$13,$9:$9,EOMONTH($U$9,11)+1-$U$9+KL$9-conditions!$U$85)*conditions!$U$83,0))</f>
        <v>0</v>
      </c>
      <c r="KM170" s="27">
        <f>IF(KM$9="",0,IF(KM$9-conditions!$U$85&lt;$U$9,(1-conditions!$U$34)*SUMIFS($13:$13,$9:$9,EOMONTH($U$9,11)+1-$U$9+KM$9-conditions!$U$85)*conditions!$U$83,0))</f>
        <v>0</v>
      </c>
      <c r="KN170" s="27">
        <f>IF(KN$9="",0,IF(KN$9-conditions!$U$85&lt;$U$9,(1-conditions!$U$34)*SUMIFS($13:$13,$9:$9,EOMONTH($U$9,11)+1-$U$9+KN$9-conditions!$U$85)*conditions!$U$83,0))</f>
        <v>0</v>
      </c>
      <c r="KO170" s="27">
        <f>IF(KO$9="",0,IF(KO$9-conditions!$U$85&lt;$U$9,(1-conditions!$U$34)*SUMIFS($13:$13,$9:$9,EOMONTH($U$9,11)+1-$U$9+KO$9-conditions!$U$85)*conditions!$U$83,0))</f>
        <v>0</v>
      </c>
      <c r="KP170" s="27">
        <f>IF(KP$9="",0,IF(KP$9-conditions!$U$85&lt;$U$9,(1-conditions!$U$34)*SUMIFS($13:$13,$9:$9,EOMONTH($U$9,11)+1-$U$9+KP$9-conditions!$U$85)*conditions!$U$83,0))</f>
        <v>0</v>
      </c>
      <c r="KQ170" s="27">
        <f>IF(KQ$9="",0,IF(KQ$9-conditions!$U$85&lt;$U$9,(1-conditions!$U$34)*SUMIFS($13:$13,$9:$9,EOMONTH($U$9,11)+1-$U$9+KQ$9-conditions!$U$85)*conditions!$U$83,0))</f>
        <v>0</v>
      </c>
      <c r="KR170" s="27">
        <f>IF(KR$9="",0,IF(KR$9-conditions!$U$85&lt;$U$9,(1-conditions!$U$34)*SUMIFS($13:$13,$9:$9,EOMONTH($U$9,11)+1-$U$9+KR$9-conditions!$U$85)*conditions!$U$83,0))</f>
        <v>0</v>
      </c>
      <c r="KS170" s="27">
        <f>IF(KS$9="",0,IF(KS$9-conditions!$U$85&lt;$U$9,(1-conditions!$U$34)*SUMIFS($13:$13,$9:$9,EOMONTH($U$9,11)+1-$U$9+KS$9-conditions!$U$85)*conditions!$U$83,0))</f>
        <v>0</v>
      </c>
      <c r="KT170" s="27">
        <f>IF(KT$9="",0,IF(KT$9-conditions!$U$85&lt;$U$9,(1-conditions!$U$34)*SUMIFS($13:$13,$9:$9,EOMONTH($U$9,11)+1-$U$9+KT$9-conditions!$U$85)*conditions!$U$83,0))</f>
        <v>0</v>
      </c>
      <c r="KU170" s="27">
        <f>IF(KU$9="",0,IF(KU$9-conditions!$U$85&lt;$U$9,(1-conditions!$U$34)*SUMIFS($13:$13,$9:$9,EOMONTH($U$9,11)+1-$U$9+KU$9-conditions!$U$85)*conditions!$U$83,0))</f>
        <v>0</v>
      </c>
      <c r="KV170" s="27">
        <f>IF(KV$9="",0,IF(KV$9-conditions!$U$85&lt;$U$9,(1-conditions!$U$34)*SUMIFS($13:$13,$9:$9,EOMONTH($U$9,11)+1-$U$9+KV$9-conditions!$U$85)*conditions!$U$83,0))</f>
        <v>0</v>
      </c>
      <c r="KW170" s="27">
        <f>IF(KW$9="",0,IF(KW$9-conditions!$U$85&lt;$U$9,(1-conditions!$U$34)*SUMIFS($13:$13,$9:$9,EOMONTH($U$9,11)+1-$U$9+KW$9-conditions!$U$85)*conditions!$U$83,0))</f>
        <v>0</v>
      </c>
      <c r="KX170" s="27">
        <f>IF(KX$9="",0,IF(KX$9-conditions!$U$85&lt;$U$9,(1-conditions!$U$34)*SUMIFS($13:$13,$9:$9,EOMONTH($U$9,11)+1-$U$9+KX$9-conditions!$U$85)*conditions!$U$83,0))</f>
        <v>0</v>
      </c>
      <c r="KY170" s="27">
        <f>IF(KY$9="",0,IF(KY$9-conditions!$U$85&lt;$U$9,(1-conditions!$U$34)*SUMIFS($13:$13,$9:$9,EOMONTH($U$9,11)+1-$U$9+KY$9-conditions!$U$85)*conditions!$U$83,0))</f>
        <v>0</v>
      </c>
      <c r="KZ170" s="27">
        <f>IF(KZ$9="",0,IF(KZ$9-conditions!$U$85&lt;$U$9,(1-conditions!$U$34)*SUMIFS($13:$13,$9:$9,EOMONTH($U$9,11)+1-$U$9+KZ$9-conditions!$U$85)*conditions!$U$83,0))</f>
        <v>0</v>
      </c>
      <c r="LA170" s="27">
        <f>IF(LA$9="",0,IF(LA$9-conditions!$U$85&lt;$U$9,(1-conditions!$U$34)*SUMIFS($13:$13,$9:$9,EOMONTH($U$9,11)+1-$U$9+LA$9-conditions!$U$85)*conditions!$U$83,0))</f>
        <v>0</v>
      </c>
      <c r="LB170" s="27">
        <f>IF(LB$9="",0,IF(LB$9-conditions!$U$85&lt;$U$9,(1-conditions!$U$34)*SUMIFS($13:$13,$9:$9,EOMONTH($U$9,11)+1-$U$9+LB$9-conditions!$U$85)*conditions!$U$83,0))</f>
        <v>0</v>
      </c>
      <c r="LC170" s="27">
        <f>IF(LC$9="",0,IF(LC$9-conditions!$U$85&lt;$U$9,(1-conditions!$U$34)*SUMIFS($13:$13,$9:$9,EOMONTH($U$9,11)+1-$U$9+LC$9-conditions!$U$85)*conditions!$U$83,0))</f>
        <v>0</v>
      </c>
      <c r="LD170" s="27">
        <f>IF(LD$9="",0,IF(LD$9-conditions!$U$85&lt;$U$9,(1-conditions!$U$34)*SUMIFS($13:$13,$9:$9,EOMONTH($U$9,11)+1-$U$9+LD$9-conditions!$U$85)*conditions!$U$83,0))</f>
        <v>0</v>
      </c>
      <c r="LE170" s="27">
        <f>IF(LE$9="",0,IF(LE$9-conditions!$U$85&lt;$U$9,(1-conditions!$U$34)*SUMIFS($13:$13,$9:$9,EOMONTH($U$9,11)+1-$U$9+LE$9-conditions!$U$85)*conditions!$U$83,0))</f>
        <v>0</v>
      </c>
      <c r="LF170" s="27">
        <f>IF(LF$9="",0,IF(LF$9-conditions!$U$85&lt;$U$9,(1-conditions!$U$34)*SUMIFS($13:$13,$9:$9,EOMONTH($U$9,11)+1-$U$9+LF$9-conditions!$U$85)*conditions!$U$83,0))</f>
        <v>0</v>
      </c>
      <c r="LG170" s="27">
        <f>IF(LG$9="",0,IF(LG$9-conditions!$U$85&lt;$U$9,(1-conditions!$U$34)*SUMIFS($13:$13,$9:$9,EOMONTH($U$9,11)+1-$U$9+LG$9-conditions!$U$85)*conditions!$U$83,0))</f>
        <v>0</v>
      </c>
      <c r="LH170" s="27">
        <f>IF(LH$9="",0,IF(LH$9-conditions!$U$85&lt;$U$9,(1-conditions!$U$34)*SUMIFS($13:$13,$9:$9,EOMONTH($U$9,11)+1-$U$9+LH$9-conditions!$U$85)*conditions!$U$83,0))</f>
        <v>0</v>
      </c>
      <c r="LI170" s="27">
        <f>IF(LI$9="",0,IF(LI$9-conditions!$U$85&lt;$U$9,(1-conditions!$U$34)*SUMIFS($13:$13,$9:$9,EOMONTH($U$9,11)+1-$U$9+LI$9-conditions!$U$85)*conditions!$U$83,0))</f>
        <v>0</v>
      </c>
      <c r="LJ170" s="27">
        <f>IF(LJ$9="",0,IF(LJ$9-conditions!$U$85&lt;$U$9,(1-conditions!$U$34)*SUMIFS($13:$13,$9:$9,EOMONTH($U$9,11)+1-$U$9+LJ$9-conditions!$U$85)*conditions!$U$83,0))</f>
        <v>0</v>
      </c>
      <c r="LK170" s="27">
        <f>IF(LK$9="",0,IF(LK$9-conditions!$U$85&lt;$U$9,(1-conditions!$U$34)*SUMIFS($13:$13,$9:$9,EOMONTH($U$9,11)+1-$U$9+LK$9-conditions!$U$85)*conditions!$U$83,0))</f>
        <v>0</v>
      </c>
      <c r="LL170" s="27">
        <f>IF(LL$9="",0,IF(LL$9-conditions!$U$85&lt;$U$9,(1-conditions!$U$34)*SUMIFS($13:$13,$9:$9,EOMONTH($U$9,11)+1-$U$9+LL$9-conditions!$U$85)*conditions!$U$83,0))</f>
        <v>0</v>
      </c>
      <c r="LM170" s="27">
        <f>IF(LM$9="",0,IF(LM$9-conditions!$U$85&lt;$U$9,(1-conditions!$U$34)*SUMIFS($13:$13,$9:$9,EOMONTH($U$9,11)+1-$U$9+LM$9-conditions!$U$85)*conditions!$U$83,0))</f>
        <v>0</v>
      </c>
      <c r="LN170" s="27">
        <f>IF(LN$9="",0,IF(LN$9-conditions!$U$85&lt;$U$9,(1-conditions!$U$34)*SUMIFS($13:$13,$9:$9,EOMONTH($U$9,11)+1-$U$9+LN$9-conditions!$U$85)*conditions!$U$83,0))</f>
        <v>0</v>
      </c>
      <c r="LO170" s="27">
        <f>IF(LO$9="",0,IF(LO$9-conditions!$U$85&lt;$U$9,(1-conditions!$U$34)*SUMIFS($13:$13,$9:$9,EOMONTH($U$9,11)+1-$U$9+LO$9-conditions!$U$85)*conditions!$U$83,0))</f>
        <v>0</v>
      </c>
      <c r="LP170" s="27">
        <f>IF(LP$9="",0,IF(LP$9-conditions!$U$85&lt;$U$9,(1-conditions!$U$34)*SUMIFS($13:$13,$9:$9,EOMONTH($U$9,11)+1-$U$9+LP$9-conditions!$U$85)*conditions!$U$83,0))</f>
        <v>0</v>
      </c>
      <c r="LQ170" s="27">
        <f>IF(LQ$9="",0,IF(LQ$9-conditions!$U$85&lt;$U$9,(1-conditions!$U$34)*SUMIFS($13:$13,$9:$9,EOMONTH($U$9,11)+1-$U$9+LQ$9-conditions!$U$85)*conditions!$U$83,0))</f>
        <v>0</v>
      </c>
      <c r="LR170" s="27">
        <f>IF(LR$9="",0,IF(LR$9-conditions!$U$85&lt;$U$9,(1-conditions!$U$34)*SUMIFS($13:$13,$9:$9,EOMONTH($U$9,11)+1-$U$9+LR$9-conditions!$U$85)*conditions!$U$83,0))</f>
        <v>0</v>
      </c>
      <c r="LS170" s="27">
        <f>IF(LS$9="",0,IF(LS$9-conditions!$U$85&lt;$U$9,(1-conditions!$U$34)*SUMIFS($13:$13,$9:$9,EOMONTH($U$9,11)+1-$U$9+LS$9-conditions!$U$85)*conditions!$U$83,0))</f>
        <v>0</v>
      </c>
      <c r="LT170" s="27">
        <f>IF(LT$9="",0,IF(LT$9-conditions!$U$85&lt;$U$9,(1-conditions!$U$34)*SUMIFS($13:$13,$9:$9,EOMONTH($U$9,11)+1-$U$9+LT$9-conditions!$U$85)*conditions!$U$83,0))</f>
        <v>0</v>
      </c>
      <c r="LU170" s="27">
        <f>IF(LU$9="",0,IF(LU$9-conditions!$U$85&lt;$U$9,(1-conditions!$U$34)*SUMIFS($13:$13,$9:$9,EOMONTH($U$9,11)+1-$U$9+LU$9-conditions!$U$85)*conditions!$U$83,0))</f>
        <v>0</v>
      </c>
      <c r="LV170" s="27">
        <f>IF(LV$9="",0,IF(LV$9-conditions!$U$85&lt;$U$9,(1-conditions!$U$34)*SUMIFS($13:$13,$9:$9,EOMONTH($U$9,11)+1-$U$9+LV$9-conditions!$U$85)*conditions!$U$83,0))</f>
        <v>0</v>
      </c>
      <c r="LW170" s="27">
        <f>IF(LW$9="",0,IF(LW$9-conditions!$U$85&lt;$U$9,(1-conditions!$U$34)*SUMIFS($13:$13,$9:$9,EOMONTH($U$9,11)+1-$U$9+LW$9-conditions!$U$85)*conditions!$U$83,0))</f>
        <v>0</v>
      </c>
      <c r="LX170" s="27">
        <f>IF(LX$9="",0,IF(LX$9-conditions!$U$85&lt;$U$9,(1-conditions!$U$34)*SUMIFS($13:$13,$9:$9,EOMONTH($U$9,11)+1-$U$9+LX$9-conditions!$U$85)*conditions!$U$83,0))</f>
        <v>0</v>
      </c>
      <c r="LY170" s="27">
        <f>IF(LY$9="",0,IF(LY$9-conditions!$U$85&lt;$U$9,(1-conditions!$U$34)*SUMIFS($13:$13,$9:$9,EOMONTH($U$9,11)+1-$U$9+LY$9-conditions!$U$85)*conditions!$U$83,0))</f>
        <v>0</v>
      </c>
      <c r="LZ170" s="27">
        <f>IF(LZ$9="",0,IF(LZ$9-conditions!$U$85&lt;$U$9,(1-conditions!$U$34)*SUMIFS($13:$13,$9:$9,EOMONTH($U$9,11)+1-$U$9+LZ$9-conditions!$U$85)*conditions!$U$83,0))</f>
        <v>0</v>
      </c>
      <c r="MA170" s="27">
        <f>IF(MA$9="",0,IF(MA$9-conditions!$U$85&lt;$U$9,(1-conditions!$U$34)*SUMIFS($13:$13,$9:$9,EOMONTH($U$9,11)+1-$U$9+MA$9-conditions!$U$85)*conditions!$U$83,0))</f>
        <v>0</v>
      </c>
      <c r="MB170" s="27">
        <f>IF(MB$9="",0,IF(MB$9-conditions!$U$85&lt;$U$9,(1-conditions!$U$34)*SUMIFS($13:$13,$9:$9,EOMONTH($U$9,11)+1-$U$9+MB$9-conditions!$U$85)*conditions!$U$83,0))</f>
        <v>0</v>
      </c>
      <c r="MC170" s="27">
        <f>IF(MC$9="",0,IF(MC$9-conditions!$U$85&lt;$U$9,(1-conditions!$U$34)*SUMIFS($13:$13,$9:$9,EOMONTH($U$9,11)+1-$U$9+MC$9-conditions!$U$85)*conditions!$U$83,0))</f>
        <v>0</v>
      </c>
      <c r="MD170" s="27">
        <f>IF(MD$9="",0,IF(MD$9-conditions!$U$85&lt;$U$9,(1-conditions!$U$34)*SUMIFS($13:$13,$9:$9,EOMONTH($U$9,11)+1-$U$9+MD$9-conditions!$U$85)*conditions!$U$83,0))</f>
        <v>0</v>
      </c>
      <c r="ME170" s="27">
        <f>IF(ME$9="",0,IF(ME$9-conditions!$U$85&lt;$U$9,(1-conditions!$U$34)*SUMIFS($13:$13,$9:$9,EOMONTH($U$9,11)+1-$U$9+ME$9-conditions!$U$85)*conditions!$U$83,0))</f>
        <v>0</v>
      </c>
      <c r="MF170" s="27">
        <f>IF(MF$9="",0,IF(MF$9-conditions!$U$85&lt;$U$9,(1-conditions!$U$34)*SUMIFS($13:$13,$9:$9,EOMONTH($U$9,11)+1-$U$9+MF$9-conditions!$U$85)*conditions!$U$83,0))</f>
        <v>0</v>
      </c>
      <c r="MG170" s="27">
        <f>IF(MG$9="",0,IF(MG$9-conditions!$U$85&lt;$U$9,(1-conditions!$U$34)*SUMIFS($13:$13,$9:$9,EOMONTH($U$9,11)+1-$U$9+MG$9-conditions!$U$85)*conditions!$U$83,0))</f>
        <v>0</v>
      </c>
      <c r="MH170" s="27">
        <f>IF(MH$9="",0,IF(MH$9-conditions!$U$85&lt;$U$9,(1-conditions!$U$34)*SUMIFS($13:$13,$9:$9,EOMONTH($U$9,11)+1-$U$9+MH$9-conditions!$U$85)*conditions!$U$83,0))</f>
        <v>0</v>
      </c>
      <c r="MI170" s="27">
        <f>IF(MI$9="",0,IF(MI$9-conditions!$U$85&lt;$U$9,(1-conditions!$U$34)*SUMIFS($13:$13,$9:$9,EOMONTH($U$9,11)+1-$U$9+MI$9-conditions!$U$85)*conditions!$U$83,0))</f>
        <v>0</v>
      </c>
      <c r="MJ170" s="27">
        <f>IF(MJ$9="",0,IF(MJ$9-conditions!$U$85&lt;$U$9,(1-conditions!$U$34)*SUMIFS($13:$13,$9:$9,EOMONTH($U$9,11)+1-$U$9+MJ$9-conditions!$U$85)*conditions!$U$83,0))</f>
        <v>0</v>
      </c>
      <c r="MK170" s="27">
        <f>IF(MK$9="",0,IF(MK$9-conditions!$U$85&lt;$U$9,(1-conditions!$U$34)*SUMIFS($13:$13,$9:$9,EOMONTH($U$9,11)+1-$U$9+MK$9-conditions!$U$85)*conditions!$U$83,0))</f>
        <v>0</v>
      </c>
      <c r="ML170" s="27">
        <f>IF(ML$9="",0,IF(ML$9-conditions!$U$85&lt;$U$9,(1-conditions!$U$34)*SUMIFS($13:$13,$9:$9,EOMONTH($U$9,11)+1-$U$9+ML$9-conditions!$U$85)*conditions!$U$83,0))</f>
        <v>0</v>
      </c>
      <c r="MM170" s="27">
        <f>IF(MM$9="",0,IF(MM$9-conditions!$U$85&lt;$U$9,(1-conditions!$U$34)*SUMIFS($13:$13,$9:$9,EOMONTH($U$9,11)+1-$U$9+MM$9-conditions!$U$85)*conditions!$U$83,0))</f>
        <v>0</v>
      </c>
      <c r="MN170" s="27">
        <f>IF(MN$9="",0,IF(MN$9-conditions!$U$85&lt;$U$9,(1-conditions!$U$34)*SUMIFS($13:$13,$9:$9,EOMONTH($U$9,11)+1-$U$9+MN$9-conditions!$U$85)*conditions!$U$83,0))</f>
        <v>0</v>
      </c>
      <c r="MO170" s="27">
        <f>IF(MO$9="",0,IF(MO$9-conditions!$U$85&lt;$U$9,(1-conditions!$U$34)*SUMIFS($13:$13,$9:$9,EOMONTH($U$9,11)+1-$U$9+MO$9-conditions!$U$85)*conditions!$U$83,0))</f>
        <v>0</v>
      </c>
      <c r="MP170" s="27">
        <f>IF(MP$9="",0,IF(MP$9-conditions!$U$85&lt;$U$9,(1-conditions!$U$34)*SUMIFS($13:$13,$9:$9,EOMONTH($U$9,11)+1-$U$9+MP$9-conditions!$U$85)*conditions!$U$83,0))</f>
        <v>0</v>
      </c>
      <c r="MQ170" s="27">
        <f>IF(MQ$9="",0,IF(MQ$9-conditions!$U$85&lt;$U$9,(1-conditions!$U$34)*SUMIFS($13:$13,$9:$9,EOMONTH($U$9,11)+1-$U$9+MQ$9-conditions!$U$85)*conditions!$U$83,0))</f>
        <v>0</v>
      </c>
      <c r="MR170" s="27">
        <f>IF(MR$9="",0,IF(MR$9-conditions!$U$85&lt;$U$9,(1-conditions!$U$34)*SUMIFS($13:$13,$9:$9,EOMONTH($U$9,11)+1-$U$9+MR$9-conditions!$U$85)*conditions!$U$83,0))</f>
        <v>0</v>
      </c>
      <c r="MS170" s="27">
        <f>IF(MS$9="",0,IF(MS$9-conditions!$U$85&lt;$U$9,(1-conditions!$U$34)*SUMIFS($13:$13,$9:$9,EOMONTH($U$9,11)+1-$U$9+MS$9-conditions!$U$85)*conditions!$U$83,0))</f>
        <v>0</v>
      </c>
      <c r="MT170" s="27">
        <f>IF(MT$9="",0,IF(MT$9-conditions!$U$85&lt;$U$9,(1-conditions!$U$34)*SUMIFS($13:$13,$9:$9,EOMONTH($U$9,11)+1-$U$9+MT$9-conditions!$U$85)*conditions!$U$83,0))</f>
        <v>0</v>
      </c>
      <c r="MU170" s="27">
        <f>IF(MU$9="",0,IF(MU$9-conditions!$U$85&lt;$U$9,(1-conditions!$U$34)*SUMIFS($13:$13,$9:$9,EOMONTH($U$9,11)+1-$U$9+MU$9-conditions!$U$85)*conditions!$U$83,0))</f>
        <v>0</v>
      </c>
      <c r="MV170" s="27">
        <f>IF(MV$9="",0,IF(MV$9-conditions!$U$85&lt;$U$9,(1-conditions!$U$34)*SUMIFS($13:$13,$9:$9,EOMONTH($U$9,11)+1-$U$9+MV$9-conditions!$U$85)*conditions!$U$83,0))</f>
        <v>0</v>
      </c>
      <c r="MW170" s="27">
        <f>IF(MW$9="",0,IF(MW$9-conditions!$U$85&lt;$U$9,(1-conditions!$U$34)*SUMIFS($13:$13,$9:$9,EOMONTH($U$9,11)+1-$U$9+MW$9-conditions!$U$85)*conditions!$U$83,0))</f>
        <v>0</v>
      </c>
      <c r="MX170" s="27">
        <f>IF(MX$9="",0,IF(MX$9-conditions!$U$85&lt;$U$9,(1-conditions!$U$34)*SUMIFS($13:$13,$9:$9,EOMONTH($U$9,11)+1-$U$9+MX$9-conditions!$U$85)*conditions!$U$83,0))</f>
        <v>0</v>
      </c>
      <c r="MY170" s="27">
        <f>IF(MY$9="",0,IF(MY$9-conditions!$U$85&lt;$U$9,(1-conditions!$U$34)*SUMIFS($13:$13,$9:$9,EOMONTH($U$9,11)+1-$U$9+MY$9-conditions!$U$85)*conditions!$U$83,0))</f>
        <v>0</v>
      </c>
      <c r="MZ170" s="27">
        <f>IF(MZ$9="",0,IF(MZ$9-conditions!$U$85&lt;$U$9,(1-conditions!$U$34)*SUMIFS($13:$13,$9:$9,EOMONTH($U$9,11)+1-$U$9+MZ$9-conditions!$U$85)*conditions!$U$83,0))</f>
        <v>0</v>
      </c>
      <c r="NA170" s="27">
        <f>IF(NA$9="",0,IF(NA$9-conditions!$U$85&lt;$U$9,(1-conditions!$U$34)*SUMIFS($13:$13,$9:$9,EOMONTH($U$9,11)+1-$U$9+NA$9-conditions!$U$85)*conditions!$U$83,0))</f>
        <v>0</v>
      </c>
      <c r="NB170" s="27">
        <f>IF(NB$9="",0,IF(NB$9-conditions!$U$85&lt;$U$9,(1-conditions!$U$34)*SUMIFS($13:$13,$9:$9,EOMONTH($U$9,11)+1-$U$9+NB$9-conditions!$U$85)*conditions!$U$83,0))</f>
        <v>0</v>
      </c>
      <c r="NC170" s="27">
        <f>IF(NC$9="",0,IF(NC$9-conditions!$U$85&lt;$U$9,(1-conditions!$U$34)*SUMIFS($13:$13,$9:$9,EOMONTH($U$9,11)+1-$U$9+NC$9-conditions!$U$85)*conditions!$U$83,0))</f>
        <v>0</v>
      </c>
      <c r="ND170" s="27">
        <f>IF(ND$9="",0,IF(ND$9-conditions!$U$85&lt;$U$9,(1-conditions!$U$34)*SUMIFS($13:$13,$9:$9,EOMONTH($U$9,11)+1-$U$9+ND$9-conditions!$U$85)*conditions!$U$83,0))</f>
        <v>0</v>
      </c>
      <c r="NE170" s="27">
        <f>IF(NE$9="",0,IF(NE$9-conditions!$U$85&lt;$U$9,(1-conditions!$U$34)*SUMIFS($13:$13,$9:$9,EOMONTH($U$9,11)+1-$U$9+NE$9-conditions!$U$85)*conditions!$U$83,0))</f>
        <v>0</v>
      </c>
      <c r="NF170" s="27">
        <f>IF(NF$9="",0,IF(NF$9-conditions!$U$85&lt;$U$9,(1-conditions!$U$34)*SUMIFS($13:$13,$9:$9,EOMONTH($U$9,11)+1-$U$9+NF$9-conditions!$U$85)*conditions!$U$83,0))</f>
        <v>0</v>
      </c>
      <c r="NG170" s="27">
        <f>IF(NG$9="",0,IF(NG$9-conditions!$U$85&lt;$U$9,(1-conditions!$U$34)*SUMIFS($13:$13,$9:$9,EOMONTH($U$9,11)+1-$U$9+NG$9-conditions!$U$85)*conditions!$U$83,0))</f>
        <v>0</v>
      </c>
      <c r="NH170" s="27">
        <f>IF(NH$9="",0,IF(NH$9-conditions!$U$85&lt;$U$9,(1-conditions!$U$34)*SUMIFS($13:$13,$9:$9,EOMONTH($U$9,11)+1-$U$9+NH$9-conditions!$U$85)*conditions!$U$83,0))</f>
        <v>0</v>
      </c>
      <c r="NI170" s="27">
        <f>IF(NI$9="",0,IF(NI$9-conditions!$U$85&lt;$U$9,(1-conditions!$U$34)*SUMIFS($13:$13,$9:$9,EOMONTH($U$9,11)+1-$U$9+NI$9-conditions!$U$85)*conditions!$U$83,0))</f>
        <v>0</v>
      </c>
      <c r="NJ170" s="27">
        <f>IF(NJ$9="",0,IF(NJ$9-conditions!$U$85&lt;$U$9,(1-conditions!$U$34)*SUMIFS($13:$13,$9:$9,EOMONTH($U$9,11)+1-$U$9+NJ$9-conditions!$U$85)*conditions!$U$83,0))</f>
        <v>0</v>
      </c>
      <c r="NK170" s="27">
        <f>IF(NK$9="",0,IF(NK$9-conditions!$U$85&lt;$U$9,(1-conditions!$U$34)*SUMIFS($13:$13,$9:$9,EOMONTH($U$9,11)+1-$U$9+NK$9-conditions!$U$85)*conditions!$U$83,0))</f>
        <v>0</v>
      </c>
      <c r="NL170" s="27">
        <f>IF(NL$9="",0,IF(NL$9-conditions!$U$85&lt;$U$9,(1-conditions!$U$34)*SUMIFS($13:$13,$9:$9,EOMONTH($U$9,11)+1-$U$9+NL$9-conditions!$U$85)*conditions!$U$83,0))</f>
        <v>0</v>
      </c>
      <c r="NM170" s="27">
        <f>IF(NM$9="",0,IF(NM$9-conditions!$U$85&lt;$U$9,(1-conditions!$U$34)*SUMIFS($13:$13,$9:$9,EOMONTH($U$9,11)+1-$U$9+NM$9-conditions!$U$85)*conditions!$U$83,0))</f>
        <v>0</v>
      </c>
      <c r="NN170" s="27">
        <f>IF(NN$9="",0,IF(NN$9-conditions!$U$85&lt;$U$9,(1-conditions!$U$34)*SUMIFS($13:$13,$9:$9,EOMONTH($U$9,11)+1-$U$9+NN$9-conditions!$U$85)*conditions!$U$83,0))</f>
        <v>0</v>
      </c>
      <c r="NO170" s="27">
        <f>IF(NO$9="",0,IF(NO$9-conditions!$U$85&lt;$U$9,(1-conditions!$U$34)*SUMIFS($13:$13,$9:$9,EOMONTH($U$9,11)+1-$U$9+NO$9-conditions!$U$85)*conditions!$U$83,0))</f>
        <v>0</v>
      </c>
      <c r="NP170" s="27">
        <f>IF(NP$9="",0,IF(NP$9-conditions!$U$85&lt;$U$9,(1-conditions!$U$34)*SUMIFS($13:$13,$9:$9,EOMONTH($U$9,11)+1-$U$9+NP$9-conditions!$U$85)*conditions!$U$83,0))</f>
        <v>0</v>
      </c>
      <c r="NQ170" s="27">
        <f>IF(NQ$9="",0,IF(NQ$9-conditions!$U$85&lt;$U$9,(1-conditions!$U$34)*SUMIFS($13:$13,$9:$9,EOMONTH($U$9,11)+1-$U$9+NQ$9-conditions!$U$85)*conditions!$U$83,0))</f>
        <v>0</v>
      </c>
      <c r="NR170" s="27">
        <f>IF(NR$9="",0,IF(NR$9-conditions!$U$85&lt;$U$9,(1-conditions!$U$34)*SUMIFS($13:$13,$9:$9,EOMONTH($U$9,11)+1-$U$9+NR$9-conditions!$U$85)*conditions!$U$83,0))</f>
        <v>0</v>
      </c>
      <c r="NS170" s="27">
        <f>IF(NS$9="",0,IF(NS$9-conditions!$U$85&lt;$U$9,(1-conditions!$U$34)*SUMIFS($13:$13,$9:$9,EOMONTH($U$9,11)+1-$U$9+NS$9-conditions!$U$85)*conditions!$U$83,0))</f>
        <v>0</v>
      </c>
      <c r="NT170" s="27">
        <f>IF(NT$9="",0,IF(NT$9-conditions!$U$85&lt;$U$9,(1-conditions!$U$34)*SUMIFS($13:$13,$9:$9,EOMONTH($U$9,11)+1-$U$9+NT$9-conditions!$U$85)*conditions!$U$83,0))</f>
        <v>0</v>
      </c>
      <c r="NU170" s="27">
        <f>IF(NU$9="",0,IF(NU$9-conditions!$U$85&lt;$U$9,(1-conditions!$U$34)*SUMIFS($13:$13,$9:$9,EOMONTH($U$9,11)+1-$U$9+NU$9-conditions!$U$85)*conditions!$U$83,0))</f>
        <v>0</v>
      </c>
      <c r="NV170" s="27">
        <f>IF(NV$9="",0,IF(NV$9-conditions!$U$85&lt;$U$9,(1-conditions!$U$34)*SUMIFS($13:$13,$9:$9,EOMONTH($U$9,11)+1-$U$9+NV$9-conditions!$U$85)*conditions!$U$83,0))</f>
        <v>0</v>
      </c>
    </row>
    <row r="171" spans="1:38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8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</row>
    <row r="172" spans="1:386" s="7" customFormat="1" x14ac:dyDescent="0.25">
      <c r="A172" s="5"/>
      <c r="B172" s="5"/>
      <c r="C172" s="5"/>
      <c r="D172" s="5"/>
      <c r="E172" s="5"/>
      <c r="F172" s="5"/>
      <c r="G172" s="5" t="str">
        <f>KPI!$F$54</f>
        <v>расходы логистики</v>
      </c>
      <c r="H172" s="5"/>
      <c r="I172" s="5"/>
      <c r="J172" s="20" t="str">
        <f>IF($G172="","",INDEX(KPI!$H$11:$H$121,SUMIFS(KPI!$E$11:$E$121,KPI!$F$11:$F$121,$G172)))</f>
        <v>тыс.руб.</v>
      </c>
      <c r="K172" s="5"/>
      <c r="L172" s="5"/>
      <c r="M172" s="5"/>
      <c r="N172" s="5"/>
      <c r="O172" s="5"/>
      <c r="P172" s="5"/>
      <c r="Q172" s="5"/>
      <c r="R172" s="27">
        <f>SUM(T172:NV172)</f>
        <v>772.55545018259841</v>
      </c>
      <c r="S172" s="5"/>
      <c r="T172" s="5"/>
      <c r="U172" s="27">
        <f>U$13*SUMIFS(conditions!$87:$87,conditions!$8:$8,"&lt;="&amp;U$9,conditions!$9:$9,"&gt;="&amp;U$9)</f>
        <v>2.4</v>
      </c>
      <c r="V172" s="27">
        <f>V$13*SUMIFS(conditions!$87:$87,conditions!$8:$8,"&lt;="&amp;V$9,conditions!$9:$9,"&gt;="&amp;V$9)</f>
        <v>2.4</v>
      </c>
      <c r="W172" s="27">
        <f>W$13*SUMIFS(conditions!$87:$87,conditions!$8:$8,"&lt;="&amp;W$9,conditions!$9:$9,"&gt;="&amp;W$9)</f>
        <v>2.4</v>
      </c>
      <c r="X172" s="27">
        <f>X$13*SUMIFS(conditions!$87:$87,conditions!$8:$8,"&lt;="&amp;X$9,conditions!$9:$9,"&gt;="&amp;X$9)</f>
        <v>2.4</v>
      </c>
      <c r="Y172" s="27">
        <f>Y$13*SUMIFS(conditions!$87:$87,conditions!$8:$8,"&lt;="&amp;Y$9,conditions!$9:$9,"&gt;="&amp;Y$9)</f>
        <v>2.4</v>
      </c>
      <c r="Z172" s="27">
        <f>Z$13*SUMIFS(conditions!$87:$87,conditions!$8:$8,"&lt;="&amp;Z$9,conditions!$9:$9,"&gt;="&amp;Z$9)</f>
        <v>0</v>
      </c>
      <c r="AA172" s="27">
        <f>AA$13*SUMIFS(conditions!$87:$87,conditions!$8:$8,"&lt;="&amp;AA$9,conditions!$9:$9,"&gt;="&amp;AA$9)</f>
        <v>0</v>
      </c>
      <c r="AB172" s="27">
        <f>AB$13*SUMIFS(conditions!$87:$87,conditions!$8:$8,"&lt;="&amp;AB$9,conditions!$9:$9,"&gt;="&amp;AB$9)</f>
        <v>2.4</v>
      </c>
      <c r="AC172" s="27">
        <f>AC$13*SUMIFS(conditions!$87:$87,conditions!$8:$8,"&lt;="&amp;AC$9,conditions!$9:$9,"&gt;="&amp;AC$9)</f>
        <v>2.4</v>
      </c>
      <c r="AD172" s="27">
        <f>AD$13*SUMIFS(conditions!$87:$87,conditions!$8:$8,"&lt;="&amp;AD$9,conditions!$9:$9,"&gt;="&amp;AD$9)</f>
        <v>2.4</v>
      </c>
      <c r="AE172" s="27">
        <f>AE$13*SUMIFS(conditions!$87:$87,conditions!$8:$8,"&lt;="&amp;AE$9,conditions!$9:$9,"&gt;="&amp;AE$9)</f>
        <v>2.4</v>
      </c>
      <c r="AF172" s="27">
        <f>AF$13*SUMIFS(conditions!$87:$87,conditions!$8:$8,"&lt;="&amp;AF$9,conditions!$9:$9,"&gt;="&amp;AF$9)</f>
        <v>2.4</v>
      </c>
      <c r="AG172" s="27">
        <f>AG$13*SUMIFS(conditions!$87:$87,conditions!$8:$8,"&lt;="&amp;AG$9,conditions!$9:$9,"&gt;="&amp;AG$9)</f>
        <v>0</v>
      </c>
      <c r="AH172" s="27">
        <f>AH$13*SUMIFS(conditions!$87:$87,conditions!$8:$8,"&lt;="&amp;AH$9,conditions!$9:$9,"&gt;="&amp;AH$9)</f>
        <v>0</v>
      </c>
      <c r="AI172" s="27">
        <f>AI$13*SUMIFS(conditions!$87:$87,conditions!$8:$8,"&lt;="&amp;AI$9,conditions!$9:$9,"&gt;="&amp;AI$9)</f>
        <v>2.4</v>
      </c>
      <c r="AJ172" s="27">
        <f>AJ$13*SUMIFS(conditions!$87:$87,conditions!$8:$8,"&lt;="&amp;AJ$9,conditions!$9:$9,"&gt;="&amp;AJ$9)</f>
        <v>2.4</v>
      </c>
      <c r="AK172" s="27">
        <f>AK$13*SUMIFS(conditions!$87:$87,conditions!$8:$8,"&lt;="&amp;AK$9,conditions!$9:$9,"&gt;="&amp;AK$9)</f>
        <v>2.4</v>
      </c>
      <c r="AL172" s="27">
        <f>AL$13*SUMIFS(conditions!$87:$87,conditions!$8:$8,"&lt;="&amp;AL$9,conditions!$9:$9,"&gt;="&amp;AL$9)</f>
        <v>2.4</v>
      </c>
      <c r="AM172" s="27">
        <f>AM$13*SUMIFS(conditions!$87:$87,conditions!$8:$8,"&lt;="&amp;AM$9,conditions!$9:$9,"&gt;="&amp;AM$9)</f>
        <v>2.4</v>
      </c>
      <c r="AN172" s="27">
        <f>AN$13*SUMIFS(conditions!$87:$87,conditions!$8:$8,"&lt;="&amp;AN$9,conditions!$9:$9,"&gt;="&amp;AN$9)</f>
        <v>0</v>
      </c>
      <c r="AO172" s="27">
        <f>AO$13*SUMIFS(conditions!$87:$87,conditions!$8:$8,"&lt;="&amp;AO$9,conditions!$9:$9,"&gt;="&amp;AO$9)</f>
        <v>0</v>
      </c>
      <c r="AP172" s="27">
        <f>AP$13*SUMIFS(conditions!$87:$87,conditions!$8:$8,"&lt;="&amp;AP$9,conditions!$9:$9,"&gt;="&amp;AP$9)</f>
        <v>2.4</v>
      </c>
      <c r="AQ172" s="27">
        <f>AQ$13*SUMIFS(conditions!$87:$87,conditions!$8:$8,"&lt;="&amp;AQ$9,conditions!$9:$9,"&gt;="&amp;AQ$9)</f>
        <v>2.4</v>
      </c>
      <c r="AR172" s="27">
        <f>AR$13*SUMIFS(conditions!$87:$87,conditions!$8:$8,"&lt;="&amp;AR$9,conditions!$9:$9,"&gt;="&amp;AR$9)</f>
        <v>2.4</v>
      </c>
      <c r="AS172" s="27">
        <f>AS$13*SUMIFS(conditions!$87:$87,conditions!$8:$8,"&lt;="&amp;AS$9,conditions!$9:$9,"&gt;="&amp;AS$9)</f>
        <v>2.4</v>
      </c>
      <c r="AT172" s="27">
        <f>AT$13*SUMIFS(conditions!$87:$87,conditions!$8:$8,"&lt;="&amp;AT$9,conditions!$9:$9,"&gt;="&amp;AT$9)</f>
        <v>2.4</v>
      </c>
      <c r="AU172" s="27">
        <f>AU$13*SUMIFS(conditions!$87:$87,conditions!$8:$8,"&lt;="&amp;AU$9,conditions!$9:$9,"&gt;="&amp;AU$9)</f>
        <v>0</v>
      </c>
      <c r="AV172" s="27">
        <f>AV$13*SUMIFS(conditions!$87:$87,conditions!$8:$8,"&lt;="&amp;AV$9,conditions!$9:$9,"&gt;="&amp;AV$9)</f>
        <v>0</v>
      </c>
      <c r="AW172" s="27">
        <f>AW$13*SUMIFS(conditions!$87:$87,conditions!$8:$8,"&lt;="&amp;AW$9,conditions!$9:$9,"&gt;="&amp;AW$9)</f>
        <v>2.4</v>
      </c>
      <c r="AX172" s="27">
        <f>AX$13*SUMIFS(conditions!$87:$87,conditions!$8:$8,"&lt;="&amp;AX$9,conditions!$9:$9,"&gt;="&amp;AX$9)</f>
        <v>2.4</v>
      </c>
      <c r="AY172" s="27">
        <f>AY$13*SUMIFS(conditions!$87:$87,conditions!$8:$8,"&lt;="&amp;AY$9,conditions!$9:$9,"&gt;="&amp;AY$9)</f>
        <v>2.4</v>
      </c>
      <c r="AZ172" s="27">
        <f>AZ$13*SUMIFS(conditions!$87:$87,conditions!$8:$8,"&lt;="&amp;AZ$9,conditions!$9:$9,"&gt;="&amp;AZ$9)</f>
        <v>3</v>
      </c>
      <c r="BA172" s="27">
        <f>BA$13*SUMIFS(conditions!$87:$87,conditions!$8:$8,"&lt;="&amp;BA$9,conditions!$9:$9,"&gt;="&amp;BA$9)</f>
        <v>3</v>
      </c>
      <c r="BB172" s="27">
        <f>BB$13*SUMIFS(conditions!$87:$87,conditions!$8:$8,"&lt;="&amp;BB$9,conditions!$9:$9,"&gt;="&amp;BB$9)</f>
        <v>0</v>
      </c>
      <c r="BC172" s="27">
        <f>BC$13*SUMIFS(conditions!$87:$87,conditions!$8:$8,"&lt;="&amp;BC$9,conditions!$9:$9,"&gt;="&amp;BC$9)</f>
        <v>0</v>
      </c>
      <c r="BD172" s="27">
        <f>BD$13*SUMIFS(conditions!$87:$87,conditions!$8:$8,"&lt;="&amp;BD$9,conditions!$9:$9,"&gt;="&amp;BD$9)</f>
        <v>3</v>
      </c>
      <c r="BE172" s="27">
        <f>BE$13*SUMIFS(conditions!$87:$87,conditions!$8:$8,"&lt;="&amp;BE$9,conditions!$9:$9,"&gt;="&amp;BE$9)</f>
        <v>3</v>
      </c>
      <c r="BF172" s="27">
        <f>BF$13*SUMIFS(conditions!$87:$87,conditions!$8:$8,"&lt;="&amp;BF$9,conditions!$9:$9,"&gt;="&amp;BF$9)</f>
        <v>3</v>
      </c>
      <c r="BG172" s="27">
        <f>BG$13*SUMIFS(conditions!$87:$87,conditions!$8:$8,"&lt;="&amp;BG$9,conditions!$9:$9,"&gt;="&amp;BG$9)</f>
        <v>3</v>
      </c>
      <c r="BH172" s="27">
        <f>BH$13*SUMIFS(conditions!$87:$87,conditions!$8:$8,"&lt;="&amp;BH$9,conditions!$9:$9,"&gt;="&amp;BH$9)</f>
        <v>3</v>
      </c>
      <c r="BI172" s="27">
        <f>BI$13*SUMIFS(conditions!$87:$87,conditions!$8:$8,"&lt;="&amp;BI$9,conditions!$9:$9,"&gt;="&amp;BI$9)</f>
        <v>0</v>
      </c>
      <c r="BJ172" s="27">
        <f>BJ$13*SUMIFS(conditions!$87:$87,conditions!$8:$8,"&lt;="&amp;BJ$9,conditions!$9:$9,"&gt;="&amp;BJ$9)</f>
        <v>0</v>
      </c>
      <c r="BK172" s="27">
        <f>BK$13*SUMIFS(conditions!$87:$87,conditions!$8:$8,"&lt;="&amp;BK$9,conditions!$9:$9,"&gt;="&amp;BK$9)</f>
        <v>3</v>
      </c>
      <c r="BL172" s="27">
        <f>BL$13*SUMIFS(conditions!$87:$87,conditions!$8:$8,"&lt;="&amp;BL$9,conditions!$9:$9,"&gt;="&amp;BL$9)</f>
        <v>3</v>
      </c>
      <c r="BM172" s="27">
        <f>BM$13*SUMIFS(conditions!$87:$87,conditions!$8:$8,"&lt;="&amp;BM$9,conditions!$9:$9,"&gt;="&amp;BM$9)</f>
        <v>3</v>
      </c>
      <c r="BN172" s="27">
        <f>BN$13*SUMIFS(conditions!$87:$87,conditions!$8:$8,"&lt;="&amp;BN$9,conditions!$9:$9,"&gt;="&amp;BN$9)</f>
        <v>3</v>
      </c>
      <c r="BO172" s="27">
        <f>BO$13*SUMIFS(conditions!$87:$87,conditions!$8:$8,"&lt;="&amp;BO$9,conditions!$9:$9,"&gt;="&amp;BO$9)</f>
        <v>3</v>
      </c>
      <c r="BP172" s="27">
        <f>BP$13*SUMIFS(conditions!$87:$87,conditions!$8:$8,"&lt;="&amp;BP$9,conditions!$9:$9,"&gt;="&amp;BP$9)</f>
        <v>0</v>
      </c>
      <c r="BQ172" s="27">
        <f>BQ$13*SUMIFS(conditions!$87:$87,conditions!$8:$8,"&lt;="&amp;BQ$9,conditions!$9:$9,"&gt;="&amp;BQ$9)</f>
        <v>0</v>
      </c>
      <c r="BR172" s="27">
        <f>BR$13*SUMIFS(conditions!$87:$87,conditions!$8:$8,"&lt;="&amp;BR$9,conditions!$9:$9,"&gt;="&amp;BR$9)</f>
        <v>3</v>
      </c>
      <c r="BS172" s="27">
        <f>BS$13*SUMIFS(conditions!$87:$87,conditions!$8:$8,"&lt;="&amp;BS$9,conditions!$9:$9,"&gt;="&amp;BS$9)</f>
        <v>3</v>
      </c>
      <c r="BT172" s="27">
        <f>BT$13*SUMIFS(conditions!$87:$87,conditions!$8:$8,"&lt;="&amp;BT$9,conditions!$9:$9,"&gt;="&amp;BT$9)</f>
        <v>3</v>
      </c>
      <c r="BU172" s="27">
        <f>BU$13*SUMIFS(conditions!$87:$87,conditions!$8:$8,"&lt;="&amp;BU$9,conditions!$9:$9,"&gt;="&amp;BU$9)</f>
        <v>3</v>
      </c>
      <c r="BV172" s="27">
        <f>BV$13*SUMIFS(conditions!$87:$87,conditions!$8:$8,"&lt;="&amp;BV$9,conditions!$9:$9,"&gt;="&amp;BV$9)</f>
        <v>3</v>
      </c>
      <c r="BW172" s="27">
        <f>BW$13*SUMIFS(conditions!$87:$87,conditions!$8:$8,"&lt;="&amp;BW$9,conditions!$9:$9,"&gt;="&amp;BW$9)</f>
        <v>0</v>
      </c>
      <c r="BX172" s="27">
        <f>BX$13*SUMIFS(conditions!$87:$87,conditions!$8:$8,"&lt;="&amp;BX$9,conditions!$9:$9,"&gt;="&amp;BX$9)</f>
        <v>0</v>
      </c>
      <c r="BY172" s="27">
        <f>BY$13*SUMIFS(conditions!$87:$87,conditions!$8:$8,"&lt;="&amp;BY$9,conditions!$9:$9,"&gt;="&amp;BY$9)</f>
        <v>3</v>
      </c>
      <c r="BZ172" s="27">
        <f>BZ$13*SUMIFS(conditions!$87:$87,conditions!$8:$8,"&lt;="&amp;BZ$9,conditions!$9:$9,"&gt;="&amp;BZ$9)</f>
        <v>3</v>
      </c>
      <c r="CA172" s="27">
        <f>CA$13*SUMIFS(conditions!$87:$87,conditions!$8:$8,"&lt;="&amp;CA$9,conditions!$9:$9,"&gt;="&amp;CA$9)</f>
        <v>3</v>
      </c>
      <c r="CB172" s="27">
        <f>CB$13*SUMIFS(conditions!$87:$87,conditions!$8:$8,"&lt;="&amp;CB$9,conditions!$9:$9,"&gt;="&amp;CB$9)</f>
        <v>3</v>
      </c>
      <c r="CC172" s="27">
        <f>CC$13*SUMIFS(conditions!$87:$87,conditions!$8:$8,"&lt;="&amp;CC$9,conditions!$9:$9,"&gt;="&amp;CC$9)</f>
        <v>3</v>
      </c>
      <c r="CD172" s="27">
        <f>CD$13*SUMIFS(conditions!$87:$87,conditions!$8:$8,"&lt;="&amp;CD$9,conditions!$9:$9,"&gt;="&amp;CD$9)</f>
        <v>0</v>
      </c>
      <c r="CE172" s="27">
        <f>CE$13*SUMIFS(conditions!$87:$87,conditions!$8:$8,"&lt;="&amp;CE$9,conditions!$9:$9,"&gt;="&amp;CE$9)</f>
        <v>0</v>
      </c>
      <c r="CF172" s="27">
        <f>CF$13*SUMIFS(conditions!$87:$87,conditions!$8:$8,"&lt;="&amp;CF$9,conditions!$9:$9,"&gt;="&amp;CF$9)</f>
        <v>2</v>
      </c>
      <c r="CG172" s="27">
        <f>CG$13*SUMIFS(conditions!$87:$87,conditions!$8:$8,"&lt;="&amp;CG$9,conditions!$9:$9,"&gt;="&amp;CG$9)</f>
        <v>2</v>
      </c>
      <c r="CH172" s="27">
        <f>CH$13*SUMIFS(conditions!$87:$87,conditions!$8:$8,"&lt;="&amp;CH$9,conditions!$9:$9,"&gt;="&amp;CH$9)</f>
        <v>2</v>
      </c>
      <c r="CI172" s="27">
        <f>CI$13*SUMIFS(conditions!$87:$87,conditions!$8:$8,"&lt;="&amp;CI$9,conditions!$9:$9,"&gt;="&amp;CI$9)</f>
        <v>2</v>
      </c>
      <c r="CJ172" s="27">
        <f>CJ$13*SUMIFS(conditions!$87:$87,conditions!$8:$8,"&lt;="&amp;CJ$9,conditions!$9:$9,"&gt;="&amp;CJ$9)</f>
        <v>2</v>
      </c>
      <c r="CK172" s="27">
        <f>CK$13*SUMIFS(conditions!$87:$87,conditions!$8:$8,"&lt;="&amp;CK$9,conditions!$9:$9,"&gt;="&amp;CK$9)</f>
        <v>0</v>
      </c>
      <c r="CL172" s="27">
        <f>CL$13*SUMIFS(conditions!$87:$87,conditions!$8:$8,"&lt;="&amp;CL$9,conditions!$9:$9,"&gt;="&amp;CL$9)</f>
        <v>0</v>
      </c>
      <c r="CM172" s="27">
        <f>CM$13*SUMIFS(conditions!$87:$87,conditions!$8:$8,"&lt;="&amp;CM$9,conditions!$9:$9,"&gt;="&amp;CM$9)</f>
        <v>2</v>
      </c>
      <c r="CN172" s="27">
        <f>CN$13*SUMIFS(conditions!$87:$87,conditions!$8:$8,"&lt;="&amp;CN$9,conditions!$9:$9,"&gt;="&amp;CN$9)</f>
        <v>2</v>
      </c>
      <c r="CO172" s="27">
        <f>CO$13*SUMIFS(conditions!$87:$87,conditions!$8:$8,"&lt;="&amp;CO$9,conditions!$9:$9,"&gt;="&amp;CO$9)</f>
        <v>2</v>
      </c>
      <c r="CP172" s="27">
        <f>CP$13*SUMIFS(conditions!$87:$87,conditions!$8:$8,"&lt;="&amp;CP$9,conditions!$9:$9,"&gt;="&amp;CP$9)</f>
        <v>2</v>
      </c>
      <c r="CQ172" s="27">
        <f>CQ$13*SUMIFS(conditions!$87:$87,conditions!$8:$8,"&lt;="&amp;CQ$9,conditions!$9:$9,"&gt;="&amp;CQ$9)</f>
        <v>2</v>
      </c>
      <c r="CR172" s="27">
        <f>CR$13*SUMIFS(conditions!$87:$87,conditions!$8:$8,"&lt;="&amp;CR$9,conditions!$9:$9,"&gt;="&amp;CR$9)</f>
        <v>0</v>
      </c>
      <c r="CS172" s="27">
        <f>CS$13*SUMIFS(conditions!$87:$87,conditions!$8:$8,"&lt;="&amp;CS$9,conditions!$9:$9,"&gt;="&amp;CS$9)</f>
        <v>0</v>
      </c>
      <c r="CT172" s="27">
        <f>CT$13*SUMIFS(conditions!$87:$87,conditions!$8:$8,"&lt;="&amp;CT$9,conditions!$9:$9,"&gt;="&amp;CT$9)</f>
        <v>2</v>
      </c>
      <c r="CU172" s="27">
        <f>CU$13*SUMIFS(conditions!$87:$87,conditions!$8:$8,"&lt;="&amp;CU$9,conditions!$9:$9,"&gt;="&amp;CU$9)</f>
        <v>2</v>
      </c>
      <c r="CV172" s="27">
        <f>CV$13*SUMIFS(conditions!$87:$87,conditions!$8:$8,"&lt;="&amp;CV$9,conditions!$9:$9,"&gt;="&amp;CV$9)</f>
        <v>2</v>
      </c>
      <c r="CW172" s="27">
        <f>CW$13*SUMIFS(conditions!$87:$87,conditions!$8:$8,"&lt;="&amp;CW$9,conditions!$9:$9,"&gt;="&amp;CW$9)</f>
        <v>2</v>
      </c>
      <c r="CX172" s="27">
        <f>CX$13*SUMIFS(conditions!$87:$87,conditions!$8:$8,"&lt;="&amp;CX$9,conditions!$9:$9,"&gt;="&amp;CX$9)</f>
        <v>2</v>
      </c>
      <c r="CY172" s="27">
        <f>CY$13*SUMIFS(conditions!$87:$87,conditions!$8:$8,"&lt;="&amp;CY$9,conditions!$9:$9,"&gt;="&amp;CY$9)</f>
        <v>0</v>
      </c>
      <c r="CZ172" s="27">
        <f>CZ$13*SUMIFS(conditions!$87:$87,conditions!$8:$8,"&lt;="&amp;CZ$9,conditions!$9:$9,"&gt;="&amp;CZ$9)</f>
        <v>0</v>
      </c>
      <c r="DA172" s="27">
        <f>DA$13*SUMIFS(conditions!$87:$87,conditions!$8:$8,"&lt;="&amp;DA$9,conditions!$9:$9,"&gt;="&amp;DA$9)</f>
        <v>2</v>
      </c>
      <c r="DB172" s="27">
        <f>DB$13*SUMIFS(conditions!$87:$87,conditions!$8:$8,"&lt;="&amp;DB$9,conditions!$9:$9,"&gt;="&amp;DB$9)</f>
        <v>2</v>
      </c>
      <c r="DC172" s="27">
        <f>DC$13*SUMIFS(conditions!$87:$87,conditions!$8:$8,"&lt;="&amp;DC$9,conditions!$9:$9,"&gt;="&amp;DC$9)</f>
        <v>2</v>
      </c>
      <c r="DD172" s="27">
        <f>DD$13*SUMIFS(conditions!$87:$87,conditions!$8:$8,"&lt;="&amp;DD$9,conditions!$9:$9,"&gt;="&amp;DD$9)</f>
        <v>2</v>
      </c>
      <c r="DE172" s="27">
        <f>DE$13*SUMIFS(conditions!$87:$87,conditions!$8:$8,"&lt;="&amp;DE$9,conditions!$9:$9,"&gt;="&amp;DE$9)</f>
        <v>2</v>
      </c>
      <c r="DF172" s="27">
        <f>DF$13*SUMIFS(conditions!$87:$87,conditions!$8:$8,"&lt;="&amp;DF$9,conditions!$9:$9,"&gt;="&amp;DF$9)</f>
        <v>0</v>
      </c>
      <c r="DG172" s="27">
        <f>DG$13*SUMIFS(conditions!$87:$87,conditions!$8:$8,"&lt;="&amp;DG$9,conditions!$9:$9,"&gt;="&amp;DG$9)</f>
        <v>0</v>
      </c>
      <c r="DH172" s="27">
        <f>DH$13*SUMIFS(conditions!$87:$87,conditions!$8:$8,"&lt;="&amp;DH$9,conditions!$9:$9,"&gt;="&amp;DH$9)</f>
        <v>2</v>
      </c>
      <c r="DI172" s="27">
        <f>DI$13*SUMIFS(conditions!$87:$87,conditions!$8:$8,"&lt;="&amp;DI$9,conditions!$9:$9,"&gt;="&amp;DI$9)</f>
        <v>1.98</v>
      </c>
      <c r="DJ172" s="27">
        <f>DJ$13*SUMIFS(conditions!$87:$87,conditions!$8:$8,"&lt;="&amp;DJ$9,conditions!$9:$9,"&gt;="&amp;DJ$9)</f>
        <v>1.98</v>
      </c>
      <c r="DK172" s="27">
        <f>DK$13*SUMIFS(conditions!$87:$87,conditions!$8:$8,"&lt;="&amp;DK$9,conditions!$9:$9,"&gt;="&amp;DK$9)</f>
        <v>1.98</v>
      </c>
      <c r="DL172" s="27">
        <f>DL$13*SUMIFS(conditions!$87:$87,conditions!$8:$8,"&lt;="&amp;DL$9,conditions!$9:$9,"&gt;="&amp;DL$9)</f>
        <v>1.98</v>
      </c>
      <c r="DM172" s="27">
        <f>DM$13*SUMIFS(conditions!$87:$87,conditions!$8:$8,"&lt;="&amp;DM$9,conditions!$9:$9,"&gt;="&amp;DM$9)</f>
        <v>0</v>
      </c>
      <c r="DN172" s="27">
        <f>DN$13*SUMIFS(conditions!$87:$87,conditions!$8:$8,"&lt;="&amp;DN$9,conditions!$9:$9,"&gt;="&amp;DN$9)</f>
        <v>0</v>
      </c>
      <c r="DO172" s="27">
        <f>DO$13*SUMIFS(conditions!$87:$87,conditions!$8:$8,"&lt;="&amp;DO$9,conditions!$9:$9,"&gt;="&amp;DO$9)</f>
        <v>1.98</v>
      </c>
      <c r="DP172" s="27">
        <f>DP$13*SUMIFS(conditions!$87:$87,conditions!$8:$8,"&lt;="&amp;DP$9,conditions!$9:$9,"&gt;="&amp;DP$9)</f>
        <v>1.98</v>
      </c>
      <c r="DQ172" s="27">
        <f>DQ$13*SUMIFS(conditions!$87:$87,conditions!$8:$8,"&lt;="&amp;DQ$9,conditions!$9:$9,"&gt;="&amp;DQ$9)</f>
        <v>1.98</v>
      </c>
      <c r="DR172" s="27">
        <f>DR$13*SUMIFS(conditions!$87:$87,conditions!$8:$8,"&lt;="&amp;DR$9,conditions!$9:$9,"&gt;="&amp;DR$9)</f>
        <v>1.98</v>
      </c>
      <c r="DS172" s="27">
        <f>DS$13*SUMIFS(conditions!$87:$87,conditions!$8:$8,"&lt;="&amp;DS$9,conditions!$9:$9,"&gt;="&amp;DS$9)</f>
        <v>1.98</v>
      </c>
      <c r="DT172" s="27">
        <f>DT$13*SUMIFS(conditions!$87:$87,conditions!$8:$8,"&lt;="&amp;DT$9,conditions!$9:$9,"&gt;="&amp;DT$9)</f>
        <v>0</v>
      </c>
      <c r="DU172" s="27">
        <f>DU$13*SUMIFS(conditions!$87:$87,conditions!$8:$8,"&lt;="&amp;DU$9,conditions!$9:$9,"&gt;="&amp;DU$9)</f>
        <v>0</v>
      </c>
      <c r="DV172" s="27">
        <f>DV$13*SUMIFS(conditions!$87:$87,conditions!$8:$8,"&lt;="&amp;DV$9,conditions!$9:$9,"&gt;="&amp;DV$9)</f>
        <v>1.98</v>
      </c>
      <c r="DW172" s="27">
        <f>DW$13*SUMIFS(conditions!$87:$87,conditions!$8:$8,"&lt;="&amp;DW$9,conditions!$9:$9,"&gt;="&amp;DW$9)</f>
        <v>1.98</v>
      </c>
      <c r="DX172" s="27">
        <f>DX$13*SUMIFS(conditions!$87:$87,conditions!$8:$8,"&lt;="&amp;DX$9,conditions!$9:$9,"&gt;="&amp;DX$9)</f>
        <v>1.98</v>
      </c>
      <c r="DY172" s="27">
        <f>DY$13*SUMIFS(conditions!$87:$87,conditions!$8:$8,"&lt;="&amp;DY$9,conditions!$9:$9,"&gt;="&amp;DY$9)</f>
        <v>1.98</v>
      </c>
      <c r="DZ172" s="27">
        <f>DZ$13*SUMIFS(conditions!$87:$87,conditions!$8:$8,"&lt;="&amp;DZ$9,conditions!$9:$9,"&gt;="&amp;DZ$9)</f>
        <v>1.98</v>
      </c>
      <c r="EA172" s="27">
        <f>EA$13*SUMIFS(conditions!$87:$87,conditions!$8:$8,"&lt;="&amp;EA$9,conditions!$9:$9,"&gt;="&amp;EA$9)</f>
        <v>0</v>
      </c>
      <c r="EB172" s="27">
        <f>EB$13*SUMIFS(conditions!$87:$87,conditions!$8:$8,"&lt;="&amp;EB$9,conditions!$9:$9,"&gt;="&amp;EB$9)</f>
        <v>0</v>
      </c>
      <c r="EC172" s="27">
        <f>EC$13*SUMIFS(conditions!$87:$87,conditions!$8:$8,"&lt;="&amp;EC$9,conditions!$9:$9,"&gt;="&amp;EC$9)</f>
        <v>1.98</v>
      </c>
      <c r="ED172" s="27">
        <f>ED$13*SUMIFS(conditions!$87:$87,conditions!$8:$8,"&lt;="&amp;ED$9,conditions!$9:$9,"&gt;="&amp;ED$9)</f>
        <v>1.98</v>
      </c>
      <c r="EE172" s="27">
        <f>EE$13*SUMIFS(conditions!$87:$87,conditions!$8:$8,"&lt;="&amp;EE$9,conditions!$9:$9,"&gt;="&amp;EE$9)</f>
        <v>1.98</v>
      </c>
      <c r="EF172" s="27">
        <f>EF$13*SUMIFS(conditions!$87:$87,conditions!$8:$8,"&lt;="&amp;EF$9,conditions!$9:$9,"&gt;="&amp;EF$9)</f>
        <v>1.98</v>
      </c>
      <c r="EG172" s="27">
        <f>EG$13*SUMIFS(conditions!$87:$87,conditions!$8:$8,"&lt;="&amp;EG$9,conditions!$9:$9,"&gt;="&amp;EG$9)</f>
        <v>1.98</v>
      </c>
      <c r="EH172" s="27">
        <f>EH$13*SUMIFS(conditions!$87:$87,conditions!$8:$8,"&lt;="&amp;EH$9,conditions!$9:$9,"&gt;="&amp;EH$9)</f>
        <v>0</v>
      </c>
      <c r="EI172" s="27">
        <f>EI$13*SUMIFS(conditions!$87:$87,conditions!$8:$8,"&lt;="&amp;EI$9,conditions!$9:$9,"&gt;="&amp;EI$9)</f>
        <v>0</v>
      </c>
      <c r="EJ172" s="27">
        <f>EJ$13*SUMIFS(conditions!$87:$87,conditions!$8:$8,"&lt;="&amp;EJ$9,conditions!$9:$9,"&gt;="&amp;EJ$9)</f>
        <v>1.98</v>
      </c>
      <c r="EK172" s="27">
        <f>EK$13*SUMIFS(conditions!$87:$87,conditions!$8:$8,"&lt;="&amp;EK$9,conditions!$9:$9,"&gt;="&amp;EK$9)</f>
        <v>1.98</v>
      </c>
      <c r="EL172" s="27">
        <f>EL$13*SUMIFS(conditions!$87:$87,conditions!$8:$8,"&lt;="&amp;EL$9,conditions!$9:$9,"&gt;="&amp;EL$9)</f>
        <v>1.98</v>
      </c>
      <c r="EM172" s="27">
        <f>EM$13*SUMIFS(conditions!$87:$87,conditions!$8:$8,"&lt;="&amp;EM$9,conditions!$9:$9,"&gt;="&amp;EM$9)</f>
        <v>1.98</v>
      </c>
      <c r="EN172" s="27">
        <f>EN$13*SUMIFS(conditions!$87:$87,conditions!$8:$8,"&lt;="&amp;EN$9,conditions!$9:$9,"&gt;="&amp;EN$9)</f>
        <v>2.3759999999999999</v>
      </c>
      <c r="EO172" s="27">
        <f>EO$13*SUMIFS(conditions!$87:$87,conditions!$8:$8,"&lt;="&amp;EO$9,conditions!$9:$9,"&gt;="&amp;EO$9)</f>
        <v>0</v>
      </c>
      <c r="EP172" s="27">
        <f>EP$13*SUMIFS(conditions!$87:$87,conditions!$8:$8,"&lt;="&amp;EP$9,conditions!$9:$9,"&gt;="&amp;EP$9)</f>
        <v>0</v>
      </c>
      <c r="EQ172" s="27">
        <f>EQ$13*SUMIFS(conditions!$87:$87,conditions!$8:$8,"&lt;="&amp;EQ$9,conditions!$9:$9,"&gt;="&amp;EQ$9)</f>
        <v>2.3759999999999999</v>
      </c>
      <c r="ER172" s="27">
        <f>ER$13*SUMIFS(conditions!$87:$87,conditions!$8:$8,"&lt;="&amp;ER$9,conditions!$9:$9,"&gt;="&amp;ER$9)</f>
        <v>2.3759999999999999</v>
      </c>
      <c r="ES172" s="27">
        <f>ES$13*SUMIFS(conditions!$87:$87,conditions!$8:$8,"&lt;="&amp;ES$9,conditions!$9:$9,"&gt;="&amp;ES$9)</f>
        <v>2.3759999999999999</v>
      </c>
      <c r="ET172" s="27">
        <f>ET$13*SUMIFS(conditions!$87:$87,conditions!$8:$8,"&lt;="&amp;ET$9,conditions!$9:$9,"&gt;="&amp;ET$9)</f>
        <v>2.3759999999999999</v>
      </c>
      <c r="EU172" s="27">
        <f>EU$13*SUMIFS(conditions!$87:$87,conditions!$8:$8,"&lt;="&amp;EU$9,conditions!$9:$9,"&gt;="&amp;EU$9)</f>
        <v>2.3759999999999999</v>
      </c>
      <c r="EV172" s="27">
        <f>EV$13*SUMIFS(conditions!$87:$87,conditions!$8:$8,"&lt;="&amp;EV$9,conditions!$9:$9,"&gt;="&amp;EV$9)</f>
        <v>0</v>
      </c>
      <c r="EW172" s="27">
        <f>EW$13*SUMIFS(conditions!$87:$87,conditions!$8:$8,"&lt;="&amp;EW$9,conditions!$9:$9,"&gt;="&amp;EW$9)</f>
        <v>0</v>
      </c>
      <c r="EX172" s="27">
        <f>EX$13*SUMIFS(conditions!$87:$87,conditions!$8:$8,"&lt;="&amp;EX$9,conditions!$9:$9,"&gt;="&amp;EX$9)</f>
        <v>2.3759999999999999</v>
      </c>
      <c r="EY172" s="27">
        <f>EY$13*SUMIFS(conditions!$87:$87,conditions!$8:$8,"&lt;="&amp;EY$9,conditions!$9:$9,"&gt;="&amp;EY$9)</f>
        <v>2.3759999999999999</v>
      </c>
      <c r="EZ172" s="27">
        <f>EZ$13*SUMIFS(conditions!$87:$87,conditions!$8:$8,"&lt;="&amp;EZ$9,conditions!$9:$9,"&gt;="&amp;EZ$9)</f>
        <v>2.3759999999999999</v>
      </c>
      <c r="FA172" s="27">
        <f>FA$13*SUMIFS(conditions!$87:$87,conditions!$8:$8,"&lt;="&amp;FA$9,conditions!$9:$9,"&gt;="&amp;FA$9)</f>
        <v>2.3759999999999999</v>
      </c>
      <c r="FB172" s="27">
        <f>FB$13*SUMIFS(conditions!$87:$87,conditions!$8:$8,"&lt;="&amp;FB$9,conditions!$9:$9,"&gt;="&amp;FB$9)</f>
        <v>2.3759999999999999</v>
      </c>
      <c r="FC172" s="27">
        <f>FC$13*SUMIFS(conditions!$87:$87,conditions!$8:$8,"&lt;="&amp;FC$9,conditions!$9:$9,"&gt;="&amp;FC$9)</f>
        <v>0</v>
      </c>
      <c r="FD172" s="27">
        <f>FD$13*SUMIFS(conditions!$87:$87,conditions!$8:$8,"&lt;="&amp;FD$9,conditions!$9:$9,"&gt;="&amp;FD$9)</f>
        <v>0</v>
      </c>
      <c r="FE172" s="27">
        <f>FE$13*SUMIFS(conditions!$87:$87,conditions!$8:$8,"&lt;="&amp;FE$9,conditions!$9:$9,"&gt;="&amp;FE$9)</f>
        <v>2.3759999999999999</v>
      </c>
      <c r="FF172" s="27">
        <f>FF$13*SUMIFS(conditions!$87:$87,conditions!$8:$8,"&lt;="&amp;FF$9,conditions!$9:$9,"&gt;="&amp;FF$9)</f>
        <v>2.3759999999999999</v>
      </c>
      <c r="FG172" s="27">
        <f>FG$13*SUMIFS(conditions!$87:$87,conditions!$8:$8,"&lt;="&amp;FG$9,conditions!$9:$9,"&gt;="&amp;FG$9)</f>
        <v>2.3759999999999999</v>
      </c>
      <c r="FH172" s="27">
        <f>FH$13*SUMIFS(conditions!$87:$87,conditions!$8:$8,"&lt;="&amp;FH$9,conditions!$9:$9,"&gt;="&amp;FH$9)</f>
        <v>2.3759999999999999</v>
      </c>
      <c r="FI172" s="27">
        <f>FI$13*SUMIFS(conditions!$87:$87,conditions!$8:$8,"&lt;="&amp;FI$9,conditions!$9:$9,"&gt;="&amp;FI$9)</f>
        <v>2.3759999999999999</v>
      </c>
      <c r="FJ172" s="27">
        <f>FJ$13*SUMIFS(conditions!$87:$87,conditions!$8:$8,"&lt;="&amp;FJ$9,conditions!$9:$9,"&gt;="&amp;FJ$9)</f>
        <v>0</v>
      </c>
      <c r="FK172" s="27">
        <f>FK$13*SUMIFS(conditions!$87:$87,conditions!$8:$8,"&lt;="&amp;FK$9,conditions!$9:$9,"&gt;="&amp;FK$9)</f>
        <v>0</v>
      </c>
      <c r="FL172" s="27">
        <f>FL$13*SUMIFS(conditions!$87:$87,conditions!$8:$8,"&lt;="&amp;FL$9,conditions!$9:$9,"&gt;="&amp;FL$9)</f>
        <v>2.3759999999999999</v>
      </c>
      <c r="FM172" s="27">
        <f>FM$13*SUMIFS(conditions!$87:$87,conditions!$8:$8,"&lt;="&amp;FM$9,conditions!$9:$9,"&gt;="&amp;FM$9)</f>
        <v>2.3759999999999999</v>
      </c>
      <c r="FN172" s="27">
        <f>FN$13*SUMIFS(conditions!$87:$87,conditions!$8:$8,"&lt;="&amp;FN$9,conditions!$9:$9,"&gt;="&amp;FN$9)</f>
        <v>2.3759999999999999</v>
      </c>
      <c r="FO172" s="27">
        <f>FO$13*SUMIFS(conditions!$87:$87,conditions!$8:$8,"&lt;="&amp;FO$9,conditions!$9:$9,"&gt;="&amp;FO$9)</f>
        <v>2.3759999999999999</v>
      </c>
      <c r="FP172" s="27">
        <f>FP$13*SUMIFS(conditions!$87:$87,conditions!$8:$8,"&lt;="&amp;FP$9,conditions!$9:$9,"&gt;="&amp;FP$9)</f>
        <v>2.3759999999999999</v>
      </c>
      <c r="FQ172" s="27">
        <f>FQ$13*SUMIFS(conditions!$87:$87,conditions!$8:$8,"&lt;="&amp;FQ$9,conditions!$9:$9,"&gt;="&amp;FQ$9)</f>
        <v>0</v>
      </c>
      <c r="FR172" s="27">
        <f>FR$13*SUMIFS(conditions!$87:$87,conditions!$8:$8,"&lt;="&amp;FR$9,conditions!$9:$9,"&gt;="&amp;FR$9)</f>
        <v>0</v>
      </c>
      <c r="FS172" s="27">
        <f>FS$13*SUMIFS(conditions!$87:$87,conditions!$8:$8,"&lt;="&amp;FS$9,conditions!$9:$9,"&gt;="&amp;FS$9)</f>
        <v>2.4948000000000001</v>
      </c>
      <c r="FT172" s="27">
        <f>FT$13*SUMIFS(conditions!$87:$87,conditions!$8:$8,"&lt;="&amp;FT$9,conditions!$9:$9,"&gt;="&amp;FT$9)</f>
        <v>2.4948000000000001</v>
      </c>
      <c r="FU172" s="27">
        <f>FU$13*SUMIFS(conditions!$87:$87,conditions!$8:$8,"&lt;="&amp;FU$9,conditions!$9:$9,"&gt;="&amp;FU$9)</f>
        <v>2.4948000000000001</v>
      </c>
      <c r="FV172" s="27">
        <f>FV$13*SUMIFS(conditions!$87:$87,conditions!$8:$8,"&lt;="&amp;FV$9,conditions!$9:$9,"&gt;="&amp;FV$9)</f>
        <v>2.4948000000000001</v>
      </c>
      <c r="FW172" s="27">
        <f>FW$13*SUMIFS(conditions!$87:$87,conditions!$8:$8,"&lt;="&amp;FW$9,conditions!$9:$9,"&gt;="&amp;FW$9)</f>
        <v>2.4948000000000001</v>
      </c>
      <c r="FX172" s="27">
        <f>FX$13*SUMIFS(conditions!$87:$87,conditions!$8:$8,"&lt;="&amp;FX$9,conditions!$9:$9,"&gt;="&amp;FX$9)</f>
        <v>0</v>
      </c>
      <c r="FY172" s="27">
        <f>FY$13*SUMIFS(conditions!$87:$87,conditions!$8:$8,"&lt;="&amp;FY$9,conditions!$9:$9,"&gt;="&amp;FY$9)</f>
        <v>0</v>
      </c>
      <c r="FZ172" s="27">
        <f>FZ$13*SUMIFS(conditions!$87:$87,conditions!$8:$8,"&lt;="&amp;FZ$9,conditions!$9:$9,"&gt;="&amp;FZ$9)</f>
        <v>2.4948000000000001</v>
      </c>
      <c r="GA172" s="27">
        <f>GA$13*SUMIFS(conditions!$87:$87,conditions!$8:$8,"&lt;="&amp;GA$9,conditions!$9:$9,"&gt;="&amp;GA$9)</f>
        <v>2.4948000000000001</v>
      </c>
      <c r="GB172" s="27">
        <f>GB$13*SUMIFS(conditions!$87:$87,conditions!$8:$8,"&lt;="&amp;GB$9,conditions!$9:$9,"&gt;="&amp;GB$9)</f>
        <v>2.4948000000000001</v>
      </c>
      <c r="GC172" s="27">
        <f>GC$13*SUMIFS(conditions!$87:$87,conditions!$8:$8,"&lt;="&amp;GC$9,conditions!$9:$9,"&gt;="&amp;GC$9)</f>
        <v>2.4948000000000001</v>
      </c>
      <c r="GD172" s="27">
        <f>GD$13*SUMIFS(conditions!$87:$87,conditions!$8:$8,"&lt;="&amp;GD$9,conditions!$9:$9,"&gt;="&amp;GD$9)</f>
        <v>2.4948000000000001</v>
      </c>
      <c r="GE172" s="27">
        <f>GE$13*SUMIFS(conditions!$87:$87,conditions!$8:$8,"&lt;="&amp;GE$9,conditions!$9:$9,"&gt;="&amp;GE$9)</f>
        <v>0</v>
      </c>
      <c r="GF172" s="27">
        <f>GF$13*SUMIFS(conditions!$87:$87,conditions!$8:$8,"&lt;="&amp;GF$9,conditions!$9:$9,"&gt;="&amp;GF$9)</f>
        <v>0</v>
      </c>
      <c r="GG172" s="27">
        <f>GG$13*SUMIFS(conditions!$87:$87,conditions!$8:$8,"&lt;="&amp;GG$9,conditions!$9:$9,"&gt;="&amp;GG$9)</f>
        <v>2.4948000000000001</v>
      </c>
      <c r="GH172" s="27">
        <f>GH$13*SUMIFS(conditions!$87:$87,conditions!$8:$8,"&lt;="&amp;GH$9,conditions!$9:$9,"&gt;="&amp;GH$9)</f>
        <v>2.4948000000000001</v>
      </c>
      <c r="GI172" s="27">
        <f>GI$13*SUMIFS(conditions!$87:$87,conditions!$8:$8,"&lt;="&amp;GI$9,conditions!$9:$9,"&gt;="&amp;GI$9)</f>
        <v>2.4948000000000001</v>
      </c>
      <c r="GJ172" s="27">
        <f>GJ$13*SUMIFS(conditions!$87:$87,conditions!$8:$8,"&lt;="&amp;GJ$9,conditions!$9:$9,"&gt;="&amp;GJ$9)</f>
        <v>2.4948000000000001</v>
      </c>
      <c r="GK172" s="27">
        <f>GK$13*SUMIFS(conditions!$87:$87,conditions!$8:$8,"&lt;="&amp;GK$9,conditions!$9:$9,"&gt;="&amp;GK$9)</f>
        <v>2.4948000000000001</v>
      </c>
      <c r="GL172" s="27">
        <f>GL$13*SUMIFS(conditions!$87:$87,conditions!$8:$8,"&lt;="&amp;GL$9,conditions!$9:$9,"&gt;="&amp;GL$9)</f>
        <v>0</v>
      </c>
      <c r="GM172" s="27">
        <f>GM$13*SUMIFS(conditions!$87:$87,conditions!$8:$8,"&lt;="&amp;GM$9,conditions!$9:$9,"&gt;="&amp;GM$9)</f>
        <v>0</v>
      </c>
      <c r="GN172" s="27">
        <f>GN$13*SUMIFS(conditions!$87:$87,conditions!$8:$8,"&lt;="&amp;GN$9,conditions!$9:$9,"&gt;="&amp;GN$9)</f>
        <v>2.4948000000000001</v>
      </c>
      <c r="GO172" s="27">
        <f>GO$13*SUMIFS(conditions!$87:$87,conditions!$8:$8,"&lt;="&amp;GO$9,conditions!$9:$9,"&gt;="&amp;GO$9)</f>
        <v>2.4948000000000001</v>
      </c>
      <c r="GP172" s="27">
        <f>GP$13*SUMIFS(conditions!$87:$87,conditions!$8:$8,"&lt;="&amp;GP$9,conditions!$9:$9,"&gt;="&amp;GP$9)</f>
        <v>2.4948000000000001</v>
      </c>
      <c r="GQ172" s="27">
        <f>GQ$13*SUMIFS(conditions!$87:$87,conditions!$8:$8,"&lt;="&amp;GQ$9,conditions!$9:$9,"&gt;="&amp;GQ$9)</f>
        <v>2.4948000000000001</v>
      </c>
      <c r="GR172" s="27">
        <f>GR$13*SUMIFS(conditions!$87:$87,conditions!$8:$8,"&lt;="&amp;GR$9,conditions!$9:$9,"&gt;="&amp;GR$9)</f>
        <v>2.4948000000000001</v>
      </c>
      <c r="GS172" s="27">
        <f>GS$13*SUMIFS(conditions!$87:$87,conditions!$8:$8,"&lt;="&amp;GS$9,conditions!$9:$9,"&gt;="&amp;GS$9)</f>
        <v>0</v>
      </c>
      <c r="GT172" s="27">
        <f>GT$13*SUMIFS(conditions!$87:$87,conditions!$8:$8,"&lt;="&amp;GT$9,conditions!$9:$9,"&gt;="&amp;GT$9)</f>
        <v>0</v>
      </c>
      <c r="GU172" s="27">
        <f>GU$13*SUMIFS(conditions!$87:$87,conditions!$8:$8,"&lt;="&amp;GU$9,conditions!$9:$9,"&gt;="&amp;GU$9)</f>
        <v>2.4948000000000001</v>
      </c>
      <c r="GV172" s="27">
        <f>GV$13*SUMIFS(conditions!$87:$87,conditions!$8:$8,"&lt;="&amp;GV$9,conditions!$9:$9,"&gt;="&amp;GV$9)</f>
        <v>2.4948000000000001</v>
      </c>
      <c r="GW172" s="27">
        <f>GW$13*SUMIFS(conditions!$87:$87,conditions!$8:$8,"&lt;="&amp;GW$9,conditions!$9:$9,"&gt;="&amp;GW$9)</f>
        <v>2.7650699999999997</v>
      </c>
      <c r="GX172" s="27">
        <f>GX$13*SUMIFS(conditions!$87:$87,conditions!$8:$8,"&lt;="&amp;GX$9,conditions!$9:$9,"&gt;="&amp;GX$9)</f>
        <v>2.7650699999999997</v>
      </c>
      <c r="GY172" s="27">
        <f>GY$13*SUMIFS(conditions!$87:$87,conditions!$8:$8,"&lt;="&amp;GY$9,conditions!$9:$9,"&gt;="&amp;GY$9)</f>
        <v>2.7650699999999997</v>
      </c>
      <c r="GZ172" s="27">
        <f>GZ$13*SUMIFS(conditions!$87:$87,conditions!$8:$8,"&lt;="&amp;GZ$9,conditions!$9:$9,"&gt;="&amp;GZ$9)</f>
        <v>0</v>
      </c>
      <c r="HA172" s="27">
        <f>HA$13*SUMIFS(conditions!$87:$87,conditions!$8:$8,"&lt;="&amp;HA$9,conditions!$9:$9,"&gt;="&amp;HA$9)</f>
        <v>0</v>
      </c>
      <c r="HB172" s="27">
        <f>HB$13*SUMIFS(conditions!$87:$87,conditions!$8:$8,"&lt;="&amp;HB$9,conditions!$9:$9,"&gt;="&amp;HB$9)</f>
        <v>2.7650699999999997</v>
      </c>
      <c r="HC172" s="27">
        <f>HC$13*SUMIFS(conditions!$87:$87,conditions!$8:$8,"&lt;="&amp;HC$9,conditions!$9:$9,"&gt;="&amp;HC$9)</f>
        <v>2.7650699999999997</v>
      </c>
      <c r="HD172" s="27">
        <f>HD$13*SUMIFS(conditions!$87:$87,conditions!$8:$8,"&lt;="&amp;HD$9,conditions!$9:$9,"&gt;="&amp;HD$9)</f>
        <v>2.7650699999999997</v>
      </c>
      <c r="HE172" s="27">
        <f>HE$13*SUMIFS(conditions!$87:$87,conditions!$8:$8,"&lt;="&amp;HE$9,conditions!$9:$9,"&gt;="&amp;HE$9)</f>
        <v>2.7650699999999997</v>
      </c>
      <c r="HF172" s="27">
        <f>HF$13*SUMIFS(conditions!$87:$87,conditions!$8:$8,"&lt;="&amp;HF$9,conditions!$9:$9,"&gt;="&amp;HF$9)</f>
        <v>2.7650699999999997</v>
      </c>
      <c r="HG172" s="27">
        <f>HG$13*SUMIFS(conditions!$87:$87,conditions!$8:$8,"&lt;="&amp;HG$9,conditions!$9:$9,"&gt;="&amp;HG$9)</f>
        <v>0</v>
      </c>
      <c r="HH172" s="27">
        <f>HH$13*SUMIFS(conditions!$87:$87,conditions!$8:$8,"&lt;="&amp;HH$9,conditions!$9:$9,"&gt;="&amp;HH$9)</f>
        <v>0</v>
      </c>
      <c r="HI172" s="27">
        <f>HI$13*SUMIFS(conditions!$87:$87,conditions!$8:$8,"&lt;="&amp;HI$9,conditions!$9:$9,"&gt;="&amp;HI$9)</f>
        <v>2.7650699999999997</v>
      </c>
      <c r="HJ172" s="27">
        <f>HJ$13*SUMIFS(conditions!$87:$87,conditions!$8:$8,"&lt;="&amp;HJ$9,conditions!$9:$9,"&gt;="&amp;HJ$9)</f>
        <v>2.7650699999999997</v>
      </c>
      <c r="HK172" s="27">
        <f>HK$13*SUMIFS(conditions!$87:$87,conditions!$8:$8,"&lt;="&amp;HK$9,conditions!$9:$9,"&gt;="&amp;HK$9)</f>
        <v>2.7650699999999997</v>
      </c>
      <c r="HL172" s="27">
        <f>HL$13*SUMIFS(conditions!$87:$87,conditions!$8:$8,"&lt;="&amp;HL$9,conditions!$9:$9,"&gt;="&amp;HL$9)</f>
        <v>2.7650699999999997</v>
      </c>
      <c r="HM172" s="27">
        <f>HM$13*SUMIFS(conditions!$87:$87,conditions!$8:$8,"&lt;="&amp;HM$9,conditions!$9:$9,"&gt;="&amp;HM$9)</f>
        <v>2.7650699999999997</v>
      </c>
      <c r="HN172" s="27">
        <f>HN$13*SUMIFS(conditions!$87:$87,conditions!$8:$8,"&lt;="&amp;HN$9,conditions!$9:$9,"&gt;="&amp;HN$9)</f>
        <v>0</v>
      </c>
      <c r="HO172" s="27">
        <f>HO$13*SUMIFS(conditions!$87:$87,conditions!$8:$8,"&lt;="&amp;HO$9,conditions!$9:$9,"&gt;="&amp;HO$9)</f>
        <v>0</v>
      </c>
      <c r="HP172" s="27">
        <f>HP$13*SUMIFS(conditions!$87:$87,conditions!$8:$8,"&lt;="&amp;HP$9,conditions!$9:$9,"&gt;="&amp;HP$9)</f>
        <v>2.7650699999999997</v>
      </c>
      <c r="HQ172" s="27">
        <f>HQ$13*SUMIFS(conditions!$87:$87,conditions!$8:$8,"&lt;="&amp;HQ$9,conditions!$9:$9,"&gt;="&amp;HQ$9)</f>
        <v>2.7650699999999997</v>
      </c>
      <c r="HR172" s="27">
        <f>HR$13*SUMIFS(conditions!$87:$87,conditions!$8:$8,"&lt;="&amp;HR$9,conditions!$9:$9,"&gt;="&amp;HR$9)</f>
        <v>2.7650699999999997</v>
      </c>
      <c r="HS172" s="27">
        <f>HS$13*SUMIFS(conditions!$87:$87,conditions!$8:$8,"&lt;="&amp;HS$9,conditions!$9:$9,"&gt;="&amp;HS$9)</f>
        <v>2.7650699999999997</v>
      </c>
      <c r="HT172" s="27">
        <f>HT$13*SUMIFS(conditions!$87:$87,conditions!$8:$8,"&lt;="&amp;HT$9,conditions!$9:$9,"&gt;="&amp;HT$9)</f>
        <v>2.7650699999999997</v>
      </c>
      <c r="HU172" s="27">
        <f>HU$13*SUMIFS(conditions!$87:$87,conditions!$8:$8,"&lt;="&amp;HU$9,conditions!$9:$9,"&gt;="&amp;HU$9)</f>
        <v>0</v>
      </c>
      <c r="HV172" s="27">
        <f>HV$13*SUMIFS(conditions!$87:$87,conditions!$8:$8,"&lt;="&amp;HV$9,conditions!$9:$9,"&gt;="&amp;HV$9)</f>
        <v>0</v>
      </c>
      <c r="HW172" s="27">
        <f>HW$13*SUMIFS(conditions!$87:$87,conditions!$8:$8,"&lt;="&amp;HW$9,conditions!$9:$9,"&gt;="&amp;HW$9)</f>
        <v>2.7650699999999997</v>
      </c>
      <c r="HX172" s="27">
        <f>HX$13*SUMIFS(conditions!$87:$87,conditions!$8:$8,"&lt;="&amp;HX$9,conditions!$9:$9,"&gt;="&amp;HX$9)</f>
        <v>2.7650699999999997</v>
      </c>
      <c r="HY172" s="27">
        <f>HY$13*SUMIFS(conditions!$87:$87,conditions!$8:$8,"&lt;="&amp;HY$9,conditions!$9:$9,"&gt;="&amp;HY$9)</f>
        <v>2.7650699999999997</v>
      </c>
      <c r="HZ172" s="27">
        <f>HZ$13*SUMIFS(conditions!$87:$87,conditions!$8:$8,"&lt;="&amp;HZ$9,conditions!$9:$9,"&gt;="&amp;HZ$9)</f>
        <v>2.7650699999999997</v>
      </c>
      <c r="IA172" s="27">
        <f>IA$13*SUMIFS(conditions!$87:$87,conditions!$8:$8,"&lt;="&amp;IA$9,conditions!$9:$9,"&gt;="&amp;IA$9)</f>
        <v>2.7650699999999997</v>
      </c>
      <c r="IB172" s="27">
        <f>IB$13*SUMIFS(conditions!$87:$87,conditions!$8:$8,"&lt;="&amp;IB$9,conditions!$9:$9,"&gt;="&amp;IB$9)</f>
        <v>0</v>
      </c>
      <c r="IC172" s="27">
        <f>IC$13*SUMIFS(conditions!$87:$87,conditions!$8:$8,"&lt;="&amp;IC$9,conditions!$9:$9,"&gt;="&amp;IC$9)</f>
        <v>0</v>
      </c>
      <c r="ID172" s="27">
        <f>ID$13*SUMIFS(conditions!$87:$87,conditions!$8:$8,"&lt;="&amp;ID$9,conditions!$9:$9,"&gt;="&amp;ID$9)</f>
        <v>2.5438643999999999</v>
      </c>
      <c r="IE172" s="27">
        <f>IE$13*SUMIFS(conditions!$87:$87,conditions!$8:$8,"&lt;="&amp;IE$9,conditions!$9:$9,"&gt;="&amp;IE$9)</f>
        <v>2.5438643999999999</v>
      </c>
      <c r="IF172" s="27">
        <f>IF$13*SUMIFS(conditions!$87:$87,conditions!$8:$8,"&lt;="&amp;IF$9,conditions!$9:$9,"&gt;="&amp;IF$9)</f>
        <v>2.5438643999999999</v>
      </c>
      <c r="IG172" s="27">
        <f>IG$13*SUMIFS(conditions!$87:$87,conditions!$8:$8,"&lt;="&amp;IG$9,conditions!$9:$9,"&gt;="&amp;IG$9)</f>
        <v>2.5438643999999999</v>
      </c>
      <c r="IH172" s="27">
        <f>IH$13*SUMIFS(conditions!$87:$87,conditions!$8:$8,"&lt;="&amp;IH$9,conditions!$9:$9,"&gt;="&amp;IH$9)</f>
        <v>2.5438643999999999</v>
      </c>
      <c r="II172" s="27">
        <f>II$13*SUMIFS(conditions!$87:$87,conditions!$8:$8,"&lt;="&amp;II$9,conditions!$9:$9,"&gt;="&amp;II$9)</f>
        <v>0</v>
      </c>
      <c r="IJ172" s="27">
        <f>IJ$13*SUMIFS(conditions!$87:$87,conditions!$8:$8,"&lt;="&amp;IJ$9,conditions!$9:$9,"&gt;="&amp;IJ$9)</f>
        <v>0</v>
      </c>
      <c r="IK172" s="27">
        <f>IK$13*SUMIFS(conditions!$87:$87,conditions!$8:$8,"&lt;="&amp;IK$9,conditions!$9:$9,"&gt;="&amp;IK$9)</f>
        <v>2.5438643999999999</v>
      </c>
      <c r="IL172" s="27">
        <f>IL$13*SUMIFS(conditions!$87:$87,conditions!$8:$8,"&lt;="&amp;IL$9,conditions!$9:$9,"&gt;="&amp;IL$9)</f>
        <v>2.5438643999999999</v>
      </c>
      <c r="IM172" s="27">
        <f>IM$13*SUMIFS(conditions!$87:$87,conditions!$8:$8,"&lt;="&amp;IM$9,conditions!$9:$9,"&gt;="&amp;IM$9)</f>
        <v>2.5438643999999999</v>
      </c>
      <c r="IN172" s="27">
        <f>IN$13*SUMIFS(conditions!$87:$87,conditions!$8:$8,"&lt;="&amp;IN$9,conditions!$9:$9,"&gt;="&amp;IN$9)</f>
        <v>2.5438643999999999</v>
      </c>
      <c r="IO172" s="27">
        <f>IO$13*SUMIFS(conditions!$87:$87,conditions!$8:$8,"&lt;="&amp;IO$9,conditions!$9:$9,"&gt;="&amp;IO$9)</f>
        <v>2.5438643999999999</v>
      </c>
      <c r="IP172" s="27">
        <f>IP$13*SUMIFS(conditions!$87:$87,conditions!$8:$8,"&lt;="&amp;IP$9,conditions!$9:$9,"&gt;="&amp;IP$9)</f>
        <v>0</v>
      </c>
      <c r="IQ172" s="27">
        <f>IQ$13*SUMIFS(conditions!$87:$87,conditions!$8:$8,"&lt;="&amp;IQ$9,conditions!$9:$9,"&gt;="&amp;IQ$9)</f>
        <v>0</v>
      </c>
      <c r="IR172" s="27">
        <f>IR$13*SUMIFS(conditions!$87:$87,conditions!$8:$8,"&lt;="&amp;IR$9,conditions!$9:$9,"&gt;="&amp;IR$9)</f>
        <v>2.5438643999999999</v>
      </c>
      <c r="IS172" s="27">
        <f>IS$13*SUMIFS(conditions!$87:$87,conditions!$8:$8,"&lt;="&amp;IS$9,conditions!$9:$9,"&gt;="&amp;IS$9)</f>
        <v>2.5438643999999999</v>
      </c>
      <c r="IT172" s="27">
        <f>IT$13*SUMIFS(conditions!$87:$87,conditions!$8:$8,"&lt;="&amp;IT$9,conditions!$9:$9,"&gt;="&amp;IT$9)</f>
        <v>2.5438643999999999</v>
      </c>
      <c r="IU172" s="27">
        <f>IU$13*SUMIFS(conditions!$87:$87,conditions!$8:$8,"&lt;="&amp;IU$9,conditions!$9:$9,"&gt;="&amp;IU$9)</f>
        <v>2.5438643999999999</v>
      </c>
      <c r="IV172" s="27">
        <f>IV$13*SUMIFS(conditions!$87:$87,conditions!$8:$8,"&lt;="&amp;IV$9,conditions!$9:$9,"&gt;="&amp;IV$9)</f>
        <v>2.5438643999999999</v>
      </c>
      <c r="IW172" s="27">
        <f>IW$13*SUMIFS(conditions!$87:$87,conditions!$8:$8,"&lt;="&amp;IW$9,conditions!$9:$9,"&gt;="&amp;IW$9)</f>
        <v>0</v>
      </c>
      <c r="IX172" s="27">
        <f>IX$13*SUMIFS(conditions!$87:$87,conditions!$8:$8,"&lt;="&amp;IX$9,conditions!$9:$9,"&gt;="&amp;IX$9)</f>
        <v>0</v>
      </c>
      <c r="IY172" s="27">
        <f>IY$13*SUMIFS(conditions!$87:$87,conditions!$8:$8,"&lt;="&amp;IY$9,conditions!$9:$9,"&gt;="&amp;IY$9)</f>
        <v>2.5438643999999999</v>
      </c>
      <c r="IZ172" s="27">
        <f>IZ$13*SUMIFS(conditions!$87:$87,conditions!$8:$8,"&lt;="&amp;IZ$9,conditions!$9:$9,"&gt;="&amp;IZ$9)</f>
        <v>2.5438643999999999</v>
      </c>
      <c r="JA172" s="27">
        <f>JA$13*SUMIFS(conditions!$87:$87,conditions!$8:$8,"&lt;="&amp;JA$9,conditions!$9:$9,"&gt;="&amp;JA$9)</f>
        <v>2.5438643999999999</v>
      </c>
      <c r="JB172" s="27">
        <f>JB$13*SUMIFS(conditions!$87:$87,conditions!$8:$8,"&lt;="&amp;JB$9,conditions!$9:$9,"&gt;="&amp;JB$9)</f>
        <v>2.5438643999999999</v>
      </c>
      <c r="JC172" s="27">
        <f>JC$13*SUMIFS(conditions!$87:$87,conditions!$8:$8,"&lt;="&amp;JC$9,conditions!$9:$9,"&gt;="&amp;JC$9)</f>
        <v>2.5438643999999999</v>
      </c>
      <c r="JD172" s="27">
        <f>JD$13*SUMIFS(conditions!$87:$87,conditions!$8:$8,"&lt;="&amp;JD$9,conditions!$9:$9,"&gt;="&amp;JD$9)</f>
        <v>0</v>
      </c>
      <c r="JE172" s="27">
        <f>JE$13*SUMIFS(conditions!$87:$87,conditions!$8:$8,"&lt;="&amp;JE$9,conditions!$9:$9,"&gt;="&amp;JE$9)</f>
        <v>0</v>
      </c>
      <c r="JF172" s="27">
        <f>JF$13*SUMIFS(conditions!$87:$87,conditions!$8:$8,"&lt;="&amp;JF$9,conditions!$9:$9,"&gt;="&amp;JF$9)</f>
        <v>2.6201803319999994</v>
      </c>
      <c r="JG172" s="27">
        <f>JG$13*SUMIFS(conditions!$87:$87,conditions!$8:$8,"&lt;="&amp;JG$9,conditions!$9:$9,"&gt;="&amp;JG$9)</f>
        <v>2.6201803319999994</v>
      </c>
      <c r="JH172" s="27">
        <f>JH$13*SUMIFS(conditions!$87:$87,conditions!$8:$8,"&lt;="&amp;JH$9,conditions!$9:$9,"&gt;="&amp;JH$9)</f>
        <v>2.6201803319999994</v>
      </c>
      <c r="JI172" s="27">
        <f>JI$13*SUMIFS(conditions!$87:$87,conditions!$8:$8,"&lt;="&amp;JI$9,conditions!$9:$9,"&gt;="&amp;JI$9)</f>
        <v>2.6201803319999994</v>
      </c>
      <c r="JJ172" s="27">
        <f>JJ$13*SUMIFS(conditions!$87:$87,conditions!$8:$8,"&lt;="&amp;JJ$9,conditions!$9:$9,"&gt;="&amp;JJ$9)</f>
        <v>2.6201803319999994</v>
      </c>
      <c r="JK172" s="27">
        <f>JK$13*SUMIFS(conditions!$87:$87,conditions!$8:$8,"&lt;="&amp;JK$9,conditions!$9:$9,"&gt;="&amp;JK$9)</f>
        <v>0</v>
      </c>
      <c r="JL172" s="27">
        <f>JL$13*SUMIFS(conditions!$87:$87,conditions!$8:$8,"&lt;="&amp;JL$9,conditions!$9:$9,"&gt;="&amp;JL$9)</f>
        <v>0</v>
      </c>
      <c r="JM172" s="27">
        <f>JM$13*SUMIFS(conditions!$87:$87,conditions!$8:$8,"&lt;="&amp;JM$9,conditions!$9:$9,"&gt;="&amp;JM$9)</f>
        <v>2.6201803319999994</v>
      </c>
      <c r="JN172" s="27">
        <f>JN$13*SUMIFS(conditions!$87:$87,conditions!$8:$8,"&lt;="&amp;JN$9,conditions!$9:$9,"&gt;="&amp;JN$9)</f>
        <v>2.6201803319999994</v>
      </c>
      <c r="JO172" s="27">
        <f>JO$13*SUMIFS(conditions!$87:$87,conditions!$8:$8,"&lt;="&amp;JO$9,conditions!$9:$9,"&gt;="&amp;JO$9)</f>
        <v>2.6201803319999994</v>
      </c>
      <c r="JP172" s="27">
        <f>JP$13*SUMIFS(conditions!$87:$87,conditions!$8:$8,"&lt;="&amp;JP$9,conditions!$9:$9,"&gt;="&amp;JP$9)</f>
        <v>2.6201803319999994</v>
      </c>
      <c r="JQ172" s="27">
        <f>JQ$13*SUMIFS(conditions!$87:$87,conditions!$8:$8,"&lt;="&amp;JQ$9,conditions!$9:$9,"&gt;="&amp;JQ$9)</f>
        <v>2.6201803319999994</v>
      </c>
      <c r="JR172" s="27">
        <f>JR$13*SUMIFS(conditions!$87:$87,conditions!$8:$8,"&lt;="&amp;JR$9,conditions!$9:$9,"&gt;="&amp;JR$9)</f>
        <v>0</v>
      </c>
      <c r="JS172" s="27">
        <f>JS$13*SUMIFS(conditions!$87:$87,conditions!$8:$8,"&lt;="&amp;JS$9,conditions!$9:$9,"&gt;="&amp;JS$9)</f>
        <v>0</v>
      </c>
      <c r="JT172" s="27">
        <f>JT$13*SUMIFS(conditions!$87:$87,conditions!$8:$8,"&lt;="&amp;JT$9,conditions!$9:$9,"&gt;="&amp;JT$9)</f>
        <v>2.6201803319999994</v>
      </c>
      <c r="JU172" s="27">
        <f>JU$13*SUMIFS(conditions!$87:$87,conditions!$8:$8,"&lt;="&amp;JU$9,conditions!$9:$9,"&gt;="&amp;JU$9)</f>
        <v>2.6201803319999994</v>
      </c>
      <c r="JV172" s="27">
        <f>JV$13*SUMIFS(conditions!$87:$87,conditions!$8:$8,"&lt;="&amp;JV$9,conditions!$9:$9,"&gt;="&amp;JV$9)</f>
        <v>2.6201803319999994</v>
      </c>
      <c r="JW172" s="27">
        <f>JW$13*SUMIFS(conditions!$87:$87,conditions!$8:$8,"&lt;="&amp;JW$9,conditions!$9:$9,"&gt;="&amp;JW$9)</f>
        <v>2.6201803319999994</v>
      </c>
      <c r="JX172" s="27">
        <f>JX$13*SUMIFS(conditions!$87:$87,conditions!$8:$8,"&lt;="&amp;JX$9,conditions!$9:$9,"&gt;="&amp;JX$9)</f>
        <v>2.6201803319999994</v>
      </c>
      <c r="JY172" s="27">
        <f>JY$13*SUMIFS(conditions!$87:$87,conditions!$8:$8,"&lt;="&amp;JY$9,conditions!$9:$9,"&gt;="&amp;JY$9)</f>
        <v>0</v>
      </c>
      <c r="JZ172" s="27">
        <f>JZ$13*SUMIFS(conditions!$87:$87,conditions!$8:$8,"&lt;="&amp;JZ$9,conditions!$9:$9,"&gt;="&amp;JZ$9)</f>
        <v>0</v>
      </c>
      <c r="KA172" s="27">
        <f>KA$13*SUMIFS(conditions!$87:$87,conditions!$8:$8,"&lt;="&amp;KA$9,conditions!$9:$9,"&gt;="&amp;KA$9)</f>
        <v>2.6201803319999994</v>
      </c>
      <c r="KB172" s="27">
        <f>KB$13*SUMIFS(conditions!$87:$87,conditions!$8:$8,"&lt;="&amp;KB$9,conditions!$9:$9,"&gt;="&amp;KB$9)</f>
        <v>2.6201803319999994</v>
      </c>
      <c r="KC172" s="27">
        <f>KC$13*SUMIFS(conditions!$87:$87,conditions!$8:$8,"&lt;="&amp;KC$9,conditions!$9:$9,"&gt;="&amp;KC$9)</f>
        <v>2.6201803319999994</v>
      </c>
      <c r="KD172" s="27">
        <f>KD$13*SUMIFS(conditions!$87:$87,conditions!$8:$8,"&lt;="&amp;KD$9,conditions!$9:$9,"&gt;="&amp;KD$9)</f>
        <v>2.6201803319999994</v>
      </c>
      <c r="KE172" s="27">
        <f>KE$13*SUMIFS(conditions!$87:$87,conditions!$8:$8,"&lt;="&amp;KE$9,conditions!$9:$9,"&gt;="&amp;KE$9)</f>
        <v>2.6201803319999994</v>
      </c>
      <c r="KF172" s="27">
        <f>KF$13*SUMIFS(conditions!$87:$87,conditions!$8:$8,"&lt;="&amp;KF$9,conditions!$9:$9,"&gt;="&amp;KF$9)</f>
        <v>0</v>
      </c>
      <c r="KG172" s="27">
        <f>KG$13*SUMIFS(conditions!$87:$87,conditions!$8:$8,"&lt;="&amp;KG$9,conditions!$9:$9,"&gt;="&amp;KG$9)</f>
        <v>0</v>
      </c>
      <c r="KH172" s="27">
        <f>KH$13*SUMIFS(conditions!$87:$87,conditions!$8:$8,"&lt;="&amp;KH$9,conditions!$9:$9,"&gt;="&amp;KH$9)</f>
        <v>2.6201803319999994</v>
      </c>
      <c r="KI172" s="27">
        <f>KI$13*SUMIFS(conditions!$87:$87,conditions!$8:$8,"&lt;="&amp;KI$9,conditions!$9:$9,"&gt;="&amp;KI$9)</f>
        <v>2.6201803319999994</v>
      </c>
      <c r="KJ172" s="27">
        <f>KJ$13*SUMIFS(conditions!$87:$87,conditions!$8:$8,"&lt;="&amp;KJ$9,conditions!$9:$9,"&gt;="&amp;KJ$9)</f>
        <v>3.4311885299999996</v>
      </c>
      <c r="KK172" s="27">
        <f>KK$13*SUMIFS(conditions!$87:$87,conditions!$8:$8,"&lt;="&amp;KK$9,conditions!$9:$9,"&gt;="&amp;KK$9)</f>
        <v>3.4311885299999996</v>
      </c>
      <c r="KL172" s="27">
        <f>KL$13*SUMIFS(conditions!$87:$87,conditions!$8:$8,"&lt;="&amp;KL$9,conditions!$9:$9,"&gt;="&amp;KL$9)</f>
        <v>3.4311885299999996</v>
      </c>
      <c r="KM172" s="27">
        <f>KM$13*SUMIFS(conditions!$87:$87,conditions!$8:$8,"&lt;="&amp;KM$9,conditions!$9:$9,"&gt;="&amp;KM$9)</f>
        <v>0</v>
      </c>
      <c r="KN172" s="27">
        <f>KN$13*SUMIFS(conditions!$87:$87,conditions!$8:$8,"&lt;="&amp;KN$9,conditions!$9:$9,"&gt;="&amp;KN$9)</f>
        <v>0</v>
      </c>
      <c r="KO172" s="27">
        <f>KO$13*SUMIFS(conditions!$87:$87,conditions!$8:$8,"&lt;="&amp;KO$9,conditions!$9:$9,"&gt;="&amp;KO$9)</f>
        <v>3.4311885299999996</v>
      </c>
      <c r="KP172" s="27">
        <f>KP$13*SUMIFS(conditions!$87:$87,conditions!$8:$8,"&lt;="&amp;KP$9,conditions!$9:$9,"&gt;="&amp;KP$9)</f>
        <v>3.4311885299999996</v>
      </c>
      <c r="KQ172" s="27">
        <f>KQ$13*SUMIFS(conditions!$87:$87,conditions!$8:$8,"&lt;="&amp;KQ$9,conditions!$9:$9,"&gt;="&amp;KQ$9)</f>
        <v>3.4311885299999996</v>
      </c>
      <c r="KR172" s="27">
        <f>KR$13*SUMIFS(conditions!$87:$87,conditions!$8:$8,"&lt;="&amp;KR$9,conditions!$9:$9,"&gt;="&amp;KR$9)</f>
        <v>3.4311885299999996</v>
      </c>
      <c r="KS172" s="27">
        <f>KS$13*SUMIFS(conditions!$87:$87,conditions!$8:$8,"&lt;="&amp;KS$9,conditions!$9:$9,"&gt;="&amp;KS$9)</f>
        <v>3.4311885299999996</v>
      </c>
      <c r="KT172" s="27">
        <f>KT$13*SUMIFS(conditions!$87:$87,conditions!$8:$8,"&lt;="&amp;KT$9,conditions!$9:$9,"&gt;="&amp;KT$9)</f>
        <v>0</v>
      </c>
      <c r="KU172" s="27">
        <f>KU$13*SUMIFS(conditions!$87:$87,conditions!$8:$8,"&lt;="&amp;KU$9,conditions!$9:$9,"&gt;="&amp;KU$9)</f>
        <v>0</v>
      </c>
      <c r="KV172" s="27">
        <f>KV$13*SUMIFS(conditions!$87:$87,conditions!$8:$8,"&lt;="&amp;KV$9,conditions!$9:$9,"&gt;="&amp;KV$9)</f>
        <v>3.4311885299999996</v>
      </c>
      <c r="KW172" s="27">
        <f>KW$13*SUMIFS(conditions!$87:$87,conditions!$8:$8,"&lt;="&amp;KW$9,conditions!$9:$9,"&gt;="&amp;KW$9)</f>
        <v>3.4311885299999996</v>
      </c>
      <c r="KX172" s="27">
        <f>KX$13*SUMIFS(conditions!$87:$87,conditions!$8:$8,"&lt;="&amp;KX$9,conditions!$9:$9,"&gt;="&amp;KX$9)</f>
        <v>3.4311885299999996</v>
      </c>
      <c r="KY172" s="27">
        <f>KY$13*SUMIFS(conditions!$87:$87,conditions!$8:$8,"&lt;="&amp;KY$9,conditions!$9:$9,"&gt;="&amp;KY$9)</f>
        <v>3.4311885299999996</v>
      </c>
      <c r="KZ172" s="27">
        <f>KZ$13*SUMIFS(conditions!$87:$87,conditions!$8:$8,"&lt;="&amp;KZ$9,conditions!$9:$9,"&gt;="&amp;KZ$9)</f>
        <v>3.4311885299999996</v>
      </c>
      <c r="LA172" s="27">
        <f>LA$13*SUMIFS(conditions!$87:$87,conditions!$8:$8,"&lt;="&amp;LA$9,conditions!$9:$9,"&gt;="&amp;LA$9)</f>
        <v>0</v>
      </c>
      <c r="LB172" s="27">
        <f>LB$13*SUMIFS(conditions!$87:$87,conditions!$8:$8,"&lt;="&amp;LB$9,conditions!$9:$9,"&gt;="&amp;LB$9)</f>
        <v>0</v>
      </c>
      <c r="LC172" s="27">
        <f>LC$13*SUMIFS(conditions!$87:$87,conditions!$8:$8,"&lt;="&amp;LC$9,conditions!$9:$9,"&gt;="&amp;LC$9)</f>
        <v>3.4311885299999996</v>
      </c>
      <c r="LD172" s="27">
        <f>LD$13*SUMIFS(conditions!$87:$87,conditions!$8:$8,"&lt;="&amp;LD$9,conditions!$9:$9,"&gt;="&amp;LD$9)</f>
        <v>3.4311885299999996</v>
      </c>
      <c r="LE172" s="27">
        <f>LE$13*SUMIFS(conditions!$87:$87,conditions!$8:$8,"&lt;="&amp;LE$9,conditions!$9:$9,"&gt;="&amp;LE$9)</f>
        <v>3.4311885299999996</v>
      </c>
      <c r="LF172" s="27">
        <f>LF$13*SUMIFS(conditions!$87:$87,conditions!$8:$8,"&lt;="&amp;LF$9,conditions!$9:$9,"&gt;="&amp;LF$9)</f>
        <v>3.4311885299999996</v>
      </c>
      <c r="LG172" s="27">
        <f>LG$13*SUMIFS(conditions!$87:$87,conditions!$8:$8,"&lt;="&amp;LG$9,conditions!$9:$9,"&gt;="&amp;LG$9)</f>
        <v>3.4311885299999996</v>
      </c>
      <c r="LH172" s="27">
        <f>LH$13*SUMIFS(conditions!$87:$87,conditions!$8:$8,"&lt;="&amp;LH$9,conditions!$9:$9,"&gt;="&amp;LH$9)</f>
        <v>0</v>
      </c>
      <c r="LI172" s="27">
        <f>LI$13*SUMIFS(conditions!$87:$87,conditions!$8:$8,"&lt;="&amp;LI$9,conditions!$9:$9,"&gt;="&amp;LI$9)</f>
        <v>0</v>
      </c>
      <c r="LJ172" s="27">
        <f>LJ$13*SUMIFS(conditions!$87:$87,conditions!$8:$8,"&lt;="&amp;LJ$9,conditions!$9:$9,"&gt;="&amp;LJ$9)</f>
        <v>3.4311885299999996</v>
      </c>
      <c r="LK172" s="27">
        <f>LK$13*SUMIFS(conditions!$87:$87,conditions!$8:$8,"&lt;="&amp;LK$9,conditions!$9:$9,"&gt;="&amp;LK$9)</f>
        <v>3.4311885299999996</v>
      </c>
      <c r="LL172" s="27">
        <f>LL$13*SUMIFS(conditions!$87:$87,conditions!$8:$8,"&lt;="&amp;LL$9,conditions!$9:$9,"&gt;="&amp;LL$9)</f>
        <v>3.4311885299999996</v>
      </c>
      <c r="LM172" s="27">
        <f>LM$13*SUMIFS(conditions!$87:$87,conditions!$8:$8,"&lt;="&amp;LM$9,conditions!$9:$9,"&gt;="&amp;LM$9)</f>
        <v>3.4311885299999996</v>
      </c>
      <c r="LN172" s="27">
        <f>LN$13*SUMIFS(conditions!$87:$87,conditions!$8:$8,"&lt;="&amp;LN$9,conditions!$9:$9,"&gt;="&amp;LN$9)</f>
        <v>4.460545089</v>
      </c>
      <c r="LO172" s="27">
        <f>LO$13*SUMIFS(conditions!$87:$87,conditions!$8:$8,"&lt;="&amp;LO$9,conditions!$9:$9,"&gt;="&amp;LO$9)</f>
        <v>0</v>
      </c>
      <c r="LP172" s="27">
        <f>LP$13*SUMIFS(conditions!$87:$87,conditions!$8:$8,"&lt;="&amp;LP$9,conditions!$9:$9,"&gt;="&amp;LP$9)</f>
        <v>0</v>
      </c>
      <c r="LQ172" s="27">
        <f>LQ$13*SUMIFS(conditions!$87:$87,conditions!$8:$8,"&lt;="&amp;LQ$9,conditions!$9:$9,"&gt;="&amp;LQ$9)</f>
        <v>4.460545089</v>
      </c>
      <c r="LR172" s="27">
        <f>LR$13*SUMIFS(conditions!$87:$87,conditions!$8:$8,"&lt;="&amp;LR$9,conditions!$9:$9,"&gt;="&amp;LR$9)</f>
        <v>4.460545089</v>
      </c>
      <c r="LS172" s="27">
        <f>LS$13*SUMIFS(conditions!$87:$87,conditions!$8:$8,"&lt;="&amp;LS$9,conditions!$9:$9,"&gt;="&amp;LS$9)</f>
        <v>4.460545089</v>
      </c>
      <c r="LT172" s="27">
        <f>LT$13*SUMIFS(conditions!$87:$87,conditions!$8:$8,"&lt;="&amp;LT$9,conditions!$9:$9,"&gt;="&amp;LT$9)</f>
        <v>4.460545089</v>
      </c>
      <c r="LU172" s="27">
        <f>LU$13*SUMIFS(conditions!$87:$87,conditions!$8:$8,"&lt;="&amp;LU$9,conditions!$9:$9,"&gt;="&amp;LU$9)</f>
        <v>4.460545089</v>
      </c>
      <c r="LV172" s="27">
        <f>LV$13*SUMIFS(conditions!$87:$87,conditions!$8:$8,"&lt;="&amp;LV$9,conditions!$9:$9,"&gt;="&amp;LV$9)</f>
        <v>0</v>
      </c>
      <c r="LW172" s="27">
        <f>LW$13*SUMIFS(conditions!$87:$87,conditions!$8:$8,"&lt;="&amp;LW$9,conditions!$9:$9,"&gt;="&amp;LW$9)</f>
        <v>0</v>
      </c>
      <c r="LX172" s="27">
        <f>LX$13*SUMIFS(conditions!$87:$87,conditions!$8:$8,"&lt;="&amp;LX$9,conditions!$9:$9,"&gt;="&amp;LX$9)</f>
        <v>4.460545089</v>
      </c>
      <c r="LY172" s="27">
        <f>LY$13*SUMIFS(conditions!$87:$87,conditions!$8:$8,"&lt;="&amp;LY$9,conditions!$9:$9,"&gt;="&amp;LY$9)</f>
        <v>4.460545089</v>
      </c>
      <c r="LZ172" s="27">
        <f>LZ$13*SUMIFS(conditions!$87:$87,conditions!$8:$8,"&lt;="&amp;LZ$9,conditions!$9:$9,"&gt;="&amp;LZ$9)</f>
        <v>4.460545089</v>
      </c>
      <c r="MA172" s="27">
        <f>MA$13*SUMIFS(conditions!$87:$87,conditions!$8:$8,"&lt;="&amp;MA$9,conditions!$9:$9,"&gt;="&amp;MA$9)</f>
        <v>4.460545089</v>
      </c>
      <c r="MB172" s="27">
        <f>MB$13*SUMIFS(conditions!$87:$87,conditions!$8:$8,"&lt;="&amp;MB$9,conditions!$9:$9,"&gt;="&amp;MB$9)</f>
        <v>4.460545089</v>
      </c>
      <c r="MC172" s="27">
        <f>MC$13*SUMIFS(conditions!$87:$87,conditions!$8:$8,"&lt;="&amp;MC$9,conditions!$9:$9,"&gt;="&amp;MC$9)</f>
        <v>0</v>
      </c>
      <c r="MD172" s="27">
        <f>MD$13*SUMIFS(conditions!$87:$87,conditions!$8:$8,"&lt;="&amp;MD$9,conditions!$9:$9,"&gt;="&amp;MD$9)</f>
        <v>0</v>
      </c>
      <c r="ME172" s="27">
        <f>ME$13*SUMIFS(conditions!$87:$87,conditions!$8:$8,"&lt;="&amp;ME$9,conditions!$9:$9,"&gt;="&amp;ME$9)</f>
        <v>4.460545089</v>
      </c>
      <c r="MF172" s="27">
        <f>MF$13*SUMIFS(conditions!$87:$87,conditions!$8:$8,"&lt;="&amp;MF$9,conditions!$9:$9,"&gt;="&amp;MF$9)</f>
        <v>4.460545089</v>
      </c>
      <c r="MG172" s="27">
        <f>MG$13*SUMIFS(conditions!$87:$87,conditions!$8:$8,"&lt;="&amp;MG$9,conditions!$9:$9,"&gt;="&amp;MG$9)</f>
        <v>4.460545089</v>
      </c>
      <c r="MH172" s="27">
        <f>MH$13*SUMIFS(conditions!$87:$87,conditions!$8:$8,"&lt;="&amp;MH$9,conditions!$9:$9,"&gt;="&amp;MH$9)</f>
        <v>4.460545089</v>
      </c>
      <c r="MI172" s="27">
        <f>MI$13*SUMIFS(conditions!$87:$87,conditions!$8:$8,"&lt;="&amp;MI$9,conditions!$9:$9,"&gt;="&amp;MI$9)</f>
        <v>4.460545089</v>
      </c>
      <c r="MJ172" s="27">
        <f>MJ$13*SUMIFS(conditions!$87:$87,conditions!$8:$8,"&lt;="&amp;MJ$9,conditions!$9:$9,"&gt;="&amp;MJ$9)</f>
        <v>0</v>
      </c>
      <c r="MK172" s="27">
        <f>MK$13*SUMIFS(conditions!$87:$87,conditions!$8:$8,"&lt;="&amp;MK$9,conditions!$9:$9,"&gt;="&amp;MK$9)</f>
        <v>0</v>
      </c>
      <c r="ML172" s="27">
        <f>ML$13*SUMIFS(conditions!$87:$87,conditions!$8:$8,"&lt;="&amp;ML$9,conditions!$9:$9,"&gt;="&amp;ML$9)</f>
        <v>4.460545089</v>
      </c>
      <c r="MM172" s="27">
        <f>MM$13*SUMIFS(conditions!$87:$87,conditions!$8:$8,"&lt;="&amp;MM$9,conditions!$9:$9,"&gt;="&amp;MM$9)</f>
        <v>4.460545089</v>
      </c>
      <c r="MN172" s="27">
        <f>MN$13*SUMIFS(conditions!$87:$87,conditions!$8:$8,"&lt;="&amp;MN$9,conditions!$9:$9,"&gt;="&amp;MN$9)</f>
        <v>4.460545089</v>
      </c>
      <c r="MO172" s="27">
        <f>MO$13*SUMIFS(conditions!$87:$87,conditions!$8:$8,"&lt;="&amp;MO$9,conditions!$9:$9,"&gt;="&amp;MO$9)</f>
        <v>4.460545089</v>
      </c>
      <c r="MP172" s="27">
        <f>MP$13*SUMIFS(conditions!$87:$87,conditions!$8:$8,"&lt;="&amp;MP$9,conditions!$9:$9,"&gt;="&amp;MP$9)</f>
        <v>4.460545089</v>
      </c>
      <c r="MQ172" s="27">
        <f>MQ$13*SUMIFS(conditions!$87:$87,conditions!$8:$8,"&lt;="&amp;MQ$9,conditions!$9:$9,"&gt;="&amp;MQ$9)</f>
        <v>0</v>
      </c>
      <c r="MR172" s="27">
        <f>MR$13*SUMIFS(conditions!$87:$87,conditions!$8:$8,"&lt;="&amp;MR$9,conditions!$9:$9,"&gt;="&amp;MR$9)</f>
        <v>0</v>
      </c>
      <c r="MS172" s="27">
        <f>MS$13*SUMIFS(conditions!$87:$87,conditions!$8:$8,"&lt;="&amp;MS$9,conditions!$9:$9,"&gt;="&amp;MS$9)</f>
        <v>5.3526541067999993</v>
      </c>
      <c r="MT172" s="27">
        <f>MT$13*SUMIFS(conditions!$87:$87,conditions!$8:$8,"&lt;="&amp;MT$9,conditions!$9:$9,"&gt;="&amp;MT$9)</f>
        <v>5.3526541067999993</v>
      </c>
      <c r="MU172" s="27">
        <f>MU$13*SUMIFS(conditions!$87:$87,conditions!$8:$8,"&lt;="&amp;MU$9,conditions!$9:$9,"&gt;="&amp;MU$9)</f>
        <v>5.3526541067999993</v>
      </c>
      <c r="MV172" s="27">
        <f>MV$13*SUMIFS(conditions!$87:$87,conditions!$8:$8,"&lt;="&amp;MV$9,conditions!$9:$9,"&gt;="&amp;MV$9)</f>
        <v>5.3526541067999993</v>
      </c>
      <c r="MW172" s="27">
        <f>MW$13*SUMIFS(conditions!$87:$87,conditions!$8:$8,"&lt;="&amp;MW$9,conditions!$9:$9,"&gt;="&amp;MW$9)</f>
        <v>5.3526541067999993</v>
      </c>
      <c r="MX172" s="27">
        <f>MX$13*SUMIFS(conditions!$87:$87,conditions!$8:$8,"&lt;="&amp;MX$9,conditions!$9:$9,"&gt;="&amp;MX$9)</f>
        <v>0</v>
      </c>
      <c r="MY172" s="27">
        <f>MY$13*SUMIFS(conditions!$87:$87,conditions!$8:$8,"&lt;="&amp;MY$9,conditions!$9:$9,"&gt;="&amp;MY$9)</f>
        <v>0</v>
      </c>
      <c r="MZ172" s="27">
        <f>MZ$13*SUMIFS(conditions!$87:$87,conditions!$8:$8,"&lt;="&amp;MZ$9,conditions!$9:$9,"&gt;="&amp;MZ$9)</f>
        <v>5.3526541067999993</v>
      </c>
      <c r="NA172" s="27">
        <f>NA$13*SUMIFS(conditions!$87:$87,conditions!$8:$8,"&lt;="&amp;NA$9,conditions!$9:$9,"&gt;="&amp;NA$9)</f>
        <v>5.3526541067999993</v>
      </c>
      <c r="NB172" s="27">
        <f>NB$13*SUMIFS(conditions!$87:$87,conditions!$8:$8,"&lt;="&amp;NB$9,conditions!$9:$9,"&gt;="&amp;NB$9)</f>
        <v>5.3526541067999993</v>
      </c>
      <c r="NC172" s="27">
        <f>NC$13*SUMIFS(conditions!$87:$87,conditions!$8:$8,"&lt;="&amp;NC$9,conditions!$9:$9,"&gt;="&amp;NC$9)</f>
        <v>5.3526541067999993</v>
      </c>
      <c r="ND172" s="27">
        <f>ND$13*SUMIFS(conditions!$87:$87,conditions!$8:$8,"&lt;="&amp;ND$9,conditions!$9:$9,"&gt;="&amp;ND$9)</f>
        <v>5.3526541067999993</v>
      </c>
      <c r="NE172" s="27">
        <f>NE$13*SUMIFS(conditions!$87:$87,conditions!$8:$8,"&lt;="&amp;NE$9,conditions!$9:$9,"&gt;="&amp;NE$9)</f>
        <v>0</v>
      </c>
      <c r="NF172" s="27">
        <f>NF$13*SUMIFS(conditions!$87:$87,conditions!$8:$8,"&lt;="&amp;NF$9,conditions!$9:$9,"&gt;="&amp;NF$9)</f>
        <v>0</v>
      </c>
      <c r="NG172" s="27">
        <f>NG$13*SUMIFS(conditions!$87:$87,conditions!$8:$8,"&lt;="&amp;NG$9,conditions!$9:$9,"&gt;="&amp;NG$9)</f>
        <v>5.3526541067999993</v>
      </c>
      <c r="NH172" s="27">
        <f>NH$13*SUMIFS(conditions!$87:$87,conditions!$8:$8,"&lt;="&amp;NH$9,conditions!$9:$9,"&gt;="&amp;NH$9)</f>
        <v>5.3526541067999993</v>
      </c>
      <c r="NI172" s="27">
        <f>NI$13*SUMIFS(conditions!$87:$87,conditions!$8:$8,"&lt;="&amp;NI$9,conditions!$9:$9,"&gt;="&amp;NI$9)</f>
        <v>5.3526541067999993</v>
      </c>
      <c r="NJ172" s="27">
        <f>NJ$13*SUMIFS(conditions!$87:$87,conditions!$8:$8,"&lt;="&amp;NJ$9,conditions!$9:$9,"&gt;="&amp;NJ$9)</f>
        <v>5.3526541067999993</v>
      </c>
      <c r="NK172" s="27">
        <f>NK$13*SUMIFS(conditions!$87:$87,conditions!$8:$8,"&lt;="&amp;NK$9,conditions!$9:$9,"&gt;="&amp;NK$9)</f>
        <v>5.3526541067999993</v>
      </c>
      <c r="NL172" s="27">
        <f>NL$13*SUMIFS(conditions!$87:$87,conditions!$8:$8,"&lt;="&amp;NL$9,conditions!$9:$9,"&gt;="&amp;NL$9)</f>
        <v>0</v>
      </c>
      <c r="NM172" s="27">
        <f>NM$13*SUMIFS(conditions!$87:$87,conditions!$8:$8,"&lt;="&amp;NM$9,conditions!$9:$9,"&gt;="&amp;NM$9)</f>
        <v>0</v>
      </c>
      <c r="NN172" s="27">
        <f>NN$13*SUMIFS(conditions!$87:$87,conditions!$8:$8,"&lt;="&amp;NN$9,conditions!$9:$9,"&gt;="&amp;NN$9)</f>
        <v>5.3526541067999993</v>
      </c>
      <c r="NO172" s="27">
        <f>NO$13*SUMIFS(conditions!$87:$87,conditions!$8:$8,"&lt;="&amp;NO$9,conditions!$9:$9,"&gt;="&amp;NO$9)</f>
        <v>5.3526541067999993</v>
      </c>
      <c r="NP172" s="27">
        <f>NP$13*SUMIFS(conditions!$87:$87,conditions!$8:$8,"&lt;="&amp;NP$9,conditions!$9:$9,"&gt;="&amp;NP$9)</f>
        <v>5.3526541067999993</v>
      </c>
      <c r="NQ172" s="27">
        <f>NQ$13*SUMIFS(conditions!$87:$87,conditions!$8:$8,"&lt;="&amp;NQ$9,conditions!$9:$9,"&gt;="&amp;NQ$9)</f>
        <v>5.3526541067999993</v>
      </c>
      <c r="NR172" s="27">
        <f>NR$13*SUMIFS(conditions!$87:$87,conditions!$8:$8,"&lt;="&amp;NR$9,conditions!$9:$9,"&gt;="&amp;NR$9)</f>
        <v>5.3526541067999993</v>
      </c>
      <c r="NS172" s="27">
        <f>NS$13*SUMIFS(conditions!$87:$87,conditions!$8:$8,"&lt;="&amp;NS$9,conditions!$9:$9,"&gt;="&amp;NS$9)</f>
        <v>0</v>
      </c>
      <c r="NT172" s="27">
        <f>NT$13*SUMIFS(conditions!$87:$87,conditions!$8:$8,"&lt;="&amp;NT$9,conditions!$9:$9,"&gt;="&amp;NT$9)</f>
        <v>0</v>
      </c>
      <c r="NU172" s="27">
        <f>NU$13*SUMIFS(conditions!$87:$87,conditions!$8:$8,"&lt;="&amp;NU$9,conditions!$9:$9,"&gt;="&amp;NU$9)</f>
        <v>5.3526541067999993</v>
      </c>
      <c r="NV172" s="27">
        <f>NV$13*SUMIFS(conditions!$87:$87,conditions!$8:$8,"&lt;="&amp;NV$9,conditions!$9:$9,"&gt;="&amp;NV$9)</f>
        <v>5.3526541067999993</v>
      </c>
    </row>
    <row r="173" spans="1:38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8"/>
      <c r="K173" s="1"/>
      <c r="L173" s="1"/>
      <c r="M173" s="1"/>
      <c r="N173" s="1"/>
      <c r="O173" s="1"/>
      <c r="P173" s="16" t="str">
        <f>structure!$S$13</f>
        <v>контроль</v>
      </c>
      <c r="Q173" s="33"/>
      <c r="R173" s="36">
        <f>R172-conditions!R88</f>
        <v>-1.3642420526593924E-12</v>
      </c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</row>
    <row r="174" spans="1:386" s="7" customFormat="1" x14ac:dyDescent="0.25">
      <c r="A174" s="5"/>
      <c r="B174" s="5"/>
      <c r="C174" s="5"/>
      <c r="D174" s="5"/>
      <c r="E174" s="5"/>
      <c r="F174" s="5"/>
      <c r="G174" s="5" t="str">
        <f>KPI!$F$56</f>
        <v>оплата расходов логистики</v>
      </c>
      <c r="H174" s="5"/>
      <c r="I174" s="5"/>
      <c r="J174" s="20" t="str">
        <f>IF($G174="","",INDEX(KPI!$H$11:$H$121,SUMIFS(KPI!$E$11:$E$121,KPI!$F$11:$F$121,$G174)))</f>
        <v>тыс.руб.</v>
      </c>
      <c r="K174" s="5"/>
      <c r="L174" s="5"/>
      <c r="M174" s="5"/>
      <c r="N174" s="5"/>
      <c r="O174" s="5"/>
      <c r="P174" s="5"/>
      <c r="Q174" s="5"/>
      <c r="R174" s="27">
        <f>SUM(T174:NV174)</f>
        <v>713.676255007799</v>
      </c>
      <c r="S174" s="5"/>
      <c r="T174" s="5"/>
      <c r="U174" s="27">
        <f>SUMIFS(172:172,$9:$9,U$9-SUMIFS(conditions!$89:$89,conditions!$8:$8,"&lt;="&amp;U$9,conditions!$9:$9,"&gt;="&amp;U$9))</f>
        <v>0</v>
      </c>
      <c r="V174" s="27">
        <f>SUMIFS(172:172,$9:$9,V$9-SUMIFS(conditions!$89:$89,conditions!$8:$8,"&lt;="&amp;V$9,conditions!$9:$9,"&gt;="&amp;V$9))</f>
        <v>0</v>
      </c>
      <c r="W174" s="27">
        <f>SUMIFS(172:172,$9:$9,W$9-SUMIFS(conditions!$89:$89,conditions!$8:$8,"&lt;="&amp;W$9,conditions!$9:$9,"&gt;="&amp;W$9))</f>
        <v>0</v>
      </c>
      <c r="X174" s="27">
        <f>SUMIFS(172:172,$9:$9,X$9-SUMIFS(conditions!$89:$89,conditions!$8:$8,"&lt;="&amp;X$9,conditions!$9:$9,"&gt;="&amp;X$9))</f>
        <v>0</v>
      </c>
      <c r="Y174" s="27">
        <f>SUMIFS(172:172,$9:$9,Y$9-SUMIFS(conditions!$89:$89,conditions!$8:$8,"&lt;="&amp;Y$9,conditions!$9:$9,"&gt;="&amp;Y$9))</f>
        <v>0</v>
      </c>
      <c r="Z174" s="27">
        <f>SUMIFS(172:172,$9:$9,Z$9-SUMIFS(conditions!$89:$89,conditions!$8:$8,"&lt;="&amp;Z$9,conditions!$9:$9,"&gt;="&amp;Z$9))</f>
        <v>0</v>
      </c>
      <c r="AA174" s="27">
        <f>SUMIFS(172:172,$9:$9,AA$9-SUMIFS(conditions!$89:$89,conditions!$8:$8,"&lt;="&amp;AA$9,conditions!$9:$9,"&gt;="&amp;AA$9))</f>
        <v>0</v>
      </c>
      <c r="AB174" s="27">
        <f>SUMIFS(172:172,$9:$9,AB$9-SUMIFS(conditions!$89:$89,conditions!$8:$8,"&lt;="&amp;AB$9,conditions!$9:$9,"&gt;="&amp;AB$9))</f>
        <v>0</v>
      </c>
      <c r="AC174" s="27">
        <f>SUMIFS(172:172,$9:$9,AC$9-SUMIFS(conditions!$89:$89,conditions!$8:$8,"&lt;="&amp;AC$9,conditions!$9:$9,"&gt;="&amp;AC$9))</f>
        <v>0</v>
      </c>
      <c r="AD174" s="27">
        <f>SUMIFS(172:172,$9:$9,AD$9-SUMIFS(conditions!$89:$89,conditions!$8:$8,"&lt;="&amp;AD$9,conditions!$9:$9,"&gt;="&amp;AD$9))</f>
        <v>0</v>
      </c>
      <c r="AE174" s="27">
        <f>SUMIFS(172:172,$9:$9,AE$9-SUMIFS(conditions!$89:$89,conditions!$8:$8,"&lt;="&amp;AE$9,conditions!$9:$9,"&gt;="&amp;AE$9))</f>
        <v>0</v>
      </c>
      <c r="AF174" s="27">
        <f>SUMIFS(172:172,$9:$9,AF$9-SUMIFS(conditions!$89:$89,conditions!$8:$8,"&lt;="&amp;AF$9,conditions!$9:$9,"&gt;="&amp;AF$9))</f>
        <v>0</v>
      </c>
      <c r="AG174" s="27">
        <f>SUMIFS(172:172,$9:$9,AG$9-SUMIFS(conditions!$89:$89,conditions!$8:$8,"&lt;="&amp;AG$9,conditions!$9:$9,"&gt;="&amp;AG$9))</f>
        <v>0</v>
      </c>
      <c r="AH174" s="27">
        <f>SUMIFS(172:172,$9:$9,AH$9-SUMIFS(conditions!$89:$89,conditions!$8:$8,"&lt;="&amp;AH$9,conditions!$9:$9,"&gt;="&amp;AH$9))</f>
        <v>0</v>
      </c>
      <c r="AI174" s="27">
        <f>SUMIFS(172:172,$9:$9,AI$9-SUMIFS(conditions!$89:$89,conditions!$8:$8,"&lt;="&amp;AI$9,conditions!$9:$9,"&gt;="&amp;AI$9))</f>
        <v>0</v>
      </c>
      <c r="AJ174" s="27">
        <f>SUMIFS(172:172,$9:$9,AJ$9-SUMIFS(conditions!$89:$89,conditions!$8:$8,"&lt;="&amp;AJ$9,conditions!$9:$9,"&gt;="&amp;AJ$9))</f>
        <v>2.4</v>
      </c>
      <c r="AK174" s="27">
        <f>SUMIFS(172:172,$9:$9,AK$9-SUMIFS(conditions!$89:$89,conditions!$8:$8,"&lt;="&amp;AK$9,conditions!$9:$9,"&gt;="&amp;AK$9))</f>
        <v>2.4</v>
      </c>
      <c r="AL174" s="27">
        <f>SUMIFS(172:172,$9:$9,AL$9-SUMIFS(conditions!$89:$89,conditions!$8:$8,"&lt;="&amp;AL$9,conditions!$9:$9,"&gt;="&amp;AL$9))</f>
        <v>2.4</v>
      </c>
      <c r="AM174" s="27">
        <f>SUMIFS(172:172,$9:$9,AM$9-SUMIFS(conditions!$89:$89,conditions!$8:$8,"&lt;="&amp;AM$9,conditions!$9:$9,"&gt;="&amp;AM$9))</f>
        <v>2.4</v>
      </c>
      <c r="AN174" s="27">
        <f>SUMIFS(172:172,$9:$9,AN$9-SUMIFS(conditions!$89:$89,conditions!$8:$8,"&lt;="&amp;AN$9,conditions!$9:$9,"&gt;="&amp;AN$9))</f>
        <v>2.4</v>
      </c>
      <c r="AO174" s="27">
        <f>SUMIFS(172:172,$9:$9,AO$9-SUMIFS(conditions!$89:$89,conditions!$8:$8,"&lt;="&amp;AO$9,conditions!$9:$9,"&gt;="&amp;AO$9))</f>
        <v>0</v>
      </c>
      <c r="AP174" s="27">
        <f>SUMIFS(172:172,$9:$9,AP$9-SUMIFS(conditions!$89:$89,conditions!$8:$8,"&lt;="&amp;AP$9,conditions!$9:$9,"&gt;="&amp;AP$9))</f>
        <v>0</v>
      </c>
      <c r="AQ174" s="27">
        <f>SUMIFS(172:172,$9:$9,AQ$9-SUMIFS(conditions!$89:$89,conditions!$8:$8,"&lt;="&amp;AQ$9,conditions!$9:$9,"&gt;="&amp;AQ$9))</f>
        <v>2.4</v>
      </c>
      <c r="AR174" s="27">
        <f>SUMIFS(172:172,$9:$9,AR$9-SUMIFS(conditions!$89:$89,conditions!$8:$8,"&lt;="&amp;AR$9,conditions!$9:$9,"&gt;="&amp;AR$9))</f>
        <v>2.4</v>
      </c>
      <c r="AS174" s="27">
        <f>SUMIFS(172:172,$9:$9,AS$9-SUMIFS(conditions!$89:$89,conditions!$8:$8,"&lt;="&amp;AS$9,conditions!$9:$9,"&gt;="&amp;AS$9))</f>
        <v>2.4</v>
      </c>
      <c r="AT174" s="27">
        <f>SUMIFS(172:172,$9:$9,AT$9-SUMIFS(conditions!$89:$89,conditions!$8:$8,"&lt;="&amp;AT$9,conditions!$9:$9,"&gt;="&amp;AT$9))</f>
        <v>2.4</v>
      </c>
      <c r="AU174" s="27">
        <f>SUMIFS(172:172,$9:$9,AU$9-SUMIFS(conditions!$89:$89,conditions!$8:$8,"&lt;="&amp;AU$9,conditions!$9:$9,"&gt;="&amp;AU$9))</f>
        <v>2.4</v>
      </c>
      <c r="AV174" s="27">
        <f>SUMIFS(172:172,$9:$9,AV$9-SUMIFS(conditions!$89:$89,conditions!$8:$8,"&lt;="&amp;AV$9,conditions!$9:$9,"&gt;="&amp;AV$9))</f>
        <v>0</v>
      </c>
      <c r="AW174" s="27">
        <f>SUMIFS(172:172,$9:$9,AW$9-SUMIFS(conditions!$89:$89,conditions!$8:$8,"&lt;="&amp;AW$9,conditions!$9:$9,"&gt;="&amp;AW$9))</f>
        <v>0</v>
      </c>
      <c r="AX174" s="27">
        <f>SUMIFS(172:172,$9:$9,AX$9-SUMIFS(conditions!$89:$89,conditions!$8:$8,"&lt;="&amp;AX$9,conditions!$9:$9,"&gt;="&amp;AX$9))</f>
        <v>2.4</v>
      </c>
      <c r="AY174" s="27">
        <f>SUMIFS(172:172,$9:$9,AY$9-SUMIFS(conditions!$89:$89,conditions!$8:$8,"&lt;="&amp;AY$9,conditions!$9:$9,"&gt;="&amp;AY$9))</f>
        <v>2.4</v>
      </c>
      <c r="AZ174" s="27">
        <f>SUMIFS(172:172,$9:$9,AZ$9-SUMIFS(conditions!$89:$89,conditions!$8:$8,"&lt;="&amp;AZ$9,conditions!$9:$9,"&gt;="&amp;AZ$9))</f>
        <v>2.4</v>
      </c>
      <c r="BA174" s="27">
        <f>SUMIFS(172:172,$9:$9,BA$9-SUMIFS(conditions!$89:$89,conditions!$8:$8,"&lt;="&amp;BA$9,conditions!$9:$9,"&gt;="&amp;BA$9))</f>
        <v>2.4</v>
      </c>
      <c r="BB174" s="27">
        <f>SUMIFS(172:172,$9:$9,BB$9-SUMIFS(conditions!$89:$89,conditions!$8:$8,"&lt;="&amp;BB$9,conditions!$9:$9,"&gt;="&amp;BB$9))</f>
        <v>2.4</v>
      </c>
      <c r="BC174" s="27">
        <f>SUMIFS(172:172,$9:$9,BC$9-SUMIFS(conditions!$89:$89,conditions!$8:$8,"&lt;="&amp;BC$9,conditions!$9:$9,"&gt;="&amp;BC$9))</f>
        <v>0</v>
      </c>
      <c r="BD174" s="27">
        <f>SUMIFS(172:172,$9:$9,BD$9-SUMIFS(conditions!$89:$89,conditions!$8:$8,"&lt;="&amp;BD$9,conditions!$9:$9,"&gt;="&amp;BD$9))</f>
        <v>0</v>
      </c>
      <c r="BE174" s="27">
        <f>SUMIFS(172:172,$9:$9,BE$9-SUMIFS(conditions!$89:$89,conditions!$8:$8,"&lt;="&amp;BE$9,conditions!$9:$9,"&gt;="&amp;BE$9))</f>
        <v>2.4</v>
      </c>
      <c r="BF174" s="27">
        <f>SUMIFS(172:172,$9:$9,BF$9-SUMIFS(conditions!$89:$89,conditions!$8:$8,"&lt;="&amp;BF$9,conditions!$9:$9,"&gt;="&amp;BF$9))</f>
        <v>2.4</v>
      </c>
      <c r="BG174" s="27">
        <f>SUMIFS(172:172,$9:$9,BG$9-SUMIFS(conditions!$89:$89,conditions!$8:$8,"&lt;="&amp;BG$9,conditions!$9:$9,"&gt;="&amp;BG$9))</f>
        <v>2.4</v>
      </c>
      <c r="BH174" s="27">
        <f>SUMIFS(172:172,$9:$9,BH$9-SUMIFS(conditions!$89:$89,conditions!$8:$8,"&lt;="&amp;BH$9,conditions!$9:$9,"&gt;="&amp;BH$9))</f>
        <v>2.4</v>
      </c>
      <c r="BI174" s="27">
        <f>SUMIFS(172:172,$9:$9,BI$9-SUMIFS(conditions!$89:$89,conditions!$8:$8,"&lt;="&amp;BI$9,conditions!$9:$9,"&gt;="&amp;BI$9))</f>
        <v>2.4</v>
      </c>
      <c r="BJ174" s="27">
        <f>SUMIFS(172:172,$9:$9,BJ$9-SUMIFS(conditions!$89:$89,conditions!$8:$8,"&lt;="&amp;BJ$9,conditions!$9:$9,"&gt;="&amp;BJ$9))</f>
        <v>0</v>
      </c>
      <c r="BK174" s="27">
        <f>SUMIFS(172:172,$9:$9,BK$9-SUMIFS(conditions!$89:$89,conditions!$8:$8,"&lt;="&amp;BK$9,conditions!$9:$9,"&gt;="&amp;BK$9))</f>
        <v>0</v>
      </c>
      <c r="BL174" s="27">
        <f>SUMIFS(172:172,$9:$9,BL$9-SUMIFS(conditions!$89:$89,conditions!$8:$8,"&lt;="&amp;BL$9,conditions!$9:$9,"&gt;="&amp;BL$9))</f>
        <v>2.4</v>
      </c>
      <c r="BM174" s="27">
        <f>SUMIFS(172:172,$9:$9,BM$9-SUMIFS(conditions!$89:$89,conditions!$8:$8,"&lt;="&amp;BM$9,conditions!$9:$9,"&gt;="&amp;BM$9))</f>
        <v>2.4</v>
      </c>
      <c r="BN174" s="27">
        <f>SUMIFS(172:172,$9:$9,BN$9-SUMIFS(conditions!$89:$89,conditions!$8:$8,"&lt;="&amp;BN$9,conditions!$9:$9,"&gt;="&amp;BN$9))</f>
        <v>2.4</v>
      </c>
      <c r="BO174" s="27">
        <f>SUMIFS(172:172,$9:$9,BO$9-SUMIFS(conditions!$89:$89,conditions!$8:$8,"&lt;="&amp;BO$9,conditions!$9:$9,"&gt;="&amp;BO$9))</f>
        <v>3</v>
      </c>
      <c r="BP174" s="27">
        <f>SUMIFS(172:172,$9:$9,BP$9-SUMIFS(conditions!$89:$89,conditions!$8:$8,"&lt;="&amp;BP$9,conditions!$9:$9,"&gt;="&amp;BP$9))</f>
        <v>3</v>
      </c>
      <c r="BQ174" s="27">
        <f>SUMIFS(172:172,$9:$9,BQ$9-SUMIFS(conditions!$89:$89,conditions!$8:$8,"&lt;="&amp;BQ$9,conditions!$9:$9,"&gt;="&amp;BQ$9))</f>
        <v>0</v>
      </c>
      <c r="BR174" s="27">
        <f>SUMIFS(172:172,$9:$9,BR$9-SUMIFS(conditions!$89:$89,conditions!$8:$8,"&lt;="&amp;BR$9,conditions!$9:$9,"&gt;="&amp;BR$9))</f>
        <v>0</v>
      </c>
      <c r="BS174" s="27">
        <f>SUMIFS(172:172,$9:$9,BS$9-SUMIFS(conditions!$89:$89,conditions!$8:$8,"&lt;="&amp;BS$9,conditions!$9:$9,"&gt;="&amp;BS$9))</f>
        <v>3</v>
      </c>
      <c r="BT174" s="27">
        <f>SUMIFS(172:172,$9:$9,BT$9-SUMIFS(conditions!$89:$89,conditions!$8:$8,"&lt;="&amp;BT$9,conditions!$9:$9,"&gt;="&amp;BT$9))</f>
        <v>3</v>
      </c>
      <c r="BU174" s="27">
        <f>SUMIFS(172:172,$9:$9,BU$9-SUMIFS(conditions!$89:$89,conditions!$8:$8,"&lt;="&amp;BU$9,conditions!$9:$9,"&gt;="&amp;BU$9))</f>
        <v>3</v>
      </c>
      <c r="BV174" s="27">
        <f>SUMIFS(172:172,$9:$9,BV$9-SUMIFS(conditions!$89:$89,conditions!$8:$8,"&lt;="&amp;BV$9,conditions!$9:$9,"&gt;="&amp;BV$9))</f>
        <v>3</v>
      </c>
      <c r="BW174" s="27">
        <f>SUMIFS(172:172,$9:$9,BW$9-SUMIFS(conditions!$89:$89,conditions!$8:$8,"&lt;="&amp;BW$9,conditions!$9:$9,"&gt;="&amp;BW$9))</f>
        <v>3</v>
      </c>
      <c r="BX174" s="27">
        <f>SUMIFS(172:172,$9:$9,BX$9-SUMIFS(conditions!$89:$89,conditions!$8:$8,"&lt;="&amp;BX$9,conditions!$9:$9,"&gt;="&amp;BX$9))</f>
        <v>0</v>
      </c>
      <c r="BY174" s="27">
        <f>SUMIFS(172:172,$9:$9,BY$9-SUMIFS(conditions!$89:$89,conditions!$8:$8,"&lt;="&amp;BY$9,conditions!$9:$9,"&gt;="&amp;BY$9))</f>
        <v>0</v>
      </c>
      <c r="BZ174" s="27">
        <f>SUMIFS(172:172,$9:$9,BZ$9-SUMIFS(conditions!$89:$89,conditions!$8:$8,"&lt;="&amp;BZ$9,conditions!$9:$9,"&gt;="&amp;BZ$9))</f>
        <v>3</v>
      </c>
      <c r="CA174" s="27">
        <f>SUMIFS(172:172,$9:$9,CA$9-SUMIFS(conditions!$89:$89,conditions!$8:$8,"&lt;="&amp;CA$9,conditions!$9:$9,"&gt;="&amp;CA$9))</f>
        <v>3</v>
      </c>
      <c r="CB174" s="27">
        <f>SUMIFS(172:172,$9:$9,CB$9-SUMIFS(conditions!$89:$89,conditions!$8:$8,"&lt;="&amp;CB$9,conditions!$9:$9,"&gt;="&amp;CB$9))</f>
        <v>3</v>
      </c>
      <c r="CC174" s="27">
        <f>SUMIFS(172:172,$9:$9,CC$9-SUMIFS(conditions!$89:$89,conditions!$8:$8,"&lt;="&amp;CC$9,conditions!$9:$9,"&gt;="&amp;CC$9))</f>
        <v>3</v>
      </c>
      <c r="CD174" s="27">
        <f>SUMIFS(172:172,$9:$9,CD$9-SUMIFS(conditions!$89:$89,conditions!$8:$8,"&lt;="&amp;CD$9,conditions!$9:$9,"&gt;="&amp;CD$9))</f>
        <v>3</v>
      </c>
      <c r="CE174" s="27">
        <f>SUMIFS(172:172,$9:$9,CE$9-SUMIFS(conditions!$89:$89,conditions!$8:$8,"&lt;="&amp;CE$9,conditions!$9:$9,"&gt;="&amp;CE$9))</f>
        <v>0</v>
      </c>
      <c r="CF174" s="27">
        <f>SUMIFS(172:172,$9:$9,CF$9-SUMIFS(conditions!$89:$89,conditions!$8:$8,"&lt;="&amp;CF$9,conditions!$9:$9,"&gt;="&amp;CF$9))</f>
        <v>0</v>
      </c>
      <c r="CG174" s="27">
        <f>SUMIFS(172:172,$9:$9,CG$9-SUMIFS(conditions!$89:$89,conditions!$8:$8,"&lt;="&amp;CG$9,conditions!$9:$9,"&gt;="&amp;CG$9))</f>
        <v>3</v>
      </c>
      <c r="CH174" s="27">
        <f>SUMIFS(172:172,$9:$9,CH$9-SUMIFS(conditions!$89:$89,conditions!$8:$8,"&lt;="&amp;CH$9,conditions!$9:$9,"&gt;="&amp;CH$9))</f>
        <v>3</v>
      </c>
      <c r="CI174" s="27">
        <f>SUMIFS(172:172,$9:$9,CI$9-SUMIFS(conditions!$89:$89,conditions!$8:$8,"&lt;="&amp;CI$9,conditions!$9:$9,"&gt;="&amp;CI$9))</f>
        <v>3</v>
      </c>
      <c r="CJ174" s="27">
        <f>SUMIFS(172:172,$9:$9,CJ$9-SUMIFS(conditions!$89:$89,conditions!$8:$8,"&lt;="&amp;CJ$9,conditions!$9:$9,"&gt;="&amp;CJ$9))</f>
        <v>3</v>
      </c>
      <c r="CK174" s="27">
        <f>SUMIFS(172:172,$9:$9,CK$9-SUMIFS(conditions!$89:$89,conditions!$8:$8,"&lt;="&amp;CK$9,conditions!$9:$9,"&gt;="&amp;CK$9))</f>
        <v>3</v>
      </c>
      <c r="CL174" s="27">
        <f>SUMIFS(172:172,$9:$9,CL$9-SUMIFS(conditions!$89:$89,conditions!$8:$8,"&lt;="&amp;CL$9,conditions!$9:$9,"&gt;="&amp;CL$9))</f>
        <v>0</v>
      </c>
      <c r="CM174" s="27">
        <f>SUMIFS(172:172,$9:$9,CM$9-SUMIFS(conditions!$89:$89,conditions!$8:$8,"&lt;="&amp;CM$9,conditions!$9:$9,"&gt;="&amp;CM$9))</f>
        <v>0</v>
      </c>
      <c r="CN174" s="27">
        <f>SUMIFS(172:172,$9:$9,CN$9-SUMIFS(conditions!$89:$89,conditions!$8:$8,"&lt;="&amp;CN$9,conditions!$9:$9,"&gt;="&amp;CN$9))</f>
        <v>3</v>
      </c>
      <c r="CO174" s="27">
        <f>SUMIFS(172:172,$9:$9,CO$9-SUMIFS(conditions!$89:$89,conditions!$8:$8,"&lt;="&amp;CO$9,conditions!$9:$9,"&gt;="&amp;CO$9))</f>
        <v>3</v>
      </c>
      <c r="CP174" s="27">
        <f>SUMIFS(172:172,$9:$9,CP$9-SUMIFS(conditions!$89:$89,conditions!$8:$8,"&lt;="&amp;CP$9,conditions!$9:$9,"&gt;="&amp;CP$9))</f>
        <v>3</v>
      </c>
      <c r="CQ174" s="27">
        <f>SUMIFS(172:172,$9:$9,CQ$9-SUMIFS(conditions!$89:$89,conditions!$8:$8,"&lt;="&amp;CQ$9,conditions!$9:$9,"&gt;="&amp;CQ$9))</f>
        <v>3</v>
      </c>
      <c r="CR174" s="27">
        <f>SUMIFS(172:172,$9:$9,CR$9-SUMIFS(conditions!$89:$89,conditions!$8:$8,"&lt;="&amp;CR$9,conditions!$9:$9,"&gt;="&amp;CR$9))</f>
        <v>3</v>
      </c>
      <c r="CS174" s="27">
        <f>SUMIFS(172:172,$9:$9,CS$9-SUMIFS(conditions!$89:$89,conditions!$8:$8,"&lt;="&amp;CS$9,conditions!$9:$9,"&gt;="&amp;CS$9))</f>
        <v>0</v>
      </c>
      <c r="CT174" s="27">
        <f>SUMIFS(172:172,$9:$9,CT$9-SUMIFS(conditions!$89:$89,conditions!$8:$8,"&lt;="&amp;CT$9,conditions!$9:$9,"&gt;="&amp;CT$9))</f>
        <v>0</v>
      </c>
      <c r="CU174" s="27">
        <f>SUMIFS(172:172,$9:$9,CU$9-SUMIFS(conditions!$89:$89,conditions!$8:$8,"&lt;="&amp;CU$9,conditions!$9:$9,"&gt;="&amp;CU$9))</f>
        <v>2</v>
      </c>
      <c r="CV174" s="27">
        <f>SUMIFS(172:172,$9:$9,CV$9-SUMIFS(conditions!$89:$89,conditions!$8:$8,"&lt;="&amp;CV$9,conditions!$9:$9,"&gt;="&amp;CV$9))</f>
        <v>2</v>
      </c>
      <c r="CW174" s="27">
        <f>SUMIFS(172:172,$9:$9,CW$9-SUMIFS(conditions!$89:$89,conditions!$8:$8,"&lt;="&amp;CW$9,conditions!$9:$9,"&gt;="&amp;CW$9))</f>
        <v>2</v>
      </c>
      <c r="CX174" s="27">
        <f>SUMIFS(172:172,$9:$9,CX$9-SUMIFS(conditions!$89:$89,conditions!$8:$8,"&lt;="&amp;CX$9,conditions!$9:$9,"&gt;="&amp;CX$9))</f>
        <v>2</v>
      </c>
      <c r="CY174" s="27">
        <f>SUMIFS(172:172,$9:$9,CY$9-SUMIFS(conditions!$89:$89,conditions!$8:$8,"&lt;="&amp;CY$9,conditions!$9:$9,"&gt;="&amp;CY$9))</f>
        <v>2</v>
      </c>
      <c r="CZ174" s="27">
        <f>SUMIFS(172:172,$9:$9,CZ$9-SUMIFS(conditions!$89:$89,conditions!$8:$8,"&lt;="&amp;CZ$9,conditions!$9:$9,"&gt;="&amp;CZ$9))</f>
        <v>0</v>
      </c>
      <c r="DA174" s="27">
        <f>SUMIFS(172:172,$9:$9,DA$9-SUMIFS(conditions!$89:$89,conditions!$8:$8,"&lt;="&amp;DA$9,conditions!$9:$9,"&gt;="&amp;DA$9))</f>
        <v>0</v>
      </c>
      <c r="DB174" s="27">
        <f>SUMIFS(172:172,$9:$9,DB$9-SUMIFS(conditions!$89:$89,conditions!$8:$8,"&lt;="&amp;DB$9,conditions!$9:$9,"&gt;="&amp;DB$9))</f>
        <v>2</v>
      </c>
      <c r="DC174" s="27">
        <f>SUMIFS(172:172,$9:$9,DC$9-SUMIFS(conditions!$89:$89,conditions!$8:$8,"&lt;="&amp;DC$9,conditions!$9:$9,"&gt;="&amp;DC$9))</f>
        <v>2</v>
      </c>
      <c r="DD174" s="27">
        <f>SUMIFS(172:172,$9:$9,DD$9-SUMIFS(conditions!$89:$89,conditions!$8:$8,"&lt;="&amp;DD$9,conditions!$9:$9,"&gt;="&amp;DD$9))</f>
        <v>2</v>
      </c>
      <c r="DE174" s="27">
        <f>SUMIFS(172:172,$9:$9,DE$9-SUMIFS(conditions!$89:$89,conditions!$8:$8,"&lt;="&amp;DE$9,conditions!$9:$9,"&gt;="&amp;DE$9))</f>
        <v>2</v>
      </c>
      <c r="DF174" s="27">
        <f>SUMIFS(172:172,$9:$9,DF$9-SUMIFS(conditions!$89:$89,conditions!$8:$8,"&lt;="&amp;DF$9,conditions!$9:$9,"&gt;="&amp;DF$9))</f>
        <v>2</v>
      </c>
      <c r="DG174" s="27">
        <f>SUMIFS(172:172,$9:$9,DG$9-SUMIFS(conditions!$89:$89,conditions!$8:$8,"&lt;="&amp;DG$9,conditions!$9:$9,"&gt;="&amp;DG$9))</f>
        <v>0</v>
      </c>
      <c r="DH174" s="27">
        <f>SUMIFS(172:172,$9:$9,DH$9-SUMIFS(conditions!$89:$89,conditions!$8:$8,"&lt;="&amp;DH$9,conditions!$9:$9,"&gt;="&amp;DH$9))</f>
        <v>0</v>
      </c>
      <c r="DI174" s="27">
        <f>SUMIFS(172:172,$9:$9,DI$9-SUMIFS(conditions!$89:$89,conditions!$8:$8,"&lt;="&amp;DI$9,conditions!$9:$9,"&gt;="&amp;DI$9))</f>
        <v>2</v>
      </c>
      <c r="DJ174" s="27">
        <f>SUMIFS(172:172,$9:$9,DJ$9-SUMIFS(conditions!$89:$89,conditions!$8:$8,"&lt;="&amp;DJ$9,conditions!$9:$9,"&gt;="&amp;DJ$9))</f>
        <v>2</v>
      </c>
      <c r="DK174" s="27">
        <f>SUMIFS(172:172,$9:$9,DK$9-SUMIFS(conditions!$89:$89,conditions!$8:$8,"&lt;="&amp;DK$9,conditions!$9:$9,"&gt;="&amp;DK$9))</f>
        <v>2</v>
      </c>
      <c r="DL174" s="27">
        <f>SUMIFS(172:172,$9:$9,DL$9-SUMIFS(conditions!$89:$89,conditions!$8:$8,"&lt;="&amp;DL$9,conditions!$9:$9,"&gt;="&amp;DL$9))</f>
        <v>2</v>
      </c>
      <c r="DM174" s="27">
        <f>SUMIFS(172:172,$9:$9,DM$9-SUMIFS(conditions!$89:$89,conditions!$8:$8,"&lt;="&amp;DM$9,conditions!$9:$9,"&gt;="&amp;DM$9))</f>
        <v>2</v>
      </c>
      <c r="DN174" s="27">
        <f>SUMIFS(172:172,$9:$9,DN$9-SUMIFS(conditions!$89:$89,conditions!$8:$8,"&lt;="&amp;DN$9,conditions!$9:$9,"&gt;="&amp;DN$9))</f>
        <v>0</v>
      </c>
      <c r="DO174" s="27">
        <f>SUMIFS(172:172,$9:$9,DO$9-SUMIFS(conditions!$89:$89,conditions!$8:$8,"&lt;="&amp;DO$9,conditions!$9:$9,"&gt;="&amp;DO$9))</f>
        <v>0</v>
      </c>
      <c r="DP174" s="27">
        <f>SUMIFS(172:172,$9:$9,DP$9-SUMIFS(conditions!$89:$89,conditions!$8:$8,"&lt;="&amp;DP$9,conditions!$9:$9,"&gt;="&amp;DP$9))</f>
        <v>2</v>
      </c>
      <c r="DQ174" s="27">
        <f>SUMIFS(172:172,$9:$9,DQ$9-SUMIFS(conditions!$89:$89,conditions!$8:$8,"&lt;="&amp;DQ$9,conditions!$9:$9,"&gt;="&amp;DQ$9))</f>
        <v>2</v>
      </c>
      <c r="DR174" s="27">
        <f>SUMIFS(172:172,$9:$9,DR$9-SUMIFS(conditions!$89:$89,conditions!$8:$8,"&lt;="&amp;DR$9,conditions!$9:$9,"&gt;="&amp;DR$9))</f>
        <v>2</v>
      </c>
      <c r="DS174" s="27">
        <f>SUMIFS(172:172,$9:$9,DS$9-SUMIFS(conditions!$89:$89,conditions!$8:$8,"&lt;="&amp;DS$9,conditions!$9:$9,"&gt;="&amp;DS$9))</f>
        <v>2</v>
      </c>
      <c r="DT174" s="27">
        <f>SUMIFS(172:172,$9:$9,DT$9-SUMIFS(conditions!$89:$89,conditions!$8:$8,"&lt;="&amp;DT$9,conditions!$9:$9,"&gt;="&amp;DT$9))</f>
        <v>2</v>
      </c>
      <c r="DU174" s="27">
        <f>SUMIFS(172:172,$9:$9,DU$9-SUMIFS(conditions!$89:$89,conditions!$8:$8,"&lt;="&amp;DU$9,conditions!$9:$9,"&gt;="&amp;DU$9))</f>
        <v>0</v>
      </c>
      <c r="DV174" s="27">
        <f>SUMIFS(172:172,$9:$9,DV$9-SUMIFS(conditions!$89:$89,conditions!$8:$8,"&lt;="&amp;DV$9,conditions!$9:$9,"&gt;="&amp;DV$9))</f>
        <v>0</v>
      </c>
      <c r="DW174" s="27">
        <f>SUMIFS(172:172,$9:$9,DW$9-SUMIFS(conditions!$89:$89,conditions!$8:$8,"&lt;="&amp;DW$9,conditions!$9:$9,"&gt;="&amp;DW$9))</f>
        <v>2</v>
      </c>
      <c r="DX174" s="27">
        <f>SUMIFS(172:172,$9:$9,DX$9-SUMIFS(conditions!$89:$89,conditions!$8:$8,"&lt;="&amp;DX$9,conditions!$9:$9,"&gt;="&amp;DX$9))</f>
        <v>1.98</v>
      </c>
      <c r="DY174" s="27">
        <f>SUMIFS(172:172,$9:$9,DY$9-SUMIFS(conditions!$89:$89,conditions!$8:$8,"&lt;="&amp;DY$9,conditions!$9:$9,"&gt;="&amp;DY$9))</f>
        <v>1.98</v>
      </c>
      <c r="DZ174" s="27">
        <f>SUMIFS(172:172,$9:$9,DZ$9-SUMIFS(conditions!$89:$89,conditions!$8:$8,"&lt;="&amp;DZ$9,conditions!$9:$9,"&gt;="&amp;DZ$9))</f>
        <v>1.98</v>
      </c>
      <c r="EA174" s="27">
        <f>SUMIFS(172:172,$9:$9,EA$9-SUMIFS(conditions!$89:$89,conditions!$8:$8,"&lt;="&amp;EA$9,conditions!$9:$9,"&gt;="&amp;EA$9))</f>
        <v>1.98</v>
      </c>
      <c r="EB174" s="27">
        <f>SUMIFS(172:172,$9:$9,EB$9-SUMIFS(conditions!$89:$89,conditions!$8:$8,"&lt;="&amp;EB$9,conditions!$9:$9,"&gt;="&amp;EB$9))</f>
        <v>0</v>
      </c>
      <c r="EC174" s="27">
        <f>SUMIFS(172:172,$9:$9,EC$9-SUMIFS(conditions!$89:$89,conditions!$8:$8,"&lt;="&amp;EC$9,conditions!$9:$9,"&gt;="&amp;EC$9))</f>
        <v>0</v>
      </c>
      <c r="ED174" s="27">
        <f>SUMIFS(172:172,$9:$9,ED$9-SUMIFS(conditions!$89:$89,conditions!$8:$8,"&lt;="&amp;ED$9,conditions!$9:$9,"&gt;="&amp;ED$9))</f>
        <v>1.98</v>
      </c>
      <c r="EE174" s="27">
        <f>SUMIFS(172:172,$9:$9,EE$9-SUMIFS(conditions!$89:$89,conditions!$8:$8,"&lt;="&amp;EE$9,conditions!$9:$9,"&gt;="&amp;EE$9))</f>
        <v>1.98</v>
      </c>
      <c r="EF174" s="27">
        <f>SUMIFS(172:172,$9:$9,EF$9-SUMIFS(conditions!$89:$89,conditions!$8:$8,"&lt;="&amp;EF$9,conditions!$9:$9,"&gt;="&amp;EF$9))</f>
        <v>1.98</v>
      </c>
      <c r="EG174" s="27">
        <f>SUMIFS(172:172,$9:$9,EG$9-SUMIFS(conditions!$89:$89,conditions!$8:$8,"&lt;="&amp;EG$9,conditions!$9:$9,"&gt;="&amp;EG$9))</f>
        <v>1.98</v>
      </c>
      <c r="EH174" s="27">
        <f>SUMIFS(172:172,$9:$9,EH$9-SUMIFS(conditions!$89:$89,conditions!$8:$8,"&lt;="&amp;EH$9,conditions!$9:$9,"&gt;="&amp;EH$9))</f>
        <v>1.98</v>
      </c>
      <c r="EI174" s="27">
        <f>SUMIFS(172:172,$9:$9,EI$9-SUMIFS(conditions!$89:$89,conditions!$8:$8,"&lt;="&amp;EI$9,conditions!$9:$9,"&gt;="&amp;EI$9))</f>
        <v>0</v>
      </c>
      <c r="EJ174" s="27">
        <f>SUMIFS(172:172,$9:$9,EJ$9-SUMIFS(conditions!$89:$89,conditions!$8:$8,"&lt;="&amp;EJ$9,conditions!$9:$9,"&gt;="&amp;EJ$9))</f>
        <v>0</v>
      </c>
      <c r="EK174" s="27">
        <f>SUMIFS(172:172,$9:$9,EK$9-SUMIFS(conditions!$89:$89,conditions!$8:$8,"&lt;="&amp;EK$9,conditions!$9:$9,"&gt;="&amp;EK$9))</f>
        <v>1.98</v>
      </c>
      <c r="EL174" s="27">
        <f>SUMIFS(172:172,$9:$9,EL$9-SUMIFS(conditions!$89:$89,conditions!$8:$8,"&lt;="&amp;EL$9,conditions!$9:$9,"&gt;="&amp;EL$9))</f>
        <v>1.98</v>
      </c>
      <c r="EM174" s="27">
        <f>SUMIFS(172:172,$9:$9,EM$9-SUMIFS(conditions!$89:$89,conditions!$8:$8,"&lt;="&amp;EM$9,conditions!$9:$9,"&gt;="&amp;EM$9))</f>
        <v>1.98</v>
      </c>
      <c r="EN174" s="27">
        <f>SUMIFS(172:172,$9:$9,EN$9-SUMIFS(conditions!$89:$89,conditions!$8:$8,"&lt;="&amp;EN$9,conditions!$9:$9,"&gt;="&amp;EN$9))</f>
        <v>1.98</v>
      </c>
      <c r="EO174" s="27">
        <f>SUMIFS(172:172,$9:$9,EO$9-SUMIFS(conditions!$89:$89,conditions!$8:$8,"&lt;="&amp;EO$9,conditions!$9:$9,"&gt;="&amp;EO$9))</f>
        <v>1.98</v>
      </c>
      <c r="EP174" s="27">
        <f>SUMIFS(172:172,$9:$9,EP$9-SUMIFS(conditions!$89:$89,conditions!$8:$8,"&lt;="&amp;EP$9,conditions!$9:$9,"&gt;="&amp;EP$9))</f>
        <v>0</v>
      </c>
      <c r="EQ174" s="27">
        <f>SUMIFS(172:172,$9:$9,EQ$9-SUMIFS(conditions!$89:$89,conditions!$8:$8,"&lt;="&amp;EQ$9,conditions!$9:$9,"&gt;="&amp;EQ$9))</f>
        <v>0</v>
      </c>
      <c r="ER174" s="27">
        <f>SUMIFS(172:172,$9:$9,ER$9-SUMIFS(conditions!$89:$89,conditions!$8:$8,"&lt;="&amp;ER$9,conditions!$9:$9,"&gt;="&amp;ER$9))</f>
        <v>1.98</v>
      </c>
      <c r="ES174" s="27">
        <f>SUMIFS(172:172,$9:$9,ES$9-SUMIFS(conditions!$89:$89,conditions!$8:$8,"&lt;="&amp;ES$9,conditions!$9:$9,"&gt;="&amp;ES$9))</f>
        <v>1.98</v>
      </c>
      <c r="ET174" s="27">
        <f>SUMIFS(172:172,$9:$9,ET$9-SUMIFS(conditions!$89:$89,conditions!$8:$8,"&lt;="&amp;ET$9,conditions!$9:$9,"&gt;="&amp;ET$9))</f>
        <v>1.98</v>
      </c>
      <c r="EU174" s="27">
        <f>SUMIFS(172:172,$9:$9,EU$9-SUMIFS(conditions!$89:$89,conditions!$8:$8,"&lt;="&amp;EU$9,conditions!$9:$9,"&gt;="&amp;EU$9))</f>
        <v>1.98</v>
      </c>
      <c r="EV174" s="27">
        <f>SUMIFS(172:172,$9:$9,EV$9-SUMIFS(conditions!$89:$89,conditions!$8:$8,"&lt;="&amp;EV$9,conditions!$9:$9,"&gt;="&amp;EV$9))</f>
        <v>1.98</v>
      </c>
      <c r="EW174" s="27">
        <f>SUMIFS(172:172,$9:$9,EW$9-SUMIFS(conditions!$89:$89,conditions!$8:$8,"&lt;="&amp;EW$9,conditions!$9:$9,"&gt;="&amp;EW$9))</f>
        <v>0</v>
      </c>
      <c r="EX174" s="27">
        <f>SUMIFS(172:172,$9:$9,EX$9-SUMIFS(conditions!$89:$89,conditions!$8:$8,"&lt;="&amp;EX$9,conditions!$9:$9,"&gt;="&amp;EX$9))</f>
        <v>0</v>
      </c>
      <c r="EY174" s="27">
        <f>SUMIFS(172:172,$9:$9,EY$9-SUMIFS(conditions!$89:$89,conditions!$8:$8,"&lt;="&amp;EY$9,conditions!$9:$9,"&gt;="&amp;EY$9))</f>
        <v>1.98</v>
      </c>
      <c r="EZ174" s="27">
        <f>SUMIFS(172:172,$9:$9,EZ$9-SUMIFS(conditions!$89:$89,conditions!$8:$8,"&lt;="&amp;EZ$9,conditions!$9:$9,"&gt;="&amp;EZ$9))</f>
        <v>1.98</v>
      </c>
      <c r="FA174" s="27">
        <f>SUMIFS(172:172,$9:$9,FA$9-SUMIFS(conditions!$89:$89,conditions!$8:$8,"&lt;="&amp;FA$9,conditions!$9:$9,"&gt;="&amp;FA$9))</f>
        <v>1.98</v>
      </c>
      <c r="FB174" s="27">
        <f>SUMIFS(172:172,$9:$9,FB$9-SUMIFS(conditions!$89:$89,conditions!$8:$8,"&lt;="&amp;FB$9,conditions!$9:$9,"&gt;="&amp;FB$9))</f>
        <v>1.98</v>
      </c>
      <c r="FC174" s="27">
        <f>SUMIFS(172:172,$9:$9,FC$9-SUMIFS(conditions!$89:$89,conditions!$8:$8,"&lt;="&amp;FC$9,conditions!$9:$9,"&gt;="&amp;FC$9))</f>
        <v>2.3759999999999999</v>
      </c>
      <c r="FD174" s="27">
        <f>SUMIFS(172:172,$9:$9,FD$9-SUMIFS(conditions!$89:$89,conditions!$8:$8,"&lt;="&amp;FD$9,conditions!$9:$9,"&gt;="&amp;FD$9))</f>
        <v>0</v>
      </c>
      <c r="FE174" s="27">
        <f>SUMIFS(172:172,$9:$9,FE$9-SUMIFS(conditions!$89:$89,conditions!$8:$8,"&lt;="&amp;FE$9,conditions!$9:$9,"&gt;="&amp;FE$9))</f>
        <v>0</v>
      </c>
      <c r="FF174" s="27">
        <f>SUMIFS(172:172,$9:$9,FF$9-SUMIFS(conditions!$89:$89,conditions!$8:$8,"&lt;="&amp;FF$9,conditions!$9:$9,"&gt;="&amp;FF$9))</f>
        <v>2.3759999999999999</v>
      </c>
      <c r="FG174" s="27">
        <f>SUMIFS(172:172,$9:$9,FG$9-SUMIFS(conditions!$89:$89,conditions!$8:$8,"&lt;="&amp;FG$9,conditions!$9:$9,"&gt;="&amp;FG$9))</f>
        <v>2.3759999999999999</v>
      </c>
      <c r="FH174" s="27">
        <f>SUMIFS(172:172,$9:$9,FH$9-SUMIFS(conditions!$89:$89,conditions!$8:$8,"&lt;="&amp;FH$9,conditions!$9:$9,"&gt;="&amp;FH$9))</f>
        <v>2.3759999999999999</v>
      </c>
      <c r="FI174" s="27">
        <f>SUMIFS(172:172,$9:$9,FI$9-SUMIFS(conditions!$89:$89,conditions!$8:$8,"&lt;="&amp;FI$9,conditions!$9:$9,"&gt;="&amp;FI$9))</f>
        <v>2.3759999999999999</v>
      </c>
      <c r="FJ174" s="27">
        <f>SUMIFS(172:172,$9:$9,FJ$9-SUMIFS(conditions!$89:$89,conditions!$8:$8,"&lt;="&amp;FJ$9,conditions!$9:$9,"&gt;="&amp;FJ$9))</f>
        <v>2.3759999999999999</v>
      </c>
      <c r="FK174" s="27">
        <f>SUMIFS(172:172,$9:$9,FK$9-SUMIFS(conditions!$89:$89,conditions!$8:$8,"&lt;="&amp;FK$9,conditions!$9:$9,"&gt;="&amp;FK$9))</f>
        <v>0</v>
      </c>
      <c r="FL174" s="27">
        <f>SUMIFS(172:172,$9:$9,FL$9-SUMIFS(conditions!$89:$89,conditions!$8:$8,"&lt;="&amp;FL$9,conditions!$9:$9,"&gt;="&amp;FL$9))</f>
        <v>0</v>
      </c>
      <c r="FM174" s="27">
        <f>SUMIFS(172:172,$9:$9,FM$9-SUMIFS(conditions!$89:$89,conditions!$8:$8,"&lt;="&amp;FM$9,conditions!$9:$9,"&gt;="&amp;FM$9))</f>
        <v>2.3759999999999999</v>
      </c>
      <c r="FN174" s="27">
        <f>SUMIFS(172:172,$9:$9,FN$9-SUMIFS(conditions!$89:$89,conditions!$8:$8,"&lt;="&amp;FN$9,conditions!$9:$9,"&gt;="&amp;FN$9))</f>
        <v>2.3759999999999999</v>
      </c>
      <c r="FO174" s="27">
        <f>SUMIFS(172:172,$9:$9,FO$9-SUMIFS(conditions!$89:$89,conditions!$8:$8,"&lt;="&amp;FO$9,conditions!$9:$9,"&gt;="&amp;FO$9))</f>
        <v>2.3759999999999999</v>
      </c>
      <c r="FP174" s="27">
        <f>SUMIFS(172:172,$9:$9,FP$9-SUMIFS(conditions!$89:$89,conditions!$8:$8,"&lt;="&amp;FP$9,conditions!$9:$9,"&gt;="&amp;FP$9))</f>
        <v>2.3759999999999999</v>
      </c>
      <c r="FQ174" s="27">
        <f>SUMIFS(172:172,$9:$9,FQ$9-SUMIFS(conditions!$89:$89,conditions!$8:$8,"&lt;="&amp;FQ$9,conditions!$9:$9,"&gt;="&amp;FQ$9))</f>
        <v>2.3759999999999999</v>
      </c>
      <c r="FR174" s="27">
        <f>SUMIFS(172:172,$9:$9,FR$9-SUMIFS(conditions!$89:$89,conditions!$8:$8,"&lt;="&amp;FR$9,conditions!$9:$9,"&gt;="&amp;FR$9))</f>
        <v>0</v>
      </c>
      <c r="FS174" s="27">
        <f>SUMIFS(172:172,$9:$9,FS$9-SUMIFS(conditions!$89:$89,conditions!$8:$8,"&lt;="&amp;FS$9,conditions!$9:$9,"&gt;="&amp;FS$9))</f>
        <v>0</v>
      </c>
      <c r="FT174" s="27">
        <f>SUMIFS(172:172,$9:$9,FT$9-SUMIFS(conditions!$89:$89,conditions!$8:$8,"&lt;="&amp;FT$9,conditions!$9:$9,"&gt;="&amp;FT$9))</f>
        <v>2.3759999999999999</v>
      </c>
      <c r="FU174" s="27">
        <f>SUMIFS(172:172,$9:$9,FU$9-SUMIFS(conditions!$89:$89,conditions!$8:$8,"&lt;="&amp;FU$9,conditions!$9:$9,"&gt;="&amp;FU$9))</f>
        <v>2.3759999999999999</v>
      </c>
      <c r="FV174" s="27">
        <f>SUMIFS(172:172,$9:$9,FV$9-SUMIFS(conditions!$89:$89,conditions!$8:$8,"&lt;="&amp;FV$9,conditions!$9:$9,"&gt;="&amp;FV$9))</f>
        <v>2.3759999999999999</v>
      </c>
      <c r="FW174" s="27">
        <f>SUMIFS(172:172,$9:$9,FW$9-SUMIFS(conditions!$89:$89,conditions!$8:$8,"&lt;="&amp;FW$9,conditions!$9:$9,"&gt;="&amp;FW$9))</f>
        <v>2.3759999999999999</v>
      </c>
      <c r="FX174" s="27">
        <f>SUMIFS(172:172,$9:$9,FX$9-SUMIFS(conditions!$89:$89,conditions!$8:$8,"&lt;="&amp;FX$9,conditions!$9:$9,"&gt;="&amp;FX$9))</f>
        <v>2.3759999999999999</v>
      </c>
      <c r="FY174" s="27">
        <f>SUMIFS(172:172,$9:$9,FY$9-SUMIFS(conditions!$89:$89,conditions!$8:$8,"&lt;="&amp;FY$9,conditions!$9:$9,"&gt;="&amp;FY$9))</f>
        <v>0</v>
      </c>
      <c r="FZ174" s="27">
        <f>SUMIFS(172:172,$9:$9,FZ$9-SUMIFS(conditions!$89:$89,conditions!$8:$8,"&lt;="&amp;FZ$9,conditions!$9:$9,"&gt;="&amp;FZ$9))</f>
        <v>0</v>
      </c>
      <c r="GA174" s="27">
        <f>SUMIFS(172:172,$9:$9,GA$9-SUMIFS(conditions!$89:$89,conditions!$8:$8,"&lt;="&amp;GA$9,conditions!$9:$9,"&gt;="&amp;GA$9))</f>
        <v>2.3759999999999999</v>
      </c>
      <c r="GB174" s="27">
        <f>SUMIFS(172:172,$9:$9,GB$9-SUMIFS(conditions!$89:$89,conditions!$8:$8,"&lt;="&amp;GB$9,conditions!$9:$9,"&gt;="&amp;GB$9))</f>
        <v>2.3759999999999999</v>
      </c>
      <c r="GC174" s="27">
        <f>SUMIFS(172:172,$9:$9,GC$9-SUMIFS(conditions!$89:$89,conditions!$8:$8,"&lt;="&amp;GC$9,conditions!$9:$9,"&gt;="&amp;GC$9))</f>
        <v>2.3759999999999999</v>
      </c>
      <c r="GD174" s="27">
        <f>SUMIFS(172:172,$9:$9,GD$9-SUMIFS(conditions!$89:$89,conditions!$8:$8,"&lt;="&amp;GD$9,conditions!$9:$9,"&gt;="&amp;GD$9))</f>
        <v>2.3759999999999999</v>
      </c>
      <c r="GE174" s="27">
        <f>SUMIFS(172:172,$9:$9,GE$9-SUMIFS(conditions!$89:$89,conditions!$8:$8,"&lt;="&amp;GE$9,conditions!$9:$9,"&gt;="&amp;GE$9))</f>
        <v>2.3759999999999999</v>
      </c>
      <c r="GF174" s="27">
        <f>SUMIFS(172:172,$9:$9,GF$9-SUMIFS(conditions!$89:$89,conditions!$8:$8,"&lt;="&amp;GF$9,conditions!$9:$9,"&gt;="&amp;GF$9))</f>
        <v>0</v>
      </c>
      <c r="GG174" s="27">
        <f>SUMIFS(172:172,$9:$9,GG$9-SUMIFS(conditions!$89:$89,conditions!$8:$8,"&lt;="&amp;GG$9,conditions!$9:$9,"&gt;="&amp;GG$9))</f>
        <v>0</v>
      </c>
      <c r="GH174" s="27">
        <f>SUMIFS(172:172,$9:$9,GH$9-SUMIFS(conditions!$89:$89,conditions!$8:$8,"&lt;="&amp;GH$9,conditions!$9:$9,"&gt;="&amp;GH$9))</f>
        <v>2.4948000000000001</v>
      </c>
      <c r="GI174" s="27">
        <f>SUMIFS(172:172,$9:$9,GI$9-SUMIFS(conditions!$89:$89,conditions!$8:$8,"&lt;="&amp;GI$9,conditions!$9:$9,"&gt;="&amp;GI$9))</f>
        <v>2.4948000000000001</v>
      </c>
      <c r="GJ174" s="27">
        <f>SUMIFS(172:172,$9:$9,GJ$9-SUMIFS(conditions!$89:$89,conditions!$8:$8,"&lt;="&amp;GJ$9,conditions!$9:$9,"&gt;="&amp;GJ$9))</f>
        <v>2.4948000000000001</v>
      </c>
      <c r="GK174" s="27">
        <f>SUMIFS(172:172,$9:$9,GK$9-SUMIFS(conditions!$89:$89,conditions!$8:$8,"&lt;="&amp;GK$9,conditions!$9:$9,"&gt;="&amp;GK$9))</f>
        <v>2.4948000000000001</v>
      </c>
      <c r="GL174" s="27">
        <f>SUMIFS(172:172,$9:$9,GL$9-SUMIFS(conditions!$89:$89,conditions!$8:$8,"&lt;="&amp;GL$9,conditions!$9:$9,"&gt;="&amp;GL$9))</f>
        <v>2.4948000000000001</v>
      </c>
      <c r="GM174" s="27">
        <f>SUMIFS(172:172,$9:$9,GM$9-SUMIFS(conditions!$89:$89,conditions!$8:$8,"&lt;="&amp;GM$9,conditions!$9:$9,"&gt;="&amp;GM$9))</f>
        <v>0</v>
      </c>
      <c r="GN174" s="27">
        <f>SUMIFS(172:172,$9:$9,GN$9-SUMIFS(conditions!$89:$89,conditions!$8:$8,"&lt;="&amp;GN$9,conditions!$9:$9,"&gt;="&amp;GN$9))</f>
        <v>0</v>
      </c>
      <c r="GO174" s="27">
        <f>SUMIFS(172:172,$9:$9,GO$9-SUMIFS(conditions!$89:$89,conditions!$8:$8,"&lt;="&amp;GO$9,conditions!$9:$9,"&gt;="&amp;GO$9))</f>
        <v>2.4948000000000001</v>
      </c>
      <c r="GP174" s="27">
        <f>SUMIFS(172:172,$9:$9,GP$9-SUMIFS(conditions!$89:$89,conditions!$8:$8,"&lt;="&amp;GP$9,conditions!$9:$9,"&gt;="&amp;GP$9))</f>
        <v>2.4948000000000001</v>
      </c>
      <c r="GQ174" s="27">
        <f>SUMIFS(172:172,$9:$9,GQ$9-SUMIFS(conditions!$89:$89,conditions!$8:$8,"&lt;="&amp;GQ$9,conditions!$9:$9,"&gt;="&amp;GQ$9))</f>
        <v>2.4948000000000001</v>
      </c>
      <c r="GR174" s="27">
        <f>SUMIFS(172:172,$9:$9,GR$9-SUMIFS(conditions!$89:$89,conditions!$8:$8,"&lt;="&amp;GR$9,conditions!$9:$9,"&gt;="&amp;GR$9))</f>
        <v>2.4948000000000001</v>
      </c>
      <c r="GS174" s="27">
        <f>SUMIFS(172:172,$9:$9,GS$9-SUMIFS(conditions!$89:$89,conditions!$8:$8,"&lt;="&amp;GS$9,conditions!$9:$9,"&gt;="&amp;GS$9))</f>
        <v>2.4948000000000001</v>
      </c>
      <c r="GT174" s="27">
        <f>SUMIFS(172:172,$9:$9,GT$9-SUMIFS(conditions!$89:$89,conditions!$8:$8,"&lt;="&amp;GT$9,conditions!$9:$9,"&gt;="&amp;GT$9))</f>
        <v>0</v>
      </c>
      <c r="GU174" s="27">
        <f>SUMIFS(172:172,$9:$9,GU$9-SUMIFS(conditions!$89:$89,conditions!$8:$8,"&lt;="&amp;GU$9,conditions!$9:$9,"&gt;="&amp;GU$9))</f>
        <v>0</v>
      </c>
      <c r="GV174" s="27">
        <f>SUMIFS(172:172,$9:$9,GV$9-SUMIFS(conditions!$89:$89,conditions!$8:$8,"&lt;="&amp;GV$9,conditions!$9:$9,"&gt;="&amp;GV$9))</f>
        <v>2.4948000000000001</v>
      </c>
      <c r="GW174" s="27">
        <f>SUMIFS(172:172,$9:$9,GW$9-SUMIFS(conditions!$89:$89,conditions!$8:$8,"&lt;="&amp;GW$9,conditions!$9:$9,"&gt;="&amp;GW$9))</f>
        <v>2.4948000000000001</v>
      </c>
      <c r="GX174" s="27">
        <f>SUMIFS(172:172,$9:$9,GX$9-SUMIFS(conditions!$89:$89,conditions!$8:$8,"&lt;="&amp;GX$9,conditions!$9:$9,"&gt;="&amp;GX$9))</f>
        <v>2.4948000000000001</v>
      </c>
      <c r="GY174" s="27">
        <f>SUMIFS(172:172,$9:$9,GY$9-SUMIFS(conditions!$89:$89,conditions!$8:$8,"&lt;="&amp;GY$9,conditions!$9:$9,"&gt;="&amp;GY$9))</f>
        <v>2.4948000000000001</v>
      </c>
      <c r="GZ174" s="27">
        <f>SUMIFS(172:172,$9:$9,GZ$9-SUMIFS(conditions!$89:$89,conditions!$8:$8,"&lt;="&amp;GZ$9,conditions!$9:$9,"&gt;="&amp;GZ$9))</f>
        <v>2.4948000000000001</v>
      </c>
      <c r="HA174" s="27">
        <f>SUMIFS(172:172,$9:$9,HA$9-SUMIFS(conditions!$89:$89,conditions!$8:$8,"&lt;="&amp;HA$9,conditions!$9:$9,"&gt;="&amp;HA$9))</f>
        <v>0</v>
      </c>
      <c r="HB174" s="27">
        <f>SUMIFS(172:172,$9:$9,HB$9-SUMIFS(conditions!$89:$89,conditions!$8:$8,"&lt;="&amp;HB$9,conditions!$9:$9,"&gt;="&amp;HB$9))</f>
        <v>0</v>
      </c>
      <c r="HC174" s="27">
        <f>SUMIFS(172:172,$9:$9,HC$9-SUMIFS(conditions!$89:$89,conditions!$8:$8,"&lt;="&amp;HC$9,conditions!$9:$9,"&gt;="&amp;HC$9))</f>
        <v>2.4948000000000001</v>
      </c>
      <c r="HD174" s="27">
        <f>SUMIFS(172:172,$9:$9,HD$9-SUMIFS(conditions!$89:$89,conditions!$8:$8,"&lt;="&amp;HD$9,conditions!$9:$9,"&gt;="&amp;HD$9))</f>
        <v>2.4948000000000001</v>
      </c>
      <c r="HE174" s="27">
        <f>SUMIFS(172:172,$9:$9,HE$9-SUMIFS(conditions!$89:$89,conditions!$8:$8,"&lt;="&amp;HE$9,conditions!$9:$9,"&gt;="&amp;HE$9))</f>
        <v>2.4948000000000001</v>
      </c>
      <c r="HF174" s="27">
        <f>SUMIFS(172:172,$9:$9,HF$9-SUMIFS(conditions!$89:$89,conditions!$8:$8,"&lt;="&amp;HF$9,conditions!$9:$9,"&gt;="&amp;HF$9))</f>
        <v>2.4948000000000001</v>
      </c>
      <c r="HG174" s="27">
        <f>SUMIFS(172:172,$9:$9,HG$9-SUMIFS(conditions!$89:$89,conditions!$8:$8,"&lt;="&amp;HG$9,conditions!$9:$9,"&gt;="&amp;HG$9))</f>
        <v>2.4948000000000001</v>
      </c>
      <c r="HH174" s="27">
        <f>SUMIFS(172:172,$9:$9,HH$9-SUMIFS(conditions!$89:$89,conditions!$8:$8,"&lt;="&amp;HH$9,conditions!$9:$9,"&gt;="&amp;HH$9))</f>
        <v>0</v>
      </c>
      <c r="HI174" s="27">
        <f>SUMIFS(172:172,$9:$9,HI$9-SUMIFS(conditions!$89:$89,conditions!$8:$8,"&lt;="&amp;HI$9,conditions!$9:$9,"&gt;="&amp;HI$9))</f>
        <v>0</v>
      </c>
      <c r="HJ174" s="27">
        <f>SUMIFS(172:172,$9:$9,HJ$9-SUMIFS(conditions!$89:$89,conditions!$8:$8,"&lt;="&amp;HJ$9,conditions!$9:$9,"&gt;="&amp;HJ$9))</f>
        <v>2.4948000000000001</v>
      </c>
      <c r="HK174" s="27">
        <f>SUMIFS(172:172,$9:$9,HK$9-SUMIFS(conditions!$89:$89,conditions!$8:$8,"&lt;="&amp;HK$9,conditions!$9:$9,"&gt;="&amp;HK$9))</f>
        <v>2.4948000000000001</v>
      </c>
      <c r="HL174" s="27">
        <f>SUMIFS(172:172,$9:$9,HL$9-SUMIFS(conditions!$89:$89,conditions!$8:$8,"&lt;="&amp;HL$9,conditions!$9:$9,"&gt;="&amp;HL$9))</f>
        <v>2.7650699999999997</v>
      </c>
      <c r="HM174" s="27">
        <f>SUMIFS(172:172,$9:$9,HM$9-SUMIFS(conditions!$89:$89,conditions!$8:$8,"&lt;="&amp;HM$9,conditions!$9:$9,"&gt;="&amp;HM$9))</f>
        <v>2.7650699999999997</v>
      </c>
      <c r="HN174" s="27">
        <f>SUMIFS(172:172,$9:$9,HN$9-SUMIFS(conditions!$89:$89,conditions!$8:$8,"&lt;="&amp;HN$9,conditions!$9:$9,"&gt;="&amp;HN$9))</f>
        <v>2.7650699999999997</v>
      </c>
      <c r="HO174" s="27">
        <f>SUMIFS(172:172,$9:$9,HO$9-SUMIFS(conditions!$89:$89,conditions!$8:$8,"&lt;="&amp;HO$9,conditions!$9:$9,"&gt;="&amp;HO$9))</f>
        <v>0</v>
      </c>
      <c r="HP174" s="27">
        <f>SUMIFS(172:172,$9:$9,HP$9-SUMIFS(conditions!$89:$89,conditions!$8:$8,"&lt;="&amp;HP$9,conditions!$9:$9,"&gt;="&amp;HP$9))</f>
        <v>0</v>
      </c>
      <c r="HQ174" s="27">
        <f>SUMIFS(172:172,$9:$9,HQ$9-SUMIFS(conditions!$89:$89,conditions!$8:$8,"&lt;="&amp;HQ$9,conditions!$9:$9,"&gt;="&amp;HQ$9))</f>
        <v>2.7650699999999997</v>
      </c>
      <c r="HR174" s="27">
        <f>SUMIFS(172:172,$9:$9,HR$9-SUMIFS(conditions!$89:$89,conditions!$8:$8,"&lt;="&amp;HR$9,conditions!$9:$9,"&gt;="&amp;HR$9))</f>
        <v>2.7650699999999997</v>
      </c>
      <c r="HS174" s="27">
        <f>SUMIFS(172:172,$9:$9,HS$9-SUMIFS(conditions!$89:$89,conditions!$8:$8,"&lt;="&amp;HS$9,conditions!$9:$9,"&gt;="&amp;HS$9))</f>
        <v>2.7650699999999997</v>
      </c>
      <c r="HT174" s="27">
        <f>SUMIFS(172:172,$9:$9,HT$9-SUMIFS(conditions!$89:$89,conditions!$8:$8,"&lt;="&amp;HT$9,conditions!$9:$9,"&gt;="&amp;HT$9))</f>
        <v>2.7650699999999997</v>
      </c>
      <c r="HU174" s="27">
        <f>SUMIFS(172:172,$9:$9,HU$9-SUMIFS(conditions!$89:$89,conditions!$8:$8,"&lt;="&amp;HU$9,conditions!$9:$9,"&gt;="&amp;HU$9))</f>
        <v>2.7650699999999997</v>
      </c>
      <c r="HV174" s="27">
        <f>SUMIFS(172:172,$9:$9,HV$9-SUMIFS(conditions!$89:$89,conditions!$8:$8,"&lt;="&amp;HV$9,conditions!$9:$9,"&gt;="&amp;HV$9))</f>
        <v>0</v>
      </c>
      <c r="HW174" s="27">
        <f>SUMIFS(172:172,$9:$9,HW$9-SUMIFS(conditions!$89:$89,conditions!$8:$8,"&lt;="&amp;HW$9,conditions!$9:$9,"&gt;="&amp;HW$9))</f>
        <v>0</v>
      </c>
      <c r="HX174" s="27">
        <f>SUMIFS(172:172,$9:$9,HX$9-SUMIFS(conditions!$89:$89,conditions!$8:$8,"&lt;="&amp;HX$9,conditions!$9:$9,"&gt;="&amp;HX$9))</f>
        <v>2.7650699999999997</v>
      </c>
      <c r="HY174" s="27">
        <f>SUMIFS(172:172,$9:$9,HY$9-SUMIFS(conditions!$89:$89,conditions!$8:$8,"&lt;="&amp;HY$9,conditions!$9:$9,"&gt;="&amp;HY$9))</f>
        <v>2.7650699999999997</v>
      </c>
      <c r="HZ174" s="27">
        <f>SUMIFS(172:172,$9:$9,HZ$9-SUMIFS(conditions!$89:$89,conditions!$8:$8,"&lt;="&amp;HZ$9,conditions!$9:$9,"&gt;="&amp;HZ$9))</f>
        <v>2.7650699999999997</v>
      </c>
      <c r="IA174" s="27">
        <f>SUMIFS(172:172,$9:$9,IA$9-SUMIFS(conditions!$89:$89,conditions!$8:$8,"&lt;="&amp;IA$9,conditions!$9:$9,"&gt;="&amp;IA$9))</f>
        <v>2.7650699999999997</v>
      </c>
      <c r="IB174" s="27">
        <f>SUMIFS(172:172,$9:$9,IB$9-SUMIFS(conditions!$89:$89,conditions!$8:$8,"&lt;="&amp;IB$9,conditions!$9:$9,"&gt;="&amp;IB$9))</f>
        <v>2.7650699999999997</v>
      </c>
      <c r="IC174" s="27">
        <f>SUMIFS(172:172,$9:$9,IC$9-SUMIFS(conditions!$89:$89,conditions!$8:$8,"&lt;="&amp;IC$9,conditions!$9:$9,"&gt;="&amp;IC$9))</f>
        <v>0</v>
      </c>
      <c r="ID174" s="27">
        <f>SUMIFS(172:172,$9:$9,ID$9-SUMIFS(conditions!$89:$89,conditions!$8:$8,"&lt;="&amp;ID$9,conditions!$9:$9,"&gt;="&amp;ID$9))</f>
        <v>0</v>
      </c>
      <c r="IE174" s="27">
        <f>SUMIFS(172:172,$9:$9,IE$9-SUMIFS(conditions!$89:$89,conditions!$8:$8,"&lt;="&amp;IE$9,conditions!$9:$9,"&gt;="&amp;IE$9))</f>
        <v>2.7650699999999997</v>
      </c>
      <c r="IF174" s="27">
        <f>SUMIFS(172:172,$9:$9,IF$9-SUMIFS(conditions!$89:$89,conditions!$8:$8,"&lt;="&amp;IF$9,conditions!$9:$9,"&gt;="&amp;IF$9))</f>
        <v>2.7650699999999997</v>
      </c>
      <c r="IG174" s="27">
        <f>SUMIFS(172:172,$9:$9,IG$9-SUMIFS(conditions!$89:$89,conditions!$8:$8,"&lt;="&amp;IG$9,conditions!$9:$9,"&gt;="&amp;IG$9))</f>
        <v>2.7650699999999997</v>
      </c>
      <c r="IH174" s="27">
        <f>SUMIFS(172:172,$9:$9,IH$9-SUMIFS(conditions!$89:$89,conditions!$8:$8,"&lt;="&amp;IH$9,conditions!$9:$9,"&gt;="&amp;IH$9))</f>
        <v>2.7650699999999997</v>
      </c>
      <c r="II174" s="27">
        <f>SUMIFS(172:172,$9:$9,II$9-SUMIFS(conditions!$89:$89,conditions!$8:$8,"&lt;="&amp;II$9,conditions!$9:$9,"&gt;="&amp;II$9))</f>
        <v>2.7650699999999997</v>
      </c>
      <c r="IJ174" s="27">
        <f>SUMIFS(172:172,$9:$9,IJ$9-SUMIFS(conditions!$89:$89,conditions!$8:$8,"&lt;="&amp;IJ$9,conditions!$9:$9,"&gt;="&amp;IJ$9))</f>
        <v>0</v>
      </c>
      <c r="IK174" s="27">
        <f>SUMIFS(172:172,$9:$9,IK$9-SUMIFS(conditions!$89:$89,conditions!$8:$8,"&lt;="&amp;IK$9,conditions!$9:$9,"&gt;="&amp;IK$9))</f>
        <v>0</v>
      </c>
      <c r="IL174" s="27">
        <f>SUMIFS(172:172,$9:$9,IL$9-SUMIFS(conditions!$89:$89,conditions!$8:$8,"&lt;="&amp;IL$9,conditions!$9:$9,"&gt;="&amp;IL$9))</f>
        <v>2.7650699999999997</v>
      </c>
      <c r="IM174" s="27">
        <f>SUMIFS(172:172,$9:$9,IM$9-SUMIFS(conditions!$89:$89,conditions!$8:$8,"&lt;="&amp;IM$9,conditions!$9:$9,"&gt;="&amp;IM$9))</f>
        <v>2.7650699999999997</v>
      </c>
      <c r="IN174" s="27">
        <f>SUMIFS(172:172,$9:$9,IN$9-SUMIFS(conditions!$89:$89,conditions!$8:$8,"&lt;="&amp;IN$9,conditions!$9:$9,"&gt;="&amp;IN$9))</f>
        <v>2.7650699999999997</v>
      </c>
      <c r="IO174" s="27">
        <f>SUMIFS(172:172,$9:$9,IO$9-SUMIFS(conditions!$89:$89,conditions!$8:$8,"&lt;="&amp;IO$9,conditions!$9:$9,"&gt;="&amp;IO$9))</f>
        <v>2.7650699999999997</v>
      </c>
      <c r="IP174" s="27">
        <f>SUMIFS(172:172,$9:$9,IP$9-SUMIFS(conditions!$89:$89,conditions!$8:$8,"&lt;="&amp;IP$9,conditions!$9:$9,"&gt;="&amp;IP$9))</f>
        <v>2.7650699999999997</v>
      </c>
      <c r="IQ174" s="27">
        <f>SUMIFS(172:172,$9:$9,IQ$9-SUMIFS(conditions!$89:$89,conditions!$8:$8,"&lt;="&amp;IQ$9,conditions!$9:$9,"&gt;="&amp;IQ$9))</f>
        <v>0</v>
      </c>
      <c r="IR174" s="27">
        <f>SUMIFS(172:172,$9:$9,IR$9-SUMIFS(conditions!$89:$89,conditions!$8:$8,"&lt;="&amp;IR$9,conditions!$9:$9,"&gt;="&amp;IR$9))</f>
        <v>0</v>
      </c>
      <c r="IS174" s="27">
        <f>SUMIFS(172:172,$9:$9,IS$9-SUMIFS(conditions!$89:$89,conditions!$8:$8,"&lt;="&amp;IS$9,conditions!$9:$9,"&gt;="&amp;IS$9))</f>
        <v>2.5438643999999999</v>
      </c>
      <c r="IT174" s="27">
        <f>SUMIFS(172:172,$9:$9,IT$9-SUMIFS(conditions!$89:$89,conditions!$8:$8,"&lt;="&amp;IT$9,conditions!$9:$9,"&gt;="&amp;IT$9))</f>
        <v>2.5438643999999999</v>
      </c>
      <c r="IU174" s="27">
        <f>SUMIFS(172:172,$9:$9,IU$9-SUMIFS(conditions!$89:$89,conditions!$8:$8,"&lt;="&amp;IU$9,conditions!$9:$9,"&gt;="&amp;IU$9))</f>
        <v>2.5438643999999999</v>
      </c>
      <c r="IV174" s="27">
        <f>SUMIFS(172:172,$9:$9,IV$9-SUMIFS(conditions!$89:$89,conditions!$8:$8,"&lt;="&amp;IV$9,conditions!$9:$9,"&gt;="&amp;IV$9))</f>
        <v>2.5438643999999999</v>
      </c>
      <c r="IW174" s="27">
        <f>SUMIFS(172:172,$9:$9,IW$9-SUMIFS(conditions!$89:$89,conditions!$8:$8,"&lt;="&amp;IW$9,conditions!$9:$9,"&gt;="&amp;IW$9))</f>
        <v>2.5438643999999999</v>
      </c>
      <c r="IX174" s="27">
        <f>SUMIFS(172:172,$9:$9,IX$9-SUMIFS(conditions!$89:$89,conditions!$8:$8,"&lt;="&amp;IX$9,conditions!$9:$9,"&gt;="&amp;IX$9))</f>
        <v>0</v>
      </c>
      <c r="IY174" s="27">
        <f>SUMIFS(172:172,$9:$9,IY$9-SUMIFS(conditions!$89:$89,conditions!$8:$8,"&lt;="&amp;IY$9,conditions!$9:$9,"&gt;="&amp;IY$9))</f>
        <v>0</v>
      </c>
      <c r="IZ174" s="27">
        <f>SUMIFS(172:172,$9:$9,IZ$9-SUMIFS(conditions!$89:$89,conditions!$8:$8,"&lt;="&amp;IZ$9,conditions!$9:$9,"&gt;="&amp;IZ$9))</f>
        <v>2.5438643999999999</v>
      </c>
      <c r="JA174" s="27">
        <f>SUMIFS(172:172,$9:$9,JA$9-SUMIFS(conditions!$89:$89,conditions!$8:$8,"&lt;="&amp;JA$9,conditions!$9:$9,"&gt;="&amp;JA$9))</f>
        <v>2.5438643999999999</v>
      </c>
      <c r="JB174" s="27">
        <f>SUMIFS(172:172,$9:$9,JB$9-SUMIFS(conditions!$89:$89,conditions!$8:$8,"&lt;="&amp;JB$9,conditions!$9:$9,"&gt;="&amp;JB$9))</f>
        <v>2.5438643999999999</v>
      </c>
      <c r="JC174" s="27">
        <f>SUMIFS(172:172,$9:$9,JC$9-SUMIFS(conditions!$89:$89,conditions!$8:$8,"&lt;="&amp;JC$9,conditions!$9:$9,"&gt;="&amp;JC$9))</f>
        <v>2.5438643999999999</v>
      </c>
      <c r="JD174" s="27">
        <f>SUMIFS(172:172,$9:$9,JD$9-SUMIFS(conditions!$89:$89,conditions!$8:$8,"&lt;="&amp;JD$9,conditions!$9:$9,"&gt;="&amp;JD$9))</f>
        <v>2.5438643999999999</v>
      </c>
      <c r="JE174" s="27">
        <f>SUMIFS(172:172,$9:$9,JE$9-SUMIFS(conditions!$89:$89,conditions!$8:$8,"&lt;="&amp;JE$9,conditions!$9:$9,"&gt;="&amp;JE$9))</f>
        <v>0</v>
      </c>
      <c r="JF174" s="27">
        <f>SUMIFS(172:172,$9:$9,JF$9-SUMIFS(conditions!$89:$89,conditions!$8:$8,"&lt;="&amp;JF$9,conditions!$9:$9,"&gt;="&amp;JF$9))</f>
        <v>0</v>
      </c>
      <c r="JG174" s="27">
        <f>SUMIFS(172:172,$9:$9,JG$9-SUMIFS(conditions!$89:$89,conditions!$8:$8,"&lt;="&amp;JG$9,conditions!$9:$9,"&gt;="&amp;JG$9))</f>
        <v>2.5438643999999999</v>
      </c>
      <c r="JH174" s="27">
        <f>SUMIFS(172:172,$9:$9,JH$9-SUMIFS(conditions!$89:$89,conditions!$8:$8,"&lt;="&amp;JH$9,conditions!$9:$9,"&gt;="&amp;JH$9))</f>
        <v>2.5438643999999999</v>
      </c>
      <c r="JI174" s="27">
        <f>SUMIFS(172:172,$9:$9,JI$9-SUMIFS(conditions!$89:$89,conditions!$8:$8,"&lt;="&amp;JI$9,conditions!$9:$9,"&gt;="&amp;JI$9))</f>
        <v>2.5438643999999999</v>
      </c>
      <c r="JJ174" s="27">
        <f>SUMIFS(172:172,$9:$9,JJ$9-SUMIFS(conditions!$89:$89,conditions!$8:$8,"&lt;="&amp;JJ$9,conditions!$9:$9,"&gt;="&amp;JJ$9))</f>
        <v>2.5438643999999999</v>
      </c>
      <c r="JK174" s="27">
        <f>SUMIFS(172:172,$9:$9,JK$9-SUMIFS(conditions!$89:$89,conditions!$8:$8,"&lt;="&amp;JK$9,conditions!$9:$9,"&gt;="&amp;JK$9))</f>
        <v>2.5438643999999999</v>
      </c>
      <c r="JL174" s="27">
        <f>SUMIFS(172:172,$9:$9,JL$9-SUMIFS(conditions!$89:$89,conditions!$8:$8,"&lt;="&amp;JL$9,conditions!$9:$9,"&gt;="&amp;JL$9))</f>
        <v>0</v>
      </c>
      <c r="JM174" s="27">
        <f>SUMIFS(172:172,$9:$9,JM$9-SUMIFS(conditions!$89:$89,conditions!$8:$8,"&lt;="&amp;JM$9,conditions!$9:$9,"&gt;="&amp;JM$9))</f>
        <v>0</v>
      </c>
      <c r="JN174" s="27">
        <f>SUMIFS(172:172,$9:$9,JN$9-SUMIFS(conditions!$89:$89,conditions!$8:$8,"&lt;="&amp;JN$9,conditions!$9:$9,"&gt;="&amp;JN$9))</f>
        <v>2.5438643999999999</v>
      </c>
      <c r="JO174" s="27">
        <f>SUMIFS(172:172,$9:$9,JO$9-SUMIFS(conditions!$89:$89,conditions!$8:$8,"&lt;="&amp;JO$9,conditions!$9:$9,"&gt;="&amp;JO$9))</f>
        <v>2.5438643999999999</v>
      </c>
      <c r="JP174" s="27">
        <f>SUMIFS(172:172,$9:$9,JP$9-SUMIFS(conditions!$89:$89,conditions!$8:$8,"&lt;="&amp;JP$9,conditions!$9:$9,"&gt;="&amp;JP$9))</f>
        <v>2.5438643999999999</v>
      </c>
      <c r="JQ174" s="27">
        <f>SUMIFS(172:172,$9:$9,JQ$9-SUMIFS(conditions!$89:$89,conditions!$8:$8,"&lt;="&amp;JQ$9,conditions!$9:$9,"&gt;="&amp;JQ$9))</f>
        <v>2.5438643999999999</v>
      </c>
      <c r="JR174" s="27">
        <f>SUMIFS(172:172,$9:$9,JR$9-SUMIFS(conditions!$89:$89,conditions!$8:$8,"&lt;="&amp;JR$9,conditions!$9:$9,"&gt;="&amp;JR$9))</f>
        <v>2.5438643999999999</v>
      </c>
      <c r="JS174" s="27">
        <f>SUMIFS(172:172,$9:$9,JS$9-SUMIFS(conditions!$89:$89,conditions!$8:$8,"&lt;="&amp;JS$9,conditions!$9:$9,"&gt;="&amp;JS$9))</f>
        <v>0</v>
      </c>
      <c r="JT174" s="27">
        <f>SUMIFS(172:172,$9:$9,JT$9-SUMIFS(conditions!$89:$89,conditions!$8:$8,"&lt;="&amp;JT$9,conditions!$9:$9,"&gt;="&amp;JT$9))</f>
        <v>0</v>
      </c>
      <c r="JU174" s="27">
        <f>SUMIFS(172:172,$9:$9,JU$9-SUMIFS(conditions!$89:$89,conditions!$8:$8,"&lt;="&amp;JU$9,conditions!$9:$9,"&gt;="&amp;JU$9))</f>
        <v>2.6201803319999994</v>
      </c>
      <c r="JV174" s="27">
        <f>SUMIFS(172:172,$9:$9,JV$9-SUMIFS(conditions!$89:$89,conditions!$8:$8,"&lt;="&amp;JV$9,conditions!$9:$9,"&gt;="&amp;JV$9))</f>
        <v>2.6201803319999994</v>
      </c>
      <c r="JW174" s="27">
        <f>SUMIFS(172:172,$9:$9,JW$9-SUMIFS(conditions!$89:$89,conditions!$8:$8,"&lt;="&amp;JW$9,conditions!$9:$9,"&gt;="&amp;JW$9))</f>
        <v>2.6201803319999994</v>
      </c>
      <c r="JX174" s="27">
        <f>SUMIFS(172:172,$9:$9,JX$9-SUMIFS(conditions!$89:$89,conditions!$8:$8,"&lt;="&amp;JX$9,conditions!$9:$9,"&gt;="&amp;JX$9))</f>
        <v>2.6201803319999994</v>
      </c>
      <c r="JY174" s="27">
        <f>SUMIFS(172:172,$9:$9,JY$9-SUMIFS(conditions!$89:$89,conditions!$8:$8,"&lt;="&amp;JY$9,conditions!$9:$9,"&gt;="&amp;JY$9))</f>
        <v>2.6201803319999994</v>
      </c>
      <c r="JZ174" s="27">
        <f>SUMIFS(172:172,$9:$9,JZ$9-SUMIFS(conditions!$89:$89,conditions!$8:$8,"&lt;="&amp;JZ$9,conditions!$9:$9,"&gt;="&amp;JZ$9))</f>
        <v>0</v>
      </c>
      <c r="KA174" s="27">
        <f>SUMIFS(172:172,$9:$9,KA$9-SUMIFS(conditions!$89:$89,conditions!$8:$8,"&lt;="&amp;KA$9,conditions!$9:$9,"&gt;="&amp;KA$9))</f>
        <v>0</v>
      </c>
      <c r="KB174" s="27">
        <f>SUMIFS(172:172,$9:$9,KB$9-SUMIFS(conditions!$89:$89,conditions!$8:$8,"&lt;="&amp;KB$9,conditions!$9:$9,"&gt;="&amp;KB$9))</f>
        <v>2.6201803319999994</v>
      </c>
      <c r="KC174" s="27">
        <f>SUMIFS(172:172,$9:$9,KC$9-SUMIFS(conditions!$89:$89,conditions!$8:$8,"&lt;="&amp;KC$9,conditions!$9:$9,"&gt;="&amp;KC$9))</f>
        <v>2.6201803319999994</v>
      </c>
      <c r="KD174" s="27">
        <f>SUMIFS(172:172,$9:$9,KD$9-SUMIFS(conditions!$89:$89,conditions!$8:$8,"&lt;="&amp;KD$9,conditions!$9:$9,"&gt;="&amp;KD$9))</f>
        <v>2.6201803319999994</v>
      </c>
      <c r="KE174" s="27">
        <f>SUMIFS(172:172,$9:$9,KE$9-SUMIFS(conditions!$89:$89,conditions!$8:$8,"&lt;="&amp;KE$9,conditions!$9:$9,"&gt;="&amp;KE$9))</f>
        <v>2.6201803319999994</v>
      </c>
      <c r="KF174" s="27">
        <f>SUMIFS(172:172,$9:$9,KF$9-SUMIFS(conditions!$89:$89,conditions!$8:$8,"&lt;="&amp;KF$9,conditions!$9:$9,"&gt;="&amp;KF$9))</f>
        <v>2.6201803319999994</v>
      </c>
      <c r="KG174" s="27">
        <f>SUMIFS(172:172,$9:$9,KG$9-SUMIFS(conditions!$89:$89,conditions!$8:$8,"&lt;="&amp;KG$9,conditions!$9:$9,"&gt;="&amp;KG$9))</f>
        <v>0</v>
      </c>
      <c r="KH174" s="27">
        <f>SUMIFS(172:172,$9:$9,KH$9-SUMIFS(conditions!$89:$89,conditions!$8:$8,"&lt;="&amp;KH$9,conditions!$9:$9,"&gt;="&amp;KH$9))</f>
        <v>0</v>
      </c>
      <c r="KI174" s="27">
        <f>SUMIFS(172:172,$9:$9,KI$9-SUMIFS(conditions!$89:$89,conditions!$8:$8,"&lt;="&amp;KI$9,conditions!$9:$9,"&gt;="&amp;KI$9))</f>
        <v>2.6201803319999994</v>
      </c>
      <c r="KJ174" s="27">
        <f>SUMIFS(172:172,$9:$9,KJ$9-SUMIFS(conditions!$89:$89,conditions!$8:$8,"&lt;="&amp;KJ$9,conditions!$9:$9,"&gt;="&amp;KJ$9))</f>
        <v>2.6201803319999994</v>
      </c>
      <c r="KK174" s="27">
        <f>SUMIFS(172:172,$9:$9,KK$9-SUMIFS(conditions!$89:$89,conditions!$8:$8,"&lt;="&amp;KK$9,conditions!$9:$9,"&gt;="&amp;KK$9))</f>
        <v>2.6201803319999994</v>
      </c>
      <c r="KL174" s="27">
        <f>SUMIFS(172:172,$9:$9,KL$9-SUMIFS(conditions!$89:$89,conditions!$8:$8,"&lt;="&amp;KL$9,conditions!$9:$9,"&gt;="&amp;KL$9))</f>
        <v>2.6201803319999994</v>
      </c>
      <c r="KM174" s="27">
        <f>SUMIFS(172:172,$9:$9,KM$9-SUMIFS(conditions!$89:$89,conditions!$8:$8,"&lt;="&amp;KM$9,conditions!$9:$9,"&gt;="&amp;KM$9))</f>
        <v>2.6201803319999994</v>
      </c>
      <c r="KN174" s="27">
        <f>SUMIFS(172:172,$9:$9,KN$9-SUMIFS(conditions!$89:$89,conditions!$8:$8,"&lt;="&amp;KN$9,conditions!$9:$9,"&gt;="&amp;KN$9))</f>
        <v>0</v>
      </c>
      <c r="KO174" s="27">
        <f>SUMIFS(172:172,$9:$9,KO$9-SUMIFS(conditions!$89:$89,conditions!$8:$8,"&lt;="&amp;KO$9,conditions!$9:$9,"&gt;="&amp;KO$9))</f>
        <v>0</v>
      </c>
      <c r="KP174" s="27">
        <f>SUMIFS(172:172,$9:$9,KP$9-SUMIFS(conditions!$89:$89,conditions!$8:$8,"&lt;="&amp;KP$9,conditions!$9:$9,"&gt;="&amp;KP$9))</f>
        <v>2.6201803319999994</v>
      </c>
      <c r="KQ174" s="27">
        <f>SUMIFS(172:172,$9:$9,KQ$9-SUMIFS(conditions!$89:$89,conditions!$8:$8,"&lt;="&amp;KQ$9,conditions!$9:$9,"&gt;="&amp;KQ$9))</f>
        <v>2.6201803319999994</v>
      </c>
      <c r="KR174" s="27">
        <f>SUMIFS(172:172,$9:$9,KR$9-SUMIFS(conditions!$89:$89,conditions!$8:$8,"&lt;="&amp;KR$9,conditions!$9:$9,"&gt;="&amp;KR$9))</f>
        <v>2.6201803319999994</v>
      </c>
      <c r="KS174" s="27">
        <f>SUMIFS(172:172,$9:$9,KS$9-SUMIFS(conditions!$89:$89,conditions!$8:$8,"&lt;="&amp;KS$9,conditions!$9:$9,"&gt;="&amp;KS$9))</f>
        <v>2.6201803319999994</v>
      </c>
      <c r="KT174" s="27">
        <f>SUMIFS(172:172,$9:$9,KT$9-SUMIFS(conditions!$89:$89,conditions!$8:$8,"&lt;="&amp;KT$9,conditions!$9:$9,"&gt;="&amp;KT$9))</f>
        <v>2.6201803319999994</v>
      </c>
      <c r="KU174" s="27">
        <f>SUMIFS(172:172,$9:$9,KU$9-SUMIFS(conditions!$89:$89,conditions!$8:$8,"&lt;="&amp;KU$9,conditions!$9:$9,"&gt;="&amp;KU$9))</f>
        <v>0</v>
      </c>
      <c r="KV174" s="27">
        <f>SUMIFS(172:172,$9:$9,KV$9-SUMIFS(conditions!$89:$89,conditions!$8:$8,"&lt;="&amp;KV$9,conditions!$9:$9,"&gt;="&amp;KV$9))</f>
        <v>0</v>
      </c>
      <c r="KW174" s="27">
        <f>SUMIFS(172:172,$9:$9,KW$9-SUMIFS(conditions!$89:$89,conditions!$8:$8,"&lt;="&amp;KW$9,conditions!$9:$9,"&gt;="&amp;KW$9))</f>
        <v>2.6201803319999994</v>
      </c>
      <c r="KX174" s="27">
        <f>SUMIFS(172:172,$9:$9,KX$9-SUMIFS(conditions!$89:$89,conditions!$8:$8,"&lt;="&amp;KX$9,conditions!$9:$9,"&gt;="&amp;KX$9))</f>
        <v>2.6201803319999994</v>
      </c>
      <c r="KY174" s="27">
        <f>SUMIFS(172:172,$9:$9,KY$9-SUMIFS(conditions!$89:$89,conditions!$8:$8,"&lt;="&amp;KY$9,conditions!$9:$9,"&gt;="&amp;KY$9))</f>
        <v>3.4311885299999996</v>
      </c>
      <c r="KZ174" s="27">
        <f>SUMIFS(172:172,$9:$9,KZ$9-SUMIFS(conditions!$89:$89,conditions!$8:$8,"&lt;="&amp;KZ$9,conditions!$9:$9,"&gt;="&amp;KZ$9))</f>
        <v>3.4311885299999996</v>
      </c>
      <c r="LA174" s="27">
        <f>SUMIFS(172:172,$9:$9,LA$9-SUMIFS(conditions!$89:$89,conditions!$8:$8,"&lt;="&amp;LA$9,conditions!$9:$9,"&gt;="&amp;LA$9))</f>
        <v>3.4311885299999996</v>
      </c>
      <c r="LB174" s="27">
        <f>SUMIFS(172:172,$9:$9,LB$9-SUMIFS(conditions!$89:$89,conditions!$8:$8,"&lt;="&amp;LB$9,conditions!$9:$9,"&gt;="&amp;LB$9))</f>
        <v>0</v>
      </c>
      <c r="LC174" s="27">
        <f>SUMIFS(172:172,$9:$9,LC$9-SUMIFS(conditions!$89:$89,conditions!$8:$8,"&lt;="&amp;LC$9,conditions!$9:$9,"&gt;="&amp;LC$9))</f>
        <v>0</v>
      </c>
      <c r="LD174" s="27">
        <f>SUMIFS(172:172,$9:$9,LD$9-SUMIFS(conditions!$89:$89,conditions!$8:$8,"&lt;="&amp;LD$9,conditions!$9:$9,"&gt;="&amp;LD$9))</f>
        <v>3.4311885299999996</v>
      </c>
      <c r="LE174" s="27">
        <f>SUMIFS(172:172,$9:$9,LE$9-SUMIFS(conditions!$89:$89,conditions!$8:$8,"&lt;="&amp;LE$9,conditions!$9:$9,"&gt;="&amp;LE$9))</f>
        <v>3.4311885299999996</v>
      </c>
      <c r="LF174" s="27">
        <f>SUMIFS(172:172,$9:$9,LF$9-SUMIFS(conditions!$89:$89,conditions!$8:$8,"&lt;="&amp;LF$9,conditions!$9:$9,"&gt;="&amp;LF$9))</f>
        <v>3.4311885299999996</v>
      </c>
      <c r="LG174" s="27">
        <f>SUMIFS(172:172,$9:$9,LG$9-SUMIFS(conditions!$89:$89,conditions!$8:$8,"&lt;="&amp;LG$9,conditions!$9:$9,"&gt;="&amp;LG$9))</f>
        <v>3.4311885299999996</v>
      </c>
      <c r="LH174" s="27">
        <f>SUMIFS(172:172,$9:$9,LH$9-SUMIFS(conditions!$89:$89,conditions!$8:$8,"&lt;="&amp;LH$9,conditions!$9:$9,"&gt;="&amp;LH$9))</f>
        <v>3.4311885299999996</v>
      </c>
      <c r="LI174" s="27">
        <f>SUMIFS(172:172,$9:$9,LI$9-SUMIFS(conditions!$89:$89,conditions!$8:$8,"&lt;="&amp;LI$9,conditions!$9:$9,"&gt;="&amp;LI$9))</f>
        <v>0</v>
      </c>
      <c r="LJ174" s="27">
        <f>SUMIFS(172:172,$9:$9,LJ$9-SUMIFS(conditions!$89:$89,conditions!$8:$8,"&lt;="&amp;LJ$9,conditions!$9:$9,"&gt;="&amp;LJ$9))</f>
        <v>0</v>
      </c>
      <c r="LK174" s="27">
        <f>SUMIFS(172:172,$9:$9,LK$9-SUMIFS(conditions!$89:$89,conditions!$8:$8,"&lt;="&amp;LK$9,conditions!$9:$9,"&gt;="&amp;LK$9))</f>
        <v>3.4311885299999996</v>
      </c>
      <c r="LL174" s="27">
        <f>SUMIFS(172:172,$9:$9,LL$9-SUMIFS(conditions!$89:$89,conditions!$8:$8,"&lt;="&amp;LL$9,conditions!$9:$9,"&gt;="&amp;LL$9))</f>
        <v>3.4311885299999996</v>
      </c>
      <c r="LM174" s="27">
        <f>SUMIFS(172:172,$9:$9,LM$9-SUMIFS(conditions!$89:$89,conditions!$8:$8,"&lt;="&amp;LM$9,conditions!$9:$9,"&gt;="&amp;LM$9))</f>
        <v>3.4311885299999996</v>
      </c>
      <c r="LN174" s="27">
        <f>SUMIFS(172:172,$9:$9,LN$9-SUMIFS(conditions!$89:$89,conditions!$8:$8,"&lt;="&amp;LN$9,conditions!$9:$9,"&gt;="&amp;LN$9))</f>
        <v>3.4311885299999996</v>
      </c>
      <c r="LO174" s="27">
        <f>SUMIFS(172:172,$9:$9,LO$9-SUMIFS(conditions!$89:$89,conditions!$8:$8,"&lt;="&amp;LO$9,conditions!$9:$9,"&gt;="&amp;LO$9))</f>
        <v>3.4311885299999996</v>
      </c>
      <c r="LP174" s="27">
        <f>SUMIFS(172:172,$9:$9,LP$9-SUMIFS(conditions!$89:$89,conditions!$8:$8,"&lt;="&amp;LP$9,conditions!$9:$9,"&gt;="&amp;LP$9))</f>
        <v>0</v>
      </c>
      <c r="LQ174" s="27">
        <f>SUMIFS(172:172,$9:$9,LQ$9-SUMIFS(conditions!$89:$89,conditions!$8:$8,"&lt;="&amp;LQ$9,conditions!$9:$9,"&gt;="&amp;LQ$9))</f>
        <v>0</v>
      </c>
      <c r="LR174" s="27">
        <f>SUMIFS(172:172,$9:$9,LR$9-SUMIFS(conditions!$89:$89,conditions!$8:$8,"&lt;="&amp;LR$9,conditions!$9:$9,"&gt;="&amp;LR$9))</f>
        <v>3.4311885299999996</v>
      </c>
      <c r="LS174" s="27">
        <f>SUMIFS(172:172,$9:$9,LS$9-SUMIFS(conditions!$89:$89,conditions!$8:$8,"&lt;="&amp;LS$9,conditions!$9:$9,"&gt;="&amp;LS$9))</f>
        <v>3.4311885299999996</v>
      </c>
      <c r="LT174" s="27">
        <f>SUMIFS(172:172,$9:$9,LT$9-SUMIFS(conditions!$89:$89,conditions!$8:$8,"&lt;="&amp;LT$9,conditions!$9:$9,"&gt;="&amp;LT$9))</f>
        <v>3.4311885299999996</v>
      </c>
      <c r="LU174" s="27">
        <f>SUMIFS(172:172,$9:$9,LU$9-SUMIFS(conditions!$89:$89,conditions!$8:$8,"&lt;="&amp;LU$9,conditions!$9:$9,"&gt;="&amp;LU$9))</f>
        <v>3.4311885299999996</v>
      </c>
      <c r="LV174" s="27">
        <f>SUMIFS(172:172,$9:$9,LV$9-SUMIFS(conditions!$89:$89,conditions!$8:$8,"&lt;="&amp;LV$9,conditions!$9:$9,"&gt;="&amp;LV$9))</f>
        <v>3.4311885299999996</v>
      </c>
      <c r="LW174" s="27">
        <f>SUMIFS(172:172,$9:$9,LW$9-SUMIFS(conditions!$89:$89,conditions!$8:$8,"&lt;="&amp;LW$9,conditions!$9:$9,"&gt;="&amp;LW$9))</f>
        <v>0</v>
      </c>
      <c r="LX174" s="27">
        <f>SUMIFS(172:172,$9:$9,LX$9-SUMIFS(conditions!$89:$89,conditions!$8:$8,"&lt;="&amp;LX$9,conditions!$9:$9,"&gt;="&amp;LX$9))</f>
        <v>0</v>
      </c>
      <c r="LY174" s="27">
        <f>SUMIFS(172:172,$9:$9,LY$9-SUMIFS(conditions!$89:$89,conditions!$8:$8,"&lt;="&amp;LY$9,conditions!$9:$9,"&gt;="&amp;LY$9))</f>
        <v>3.4311885299999996</v>
      </c>
      <c r="LZ174" s="27">
        <f>SUMIFS(172:172,$9:$9,LZ$9-SUMIFS(conditions!$89:$89,conditions!$8:$8,"&lt;="&amp;LZ$9,conditions!$9:$9,"&gt;="&amp;LZ$9))</f>
        <v>3.4311885299999996</v>
      </c>
      <c r="MA174" s="27">
        <f>SUMIFS(172:172,$9:$9,MA$9-SUMIFS(conditions!$89:$89,conditions!$8:$8,"&lt;="&amp;MA$9,conditions!$9:$9,"&gt;="&amp;MA$9))</f>
        <v>3.4311885299999996</v>
      </c>
      <c r="MB174" s="27">
        <f>SUMIFS(172:172,$9:$9,MB$9-SUMIFS(conditions!$89:$89,conditions!$8:$8,"&lt;="&amp;MB$9,conditions!$9:$9,"&gt;="&amp;MB$9))</f>
        <v>3.4311885299999996</v>
      </c>
      <c r="MC174" s="27">
        <f>SUMIFS(172:172,$9:$9,MC$9-SUMIFS(conditions!$89:$89,conditions!$8:$8,"&lt;="&amp;MC$9,conditions!$9:$9,"&gt;="&amp;MC$9))</f>
        <v>4.460545089</v>
      </c>
      <c r="MD174" s="27">
        <f>SUMIFS(172:172,$9:$9,MD$9-SUMIFS(conditions!$89:$89,conditions!$8:$8,"&lt;="&amp;MD$9,conditions!$9:$9,"&gt;="&amp;MD$9))</f>
        <v>0</v>
      </c>
      <c r="ME174" s="27">
        <f>SUMIFS(172:172,$9:$9,ME$9-SUMIFS(conditions!$89:$89,conditions!$8:$8,"&lt;="&amp;ME$9,conditions!$9:$9,"&gt;="&amp;ME$9))</f>
        <v>0</v>
      </c>
      <c r="MF174" s="27">
        <f>SUMIFS(172:172,$9:$9,MF$9-SUMIFS(conditions!$89:$89,conditions!$8:$8,"&lt;="&amp;MF$9,conditions!$9:$9,"&gt;="&amp;MF$9))</f>
        <v>4.460545089</v>
      </c>
      <c r="MG174" s="27">
        <f>SUMIFS(172:172,$9:$9,MG$9-SUMIFS(conditions!$89:$89,conditions!$8:$8,"&lt;="&amp;MG$9,conditions!$9:$9,"&gt;="&amp;MG$9))</f>
        <v>4.460545089</v>
      </c>
      <c r="MH174" s="27">
        <f>SUMIFS(172:172,$9:$9,MH$9-SUMIFS(conditions!$89:$89,conditions!$8:$8,"&lt;="&amp;MH$9,conditions!$9:$9,"&gt;="&amp;MH$9))</f>
        <v>4.460545089</v>
      </c>
      <c r="MI174" s="27">
        <f>SUMIFS(172:172,$9:$9,MI$9-SUMIFS(conditions!$89:$89,conditions!$8:$8,"&lt;="&amp;MI$9,conditions!$9:$9,"&gt;="&amp;MI$9))</f>
        <v>4.460545089</v>
      </c>
      <c r="MJ174" s="27">
        <f>SUMIFS(172:172,$9:$9,MJ$9-SUMIFS(conditions!$89:$89,conditions!$8:$8,"&lt;="&amp;MJ$9,conditions!$9:$9,"&gt;="&amp;MJ$9))</f>
        <v>4.460545089</v>
      </c>
      <c r="MK174" s="27">
        <f>SUMIFS(172:172,$9:$9,MK$9-SUMIFS(conditions!$89:$89,conditions!$8:$8,"&lt;="&amp;MK$9,conditions!$9:$9,"&gt;="&amp;MK$9))</f>
        <v>0</v>
      </c>
      <c r="ML174" s="27">
        <f>SUMIFS(172:172,$9:$9,ML$9-SUMIFS(conditions!$89:$89,conditions!$8:$8,"&lt;="&amp;ML$9,conditions!$9:$9,"&gt;="&amp;ML$9))</f>
        <v>0</v>
      </c>
      <c r="MM174" s="27">
        <f>SUMIFS(172:172,$9:$9,MM$9-SUMIFS(conditions!$89:$89,conditions!$8:$8,"&lt;="&amp;MM$9,conditions!$9:$9,"&gt;="&amp;MM$9))</f>
        <v>4.460545089</v>
      </c>
      <c r="MN174" s="27">
        <f>SUMIFS(172:172,$9:$9,MN$9-SUMIFS(conditions!$89:$89,conditions!$8:$8,"&lt;="&amp;MN$9,conditions!$9:$9,"&gt;="&amp;MN$9))</f>
        <v>4.460545089</v>
      </c>
      <c r="MO174" s="27">
        <f>SUMIFS(172:172,$9:$9,MO$9-SUMIFS(conditions!$89:$89,conditions!$8:$8,"&lt;="&amp;MO$9,conditions!$9:$9,"&gt;="&amp;MO$9))</f>
        <v>4.460545089</v>
      </c>
      <c r="MP174" s="27">
        <f>SUMIFS(172:172,$9:$9,MP$9-SUMIFS(conditions!$89:$89,conditions!$8:$8,"&lt;="&amp;MP$9,conditions!$9:$9,"&gt;="&amp;MP$9))</f>
        <v>4.460545089</v>
      </c>
      <c r="MQ174" s="27">
        <f>SUMIFS(172:172,$9:$9,MQ$9-SUMIFS(conditions!$89:$89,conditions!$8:$8,"&lt;="&amp;MQ$9,conditions!$9:$9,"&gt;="&amp;MQ$9))</f>
        <v>4.460545089</v>
      </c>
      <c r="MR174" s="27">
        <f>SUMIFS(172:172,$9:$9,MR$9-SUMIFS(conditions!$89:$89,conditions!$8:$8,"&lt;="&amp;MR$9,conditions!$9:$9,"&gt;="&amp;MR$9))</f>
        <v>0</v>
      </c>
      <c r="MS174" s="27">
        <f>SUMIFS(172:172,$9:$9,MS$9-SUMIFS(conditions!$89:$89,conditions!$8:$8,"&lt;="&amp;MS$9,conditions!$9:$9,"&gt;="&amp;MS$9))</f>
        <v>0</v>
      </c>
      <c r="MT174" s="27">
        <f>SUMIFS(172:172,$9:$9,MT$9-SUMIFS(conditions!$89:$89,conditions!$8:$8,"&lt;="&amp;MT$9,conditions!$9:$9,"&gt;="&amp;MT$9))</f>
        <v>4.460545089</v>
      </c>
      <c r="MU174" s="27">
        <f>SUMIFS(172:172,$9:$9,MU$9-SUMIFS(conditions!$89:$89,conditions!$8:$8,"&lt;="&amp;MU$9,conditions!$9:$9,"&gt;="&amp;MU$9))</f>
        <v>4.460545089</v>
      </c>
      <c r="MV174" s="27">
        <f>SUMIFS(172:172,$9:$9,MV$9-SUMIFS(conditions!$89:$89,conditions!$8:$8,"&lt;="&amp;MV$9,conditions!$9:$9,"&gt;="&amp;MV$9))</f>
        <v>4.460545089</v>
      </c>
      <c r="MW174" s="27">
        <f>SUMIFS(172:172,$9:$9,MW$9-SUMIFS(conditions!$89:$89,conditions!$8:$8,"&lt;="&amp;MW$9,conditions!$9:$9,"&gt;="&amp;MW$9))</f>
        <v>4.460545089</v>
      </c>
      <c r="MX174" s="27">
        <f>SUMIFS(172:172,$9:$9,MX$9-SUMIFS(conditions!$89:$89,conditions!$8:$8,"&lt;="&amp;MX$9,conditions!$9:$9,"&gt;="&amp;MX$9))</f>
        <v>4.460545089</v>
      </c>
      <c r="MY174" s="27">
        <f>SUMIFS(172:172,$9:$9,MY$9-SUMIFS(conditions!$89:$89,conditions!$8:$8,"&lt;="&amp;MY$9,conditions!$9:$9,"&gt;="&amp;MY$9))</f>
        <v>0</v>
      </c>
      <c r="MZ174" s="27">
        <f>SUMIFS(172:172,$9:$9,MZ$9-SUMIFS(conditions!$89:$89,conditions!$8:$8,"&lt;="&amp;MZ$9,conditions!$9:$9,"&gt;="&amp;MZ$9))</f>
        <v>0</v>
      </c>
      <c r="NA174" s="27">
        <f>SUMIFS(172:172,$9:$9,NA$9-SUMIFS(conditions!$89:$89,conditions!$8:$8,"&lt;="&amp;NA$9,conditions!$9:$9,"&gt;="&amp;NA$9))</f>
        <v>4.460545089</v>
      </c>
      <c r="NB174" s="27">
        <f>SUMIFS(172:172,$9:$9,NB$9-SUMIFS(conditions!$89:$89,conditions!$8:$8,"&lt;="&amp;NB$9,conditions!$9:$9,"&gt;="&amp;NB$9))</f>
        <v>4.460545089</v>
      </c>
      <c r="NC174" s="27">
        <f>SUMIFS(172:172,$9:$9,NC$9-SUMIFS(conditions!$89:$89,conditions!$8:$8,"&lt;="&amp;NC$9,conditions!$9:$9,"&gt;="&amp;NC$9))</f>
        <v>4.460545089</v>
      </c>
      <c r="ND174" s="27">
        <f>SUMIFS(172:172,$9:$9,ND$9-SUMIFS(conditions!$89:$89,conditions!$8:$8,"&lt;="&amp;ND$9,conditions!$9:$9,"&gt;="&amp;ND$9))</f>
        <v>4.460545089</v>
      </c>
      <c r="NE174" s="27">
        <f>SUMIFS(172:172,$9:$9,NE$9-SUMIFS(conditions!$89:$89,conditions!$8:$8,"&lt;="&amp;NE$9,conditions!$9:$9,"&gt;="&amp;NE$9))</f>
        <v>4.460545089</v>
      </c>
      <c r="NF174" s="27">
        <f>SUMIFS(172:172,$9:$9,NF$9-SUMIFS(conditions!$89:$89,conditions!$8:$8,"&lt;="&amp;NF$9,conditions!$9:$9,"&gt;="&amp;NF$9))</f>
        <v>0</v>
      </c>
      <c r="NG174" s="27">
        <f>SUMIFS(172:172,$9:$9,NG$9-SUMIFS(conditions!$89:$89,conditions!$8:$8,"&lt;="&amp;NG$9,conditions!$9:$9,"&gt;="&amp;NG$9))</f>
        <v>0</v>
      </c>
      <c r="NH174" s="27">
        <f>SUMIFS(172:172,$9:$9,NH$9-SUMIFS(conditions!$89:$89,conditions!$8:$8,"&lt;="&amp;NH$9,conditions!$9:$9,"&gt;="&amp;NH$9))</f>
        <v>5.3526541067999993</v>
      </c>
      <c r="NI174" s="27">
        <f>SUMIFS(172:172,$9:$9,NI$9-SUMIFS(conditions!$89:$89,conditions!$8:$8,"&lt;="&amp;NI$9,conditions!$9:$9,"&gt;="&amp;NI$9))</f>
        <v>5.3526541067999993</v>
      </c>
      <c r="NJ174" s="27">
        <f>SUMIFS(172:172,$9:$9,NJ$9-SUMIFS(conditions!$89:$89,conditions!$8:$8,"&lt;="&amp;NJ$9,conditions!$9:$9,"&gt;="&amp;NJ$9))</f>
        <v>5.3526541067999993</v>
      </c>
      <c r="NK174" s="27">
        <f>SUMIFS(172:172,$9:$9,NK$9-SUMIFS(conditions!$89:$89,conditions!$8:$8,"&lt;="&amp;NK$9,conditions!$9:$9,"&gt;="&amp;NK$9))</f>
        <v>5.3526541067999993</v>
      </c>
      <c r="NL174" s="27">
        <f>SUMIFS(172:172,$9:$9,NL$9-SUMIFS(conditions!$89:$89,conditions!$8:$8,"&lt;="&amp;NL$9,conditions!$9:$9,"&gt;="&amp;NL$9))</f>
        <v>5.3526541067999993</v>
      </c>
      <c r="NM174" s="27">
        <f>SUMIFS(172:172,$9:$9,NM$9-SUMIFS(conditions!$89:$89,conditions!$8:$8,"&lt;="&amp;NM$9,conditions!$9:$9,"&gt;="&amp;NM$9))</f>
        <v>0</v>
      </c>
      <c r="NN174" s="27">
        <f>SUMIFS(172:172,$9:$9,NN$9-SUMIFS(conditions!$89:$89,conditions!$8:$8,"&lt;="&amp;NN$9,conditions!$9:$9,"&gt;="&amp;NN$9))</f>
        <v>0</v>
      </c>
      <c r="NO174" s="27">
        <f>SUMIFS(172:172,$9:$9,NO$9-SUMIFS(conditions!$89:$89,conditions!$8:$8,"&lt;="&amp;NO$9,conditions!$9:$9,"&gt;="&amp;NO$9))</f>
        <v>5.3526541067999993</v>
      </c>
      <c r="NP174" s="27">
        <f>SUMIFS(172:172,$9:$9,NP$9-SUMIFS(conditions!$89:$89,conditions!$8:$8,"&lt;="&amp;NP$9,conditions!$9:$9,"&gt;="&amp;NP$9))</f>
        <v>5.3526541067999993</v>
      </c>
      <c r="NQ174" s="27">
        <f>SUMIFS(172:172,$9:$9,NQ$9-SUMIFS(conditions!$89:$89,conditions!$8:$8,"&lt;="&amp;NQ$9,conditions!$9:$9,"&gt;="&amp;NQ$9))</f>
        <v>5.3526541067999993</v>
      </c>
      <c r="NR174" s="27">
        <f>SUMIFS(172:172,$9:$9,NR$9-SUMIFS(conditions!$89:$89,conditions!$8:$8,"&lt;="&amp;NR$9,conditions!$9:$9,"&gt;="&amp;NR$9))</f>
        <v>5.3526541067999993</v>
      </c>
      <c r="NS174" s="27">
        <f>SUMIFS(172:172,$9:$9,NS$9-SUMIFS(conditions!$89:$89,conditions!$8:$8,"&lt;="&amp;NS$9,conditions!$9:$9,"&gt;="&amp;NS$9))</f>
        <v>5.3526541067999993</v>
      </c>
      <c r="NT174" s="27">
        <f>SUMIFS(172:172,$9:$9,NT$9-SUMIFS(conditions!$89:$89,conditions!$8:$8,"&lt;="&amp;NT$9,conditions!$9:$9,"&gt;="&amp;NT$9))</f>
        <v>0</v>
      </c>
      <c r="NU174" s="27">
        <f>SUMIFS(172:172,$9:$9,NU$9-SUMIFS(conditions!$89:$89,conditions!$8:$8,"&lt;="&amp;NU$9,conditions!$9:$9,"&gt;="&amp;NU$9))</f>
        <v>0</v>
      </c>
      <c r="NV174" s="27">
        <f>SUMIFS(172:172,$9:$9,NV$9-SUMIFS(conditions!$89:$89,conditions!$8:$8,"&lt;="&amp;NV$9,conditions!$9:$9,"&gt;="&amp;NV$9))</f>
        <v>5.3526541067999993</v>
      </c>
    </row>
    <row r="175" spans="1:38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8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</row>
    <row r="176" spans="1:386" s="7" customFormat="1" x14ac:dyDescent="0.25">
      <c r="A176" s="5"/>
      <c r="B176" s="5"/>
      <c r="C176" s="5"/>
      <c r="D176" s="5"/>
      <c r="E176" s="5"/>
      <c r="F176" s="5"/>
      <c r="G176" s="5" t="str">
        <f>KPI!$F$52</f>
        <v>кред. задолж-ть по опл. марк. расх. на нач. бюдж. года</v>
      </c>
      <c r="H176" s="5"/>
      <c r="I176" s="5"/>
      <c r="J176" s="20" t="str">
        <f>IF($G176="","",INDEX(KPI!$H$11:$H$121,SUMIFS(KPI!$E$11:$E$121,KPI!$F$11:$F$121,$G176)))</f>
        <v>тыс.руб.</v>
      </c>
      <c r="K176" s="5"/>
      <c r="L176" s="5"/>
      <c r="M176" s="5"/>
      <c r="N176" s="5"/>
      <c r="O176" s="5"/>
      <c r="P176" s="5"/>
      <c r="Q176" s="5"/>
      <c r="R176" s="27">
        <f>SUM(T176:NV176)</f>
        <v>52.991275657319989</v>
      </c>
      <c r="S176" s="5"/>
      <c r="T176" s="5"/>
      <c r="U176" s="27">
        <f>IF(U$9="",0,IF(U$9-conditions!$U$89&lt;$U$9,(1-conditions!$U$34)*SUMIFS($13:$13,$9:$9,EOMONTH($U$9,11)+1-$U$9+U$9-conditions!$U$89)*conditions!$U$87,0))</f>
        <v>4.8173886961200001</v>
      </c>
      <c r="V176" s="27">
        <f>IF(V$9="",0,IF(V$9-conditions!$U$89&lt;$U$9,(1-conditions!$U$34)*SUMIFS($13:$13,$9:$9,EOMONTH($U$9,11)+1-$U$9+V$9-conditions!$U$89)*conditions!$U$87,0))</f>
        <v>4.8173886961200001</v>
      </c>
      <c r="W176" s="27">
        <f>IF(W$9="",0,IF(W$9-conditions!$U$89&lt;$U$9,(1-conditions!$U$34)*SUMIFS($13:$13,$9:$9,EOMONTH($U$9,11)+1-$U$9+W$9-conditions!$U$89)*conditions!$U$87,0))</f>
        <v>4.8173886961200001</v>
      </c>
      <c r="X176" s="27">
        <f>IF(X$9="",0,IF(X$9-conditions!$U$89&lt;$U$9,(1-conditions!$U$34)*SUMIFS($13:$13,$9:$9,EOMONTH($U$9,11)+1-$U$9+X$9-conditions!$U$89)*conditions!$U$87,0))</f>
        <v>4.8173886961200001</v>
      </c>
      <c r="Y176" s="27">
        <f>IF(Y$9="",0,IF(Y$9-conditions!$U$89&lt;$U$9,(1-conditions!$U$34)*SUMIFS($13:$13,$9:$9,EOMONTH($U$9,11)+1-$U$9+Y$9-conditions!$U$89)*conditions!$U$87,0))</f>
        <v>0</v>
      </c>
      <c r="Z176" s="27">
        <f>IF(Z$9="",0,IF(Z$9-conditions!$U$89&lt;$U$9,(1-conditions!$U$34)*SUMIFS($13:$13,$9:$9,EOMONTH($U$9,11)+1-$U$9+Z$9-conditions!$U$89)*conditions!$U$87,0))</f>
        <v>0</v>
      </c>
      <c r="AA176" s="27">
        <f>IF(AA$9="",0,IF(AA$9-conditions!$U$89&lt;$U$9,(1-conditions!$U$34)*SUMIFS($13:$13,$9:$9,EOMONTH($U$9,11)+1-$U$9+AA$9-conditions!$U$89)*conditions!$U$87,0))</f>
        <v>4.8173886961200001</v>
      </c>
      <c r="AB176" s="27">
        <f>IF(AB$9="",0,IF(AB$9-conditions!$U$89&lt;$U$9,(1-conditions!$U$34)*SUMIFS($13:$13,$9:$9,EOMONTH($U$9,11)+1-$U$9+AB$9-conditions!$U$89)*conditions!$U$87,0))</f>
        <v>4.8173886961200001</v>
      </c>
      <c r="AC176" s="27">
        <f>IF(AC$9="",0,IF(AC$9-conditions!$U$89&lt;$U$9,(1-conditions!$U$34)*SUMIFS($13:$13,$9:$9,EOMONTH($U$9,11)+1-$U$9+AC$9-conditions!$U$89)*conditions!$U$87,0))</f>
        <v>4.8173886961200001</v>
      </c>
      <c r="AD176" s="27">
        <f>IF(AD$9="",0,IF(AD$9-conditions!$U$89&lt;$U$9,(1-conditions!$U$34)*SUMIFS($13:$13,$9:$9,EOMONTH($U$9,11)+1-$U$9+AD$9-conditions!$U$89)*conditions!$U$87,0))</f>
        <v>4.8173886961200001</v>
      </c>
      <c r="AE176" s="27">
        <f>IF(AE$9="",0,IF(AE$9-conditions!$U$89&lt;$U$9,(1-conditions!$U$34)*SUMIFS($13:$13,$9:$9,EOMONTH($U$9,11)+1-$U$9+AE$9-conditions!$U$89)*conditions!$U$87,0))</f>
        <v>4.8173886961200001</v>
      </c>
      <c r="AF176" s="27">
        <f>IF(AF$9="",0,IF(AF$9-conditions!$U$89&lt;$U$9,(1-conditions!$U$34)*SUMIFS($13:$13,$9:$9,EOMONTH($U$9,11)+1-$U$9+AF$9-conditions!$U$89)*conditions!$U$87,0))</f>
        <v>0</v>
      </c>
      <c r="AG176" s="27">
        <f>IF(AG$9="",0,IF(AG$9-conditions!$U$89&lt;$U$9,(1-conditions!$U$34)*SUMIFS($13:$13,$9:$9,EOMONTH($U$9,11)+1-$U$9+AG$9-conditions!$U$89)*conditions!$U$87,0))</f>
        <v>0</v>
      </c>
      <c r="AH176" s="27">
        <f>IF(AH$9="",0,IF(AH$9-conditions!$U$89&lt;$U$9,(1-conditions!$U$34)*SUMIFS($13:$13,$9:$9,EOMONTH($U$9,11)+1-$U$9+AH$9-conditions!$U$89)*conditions!$U$87,0))</f>
        <v>4.8173886961200001</v>
      </c>
      <c r="AI176" s="27">
        <f>IF(AI$9="",0,IF(AI$9-conditions!$U$89&lt;$U$9,(1-conditions!$U$34)*SUMIFS($13:$13,$9:$9,EOMONTH($U$9,11)+1-$U$9+AI$9-conditions!$U$89)*conditions!$U$87,0))</f>
        <v>4.8173886961200001</v>
      </c>
      <c r="AJ176" s="27">
        <f>IF(AJ$9="",0,IF(AJ$9-conditions!$U$89&lt;$U$9,(1-conditions!$U$34)*SUMIFS($13:$13,$9:$9,EOMONTH($U$9,11)+1-$U$9+AJ$9-conditions!$U$89)*conditions!$U$87,0))</f>
        <v>0</v>
      </c>
      <c r="AK176" s="27">
        <f>IF(AK$9="",0,IF(AK$9-conditions!$U$89&lt;$U$9,(1-conditions!$U$34)*SUMIFS($13:$13,$9:$9,EOMONTH($U$9,11)+1-$U$9+AK$9-conditions!$U$89)*conditions!$U$87,0))</f>
        <v>0</v>
      </c>
      <c r="AL176" s="27">
        <f>IF(AL$9="",0,IF(AL$9-conditions!$U$89&lt;$U$9,(1-conditions!$U$34)*SUMIFS($13:$13,$9:$9,EOMONTH($U$9,11)+1-$U$9+AL$9-conditions!$U$89)*conditions!$U$87,0))</f>
        <v>0</v>
      </c>
      <c r="AM176" s="27">
        <f>IF(AM$9="",0,IF(AM$9-conditions!$U$89&lt;$U$9,(1-conditions!$U$34)*SUMIFS($13:$13,$9:$9,EOMONTH($U$9,11)+1-$U$9+AM$9-conditions!$U$89)*conditions!$U$87,0))</f>
        <v>0</v>
      </c>
      <c r="AN176" s="27">
        <f>IF(AN$9="",0,IF(AN$9-conditions!$U$89&lt;$U$9,(1-conditions!$U$34)*SUMIFS($13:$13,$9:$9,EOMONTH($U$9,11)+1-$U$9+AN$9-conditions!$U$89)*conditions!$U$87,0))</f>
        <v>0</v>
      </c>
      <c r="AO176" s="27">
        <f>IF(AO$9="",0,IF(AO$9-conditions!$U$89&lt;$U$9,(1-conditions!$U$34)*SUMIFS($13:$13,$9:$9,EOMONTH($U$9,11)+1-$U$9+AO$9-conditions!$U$89)*conditions!$U$87,0))</f>
        <v>0</v>
      </c>
      <c r="AP176" s="27">
        <f>IF(AP$9="",0,IF(AP$9-conditions!$U$89&lt;$U$9,(1-conditions!$U$34)*SUMIFS($13:$13,$9:$9,EOMONTH($U$9,11)+1-$U$9+AP$9-conditions!$U$89)*conditions!$U$87,0))</f>
        <v>0</v>
      </c>
      <c r="AQ176" s="27">
        <f>IF(AQ$9="",0,IF(AQ$9-conditions!$U$89&lt;$U$9,(1-conditions!$U$34)*SUMIFS($13:$13,$9:$9,EOMONTH($U$9,11)+1-$U$9+AQ$9-conditions!$U$89)*conditions!$U$87,0))</f>
        <v>0</v>
      </c>
      <c r="AR176" s="27">
        <f>IF(AR$9="",0,IF(AR$9-conditions!$U$89&lt;$U$9,(1-conditions!$U$34)*SUMIFS($13:$13,$9:$9,EOMONTH($U$9,11)+1-$U$9+AR$9-conditions!$U$89)*conditions!$U$87,0))</f>
        <v>0</v>
      </c>
      <c r="AS176" s="27">
        <f>IF(AS$9="",0,IF(AS$9-conditions!$U$89&lt;$U$9,(1-conditions!$U$34)*SUMIFS($13:$13,$9:$9,EOMONTH($U$9,11)+1-$U$9+AS$9-conditions!$U$89)*conditions!$U$87,0))</f>
        <v>0</v>
      </c>
      <c r="AT176" s="27">
        <f>IF(AT$9="",0,IF(AT$9-conditions!$U$89&lt;$U$9,(1-conditions!$U$34)*SUMIFS($13:$13,$9:$9,EOMONTH($U$9,11)+1-$U$9+AT$9-conditions!$U$89)*conditions!$U$87,0))</f>
        <v>0</v>
      </c>
      <c r="AU176" s="27">
        <f>IF(AU$9="",0,IF(AU$9-conditions!$U$89&lt;$U$9,(1-conditions!$U$34)*SUMIFS($13:$13,$9:$9,EOMONTH($U$9,11)+1-$U$9+AU$9-conditions!$U$89)*conditions!$U$87,0))</f>
        <v>0</v>
      </c>
      <c r="AV176" s="27">
        <f>IF(AV$9="",0,IF(AV$9-conditions!$U$89&lt;$U$9,(1-conditions!$U$34)*SUMIFS($13:$13,$9:$9,EOMONTH($U$9,11)+1-$U$9+AV$9-conditions!$U$89)*conditions!$U$87,0))</f>
        <v>0</v>
      </c>
      <c r="AW176" s="27">
        <f>IF(AW$9="",0,IF(AW$9-conditions!$U$89&lt;$U$9,(1-conditions!$U$34)*SUMIFS($13:$13,$9:$9,EOMONTH($U$9,11)+1-$U$9+AW$9-conditions!$U$89)*conditions!$U$87,0))</f>
        <v>0</v>
      </c>
      <c r="AX176" s="27">
        <f>IF(AX$9="",0,IF(AX$9-conditions!$U$89&lt;$U$9,(1-conditions!$U$34)*SUMIFS($13:$13,$9:$9,EOMONTH($U$9,11)+1-$U$9+AX$9-conditions!$U$89)*conditions!$U$87,0))</f>
        <v>0</v>
      </c>
      <c r="AY176" s="27">
        <f>IF(AY$9="",0,IF(AY$9-conditions!$U$89&lt;$U$9,(1-conditions!$U$34)*SUMIFS($13:$13,$9:$9,EOMONTH($U$9,11)+1-$U$9+AY$9-conditions!$U$89)*conditions!$U$87,0))</f>
        <v>0</v>
      </c>
      <c r="AZ176" s="27">
        <f>IF(AZ$9="",0,IF(AZ$9-conditions!$U$89&lt;$U$9,(1-conditions!$U$34)*SUMIFS($13:$13,$9:$9,EOMONTH($U$9,11)+1-$U$9+AZ$9-conditions!$U$89)*conditions!$U$87,0))</f>
        <v>0</v>
      </c>
      <c r="BA176" s="27">
        <f>IF(BA$9="",0,IF(BA$9-conditions!$U$89&lt;$U$9,(1-conditions!$U$34)*SUMIFS($13:$13,$9:$9,EOMONTH($U$9,11)+1-$U$9+BA$9-conditions!$U$89)*conditions!$U$87,0))</f>
        <v>0</v>
      </c>
      <c r="BB176" s="27">
        <f>IF(BB$9="",0,IF(BB$9-conditions!$U$89&lt;$U$9,(1-conditions!$U$34)*SUMIFS($13:$13,$9:$9,EOMONTH($U$9,11)+1-$U$9+BB$9-conditions!$U$89)*conditions!$U$87,0))</f>
        <v>0</v>
      </c>
      <c r="BC176" s="27">
        <f>IF(BC$9="",0,IF(BC$9-conditions!$U$89&lt;$U$9,(1-conditions!$U$34)*SUMIFS($13:$13,$9:$9,EOMONTH($U$9,11)+1-$U$9+BC$9-conditions!$U$89)*conditions!$U$87,0))</f>
        <v>0</v>
      </c>
      <c r="BD176" s="27">
        <f>IF(BD$9="",0,IF(BD$9-conditions!$U$89&lt;$U$9,(1-conditions!$U$34)*SUMIFS($13:$13,$9:$9,EOMONTH($U$9,11)+1-$U$9+BD$9-conditions!$U$89)*conditions!$U$87,0))</f>
        <v>0</v>
      </c>
      <c r="BE176" s="27">
        <f>IF(BE$9="",0,IF(BE$9-conditions!$U$89&lt;$U$9,(1-conditions!$U$34)*SUMIFS($13:$13,$9:$9,EOMONTH($U$9,11)+1-$U$9+BE$9-conditions!$U$89)*conditions!$U$87,0))</f>
        <v>0</v>
      </c>
      <c r="BF176" s="27">
        <f>IF(BF$9="",0,IF(BF$9-conditions!$U$89&lt;$U$9,(1-conditions!$U$34)*SUMIFS($13:$13,$9:$9,EOMONTH($U$9,11)+1-$U$9+BF$9-conditions!$U$89)*conditions!$U$87,0))</f>
        <v>0</v>
      </c>
      <c r="BG176" s="27">
        <f>IF(BG$9="",0,IF(BG$9-conditions!$U$89&lt;$U$9,(1-conditions!$U$34)*SUMIFS($13:$13,$9:$9,EOMONTH($U$9,11)+1-$U$9+BG$9-conditions!$U$89)*conditions!$U$87,0))</f>
        <v>0</v>
      </c>
      <c r="BH176" s="27">
        <f>IF(BH$9="",0,IF(BH$9-conditions!$U$89&lt;$U$9,(1-conditions!$U$34)*SUMIFS($13:$13,$9:$9,EOMONTH($U$9,11)+1-$U$9+BH$9-conditions!$U$89)*conditions!$U$87,0))</f>
        <v>0</v>
      </c>
      <c r="BI176" s="27">
        <f>IF(BI$9="",0,IF(BI$9-conditions!$U$89&lt;$U$9,(1-conditions!$U$34)*SUMIFS($13:$13,$9:$9,EOMONTH($U$9,11)+1-$U$9+BI$9-conditions!$U$89)*conditions!$U$87,0))</f>
        <v>0</v>
      </c>
      <c r="BJ176" s="27">
        <f>IF(BJ$9="",0,IF(BJ$9-conditions!$U$89&lt;$U$9,(1-conditions!$U$34)*SUMIFS($13:$13,$9:$9,EOMONTH($U$9,11)+1-$U$9+BJ$9-conditions!$U$89)*conditions!$U$87,0))</f>
        <v>0</v>
      </c>
      <c r="BK176" s="27">
        <f>IF(BK$9="",0,IF(BK$9-conditions!$U$89&lt;$U$9,(1-conditions!$U$34)*SUMIFS($13:$13,$9:$9,EOMONTH($U$9,11)+1-$U$9+BK$9-conditions!$U$89)*conditions!$U$87,0))</f>
        <v>0</v>
      </c>
      <c r="BL176" s="27">
        <f>IF(BL$9="",0,IF(BL$9-conditions!$U$89&lt;$U$9,(1-conditions!$U$34)*SUMIFS($13:$13,$9:$9,EOMONTH($U$9,11)+1-$U$9+BL$9-conditions!$U$89)*conditions!$U$87,0))</f>
        <v>0</v>
      </c>
      <c r="BM176" s="27">
        <f>IF(BM$9="",0,IF(BM$9-conditions!$U$89&lt;$U$9,(1-conditions!$U$34)*SUMIFS($13:$13,$9:$9,EOMONTH($U$9,11)+1-$U$9+BM$9-conditions!$U$89)*conditions!$U$87,0))</f>
        <v>0</v>
      </c>
      <c r="BN176" s="27">
        <f>IF(BN$9="",0,IF(BN$9-conditions!$U$89&lt;$U$9,(1-conditions!$U$34)*SUMIFS($13:$13,$9:$9,EOMONTH($U$9,11)+1-$U$9+BN$9-conditions!$U$89)*conditions!$U$87,0))</f>
        <v>0</v>
      </c>
      <c r="BO176" s="27">
        <f>IF(BO$9="",0,IF(BO$9-conditions!$U$89&lt;$U$9,(1-conditions!$U$34)*SUMIFS($13:$13,$9:$9,EOMONTH($U$9,11)+1-$U$9+BO$9-conditions!$U$89)*conditions!$U$87,0))</f>
        <v>0</v>
      </c>
      <c r="BP176" s="27">
        <f>IF(BP$9="",0,IF(BP$9-conditions!$U$89&lt;$U$9,(1-conditions!$U$34)*SUMIFS($13:$13,$9:$9,EOMONTH($U$9,11)+1-$U$9+BP$9-conditions!$U$89)*conditions!$U$87,0))</f>
        <v>0</v>
      </c>
      <c r="BQ176" s="27">
        <f>IF(BQ$9="",0,IF(BQ$9-conditions!$U$89&lt;$U$9,(1-conditions!$U$34)*SUMIFS($13:$13,$9:$9,EOMONTH($U$9,11)+1-$U$9+BQ$9-conditions!$U$89)*conditions!$U$87,0))</f>
        <v>0</v>
      </c>
      <c r="BR176" s="27">
        <f>IF(BR$9="",0,IF(BR$9-conditions!$U$89&lt;$U$9,(1-conditions!$U$34)*SUMIFS($13:$13,$9:$9,EOMONTH($U$9,11)+1-$U$9+BR$9-conditions!$U$89)*conditions!$U$87,0))</f>
        <v>0</v>
      </c>
      <c r="BS176" s="27">
        <f>IF(BS$9="",0,IF(BS$9-conditions!$U$89&lt;$U$9,(1-conditions!$U$34)*SUMIFS($13:$13,$9:$9,EOMONTH($U$9,11)+1-$U$9+BS$9-conditions!$U$89)*conditions!$U$87,0))</f>
        <v>0</v>
      </c>
      <c r="BT176" s="27">
        <f>IF(BT$9="",0,IF(BT$9-conditions!$U$89&lt;$U$9,(1-conditions!$U$34)*SUMIFS($13:$13,$9:$9,EOMONTH($U$9,11)+1-$U$9+BT$9-conditions!$U$89)*conditions!$U$87,0))</f>
        <v>0</v>
      </c>
      <c r="BU176" s="27">
        <f>IF(BU$9="",0,IF(BU$9-conditions!$U$89&lt;$U$9,(1-conditions!$U$34)*SUMIFS($13:$13,$9:$9,EOMONTH($U$9,11)+1-$U$9+BU$9-conditions!$U$89)*conditions!$U$87,0))</f>
        <v>0</v>
      </c>
      <c r="BV176" s="27">
        <f>IF(BV$9="",0,IF(BV$9-conditions!$U$89&lt;$U$9,(1-conditions!$U$34)*SUMIFS($13:$13,$9:$9,EOMONTH($U$9,11)+1-$U$9+BV$9-conditions!$U$89)*conditions!$U$87,0))</f>
        <v>0</v>
      </c>
      <c r="BW176" s="27">
        <f>IF(BW$9="",0,IF(BW$9-conditions!$U$89&lt;$U$9,(1-conditions!$U$34)*SUMIFS($13:$13,$9:$9,EOMONTH($U$9,11)+1-$U$9+BW$9-conditions!$U$89)*conditions!$U$87,0))</f>
        <v>0</v>
      </c>
      <c r="BX176" s="27">
        <f>IF(BX$9="",0,IF(BX$9-conditions!$U$89&lt;$U$9,(1-conditions!$U$34)*SUMIFS($13:$13,$9:$9,EOMONTH($U$9,11)+1-$U$9+BX$9-conditions!$U$89)*conditions!$U$87,0))</f>
        <v>0</v>
      </c>
      <c r="BY176" s="27">
        <f>IF(BY$9="",0,IF(BY$9-conditions!$U$89&lt;$U$9,(1-conditions!$U$34)*SUMIFS($13:$13,$9:$9,EOMONTH($U$9,11)+1-$U$9+BY$9-conditions!$U$89)*conditions!$U$87,0))</f>
        <v>0</v>
      </c>
      <c r="BZ176" s="27">
        <f>IF(BZ$9="",0,IF(BZ$9-conditions!$U$89&lt;$U$9,(1-conditions!$U$34)*SUMIFS($13:$13,$9:$9,EOMONTH($U$9,11)+1-$U$9+BZ$9-conditions!$U$89)*conditions!$U$87,0))</f>
        <v>0</v>
      </c>
      <c r="CA176" s="27">
        <f>IF(CA$9="",0,IF(CA$9-conditions!$U$89&lt;$U$9,(1-conditions!$U$34)*SUMIFS($13:$13,$9:$9,EOMONTH($U$9,11)+1-$U$9+CA$9-conditions!$U$89)*conditions!$U$87,0))</f>
        <v>0</v>
      </c>
      <c r="CB176" s="27">
        <f>IF(CB$9="",0,IF(CB$9-conditions!$U$89&lt;$U$9,(1-conditions!$U$34)*SUMIFS($13:$13,$9:$9,EOMONTH($U$9,11)+1-$U$9+CB$9-conditions!$U$89)*conditions!$U$87,0))</f>
        <v>0</v>
      </c>
      <c r="CC176" s="27">
        <f>IF(CC$9="",0,IF(CC$9-conditions!$U$89&lt;$U$9,(1-conditions!$U$34)*SUMIFS($13:$13,$9:$9,EOMONTH($U$9,11)+1-$U$9+CC$9-conditions!$U$89)*conditions!$U$87,0))</f>
        <v>0</v>
      </c>
      <c r="CD176" s="27">
        <f>IF(CD$9="",0,IF(CD$9-conditions!$U$89&lt;$U$9,(1-conditions!$U$34)*SUMIFS($13:$13,$9:$9,EOMONTH($U$9,11)+1-$U$9+CD$9-conditions!$U$89)*conditions!$U$87,0))</f>
        <v>0</v>
      </c>
      <c r="CE176" s="27">
        <f>IF(CE$9="",0,IF(CE$9-conditions!$U$89&lt;$U$9,(1-conditions!$U$34)*SUMIFS($13:$13,$9:$9,EOMONTH($U$9,11)+1-$U$9+CE$9-conditions!$U$89)*conditions!$U$87,0))</f>
        <v>0</v>
      </c>
      <c r="CF176" s="27">
        <f>IF(CF$9="",0,IF(CF$9-conditions!$U$89&lt;$U$9,(1-conditions!$U$34)*SUMIFS($13:$13,$9:$9,EOMONTH($U$9,11)+1-$U$9+CF$9-conditions!$U$89)*conditions!$U$87,0))</f>
        <v>0</v>
      </c>
      <c r="CG176" s="27">
        <f>IF(CG$9="",0,IF(CG$9-conditions!$U$89&lt;$U$9,(1-conditions!$U$34)*SUMIFS($13:$13,$9:$9,EOMONTH($U$9,11)+1-$U$9+CG$9-conditions!$U$89)*conditions!$U$87,0))</f>
        <v>0</v>
      </c>
      <c r="CH176" s="27">
        <f>IF(CH$9="",0,IF(CH$9-conditions!$U$89&lt;$U$9,(1-conditions!$U$34)*SUMIFS($13:$13,$9:$9,EOMONTH($U$9,11)+1-$U$9+CH$9-conditions!$U$89)*conditions!$U$87,0))</f>
        <v>0</v>
      </c>
      <c r="CI176" s="27">
        <f>IF(CI$9="",0,IF(CI$9-conditions!$U$89&lt;$U$9,(1-conditions!$U$34)*SUMIFS($13:$13,$9:$9,EOMONTH($U$9,11)+1-$U$9+CI$9-conditions!$U$89)*conditions!$U$87,0))</f>
        <v>0</v>
      </c>
      <c r="CJ176" s="27">
        <f>IF(CJ$9="",0,IF(CJ$9-conditions!$U$89&lt;$U$9,(1-conditions!$U$34)*SUMIFS($13:$13,$9:$9,EOMONTH($U$9,11)+1-$U$9+CJ$9-conditions!$U$89)*conditions!$U$87,0))</f>
        <v>0</v>
      </c>
      <c r="CK176" s="27">
        <f>IF(CK$9="",0,IF(CK$9-conditions!$U$89&lt;$U$9,(1-conditions!$U$34)*SUMIFS($13:$13,$9:$9,EOMONTH($U$9,11)+1-$U$9+CK$9-conditions!$U$89)*conditions!$U$87,0))</f>
        <v>0</v>
      </c>
      <c r="CL176" s="27">
        <f>IF(CL$9="",0,IF(CL$9-conditions!$U$89&lt;$U$9,(1-conditions!$U$34)*SUMIFS($13:$13,$9:$9,EOMONTH($U$9,11)+1-$U$9+CL$9-conditions!$U$89)*conditions!$U$87,0))</f>
        <v>0</v>
      </c>
      <c r="CM176" s="27">
        <f>IF(CM$9="",0,IF(CM$9-conditions!$U$89&lt;$U$9,(1-conditions!$U$34)*SUMIFS($13:$13,$9:$9,EOMONTH($U$9,11)+1-$U$9+CM$9-conditions!$U$89)*conditions!$U$87,0))</f>
        <v>0</v>
      </c>
      <c r="CN176" s="27">
        <f>IF(CN$9="",0,IF(CN$9-conditions!$U$89&lt;$U$9,(1-conditions!$U$34)*SUMIFS($13:$13,$9:$9,EOMONTH($U$9,11)+1-$U$9+CN$9-conditions!$U$89)*conditions!$U$87,0))</f>
        <v>0</v>
      </c>
      <c r="CO176" s="27">
        <f>IF(CO$9="",0,IF(CO$9-conditions!$U$89&lt;$U$9,(1-conditions!$U$34)*SUMIFS($13:$13,$9:$9,EOMONTH($U$9,11)+1-$U$9+CO$9-conditions!$U$89)*conditions!$U$87,0))</f>
        <v>0</v>
      </c>
      <c r="CP176" s="27">
        <f>IF(CP$9="",0,IF(CP$9-conditions!$U$89&lt;$U$9,(1-conditions!$U$34)*SUMIFS($13:$13,$9:$9,EOMONTH($U$9,11)+1-$U$9+CP$9-conditions!$U$89)*conditions!$U$87,0))</f>
        <v>0</v>
      </c>
      <c r="CQ176" s="27">
        <f>IF(CQ$9="",0,IF(CQ$9-conditions!$U$89&lt;$U$9,(1-conditions!$U$34)*SUMIFS($13:$13,$9:$9,EOMONTH($U$9,11)+1-$U$9+CQ$9-conditions!$U$89)*conditions!$U$87,0))</f>
        <v>0</v>
      </c>
      <c r="CR176" s="27">
        <f>IF(CR$9="",0,IF(CR$9-conditions!$U$89&lt;$U$9,(1-conditions!$U$34)*SUMIFS($13:$13,$9:$9,EOMONTH($U$9,11)+1-$U$9+CR$9-conditions!$U$89)*conditions!$U$87,0))</f>
        <v>0</v>
      </c>
      <c r="CS176" s="27">
        <f>IF(CS$9="",0,IF(CS$9-conditions!$U$89&lt;$U$9,(1-conditions!$U$34)*SUMIFS($13:$13,$9:$9,EOMONTH($U$9,11)+1-$U$9+CS$9-conditions!$U$89)*conditions!$U$87,0))</f>
        <v>0</v>
      </c>
      <c r="CT176" s="27">
        <f>IF(CT$9="",0,IF(CT$9-conditions!$U$89&lt;$U$9,(1-conditions!$U$34)*SUMIFS($13:$13,$9:$9,EOMONTH($U$9,11)+1-$U$9+CT$9-conditions!$U$89)*conditions!$U$87,0))</f>
        <v>0</v>
      </c>
      <c r="CU176" s="27">
        <f>IF(CU$9="",0,IF(CU$9-conditions!$U$89&lt;$U$9,(1-conditions!$U$34)*SUMIFS($13:$13,$9:$9,EOMONTH($U$9,11)+1-$U$9+CU$9-conditions!$U$89)*conditions!$U$87,0))</f>
        <v>0</v>
      </c>
      <c r="CV176" s="27">
        <f>IF(CV$9="",0,IF(CV$9-conditions!$U$89&lt;$U$9,(1-conditions!$U$34)*SUMIFS($13:$13,$9:$9,EOMONTH($U$9,11)+1-$U$9+CV$9-conditions!$U$89)*conditions!$U$87,0))</f>
        <v>0</v>
      </c>
      <c r="CW176" s="27">
        <f>IF(CW$9="",0,IF(CW$9-conditions!$U$89&lt;$U$9,(1-conditions!$U$34)*SUMIFS($13:$13,$9:$9,EOMONTH($U$9,11)+1-$U$9+CW$9-conditions!$U$89)*conditions!$U$87,0))</f>
        <v>0</v>
      </c>
      <c r="CX176" s="27">
        <f>IF(CX$9="",0,IF(CX$9-conditions!$U$89&lt;$U$9,(1-conditions!$U$34)*SUMIFS($13:$13,$9:$9,EOMONTH($U$9,11)+1-$U$9+CX$9-conditions!$U$89)*conditions!$U$87,0))</f>
        <v>0</v>
      </c>
      <c r="CY176" s="27">
        <f>IF(CY$9="",0,IF(CY$9-conditions!$U$89&lt;$U$9,(1-conditions!$U$34)*SUMIFS($13:$13,$9:$9,EOMONTH($U$9,11)+1-$U$9+CY$9-conditions!$U$89)*conditions!$U$87,0))</f>
        <v>0</v>
      </c>
      <c r="CZ176" s="27">
        <f>IF(CZ$9="",0,IF(CZ$9-conditions!$U$89&lt;$U$9,(1-conditions!$U$34)*SUMIFS($13:$13,$9:$9,EOMONTH($U$9,11)+1-$U$9+CZ$9-conditions!$U$89)*conditions!$U$87,0))</f>
        <v>0</v>
      </c>
      <c r="DA176" s="27">
        <f>IF(DA$9="",0,IF(DA$9-conditions!$U$89&lt;$U$9,(1-conditions!$U$34)*SUMIFS($13:$13,$9:$9,EOMONTH($U$9,11)+1-$U$9+DA$9-conditions!$U$89)*conditions!$U$87,0))</f>
        <v>0</v>
      </c>
      <c r="DB176" s="27">
        <f>IF(DB$9="",0,IF(DB$9-conditions!$U$89&lt;$U$9,(1-conditions!$U$34)*SUMIFS($13:$13,$9:$9,EOMONTH($U$9,11)+1-$U$9+DB$9-conditions!$U$89)*conditions!$U$87,0))</f>
        <v>0</v>
      </c>
      <c r="DC176" s="27">
        <f>IF(DC$9="",0,IF(DC$9-conditions!$U$89&lt;$U$9,(1-conditions!$U$34)*SUMIFS($13:$13,$9:$9,EOMONTH($U$9,11)+1-$U$9+DC$9-conditions!$U$89)*conditions!$U$87,0))</f>
        <v>0</v>
      </c>
      <c r="DD176" s="27">
        <f>IF(DD$9="",0,IF(DD$9-conditions!$U$89&lt;$U$9,(1-conditions!$U$34)*SUMIFS($13:$13,$9:$9,EOMONTH($U$9,11)+1-$U$9+DD$9-conditions!$U$89)*conditions!$U$87,0))</f>
        <v>0</v>
      </c>
      <c r="DE176" s="27">
        <f>IF(DE$9="",0,IF(DE$9-conditions!$U$89&lt;$U$9,(1-conditions!$U$34)*SUMIFS($13:$13,$9:$9,EOMONTH($U$9,11)+1-$U$9+DE$9-conditions!$U$89)*conditions!$U$87,0))</f>
        <v>0</v>
      </c>
      <c r="DF176" s="27">
        <f>IF(DF$9="",0,IF(DF$9-conditions!$U$89&lt;$U$9,(1-conditions!$U$34)*SUMIFS($13:$13,$9:$9,EOMONTH($U$9,11)+1-$U$9+DF$9-conditions!$U$89)*conditions!$U$87,0))</f>
        <v>0</v>
      </c>
      <c r="DG176" s="27">
        <f>IF(DG$9="",0,IF(DG$9-conditions!$U$89&lt;$U$9,(1-conditions!$U$34)*SUMIFS($13:$13,$9:$9,EOMONTH($U$9,11)+1-$U$9+DG$9-conditions!$U$89)*conditions!$U$87,0))</f>
        <v>0</v>
      </c>
      <c r="DH176" s="27">
        <f>IF(DH$9="",0,IF(DH$9-conditions!$U$89&lt;$U$9,(1-conditions!$U$34)*SUMIFS($13:$13,$9:$9,EOMONTH($U$9,11)+1-$U$9+DH$9-conditions!$U$89)*conditions!$U$87,0))</f>
        <v>0</v>
      </c>
      <c r="DI176" s="27">
        <f>IF(DI$9="",0,IF(DI$9-conditions!$U$89&lt;$U$9,(1-conditions!$U$34)*SUMIFS($13:$13,$9:$9,EOMONTH($U$9,11)+1-$U$9+DI$9-conditions!$U$89)*conditions!$U$87,0))</f>
        <v>0</v>
      </c>
      <c r="DJ176" s="27">
        <f>IF(DJ$9="",0,IF(DJ$9-conditions!$U$89&lt;$U$9,(1-conditions!$U$34)*SUMIFS($13:$13,$9:$9,EOMONTH($U$9,11)+1-$U$9+DJ$9-conditions!$U$89)*conditions!$U$87,0))</f>
        <v>0</v>
      </c>
      <c r="DK176" s="27">
        <f>IF(DK$9="",0,IF(DK$9-conditions!$U$89&lt;$U$9,(1-conditions!$U$34)*SUMIFS($13:$13,$9:$9,EOMONTH($U$9,11)+1-$U$9+DK$9-conditions!$U$89)*conditions!$U$87,0))</f>
        <v>0</v>
      </c>
      <c r="DL176" s="27">
        <f>IF(DL$9="",0,IF(DL$9-conditions!$U$89&lt;$U$9,(1-conditions!$U$34)*SUMIFS($13:$13,$9:$9,EOMONTH($U$9,11)+1-$U$9+DL$9-conditions!$U$89)*conditions!$U$87,0))</f>
        <v>0</v>
      </c>
      <c r="DM176" s="27">
        <f>IF(DM$9="",0,IF(DM$9-conditions!$U$89&lt;$U$9,(1-conditions!$U$34)*SUMIFS($13:$13,$9:$9,EOMONTH($U$9,11)+1-$U$9+DM$9-conditions!$U$89)*conditions!$U$87,0))</f>
        <v>0</v>
      </c>
      <c r="DN176" s="27">
        <f>IF(DN$9="",0,IF(DN$9-conditions!$U$89&lt;$U$9,(1-conditions!$U$34)*SUMIFS($13:$13,$9:$9,EOMONTH($U$9,11)+1-$U$9+DN$9-conditions!$U$89)*conditions!$U$87,0))</f>
        <v>0</v>
      </c>
      <c r="DO176" s="27">
        <f>IF(DO$9="",0,IF(DO$9-conditions!$U$89&lt;$U$9,(1-conditions!$U$34)*SUMIFS($13:$13,$9:$9,EOMONTH($U$9,11)+1-$U$9+DO$9-conditions!$U$89)*conditions!$U$87,0))</f>
        <v>0</v>
      </c>
      <c r="DP176" s="27">
        <f>IF(DP$9="",0,IF(DP$9-conditions!$U$89&lt;$U$9,(1-conditions!$U$34)*SUMIFS($13:$13,$9:$9,EOMONTH($U$9,11)+1-$U$9+DP$9-conditions!$U$89)*conditions!$U$87,0))</f>
        <v>0</v>
      </c>
      <c r="DQ176" s="27">
        <f>IF(DQ$9="",0,IF(DQ$9-conditions!$U$89&lt;$U$9,(1-conditions!$U$34)*SUMIFS($13:$13,$9:$9,EOMONTH($U$9,11)+1-$U$9+DQ$9-conditions!$U$89)*conditions!$U$87,0))</f>
        <v>0</v>
      </c>
      <c r="DR176" s="27">
        <f>IF(DR$9="",0,IF(DR$9-conditions!$U$89&lt;$U$9,(1-conditions!$U$34)*SUMIFS($13:$13,$9:$9,EOMONTH($U$9,11)+1-$U$9+DR$9-conditions!$U$89)*conditions!$U$87,0))</f>
        <v>0</v>
      </c>
      <c r="DS176" s="27">
        <f>IF(DS$9="",0,IF(DS$9-conditions!$U$89&lt;$U$9,(1-conditions!$U$34)*SUMIFS($13:$13,$9:$9,EOMONTH($U$9,11)+1-$U$9+DS$9-conditions!$U$89)*conditions!$U$87,0))</f>
        <v>0</v>
      </c>
      <c r="DT176" s="27">
        <f>IF(DT$9="",0,IF(DT$9-conditions!$U$89&lt;$U$9,(1-conditions!$U$34)*SUMIFS($13:$13,$9:$9,EOMONTH($U$9,11)+1-$U$9+DT$9-conditions!$U$89)*conditions!$U$87,0))</f>
        <v>0</v>
      </c>
      <c r="DU176" s="27">
        <f>IF(DU$9="",0,IF(DU$9-conditions!$U$89&lt;$U$9,(1-conditions!$U$34)*SUMIFS($13:$13,$9:$9,EOMONTH($U$9,11)+1-$U$9+DU$9-conditions!$U$89)*conditions!$U$87,0))</f>
        <v>0</v>
      </c>
      <c r="DV176" s="27">
        <f>IF(DV$9="",0,IF(DV$9-conditions!$U$89&lt;$U$9,(1-conditions!$U$34)*SUMIFS($13:$13,$9:$9,EOMONTH($U$9,11)+1-$U$9+DV$9-conditions!$U$89)*conditions!$U$87,0))</f>
        <v>0</v>
      </c>
      <c r="DW176" s="27">
        <f>IF(DW$9="",0,IF(DW$9-conditions!$U$89&lt;$U$9,(1-conditions!$U$34)*SUMIFS($13:$13,$9:$9,EOMONTH($U$9,11)+1-$U$9+DW$9-conditions!$U$89)*conditions!$U$87,0))</f>
        <v>0</v>
      </c>
      <c r="DX176" s="27">
        <f>IF(DX$9="",0,IF(DX$9-conditions!$U$89&lt;$U$9,(1-conditions!$U$34)*SUMIFS($13:$13,$9:$9,EOMONTH($U$9,11)+1-$U$9+DX$9-conditions!$U$89)*conditions!$U$87,0))</f>
        <v>0</v>
      </c>
      <c r="DY176" s="27">
        <f>IF(DY$9="",0,IF(DY$9-conditions!$U$89&lt;$U$9,(1-conditions!$U$34)*SUMIFS($13:$13,$9:$9,EOMONTH($U$9,11)+1-$U$9+DY$9-conditions!$U$89)*conditions!$U$87,0))</f>
        <v>0</v>
      </c>
      <c r="DZ176" s="27">
        <f>IF(DZ$9="",0,IF(DZ$9-conditions!$U$89&lt;$U$9,(1-conditions!$U$34)*SUMIFS($13:$13,$9:$9,EOMONTH($U$9,11)+1-$U$9+DZ$9-conditions!$U$89)*conditions!$U$87,0))</f>
        <v>0</v>
      </c>
      <c r="EA176" s="27">
        <f>IF(EA$9="",0,IF(EA$9-conditions!$U$89&lt;$U$9,(1-conditions!$U$34)*SUMIFS($13:$13,$9:$9,EOMONTH($U$9,11)+1-$U$9+EA$9-conditions!$U$89)*conditions!$U$87,0))</f>
        <v>0</v>
      </c>
      <c r="EB176" s="27">
        <f>IF(EB$9="",0,IF(EB$9-conditions!$U$89&lt;$U$9,(1-conditions!$U$34)*SUMIFS($13:$13,$9:$9,EOMONTH($U$9,11)+1-$U$9+EB$9-conditions!$U$89)*conditions!$U$87,0))</f>
        <v>0</v>
      </c>
      <c r="EC176" s="27">
        <f>IF(EC$9="",0,IF(EC$9-conditions!$U$89&lt;$U$9,(1-conditions!$U$34)*SUMIFS($13:$13,$9:$9,EOMONTH($U$9,11)+1-$U$9+EC$9-conditions!$U$89)*conditions!$U$87,0))</f>
        <v>0</v>
      </c>
      <c r="ED176" s="27">
        <f>IF(ED$9="",0,IF(ED$9-conditions!$U$89&lt;$U$9,(1-conditions!$U$34)*SUMIFS($13:$13,$9:$9,EOMONTH($U$9,11)+1-$U$9+ED$9-conditions!$U$89)*conditions!$U$87,0))</f>
        <v>0</v>
      </c>
      <c r="EE176" s="27">
        <f>IF(EE$9="",0,IF(EE$9-conditions!$U$89&lt;$U$9,(1-conditions!$U$34)*SUMIFS($13:$13,$9:$9,EOMONTH($U$9,11)+1-$U$9+EE$9-conditions!$U$89)*conditions!$U$87,0))</f>
        <v>0</v>
      </c>
      <c r="EF176" s="27">
        <f>IF(EF$9="",0,IF(EF$9-conditions!$U$89&lt;$U$9,(1-conditions!$U$34)*SUMIFS($13:$13,$9:$9,EOMONTH($U$9,11)+1-$U$9+EF$9-conditions!$U$89)*conditions!$U$87,0))</f>
        <v>0</v>
      </c>
      <c r="EG176" s="27">
        <f>IF(EG$9="",0,IF(EG$9-conditions!$U$89&lt;$U$9,(1-conditions!$U$34)*SUMIFS($13:$13,$9:$9,EOMONTH($U$9,11)+1-$U$9+EG$9-conditions!$U$89)*conditions!$U$87,0))</f>
        <v>0</v>
      </c>
      <c r="EH176" s="27">
        <f>IF(EH$9="",0,IF(EH$9-conditions!$U$89&lt;$U$9,(1-conditions!$U$34)*SUMIFS($13:$13,$9:$9,EOMONTH($U$9,11)+1-$U$9+EH$9-conditions!$U$89)*conditions!$U$87,0))</f>
        <v>0</v>
      </c>
      <c r="EI176" s="27">
        <f>IF(EI$9="",0,IF(EI$9-conditions!$U$89&lt;$U$9,(1-conditions!$U$34)*SUMIFS($13:$13,$9:$9,EOMONTH($U$9,11)+1-$U$9+EI$9-conditions!$U$89)*conditions!$U$87,0))</f>
        <v>0</v>
      </c>
      <c r="EJ176" s="27">
        <f>IF(EJ$9="",0,IF(EJ$9-conditions!$U$89&lt;$U$9,(1-conditions!$U$34)*SUMIFS($13:$13,$9:$9,EOMONTH($U$9,11)+1-$U$9+EJ$9-conditions!$U$89)*conditions!$U$87,0))</f>
        <v>0</v>
      </c>
      <c r="EK176" s="27">
        <f>IF(EK$9="",0,IF(EK$9-conditions!$U$89&lt;$U$9,(1-conditions!$U$34)*SUMIFS($13:$13,$9:$9,EOMONTH($U$9,11)+1-$U$9+EK$9-conditions!$U$89)*conditions!$U$87,0))</f>
        <v>0</v>
      </c>
      <c r="EL176" s="27">
        <f>IF(EL$9="",0,IF(EL$9-conditions!$U$89&lt;$U$9,(1-conditions!$U$34)*SUMIFS($13:$13,$9:$9,EOMONTH($U$9,11)+1-$U$9+EL$9-conditions!$U$89)*conditions!$U$87,0))</f>
        <v>0</v>
      </c>
      <c r="EM176" s="27">
        <f>IF(EM$9="",0,IF(EM$9-conditions!$U$89&lt;$U$9,(1-conditions!$U$34)*SUMIFS($13:$13,$9:$9,EOMONTH($U$9,11)+1-$U$9+EM$9-conditions!$U$89)*conditions!$U$87,0))</f>
        <v>0</v>
      </c>
      <c r="EN176" s="27">
        <f>IF(EN$9="",0,IF(EN$9-conditions!$U$89&lt;$U$9,(1-conditions!$U$34)*SUMIFS($13:$13,$9:$9,EOMONTH($U$9,11)+1-$U$9+EN$9-conditions!$U$89)*conditions!$U$87,0))</f>
        <v>0</v>
      </c>
      <c r="EO176" s="27">
        <f>IF(EO$9="",0,IF(EO$9-conditions!$U$89&lt;$U$9,(1-conditions!$U$34)*SUMIFS($13:$13,$9:$9,EOMONTH($U$9,11)+1-$U$9+EO$9-conditions!$U$89)*conditions!$U$87,0))</f>
        <v>0</v>
      </c>
      <c r="EP176" s="27">
        <f>IF(EP$9="",0,IF(EP$9-conditions!$U$89&lt;$U$9,(1-conditions!$U$34)*SUMIFS($13:$13,$9:$9,EOMONTH($U$9,11)+1-$U$9+EP$9-conditions!$U$89)*conditions!$U$87,0))</f>
        <v>0</v>
      </c>
      <c r="EQ176" s="27">
        <f>IF(EQ$9="",0,IF(EQ$9-conditions!$U$89&lt;$U$9,(1-conditions!$U$34)*SUMIFS($13:$13,$9:$9,EOMONTH($U$9,11)+1-$U$9+EQ$9-conditions!$U$89)*conditions!$U$87,0))</f>
        <v>0</v>
      </c>
      <c r="ER176" s="27">
        <f>IF(ER$9="",0,IF(ER$9-conditions!$U$89&lt;$U$9,(1-conditions!$U$34)*SUMIFS($13:$13,$9:$9,EOMONTH($U$9,11)+1-$U$9+ER$9-conditions!$U$89)*conditions!$U$87,0))</f>
        <v>0</v>
      </c>
      <c r="ES176" s="27">
        <f>IF(ES$9="",0,IF(ES$9-conditions!$U$89&lt;$U$9,(1-conditions!$U$34)*SUMIFS($13:$13,$9:$9,EOMONTH($U$9,11)+1-$U$9+ES$9-conditions!$U$89)*conditions!$U$87,0))</f>
        <v>0</v>
      </c>
      <c r="ET176" s="27">
        <f>IF(ET$9="",0,IF(ET$9-conditions!$U$89&lt;$U$9,(1-conditions!$U$34)*SUMIFS($13:$13,$9:$9,EOMONTH($U$9,11)+1-$U$9+ET$9-conditions!$U$89)*conditions!$U$87,0))</f>
        <v>0</v>
      </c>
      <c r="EU176" s="27">
        <f>IF(EU$9="",0,IF(EU$9-conditions!$U$89&lt;$U$9,(1-conditions!$U$34)*SUMIFS($13:$13,$9:$9,EOMONTH($U$9,11)+1-$U$9+EU$9-conditions!$U$89)*conditions!$U$87,0))</f>
        <v>0</v>
      </c>
      <c r="EV176" s="27">
        <f>IF(EV$9="",0,IF(EV$9-conditions!$U$89&lt;$U$9,(1-conditions!$U$34)*SUMIFS($13:$13,$9:$9,EOMONTH($U$9,11)+1-$U$9+EV$9-conditions!$U$89)*conditions!$U$87,0))</f>
        <v>0</v>
      </c>
      <c r="EW176" s="27">
        <f>IF(EW$9="",0,IF(EW$9-conditions!$U$89&lt;$U$9,(1-conditions!$U$34)*SUMIFS($13:$13,$9:$9,EOMONTH($U$9,11)+1-$U$9+EW$9-conditions!$U$89)*conditions!$U$87,0))</f>
        <v>0</v>
      </c>
      <c r="EX176" s="27">
        <f>IF(EX$9="",0,IF(EX$9-conditions!$U$89&lt;$U$9,(1-conditions!$U$34)*SUMIFS($13:$13,$9:$9,EOMONTH($U$9,11)+1-$U$9+EX$9-conditions!$U$89)*conditions!$U$87,0))</f>
        <v>0</v>
      </c>
      <c r="EY176" s="27">
        <f>IF(EY$9="",0,IF(EY$9-conditions!$U$89&lt;$U$9,(1-conditions!$U$34)*SUMIFS($13:$13,$9:$9,EOMONTH($U$9,11)+1-$U$9+EY$9-conditions!$U$89)*conditions!$U$87,0))</f>
        <v>0</v>
      </c>
      <c r="EZ176" s="27">
        <f>IF(EZ$9="",0,IF(EZ$9-conditions!$U$89&lt;$U$9,(1-conditions!$U$34)*SUMIFS($13:$13,$9:$9,EOMONTH($U$9,11)+1-$U$9+EZ$9-conditions!$U$89)*conditions!$U$87,0))</f>
        <v>0</v>
      </c>
      <c r="FA176" s="27">
        <f>IF(FA$9="",0,IF(FA$9-conditions!$U$89&lt;$U$9,(1-conditions!$U$34)*SUMIFS($13:$13,$9:$9,EOMONTH($U$9,11)+1-$U$9+FA$9-conditions!$U$89)*conditions!$U$87,0))</f>
        <v>0</v>
      </c>
      <c r="FB176" s="27">
        <f>IF(FB$9="",0,IF(FB$9-conditions!$U$89&lt;$U$9,(1-conditions!$U$34)*SUMIFS($13:$13,$9:$9,EOMONTH($U$9,11)+1-$U$9+FB$9-conditions!$U$89)*conditions!$U$87,0))</f>
        <v>0</v>
      </c>
      <c r="FC176" s="27">
        <f>IF(FC$9="",0,IF(FC$9-conditions!$U$89&lt;$U$9,(1-conditions!$U$34)*SUMIFS($13:$13,$9:$9,EOMONTH($U$9,11)+1-$U$9+FC$9-conditions!$U$89)*conditions!$U$87,0))</f>
        <v>0</v>
      </c>
      <c r="FD176" s="27">
        <f>IF(FD$9="",0,IF(FD$9-conditions!$U$89&lt;$U$9,(1-conditions!$U$34)*SUMIFS($13:$13,$9:$9,EOMONTH($U$9,11)+1-$U$9+FD$9-conditions!$U$89)*conditions!$U$87,0))</f>
        <v>0</v>
      </c>
      <c r="FE176" s="27">
        <f>IF(FE$9="",0,IF(FE$9-conditions!$U$89&lt;$U$9,(1-conditions!$U$34)*SUMIFS($13:$13,$9:$9,EOMONTH($U$9,11)+1-$U$9+FE$9-conditions!$U$89)*conditions!$U$87,0))</f>
        <v>0</v>
      </c>
      <c r="FF176" s="27">
        <f>IF(FF$9="",0,IF(FF$9-conditions!$U$89&lt;$U$9,(1-conditions!$U$34)*SUMIFS($13:$13,$9:$9,EOMONTH($U$9,11)+1-$U$9+FF$9-conditions!$U$89)*conditions!$U$87,0))</f>
        <v>0</v>
      </c>
      <c r="FG176" s="27">
        <f>IF(FG$9="",0,IF(FG$9-conditions!$U$89&lt;$U$9,(1-conditions!$U$34)*SUMIFS($13:$13,$9:$9,EOMONTH($U$9,11)+1-$U$9+FG$9-conditions!$U$89)*conditions!$U$87,0))</f>
        <v>0</v>
      </c>
      <c r="FH176" s="27">
        <f>IF(FH$9="",0,IF(FH$9-conditions!$U$89&lt;$U$9,(1-conditions!$U$34)*SUMIFS($13:$13,$9:$9,EOMONTH($U$9,11)+1-$U$9+FH$9-conditions!$U$89)*conditions!$U$87,0))</f>
        <v>0</v>
      </c>
      <c r="FI176" s="27">
        <f>IF(FI$9="",0,IF(FI$9-conditions!$U$89&lt;$U$9,(1-conditions!$U$34)*SUMIFS($13:$13,$9:$9,EOMONTH($U$9,11)+1-$U$9+FI$9-conditions!$U$89)*conditions!$U$87,0))</f>
        <v>0</v>
      </c>
      <c r="FJ176" s="27">
        <f>IF(FJ$9="",0,IF(FJ$9-conditions!$U$89&lt;$U$9,(1-conditions!$U$34)*SUMIFS($13:$13,$9:$9,EOMONTH($U$9,11)+1-$U$9+FJ$9-conditions!$U$89)*conditions!$U$87,0))</f>
        <v>0</v>
      </c>
      <c r="FK176" s="27">
        <f>IF(FK$9="",0,IF(FK$9-conditions!$U$89&lt;$U$9,(1-conditions!$U$34)*SUMIFS($13:$13,$9:$9,EOMONTH($U$9,11)+1-$U$9+FK$9-conditions!$U$89)*conditions!$U$87,0))</f>
        <v>0</v>
      </c>
      <c r="FL176" s="27">
        <f>IF(FL$9="",0,IF(FL$9-conditions!$U$89&lt;$U$9,(1-conditions!$U$34)*SUMIFS($13:$13,$9:$9,EOMONTH($U$9,11)+1-$U$9+FL$9-conditions!$U$89)*conditions!$U$87,0))</f>
        <v>0</v>
      </c>
      <c r="FM176" s="27">
        <f>IF(FM$9="",0,IF(FM$9-conditions!$U$89&lt;$U$9,(1-conditions!$U$34)*SUMIFS($13:$13,$9:$9,EOMONTH($U$9,11)+1-$U$9+FM$9-conditions!$U$89)*conditions!$U$87,0))</f>
        <v>0</v>
      </c>
      <c r="FN176" s="27">
        <f>IF(FN$9="",0,IF(FN$9-conditions!$U$89&lt;$U$9,(1-conditions!$U$34)*SUMIFS($13:$13,$9:$9,EOMONTH($U$9,11)+1-$U$9+FN$9-conditions!$U$89)*conditions!$U$87,0))</f>
        <v>0</v>
      </c>
      <c r="FO176" s="27">
        <f>IF(FO$9="",0,IF(FO$9-conditions!$U$89&lt;$U$9,(1-conditions!$U$34)*SUMIFS($13:$13,$9:$9,EOMONTH($U$9,11)+1-$U$9+FO$9-conditions!$U$89)*conditions!$U$87,0))</f>
        <v>0</v>
      </c>
      <c r="FP176" s="27">
        <f>IF(FP$9="",0,IF(FP$9-conditions!$U$89&lt;$U$9,(1-conditions!$U$34)*SUMIFS($13:$13,$9:$9,EOMONTH($U$9,11)+1-$U$9+FP$9-conditions!$U$89)*conditions!$U$87,0))</f>
        <v>0</v>
      </c>
      <c r="FQ176" s="27">
        <f>IF(FQ$9="",0,IF(FQ$9-conditions!$U$89&lt;$U$9,(1-conditions!$U$34)*SUMIFS($13:$13,$9:$9,EOMONTH($U$9,11)+1-$U$9+FQ$9-conditions!$U$89)*conditions!$U$87,0))</f>
        <v>0</v>
      </c>
      <c r="FR176" s="27">
        <f>IF(FR$9="",0,IF(FR$9-conditions!$U$89&lt;$U$9,(1-conditions!$U$34)*SUMIFS($13:$13,$9:$9,EOMONTH($U$9,11)+1-$U$9+FR$9-conditions!$U$89)*conditions!$U$87,0))</f>
        <v>0</v>
      </c>
      <c r="FS176" s="27">
        <f>IF(FS$9="",0,IF(FS$9-conditions!$U$89&lt;$U$9,(1-conditions!$U$34)*SUMIFS($13:$13,$9:$9,EOMONTH($U$9,11)+1-$U$9+FS$9-conditions!$U$89)*conditions!$U$87,0))</f>
        <v>0</v>
      </c>
      <c r="FT176" s="27">
        <f>IF(FT$9="",0,IF(FT$9-conditions!$U$89&lt;$U$9,(1-conditions!$U$34)*SUMIFS($13:$13,$9:$9,EOMONTH($U$9,11)+1-$U$9+FT$9-conditions!$U$89)*conditions!$U$87,0))</f>
        <v>0</v>
      </c>
      <c r="FU176" s="27">
        <f>IF(FU$9="",0,IF(FU$9-conditions!$U$89&lt;$U$9,(1-conditions!$U$34)*SUMIFS($13:$13,$9:$9,EOMONTH($U$9,11)+1-$U$9+FU$9-conditions!$U$89)*conditions!$U$87,0))</f>
        <v>0</v>
      </c>
      <c r="FV176" s="27">
        <f>IF(FV$9="",0,IF(FV$9-conditions!$U$89&lt;$U$9,(1-conditions!$U$34)*SUMIFS($13:$13,$9:$9,EOMONTH($U$9,11)+1-$U$9+FV$9-conditions!$U$89)*conditions!$U$87,0))</f>
        <v>0</v>
      </c>
      <c r="FW176" s="27">
        <f>IF(FW$9="",0,IF(FW$9-conditions!$U$89&lt;$U$9,(1-conditions!$U$34)*SUMIFS($13:$13,$9:$9,EOMONTH($U$9,11)+1-$U$9+FW$9-conditions!$U$89)*conditions!$U$87,0))</f>
        <v>0</v>
      </c>
      <c r="FX176" s="27">
        <f>IF(FX$9="",0,IF(FX$9-conditions!$U$89&lt;$U$9,(1-conditions!$U$34)*SUMIFS($13:$13,$9:$9,EOMONTH($U$9,11)+1-$U$9+FX$9-conditions!$U$89)*conditions!$U$87,0))</f>
        <v>0</v>
      </c>
      <c r="FY176" s="27">
        <f>IF(FY$9="",0,IF(FY$9-conditions!$U$89&lt;$U$9,(1-conditions!$U$34)*SUMIFS($13:$13,$9:$9,EOMONTH($U$9,11)+1-$U$9+FY$9-conditions!$U$89)*conditions!$U$87,0))</f>
        <v>0</v>
      </c>
      <c r="FZ176" s="27">
        <f>IF(FZ$9="",0,IF(FZ$9-conditions!$U$89&lt;$U$9,(1-conditions!$U$34)*SUMIFS($13:$13,$9:$9,EOMONTH($U$9,11)+1-$U$9+FZ$9-conditions!$U$89)*conditions!$U$87,0))</f>
        <v>0</v>
      </c>
      <c r="GA176" s="27">
        <f>IF(GA$9="",0,IF(GA$9-conditions!$U$89&lt;$U$9,(1-conditions!$U$34)*SUMIFS($13:$13,$9:$9,EOMONTH($U$9,11)+1-$U$9+GA$9-conditions!$U$89)*conditions!$U$87,0))</f>
        <v>0</v>
      </c>
      <c r="GB176" s="27">
        <f>IF(GB$9="",0,IF(GB$9-conditions!$U$89&lt;$U$9,(1-conditions!$U$34)*SUMIFS($13:$13,$9:$9,EOMONTH($U$9,11)+1-$U$9+GB$9-conditions!$U$89)*conditions!$U$87,0))</f>
        <v>0</v>
      </c>
      <c r="GC176" s="27">
        <f>IF(GC$9="",0,IF(GC$9-conditions!$U$89&lt;$U$9,(1-conditions!$U$34)*SUMIFS($13:$13,$9:$9,EOMONTH($U$9,11)+1-$U$9+GC$9-conditions!$U$89)*conditions!$U$87,0))</f>
        <v>0</v>
      </c>
      <c r="GD176" s="27">
        <f>IF(GD$9="",0,IF(GD$9-conditions!$U$89&lt;$U$9,(1-conditions!$U$34)*SUMIFS($13:$13,$9:$9,EOMONTH($U$9,11)+1-$U$9+GD$9-conditions!$U$89)*conditions!$U$87,0))</f>
        <v>0</v>
      </c>
      <c r="GE176" s="27">
        <f>IF(GE$9="",0,IF(GE$9-conditions!$U$89&lt;$U$9,(1-conditions!$U$34)*SUMIFS($13:$13,$9:$9,EOMONTH($U$9,11)+1-$U$9+GE$9-conditions!$U$89)*conditions!$U$87,0))</f>
        <v>0</v>
      </c>
      <c r="GF176" s="27">
        <f>IF(GF$9="",0,IF(GF$9-conditions!$U$89&lt;$U$9,(1-conditions!$U$34)*SUMIFS($13:$13,$9:$9,EOMONTH($U$9,11)+1-$U$9+GF$9-conditions!$U$89)*conditions!$U$87,0))</f>
        <v>0</v>
      </c>
      <c r="GG176" s="27">
        <f>IF(GG$9="",0,IF(GG$9-conditions!$U$89&lt;$U$9,(1-conditions!$U$34)*SUMIFS($13:$13,$9:$9,EOMONTH($U$9,11)+1-$U$9+GG$9-conditions!$U$89)*conditions!$U$87,0))</f>
        <v>0</v>
      </c>
      <c r="GH176" s="27">
        <f>IF(GH$9="",0,IF(GH$9-conditions!$U$89&lt;$U$9,(1-conditions!$U$34)*SUMIFS($13:$13,$9:$9,EOMONTH($U$9,11)+1-$U$9+GH$9-conditions!$U$89)*conditions!$U$87,0))</f>
        <v>0</v>
      </c>
      <c r="GI176" s="27">
        <f>IF(GI$9="",0,IF(GI$9-conditions!$U$89&lt;$U$9,(1-conditions!$U$34)*SUMIFS($13:$13,$9:$9,EOMONTH($U$9,11)+1-$U$9+GI$9-conditions!$U$89)*conditions!$U$87,0))</f>
        <v>0</v>
      </c>
      <c r="GJ176" s="27">
        <f>IF(GJ$9="",0,IF(GJ$9-conditions!$U$89&lt;$U$9,(1-conditions!$U$34)*SUMIFS($13:$13,$9:$9,EOMONTH($U$9,11)+1-$U$9+GJ$9-conditions!$U$89)*conditions!$U$87,0))</f>
        <v>0</v>
      </c>
      <c r="GK176" s="27">
        <f>IF(GK$9="",0,IF(GK$9-conditions!$U$89&lt;$U$9,(1-conditions!$U$34)*SUMIFS($13:$13,$9:$9,EOMONTH($U$9,11)+1-$U$9+GK$9-conditions!$U$89)*conditions!$U$87,0))</f>
        <v>0</v>
      </c>
      <c r="GL176" s="27">
        <f>IF(GL$9="",0,IF(GL$9-conditions!$U$89&lt;$U$9,(1-conditions!$U$34)*SUMIFS($13:$13,$9:$9,EOMONTH($U$9,11)+1-$U$9+GL$9-conditions!$U$89)*conditions!$U$87,0))</f>
        <v>0</v>
      </c>
      <c r="GM176" s="27">
        <f>IF(GM$9="",0,IF(GM$9-conditions!$U$89&lt;$U$9,(1-conditions!$U$34)*SUMIFS($13:$13,$9:$9,EOMONTH($U$9,11)+1-$U$9+GM$9-conditions!$U$89)*conditions!$U$87,0))</f>
        <v>0</v>
      </c>
      <c r="GN176" s="27">
        <f>IF(GN$9="",0,IF(GN$9-conditions!$U$89&lt;$U$9,(1-conditions!$U$34)*SUMIFS($13:$13,$9:$9,EOMONTH($U$9,11)+1-$U$9+GN$9-conditions!$U$89)*conditions!$U$87,0))</f>
        <v>0</v>
      </c>
      <c r="GO176" s="27">
        <f>IF(GO$9="",0,IF(GO$9-conditions!$U$89&lt;$U$9,(1-conditions!$U$34)*SUMIFS($13:$13,$9:$9,EOMONTH($U$9,11)+1-$U$9+GO$9-conditions!$U$89)*conditions!$U$87,0))</f>
        <v>0</v>
      </c>
      <c r="GP176" s="27">
        <f>IF(GP$9="",0,IF(GP$9-conditions!$U$89&lt;$U$9,(1-conditions!$U$34)*SUMIFS($13:$13,$9:$9,EOMONTH($U$9,11)+1-$U$9+GP$9-conditions!$U$89)*conditions!$U$87,0))</f>
        <v>0</v>
      </c>
      <c r="GQ176" s="27">
        <f>IF(GQ$9="",0,IF(GQ$9-conditions!$U$89&lt;$U$9,(1-conditions!$U$34)*SUMIFS($13:$13,$9:$9,EOMONTH($U$9,11)+1-$U$9+GQ$9-conditions!$U$89)*conditions!$U$87,0))</f>
        <v>0</v>
      </c>
      <c r="GR176" s="27">
        <f>IF(GR$9="",0,IF(GR$9-conditions!$U$89&lt;$U$9,(1-conditions!$U$34)*SUMIFS($13:$13,$9:$9,EOMONTH($U$9,11)+1-$U$9+GR$9-conditions!$U$89)*conditions!$U$87,0))</f>
        <v>0</v>
      </c>
      <c r="GS176" s="27">
        <f>IF(GS$9="",0,IF(GS$9-conditions!$U$89&lt;$U$9,(1-conditions!$U$34)*SUMIFS($13:$13,$9:$9,EOMONTH($U$9,11)+1-$U$9+GS$9-conditions!$U$89)*conditions!$U$87,0))</f>
        <v>0</v>
      </c>
      <c r="GT176" s="27">
        <f>IF(GT$9="",0,IF(GT$9-conditions!$U$89&lt;$U$9,(1-conditions!$U$34)*SUMIFS($13:$13,$9:$9,EOMONTH($U$9,11)+1-$U$9+GT$9-conditions!$U$89)*conditions!$U$87,0))</f>
        <v>0</v>
      </c>
      <c r="GU176" s="27">
        <f>IF(GU$9="",0,IF(GU$9-conditions!$U$89&lt;$U$9,(1-conditions!$U$34)*SUMIFS($13:$13,$9:$9,EOMONTH($U$9,11)+1-$U$9+GU$9-conditions!$U$89)*conditions!$U$87,0))</f>
        <v>0</v>
      </c>
      <c r="GV176" s="27">
        <f>IF(GV$9="",0,IF(GV$9-conditions!$U$89&lt;$U$9,(1-conditions!$U$34)*SUMIFS($13:$13,$9:$9,EOMONTH($U$9,11)+1-$U$9+GV$9-conditions!$U$89)*conditions!$U$87,0))</f>
        <v>0</v>
      </c>
      <c r="GW176" s="27">
        <f>IF(GW$9="",0,IF(GW$9-conditions!$U$89&lt;$U$9,(1-conditions!$U$34)*SUMIFS($13:$13,$9:$9,EOMONTH($U$9,11)+1-$U$9+GW$9-conditions!$U$89)*conditions!$U$87,0))</f>
        <v>0</v>
      </c>
      <c r="GX176" s="27">
        <f>IF(GX$9="",0,IF(GX$9-conditions!$U$89&lt;$U$9,(1-conditions!$U$34)*SUMIFS($13:$13,$9:$9,EOMONTH($U$9,11)+1-$U$9+GX$9-conditions!$U$89)*conditions!$U$87,0))</f>
        <v>0</v>
      </c>
      <c r="GY176" s="27">
        <f>IF(GY$9="",0,IF(GY$9-conditions!$U$89&lt;$U$9,(1-conditions!$U$34)*SUMIFS($13:$13,$9:$9,EOMONTH($U$9,11)+1-$U$9+GY$9-conditions!$U$89)*conditions!$U$87,0))</f>
        <v>0</v>
      </c>
      <c r="GZ176" s="27">
        <f>IF(GZ$9="",0,IF(GZ$9-conditions!$U$89&lt;$U$9,(1-conditions!$U$34)*SUMIFS($13:$13,$9:$9,EOMONTH($U$9,11)+1-$U$9+GZ$9-conditions!$U$89)*conditions!$U$87,0))</f>
        <v>0</v>
      </c>
      <c r="HA176" s="27">
        <f>IF(HA$9="",0,IF(HA$9-conditions!$U$89&lt;$U$9,(1-conditions!$U$34)*SUMIFS($13:$13,$9:$9,EOMONTH($U$9,11)+1-$U$9+HA$9-conditions!$U$89)*conditions!$U$87,0))</f>
        <v>0</v>
      </c>
      <c r="HB176" s="27">
        <f>IF(HB$9="",0,IF(HB$9-conditions!$U$89&lt;$U$9,(1-conditions!$U$34)*SUMIFS($13:$13,$9:$9,EOMONTH($U$9,11)+1-$U$9+HB$9-conditions!$U$89)*conditions!$U$87,0))</f>
        <v>0</v>
      </c>
      <c r="HC176" s="27">
        <f>IF(HC$9="",0,IF(HC$9-conditions!$U$89&lt;$U$9,(1-conditions!$U$34)*SUMIFS($13:$13,$9:$9,EOMONTH($U$9,11)+1-$U$9+HC$9-conditions!$U$89)*conditions!$U$87,0))</f>
        <v>0</v>
      </c>
      <c r="HD176" s="27">
        <f>IF(HD$9="",0,IF(HD$9-conditions!$U$89&lt;$U$9,(1-conditions!$U$34)*SUMIFS($13:$13,$9:$9,EOMONTH($U$9,11)+1-$U$9+HD$9-conditions!$U$89)*conditions!$U$87,0))</f>
        <v>0</v>
      </c>
      <c r="HE176" s="27">
        <f>IF(HE$9="",0,IF(HE$9-conditions!$U$89&lt;$U$9,(1-conditions!$U$34)*SUMIFS($13:$13,$9:$9,EOMONTH($U$9,11)+1-$U$9+HE$9-conditions!$U$89)*conditions!$U$87,0))</f>
        <v>0</v>
      </c>
      <c r="HF176" s="27">
        <f>IF(HF$9="",0,IF(HF$9-conditions!$U$89&lt;$U$9,(1-conditions!$U$34)*SUMIFS($13:$13,$9:$9,EOMONTH($U$9,11)+1-$U$9+HF$9-conditions!$U$89)*conditions!$U$87,0))</f>
        <v>0</v>
      </c>
      <c r="HG176" s="27">
        <f>IF(HG$9="",0,IF(HG$9-conditions!$U$89&lt;$U$9,(1-conditions!$U$34)*SUMIFS($13:$13,$9:$9,EOMONTH($U$9,11)+1-$U$9+HG$9-conditions!$U$89)*conditions!$U$87,0))</f>
        <v>0</v>
      </c>
      <c r="HH176" s="27">
        <f>IF(HH$9="",0,IF(HH$9-conditions!$U$89&lt;$U$9,(1-conditions!$U$34)*SUMIFS($13:$13,$9:$9,EOMONTH($U$9,11)+1-$U$9+HH$9-conditions!$U$89)*conditions!$U$87,0))</f>
        <v>0</v>
      </c>
      <c r="HI176" s="27">
        <f>IF(HI$9="",0,IF(HI$9-conditions!$U$89&lt;$U$9,(1-conditions!$U$34)*SUMIFS($13:$13,$9:$9,EOMONTH($U$9,11)+1-$U$9+HI$9-conditions!$U$89)*conditions!$U$87,0))</f>
        <v>0</v>
      </c>
      <c r="HJ176" s="27">
        <f>IF(HJ$9="",0,IF(HJ$9-conditions!$U$89&lt;$U$9,(1-conditions!$U$34)*SUMIFS($13:$13,$9:$9,EOMONTH($U$9,11)+1-$U$9+HJ$9-conditions!$U$89)*conditions!$U$87,0))</f>
        <v>0</v>
      </c>
      <c r="HK176" s="27">
        <f>IF(HK$9="",0,IF(HK$9-conditions!$U$89&lt;$U$9,(1-conditions!$U$34)*SUMIFS($13:$13,$9:$9,EOMONTH($U$9,11)+1-$U$9+HK$9-conditions!$U$89)*conditions!$U$87,0))</f>
        <v>0</v>
      </c>
      <c r="HL176" s="27">
        <f>IF(HL$9="",0,IF(HL$9-conditions!$U$89&lt;$U$9,(1-conditions!$U$34)*SUMIFS($13:$13,$9:$9,EOMONTH($U$9,11)+1-$U$9+HL$9-conditions!$U$89)*conditions!$U$87,0))</f>
        <v>0</v>
      </c>
      <c r="HM176" s="27">
        <f>IF(HM$9="",0,IF(HM$9-conditions!$U$89&lt;$U$9,(1-conditions!$U$34)*SUMIFS($13:$13,$9:$9,EOMONTH($U$9,11)+1-$U$9+HM$9-conditions!$U$89)*conditions!$U$87,0))</f>
        <v>0</v>
      </c>
      <c r="HN176" s="27">
        <f>IF(HN$9="",0,IF(HN$9-conditions!$U$89&lt;$U$9,(1-conditions!$U$34)*SUMIFS($13:$13,$9:$9,EOMONTH($U$9,11)+1-$U$9+HN$9-conditions!$U$89)*conditions!$U$87,0))</f>
        <v>0</v>
      </c>
      <c r="HO176" s="27">
        <f>IF(HO$9="",0,IF(HO$9-conditions!$U$89&lt;$U$9,(1-conditions!$U$34)*SUMIFS($13:$13,$9:$9,EOMONTH($U$9,11)+1-$U$9+HO$9-conditions!$U$89)*conditions!$U$87,0))</f>
        <v>0</v>
      </c>
      <c r="HP176" s="27">
        <f>IF(HP$9="",0,IF(HP$9-conditions!$U$89&lt;$U$9,(1-conditions!$U$34)*SUMIFS($13:$13,$9:$9,EOMONTH($U$9,11)+1-$U$9+HP$9-conditions!$U$89)*conditions!$U$87,0))</f>
        <v>0</v>
      </c>
      <c r="HQ176" s="27">
        <f>IF(HQ$9="",0,IF(HQ$9-conditions!$U$89&lt;$U$9,(1-conditions!$U$34)*SUMIFS($13:$13,$9:$9,EOMONTH($U$9,11)+1-$U$9+HQ$9-conditions!$U$89)*conditions!$U$87,0))</f>
        <v>0</v>
      </c>
      <c r="HR176" s="27">
        <f>IF(HR$9="",0,IF(HR$9-conditions!$U$89&lt;$U$9,(1-conditions!$U$34)*SUMIFS($13:$13,$9:$9,EOMONTH($U$9,11)+1-$U$9+HR$9-conditions!$U$89)*conditions!$U$87,0))</f>
        <v>0</v>
      </c>
      <c r="HS176" s="27">
        <f>IF(HS$9="",0,IF(HS$9-conditions!$U$89&lt;$U$9,(1-conditions!$U$34)*SUMIFS($13:$13,$9:$9,EOMONTH($U$9,11)+1-$U$9+HS$9-conditions!$U$89)*conditions!$U$87,0))</f>
        <v>0</v>
      </c>
      <c r="HT176" s="27">
        <f>IF(HT$9="",0,IF(HT$9-conditions!$U$89&lt;$U$9,(1-conditions!$U$34)*SUMIFS($13:$13,$9:$9,EOMONTH($U$9,11)+1-$U$9+HT$9-conditions!$U$89)*conditions!$U$87,0))</f>
        <v>0</v>
      </c>
      <c r="HU176" s="27">
        <f>IF(HU$9="",0,IF(HU$9-conditions!$U$89&lt;$U$9,(1-conditions!$U$34)*SUMIFS($13:$13,$9:$9,EOMONTH($U$9,11)+1-$U$9+HU$9-conditions!$U$89)*conditions!$U$87,0))</f>
        <v>0</v>
      </c>
      <c r="HV176" s="27">
        <f>IF(HV$9="",0,IF(HV$9-conditions!$U$89&lt;$U$9,(1-conditions!$U$34)*SUMIFS($13:$13,$9:$9,EOMONTH($U$9,11)+1-$U$9+HV$9-conditions!$U$89)*conditions!$U$87,0))</f>
        <v>0</v>
      </c>
      <c r="HW176" s="27">
        <f>IF(HW$9="",0,IF(HW$9-conditions!$U$89&lt;$U$9,(1-conditions!$U$34)*SUMIFS($13:$13,$9:$9,EOMONTH($U$9,11)+1-$U$9+HW$9-conditions!$U$89)*conditions!$U$87,0))</f>
        <v>0</v>
      </c>
      <c r="HX176" s="27">
        <f>IF(HX$9="",0,IF(HX$9-conditions!$U$89&lt;$U$9,(1-conditions!$U$34)*SUMIFS($13:$13,$9:$9,EOMONTH($U$9,11)+1-$U$9+HX$9-conditions!$U$89)*conditions!$U$87,0))</f>
        <v>0</v>
      </c>
      <c r="HY176" s="27">
        <f>IF(HY$9="",0,IF(HY$9-conditions!$U$89&lt;$U$9,(1-conditions!$U$34)*SUMIFS($13:$13,$9:$9,EOMONTH($U$9,11)+1-$U$9+HY$9-conditions!$U$89)*conditions!$U$87,0))</f>
        <v>0</v>
      </c>
      <c r="HZ176" s="27">
        <f>IF(HZ$9="",0,IF(HZ$9-conditions!$U$89&lt;$U$9,(1-conditions!$U$34)*SUMIFS($13:$13,$9:$9,EOMONTH($U$9,11)+1-$U$9+HZ$9-conditions!$U$89)*conditions!$U$87,0))</f>
        <v>0</v>
      </c>
      <c r="IA176" s="27">
        <f>IF(IA$9="",0,IF(IA$9-conditions!$U$89&lt;$U$9,(1-conditions!$U$34)*SUMIFS($13:$13,$9:$9,EOMONTH($U$9,11)+1-$U$9+IA$9-conditions!$U$89)*conditions!$U$87,0))</f>
        <v>0</v>
      </c>
      <c r="IB176" s="27">
        <f>IF(IB$9="",0,IF(IB$9-conditions!$U$89&lt;$U$9,(1-conditions!$U$34)*SUMIFS($13:$13,$9:$9,EOMONTH($U$9,11)+1-$U$9+IB$9-conditions!$U$89)*conditions!$U$87,0))</f>
        <v>0</v>
      </c>
      <c r="IC176" s="27">
        <f>IF(IC$9="",0,IF(IC$9-conditions!$U$89&lt;$U$9,(1-conditions!$U$34)*SUMIFS($13:$13,$9:$9,EOMONTH($U$9,11)+1-$U$9+IC$9-conditions!$U$89)*conditions!$U$87,0))</f>
        <v>0</v>
      </c>
      <c r="ID176" s="27">
        <f>IF(ID$9="",0,IF(ID$9-conditions!$U$89&lt;$U$9,(1-conditions!$U$34)*SUMIFS($13:$13,$9:$9,EOMONTH($U$9,11)+1-$U$9+ID$9-conditions!$U$89)*conditions!$U$87,0))</f>
        <v>0</v>
      </c>
      <c r="IE176" s="27">
        <f>IF(IE$9="",0,IF(IE$9-conditions!$U$89&lt;$U$9,(1-conditions!$U$34)*SUMIFS($13:$13,$9:$9,EOMONTH($U$9,11)+1-$U$9+IE$9-conditions!$U$89)*conditions!$U$87,0))</f>
        <v>0</v>
      </c>
      <c r="IF176" s="27">
        <f>IF(IF$9="",0,IF(IF$9-conditions!$U$89&lt;$U$9,(1-conditions!$U$34)*SUMIFS($13:$13,$9:$9,EOMONTH($U$9,11)+1-$U$9+IF$9-conditions!$U$89)*conditions!$U$87,0))</f>
        <v>0</v>
      </c>
      <c r="IG176" s="27">
        <f>IF(IG$9="",0,IF(IG$9-conditions!$U$89&lt;$U$9,(1-conditions!$U$34)*SUMIFS($13:$13,$9:$9,EOMONTH($U$9,11)+1-$U$9+IG$9-conditions!$U$89)*conditions!$U$87,0))</f>
        <v>0</v>
      </c>
      <c r="IH176" s="27">
        <f>IF(IH$9="",0,IF(IH$9-conditions!$U$89&lt;$U$9,(1-conditions!$U$34)*SUMIFS($13:$13,$9:$9,EOMONTH($U$9,11)+1-$U$9+IH$9-conditions!$U$89)*conditions!$U$87,0))</f>
        <v>0</v>
      </c>
      <c r="II176" s="27">
        <f>IF(II$9="",0,IF(II$9-conditions!$U$89&lt;$U$9,(1-conditions!$U$34)*SUMIFS($13:$13,$9:$9,EOMONTH($U$9,11)+1-$U$9+II$9-conditions!$U$89)*conditions!$U$87,0))</f>
        <v>0</v>
      </c>
      <c r="IJ176" s="27">
        <f>IF(IJ$9="",0,IF(IJ$9-conditions!$U$89&lt;$U$9,(1-conditions!$U$34)*SUMIFS($13:$13,$9:$9,EOMONTH($U$9,11)+1-$U$9+IJ$9-conditions!$U$89)*conditions!$U$87,0))</f>
        <v>0</v>
      </c>
      <c r="IK176" s="27">
        <f>IF(IK$9="",0,IF(IK$9-conditions!$U$89&lt;$U$9,(1-conditions!$U$34)*SUMIFS($13:$13,$9:$9,EOMONTH($U$9,11)+1-$U$9+IK$9-conditions!$U$89)*conditions!$U$87,0))</f>
        <v>0</v>
      </c>
      <c r="IL176" s="27">
        <f>IF(IL$9="",0,IF(IL$9-conditions!$U$89&lt;$U$9,(1-conditions!$U$34)*SUMIFS($13:$13,$9:$9,EOMONTH($U$9,11)+1-$U$9+IL$9-conditions!$U$89)*conditions!$U$87,0))</f>
        <v>0</v>
      </c>
      <c r="IM176" s="27">
        <f>IF(IM$9="",0,IF(IM$9-conditions!$U$89&lt;$U$9,(1-conditions!$U$34)*SUMIFS($13:$13,$9:$9,EOMONTH($U$9,11)+1-$U$9+IM$9-conditions!$U$89)*conditions!$U$87,0))</f>
        <v>0</v>
      </c>
      <c r="IN176" s="27">
        <f>IF(IN$9="",0,IF(IN$9-conditions!$U$89&lt;$U$9,(1-conditions!$U$34)*SUMIFS($13:$13,$9:$9,EOMONTH($U$9,11)+1-$U$9+IN$9-conditions!$U$89)*conditions!$U$87,0))</f>
        <v>0</v>
      </c>
      <c r="IO176" s="27">
        <f>IF(IO$9="",0,IF(IO$9-conditions!$U$89&lt;$U$9,(1-conditions!$U$34)*SUMIFS($13:$13,$9:$9,EOMONTH($U$9,11)+1-$U$9+IO$9-conditions!$U$89)*conditions!$U$87,0))</f>
        <v>0</v>
      </c>
      <c r="IP176" s="27">
        <f>IF(IP$9="",0,IF(IP$9-conditions!$U$89&lt;$U$9,(1-conditions!$U$34)*SUMIFS($13:$13,$9:$9,EOMONTH($U$9,11)+1-$U$9+IP$9-conditions!$U$89)*conditions!$U$87,0))</f>
        <v>0</v>
      </c>
      <c r="IQ176" s="27">
        <f>IF(IQ$9="",0,IF(IQ$9-conditions!$U$89&lt;$U$9,(1-conditions!$U$34)*SUMIFS($13:$13,$9:$9,EOMONTH($U$9,11)+1-$U$9+IQ$9-conditions!$U$89)*conditions!$U$87,0))</f>
        <v>0</v>
      </c>
      <c r="IR176" s="27">
        <f>IF(IR$9="",0,IF(IR$9-conditions!$U$89&lt;$U$9,(1-conditions!$U$34)*SUMIFS($13:$13,$9:$9,EOMONTH($U$9,11)+1-$U$9+IR$9-conditions!$U$89)*conditions!$U$87,0))</f>
        <v>0</v>
      </c>
      <c r="IS176" s="27">
        <f>IF(IS$9="",0,IF(IS$9-conditions!$U$89&lt;$U$9,(1-conditions!$U$34)*SUMIFS($13:$13,$9:$9,EOMONTH($U$9,11)+1-$U$9+IS$9-conditions!$U$89)*conditions!$U$87,0))</f>
        <v>0</v>
      </c>
      <c r="IT176" s="27">
        <f>IF(IT$9="",0,IF(IT$9-conditions!$U$89&lt;$U$9,(1-conditions!$U$34)*SUMIFS($13:$13,$9:$9,EOMONTH($U$9,11)+1-$U$9+IT$9-conditions!$U$89)*conditions!$U$87,0))</f>
        <v>0</v>
      </c>
      <c r="IU176" s="27">
        <f>IF(IU$9="",0,IF(IU$9-conditions!$U$89&lt;$U$9,(1-conditions!$U$34)*SUMIFS($13:$13,$9:$9,EOMONTH($U$9,11)+1-$U$9+IU$9-conditions!$U$89)*conditions!$U$87,0))</f>
        <v>0</v>
      </c>
      <c r="IV176" s="27">
        <f>IF(IV$9="",0,IF(IV$9-conditions!$U$89&lt;$U$9,(1-conditions!$U$34)*SUMIFS($13:$13,$9:$9,EOMONTH($U$9,11)+1-$U$9+IV$9-conditions!$U$89)*conditions!$U$87,0))</f>
        <v>0</v>
      </c>
      <c r="IW176" s="27">
        <f>IF(IW$9="",0,IF(IW$9-conditions!$U$89&lt;$U$9,(1-conditions!$U$34)*SUMIFS($13:$13,$9:$9,EOMONTH($U$9,11)+1-$U$9+IW$9-conditions!$U$89)*conditions!$U$87,0))</f>
        <v>0</v>
      </c>
      <c r="IX176" s="27">
        <f>IF(IX$9="",0,IF(IX$9-conditions!$U$89&lt;$U$9,(1-conditions!$U$34)*SUMIFS($13:$13,$9:$9,EOMONTH($U$9,11)+1-$U$9+IX$9-conditions!$U$89)*conditions!$U$87,0))</f>
        <v>0</v>
      </c>
      <c r="IY176" s="27">
        <f>IF(IY$9="",0,IF(IY$9-conditions!$U$89&lt;$U$9,(1-conditions!$U$34)*SUMIFS($13:$13,$9:$9,EOMONTH($U$9,11)+1-$U$9+IY$9-conditions!$U$89)*conditions!$U$87,0))</f>
        <v>0</v>
      </c>
      <c r="IZ176" s="27">
        <f>IF(IZ$9="",0,IF(IZ$9-conditions!$U$89&lt;$U$9,(1-conditions!$U$34)*SUMIFS($13:$13,$9:$9,EOMONTH($U$9,11)+1-$U$9+IZ$9-conditions!$U$89)*conditions!$U$87,0))</f>
        <v>0</v>
      </c>
      <c r="JA176" s="27">
        <f>IF(JA$9="",0,IF(JA$9-conditions!$U$89&lt;$U$9,(1-conditions!$U$34)*SUMIFS($13:$13,$9:$9,EOMONTH($U$9,11)+1-$U$9+JA$9-conditions!$U$89)*conditions!$U$87,0))</f>
        <v>0</v>
      </c>
      <c r="JB176" s="27">
        <f>IF(JB$9="",0,IF(JB$9-conditions!$U$89&lt;$U$9,(1-conditions!$U$34)*SUMIFS($13:$13,$9:$9,EOMONTH($U$9,11)+1-$U$9+JB$9-conditions!$U$89)*conditions!$U$87,0))</f>
        <v>0</v>
      </c>
      <c r="JC176" s="27">
        <f>IF(JC$9="",0,IF(JC$9-conditions!$U$89&lt;$U$9,(1-conditions!$U$34)*SUMIFS($13:$13,$9:$9,EOMONTH($U$9,11)+1-$U$9+JC$9-conditions!$U$89)*conditions!$U$87,0))</f>
        <v>0</v>
      </c>
      <c r="JD176" s="27">
        <f>IF(JD$9="",0,IF(JD$9-conditions!$U$89&lt;$U$9,(1-conditions!$U$34)*SUMIFS($13:$13,$9:$9,EOMONTH($U$9,11)+1-$U$9+JD$9-conditions!$U$89)*conditions!$U$87,0))</f>
        <v>0</v>
      </c>
      <c r="JE176" s="27">
        <f>IF(JE$9="",0,IF(JE$9-conditions!$U$89&lt;$U$9,(1-conditions!$U$34)*SUMIFS($13:$13,$9:$9,EOMONTH($U$9,11)+1-$U$9+JE$9-conditions!$U$89)*conditions!$U$87,0))</f>
        <v>0</v>
      </c>
      <c r="JF176" s="27">
        <f>IF(JF$9="",0,IF(JF$9-conditions!$U$89&lt;$U$9,(1-conditions!$U$34)*SUMIFS($13:$13,$9:$9,EOMONTH($U$9,11)+1-$U$9+JF$9-conditions!$U$89)*conditions!$U$87,0))</f>
        <v>0</v>
      </c>
      <c r="JG176" s="27">
        <f>IF(JG$9="",0,IF(JG$9-conditions!$U$89&lt;$U$9,(1-conditions!$U$34)*SUMIFS($13:$13,$9:$9,EOMONTH($U$9,11)+1-$U$9+JG$9-conditions!$U$89)*conditions!$U$87,0))</f>
        <v>0</v>
      </c>
      <c r="JH176" s="27">
        <f>IF(JH$9="",0,IF(JH$9-conditions!$U$89&lt;$U$9,(1-conditions!$U$34)*SUMIFS($13:$13,$9:$9,EOMONTH($U$9,11)+1-$U$9+JH$9-conditions!$U$89)*conditions!$U$87,0))</f>
        <v>0</v>
      </c>
      <c r="JI176" s="27">
        <f>IF(JI$9="",0,IF(JI$9-conditions!$U$89&lt;$U$9,(1-conditions!$U$34)*SUMIFS($13:$13,$9:$9,EOMONTH($U$9,11)+1-$U$9+JI$9-conditions!$U$89)*conditions!$U$87,0))</f>
        <v>0</v>
      </c>
      <c r="JJ176" s="27">
        <f>IF(JJ$9="",0,IF(JJ$9-conditions!$U$89&lt;$U$9,(1-conditions!$U$34)*SUMIFS($13:$13,$9:$9,EOMONTH($U$9,11)+1-$U$9+JJ$9-conditions!$U$89)*conditions!$U$87,0))</f>
        <v>0</v>
      </c>
      <c r="JK176" s="27">
        <f>IF(JK$9="",0,IF(JK$9-conditions!$U$89&lt;$U$9,(1-conditions!$U$34)*SUMIFS($13:$13,$9:$9,EOMONTH($U$9,11)+1-$U$9+JK$9-conditions!$U$89)*conditions!$U$87,0))</f>
        <v>0</v>
      </c>
      <c r="JL176" s="27">
        <f>IF(JL$9="",0,IF(JL$9-conditions!$U$89&lt;$U$9,(1-conditions!$U$34)*SUMIFS($13:$13,$9:$9,EOMONTH($U$9,11)+1-$U$9+JL$9-conditions!$U$89)*conditions!$U$87,0))</f>
        <v>0</v>
      </c>
      <c r="JM176" s="27">
        <f>IF(JM$9="",0,IF(JM$9-conditions!$U$89&lt;$U$9,(1-conditions!$U$34)*SUMIFS($13:$13,$9:$9,EOMONTH($U$9,11)+1-$U$9+JM$9-conditions!$U$89)*conditions!$U$87,0))</f>
        <v>0</v>
      </c>
      <c r="JN176" s="27">
        <f>IF(JN$9="",0,IF(JN$9-conditions!$U$89&lt;$U$9,(1-conditions!$U$34)*SUMIFS($13:$13,$9:$9,EOMONTH($U$9,11)+1-$U$9+JN$9-conditions!$U$89)*conditions!$U$87,0))</f>
        <v>0</v>
      </c>
      <c r="JO176" s="27">
        <f>IF(JO$9="",0,IF(JO$9-conditions!$U$89&lt;$U$9,(1-conditions!$U$34)*SUMIFS($13:$13,$9:$9,EOMONTH($U$9,11)+1-$U$9+JO$9-conditions!$U$89)*conditions!$U$87,0))</f>
        <v>0</v>
      </c>
      <c r="JP176" s="27">
        <f>IF(JP$9="",0,IF(JP$9-conditions!$U$89&lt;$U$9,(1-conditions!$U$34)*SUMIFS($13:$13,$9:$9,EOMONTH($U$9,11)+1-$U$9+JP$9-conditions!$U$89)*conditions!$U$87,0))</f>
        <v>0</v>
      </c>
      <c r="JQ176" s="27">
        <f>IF(JQ$9="",0,IF(JQ$9-conditions!$U$89&lt;$U$9,(1-conditions!$U$34)*SUMIFS($13:$13,$9:$9,EOMONTH($U$9,11)+1-$U$9+JQ$9-conditions!$U$89)*conditions!$U$87,0))</f>
        <v>0</v>
      </c>
      <c r="JR176" s="27">
        <f>IF(JR$9="",0,IF(JR$9-conditions!$U$89&lt;$U$9,(1-conditions!$U$34)*SUMIFS($13:$13,$9:$9,EOMONTH($U$9,11)+1-$U$9+JR$9-conditions!$U$89)*conditions!$U$87,0))</f>
        <v>0</v>
      </c>
      <c r="JS176" s="27">
        <f>IF(JS$9="",0,IF(JS$9-conditions!$U$89&lt;$U$9,(1-conditions!$U$34)*SUMIFS($13:$13,$9:$9,EOMONTH($U$9,11)+1-$U$9+JS$9-conditions!$U$89)*conditions!$U$87,0))</f>
        <v>0</v>
      </c>
      <c r="JT176" s="27">
        <f>IF(JT$9="",0,IF(JT$9-conditions!$U$89&lt;$U$9,(1-conditions!$U$34)*SUMIFS($13:$13,$9:$9,EOMONTH($U$9,11)+1-$U$9+JT$9-conditions!$U$89)*conditions!$U$87,0))</f>
        <v>0</v>
      </c>
      <c r="JU176" s="27">
        <f>IF(JU$9="",0,IF(JU$9-conditions!$U$89&lt;$U$9,(1-conditions!$U$34)*SUMIFS($13:$13,$9:$9,EOMONTH($U$9,11)+1-$U$9+JU$9-conditions!$U$89)*conditions!$U$87,0))</f>
        <v>0</v>
      </c>
      <c r="JV176" s="27">
        <f>IF(JV$9="",0,IF(JV$9-conditions!$U$89&lt;$U$9,(1-conditions!$U$34)*SUMIFS($13:$13,$9:$9,EOMONTH($U$9,11)+1-$U$9+JV$9-conditions!$U$89)*conditions!$U$87,0))</f>
        <v>0</v>
      </c>
      <c r="JW176" s="27">
        <f>IF(JW$9="",0,IF(JW$9-conditions!$U$89&lt;$U$9,(1-conditions!$U$34)*SUMIFS($13:$13,$9:$9,EOMONTH($U$9,11)+1-$U$9+JW$9-conditions!$U$89)*conditions!$U$87,0))</f>
        <v>0</v>
      </c>
      <c r="JX176" s="27">
        <f>IF(JX$9="",0,IF(JX$9-conditions!$U$89&lt;$U$9,(1-conditions!$U$34)*SUMIFS($13:$13,$9:$9,EOMONTH($U$9,11)+1-$U$9+JX$9-conditions!$U$89)*conditions!$U$87,0))</f>
        <v>0</v>
      </c>
      <c r="JY176" s="27">
        <f>IF(JY$9="",0,IF(JY$9-conditions!$U$89&lt;$U$9,(1-conditions!$U$34)*SUMIFS($13:$13,$9:$9,EOMONTH($U$9,11)+1-$U$9+JY$9-conditions!$U$89)*conditions!$U$87,0))</f>
        <v>0</v>
      </c>
      <c r="JZ176" s="27">
        <f>IF(JZ$9="",0,IF(JZ$9-conditions!$U$89&lt;$U$9,(1-conditions!$U$34)*SUMIFS($13:$13,$9:$9,EOMONTH($U$9,11)+1-$U$9+JZ$9-conditions!$U$89)*conditions!$U$87,0))</f>
        <v>0</v>
      </c>
      <c r="KA176" s="27">
        <f>IF(KA$9="",0,IF(KA$9-conditions!$U$89&lt;$U$9,(1-conditions!$U$34)*SUMIFS($13:$13,$9:$9,EOMONTH($U$9,11)+1-$U$9+KA$9-conditions!$U$89)*conditions!$U$87,0))</f>
        <v>0</v>
      </c>
      <c r="KB176" s="27">
        <f>IF(KB$9="",0,IF(KB$9-conditions!$U$89&lt;$U$9,(1-conditions!$U$34)*SUMIFS($13:$13,$9:$9,EOMONTH($U$9,11)+1-$U$9+KB$9-conditions!$U$89)*conditions!$U$87,0))</f>
        <v>0</v>
      </c>
      <c r="KC176" s="27">
        <f>IF(KC$9="",0,IF(KC$9-conditions!$U$89&lt;$U$9,(1-conditions!$U$34)*SUMIFS($13:$13,$9:$9,EOMONTH($U$9,11)+1-$U$9+KC$9-conditions!$U$89)*conditions!$U$87,0))</f>
        <v>0</v>
      </c>
      <c r="KD176" s="27">
        <f>IF(KD$9="",0,IF(KD$9-conditions!$U$89&lt;$U$9,(1-conditions!$U$34)*SUMIFS($13:$13,$9:$9,EOMONTH($U$9,11)+1-$U$9+KD$9-conditions!$U$89)*conditions!$U$87,0))</f>
        <v>0</v>
      </c>
      <c r="KE176" s="27">
        <f>IF(KE$9="",0,IF(KE$9-conditions!$U$89&lt;$U$9,(1-conditions!$U$34)*SUMIFS($13:$13,$9:$9,EOMONTH($U$9,11)+1-$U$9+KE$9-conditions!$U$89)*conditions!$U$87,0))</f>
        <v>0</v>
      </c>
      <c r="KF176" s="27">
        <f>IF(KF$9="",0,IF(KF$9-conditions!$U$89&lt;$U$9,(1-conditions!$U$34)*SUMIFS($13:$13,$9:$9,EOMONTH($U$9,11)+1-$U$9+KF$9-conditions!$U$89)*conditions!$U$87,0))</f>
        <v>0</v>
      </c>
      <c r="KG176" s="27">
        <f>IF(KG$9="",0,IF(KG$9-conditions!$U$89&lt;$U$9,(1-conditions!$U$34)*SUMIFS($13:$13,$9:$9,EOMONTH($U$9,11)+1-$U$9+KG$9-conditions!$U$89)*conditions!$U$87,0))</f>
        <v>0</v>
      </c>
      <c r="KH176" s="27">
        <f>IF(KH$9="",0,IF(KH$9-conditions!$U$89&lt;$U$9,(1-conditions!$U$34)*SUMIFS($13:$13,$9:$9,EOMONTH($U$9,11)+1-$U$9+KH$9-conditions!$U$89)*conditions!$U$87,0))</f>
        <v>0</v>
      </c>
      <c r="KI176" s="27">
        <f>IF(KI$9="",0,IF(KI$9-conditions!$U$89&lt;$U$9,(1-conditions!$U$34)*SUMIFS($13:$13,$9:$9,EOMONTH($U$9,11)+1-$U$9+KI$9-conditions!$U$89)*conditions!$U$87,0))</f>
        <v>0</v>
      </c>
      <c r="KJ176" s="27">
        <f>IF(KJ$9="",0,IF(KJ$9-conditions!$U$89&lt;$U$9,(1-conditions!$U$34)*SUMIFS($13:$13,$9:$9,EOMONTH($U$9,11)+1-$U$9+KJ$9-conditions!$U$89)*conditions!$U$87,0))</f>
        <v>0</v>
      </c>
      <c r="KK176" s="27">
        <f>IF(KK$9="",0,IF(KK$9-conditions!$U$89&lt;$U$9,(1-conditions!$U$34)*SUMIFS($13:$13,$9:$9,EOMONTH($U$9,11)+1-$U$9+KK$9-conditions!$U$89)*conditions!$U$87,0))</f>
        <v>0</v>
      </c>
      <c r="KL176" s="27">
        <f>IF(KL$9="",0,IF(KL$9-conditions!$U$89&lt;$U$9,(1-conditions!$U$34)*SUMIFS($13:$13,$9:$9,EOMONTH($U$9,11)+1-$U$9+KL$9-conditions!$U$89)*conditions!$U$87,0))</f>
        <v>0</v>
      </c>
      <c r="KM176" s="27">
        <f>IF(KM$9="",0,IF(KM$9-conditions!$U$89&lt;$U$9,(1-conditions!$U$34)*SUMIFS($13:$13,$9:$9,EOMONTH($U$9,11)+1-$U$9+KM$9-conditions!$U$89)*conditions!$U$87,0))</f>
        <v>0</v>
      </c>
      <c r="KN176" s="27">
        <f>IF(KN$9="",0,IF(KN$9-conditions!$U$89&lt;$U$9,(1-conditions!$U$34)*SUMIFS($13:$13,$9:$9,EOMONTH($U$9,11)+1-$U$9+KN$9-conditions!$U$89)*conditions!$U$87,0))</f>
        <v>0</v>
      </c>
      <c r="KO176" s="27">
        <f>IF(KO$9="",0,IF(KO$9-conditions!$U$89&lt;$U$9,(1-conditions!$U$34)*SUMIFS($13:$13,$9:$9,EOMONTH($U$9,11)+1-$U$9+KO$9-conditions!$U$89)*conditions!$U$87,0))</f>
        <v>0</v>
      </c>
      <c r="KP176" s="27">
        <f>IF(KP$9="",0,IF(KP$9-conditions!$U$89&lt;$U$9,(1-conditions!$U$34)*SUMIFS($13:$13,$9:$9,EOMONTH($U$9,11)+1-$U$9+KP$9-conditions!$U$89)*conditions!$U$87,0))</f>
        <v>0</v>
      </c>
      <c r="KQ176" s="27">
        <f>IF(KQ$9="",0,IF(KQ$9-conditions!$U$89&lt;$U$9,(1-conditions!$U$34)*SUMIFS($13:$13,$9:$9,EOMONTH($U$9,11)+1-$U$9+KQ$9-conditions!$U$89)*conditions!$U$87,0))</f>
        <v>0</v>
      </c>
      <c r="KR176" s="27">
        <f>IF(KR$9="",0,IF(KR$9-conditions!$U$89&lt;$U$9,(1-conditions!$U$34)*SUMIFS($13:$13,$9:$9,EOMONTH($U$9,11)+1-$U$9+KR$9-conditions!$U$89)*conditions!$U$87,0))</f>
        <v>0</v>
      </c>
      <c r="KS176" s="27">
        <f>IF(KS$9="",0,IF(KS$9-conditions!$U$89&lt;$U$9,(1-conditions!$U$34)*SUMIFS($13:$13,$9:$9,EOMONTH($U$9,11)+1-$U$9+KS$9-conditions!$U$89)*conditions!$U$87,0))</f>
        <v>0</v>
      </c>
      <c r="KT176" s="27">
        <f>IF(KT$9="",0,IF(KT$9-conditions!$U$89&lt;$U$9,(1-conditions!$U$34)*SUMIFS($13:$13,$9:$9,EOMONTH($U$9,11)+1-$U$9+KT$9-conditions!$U$89)*conditions!$U$87,0))</f>
        <v>0</v>
      </c>
      <c r="KU176" s="27">
        <f>IF(KU$9="",0,IF(KU$9-conditions!$U$89&lt;$U$9,(1-conditions!$U$34)*SUMIFS($13:$13,$9:$9,EOMONTH($U$9,11)+1-$U$9+KU$9-conditions!$U$89)*conditions!$U$87,0))</f>
        <v>0</v>
      </c>
      <c r="KV176" s="27">
        <f>IF(KV$9="",0,IF(KV$9-conditions!$U$89&lt;$U$9,(1-conditions!$U$34)*SUMIFS($13:$13,$9:$9,EOMONTH($U$9,11)+1-$U$9+KV$9-conditions!$U$89)*conditions!$U$87,0))</f>
        <v>0</v>
      </c>
      <c r="KW176" s="27">
        <f>IF(KW$9="",0,IF(KW$9-conditions!$U$89&lt;$U$9,(1-conditions!$U$34)*SUMIFS($13:$13,$9:$9,EOMONTH($U$9,11)+1-$U$9+KW$9-conditions!$U$89)*conditions!$U$87,0))</f>
        <v>0</v>
      </c>
      <c r="KX176" s="27">
        <f>IF(KX$9="",0,IF(KX$9-conditions!$U$89&lt;$U$9,(1-conditions!$U$34)*SUMIFS($13:$13,$9:$9,EOMONTH($U$9,11)+1-$U$9+KX$9-conditions!$U$89)*conditions!$U$87,0))</f>
        <v>0</v>
      </c>
      <c r="KY176" s="27">
        <f>IF(KY$9="",0,IF(KY$9-conditions!$U$89&lt;$U$9,(1-conditions!$U$34)*SUMIFS($13:$13,$9:$9,EOMONTH($U$9,11)+1-$U$9+KY$9-conditions!$U$89)*conditions!$U$87,0))</f>
        <v>0</v>
      </c>
      <c r="KZ176" s="27">
        <f>IF(KZ$9="",0,IF(KZ$9-conditions!$U$89&lt;$U$9,(1-conditions!$U$34)*SUMIFS($13:$13,$9:$9,EOMONTH($U$9,11)+1-$U$9+KZ$9-conditions!$U$89)*conditions!$U$87,0))</f>
        <v>0</v>
      </c>
      <c r="LA176" s="27">
        <f>IF(LA$9="",0,IF(LA$9-conditions!$U$89&lt;$U$9,(1-conditions!$U$34)*SUMIFS($13:$13,$9:$9,EOMONTH($U$9,11)+1-$U$9+LA$9-conditions!$U$89)*conditions!$U$87,0))</f>
        <v>0</v>
      </c>
      <c r="LB176" s="27">
        <f>IF(LB$9="",0,IF(LB$9-conditions!$U$89&lt;$U$9,(1-conditions!$U$34)*SUMIFS($13:$13,$9:$9,EOMONTH($U$9,11)+1-$U$9+LB$9-conditions!$U$89)*conditions!$U$87,0))</f>
        <v>0</v>
      </c>
      <c r="LC176" s="27">
        <f>IF(LC$9="",0,IF(LC$9-conditions!$U$89&lt;$U$9,(1-conditions!$U$34)*SUMIFS($13:$13,$9:$9,EOMONTH($U$9,11)+1-$U$9+LC$9-conditions!$U$89)*conditions!$U$87,0))</f>
        <v>0</v>
      </c>
      <c r="LD176" s="27">
        <f>IF(LD$9="",0,IF(LD$9-conditions!$U$89&lt;$U$9,(1-conditions!$U$34)*SUMIFS($13:$13,$9:$9,EOMONTH($U$9,11)+1-$U$9+LD$9-conditions!$U$89)*conditions!$U$87,0))</f>
        <v>0</v>
      </c>
      <c r="LE176" s="27">
        <f>IF(LE$9="",0,IF(LE$9-conditions!$U$89&lt;$U$9,(1-conditions!$U$34)*SUMIFS($13:$13,$9:$9,EOMONTH($U$9,11)+1-$U$9+LE$9-conditions!$U$89)*conditions!$U$87,0))</f>
        <v>0</v>
      </c>
      <c r="LF176" s="27">
        <f>IF(LF$9="",0,IF(LF$9-conditions!$U$89&lt;$U$9,(1-conditions!$U$34)*SUMIFS($13:$13,$9:$9,EOMONTH($U$9,11)+1-$U$9+LF$9-conditions!$U$89)*conditions!$U$87,0))</f>
        <v>0</v>
      </c>
      <c r="LG176" s="27">
        <f>IF(LG$9="",0,IF(LG$9-conditions!$U$89&lt;$U$9,(1-conditions!$U$34)*SUMIFS($13:$13,$9:$9,EOMONTH($U$9,11)+1-$U$9+LG$9-conditions!$U$89)*conditions!$U$87,0))</f>
        <v>0</v>
      </c>
      <c r="LH176" s="27">
        <f>IF(LH$9="",0,IF(LH$9-conditions!$U$89&lt;$U$9,(1-conditions!$U$34)*SUMIFS($13:$13,$9:$9,EOMONTH($U$9,11)+1-$U$9+LH$9-conditions!$U$89)*conditions!$U$87,0))</f>
        <v>0</v>
      </c>
      <c r="LI176" s="27">
        <f>IF(LI$9="",0,IF(LI$9-conditions!$U$89&lt;$U$9,(1-conditions!$U$34)*SUMIFS($13:$13,$9:$9,EOMONTH($U$9,11)+1-$U$9+LI$9-conditions!$U$89)*conditions!$U$87,0))</f>
        <v>0</v>
      </c>
      <c r="LJ176" s="27">
        <f>IF(LJ$9="",0,IF(LJ$9-conditions!$U$89&lt;$U$9,(1-conditions!$U$34)*SUMIFS($13:$13,$9:$9,EOMONTH($U$9,11)+1-$U$9+LJ$9-conditions!$U$89)*conditions!$U$87,0))</f>
        <v>0</v>
      </c>
      <c r="LK176" s="27">
        <f>IF(LK$9="",0,IF(LK$9-conditions!$U$89&lt;$U$9,(1-conditions!$U$34)*SUMIFS($13:$13,$9:$9,EOMONTH($U$9,11)+1-$U$9+LK$9-conditions!$U$89)*conditions!$U$87,0))</f>
        <v>0</v>
      </c>
      <c r="LL176" s="27">
        <f>IF(LL$9="",0,IF(LL$9-conditions!$U$89&lt;$U$9,(1-conditions!$U$34)*SUMIFS($13:$13,$9:$9,EOMONTH($U$9,11)+1-$U$9+LL$9-conditions!$U$89)*conditions!$U$87,0))</f>
        <v>0</v>
      </c>
      <c r="LM176" s="27">
        <f>IF(LM$9="",0,IF(LM$9-conditions!$U$89&lt;$U$9,(1-conditions!$U$34)*SUMIFS($13:$13,$9:$9,EOMONTH($U$9,11)+1-$U$9+LM$9-conditions!$U$89)*conditions!$U$87,0))</f>
        <v>0</v>
      </c>
      <c r="LN176" s="27">
        <f>IF(LN$9="",0,IF(LN$9-conditions!$U$89&lt;$U$9,(1-conditions!$U$34)*SUMIFS($13:$13,$9:$9,EOMONTH($U$9,11)+1-$U$9+LN$9-conditions!$U$89)*conditions!$U$87,0))</f>
        <v>0</v>
      </c>
      <c r="LO176" s="27">
        <f>IF(LO$9="",0,IF(LO$9-conditions!$U$89&lt;$U$9,(1-conditions!$U$34)*SUMIFS($13:$13,$9:$9,EOMONTH($U$9,11)+1-$U$9+LO$9-conditions!$U$89)*conditions!$U$87,0))</f>
        <v>0</v>
      </c>
      <c r="LP176" s="27">
        <f>IF(LP$9="",0,IF(LP$9-conditions!$U$89&lt;$U$9,(1-conditions!$U$34)*SUMIFS($13:$13,$9:$9,EOMONTH($U$9,11)+1-$U$9+LP$9-conditions!$U$89)*conditions!$U$87,0))</f>
        <v>0</v>
      </c>
      <c r="LQ176" s="27">
        <f>IF(LQ$9="",0,IF(LQ$9-conditions!$U$89&lt;$U$9,(1-conditions!$U$34)*SUMIFS($13:$13,$9:$9,EOMONTH($U$9,11)+1-$U$9+LQ$9-conditions!$U$89)*conditions!$U$87,0))</f>
        <v>0</v>
      </c>
      <c r="LR176" s="27">
        <f>IF(LR$9="",0,IF(LR$9-conditions!$U$89&lt;$U$9,(1-conditions!$U$34)*SUMIFS($13:$13,$9:$9,EOMONTH($U$9,11)+1-$U$9+LR$9-conditions!$U$89)*conditions!$U$87,0))</f>
        <v>0</v>
      </c>
      <c r="LS176" s="27">
        <f>IF(LS$9="",0,IF(LS$9-conditions!$U$89&lt;$U$9,(1-conditions!$U$34)*SUMIFS($13:$13,$9:$9,EOMONTH($U$9,11)+1-$U$9+LS$9-conditions!$U$89)*conditions!$U$87,0))</f>
        <v>0</v>
      </c>
      <c r="LT176" s="27">
        <f>IF(LT$9="",0,IF(LT$9-conditions!$U$89&lt;$U$9,(1-conditions!$U$34)*SUMIFS($13:$13,$9:$9,EOMONTH($U$9,11)+1-$U$9+LT$9-conditions!$U$89)*conditions!$U$87,0))</f>
        <v>0</v>
      </c>
      <c r="LU176" s="27">
        <f>IF(LU$9="",0,IF(LU$9-conditions!$U$89&lt;$U$9,(1-conditions!$U$34)*SUMIFS($13:$13,$9:$9,EOMONTH($U$9,11)+1-$U$9+LU$9-conditions!$U$89)*conditions!$U$87,0))</f>
        <v>0</v>
      </c>
      <c r="LV176" s="27">
        <f>IF(LV$9="",0,IF(LV$9-conditions!$U$89&lt;$U$9,(1-conditions!$U$34)*SUMIFS($13:$13,$9:$9,EOMONTH($U$9,11)+1-$U$9+LV$9-conditions!$U$89)*conditions!$U$87,0))</f>
        <v>0</v>
      </c>
      <c r="LW176" s="27">
        <f>IF(LW$9="",0,IF(LW$9-conditions!$U$89&lt;$U$9,(1-conditions!$U$34)*SUMIFS($13:$13,$9:$9,EOMONTH($U$9,11)+1-$U$9+LW$9-conditions!$U$89)*conditions!$U$87,0))</f>
        <v>0</v>
      </c>
      <c r="LX176" s="27">
        <f>IF(LX$9="",0,IF(LX$9-conditions!$U$89&lt;$U$9,(1-conditions!$U$34)*SUMIFS($13:$13,$9:$9,EOMONTH($U$9,11)+1-$U$9+LX$9-conditions!$U$89)*conditions!$U$87,0))</f>
        <v>0</v>
      </c>
      <c r="LY176" s="27">
        <f>IF(LY$9="",0,IF(LY$9-conditions!$U$89&lt;$U$9,(1-conditions!$U$34)*SUMIFS($13:$13,$9:$9,EOMONTH($U$9,11)+1-$U$9+LY$9-conditions!$U$89)*conditions!$U$87,0))</f>
        <v>0</v>
      </c>
      <c r="LZ176" s="27">
        <f>IF(LZ$9="",0,IF(LZ$9-conditions!$U$89&lt;$U$9,(1-conditions!$U$34)*SUMIFS($13:$13,$9:$9,EOMONTH($U$9,11)+1-$U$9+LZ$9-conditions!$U$89)*conditions!$U$87,0))</f>
        <v>0</v>
      </c>
      <c r="MA176" s="27">
        <f>IF(MA$9="",0,IF(MA$9-conditions!$U$89&lt;$U$9,(1-conditions!$U$34)*SUMIFS($13:$13,$9:$9,EOMONTH($U$9,11)+1-$U$9+MA$9-conditions!$U$89)*conditions!$U$87,0))</f>
        <v>0</v>
      </c>
      <c r="MB176" s="27">
        <f>IF(MB$9="",0,IF(MB$9-conditions!$U$89&lt;$U$9,(1-conditions!$U$34)*SUMIFS($13:$13,$9:$9,EOMONTH($U$9,11)+1-$U$9+MB$9-conditions!$U$89)*conditions!$U$87,0))</f>
        <v>0</v>
      </c>
      <c r="MC176" s="27">
        <f>IF(MC$9="",0,IF(MC$9-conditions!$U$89&lt;$U$9,(1-conditions!$U$34)*SUMIFS($13:$13,$9:$9,EOMONTH($U$9,11)+1-$U$9+MC$9-conditions!$U$89)*conditions!$U$87,0))</f>
        <v>0</v>
      </c>
      <c r="MD176" s="27">
        <f>IF(MD$9="",0,IF(MD$9-conditions!$U$89&lt;$U$9,(1-conditions!$U$34)*SUMIFS($13:$13,$9:$9,EOMONTH($U$9,11)+1-$U$9+MD$9-conditions!$U$89)*conditions!$U$87,0))</f>
        <v>0</v>
      </c>
      <c r="ME176" s="27">
        <f>IF(ME$9="",0,IF(ME$9-conditions!$U$89&lt;$U$9,(1-conditions!$U$34)*SUMIFS($13:$13,$9:$9,EOMONTH($U$9,11)+1-$U$9+ME$9-conditions!$U$89)*conditions!$U$87,0))</f>
        <v>0</v>
      </c>
      <c r="MF176" s="27">
        <f>IF(MF$9="",0,IF(MF$9-conditions!$U$89&lt;$U$9,(1-conditions!$U$34)*SUMIFS($13:$13,$9:$9,EOMONTH($U$9,11)+1-$U$9+MF$9-conditions!$U$89)*conditions!$U$87,0))</f>
        <v>0</v>
      </c>
      <c r="MG176" s="27">
        <f>IF(MG$9="",0,IF(MG$9-conditions!$U$89&lt;$U$9,(1-conditions!$U$34)*SUMIFS($13:$13,$9:$9,EOMONTH($U$9,11)+1-$U$9+MG$9-conditions!$U$89)*conditions!$U$87,0))</f>
        <v>0</v>
      </c>
      <c r="MH176" s="27">
        <f>IF(MH$9="",0,IF(MH$9-conditions!$U$89&lt;$U$9,(1-conditions!$U$34)*SUMIFS($13:$13,$9:$9,EOMONTH($U$9,11)+1-$U$9+MH$9-conditions!$U$89)*conditions!$U$87,0))</f>
        <v>0</v>
      </c>
      <c r="MI176" s="27">
        <f>IF(MI$9="",0,IF(MI$9-conditions!$U$89&lt;$U$9,(1-conditions!$U$34)*SUMIFS($13:$13,$9:$9,EOMONTH($U$9,11)+1-$U$9+MI$9-conditions!$U$89)*conditions!$U$87,0))</f>
        <v>0</v>
      </c>
      <c r="MJ176" s="27">
        <f>IF(MJ$9="",0,IF(MJ$9-conditions!$U$89&lt;$U$9,(1-conditions!$U$34)*SUMIFS($13:$13,$9:$9,EOMONTH($U$9,11)+1-$U$9+MJ$9-conditions!$U$89)*conditions!$U$87,0))</f>
        <v>0</v>
      </c>
      <c r="MK176" s="27">
        <f>IF(MK$9="",0,IF(MK$9-conditions!$U$89&lt;$U$9,(1-conditions!$U$34)*SUMIFS($13:$13,$9:$9,EOMONTH($U$9,11)+1-$U$9+MK$9-conditions!$U$89)*conditions!$U$87,0))</f>
        <v>0</v>
      </c>
      <c r="ML176" s="27">
        <f>IF(ML$9="",0,IF(ML$9-conditions!$U$89&lt;$U$9,(1-conditions!$U$34)*SUMIFS($13:$13,$9:$9,EOMONTH($U$9,11)+1-$U$9+ML$9-conditions!$U$89)*conditions!$U$87,0))</f>
        <v>0</v>
      </c>
      <c r="MM176" s="27">
        <f>IF(MM$9="",0,IF(MM$9-conditions!$U$89&lt;$U$9,(1-conditions!$U$34)*SUMIFS($13:$13,$9:$9,EOMONTH($U$9,11)+1-$U$9+MM$9-conditions!$U$89)*conditions!$U$87,0))</f>
        <v>0</v>
      </c>
      <c r="MN176" s="27">
        <f>IF(MN$9="",0,IF(MN$9-conditions!$U$89&lt;$U$9,(1-conditions!$U$34)*SUMIFS($13:$13,$9:$9,EOMONTH($U$9,11)+1-$U$9+MN$9-conditions!$U$89)*conditions!$U$87,0))</f>
        <v>0</v>
      </c>
      <c r="MO176" s="27">
        <f>IF(MO$9="",0,IF(MO$9-conditions!$U$89&lt;$U$9,(1-conditions!$U$34)*SUMIFS($13:$13,$9:$9,EOMONTH($U$9,11)+1-$U$9+MO$9-conditions!$U$89)*conditions!$U$87,0))</f>
        <v>0</v>
      </c>
      <c r="MP176" s="27">
        <f>IF(MP$9="",0,IF(MP$9-conditions!$U$89&lt;$U$9,(1-conditions!$U$34)*SUMIFS($13:$13,$9:$9,EOMONTH($U$9,11)+1-$U$9+MP$9-conditions!$U$89)*conditions!$U$87,0))</f>
        <v>0</v>
      </c>
      <c r="MQ176" s="27">
        <f>IF(MQ$9="",0,IF(MQ$9-conditions!$U$89&lt;$U$9,(1-conditions!$U$34)*SUMIFS($13:$13,$9:$9,EOMONTH($U$9,11)+1-$U$9+MQ$9-conditions!$U$89)*conditions!$U$87,0))</f>
        <v>0</v>
      </c>
      <c r="MR176" s="27">
        <f>IF(MR$9="",0,IF(MR$9-conditions!$U$89&lt;$U$9,(1-conditions!$U$34)*SUMIFS($13:$13,$9:$9,EOMONTH($U$9,11)+1-$U$9+MR$9-conditions!$U$89)*conditions!$U$87,0))</f>
        <v>0</v>
      </c>
      <c r="MS176" s="27">
        <f>IF(MS$9="",0,IF(MS$9-conditions!$U$89&lt;$U$9,(1-conditions!$U$34)*SUMIFS($13:$13,$9:$9,EOMONTH($U$9,11)+1-$U$9+MS$9-conditions!$U$89)*conditions!$U$87,0))</f>
        <v>0</v>
      </c>
      <c r="MT176" s="27">
        <f>IF(MT$9="",0,IF(MT$9-conditions!$U$89&lt;$U$9,(1-conditions!$U$34)*SUMIFS($13:$13,$9:$9,EOMONTH($U$9,11)+1-$U$9+MT$9-conditions!$U$89)*conditions!$U$87,0))</f>
        <v>0</v>
      </c>
      <c r="MU176" s="27">
        <f>IF(MU$9="",0,IF(MU$9-conditions!$U$89&lt;$U$9,(1-conditions!$U$34)*SUMIFS($13:$13,$9:$9,EOMONTH($U$9,11)+1-$U$9+MU$9-conditions!$U$89)*conditions!$U$87,0))</f>
        <v>0</v>
      </c>
      <c r="MV176" s="27">
        <f>IF(MV$9="",0,IF(MV$9-conditions!$U$89&lt;$U$9,(1-conditions!$U$34)*SUMIFS($13:$13,$9:$9,EOMONTH($U$9,11)+1-$U$9+MV$9-conditions!$U$89)*conditions!$U$87,0))</f>
        <v>0</v>
      </c>
      <c r="MW176" s="27">
        <f>IF(MW$9="",0,IF(MW$9-conditions!$U$89&lt;$U$9,(1-conditions!$U$34)*SUMIFS($13:$13,$9:$9,EOMONTH($U$9,11)+1-$U$9+MW$9-conditions!$U$89)*conditions!$U$87,0))</f>
        <v>0</v>
      </c>
      <c r="MX176" s="27">
        <f>IF(MX$9="",0,IF(MX$9-conditions!$U$89&lt;$U$9,(1-conditions!$U$34)*SUMIFS($13:$13,$9:$9,EOMONTH($U$9,11)+1-$U$9+MX$9-conditions!$U$89)*conditions!$U$87,0))</f>
        <v>0</v>
      </c>
      <c r="MY176" s="27">
        <f>IF(MY$9="",0,IF(MY$9-conditions!$U$89&lt;$U$9,(1-conditions!$U$34)*SUMIFS($13:$13,$9:$9,EOMONTH($U$9,11)+1-$U$9+MY$9-conditions!$U$89)*conditions!$U$87,0))</f>
        <v>0</v>
      </c>
      <c r="MZ176" s="27">
        <f>IF(MZ$9="",0,IF(MZ$9-conditions!$U$89&lt;$U$9,(1-conditions!$U$34)*SUMIFS($13:$13,$9:$9,EOMONTH($U$9,11)+1-$U$9+MZ$9-conditions!$U$89)*conditions!$U$87,0))</f>
        <v>0</v>
      </c>
      <c r="NA176" s="27">
        <f>IF(NA$9="",0,IF(NA$9-conditions!$U$89&lt;$U$9,(1-conditions!$U$34)*SUMIFS($13:$13,$9:$9,EOMONTH($U$9,11)+1-$U$9+NA$9-conditions!$U$89)*conditions!$U$87,0))</f>
        <v>0</v>
      </c>
      <c r="NB176" s="27">
        <f>IF(NB$9="",0,IF(NB$9-conditions!$U$89&lt;$U$9,(1-conditions!$U$34)*SUMIFS($13:$13,$9:$9,EOMONTH($U$9,11)+1-$U$9+NB$9-conditions!$U$89)*conditions!$U$87,0))</f>
        <v>0</v>
      </c>
      <c r="NC176" s="27">
        <f>IF(NC$9="",0,IF(NC$9-conditions!$U$89&lt;$U$9,(1-conditions!$U$34)*SUMIFS($13:$13,$9:$9,EOMONTH($U$9,11)+1-$U$9+NC$9-conditions!$U$89)*conditions!$U$87,0))</f>
        <v>0</v>
      </c>
      <c r="ND176" s="27">
        <f>IF(ND$9="",0,IF(ND$9-conditions!$U$89&lt;$U$9,(1-conditions!$U$34)*SUMIFS($13:$13,$9:$9,EOMONTH($U$9,11)+1-$U$9+ND$9-conditions!$U$89)*conditions!$U$87,0))</f>
        <v>0</v>
      </c>
      <c r="NE176" s="27">
        <f>IF(NE$9="",0,IF(NE$9-conditions!$U$89&lt;$U$9,(1-conditions!$U$34)*SUMIFS($13:$13,$9:$9,EOMONTH($U$9,11)+1-$U$9+NE$9-conditions!$U$89)*conditions!$U$87,0))</f>
        <v>0</v>
      </c>
      <c r="NF176" s="27">
        <f>IF(NF$9="",0,IF(NF$9-conditions!$U$89&lt;$U$9,(1-conditions!$U$34)*SUMIFS($13:$13,$9:$9,EOMONTH($U$9,11)+1-$U$9+NF$9-conditions!$U$89)*conditions!$U$87,0))</f>
        <v>0</v>
      </c>
      <c r="NG176" s="27">
        <f>IF(NG$9="",0,IF(NG$9-conditions!$U$89&lt;$U$9,(1-conditions!$U$34)*SUMIFS($13:$13,$9:$9,EOMONTH($U$9,11)+1-$U$9+NG$9-conditions!$U$89)*conditions!$U$87,0))</f>
        <v>0</v>
      </c>
      <c r="NH176" s="27">
        <f>IF(NH$9="",0,IF(NH$9-conditions!$U$89&lt;$U$9,(1-conditions!$U$34)*SUMIFS($13:$13,$9:$9,EOMONTH($U$9,11)+1-$U$9+NH$9-conditions!$U$89)*conditions!$U$87,0))</f>
        <v>0</v>
      </c>
      <c r="NI176" s="27">
        <f>IF(NI$9="",0,IF(NI$9-conditions!$U$89&lt;$U$9,(1-conditions!$U$34)*SUMIFS($13:$13,$9:$9,EOMONTH($U$9,11)+1-$U$9+NI$9-conditions!$U$89)*conditions!$U$87,0))</f>
        <v>0</v>
      </c>
      <c r="NJ176" s="27">
        <f>IF(NJ$9="",0,IF(NJ$9-conditions!$U$89&lt;$U$9,(1-conditions!$U$34)*SUMIFS($13:$13,$9:$9,EOMONTH($U$9,11)+1-$U$9+NJ$9-conditions!$U$89)*conditions!$U$87,0))</f>
        <v>0</v>
      </c>
      <c r="NK176" s="27">
        <f>IF(NK$9="",0,IF(NK$9-conditions!$U$89&lt;$U$9,(1-conditions!$U$34)*SUMIFS($13:$13,$9:$9,EOMONTH($U$9,11)+1-$U$9+NK$9-conditions!$U$89)*conditions!$U$87,0))</f>
        <v>0</v>
      </c>
      <c r="NL176" s="27">
        <f>IF(NL$9="",0,IF(NL$9-conditions!$U$89&lt;$U$9,(1-conditions!$U$34)*SUMIFS($13:$13,$9:$9,EOMONTH($U$9,11)+1-$U$9+NL$9-conditions!$U$89)*conditions!$U$87,0))</f>
        <v>0</v>
      </c>
      <c r="NM176" s="27">
        <f>IF(NM$9="",0,IF(NM$9-conditions!$U$89&lt;$U$9,(1-conditions!$U$34)*SUMIFS($13:$13,$9:$9,EOMONTH($U$9,11)+1-$U$9+NM$9-conditions!$U$89)*conditions!$U$87,0))</f>
        <v>0</v>
      </c>
      <c r="NN176" s="27">
        <f>IF(NN$9="",0,IF(NN$9-conditions!$U$89&lt;$U$9,(1-conditions!$U$34)*SUMIFS($13:$13,$9:$9,EOMONTH($U$9,11)+1-$U$9+NN$9-conditions!$U$89)*conditions!$U$87,0))</f>
        <v>0</v>
      </c>
      <c r="NO176" s="27">
        <f>IF(NO$9="",0,IF(NO$9-conditions!$U$89&lt;$U$9,(1-conditions!$U$34)*SUMIFS($13:$13,$9:$9,EOMONTH($U$9,11)+1-$U$9+NO$9-conditions!$U$89)*conditions!$U$87,0))</f>
        <v>0</v>
      </c>
      <c r="NP176" s="27">
        <f>IF(NP$9="",0,IF(NP$9-conditions!$U$89&lt;$U$9,(1-conditions!$U$34)*SUMIFS($13:$13,$9:$9,EOMONTH($U$9,11)+1-$U$9+NP$9-conditions!$U$89)*conditions!$U$87,0))</f>
        <v>0</v>
      </c>
      <c r="NQ176" s="27">
        <f>IF(NQ$9="",0,IF(NQ$9-conditions!$U$89&lt;$U$9,(1-conditions!$U$34)*SUMIFS($13:$13,$9:$9,EOMONTH($U$9,11)+1-$U$9+NQ$9-conditions!$U$89)*conditions!$U$87,0))</f>
        <v>0</v>
      </c>
      <c r="NR176" s="27">
        <f>IF(NR$9="",0,IF(NR$9-conditions!$U$89&lt;$U$9,(1-conditions!$U$34)*SUMIFS($13:$13,$9:$9,EOMONTH($U$9,11)+1-$U$9+NR$9-conditions!$U$89)*conditions!$U$87,0))</f>
        <v>0</v>
      </c>
      <c r="NS176" s="27">
        <f>IF(NS$9="",0,IF(NS$9-conditions!$U$89&lt;$U$9,(1-conditions!$U$34)*SUMIFS($13:$13,$9:$9,EOMONTH($U$9,11)+1-$U$9+NS$9-conditions!$U$89)*conditions!$U$87,0))</f>
        <v>0</v>
      </c>
      <c r="NT176" s="27">
        <f>IF(NT$9="",0,IF(NT$9-conditions!$U$89&lt;$U$9,(1-conditions!$U$34)*SUMIFS($13:$13,$9:$9,EOMONTH($U$9,11)+1-$U$9+NT$9-conditions!$U$89)*conditions!$U$87,0))</f>
        <v>0</v>
      </c>
      <c r="NU176" s="27">
        <f>IF(NU$9="",0,IF(NU$9-conditions!$U$89&lt;$U$9,(1-conditions!$U$34)*SUMIFS($13:$13,$9:$9,EOMONTH($U$9,11)+1-$U$9+NU$9-conditions!$U$89)*conditions!$U$87,0))</f>
        <v>0</v>
      </c>
      <c r="NV176" s="27">
        <f>IF(NV$9="",0,IF(NV$9-conditions!$U$89&lt;$U$9,(1-conditions!$U$34)*SUMIFS($13:$13,$9:$9,EOMONTH($U$9,11)+1-$U$9+NV$9-conditions!$U$89)*conditions!$U$87,0))</f>
        <v>0</v>
      </c>
    </row>
    <row r="177" spans="1:38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8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</row>
    <row r="178" spans="1:386" s="7" customFormat="1" x14ac:dyDescent="0.25">
      <c r="A178" s="5"/>
      <c r="B178" s="5"/>
      <c r="C178" s="5"/>
      <c r="D178" s="5"/>
      <c r="E178" s="5"/>
      <c r="F178" s="5"/>
      <c r="G178" s="5" t="str">
        <f>KPI!$F$59</f>
        <v>прочие переменные расходы</v>
      </c>
      <c r="H178" s="5"/>
      <c r="I178" s="5"/>
      <c r="J178" s="20" t="str">
        <f>IF($G178="","",INDEX(KPI!$H$11:$H$121,SUMIFS(KPI!$E$11:$E$121,KPI!$F$11:$F$121,$G178)))</f>
        <v>тыс.руб.</v>
      </c>
      <c r="K178" s="5"/>
      <c r="L178" s="5"/>
      <c r="M178" s="5"/>
      <c r="N178" s="5"/>
      <c r="O178" s="5"/>
      <c r="P178" s="5"/>
      <c r="Q178" s="5"/>
      <c r="R178" s="27">
        <f>SUM(T178:NV178)</f>
        <v>386.2777250912992</v>
      </c>
      <c r="S178" s="5"/>
      <c r="T178" s="5"/>
      <c r="U178" s="27">
        <f>U$13*SUMIFS(conditions!$91:$91,conditions!$8:$8,"&lt;="&amp;U$9,conditions!$9:$9,"&gt;="&amp;U$9)</f>
        <v>1.2</v>
      </c>
      <c r="V178" s="27">
        <f>V$13*SUMIFS(conditions!$91:$91,conditions!$8:$8,"&lt;="&amp;V$9,conditions!$9:$9,"&gt;="&amp;V$9)</f>
        <v>1.2</v>
      </c>
      <c r="W178" s="27">
        <f>W$13*SUMIFS(conditions!$91:$91,conditions!$8:$8,"&lt;="&amp;W$9,conditions!$9:$9,"&gt;="&amp;W$9)</f>
        <v>1.2</v>
      </c>
      <c r="X178" s="27">
        <f>X$13*SUMIFS(conditions!$91:$91,conditions!$8:$8,"&lt;="&amp;X$9,conditions!$9:$9,"&gt;="&amp;X$9)</f>
        <v>1.2</v>
      </c>
      <c r="Y178" s="27">
        <f>Y$13*SUMIFS(conditions!$91:$91,conditions!$8:$8,"&lt;="&amp;Y$9,conditions!$9:$9,"&gt;="&amp;Y$9)</f>
        <v>1.2</v>
      </c>
      <c r="Z178" s="27">
        <f>Z$13*SUMIFS(conditions!$91:$91,conditions!$8:$8,"&lt;="&amp;Z$9,conditions!$9:$9,"&gt;="&amp;Z$9)</f>
        <v>0</v>
      </c>
      <c r="AA178" s="27">
        <f>AA$13*SUMIFS(conditions!$91:$91,conditions!$8:$8,"&lt;="&amp;AA$9,conditions!$9:$9,"&gt;="&amp;AA$9)</f>
        <v>0</v>
      </c>
      <c r="AB178" s="27">
        <f>AB$13*SUMIFS(conditions!$91:$91,conditions!$8:$8,"&lt;="&amp;AB$9,conditions!$9:$9,"&gt;="&amp;AB$9)</f>
        <v>1.2</v>
      </c>
      <c r="AC178" s="27">
        <f>AC$13*SUMIFS(conditions!$91:$91,conditions!$8:$8,"&lt;="&amp;AC$9,conditions!$9:$9,"&gt;="&amp;AC$9)</f>
        <v>1.2</v>
      </c>
      <c r="AD178" s="27">
        <f>AD$13*SUMIFS(conditions!$91:$91,conditions!$8:$8,"&lt;="&amp;AD$9,conditions!$9:$9,"&gt;="&amp;AD$9)</f>
        <v>1.2</v>
      </c>
      <c r="AE178" s="27">
        <f>AE$13*SUMIFS(conditions!$91:$91,conditions!$8:$8,"&lt;="&amp;AE$9,conditions!$9:$9,"&gt;="&amp;AE$9)</f>
        <v>1.2</v>
      </c>
      <c r="AF178" s="27">
        <f>AF$13*SUMIFS(conditions!$91:$91,conditions!$8:$8,"&lt;="&amp;AF$9,conditions!$9:$9,"&gt;="&amp;AF$9)</f>
        <v>1.2</v>
      </c>
      <c r="AG178" s="27">
        <f>AG$13*SUMIFS(conditions!$91:$91,conditions!$8:$8,"&lt;="&amp;AG$9,conditions!$9:$9,"&gt;="&amp;AG$9)</f>
        <v>0</v>
      </c>
      <c r="AH178" s="27">
        <f>AH$13*SUMIFS(conditions!$91:$91,conditions!$8:$8,"&lt;="&amp;AH$9,conditions!$9:$9,"&gt;="&amp;AH$9)</f>
        <v>0</v>
      </c>
      <c r="AI178" s="27">
        <f>AI$13*SUMIFS(conditions!$91:$91,conditions!$8:$8,"&lt;="&amp;AI$9,conditions!$9:$9,"&gt;="&amp;AI$9)</f>
        <v>1.2</v>
      </c>
      <c r="AJ178" s="27">
        <f>AJ$13*SUMIFS(conditions!$91:$91,conditions!$8:$8,"&lt;="&amp;AJ$9,conditions!$9:$9,"&gt;="&amp;AJ$9)</f>
        <v>1.2</v>
      </c>
      <c r="AK178" s="27">
        <f>AK$13*SUMIFS(conditions!$91:$91,conditions!$8:$8,"&lt;="&amp;AK$9,conditions!$9:$9,"&gt;="&amp;AK$9)</f>
        <v>1.2</v>
      </c>
      <c r="AL178" s="27">
        <f>AL$13*SUMIFS(conditions!$91:$91,conditions!$8:$8,"&lt;="&amp;AL$9,conditions!$9:$9,"&gt;="&amp;AL$9)</f>
        <v>1.2</v>
      </c>
      <c r="AM178" s="27">
        <f>AM$13*SUMIFS(conditions!$91:$91,conditions!$8:$8,"&lt;="&amp;AM$9,conditions!$9:$9,"&gt;="&amp;AM$9)</f>
        <v>1.2</v>
      </c>
      <c r="AN178" s="27">
        <f>AN$13*SUMIFS(conditions!$91:$91,conditions!$8:$8,"&lt;="&amp;AN$9,conditions!$9:$9,"&gt;="&amp;AN$9)</f>
        <v>0</v>
      </c>
      <c r="AO178" s="27">
        <f>AO$13*SUMIFS(conditions!$91:$91,conditions!$8:$8,"&lt;="&amp;AO$9,conditions!$9:$9,"&gt;="&amp;AO$9)</f>
        <v>0</v>
      </c>
      <c r="AP178" s="27">
        <f>AP$13*SUMIFS(conditions!$91:$91,conditions!$8:$8,"&lt;="&amp;AP$9,conditions!$9:$9,"&gt;="&amp;AP$9)</f>
        <v>1.2</v>
      </c>
      <c r="AQ178" s="27">
        <f>AQ$13*SUMIFS(conditions!$91:$91,conditions!$8:$8,"&lt;="&amp;AQ$9,conditions!$9:$9,"&gt;="&amp;AQ$9)</f>
        <v>1.2</v>
      </c>
      <c r="AR178" s="27">
        <f>AR$13*SUMIFS(conditions!$91:$91,conditions!$8:$8,"&lt;="&amp;AR$9,conditions!$9:$9,"&gt;="&amp;AR$9)</f>
        <v>1.2</v>
      </c>
      <c r="AS178" s="27">
        <f>AS$13*SUMIFS(conditions!$91:$91,conditions!$8:$8,"&lt;="&amp;AS$9,conditions!$9:$9,"&gt;="&amp;AS$9)</f>
        <v>1.2</v>
      </c>
      <c r="AT178" s="27">
        <f>AT$13*SUMIFS(conditions!$91:$91,conditions!$8:$8,"&lt;="&amp;AT$9,conditions!$9:$9,"&gt;="&amp;AT$9)</f>
        <v>1.2</v>
      </c>
      <c r="AU178" s="27">
        <f>AU$13*SUMIFS(conditions!$91:$91,conditions!$8:$8,"&lt;="&amp;AU$9,conditions!$9:$9,"&gt;="&amp;AU$9)</f>
        <v>0</v>
      </c>
      <c r="AV178" s="27">
        <f>AV$13*SUMIFS(conditions!$91:$91,conditions!$8:$8,"&lt;="&amp;AV$9,conditions!$9:$9,"&gt;="&amp;AV$9)</f>
        <v>0</v>
      </c>
      <c r="AW178" s="27">
        <f>AW$13*SUMIFS(conditions!$91:$91,conditions!$8:$8,"&lt;="&amp;AW$9,conditions!$9:$9,"&gt;="&amp;AW$9)</f>
        <v>1.2</v>
      </c>
      <c r="AX178" s="27">
        <f>AX$13*SUMIFS(conditions!$91:$91,conditions!$8:$8,"&lt;="&amp;AX$9,conditions!$9:$9,"&gt;="&amp;AX$9)</f>
        <v>1.2</v>
      </c>
      <c r="AY178" s="27">
        <f>AY$13*SUMIFS(conditions!$91:$91,conditions!$8:$8,"&lt;="&amp;AY$9,conditions!$9:$9,"&gt;="&amp;AY$9)</f>
        <v>1.2</v>
      </c>
      <c r="AZ178" s="27">
        <f>AZ$13*SUMIFS(conditions!$91:$91,conditions!$8:$8,"&lt;="&amp;AZ$9,conditions!$9:$9,"&gt;="&amp;AZ$9)</f>
        <v>1.5</v>
      </c>
      <c r="BA178" s="27">
        <f>BA$13*SUMIFS(conditions!$91:$91,conditions!$8:$8,"&lt;="&amp;BA$9,conditions!$9:$9,"&gt;="&amp;BA$9)</f>
        <v>1.5</v>
      </c>
      <c r="BB178" s="27">
        <f>BB$13*SUMIFS(conditions!$91:$91,conditions!$8:$8,"&lt;="&amp;BB$9,conditions!$9:$9,"&gt;="&amp;BB$9)</f>
        <v>0</v>
      </c>
      <c r="BC178" s="27">
        <f>BC$13*SUMIFS(conditions!$91:$91,conditions!$8:$8,"&lt;="&amp;BC$9,conditions!$9:$9,"&gt;="&amp;BC$9)</f>
        <v>0</v>
      </c>
      <c r="BD178" s="27">
        <f>BD$13*SUMIFS(conditions!$91:$91,conditions!$8:$8,"&lt;="&amp;BD$9,conditions!$9:$9,"&gt;="&amp;BD$9)</f>
        <v>1.5</v>
      </c>
      <c r="BE178" s="27">
        <f>BE$13*SUMIFS(conditions!$91:$91,conditions!$8:$8,"&lt;="&amp;BE$9,conditions!$9:$9,"&gt;="&amp;BE$9)</f>
        <v>1.5</v>
      </c>
      <c r="BF178" s="27">
        <f>BF$13*SUMIFS(conditions!$91:$91,conditions!$8:$8,"&lt;="&amp;BF$9,conditions!$9:$9,"&gt;="&amp;BF$9)</f>
        <v>1.5</v>
      </c>
      <c r="BG178" s="27">
        <f>BG$13*SUMIFS(conditions!$91:$91,conditions!$8:$8,"&lt;="&amp;BG$9,conditions!$9:$9,"&gt;="&amp;BG$9)</f>
        <v>1.5</v>
      </c>
      <c r="BH178" s="27">
        <f>BH$13*SUMIFS(conditions!$91:$91,conditions!$8:$8,"&lt;="&amp;BH$9,conditions!$9:$9,"&gt;="&amp;BH$9)</f>
        <v>1.5</v>
      </c>
      <c r="BI178" s="27">
        <f>BI$13*SUMIFS(conditions!$91:$91,conditions!$8:$8,"&lt;="&amp;BI$9,conditions!$9:$9,"&gt;="&amp;BI$9)</f>
        <v>0</v>
      </c>
      <c r="BJ178" s="27">
        <f>BJ$13*SUMIFS(conditions!$91:$91,conditions!$8:$8,"&lt;="&amp;BJ$9,conditions!$9:$9,"&gt;="&amp;BJ$9)</f>
        <v>0</v>
      </c>
      <c r="BK178" s="27">
        <f>BK$13*SUMIFS(conditions!$91:$91,conditions!$8:$8,"&lt;="&amp;BK$9,conditions!$9:$9,"&gt;="&amp;BK$9)</f>
        <v>1.5</v>
      </c>
      <c r="BL178" s="27">
        <f>BL$13*SUMIFS(conditions!$91:$91,conditions!$8:$8,"&lt;="&amp;BL$9,conditions!$9:$9,"&gt;="&amp;BL$9)</f>
        <v>1.5</v>
      </c>
      <c r="BM178" s="27">
        <f>BM$13*SUMIFS(conditions!$91:$91,conditions!$8:$8,"&lt;="&amp;BM$9,conditions!$9:$9,"&gt;="&amp;BM$9)</f>
        <v>1.5</v>
      </c>
      <c r="BN178" s="27">
        <f>BN$13*SUMIFS(conditions!$91:$91,conditions!$8:$8,"&lt;="&amp;BN$9,conditions!$9:$9,"&gt;="&amp;BN$9)</f>
        <v>1.5</v>
      </c>
      <c r="BO178" s="27">
        <f>BO$13*SUMIFS(conditions!$91:$91,conditions!$8:$8,"&lt;="&amp;BO$9,conditions!$9:$9,"&gt;="&amp;BO$9)</f>
        <v>1.5</v>
      </c>
      <c r="BP178" s="27">
        <f>BP$13*SUMIFS(conditions!$91:$91,conditions!$8:$8,"&lt;="&amp;BP$9,conditions!$9:$9,"&gt;="&amp;BP$9)</f>
        <v>0</v>
      </c>
      <c r="BQ178" s="27">
        <f>BQ$13*SUMIFS(conditions!$91:$91,conditions!$8:$8,"&lt;="&amp;BQ$9,conditions!$9:$9,"&gt;="&amp;BQ$9)</f>
        <v>0</v>
      </c>
      <c r="BR178" s="27">
        <f>BR$13*SUMIFS(conditions!$91:$91,conditions!$8:$8,"&lt;="&amp;BR$9,conditions!$9:$9,"&gt;="&amp;BR$9)</f>
        <v>1.5</v>
      </c>
      <c r="BS178" s="27">
        <f>BS$13*SUMIFS(conditions!$91:$91,conditions!$8:$8,"&lt;="&amp;BS$9,conditions!$9:$9,"&gt;="&amp;BS$9)</f>
        <v>1.5</v>
      </c>
      <c r="BT178" s="27">
        <f>BT$13*SUMIFS(conditions!$91:$91,conditions!$8:$8,"&lt;="&amp;BT$9,conditions!$9:$9,"&gt;="&amp;BT$9)</f>
        <v>1.5</v>
      </c>
      <c r="BU178" s="27">
        <f>BU$13*SUMIFS(conditions!$91:$91,conditions!$8:$8,"&lt;="&amp;BU$9,conditions!$9:$9,"&gt;="&amp;BU$9)</f>
        <v>1.5</v>
      </c>
      <c r="BV178" s="27">
        <f>BV$13*SUMIFS(conditions!$91:$91,conditions!$8:$8,"&lt;="&amp;BV$9,conditions!$9:$9,"&gt;="&amp;BV$9)</f>
        <v>1.5</v>
      </c>
      <c r="BW178" s="27">
        <f>BW$13*SUMIFS(conditions!$91:$91,conditions!$8:$8,"&lt;="&amp;BW$9,conditions!$9:$9,"&gt;="&amp;BW$9)</f>
        <v>0</v>
      </c>
      <c r="BX178" s="27">
        <f>BX$13*SUMIFS(conditions!$91:$91,conditions!$8:$8,"&lt;="&amp;BX$9,conditions!$9:$9,"&gt;="&amp;BX$9)</f>
        <v>0</v>
      </c>
      <c r="BY178" s="27">
        <f>BY$13*SUMIFS(conditions!$91:$91,conditions!$8:$8,"&lt;="&amp;BY$9,conditions!$9:$9,"&gt;="&amp;BY$9)</f>
        <v>1.5</v>
      </c>
      <c r="BZ178" s="27">
        <f>BZ$13*SUMIFS(conditions!$91:$91,conditions!$8:$8,"&lt;="&amp;BZ$9,conditions!$9:$9,"&gt;="&amp;BZ$9)</f>
        <v>1.5</v>
      </c>
      <c r="CA178" s="27">
        <f>CA$13*SUMIFS(conditions!$91:$91,conditions!$8:$8,"&lt;="&amp;CA$9,conditions!$9:$9,"&gt;="&amp;CA$9)</f>
        <v>1.5</v>
      </c>
      <c r="CB178" s="27">
        <f>CB$13*SUMIFS(conditions!$91:$91,conditions!$8:$8,"&lt;="&amp;CB$9,conditions!$9:$9,"&gt;="&amp;CB$9)</f>
        <v>1.5</v>
      </c>
      <c r="CC178" s="27">
        <f>CC$13*SUMIFS(conditions!$91:$91,conditions!$8:$8,"&lt;="&amp;CC$9,conditions!$9:$9,"&gt;="&amp;CC$9)</f>
        <v>1.5</v>
      </c>
      <c r="CD178" s="27">
        <f>CD$13*SUMIFS(conditions!$91:$91,conditions!$8:$8,"&lt;="&amp;CD$9,conditions!$9:$9,"&gt;="&amp;CD$9)</f>
        <v>0</v>
      </c>
      <c r="CE178" s="27">
        <f>CE$13*SUMIFS(conditions!$91:$91,conditions!$8:$8,"&lt;="&amp;CE$9,conditions!$9:$9,"&gt;="&amp;CE$9)</f>
        <v>0</v>
      </c>
      <c r="CF178" s="27">
        <f>CF$13*SUMIFS(conditions!$91:$91,conditions!$8:$8,"&lt;="&amp;CF$9,conditions!$9:$9,"&gt;="&amp;CF$9)</f>
        <v>1</v>
      </c>
      <c r="CG178" s="27">
        <f>CG$13*SUMIFS(conditions!$91:$91,conditions!$8:$8,"&lt;="&amp;CG$9,conditions!$9:$9,"&gt;="&amp;CG$9)</f>
        <v>1</v>
      </c>
      <c r="CH178" s="27">
        <f>CH$13*SUMIFS(conditions!$91:$91,conditions!$8:$8,"&lt;="&amp;CH$9,conditions!$9:$9,"&gt;="&amp;CH$9)</f>
        <v>1</v>
      </c>
      <c r="CI178" s="27">
        <f>CI$13*SUMIFS(conditions!$91:$91,conditions!$8:$8,"&lt;="&amp;CI$9,conditions!$9:$9,"&gt;="&amp;CI$9)</f>
        <v>1</v>
      </c>
      <c r="CJ178" s="27">
        <f>CJ$13*SUMIFS(conditions!$91:$91,conditions!$8:$8,"&lt;="&amp;CJ$9,conditions!$9:$9,"&gt;="&amp;CJ$9)</f>
        <v>1</v>
      </c>
      <c r="CK178" s="27">
        <f>CK$13*SUMIFS(conditions!$91:$91,conditions!$8:$8,"&lt;="&amp;CK$9,conditions!$9:$9,"&gt;="&amp;CK$9)</f>
        <v>0</v>
      </c>
      <c r="CL178" s="27">
        <f>CL$13*SUMIFS(conditions!$91:$91,conditions!$8:$8,"&lt;="&amp;CL$9,conditions!$9:$9,"&gt;="&amp;CL$9)</f>
        <v>0</v>
      </c>
      <c r="CM178" s="27">
        <f>CM$13*SUMIFS(conditions!$91:$91,conditions!$8:$8,"&lt;="&amp;CM$9,conditions!$9:$9,"&gt;="&amp;CM$9)</f>
        <v>1</v>
      </c>
      <c r="CN178" s="27">
        <f>CN$13*SUMIFS(conditions!$91:$91,conditions!$8:$8,"&lt;="&amp;CN$9,conditions!$9:$9,"&gt;="&amp;CN$9)</f>
        <v>1</v>
      </c>
      <c r="CO178" s="27">
        <f>CO$13*SUMIFS(conditions!$91:$91,conditions!$8:$8,"&lt;="&amp;CO$9,conditions!$9:$9,"&gt;="&amp;CO$9)</f>
        <v>1</v>
      </c>
      <c r="CP178" s="27">
        <f>CP$13*SUMIFS(conditions!$91:$91,conditions!$8:$8,"&lt;="&amp;CP$9,conditions!$9:$9,"&gt;="&amp;CP$9)</f>
        <v>1</v>
      </c>
      <c r="CQ178" s="27">
        <f>CQ$13*SUMIFS(conditions!$91:$91,conditions!$8:$8,"&lt;="&amp;CQ$9,conditions!$9:$9,"&gt;="&amp;CQ$9)</f>
        <v>1</v>
      </c>
      <c r="CR178" s="27">
        <f>CR$13*SUMIFS(conditions!$91:$91,conditions!$8:$8,"&lt;="&amp;CR$9,conditions!$9:$9,"&gt;="&amp;CR$9)</f>
        <v>0</v>
      </c>
      <c r="CS178" s="27">
        <f>CS$13*SUMIFS(conditions!$91:$91,conditions!$8:$8,"&lt;="&amp;CS$9,conditions!$9:$9,"&gt;="&amp;CS$9)</f>
        <v>0</v>
      </c>
      <c r="CT178" s="27">
        <f>CT$13*SUMIFS(conditions!$91:$91,conditions!$8:$8,"&lt;="&amp;CT$9,conditions!$9:$9,"&gt;="&amp;CT$9)</f>
        <v>1</v>
      </c>
      <c r="CU178" s="27">
        <f>CU$13*SUMIFS(conditions!$91:$91,conditions!$8:$8,"&lt;="&amp;CU$9,conditions!$9:$9,"&gt;="&amp;CU$9)</f>
        <v>1</v>
      </c>
      <c r="CV178" s="27">
        <f>CV$13*SUMIFS(conditions!$91:$91,conditions!$8:$8,"&lt;="&amp;CV$9,conditions!$9:$9,"&gt;="&amp;CV$9)</f>
        <v>1</v>
      </c>
      <c r="CW178" s="27">
        <f>CW$13*SUMIFS(conditions!$91:$91,conditions!$8:$8,"&lt;="&amp;CW$9,conditions!$9:$9,"&gt;="&amp;CW$9)</f>
        <v>1</v>
      </c>
      <c r="CX178" s="27">
        <f>CX$13*SUMIFS(conditions!$91:$91,conditions!$8:$8,"&lt;="&amp;CX$9,conditions!$9:$9,"&gt;="&amp;CX$9)</f>
        <v>1</v>
      </c>
      <c r="CY178" s="27">
        <f>CY$13*SUMIFS(conditions!$91:$91,conditions!$8:$8,"&lt;="&amp;CY$9,conditions!$9:$9,"&gt;="&amp;CY$9)</f>
        <v>0</v>
      </c>
      <c r="CZ178" s="27">
        <f>CZ$13*SUMIFS(conditions!$91:$91,conditions!$8:$8,"&lt;="&amp;CZ$9,conditions!$9:$9,"&gt;="&amp;CZ$9)</f>
        <v>0</v>
      </c>
      <c r="DA178" s="27">
        <f>DA$13*SUMIFS(conditions!$91:$91,conditions!$8:$8,"&lt;="&amp;DA$9,conditions!$9:$9,"&gt;="&amp;DA$9)</f>
        <v>1</v>
      </c>
      <c r="DB178" s="27">
        <f>DB$13*SUMIFS(conditions!$91:$91,conditions!$8:$8,"&lt;="&amp;DB$9,conditions!$9:$9,"&gt;="&amp;DB$9)</f>
        <v>1</v>
      </c>
      <c r="DC178" s="27">
        <f>DC$13*SUMIFS(conditions!$91:$91,conditions!$8:$8,"&lt;="&amp;DC$9,conditions!$9:$9,"&gt;="&amp;DC$9)</f>
        <v>1</v>
      </c>
      <c r="DD178" s="27">
        <f>DD$13*SUMIFS(conditions!$91:$91,conditions!$8:$8,"&lt;="&amp;DD$9,conditions!$9:$9,"&gt;="&amp;DD$9)</f>
        <v>1</v>
      </c>
      <c r="DE178" s="27">
        <f>DE$13*SUMIFS(conditions!$91:$91,conditions!$8:$8,"&lt;="&amp;DE$9,conditions!$9:$9,"&gt;="&amp;DE$9)</f>
        <v>1</v>
      </c>
      <c r="DF178" s="27">
        <f>DF$13*SUMIFS(conditions!$91:$91,conditions!$8:$8,"&lt;="&amp;DF$9,conditions!$9:$9,"&gt;="&amp;DF$9)</f>
        <v>0</v>
      </c>
      <c r="DG178" s="27">
        <f>DG$13*SUMIFS(conditions!$91:$91,conditions!$8:$8,"&lt;="&amp;DG$9,conditions!$9:$9,"&gt;="&amp;DG$9)</f>
        <v>0</v>
      </c>
      <c r="DH178" s="27">
        <f>DH$13*SUMIFS(conditions!$91:$91,conditions!$8:$8,"&lt;="&amp;DH$9,conditions!$9:$9,"&gt;="&amp;DH$9)</f>
        <v>1</v>
      </c>
      <c r="DI178" s="27">
        <f>DI$13*SUMIFS(conditions!$91:$91,conditions!$8:$8,"&lt;="&amp;DI$9,conditions!$9:$9,"&gt;="&amp;DI$9)</f>
        <v>0.99</v>
      </c>
      <c r="DJ178" s="27">
        <f>DJ$13*SUMIFS(conditions!$91:$91,conditions!$8:$8,"&lt;="&amp;DJ$9,conditions!$9:$9,"&gt;="&amp;DJ$9)</f>
        <v>0.99</v>
      </c>
      <c r="DK178" s="27">
        <f>DK$13*SUMIFS(conditions!$91:$91,conditions!$8:$8,"&lt;="&amp;DK$9,conditions!$9:$9,"&gt;="&amp;DK$9)</f>
        <v>0.99</v>
      </c>
      <c r="DL178" s="27">
        <f>DL$13*SUMIFS(conditions!$91:$91,conditions!$8:$8,"&lt;="&amp;DL$9,conditions!$9:$9,"&gt;="&amp;DL$9)</f>
        <v>0.99</v>
      </c>
      <c r="DM178" s="27">
        <f>DM$13*SUMIFS(conditions!$91:$91,conditions!$8:$8,"&lt;="&amp;DM$9,conditions!$9:$9,"&gt;="&amp;DM$9)</f>
        <v>0</v>
      </c>
      <c r="DN178" s="27">
        <f>DN$13*SUMIFS(conditions!$91:$91,conditions!$8:$8,"&lt;="&amp;DN$9,conditions!$9:$9,"&gt;="&amp;DN$9)</f>
        <v>0</v>
      </c>
      <c r="DO178" s="27">
        <f>DO$13*SUMIFS(conditions!$91:$91,conditions!$8:$8,"&lt;="&amp;DO$9,conditions!$9:$9,"&gt;="&amp;DO$9)</f>
        <v>0.99</v>
      </c>
      <c r="DP178" s="27">
        <f>DP$13*SUMIFS(conditions!$91:$91,conditions!$8:$8,"&lt;="&amp;DP$9,conditions!$9:$9,"&gt;="&amp;DP$9)</f>
        <v>0.99</v>
      </c>
      <c r="DQ178" s="27">
        <f>DQ$13*SUMIFS(conditions!$91:$91,conditions!$8:$8,"&lt;="&amp;DQ$9,conditions!$9:$9,"&gt;="&amp;DQ$9)</f>
        <v>0.99</v>
      </c>
      <c r="DR178" s="27">
        <f>DR$13*SUMIFS(conditions!$91:$91,conditions!$8:$8,"&lt;="&amp;DR$9,conditions!$9:$9,"&gt;="&amp;DR$9)</f>
        <v>0.99</v>
      </c>
      <c r="DS178" s="27">
        <f>DS$13*SUMIFS(conditions!$91:$91,conditions!$8:$8,"&lt;="&amp;DS$9,conditions!$9:$9,"&gt;="&amp;DS$9)</f>
        <v>0.99</v>
      </c>
      <c r="DT178" s="27">
        <f>DT$13*SUMIFS(conditions!$91:$91,conditions!$8:$8,"&lt;="&amp;DT$9,conditions!$9:$9,"&gt;="&amp;DT$9)</f>
        <v>0</v>
      </c>
      <c r="DU178" s="27">
        <f>DU$13*SUMIFS(conditions!$91:$91,conditions!$8:$8,"&lt;="&amp;DU$9,conditions!$9:$9,"&gt;="&amp;DU$9)</f>
        <v>0</v>
      </c>
      <c r="DV178" s="27">
        <f>DV$13*SUMIFS(conditions!$91:$91,conditions!$8:$8,"&lt;="&amp;DV$9,conditions!$9:$9,"&gt;="&amp;DV$9)</f>
        <v>0.99</v>
      </c>
      <c r="DW178" s="27">
        <f>DW$13*SUMIFS(conditions!$91:$91,conditions!$8:$8,"&lt;="&amp;DW$9,conditions!$9:$9,"&gt;="&amp;DW$9)</f>
        <v>0.99</v>
      </c>
      <c r="DX178" s="27">
        <f>DX$13*SUMIFS(conditions!$91:$91,conditions!$8:$8,"&lt;="&amp;DX$9,conditions!$9:$9,"&gt;="&amp;DX$9)</f>
        <v>0.99</v>
      </c>
      <c r="DY178" s="27">
        <f>DY$13*SUMIFS(conditions!$91:$91,conditions!$8:$8,"&lt;="&amp;DY$9,conditions!$9:$9,"&gt;="&amp;DY$9)</f>
        <v>0.99</v>
      </c>
      <c r="DZ178" s="27">
        <f>DZ$13*SUMIFS(conditions!$91:$91,conditions!$8:$8,"&lt;="&amp;DZ$9,conditions!$9:$9,"&gt;="&amp;DZ$9)</f>
        <v>0.99</v>
      </c>
      <c r="EA178" s="27">
        <f>EA$13*SUMIFS(conditions!$91:$91,conditions!$8:$8,"&lt;="&amp;EA$9,conditions!$9:$9,"&gt;="&amp;EA$9)</f>
        <v>0</v>
      </c>
      <c r="EB178" s="27">
        <f>EB$13*SUMIFS(conditions!$91:$91,conditions!$8:$8,"&lt;="&amp;EB$9,conditions!$9:$9,"&gt;="&amp;EB$9)</f>
        <v>0</v>
      </c>
      <c r="EC178" s="27">
        <f>EC$13*SUMIFS(conditions!$91:$91,conditions!$8:$8,"&lt;="&amp;EC$9,conditions!$9:$9,"&gt;="&amp;EC$9)</f>
        <v>0.99</v>
      </c>
      <c r="ED178" s="27">
        <f>ED$13*SUMIFS(conditions!$91:$91,conditions!$8:$8,"&lt;="&amp;ED$9,conditions!$9:$9,"&gt;="&amp;ED$9)</f>
        <v>0.99</v>
      </c>
      <c r="EE178" s="27">
        <f>EE$13*SUMIFS(conditions!$91:$91,conditions!$8:$8,"&lt;="&amp;EE$9,conditions!$9:$9,"&gt;="&amp;EE$9)</f>
        <v>0.99</v>
      </c>
      <c r="EF178" s="27">
        <f>EF$13*SUMIFS(conditions!$91:$91,conditions!$8:$8,"&lt;="&amp;EF$9,conditions!$9:$9,"&gt;="&amp;EF$9)</f>
        <v>0.99</v>
      </c>
      <c r="EG178" s="27">
        <f>EG$13*SUMIFS(conditions!$91:$91,conditions!$8:$8,"&lt;="&amp;EG$9,conditions!$9:$9,"&gt;="&amp;EG$9)</f>
        <v>0.99</v>
      </c>
      <c r="EH178" s="27">
        <f>EH$13*SUMIFS(conditions!$91:$91,conditions!$8:$8,"&lt;="&amp;EH$9,conditions!$9:$9,"&gt;="&amp;EH$9)</f>
        <v>0</v>
      </c>
      <c r="EI178" s="27">
        <f>EI$13*SUMIFS(conditions!$91:$91,conditions!$8:$8,"&lt;="&amp;EI$9,conditions!$9:$9,"&gt;="&amp;EI$9)</f>
        <v>0</v>
      </c>
      <c r="EJ178" s="27">
        <f>EJ$13*SUMIFS(conditions!$91:$91,conditions!$8:$8,"&lt;="&amp;EJ$9,conditions!$9:$9,"&gt;="&amp;EJ$9)</f>
        <v>0.99</v>
      </c>
      <c r="EK178" s="27">
        <f>EK$13*SUMIFS(conditions!$91:$91,conditions!$8:$8,"&lt;="&amp;EK$9,conditions!$9:$9,"&gt;="&amp;EK$9)</f>
        <v>0.99</v>
      </c>
      <c r="EL178" s="27">
        <f>EL$13*SUMIFS(conditions!$91:$91,conditions!$8:$8,"&lt;="&amp;EL$9,conditions!$9:$9,"&gt;="&amp;EL$9)</f>
        <v>0.99</v>
      </c>
      <c r="EM178" s="27">
        <f>EM$13*SUMIFS(conditions!$91:$91,conditions!$8:$8,"&lt;="&amp;EM$9,conditions!$9:$9,"&gt;="&amp;EM$9)</f>
        <v>0.99</v>
      </c>
      <c r="EN178" s="27">
        <f>EN$13*SUMIFS(conditions!$91:$91,conditions!$8:$8,"&lt;="&amp;EN$9,conditions!$9:$9,"&gt;="&amp;EN$9)</f>
        <v>1.1879999999999999</v>
      </c>
      <c r="EO178" s="27">
        <f>EO$13*SUMIFS(conditions!$91:$91,conditions!$8:$8,"&lt;="&amp;EO$9,conditions!$9:$9,"&gt;="&amp;EO$9)</f>
        <v>0</v>
      </c>
      <c r="EP178" s="27">
        <f>EP$13*SUMIFS(conditions!$91:$91,conditions!$8:$8,"&lt;="&amp;EP$9,conditions!$9:$9,"&gt;="&amp;EP$9)</f>
        <v>0</v>
      </c>
      <c r="EQ178" s="27">
        <f>EQ$13*SUMIFS(conditions!$91:$91,conditions!$8:$8,"&lt;="&amp;EQ$9,conditions!$9:$9,"&gt;="&amp;EQ$9)</f>
        <v>1.1879999999999999</v>
      </c>
      <c r="ER178" s="27">
        <f>ER$13*SUMIFS(conditions!$91:$91,conditions!$8:$8,"&lt;="&amp;ER$9,conditions!$9:$9,"&gt;="&amp;ER$9)</f>
        <v>1.1879999999999999</v>
      </c>
      <c r="ES178" s="27">
        <f>ES$13*SUMIFS(conditions!$91:$91,conditions!$8:$8,"&lt;="&amp;ES$9,conditions!$9:$9,"&gt;="&amp;ES$9)</f>
        <v>1.1879999999999999</v>
      </c>
      <c r="ET178" s="27">
        <f>ET$13*SUMIFS(conditions!$91:$91,conditions!$8:$8,"&lt;="&amp;ET$9,conditions!$9:$9,"&gt;="&amp;ET$9)</f>
        <v>1.1879999999999999</v>
      </c>
      <c r="EU178" s="27">
        <f>EU$13*SUMIFS(conditions!$91:$91,conditions!$8:$8,"&lt;="&amp;EU$9,conditions!$9:$9,"&gt;="&amp;EU$9)</f>
        <v>1.1879999999999999</v>
      </c>
      <c r="EV178" s="27">
        <f>EV$13*SUMIFS(conditions!$91:$91,conditions!$8:$8,"&lt;="&amp;EV$9,conditions!$9:$9,"&gt;="&amp;EV$9)</f>
        <v>0</v>
      </c>
      <c r="EW178" s="27">
        <f>EW$13*SUMIFS(conditions!$91:$91,conditions!$8:$8,"&lt;="&amp;EW$9,conditions!$9:$9,"&gt;="&amp;EW$9)</f>
        <v>0</v>
      </c>
      <c r="EX178" s="27">
        <f>EX$13*SUMIFS(conditions!$91:$91,conditions!$8:$8,"&lt;="&amp;EX$9,conditions!$9:$9,"&gt;="&amp;EX$9)</f>
        <v>1.1879999999999999</v>
      </c>
      <c r="EY178" s="27">
        <f>EY$13*SUMIFS(conditions!$91:$91,conditions!$8:$8,"&lt;="&amp;EY$9,conditions!$9:$9,"&gt;="&amp;EY$9)</f>
        <v>1.1879999999999999</v>
      </c>
      <c r="EZ178" s="27">
        <f>EZ$13*SUMIFS(conditions!$91:$91,conditions!$8:$8,"&lt;="&amp;EZ$9,conditions!$9:$9,"&gt;="&amp;EZ$9)</f>
        <v>1.1879999999999999</v>
      </c>
      <c r="FA178" s="27">
        <f>FA$13*SUMIFS(conditions!$91:$91,conditions!$8:$8,"&lt;="&amp;FA$9,conditions!$9:$9,"&gt;="&amp;FA$9)</f>
        <v>1.1879999999999999</v>
      </c>
      <c r="FB178" s="27">
        <f>FB$13*SUMIFS(conditions!$91:$91,conditions!$8:$8,"&lt;="&amp;FB$9,conditions!$9:$9,"&gt;="&amp;FB$9)</f>
        <v>1.1879999999999999</v>
      </c>
      <c r="FC178" s="27">
        <f>FC$13*SUMIFS(conditions!$91:$91,conditions!$8:$8,"&lt;="&amp;FC$9,conditions!$9:$9,"&gt;="&amp;FC$9)</f>
        <v>0</v>
      </c>
      <c r="FD178" s="27">
        <f>FD$13*SUMIFS(conditions!$91:$91,conditions!$8:$8,"&lt;="&amp;FD$9,conditions!$9:$9,"&gt;="&amp;FD$9)</f>
        <v>0</v>
      </c>
      <c r="FE178" s="27">
        <f>FE$13*SUMIFS(conditions!$91:$91,conditions!$8:$8,"&lt;="&amp;FE$9,conditions!$9:$9,"&gt;="&amp;FE$9)</f>
        <v>1.1879999999999999</v>
      </c>
      <c r="FF178" s="27">
        <f>FF$13*SUMIFS(conditions!$91:$91,conditions!$8:$8,"&lt;="&amp;FF$9,conditions!$9:$9,"&gt;="&amp;FF$9)</f>
        <v>1.1879999999999999</v>
      </c>
      <c r="FG178" s="27">
        <f>FG$13*SUMIFS(conditions!$91:$91,conditions!$8:$8,"&lt;="&amp;FG$9,conditions!$9:$9,"&gt;="&amp;FG$9)</f>
        <v>1.1879999999999999</v>
      </c>
      <c r="FH178" s="27">
        <f>FH$13*SUMIFS(conditions!$91:$91,conditions!$8:$8,"&lt;="&amp;FH$9,conditions!$9:$9,"&gt;="&amp;FH$9)</f>
        <v>1.1879999999999999</v>
      </c>
      <c r="FI178" s="27">
        <f>FI$13*SUMIFS(conditions!$91:$91,conditions!$8:$8,"&lt;="&amp;FI$9,conditions!$9:$9,"&gt;="&amp;FI$9)</f>
        <v>1.1879999999999999</v>
      </c>
      <c r="FJ178" s="27">
        <f>FJ$13*SUMIFS(conditions!$91:$91,conditions!$8:$8,"&lt;="&amp;FJ$9,conditions!$9:$9,"&gt;="&amp;FJ$9)</f>
        <v>0</v>
      </c>
      <c r="FK178" s="27">
        <f>FK$13*SUMIFS(conditions!$91:$91,conditions!$8:$8,"&lt;="&amp;FK$9,conditions!$9:$9,"&gt;="&amp;FK$9)</f>
        <v>0</v>
      </c>
      <c r="FL178" s="27">
        <f>FL$13*SUMIFS(conditions!$91:$91,conditions!$8:$8,"&lt;="&amp;FL$9,conditions!$9:$9,"&gt;="&amp;FL$9)</f>
        <v>1.1879999999999999</v>
      </c>
      <c r="FM178" s="27">
        <f>FM$13*SUMIFS(conditions!$91:$91,conditions!$8:$8,"&lt;="&amp;FM$9,conditions!$9:$9,"&gt;="&amp;FM$9)</f>
        <v>1.1879999999999999</v>
      </c>
      <c r="FN178" s="27">
        <f>FN$13*SUMIFS(conditions!$91:$91,conditions!$8:$8,"&lt;="&amp;FN$9,conditions!$9:$9,"&gt;="&amp;FN$9)</f>
        <v>1.1879999999999999</v>
      </c>
      <c r="FO178" s="27">
        <f>FO$13*SUMIFS(conditions!$91:$91,conditions!$8:$8,"&lt;="&amp;FO$9,conditions!$9:$9,"&gt;="&amp;FO$9)</f>
        <v>1.1879999999999999</v>
      </c>
      <c r="FP178" s="27">
        <f>FP$13*SUMIFS(conditions!$91:$91,conditions!$8:$8,"&lt;="&amp;FP$9,conditions!$9:$9,"&gt;="&amp;FP$9)</f>
        <v>1.1879999999999999</v>
      </c>
      <c r="FQ178" s="27">
        <f>FQ$13*SUMIFS(conditions!$91:$91,conditions!$8:$8,"&lt;="&amp;FQ$9,conditions!$9:$9,"&gt;="&amp;FQ$9)</f>
        <v>0</v>
      </c>
      <c r="FR178" s="27">
        <f>FR$13*SUMIFS(conditions!$91:$91,conditions!$8:$8,"&lt;="&amp;FR$9,conditions!$9:$9,"&gt;="&amp;FR$9)</f>
        <v>0</v>
      </c>
      <c r="FS178" s="27">
        <f>FS$13*SUMIFS(conditions!$91:$91,conditions!$8:$8,"&lt;="&amp;FS$9,conditions!$9:$9,"&gt;="&amp;FS$9)</f>
        <v>1.2474000000000001</v>
      </c>
      <c r="FT178" s="27">
        <f>FT$13*SUMIFS(conditions!$91:$91,conditions!$8:$8,"&lt;="&amp;FT$9,conditions!$9:$9,"&gt;="&amp;FT$9)</f>
        <v>1.2474000000000001</v>
      </c>
      <c r="FU178" s="27">
        <f>FU$13*SUMIFS(conditions!$91:$91,conditions!$8:$8,"&lt;="&amp;FU$9,conditions!$9:$9,"&gt;="&amp;FU$9)</f>
        <v>1.2474000000000001</v>
      </c>
      <c r="FV178" s="27">
        <f>FV$13*SUMIFS(conditions!$91:$91,conditions!$8:$8,"&lt;="&amp;FV$9,conditions!$9:$9,"&gt;="&amp;FV$9)</f>
        <v>1.2474000000000001</v>
      </c>
      <c r="FW178" s="27">
        <f>FW$13*SUMIFS(conditions!$91:$91,conditions!$8:$8,"&lt;="&amp;FW$9,conditions!$9:$9,"&gt;="&amp;FW$9)</f>
        <v>1.2474000000000001</v>
      </c>
      <c r="FX178" s="27">
        <f>FX$13*SUMIFS(conditions!$91:$91,conditions!$8:$8,"&lt;="&amp;FX$9,conditions!$9:$9,"&gt;="&amp;FX$9)</f>
        <v>0</v>
      </c>
      <c r="FY178" s="27">
        <f>FY$13*SUMIFS(conditions!$91:$91,conditions!$8:$8,"&lt;="&amp;FY$9,conditions!$9:$9,"&gt;="&amp;FY$9)</f>
        <v>0</v>
      </c>
      <c r="FZ178" s="27">
        <f>FZ$13*SUMIFS(conditions!$91:$91,conditions!$8:$8,"&lt;="&amp;FZ$9,conditions!$9:$9,"&gt;="&amp;FZ$9)</f>
        <v>1.2474000000000001</v>
      </c>
      <c r="GA178" s="27">
        <f>GA$13*SUMIFS(conditions!$91:$91,conditions!$8:$8,"&lt;="&amp;GA$9,conditions!$9:$9,"&gt;="&amp;GA$9)</f>
        <v>1.2474000000000001</v>
      </c>
      <c r="GB178" s="27">
        <f>GB$13*SUMIFS(conditions!$91:$91,conditions!$8:$8,"&lt;="&amp;GB$9,conditions!$9:$9,"&gt;="&amp;GB$9)</f>
        <v>1.2474000000000001</v>
      </c>
      <c r="GC178" s="27">
        <f>GC$13*SUMIFS(conditions!$91:$91,conditions!$8:$8,"&lt;="&amp;GC$9,conditions!$9:$9,"&gt;="&amp;GC$9)</f>
        <v>1.2474000000000001</v>
      </c>
      <c r="GD178" s="27">
        <f>GD$13*SUMIFS(conditions!$91:$91,conditions!$8:$8,"&lt;="&amp;GD$9,conditions!$9:$9,"&gt;="&amp;GD$9)</f>
        <v>1.2474000000000001</v>
      </c>
      <c r="GE178" s="27">
        <f>GE$13*SUMIFS(conditions!$91:$91,conditions!$8:$8,"&lt;="&amp;GE$9,conditions!$9:$9,"&gt;="&amp;GE$9)</f>
        <v>0</v>
      </c>
      <c r="GF178" s="27">
        <f>GF$13*SUMIFS(conditions!$91:$91,conditions!$8:$8,"&lt;="&amp;GF$9,conditions!$9:$9,"&gt;="&amp;GF$9)</f>
        <v>0</v>
      </c>
      <c r="GG178" s="27">
        <f>GG$13*SUMIFS(conditions!$91:$91,conditions!$8:$8,"&lt;="&amp;GG$9,conditions!$9:$9,"&gt;="&amp;GG$9)</f>
        <v>1.2474000000000001</v>
      </c>
      <c r="GH178" s="27">
        <f>GH$13*SUMIFS(conditions!$91:$91,conditions!$8:$8,"&lt;="&amp;GH$9,conditions!$9:$9,"&gt;="&amp;GH$9)</f>
        <v>1.2474000000000001</v>
      </c>
      <c r="GI178" s="27">
        <f>GI$13*SUMIFS(conditions!$91:$91,conditions!$8:$8,"&lt;="&amp;GI$9,conditions!$9:$9,"&gt;="&amp;GI$9)</f>
        <v>1.2474000000000001</v>
      </c>
      <c r="GJ178" s="27">
        <f>GJ$13*SUMIFS(conditions!$91:$91,conditions!$8:$8,"&lt;="&amp;GJ$9,conditions!$9:$9,"&gt;="&amp;GJ$9)</f>
        <v>1.2474000000000001</v>
      </c>
      <c r="GK178" s="27">
        <f>GK$13*SUMIFS(conditions!$91:$91,conditions!$8:$8,"&lt;="&amp;GK$9,conditions!$9:$9,"&gt;="&amp;GK$9)</f>
        <v>1.2474000000000001</v>
      </c>
      <c r="GL178" s="27">
        <f>GL$13*SUMIFS(conditions!$91:$91,conditions!$8:$8,"&lt;="&amp;GL$9,conditions!$9:$9,"&gt;="&amp;GL$9)</f>
        <v>0</v>
      </c>
      <c r="GM178" s="27">
        <f>GM$13*SUMIFS(conditions!$91:$91,conditions!$8:$8,"&lt;="&amp;GM$9,conditions!$9:$9,"&gt;="&amp;GM$9)</f>
        <v>0</v>
      </c>
      <c r="GN178" s="27">
        <f>GN$13*SUMIFS(conditions!$91:$91,conditions!$8:$8,"&lt;="&amp;GN$9,conditions!$9:$9,"&gt;="&amp;GN$9)</f>
        <v>1.2474000000000001</v>
      </c>
      <c r="GO178" s="27">
        <f>GO$13*SUMIFS(conditions!$91:$91,conditions!$8:$8,"&lt;="&amp;GO$9,conditions!$9:$9,"&gt;="&amp;GO$9)</f>
        <v>1.2474000000000001</v>
      </c>
      <c r="GP178" s="27">
        <f>GP$13*SUMIFS(conditions!$91:$91,conditions!$8:$8,"&lt;="&amp;GP$9,conditions!$9:$9,"&gt;="&amp;GP$9)</f>
        <v>1.2474000000000001</v>
      </c>
      <c r="GQ178" s="27">
        <f>GQ$13*SUMIFS(conditions!$91:$91,conditions!$8:$8,"&lt;="&amp;GQ$9,conditions!$9:$9,"&gt;="&amp;GQ$9)</f>
        <v>1.2474000000000001</v>
      </c>
      <c r="GR178" s="27">
        <f>GR$13*SUMIFS(conditions!$91:$91,conditions!$8:$8,"&lt;="&amp;GR$9,conditions!$9:$9,"&gt;="&amp;GR$9)</f>
        <v>1.2474000000000001</v>
      </c>
      <c r="GS178" s="27">
        <f>GS$13*SUMIFS(conditions!$91:$91,conditions!$8:$8,"&lt;="&amp;GS$9,conditions!$9:$9,"&gt;="&amp;GS$9)</f>
        <v>0</v>
      </c>
      <c r="GT178" s="27">
        <f>GT$13*SUMIFS(conditions!$91:$91,conditions!$8:$8,"&lt;="&amp;GT$9,conditions!$9:$9,"&gt;="&amp;GT$9)</f>
        <v>0</v>
      </c>
      <c r="GU178" s="27">
        <f>GU$13*SUMIFS(conditions!$91:$91,conditions!$8:$8,"&lt;="&amp;GU$9,conditions!$9:$9,"&gt;="&amp;GU$9)</f>
        <v>1.2474000000000001</v>
      </c>
      <c r="GV178" s="27">
        <f>GV$13*SUMIFS(conditions!$91:$91,conditions!$8:$8,"&lt;="&amp;GV$9,conditions!$9:$9,"&gt;="&amp;GV$9)</f>
        <v>1.2474000000000001</v>
      </c>
      <c r="GW178" s="27">
        <f>GW$13*SUMIFS(conditions!$91:$91,conditions!$8:$8,"&lt;="&amp;GW$9,conditions!$9:$9,"&gt;="&amp;GW$9)</f>
        <v>1.3825349999999998</v>
      </c>
      <c r="GX178" s="27">
        <f>GX$13*SUMIFS(conditions!$91:$91,conditions!$8:$8,"&lt;="&amp;GX$9,conditions!$9:$9,"&gt;="&amp;GX$9)</f>
        <v>1.3825349999999998</v>
      </c>
      <c r="GY178" s="27">
        <f>GY$13*SUMIFS(conditions!$91:$91,conditions!$8:$8,"&lt;="&amp;GY$9,conditions!$9:$9,"&gt;="&amp;GY$9)</f>
        <v>1.3825349999999998</v>
      </c>
      <c r="GZ178" s="27">
        <f>GZ$13*SUMIFS(conditions!$91:$91,conditions!$8:$8,"&lt;="&amp;GZ$9,conditions!$9:$9,"&gt;="&amp;GZ$9)</f>
        <v>0</v>
      </c>
      <c r="HA178" s="27">
        <f>HA$13*SUMIFS(conditions!$91:$91,conditions!$8:$8,"&lt;="&amp;HA$9,conditions!$9:$9,"&gt;="&amp;HA$9)</f>
        <v>0</v>
      </c>
      <c r="HB178" s="27">
        <f>HB$13*SUMIFS(conditions!$91:$91,conditions!$8:$8,"&lt;="&amp;HB$9,conditions!$9:$9,"&gt;="&amp;HB$9)</f>
        <v>1.3825349999999998</v>
      </c>
      <c r="HC178" s="27">
        <f>HC$13*SUMIFS(conditions!$91:$91,conditions!$8:$8,"&lt;="&amp;HC$9,conditions!$9:$9,"&gt;="&amp;HC$9)</f>
        <v>1.3825349999999998</v>
      </c>
      <c r="HD178" s="27">
        <f>HD$13*SUMIFS(conditions!$91:$91,conditions!$8:$8,"&lt;="&amp;HD$9,conditions!$9:$9,"&gt;="&amp;HD$9)</f>
        <v>1.3825349999999998</v>
      </c>
      <c r="HE178" s="27">
        <f>HE$13*SUMIFS(conditions!$91:$91,conditions!$8:$8,"&lt;="&amp;HE$9,conditions!$9:$9,"&gt;="&amp;HE$9)</f>
        <v>1.3825349999999998</v>
      </c>
      <c r="HF178" s="27">
        <f>HF$13*SUMIFS(conditions!$91:$91,conditions!$8:$8,"&lt;="&amp;HF$9,conditions!$9:$9,"&gt;="&amp;HF$9)</f>
        <v>1.3825349999999998</v>
      </c>
      <c r="HG178" s="27">
        <f>HG$13*SUMIFS(conditions!$91:$91,conditions!$8:$8,"&lt;="&amp;HG$9,conditions!$9:$9,"&gt;="&amp;HG$9)</f>
        <v>0</v>
      </c>
      <c r="HH178" s="27">
        <f>HH$13*SUMIFS(conditions!$91:$91,conditions!$8:$8,"&lt;="&amp;HH$9,conditions!$9:$9,"&gt;="&amp;HH$9)</f>
        <v>0</v>
      </c>
      <c r="HI178" s="27">
        <f>HI$13*SUMIFS(conditions!$91:$91,conditions!$8:$8,"&lt;="&amp;HI$9,conditions!$9:$9,"&gt;="&amp;HI$9)</f>
        <v>1.3825349999999998</v>
      </c>
      <c r="HJ178" s="27">
        <f>HJ$13*SUMIFS(conditions!$91:$91,conditions!$8:$8,"&lt;="&amp;HJ$9,conditions!$9:$9,"&gt;="&amp;HJ$9)</f>
        <v>1.3825349999999998</v>
      </c>
      <c r="HK178" s="27">
        <f>HK$13*SUMIFS(conditions!$91:$91,conditions!$8:$8,"&lt;="&amp;HK$9,conditions!$9:$9,"&gt;="&amp;HK$9)</f>
        <v>1.3825349999999998</v>
      </c>
      <c r="HL178" s="27">
        <f>HL$13*SUMIFS(conditions!$91:$91,conditions!$8:$8,"&lt;="&amp;HL$9,conditions!$9:$9,"&gt;="&amp;HL$9)</f>
        <v>1.3825349999999998</v>
      </c>
      <c r="HM178" s="27">
        <f>HM$13*SUMIFS(conditions!$91:$91,conditions!$8:$8,"&lt;="&amp;HM$9,conditions!$9:$9,"&gt;="&amp;HM$9)</f>
        <v>1.3825349999999998</v>
      </c>
      <c r="HN178" s="27">
        <f>HN$13*SUMIFS(conditions!$91:$91,conditions!$8:$8,"&lt;="&amp;HN$9,conditions!$9:$9,"&gt;="&amp;HN$9)</f>
        <v>0</v>
      </c>
      <c r="HO178" s="27">
        <f>HO$13*SUMIFS(conditions!$91:$91,conditions!$8:$8,"&lt;="&amp;HO$9,conditions!$9:$9,"&gt;="&amp;HO$9)</f>
        <v>0</v>
      </c>
      <c r="HP178" s="27">
        <f>HP$13*SUMIFS(conditions!$91:$91,conditions!$8:$8,"&lt;="&amp;HP$9,conditions!$9:$9,"&gt;="&amp;HP$9)</f>
        <v>1.3825349999999998</v>
      </c>
      <c r="HQ178" s="27">
        <f>HQ$13*SUMIFS(conditions!$91:$91,conditions!$8:$8,"&lt;="&amp;HQ$9,conditions!$9:$9,"&gt;="&amp;HQ$9)</f>
        <v>1.3825349999999998</v>
      </c>
      <c r="HR178" s="27">
        <f>HR$13*SUMIFS(conditions!$91:$91,conditions!$8:$8,"&lt;="&amp;HR$9,conditions!$9:$9,"&gt;="&amp;HR$9)</f>
        <v>1.3825349999999998</v>
      </c>
      <c r="HS178" s="27">
        <f>HS$13*SUMIFS(conditions!$91:$91,conditions!$8:$8,"&lt;="&amp;HS$9,conditions!$9:$9,"&gt;="&amp;HS$9)</f>
        <v>1.3825349999999998</v>
      </c>
      <c r="HT178" s="27">
        <f>HT$13*SUMIFS(conditions!$91:$91,conditions!$8:$8,"&lt;="&amp;HT$9,conditions!$9:$9,"&gt;="&amp;HT$9)</f>
        <v>1.3825349999999998</v>
      </c>
      <c r="HU178" s="27">
        <f>HU$13*SUMIFS(conditions!$91:$91,conditions!$8:$8,"&lt;="&amp;HU$9,conditions!$9:$9,"&gt;="&amp;HU$9)</f>
        <v>0</v>
      </c>
      <c r="HV178" s="27">
        <f>HV$13*SUMIFS(conditions!$91:$91,conditions!$8:$8,"&lt;="&amp;HV$9,conditions!$9:$9,"&gt;="&amp;HV$9)</f>
        <v>0</v>
      </c>
      <c r="HW178" s="27">
        <f>HW$13*SUMIFS(conditions!$91:$91,conditions!$8:$8,"&lt;="&amp;HW$9,conditions!$9:$9,"&gt;="&amp;HW$9)</f>
        <v>1.3825349999999998</v>
      </c>
      <c r="HX178" s="27">
        <f>HX$13*SUMIFS(conditions!$91:$91,conditions!$8:$8,"&lt;="&amp;HX$9,conditions!$9:$9,"&gt;="&amp;HX$9)</f>
        <v>1.3825349999999998</v>
      </c>
      <c r="HY178" s="27">
        <f>HY$13*SUMIFS(conditions!$91:$91,conditions!$8:$8,"&lt;="&amp;HY$9,conditions!$9:$9,"&gt;="&amp;HY$9)</f>
        <v>1.3825349999999998</v>
      </c>
      <c r="HZ178" s="27">
        <f>HZ$13*SUMIFS(conditions!$91:$91,conditions!$8:$8,"&lt;="&amp;HZ$9,conditions!$9:$9,"&gt;="&amp;HZ$9)</f>
        <v>1.3825349999999998</v>
      </c>
      <c r="IA178" s="27">
        <f>IA$13*SUMIFS(conditions!$91:$91,conditions!$8:$8,"&lt;="&amp;IA$9,conditions!$9:$9,"&gt;="&amp;IA$9)</f>
        <v>1.3825349999999998</v>
      </c>
      <c r="IB178" s="27">
        <f>IB$13*SUMIFS(conditions!$91:$91,conditions!$8:$8,"&lt;="&amp;IB$9,conditions!$9:$9,"&gt;="&amp;IB$9)</f>
        <v>0</v>
      </c>
      <c r="IC178" s="27">
        <f>IC$13*SUMIFS(conditions!$91:$91,conditions!$8:$8,"&lt;="&amp;IC$9,conditions!$9:$9,"&gt;="&amp;IC$9)</f>
        <v>0</v>
      </c>
      <c r="ID178" s="27">
        <f>ID$13*SUMIFS(conditions!$91:$91,conditions!$8:$8,"&lt;="&amp;ID$9,conditions!$9:$9,"&gt;="&amp;ID$9)</f>
        <v>1.2719322</v>
      </c>
      <c r="IE178" s="27">
        <f>IE$13*SUMIFS(conditions!$91:$91,conditions!$8:$8,"&lt;="&amp;IE$9,conditions!$9:$9,"&gt;="&amp;IE$9)</f>
        <v>1.2719322</v>
      </c>
      <c r="IF178" s="27">
        <f>IF$13*SUMIFS(conditions!$91:$91,conditions!$8:$8,"&lt;="&amp;IF$9,conditions!$9:$9,"&gt;="&amp;IF$9)</f>
        <v>1.2719322</v>
      </c>
      <c r="IG178" s="27">
        <f>IG$13*SUMIFS(conditions!$91:$91,conditions!$8:$8,"&lt;="&amp;IG$9,conditions!$9:$9,"&gt;="&amp;IG$9)</f>
        <v>1.2719322</v>
      </c>
      <c r="IH178" s="27">
        <f>IH$13*SUMIFS(conditions!$91:$91,conditions!$8:$8,"&lt;="&amp;IH$9,conditions!$9:$9,"&gt;="&amp;IH$9)</f>
        <v>1.2719322</v>
      </c>
      <c r="II178" s="27">
        <f>II$13*SUMIFS(conditions!$91:$91,conditions!$8:$8,"&lt;="&amp;II$9,conditions!$9:$9,"&gt;="&amp;II$9)</f>
        <v>0</v>
      </c>
      <c r="IJ178" s="27">
        <f>IJ$13*SUMIFS(conditions!$91:$91,conditions!$8:$8,"&lt;="&amp;IJ$9,conditions!$9:$9,"&gt;="&amp;IJ$9)</f>
        <v>0</v>
      </c>
      <c r="IK178" s="27">
        <f>IK$13*SUMIFS(conditions!$91:$91,conditions!$8:$8,"&lt;="&amp;IK$9,conditions!$9:$9,"&gt;="&amp;IK$9)</f>
        <v>1.2719322</v>
      </c>
      <c r="IL178" s="27">
        <f>IL$13*SUMIFS(conditions!$91:$91,conditions!$8:$8,"&lt;="&amp;IL$9,conditions!$9:$9,"&gt;="&amp;IL$9)</f>
        <v>1.2719322</v>
      </c>
      <c r="IM178" s="27">
        <f>IM$13*SUMIFS(conditions!$91:$91,conditions!$8:$8,"&lt;="&amp;IM$9,conditions!$9:$9,"&gt;="&amp;IM$9)</f>
        <v>1.2719322</v>
      </c>
      <c r="IN178" s="27">
        <f>IN$13*SUMIFS(conditions!$91:$91,conditions!$8:$8,"&lt;="&amp;IN$9,conditions!$9:$9,"&gt;="&amp;IN$9)</f>
        <v>1.2719322</v>
      </c>
      <c r="IO178" s="27">
        <f>IO$13*SUMIFS(conditions!$91:$91,conditions!$8:$8,"&lt;="&amp;IO$9,conditions!$9:$9,"&gt;="&amp;IO$9)</f>
        <v>1.2719322</v>
      </c>
      <c r="IP178" s="27">
        <f>IP$13*SUMIFS(conditions!$91:$91,conditions!$8:$8,"&lt;="&amp;IP$9,conditions!$9:$9,"&gt;="&amp;IP$9)</f>
        <v>0</v>
      </c>
      <c r="IQ178" s="27">
        <f>IQ$13*SUMIFS(conditions!$91:$91,conditions!$8:$8,"&lt;="&amp;IQ$9,conditions!$9:$9,"&gt;="&amp;IQ$9)</f>
        <v>0</v>
      </c>
      <c r="IR178" s="27">
        <f>IR$13*SUMIFS(conditions!$91:$91,conditions!$8:$8,"&lt;="&amp;IR$9,conditions!$9:$9,"&gt;="&amp;IR$9)</f>
        <v>1.2719322</v>
      </c>
      <c r="IS178" s="27">
        <f>IS$13*SUMIFS(conditions!$91:$91,conditions!$8:$8,"&lt;="&amp;IS$9,conditions!$9:$9,"&gt;="&amp;IS$9)</f>
        <v>1.2719322</v>
      </c>
      <c r="IT178" s="27">
        <f>IT$13*SUMIFS(conditions!$91:$91,conditions!$8:$8,"&lt;="&amp;IT$9,conditions!$9:$9,"&gt;="&amp;IT$9)</f>
        <v>1.2719322</v>
      </c>
      <c r="IU178" s="27">
        <f>IU$13*SUMIFS(conditions!$91:$91,conditions!$8:$8,"&lt;="&amp;IU$9,conditions!$9:$9,"&gt;="&amp;IU$9)</f>
        <v>1.2719322</v>
      </c>
      <c r="IV178" s="27">
        <f>IV$13*SUMIFS(conditions!$91:$91,conditions!$8:$8,"&lt;="&amp;IV$9,conditions!$9:$9,"&gt;="&amp;IV$9)</f>
        <v>1.2719322</v>
      </c>
      <c r="IW178" s="27">
        <f>IW$13*SUMIFS(conditions!$91:$91,conditions!$8:$8,"&lt;="&amp;IW$9,conditions!$9:$9,"&gt;="&amp;IW$9)</f>
        <v>0</v>
      </c>
      <c r="IX178" s="27">
        <f>IX$13*SUMIFS(conditions!$91:$91,conditions!$8:$8,"&lt;="&amp;IX$9,conditions!$9:$9,"&gt;="&amp;IX$9)</f>
        <v>0</v>
      </c>
      <c r="IY178" s="27">
        <f>IY$13*SUMIFS(conditions!$91:$91,conditions!$8:$8,"&lt;="&amp;IY$9,conditions!$9:$9,"&gt;="&amp;IY$9)</f>
        <v>1.2719322</v>
      </c>
      <c r="IZ178" s="27">
        <f>IZ$13*SUMIFS(conditions!$91:$91,conditions!$8:$8,"&lt;="&amp;IZ$9,conditions!$9:$9,"&gt;="&amp;IZ$9)</f>
        <v>1.2719322</v>
      </c>
      <c r="JA178" s="27">
        <f>JA$13*SUMIFS(conditions!$91:$91,conditions!$8:$8,"&lt;="&amp;JA$9,conditions!$9:$9,"&gt;="&amp;JA$9)</f>
        <v>1.2719322</v>
      </c>
      <c r="JB178" s="27">
        <f>JB$13*SUMIFS(conditions!$91:$91,conditions!$8:$8,"&lt;="&amp;JB$9,conditions!$9:$9,"&gt;="&amp;JB$9)</f>
        <v>1.2719322</v>
      </c>
      <c r="JC178" s="27">
        <f>JC$13*SUMIFS(conditions!$91:$91,conditions!$8:$8,"&lt;="&amp;JC$9,conditions!$9:$9,"&gt;="&amp;JC$9)</f>
        <v>1.2719322</v>
      </c>
      <c r="JD178" s="27">
        <f>JD$13*SUMIFS(conditions!$91:$91,conditions!$8:$8,"&lt;="&amp;JD$9,conditions!$9:$9,"&gt;="&amp;JD$9)</f>
        <v>0</v>
      </c>
      <c r="JE178" s="27">
        <f>JE$13*SUMIFS(conditions!$91:$91,conditions!$8:$8,"&lt;="&amp;JE$9,conditions!$9:$9,"&gt;="&amp;JE$9)</f>
        <v>0</v>
      </c>
      <c r="JF178" s="27">
        <f>JF$13*SUMIFS(conditions!$91:$91,conditions!$8:$8,"&lt;="&amp;JF$9,conditions!$9:$9,"&gt;="&amp;JF$9)</f>
        <v>1.3100901659999997</v>
      </c>
      <c r="JG178" s="27">
        <f>JG$13*SUMIFS(conditions!$91:$91,conditions!$8:$8,"&lt;="&amp;JG$9,conditions!$9:$9,"&gt;="&amp;JG$9)</f>
        <v>1.3100901659999997</v>
      </c>
      <c r="JH178" s="27">
        <f>JH$13*SUMIFS(conditions!$91:$91,conditions!$8:$8,"&lt;="&amp;JH$9,conditions!$9:$9,"&gt;="&amp;JH$9)</f>
        <v>1.3100901659999997</v>
      </c>
      <c r="JI178" s="27">
        <f>JI$13*SUMIFS(conditions!$91:$91,conditions!$8:$8,"&lt;="&amp;JI$9,conditions!$9:$9,"&gt;="&amp;JI$9)</f>
        <v>1.3100901659999997</v>
      </c>
      <c r="JJ178" s="27">
        <f>JJ$13*SUMIFS(conditions!$91:$91,conditions!$8:$8,"&lt;="&amp;JJ$9,conditions!$9:$9,"&gt;="&amp;JJ$9)</f>
        <v>1.3100901659999997</v>
      </c>
      <c r="JK178" s="27">
        <f>JK$13*SUMIFS(conditions!$91:$91,conditions!$8:$8,"&lt;="&amp;JK$9,conditions!$9:$9,"&gt;="&amp;JK$9)</f>
        <v>0</v>
      </c>
      <c r="JL178" s="27">
        <f>JL$13*SUMIFS(conditions!$91:$91,conditions!$8:$8,"&lt;="&amp;JL$9,conditions!$9:$9,"&gt;="&amp;JL$9)</f>
        <v>0</v>
      </c>
      <c r="JM178" s="27">
        <f>JM$13*SUMIFS(conditions!$91:$91,conditions!$8:$8,"&lt;="&amp;JM$9,conditions!$9:$9,"&gt;="&amp;JM$9)</f>
        <v>1.3100901659999997</v>
      </c>
      <c r="JN178" s="27">
        <f>JN$13*SUMIFS(conditions!$91:$91,conditions!$8:$8,"&lt;="&amp;JN$9,conditions!$9:$9,"&gt;="&amp;JN$9)</f>
        <v>1.3100901659999997</v>
      </c>
      <c r="JO178" s="27">
        <f>JO$13*SUMIFS(conditions!$91:$91,conditions!$8:$8,"&lt;="&amp;JO$9,conditions!$9:$9,"&gt;="&amp;JO$9)</f>
        <v>1.3100901659999997</v>
      </c>
      <c r="JP178" s="27">
        <f>JP$13*SUMIFS(conditions!$91:$91,conditions!$8:$8,"&lt;="&amp;JP$9,conditions!$9:$9,"&gt;="&amp;JP$9)</f>
        <v>1.3100901659999997</v>
      </c>
      <c r="JQ178" s="27">
        <f>JQ$13*SUMIFS(conditions!$91:$91,conditions!$8:$8,"&lt;="&amp;JQ$9,conditions!$9:$9,"&gt;="&amp;JQ$9)</f>
        <v>1.3100901659999997</v>
      </c>
      <c r="JR178" s="27">
        <f>JR$13*SUMIFS(conditions!$91:$91,conditions!$8:$8,"&lt;="&amp;JR$9,conditions!$9:$9,"&gt;="&amp;JR$9)</f>
        <v>0</v>
      </c>
      <c r="JS178" s="27">
        <f>JS$13*SUMIFS(conditions!$91:$91,conditions!$8:$8,"&lt;="&amp;JS$9,conditions!$9:$9,"&gt;="&amp;JS$9)</f>
        <v>0</v>
      </c>
      <c r="JT178" s="27">
        <f>JT$13*SUMIFS(conditions!$91:$91,conditions!$8:$8,"&lt;="&amp;JT$9,conditions!$9:$9,"&gt;="&amp;JT$9)</f>
        <v>1.3100901659999997</v>
      </c>
      <c r="JU178" s="27">
        <f>JU$13*SUMIFS(conditions!$91:$91,conditions!$8:$8,"&lt;="&amp;JU$9,conditions!$9:$9,"&gt;="&amp;JU$9)</f>
        <v>1.3100901659999997</v>
      </c>
      <c r="JV178" s="27">
        <f>JV$13*SUMIFS(conditions!$91:$91,conditions!$8:$8,"&lt;="&amp;JV$9,conditions!$9:$9,"&gt;="&amp;JV$9)</f>
        <v>1.3100901659999997</v>
      </c>
      <c r="JW178" s="27">
        <f>JW$13*SUMIFS(conditions!$91:$91,conditions!$8:$8,"&lt;="&amp;JW$9,conditions!$9:$9,"&gt;="&amp;JW$9)</f>
        <v>1.3100901659999997</v>
      </c>
      <c r="JX178" s="27">
        <f>JX$13*SUMIFS(conditions!$91:$91,conditions!$8:$8,"&lt;="&amp;JX$9,conditions!$9:$9,"&gt;="&amp;JX$9)</f>
        <v>1.3100901659999997</v>
      </c>
      <c r="JY178" s="27">
        <f>JY$13*SUMIFS(conditions!$91:$91,conditions!$8:$8,"&lt;="&amp;JY$9,conditions!$9:$9,"&gt;="&amp;JY$9)</f>
        <v>0</v>
      </c>
      <c r="JZ178" s="27">
        <f>JZ$13*SUMIFS(conditions!$91:$91,conditions!$8:$8,"&lt;="&amp;JZ$9,conditions!$9:$9,"&gt;="&amp;JZ$9)</f>
        <v>0</v>
      </c>
      <c r="KA178" s="27">
        <f>KA$13*SUMIFS(conditions!$91:$91,conditions!$8:$8,"&lt;="&amp;KA$9,conditions!$9:$9,"&gt;="&amp;KA$9)</f>
        <v>1.3100901659999997</v>
      </c>
      <c r="KB178" s="27">
        <f>KB$13*SUMIFS(conditions!$91:$91,conditions!$8:$8,"&lt;="&amp;KB$9,conditions!$9:$9,"&gt;="&amp;KB$9)</f>
        <v>1.3100901659999997</v>
      </c>
      <c r="KC178" s="27">
        <f>KC$13*SUMIFS(conditions!$91:$91,conditions!$8:$8,"&lt;="&amp;KC$9,conditions!$9:$9,"&gt;="&amp;KC$9)</f>
        <v>1.3100901659999997</v>
      </c>
      <c r="KD178" s="27">
        <f>KD$13*SUMIFS(conditions!$91:$91,conditions!$8:$8,"&lt;="&amp;KD$9,conditions!$9:$9,"&gt;="&amp;KD$9)</f>
        <v>1.3100901659999997</v>
      </c>
      <c r="KE178" s="27">
        <f>KE$13*SUMIFS(conditions!$91:$91,conditions!$8:$8,"&lt;="&amp;KE$9,conditions!$9:$9,"&gt;="&amp;KE$9)</f>
        <v>1.3100901659999997</v>
      </c>
      <c r="KF178" s="27">
        <f>KF$13*SUMIFS(conditions!$91:$91,conditions!$8:$8,"&lt;="&amp;KF$9,conditions!$9:$9,"&gt;="&amp;KF$9)</f>
        <v>0</v>
      </c>
      <c r="KG178" s="27">
        <f>KG$13*SUMIFS(conditions!$91:$91,conditions!$8:$8,"&lt;="&amp;KG$9,conditions!$9:$9,"&gt;="&amp;KG$9)</f>
        <v>0</v>
      </c>
      <c r="KH178" s="27">
        <f>KH$13*SUMIFS(conditions!$91:$91,conditions!$8:$8,"&lt;="&amp;KH$9,conditions!$9:$9,"&gt;="&amp;KH$9)</f>
        <v>1.3100901659999997</v>
      </c>
      <c r="KI178" s="27">
        <f>KI$13*SUMIFS(conditions!$91:$91,conditions!$8:$8,"&lt;="&amp;KI$9,conditions!$9:$9,"&gt;="&amp;KI$9)</f>
        <v>1.3100901659999997</v>
      </c>
      <c r="KJ178" s="27">
        <f>KJ$13*SUMIFS(conditions!$91:$91,conditions!$8:$8,"&lt;="&amp;KJ$9,conditions!$9:$9,"&gt;="&amp;KJ$9)</f>
        <v>1.7155942649999998</v>
      </c>
      <c r="KK178" s="27">
        <f>KK$13*SUMIFS(conditions!$91:$91,conditions!$8:$8,"&lt;="&amp;KK$9,conditions!$9:$9,"&gt;="&amp;KK$9)</f>
        <v>1.7155942649999998</v>
      </c>
      <c r="KL178" s="27">
        <f>KL$13*SUMIFS(conditions!$91:$91,conditions!$8:$8,"&lt;="&amp;KL$9,conditions!$9:$9,"&gt;="&amp;KL$9)</f>
        <v>1.7155942649999998</v>
      </c>
      <c r="KM178" s="27">
        <f>KM$13*SUMIFS(conditions!$91:$91,conditions!$8:$8,"&lt;="&amp;KM$9,conditions!$9:$9,"&gt;="&amp;KM$9)</f>
        <v>0</v>
      </c>
      <c r="KN178" s="27">
        <f>KN$13*SUMIFS(conditions!$91:$91,conditions!$8:$8,"&lt;="&amp;KN$9,conditions!$9:$9,"&gt;="&amp;KN$9)</f>
        <v>0</v>
      </c>
      <c r="KO178" s="27">
        <f>KO$13*SUMIFS(conditions!$91:$91,conditions!$8:$8,"&lt;="&amp;KO$9,conditions!$9:$9,"&gt;="&amp;KO$9)</f>
        <v>1.7155942649999998</v>
      </c>
      <c r="KP178" s="27">
        <f>KP$13*SUMIFS(conditions!$91:$91,conditions!$8:$8,"&lt;="&amp;KP$9,conditions!$9:$9,"&gt;="&amp;KP$9)</f>
        <v>1.7155942649999998</v>
      </c>
      <c r="KQ178" s="27">
        <f>KQ$13*SUMIFS(conditions!$91:$91,conditions!$8:$8,"&lt;="&amp;KQ$9,conditions!$9:$9,"&gt;="&amp;KQ$9)</f>
        <v>1.7155942649999998</v>
      </c>
      <c r="KR178" s="27">
        <f>KR$13*SUMIFS(conditions!$91:$91,conditions!$8:$8,"&lt;="&amp;KR$9,conditions!$9:$9,"&gt;="&amp;KR$9)</f>
        <v>1.7155942649999998</v>
      </c>
      <c r="KS178" s="27">
        <f>KS$13*SUMIFS(conditions!$91:$91,conditions!$8:$8,"&lt;="&amp;KS$9,conditions!$9:$9,"&gt;="&amp;KS$9)</f>
        <v>1.7155942649999998</v>
      </c>
      <c r="KT178" s="27">
        <f>KT$13*SUMIFS(conditions!$91:$91,conditions!$8:$8,"&lt;="&amp;KT$9,conditions!$9:$9,"&gt;="&amp;KT$9)</f>
        <v>0</v>
      </c>
      <c r="KU178" s="27">
        <f>KU$13*SUMIFS(conditions!$91:$91,conditions!$8:$8,"&lt;="&amp;KU$9,conditions!$9:$9,"&gt;="&amp;KU$9)</f>
        <v>0</v>
      </c>
      <c r="KV178" s="27">
        <f>KV$13*SUMIFS(conditions!$91:$91,conditions!$8:$8,"&lt;="&amp;KV$9,conditions!$9:$9,"&gt;="&amp;KV$9)</f>
        <v>1.7155942649999998</v>
      </c>
      <c r="KW178" s="27">
        <f>KW$13*SUMIFS(conditions!$91:$91,conditions!$8:$8,"&lt;="&amp;KW$9,conditions!$9:$9,"&gt;="&amp;KW$9)</f>
        <v>1.7155942649999998</v>
      </c>
      <c r="KX178" s="27">
        <f>KX$13*SUMIFS(conditions!$91:$91,conditions!$8:$8,"&lt;="&amp;KX$9,conditions!$9:$9,"&gt;="&amp;KX$9)</f>
        <v>1.7155942649999998</v>
      </c>
      <c r="KY178" s="27">
        <f>KY$13*SUMIFS(conditions!$91:$91,conditions!$8:$8,"&lt;="&amp;KY$9,conditions!$9:$9,"&gt;="&amp;KY$9)</f>
        <v>1.7155942649999998</v>
      </c>
      <c r="KZ178" s="27">
        <f>KZ$13*SUMIFS(conditions!$91:$91,conditions!$8:$8,"&lt;="&amp;KZ$9,conditions!$9:$9,"&gt;="&amp;KZ$9)</f>
        <v>1.7155942649999998</v>
      </c>
      <c r="LA178" s="27">
        <f>LA$13*SUMIFS(conditions!$91:$91,conditions!$8:$8,"&lt;="&amp;LA$9,conditions!$9:$9,"&gt;="&amp;LA$9)</f>
        <v>0</v>
      </c>
      <c r="LB178" s="27">
        <f>LB$13*SUMIFS(conditions!$91:$91,conditions!$8:$8,"&lt;="&amp;LB$9,conditions!$9:$9,"&gt;="&amp;LB$9)</f>
        <v>0</v>
      </c>
      <c r="LC178" s="27">
        <f>LC$13*SUMIFS(conditions!$91:$91,conditions!$8:$8,"&lt;="&amp;LC$9,conditions!$9:$9,"&gt;="&amp;LC$9)</f>
        <v>1.7155942649999998</v>
      </c>
      <c r="LD178" s="27">
        <f>LD$13*SUMIFS(conditions!$91:$91,conditions!$8:$8,"&lt;="&amp;LD$9,conditions!$9:$9,"&gt;="&amp;LD$9)</f>
        <v>1.7155942649999998</v>
      </c>
      <c r="LE178" s="27">
        <f>LE$13*SUMIFS(conditions!$91:$91,conditions!$8:$8,"&lt;="&amp;LE$9,conditions!$9:$9,"&gt;="&amp;LE$9)</f>
        <v>1.7155942649999998</v>
      </c>
      <c r="LF178" s="27">
        <f>LF$13*SUMIFS(conditions!$91:$91,conditions!$8:$8,"&lt;="&amp;LF$9,conditions!$9:$9,"&gt;="&amp;LF$9)</f>
        <v>1.7155942649999998</v>
      </c>
      <c r="LG178" s="27">
        <f>LG$13*SUMIFS(conditions!$91:$91,conditions!$8:$8,"&lt;="&amp;LG$9,conditions!$9:$9,"&gt;="&amp;LG$9)</f>
        <v>1.7155942649999998</v>
      </c>
      <c r="LH178" s="27">
        <f>LH$13*SUMIFS(conditions!$91:$91,conditions!$8:$8,"&lt;="&amp;LH$9,conditions!$9:$9,"&gt;="&amp;LH$9)</f>
        <v>0</v>
      </c>
      <c r="LI178" s="27">
        <f>LI$13*SUMIFS(conditions!$91:$91,conditions!$8:$8,"&lt;="&amp;LI$9,conditions!$9:$9,"&gt;="&amp;LI$9)</f>
        <v>0</v>
      </c>
      <c r="LJ178" s="27">
        <f>LJ$13*SUMIFS(conditions!$91:$91,conditions!$8:$8,"&lt;="&amp;LJ$9,conditions!$9:$9,"&gt;="&amp;LJ$9)</f>
        <v>1.7155942649999998</v>
      </c>
      <c r="LK178" s="27">
        <f>LK$13*SUMIFS(conditions!$91:$91,conditions!$8:$8,"&lt;="&amp;LK$9,conditions!$9:$9,"&gt;="&amp;LK$9)</f>
        <v>1.7155942649999998</v>
      </c>
      <c r="LL178" s="27">
        <f>LL$13*SUMIFS(conditions!$91:$91,conditions!$8:$8,"&lt;="&amp;LL$9,conditions!$9:$9,"&gt;="&amp;LL$9)</f>
        <v>1.7155942649999998</v>
      </c>
      <c r="LM178" s="27">
        <f>LM$13*SUMIFS(conditions!$91:$91,conditions!$8:$8,"&lt;="&amp;LM$9,conditions!$9:$9,"&gt;="&amp;LM$9)</f>
        <v>1.7155942649999998</v>
      </c>
      <c r="LN178" s="27">
        <f>LN$13*SUMIFS(conditions!$91:$91,conditions!$8:$8,"&lt;="&amp;LN$9,conditions!$9:$9,"&gt;="&amp;LN$9)</f>
        <v>2.2302725445</v>
      </c>
      <c r="LO178" s="27">
        <f>LO$13*SUMIFS(conditions!$91:$91,conditions!$8:$8,"&lt;="&amp;LO$9,conditions!$9:$9,"&gt;="&amp;LO$9)</f>
        <v>0</v>
      </c>
      <c r="LP178" s="27">
        <f>LP$13*SUMIFS(conditions!$91:$91,conditions!$8:$8,"&lt;="&amp;LP$9,conditions!$9:$9,"&gt;="&amp;LP$9)</f>
        <v>0</v>
      </c>
      <c r="LQ178" s="27">
        <f>LQ$13*SUMIFS(conditions!$91:$91,conditions!$8:$8,"&lt;="&amp;LQ$9,conditions!$9:$9,"&gt;="&amp;LQ$9)</f>
        <v>2.2302725445</v>
      </c>
      <c r="LR178" s="27">
        <f>LR$13*SUMIFS(conditions!$91:$91,conditions!$8:$8,"&lt;="&amp;LR$9,conditions!$9:$9,"&gt;="&amp;LR$9)</f>
        <v>2.2302725445</v>
      </c>
      <c r="LS178" s="27">
        <f>LS$13*SUMIFS(conditions!$91:$91,conditions!$8:$8,"&lt;="&amp;LS$9,conditions!$9:$9,"&gt;="&amp;LS$9)</f>
        <v>2.2302725445</v>
      </c>
      <c r="LT178" s="27">
        <f>LT$13*SUMIFS(conditions!$91:$91,conditions!$8:$8,"&lt;="&amp;LT$9,conditions!$9:$9,"&gt;="&amp;LT$9)</f>
        <v>2.2302725445</v>
      </c>
      <c r="LU178" s="27">
        <f>LU$13*SUMIFS(conditions!$91:$91,conditions!$8:$8,"&lt;="&amp;LU$9,conditions!$9:$9,"&gt;="&amp;LU$9)</f>
        <v>2.2302725445</v>
      </c>
      <c r="LV178" s="27">
        <f>LV$13*SUMIFS(conditions!$91:$91,conditions!$8:$8,"&lt;="&amp;LV$9,conditions!$9:$9,"&gt;="&amp;LV$9)</f>
        <v>0</v>
      </c>
      <c r="LW178" s="27">
        <f>LW$13*SUMIFS(conditions!$91:$91,conditions!$8:$8,"&lt;="&amp;LW$9,conditions!$9:$9,"&gt;="&amp;LW$9)</f>
        <v>0</v>
      </c>
      <c r="LX178" s="27">
        <f>LX$13*SUMIFS(conditions!$91:$91,conditions!$8:$8,"&lt;="&amp;LX$9,conditions!$9:$9,"&gt;="&amp;LX$9)</f>
        <v>2.2302725445</v>
      </c>
      <c r="LY178" s="27">
        <f>LY$13*SUMIFS(conditions!$91:$91,conditions!$8:$8,"&lt;="&amp;LY$9,conditions!$9:$9,"&gt;="&amp;LY$9)</f>
        <v>2.2302725445</v>
      </c>
      <c r="LZ178" s="27">
        <f>LZ$13*SUMIFS(conditions!$91:$91,conditions!$8:$8,"&lt;="&amp;LZ$9,conditions!$9:$9,"&gt;="&amp;LZ$9)</f>
        <v>2.2302725445</v>
      </c>
      <c r="MA178" s="27">
        <f>MA$13*SUMIFS(conditions!$91:$91,conditions!$8:$8,"&lt;="&amp;MA$9,conditions!$9:$9,"&gt;="&amp;MA$9)</f>
        <v>2.2302725445</v>
      </c>
      <c r="MB178" s="27">
        <f>MB$13*SUMIFS(conditions!$91:$91,conditions!$8:$8,"&lt;="&amp;MB$9,conditions!$9:$9,"&gt;="&amp;MB$9)</f>
        <v>2.2302725445</v>
      </c>
      <c r="MC178" s="27">
        <f>MC$13*SUMIFS(conditions!$91:$91,conditions!$8:$8,"&lt;="&amp;MC$9,conditions!$9:$9,"&gt;="&amp;MC$9)</f>
        <v>0</v>
      </c>
      <c r="MD178" s="27">
        <f>MD$13*SUMIFS(conditions!$91:$91,conditions!$8:$8,"&lt;="&amp;MD$9,conditions!$9:$9,"&gt;="&amp;MD$9)</f>
        <v>0</v>
      </c>
      <c r="ME178" s="27">
        <f>ME$13*SUMIFS(conditions!$91:$91,conditions!$8:$8,"&lt;="&amp;ME$9,conditions!$9:$9,"&gt;="&amp;ME$9)</f>
        <v>2.2302725445</v>
      </c>
      <c r="MF178" s="27">
        <f>MF$13*SUMIFS(conditions!$91:$91,conditions!$8:$8,"&lt;="&amp;MF$9,conditions!$9:$9,"&gt;="&amp;MF$9)</f>
        <v>2.2302725445</v>
      </c>
      <c r="MG178" s="27">
        <f>MG$13*SUMIFS(conditions!$91:$91,conditions!$8:$8,"&lt;="&amp;MG$9,conditions!$9:$9,"&gt;="&amp;MG$9)</f>
        <v>2.2302725445</v>
      </c>
      <c r="MH178" s="27">
        <f>MH$13*SUMIFS(conditions!$91:$91,conditions!$8:$8,"&lt;="&amp;MH$9,conditions!$9:$9,"&gt;="&amp;MH$9)</f>
        <v>2.2302725445</v>
      </c>
      <c r="MI178" s="27">
        <f>MI$13*SUMIFS(conditions!$91:$91,conditions!$8:$8,"&lt;="&amp;MI$9,conditions!$9:$9,"&gt;="&amp;MI$9)</f>
        <v>2.2302725445</v>
      </c>
      <c r="MJ178" s="27">
        <f>MJ$13*SUMIFS(conditions!$91:$91,conditions!$8:$8,"&lt;="&amp;MJ$9,conditions!$9:$9,"&gt;="&amp;MJ$9)</f>
        <v>0</v>
      </c>
      <c r="MK178" s="27">
        <f>MK$13*SUMIFS(conditions!$91:$91,conditions!$8:$8,"&lt;="&amp;MK$9,conditions!$9:$9,"&gt;="&amp;MK$9)</f>
        <v>0</v>
      </c>
      <c r="ML178" s="27">
        <f>ML$13*SUMIFS(conditions!$91:$91,conditions!$8:$8,"&lt;="&amp;ML$9,conditions!$9:$9,"&gt;="&amp;ML$9)</f>
        <v>2.2302725445</v>
      </c>
      <c r="MM178" s="27">
        <f>MM$13*SUMIFS(conditions!$91:$91,conditions!$8:$8,"&lt;="&amp;MM$9,conditions!$9:$9,"&gt;="&amp;MM$9)</f>
        <v>2.2302725445</v>
      </c>
      <c r="MN178" s="27">
        <f>MN$13*SUMIFS(conditions!$91:$91,conditions!$8:$8,"&lt;="&amp;MN$9,conditions!$9:$9,"&gt;="&amp;MN$9)</f>
        <v>2.2302725445</v>
      </c>
      <c r="MO178" s="27">
        <f>MO$13*SUMIFS(conditions!$91:$91,conditions!$8:$8,"&lt;="&amp;MO$9,conditions!$9:$9,"&gt;="&amp;MO$9)</f>
        <v>2.2302725445</v>
      </c>
      <c r="MP178" s="27">
        <f>MP$13*SUMIFS(conditions!$91:$91,conditions!$8:$8,"&lt;="&amp;MP$9,conditions!$9:$9,"&gt;="&amp;MP$9)</f>
        <v>2.2302725445</v>
      </c>
      <c r="MQ178" s="27">
        <f>MQ$13*SUMIFS(conditions!$91:$91,conditions!$8:$8,"&lt;="&amp;MQ$9,conditions!$9:$9,"&gt;="&amp;MQ$9)</f>
        <v>0</v>
      </c>
      <c r="MR178" s="27">
        <f>MR$13*SUMIFS(conditions!$91:$91,conditions!$8:$8,"&lt;="&amp;MR$9,conditions!$9:$9,"&gt;="&amp;MR$9)</f>
        <v>0</v>
      </c>
      <c r="MS178" s="27">
        <f>MS$13*SUMIFS(conditions!$91:$91,conditions!$8:$8,"&lt;="&amp;MS$9,conditions!$9:$9,"&gt;="&amp;MS$9)</f>
        <v>2.6763270533999997</v>
      </c>
      <c r="MT178" s="27">
        <f>MT$13*SUMIFS(conditions!$91:$91,conditions!$8:$8,"&lt;="&amp;MT$9,conditions!$9:$9,"&gt;="&amp;MT$9)</f>
        <v>2.6763270533999997</v>
      </c>
      <c r="MU178" s="27">
        <f>MU$13*SUMIFS(conditions!$91:$91,conditions!$8:$8,"&lt;="&amp;MU$9,conditions!$9:$9,"&gt;="&amp;MU$9)</f>
        <v>2.6763270533999997</v>
      </c>
      <c r="MV178" s="27">
        <f>MV$13*SUMIFS(conditions!$91:$91,conditions!$8:$8,"&lt;="&amp;MV$9,conditions!$9:$9,"&gt;="&amp;MV$9)</f>
        <v>2.6763270533999997</v>
      </c>
      <c r="MW178" s="27">
        <f>MW$13*SUMIFS(conditions!$91:$91,conditions!$8:$8,"&lt;="&amp;MW$9,conditions!$9:$9,"&gt;="&amp;MW$9)</f>
        <v>2.6763270533999997</v>
      </c>
      <c r="MX178" s="27">
        <f>MX$13*SUMIFS(conditions!$91:$91,conditions!$8:$8,"&lt;="&amp;MX$9,conditions!$9:$9,"&gt;="&amp;MX$9)</f>
        <v>0</v>
      </c>
      <c r="MY178" s="27">
        <f>MY$13*SUMIFS(conditions!$91:$91,conditions!$8:$8,"&lt;="&amp;MY$9,conditions!$9:$9,"&gt;="&amp;MY$9)</f>
        <v>0</v>
      </c>
      <c r="MZ178" s="27">
        <f>MZ$13*SUMIFS(conditions!$91:$91,conditions!$8:$8,"&lt;="&amp;MZ$9,conditions!$9:$9,"&gt;="&amp;MZ$9)</f>
        <v>2.6763270533999997</v>
      </c>
      <c r="NA178" s="27">
        <f>NA$13*SUMIFS(conditions!$91:$91,conditions!$8:$8,"&lt;="&amp;NA$9,conditions!$9:$9,"&gt;="&amp;NA$9)</f>
        <v>2.6763270533999997</v>
      </c>
      <c r="NB178" s="27">
        <f>NB$13*SUMIFS(conditions!$91:$91,conditions!$8:$8,"&lt;="&amp;NB$9,conditions!$9:$9,"&gt;="&amp;NB$9)</f>
        <v>2.6763270533999997</v>
      </c>
      <c r="NC178" s="27">
        <f>NC$13*SUMIFS(conditions!$91:$91,conditions!$8:$8,"&lt;="&amp;NC$9,conditions!$9:$9,"&gt;="&amp;NC$9)</f>
        <v>2.6763270533999997</v>
      </c>
      <c r="ND178" s="27">
        <f>ND$13*SUMIFS(conditions!$91:$91,conditions!$8:$8,"&lt;="&amp;ND$9,conditions!$9:$9,"&gt;="&amp;ND$9)</f>
        <v>2.6763270533999997</v>
      </c>
      <c r="NE178" s="27">
        <f>NE$13*SUMIFS(conditions!$91:$91,conditions!$8:$8,"&lt;="&amp;NE$9,conditions!$9:$9,"&gt;="&amp;NE$9)</f>
        <v>0</v>
      </c>
      <c r="NF178" s="27">
        <f>NF$13*SUMIFS(conditions!$91:$91,conditions!$8:$8,"&lt;="&amp;NF$9,conditions!$9:$9,"&gt;="&amp;NF$9)</f>
        <v>0</v>
      </c>
      <c r="NG178" s="27">
        <f>NG$13*SUMIFS(conditions!$91:$91,conditions!$8:$8,"&lt;="&amp;NG$9,conditions!$9:$9,"&gt;="&amp;NG$9)</f>
        <v>2.6763270533999997</v>
      </c>
      <c r="NH178" s="27">
        <f>NH$13*SUMIFS(conditions!$91:$91,conditions!$8:$8,"&lt;="&amp;NH$9,conditions!$9:$9,"&gt;="&amp;NH$9)</f>
        <v>2.6763270533999997</v>
      </c>
      <c r="NI178" s="27">
        <f>NI$13*SUMIFS(conditions!$91:$91,conditions!$8:$8,"&lt;="&amp;NI$9,conditions!$9:$9,"&gt;="&amp;NI$9)</f>
        <v>2.6763270533999997</v>
      </c>
      <c r="NJ178" s="27">
        <f>NJ$13*SUMIFS(conditions!$91:$91,conditions!$8:$8,"&lt;="&amp;NJ$9,conditions!$9:$9,"&gt;="&amp;NJ$9)</f>
        <v>2.6763270533999997</v>
      </c>
      <c r="NK178" s="27">
        <f>NK$13*SUMIFS(conditions!$91:$91,conditions!$8:$8,"&lt;="&amp;NK$9,conditions!$9:$9,"&gt;="&amp;NK$9)</f>
        <v>2.6763270533999997</v>
      </c>
      <c r="NL178" s="27">
        <f>NL$13*SUMIFS(conditions!$91:$91,conditions!$8:$8,"&lt;="&amp;NL$9,conditions!$9:$9,"&gt;="&amp;NL$9)</f>
        <v>0</v>
      </c>
      <c r="NM178" s="27">
        <f>NM$13*SUMIFS(conditions!$91:$91,conditions!$8:$8,"&lt;="&amp;NM$9,conditions!$9:$9,"&gt;="&amp;NM$9)</f>
        <v>0</v>
      </c>
      <c r="NN178" s="27">
        <f>NN$13*SUMIFS(conditions!$91:$91,conditions!$8:$8,"&lt;="&amp;NN$9,conditions!$9:$9,"&gt;="&amp;NN$9)</f>
        <v>2.6763270533999997</v>
      </c>
      <c r="NO178" s="27">
        <f>NO$13*SUMIFS(conditions!$91:$91,conditions!$8:$8,"&lt;="&amp;NO$9,conditions!$9:$9,"&gt;="&amp;NO$9)</f>
        <v>2.6763270533999997</v>
      </c>
      <c r="NP178" s="27">
        <f>NP$13*SUMIFS(conditions!$91:$91,conditions!$8:$8,"&lt;="&amp;NP$9,conditions!$9:$9,"&gt;="&amp;NP$9)</f>
        <v>2.6763270533999997</v>
      </c>
      <c r="NQ178" s="27">
        <f>NQ$13*SUMIFS(conditions!$91:$91,conditions!$8:$8,"&lt;="&amp;NQ$9,conditions!$9:$9,"&gt;="&amp;NQ$9)</f>
        <v>2.6763270533999997</v>
      </c>
      <c r="NR178" s="27">
        <f>NR$13*SUMIFS(conditions!$91:$91,conditions!$8:$8,"&lt;="&amp;NR$9,conditions!$9:$9,"&gt;="&amp;NR$9)</f>
        <v>2.6763270533999997</v>
      </c>
      <c r="NS178" s="27">
        <f>NS$13*SUMIFS(conditions!$91:$91,conditions!$8:$8,"&lt;="&amp;NS$9,conditions!$9:$9,"&gt;="&amp;NS$9)</f>
        <v>0</v>
      </c>
      <c r="NT178" s="27">
        <f>NT$13*SUMIFS(conditions!$91:$91,conditions!$8:$8,"&lt;="&amp;NT$9,conditions!$9:$9,"&gt;="&amp;NT$9)</f>
        <v>0</v>
      </c>
      <c r="NU178" s="27">
        <f>NU$13*SUMIFS(conditions!$91:$91,conditions!$8:$8,"&lt;="&amp;NU$9,conditions!$9:$9,"&gt;="&amp;NU$9)</f>
        <v>2.6763270533999997</v>
      </c>
      <c r="NV178" s="27">
        <f>NV$13*SUMIFS(conditions!$91:$91,conditions!$8:$8,"&lt;="&amp;NV$9,conditions!$9:$9,"&gt;="&amp;NV$9)</f>
        <v>2.6763270533999997</v>
      </c>
    </row>
    <row r="179" spans="1:38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8"/>
      <c r="K179" s="1"/>
      <c r="L179" s="1"/>
      <c r="M179" s="1"/>
      <c r="N179" s="1"/>
      <c r="O179" s="1"/>
      <c r="P179" s="16" t="str">
        <f>structure!$S$13</f>
        <v>контроль</v>
      </c>
      <c r="Q179" s="33"/>
      <c r="R179" s="36">
        <f>R178-conditions!R92</f>
        <v>-6.8212102632969618E-13</v>
      </c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</row>
    <row r="180" spans="1:386" s="7" customFormat="1" x14ac:dyDescent="0.25">
      <c r="A180" s="5"/>
      <c r="B180" s="5"/>
      <c r="C180" s="5"/>
      <c r="D180" s="5"/>
      <c r="E180" s="5"/>
      <c r="F180" s="5"/>
      <c r="G180" s="5" t="str">
        <f>KPI!$F$61</f>
        <v>оплата прочих переменных расходов</v>
      </c>
      <c r="H180" s="5"/>
      <c r="I180" s="5"/>
      <c r="J180" s="20" t="str">
        <f>IF($G180="","",INDEX(KPI!$H$11:$H$121,SUMIFS(KPI!$E$11:$E$121,KPI!$F$11:$F$121,$G180)))</f>
        <v>тыс.руб.</v>
      </c>
      <c r="K180" s="5"/>
      <c r="L180" s="5"/>
      <c r="M180" s="5"/>
      <c r="N180" s="5"/>
      <c r="O180" s="5"/>
      <c r="P180" s="5"/>
      <c r="Q180" s="5"/>
      <c r="R180" s="27">
        <f>SUM(T180:NV180)</f>
        <v>367.54343571749939</v>
      </c>
      <c r="S180" s="5"/>
      <c r="T180" s="5"/>
      <c r="U180" s="27">
        <f>SUMIFS(178:178,$9:$9,U$9-SUMIFS(conditions!$93:$93,conditions!$8:$8,"&lt;="&amp;U$9,conditions!$9:$9,"&gt;="&amp;U$9))</f>
        <v>0</v>
      </c>
      <c r="V180" s="27">
        <f>SUMIFS(178:178,$9:$9,V$9-SUMIFS(conditions!$93:$93,conditions!$8:$8,"&lt;="&amp;V$9,conditions!$9:$9,"&gt;="&amp;V$9))</f>
        <v>0</v>
      </c>
      <c r="W180" s="27">
        <f>SUMIFS(178:178,$9:$9,W$9-SUMIFS(conditions!$93:$93,conditions!$8:$8,"&lt;="&amp;W$9,conditions!$9:$9,"&gt;="&amp;W$9))</f>
        <v>0</v>
      </c>
      <c r="X180" s="27">
        <f>SUMIFS(178:178,$9:$9,X$9-SUMIFS(conditions!$93:$93,conditions!$8:$8,"&lt;="&amp;X$9,conditions!$9:$9,"&gt;="&amp;X$9))</f>
        <v>0</v>
      </c>
      <c r="Y180" s="27">
        <f>SUMIFS(178:178,$9:$9,Y$9-SUMIFS(conditions!$93:$93,conditions!$8:$8,"&lt;="&amp;Y$9,conditions!$9:$9,"&gt;="&amp;Y$9))</f>
        <v>0</v>
      </c>
      <c r="Z180" s="27">
        <f>SUMIFS(178:178,$9:$9,Z$9-SUMIFS(conditions!$93:$93,conditions!$8:$8,"&lt;="&amp;Z$9,conditions!$9:$9,"&gt;="&amp;Z$9))</f>
        <v>0</v>
      </c>
      <c r="AA180" s="27">
        <f>SUMIFS(178:178,$9:$9,AA$9-SUMIFS(conditions!$93:$93,conditions!$8:$8,"&lt;="&amp;AA$9,conditions!$9:$9,"&gt;="&amp;AA$9))</f>
        <v>0</v>
      </c>
      <c r="AB180" s="27">
        <f>SUMIFS(178:178,$9:$9,AB$9-SUMIFS(conditions!$93:$93,conditions!$8:$8,"&lt;="&amp;AB$9,conditions!$9:$9,"&gt;="&amp;AB$9))</f>
        <v>0</v>
      </c>
      <c r="AC180" s="27">
        <f>SUMIFS(178:178,$9:$9,AC$9-SUMIFS(conditions!$93:$93,conditions!$8:$8,"&lt;="&amp;AC$9,conditions!$9:$9,"&gt;="&amp;AC$9))</f>
        <v>0</v>
      </c>
      <c r="AD180" s="27">
        <f>SUMIFS(178:178,$9:$9,AD$9-SUMIFS(conditions!$93:$93,conditions!$8:$8,"&lt;="&amp;AD$9,conditions!$9:$9,"&gt;="&amp;AD$9))</f>
        <v>0</v>
      </c>
      <c r="AE180" s="27">
        <f>SUMIFS(178:178,$9:$9,AE$9-SUMIFS(conditions!$93:$93,conditions!$8:$8,"&lt;="&amp;AE$9,conditions!$9:$9,"&gt;="&amp;AE$9))</f>
        <v>1.2</v>
      </c>
      <c r="AF180" s="27">
        <f>SUMIFS(178:178,$9:$9,AF$9-SUMIFS(conditions!$93:$93,conditions!$8:$8,"&lt;="&amp;AF$9,conditions!$9:$9,"&gt;="&amp;AF$9))</f>
        <v>1.2</v>
      </c>
      <c r="AG180" s="27">
        <f>SUMIFS(178:178,$9:$9,AG$9-SUMIFS(conditions!$93:$93,conditions!$8:$8,"&lt;="&amp;AG$9,conditions!$9:$9,"&gt;="&amp;AG$9))</f>
        <v>1.2</v>
      </c>
      <c r="AH180" s="27">
        <f>SUMIFS(178:178,$9:$9,AH$9-SUMIFS(conditions!$93:$93,conditions!$8:$8,"&lt;="&amp;AH$9,conditions!$9:$9,"&gt;="&amp;AH$9))</f>
        <v>1.2</v>
      </c>
      <c r="AI180" s="27">
        <f>SUMIFS(178:178,$9:$9,AI$9-SUMIFS(conditions!$93:$93,conditions!$8:$8,"&lt;="&amp;AI$9,conditions!$9:$9,"&gt;="&amp;AI$9))</f>
        <v>1.2</v>
      </c>
      <c r="AJ180" s="27">
        <f>SUMIFS(178:178,$9:$9,AJ$9-SUMIFS(conditions!$93:$93,conditions!$8:$8,"&lt;="&amp;AJ$9,conditions!$9:$9,"&gt;="&amp;AJ$9))</f>
        <v>0</v>
      </c>
      <c r="AK180" s="27">
        <f>SUMIFS(178:178,$9:$9,AK$9-SUMIFS(conditions!$93:$93,conditions!$8:$8,"&lt;="&amp;AK$9,conditions!$9:$9,"&gt;="&amp;AK$9))</f>
        <v>0</v>
      </c>
      <c r="AL180" s="27">
        <f>SUMIFS(178:178,$9:$9,AL$9-SUMIFS(conditions!$93:$93,conditions!$8:$8,"&lt;="&amp;AL$9,conditions!$9:$9,"&gt;="&amp;AL$9))</f>
        <v>1.2</v>
      </c>
      <c r="AM180" s="27">
        <f>SUMIFS(178:178,$9:$9,AM$9-SUMIFS(conditions!$93:$93,conditions!$8:$8,"&lt;="&amp;AM$9,conditions!$9:$9,"&gt;="&amp;AM$9))</f>
        <v>1.2</v>
      </c>
      <c r="AN180" s="27">
        <f>SUMIFS(178:178,$9:$9,AN$9-SUMIFS(conditions!$93:$93,conditions!$8:$8,"&lt;="&amp;AN$9,conditions!$9:$9,"&gt;="&amp;AN$9))</f>
        <v>1.2</v>
      </c>
      <c r="AO180" s="27">
        <f>SUMIFS(178:178,$9:$9,AO$9-SUMIFS(conditions!$93:$93,conditions!$8:$8,"&lt;="&amp;AO$9,conditions!$9:$9,"&gt;="&amp;AO$9))</f>
        <v>1.2</v>
      </c>
      <c r="AP180" s="27">
        <f>SUMIFS(178:178,$9:$9,AP$9-SUMIFS(conditions!$93:$93,conditions!$8:$8,"&lt;="&amp;AP$9,conditions!$9:$9,"&gt;="&amp;AP$9))</f>
        <v>1.2</v>
      </c>
      <c r="AQ180" s="27">
        <f>SUMIFS(178:178,$9:$9,AQ$9-SUMIFS(conditions!$93:$93,conditions!$8:$8,"&lt;="&amp;AQ$9,conditions!$9:$9,"&gt;="&amp;AQ$9))</f>
        <v>0</v>
      </c>
      <c r="AR180" s="27">
        <f>SUMIFS(178:178,$9:$9,AR$9-SUMIFS(conditions!$93:$93,conditions!$8:$8,"&lt;="&amp;AR$9,conditions!$9:$9,"&gt;="&amp;AR$9))</f>
        <v>0</v>
      </c>
      <c r="AS180" s="27">
        <f>SUMIFS(178:178,$9:$9,AS$9-SUMIFS(conditions!$93:$93,conditions!$8:$8,"&lt;="&amp;AS$9,conditions!$9:$9,"&gt;="&amp;AS$9))</f>
        <v>1.2</v>
      </c>
      <c r="AT180" s="27">
        <f>SUMIFS(178:178,$9:$9,AT$9-SUMIFS(conditions!$93:$93,conditions!$8:$8,"&lt;="&amp;AT$9,conditions!$9:$9,"&gt;="&amp;AT$9))</f>
        <v>1.2</v>
      </c>
      <c r="AU180" s="27">
        <f>SUMIFS(178:178,$9:$9,AU$9-SUMIFS(conditions!$93:$93,conditions!$8:$8,"&lt;="&amp;AU$9,conditions!$9:$9,"&gt;="&amp;AU$9))</f>
        <v>1.2</v>
      </c>
      <c r="AV180" s="27">
        <f>SUMIFS(178:178,$9:$9,AV$9-SUMIFS(conditions!$93:$93,conditions!$8:$8,"&lt;="&amp;AV$9,conditions!$9:$9,"&gt;="&amp;AV$9))</f>
        <v>1.2</v>
      </c>
      <c r="AW180" s="27">
        <f>SUMIFS(178:178,$9:$9,AW$9-SUMIFS(conditions!$93:$93,conditions!$8:$8,"&lt;="&amp;AW$9,conditions!$9:$9,"&gt;="&amp;AW$9))</f>
        <v>1.2</v>
      </c>
      <c r="AX180" s="27">
        <f>SUMIFS(178:178,$9:$9,AX$9-SUMIFS(conditions!$93:$93,conditions!$8:$8,"&lt;="&amp;AX$9,conditions!$9:$9,"&gt;="&amp;AX$9))</f>
        <v>0</v>
      </c>
      <c r="AY180" s="27">
        <f>SUMIFS(178:178,$9:$9,AY$9-SUMIFS(conditions!$93:$93,conditions!$8:$8,"&lt;="&amp;AY$9,conditions!$9:$9,"&gt;="&amp;AY$9))</f>
        <v>0</v>
      </c>
      <c r="AZ180" s="27">
        <f>SUMIFS(178:178,$9:$9,AZ$9-SUMIFS(conditions!$93:$93,conditions!$8:$8,"&lt;="&amp;AZ$9,conditions!$9:$9,"&gt;="&amp;AZ$9))</f>
        <v>1.2</v>
      </c>
      <c r="BA180" s="27">
        <f>SUMIFS(178:178,$9:$9,BA$9-SUMIFS(conditions!$93:$93,conditions!$8:$8,"&lt;="&amp;BA$9,conditions!$9:$9,"&gt;="&amp;BA$9))</f>
        <v>1.2</v>
      </c>
      <c r="BB180" s="27">
        <f>SUMIFS(178:178,$9:$9,BB$9-SUMIFS(conditions!$93:$93,conditions!$8:$8,"&lt;="&amp;BB$9,conditions!$9:$9,"&gt;="&amp;BB$9))</f>
        <v>1.2</v>
      </c>
      <c r="BC180" s="27">
        <f>SUMIFS(178:178,$9:$9,BC$9-SUMIFS(conditions!$93:$93,conditions!$8:$8,"&lt;="&amp;BC$9,conditions!$9:$9,"&gt;="&amp;BC$9))</f>
        <v>1.2</v>
      </c>
      <c r="BD180" s="27">
        <f>SUMIFS(178:178,$9:$9,BD$9-SUMIFS(conditions!$93:$93,conditions!$8:$8,"&lt;="&amp;BD$9,conditions!$9:$9,"&gt;="&amp;BD$9))</f>
        <v>1.2</v>
      </c>
      <c r="BE180" s="27">
        <f>SUMIFS(178:178,$9:$9,BE$9-SUMIFS(conditions!$93:$93,conditions!$8:$8,"&lt;="&amp;BE$9,conditions!$9:$9,"&gt;="&amp;BE$9))</f>
        <v>0</v>
      </c>
      <c r="BF180" s="27">
        <f>SUMIFS(178:178,$9:$9,BF$9-SUMIFS(conditions!$93:$93,conditions!$8:$8,"&lt;="&amp;BF$9,conditions!$9:$9,"&gt;="&amp;BF$9))</f>
        <v>0</v>
      </c>
      <c r="BG180" s="27">
        <f>SUMIFS(178:178,$9:$9,BG$9-SUMIFS(conditions!$93:$93,conditions!$8:$8,"&lt;="&amp;BG$9,conditions!$9:$9,"&gt;="&amp;BG$9))</f>
        <v>1.2</v>
      </c>
      <c r="BH180" s="27">
        <f>SUMIFS(178:178,$9:$9,BH$9-SUMIFS(conditions!$93:$93,conditions!$8:$8,"&lt;="&amp;BH$9,conditions!$9:$9,"&gt;="&amp;BH$9))</f>
        <v>1.2</v>
      </c>
      <c r="BI180" s="27">
        <f>SUMIFS(178:178,$9:$9,BI$9-SUMIFS(conditions!$93:$93,conditions!$8:$8,"&lt;="&amp;BI$9,conditions!$9:$9,"&gt;="&amp;BI$9))</f>
        <v>1.2</v>
      </c>
      <c r="BJ180" s="27">
        <f>SUMIFS(178:178,$9:$9,BJ$9-SUMIFS(conditions!$93:$93,conditions!$8:$8,"&lt;="&amp;BJ$9,conditions!$9:$9,"&gt;="&amp;BJ$9))</f>
        <v>1.5</v>
      </c>
      <c r="BK180" s="27">
        <f>SUMIFS(178:178,$9:$9,BK$9-SUMIFS(conditions!$93:$93,conditions!$8:$8,"&lt;="&amp;BK$9,conditions!$9:$9,"&gt;="&amp;BK$9))</f>
        <v>1.5</v>
      </c>
      <c r="BL180" s="27">
        <f>SUMIFS(178:178,$9:$9,BL$9-SUMIFS(conditions!$93:$93,conditions!$8:$8,"&lt;="&amp;BL$9,conditions!$9:$9,"&gt;="&amp;BL$9))</f>
        <v>0</v>
      </c>
      <c r="BM180" s="27">
        <f>SUMIFS(178:178,$9:$9,BM$9-SUMIFS(conditions!$93:$93,conditions!$8:$8,"&lt;="&amp;BM$9,conditions!$9:$9,"&gt;="&amp;BM$9))</f>
        <v>0</v>
      </c>
      <c r="BN180" s="27">
        <f>SUMIFS(178:178,$9:$9,BN$9-SUMIFS(conditions!$93:$93,conditions!$8:$8,"&lt;="&amp;BN$9,conditions!$9:$9,"&gt;="&amp;BN$9))</f>
        <v>1.5</v>
      </c>
      <c r="BO180" s="27">
        <f>SUMIFS(178:178,$9:$9,BO$9-SUMIFS(conditions!$93:$93,conditions!$8:$8,"&lt;="&amp;BO$9,conditions!$9:$9,"&gt;="&amp;BO$9))</f>
        <v>1.5</v>
      </c>
      <c r="BP180" s="27">
        <f>SUMIFS(178:178,$9:$9,BP$9-SUMIFS(conditions!$93:$93,conditions!$8:$8,"&lt;="&amp;BP$9,conditions!$9:$9,"&gt;="&amp;BP$9))</f>
        <v>1.5</v>
      </c>
      <c r="BQ180" s="27">
        <f>SUMIFS(178:178,$9:$9,BQ$9-SUMIFS(conditions!$93:$93,conditions!$8:$8,"&lt;="&amp;BQ$9,conditions!$9:$9,"&gt;="&amp;BQ$9))</f>
        <v>1.5</v>
      </c>
      <c r="BR180" s="27">
        <f>SUMIFS(178:178,$9:$9,BR$9-SUMIFS(conditions!$93:$93,conditions!$8:$8,"&lt;="&amp;BR$9,conditions!$9:$9,"&gt;="&amp;BR$9))</f>
        <v>1.5</v>
      </c>
      <c r="BS180" s="27">
        <f>SUMIFS(178:178,$9:$9,BS$9-SUMIFS(conditions!$93:$93,conditions!$8:$8,"&lt;="&amp;BS$9,conditions!$9:$9,"&gt;="&amp;BS$9))</f>
        <v>0</v>
      </c>
      <c r="BT180" s="27">
        <f>SUMIFS(178:178,$9:$9,BT$9-SUMIFS(conditions!$93:$93,conditions!$8:$8,"&lt;="&amp;BT$9,conditions!$9:$9,"&gt;="&amp;BT$9))</f>
        <v>0</v>
      </c>
      <c r="BU180" s="27">
        <f>SUMIFS(178:178,$9:$9,BU$9-SUMIFS(conditions!$93:$93,conditions!$8:$8,"&lt;="&amp;BU$9,conditions!$9:$9,"&gt;="&amp;BU$9))</f>
        <v>1.5</v>
      </c>
      <c r="BV180" s="27">
        <f>SUMIFS(178:178,$9:$9,BV$9-SUMIFS(conditions!$93:$93,conditions!$8:$8,"&lt;="&amp;BV$9,conditions!$9:$9,"&gt;="&amp;BV$9))</f>
        <v>1.5</v>
      </c>
      <c r="BW180" s="27">
        <f>SUMIFS(178:178,$9:$9,BW$9-SUMIFS(conditions!$93:$93,conditions!$8:$8,"&lt;="&amp;BW$9,conditions!$9:$9,"&gt;="&amp;BW$9))</f>
        <v>1.5</v>
      </c>
      <c r="BX180" s="27">
        <f>SUMIFS(178:178,$9:$9,BX$9-SUMIFS(conditions!$93:$93,conditions!$8:$8,"&lt;="&amp;BX$9,conditions!$9:$9,"&gt;="&amp;BX$9))</f>
        <v>1.5</v>
      </c>
      <c r="BY180" s="27">
        <f>SUMIFS(178:178,$9:$9,BY$9-SUMIFS(conditions!$93:$93,conditions!$8:$8,"&lt;="&amp;BY$9,conditions!$9:$9,"&gt;="&amp;BY$9))</f>
        <v>1.5</v>
      </c>
      <c r="BZ180" s="27">
        <f>SUMIFS(178:178,$9:$9,BZ$9-SUMIFS(conditions!$93:$93,conditions!$8:$8,"&lt;="&amp;BZ$9,conditions!$9:$9,"&gt;="&amp;BZ$9))</f>
        <v>0</v>
      </c>
      <c r="CA180" s="27">
        <f>SUMIFS(178:178,$9:$9,CA$9-SUMIFS(conditions!$93:$93,conditions!$8:$8,"&lt;="&amp;CA$9,conditions!$9:$9,"&gt;="&amp;CA$9))</f>
        <v>0</v>
      </c>
      <c r="CB180" s="27">
        <f>SUMIFS(178:178,$9:$9,CB$9-SUMIFS(conditions!$93:$93,conditions!$8:$8,"&lt;="&amp;CB$9,conditions!$9:$9,"&gt;="&amp;CB$9))</f>
        <v>1.5</v>
      </c>
      <c r="CC180" s="27">
        <f>SUMIFS(178:178,$9:$9,CC$9-SUMIFS(conditions!$93:$93,conditions!$8:$8,"&lt;="&amp;CC$9,conditions!$9:$9,"&gt;="&amp;CC$9))</f>
        <v>1.5</v>
      </c>
      <c r="CD180" s="27">
        <f>SUMIFS(178:178,$9:$9,CD$9-SUMIFS(conditions!$93:$93,conditions!$8:$8,"&lt;="&amp;CD$9,conditions!$9:$9,"&gt;="&amp;CD$9))</f>
        <v>1.5</v>
      </c>
      <c r="CE180" s="27">
        <f>SUMIFS(178:178,$9:$9,CE$9-SUMIFS(conditions!$93:$93,conditions!$8:$8,"&lt;="&amp;CE$9,conditions!$9:$9,"&gt;="&amp;CE$9))</f>
        <v>1.5</v>
      </c>
      <c r="CF180" s="27">
        <f>SUMIFS(178:178,$9:$9,CF$9-SUMIFS(conditions!$93:$93,conditions!$8:$8,"&lt;="&amp;CF$9,conditions!$9:$9,"&gt;="&amp;CF$9))</f>
        <v>1.5</v>
      </c>
      <c r="CG180" s="27">
        <f>SUMIFS(178:178,$9:$9,CG$9-SUMIFS(conditions!$93:$93,conditions!$8:$8,"&lt;="&amp;CG$9,conditions!$9:$9,"&gt;="&amp;CG$9))</f>
        <v>0</v>
      </c>
      <c r="CH180" s="27">
        <f>SUMIFS(178:178,$9:$9,CH$9-SUMIFS(conditions!$93:$93,conditions!$8:$8,"&lt;="&amp;CH$9,conditions!$9:$9,"&gt;="&amp;CH$9))</f>
        <v>0</v>
      </c>
      <c r="CI180" s="27">
        <f>SUMIFS(178:178,$9:$9,CI$9-SUMIFS(conditions!$93:$93,conditions!$8:$8,"&lt;="&amp;CI$9,conditions!$9:$9,"&gt;="&amp;CI$9))</f>
        <v>1.5</v>
      </c>
      <c r="CJ180" s="27">
        <f>SUMIFS(178:178,$9:$9,CJ$9-SUMIFS(conditions!$93:$93,conditions!$8:$8,"&lt;="&amp;CJ$9,conditions!$9:$9,"&gt;="&amp;CJ$9))</f>
        <v>1.5</v>
      </c>
      <c r="CK180" s="27">
        <f>SUMIFS(178:178,$9:$9,CK$9-SUMIFS(conditions!$93:$93,conditions!$8:$8,"&lt;="&amp;CK$9,conditions!$9:$9,"&gt;="&amp;CK$9))</f>
        <v>1.5</v>
      </c>
      <c r="CL180" s="27">
        <f>SUMIFS(178:178,$9:$9,CL$9-SUMIFS(conditions!$93:$93,conditions!$8:$8,"&lt;="&amp;CL$9,conditions!$9:$9,"&gt;="&amp;CL$9))</f>
        <v>1.5</v>
      </c>
      <c r="CM180" s="27">
        <f>SUMIFS(178:178,$9:$9,CM$9-SUMIFS(conditions!$93:$93,conditions!$8:$8,"&lt;="&amp;CM$9,conditions!$9:$9,"&gt;="&amp;CM$9))</f>
        <v>1.5</v>
      </c>
      <c r="CN180" s="27">
        <f>SUMIFS(178:178,$9:$9,CN$9-SUMIFS(conditions!$93:$93,conditions!$8:$8,"&lt;="&amp;CN$9,conditions!$9:$9,"&gt;="&amp;CN$9))</f>
        <v>0</v>
      </c>
      <c r="CO180" s="27">
        <f>SUMIFS(178:178,$9:$9,CO$9-SUMIFS(conditions!$93:$93,conditions!$8:$8,"&lt;="&amp;CO$9,conditions!$9:$9,"&gt;="&amp;CO$9))</f>
        <v>0</v>
      </c>
      <c r="CP180" s="27">
        <f>SUMIFS(178:178,$9:$9,CP$9-SUMIFS(conditions!$93:$93,conditions!$8:$8,"&lt;="&amp;CP$9,conditions!$9:$9,"&gt;="&amp;CP$9))</f>
        <v>1</v>
      </c>
      <c r="CQ180" s="27">
        <f>SUMIFS(178:178,$9:$9,CQ$9-SUMIFS(conditions!$93:$93,conditions!$8:$8,"&lt;="&amp;CQ$9,conditions!$9:$9,"&gt;="&amp;CQ$9))</f>
        <v>1</v>
      </c>
      <c r="CR180" s="27">
        <f>SUMIFS(178:178,$9:$9,CR$9-SUMIFS(conditions!$93:$93,conditions!$8:$8,"&lt;="&amp;CR$9,conditions!$9:$9,"&gt;="&amp;CR$9))</f>
        <v>1</v>
      </c>
      <c r="CS180" s="27">
        <f>SUMIFS(178:178,$9:$9,CS$9-SUMIFS(conditions!$93:$93,conditions!$8:$8,"&lt;="&amp;CS$9,conditions!$9:$9,"&gt;="&amp;CS$9))</f>
        <v>1</v>
      </c>
      <c r="CT180" s="27">
        <f>SUMIFS(178:178,$9:$9,CT$9-SUMIFS(conditions!$93:$93,conditions!$8:$8,"&lt;="&amp;CT$9,conditions!$9:$9,"&gt;="&amp;CT$9))</f>
        <v>1</v>
      </c>
      <c r="CU180" s="27">
        <f>SUMIFS(178:178,$9:$9,CU$9-SUMIFS(conditions!$93:$93,conditions!$8:$8,"&lt;="&amp;CU$9,conditions!$9:$9,"&gt;="&amp;CU$9))</f>
        <v>0</v>
      </c>
      <c r="CV180" s="27">
        <f>SUMIFS(178:178,$9:$9,CV$9-SUMIFS(conditions!$93:$93,conditions!$8:$8,"&lt;="&amp;CV$9,conditions!$9:$9,"&gt;="&amp;CV$9))</f>
        <v>0</v>
      </c>
      <c r="CW180" s="27">
        <f>SUMIFS(178:178,$9:$9,CW$9-SUMIFS(conditions!$93:$93,conditions!$8:$8,"&lt;="&amp;CW$9,conditions!$9:$9,"&gt;="&amp;CW$9))</f>
        <v>1</v>
      </c>
      <c r="CX180" s="27">
        <f>SUMIFS(178:178,$9:$9,CX$9-SUMIFS(conditions!$93:$93,conditions!$8:$8,"&lt;="&amp;CX$9,conditions!$9:$9,"&gt;="&amp;CX$9))</f>
        <v>1</v>
      </c>
      <c r="CY180" s="27">
        <f>SUMIFS(178:178,$9:$9,CY$9-SUMIFS(conditions!$93:$93,conditions!$8:$8,"&lt;="&amp;CY$9,conditions!$9:$9,"&gt;="&amp;CY$9))</f>
        <v>1</v>
      </c>
      <c r="CZ180" s="27">
        <f>SUMIFS(178:178,$9:$9,CZ$9-SUMIFS(conditions!$93:$93,conditions!$8:$8,"&lt;="&amp;CZ$9,conditions!$9:$9,"&gt;="&amp;CZ$9))</f>
        <v>1</v>
      </c>
      <c r="DA180" s="27">
        <f>SUMIFS(178:178,$9:$9,DA$9-SUMIFS(conditions!$93:$93,conditions!$8:$8,"&lt;="&amp;DA$9,conditions!$9:$9,"&gt;="&amp;DA$9))</f>
        <v>1</v>
      </c>
      <c r="DB180" s="27">
        <f>SUMIFS(178:178,$9:$9,DB$9-SUMIFS(conditions!$93:$93,conditions!$8:$8,"&lt;="&amp;DB$9,conditions!$9:$9,"&gt;="&amp;DB$9))</f>
        <v>0</v>
      </c>
      <c r="DC180" s="27">
        <f>SUMIFS(178:178,$9:$9,DC$9-SUMIFS(conditions!$93:$93,conditions!$8:$8,"&lt;="&amp;DC$9,conditions!$9:$9,"&gt;="&amp;DC$9))</f>
        <v>0</v>
      </c>
      <c r="DD180" s="27">
        <f>SUMIFS(178:178,$9:$9,DD$9-SUMIFS(conditions!$93:$93,conditions!$8:$8,"&lt;="&amp;DD$9,conditions!$9:$9,"&gt;="&amp;DD$9))</f>
        <v>1</v>
      </c>
      <c r="DE180" s="27">
        <f>SUMIFS(178:178,$9:$9,DE$9-SUMIFS(conditions!$93:$93,conditions!$8:$8,"&lt;="&amp;DE$9,conditions!$9:$9,"&gt;="&amp;DE$9))</f>
        <v>1</v>
      </c>
      <c r="DF180" s="27">
        <f>SUMIFS(178:178,$9:$9,DF$9-SUMIFS(conditions!$93:$93,conditions!$8:$8,"&lt;="&amp;DF$9,conditions!$9:$9,"&gt;="&amp;DF$9))</f>
        <v>1</v>
      </c>
      <c r="DG180" s="27">
        <f>SUMIFS(178:178,$9:$9,DG$9-SUMIFS(conditions!$93:$93,conditions!$8:$8,"&lt;="&amp;DG$9,conditions!$9:$9,"&gt;="&amp;DG$9))</f>
        <v>1</v>
      </c>
      <c r="DH180" s="27">
        <f>SUMIFS(178:178,$9:$9,DH$9-SUMIFS(conditions!$93:$93,conditions!$8:$8,"&lt;="&amp;DH$9,conditions!$9:$9,"&gt;="&amp;DH$9))</f>
        <v>1</v>
      </c>
      <c r="DI180" s="27">
        <f>SUMIFS(178:178,$9:$9,DI$9-SUMIFS(conditions!$93:$93,conditions!$8:$8,"&lt;="&amp;DI$9,conditions!$9:$9,"&gt;="&amp;DI$9))</f>
        <v>0</v>
      </c>
      <c r="DJ180" s="27">
        <f>SUMIFS(178:178,$9:$9,DJ$9-SUMIFS(conditions!$93:$93,conditions!$8:$8,"&lt;="&amp;DJ$9,conditions!$9:$9,"&gt;="&amp;DJ$9))</f>
        <v>0</v>
      </c>
      <c r="DK180" s="27">
        <f>SUMIFS(178:178,$9:$9,DK$9-SUMIFS(conditions!$93:$93,conditions!$8:$8,"&lt;="&amp;DK$9,conditions!$9:$9,"&gt;="&amp;DK$9))</f>
        <v>1</v>
      </c>
      <c r="DL180" s="27">
        <f>SUMIFS(178:178,$9:$9,DL$9-SUMIFS(conditions!$93:$93,conditions!$8:$8,"&lt;="&amp;DL$9,conditions!$9:$9,"&gt;="&amp;DL$9))</f>
        <v>1</v>
      </c>
      <c r="DM180" s="27">
        <f>SUMIFS(178:178,$9:$9,DM$9-SUMIFS(conditions!$93:$93,conditions!$8:$8,"&lt;="&amp;DM$9,conditions!$9:$9,"&gt;="&amp;DM$9))</f>
        <v>1</v>
      </c>
      <c r="DN180" s="27">
        <f>SUMIFS(178:178,$9:$9,DN$9-SUMIFS(conditions!$93:$93,conditions!$8:$8,"&lt;="&amp;DN$9,conditions!$9:$9,"&gt;="&amp;DN$9))</f>
        <v>1</v>
      </c>
      <c r="DO180" s="27">
        <f>SUMIFS(178:178,$9:$9,DO$9-SUMIFS(conditions!$93:$93,conditions!$8:$8,"&lt;="&amp;DO$9,conditions!$9:$9,"&gt;="&amp;DO$9))</f>
        <v>1</v>
      </c>
      <c r="DP180" s="27">
        <f>SUMIFS(178:178,$9:$9,DP$9-SUMIFS(conditions!$93:$93,conditions!$8:$8,"&lt;="&amp;DP$9,conditions!$9:$9,"&gt;="&amp;DP$9))</f>
        <v>0</v>
      </c>
      <c r="DQ180" s="27">
        <f>SUMIFS(178:178,$9:$9,DQ$9-SUMIFS(conditions!$93:$93,conditions!$8:$8,"&lt;="&amp;DQ$9,conditions!$9:$9,"&gt;="&amp;DQ$9))</f>
        <v>0</v>
      </c>
      <c r="DR180" s="27">
        <f>SUMIFS(178:178,$9:$9,DR$9-SUMIFS(conditions!$93:$93,conditions!$8:$8,"&lt;="&amp;DR$9,conditions!$9:$9,"&gt;="&amp;DR$9))</f>
        <v>1</v>
      </c>
      <c r="DS180" s="27">
        <f>SUMIFS(178:178,$9:$9,DS$9-SUMIFS(conditions!$93:$93,conditions!$8:$8,"&lt;="&amp;DS$9,conditions!$9:$9,"&gt;="&amp;DS$9))</f>
        <v>0.99</v>
      </c>
      <c r="DT180" s="27">
        <f>SUMIFS(178:178,$9:$9,DT$9-SUMIFS(conditions!$93:$93,conditions!$8:$8,"&lt;="&amp;DT$9,conditions!$9:$9,"&gt;="&amp;DT$9))</f>
        <v>0.99</v>
      </c>
      <c r="DU180" s="27">
        <f>SUMIFS(178:178,$9:$9,DU$9-SUMIFS(conditions!$93:$93,conditions!$8:$8,"&lt;="&amp;DU$9,conditions!$9:$9,"&gt;="&amp;DU$9))</f>
        <v>0.99</v>
      </c>
      <c r="DV180" s="27">
        <f>SUMIFS(178:178,$9:$9,DV$9-SUMIFS(conditions!$93:$93,conditions!$8:$8,"&lt;="&amp;DV$9,conditions!$9:$9,"&gt;="&amp;DV$9))</f>
        <v>0.99</v>
      </c>
      <c r="DW180" s="27">
        <f>SUMIFS(178:178,$9:$9,DW$9-SUMIFS(conditions!$93:$93,conditions!$8:$8,"&lt;="&amp;DW$9,conditions!$9:$9,"&gt;="&amp;DW$9))</f>
        <v>0</v>
      </c>
      <c r="DX180" s="27">
        <f>SUMIFS(178:178,$9:$9,DX$9-SUMIFS(conditions!$93:$93,conditions!$8:$8,"&lt;="&amp;DX$9,conditions!$9:$9,"&gt;="&amp;DX$9))</f>
        <v>0</v>
      </c>
      <c r="DY180" s="27">
        <f>SUMIFS(178:178,$9:$9,DY$9-SUMIFS(conditions!$93:$93,conditions!$8:$8,"&lt;="&amp;DY$9,conditions!$9:$9,"&gt;="&amp;DY$9))</f>
        <v>0.99</v>
      </c>
      <c r="DZ180" s="27">
        <f>SUMIFS(178:178,$9:$9,DZ$9-SUMIFS(conditions!$93:$93,conditions!$8:$8,"&lt;="&amp;DZ$9,conditions!$9:$9,"&gt;="&amp;DZ$9))</f>
        <v>0.99</v>
      </c>
      <c r="EA180" s="27">
        <f>SUMIFS(178:178,$9:$9,EA$9-SUMIFS(conditions!$93:$93,conditions!$8:$8,"&lt;="&amp;EA$9,conditions!$9:$9,"&gt;="&amp;EA$9))</f>
        <v>0.99</v>
      </c>
      <c r="EB180" s="27">
        <f>SUMIFS(178:178,$9:$9,EB$9-SUMIFS(conditions!$93:$93,conditions!$8:$8,"&lt;="&amp;EB$9,conditions!$9:$9,"&gt;="&amp;EB$9))</f>
        <v>0.99</v>
      </c>
      <c r="EC180" s="27">
        <f>SUMIFS(178:178,$9:$9,EC$9-SUMIFS(conditions!$93:$93,conditions!$8:$8,"&lt;="&amp;EC$9,conditions!$9:$9,"&gt;="&amp;EC$9))</f>
        <v>0.99</v>
      </c>
      <c r="ED180" s="27">
        <f>SUMIFS(178:178,$9:$9,ED$9-SUMIFS(conditions!$93:$93,conditions!$8:$8,"&lt;="&amp;ED$9,conditions!$9:$9,"&gt;="&amp;ED$9))</f>
        <v>0</v>
      </c>
      <c r="EE180" s="27">
        <f>SUMIFS(178:178,$9:$9,EE$9-SUMIFS(conditions!$93:$93,conditions!$8:$8,"&lt;="&amp;EE$9,conditions!$9:$9,"&gt;="&amp;EE$9))</f>
        <v>0</v>
      </c>
      <c r="EF180" s="27">
        <f>SUMIFS(178:178,$9:$9,EF$9-SUMIFS(conditions!$93:$93,conditions!$8:$8,"&lt;="&amp;EF$9,conditions!$9:$9,"&gt;="&amp;EF$9))</f>
        <v>0.99</v>
      </c>
      <c r="EG180" s="27">
        <f>SUMIFS(178:178,$9:$9,EG$9-SUMIFS(conditions!$93:$93,conditions!$8:$8,"&lt;="&amp;EG$9,conditions!$9:$9,"&gt;="&amp;EG$9))</f>
        <v>0.99</v>
      </c>
      <c r="EH180" s="27">
        <f>SUMIFS(178:178,$9:$9,EH$9-SUMIFS(conditions!$93:$93,conditions!$8:$8,"&lt;="&amp;EH$9,conditions!$9:$9,"&gt;="&amp;EH$9))</f>
        <v>0.99</v>
      </c>
      <c r="EI180" s="27">
        <f>SUMIFS(178:178,$9:$9,EI$9-SUMIFS(conditions!$93:$93,conditions!$8:$8,"&lt;="&amp;EI$9,conditions!$9:$9,"&gt;="&amp;EI$9))</f>
        <v>0.99</v>
      </c>
      <c r="EJ180" s="27">
        <f>SUMIFS(178:178,$9:$9,EJ$9-SUMIFS(conditions!$93:$93,conditions!$8:$8,"&lt;="&amp;EJ$9,conditions!$9:$9,"&gt;="&amp;EJ$9))</f>
        <v>0.99</v>
      </c>
      <c r="EK180" s="27">
        <f>SUMIFS(178:178,$9:$9,EK$9-SUMIFS(conditions!$93:$93,conditions!$8:$8,"&lt;="&amp;EK$9,conditions!$9:$9,"&gt;="&amp;EK$9))</f>
        <v>0</v>
      </c>
      <c r="EL180" s="27">
        <f>SUMIFS(178:178,$9:$9,EL$9-SUMIFS(conditions!$93:$93,conditions!$8:$8,"&lt;="&amp;EL$9,conditions!$9:$9,"&gt;="&amp;EL$9))</f>
        <v>0</v>
      </c>
      <c r="EM180" s="27">
        <f>SUMIFS(178:178,$9:$9,EM$9-SUMIFS(conditions!$93:$93,conditions!$8:$8,"&lt;="&amp;EM$9,conditions!$9:$9,"&gt;="&amp;EM$9))</f>
        <v>0.99</v>
      </c>
      <c r="EN180" s="27">
        <f>SUMIFS(178:178,$9:$9,EN$9-SUMIFS(conditions!$93:$93,conditions!$8:$8,"&lt;="&amp;EN$9,conditions!$9:$9,"&gt;="&amp;EN$9))</f>
        <v>0.99</v>
      </c>
      <c r="EO180" s="27">
        <f>SUMIFS(178:178,$9:$9,EO$9-SUMIFS(conditions!$93:$93,conditions!$8:$8,"&lt;="&amp;EO$9,conditions!$9:$9,"&gt;="&amp;EO$9))</f>
        <v>0.99</v>
      </c>
      <c r="EP180" s="27">
        <f>SUMIFS(178:178,$9:$9,EP$9-SUMIFS(conditions!$93:$93,conditions!$8:$8,"&lt;="&amp;EP$9,conditions!$9:$9,"&gt;="&amp;EP$9))</f>
        <v>0.99</v>
      </c>
      <c r="EQ180" s="27">
        <f>SUMIFS(178:178,$9:$9,EQ$9-SUMIFS(conditions!$93:$93,conditions!$8:$8,"&lt;="&amp;EQ$9,conditions!$9:$9,"&gt;="&amp;EQ$9))</f>
        <v>0.99</v>
      </c>
      <c r="ER180" s="27">
        <f>SUMIFS(178:178,$9:$9,ER$9-SUMIFS(conditions!$93:$93,conditions!$8:$8,"&lt;="&amp;ER$9,conditions!$9:$9,"&gt;="&amp;ER$9))</f>
        <v>0</v>
      </c>
      <c r="ES180" s="27">
        <f>SUMIFS(178:178,$9:$9,ES$9-SUMIFS(conditions!$93:$93,conditions!$8:$8,"&lt;="&amp;ES$9,conditions!$9:$9,"&gt;="&amp;ES$9))</f>
        <v>0</v>
      </c>
      <c r="ET180" s="27">
        <f>SUMIFS(178:178,$9:$9,ET$9-SUMIFS(conditions!$93:$93,conditions!$8:$8,"&lt;="&amp;ET$9,conditions!$9:$9,"&gt;="&amp;ET$9))</f>
        <v>0.99</v>
      </c>
      <c r="EU180" s="27">
        <f>SUMIFS(178:178,$9:$9,EU$9-SUMIFS(conditions!$93:$93,conditions!$8:$8,"&lt;="&amp;EU$9,conditions!$9:$9,"&gt;="&amp;EU$9))</f>
        <v>0.99</v>
      </c>
      <c r="EV180" s="27">
        <f>SUMIFS(178:178,$9:$9,EV$9-SUMIFS(conditions!$93:$93,conditions!$8:$8,"&lt;="&amp;EV$9,conditions!$9:$9,"&gt;="&amp;EV$9))</f>
        <v>0.99</v>
      </c>
      <c r="EW180" s="27">
        <f>SUMIFS(178:178,$9:$9,EW$9-SUMIFS(conditions!$93:$93,conditions!$8:$8,"&lt;="&amp;EW$9,conditions!$9:$9,"&gt;="&amp;EW$9))</f>
        <v>0.99</v>
      </c>
      <c r="EX180" s="27">
        <f>SUMIFS(178:178,$9:$9,EX$9-SUMIFS(conditions!$93:$93,conditions!$8:$8,"&lt;="&amp;EX$9,conditions!$9:$9,"&gt;="&amp;EX$9))</f>
        <v>1.1879999999999999</v>
      </c>
      <c r="EY180" s="27">
        <f>SUMIFS(178:178,$9:$9,EY$9-SUMIFS(conditions!$93:$93,conditions!$8:$8,"&lt;="&amp;EY$9,conditions!$9:$9,"&gt;="&amp;EY$9))</f>
        <v>0</v>
      </c>
      <c r="EZ180" s="27">
        <f>SUMIFS(178:178,$9:$9,EZ$9-SUMIFS(conditions!$93:$93,conditions!$8:$8,"&lt;="&amp;EZ$9,conditions!$9:$9,"&gt;="&amp;EZ$9))</f>
        <v>0</v>
      </c>
      <c r="FA180" s="27">
        <f>SUMIFS(178:178,$9:$9,FA$9-SUMIFS(conditions!$93:$93,conditions!$8:$8,"&lt;="&amp;FA$9,conditions!$9:$9,"&gt;="&amp;FA$9))</f>
        <v>1.1879999999999999</v>
      </c>
      <c r="FB180" s="27">
        <f>SUMIFS(178:178,$9:$9,FB$9-SUMIFS(conditions!$93:$93,conditions!$8:$8,"&lt;="&amp;FB$9,conditions!$9:$9,"&gt;="&amp;FB$9))</f>
        <v>1.1879999999999999</v>
      </c>
      <c r="FC180" s="27">
        <f>SUMIFS(178:178,$9:$9,FC$9-SUMIFS(conditions!$93:$93,conditions!$8:$8,"&lt;="&amp;FC$9,conditions!$9:$9,"&gt;="&amp;FC$9))</f>
        <v>1.1879999999999999</v>
      </c>
      <c r="FD180" s="27">
        <f>SUMIFS(178:178,$9:$9,FD$9-SUMIFS(conditions!$93:$93,conditions!$8:$8,"&lt;="&amp;FD$9,conditions!$9:$9,"&gt;="&amp;FD$9))</f>
        <v>1.1879999999999999</v>
      </c>
      <c r="FE180" s="27">
        <f>SUMIFS(178:178,$9:$9,FE$9-SUMIFS(conditions!$93:$93,conditions!$8:$8,"&lt;="&amp;FE$9,conditions!$9:$9,"&gt;="&amp;FE$9))</f>
        <v>1.1879999999999999</v>
      </c>
      <c r="FF180" s="27">
        <f>SUMIFS(178:178,$9:$9,FF$9-SUMIFS(conditions!$93:$93,conditions!$8:$8,"&lt;="&amp;FF$9,conditions!$9:$9,"&gt;="&amp;FF$9))</f>
        <v>0</v>
      </c>
      <c r="FG180" s="27">
        <f>SUMIFS(178:178,$9:$9,FG$9-SUMIFS(conditions!$93:$93,conditions!$8:$8,"&lt;="&amp;FG$9,conditions!$9:$9,"&gt;="&amp;FG$9))</f>
        <v>0</v>
      </c>
      <c r="FH180" s="27">
        <f>SUMIFS(178:178,$9:$9,FH$9-SUMIFS(conditions!$93:$93,conditions!$8:$8,"&lt;="&amp;FH$9,conditions!$9:$9,"&gt;="&amp;FH$9))</f>
        <v>1.1879999999999999</v>
      </c>
      <c r="FI180" s="27">
        <f>SUMIFS(178:178,$9:$9,FI$9-SUMIFS(conditions!$93:$93,conditions!$8:$8,"&lt;="&amp;FI$9,conditions!$9:$9,"&gt;="&amp;FI$9))</f>
        <v>1.1879999999999999</v>
      </c>
      <c r="FJ180" s="27">
        <f>SUMIFS(178:178,$9:$9,FJ$9-SUMIFS(conditions!$93:$93,conditions!$8:$8,"&lt;="&amp;FJ$9,conditions!$9:$9,"&gt;="&amp;FJ$9))</f>
        <v>1.1879999999999999</v>
      </c>
      <c r="FK180" s="27">
        <f>SUMIFS(178:178,$9:$9,FK$9-SUMIFS(conditions!$93:$93,conditions!$8:$8,"&lt;="&amp;FK$9,conditions!$9:$9,"&gt;="&amp;FK$9))</f>
        <v>1.1879999999999999</v>
      </c>
      <c r="FL180" s="27">
        <f>SUMIFS(178:178,$9:$9,FL$9-SUMIFS(conditions!$93:$93,conditions!$8:$8,"&lt;="&amp;FL$9,conditions!$9:$9,"&gt;="&amp;FL$9))</f>
        <v>1.1879999999999999</v>
      </c>
      <c r="FM180" s="27">
        <f>SUMIFS(178:178,$9:$9,FM$9-SUMIFS(conditions!$93:$93,conditions!$8:$8,"&lt;="&amp;FM$9,conditions!$9:$9,"&gt;="&amp;FM$9))</f>
        <v>0</v>
      </c>
      <c r="FN180" s="27">
        <f>SUMIFS(178:178,$9:$9,FN$9-SUMIFS(conditions!$93:$93,conditions!$8:$8,"&lt;="&amp;FN$9,conditions!$9:$9,"&gt;="&amp;FN$9))</f>
        <v>0</v>
      </c>
      <c r="FO180" s="27">
        <f>SUMIFS(178:178,$9:$9,FO$9-SUMIFS(conditions!$93:$93,conditions!$8:$8,"&lt;="&amp;FO$9,conditions!$9:$9,"&gt;="&amp;FO$9))</f>
        <v>1.1879999999999999</v>
      </c>
      <c r="FP180" s="27">
        <f>SUMIFS(178:178,$9:$9,FP$9-SUMIFS(conditions!$93:$93,conditions!$8:$8,"&lt;="&amp;FP$9,conditions!$9:$9,"&gt;="&amp;FP$9))</f>
        <v>1.1879999999999999</v>
      </c>
      <c r="FQ180" s="27">
        <f>SUMIFS(178:178,$9:$9,FQ$9-SUMIFS(conditions!$93:$93,conditions!$8:$8,"&lt;="&amp;FQ$9,conditions!$9:$9,"&gt;="&amp;FQ$9))</f>
        <v>1.1879999999999999</v>
      </c>
      <c r="FR180" s="27">
        <f>SUMIFS(178:178,$9:$9,FR$9-SUMIFS(conditions!$93:$93,conditions!$8:$8,"&lt;="&amp;FR$9,conditions!$9:$9,"&gt;="&amp;FR$9))</f>
        <v>1.1879999999999999</v>
      </c>
      <c r="FS180" s="27">
        <f>SUMIFS(178:178,$9:$9,FS$9-SUMIFS(conditions!$93:$93,conditions!$8:$8,"&lt;="&amp;FS$9,conditions!$9:$9,"&gt;="&amp;FS$9))</f>
        <v>1.1879999999999999</v>
      </c>
      <c r="FT180" s="27">
        <f>SUMIFS(178:178,$9:$9,FT$9-SUMIFS(conditions!$93:$93,conditions!$8:$8,"&lt;="&amp;FT$9,conditions!$9:$9,"&gt;="&amp;FT$9))</f>
        <v>0</v>
      </c>
      <c r="FU180" s="27">
        <f>SUMIFS(178:178,$9:$9,FU$9-SUMIFS(conditions!$93:$93,conditions!$8:$8,"&lt;="&amp;FU$9,conditions!$9:$9,"&gt;="&amp;FU$9))</f>
        <v>0</v>
      </c>
      <c r="FV180" s="27">
        <f>SUMIFS(178:178,$9:$9,FV$9-SUMIFS(conditions!$93:$93,conditions!$8:$8,"&lt;="&amp;FV$9,conditions!$9:$9,"&gt;="&amp;FV$9))</f>
        <v>1.1879999999999999</v>
      </c>
      <c r="FW180" s="27">
        <f>SUMIFS(178:178,$9:$9,FW$9-SUMIFS(conditions!$93:$93,conditions!$8:$8,"&lt;="&amp;FW$9,conditions!$9:$9,"&gt;="&amp;FW$9))</f>
        <v>1.1879999999999999</v>
      </c>
      <c r="FX180" s="27">
        <f>SUMIFS(178:178,$9:$9,FX$9-SUMIFS(conditions!$93:$93,conditions!$8:$8,"&lt;="&amp;FX$9,conditions!$9:$9,"&gt;="&amp;FX$9))</f>
        <v>1.1879999999999999</v>
      </c>
      <c r="FY180" s="27">
        <f>SUMIFS(178:178,$9:$9,FY$9-SUMIFS(conditions!$93:$93,conditions!$8:$8,"&lt;="&amp;FY$9,conditions!$9:$9,"&gt;="&amp;FY$9))</f>
        <v>1.1879999999999999</v>
      </c>
      <c r="FZ180" s="27">
        <f>SUMIFS(178:178,$9:$9,FZ$9-SUMIFS(conditions!$93:$93,conditions!$8:$8,"&lt;="&amp;FZ$9,conditions!$9:$9,"&gt;="&amp;FZ$9))</f>
        <v>1.1879999999999999</v>
      </c>
      <c r="GA180" s="27">
        <f>SUMIFS(178:178,$9:$9,GA$9-SUMIFS(conditions!$93:$93,conditions!$8:$8,"&lt;="&amp;GA$9,conditions!$9:$9,"&gt;="&amp;GA$9))</f>
        <v>0</v>
      </c>
      <c r="GB180" s="27">
        <f>SUMIFS(178:178,$9:$9,GB$9-SUMIFS(conditions!$93:$93,conditions!$8:$8,"&lt;="&amp;GB$9,conditions!$9:$9,"&gt;="&amp;GB$9))</f>
        <v>0</v>
      </c>
      <c r="GC180" s="27">
        <f>SUMIFS(178:178,$9:$9,GC$9-SUMIFS(conditions!$93:$93,conditions!$8:$8,"&lt;="&amp;GC$9,conditions!$9:$9,"&gt;="&amp;GC$9))</f>
        <v>1.2474000000000001</v>
      </c>
      <c r="GD180" s="27">
        <f>SUMIFS(178:178,$9:$9,GD$9-SUMIFS(conditions!$93:$93,conditions!$8:$8,"&lt;="&amp;GD$9,conditions!$9:$9,"&gt;="&amp;GD$9))</f>
        <v>1.2474000000000001</v>
      </c>
      <c r="GE180" s="27">
        <f>SUMIFS(178:178,$9:$9,GE$9-SUMIFS(conditions!$93:$93,conditions!$8:$8,"&lt;="&amp;GE$9,conditions!$9:$9,"&gt;="&amp;GE$9))</f>
        <v>1.2474000000000001</v>
      </c>
      <c r="GF180" s="27">
        <f>SUMIFS(178:178,$9:$9,GF$9-SUMIFS(conditions!$93:$93,conditions!$8:$8,"&lt;="&amp;GF$9,conditions!$9:$9,"&gt;="&amp;GF$9))</f>
        <v>1.2474000000000001</v>
      </c>
      <c r="GG180" s="27">
        <f>SUMIFS(178:178,$9:$9,GG$9-SUMIFS(conditions!$93:$93,conditions!$8:$8,"&lt;="&amp;GG$9,conditions!$9:$9,"&gt;="&amp;GG$9))</f>
        <v>1.2474000000000001</v>
      </c>
      <c r="GH180" s="27">
        <f>SUMIFS(178:178,$9:$9,GH$9-SUMIFS(conditions!$93:$93,conditions!$8:$8,"&lt;="&amp;GH$9,conditions!$9:$9,"&gt;="&amp;GH$9))</f>
        <v>0</v>
      </c>
      <c r="GI180" s="27">
        <f>SUMIFS(178:178,$9:$9,GI$9-SUMIFS(conditions!$93:$93,conditions!$8:$8,"&lt;="&amp;GI$9,conditions!$9:$9,"&gt;="&amp;GI$9))</f>
        <v>0</v>
      </c>
      <c r="GJ180" s="27">
        <f>SUMIFS(178:178,$9:$9,GJ$9-SUMIFS(conditions!$93:$93,conditions!$8:$8,"&lt;="&amp;GJ$9,conditions!$9:$9,"&gt;="&amp;GJ$9))</f>
        <v>1.2474000000000001</v>
      </c>
      <c r="GK180" s="27">
        <f>SUMIFS(178:178,$9:$9,GK$9-SUMIFS(conditions!$93:$93,conditions!$8:$8,"&lt;="&amp;GK$9,conditions!$9:$9,"&gt;="&amp;GK$9))</f>
        <v>1.2474000000000001</v>
      </c>
      <c r="GL180" s="27">
        <f>SUMIFS(178:178,$9:$9,GL$9-SUMIFS(conditions!$93:$93,conditions!$8:$8,"&lt;="&amp;GL$9,conditions!$9:$9,"&gt;="&amp;GL$9))</f>
        <v>1.2474000000000001</v>
      </c>
      <c r="GM180" s="27">
        <f>SUMIFS(178:178,$9:$9,GM$9-SUMIFS(conditions!$93:$93,conditions!$8:$8,"&lt;="&amp;GM$9,conditions!$9:$9,"&gt;="&amp;GM$9))</f>
        <v>1.2474000000000001</v>
      </c>
      <c r="GN180" s="27">
        <f>SUMIFS(178:178,$9:$9,GN$9-SUMIFS(conditions!$93:$93,conditions!$8:$8,"&lt;="&amp;GN$9,conditions!$9:$9,"&gt;="&amp;GN$9))</f>
        <v>1.2474000000000001</v>
      </c>
      <c r="GO180" s="27">
        <f>SUMIFS(178:178,$9:$9,GO$9-SUMIFS(conditions!$93:$93,conditions!$8:$8,"&lt;="&amp;GO$9,conditions!$9:$9,"&gt;="&amp;GO$9))</f>
        <v>0</v>
      </c>
      <c r="GP180" s="27">
        <f>SUMIFS(178:178,$9:$9,GP$9-SUMIFS(conditions!$93:$93,conditions!$8:$8,"&lt;="&amp;GP$9,conditions!$9:$9,"&gt;="&amp;GP$9))</f>
        <v>0</v>
      </c>
      <c r="GQ180" s="27">
        <f>SUMIFS(178:178,$9:$9,GQ$9-SUMIFS(conditions!$93:$93,conditions!$8:$8,"&lt;="&amp;GQ$9,conditions!$9:$9,"&gt;="&amp;GQ$9))</f>
        <v>1.2474000000000001</v>
      </c>
      <c r="GR180" s="27">
        <f>SUMIFS(178:178,$9:$9,GR$9-SUMIFS(conditions!$93:$93,conditions!$8:$8,"&lt;="&amp;GR$9,conditions!$9:$9,"&gt;="&amp;GR$9))</f>
        <v>1.2474000000000001</v>
      </c>
      <c r="GS180" s="27">
        <f>SUMIFS(178:178,$9:$9,GS$9-SUMIFS(conditions!$93:$93,conditions!$8:$8,"&lt;="&amp;GS$9,conditions!$9:$9,"&gt;="&amp;GS$9))</f>
        <v>1.2474000000000001</v>
      </c>
      <c r="GT180" s="27">
        <f>SUMIFS(178:178,$9:$9,GT$9-SUMIFS(conditions!$93:$93,conditions!$8:$8,"&lt;="&amp;GT$9,conditions!$9:$9,"&gt;="&amp;GT$9))</f>
        <v>1.2474000000000001</v>
      </c>
      <c r="GU180" s="27">
        <f>SUMIFS(178:178,$9:$9,GU$9-SUMIFS(conditions!$93:$93,conditions!$8:$8,"&lt;="&amp;GU$9,conditions!$9:$9,"&gt;="&amp;GU$9))</f>
        <v>1.2474000000000001</v>
      </c>
      <c r="GV180" s="27">
        <f>SUMIFS(178:178,$9:$9,GV$9-SUMIFS(conditions!$93:$93,conditions!$8:$8,"&lt;="&amp;GV$9,conditions!$9:$9,"&gt;="&amp;GV$9))</f>
        <v>0</v>
      </c>
      <c r="GW180" s="27">
        <f>SUMIFS(178:178,$9:$9,GW$9-SUMIFS(conditions!$93:$93,conditions!$8:$8,"&lt;="&amp;GW$9,conditions!$9:$9,"&gt;="&amp;GW$9))</f>
        <v>0</v>
      </c>
      <c r="GX180" s="27">
        <f>SUMIFS(178:178,$9:$9,GX$9-SUMIFS(conditions!$93:$93,conditions!$8:$8,"&lt;="&amp;GX$9,conditions!$9:$9,"&gt;="&amp;GX$9))</f>
        <v>1.2474000000000001</v>
      </c>
      <c r="GY180" s="27">
        <f>SUMIFS(178:178,$9:$9,GY$9-SUMIFS(conditions!$93:$93,conditions!$8:$8,"&lt;="&amp;GY$9,conditions!$9:$9,"&gt;="&amp;GY$9))</f>
        <v>1.2474000000000001</v>
      </c>
      <c r="GZ180" s="27">
        <f>SUMIFS(178:178,$9:$9,GZ$9-SUMIFS(conditions!$93:$93,conditions!$8:$8,"&lt;="&amp;GZ$9,conditions!$9:$9,"&gt;="&amp;GZ$9))</f>
        <v>1.2474000000000001</v>
      </c>
      <c r="HA180" s="27">
        <f>SUMIFS(178:178,$9:$9,HA$9-SUMIFS(conditions!$93:$93,conditions!$8:$8,"&lt;="&amp;HA$9,conditions!$9:$9,"&gt;="&amp;HA$9))</f>
        <v>1.2474000000000001</v>
      </c>
      <c r="HB180" s="27">
        <f>SUMIFS(178:178,$9:$9,HB$9-SUMIFS(conditions!$93:$93,conditions!$8:$8,"&lt;="&amp;HB$9,conditions!$9:$9,"&gt;="&amp;HB$9))</f>
        <v>1.2474000000000001</v>
      </c>
      <c r="HC180" s="27">
        <f>SUMIFS(178:178,$9:$9,HC$9-SUMIFS(conditions!$93:$93,conditions!$8:$8,"&lt;="&amp;HC$9,conditions!$9:$9,"&gt;="&amp;HC$9))</f>
        <v>0</v>
      </c>
      <c r="HD180" s="27">
        <f>SUMIFS(178:178,$9:$9,HD$9-SUMIFS(conditions!$93:$93,conditions!$8:$8,"&lt;="&amp;HD$9,conditions!$9:$9,"&gt;="&amp;HD$9))</f>
        <v>0</v>
      </c>
      <c r="HE180" s="27">
        <f>SUMIFS(178:178,$9:$9,HE$9-SUMIFS(conditions!$93:$93,conditions!$8:$8,"&lt;="&amp;HE$9,conditions!$9:$9,"&gt;="&amp;HE$9))</f>
        <v>1.2474000000000001</v>
      </c>
      <c r="HF180" s="27">
        <f>SUMIFS(178:178,$9:$9,HF$9-SUMIFS(conditions!$93:$93,conditions!$8:$8,"&lt;="&amp;HF$9,conditions!$9:$9,"&gt;="&amp;HF$9))</f>
        <v>1.2474000000000001</v>
      </c>
      <c r="HG180" s="27">
        <f>SUMIFS(178:178,$9:$9,HG$9-SUMIFS(conditions!$93:$93,conditions!$8:$8,"&lt;="&amp;HG$9,conditions!$9:$9,"&gt;="&amp;HG$9))</f>
        <v>1.3825349999999998</v>
      </c>
      <c r="HH180" s="27">
        <f>SUMIFS(178:178,$9:$9,HH$9-SUMIFS(conditions!$93:$93,conditions!$8:$8,"&lt;="&amp;HH$9,conditions!$9:$9,"&gt;="&amp;HH$9))</f>
        <v>1.3825349999999998</v>
      </c>
      <c r="HI180" s="27">
        <f>SUMIFS(178:178,$9:$9,HI$9-SUMIFS(conditions!$93:$93,conditions!$8:$8,"&lt;="&amp;HI$9,conditions!$9:$9,"&gt;="&amp;HI$9))</f>
        <v>1.3825349999999998</v>
      </c>
      <c r="HJ180" s="27">
        <f>SUMIFS(178:178,$9:$9,HJ$9-SUMIFS(conditions!$93:$93,conditions!$8:$8,"&lt;="&amp;HJ$9,conditions!$9:$9,"&gt;="&amp;HJ$9))</f>
        <v>0</v>
      </c>
      <c r="HK180" s="27">
        <f>SUMIFS(178:178,$9:$9,HK$9-SUMIFS(conditions!$93:$93,conditions!$8:$8,"&lt;="&amp;HK$9,conditions!$9:$9,"&gt;="&amp;HK$9))</f>
        <v>0</v>
      </c>
      <c r="HL180" s="27">
        <f>SUMIFS(178:178,$9:$9,HL$9-SUMIFS(conditions!$93:$93,conditions!$8:$8,"&lt;="&amp;HL$9,conditions!$9:$9,"&gt;="&amp;HL$9))</f>
        <v>1.3825349999999998</v>
      </c>
      <c r="HM180" s="27">
        <f>SUMIFS(178:178,$9:$9,HM$9-SUMIFS(conditions!$93:$93,conditions!$8:$8,"&lt;="&amp;HM$9,conditions!$9:$9,"&gt;="&amp;HM$9))</f>
        <v>1.3825349999999998</v>
      </c>
      <c r="HN180" s="27">
        <f>SUMIFS(178:178,$9:$9,HN$9-SUMIFS(conditions!$93:$93,conditions!$8:$8,"&lt;="&amp;HN$9,conditions!$9:$9,"&gt;="&amp;HN$9))</f>
        <v>1.3825349999999998</v>
      </c>
      <c r="HO180" s="27">
        <f>SUMIFS(178:178,$9:$9,HO$9-SUMIFS(conditions!$93:$93,conditions!$8:$8,"&lt;="&amp;HO$9,conditions!$9:$9,"&gt;="&amp;HO$9))</f>
        <v>1.3825349999999998</v>
      </c>
      <c r="HP180" s="27">
        <f>SUMIFS(178:178,$9:$9,HP$9-SUMIFS(conditions!$93:$93,conditions!$8:$8,"&lt;="&amp;HP$9,conditions!$9:$9,"&gt;="&amp;HP$9))</f>
        <v>1.3825349999999998</v>
      </c>
      <c r="HQ180" s="27">
        <f>SUMIFS(178:178,$9:$9,HQ$9-SUMIFS(conditions!$93:$93,conditions!$8:$8,"&lt;="&amp;HQ$9,conditions!$9:$9,"&gt;="&amp;HQ$9))</f>
        <v>0</v>
      </c>
      <c r="HR180" s="27">
        <f>SUMIFS(178:178,$9:$9,HR$9-SUMIFS(conditions!$93:$93,conditions!$8:$8,"&lt;="&amp;HR$9,conditions!$9:$9,"&gt;="&amp;HR$9))</f>
        <v>0</v>
      </c>
      <c r="HS180" s="27">
        <f>SUMIFS(178:178,$9:$9,HS$9-SUMIFS(conditions!$93:$93,conditions!$8:$8,"&lt;="&amp;HS$9,conditions!$9:$9,"&gt;="&amp;HS$9))</f>
        <v>1.3825349999999998</v>
      </c>
      <c r="HT180" s="27">
        <f>SUMIFS(178:178,$9:$9,HT$9-SUMIFS(conditions!$93:$93,conditions!$8:$8,"&lt;="&amp;HT$9,conditions!$9:$9,"&gt;="&amp;HT$9))</f>
        <v>1.3825349999999998</v>
      </c>
      <c r="HU180" s="27">
        <f>SUMIFS(178:178,$9:$9,HU$9-SUMIFS(conditions!$93:$93,conditions!$8:$8,"&lt;="&amp;HU$9,conditions!$9:$9,"&gt;="&amp;HU$9))</f>
        <v>1.3825349999999998</v>
      </c>
      <c r="HV180" s="27">
        <f>SUMIFS(178:178,$9:$9,HV$9-SUMIFS(conditions!$93:$93,conditions!$8:$8,"&lt;="&amp;HV$9,conditions!$9:$9,"&gt;="&amp;HV$9))</f>
        <v>1.3825349999999998</v>
      </c>
      <c r="HW180" s="27">
        <f>SUMIFS(178:178,$9:$9,HW$9-SUMIFS(conditions!$93:$93,conditions!$8:$8,"&lt;="&amp;HW$9,conditions!$9:$9,"&gt;="&amp;HW$9))</f>
        <v>1.3825349999999998</v>
      </c>
      <c r="HX180" s="27">
        <f>SUMIFS(178:178,$9:$9,HX$9-SUMIFS(conditions!$93:$93,conditions!$8:$8,"&lt;="&amp;HX$9,conditions!$9:$9,"&gt;="&amp;HX$9))</f>
        <v>0</v>
      </c>
      <c r="HY180" s="27">
        <f>SUMIFS(178:178,$9:$9,HY$9-SUMIFS(conditions!$93:$93,conditions!$8:$8,"&lt;="&amp;HY$9,conditions!$9:$9,"&gt;="&amp;HY$9))</f>
        <v>0</v>
      </c>
      <c r="HZ180" s="27">
        <f>SUMIFS(178:178,$9:$9,HZ$9-SUMIFS(conditions!$93:$93,conditions!$8:$8,"&lt;="&amp;HZ$9,conditions!$9:$9,"&gt;="&amp;HZ$9))</f>
        <v>1.3825349999999998</v>
      </c>
      <c r="IA180" s="27">
        <f>SUMIFS(178:178,$9:$9,IA$9-SUMIFS(conditions!$93:$93,conditions!$8:$8,"&lt;="&amp;IA$9,conditions!$9:$9,"&gt;="&amp;IA$9))</f>
        <v>1.3825349999999998</v>
      </c>
      <c r="IB180" s="27">
        <f>SUMIFS(178:178,$9:$9,IB$9-SUMIFS(conditions!$93:$93,conditions!$8:$8,"&lt;="&amp;IB$9,conditions!$9:$9,"&gt;="&amp;IB$9))</f>
        <v>1.3825349999999998</v>
      </c>
      <c r="IC180" s="27">
        <f>SUMIFS(178:178,$9:$9,IC$9-SUMIFS(conditions!$93:$93,conditions!$8:$8,"&lt;="&amp;IC$9,conditions!$9:$9,"&gt;="&amp;IC$9))</f>
        <v>1.3825349999999998</v>
      </c>
      <c r="ID180" s="27">
        <f>SUMIFS(178:178,$9:$9,ID$9-SUMIFS(conditions!$93:$93,conditions!$8:$8,"&lt;="&amp;ID$9,conditions!$9:$9,"&gt;="&amp;ID$9))</f>
        <v>1.3825349999999998</v>
      </c>
      <c r="IE180" s="27">
        <f>SUMIFS(178:178,$9:$9,IE$9-SUMIFS(conditions!$93:$93,conditions!$8:$8,"&lt;="&amp;IE$9,conditions!$9:$9,"&gt;="&amp;IE$9))</f>
        <v>0</v>
      </c>
      <c r="IF180" s="27">
        <f>SUMIFS(178:178,$9:$9,IF$9-SUMIFS(conditions!$93:$93,conditions!$8:$8,"&lt;="&amp;IF$9,conditions!$9:$9,"&gt;="&amp;IF$9))</f>
        <v>0</v>
      </c>
      <c r="IG180" s="27">
        <f>SUMIFS(178:178,$9:$9,IG$9-SUMIFS(conditions!$93:$93,conditions!$8:$8,"&lt;="&amp;IG$9,conditions!$9:$9,"&gt;="&amp;IG$9))</f>
        <v>1.3825349999999998</v>
      </c>
      <c r="IH180" s="27">
        <f>SUMIFS(178:178,$9:$9,IH$9-SUMIFS(conditions!$93:$93,conditions!$8:$8,"&lt;="&amp;IH$9,conditions!$9:$9,"&gt;="&amp;IH$9))</f>
        <v>1.3825349999999998</v>
      </c>
      <c r="II180" s="27">
        <f>SUMIFS(178:178,$9:$9,II$9-SUMIFS(conditions!$93:$93,conditions!$8:$8,"&lt;="&amp;II$9,conditions!$9:$9,"&gt;="&amp;II$9))</f>
        <v>1.3825349999999998</v>
      </c>
      <c r="IJ180" s="27">
        <f>SUMIFS(178:178,$9:$9,IJ$9-SUMIFS(conditions!$93:$93,conditions!$8:$8,"&lt;="&amp;IJ$9,conditions!$9:$9,"&gt;="&amp;IJ$9))</f>
        <v>1.3825349999999998</v>
      </c>
      <c r="IK180" s="27">
        <f>SUMIFS(178:178,$9:$9,IK$9-SUMIFS(conditions!$93:$93,conditions!$8:$8,"&lt;="&amp;IK$9,conditions!$9:$9,"&gt;="&amp;IK$9))</f>
        <v>1.3825349999999998</v>
      </c>
      <c r="IL180" s="27">
        <f>SUMIFS(178:178,$9:$9,IL$9-SUMIFS(conditions!$93:$93,conditions!$8:$8,"&lt;="&amp;IL$9,conditions!$9:$9,"&gt;="&amp;IL$9))</f>
        <v>0</v>
      </c>
      <c r="IM180" s="27">
        <f>SUMIFS(178:178,$9:$9,IM$9-SUMIFS(conditions!$93:$93,conditions!$8:$8,"&lt;="&amp;IM$9,conditions!$9:$9,"&gt;="&amp;IM$9))</f>
        <v>0</v>
      </c>
      <c r="IN180" s="27">
        <f>SUMIFS(178:178,$9:$9,IN$9-SUMIFS(conditions!$93:$93,conditions!$8:$8,"&lt;="&amp;IN$9,conditions!$9:$9,"&gt;="&amp;IN$9))</f>
        <v>1.2719322</v>
      </c>
      <c r="IO180" s="27">
        <f>SUMIFS(178:178,$9:$9,IO$9-SUMIFS(conditions!$93:$93,conditions!$8:$8,"&lt;="&amp;IO$9,conditions!$9:$9,"&gt;="&amp;IO$9))</f>
        <v>1.2719322</v>
      </c>
      <c r="IP180" s="27">
        <f>SUMIFS(178:178,$9:$9,IP$9-SUMIFS(conditions!$93:$93,conditions!$8:$8,"&lt;="&amp;IP$9,conditions!$9:$9,"&gt;="&amp;IP$9))</f>
        <v>1.2719322</v>
      </c>
      <c r="IQ180" s="27">
        <f>SUMIFS(178:178,$9:$9,IQ$9-SUMIFS(conditions!$93:$93,conditions!$8:$8,"&lt;="&amp;IQ$9,conditions!$9:$9,"&gt;="&amp;IQ$9))</f>
        <v>1.2719322</v>
      </c>
      <c r="IR180" s="27">
        <f>SUMIFS(178:178,$9:$9,IR$9-SUMIFS(conditions!$93:$93,conditions!$8:$8,"&lt;="&amp;IR$9,conditions!$9:$9,"&gt;="&amp;IR$9))</f>
        <v>1.2719322</v>
      </c>
      <c r="IS180" s="27">
        <f>SUMIFS(178:178,$9:$9,IS$9-SUMIFS(conditions!$93:$93,conditions!$8:$8,"&lt;="&amp;IS$9,conditions!$9:$9,"&gt;="&amp;IS$9))</f>
        <v>0</v>
      </c>
      <c r="IT180" s="27">
        <f>SUMIFS(178:178,$9:$9,IT$9-SUMIFS(conditions!$93:$93,conditions!$8:$8,"&lt;="&amp;IT$9,conditions!$9:$9,"&gt;="&amp;IT$9))</f>
        <v>0</v>
      </c>
      <c r="IU180" s="27">
        <f>SUMIFS(178:178,$9:$9,IU$9-SUMIFS(conditions!$93:$93,conditions!$8:$8,"&lt;="&amp;IU$9,conditions!$9:$9,"&gt;="&amp;IU$9))</f>
        <v>1.2719322</v>
      </c>
      <c r="IV180" s="27">
        <f>SUMIFS(178:178,$9:$9,IV$9-SUMIFS(conditions!$93:$93,conditions!$8:$8,"&lt;="&amp;IV$9,conditions!$9:$9,"&gt;="&amp;IV$9))</f>
        <v>1.2719322</v>
      </c>
      <c r="IW180" s="27">
        <f>SUMIFS(178:178,$9:$9,IW$9-SUMIFS(conditions!$93:$93,conditions!$8:$8,"&lt;="&amp;IW$9,conditions!$9:$9,"&gt;="&amp;IW$9))</f>
        <v>1.2719322</v>
      </c>
      <c r="IX180" s="27">
        <f>SUMIFS(178:178,$9:$9,IX$9-SUMIFS(conditions!$93:$93,conditions!$8:$8,"&lt;="&amp;IX$9,conditions!$9:$9,"&gt;="&amp;IX$9))</f>
        <v>1.2719322</v>
      </c>
      <c r="IY180" s="27">
        <f>SUMIFS(178:178,$9:$9,IY$9-SUMIFS(conditions!$93:$93,conditions!$8:$8,"&lt;="&amp;IY$9,conditions!$9:$9,"&gt;="&amp;IY$9))</f>
        <v>1.2719322</v>
      </c>
      <c r="IZ180" s="27">
        <f>SUMIFS(178:178,$9:$9,IZ$9-SUMIFS(conditions!$93:$93,conditions!$8:$8,"&lt;="&amp;IZ$9,conditions!$9:$9,"&gt;="&amp;IZ$9))</f>
        <v>0</v>
      </c>
      <c r="JA180" s="27">
        <f>SUMIFS(178:178,$9:$9,JA$9-SUMIFS(conditions!$93:$93,conditions!$8:$8,"&lt;="&amp;JA$9,conditions!$9:$9,"&gt;="&amp;JA$9))</f>
        <v>0</v>
      </c>
      <c r="JB180" s="27">
        <f>SUMIFS(178:178,$9:$9,JB$9-SUMIFS(conditions!$93:$93,conditions!$8:$8,"&lt;="&amp;JB$9,conditions!$9:$9,"&gt;="&amp;JB$9))</f>
        <v>1.2719322</v>
      </c>
      <c r="JC180" s="27">
        <f>SUMIFS(178:178,$9:$9,JC$9-SUMIFS(conditions!$93:$93,conditions!$8:$8,"&lt;="&amp;JC$9,conditions!$9:$9,"&gt;="&amp;JC$9))</f>
        <v>1.2719322</v>
      </c>
      <c r="JD180" s="27">
        <f>SUMIFS(178:178,$9:$9,JD$9-SUMIFS(conditions!$93:$93,conditions!$8:$8,"&lt;="&amp;JD$9,conditions!$9:$9,"&gt;="&amp;JD$9))</f>
        <v>1.2719322</v>
      </c>
      <c r="JE180" s="27">
        <f>SUMIFS(178:178,$9:$9,JE$9-SUMIFS(conditions!$93:$93,conditions!$8:$8,"&lt;="&amp;JE$9,conditions!$9:$9,"&gt;="&amp;JE$9))</f>
        <v>1.2719322</v>
      </c>
      <c r="JF180" s="27">
        <f>SUMIFS(178:178,$9:$9,JF$9-SUMIFS(conditions!$93:$93,conditions!$8:$8,"&lt;="&amp;JF$9,conditions!$9:$9,"&gt;="&amp;JF$9))</f>
        <v>1.2719322</v>
      </c>
      <c r="JG180" s="27">
        <f>SUMIFS(178:178,$9:$9,JG$9-SUMIFS(conditions!$93:$93,conditions!$8:$8,"&lt;="&amp;JG$9,conditions!$9:$9,"&gt;="&amp;JG$9))</f>
        <v>0</v>
      </c>
      <c r="JH180" s="27">
        <f>SUMIFS(178:178,$9:$9,JH$9-SUMIFS(conditions!$93:$93,conditions!$8:$8,"&lt;="&amp;JH$9,conditions!$9:$9,"&gt;="&amp;JH$9))</f>
        <v>0</v>
      </c>
      <c r="JI180" s="27">
        <f>SUMIFS(178:178,$9:$9,JI$9-SUMIFS(conditions!$93:$93,conditions!$8:$8,"&lt;="&amp;JI$9,conditions!$9:$9,"&gt;="&amp;JI$9))</f>
        <v>1.2719322</v>
      </c>
      <c r="JJ180" s="27">
        <f>SUMIFS(178:178,$9:$9,JJ$9-SUMIFS(conditions!$93:$93,conditions!$8:$8,"&lt;="&amp;JJ$9,conditions!$9:$9,"&gt;="&amp;JJ$9))</f>
        <v>1.2719322</v>
      </c>
      <c r="JK180" s="27">
        <f>SUMIFS(178:178,$9:$9,JK$9-SUMIFS(conditions!$93:$93,conditions!$8:$8,"&lt;="&amp;JK$9,conditions!$9:$9,"&gt;="&amp;JK$9))</f>
        <v>1.2719322</v>
      </c>
      <c r="JL180" s="27">
        <f>SUMIFS(178:178,$9:$9,JL$9-SUMIFS(conditions!$93:$93,conditions!$8:$8,"&lt;="&amp;JL$9,conditions!$9:$9,"&gt;="&amp;JL$9))</f>
        <v>1.2719322</v>
      </c>
      <c r="JM180" s="27">
        <f>SUMIFS(178:178,$9:$9,JM$9-SUMIFS(conditions!$93:$93,conditions!$8:$8,"&lt;="&amp;JM$9,conditions!$9:$9,"&gt;="&amp;JM$9))</f>
        <v>1.2719322</v>
      </c>
      <c r="JN180" s="27">
        <f>SUMIFS(178:178,$9:$9,JN$9-SUMIFS(conditions!$93:$93,conditions!$8:$8,"&lt;="&amp;JN$9,conditions!$9:$9,"&gt;="&amp;JN$9))</f>
        <v>0</v>
      </c>
      <c r="JO180" s="27">
        <f>SUMIFS(178:178,$9:$9,JO$9-SUMIFS(conditions!$93:$93,conditions!$8:$8,"&lt;="&amp;JO$9,conditions!$9:$9,"&gt;="&amp;JO$9))</f>
        <v>0</v>
      </c>
      <c r="JP180" s="27">
        <f>SUMIFS(178:178,$9:$9,JP$9-SUMIFS(conditions!$93:$93,conditions!$8:$8,"&lt;="&amp;JP$9,conditions!$9:$9,"&gt;="&amp;JP$9))</f>
        <v>1.3100901659999997</v>
      </c>
      <c r="JQ180" s="27">
        <f>SUMIFS(178:178,$9:$9,JQ$9-SUMIFS(conditions!$93:$93,conditions!$8:$8,"&lt;="&amp;JQ$9,conditions!$9:$9,"&gt;="&amp;JQ$9))</f>
        <v>1.3100901659999997</v>
      </c>
      <c r="JR180" s="27">
        <f>SUMIFS(178:178,$9:$9,JR$9-SUMIFS(conditions!$93:$93,conditions!$8:$8,"&lt;="&amp;JR$9,conditions!$9:$9,"&gt;="&amp;JR$9))</f>
        <v>1.3100901659999997</v>
      </c>
      <c r="JS180" s="27">
        <f>SUMIFS(178:178,$9:$9,JS$9-SUMIFS(conditions!$93:$93,conditions!$8:$8,"&lt;="&amp;JS$9,conditions!$9:$9,"&gt;="&amp;JS$9))</f>
        <v>1.3100901659999997</v>
      </c>
      <c r="JT180" s="27">
        <f>SUMIFS(178:178,$9:$9,JT$9-SUMIFS(conditions!$93:$93,conditions!$8:$8,"&lt;="&amp;JT$9,conditions!$9:$9,"&gt;="&amp;JT$9))</f>
        <v>1.3100901659999997</v>
      </c>
      <c r="JU180" s="27">
        <f>SUMIFS(178:178,$9:$9,JU$9-SUMIFS(conditions!$93:$93,conditions!$8:$8,"&lt;="&amp;JU$9,conditions!$9:$9,"&gt;="&amp;JU$9))</f>
        <v>0</v>
      </c>
      <c r="JV180" s="27">
        <f>SUMIFS(178:178,$9:$9,JV$9-SUMIFS(conditions!$93:$93,conditions!$8:$8,"&lt;="&amp;JV$9,conditions!$9:$9,"&gt;="&amp;JV$9))</f>
        <v>0</v>
      </c>
      <c r="JW180" s="27">
        <f>SUMIFS(178:178,$9:$9,JW$9-SUMIFS(conditions!$93:$93,conditions!$8:$8,"&lt;="&amp;JW$9,conditions!$9:$9,"&gt;="&amp;JW$9))</f>
        <v>1.3100901659999997</v>
      </c>
      <c r="JX180" s="27">
        <f>SUMIFS(178:178,$9:$9,JX$9-SUMIFS(conditions!$93:$93,conditions!$8:$8,"&lt;="&amp;JX$9,conditions!$9:$9,"&gt;="&amp;JX$9))</f>
        <v>1.3100901659999997</v>
      </c>
      <c r="JY180" s="27">
        <f>SUMIFS(178:178,$9:$9,JY$9-SUMIFS(conditions!$93:$93,conditions!$8:$8,"&lt;="&amp;JY$9,conditions!$9:$9,"&gt;="&amp;JY$9))</f>
        <v>1.3100901659999997</v>
      </c>
      <c r="JZ180" s="27">
        <f>SUMIFS(178:178,$9:$9,JZ$9-SUMIFS(conditions!$93:$93,conditions!$8:$8,"&lt;="&amp;JZ$9,conditions!$9:$9,"&gt;="&amp;JZ$9))</f>
        <v>1.3100901659999997</v>
      </c>
      <c r="KA180" s="27">
        <f>SUMIFS(178:178,$9:$9,KA$9-SUMIFS(conditions!$93:$93,conditions!$8:$8,"&lt;="&amp;KA$9,conditions!$9:$9,"&gt;="&amp;KA$9))</f>
        <v>1.3100901659999997</v>
      </c>
      <c r="KB180" s="27">
        <f>SUMIFS(178:178,$9:$9,KB$9-SUMIFS(conditions!$93:$93,conditions!$8:$8,"&lt;="&amp;KB$9,conditions!$9:$9,"&gt;="&amp;KB$9))</f>
        <v>0</v>
      </c>
      <c r="KC180" s="27">
        <f>SUMIFS(178:178,$9:$9,KC$9-SUMIFS(conditions!$93:$93,conditions!$8:$8,"&lt;="&amp;KC$9,conditions!$9:$9,"&gt;="&amp;KC$9))</f>
        <v>0</v>
      </c>
      <c r="KD180" s="27">
        <f>SUMIFS(178:178,$9:$9,KD$9-SUMIFS(conditions!$93:$93,conditions!$8:$8,"&lt;="&amp;KD$9,conditions!$9:$9,"&gt;="&amp;KD$9))</f>
        <v>1.3100901659999997</v>
      </c>
      <c r="KE180" s="27">
        <f>SUMIFS(178:178,$9:$9,KE$9-SUMIFS(conditions!$93:$93,conditions!$8:$8,"&lt;="&amp;KE$9,conditions!$9:$9,"&gt;="&amp;KE$9))</f>
        <v>1.3100901659999997</v>
      </c>
      <c r="KF180" s="27">
        <f>SUMIFS(178:178,$9:$9,KF$9-SUMIFS(conditions!$93:$93,conditions!$8:$8,"&lt;="&amp;KF$9,conditions!$9:$9,"&gt;="&amp;KF$9))</f>
        <v>1.3100901659999997</v>
      </c>
      <c r="KG180" s="27">
        <f>SUMIFS(178:178,$9:$9,KG$9-SUMIFS(conditions!$93:$93,conditions!$8:$8,"&lt;="&amp;KG$9,conditions!$9:$9,"&gt;="&amp;KG$9))</f>
        <v>1.3100901659999997</v>
      </c>
      <c r="KH180" s="27">
        <f>SUMIFS(178:178,$9:$9,KH$9-SUMIFS(conditions!$93:$93,conditions!$8:$8,"&lt;="&amp;KH$9,conditions!$9:$9,"&gt;="&amp;KH$9))</f>
        <v>1.3100901659999997</v>
      </c>
      <c r="KI180" s="27">
        <f>SUMIFS(178:178,$9:$9,KI$9-SUMIFS(conditions!$93:$93,conditions!$8:$8,"&lt;="&amp;KI$9,conditions!$9:$9,"&gt;="&amp;KI$9))</f>
        <v>0</v>
      </c>
      <c r="KJ180" s="27">
        <f>SUMIFS(178:178,$9:$9,KJ$9-SUMIFS(conditions!$93:$93,conditions!$8:$8,"&lt;="&amp;KJ$9,conditions!$9:$9,"&gt;="&amp;KJ$9))</f>
        <v>0</v>
      </c>
      <c r="KK180" s="27">
        <f>SUMIFS(178:178,$9:$9,KK$9-SUMIFS(conditions!$93:$93,conditions!$8:$8,"&lt;="&amp;KK$9,conditions!$9:$9,"&gt;="&amp;KK$9))</f>
        <v>1.3100901659999997</v>
      </c>
      <c r="KL180" s="27">
        <f>SUMIFS(178:178,$9:$9,KL$9-SUMIFS(conditions!$93:$93,conditions!$8:$8,"&lt;="&amp;KL$9,conditions!$9:$9,"&gt;="&amp;KL$9))</f>
        <v>1.3100901659999997</v>
      </c>
      <c r="KM180" s="27">
        <f>SUMIFS(178:178,$9:$9,KM$9-SUMIFS(conditions!$93:$93,conditions!$8:$8,"&lt;="&amp;KM$9,conditions!$9:$9,"&gt;="&amp;KM$9))</f>
        <v>1.3100901659999997</v>
      </c>
      <c r="KN180" s="27">
        <f>SUMIFS(178:178,$9:$9,KN$9-SUMIFS(conditions!$93:$93,conditions!$8:$8,"&lt;="&amp;KN$9,conditions!$9:$9,"&gt;="&amp;KN$9))</f>
        <v>1.3100901659999997</v>
      </c>
      <c r="KO180" s="27">
        <f>SUMIFS(178:178,$9:$9,KO$9-SUMIFS(conditions!$93:$93,conditions!$8:$8,"&lt;="&amp;KO$9,conditions!$9:$9,"&gt;="&amp;KO$9))</f>
        <v>1.3100901659999997</v>
      </c>
      <c r="KP180" s="27">
        <f>SUMIFS(178:178,$9:$9,KP$9-SUMIFS(conditions!$93:$93,conditions!$8:$8,"&lt;="&amp;KP$9,conditions!$9:$9,"&gt;="&amp;KP$9))</f>
        <v>0</v>
      </c>
      <c r="KQ180" s="27">
        <f>SUMIFS(178:178,$9:$9,KQ$9-SUMIFS(conditions!$93:$93,conditions!$8:$8,"&lt;="&amp;KQ$9,conditions!$9:$9,"&gt;="&amp;KQ$9))</f>
        <v>0</v>
      </c>
      <c r="KR180" s="27">
        <f>SUMIFS(178:178,$9:$9,KR$9-SUMIFS(conditions!$93:$93,conditions!$8:$8,"&lt;="&amp;KR$9,conditions!$9:$9,"&gt;="&amp;KR$9))</f>
        <v>1.3100901659999997</v>
      </c>
      <c r="KS180" s="27">
        <f>SUMIFS(178:178,$9:$9,KS$9-SUMIFS(conditions!$93:$93,conditions!$8:$8,"&lt;="&amp;KS$9,conditions!$9:$9,"&gt;="&amp;KS$9))</f>
        <v>1.3100901659999997</v>
      </c>
      <c r="KT180" s="27">
        <f>SUMIFS(178:178,$9:$9,KT$9-SUMIFS(conditions!$93:$93,conditions!$8:$8,"&lt;="&amp;KT$9,conditions!$9:$9,"&gt;="&amp;KT$9))</f>
        <v>1.7155942649999998</v>
      </c>
      <c r="KU180" s="27">
        <f>SUMIFS(178:178,$9:$9,KU$9-SUMIFS(conditions!$93:$93,conditions!$8:$8,"&lt;="&amp;KU$9,conditions!$9:$9,"&gt;="&amp;KU$9))</f>
        <v>1.7155942649999998</v>
      </c>
      <c r="KV180" s="27">
        <f>SUMIFS(178:178,$9:$9,KV$9-SUMIFS(conditions!$93:$93,conditions!$8:$8,"&lt;="&amp;KV$9,conditions!$9:$9,"&gt;="&amp;KV$9))</f>
        <v>1.7155942649999998</v>
      </c>
      <c r="KW180" s="27">
        <f>SUMIFS(178:178,$9:$9,KW$9-SUMIFS(conditions!$93:$93,conditions!$8:$8,"&lt;="&amp;KW$9,conditions!$9:$9,"&gt;="&amp;KW$9))</f>
        <v>0</v>
      </c>
      <c r="KX180" s="27">
        <f>SUMIFS(178:178,$9:$9,KX$9-SUMIFS(conditions!$93:$93,conditions!$8:$8,"&lt;="&amp;KX$9,conditions!$9:$9,"&gt;="&amp;KX$9))</f>
        <v>0</v>
      </c>
      <c r="KY180" s="27">
        <f>SUMIFS(178:178,$9:$9,KY$9-SUMIFS(conditions!$93:$93,conditions!$8:$8,"&lt;="&amp;KY$9,conditions!$9:$9,"&gt;="&amp;KY$9))</f>
        <v>1.7155942649999998</v>
      </c>
      <c r="KZ180" s="27">
        <f>SUMIFS(178:178,$9:$9,KZ$9-SUMIFS(conditions!$93:$93,conditions!$8:$8,"&lt;="&amp;KZ$9,conditions!$9:$9,"&gt;="&amp;KZ$9))</f>
        <v>1.7155942649999998</v>
      </c>
      <c r="LA180" s="27">
        <f>SUMIFS(178:178,$9:$9,LA$9-SUMIFS(conditions!$93:$93,conditions!$8:$8,"&lt;="&amp;LA$9,conditions!$9:$9,"&gt;="&amp;LA$9))</f>
        <v>1.7155942649999998</v>
      </c>
      <c r="LB180" s="27">
        <f>SUMIFS(178:178,$9:$9,LB$9-SUMIFS(conditions!$93:$93,conditions!$8:$8,"&lt;="&amp;LB$9,conditions!$9:$9,"&gt;="&amp;LB$9))</f>
        <v>1.7155942649999998</v>
      </c>
      <c r="LC180" s="27">
        <f>SUMIFS(178:178,$9:$9,LC$9-SUMIFS(conditions!$93:$93,conditions!$8:$8,"&lt;="&amp;LC$9,conditions!$9:$9,"&gt;="&amp;LC$9))</f>
        <v>1.7155942649999998</v>
      </c>
      <c r="LD180" s="27">
        <f>SUMIFS(178:178,$9:$9,LD$9-SUMIFS(conditions!$93:$93,conditions!$8:$8,"&lt;="&amp;LD$9,conditions!$9:$9,"&gt;="&amp;LD$9))</f>
        <v>0</v>
      </c>
      <c r="LE180" s="27">
        <f>SUMIFS(178:178,$9:$9,LE$9-SUMIFS(conditions!$93:$93,conditions!$8:$8,"&lt;="&amp;LE$9,conditions!$9:$9,"&gt;="&amp;LE$9))</f>
        <v>0</v>
      </c>
      <c r="LF180" s="27">
        <f>SUMIFS(178:178,$9:$9,LF$9-SUMIFS(conditions!$93:$93,conditions!$8:$8,"&lt;="&amp;LF$9,conditions!$9:$9,"&gt;="&amp;LF$9))</f>
        <v>1.7155942649999998</v>
      </c>
      <c r="LG180" s="27">
        <f>SUMIFS(178:178,$9:$9,LG$9-SUMIFS(conditions!$93:$93,conditions!$8:$8,"&lt;="&amp;LG$9,conditions!$9:$9,"&gt;="&amp;LG$9))</f>
        <v>1.7155942649999998</v>
      </c>
      <c r="LH180" s="27">
        <f>SUMIFS(178:178,$9:$9,LH$9-SUMIFS(conditions!$93:$93,conditions!$8:$8,"&lt;="&amp;LH$9,conditions!$9:$9,"&gt;="&amp;LH$9))</f>
        <v>1.7155942649999998</v>
      </c>
      <c r="LI180" s="27">
        <f>SUMIFS(178:178,$9:$9,LI$9-SUMIFS(conditions!$93:$93,conditions!$8:$8,"&lt;="&amp;LI$9,conditions!$9:$9,"&gt;="&amp;LI$9))</f>
        <v>1.7155942649999998</v>
      </c>
      <c r="LJ180" s="27">
        <f>SUMIFS(178:178,$9:$9,LJ$9-SUMIFS(conditions!$93:$93,conditions!$8:$8,"&lt;="&amp;LJ$9,conditions!$9:$9,"&gt;="&amp;LJ$9))</f>
        <v>1.7155942649999998</v>
      </c>
      <c r="LK180" s="27">
        <f>SUMIFS(178:178,$9:$9,LK$9-SUMIFS(conditions!$93:$93,conditions!$8:$8,"&lt;="&amp;LK$9,conditions!$9:$9,"&gt;="&amp;LK$9))</f>
        <v>0</v>
      </c>
      <c r="LL180" s="27">
        <f>SUMIFS(178:178,$9:$9,LL$9-SUMIFS(conditions!$93:$93,conditions!$8:$8,"&lt;="&amp;LL$9,conditions!$9:$9,"&gt;="&amp;LL$9))</f>
        <v>0</v>
      </c>
      <c r="LM180" s="27">
        <f>SUMIFS(178:178,$9:$9,LM$9-SUMIFS(conditions!$93:$93,conditions!$8:$8,"&lt;="&amp;LM$9,conditions!$9:$9,"&gt;="&amp;LM$9))</f>
        <v>1.7155942649999998</v>
      </c>
      <c r="LN180" s="27">
        <f>SUMIFS(178:178,$9:$9,LN$9-SUMIFS(conditions!$93:$93,conditions!$8:$8,"&lt;="&amp;LN$9,conditions!$9:$9,"&gt;="&amp;LN$9))</f>
        <v>1.7155942649999998</v>
      </c>
      <c r="LO180" s="27">
        <f>SUMIFS(178:178,$9:$9,LO$9-SUMIFS(conditions!$93:$93,conditions!$8:$8,"&lt;="&amp;LO$9,conditions!$9:$9,"&gt;="&amp;LO$9))</f>
        <v>1.7155942649999998</v>
      </c>
      <c r="LP180" s="27">
        <f>SUMIFS(178:178,$9:$9,LP$9-SUMIFS(conditions!$93:$93,conditions!$8:$8,"&lt;="&amp;LP$9,conditions!$9:$9,"&gt;="&amp;LP$9))</f>
        <v>1.7155942649999998</v>
      </c>
      <c r="LQ180" s="27">
        <f>SUMIFS(178:178,$9:$9,LQ$9-SUMIFS(conditions!$93:$93,conditions!$8:$8,"&lt;="&amp;LQ$9,conditions!$9:$9,"&gt;="&amp;LQ$9))</f>
        <v>1.7155942649999998</v>
      </c>
      <c r="LR180" s="27">
        <f>SUMIFS(178:178,$9:$9,LR$9-SUMIFS(conditions!$93:$93,conditions!$8:$8,"&lt;="&amp;LR$9,conditions!$9:$9,"&gt;="&amp;LR$9))</f>
        <v>0</v>
      </c>
      <c r="LS180" s="27">
        <f>SUMIFS(178:178,$9:$9,LS$9-SUMIFS(conditions!$93:$93,conditions!$8:$8,"&lt;="&amp;LS$9,conditions!$9:$9,"&gt;="&amp;LS$9))</f>
        <v>0</v>
      </c>
      <c r="LT180" s="27">
        <f>SUMIFS(178:178,$9:$9,LT$9-SUMIFS(conditions!$93:$93,conditions!$8:$8,"&lt;="&amp;LT$9,conditions!$9:$9,"&gt;="&amp;LT$9))</f>
        <v>1.7155942649999998</v>
      </c>
      <c r="LU180" s="27">
        <f>SUMIFS(178:178,$9:$9,LU$9-SUMIFS(conditions!$93:$93,conditions!$8:$8,"&lt;="&amp;LU$9,conditions!$9:$9,"&gt;="&amp;LU$9))</f>
        <v>1.7155942649999998</v>
      </c>
      <c r="LV180" s="27">
        <f>SUMIFS(178:178,$9:$9,LV$9-SUMIFS(conditions!$93:$93,conditions!$8:$8,"&lt;="&amp;LV$9,conditions!$9:$9,"&gt;="&amp;LV$9))</f>
        <v>1.7155942649999998</v>
      </c>
      <c r="LW180" s="27">
        <f>SUMIFS(178:178,$9:$9,LW$9-SUMIFS(conditions!$93:$93,conditions!$8:$8,"&lt;="&amp;LW$9,conditions!$9:$9,"&gt;="&amp;LW$9))</f>
        <v>1.7155942649999998</v>
      </c>
      <c r="LX180" s="27">
        <f>SUMIFS(178:178,$9:$9,LX$9-SUMIFS(conditions!$93:$93,conditions!$8:$8,"&lt;="&amp;LX$9,conditions!$9:$9,"&gt;="&amp;LX$9))</f>
        <v>2.2302725445</v>
      </c>
      <c r="LY180" s="27">
        <f>SUMIFS(178:178,$9:$9,LY$9-SUMIFS(conditions!$93:$93,conditions!$8:$8,"&lt;="&amp;LY$9,conditions!$9:$9,"&gt;="&amp;LY$9))</f>
        <v>0</v>
      </c>
      <c r="LZ180" s="27">
        <f>SUMIFS(178:178,$9:$9,LZ$9-SUMIFS(conditions!$93:$93,conditions!$8:$8,"&lt;="&amp;LZ$9,conditions!$9:$9,"&gt;="&amp;LZ$9))</f>
        <v>0</v>
      </c>
      <c r="MA180" s="27">
        <f>SUMIFS(178:178,$9:$9,MA$9-SUMIFS(conditions!$93:$93,conditions!$8:$8,"&lt;="&amp;MA$9,conditions!$9:$9,"&gt;="&amp;MA$9))</f>
        <v>2.2302725445</v>
      </c>
      <c r="MB180" s="27">
        <f>SUMIFS(178:178,$9:$9,MB$9-SUMIFS(conditions!$93:$93,conditions!$8:$8,"&lt;="&amp;MB$9,conditions!$9:$9,"&gt;="&amp;MB$9))</f>
        <v>2.2302725445</v>
      </c>
      <c r="MC180" s="27">
        <f>SUMIFS(178:178,$9:$9,MC$9-SUMIFS(conditions!$93:$93,conditions!$8:$8,"&lt;="&amp;MC$9,conditions!$9:$9,"&gt;="&amp;MC$9))</f>
        <v>2.2302725445</v>
      </c>
      <c r="MD180" s="27">
        <f>SUMIFS(178:178,$9:$9,MD$9-SUMIFS(conditions!$93:$93,conditions!$8:$8,"&lt;="&amp;MD$9,conditions!$9:$9,"&gt;="&amp;MD$9))</f>
        <v>2.2302725445</v>
      </c>
      <c r="ME180" s="27">
        <f>SUMIFS(178:178,$9:$9,ME$9-SUMIFS(conditions!$93:$93,conditions!$8:$8,"&lt;="&amp;ME$9,conditions!$9:$9,"&gt;="&amp;ME$9))</f>
        <v>2.2302725445</v>
      </c>
      <c r="MF180" s="27">
        <f>SUMIFS(178:178,$9:$9,MF$9-SUMIFS(conditions!$93:$93,conditions!$8:$8,"&lt;="&amp;MF$9,conditions!$9:$9,"&gt;="&amp;MF$9))</f>
        <v>0</v>
      </c>
      <c r="MG180" s="27">
        <f>SUMIFS(178:178,$9:$9,MG$9-SUMIFS(conditions!$93:$93,conditions!$8:$8,"&lt;="&amp;MG$9,conditions!$9:$9,"&gt;="&amp;MG$9))</f>
        <v>0</v>
      </c>
      <c r="MH180" s="27">
        <f>SUMIFS(178:178,$9:$9,MH$9-SUMIFS(conditions!$93:$93,conditions!$8:$8,"&lt;="&amp;MH$9,conditions!$9:$9,"&gt;="&amp;MH$9))</f>
        <v>2.2302725445</v>
      </c>
      <c r="MI180" s="27">
        <f>SUMIFS(178:178,$9:$9,MI$9-SUMIFS(conditions!$93:$93,conditions!$8:$8,"&lt;="&amp;MI$9,conditions!$9:$9,"&gt;="&amp;MI$9))</f>
        <v>2.2302725445</v>
      </c>
      <c r="MJ180" s="27">
        <f>SUMIFS(178:178,$9:$9,MJ$9-SUMIFS(conditions!$93:$93,conditions!$8:$8,"&lt;="&amp;MJ$9,conditions!$9:$9,"&gt;="&amp;MJ$9))</f>
        <v>2.2302725445</v>
      </c>
      <c r="MK180" s="27">
        <f>SUMIFS(178:178,$9:$9,MK$9-SUMIFS(conditions!$93:$93,conditions!$8:$8,"&lt;="&amp;MK$9,conditions!$9:$9,"&gt;="&amp;MK$9))</f>
        <v>2.2302725445</v>
      </c>
      <c r="ML180" s="27">
        <f>SUMIFS(178:178,$9:$9,ML$9-SUMIFS(conditions!$93:$93,conditions!$8:$8,"&lt;="&amp;ML$9,conditions!$9:$9,"&gt;="&amp;ML$9))</f>
        <v>2.2302725445</v>
      </c>
      <c r="MM180" s="27">
        <f>SUMIFS(178:178,$9:$9,MM$9-SUMIFS(conditions!$93:$93,conditions!$8:$8,"&lt;="&amp;MM$9,conditions!$9:$9,"&gt;="&amp;MM$9))</f>
        <v>0</v>
      </c>
      <c r="MN180" s="27">
        <f>SUMIFS(178:178,$9:$9,MN$9-SUMIFS(conditions!$93:$93,conditions!$8:$8,"&lt;="&amp;MN$9,conditions!$9:$9,"&gt;="&amp;MN$9))</f>
        <v>0</v>
      </c>
      <c r="MO180" s="27">
        <f>SUMIFS(178:178,$9:$9,MO$9-SUMIFS(conditions!$93:$93,conditions!$8:$8,"&lt;="&amp;MO$9,conditions!$9:$9,"&gt;="&amp;MO$9))</f>
        <v>2.2302725445</v>
      </c>
      <c r="MP180" s="27">
        <f>SUMIFS(178:178,$9:$9,MP$9-SUMIFS(conditions!$93:$93,conditions!$8:$8,"&lt;="&amp;MP$9,conditions!$9:$9,"&gt;="&amp;MP$9))</f>
        <v>2.2302725445</v>
      </c>
      <c r="MQ180" s="27">
        <f>SUMIFS(178:178,$9:$9,MQ$9-SUMIFS(conditions!$93:$93,conditions!$8:$8,"&lt;="&amp;MQ$9,conditions!$9:$9,"&gt;="&amp;MQ$9))</f>
        <v>2.2302725445</v>
      </c>
      <c r="MR180" s="27">
        <f>SUMIFS(178:178,$9:$9,MR$9-SUMIFS(conditions!$93:$93,conditions!$8:$8,"&lt;="&amp;MR$9,conditions!$9:$9,"&gt;="&amp;MR$9))</f>
        <v>2.2302725445</v>
      </c>
      <c r="MS180" s="27">
        <f>SUMIFS(178:178,$9:$9,MS$9-SUMIFS(conditions!$93:$93,conditions!$8:$8,"&lt;="&amp;MS$9,conditions!$9:$9,"&gt;="&amp;MS$9))</f>
        <v>2.2302725445</v>
      </c>
      <c r="MT180" s="27">
        <f>SUMIFS(178:178,$9:$9,MT$9-SUMIFS(conditions!$93:$93,conditions!$8:$8,"&lt;="&amp;MT$9,conditions!$9:$9,"&gt;="&amp;MT$9))</f>
        <v>0</v>
      </c>
      <c r="MU180" s="27">
        <f>SUMIFS(178:178,$9:$9,MU$9-SUMIFS(conditions!$93:$93,conditions!$8:$8,"&lt;="&amp;MU$9,conditions!$9:$9,"&gt;="&amp;MU$9))</f>
        <v>0</v>
      </c>
      <c r="MV180" s="27">
        <f>SUMIFS(178:178,$9:$9,MV$9-SUMIFS(conditions!$93:$93,conditions!$8:$8,"&lt;="&amp;MV$9,conditions!$9:$9,"&gt;="&amp;MV$9))</f>
        <v>2.2302725445</v>
      </c>
      <c r="MW180" s="27">
        <f>SUMIFS(178:178,$9:$9,MW$9-SUMIFS(conditions!$93:$93,conditions!$8:$8,"&lt;="&amp;MW$9,conditions!$9:$9,"&gt;="&amp;MW$9))</f>
        <v>2.2302725445</v>
      </c>
      <c r="MX180" s="27">
        <f>SUMIFS(178:178,$9:$9,MX$9-SUMIFS(conditions!$93:$93,conditions!$8:$8,"&lt;="&amp;MX$9,conditions!$9:$9,"&gt;="&amp;MX$9))</f>
        <v>2.2302725445</v>
      </c>
      <c r="MY180" s="27">
        <f>SUMIFS(178:178,$9:$9,MY$9-SUMIFS(conditions!$93:$93,conditions!$8:$8,"&lt;="&amp;MY$9,conditions!$9:$9,"&gt;="&amp;MY$9))</f>
        <v>2.2302725445</v>
      </c>
      <c r="MZ180" s="27">
        <f>SUMIFS(178:178,$9:$9,MZ$9-SUMIFS(conditions!$93:$93,conditions!$8:$8,"&lt;="&amp;MZ$9,conditions!$9:$9,"&gt;="&amp;MZ$9))</f>
        <v>2.2302725445</v>
      </c>
      <c r="NA180" s="27">
        <f>SUMIFS(178:178,$9:$9,NA$9-SUMIFS(conditions!$93:$93,conditions!$8:$8,"&lt;="&amp;NA$9,conditions!$9:$9,"&gt;="&amp;NA$9))</f>
        <v>0</v>
      </c>
      <c r="NB180" s="27">
        <f>SUMIFS(178:178,$9:$9,NB$9-SUMIFS(conditions!$93:$93,conditions!$8:$8,"&lt;="&amp;NB$9,conditions!$9:$9,"&gt;="&amp;NB$9))</f>
        <v>0</v>
      </c>
      <c r="NC180" s="27">
        <f>SUMIFS(178:178,$9:$9,NC$9-SUMIFS(conditions!$93:$93,conditions!$8:$8,"&lt;="&amp;NC$9,conditions!$9:$9,"&gt;="&amp;NC$9))</f>
        <v>2.6763270533999997</v>
      </c>
      <c r="ND180" s="27">
        <f>SUMIFS(178:178,$9:$9,ND$9-SUMIFS(conditions!$93:$93,conditions!$8:$8,"&lt;="&amp;ND$9,conditions!$9:$9,"&gt;="&amp;ND$9))</f>
        <v>2.6763270533999997</v>
      </c>
      <c r="NE180" s="27">
        <f>SUMIFS(178:178,$9:$9,NE$9-SUMIFS(conditions!$93:$93,conditions!$8:$8,"&lt;="&amp;NE$9,conditions!$9:$9,"&gt;="&amp;NE$9))</f>
        <v>2.6763270533999997</v>
      </c>
      <c r="NF180" s="27">
        <f>SUMIFS(178:178,$9:$9,NF$9-SUMIFS(conditions!$93:$93,conditions!$8:$8,"&lt;="&amp;NF$9,conditions!$9:$9,"&gt;="&amp;NF$9))</f>
        <v>2.6763270533999997</v>
      </c>
      <c r="NG180" s="27">
        <f>SUMIFS(178:178,$9:$9,NG$9-SUMIFS(conditions!$93:$93,conditions!$8:$8,"&lt;="&amp;NG$9,conditions!$9:$9,"&gt;="&amp;NG$9))</f>
        <v>2.6763270533999997</v>
      </c>
      <c r="NH180" s="27">
        <f>SUMIFS(178:178,$9:$9,NH$9-SUMIFS(conditions!$93:$93,conditions!$8:$8,"&lt;="&amp;NH$9,conditions!$9:$9,"&gt;="&amp;NH$9))</f>
        <v>0</v>
      </c>
      <c r="NI180" s="27">
        <f>SUMIFS(178:178,$9:$9,NI$9-SUMIFS(conditions!$93:$93,conditions!$8:$8,"&lt;="&amp;NI$9,conditions!$9:$9,"&gt;="&amp;NI$9))</f>
        <v>0</v>
      </c>
      <c r="NJ180" s="27">
        <f>SUMIFS(178:178,$9:$9,NJ$9-SUMIFS(conditions!$93:$93,conditions!$8:$8,"&lt;="&amp;NJ$9,conditions!$9:$9,"&gt;="&amp;NJ$9))</f>
        <v>2.6763270533999997</v>
      </c>
      <c r="NK180" s="27">
        <f>SUMIFS(178:178,$9:$9,NK$9-SUMIFS(conditions!$93:$93,conditions!$8:$8,"&lt;="&amp;NK$9,conditions!$9:$9,"&gt;="&amp;NK$9))</f>
        <v>2.6763270533999997</v>
      </c>
      <c r="NL180" s="27">
        <f>SUMIFS(178:178,$9:$9,NL$9-SUMIFS(conditions!$93:$93,conditions!$8:$8,"&lt;="&amp;NL$9,conditions!$9:$9,"&gt;="&amp;NL$9))</f>
        <v>2.6763270533999997</v>
      </c>
      <c r="NM180" s="27">
        <f>SUMIFS(178:178,$9:$9,NM$9-SUMIFS(conditions!$93:$93,conditions!$8:$8,"&lt;="&amp;NM$9,conditions!$9:$9,"&gt;="&amp;NM$9))</f>
        <v>2.6763270533999997</v>
      </c>
      <c r="NN180" s="27">
        <f>SUMIFS(178:178,$9:$9,NN$9-SUMIFS(conditions!$93:$93,conditions!$8:$8,"&lt;="&amp;NN$9,conditions!$9:$9,"&gt;="&amp;NN$9))</f>
        <v>2.6763270533999997</v>
      </c>
      <c r="NO180" s="27">
        <f>SUMIFS(178:178,$9:$9,NO$9-SUMIFS(conditions!$93:$93,conditions!$8:$8,"&lt;="&amp;NO$9,conditions!$9:$9,"&gt;="&amp;NO$9))</f>
        <v>0</v>
      </c>
      <c r="NP180" s="27">
        <f>SUMIFS(178:178,$9:$9,NP$9-SUMIFS(conditions!$93:$93,conditions!$8:$8,"&lt;="&amp;NP$9,conditions!$9:$9,"&gt;="&amp;NP$9))</f>
        <v>0</v>
      </c>
      <c r="NQ180" s="27">
        <f>SUMIFS(178:178,$9:$9,NQ$9-SUMIFS(conditions!$93:$93,conditions!$8:$8,"&lt;="&amp;NQ$9,conditions!$9:$9,"&gt;="&amp;NQ$9))</f>
        <v>2.6763270533999997</v>
      </c>
      <c r="NR180" s="27">
        <f>SUMIFS(178:178,$9:$9,NR$9-SUMIFS(conditions!$93:$93,conditions!$8:$8,"&lt;="&amp;NR$9,conditions!$9:$9,"&gt;="&amp;NR$9))</f>
        <v>2.6763270533999997</v>
      </c>
      <c r="NS180" s="27">
        <f>SUMIFS(178:178,$9:$9,NS$9-SUMIFS(conditions!$93:$93,conditions!$8:$8,"&lt;="&amp;NS$9,conditions!$9:$9,"&gt;="&amp;NS$9))</f>
        <v>2.6763270533999997</v>
      </c>
      <c r="NT180" s="27">
        <f>SUMIFS(178:178,$9:$9,NT$9-SUMIFS(conditions!$93:$93,conditions!$8:$8,"&lt;="&amp;NT$9,conditions!$9:$9,"&gt;="&amp;NT$9))</f>
        <v>2.6763270533999997</v>
      </c>
      <c r="NU180" s="27">
        <f>SUMIFS(178:178,$9:$9,NU$9-SUMIFS(conditions!$93:$93,conditions!$8:$8,"&lt;="&amp;NU$9,conditions!$9:$9,"&gt;="&amp;NU$9))</f>
        <v>2.6763270533999997</v>
      </c>
      <c r="NV180" s="27">
        <f>SUMIFS(178:178,$9:$9,NV$9-SUMIFS(conditions!$93:$93,conditions!$8:$8,"&lt;="&amp;NV$9,conditions!$9:$9,"&gt;="&amp;NV$9))</f>
        <v>0</v>
      </c>
    </row>
    <row r="181" spans="1:38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8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</row>
    <row r="182" spans="1:386" s="7" customFormat="1" x14ac:dyDescent="0.25">
      <c r="A182" s="5"/>
      <c r="B182" s="5"/>
      <c r="C182" s="5"/>
      <c r="D182" s="5"/>
      <c r="E182" s="5"/>
      <c r="F182" s="5"/>
      <c r="G182" s="5" t="str">
        <f>KPI!$F$62</f>
        <v>кред. задолж-ть по опл. пр. перем. расх. на нач. бюдж. года</v>
      </c>
      <c r="H182" s="5"/>
      <c r="I182" s="5"/>
      <c r="J182" s="20" t="str">
        <f>IF($G182="","",INDEX(KPI!$H$11:$H$121,SUMIFS(KPI!$E$11:$E$121,KPI!$F$11:$F$121,$G182)))</f>
        <v>тыс.руб.</v>
      </c>
      <c r="K182" s="5"/>
      <c r="L182" s="5"/>
      <c r="M182" s="5"/>
      <c r="N182" s="5"/>
      <c r="O182" s="5"/>
      <c r="P182" s="5"/>
      <c r="Q182" s="5"/>
      <c r="R182" s="27">
        <f>SUM(T182:NV182)</f>
        <v>16.860860436419998</v>
      </c>
      <c r="S182" s="5"/>
      <c r="T182" s="5"/>
      <c r="U182" s="27">
        <f>IF(U$9="",0,IF(U$9-conditions!$U$93&lt;$U$9,(1-conditions!$U$34)*SUMIFS($13:$13,$9:$9,EOMONTH($U$9,11)+1-$U$9+U$9-conditions!$U$93)*conditions!$U$91,0))</f>
        <v>0</v>
      </c>
      <c r="V182" s="27">
        <f>IF(V$9="",0,IF(V$9-conditions!$U$93&lt;$U$9,(1-conditions!$U$34)*SUMIFS($13:$13,$9:$9,EOMONTH($U$9,11)+1-$U$9+V$9-conditions!$U$93)*conditions!$U$91,0))</f>
        <v>2.40869434806</v>
      </c>
      <c r="W182" s="27">
        <f>IF(W$9="",0,IF(W$9-conditions!$U$93&lt;$U$9,(1-conditions!$U$34)*SUMIFS($13:$13,$9:$9,EOMONTH($U$9,11)+1-$U$9+W$9-conditions!$U$93)*conditions!$U$91,0))</f>
        <v>2.40869434806</v>
      </c>
      <c r="X182" s="27">
        <f>IF(X$9="",0,IF(X$9-conditions!$U$93&lt;$U$9,(1-conditions!$U$34)*SUMIFS($13:$13,$9:$9,EOMONTH($U$9,11)+1-$U$9+X$9-conditions!$U$93)*conditions!$U$91,0))</f>
        <v>2.40869434806</v>
      </c>
      <c r="Y182" s="27">
        <f>IF(Y$9="",0,IF(Y$9-conditions!$U$93&lt;$U$9,(1-conditions!$U$34)*SUMIFS($13:$13,$9:$9,EOMONTH($U$9,11)+1-$U$9+Y$9-conditions!$U$93)*conditions!$U$91,0))</f>
        <v>2.40869434806</v>
      </c>
      <c r="Z182" s="27">
        <f>IF(Z$9="",0,IF(Z$9-conditions!$U$93&lt;$U$9,(1-conditions!$U$34)*SUMIFS($13:$13,$9:$9,EOMONTH($U$9,11)+1-$U$9+Z$9-conditions!$U$93)*conditions!$U$91,0))</f>
        <v>2.40869434806</v>
      </c>
      <c r="AA182" s="27">
        <f>IF(AA$9="",0,IF(AA$9-conditions!$U$93&lt;$U$9,(1-conditions!$U$34)*SUMIFS($13:$13,$9:$9,EOMONTH($U$9,11)+1-$U$9+AA$9-conditions!$U$93)*conditions!$U$91,0))</f>
        <v>0</v>
      </c>
      <c r="AB182" s="27">
        <f>IF(AB$9="",0,IF(AB$9-conditions!$U$93&lt;$U$9,(1-conditions!$U$34)*SUMIFS($13:$13,$9:$9,EOMONTH($U$9,11)+1-$U$9+AB$9-conditions!$U$93)*conditions!$U$91,0))</f>
        <v>0</v>
      </c>
      <c r="AC182" s="27">
        <f>IF(AC$9="",0,IF(AC$9-conditions!$U$93&lt;$U$9,(1-conditions!$U$34)*SUMIFS($13:$13,$9:$9,EOMONTH($U$9,11)+1-$U$9+AC$9-conditions!$U$93)*conditions!$U$91,0))</f>
        <v>2.40869434806</v>
      </c>
      <c r="AD182" s="27">
        <f>IF(AD$9="",0,IF(AD$9-conditions!$U$93&lt;$U$9,(1-conditions!$U$34)*SUMIFS($13:$13,$9:$9,EOMONTH($U$9,11)+1-$U$9+AD$9-conditions!$U$93)*conditions!$U$91,0))</f>
        <v>2.40869434806</v>
      </c>
      <c r="AE182" s="27">
        <f>IF(AE$9="",0,IF(AE$9-conditions!$U$93&lt;$U$9,(1-conditions!$U$34)*SUMIFS($13:$13,$9:$9,EOMONTH($U$9,11)+1-$U$9+AE$9-conditions!$U$93)*conditions!$U$91,0))</f>
        <v>0</v>
      </c>
      <c r="AF182" s="27">
        <f>IF(AF$9="",0,IF(AF$9-conditions!$U$93&lt;$U$9,(1-conditions!$U$34)*SUMIFS($13:$13,$9:$9,EOMONTH($U$9,11)+1-$U$9+AF$9-conditions!$U$93)*conditions!$U$91,0))</f>
        <v>0</v>
      </c>
      <c r="AG182" s="27">
        <f>IF(AG$9="",0,IF(AG$9-conditions!$U$93&lt;$U$9,(1-conditions!$U$34)*SUMIFS($13:$13,$9:$9,EOMONTH($U$9,11)+1-$U$9+AG$9-conditions!$U$93)*conditions!$U$91,0))</f>
        <v>0</v>
      </c>
      <c r="AH182" s="27">
        <f>IF(AH$9="",0,IF(AH$9-conditions!$U$93&lt;$U$9,(1-conditions!$U$34)*SUMIFS($13:$13,$9:$9,EOMONTH($U$9,11)+1-$U$9+AH$9-conditions!$U$93)*conditions!$U$91,0))</f>
        <v>0</v>
      </c>
      <c r="AI182" s="27">
        <f>IF(AI$9="",0,IF(AI$9-conditions!$U$93&lt;$U$9,(1-conditions!$U$34)*SUMIFS($13:$13,$9:$9,EOMONTH($U$9,11)+1-$U$9+AI$9-conditions!$U$93)*conditions!$U$91,0))</f>
        <v>0</v>
      </c>
      <c r="AJ182" s="27">
        <f>IF(AJ$9="",0,IF(AJ$9-conditions!$U$93&lt;$U$9,(1-conditions!$U$34)*SUMIFS($13:$13,$9:$9,EOMONTH($U$9,11)+1-$U$9+AJ$9-conditions!$U$93)*conditions!$U$91,0))</f>
        <v>0</v>
      </c>
      <c r="AK182" s="27">
        <f>IF(AK$9="",0,IF(AK$9-conditions!$U$93&lt;$U$9,(1-conditions!$U$34)*SUMIFS($13:$13,$9:$9,EOMONTH($U$9,11)+1-$U$9+AK$9-conditions!$U$93)*conditions!$U$91,0))</f>
        <v>0</v>
      </c>
      <c r="AL182" s="27">
        <f>IF(AL$9="",0,IF(AL$9-conditions!$U$93&lt;$U$9,(1-conditions!$U$34)*SUMIFS($13:$13,$9:$9,EOMONTH($U$9,11)+1-$U$9+AL$9-conditions!$U$93)*conditions!$U$91,0))</f>
        <v>0</v>
      </c>
      <c r="AM182" s="27">
        <f>IF(AM$9="",0,IF(AM$9-conditions!$U$93&lt;$U$9,(1-conditions!$U$34)*SUMIFS($13:$13,$9:$9,EOMONTH($U$9,11)+1-$U$9+AM$9-conditions!$U$93)*conditions!$U$91,0))</f>
        <v>0</v>
      </c>
      <c r="AN182" s="27">
        <f>IF(AN$9="",0,IF(AN$9-conditions!$U$93&lt;$U$9,(1-conditions!$U$34)*SUMIFS($13:$13,$9:$9,EOMONTH($U$9,11)+1-$U$9+AN$9-conditions!$U$93)*conditions!$U$91,0))</f>
        <v>0</v>
      </c>
      <c r="AO182" s="27">
        <f>IF(AO$9="",0,IF(AO$9-conditions!$U$93&lt;$U$9,(1-conditions!$U$34)*SUMIFS($13:$13,$9:$9,EOMONTH($U$9,11)+1-$U$9+AO$9-conditions!$U$93)*conditions!$U$91,0))</f>
        <v>0</v>
      </c>
      <c r="AP182" s="27">
        <f>IF(AP$9="",0,IF(AP$9-conditions!$U$93&lt;$U$9,(1-conditions!$U$34)*SUMIFS($13:$13,$9:$9,EOMONTH($U$9,11)+1-$U$9+AP$9-conditions!$U$93)*conditions!$U$91,0))</f>
        <v>0</v>
      </c>
      <c r="AQ182" s="27">
        <f>IF(AQ$9="",0,IF(AQ$9-conditions!$U$93&lt;$U$9,(1-conditions!$U$34)*SUMIFS($13:$13,$9:$9,EOMONTH($U$9,11)+1-$U$9+AQ$9-conditions!$U$93)*conditions!$U$91,0))</f>
        <v>0</v>
      </c>
      <c r="AR182" s="27">
        <f>IF(AR$9="",0,IF(AR$9-conditions!$U$93&lt;$U$9,(1-conditions!$U$34)*SUMIFS($13:$13,$9:$9,EOMONTH($U$9,11)+1-$U$9+AR$9-conditions!$U$93)*conditions!$U$91,0))</f>
        <v>0</v>
      </c>
      <c r="AS182" s="27">
        <f>IF(AS$9="",0,IF(AS$9-conditions!$U$93&lt;$U$9,(1-conditions!$U$34)*SUMIFS($13:$13,$9:$9,EOMONTH($U$9,11)+1-$U$9+AS$9-conditions!$U$93)*conditions!$U$91,0))</f>
        <v>0</v>
      </c>
      <c r="AT182" s="27">
        <f>IF(AT$9="",0,IF(AT$9-conditions!$U$93&lt;$U$9,(1-conditions!$U$34)*SUMIFS($13:$13,$9:$9,EOMONTH($U$9,11)+1-$U$9+AT$9-conditions!$U$93)*conditions!$U$91,0))</f>
        <v>0</v>
      </c>
      <c r="AU182" s="27">
        <f>IF(AU$9="",0,IF(AU$9-conditions!$U$93&lt;$U$9,(1-conditions!$U$34)*SUMIFS($13:$13,$9:$9,EOMONTH($U$9,11)+1-$U$9+AU$9-conditions!$U$93)*conditions!$U$91,0))</f>
        <v>0</v>
      </c>
      <c r="AV182" s="27">
        <f>IF(AV$9="",0,IF(AV$9-conditions!$U$93&lt;$U$9,(1-conditions!$U$34)*SUMIFS($13:$13,$9:$9,EOMONTH($U$9,11)+1-$U$9+AV$9-conditions!$U$93)*conditions!$U$91,0))</f>
        <v>0</v>
      </c>
      <c r="AW182" s="27">
        <f>IF(AW$9="",0,IF(AW$9-conditions!$U$93&lt;$U$9,(1-conditions!$U$34)*SUMIFS($13:$13,$9:$9,EOMONTH($U$9,11)+1-$U$9+AW$9-conditions!$U$93)*conditions!$U$91,0))</f>
        <v>0</v>
      </c>
      <c r="AX182" s="27">
        <f>IF(AX$9="",0,IF(AX$9-conditions!$U$93&lt;$U$9,(1-conditions!$U$34)*SUMIFS($13:$13,$9:$9,EOMONTH($U$9,11)+1-$U$9+AX$9-conditions!$U$93)*conditions!$U$91,0))</f>
        <v>0</v>
      </c>
      <c r="AY182" s="27">
        <f>IF(AY$9="",0,IF(AY$9-conditions!$U$93&lt;$U$9,(1-conditions!$U$34)*SUMIFS($13:$13,$9:$9,EOMONTH($U$9,11)+1-$U$9+AY$9-conditions!$U$93)*conditions!$U$91,0))</f>
        <v>0</v>
      </c>
      <c r="AZ182" s="27">
        <f>IF(AZ$9="",0,IF(AZ$9-conditions!$U$93&lt;$U$9,(1-conditions!$U$34)*SUMIFS($13:$13,$9:$9,EOMONTH($U$9,11)+1-$U$9+AZ$9-conditions!$U$93)*conditions!$U$91,0))</f>
        <v>0</v>
      </c>
      <c r="BA182" s="27">
        <f>IF(BA$9="",0,IF(BA$9-conditions!$U$93&lt;$U$9,(1-conditions!$U$34)*SUMIFS($13:$13,$9:$9,EOMONTH($U$9,11)+1-$U$9+BA$9-conditions!$U$93)*conditions!$U$91,0))</f>
        <v>0</v>
      </c>
      <c r="BB182" s="27">
        <f>IF(BB$9="",0,IF(BB$9-conditions!$U$93&lt;$U$9,(1-conditions!$U$34)*SUMIFS($13:$13,$9:$9,EOMONTH($U$9,11)+1-$U$9+BB$9-conditions!$U$93)*conditions!$U$91,0))</f>
        <v>0</v>
      </c>
      <c r="BC182" s="27">
        <f>IF(BC$9="",0,IF(BC$9-conditions!$U$93&lt;$U$9,(1-conditions!$U$34)*SUMIFS($13:$13,$9:$9,EOMONTH($U$9,11)+1-$U$9+BC$9-conditions!$U$93)*conditions!$U$91,0))</f>
        <v>0</v>
      </c>
      <c r="BD182" s="27">
        <f>IF(BD$9="",0,IF(BD$9-conditions!$U$93&lt;$U$9,(1-conditions!$U$34)*SUMIFS($13:$13,$9:$9,EOMONTH($U$9,11)+1-$U$9+BD$9-conditions!$U$93)*conditions!$U$91,0))</f>
        <v>0</v>
      </c>
      <c r="BE182" s="27">
        <f>IF(BE$9="",0,IF(BE$9-conditions!$U$93&lt;$U$9,(1-conditions!$U$34)*SUMIFS($13:$13,$9:$9,EOMONTH($U$9,11)+1-$U$9+BE$9-conditions!$U$93)*conditions!$U$91,0))</f>
        <v>0</v>
      </c>
      <c r="BF182" s="27">
        <f>IF(BF$9="",0,IF(BF$9-conditions!$U$93&lt;$U$9,(1-conditions!$U$34)*SUMIFS($13:$13,$9:$9,EOMONTH($U$9,11)+1-$U$9+BF$9-conditions!$U$93)*conditions!$U$91,0))</f>
        <v>0</v>
      </c>
      <c r="BG182" s="27">
        <f>IF(BG$9="",0,IF(BG$9-conditions!$U$93&lt;$U$9,(1-conditions!$U$34)*SUMIFS($13:$13,$9:$9,EOMONTH($U$9,11)+1-$U$9+BG$9-conditions!$U$93)*conditions!$U$91,0))</f>
        <v>0</v>
      </c>
      <c r="BH182" s="27">
        <f>IF(BH$9="",0,IF(BH$9-conditions!$U$93&lt;$U$9,(1-conditions!$U$34)*SUMIFS($13:$13,$9:$9,EOMONTH($U$9,11)+1-$U$9+BH$9-conditions!$U$93)*conditions!$U$91,0))</f>
        <v>0</v>
      </c>
      <c r="BI182" s="27">
        <f>IF(BI$9="",0,IF(BI$9-conditions!$U$93&lt;$U$9,(1-conditions!$U$34)*SUMIFS($13:$13,$9:$9,EOMONTH($U$9,11)+1-$U$9+BI$9-conditions!$U$93)*conditions!$U$91,0))</f>
        <v>0</v>
      </c>
      <c r="BJ182" s="27">
        <f>IF(BJ$9="",0,IF(BJ$9-conditions!$U$93&lt;$U$9,(1-conditions!$U$34)*SUMIFS($13:$13,$9:$9,EOMONTH($U$9,11)+1-$U$9+BJ$9-conditions!$U$93)*conditions!$U$91,0))</f>
        <v>0</v>
      </c>
      <c r="BK182" s="27">
        <f>IF(BK$9="",0,IF(BK$9-conditions!$U$93&lt;$U$9,(1-conditions!$U$34)*SUMIFS($13:$13,$9:$9,EOMONTH($U$9,11)+1-$U$9+BK$9-conditions!$U$93)*conditions!$U$91,0))</f>
        <v>0</v>
      </c>
      <c r="BL182" s="27">
        <f>IF(BL$9="",0,IF(BL$9-conditions!$U$93&lt;$U$9,(1-conditions!$U$34)*SUMIFS($13:$13,$9:$9,EOMONTH($U$9,11)+1-$U$9+BL$9-conditions!$U$93)*conditions!$U$91,0))</f>
        <v>0</v>
      </c>
      <c r="BM182" s="27">
        <f>IF(BM$9="",0,IF(BM$9-conditions!$U$93&lt;$U$9,(1-conditions!$U$34)*SUMIFS($13:$13,$9:$9,EOMONTH($U$9,11)+1-$U$9+BM$9-conditions!$U$93)*conditions!$U$91,0))</f>
        <v>0</v>
      </c>
      <c r="BN182" s="27">
        <f>IF(BN$9="",0,IF(BN$9-conditions!$U$93&lt;$U$9,(1-conditions!$U$34)*SUMIFS($13:$13,$9:$9,EOMONTH($U$9,11)+1-$U$9+BN$9-conditions!$U$93)*conditions!$U$91,0))</f>
        <v>0</v>
      </c>
      <c r="BO182" s="27">
        <f>IF(BO$9="",0,IF(BO$9-conditions!$U$93&lt;$U$9,(1-conditions!$U$34)*SUMIFS($13:$13,$9:$9,EOMONTH($U$9,11)+1-$U$9+BO$9-conditions!$U$93)*conditions!$U$91,0))</f>
        <v>0</v>
      </c>
      <c r="BP182" s="27">
        <f>IF(BP$9="",0,IF(BP$9-conditions!$U$93&lt;$U$9,(1-conditions!$U$34)*SUMIFS($13:$13,$9:$9,EOMONTH($U$9,11)+1-$U$9+BP$9-conditions!$U$93)*conditions!$U$91,0))</f>
        <v>0</v>
      </c>
      <c r="BQ182" s="27">
        <f>IF(BQ$9="",0,IF(BQ$9-conditions!$U$93&lt;$U$9,(1-conditions!$U$34)*SUMIFS($13:$13,$9:$9,EOMONTH($U$9,11)+1-$U$9+BQ$9-conditions!$U$93)*conditions!$U$91,0))</f>
        <v>0</v>
      </c>
      <c r="BR182" s="27">
        <f>IF(BR$9="",0,IF(BR$9-conditions!$U$93&lt;$U$9,(1-conditions!$U$34)*SUMIFS($13:$13,$9:$9,EOMONTH($U$9,11)+1-$U$9+BR$9-conditions!$U$93)*conditions!$U$91,0))</f>
        <v>0</v>
      </c>
      <c r="BS182" s="27">
        <f>IF(BS$9="",0,IF(BS$9-conditions!$U$93&lt;$U$9,(1-conditions!$U$34)*SUMIFS($13:$13,$9:$9,EOMONTH($U$9,11)+1-$U$9+BS$9-conditions!$U$93)*conditions!$U$91,0))</f>
        <v>0</v>
      </c>
      <c r="BT182" s="27">
        <f>IF(BT$9="",0,IF(BT$9-conditions!$U$93&lt;$U$9,(1-conditions!$U$34)*SUMIFS($13:$13,$9:$9,EOMONTH($U$9,11)+1-$U$9+BT$9-conditions!$U$93)*conditions!$U$91,0))</f>
        <v>0</v>
      </c>
      <c r="BU182" s="27">
        <f>IF(BU$9="",0,IF(BU$9-conditions!$U$93&lt;$U$9,(1-conditions!$U$34)*SUMIFS($13:$13,$9:$9,EOMONTH($U$9,11)+1-$U$9+BU$9-conditions!$U$93)*conditions!$U$91,0))</f>
        <v>0</v>
      </c>
      <c r="BV182" s="27">
        <f>IF(BV$9="",0,IF(BV$9-conditions!$U$93&lt;$U$9,(1-conditions!$U$34)*SUMIFS($13:$13,$9:$9,EOMONTH($U$9,11)+1-$U$9+BV$9-conditions!$U$93)*conditions!$U$91,0))</f>
        <v>0</v>
      </c>
      <c r="BW182" s="27">
        <f>IF(BW$9="",0,IF(BW$9-conditions!$U$93&lt;$U$9,(1-conditions!$U$34)*SUMIFS($13:$13,$9:$9,EOMONTH($U$9,11)+1-$U$9+BW$9-conditions!$U$93)*conditions!$U$91,0))</f>
        <v>0</v>
      </c>
      <c r="BX182" s="27">
        <f>IF(BX$9="",0,IF(BX$9-conditions!$U$93&lt;$U$9,(1-conditions!$U$34)*SUMIFS($13:$13,$9:$9,EOMONTH($U$9,11)+1-$U$9+BX$9-conditions!$U$93)*conditions!$U$91,0))</f>
        <v>0</v>
      </c>
      <c r="BY182" s="27">
        <f>IF(BY$9="",0,IF(BY$9-conditions!$U$93&lt;$U$9,(1-conditions!$U$34)*SUMIFS($13:$13,$9:$9,EOMONTH($U$9,11)+1-$U$9+BY$9-conditions!$U$93)*conditions!$U$91,0))</f>
        <v>0</v>
      </c>
      <c r="BZ182" s="27">
        <f>IF(BZ$9="",0,IF(BZ$9-conditions!$U$93&lt;$U$9,(1-conditions!$U$34)*SUMIFS($13:$13,$9:$9,EOMONTH($U$9,11)+1-$U$9+BZ$9-conditions!$U$93)*conditions!$U$91,0))</f>
        <v>0</v>
      </c>
      <c r="CA182" s="27">
        <f>IF(CA$9="",0,IF(CA$9-conditions!$U$93&lt;$U$9,(1-conditions!$U$34)*SUMIFS($13:$13,$9:$9,EOMONTH($U$9,11)+1-$U$9+CA$9-conditions!$U$93)*conditions!$U$91,0))</f>
        <v>0</v>
      </c>
      <c r="CB182" s="27">
        <f>IF(CB$9="",0,IF(CB$9-conditions!$U$93&lt;$U$9,(1-conditions!$U$34)*SUMIFS($13:$13,$9:$9,EOMONTH($U$9,11)+1-$U$9+CB$9-conditions!$U$93)*conditions!$U$91,0))</f>
        <v>0</v>
      </c>
      <c r="CC182" s="27">
        <f>IF(CC$9="",0,IF(CC$9-conditions!$U$93&lt;$U$9,(1-conditions!$U$34)*SUMIFS($13:$13,$9:$9,EOMONTH($U$9,11)+1-$U$9+CC$9-conditions!$U$93)*conditions!$U$91,0))</f>
        <v>0</v>
      </c>
      <c r="CD182" s="27">
        <f>IF(CD$9="",0,IF(CD$9-conditions!$U$93&lt;$U$9,(1-conditions!$U$34)*SUMIFS($13:$13,$9:$9,EOMONTH($U$9,11)+1-$U$9+CD$9-conditions!$U$93)*conditions!$U$91,0))</f>
        <v>0</v>
      </c>
      <c r="CE182" s="27">
        <f>IF(CE$9="",0,IF(CE$9-conditions!$U$93&lt;$U$9,(1-conditions!$U$34)*SUMIFS($13:$13,$9:$9,EOMONTH($U$9,11)+1-$U$9+CE$9-conditions!$U$93)*conditions!$U$91,0))</f>
        <v>0</v>
      </c>
      <c r="CF182" s="27">
        <f>IF(CF$9="",0,IF(CF$9-conditions!$U$93&lt;$U$9,(1-conditions!$U$34)*SUMIFS($13:$13,$9:$9,EOMONTH($U$9,11)+1-$U$9+CF$9-conditions!$U$93)*conditions!$U$91,0))</f>
        <v>0</v>
      </c>
      <c r="CG182" s="27">
        <f>IF(CG$9="",0,IF(CG$9-conditions!$U$93&lt;$U$9,(1-conditions!$U$34)*SUMIFS($13:$13,$9:$9,EOMONTH($U$9,11)+1-$U$9+CG$9-conditions!$U$93)*conditions!$U$91,0))</f>
        <v>0</v>
      </c>
      <c r="CH182" s="27">
        <f>IF(CH$9="",0,IF(CH$9-conditions!$U$93&lt;$U$9,(1-conditions!$U$34)*SUMIFS($13:$13,$9:$9,EOMONTH($U$9,11)+1-$U$9+CH$9-conditions!$U$93)*conditions!$U$91,0))</f>
        <v>0</v>
      </c>
      <c r="CI182" s="27">
        <f>IF(CI$9="",0,IF(CI$9-conditions!$U$93&lt;$U$9,(1-conditions!$U$34)*SUMIFS($13:$13,$9:$9,EOMONTH($U$9,11)+1-$U$9+CI$9-conditions!$U$93)*conditions!$U$91,0))</f>
        <v>0</v>
      </c>
      <c r="CJ182" s="27">
        <f>IF(CJ$9="",0,IF(CJ$9-conditions!$U$93&lt;$U$9,(1-conditions!$U$34)*SUMIFS($13:$13,$9:$9,EOMONTH($U$9,11)+1-$U$9+CJ$9-conditions!$U$93)*conditions!$U$91,0))</f>
        <v>0</v>
      </c>
      <c r="CK182" s="27">
        <f>IF(CK$9="",0,IF(CK$9-conditions!$U$93&lt;$U$9,(1-conditions!$U$34)*SUMIFS($13:$13,$9:$9,EOMONTH($U$9,11)+1-$U$9+CK$9-conditions!$U$93)*conditions!$U$91,0))</f>
        <v>0</v>
      </c>
      <c r="CL182" s="27">
        <f>IF(CL$9="",0,IF(CL$9-conditions!$U$93&lt;$U$9,(1-conditions!$U$34)*SUMIFS($13:$13,$9:$9,EOMONTH($U$9,11)+1-$U$9+CL$9-conditions!$U$93)*conditions!$U$91,0))</f>
        <v>0</v>
      </c>
      <c r="CM182" s="27">
        <f>IF(CM$9="",0,IF(CM$9-conditions!$U$93&lt;$U$9,(1-conditions!$U$34)*SUMIFS($13:$13,$9:$9,EOMONTH($U$9,11)+1-$U$9+CM$9-conditions!$U$93)*conditions!$U$91,0))</f>
        <v>0</v>
      </c>
      <c r="CN182" s="27">
        <f>IF(CN$9="",0,IF(CN$9-conditions!$U$93&lt;$U$9,(1-conditions!$U$34)*SUMIFS($13:$13,$9:$9,EOMONTH($U$9,11)+1-$U$9+CN$9-conditions!$U$93)*conditions!$U$91,0))</f>
        <v>0</v>
      </c>
      <c r="CO182" s="27">
        <f>IF(CO$9="",0,IF(CO$9-conditions!$U$93&lt;$U$9,(1-conditions!$U$34)*SUMIFS($13:$13,$9:$9,EOMONTH($U$9,11)+1-$U$9+CO$9-conditions!$U$93)*conditions!$U$91,0))</f>
        <v>0</v>
      </c>
      <c r="CP182" s="27">
        <f>IF(CP$9="",0,IF(CP$9-conditions!$U$93&lt;$U$9,(1-conditions!$U$34)*SUMIFS($13:$13,$9:$9,EOMONTH($U$9,11)+1-$U$9+CP$9-conditions!$U$93)*conditions!$U$91,0))</f>
        <v>0</v>
      </c>
      <c r="CQ182" s="27">
        <f>IF(CQ$9="",0,IF(CQ$9-conditions!$U$93&lt;$U$9,(1-conditions!$U$34)*SUMIFS($13:$13,$9:$9,EOMONTH($U$9,11)+1-$U$9+CQ$9-conditions!$U$93)*conditions!$U$91,0))</f>
        <v>0</v>
      </c>
      <c r="CR182" s="27">
        <f>IF(CR$9="",0,IF(CR$9-conditions!$U$93&lt;$U$9,(1-conditions!$U$34)*SUMIFS($13:$13,$9:$9,EOMONTH($U$9,11)+1-$U$9+CR$9-conditions!$U$93)*conditions!$U$91,0))</f>
        <v>0</v>
      </c>
      <c r="CS182" s="27">
        <f>IF(CS$9="",0,IF(CS$9-conditions!$U$93&lt;$U$9,(1-conditions!$U$34)*SUMIFS($13:$13,$9:$9,EOMONTH($U$9,11)+1-$U$9+CS$9-conditions!$U$93)*conditions!$U$91,0))</f>
        <v>0</v>
      </c>
      <c r="CT182" s="27">
        <f>IF(CT$9="",0,IF(CT$9-conditions!$U$93&lt;$U$9,(1-conditions!$U$34)*SUMIFS($13:$13,$9:$9,EOMONTH($U$9,11)+1-$U$9+CT$9-conditions!$U$93)*conditions!$U$91,0))</f>
        <v>0</v>
      </c>
      <c r="CU182" s="27">
        <f>IF(CU$9="",0,IF(CU$9-conditions!$U$93&lt;$U$9,(1-conditions!$U$34)*SUMIFS($13:$13,$9:$9,EOMONTH($U$9,11)+1-$U$9+CU$9-conditions!$U$93)*conditions!$U$91,0))</f>
        <v>0</v>
      </c>
      <c r="CV182" s="27">
        <f>IF(CV$9="",0,IF(CV$9-conditions!$U$93&lt;$U$9,(1-conditions!$U$34)*SUMIFS($13:$13,$9:$9,EOMONTH($U$9,11)+1-$U$9+CV$9-conditions!$U$93)*conditions!$U$91,0))</f>
        <v>0</v>
      </c>
      <c r="CW182" s="27">
        <f>IF(CW$9="",0,IF(CW$9-conditions!$U$93&lt;$U$9,(1-conditions!$U$34)*SUMIFS($13:$13,$9:$9,EOMONTH($U$9,11)+1-$U$9+CW$9-conditions!$U$93)*conditions!$U$91,0))</f>
        <v>0</v>
      </c>
      <c r="CX182" s="27">
        <f>IF(CX$9="",0,IF(CX$9-conditions!$U$93&lt;$U$9,(1-conditions!$U$34)*SUMIFS($13:$13,$9:$9,EOMONTH($U$9,11)+1-$U$9+CX$9-conditions!$U$93)*conditions!$U$91,0))</f>
        <v>0</v>
      </c>
      <c r="CY182" s="27">
        <f>IF(CY$9="",0,IF(CY$9-conditions!$U$93&lt;$U$9,(1-conditions!$U$34)*SUMIFS($13:$13,$9:$9,EOMONTH($U$9,11)+1-$U$9+CY$9-conditions!$U$93)*conditions!$U$91,0))</f>
        <v>0</v>
      </c>
      <c r="CZ182" s="27">
        <f>IF(CZ$9="",0,IF(CZ$9-conditions!$U$93&lt;$U$9,(1-conditions!$U$34)*SUMIFS($13:$13,$9:$9,EOMONTH($U$9,11)+1-$U$9+CZ$9-conditions!$U$93)*conditions!$U$91,0))</f>
        <v>0</v>
      </c>
      <c r="DA182" s="27">
        <f>IF(DA$9="",0,IF(DA$9-conditions!$U$93&lt;$U$9,(1-conditions!$U$34)*SUMIFS($13:$13,$9:$9,EOMONTH($U$9,11)+1-$U$9+DA$9-conditions!$U$93)*conditions!$U$91,0))</f>
        <v>0</v>
      </c>
      <c r="DB182" s="27">
        <f>IF(DB$9="",0,IF(DB$9-conditions!$U$93&lt;$U$9,(1-conditions!$U$34)*SUMIFS($13:$13,$9:$9,EOMONTH($U$9,11)+1-$U$9+DB$9-conditions!$U$93)*conditions!$U$91,0))</f>
        <v>0</v>
      </c>
      <c r="DC182" s="27">
        <f>IF(DC$9="",0,IF(DC$9-conditions!$U$93&lt;$U$9,(1-conditions!$U$34)*SUMIFS($13:$13,$9:$9,EOMONTH($U$9,11)+1-$U$9+DC$9-conditions!$U$93)*conditions!$U$91,0))</f>
        <v>0</v>
      </c>
      <c r="DD182" s="27">
        <f>IF(DD$9="",0,IF(DD$9-conditions!$U$93&lt;$U$9,(1-conditions!$U$34)*SUMIFS($13:$13,$9:$9,EOMONTH($U$9,11)+1-$U$9+DD$9-conditions!$U$93)*conditions!$U$91,0))</f>
        <v>0</v>
      </c>
      <c r="DE182" s="27">
        <f>IF(DE$9="",0,IF(DE$9-conditions!$U$93&lt;$U$9,(1-conditions!$U$34)*SUMIFS($13:$13,$9:$9,EOMONTH($U$9,11)+1-$U$9+DE$9-conditions!$U$93)*conditions!$U$91,0))</f>
        <v>0</v>
      </c>
      <c r="DF182" s="27">
        <f>IF(DF$9="",0,IF(DF$9-conditions!$U$93&lt;$U$9,(1-conditions!$U$34)*SUMIFS($13:$13,$9:$9,EOMONTH($U$9,11)+1-$U$9+DF$9-conditions!$U$93)*conditions!$U$91,0))</f>
        <v>0</v>
      </c>
      <c r="DG182" s="27">
        <f>IF(DG$9="",0,IF(DG$9-conditions!$U$93&lt;$U$9,(1-conditions!$U$34)*SUMIFS($13:$13,$9:$9,EOMONTH($U$9,11)+1-$U$9+DG$9-conditions!$U$93)*conditions!$U$91,0))</f>
        <v>0</v>
      </c>
      <c r="DH182" s="27">
        <f>IF(DH$9="",0,IF(DH$9-conditions!$U$93&lt;$U$9,(1-conditions!$U$34)*SUMIFS($13:$13,$9:$9,EOMONTH($U$9,11)+1-$U$9+DH$9-conditions!$U$93)*conditions!$U$91,0))</f>
        <v>0</v>
      </c>
      <c r="DI182" s="27">
        <f>IF(DI$9="",0,IF(DI$9-conditions!$U$93&lt;$U$9,(1-conditions!$U$34)*SUMIFS($13:$13,$9:$9,EOMONTH($U$9,11)+1-$U$9+DI$9-conditions!$U$93)*conditions!$U$91,0))</f>
        <v>0</v>
      </c>
      <c r="DJ182" s="27">
        <f>IF(DJ$9="",0,IF(DJ$9-conditions!$U$93&lt;$U$9,(1-conditions!$U$34)*SUMIFS($13:$13,$9:$9,EOMONTH($U$9,11)+1-$U$9+DJ$9-conditions!$U$93)*conditions!$U$91,0))</f>
        <v>0</v>
      </c>
      <c r="DK182" s="27">
        <f>IF(DK$9="",0,IF(DK$9-conditions!$U$93&lt;$U$9,(1-conditions!$U$34)*SUMIFS($13:$13,$9:$9,EOMONTH($U$9,11)+1-$U$9+DK$9-conditions!$U$93)*conditions!$U$91,0))</f>
        <v>0</v>
      </c>
      <c r="DL182" s="27">
        <f>IF(DL$9="",0,IF(DL$9-conditions!$U$93&lt;$U$9,(1-conditions!$U$34)*SUMIFS($13:$13,$9:$9,EOMONTH($U$9,11)+1-$U$9+DL$9-conditions!$U$93)*conditions!$U$91,0))</f>
        <v>0</v>
      </c>
      <c r="DM182" s="27">
        <f>IF(DM$9="",0,IF(DM$9-conditions!$U$93&lt;$U$9,(1-conditions!$U$34)*SUMIFS($13:$13,$9:$9,EOMONTH($U$9,11)+1-$U$9+DM$9-conditions!$U$93)*conditions!$U$91,0))</f>
        <v>0</v>
      </c>
      <c r="DN182" s="27">
        <f>IF(DN$9="",0,IF(DN$9-conditions!$U$93&lt;$U$9,(1-conditions!$U$34)*SUMIFS($13:$13,$9:$9,EOMONTH($U$9,11)+1-$U$9+DN$9-conditions!$U$93)*conditions!$U$91,0))</f>
        <v>0</v>
      </c>
      <c r="DO182" s="27">
        <f>IF(DO$9="",0,IF(DO$9-conditions!$U$93&lt;$U$9,(1-conditions!$U$34)*SUMIFS($13:$13,$9:$9,EOMONTH($U$9,11)+1-$U$9+DO$9-conditions!$U$93)*conditions!$U$91,0))</f>
        <v>0</v>
      </c>
      <c r="DP182" s="27">
        <f>IF(DP$9="",0,IF(DP$9-conditions!$U$93&lt;$U$9,(1-conditions!$U$34)*SUMIFS($13:$13,$9:$9,EOMONTH($U$9,11)+1-$U$9+DP$9-conditions!$U$93)*conditions!$U$91,0))</f>
        <v>0</v>
      </c>
      <c r="DQ182" s="27">
        <f>IF(DQ$9="",0,IF(DQ$9-conditions!$U$93&lt;$U$9,(1-conditions!$U$34)*SUMIFS($13:$13,$9:$9,EOMONTH($U$9,11)+1-$U$9+DQ$9-conditions!$U$93)*conditions!$U$91,0))</f>
        <v>0</v>
      </c>
      <c r="DR182" s="27">
        <f>IF(DR$9="",0,IF(DR$9-conditions!$U$93&lt;$U$9,(1-conditions!$U$34)*SUMIFS($13:$13,$9:$9,EOMONTH($U$9,11)+1-$U$9+DR$9-conditions!$U$93)*conditions!$U$91,0))</f>
        <v>0</v>
      </c>
      <c r="DS182" s="27">
        <f>IF(DS$9="",0,IF(DS$9-conditions!$U$93&lt;$U$9,(1-conditions!$U$34)*SUMIFS($13:$13,$9:$9,EOMONTH($U$9,11)+1-$U$9+DS$9-conditions!$U$93)*conditions!$U$91,0))</f>
        <v>0</v>
      </c>
      <c r="DT182" s="27">
        <f>IF(DT$9="",0,IF(DT$9-conditions!$U$93&lt;$U$9,(1-conditions!$U$34)*SUMIFS($13:$13,$9:$9,EOMONTH($U$9,11)+1-$U$9+DT$9-conditions!$U$93)*conditions!$U$91,0))</f>
        <v>0</v>
      </c>
      <c r="DU182" s="27">
        <f>IF(DU$9="",0,IF(DU$9-conditions!$U$93&lt;$U$9,(1-conditions!$U$34)*SUMIFS($13:$13,$9:$9,EOMONTH($U$9,11)+1-$U$9+DU$9-conditions!$U$93)*conditions!$U$91,0))</f>
        <v>0</v>
      </c>
      <c r="DV182" s="27">
        <f>IF(DV$9="",0,IF(DV$9-conditions!$U$93&lt;$U$9,(1-conditions!$U$34)*SUMIFS($13:$13,$9:$9,EOMONTH($U$9,11)+1-$U$9+DV$9-conditions!$U$93)*conditions!$U$91,0))</f>
        <v>0</v>
      </c>
      <c r="DW182" s="27">
        <f>IF(DW$9="",0,IF(DW$9-conditions!$U$93&lt;$U$9,(1-conditions!$U$34)*SUMIFS($13:$13,$9:$9,EOMONTH($U$9,11)+1-$U$9+DW$9-conditions!$U$93)*conditions!$U$91,0))</f>
        <v>0</v>
      </c>
      <c r="DX182" s="27">
        <f>IF(DX$9="",0,IF(DX$9-conditions!$U$93&lt;$U$9,(1-conditions!$U$34)*SUMIFS($13:$13,$9:$9,EOMONTH($U$9,11)+1-$U$9+DX$9-conditions!$U$93)*conditions!$U$91,0))</f>
        <v>0</v>
      </c>
      <c r="DY182" s="27">
        <f>IF(DY$9="",0,IF(DY$9-conditions!$U$93&lt;$U$9,(1-conditions!$U$34)*SUMIFS($13:$13,$9:$9,EOMONTH($U$9,11)+1-$U$9+DY$9-conditions!$U$93)*conditions!$U$91,0))</f>
        <v>0</v>
      </c>
      <c r="DZ182" s="27">
        <f>IF(DZ$9="",0,IF(DZ$9-conditions!$U$93&lt;$U$9,(1-conditions!$U$34)*SUMIFS($13:$13,$9:$9,EOMONTH($U$9,11)+1-$U$9+DZ$9-conditions!$U$93)*conditions!$U$91,0))</f>
        <v>0</v>
      </c>
      <c r="EA182" s="27">
        <f>IF(EA$9="",0,IF(EA$9-conditions!$U$93&lt;$U$9,(1-conditions!$U$34)*SUMIFS($13:$13,$9:$9,EOMONTH($U$9,11)+1-$U$9+EA$9-conditions!$U$93)*conditions!$U$91,0))</f>
        <v>0</v>
      </c>
      <c r="EB182" s="27">
        <f>IF(EB$9="",0,IF(EB$9-conditions!$U$93&lt;$U$9,(1-conditions!$U$34)*SUMIFS($13:$13,$9:$9,EOMONTH($U$9,11)+1-$U$9+EB$9-conditions!$U$93)*conditions!$U$91,0))</f>
        <v>0</v>
      </c>
      <c r="EC182" s="27">
        <f>IF(EC$9="",0,IF(EC$9-conditions!$U$93&lt;$U$9,(1-conditions!$U$34)*SUMIFS($13:$13,$9:$9,EOMONTH($U$9,11)+1-$U$9+EC$9-conditions!$U$93)*conditions!$U$91,0))</f>
        <v>0</v>
      </c>
      <c r="ED182" s="27">
        <f>IF(ED$9="",0,IF(ED$9-conditions!$U$93&lt;$U$9,(1-conditions!$U$34)*SUMIFS($13:$13,$9:$9,EOMONTH($U$9,11)+1-$U$9+ED$9-conditions!$U$93)*conditions!$U$91,0))</f>
        <v>0</v>
      </c>
      <c r="EE182" s="27">
        <f>IF(EE$9="",0,IF(EE$9-conditions!$U$93&lt;$U$9,(1-conditions!$U$34)*SUMIFS($13:$13,$9:$9,EOMONTH($U$9,11)+1-$U$9+EE$9-conditions!$U$93)*conditions!$U$91,0))</f>
        <v>0</v>
      </c>
      <c r="EF182" s="27">
        <f>IF(EF$9="",0,IF(EF$9-conditions!$U$93&lt;$U$9,(1-conditions!$U$34)*SUMIFS($13:$13,$9:$9,EOMONTH($U$9,11)+1-$U$9+EF$9-conditions!$U$93)*conditions!$U$91,0))</f>
        <v>0</v>
      </c>
      <c r="EG182" s="27">
        <f>IF(EG$9="",0,IF(EG$9-conditions!$U$93&lt;$U$9,(1-conditions!$U$34)*SUMIFS($13:$13,$9:$9,EOMONTH($U$9,11)+1-$U$9+EG$9-conditions!$U$93)*conditions!$U$91,0))</f>
        <v>0</v>
      </c>
      <c r="EH182" s="27">
        <f>IF(EH$9="",0,IF(EH$9-conditions!$U$93&lt;$U$9,(1-conditions!$U$34)*SUMIFS($13:$13,$9:$9,EOMONTH($U$9,11)+1-$U$9+EH$9-conditions!$U$93)*conditions!$U$91,0))</f>
        <v>0</v>
      </c>
      <c r="EI182" s="27">
        <f>IF(EI$9="",0,IF(EI$9-conditions!$U$93&lt;$U$9,(1-conditions!$U$34)*SUMIFS($13:$13,$9:$9,EOMONTH($U$9,11)+1-$U$9+EI$9-conditions!$U$93)*conditions!$U$91,0))</f>
        <v>0</v>
      </c>
      <c r="EJ182" s="27">
        <f>IF(EJ$9="",0,IF(EJ$9-conditions!$U$93&lt;$U$9,(1-conditions!$U$34)*SUMIFS($13:$13,$9:$9,EOMONTH($U$9,11)+1-$U$9+EJ$9-conditions!$U$93)*conditions!$U$91,0))</f>
        <v>0</v>
      </c>
      <c r="EK182" s="27">
        <f>IF(EK$9="",0,IF(EK$9-conditions!$U$93&lt;$U$9,(1-conditions!$U$34)*SUMIFS($13:$13,$9:$9,EOMONTH($U$9,11)+1-$U$9+EK$9-conditions!$U$93)*conditions!$U$91,0))</f>
        <v>0</v>
      </c>
      <c r="EL182" s="27">
        <f>IF(EL$9="",0,IF(EL$9-conditions!$U$93&lt;$U$9,(1-conditions!$U$34)*SUMIFS($13:$13,$9:$9,EOMONTH($U$9,11)+1-$U$9+EL$9-conditions!$U$93)*conditions!$U$91,0))</f>
        <v>0</v>
      </c>
      <c r="EM182" s="27">
        <f>IF(EM$9="",0,IF(EM$9-conditions!$U$93&lt;$U$9,(1-conditions!$U$34)*SUMIFS($13:$13,$9:$9,EOMONTH($U$9,11)+1-$U$9+EM$9-conditions!$U$93)*conditions!$U$91,0))</f>
        <v>0</v>
      </c>
      <c r="EN182" s="27">
        <f>IF(EN$9="",0,IF(EN$9-conditions!$U$93&lt;$U$9,(1-conditions!$U$34)*SUMIFS($13:$13,$9:$9,EOMONTH($U$9,11)+1-$U$9+EN$9-conditions!$U$93)*conditions!$U$91,0))</f>
        <v>0</v>
      </c>
      <c r="EO182" s="27">
        <f>IF(EO$9="",0,IF(EO$9-conditions!$U$93&lt;$U$9,(1-conditions!$U$34)*SUMIFS($13:$13,$9:$9,EOMONTH($U$9,11)+1-$U$9+EO$9-conditions!$U$93)*conditions!$U$91,0))</f>
        <v>0</v>
      </c>
      <c r="EP182" s="27">
        <f>IF(EP$9="",0,IF(EP$9-conditions!$U$93&lt;$U$9,(1-conditions!$U$34)*SUMIFS($13:$13,$9:$9,EOMONTH($U$9,11)+1-$U$9+EP$9-conditions!$U$93)*conditions!$U$91,0))</f>
        <v>0</v>
      </c>
      <c r="EQ182" s="27">
        <f>IF(EQ$9="",0,IF(EQ$9-conditions!$U$93&lt;$U$9,(1-conditions!$U$34)*SUMIFS($13:$13,$9:$9,EOMONTH($U$9,11)+1-$U$9+EQ$9-conditions!$U$93)*conditions!$U$91,0))</f>
        <v>0</v>
      </c>
      <c r="ER182" s="27">
        <f>IF(ER$9="",0,IF(ER$9-conditions!$U$93&lt;$U$9,(1-conditions!$U$34)*SUMIFS($13:$13,$9:$9,EOMONTH($U$9,11)+1-$U$9+ER$9-conditions!$U$93)*conditions!$U$91,0))</f>
        <v>0</v>
      </c>
      <c r="ES182" s="27">
        <f>IF(ES$9="",0,IF(ES$9-conditions!$U$93&lt;$U$9,(1-conditions!$U$34)*SUMIFS($13:$13,$9:$9,EOMONTH($U$9,11)+1-$U$9+ES$9-conditions!$U$93)*conditions!$U$91,0))</f>
        <v>0</v>
      </c>
      <c r="ET182" s="27">
        <f>IF(ET$9="",0,IF(ET$9-conditions!$U$93&lt;$U$9,(1-conditions!$U$34)*SUMIFS($13:$13,$9:$9,EOMONTH($U$9,11)+1-$U$9+ET$9-conditions!$U$93)*conditions!$U$91,0))</f>
        <v>0</v>
      </c>
      <c r="EU182" s="27">
        <f>IF(EU$9="",0,IF(EU$9-conditions!$U$93&lt;$U$9,(1-conditions!$U$34)*SUMIFS($13:$13,$9:$9,EOMONTH($U$9,11)+1-$U$9+EU$9-conditions!$U$93)*conditions!$U$91,0))</f>
        <v>0</v>
      </c>
      <c r="EV182" s="27">
        <f>IF(EV$9="",0,IF(EV$9-conditions!$U$93&lt;$U$9,(1-conditions!$U$34)*SUMIFS($13:$13,$9:$9,EOMONTH($U$9,11)+1-$U$9+EV$9-conditions!$U$93)*conditions!$U$91,0))</f>
        <v>0</v>
      </c>
      <c r="EW182" s="27">
        <f>IF(EW$9="",0,IF(EW$9-conditions!$U$93&lt;$U$9,(1-conditions!$U$34)*SUMIFS($13:$13,$9:$9,EOMONTH($U$9,11)+1-$U$9+EW$9-conditions!$U$93)*conditions!$U$91,0))</f>
        <v>0</v>
      </c>
      <c r="EX182" s="27">
        <f>IF(EX$9="",0,IF(EX$9-conditions!$U$93&lt;$U$9,(1-conditions!$U$34)*SUMIFS($13:$13,$9:$9,EOMONTH($U$9,11)+1-$U$9+EX$9-conditions!$U$93)*conditions!$U$91,0))</f>
        <v>0</v>
      </c>
      <c r="EY182" s="27">
        <f>IF(EY$9="",0,IF(EY$9-conditions!$U$93&lt;$U$9,(1-conditions!$U$34)*SUMIFS($13:$13,$9:$9,EOMONTH($U$9,11)+1-$U$9+EY$9-conditions!$U$93)*conditions!$U$91,0))</f>
        <v>0</v>
      </c>
      <c r="EZ182" s="27">
        <f>IF(EZ$9="",0,IF(EZ$9-conditions!$U$93&lt;$U$9,(1-conditions!$U$34)*SUMIFS($13:$13,$9:$9,EOMONTH($U$9,11)+1-$U$9+EZ$9-conditions!$U$93)*conditions!$U$91,0))</f>
        <v>0</v>
      </c>
      <c r="FA182" s="27">
        <f>IF(FA$9="",0,IF(FA$9-conditions!$U$93&lt;$U$9,(1-conditions!$U$34)*SUMIFS($13:$13,$9:$9,EOMONTH($U$9,11)+1-$U$9+FA$9-conditions!$U$93)*conditions!$U$91,0))</f>
        <v>0</v>
      </c>
      <c r="FB182" s="27">
        <f>IF(FB$9="",0,IF(FB$9-conditions!$U$93&lt;$U$9,(1-conditions!$U$34)*SUMIFS($13:$13,$9:$9,EOMONTH($U$9,11)+1-$U$9+FB$9-conditions!$U$93)*conditions!$U$91,0))</f>
        <v>0</v>
      </c>
      <c r="FC182" s="27">
        <f>IF(FC$9="",0,IF(FC$9-conditions!$U$93&lt;$U$9,(1-conditions!$U$34)*SUMIFS($13:$13,$9:$9,EOMONTH($U$9,11)+1-$U$9+FC$9-conditions!$U$93)*conditions!$U$91,0))</f>
        <v>0</v>
      </c>
      <c r="FD182" s="27">
        <f>IF(FD$9="",0,IF(FD$9-conditions!$U$93&lt;$U$9,(1-conditions!$U$34)*SUMIFS($13:$13,$9:$9,EOMONTH($U$9,11)+1-$U$9+FD$9-conditions!$U$93)*conditions!$U$91,0))</f>
        <v>0</v>
      </c>
      <c r="FE182" s="27">
        <f>IF(FE$9="",0,IF(FE$9-conditions!$U$93&lt;$U$9,(1-conditions!$U$34)*SUMIFS($13:$13,$9:$9,EOMONTH($U$9,11)+1-$U$9+FE$9-conditions!$U$93)*conditions!$U$91,0))</f>
        <v>0</v>
      </c>
      <c r="FF182" s="27">
        <f>IF(FF$9="",0,IF(FF$9-conditions!$U$93&lt;$U$9,(1-conditions!$U$34)*SUMIFS($13:$13,$9:$9,EOMONTH($U$9,11)+1-$U$9+FF$9-conditions!$U$93)*conditions!$U$91,0))</f>
        <v>0</v>
      </c>
      <c r="FG182" s="27">
        <f>IF(FG$9="",0,IF(FG$9-conditions!$U$93&lt;$U$9,(1-conditions!$U$34)*SUMIFS($13:$13,$9:$9,EOMONTH($U$9,11)+1-$U$9+FG$9-conditions!$U$93)*conditions!$U$91,0))</f>
        <v>0</v>
      </c>
      <c r="FH182" s="27">
        <f>IF(FH$9="",0,IF(FH$9-conditions!$U$93&lt;$U$9,(1-conditions!$U$34)*SUMIFS($13:$13,$9:$9,EOMONTH($U$9,11)+1-$U$9+FH$9-conditions!$U$93)*conditions!$U$91,0))</f>
        <v>0</v>
      </c>
      <c r="FI182" s="27">
        <f>IF(FI$9="",0,IF(FI$9-conditions!$U$93&lt;$U$9,(1-conditions!$U$34)*SUMIFS($13:$13,$9:$9,EOMONTH($U$9,11)+1-$U$9+FI$9-conditions!$U$93)*conditions!$U$91,0))</f>
        <v>0</v>
      </c>
      <c r="FJ182" s="27">
        <f>IF(FJ$9="",0,IF(FJ$9-conditions!$U$93&lt;$U$9,(1-conditions!$U$34)*SUMIFS($13:$13,$9:$9,EOMONTH($U$9,11)+1-$U$9+FJ$9-conditions!$U$93)*conditions!$U$91,0))</f>
        <v>0</v>
      </c>
      <c r="FK182" s="27">
        <f>IF(FK$9="",0,IF(FK$9-conditions!$U$93&lt;$U$9,(1-conditions!$U$34)*SUMIFS($13:$13,$9:$9,EOMONTH($U$9,11)+1-$U$9+FK$9-conditions!$U$93)*conditions!$U$91,0))</f>
        <v>0</v>
      </c>
      <c r="FL182" s="27">
        <f>IF(FL$9="",0,IF(FL$9-conditions!$U$93&lt;$U$9,(1-conditions!$U$34)*SUMIFS($13:$13,$9:$9,EOMONTH($U$9,11)+1-$U$9+FL$9-conditions!$U$93)*conditions!$U$91,0))</f>
        <v>0</v>
      </c>
      <c r="FM182" s="27">
        <f>IF(FM$9="",0,IF(FM$9-conditions!$U$93&lt;$U$9,(1-conditions!$U$34)*SUMIFS($13:$13,$9:$9,EOMONTH($U$9,11)+1-$U$9+FM$9-conditions!$U$93)*conditions!$U$91,0))</f>
        <v>0</v>
      </c>
      <c r="FN182" s="27">
        <f>IF(FN$9="",0,IF(FN$9-conditions!$U$93&lt;$U$9,(1-conditions!$U$34)*SUMIFS($13:$13,$9:$9,EOMONTH($U$9,11)+1-$U$9+FN$9-conditions!$U$93)*conditions!$U$91,0))</f>
        <v>0</v>
      </c>
      <c r="FO182" s="27">
        <f>IF(FO$9="",0,IF(FO$9-conditions!$U$93&lt;$U$9,(1-conditions!$U$34)*SUMIFS($13:$13,$9:$9,EOMONTH($U$9,11)+1-$U$9+FO$9-conditions!$U$93)*conditions!$U$91,0))</f>
        <v>0</v>
      </c>
      <c r="FP182" s="27">
        <f>IF(FP$9="",0,IF(FP$9-conditions!$U$93&lt;$U$9,(1-conditions!$U$34)*SUMIFS($13:$13,$9:$9,EOMONTH($U$9,11)+1-$U$9+FP$9-conditions!$U$93)*conditions!$U$91,0))</f>
        <v>0</v>
      </c>
      <c r="FQ182" s="27">
        <f>IF(FQ$9="",0,IF(FQ$9-conditions!$U$93&lt;$U$9,(1-conditions!$U$34)*SUMIFS($13:$13,$9:$9,EOMONTH($U$9,11)+1-$U$9+FQ$9-conditions!$U$93)*conditions!$U$91,0))</f>
        <v>0</v>
      </c>
      <c r="FR182" s="27">
        <f>IF(FR$9="",0,IF(FR$9-conditions!$U$93&lt;$U$9,(1-conditions!$U$34)*SUMIFS($13:$13,$9:$9,EOMONTH($U$9,11)+1-$U$9+FR$9-conditions!$U$93)*conditions!$U$91,0))</f>
        <v>0</v>
      </c>
      <c r="FS182" s="27">
        <f>IF(FS$9="",0,IF(FS$9-conditions!$U$93&lt;$U$9,(1-conditions!$U$34)*SUMIFS($13:$13,$9:$9,EOMONTH($U$9,11)+1-$U$9+FS$9-conditions!$U$93)*conditions!$U$91,0))</f>
        <v>0</v>
      </c>
      <c r="FT182" s="27">
        <f>IF(FT$9="",0,IF(FT$9-conditions!$U$93&lt;$U$9,(1-conditions!$U$34)*SUMIFS($13:$13,$9:$9,EOMONTH($U$9,11)+1-$U$9+FT$9-conditions!$U$93)*conditions!$U$91,0))</f>
        <v>0</v>
      </c>
      <c r="FU182" s="27">
        <f>IF(FU$9="",0,IF(FU$9-conditions!$U$93&lt;$U$9,(1-conditions!$U$34)*SUMIFS($13:$13,$9:$9,EOMONTH($U$9,11)+1-$U$9+FU$9-conditions!$U$93)*conditions!$U$91,0))</f>
        <v>0</v>
      </c>
      <c r="FV182" s="27">
        <f>IF(FV$9="",0,IF(FV$9-conditions!$U$93&lt;$U$9,(1-conditions!$U$34)*SUMIFS($13:$13,$9:$9,EOMONTH($U$9,11)+1-$U$9+FV$9-conditions!$U$93)*conditions!$U$91,0))</f>
        <v>0</v>
      </c>
      <c r="FW182" s="27">
        <f>IF(FW$9="",0,IF(FW$9-conditions!$U$93&lt;$U$9,(1-conditions!$U$34)*SUMIFS($13:$13,$9:$9,EOMONTH($U$9,11)+1-$U$9+FW$9-conditions!$U$93)*conditions!$U$91,0))</f>
        <v>0</v>
      </c>
      <c r="FX182" s="27">
        <f>IF(FX$9="",0,IF(FX$9-conditions!$U$93&lt;$U$9,(1-conditions!$U$34)*SUMIFS($13:$13,$9:$9,EOMONTH($U$9,11)+1-$U$9+FX$9-conditions!$U$93)*conditions!$U$91,0))</f>
        <v>0</v>
      </c>
      <c r="FY182" s="27">
        <f>IF(FY$9="",0,IF(FY$9-conditions!$U$93&lt;$U$9,(1-conditions!$U$34)*SUMIFS($13:$13,$9:$9,EOMONTH($U$9,11)+1-$U$9+FY$9-conditions!$U$93)*conditions!$U$91,0))</f>
        <v>0</v>
      </c>
      <c r="FZ182" s="27">
        <f>IF(FZ$9="",0,IF(FZ$9-conditions!$U$93&lt;$U$9,(1-conditions!$U$34)*SUMIFS($13:$13,$9:$9,EOMONTH($U$9,11)+1-$U$9+FZ$9-conditions!$U$93)*conditions!$U$91,0))</f>
        <v>0</v>
      </c>
      <c r="GA182" s="27">
        <f>IF(GA$9="",0,IF(GA$9-conditions!$U$93&lt;$U$9,(1-conditions!$U$34)*SUMIFS($13:$13,$9:$9,EOMONTH($U$9,11)+1-$U$9+GA$9-conditions!$U$93)*conditions!$U$91,0))</f>
        <v>0</v>
      </c>
      <c r="GB182" s="27">
        <f>IF(GB$9="",0,IF(GB$9-conditions!$U$93&lt;$U$9,(1-conditions!$U$34)*SUMIFS($13:$13,$9:$9,EOMONTH($U$9,11)+1-$U$9+GB$9-conditions!$U$93)*conditions!$U$91,0))</f>
        <v>0</v>
      </c>
      <c r="GC182" s="27">
        <f>IF(GC$9="",0,IF(GC$9-conditions!$U$93&lt;$U$9,(1-conditions!$U$34)*SUMIFS($13:$13,$9:$9,EOMONTH($U$9,11)+1-$U$9+GC$9-conditions!$U$93)*conditions!$U$91,0))</f>
        <v>0</v>
      </c>
      <c r="GD182" s="27">
        <f>IF(GD$9="",0,IF(GD$9-conditions!$U$93&lt;$U$9,(1-conditions!$U$34)*SUMIFS($13:$13,$9:$9,EOMONTH($U$9,11)+1-$U$9+GD$9-conditions!$U$93)*conditions!$U$91,0))</f>
        <v>0</v>
      </c>
      <c r="GE182" s="27">
        <f>IF(GE$9="",0,IF(GE$9-conditions!$U$93&lt;$U$9,(1-conditions!$U$34)*SUMIFS($13:$13,$9:$9,EOMONTH($U$9,11)+1-$U$9+GE$9-conditions!$U$93)*conditions!$U$91,0))</f>
        <v>0</v>
      </c>
      <c r="GF182" s="27">
        <f>IF(GF$9="",0,IF(GF$9-conditions!$U$93&lt;$U$9,(1-conditions!$U$34)*SUMIFS($13:$13,$9:$9,EOMONTH($U$9,11)+1-$U$9+GF$9-conditions!$U$93)*conditions!$U$91,0))</f>
        <v>0</v>
      </c>
      <c r="GG182" s="27">
        <f>IF(GG$9="",0,IF(GG$9-conditions!$U$93&lt;$U$9,(1-conditions!$U$34)*SUMIFS($13:$13,$9:$9,EOMONTH($U$9,11)+1-$U$9+GG$9-conditions!$U$93)*conditions!$U$91,0))</f>
        <v>0</v>
      </c>
      <c r="GH182" s="27">
        <f>IF(GH$9="",0,IF(GH$9-conditions!$U$93&lt;$U$9,(1-conditions!$U$34)*SUMIFS($13:$13,$9:$9,EOMONTH($U$9,11)+1-$U$9+GH$9-conditions!$U$93)*conditions!$U$91,0))</f>
        <v>0</v>
      </c>
      <c r="GI182" s="27">
        <f>IF(GI$9="",0,IF(GI$9-conditions!$U$93&lt;$U$9,(1-conditions!$U$34)*SUMIFS($13:$13,$9:$9,EOMONTH($U$9,11)+1-$U$9+GI$9-conditions!$U$93)*conditions!$U$91,0))</f>
        <v>0</v>
      </c>
      <c r="GJ182" s="27">
        <f>IF(GJ$9="",0,IF(GJ$9-conditions!$U$93&lt;$U$9,(1-conditions!$U$34)*SUMIFS($13:$13,$9:$9,EOMONTH($U$9,11)+1-$U$9+GJ$9-conditions!$U$93)*conditions!$U$91,0))</f>
        <v>0</v>
      </c>
      <c r="GK182" s="27">
        <f>IF(GK$9="",0,IF(GK$9-conditions!$U$93&lt;$U$9,(1-conditions!$U$34)*SUMIFS($13:$13,$9:$9,EOMONTH($U$9,11)+1-$U$9+GK$9-conditions!$U$93)*conditions!$U$91,0))</f>
        <v>0</v>
      </c>
      <c r="GL182" s="27">
        <f>IF(GL$9="",0,IF(GL$9-conditions!$U$93&lt;$U$9,(1-conditions!$U$34)*SUMIFS($13:$13,$9:$9,EOMONTH($U$9,11)+1-$U$9+GL$9-conditions!$U$93)*conditions!$U$91,0))</f>
        <v>0</v>
      </c>
      <c r="GM182" s="27">
        <f>IF(GM$9="",0,IF(GM$9-conditions!$U$93&lt;$U$9,(1-conditions!$U$34)*SUMIFS($13:$13,$9:$9,EOMONTH($U$9,11)+1-$U$9+GM$9-conditions!$U$93)*conditions!$U$91,0))</f>
        <v>0</v>
      </c>
      <c r="GN182" s="27">
        <f>IF(GN$9="",0,IF(GN$9-conditions!$U$93&lt;$U$9,(1-conditions!$U$34)*SUMIFS($13:$13,$9:$9,EOMONTH($U$9,11)+1-$U$9+GN$9-conditions!$U$93)*conditions!$U$91,0))</f>
        <v>0</v>
      </c>
      <c r="GO182" s="27">
        <f>IF(GO$9="",0,IF(GO$9-conditions!$U$93&lt;$U$9,(1-conditions!$U$34)*SUMIFS($13:$13,$9:$9,EOMONTH($U$9,11)+1-$U$9+GO$9-conditions!$U$93)*conditions!$U$91,0))</f>
        <v>0</v>
      </c>
      <c r="GP182" s="27">
        <f>IF(GP$9="",0,IF(GP$9-conditions!$U$93&lt;$U$9,(1-conditions!$U$34)*SUMIFS($13:$13,$9:$9,EOMONTH($U$9,11)+1-$U$9+GP$9-conditions!$U$93)*conditions!$U$91,0))</f>
        <v>0</v>
      </c>
      <c r="GQ182" s="27">
        <f>IF(GQ$9="",0,IF(GQ$9-conditions!$U$93&lt;$U$9,(1-conditions!$U$34)*SUMIFS($13:$13,$9:$9,EOMONTH($U$9,11)+1-$U$9+GQ$9-conditions!$U$93)*conditions!$U$91,0))</f>
        <v>0</v>
      </c>
      <c r="GR182" s="27">
        <f>IF(GR$9="",0,IF(GR$9-conditions!$U$93&lt;$U$9,(1-conditions!$U$34)*SUMIFS($13:$13,$9:$9,EOMONTH($U$9,11)+1-$U$9+GR$9-conditions!$U$93)*conditions!$U$91,0))</f>
        <v>0</v>
      </c>
      <c r="GS182" s="27">
        <f>IF(GS$9="",0,IF(GS$9-conditions!$U$93&lt;$U$9,(1-conditions!$U$34)*SUMIFS($13:$13,$9:$9,EOMONTH($U$9,11)+1-$U$9+GS$9-conditions!$U$93)*conditions!$U$91,0))</f>
        <v>0</v>
      </c>
      <c r="GT182" s="27">
        <f>IF(GT$9="",0,IF(GT$9-conditions!$U$93&lt;$U$9,(1-conditions!$U$34)*SUMIFS($13:$13,$9:$9,EOMONTH($U$9,11)+1-$U$9+GT$9-conditions!$U$93)*conditions!$U$91,0))</f>
        <v>0</v>
      </c>
      <c r="GU182" s="27">
        <f>IF(GU$9="",0,IF(GU$9-conditions!$U$93&lt;$U$9,(1-conditions!$U$34)*SUMIFS($13:$13,$9:$9,EOMONTH($U$9,11)+1-$U$9+GU$9-conditions!$U$93)*conditions!$U$91,0))</f>
        <v>0</v>
      </c>
      <c r="GV182" s="27">
        <f>IF(GV$9="",0,IF(GV$9-conditions!$U$93&lt;$U$9,(1-conditions!$U$34)*SUMIFS($13:$13,$9:$9,EOMONTH($U$9,11)+1-$U$9+GV$9-conditions!$U$93)*conditions!$U$91,0))</f>
        <v>0</v>
      </c>
      <c r="GW182" s="27">
        <f>IF(GW$9="",0,IF(GW$9-conditions!$U$93&lt;$U$9,(1-conditions!$U$34)*SUMIFS($13:$13,$9:$9,EOMONTH($U$9,11)+1-$U$9+GW$9-conditions!$U$93)*conditions!$U$91,0))</f>
        <v>0</v>
      </c>
      <c r="GX182" s="27">
        <f>IF(GX$9="",0,IF(GX$9-conditions!$U$93&lt;$U$9,(1-conditions!$U$34)*SUMIFS($13:$13,$9:$9,EOMONTH($U$9,11)+1-$U$9+GX$9-conditions!$U$93)*conditions!$U$91,0))</f>
        <v>0</v>
      </c>
      <c r="GY182" s="27">
        <f>IF(GY$9="",0,IF(GY$9-conditions!$U$93&lt;$U$9,(1-conditions!$U$34)*SUMIFS($13:$13,$9:$9,EOMONTH($U$9,11)+1-$U$9+GY$9-conditions!$U$93)*conditions!$U$91,0))</f>
        <v>0</v>
      </c>
      <c r="GZ182" s="27">
        <f>IF(GZ$9="",0,IF(GZ$9-conditions!$U$93&lt;$U$9,(1-conditions!$U$34)*SUMIFS($13:$13,$9:$9,EOMONTH($U$9,11)+1-$U$9+GZ$9-conditions!$U$93)*conditions!$U$91,0))</f>
        <v>0</v>
      </c>
      <c r="HA182" s="27">
        <f>IF(HA$9="",0,IF(HA$9-conditions!$U$93&lt;$U$9,(1-conditions!$U$34)*SUMIFS($13:$13,$9:$9,EOMONTH($U$9,11)+1-$U$9+HA$9-conditions!$U$93)*conditions!$U$91,0))</f>
        <v>0</v>
      </c>
      <c r="HB182" s="27">
        <f>IF(HB$9="",0,IF(HB$9-conditions!$U$93&lt;$U$9,(1-conditions!$U$34)*SUMIFS($13:$13,$9:$9,EOMONTH($U$9,11)+1-$U$9+HB$9-conditions!$U$93)*conditions!$U$91,0))</f>
        <v>0</v>
      </c>
      <c r="HC182" s="27">
        <f>IF(HC$9="",0,IF(HC$9-conditions!$U$93&lt;$U$9,(1-conditions!$U$34)*SUMIFS($13:$13,$9:$9,EOMONTH($U$9,11)+1-$U$9+HC$9-conditions!$U$93)*conditions!$U$91,0))</f>
        <v>0</v>
      </c>
      <c r="HD182" s="27">
        <f>IF(HD$9="",0,IF(HD$9-conditions!$U$93&lt;$U$9,(1-conditions!$U$34)*SUMIFS($13:$13,$9:$9,EOMONTH($U$9,11)+1-$U$9+HD$9-conditions!$U$93)*conditions!$U$91,0))</f>
        <v>0</v>
      </c>
      <c r="HE182" s="27">
        <f>IF(HE$9="",0,IF(HE$9-conditions!$U$93&lt;$U$9,(1-conditions!$U$34)*SUMIFS($13:$13,$9:$9,EOMONTH($U$9,11)+1-$U$9+HE$9-conditions!$U$93)*conditions!$U$91,0))</f>
        <v>0</v>
      </c>
      <c r="HF182" s="27">
        <f>IF(HF$9="",0,IF(HF$9-conditions!$U$93&lt;$U$9,(1-conditions!$U$34)*SUMIFS($13:$13,$9:$9,EOMONTH($U$9,11)+1-$U$9+HF$9-conditions!$U$93)*conditions!$U$91,0))</f>
        <v>0</v>
      </c>
      <c r="HG182" s="27">
        <f>IF(HG$9="",0,IF(HG$9-conditions!$U$93&lt;$U$9,(1-conditions!$U$34)*SUMIFS($13:$13,$9:$9,EOMONTH($U$9,11)+1-$U$9+HG$9-conditions!$U$93)*conditions!$U$91,0))</f>
        <v>0</v>
      </c>
      <c r="HH182" s="27">
        <f>IF(HH$9="",0,IF(HH$9-conditions!$U$93&lt;$U$9,(1-conditions!$U$34)*SUMIFS($13:$13,$9:$9,EOMONTH($U$9,11)+1-$U$9+HH$9-conditions!$U$93)*conditions!$U$91,0))</f>
        <v>0</v>
      </c>
      <c r="HI182" s="27">
        <f>IF(HI$9="",0,IF(HI$9-conditions!$U$93&lt;$U$9,(1-conditions!$U$34)*SUMIFS($13:$13,$9:$9,EOMONTH($U$9,11)+1-$U$9+HI$9-conditions!$U$93)*conditions!$U$91,0))</f>
        <v>0</v>
      </c>
      <c r="HJ182" s="27">
        <f>IF(HJ$9="",0,IF(HJ$9-conditions!$U$93&lt;$U$9,(1-conditions!$U$34)*SUMIFS($13:$13,$9:$9,EOMONTH($U$9,11)+1-$U$9+HJ$9-conditions!$U$93)*conditions!$U$91,0))</f>
        <v>0</v>
      </c>
      <c r="HK182" s="27">
        <f>IF(HK$9="",0,IF(HK$9-conditions!$U$93&lt;$U$9,(1-conditions!$U$34)*SUMIFS($13:$13,$9:$9,EOMONTH($U$9,11)+1-$U$9+HK$9-conditions!$U$93)*conditions!$U$91,0))</f>
        <v>0</v>
      </c>
      <c r="HL182" s="27">
        <f>IF(HL$9="",0,IF(HL$9-conditions!$U$93&lt;$U$9,(1-conditions!$U$34)*SUMIFS($13:$13,$9:$9,EOMONTH($U$9,11)+1-$U$9+HL$9-conditions!$U$93)*conditions!$U$91,0))</f>
        <v>0</v>
      </c>
      <c r="HM182" s="27">
        <f>IF(HM$9="",0,IF(HM$9-conditions!$U$93&lt;$U$9,(1-conditions!$U$34)*SUMIFS($13:$13,$9:$9,EOMONTH($U$9,11)+1-$U$9+HM$9-conditions!$U$93)*conditions!$U$91,0))</f>
        <v>0</v>
      </c>
      <c r="HN182" s="27">
        <f>IF(HN$9="",0,IF(HN$9-conditions!$U$93&lt;$U$9,(1-conditions!$U$34)*SUMIFS($13:$13,$9:$9,EOMONTH($U$9,11)+1-$U$9+HN$9-conditions!$U$93)*conditions!$U$91,0))</f>
        <v>0</v>
      </c>
      <c r="HO182" s="27">
        <f>IF(HO$9="",0,IF(HO$9-conditions!$U$93&lt;$U$9,(1-conditions!$U$34)*SUMIFS($13:$13,$9:$9,EOMONTH($U$9,11)+1-$U$9+HO$9-conditions!$U$93)*conditions!$U$91,0))</f>
        <v>0</v>
      </c>
      <c r="HP182" s="27">
        <f>IF(HP$9="",0,IF(HP$9-conditions!$U$93&lt;$U$9,(1-conditions!$U$34)*SUMIFS($13:$13,$9:$9,EOMONTH($U$9,11)+1-$U$9+HP$9-conditions!$U$93)*conditions!$U$91,0))</f>
        <v>0</v>
      </c>
      <c r="HQ182" s="27">
        <f>IF(HQ$9="",0,IF(HQ$9-conditions!$U$93&lt;$U$9,(1-conditions!$U$34)*SUMIFS($13:$13,$9:$9,EOMONTH($U$9,11)+1-$U$9+HQ$9-conditions!$U$93)*conditions!$U$91,0))</f>
        <v>0</v>
      </c>
      <c r="HR182" s="27">
        <f>IF(HR$9="",0,IF(HR$9-conditions!$U$93&lt;$U$9,(1-conditions!$U$34)*SUMIFS($13:$13,$9:$9,EOMONTH($U$9,11)+1-$U$9+HR$9-conditions!$U$93)*conditions!$U$91,0))</f>
        <v>0</v>
      </c>
      <c r="HS182" s="27">
        <f>IF(HS$9="",0,IF(HS$9-conditions!$U$93&lt;$U$9,(1-conditions!$U$34)*SUMIFS($13:$13,$9:$9,EOMONTH($U$9,11)+1-$U$9+HS$9-conditions!$U$93)*conditions!$U$91,0))</f>
        <v>0</v>
      </c>
      <c r="HT182" s="27">
        <f>IF(HT$9="",0,IF(HT$9-conditions!$U$93&lt;$U$9,(1-conditions!$U$34)*SUMIFS($13:$13,$9:$9,EOMONTH($U$9,11)+1-$U$9+HT$9-conditions!$U$93)*conditions!$U$91,0))</f>
        <v>0</v>
      </c>
      <c r="HU182" s="27">
        <f>IF(HU$9="",0,IF(HU$9-conditions!$U$93&lt;$U$9,(1-conditions!$U$34)*SUMIFS($13:$13,$9:$9,EOMONTH($U$9,11)+1-$U$9+HU$9-conditions!$U$93)*conditions!$U$91,0))</f>
        <v>0</v>
      </c>
      <c r="HV182" s="27">
        <f>IF(HV$9="",0,IF(HV$9-conditions!$U$93&lt;$U$9,(1-conditions!$U$34)*SUMIFS($13:$13,$9:$9,EOMONTH($U$9,11)+1-$U$9+HV$9-conditions!$U$93)*conditions!$U$91,0))</f>
        <v>0</v>
      </c>
      <c r="HW182" s="27">
        <f>IF(HW$9="",0,IF(HW$9-conditions!$U$93&lt;$U$9,(1-conditions!$U$34)*SUMIFS($13:$13,$9:$9,EOMONTH($U$9,11)+1-$U$9+HW$9-conditions!$U$93)*conditions!$U$91,0))</f>
        <v>0</v>
      </c>
      <c r="HX182" s="27">
        <f>IF(HX$9="",0,IF(HX$9-conditions!$U$93&lt;$U$9,(1-conditions!$U$34)*SUMIFS($13:$13,$9:$9,EOMONTH($U$9,11)+1-$U$9+HX$9-conditions!$U$93)*conditions!$U$91,0))</f>
        <v>0</v>
      </c>
      <c r="HY182" s="27">
        <f>IF(HY$9="",0,IF(HY$9-conditions!$U$93&lt;$U$9,(1-conditions!$U$34)*SUMIFS($13:$13,$9:$9,EOMONTH($U$9,11)+1-$U$9+HY$9-conditions!$U$93)*conditions!$U$91,0))</f>
        <v>0</v>
      </c>
      <c r="HZ182" s="27">
        <f>IF(HZ$9="",0,IF(HZ$9-conditions!$U$93&lt;$U$9,(1-conditions!$U$34)*SUMIFS($13:$13,$9:$9,EOMONTH($U$9,11)+1-$U$9+HZ$9-conditions!$U$93)*conditions!$U$91,0))</f>
        <v>0</v>
      </c>
      <c r="IA182" s="27">
        <f>IF(IA$9="",0,IF(IA$9-conditions!$U$93&lt;$U$9,(1-conditions!$U$34)*SUMIFS($13:$13,$9:$9,EOMONTH($U$9,11)+1-$U$9+IA$9-conditions!$U$93)*conditions!$U$91,0))</f>
        <v>0</v>
      </c>
      <c r="IB182" s="27">
        <f>IF(IB$9="",0,IF(IB$9-conditions!$U$93&lt;$U$9,(1-conditions!$U$34)*SUMIFS($13:$13,$9:$9,EOMONTH($U$9,11)+1-$U$9+IB$9-conditions!$U$93)*conditions!$U$91,0))</f>
        <v>0</v>
      </c>
      <c r="IC182" s="27">
        <f>IF(IC$9="",0,IF(IC$9-conditions!$U$93&lt;$U$9,(1-conditions!$U$34)*SUMIFS($13:$13,$9:$9,EOMONTH($U$9,11)+1-$U$9+IC$9-conditions!$U$93)*conditions!$U$91,0))</f>
        <v>0</v>
      </c>
      <c r="ID182" s="27">
        <f>IF(ID$9="",0,IF(ID$9-conditions!$U$93&lt;$U$9,(1-conditions!$U$34)*SUMIFS($13:$13,$9:$9,EOMONTH($U$9,11)+1-$U$9+ID$9-conditions!$U$93)*conditions!$U$91,0))</f>
        <v>0</v>
      </c>
      <c r="IE182" s="27">
        <f>IF(IE$9="",0,IF(IE$9-conditions!$U$93&lt;$U$9,(1-conditions!$U$34)*SUMIFS($13:$13,$9:$9,EOMONTH($U$9,11)+1-$U$9+IE$9-conditions!$U$93)*conditions!$U$91,0))</f>
        <v>0</v>
      </c>
      <c r="IF182" s="27">
        <f>IF(IF$9="",0,IF(IF$9-conditions!$U$93&lt;$U$9,(1-conditions!$U$34)*SUMIFS($13:$13,$9:$9,EOMONTH($U$9,11)+1-$U$9+IF$9-conditions!$U$93)*conditions!$U$91,0))</f>
        <v>0</v>
      </c>
      <c r="IG182" s="27">
        <f>IF(IG$9="",0,IF(IG$9-conditions!$U$93&lt;$U$9,(1-conditions!$U$34)*SUMIFS($13:$13,$9:$9,EOMONTH($U$9,11)+1-$U$9+IG$9-conditions!$U$93)*conditions!$U$91,0))</f>
        <v>0</v>
      </c>
      <c r="IH182" s="27">
        <f>IF(IH$9="",0,IF(IH$9-conditions!$U$93&lt;$U$9,(1-conditions!$U$34)*SUMIFS($13:$13,$9:$9,EOMONTH($U$9,11)+1-$U$9+IH$9-conditions!$U$93)*conditions!$U$91,0))</f>
        <v>0</v>
      </c>
      <c r="II182" s="27">
        <f>IF(II$9="",0,IF(II$9-conditions!$U$93&lt;$U$9,(1-conditions!$U$34)*SUMIFS($13:$13,$9:$9,EOMONTH($U$9,11)+1-$U$9+II$9-conditions!$U$93)*conditions!$U$91,0))</f>
        <v>0</v>
      </c>
      <c r="IJ182" s="27">
        <f>IF(IJ$9="",0,IF(IJ$9-conditions!$U$93&lt;$U$9,(1-conditions!$U$34)*SUMIFS($13:$13,$9:$9,EOMONTH($U$9,11)+1-$U$9+IJ$9-conditions!$U$93)*conditions!$U$91,0))</f>
        <v>0</v>
      </c>
      <c r="IK182" s="27">
        <f>IF(IK$9="",0,IF(IK$9-conditions!$U$93&lt;$U$9,(1-conditions!$U$34)*SUMIFS($13:$13,$9:$9,EOMONTH($U$9,11)+1-$U$9+IK$9-conditions!$U$93)*conditions!$U$91,0))</f>
        <v>0</v>
      </c>
      <c r="IL182" s="27">
        <f>IF(IL$9="",0,IF(IL$9-conditions!$U$93&lt;$U$9,(1-conditions!$U$34)*SUMIFS($13:$13,$9:$9,EOMONTH($U$9,11)+1-$U$9+IL$9-conditions!$U$93)*conditions!$U$91,0))</f>
        <v>0</v>
      </c>
      <c r="IM182" s="27">
        <f>IF(IM$9="",0,IF(IM$9-conditions!$U$93&lt;$U$9,(1-conditions!$U$34)*SUMIFS($13:$13,$9:$9,EOMONTH($U$9,11)+1-$U$9+IM$9-conditions!$U$93)*conditions!$U$91,0))</f>
        <v>0</v>
      </c>
      <c r="IN182" s="27">
        <f>IF(IN$9="",0,IF(IN$9-conditions!$U$93&lt;$U$9,(1-conditions!$U$34)*SUMIFS($13:$13,$9:$9,EOMONTH($U$9,11)+1-$U$9+IN$9-conditions!$U$93)*conditions!$U$91,0))</f>
        <v>0</v>
      </c>
      <c r="IO182" s="27">
        <f>IF(IO$9="",0,IF(IO$9-conditions!$U$93&lt;$U$9,(1-conditions!$U$34)*SUMIFS($13:$13,$9:$9,EOMONTH($U$9,11)+1-$U$9+IO$9-conditions!$U$93)*conditions!$U$91,0))</f>
        <v>0</v>
      </c>
      <c r="IP182" s="27">
        <f>IF(IP$9="",0,IF(IP$9-conditions!$U$93&lt;$U$9,(1-conditions!$U$34)*SUMIFS($13:$13,$9:$9,EOMONTH($U$9,11)+1-$U$9+IP$9-conditions!$U$93)*conditions!$U$91,0))</f>
        <v>0</v>
      </c>
      <c r="IQ182" s="27">
        <f>IF(IQ$9="",0,IF(IQ$9-conditions!$U$93&lt;$U$9,(1-conditions!$U$34)*SUMIFS($13:$13,$9:$9,EOMONTH($U$9,11)+1-$U$9+IQ$9-conditions!$U$93)*conditions!$U$91,0))</f>
        <v>0</v>
      </c>
      <c r="IR182" s="27">
        <f>IF(IR$9="",0,IF(IR$9-conditions!$U$93&lt;$U$9,(1-conditions!$U$34)*SUMIFS($13:$13,$9:$9,EOMONTH($U$9,11)+1-$U$9+IR$9-conditions!$U$93)*conditions!$U$91,0))</f>
        <v>0</v>
      </c>
      <c r="IS182" s="27">
        <f>IF(IS$9="",0,IF(IS$9-conditions!$U$93&lt;$U$9,(1-conditions!$U$34)*SUMIFS($13:$13,$9:$9,EOMONTH($U$9,11)+1-$U$9+IS$9-conditions!$U$93)*conditions!$U$91,0))</f>
        <v>0</v>
      </c>
      <c r="IT182" s="27">
        <f>IF(IT$9="",0,IF(IT$9-conditions!$U$93&lt;$U$9,(1-conditions!$U$34)*SUMIFS($13:$13,$9:$9,EOMONTH($U$9,11)+1-$U$9+IT$9-conditions!$U$93)*conditions!$U$91,0))</f>
        <v>0</v>
      </c>
      <c r="IU182" s="27">
        <f>IF(IU$9="",0,IF(IU$9-conditions!$U$93&lt;$U$9,(1-conditions!$U$34)*SUMIFS($13:$13,$9:$9,EOMONTH($U$9,11)+1-$U$9+IU$9-conditions!$U$93)*conditions!$U$91,0))</f>
        <v>0</v>
      </c>
      <c r="IV182" s="27">
        <f>IF(IV$9="",0,IF(IV$9-conditions!$U$93&lt;$U$9,(1-conditions!$U$34)*SUMIFS($13:$13,$9:$9,EOMONTH($U$9,11)+1-$U$9+IV$9-conditions!$U$93)*conditions!$U$91,0))</f>
        <v>0</v>
      </c>
      <c r="IW182" s="27">
        <f>IF(IW$9="",0,IF(IW$9-conditions!$U$93&lt;$U$9,(1-conditions!$U$34)*SUMIFS($13:$13,$9:$9,EOMONTH($U$9,11)+1-$U$9+IW$9-conditions!$U$93)*conditions!$U$91,0))</f>
        <v>0</v>
      </c>
      <c r="IX182" s="27">
        <f>IF(IX$9="",0,IF(IX$9-conditions!$U$93&lt;$U$9,(1-conditions!$U$34)*SUMIFS($13:$13,$9:$9,EOMONTH($U$9,11)+1-$U$9+IX$9-conditions!$U$93)*conditions!$U$91,0))</f>
        <v>0</v>
      </c>
      <c r="IY182" s="27">
        <f>IF(IY$9="",0,IF(IY$9-conditions!$U$93&lt;$U$9,(1-conditions!$U$34)*SUMIFS($13:$13,$9:$9,EOMONTH($U$9,11)+1-$U$9+IY$9-conditions!$U$93)*conditions!$U$91,0))</f>
        <v>0</v>
      </c>
      <c r="IZ182" s="27">
        <f>IF(IZ$9="",0,IF(IZ$9-conditions!$U$93&lt;$U$9,(1-conditions!$U$34)*SUMIFS($13:$13,$9:$9,EOMONTH($U$9,11)+1-$U$9+IZ$9-conditions!$U$93)*conditions!$U$91,0))</f>
        <v>0</v>
      </c>
      <c r="JA182" s="27">
        <f>IF(JA$9="",0,IF(JA$9-conditions!$U$93&lt;$U$9,(1-conditions!$U$34)*SUMIFS($13:$13,$9:$9,EOMONTH($U$9,11)+1-$U$9+JA$9-conditions!$U$93)*conditions!$U$91,0))</f>
        <v>0</v>
      </c>
      <c r="JB182" s="27">
        <f>IF(JB$9="",0,IF(JB$9-conditions!$U$93&lt;$U$9,(1-conditions!$U$34)*SUMIFS($13:$13,$9:$9,EOMONTH($U$9,11)+1-$U$9+JB$9-conditions!$U$93)*conditions!$U$91,0))</f>
        <v>0</v>
      </c>
      <c r="JC182" s="27">
        <f>IF(JC$9="",0,IF(JC$9-conditions!$U$93&lt;$U$9,(1-conditions!$U$34)*SUMIFS($13:$13,$9:$9,EOMONTH($U$9,11)+1-$U$9+JC$9-conditions!$U$93)*conditions!$U$91,0))</f>
        <v>0</v>
      </c>
      <c r="JD182" s="27">
        <f>IF(JD$9="",0,IF(JD$9-conditions!$U$93&lt;$U$9,(1-conditions!$U$34)*SUMIFS($13:$13,$9:$9,EOMONTH($U$9,11)+1-$U$9+JD$9-conditions!$U$93)*conditions!$U$91,0))</f>
        <v>0</v>
      </c>
      <c r="JE182" s="27">
        <f>IF(JE$9="",0,IF(JE$9-conditions!$U$93&lt;$U$9,(1-conditions!$U$34)*SUMIFS($13:$13,$9:$9,EOMONTH($U$9,11)+1-$U$9+JE$9-conditions!$U$93)*conditions!$U$91,0))</f>
        <v>0</v>
      </c>
      <c r="JF182" s="27">
        <f>IF(JF$9="",0,IF(JF$9-conditions!$U$93&lt;$U$9,(1-conditions!$U$34)*SUMIFS($13:$13,$9:$9,EOMONTH($U$9,11)+1-$U$9+JF$9-conditions!$U$93)*conditions!$U$91,0))</f>
        <v>0</v>
      </c>
      <c r="JG182" s="27">
        <f>IF(JG$9="",0,IF(JG$9-conditions!$U$93&lt;$U$9,(1-conditions!$U$34)*SUMIFS($13:$13,$9:$9,EOMONTH($U$9,11)+1-$U$9+JG$9-conditions!$U$93)*conditions!$U$91,0))</f>
        <v>0</v>
      </c>
      <c r="JH182" s="27">
        <f>IF(JH$9="",0,IF(JH$9-conditions!$U$93&lt;$U$9,(1-conditions!$U$34)*SUMIFS($13:$13,$9:$9,EOMONTH($U$9,11)+1-$U$9+JH$9-conditions!$U$93)*conditions!$U$91,0))</f>
        <v>0</v>
      </c>
      <c r="JI182" s="27">
        <f>IF(JI$9="",0,IF(JI$9-conditions!$U$93&lt;$U$9,(1-conditions!$U$34)*SUMIFS($13:$13,$9:$9,EOMONTH($U$9,11)+1-$U$9+JI$9-conditions!$U$93)*conditions!$U$91,0))</f>
        <v>0</v>
      </c>
      <c r="JJ182" s="27">
        <f>IF(JJ$9="",0,IF(JJ$9-conditions!$U$93&lt;$U$9,(1-conditions!$U$34)*SUMIFS($13:$13,$9:$9,EOMONTH($U$9,11)+1-$U$9+JJ$9-conditions!$U$93)*conditions!$U$91,0))</f>
        <v>0</v>
      </c>
      <c r="JK182" s="27">
        <f>IF(JK$9="",0,IF(JK$9-conditions!$U$93&lt;$U$9,(1-conditions!$U$34)*SUMIFS($13:$13,$9:$9,EOMONTH($U$9,11)+1-$U$9+JK$9-conditions!$U$93)*conditions!$U$91,0))</f>
        <v>0</v>
      </c>
      <c r="JL182" s="27">
        <f>IF(JL$9="",0,IF(JL$9-conditions!$U$93&lt;$U$9,(1-conditions!$U$34)*SUMIFS($13:$13,$9:$9,EOMONTH($U$9,11)+1-$U$9+JL$9-conditions!$U$93)*conditions!$U$91,0))</f>
        <v>0</v>
      </c>
      <c r="JM182" s="27">
        <f>IF(JM$9="",0,IF(JM$9-conditions!$U$93&lt;$U$9,(1-conditions!$U$34)*SUMIFS($13:$13,$9:$9,EOMONTH($U$9,11)+1-$U$9+JM$9-conditions!$U$93)*conditions!$U$91,0))</f>
        <v>0</v>
      </c>
      <c r="JN182" s="27">
        <f>IF(JN$9="",0,IF(JN$9-conditions!$U$93&lt;$U$9,(1-conditions!$U$34)*SUMIFS($13:$13,$9:$9,EOMONTH($U$9,11)+1-$U$9+JN$9-conditions!$U$93)*conditions!$U$91,0))</f>
        <v>0</v>
      </c>
      <c r="JO182" s="27">
        <f>IF(JO$9="",0,IF(JO$9-conditions!$U$93&lt;$U$9,(1-conditions!$U$34)*SUMIFS($13:$13,$9:$9,EOMONTH($U$9,11)+1-$U$9+JO$9-conditions!$U$93)*conditions!$U$91,0))</f>
        <v>0</v>
      </c>
      <c r="JP182" s="27">
        <f>IF(JP$9="",0,IF(JP$9-conditions!$U$93&lt;$U$9,(1-conditions!$U$34)*SUMIFS($13:$13,$9:$9,EOMONTH($U$9,11)+1-$U$9+JP$9-conditions!$U$93)*conditions!$U$91,0))</f>
        <v>0</v>
      </c>
      <c r="JQ182" s="27">
        <f>IF(JQ$9="",0,IF(JQ$9-conditions!$U$93&lt;$U$9,(1-conditions!$U$34)*SUMIFS($13:$13,$9:$9,EOMONTH($U$9,11)+1-$U$9+JQ$9-conditions!$U$93)*conditions!$U$91,0))</f>
        <v>0</v>
      </c>
      <c r="JR182" s="27">
        <f>IF(JR$9="",0,IF(JR$9-conditions!$U$93&lt;$U$9,(1-conditions!$U$34)*SUMIFS($13:$13,$9:$9,EOMONTH($U$9,11)+1-$U$9+JR$9-conditions!$U$93)*conditions!$U$91,0))</f>
        <v>0</v>
      </c>
      <c r="JS182" s="27">
        <f>IF(JS$9="",0,IF(JS$9-conditions!$U$93&lt;$U$9,(1-conditions!$U$34)*SUMIFS($13:$13,$9:$9,EOMONTH($U$9,11)+1-$U$9+JS$9-conditions!$U$93)*conditions!$U$91,0))</f>
        <v>0</v>
      </c>
      <c r="JT182" s="27">
        <f>IF(JT$9="",0,IF(JT$9-conditions!$U$93&lt;$U$9,(1-conditions!$U$34)*SUMIFS($13:$13,$9:$9,EOMONTH($U$9,11)+1-$U$9+JT$9-conditions!$U$93)*conditions!$U$91,0))</f>
        <v>0</v>
      </c>
      <c r="JU182" s="27">
        <f>IF(JU$9="",0,IF(JU$9-conditions!$U$93&lt;$U$9,(1-conditions!$U$34)*SUMIFS($13:$13,$9:$9,EOMONTH($U$9,11)+1-$U$9+JU$9-conditions!$U$93)*conditions!$U$91,0))</f>
        <v>0</v>
      </c>
      <c r="JV182" s="27">
        <f>IF(JV$9="",0,IF(JV$9-conditions!$U$93&lt;$U$9,(1-conditions!$U$34)*SUMIFS($13:$13,$9:$9,EOMONTH($U$9,11)+1-$U$9+JV$9-conditions!$U$93)*conditions!$U$91,0))</f>
        <v>0</v>
      </c>
      <c r="JW182" s="27">
        <f>IF(JW$9="",0,IF(JW$9-conditions!$U$93&lt;$U$9,(1-conditions!$U$34)*SUMIFS($13:$13,$9:$9,EOMONTH($U$9,11)+1-$U$9+JW$9-conditions!$U$93)*conditions!$U$91,0))</f>
        <v>0</v>
      </c>
      <c r="JX182" s="27">
        <f>IF(JX$9="",0,IF(JX$9-conditions!$U$93&lt;$U$9,(1-conditions!$U$34)*SUMIFS($13:$13,$9:$9,EOMONTH($U$9,11)+1-$U$9+JX$9-conditions!$U$93)*conditions!$U$91,0))</f>
        <v>0</v>
      </c>
      <c r="JY182" s="27">
        <f>IF(JY$9="",0,IF(JY$9-conditions!$U$93&lt;$U$9,(1-conditions!$U$34)*SUMIFS($13:$13,$9:$9,EOMONTH($U$9,11)+1-$U$9+JY$9-conditions!$U$93)*conditions!$U$91,0))</f>
        <v>0</v>
      </c>
      <c r="JZ182" s="27">
        <f>IF(JZ$9="",0,IF(JZ$9-conditions!$U$93&lt;$U$9,(1-conditions!$U$34)*SUMIFS($13:$13,$9:$9,EOMONTH($U$9,11)+1-$U$9+JZ$9-conditions!$U$93)*conditions!$U$91,0))</f>
        <v>0</v>
      </c>
      <c r="KA182" s="27">
        <f>IF(KA$9="",0,IF(KA$9-conditions!$U$93&lt;$U$9,(1-conditions!$U$34)*SUMIFS($13:$13,$9:$9,EOMONTH($U$9,11)+1-$U$9+KA$9-conditions!$U$93)*conditions!$U$91,0))</f>
        <v>0</v>
      </c>
      <c r="KB182" s="27">
        <f>IF(KB$9="",0,IF(KB$9-conditions!$U$93&lt;$U$9,(1-conditions!$U$34)*SUMIFS($13:$13,$9:$9,EOMONTH($U$9,11)+1-$U$9+KB$9-conditions!$U$93)*conditions!$U$91,0))</f>
        <v>0</v>
      </c>
      <c r="KC182" s="27">
        <f>IF(KC$9="",0,IF(KC$9-conditions!$U$93&lt;$U$9,(1-conditions!$U$34)*SUMIFS($13:$13,$9:$9,EOMONTH($U$9,11)+1-$U$9+KC$9-conditions!$U$93)*conditions!$U$91,0))</f>
        <v>0</v>
      </c>
      <c r="KD182" s="27">
        <f>IF(KD$9="",0,IF(KD$9-conditions!$U$93&lt;$U$9,(1-conditions!$U$34)*SUMIFS($13:$13,$9:$9,EOMONTH($U$9,11)+1-$U$9+KD$9-conditions!$U$93)*conditions!$U$91,0))</f>
        <v>0</v>
      </c>
      <c r="KE182" s="27">
        <f>IF(KE$9="",0,IF(KE$9-conditions!$U$93&lt;$U$9,(1-conditions!$U$34)*SUMIFS($13:$13,$9:$9,EOMONTH($U$9,11)+1-$U$9+KE$9-conditions!$U$93)*conditions!$U$91,0))</f>
        <v>0</v>
      </c>
      <c r="KF182" s="27">
        <f>IF(KF$9="",0,IF(KF$9-conditions!$U$93&lt;$U$9,(1-conditions!$U$34)*SUMIFS($13:$13,$9:$9,EOMONTH($U$9,11)+1-$U$9+KF$9-conditions!$U$93)*conditions!$U$91,0))</f>
        <v>0</v>
      </c>
      <c r="KG182" s="27">
        <f>IF(KG$9="",0,IF(KG$9-conditions!$U$93&lt;$U$9,(1-conditions!$U$34)*SUMIFS($13:$13,$9:$9,EOMONTH($U$9,11)+1-$U$9+KG$9-conditions!$U$93)*conditions!$U$91,0))</f>
        <v>0</v>
      </c>
      <c r="KH182" s="27">
        <f>IF(KH$9="",0,IF(KH$9-conditions!$U$93&lt;$U$9,(1-conditions!$U$34)*SUMIFS($13:$13,$9:$9,EOMONTH($U$9,11)+1-$U$9+KH$9-conditions!$U$93)*conditions!$U$91,0))</f>
        <v>0</v>
      </c>
      <c r="KI182" s="27">
        <f>IF(KI$9="",0,IF(KI$9-conditions!$U$93&lt;$U$9,(1-conditions!$U$34)*SUMIFS($13:$13,$9:$9,EOMONTH($U$9,11)+1-$U$9+KI$9-conditions!$U$93)*conditions!$U$91,0))</f>
        <v>0</v>
      </c>
      <c r="KJ182" s="27">
        <f>IF(KJ$9="",0,IF(KJ$9-conditions!$U$93&lt;$U$9,(1-conditions!$U$34)*SUMIFS($13:$13,$9:$9,EOMONTH($U$9,11)+1-$U$9+KJ$9-conditions!$U$93)*conditions!$U$91,0))</f>
        <v>0</v>
      </c>
      <c r="KK182" s="27">
        <f>IF(KK$9="",0,IF(KK$9-conditions!$U$93&lt;$U$9,(1-conditions!$U$34)*SUMIFS($13:$13,$9:$9,EOMONTH($U$9,11)+1-$U$9+KK$9-conditions!$U$93)*conditions!$U$91,0))</f>
        <v>0</v>
      </c>
      <c r="KL182" s="27">
        <f>IF(KL$9="",0,IF(KL$9-conditions!$U$93&lt;$U$9,(1-conditions!$U$34)*SUMIFS($13:$13,$9:$9,EOMONTH($U$9,11)+1-$U$9+KL$9-conditions!$U$93)*conditions!$U$91,0))</f>
        <v>0</v>
      </c>
      <c r="KM182" s="27">
        <f>IF(KM$9="",0,IF(KM$9-conditions!$U$93&lt;$U$9,(1-conditions!$U$34)*SUMIFS($13:$13,$9:$9,EOMONTH($U$9,11)+1-$U$9+KM$9-conditions!$U$93)*conditions!$U$91,0))</f>
        <v>0</v>
      </c>
      <c r="KN182" s="27">
        <f>IF(KN$9="",0,IF(KN$9-conditions!$U$93&lt;$U$9,(1-conditions!$U$34)*SUMIFS($13:$13,$9:$9,EOMONTH($U$9,11)+1-$U$9+KN$9-conditions!$U$93)*conditions!$U$91,0))</f>
        <v>0</v>
      </c>
      <c r="KO182" s="27">
        <f>IF(KO$9="",0,IF(KO$9-conditions!$U$93&lt;$U$9,(1-conditions!$U$34)*SUMIFS($13:$13,$9:$9,EOMONTH($U$9,11)+1-$U$9+KO$9-conditions!$U$93)*conditions!$U$91,0))</f>
        <v>0</v>
      </c>
      <c r="KP182" s="27">
        <f>IF(KP$9="",0,IF(KP$9-conditions!$U$93&lt;$U$9,(1-conditions!$U$34)*SUMIFS($13:$13,$9:$9,EOMONTH($U$9,11)+1-$U$9+KP$9-conditions!$U$93)*conditions!$U$91,0))</f>
        <v>0</v>
      </c>
      <c r="KQ182" s="27">
        <f>IF(KQ$9="",0,IF(KQ$9-conditions!$U$93&lt;$U$9,(1-conditions!$U$34)*SUMIFS($13:$13,$9:$9,EOMONTH($U$9,11)+1-$U$9+KQ$9-conditions!$U$93)*conditions!$U$91,0))</f>
        <v>0</v>
      </c>
      <c r="KR182" s="27">
        <f>IF(KR$9="",0,IF(KR$9-conditions!$U$93&lt;$U$9,(1-conditions!$U$34)*SUMIFS($13:$13,$9:$9,EOMONTH($U$9,11)+1-$U$9+KR$9-conditions!$U$93)*conditions!$U$91,0))</f>
        <v>0</v>
      </c>
      <c r="KS182" s="27">
        <f>IF(KS$9="",0,IF(KS$9-conditions!$U$93&lt;$U$9,(1-conditions!$U$34)*SUMIFS($13:$13,$9:$9,EOMONTH($U$9,11)+1-$U$9+KS$9-conditions!$U$93)*conditions!$U$91,0))</f>
        <v>0</v>
      </c>
      <c r="KT182" s="27">
        <f>IF(KT$9="",0,IF(KT$9-conditions!$U$93&lt;$U$9,(1-conditions!$U$34)*SUMIFS($13:$13,$9:$9,EOMONTH($U$9,11)+1-$U$9+KT$9-conditions!$U$93)*conditions!$U$91,0))</f>
        <v>0</v>
      </c>
      <c r="KU182" s="27">
        <f>IF(KU$9="",0,IF(KU$9-conditions!$U$93&lt;$U$9,(1-conditions!$U$34)*SUMIFS($13:$13,$9:$9,EOMONTH($U$9,11)+1-$U$9+KU$9-conditions!$U$93)*conditions!$U$91,0))</f>
        <v>0</v>
      </c>
      <c r="KV182" s="27">
        <f>IF(KV$9="",0,IF(KV$9-conditions!$U$93&lt;$U$9,(1-conditions!$U$34)*SUMIFS($13:$13,$9:$9,EOMONTH($U$9,11)+1-$U$9+KV$9-conditions!$U$93)*conditions!$U$91,0))</f>
        <v>0</v>
      </c>
      <c r="KW182" s="27">
        <f>IF(KW$9="",0,IF(KW$9-conditions!$U$93&lt;$U$9,(1-conditions!$U$34)*SUMIFS($13:$13,$9:$9,EOMONTH($U$9,11)+1-$U$9+KW$9-conditions!$U$93)*conditions!$U$91,0))</f>
        <v>0</v>
      </c>
      <c r="KX182" s="27">
        <f>IF(KX$9="",0,IF(KX$9-conditions!$U$93&lt;$U$9,(1-conditions!$U$34)*SUMIFS($13:$13,$9:$9,EOMONTH($U$9,11)+1-$U$9+KX$9-conditions!$U$93)*conditions!$U$91,0))</f>
        <v>0</v>
      </c>
      <c r="KY182" s="27">
        <f>IF(KY$9="",0,IF(KY$9-conditions!$U$93&lt;$U$9,(1-conditions!$U$34)*SUMIFS($13:$13,$9:$9,EOMONTH($U$9,11)+1-$U$9+KY$9-conditions!$U$93)*conditions!$U$91,0))</f>
        <v>0</v>
      </c>
      <c r="KZ182" s="27">
        <f>IF(KZ$9="",0,IF(KZ$9-conditions!$U$93&lt;$U$9,(1-conditions!$U$34)*SUMIFS($13:$13,$9:$9,EOMONTH($U$9,11)+1-$U$9+KZ$9-conditions!$U$93)*conditions!$U$91,0))</f>
        <v>0</v>
      </c>
      <c r="LA182" s="27">
        <f>IF(LA$9="",0,IF(LA$9-conditions!$U$93&lt;$U$9,(1-conditions!$U$34)*SUMIFS($13:$13,$9:$9,EOMONTH($U$9,11)+1-$U$9+LA$9-conditions!$U$93)*conditions!$U$91,0))</f>
        <v>0</v>
      </c>
      <c r="LB182" s="27">
        <f>IF(LB$9="",0,IF(LB$9-conditions!$U$93&lt;$U$9,(1-conditions!$U$34)*SUMIFS($13:$13,$9:$9,EOMONTH($U$9,11)+1-$U$9+LB$9-conditions!$U$93)*conditions!$U$91,0))</f>
        <v>0</v>
      </c>
      <c r="LC182" s="27">
        <f>IF(LC$9="",0,IF(LC$9-conditions!$U$93&lt;$U$9,(1-conditions!$U$34)*SUMIFS($13:$13,$9:$9,EOMONTH($U$9,11)+1-$U$9+LC$9-conditions!$U$93)*conditions!$U$91,0))</f>
        <v>0</v>
      </c>
      <c r="LD182" s="27">
        <f>IF(LD$9="",0,IF(LD$9-conditions!$U$93&lt;$U$9,(1-conditions!$U$34)*SUMIFS($13:$13,$9:$9,EOMONTH($U$9,11)+1-$U$9+LD$9-conditions!$U$93)*conditions!$U$91,0))</f>
        <v>0</v>
      </c>
      <c r="LE182" s="27">
        <f>IF(LE$9="",0,IF(LE$9-conditions!$U$93&lt;$U$9,(1-conditions!$U$34)*SUMIFS($13:$13,$9:$9,EOMONTH($U$9,11)+1-$U$9+LE$9-conditions!$U$93)*conditions!$U$91,0))</f>
        <v>0</v>
      </c>
      <c r="LF182" s="27">
        <f>IF(LF$9="",0,IF(LF$9-conditions!$U$93&lt;$U$9,(1-conditions!$U$34)*SUMIFS($13:$13,$9:$9,EOMONTH($U$9,11)+1-$U$9+LF$9-conditions!$U$93)*conditions!$U$91,0))</f>
        <v>0</v>
      </c>
      <c r="LG182" s="27">
        <f>IF(LG$9="",0,IF(LG$9-conditions!$U$93&lt;$U$9,(1-conditions!$U$34)*SUMIFS($13:$13,$9:$9,EOMONTH($U$9,11)+1-$U$9+LG$9-conditions!$U$93)*conditions!$U$91,0))</f>
        <v>0</v>
      </c>
      <c r="LH182" s="27">
        <f>IF(LH$9="",0,IF(LH$9-conditions!$U$93&lt;$U$9,(1-conditions!$U$34)*SUMIFS($13:$13,$9:$9,EOMONTH($U$9,11)+1-$U$9+LH$9-conditions!$U$93)*conditions!$U$91,0))</f>
        <v>0</v>
      </c>
      <c r="LI182" s="27">
        <f>IF(LI$9="",0,IF(LI$9-conditions!$U$93&lt;$U$9,(1-conditions!$U$34)*SUMIFS($13:$13,$9:$9,EOMONTH($U$9,11)+1-$U$9+LI$9-conditions!$U$93)*conditions!$U$91,0))</f>
        <v>0</v>
      </c>
      <c r="LJ182" s="27">
        <f>IF(LJ$9="",0,IF(LJ$9-conditions!$U$93&lt;$U$9,(1-conditions!$U$34)*SUMIFS($13:$13,$9:$9,EOMONTH($U$9,11)+1-$U$9+LJ$9-conditions!$U$93)*conditions!$U$91,0))</f>
        <v>0</v>
      </c>
      <c r="LK182" s="27">
        <f>IF(LK$9="",0,IF(LK$9-conditions!$U$93&lt;$U$9,(1-conditions!$U$34)*SUMIFS($13:$13,$9:$9,EOMONTH($U$9,11)+1-$U$9+LK$9-conditions!$U$93)*conditions!$U$91,0))</f>
        <v>0</v>
      </c>
      <c r="LL182" s="27">
        <f>IF(LL$9="",0,IF(LL$9-conditions!$U$93&lt;$U$9,(1-conditions!$U$34)*SUMIFS($13:$13,$9:$9,EOMONTH($U$9,11)+1-$U$9+LL$9-conditions!$U$93)*conditions!$U$91,0))</f>
        <v>0</v>
      </c>
      <c r="LM182" s="27">
        <f>IF(LM$9="",0,IF(LM$9-conditions!$U$93&lt;$U$9,(1-conditions!$U$34)*SUMIFS($13:$13,$9:$9,EOMONTH($U$9,11)+1-$U$9+LM$9-conditions!$U$93)*conditions!$U$91,0))</f>
        <v>0</v>
      </c>
      <c r="LN182" s="27">
        <f>IF(LN$9="",0,IF(LN$9-conditions!$U$93&lt;$U$9,(1-conditions!$U$34)*SUMIFS($13:$13,$9:$9,EOMONTH($U$9,11)+1-$U$9+LN$9-conditions!$U$93)*conditions!$U$91,0))</f>
        <v>0</v>
      </c>
      <c r="LO182" s="27">
        <f>IF(LO$9="",0,IF(LO$9-conditions!$U$93&lt;$U$9,(1-conditions!$U$34)*SUMIFS($13:$13,$9:$9,EOMONTH($U$9,11)+1-$U$9+LO$9-conditions!$U$93)*conditions!$U$91,0))</f>
        <v>0</v>
      </c>
      <c r="LP182" s="27">
        <f>IF(LP$9="",0,IF(LP$9-conditions!$U$93&lt;$U$9,(1-conditions!$U$34)*SUMIFS($13:$13,$9:$9,EOMONTH($U$9,11)+1-$U$9+LP$9-conditions!$U$93)*conditions!$U$91,0))</f>
        <v>0</v>
      </c>
      <c r="LQ182" s="27">
        <f>IF(LQ$9="",0,IF(LQ$9-conditions!$U$93&lt;$U$9,(1-conditions!$U$34)*SUMIFS($13:$13,$9:$9,EOMONTH($U$9,11)+1-$U$9+LQ$9-conditions!$U$93)*conditions!$U$91,0))</f>
        <v>0</v>
      </c>
      <c r="LR182" s="27">
        <f>IF(LR$9="",0,IF(LR$9-conditions!$U$93&lt;$U$9,(1-conditions!$U$34)*SUMIFS($13:$13,$9:$9,EOMONTH($U$9,11)+1-$U$9+LR$9-conditions!$U$93)*conditions!$U$91,0))</f>
        <v>0</v>
      </c>
      <c r="LS182" s="27">
        <f>IF(LS$9="",0,IF(LS$9-conditions!$U$93&lt;$U$9,(1-conditions!$U$34)*SUMIFS($13:$13,$9:$9,EOMONTH($U$9,11)+1-$U$9+LS$9-conditions!$U$93)*conditions!$U$91,0))</f>
        <v>0</v>
      </c>
      <c r="LT182" s="27">
        <f>IF(LT$9="",0,IF(LT$9-conditions!$U$93&lt;$U$9,(1-conditions!$U$34)*SUMIFS($13:$13,$9:$9,EOMONTH($U$9,11)+1-$U$9+LT$9-conditions!$U$93)*conditions!$U$91,0))</f>
        <v>0</v>
      </c>
      <c r="LU182" s="27">
        <f>IF(LU$9="",0,IF(LU$9-conditions!$U$93&lt;$U$9,(1-conditions!$U$34)*SUMIFS($13:$13,$9:$9,EOMONTH($U$9,11)+1-$U$9+LU$9-conditions!$U$93)*conditions!$U$91,0))</f>
        <v>0</v>
      </c>
      <c r="LV182" s="27">
        <f>IF(LV$9="",0,IF(LV$9-conditions!$U$93&lt;$U$9,(1-conditions!$U$34)*SUMIFS($13:$13,$9:$9,EOMONTH($U$9,11)+1-$U$9+LV$9-conditions!$U$93)*conditions!$U$91,0))</f>
        <v>0</v>
      </c>
      <c r="LW182" s="27">
        <f>IF(LW$9="",0,IF(LW$9-conditions!$U$93&lt;$U$9,(1-conditions!$U$34)*SUMIFS($13:$13,$9:$9,EOMONTH($U$9,11)+1-$U$9+LW$9-conditions!$U$93)*conditions!$U$91,0))</f>
        <v>0</v>
      </c>
      <c r="LX182" s="27">
        <f>IF(LX$9="",0,IF(LX$9-conditions!$U$93&lt;$U$9,(1-conditions!$U$34)*SUMIFS($13:$13,$9:$9,EOMONTH($U$9,11)+1-$U$9+LX$9-conditions!$U$93)*conditions!$U$91,0))</f>
        <v>0</v>
      </c>
      <c r="LY182" s="27">
        <f>IF(LY$9="",0,IF(LY$9-conditions!$U$93&lt;$U$9,(1-conditions!$U$34)*SUMIFS($13:$13,$9:$9,EOMONTH($U$9,11)+1-$U$9+LY$9-conditions!$U$93)*conditions!$U$91,0))</f>
        <v>0</v>
      </c>
      <c r="LZ182" s="27">
        <f>IF(LZ$9="",0,IF(LZ$9-conditions!$U$93&lt;$U$9,(1-conditions!$U$34)*SUMIFS($13:$13,$9:$9,EOMONTH($U$9,11)+1-$U$9+LZ$9-conditions!$U$93)*conditions!$U$91,0))</f>
        <v>0</v>
      </c>
      <c r="MA182" s="27">
        <f>IF(MA$9="",0,IF(MA$9-conditions!$U$93&lt;$U$9,(1-conditions!$U$34)*SUMIFS($13:$13,$9:$9,EOMONTH($U$9,11)+1-$U$9+MA$9-conditions!$U$93)*conditions!$U$91,0))</f>
        <v>0</v>
      </c>
      <c r="MB182" s="27">
        <f>IF(MB$9="",0,IF(MB$9-conditions!$U$93&lt;$U$9,(1-conditions!$U$34)*SUMIFS($13:$13,$9:$9,EOMONTH($U$9,11)+1-$U$9+MB$9-conditions!$U$93)*conditions!$U$91,0))</f>
        <v>0</v>
      </c>
      <c r="MC182" s="27">
        <f>IF(MC$9="",0,IF(MC$9-conditions!$U$93&lt;$U$9,(1-conditions!$U$34)*SUMIFS($13:$13,$9:$9,EOMONTH($U$9,11)+1-$U$9+MC$9-conditions!$U$93)*conditions!$U$91,0))</f>
        <v>0</v>
      </c>
      <c r="MD182" s="27">
        <f>IF(MD$9="",0,IF(MD$9-conditions!$U$93&lt;$U$9,(1-conditions!$U$34)*SUMIFS($13:$13,$9:$9,EOMONTH($U$9,11)+1-$U$9+MD$9-conditions!$U$93)*conditions!$U$91,0))</f>
        <v>0</v>
      </c>
      <c r="ME182" s="27">
        <f>IF(ME$9="",0,IF(ME$9-conditions!$U$93&lt;$U$9,(1-conditions!$U$34)*SUMIFS($13:$13,$9:$9,EOMONTH($U$9,11)+1-$U$9+ME$9-conditions!$U$93)*conditions!$U$91,0))</f>
        <v>0</v>
      </c>
      <c r="MF182" s="27">
        <f>IF(MF$9="",0,IF(MF$9-conditions!$U$93&lt;$U$9,(1-conditions!$U$34)*SUMIFS($13:$13,$9:$9,EOMONTH($U$9,11)+1-$U$9+MF$9-conditions!$U$93)*conditions!$U$91,0))</f>
        <v>0</v>
      </c>
      <c r="MG182" s="27">
        <f>IF(MG$9="",0,IF(MG$9-conditions!$U$93&lt;$U$9,(1-conditions!$U$34)*SUMIFS($13:$13,$9:$9,EOMONTH($U$9,11)+1-$U$9+MG$9-conditions!$U$93)*conditions!$U$91,0))</f>
        <v>0</v>
      </c>
      <c r="MH182" s="27">
        <f>IF(MH$9="",0,IF(MH$9-conditions!$U$93&lt;$U$9,(1-conditions!$U$34)*SUMIFS($13:$13,$9:$9,EOMONTH($U$9,11)+1-$U$9+MH$9-conditions!$U$93)*conditions!$U$91,0))</f>
        <v>0</v>
      </c>
      <c r="MI182" s="27">
        <f>IF(MI$9="",0,IF(MI$9-conditions!$U$93&lt;$U$9,(1-conditions!$U$34)*SUMIFS($13:$13,$9:$9,EOMONTH($U$9,11)+1-$U$9+MI$9-conditions!$U$93)*conditions!$U$91,0))</f>
        <v>0</v>
      </c>
      <c r="MJ182" s="27">
        <f>IF(MJ$9="",0,IF(MJ$9-conditions!$U$93&lt;$U$9,(1-conditions!$U$34)*SUMIFS($13:$13,$9:$9,EOMONTH($U$9,11)+1-$U$9+MJ$9-conditions!$U$93)*conditions!$U$91,0))</f>
        <v>0</v>
      </c>
      <c r="MK182" s="27">
        <f>IF(MK$9="",0,IF(MK$9-conditions!$U$93&lt;$U$9,(1-conditions!$U$34)*SUMIFS($13:$13,$9:$9,EOMONTH($U$9,11)+1-$U$9+MK$9-conditions!$U$93)*conditions!$U$91,0))</f>
        <v>0</v>
      </c>
      <c r="ML182" s="27">
        <f>IF(ML$9="",0,IF(ML$9-conditions!$U$93&lt;$U$9,(1-conditions!$U$34)*SUMIFS($13:$13,$9:$9,EOMONTH($U$9,11)+1-$U$9+ML$9-conditions!$U$93)*conditions!$U$91,0))</f>
        <v>0</v>
      </c>
      <c r="MM182" s="27">
        <f>IF(MM$9="",0,IF(MM$9-conditions!$U$93&lt;$U$9,(1-conditions!$U$34)*SUMIFS($13:$13,$9:$9,EOMONTH($U$9,11)+1-$U$9+MM$9-conditions!$U$93)*conditions!$U$91,0))</f>
        <v>0</v>
      </c>
      <c r="MN182" s="27">
        <f>IF(MN$9="",0,IF(MN$9-conditions!$U$93&lt;$U$9,(1-conditions!$U$34)*SUMIFS($13:$13,$9:$9,EOMONTH($U$9,11)+1-$U$9+MN$9-conditions!$U$93)*conditions!$U$91,0))</f>
        <v>0</v>
      </c>
      <c r="MO182" s="27">
        <f>IF(MO$9="",0,IF(MO$9-conditions!$U$93&lt;$U$9,(1-conditions!$U$34)*SUMIFS($13:$13,$9:$9,EOMONTH($U$9,11)+1-$U$9+MO$9-conditions!$U$93)*conditions!$U$91,0))</f>
        <v>0</v>
      </c>
      <c r="MP182" s="27">
        <f>IF(MP$9="",0,IF(MP$9-conditions!$U$93&lt;$U$9,(1-conditions!$U$34)*SUMIFS($13:$13,$9:$9,EOMONTH($U$9,11)+1-$U$9+MP$9-conditions!$U$93)*conditions!$U$91,0))</f>
        <v>0</v>
      </c>
      <c r="MQ182" s="27">
        <f>IF(MQ$9="",0,IF(MQ$9-conditions!$U$93&lt;$U$9,(1-conditions!$U$34)*SUMIFS($13:$13,$9:$9,EOMONTH($U$9,11)+1-$U$9+MQ$9-conditions!$U$93)*conditions!$U$91,0))</f>
        <v>0</v>
      </c>
      <c r="MR182" s="27">
        <f>IF(MR$9="",0,IF(MR$9-conditions!$U$93&lt;$U$9,(1-conditions!$U$34)*SUMIFS($13:$13,$9:$9,EOMONTH($U$9,11)+1-$U$9+MR$9-conditions!$U$93)*conditions!$U$91,0))</f>
        <v>0</v>
      </c>
      <c r="MS182" s="27">
        <f>IF(MS$9="",0,IF(MS$9-conditions!$U$93&lt;$U$9,(1-conditions!$U$34)*SUMIFS($13:$13,$9:$9,EOMONTH($U$9,11)+1-$U$9+MS$9-conditions!$U$93)*conditions!$U$91,0))</f>
        <v>0</v>
      </c>
      <c r="MT182" s="27">
        <f>IF(MT$9="",0,IF(MT$9-conditions!$U$93&lt;$U$9,(1-conditions!$U$34)*SUMIFS($13:$13,$9:$9,EOMONTH($U$9,11)+1-$U$9+MT$9-conditions!$U$93)*conditions!$U$91,0))</f>
        <v>0</v>
      </c>
      <c r="MU182" s="27">
        <f>IF(MU$9="",0,IF(MU$9-conditions!$U$93&lt;$U$9,(1-conditions!$U$34)*SUMIFS($13:$13,$9:$9,EOMONTH($U$9,11)+1-$U$9+MU$9-conditions!$U$93)*conditions!$U$91,0))</f>
        <v>0</v>
      </c>
      <c r="MV182" s="27">
        <f>IF(MV$9="",0,IF(MV$9-conditions!$U$93&lt;$U$9,(1-conditions!$U$34)*SUMIFS($13:$13,$9:$9,EOMONTH($U$9,11)+1-$U$9+MV$9-conditions!$U$93)*conditions!$U$91,0))</f>
        <v>0</v>
      </c>
      <c r="MW182" s="27">
        <f>IF(MW$9="",0,IF(MW$9-conditions!$U$93&lt;$U$9,(1-conditions!$U$34)*SUMIFS($13:$13,$9:$9,EOMONTH($U$9,11)+1-$U$9+MW$9-conditions!$U$93)*conditions!$U$91,0))</f>
        <v>0</v>
      </c>
      <c r="MX182" s="27">
        <f>IF(MX$9="",0,IF(MX$9-conditions!$U$93&lt;$U$9,(1-conditions!$U$34)*SUMIFS($13:$13,$9:$9,EOMONTH($U$9,11)+1-$U$9+MX$9-conditions!$U$93)*conditions!$U$91,0))</f>
        <v>0</v>
      </c>
      <c r="MY182" s="27">
        <f>IF(MY$9="",0,IF(MY$9-conditions!$U$93&lt;$U$9,(1-conditions!$U$34)*SUMIFS($13:$13,$9:$9,EOMONTH($U$9,11)+1-$U$9+MY$9-conditions!$U$93)*conditions!$U$91,0))</f>
        <v>0</v>
      </c>
      <c r="MZ182" s="27">
        <f>IF(MZ$9="",0,IF(MZ$9-conditions!$U$93&lt;$U$9,(1-conditions!$U$34)*SUMIFS($13:$13,$9:$9,EOMONTH($U$9,11)+1-$U$9+MZ$9-conditions!$U$93)*conditions!$U$91,0))</f>
        <v>0</v>
      </c>
      <c r="NA182" s="27">
        <f>IF(NA$9="",0,IF(NA$9-conditions!$U$93&lt;$U$9,(1-conditions!$U$34)*SUMIFS($13:$13,$9:$9,EOMONTH($U$9,11)+1-$U$9+NA$9-conditions!$U$93)*conditions!$U$91,0))</f>
        <v>0</v>
      </c>
      <c r="NB182" s="27">
        <f>IF(NB$9="",0,IF(NB$9-conditions!$U$93&lt;$U$9,(1-conditions!$U$34)*SUMIFS($13:$13,$9:$9,EOMONTH($U$9,11)+1-$U$9+NB$9-conditions!$U$93)*conditions!$U$91,0))</f>
        <v>0</v>
      </c>
      <c r="NC182" s="27">
        <f>IF(NC$9="",0,IF(NC$9-conditions!$U$93&lt;$U$9,(1-conditions!$U$34)*SUMIFS($13:$13,$9:$9,EOMONTH($U$9,11)+1-$U$9+NC$9-conditions!$U$93)*conditions!$U$91,0))</f>
        <v>0</v>
      </c>
      <c r="ND182" s="27">
        <f>IF(ND$9="",0,IF(ND$9-conditions!$U$93&lt;$U$9,(1-conditions!$U$34)*SUMIFS($13:$13,$9:$9,EOMONTH($U$9,11)+1-$U$9+ND$9-conditions!$U$93)*conditions!$U$91,0))</f>
        <v>0</v>
      </c>
      <c r="NE182" s="27">
        <f>IF(NE$9="",0,IF(NE$9-conditions!$U$93&lt;$U$9,(1-conditions!$U$34)*SUMIFS($13:$13,$9:$9,EOMONTH($U$9,11)+1-$U$9+NE$9-conditions!$U$93)*conditions!$U$91,0))</f>
        <v>0</v>
      </c>
      <c r="NF182" s="27">
        <f>IF(NF$9="",0,IF(NF$9-conditions!$U$93&lt;$U$9,(1-conditions!$U$34)*SUMIFS($13:$13,$9:$9,EOMONTH($U$9,11)+1-$U$9+NF$9-conditions!$U$93)*conditions!$U$91,0))</f>
        <v>0</v>
      </c>
      <c r="NG182" s="27">
        <f>IF(NG$9="",0,IF(NG$9-conditions!$U$93&lt;$U$9,(1-conditions!$U$34)*SUMIFS($13:$13,$9:$9,EOMONTH($U$9,11)+1-$U$9+NG$9-conditions!$U$93)*conditions!$U$91,0))</f>
        <v>0</v>
      </c>
      <c r="NH182" s="27">
        <f>IF(NH$9="",0,IF(NH$9-conditions!$U$93&lt;$U$9,(1-conditions!$U$34)*SUMIFS($13:$13,$9:$9,EOMONTH($U$9,11)+1-$U$9+NH$9-conditions!$U$93)*conditions!$U$91,0))</f>
        <v>0</v>
      </c>
      <c r="NI182" s="27">
        <f>IF(NI$9="",0,IF(NI$9-conditions!$U$93&lt;$U$9,(1-conditions!$U$34)*SUMIFS($13:$13,$9:$9,EOMONTH($U$9,11)+1-$U$9+NI$9-conditions!$U$93)*conditions!$U$91,0))</f>
        <v>0</v>
      </c>
      <c r="NJ182" s="27">
        <f>IF(NJ$9="",0,IF(NJ$9-conditions!$U$93&lt;$U$9,(1-conditions!$U$34)*SUMIFS($13:$13,$9:$9,EOMONTH($U$9,11)+1-$U$9+NJ$9-conditions!$U$93)*conditions!$U$91,0))</f>
        <v>0</v>
      </c>
      <c r="NK182" s="27">
        <f>IF(NK$9="",0,IF(NK$9-conditions!$U$93&lt;$U$9,(1-conditions!$U$34)*SUMIFS($13:$13,$9:$9,EOMONTH($U$9,11)+1-$U$9+NK$9-conditions!$U$93)*conditions!$U$91,0))</f>
        <v>0</v>
      </c>
      <c r="NL182" s="27">
        <f>IF(NL$9="",0,IF(NL$9-conditions!$U$93&lt;$U$9,(1-conditions!$U$34)*SUMIFS($13:$13,$9:$9,EOMONTH($U$9,11)+1-$U$9+NL$9-conditions!$U$93)*conditions!$U$91,0))</f>
        <v>0</v>
      </c>
      <c r="NM182" s="27">
        <f>IF(NM$9="",0,IF(NM$9-conditions!$U$93&lt;$U$9,(1-conditions!$U$34)*SUMIFS($13:$13,$9:$9,EOMONTH($U$9,11)+1-$U$9+NM$9-conditions!$U$93)*conditions!$U$91,0))</f>
        <v>0</v>
      </c>
      <c r="NN182" s="27">
        <f>IF(NN$9="",0,IF(NN$9-conditions!$U$93&lt;$U$9,(1-conditions!$U$34)*SUMIFS($13:$13,$9:$9,EOMONTH($U$9,11)+1-$U$9+NN$9-conditions!$U$93)*conditions!$U$91,0))</f>
        <v>0</v>
      </c>
      <c r="NO182" s="27">
        <f>IF(NO$9="",0,IF(NO$9-conditions!$U$93&lt;$U$9,(1-conditions!$U$34)*SUMIFS($13:$13,$9:$9,EOMONTH($U$9,11)+1-$U$9+NO$9-conditions!$U$93)*conditions!$U$91,0))</f>
        <v>0</v>
      </c>
      <c r="NP182" s="27">
        <f>IF(NP$9="",0,IF(NP$9-conditions!$U$93&lt;$U$9,(1-conditions!$U$34)*SUMIFS($13:$13,$9:$9,EOMONTH($U$9,11)+1-$U$9+NP$9-conditions!$U$93)*conditions!$U$91,0))</f>
        <v>0</v>
      </c>
      <c r="NQ182" s="27">
        <f>IF(NQ$9="",0,IF(NQ$9-conditions!$U$93&lt;$U$9,(1-conditions!$U$34)*SUMIFS($13:$13,$9:$9,EOMONTH($U$9,11)+1-$U$9+NQ$9-conditions!$U$93)*conditions!$U$91,0))</f>
        <v>0</v>
      </c>
      <c r="NR182" s="27">
        <f>IF(NR$9="",0,IF(NR$9-conditions!$U$93&lt;$U$9,(1-conditions!$U$34)*SUMIFS($13:$13,$9:$9,EOMONTH($U$9,11)+1-$U$9+NR$9-conditions!$U$93)*conditions!$U$91,0))</f>
        <v>0</v>
      </c>
      <c r="NS182" s="27">
        <f>IF(NS$9="",0,IF(NS$9-conditions!$U$93&lt;$U$9,(1-conditions!$U$34)*SUMIFS($13:$13,$9:$9,EOMONTH($U$9,11)+1-$U$9+NS$9-conditions!$U$93)*conditions!$U$91,0))</f>
        <v>0</v>
      </c>
      <c r="NT182" s="27">
        <f>IF(NT$9="",0,IF(NT$9-conditions!$U$93&lt;$U$9,(1-conditions!$U$34)*SUMIFS($13:$13,$9:$9,EOMONTH($U$9,11)+1-$U$9+NT$9-conditions!$U$93)*conditions!$U$91,0))</f>
        <v>0</v>
      </c>
      <c r="NU182" s="27">
        <f>IF(NU$9="",0,IF(NU$9-conditions!$U$93&lt;$U$9,(1-conditions!$U$34)*SUMIFS($13:$13,$9:$9,EOMONTH($U$9,11)+1-$U$9+NU$9-conditions!$U$93)*conditions!$U$91,0))</f>
        <v>0</v>
      </c>
      <c r="NV182" s="27">
        <f>IF(NV$9="",0,IF(NV$9-conditions!$U$93&lt;$U$9,(1-conditions!$U$34)*SUMIFS($13:$13,$9:$9,EOMONTH($U$9,11)+1-$U$9+NV$9-conditions!$U$93)*conditions!$U$91,0))</f>
        <v>0</v>
      </c>
    </row>
    <row r="183" spans="1:38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8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</row>
    <row r="184" spans="1:386" s="7" customFormat="1" x14ac:dyDescent="0.25">
      <c r="A184" s="5"/>
      <c r="B184" s="5"/>
      <c r="C184" s="5"/>
      <c r="D184" s="5"/>
      <c r="E184" s="5"/>
      <c r="F184" s="5"/>
      <c r="G184" s="5" t="str">
        <f>KPI!$F$64</f>
        <v>начисление ФОТ персонала</v>
      </c>
      <c r="H184" s="5"/>
      <c r="I184" s="5"/>
      <c r="J184" s="20" t="str">
        <f>IF($G184="","",INDEX(KPI!$H$11:$H$121,SUMIFS(KPI!$E$11:$E$121,KPI!$F$11:$F$121,$G184)))</f>
        <v>тыс.руб.</v>
      </c>
      <c r="K184" s="5"/>
      <c r="L184" s="5"/>
      <c r="M184" s="5"/>
      <c r="N184" s="5"/>
      <c r="O184" s="5"/>
      <c r="P184" s="5"/>
      <c r="Q184" s="5"/>
      <c r="R184" s="27">
        <f>SUM(T184:NV184)</f>
        <v>11039.999999999995</v>
      </c>
      <c r="S184" s="5"/>
      <c r="T184" s="5"/>
      <c r="U184" s="27">
        <f>IF(U$9="",0,SUMIFS(conditions!$100:$100,conditions!$8:$8,"&lt;="&amp;U$9,conditions!$9:$9,"&gt;="&amp;U$9)/DAY(EOMONTH(U$9,0)))</f>
        <v>29.677419354838708</v>
      </c>
      <c r="V184" s="27">
        <f>IF(V$9="",0,SUMIFS(conditions!$100:$100,conditions!$8:$8,"&lt;="&amp;V$9,conditions!$9:$9,"&gt;="&amp;V$9)/DAY(EOMONTH(V$9,0)))</f>
        <v>29.677419354838708</v>
      </c>
      <c r="W184" s="27">
        <f>IF(W$9="",0,SUMIFS(conditions!$100:$100,conditions!$8:$8,"&lt;="&amp;W$9,conditions!$9:$9,"&gt;="&amp;W$9)/DAY(EOMONTH(W$9,0)))</f>
        <v>29.677419354838708</v>
      </c>
      <c r="X184" s="27">
        <f>IF(X$9="",0,SUMIFS(conditions!$100:$100,conditions!$8:$8,"&lt;="&amp;X$9,conditions!$9:$9,"&gt;="&amp;X$9)/DAY(EOMONTH(X$9,0)))</f>
        <v>29.677419354838708</v>
      </c>
      <c r="Y184" s="27">
        <f>IF(Y$9="",0,SUMIFS(conditions!$100:$100,conditions!$8:$8,"&lt;="&amp;Y$9,conditions!$9:$9,"&gt;="&amp;Y$9)/DAY(EOMONTH(Y$9,0)))</f>
        <v>29.677419354838708</v>
      </c>
      <c r="Z184" s="27">
        <f>IF(Z$9="",0,SUMIFS(conditions!$100:$100,conditions!$8:$8,"&lt;="&amp;Z$9,conditions!$9:$9,"&gt;="&amp;Z$9)/DAY(EOMONTH(Z$9,0)))</f>
        <v>29.677419354838708</v>
      </c>
      <c r="AA184" s="27">
        <f>IF(AA$9="",0,SUMIFS(conditions!$100:$100,conditions!$8:$8,"&lt;="&amp;AA$9,conditions!$9:$9,"&gt;="&amp;AA$9)/DAY(EOMONTH(AA$9,0)))</f>
        <v>29.677419354838708</v>
      </c>
      <c r="AB184" s="27">
        <f>IF(AB$9="",0,SUMIFS(conditions!$100:$100,conditions!$8:$8,"&lt;="&amp;AB$9,conditions!$9:$9,"&gt;="&amp;AB$9)/DAY(EOMONTH(AB$9,0)))</f>
        <v>29.677419354838708</v>
      </c>
      <c r="AC184" s="27">
        <f>IF(AC$9="",0,SUMIFS(conditions!$100:$100,conditions!$8:$8,"&lt;="&amp;AC$9,conditions!$9:$9,"&gt;="&amp;AC$9)/DAY(EOMONTH(AC$9,0)))</f>
        <v>29.677419354838708</v>
      </c>
      <c r="AD184" s="27">
        <f>IF(AD$9="",0,SUMIFS(conditions!$100:$100,conditions!$8:$8,"&lt;="&amp;AD$9,conditions!$9:$9,"&gt;="&amp;AD$9)/DAY(EOMONTH(AD$9,0)))</f>
        <v>29.677419354838708</v>
      </c>
      <c r="AE184" s="27">
        <f>IF(AE$9="",0,SUMIFS(conditions!$100:$100,conditions!$8:$8,"&lt;="&amp;AE$9,conditions!$9:$9,"&gt;="&amp;AE$9)/DAY(EOMONTH(AE$9,0)))</f>
        <v>29.677419354838708</v>
      </c>
      <c r="AF184" s="27">
        <f>IF(AF$9="",0,SUMIFS(conditions!$100:$100,conditions!$8:$8,"&lt;="&amp;AF$9,conditions!$9:$9,"&gt;="&amp;AF$9)/DAY(EOMONTH(AF$9,0)))</f>
        <v>29.677419354838708</v>
      </c>
      <c r="AG184" s="27">
        <f>IF(AG$9="",0,SUMIFS(conditions!$100:$100,conditions!$8:$8,"&lt;="&amp;AG$9,conditions!$9:$9,"&gt;="&amp;AG$9)/DAY(EOMONTH(AG$9,0)))</f>
        <v>29.677419354838708</v>
      </c>
      <c r="AH184" s="27">
        <f>IF(AH$9="",0,SUMIFS(conditions!$100:$100,conditions!$8:$8,"&lt;="&amp;AH$9,conditions!$9:$9,"&gt;="&amp;AH$9)/DAY(EOMONTH(AH$9,0)))</f>
        <v>29.677419354838708</v>
      </c>
      <c r="AI184" s="27">
        <f>IF(AI$9="",0,SUMIFS(conditions!$100:$100,conditions!$8:$8,"&lt;="&amp;AI$9,conditions!$9:$9,"&gt;="&amp;AI$9)/DAY(EOMONTH(AI$9,0)))</f>
        <v>29.677419354838708</v>
      </c>
      <c r="AJ184" s="27">
        <f>IF(AJ$9="",0,SUMIFS(conditions!$100:$100,conditions!$8:$8,"&lt;="&amp;AJ$9,conditions!$9:$9,"&gt;="&amp;AJ$9)/DAY(EOMONTH(AJ$9,0)))</f>
        <v>29.677419354838708</v>
      </c>
      <c r="AK184" s="27">
        <f>IF(AK$9="",0,SUMIFS(conditions!$100:$100,conditions!$8:$8,"&lt;="&amp;AK$9,conditions!$9:$9,"&gt;="&amp;AK$9)/DAY(EOMONTH(AK$9,0)))</f>
        <v>29.677419354838708</v>
      </c>
      <c r="AL184" s="27">
        <f>IF(AL$9="",0,SUMIFS(conditions!$100:$100,conditions!$8:$8,"&lt;="&amp;AL$9,conditions!$9:$9,"&gt;="&amp;AL$9)/DAY(EOMONTH(AL$9,0)))</f>
        <v>29.677419354838708</v>
      </c>
      <c r="AM184" s="27">
        <f>IF(AM$9="",0,SUMIFS(conditions!$100:$100,conditions!$8:$8,"&lt;="&amp;AM$9,conditions!$9:$9,"&gt;="&amp;AM$9)/DAY(EOMONTH(AM$9,0)))</f>
        <v>29.677419354838708</v>
      </c>
      <c r="AN184" s="27">
        <f>IF(AN$9="",0,SUMIFS(conditions!$100:$100,conditions!$8:$8,"&lt;="&amp;AN$9,conditions!$9:$9,"&gt;="&amp;AN$9)/DAY(EOMONTH(AN$9,0)))</f>
        <v>29.677419354838708</v>
      </c>
      <c r="AO184" s="27">
        <f>IF(AO$9="",0,SUMIFS(conditions!$100:$100,conditions!$8:$8,"&lt;="&amp;AO$9,conditions!$9:$9,"&gt;="&amp;AO$9)/DAY(EOMONTH(AO$9,0)))</f>
        <v>29.677419354838708</v>
      </c>
      <c r="AP184" s="27">
        <f>IF(AP$9="",0,SUMIFS(conditions!$100:$100,conditions!$8:$8,"&lt;="&amp;AP$9,conditions!$9:$9,"&gt;="&amp;AP$9)/DAY(EOMONTH(AP$9,0)))</f>
        <v>29.677419354838708</v>
      </c>
      <c r="AQ184" s="27">
        <f>IF(AQ$9="",0,SUMIFS(conditions!$100:$100,conditions!$8:$8,"&lt;="&amp;AQ$9,conditions!$9:$9,"&gt;="&amp;AQ$9)/DAY(EOMONTH(AQ$9,0)))</f>
        <v>29.677419354838708</v>
      </c>
      <c r="AR184" s="27">
        <f>IF(AR$9="",0,SUMIFS(conditions!$100:$100,conditions!$8:$8,"&lt;="&amp;AR$9,conditions!$9:$9,"&gt;="&amp;AR$9)/DAY(EOMONTH(AR$9,0)))</f>
        <v>29.677419354838708</v>
      </c>
      <c r="AS184" s="27">
        <f>IF(AS$9="",0,SUMIFS(conditions!$100:$100,conditions!$8:$8,"&lt;="&amp;AS$9,conditions!$9:$9,"&gt;="&amp;AS$9)/DAY(EOMONTH(AS$9,0)))</f>
        <v>29.677419354838708</v>
      </c>
      <c r="AT184" s="27">
        <f>IF(AT$9="",0,SUMIFS(conditions!$100:$100,conditions!$8:$8,"&lt;="&amp;AT$9,conditions!$9:$9,"&gt;="&amp;AT$9)/DAY(EOMONTH(AT$9,0)))</f>
        <v>29.677419354838708</v>
      </c>
      <c r="AU184" s="27">
        <f>IF(AU$9="",0,SUMIFS(conditions!$100:$100,conditions!$8:$8,"&lt;="&amp;AU$9,conditions!$9:$9,"&gt;="&amp;AU$9)/DAY(EOMONTH(AU$9,0)))</f>
        <v>29.677419354838708</v>
      </c>
      <c r="AV184" s="27">
        <f>IF(AV$9="",0,SUMIFS(conditions!$100:$100,conditions!$8:$8,"&lt;="&amp;AV$9,conditions!$9:$9,"&gt;="&amp;AV$9)/DAY(EOMONTH(AV$9,0)))</f>
        <v>29.677419354838708</v>
      </c>
      <c r="AW184" s="27">
        <f>IF(AW$9="",0,SUMIFS(conditions!$100:$100,conditions!$8:$8,"&lt;="&amp;AW$9,conditions!$9:$9,"&gt;="&amp;AW$9)/DAY(EOMONTH(AW$9,0)))</f>
        <v>29.677419354838708</v>
      </c>
      <c r="AX184" s="27">
        <f>IF(AX$9="",0,SUMIFS(conditions!$100:$100,conditions!$8:$8,"&lt;="&amp;AX$9,conditions!$9:$9,"&gt;="&amp;AX$9)/DAY(EOMONTH(AX$9,0)))</f>
        <v>29.677419354838708</v>
      </c>
      <c r="AY184" s="27">
        <f>IF(AY$9="",0,SUMIFS(conditions!$100:$100,conditions!$8:$8,"&lt;="&amp;AY$9,conditions!$9:$9,"&gt;="&amp;AY$9)/DAY(EOMONTH(AY$9,0)))</f>
        <v>29.677419354838708</v>
      </c>
      <c r="AZ184" s="27">
        <f>IF(AZ$9="",0,SUMIFS(conditions!$100:$100,conditions!$8:$8,"&lt;="&amp;AZ$9,conditions!$9:$9,"&gt;="&amp;AZ$9)/DAY(EOMONTH(AZ$9,0)))</f>
        <v>29.677419354838708</v>
      </c>
      <c r="BA184" s="27">
        <f>IF(BA$9="",0,SUMIFS(conditions!$100:$100,conditions!$8:$8,"&lt;="&amp;BA$9,conditions!$9:$9,"&gt;="&amp;BA$9)/DAY(EOMONTH(BA$9,0)))</f>
        <v>29.677419354838708</v>
      </c>
      <c r="BB184" s="27">
        <f>IF(BB$9="",0,SUMIFS(conditions!$100:$100,conditions!$8:$8,"&lt;="&amp;BB$9,conditions!$9:$9,"&gt;="&amp;BB$9)/DAY(EOMONTH(BB$9,0)))</f>
        <v>29.677419354838708</v>
      </c>
      <c r="BC184" s="27">
        <f>IF(BC$9="",0,SUMIFS(conditions!$100:$100,conditions!$8:$8,"&lt;="&amp;BC$9,conditions!$9:$9,"&gt;="&amp;BC$9)/DAY(EOMONTH(BC$9,0)))</f>
        <v>29.677419354838708</v>
      </c>
      <c r="BD184" s="27">
        <f>IF(BD$9="",0,SUMIFS(conditions!$100:$100,conditions!$8:$8,"&lt;="&amp;BD$9,conditions!$9:$9,"&gt;="&amp;BD$9)/DAY(EOMONTH(BD$9,0)))</f>
        <v>29.677419354838708</v>
      </c>
      <c r="BE184" s="27">
        <f>IF(BE$9="",0,SUMIFS(conditions!$100:$100,conditions!$8:$8,"&lt;="&amp;BE$9,conditions!$9:$9,"&gt;="&amp;BE$9)/DAY(EOMONTH(BE$9,0)))</f>
        <v>29.677419354838708</v>
      </c>
      <c r="BF184" s="27">
        <f>IF(BF$9="",0,SUMIFS(conditions!$100:$100,conditions!$8:$8,"&lt;="&amp;BF$9,conditions!$9:$9,"&gt;="&amp;BF$9)/DAY(EOMONTH(BF$9,0)))</f>
        <v>29.677419354838708</v>
      </c>
      <c r="BG184" s="27">
        <f>IF(BG$9="",0,SUMIFS(conditions!$100:$100,conditions!$8:$8,"&lt;="&amp;BG$9,conditions!$9:$9,"&gt;="&amp;BG$9)/DAY(EOMONTH(BG$9,0)))</f>
        <v>29.677419354838708</v>
      </c>
      <c r="BH184" s="27">
        <f>IF(BH$9="",0,SUMIFS(conditions!$100:$100,conditions!$8:$8,"&lt;="&amp;BH$9,conditions!$9:$9,"&gt;="&amp;BH$9)/DAY(EOMONTH(BH$9,0)))</f>
        <v>29.677419354838708</v>
      </c>
      <c r="BI184" s="27">
        <f>IF(BI$9="",0,SUMIFS(conditions!$100:$100,conditions!$8:$8,"&lt;="&amp;BI$9,conditions!$9:$9,"&gt;="&amp;BI$9)/DAY(EOMONTH(BI$9,0)))</f>
        <v>29.677419354838708</v>
      </c>
      <c r="BJ184" s="27">
        <f>IF(BJ$9="",0,SUMIFS(conditions!$100:$100,conditions!$8:$8,"&lt;="&amp;BJ$9,conditions!$9:$9,"&gt;="&amp;BJ$9)/DAY(EOMONTH(BJ$9,0)))</f>
        <v>29.677419354838708</v>
      </c>
      <c r="BK184" s="27">
        <f>IF(BK$9="",0,SUMIFS(conditions!$100:$100,conditions!$8:$8,"&lt;="&amp;BK$9,conditions!$9:$9,"&gt;="&amp;BK$9)/DAY(EOMONTH(BK$9,0)))</f>
        <v>29.677419354838708</v>
      </c>
      <c r="BL184" s="27">
        <f>IF(BL$9="",0,SUMIFS(conditions!$100:$100,conditions!$8:$8,"&lt;="&amp;BL$9,conditions!$9:$9,"&gt;="&amp;BL$9)/DAY(EOMONTH(BL$9,0)))</f>
        <v>29.677419354838708</v>
      </c>
      <c r="BM184" s="27">
        <f>IF(BM$9="",0,SUMIFS(conditions!$100:$100,conditions!$8:$8,"&lt;="&amp;BM$9,conditions!$9:$9,"&gt;="&amp;BM$9)/DAY(EOMONTH(BM$9,0)))</f>
        <v>29.677419354838708</v>
      </c>
      <c r="BN184" s="27">
        <f>IF(BN$9="",0,SUMIFS(conditions!$100:$100,conditions!$8:$8,"&lt;="&amp;BN$9,conditions!$9:$9,"&gt;="&amp;BN$9)/DAY(EOMONTH(BN$9,0)))</f>
        <v>29.677419354838708</v>
      </c>
      <c r="BO184" s="27">
        <f>IF(BO$9="",0,SUMIFS(conditions!$100:$100,conditions!$8:$8,"&lt;="&amp;BO$9,conditions!$9:$9,"&gt;="&amp;BO$9)/DAY(EOMONTH(BO$9,0)))</f>
        <v>29.677419354838708</v>
      </c>
      <c r="BP184" s="27">
        <f>IF(BP$9="",0,SUMIFS(conditions!$100:$100,conditions!$8:$8,"&lt;="&amp;BP$9,conditions!$9:$9,"&gt;="&amp;BP$9)/DAY(EOMONTH(BP$9,0)))</f>
        <v>29.677419354838708</v>
      </c>
      <c r="BQ184" s="27">
        <f>IF(BQ$9="",0,SUMIFS(conditions!$100:$100,conditions!$8:$8,"&lt;="&amp;BQ$9,conditions!$9:$9,"&gt;="&amp;BQ$9)/DAY(EOMONTH(BQ$9,0)))</f>
        <v>29.677419354838708</v>
      </c>
      <c r="BR184" s="27">
        <f>IF(BR$9="",0,SUMIFS(conditions!$100:$100,conditions!$8:$8,"&lt;="&amp;BR$9,conditions!$9:$9,"&gt;="&amp;BR$9)/DAY(EOMONTH(BR$9,0)))</f>
        <v>29.677419354838708</v>
      </c>
      <c r="BS184" s="27">
        <f>IF(BS$9="",0,SUMIFS(conditions!$100:$100,conditions!$8:$8,"&lt;="&amp;BS$9,conditions!$9:$9,"&gt;="&amp;BS$9)/DAY(EOMONTH(BS$9,0)))</f>
        <v>29.677419354838708</v>
      </c>
      <c r="BT184" s="27">
        <f>IF(BT$9="",0,SUMIFS(conditions!$100:$100,conditions!$8:$8,"&lt;="&amp;BT$9,conditions!$9:$9,"&gt;="&amp;BT$9)/DAY(EOMONTH(BT$9,0)))</f>
        <v>29.677419354838708</v>
      </c>
      <c r="BU184" s="27">
        <f>IF(BU$9="",0,SUMIFS(conditions!$100:$100,conditions!$8:$8,"&lt;="&amp;BU$9,conditions!$9:$9,"&gt;="&amp;BU$9)/DAY(EOMONTH(BU$9,0)))</f>
        <v>29.677419354838708</v>
      </c>
      <c r="BV184" s="27">
        <f>IF(BV$9="",0,SUMIFS(conditions!$100:$100,conditions!$8:$8,"&lt;="&amp;BV$9,conditions!$9:$9,"&gt;="&amp;BV$9)/DAY(EOMONTH(BV$9,0)))</f>
        <v>29.677419354838708</v>
      </c>
      <c r="BW184" s="27">
        <f>IF(BW$9="",0,SUMIFS(conditions!$100:$100,conditions!$8:$8,"&lt;="&amp;BW$9,conditions!$9:$9,"&gt;="&amp;BW$9)/DAY(EOMONTH(BW$9,0)))</f>
        <v>29.677419354838708</v>
      </c>
      <c r="BX184" s="27">
        <f>IF(BX$9="",0,SUMIFS(conditions!$100:$100,conditions!$8:$8,"&lt;="&amp;BX$9,conditions!$9:$9,"&gt;="&amp;BX$9)/DAY(EOMONTH(BX$9,0)))</f>
        <v>29.677419354838708</v>
      </c>
      <c r="BY184" s="27">
        <f>IF(BY$9="",0,SUMIFS(conditions!$100:$100,conditions!$8:$8,"&lt;="&amp;BY$9,conditions!$9:$9,"&gt;="&amp;BY$9)/DAY(EOMONTH(BY$9,0)))</f>
        <v>29.677419354838708</v>
      </c>
      <c r="BZ184" s="27">
        <f>IF(BZ$9="",0,SUMIFS(conditions!$100:$100,conditions!$8:$8,"&lt;="&amp;BZ$9,conditions!$9:$9,"&gt;="&amp;BZ$9)/DAY(EOMONTH(BZ$9,0)))</f>
        <v>29.677419354838708</v>
      </c>
      <c r="CA184" s="27">
        <f>IF(CA$9="",0,SUMIFS(conditions!$100:$100,conditions!$8:$8,"&lt;="&amp;CA$9,conditions!$9:$9,"&gt;="&amp;CA$9)/DAY(EOMONTH(CA$9,0)))</f>
        <v>29.677419354838708</v>
      </c>
      <c r="CB184" s="27">
        <f>IF(CB$9="",0,SUMIFS(conditions!$100:$100,conditions!$8:$8,"&lt;="&amp;CB$9,conditions!$9:$9,"&gt;="&amp;CB$9)/DAY(EOMONTH(CB$9,0)))</f>
        <v>29.677419354838708</v>
      </c>
      <c r="CC184" s="27">
        <f>IF(CC$9="",0,SUMIFS(conditions!$100:$100,conditions!$8:$8,"&lt;="&amp;CC$9,conditions!$9:$9,"&gt;="&amp;CC$9)/DAY(EOMONTH(CC$9,0)))</f>
        <v>29.677419354838708</v>
      </c>
      <c r="CD184" s="27">
        <f>IF(CD$9="",0,SUMIFS(conditions!$100:$100,conditions!$8:$8,"&lt;="&amp;CD$9,conditions!$9:$9,"&gt;="&amp;CD$9)/DAY(EOMONTH(CD$9,0)))</f>
        <v>29.677419354838708</v>
      </c>
      <c r="CE184" s="27">
        <f>IF(CE$9="",0,SUMIFS(conditions!$100:$100,conditions!$8:$8,"&lt;="&amp;CE$9,conditions!$9:$9,"&gt;="&amp;CE$9)/DAY(EOMONTH(CE$9,0)))</f>
        <v>30.666666666666668</v>
      </c>
      <c r="CF184" s="27">
        <f>IF(CF$9="",0,SUMIFS(conditions!$100:$100,conditions!$8:$8,"&lt;="&amp;CF$9,conditions!$9:$9,"&gt;="&amp;CF$9)/DAY(EOMONTH(CF$9,0)))</f>
        <v>30.666666666666668</v>
      </c>
      <c r="CG184" s="27">
        <f>IF(CG$9="",0,SUMIFS(conditions!$100:$100,conditions!$8:$8,"&lt;="&amp;CG$9,conditions!$9:$9,"&gt;="&amp;CG$9)/DAY(EOMONTH(CG$9,0)))</f>
        <v>30.666666666666668</v>
      </c>
      <c r="CH184" s="27">
        <f>IF(CH$9="",0,SUMIFS(conditions!$100:$100,conditions!$8:$8,"&lt;="&amp;CH$9,conditions!$9:$9,"&gt;="&amp;CH$9)/DAY(EOMONTH(CH$9,0)))</f>
        <v>30.666666666666668</v>
      </c>
      <c r="CI184" s="27">
        <f>IF(CI$9="",0,SUMIFS(conditions!$100:$100,conditions!$8:$8,"&lt;="&amp;CI$9,conditions!$9:$9,"&gt;="&amp;CI$9)/DAY(EOMONTH(CI$9,0)))</f>
        <v>30.666666666666668</v>
      </c>
      <c r="CJ184" s="27">
        <f>IF(CJ$9="",0,SUMIFS(conditions!$100:$100,conditions!$8:$8,"&lt;="&amp;CJ$9,conditions!$9:$9,"&gt;="&amp;CJ$9)/DAY(EOMONTH(CJ$9,0)))</f>
        <v>30.666666666666668</v>
      </c>
      <c r="CK184" s="27">
        <f>IF(CK$9="",0,SUMIFS(conditions!$100:$100,conditions!$8:$8,"&lt;="&amp;CK$9,conditions!$9:$9,"&gt;="&amp;CK$9)/DAY(EOMONTH(CK$9,0)))</f>
        <v>30.666666666666668</v>
      </c>
      <c r="CL184" s="27">
        <f>IF(CL$9="",0,SUMIFS(conditions!$100:$100,conditions!$8:$8,"&lt;="&amp;CL$9,conditions!$9:$9,"&gt;="&amp;CL$9)/DAY(EOMONTH(CL$9,0)))</f>
        <v>30.666666666666668</v>
      </c>
      <c r="CM184" s="27">
        <f>IF(CM$9="",0,SUMIFS(conditions!$100:$100,conditions!$8:$8,"&lt;="&amp;CM$9,conditions!$9:$9,"&gt;="&amp;CM$9)/DAY(EOMONTH(CM$9,0)))</f>
        <v>30.666666666666668</v>
      </c>
      <c r="CN184" s="27">
        <f>IF(CN$9="",0,SUMIFS(conditions!$100:$100,conditions!$8:$8,"&lt;="&amp;CN$9,conditions!$9:$9,"&gt;="&amp;CN$9)/DAY(EOMONTH(CN$9,0)))</f>
        <v>30.666666666666668</v>
      </c>
      <c r="CO184" s="27">
        <f>IF(CO$9="",0,SUMIFS(conditions!$100:$100,conditions!$8:$8,"&lt;="&amp;CO$9,conditions!$9:$9,"&gt;="&amp;CO$9)/DAY(EOMONTH(CO$9,0)))</f>
        <v>30.666666666666668</v>
      </c>
      <c r="CP184" s="27">
        <f>IF(CP$9="",0,SUMIFS(conditions!$100:$100,conditions!$8:$8,"&lt;="&amp;CP$9,conditions!$9:$9,"&gt;="&amp;CP$9)/DAY(EOMONTH(CP$9,0)))</f>
        <v>30.666666666666668</v>
      </c>
      <c r="CQ184" s="27">
        <f>IF(CQ$9="",0,SUMIFS(conditions!$100:$100,conditions!$8:$8,"&lt;="&amp;CQ$9,conditions!$9:$9,"&gt;="&amp;CQ$9)/DAY(EOMONTH(CQ$9,0)))</f>
        <v>30.666666666666668</v>
      </c>
      <c r="CR184" s="27">
        <f>IF(CR$9="",0,SUMIFS(conditions!$100:$100,conditions!$8:$8,"&lt;="&amp;CR$9,conditions!$9:$9,"&gt;="&amp;CR$9)/DAY(EOMONTH(CR$9,0)))</f>
        <v>30.666666666666668</v>
      </c>
      <c r="CS184" s="27">
        <f>IF(CS$9="",0,SUMIFS(conditions!$100:$100,conditions!$8:$8,"&lt;="&amp;CS$9,conditions!$9:$9,"&gt;="&amp;CS$9)/DAY(EOMONTH(CS$9,0)))</f>
        <v>30.666666666666668</v>
      </c>
      <c r="CT184" s="27">
        <f>IF(CT$9="",0,SUMIFS(conditions!$100:$100,conditions!$8:$8,"&lt;="&amp;CT$9,conditions!$9:$9,"&gt;="&amp;CT$9)/DAY(EOMONTH(CT$9,0)))</f>
        <v>30.666666666666668</v>
      </c>
      <c r="CU184" s="27">
        <f>IF(CU$9="",0,SUMIFS(conditions!$100:$100,conditions!$8:$8,"&lt;="&amp;CU$9,conditions!$9:$9,"&gt;="&amp;CU$9)/DAY(EOMONTH(CU$9,0)))</f>
        <v>30.666666666666668</v>
      </c>
      <c r="CV184" s="27">
        <f>IF(CV$9="",0,SUMIFS(conditions!$100:$100,conditions!$8:$8,"&lt;="&amp;CV$9,conditions!$9:$9,"&gt;="&amp;CV$9)/DAY(EOMONTH(CV$9,0)))</f>
        <v>30.666666666666668</v>
      </c>
      <c r="CW184" s="27">
        <f>IF(CW$9="",0,SUMIFS(conditions!$100:$100,conditions!$8:$8,"&lt;="&amp;CW$9,conditions!$9:$9,"&gt;="&amp;CW$9)/DAY(EOMONTH(CW$9,0)))</f>
        <v>30.666666666666668</v>
      </c>
      <c r="CX184" s="27">
        <f>IF(CX$9="",0,SUMIFS(conditions!$100:$100,conditions!$8:$8,"&lt;="&amp;CX$9,conditions!$9:$9,"&gt;="&amp;CX$9)/DAY(EOMONTH(CX$9,0)))</f>
        <v>30.666666666666668</v>
      </c>
      <c r="CY184" s="27">
        <f>IF(CY$9="",0,SUMIFS(conditions!$100:$100,conditions!$8:$8,"&lt;="&amp;CY$9,conditions!$9:$9,"&gt;="&amp;CY$9)/DAY(EOMONTH(CY$9,0)))</f>
        <v>30.666666666666668</v>
      </c>
      <c r="CZ184" s="27">
        <f>IF(CZ$9="",0,SUMIFS(conditions!$100:$100,conditions!$8:$8,"&lt;="&amp;CZ$9,conditions!$9:$9,"&gt;="&amp;CZ$9)/DAY(EOMONTH(CZ$9,0)))</f>
        <v>30.666666666666668</v>
      </c>
      <c r="DA184" s="27">
        <f>IF(DA$9="",0,SUMIFS(conditions!$100:$100,conditions!$8:$8,"&lt;="&amp;DA$9,conditions!$9:$9,"&gt;="&amp;DA$9)/DAY(EOMONTH(DA$9,0)))</f>
        <v>30.666666666666668</v>
      </c>
      <c r="DB184" s="27">
        <f>IF(DB$9="",0,SUMIFS(conditions!$100:$100,conditions!$8:$8,"&lt;="&amp;DB$9,conditions!$9:$9,"&gt;="&amp;DB$9)/DAY(EOMONTH(DB$9,0)))</f>
        <v>30.666666666666668</v>
      </c>
      <c r="DC184" s="27">
        <f>IF(DC$9="",0,SUMIFS(conditions!$100:$100,conditions!$8:$8,"&lt;="&amp;DC$9,conditions!$9:$9,"&gt;="&amp;DC$9)/DAY(EOMONTH(DC$9,0)))</f>
        <v>30.666666666666668</v>
      </c>
      <c r="DD184" s="27">
        <f>IF(DD$9="",0,SUMIFS(conditions!$100:$100,conditions!$8:$8,"&lt;="&amp;DD$9,conditions!$9:$9,"&gt;="&amp;DD$9)/DAY(EOMONTH(DD$9,0)))</f>
        <v>30.666666666666668</v>
      </c>
      <c r="DE184" s="27">
        <f>IF(DE$9="",0,SUMIFS(conditions!$100:$100,conditions!$8:$8,"&lt;="&amp;DE$9,conditions!$9:$9,"&gt;="&amp;DE$9)/DAY(EOMONTH(DE$9,0)))</f>
        <v>30.666666666666668</v>
      </c>
      <c r="DF184" s="27">
        <f>IF(DF$9="",0,SUMIFS(conditions!$100:$100,conditions!$8:$8,"&lt;="&amp;DF$9,conditions!$9:$9,"&gt;="&amp;DF$9)/DAY(EOMONTH(DF$9,0)))</f>
        <v>30.666666666666668</v>
      </c>
      <c r="DG184" s="27">
        <f>IF(DG$9="",0,SUMIFS(conditions!$100:$100,conditions!$8:$8,"&lt;="&amp;DG$9,conditions!$9:$9,"&gt;="&amp;DG$9)/DAY(EOMONTH(DG$9,0)))</f>
        <v>30.666666666666668</v>
      </c>
      <c r="DH184" s="27">
        <f>IF(DH$9="",0,SUMIFS(conditions!$100:$100,conditions!$8:$8,"&lt;="&amp;DH$9,conditions!$9:$9,"&gt;="&amp;DH$9)/DAY(EOMONTH(DH$9,0)))</f>
        <v>30.666666666666668</v>
      </c>
      <c r="DI184" s="27">
        <f>IF(DI$9="",0,SUMIFS(conditions!$100:$100,conditions!$8:$8,"&lt;="&amp;DI$9,conditions!$9:$9,"&gt;="&amp;DI$9)/DAY(EOMONTH(DI$9,0)))</f>
        <v>29.677419354838708</v>
      </c>
      <c r="DJ184" s="27">
        <f>IF(DJ$9="",0,SUMIFS(conditions!$100:$100,conditions!$8:$8,"&lt;="&amp;DJ$9,conditions!$9:$9,"&gt;="&amp;DJ$9)/DAY(EOMONTH(DJ$9,0)))</f>
        <v>29.677419354838708</v>
      </c>
      <c r="DK184" s="27">
        <f>IF(DK$9="",0,SUMIFS(conditions!$100:$100,conditions!$8:$8,"&lt;="&amp;DK$9,conditions!$9:$9,"&gt;="&amp;DK$9)/DAY(EOMONTH(DK$9,0)))</f>
        <v>29.677419354838708</v>
      </c>
      <c r="DL184" s="27">
        <f>IF(DL$9="",0,SUMIFS(conditions!$100:$100,conditions!$8:$8,"&lt;="&amp;DL$9,conditions!$9:$9,"&gt;="&amp;DL$9)/DAY(EOMONTH(DL$9,0)))</f>
        <v>29.677419354838708</v>
      </c>
      <c r="DM184" s="27">
        <f>IF(DM$9="",0,SUMIFS(conditions!$100:$100,conditions!$8:$8,"&lt;="&amp;DM$9,conditions!$9:$9,"&gt;="&amp;DM$9)/DAY(EOMONTH(DM$9,0)))</f>
        <v>29.677419354838708</v>
      </c>
      <c r="DN184" s="27">
        <f>IF(DN$9="",0,SUMIFS(conditions!$100:$100,conditions!$8:$8,"&lt;="&amp;DN$9,conditions!$9:$9,"&gt;="&amp;DN$9)/DAY(EOMONTH(DN$9,0)))</f>
        <v>29.677419354838708</v>
      </c>
      <c r="DO184" s="27">
        <f>IF(DO$9="",0,SUMIFS(conditions!$100:$100,conditions!$8:$8,"&lt;="&amp;DO$9,conditions!$9:$9,"&gt;="&amp;DO$9)/DAY(EOMONTH(DO$9,0)))</f>
        <v>29.677419354838708</v>
      </c>
      <c r="DP184" s="27">
        <f>IF(DP$9="",0,SUMIFS(conditions!$100:$100,conditions!$8:$8,"&lt;="&amp;DP$9,conditions!$9:$9,"&gt;="&amp;DP$9)/DAY(EOMONTH(DP$9,0)))</f>
        <v>29.677419354838708</v>
      </c>
      <c r="DQ184" s="27">
        <f>IF(DQ$9="",0,SUMIFS(conditions!$100:$100,conditions!$8:$8,"&lt;="&amp;DQ$9,conditions!$9:$9,"&gt;="&amp;DQ$9)/DAY(EOMONTH(DQ$9,0)))</f>
        <v>29.677419354838708</v>
      </c>
      <c r="DR184" s="27">
        <f>IF(DR$9="",0,SUMIFS(conditions!$100:$100,conditions!$8:$8,"&lt;="&amp;DR$9,conditions!$9:$9,"&gt;="&amp;DR$9)/DAY(EOMONTH(DR$9,0)))</f>
        <v>29.677419354838708</v>
      </c>
      <c r="DS184" s="27">
        <f>IF(DS$9="",0,SUMIFS(conditions!$100:$100,conditions!$8:$8,"&lt;="&amp;DS$9,conditions!$9:$9,"&gt;="&amp;DS$9)/DAY(EOMONTH(DS$9,0)))</f>
        <v>29.677419354838708</v>
      </c>
      <c r="DT184" s="27">
        <f>IF(DT$9="",0,SUMIFS(conditions!$100:$100,conditions!$8:$8,"&lt;="&amp;DT$9,conditions!$9:$9,"&gt;="&amp;DT$9)/DAY(EOMONTH(DT$9,0)))</f>
        <v>29.677419354838708</v>
      </c>
      <c r="DU184" s="27">
        <f>IF(DU$9="",0,SUMIFS(conditions!$100:$100,conditions!$8:$8,"&lt;="&amp;DU$9,conditions!$9:$9,"&gt;="&amp;DU$9)/DAY(EOMONTH(DU$9,0)))</f>
        <v>29.677419354838708</v>
      </c>
      <c r="DV184" s="27">
        <f>IF(DV$9="",0,SUMIFS(conditions!$100:$100,conditions!$8:$8,"&lt;="&amp;DV$9,conditions!$9:$9,"&gt;="&amp;DV$9)/DAY(EOMONTH(DV$9,0)))</f>
        <v>29.677419354838708</v>
      </c>
      <c r="DW184" s="27">
        <f>IF(DW$9="",0,SUMIFS(conditions!$100:$100,conditions!$8:$8,"&lt;="&amp;DW$9,conditions!$9:$9,"&gt;="&amp;DW$9)/DAY(EOMONTH(DW$9,0)))</f>
        <v>29.677419354838708</v>
      </c>
      <c r="DX184" s="27">
        <f>IF(DX$9="",0,SUMIFS(conditions!$100:$100,conditions!$8:$8,"&lt;="&amp;DX$9,conditions!$9:$9,"&gt;="&amp;DX$9)/DAY(EOMONTH(DX$9,0)))</f>
        <v>29.677419354838708</v>
      </c>
      <c r="DY184" s="27">
        <f>IF(DY$9="",0,SUMIFS(conditions!$100:$100,conditions!$8:$8,"&lt;="&amp;DY$9,conditions!$9:$9,"&gt;="&amp;DY$9)/DAY(EOMONTH(DY$9,0)))</f>
        <v>29.677419354838708</v>
      </c>
      <c r="DZ184" s="27">
        <f>IF(DZ$9="",0,SUMIFS(conditions!$100:$100,conditions!$8:$8,"&lt;="&amp;DZ$9,conditions!$9:$9,"&gt;="&amp;DZ$9)/DAY(EOMONTH(DZ$9,0)))</f>
        <v>29.677419354838708</v>
      </c>
      <c r="EA184" s="27">
        <f>IF(EA$9="",0,SUMIFS(conditions!$100:$100,conditions!$8:$8,"&lt;="&amp;EA$9,conditions!$9:$9,"&gt;="&amp;EA$9)/DAY(EOMONTH(EA$9,0)))</f>
        <v>29.677419354838708</v>
      </c>
      <c r="EB184" s="27">
        <f>IF(EB$9="",0,SUMIFS(conditions!$100:$100,conditions!$8:$8,"&lt;="&amp;EB$9,conditions!$9:$9,"&gt;="&amp;EB$9)/DAY(EOMONTH(EB$9,0)))</f>
        <v>29.677419354838708</v>
      </c>
      <c r="EC184" s="27">
        <f>IF(EC$9="",0,SUMIFS(conditions!$100:$100,conditions!$8:$8,"&lt;="&amp;EC$9,conditions!$9:$9,"&gt;="&amp;EC$9)/DAY(EOMONTH(EC$9,0)))</f>
        <v>29.677419354838708</v>
      </c>
      <c r="ED184" s="27">
        <f>IF(ED$9="",0,SUMIFS(conditions!$100:$100,conditions!$8:$8,"&lt;="&amp;ED$9,conditions!$9:$9,"&gt;="&amp;ED$9)/DAY(EOMONTH(ED$9,0)))</f>
        <v>29.677419354838708</v>
      </c>
      <c r="EE184" s="27">
        <f>IF(EE$9="",0,SUMIFS(conditions!$100:$100,conditions!$8:$8,"&lt;="&amp;EE$9,conditions!$9:$9,"&gt;="&amp;EE$9)/DAY(EOMONTH(EE$9,0)))</f>
        <v>29.677419354838708</v>
      </c>
      <c r="EF184" s="27">
        <f>IF(EF$9="",0,SUMIFS(conditions!$100:$100,conditions!$8:$8,"&lt;="&amp;EF$9,conditions!$9:$9,"&gt;="&amp;EF$9)/DAY(EOMONTH(EF$9,0)))</f>
        <v>29.677419354838708</v>
      </c>
      <c r="EG184" s="27">
        <f>IF(EG$9="",0,SUMIFS(conditions!$100:$100,conditions!$8:$8,"&lt;="&amp;EG$9,conditions!$9:$9,"&gt;="&amp;EG$9)/DAY(EOMONTH(EG$9,0)))</f>
        <v>29.677419354838708</v>
      </c>
      <c r="EH184" s="27">
        <f>IF(EH$9="",0,SUMIFS(conditions!$100:$100,conditions!$8:$8,"&lt;="&amp;EH$9,conditions!$9:$9,"&gt;="&amp;EH$9)/DAY(EOMONTH(EH$9,0)))</f>
        <v>29.677419354838708</v>
      </c>
      <c r="EI184" s="27">
        <f>IF(EI$9="",0,SUMIFS(conditions!$100:$100,conditions!$8:$8,"&lt;="&amp;EI$9,conditions!$9:$9,"&gt;="&amp;EI$9)/DAY(EOMONTH(EI$9,0)))</f>
        <v>29.677419354838708</v>
      </c>
      <c r="EJ184" s="27">
        <f>IF(EJ$9="",0,SUMIFS(conditions!$100:$100,conditions!$8:$8,"&lt;="&amp;EJ$9,conditions!$9:$9,"&gt;="&amp;EJ$9)/DAY(EOMONTH(EJ$9,0)))</f>
        <v>29.677419354838708</v>
      </c>
      <c r="EK184" s="27">
        <f>IF(EK$9="",0,SUMIFS(conditions!$100:$100,conditions!$8:$8,"&lt;="&amp;EK$9,conditions!$9:$9,"&gt;="&amp;EK$9)/DAY(EOMONTH(EK$9,0)))</f>
        <v>29.677419354838708</v>
      </c>
      <c r="EL184" s="27">
        <f>IF(EL$9="",0,SUMIFS(conditions!$100:$100,conditions!$8:$8,"&lt;="&amp;EL$9,conditions!$9:$9,"&gt;="&amp;EL$9)/DAY(EOMONTH(EL$9,0)))</f>
        <v>29.677419354838708</v>
      </c>
      <c r="EM184" s="27">
        <f>IF(EM$9="",0,SUMIFS(conditions!$100:$100,conditions!$8:$8,"&lt;="&amp;EM$9,conditions!$9:$9,"&gt;="&amp;EM$9)/DAY(EOMONTH(EM$9,0)))</f>
        <v>29.677419354838708</v>
      </c>
      <c r="EN184" s="27">
        <f>IF(EN$9="",0,SUMIFS(conditions!$100:$100,conditions!$8:$8,"&lt;="&amp;EN$9,conditions!$9:$9,"&gt;="&amp;EN$9)/DAY(EOMONTH(EN$9,0)))</f>
        <v>30.666666666666668</v>
      </c>
      <c r="EO184" s="27">
        <f>IF(EO$9="",0,SUMIFS(conditions!$100:$100,conditions!$8:$8,"&lt;="&amp;EO$9,conditions!$9:$9,"&gt;="&amp;EO$9)/DAY(EOMONTH(EO$9,0)))</f>
        <v>30.666666666666668</v>
      </c>
      <c r="EP184" s="27">
        <f>IF(EP$9="",0,SUMIFS(conditions!$100:$100,conditions!$8:$8,"&lt;="&amp;EP$9,conditions!$9:$9,"&gt;="&amp;EP$9)/DAY(EOMONTH(EP$9,0)))</f>
        <v>30.666666666666668</v>
      </c>
      <c r="EQ184" s="27">
        <f>IF(EQ$9="",0,SUMIFS(conditions!$100:$100,conditions!$8:$8,"&lt;="&amp;EQ$9,conditions!$9:$9,"&gt;="&amp;EQ$9)/DAY(EOMONTH(EQ$9,0)))</f>
        <v>30.666666666666668</v>
      </c>
      <c r="ER184" s="27">
        <f>IF(ER$9="",0,SUMIFS(conditions!$100:$100,conditions!$8:$8,"&lt;="&amp;ER$9,conditions!$9:$9,"&gt;="&amp;ER$9)/DAY(EOMONTH(ER$9,0)))</f>
        <v>30.666666666666668</v>
      </c>
      <c r="ES184" s="27">
        <f>IF(ES$9="",0,SUMIFS(conditions!$100:$100,conditions!$8:$8,"&lt;="&amp;ES$9,conditions!$9:$9,"&gt;="&amp;ES$9)/DAY(EOMONTH(ES$9,0)))</f>
        <v>30.666666666666668</v>
      </c>
      <c r="ET184" s="27">
        <f>IF(ET$9="",0,SUMIFS(conditions!$100:$100,conditions!$8:$8,"&lt;="&amp;ET$9,conditions!$9:$9,"&gt;="&amp;ET$9)/DAY(EOMONTH(ET$9,0)))</f>
        <v>30.666666666666668</v>
      </c>
      <c r="EU184" s="27">
        <f>IF(EU$9="",0,SUMIFS(conditions!$100:$100,conditions!$8:$8,"&lt;="&amp;EU$9,conditions!$9:$9,"&gt;="&amp;EU$9)/DAY(EOMONTH(EU$9,0)))</f>
        <v>30.666666666666668</v>
      </c>
      <c r="EV184" s="27">
        <f>IF(EV$9="",0,SUMIFS(conditions!$100:$100,conditions!$8:$8,"&lt;="&amp;EV$9,conditions!$9:$9,"&gt;="&amp;EV$9)/DAY(EOMONTH(EV$9,0)))</f>
        <v>30.666666666666668</v>
      </c>
      <c r="EW184" s="27">
        <f>IF(EW$9="",0,SUMIFS(conditions!$100:$100,conditions!$8:$8,"&lt;="&amp;EW$9,conditions!$9:$9,"&gt;="&amp;EW$9)/DAY(EOMONTH(EW$9,0)))</f>
        <v>30.666666666666668</v>
      </c>
      <c r="EX184" s="27">
        <f>IF(EX$9="",0,SUMIFS(conditions!$100:$100,conditions!$8:$8,"&lt;="&amp;EX$9,conditions!$9:$9,"&gt;="&amp;EX$9)/DAY(EOMONTH(EX$9,0)))</f>
        <v>30.666666666666668</v>
      </c>
      <c r="EY184" s="27">
        <f>IF(EY$9="",0,SUMIFS(conditions!$100:$100,conditions!$8:$8,"&lt;="&amp;EY$9,conditions!$9:$9,"&gt;="&amp;EY$9)/DAY(EOMONTH(EY$9,0)))</f>
        <v>30.666666666666668</v>
      </c>
      <c r="EZ184" s="27">
        <f>IF(EZ$9="",0,SUMIFS(conditions!$100:$100,conditions!$8:$8,"&lt;="&amp;EZ$9,conditions!$9:$9,"&gt;="&amp;EZ$9)/DAY(EOMONTH(EZ$9,0)))</f>
        <v>30.666666666666668</v>
      </c>
      <c r="FA184" s="27">
        <f>IF(FA$9="",0,SUMIFS(conditions!$100:$100,conditions!$8:$8,"&lt;="&amp;FA$9,conditions!$9:$9,"&gt;="&amp;FA$9)/DAY(EOMONTH(FA$9,0)))</f>
        <v>30.666666666666668</v>
      </c>
      <c r="FB184" s="27">
        <f>IF(FB$9="",0,SUMIFS(conditions!$100:$100,conditions!$8:$8,"&lt;="&amp;FB$9,conditions!$9:$9,"&gt;="&amp;FB$9)/DAY(EOMONTH(FB$9,0)))</f>
        <v>30.666666666666668</v>
      </c>
      <c r="FC184" s="27">
        <f>IF(FC$9="",0,SUMIFS(conditions!$100:$100,conditions!$8:$8,"&lt;="&amp;FC$9,conditions!$9:$9,"&gt;="&amp;FC$9)/DAY(EOMONTH(FC$9,0)))</f>
        <v>30.666666666666668</v>
      </c>
      <c r="FD184" s="27">
        <f>IF(FD$9="",0,SUMIFS(conditions!$100:$100,conditions!$8:$8,"&lt;="&amp;FD$9,conditions!$9:$9,"&gt;="&amp;FD$9)/DAY(EOMONTH(FD$9,0)))</f>
        <v>30.666666666666668</v>
      </c>
      <c r="FE184" s="27">
        <f>IF(FE$9="",0,SUMIFS(conditions!$100:$100,conditions!$8:$8,"&lt;="&amp;FE$9,conditions!$9:$9,"&gt;="&amp;FE$9)/DAY(EOMONTH(FE$9,0)))</f>
        <v>30.666666666666668</v>
      </c>
      <c r="FF184" s="27">
        <f>IF(FF$9="",0,SUMIFS(conditions!$100:$100,conditions!$8:$8,"&lt;="&amp;FF$9,conditions!$9:$9,"&gt;="&amp;FF$9)/DAY(EOMONTH(FF$9,0)))</f>
        <v>30.666666666666668</v>
      </c>
      <c r="FG184" s="27">
        <f>IF(FG$9="",0,SUMIFS(conditions!$100:$100,conditions!$8:$8,"&lt;="&amp;FG$9,conditions!$9:$9,"&gt;="&amp;FG$9)/DAY(EOMONTH(FG$9,0)))</f>
        <v>30.666666666666668</v>
      </c>
      <c r="FH184" s="27">
        <f>IF(FH$9="",0,SUMIFS(conditions!$100:$100,conditions!$8:$8,"&lt;="&amp;FH$9,conditions!$9:$9,"&gt;="&amp;FH$9)/DAY(EOMONTH(FH$9,0)))</f>
        <v>30.666666666666668</v>
      </c>
      <c r="FI184" s="27">
        <f>IF(FI$9="",0,SUMIFS(conditions!$100:$100,conditions!$8:$8,"&lt;="&amp;FI$9,conditions!$9:$9,"&gt;="&amp;FI$9)/DAY(EOMONTH(FI$9,0)))</f>
        <v>30.666666666666668</v>
      </c>
      <c r="FJ184" s="27">
        <f>IF(FJ$9="",0,SUMIFS(conditions!$100:$100,conditions!$8:$8,"&lt;="&amp;FJ$9,conditions!$9:$9,"&gt;="&amp;FJ$9)/DAY(EOMONTH(FJ$9,0)))</f>
        <v>30.666666666666668</v>
      </c>
      <c r="FK184" s="27">
        <f>IF(FK$9="",0,SUMIFS(conditions!$100:$100,conditions!$8:$8,"&lt;="&amp;FK$9,conditions!$9:$9,"&gt;="&amp;FK$9)/DAY(EOMONTH(FK$9,0)))</f>
        <v>30.666666666666668</v>
      </c>
      <c r="FL184" s="27">
        <f>IF(FL$9="",0,SUMIFS(conditions!$100:$100,conditions!$8:$8,"&lt;="&amp;FL$9,conditions!$9:$9,"&gt;="&amp;FL$9)/DAY(EOMONTH(FL$9,0)))</f>
        <v>30.666666666666668</v>
      </c>
      <c r="FM184" s="27">
        <f>IF(FM$9="",0,SUMIFS(conditions!$100:$100,conditions!$8:$8,"&lt;="&amp;FM$9,conditions!$9:$9,"&gt;="&amp;FM$9)/DAY(EOMONTH(FM$9,0)))</f>
        <v>30.666666666666668</v>
      </c>
      <c r="FN184" s="27">
        <f>IF(FN$9="",0,SUMIFS(conditions!$100:$100,conditions!$8:$8,"&lt;="&amp;FN$9,conditions!$9:$9,"&gt;="&amp;FN$9)/DAY(EOMONTH(FN$9,0)))</f>
        <v>30.666666666666668</v>
      </c>
      <c r="FO184" s="27">
        <f>IF(FO$9="",0,SUMIFS(conditions!$100:$100,conditions!$8:$8,"&lt;="&amp;FO$9,conditions!$9:$9,"&gt;="&amp;FO$9)/DAY(EOMONTH(FO$9,0)))</f>
        <v>30.666666666666668</v>
      </c>
      <c r="FP184" s="27">
        <f>IF(FP$9="",0,SUMIFS(conditions!$100:$100,conditions!$8:$8,"&lt;="&amp;FP$9,conditions!$9:$9,"&gt;="&amp;FP$9)/DAY(EOMONTH(FP$9,0)))</f>
        <v>30.666666666666668</v>
      </c>
      <c r="FQ184" s="27">
        <f>IF(FQ$9="",0,SUMIFS(conditions!$100:$100,conditions!$8:$8,"&lt;="&amp;FQ$9,conditions!$9:$9,"&gt;="&amp;FQ$9)/DAY(EOMONTH(FQ$9,0)))</f>
        <v>30.666666666666668</v>
      </c>
      <c r="FR184" s="27">
        <f>IF(FR$9="",0,SUMIFS(conditions!$100:$100,conditions!$8:$8,"&lt;="&amp;FR$9,conditions!$9:$9,"&gt;="&amp;FR$9)/DAY(EOMONTH(FR$9,0)))</f>
        <v>29.677419354838708</v>
      </c>
      <c r="FS184" s="27">
        <f>IF(FS$9="",0,SUMIFS(conditions!$100:$100,conditions!$8:$8,"&lt;="&amp;FS$9,conditions!$9:$9,"&gt;="&amp;FS$9)/DAY(EOMONTH(FS$9,0)))</f>
        <v>29.677419354838708</v>
      </c>
      <c r="FT184" s="27">
        <f>IF(FT$9="",0,SUMIFS(conditions!$100:$100,conditions!$8:$8,"&lt;="&amp;FT$9,conditions!$9:$9,"&gt;="&amp;FT$9)/DAY(EOMONTH(FT$9,0)))</f>
        <v>29.677419354838708</v>
      </c>
      <c r="FU184" s="27">
        <f>IF(FU$9="",0,SUMIFS(conditions!$100:$100,conditions!$8:$8,"&lt;="&amp;FU$9,conditions!$9:$9,"&gt;="&amp;FU$9)/DAY(EOMONTH(FU$9,0)))</f>
        <v>29.677419354838708</v>
      </c>
      <c r="FV184" s="27">
        <f>IF(FV$9="",0,SUMIFS(conditions!$100:$100,conditions!$8:$8,"&lt;="&amp;FV$9,conditions!$9:$9,"&gt;="&amp;FV$9)/DAY(EOMONTH(FV$9,0)))</f>
        <v>29.677419354838708</v>
      </c>
      <c r="FW184" s="27">
        <f>IF(FW$9="",0,SUMIFS(conditions!$100:$100,conditions!$8:$8,"&lt;="&amp;FW$9,conditions!$9:$9,"&gt;="&amp;FW$9)/DAY(EOMONTH(FW$9,0)))</f>
        <v>29.677419354838708</v>
      </c>
      <c r="FX184" s="27">
        <f>IF(FX$9="",0,SUMIFS(conditions!$100:$100,conditions!$8:$8,"&lt;="&amp;FX$9,conditions!$9:$9,"&gt;="&amp;FX$9)/DAY(EOMONTH(FX$9,0)))</f>
        <v>29.677419354838708</v>
      </c>
      <c r="FY184" s="27">
        <f>IF(FY$9="",0,SUMIFS(conditions!$100:$100,conditions!$8:$8,"&lt;="&amp;FY$9,conditions!$9:$9,"&gt;="&amp;FY$9)/DAY(EOMONTH(FY$9,0)))</f>
        <v>29.677419354838708</v>
      </c>
      <c r="FZ184" s="27">
        <f>IF(FZ$9="",0,SUMIFS(conditions!$100:$100,conditions!$8:$8,"&lt;="&amp;FZ$9,conditions!$9:$9,"&gt;="&amp;FZ$9)/DAY(EOMONTH(FZ$9,0)))</f>
        <v>29.677419354838708</v>
      </c>
      <c r="GA184" s="27">
        <f>IF(GA$9="",0,SUMIFS(conditions!$100:$100,conditions!$8:$8,"&lt;="&amp;GA$9,conditions!$9:$9,"&gt;="&amp;GA$9)/DAY(EOMONTH(GA$9,0)))</f>
        <v>29.677419354838708</v>
      </c>
      <c r="GB184" s="27">
        <f>IF(GB$9="",0,SUMIFS(conditions!$100:$100,conditions!$8:$8,"&lt;="&amp;GB$9,conditions!$9:$9,"&gt;="&amp;GB$9)/DAY(EOMONTH(GB$9,0)))</f>
        <v>29.677419354838708</v>
      </c>
      <c r="GC184" s="27">
        <f>IF(GC$9="",0,SUMIFS(conditions!$100:$100,conditions!$8:$8,"&lt;="&amp;GC$9,conditions!$9:$9,"&gt;="&amp;GC$9)/DAY(EOMONTH(GC$9,0)))</f>
        <v>29.677419354838708</v>
      </c>
      <c r="GD184" s="27">
        <f>IF(GD$9="",0,SUMIFS(conditions!$100:$100,conditions!$8:$8,"&lt;="&amp;GD$9,conditions!$9:$9,"&gt;="&amp;GD$9)/DAY(EOMONTH(GD$9,0)))</f>
        <v>29.677419354838708</v>
      </c>
      <c r="GE184" s="27">
        <f>IF(GE$9="",0,SUMIFS(conditions!$100:$100,conditions!$8:$8,"&lt;="&amp;GE$9,conditions!$9:$9,"&gt;="&amp;GE$9)/DAY(EOMONTH(GE$9,0)))</f>
        <v>29.677419354838708</v>
      </c>
      <c r="GF184" s="27">
        <f>IF(GF$9="",0,SUMIFS(conditions!$100:$100,conditions!$8:$8,"&lt;="&amp;GF$9,conditions!$9:$9,"&gt;="&amp;GF$9)/DAY(EOMONTH(GF$9,0)))</f>
        <v>29.677419354838708</v>
      </c>
      <c r="GG184" s="27">
        <f>IF(GG$9="",0,SUMIFS(conditions!$100:$100,conditions!$8:$8,"&lt;="&amp;GG$9,conditions!$9:$9,"&gt;="&amp;GG$9)/DAY(EOMONTH(GG$9,0)))</f>
        <v>29.677419354838708</v>
      </c>
      <c r="GH184" s="27">
        <f>IF(GH$9="",0,SUMIFS(conditions!$100:$100,conditions!$8:$8,"&lt;="&amp;GH$9,conditions!$9:$9,"&gt;="&amp;GH$9)/DAY(EOMONTH(GH$9,0)))</f>
        <v>29.677419354838708</v>
      </c>
      <c r="GI184" s="27">
        <f>IF(GI$9="",0,SUMIFS(conditions!$100:$100,conditions!$8:$8,"&lt;="&amp;GI$9,conditions!$9:$9,"&gt;="&amp;GI$9)/DAY(EOMONTH(GI$9,0)))</f>
        <v>29.677419354838708</v>
      </c>
      <c r="GJ184" s="27">
        <f>IF(GJ$9="",0,SUMIFS(conditions!$100:$100,conditions!$8:$8,"&lt;="&amp;GJ$9,conditions!$9:$9,"&gt;="&amp;GJ$9)/DAY(EOMONTH(GJ$9,0)))</f>
        <v>29.677419354838708</v>
      </c>
      <c r="GK184" s="27">
        <f>IF(GK$9="",0,SUMIFS(conditions!$100:$100,conditions!$8:$8,"&lt;="&amp;GK$9,conditions!$9:$9,"&gt;="&amp;GK$9)/DAY(EOMONTH(GK$9,0)))</f>
        <v>29.677419354838708</v>
      </c>
      <c r="GL184" s="27">
        <f>IF(GL$9="",0,SUMIFS(conditions!$100:$100,conditions!$8:$8,"&lt;="&amp;GL$9,conditions!$9:$9,"&gt;="&amp;GL$9)/DAY(EOMONTH(GL$9,0)))</f>
        <v>29.677419354838708</v>
      </c>
      <c r="GM184" s="27">
        <f>IF(GM$9="",0,SUMIFS(conditions!$100:$100,conditions!$8:$8,"&lt;="&amp;GM$9,conditions!$9:$9,"&gt;="&amp;GM$9)/DAY(EOMONTH(GM$9,0)))</f>
        <v>29.677419354838708</v>
      </c>
      <c r="GN184" s="27">
        <f>IF(GN$9="",0,SUMIFS(conditions!$100:$100,conditions!$8:$8,"&lt;="&amp;GN$9,conditions!$9:$9,"&gt;="&amp;GN$9)/DAY(EOMONTH(GN$9,0)))</f>
        <v>29.677419354838708</v>
      </c>
      <c r="GO184" s="27">
        <f>IF(GO$9="",0,SUMIFS(conditions!$100:$100,conditions!$8:$8,"&lt;="&amp;GO$9,conditions!$9:$9,"&gt;="&amp;GO$9)/DAY(EOMONTH(GO$9,0)))</f>
        <v>29.677419354838708</v>
      </c>
      <c r="GP184" s="27">
        <f>IF(GP$9="",0,SUMIFS(conditions!$100:$100,conditions!$8:$8,"&lt;="&amp;GP$9,conditions!$9:$9,"&gt;="&amp;GP$9)/DAY(EOMONTH(GP$9,0)))</f>
        <v>29.677419354838708</v>
      </c>
      <c r="GQ184" s="27">
        <f>IF(GQ$9="",0,SUMIFS(conditions!$100:$100,conditions!$8:$8,"&lt;="&amp;GQ$9,conditions!$9:$9,"&gt;="&amp;GQ$9)/DAY(EOMONTH(GQ$9,0)))</f>
        <v>29.677419354838708</v>
      </c>
      <c r="GR184" s="27">
        <f>IF(GR$9="",0,SUMIFS(conditions!$100:$100,conditions!$8:$8,"&lt;="&amp;GR$9,conditions!$9:$9,"&gt;="&amp;GR$9)/DAY(EOMONTH(GR$9,0)))</f>
        <v>29.677419354838708</v>
      </c>
      <c r="GS184" s="27">
        <f>IF(GS$9="",0,SUMIFS(conditions!$100:$100,conditions!$8:$8,"&lt;="&amp;GS$9,conditions!$9:$9,"&gt;="&amp;GS$9)/DAY(EOMONTH(GS$9,0)))</f>
        <v>29.677419354838708</v>
      </c>
      <c r="GT184" s="27">
        <f>IF(GT$9="",0,SUMIFS(conditions!$100:$100,conditions!$8:$8,"&lt;="&amp;GT$9,conditions!$9:$9,"&gt;="&amp;GT$9)/DAY(EOMONTH(GT$9,0)))</f>
        <v>29.677419354838708</v>
      </c>
      <c r="GU184" s="27">
        <f>IF(GU$9="",0,SUMIFS(conditions!$100:$100,conditions!$8:$8,"&lt;="&amp;GU$9,conditions!$9:$9,"&gt;="&amp;GU$9)/DAY(EOMONTH(GU$9,0)))</f>
        <v>29.677419354838708</v>
      </c>
      <c r="GV184" s="27">
        <f>IF(GV$9="",0,SUMIFS(conditions!$100:$100,conditions!$8:$8,"&lt;="&amp;GV$9,conditions!$9:$9,"&gt;="&amp;GV$9)/DAY(EOMONTH(GV$9,0)))</f>
        <v>29.677419354838708</v>
      </c>
      <c r="GW184" s="27">
        <f>IF(GW$9="",0,SUMIFS(conditions!$100:$100,conditions!$8:$8,"&lt;="&amp;GW$9,conditions!$9:$9,"&gt;="&amp;GW$9)/DAY(EOMONTH(GW$9,0)))</f>
        <v>29.677419354838708</v>
      </c>
      <c r="GX184" s="27">
        <f>IF(GX$9="",0,SUMIFS(conditions!$100:$100,conditions!$8:$8,"&lt;="&amp;GX$9,conditions!$9:$9,"&gt;="&amp;GX$9)/DAY(EOMONTH(GX$9,0)))</f>
        <v>29.677419354838708</v>
      </c>
      <c r="GY184" s="27">
        <f>IF(GY$9="",0,SUMIFS(conditions!$100:$100,conditions!$8:$8,"&lt;="&amp;GY$9,conditions!$9:$9,"&gt;="&amp;GY$9)/DAY(EOMONTH(GY$9,0)))</f>
        <v>29.677419354838708</v>
      </c>
      <c r="GZ184" s="27">
        <f>IF(GZ$9="",0,SUMIFS(conditions!$100:$100,conditions!$8:$8,"&lt;="&amp;GZ$9,conditions!$9:$9,"&gt;="&amp;GZ$9)/DAY(EOMONTH(GZ$9,0)))</f>
        <v>29.677419354838708</v>
      </c>
      <c r="HA184" s="27">
        <f>IF(HA$9="",0,SUMIFS(conditions!$100:$100,conditions!$8:$8,"&lt;="&amp;HA$9,conditions!$9:$9,"&gt;="&amp;HA$9)/DAY(EOMONTH(HA$9,0)))</f>
        <v>29.677419354838708</v>
      </c>
      <c r="HB184" s="27">
        <f>IF(HB$9="",0,SUMIFS(conditions!$100:$100,conditions!$8:$8,"&lt;="&amp;HB$9,conditions!$9:$9,"&gt;="&amp;HB$9)/DAY(EOMONTH(HB$9,0)))</f>
        <v>29.677419354838708</v>
      </c>
      <c r="HC184" s="27">
        <f>IF(HC$9="",0,SUMIFS(conditions!$100:$100,conditions!$8:$8,"&lt;="&amp;HC$9,conditions!$9:$9,"&gt;="&amp;HC$9)/DAY(EOMONTH(HC$9,0)))</f>
        <v>29.677419354838708</v>
      </c>
      <c r="HD184" s="27">
        <f>IF(HD$9="",0,SUMIFS(conditions!$100:$100,conditions!$8:$8,"&lt;="&amp;HD$9,conditions!$9:$9,"&gt;="&amp;HD$9)/DAY(EOMONTH(HD$9,0)))</f>
        <v>29.677419354838708</v>
      </c>
      <c r="HE184" s="27">
        <f>IF(HE$9="",0,SUMIFS(conditions!$100:$100,conditions!$8:$8,"&lt;="&amp;HE$9,conditions!$9:$9,"&gt;="&amp;HE$9)/DAY(EOMONTH(HE$9,0)))</f>
        <v>29.677419354838708</v>
      </c>
      <c r="HF184" s="27">
        <f>IF(HF$9="",0,SUMIFS(conditions!$100:$100,conditions!$8:$8,"&lt;="&amp;HF$9,conditions!$9:$9,"&gt;="&amp;HF$9)/DAY(EOMONTH(HF$9,0)))</f>
        <v>29.677419354838708</v>
      </c>
      <c r="HG184" s="27">
        <f>IF(HG$9="",0,SUMIFS(conditions!$100:$100,conditions!$8:$8,"&lt;="&amp;HG$9,conditions!$9:$9,"&gt;="&amp;HG$9)/DAY(EOMONTH(HG$9,0)))</f>
        <v>29.677419354838708</v>
      </c>
      <c r="HH184" s="27">
        <f>IF(HH$9="",0,SUMIFS(conditions!$100:$100,conditions!$8:$8,"&lt;="&amp;HH$9,conditions!$9:$9,"&gt;="&amp;HH$9)/DAY(EOMONTH(HH$9,0)))</f>
        <v>29.677419354838708</v>
      </c>
      <c r="HI184" s="27">
        <f>IF(HI$9="",0,SUMIFS(conditions!$100:$100,conditions!$8:$8,"&lt;="&amp;HI$9,conditions!$9:$9,"&gt;="&amp;HI$9)/DAY(EOMONTH(HI$9,0)))</f>
        <v>29.677419354838708</v>
      </c>
      <c r="HJ184" s="27">
        <f>IF(HJ$9="",0,SUMIFS(conditions!$100:$100,conditions!$8:$8,"&lt;="&amp;HJ$9,conditions!$9:$9,"&gt;="&amp;HJ$9)/DAY(EOMONTH(HJ$9,0)))</f>
        <v>29.677419354838708</v>
      </c>
      <c r="HK184" s="27">
        <f>IF(HK$9="",0,SUMIFS(conditions!$100:$100,conditions!$8:$8,"&lt;="&amp;HK$9,conditions!$9:$9,"&gt;="&amp;HK$9)/DAY(EOMONTH(HK$9,0)))</f>
        <v>29.677419354838708</v>
      </c>
      <c r="HL184" s="27">
        <f>IF(HL$9="",0,SUMIFS(conditions!$100:$100,conditions!$8:$8,"&lt;="&amp;HL$9,conditions!$9:$9,"&gt;="&amp;HL$9)/DAY(EOMONTH(HL$9,0)))</f>
        <v>29.677419354838708</v>
      </c>
      <c r="HM184" s="27">
        <f>IF(HM$9="",0,SUMIFS(conditions!$100:$100,conditions!$8:$8,"&lt;="&amp;HM$9,conditions!$9:$9,"&gt;="&amp;HM$9)/DAY(EOMONTH(HM$9,0)))</f>
        <v>29.677419354838708</v>
      </c>
      <c r="HN184" s="27">
        <f>IF(HN$9="",0,SUMIFS(conditions!$100:$100,conditions!$8:$8,"&lt;="&amp;HN$9,conditions!$9:$9,"&gt;="&amp;HN$9)/DAY(EOMONTH(HN$9,0)))</f>
        <v>29.677419354838708</v>
      </c>
      <c r="HO184" s="27">
        <f>IF(HO$9="",0,SUMIFS(conditions!$100:$100,conditions!$8:$8,"&lt;="&amp;HO$9,conditions!$9:$9,"&gt;="&amp;HO$9)/DAY(EOMONTH(HO$9,0)))</f>
        <v>29.677419354838708</v>
      </c>
      <c r="HP184" s="27">
        <f>IF(HP$9="",0,SUMIFS(conditions!$100:$100,conditions!$8:$8,"&lt;="&amp;HP$9,conditions!$9:$9,"&gt;="&amp;HP$9)/DAY(EOMONTH(HP$9,0)))</f>
        <v>29.677419354838708</v>
      </c>
      <c r="HQ184" s="27">
        <f>IF(HQ$9="",0,SUMIFS(conditions!$100:$100,conditions!$8:$8,"&lt;="&amp;HQ$9,conditions!$9:$9,"&gt;="&amp;HQ$9)/DAY(EOMONTH(HQ$9,0)))</f>
        <v>29.677419354838708</v>
      </c>
      <c r="HR184" s="27">
        <f>IF(HR$9="",0,SUMIFS(conditions!$100:$100,conditions!$8:$8,"&lt;="&amp;HR$9,conditions!$9:$9,"&gt;="&amp;HR$9)/DAY(EOMONTH(HR$9,0)))</f>
        <v>29.677419354838708</v>
      </c>
      <c r="HS184" s="27">
        <f>IF(HS$9="",0,SUMIFS(conditions!$100:$100,conditions!$8:$8,"&lt;="&amp;HS$9,conditions!$9:$9,"&gt;="&amp;HS$9)/DAY(EOMONTH(HS$9,0)))</f>
        <v>29.677419354838708</v>
      </c>
      <c r="HT184" s="27">
        <f>IF(HT$9="",0,SUMIFS(conditions!$100:$100,conditions!$8:$8,"&lt;="&amp;HT$9,conditions!$9:$9,"&gt;="&amp;HT$9)/DAY(EOMONTH(HT$9,0)))</f>
        <v>29.677419354838708</v>
      </c>
      <c r="HU184" s="27">
        <f>IF(HU$9="",0,SUMIFS(conditions!$100:$100,conditions!$8:$8,"&lt;="&amp;HU$9,conditions!$9:$9,"&gt;="&amp;HU$9)/DAY(EOMONTH(HU$9,0)))</f>
        <v>29.677419354838708</v>
      </c>
      <c r="HV184" s="27">
        <f>IF(HV$9="",0,SUMIFS(conditions!$100:$100,conditions!$8:$8,"&lt;="&amp;HV$9,conditions!$9:$9,"&gt;="&amp;HV$9)/DAY(EOMONTH(HV$9,0)))</f>
        <v>29.677419354838708</v>
      </c>
      <c r="HW184" s="27">
        <f>IF(HW$9="",0,SUMIFS(conditions!$100:$100,conditions!$8:$8,"&lt;="&amp;HW$9,conditions!$9:$9,"&gt;="&amp;HW$9)/DAY(EOMONTH(HW$9,0)))</f>
        <v>29.677419354838708</v>
      </c>
      <c r="HX184" s="27">
        <f>IF(HX$9="",0,SUMIFS(conditions!$100:$100,conditions!$8:$8,"&lt;="&amp;HX$9,conditions!$9:$9,"&gt;="&amp;HX$9)/DAY(EOMONTH(HX$9,0)))</f>
        <v>29.677419354838708</v>
      </c>
      <c r="HY184" s="27">
        <f>IF(HY$9="",0,SUMIFS(conditions!$100:$100,conditions!$8:$8,"&lt;="&amp;HY$9,conditions!$9:$9,"&gt;="&amp;HY$9)/DAY(EOMONTH(HY$9,0)))</f>
        <v>29.677419354838708</v>
      </c>
      <c r="HZ184" s="27">
        <f>IF(HZ$9="",0,SUMIFS(conditions!$100:$100,conditions!$8:$8,"&lt;="&amp;HZ$9,conditions!$9:$9,"&gt;="&amp;HZ$9)/DAY(EOMONTH(HZ$9,0)))</f>
        <v>29.677419354838708</v>
      </c>
      <c r="IA184" s="27">
        <f>IF(IA$9="",0,SUMIFS(conditions!$100:$100,conditions!$8:$8,"&lt;="&amp;IA$9,conditions!$9:$9,"&gt;="&amp;IA$9)/DAY(EOMONTH(IA$9,0)))</f>
        <v>29.677419354838708</v>
      </c>
      <c r="IB184" s="27">
        <f>IF(IB$9="",0,SUMIFS(conditions!$100:$100,conditions!$8:$8,"&lt;="&amp;IB$9,conditions!$9:$9,"&gt;="&amp;IB$9)/DAY(EOMONTH(IB$9,0)))</f>
        <v>31.724137931034484</v>
      </c>
      <c r="IC184" s="27">
        <f>IF(IC$9="",0,SUMIFS(conditions!$100:$100,conditions!$8:$8,"&lt;="&amp;IC$9,conditions!$9:$9,"&gt;="&amp;IC$9)/DAY(EOMONTH(IC$9,0)))</f>
        <v>31.724137931034484</v>
      </c>
      <c r="ID184" s="27">
        <f>IF(ID$9="",0,SUMIFS(conditions!$100:$100,conditions!$8:$8,"&lt;="&amp;ID$9,conditions!$9:$9,"&gt;="&amp;ID$9)/DAY(EOMONTH(ID$9,0)))</f>
        <v>31.724137931034484</v>
      </c>
      <c r="IE184" s="27">
        <f>IF(IE$9="",0,SUMIFS(conditions!$100:$100,conditions!$8:$8,"&lt;="&amp;IE$9,conditions!$9:$9,"&gt;="&amp;IE$9)/DAY(EOMONTH(IE$9,0)))</f>
        <v>31.724137931034484</v>
      </c>
      <c r="IF184" s="27">
        <f>IF(IF$9="",0,SUMIFS(conditions!$100:$100,conditions!$8:$8,"&lt;="&amp;IF$9,conditions!$9:$9,"&gt;="&amp;IF$9)/DAY(EOMONTH(IF$9,0)))</f>
        <v>31.724137931034484</v>
      </c>
      <c r="IG184" s="27">
        <f>IF(IG$9="",0,SUMIFS(conditions!$100:$100,conditions!$8:$8,"&lt;="&amp;IG$9,conditions!$9:$9,"&gt;="&amp;IG$9)/DAY(EOMONTH(IG$9,0)))</f>
        <v>31.724137931034484</v>
      </c>
      <c r="IH184" s="27">
        <f>IF(IH$9="",0,SUMIFS(conditions!$100:$100,conditions!$8:$8,"&lt;="&amp;IH$9,conditions!$9:$9,"&gt;="&amp;IH$9)/DAY(EOMONTH(IH$9,0)))</f>
        <v>31.724137931034484</v>
      </c>
      <c r="II184" s="27">
        <f>IF(II$9="",0,SUMIFS(conditions!$100:$100,conditions!$8:$8,"&lt;="&amp;II$9,conditions!$9:$9,"&gt;="&amp;II$9)/DAY(EOMONTH(II$9,0)))</f>
        <v>31.724137931034484</v>
      </c>
      <c r="IJ184" s="27">
        <f>IF(IJ$9="",0,SUMIFS(conditions!$100:$100,conditions!$8:$8,"&lt;="&amp;IJ$9,conditions!$9:$9,"&gt;="&amp;IJ$9)/DAY(EOMONTH(IJ$9,0)))</f>
        <v>31.724137931034484</v>
      </c>
      <c r="IK184" s="27">
        <f>IF(IK$9="",0,SUMIFS(conditions!$100:$100,conditions!$8:$8,"&lt;="&amp;IK$9,conditions!$9:$9,"&gt;="&amp;IK$9)/DAY(EOMONTH(IK$9,0)))</f>
        <v>31.724137931034484</v>
      </c>
      <c r="IL184" s="27">
        <f>IF(IL$9="",0,SUMIFS(conditions!$100:$100,conditions!$8:$8,"&lt;="&amp;IL$9,conditions!$9:$9,"&gt;="&amp;IL$9)/DAY(EOMONTH(IL$9,0)))</f>
        <v>31.724137931034484</v>
      </c>
      <c r="IM184" s="27">
        <f>IF(IM$9="",0,SUMIFS(conditions!$100:$100,conditions!$8:$8,"&lt;="&amp;IM$9,conditions!$9:$9,"&gt;="&amp;IM$9)/DAY(EOMONTH(IM$9,0)))</f>
        <v>31.724137931034484</v>
      </c>
      <c r="IN184" s="27">
        <f>IF(IN$9="",0,SUMIFS(conditions!$100:$100,conditions!$8:$8,"&lt;="&amp;IN$9,conditions!$9:$9,"&gt;="&amp;IN$9)/DAY(EOMONTH(IN$9,0)))</f>
        <v>31.724137931034484</v>
      </c>
      <c r="IO184" s="27">
        <f>IF(IO$9="",0,SUMIFS(conditions!$100:$100,conditions!$8:$8,"&lt;="&amp;IO$9,conditions!$9:$9,"&gt;="&amp;IO$9)/DAY(EOMONTH(IO$9,0)))</f>
        <v>31.724137931034484</v>
      </c>
      <c r="IP184" s="27">
        <f>IF(IP$9="",0,SUMIFS(conditions!$100:$100,conditions!$8:$8,"&lt;="&amp;IP$9,conditions!$9:$9,"&gt;="&amp;IP$9)/DAY(EOMONTH(IP$9,0)))</f>
        <v>31.724137931034484</v>
      </c>
      <c r="IQ184" s="27">
        <f>IF(IQ$9="",0,SUMIFS(conditions!$100:$100,conditions!$8:$8,"&lt;="&amp;IQ$9,conditions!$9:$9,"&gt;="&amp;IQ$9)/DAY(EOMONTH(IQ$9,0)))</f>
        <v>31.724137931034484</v>
      </c>
      <c r="IR184" s="27">
        <f>IF(IR$9="",0,SUMIFS(conditions!$100:$100,conditions!$8:$8,"&lt;="&amp;IR$9,conditions!$9:$9,"&gt;="&amp;IR$9)/DAY(EOMONTH(IR$9,0)))</f>
        <v>31.724137931034484</v>
      </c>
      <c r="IS184" s="27">
        <f>IF(IS$9="",0,SUMIFS(conditions!$100:$100,conditions!$8:$8,"&lt;="&amp;IS$9,conditions!$9:$9,"&gt;="&amp;IS$9)/DAY(EOMONTH(IS$9,0)))</f>
        <v>31.724137931034484</v>
      </c>
      <c r="IT184" s="27">
        <f>IF(IT$9="",0,SUMIFS(conditions!$100:$100,conditions!$8:$8,"&lt;="&amp;IT$9,conditions!$9:$9,"&gt;="&amp;IT$9)/DAY(EOMONTH(IT$9,0)))</f>
        <v>31.724137931034484</v>
      </c>
      <c r="IU184" s="27">
        <f>IF(IU$9="",0,SUMIFS(conditions!$100:$100,conditions!$8:$8,"&lt;="&amp;IU$9,conditions!$9:$9,"&gt;="&amp;IU$9)/DAY(EOMONTH(IU$9,0)))</f>
        <v>31.724137931034484</v>
      </c>
      <c r="IV184" s="27">
        <f>IF(IV$9="",0,SUMIFS(conditions!$100:$100,conditions!$8:$8,"&lt;="&amp;IV$9,conditions!$9:$9,"&gt;="&amp;IV$9)/DAY(EOMONTH(IV$9,0)))</f>
        <v>31.724137931034484</v>
      </c>
      <c r="IW184" s="27">
        <f>IF(IW$9="",0,SUMIFS(conditions!$100:$100,conditions!$8:$8,"&lt;="&amp;IW$9,conditions!$9:$9,"&gt;="&amp;IW$9)/DAY(EOMONTH(IW$9,0)))</f>
        <v>31.724137931034484</v>
      </c>
      <c r="IX184" s="27">
        <f>IF(IX$9="",0,SUMIFS(conditions!$100:$100,conditions!$8:$8,"&lt;="&amp;IX$9,conditions!$9:$9,"&gt;="&amp;IX$9)/DAY(EOMONTH(IX$9,0)))</f>
        <v>31.724137931034484</v>
      </c>
      <c r="IY184" s="27">
        <f>IF(IY$9="",0,SUMIFS(conditions!$100:$100,conditions!$8:$8,"&lt;="&amp;IY$9,conditions!$9:$9,"&gt;="&amp;IY$9)/DAY(EOMONTH(IY$9,0)))</f>
        <v>31.724137931034484</v>
      </c>
      <c r="IZ184" s="27">
        <f>IF(IZ$9="",0,SUMIFS(conditions!$100:$100,conditions!$8:$8,"&lt;="&amp;IZ$9,conditions!$9:$9,"&gt;="&amp;IZ$9)/DAY(EOMONTH(IZ$9,0)))</f>
        <v>31.724137931034484</v>
      </c>
      <c r="JA184" s="27">
        <f>IF(JA$9="",0,SUMIFS(conditions!$100:$100,conditions!$8:$8,"&lt;="&amp;JA$9,conditions!$9:$9,"&gt;="&amp;JA$9)/DAY(EOMONTH(JA$9,0)))</f>
        <v>31.724137931034484</v>
      </c>
      <c r="JB184" s="27">
        <f>IF(JB$9="",0,SUMIFS(conditions!$100:$100,conditions!$8:$8,"&lt;="&amp;JB$9,conditions!$9:$9,"&gt;="&amp;JB$9)/DAY(EOMONTH(JB$9,0)))</f>
        <v>31.724137931034484</v>
      </c>
      <c r="JC184" s="27">
        <f>IF(JC$9="",0,SUMIFS(conditions!$100:$100,conditions!$8:$8,"&lt;="&amp;JC$9,conditions!$9:$9,"&gt;="&amp;JC$9)/DAY(EOMONTH(JC$9,0)))</f>
        <v>31.724137931034484</v>
      </c>
      <c r="JD184" s="27">
        <f>IF(JD$9="",0,SUMIFS(conditions!$100:$100,conditions!$8:$8,"&lt;="&amp;JD$9,conditions!$9:$9,"&gt;="&amp;JD$9)/DAY(EOMONTH(JD$9,0)))</f>
        <v>31.724137931034484</v>
      </c>
      <c r="JE184" s="27">
        <f>IF(JE$9="",0,SUMIFS(conditions!$100:$100,conditions!$8:$8,"&lt;="&amp;JE$9,conditions!$9:$9,"&gt;="&amp;JE$9)/DAY(EOMONTH(JE$9,0)))</f>
        <v>29.677419354838708</v>
      </c>
      <c r="JF184" s="27">
        <f>IF(JF$9="",0,SUMIFS(conditions!$100:$100,conditions!$8:$8,"&lt;="&amp;JF$9,conditions!$9:$9,"&gt;="&amp;JF$9)/DAY(EOMONTH(JF$9,0)))</f>
        <v>29.677419354838708</v>
      </c>
      <c r="JG184" s="27">
        <f>IF(JG$9="",0,SUMIFS(conditions!$100:$100,conditions!$8:$8,"&lt;="&amp;JG$9,conditions!$9:$9,"&gt;="&amp;JG$9)/DAY(EOMONTH(JG$9,0)))</f>
        <v>29.677419354838708</v>
      </c>
      <c r="JH184" s="27">
        <f>IF(JH$9="",0,SUMIFS(conditions!$100:$100,conditions!$8:$8,"&lt;="&amp;JH$9,conditions!$9:$9,"&gt;="&amp;JH$9)/DAY(EOMONTH(JH$9,0)))</f>
        <v>29.677419354838708</v>
      </c>
      <c r="JI184" s="27">
        <f>IF(JI$9="",0,SUMIFS(conditions!$100:$100,conditions!$8:$8,"&lt;="&amp;JI$9,conditions!$9:$9,"&gt;="&amp;JI$9)/DAY(EOMONTH(JI$9,0)))</f>
        <v>29.677419354838708</v>
      </c>
      <c r="JJ184" s="27">
        <f>IF(JJ$9="",0,SUMIFS(conditions!$100:$100,conditions!$8:$8,"&lt;="&amp;JJ$9,conditions!$9:$9,"&gt;="&amp;JJ$9)/DAY(EOMONTH(JJ$9,0)))</f>
        <v>29.677419354838708</v>
      </c>
      <c r="JK184" s="27">
        <f>IF(JK$9="",0,SUMIFS(conditions!$100:$100,conditions!$8:$8,"&lt;="&amp;JK$9,conditions!$9:$9,"&gt;="&amp;JK$9)/DAY(EOMONTH(JK$9,0)))</f>
        <v>29.677419354838708</v>
      </c>
      <c r="JL184" s="27">
        <f>IF(JL$9="",0,SUMIFS(conditions!$100:$100,conditions!$8:$8,"&lt;="&amp;JL$9,conditions!$9:$9,"&gt;="&amp;JL$9)/DAY(EOMONTH(JL$9,0)))</f>
        <v>29.677419354838708</v>
      </c>
      <c r="JM184" s="27">
        <f>IF(JM$9="",0,SUMIFS(conditions!$100:$100,conditions!$8:$8,"&lt;="&amp;JM$9,conditions!$9:$9,"&gt;="&amp;JM$9)/DAY(EOMONTH(JM$9,0)))</f>
        <v>29.677419354838708</v>
      </c>
      <c r="JN184" s="27">
        <f>IF(JN$9="",0,SUMIFS(conditions!$100:$100,conditions!$8:$8,"&lt;="&amp;JN$9,conditions!$9:$9,"&gt;="&amp;JN$9)/DAY(EOMONTH(JN$9,0)))</f>
        <v>29.677419354838708</v>
      </c>
      <c r="JO184" s="27">
        <f>IF(JO$9="",0,SUMIFS(conditions!$100:$100,conditions!$8:$8,"&lt;="&amp;JO$9,conditions!$9:$9,"&gt;="&amp;JO$9)/DAY(EOMONTH(JO$9,0)))</f>
        <v>29.677419354838708</v>
      </c>
      <c r="JP184" s="27">
        <f>IF(JP$9="",0,SUMIFS(conditions!$100:$100,conditions!$8:$8,"&lt;="&amp;JP$9,conditions!$9:$9,"&gt;="&amp;JP$9)/DAY(EOMONTH(JP$9,0)))</f>
        <v>29.677419354838708</v>
      </c>
      <c r="JQ184" s="27">
        <f>IF(JQ$9="",0,SUMIFS(conditions!$100:$100,conditions!$8:$8,"&lt;="&amp;JQ$9,conditions!$9:$9,"&gt;="&amp;JQ$9)/DAY(EOMONTH(JQ$9,0)))</f>
        <v>29.677419354838708</v>
      </c>
      <c r="JR184" s="27">
        <f>IF(JR$9="",0,SUMIFS(conditions!$100:$100,conditions!$8:$8,"&lt;="&amp;JR$9,conditions!$9:$9,"&gt;="&amp;JR$9)/DAY(EOMONTH(JR$9,0)))</f>
        <v>29.677419354838708</v>
      </c>
      <c r="JS184" s="27">
        <f>IF(JS$9="",0,SUMIFS(conditions!$100:$100,conditions!$8:$8,"&lt;="&amp;JS$9,conditions!$9:$9,"&gt;="&amp;JS$9)/DAY(EOMONTH(JS$9,0)))</f>
        <v>29.677419354838708</v>
      </c>
      <c r="JT184" s="27">
        <f>IF(JT$9="",0,SUMIFS(conditions!$100:$100,conditions!$8:$8,"&lt;="&amp;JT$9,conditions!$9:$9,"&gt;="&amp;JT$9)/DAY(EOMONTH(JT$9,0)))</f>
        <v>29.677419354838708</v>
      </c>
      <c r="JU184" s="27">
        <f>IF(JU$9="",0,SUMIFS(conditions!$100:$100,conditions!$8:$8,"&lt;="&amp;JU$9,conditions!$9:$9,"&gt;="&amp;JU$9)/DAY(EOMONTH(JU$9,0)))</f>
        <v>29.677419354838708</v>
      </c>
      <c r="JV184" s="27">
        <f>IF(JV$9="",0,SUMIFS(conditions!$100:$100,conditions!$8:$8,"&lt;="&amp;JV$9,conditions!$9:$9,"&gt;="&amp;JV$9)/DAY(EOMONTH(JV$9,0)))</f>
        <v>29.677419354838708</v>
      </c>
      <c r="JW184" s="27">
        <f>IF(JW$9="",0,SUMIFS(conditions!$100:$100,conditions!$8:$8,"&lt;="&amp;JW$9,conditions!$9:$9,"&gt;="&amp;JW$9)/DAY(EOMONTH(JW$9,0)))</f>
        <v>29.677419354838708</v>
      </c>
      <c r="JX184" s="27">
        <f>IF(JX$9="",0,SUMIFS(conditions!$100:$100,conditions!$8:$8,"&lt;="&amp;JX$9,conditions!$9:$9,"&gt;="&amp;JX$9)/DAY(EOMONTH(JX$9,0)))</f>
        <v>29.677419354838708</v>
      </c>
      <c r="JY184" s="27">
        <f>IF(JY$9="",0,SUMIFS(conditions!$100:$100,conditions!$8:$8,"&lt;="&amp;JY$9,conditions!$9:$9,"&gt;="&amp;JY$9)/DAY(EOMONTH(JY$9,0)))</f>
        <v>29.677419354838708</v>
      </c>
      <c r="JZ184" s="27">
        <f>IF(JZ$9="",0,SUMIFS(conditions!$100:$100,conditions!$8:$8,"&lt;="&amp;JZ$9,conditions!$9:$9,"&gt;="&amp;JZ$9)/DAY(EOMONTH(JZ$9,0)))</f>
        <v>29.677419354838708</v>
      </c>
      <c r="KA184" s="27">
        <f>IF(KA$9="",0,SUMIFS(conditions!$100:$100,conditions!$8:$8,"&lt;="&amp;KA$9,conditions!$9:$9,"&gt;="&amp;KA$9)/DAY(EOMONTH(KA$9,0)))</f>
        <v>29.677419354838708</v>
      </c>
      <c r="KB184" s="27">
        <f>IF(KB$9="",0,SUMIFS(conditions!$100:$100,conditions!$8:$8,"&lt;="&amp;KB$9,conditions!$9:$9,"&gt;="&amp;KB$9)/DAY(EOMONTH(KB$9,0)))</f>
        <v>29.677419354838708</v>
      </c>
      <c r="KC184" s="27">
        <f>IF(KC$9="",0,SUMIFS(conditions!$100:$100,conditions!$8:$8,"&lt;="&amp;KC$9,conditions!$9:$9,"&gt;="&amp;KC$9)/DAY(EOMONTH(KC$9,0)))</f>
        <v>29.677419354838708</v>
      </c>
      <c r="KD184" s="27">
        <f>IF(KD$9="",0,SUMIFS(conditions!$100:$100,conditions!$8:$8,"&lt;="&amp;KD$9,conditions!$9:$9,"&gt;="&amp;KD$9)/DAY(EOMONTH(KD$9,0)))</f>
        <v>29.677419354838708</v>
      </c>
      <c r="KE184" s="27">
        <f>IF(KE$9="",0,SUMIFS(conditions!$100:$100,conditions!$8:$8,"&lt;="&amp;KE$9,conditions!$9:$9,"&gt;="&amp;KE$9)/DAY(EOMONTH(KE$9,0)))</f>
        <v>29.677419354838708</v>
      </c>
      <c r="KF184" s="27">
        <f>IF(KF$9="",0,SUMIFS(conditions!$100:$100,conditions!$8:$8,"&lt;="&amp;KF$9,conditions!$9:$9,"&gt;="&amp;KF$9)/DAY(EOMONTH(KF$9,0)))</f>
        <v>29.677419354838708</v>
      </c>
      <c r="KG184" s="27">
        <f>IF(KG$9="",0,SUMIFS(conditions!$100:$100,conditions!$8:$8,"&lt;="&amp;KG$9,conditions!$9:$9,"&gt;="&amp;KG$9)/DAY(EOMONTH(KG$9,0)))</f>
        <v>29.677419354838708</v>
      </c>
      <c r="KH184" s="27">
        <f>IF(KH$9="",0,SUMIFS(conditions!$100:$100,conditions!$8:$8,"&lt;="&amp;KH$9,conditions!$9:$9,"&gt;="&amp;KH$9)/DAY(EOMONTH(KH$9,0)))</f>
        <v>29.677419354838708</v>
      </c>
      <c r="KI184" s="27">
        <f>IF(KI$9="",0,SUMIFS(conditions!$100:$100,conditions!$8:$8,"&lt;="&amp;KI$9,conditions!$9:$9,"&gt;="&amp;KI$9)/DAY(EOMONTH(KI$9,0)))</f>
        <v>29.677419354838708</v>
      </c>
      <c r="KJ184" s="27">
        <f>IF(KJ$9="",0,SUMIFS(conditions!$100:$100,conditions!$8:$8,"&lt;="&amp;KJ$9,conditions!$9:$9,"&gt;="&amp;KJ$9)/DAY(EOMONTH(KJ$9,0)))</f>
        <v>30.666666666666668</v>
      </c>
      <c r="KK184" s="27">
        <f>IF(KK$9="",0,SUMIFS(conditions!$100:$100,conditions!$8:$8,"&lt;="&amp;KK$9,conditions!$9:$9,"&gt;="&amp;KK$9)/DAY(EOMONTH(KK$9,0)))</f>
        <v>30.666666666666668</v>
      </c>
      <c r="KL184" s="27">
        <f>IF(KL$9="",0,SUMIFS(conditions!$100:$100,conditions!$8:$8,"&lt;="&amp;KL$9,conditions!$9:$9,"&gt;="&amp;KL$9)/DAY(EOMONTH(KL$9,0)))</f>
        <v>30.666666666666668</v>
      </c>
      <c r="KM184" s="27">
        <f>IF(KM$9="",0,SUMIFS(conditions!$100:$100,conditions!$8:$8,"&lt;="&amp;KM$9,conditions!$9:$9,"&gt;="&amp;KM$9)/DAY(EOMONTH(KM$9,0)))</f>
        <v>30.666666666666668</v>
      </c>
      <c r="KN184" s="27">
        <f>IF(KN$9="",0,SUMIFS(conditions!$100:$100,conditions!$8:$8,"&lt;="&amp;KN$9,conditions!$9:$9,"&gt;="&amp;KN$9)/DAY(EOMONTH(KN$9,0)))</f>
        <v>30.666666666666668</v>
      </c>
      <c r="KO184" s="27">
        <f>IF(KO$9="",0,SUMIFS(conditions!$100:$100,conditions!$8:$8,"&lt;="&amp;KO$9,conditions!$9:$9,"&gt;="&amp;KO$9)/DAY(EOMONTH(KO$9,0)))</f>
        <v>30.666666666666668</v>
      </c>
      <c r="KP184" s="27">
        <f>IF(KP$9="",0,SUMIFS(conditions!$100:$100,conditions!$8:$8,"&lt;="&amp;KP$9,conditions!$9:$9,"&gt;="&amp;KP$9)/DAY(EOMONTH(KP$9,0)))</f>
        <v>30.666666666666668</v>
      </c>
      <c r="KQ184" s="27">
        <f>IF(KQ$9="",0,SUMIFS(conditions!$100:$100,conditions!$8:$8,"&lt;="&amp;KQ$9,conditions!$9:$9,"&gt;="&amp;KQ$9)/DAY(EOMONTH(KQ$9,0)))</f>
        <v>30.666666666666668</v>
      </c>
      <c r="KR184" s="27">
        <f>IF(KR$9="",0,SUMIFS(conditions!$100:$100,conditions!$8:$8,"&lt;="&amp;KR$9,conditions!$9:$9,"&gt;="&amp;KR$9)/DAY(EOMONTH(KR$9,0)))</f>
        <v>30.666666666666668</v>
      </c>
      <c r="KS184" s="27">
        <f>IF(KS$9="",0,SUMIFS(conditions!$100:$100,conditions!$8:$8,"&lt;="&amp;KS$9,conditions!$9:$9,"&gt;="&amp;KS$9)/DAY(EOMONTH(KS$9,0)))</f>
        <v>30.666666666666668</v>
      </c>
      <c r="KT184" s="27">
        <f>IF(KT$9="",0,SUMIFS(conditions!$100:$100,conditions!$8:$8,"&lt;="&amp;KT$9,conditions!$9:$9,"&gt;="&amp;KT$9)/DAY(EOMONTH(KT$9,0)))</f>
        <v>30.666666666666668</v>
      </c>
      <c r="KU184" s="27">
        <f>IF(KU$9="",0,SUMIFS(conditions!$100:$100,conditions!$8:$8,"&lt;="&amp;KU$9,conditions!$9:$9,"&gt;="&amp;KU$9)/DAY(EOMONTH(KU$9,0)))</f>
        <v>30.666666666666668</v>
      </c>
      <c r="KV184" s="27">
        <f>IF(KV$9="",0,SUMIFS(conditions!$100:$100,conditions!$8:$8,"&lt;="&amp;KV$9,conditions!$9:$9,"&gt;="&amp;KV$9)/DAY(EOMONTH(KV$9,0)))</f>
        <v>30.666666666666668</v>
      </c>
      <c r="KW184" s="27">
        <f>IF(KW$9="",0,SUMIFS(conditions!$100:$100,conditions!$8:$8,"&lt;="&amp;KW$9,conditions!$9:$9,"&gt;="&amp;KW$9)/DAY(EOMONTH(KW$9,0)))</f>
        <v>30.666666666666668</v>
      </c>
      <c r="KX184" s="27">
        <f>IF(KX$9="",0,SUMIFS(conditions!$100:$100,conditions!$8:$8,"&lt;="&amp;KX$9,conditions!$9:$9,"&gt;="&amp;KX$9)/DAY(EOMONTH(KX$9,0)))</f>
        <v>30.666666666666668</v>
      </c>
      <c r="KY184" s="27">
        <f>IF(KY$9="",0,SUMIFS(conditions!$100:$100,conditions!$8:$8,"&lt;="&amp;KY$9,conditions!$9:$9,"&gt;="&amp;KY$9)/DAY(EOMONTH(KY$9,0)))</f>
        <v>30.666666666666668</v>
      </c>
      <c r="KZ184" s="27">
        <f>IF(KZ$9="",0,SUMIFS(conditions!$100:$100,conditions!$8:$8,"&lt;="&amp;KZ$9,conditions!$9:$9,"&gt;="&amp;KZ$9)/DAY(EOMONTH(KZ$9,0)))</f>
        <v>30.666666666666668</v>
      </c>
      <c r="LA184" s="27">
        <f>IF(LA$9="",0,SUMIFS(conditions!$100:$100,conditions!$8:$8,"&lt;="&amp;LA$9,conditions!$9:$9,"&gt;="&amp;LA$9)/DAY(EOMONTH(LA$9,0)))</f>
        <v>30.666666666666668</v>
      </c>
      <c r="LB184" s="27">
        <f>IF(LB$9="",0,SUMIFS(conditions!$100:$100,conditions!$8:$8,"&lt;="&amp;LB$9,conditions!$9:$9,"&gt;="&amp;LB$9)/DAY(EOMONTH(LB$9,0)))</f>
        <v>30.666666666666668</v>
      </c>
      <c r="LC184" s="27">
        <f>IF(LC$9="",0,SUMIFS(conditions!$100:$100,conditions!$8:$8,"&lt;="&amp;LC$9,conditions!$9:$9,"&gt;="&amp;LC$9)/DAY(EOMONTH(LC$9,0)))</f>
        <v>30.666666666666668</v>
      </c>
      <c r="LD184" s="27">
        <f>IF(LD$9="",0,SUMIFS(conditions!$100:$100,conditions!$8:$8,"&lt;="&amp;LD$9,conditions!$9:$9,"&gt;="&amp;LD$9)/DAY(EOMONTH(LD$9,0)))</f>
        <v>30.666666666666668</v>
      </c>
      <c r="LE184" s="27">
        <f>IF(LE$9="",0,SUMIFS(conditions!$100:$100,conditions!$8:$8,"&lt;="&amp;LE$9,conditions!$9:$9,"&gt;="&amp;LE$9)/DAY(EOMONTH(LE$9,0)))</f>
        <v>30.666666666666668</v>
      </c>
      <c r="LF184" s="27">
        <f>IF(LF$9="",0,SUMIFS(conditions!$100:$100,conditions!$8:$8,"&lt;="&amp;LF$9,conditions!$9:$9,"&gt;="&amp;LF$9)/DAY(EOMONTH(LF$9,0)))</f>
        <v>30.666666666666668</v>
      </c>
      <c r="LG184" s="27">
        <f>IF(LG$9="",0,SUMIFS(conditions!$100:$100,conditions!$8:$8,"&lt;="&amp;LG$9,conditions!$9:$9,"&gt;="&amp;LG$9)/DAY(EOMONTH(LG$9,0)))</f>
        <v>30.666666666666668</v>
      </c>
      <c r="LH184" s="27">
        <f>IF(LH$9="",0,SUMIFS(conditions!$100:$100,conditions!$8:$8,"&lt;="&amp;LH$9,conditions!$9:$9,"&gt;="&amp;LH$9)/DAY(EOMONTH(LH$9,0)))</f>
        <v>30.666666666666668</v>
      </c>
      <c r="LI184" s="27">
        <f>IF(LI$9="",0,SUMIFS(conditions!$100:$100,conditions!$8:$8,"&lt;="&amp;LI$9,conditions!$9:$9,"&gt;="&amp;LI$9)/DAY(EOMONTH(LI$9,0)))</f>
        <v>30.666666666666668</v>
      </c>
      <c r="LJ184" s="27">
        <f>IF(LJ$9="",0,SUMIFS(conditions!$100:$100,conditions!$8:$8,"&lt;="&amp;LJ$9,conditions!$9:$9,"&gt;="&amp;LJ$9)/DAY(EOMONTH(LJ$9,0)))</f>
        <v>30.666666666666668</v>
      </c>
      <c r="LK184" s="27">
        <f>IF(LK$9="",0,SUMIFS(conditions!$100:$100,conditions!$8:$8,"&lt;="&amp;LK$9,conditions!$9:$9,"&gt;="&amp;LK$9)/DAY(EOMONTH(LK$9,0)))</f>
        <v>30.666666666666668</v>
      </c>
      <c r="LL184" s="27">
        <f>IF(LL$9="",0,SUMIFS(conditions!$100:$100,conditions!$8:$8,"&lt;="&amp;LL$9,conditions!$9:$9,"&gt;="&amp;LL$9)/DAY(EOMONTH(LL$9,0)))</f>
        <v>30.666666666666668</v>
      </c>
      <c r="LM184" s="27">
        <f>IF(LM$9="",0,SUMIFS(conditions!$100:$100,conditions!$8:$8,"&lt;="&amp;LM$9,conditions!$9:$9,"&gt;="&amp;LM$9)/DAY(EOMONTH(LM$9,0)))</f>
        <v>30.666666666666668</v>
      </c>
      <c r="LN184" s="27">
        <f>IF(LN$9="",0,SUMIFS(conditions!$100:$100,conditions!$8:$8,"&lt;="&amp;LN$9,conditions!$9:$9,"&gt;="&amp;LN$9)/DAY(EOMONTH(LN$9,0)))</f>
        <v>29.677419354838708</v>
      </c>
      <c r="LO184" s="27">
        <f>IF(LO$9="",0,SUMIFS(conditions!$100:$100,conditions!$8:$8,"&lt;="&amp;LO$9,conditions!$9:$9,"&gt;="&amp;LO$9)/DAY(EOMONTH(LO$9,0)))</f>
        <v>29.677419354838708</v>
      </c>
      <c r="LP184" s="27">
        <f>IF(LP$9="",0,SUMIFS(conditions!$100:$100,conditions!$8:$8,"&lt;="&amp;LP$9,conditions!$9:$9,"&gt;="&amp;LP$9)/DAY(EOMONTH(LP$9,0)))</f>
        <v>29.677419354838708</v>
      </c>
      <c r="LQ184" s="27">
        <f>IF(LQ$9="",0,SUMIFS(conditions!$100:$100,conditions!$8:$8,"&lt;="&amp;LQ$9,conditions!$9:$9,"&gt;="&amp;LQ$9)/DAY(EOMONTH(LQ$9,0)))</f>
        <v>29.677419354838708</v>
      </c>
      <c r="LR184" s="27">
        <f>IF(LR$9="",0,SUMIFS(conditions!$100:$100,conditions!$8:$8,"&lt;="&amp;LR$9,conditions!$9:$9,"&gt;="&amp;LR$9)/DAY(EOMONTH(LR$9,0)))</f>
        <v>29.677419354838708</v>
      </c>
      <c r="LS184" s="27">
        <f>IF(LS$9="",0,SUMIFS(conditions!$100:$100,conditions!$8:$8,"&lt;="&amp;LS$9,conditions!$9:$9,"&gt;="&amp;LS$9)/DAY(EOMONTH(LS$9,0)))</f>
        <v>29.677419354838708</v>
      </c>
      <c r="LT184" s="27">
        <f>IF(LT$9="",0,SUMIFS(conditions!$100:$100,conditions!$8:$8,"&lt;="&amp;LT$9,conditions!$9:$9,"&gt;="&amp;LT$9)/DAY(EOMONTH(LT$9,0)))</f>
        <v>29.677419354838708</v>
      </c>
      <c r="LU184" s="27">
        <f>IF(LU$9="",0,SUMIFS(conditions!$100:$100,conditions!$8:$8,"&lt;="&amp;LU$9,conditions!$9:$9,"&gt;="&amp;LU$9)/DAY(EOMONTH(LU$9,0)))</f>
        <v>29.677419354838708</v>
      </c>
      <c r="LV184" s="27">
        <f>IF(LV$9="",0,SUMIFS(conditions!$100:$100,conditions!$8:$8,"&lt;="&amp;LV$9,conditions!$9:$9,"&gt;="&amp;LV$9)/DAY(EOMONTH(LV$9,0)))</f>
        <v>29.677419354838708</v>
      </c>
      <c r="LW184" s="27">
        <f>IF(LW$9="",0,SUMIFS(conditions!$100:$100,conditions!$8:$8,"&lt;="&amp;LW$9,conditions!$9:$9,"&gt;="&amp;LW$9)/DAY(EOMONTH(LW$9,0)))</f>
        <v>29.677419354838708</v>
      </c>
      <c r="LX184" s="27">
        <f>IF(LX$9="",0,SUMIFS(conditions!$100:$100,conditions!$8:$8,"&lt;="&amp;LX$9,conditions!$9:$9,"&gt;="&amp;LX$9)/DAY(EOMONTH(LX$9,0)))</f>
        <v>29.677419354838708</v>
      </c>
      <c r="LY184" s="27">
        <f>IF(LY$9="",0,SUMIFS(conditions!$100:$100,conditions!$8:$8,"&lt;="&amp;LY$9,conditions!$9:$9,"&gt;="&amp;LY$9)/DAY(EOMONTH(LY$9,0)))</f>
        <v>29.677419354838708</v>
      </c>
      <c r="LZ184" s="27">
        <f>IF(LZ$9="",0,SUMIFS(conditions!$100:$100,conditions!$8:$8,"&lt;="&amp;LZ$9,conditions!$9:$9,"&gt;="&amp;LZ$9)/DAY(EOMONTH(LZ$9,0)))</f>
        <v>29.677419354838708</v>
      </c>
      <c r="MA184" s="27">
        <f>IF(MA$9="",0,SUMIFS(conditions!$100:$100,conditions!$8:$8,"&lt;="&amp;MA$9,conditions!$9:$9,"&gt;="&amp;MA$9)/DAY(EOMONTH(MA$9,0)))</f>
        <v>29.677419354838708</v>
      </c>
      <c r="MB184" s="27">
        <f>IF(MB$9="",0,SUMIFS(conditions!$100:$100,conditions!$8:$8,"&lt;="&amp;MB$9,conditions!$9:$9,"&gt;="&amp;MB$9)/DAY(EOMONTH(MB$9,0)))</f>
        <v>29.677419354838708</v>
      </c>
      <c r="MC184" s="27">
        <f>IF(MC$9="",0,SUMIFS(conditions!$100:$100,conditions!$8:$8,"&lt;="&amp;MC$9,conditions!$9:$9,"&gt;="&amp;MC$9)/DAY(EOMONTH(MC$9,0)))</f>
        <v>29.677419354838708</v>
      </c>
      <c r="MD184" s="27">
        <f>IF(MD$9="",0,SUMIFS(conditions!$100:$100,conditions!$8:$8,"&lt;="&amp;MD$9,conditions!$9:$9,"&gt;="&amp;MD$9)/DAY(EOMONTH(MD$9,0)))</f>
        <v>29.677419354838708</v>
      </c>
      <c r="ME184" s="27">
        <f>IF(ME$9="",0,SUMIFS(conditions!$100:$100,conditions!$8:$8,"&lt;="&amp;ME$9,conditions!$9:$9,"&gt;="&amp;ME$9)/DAY(EOMONTH(ME$9,0)))</f>
        <v>29.677419354838708</v>
      </c>
      <c r="MF184" s="27">
        <f>IF(MF$9="",0,SUMIFS(conditions!$100:$100,conditions!$8:$8,"&lt;="&amp;MF$9,conditions!$9:$9,"&gt;="&amp;MF$9)/DAY(EOMONTH(MF$9,0)))</f>
        <v>29.677419354838708</v>
      </c>
      <c r="MG184" s="27">
        <f>IF(MG$9="",0,SUMIFS(conditions!$100:$100,conditions!$8:$8,"&lt;="&amp;MG$9,conditions!$9:$9,"&gt;="&amp;MG$9)/DAY(EOMONTH(MG$9,0)))</f>
        <v>29.677419354838708</v>
      </c>
      <c r="MH184" s="27">
        <f>IF(MH$9="",0,SUMIFS(conditions!$100:$100,conditions!$8:$8,"&lt;="&amp;MH$9,conditions!$9:$9,"&gt;="&amp;MH$9)/DAY(EOMONTH(MH$9,0)))</f>
        <v>29.677419354838708</v>
      </c>
      <c r="MI184" s="27">
        <f>IF(MI$9="",0,SUMIFS(conditions!$100:$100,conditions!$8:$8,"&lt;="&amp;MI$9,conditions!$9:$9,"&gt;="&amp;MI$9)/DAY(EOMONTH(MI$9,0)))</f>
        <v>29.677419354838708</v>
      </c>
      <c r="MJ184" s="27">
        <f>IF(MJ$9="",0,SUMIFS(conditions!$100:$100,conditions!$8:$8,"&lt;="&amp;MJ$9,conditions!$9:$9,"&gt;="&amp;MJ$9)/DAY(EOMONTH(MJ$9,0)))</f>
        <v>29.677419354838708</v>
      </c>
      <c r="MK184" s="27">
        <f>IF(MK$9="",0,SUMIFS(conditions!$100:$100,conditions!$8:$8,"&lt;="&amp;MK$9,conditions!$9:$9,"&gt;="&amp;MK$9)/DAY(EOMONTH(MK$9,0)))</f>
        <v>29.677419354838708</v>
      </c>
      <c r="ML184" s="27">
        <f>IF(ML$9="",0,SUMIFS(conditions!$100:$100,conditions!$8:$8,"&lt;="&amp;ML$9,conditions!$9:$9,"&gt;="&amp;ML$9)/DAY(EOMONTH(ML$9,0)))</f>
        <v>29.677419354838708</v>
      </c>
      <c r="MM184" s="27">
        <f>IF(MM$9="",0,SUMIFS(conditions!$100:$100,conditions!$8:$8,"&lt;="&amp;MM$9,conditions!$9:$9,"&gt;="&amp;MM$9)/DAY(EOMONTH(MM$9,0)))</f>
        <v>29.677419354838708</v>
      </c>
      <c r="MN184" s="27">
        <f>IF(MN$9="",0,SUMIFS(conditions!$100:$100,conditions!$8:$8,"&lt;="&amp;MN$9,conditions!$9:$9,"&gt;="&amp;MN$9)/DAY(EOMONTH(MN$9,0)))</f>
        <v>29.677419354838708</v>
      </c>
      <c r="MO184" s="27">
        <f>IF(MO$9="",0,SUMIFS(conditions!$100:$100,conditions!$8:$8,"&lt;="&amp;MO$9,conditions!$9:$9,"&gt;="&amp;MO$9)/DAY(EOMONTH(MO$9,0)))</f>
        <v>29.677419354838708</v>
      </c>
      <c r="MP184" s="27">
        <f>IF(MP$9="",0,SUMIFS(conditions!$100:$100,conditions!$8:$8,"&lt;="&amp;MP$9,conditions!$9:$9,"&gt;="&amp;MP$9)/DAY(EOMONTH(MP$9,0)))</f>
        <v>29.677419354838708</v>
      </c>
      <c r="MQ184" s="27">
        <f>IF(MQ$9="",0,SUMIFS(conditions!$100:$100,conditions!$8:$8,"&lt;="&amp;MQ$9,conditions!$9:$9,"&gt;="&amp;MQ$9)/DAY(EOMONTH(MQ$9,0)))</f>
        <v>29.677419354838708</v>
      </c>
      <c r="MR184" s="27">
        <f>IF(MR$9="",0,SUMIFS(conditions!$100:$100,conditions!$8:$8,"&lt;="&amp;MR$9,conditions!$9:$9,"&gt;="&amp;MR$9)/DAY(EOMONTH(MR$9,0)))</f>
        <v>29.677419354838708</v>
      </c>
      <c r="MS184" s="27">
        <f>IF(MS$9="",0,SUMIFS(conditions!$100:$100,conditions!$8:$8,"&lt;="&amp;MS$9,conditions!$9:$9,"&gt;="&amp;MS$9)/DAY(EOMONTH(MS$9,0)))</f>
        <v>30.666666666666668</v>
      </c>
      <c r="MT184" s="27">
        <f>IF(MT$9="",0,SUMIFS(conditions!$100:$100,conditions!$8:$8,"&lt;="&amp;MT$9,conditions!$9:$9,"&gt;="&amp;MT$9)/DAY(EOMONTH(MT$9,0)))</f>
        <v>30.666666666666668</v>
      </c>
      <c r="MU184" s="27">
        <f>IF(MU$9="",0,SUMIFS(conditions!$100:$100,conditions!$8:$8,"&lt;="&amp;MU$9,conditions!$9:$9,"&gt;="&amp;MU$9)/DAY(EOMONTH(MU$9,0)))</f>
        <v>30.666666666666668</v>
      </c>
      <c r="MV184" s="27">
        <f>IF(MV$9="",0,SUMIFS(conditions!$100:$100,conditions!$8:$8,"&lt;="&amp;MV$9,conditions!$9:$9,"&gt;="&amp;MV$9)/DAY(EOMONTH(MV$9,0)))</f>
        <v>30.666666666666668</v>
      </c>
      <c r="MW184" s="27">
        <f>IF(MW$9="",0,SUMIFS(conditions!$100:$100,conditions!$8:$8,"&lt;="&amp;MW$9,conditions!$9:$9,"&gt;="&amp;MW$9)/DAY(EOMONTH(MW$9,0)))</f>
        <v>30.666666666666668</v>
      </c>
      <c r="MX184" s="27">
        <f>IF(MX$9="",0,SUMIFS(conditions!$100:$100,conditions!$8:$8,"&lt;="&amp;MX$9,conditions!$9:$9,"&gt;="&amp;MX$9)/DAY(EOMONTH(MX$9,0)))</f>
        <v>30.666666666666668</v>
      </c>
      <c r="MY184" s="27">
        <f>IF(MY$9="",0,SUMIFS(conditions!$100:$100,conditions!$8:$8,"&lt;="&amp;MY$9,conditions!$9:$9,"&gt;="&amp;MY$9)/DAY(EOMONTH(MY$9,0)))</f>
        <v>30.666666666666668</v>
      </c>
      <c r="MZ184" s="27">
        <f>IF(MZ$9="",0,SUMIFS(conditions!$100:$100,conditions!$8:$8,"&lt;="&amp;MZ$9,conditions!$9:$9,"&gt;="&amp;MZ$9)/DAY(EOMONTH(MZ$9,0)))</f>
        <v>30.666666666666668</v>
      </c>
      <c r="NA184" s="27">
        <f>IF(NA$9="",0,SUMIFS(conditions!$100:$100,conditions!$8:$8,"&lt;="&amp;NA$9,conditions!$9:$9,"&gt;="&amp;NA$9)/DAY(EOMONTH(NA$9,0)))</f>
        <v>30.666666666666668</v>
      </c>
      <c r="NB184" s="27">
        <f>IF(NB$9="",0,SUMIFS(conditions!$100:$100,conditions!$8:$8,"&lt;="&amp;NB$9,conditions!$9:$9,"&gt;="&amp;NB$9)/DAY(EOMONTH(NB$9,0)))</f>
        <v>30.666666666666668</v>
      </c>
      <c r="NC184" s="27">
        <f>IF(NC$9="",0,SUMIFS(conditions!$100:$100,conditions!$8:$8,"&lt;="&amp;NC$9,conditions!$9:$9,"&gt;="&amp;NC$9)/DAY(EOMONTH(NC$9,0)))</f>
        <v>30.666666666666668</v>
      </c>
      <c r="ND184" s="27">
        <f>IF(ND$9="",0,SUMIFS(conditions!$100:$100,conditions!$8:$8,"&lt;="&amp;ND$9,conditions!$9:$9,"&gt;="&amp;ND$9)/DAY(EOMONTH(ND$9,0)))</f>
        <v>30.666666666666668</v>
      </c>
      <c r="NE184" s="27">
        <f>IF(NE$9="",0,SUMIFS(conditions!$100:$100,conditions!$8:$8,"&lt;="&amp;NE$9,conditions!$9:$9,"&gt;="&amp;NE$9)/DAY(EOMONTH(NE$9,0)))</f>
        <v>30.666666666666668</v>
      </c>
      <c r="NF184" s="27">
        <f>IF(NF$9="",0,SUMIFS(conditions!$100:$100,conditions!$8:$8,"&lt;="&amp;NF$9,conditions!$9:$9,"&gt;="&amp;NF$9)/DAY(EOMONTH(NF$9,0)))</f>
        <v>30.666666666666668</v>
      </c>
      <c r="NG184" s="27">
        <f>IF(NG$9="",0,SUMIFS(conditions!$100:$100,conditions!$8:$8,"&lt;="&amp;NG$9,conditions!$9:$9,"&gt;="&amp;NG$9)/DAY(EOMONTH(NG$9,0)))</f>
        <v>30.666666666666668</v>
      </c>
      <c r="NH184" s="27">
        <f>IF(NH$9="",0,SUMIFS(conditions!$100:$100,conditions!$8:$8,"&lt;="&amp;NH$9,conditions!$9:$9,"&gt;="&amp;NH$9)/DAY(EOMONTH(NH$9,0)))</f>
        <v>30.666666666666668</v>
      </c>
      <c r="NI184" s="27">
        <f>IF(NI$9="",0,SUMIFS(conditions!$100:$100,conditions!$8:$8,"&lt;="&amp;NI$9,conditions!$9:$9,"&gt;="&amp;NI$9)/DAY(EOMONTH(NI$9,0)))</f>
        <v>30.666666666666668</v>
      </c>
      <c r="NJ184" s="27">
        <f>IF(NJ$9="",0,SUMIFS(conditions!$100:$100,conditions!$8:$8,"&lt;="&amp;NJ$9,conditions!$9:$9,"&gt;="&amp;NJ$9)/DAY(EOMONTH(NJ$9,0)))</f>
        <v>30.666666666666668</v>
      </c>
      <c r="NK184" s="27">
        <f>IF(NK$9="",0,SUMIFS(conditions!$100:$100,conditions!$8:$8,"&lt;="&amp;NK$9,conditions!$9:$9,"&gt;="&amp;NK$9)/DAY(EOMONTH(NK$9,0)))</f>
        <v>30.666666666666668</v>
      </c>
      <c r="NL184" s="27">
        <f>IF(NL$9="",0,SUMIFS(conditions!$100:$100,conditions!$8:$8,"&lt;="&amp;NL$9,conditions!$9:$9,"&gt;="&amp;NL$9)/DAY(EOMONTH(NL$9,0)))</f>
        <v>30.666666666666668</v>
      </c>
      <c r="NM184" s="27">
        <f>IF(NM$9="",0,SUMIFS(conditions!$100:$100,conditions!$8:$8,"&lt;="&amp;NM$9,conditions!$9:$9,"&gt;="&amp;NM$9)/DAY(EOMONTH(NM$9,0)))</f>
        <v>30.666666666666668</v>
      </c>
      <c r="NN184" s="27">
        <f>IF(NN$9="",0,SUMIFS(conditions!$100:$100,conditions!$8:$8,"&lt;="&amp;NN$9,conditions!$9:$9,"&gt;="&amp;NN$9)/DAY(EOMONTH(NN$9,0)))</f>
        <v>30.666666666666668</v>
      </c>
      <c r="NO184" s="27">
        <f>IF(NO$9="",0,SUMIFS(conditions!$100:$100,conditions!$8:$8,"&lt;="&amp;NO$9,conditions!$9:$9,"&gt;="&amp;NO$9)/DAY(EOMONTH(NO$9,0)))</f>
        <v>30.666666666666668</v>
      </c>
      <c r="NP184" s="27">
        <f>IF(NP$9="",0,SUMIFS(conditions!$100:$100,conditions!$8:$8,"&lt;="&amp;NP$9,conditions!$9:$9,"&gt;="&amp;NP$9)/DAY(EOMONTH(NP$9,0)))</f>
        <v>30.666666666666668</v>
      </c>
      <c r="NQ184" s="27">
        <f>IF(NQ$9="",0,SUMIFS(conditions!$100:$100,conditions!$8:$8,"&lt;="&amp;NQ$9,conditions!$9:$9,"&gt;="&amp;NQ$9)/DAY(EOMONTH(NQ$9,0)))</f>
        <v>30.666666666666668</v>
      </c>
      <c r="NR184" s="27">
        <f>IF(NR$9="",0,SUMIFS(conditions!$100:$100,conditions!$8:$8,"&lt;="&amp;NR$9,conditions!$9:$9,"&gt;="&amp;NR$9)/DAY(EOMONTH(NR$9,0)))</f>
        <v>30.666666666666668</v>
      </c>
      <c r="NS184" s="27">
        <f>IF(NS$9="",0,SUMIFS(conditions!$100:$100,conditions!$8:$8,"&lt;="&amp;NS$9,conditions!$9:$9,"&gt;="&amp;NS$9)/DAY(EOMONTH(NS$9,0)))</f>
        <v>30.666666666666668</v>
      </c>
      <c r="NT184" s="27">
        <f>IF(NT$9="",0,SUMIFS(conditions!$100:$100,conditions!$8:$8,"&lt;="&amp;NT$9,conditions!$9:$9,"&gt;="&amp;NT$9)/DAY(EOMONTH(NT$9,0)))</f>
        <v>30.666666666666668</v>
      </c>
      <c r="NU184" s="27">
        <f>IF(NU$9="",0,SUMIFS(conditions!$100:$100,conditions!$8:$8,"&lt;="&amp;NU$9,conditions!$9:$9,"&gt;="&amp;NU$9)/DAY(EOMONTH(NU$9,0)))</f>
        <v>30.666666666666668</v>
      </c>
      <c r="NV184" s="27">
        <f>IF(NV$9="",0,SUMIFS(conditions!$100:$100,conditions!$8:$8,"&lt;="&amp;NV$9,conditions!$9:$9,"&gt;="&amp;NV$9)/DAY(EOMONTH(NV$9,0)))</f>
        <v>30.666666666666668</v>
      </c>
    </row>
    <row r="185" spans="1:38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8"/>
      <c r="K185" s="1"/>
      <c r="L185" s="1"/>
      <c r="M185" s="1"/>
      <c r="N185" s="1"/>
      <c r="O185" s="1"/>
      <c r="P185" s="16" t="str">
        <f>structure!$S$13</f>
        <v>контроль</v>
      </c>
      <c r="Q185" s="33"/>
      <c r="R185" s="36">
        <f>R184-conditions!R100</f>
        <v>0</v>
      </c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</row>
    <row r="186" spans="1:386" s="7" customFormat="1" x14ac:dyDescent="0.25">
      <c r="A186" s="5"/>
      <c r="B186" s="5"/>
      <c r="C186" s="5"/>
      <c r="D186" s="5"/>
      <c r="E186" s="5"/>
      <c r="F186" s="5"/>
      <c r="G186" s="5" t="str">
        <f>KPI!$F$75</f>
        <v>оплата ФОТ</v>
      </c>
      <c r="H186" s="5"/>
      <c r="I186" s="5"/>
      <c r="J186" s="20" t="str">
        <f>IF($G186="","",INDEX(KPI!$H$11:$H$121,SUMIFS(KPI!$E$11:$E$121,KPI!$F$11:$F$121,$G186)))</f>
        <v>тыс.руб.</v>
      </c>
      <c r="K186" s="5"/>
      <c r="L186" s="5"/>
      <c r="M186" s="5"/>
      <c r="N186" s="5"/>
      <c r="O186" s="5"/>
      <c r="P186" s="5"/>
      <c r="Q186" s="5"/>
      <c r="R186" s="27">
        <f>SUM(T186:NV186)</f>
        <v>11040</v>
      </c>
      <c r="S186" s="5"/>
      <c r="T186" s="5"/>
      <c r="U186" s="27">
        <f>IF(U$9="",0,IF(DAY(U$9)=SUMIFS(conditions!$127:$127,conditions!$8:$8,"&lt;="&amp;U$9,conditions!$9:$9,"&gt;="&amp;U$9),SUMIFS(conditions!$126:$126,conditions!$8:$8,"&lt;="&amp;U$9,conditions!$9:$9,"&gt;="&amp;U$9),IF(DAY(U$9)=SUMIFS(conditions!$129:$129,conditions!$8:$8,"&lt;="&amp;U$9,conditions!$9:$9,"&gt;="&amp;U$9),SUMIFS(conditions!$128:$128,conditions!$8:$8,"&lt;="&amp;U$9,conditions!$9:$9,"&gt;="&amp;U$9),0))*SUMIFS(conditions!$100:$100,conditions!$8:$8,"&lt;="&amp;U$9,conditions!$9:$9,"&gt;="&amp;U$9))</f>
        <v>0</v>
      </c>
      <c r="V186" s="27">
        <f>IF(V$9="",0,IF(DAY(V$9)=SUMIFS(conditions!$127:$127,conditions!$8:$8,"&lt;="&amp;V$9,conditions!$9:$9,"&gt;="&amp;V$9),SUMIFS(conditions!$126:$126,conditions!$8:$8,"&lt;="&amp;V$9,conditions!$9:$9,"&gt;="&amp;V$9),IF(DAY(V$9)=SUMIFS(conditions!$129:$129,conditions!$8:$8,"&lt;="&amp;V$9,conditions!$9:$9,"&gt;="&amp;V$9),SUMIFS(conditions!$128:$128,conditions!$8:$8,"&lt;="&amp;V$9,conditions!$9:$9,"&gt;="&amp;V$9),0))*SUMIFS(conditions!$100:$100,conditions!$8:$8,"&lt;="&amp;V$9,conditions!$9:$9,"&gt;="&amp;V$9))</f>
        <v>0</v>
      </c>
      <c r="W186" s="27">
        <f>IF(W$9="",0,IF(DAY(W$9)=SUMIFS(conditions!$127:$127,conditions!$8:$8,"&lt;="&amp;W$9,conditions!$9:$9,"&gt;="&amp;W$9),SUMIFS(conditions!$126:$126,conditions!$8:$8,"&lt;="&amp;W$9,conditions!$9:$9,"&gt;="&amp;W$9),IF(DAY(W$9)=SUMIFS(conditions!$129:$129,conditions!$8:$8,"&lt;="&amp;W$9,conditions!$9:$9,"&gt;="&amp;W$9),SUMIFS(conditions!$128:$128,conditions!$8:$8,"&lt;="&amp;W$9,conditions!$9:$9,"&gt;="&amp;W$9),0))*SUMIFS(conditions!$100:$100,conditions!$8:$8,"&lt;="&amp;W$9,conditions!$9:$9,"&gt;="&amp;W$9))</f>
        <v>0</v>
      </c>
      <c r="X186" s="27">
        <f>IF(X$9="",0,IF(DAY(X$9)=SUMIFS(conditions!$127:$127,conditions!$8:$8,"&lt;="&amp;X$9,conditions!$9:$9,"&gt;="&amp;X$9),SUMIFS(conditions!$126:$126,conditions!$8:$8,"&lt;="&amp;X$9,conditions!$9:$9,"&gt;="&amp;X$9),IF(DAY(X$9)=SUMIFS(conditions!$129:$129,conditions!$8:$8,"&lt;="&amp;X$9,conditions!$9:$9,"&gt;="&amp;X$9),SUMIFS(conditions!$128:$128,conditions!$8:$8,"&lt;="&amp;X$9,conditions!$9:$9,"&gt;="&amp;X$9),0))*SUMIFS(conditions!$100:$100,conditions!$8:$8,"&lt;="&amp;X$9,conditions!$9:$9,"&gt;="&amp;X$9))</f>
        <v>0</v>
      </c>
      <c r="Y186" s="27">
        <f>IF(Y$9="",0,IF(DAY(Y$9)=SUMIFS(conditions!$127:$127,conditions!$8:$8,"&lt;="&amp;Y$9,conditions!$9:$9,"&gt;="&amp;Y$9),SUMIFS(conditions!$126:$126,conditions!$8:$8,"&lt;="&amp;Y$9,conditions!$9:$9,"&gt;="&amp;Y$9),IF(DAY(Y$9)=SUMIFS(conditions!$129:$129,conditions!$8:$8,"&lt;="&amp;Y$9,conditions!$9:$9,"&gt;="&amp;Y$9),SUMIFS(conditions!$128:$128,conditions!$8:$8,"&lt;="&amp;Y$9,conditions!$9:$9,"&gt;="&amp;Y$9),0))*SUMIFS(conditions!$100:$100,conditions!$8:$8,"&lt;="&amp;Y$9,conditions!$9:$9,"&gt;="&amp;Y$9))</f>
        <v>0</v>
      </c>
      <c r="Z186" s="27">
        <f>IF(Z$9="",0,IF(DAY(Z$9)=SUMIFS(conditions!$127:$127,conditions!$8:$8,"&lt;="&amp;Z$9,conditions!$9:$9,"&gt;="&amp;Z$9),SUMIFS(conditions!$126:$126,conditions!$8:$8,"&lt;="&amp;Z$9,conditions!$9:$9,"&gt;="&amp;Z$9),IF(DAY(Z$9)=SUMIFS(conditions!$129:$129,conditions!$8:$8,"&lt;="&amp;Z$9,conditions!$9:$9,"&gt;="&amp;Z$9),SUMIFS(conditions!$128:$128,conditions!$8:$8,"&lt;="&amp;Z$9,conditions!$9:$9,"&gt;="&amp;Z$9),0))*SUMIFS(conditions!$100:$100,conditions!$8:$8,"&lt;="&amp;Z$9,conditions!$9:$9,"&gt;="&amp;Z$9))</f>
        <v>0</v>
      </c>
      <c r="AA186" s="27">
        <f>IF(AA$9="",0,IF(DAY(AA$9)=SUMIFS(conditions!$127:$127,conditions!$8:$8,"&lt;="&amp;AA$9,conditions!$9:$9,"&gt;="&amp;AA$9),SUMIFS(conditions!$126:$126,conditions!$8:$8,"&lt;="&amp;AA$9,conditions!$9:$9,"&gt;="&amp;AA$9),IF(DAY(AA$9)=SUMIFS(conditions!$129:$129,conditions!$8:$8,"&lt;="&amp;AA$9,conditions!$9:$9,"&gt;="&amp;AA$9),SUMIFS(conditions!$128:$128,conditions!$8:$8,"&lt;="&amp;AA$9,conditions!$9:$9,"&gt;="&amp;AA$9),0))*SUMIFS(conditions!$100:$100,conditions!$8:$8,"&lt;="&amp;AA$9,conditions!$9:$9,"&gt;="&amp;AA$9))</f>
        <v>0</v>
      </c>
      <c r="AB186" s="27">
        <f>IF(AB$9="",0,IF(DAY(AB$9)=SUMIFS(conditions!$127:$127,conditions!$8:$8,"&lt;="&amp;AB$9,conditions!$9:$9,"&gt;="&amp;AB$9),SUMIFS(conditions!$126:$126,conditions!$8:$8,"&lt;="&amp;AB$9,conditions!$9:$9,"&gt;="&amp;AB$9),IF(DAY(AB$9)=SUMIFS(conditions!$129:$129,conditions!$8:$8,"&lt;="&amp;AB$9,conditions!$9:$9,"&gt;="&amp;AB$9),SUMIFS(conditions!$128:$128,conditions!$8:$8,"&lt;="&amp;AB$9,conditions!$9:$9,"&gt;="&amp;AB$9),0))*SUMIFS(conditions!$100:$100,conditions!$8:$8,"&lt;="&amp;AB$9,conditions!$9:$9,"&gt;="&amp;AB$9))</f>
        <v>0</v>
      </c>
      <c r="AC186" s="27">
        <f>IF(AC$9="",0,IF(DAY(AC$9)=SUMIFS(conditions!$127:$127,conditions!$8:$8,"&lt;="&amp;AC$9,conditions!$9:$9,"&gt;="&amp;AC$9),SUMIFS(conditions!$126:$126,conditions!$8:$8,"&lt;="&amp;AC$9,conditions!$9:$9,"&gt;="&amp;AC$9),IF(DAY(AC$9)=SUMIFS(conditions!$129:$129,conditions!$8:$8,"&lt;="&amp;AC$9,conditions!$9:$9,"&gt;="&amp;AC$9),SUMIFS(conditions!$128:$128,conditions!$8:$8,"&lt;="&amp;AC$9,conditions!$9:$9,"&gt;="&amp;AC$9),0))*SUMIFS(conditions!$100:$100,conditions!$8:$8,"&lt;="&amp;AC$9,conditions!$9:$9,"&gt;="&amp;AC$9))</f>
        <v>0</v>
      </c>
      <c r="AD186" s="27">
        <f>IF(AD$9="",0,IF(DAY(AD$9)=SUMIFS(conditions!$127:$127,conditions!$8:$8,"&lt;="&amp;AD$9,conditions!$9:$9,"&gt;="&amp;AD$9),SUMIFS(conditions!$126:$126,conditions!$8:$8,"&lt;="&amp;AD$9,conditions!$9:$9,"&gt;="&amp;AD$9),IF(DAY(AD$9)=SUMIFS(conditions!$129:$129,conditions!$8:$8,"&lt;="&amp;AD$9,conditions!$9:$9,"&gt;="&amp;AD$9),SUMIFS(conditions!$128:$128,conditions!$8:$8,"&lt;="&amp;AD$9,conditions!$9:$9,"&gt;="&amp;AD$9),0))*SUMIFS(conditions!$100:$100,conditions!$8:$8,"&lt;="&amp;AD$9,conditions!$9:$9,"&gt;="&amp;AD$9))</f>
        <v>0</v>
      </c>
      <c r="AE186" s="27">
        <f>IF(AE$9="",0,IF(DAY(AE$9)=SUMIFS(conditions!$127:$127,conditions!$8:$8,"&lt;="&amp;AE$9,conditions!$9:$9,"&gt;="&amp;AE$9),SUMIFS(conditions!$126:$126,conditions!$8:$8,"&lt;="&amp;AE$9,conditions!$9:$9,"&gt;="&amp;AE$9),IF(DAY(AE$9)=SUMIFS(conditions!$129:$129,conditions!$8:$8,"&lt;="&amp;AE$9,conditions!$9:$9,"&gt;="&amp;AE$9),SUMIFS(conditions!$128:$128,conditions!$8:$8,"&lt;="&amp;AE$9,conditions!$9:$9,"&gt;="&amp;AE$9),0))*SUMIFS(conditions!$100:$100,conditions!$8:$8,"&lt;="&amp;AE$9,conditions!$9:$9,"&gt;="&amp;AE$9))</f>
        <v>0</v>
      </c>
      <c r="AF186" s="27">
        <f>IF(AF$9="",0,IF(DAY(AF$9)=SUMIFS(conditions!$127:$127,conditions!$8:$8,"&lt;="&amp;AF$9,conditions!$9:$9,"&gt;="&amp;AF$9),SUMIFS(conditions!$126:$126,conditions!$8:$8,"&lt;="&amp;AF$9,conditions!$9:$9,"&gt;="&amp;AF$9),IF(DAY(AF$9)=SUMIFS(conditions!$129:$129,conditions!$8:$8,"&lt;="&amp;AF$9,conditions!$9:$9,"&gt;="&amp;AF$9),SUMIFS(conditions!$128:$128,conditions!$8:$8,"&lt;="&amp;AF$9,conditions!$9:$9,"&gt;="&amp;AF$9),0))*SUMIFS(conditions!$100:$100,conditions!$8:$8,"&lt;="&amp;AF$9,conditions!$9:$9,"&gt;="&amp;AF$9))</f>
        <v>0</v>
      </c>
      <c r="AG186" s="27">
        <f>IF(AG$9="",0,IF(DAY(AG$9)=SUMIFS(conditions!$127:$127,conditions!$8:$8,"&lt;="&amp;AG$9,conditions!$9:$9,"&gt;="&amp;AG$9),SUMIFS(conditions!$126:$126,conditions!$8:$8,"&lt;="&amp;AG$9,conditions!$9:$9,"&gt;="&amp;AG$9),IF(DAY(AG$9)=SUMIFS(conditions!$129:$129,conditions!$8:$8,"&lt;="&amp;AG$9,conditions!$9:$9,"&gt;="&amp;AG$9),SUMIFS(conditions!$128:$128,conditions!$8:$8,"&lt;="&amp;AG$9,conditions!$9:$9,"&gt;="&amp;AG$9),0))*SUMIFS(conditions!$100:$100,conditions!$8:$8,"&lt;="&amp;AG$9,conditions!$9:$9,"&gt;="&amp;AG$9))</f>
        <v>0</v>
      </c>
      <c r="AH186" s="27">
        <f>IF(AH$9="",0,IF(DAY(AH$9)=SUMIFS(conditions!$127:$127,conditions!$8:$8,"&lt;="&amp;AH$9,conditions!$9:$9,"&gt;="&amp;AH$9),SUMIFS(conditions!$126:$126,conditions!$8:$8,"&lt;="&amp;AH$9,conditions!$9:$9,"&gt;="&amp;AH$9),IF(DAY(AH$9)=SUMIFS(conditions!$129:$129,conditions!$8:$8,"&lt;="&amp;AH$9,conditions!$9:$9,"&gt;="&amp;AH$9),SUMIFS(conditions!$128:$128,conditions!$8:$8,"&lt;="&amp;AH$9,conditions!$9:$9,"&gt;="&amp;AH$9),0))*SUMIFS(conditions!$100:$100,conditions!$8:$8,"&lt;="&amp;AH$9,conditions!$9:$9,"&gt;="&amp;AH$9))</f>
        <v>0</v>
      </c>
      <c r="AI186" s="27">
        <f>IF(AI$9="",0,IF(DAY(AI$9)=SUMIFS(conditions!$127:$127,conditions!$8:$8,"&lt;="&amp;AI$9,conditions!$9:$9,"&gt;="&amp;AI$9),SUMIFS(conditions!$126:$126,conditions!$8:$8,"&lt;="&amp;AI$9,conditions!$9:$9,"&gt;="&amp;AI$9),IF(DAY(AI$9)=SUMIFS(conditions!$129:$129,conditions!$8:$8,"&lt;="&amp;AI$9,conditions!$9:$9,"&gt;="&amp;AI$9),SUMIFS(conditions!$128:$128,conditions!$8:$8,"&lt;="&amp;AI$9,conditions!$9:$9,"&gt;="&amp;AI$9),0))*SUMIFS(conditions!$100:$100,conditions!$8:$8,"&lt;="&amp;AI$9,conditions!$9:$9,"&gt;="&amp;AI$9))</f>
        <v>460</v>
      </c>
      <c r="AJ186" s="27">
        <f>IF(AJ$9="",0,IF(DAY(AJ$9)=SUMIFS(conditions!$127:$127,conditions!$8:$8,"&lt;="&amp;AJ$9,conditions!$9:$9,"&gt;="&amp;AJ$9),SUMIFS(conditions!$126:$126,conditions!$8:$8,"&lt;="&amp;AJ$9,conditions!$9:$9,"&gt;="&amp;AJ$9),IF(DAY(AJ$9)=SUMIFS(conditions!$129:$129,conditions!$8:$8,"&lt;="&amp;AJ$9,conditions!$9:$9,"&gt;="&amp;AJ$9),SUMIFS(conditions!$128:$128,conditions!$8:$8,"&lt;="&amp;AJ$9,conditions!$9:$9,"&gt;="&amp;AJ$9),0))*SUMIFS(conditions!$100:$100,conditions!$8:$8,"&lt;="&amp;AJ$9,conditions!$9:$9,"&gt;="&amp;AJ$9))</f>
        <v>0</v>
      </c>
      <c r="AK186" s="27">
        <f>IF(AK$9="",0,IF(DAY(AK$9)=SUMIFS(conditions!$127:$127,conditions!$8:$8,"&lt;="&amp;AK$9,conditions!$9:$9,"&gt;="&amp;AK$9),SUMIFS(conditions!$126:$126,conditions!$8:$8,"&lt;="&amp;AK$9,conditions!$9:$9,"&gt;="&amp;AK$9),IF(DAY(AK$9)=SUMIFS(conditions!$129:$129,conditions!$8:$8,"&lt;="&amp;AK$9,conditions!$9:$9,"&gt;="&amp;AK$9),SUMIFS(conditions!$128:$128,conditions!$8:$8,"&lt;="&amp;AK$9,conditions!$9:$9,"&gt;="&amp;AK$9),0))*SUMIFS(conditions!$100:$100,conditions!$8:$8,"&lt;="&amp;AK$9,conditions!$9:$9,"&gt;="&amp;AK$9))</f>
        <v>0</v>
      </c>
      <c r="AL186" s="27">
        <f>IF(AL$9="",0,IF(DAY(AL$9)=SUMIFS(conditions!$127:$127,conditions!$8:$8,"&lt;="&amp;AL$9,conditions!$9:$9,"&gt;="&amp;AL$9),SUMIFS(conditions!$126:$126,conditions!$8:$8,"&lt;="&amp;AL$9,conditions!$9:$9,"&gt;="&amp;AL$9),IF(DAY(AL$9)=SUMIFS(conditions!$129:$129,conditions!$8:$8,"&lt;="&amp;AL$9,conditions!$9:$9,"&gt;="&amp;AL$9),SUMIFS(conditions!$128:$128,conditions!$8:$8,"&lt;="&amp;AL$9,conditions!$9:$9,"&gt;="&amp;AL$9),0))*SUMIFS(conditions!$100:$100,conditions!$8:$8,"&lt;="&amp;AL$9,conditions!$9:$9,"&gt;="&amp;AL$9))</f>
        <v>0</v>
      </c>
      <c r="AM186" s="27">
        <f>IF(AM$9="",0,IF(DAY(AM$9)=SUMIFS(conditions!$127:$127,conditions!$8:$8,"&lt;="&amp;AM$9,conditions!$9:$9,"&gt;="&amp;AM$9),SUMIFS(conditions!$126:$126,conditions!$8:$8,"&lt;="&amp;AM$9,conditions!$9:$9,"&gt;="&amp;AM$9),IF(DAY(AM$9)=SUMIFS(conditions!$129:$129,conditions!$8:$8,"&lt;="&amp;AM$9,conditions!$9:$9,"&gt;="&amp;AM$9),SUMIFS(conditions!$128:$128,conditions!$8:$8,"&lt;="&amp;AM$9,conditions!$9:$9,"&gt;="&amp;AM$9),0))*SUMIFS(conditions!$100:$100,conditions!$8:$8,"&lt;="&amp;AM$9,conditions!$9:$9,"&gt;="&amp;AM$9))</f>
        <v>0</v>
      </c>
      <c r="AN186" s="27">
        <f>IF(AN$9="",0,IF(DAY(AN$9)=SUMIFS(conditions!$127:$127,conditions!$8:$8,"&lt;="&amp;AN$9,conditions!$9:$9,"&gt;="&amp;AN$9),SUMIFS(conditions!$126:$126,conditions!$8:$8,"&lt;="&amp;AN$9,conditions!$9:$9,"&gt;="&amp;AN$9),IF(DAY(AN$9)=SUMIFS(conditions!$129:$129,conditions!$8:$8,"&lt;="&amp;AN$9,conditions!$9:$9,"&gt;="&amp;AN$9),SUMIFS(conditions!$128:$128,conditions!$8:$8,"&lt;="&amp;AN$9,conditions!$9:$9,"&gt;="&amp;AN$9),0))*SUMIFS(conditions!$100:$100,conditions!$8:$8,"&lt;="&amp;AN$9,conditions!$9:$9,"&gt;="&amp;AN$9))</f>
        <v>0</v>
      </c>
      <c r="AO186" s="27">
        <f>IF(AO$9="",0,IF(DAY(AO$9)=SUMIFS(conditions!$127:$127,conditions!$8:$8,"&lt;="&amp;AO$9,conditions!$9:$9,"&gt;="&amp;AO$9),SUMIFS(conditions!$126:$126,conditions!$8:$8,"&lt;="&amp;AO$9,conditions!$9:$9,"&gt;="&amp;AO$9),IF(DAY(AO$9)=SUMIFS(conditions!$129:$129,conditions!$8:$8,"&lt;="&amp;AO$9,conditions!$9:$9,"&gt;="&amp;AO$9),SUMIFS(conditions!$128:$128,conditions!$8:$8,"&lt;="&amp;AO$9,conditions!$9:$9,"&gt;="&amp;AO$9),0))*SUMIFS(conditions!$100:$100,conditions!$8:$8,"&lt;="&amp;AO$9,conditions!$9:$9,"&gt;="&amp;AO$9))</f>
        <v>0</v>
      </c>
      <c r="AP186" s="27">
        <f>IF(AP$9="",0,IF(DAY(AP$9)=SUMIFS(conditions!$127:$127,conditions!$8:$8,"&lt;="&amp;AP$9,conditions!$9:$9,"&gt;="&amp;AP$9),SUMIFS(conditions!$126:$126,conditions!$8:$8,"&lt;="&amp;AP$9,conditions!$9:$9,"&gt;="&amp;AP$9),IF(DAY(AP$9)=SUMIFS(conditions!$129:$129,conditions!$8:$8,"&lt;="&amp;AP$9,conditions!$9:$9,"&gt;="&amp;AP$9),SUMIFS(conditions!$128:$128,conditions!$8:$8,"&lt;="&amp;AP$9,conditions!$9:$9,"&gt;="&amp;AP$9),0))*SUMIFS(conditions!$100:$100,conditions!$8:$8,"&lt;="&amp;AP$9,conditions!$9:$9,"&gt;="&amp;AP$9))</f>
        <v>0</v>
      </c>
      <c r="AQ186" s="27">
        <f>IF(AQ$9="",0,IF(DAY(AQ$9)=SUMIFS(conditions!$127:$127,conditions!$8:$8,"&lt;="&amp;AQ$9,conditions!$9:$9,"&gt;="&amp;AQ$9),SUMIFS(conditions!$126:$126,conditions!$8:$8,"&lt;="&amp;AQ$9,conditions!$9:$9,"&gt;="&amp;AQ$9),IF(DAY(AQ$9)=SUMIFS(conditions!$129:$129,conditions!$8:$8,"&lt;="&amp;AQ$9,conditions!$9:$9,"&gt;="&amp;AQ$9),SUMIFS(conditions!$128:$128,conditions!$8:$8,"&lt;="&amp;AQ$9,conditions!$9:$9,"&gt;="&amp;AQ$9),0))*SUMIFS(conditions!$100:$100,conditions!$8:$8,"&lt;="&amp;AQ$9,conditions!$9:$9,"&gt;="&amp;AQ$9))</f>
        <v>0</v>
      </c>
      <c r="AR186" s="27">
        <f>IF(AR$9="",0,IF(DAY(AR$9)=SUMIFS(conditions!$127:$127,conditions!$8:$8,"&lt;="&amp;AR$9,conditions!$9:$9,"&gt;="&amp;AR$9),SUMIFS(conditions!$126:$126,conditions!$8:$8,"&lt;="&amp;AR$9,conditions!$9:$9,"&gt;="&amp;AR$9),IF(DAY(AR$9)=SUMIFS(conditions!$129:$129,conditions!$8:$8,"&lt;="&amp;AR$9,conditions!$9:$9,"&gt;="&amp;AR$9),SUMIFS(conditions!$128:$128,conditions!$8:$8,"&lt;="&amp;AR$9,conditions!$9:$9,"&gt;="&amp;AR$9),0))*SUMIFS(conditions!$100:$100,conditions!$8:$8,"&lt;="&amp;AR$9,conditions!$9:$9,"&gt;="&amp;AR$9))</f>
        <v>0</v>
      </c>
      <c r="AS186" s="27">
        <f>IF(AS$9="",0,IF(DAY(AS$9)=SUMIFS(conditions!$127:$127,conditions!$8:$8,"&lt;="&amp;AS$9,conditions!$9:$9,"&gt;="&amp;AS$9),SUMIFS(conditions!$126:$126,conditions!$8:$8,"&lt;="&amp;AS$9,conditions!$9:$9,"&gt;="&amp;AS$9),IF(DAY(AS$9)=SUMIFS(conditions!$129:$129,conditions!$8:$8,"&lt;="&amp;AS$9,conditions!$9:$9,"&gt;="&amp;AS$9),SUMIFS(conditions!$128:$128,conditions!$8:$8,"&lt;="&amp;AS$9,conditions!$9:$9,"&gt;="&amp;AS$9),0))*SUMIFS(conditions!$100:$100,conditions!$8:$8,"&lt;="&amp;AS$9,conditions!$9:$9,"&gt;="&amp;AS$9))</f>
        <v>460</v>
      </c>
      <c r="AT186" s="27">
        <f>IF(AT$9="",0,IF(DAY(AT$9)=SUMIFS(conditions!$127:$127,conditions!$8:$8,"&lt;="&amp;AT$9,conditions!$9:$9,"&gt;="&amp;AT$9),SUMIFS(conditions!$126:$126,conditions!$8:$8,"&lt;="&amp;AT$9,conditions!$9:$9,"&gt;="&amp;AT$9),IF(DAY(AT$9)=SUMIFS(conditions!$129:$129,conditions!$8:$8,"&lt;="&amp;AT$9,conditions!$9:$9,"&gt;="&amp;AT$9),SUMIFS(conditions!$128:$128,conditions!$8:$8,"&lt;="&amp;AT$9,conditions!$9:$9,"&gt;="&amp;AT$9),0))*SUMIFS(conditions!$100:$100,conditions!$8:$8,"&lt;="&amp;AT$9,conditions!$9:$9,"&gt;="&amp;AT$9))</f>
        <v>0</v>
      </c>
      <c r="AU186" s="27">
        <f>IF(AU$9="",0,IF(DAY(AU$9)=SUMIFS(conditions!$127:$127,conditions!$8:$8,"&lt;="&amp;AU$9,conditions!$9:$9,"&gt;="&amp;AU$9),SUMIFS(conditions!$126:$126,conditions!$8:$8,"&lt;="&amp;AU$9,conditions!$9:$9,"&gt;="&amp;AU$9),IF(DAY(AU$9)=SUMIFS(conditions!$129:$129,conditions!$8:$8,"&lt;="&amp;AU$9,conditions!$9:$9,"&gt;="&amp;AU$9),SUMIFS(conditions!$128:$128,conditions!$8:$8,"&lt;="&amp;AU$9,conditions!$9:$9,"&gt;="&amp;AU$9),0))*SUMIFS(conditions!$100:$100,conditions!$8:$8,"&lt;="&amp;AU$9,conditions!$9:$9,"&gt;="&amp;AU$9))</f>
        <v>0</v>
      </c>
      <c r="AV186" s="27">
        <f>IF(AV$9="",0,IF(DAY(AV$9)=SUMIFS(conditions!$127:$127,conditions!$8:$8,"&lt;="&amp;AV$9,conditions!$9:$9,"&gt;="&amp;AV$9),SUMIFS(conditions!$126:$126,conditions!$8:$8,"&lt;="&amp;AV$9,conditions!$9:$9,"&gt;="&amp;AV$9),IF(DAY(AV$9)=SUMIFS(conditions!$129:$129,conditions!$8:$8,"&lt;="&amp;AV$9,conditions!$9:$9,"&gt;="&amp;AV$9),SUMIFS(conditions!$128:$128,conditions!$8:$8,"&lt;="&amp;AV$9,conditions!$9:$9,"&gt;="&amp;AV$9),0))*SUMIFS(conditions!$100:$100,conditions!$8:$8,"&lt;="&amp;AV$9,conditions!$9:$9,"&gt;="&amp;AV$9))</f>
        <v>0</v>
      </c>
      <c r="AW186" s="27">
        <f>IF(AW$9="",0,IF(DAY(AW$9)=SUMIFS(conditions!$127:$127,conditions!$8:$8,"&lt;="&amp;AW$9,conditions!$9:$9,"&gt;="&amp;AW$9),SUMIFS(conditions!$126:$126,conditions!$8:$8,"&lt;="&amp;AW$9,conditions!$9:$9,"&gt;="&amp;AW$9),IF(DAY(AW$9)=SUMIFS(conditions!$129:$129,conditions!$8:$8,"&lt;="&amp;AW$9,conditions!$9:$9,"&gt;="&amp;AW$9),SUMIFS(conditions!$128:$128,conditions!$8:$8,"&lt;="&amp;AW$9,conditions!$9:$9,"&gt;="&amp;AW$9),0))*SUMIFS(conditions!$100:$100,conditions!$8:$8,"&lt;="&amp;AW$9,conditions!$9:$9,"&gt;="&amp;AW$9))</f>
        <v>0</v>
      </c>
      <c r="AX186" s="27">
        <f>IF(AX$9="",0,IF(DAY(AX$9)=SUMIFS(conditions!$127:$127,conditions!$8:$8,"&lt;="&amp;AX$9,conditions!$9:$9,"&gt;="&amp;AX$9),SUMIFS(conditions!$126:$126,conditions!$8:$8,"&lt;="&amp;AX$9,conditions!$9:$9,"&gt;="&amp;AX$9),IF(DAY(AX$9)=SUMIFS(conditions!$129:$129,conditions!$8:$8,"&lt;="&amp;AX$9,conditions!$9:$9,"&gt;="&amp;AX$9),SUMIFS(conditions!$128:$128,conditions!$8:$8,"&lt;="&amp;AX$9,conditions!$9:$9,"&gt;="&amp;AX$9),0))*SUMIFS(conditions!$100:$100,conditions!$8:$8,"&lt;="&amp;AX$9,conditions!$9:$9,"&gt;="&amp;AX$9))</f>
        <v>0</v>
      </c>
      <c r="AY186" s="27">
        <f>IF(AY$9="",0,IF(DAY(AY$9)=SUMIFS(conditions!$127:$127,conditions!$8:$8,"&lt;="&amp;AY$9,conditions!$9:$9,"&gt;="&amp;AY$9),SUMIFS(conditions!$126:$126,conditions!$8:$8,"&lt;="&amp;AY$9,conditions!$9:$9,"&gt;="&amp;AY$9),IF(DAY(AY$9)=SUMIFS(conditions!$129:$129,conditions!$8:$8,"&lt;="&amp;AY$9,conditions!$9:$9,"&gt;="&amp;AY$9),SUMIFS(conditions!$128:$128,conditions!$8:$8,"&lt;="&amp;AY$9,conditions!$9:$9,"&gt;="&amp;AY$9),0))*SUMIFS(conditions!$100:$100,conditions!$8:$8,"&lt;="&amp;AY$9,conditions!$9:$9,"&gt;="&amp;AY$9))</f>
        <v>0</v>
      </c>
      <c r="AZ186" s="27">
        <f>IF(AZ$9="",0,IF(DAY(AZ$9)=SUMIFS(conditions!$127:$127,conditions!$8:$8,"&lt;="&amp;AZ$9,conditions!$9:$9,"&gt;="&amp;AZ$9),SUMIFS(conditions!$126:$126,conditions!$8:$8,"&lt;="&amp;AZ$9,conditions!$9:$9,"&gt;="&amp;AZ$9),IF(DAY(AZ$9)=SUMIFS(conditions!$129:$129,conditions!$8:$8,"&lt;="&amp;AZ$9,conditions!$9:$9,"&gt;="&amp;AZ$9),SUMIFS(conditions!$128:$128,conditions!$8:$8,"&lt;="&amp;AZ$9,conditions!$9:$9,"&gt;="&amp;AZ$9),0))*SUMIFS(conditions!$100:$100,conditions!$8:$8,"&lt;="&amp;AZ$9,conditions!$9:$9,"&gt;="&amp;AZ$9))</f>
        <v>0</v>
      </c>
      <c r="BA186" s="27">
        <f>IF(BA$9="",0,IF(DAY(BA$9)=SUMIFS(conditions!$127:$127,conditions!$8:$8,"&lt;="&amp;BA$9,conditions!$9:$9,"&gt;="&amp;BA$9),SUMIFS(conditions!$126:$126,conditions!$8:$8,"&lt;="&amp;BA$9,conditions!$9:$9,"&gt;="&amp;BA$9),IF(DAY(BA$9)=SUMIFS(conditions!$129:$129,conditions!$8:$8,"&lt;="&amp;BA$9,conditions!$9:$9,"&gt;="&amp;BA$9),SUMIFS(conditions!$128:$128,conditions!$8:$8,"&lt;="&amp;BA$9,conditions!$9:$9,"&gt;="&amp;BA$9),0))*SUMIFS(conditions!$100:$100,conditions!$8:$8,"&lt;="&amp;BA$9,conditions!$9:$9,"&gt;="&amp;BA$9))</f>
        <v>0</v>
      </c>
      <c r="BB186" s="27">
        <f>IF(BB$9="",0,IF(DAY(BB$9)=SUMIFS(conditions!$127:$127,conditions!$8:$8,"&lt;="&amp;BB$9,conditions!$9:$9,"&gt;="&amp;BB$9),SUMIFS(conditions!$126:$126,conditions!$8:$8,"&lt;="&amp;BB$9,conditions!$9:$9,"&gt;="&amp;BB$9),IF(DAY(BB$9)=SUMIFS(conditions!$129:$129,conditions!$8:$8,"&lt;="&amp;BB$9,conditions!$9:$9,"&gt;="&amp;BB$9),SUMIFS(conditions!$128:$128,conditions!$8:$8,"&lt;="&amp;BB$9,conditions!$9:$9,"&gt;="&amp;BB$9),0))*SUMIFS(conditions!$100:$100,conditions!$8:$8,"&lt;="&amp;BB$9,conditions!$9:$9,"&gt;="&amp;BB$9))</f>
        <v>0</v>
      </c>
      <c r="BC186" s="27">
        <f>IF(BC$9="",0,IF(DAY(BC$9)=SUMIFS(conditions!$127:$127,conditions!$8:$8,"&lt;="&amp;BC$9,conditions!$9:$9,"&gt;="&amp;BC$9),SUMIFS(conditions!$126:$126,conditions!$8:$8,"&lt;="&amp;BC$9,conditions!$9:$9,"&gt;="&amp;BC$9),IF(DAY(BC$9)=SUMIFS(conditions!$129:$129,conditions!$8:$8,"&lt;="&amp;BC$9,conditions!$9:$9,"&gt;="&amp;BC$9),SUMIFS(conditions!$128:$128,conditions!$8:$8,"&lt;="&amp;BC$9,conditions!$9:$9,"&gt;="&amp;BC$9),0))*SUMIFS(conditions!$100:$100,conditions!$8:$8,"&lt;="&amp;BC$9,conditions!$9:$9,"&gt;="&amp;BC$9))</f>
        <v>0</v>
      </c>
      <c r="BD186" s="27">
        <f>IF(BD$9="",0,IF(DAY(BD$9)=SUMIFS(conditions!$127:$127,conditions!$8:$8,"&lt;="&amp;BD$9,conditions!$9:$9,"&gt;="&amp;BD$9),SUMIFS(conditions!$126:$126,conditions!$8:$8,"&lt;="&amp;BD$9,conditions!$9:$9,"&gt;="&amp;BD$9),IF(DAY(BD$9)=SUMIFS(conditions!$129:$129,conditions!$8:$8,"&lt;="&amp;BD$9,conditions!$9:$9,"&gt;="&amp;BD$9),SUMIFS(conditions!$128:$128,conditions!$8:$8,"&lt;="&amp;BD$9,conditions!$9:$9,"&gt;="&amp;BD$9),0))*SUMIFS(conditions!$100:$100,conditions!$8:$8,"&lt;="&amp;BD$9,conditions!$9:$9,"&gt;="&amp;BD$9))</f>
        <v>0</v>
      </c>
      <c r="BE186" s="27">
        <f>IF(BE$9="",0,IF(DAY(BE$9)=SUMIFS(conditions!$127:$127,conditions!$8:$8,"&lt;="&amp;BE$9,conditions!$9:$9,"&gt;="&amp;BE$9),SUMIFS(conditions!$126:$126,conditions!$8:$8,"&lt;="&amp;BE$9,conditions!$9:$9,"&gt;="&amp;BE$9),IF(DAY(BE$9)=SUMIFS(conditions!$129:$129,conditions!$8:$8,"&lt;="&amp;BE$9,conditions!$9:$9,"&gt;="&amp;BE$9),SUMIFS(conditions!$128:$128,conditions!$8:$8,"&lt;="&amp;BE$9,conditions!$9:$9,"&gt;="&amp;BE$9),0))*SUMIFS(conditions!$100:$100,conditions!$8:$8,"&lt;="&amp;BE$9,conditions!$9:$9,"&gt;="&amp;BE$9))</f>
        <v>0</v>
      </c>
      <c r="BF186" s="27">
        <f>IF(BF$9="",0,IF(DAY(BF$9)=SUMIFS(conditions!$127:$127,conditions!$8:$8,"&lt;="&amp;BF$9,conditions!$9:$9,"&gt;="&amp;BF$9),SUMIFS(conditions!$126:$126,conditions!$8:$8,"&lt;="&amp;BF$9,conditions!$9:$9,"&gt;="&amp;BF$9),IF(DAY(BF$9)=SUMIFS(conditions!$129:$129,conditions!$8:$8,"&lt;="&amp;BF$9,conditions!$9:$9,"&gt;="&amp;BF$9),SUMIFS(conditions!$128:$128,conditions!$8:$8,"&lt;="&amp;BF$9,conditions!$9:$9,"&gt;="&amp;BF$9),0))*SUMIFS(conditions!$100:$100,conditions!$8:$8,"&lt;="&amp;BF$9,conditions!$9:$9,"&gt;="&amp;BF$9))</f>
        <v>0</v>
      </c>
      <c r="BG186" s="27">
        <f>IF(BG$9="",0,IF(DAY(BG$9)=SUMIFS(conditions!$127:$127,conditions!$8:$8,"&lt;="&amp;BG$9,conditions!$9:$9,"&gt;="&amp;BG$9),SUMIFS(conditions!$126:$126,conditions!$8:$8,"&lt;="&amp;BG$9,conditions!$9:$9,"&gt;="&amp;BG$9),IF(DAY(BG$9)=SUMIFS(conditions!$129:$129,conditions!$8:$8,"&lt;="&amp;BG$9,conditions!$9:$9,"&gt;="&amp;BG$9),SUMIFS(conditions!$128:$128,conditions!$8:$8,"&lt;="&amp;BG$9,conditions!$9:$9,"&gt;="&amp;BG$9),0))*SUMIFS(conditions!$100:$100,conditions!$8:$8,"&lt;="&amp;BG$9,conditions!$9:$9,"&gt;="&amp;BG$9))</f>
        <v>0</v>
      </c>
      <c r="BH186" s="27">
        <f>IF(BH$9="",0,IF(DAY(BH$9)=SUMIFS(conditions!$127:$127,conditions!$8:$8,"&lt;="&amp;BH$9,conditions!$9:$9,"&gt;="&amp;BH$9),SUMIFS(conditions!$126:$126,conditions!$8:$8,"&lt;="&amp;BH$9,conditions!$9:$9,"&gt;="&amp;BH$9),IF(DAY(BH$9)=SUMIFS(conditions!$129:$129,conditions!$8:$8,"&lt;="&amp;BH$9,conditions!$9:$9,"&gt;="&amp;BH$9),SUMIFS(conditions!$128:$128,conditions!$8:$8,"&lt;="&amp;BH$9,conditions!$9:$9,"&gt;="&amp;BH$9),0))*SUMIFS(conditions!$100:$100,conditions!$8:$8,"&lt;="&amp;BH$9,conditions!$9:$9,"&gt;="&amp;BH$9))</f>
        <v>0</v>
      </c>
      <c r="BI186" s="27">
        <f>IF(BI$9="",0,IF(DAY(BI$9)=SUMIFS(conditions!$127:$127,conditions!$8:$8,"&lt;="&amp;BI$9,conditions!$9:$9,"&gt;="&amp;BI$9),SUMIFS(conditions!$126:$126,conditions!$8:$8,"&lt;="&amp;BI$9,conditions!$9:$9,"&gt;="&amp;BI$9),IF(DAY(BI$9)=SUMIFS(conditions!$129:$129,conditions!$8:$8,"&lt;="&amp;BI$9,conditions!$9:$9,"&gt;="&amp;BI$9),SUMIFS(conditions!$128:$128,conditions!$8:$8,"&lt;="&amp;BI$9,conditions!$9:$9,"&gt;="&amp;BI$9),0))*SUMIFS(conditions!$100:$100,conditions!$8:$8,"&lt;="&amp;BI$9,conditions!$9:$9,"&gt;="&amp;BI$9))</f>
        <v>0</v>
      </c>
      <c r="BJ186" s="27">
        <f>IF(BJ$9="",0,IF(DAY(BJ$9)=SUMIFS(conditions!$127:$127,conditions!$8:$8,"&lt;="&amp;BJ$9,conditions!$9:$9,"&gt;="&amp;BJ$9),SUMIFS(conditions!$126:$126,conditions!$8:$8,"&lt;="&amp;BJ$9,conditions!$9:$9,"&gt;="&amp;BJ$9),IF(DAY(BJ$9)=SUMIFS(conditions!$129:$129,conditions!$8:$8,"&lt;="&amp;BJ$9,conditions!$9:$9,"&gt;="&amp;BJ$9),SUMIFS(conditions!$128:$128,conditions!$8:$8,"&lt;="&amp;BJ$9,conditions!$9:$9,"&gt;="&amp;BJ$9),0))*SUMIFS(conditions!$100:$100,conditions!$8:$8,"&lt;="&amp;BJ$9,conditions!$9:$9,"&gt;="&amp;BJ$9))</f>
        <v>0</v>
      </c>
      <c r="BK186" s="27">
        <f>IF(BK$9="",0,IF(DAY(BK$9)=SUMIFS(conditions!$127:$127,conditions!$8:$8,"&lt;="&amp;BK$9,conditions!$9:$9,"&gt;="&amp;BK$9),SUMIFS(conditions!$126:$126,conditions!$8:$8,"&lt;="&amp;BK$9,conditions!$9:$9,"&gt;="&amp;BK$9),IF(DAY(BK$9)=SUMIFS(conditions!$129:$129,conditions!$8:$8,"&lt;="&amp;BK$9,conditions!$9:$9,"&gt;="&amp;BK$9),SUMIFS(conditions!$128:$128,conditions!$8:$8,"&lt;="&amp;BK$9,conditions!$9:$9,"&gt;="&amp;BK$9),0))*SUMIFS(conditions!$100:$100,conditions!$8:$8,"&lt;="&amp;BK$9,conditions!$9:$9,"&gt;="&amp;BK$9))</f>
        <v>0</v>
      </c>
      <c r="BL186" s="27">
        <f>IF(BL$9="",0,IF(DAY(BL$9)=SUMIFS(conditions!$127:$127,conditions!$8:$8,"&lt;="&amp;BL$9,conditions!$9:$9,"&gt;="&amp;BL$9),SUMIFS(conditions!$126:$126,conditions!$8:$8,"&lt;="&amp;BL$9,conditions!$9:$9,"&gt;="&amp;BL$9),IF(DAY(BL$9)=SUMIFS(conditions!$129:$129,conditions!$8:$8,"&lt;="&amp;BL$9,conditions!$9:$9,"&gt;="&amp;BL$9),SUMIFS(conditions!$128:$128,conditions!$8:$8,"&lt;="&amp;BL$9,conditions!$9:$9,"&gt;="&amp;BL$9),0))*SUMIFS(conditions!$100:$100,conditions!$8:$8,"&lt;="&amp;BL$9,conditions!$9:$9,"&gt;="&amp;BL$9))</f>
        <v>0</v>
      </c>
      <c r="BM186" s="27">
        <f>IF(BM$9="",0,IF(DAY(BM$9)=SUMIFS(conditions!$127:$127,conditions!$8:$8,"&lt;="&amp;BM$9,conditions!$9:$9,"&gt;="&amp;BM$9),SUMIFS(conditions!$126:$126,conditions!$8:$8,"&lt;="&amp;BM$9,conditions!$9:$9,"&gt;="&amp;BM$9),IF(DAY(BM$9)=SUMIFS(conditions!$129:$129,conditions!$8:$8,"&lt;="&amp;BM$9,conditions!$9:$9,"&gt;="&amp;BM$9),SUMIFS(conditions!$128:$128,conditions!$8:$8,"&lt;="&amp;BM$9,conditions!$9:$9,"&gt;="&amp;BM$9),0))*SUMIFS(conditions!$100:$100,conditions!$8:$8,"&lt;="&amp;BM$9,conditions!$9:$9,"&gt;="&amp;BM$9))</f>
        <v>0</v>
      </c>
      <c r="BN186" s="27">
        <f>IF(BN$9="",0,IF(DAY(BN$9)=SUMIFS(conditions!$127:$127,conditions!$8:$8,"&lt;="&amp;BN$9,conditions!$9:$9,"&gt;="&amp;BN$9),SUMIFS(conditions!$126:$126,conditions!$8:$8,"&lt;="&amp;BN$9,conditions!$9:$9,"&gt;="&amp;BN$9),IF(DAY(BN$9)=SUMIFS(conditions!$129:$129,conditions!$8:$8,"&lt;="&amp;BN$9,conditions!$9:$9,"&gt;="&amp;BN$9),SUMIFS(conditions!$128:$128,conditions!$8:$8,"&lt;="&amp;BN$9,conditions!$9:$9,"&gt;="&amp;BN$9),0))*SUMIFS(conditions!$100:$100,conditions!$8:$8,"&lt;="&amp;BN$9,conditions!$9:$9,"&gt;="&amp;BN$9))</f>
        <v>460</v>
      </c>
      <c r="BO186" s="27">
        <f>IF(BO$9="",0,IF(DAY(BO$9)=SUMIFS(conditions!$127:$127,conditions!$8:$8,"&lt;="&amp;BO$9,conditions!$9:$9,"&gt;="&amp;BO$9),SUMIFS(conditions!$126:$126,conditions!$8:$8,"&lt;="&amp;BO$9,conditions!$9:$9,"&gt;="&amp;BO$9),IF(DAY(BO$9)=SUMIFS(conditions!$129:$129,conditions!$8:$8,"&lt;="&amp;BO$9,conditions!$9:$9,"&gt;="&amp;BO$9),SUMIFS(conditions!$128:$128,conditions!$8:$8,"&lt;="&amp;BO$9,conditions!$9:$9,"&gt;="&amp;BO$9),0))*SUMIFS(conditions!$100:$100,conditions!$8:$8,"&lt;="&amp;BO$9,conditions!$9:$9,"&gt;="&amp;BO$9))</f>
        <v>0</v>
      </c>
      <c r="BP186" s="27">
        <f>IF(BP$9="",0,IF(DAY(BP$9)=SUMIFS(conditions!$127:$127,conditions!$8:$8,"&lt;="&amp;BP$9,conditions!$9:$9,"&gt;="&amp;BP$9),SUMIFS(conditions!$126:$126,conditions!$8:$8,"&lt;="&amp;BP$9,conditions!$9:$9,"&gt;="&amp;BP$9),IF(DAY(BP$9)=SUMIFS(conditions!$129:$129,conditions!$8:$8,"&lt;="&amp;BP$9,conditions!$9:$9,"&gt;="&amp;BP$9),SUMIFS(conditions!$128:$128,conditions!$8:$8,"&lt;="&amp;BP$9,conditions!$9:$9,"&gt;="&amp;BP$9),0))*SUMIFS(conditions!$100:$100,conditions!$8:$8,"&lt;="&amp;BP$9,conditions!$9:$9,"&gt;="&amp;BP$9))</f>
        <v>0</v>
      </c>
      <c r="BQ186" s="27">
        <f>IF(BQ$9="",0,IF(DAY(BQ$9)=SUMIFS(conditions!$127:$127,conditions!$8:$8,"&lt;="&amp;BQ$9,conditions!$9:$9,"&gt;="&amp;BQ$9),SUMIFS(conditions!$126:$126,conditions!$8:$8,"&lt;="&amp;BQ$9,conditions!$9:$9,"&gt;="&amp;BQ$9),IF(DAY(BQ$9)=SUMIFS(conditions!$129:$129,conditions!$8:$8,"&lt;="&amp;BQ$9,conditions!$9:$9,"&gt;="&amp;BQ$9),SUMIFS(conditions!$128:$128,conditions!$8:$8,"&lt;="&amp;BQ$9,conditions!$9:$9,"&gt;="&amp;BQ$9),0))*SUMIFS(conditions!$100:$100,conditions!$8:$8,"&lt;="&amp;BQ$9,conditions!$9:$9,"&gt;="&amp;BQ$9))</f>
        <v>0</v>
      </c>
      <c r="BR186" s="27">
        <f>IF(BR$9="",0,IF(DAY(BR$9)=SUMIFS(conditions!$127:$127,conditions!$8:$8,"&lt;="&amp;BR$9,conditions!$9:$9,"&gt;="&amp;BR$9),SUMIFS(conditions!$126:$126,conditions!$8:$8,"&lt;="&amp;BR$9,conditions!$9:$9,"&gt;="&amp;BR$9),IF(DAY(BR$9)=SUMIFS(conditions!$129:$129,conditions!$8:$8,"&lt;="&amp;BR$9,conditions!$9:$9,"&gt;="&amp;BR$9),SUMIFS(conditions!$128:$128,conditions!$8:$8,"&lt;="&amp;BR$9,conditions!$9:$9,"&gt;="&amp;BR$9),0))*SUMIFS(conditions!$100:$100,conditions!$8:$8,"&lt;="&amp;BR$9,conditions!$9:$9,"&gt;="&amp;BR$9))</f>
        <v>0</v>
      </c>
      <c r="BS186" s="27">
        <f>IF(BS$9="",0,IF(DAY(BS$9)=SUMIFS(conditions!$127:$127,conditions!$8:$8,"&lt;="&amp;BS$9,conditions!$9:$9,"&gt;="&amp;BS$9),SUMIFS(conditions!$126:$126,conditions!$8:$8,"&lt;="&amp;BS$9,conditions!$9:$9,"&gt;="&amp;BS$9),IF(DAY(BS$9)=SUMIFS(conditions!$129:$129,conditions!$8:$8,"&lt;="&amp;BS$9,conditions!$9:$9,"&gt;="&amp;BS$9),SUMIFS(conditions!$128:$128,conditions!$8:$8,"&lt;="&amp;BS$9,conditions!$9:$9,"&gt;="&amp;BS$9),0))*SUMIFS(conditions!$100:$100,conditions!$8:$8,"&lt;="&amp;BS$9,conditions!$9:$9,"&gt;="&amp;BS$9))</f>
        <v>0</v>
      </c>
      <c r="BT186" s="27">
        <f>IF(BT$9="",0,IF(DAY(BT$9)=SUMIFS(conditions!$127:$127,conditions!$8:$8,"&lt;="&amp;BT$9,conditions!$9:$9,"&gt;="&amp;BT$9),SUMIFS(conditions!$126:$126,conditions!$8:$8,"&lt;="&amp;BT$9,conditions!$9:$9,"&gt;="&amp;BT$9),IF(DAY(BT$9)=SUMIFS(conditions!$129:$129,conditions!$8:$8,"&lt;="&amp;BT$9,conditions!$9:$9,"&gt;="&amp;BT$9),SUMIFS(conditions!$128:$128,conditions!$8:$8,"&lt;="&amp;BT$9,conditions!$9:$9,"&gt;="&amp;BT$9),0))*SUMIFS(conditions!$100:$100,conditions!$8:$8,"&lt;="&amp;BT$9,conditions!$9:$9,"&gt;="&amp;BT$9))</f>
        <v>0</v>
      </c>
      <c r="BU186" s="27">
        <f>IF(BU$9="",0,IF(DAY(BU$9)=SUMIFS(conditions!$127:$127,conditions!$8:$8,"&lt;="&amp;BU$9,conditions!$9:$9,"&gt;="&amp;BU$9),SUMIFS(conditions!$126:$126,conditions!$8:$8,"&lt;="&amp;BU$9,conditions!$9:$9,"&gt;="&amp;BU$9),IF(DAY(BU$9)=SUMIFS(conditions!$129:$129,conditions!$8:$8,"&lt;="&amp;BU$9,conditions!$9:$9,"&gt;="&amp;BU$9),SUMIFS(conditions!$128:$128,conditions!$8:$8,"&lt;="&amp;BU$9,conditions!$9:$9,"&gt;="&amp;BU$9),0))*SUMIFS(conditions!$100:$100,conditions!$8:$8,"&lt;="&amp;BU$9,conditions!$9:$9,"&gt;="&amp;BU$9))</f>
        <v>0</v>
      </c>
      <c r="BV186" s="27">
        <f>IF(BV$9="",0,IF(DAY(BV$9)=SUMIFS(conditions!$127:$127,conditions!$8:$8,"&lt;="&amp;BV$9,conditions!$9:$9,"&gt;="&amp;BV$9),SUMIFS(conditions!$126:$126,conditions!$8:$8,"&lt;="&amp;BV$9,conditions!$9:$9,"&gt;="&amp;BV$9),IF(DAY(BV$9)=SUMIFS(conditions!$129:$129,conditions!$8:$8,"&lt;="&amp;BV$9,conditions!$9:$9,"&gt;="&amp;BV$9),SUMIFS(conditions!$128:$128,conditions!$8:$8,"&lt;="&amp;BV$9,conditions!$9:$9,"&gt;="&amp;BV$9),0))*SUMIFS(conditions!$100:$100,conditions!$8:$8,"&lt;="&amp;BV$9,conditions!$9:$9,"&gt;="&amp;BV$9))</f>
        <v>0</v>
      </c>
      <c r="BW186" s="27">
        <f>IF(BW$9="",0,IF(DAY(BW$9)=SUMIFS(conditions!$127:$127,conditions!$8:$8,"&lt;="&amp;BW$9,conditions!$9:$9,"&gt;="&amp;BW$9),SUMIFS(conditions!$126:$126,conditions!$8:$8,"&lt;="&amp;BW$9,conditions!$9:$9,"&gt;="&amp;BW$9),IF(DAY(BW$9)=SUMIFS(conditions!$129:$129,conditions!$8:$8,"&lt;="&amp;BW$9,conditions!$9:$9,"&gt;="&amp;BW$9),SUMIFS(conditions!$128:$128,conditions!$8:$8,"&lt;="&amp;BW$9,conditions!$9:$9,"&gt;="&amp;BW$9),0))*SUMIFS(conditions!$100:$100,conditions!$8:$8,"&lt;="&amp;BW$9,conditions!$9:$9,"&gt;="&amp;BW$9))</f>
        <v>0</v>
      </c>
      <c r="BX186" s="27">
        <f>IF(BX$9="",0,IF(DAY(BX$9)=SUMIFS(conditions!$127:$127,conditions!$8:$8,"&lt;="&amp;BX$9,conditions!$9:$9,"&gt;="&amp;BX$9),SUMIFS(conditions!$126:$126,conditions!$8:$8,"&lt;="&amp;BX$9,conditions!$9:$9,"&gt;="&amp;BX$9),IF(DAY(BX$9)=SUMIFS(conditions!$129:$129,conditions!$8:$8,"&lt;="&amp;BX$9,conditions!$9:$9,"&gt;="&amp;BX$9),SUMIFS(conditions!$128:$128,conditions!$8:$8,"&lt;="&amp;BX$9,conditions!$9:$9,"&gt;="&amp;BX$9),0))*SUMIFS(conditions!$100:$100,conditions!$8:$8,"&lt;="&amp;BX$9,conditions!$9:$9,"&gt;="&amp;BX$9))</f>
        <v>460</v>
      </c>
      <c r="BY186" s="27">
        <f>IF(BY$9="",0,IF(DAY(BY$9)=SUMIFS(conditions!$127:$127,conditions!$8:$8,"&lt;="&amp;BY$9,conditions!$9:$9,"&gt;="&amp;BY$9),SUMIFS(conditions!$126:$126,conditions!$8:$8,"&lt;="&amp;BY$9,conditions!$9:$9,"&gt;="&amp;BY$9),IF(DAY(BY$9)=SUMIFS(conditions!$129:$129,conditions!$8:$8,"&lt;="&amp;BY$9,conditions!$9:$9,"&gt;="&amp;BY$9),SUMIFS(conditions!$128:$128,conditions!$8:$8,"&lt;="&amp;BY$9,conditions!$9:$9,"&gt;="&amp;BY$9),0))*SUMIFS(conditions!$100:$100,conditions!$8:$8,"&lt;="&amp;BY$9,conditions!$9:$9,"&gt;="&amp;BY$9))</f>
        <v>0</v>
      </c>
      <c r="BZ186" s="27">
        <f>IF(BZ$9="",0,IF(DAY(BZ$9)=SUMIFS(conditions!$127:$127,conditions!$8:$8,"&lt;="&amp;BZ$9,conditions!$9:$9,"&gt;="&amp;BZ$9),SUMIFS(conditions!$126:$126,conditions!$8:$8,"&lt;="&amp;BZ$9,conditions!$9:$9,"&gt;="&amp;BZ$9),IF(DAY(BZ$9)=SUMIFS(conditions!$129:$129,conditions!$8:$8,"&lt;="&amp;BZ$9,conditions!$9:$9,"&gt;="&amp;BZ$9),SUMIFS(conditions!$128:$128,conditions!$8:$8,"&lt;="&amp;BZ$9,conditions!$9:$9,"&gt;="&amp;BZ$9),0))*SUMIFS(conditions!$100:$100,conditions!$8:$8,"&lt;="&amp;BZ$9,conditions!$9:$9,"&gt;="&amp;BZ$9))</f>
        <v>0</v>
      </c>
      <c r="CA186" s="27">
        <f>IF(CA$9="",0,IF(DAY(CA$9)=SUMIFS(conditions!$127:$127,conditions!$8:$8,"&lt;="&amp;CA$9,conditions!$9:$9,"&gt;="&amp;CA$9),SUMIFS(conditions!$126:$126,conditions!$8:$8,"&lt;="&amp;CA$9,conditions!$9:$9,"&gt;="&amp;CA$9),IF(DAY(CA$9)=SUMIFS(conditions!$129:$129,conditions!$8:$8,"&lt;="&amp;CA$9,conditions!$9:$9,"&gt;="&amp;CA$9),SUMIFS(conditions!$128:$128,conditions!$8:$8,"&lt;="&amp;CA$9,conditions!$9:$9,"&gt;="&amp;CA$9),0))*SUMIFS(conditions!$100:$100,conditions!$8:$8,"&lt;="&amp;CA$9,conditions!$9:$9,"&gt;="&amp;CA$9))</f>
        <v>0</v>
      </c>
      <c r="CB186" s="27">
        <f>IF(CB$9="",0,IF(DAY(CB$9)=SUMIFS(conditions!$127:$127,conditions!$8:$8,"&lt;="&amp;CB$9,conditions!$9:$9,"&gt;="&amp;CB$9),SUMIFS(conditions!$126:$126,conditions!$8:$8,"&lt;="&amp;CB$9,conditions!$9:$9,"&gt;="&amp;CB$9),IF(DAY(CB$9)=SUMIFS(conditions!$129:$129,conditions!$8:$8,"&lt;="&amp;CB$9,conditions!$9:$9,"&gt;="&amp;CB$9),SUMIFS(conditions!$128:$128,conditions!$8:$8,"&lt;="&amp;CB$9,conditions!$9:$9,"&gt;="&amp;CB$9),0))*SUMIFS(conditions!$100:$100,conditions!$8:$8,"&lt;="&amp;CB$9,conditions!$9:$9,"&gt;="&amp;CB$9))</f>
        <v>0</v>
      </c>
      <c r="CC186" s="27">
        <f>IF(CC$9="",0,IF(DAY(CC$9)=SUMIFS(conditions!$127:$127,conditions!$8:$8,"&lt;="&amp;CC$9,conditions!$9:$9,"&gt;="&amp;CC$9),SUMIFS(conditions!$126:$126,conditions!$8:$8,"&lt;="&amp;CC$9,conditions!$9:$9,"&gt;="&amp;CC$9),IF(DAY(CC$9)=SUMIFS(conditions!$129:$129,conditions!$8:$8,"&lt;="&amp;CC$9,conditions!$9:$9,"&gt;="&amp;CC$9),SUMIFS(conditions!$128:$128,conditions!$8:$8,"&lt;="&amp;CC$9,conditions!$9:$9,"&gt;="&amp;CC$9),0))*SUMIFS(conditions!$100:$100,conditions!$8:$8,"&lt;="&amp;CC$9,conditions!$9:$9,"&gt;="&amp;CC$9))</f>
        <v>0</v>
      </c>
      <c r="CD186" s="27">
        <f>IF(CD$9="",0,IF(DAY(CD$9)=SUMIFS(conditions!$127:$127,conditions!$8:$8,"&lt;="&amp;CD$9,conditions!$9:$9,"&gt;="&amp;CD$9),SUMIFS(conditions!$126:$126,conditions!$8:$8,"&lt;="&amp;CD$9,conditions!$9:$9,"&gt;="&amp;CD$9),IF(DAY(CD$9)=SUMIFS(conditions!$129:$129,conditions!$8:$8,"&lt;="&amp;CD$9,conditions!$9:$9,"&gt;="&amp;CD$9),SUMIFS(conditions!$128:$128,conditions!$8:$8,"&lt;="&amp;CD$9,conditions!$9:$9,"&gt;="&amp;CD$9),0))*SUMIFS(conditions!$100:$100,conditions!$8:$8,"&lt;="&amp;CD$9,conditions!$9:$9,"&gt;="&amp;CD$9))</f>
        <v>0</v>
      </c>
      <c r="CE186" s="27">
        <f>IF(CE$9="",0,IF(DAY(CE$9)=SUMIFS(conditions!$127:$127,conditions!$8:$8,"&lt;="&amp;CE$9,conditions!$9:$9,"&gt;="&amp;CE$9),SUMIFS(conditions!$126:$126,conditions!$8:$8,"&lt;="&amp;CE$9,conditions!$9:$9,"&gt;="&amp;CE$9),IF(DAY(CE$9)=SUMIFS(conditions!$129:$129,conditions!$8:$8,"&lt;="&amp;CE$9,conditions!$9:$9,"&gt;="&amp;CE$9),SUMIFS(conditions!$128:$128,conditions!$8:$8,"&lt;="&amp;CE$9,conditions!$9:$9,"&gt;="&amp;CE$9),0))*SUMIFS(conditions!$100:$100,conditions!$8:$8,"&lt;="&amp;CE$9,conditions!$9:$9,"&gt;="&amp;CE$9))</f>
        <v>0</v>
      </c>
      <c r="CF186" s="27">
        <f>IF(CF$9="",0,IF(DAY(CF$9)=SUMIFS(conditions!$127:$127,conditions!$8:$8,"&lt;="&amp;CF$9,conditions!$9:$9,"&gt;="&amp;CF$9),SUMIFS(conditions!$126:$126,conditions!$8:$8,"&lt;="&amp;CF$9,conditions!$9:$9,"&gt;="&amp;CF$9),IF(DAY(CF$9)=SUMIFS(conditions!$129:$129,conditions!$8:$8,"&lt;="&amp;CF$9,conditions!$9:$9,"&gt;="&amp;CF$9),SUMIFS(conditions!$128:$128,conditions!$8:$8,"&lt;="&amp;CF$9,conditions!$9:$9,"&gt;="&amp;CF$9),0))*SUMIFS(conditions!$100:$100,conditions!$8:$8,"&lt;="&amp;CF$9,conditions!$9:$9,"&gt;="&amp;CF$9))</f>
        <v>0</v>
      </c>
      <c r="CG186" s="27">
        <f>IF(CG$9="",0,IF(DAY(CG$9)=SUMIFS(conditions!$127:$127,conditions!$8:$8,"&lt;="&amp;CG$9,conditions!$9:$9,"&gt;="&amp;CG$9),SUMIFS(conditions!$126:$126,conditions!$8:$8,"&lt;="&amp;CG$9,conditions!$9:$9,"&gt;="&amp;CG$9),IF(DAY(CG$9)=SUMIFS(conditions!$129:$129,conditions!$8:$8,"&lt;="&amp;CG$9,conditions!$9:$9,"&gt;="&amp;CG$9),SUMIFS(conditions!$128:$128,conditions!$8:$8,"&lt;="&amp;CG$9,conditions!$9:$9,"&gt;="&amp;CG$9),0))*SUMIFS(conditions!$100:$100,conditions!$8:$8,"&lt;="&amp;CG$9,conditions!$9:$9,"&gt;="&amp;CG$9))</f>
        <v>0</v>
      </c>
      <c r="CH186" s="27">
        <f>IF(CH$9="",0,IF(DAY(CH$9)=SUMIFS(conditions!$127:$127,conditions!$8:$8,"&lt;="&amp;CH$9,conditions!$9:$9,"&gt;="&amp;CH$9),SUMIFS(conditions!$126:$126,conditions!$8:$8,"&lt;="&amp;CH$9,conditions!$9:$9,"&gt;="&amp;CH$9),IF(DAY(CH$9)=SUMIFS(conditions!$129:$129,conditions!$8:$8,"&lt;="&amp;CH$9,conditions!$9:$9,"&gt;="&amp;CH$9),SUMIFS(conditions!$128:$128,conditions!$8:$8,"&lt;="&amp;CH$9,conditions!$9:$9,"&gt;="&amp;CH$9),0))*SUMIFS(conditions!$100:$100,conditions!$8:$8,"&lt;="&amp;CH$9,conditions!$9:$9,"&gt;="&amp;CH$9))</f>
        <v>0</v>
      </c>
      <c r="CI186" s="27">
        <f>IF(CI$9="",0,IF(DAY(CI$9)=SUMIFS(conditions!$127:$127,conditions!$8:$8,"&lt;="&amp;CI$9,conditions!$9:$9,"&gt;="&amp;CI$9),SUMIFS(conditions!$126:$126,conditions!$8:$8,"&lt;="&amp;CI$9,conditions!$9:$9,"&gt;="&amp;CI$9),IF(DAY(CI$9)=SUMIFS(conditions!$129:$129,conditions!$8:$8,"&lt;="&amp;CI$9,conditions!$9:$9,"&gt;="&amp;CI$9),SUMIFS(conditions!$128:$128,conditions!$8:$8,"&lt;="&amp;CI$9,conditions!$9:$9,"&gt;="&amp;CI$9),0))*SUMIFS(conditions!$100:$100,conditions!$8:$8,"&lt;="&amp;CI$9,conditions!$9:$9,"&gt;="&amp;CI$9))</f>
        <v>0</v>
      </c>
      <c r="CJ186" s="27">
        <f>IF(CJ$9="",0,IF(DAY(CJ$9)=SUMIFS(conditions!$127:$127,conditions!$8:$8,"&lt;="&amp;CJ$9,conditions!$9:$9,"&gt;="&amp;CJ$9),SUMIFS(conditions!$126:$126,conditions!$8:$8,"&lt;="&amp;CJ$9,conditions!$9:$9,"&gt;="&amp;CJ$9),IF(DAY(CJ$9)=SUMIFS(conditions!$129:$129,conditions!$8:$8,"&lt;="&amp;CJ$9,conditions!$9:$9,"&gt;="&amp;CJ$9),SUMIFS(conditions!$128:$128,conditions!$8:$8,"&lt;="&amp;CJ$9,conditions!$9:$9,"&gt;="&amp;CJ$9),0))*SUMIFS(conditions!$100:$100,conditions!$8:$8,"&lt;="&amp;CJ$9,conditions!$9:$9,"&gt;="&amp;CJ$9))</f>
        <v>0</v>
      </c>
      <c r="CK186" s="27">
        <f>IF(CK$9="",0,IF(DAY(CK$9)=SUMIFS(conditions!$127:$127,conditions!$8:$8,"&lt;="&amp;CK$9,conditions!$9:$9,"&gt;="&amp;CK$9),SUMIFS(conditions!$126:$126,conditions!$8:$8,"&lt;="&amp;CK$9,conditions!$9:$9,"&gt;="&amp;CK$9),IF(DAY(CK$9)=SUMIFS(conditions!$129:$129,conditions!$8:$8,"&lt;="&amp;CK$9,conditions!$9:$9,"&gt;="&amp;CK$9),SUMIFS(conditions!$128:$128,conditions!$8:$8,"&lt;="&amp;CK$9,conditions!$9:$9,"&gt;="&amp;CK$9),0))*SUMIFS(conditions!$100:$100,conditions!$8:$8,"&lt;="&amp;CK$9,conditions!$9:$9,"&gt;="&amp;CK$9))</f>
        <v>0</v>
      </c>
      <c r="CL186" s="27">
        <f>IF(CL$9="",0,IF(DAY(CL$9)=SUMIFS(conditions!$127:$127,conditions!$8:$8,"&lt;="&amp;CL$9,conditions!$9:$9,"&gt;="&amp;CL$9),SUMIFS(conditions!$126:$126,conditions!$8:$8,"&lt;="&amp;CL$9,conditions!$9:$9,"&gt;="&amp;CL$9),IF(DAY(CL$9)=SUMIFS(conditions!$129:$129,conditions!$8:$8,"&lt;="&amp;CL$9,conditions!$9:$9,"&gt;="&amp;CL$9),SUMIFS(conditions!$128:$128,conditions!$8:$8,"&lt;="&amp;CL$9,conditions!$9:$9,"&gt;="&amp;CL$9),0))*SUMIFS(conditions!$100:$100,conditions!$8:$8,"&lt;="&amp;CL$9,conditions!$9:$9,"&gt;="&amp;CL$9))</f>
        <v>0</v>
      </c>
      <c r="CM186" s="27">
        <f>IF(CM$9="",0,IF(DAY(CM$9)=SUMIFS(conditions!$127:$127,conditions!$8:$8,"&lt;="&amp;CM$9,conditions!$9:$9,"&gt;="&amp;CM$9),SUMIFS(conditions!$126:$126,conditions!$8:$8,"&lt;="&amp;CM$9,conditions!$9:$9,"&gt;="&amp;CM$9),IF(DAY(CM$9)=SUMIFS(conditions!$129:$129,conditions!$8:$8,"&lt;="&amp;CM$9,conditions!$9:$9,"&gt;="&amp;CM$9),SUMIFS(conditions!$128:$128,conditions!$8:$8,"&lt;="&amp;CM$9,conditions!$9:$9,"&gt;="&amp;CM$9),0))*SUMIFS(conditions!$100:$100,conditions!$8:$8,"&lt;="&amp;CM$9,conditions!$9:$9,"&gt;="&amp;CM$9))</f>
        <v>0</v>
      </c>
      <c r="CN186" s="27">
        <f>IF(CN$9="",0,IF(DAY(CN$9)=SUMIFS(conditions!$127:$127,conditions!$8:$8,"&lt;="&amp;CN$9,conditions!$9:$9,"&gt;="&amp;CN$9),SUMIFS(conditions!$126:$126,conditions!$8:$8,"&lt;="&amp;CN$9,conditions!$9:$9,"&gt;="&amp;CN$9),IF(DAY(CN$9)=SUMIFS(conditions!$129:$129,conditions!$8:$8,"&lt;="&amp;CN$9,conditions!$9:$9,"&gt;="&amp;CN$9),SUMIFS(conditions!$128:$128,conditions!$8:$8,"&lt;="&amp;CN$9,conditions!$9:$9,"&gt;="&amp;CN$9),0))*SUMIFS(conditions!$100:$100,conditions!$8:$8,"&lt;="&amp;CN$9,conditions!$9:$9,"&gt;="&amp;CN$9))</f>
        <v>0</v>
      </c>
      <c r="CO186" s="27">
        <f>IF(CO$9="",0,IF(DAY(CO$9)=SUMIFS(conditions!$127:$127,conditions!$8:$8,"&lt;="&amp;CO$9,conditions!$9:$9,"&gt;="&amp;CO$9),SUMIFS(conditions!$126:$126,conditions!$8:$8,"&lt;="&amp;CO$9,conditions!$9:$9,"&gt;="&amp;CO$9),IF(DAY(CO$9)=SUMIFS(conditions!$129:$129,conditions!$8:$8,"&lt;="&amp;CO$9,conditions!$9:$9,"&gt;="&amp;CO$9),SUMIFS(conditions!$128:$128,conditions!$8:$8,"&lt;="&amp;CO$9,conditions!$9:$9,"&gt;="&amp;CO$9),0))*SUMIFS(conditions!$100:$100,conditions!$8:$8,"&lt;="&amp;CO$9,conditions!$9:$9,"&gt;="&amp;CO$9))</f>
        <v>0</v>
      </c>
      <c r="CP186" s="27">
        <f>IF(CP$9="",0,IF(DAY(CP$9)=SUMIFS(conditions!$127:$127,conditions!$8:$8,"&lt;="&amp;CP$9,conditions!$9:$9,"&gt;="&amp;CP$9),SUMIFS(conditions!$126:$126,conditions!$8:$8,"&lt;="&amp;CP$9,conditions!$9:$9,"&gt;="&amp;CP$9),IF(DAY(CP$9)=SUMIFS(conditions!$129:$129,conditions!$8:$8,"&lt;="&amp;CP$9,conditions!$9:$9,"&gt;="&amp;CP$9),SUMIFS(conditions!$128:$128,conditions!$8:$8,"&lt;="&amp;CP$9,conditions!$9:$9,"&gt;="&amp;CP$9),0))*SUMIFS(conditions!$100:$100,conditions!$8:$8,"&lt;="&amp;CP$9,conditions!$9:$9,"&gt;="&amp;CP$9))</f>
        <v>0</v>
      </c>
      <c r="CQ186" s="27">
        <f>IF(CQ$9="",0,IF(DAY(CQ$9)=SUMIFS(conditions!$127:$127,conditions!$8:$8,"&lt;="&amp;CQ$9,conditions!$9:$9,"&gt;="&amp;CQ$9),SUMIFS(conditions!$126:$126,conditions!$8:$8,"&lt;="&amp;CQ$9,conditions!$9:$9,"&gt;="&amp;CQ$9),IF(DAY(CQ$9)=SUMIFS(conditions!$129:$129,conditions!$8:$8,"&lt;="&amp;CQ$9,conditions!$9:$9,"&gt;="&amp;CQ$9),SUMIFS(conditions!$128:$128,conditions!$8:$8,"&lt;="&amp;CQ$9,conditions!$9:$9,"&gt;="&amp;CQ$9),0))*SUMIFS(conditions!$100:$100,conditions!$8:$8,"&lt;="&amp;CQ$9,conditions!$9:$9,"&gt;="&amp;CQ$9))</f>
        <v>0</v>
      </c>
      <c r="CR186" s="27">
        <f>IF(CR$9="",0,IF(DAY(CR$9)=SUMIFS(conditions!$127:$127,conditions!$8:$8,"&lt;="&amp;CR$9,conditions!$9:$9,"&gt;="&amp;CR$9),SUMIFS(conditions!$126:$126,conditions!$8:$8,"&lt;="&amp;CR$9,conditions!$9:$9,"&gt;="&amp;CR$9),IF(DAY(CR$9)=SUMIFS(conditions!$129:$129,conditions!$8:$8,"&lt;="&amp;CR$9,conditions!$9:$9,"&gt;="&amp;CR$9),SUMIFS(conditions!$128:$128,conditions!$8:$8,"&lt;="&amp;CR$9,conditions!$9:$9,"&gt;="&amp;CR$9),0))*SUMIFS(conditions!$100:$100,conditions!$8:$8,"&lt;="&amp;CR$9,conditions!$9:$9,"&gt;="&amp;CR$9))</f>
        <v>0</v>
      </c>
      <c r="CS186" s="27">
        <f>IF(CS$9="",0,IF(DAY(CS$9)=SUMIFS(conditions!$127:$127,conditions!$8:$8,"&lt;="&amp;CS$9,conditions!$9:$9,"&gt;="&amp;CS$9),SUMIFS(conditions!$126:$126,conditions!$8:$8,"&lt;="&amp;CS$9,conditions!$9:$9,"&gt;="&amp;CS$9),IF(DAY(CS$9)=SUMIFS(conditions!$129:$129,conditions!$8:$8,"&lt;="&amp;CS$9,conditions!$9:$9,"&gt;="&amp;CS$9),SUMIFS(conditions!$128:$128,conditions!$8:$8,"&lt;="&amp;CS$9,conditions!$9:$9,"&gt;="&amp;CS$9),0))*SUMIFS(conditions!$100:$100,conditions!$8:$8,"&lt;="&amp;CS$9,conditions!$9:$9,"&gt;="&amp;CS$9))</f>
        <v>460</v>
      </c>
      <c r="CT186" s="27">
        <f>IF(CT$9="",0,IF(DAY(CT$9)=SUMIFS(conditions!$127:$127,conditions!$8:$8,"&lt;="&amp;CT$9,conditions!$9:$9,"&gt;="&amp;CT$9),SUMIFS(conditions!$126:$126,conditions!$8:$8,"&lt;="&amp;CT$9,conditions!$9:$9,"&gt;="&amp;CT$9),IF(DAY(CT$9)=SUMIFS(conditions!$129:$129,conditions!$8:$8,"&lt;="&amp;CT$9,conditions!$9:$9,"&gt;="&amp;CT$9),SUMIFS(conditions!$128:$128,conditions!$8:$8,"&lt;="&amp;CT$9,conditions!$9:$9,"&gt;="&amp;CT$9),0))*SUMIFS(conditions!$100:$100,conditions!$8:$8,"&lt;="&amp;CT$9,conditions!$9:$9,"&gt;="&amp;CT$9))</f>
        <v>0</v>
      </c>
      <c r="CU186" s="27">
        <f>IF(CU$9="",0,IF(DAY(CU$9)=SUMIFS(conditions!$127:$127,conditions!$8:$8,"&lt;="&amp;CU$9,conditions!$9:$9,"&gt;="&amp;CU$9),SUMIFS(conditions!$126:$126,conditions!$8:$8,"&lt;="&amp;CU$9,conditions!$9:$9,"&gt;="&amp;CU$9),IF(DAY(CU$9)=SUMIFS(conditions!$129:$129,conditions!$8:$8,"&lt;="&amp;CU$9,conditions!$9:$9,"&gt;="&amp;CU$9),SUMIFS(conditions!$128:$128,conditions!$8:$8,"&lt;="&amp;CU$9,conditions!$9:$9,"&gt;="&amp;CU$9),0))*SUMIFS(conditions!$100:$100,conditions!$8:$8,"&lt;="&amp;CU$9,conditions!$9:$9,"&gt;="&amp;CU$9))</f>
        <v>0</v>
      </c>
      <c r="CV186" s="27">
        <f>IF(CV$9="",0,IF(DAY(CV$9)=SUMIFS(conditions!$127:$127,conditions!$8:$8,"&lt;="&amp;CV$9,conditions!$9:$9,"&gt;="&amp;CV$9),SUMIFS(conditions!$126:$126,conditions!$8:$8,"&lt;="&amp;CV$9,conditions!$9:$9,"&gt;="&amp;CV$9),IF(DAY(CV$9)=SUMIFS(conditions!$129:$129,conditions!$8:$8,"&lt;="&amp;CV$9,conditions!$9:$9,"&gt;="&amp;CV$9),SUMIFS(conditions!$128:$128,conditions!$8:$8,"&lt;="&amp;CV$9,conditions!$9:$9,"&gt;="&amp;CV$9),0))*SUMIFS(conditions!$100:$100,conditions!$8:$8,"&lt;="&amp;CV$9,conditions!$9:$9,"&gt;="&amp;CV$9))</f>
        <v>0</v>
      </c>
      <c r="CW186" s="27">
        <f>IF(CW$9="",0,IF(DAY(CW$9)=SUMIFS(conditions!$127:$127,conditions!$8:$8,"&lt;="&amp;CW$9,conditions!$9:$9,"&gt;="&amp;CW$9),SUMIFS(conditions!$126:$126,conditions!$8:$8,"&lt;="&amp;CW$9,conditions!$9:$9,"&gt;="&amp;CW$9),IF(DAY(CW$9)=SUMIFS(conditions!$129:$129,conditions!$8:$8,"&lt;="&amp;CW$9,conditions!$9:$9,"&gt;="&amp;CW$9),SUMIFS(conditions!$128:$128,conditions!$8:$8,"&lt;="&amp;CW$9,conditions!$9:$9,"&gt;="&amp;CW$9),0))*SUMIFS(conditions!$100:$100,conditions!$8:$8,"&lt;="&amp;CW$9,conditions!$9:$9,"&gt;="&amp;CW$9))</f>
        <v>0</v>
      </c>
      <c r="CX186" s="27">
        <f>IF(CX$9="",0,IF(DAY(CX$9)=SUMIFS(conditions!$127:$127,conditions!$8:$8,"&lt;="&amp;CX$9,conditions!$9:$9,"&gt;="&amp;CX$9),SUMIFS(conditions!$126:$126,conditions!$8:$8,"&lt;="&amp;CX$9,conditions!$9:$9,"&gt;="&amp;CX$9),IF(DAY(CX$9)=SUMIFS(conditions!$129:$129,conditions!$8:$8,"&lt;="&amp;CX$9,conditions!$9:$9,"&gt;="&amp;CX$9),SUMIFS(conditions!$128:$128,conditions!$8:$8,"&lt;="&amp;CX$9,conditions!$9:$9,"&gt;="&amp;CX$9),0))*SUMIFS(conditions!$100:$100,conditions!$8:$8,"&lt;="&amp;CX$9,conditions!$9:$9,"&gt;="&amp;CX$9))</f>
        <v>0</v>
      </c>
      <c r="CY186" s="27">
        <f>IF(CY$9="",0,IF(DAY(CY$9)=SUMIFS(conditions!$127:$127,conditions!$8:$8,"&lt;="&amp;CY$9,conditions!$9:$9,"&gt;="&amp;CY$9),SUMIFS(conditions!$126:$126,conditions!$8:$8,"&lt;="&amp;CY$9,conditions!$9:$9,"&gt;="&amp;CY$9),IF(DAY(CY$9)=SUMIFS(conditions!$129:$129,conditions!$8:$8,"&lt;="&amp;CY$9,conditions!$9:$9,"&gt;="&amp;CY$9),SUMIFS(conditions!$128:$128,conditions!$8:$8,"&lt;="&amp;CY$9,conditions!$9:$9,"&gt;="&amp;CY$9),0))*SUMIFS(conditions!$100:$100,conditions!$8:$8,"&lt;="&amp;CY$9,conditions!$9:$9,"&gt;="&amp;CY$9))</f>
        <v>0</v>
      </c>
      <c r="CZ186" s="27">
        <f>IF(CZ$9="",0,IF(DAY(CZ$9)=SUMIFS(conditions!$127:$127,conditions!$8:$8,"&lt;="&amp;CZ$9,conditions!$9:$9,"&gt;="&amp;CZ$9),SUMIFS(conditions!$126:$126,conditions!$8:$8,"&lt;="&amp;CZ$9,conditions!$9:$9,"&gt;="&amp;CZ$9),IF(DAY(CZ$9)=SUMIFS(conditions!$129:$129,conditions!$8:$8,"&lt;="&amp;CZ$9,conditions!$9:$9,"&gt;="&amp;CZ$9),SUMIFS(conditions!$128:$128,conditions!$8:$8,"&lt;="&amp;CZ$9,conditions!$9:$9,"&gt;="&amp;CZ$9),0))*SUMIFS(conditions!$100:$100,conditions!$8:$8,"&lt;="&amp;CZ$9,conditions!$9:$9,"&gt;="&amp;CZ$9))</f>
        <v>0</v>
      </c>
      <c r="DA186" s="27">
        <f>IF(DA$9="",0,IF(DAY(DA$9)=SUMIFS(conditions!$127:$127,conditions!$8:$8,"&lt;="&amp;DA$9,conditions!$9:$9,"&gt;="&amp;DA$9),SUMIFS(conditions!$126:$126,conditions!$8:$8,"&lt;="&amp;DA$9,conditions!$9:$9,"&gt;="&amp;DA$9),IF(DAY(DA$9)=SUMIFS(conditions!$129:$129,conditions!$8:$8,"&lt;="&amp;DA$9,conditions!$9:$9,"&gt;="&amp;DA$9),SUMIFS(conditions!$128:$128,conditions!$8:$8,"&lt;="&amp;DA$9,conditions!$9:$9,"&gt;="&amp;DA$9),0))*SUMIFS(conditions!$100:$100,conditions!$8:$8,"&lt;="&amp;DA$9,conditions!$9:$9,"&gt;="&amp;DA$9))</f>
        <v>0</v>
      </c>
      <c r="DB186" s="27">
        <f>IF(DB$9="",0,IF(DAY(DB$9)=SUMIFS(conditions!$127:$127,conditions!$8:$8,"&lt;="&amp;DB$9,conditions!$9:$9,"&gt;="&amp;DB$9),SUMIFS(conditions!$126:$126,conditions!$8:$8,"&lt;="&amp;DB$9,conditions!$9:$9,"&gt;="&amp;DB$9),IF(DAY(DB$9)=SUMIFS(conditions!$129:$129,conditions!$8:$8,"&lt;="&amp;DB$9,conditions!$9:$9,"&gt;="&amp;DB$9),SUMIFS(conditions!$128:$128,conditions!$8:$8,"&lt;="&amp;DB$9,conditions!$9:$9,"&gt;="&amp;DB$9),0))*SUMIFS(conditions!$100:$100,conditions!$8:$8,"&lt;="&amp;DB$9,conditions!$9:$9,"&gt;="&amp;DB$9))</f>
        <v>0</v>
      </c>
      <c r="DC186" s="27">
        <f>IF(DC$9="",0,IF(DAY(DC$9)=SUMIFS(conditions!$127:$127,conditions!$8:$8,"&lt;="&amp;DC$9,conditions!$9:$9,"&gt;="&amp;DC$9),SUMIFS(conditions!$126:$126,conditions!$8:$8,"&lt;="&amp;DC$9,conditions!$9:$9,"&gt;="&amp;DC$9),IF(DAY(DC$9)=SUMIFS(conditions!$129:$129,conditions!$8:$8,"&lt;="&amp;DC$9,conditions!$9:$9,"&gt;="&amp;DC$9),SUMIFS(conditions!$128:$128,conditions!$8:$8,"&lt;="&amp;DC$9,conditions!$9:$9,"&gt;="&amp;DC$9),0))*SUMIFS(conditions!$100:$100,conditions!$8:$8,"&lt;="&amp;DC$9,conditions!$9:$9,"&gt;="&amp;DC$9))</f>
        <v>460</v>
      </c>
      <c r="DD186" s="27">
        <f>IF(DD$9="",0,IF(DAY(DD$9)=SUMIFS(conditions!$127:$127,conditions!$8:$8,"&lt;="&amp;DD$9,conditions!$9:$9,"&gt;="&amp;DD$9),SUMIFS(conditions!$126:$126,conditions!$8:$8,"&lt;="&amp;DD$9,conditions!$9:$9,"&gt;="&amp;DD$9),IF(DAY(DD$9)=SUMIFS(conditions!$129:$129,conditions!$8:$8,"&lt;="&amp;DD$9,conditions!$9:$9,"&gt;="&amp;DD$9),SUMIFS(conditions!$128:$128,conditions!$8:$8,"&lt;="&amp;DD$9,conditions!$9:$9,"&gt;="&amp;DD$9),0))*SUMIFS(conditions!$100:$100,conditions!$8:$8,"&lt;="&amp;DD$9,conditions!$9:$9,"&gt;="&amp;DD$9))</f>
        <v>0</v>
      </c>
      <c r="DE186" s="27">
        <f>IF(DE$9="",0,IF(DAY(DE$9)=SUMIFS(conditions!$127:$127,conditions!$8:$8,"&lt;="&amp;DE$9,conditions!$9:$9,"&gt;="&amp;DE$9),SUMIFS(conditions!$126:$126,conditions!$8:$8,"&lt;="&amp;DE$9,conditions!$9:$9,"&gt;="&amp;DE$9),IF(DAY(DE$9)=SUMIFS(conditions!$129:$129,conditions!$8:$8,"&lt;="&amp;DE$9,conditions!$9:$9,"&gt;="&amp;DE$9),SUMIFS(conditions!$128:$128,conditions!$8:$8,"&lt;="&amp;DE$9,conditions!$9:$9,"&gt;="&amp;DE$9),0))*SUMIFS(conditions!$100:$100,conditions!$8:$8,"&lt;="&amp;DE$9,conditions!$9:$9,"&gt;="&amp;DE$9))</f>
        <v>0</v>
      </c>
      <c r="DF186" s="27">
        <f>IF(DF$9="",0,IF(DAY(DF$9)=SUMIFS(conditions!$127:$127,conditions!$8:$8,"&lt;="&amp;DF$9,conditions!$9:$9,"&gt;="&amp;DF$9),SUMIFS(conditions!$126:$126,conditions!$8:$8,"&lt;="&amp;DF$9,conditions!$9:$9,"&gt;="&amp;DF$9),IF(DAY(DF$9)=SUMIFS(conditions!$129:$129,conditions!$8:$8,"&lt;="&amp;DF$9,conditions!$9:$9,"&gt;="&amp;DF$9),SUMIFS(conditions!$128:$128,conditions!$8:$8,"&lt;="&amp;DF$9,conditions!$9:$9,"&gt;="&amp;DF$9),0))*SUMIFS(conditions!$100:$100,conditions!$8:$8,"&lt;="&amp;DF$9,conditions!$9:$9,"&gt;="&amp;DF$9))</f>
        <v>0</v>
      </c>
      <c r="DG186" s="27">
        <f>IF(DG$9="",0,IF(DAY(DG$9)=SUMIFS(conditions!$127:$127,conditions!$8:$8,"&lt;="&amp;DG$9,conditions!$9:$9,"&gt;="&amp;DG$9),SUMIFS(conditions!$126:$126,conditions!$8:$8,"&lt;="&amp;DG$9,conditions!$9:$9,"&gt;="&amp;DG$9),IF(DAY(DG$9)=SUMIFS(conditions!$129:$129,conditions!$8:$8,"&lt;="&amp;DG$9,conditions!$9:$9,"&gt;="&amp;DG$9),SUMIFS(conditions!$128:$128,conditions!$8:$8,"&lt;="&amp;DG$9,conditions!$9:$9,"&gt;="&amp;DG$9),0))*SUMIFS(conditions!$100:$100,conditions!$8:$8,"&lt;="&amp;DG$9,conditions!$9:$9,"&gt;="&amp;DG$9))</f>
        <v>0</v>
      </c>
      <c r="DH186" s="27">
        <f>IF(DH$9="",0,IF(DAY(DH$9)=SUMIFS(conditions!$127:$127,conditions!$8:$8,"&lt;="&amp;DH$9,conditions!$9:$9,"&gt;="&amp;DH$9),SUMIFS(conditions!$126:$126,conditions!$8:$8,"&lt;="&amp;DH$9,conditions!$9:$9,"&gt;="&amp;DH$9),IF(DAY(DH$9)=SUMIFS(conditions!$129:$129,conditions!$8:$8,"&lt;="&amp;DH$9,conditions!$9:$9,"&gt;="&amp;DH$9),SUMIFS(conditions!$128:$128,conditions!$8:$8,"&lt;="&amp;DH$9,conditions!$9:$9,"&gt;="&amp;DH$9),0))*SUMIFS(conditions!$100:$100,conditions!$8:$8,"&lt;="&amp;DH$9,conditions!$9:$9,"&gt;="&amp;DH$9))</f>
        <v>0</v>
      </c>
      <c r="DI186" s="27">
        <f>IF(DI$9="",0,IF(DAY(DI$9)=SUMIFS(conditions!$127:$127,conditions!$8:$8,"&lt;="&amp;DI$9,conditions!$9:$9,"&gt;="&amp;DI$9),SUMIFS(conditions!$126:$126,conditions!$8:$8,"&lt;="&amp;DI$9,conditions!$9:$9,"&gt;="&amp;DI$9),IF(DAY(DI$9)=SUMIFS(conditions!$129:$129,conditions!$8:$8,"&lt;="&amp;DI$9,conditions!$9:$9,"&gt;="&amp;DI$9),SUMIFS(conditions!$128:$128,conditions!$8:$8,"&lt;="&amp;DI$9,conditions!$9:$9,"&gt;="&amp;DI$9),0))*SUMIFS(conditions!$100:$100,conditions!$8:$8,"&lt;="&amp;DI$9,conditions!$9:$9,"&gt;="&amp;DI$9))</f>
        <v>0</v>
      </c>
      <c r="DJ186" s="27">
        <f>IF(DJ$9="",0,IF(DAY(DJ$9)=SUMIFS(conditions!$127:$127,conditions!$8:$8,"&lt;="&amp;DJ$9,conditions!$9:$9,"&gt;="&amp;DJ$9),SUMIFS(conditions!$126:$126,conditions!$8:$8,"&lt;="&amp;DJ$9,conditions!$9:$9,"&gt;="&amp;DJ$9),IF(DAY(DJ$9)=SUMIFS(conditions!$129:$129,conditions!$8:$8,"&lt;="&amp;DJ$9,conditions!$9:$9,"&gt;="&amp;DJ$9),SUMIFS(conditions!$128:$128,conditions!$8:$8,"&lt;="&amp;DJ$9,conditions!$9:$9,"&gt;="&amp;DJ$9),0))*SUMIFS(conditions!$100:$100,conditions!$8:$8,"&lt;="&amp;DJ$9,conditions!$9:$9,"&gt;="&amp;DJ$9))</f>
        <v>0</v>
      </c>
      <c r="DK186" s="27">
        <f>IF(DK$9="",0,IF(DAY(DK$9)=SUMIFS(conditions!$127:$127,conditions!$8:$8,"&lt;="&amp;DK$9,conditions!$9:$9,"&gt;="&amp;DK$9),SUMIFS(conditions!$126:$126,conditions!$8:$8,"&lt;="&amp;DK$9,conditions!$9:$9,"&gt;="&amp;DK$9),IF(DAY(DK$9)=SUMIFS(conditions!$129:$129,conditions!$8:$8,"&lt;="&amp;DK$9,conditions!$9:$9,"&gt;="&amp;DK$9),SUMIFS(conditions!$128:$128,conditions!$8:$8,"&lt;="&amp;DK$9,conditions!$9:$9,"&gt;="&amp;DK$9),0))*SUMIFS(conditions!$100:$100,conditions!$8:$8,"&lt;="&amp;DK$9,conditions!$9:$9,"&gt;="&amp;DK$9))</f>
        <v>0</v>
      </c>
      <c r="DL186" s="27">
        <f>IF(DL$9="",0,IF(DAY(DL$9)=SUMIFS(conditions!$127:$127,conditions!$8:$8,"&lt;="&amp;DL$9,conditions!$9:$9,"&gt;="&amp;DL$9),SUMIFS(conditions!$126:$126,conditions!$8:$8,"&lt;="&amp;DL$9,conditions!$9:$9,"&gt;="&amp;DL$9),IF(DAY(DL$9)=SUMIFS(conditions!$129:$129,conditions!$8:$8,"&lt;="&amp;DL$9,conditions!$9:$9,"&gt;="&amp;DL$9),SUMIFS(conditions!$128:$128,conditions!$8:$8,"&lt;="&amp;DL$9,conditions!$9:$9,"&gt;="&amp;DL$9),0))*SUMIFS(conditions!$100:$100,conditions!$8:$8,"&lt;="&amp;DL$9,conditions!$9:$9,"&gt;="&amp;DL$9))</f>
        <v>0</v>
      </c>
      <c r="DM186" s="27">
        <f>IF(DM$9="",0,IF(DAY(DM$9)=SUMIFS(conditions!$127:$127,conditions!$8:$8,"&lt;="&amp;DM$9,conditions!$9:$9,"&gt;="&amp;DM$9),SUMIFS(conditions!$126:$126,conditions!$8:$8,"&lt;="&amp;DM$9,conditions!$9:$9,"&gt;="&amp;DM$9),IF(DAY(DM$9)=SUMIFS(conditions!$129:$129,conditions!$8:$8,"&lt;="&amp;DM$9,conditions!$9:$9,"&gt;="&amp;DM$9),SUMIFS(conditions!$128:$128,conditions!$8:$8,"&lt;="&amp;DM$9,conditions!$9:$9,"&gt;="&amp;DM$9),0))*SUMIFS(conditions!$100:$100,conditions!$8:$8,"&lt;="&amp;DM$9,conditions!$9:$9,"&gt;="&amp;DM$9))</f>
        <v>0</v>
      </c>
      <c r="DN186" s="27">
        <f>IF(DN$9="",0,IF(DAY(DN$9)=SUMIFS(conditions!$127:$127,conditions!$8:$8,"&lt;="&amp;DN$9,conditions!$9:$9,"&gt;="&amp;DN$9),SUMIFS(conditions!$126:$126,conditions!$8:$8,"&lt;="&amp;DN$9,conditions!$9:$9,"&gt;="&amp;DN$9),IF(DAY(DN$9)=SUMIFS(conditions!$129:$129,conditions!$8:$8,"&lt;="&amp;DN$9,conditions!$9:$9,"&gt;="&amp;DN$9),SUMIFS(conditions!$128:$128,conditions!$8:$8,"&lt;="&amp;DN$9,conditions!$9:$9,"&gt;="&amp;DN$9),0))*SUMIFS(conditions!$100:$100,conditions!$8:$8,"&lt;="&amp;DN$9,conditions!$9:$9,"&gt;="&amp;DN$9))</f>
        <v>0</v>
      </c>
      <c r="DO186" s="27">
        <f>IF(DO$9="",0,IF(DAY(DO$9)=SUMIFS(conditions!$127:$127,conditions!$8:$8,"&lt;="&amp;DO$9,conditions!$9:$9,"&gt;="&amp;DO$9),SUMIFS(conditions!$126:$126,conditions!$8:$8,"&lt;="&amp;DO$9,conditions!$9:$9,"&gt;="&amp;DO$9),IF(DAY(DO$9)=SUMIFS(conditions!$129:$129,conditions!$8:$8,"&lt;="&amp;DO$9,conditions!$9:$9,"&gt;="&amp;DO$9),SUMIFS(conditions!$128:$128,conditions!$8:$8,"&lt;="&amp;DO$9,conditions!$9:$9,"&gt;="&amp;DO$9),0))*SUMIFS(conditions!$100:$100,conditions!$8:$8,"&lt;="&amp;DO$9,conditions!$9:$9,"&gt;="&amp;DO$9))</f>
        <v>0</v>
      </c>
      <c r="DP186" s="27">
        <f>IF(DP$9="",0,IF(DAY(DP$9)=SUMIFS(conditions!$127:$127,conditions!$8:$8,"&lt;="&amp;DP$9,conditions!$9:$9,"&gt;="&amp;DP$9),SUMIFS(conditions!$126:$126,conditions!$8:$8,"&lt;="&amp;DP$9,conditions!$9:$9,"&gt;="&amp;DP$9),IF(DAY(DP$9)=SUMIFS(conditions!$129:$129,conditions!$8:$8,"&lt;="&amp;DP$9,conditions!$9:$9,"&gt;="&amp;DP$9),SUMIFS(conditions!$128:$128,conditions!$8:$8,"&lt;="&amp;DP$9,conditions!$9:$9,"&gt;="&amp;DP$9),0))*SUMIFS(conditions!$100:$100,conditions!$8:$8,"&lt;="&amp;DP$9,conditions!$9:$9,"&gt;="&amp;DP$9))</f>
        <v>0</v>
      </c>
      <c r="DQ186" s="27">
        <f>IF(DQ$9="",0,IF(DAY(DQ$9)=SUMIFS(conditions!$127:$127,conditions!$8:$8,"&lt;="&amp;DQ$9,conditions!$9:$9,"&gt;="&amp;DQ$9),SUMIFS(conditions!$126:$126,conditions!$8:$8,"&lt;="&amp;DQ$9,conditions!$9:$9,"&gt;="&amp;DQ$9),IF(DAY(DQ$9)=SUMIFS(conditions!$129:$129,conditions!$8:$8,"&lt;="&amp;DQ$9,conditions!$9:$9,"&gt;="&amp;DQ$9),SUMIFS(conditions!$128:$128,conditions!$8:$8,"&lt;="&amp;DQ$9,conditions!$9:$9,"&gt;="&amp;DQ$9),0))*SUMIFS(conditions!$100:$100,conditions!$8:$8,"&lt;="&amp;DQ$9,conditions!$9:$9,"&gt;="&amp;DQ$9))</f>
        <v>0</v>
      </c>
      <c r="DR186" s="27">
        <f>IF(DR$9="",0,IF(DAY(DR$9)=SUMIFS(conditions!$127:$127,conditions!$8:$8,"&lt;="&amp;DR$9,conditions!$9:$9,"&gt;="&amp;DR$9),SUMIFS(conditions!$126:$126,conditions!$8:$8,"&lt;="&amp;DR$9,conditions!$9:$9,"&gt;="&amp;DR$9),IF(DAY(DR$9)=SUMIFS(conditions!$129:$129,conditions!$8:$8,"&lt;="&amp;DR$9,conditions!$9:$9,"&gt;="&amp;DR$9),SUMIFS(conditions!$128:$128,conditions!$8:$8,"&lt;="&amp;DR$9,conditions!$9:$9,"&gt;="&amp;DR$9),0))*SUMIFS(conditions!$100:$100,conditions!$8:$8,"&lt;="&amp;DR$9,conditions!$9:$9,"&gt;="&amp;DR$9))</f>
        <v>0</v>
      </c>
      <c r="DS186" s="27">
        <f>IF(DS$9="",0,IF(DAY(DS$9)=SUMIFS(conditions!$127:$127,conditions!$8:$8,"&lt;="&amp;DS$9,conditions!$9:$9,"&gt;="&amp;DS$9),SUMIFS(conditions!$126:$126,conditions!$8:$8,"&lt;="&amp;DS$9,conditions!$9:$9,"&gt;="&amp;DS$9),IF(DAY(DS$9)=SUMIFS(conditions!$129:$129,conditions!$8:$8,"&lt;="&amp;DS$9,conditions!$9:$9,"&gt;="&amp;DS$9),SUMIFS(conditions!$128:$128,conditions!$8:$8,"&lt;="&amp;DS$9,conditions!$9:$9,"&gt;="&amp;DS$9),0))*SUMIFS(conditions!$100:$100,conditions!$8:$8,"&lt;="&amp;DS$9,conditions!$9:$9,"&gt;="&amp;DS$9))</f>
        <v>0</v>
      </c>
      <c r="DT186" s="27">
        <f>IF(DT$9="",0,IF(DAY(DT$9)=SUMIFS(conditions!$127:$127,conditions!$8:$8,"&lt;="&amp;DT$9,conditions!$9:$9,"&gt;="&amp;DT$9),SUMIFS(conditions!$126:$126,conditions!$8:$8,"&lt;="&amp;DT$9,conditions!$9:$9,"&gt;="&amp;DT$9),IF(DAY(DT$9)=SUMIFS(conditions!$129:$129,conditions!$8:$8,"&lt;="&amp;DT$9,conditions!$9:$9,"&gt;="&amp;DT$9),SUMIFS(conditions!$128:$128,conditions!$8:$8,"&lt;="&amp;DT$9,conditions!$9:$9,"&gt;="&amp;DT$9),0))*SUMIFS(conditions!$100:$100,conditions!$8:$8,"&lt;="&amp;DT$9,conditions!$9:$9,"&gt;="&amp;DT$9))</f>
        <v>0</v>
      </c>
      <c r="DU186" s="27">
        <f>IF(DU$9="",0,IF(DAY(DU$9)=SUMIFS(conditions!$127:$127,conditions!$8:$8,"&lt;="&amp;DU$9,conditions!$9:$9,"&gt;="&amp;DU$9),SUMIFS(conditions!$126:$126,conditions!$8:$8,"&lt;="&amp;DU$9,conditions!$9:$9,"&gt;="&amp;DU$9),IF(DAY(DU$9)=SUMIFS(conditions!$129:$129,conditions!$8:$8,"&lt;="&amp;DU$9,conditions!$9:$9,"&gt;="&amp;DU$9),SUMIFS(conditions!$128:$128,conditions!$8:$8,"&lt;="&amp;DU$9,conditions!$9:$9,"&gt;="&amp;DU$9),0))*SUMIFS(conditions!$100:$100,conditions!$8:$8,"&lt;="&amp;DU$9,conditions!$9:$9,"&gt;="&amp;DU$9))</f>
        <v>0</v>
      </c>
      <c r="DV186" s="27">
        <f>IF(DV$9="",0,IF(DAY(DV$9)=SUMIFS(conditions!$127:$127,conditions!$8:$8,"&lt;="&amp;DV$9,conditions!$9:$9,"&gt;="&amp;DV$9),SUMIFS(conditions!$126:$126,conditions!$8:$8,"&lt;="&amp;DV$9,conditions!$9:$9,"&gt;="&amp;DV$9),IF(DAY(DV$9)=SUMIFS(conditions!$129:$129,conditions!$8:$8,"&lt;="&amp;DV$9,conditions!$9:$9,"&gt;="&amp;DV$9),SUMIFS(conditions!$128:$128,conditions!$8:$8,"&lt;="&amp;DV$9,conditions!$9:$9,"&gt;="&amp;DV$9),0))*SUMIFS(conditions!$100:$100,conditions!$8:$8,"&lt;="&amp;DV$9,conditions!$9:$9,"&gt;="&amp;DV$9))</f>
        <v>0</v>
      </c>
      <c r="DW186" s="27">
        <f>IF(DW$9="",0,IF(DAY(DW$9)=SUMIFS(conditions!$127:$127,conditions!$8:$8,"&lt;="&amp;DW$9,conditions!$9:$9,"&gt;="&amp;DW$9),SUMIFS(conditions!$126:$126,conditions!$8:$8,"&lt;="&amp;DW$9,conditions!$9:$9,"&gt;="&amp;DW$9),IF(DAY(DW$9)=SUMIFS(conditions!$129:$129,conditions!$8:$8,"&lt;="&amp;DW$9,conditions!$9:$9,"&gt;="&amp;DW$9),SUMIFS(conditions!$128:$128,conditions!$8:$8,"&lt;="&amp;DW$9,conditions!$9:$9,"&gt;="&amp;DW$9),0))*SUMIFS(conditions!$100:$100,conditions!$8:$8,"&lt;="&amp;DW$9,conditions!$9:$9,"&gt;="&amp;DW$9))</f>
        <v>460</v>
      </c>
      <c r="DX186" s="27">
        <f>IF(DX$9="",0,IF(DAY(DX$9)=SUMIFS(conditions!$127:$127,conditions!$8:$8,"&lt;="&amp;DX$9,conditions!$9:$9,"&gt;="&amp;DX$9),SUMIFS(conditions!$126:$126,conditions!$8:$8,"&lt;="&amp;DX$9,conditions!$9:$9,"&gt;="&amp;DX$9),IF(DAY(DX$9)=SUMIFS(conditions!$129:$129,conditions!$8:$8,"&lt;="&amp;DX$9,conditions!$9:$9,"&gt;="&amp;DX$9),SUMIFS(conditions!$128:$128,conditions!$8:$8,"&lt;="&amp;DX$9,conditions!$9:$9,"&gt;="&amp;DX$9),0))*SUMIFS(conditions!$100:$100,conditions!$8:$8,"&lt;="&amp;DX$9,conditions!$9:$9,"&gt;="&amp;DX$9))</f>
        <v>0</v>
      </c>
      <c r="DY186" s="27">
        <f>IF(DY$9="",0,IF(DAY(DY$9)=SUMIFS(conditions!$127:$127,conditions!$8:$8,"&lt;="&amp;DY$9,conditions!$9:$9,"&gt;="&amp;DY$9),SUMIFS(conditions!$126:$126,conditions!$8:$8,"&lt;="&amp;DY$9,conditions!$9:$9,"&gt;="&amp;DY$9),IF(DAY(DY$9)=SUMIFS(conditions!$129:$129,conditions!$8:$8,"&lt;="&amp;DY$9,conditions!$9:$9,"&gt;="&amp;DY$9),SUMIFS(conditions!$128:$128,conditions!$8:$8,"&lt;="&amp;DY$9,conditions!$9:$9,"&gt;="&amp;DY$9),0))*SUMIFS(conditions!$100:$100,conditions!$8:$8,"&lt;="&amp;DY$9,conditions!$9:$9,"&gt;="&amp;DY$9))</f>
        <v>0</v>
      </c>
      <c r="DZ186" s="27">
        <f>IF(DZ$9="",0,IF(DAY(DZ$9)=SUMIFS(conditions!$127:$127,conditions!$8:$8,"&lt;="&amp;DZ$9,conditions!$9:$9,"&gt;="&amp;DZ$9),SUMIFS(conditions!$126:$126,conditions!$8:$8,"&lt;="&amp;DZ$9,conditions!$9:$9,"&gt;="&amp;DZ$9),IF(DAY(DZ$9)=SUMIFS(conditions!$129:$129,conditions!$8:$8,"&lt;="&amp;DZ$9,conditions!$9:$9,"&gt;="&amp;DZ$9),SUMIFS(conditions!$128:$128,conditions!$8:$8,"&lt;="&amp;DZ$9,conditions!$9:$9,"&gt;="&amp;DZ$9),0))*SUMIFS(conditions!$100:$100,conditions!$8:$8,"&lt;="&amp;DZ$9,conditions!$9:$9,"&gt;="&amp;DZ$9))</f>
        <v>0</v>
      </c>
      <c r="EA186" s="27">
        <f>IF(EA$9="",0,IF(DAY(EA$9)=SUMIFS(conditions!$127:$127,conditions!$8:$8,"&lt;="&amp;EA$9,conditions!$9:$9,"&gt;="&amp;EA$9),SUMIFS(conditions!$126:$126,conditions!$8:$8,"&lt;="&amp;EA$9,conditions!$9:$9,"&gt;="&amp;EA$9),IF(DAY(EA$9)=SUMIFS(conditions!$129:$129,conditions!$8:$8,"&lt;="&amp;EA$9,conditions!$9:$9,"&gt;="&amp;EA$9),SUMIFS(conditions!$128:$128,conditions!$8:$8,"&lt;="&amp;EA$9,conditions!$9:$9,"&gt;="&amp;EA$9),0))*SUMIFS(conditions!$100:$100,conditions!$8:$8,"&lt;="&amp;EA$9,conditions!$9:$9,"&gt;="&amp;EA$9))</f>
        <v>0</v>
      </c>
      <c r="EB186" s="27">
        <f>IF(EB$9="",0,IF(DAY(EB$9)=SUMIFS(conditions!$127:$127,conditions!$8:$8,"&lt;="&amp;EB$9,conditions!$9:$9,"&gt;="&amp;EB$9),SUMIFS(conditions!$126:$126,conditions!$8:$8,"&lt;="&amp;EB$9,conditions!$9:$9,"&gt;="&amp;EB$9),IF(DAY(EB$9)=SUMIFS(conditions!$129:$129,conditions!$8:$8,"&lt;="&amp;EB$9,conditions!$9:$9,"&gt;="&amp;EB$9),SUMIFS(conditions!$128:$128,conditions!$8:$8,"&lt;="&amp;EB$9,conditions!$9:$9,"&gt;="&amp;EB$9),0))*SUMIFS(conditions!$100:$100,conditions!$8:$8,"&lt;="&amp;EB$9,conditions!$9:$9,"&gt;="&amp;EB$9))</f>
        <v>0</v>
      </c>
      <c r="EC186" s="27">
        <f>IF(EC$9="",0,IF(DAY(EC$9)=SUMIFS(conditions!$127:$127,conditions!$8:$8,"&lt;="&amp;EC$9,conditions!$9:$9,"&gt;="&amp;EC$9),SUMIFS(conditions!$126:$126,conditions!$8:$8,"&lt;="&amp;EC$9,conditions!$9:$9,"&gt;="&amp;EC$9),IF(DAY(EC$9)=SUMIFS(conditions!$129:$129,conditions!$8:$8,"&lt;="&amp;EC$9,conditions!$9:$9,"&gt;="&amp;EC$9),SUMIFS(conditions!$128:$128,conditions!$8:$8,"&lt;="&amp;EC$9,conditions!$9:$9,"&gt;="&amp;EC$9),0))*SUMIFS(conditions!$100:$100,conditions!$8:$8,"&lt;="&amp;EC$9,conditions!$9:$9,"&gt;="&amp;EC$9))</f>
        <v>0</v>
      </c>
      <c r="ED186" s="27">
        <f>IF(ED$9="",0,IF(DAY(ED$9)=SUMIFS(conditions!$127:$127,conditions!$8:$8,"&lt;="&amp;ED$9,conditions!$9:$9,"&gt;="&amp;ED$9),SUMIFS(conditions!$126:$126,conditions!$8:$8,"&lt;="&amp;ED$9,conditions!$9:$9,"&gt;="&amp;ED$9),IF(DAY(ED$9)=SUMIFS(conditions!$129:$129,conditions!$8:$8,"&lt;="&amp;ED$9,conditions!$9:$9,"&gt;="&amp;ED$9),SUMIFS(conditions!$128:$128,conditions!$8:$8,"&lt;="&amp;ED$9,conditions!$9:$9,"&gt;="&amp;ED$9),0))*SUMIFS(conditions!$100:$100,conditions!$8:$8,"&lt;="&amp;ED$9,conditions!$9:$9,"&gt;="&amp;ED$9))</f>
        <v>0</v>
      </c>
      <c r="EE186" s="27">
        <f>IF(EE$9="",0,IF(DAY(EE$9)=SUMIFS(conditions!$127:$127,conditions!$8:$8,"&lt;="&amp;EE$9,conditions!$9:$9,"&gt;="&amp;EE$9),SUMIFS(conditions!$126:$126,conditions!$8:$8,"&lt;="&amp;EE$9,conditions!$9:$9,"&gt;="&amp;EE$9),IF(DAY(EE$9)=SUMIFS(conditions!$129:$129,conditions!$8:$8,"&lt;="&amp;EE$9,conditions!$9:$9,"&gt;="&amp;EE$9),SUMIFS(conditions!$128:$128,conditions!$8:$8,"&lt;="&amp;EE$9,conditions!$9:$9,"&gt;="&amp;EE$9),0))*SUMIFS(conditions!$100:$100,conditions!$8:$8,"&lt;="&amp;EE$9,conditions!$9:$9,"&gt;="&amp;EE$9))</f>
        <v>0</v>
      </c>
      <c r="EF186" s="27">
        <f>IF(EF$9="",0,IF(DAY(EF$9)=SUMIFS(conditions!$127:$127,conditions!$8:$8,"&lt;="&amp;EF$9,conditions!$9:$9,"&gt;="&amp;EF$9),SUMIFS(conditions!$126:$126,conditions!$8:$8,"&lt;="&amp;EF$9,conditions!$9:$9,"&gt;="&amp;EF$9),IF(DAY(EF$9)=SUMIFS(conditions!$129:$129,conditions!$8:$8,"&lt;="&amp;EF$9,conditions!$9:$9,"&gt;="&amp;EF$9),SUMIFS(conditions!$128:$128,conditions!$8:$8,"&lt;="&amp;EF$9,conditions!$9:$9,"&gt;="&amp;EF$9),0))*SUMIFS(conditions!$100:$100,conditions!$8:$8,"&lt;="&amp;EF$9,conditions!$9:$9,"&gt;="&amp;EF$9))</f>
        <v>0</v>
      </c>
      <c r="EG186" s="27">
        <f>IF(EG$9="",0,IF(DAY(EG$9)=SUMIFS(conditions!$127:$127,conditions!$8:$8,"&lt;="&amp;EG$9,conditions!$9:$9,"&gt;="&amp;EG$9),SUMIFS(conditions!$126:$126,conditions!$8:$8,"&lt;="&amp;EG$9,conditions!$9:$9,"&gt;="&amp;EG$9),IF(DAY(EG$9)=SUMIFS(conditions!$129:$129,conditions!$8:$8,"&lt;="&amp;EG$9,conditions!$9:$9,"&gt;="&amp;EG$9),SUMIFS(conditions!$128:$128,conditions!$8:$8,"&lt;="&amp;EG$9,conditions!$9:$9,"&gt;="&amp;EG$9),0))*SUMIFS(conditions!$100:$100,conditions!$8:$8,"&lt;="&amp;EG$9,conditions!$9:$9,"&gt;="&amp;EG$9))</f>
        <v>460</v>
      </c>
      <c r="EH186" s="27">
        <f>IF(EH$9="",0,IF(DAY(EH$9)=SUMIFS(conditions!$127:$127,conditions!$8:$8,"&lt;="&amp;EH$9,conditions!$9:$9,"&gt;="&amp;EH$9),SUMIFS(conditions!$126:$126,conditions!$8:$8,"&lt;="&amp;EH$9,conditions!$9:$9,"&gt;="&amp;EH$9),IF(DAY(EH$9)=SUMIFS(conditions!$129:$129,conditions!$8:$8,"&lt;="&amp;EH$9,conditions!$9:$9,"&gt;="&amp;EH$9),SUMIFS(conditions!$128:$128,conditions!$8:$8,"&lt;="&amp;EH$9,conditions!$9:$9,"&gt;="&amp;EH$9),0))*SUMIFS(conditions!$100:$100,conditions!$8:$8,"&lt;="&amp;EH$9,conditions!$9:$9,"&gt;="&amp;EH$9))</f>
        <v>0</v>
      </c>
      <c r="EI186" s="27">
        <f>IF(EI$9="",0,IF(DAY(EI$9)=SUMIFS(conditions!$127:$127,conditions!$8:$8,"&lt;="&amp;EI$9,conditions!$9:$9,"&gt;="&amp;EI$9),SUMIFS(conditions!$126:$126,conditions!$8:$8,"&lt;="&amp;EI$9,conditions!$9:$9,"&gt;="&amp;EI$9),IF(DAY(EI$9)=SUMIFS(conditions!$129:$129,conditions!$8:$8,"&lt;="&amp;EI$9,conditions!$9:$9,"&gt;="&amp;EI$9),SUMIFS(conditions!$128:$128,conditions!$8:$8,"&lt;="&amp;EI$9,conditions!$9:$9,"&gt;="&amp;EI$9),0))*SUMIFS(conditions!$100:$100,conditions!$8:$8,"&lt;="&amp;EI$9,conditions!$9:$9,"&gt;="&amp;EI$9))</f>
        <v>0</v>
      </c>
      <c r="EJ186" s="27">
        <f>IF(EJ$9="",0,IF(DAY(EJ$9)=SUMIFS(conditions!$127:$127,conditions!$8:$8,"&lt;="&amp;EJ$9,conditions!$9:$9,"&gt;="&amp;EJ$9),SUMIFS(conditions!$126:$126,conditions!$8:$8,"&lt;="&amp;EJ$9,conditions!$9:$9,"&gt;="&amp;EJ$9),IF(DAY(EJ$9)=SUMIFS(conditions!$129:$129,conditions!$8:$8,"&lt;="&amp;EJ$9,conditions!$9:$9,"&gt;="&amp;EJ$9),SUMIFS(conditions!$128:$128,conditions!$8:$8,"&lt;="&amp;EJ$9,conditions!$9:$9,"&gt;="&amp;EJ$9),0))*SUMIFS(conditions!$100:$100,conditions!$8:$8,"&lt;="&amp;EJ$9,conditions!$9:$9,"&gt;="&amp;EJ$9))</f>
        <v>0</v>
      </c>
      <c r="EK186" s="27">
        <f>IF(EK$9="",0,IF(DAY(EK$9)=SUMIFS(conditions!$127:$127,conditions!$8:$8,"&lt;="&amp;EK$9,conditions!$9:$9,"&gt;="&amp;EK$9),SUMIFS(conditions!$126:$126,conditions!$8:$8,"&lt;="&amp;EK$9,conditions!$9:$9,"&gt;="&amp;EK$9),IF(DAY(EK$9)=SUMIFS(conditions!$129:$129,conditions!$8:$8,"&lt;="&amp;EK$9,conditions!$9:$9,"&gt;="&amp;EK$9),SUMIFS(conditions!$128:$128,conditions!$8:$8,"&lt;="&amp;EK$9,conditions!$9:$9,"&gt;="&amp;EK$9),0))*SUMIFS(conditions!$100:$100,conditions!$8:$8,"&lt;="&amp;EK$9,conditions!$9:$9,"&gt;="&amp;EK$9))</f>
        <v>0</v>
      </c>
      <c r="EL186" s="27">
        <f>IF(EL$9="",0,IF(DAY(EL$9)=SUMIFS(conditions!$127:$127,conditions!$8:$8,"&lt;="&amp;EL$9,conditions!$9:$9,"&gt;="&amp;EL$9),SUMIFS(conditions!$126:$126,conditions!$8:$8,"&lt;="&amp;EL$9,conditions!$9:$9,"&gt;="&amp;EL$9),IF(DAY(EL$9)=SUMIFS(conditions!$129:$129,conditions!$8:$8,"&lt;="&amp;EL$9,conditions!$9:$9,"&gt;="&amp;EL$9),SUMIFS(conditions!$128:$128,conditions!$8:$8,"&lt;="&amp;EL$9,conditions!$9:$9,"&gt;="&amp;EL$9),0))*SUMIFS(conditions!$100:$100,conditions!$8:$8,"&lt;="&amp;EL$9,conditions!$9:$9,"&gt;="&amp;EL$9))</f>
        <v>0</v>
      </c>
      <c r="EM186" s="27">
        <f>IF(EM$9="",0,IF(DAY(EM$9)=SUMIFS(conditions!$127:$127,conditions!$8:$8,"&lt;="&amp;EM$9,conditions!$9:$9,"&gt;="&amp;EM$9),SUMIFS(conditions!$126:$126,conditions!$8:$8,"&lt;="&amp;EM$9,conditions!$9:$9,"&gt;="&amp;EM$9),IF(DAY(EM$9)=SUMIFS(conditions!$129:$129,conditions!$8:$8,"&lt;="&amp;EM$9,conditions!$9:$9,"&gt;="&amp;EM$9),SUMIFS(conditions!$128:$128,conditions!$8:$8,"&lt;="&amp;EM$9,conditions!$9:$9,"&gt;="&amp;EM$9),0))*SUMIFS(conditions!$100:$100,conditions!$8:$8,"&lt;="&amp;EM$9,conditions!$9:$9,"&gt;="&amp;EM$9))</f>
        <v>0</v>
      </c>
      <c r="EN186" s="27">
        <f>IF(EN$9="",0,IF(DAY(EN$9)=SUMIFS(conditions!$127:$127,conditions!$8:$8,"&lt;="&amp;EN$9,conditions!$9:$9,"&gt;="&amp;EN$9),SUMIFS(conditions!$126:$126,conditions!$8:$8,"&lt;="&amp;EN$9,conditions!$9:$9,"&gt;="&amp;EN$9),IF(DAY(EN$9)=SUMIFS(conditions!$129:$129,conditions!$8:$8,"&lt;="&amp;EN$9,conditions!$9:$9,"&gt;="&amp;EN$9),SUMIFS(conditions!$128:$128,conditions!$8:$8,"&lt;="&amp;EN$9,conditions!$9:$9,"&gt;="&amp;EN$9),0))*SUMIFS(conditions!$100:$100,conditions!$8:$8,"&lt;="&amp;EN$9,conditions!$9:$9,"&gt;="&amp;EN$9))</f>
        <v>0</v>
      </c>
      <c r="EO186" s="27">
        <f>IF(EO$9="",0,IF(DAY(EO$9)=SUMIFS(conditions!$127:$127,conditions!$8:$8,"&lt;="&amp;EO$9,conditions!$9:$9,"&gt;="&amp;EO$9),SUMIFS(conditions!$126:$126,conditions!$8:$8,"&lt;="&amp;EO$9,conditions!$9:$9,"&gt;="&amp;EO$9),IF(DAY(EO$9)=SUMIFS(conditions!$129:$129,conditions!$8:$8,"&lt;="&amp;EO$9,conditions!$9:$9,"&gt;="&amp;EO$9),SUMIFS(conditions!$128:$128,conditions!$8:$8,"&lt;="&amp;EO$9,conditions!$9:$9,"&gt;="&amp;EO$9),0))*SUMIFS(conditions!$100:$100,conditions!$8:$8,"&lt;="&amp;EO$9,conditions!$9:$9,"&gt;="&amp;EO$9))</f>
        <v>0</v>
      </c>
      <c r="EP186" s="27">
        <f>IF(EP$9="",0,IF(DAY(EP$9)=SUMIFS(conditions!$127:$127,conditions!$8:$8,"&lt;="&amp;EP$9,conditions!$9:$9,"&gt;="&amp;EP$9),SUMIFS(conditions!$126:$126,conditions!$8:$8,"&lt;="&amp;EP$9,conditions!$9:$9,"&gt;="&amp;EP$9),IF(DAY(EP$9)=SUMIFS(conditions!$129:$129,conditions!$8:$8,"&lt;="&amp;EP$9,conditions!$9:$9,"&gt;="&amp;EP$9),SUMIFS(conditions!$128:$128,conditions!$8:$8,"&lt;="&amp;EP$9,conditions!$9:$9,"&gt;="&amp;EP$9),0))*SUMIFS(conditions!$100:$100,conditions!$8:$8,"&lt;="&amp;EP$9,conditions!$9:$9,"&gt;="&amp;EP$9))</f>
        <v>0</v>
      </c>
      <c r="EQ186" s="27">
        <f>IF(EQ$9="",0,IF(DAY(EQ$9)=SUMIFS(conditions!$127:$127,conditions!$8:$8,"&lt;="&amp;EQ$9,conditions!$9:$9,"&gt;="&amp;EQ$9),SUMIFS(conditions!$126:$126,conditions!$8:$8,"&lt;="&amp;EQ$9,conditions!$9:$9,"&gt;="&amp;EQ$9),IF(DAY(EQ$9)=SUMIFS(conditions!$129:$129,conditions!$8:$8,"&lt;="&amp;EQ$9,conditions!$9:$9,"&gt;="&amp;EQ$9),SUMIFS(conditions!$128:$128,conditions!$8:$8,"&lt;="&amp;EQ$9,conditions!$9:$9,"&gt;="&amp;EQ$9),0))*SUMIFS(conditions!$100:$100,conditions!$8:$8,"&lt;="&amp;EQ$9,conditions!$9:$9,"&gt;="&amp;EQ$9))</f>
        <v>0</v>
      </c>
      <c r="ER186" s="27">
        <f>IF(ER$9="",0,IF(DAY(ER$9)=SUMIFS(conditions!$127:$127,conditions!$8:$8,"&lt;="&amp;ER$9,conditions!$9:$9,"&gt;="&amp;ER$9),SUMIFS(conditions!$126:$126,conditions!$8:$8,"&lt;="&amp;ER$9,conditions!$9:$9,"&gt;="&amp;ER$9),IF(DAY(ER$9)=SUMIFS(conditions!$129:$129,conditions!$8:$8,"&lt;="&amp;ER$9,conditions!$9:$9,"&gt;="&amp;ER$9),SUMIFS(conditions!$128:$128,conditions!$8:$8,"&lt;="&amp;ER$9,conditions!$9:$9,"&gt;="&amp;ER$9),0))*SUMIFS(conditions!$100:$100,conditions!$8:$8,"&lt;="&amp;ER$9,conditions!$9:$9,"&gt;="&amp;ER$9))</f>
        <v>0</v>
      </c>
      <c r="ES186" s="27">
        <f>IF(ES$9="",0,IF(DAY(ES$9)=SUMIFS(conditions!$127:$127,conditions!$8:$8,"&lt;="&amp;ES$9,conditions!$9:$9,"&gt;="&amp;ES$9),SUMIFS(conditions!$126:$126,conditions!$8:$8,"&lt;="&amp;ES$9,conditions!$9:$9,"&gt;="&amp;ES$9),IF(DAY(ES$9)=SUMIFS(conditions!$129:$129,conditions!$8:$8,"&lt;="&amp;ES$9,conditions!$9:$9,"&gt;="&amp;ES$9),SUMIFS(conditions!$128:$128,conditions!$8:$8,"&lt;="&amp;ES$9,conditions!$9:$9,"&gt;="&amp;ES$9),0))*SUMIFS(conditions!$100:$100,conditions!$8:$8,"&lt;="&amp;ES$9,conditions!$9:$9,"&gt;="&amp;ES$9))</f>
        <v>0</v>
      </c>
      <c r="ET186" s="27">
        <f>IF(ET$9="",0,IF(DAY(ET$9)=SUMIFS(conditions!$127:$127,conditions!$8:$8,"&lt;="&amp;ET$9,conditions!$9:$9,"&gt;="&amp;ET$9),SUMIFS(conditions!$126:$126,conditions!$8:$8,"&lt;="&amp;ET$9,conditions!$9:$9,"&gt;="&amp;ET$9),IF(DAY(ET$9)=SUMIFS(conditions!$129:$129,conditions!$8:$8,"&lt;="&amp;ET$9,conditions!$9:$9,"&gt;="&amp;ET$9),SUMIFS(conditions!$128:$128,conditions!$8:$8,"&lt;="&amp;ET$9,conditions!$9:$9,"&gt;="&amp;ET$9),0))*SUMIFS(conditions!$100:$100,conditions!$8:$8,"&lt;="&amp;ET$9,conditions!$9:$9,"&gt;="&amp;ET$9))</f>
        <v>0</v>
      </c>
      <c r="EU186" s="27">
        <f>IF(EU$9="",0,IF(DAY(EU$9)=SUMIFS(conditions!$127:$127,conditions!$8:$8,"&lt;="&amp;EU$9,conditions!$9:$9,"&gt;="&amp;EU$9),SUMIFS(conditions!$126:$126,conditions!$8:$8,"&lt;="&amp;EU$9,conditions!$9:$9,"&gt;="&amp;EU$9),IF(DAY(EU$9)=SUMIFS(conditions!$129:$129,conditions!$8:$8,"&lt;="&amp;EU$9,conditions!$9:$9,"&gt;="&amp;EU$9),SUMIFS(conditions!$128:$128,conditions!$8:$8,"&lt;="&amp;EU$9,conditions!$9:$9,"&gt;="&amp;EU$9),0))*SUMIFS(conditions!$100:$100,conditions!$8:$8,"&lt;="&amp;EU$9,conditions!$9:$9,"&gt;="&amp;EU$9))</f>
        <v>0</v>
      </c>
      <c r="EV186" s="27">
        <f>IF(EV$9="",0,IF(DAY(EV$9)=SUMIFS(conditions!$127:$127,conditions!$8:$8,"&lt;="&amp;EV$9,conditions!$9:$9,"&gt;="&amp;EV$9),SUMIFS(conditions!$126:$126,conditions!$8:$8,"&lt;="&amp;EV$9,conditions!$9:$9,"&gt;="&amp;EV$9),IF(DAY(EV$9)=SUMIFS(conditions!$129:$129,conditions!$8:$8,"&lt;="&amp;EV$9,conditions!$9:$9,"&gt;="&amp;EV$9),SUMIFS(conditions!$128:$128,conditions!$8:$8,"&lt;="&amp;EV$9,conditions!$9:$9,"&gt;="&amp;EV$9),0))*SUMIFS(conditions!$100:$100,conditions!$8:$8,"&lt;="&amp;EV$9,conditions!$9:$9,"&gt;="&amp;EV$9))</f>
        <v>0</v>
      </c>
      <c r="EW186" s="27">
        <f>IF(EW$9="",0,IF(DAY(EW$9)=SUMIFS(conditions!$127:$127,conditions!$8:$8,"&lt;="&amp;EW$9,conditions!$9:$9,"&gt;="&amp;EW$9),SUMIFS(conditions!$126:$126,conditions!$8:$8,"&lt;="&amp;EW$9,conditions!$9:$9,"&gt;="&amp;EW$9),IF(DAY(EW$9)=SUMIFS(conditions!$129:$129,conditions!$8:$8,"&lt;="&amp;EW$9,conditions!$9:$9,"&gt;="&amp;EW$9),SUMIFS(conditions!$128:$128,conditions!$8:$8,"&lt;="&amp;EW$9,conditions!$9:$9,"&gt;="&amp;EW$9),0))*SUMIFS(conditions!$100:$100,conditions!$8:$8,"&lt;="&amp;EW$9,conditions!$9:$9,"&gt;="&amp;EW$9))</f>
        <v>0</v>
      </c>
      <c r="EX186" s="27">
        <f>IF(EX$9="",0,IF(DAY(EX$9)=SUMIFS(conditions!$127:$127,conditions!$8:$8,"&lt;="&amp;EX$9,conditions!$9:$9,"&gt;="&amp;EX$9),SUMIFS(conditions!$126:$126,conditions!$8:$8,"&lt;="&amp;EX$9,conditions!$9:$9,"&gt;="&amp;EX$9),IF(DAY(EX$9)=SUMIFS(conditions!$129:$129,conditions!$8:$8,"&lt;="&amp;EX$9,conditions!$9:$9,"&gt;="&amp;EX$9),SUMIFS(conditions!$128:$128,conditions!$8:$8,"&lt;="&amp;EX$9,conditions!$9:$9,"&gt;="&amp;EX$9),0))*SUMIFS(conditions!$100:$100,conditions!$8:$8,"&lt;="&amp;EX$9,conditions!$9:$9,"&gt;="&amp;EX$9))</f>
        <v>0</v>
      </c>
      <c r="EY186" s="27">
        <f>IF(EY$9="",0,IF(DAY(EY$9)=SUMIFS(conditions!$127:$127,conditions!$8:$8,"&lt;="&amp;EY$9,conditions!$9:$9,"&gt;="&amp;EY$9),SUMIFS(conditions!$126:$126,conditions!$8:$8,"&lt;="&amp;EY$9,conditions!$9:$9,"&gt;="&amp;EY$9),IF(DAY(EY$9)=SUMIFS(conditions!$129:$129,conditions!$8:$8,"&lt;="&amp;EY$9,conditions!$9:$9,"&gt;="&amp;EY$9),SUMIFS(conditions!$128:$128,conditions!$8:$8,"&lt;="&amp;EY$9,conditions!$9:$9,"&gt;="&amp;EY$9),0))*SUMIFS(conditions!$100:$100,conditions!$8:$8,"&lt;="&amp;EY$9,conditions!$9:$9,"&gt;="&amp;EY$9))</f>
        <v>0</v>
      </c>
      <c r="EZ186" s="27">
        <f>IF(EZ$9="",0,IF(DAY(EZ$9)=SUMIFS(conditions!$127:$127,conditions!$8:$8,"&lt;="&amp;EZ$9,conditions!$9:$9,"&gt;="&amp;EZ$9),SUMIFS(conditions!$126:$126,conditions!$8:$8,"&lt;="&amp;EZ$9,conditions!$9:$9,"&gt;="&amp;EZ$9),IF(DAY(EZ$9)=SUMIFS(conditions!$129:$129,conditions!$8:$8,"&lt;="&amp;EZ$9,conditions!$9:$9,"&gt;="&amp;EZ$9),SUMIFS(conditions!$128:$128,conditions!$8:$8,"&lt;="&amp;EZ$9,conditions!$9:$9,"&gt;="&amp;EZ$9),0))*SUMIFS(conditions!$100:$100,conditions!$8:$8,"&lt;="&amp;EZ$9,conditions!$9:$9,"&gt;="&amp;EZ$9))</f>
        <v>0</v>
      </c>
      <c r="FA186" s="27">
        <f>IF(FA$9="",0,IF(DAY(FA$9)=SUMIFS(conditions!$127:$127,conditions!$8:$8,"&lt;="&amp;FA$9,conditions!$9:$9,"&gt;="&amp;FA$9),SUMIFS(conditions!$126:$126,conditions!$8:$8,"&lt;="&amp;FA$9,conditions!$9:$9,"&gt;="&amp;FA$9),IF(DAY(FA$9)=SUMIFS(conditions!$129:$129,conditions!$8:$8,"&lt;="&amp;FA$9,conditions!$9:$9,"&gt;="&amp;FA$9),SUMIFS(conditions!$128:$128,conditions!$8:$8,"&lt;="&amp;FA$9,conditions!$9:$9,"&gt;="&amp;FA$9),0))*SUMIFS(conditions!$100:$100,conditions!$8:$8,"&lt;="&amp;FA$9,conditions!$9:$9,"&gt;="&amp;FA$9))</f>
        <v>0</v>
      </c>
      <c r="FB186" s="27">
        <f>IF(FB$9="",0,IF(DAY(FB$9)=SUMIFS(conditions!$127:$127,conditions!$8:$8,"&lt;="&amp;FB$9,conditions!$9:$9,"&gt;="&amp;FB$9),SUMIFS(conditions!$126:$126,conditions!$8:$8,"&lt;="&amp;FB$9,conditions!$9:$9,"&gt;="&amp;FB$9),IF(DAY(FB$9)=SUMIFS(conditions!$129:$129,conditions!$8:$8,"&lt;="&amp;FB$9,conditions!$9:$9,"&gt;="&amp;FB$9),SUMIFS(conditions!$128:$128,conditions!$8:$8,"&lt;="&amp;FB$9,conditions!$9:$9,"&gt;="&amp;FB$9),0))*SUMIFS(conditions!$100:$100,conditions!$8:$8,"&lt;="&amp;FB$9,conditions!$9:$9,"&gt;="&amp;FB$9))</f>
        <v>460</v>
      </c>
      <c r="FC186" s="27">
        <f>IF(FC$9="",0,IF(DAY(FC$9)=SUMIFS(conditions!$127:$127,conditions!$8:$8,"&lt;="&amp;FC$9,conditions!$9:$9,"&gt;="&amp;FC$9),SUMIFS(conditions!$126:$126,conditions!$8:$8,"&lt;="&amp;FC$9,conditions!$9:$9,"&gt;="&amp;FC$9),IF(DAY(FC$9)=SUMIFS(conditions!$129:$129,conditions!$8:$8,"&lt;="&amp;FC$9,conditions!$9:$9,"&gt;="&amp;FC$9),SUMIFS(conditions!$128:$128,conditions!$8:$8,"&lt;="&amp;FC$9,conditions!$9:$9,"&gt;="&amp;FC$9),0))*SUMIFS(conditions!$100:$100,conditions!$8:$8,"&lt;="&amp;FC$9,conditions!$9:$9,"&gt;="&amp;FC$9))</f>
        <v>0</v>
      </c>
      <c r="FD186" s="27">
        <f>IF(FD$9="",0,IF(DAY(FD$9)=SUMIFS(conditions!$127:$127,conditions!$8:$8,"&lt;="&amp;FD$9,conditions!$9:$9,"&gt;="&amp;FD$9),SUMIFS(conditions!$126:$126,conditions!$8:$8,"&lt;="&amp;FD$9,conditions!$9:$9,"&gt;="&amp;FD$9),IF(DAY(FD$9)=SUMIFS(conditions!$129:$129,conditions!$8:$8,"&lt;="&amp;FD$9,conditions!$9:$9,"&gt;="&amp;FD$9),SUMIFS(conditions!$128:$128,conditions!$8:$8,"&lt;="&amp;FD$9,conditions!$9:$9,"&gt;="&amp;FD$9),0))*SUMIFS(conditions!$100:$100,conditions!$8:$8,"&lt;="&amp;FD$9,conditions!$9:$9,"&gt;="&amp;FD$9))</f>
        <v>0</v>
      </c>
      <c r="FE186" s="27">
        <f>IF(FE$9="",0,IF(DAY(FE$9)=SUMIFS(conditions!$127:$127,conditions!$8:$8,"&lt;="&amp;FE$9,conditions!$9:$9,"&gt;="&amp;FE$9),SUMIFS(conditions!$126:$126,conditions!$8:$8,"&lt;="&amp;FE$9,conditions!$9:$9,"&gt;="&amp;FE$9),IF(DAY(FE$9)=SUMIFS(conditions!$129:$129,conditions!$8:$8,"&lt;="&amp;FE$9,conditions!$9:$9,"&gt;="&amp;FE$9),SUMIFS(conditions!$128:$128,conditions!$8:$8,"&lt;="&amp;FE$9,conditions!$9:$9,"&gt;="&amp;FE$9),0))*SUMIFS(conditions!$100:$100,conditions!$8:$8,"&lt;="&amp;FE$9,conditions!$9:$9,"&gt;="&amp;FE$9))</f>
        <v>0</v>
      </c>
      <c r="FF186" s="27">
        <f>IF(FF$9="",0,IF(DAY(FF$9)=SUMIFS(conditions!$127:$127,conditions!$8:$8,"&lt;="&amp;FF$9,conditions!$9:$9,"&gt;="&amp;FF$9),SUMIFS(conditions!$126:$126,conditions!$8:$8,"&lt;="&amp;FF$9,conditions!$9:$9,"&gt;="&amp;FF$9),IF(DAY(FF$9)=SUMIFS(conditions!$129:$129,conditions!$8:$8,"&lt;="&amp;FF$9,conditions!$9:$9,"&gt;="&amp;FF$9),SUMIFS(conditions!$128:$128,conditions!$8:$8,"&lt;="&amp;FF$9,conditions!$9:$9,"&gt;="&amp;FF$9),0))*SUMIFS(conditions!$100:$100,conditions!$8:$8,"&lt;="&amp;FF$9,conditions!$9:$9,"&gt;="&amp;FF$9))</f>
        <v>0</v>
      </c>
      <c r="FG186" s="27">
        <f>IF(FG$9="",0,IF(DAY(FG$9)=SUMIFS(conditions!$127:$127,conditions!$8:$8,"&lt;="&amp;FG$9,conditions!$9:$9,"&gt;="&amp;FG$9),SUMIFS(conditions!$126:$126,conditions!$8:$8,"&lt;="&amp;FG$9,conditions!$9:$9,"&gt;="&amp;FG$9),IF(DAY(FG$9)=SUMIFS(conditions!$129:$129,conditions!$8:$8,"&lt;="&amp;FG$9,conditions!$9:$9,"&gt;="&amp;FG$9),SUMIFS(conditions!$128:$128,conditions!$8:$8,"&lt;="&amp;FG$9,conditions!$9:$9,"&gt;="&amp;FG$9),0))*SUMIFS(conditions!$100:$100,conditions!$8:$8,"&lt;="&amp;FG$9,conditions!$9:$9,"&gt;="&amp;FG$9))</f>
        <v>0</v>
      </c>
      <c r="FH186" s="27">
        <f>IF(FH$9="",0,IF(DAY(FH$9)=SUMIFS(conditions!$127:$127,conditions!$8:$8,"&lt;="&amp;FH$9,conditions!$9:$9,"&gt;="&amp;FH$9),SUMIFS(conditions!$126:$126,conditions!$8:$8,"&lt;="&amp;FH$9,conditions!$9:$9,"&gt;="&amp;FH$9),IF(DAY(FH$9)=SUMIFS(conditions!$129:$129,conditions!$8:$8,"&lt;="&amp;FH$9,conditions!$9:$9,"&gt;="&amp;FH$9),SUMIFS(conditions!$128:$128,conditions!$8:$8,"&lt;="&amp;FH$9,conditions!$9:$9,"&gt;="&amp;FH$9),0))*SUMIFS(conditions!$100:$100,conditions!$8:$8,"&lt;="&amp;FH$9,conditions!$9:$9,"&gt;="&amp;FH$9))</f>
        <v>0</v>
      </c>
      <c r="FI186" s="27">
        <f>IF(FI$9="",0,IF(DAY(FI$9)=SUMIFS(conditions!$127:$127,conditions!$8:$8,"&lt;="&amp;FI$9,conditions!$9:$9,"&gt;="&amp;FI$9),SUMIFS(conditions!$126:$126,conditions!$8:$8,"&lt;="&amp;FI$9,conditions!$9:$9,"&gt;="&amp;FI$9),IF(DAY(FI$9)=SUMIFS(conditions!$129:$129,conditions!$8:$8,"&lt;="&amp;FI$9,conditions!$9:$9,"&gt;="&amp;FI$9),SUMIFS(conditions!$128:$128,conditions!$8:$8,"&lt;="&amp;FI$9,conditions!$9:$9,"&gt;="&amp;FI$9),0))*SUMIFS(conditions!$100:$100,conditions!$8:$8,"&lt;="&amp;FI$9,conditions!$9:$9,"&gt;="&amp;FI$9))</f>
        <v>0</v>
      </c>
      <c r="FJ186" s="27">
        <f>IF(FJ$9="",0,IF(DAY(FJ$9)=SUMIFS(conditions!$127:$127,conditions!$8:$8,"&lt;="&amp;FJ$9,conditions!$9:$9,"&gt;="&amp;FJ$9),SUMIFS(conditions!$126:$126,conditions!$8:$8,"&lt;="&amp;FJ$9,conditions!$9:$9,"&gt;="&amp;FJ$9),IF(DAY(FJ$9)=SUMIFS(conditions!$129:$129,conditions!$8:$8,"&lt;="&amp;FJ$9,conditions!$9:$9,"&gt;="&amp;FJ$9),SUMIFS(conditions!$128:$128,conditions!$8:$8,"&lt;="&amp;FJ$9,conditions!$9:$9,"&gt;="&amp;FJ$9),0))*SUMIFS(conditions!$100:$100,conditions!$8:$8,"&lt;="&amp;FJ$9,conditions!$9:$9,"&gt;="&amp;FJ$9))</f>
        <v>0</v>
      </c>
      <c r="FK186" s="27">
        <f>IF(FK$9="",0,IF(DAY(FK$9)=SUMIFS(conditions!$127:$127,conditions!$8:$8,"&lt;="&amp;FK$9,conditions!$9:$9,"&gt;="&amp;FK$9),SUMIFS(conditions!$126:$126,conditions!$8:$8,"&lt;="&amp;FK$9,conditions!$9:$9,"&gt;="&amp;FK$9),IF(DAY(FK$9)=SUMIFS(conditions!$129:$129,conditions!$8:$8,"&lt;="&amp;FK$9,conditions!$9:$9,"&gt;="&amp;FK$9),SUMIFS(conditions!$128:$128,conditions!$8:$8,"&lt;="&amp;FK$9,conditions!$9:$9,"&gt;="&amp;FK$9),0))*SUMIFS(conditions!$100:$100,conditions!$8:$8,"&lt;="&amp;FK$9,conditions!$9:$9,"&gt;="&amp;FK$9))</f>
        <v>0</v>
      </c>
      <c r="FL186" s="27">
        <f>IF(FL$9="",0,IF(DAY(FL$9)=SUMIFS(conditions!$127:$127,conditions!$8:$8,"&lt;="&amp;FL$9,conditions!$9:$9,"&gt;="&amp;FL$9),SUMIFS(conditions!$126:$126,conditions!$8:$8,"&lt;="&amp;FL$9,conditions!$9:$9,"&gt;="&amp;FL$9),IF(DAY(FL$9)=SUMIFS(conditions!$129:$129,conditions!$8:$8,"&lt;="&amp;FL$9,conditions!$9:$9,"&gt;="&amp;FL$9),SUMIFS(conditions!$128:$128,conditions!$8:$8,"&lt;="&amp;FL$9,conditions!$9:$9,"&gt;="&amp;FL$9),0))*SUMIFS(conditions!$100:$100,conditions!$8:$8,"&lt;="&amp;FL$9,conditions!$9:$9,"&gt;="&amp;FL$9))</f>
        <v>460</v>
      </c>
      <c r="FM186" s="27">
        <f>IF(FM$9="",0,IF(DAY(FM$9)=SUMIFS(conditions!$127:$127,conditions!$8:$8,"&lt;="&amp;FM$9,conditions!$9:$9,"&gt;="&amp;FM$9),SUMIFS(conditions!$126:$126,conditions!$8:$8,"&lt;="&amp;FM$9,conditions!$9:$9,"&gt;="&amp;FM$9),IF(DAY(FM$9)=SUMIFS(conditions!$129:$129,conditions!$8:$8,"&lt;="&amp;FM$9,conditions!$9:$9,"&gt;="&amp;FM$9),SUMIFS(conditions!$128:$128,conditions!$8:$8,"&lt;="&amp;FM$9,conditions!$9:$9,"&gt;="&amp;FM$9),0))*SUMIFS(conditions!$100:$100,conditions!$8:$8,"&lt;="&amp;FM$9,conditions!$9:$9,"&gt;="&amp;FM$9))</f>
        <v>0</v>
      </c>
      <c r="FN186" s="27">
        <f>IF(FN$9="",0,IF(DAY(FN$9)=SUMIFS(conditions!$127:$127,conditions!$8:$8,"&lt;="&amp;FN$9,conditions!$9:$9,"&gt;="&amp;FN$9),SUMIFS(conditions!$126:$126,conditions!$8:$8,"&lt;="&amp;FN$9,conditions!$9:$9,"&gt;="&amp;FN$9),IF(DAY(FN$9)=SUMIFS(conditions!$129:$129,conditions!$8:$8,"&lt;="&amp;FN$9,conditions!$9:$9,"&gt;="&amp;FN$9),SUMIFS(conditions!$128:$128,conditions!$8:$8,"&lt;="&amp;FN$9,conditions!$9:$9,"&gt;="&amp;FN$9),0))*SUMIFS(conditions!$100:$100,conditions!$8:$8,"&lt;="&amp;FN$9,conditions!$9:$9,"&gt;="&amp;FN$9))</f>
        <v>0</v>
      </c>
      <c r="FO186" s="27">
        <f>IF(FO$9="",0,IF(DAY(FO$9)=SUMIFS(conditions!$127:$127,conditions!$8:$8,"&lt;="&amp;FO$9,conditions!$9:$9,"&gt;="&amp;FO$9),SUMIFS(conditions!$126:$126,conditions!$8:$8,"&lt;="&amp;FO$9,conditions!$9:$9,"&gt;="&amp;FO$9),IF(DAY(FO$9)=SUMIFS(conditions!$129:$129,conditions!$8:$8,"&lt;="&amp;FO$9,conditions!$9:$9,"&gt;="&amp;FO$9),SUMIFS(conditions!$128:$128,conditions!$8:$8,"&lt;="&amp;FO$9,conditions!$9:$9,"&gt;="&amp;FO$9),0))*SUMIFS(conditions!$100:$100,conditions!$8:$8,"&lt;="&amp;FO$9,conditions!$9:$9,"&gt;="&amp;FO$9))</f>
        <v>0</v>
      </c>
      <c r="FP186" s="27">
        <f>IF(FP$9="",0,IF(DAY(FP$9)=SUMIFS(conditions!$127:$127,conditions!$8:$8,"&lt;="&amp;FP$9,conditions!$9:$9,"&gt;="&amp;FP$9),SUMIFS(conditions!$126:$126,conditions!$8:$8,"&lt;="&amp;FP$9,conditions!$9:$9,"&gt;="&amp;FP$9),IF(DAY(FP$9)=SUMIFS(conditions!$129:$129,conditions!$8:$8,"&lt;="&amp;FP$9,conditions!$9:$9,"&gt;="&amp;FP$9),SUMIFS(conditions!$128:$128,conditions!$8:$8,"&lt;="&amp;FP$9,conditions!$9:$9,"&gt;="&amp;FP$9),0))*SUMIFS(conditions!$100:$100,conditions!$8:$8,"&lt;="&amp;FP$9,conditions!$9:$9,"&gt;="&amp;FP$9))</f>
        <v>0</v>
      </c>
      <c r="FQ186" s="27">
        <f>IF(FQ$9="",0,IF(DAY(FQ$9)=SUMIFS(conditions!$127:$127,conditions!$8:$8,"&lt;="&amp;FQ$9,conditions!$9:$9,"&gt;="&amp;FQ$9),SUMIFS(conditions!$126:$126,conditions!$8:$8,"&lt;="&amp;FQ$9,conditions!$9:$9,"&gt;="&amp;FQ$9),IF(DAY(FQ$9)=SUMIFS(conditions!$129:$129,conditions!$8:$8,"&lt;="&amp;FQ$9,conditions!$9:$9,"&gt;="&amp;FQ$9),SUMIFS(conditions!$128:$128,conditions!$8:$8,"&lt;="&amp;FQ$9,conditions!$9:$9,"&gt;="&amp;FQ$9),0))*SUMIFS(conditions!$100:$100,conditions!$8:$8,"&lt;="&amp;FQ$9,conditions!$9:$9,"&gt;="&amp;FQ$9))</f>
        <v>0</v>
      </c>
      <c r="FR186" s="27">
        <f>IF(FR$9="",0,IF(DAY(FR$9)=SUMIFS(conditions!$127:$127,conditions!$8:$8,"&lt;="&amp;FR$9,conditions!$9:$9,"&gt;="&amp;FR$9),SUMIFS(conditions!$126:$126,conditions!$8:$8,"&lt;="&amp;FR$9,conditions!$9:$9,"&gt;="&amp;FR$9),IF(DAY(FR$9)=SUMIFS(conditions!$129:$129,conditions!$8:$8,"&lt;="&amp;FR$9,conditions!$9:$9,"&gt;="&amp;FR$9),SUMIFS(conditions!$128:$128,conditions!$8:$8,"&lt;="&amp;FR$9,conditions!$9:$9,"&gt;="&amp;FR$9),0))*SUMIFS(conditions!$100:$100,conditions!$8:$8,"&lt;="&amp;FR$9,conditions!$9:$9,"&gt;="&amp;FR$9))</f>
        <v>0</v>
      </c>
      <c r="FS186" s="27">
        <f>IF(FS$9="",0,IF(DAY(FS$9)=SUMIFS(conditions!$127:$127,conditions!$8:$8,"&lt;="&amp;FS$9,conditions!$9:$9,"&gt;="&amp;FS$9),SUMIFS(conditions!$126:$126,conditions!$8:$8,"&lt;="&amp;FS$9,conditions!$9:$9,"&gt;="&amp;FS$9),IF(DAY(FS$9)=SUMIFS(conditions!$129:$129,conditions!$8:$8,"&lt;="&amp;FS$9,conditions!$9:$9,"&gt;="&amp;FS$9),SUMIFS(conditions!$128:$128,conditions!$8:$8,"&lt;="&amp;FS$9,conditions!$9:$9,"&gt;="&amp;FS$9),0))*SUMIFS(conditions!$100:$100,conditions!$8:$8,"&lt;="&amp;FS$9,conditions!$9:$9,"&gt;="&amp;FS$9))</f>
        <v>0</v>
      </c>
      <c r="FT186" s="27">
        <f>IF(FT$9="",0,IF(DAY(FT$9)=SUMIFS(conditions!$127:$127,conditions!$8:$8,"&lt;="&amp;FT$9,conditions!$9:$9,"&gt;="&amp;FT$9),SUMIFS(conditions!$126:$126,conditions!$8:$8,"&lt;="&amp;FT$9,conditions!$9:$9,"&gt;="&amp;FT$9),IF(DAY(FT$9)=SUMIFS(conditions!$129:$129,conditions!$8:$8,"&lt;="&amp;FT$9,conditions!$9:$9,"&gt;="&amp;FT$9),SUMIFS(conditions!$128:$128,conditions!$8:$8,"&lt;="&amp;FT$9,conditions!$9:$9,"&gt;="&amp;FT$9),0))*SUMIFS(conditions!$100:$100,conditions!$8:$8,"&lt;="&amp;FT$9,conditions!$9:$9,"&gt;="&amp;FT$9))</f>
        <v>0</v>
      </c>
      <c r="FU186" s="27">
        <f>IF(FU$9="",0,IF(DAY(FU$9)=SUMIFS(conditions!$127:$127,conditions!$8:$8,"&lt;="&amp;FU$9,conditions!$9:$9,"&gt;="&amp;FU$9),SUMIFS(conditions!$126:$126,conditions!$8:$8,"&lt;="&amp;FU$9,conditions!$9:$9,"&gt;="&amp;FU$9),IF(DAY(FU$9)=SUMIFS(conditions!$129:$129,conditions!$8:$8,"&lt;="&amp;FU$9,conditions!$9:$9,"&gt;="&amp;FU$9),SUMIFS(conditions!$128:$128,conditions!$8:$8,"&lt;="&amp;FU$9,conditions!$9:$9,"&gt;="&amp;FU$9),0))*SUMIFS(conditions!$100:$100,conditions!$8:$8,"&lt;="&amp;FU$9,conditions!$9:$9,"&gt;="&amp;FU$9))</f>
        <v>0</v>
      </c>
      <c r="FV186" s="27">
        <f>IF(FV$9="",0,IF(DAY(FV$9)=SUMIFS(conditions!$127:$127,conditions!$8:$8,"&lt;="&amp;FV$9,conditions!$9:$9,"&gt;="&amp;FV$9),SUMIFS(conditions!$126:$126,conditions!$8:$8,"&lt;="&amp;FV$9,conditions!$9:$9,"&gt;="&amp;FV$9),IF(DAY(FV$9)=SUMIFS(conditions!$129:$129,conditions!$8:$8,"&lt;="&amp;FV$9,conditions!$9:$9,"&gt;="&amp;FV$9),SUMIFS(conditions!$128:$128,conditions!$8:$8,"&lt;="&amp;FV$9,conditions!$9:$9,"&gt;="&amp;FV$9),0))*SUMIFS(conditions!$100:$100,conditions!$8:$8,"&lt;="&amp;FV$9,conditions!$9:$9,"&gt;="&amp;FV$9))</f>
        <v>0</v>
      </c>
      <c r="FW186" s="27">
        <f>IF(FW$9="",0,IF(DAY(FW$9)=SUMIFS(conditions!$127:$127,conditions!$8:$8,"&lt;="&amp;FW$9,conditions!$9:$9,"&gt;="&amp;FW$9),SUMIFS(conditions!$126:$126,conditions!$8:$8,"&lt;="&amp;FW$9,conditions!$9:$9,"&gt;="&amp;FW$9),IF(DAY(FW$9)=SUMIFS(conditions!$129:$129,conditions!$8:$8,"&lt;="&amp;FW$9,conditions!$9:$9,"&gt;="&amp;FW$9),SUMIFS(conditions!$128:$128,conditions!$8:$8,"&lt;="&amp;FW$9,conditions!$9:$9,"&gt;="&amp;FW$9),0))*SUMIFS(conditions!$100:$100,conditions!$8:$8,"&lt;="&amp;FW$9,conditions!$9:$9,"&gt;="&amp;FW$9))</f>
        <v>0</v>
      </c>
      <c r="FX186" s="27">
        <f>IF(FX$9="",0,IF(DAY(FX$9)=SUMIFS(conditions!$127:$127,conditions!$8:$8,"&lt;="&amp;FX$9,conditions!$9:$9,"&gt;="&amp;FX$9),SUMIFS(conditions!$126:$126,conditions!$8:$8,"&lt;="&amp;FX$9,conditions!$9:$9,"&gt;="&amp;FX$9),IF(DAY(FX$9)=SUMIFS(conditions!$129:$129,conditions!$8:$8,"&lt;="&amp;FX$9,conditions!$9:$9,"&gt;="&amp;FX$9),SUMIFS(conditions!$128:$128,conditions!$8:$8,"&lt;="&amp;FX$9,conditions!$9:$9,"&gt;="&amp;FX$9),0))*SUMIFS(conditions!$100:$100,conditions!$8:$8,"&lt;="&amp;FX$9,conditions!$9:$9,"&gt;="&amp;FX$9))</f>
        <v>0</v>
      </c>
      <c r="FY186" s="27">
        <f>IF(FY$9="",0,IF(DAY(FY$9)=SUMIFS(conditions!$127:$127,conditions!$8:$8,"&lt;="&amp;FY$9,conditions!$9:$9,"&gt;="&amp;FY$9),SUMIFS(conditions!$126:$126,conditions!$8:$8,"&lt;="&amp;FY$9,conditions!$9:$9,"&gt;="&amp;FY$9),IF(DAY(FY$9)=SUMIFS(conditions!$129:$129,conditions!$8:$8,"&lt;="&amp;FY$9,conditions!$9:$9,"&gt;="&amp;FY$9),SUMIFS(conditions!$128:$128,conditions!$8:$8,"&lt;="&amp;FY$9,conditions!$9:$9,"&gt;="&amp;FY$9),0))*SUMIFS(conditions!$100:$100,conditions!$8:$8,"&lt;="&amp;FY$9,conditions!$9:$9,"&gt;="&amp;FY$9))</f>
        <v>0</v>
      </c>
      <c r="FZ186" s="27">
        <f>IF(FZ$9="",0,IF(DAY(FZ$9)=SUMIFS(conditions!$127:$127,conditions!$8:$8,"&lt;="&amp;FZ$9,conditions!$9:$9,"&gt;="&amp;FZ$9),SUMIFS(conditions!$126:$126,conditions!$8:$8,"&lt;="&amp;FZ$9,conditions!$9:$9,"&gt;="&amp;FZ$9),IF(DAY(FZ$9)=SUMIFS(conditions!$129:$129,conditions!$8:$8,"&lt;="&amp;FZ$9,conditions!$9:$9,"&gt;="&amp;FZ$9),SUMIFS(conditions!$128:$128,conditions!$8:$8,"&lt;="&amp;FZ$9,conditions!$9:$9,"&gt;="&amp;FZ$9),0))*SUMIFS(conditions!$100:$100,conditions!$8:$8,"&lt;="&amp;FZ$9,conditions!$9:$9,"&gt;="&amp;FZ$9))</f>
        <v>0</v>
      </c>
      <c r="GA186" s="27">
        <f>IF(GA$9="",0,IF(DAY(GA$9)=SUMIFS(conditions!$127:$127,conditions!$8:$8,"&lt;="&amp;GA$9,conditions!$9:$9,"&gt;="&amp;GA$9),SUMIFS(conditions!$126:$126,conditions!$8:$8,"&lt;="&amp;GA$9,conditions!$9:$9,"&gt;="&amp;GA$9),IF(DAY(GA$9)=SUMIFS(conditions!$129:$129,conditions!$8:$8,"&lt;="&amp;GA$9,conditions!$9:$9,"&gt;="&amp;GA$9),SUMIFS(conditions!$128:$128,conditions!$8:$8,"&lt;="&amp;GA$9,conditions!$9:$9,"&gt;="&amp;GA$9),0))*SUMIFS(conditions!$100:$100,conditions!$8:$8,"&lt;="&amp;GA$9,conditions!$9:$9,"&gt;="&amp;GA$9))</f>
        <v>0</v>
      </c>
      <c r="GB186" s="27">
        <f>IF(GB$9="",0,IF(DAY(GB$9)=SUMIFS(conditions!$127:$127,conditions!$8:$8,"&lt;="&amp;GB$9,conditions!$9:$9,"&gt;="&amp;GB$9),SUMIFS(conditions!$126:$126,conditions!$8:$8,"&lt;="&amp;GB$9,conditions!$9:$9,"&gt;="&amp;GB$9),IF(DAY(GB$9)=SUMIFS(conditions!$129:$129,conditions!$8:$8,"&lt;="&amp;GB$9,conditions!$9:$9,"&gt;="&amp;GB$9),SUMIFS(conditions!$128:$128,conditions!$8:$8,"&lt;="&amp;GB$9,conditions!$9:$9,"&gt;="&amp;GB$9),0))*SUMIFS(conditions!$100:$100,conditions!$8:$8,"&lt;="&amp;GB$9,conditions!$9:$9,"&gt;="&amp;GB$9))</f>
        <v>0</v>
      </c>
      <c r="GC186" s="27">
        <f>IF(GC$9="",0,IF(DAY(GC$9)=SUMIFS(conditions!$127:$127,conditions!$8:$8,"&lt;="&amp;GC$9,conditions!$9:$9,"&gt;="&amp;GC$9),SUMIFS(conditions!$126:$126,conditions!$8:$8,"&lt;="&amp;GC$9,conditions!$9:$9,"&gt;="&amp;GC$9),IF(DAY(GC$9)=SUMIFS(conditions!$129:$129,conditions!$8:$8,"&lt;="&amp;GC$9,conditions!$9:$9,"&gt;="&amp;GC$9),SUMIFS(conditions!$128:$128,conditions!$8:$8,"&lt;="&amp;GC$9,conditions!$9:$9,"&gt;="&amp;GC$9),0))*SUMIFS(conditions!$100:$100,conditions!$8:$8,"&lt;="&amp;GC$9,conditions!$9:$9,"&gt;="&amp;GC$9))</f>
        <v>0</v>
      </c>
      <c r="GD186" s="27">
        <f>IF(GD$9="",0,IF(DAY(GD$9)=SUMIFS(conditions!$127:$127,conditions!$8:$8,"&lt;="&amp;GD$9,conditions!$9:$9,"&gt;="&amp;GD$9),SUMIFS(conditions!$126:$126,conditions!$8:$8,"&lt;="&amp;GD$9,conditions!$9:$9,"&gt;="&amp;GD$9),IF(DAY(GD$9)=SUMIFS(conditions!$129:$129,conditions!$8:$8,"&lt;="&amp;GD$9,conditions!$9:$9,"&gt;="&amp;GD$9),SUMIFS(conditions!$128:$128,conditions!$8:$8,"&lt;="&amp;GD$9,conditions!$9:$9,"&gt;="&amp;GD$9),0))*SUMIFS(conditions!$100:$100,conditions!$8:$8,"&lt;="&amp;GD$9,conditions!$9:$9,"&gt;="&amp;GD$9))</f>
        <v>0</v>
      </c>
      <c r="GE186" s="27">
        <f>IF(GE$9="",0,IF(DAY(GE$9)=SUMIFS(conditions!$127:$127,conditions!$8:$8,"&lt;="&amp;GE$9,conditions!$9:$9,"&gt;="&amp;GE$9),SUMIFS(conditions!$126:$126,conditions!$8:$8,"&lt;="&amp;GE$9,conditions!$9:$9,"&gt;="&amp;GE$9),IF(DAY(GE$9)=SUMIFS(conditions!$129:$129,conditions!$8:$8,"&lt;="&amp;GE$9,conditions!$9:$9,"&gt;="&amp;GE$9),SUMIFS(conditions!$128:$128,conditions!$8:$8,"&lt;="&amp;GE$9,conditions!$9:$9,"&gt;="&amp;GE$9),0))*SUMIFS(conditions!$100:$100,conditions!$8:$8,"&lt;="&amp;GE$9,conditions!$9:$9,"&gt;="&amp;GE$9))</f>
        <v>0</v>
      </c>
      <c r="GF186" s="27">
        <f>IF(GF$9="",0,IF(DAY(GF$9)=SUMIFS(conditions!$127:$127,conditions!$8:$8,"&lt;="&amp;GF$9,conditions!$9:$9,"&gt;="&amp;GF$9),SUMIFS(conditions!$126:$126,conditions!$8:$8,"&lt;="&amp;GF$9,conditions!$9:$9,"&gt;="&amp;GF$9),IF(DAY(GF$9)=SUMIFS(conditions!$129:$129,conditions!$8:$8,"&lt;="&amp;GF$9,conditions!$9:$9,"&gt;="&amp;GF$9),SUMIFS(conditions!$128:$128,conditions!$8:$8,"&lt;="&amp;GF$9,conditions!$9:$9,"&gt;="&amp;GF$9),0))*SUMIFS(conditions!$100:$100,conditions!$8:$8,"&lt;="&amp;GF$9,conditions!$9:$9,"&gt;="&amp;GF$9))</f>
        <v>460</v>
      </c>
      <c r="GG186" s="27">
        <f>IF(GG$9="",0,IF(DAY(GG$9)=SUMIFS(conditions!$127:$127,conditions!$8:$8,"&lt;="&amp;GG$9,conditions!$9:$9,"&gt;="&amp;GG$9),SUMIFS(conditions!$126:$126,conditions!$8:$8,"&lt;="&amp;GG$9,conditions!$9:$9,"&gt;="&amp;GG$9),IF(DAY(GG$9)=SUMIFS(conditions!$129:$129,conditions!$8:$8,"&lt;="&amp;GG$9,conditions!$9:$9,"&gt;="&amp;GG$9),SUMIFS(conditions!$128:$128,conditions!$8:$8,"&lt;="&amp;GG$9,conditions!$9:$9,"&gt;="&amp;GG$9),0))*SUMIFS(conditions!$100:$100,conditions!$8:$8,"&lt;="&amp;GG$9,conditions!$9:$9,"&gt;="&amp;GG$9))</f>
        <v>0</v>
      </c>
      <c r="GH186" s="27">
        <f>IF(GH$9="",0,IF(DAY(GH$9)=SUMIFS(conditions!$127:$127,conditions!$8:$8,"&lt;="&amp;GH$9,conditions!$9:$9,"&gt;="&amp;GH$9),SUMIFS(conditions!$126:$126,conditions!$8:$8,"&lt;="&amp;GH$9,conditions!$9:$9,"&gt;="&amp;GH$9),IF(DAY(GH$9)=SUMIFS(conditions!$129:$129,conditions!$8:$8,"&lt;="&amp;GH$9,conditions!$9:$9,"&gt;="&amp;GH$9),SUMIFS(conditions!$128:$128,conditions!$8:$8,"&lt;="&amp;GH$9,conditions!$9:$9,"&gt;="&amp;GH$9),0))*SUMIFS(conditions!$100:$100,conditions!$8:$8,"&lt;="&amp;GH$9,conditions!$9:$9,"&gt;="&amp;GH$9))</f>
        <v>0</v>
      </c>
      <c r="GI186" s="27">
        <f>IF(GI$9="",0,IF(DAY(GI$9)=SUMIFS(conditions!$127:$127,conditions!$8:$8,"&lt;="&amp;GI$9,conditions!$9:$9,"&gt;="&amp;GI$9),SUMIFS(conditions!$126:$126,conditions!$8:$8,"&lt;="&amp;GI$9,conditions!$9:$9,"&gt;="&amp;GI$9),IF(DAY(GI$9)=SUMIFS(conditions!$129:$129,conditions!$8:$8,"&lt;="&amp;GI$9,conditions!$9:$9,"&gt;="&amp;GI$9),SUMIFS(conditions!$128:$128,conditions!$8:$8,"&lt;="&amp;GI$9,conditions!$9:$9,"&gt;="&amp;GI$9),0))*SUMIFS(conditions!$100:$100,conditions!$8:$8,"&lt;="&amp;GI$9,conditions!$9:$9,"&gt;="&amp;GI$9))</f>
        <v>0</v>
      </c>
      <c r="GJ186" s="27">
        <f>IF(GJ$9="",0,IF(DAY(GJ$9)=SUMIFS(conditions!$127:$127,conditions!$8:$8,"&lt;="&amp;GJ$9,conditions!$9:$9,"&gt;="&amp;GJ$9),SUMIFS(conditions!$126:$126,conditions!$8:$8,"&lt;="&amp;GJ$9,conditions!$9:$9,"&gt;="&amp;GJ$9),IF(DAY(GJ$9)=SUMIFS(conditions!$129:$129,conditions!$8:$8,"&lt;="&amp;GJ$9,conditions!$9:$9,"&gt;="&amp;GJ$9),SUMIFS(conditions!$128:$128,conditions!$8:$8,"&lt;="&amp;GJ$9,conditions!$9:$9,"&gt;="&amp;GJ$9),0))*SUMIFS(conditions!$100:$100,conditions!$8:$8,"&lt;="&amp;GJ$9,conditions!$9:$9,"&gt;="&amp;GJ$9))</f>
        <v>0</v>
      </c>
      <c r="GK186" s="27">
        <f>IF(GK$9="",0,IF(DAY(GK$9)=SUMIFS(conditions!$127:$127,conditions!$8:$8,"&lt;="&amp;GK$9,conditions!$9:$9,"&gt;="&amp;GK$9),SUMIFS(conditions!$126:$126,conditions!$8:$8,"&lt;="&amp;GK$9,conditions!$9:$9,"&gt;="&amp;GK$9),IF(DAY(GK$9)=SUMIFS(conditions!$129:$129,conditions!$8:$8,"&lt;="&amp;GK$9,conditions!$9:$9,"&gt;="&amp;GK$9),SUMIFS(conditions!$128:$128,conditions!$8:$8,"&lt;="&amp;GK$9,conditions!$9:$9,"&gt;="&amp;GK$9),0))*SUMIFS(conditions!$100:$100,conditions!$8:$8,"&lt;="&amp;GK$9,conditions!$9:$9,"&gt;="&amp;GK$9))</f>
        <v>0</v>
      </c>
      <c r="GL186" s="27">
        <f>IF(GL$9="",0,IF(DAY(GL$9)=SUMIFS(conditions!$127:$127,conditions!$8:$8,"&lt;="&amp;GL$9,conditions!$9:$9,"&gt;="&amp;GL$9),SUMIFS(conditions!$126:$126,conditions!$8:$8,"&lt;="&amp;GL$9,conditions!$9:$9,"&gt;="&amp;GL$9),IF(DAY(GL$9)=SUMIFS(conditions!$129:$129,conditions!$8:$8,"&lt;="&amp;GL$9,conditions!$9:$9,"&gt;="&amp;GL$9),SUMIFS(conditions!$128:$128,conditions!$8:$8,"&lt;="&amp;GL$9,conditions!$9:$9,"&gt;="&amp;GL$9),0))*SUMIFS(conditions!$100:$100,conditions!$8:$8,"&lt;="&amp;GL$9,conditions!$9:$9,"&gt;="&amp;GL$9))</f>
        <v>0</v>
      </c>
      <c r="GM186" s="27">
        <f>IF(GM$9="",0,IF(DAY(GM$9)=SUMIFS(conditions!$127:$127,conditions!$8:$8,"&lt;="&amp;GM$9,conditions!$9:$9,"&gt;="&amp;GM$9),SUMIFS(conditions!$126:$126,conditions!$8:$8,"&lt;="&amp;GM$9,conditions!$9:$9,"&gt;="&amp;GM$9),IF(DAY(GM$9)=SUMIFS(conditions!$129:$129,conditions!$8:$8,"&lt;="&amp;GM$9,conditions!$9:$9,"&gt;="&amp;GM$9),SUMIFS(conditions!$128:$128,conditions!$8:$8,"&lt;="&amp;GM$9,conditions!$9:$9,"&gt;="&amp;GM$9),0))*SUMIFS(conditions!$100:$100,conditions!$8:$8,"&lt;="&amp;GM$9,conditions!$9:$9,"&gt;="&amp;GM$9))</f>
        <v>0</v>
      </c>
      <c r="GN186" s="27">
        <f>IF(GN$9="",0,IF(DAY(GN$9)=SUMIFS(conditions!$127:$127,conditions!$8:$8,"&lt;="&amp;GN$9,conditions!$9:$9,"&gt;="&amp;GN$9),SUMIFS(conditions!$126:$126,conditions!$8:$8,"&lt;="&amp;GN$9,conditions!$9:$9,"&gt;="&amp;GN$9),IF(DAY(GN$9)=SUMIFS(conditions!$129:$129,conditions!$8:$8,"&lt;="&amp;GN$9,conditions!$9:$9,"&gt;="&amp;GN$9),SUMIFS(conditions!$128:$128,conditions!$8:$8,"&lt;="&amp;GN$9,conditions!$9:$9,"&gt;="&amp;GN$9),0))*SUMIFS(conditions!$100:$100,conditions!$8:$8,"&lt;="&amp;GN$9,conditions!$9:$9,"&gt;="&amp;GN$9))</f>
        <v>0</v>
      </c>
      <c r="GO186" s="27">
        <f>IF(GO$9="",0,IF(DAY(GO$9)=SUMIFS(conditions!$127:$127,conditions!$8:$8,"&lt;="&amp;GO$9,conditions!$9:$9,"&gt;="&amp;GO$9),SUMIFS(conditions!$126:$126,conditions!$8:$8,"&lt;="&amp;GO$9,conditions!$9:$9,"&gt;="&amp;GO$9),IF(DAY(GO$9)=SUMIFS(conditions!$129:$129,conditions!$8:$8,"&lt;="&amp;GO$9,conditions!$9:$9,"&gt;="&amp;GO$9),SUMIFS(conditions!$128:$128,conditions!$8:$8,"&lt;="&amp;GO$9,conditions!$9:$9,"&gt;="&amp;GO$9),0))*SUMIFS(conditions!$100:$100,conditions!$8:$8,"&lt;="&amp;GO$9,conditions!$9:$9,"&gt;="&amp;GO$9))</f>
        <v>0</v>
      </c>
      <c r="GP186" s="27">
        <f>IF(GP$9="",0,IF(DAY(GP$9)=SUMIFS(conditions!$127:$127,conditions!$8:$8,"&lt;="&amp;GP$9,conditions!$9:$9,"&gt;="&amp;GP$9),SUMIFS(conditions!$126:$126,conditions!$8:$8,"&lt;="&amp;GP$9,conditions!$9:$9,"&gt;="&amp;GP$9),IF(DAY(GP$9)=SUMIFS(conditions!$129:$129,conditions!$8:$8,"&lt;="&amp;GP$9,conditions!$9:$9,"&gt;="&amp;GP$9),SUMIFS(conditions!$128:$128,conditions!$8:$8,"&lt;="&amp;GP$9,conditions!$9:$9,"&gt;="&amp;GP$9),0))*SUMIFS(conditions!$100:$100,conditions!$8:$8,"&lt;="&amp;GP$9,conditions!$9:$9,"&gt;="&amp;GP$9))</f>
        <v>460</v>
      </c>
      <c r="GQ186" s="27">
        <f>IF(GQ$9="",0,IF(DAY(GQ$9)=SUMIFS(conditions!$127:$127,conditions!$8:$8,"&lt;="&amp;GQ$9,conditions!$9:$9,"&gt;="&amp;GQ$9),SUMIFS(conditions!$126:$126,conditions!$8:$8,"&lt;="&amp;GQ$9,conditions!$9:$9,"&gt;="&amp;GQ$9),IF(DAY(GQ$9)=SUMIFS(conditions!$129:$129,conditions!$8:$8,"&lt;="&amp;GQ$9,conditions!$9:$9,"&gt;="&amp;GQ$9),SUMIFS(conditions!$128:$128,conditions!$8:$8,"&lt;="&amp;GQ$9,conditions!$9:$9,"&gt;="&amp;GQ$9),0))*SUMIFS(conditions!$100:$100,conditions!$8:$8,"&lt;="&amp;GQ$9,conditions!$9:$9,"&gt;="&amp;GQ$9))</f>
        <v>0</v>
      </c>
      <c r="GR186" s="27">
        <f>IF(GR$9="",0,IF(DAY(GR$9)=SUMIFS(conditions!$127:$127,conditions!$8:$8,"&lt;="&amp;GR$9,conditions!$9:$9,"&gt;="&amp;GR$9),SUMIFS(conditions!$126:$126,conditions!$8:$8,"&lt;="&amp;GR$9,conditions!$9:$9,"&gt;="&amp;GR$9),IF(DAY(GR$9)=SUMIFS(conditions!$129:$129,conditions!$8:$8,"&lt;="&amp;GR$9,conditions!$9:$9,"&gt;="&amp;GR$9),SUMIFS(conditions!$128:$128,conditions!$8:$8,"&lt;="&amp;GR$9,conditions!$9:$9,"&gt;="&amp;GR$9),0))*SUMIFS(conditions!$100:$100,conditions!$8:$8,"&lt;="&amp;GR$9,conditions!$9:$9,"&gt;="&amp;GR$9))</f>
        <v>0</v>
      </c>
      <c r="GS186" s="27">
        <f>IF(GS$9="",0,IF(DAY(GS$9)=SUMIFS(conditions!$127:$127,conditions!$8:$8,"&lt;="&amp;GS$9,conditions!$9:$9,"&gt;="&amp;GS$9),SUMIFS(conditions!$126:$126,conditions!$8:$8,"&lt;="&amp;GS$9,conditions!$9:$9,"&gt;="&amp;GS$9),IF(DAY(GS$9)=SUMIFS(conditions!$129:$129,conditions!$8:$8,"&lt;="&amp;GS$9,conditions!$9:$9,"&gt;="&amp;GS$9),SUMIFS(conditions!$128:$128,conditions!$8:$8,"&lt;="&amp;GS$9,conditions!$9:$9,"&gt;="&amp;GS$9),0))*SUMIFS(conditions!$100:$100,conditions!$8:$8,"&lt;="&amp;GS$9,conditions!$9:$9,"&gt;="&amp;GS$9))</f>
        <v>0</v>
      </c>
      <c r="GT186" s="27">
        <f>IF(GT$9="",0,IF(DAY(GT$9)=SUMIFS(conditions!$127:$127,conditions!$8:$8,"&lt;="&amp;GT$9,conditions!$9:$9,"&gt;="&amp;GT$9),SUMIFS(conditions!$126:$126,conditions!$8:$8,"&lt;="&amp;GT$9,conditions!$9:$9,"&gt;="&amp;GT$9),IF(DAY(GT$9)=SUMIFS(conditions!$129:$129,conditions!$8:$8,"&lt;="&amp;GT$9,conditions!$9:$9,"&gt;="&amp;GT$9),SUMIFS(conditions!$128:$128,conditions!$8:$8,"&lt;="&amp;GT$9,conditions!$9:$9,"&gt;="&amp;GT$9),0))*SUMIFS(conditions!$100:$100,conditions!$8:$8,"&lt;="&amp;GT$9,conditions!$9:$9,"&gt;="&amp;GT$9))</f>
        <v>0</v>
      </c>
      <c r="GU186" s="27">
        <f>IF(GU$9="",0,IF(DAY(GU$9)=SUMIFS(conditions!$127:$127,conditions!$8:$8,"&lt;="&amp;GU$9,conditions!$9:$9,"&gt;="&amp;GU$9),SUMIFS(conditions!$126:$126,conditions!$8:$8,"&lt;="&amp;GU$9,conditions!$9:$9,"&gt;="&amp;GU$9),IF(DAY(GU$9)=SUMIFS(conditions!$129:$129,conditions!$8:$8,"&lt;="&amp;GU$9,conditions!$9:$9,"&gt;="&amp;GU$9),SUMIFS(conditions!$128:$128,conditions!$8:$8,"&lt;="&amp;GU$9,conditions!$9:$9,"&gt;="&amp;GU$9),0))*SUMIFS(conditions!$100:$100,conditions!$8:$8,"&lt;="&amp;GU$9,conditions!$9:$9,"&gt;="&amp;GU$9))</f>
        <v>0</v>
      </c>
      <c r="GV186" s="27">
        <f>IF(GV$9="",0,IF(DAY(GV$9)=SUMIFS(conditions!$127:$127,conditions!$8:$8,"&lt;="&amp;GV$9,conditions!$9:$9,"&gt;="&amp;GV$9),SUMIFS(conditions!$126:$126,conditions!$8:$8,"&lt;="&amp;GV$9,conditions!$9:$9,"&gt;="&amp;GV$9),IF(DAY(GV$9)=SUMIFS(conditions!$129:$129,conditions!$8:$8,"&lt;="&amp;GV$9,conditions!$9:$9,"&gt;="&amp;GV$9),SUMIFS(conditions!$128:$128,conditions!$8:$8,"&lt;="&amp;GV$9,conditions!$9:$9,"&gt;="&amp;GV$9),0))*SUMIFS(conditions!$100:$100,conditions!$8:$8,"&lt;="&amp;GV$9,conditions!$9:$9,"&gt;="&amp;GV$9))</f>
        <v>0</v>
      </c>
      <c r="GW186" s="27">
        <f>IF(GW$9="",0,IF(DAY(GW$9)=SUMIFS(conditions!$127:$127,conditions!$8:$8,"&lt;="&amp;GW$9,conditions!$9:$9,"&gt;="&amp;GW$9),SUMIFS(conditions!$126:$126,conditions!$8:$8,"&lt;="&amp;GW$9,conditions!$9:$9,"&gt;="&amp;GW$9),IF(DAY(GW$9)=SUMIFS(conditions!$129:$129,conditions!$8:$8,"&lt;="&amp;GW$9,conditions!$9:$9,"&gt;="&amp;GW$9),SUMIFS(conditions!$128:$128,conditions!$8:$8,"&lt;="&amp;GW$9,conditions!$9:$9,"&gt;="&amp;GW$9),0))*SUMIFS(conditions!$100:$100,conditions!$8:$8,"&lt;="&amp;GW$9,conditions!$9:$9,"&gt;="&amp;GW$9))</f>
        <v>0</v>
      </c>
      <c r="GX186" s="27">
        <f>IF(GX$9="",0,IF(DAY(GX$9)=SUMIFS(conditions!$127:$127,conditions!$8:$8,"&lt;="&amp;GX$9,conditions!$9:$9,"&gt;="&amp;GX$9),SUMIFS(conditions!$126:$126,conditions!$8:$8,"&lt;="&amp;GX$9,conditions!$9:$9,"&gt;="&amp;GX$9),IF(DAY(GX$9)=SUMIFS(conditions!$129:$129,conditions!$8:$8,"&lt;="&amp;GX$9,conditions!$9:$9,"&gt;="&amp;GX$9),SUMIFS(conditions!$128:$128,conditions!$8:$8,"&lt;="&amp;GX$9,conditions!$9:$9,"&gt;="&amp;GX$9),0))*SUMIFS(conditions!$100:$100,conditions!$8:$8,"&lt;="&amp;GX$9,conditions!$9:$9,"&gt;="&amp;GX$9))</f>
        <v>0</v>
      </c>
      <c r="GY186" s="27">
        <f>IF(GY$9="",0,IF(DAY(GY$9)=SUMIFS(conditions!$127:$127,conditions!$8:$8,"&lt;="&amp;GY$9,conditions!$9:$9,"&gt;="&amp;GY$9),SUMIFS(conditions!$126:$126,conditions!$8:$8,"&lt;="&amp;GY$9,conditions!$9:$9,"&gt;="&amp;GY$9),IF(DAY(GY$9)=SUMIFS(conditions!$129:$129,conditions!$8:$8,"&lt;="&amp;GY$9,conditions!$9:$9,"&gt;="&amp;GY$9),SUMIFS(conditions!$128:$128,conditions!$8:$8,"&lt;="&amp;GY$9,conditions!$9:$9,"&gt;="&amp;GY$9),0))*SUMIFS(conditions!$100:$100,conditions!$8:$8,"&lt;="&amp;GY$9,conditions!$9:$9,"&gt;="&amp;GY$9))</f>
        <v>0</v>
      </c>
      <c r="GZ186" s="27">
        <f>IF(GZ$9="",0,IF(DAY(GZ$9)=SUMIFS(conditions!$127:$127,conditions!$8:$8,"&lt;="&amp;GZ$9,conditions!$9:$9,"&gt;="&amp;GZ$9),SUMIFS(conditions!$126:$126,conditions!$8:$8,"&lt;="&amp;GZ$9,conditions!$9:$9,"&gt;="&amp;GZ$9),IF(DAY(GZ$9)=SUMIFS(conditions!$129:$129,conditions!$8:$8,"&lt;="&amp;GZ$9,conditions!$9:$9,"&gt;="&amp;GZ$9),SUMIFS(conditions!$128:$128,conditions!$8:$8,"&lt;="&amp;GZ$9,conditions!$9:$9,"&gt;="&amp;GZ$9),0))*SUMIFS(conditions!$100:$100,conditions!$8:$8,"&lt;="&amp;GZ$9,conditions!$9:$9,"&gt;="&amp;GZ$9))</f>
        <v>0</v>
      </c>
      <c r="HA186" s="27">
        <f>IF(HA$9="",0,IF(DAY(HA$9)=SUMIFS(conditions!$127:$127,conditions!$8:$8,"&lt;="&amp;HA$9,conditions!$9:$9,"&gt;="&amp;HA$9),SUMIFS(conditions!$126:$126,conditions!$8:$8,"&lt;="&amp;HA$9,conditions!$9:$9,"&gt;="&amp;HA$9),IF(DAY(HA$9)=SUMIFS(conditions!$129:$129,conditions!$8:$8,"&lt;="&amp;HA$9,conditions!$9:$9,"&gt;="&amp;HA$9),SUMIFS(conditions!$128:$128,conditions!$8:$8,"&lt;="&amp;HA$9,conditions!$9:$9,"&gt;="&amp;HA$9),0))*SUMIFS(conditions!$100:$100,conditions!$8:$8,"&lt;="&amp;HA$9,conditions!$9:$9,"&gt;="&amp;HA$9))</f>
        <v>0</v>
      </c>
      <c r="HB186" s="27">
        <f>IF(HB$9="",0,IF(DAY(HB$9)=SUMIFS(conditions!$127:$127,conditions!$8:$8,"&lt;="&amp;HB$9,conditions!$9:$9,"&gt;="&amp;HB$9),SUMIFS(conditions!$126:$126,conditions!$8:$8,"&lt;="&amp;HB$9,conditions!$9:$9,"&gt;="&amp;HB$9),IF(DAY(HB$9)=SUMIFS(conditions!$129:$129,conditions!$8:$8,"&lt;="&amp;HB$9,conditions!$9:$9,"&gt;="&amp;HB$9),SUMIFS(conditions!$128:$128,conditions!$8:$8,"&lt;="&amp;HB$9,conditions!$9:$9,"&gt;="&amp;HB$9),0))*SUMIFS(conditions!$100:$100,conditions!$8:$8,"&lt;="&amp;HB$9,conditions!$9:$9,"&gt;="&amp;HB$9))</f>
        <v>0</v>
      </c>
      <c r="HC186" s="27">
        <f>IF(HC$9="",0,IF(DAY(HC$9)=SUMIFS(conditions!$127:$127,conditions!$8:$8,"&lt;="&amp;HC$9,conditions!$9:$9,"&gt;="&amp;HC$9),SUMIFS(conditions!$126:$126,conditions!$8:$8,"&lt;="&amp;HC$9,conditions!$9:$9,"&gt;="&amp;HC$9),IF(DAY(HC$9)=SUMIFS(conditions!$129:$129,conditions!$8:$8,"&lt;="&amp;HC$9,conditions!$9:$9,"&gt;="&amp;HC$9),SUMIFS(conditions!$128:$128,conditions!$8:$8,"&lt;="&amp;HC$9,conditions!$9:$9,"&gt;="&amp;HC$9),0))*SUMIFS(conditions!$100:$100,conditions!$8:$8,"&lt;="&amp;HC$9,conditions!$9:$9,"&gt;="&amp;HC$9))</f>
        <v>0</v>
      </c>
      <c r="HD186" s="27">
        <f>IF(HD$9="",0,IF(DAY(HD$9)=SUMIFS(conditions!$127:$127,conditions!$8:$8,"&lt;="&amp;HD$9,conditions!$9:$9,"&gt;="&amp;HD$9),SUMIFS(conditions!$126:$126,conditions!$8:$8,"&lt;="&amp;HD$9,conditions!$9:$9,"&gt;="&amp;HD$9),IF(DAY(HD$9)=SUMIFS(conditions!$129:$129,conditions!$8:$8,"&lt;="&amp;HD$9,conditions!$9:$9,"&gt;="&amp;HD$9),SUMIFS(conditions!$128:$128,conditions!$8:$8,"&lt;="&amp;HD$9,conditions!$9:$9,"&gt;="&amp;HD$9),0))*SUMIFS(conditions!$100:$100,conditions!$8:$8,"&lt;="&amp;HD$9,conditions!$9:$9,"&gt;="&amp;HD$9))</f>
        <v>0</v>
      </c>
      <c r="HE186" s="27">
        <f>IF(HE$9="",0,IF(DAY(HE$9)=SUMIFS(conditions!$127:$127,conditions!$8:$8,"&lt;="&amp;HE$9,conditions!$9:$9,"&gt;="&amp;HE$9),SUMIFS(conditions!$126:$126,conditions!$8:$8,"&lt;="&amp;HE$9,conditions!$9:$9,"&gt;="&amp;HE$9),IF(DAY(HE$9)=SUMIFS(conditions!$129:$129,conditions!$8:$8,"&lt;="&amp;HE$9,conditions!$9:$9,"&gt;="&amp;HE$9),SUMIFS(conditions!$128:$128,conditions!$8:$8,"&lt;="&amp;HE$9,conditions!$9:$9,"&gt;="&amp;HE$9),0))*SUMIFS(conditions!$100:$100,conditions!$8:$8,"&lt;="&amp;HE$9,conditions!$9:$9,"&gt;="&amp;HE$9))</f>
        <v>0</v>
      </c>
      <c r="HF186" s="27">
        <f>IF(HF$9="",0,IF(DAY(HF$9)=SUMIFS(conditions!$127:$127,conditions!$8:$8,"&lt;="&amp;HF$9,conditions!$9:$9,"&gt;="&amp;HF$9),SUMIFS(conditions!$126:$126,conditions!$8:$8,"&lt;="&amp;HF$9,conditions!$9:$9,"&gt;="&amp;HF$9),IF(DAY(HF$9)=SUMIFS(conditions!$129:$129,conditions!$8:$8,"&lt;="&amp;HF$9,conditions!$9:$9,"&gt;="&amp;HF$9),SUMIFS(conditions!$128:$128,conditions!$8:$8,"&lt;="&amp;HF$9,conditions!$9:$9,"&gt;="&amp;HF$9),0))*SUMIFS(conditions!$100:$100,conditions!$8:$8,"&lt;="&amp;HF$9,conditions!$9:$9,"&gt;="&amp;HF$9))</f>
        <v>0</v>
      </c>
      <c r="HG186" s="27">
        <f>IF(HG$9="",0,IF(DAY(HG$9)=SUMIFS(conditions!$127:$127,conditions!$8:$8,"&lt;="&amp;HG$9,conditions!$9:$9,"&gt;="&amp;HG$9),SUMIFS(conditions!$126:$126,conditions!$8:$8,"&lt;="&amp;HG$9,conditions!$9:$9,"&gt;="&amp;HG$9),IF(DAY(HG$9)=SUMIFS(conditions!$129:$129,conditions!$8:$8,"&lt;="&amp;HG$9,conditions!$9:$9,"&gt;="&amp;HG$9),SUMIFS(conditions!$128:$128,conditions!$8:$8,"&lt;="&amp;HG$9,conditions!$9:$9,"&gt;="&amp;HG$9),0))*SUMIFS(conditions!$100:$100,conditions!$8:$8,"&lt;="&amp;HG$9,conditions!$9:$9,"&gt;="&amp;HG$9))</f>
        <v>0</v>
      </c>
      <c r="HH186" s="27">
        <f>IF(HH$9="",0,IF(DAY(HH$9)=SUMIFS(conditions!$127:$127,conditions!$8:$8,"&lt;="&amp;HH$9,conditions!$9:$9,"&gt;="&amp;HH$9),SUMIFS(conditions!$126:$126,conditions!$8:$8,"&lt;="&amp;HH$9,conditions!$9:$9,"&gt;="&amp;HH$9),IF(DAY(HH$9)=SUMIFS(conditions!$129:$129,conditions!$8:$8,"&lt;="&amp;HH$9,conditions!$9:$9,"&gt;="&amp;HH$9),SUMIFS(conditions!$128:$128,conditions!$8:$8,"&lt;="&amp;HH$9,conditions!$9:$9,"&gt;="&amp;HH$9),0))*SUMIFS(conditions!$100:$100,conditions!$8:$8,"&lt;="&amp;HH$9,conditions!$9:$9,"&gt;="&amp;HH$9))</f>
        <v>0</v>
      </c>
      <c r="HI186" s="27">
        <f>IF(HI$9="",0,IF(DAY(HI$9)=SUMIFS(conditions!$127:$127,conditions!$8:$8,"&lt;="&amp;HI$9,conditions!$9:$9,"&gt;="&amp;HI$9),SUMIFS(conditions!$126:$126,conditions!$8:$8,"&lt;="&amp;HI$9,conditions!$9:$9,"&gt;="&amp;HI$9),IF(DAY(HI$9)=SUMIFS(conditions!$129:$129,conditions!$8:$8,"&lt;="&amp;HI$9,conditions!$9:$9,"&gt;="&amp;HI$9),SUMIFS(conditions!$128:$128,conditions!$8:$8,"&lt;="&amp;HI$9,conditions!$9:$9,"&gt;="&amp;HI$9),0))*SUMIFS(conditions!$100:$100,conditions!$8:$8,"&lt;="&amp;HI$9,conditions!$9:$9,"&gt;="&amp;HI$9))</f>
        <v>0</v>
      </c>
      <c r="HJ186" s="27">
        <f>IF(HJ$9="",0,IF(DAY(HJ$9)=SUMIFS(conditions!$127:$127,conditions!$8:$8,"&lt;="&amp;HJ$9,conditions!$9:$9,"&gt;="&amp;HJ$9),SUMIFS(conditions!$126:$126,conditions!$8:$8,"&lt;="&amp;HJ$9,conditions!$9:$9,"&gt;="&amp;HJ$9),IF(DAY(HJ$9)=SUMIFS(conditions!$129:$129,conditions!$8:$8,"&lt;="&amp;HJ$9,conditions!$9:$9,"&gt;="&amp;HJ$9),SUMIFS(conditions!$128:$128,conditions!$8:$8,"&lt;="&amp;HJ$9,conditions!$9:$9,"&gt;="&amp;HJ$9),0))*SUMIFS(conditions!$100:$100,conditions!$8:$8,"&lt;="&amp;HJ$9,conditions!$9:$9,"&gt;="&amp;HJ$9))</f>
        <v>0</v>
      </c>
      <c r="HK186" s="27">
        <f>IF(HK$9="",0,IF(DAY(HK$9)=SUMIFS(conditions!$127:$127,conditions!$8:$8,"&lt;="&amp;HK$9,conditions!$9:$9,"&gt;="&amp;HK$9),SUMIFS(conditions!$126:$126,conditions!$8:$8,"&lt;="&amp;HK$9,conditions!$9:$9,"&gt;="&amp;HK$9),IF(DAY(HK$9)=SUMIFS(conditions!$129:$129,conditions!$8:$8,"&lt;="&amp;HK$9,conditions!$9:$9,"&gt;="&amp;HK$9),SUMIFS(conditions!$128:$128,conditions!$8:$8,"&lt;="&amp;HK$9,conditions!$9:$9,"&gt;="&amp;HK$9),0))*SUMIFS(conditions!$100:$100,conditions!$8:$8,"&lt;="&amp;HK$9,conditions!$9:$9,"&gt;="&amp;HK$9))</f>
        <v>460</v>
      </c>
      <c r="HL186" s="27">
        <f>IF(HL$9="",0,IF(DAY(HL$9)=SUMIFS(conditions!$127:$127,conditions!$8:$8,"&lt;="&amp;HL$9,conditions!$9:$9,"&gt;="&amp;HL$9),SUMIFS(conditions!$126:$126,conditions!$8:$8,"&lt;="&amp;HL$9,conditions!$9:$9,"&gt;="&amp;HL$9),IF(DAY(HL$9)=SUMIFS(conditions!$129:$129,conditions!$8:$8,"&lt;="&amp;HL$9,conditions!$9:$9,"&gt;="&amp;HL$9),SUMIFS(conditions!$128:$128,conditions!$8:$8,"&lt;="&amp;HL$9,conditions!$9:$9,"&gt;="&amp;HL$9),0))*SUMIFS(conditions!$100:$100,conditions!$8:$8,"&lt;="&amp;HL$9,conditions!$9:$9,"&gt;="&amp;HL$9))</f>
        <v>0</v>
      </c>
      <c r="HM186" s="27">
        <f>IF(HM$9="",0,IF(DAY(HM$9)=SUMIFS(conditions!$127:$127,conditions!$8:$8,"&lt;="&amp;HM$9,conditions!$9:$9,"&gt;="&amp;HM$9),SUMIFS(conditions!$126:$126,conditions!$8:$8,"&lt;="&amp;HM$9,conditions!$9:$9,"&gt;="&amp;HM$9),IF(DAY(HM$9)=SUMIFS(conditions!$129:$129,conditions!$8:$8,"&lt;="&amp;HM$9,conditions!$9:$9,"&gt;="&amp;HM$9),SUMIFS(conditions!$128:$128,conditions!$8:$8,"&lt;="&amp;HM$9,conditions!$9:$9,"&gt;="&amp;HM$9),0))*SUMIFS(conditions!$100:$100,conditions!$8:$8,"&lt;="&amp;HM$9,conditions!$9:$9,"&gt;="&amp;HM$9))</f>
        <v>0</v>
      </c>
      <c r="HN186" s="27">
        <f>IF(HN$9="",0,IF(DAY(HN$9)=SUMIFS(conditions!$127:$127,conditions!$8:$8,"&lt;="&amp;HN$9,conditions!$9:$9,"&gt;="&amp;HN$9),SUMIFS(conditions!$126:$126,conditions!$8:$8,"&lt;="&amp;HN$9,conditions!$9:$9,"&gt;="&amp;HN$9),IF(DAY(HN$9)=SUMIFS(conditions!$129:$129,conditions!$8:$8,"&lt;="&amp;HN$9,conditions!$9:$9,"&gt;="&amp;HN$9),SUMIFS(conditions!$128:$128,conditions!$8:$8,"&lt;="&amp;HN$9,conditions!$9:$9,"&gt;="&amp;HN$9),0))*SUMIFS(conditions!$100:$100,conditions!$8:$8,"&lt;="&amp;HN$9,conditions!$9:$9,"&gt;="&amp;HN$9))</f>
        <v>0</v>
      </c>
      <c r="HO186" s="27">
        <f>IF(HO$9="",0,IF(DAY(HO$9)=SUMIFS(conditions!$127:$127,conditions!$8:$8,"&lt;="&amp;HO$9,conditions!$9:$9,"&gt;="&amp;HO$9),SUMIFS(conditions!$126:$126,conditions!$8:$8,"&lt;="&amp;HO$9,conditions!$9:$9,"&gt;="&amp;HO$9),IF(DAY(HO$9)=SUMIFS(conditions!$129:$129,conditions!$8:$8,"&lt;="&amp;HO$9,conditions!$9:$9,"&gt;="&amp;HO$9),SUMIFS(conditions!$128:$128,conditions!$8:$8,"&lt;="&amp;HO$9,conditions!$9:$9,"&gt;="&amp;HO$9),0))*SUMIFS(conditions!$100:$100,conditions!$8:$8,"&lt;="&amp;HO$9,conditions!$9:$9,"&gt;="&amp;HO$9))</f>
        <v>0</v>
      </c>
      <c r="HP186" s="27">
        <f>IF(HP$9="",0,IF(DAY(HP$9)=SUMIFS(conditions!$127:$127,conditions!$8:$8,"&lt;="&amp;HP$9,conditions!$9:$9,"&gt;="&amp;HP$9),SUMIFS(conditions!$126:$126,conditions!$8:$8,"&lt;="&amp;HP$9,conditions!$9:$9,"&gt;="&amp;HP$9),IF(DAY(HP$9)=SUMIFS(conditions!$129:$129,conditions!$8:$8,"&lt;="&amp;HP$9,conditions!$9:$9,"&gt;="&amp;HP$9),SUMIFS(conditions!$128:$128,conditions!$8:$8,"&lt;="&amp;HP$9,conditions!$9:$9,"&gt;="&amp;HP$9),0))*SUMIFS(conditions!$100:$100,conditions!$8:$8,"&lt;="&amp;HP$9,conditions!$9:$9,"&gt;="&amp;HP$9))</f>
        <v>0</v>
      </c>
      <c r="HQ186" s="27">
        <f>IF(HQ$9="",0,IF(DAY(HQ$9)=SUMIFS(conditions!$127:$127,conditions!$8:$8,"&lt;="&amp;HQ$9,conditions!$9:$9,"&gt;="&amp;HQ$9),SUMIFS(conditions!$126:$126,conditions!$8:$8,"&lt;="&amp;HQ$9,conditions!$9:$9,"&gt;="&amp;HQ$9),IF(DAY(HQ$9)=SUMIFS(conditions!$129:$129,conditions!$8:$8,"&lt;="&amp;HQ$9,conditions!$9:$9,"&gt;="&amp;HQ$9),SUMIFS(conditions!$128:$128,conditions!$8:$8,"&lt;="&amp;HQ$9,conditions!$9:$9,"&gt;="&amp;HQ$9),0))*SUMIFS(conditions!$100:$100,conditions!$8:$8,"&lt;="&amp;HQ$9,conditions!$9:$9,"&gt;="&amp;HQ$9))</f>
        <v>0</v>
      </c>
      <c r="HR186" s="27">
        <f>IF(HR$9="",0,IF(DAY(HR$9)=SUMIFS(conditions!$127:$127,conditions!$8:$8,"&lt;="&amp;HR$9,conditions!$9:$9,"&gt;="&amp;HR$9),SUMIFS(conditions!$126:$126,conditions!$8:$8,"&lt;="&amp;HR$9,conditions!$9:$9,"&gt;="&amp;HR$9),IF(DAY(HR$9)=SUMIFS(conditions!$129:$129,conditions!$8:$8,"&lt;="&amp;HR$9,conditions!$9:$9,"&gt;="&amp;HR$9),SUMIFS(conditions!$128:$128,conditions!$8:$8,"&lt;="&amp;HR$9,conditions!$9:$9,"&gt;="&amp;HR$9),0))*SUMIFS(conditions!$100:$100,conditions!$8:$8,"&lt;="&amp;HR$9,conditions!$9:$9,"&gt;="&amp;HR$9))</f>
        <v>0</v>
      </c>
      <c r="HS186" s="27">
        <f>IF(HS$9="",0,IF(DAY(HS$9)=SUMIFS(conditions!$127:$127,conditions!$8:$8,"&lt;="&amp;HS$9,conditions!$9:$9,"&gt;="&amp;HS$9),SUMIFS(conditions!$126:$126,conditions!$8:$8,"&lt;="&amp;HS$9,conditions!$9:$9,"&gt;="&amp;HS$9),IF(DAY(HS$9)=SUMIFS(conditions!$129:$129,conditions!$8:$8,"&lt;="&amp;HS$9,conditions!$9:$9,"&gt;="&amp;HS$9),SUMIFS(conditions!$128:$128,conditions!$8:$8,"&lt;="&amp;HS$9,conditions!$9:$9,"&gt;="&amp;HS$9),0))*SUMIFS(conditions!$100:$100,conditions!$8:$8,"&lt;="&amp;HS$9,conditions!$9:$9,"&gt;="&amp;HS$9))</f>
        <v>0</v>
      </c>
      <c r="HT186" s="27">
        <f>IF(HT$9="",0,IF(DAY(HT$9)=SUMIFS(conditions!$127:$127,conditions!$8:$8,"&lt;="&amp;HT$9,conditions!$9:$9,"&gt;="&amp;HT$9),SUMIFS(conditions!$126:$126,conditions!$8:$8,"&lt;="&amp;HT$9,conditions!$9:$9,"&gt;="&amp;HT$9),IF(DAY(HT$9)=SUMIFS(conditions!$129:$129,conditions!$8:$8,"&lt;="&amp;HT$9,conditions!$9:$9,"&gt;="&amp;HT$9),SUMIFS(conditions!$128:$128,conditions!$8:$8,"&lt;="&amp;HT$9,conditions!$9:$9,"&gt;="&amp;HT$9),0))*SUMIFS(conditions!$100:$100,conditions!$8:$8,"&lt;="&amp;HT$9,conditions!$9:$9,"&gt;="&amp;HT$9))</f>
        <v>0</v>
      </c>
      <c r="HU186" s="27">
        <f>IF(HU$9="",0,IF(DAY(HU$9)=SUMIFS(conditions!$127:$127,conditions!$8:$8,"&lt;="&amp;HU$9,conditions!$9:$9,"&gt;="&amp;HU$9),SUMIFS(conditions!$126:$126,conditions!$8:$8,"&lt;="&amp;HU$9,conditions!$9:$9,"&gt;="&amp;HU$9),IF(DAY(HU$9)=SUMIFS(conditions!$129:$129,conditions!$8:$8,"&lt;="&amp;HU$9,conditions!$9:$9,"&gt;="&amp;HU$9),SUMIFS(conditions!$128:$128,conditions!$8:$8,"&lt;="&amp;HU$9,conditions!$9:$9,"&gt;="&amp;HU$9),0))*SUMIFS(conditions!$100:$100,conditions!$8:$8,"&lt;="&amp;HU$9,conditions!$9:$9,"&gt;="&amp;HU$9))</f>
        <v>460</v>
      </c>
      <c r="HV186" s="27">
        <f>IF(HV$9="",0,IF(DAY(HV$9)=SUMIFS(conditions!$127:$127,conditions!$8:$8,"&lt;="&amp;HV$9,conditions!$9:$9,"&gt;="&amp;HV$9),SUMIFS(conditions!$126:$126,conditions!$8:$8,"&lt;="&amp;HV$9,conditions!$9:$9,"&gt;="&amp;HV$9),IF(DAY(HV$9)=SUMIFS(conditions!$129:$129,conditions!$8:$8,"&lt;="&amp;HV$9,conditions!$9:$9,"&gt;="&amp;HV$9),SUMIFS(conditions!$128:$128,conditions!$8:$8,"&lt;="&amp;HV$9,conditions!$9:$9,"&gt;="&amp;HV$9),0))*SUMIFS(conditions!$100:$100,conditions!$8:$8,"&lt;="&amp;HV$9,conditions!$9:$9,"&gt;="&amp;HV$9))</f>
        <v>0</v>
      </c>
      <c r="HW186" s="27">
        <f>IF(HW$9="",0,IF(DAY(HW$9)=SUMIFS(conditions!$127:$127,conditions!$8:$8,"&lt;="&amp;HW$9,conditions!$9:$9,"&gt;="&amp;HW$9),SUMIFS(conditions!$126:$126,conditions!$8:$8,"&lt;="&amp;HW$9,conditions!$9:$9,"&gt;="&amp;HW$9),IF(DAY(HW$9)=SUMIFS(conditions!$129:$129,conditions!$8:$8,"&lt;="&amp;HW$9,conditions!$9:$9,"&gt;="&amp;HW$9),SUMIFS(conditions!$128:$128,conditions!$8:$8,"&lt;="&amp;HW$9,conditions!$9:$9,"&gt;="&amp;HW$9),0))*SUMIFS(conditions!$100:$100,conditions!$8:$8,"&lt;="&amp;HW$9,conditions!$9:$9,"&gt;="&amp;HW$9))</f>
        <v>0</v>
      </c>
      <c r="HX186" s="27">
        <f>IF(HX$9="",0,IF(DAY(HX$9)=SUMIFS(conditions!$127:$127,conditions!$8:$8,"&lt;="&amp;HX$9,conditions!$9:$9,"&gt;="&amp;HX$9),SUMIFS(conditions!$126:$126,conditions!$8:$8,"&lt;="&amp;HX$9,conditions!$9:$9,"&gt;="&amp;HX$9),IF(DAY(HX$9)=SUMIFS(conditions!$129:$129,conditions!$8:$8,"&lt;="&amp;HX$9,conditions!$9:$9,"&gt;="&amp;HX$9),SUMIFS(conditions!$128:$128,conditions!$8:$8,"&lt;="&amp;HX$9,conditions!$9:$9,"&gt;="&amp;HX$9),0))*SUMIFS(conditions!$100:$100,conditions!$8:$8,"&lt;="&amp;HX$9,conditions!$9:$9,"&gt;="&amp;HX$9))</f>
        <v>0</v>
      </c>
      <c r="HY186" s="27">
        <f>IF(HY$9="",0,IF(DAY(HY$9)=SUMIFS(conditions!$127:$127,conditions!$8:$8,"&lt;="&amp;HY$9,conditions!$9:$9,"&gt;="&amp;HY$9),SUMIFS(conditions!$126:$126,conditions!$8:$8,"&lt;="&amp;HY$9,conditions!$9:$9,"&gt;="&amp;HY$9),IF(DAY(HY$9)=SUMIFS(conditions!$129:$129,conditions!$8:$8,"&lt;="&amp;HY$9,conditions!$9:$9,"&gt;="&amp;HY$9),SUMIFS(conditions!$128:$128,conditions!$8:$8,"&lt;="&amp;HY$9,conditions!$9:$9,"&gt;="&amp;HY$9),0))*SUMIFS(conditions!$100:$100,conditions!$8:$8,"&lt;="&amp;HY$9,conditions!$9:$9,"&gt;="&amp;HY$9))</f>
        <v>0</v>
      </c>
      <c r="HZ186" s="27">
        <f>IF(HZ$9="",0,IF(DAY(HZ$9)=SUMIFS(conditions!$127:$127,conditions!$8:$8,"&lt;="&amp;HZ$9,conditions!$9:$9,"&gt;="&amp;HZ$9),SUMIFS(conditions!$126:$126,conditions!$8:$8,"&lt;="&amp;HZ$9,conditions!$9:$9,"&gt;="&amp;HZ$9),IF(DAY(HZ$9)=SUMIFS(conditions!$129:$129,conditions!$8:$8,"&lt;="&amp;HZ$9,conditions!$9:$9,"&gt;="&amp;HZ$9),SUMIFS(conditions!$128:$128,conditions!$8:$8,"&lt;="&amp;HZ$9,conditions!$9:$9,"&gt;="&amp;HZ$9),0))*SUMIFS(conditions!$100:$100,conditions!$8:$8,"&lt;="&amp;HZ$9,conditions!$9:$9,"&gt;="&amp;HZ$9))</f>
        <v>0</v>
      </c>
      <c r="IA186" s="27">
        <f>IF(IA$9="",0,IF(DAY(IA$9)=SUMIFS(conditions!$127:$127,conditions!$8:$8,"&lt;="&amp;IA$9,conditions!$9:$9,"&gt;="&amp;IA$9),SUMIFS(conditions!$126:$126,conditions!$8:$8,"&lt;="&amp;IA$9,conditions!$9:$9,"&gt;="&amp;IA$9),IF(DAY(IA$9)=SUMIFS(conditions!$129:$129,conditions!$8:$8,"&lt;="&amp;IA$9,conditions!$9:$9,"&gt;="&amp;IA$9),SUMIFS(conditions!$128:$128,conditions!$8:$8,"&lt;="&amp;IA$9,conditions!$9:$9,"&gt;="&amp;IA$9),0))*SUMIFS(conditions!$100:$100,conditions!$8:$8,"&lt;="&amp;IA$9,conditions!$9:$9,"&gt;="&amp;IA$9))</f>
        <v>0</v>
      </c>
      <c r="IB186" s="27">
        <f>IF(IB$9="",0,IF(DAY(IB$9)=SUMIFS(conditions!$127:$127,conditions!$8:$8,"&lt;="&amp;IB$9,conditions!$9:$9,"&gt;="&amp;IB$9),SUMIFS(conditions!$126:$126,conditions!$8:$8,"&lt;="&amp;IB$9,conditions!$9:$9,"&gt;="&amp;IB$9),IF(DAY(IB$9)=SUMIFS(conditions!$129:$129,conditions!$8:$8,"&lt;="&amp;IB$9,conditions!$9:$9,"&gt;="&amp;IB$9),SUMIFS(conditions!$128:$128,conditions!$8:$8,"&lt;="&amp;IB$9,conditions!$9:$9,"&gt;="&amp;IB$9),0))*SUMIFS(conditions!$100:$100,conditions!$8:$8,"&lt;="&amp;IB$9,conditions!$9:$9,"&gt;="&amp;IB$9))</f>
        <v>0</v>
      </c>
      <c r="IC186" s="27">
        <f>IF(IC$9="",0,IF(DAY(IC$9)=SUMIFS(conditions!$127:$127,conditions!$8:$8,"&lt;="&amp;IC$9,conditions!$9:$9,"&gt;="&amp;IC$9),SUMIFS(conditions!$126:$126,conditions!$8:$8,"&lt;="&amp;IC$9,conditions!$9:$9,"&gt;="&amp;IC$9),IF(DAY(IC$9)=SUMIFS(conditions!$129:$129,conditions!$8:$8,"&lt;="&amp;IC$9,conditions!$9:$9,"&gt;="&amp;IC$9),SUMIFS(conditions!$128:$128,conditions!$8:$8,"&lt;="&amp;IC$9,conditions!$9:$9,"&gt;="&amp;IC$9),0))*SUMIFS(conditions!$100:$100,conditions!$8:$8,"&lt;="&amp;IC$9,conditions!$9:$9,"&gt;="&amp;IC$9))</f>
        <v>0</v>
      </c>
      <c r="ID186" s="27">
        <f>IF(ID$9="",0,IF(DAY(ID$9)=SUMIFS(conditions!$127:$127,conditions!$8:$8,"&lt;="&amp;ID$9,conditions!$9:$9,"&gt;="&amp;ID$9),SUMIFS(conditions!$126:$126,conditions!$8:$8,"&lt;="&amp;ID$9,conditions!$9:$9,"&gt;="&amp;ID$9),IF(DAY(ID$9)=SUMIFS(conditions!$129:$129,conditions!$8:$8,"&lt;="&amp;ID$9,conditions!$9:$9,"&gt;="&amp;ID$9),SUMIFS(conditions!$128:$128,conditions!$8:$8,"&lt;="&amp;ID$9,conditions!$9:$9,"&gt;="&amp;ID$9),0))*SUMIFS(conditions!$100:$100,conditions!$8:$8,"&lt;="&amp;ID$9,conditions!$9:$9,"&gt;="&amp;ID$9))</f>
        <v>0</v>
      </c>
      <c r="IE186" s="27">
        <f>IF(IE$9="",0,IF(DAY(IE$9)=SUMIFS(conditions!$127:$127,conditions!$8:$8,"&lt;="&amp;IE$9,conditions!$9:$9,"&gt;="&amp;IE$9),SUMIFS(conditions!$126:$126,conditions!$8:$8,"&lt;="&amp;IE$9,conditions!$9:$9,"&gt;="&amp;IE$9),IF(DAY(IE$9)=SUMIFS(conditions!$129:$129,conditions!$8:$8,"&lt;="&amp;IE$9,conditions!$9:$9,"&gt;="&amp;IE$9),SUMIFS(conditions!$128:$128,conditions!$8:$8,"&lt;="&amp;IE$9,conditions!$9:$9,"&gt;="&amp;IE$9),0))*SUMIFS(conditions!$100:$100,conditions!$8:$8,"&lt;="&amp;IE$9,conditions!$9:$9,"&gt;="&amp;IE$9))</f>
        <v>0</v>
      </c>
      <c r="IF186" s="27">
        <f>IF(IF$9="",0,IF(DAY(IF$9)=SUMIFS(conditions!$127:$127,conditions!$8:$8,"&lt;="&amp;IF$9,conditions!$9:$9,"&gt;="&amp;IF$9),SUMIFS(conditions!$126:$126,conditions!$8:$8,"&lt;="&amp;IF$9,conditions!$9:$9,"&gt;="&amp;IF$9),IF(DAY(IF$9)=SUMIFS(conditions!$129:$129,conditions!$8:$8,"&lt;="&amp;IF$9,conditions!$9:$9,"&gt;="&amp;IF$9),SUMIFS(conditions!$128:$128,conditions!$8:$8,"&lt;="&amp;IF$9,conditions!$9:$9,"&gt;="&amp;IF$9),0))*SUMIFS(conditions!$100:$100,conditions!$8:$8,"&lt;="&amp;IF$9,conditions!$9:$9,"&gt;="&amp;IF$9))</f>
        <v>0</v>
      </c>
      <c r="IG186" s="27">
        <f>IF(IG$9="",0,IF(DAY(IG$9)=SUMIFS(conditions!$127:$127,conditions!$8:$8,"&lt;="&amp;IG$9,conditions!$9:$9,"&gt;="&amp;IG$9),SUMIFS(conditions!$126:$126,conditions!$8:$8,"&lt;="&amp;IG$9,conditions!$9:$9,"&gt;="&amp;IG$9),IF(DAY(IG$9)=SUMIFS(conditions!$129:$129,conditions!$8:$8,"&lt;="&amp;IG$9,conditions!$9:$9,"&gt;="&amp;IG$9),SUMIFS(conditions!$128:$128,conditions!$8:$8,"&lt;="&amp;IG$9,conditions!$9:$9,"&gt;="&amp;IG$9),0))*SUMIFS(conditions!$100:$100,conditions!$8:$8,"&lt;="&amp;IG$9,conditions!$9:$9,"&gt;="&amp;IG$9))</f>
        <v>0</v>
      </c>
      <c r="IH186" s="27">
        <f>IF(IH$9="",0,IF(DAY(IH$9)=SUMIFS(conditions!$127:$127,conditions!$8:$8,"&lt;="&amp;IH$9,conditions!$9:$9,"&gt;="&amp;IH$9),SUMIFS(conditions!$126:$126,conditions!$8:$8,"&lt;="&amp;IH$9,conditions!$9:$9,"&gt;="&amp;IH$9),IF(DAY(IH$9)=SUMIFS(conditions!$129:$129,conditions!$8:$8,"&lt;="&amp;IH$9,conditions!$9:$9,"&gt;="&amp;IH$9),SUMIFS(conditions!$128:$128,conditions!$8:$8,"&lt;="&amp;IH$9,conditions!$9:$9,"&gt;="&amp;IH$9),0))*SUMIFS(conditions!$100:$100,conditions!$8:$8,"&lt;="&amp;IH$9,conditions!$9:$9,"&gt;="&amp;IH$9))</f>
        <v>0</v>
      </c>
      <c r="II186" s="27">
        <f>IF(II$9="",0,IF(DAY(II$9)=SUMIFS(conditions!$127:$127,conditions!$8:$8,"&lt;="&amp;II$9,conditions!$9:$9,"&gt;="&amp;II$9),SUMIFS(conditions!$126:$126,conditions!$8:$8,"&lt;="&amp;II$9,conditions!$9:$9,"&gt;="&amp;II$9),IF(DAY(II$9)=SUMIFS(conditions!$129:$129,conditions!$8:$8,"&lt;="&amp;II$9,conditions!$9:$9,"&gt;="&amp;II$9),SUMIFS(conditions!$128:$128,conditions!$8:$8,"&lt;="&amp;II$9,conditions!$9:$9,"&gt;="&amp;II$9),0))*SUMIFS(conditions!$100:$100,conditions!$8:$8,"&lt;="&amp;II$9,conditions!$9:$9,"&gt;="&amp;II$9))</f>
        <v>0</v>
      </c>
      <c r="IJ186" s="27">
        <f>IF(IJ$9="",0,IF(DAY(IJ$9)=SUMIFS(conditions!$127:$127,conditions!$8:$8,"&lt;="&amp;IJ$9,conditions!$9:$9,"&gt;="&amp;IJ$9),SUMIFS(conditions!$126:$126,conditions!$8:$8,"&lt;="&amp;IJ$9,conditions!$9:$9,"&gt;="&amp;IJ$9),IF(DAY(IJ$9)=SUMIFS(conditions!$129:$129,conditions!$8:$8,"&lt;="&amp;IJ$9,conditions!$9:$9,"&gt;="&amp;IJ$9),SUMIFS(conditions!$128:$128,conditions!$8:$8,"&lt;="&amp;IJ$9,conditions!$9:$9,"&gt;="&amp;IJ$9),0))*SUMIFS(conditions!$100:$100,conditions!$8:$8,"&lt;="&amp;IJ$9,conditions!$9:$9,"&gt;="&amp;IJ$9))</f>
        <v>0</v>
      </c>
      <c r="IK186" s="27">
        <f>IF(IK$9="",0,IF(DAY(IK$9)=SUMIFS(conditions!$127:$127,conditions!$8:$8,"&lt;="&amp;IK$9,conditions!$9:$9,"&gt;="&amp;IK$9),SUMIFS(conditions!$126:$126,conditions!$8:$8,"&lt;="&amp;IK$9,conditions!$9:$9,"&gt;="&amp;IK$9),IF(DAY(IK$9)=SUMIFS(conditions!$129:$129,conditions!$8:$8,"&lt;="&amp;IK$9,conditions!$9:$9,"&gt;="&amp;IK$9),SUMIFS(conditions!$128:$128,conditions!$8:$8,"&lt;="&amp;IK$9,conditions!$9:$9,"&gt;="&amp;IK$9),0))*SUMIFS(conditions!$100:$100,conditions!$8:$8,"&lt;="&amp;IK$9,conditions!$9:$9,"&gt;="&amp;IK$9))</f>
        <v>0</v>
      </c>
      <c r="IL186" s="27">
        <f>IF(IL$9="",0,IF(DAY(IL$9)=SUMIFS(conditions!$127:$127,conditions!$8:$8,"&lt;="&amp;IL$9,conditions!$9:$9,"&gt;="&amp;IL$9),SUMIFS(conditions!$126:$126,conditions!$8:$8,"&lt;="&amp;IL$9,conditions!$9:$9,"&gt;="&amp;IL$9),IF(DAY(IL$9)=SUMIFS(conditions!$129:$129,conditions!$8:$8,"&lt;="&amp;IL$9,conditions!$9:$9,"&gt;="&amp;IL$9),SUMIFS(conditions!$128:$128,conditions!$8:$8,"&lt;="&amp;IL$9,conditions!$9:$9,"&gt;="&amp;IL$9),0))*SUMIFS(conditions!$100:$100,conditions!$8:$8,"&lt;="&amp;IL$9,conditions!$9:$9,"&gt;="&amp;IL$9))</f>
        <v>0</v>
      </c>
      <c r="IM186" s="27">
        <f>IF(IM$9="",0,IF(DAY(IM$9)=SUMIFS(conditions!$127:$127,conditions!$8:$8,"&lt;="&amp;IM$9,conditions!$9:$9,"&gt;="&amp;IM$9),SUMIFS(conditions!$126:$126,conditions!$8:$8,"&lt;="&amp;IM$9,conditions!$9:$9,"&gt;="&amp;IM$9),IF(DAY(IM$9)=SUMIFS(conditions!$129:$129,conditions!$8:$8,"&lt;="&amp;IM$9,conditions!$9:$9,"&gt;="&amp;IM$9),SUMIFS(conditions!$128:$128,conditions!$8:$8,"&lt;="&amp;IM$9,conditions!$9:$9,"&gt;="&amp;IM$9),0))*SUMIFS(conditions!$100:$100,conditions!$8:$8,"&lt;="&amp;IM$9,conditions!$9:$9,"&gt;="&amp;IM$9))</f>
        <v>0</v>
      </c>
      <c r="IN186" s="27">
        <f>IF(IN$9="",0,IF(DAY(IN$9)=SUMIFS(conditions!$127:$127,conditions!$8:$8,"&lt;="&amp;IN$9,conditions!$9:$9,"&gt;="&amp;IN$9),SUMIFS(conditions!$126:$126,conditions!$8:$8,"&lt;="&amp;IN$9,conditions!$9:$9,"&gt;="&amp;IN$9),IF(DAY(IN$9)=SUMIFS(conditions!$129:$129,conditions!$8:$8,"&lt;="&amp;IN$9,conditions!$9:$9,"&gt;="&amp;IN$9),SUMIFS(conditions!$128:$128,conditions!$8:$8,"&lt;="&amp;IN$9,conditions!$9:$9,"&gt;="&amp;IN$9),0))*SUMIFS(conditions!$100:$100,conditions!$8:$8,"&lt;="&amp;IN$9,conditions!$9:$9,"&gt;="&amp;IN$9))</f>
        <v>0</v>
      </c>
      <c r="IO186" s="27">
        <f>IF(IO$9="",0,IF(DAY(IO$9)=SUMIFS(conditions!$127:$127,conditions!$8:$8,"&lt;="&amp;IO$9,conditions!$9:$9,"&gt;="&amp;IO$9),SUMIFS(conditions!$126:$126,conditions!$8:$8,"&lt;="&amp;IO$9,conditions!$9:$9,"&gt;="&amp;IO$9),IF(DAY(IO$9)=SUMIFS(conditions!$129:$129,conditions!$8:$8,"&lt;="&amp;IO$9,conditions!$9:$9,"&gt;="&amp;IO$9),SUMIFS(conditions!$128:$128,conditions!$8:$8,"&lt;="&amp;IO$9,conditions!$9:$9,"&gt;="&amp;IO$9),0))*SUMIFS(conditions!$100:$100,conditions!$8:$8,"&lt;="&amp;IO$9,conditions!$9:$9,"&gt;="&amp;IO$9))</f>
        <v>0</v>
      </c>
      <c r="IP186" s="27">
        <f>IF(IP$9="",0,IF(DAY(IP$9)=SUMIFS(conditions!$127:$127,conditions!$8:$8,"&lt;="&amp;IP$9,conditions!$9:$9,"&gt;="&amp;IP$9),SUMIFS(conditions!$126:$126,conditions!$8:$8,"&lt;="&amp;IP$9,conditions!$9:$9,"&gt;="&amp;IP$9),IF(DAY(IP$9)=SUMIFS(conditions!$129:$129,conditions!$8:$8,"&lt;="&amp;IP$9,conditions!$9:$9,"&gt;="&amp;IP$9),SUMIFS(conditions!$128:$128,conditions!$8:$8,"&lt;="&amp;IP$9,conditions!$9:$9,"&gt;="&amp;IP$9),0))*SUMIFS(conditions!$100:$100,conditions!$8:$8,"&lt;="&amp;IP$9,conditions!$9:$9,"&gt;="&amp;IP$9))</f>
        <v>460</v>
      </c>
      <c r="IQ186" s="27">
        <f>IF(IQ$9="",0,IF(DAY(IQ$9)=SUMIFS(conditions!$127:$127,conditions!$8:$8,"&lt;="&amp;IQ$9,conditions!$9:$9,"&gt;="&amp;IQ$9),SUMIFS(conditions!$126:$126,conditions!$8:$8,"&lt;="&amp;IQ$9,conditions!$9:$9,"&gt;="&amp;IQ$9),IF(DAY(IQ$9)=SUMIFS(conditions!$129:$129,conditions!$8:$8,"&lt;="&amp;IQ$9,conditions!$9:$9,"&gt;="&amp;IQ$9),SUMIFS(conditions!$128:$128,conditions!$8:$8,"&lt;="&amp;IQ$9,conditions!$9:$9,"&gt;="&amp;IQ$9),0))*SUMIFS(conditions!$100:$100,conditions!$8:$8,"&lt;="&amp;IQ$9,conditions!$9:$9,"&gt;="&amp;IQ$9))</f>
        <v>0</v>
      </c>
      <c r="IR186" s="27">
        <f>IF(IR$9="",0,IF(DAY(IR$9)=SUMIFS(conditions!$127:$127,conditions!$8:$8,"&lt;="&amp;IR$9,conditions!$9:$9,"&gt;="&amp;IR$9),SUMIFS(conditions!$126:$126,conditions!$8:$8,"&lt;="&amp;IR$9,conditions!$9:$9,"&gt;="&amp;IR$9),IF(DAY(IR$9)=SUMIFS(conditions!$129:$129,conditions!$8:$8,"&lt;="&amp;IR$9,conditions!$9:$9,"&gt;="&amp;IR$9),SUMIFS(conditions!$128:$128,conditions!$8:$8,"&lt;="&amp;IR$9,conditions!$9:$9,"&gt;="&amp;IR$9),0))*SUMIFS(conditions!$100:$100,conditions!$8:$8,"&lt;="&amp;IR$9,conditions!$9:$9,"&gt;="&amp;IR$9))</f>
        <v>0</v>
      </c>
      <c r="IS186" s="27">
        <f>IF(IS$9="",0,IF(DAY(IS$9)=SUMIFS(conditions!$127:$127,conditions!$8:$8,"&lt;="&amp;IS$9,conditions!$9:$9,"&gt;="&amp;IS$9),SUMIFS(conditions!$126:$126,conditions!$8:$8,"&lt;="&amp;IS$9,conditions!$9:$9,"&gt;="&amp;IS$9),IF(DAY(IS$9)=SUMIFS(conditions!$129:$129,conditions!$8:$8,"&lt;="&amp;IS$9,conditions!$9:$9,"&gt;="&amp;IS$9),SUMIFS(conditions!$128:$128,conditions!$8:$8,"&lt;="&amp;IS$9,conditions!$9:$9,"&gt;="&amp;IS$9),0))*SUMIFS(conditions!$100:$100,conditions!$8:$8,"&lt;="&amp;IS$9,conditions!$9:$9,"&gt;="&amp;IS$9))</f>
        <v>0</v>
      </c>
      <c r="IT186" s="27">
        <f>IF(IT$9="",0,IF(DAY(IT$9)=SUMIFS(conditions!$127:$127,conditions!$8:$8,"&lt;="&amp;IT$9,conditions!$9:$9,"&gt;="&amp;IT$9),SUMIFS(conditions!$126:$126,conditions!$8:$8,"&lt;="&amp;IT$9,conditions!$9:$9,"&gt;="&amp;IT$9),IF(DAY(IT$9)=SUMIFS(conditions!$129:$129,conditions!$8:$8,"&lt;="&amp;IT$9,conditions!$9:$9,"&gt;="&amp;IT$9),SUMIFS(conditions!$128:$128,conditions!$8:$8,"&lt;="&amp;IT$9,conditions!$9:$9,"&gt;="&amp;IT$9),0))*SUMIFS(conditions!$100:$100,conditions!$8:$8,"&lt;="&amp;IT$9,conditions!$9:$9,"&gt;="&amp;IT$9))</f>
        <v>0</v>
      </c>
      <c r="IU186" s="27">
        <f>IF(IU$9="",0,IF(DAY(IU$9)=SUMIFS(conditions!$127:$127,conditions!$8:$8,"&lt;="&amp;IU$9,conditions!$9:$9,"&gt;="&amp;IU$9),SUMIFS(conditions!$126:$126,conditions!$8:$8,"&lt;="&amp;IU$9,conditions!$9:$9,"&gt;="&amp;IU$9),IF(DAY(IU$9)=SUMIFS(conditions!$129:$129,conditions!$8:$8,"&lt;="&amp;IU$9,conditions!$9:$9,"&gt;="&amp;IU$9),SUMIFS(conditions!$128:$128,conditions!$8:$8,"&lt;="&amp;IU$9,conditions!$9:$9,"&gt;="&amp;IU$9),0))*SUMIFS(conditions!$100:$100,conditions!$8:$8,"&lt;="&amp;IU$9,conditions!$9:$9,"&gt;="&amp;IU$9))</f>
        <v>0</v>
      </c>
      <c r="IV186" s="27">
        <f>IF(IV$9="",0,IF(DAY(IV$9)=SUMIFS(conditions!$127:$127,conditions!$8:$8,"&lt;="&amp;IV$9,conditions!$9:$9,"&gt;="&amp;IV$9),SUMIFS(conditions!$126:$126,conditions!$8:$8,"&lt;="&amp;IV$9,conditions!$9:$9,"&gt;="&amp;IV$9),IF(DAY(IV$9)=SUMIFS(conditions!$129:$129,conditions!$8:$8,"&lt;="&amp;IV$9,conditions!$9:$9,"&gt;="&amp;IV$9),SUMIFS(conditions!$128:$128,conditions!$8:$8,"&lt;="&amp;IV$9,conditions!$9:$9,"&gt;="&amp;IV$9),0))*SUMIFS(conditions!$100:$100,conditions!$8:$8,"&lt;="&amp;IV$9,conditions!$9:$9,"&gt;="&amp;IV$9))</f>
        <v>0</v>
      </c>
      <c r="IW186" s="27">
        <f>IF(IW$9="",0,IF(DAY(IW$9)=SUMIFS(conditions!$127:$127,conditions!$8:$8,"&lt;="&amp;IW$9,conditions!$9:$9,"&gt;="&amp;IW$9),SUMIFS(conditions!$126:$126,conditions!$8:$8,"&lt;="&amp;IW$9,conditions!$9:$9,"&gt;="&amp;IW$9),IF(DAY(IW$9)=SUMIFS(conditions!$129:$129,conditions!$8:$8,"&lt;="&amp;IW$9,conditions!$9:$9,"&gt;="&amp;IW$9),SUMIFS(conditions!$128:$128,conditions!$8:$8,"&lt;="&amp;IW$9,conditions!$9:$9,"&gt;="&amp;IW$9),0))*SUMIFS(conditions!$100:$100,conditions!$8:$8,"&lt;="&amp;IW$9,conditions!$9:$9,"&gt;="&amp;IW$9))</f>
        <v>0</v>
      </c>
      <c r="IX186" s="27">
        <f>IF(IX$9="",0,IF(DAY(IX$9)=SUMIFS(conditions!$127:$127,conditions!$8:$8,"&lt;="&amp;IX$9,conditions!$9:$9,"&gt;="&amp;IX$9),SUMIFS(conditions!$126:$126,conditions!$8:$8,"&lt;="&amp;IX$9,conditions!$9:$9,"&gt;="&amp;IX$9),IF(DAY(IX$9)=SUMIFS(conditions!$129:$129,conditions!$8:$8,"&lt;="&amp;IX$9,conditions!$9:$9,"&gt;="&amp;IX$9),SUMIFS(conditions!$128:$128,conditions!$8:$8,"&lt;="&amp;IX$9,conditions!$9:$9,"&gt;="&amp;IX$9),0))*SUMIFS(conditions!$100:$100,conditions!$8:$8,"&lt;="&amp;IX$9,conditions!$9:$9,"&gt;="&amp;IX$9))</f>
        <v>0</v>
      </c>
      <c r="IY186" s="27">
        <f>IF(IY$9="",0,IF(DAY(IY$9)=SUMIFS(conditions!$127:$127,conditions!$8:$8,"&lt;="&amp;IY$9,conditions!$9:$9,"&gt;="&amp;IY$9),SUMIFS(conditions!$126:$126,conditions!$8:$8,"&lt;="&amp;IY$9,conditions!$9:$9,"&gt;="&amp;IY$9),IF(DAY(IY$9)=SUMIFS(conditions!$129:$129,conditions!$8:$8,"&lt;="&amp;IY$9,conditions!$9:$9,"&gt;="&amp;IY$9),SUMIFS(conditions!$128:$128,conditions!$8:$8,"&lt;="&amp;IY$9,conditions!$9:$9,"&gt;="&amp;IY$9),0))*SUMIFS(conditions!$100:$100,conditions!$8:$8,"&lt;="&amp;IY$9,conditions!$9:$9,"&gt;="&amp;IY$9))</f>
        <v>0</v>
      </c>
      <c r="IZ186" s="27">
        <f>IF(IZ$9="",0,IF(DAY(IZ$9)=SUMIFS(conditions!$127:$127,conditions!$8:$8,"&lt;="&amp;IZ$9,conditions!$9:$9,"&gt;="&amp;IZ$9),SUMIFS(conditions!$126:$126,conditions!$8:$8,"&lt;="&amp;IZ$9,conditions!$9:$9,"&gt;="&amp;IZ$9),IF(DAY(IZ$9)=SUMIFS(conditions!$129:$129,conditions!$8:$8,"&lt;="&amp;IZ$9,conditions!$9:$9,"&gt;="&amp;IZ$9),SUMIFS(conditions!$128:$128,conditions!$8:$8,"&lt;="&amp;IZ$9,conditions!$9:$9,"&gt;="&amp;IZ$9),0))*SUMIFS(conditions!$100:$100,conditions!$8:$8,"&lt;="&amp;IZ$9,conditions!$9:$9,"&gt;="&amp;IZ$9))</f>
        <v>460</v>
      </c>
      <c r="JA186" s="27">
        <f>IF(JA$9="",0,IF(DAY(JA$9)=SUMIFS(conditions!$127:$127,conditions!$8:$8,"&lt;="&amp;JA$9,conditions!$9:$9,"&gt;="&amp;JA$9),SUMIFS(conditions!$126:$126,conditions!$8:$8,"&lt;="&amp;JA$9,conditions!$9:$9,"&gt;="&amp;JA$9),IF(DAY(JA$9)=SUMIFS(conditions!$129:$129,conditions!$8:$8,"&lt;="&amp;JA$9,conditions!$9:$9,"&gt;="&amp;JA$9),SUMIFS(conditions!$128:$128,conditions!$8:$8,"&lt;="&amp;JA$9,conditions!$9:$9,"&gt;="&amp;JA$9),0))*SUMIFS(conditions!$100:$100,conditions!$8:$8,"&lt;="&amp;JA$9,conditions!$9:$9,"&gt;="&amp;JA$9))</f>
        <v>0</v>
      </c>
      <c r="JB186" s="27">
        <f>IF(JB$9="",0,IF(DAY(JB$9)=SUMIFS(conditions!$127:$127,conditions!$8:$8,"&lt;="&amp;JB$9,conditions!$9:$9,"&gt;="&amp;JB$9),SUMIFS(conditions!$126:$126,conditions!$8:$8,"&lt;="&amp;JB$9,conditions!$9:$9,"&gt;="&amp;JB$9),IF(DAY(JB$9)=SUMIFS(conditions!$129:$129,conditions!$8:$8,"&lt;="&amp;JB$9,conditions!$9:$9,"&gt;="&amp;JB$9),SUMIFS(conditions!$128:$128,conditions!$8:$8,"&lt;="&amp;JB$9,conditions!$9:$9,"&gt;="&amp;JB$9),0))*SUMIFS(conditions!$100:$100,conditions!$8:$8,"&lt;="&amp;JB$9,conditions!$9:$9,"&gt;="&amp;JB$9))</f>
        <v>0</v>
      </c>
      <c r="JC186" s="27">
        <f>IF(JC$9="",0,IF(DAY(JC$9)=SUMIFS(conditions!$127:$127,conditions!$8:$8,"&lt;="&amp;JC$9,conditions!$9:$9,"&gt;="&amp;JC$9),SUMIFS(conditions!$126:$126,conditions!$8:$8,"&lt;="&amp;JC$9,conditions!$9:$9,"&gt;="&amp;JC$9),IF(DAY(JC$9)=SUMIFS(conditions!$129:$129,conditions!$8:$8,"&lt;="&amp;JC$9,conditions!$9:$9,"&gt;="&amp;JC$9),SUMIFS(conditions!$128:$128,conditions!$8:$8,"&lt;="&amp;JC$9,conditions!$9:$9,"&gt;="&amp;JC$9),0))*SUMIFS(conditions!$100:$100,conditions!$8:$8,"&lt;="&amp;JC$9,conditions!$9:$9,"&gt;="&amp;JC$9))</f>
        <v>0</v>
      </c>
      <c r="JD186" s="27">
        <f>IF(JD$9="",0,IF(DAY(JD$9)=SUMIFS(conditions!$127:$127,conditions!$8:$8,"&lt;="&amp;JD$9,conditions!$9:$9,"&gt;="&amp;JD$9),SUMIFS(conditions!$126:$126,conditions!$8:$8,"&lt;="&amp;JD$9,conditions!$9:$9,"&gt;="&amp;JD$9),IF(DAY(JD$9)=SUMIFS(conditions!$129:$129,conditions!$8:$8,"&lt;="&amp;JD$9,conditions!$9:$9,"&gt;="&amp;JD$9),SUMIFS(conditions!$128:$128,conditions!$8:$8,"&lt;="&amp;JD$9,conditions!$9:$9,"&gt;="&amp;JD$9),0))*SUMIFS(conditions!$100:$100,conditions!$8:$8,"&lt;="&amp;JD$9,conditions!$9:$9,"&gt;="&amp;JD$9))</f>
        <v>0</v>
      </c>
      <c r="JE186" s="27">
        <f>IF(JE$9="",0,IF(DAY(JE$9)=SUMIFS(conditions!$127:$127,conditions!$8:$8,"&lt;="&amp;JE$9,conditions!$9:$9,"&gt;="&amp;JE$9),SUMIFS(conditions!$126:$126,conditions!$8:$8,"&lt;="&amp;JE$9,conditions!$9:$9,"&gt;="&amp;JE$9),IF(DAY(JE$9)=SUMIFS(conditions!$129:$129,conditions!$8:$8,"&lt;="&amp;JE$9,conditions!$9:$9,"&gt;="&amp;JE$9),SUMIFS(conditions!$128:$128,conditions!$8:$8,"&lt;="&amp;JE$9,conditions!$9:$9,"&gt;="&amp;JE$9),0))*SUMIFS(conditions!$100:$100,conditions!$8:$8,"&lt;="&amp;JE$9,conditions!$9:$9,"&gt;="&amp;JE$9))</f>
        <v>0</v>
      </c>
      <c r="JF186" s="27">
        <f>IF(JF$9="",0,IF(DAY(JF$9)=SUMIFS(conditions!$127:$127,conditions!$8:$8,"&lt;="&amp;JF$9,conditions!$9:$9,"&gt;="&amp;JF$9),SUMIFS(conditions!$126:$126,conditions!$8:$8,"&lt;="&amp;JF$9,conditions!$9:$9,"&gt;="&amp;JF$9),IF(DAY(JF$9)=SUMIFS(conditions!$129:$129,conditions!$8:$8,"&lt;="&amp;JF$9,conditions!$9:$9,"&gt;="&amp;JF$9),SUMIFS(conditions!$128:$128,conditions!$8:$8,"&lt;="&amp;JF$9,conditions!$9:$9,"&gt;="&amp;JF$9),0))*SUMIFS(conditions!$100:$100,conditions!$8:$8,"&lt;="&amp;JF$9,conditions!$9:$9,"&gt;="&amp;JF$9))</f>
        <v>0</v>
      </c>
      <c r="JG186" s="27">
        <f>IF(JG$9="",0,IF(DAY(JG$9)=SUMIFS(conditions!$127:$127,conditions!$8:$8,"&lt;="&amp;JG$9,conditions!$9:$9,"&gt;="&amp;JG$9),SUMIFS(conditions!$126:$126,conditions!$8:$8,"&lt;="&amp;JG$9,conditions!$9:$9,"&gt;="&amp;JG$9),IF(DAY(JG$9)=SUMIFS(conditions!$129:$129,conditions!$8:$8,"&lt;="&amp;JG$9,conditions!$9:$9,"&gt;="&amp;JG$9),SUMIFS(conditions!$128:$128,conditions!$8:$8,"&lt;="&amp;JG$9,conditions!$9:$9,"&gt;="&amp;JG$9),0))*SUMIFS(conditions!$100:$100,conditions!$8:$8,"&lt;="&amp;JG$9,conditions!$9:$9,"&gt;="&amp;JG$9))</f>
        <v>0</v>
      </c>
      <c r="JH186" s="27">
        <f>IF(JH$9="",0,IF(DAY(JH$9)=SUMIFS(conditions!$127:$127,conditions!$8:$8,"&lt;="&amp;JH$9,conditions!$9:$9,"&gt;="&amp;JH$9),SUMIFS(conditions!$126:$126,conditions!$8:$8,"&lt;="&amp;JH$9,conditions!$9:$9,"&gt;="&amp;JH$9),IF(DAY(JH$9)=SUMIFS(conditions!$129:$129,conditions!$8:$8,"&lt;="&amp;JH$9,conditions!$9:$9,"&gt;="&amp;JH$9),SUMIFS(conditions!$128:$128,conditions!$8:$8,"&lt;="&amp;JH$9,conditions!$9:$9,"&gt;="&amp;JH$9),0))*SUMIFS(conditions!$100:$100,conditions!$8:$8,"&lt;="&amp;JH$9,conditions!$9:$9,"&gt;="&amp;JH$9))</f>
        <v>0</v>
      </c>
      <c r="JI186" s="27">
        <f>IF(JI$9="",0,IF(DAY(JI$9)=SUMIFS(conditions!$127:$127,conditions!$8:$8,"&lt;="&amp;JI$9,conditions!$9:$9,"&gt;="&amp;JI$9),SUMIFS(conditions!$126:$126,conditions!$8:$8,"&lt;="&amp;JI$9,conditions!$9:$9,"&gt;="&amp;JI$9),IF(DAY(JI$9)=SUMIFS(conditions!$129:$129,conditions!$8:$8,"&lt;="&amp;JI$9,conditions!$9:$9,"&gt;="&amp;JI$9),SUMIFS(conditions!$128:$128,conditions!$8:$8,"&lt;="&amp;JI$9,conditions!$9:$9,"&gt;="&amp;JI$9),0))*SUMIFS(conditions!$100:$100,conditions!$8:$8,"&lt;="&amp;JI$9,conditions!$9:$9,"&gt;="&amp;JI$9))</f>
        <v>0</v>
      </c>
      <c r="JJ186" s="27">
        <f>IF(JJ$9="",0,IF(DAY(JJ$9)=SUMIFS(conditions!$127:$127,conditions!$8:$8,"&lt;="&amp;JJ$9,conditions!$9:$9,"&gt;="&amp;JJ$9),SUMIFS(conditions!$126:$126,conditions!$8:$8,"&lt;="&amp;JJ$9,conditions!$9:$9,"&gt;="&amp;JJ$9),IF(DAY(JJ$9)=SUMIFS(conditions!$129:$129,conditions!$8:$8,"&lt;="&amp;JJ$9,conditions!$9:$9,"&gt;="&amp;JJ$9),SUMIFS(conditions!$128:$128,conditions!$8:$8,"&lt;="&amp;JJ$9,conditions!$9:$9,"&gt;="&amp;JJ$9),0))*SUMIFS(conditions!$100:$100,conditions!$8:$8,"&lt;="&amp;JJ$9,conditions!$9:$9,"&gt;="&amp;JJ$9))</f>
        <v>0</v>
      </c>
      <c r="JK186" s="27">
        <f>IF(JK$9="",0,IF(DAY(JK$9)=SUMIFS(conditions!$127:$127,conditions!$8:$8,"&lt;="&amp;JK$9,conditions!$9:$9,"&gt;="&amp;JK$9),SUMIFS(conditions!$126:$126,conditions!$8:$8,"&lt;="&amp;JK$9,conditions!$9:$9,"&gt;="&amp;JK$9),IF(DAY(JK$9)=SUMIFS(conditions!$129:$129,conditions!$8:$8,"&lt;="&amp;JK$9,conditions!$9:$9,"&gt;="&amp;JK$9),SUMIFS(conditions!$128:$128,conditions!$8:$8,"&lt;="&amp;JK$9,conditions!$9:$9,"&gt;="&amp;JK$9),0))*SUMIFS(conditions!$100:$100,conditions!$8:$8,"&lt;="&amp;JK$9,conditions!$9:$9,"&gt;="&amp;JK$9))</f>
        <v>0</v>
      </c>
      <c r="JL186" s="27">
        <f>IF(JL$9="",0,IF(DAY(JL$9)=SUMIFS(conditions!$127:$127,conditions!$8:$8,"&lt;="&amp;JL$9,conditions!$9:$9,"&gt;="&amp;JL$9),SUMIFS(conditions!$126:$126,conditions!$8:$8,"&lt;="&amp;JL$9,conditions!$9:$9,"&gt;="&amp;JL$9),IF(DAY(JL$9)=SUMIFS(conditions!$129:$129,conditions!$8:$8,"&lt;="&amp;JL$9,conditions!$9:$9,"&gt;="&amp;JL$9),SUMIFS(conditions!$128:$128,conditions!$8:$8,"&lt;="&amp;JL$9,conditions!$9:$9,"&gt;="&amp;JL$9),0))*SUMIFS(conditions!$100:$100,conditions!$8:$8,"&lt;="&amp;JL$9,conditions!$9:$9,"&gt;="&amp;JL$9))</f>
        <v>0</v>
      </c>
      <c r="JM186" s="27">
        <f>IF(JM$9="",0,IF(DAY(JM$9)=SUMIFS(conditions!$127:$127,conditions!$8:$8,"&lt;="&amp;JM$9,conditions!$9:$9,"&gt;="&amp;JM$9),SUMIFS(conditions!$126:$126,conditions!$8:$8,"&lt;="&amp;JM$9,conditions!$9:$9,"&gt;="&amp;JM$9),IF(DAY(JM$9)=SUMIFS(conditions!$129:$129,conditions!$8:$8,"&lt;="&amp;JM$9,conditions!$9:$9,"&gt;="&amp;JM$9),SUMIFS(conditions!$128:$128,conditions!$8:$8,"&lt;="&amp;JM$9,conditions!$9:$9,"&gt;="&amp;JM$9),0))*SUMIFS(conditions!$100:$100,conditions!$8:$8,"&lt;="&amp;JM$9,conditions!$9:$9,"&gt;="&amp;JM$9))</f>
        <v>0</v>
      </c>
      <c r="JN186" s="27">
        <f>IF(JN$9="",0,IF(DAY(JN$9)=SUMIFS(conditions!$127:$127,conditions!$8:$8,"&lt;="&amp;JN$9,conditions!$9:$9,"&gt;="&amp;JN$9),SUMIFS(conditions!$126:$126,conditions!$8:$8,"&lt;="&amp;JN$9,conditions!$9:$9,"&gt;="&amp;JN$9),IF(DAY(JN$9)=SUMIFS(conditions!$129:$129,conditions!$8:$8,"&lt;="&amp;JN$9,conditions!$9:$9,"&gt;="&amp;JN$9),SUMIFS(conditions!$128:$128,conditions!$8:$8,"&lt;="&amp;JN$9,conditions!$9:$9,"&gt;="&amp;JN$9),0))*SUMIFS(conditions!$100:$100,conditions!$8:$8,"&lt;="&amp;JN$9,conditions!$9:$9,"&gt;="&amp;JN$9))</f>
        <v>0</v>
      </c>
      <c r="JO186" s="27">
        <f>IF(JO$9="",0,IF(DAY(JO$9)=SUMIFS(conditions!$127:$127,conditions!$8:$8,"&lt;="&amp;JO$9,conditions!$9:$9,"&gt;="&amp;JO$9),SUMIFS(conditions!$126:$126,conditions!$8:$8,"&lt;="&amp;JO$9,conditions!$9:$9,"&gt;="&amp;JO$9),IF(DAY(JO$9)=SUMIFS(conditions!$129:$129,conditions!$8:$8,"&lt;="&amp;JO$9,conditions!$9:$9,"&gt;="&amp;JO$9),SUMIFS(conditions!$128:$128,conditions!$8:$8,"&lt;="&amp;JO$9,conditions!$9:$9,"&gt;="&amp;JO$9),0))*SUMIFS(conditions!$100:$100,conditions!$8:$8,"&lt;="&amp;JO$9,conditions!$9:$9,"&gt;="&amp;JO$9))</f>
        <v>0</v>
      </c>
      <c r="JP186" s="27">
        <f>IF(JP$9="",0,IF(DAY(JP$9)=SUMIFS(conditions!$127:$127,conditions!$8:$8,"&lt;="&amp;JP$9,conditions!$9:$9,"&gt;="&amp;JP$9),SUMIFS(conditions!$126:$126,conditions!$8:$8,"&lt;="&amp;JP$9,conditions!$9:$9,"&gt;="&amp;JP$9),IF(DAY(JP$9)=SUMIFS(conditions!$129:$129,conditions!$8:$8,"&lt;="&amp;JP$9,conditions!$9:$9,"&gt;="&amp;JP$9),SUMIFS(conditions!$128:$128,conditions!$8:$8,"&lt;="&amp;JP$9,conditions!$9:$9,"&gt;="&amp;JP$9),0))*SUMIFS(conditions!$100:$100,conditions!$8:$8,"&lt;="&amp;JP$9,conditions!$9:$9,"&gt;="&amp;JP$9))</f>
        <v>0</v>
      </c>
      <c r="JQ186" s="27">
        <f>IF(JQ$9="",0,IF(DAY(JQ$9)=SUMIFS(conditions!$127:$127,conditions!$8:$8,"&lt;="&amp;JQ$9,conditions!$9:$9,"&gt;="&amp;JQ$9),SUMIFS(conditions!$126:$126,conditions!$8:$8,"&lt;="&amp;JQ$9,conditions!$9:$9,"&gt;="&amp;JQ$9),IF(DAY(JQ$9)=SUMIFS(conditions!$129:$129,conditions!$8:$8,"&lt;="&amp;JQ$9,conditions!$9:$9,"&gt;="&amp;JQ$9),SUMIFS(conditions!$128:$128,conditions!$8:$8,"&lt;="&amp;JQ$9,conditions!$9:$9,"&gt;="&amp;JQ$9),0))*SUMIFS(conditions!$100:$100,conditions!$8:$8,"&lt;="&amp;JQ$9,conditions!$9:$9,"&gt;="&amp;JQ$9))</f>
        <v>0</v>
      </c>
      <c r="JR186" s="27">
        <f>IF(JR$9="",0,IF(DAY(JR$9)=SUMIFS(conditions!$127:$127,conditions!$8:$8,"&lt;="&amp;JR$9,conditions!$9:$9,"&gt;="&amp;JR$9),SUMIFS(conditions!$126:$126,conditions!$8:$8,"&lt;="&amp;JR$9,conditions!$9:$9,"&gt;="&amp;JR$9),IF(DAY(JR$9)=SUMIFS(conditions!$129:$129,conditions!$8:$8,"&lt;="&amp;JR$9,conditions!$9:$9,"&gt;="&amp;JR$9),SUMIFS(conditions!$128:$128,conditions!$8:$8,"&lt;="&amp;JR$9,conditions!$9:$9,"&gt;="&amp;JR$9),0))*SUMIFS(conditions!$100:$100,conditions!$8:$8,"&lt;="&amp;JR$9,conditions!$9:$9,"&gt;="&amp;JR$9))</f>
        <v>0</v>
      </c>
      <c r="JS186" s="27">
        <f>IF(JS$9="",0,IF(DAY(JS$9)=SUMIFS(conditions!$127:$127,conditions!$8:$8,"&lt;="&amp;JS$9,conditions!$9:$9,"&gt;="&amp;JS$9),SUMIFS(conditions!$126:$126,conditions!$8:$8,"&lt;="&amp;JS$9,conditions!$9:$9,"&gt;="&amp;JS$9),IF(DAY(JS$9)=SUMIFS(conditions!$129:$129,conditions!$8:$8,"&lt;="&amp;JS$9,conditions!$9:$9,"&gt;="&amp;JS$9),SUMIFS(conditions!$128:$128,conditions!$8:$8,"&lt;="&amp;JS$9,conditions!$9:$9,"&gt;="&amp;JS$9),0))*SUMIFS(conditions!$100:$100,conditions!$8:$8,"&lt;="&amp;JS$9,conditions!$9:$9,"&gt;="&amp;JS$9))</f>
        <v>460</v>
      </c>
      <c r="JT186" s="27">
        <f>IF(JT$9="",0,IF(DAY(JT$9)=SUMIFS(conditions!$127:$127,conditions!$8:$8,"&lt;="&amp;JT$9,conditions!$9:$9,"&gt;="&amp;JT$9),SUMIFS(conditions!$126:$126,conditions!$8:$8,"&lt;="&amp;JT$9,conditions!$9:$9,"&gt;="&amp;JT$9),IF(DAY(JT$9)=SUMIFS(conditions!$129:$129,conditions!$8:$8,"&lt;="&amp;JT$9,conditions!$9:$9,"&gt;="&amp;JT$9),SUMIFS(conditions!$128:$128,conditions!$8:$8,"&lt;="&amp;JT$9,conditions!$9:$9,"&gt;="&amp;JT$9),0))*SUMIFS(conditions!$100:$100,conditions!$8:$8,"&lt;="&amp;JT$9,conditions!$9:$9,"&gt;="&amp;JT$9))</f>
        <v>0</v>
      </c>
      <c r="JU186" s="27">
        <f>IF(JU$9="",0,IF(DAY(JU$9)=SUMIFS(conditions!$127:$127,conditions!$8:$8,"&lt;="&amp;JU$9,conditions!$9:$9,"&gt;="&amp;JU$9),SUMIFS(conditions!$126:$126,conditions!$8:$8,"&lt;="&amp;JU$9,conditions!$9:$9,"&gt;="&amp;JU$9),IF(DAY(JU$9)=SUMIFS(conditions!$129:$129,conditions!$8:$8,"&lt;="&amp;JU$9,conditions!$9:$9,"&gt;="&amp;JU$9),SUMIFS(conditions!$128:$128,conditions!$8:$8,"&lt;="&amp;JU$9,conditions!$9:$9,"&gt;="&amp;JU$9),0))*SUMIFS(conditions!$100:$100,conditions!$8:$8,"&lt;="&amp;JU$9,conditions!$9:$9,"&gt;="&amp;JU$9))</f>
        <v>0</v>
      </c>
      <c r="JV186" s="27">
        <f>IF(JV$9="",0,IF(DAY(JV$9)=SUMIFS(conditions!$127:$127,conditions!$8:$8,"&lt;="&amp;JV$9,conditions!$9:$9,"&gt;="&amp;JV$9),SUMIFS(conditions!$126:$126,conditions!$8:$8,"&lt;="&amp;JV$9,conditions!$9:$9,"&gt;="&amp;JV$9),IF(DAY(JV$9)=SUMIFS(conditions!$129:$129,conditions!$8:$8,"&lt;="&amp;JV$9,conditions!$9:$9,"&gt;="&amp;JV$9),SUMIFS(conditions!$128:$128,conditions!$8:$8,"&lt;="&amp;JV$9,conditions!$9:$9,"&gt;="&amp;JV$9),0))*SUMIFS(conditions!$100:$100,conditions!$8:$8,"&lt;="&amp;JV$9,conditions!$9:$9,"&gt;="&amp;JV$9))</f>
        <v>0</v>
      </c>
      <c r="JW186" s="27">
        <f>IF(JW$9="",0,IF(DAY(JW$9)=SUMIFS(conditions!$127:$127,conditions!$8:$8,"&lt;="&amp;JW$9,conditions!$9:$9,"&gt;="&amp;JW$9),SUMIFS(conditions!$126:$126,conditions!$8:$8,"&lt;="&amp;JW$9,conditions!$9:$9,"&gt;="&amp;JW$9),IF(DAY(JW$9)=SUMIFS(conditions!$129:$129,conditions!$8:$8,"&lt;="&amp;JW$9,conditions!$9:$9,"&gt;="&amp;JW$9),SUMIFS(conditions!$128:$128,conditions!$8:$8,"&lt;="&amp;JW$9,conditions!$9:$9,"&gt;="&amp;JW$9),0))*SUMIFS(conditions!$100:$100,conditions!$8:$8,"&lt;="&amp;JW$9,conditions!$9:$9,"&gt;="&amp;JW$9))</f>
        <v>0</v>
      </c>
      <c r="JX186" s="27">
        <f>IF(JX$9="",0,IF(DAY(JX$9)=SUMIFS(conditions!$127:$127,conditions!$8:$8,"&lt;="&amp;JX$9,conditions!$9:$9,"&gt;="&amp;JX$9),SUMIFS(conditions!$126:$126,conditions!$8:$8,"&lt;="&amp;JX$9,conditions!$9:$9,"&gt;="&amp;JX$9),IF(DAY(JX$9)=SUMIFS(conditions!$129:$129,conditions!$8:$8,"&lt;="&amp;JX$9,conditions!$9:$9,"&gt;="&amp;JX$9),SUMIFS(conditions!$128:$128,conditions!$8:$8,"&lt;="&amp;JX$9,conditions!$9:$9,"&gt;="&amp;JX$9),0))*SUMIFS(conditions!$100:$100,conditions!$8:$8,"&lt;="&amp;JX$9,conditions!$9:$9,"&gt;="&amp;JX$9))</f>
        <v>0</v>
      </c>
      <c r="JY186" s="27">
        <f>IF(JY$9="",0,IF(DAY(JY$9)=SUMIFS(conditions!$127:$127,conditions!$8:$8,"&lt;="&amp;JY$9,conditions!$9:$9,"&gt;="&amp;JY$9),SUMIFS(conditions!$126:$126,conditions!$8:$8,"&lt;="&amp;JY$9,conditions!$9:$9,"&gt;="&amp;JY$9),IF(DAY(JY$9)=SUMIFS(conditions!$129:$129,conditions!$8:$8,"&lt;="&amp;JY$9,conditions!$9:$9,"&gt;="&amp;JY$9),SUMIFS(conditions!$128:$128,conditions!$8:$8,"&lt;="&amp;JY$9,conditions!$9:$9,"&gt;="&amp;JY$9),0))*SUMIFS(conditions!$100:$100,conditions!$8:$8,"&lt;="&amp;JY$9,conditions!$9:$9,"&gt;="&amp;JY$9))</f>
        <v>0</v>
      </c>
      <c r="JZ186" s="27">
        <f>IF(JZ$9="",0,IF(DAY(JZ$9)=SUMIFS(conditions!$127:$127,conditions!$8:$8,"&lt;="&amp;JZ$9,conditions!$9:$9,"&gt;="&amp;JZ$9),SUMIFS(conditions!$126:$126,conditions!$8:$8,"&lt;="&amp;JZ$9,conditions!$9:$9,"&gt;="&amp;JZ$9),IF(DAY(JZ$9)=SUMIFS(conditions!$129:$129,conditions!$8:$8,"&lt;="&amp;JZ$9,conditions!$9:$9,"&gt;="&amp;JZ$9),SUMIFS(conditions!$128:$128,conditions!$8:$8,"&lt;="&amp;JZ$9,conditions!$9:$9,"&gt;="&amp;JZ$9),0))*SUMIFS(conditions!$100:$100,conditions!$8:$8,"&lt;="&amp;JZ$9,conditions!$9:$9,"&gt;="&amp;JZ$9))</f>
        <v>0</v>
      </c>
      <c r="KA186" s="27">
        <f>IF(KA$9="",0,IF(DAY(KA$9)=SUMIFS(conditions!$127:$127,conditions!$8:$8,"&lt;="&amp;KA$9,conditions!$9:$9,"&gt;="&amp;KA$9),SUMIFS(conditions!$126:$126,conditions!$8:$8,"&lt;="&amp;KA$9,conditions!$9:$9,"&gt;="&amp;KA$9),IF(DAY(KA$9)=SUMIFS(conditions!$129:$129,conditions!$8:$8,"&lt;="&amp;KA$9,conditions!$9:$9,"&gt;="&amp;KA$9),SUMIFS(conditions!$128:$128,conditions!$8:$8,"&lt;="&amp;KA$9,conditions!$9:$9,"&gt;="&amp;KA$9),0))*SUMIFS(conditions!$100:$100,conditions!$8:$8,"&lt;="&amp;KA$9,conditions!$9:$9,"&gt;="&amp;KA$9))</f>
        <v>0</v>
      </c>
      <c r="KB186" s="27">
        <f>IF(KB$9="",0,IF(DAY(KB$9)=SUMIFS(conditions!$127:$127,conditions!$8:$8,"&lt;="&amp;KB$9,conditions!$9:$9,"&gt;="&amp;KB$9),SUMIFS(conditions!$126:$126,conditions!$8:$8,"&lt;="&amp;KB$9,conditions!$9:$9,"&gt;="&amp;KB$9),IF(DAY(KB$9)=SUMIFS(conditions!$129:$129,conditions!$8:$8,"&lt;="&amp;KB$9,conditions!$9:$9,"&gt;="&amp;KB$9),SUMIFS(conditions!$128:$128,conditions!$8:$8,"&lt;="&amp;KB$9,conditions!$9:$9,"&gt;="&amp;KB$9),0))*SUMIFS(conditions!$100:$100,conditions!$8:$8,"&lt;="&amp;KB$9,conditions!$9:$9,"&gt;="&amp;KB$9))</f>
        <v>0</v>
      </c>
      <c r="KC186" s="27">
        <f>IF(KC$9="",0,IF(DAY(KC$9)=SUMIFS(conditions!$127:$127,conditions!$8:$8,"&lt;="&amp;KC$9,conditions!$9:$9,"&gt;="&amp;KC$9),SUMIFS(conditions!$126:$126,conditions!$8:$8,"&lt;="&amp;KC$9,conditions!$9:$9,"&gt;="&amp;KC$9),IF(DAY(KC$9)=SUMIFS(conditions!$129:$129,conditions!$8:$8,"&lt;="&amp;KC$9,conditions!$9:$9,"&gt;="&amp;KC$9),SUMIFS(conditions!$128:$128,conditions!$8:$8,"&lt;="&amp;KC$9,conditions!$9:$9,"&gt;="&amp;KC$9),0))*SUMIFS(conditions!$100:$100,conditions!$8:$8,"&lt;="&amp;KC$9,conditions!$9:$9,"&gt;="&amp;KC$9))</f>
        <v>460</v>
      </c>
      <c r="KD186" s="27">
        <f>IF(KD$9="",0,IF(DAY(KD$9)=SUMIFS(conditions!$127:$127,conditions!$8:$8,"&lt;="&amp;KD$9,conditions!$9:$9,"&gt;="&amp;KD$9),SUMIFS(conditions!$126:$126,conditions!$8:$8,"&lt;="&amp;KD$9,conditions!$9:$9,"&gt;="&amp;KD$9),IF(DAY(KD$9)=SUMIFS(conditions!$129:$129,conditions!$8:$8,"&lt;="&amp;KD$9,conditions!$9:$9,"&gt;="&amp;KD$9),SUMIFS(conditions!$128:$128,conditions!$8:$8,"&lt;="&amp;KD$9,conditions!$9:$9,"&gt;="&amp;KD$9),0))*SUMIFS(conditions!$100:$100,conditions!$8:$8,"&lt;="&amp;KD$9,conditions!$9:$9,"&gt;="&amp;KD$9))</f>
        <v>0</v>
      </c>
      <c r="KE186" s="27">
        <f>IF(KE$9="",0,IF(DAY(KE$9)=SUMIFS(conditions!$127:$127,conditions!$8:$8,"&lt;="&amp;KE$9,conditions!$9:$9,"&gt;="&amp;KE$9),SUMIFS(conditions!$126:$126,conditions!$8:$8,"&lt;="&amp;KE$9,conditions!$9:$9,"&gt;="&amp;KE$9),IF(DAY(KE$9)=SUMIFS(conditions!$129:$129,conditions!$8:$8,"&lt;="&amp;KE$9,conditions!$9:$9,"&gt;="&amp;KE$9),SUMIFS(conditions!$128:$128,conditions!$8:$8,"&lt;="&amp;KE$9,conditions!$9:$9,"&gt;="&amp;KE$9),0))*SUMIFS(conditions!$100:$100,conditions!$8:$8,"&lt;="&amp;KE$9,conditions!$9:$9,"&gt;="&amp;KE$9))</f>
        <v>0</v>
      </c>
      <c r="KF186" s="27">
        <f>IF(KF$9="",0,IF(DAY(KF$9)=SUMIFS(conditions!$127:$127,conditions!$8:$8,"&lt;="&amp;KF$9,conditions!$9:$9,"&gt;="&amp;KF$9),SUMIFS(conditions!$126:$126,conditions!$8:$8,"&lt;="&amp;KF$9,conditions!$9:$9,"&gt;="&amp;KF$9),IF(DAY(KF$9)=SUMIFS(conditions!$129:$129,conditions!$8:$8,"&lt;="&amp;KF$9,conditions!$9:$9,"&gt;="&amp;KF$9),SUMIFS(conditions!$128:$128,conditions!$8:$8,"&lt;="&amp;KF$9,conditions!$9:$9,"&gt;="&amp;KF$9),0))*SUMIFS(conditions!$100:$100,conditions!$8:$8,"&lt;="&amp;KF$9,conditions!$9:$9,"&gt;="&amp;KF$9))</f>
        <v>0</v>
      </c>
      <c r="KG186" s="27">
        <f>IF(KG$9="",0,IF(DAY(KG$9)=SUMIFS(conditions!$127:$127,conditions!$8:$8,"&lt;="&amp;KG$9,conditions!$9:$9,"&gt;="&amp;KG$9),SUMIFS(conditions!$126:$126,conditions!$8:$8,"&lt;="&amp;KG$9,conditions!$9:$9,"&gt;="&amp;KG$9),IF(DAY(KG$9)=SUMIFS(conditions!$129:$129,conditions!$8:$8,"&lt;="&amp;KG$9,conditions!$9:$9,"&gt;="&amp;KG$9),SUMIFS(conditions!$128:$128,conditions!$8:$8,"&lt;="&amp;KG$9,conditions!$9:$9,"&gt;="&amp;KG$9),0))*SUMIFS(conditions!$100:$100,conditions!$8:$8,"&lt;="&amp;KG$9,conditions!$9:$9,"&gt;="&amp;KG$9))</f>
        <v>0</v>
      </c>
      <c r="KH186" s="27">
        <f>IF(KH$9="",0,IF(DAY(KH$9)=SUMIFS(conditions!$127:$127,conditions!$8:$8,"&lt;="&amp;KH$9,conditions!$9:$9,"&gt;="&amp;KH$9),SUMIFS(conditions!$126:$126,conditions!$8:$8,"&lt;="&amp;KH$9,conditions!$9:$9,"&gt;="&amp;KH$9),IF(DAY(KH$9)=SUMIFS(conditions!$129:$129,conditions!$8:$8,"&lt;="&amp;KH$9,conditions!$9:$9,"&gt;="&amp;KH$9),SUMIFS(conditions!$128:$128,conditions!$8:$8,"&lt;="&amp;KH$9,conditions!$9:$9,"&gt;="&amp;KH$9),0))*SUMIFS(conditions!$100:$100,conditions!$8:$8,"&lt;="&amp;KH$9,conditions!$9:$9,"&gt;="&amp;KH$9))</f>
        <v>0</v>
      </c>
      <c r="KI186" s="27">
        <f>IF(KI$9="",0,IF(DAY(KI$9)=SUMIFS(conditions!$127:$127,conditions!$8:$8,"&lt;="&amp;KI$9,conditions!$9:$9,"&gt;="&amp;KI$9),SUMIFS(conditions!$126:$126,conditions!$8:$8,"&lt;="&amp;KI$9,conditions!$9:$9,"&gt;="&amp;KI$9),IF(DAY(KI$9)=SUMIFS(conditions!$129:$129,conditions!$8:$8,"&lt;="&amp;KI$9,conditions!$9:$9,"&gt;="&amp;KI$9),SUMIFS(conditions!$128:$128,conditions!$8:$8,"&lt;="&amp;KI$9,conditions!$9:$9,"&gt;="&amp;KI$9),0))*SUMIFS(conditions!$100:$100,conditions!$8:$8,"&lt;="&amp;KI$9,conditions!$9:$9,"&gt;="&amp;KI$9))</f>
        <v>0</v>
      </c>
      <c r="KJ186" s="27">
        <f>IF(KJ$9="",0,IF(DAY(KJ$9)=SUMIFS(conditions!$127:$127,conditions!$8:$8,"&lt;="&amp;KJ$9,conditions!$9:$9,"&gt;="&amp;KJ$9),SUMIFS(conditions!$126:$126,conditions!$8:$8,"&lt;="&amp;KJ$9,conditions!$9:$9,"&gt;="&amp;KJ$9),IF(DAY(KJ$9)=SUMIFS(conditions!$129:$129,conditions!$8:$8,"&lt;="&amp;KJ$9,conditions!$9:$9,"&gt;="&amp;KJ$9),SUMIFS(conditions!$128:$128,conditions!$8:$8,"&lt;="&amp;KJ$9,conditions!$9:$9,"&gt;="&amp;KJ$9),0))*SUMIFS(conditions!$100:$100,conditions!$8:$8,"&lt;="&amp;KJ$9,conditions!$9:$9,"&gt;="&amp;KJ$9))</f>
        <v>0</v>
      </c>
      <c r="KK186" s="27">
        <f>IF(KK$9="",0,IF(DAY(KK$9)=SUMIFS(conditions!$127:$127,conditions!$8:$8,"&lt;="&amp;KK$9,conditions!$9:$9,"&gt;="&amp;KK$9),SUMIFS(conditions!$126:$126,conditions!$8:$8,"&lt;="&amp;KK$9,conditions!$9:$9,"&gt;="&amp;KK$9),IF(DAY(KK$9)=SUMIFS(conditions!$129:$129,conditions!$8:$8,"&lt;="&amp;KK$9,conditions!$9:$9,"&gt;="&amp;KK$9),SUMIFS(conditions!$128:$128,conditions!$8:$8,"&lt;="&amp;KK$9,conditions!$9:$9,"&gt;="&amp;KK$9),0))*SUMIFS(conditions!$100:$100,conditions!$8:$8,"&lt;="&amp;KK$9,conditions!$9:$9,"&gt;="&amp;KK$9))</f>
        <v>0</v>
      </c>
      <c r="KL186" s="27">
        <f>IF(KL$9="",0,IF(DAY(KL$9)=SUMIFS(conditions!$127:$127,conditions!$8:$8,"&lt;="&amp;KL$9,conditions!$9:$9,"&gt;="&amp;KL$9),SUMIFS(conditions!$126:$126,conditions!$8:$8,"&lt;="&amp;KL$9,conditions!$9:$9,"&gt;="&amp;KL$9),IF(DAY(KL$9)=SUMIFS(conditions!$129:$129,conditions!$8:$8,"&lt;="&amp;KL$9,conditions!$9:$9,"&gt;="&amp;KL$9),SUMIFS(conditions!$128:$128,conditions!$8:$8,"&lt;="&amp;KL$9,conditions!$9:$9,"&gt;="&amp;KL$9),0))*SUMIFS(conditions!$100:$100,conditions!$8:$8,"&lt;="&amp;KL$9,conditions!$9:$9,"&gt;="&amp;KL$9))</f>
        <v>0</v>
      </c>
      <c r="KM186" s="27">
        <f>IF(KM$9="",0,IF(DAY(KM$9)=SUMIFS(conditions!$127:$127,conditions!$8:$8,"&lt;="&amp;KM$9,conditions!$9:$9,"&gt;="&amp;KM$9),SUMIFS(conditions!$126:$126,conditions!$8:$8,"&lt;="&amp;KM$9,conditions!$9:$9,"&gt;="&amp;KM$9),IF(DAY(KM$9)=SUMIFS(conditions!$129:$129,conditions!$8:$8,"&lt;="&amp;KM$9,conditions!$9:$9,"&gt;="&amp;KM$9),SUMIFS(conditions!$128:$128,conditions!$8:$8,"&lt;="&amp;KM$9,conditions!$9:$9,"&gt;="&amp;KM$9),0))*SUMIFS(conditions!$100:$100,conditions!$8:$8,"&lt;="&amp;KM$9,conditions!$9:$9,"&gt;="&amp;KM$9))</f>
        <v>0</v>
      </c>
      <c r="KN186" s="27">
        <f>IF(KN$9="",0,IF(DAY(KN$9)=SUMIFS(conditions!$127:$127,conditions!$8:$8,"&lt;="&amp;KN$9,conditions!$9:$9,"&gt;="&amp;KN$9),SUMIFS(conditions!$126:$126,conditions!$8:$8,"&lt;="&amp;KN$9,conditions!$9:$9,"&gt;="&amp;KN$9),IF(DAY(KN$9)=SUMIFS(conditions!$129:$129,conditions!$8:$8,"&lt;="&amp;KN$9,conditions!$9:$9,"&gt;="&amp;KN$9),SUMIFS(conditions!$128:$128,conditions!$8:$8,"&lt;="&amp;KN$9,conditions!$9:$9,"&gt;="&amp;KN$9),0))*SUMIFS(conditions!$100:$100,conditions!$8:$8,"&lt;="&amp;KN$9,conditions!$9:$9,"&gt;="&amp;KN$9))</f>
        <v>0</v>
      </c>
      <c r="KO186" s="27">
        <f>IF(KO$9="",0,IF(DAY(KO$9)=SUMIFS(conditions!$127:$127,conditions!$8:$8,"&lt;="&amp;KO$9,conditions!$9:$9,"&gt;="&amp;KO$9),SUMIFS(conditions!$126:$126,conditions!$8:$8,"&lt;="&amp;KO$9,conditions!$9:$9,"&gt;="&amp;KO$9),IF(DAY(KO$9)=SUMIFS(conditions!$129:$129,conditions!$8:$8,"&lt;="&amp;KO$9,conditions!$9:$9,"&gt;="&amp;KO$9),SUMIFS(conditions!$128:$128,conditions!$8:$8,"&lt;="&amp;KO$9,conditions!$9:$9,"&gt;="&amp;KO$9),0))*SUMIFS(conditions!$100:$100,conditions!$8:$8,"&lt;="&amp;KO$9,conditions!$9:$9,"&gt;="&amp;KO$9))</f>
        <v>0</v>
      </c>
      <c r="KP186" s="27">
        <f>IF(KP$9="",0,IF(DAY(KP$9)=SUMIFS(conditions!$127:$127,conditions!$8:$8,"&lt;="&amp;KP$9,conditions!$9:$9,"&gt;="&amp;KP$9),SUMIFS(conditions!$126:$126,conditions!$8:$8,"&lt;="&amp;KP$9,conditions!$9:$9,"&gt;="&amp;KP$9),IF(DAY(KP$9)=SUMIFS(conditions!$129:$129,conditions!$8:$8,"&lt;="&amp;KP$9,conditions!$9:$9,"&gt;="&amp;KP$9),SUMIFS(conditions!$128:$128,conditions!$8:$8,"&lt;="&amp;KP$9,conditions!$9:$9,"&gt;="&amp;KP$9),0))*SUMIFS(conditions!$100:$100,conditions!$8:$8,"&lt;="&amp;KP$9,conditions!$9:$9,"&gt;="&amp;KP$9))</f>
        <v>0</v>
      </c>
      <c r="KQ186" s="27">
        <f>IF(KQ$9="",0,IF(DAY(KQ$9)=SUMIFS(conditions!$127:$127,conditions!$8:$8,"&lt;="&amp;KQ$9,conditions!$9:$9,"&gt;="&amp;KQ$9),SUMIFS(conditions!$126:$126,conditions!$8:$8,"&lt;="&amp;KQ$9,conditions!$9:$9,"&gt;="&amp;KQ$9),IF(DAY(KQ$9)=SUMIFS(conditions!$129:$129,conditions!$8:$8,"&lt;="&amp;KQ$9,conditions!$9:$9,"&gt;="&amp;KQ$9),SUMIFS(conditions!$128:$128,conditions!$8:$8,"&lt;="&amp;KQ$9,conditions!$9:$9,"&gt;="&amp;KQ$9),0))*SUMIFS(conditions!$100:$100,conditions!$8:$8,"&lt;="&amp;KQ$9,conditions!$9:$9,"&gt;="&amp;KQ$9))</f>
        <v>0</v>
      </c>
      <c r="KR186" s="27">
        <f>IF(KR$9="",0,IF(DAY(KR$9)=SUMIFS(conditions!$127:$127,conditions!$8:$8,"&lt;="&amp;KR$9,conditions!$9:$9,"&gt;="&amp;KR$9),SUMIFS(conditions!$126:$126,conditions!$8:$8,"&lt;="&amp;KR$9,conditions!$9:$9,"&gt;="&amp;KR$9),IF(DAY(KR$9)=SUMIFS(conditions!$129:$129,conditions!$8:$8,"&lt;="&amp;KR$9,conditions!$9:$9,"&gt;="&amp;KR$9),SUMIFS(conditions!$128:$128,conditions!$8:$8,"&lt;="&amp;KR$9,conditions!$9:$9,"&gt;="&amp;KR$9),0))*SUMIFS(conditions!$100:$100,conditions!$8:$8,"&lt;="&amp;KR$9,conditions!$9:$9,"&gt;="&amp;KR$9))</f>
        <v>0</v>
      </c>
      <c r="KS186" s="27">
        <f>IF(KS$9="",0,IF(DAY(KS$9)=SUMIFS(conditions!$127:$127,conditions!$8:$8,"&lt;="&amp;KS$9,conditions!$9:$9,"&gt;="&amp;KS$9),SUMIFS(conditions!$126:$126,conditions!$8:$8,"&lt;="&amp;KS$9,conditions!$9:$9,"&gt;="&amp;KS$9),IF(DAY(KS$9)=SUMIFS(conditions!$129:$129,conditions!$8:$8,"&lt;="&amp;KS$9,conditions!$9:$9,"&gt;="&amp;KS$9),SUMIFS(conditions!$128:$128,conditions!$8:$8,"&lt;="&amp;KS$9,conditions!$9:$9,"&gt;="&amp;KS$9),0))*SUMIFS(conditions!$100:$100,conditions!$8:$8,"&lt;="&amp;KS$9,conditions!$9:$9,"&gt;="&amp;KS$9))</f>
        <v>0</v>
      </c>
      <c r="KT186" s="27">
        <f>IF(KT$9="",0,IF(DAY(KT$9)=SUMIFS(conditions!$127:$127,conditions!$8:$8,"&lt;="&amp;KT$9,conditions!$9:$9,"&gt;="&amp;KT$9),SUMIFS(conditions!$126:$126,conditions!$8:$8,"&lt;="&amp;KT$9,conditions!$9:$9,"&gt;="&amp;KT$9),IF(DAY(KT$9)=SUMIFS(conditions!$129:$129,conditions!$8:$8,"&lt;="&amp;KT$9,conditions!$9:$9,"&gt;="&amp;KT$9),SUMIFS(conditions!$128:$128,conditions!$8:$8,"&lt;="&amp;KT$9,conditions!$9:$9,"&gt;="&amp;KT$9),0))*SUMIFS(conditions!$100:$100,conditions!$8:$8,"&lt;="&amp;KT$9,conditions!$9:$9,"&gt;="&amp;KT$9))</f>
        <v>0</v>
      </c>
      <c r="KU186" s="27">
        <f>IF(KU$9="",0,IF(DAY(KU$9)=SUMIFS(conditions!$127:$127,conditions!$8:$8,"&lt;="&amp;KU$9,conditions!$9:$9,"&gt;="&amp;KU$9),SUMIFS(conditions!$126:$126,conditions!$8:$8,"&lt;="&amp;KU$9,conditions!$9:$9,"&gt;="&amp;KU$9),IF(DAY(KU$9)=SUMIFS(conditions!$129:$129,conditions!$8:$8,"&lt;="&amp;KU$9,conditions!$9:$9,"&gt;="&amp;KU$9),SUMIFS(conditions!$128:$128,conditions!$8:$8,"&lt;="&amp;KU$9,conditions!$9:$9,"&gt;="&amp;KU$9),0))*SUMIFS(conditions!$100:$100,conditions!$8:$8,"&lt;="&amp;KU$9,conditions!$9:$9,"&gt;="&amp;KU$9))</f>
        <v>0</v>
      </c>
      <c r="KV186" s="27">
        <f>IF(KV$9="",0,IF(DAY(KV$9)=SUMIFS(conditions!$127:$127,conditions!$8:$8,"&lt;="&amp;KV$9,conditions!$9:$9,"&gt;="&amp;KV$9),SUMIFS(conditions!$126:$126,conditions!$8:$8,"&lt;="&amp;KV$9,conditions!$9:$9,"&gt;="&amp;KV$9),IF(DAY(KV$9)=SUMIFS(conditions!$129:$129,conditions!$8:$8,"&lt;="&amp;KV$9,conditions!$9:$9,"&gt;="&amp;KV$9),SUMIFS(conditions!$128:$128,conditions!$8:$8,"&lt;="&amp;KV$9,conditions!$9:$9,"&gt;="&amp;KV$9),0))*SUMIFS(conditions!$100:$100,conditions!$8:$8,"&lt;="&amp;KV$9,conditions!$9:$9,"&gt;="&amp;KV$9))</f>
        <v>0</v>
      </c>
      <c r="KW186" s="27">
        <f>IF(KW$9="",0,IF(DAY(KW$9)=SUMIFS(conditions!$127:$127,conditions!$8:$8,"&lt;="&amp;KW$9,conditions!$9:$9,"&gt;="&amp;KW$9),SUMIFS(conditions!$126:$126,conditions!$8:$8,"&lt;="&amp;KW$9,conditions!$9:$9,"&gt;="&amp;KW$9),IF(DAY(KW$9)=SUMIFS(conditions!$129:$129,conditions!$8:$8,"&lt;="&amp;KW$9,conditions!$9:$9,"&gt;="&amp;KW$9),SUMIFS(conditions!$128:$128,conditions!$8:$8,"&lt;="&amp;KW$9,conditions!$9:$9,"&gt;="&amp;KW$9),0))*SUMIFS(conditions!$100:$100,conditions!$8:$8,"&lt;="&amp;KW$9,conditions!$9:$9,"&gt;="&amp;KW$9))</f>
        <v>0</v>
      </c>
      <c r="KX186" s="27">
        <f>IF(KX$9="",0,IF(DAY(KX$9)=SUMIFS(conditions!$127:$127,conditions!$8:$8,"&lt;="&amp;KX$9,conditions!$9:$9,"&gt;="&amp;KX$9),SUMIFS(conditions!$126:$126,conditions!$8:$8,"&lt;="&amp;KX$9,conditions!$9:$9,"&gt;="&amp;KX$9),IF(DAY(KX$9)=SUMIFS(conditions!$129:$129,conditions!$8:$8,"&lt;="&amp;KX$9,conditions!$9:$9,"&gt;="&amp;KX$9),SUMIFS(conditions!$128:$128,conditions!$8:$8,"&lt;="&amp;KX$9,conditions!$9:$9,"&gt;="&amp;KX$9),0))*SUMIFS(conditions!$100:$100,conditions!$8:$8,"&lt;="&amp;KX$9,conditions!$9:$9,"&gt;="&amp;KX$9))</f>
        <v>460</v>
      </c>
      <c r="KY186" s="27">
        <f>IF(KY$9="",0,IF(DAY(KY$9)=SUMIFS(conditions!$127:$127,conditions!$8:$8,"&lt;="&amp;KY$9,conditions!$9:$9,"&gt;="&amp;KY$9),SUMIFS(conditions!$126:$126,conditions!$8:$8,"&lt;="&amp;KY$9,conditions!$9:$9,"&gt;="&amp;KY$9),IF(DAY(KY$9)=SUMIFS(conditions!$129:$129,conditions!$8:$8,"&lt;="&amp;KY$9,conditions!$9:$9,"&gt;="&amp;KY$9),SUMIFS(conditions!$128:$128,conditions!$8:$8,"&lt;="&amp;KY$9,conditions!$9:$9,"&gt;="&amp;KY$9),0))*SUMIFS(conditions!$100:$100,conditions!$8:$8,"&lt;="&amp;KY$9,conditions!$9:$9,"&gt;="&amp;KY$9))</f>
        <v>0</v>
      </c>
      <c r="KZ186" s="27">
        <f>IF(KZ$9="",0,IF(DAY(KZ$9)=SUMIFS(conditions!$127:$127,conditions!$8:$8,"&lt;="&amp;KZ$9,conditions!$9:$9,"&gt;="&amp;KZ$9),SUMIFS(conditions!$126:$126,conditions!$8:$8,"&lt;="&amp;KZ$9,conditions!$9:$9,"&gt;="&amp;KZ$9),IF(DAY(KZ$9)=SUMIFS(conditions!$129:$129,conditions!$8:$8,"&lt;="&amp;KZ$9,conditions!$9:$9,"&gt;="&amp;KZ$9),SUMIFS(conditions!$128:$128,conditions!$8:$8,"&lt;="&amp;KZ$9,conditions!$9:$9,"&gt;="&amp;KZ$9),0))*SUMIFS(conditions!$100:$100,conditions!$8:$8,"&lt;="&amp;KZ$9,conditions!$9:$9,"&gt;="&amp;KZ$9))</f>
        <v>0</v>
      </c>
      <c r="LA186" s="27">
        <f>IF(LA$9="",0,IF(DAY(LA$9)=SUMIFS(conditions!$127:$127,conditions!$8:$8,"&lt;="&amp;LA$9,conditions!$9:$9,"&gt;="&amp;LA$9),SUMIFS(conditions!$126:$126,conditions!$8:$8,"&lt;="&amp;LA$9,conditions!$9:$9,"&gt;="&amp;LA$9),IF(DAY(LA$9)=SUMIFS(conditions!$129:$129,conditions!$8:$8,"&lt;="&amp;LA$9,conditions!$9:$9,"&gt;="&amp;LA$9),SUMIFS(conditions!$128:$128,conditions!$8:$8,"&lt;="&amp;LA$9,conditions!$9:$9,"&gt;="&amp;LA$9),0))*SUMIFS(conditions!$100:$100,conditions!$8:$8,"&lt;="&amp;LA$9,conditions!$9:$9,"&gt;="&amp;LA$9))</f>
        <v>0</v>
      </c>
      <c r="LB186" s="27">
        <f>IF(LB$9="",0,IF(DAY(LB$9)=SUMIFS(conditions!$127:$127,conditions!$8:$8,"&lt;="&amp;LB$9,conditions!$9:$9,"&gt;="&amp;LB$9),SUMIFS(conditions!$126:$126,conditions!$8:$8,"&lt;="&amp;LB$9,conditions!$9:$9,"&gt;="&amp;LB$9),IF(DAY(LB$9)=SUMIFS(conditions!$129:$129,conditions!$8:$8,"&lt;="&amp;LB$9,conditions!$9:$9,"&gt;="&amp;LB$9),SUMIFS(conditions!$128:$128,conditions!$8:$8,"&lt;="&amp;LB$9,conditions!$9:$9,"&gt;="&amp;LB$9),0))*SUMIFS(conditions!$100:$100,conditions!$8:$8,"&lt;="&amp;LB$9,conditions!$9:$9,"&gt;="&amp;LB$9))</f>
        <v>0</v>
      </c>
      <c r="LC186" s="27">
        <f>IF(LC$9="",0,IF(DAY(LC$9)=SUMIFS(conditions!$127:$127,conditions!$8:$8,"&lt;="&amp;LC$9,conditions!$9:$9,"&gt;="&amp;LC$9),SUMIFS(conditions!$126:$126,conditions!$8:$8,"&lt;="&amp;LC$9,conditions!$9:$9,"&gt;="&amp;LC$9),IF(DAY(LC$9)=SUMIFS(conditions!$129:$129,conditions!$8:$8,"&lt;="&amp;LC$9,conditions!$9:$9,"&gt;="&amp;LC$9),SUMIFS(conditions!$128:$128,conditions!$8:$8,"&lt;="&amp;LC$9,conditions!$9:$9,"&gt;="&amp;LC$9),0))*SUMIFS(conditions!$100:$100,conditions!$8:$8,"&lt;="&amp;LC$9,conditions!$9:$9,"&gt;="&amp;LC$9))</f>
        <v>0</v>
      </c>
      <c r="LD186" s="27">
        <f>IF(LD$9="",0,IF(DAY(LD$9)=SUMIFS(conditions!$127:$127,conditions!$8:$8,"&lt;="&amp;LD$9,conditions!$9:$9,"&gt;="&amp;LD$9),SUMIFS(conditions!$126:$126,conditions!$8:$8,"&lt;="&amp;LD$9,conditions!$9:$9,"&gt;="&amp;LD$9),IF(DAY(LD$9)=SUMIFS(conditions!$129:$129,conditions!$8:$8,"&lt;="&amp;LD$9,conditions!$9:$9,"&gt;="&amp;LD$9),SUMIFS(conditions!$128:$128,conditions!$8:$8,"&lt;="&amp;LD$9,conditions!$9:$9,"&gt;="&amp;LD$9),0))*SUMIFS(conditions!$100:$100,conditions!$8:$8,"&lt;="&amp;LD$9,conditions!$9:$9,"&gt;="&amp;LD$9))</f>
        <v>0</v>
      </c>
      <c r="LE186" s="27">
        <f>IF(LE$9="",0,IF(DAY(LE$9)=SUMIFS(conditions!$127:$127,conditions!$8:$8,"&lt;="&amp;LE$9,conditions!$9:$9,"&gt;="&amp;LE$9),SUMIFS(conditions!$126:$126,conditions!$8:$8,"&lt;="&amp;LE$9,conditions!$9:$9,"&gt;="&amp;LE$9),IF(DAY(LE$9)=SUMIFS(conditions!$129:$129,conditions!$8:$8,"&lt;="&amp;LE$9,conditions!$9:$9,"&gt;="&amp;LE$9),SUMIFS(conditions!$128:$128,conditions!$8:$8,"&lt;="&amp;LE$9,conditions!$9:$9,"&gt;="&amp;LE$9),0))*SUMIFS(conditions!$100:$100,conditions!$8:$8,"&lt;="&amp;LE$9,conditions!$9:$9,"&gt;="&amp;LE$9))</f>
        <v>0</v>
      </c>
      <c r="LF186" s="27">
        <f>IF(LF$9="",0,IF(DAY(LF$9)=SUMIFS(conditions!$127:$127,conditions!$8:$8,"&lt;="&amp;LF$9,conditions!$9:$9,"&gt;="&amp;LF$9),SUMIFS(conditions!$126:$126,conditions!$8:$8,"&lt;="&amp;LF$9,conditions!$9:$9,"&gt;="&amp;LF$9),IF(DAY(LF$9)=SUMIFS(conditions!$129:$129,conditions!$8:$8,"&lt;="&amp;LF$9,conditions!$9:$9,"&gt;="&amp;LF$9),SUMIFS(conditions!$128:$128,conditions!$8:$8,"&lt;="&amp;LF$9,conditions!$9:$9,"&gt;="&amp;LF$9),0))*SUMIFS(conditions!$100:$100,conditions!$8:$8,"&lt;="&amp;LF$9,conditions!$9:$9,"&gt;="&amp;LF$9))</f>
        <v>0</v>
      </c>
      <c r="LG186" s="27">
        <f>IF(LG$9="",0,IF(DAY(LG$9)=SUMIFS(conditions!$127:$127,conditions!$8:$8,"&lt;="&amp;LG$9,conditions!$9:$9,"&gt;="&amp;LG$9),SUMIFS(conditions!$126:$126,conditions!$8:$8,"&lt;="&amp;LG$9,conditions!$9:$9,"&gt;="&amp;LG$9),IF(DAY(LG$9)=SUMIFS(conditions!$129:$129,conditions!$8:$8,"&lt;="&amp;LG$9,conditions!$9:$9,"&gt;="&amp;LG$9),SUMIFS(conditions!$128:$128,conditions!$8:$8,"&lt;="&amp;LG$9,conditions!$9:$9,"&gt;="&amp;LG$9),0))*SUMIFS(conditions!$100:$100,conditions!$8:$8,"&lt;="&amp;LG$9,conditions!$9:$9,"&gt;="&amp;LG$9))</f>
        <v>0</v>
      </c>
      <c r="LH186" s="27">
        <f>IF(LH$9="",0,IF(DAY(LH$9)=SUMIFS(conditions!$127:$127,conditions!$8:$8,"&lt;="&amp;LH$9,conditions!$9:$9,"&gt;="&amp;LH$9),SUMIFS(conditions!$126:$126,conditions!$8:$8,"&lt;="&amp;LH$9,conditions!$9:$9,"&gt;="&amp;LH$9),IF(DAY(LH$9)=SUMIFS(conditions!$129:$129,conditions!$8:$8,"&lt;="&amp;LH$9,conditions!$9:$9,"&gt;="&amp;LH$9),SUMIFS(conditions!$128:$128,conditions!$8:$8,"&lt;="&amp;LH$9,conditions!$9:$9,"&gt;="&amp;LH$9),0))*SUMIFS(conditions!$100:$100,conditions!$8:$8,"&lt;="&amp;LH$9,conditions!$9:$9,"&gt;="&amp;LH$9))</f>
        <v>460</v>
      </c>
      <c r="LI186" s="27">
        <f>IF(LI$9="",0,IF(DAY(LI$9)=SUMIFS(conditions!$127:$127,conditions!$8:$8,"&lt;="&amp;LI$9,conditions!$9:$9,"&gt;="&amp;LI$9),SUMIFS(conditions!$126:$126,conditions!$8:$8,"&lt;="&amp;LI$9,conditions!$9:$9,"&gt;="&amp;LI$9),IF(DAY(LI$9)=SUMIFS(conditions!$129:$129,conditions!$8:$8,"&lt;="&amp;LI$9,conditions!$9:$9,"&gt;="&amp;LI$9),SUMIFS(conditions!$128:$128,conditions!$8:$8,"&lt;="&amp;LI$9,conditions!$9:$9,"&gt;="&amp;LI$9),0))*SUMIFS(conditions!$100:$100,conditions!$8:$8,"&lt;="&amp;LI$9,conditions!$9:$9,"&gt;="&amp;LI$9))</f>
        <v>0</v>
      </c>
      <c r="LJ186" s="27">
        <f>IF(LJ$9="",0,IF(DAY(LJ$9)=SUMIFS(conditions!$127:$127,conditions!$8:$8,"&lt;="&amp;LJ$9,conditions!$9:$9,"&gt;="&amp;LJ$9),SUMIFS(conditions!$126:$126,conditions!$8:$8,"&lt;="&amp;LJ$9,conditions!$9:$9,"&gt;="&amp;LJ$9),IF(DAY(LJ$9)=SUMIFS(conditions!$129:$129,conditions!$8:$8,"&lt;="&amp;LJ$9,conditions!$9:$9,"&gt;="&amp;LJ$9),SUMIFS(conditions!$128:$128,conditions!$8:$8,"&lt;="&amp;LJ$9,conditions!$9:$9,"&gt;="&amp;LJ$9),0))*SUMIFS(conditions!$100:$100,conditions!$8:$8,"&lt;="&amp;LJ$9,conditions!$9:$9,"&gt;="&amp;LJ$9))</f>
        <v>0</v>
      </c>
      <c r="LK186" s="27">
        <f>IF(LK$9="",0,IF(DAY(LK$9)=SUMIFS(conditions!$127:$127,conditions!$8:$8,"&lt;="&amp;LK$9,conditions!$9:$9,"&gt;="&amp;LK$9),SUMIFS(conditions!$126:$126,conditions!$8:$8,"&lt;="&amp;LK$9,conditions!$9:$9,"&gt;="&amp;LK$9),IF(DAY(LK$9)=SUMIFS(conditions!$129:$129,conditions!$8:$8,"&lt;="&amp;LK$9,conditions!$9:$9,"&gt;="&amp;LK$9),SUMIFS(conditions!$128:$128,conditions!$8:$8,"&lt;="&amp;LK$9,conditions!$9:$9,"&gt;="&amp;LK$9),0))*SUMIFS(conditions!$100:$100,conditions!$8:$8,"&lt;="&amp;LK$9,conditions!$9:$9,"&gt;="&amp;LK$9))</f>
        <v>0</v>
      </c>
      <c r="LL186" s="27">
        <f>IF(LL$9="",0,IF(DAY(LL$9)=SUMIFS(conditions!$127:$127,conditions!$8:$8,"&lt;="&amp;LL$9,conditions!$9:$9,"&gt;="&amp;LL$9),SUMIFS(conditions!$126:$126,conditions!$8:$8,"&lt;="&amp;LL$9,conditions!$9:$9,"&gt;="&amp;LL$9),IF(DAY(LL$9)=SUMIFS(conditions!$129:$129,conditions!$8:$8,"&lt;="&amp;LL$9,conditions!$9:$9,"&gt;="&amp;LL$9),SUMIFS(conditions!$128:$128,conditions!$8:$8,"&lt;="&amp;LL$9,conditions!$9:$9,"&gt;="&amp;LL$9),0))*SUMIFS(conditions!$100:$100,conditions!$8:$8,"&lt;="&amp;LL$9,conditions!$9:$9,"&gt;="&amp;LL$9))</f>
        <v>0</v>
      </c>
      <c r="LM186" s="27">
        <f>IF(LM$9="",0,IF(DAY(LM$9)=SUMIFS(conditions!$127:$127,conditions!$8:$8,"&lt;="&amp;LM$9,conditions!$9:$9,"&gt;="&amp;LM$9),SUMIFS(conditions!$126:$126,conditions!$8:$8,"&lt;="&amp;LM$9,conditions!$9:$9,"&gt;="&amp;LM$9),IF(DAY(LM$9)=SUMIFS(conditions!$129:$129,conditions!$8:$8,"&lt;="&amp;LM$9,conditions!$9:$9,"&gt;="&amp;LM$9),SUMIFS(conditions!$128:$128,conditions!$8:$8,"&lt;="&amp;LM$9,conditions!$9:$9,"&gt;="&amp;LM$9),0))*SUMIFS(conditions!$100:$100,conditions!$8:$8,"&lt;="&amp;LM$9,conditions!$9:$9,"&gt;="&amp;LM$9))</f>
        <v>0</v>
      </c>
      <c r="LN186" s="27">
        <f>IF(LN$9="",0,IF(DAY(LN$9)=SUMIFS(conditions!$127:$127,conditions!$8:$8,"&lt;="&amp;LN$9,conditions!$9:$9,"&gt;="&amp;LN$9),SUMIFS(conditions!$126:$126,conditions!$8:$8,"&lt;="&amp;LN$9,conditions!$9:$9,"&gt;="&amp;LN$9),IF(DAY(LN$9)=SUMIFS(conditions!$129:$129,conditions!$8:$8,"&lt;="&amp;LN$9,conditions!$9:$9,"&gt;="&amp;LN$9),SUMIFS(conditions!$128:$128,conditions!$8:$8,"&lt;="&amp;LN$9,conditions!$9:$9,"&gt;="&amp;LN$9),0))*SUMIFS(conditions!$100:$100,conditions!$8:$8,"&lt;="&amp;LN$9,conditions!$9:$9,"&gt;="&amp;LN$9))</f>
        <v>0</v>
      </c>
      <c r="LO186" s="27">
        <f>IF(LO$9="",0,IF(DAY(LO$9)=SUMIFS(conditions!$127:$127,conditions!$8:$8,"&lt;="&amp;LO$9,conditions!$9:$9,"&gt;="&amp;LO$9),SUMIFS(conditions!$126:$126,conditions!$8:$8,"&lt;="&amp;LO$9,conditions!$9:$9,"&gt;="&amp;LO$9),IF(DAY(LO$9)=SUMIFS(conditions!$129:$129,conditions!$8:$8,"&lt;="&amp;LO$9,conditions!$9:$9,"&gt;="&amp;LO$9),SUMIFS(conditions!$128:$128,conditions!$8:$8,"&lt;="&amp;LO$9,conditions!$9:$9,"&gt;="&amp;LO$9),0))*SUMIFS(conditions!$100:$100,conditions!$8:$8,"&lt;="&amp;LO$9,conditions!$9:$9,"&gt;="&amp;LO$9))</f>
        <v>0</v>
      </c>
      <c r="LP186" s="27">
        <f>IF(LP$9="",0,IF(DAY(LP$9)=SUMIFS(conditions!$127:$127,conditions!$8:$8,"&lt;="&amp;LP$9,conditions!$9:$9,"&gt;="&amp;LP$9),SUMIFS(conditions!$126:$126,conditions!$8:$8,"&lt;="&amp;LP$9,conditions!$9:$9,"&gt;="&amp;LP$9),IF(DAY(LP$9)=SUMIFS(conditions!$129:$129,conditions!$8:$8,"&lt;="&amp;LP$9,conditions!$9:$9,"&gt;="&amp;LP$9),SUMIFS(conditions!$128:$128,conditions!$8:$8,"&lt;="&amp;LP$9,conditions!$9:$9,"&gt;="&amp;LP$9),0))*SUMIFS(conditions!$100:$100,conditions!$8:$8,"&lt;="&amp;LP$9,conditions!$9:$9,"&gt;="&amp;LP$9))</f>
        <v>0</v>
      </c>
      <c r="LQ186" s="27">
        <f>IF(LQ$9="",0,IF(DAY(LQ$9)=SUMIFS(conditions!$127:$127,conditions!$8:$8,"&lt;="&amp;LQ$9,conditions!$9:$9,"&gt;="&amp;LQ$9),SUMIFS(conditions!$126:$126,conditions!$8:$8,"&lt;="&amp;LQ$9,conditions!$9:$9,"&gt;="&amp;LQ$9),IF(DAY(LQ$9)=SUMIFS(conditions!$129:$129,conditions!$8:$8,"&lt;="&amp;LQ$9,conditions!$9:$9,"&gt;="&amp;LQ$9),SUMIFS(conditions!$128:$128,conditions!$8:$8,"&lt;="&amp;LQ$9,conditions!$9:$9,"&gt;="&amp;LQ$9),0))*SUMIFS(conditions!$100:$100,conditions!$8:$8,"&lt;="&amp;LQ$9,conditions!$9:$9,"&gt;="&amp;LQ$9))</f>
        <v>0</v>
      </c>
      <c r="LR186" s="27">
        <f>IF(LR$9="",0,IF(DAY(LR$9)=SUMIFS(conditions!$127:$127,conditions!$8:$8,"&lt;="&amp;LR$9,conditions!$9:$9,"&gt;="&amp;LR$9),SUMIFS(conditions!$126:$126,conditions!$8:$8,"&lt;="&amp;LR$9,conditions!$9:$9,"&gt;="&amp;LR$9),IF(DAY(LR$9)=SUMIFS(conditions!$129:$129,conditions!$8:$8,"&lt;="&amp;LR$9,conditions!$9:$9,"&gt;="&amp;LR$9),SUMIFS(conditions!$128:$128,conditions!$8:$8,"&lt;="&amp;LR$9,conditions!$9:$9,"&gt;="&amp;LR$9),0))*SUMIFS(conditions!$100:$100,conditions!$8:$8,"&lt;="&amp;LR$9,conditions!$9:$9,"&gt;="&amp;LR$9))</f>
        <v>0</v>
      </c>
      <c r="LS186" s="27">
        <f>IF(LS$9="",0,IF(DAY(LS$9)=SUMIFS(conditions!$127:$127,conditions!$8:$8,"&lt;="&amp;LS$9,conditions!$9:$9,"&gt;="&amp;LS$9),SUMIFS(conditions!$126:$126,conditions!$8:$8,"&lt;="&amp;LS$9,conditions!$9:$9,"&gt;="&amp;LS$9),IF(DAY(LS$9)=SUMIFS(conditions!$129:$129,conditions!$8:$8,"&lt;="&amp;LS$9,conditions!$9:$9,"&gt;="&amp;LS$9),SUMIFS(conditions!$128:$128,conditions!$8:$8,"&lt;="&amp;LS$9,conditions!$9:$9,"&gt;="&amp;LS$9),0))*SUMIFS(conditions!$100:$100,conditions!$8:$8,"&lt;="&amp;LS$9,conditions!$9:$9,"&gt;="&amp;LS$9))</f>
        <v>0</v>
      </c>
      <c r="LT186" s="27">
        <f>IF(LT$9="",0,IF(DAY(LT$9)=SUMIFS(conditions!$127:$127,conditions!$8:$8,"&lt;="&amp;LT$9,conditions!$9:$9,"&gt;="&amp;LT$9),SUMIFS(conditions!$126:$126,conditions!$8:$8,"&lt;="&amp;LT$9,conditions!$9:$9,"&gt;="&amp;LT$9),IF(DAY(LT$9)=SUMIFS(conditions!$129:$129,conditions!$8:$8,"&lt;="&amp;LT$9,conditions!$9:$9,"&gt;="&amp;LT$9),SUMIFS(conditions!$128:$128,conditions!$8:$8,"&lt;="&amp;LT$9,conditions!$9:$9,"&gt;="&amp;LT$9),0))*SUMIFS(conditions!$100:$100,conditions!$8:$8,"&lt;="&amp;LT$9,conditions!$9:$9,"&gt;="&amp;LT$9))</f>
        <v>0</v>
      </c>
      <c r="LU186" s="27">
        <f>IF(LU$9="",0,IF(DAY(LU$9)=SUMIFS(conditions!$127:$127,conditions!$8:$8,"&lt;="&amp;LU$9,conditions!$9:$9,"&gt;="&amp;LU$9),SUMIFS(conditions!$126:$126,conditions!$8:$8,"&lt;="&amp;LU$9,conditions!$9:$9,"&gt;="&amp;LU$9),IF(DAY(LU$9)=SUMIFS(conditions!$129:$129,conditions!$8:$8,"&lt;="&amp;LU$9,conditions!$9:$9,"&gt;="&amp;LU$9),SUMIFS(conditions!$128:$128,conditions!$8:$8,"&lt;="&amp;LU$9,conditions!$9:$9,"&gt;="&amp;LU$9),0))*SUMIFS(conditions!$100:$100,conditions!$8:$8,"&lt;="&amp;LU$9,conditions!$9:$9,"&gt;="&amp;LU$9))</f>
        <v>0</v>
      </c>
      <c r="LV186" s="27">
        <f>IF(LV$9="",0,IF(DAY(LV$9)=SUMIFS(conditions!$127:$127,conditions!$8:$8,"&lt;="&amp;LV$9,conditions!$9:$9,"&gt;="&amp;LV$9),SUMIFS(conditions!$126:$126,conditions!$8:$8,"&lt;="&amp;LV$9,conditions!$9:$9,"&gt;="&amp;LV$9),IF(DAY(LV$9)=SUMIFS(conditions!$129:$129,conditions!$8:$8,"&lt;="&amp;LV$9,conditions!$9:$9,"&gt;="&amp;LV$9),SUMIFS(conditions!$128:$128,conditions!$8:$8,"&lt;="&amp;LV$9,conditions!$9:$9,"&gt;="&amp;LV$9),0))*SUMIFS(conditions!$100:$100,conditions!$8:$8,"&lt;="&amp;LV$9,conditions!$9:$9,"&gt;="&amp;LV$9))</f>
        <v>0</v>
      </c>
      <c r="LW186" s="27">
        <f>IF(LW$9="",0,IF(DAY(LW$9)=SUMIFS(conditions!$127:$127,conditions!$8:$8,"&lt;="&amp;LW$9,conditions!$9:$9,"&gt;="&amp;LW$9),SUMIFS(conditions!$126:$126,conditions!$8:$8,"&lt;="&amp;LW$9,conditions!$9:$9,"&gt;="&amp;LW$9),IF(DAY(LW$9)=SUMIFS(conditions!$129:$129,conditions!$8:$8,"&lt;="&amp;LW$9,conditions!$9:$9,"&gt;="&amp;LW$9),SUMIFS(conditions!$128:$128,conditions!$8:$8,"&lt;="&amp;LW$9,conditions!$9:$9,"&gt;="&amp;LW$9),0))*SUMIFS(conditions!$100:$100,conditions!$8:$8,"&lt;="&amp;LW$9,conditions!$9:$9,"&gt;="&amp;LW$9))</f>
        <v>0</v>
      </c>
      <c r="LX186" s="27">
        <f>IF(LX$9="",0,IF(DAY(LX$9)=SUMIFS(conditions!$127:$127,conditions!$8:$8,"&lt;="&amp;LX$9,conditions!$9:$9,"&gt;="&amp;LX$9),SUMIFS(conditions!$126:$126,conditions!$8:$8,"&lt;="&amp;LX$9,conditions!$9:$9,"&gt;="&amp;LX$9),IF(DAY(LX$9)=SUMIFS(conditions!$129:$129,conditions!$8:$8,"&lt;="&amp;LX$9,conditions!$9:$9,"&gt;="&amp;LX$9),SUMIFS(conditions!$128:$128,conditions!$8:$8,"&lt;="&amp;LX$9,conditions!$9:$9,"&gt;="&amp;LX$9),0))*SUMIFS(conditions!$100:$100,conditions!$8:$8,"&lt;="&amp;LX$9,conditions!$9:$9,"&gt;="&amp;LX$9))</f>
        <v>0</v>
      </c>
      <c r="LY186" s="27">
        <f>IF(LY$9="",0,IF(DAY(LY$9)=SUMIFS(conditions!$127:$127,conditions!$8:$8,"&lt;="&amp;LY$9,conditions!$9:$9,"&gt;="&amp;LY$9),SUMIFS(conditions!$126:$126,conditions!$8:$8,"&lt;="&amp;LY$9,conditions!$9:$9,"&gt;="&amp;LY$9),IF(DAY(LY$9)=SUMIFS(conditions!$129:$129,conditions!$8:$8,"&lt;="&amp;LY$9,conditions!$9:$9,"&gt;="&amp;LY$9),SUMIFS(conditions!$128:$128,conditions!$8:$8,"&lt;="&amp;LY$9,conditions!$9:$9,"&gt;="&amp;LY$9),0))*SUMIFS(conditions!$100:$100,conditions!$8:$8,"&lt;="&amp;LY$9,conditions!$9:$9,"&gt;="&amp;LY$9))</f>
        <v>0</v>
      </c>
      <c r="LZ186" s="27">
        <f>IF(LZ$9="",0,IF(DAY(LZ$9)=SUMIFS(conditions!$127:$127,conditions!$8:$8,"&lt;="&amp;LZ$9,conditions!$9:$9,"&gt;="&amp;LZ$9),SUMIFS(conditions!$126:$126,conditions!$8:$8,"&lt;="&amp;LZ$9,conditions!$9:$9,"&gt;="&amp;LZ$9),IF(DAY(LZ$9)=SUMIFS(conditions!$129:$129,conditions!$8:$8,"&lt;="&amp;LZ$9,conditions!$9:$9,"&gt;="&amp;LZ$9),SUMIFS(conditions!$128:$128,conditions!$8:$8,"&lt;="&amp;LZ$9,conditions!$9:$9,"&gt;="&amp;LZ$9),0))*SUMIFS(conditions!$100:$100,conditions!$8:$8,"&lt;="&amp;LZ$9,conditions!$9:$9,"&gt;="&amp;LZ$9))</f>
        <v>0</v>
      </c>
      <c r="MA186" s="27">
        <f>IF(MA$9="",0,IF(DAY(MA$9)=SUMIFS(conditions!$127:$127,conditions!$8:$8,"&lt;="&amp;MA$9,conditions!$9:$9,"&gt;="&amp;MA$9),SUMIFS(conditions!$126:$126,conditions!$8:$8,"&lt;="&amp;MA$9,conditions!$9:$9,"&gt;="&amp;MA$9),IF(DAY(MA$9)=SUMIFS(conditions!$129:$129,conditions!$8:$8,"&lt;="&amp;MA$9,conditions!$9:$9,"&gt;="&amp;MA$9),SUMIFS(conditions!$128:$128,conditions!$8:$8,"&lt;="&amp;MA$9,conditions!$9:$9,"&gt;="&amp;MA$9),0))*SUMIFS(conditions!$100:$100,conditions!$8:$8,"&lt;="&amp;MA$9,conditions!$9:$9,"&gt;="&amp;MA$9))</f>
        <v>0</v>
      </c>
      <c r="MB186" s="27">
        <f>IF(MB$9="",0,IF(DAY(MB$9)=SUMIFS(conditions!$127:$127,conditions!$8:$8,"&lt;="&amp;MB$9,conditions!$9:$9,"&gt;="&amp;MB$9),SUMIFS(conditions!$126:$126,conditions!$8:$8,"&lt;="&amp;MB$9,conditions!$9:$9,"&gt;="&amp;MB$9),IF(DAY(MB$9)=SUMIFS(conditions!$129:$129,conditions!$8:$8,"&lt;="&amp;MB$9,conditions!$9:$9,"&gt;="&amp;MB$9),SUMIFS(conditions!$128:$128,conditions!$8:$8,"&lt;="&amp;MB$9,conditions!$9:$9,"&gt;="&amp;MB$9),0))*SUMIFS(conditions!$100:$100,conditions!$8:$8,"&lt;="&amp;MB$9,conditions!$9:$9,"&gt;="&amp;MB$9))</f>
        <v>460</v>
      </c>
      <c r="MC186" s="27">
        <f>IF(MC$9="",0,IF(DAY(MC$9)=SUMIFS(conditions!$127:$127,conditions!$8:$8,"&lt;="&amp;MC$9,conditions!$9:$9,"&gt;="&amp;MC$9),SUMIFS(conditions!$126:$126,conditions!$8:$8,"&lt;="&amp;MC$9,conditions!$9:$9,"&gt;="&amp;MC$9),IF(DAY(MC$9)=SUMIFS(conditions!$129:$129,conditions!$8:$8,"&lt;="&amp;MC$9,conditions!$9:$9,"&gt;="&amp;MC$9),SUMIFS(conditions!$128:$128,conditions!$8:$8,"&lt;="&amp;MC$9,conditions!$9:$9,"&gt;="&amp;MC$9),0))*SUMIFS(conditions!$100:$100,conditions!$8:$8,"&lt;="&amp;MC$9,conditions!$9:$9,"&gt;="&amp;MC$9))</f>
        <v>0</v>
      </c>
      <c r="MD186" s="27">
        <f>IF(MD$9="",0,IF(DAY(MD$9)=SUMIFS(conditions!$127:$127,conditions!$8:$8,"&lt;="&amp;MD$9,conditions!$9:$9,"&gt;="&amp;MD$9),SUMIFS(conditions!$126:$126,conditions!$8:$8,"&lt;="&amp;MD$9,conditions!$9:$9,"&gt;="&amp;MD$9),IF(DAY(MD$9)=SUMIFS(conditions!$129:$129,conditions!$8:$8,"&lt;="&amp;MD$9,conditions!$9:$9,"&gt;="&amp;MD$9),SUMIFS(conditions!$128:$128,conditions!$8:$8,"&lt;="&amp;MD$9,conditions!$9:$9,"&gt;="&amp;MD$9),0))*SUMIFS(conditions!$100:$100,conditions!$8:$8,"&lt;="&amp;MD$9,conditions!$9:$9,"&gt;="&amp;MD$9))</f>
        <v>0</v>
      </c>
      <c r="ME186" s="27">
        <f>IF(ME$9="",0,IF(DAY(ME$9)=SUMIFS(conditions!$127:$127,conditions!$8:$8,"&lt;="&amp;ME$9,conditions!$9:$9,"&gt;="&amp;ME$9),SUMIFS(conditions!$126:$126,conditions!$8:$8,"&lt;="&amp;ME$9,conditions!$9:$9,"&gt;="&amp;ME$9),IF(DAY(ME$9)=SUMIFS(conditions!$129:$129,conditions!$8:$8,"&lt;="&amp;ME$9,conditions!$9:$9,"&gt;="&amp;ME$9),SUMIFS(conditions!$128:$128,conditions!$8:$8,"&lt;="&amp;ME$9,conditions!$9:$9,"&gt;="&amp;ME$9),0))*SUMIFS(conditions!$100:$100,conditions!$8:$8,"&lt;="&amp;ME$9,conditions!$9:$9,"&gt;="&amp;ME$9))</f>
        <v>0</v>
      </c>
      <c r="MF186" s="27">
        <f>IF(MF$9="",0,IF(DAY(MF$9)=SUMIFS(conditions!$127:$127,conditions!$8:$8,"&lt;="&amp;MF$9,conditions!$9:$9,"&gt;="&amp;MF$9),SUMIFS(conditions!$126:$126,conditions!$8:$8,"&lt;="&amp;MF$9,conditions!$9:$9,"&gt;="&amp;MF$9),IF(DAY(MF$9)=SUMIFS(conditions!$129:$129,conditions!$8:$8,"&lt;="&amp;MF$9,conditions!$9:$9,"&gt;="&amp;MF$9),SUMIFS(conditions!$128:$128,conditions!$8:$8,"&lt;="&amp;MF$9,conditions!$9:$9,"&gt;="&amp;MF$9),0))*SUMIFS(conditions!$100:$100,conditions!$8:$8,"&lt;="&amp;MF$9,conditions!$9:$9,"&gt;="&amp;MF$9))</f>
        <v>0</v>
      </c>
      <c r="MG186" s="27">
        <f>IF(MG$9="",0,IF(DAY(MG$9)=SUMIFS(conditions!$127:$127,conditions!$8:$8,"&lt;="&amp;MG$9,conditions!$9:$9,"&gt;="&amp;MG$9),SUMIFS(conditions!$126:$126,conditions!$8:$8,"&lt;="&amp;MG$9,conditions!$9:$9,"&gt;="&amp;MG$9),IF(DAY(MG$9)=SUMIFS(conditions!$129:$129,conditions!$8:$8,"&lt;="&amp;MG$9,conditions!$9:$9,"&gt;="&amp;MG$9),SUMIFS(conditions!$128:$128,conditions!$8:$8,"&lt;="&amp;MG$9,conditions!$9:$9,"&gt;="&amp;MG$9),0))*SUMIFS(conditions!$100:$100,conditions!$8:$8,"&lt;="&amp;MG$9,conditions!$9:$9,"&gt;="&amp;MG$9))</f>
        <v>0</v>
      </c>
      <c r="MH186" s="27">
        <f>IF(MH$9="",0,IF(DAY(MH$9)=SUMIFS(conditions!$127:$127,conditions!$8:$8,"&lt;="&amp;MH$9,conditions!$9:$9,"&gt;="&amp;MH$9),SUMIFS(conditions!$126:$126,conditions!$8:$8,"&lt;="&amp;MH$9,conditions!$9:$9,"&gt;="&amp;MH$9),IF(DAY(MH$9)=SUMIFS(conditions!$129:$129,conditions!$8:$8,"&lt;="&amp;MH$9,conditions!$9:$9,"&gt;="&amp;MH$9),SUMIFS(conditions!$128:$128,conditions!$8:$8,"&lt;="&amp;MH$9,conditions!$9:$9,"&gt;="&amp;MH$9),0))*SUMIFS(conditions!$100:$100,conditions!$8:$8,"&lt;="&amp;MH$9,conditions!$9:$9,"&gt;="&amp;MH$9))</f>
        <v>0</v>
      </c>
      <c r="MI186" s="27">
        <f>IF(MI$9="",0,IF(DAY(MI$9)=SUMIFS(conditions!$127:$127,conditions!$8:$8,"&lt;="&amp;MI$9,conditions!$9:$9,"&gt;="&amp;MI$9),SUMIFS(conditions!$126:$126,conditions!$8:$8,"&lt;="&amp;MI$9,conditions!$9:$9,"&gt;="&amp;MI$9),IF(DAY(MI$9)=SUMIFS(conditions!$129:$129,conditions!$8:$8,"&lt;="&amp;MI$9,conditions!$9:$9,"&gt;="&amp;MI$9),SUMIFS(conditions!$128:$128,conditions!$8:$8,"&lt;="&amp;MI$9,conditions!$9:$9,"&gt;="&amp;MI$9),0))*SUMIFS(conditions!$100:$100,conditions!$8:$8,"&lt;="&amp;MI$9,conditions!$9:$9,"&gt;="&amp;MI$9))</f>
        <v>0</v>
      </c>
      <c r="MJ186" s="27">
        <f>IF(MJ$9="",0,IF(DAY(MJ$9)=SUMIFS(conditions!$127:$127,conditions!$8:$8,"&lt;="&amp;MJ$9,conditions!$9:$9,"&gt;="&amp;MJ$9),SUMIFS(conditions!$126:$126,conditions!$8:$8,"&lt;="&amp;MJ$9,conditions!$9:$9,"&gt;="&amp;MJ$9),IF(DAY(MJ$9)=SUMIFS(conditions!$129:$129,conditions!$8:$8,"&lt;="&amp;MJ$9,conditions!$9:$9,"&gt;="&amp;MJ$9),SUMIFS(conditions!$128:$128,conditions!$8:$8,"&lt;="&amp;MJ$9,conditions!$9:$9,"&gt;="&amp;MJ$9),0))*SUMIFS(conditions!$100:$100,conditions!$8:$8,"&lt;="&amp;MJ$9,conditions!$9:$9,"&gt;="&amp;MJ$9))</f>
        <v>0</v>
      </c>
      <c r="MK186" s="27">
        <f>IF(MK$9="",0,IF(DAY(MK$9)=SUMIFS(conditions!$127:$127,conditions!$8:$8,"&lt;="&amp;MK$9,conditions!$9:$9,"&gt;="&amp;MK$9),SUMIFS(conditions!$126:$126,conditions!$8:$8,"&lt;="&amp;MK$9,conditions!$9:$9,"&gt;="&amp;MK$9),IF(DAY(MK$9)=SUMIFS(conditions!$129:$129,conditions!$8:$8,"&lt;="&amp;MK$9,conditions!$9:$9,"&gt;="&amp;MK$9),SUMIFS(conditions!$128:$128,conditions!$8:$8,"&lt;="&amp;MK$9,conditions!$9:$9,"&gt;="&amp;MK$9),0))*SUMIFS(conditions!$100:$100,conditions!$8:$8,"&lt;="&amp;MK$9,conditions!$9:$9,"&gt;="&amp;MK$9))</f>
        <v>0</v>
      </c>
      <c r="ML186" s="27">
        <f>IF(ML$9="",0,IF(DAY(ML$9)=SUMIFS(conditions!$127:$127,conditions!$8:$8,"&lt;="&amp;ML$9,conditions!$9:$9,"&gt;="&amp;ML$9),SUMIFS(conditions!$126:$126,conditions!$8:$8,"&lt;="&amp;ML$9,conditions!$9:$9,"&gt;="&amp;ML$9),IF(DAY(ML$9)=SUMIFS(conditions!$129:$129,conditions!$8:$8,"&lt;="&amp;ML$9,conditions!$9:$9,"&gt;="&amp;ML$9),SUMIFS(conditions!$128:$128,conditions!$8:$8,"&lt;="&amp;ML$9,conditions!$9:$9,"&gt;="&amp;ML$9),0))*SUMIFS(conditions!$100:$100,conditions!$8:$8,"&lt;="&amp;ML$9,conditions!$9:$9,"&gt;="&amp;ML$9))</f>
        <v>460</v>
      </c>
      <c r="MM186" s="27">
        <f>IF(MM$9="",0,IF(DAY(MM$9)=SUMIFS(conditions!$127:$127,conditions!$8:$8,"&lt;="&amp;MM$9,conditions!$9:$9,"&gt;="&amp;MM$9),SUMIFS(conditions!$126:$126,conditions!$8:$8,"&lt;="&amp;MM$9,conditions!$9:$9,"&gt;="&amp;MM$9),IF(DAY(MM$9)=SUMIFS(conditions!$129:$129,conditions!$8:$8,"&lt;="&amp;MM$9,conditions!$9:$9,"&gt;="&amp;MM$9),SUMIFS(conditions!$128:$128,conditions!$8:$8,"&lt;="&amp;MM$9,conditions!$9:$9,"&gt;="&amp;MM$9),0))*SUMIFS(conditions!$100:$100,conditions!$8:$8,"&lt;="&amp;MM$9,conditions!$9:$9,"&gt;="&amp;MM$9))</f>
        <v>0</v>
      </c>
      <c r="MN186" s="27">
        <f>IF(MN$9="",0,IF(DAY(MN$9)=SUMIFS(conditions!$127:$127,conditions!$8:$8,"&lt;="&amp;MN$9,conditions!$9:$9,"&gt;="&amp;MN$9),SUMIFS(conditions!$126:$126,conditions!$8:$8,"&lt;="&amp;MN$9,conditions!$9:$9,"&gt;="&amp;MN$9),IF(DAY(MN$9)=SUMIFS(conditions!$129:$129,conditions!$8:$8,"&lt;="&amp;MN$9,conditions!$9:$9,"&gt;="&amp;MN$9),SUMIFS(conditions!$128:$128,conditions!$8:$8,"&lt;="&amp;MN$9,conditions!$9:$9,"&gt;="&amp;MN$9),0))*SUMIFS(conditions!$100:$100,conditions!$8:$8,"&lt;="&amp;MN$9,conditions!$9:$9,"&gt;="&amp;MN$9))</f>
        <v>0</v>
      </c>
      <c r="MO186" s="27">
        <f>IF(MO$9="",0,IF(DAY(MO$9)=SUMIFS(conditions!$127:$127,conditions!$8:$8,"&lt;="&amp;MO$9,conditions!$9:$9,"&gt;="&amp;MO$9),SUMIFS(conditions!$126:$126,conditions!$8:$8,"&lt;="&amp;MO$9,conditions!$9:$9,"&gt;="&amp;MO$9),IF(DAY(MO$9)=SUMIFS(conditions!$129:$129,conditions!$8:$8,"&lt;="&amp;MO$9,conditions!$9:$9,"&gt;="&amp;MO$9),SUMIFS(conditions!$128:$128,conditions!$8:$8,"&lt;="&amp;MO$9,conditions!$9:$9,"&gt;="&amp;MO$9),0))*SUMIFS(conditions!$100:$100,conditions!$8:$8,"&lt;="&amp;MO$9,conditions!$9:$9,"&gt;="&amp;MO$9))</f>
        <v>0</v>
      </c>
      <c r="MP186" s="27">
        <f>IF(MP$9="",0,IF(DAY(MP$9)=SUMIFS(conditions!$127:$127,conditions!$8:$8,"&lt;="&amp;MP$9,conditions!$9:$9,"&gt;="&amp;MP$9),SUMIFS(conditions!$126:$126,conditions!$8:$8,"&lt;="&amp;MP$9,conditions!$9:$9,"&gt;="&amp;MP$9),IF(DAY(MP$9)=SUMIFS(conditions!$129:$129,conditions!$8:$8,"&lt;="&amp;MP$9,conditions!$9:$9,"&gt;="&amp;MP$9),SUMIFS(conditions!$128:$128,conditions!$8:$8,"&lt;="&amp;MP$9,conditions!$9:$9,"&gt;="&amp;MP$9),0))*SUMIFS(conditions!$100:$100,conditions!$8:$8,"&lt;="&amp;MP$9,conditions!$9:$9,"&gt;="&amp;MP$9))</f>
        <v>0</v>
      </c>
      <c r="MQ186" s="27">
        <f>IF(MQ$9="",0,IF(DAY(MQ$9)=SUMIFS(conditions!$127:$127,conditions!$8:$8,"&lt;="&amp;MQ$9,conditions!$9:$9,"&gt;="&amp;MQ$9),SUMIFS(conditions!$126:$126,conditions!$8:$8,"&lt;="&amp;MQ$9,conditions!$9:$9,"&gt;="&amp;MQ$9),IF(DAY(MQ$9)=SUMIFS(conditions!$129:$129,conditions!$8:$8,"&lt;="&amp;MQ$9,conditions!$9:$9,"&gt;="&amp;MQ$9),SUMIFS(conditions!$128:$128,conditions!$8:$8,"&lt;="&amp;MQ$9,conditions!$9:$9,"&gt;="&amp;MQ$9),0))*SUMIFS(conditions!$100:$100,conditions!$8:$8,"&lt;="&amp;MQ$9,conditions!$9:$9,"&gt;="&amp;MQ$9))</f>
        <v>0</v>
      </c>
      <c r="MR186" s="27">
        <f>IF(MR$9="",0,IF(DAY(MR$9)=SUMIFS(conditions!$127:$127,conditions!$8:$8,"&lt;="&amp;MR$9,conditions!$9:$9,"&gt;="&amp;MR$9),SUMIFS(conditions!$126:$126,conditions!$8:$8,"&lt;="&amp;MR$9,conditions!$9:$9,"&gt;="&amp;MR$9),IF(DAY(MR$9)=SUMIFS(conditions!$129:$129,conditions!$8:$8,"&lt;="&amp;MR$9,conditions!$9:$9,"&gt;="&amp;MR$9),SUMIFS(conditions!$128:$128,conditions!$8:$8,"&lt;="&amp;MR$9,conditions!$9:$9,"&gt;="&amp;MR$9),0))*SUMIFS(conditions!$100:$100,conditions!$8:$8,"&lt;="&amp;MR$9,conditions!$9:$9,"&gt;="&amp;MR$9))</f>
        <v>0</v>
      </c>
      <c r="MS186" s="27">
        <f>IF(MS$9="",0,IF(DAY(MS$9)=SUMIFS(conditions!$127:$127,conditions!$8:$8,"&lt;="&amp;MS$9,conditions!$9:$9,"&gt;="&amp;MS$9),SUMIFS(conditions!$126:$126,conditions!$8:$8,"&lt;="&amp;MS$9,conditions!$9:$9,"&gt;="&amp;MS$9),IF(DAY(MS$9)=SUMIFS(conditions!$129:$129,conditions!$8:$8,"&lt;="&amp;MS$9,conditions!$9:$9,"&gt;="&amp;MS$9),SUMIFS(conditions!$128:$128,conditions!$8:$8,"&lt;="&amp;MS$9,conditions!$9:$9,"&gt;="&amp;MS$9),0))*SUMIFS(conditions!$100:$100,conditions!$8:$8,"&lt;="&amp;MS$9,conditions!$9:$9,"&gt;="&amp;MS$9))</f>
        <v>0</v>
      </c>
      <c r="MT186" s="27">
        <f>IF(MT$9="",0,IF(DAY(MT$9)=SUMIFS(conditions!$127:$127,conditions!$8:$8,"&lt;="&amp;MT$9,conditions!$9:$9,"&gt;="&amp;MT$9),SUMIFS(conditions!$126:$126,conditions!$8:$8,"&lt;="&amp;MT$9,conditions!$9:$9,"&gt;="&amp;MT$9),IF(DAY(MT$9)=SUMIFS(conditions!$129:$129,conditions!$8:$8,"&lt;="&amp;MT$9,conditions!$9:$9,"&gt;="&amp;MT$9),SUMIFS(conditions!$128:$128,conditions!$8:$8,"&lt;="&amp;MT$9,conditions!$9:$9,"&gt;="&amp;MT$9),0))*SUMIFS(conditions!$100:$100,conditions!$8:$8,"&lt;="&amp;MT$9,conditions!$9:$9,"&gt;="&amp;MT$9))</f>
        <v>0</v>
      </c>
      <c r="MU186" s="27">
        <f>IF(MU$9="",0,IF(DAY(MU$9)=SUMIFS(conditions!$127:$127,conditions!$8:$8,"&lt;="&amp;MU$9,conditions!$9:$9,"&gt;="&amp;MU$9),SUMIFS(conditions!$126:$126,conditions!$8:$8,"&lt;="&amp;MU$9,conditions!$9:$9,"&gt;="&amp;MU$9),IF(DAY(MU$9)=SUMIFS(conditions!$129:$129,conditions!$8:$8,"&lt;="&amp;MU$9,conditions!$9:$9,"&gt;="&amp;MU$9),SUMIFS(conditions!$128:$128,conditions!$8:$8,"&lt;="&amp;MU$9,conditions!$9:$9,"&gt;="&amp;MU$9),0))*SUMIFS(conditions!$100:$100,conditions!$8:$8,"&lt;="&amp;MU$9,conditions!$9:$9,"&gt;="&amp;MU$9))</f>
        <v>0</v>
      </c>
      <c r="MV186" s="27">
        <f>IF(MV$9="",0,IF(DAY(MV$9)=SUMIFS(conditions!$127:$127,conditions!$8:$8,"&lt;="&amp;MV$9,conditions!$9:$9,"&gt;="&amp;MV$9),SUMIFS(conditions!$126:$126,conditions!$8:$8,"&lt;="&amp;MV$9,conditions!$9:$9,"&gt;="&amp;MV$9),IF(DAY(MV$9)=SUMIFS(conditions!$129:$129,conditions!$8:$8,"&lt;="&amp;MV$9,conditions!$9:$9,"&gt;="&amp;MV$9),SUMIFS(conditions!$128:$128,conditions!$8:$8,"&lt;="&amp;MV$9,conditions!$9:$9,"&gt;="&amp;MV$9),0))*SUMIFS(conditions!$100:$100,conditions!$8:$8,"&lt;="&amp;MV$9,conditions!$9:$9,"&gt;="&amp;MV$9))</f>
        <v>0</v>
      </c>
      <c r="MW186" s="27">
        <f>IF(MW$9="",0,IF(DAY(MW$9)=SUMIFS(conditions!$127:$127,conditions!$8:$8,"&lt;="&amp;MW$9,conditions!$9:$9,"&gt;="&amp;MW$9),SUMIFS(conditions!$126:$126,conditions!$8:$8,"&lt;="&amp;MW$9,conditions!$9:$9,"&gt;="&amp;MW$9),IF(DAY(MW$9)=SUMIFS(conditions!$129:$129,conditions!$8:$8,"&lt;="&amp;MW$9,conditions!$9:$9,"&gt;="&amp;MW$9),SUMIFS(conditions!$128:$128,conditions!$8:$8,"&lt;="&amp;MW$9,conditions!$9:$9,"&gt;="&amp;MW$9),0))*SUMIFS(conditions!$100:$100,conditions!$8:$8,"&lt;="&amp;MW$9,conditions!$9:$9,"&gt;="&amp;MW$9))</f>
        <v>0</v>
      </c>
      <c r="MX186" s="27">
        <f>IF(MX$9="",0,IF(DAY(MX$9)=SUMIFS(conditions!$127:$127,conditions!$8:$8,"&lt;="&amp;MX$9,conditions!$9:$9,"&gt;="&amp;MX$9),SUMIFS(conditions!$126:$126,conditions!$8:$8,"&lt;="&amp;MX$9,conditions!$9:$9,"&gt;="&amp;MX$9),IF(DAY(MX$9)=SUMIFS(conditions!$129:$129,conditions!$8:$8,"&lt;="&amp;MX$9,conditions!$9:$9,"&gt;="&amp;MX$9),SUMIFS(conditions!$128:$128,conditions!$8:$8,"&lt;="&amp;MX$9,conditions!$9:$9,"&gt;="&amp;MX$9),0))*SUMIFS(conditions!$100:$100,conditions!$8:$8,"&lt;="&amp;MX$9,conditions!$9:$9,"&gt;="&amp;MX$9))</f>
        <v>0</v>
      </c>
      <c r="MY186" s="27">
        <f>IF(MY$9="",0,IF(DAY(MY$9)=SUMIFS(conditions!$127:$127,conditions!$8:$8,"&lt;="&amp;MY$9,conditions!$9:$9,"&gt;="&amp;MY$9),SUMIFS(conditions!$126:$126,conditions!$8:$8,"&lt;="&amp;MY$9,conditions!$9:$9,"&gt;="&amp;MY$9),IF(DAY(MY$9)=SUMIFS(conditions!$129:$129,conditions!$8:$8,"&lt;="&amp;MY$9,conditions!$9:$9,"&gt;="&amp;MY$9),SUMIFS(conditions!$128:$128,conditions!$8:$8,"&lt;="&amp;MY$9,conditions!$9:$9,"&gt;="&amp;MY$9),0))*SUMIFS(conditions!$100:$100,conditions!$8:$8,"&lt;="&amp;MY$9,conditions!$9:$9,"&gt;="&amp;MY$9))</f>
        <v>0</v>
      </c>
      <c r="MZ186" s="27">
        <f>IF(MZ$9="",0,IF(DAY(MZ$9)=SUMIFS(conditions!$127:$127,conditions!$8:$8,"&lt;="&amp;MZ$9,conditions!$9:$9,"&gt;="&amp;MZ$9),SUMIFS(conditions!$126:$126,conditions!$8:$8,"&lt;="&amp;MZ$9,conditions!$9:$9,"&gt;="&amp;MZ$9),IF(DAY(MZ$9)=SUMIFS(conditions!$129:$129,conditions!$8:$8,"&lt;="&amp;MZ$9,conditions!$9:$9,"&gt;="&amp;MZ$9),SUMIFS(conditions!$128:$128,conditions!$8:$8,"&lt;="&amp;MZ$9,conditions!$9:$9,"&gt;="&amp;MZ$9),0))*SUMIFS(conditions!$100:$100,conditions!$8:$8,"&lt;="&amp;MZ$9,conditions!$9:$9,"&gt;="&amp;MZ$9))</f>
        <v>0</v>
      </c>
      <c r="NA186" s="27">
        <f>IF(NA$9="",0,IF(DAY(NA$9)=SUMIFS(conditions!$127:$127,conditions!$8:$8,"&lt;="&amp;NA$9,conditions!$9:$9,"&gt;="&amp;NA$9),SUMIFS(conditions!$126:$126,conditions!$8:$8,"&lt;="&amp;NA$9,conditions!$9:$9,"&gt;="&amp;NA$9),IF(DAY(NA$9)=SUMIFS(conditions!$129:$129,conditions!$8:$8,"&lt;="&amp;NA$9,conditions!$9:$9,"&gt;="&amp;NA$9),SUMIFS(conditions!$128:$128,conditions!$8:$8,"&lt;="&amp;NA$9,conditions!$9:$9,"&gt;="&amp;NA$9),0))*SUMIFS(conditions!$100:$100,conditions!$8:$8,"&lt;="&amp;NA$9,conditions!$9:$9,"&gt;="&amp;NA$9))</f>
        <v>0</v>
      </c>
      <c r="NB186" s="27">
        <f>IF(NB$9="",0,IF(DAY(NB$9)=SUMIFS(conditions!$127:$127,conditions!$8:$8,"&lt;="&amp;NB$9,conditions!$9:$9,"&gt;="&amp;NB$9),SUMIFS(conditions!$126:$126,conditions!$8:$8,"&lt;="&amp;NB$9,conditions!$9:$9,"&gt;="&amp;NB$9),IF(DAY(NB$9)=SUMIFS(conditions!$129:$129,conditions!$8:$8,"&lt;="&amp;NB$9,conditions!$9:$9,"&gt;="&amp;NB$9),SUMIFS(conditions!$128:$128,conditions!$8:$8,"&lt;="&amp;NB$9,conditions!$9:$9,"&gt;="&amp;NB$9),0))*SUMIFS(conditions!$100:$100,conditions!$8:$8,"&lt;="&amp;NB$9,conditions!$9:$9,"&gt;="&amp;NB$9))</f>
        <v>0</v>
      </c>
      <c r="NC186" s="27">
        <f>IF(NC$9="",0,IF(DAY(NC$9)=SUMIFS(conditions!$127:$127,conditions!$8:$8,"&lt;="&amp;NC$9,conditions!$9:$9,"&gt;="&amp;NC$9),SUMIFS(conditions!$126:$126,conditions!$8:$8,"&lt;="&amp;NC$9,conditions!$9:$9,"&gt;="&amp;NC$9),IF(DAY(NC$9)=SUMIFS(conditions!$129:$129,conditions!$8:$8,"&lt;="&amp;NC$9,conditions!$9:$9,"&gt;="&amp;NC$9),SUMIFS(conditions!$128:$128,conditions!$8:$8,"&lt;="&amp;NC$9,conditions!$9:$9,"&gt;="&amp;NC$9),0))*SUMIFS(conditions!$100:$100,conditions!$8:$8,"&lt;="&amp;NC$9,conditions!$9:$9,"&gt;="&amp;NC$9))</f>
        <v>0</v>
      </c>
      <c r="ND186" s="27">
        <f>IF(ND$9="",0,IF(DAY(ND$9)=SUMIFS(conditions!$127:$127,conditions!$8:$8,"&lt;="&amp;ND$9,conditions!$9:$9,"&gt;="&amp;ND$9),SUMIFS(conditions!$126:$126,conditions!$8:$8,"&lt;="&amp;ND$9,conditions!$9:$9,"&gt;="&amp;ND$9),IF(DAY(ND$9)=SUMIFS(conditions!$129:$129,conditions!$8:$8,"&lt;="&amp;ND$9,conditions!$9:$9,"&gt;="&amp;ND$9),SUMIFS(conditions!$128:$128,conditions!$8:$8,"&lt;="&amp;ND$9,conditions!$9:$9,"&gt;="&amp;ND$9),0))*SUMIFS(conditions!$100:$100,conditions!$8:$8,"&lt;="&amp;ND$9,conditions!$9:$9,"&gt;="&amp;ND$9))</f>
        <v>0</v>
      </c>
      <c r="NE186" s="27">
        <f>IF(NE$9="",0,IF(DAY(NE$9)=SUMIFS(conditions!$127:$127,conditions!$8:$8,"&lt;="&amp;NE$9,conditions!$9:$9,"&gt;="&amp;NE$9),SUMIFS(conditions!$126:$126,conditions!$8:$8,"&lt;="&amp;NE$9,conditions!$9:$9,"&gt;="&amp;NE$9),IF(DAY(NE$9)=SUMIFS(conditions!$129:$129,conditions!$8:$8,"&lt;="&amp;NE$9,conditions!$9:$9,"&gt;="&amp;NE$9),SUMIFS(conditions!$128:$128,conditions!$8:$8,"&lt;="&amp;NE$9,conditions!$9:$9,"&gt;="&amp;NE$9),0))*SUMIFS(conditions!$100:$100,conditions!$8:$8,"&lt;="&amp;NE$9,conditions!$9:$9,"&gt;="&amp;NE$9))</f>
        <v>0</v>
      </c>
      <c r="NF186" s="27">
        <f>IF(NF$9="",0,IF(DAY(NF$9)=SUMIFS(conditions!$127:$127,conditions!$8:$8,"&lt;="&amp;NF$9,conditions!$9:$9,"&gt;="&amp;NF$9),SUMIFS(conditions!$126:$126,conditions!$8:$8,"&lt;="&amp;NF$9,conditions!$9:$9,"&gt;="&amp;NF$9),IF(DAY(NF$9)=SUMIFS(conditions!$129:$129,conditions!$8:$8,"&lt;="&amp;NF$9,conditions!$9:$9,"&gt;="&amp;NF$9),SUMIFS(conditions!$128:$128,conditions!$8:$8,"&lt;="&amp;NF$9,conditions!$9:$9,"&gt;="&amp;NF$9),0))*SUMIFS(conditions!$100:$100,conditions!$8:$8,"&lt;="&amp;NF$9,conditions!$9:$9,"&gt;="&amp;NF$9))</f>
        <v>0</v>
      </c>
      <c r="NG186" s="27">
        <f>IF(NG$9="",0,IF(DAY(NG$9)=SUMIFS(conditions!$127:$127,conditions!$8:$8,"&lt;="&amp;NG$9,conditions!$9:$9,"&gt;="&amp;NG$9),SUMIFS(conditions!$126:$126,conditions!$8:$8,"&lt;="&amp;NG$9,conditions!$9:$9,"&gt;="&amp;NG$9),IF(DAY(NG$9)=SUMIFS(conditions!$129:$129,conditions!$8:$8,"&lt;="&amp;NG$9,conditions!$9:$9,"&gt;="&amp;NG$9),SUMIFS(conditions!$128:$128,conditions!$8:$8,"&lt;="&amp;NG$9,conditions!$9:$9,"&gt;="&amp;NG$9),0))*SUMIFS(conditions!$100:$100,conditions!$8:$8,"&lt;="&amp;NG$9,conditions!$9:$9,"&gt;="&amp;NG$9))</f>
        <v>460</v>
      </c>
      <c r="NH186" s="27">
        <f>IF(NH$9="",0,IF(DAY(NH$9)=SUMIFS(conditions!$127:$127,conditions!$8:$8,"&lt;="&amp;NH$9,conditions!$9:$9,"&gt;="&amp;NH$9),SUMIFS(conditions!$126:$126,conditions!$8:$8,"&lt;="&amp;NH$9,conditions!$9:$9,"&gt;="&amp;NH$9),IF(DAY(NH$9)=SUMIFS(conditions!$129:$129,conditions!$8:$8,"&lt;="&amp;NH$9,conditions!$9:$9,"&gt;="&amp;NH$9),SUMIFS(conditions!$128:$128,conditions!$8:$8,"&lt;="&amp;NH$9,conditions!$9:$9,"&gt;="&amp;NH$9),0))*SUMIFS(conditions!$100:$100,conditions!$8:$8,"&lt;="&amp;NH$9,conditions!$9:$9,"&gt;="&amp;NH$9))</f>
        <v>0</v>
      </c>
      <c r="NI186" s="27">
        <f>IF(NI$9="",0,IF(DAY(NI$9)=SUMIFS(conditions!$127:$127,conditions!$8:$8,"&lt;="&amp;NI$9,conditions!$9:$9,"&gt;="&amp;NI$9),SUMIFS(conditions!$126:$126,conditions!$8:$8,"&lt;="&amp;NI$9,conditions!$9:$9,"&gt;="&amp;NI$9),IF(DAY(NI$9)=SUMIFS(conditions!$129:$129,conditions!$8:$8,"&lt;="&amp;NI$9,conditions!$9:$9,"&gt;="&amp;NI$9),SUMIFS(conditions!$128:$128,conditions!$8:$8,"&lt;="&amp;NI$9,conditions!$9:$9,"&gt;="&amp;NI$9),0))*SUMIFS(conditions!$100:$100,conditions!$8:$8,"&lt;="&amp;NI$9,conditions!$9:$9,"&gt;="&amp;NI$9))</f>
        <v>0</v>
      </c>
      <c r="NJ186" s="27">
        <f>IF(NJ$9="",0,IF(DAY(NJ$9)=SUMIFS(conditions!$127:$127,conditions!$8:$8,"&lt;="&amp;NJ$9,conditions!$9:$9,"&gt;="&amp;NJ$9),SUMIFS(conditions!$126:$126,conditions!$8:$8,"&lt;="&amp;NJ$9,conditions!$9:$9,"&gt;="&amp;NJ$9),IF(DAY(NJ$9)=SUMIFS(conditions!$129:$129,conditions!$8:$8,"&lt;="&amp;NJ$9,conditions!$9:$9,"&gt;="&amp;NJ$9),SUMIFS(conditions!$128:$128,conditions!$8:$8,"&lt;="&amp;NJ$9,conditions!$9:$9,"&gt;="&amp;NJ$9),0))*SUMIFS(conditions!$100:$100,conditions!$8:$8,"&lt;="&amp;NJ$9,conditions!$9:$9,"&gt;="&amp;NJ$9))</f>
        <v>0</v>
      </c>
      <c r="NK186" s="27">
        <f>IF(NK$9="",0,IF(DAY(NK$9)=SUMIFS(conditions!$127:$127,conditions!$8:$8,"&lt;="&amp;NK$9,conditions!$9:$9,"&gt;="&amp;NK$9),SUMIFS(conditions!$126:$126,conditions!$8:$8,"&lt;="&amp;NK$9,conditions!$9:$9,"&gt;="&amp;NK$9),IF(DAY(NK$9)=SUMIFS(conditions!$129:$129,conditions!$8:$8,"&lt;="&amp;NK$9,conditions!$9:$9,"&gt;="&amp;NK$9),SUMIFS(conditions!$128:$128,conditions!$8:$8,"&lt;="&amp;NK$9,conditions!$9:$9,"&gt;="&amp;NK$9),0))*SUMIFS(conditions!$100:$100,conditions!$8:$8,"&lt;="&amp;NK$9,conditions!$9:$9,"&gt;="&amp;NK$9))</f>
        <v>0</v>
      </c>
      <c r="NL186" s="27">
        <f>IF(NL$9="",0,IF(DAY(NL$9)=SUMIFS(conditions!$127:$127,conditions!$8:$8,"&lt;="&amp;NL$9,conditions!$9:$9,"&gt;="&amp;NL$9),SUMIFS(conditions!$126:$126,conditions!$8:$8,"&lt;="&amp;NL$9,conditions!$9:$9,"&gt;="&amp;NL$9),IF(DAY(NL$9)=SUMIFS(conditions!$129:$129,conditions!$8:$8,"&lt;="&amp;NL$9,conditions!$9:$9,"&gt;="&amp;NL$9),SUMIFS(conditions!$128:$128,conditions!$8:$8,"&lt;="&amp;NL$9,conditions!$9:$9,"&gt;="&amp;NL$9),0))*SUMIFS(conditions!$100:$100,conditions!$8:$8,"&lt;="&amp;NL$9,conditions!$9:$9,"&gt;="&amp;NL$9))</f>
        <v>0</v>
      </c>
      <c r="NM186" s="27">
        <f>IF(NM$9="",0,IF(DAY(NM$9)=SUMIFS(conditions!$127:$127,conditions!$8:$8,"&lt;="&amp;NM$9,conditions!$9:$9,"&gt;="&amp;NM$9),SUMIFS(conditions!$126:$126,conditions!$8:$8,"&lt;="&amp;NM$9,conditions!$9:$9,"&gt;="&amp;NM$9),IF(DAY(NM$9)=SUMIFS(conditions!$129:$129,conditions!$8:$8,"&lt;="&amp;NM$9,conditions!$9:$9,"&gt;="&amp;NM$9),SUMIFS(conditions!$128:$128,conditions!$8:$8,"&lt;="&amp;NM$9,conditions!$9:$9,"&gt;="&amp;NM$9),0))*SUMIFS(conditions!$100:$100,conditions!$8:$8,"&lt;="&amp;NM$9,conditions!$9:$9,"&gt;="&amp;NM$9))</f>
        <v>0</v>
      </c>
      <c r="NN186" s="27">
        <f>IF(NN$9="",0,IF(DAY(NN$9)=SUMIFS(conditions!$127:$127,conditions!$8:$8,"&lt;="&amp;NN$9,conditions!$9:$9,"&gt;="&amp;NN$9),SUMIFS(conditions!$126:$126,conditions!$8:$8,"&lt;="&amp;NN$9,conditions!$9:$9,"&gt;="&amp;NN$9),IF(DAY(NN$9)=SUMIFS(conditions!$129:$129,conditions!$8:$8,"&lt;="&amp;NN$9,conditions!$9:$9,"&gt;="&amp;NN$9),SUMIFS(conditions!$128:$128,conditions!$8:$8,"&lt;="&amp;NN$9,conditions!$9:$9,"&gt;="&amp;NN$9),0))*SUMIFS(conditions!$100:$100,conditions!$8:$8,"&lt;="&amp;NN$9,conditions!$9:$9,"&gt;="&amp;NN$9))</f>
        <v>0</v>
      </c>
      <c r="NO186" s="27">
        <f>IF(NO$9="",0,IF(DAY(NO$9)=SUMIFS(conditions!$127:$127,conditions!$8:$8,"&lt;="&amp;NO$9,conditions!$9:$9,"&gt;="&amp;NO$9),SUMIFS(conditions!$126:$126,conditions!$8:$8,"&lt;="&amp;NO$9,conditions!$9:$9,"&gt;="&amp;NO$9),IF(DAY(NO$9)=SUMIFS(conditions!$129:$129,conditions!$8:$8,"&lt;="&amp;NO$9,conditions!$9:$9,"&gt;="&amp;NO$9),SUMIFS(conditions!$128:$128,conditions!$8:$8,"&lt;="&amp;NO$9,conditions!$9:$9,"&gt;="&amp;NO$9),0))*SUMIFS(conditions!$100:$100,conditions!$8:$8,"&lt;="&amp;NO$9,conditions!$9:$9,"&gt;="&amp;NO$9))</f>
        <v>0</v>
      </c>
      <c r="NP186" s="27">
        <f>IF(NP$9="",0,IF(DAY(NP$9)=SUMIFS(conditions!$127:$127,conditions!$8:$8,"&lt;="&amp;NP$9,conditions!$9:$9,"&gt;="&amp;NP$9),SUMIFS(conditions!$126:$126,conditions!$8:$8,"&lt;="&amp;NP$9,conditions!$9:$9,"&gt;="&amp;NP$9),IF(DAY(NP$9)=SUMIFS(conditions!$129:$129,conditions!$8:$8,"&lt;="&amp;NP$9,conditions!$9:$9,"&gt;="&amp;NP$9),SUMIFS(conditions!$128:$128,conditions!$8:$8,"&lt;="&amp;NP$9,conditions!$9:$9,"&gt;="&amp;NP$9),0))*SUMIFS(conditions!$100:$100,conditions!$8:$8,"&lt;="&amp;NP$9,conditions!$9:$9,"&gt;="&amp;NP$9))</f>
        <v>0</v>
      </c>
      <c r="NQ186" s="27">
        <f>IF(NQ$9="",0,IF(DAY(NQ$9)=SUMIFS(conditions!$127:$127,conditions!$8:$8,"&lt;="&amp;NQ$9,conditions!$9:$9,"&gt;="&amp;NQ$9),SUMIFS(conditions!$126:$126,conditions!$8:$8,"&lt;="&amp;NQ$9,conditions!$9:$9,"&gt;="&amp;NQ$9),IF(DAY(NQ$9)=SUMIFS(conditions!$129:$129,conditions!$8:$8,"&lt;="&amp;NQ$9,conditions!$9:$9,"&gt;="&amp;NQ$9),SUMIFS(conditions!$128:$128,conditions!$8:$8,"&lt;="&amp;NQ$9,conditions!$9:$9,"&gt;="&amp;NQ$9),0))*SUMIFS(conditions!$100:$100,conditions!$8:$8,"&lt;="&amp;NQ$9,conditions!$9:$9,"&gt;="&amp;NQ$9))</f>
        <v>460</v>
      </c>
      <c r="NR186" s="27">
        <f>IF(NR$9="",0,IF(DAY(NR$9)=SUMIFS(conditions!$127:$127,conditions!$8:$8,"&lt;="&amp;NR$9,conditions!$9:$9,"&gt;="&amp;NR$9),SUMIFS(conditions!$126:$126,conditions!$8:$8,"&lt;="&amp;NR$9,conditions!$9:$9,"&gt;="&amp;NR$9),IF(DAY(NR$9)=SUMIFS(conditions!$129:$129,conditions!$8:$8,"&lt;="&amp;NR$9,conditions!$9:$9,"&gt;="&amp;NR$9),SUMIFS(conditions!$128:$128,conditions!$8:$8,"&lt;="&amp;NR$9,conditions!$9:$9,"&gt;="&amp;NR$9),0))*SUMIFS(conditions!$100:$100,conditions!$8:$8,"&lt;="&amp;NR$9,conditions!$9:$9,"&gt;="&amp;NR$9))</f>
        <v>0</v>
      </c>
      <c r="NS186" s="27">
        <f>IF(NS$9="",0,IF(DAY(NS$9)=SUMIFS(conditions!$127:$127,conditions!$8:$8,"&lt;="&amp;NS$9,conditions!$9:$9,"&gt;="&amp;NS$9),SUMIFS(conditions!$126:$126,conditions!$8:$8,"&lt;="&amp;NS$9,conditions!$9:$9,"&gt;="&amp;NS$9),IF(DAY(NS$9)=SUMIFS(conditions!$129:$129,conditions!$8:$8,"&lt;="&amp;NS$9,conditions!$9:$9,"&gt;="&amp;NS$9),SUMIFS(conditions!$128:$128,conditions!$8:$8,"&lt;="&amp;NS$9,conditions!$9:$9,"&gt;="&amp;NS$9),0))*SUMIFS(conditions!$100:$100,conditions!$8:$8,"&lt;="&amp;NS$9,conditions!$9:$9,"&gt;="&amp;NS$9))</f>
        <v>0</v>
      </c>
      <c r="NT186" s="27">
        <f>IF(NT$9="",0,IF(DAY(NT$9)=SUMIFS(conditions!$127:$127,conditions!$8:$8,"&lt;="&amp;NT$9,conditions!$9:$9,"&gt;="&amp;NT$9),SUMIFS(conditions!$126:$126,conditions!$8:$8,"&lt;="&amp;NT$9,conditions!$9:$9,"&gt;="&amp;NT$9),IF(DAY(NT$9)=SUMIFS(conditions!$129:$129,conditions!$8:$8,"&lt;="&amp;NT$9,conditions!$9:$9,"&gt;="&amp;NT$9),SUMIFS(conditions!$128:$128,conditions!$8:$8,"&lt;="&amp;NT$9,conditions!$9:$9,"&gt;="&amp;NT$9),0))*SUMIFS(conditions!$100:$100,conditions!$8:$8,"&lt;="&amp;NT$9,conditions!$9:$9,"&gt;="&amp;NT$9))</f>
        <v>0</v>
      </c>
      <c r="NU186" s="27">
        <f>IF(NU$9="",0,IF(DAY(NU$9)=SUMIFS(conditions!$127:$127,conditions!$8:$8,"&lt;="&amp;NU$9,conditions!$9:$9,"&gt;="&amp;NU$9),SUMIFS(conditions!$126:$126,conditions!$8:$8,"&lt;="&amp;NU$9,conditions!$9:$9,"&gt;="&amp;NU$9),IF(DAY(NU$9)=SUMIFS(conditions!$129:$129,conditions!$8:$8,"&lt;="&amp;NU$9,conditions!$9:$9,"&gt;="&amp;NU$9),SUMIFS(conditions!$128:$128,conditions!$8:$8,"&lt;="&amp;NU$9,conditions!$9:$9,"&gt;="&amp;NU$9),0))*SUMIFS(conditions!$100:$100,conditions!$8:$8,"&lt;="&amp;NU$9,conditions!$9:$9,"&gt;="&amp;NU$9))</f>
        <v>0</v>
      </c>
      <c r="NV186" s="27">
        <f>IF(NV$9="",0,IF(DAY(NV$9)=SUMIFS(conditions!$127:$127,conditions!$8:$8,"&lt;="&amp;NV$9,conditions!$9:$9,"&gt;="&amp;NV$9),SUMIFS(conditions!$126:$126,conditions!$8:$8,"&lt;="&amp;NV$9,conditions!$9:$9,"&gt;="&amp;NV$9),IF(DAY(NV$9)=SUMIFS(conditions!$129:$129,conditions!$8:$8,"&lt;="&amp;NV$9,conditions!$9:$9,"&gt;="&amp;NV$9),SUMIFS(conditions!$128:$128,conditions!$8:$8,"&lt;="&amp;NV$9,conditions!$9:$9,"&gt;="&amp;NV$9),0))*SUMIFS(conditions!$100:$100,conditions!$8:$8,"&lt;="&amp;NV$9,conditions!$9:$9,"&gt;="&amp;NV$9))</f>
        <v>0</v>
      </c>
    </row>
    <row r="187" spans="1:38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8"/>
      <c r="K187" s="1"/>
      <c r="L187" s="1"/>
      <c r="M187" s="1"/>
      <c r="N187" s="1"/>
      <c r="O187" s="1"/>
      <c r="P187" s="16" t="str">
        <f>structure!$S$13</f>
        <v>контроль</v>
      </c>
      <c r="Q187" s="33"/>
      <c r="R187" s="36">
        <f>R186-R184</f>
        <v>0</v>
      </c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</row>
    <row r="188" spans="1:386" s="7" customFormat="1" x14ac:dyDescent="0.25">
      <c r="A188" s="5"/>
      <c r="B188" s="5"/>
      <c r="C188" s="5"/>
      <c r="D188" s="5"/>
      <c r="E188" s="5"/>
      <c r="F188" s="5"/>
      <c r="G188" s="5" t="str">
        <f>KPI!$L$41</f>
        <v>КЗ по оплате ФОТ</v>
      </c>
      <c r="H188" s="5"/>
      <c r="I188" s="5"/>
      <c r="J188" s="20" t="str">
        <f>IF($G188="","",INDEX(KPI!$N$11:$N$121,SUMIFS(KPI!$K$11:$K$121,KPI!$L$11:$L$121,$G188)))</f>
        <v>тыс.руб.</v>
      </c>
      <c r="K188" s="5"/>
      <c r="L188" s="5"/>
      <c r="M188" s="5"/>
      <c r="N188" s="5"/>
      <c r="O188" s="5"/>
      <c r="P188" s="5"/>
      <c r="Q188" s="5"/>
      <c r="R188" s="27"/>
      <c r="S188" s="5"/>
      <c r="T188" s="5"/>
      <c r="U188" s="27">
        <f>IF(SUM($U184:U184)&gt;=SUM($U186:U186),SUM($U184:U184)-SUM($U186:U186),0)</f>
        <v>29.677419354838708</v>
      </c>
      <c r="V188" s="27">
        <f>IF(SUM($U184:V184)&gt;=SUM($U186:V186),SUM($U184:V184)-SUM($U186:V186),0)</f>
        <v>59.354838709677416</v>
      </c>
      <c r="W188" s="27">
        <f>IF(SUM($U184:W184)&gt;=SUM($U186:W186),SUM($U184:W184)-SUM($U186:W186),0)</f>
        <v>89.032258064516128</v>
      </c>
      <c r="X188" s="27">
        <f>IF(SUM($U184:X184)&gt;=SUM($U186:X186),SUM($U184:X184)-SUM($U186:X186),0)</f>
        <v>118.70967741935483</v>
      </c>
      <c r="Y188" s="27">
        <f>IF(SUM($U184:Y184)&gt;=SUM($U186:Y186),SUM($U184:Y184)-SUM($U186:Y186),0)</f>
        <v>148.38709677419354</v>
      </c>
      <c r="Z188" s="27">
        <f>IF(SUM($U184:Z184)&gt;=SUM($U186:Z186),SUM($U184:Z184)-SUM($U186:Z186),0)</f>
        <v>178.06451612903226</v>
      </c>
      <c r="AA188" s="27">
        <f>IF(SUM($U184:AA184)&gt;=SUM($U186:AA186),SUM($U184:AA184)-SUM($U186:AA186),0)</f>
        <v>207.74193548387098</v>
      </c>
      <c r="AB188" s="27">
        <f>IF(SUM($U184:AB184)&gt;=SUM($U186:AB186),SUM($U184:AB184)-SUM($U186:AB186),0)</f>
        <v>237.41935483870969</v>
      </c>
      <c r="AC188" s="27">
        <f>IF(SUM($U184:AC184)&gt;=SUM($U186:AC186),SUM($U184:AC184)-SUM($U186:AC186),0)</f>
        <v>267.09677419354841</v>
      </c>
      <c r="AD188" s="27">
        <f>IF(SUM($U184:AD184)&gt;=SUM($U186:AD186),SUM($U184:AD184)-SUM($U186:AD186),0)</f>
        <v>296.77419354838713</v>
      </c>
      <c r="AE188" s="27">
        <f>IF(SUM($U184:AE184)&gt;=SUM($U186:AE186),SUM($U184:AE184)-SUM($U186:AE186),0)</f>
        <v>326.45161290322585</v>
      </c>
      <c r="AF188" s="27">
        <f>IF(SUM($U184:AF184)&gt;=SUM($U186:AF186),SUM($U184:AF184)-SUM($U186:AF186),0)</f>
        <v>356.12903225806457</v>
      </c>
      <c r="AG188" s="27">
        <f>IF(SUM($U184:AG184)&gt;=SUM($U186:AG186),SUM($U184:AG184)-SUM($U186:AG186),0)</f>
        <v>385.80645161290329</v>
      </c>
      <c r="AH188" s="27">
        <f>IF(SUM($U184:AH184)&gt;=SUM($U186:AH186),SUM($U184:AH184)-SUM($U186:AH186),0)</f>
        <v>415.48387096774201</v>
      </c>
      <c r="AI188" s="27">
        <f>IF(SUM($U184:AI184)&gt;=SUM($U186:AI186),SUM($U184:AI184)-SUM($U186:AI186),0)</f>
        <v>0</v>
      </c>
      <c r="AJ188" s="27">
        <f>IF(SUM($U184:AJ184)&gt;=SUM($U186:AJ186),SUM($U184:AJ184)-SUM($U186:AJ186),0)</f>
        <v>14.838709677419445</v>
      </c>
      <c r="AK188" s="27">
        <f>IF(SUM($U184:AK184)&gt;=SUM($U186:AK186),SUM($U184:AK184)-SUM($U186:AK186),0)</f>
        <v>44.516129032258164</v>
      </c>
      <c r="AL188" s="27">
        <f>IF(SUM($U184:AL184)&gt;=SUM($U186:AL186),SUM($U184:AL184)-SUM($U186:AL186),0)</f>
        <v>74.193548387096826</v>
      </c>
      <c r="AM188" s="27">
        <f>IF(SUM($U184:AM184)&gt;=SUM($U186:AM186),SUM($U184:AM184)-SUM($U186:AM186),0)</f>
        <v>103.87096774193549</v>
      </c>
      <c r="AN188" s="27">
        <f>IF(SUM($U184:AN184)&gt;=SUM($U186:AN186),SUM($U184:AN184)-SUM($U186:AN186),0)</f>
        <v>133.54838709677415</v>
      </c>
      <c r="AO188" s="27">
        <f>IF(SUM($U184:AO184)&gt;=SUM($U186:AO186),SUM($U184:AO184)-SUM($U186:AO186),0)</f>
        <v>163.22580645161281</v>
      </c>
      <c r="AP188" s="27">
        <f>IF(SUM($U184:AP184)&gt;=SUM($U186:AP186),SUM($U184:AP184)-SUM($U186:AP186),0)</f>
        <v>192.90322580645147</v>
      </c>
      <c r="AQ188" s="27">
        <f>IF(SUM($U184:AQ184)&gt;=SUM($U186:AQ186),SUM($U184:AQ184)-SUM($U186:AQ186),0)</f>
        <v>222.58064516129014</v>
      </c>
      <c r="AR188" s="27">
        <f>IF(SUM($U184:AR184)&gt;=SUM($U186:AR186),SUM($U184:AR184)-SUM($U186:AR186),0)</f>
        <v>252.2580645161288</v>
      </c>
      <c r="AS188" s="27">
        <f>IF(SUM($U184:AS184)&gt;=SUM($U186:AS186),SUM($U184:AS184)-SUM($U186:AS186),0)</f>
        <v>0</v>
      </c>
      <c r="AT188" s="27">
        <f>IF(SUM($U184:AT184)&gt;=SUM($U186:AT186),SUM($U184:AT184)-SUM($U186:AT186),0)</f>
        <v>0</v>
      </c>
      <c r="AU188" s="27">
        <f>IF(SUM($U184:AU184)&gt;=SUM($U186:AU186),SUM($U184:AU184)-SUM($U186:AU186),0)</f>
        <v>0</v>
      </c>
      <c r="AV188" s="27">
        <f>IF(SUM($U184:AV184)&gt;=SUM($U186:AV186),SUM($U184:AV184)-SUM($U186:AV186),0)</f>
        <v>0</v>
      </c>
      <c r="AW188" s="27">
        <f>IF(SUM($U184:AW184)&gt;=SUM($U186:AW186),SUM($U184:AW184)-SUM($U186:AW186),0)</f>
        <v>0</v>
      </c>
      <c r="AX188" s="27">
        <f>IF(SUM($U184:AX184)&gt;=SUM($U186:AX186),SUM($U184:AX184)-SUM($U186:AX186),0)</f>
        <v>0</v>
      </c>
      <c r="AY188" s="27">
        <f>IF(SUM($U184:AY184)&gt;=SUM($U186:AY186),SUM($U184:AY184)-SUM($U186:AY186),0)</f>
        <v>0</v>
      </c>
      <c r="AZ188" s="27">
        <f>IF(SUM($U184:AZ184)&gt;=SUM($U186:AZ186),SUM($U184:AZ184)-SUM($U186:AZ186),0)</f>
        <v>29.677419354838094</v>
      </c>
      <c r="BA188" s="27">
        <f>IF(SUM($U184:BA184)&gt;=SUM($U186:BA186),SUM($U184:BA184)-SUM($U186:BA186),0)</f>
        <v>59.354838709676756</v>
      </c>
      <c r="BB188" s="27">
        <f>IF(SUM($U184:BB184)&gt;=SUM($U186:BB186),SUM($U184:BB184)-SUM($U186:BB186),0)</f>
        <v>89.032258064515418</v>
      </c>
      <c r="BC188" s="27">
        <f>IF(SUM($U184:BC184)&gt;=SUM($U186:BC186),SUM($U184:BC184)-SUM($U186:BC186),0)</f>
        <v>118.70967741935419</v>
      </c>
      <c r="BD188" s="27">
        <f>IF(SUM($U184:BD184)&gt;=SUM($U186:BD186),SUM($U184:BD184)-SUM($U186:BD186),0)</f>
        <v>148.38709677419297</v>
      </c>
      <c r="BE188" s="27">
        <f>IF(SUM($U184:BE184)&gt;=SUM($U186:BE186),SUM($U184:BE184)-SUM($U186:BE186),0)</f>
        <v>178.06451612903174</v>
      </c>
      <c r="BF188" s="27">
        <f>IF(SUM($U184:BF184)&gt;=SUM($U186:BF186),SUM($U184:BF184)-SUM($U186:BF186),0)</f>
        <v>207.74193548387052</v>
      </c>
      <c r="BG188" s="27">
        <f>IF(SUM($U184:BG184)&gt;=SUM($U186:BG186),SUM($U184:BG184)-SUM($U186:BG186),0)</f>
        <v>237.4193548387093</v>
      </c>
      <c r="BH188" s="27">
        <f>IF(SUM($U184:BH184)&gt;=SUM($U186:BH186),SUM($U184:BH184)-SUM($U186:BH186),0)</f>
        <v>267.09677419354807</v>
      </c>
      <c r="BI188" s="27">
        <f>IF(SUM($U184:BI184)&gt;=SUM($U186:BI186),SUM($U184:BI184)-SUM($U186:BI186),0)</f>
        <v>296.77419354838685</v>
      </c>
      <c r="BJ188" s="27">
        <f>IF(SUM($U184:BJ184)&gt;=SUM($U186:BJ186),SUM($U184:BJ184)-SUM($U186:BJ186),0)</f>
        <v>326.45161290322562</v>
      </c>
      <c r="BK188" s="27">
        <f>IF(SUM($U184:BK184)&gt;=SUM($U186:BK186),SUM($U184:BK184)-SUM($U186:BK186),0)</f>
        <v>356.1290322580644</v>
      </c>
      <c r="BL188" s="27">
        <f>IF(SUM($U184:BL184)&gt;=SUM($U186:BL186),SUM($U184:BL184)-SUM($U186:BL186),0)</f>
        <v>385.80645161290317</v>
      </c>
      <c r="BM188" s="27">
        <f>IF(SUM($U184:BM184)&gt;=SUM($U186:BM186),SUM($U184:BM184)-SUM($U186:BM186),0)</f>
        <v>415.48387096774195</v>
      </c>
      <c r="BN188" s="27">
        <f>IF(SUM($U184:BN184)&gt;=SUM($U186:BN186),SUM($U184:BN184)-SUM($U186:BN186),0)</f>
        <v>0</v>
      </c>
      <c r="BO188" s="27">
        <f>IF(SUM($U184:BO184)&gt;=SUM($U186:BO186),SUM($U184:BO184)-SUM($U186:BO186),0)</f>
        <v>14.838709677419502</v>
      </c>
      <c r="BP188" s="27">
        <f>IF(SUM($U184:BP184)&gt;=SUM($U186:BP186),SUM($U184:BP184)-SUM($U186:BP186),0)</f>
        <v>44.516129032258277</v>
      </c>
      <c r="BQ188" s="27">
        <f>IF(SUM($U184:BQ184)&gt;=SUM($U186:BQ186),SUM($U184:BQ184)-SUM($U186:BQ186),0)</f>
        <v>74.193548387097053</v>
      </c>
      <c r="BR188" s="27">
        <f>IF(SUM($U184:BR184)&gt;=SUM($U186:BR186),SUM($U184:BR184)-SUM($U186:BR186),0)</f>
        <v>103.87096774193583</v>
      </c>
      <c r="BS188" s="27">
        <f>IF(SUM($U184:BS184)&gt;=SUM($U186:BS186),SUM($U184:BS184)-SUM($U186:BS186),0)</f>
        <v>133.5483870967746</v>
      </c>
      <c r="BT188" s="27">
        <f>IF(SUM($U184:BT184)&gt;=SUM($U186:BT186),SUM($U184:BT184)-SUM($U186:BT186),0)</f>
        <v>163.22580645161338</v>
      </c>
      <c r="BU188" s="27">
        <f>IF(SUM($U184:BU184)&gt;=SUM($U186:BU186),SUM($U184:BU184)-SUM($U186:BU186),0)</f>
        <v>192.90322580645216</v>
      </c>
      <c r="BV188" s="27">
        <f>IF(SUM($U184:BV184)&gt;=SUM($U186:BV186),SUM($U184:BV184)-SUM($U186:BV186),0)</f>
        <v>222.58064516129093</v>
      </c>
      <c r="BW188" s="27">
        <f>IF(SUM($U184:BW184)&gt;=SUM($U186:BW186),SUM($U184:BW184)-SUM($U186:BW186),0)</f>
        <v>252.25806451612971</v>
      </c>
      <c r="BX188" s="27">
        <f>IF(SUM($U184:BX184)&gt;=SUM($U186:BX186),SUM($U184:BX184)-SUM($U186:BX186),0)</f>
        <v>0</v>
      </c>
      <c r="BY188" s="27">
        <f>IF(SUM($U184:BY184)&gt;=SUM($U186:BY186),SUM($U184:BY184)-SUM($U186:BY186),0)</f>
        <v>0</v>
      </c>
      <c r="BZ188" s="27">
        <f>IF(SUM($U184:BZ184)&gt;=SUM($U186:BZ186),SUM($U184:BZ184)-SUM($U186:BZ186),0)</f>
        <v>0</v>
      </c>
      <c r="CA188" s="27">
        <f>IF(SUM($U184:CA184)&gt;=SUM($U186:CA186),SUM($U184:CA184)-SUM($U186:CA186),0)</f>
        <v>0</v>
      </c>
      <c r="CB188" s="27">
        <f>IF(SUM($U184:CB184)&gt;=SUM($U186:CB186),SUM($U184:CB184)-SUM($U186:CB186),0)</f>
        <v>0</v>
      </c>
      <c r="CC188" s="27">
        <f>IF(SUM($U184:CC184)&gt;=SUM($U186:CC186),SUM($U184:CC184)-SUM($U186:CC186),0)</f>
        <v>0</v>
      </c>
      <c r="CD188" s="27">
        <f>IF(SUM($U184:CD184)&gt;=SUM($U186:CD186),SUM($U184:CD184)-SUM($U186:CD186),0)</f>
        <v>1.1368683772161603E-12</v>
      </c>
      <c r="CE188" s="27">
        <f>IF(SUM($U184:CE184)&gt;=SUM($U186:CE186),SUM($U184:CE184)-SUM($U186:CE186),0)</f>
        <v>30.666666666667879</v>
      </c>
      <c r="CF188" s="27">
        <f>IF(SUM($U184:CF184)&gt;=SUM($U186:CF186),SUM($U184:CF184)-SUM($U186:CF186),0)</f>
        <v>61.333333333334622</v>
      </c>
      <c r="CG188" s="27">
        <f>IF(SUM($U184:CG184)&gt;=SUM($U186:CG186),SUM($U184:CG184)-SUM($U186:CG186),0)</f>
        <v>92.000000000001364</v>
      </c>
      <c r="CH188" s="27">
        <f>IF(SUM($U184:CH184)&gt;=SUM($U186:CH186),SUM($U184:CH184)-SUM($U186:CH186),0)</f>
        <v>122.66666666666811</v>
      </c>
      <c r="CI188" s="27">
        <f>IF(SUM($U184:CI184)&gt;=SUM($U186:CI186),SUM($U184:CI184)-SUM($U186:CI186),0)</f>
        <v>153.33333333333485</v>
      </c>
      <c r="CJ188" s="27">
        <f>IF(SUM($U184:CJ184)&gt;=SUM($U186:CJ186),SUM($U184:CJ184)-SUM($U186:CJ186),0)</f>
        <v>184.00000000000159</v>
      </c>
      <c r="CK188" s="27">
        <f>IF(SUM($U184:CK184)&gt;=SUM($U186:CK186),SUM($U184:CK184)-SUM($U186:CK186),0)</f>
        <v>214.66666666666833</v>
      </c>
      <c r="CL188" s="27">
        <f>IF(SUM($U184:CL184)&gt;=SUM($U186:CL186),SUM($U184:CL184)-SUM($U186:CL186),0)</f>
        <v>245.33333333333485</v>
      </c>
      <c r="CM188" s="27">
        <f>IF(SUM($U184:CM184)&gt;=SUM($U186:CM186),SUM($U184:CM184)-SUM($U186:CM186),0)</f>
        <v>276.00000000000136</v>
      </c>
      <c r="CN188" s="27">
        <f>IF(SUM($U184:CN184)&gt;=SUM($U186:CN186),SUM($U184:CN184)-SUM($U186:CN186),0)</f>
        <v>306.66666666666788</v>
      </c>
      <c r="CO188" s="27">
        <f>IF(SUM($U184:CO184)&gt;=SUM($U186:CO186),SUM($U184:CO184)-SUM($U186:CO186),0)</f>
        <v>337.33333333333439</v>
      </c>
      <c r="CP188" s="27">
        <f>IF(SUM($U184:CP184)&gt;=SUM($U186:CP186),SUM($U184:CP184)-SUM($U186:CP186),0)</f>
        <v>368.00000000000091</v>
      </c>
      <c r="CQ188" s="27">
        <f>IF(SUM($U184:CQ184)&gt;=SUM($U186:CQ186),SUM($U184:CQ184)-SUM($U186:CQ186),0)</f>
        <v>398.66666666666742</v>
      </c>
      <c r="CR188" s="27">
        <f>IF(SUM($U184:CR184)&gt;=SUM($U186:CR186),SUM($U184:CR184)-SUM($U186:CR186),0)</f>
        <v>429.33333333333394</v>
      </c>
      <c r="CS188" s="27">
        <f>IF(SUM($U184:CS184)&gt;=SUM($U186:CS186),SUM($U184:CS184)-SUM($U186:CS186),0)</f>
        <v>4.5474735088646412E-13</v>
      </c>
      <c r="CT188" s="27">
        <f>IF(SUM($U184:CT184)&gt;=SUM($U186:CT186),SUM($U184:CT184)-SUM($U186:CT186),0)</f>
        <v>30.66666666666697</v>
      </c>
      <c r="CU188" s="27">
        <f>IF(SUM($U184:CU184)&gt;=SUM($U186:CU186),SUM($U184:CU184)-SUM($U186:CU186),0)</f>
        <v>61.333333333333485</v>
      </c>
      <c r="CV188" s="27">
        <f>IF(SUM($U184:CV184)&gt;=SUM($U186:CV186),SUM($U184:CV184)-SUM($U186:CV186),0)</f>
        <v>92</v>
      </c>
      <c r="CW188" s="27">
        <f>IF(SUM($U184:CW184)&gt;=SUM($U186:CW186),SUM($U184:CW184)-SUM($U186:CW186),0)</f>
        <v>122.66666666666652</v>
      </c>
      <c r="CX188" s="27">
        <f>IF(SUM($U184:CX184)&gt;=SUM($U186:CX186),SUM($U184:CX184)-SUM($U186:CX186),0)</f>
        <v>153.33333333333303</v>
      </c>
      <c r="CY188" s="27">
        <f>IF(SUM($U184:CY184)&gt;=SUM($U186:CY186),SUM($U184:CY184)-SUM($U186:CY186),0)</f>
        <v>183.99999999999955</v>
      </c>
      <c r="CZ188" s="27">
        <f>IF(SUM($U184:CZ184)&gt;=SUM($U186:CZ186),SUM($U184:CZ184)-SUM($U186:CZ186),0)</f>
        <v>214.66666666666606</v>
      </c>
      <c r="DA188" s="27">
        <f>IF(SUM($U184:DA184)&gt;=SUM($U186:DA186),SUM($U184:DA184)-SUM($U186:DA186),0)</f>
        <v>245.33333333333258</v>
      </c>
      <c r="DB188" s="27">
        <f>IF(SUM($U184:DB184)&gt;=SUM($U186:DB186),SUM($U184:DB184)-SUM($U186:DB186),0)</f>
        <v>275.99999999999909</v>
      </c>
      <c r="DC188" s="27">
        <f>IF(SUM($U184:DC184)&gt;=SUM($U186:DC186),SUM($U184:DC184)-SUM($U186:DC186),0)</f>
        <v>0</v>
      </c>
      <c r="DD188" s="27">
        <f>IF(SUM($U184:DD184)&gt;=SUM($U186:DD186),SUM($U184:DD184)-SUM($U186:DD186),0)</f>
        <v>0</v>
      </c>
      <c r="DE188" s="27">
        <f>IF(SUM($U184:DE184)&gt;=SUM($U186:DE186),SUM($U184:DE184)-SUM($U186:DE186),0)</f>
        <v>0</v>
      </c>
      <c r="DF188" s="27">
        <f>IF(SUM($U184:DF184)&gt;=SUM($U186:DF186),SUM($U184:DF184)-SUM($U186:DF186),0)</f>
        <v>0</v>
      </c>
      <c r="DG188" s="27">
        <f>IF(SUM($U184:DG184)&gt;=SUM($U186:DG186),SUM($U184:DG184)-SUM($U186:DG186),0)</f>
        <v>0</v>
      </c>
      <c r="DH188" s="27">
        <f>IF(SUM($U184:DH184)&gt;=SUM($U186:DH186),SUM($U184:DH184)-SUM($U186:DH186),0)</f>
        <v>-1.8189894035458565E-12</v>
      </c>
      <c r="DI188" s="27">
        <f>IF(SUM($U184:DI184)&gt;=SUM($U186:DI186),SUM($U184:DI184)-SUM($U186:DI186),0)</f>
        <v>29.677419354836729</v>
      </c>
      <c r="DJ188" s="27">
        <f>IF(SUM($U184:DJ184)&gt;=SUM($U186:DJ186),SUM($U184:DJ184)-SUM($U186:DJ186),0)</f>
        <v>59.354838709675278</v>
      </c>
      <c r="DK188" s="27">
        <f>IF(SUM($U184:DK184)&gt;=SUM($U186:DK186),SUM($U184:DK184)-SUM($U186:DK186),0)</f>
        <v>89.032258064513826</v>
      </c>
      <c r="DL188" s="27">
        <f>IF(SUM($U184:DL184)&gt;=SUM($U186:DL186),SUM($U184:DL184)-SUM($U186:DL186),0)</f>
        <v>118.70967741935237</v>
      </c>
      <c r="DM188" s="27">
        <f>IF(SUM($U184:DM184)&gt;=SUM($U186:DM186),SUM($U184:DM184)-SUM($U186:DM186),0)</f>
        <v>148.38709677419092</v>
      </c>
      <c r="DN188" s="27">
        <f>IF(SUM($U184:DN184)&gt;=SUM($U186:DN186),SUM($U184:DN184)-SUM($U186:DN186),0)</f>
        <v>178.06451612902947</v>
      </c>
      <c r="DO188" s="27">
        <f>IF(SUM($U184:DO184)&gt;=SUM($U186:DO186),SUM($U184:DO184)-SUM($U186:DO186),0)</f>
        <v>207.74193548386802</v>
      </c>
      <c r="DP188" s="27">
        <f>IF(SUM($U184:DP184)&gt;=SUM($U186:DP186),SUM($U184:DP184)-SUM($U186:DP186),0)</f>
        <v>237.41935483870657</v>
      </c>
      <c r="DQ188" s="27">
        <f>IF(SUM($U184:DQ184)&gt;=SUM($U186:DQ186),SUM($U184:DQ184)-SUM($U186:DQ186),0)</f>
        <v>267.09677419354512</v>
      </c>
      <c r="DR188" s="27">
        <f>IF(SUM($U184:DR184)&gt;=SUM($U186:DR186),SUM($U184:DR184)-SUM($U186:DR186),0)</f>
        <v>296.77419354838366</v>
      </c>
      <c r="DS188" s="27">
        <f>IF(SUM($U184:DS184)&gt;=SUM($U186:DS186),SUM($U184:DS184)-SUM($U186:DS186),0)</f>
        <v>326.45161290322221</v>
      </c>
      <c r="DT188" s="27">
        <f>IF(SUM($U184:DT184)&gt;=SUM($U186:DT186),SUM($U184:DT184)-SUM($U186:DT186),0)</f>
        <v>356.12903225806076</v>
      </c>
      <c r="DU188" s="27">
        <f>IF(SUM($U184:DU184)&gt;=SUM($U186:DU186),SUM($U184:DU184)-SUM($U186:DU186),0)</f>
        <v>385.80645161289931</v>
      </c>
      <c r="DV188" s="27">
        <f>IF(SUM($U184:DV184)&gt;=SUM($U186:DV186),SUM($U184:DV184)-SUM($U186:DV186),0)</f>
        <v>415.48387096773786</v>
      </c>
      <c r="DW188" s="27">
        <f>IF(SUM($U184:DW184)&gt;=SUM($U186:DW186),SUM($U184:DW184)-SUM($U186:DW186),0)</f>
        <v>0</v>
      </c>
      <c r="DX188" s="27">
        <f>IF(SUM($U184:DX184)&gt;=SUM($U186:DX186),SUM($U184:DX184)-SUM($U186:DX186),0)</f>
        <v>14.838709677414954</v>
      </c>
      <c r="DY188" s="27">
        <f>IF(SUM($U184:DY184)&gt;=SUM($U186:DY186),SUM($U184:DY184)-SUM($U186:DY186),0)</f>
        <v>44.516129032253502</v>
      </c>
      <c r="DZ188" s="27">
        <f>IF(SUM($U184:DZ184)&gt;=SUM($U186:DZ186),SUM($U184:DZ184)-SUM($U186:DZ186),0)</f>
        <v>74.193548387092051</v>
      </c>
      <c r="EA188" s="27">
        <f>IF(SUM($U184:EA184)&gt;=SUM($U186:EA186),SUM($U184:EA184)-SUM($U186:EA186),0)</f>
        <v>103.8709677419306</v>
      </c>
      <c r="EB188" s="27">
        <f>IF(SUM($U184:EB184)&gt;=SUM($U186:EB186),SUM($U184:EB184)-SUM($U186:EB186),0)</f>
        <v>133.54838709676915</v>
      </c>
      <c r="EC188" s="27">
        <f>IF(SUM($U184:EC184)&gt;=SUM($U186:EC186),SUM($U184:EC184)-SUM($U186:EC186),0)</f>
        <v>163.2258064516077</v>
      </c>
      <c r="ED188" s="27">
        <f>IF(SUM($U184:ED184)&gt;=SUM($U186:ED186),SUM($U184:ED184)-SUM($U186:ED186),0)</f>
        <v>192.90322580644624</v>
      </c>
      <c r="EE188" s="27">
        <f>IF(SUM($U184:EE184)&gt;=SUM($U186:EE186),SUM($U184:EE184)-SUM($U186:EE186),0)</f>
        <v>222.58064516128479</v>
      </c>
      <c r="EF188" s="27">
        <f>IF(SUM($U184:EF184)&gt;=SUM($U186:EF186),SUM($U184:EF184)-SUM($U186:EF186),0)</f>
        <v>252.25806451612334</v>
      </c>
      <c r="EG188" s="27">
        <f>IF(SUM($U184:EG184)&gt;=SUM($U186:EG186),SUM($U184:EG184)-SUM($U186:EG186),0)</f>
        <v>0</v>
      </c>
      <c r="EH188" s="27">
        <f>IF(SUM($U184:EH184)&gt;=SUM($U186:EH186),SUM($U184:EH184)-SUM($U186:EH186),0)</f>
        <v>0</v>
      </c>
      <c r="EI188" s="27">
        <f>IF(SUM($U184:EI184)&gt;=SUM($U186:EI186),SUM($U184:EI184)-SUM($U186:EI186),0)</f>
        <v>0</v>
      </c>
      <c r="EJ188" s="27">
        <f>IF(SUM($U184:EJ184)&gt;=SUM($U186:EJ186),SUM($U184:EJ184)-SUM($U186:EJ186),0)</f>
        <v>0</v>
      </c>
      <c r="EK188" s="27">
        <f>IF(SUM($U184:EK184)&gt;=SUM($U186:EK186),SUM($U184:EK184)-SUM($U186:EK186),0)</f>
        <v>0</v>
      </c>
      <c r="EL188" s="27">
        <f>IF(SUM($U184:EL184)&gt;=SUM($U186:EL186),SUM($U184:EL184)-SUM($U186:EL186),0)</f>
        <v>0</v>
      </c>
      <c r="EM188" s="27">
        <f>IF(SUM($U184:EM184)&gt;=SUM($U186:EM186),SUM($U184:EM184)-SUM($U186:EM186),0)</f>
        <v>0</v>
      </c>
      <c r="EN188" s="27">
        <f>IF(SUM($U184:EN184)&gt;=SUM($U186:EN186),SUM($U184:EN184)-SUM($U186:EN186),0)</f>
        <v>30.666666666659694</v>
      </c>
      <c r="EO188" s="27">
        <f>IF(SUM($U184:EO184)&gt;=SUM($U186:EO186),SUM($U184:EO184)-SUM($U186:EO186),0)</f>
        <v>61.333333333326209</v>
      </c>
      <c r="EP188" s="27">
        <f>IF(SUM($U184:EP184)&gt;=SUM($U186:EP186),SUM($U184:EP184)-SUM($U186:EP186),0)</f>
        <v>91.999999999992724</v>
      </c>
      <c r="EQ188" s="27">
        <f>IF(SUM($U184:EQ184)&gt;=SUM($U186:EQ186),SUM($U184:EQ184)-SUM($U186:EQ186),0)</f>
        <v>122.66666666665924</v>
      </c>
      <c r="ER188" s="27">
        <f>IF(SUM($U184:ER184)&gt;=SUM($U186:ER186),SUM($U184:ER184)-SUM($U186:ER186),0)</f>
        <v>153.33333333332575</v>
      </c>
      <c r="ES188" s="27">
        <f>IF(SUM($U184:ES184)&gt;=SUM($U186:ES186),SUM($U184:ES184)-SUM($U186:ES186),0)</f>
        <v>183.99999999999227</v>
      </c>
      <c r="ET188" s="27">
        <f>IF(SUM($U184:ET184)&gt;=SUM($U186:ET186),SUM($U184:ET184)-SUM($U186:ET186),0)</f>
        <v>214.66666666665878</v>
      </c>
      <c r="EU188" s="27">
        <f>IF(SUM($U184:EU184)&gt;=SUM($U186:EU186),SUM($U184:EU184)-SUM($U186:EU186),0)</f>
        <v>245.3333333333253</v>
      </c>
      <c r="EV188" s="27">
        <f>IF(SUM($U184:EV184)&gt;=SUM($U186:EV186),SUM($U184:EV184)-SUM($U186:EV186),0)</f>
        <v>275.99999999999181</v>
      </c>
      <c r="EW188" s="27">
        <f>IF(SUM($U184:EW184)&gt;=SUM($U186:EW186),SUM($U184:EW184)-SUM($U186:EW186),0)</f>
        <v>306.66666666665833</v>
      </c>
      <c r="EX188" s="27">
        <f>IF(SUM($U184:EX184)&gt;=SUM($U186:EX186),SUM($U184:EX184)-SUM($U186:EX186),0)</f>
        <v>337.33333333332484</v>
      </c>
      <c r="EY188" s="27">
        <f>IF(SUM($U184:EY184)&gt;=SUM($U186:EY186),SUM($U184:EY184)-SUM($U186:EY186),0)</f>
        <v>367.99999999999136</v>
      </c>
      <c r="EZ188" s="27">
        <f>IF(SUM($U184:EZ184)&gt;=SUM($U186:EZ186),SUM($U184:EZ184)-SUM($U186:EZ186),0)</f>
        <v>398.66666666665787</v>
      </c>
      <c r="FA188" s="27">
        <f>IF(SUM($U184:FA184)&gt;=SUM($U186:FA186),SUM($U184:FA184)-SUM($U186:FA186),0)</f>
        <v>429.33333333332484</v>
      </c>
      <c r="FB188" s="27">
        <f>IF(SUM($U184:FB184)&gt;=SUM($U186:FB186),SUM($U184:FB184)-SUM($U186:FB186),0)</f>
        <v>0</v>
      </c>
      <c r="FC188" s="27">
        <f>IF(SUM($U184:FC184)&gt;=SUM($U186:FC186),SUM($U184:FC184)-SUM($U186:FC186),0)</f>
        <v>30.666666666658784</v>
      </c>
      <c r="FD188" s="27">
        <f>IF(SUM($U184:FD184)&gt;=SUM($U186:FD186),SUM($U184:FD184)-SUM($U186:FD186),0)</f>
        <v>61.333333333325754</v>
      </c>
      <c r="FE188" s="27">
        <f>IF(SUM($U184:FE184)&gt;=SUM($U186:FE186),SUM($U184:FE184)-SUM($U186:FE186),0)</f>
        <v>91.999999999992724</v>
      </c>
      <c r="FF188" s="27">
        <f>IF(SUM($U184:FF184)&gt;=SUM($U186:FF186),SUM($U184:FF184)-SUM($U186:FF186),0)</f>
        <v>122.66666666665969</v>
      </c>
      <c r="FG188" s="27">
        <f>IF(SUM($U184:FG184)&gt;=SUM($U186:FG186),SUM($U184:FG184)-SUM($U186:FG186),0)</f>
        <v>153.33333333332666</v>
      </c>
      <c r="FH188" s="27">
        <f>IF(SUM($U184:FH184)&gt;=SUM($U186:FH186),SUM($U184:FH184)-SUM($U186:FH186),0)</f>
        <v>183.99999999999363</v>
      </c>
      <c r="FI188" s="27">
        <f>IF(SUM($U184:FI184)&gt;=SUM($U186:FI186),SUM($U184:FI184)-SUM($U186:FI186),0)</f>
        <v>214.6666666666606</v>
      </c>
      <c r="FJ188" s="27">
        <f>IF(SUM($U184:FJ184)&gt;=SUM($U186:FJ186),SUM($U184:FJ184)-SUM($U186:FJ186),0)</f>
        <v>245.33333333332757</v>
      </c>
      <c r="FK188" s="27">
        <f>IF(SUM($U184:FK184)&gt;=SUM($U186:FK186),SUM($U184:FK184)-SUM($U186:FK186),0)</f>
        <v>275.99999999999454</v>
      </c>
      <c r="FL188" s="27">
        <f>IF(SUM($U184:FL184)&gt;=SUM($U186:FL186),SUM($U184:FL184)-SUM($U186:FL186),0)</f>
        <v>0</v>
      </c>
      <c r="FM188" s="27">
        <f>IF(SUM($U184:FM184)&gt;=SUM($U186:FM186),SUM($U184:FM184)-SUM($U186:FM186),0)</f>
        <v>0</v>
      </c>
      <c r="FN188" s="27">
        <f>IF(SUM($U184:FN184)&gt;=SUM($U186:FN186),SUM($U184:FN184)-SUM($U186:FN186),0)</f>
        <v>0</v>
      </c>
      <c r="FO188" s="27">
        <f>IF(SUM($U184:FO184)&gt;=SUM($U186:FO186),SUM($U184:FO184)-SUM($U186:FO186),0)</f>
        <v>0</v>
      </c>
      <c r="FP188" s="27">
        <f>IF(SUM($U184:FP184)&gt;=SUM($U186:FP186),SUM($U184:FP184)-SUM($U186:FP186),0)</f>
        <v>0</v>
      </c>
      <c r="FQ188" s="27">
        <f>IF(SUM($U184:FQ184)&gt;=SUM($U186:FQ186),SUM($U184:FQ184)-SUM($U186:FQ186),0)</f>
        <v>-3.637978807091713E-12</v>
      </c>
      <c r="FR188" s="27">
        <f>IF(SUM($U184:FR184)&gt;=SUM($U186:FR186),SUM($U184:FR184)-SUM($U186:FR186),0)</f>
        <v>29.677419354835365</v>
      </c>
      <c r="FS188" s="27">
        <f>IF(SUM($U184:FS184)&gt;=SUM($U186:FS186),SUM($U184:FS184)-SUM($U186:FS186),0)</f>
        <v>59.354838709674368</v>
      </c>
      <c r="FT188" s="27">
        <f>IF(SUM($U184:FT184)&gt;=SUM($U186:FT186),SUM($U184:FT184)-SUM($U186:FT186),0)</f>
        <v>89.032258064513371</v>
      </c>
      <c r="FU188" s="27">
        <f>IF(SUM($U184:FU184)&gt;=SUM($U186:FU186),SUM($U184:FU184)-SUM($U186:FU186),0)</f>
        <v>118.70967741935237</v>
      </c>
      <c r="FV188" s="27">
        <f>IF(SUM($U184:FV184)&gt;=SUM($U186:FV186),SUM($U184:FV184)-SUM($U186:FV186),0)</f>
        <v>148.38709677419138</v>
      </c>
      <c r="FW188" s="27">
        <f>IF(SUM($U184:FW184)&gt;=SUM($U186:FW186),SUM($U184:FW184)-SUM($U186:FW186),0)</f>
        <v>178.06451612903038</v>
      </c>
      <c r="FX188" s="27">
        <f>IF(SUM($U184:FX184)&gt;=SUM($U186:FX186),SUM($U184:FX184)-SUM($U186:FX186),0)</f>
        <v>207.74193548386938</v>
      </c>
      <c r="FY188" s="27">
        <f>IF(SUM($U184:FY184)&gt;=SUM($U186:FY186),SUM($U184:FY184)-SUM($U186:FY186),0)</f>
        <v>237.41935483870839</v>
      </c>
      <c r="FZ188" s="27">
        <f>IF(SUM($U184:FZ184)&gt;=SUM($U186:FZ186),SUM($U184:FZ184)-SUM($U186:FZ186),0)</f>
        <v>267.09677419354739</v>
      </c>
      <c r="GA188" s="27">
        <f>IF(SUM($U184:GA184)&gt;=SUM($U186:GA186),SUM($U184:GA184)-SUM($U186:GA186),0)</f>
        <v>296.77419354838639</v>
      </c>
      <c r="GB188" s="27">
        <f>IF(SUM($U184:GB184)&gt;=SUM($U186:GB186),SUM($U184:GB184)-SUM($U186:GB186),0)</f>
        <v>326.4516129032254</v>
      </c>
      <c r="GC188" s="27">
        <f>IF(SUM($U184:GC184)&gt;=SUM($U186:GC186),SUM($U184:GC184)-SUM($U186:GC186),0)</f>
        <v>356.1290322580644</v>
      </c>
      <c r="GD188" s="27">
        <f>IF(SUM($U184:GD184)&gt;=SUM($U186:GD186),SUM($U184:GD184)-SUM($U186:GD186),0)</f>
        <v>385.8064516129034</v>
      </c>
      <c r="GE188" s="27">
        <f>IF(SUM($U184:GE184)&gt;=SUM($U186:GE186),SUM($U184:GE184)-SUM($U186:GE186),0)</f>
        <v>415.4838709677424</v>
      </c>
      <c r="GF188" s="27">
        <f>IF(SUM($U184:GF184)&gt;=SUM($U186:GF186),SUM($U184:GF184)-SUM($U186:GF186),0)</f>
        <v>0</v>
      </c>
      <c r="GG188" s="27">
        <f>IF(SUM($U184:GG184)&gt;=SUM($U186:GG186),SUM($U184:GG184)-SUM($U186:GG186),0)</f>
        <v>14.838709677420411</v>
      </c>
      <c r="GH188" s="27">
        <f>IF(SUM($U184:GH184)&gt;=SUM($U186:GH186),SUM($U184:GH184)-SUM($U186:GH186),0)</f>
        <v>44.516129032259414</v>
      </c>
      <c r="GI188" s="27">
        <f>IF(SUM($U184:GI184)&gt;=SUM($U186:GI186),SUM($U184:GI184)-SUM($U186:GI186),0)</f>
        <v>74.193548387098417</v>
      </c>
      <c r="GJ188" s="27">
        <f>IF(SUM($U184:GJ184)&gt;=SUM($U186:GJ186),SUM($U184:GJ184)-SUM($U186:GJ186),0)</f>
        <v>103.87096774193742</v>
      </c>
      <c r="GK188" s="27">
        <f>IF(SUM($U184:GK184)&gt;=SUM($U186:GK186),SUM($U184:GK184)-SUM($U186:GK186),0)</f>
        <v>133.54838709677642</v>
      </c>
      <c r="GL188" s="27">
        <f>IF(SUM($U184:GL184)&gt;=SUM($U186:GL186),SUM($U184:GL184)-SUM($U186:GL186),0)</f>
        <v>163.22580645161543</v>
      </c>
      <c r="GM188" s="27">
        <f>IF(SUM($U184:GM184)&gt;=SUM($U186:GM186),SUM($U184:GM184)-SUM($U186:GM186),0)</f>
        <v>192.90322580645443</v>
      </c>
      <c r="GN188" s="27">
        <f>IF(SUM($U184:GN184)&gt;=SUM($U186:GN186),SUM($U184:GN184)-SUM($U186:GN186),0)</f>
        <v>222.58064516129343</v>
      </c>
      <c r="GO188" s="27">
        <f>IF(SUM($U184:GO184)&gt;=SUM($U186:GO186),SUM($U184:GO184)-SUM($U186:GO186),0)</f>
        <v>252.25806451613244</v>
      </c>
      <c r="GP188" s="27">
        <f>IF(SUM($U184:GP184)&gt;=SUM($U186:GP186),SUM($U184:GP184)-SUM($U186:GP186),0)</f>
        <v>0</v>
      </c>
      <c r="GQ188" s="27">
        <f>IF(SUM($U184:GQ184)&gt;=SUM($U186:GQ186),SUM($U184:GQ184)-SUM($U186:GQ186),0)</f>
        <v>0</v>
      </c>
      <c r="GR188" s="27">
        <f>IF(SUM($U184:GR184)&gt;=SUM($U186:GR186),SUM($U184:GR184)-SUM($U186:GR186),0)</f>
        <v>0</v>
      </c>
      <c r="GS188" s="27">
        <f>IF(SUM($U184:GS184)&gt;=SUM($U186:GS186),SUM($U184:GS184)-SUM($U186:GS186),0)</f>
        <v>0</v>
      </c>
      <c r="GT188" s="27">
        <f>IF(SUM($U184:GT184)&gt;=SUM($U186:GT186),SUM($U184:GT184)-SUM($U186:GT186),0)</f>
        <v>0</v>
      </c>
      <c r="GU188" s="27">
        <f>IF(SUM($U184:GU184)&gt;=SUM($U186:GU186),SUM($U184:GU184)-SUM($U186:GU186),0)</f>
        <v>0</v>
      </c>
      <c r="GV188" s="27">
        <f>IF(SUM($U184:GV184)&gt;=SUM($U186:GV186),SUM($U184:GV184)-SUM($U186:GV186),0)</f>
        <v>5.4569682106375694E-12</v>
      </c>
      <c r="GW188" s="27">
        <f>IF(SUM($U184:GW184)&gt;=SUM($U186:GW186),SUM($U184:GW184)-SUM($U186:GW186),0)</f>
        <v>29.67741935484446</v>
      </c>
      <c r="GX188" s="27">
        <f>IF(SUM($U184:GX184)&gt;=SUM($U186:GX186),SUM($U184:GX184)-SUM($U186:GX186),0)</f>
        <v>59.354838709683463</v>
      </c>
      <c r="GY188" s="27">
        <f>IF(SUM($U184:GY184)&gt;=SUM($U186:GY186),SUM($U184:GY184)-SUM($U186:GY186),0)</f>
        <v>89.032258064522466</v>
      </c>
      <c r="GZ188" s="27">
        <f>IF(SUM($U184:GZ184)&gt;=SUM($U186:GZ186),SUM($U184:GZ184)-SUM($U186:GZ186),0)</f>
        <v>118.70967741936147</v>
      </c>
      <c r="HA188" s="27">
        <f>IF(SUM($U184:HA184)&gt;=SUM($U186:HA186),SUM($U184:HA184)-SUM($U186:HA186),0)</f>
        <v>148.38709677420047</v>
      </c>
      <c r="HB188" s="27">
        <f>IF(SUM($U184:HB184)&gt;=SUM($U186:HB186),SUM($U184:HB184)-SUM($U186:HB186),0)</f>
        <v>178.06451612903948</v>
      </c>
      <c r="HC188" s="27">
        <f>IF(SUM($U184:HC184)&gt;=SUM($U186:HC186),SUM($U184:HC184)-SUM($U186:HC186),0)</f>
        <v>207.74193548387848</v>
      </c>
      <c r="HD188" s="27">
        <f>IF(SUM($U184:HD184)&gt;=SUM($U186:HD186),SUM($U184:HD184)-SUM($U186:HD186),0)</f>
        <v>237.41935483871748</v>
      </c>
      <c r="HE188" s="27">
        <f>IF(SUM($U184:HE184)&gt;=SUM($U186:HE186),SUM($U184:HE184)-SUM($U186:HE186),0)</f>
        <v>267.09677419355648</v>
      </c>
      <c r="HF188" s="27">
        <f>IF(SUM($U184:HF184)&gt;=SUM($U186:HF186),SUM($U184:HF184)-SUM($U186:HF186),0)</f>
        <v>296.77419354839549</v>
      </c>
      <c r="HG188" s="27">
        <f>IF(SUM($U184:HG184)&gt;=SUM($U186:HG186),SUM($U184:HG184)-SUM($U186:HG186),0)</f>
        <v>326.45161290323449</v>
      </c>
      <c r="HH188" s="27">
        <f>IF(SUM($U184:HH184)&gt;=SUM($U186:HH186),SUM($U184:HH184)-SUM($U186:HH186),0)</f>
        <v>356.12903225807349</v>
      </c>
      <c r="HI188" s="27">
        <f>IF(SUM($U184:HI184)&gt;=SUM($U186:HI186),SUM($U184:HI184)-SUM($U186:HI186),0)</f>
        <v>385.8064516129125</v>
      </c>
      <c r="HJ188" s="27">
        <f>IF(SUM($U184:HJ184)&gt;=SUM($U186:HJ186),SUM($U184:HJ184)-SUM($U186:HJ186),0)</f>
        <v>415.4838709677515</v>
      </c>
      <c r="HK188" s="27">
        <f>IF(SUM($U184:HK184)&gt;=SUM($U186:HK186),SUM($U184:HK184)-SUM($U186:HK186),0)</f>
        <v>0</v>
      </c>
      <c r="HL188" s="27">
        <f>IF(SUM($U184:HL184)&gt;=SUM($U186:HL186),SUM($U184:HL184)-SUM($U186:HL186),0)</f>
        <v>14.838709677429506</v>
      </c>
      <c r="HM188" s="27">
        <f>IF(SUM($U184:HM184)&gt;=SUM($U186:HM186),SUM($U184:HM184)-SUM($U186:HM186),0)</f>
        <v>44.516129032268509</v>
      </c>
      <c r="HN188" s="27">
        <f>IF(SUM($U184:HN184)&gt;=SUM($U186:HN186),SUM($U184:HN184)-SUM($U186:HN186),0)</f>
        <v>74.193548387107512</v>
      </c>
      <c r="HO188" s="27">
        <f>IF(SUM($U184:HO184)&gt;=SUM($U186:HO186),SUM($U184:HO184)-SUM($U186:HO186),0)</f>
        <v>103.87096774194652</v>
      </c>
      <c r="HP188" s="27">
        <f>IF(SUM($U184:HP184)&gt;=SUM($U186:HP186),SUM($U184:HP184)-SUM($U186:HP186),0)</f>
        <v>133.54838709678552</v>
      </c>
      <c r="HQ188" s="27">
        <f>IF(SUM($U184:HQ184)&gt;=SUM($U186:HQ186),SUM($U184:HQ184)-SUM($U186:HQ186),0)</f>
        <v>163.22580645162452</v>
      </c>
      <c r="HR188" s="27">
        <f>IF(SUM($U184:HR184)&gt;=SUM($U186:HR186),SUM($U184:HR184)-SUM($U186:HR186),0)</f>
        <v>192.90322580646352</v>
      </c>
      <c r="HS188" s="27">
        <f>IF(SUM($U184:HS184)&gt;=SUM($U186:HS186),SUM($U184:HS184)-SUM($U186:HS186),0)</f>
        <v>222.58064516130253</v>
      </c>
      <c r="HT188" s="27">
        <f>IF(SUM($U184:HT184)&gt;=SUM($U186:HT186),SUM($U184:HT184)-SUM($U186:HT186),0)</f>
        <v>252.25806451614153</v>
      </c>
      <c r="HU188" s="27">
        <f>IF(SUM($U184:HU184)&gt;=SUM($U186:HU186),SUM($U184:HU184)-SUM($U186:HU186),0)</f>
        <v>0</v>
      </c>
      <c r="HV188" s="27">
        <f>IF(SUM($U184:HV184)&gt;=SUM($U186:HV186),SUM($U184:HV184)-SUM($U186:HV186),0)</f>
        <v>0</v>
      </c>
      <c r="HW188" s="27">
        <f>IF(SUM($U184:HW184)&gt;=SUM($U186:HW186),SUM($U184:HW184)-SUM($U186:HW186),0)</f>
        <v>0</v>
      </c>
      <c r="HX188" s="27">
        <f>IF(SUM($U184:HX184)&gt;=SUM($U186:HX186),SUM($U184:HX184)-SUM($U186:HX186),0)</f>
        <v>0</v>
      </c>
      <c r="HY188" s="27">
        <f>IF(SUM($U184:HY184)&gt;=SUM($U186:HY186),SUM($U184:HY184)-SUM($U186:HY186),0)</f>
        <v>0</v>
      </c>
      <c r="HZ188" s="27">
        <f>IF(SUM($U184:HZ184)&gt;=SUM($U186:HZ186),SUM($U184:HZ184)-SUM($U186:HZ186),0)</f>
        <v>0</v>
      </c>
      <c r="IA188" s="27">
        <f>IF(SUM($U184:IA184)&gt;=SUM($U186:IA186),SUM($U184:IA184)-SUM($U186:IA186),0)</f>
        <v>1.4551915228366852E-11</v>
      </c>
      <c r="IB188" s="27">
        <f>IF(SUM($U184:IB184)&gt;=SUM($U186:IB186),SUM($U184:IB184)-SUM($U186:IB186),0)</f>
        <v>31.724137931048972</v>
      </c>
      <c r="IC188" s="27">
        <f>IF(SUM($U184:IC184)&gt;=SUM($U186:IC186),SUM($U184:IC184)-SUM($U186:IC186),0)</f>
        <v>63.448275862083392</v>
      </c>
      <c r="ID188" s="27">
        <f>IF(SUM($U184:ID184)&gt;=SUM($U186:ID186),SUM($U184:ID184)-SUM($U186:ID186),0)</f>
        <v>95.172413793117812</v>
      </c>
      <c r="IE188" s="27">
        <f>IF(SUM($U184:IE184)&gt;=SUM($U186:IE186),SUM($U184:IE184)-SUM($U186:IE186),0)</f>
        <v>126.89655172415223</v>
      </c>
      <c r="IF188" s="27">
        <f>IF(SUM($U184:IF184)&gt;=SUM($U186:IF186),SUM($U184:IF184)-SUM($U186:IF186),0)</f>
        <v>158.62068965518665</v>
      </c>
      <c r="IG188" s="27">
        <f>IF(SUM($U184:IG184)&gt;=SUM($U186:IG186),SUM($U184:IG184)-SUM($U186:IG186),0)</f>
        <v>190.34482758622107</v>
      </c>
      <c r="IH188" s="27">
        <f>IF(SUM($U184:IH184)&gt;=SUM($U186:IH186),SUM($U184:IH184)-SUM($U186:IH186),0)</f>
        <v>222.06896551725549</v>
      </c>
      <c r="II188" s="27">
        <f>IF(SUM($U184:II184)&gt;=SUM($U186:II186),SUM($U184:II184)-SUM($U186:II186),0)</f>
        <v>253.79310344828991</v>
      </c>
      <c r="IJ188" s="27">
        <f>IF(SUM($U184:IJ184)&gt;=SUM($U186:IJ186),SUM($U184:IJ184)-SUM($U186:IJ186),0)</f>
        <v>285.51724137932433</v>
      </c>
      <c r="IK188" s="27">
        <f>IF(SUM($U184:IK184)&gt;=SUM($U186:IK186),SUM($U184:IK184)-SUM($U186:IK186),0)</f>
        <v>317.24137931035875</v>
      </c>
      <c r="IL188" s="27">
        <f>IF(SUM($U184:IL184)&gt;=SUM($U186:IL186),SUM($U184:IL184)-SUM($U186:IL186),0)</f>
        <v>348.96551724139317</v>
      </c>
      <c r="IM188" s="27">
        <f>IF(SUM($U184:IM184)&gt;=SUM($U186:IM186),SUM($U184:IM184)-SUM($U186:IM186),0)</f>
        <v>380.68965517242759</v>
      </c>
      <c r="IN188" s="27">
        <f>IF(SUM($U184:IN184)&gt;=SUM($U186:IN186),SUM($U184:IN184)-SUM($U186:IN186),0)</f>
        <v>412.41379310346201</v>
      </c>
      <c r="IO188" s="27">
        <f>IF(SUM($U184:IO184)&gt;=SUM($U186:IO186),SUM($U184:IO184)-SUM($U186:IO186),0)</f>
        <v>444.13793103449643</v>
      </c>
      <c r="IP188" s="27">
        <f>IF(SUM($U184:IP184)&gt;=SUM($U186:IP186),SUM($U184:IP184)-SUM($U186:IP186),0)</f>
        <v>15.862068965530852</v>
      </c>
      <c r="IQ188" s="27">
        <f>IF(SUM($U184:IQ184)&gt;=SUM($U186:IQ186),SUM($U184:IQ184)-SUM($U186:IQ186),0)</f>
        <v>47.586206896565272</v>
      </c>
      <c r="IR188" s="27">
        <f>IF(SUM($U184:IR184)&gt;=SUM($U186:IR186),SUM($U184:IR184)-SUM($U186:IR186),0)</f>
        <v>79.310344827599693</v>
      </c>
      <c r="IS188" s="27">
        <f>IF(SUM($U184:IS184)&gt;=SUM($U186:IS186),SUM($U184:IS184)-SUM($U186:IS186),0)</f>
        <v>111.03448275863411</v>
      </c>
      <c r="IT188" s="27">
        <f>IF(SUM($U184:IT184)&gt;=SUM($U186:IT186),SUM($U184:IT184)-SUM($U186:IT186),0)</f>
        <v>142.75862068966853</v>
      </c>
      <c r="IU188" s="27">
        <f>IF(SUM($U184:IU184)&gt;=SUM($U186:IU186),SUM($U184:IU184)-SUM($U186:IU186),0)</f>
        <v>174.48275862070295</v>
      </c>
      <c r="IV188" s="27">
        <f>IF(SUM($U184:IV184)&gt;=SUM($U186:IV186),SUM($U184:IV184)-SUM($U186:IV186),0)</f>
        <v>206.20689655173737</v>
      </c>
      <c r="IW188" s="27">
        <f>IF(SUM($U184:IW184)&gt;=SUM($U186:IW186),SUM($U184:IW184)-SUM($U186:IW186),0)</f>
        <v>237.93103448277179</v>
      </c>
      <c r="IX188" s="27">
        <f>IF(SUM($U184:IX184)&gt;=SUM($U186:IX186),SUM($U184:IX184)-SUM($U186:IX186),0)</f>
        <v>269.65517241380621</v>
      </c>
      <c r="IY188" s="27">
        <f>IF(SUM($U184:IY184)&gt;=SUM($U186:IY186),SUM($U184:IY184)-SUM($U186:IY186),0)</f>
        <v>301.37931034484063</v>
      </c>
      <c r="IZ188" s="27">
        <f>IF(SUM($U184:IZ184)&gt;=SUM($U186:IZ186),SUM($U184:IZ184)-SUM($U186:IZ186),0)</f>
        <v>0</v>
      </c>
      <c r="JA188" s="27">
        <f>IF(SUM($U184:JA184)&gt;=SUM($U186:JA186),SUM($U184:JA184)-SUM($U186:JA186),0)</f>
        <v>0</v>
      </c>
      <c r="JB188" s="27">
        <f>IF(SUM($U184:JB184)&gt;=SUM($U186:JB186),SUM($U184:JB184)-SUM($U186:JB186),0)</f>
        <v>0</v>
      </c>
      <c r="JC188" s="27">
        <f>IF(SUM($U184:JC184)&gt;=SUM($U186:JC186),SUM($U184:JC184)-SUM($U186:JC186),0)</f>
        <v>0</v>
      </c>
      <c r="JD188" s="27">
        <f>IF(SUM($U184:JD184)&gt;=SUM($U186:JD186),SUM($U184:JD184)-SUM($U186:JD186),0)</f>
        <v>1.2732925824820995E-11</v>
      </c>
      <c r="JE188" s="27">
        <f>IF(SUM($U184:JE184)&gt;=SUM($U186:JE186),SUM($U184:JE184)-SUM($U186:JE186),0)</f>
        <v>29.677419354851736</v>
      </c>
      <c r="JF188" s="27">
        <f>IF(SUM($U184:JF184)&gt;=SUM($U186:JF186),SUM($U184:JF184)-SUM($U186:JF186),0)</f>
        <v>59.354838709690739</v>
      </c>
      <c r="JG188" s="27">
        <f>IF(SUM($U184:JG184)&gt;=SUM($U186:JG186),SUM($U184:JG184)-SUM($U186:JG186),0)</f>
        <v>89.032258064529742</v>
      </c>
      <c r="JH188" s="27">
        <f>IF(SUM($U184:JH184)&gt;=SUM($U186:JH186),SUM($U184:JH184)-SUM($U186:JH186),0)</f>
        <v>118.70967741936875</v>
      </c>
      <c r="JI188" s="27">
        <f>IF(SUM($U184:JI184)&gt;=SUM($U186:JI186),SUM($U184:JI184)-SUM($U186:JI186),0)</f>
        <v>148.38709677420775</v>
      </c>
      <c r="JJ188" s="27">
        <f>IF(SUM($U184:JJ184)&gt;=SUM($U186:JJ186),SUM($U184:JJ184)-SUM($U186:JJ186),0)</f>
        <v>178.06451612904675</v>
      </c>
      <c r="JK188" s="27">
        <f>IF(SUM($U184:JK184)&gt;=SUM($U186:JK186),SUM($U184:JK184)-SUM($U186:JK186),0)</f>
        <v>207.74193548388575</v>
      </c>
      <c r="JL188" s="27">
        <f>IF(SUM($U184:JL184)&gt;=SUM($U186:JL186),SUM($U184:JL184)-SUM($U186:JL186),0)</f>
        <v>237.41935483872476</v>
      </c>
      <c r="JM188" s="27">
        <f>IF(SUM($U184:JM184)&gt;=SUM($U186:JM186),SUM($U184:JM184)-SUM($U186:JM186),0)</f>
        <v>267.09677419356376</v>
      </c>
      <c r="JN188" s="27">
        <f>IF(SUM($U184:JN184)&gt;=SUM($U186:JN186),SUM($U184:JN184)-SUM($U186:JN186),0)</f>
        <v>296.77419354840276</v>
      </c>
      <c r="JO188" s="27">
        <f>IF(SUM($U184:JO184)&gt;=SUM($U186:JO186),SUM($U184:JO184)-SUM($U186:JO186),0)</f>
        <v>326.45161290324177</v>
      </c>
      <c r="JP188" s="27">
        <f>IF(SUM($U184:JP184)&gt;=SUM($U186:JP186),SUM($U184:JP184)-SUM($U186:JP186),0)</f>
        <v>356.12903225808077</v>
      </c>
      <c r="JQ188" s="27">
        <f>IF(SUM($U184:JQ184)&gt;=SUM($U186:JQ186),SUM($U184:JQ184)-SUM($U186:JQ186),0)</f>
        <v>385.80645161291977</v>
      </c>
      <c r="JR188" s="27">
        <f>IF(SUM($U184:JR184)&gt;=SUM($U186:JR186),SUM($U184:JR184)-SUM($U186:JR186),0)</f>
        <v>415.48387096775878</v>
      </c>
      <c r="JS188" s="27">
        <f>IF(SUM($U184:JS184)&gt;=SUM($U186:JS186),SUM($U184:JS184)-SUM($U186:JS186),0)</f>
        <v>0</v>
      </c>
      <c r="JT188" s="27">
        <f>IF(SUM($U184:JT184)&gt;=SUM($U186:JT186),SUM($U184:JT184)-SUM($U186:JT186),0)</f>
        <v>14.838709677436782</v>
      </c>
      <c r="JU188" s="27">
        <f>IF(SUM($U184:JU184)&gt;=SUM($U186:JU186),SUM($U184:JU184)-SUM($U186:JU186),0)</f>
        <v>44.516129032275785</v>
      </c>
      <c r="JV188" s="27">
        <f>IF(SUM($U184:JV184)&gt;=SUM($U186:JV186),SUM($U184:JV184)-SUM($U186:JV186),0)</f>
        <v>74.193548387114788</v>
      </c>
      <c r="JW188" s="27">
        <f>IF(SUM($U184:JW184)&gt;=SUM($U186:JW186),SUM($U184:JW184)-SUM($U186:JW186),0)</f>
        <v>103.87096774195379</v>
      </c>
      <c r="JX188" s="27">
        <f>IF(SUM($U184:JX184)&gt;=SUM($U186:JX186),SUM($U184:JX184)-SUM($U186:JX186),0)</f>
        <v>133.54838709679279</v>
      </c>
      <c r="JY188" s="27">
        <f>IF(SUM($U184:JY184)&gt;=SUM($U186:JY186),SUM($U184:JY184)-SUM($U186:JY186),0)</f>
        <v>163.2258064516318</v>
      </c>
      <c r="JZ188" s="27">
        <f>IF(SUM($U184:JZ184)&gt;=SUM($U186:JZ186),SUM($U184:JZ184)-SUM($U186:JZ186),0)</f>
        <v>192.9032258064708</v>
      </c>
      <c r="KA188" s="27">
        <f>IF(SUM($U184:KA184)&gt;=SUM($U186:KA186),SUM($U184:KA184)-SUM($U186:KA186),0)</f>
        <v>222.5806451613098</v>
      </c>
      <c r="KB188" s="27">
        <f>IF(SUM($U184:KB184)&gt;=SUM($U186:KB186),SUM($U184:KB184)-SUM($U186:KB186),0)</f>
        <v>252.25806451614881</v>
      </c>
      <c r="KC188" s="27">
        <f>IF(SUM($U184:KC184)&gt;=SUM($U186:KC186),SUM($U184:KC184)-SUM($U186:KC186),0)</f>
        <v>0</v>
      </c>
      <c r="KD188" s="27">
        <f>IF(SUM($U184:KD184)&gt;=SUM($U186:KD186),SUM($U184:KD184)-SUM($U186:KD186),0)</f>
        <v>0</v>
      </c>
      <c r="KE188" s="27">
        <f>IF(SUM($U184:KE184)&gt;=SUM($U186:KE186),SUM($U184:KE184)-SUM($U186:KE186),0)</f>
        <v>0</v>
      </c>
      <c r="KF188" s="27">
        <f>IF(SUM($U184:KF184)&gt;=SUM($U186:KF186),SUM($U184:KF184)-SUM($U186:KF186),0)</f>
        <v>0</v>
      </c>
      <c r="KG188" s="27">
        <f>IF(SUM($U184:KG184)&gt;=SUM($U186:KG186),SUM($U184:KG184)-SUM($U186:KG186),0)</f>
        <v>0</v>
      </c>
      <c r="KH188" s="27">
        <f>IF(SUM($U184:KH184)&gt;=SUM($U186:KH186),SUM($U184:KH184)-SUM($U186:KH186),0)</f>
        <v>0</v>
      </c>
      <c r="KI188" s="27">
        <f>IF(SUM($U184:KI184)&gt;=SUM($U186:KI186),SUM($U184:KI184)-SUM($U186:KI186),0)</f>
        <v>2.1827872842550278E-11</v>
      </c>
      <c r="KJ188" s="27">
        <f>IF(SUM($U184:KJ184)&gt;=SUM($U186:KJ186),SUM($U184:KJ184)-SUM($U186:KJ186),0)</f>
        <v>30.666666666687888</v>
      </c>
      <c r="KK188" s="27">
        <f>IF(SUM($U184:KK184)&gt;=SUM($U186:KK186),SUM($U184:KK184)-SUM($U186:KK186),0)</f>
        <v>61.333333333353949</v>
      </c>
      <c r="KL188" s="27">
        <f>IF(SUM($U184:KL184)&gt;=SUM($U186:KL186),SUM($U184:KL184)-SUM($U186:KL186),0)</f>
        <v>92.000000000020009</v>
      </c>
      <c r="KM188" s="27">
        <f>IF(SUM($U184:KM184)&gt;=SUM($U186:KM186),SUM($U184:KM184)-SUM($U186:KM186),0)</f>
        <v>122.66666666668607</v>
      </c>
      <c r="KN188" s="27">
        <f>IF(SUM($U184:KN184)&gt;=SUM($U186:KN186),SUM($U184:KN184)-SUM($U186:KN186),0)</f>
        <v>153.33333333335213</v>
      </c>
      <c r="KO188" s="27">
        <f>IF(SUM($U184:KO184)&gt;=SUM($U186:KO186),SUM($U184:KO184)-SUM($U186:KO186),0)</f>
        <v>184.00000000001819</v>
      </c>
      <c r="KP188" s="27">
        <f>IF(SUM($U184:KP184)&gt;=SUM($U186:KP186),SUM($U184:KP184)-SUM($U186:KP186),0)</f>
        <v>214.66666666668425</v>
      </c>
      <c r="KQ188" s="27">
        <f>IF(SUM($U184:KQ184)&gt;=SUM($U186:KQ186),SUM($U184:KQ184)-SUM($U186:KQ186),0)</f>
        <v>245.33333333335031</v>
      </c>
      <c r="KR188" s="27">
        <f>IF(SUM($U184:KR184)&gt;=SUM($U186:KR186),SUM($U184:KR184)-SUM($U186:KR186),0)</f>
        <v>276.00000000001637</v>
      </c>
      <c r="KS188" s="27">
        <f>IF(SUM($U184:KS184)&gt;=SUM($U186:KS186),SUM($U184:KS184)-SUM($U186:KS186),0)</f>
        <v>306.66666666668243</v>
      </c>
      <c r="KT188" s="27">
        <f>IF(SUM($U184:KT184)&gt;=SUM($U186:KT186),SUM($U184:KT184)-SUM($U186:KT186),0)</f>
        <v>337.33333333334849</v>
      </c>
      <c r="KU188" s="27">
        <f>IF(SUM($U184:KU184)&gt;=SUM($U186:KU186),SUM($U184:KU184)-SUM($U186:KU186),0)</f>
        <v>368.00000000001455</v>
      </c>
      <c r="KV188" s="27">
        <f>IF(SUM($U184:KV184)&gt;=SUM($U186:KV186),SUM($U184:KV184)-SUM($U186:KV186),0)</f>
        <v>398.66666666668061</v>
      </c>
      <c r="KW188" s="27">
        <f>IF(SUM($U184:KW184)&gt;=SUM($U186:KW186),SUM($U184:KW184)-SUM($U186:KW186),0)</f>
        <v>429.33333333334667</v>
      </c>
      <c r="KX188" s="27">
        <f>IF(SUM($U184:KX184)&gt;=SUM($U186:KX186),SUM($U184:KX184)-SUM($U186:KX186),0)</f>
        <v>1.2732925824820995E-11</v>
      </c>
      <c r="KY188" s="27">
        <f>IF(SUM($U184:KY184)&gt;=SUM($U186:KY186),SUM($U184:KY184)-SUM($U186:KY186),0)</f>
        <v>30.666666666678793</v>
      </c>
      <c r="KZ188" s="27">
        <f>IF(SUM($U184:KZ184)&gt;=SUM($U186:KZ186),SUM($U184:KZ184)-SUM($U186:KZ186),0)</f>
        <v>61.333333333344854</v>
      </c>
      <c r="LA188" s="27">
        <f>IF(SUM($U184:LA184)&gt;=SUM($U186:LA186),SUM($U184:LA184)-SUM($U186:LA186),0)</f>
        <v>92.000000000010914</v>
      </c>
      <c r="LB188" s="27">
        <f>IF(SUM($U184:LB184)&gt;=SUM($U186:LB186),SUM($U184:LB184)-SUM($U186:LB186),0)</f>
        <v>122.66666666667697</v>
      </c>
      <c r="LC188" s="27">
        <f>IF(SUM($U184:LC184)&gt;=SUM($U186:LC186),SUM($U184:LC184)-SUM($U186:LC186),0)</f>
        <v>153.33333333334303</v>
      </c>
      <c r="LD188" s="27">
        <f>IF(SUM($U184:LD184)&gt;=SUM($U186:LD186),SUM($U184:LD184)-SUM($U186:LD186),0)</f>
        <v>184.00000000000909</v>
      </c>
      <c r="LE188" s="27">
        <f>IF(SUM($U184:LE184)&gt;=SUM($U186:LE186),SUM($U184:LE184)-SUM($U186:LE186),0)</f>
        <v>214.66666666667516</v>
      </c>
      <c r="LF188" s="27">
        <f>IF(SUM($U184:LF184)&gt;=SUM($U186:LF186),SUM($U184:LF184)-SUM($U186:LF186),0)</f>
        <v>245.33333333334122</v>
      </c>
      <c r="LG188" s="27">
        <f>IF(SUM($U184:LG184)&gt;=SUM($U186:LG186),SUM($U184:LG184)-SUM($U186:LG186),0)</f>
        <v>276.00000000000728</v>
      </c>
      <c r="LH188" s="27">
        <f>IF(SUM($U184:LH184)&gt;=SUM($U186:LH186),SUM($U184:LH184)-SUM($U186:LH186),0)</f>
        <v>0</v>
      </c>
      <c r="LI188" s="27">
        <f>IF(SUM($U184:LI184)&gt;=SUM($U186:LI186),SUM($U184:LI184)-SUM($U186:LI186),0)</f>
        <v>0</v>
      </c>
      <c r="LJ188" s="27">
        <f>IF(SUM($U184:LJ184)&gt;=SUM($U186:LJ186),SUM($U184:LJ184)-SUM($U186:LJ186),0)</f>
        <v>0</v>
      </c>
      <c r="LK188" s="27">
        <f>IF(SUM($U184:LK184)&gt;=SUM($U186:LK186),SUM($U184:LK184)-SUM($U186:LK186),0)</f>
        <v>0</v>
      </c>
      <c r="LL188" s="27">
        <f>IF(SUM($U184:LL184)&gt;=SUM($U186:LL186),SUM($U184:LL184)-SUM($U186:LL186),0)</f>
        <v>0</v>
      </c>
      <c r="LM188" s="27">
        <f>IF(SUM($U184:LM184)&gt;=SUM($U186:LM186),SUM($U184:LM184)-SUM($U186:LM186),0)</f>
        <v>3.637978807091713E-12</v>
      </c>
      <c r="LN188" s="27">
        <f>IF(SUM($U184:LN184)&gt;=SUM($U186:LN186),SUM($U184:LN184)-SUM($U186:LN186),0)</f>
        <v>29.677419354842641</v>
      </c>
      <c r="LO188" s="27">
        <f>IF(SUM($U184:LO184)&gt;=SUM($U186:LO186),SUM($U184:LO184)-SUM($U186:LO186),0)</f>
        <v>59.354838709681644</v>
      </c>
      <c r="LP188" s="27">
        <f>IF(SUM($U184:LP184)&gt;=SUM($U186:LP186),SUM($U184:LP184)-SUM($U186:LP186),0)</f>
        <v>89.032258064520647</v>
      </c>
      <c r="LQ188" s="27">
        <f>IF(SUM($U184:LQ184)&gt;=SUM($U186:LQ186),SUM($U184:LQ184)-SUM($U186:LQ186),0)</f>
        <v>118.70967741935965</v>
      </c>
      <c r="LR188" s="27">
        <f>IF(SUM($U184:LR184)&gt;=SUM($U186:LR186),SUM($U184:LR184)-SUM($U186:LR186),0)</f>
        <v>148.38709677419865</v>
      </c>
      <c r="LS188" s="27">
        <f>IF(SUM($U184:LS184)&gt;=SUM($U186:LS186),SUM($U184:LS184)-SUM($U186:LS186),0)</f>
        <v>178.06451612903766</v>
      </c>
      <c r="LT188" s="27">
        <f>IF(SUM($U184:LT184)&gt;=SUM($U186:LT186),SUM($U184:LT184)-SUM($U186:LT186),0)</f>
        <v>207.74193548387666</v>
      </c>
      <c r="LU188" s="27">
        <f>IF(SUM($U184:LU184)&gt;=SUM($U186:LU186),SUM($U184:LU184)-SUM($U186:LU186),0)</f>
        <v>237.41935483871566</v>
      </c>
      <c r="LV188" s="27">
        <f>IF(SUM($U184:LV184)&gt;=SUM($U186:LV186),SUM($U184:LV184)-SUM($U186:LV186),0)</f>
        <v>267.09677419355467</v>
      </c>
      <c r="LW188" s="27">
        <f>IF(SUM($U184:LW184)&gt;=SUM($U186:LW186),SUM($U184:LW184)-SUM($U186:LW186),0)</f>
        <v>296.77419354839367</v>
      </c>
      <c r="LX188" s="27">
        <f>IF(SUM($U184:LX184)&gt;=SUM($U186:LX186),SUM($U184:LX184)-SUM($U186:LX186),0)</f>
        <v>326.45161290323267</v>
      </c>
      <c r="LY188" s="27">
        <f>IF(SUM($U184:LY184)&gt;=SUM($U186:LY186),SUM($U184:LY184)-SUM($U186:LY186),0)</f>
        <v>356.12903225807167</v>
      </c>
      <c r="LZ188" s="27">
        <f>IF(SUM($U184:LZ184)&gt;=SUM($U186:LZ186),SUM($U184:LZ184)-SUM($U186:LZ186),0)</f>
        <v>385.80645161291068</v>
      </c>
      <c r="MA188" s="27">
        <f>IF(SUM($U184:MA184)&gt;=SUM($U186:MA186),SUM($U184:MA184)-SUM($U186:MA186),0)</f>
        <v>415.48387096774968</v>
      </c>
      <c r="MB188" s="27">
        <f>IF(SUM($U184:MB184)&gt;=SUM($U186:MB186),SUM($U184:MB184)-SUM($U186:MB186),0)</f>
        <v>0</v>
      </c>
      <c r="MC188" s="27">
        <f>IF(SUM($U184:MC184)&gt;=SUM($U186:MC186),SUM($U184:MC184)-SUM($U186:MC186),0)</f>
        <v>14.838709677427687</v>
      </c>
      <c r="MD188" s="27">
        <f>IF(SUM($U184:MD184)&gt;=SUM($U186:MD186),SUM($U184:MD184)-SUM($U186:MD186),0)</f>
        <v>44.51612903226669</v>
      </c>
      <c r="ME188" s="27">
        <f>IF(SUM($U184:ME184)&gt;=SUM($U186:ME186),SUM($U184:ME184)-SUM($U186:ME186),0)</f>
        <v>74.193548387105693</v>
      </c>
      <c r="MF188" s="27">
        <f>IF(SUM($U184:MF184)&gt;=SUM($U186:MF186),SUM($U184:MF184)-SUM($U186:MF186),0)</f>
        <v>103.8709677419447</v>
      </c>
      <c r="MG188" s="27">
        <f>IF(SUM($U184:MG184)&gt;=SUM($U186:MG186),SUM($U184:MG184)-SUM($U186:MG186),0)</f>
        <v>133.5483870967837</v>
      </c>
      <c r="MH188" s="27">
        <f>IF(SUM($U184:MH184)&gt;=SUM($U186:MH186),SUM($U184:MH184)-SUM($U186:MH186),0)</f>
        <v>163.2258064516227</v>
      </c>
      <c r="MI188" s="27">
        <f>IF(SUM($U184:MI184)&gt;=SUM($U186:MI186),SUM($U184:MI184)-SUM($U186:MI186),0)</f>
        <v>192.90322580646171</v>
      </c>
      <c r="MJ188" s="27">
        <f>IF(SUM($U184:MJ184)&gt;=SUM($U186:MJ186),SUM($U184:MJ184)-SUM($U186:MJ186),0)</f>
        <v>222.58064516130071</v>
      </c>
      <c r="MK188" s="27">
        <f>IF(SUM($U184:MK184)&gt;=SUM($U186:MK186),SUM($U184:MK184)-SUM($U186:MK186),0)</f>
        <v>252.25806451613971</v>
      </c>
      <c r="ML188" s="27">
        <f>IF(SUM($U184:ML184)&gt;=SUM($U186:ML186),SUM($U184:ML184)-SUM($U186:ML186),0)</f>
        <v>0</v>
      </c>
      <c r="MM188" s="27">
        <f>IF(SUM($U184:MM184)&gt;=SUM($U186:MM186),SUM($U184:MM184)-SUM($U186:MM186),0)</f>
        <v>0</v>
      </c>
      <c r="MN188" s="27">
        <f>IF(SUM($U184:MN184)&gt;=SUM($U186:MN186),SUM($U184:MN184)-SUM($U186:MN186),0)</f>
        <v>0</v>
      </c>
      <c r="MO188" s="27">
        <f>IF(SUM($U184:MO184)&gt;=SUM($U186:MO186),SUM($U184:MO184)-SUM($U186:MO186),0)</f>
        <v>0</v>
      </c>
      <c r="MP188" s="27">
        <f>IF(SUM($U184:MP184)&gt;=SUM($U186:MP186),SUM($U184:MP184)-SUM($U186:MP186),0)</f>
        <v>0</v>
      </c>
      <c r="MQ188" s="27">
        <f>IF(SUM($U184:MQ184)&gt;=SUM($U186:MQ186),SUM($U184:MQ184)-SUM($U186:MQ186),0)</f>
        <v>0</v>
      </c>
      <c r="MR188" s="27">
        <f>IF(SUM($U184:MR184)&gt;=SUM($U186:MR186),SUM($U184:MR184)-SUM($U186:MR186),0)</f>
        <v>1.2732925824820995E-11</v>
      </c>
      <c r="MS188" s="27">
        <f>IF(SUM($U184:MS184)&gt;=SUM($U186:MS186),SUM($U184:MS184)-SUM($U186:MS186),0)</f>
        <v>30.666666666678793</v>
      </c>
      <c r="MT188" s="27">
        <f>IF(SUM($U184:MT184)&gt;=SUM($U186:MT186),SUM($U184:MT184)-SUM($U186:MT186),0)</f>
        <v>61.333333333344854</v>
      </c>
      <c r="MU188" s="27">
        <f>IF(SUM($U184:MU184)&gt;=SUM($U186:MU186),SUM($U184:MU184)-SUM($U186:MU186),0)</f>
        <v>92.000000000010914</v>
      </c>
      <c r="MV188" s="27">
        <f>IF(SUM($U184:MV184)&gt;=SUM($U186:MV186),SUM($U184:MV184)-SUM($U186:MV186),0)</f>
        <v>122.66666666667697</v>
      </c>
      <c r="MW188" s="27">
        <f>IF(SUM($U184:MW184)&gt;=SUM($U186:MW186),SUM($U184:MW184)-SUM($U186:MW186),0)</f>
        <v>153.33333333334303</v>
      </c>
      <c r="MX188" s="27">
        <f>IF(SUM($U184:MX184)&gt;=SUM($U186:MX186),SUM($U184:MX184)-SUM($U186:MX186),0)</f>
        <v>184.00000000000909</v>
      </c>
      <c r="MY188" s="27">
        <f>IF(SUM($U184:MY184)&gt;=SUM($U186:MY186),SUM($U184:MY184)-SUM($U186:MY186),0)</f>
        <v>214.66666666667516</v>
      </c>
      <c r="MZ188" s="27">
        <f>IF(SUM($U184:MZ184)&gt;=SUM($U186:MZ186),SUM($U184:MZ184)-SUM($U186:MZ186),0)</f>
        <v>245.33333333334122</v>
      </c>
      <c r="NA188" s="27">
        <f>IF(SUM($U184:NA184)&gt;=SUM($U186:NA186),SUM($U184:NA184)-SUM($U186:NA186),0)</f>
        <v>276.00000000000728</v>
      </c>
      <c r="NB188" s="27">
        <f>IF(SUM($U184:NB184)&gt;=SUM($U186:NB186),SUM($U184:NB184)-SUM($U186:NB186),0)</f>
        <v>306.66666666667334</v>
      </c>
      <c r="NC188" s="27">
        <f>IF(SUM($U184:NC184)&gt;=SUM($U186:NC186),SUM($U184:NC184)-SUM($U186:NC186),0)</f>
        <v>337.3333333333394</v>
      </c>
      <c r="ND188" s="27">
        <f>IF(SUM($U184:ND184)&gt;=SUM($U186:ND186),SUM($U184:ND184)-SUM($U186:ND186),0)</f>
        <v>368.00000000000546</v>
      </c>
      <c r="NE188" s="27">
        <f>IF(SUM($U184:NE184)&gt;=SUM($U186:NE186),SUM($U184:NE184)-SUM($U186:NE186),0)</f>
        <v>398.66666666667152</v>
      </c>
      <c r="NF188" s="27">
        <f>IF(SUM($U184:NF184)&gt;=SUM($U186:NF186),SUM($U184:NF184)-SUM($U186:NF186),0)</f>
        <v>429.33333333333758</v>
      </c>
      <c r="NG188" s="27">
        <f>IF(SUM($U184:NG184)&gt;=SUM($U186:NG186),SUM($U184:NG184)-SUM($U186:NG186),0)</f>
        <v>3.637978807091713E-12</v>
      </c>
      <c r="NH188" s="27">
        <f>IF(SUM($U184:NH184)&gt;=SUM($U186:NH186),SUM($U184:NH184)-SUM($U186:NH186),0)</f>
        <v>30.666666666669698</v>
      </c>
      <c r="NI188" s="27">
        <f>IF(SUM($U184:NI184)&gt;=SUM($U186:NI186),SUM($U184:NI184)-SUM($U186:NI186),0)</f>
        <v>61.333333333335759</v>
      </c>
      <c r="NJ188" s="27">
        <f>IF(SUM($U184:NJ184)&gt;=SUM($U186:NJ186),SUM($U184:NJ184)-SUM($U186:NJ186),0)</f>
        <v>92.000000000001819</v>
      </c>
      <c r="NK188" s="27">
        <f>IF(SUM($U184:NK184)&gt;=SUM($U186:NK186),SUM($U184:NK184)-SUM($U186:NK186),0)</f>
        <v>122.66666666666788</v>
      </c>
      <c r="NL188" s="27">
        <f>IF(SUM($U184:NL184)&gt;=SUM($U186:NL186),SUM($U184:NL184)-SUM($U186:NL186),0)</f>
        <v>153.33333333333394</v>
      </c>
      <c r="NM188" s="27">
        <f>IF(SUM($U184:NM184)&gt;=SUM($U186:NM186),SUM($U184:NM184)-SUM($U186:NM186),0)</f>
        <v>184</v>
      </c>
      <c r="NN188" s="27">
        <f>IF(SUM($U184:NN184)&gt;=SUM($U186:NN186),SUM($U184:NN184)-SUM($U186:NN186),0)</f>
        <v>214.66666666666606</v>
      </c>
      <c r="NO188" s="27">
        <f>IF(SUM($U184:NO184)&gt;=SUM($U186:NO186),SUM($U184:NO184)-SUM($U186:NO186),0)</f>
        <v>245.33333333333212</v>
      </c>
      <c r="NP188" s="27">
        <f>IF(SUM($U184:NP184)&gt;=SUM($U186:NP186),SUM($U184:NP184)-SUM($U186:NP186),0)</f>
        <v>275.99999999999818</v>
      </c>
      <c r="NQ188" s="27">
        <f>IF(SUM($U184:NQ184)&gt;=SUM($U186:NQ186),SUM($U184:NQ184)-SUM($U186:NQ186),0)</f>
        <v>0</v>
      </c>
      <c r="NR188" s="27">
        <f>IF(SUM($U184:NR184)&gt;=SUM($U186:NR186),SUM($U184:NR184)-SUM($U186:NR186),0)</f>
        <v>0</v>
      </c>
      <c r="NS188" s="27">
        <f>IF(SUM($U184:NS184)&gt;=SUM($U186:NS186),SUM($U184:NS184)-SUM($U186:NS186),0)</f>
        <v>0</v>
      </c>
      <c r="NT188" s="27">
        <f>IF(SUM($U184:NT184)&gt;=SUM($U186:NT186),SUM($U184:NT184)-SUM($U186:NT186),0)</f>
        <v>0</v>
      </c>
      <c r="NU188" s="27">
        <f>IF(SUM($U184:NU184)&gt;=SUM($U186:NU186),SUM($U184:NU184)-SUM($U186:NU186),0)</f>
        <v>0</v>
      </c>
      <c r="NV188" s="27">
        <f>IF(SUM($U184:NV184)&gt;=SUM($U186:NV186),SUM($U184:NV184)-SUM($U186:NV186),0)</f>
        <v>-5.4569682106375694E-12</v>
      </c>
    </row>
    <row r="189" spans="1:38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8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</row>
    <row r="190" spans="1:386" s="7" customFormat="1" x14ac:dyDescent="0.25">
      <c r="A190" s="5"/>
      <c r="B190" s="5"/>
      <c r="C190" s="5"/>
      <c r="D190" s="5"/>
      <c r="E190" s="5"/>
      <c r="F190" s="5"/>
      <c r="G190" s="5" t="str">
        <f>KPI!$L$42</f>
        <v>Авансы по ФОТ</v>
      </c>
      <c r="H190" s="5"/>
      <c r="I190" s="5"/>
      <c r="J190" s="20" t="str">
        <f>IF($G190="","",INDEX(KPI!$N$11:$N$121,SUMIFS(KPI!$K$11:$K$121,KPI!$L$11:$L$121,$G190)))</f>
        <v>тыс.руб.</v>
      </c>
      <c r="K190" s="5"/>
      <c r="L190" s="5"/>
      <c r="M190" s="5"/>
      <c r="N190" s="5"/>
      <c r="O190" s="5"/>
      <c r="P190" s="5"/>
      <c r="Q190" s="5"/>
      <c r="R190" s="27"/>
      <c r="S190" s="5"/>
      <c r="T190" s="5"/>
      <c r="U190" s="27">
        <f>IF(SUM($U184:U184)&lt;SUM($U186:U186),-(SUM($U184:U184)-SUM($U186:U186)),0)</f>
        <v>0</v>
      </c>
      <c r="V190" s="27">
        <f>IF(SUM($U184:V184)&lt;SUM($U186:V186),-(SUM($U184:V184)-SUM($U186:V186)),0)</f>
        <v>0</v>
      </c>
      <c r="W190" s="27">
        <f>IF(SUM($U184:W184)&lt;SUM($U186:W186),-(SUM($U184:W184)-SUM($U186:W186)),0)</f>
        <v>0</v>
      </c>
      <c r="X190" s="27">
        <f>IF(SUM($U184:X184)&lt;SUM($U186:X186),-(SUM($U184:X184)-SUM($U186:X186)),0)</f>
        <v>0</v>
      </c>
      <c r="Y190" s="27">
        <f>IF(SUM($U184:Y184)&lt;SUM($U186:Y186),-(SUM($U184:Y184)-SUM($U186:Y186)),0)</f>
        <v>0</v>
      </c>
      <c r="Z190" s="27">
        <f>IF(SUM($U184:Z184)&lt;SUM($U186:Z186),-(SUM($U184:Z184)-SUM($U186:Z186)),0)</f>
        <v>0</v>
      </c>
      <c r="AA190" s="27">
        <f>IF(SUM($U184:AA184)&lt;SUM($U186:AA186),-(SUM($U184:AA184)-SUM($U186:AA186)),0)</f>
        <v>0</v>
      </c>
      <c r="AB190" s="27">
        <f>IF(SUM($U184:AB184)&lt;SUM($U186:AB186),-(SUM($U184:AB184)-SUM($U186:AB186)),0)</f>
        <v>0</v>
      </c>
      <c r="AC190" s="27">
        <f>IF(SUM($U184:AC184)&lt;SUM($U186:AC186),-(SUM($U184:AC184)-SUM($U186:AC186)),0)</f>
        <v>0</v>
      </c>
      <c r="AD190" s="27">
        <f>IF(SUM($U184:AD184)&lt;SUM($U186:AD186),-(SUM($U184:AD184)-SUM($U186:AD186)),0)</f>
        <v>0</v>
      </c>
      <c r="AE190" s="27">
        <f>IF(SUM($U184:AE184)&lt;SUM($U186:AE186),-(SUM($U184:AE184)-SUM($U186:AE186)),0)</f>
        <v>0</v>
      </c>
      <c r="AF190" s="27">
        <f>IF(SUM($U184:AF184)&lt;SUM($U186:AF186),-(SUM($U184:AF184)-SUM($U186:AF186)),0)</f>
        <v>0</v>
      </c>
      <c r="AG190" s="27">
        <f>IF(SUM($U184:AG184)&lt;SUM($U186:AG186),-(SUM($U184:AG184)-SUM($U186:AG186)),0)</f>
        <v>0</v>
      </c>
      <c r="AH190" s="27">
        <f>IF(SUM($U184:AH184)&lt;SUM($U186:AH186),-(SUM($U184:AH184)-SUM($U186:AH186)),0)</f>
        <v>0</v>
      </c>
      <c r="AI190" s="27">
        <f>IF(SUM($U184:AI184)&lt;SUM($U186:AI186),-(SUM($U184:AI184)-SUM($U186:AI186)),0)</f>
        <v>14.838709677419274</v>
      </c>
      <c r="AJ190" s="27">
        <f>IF(SUM($U184:AJ184)&lt;SUM($U186:AJ186),-(SUM($U184:AJ184)-SUM($U186:AJ186)),0)</f>
        <v>0</v>
      </c>
      <c r="AK190" s="27">
        <f>IF(SUM($U184:AK184)&lt;SUM($U186:AK186),-(SUM($U184:AK184)-SUM($U186:AK186)),0)</f>
        <v>0</v>
      </c>
      <c r="AL190" s="27">
        <f>IF(SUM($U184:AL184)&lt;SUM($U186:AL186),-(SUM($U184:AL184)-SUM($U186:AL186)),0)</f>
        <v>0</v>
      </c>
      <c r="AM190" s="27">
        <f>IF(SUM($U184:AM184)&lt;SUM($U186:AM186),-(SUM($U184:AM184)-SUM($U186:AM186)),0)</f>
        <v>0</v>
      </c>
      <c r="AN190" s="27">
        <f>IF(SUM($U184:AN184)&lt;SUM($U186:AN186),-(SUM($U184:AN184)-SUM($U186:AN186)),0)</f>
        <v>0</v>
      </c>
      <c r="AO190" s="27">
        <f>IF(SUM($U184:AO184)&lt;SUM($U186:AO186),-(SUM($U184:AO184)-SUM($U186:AO186)),0)</f>
        <v>0</v>
      </c>
      <c r="AP190" s="27">
        <f>IF(SUM($U184:AP184)&lt;SUM($U186:AP186),-(SUM($U184:AP184)-SUM($U186:AP186)),0)</f>
        <v>0</v>
      </c>
      <c r="AQ190" s="27">
        <f>IF(SUM($U184:AQ184)&lt;SUM($U186:AQ186),-(SUM($U184:AQ184)-SUM($U186:AQ186)),0)</f>
        <v>0</v>
      </c>
      <c r="AR190" s="27">
        <f>IF(SUM($U184:AR184)&lt;SUM($U186:AR186),-(SUM($U184:AR184)-SUM($U186:AR186)),0)</f>
        <v>0</v>
      </c>
      <c r="AS190" s="27">
        <f>IF(SUM($U184:AS184)&lt;SUM($U186:AS186),-(SUM($U184:AS184)-SUM($U186:AS186)),0)</f>
        <v>178.06451612903254</v>
      </c>
      <c r="AT190" s="27">
        <f>IF(SUM($U184:AT184)&lt;SUM($U186:AT186),-(SUM($U184:AT184)-SUM($U186:AT186)),0)</f>
        <v>148.38709677419388</v>
      </c>
      <c r="AU190" s="27">
        <f>IF(SUM($U184:AU184)&lt;SUM($U186:AU186),-(SUM($U184:AU184)-SUM($U186:AU186)),0)</f>
        <v>118.70967741935522</v>
      </c>
      <c r="AV190" s="27">
        <f>IF(SUM($U184:AV184)&lt;SUM($U186:AV186),-(SUM($U184:AV184)-SUM($U186:AV186)),0)</f>
        <v>89.032258064516554</v>
      </c>
      <c r="AW190" s="27">
        <f>IF(SUM($U184:AW184)&lt;SUM($U186:AW186),-(SUM($U184:AW184)-SUM($U186:AW186)),0)</f>
        <v>59.354838709677892</v>
      </c>
      <c r="AX190" s="27">
        <f>IF(SUM($U184:AX184)&lt;SUM($U186:AX186),-(SUM($U184:AX184)-SUM($U186:AX186)),0)</f>
        <v>29.67741935483923</v>
      </c>
      <c r="AY190" s="27">
        <f>IF(SUM($U184:AY184)&lt;SUM($U186:AY186),-(SUM($U184:AY184)-SUM($U186:AY186)),0)</f>
        <v>5.6843418860808015E-13</v>
      </c>
      <c r="AZ190" s="27">
        <f>IF(SUM($U184:AZ184)&lt;SUM($U186:AZ186),-(SUM($U184:AZ184)-SUM($U186:AZ186)),0)</f>
        <v>0</v>
      </c>
      <c r="BA190" s="27">
        <f>IF(SUM($U184:BA184)&lt;SUM($U186:BA186),-(SUM($U184:BA184)-SUM($U186:BA186)),0)</f>
        <v>0</v>
      </c>
      <c r="BB190" s="27">
        <f>IF(SUM($U184:BB184)&lt;SUM($U186:BB186),-(SUM($U184:BB184)-SUM($U186:BB186)),0)</f>
        <v>0</v>
      </c>
      <c r="BC190" s="27">
        <f>IF(SUM($U184:BC184)&lt;SUM($U186:BC186),-(SUM($U184:BC184)-SUM($U186:BC186)),0)</f>
        <v>0</v>
      </c>
      <c r="BD190" s="27">
        <f>IF(SUM($U184:BD184)&lt;SUM($U186:BD186),-(SUM($U184:BD184)-SUM($U186:BD186)),0)</f>
        <v>0</v>
      </c>
      <c r="BE190" s="27">
        <f>IF(SUM($U184:BE184)&lt;SUM($U186:BE186),-(SUM($U184:BE184)-SUM($U186:BE186)),0)</f>
        <v>0</v>
      </c>
      <c r="BF190" s="27">
        <f>IF(SUM($U184:BF184)&lt;SUM($U186:BF186),-(SUM($U184:BF184)-SUM($U186:BF186)),0)</f>
        <v>0</v>
      </c>
      <c r="BG190" s="27">
        <f>IF(SUM($U184:BG184)&lt;SUM($U186:BG186),-(SUM($U184:BG184)-SUM($U186:BG186)),0)</f>
        <v>0</v>
      </c>
      <c r="BH190" s="27">
        <f>IF(SUM($U184:BH184)&lt;SUM($U186:BH186),-(SUM($U184:BH184)-SUM($U186:BH186)),0)</f>
        <v>0</v>
      </c>
      <c r="BI190" s="27">
        <f>IF(SUM($U184:BI184)&lt;SUM($U186:BI186),-(SUM($U184:BI184)-SUM($U186:BI186)),0)</f>
        <v>0</v>
      </c>
      <c r="BJ190" s="27">
        <f>IF(SUM($U184:BJ184)&lt;SUM($U186:BJ186),-(SUM($U184:BJ184)-SUM($U186:BJ186)),0)</f>
        <v>0</v>
      </c>
      <c r="BK190" s="27">
        <f>IF(SUM($U184:BK184)&lt;SUM($U186:BK186),-(SUM($U184:BK184)-SUM($U186:BK186)),0)</f>
        <v>0</v>
      </c>
      <c r="BL190" s="27">
        <f>IF(SUM($U184:BL184)&lt;SUM($U186:BL186),-(SUM($U184:BL184)-SUM($U186:BL186)),0)</f>
        <v>0</v>
      </c>
      <c r="BM190" s="27">
        <f>IF(SUM($U184:BM184)&lt;SUM($U186:BM186),-(SUM($U184:BM184)-SUM($U186:BM186)),0)</f>
        <v>0</v>
      </c>
      <c r="BN190" s="27">
        <f>IF(SUM($U184:BN184)&lt;SUM($U186:BN186),-(SUM($U184:BN184)-SUM($U186:BN186)),0)</f>
        <v>14.838709677419274</v>
      </c>
      <c r="BO190" s="27">
        <f>IF(SUM($U184:BO184)&lt;SUM($U186:BO186),-(SUM($U184:BO184)-SUM($U186:BO186)),0)</f>
        <v>0</v>
      </c>
      <c r="BP190" s="27">
        <f>IF(SUM($U184:BP184)&lt;SUM($U186:BP186),-(SUM($U184:BP184)-SUM($U186:BP186)),0)</f>
        <v>0</v>
      </c>
      <c r="BQ190" s="27">
        <f>IF(SUM($U184:BQ184)&lt;SUM($U186:BQ186),-(SUM($U184:BQ184)-SUM($U186:BQ186)),0)</f>
        <v>0</v>
      </c>
      <c r="BR190" s="27">
        <f>IF(SUM($U184:BR184)&lt;SUM($U186:BR186),-(SUM($U184:BR184)-SUM($U186:BR186)),0)</f>
        <v>0</v>
      </c>
      <c r="BS190" s="27">
        <f>IF(SUM($U184:BS184)&lt;SUM($U186:BS186),-(SUM($U184:BS184)-SUM($U186:BS186)),0)</f>
        <v>0</v>
      </c>
      <c r="BT190" s="27">
        <f>IF(SUM($U184:BT184)&lt;SUM($U186:BT186),-(SUM($U184:BT184)-SUM($U186:BT186)),0)</f>
        <v>0</v>
      </c>
      <c r="BU190" s="27">
        <f>IF(SUM($U184:BU184)&lt;SUM($U186:BU186),-(SUM($U184:BU184)-SUM($U186:BU186)),0)</f>
        <v>0</v>
      </c>
      <c r="BV190" s="27">
        <f>IF(SUM($U184:BV184)&lt;SUM($U186:BV186),-(SUM($U184:BV184)-SUM($U186:BV186)),0)</f>
        <v>0</v>
      </c>
      <c r="BW190" s="27">
        <f>IF(SUM($U184:BW184)&lt;SUM($U186:BW186),-(SUM($U184:BW184)-SUM($U186:BW186)),0)</f>
        <v>0</v>
      </c>
      <c r="BX190" s="27">
        <f>IF(SUM($U184:BX184)&lt;SUM($U186:BX186),-(SUM($U184:BX184)-SUM($U186:BX186)),0)</f>
        <v>178.06451612903152</v>
      </c>
      <c r="BY190" s="27">
        <f>IF(SUM($U184:BY184)&lt;SUM($U186:BY186),-(SUM($U184:BY184)-SUM($U186:BY186)),0)</f>
        <v>148.38709677419274</v>
      </c>
      <c r="BZ190" s="27">
        <f>IF(SUM($U184:BZ184)&lt;SUM($U186:BZ186),-(SUM($U184:BZ184)-SUM($U186:BZ186)),0)</f>
        <v>118.70967741935397</v>
      </c>
      <c r="CA190" s="27">
        <f>IF(SUM($U184:CA184)&lt;SUM($U186:CA186),-(SUM($U184:CA184)-SUM($U186:CA186)),0)</f>
        <v>89.03225806451519</v>
      </c>
      <c r="CB190" s="27">
        <f>IF(SUM($U184:CB184)&lt;SUM($U186:CB186),-(SUM($U184:CB184)-SUM($U186:CB186)),0)</f>
        <v>59.354838709676415</v>
      </c>
      <c r="CC190" s="27">
        <f>IF(SUM($U184:CC184)&lt;SUM($U186:CC186),-(SUM($U184:CC184)-SUM($U186:CC186)),0)</f>
        <v>29.677419354837639</v>
      </c>
      <c r="CD190" s="27">
        <f>IF(SUM($U184:CD184)&lt;SUM($U186:CD186),-(SUM($U184:CD184)-SUM($U186:CD186)),0)</f>
        <v>0</v>
      </c>
      <c r="CE190" s="27">
        <f>IF(SUM($U184:CE184)&lt;SUM($U186:CE186),-(SUM($U184:CE184)-SUM($U186:CE186)),0)</f>
        <v>0</v>
      </c>
      <c r="CF190" s="27">
        <f>IF(SUM($U184:CF184)&lt;SUM($U186:CF186),-(SUM($U184:CF184)-SUM($U186:CF186)),0)</f>
        <v>0</v>
      </c>
      <c r="CG190" s="27">
        <f>IF(SUM($U184:CG184)&lt;SUM($U186:CG186),-(SUM($U184:CG184)-SUM($U186:CG186)),0)</f>
        <v>0</v>
      </c>
      <c r="CH190" s="27">
        <f>IF(SUM($U184:CH184)&lt;SUM($U186:CH186),-(SUM($U184:CH184)-SUM($U186:CH186)),0)</f>
        <v>0</v>
      </c>
      <c r="CI190" s="27">
        <f>IF(SUM($U184:CI184)&lt;SUM($U186:CI186),-(SUM($U184:CI184)-SUM($U186:CI186)),0)</f>
        <v>0</v>
      </c>
      <c r="CJ190" s="27">
        <f>IF(SUM($U184:CJ184)&lt;SUM($U186:CJ186),-(SUM($U184:CJ184)-SUM($U186:CJ186)),0)</f>
        <v>0</v>
      </c>
      <c r="CK190" s="27">
        <f>IF(SUM($U184:CK184)&lt;SUM($U186:CK186),-(SUM($U184:CK184)-SUM($U186:CK186)),0)</f>
        <v>0</v>
      </c>
      <c r="CL190" s="27">
        <f>IF(SUM($U184:CL184)&lt;SUM($U186:CL186),-(SUM($U184:CL184)-SUM($U186:CL186)),0)</f>
        <v>0</v>
      </c>
      <c r="CM190" s="27">
        <f>IF(SUM($U184:CM184)&lt;SUM($U186:CM186),-(SUM($U184:CM184)-SUM($U186:CM186)),0)</f>
        <v>0</v>
      </c>
      <c r="CN190" s="27">
        <f>IF(SUM($U184:CN184)&lt;SUM($U186:CN186),-(SUM($U184:CN184)-SUM($U186:CN186)),0)</f>
        <v>0</v>
      </c>
      <c r="CO190" s="27">
        <f>IF(SUM($U184:CO184)&lt;SUM($U186:CO186),-(SUM($U184:CO184)-SUM($U186:CO186)),0)</f>
        <v>0</v>
      </c>
      <c r="CP190" s="27">
        <f>IF(SUM($U184:CP184)&lt;SUM($U186:CP186),-(SUM($U184:CP184)-SUM($U186:CP186)),0)</f>
        <v>0</v>
      </c>
      <c r="CQ190" s="27">
        <f>IF(SUM($U184:CQ184)&lt;SUM($U186:CQ186),-(SUM($U184:CQ184)-SUM($U186:CQ186)),0)</f>
        <v>0</v>
      </c>
      <c r="CR190" s="27">
        <f>IF(SUM($U184:CR184)&lt;SUM($U186:CR186),-(SUM($U184:CR184)-SUM($U186:CR186)),0)</f>
        <v>0</v>
      </c>
      <c r="CS190" s="27">
        <f>IF(SUM($U184:CS184)&lt;SUM($U186:CS186),-(SUM($U184:CS184)-SUM($U186:CS186)),0)</f>
        <v>0</v>
      </c>
      <c r="CT190" s="27">
        <f>IF(SUM($U184:CT184)&lt;SUM($U186:CT186),-(SUM($U184:CT184)-SUM($U186:CT186)),0)</f>
        <v>0</v>
      </c>
      <c r="CU190" s="27">
        <f>IF(SUM($U184:CU184)&lt;SUM($U186:CU186),-(SUM($U184:CU184)-SUM($U186:CU186)),0)</f>
        <v>0</v>
      </c>
      <c r="CV190" s="27">
        <f>IF(SUM($U184:CV184)&lt;SUM($U186:CV186),-(SUM($U184:CV184)-SUM($U186:CV186)),0)</f>
        <v>0</v>
      </c>
      <c r="CW190" s="27">
        <f>IF(SUM($U184:CW184)&lt;SUM($U186:CW186),-(SUM($U184:CW184)-SUM($U186:CW186)),0)</f>
        <v>0</v>
      </c>
      <c r="CX190" s="27">
        <f>IF(SUM($U184:CX184)&lt;SUM($U186:CX186),-(SUM($U184:CX184)-SUM($U186:CX186)),0)</f>
        <v>0</v>
      </c>
      <c r="CY190" s="27">
        <f>IF(SUM($U184:CY184)&lt;SUM($U186:CY186),-(SUM($U184:CY184)-SUM($U186:CY186)),0)</f>
        <v>0</v>
      </c>
      <c r="CZ190" s="27">
        <f>IF(SUM($U184:CZ184)&lt;SUM($U186:CZ186),-(SUM($U184:CZ184)-SUM($U186:CZ186)),0)</f>
        <v>0</v>
      </c>
      <c r="DA190" s="27">
        <f>IF(SUM($U184:DA184)&lt;SUM($U186:DA186),-(SUM($U184:DA184)-SUM($U186:DA186)),0)</f>
        <v>0</v>
      </c>
      <c r="DB190" s="27">
        <f>IF(SUM($U184:DB184)&lt;SUM($U186:DB186),-(SUM($U184:DB184)-SUM($U186:DB186)),0)</f>
        <v>0</v>
      </c>
      <c r="DC190" s="27">
        <f>IF(SUM($U184:DC184)&lt;SUM($U186:DC186),-(SUM($U184:DC184)-SUM($U186:DC186)),0)</f>
        <v>153.33333333333439</v>
      </c>
      <c r="DD190" s="27">
        <f>IF(SUM($U184:DD184)&lt;SUM($U186:DD186),-(SUM($U184:DD184)-SUM($U186:DD186)),0)</f>
        <v>122.66666666666788</v>
      </c>
      <c r="DE190" s="27">
        <f>IF(SUM($U184:DE184)&lt;SUM($U186:DE186),-(SUM($U184:DE184)-SUM($U186:DE186)),0)</f>
        <v>92.000000000001364</v>
      </c>
      <c r="DF190" s="27">
        <f>IF(SUM($U184:DF184)&lt;SUM($U186:DF186),-(SUM($U184:DF184)-SUM($U186:DF186)),0)</f>
        <v>61.333333333334849</v>
      </c>
      <c r="DG190" s="27">
        <f>IF(SUM($U184:DG184)&lt;SUM($U186:DG186),-(SUM($U184:DG184)-SUM($U186:DG186)),0)</f>
        <v>30.666666666668334</v>
      </c>
      <c r="DH190" s="27">
        <f>IF(SUM($U184:DH184)&lt;SUM($U186:DH186),-(SUM($U184:DH184)-SUM($U186:DH186)),0)</f>
        <v>0</v>
      </c>
      <c r="DI190" s="27">
        <f>IF(SUM($U184:DI184)&lt;SUM($U186:DI186),-(SUM($U184:DI184)-SUM($U186:DI186)),0)</f>
        <v>0</v>
      </c>
      <c r="DJ190" s="27">
        <f>IF(SUM($U184:DJ184)&lt;SUM($U186:DJ186),-(SUM($U184:DJ184)-SUM($U186:DJ186)),0)</f>
        <v>0</v>
      </c>
      <c r="DK190" s="27">
        <f>IF(SUM($U184:DK184)&lt;SUM($U186:DK186),-(SUM($U184:DK184)-SUM($U186:DK186)),0)</f>
        <v>0</v>
      </c>
      <c r="DL190" s="27">
        <f>IF(SUM($U184:DL184)&lt;SUM($U186:DL186),-(SUM($U184:DL184)-SUM($U186:DL186)),0)</f>
        <v>0</v>
      </c>
      <c r="DM190" s="27">
        <f>IF(SUM($U184:DM184)&lt;SUM($U186:DM186),-(SUM($U184:DM184)-SUM($U186:DM186)),0)</f>
        <v>0</v>
      </c>
      <c r="DN190" s="27">
        <f>IF(SUM($U184:DN184)&lt;SUM($U186:DN186),-(SUM($U184:DN184)-SUM($U186:DN186)),0)</f>
        <v>0</v>
      </c>
      <c r="DO190" s="27">
        <f>IF(SUM($U184:DO184)&lt;SUM($U186:DO186),-(SUM($U184:DO184)-SUM($U186:DO186)),0)</f>
        <v>0</v>
      </c>
      <c r="DP190" s="27">
        <f>IF(SUM($U184:DP184)&lt;SUM($U186:DP186),-(SUM($U184:DP184)-SUM($U186:DP186)),0)</f>
        <v>0</v>
      </c>
      <c r="DQ190" s="27">
        <f>IF(SUM($U184:DQ184)&lt;SUM($U186:DQ186),-(SUM($U184:DQ184)-SUM($U186:DQ186)),0)</f>
        <v>0</v>
      </c>
      <c r="DR190" s="27">
        <f>IF(SUM($U184:DR184)&lt;SUM($U186:DR186),-(SUM($U184:DR184)-SUM($U186:DR186)),0)</f>
        <v>0</v>
      </c>
      <c r="DS190" s="27">
        <f>IF(SUM($U184:DS184)&lt;SUM($U186:DS186),-(SUM($U184:DS184)-SUM($U186:DS186)),0)</f>
        <v>0</v>
      </c>
      <c r="DT190" s="27">
        <f>IF(SUM($U184:DT184)&lt;SUM($U186:DT186),-(SUM($U184:DT184)-SUM($U186:DT186)),0)</f>
        <v>0</v>
      </c>
      <c r="DU190" s="27">
        <f>IF(SUM($U184:DU184)&lt;SUM($U186:DU186),-(SUM($U184:DU184)-SUM($U186:DU186)),0)</f>
        <v>0</v>
      </c>
      <c r="DV190" s="27">
        <f>IF(SUM($U184:DV184)&lt;SUM($U186:DV186),-(SUM($U184:DV184)-SUM($U186:DV186)),0)</f>
        <v>0</v>
      </c>
      <c r="DW190" s="27">
        <f>IF(SUM($U184:DW184)&lt;SUM($U186:DW186),-(SUM($U184:DW184)-SUM($U186:DW186)),0)</f>
        <v>14.838709677423594</v>
      </c>
      <c r="DX190" s="27">
        <f>IF(SUM($U184:DX184)&lt;SUM($U186:DX186),-(SUM($U184:DX184)-SUM($U186:DX186)),0)</f>
        <v>0</v>
      </c>
      <c r="DY190" s="27">
        <f>IF(SUM($U184:DY184)&lt;SUM($U186:DY186),-(SUM($U184:DY184)-SUM($U186:DY186)),0)</f>
        <v>0</v>
      </c>
      <c r="DZ190" s="27">
        <f>IF(SUM($U184:DZ184)&lt;SUM($U186:DZ186),-(SUM($U184:DZ184)-SUM($U186:DZ186)),0)</f>
        <v>0</v>
      </c>
      <c r="EA190" s="27">
        <f>IF(SUM($U184:EA184)&lt;SUM($U186:EA186),-(SUM($U184:EA184)-SUM($U186:EA186)),0)</f>
        <v>0</v>
      </c>
      <c r="EB190" s="27">
        <f>IF(SUM($U184:EB184)&lt;SUM($U186:EB186),-(SUM($U184:EB184)-SUM($U186:EB186)),0)</f>
        <v>0</v>
      </c>
      <c r="EC190" s="27">
        <f>IF(SUM($U184:EC184)&lt;SUM($U186:EC186),-(SUM($U184:EC184)-SUM($U186:EC186)),0)</f>
        <v>0</v>
      </c>
      <c r="ED190" s="27">
        <f>IF(SUM($U184:ED184)&lt;SUM($U186:ED186),-(SUM($U184:ED184)-SUM($U186:ED186)),0)</f>
        <v>0</v>
      </c>
      <c r="EE190" s="27">
        <f>IF(SUM($U184:EE184)&lt;SUM($U186:EE186),-(SUM($U184:EE184)-SUM($U186:EE186)),0)</f>
        <v>0</v>
      </c>
      <c r="EF190" s="27">
        <f>IF(SUM($U184:EF184)&lt;SUM($U186:EF186),-(SUM($U184:EF184)-SUM($U186:EF186)),0)</f>
        <v>0</v>
      </c>
      <c r="EG190" s="27">
        <f>IF(SUM($U184:EG184)&lt;SUM($U186:EG186),-(SUM($U184:EG184)-SUM($U186:EG186)),0)</f>
        <v>178.06451612903811</v>
      </c>
      <c r="EH190" s="27">
        <f>IF(SUM($U184:EH184)&lt;SUM($U186:EH186),-(SUM($U184:EH184)-SUM($U186:EH186)),0)</f>
        <v>148.38709677419956</v>
      </c>
      <c r="EI190" s="27">
        <f>IF(SUM($U184:EI184)&lt;SUM($U186:EI186),-(SUM($U184:EI184)-SUM($U186:EI186)),0)</f>
        <v>118.70967741936101</v>
      </c>
      <c r="EJ190" s="27">
        <f>IF(SUM($U184:EJ184)&lt;SUM($U186:EJ186),-(SUM($U184:EJ184)-SUM($U186:EJ186)),0)</f>
        <v>89.032258064522466</v>
      </c>
      <c r="EK190" s="27">
        <f>IF(SUM($U184:EK184)&lt;SUM($U186:EK186),-(SUM($U184:EK184)-SUM($U186:EK186)),0)</f>
        <v>59.354838709683918</v>
      </c>
      <c r="EL190" s="27">
        <f>IF(SUM($U184:EL184)&lt;SUM($U186:EL186),-(SUM($U184:EL184)-SUM($U186:EL186)),0)</f>
        <v>29.67741935484537</v>
      </c>
      <c r="EM190" s="27">
        <f>IF(SUM($U184:EM184)&lt;SUM($U186:EM186),-(SUM($U184:EM184)-SUM($U186:EM186)),0)</f>
        <v>6.8212102632969618E-12</v>
      </c>
      <c r="EN190" s="27">
        <f>IF(SUM($U184:EN184)&lt;SUM($U186:EN186),-(SUM($U184:EN184)-SUM($U186:EN186)),0)</f>
        <v>0</v>
      </c>
      <c r="EO190" s="27">
        <f>IF(SUM($U184:EO184)&lt;SUM($U186:EO186),-(SUM($U184:EO184)-SUM($U186:EO186)),0)</f>
        <v>0</v>
      </c>
      <c r="EP190" s="27">
        <f>IF(SUM($U184:EP184)&lt;SUM($U186:EP186),-(SUM($U184:EP184)-SUM($U186:EP186)),0)</f>
        <v>0</v>
      </c>
      <c r="EQ190" s="27">
        <f>IF(SUM($U184:EQ184)&lt;SUM($U186:EQ186),-(SUM($U184:EQ184)-SUM($U186:EQ186)),0)</f>
        <v>0</v>
      </c>
      <c r="ER190" s="27">
        <f>IF(SUM($U184:ER184)&lt;SUM($U186:ER186),-(SUM($U184:ER184)-SUM($U186:ER186)),0)</f>
        <v>0</v>
      </c>
      <c r="ES190" s="27">
        <f>IF(SUM($U184:ES184)&lt;SUM($U186:ES186),-(SUM($U184:ES184)-SUM($U186:ES186)),0)</f>
        <v>0</v>
      </c>
      <c r="ET190" s="27">
        <f>IF(SUM($U184:ET184)&lt;SUM($U186:ET186),-(SUM($U184:ET184)-SUM($U186:ET186)),0)</f>
        <v>0</v>
      </c>
      <c r="EU190" s="27">
        <f>IF(SUM($U184:EU184)&lt;SUM($U186:EU186),-(SUM($U184:EU184)-SUM($U186:EU186)),0)</f>
        <v>0</v>
      </c>
      <c r="EV190" s="27">
        <f>IF(SUM($U184:EV184)&lt;SUM($U186:EV186),-(SUM($U184:EV184)-SUM($U186:EV186)),0)</f>
        <v>0</v>
      </c>
      <c r="EW190" s="27">
        <f>IF(SUM($U184:EW184)&lt;SUM($U186:EW186),-(SUM($U184:EW184)-SUM($U186:EW186)),0)</f>
        <v>0</v>
      </c>
      <c r="EX190" s="27">
        <f>IF(SUM($U184:EX184)&lt;SUM($U186:EX186),-(SUM($U184:EX184)-SUM($U186:EX186)),0)</f>
        <v>0</v>
      </c>
      <c r="EY190" s="27">
        <f>IF(SUM($U184:EY184)&lt;SUM($U186:EY186),-(SUM($U184:EY184)-SUM($U186:EY186)),0)</f>
        <v>0</v>
      </c>
      <c r="EZ190" s="27">
        <f>IF(SUM($U184:EZ184)&lt;SUM($U186:EZ186),-(SUM($U184:EZ184)-SUM($U186:EZ186)),0)</f>
        <v>0</v>
      </c>
      <c r="FA190" s="27">
        <f>IF(SUM($U184:FA184)&lt;SUM($U186:FA186),-(SUM($U184:FA184)-SUM($U186:FA186)),0)</f>
        <v>0</v>
      </c>
      <c r="FB190" s="27">
        <f>IF(SUM($U184:FB184)&lt;SUM($U186:FB186),-(SUM($U184:FB184)-SUM($U186:FB186)),0)</f>
        <v>8.1854523159563541E-12</v>
      </c>
      <c r="FC190" s="27">
        <f>IF(SUM($U184:FC184)&lt;SUM($U186:FC186),-(SUM($U184:FC184)-SUM($U186:FC186)),0)</f>
        <v>0</v>
      </c>
      <c r="FD190" s="27">
        <f>IF(SUM($U184:FD184)&lt;SUM($U186:FD186),-(SUM($U184:FD184)-SUM($U186:FD186)),0)</f>
        <v>0</v>
      </c>
      <c r="FE190" s="27">
        <f>IF(SUM($U184:FE184)&lt;SUM($U186:FE186),-(SUM($U184:FE184)-SUM($U186:FE186)),0)</f>
        <v>0</v>
      </c>
      <c r="FF190" s="27">
        <f>IF(SUM($U184:FF184)&lt;SUM($U186:FF186),-(SUM($U184:FF184)-SUM($U186:FF186)),0)</f>
        <v>0</v>
      </c>
      <c r="FG190" s="27">
        <f>IF(SUM($U184:FG184)&lt;SUM($U186:FG186),-(SUM($U184:FG184)-SUM($U186:FG186)),0)</f>
        <v>0</v>
      </c>
      <c r="FH190" s="27">
        <f>IF(SUM($U184:FH184)&lt;SUM($U186:FH186),-(SUM($U184:FH184)-SUM($U186:FH186)),0)</f>
        <v>0</v>
      </c>
      <c r="FI190" s="27">
        <f>IF(SUM($U184:FI184)&lt;SUM($U186:FI186),-(SUM($U184:FI184)-SUM($U186:FI186)),0)</f>
        <v>0</v>
      </c>
      <c r="FJ190" s="27">
        <f>IF(SUM($U184:FJ184)&lt;SUM($U186:FJ186),-(SUM($U184:FJ184)-SUM($U186:FJ186)),0)</f>
        <v>0</v>
      </c>
      <c r="FK190" s="27">
        <f>IF(SUM($U184:FK184)&lt;SUM($U186:FK186),-(SUM($U184:FK184)-SUM($U186:FK186)),0)</f>
        <v>0</v>
      </c>
      <c r="FL190" s="27">
        <f>IF(SUM($U184:FL184)&lt;SUM($U186:FL186),-(SUM($U184:FL184)-SUM($U186:FL186)),0)</f>
        <v>153.33333333333849</v>
      </c>
      <c r="FM190" s="27">
        <f>IF(SUM($U184:FM184)&lt;SUM($U186:FM186),-(SUM($U184:FM184)-SUM($U186:FM186)),0)</f>
        <v>122.66666666667152</v>
      </c>
      <c r="FN190" s="27">
        <f>IF(SUM($U184:FN184)&lt;SUM($U186:FN186),-(SUM($U184:FN184)-SUM($U186:FN186)),0)</f>
        <v>92.000000000004547</v>
      </c>
      <c r="FO190" s="27">
        <f>IF(SUM($U184:FO184)&lt;SUM($U186:FO186),-(SUM($U184:FO184)-SUM($U186:FO186)),0)</f>
        <v>61.333333333337578</v>
      </c>
      <c r="FP190" s="27">
        <f>IF(SUM($U184:FP184)&lt;SUM($U186:FP186),-(SUM($U184:FP184)-SUM($U186:FP186)),0)</f>
        <v>30.666666666670608</v>
      </c>
      <c r="FQ190" s="27">
        <f>IF(SUM($U184:FQ184)&lt;SUM($U186:FQ186),-(SUM($U184:FQ184)-SUM($U186:FQ186)),0)</f>
        <v>0</v>
      </c>
      <c r="FR190" s="27">
        <f>IF(SUM($U184:FR184)&lt;SUM($U186:FR186),-(SUM($U184:FR184)-SUM($U186:FR186)),0)</f>
        <v>0</v>
      </c>
      <c r="FS190" s="27">
        <f>IF(SUM($U184:FS184)&lt;SUM($U186:FS186),-(SUM($U184:FS184)-SUM($U186:FS186)),0)</f>
        <v>0</v>
      </c>
      <c r="FT190" s="27">
        <f>IF(SUM($U184:FT184)&lt;SUM($U186:FT186),-(SUM($U184:FT184)-SUM($U186:FT186)),0)</f>
        <v>0</v>
      </c>
      <c r="FU190" s="27">
        <f>IF(SUM($U184:FU184)&lt;SUM($U186:FU186),-(SUM($U184:FU184)-SUM($U186:FU186)),0)</f>
        <v>0</v>
      </c>
      <c r="FV190" s="27">
        <f>IF(SUM($U184:FV184)&lt;SUM($U186:FV186),-(SUM($U184:FV184)-SUM($U186:FV186)),0)</f>
        <v>0</v>
      </c>
      <c r="FW190" s="27">
        <f>IF(SUM($U184:FW184)&lt;SUM($U186:FW186),-(SUM($U184:FW184)-SUM($U186:FW186)),0)</f>
        <v>0</v>
      </c>
      <c r="FX190" s="27">
        <f>IF(SUM($U184:FX184)&lt;SUM($U186:FX186),-(SUM($U184:FX184)-SUM($U186:FX186)),0)</f>
        <v>0</v>
      </c>
      <c r="FY190" s="27">
        <f>IF(SUM($U184:FY184)&lt;SUM($U186:FY186),-(SUM($U184:FY184)-SUM($U186:FY186)),0)</f>
        <v>0</v>
      </c>
      <c r="FZ190" s="27">
        <f>IF(SUM($U184:FZ184)&lt;SUM($U186:FZ186),-(SUM($U184:FZ184)-SUM($U186:FZ186)),0)</f>
        <v>0</v>
      </c>
      <c r="GA190" s="27">
        <f>IF(SUM($U184:GA184)&lt;SUM($U186:GA186),-(SUM($U184:GA184)-SUM($U186:GA186)),0)</f>
        <v>0</v>
      </c>
      <c r="GB190" s="27">
        <f>IF(SUM($U184:GB184)&lt;SUM($U186:GB186),-(SUM($U184:GB184)-SUM($U186:GB186)),0)</f>
        <v>0</v>
      </c>
      <c r="GC190" s="27">
        <f>IF(SUM($U184:GC184)&lt;SUM($U186:GC186),-(SUM($U184:GC184)-SUM($U186:GC186)),0)</f>
        <v>0</v>
      </c>
      <c r="GD190" s="27">
        <f>IF(SUM($U184:GD184)&lt;SUM($U186:GD186),-(SUM($U184:GD184)-SUM($U186:GD186)),0)</f>
        <v>0</v>
      </c>
      <c r="GE190" s="27">
        <f>IF(SUM($U184:GE184)&lt;SUM($U186:GE186),-(SUM($U184:GE184)-SUM($U186:GE186)),0)</f>
        <v>0</v>
      </c>
      <c r="GF190" s="27">
        <f>IF(SUM($U184:GF184)&lt;SUM($U186:GF186),-(SUM($U184:GF184)-SUM($U186:GF186)),0)</f>
        <v>14.838709677418592</v>
      </c>
      <c r="GG190" s="27">
        <f>IF(SUM($U184:GG184)&lt;SUM($U186:GG186),-(SUM($U184:GG184)-SUM($U186:GG186)),0)</f>
        <v>0</v>
      </c>
      <c r="GH190" s="27">
        <f>IF(SUM($U184:GH184)&lt;SUM($U186:GH186),-(SUM($U184:GH184)-SUM($U186:GH186)),0)</f>
        <v>0</v>
      </c>
      <c r="GI190" s="27">
        <f>IF(SUM($U184:GI184)&lt;SUM($U186:GI186),-(SUM($U184:GI184)-SUM($U186:GI186)),0)</f>
        <v>0</v>
      </c>
      <c r="GJ190" s="27">
        <f>IF(SUM($U184:GJ184)&lt;SUM($U186:GJ186),-(SUM($U184:GJ184)-SUM($U186:GJ186)),0)</f>
        <v>0</v>
      </c>
      <c r="GK190" s="27">
        <f>IF(SUM($U184:GK184)&lt;SUM($U186:GK186),-(SUM($U184:GK184)-SUM($U186:GK186)),0)</f>
        <v>0</v>
      </c>
      <c r="GL190" s="27">
        <f>IF(SUM($U184:GL184)&lt;SUM($U186:GL186),-(SUM($U184:GL184)-SUM($U186:GL186)),0)</f>
        <v>0</v>
      </c>
      <c r="GM190" s="27">
        <f>IF(SUM($U184:GM184)&lt;SUM($U186:GM186),-(SUM($U184:GM184)-SUM($U186:GM186)),0)</f>
        <v>0</v>
      </c>
      <c r="GN190" s="27">
        <f>IF(SUM($U184:GN184)&lt;SUM($U186:GN186),-(SUM($U184:GN184)-SUM($U186:GN186)),0)</f>
        <v>0</v>
      </c>
      <c r="GO190" s="27">
        <f>IF(SUM($U184:GO184)&lt;SUM($U186:GO186),-(SUM($U184:GO184)-SUM($U186:GO186)),0)</f>
        <v>0</v>
      </c>
      <c r="GP190" s="27">
        <f>IF(SUM($U184:GP184)&lt;SUM($U186:GP186),-(SUM($U184:GP184)-SUM($U186:GP186)),0)</f>
        <v>178.06451612902856</v>
      </c>
      <c r="GQ190" s="27">
        <f>IF(SUM($U184:GQ184)&lt;SUM($U186:GQ186),-(SUM($U184:GQ184)-SUM($U186:GQ186)),0)</f>
        <v>148.38709677418956</v>
      </c>
      <c r="GR190" s="27">
        <f>IF(SUM($U184:GR184)&lt;SUM($U186:GR186),-(SUM($U184:GR184)-SUM($U186:GR186)),0)</f>
        <v>118.70967741935056</v>
      </c>
      <c r="GS190" s="27">
        <f>IF(SUM($U184:GS184)&lt;SUM($U186:GS186),-(SUM($U184:GS184)-SUM($U186:GS186)),0)</f>
        <v>89.032258064511552</v>
      </c>
      <c r="GT190" s="27">
        <f>IF(SUM($U184:GT184)&lt;SUM($U186:GT186),-(SUM($U184:GT184)-SUM($U186:GT186)),0)</f>
        <v>59.354838709672549</v>
      </c>
      <c r="GU190" s="27">
        <f>IF(SUM($U184:GU184)&lt;SUM($U186:GU186),-(SUM($U184:GU184)-SUM($U186:GU186)),0)</f>
        <v>29.677419354833546</v>
      </c>
      <c r="GV190" s="27">
        <f>IF(SUM($U184:GV184)&lt;SUM($U186:GV186),-(SUM($U184:GV184)-SUM($U186:GV186)),0)</f>
        <v>0</v>
      </c>
      <c r="GW190" s="27">
        <f>IF(SUM($U184:GW184)&lt;SUM($U186:GW186),-(SUM($U184:GW184)-SUM($U186:GW186)),0)</f>
        <v>0</v>
      </c>
      <c r="GX190" s="27">
        <f>IF(SUM($U184:GX184)&lt;SUM($U186:GX186),-(SUM($U184:GX184)-SUM($U186:GX186)),0)</f>
        <v>0</v>
      </c>
      <c r="GY190" s="27">
        <f>IF(SUM($U184:GY184)&lt;SUM($U186:GY186),-(SUM($U184:GY184)-SUM($U186:GY186)),0)</f>
        <v>0</v>
      </c>
      <c r="GZ190" s="27">
        <f>IF(SUM($U184:GZ184)&lt;SUM($U186:GZ186),-(SUM($U184:GZ184)-SUM($U186:GZ186)),0)</f>
        <v>0</v>
      </c>
      <c r="HA190" s="27">
        <f>IF(SUM($U184:HA184)&lt;SUM($U186:HA186),-(SUM($U184:HA184)-SUM($U186:HA186)),0)</f>
        <v>0</v>
      </c>
      <c r="HB190" s="27">
        <f>IF(SUM($U184:HB184)&lt;SUM($U186:HB186),-(SUM($U184:HB184)-SUM($U186:HB186)),0)</f>
        <v>0</v>
      </c>
      <c r="HC190" s="27">
        <f>IF(SUM($U184:HC184)&lt;SUM($U186:HC186),-(SUM($U184:HC184)-SUM($U186:HC186)),0)</f>
        <v>0</v>
      </c>
      <c r="HD190" s="27">
        <f>IF(SUM($U184:HD184)&lt;SUM($U186:HD186),-(SUM($U184:HD184)-SUM($U186:HD186)),0)</f>
        <v>0</v>
      </c>
      <c r="HE190" s="27">
        <f>IF(SUM($U184:HE184)&lt;SUM($U186:HE186),-(SUM($U184:HE184)-SUM($U186:HE186)),0)</f>
        <v>0</v>
      </c>
      <c r="HF190" s="27">
        <f>IF(SUM($U184:HF184)&lt;SUM($U186:HF186),-(SUM($U184:HF184)-SUM($U186:HF186)),0)</f>
        <v>0</v>
      </c>
      <c r="HG190" s="27">
        <f>IF(SUM($U184:HG184)&lt;SUM($U186:HG186),-(SUM($U184:HG184)-SUM($U186:HG186)),0)</f>
        <v>0</v>
      </c>
      <c r="HH190" s="27">
        <f>IF(SUM($U184:HH184)&lt;SUM($U186:HH186),-(SUM($U184:HH184)-SUM($U186:HH186)),0)</f>
        <v>0</v>
      </c>
      <c r="HI190" s="27">
        <f>IF(SUM($U184:HI184)&lt;SUM($U186:HI186),-(SUM($U184:HI184)-SUM($U186:HI186)),0)</f>
        <v>0</v>
      </c>
      <c r="HJ190" s="27">
        <f>IF(SUM($U184:HJ184)&lt;SUM($U186:HJ186),-(SUM($U184:HJ184)-SUM($U186:HJ186)),0)</f>
        <v>0</v>
      </c>
      <c r="HK190" s="27">
        <f>IF(SUM($U184:HK184)&lt;SUM($U186:HK186),-(SUM($U184:HK184)-SUM($U186:HK186)),0)</f>
        <v>14.838709677409497</v>
      </c>
      <c r="HL190" s="27">
        <f>IF(SUM($U184:HL184)&lt;SUM($U186:HL186),-(SUM($U184:HL184)-SUM($U186:HL186)),0)</f>
        <v>0</v>
      </c>
      <c r="HM190" s="27">
        <f>IF(SUM($U184:HM184)&lt;SUM($U186:HM186),-(SUM($U184:HM184)-SUM($U186:HM186)),0)</f>
        <v>0</v>
      </c>
      <c r="HN190" s="27">
        <f>IF(SUM($U184:HN184)&lt;SUM($U186:HN186),-(SUM($U184:HN184)-SUM($U186:HN186)),0)</f>
        <v>0</v>
      </c>
      <c r="HO190" s="27">
        <f>IF(SUM($U184:HO184)&lt;SUM($U186:HO186),-(SUM($U184:HO184)-SUM($U186:HO186)),0)</f>
        <v>0</v>
      </c>
      <c r="HP190" s="27">
        <f>IF(SUM($U184:HP184)&lt;SUM($U186:HP186),-(SUM($U184:HP184)-SUM($U186:HP186)),0)</f>
        <v>0</v>
      </c>
      <c r="HQ190" s="27">
        <f>IF(SUM($U184:HQ184)&lt;SUM($U186:HQ186),-(SUM($U184:HQ184)-SUM($U186:HQ186)),0)</f>
        <v>0</v>
      </c>
      <c r="HR190" s="27">
        <f>IF(SUM($U184:HR184)&lt;SUM($U186:HR186),-(SUM($U184:HR184)-SUM($U186:HR186)),0)</f>
        <v>0</v>
      </c>
      <c r="HS190" s="27">
        <f>IF(SUM($U184:HS184)&lt;SUM($U186:HS186),-(SUM($U184:HS184)-SUM($U186:HS186)),0)</f>
        <v>0</v>
      </c>
      <c r="HT190" s="27">
        <f>IF(SUM($U184:HT184)&lt;SUM($U186:HT186),-(SUM($U184:HT184)-SUM($U186:HT186)),0)</f>
        <v>0</v>
      </c>
      <c r="HU190" s="27">
        <f>IF(SUM($U184:HU184)&lt;SUM($U186:HU186),-(SUM($U184:HU184)-SUM($U186:HU186)),0)</f>
        <v>178.06451612901947</v>
      </c>
      <c r="HV190" s="27">
        <f>IF(SUM($U184:HV184)&lt;SUM($U186:HV186),-(SUM($U184:HV184)-SUM($U186:HV186)),0)</f>
        <v>148.38709677418046</v>
      </c>
      <c r="HW190" s="27">
        <f>IF(SUM($U184:HW184)&lt;SUM($U186:HW186),-(SUM($U184:HW184)-SUM($U186:HW186)),0)</f>
        <v>118.70967741934146</v>
      </c>
      <c r="HX190" s="27">
        <f>IF(SUM($U184:HX184)&lt;SUM($U186:HX186),-(SUM($U184:HX184)-SUM($U186:HX186)),0)</f>
        <v>89.032258064502457</v>
      </c>
      <c r="HY190" s="27">
        <f>IF(SUM($U184:HY184)&lt;SUM($U186:HY186),-(SUM($U184:HY184)-SUM($U186:HY186)),0)</f>
        <v>59.354838709663454</v>
      </c>
      <c r="HZ190" s="27">
        <f>IF(SUM($U184:HZ184)&lt;SUM($U186:HZ186),-(SUM($U184:HZ184)-SUM($U186:HZ186)),0)</f>
        <v>29.677419354824451</v>
      </c>
      <c r="IA190" s="27">
        <f>IF(SUM($U184:IA184)&lt;SUM($U186:IA186),-(SUM($U184:IA184)-SUM($U186:IA186)),0)</f>
        <v>0</v>
      </c>
      <c r="IB190" s="27">
        <f>IF(SUM($U184:IB184)&lt;SUM($U186:IB186),-(SUM($U184:IB184)-SUM($U186:IB186)),0)</f>
        <v>0</v>
      </c>
      <c r="IC190" s="27">
        <f>IF(SUM($U184:IC184)&lt;SUM($U186:IC186),-(SUM($U184:IC184)-SUM($U186:IC186)),0)</f>
        <v>0</v>
      </c>
      <c r="ID190" s="27">
        <f>IF(SUM($U184:ID184)&lt;SUM($U186:ID186),-(SUM($U184:ID184)-SUM($U186:ID186)),0)</f>
        <v>0</v>
      </c>
      <c r="IE190" s="27">
        <f>IF(SUM($U184:IE184)&lt;SUM($U186:IE186),-(SUM($U184:IE184)-SUM($U186:IE186)),0)</f>
        <v>0</v>
      </c>
      <c r="IF190" s="27">
        <f>IF(SUM($U184:IF184)&lt;SUM($U186:IF186),-(SUM($U184:IF184)-SUM($U186:IF186)),0)</f>
        <v>0</v>
      </c>
      <c r="IG190" s="27">
        <f>IF(SUM($U184:IG184)&lt;SUM($U186:IG186),-(SUM($U184:IG184)-SUM($U186:IG186)),0)</f>
        <v>0</v>
      </c>
      <c r="IH190" s="27">
        <f>IF(SUM($U184:IH184)&lt;SUM($U186:IH186),-(SUM($U184:IH184)-SUM($U186:IH186)),0)</f>
        <v>0</v>
      </c>
      <c r="II190" s="27">
        <f>IF(SUM($U184:II184)&lt;SUM($U186:II186),-(SUM($U184:II184)-SUM($U186:II186)),0)</f>
        <v>0</v>
      </c>
      <c r="IJ190" s="27">
        <f>IF(SUM($U184:IJ184)&lt;SUM($U186:IJ186),-(SUM($U184:IJ184)-SUM($U186:IJ186)),0)</f>
        <v>0</v>
      </c>
      <c r="IK190" s="27">
        <f>IF(SUM($U184:IK184)&lt;SUM($U186:IK186),-(SUM($U184:IK184)-SUM($U186:IK186)),0)</f>
        <v>0</v>
      </c>
      <c r="IL190" s="27">
        <f>IF(SUM($U184:IL184)&lt;SUM($U186:IL186),-(SUM($U184:IL184)-SUM($U186:IL186)),0)</f>
        <v>0</v>
      </c>
      <c r="IM190" s="27">
        <f>IF(SUM($U184:IM184)&lt;SUM($U186:IM186),-(SUM($U184:IM184)-SUM($U186:IM186)),0)</f>
        <v>0</v>
      </c>
      <c r="IN190" s="27">
        <f>IF(SUM($U184:IN184)&lt;SUM($U186:IN186),-(SUM($U184:IN184)-SUM($U186:IN186)),0)</f>
        <v>0</v>
      </c>
      <c r="IO190" s="27">
        <f>IF(SUM($U184:IO184)&lt;SUM($U186:IO186),-(SUM($U184:IO184)-SUM($U186:IO186)),0)</f>
        <v>0</v>
      </c>
      <c r="IP190" s="27">
        <f>IF(SUM($U184:IP184)&lt;SUM($U186:IP186),-(SUM($U184:IP184)-SUM($U186:IP186)),0)</f>
        <v>0</v>
      </c>
      <c r="IQ190" s="27">
        <f>IF(SUM($U184:IQ184)&lt;SUM($U186:IQ186),-(SUM($U184:IQ184)-SUM($U186:IQ186)),0)</f>
        <v>0</v>
      </c>
      <c r="IR190" s="27">
        <f>IF(SUM($U184:IR184)&lt;SUM($U186:IR186),-(SUM($U184:IR184)-SUM($U186:IR186)),0)</f>
        <v>0</v>
      </c>
      <c r="IS190" s="27">
        <f>IF(SUM($U184:IS184)&lt;SUM($U186:IS186),-(SUM($U184:IS184)-SUM($U186:IS186)),0)</f>
        <v>0</v>
      </c>
      <c r="IT190" s="27">
        <f>IF(SUM($U184:IT184)&lt;SUM($U186:IT186),-(SUM($U184:IT184)-SUM($U186:IT186)),0)</f>
        <v>0</v>
      </c>
      <c r="IU190" s="27">
        <f>IF(SUM($U184:IU184)&lt;SUM($U186:IU186),-(SUM($U184:IU184)-SUM($U186:IU186)),0)</f>
        <v>0</v>
      </c>
      <c r="IV190" s="27">
        <f>IF(SUM($U184:IV184)&lt;SUM($U186:IV186),-(SUM($U184:IV184)-SUM($U186:IV186)),0)</f>
        <v>0</v>
      </c>
      <c r="IW190" s="27">
        <f>IF(SUM($U184:IW184)&lt;SUM($U186:IW186),-(SUM($U184:IW184)-SUM($U186:IW186)),0)</f>
        <v>0</v>
      </c>
      <c r="IX190" s="27">
        <f>IF(SUM($U184:IX184)&lt;SUM($U186:IX186),-(SUM($U184:IX184)-SUM($U186:IX186)),0)</f>
        <v>0</v>
      </c>
      <c r="IY190" s="27">
        <f>IF(SUM($U184:IY184)&lt;SUM($U186:IY186),-(SUM($U184:IY184)-SUM($U186:IY186)),0)</f>
        <v>0</v>
      </c>
      <c r="IZ190" s="27">
        <f>IF(SUM($U184:IZ184)&lt;SUM($U186:IZ186),-(SUM($U184:IZ184)-SUM($U186:IZ186)),0)</f>
        <v>126.89655172412495</v>
      </c>
      <c r="JA190" s="27">
        <f>IF(SUM($U184:JA184)&lt;SUM($U186:JA186),-(SUM($U184:JA184)-SUM($U186:JA186)),0)</f>
        <v>95.172413793090527</v>
      </c>
      <c r="JB190" s="27">
        <f>IF(SUM($U184:JB184)&lt;SUM($U186:JB186),-(SUM($U184:JB184)-SUM($U186:JB186)),0)</f>
        <v>63.448275862056107</v>
      </c>
      <c r="JC190" s="27">
        <f>IF(SUM($U184:JC184)&lt;SUM($U186:JC186),-(SUM($U184:JC184)-SUM($U186:JC186)),0)</f>
        <v>31.724137931021687</v>
      </c>
      <c r="JD190" s="27">
        <f>IF(SUM($U184:JD184)&lt;SUM($U186:JD186),-(SUM($U184:JD184)-SUM($U186:JD186)),0)</f>
        <v>0</v>
      </c>
      <c r="JE190" s="27">
        <f>IF(SUM($U184:JE184)&lt;SUM($U186:JE186),-(SUM($U184:JE184)-SUM($U186:JE186)),0)</f>
        <v>0</v>
      </c>
      <c r="JF190" s="27">
        <f>IF(SUM($U184:JF184)&lt;SUM($U186:JF186),-(SUM($U184:JF184)-SUM($U186:JF186)),0)</f>
        <v>0</v>
      </c>
      <c r="JG190" s="27">
        <f>IF(SUM($U184:JG184)&lt;SUM($U186:JG186),-(SUM($U184:JG184)-SUM($U186:JG186)),0)</f>
        <v>0</v>
      </c>
      <c r="JH190" s="27">
        <f>IF(SUM($U184:JH184)&lt;SUM($U186:JH186),-(SUM($U184:JH184)-SUM($U186:JH186)),0)</f>
        <v>0</v>
      </c>
      <c r="JI190" s="27">
        <f>IF(SUM($U184:JI184)&lt;SUM($U186:JI186),-(SUM($U184:JI184)-SUM($U186:JI186)),0)</f>
        <v>0</v>
      </c>
      <c r="JJ190" s="27">
        <f>IF(SUM($U184:JJ184)&lt;SUM($U186:JJ186),-(SUM($U184:JJ184)-SUM($U186:JJ186)),0)</f>
        <v>0</v>
      </c>
      <c r="JK190" s="27">
        <f>IF(SUM($U184:JK184)&lt;SUM($U186:JK186),-(SUM($U184:JK184)-SUM($U186:JK186)),0)</f>
        <v>0</v>
      </c>
      <c r="JL190" s="27">
        <f>IF(SUM($U184:JL184)&lt;SUM($U186:JL186),-(SUM($U184:JL184)-SUM($U186:JL186)),0)</f>
        <v>0</v>
      </c>
      <c r="JM190" s="27">
        <f>IF(SUM($U184:JM184)&lt;SUM($U186:JM186),-(SUM($U184:JM184)-SUM($U186:JM186)),0)</f>
        <v>0</v>
      </c>
      <c r="JN190" s="27">
        <f>IF(SUM($U184:JN184)&lt;SUM($U186:JN186),-(SUM($U184:JN184)-SUM($U186:JN186)),0)</f>
        <v>0</v>
      </c>
      <c r="JO190" s="27">
        <f>IF(SUM($U184:JO184)&lt;SUM($U186:JO186),-(SUM($U184:JO184)-SUM($U186:JO186)),0)</f>
        <v>0</v>
      </c>
      <c r="JP190" s="27">
        <f>IF(SUM($U184:JP184)&lt;SUM($U186:JP186),-(SUM($U184:JP184)-SUM($U186:JP186)),0)</f>
        <v>0</v>
      </c>
      <c r="JQ190" s="27">
        <f>IF(SUM($U184:JQ184)&lt;SUM($U186:JQ186),-(SUM($U184:JQ184)-SUM($U186:JQ186)),0)</f>
        <v>0</v>
      </c>
      <c r="JR190" s="27">
        <f>IF(SUM($U184:JR184)&lt;SUM($U186:JR186),-(SUM($U184:JR184)-SUM($U186:JR186)),0)</f>
        <v>0</v>
      </c>
      <c r="JS190" s="27">
        <f>IF(SUM($U184:JS184)&lt;SUM($U186:JS186),-(SUM($U184:JS184)-SUM($U186:JS186)),0)</f>
        <v>14.838709677402221</v>
      </c>
      <c r="JT190" s="27">
        <f>IF(SUM($U184:JT184)&lt;SUM($U186:JT186),-(SUM($U184:JT184)-SUM($U186:JT186)),0)</f>
        <v>0</v>
      </c>
      <c r="JU190" s="27">
        <f>IF(SUM($U184:JU184)&lt;SUM($U186:JU186),-(SUM($U184:JU184)-SUM($U186:JU186)),0)</f>
        <v>0</v>
      </c>
      <c r="JV190" s="27">
        <f>IF(SUM($U184:JV184)&lt;SUM($U186:JV186),-(SUM($U184:JV184)-SUM($U186:JV186)),0)</f>
        <v>0</v>
      </c>
      <c r="JW190" s="27">
        <f>IF(SUM($U184:JW184)&lt;SUM($U186:JW186),-(SUM($U184:JW184)-SUM($U186:JW186)),0)</f>
        <v>0</v>
      </c>
      <c r="JX190" s="27">
        <f>IF(SUM($U184:JX184)&lt;SUM($U186:JX186),-(SUM($U184:JX184)-SUM($U186:JX186)),0)</f>
        <v>0</v>
      </c>
      <c r="JY190" s="27">
        <f>IF(SUM($U184:JY184)&lt;SUM($U186:JY186),-(SUM($U184:JY184)-SUM($U186:JY186)),0)</f>
        <v>0</v>
      </c>
      <c r="JZ190" s="27">
        <f>IF(SUM($U184:JZ184)&lt;SUM($U186:JZ186),-(SUM($U184:JZ184)-SUM($U186:JZ186)),0)</f>
        <v>0</v>
      </c>
      <c r="KA190" s="27">
        <f>IF(SUM($U184:KA184)&lt;SUM($U186:KA186),-(SUM($U184:KA184)-SUM($U186:KA186)),0)</f>
        <v>0</v>
      </c>
      <c r="KB190" s="27">
        <f>IF(SUM($U184:KB184)&lt;SUM($U186:KB186),-(SUM($U184:KB184)-SUM($U186:KB186)),0)</f>
        <v>0</v>
      </c>
      <c r="KC190" s="27">
        <f>IF(SUM($U184:KC184)&lt;SUM($U186:KC186),-(SUM($U184:KC184)-SUM($U186:KC186)),0)</f>
        <v>178.06451612901219</v>
      </c>
      <c r="KD190" s="27">
        <f>IF(SUM($U184:KD184)&lt;SUM($U186:KD186),-(SUM($U184:KD184)-SUM($U186:KD186)),0)</f>
        <v>148.38709677417319</v>
      </c>
      <c r="KE190" s="27">
        <f>IF(SUM($U184:KE184)&lt;SUM($U186:KE186),-(SUM($U184:KE184)-SUM($U186:KE186)),0)</f>
        <v>118.70967741933418</v>
      </c>
      <c r="KF190" s="27">
        <f>IF(SUM($U184:KF184)&lt;SUM($U186:KF186),-(SUM($U184:KF184)-SUM($U186:KF186)),0)</f>
        <v>89.032258064495181</v>
      </c>
      <c r="KG190" s="27">
        <f>IF(SUM($U184:KG184)&lt;SUM($U186:KG186),-(SUM($U184:KG184)-SUM($U186:KG186)),0)</f>
        <v>59.354838709656178</v>
      </c>
      <c r="KH190" s="27">
        <f>IF(SUM($U184:KH184)&lt;SUM($U186:KH186),-(SUM($U184:KH184)-SUM($U186:KH186)),0)</f>
        <v>29.677419354817175</v>
      </c>
      <c r="KI190" s="27">
        <f>IF(SUM($U184:KI184)&lt;SUM($U186:KI186),-(SUM($U184:KI184)-SUM($U186:KI186)),0)</f>
        <v>0</v>
      </c>
      <c r="KJ190" s="27">
        <f>IF(SUM($U184:KJ184)&lt;SUM($U186:KJ186),-(SUM($U184:KJ184)-SUM($U186:KJ186)),0)</f>
        <v>0</v>
      </c>
      <c r="KK190" s="27">
        <f>IF(SUM($U184:KK184)&lt;SUM($U186:KK186),-(SUM($U184:KK184)-SUM($U186:KK186)),0)</f>
        <v>0</v>
      </c>
      <c r="KL190" s="27">
        <f>IF(SUM($U184:KL184)&lt;SUM($U186:KL186),-(SUM($U184:KL184)-SUM($U186:KL186)),0)</f>
        <v>0</v>
      </c>
      <c r="KM190" s="27">
        <f>IF(SUM($U184:KM184)&lt;SUM($U186:KM186),-(SUM($U184:KM184)-SUM($U186:KM186)),0)</f>
        <v>0</v>
      </c>
      <c r="KN190" s="27">
        <f>IF(SUM($U184:KN184)&lt;SUM($U186:KN186),-(SUM($U184:KN184)-SUM($U186:KN186)),0)</f>
        <v>0</v>
      </c>
      <c r="KO190" s="27">
        <f>IF(SUM($U184:KO184)&lt;SUM($U186:KO186),-(SUM($U184:KO184)-SUM($U186:KO186)),0)</f>
        <v>0</v>
      </c>
      <c r="KP190" s="27">
        <f>IF(SUM($U184:KP184)&lt;SUM($U186:KP186),-(SUM($U184:KP184)-SUM($U186:KP186)),0)</f>
        <v>0</v>
      </c>
      <c r="KQ190" s="27">
        <f>IF(SUM($U184:KQ184)&lt;SUM($U186:KQ186),-(SUM($U184:KQ184)-SUM($U186:KQ186)),0)</f>
        <v>0</v>
      </c>
      <c r="KR190" s="27">
        <f>IF(SUM($U184:KR184)&lt;SUM($U186:KR186),-(SUM($U184:KR184)-SUM($U186:KR186)),0)</f>
        <v>0</v>
      </c>
      <c r="KS190" s="27">
        <f>IF(SUM($U184:KS184)&lt;SUM($U186:KS186),-(SUM($U184:KS184)-SUM($U186:KS186)),0)</f>
        <v>0</v>
      </c>
      <c r="KT190" s="27">
        <f>IF(SUM($U184:KT184)&lt;SUM($U186:KT186),-(SUM($U184:KT184)-SUM($U186:KT186)),0)</f>
        <v>0</v>
      </c>
      <c r="KU190" s="27">
        <f>IF(SUM($U184:KU184)&lt;SUM($U186:KU186),-(SUM($U184:KU184)-SUM($U186:KU186)),0)</f>
        <v>0</v>
      </c>
      <c r="KV190" s="27">
        <f>IF(SUM($U184:KV184)&lt;SUM($U186:KV186),-(SUM($U184:KV184)-SUM($U186:KV186)),0)</f>
        <v>0</v>
      </c>
      <c r="KW190" s="27">
        <f>IF(SUM($U184:KW184)&lt;SUM($U186:KW186),-(SUM($U184:KW184)-SUM($U186:KW186)),0)</f>
        <v>0</v>
      </c>
      <c r="KX190" s="27">
        <f>IF(SUM($U184:KX184)&lt;SUM($U186:KX186),-(SUM($U184:KX184)-SUM($U186:KX186)),0)</f>
        <v>0</v>
      </c>
      <c r="KY190" s="27">
        <f>IF(SUM($U184:KY184)&lt;SUM($U186:KY186),-(SUM($U184:KY184)-SUM($U186:KY186)),0)</f>
        <v>0</v>
      </c>
      <c r="KZ190" s="27">
        <f>IF(SUM($U184:KZ184)&lt;SUM($U186:KZ186),-(SUM($U184:KZ184)-SUM($U186:KZ186)),0)</f>
        <v>0</v>
      </c>
      <c r="LA190" s="27">
        <f>IF(SUM($U184:LA184)&lt;SUM($U186:LA186),-(SUM($U184:LA184)-SUM($U186:LA186)),0)</f>
        <v>0</v>
      </c>
      <c r="LB190" s="27">
        <f>IF(SUM($U184:LB184)&lt;SUM($U186:LB186),-(SUM($U184:LB184)-SUM($U186:LB186)),0)</f>
        <v>0</v>
      </c>
      <c r="LC190" s="27">
        <f>IF(SUM($U184:LC184)&lt;SUM($U186:LC186),-(SUM($U184:LC184)-SUM($U186:LC186)),0)</f>
        <v>0</v>
      </c>
      <c r="LD190" s="27">
        <f>IF(SUM($U184:LD184)&lt;SUM($U186:LD186),-(SUM($U184:LD184)-SUM($U186:LD186)),0)</f>
        <v>0</v>
      </c>
      <c r="LE190" s="27">
        <f>IF(SUM($U184:LE184)&lt;SUM($U186:LE186),-(SUM($U184:LE184)-SUM($U186:LE186)),0)</f>
        <v>0</v>
      </c>
      <c r="LF190" s="27">
        <f>IF(SUM($U184:LF184)&lt;SUM($U186:LF186),-(SUM($U184:LF184)-SUM($U186:LF186)),0)</f>
        <v>0</v>
      </c>
      <c r="LG190" s="27">
        <f>IF(SUM($U184:LG184)&lt;SUM($U186:LG186),-(SUM($U184:LG184)-SUM($U186:LG186)),0)</f>
        <v>0</v>
      </c>
      <c r="LH190" s="27">
        <f>IF(SUM($U184:LH184)&lt;SUM($U186:LH186),-(SUM($U184:LH184)-SUM($U186:LH186)),0)</f>
        <v>153.33333333332666</v>
      </c>
      <c r="LI190" s="27">
        <f>IF(SUM($U184:LI184)&lt;SUM($U186:LI186),-(SUM($U184:LI184)-SUM($U186:LI186)),0)</f>
        <v>122.6666666666606</v>
      </c>
      <c r="LJ190" s="27">
        <f>IF(SUM($U184:LJ184)&lt;SUM($U186:LJ186),-(SUM($U184:LJ184)-SUM($U186:LJ186)),0)</f>
        <v>91.999999999994543</v>
      </c>
      <c r="LK190" s="27">
        <f>IF(SUM($U184:LK184)&lt;SUM($U186:LK186),-(SUM($U184:LK184)-SUM($U186:LK186)),0)</f>
        <v>61.333333333328483</v>
      </c>
      <c r="LL190" s="27">
        <f>IF(SUM($U184:LL184)&lt;SUM($U186:LL186),-(SUM($U184:LL184)-SUM($U186:LL186)),0)</f>
        <v>30.666666666662422</v>
      </c>
      <c r="LM190" s="27">
        <f>IF(SUM($U184:LM184)&lt;SUM($U186:LM186),-(SUM($U184:LM184)-SUM($U186:LM186)),0)</f>
        <v>0</v>
      </c>
      <c r="LN190" s="27">
        <f>IF(SUM($U184:LN184)&lt;SUM($U186:LN186),-(SUM($U184:LN184)-SUM($U186:LN186)),0)</f>
        <v>0</v>
      </c>
      <c r="LO190" s="27">
        <f>IF(SUM($U184:LO184)&lt;SUM($U186:LO186),-(SUM($U184:LO184)-SUM($U186:LO186)),0)</f>
        <v>0</v>
      </c>
      <c r="LP190" s="27">
        <f>IF(SUM($U184:LP184)&lt;SUM($U186:LP186),-(SUM($U184:LP184)-SUM($U186:LP186)),0)</f>
        <v>0</v>
      </c>
      <c r="LQ190" s="27">
        <f>IF(SUM($U184:LQ184)&lt;SUM($U186:LQ186),-(SUM($U184:LQ184)-SUM($U186:LQ186)),0)</f>
        <v>0</v>
      </c>
      <c r="LR190" s="27">
        <f>IF(SUM($U184:LR184)&lt;SUM($U186:LR186),-(SUM($U184:LR184)-SUM($U186:LR186)),0)</f>
        <v>0</v>
      </c>
      <c r="LS190" s="27">
        <f>IF(SUM($U184:LS184)&lt;SUM($U186:LS186),-(SUM($U184:LS184)-SUM($U186:LS186)),0)</f>
        <v>0</v>
      </c>
      <c r="LT190" s="27">
        <f>IF(SUM($U184:LT184)&lt;SUM($U186:LT186),-(SUM($U184:LT184)-SUM($U186:LT186)),0)</f>
        <v>0</v>
      </c>
      <c r="LU190" s="27">
        <f>IF(SUM($U184:LU184)&lt;SUM($U186:LU186),-(SUM($U184:LU184)-SUM($U186:LU186)),0)</f>
        <v>0</v>
      </c>
      <c r="LV190" s="27">
        <f>IF(SUM($U184:LV184)&lt;SUM($U186:LV186),-(SUM($U184:LV184)-SUM($U186:LV186)),0)</f>
        <v>0</v>
      </c>
      <c r="LW190" s="27">
        <f>IF(SUM($U184:LW184)&lt;SUM($U186:LW186),-(SUM($U184:LW184)-SUM($U186:LW186)),0)</f>
        <v>0</v>
      </c>
      <c r="LX190" s="27">
        <f>IF(SUM($U184:LX184)&lt;SUM($U186:LX186),-(SUM($U184:LX184)-SUM($U186:LX186)),0)</f>
        <v>0</v>
      </c>
      <c r="LY190" s="27">
        <f>IF(SUM($U184:LY184)&lt;SUM($U186:LY186),-(SUM($U184:LY184)-SUM($U186:LY186)),0)</f>
        <v>0</v>
      </c>
      <c r="LZ190" s="27">
        <f>IF(SUM($U184:LZ184)&lt;SUM($U186:LZ186),-(SUM($U184:LZ184)-SUM($U186:LZ186)),0)</f>
        <v>0</v>
      </c>
      <c r="MA190" s="27">
        <f>IF(SUM($U184:MA184)&lt;SUM($U186:MA186),-(SUM($U184:MA184)-SUM($U186:MA186)),0)</f>
        <v>0</v>
      </c>
      <c r="MB190" s="27">
        <f>IF(SUM($U184:MB184)&lt;SUM($U186:MB186),-(SUM($U184:MB184)-SUM($U186:MB186)),0)</f>
        <v>14.838709677411316</v>
      </c>
      <c r="MC190" s="27">
        <f>IF(SUM($U184:MC184)&lt;SUM($U186:MC186),-(SUM($U184:MC184)-SUM($U186:MC186)),0)</f>
        <v>0</v>
      </c>
      <c r="MD190" s="27">
        <f>IF(SUM($U184:MD184)&lt;SUM($U186:MD186),-(SUM($U184:MD184)-SUM($U186:MD186)),0)</f>
        <v>0</v>
      </c>
      <c r="ME190" s="27">
        <f>IF(SUM($U184:ME184)&lt;SUM($U186:ME186),-(SUM($U184:ME184)-SUM($U186:ME186)),0)</f>
        <v>0</v>
      </c>
      <c r="MF190" s="27">
        <f>IF(SUM($U184:MF184)&lt;SUM($U186:MF186),-(SUM($U184:MF184)-SUM($U186:MF186)),0)</f>
        <v>0</v>
      </c>
      <c r="MG190" s="27">
        <f>IF(SUM($U184:MG184)&lt;SUM($U186:MG186),-(SUM($U184:MG184)-SUM($U186:MG186)),0)</f>
        <v>0</v>
      </c>
      <c r="MH190" s="27">
        <f>IF(SUM($U184:MH184)&lt;SUM($U186:MH186),-(SUM($U184:MH184)-SUM($U186:MH186)),0)</f>
        <v>0</v>
      </c>
      <c r="MI190" s="27">
        <f>IF(SUM($U184:MI184)&lt;SUM($U186:MI186),-(SUM($U184:MI184)-SUM($U186:MI186)),0)</f>
        <v>0</v>
      </c>
      <c r="MJ190" s="27">
        <f>IF(SUM($U184:MJ184)&lt;SUM($U186:MJ186),-(SUM($U184:MJ184)-SUM($U186:MJ186)),0)</f>
        <v>0</v>
      </c>
      <c r="MK190" s="27">
        <f>IF(SUM($U184:MK184)&lt;SUM($U186:MK186),-(SUM($U184:MK184)-SUM($U186:MK186)),0)</f>
        <v>0</v>
      </c>
      <c r="ML190" s="27">
        <f>IF(SUM($U184:ML184)&lt;SUM($U186:ML186),-(SUM($U184:ML184)-SUM($U186:ML186)),0)</f>
        <v>178.06451612902129</v>
      </c>
      <c r="MM190" s="27">
        <f>IF(SUM($U184:MM184)&lt;SUM($U186:MM186),-(SUM($U184:MM184)-SUM($U186:MM186)),0)</f>
        <v>148.38709677418228</v>
      </c>
      <c r="MN190" s="27">
        <f>IF(SUM($U184:MN184)&lt;SUM($U186:MN186),-(SUM($U184:MN184)-SUM($U186:MN186)),0)</f>
        <v>118.70967741934328</v>
      </c>
      <c r="MO190" s="27">
        <f>IF(SUM($U184:MO184)&lt;SUM($U186:MO186),-(SUM($U184:MO184)-SUM($U186:MO186)),0)</f>
        <v>89.032258064504276</v>
      </c>
      <c r="MP190" s="27">
        <f>IF(SUM($U184:MP184)&lt;SUM($U186:MP186),-(SUM($U184:MP184)-SUM($U186:MP186)),0)</f>
        <v>59.354838709665273</v>
      </c>
      <c r="MQ190" s="27">
        <f>IF(SUM($U184:MQ184)&lt;SUM($U186:MQ186),-(SUM($U184:MQ184)-SUM($U186:MQ186)),0)</f>
        <v>29.67741935482627</v>
      </c>
      <c r="MR190" s="27">
        <f>IF(SUM($U184:MR184)&lt;SUM($U186:MR186),-(SUM($U184:MR184)-SUM($U186:MR186)),0)</f>
        <v>0</v>
      </c>
      <c r="MS190" s="27">
        <f>IF(SUM($U184:MS184)&lt;SUM($U186:MS186),-(SUM($U184:MS184)-SUM($U186:MS186)),0)</f>
        <v>0</v>
      </c>
      <c r="MT190" s="27">
        <f>IF(SUM($U184:MT184)&lt;SUM($U186:MT186),-(SUM($U184:MT184)-SUM($U186:MT186)),0)</f>
        <v>0</v>
      </c>
      <c r="MU190" s="27">
        <f>IF(SUM($U184:MU184)&lt;SUM($U186:MU186),-(SUM($U184:MU184)-SUM($U186:MU186)),0)</f>
        <v>0</v>
      </c>
      <c r="MV190" s="27">
        <f>IF(SUM($U184:MV184)&lt;SUM($U186:MV186),-(SUM($U184:MV184)-SUM($U186:MV186)),0)</f>
        <v>0</v>
      </c>
      <c r="MW190" s="27">
        <f>IF(SUM($U184:MW184)&lt;SUM($U186:MW186),-(SUM($U184:MW184)-SUM($U186:MW186)),0)</f>
        <v>0</v>
      </c>
      <c r="MX190" s="27">
        <f>IF(SUM($U184:MX184)&lt;SUM($U186:MX186),-(SUM($U184:MX184)-SUM($U186:MX186)),0)</f>
        <v>0</v>
      </c>
      <c r="MY190" s="27">
        <f>IF(SUM($U184:MY184)&lt;SUM($U186:MY186),-(SUM($U184:MY184)-SUM($U186:MY186)),0)</f>
        <v>0</v>
      </c>
      <c r="MZ190" s="27">
        <f>IF(SUM($U184:MZ184)&lt;SUM($U186:MZ186),-(SUM($U184:MZ184)-SUM($U186:MZ186)),0)</f>
        <v>0</v>
      </c>
      <c r="NA190" s="27">
        <f>IF(SUM($U184:NA184)&lt;SUM($U186:NA186),-(SUM($U184:NA184)-SUM($U186:NA186)),0)</f>
        <v>0</v>
      </c>
      <c r="NB190" s="27">
        <f>IF(SUM($U184:NB184)&lt;SUM($U186:NB186),-(SUM($U184:NB184)-SUM($U186:NB186)),0)</f>
        <v>0</v>
      </c>
      <c r="NC190" s="27">
        <f>IF(SUM($U184:NC184)&lt;SUM($U186:NC186),-(SUM($U184:NC184)-SUM($U186:NC186)),0)</f>
        <v>0</v>
      </c>
      <c r="ND190" s="27">
        <f>IF(SUM($U184:ND184)&lt;SUM($U186:ND186),-(SUM($U184:ND184)-SUM($U186:ND186)),0)</f>
        <v>0</v>
      </c>
      <c r="NE190" s="27">
        <f>IF(SUM($U184:NE184)&lt;SUM($U186:NE186),-(SUM($U184:NE184)-SUM($U186:NE186)),0)</f>
        <v>0</v>
      </c>
      <c r="NF190" s="27">
        <f>IF(SUM($U184:NF184)&lt;SUM($U186:NF186),-(SUM($U184:NF184)-SUM($U186:NF186)),0)</f>
        <v>0</v>
      </c>
      <c r="NG190" s="27">
        <f>IF(SUM($U184:NG184)&lt;SUM($U186:NG186),-(SUM($U184:NG184)-SUM($U186:NG186)),0)</f>
        <v>0</v>
      </c>
      <c r="NH190" s="27">
        <f>IF(SUM($U184:NH184)&lt;SUM($U186:NH186),-(SUM($U184:NH184)-SUM($U186:NH186)),0)</f>
        <v>0</v>
      </c>
      <c r="NI190" s="27">
        <f>IF(SUM($U184:NI184)&lt;SUM($U186:NI186),-(SUM($U184:NI184)-SUM($U186:NI186)),0)</f>
        <v>0</v>
      </c>
      <c r="NJ190" s="27">
        <f>IF(SUM($U184:NJ184)&lt;SUM($U186:NJ186),-(SUM($U184:NJ184)-SUM($U186:NJ186)),0)</f>
        <v>0</v>
      </c>
      <c r="NK190" s="27">
        <f>IF(SUM($U184:NK184)&lt;SUM($U186:NK186),-(SUM($U184:NK184)-SUM($U186:NK186)),0)</f>
        <v>0</v>
      </c>
      <c r="NL190" s="27">
        <f>IF(SUM($U184:NL184)&lt;SUM($U186:NL186),-(SUM($U184:NL184)-SUM($U186:NL186)),0)</f>
        <v>0</v>
      </c>
      <c r="NM190" s="27">
        <f>IF(SUM($U184:NM184)&lt;SUM($U186:NM186),-(SUM($U184:NM184)-SUM($U186:NM186)),0)</f>
        <v>0</v>
      </c>
      <c r="NN190" s="27">
        <f>IF(SUM($U184:NN184)&lt;SUM($U186:NN186),-(SUM($U184:NN184)-SUM($U186:NN186)),0)</f>
        <v>0</v>
      </c>
      <c r="NO190" s="27">
        <f>IF(SUM($U184:NO184)&lt;SUM($U186:NO186),-(SUM($U184:NO184)-SUM($U186:NO186)),0)</f>
        <v>0</v>
      </c>
      <c r="NP190" s="27">
        <f>IF(SUM($U184:NP184)&lt;SUM($U186:NP186),-(SUM($U184:NP184)-SUM($U186:NP186)),0)</f>
        <v>0</v>
      </c>
      <c r="NQ190" s="27">
        <f>IF(SUM($U184:NQ184)&lt;SUM($U186:NQ186),-(SUM($U184:NQ184)-SUM($U186:NQ186)),0)</f>
        <v>153.33333333333576</v>
      </c>
      <c r="NR190" s="27">
        <f>IF(SUM($U184:NR184)&lt;SUM($U186:NR186),-(SUM($U184:NR184)-SUM($U186:NR186)),0)</f>
        <v>122.6666666666697</v>
      </c>
      <c r="NS190" s="27">
        <f>IF(SUM($U184:NS184)&lt;SUM($U186:NS186),-(SUM($U184:NS184)-SUM($U186:NS186)),0)</f>
        <v>92.000000000003638</v>
      </c>
      <c r="NT190" s="27">
        <f>IF(SUM($U184:NT184)&lt;SUM($U186:NT186),-(SUM($U184:NT184)-SUM($U186:NT186)),0)</f>
        <v>61.333333333337578</v>
      </c>
      <c r="NU190" s="27">
        <f>IF(SUM($U184:NU184)&lt;SUM($U186:NU186),-(SUM($U184:NU184)-SUM($U186:NU186)),0)</f>
        <v>30.666666666671517</v>
      </c>
      <c r="NV190" s="27">
        <f>IF(SUM($U184:NV184)&lt;SUM($U186:NV186),-(SUM($U184:NV184)-SUM($U186:NV186)),0)</f>
        <v>0</v>
      </c>
    </row>
    <row r="191" spans="1:38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8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</row>
    <row r="192" spans="1:386" s="7" customFormat="1" x14ac:dyDescent="0.25">
      <c r="A192" s="5"/>
      <c r="B192" s="5"/>
      <c r="C192" s="5"/>
      <c r="D192" s="5"/>
      <c r="E192" s="5"/>
      <c r="F192" s="5"/>
      <c r="G192" s="5" t="str">
        <f>KPI!$F$76</f>
        <v>начисление взносов в соц. фонды</v>
      </c>
      <c r="H192" s="5"/>
      <c r="I192" s="5"/>
      <c r="J192" s="20" t="str">
        <f>IF($G192="","",INDEX(KPI!$H$11:$H$121,SUMIFS(KPI!$E$11:$E$121,KPI!$F$11:$F$121,$G192)))</f>
        <v>тыс.руб.</v>
      </c>
      <c r="K192" s="5"/>
      <c r="L192" s="5"/>
      <c r="M192" s="5"/>
      <c r="N192" s="5"/>
      <c r="O192" s="5"/>
      <c r="P192" s="5"/>
      <c r="Q192" s="5"/>
      <c r="R192" s="27">
        <f>SUM(T192:NV192)</f>
        <v>3129.3000000000147</v>
      </c>
      <c r="S192" s="5"/>
      <c r="T192" s="5"/>
      <c r="U192" s="27">
        <f>IF(U$9="",0,SUMIFS(conditions!$131:$131,conditions!$8:$8,"&lt;="&amp;U$9,conditions!$9:$9,"&gt;="&amp;U$9)/DAY(EOMONTH(U$9,0)))</f>
        <v>8.9032258064516121</v>
      </c>
      <c r="V192" s="27">
        <f>IF(V$9="",0,SUMIFS(conditions!$131:$131,conditions!$8:$8,"&lt;="&amp;V$9,conditions!$9:$9,"&gt;="&amp;V$9)/DAY(EOMONTH(V$9,0)))</f>
        <v>8.9032258064516121</v>
      </c>
      <c r="W192" s="27">
        <f>IF(W$9="",0,SUMIFS(conditions!$131:$131,conditions!$8:$8,"&lt;="&amp;W$9,conditions!$9:$9,"&gt;="&amp;W$9)/DAY(EOMONTH(W$9,0)))</f>
        <v>8.9032258064516121</v>
      </c>
      <c r="X192" s="27">
        <f>IF(X$9="",0,SUMIFS(conditions!$131:$131,conditions!$8:$8,"&lt;="&amp;X$9,conditions!$9:$9,"&gt;="&amp;X$9)/DAY(EOMONTH(X$9,0)))</f>
        <v>8.9032258064516121</v>
      </c>
      <c r="Y192" s="27">
        <f>IF(Y$9="",0,SUMIFS(conditions!$131:$131,conditions!$8:$8,"&lt;="&amp;Y$9,conditions!$9:$9,"&gt;="&amp;Y$9)/DAY(EOMONTH(Y$9,0)))</f>
        <v>8.9032258064516121</v>
      </c>
      <c r="Z192" s="27">
        <f>IF(Z$9="",0,SUMIFS(conditions!$131:$131,conditions!$8:$8,"&lt;="&amp;Z$9,conditions!$9:$9,"&gt;="&amp;Z$9)/DAY(EOMONTH(Z$9,0)))</f>
        <v>8.9032258064516121</v>
      </c>
      <c r="AA192" s="27">
        <f>IF(AA$9="",0,SUMIFS(conditions!$131:$131,conditions!$8:$8,"&lt;="&amp;AA$9,conditions!$9:$9,"&gt;="&amp;AA$9)/DAY(EOMONTH(AA$9,0)))</f>
        <v>8.9032258064516121</v>
      </c>
      <c r="AB192" s="27">
        <f>IF(AB$9="",0,SUMIFS(conditions!$131:$131,conditions!$8:$8,"&lt;="&amp;AB$9,conditions!$9:$9,"&gt;="&amp;AB$9)/DAY(EOMONTH(AB$9,0)))</f>
        <v>8.9032258064516121</v>
      </c>
      <c r="AC192" s="27">
        <f>IF(AC$9="",0,SUMIFS(conditions!$131:$131,conditions!$8:$8,"&lt;="&amp;AC$9,conditions!$9:$9,"&gt;="&amp;AC$9)/DAY(EOMONTH(AC$9,0)))</f>
        <v>8.9032258064516121</v>
      </c>
      <c r="AD192" s="27">
        <f>IF(AD$9="",0,SUMIFS(conditions!$131:$131,conditions!$8:$8,"&lt;="&amp;AD$9,conditions!$9:$9,"&gt;="&amp;AD$9)/DAY(EOMONTH(AD$9,0)))</f>
        <v>8.9032258064516121</v>
      </c>
      <c r="AE192" s="27">
        <f>IF(AE$9="",0,SUMIFS(conditions!$131:$131,conditions!$8:$8,"&lt;="&amp;AE$9,conditions!$9:$9,"&gt;="&amp;AE$9)/DAY(EOMONTH(AE$9,0)))</f>
        <v>8.9032258064516121</v>
      </c>
      <c r="AF192" s="27">
        <f>IF(AF$9="",0,SUMIFS(conditions!$131:$131,conditions!$8:$8,"&lt;="&amp;AF$9,conditions!$9:$9,"&gt;="&amp;AF$9)/DAY(EOMONTH(AF$9,0)))</f>
        <v>8.9032258064516121</v>
      </c>
      <c r="AG192" s="27">
        <f>IF(AG$9="",0,SUMIFS(conditions!$131:$131,conditions!$8:$8,"&lt;="&amp;AG$9,conditions!$9:$9,"&gt;="&amp;AG$9)/DAY(EOMONTH(AG$9,0)))</f>
        <v>8.9032258064516121</v>
      </c>
      <c r="AH192" s="27">
        <f>IF(AH$9="",0,SUMIFS(conditions!$131:$131,conditions!$8:$8,"&lt;="&amp;AH$9,conditions!$9:$9,"&gt;="&amp;AH$9)/DAY(EOMONTH(AH$9,0)))</f>
        <v>8.9032258064516121</v>
      </c>
      <c r="AI192" s="27">
        <f>IF(AI$9="",0,SUMIFS(conditions!$131:$131,conditions!$8:$8,"&lt;="&amp;AI$9,conditions!$9:$9,"&gt;="&amp;AI$9)/DAY(EOMONTH(AI$9,0)))</f>
        <v>8.9032258064516121</v>
      </c>
      <c r="AJ192" s="27">
        <f>IF(AJ$9="",0,SUMIFS(conditions!$131:$131,conditions!$8:$8,"&lt;="&amp;AJ$9,conditions!$9:$9,"&gt;="&amp;AJ$9)/DAY(EOMONTH(AJ$9,0)))</f>
        <v>8.9032258064516121</v>
      </c>
      <c r="AK192" s="27">
        <f>IF(AK$9="",0,SUMIFS(conditions!$131:$131,conditions!$8:$8,"&lt;="&amp;AK$9,conditions!$9:$9,"&gt;="&amp;AK$9)/DAY(EOMONTH(AK$9,0)))</f>
        <v>8.9032258064516121</v>
      </c>
      <c r="AL192" s="27">
        <f>IF(AL$9="",0,SUMIFS(conditions!$131:$131,conditions!$8:$8,"&lt;="&amp;AL$9,conditions!$9:$9,"&gt;="&amp;AL$9)/DAY(EOMONTH(AL$9,0)))</f>
        <v>8.9032258064516121</v>
      </c>
      <c r="AM192" s="27">
        <f>IF(AM$9="",0,SUMIFS(conditions!$131:$131,conditions!$8:$8,"&lt;="&amp;AM$9,conditions!$9:$9,"&gt;="&amp;AM$9)/DAY(EOMONTH(AM$9,0)))</f>
        <v>8.9032258064516121</v>
      </c>
      <c r="AN192" s="27">
        <f>IF(AN$9="",0,SUMIFS(conditions!$131:$131,conditions!$8:$8,"&lt;="&amp;AN$9,conditions!$9:$9,"&gt;="&amp;AN$9)/DAY(EOMONTH(AN$9,0)))</f>
        <v>8.9032258064516121</v>
      </c>
      <c r="AO192" s="27">
        <f>IF(AO$9="",0,SUMIFS(conditions!$131:$131,conditions!$8:$8,"&lt;="&amp;AO$9,conditions!$9:$9,"&gt;="&amp;AO$9)/DAY(EOMONTH(AO$9,0)))</f>
        <v>8.9032258064516121</v>
      </c>
      <c r="AP192" s="27">
        <f>IF(AP$9="",0,SUMIFS(conditions!$131:$131,conditions!$8:$8,"&lt;="&amp;AP$9,conditions!$9:$9,"&gt;="&amp;AP$9)/DAY(EOMONTH(AP$9,0)))</f>
        <v>8.9032258064516121</v>
      </c>
      <c r="AQ192" s="27">
        <f>IF(AQ$9="",0,SUMIFS(conditions!$131:$131,conditions!$8:$8,"&lt;="&amp;AQ$9,conditions!$9:$9,"&gt;="&amp;AQ$9)/DAY(EOMONTH(AQ$9,0)))</f>
        <v>8.9032258064516121</v>
      </c>
      <c r="AR192" s="27">
        <f>IF(AR$9="",0,SUMIFS(conditions!$131:$131,conditions!$8:$8,"&lt;="&amp;AR$9,conditions!$9:$9,"&gt;="&amp;AR$9)/DAY(EOMONTH(AR$9,0)))</f>
        <v>8.9032258064516121</v>
      </c>
      <c r="AS192" s="27">
        <f>IF(AS$9="",0,SUMIFS(conditions!$131:$131,conditions!$8:$8,"&lt;="&amp;AS$9,conditions!$9:$9,"&gt;="&amp;AS$9)/DAY(EOMONTH(AS$9,0)))</f>
        <v>8.9032258064516121</v>
      </c>
      <c r="AT192" s="27">
        <f>IF(AT$9="",0,SUMIFS(conditions!$131:$131,conditions!$8:$8,"&lt;="&amp;AT$9,conditions!$9:$9,"&gt;="&amp;AT$9)/DAY(EOMONTH(AT$9,0)))</f>
        <v>8.9032258064516121</v>
      </c>
      <c r="AU192" s="27">
        <f>IF(AU$9="",0,SUMIFS(conditions!$131:$131,conditions!$8:$8,"&lt;="&amp;AU$9,conditions!$9:$9,"&gt;="&amp;AU$9)/DAY(EOMONTH(AU$9,0)))</f>
        <v>8.9032258064516121</v>
      </c>
      <c r="AV192" s="27">
        <f>IF(AV$9="",0,SUMIFS(conditions!$131:$131,conditions!$8:$8,"&lt;="&amp;AV$9,conditions!$9:$9,"&gt;="&amp;AV$9)/DAY(EOMONTH(AV$9,0)))</f>
        <v>8.9032258064516121</v>
      </c>
      <c r="AW192" s="27">
        <f>IF(AW$9="",0,SUMIFS(conditions!$131:$131,conditions!$8:$8,"&lt;="&amp;AW$9,conditions!$9:$9,"&gt;="&amp;AW$9)/DAY(EOMONTH(AW$9,0)))</f>
        <v>8.9032258064516121</v>
      </c>
      <c r="AX192" s="27">
        <f>IF(AX$9="",0,SUMIFS(conditions!$131:$131,conditions!$8:$8,"&lt;="&amp;AX$9,conditions!$9:$9,"&gt;="&amp;AX$9)/DAY(EOMONTH(AX$9,0)))</f>
        <v>8.9032258064516121</v>
      </c>
      <c r="AY192" s="27">
        <f>IF(AY$9="",0,SUMIFS(conditions!$131:$131,conditions!$8:$8,"&lt;="&amp;AY$9,conditions!$9:$9,"&gt;="&amp;AY$9)/DAY(EOMONTH(AY$9,0)))</f>
        <v>8.9032258064516121</v>
      </c>
      <c r="AZ192" s="27">
        <f>IF(AZ$9="",0,SUMIFS(conditions!$131:$131,conditions!$8:$8,"&lt;="&amp;AZ$9,conditions!$9:$9,"&gt;="&amp;AZ$9)/DAY(EOMONTH(AZ$9,0)))</f>
        <v>8.9032258064516121</v>
      </c>
      <c r="BA192" s="27">
        <f>IF(BA$9="",0,SUMIFS(conditions!$131:$131,conditions!$8:$8,"&lt;="&amp;BA$9,conditions!$9:$9,"&gt;="&amp;BA$9)/DAY(EOMONTH(BA$9,0)))</f>
        <v>8.9032258064516121</v>
      </c>
      <c r="BB192" s="27">
        <f>IF(BB$9="",0,SUMIFS(conditions!$131:$131,conditions!$8:$8,"&lt;="&amp;BB$9,conditions!$9:$9,"&gt;="&amp;BB$9)/DAY(EOMONTH(BB$9,0)))</f>
        <v>8.9032258064516121</v>
      </c>
      <c r="BC192" s="27">
        <f>IF(BC$9="",0,SUMIFS(conditions!$131:$131,conditions!$8:$8,"&lt;="&amp;BC$9,conditions!$9:$9,"&gt;="&amp;BC$9)/DAY(EOMONTH(BC$9,0)))</f>
        <v>8.9032258064516121</v>
      </c>
      <c r="BD192" s="27">
        <f>IF(BD$9="",0,SUMIFS(conditions!$131:$131,conditions!$8:$8,"&lt;="&amp;BD$9,conditions!$9:$9,"&gt;="&amp;BD$9)/DAY(EOMONTH(BD$9,0)))</f>
        <v>8.9032258064516121</v>
      </c>
      <c r="BE192" s="27">
        <f>IF(BE$9="",0,SUMIFS(conditions!$131:$131,conditions!$8:$8,"&lt;="&amp;BE$9,conditions!$9:$9,"&gt;="&amp;BE$9)/DAY(EOMONTH(BE$9,0)))</f>
        <v>8.9032258064516121</v>
      </c>
      <c r="BF192" s="27">
        <f>IF(BF$9="",0,SUMIFS(conditions!$131:$131,conditions!$8:$8,"&lt;="&amp;BF$9,conditions!$9:$9,"&gt;="&amp;BF$9)/DAY(EOMONTH(BF$9,0)))</f>
        <v>8.9032258064516121</v>
      </c>
      <c r="BG192" s="27">
        <f>IF(BG$9="",0,SUMIFS(conditions!$131:$131,conditions!$8:$8,"&lt;="&amp;BG$9,conditions!$9:$9,"&gt;="&amp;BG$9)/DAY(EOMONTH(BG$9,0)))</f>
        <v>8.9032258064516121</v>
      </c>
      <c r="BH192" s="27">
        <f>IF(BH$9="",0,SUMIFS(conditions!$131:$131,conditions!$8:$8,"&lt;="&amp;BH$9,conditions!$9:$9,"&gt;="&amp;BH$9)/DAY(EOMONTH(BH$9,0)))</f>
        <v>8.9032258064516121</v>
      </c>
      <c r="BI192" s="27">
        <f>IF(BI$9="",0,SUMIFS(conditions!$131:$131,conditions!$8:$8,"&lt;="&amp;BI$9,conditions!$9:$9,"&gt;="&amp;BI$9)/DAY(EOMONTH(BI$9,0)))</f>
        <v>8.9032258064516121</v>
      </c>
      <c r="BJ192" s="27">
        <f>IF(BJ$9="",0,SUMIFS(conditions!$131:$131,conditions!$8:$8,"&lt;="&amp;BJ$9,conditions!$9:$9,"&gt;="&amp;BJ$9)/DAY(EOMONTH(BJ$9,0)))</f>
        <v>8.9032258064516121</v>
      </c>
      <c r="BK192" s="27">
        <f>IF(BK$9="",0,SUMIFS(conditions!$131:$131,conditions!$8:$8,"&lt;="&amp;BK$9,conditions!$9:$9,"&gt;="&amp;BK$9)/DAY(EOMONTH(BK$9,0)))</f>
        <v>8.9032258064516121</v>
      </c>
      <c r="BL192" s="27">
        <f>IF(BL$9="",0,SUMIFS(conditions!$131:$131,conditions!$8:$8,"&lt;="&amp;BL$9,conditions!$9:$9,"&gt;="&amp;BL$9)/DAY(EOMONTH(BL$9,0)))</f>
        <v>8.9032258064516121</v>
      </c>
      <c r="BM192" s="27">
        <f>IF(BM$9="",0,SUMIFS(conditions!$131:$131,conditions!$8:$8,"&lt;="&amp;BM$9,conditions!$9:$9,"&gt;="&amp;BM$9)/DAY(EOMONTH(BM$9,0)))</f>
        <v>8.9032258064516121</v>
      </c>
      <c r="BN192" s="27">
        <f>IF(BN$9="",0,SUMIFS(conditions!$131:$131,conditions!$8:$8,"&lt;="&amp;BN$9,conditions!$9:$9,"&gt;="&amp;BN$9)/DAY(EOMONTH(BN$9,0)))</f>
        <v>8.9032258064516121</v>
      </c>
      <c r="BO192" s="27">
        <f>IF(BO$9="",0,SUMIFS(conditions!$131:$131,conditions!$8:$8,"&lt;="&amp;BO$9,conditions!$9:$9,"&gt;="&amp;BO$9)/DAY(EOMONTH(BO$9,0)))</f>
        <v>8.9032258064516121</v>
      </c>
      <c r="BP192" s="27">
        <f>IF(BP$9="",0,SUMIFS(conditions!$131:$131,conditions!$8:$8,"&lt;="&amp;BP$9,conditions!$9:$9,"&gt;="&amp;BP$9)/DAY(EOMONTH(BP$9,0)))</f>
        <v>8.9032258064516121</v>
      </c>
      <c r="BQ192" s="27">
        <f>IF(BQ$9="",0,SUMIFS(conditions!$131:$131,conditions!$8:$8,"&lt;="&amp;BQ$9,conditions!$9:$9,"&gt;="&amp;BQ$9)/DAY(EOMONTH(BQ$9,0)))</f>
        <v>8.9032258064516121</v>
      </c>
      <c r="BR192" s="27">
        <f>IF(BR$9="",0,SUMIFS(conditions!$131:$131,conditions!$8:$8,"&lt;="&amp;BR$9,conditions!$9:$9,"&gt;="&amp;BR$9)/DAY(EOMONTH(BR$9,0)))</f>
        <v>8.9032258064516121</v>
      </c>
      <c r="BS192" s="27">
        <f>IF(BS$9="",0,SUMIFS(conditions!$131:$131,conditions!$8:$8,"&lt;="&amp;BS$9,conditions!$9:$9,"&gt;="&amp;BS$9)/DAY(EOMONTH(BS$9,0)))</f>
        <v>8.9032258064516121</v>
      </c>
      <c r="BT192" s="27">
        <f>IF(BT$9="",0,SUMIFS(conditions!$131:$131,conditions!$8:$8,"&lt;="&amp;BT$9,conditions!$9:$9,"&gt;="&amp;BT$9)/DAY(EOMONTH(BT$9,0)))</f>
        <v>8.9032258064516121</v>
      </c>
      <c r="BU192" s="27">
        <f>IF(BU$9="",0,SUMIFS(conditions!$131:$131,conditions!$8:$8,"&lt;="&amp;BU$9,conditions!$9:$9,"&gt;="&amp;BU$9)/DAY(EOMONTH(BU$9,0)))</f>
        <v>8.9032258064516121</v>
      </c>
      <c r="BV192" s="27">
        <f>IF(BV$9="",0,SUMIFS(conditions!$131:$131,conditions!$8:$8,"&lt;="&amp;BV$9,conditions!$9:$9,"&gt;="&amp;BV$9)/DAY(EOMONTH(BV$9,0)))</f>
        <v>8.9032258064516121</v>
      </c>
      <c r="BW192" s="27">
        <f>IF(BW$9="",0,SUMIFS(conditions!$131:$131,conditions!$8:$8,"&lt;="&amp;BW$9,conditions!$9:$9,"&gt;="&amp;BW$9)/DAY(EOMONTH(BW$9,0)))</f>
        <v>8.9032258064516121</v>
      </c>
      <c r="BX192" s="27">
        <f>IF(BX$9="",0,SUMIFS(conditions!$131:$131,conditions!$8:$8,"&lt;="&amp;BX$9,conditions!$9:$9,"&gt;="&amp;BX$9)/DAY(EOMONTH(BX$9,0)))</f>
        <v>8.9032258064516121</v>
      </c>
      <c r="BY192" s="27">
        <f>IF(BY$9="",0,SUMIFS(conditions!$131:$131,conditions!$8:$8,"&lt;="&amp;BY$9,conditions!$9:$9,"&gt;="&amp;BY$9)/DAY(EOMONTH(BY$9,0)))</f>
        <v>8.9032258064516121</v>
      </c>
      <c r="BZ192" s="27">
        <f>IF(BZ$9="",0,SUMIFS(conditions!$131:$131,conditions!$8:$8,"&lt;="&amp;BZ$9,conditions!$9:$9,"&gt;="&amp;BZ$9)/DAY(EOMONTH(BZ$9,0)))</f>
        <v>8.9032258064516121</v>
      </c>
      <c r="CA192" s="27">
        <f>IF(CA$9="",0,SUMIFS(conditions!$131:$131,conditions!$8:$8,"&lt;="&amp;CA$9,conditions!$9:$9,"&gt;="&amp;CA$9)/DAY(EOMONTH(CA$9,0)))</f>
        <v>8.9032258064516121</v>
      </c>
      <c r="CB192" s="27">
        <f>IF(CB$9="",0,SUMIFS(conditions!$131:$131,conditions!$8:$8,"&lt;="&amp;CB$9,conditions!$9:$9,"&gt;="&amp;CB$9)/DAY(EOMONTH(CB$9,0)))</f>
        <v>8.9032258064516121</v>
      </c>
      <c r="CC192" s="27">
        <f>IF(CC$9="",0,SUMIFS(conditions!$131:$131,conditions!$8:$8,"&lt;="&amp;CC$9,conditions!$9:$9,"&gt;="&amp;CC$9)/DAY(EOMONTH(CC$9,0)))</f>
        <v>8.9032258064516121</v>
      </c>
      <c r="CD192" s="27">
        <f>IF(CD$9="",0,SUMIFS(conditions!$131:$131,conditions!$8:$8,"&lt;="&amp;CD$9,conditions!$9:$9,"&gt;="&amp;CD$9)/DAY(EOMONTH(CD$9,0)))</f>
        <v>8.9032258064516121</v>
      </c>
      <c r="CE192" s="27">
        <f>IF(CE$9="",0,SUMIFS(conditions!$131:$131,conditions!$8:$8,"&lt;="&amp;CE$9,conditions!$9:$9,"&gt;="&amp;CE$9)/DAY(EOMONTH(CE$9,0)))</f>
        <v>9.1999999999999993</v>
      </c>
      <c r="CF192" s="27">
        <f>IF(CF$9="",0,SUMIFS(conditions!$131:$131,conditions!$8:$8,"&lt;="&amp;CF$9,conditions!$9:$9,"&gt;="&amp;CF$9)/DAY(EOMONTH(CF$9,0)))</f>
        <v>9.1999999999999993</v>
      </c>
      <c r="CG192" s="27">
        <f>IF(CG$9="",0,SUMIFS(conditions!$131:$131,conditions!$8:$8,"&lt;="&amp;CG$9,conditions!$9:$9,"&gt;="&amp;CG$9)/DAY(EOMONTH(CG$9,0)))</f>
        <v>9.1999999999999993</v>
      </c>
      <c r="CH192" s="27">
        <f>IF(CH$9="",0,SUMIFS(conditions!$131:$131,conditions!$8:$8,"&lt;="&amp;CH$9,conditions!$9:$9,"&gt;="&amp;CH$9)/DAY(EOMONTH(CH$9,0)))</f>
        <v>9.1999999999999993</v>
      </c>
      <c r="CI192" s="27">
        <f>IF(CI$9="",0,SUMIFS(conditions!$131:$131,conditions!$8:$8,"&lt;="&amp;CI$9,conditions!$9:$9,"&gt;="&amp;CI$9)/DAY(EOMONTH(CI$9,0)))</f>
        <v>9.1999999999999993</v>
      </c>
      <c r="CJ192" s="27">
        <f>IF(CJ$9="",0,SUMIFS(conditions!$131:$131,conditions!$8:$8,"&lt;="&amp;CJ$9,conditions!$9:$9,"&gt;="&amp;CJ$9)/DAY(EOMONTH(CJ$9,0)))</f>
        <v>9.1999999999999993</v>
      </c>
      <c r="CK192" s="27">
        <f>IF(CK$9="",0,SUMIFS(conditions!$131:$131,conditions!$8:$8,"&lt;="&amp;CK$9,conditions!$9:$9,"&gt;="&amp;CK$9)/DAY(EOMONTH(CK$9,0)))</f>
        <v>9.1999999999999993</v>
      </c>
      <c r="CL192" s="27">
        <f>IF(CL$9="",0,SUMIFS(conditions!$131:$131,conditions!$8:$8,"&lt;="&amp;CL$9,conditions!$9:$9,"&gt;="&amp;CL$9)/DAY(EOMONTH(CL$9,0)))</f>
        <v>9.1999999999999993</v>
      </c>
      <c r="CM192" s="27">
        <f>IF(CM$9="",0,SUMIFS(conditions!$131:$131,conditions!$8:$8,"&lt;="&amp;CM$9,conditions!$9:$9,"&gt;="&amp;CM$9)/DAY(EOMONTH(CM$9,0)))</f>
        <v>9.1999999999999993</v>
      </c>
      <c r="CN192" s="27">
        <f>IF(CN$9="",0,SUMIFS(conditions!$131:$131,conditions!$8:$8,"&lt;="&amp;CN$9,conditions!$9:$9,"&gt;="&amp;CN$9)/DAY(EOMONTH(CN$9,0)))</f>
        <v>9.1999999999999993</v>
      </c>
      <c r="CO192" s="27">
        <f>IF(CO$9="",0,SUMIFS(conditions!$131:$131,conditions!$8:$8,"&lt;="&amp;CO$9,conditions!$9:$9,"&gt;="&amp;CO$9)/DAY(EOMONTH(CO$9,0)))</f>
        <v>9.1999999999999993</v>
      </c>
      <c r="CP192" s="27">
        <f>IF(CP$9="",0,SUMIFS(conditions!$131:$131,conditions!$8:$8,"&lt;="&amp;CP$9,conditions!$9:$9,"&gt;="&amp;CP$9)/DAY(EOMONTH(CP$9,0)))</f>
        <v>9.1999999999999993</v>
      </c>
      <c r="CQ192" s="27">
        <f>IF(CQ$9="",0,SUMIFS(conditions!$131:$131,conditions!$8:$8,"&lt;="&amp;CQ$9,conditions!$9:$9,"&gt;="&amp;CQ$9)/DAY(EOMONTH(CQ$9,0)))</f>
        <v>9.1999999999999993</v>
      </c>
      <c r="CR192" s="27">
        <f>IF(CR$9="",0,SUMIFS(conditions!$131:$131,conditions!$8:$8,"&lt;="&amp;CR$9,conditions!$9:$9,"&gt;="&amp;CR$9)/DAY(EOMONTH(CR$9,0)))</f>
        <v>9.1999999999999993</v>
      </c>
      <c r="CS192" s="27">
        <f>IF(CS$9="",0,SUMIFS(conditions!$131:$131,conditions!$8:$8,"&lt;="&amp;CS$9,conditions!$9:$9,"&gt;="&amp;CS$9)/DAY(EOMONTH(CS$9,0)))</f>
        <v>9.1999999999999993</v>
      </c>
      <c r="CT192" s="27">
        <f>IF(CT$9="",0,SUMIFS(conditions!$131:$131,conditions!$8:$8,"&lt;="&amp;CT$9,conditions!$9:$9,"&gt;="&amp;CT$9)/DAY(EOMONTH(CT$9,0)))</f>
        <v>9.1999999999999993</v>
      </c>
      <c r="CU192" s="27">
        <f>IF(CU$9="",0,SUMIFS(conditions!$131:$131,conditions!$8:$8,"&lt;="&amp;CU$9,conditions!$9:$9,"&gt;="&amp;CU$9)/DAY(EOMONTH(CU$9,0)))</f>
        <v>9.1999999999999993</v>
      </c>
      <c r="CV192" s="27">
        <f>IF(CV$9="",0,SUMIFS(conditions!$131:$131,conditions!$8:$8,"&lt;="&amp;CV$9,conditions!$9:$9,"&gt;="&amp;CV$9)/DAY(EOMONTH(CV$9,0)))</f>
        <v>9.1999999999999993</v>
      </c>
      <c r="CW192" s="27">
        <f>IF(CW$9="",0,SUMIFS(conditions!$131:$131,conditions!$8:$8,"&lt;="&amp;CW$9,conditions!$9:$9,"&gt;="&amp;CW$9)/DAY(EOMONTH(CW$9,0)))</f>
        <v>9.1999999999999993</v>
      </c>
      <c r="CX192" s="27">
        <f>IF(CX$9="",0,SUMIFS(conditions!$131:$131,conditions!$8:$8,"&lt;="&amp;CX$9,conditions!$9:$9,"&gt;="&amp;CX$9)/DAY(EOMONTH(CX$9,0)))</f>
        <v>9.1999999999999993</v>
      </c>
      <c r="CY192" s="27">
        <f>IF(CY$9="",0,SUMIFS(conditions!$131:$131,conditions!$8:$8,"&lt;="&amp;CY$9,conditions!$9:$9,"&gt;="&amp;CY$9)/DAY(EOMONTH(CY$9,0)))</f>
        <v>9.1999999999999993</v>
      </c>
      <c r="CZ192" s="27">
        <f>IF(CZ$9="",0,SUMIFS(conditions!$131:$131,conditions!$8:$8,"&lt;="&amp;CZ$9,conditions!$9:$9,"&gt;="&amp;CZ$9)/DAY(EOMONTH(CZ$9,0)))</f>
        <v>9.1999999999999993</v>
      </c>
      <c r="DA192" s="27">
        <f>IF(DA$9="",0,SUMIFS(conditions!$131:$131,conditions!$8:$8,"&lt;="&amp;DA$9,conditions!$9:$9,"&gt;="&amp;DA$9)/DAY(EOMONTH(DA$9,0)))</f>
        <v>9.1999999999999993</v>
      </c>
      <c r="DB192" s="27">
        <f>IF(DB$9="",0,SUMIFS(conditions!$131:$131,conditions!$8:$8,"&lt;="&amp;DB$9,conditions!$9:$9,"&gt;="&amp;DB$9)/DAY(EOMONTH(DB$9,0)))</f>
        <v>9.1999999999999993</v>
      </c>
      <c r="DC192" s="27">
        <f>IF(DC$9="",0,SUMIFS(conditions!$131:$131,conditions!$8:$8,"&lt;="&amp;DC$9,conditions!$9:$9,"&gt;="&amp;DC$9)/DAY(EOMONTH(DC$9,0)))</f>
        <v>9.1999999999999993</v>
      </c>
      <c r="DD192" s="27">
        <f>IF(DD$9="",0,SUMIFS(conditions!$131:$131,conditions!$8:$8,"&lt;="&amp;DD$9,conditions!$9:$9,"&gt;="&amp;DD$9)/DAY(EOMONTH(DD$9,0)))</f>
        <v>9.1999999999999993</v>
      </c>
      <c r="DE192" s="27">
        <f>IF(DE$9="",0,SUMIFS(conditions!$131:$131,conditions!$8:$8,"&lt;="&amp;DE$9,conditions!$9:$9,"&gt;="&amp;DE$9)/DAY(EOMONTH(DE$9,0)))</f>
        <v>9.1999999999999993</v>
      </c>
      <c r="DF192" s="27">
        <f>IF(DF$9="",0,SUMIFS(conditions!$131:$131,conditions!$8:$8,"&lt;="&amp;DF$9,conditions!$9:$9,"&gt;="&amp;DF$9)/DAY(EOMONTH(DF$9,0)))</f>
        <v>9.1999999999999993</v>
      </c>
      <c r="DG192" s="27">
        <f>IF(DG$9="",0,SUMIFS(conditions!$131:$131,conditions!$8:$8,"&lt;="&amp;DG$9,conditions!$9:$9,"&gt;="&amp;DG$9)/DAY(EOMONTH(DG$9,0)))</f>
        <v>9.1999999999999993</v>
      </c>
      <c r="DH192" s="27">
        <f>IF(DH$9="",0,SUMIFS(conditions!$131:$131,conditions!$8:$8,"&lt;="&amp;DH$9,conditions!$9:$9,"&gt;="&amp;DH$9)/DAY(EOMONTH(DH$9,0)))</f>
        <v>9.1999999999999993</v>
      </c>
      <c r="DI192" s="27">
        <f>IF(DI$9="",0,SUMIFS(conditions!$131:$131,conditions!$8:$8,"&lt;="&amp;DI$9,conditions!$9:$9,"&gt;="&amp;DI$9)/DAY(EOMONTH(DI$9,0)))</f>
        <v>8.9032258064516121</v>
      </c>
      <c r="DJ192" s="27">
        <f>IF(DJ$9="",0,SUMIFS(conditions!$131:$131,conditions!$8:$8,"&lt;="&amp;DJ$9,conditions!$9:$9,"&gt;="&amp;DJ$9)/DAY(EOMONTH(DJ$9,0)))</f>
        <v>8.9032258064516121</v>
      </c>
      <c r="DK192" s="27">
        <f>IF(DK$9="",0,SUMIFS(conditions!$131:$131,conditions!$8:$8,"&lt;="&amp;DK$9,conditions!$9:$9,"&gt;="&amp;DK$9)/DAY(EOMONTH(DK$9,0)))</f>
        <v>8.9032258064516121</v>
      </c>
      <c r="DL192" s="27">
        <f>IF(DL$9="",0,SUMIFS(conditions!$131:$131,conditions!$8:$8,"&lt;="&amp;DL$9,conditions!$9:$9,"&gt;="&amp;DL$9)/DAY(EOMONTH(DL$9,0)))</f>
        <v>8.9032258064516121</v>
      </c>
      <c r="DM192" s="27">
        <f>IF(DM$9="",0,SUMIFS(conditions!$131:$131,conditions!$8:$8,"&lt;="&amp;DM$9,conditions!$9:$9,"&gt;="&amp;DM$9)/DAY(EOMONTH(DM$9,0)))</f>
        <v>8.9032258064516121</v>
      </c>
      <c r="DN192" s="27">
        <f>IF(DN$9="",0,SUMIFS(conditions!$131:$131,conditions!$8:$8,"&lt;="&amp;DN$9,conditions!$9:$9,"&gt;="&amp;DN$9)/DAY(EOMONTH(DN$9,0)))</f>
        <v>8.9032258064516121</v>
      </c>
      <c r="DO192" s="27">
        <f>IF(DO$9="",0,SUMIFS(conditions!$131:$131,conditions!$8:$8,"&lt;="&amp;DO$9,conditions!$9:$9,"&gt;="&amp;DO$9)/DAY(EOMONTH(DO$9,0)))</f>
        <v>8.9032258064516121</v>
      </c>
      <c r="DP192" s="27">
        <f>IF(DP$9="",0,SUMIFS(conditions!$131:$131,conditions!$8:$8,"&lt;="&amp;DP$9,conditions!$9:$9,"&gt;="&amp;DP$9)/DAY(EOMONTH(DP$9,0)))</f>
        <v>8.9032258064516121</v>
      </c>
      <c r="DQ192" s="27">
        <f>IF(DQ$9="",0,SUMIFS(conditions!$131:$131,conditions!$8:$8,"&lt;="&amp;DQ$9,conditions!$9:$9,"&gt;="&amp;DQ$9)/DAY(EOMONTH(DQ$9,0)))</f>
        <v>8.9032258064516121</v>
      </c>
      <c r="DR192" s="27">
        <f>IF(DR$9="",0,SUMIFS(conditions!$131:$131,conditions!$8:$8,"&lt;="&amp;DR$9,conditions!$9:$9,"&gt;="&amp;DR$9)/DAY(EOMONTH(DR$9,0)))</f>
        <v>8.9032258064516121</v>
      </c>
      <c r="DS192" s="27">
        <f>IF(DS$9="",0,SUMIFS(conditions!$131:$131,conditions!$8:$8,"&lt;="&amp;DS$9,conditions!$9:$9,"&gt;="&amp;DS$9)/DAY(EOMONTH(DS$9,0)))</f>
        <v>8.9032258064516121</v>
      </c>
      <c r="DT192" s="27">
        <f>IF(DT$9="",0,SUMIFS(conditions!$131:$131,conditions!$8:$8,"&lt;="&amp;DT$9,conditions!$9:$9,"&gt;="&amp;DT$9)/DAY(EOMONTH(DT$9,0)))</f>
        <v>8.9032258064516121</v>
      </c>
      <c r="DU192" s="27">
        <f>IF(DU$9="",0,SUMIFS(conditions!$131:$131,conditions!$8:$8,"&lt;="&amp;DU$9,conditions!$9:$9,"&gt;="&amp;DU$9)/DAY(EOMONTH(DU$9,0)))</f>
        <v>8.9032258064516121</v>
      </c>
      <c r="DV192" s="27">
        <f>IF(DV$9="",0,SUMIFS(conditions!$131:$131,conditions!$8:$8,"&lt;="&amp;DV$9,conditions!$9:$9,"&gt;="&amp;DV$9)/DAY(EOMONTH(DV$9,0)))</f>
        <v>8.9032258064516121</v>
      </c>
      <c r="DW192" s="27">
        <f>IF(DW$9="",0,SUMIFS(conditions!$131:$131,conditions!$8:$8,"&lt;="&amp;DW$9,conditions!$9:$9,"&gt;="&amp;DW$9)/DAY(EOMONTH(DW$9,0)))</f>
        <v>8.9032258064516121</v>
      </c>
      <c r="DX192" s="27">
        <f>IF(DX$9="",0,SUMIFS(conditions!$131:$131,conditions!$8:$8,"&lt;="&amp;DX$9,conditions!$9:$9,"&gt;="&amp;DX$9)/DAY(EOMONTH(DX$9,0)))</f>
        <v>8.9032258064516121</v>
      </c>
      <c r="DY192" s="27">
        <f>IF(DY$9="",0,SUMIFS(conditions!$131:$131,conditions!$8:$8,"&lt;="&amp;DY$9,conditions!$9:$9,"&gt;="&amp;DY$9)/DAY(EOMONTH(DY$9,0)))</f>
        <v>8.9032258064516121</v>
      </c>
      <c r="DZ192" s="27">
        <f>IF(DZ$9="",0,SUMIFS(conditions!$131:$131,conditions!$8:$8,"&lt;="&amp;DZ$9,conditions!$9:$9,"&gt;="&amp;DZ$9)/DAY(EOMONTH(DZ$9,0)))</f>
        <v>8.9032258064516121</v>
      </c>
      <c r="EA192" s="27">
        <f>IF(EA$9="",0,SUMIFS(conditions!$131:$131,conditions!$8:$8,"&lt;="&amp;EA$9,conditions!$9:$9,"&gt;="&amp;EA$9)/DAY(EOMONTH(EA$9,0)))</f>
        <v>8.9032258064516121</v>
      </c>
      <c r="EB192" s="27">
        <f>IF(EB$9="",0,SUMIFS(conditions!$131:$131,conditions!$8:$8,"&lt;="&amp;EB$9,conditions!$9:$9,"&gt;="&amp;EB$9)/DAY(EOMONTH(EB$9,0)))</f>
        <v>8.9032258064516121</v>
      </c>
      <c r="EC192" s="27">
        <f>IF(EC$9="",0,SUMIFS(conditions!$131:$131,conditions!$8:$8,"&lt;="&amp;EC$9,conditions!$9:$9,"&gt;="&amp;EC$9)/DAY(EOMONTH(EC$9,0)))</f>
        <v>8.9032258064516121</v>
      </c>
      <c r="ED192" s="27">
        <f>IF(ED$9="",0,SUMIFS(conditions!$131:$131,conditions!$8:$8,"&lt;="&amp;ED$9,conditions!$9:$9,"&gt;="&amp;ED$9)/DAY(EOMONTH(ED$9,0)))</f>
        <v>8.9032258064516121</v>
      </c>
      <c r="EE192" s="27">
        <f>IF(EE$9="",0,SUMIFS(conditions!$131:$131,conditions!$8:$8,"&lt;="&amp;EE$9,conditions!$9:$9,"&gt;="&amp;EE$9)/DAY(EOMONTH(EE$9,0)))</f>
        <v>8.9032258064516121</v>
      </c>
      <c r="EF192" s="27">
        <f>IF(EF$9="",0,SUMIFS(conditions!$131:$131,conditions!$8:$8,"&lt;="&amp;EF$9,conditions!$9:$9,"&gt;="&amp;EF$9)/DAY(EOMONTH(EF$9,0)))</f>
        <v>8.9032258064516121</v>
      </c>
      <c r="EG192" s="27">
        <f>IF(EG$9="",0,SUMIFS(conditions!$131:$131,conditions!$8:$8,"&lt;="&amp;EG$9,conditions!$9:$9,"&gt;="&amp;EG$9)/DAY(EOMONTH(EG$9,0)))</f>
        <v>8.9032258064516121</v>
      </c>
      <c r="EH192" s="27">
        <f>IF(EH$9="",0,SUMIFS(conditions!$131:$131,conditions!$8:$8,"&lt;="&amp;EH$9,conditions!$9:$9,"&gt;="&amp;EH$9)/DAY(EOMONTH(EH$9,0)))</f>
        <v>8.9032258064516121</v>
      </c>
      <c r="EI192" s="27">
        <f>IF(EI$9="",0,SUMIFS(conditions!$131:$131,conditions!$8:$8,"&lt;="&amp;EI$9,conditions!$9:$9,"&gt;="&amp;EI$9)/DAY(EOMONTH(EI$9,0)))</f>
        <v>8.9032258064516121</v>
      </c>
      <c r="EJ192" s="27">
        <f>IF(EJ$9="",0,SUMIFS(conditions!$131:$131,conditions!$8:$8,"&lt;="&amp;EJ$9,conditions!$9:$9,"&gt;="&amp;EJ$9)/DAY(EOMONTH(EJ$9,0)))</f>
        <v>8.9032258064516121</v>
      </c>
      <c r="EK192" s="27">
        <f>IF(EK$9="",0,SUMIFS(conditions!$131:$131,conditions!$8:$8,"&lt;="&amp;EK$9,conditions!$9:$9,"&gt;="&amp;EK$9)/DAY(EOMONTH(EK$9,0)))</f>
        <v>8.9032258064516121</v>
      </c>
      <c r="EL192" s="27">
        <f>IF(EL$9="",0,SUMIFS(conditions!$131:$131,conditions!$8:$8,"&lt;="&amp;EL$9,conditions!$9:$9,"&gt;="&amp;EL$9)/DAY(EOMONTH(EL$9,0)))</f>
        <v>8.9032258064516121</v>
      </c>
      <c r="EM192" s="27">
        <f>IF(EM$9="",0,SUMIFS(conditions!$131:$131,conditions!$8:$8,"&lt;="&amp;EM$9,conditions!$9:$9,"&gt;="&amp;EM$9)/DAY(EOMONTH(EM$9,0)))</f>
        <v>8.9032258064516121</v>
      </c>
      <c r="EN192" s="27">
        <f>IF(EN$9="",0,SUMIFS(conditions!$131:$131,conditions!$8:$8,"&lt;="&amp;EN$9,conditions!$9:$9,"&gt;="&amp;EN$9)/DAY(EOMONTH(EN$9,0)))</f>
        <v>9.1999999999999993</v>
      </c>
      <c r="EO192" s="27">
        <f>IF(EO$9="",0,SUMIFS(conditions!$131:$131,conditions!$8:$8,"&lt;="&amp;EO$9,conditions!$9:$9,"&gt;="&amp;EO$9)/DAY(EOMONTH(EO$9,0)))</f>
        <v>9.1999999999999993</v>
      </c>
      <c r="EP192" s="27">
        <f>IF(EP$9="",0,SUMIFS(conditions!$131:$131,conditions!$8:$8,"&lt;="&amp;EP$9,conditions!$9:$9,"&gt;="&amp;EP$9)/DAY(EOMONTH(EP$9,0)))</f>
        <v>9.1999999999999993</v>
      </c>
      <c r="EQ192" s="27">
        <f>IF(EQ$9="",0,SUMIFS(conditions!$131:$131,conditions!$8:$8,"&lt;="&amp;EQ$9,conditions!$9:$9,"&gt;="&amp;EQ$9)/DAY(EOMONTH(EQ$9,0)))</f>
        <v>9.1999999999999993</v>
      </c>
      <c r="ER192" s="27">
        <f>IF(ER$9="",0,SUMIFS(conditions!$131:$131,conditions!$8:$8,"&lt;="&amp;ER$9,conditions!$9:$9,"&gt;="&amp;ER$9)/DAY(EOMONTH(ER$9,0)))</f>
        <v>9.1999999999999993</v>
      </c>
      <c r="ES192" s="27">
        <f>IF(ES$9="",0,SUMIFS(conditions!$131:$131,conditions!$8:$8,"&lt;="&amp;ES$9,conditions!$9:$9,"&gt;="&amp;ES$9)/DAY(EOMONTH(ES$9,0)))</f>
        <v>9.1999999999999993</v>
      </c>
      <c r="ET192" s="27">
        <f>IF(ET$9="",0,SUMIFS(conditions!$131:$131,conditions!$8:$8,"&lt;="&amp;ET$9,conditions!$9:$9,"&gt;="&amp;ET$9)/DAY(EOMONTH(ET$9,0)))</f>
        <v>9.1999999999999993</v>
      </c>
      <c r="EU192" s="27">
        <f>IF(EU$9="",0,SUMIFS(conditions!$131:$131,conditions!$8:$8,"&lt;="&amp;EU$9,conditions!$9:$9,"&gt;="&amp;EU$9)/DAY(EOMONTH(EU$9,0)))</f>
        <v>9.1999999999999993</v>
      </c>
      <c r="EV192" s="27">
        <f>IF(EV$9="",0,SUMIFS(conditions!$131:$131,conditions!$8:$8,"&lt;="&amp;EV$9,conditions!$9:$9,"&gt;="&amp;EV$9)/DAY(EOMONTH(EV$9,0)))</f>
        <v>9.1999999999999993</v>
      </c>
      <c r="EW192" s="27">
        <f>IF(EW$9="",0,SUMIFS(conditions!$131:$131,conditions!$8:$8,"&lt;="&amp;EW$9,conditions!$9:$9,"&gt;="&amp;EW$9)/DAY(EOMONTH(EW$9,0)))</f>
        <v>9.1999999999999993</v>
      </c>
      <c r="EX192" s="27">
        <f>IF(EX$9="",0,SUMIFS(conditions!$131:$131,conditions!$8:$8,"&lt;="&amp;EX$9,conditions!$9:$9,"&gt;="&amp;EX$9)/DAY(EOMONTH(EX$9,0)))</f>
        <v>9.1999999999999993</v>
      </c>
      <c r="EY192" s="27">
        <f>IF(EY$9="",0,SUMIFS(conditions!$131:$131,conditions!$8:$8,"&lt;="&amp;EY$9,conditions!$9:$9,"&gt;="&amp;EY$9)/DAY(EOMONTH(EY$9,0)))</f>
        <v>9.1999999999999993</v>
      </c>
      <c r="EZ192" s="27">
        <f>IF(EZ$9="",0,SUMIFS(conditions!$131:$131,conditions!$8:$8,"&lt;="&amp;EZ$9,conditions!$9:$9,"&gt;="&amp;EZ$9)/DAY(EOMONTH(EZ$9,0)))</f>
        <v>9.1999999999999993</v>
      </c>
      <c r="FA192" s="27">
        <f>IF(FA$9="",0,SUMIFS(conditions!$131:$131,conditions!$8:$8,"&lt;="&amp;FA$9,conditions!$9:$9,"&gt;="&amp;FA$9)/DAY(EOMONTH(FA$9,0)))</f>
        <v>9.1999999999999993</v>
      </c>
      <c r="FB192" s="27">
        <f>IF(FB$9="",0,SUMIFS(conditions!$131:$131,conditions!$8:$8,"&lt;="&amp;FB$9,conditions!$9:$9,"&gt;="&amp;FB$9)/DAY(EOMONTH(FB$9,0)))</f>
        <v>9.1999999999999993</v>
      </c>
      <c r="FC192" s="27">
        <f>IF(FC$9="",0,SUMIFS(conditions!$131:$131,conditions!$8:$8,"&lt;="&amp;FC$9,conditions!$9:$9,"&gt;="&amp;FC$9)/DAY(EOMONTH(FC$9,0)))</f>
        <v>9.1999999999999993</v>
      </c>
      <c r="FD192" s="27">
        <f>IF(FD$9="",0,SUMIFS(conditions!$131:$131,conditions!$8:$8,"&lt;="&amp;FD$9,conditions!$9:$9,"&gt;="&amp;FD$9)/DAY(EOMONTH(FD$9,0)))</f>
        <v>9.1999999999999993</v>
      </c>
      <c r="FE192" s="27">
        <f>IF(FE$9="",0,SUMIFS(conditions!$131:$131,conditions!$8:$8,"&lt;="&amp;FE$9,conditions!$9:$9,"&gt;="&amp;FE$9)/DAY(EOMONTH(FE$9,0)))</f>
        <v>9.1999999999999993</v>
      </c>
      <c r="FF192" s="27">
        <f>IF(FF$9="",0,SUMIFS(conditions!$131:$131,conditions!$8:$8,"&lt;="&amp;FF$9,conditions!$9:$9,"&gt;="&amp;FF$9)/DAY(EOMONTH(FF$9,0)))</f>
        <v>9.1999999999999993</v>
      </c>
      <c r="FG192" s="27">
        <f>IF(FG$9="",0,SUMIFS(conditions!$131:$131,conditions!$8:$8,"&lt;="&amp;FG$9,conditions!$9:$9,"&gt;="&amp;FG$9)/DAY(EOMONTH(FG$9,0)))</f>
        <v>9.1999999999999993</v>
      </c>
      <c r="FH192" s="27">
        <f>IF(FH$9="",0,SUMIFS(conditions!$131:$131,conditions!$8:$8,"&lt;="&amp;FH$9,conditions!$9:$9,"&gt;="&amp;FH$9)/DAY(EOMONTH(FH$9,0)))</f>
        <v>9.1999999999999993</v>
      </c>
      <c r="FI192" s="27">
        <f>IF(FI$9="",0,SUMIFS(conditions!$131:$131,conditions!$8:$8,"&lt;="&amp;FI$9,conditions!$9:$9,"&gt;="&amp;FI$9)/DAY(EOMONTH(FI$9,0)))</f>
        <v>9.1999999999999993</v>
      </c>
      <c r="FJ192" s="27">
        <f>IF(FJ$9="",0,SUMIFS(conditions!$131:$131,conditions!$8:$8,"&lt;="&amp;FJ$9,conditions!$9:$9,"&gt;="&amp;FJ$9)/DAY(EOMONTH(FJ$9,0)))</f>
        <v>9.1999999999999993</v>
      </c>
      <c r="FK192" s="27">
        <f>IF(FK$9="",0,SUMIFS(conditions!$131:$131,conditions!$8:$8,"&lt;="&amp;FK$9,conditions!$9:$9,"&gt;="&amp;FK$9)/DAY(EOMONTH(FK$9,0)))</f>
        <v>9.1999999999999993</v>
      </c>
      <c r="FL192" s="27">
        <f>IF(FL$9="",0,SUMIFS(conditions!$131:$131,conditions!$8:$8,"&lt;="&amp;FL$9,conditions!$9:$9,"&gt;="&amp;FL$9)/DAY(EOMONTH(FL$9,0)))</f>
        <v>9.1999999999999993</v>
      </c>
      <c r="FM192" s="27">
        <f>IF(FM$9="",0,SUMIFS(conditions!$131:$131,conditions!$8:$8,"&lt;="&amp;FM$9,conditions!$9:$9,"&gt;="&amp;FM$9)/DAY(EOMONTH(FM$9,0)))</f>
        <v>9.1999999999999993</v>
      </c>
      <c r="FN192" s="27">
        <f>IF(FN$9="",0,SUMIFS(conditions!$131:$131,conditions!$8:$8,"&lt;="&amp;FN$9,conditions!$9:$9,"&gt;="&amp;FN$9)/DAY(EOMONTH(FN$9,0)))</f>
        <v>9.1999999999999993</v>
      </c>
      <c r="FO192" s="27">
        <f>IF(FO$9="",0,SUMIFS(conditions!$131:$131,conditions!$8:$8,"&lt;="&amp;FO$9,conditions!$9:$9,"&gt;="&amp;FO$9)/DAY(EOMONTH(FO$9,0)))</f>
        <v>9.1999999999999993</v>
      </c>
      <c r="FP192" s="27">
        <f>IF(FP$9="",0,SUMIFS(conditions!$131:$131,conditions!$8:$8,"&lt;="&amp;FP$9,conditions!$9:$9,"&gt;="&amp;FP$9)/DAY(EOMONTH(FP$9,0)))</f>
        <v>9.1999999999999993</v>
      </c>
      <c r="FQ192" s="27">
        <f>IF(FQ$9="",0,SUMIFS(conditions!$131:$131,conditions!$8:$8,"&lt;="&amp;FQ$9,conditions!$9:$9,"&gt;="&amp;FQ$9)/DAY(EOMONTH(FQ$9,0)))</f>
        <v>9.1999999999999993</v>
      </c>
      <c r="FR192" s="27">
        <f>IF(FR$9="",0,SUMIFS(conditions!$131:$131,conditions!$8:$8,"&lt;="&amp;FR$9,conditions!$9:$9,"&gt;="&amp;FR$9)/DAY(EOMONTH(FR$9,0)))</f>
        <v>8.9032258064516121</v>
      </c>
      <c r="FS192" s="27">
        <f>IF(FS$9="",0,SUMIFS(conditions!$131:$131,conditions!$8:$8,"&lt;="&amp;FS$9,conditions!$9:$9,"&gt;="&amp;FS$9)/DAY(EOMONTH(FS$9,0)))</f>
        <v>8.9032258064516121</v>
      </c>
      <c r="FT192" s="27">
        <f>IF(FT$9="",0,SUMIFS(conditions!$131:$131,conditions!$8:$8,"&lt;="&amp;FT$9,conditions!$9:$9,"&gt;="&amp;FT$9)/DAY(EOMONTH(FT$9,0)))</f>
        <v>8.9032258064516121</v>
      </c>
      <c r="FU192" s="27">
        <f>IF(FU$9="",0,SUMIFS(conditions!$131:$131,conditions!$8:$8,"&lt;="&amp;FU$9,conditions!$9:$9,"&gt;="&amp;FU$9)/DAY(EOMONTH(FU$9,0)))</f>
        <v>8.9032258064516121</v>
      </c>
      <c r="FV192" s="27">
        <f>IF(FV$9="",0,SUMIFS(conditions!$131:$131,conditions!$8:$8,"&lt;="&amp;FV$9,conditions!$9:$9,"&gt;="&amp;FV$9)/DAY(EOMONTH(FV$9,0)))</f>
        <v>8.9032258064516121</v>
      </c>
      <c r="FW192" s="27">
        <f>IF(FW$9="",0,SUMIFS(conditions!$131:$131,conditions!$8:$8,"&lt;="&amp;FW$9,conditions!$9:$9,"&gt;="&amp;FW$9)/DAY(EOMONTH(FW$9,0)))</f>
        <v>8.9032258064516121</v>
      </c>
      <c r="FX192" s="27">
        <f>IF(FX$9="",0,SUMIFS(conditions!$131:$131,conditions!$8:$8,"&lt;="&amp;FX$9,conditions!$9:$9,"&gt;="&amp;FX$9)/DAY(EOMONTH(FX$9,0)))</f>
        <v>8.9032258064516121</v>
      </c>
      <c r="FY192" s="27">
        <f>IF(FY$9="",0,SUMIFS(conditions!$131:$131,conditions!$8:$8,"&lt;="&amp;FY$9,conditions!$9:$9,"&gt;="&amp;FY$9)/DAY(EOMONTH(FY$9,0)))</f>
        <v>8.9032258064516121</v>
      </c>
      <c r="FZ192" s="27">
        <f>IF(FZ$9="",0,SUMIFS(conditions!$131:$131,conditions!$8:$8,"&lt;="&amp;FZ$9,conditions!$9:$9,"&gt;="&amp;FZ$9)/DAY(EOMONTH(FZ$9,0)))</f>
        <v>8.9032258064516121</v>
      </c>
      <c r="GA192" s="27">
        <f>IF(GA$9="",0,SUMIFS(conditions!$131:$131,conditions!$8:$8,"&lt;="&amp;GA$9,conditions!$9:$9,"&gt;="&amp;GA$9)/DAY(EOMONTH(GA$9,0)))</f>
        <v>8.9032258064516121</v>
      </c>
      <c r="GB192" s="27">
        <f>IF(GB$9="",0,SUMIFS(conditions!$131:$131,conditions!$8:$8,"&lt;="&amp;GB$9,conditions!$9:$9,"&gt;="&amp;GB$9)/DAY(EOMONTH(GB$9,0)))</f>
        <v>8.9032258064516121</v>
      </c>
      <c r="GC192" s="27">
        <f>IF(GC$9="",0,SUMIFS(conditions!$131:$131,conditions!$8:$8,"&lt;="&amp;GC$9,conditions!$9:$9,"&gt;="&amp;GC$9)/DAY(EOMONTH(GC$9,0)))</f>
        <v>8.9032258064516121</v>
      </c>
      <c r="GD192" s="27">
        <f>IF(GD$9="",0,SUMIFS(conditions!$131:$131,conditions!$8:$8,"&lt;="&amp;GD$9,conditions!$9:$9,"&gt;="&amp;GD$9)/DAY(EOMONTH(GD$9,0)))</f>
        <v>8.9032258064516121</v>
      </c>
      <c r="GE192" s="27">
        <f>IF(GE$9="",0,SUMIFS(conditions!$131:$131,conditions!$8:$8,"&lt;="&amp;GE$9,conditions!$9:$9,"&gt;="&amp;GE$9)/DAY(EOMONTH(GE$9,0)))</f>
        <v>8.9032258064516121</v>
      </c>
      <c r="GF192" s="27">
        <f>IF(GF$9="",0,SUMIFS(conditions!$131:$131,conditions!$8:$8,"&lt;="&amp;GF$9,conditions!$9:$9,"&gt;="&amp;GF$9)/DAY(EOMONTH(GF$9,0)))</f>
        <v>8.9032258064516121</v>
      </c>
      <c r="GG192" s="27">
        <f>IF(GG$9="",0,SUMIFS(conditions!$131:$131,conditions!$8:$8,"&lt;="&amp;GG$9,conditions!$9:$9,"&gt;="&amp;GG$9)/DAY(EOMONTH(GG$9,0)))</f>
        <v>8.9032258064516121</v>
      </c>
      <c r="GH192" s="27">
        <f>IF(GH$9="",0,SUMIFS(conditions!$131:$131,conditions!$8:$8,"&lt;="&amp;GH$9,conditions!$9:$9,"&gt;="&amp;GH$9)/DAY(EOMONTH(GH$9,0)))</f>
        <v>8.9032258064516121</v>
      </c>
      <c r="GI192" s="27">
        <f>IF(GI$9="",0,SUMIFS(conditions!$131:$131,conditions!$8:$8,"&lt;="&amp;GI$9,conditions!$9:$9,"&gt;="&amp;GI$9)/DAY(EOMONTH(GI$9,0)))</f>
        <v>8.9032258064516121</v>
      </c>
      <c r="GJ192" s="27">
        <f>IF(GJ$9="",0,SUMIFS(conditions!$131:$131,conditions!$8:$8,"&lt;="&amp;GJ$9,conditions!$9:$9,"&gt;="&amp;GJ$9)/DAY(EOMONTH(GJ$9,0)))</f>
        <v>8.9032258064516121</v>
      </c>
      <c r="GK192" s="27">
        <f>IF(GK$9="",0,SUMIFS(conditions!$131:$131,conditions!$8:$8,"&lt;="&amp;GK$9,conditions!$9:$9,"&gt;="&amp;GK$9)/DAY(EOMONTH(GK$9,0)))</f>
        <v>8.9032258064516121</v>
      </c>
      <c r="GL192" s="27">
        <f>IF(GL$9="",0,SUMIFS(conditions!$131:$131,conditions!$8:$8,"&lt;="&amp;GL$9,conditions!$9:$9,"&gt;="&amp;GL$9)/DAY(EOMONTH(GL$9,0)))</f>
        <v>8.9032258064516121</v>
      </c>
      <c r="GM192" s="27">
        <f>IF(GM$9="",0,SUMIFS(conditions!$131:$131,conditions!$8:$8,"&lt;="&amp;GM$9,conditions!$9:$9,"&gt;="&amp;GM$9)/DAY(EOMONTH(GM$9,0)))</f>
        <v>8.9032258064516121</v>
      </c>
      <c r="GN192" s="27">
        <f>IF(GN$9="",0,SUMIFS(conditions!$131:$131,conditions!$8:$8,"&lt;="&amp;GN$9,conditions!$9:$9,"&gt;="&amp;GN$9)/DAY(EOMONTH(GN$9,0)))</f>
        <v>8.9032258064516121</v>
      </c>
      <c r="GO192" s="27">
        <f>IF(GO$9="",0,SUMIFS(conditions!$131:$131,conditions!$8:$8,"&lt;="&amp;GO$9,conditions!$9:$9,"&gt;="&amp;GO$9)/DAY(EOMONTH(GO$9,0)))</f>
        <v>8.9032258064516121</v>
      </c>
      <c r="GP192" s="27">
        <f>IF(GP$9="",0,SUMIFS(conditions!$131:$131,conditions!$8:$8,"&lt;="&amp;GP$9,conditions!$9:$9,"&gt;="&amp;GP$9)/DAY(EOMONTH(GP$9,0)))</f>
        <v>8.9032258064516121</v>
      </c>
      <c r="GQ192" s="27">
        <f>IF(GQ$9="",0,SUMIFS(conditions!$131:$131,conditions!$8:$8,"&lt;="&amp;GQ$9,conditions!$9:$9,"&gt;="&amp;GQ$9)/DAY(EOMONTH(GQ$9,0)))</f>
        <v>8.9032258064516121</v>
      </c>
      <c r="GR192" s="27">
        <f>IF(GR$9="",0,SUMIFS(conditions!$131:$131,conditions!$8:$8,"&lt;="&amp;GR$9,conditions!$9:$9,"&gt;="&amp;GR$9)/DAY(EOMONTH(GR$9,0)))</f>
        <v>8.9032258064516121</v>
      </c>
      <c r="GS192" s="27">
        <f>IF(GS$9="",0,SUMIFS(conditions!$131:$131,conditions!$8:$8,"&lt;="&amp;GS$9,conditions!$9:$9,"&gt;="&amp;GS$9)/DAY(EOMONTH(GS$9,0)))</f>
        <v>8.9032258064516121</v>
      </c>
      <c r="GT192" s="27">
        <f>IF(GT$9="",0,SUMIFS(conditions!$131:$131,conditions!$8:$8,"&lt;="&amp;GT$9,conditions!$9:$9,"&gt;="&amp;GT$9)/DAY(EOMONTH(GT$9,0)))</f>
        <v>8.9032258064516121</v>
      </c>
      <c r="GU192" s="27">
        <f>IF(GU$9="",0,SUMIFS(conditions!$131:$131,conditions!$8:$8,"&lt;="&amp;GU$9,conditions!$9:$9,"&gt;="&amp;GU$9)/DAY(EOMONTH(GU$9,0)))</f>
        <v>8.9032258064516121</v>
      </c>
      <c r="GV192" s="27">
        <f>IF(GV$9="",0,SUMIFS(conditions!$131:$131,conditions!$8:$8,"&lt;="&amp;GV$9,conditions!$9:$9,"&gt;="&amp;GV$9)/DAY(EOMONTH(GV$9,0)))</f>
        <v>8.9032258064516121</v>
      </c>
      <c r="GW192" s="27">
        <f>IF(GW$9="",0,SUMIFS(conditions!$131:$131,conditions!$8:$8,"&lt;="&amp;GW$9,conditions!$9:$9,"&gt;="&amp;GW$9)/DAY(EOMONTH(GW$9,0)))</f>
        <v>8.3806451612903228</v>
      </c>
      <c r="GX192" s="27">
        <f>IF(GX$9="",0,SUMIFS(conditions!$131:$131,conditions!$8:$8,"&lt;="&amp;GX$9,conditions!$9:$9,"&gt;="&amp;GX$9)/DAY(EOMONTH(GX$9,0)))</f>
        <v>8.3806451612903228</v>
      </c>
      <c r="GY192" s="27">
        <f>IF(GY$9="",0,SUMIFS(conditions!$131:$131,conditions!$8:$8,"&lt;="&amp;GY$9,conditions!$9:$9,"&gt;="&amp;GY$9)/DAY(EOMONTH(GY$9,0)))</f>
        <v>8.3806451612903228</v>
      </c>
      <c r="GZ192" s="27">
        <f>IF(GZ$9="",0,SUMIFS(conditions!$131:$131,conditions!$8:$8,"&lt;="&amp;GZ$9,conditions!$9:$9,"&gt;="&amp;GZ$9)/DAY(EOMONTH(GZ$9,0)))</f>
        <v>8.3806451612903228</v>
      </c>
      <c r="HA192" s="27">
        <f>IF(HA$9="",0,SUMIFS(conditions!$131:$131,conditions!$8:$8,"&lt;="&amp;HA$9,conditions!$9:$9,"&gt;="&amp;HA$9)/DAY(EOMONTH(HA$9,0)))</f>
        <v>8.3806451612903228</v>
      </c>
      <c r="HB192" s="27">
        <f>IF(HB$9="",0,SUMIFS(conditions!$131:$131,conditions!$8:$8,"&lt;="&amp;HB$9,conditions!$9:$9,"&gt;="&amp;HB$9)/DAY(EOMONTH(HB$9,0)))</f>
        <v>8.3806451612903228</v>
      </c>
      <c r="HC192" s="27">
        <f>IF(HC$9="",0,SUMIFS(conditions!$131:$131,conditions!$8:$8,"&lt;="&amp;HC$9,conditions!$9:$9,"&gt;="&amp;HC$9)/DAY(EOMONTH(HC$9,0)))</f>
        <v>8.3806451612903228</v>
      </c>
      <c r="HD192" s="27">
        <f>IF(HD$9="",0,SUMIFS(conditions!$131:$131,conditions!$8:$8,"&lt;="&amp;HD$9,conditions!$9:$9,"&gt;="&amp;HD$9)/DAY(EOMONTH(HD$9,0)))</f>
        <v>8.3806451612903228</v>
      </c>
      <c r="HE192" s="27">
        <f>IF(HE$9="",0,SUMIFS(conditions!$131:$131,conditions!$8:$8,"&lt;="&amp;HE$9,conditions!$9:$9,"&gt;="&amp;HE$9)/DAY(EOMONTH(HE$9,0)))</f>
        <v>8.3806451612903228</v>
      </c>
      <c r="HF192" s="27">
        <f>IF(HF$9="",0,SUMIFS(conditions!$131:$131,conditions!$8:$8,"&lt;="&amp;HF$9,conditions!$9:$9,"&gt;="&amp;HF$9)/DAY(EOMONTH(HF$9,0)))</f>
        <v>8.3806451612903228</v>
      </c>
      <c r="HG192" s="27">
        <f>IF(HG$9="",0,SUMIFS(conditions!$131:$131,conditions!$8:$8,"&lt;="&amp;HG$9,conditions!$9:$9,"&gt;="&amp;HG$9)/DAY(EOMONTH(HG$9,0)))</f>
        <v>8.3806451612903228</v>
      </c>
      <c r="HH192" s="27">
        <f>IF(HH$9="",0,SUMIFS(conditions!$131:$131,conditions!$8:$8,"&lt;="&amp;HH$9,conditions!$9:$9,"&gt;="&amp;HH$9)/DAY(EOMONTH(HH$9,0)))</f>
        <v>8.3806451612903228</v>
      </c>
      <c r="HI192" s="27">
        <f>IF(HI$9="",0,SUMIFS(conditions!$131:$131,conditions!$8:$8,"&lt;="&amp;HI$9,conditions!$9:$9,"&gt;="&amp;HI$9)/DAY(EOMONTH(HI$9,0)))</f>
        <v>8.3806451612903228</v>
      </c>
      <c r="HJ192" s="27">
        <f>IF(HJ$9="",0,SUMIFS(conditions!$131:$131,conditions!$8:$8,"&lt;="&amp;HJ$9,conditions!$9:$9,"&gt;="&amp;HJ$9)/DAY(EOMONTH(HJ$9,0)))</f>
        <v>8.3806451612903228</v>
      </c>
      <c r="HK192" s="27">
        <f>IF(HK$9="",0,SUMIFS(conditions!$131:$131,conditions!$8:$8,"&lt;="&amp;HK$9,conditions!$9:$9,"&gt;="&amp;HK$9)/DAY(EOMONTH(HK$9,0)))</f>
        <v>8.3806451612903228</v>
      </c>
      <c r="HL192" s="27">
        <f>IF(HL$9="",0,SUMIFS(conditions!$131:$131,conditions!$8:$8,"&lt;="&amp;HL$9,conditions!$9:$9,"&gt;="&amp;HL$9)/DAY(EOMONTH(HL$9,0)))</f>
        <v>8.3806451612903228</v>
      </c>
      <c r="HM192" s="27">
        <f>IF(HM$9="",0,SUMIFS(conditions!$131:$131,conditions!$8:$8,"&lt;="&amp;HM$9,conditions!$9:$9,"&gt;="&amp;HM$9)/DAY(EOMONTH(HM$9,0)))</f>
        <v>8.3806451612903228</v>
      </c>
      <c r="HN192" s="27">
        <f>IF(HN$9="",0,SUMIFS(conditions!$131:$131,conditions!$8:$8,"&lt;="&amp;HN$9,conditions!$9:$9,"&gt;="&amp;HN$9)/DAY(EOMONTH(HN$9,0)))</f>
        <v>8.3806451612903228</v>
      </c>
      <c r="HO192" s="27">
        <f>IF(HO$9="",0,SUMIFS(conditions!$131:$131,conditions!$8:$8,"&lt;="&amp;HO$9,conditions!$9:$9,"&gt;="&amp;HO$9)/DAY(EOMONTH(HO$9,0)))</f>
        <v>8.3806451612903228</v>
      </c>
      <c r="HP192" s="27">
        <f>IF(HP$9="",0,SUMIFS(conditions!$131:$131,conditions!$8:$8,"&lt;="&amp;HP$9,conditions!$9:$9,"&gt;="&amp;HP$9)/DAY(EOMONTH(HP$9,0)))</f>
        <v>8.3806451612903228</v>
      </c>
      <c r="HQ192" s="27">
        <f>IF(HQ$9="",0,SUMIFS(conditions!$131:$131,conditions!$8:$8,"&lt;="&amp;HQ$9,conditions!$9:$9,"&gt;="&amp;HQ$9)/DAY(EOMONTH(HQ$9,0)))</f>
        <v>8.3806451612903228</v>
      </c>
      <c r="HR192" s="27">
        <f>IF(HR$9="",0,SUMIFS(conditions!$131:$131,conditions!$8:$8,"&lt;="&amp;HR$9,conditions!$9:$9,"&gt;="&amp;HR$9)/DAY(EOMONTH(HR$9,0)))</f>
        <v>8.3806451612903228</v>
      </c>
      <c r="HS192" s="27">
        <f>IF(HS$9="",0,SUMIFS(conditions!$131:$131,conditions!$8:$8,"&lt;="&amp;HS$9,conditions!$9:$9,"&gt;="&amp;HS$9)/DAY(EOMONTH(HS$9,0)))</f>
        <v>8.3806451612903228</v>
      </c>
      <c r="HT192" s="27">
        <f>IF(HT$9="",0,SUMIFS(conditions!$131:$131,conditions!$8:$8,"&lt;="&amp;HT$9,conditions!$9:$9,"&gt;="&amp;HT$9)/DAY(EOMONTH(HT$9,0)))</f>
        <v>8.3806451612903228</v>
      </c>
      <c r="HU192" s="27">
        <f>IF(HU$9="",0,SUMIFS(conditions!$131:$131,conditions!$8:$8,"&lt;="&amp;HU$9,conditions!$9:$9,"&gt;="&amp;HU$9)/DAY(EOMONTH(HU$9,0)))</f>
        <v>8.3806451612903228</v>
      </c>
      <c r="HV192" s="27">
        <f>IF(HV$9="",0,SUMIFS(conditions!$131:$131,conditions!$8:$8,"&lt;="&amp;HV$9,conditions!$9:$9,"&gt;="&amp;HV$9)/DAY(EOMONTH(HV$9,0)))</f>
        <v>8.3806451612903228</v>
      </c>
      <c r="HW192" s="27">
        <f>IF(HW$9="",0,SUMIFS(conditions!$131:$131,conditions!$8:$8,"&lt;="&amp;HW$9,conditions!$9:$9,"&gt;="&amp;HW$9)/DAY(EOMONTH(HW$9,0)))</f>
        <v>8.3806451612903228</v>
      </c>
      <c r="HX192" s="27">
        <f>IF(HX$9="",0,SUMIFS(conditions!$131:$131,conditions!$8:$8,"&lt;="&amp;HX$9,conditions!$9:$9,"&gt;="&amp;HX$9)/DAY(EOMONTH(HX$9,0)))</f>
        <v>8.3806451612903228</v>
      </c>
      <c r="HY192" s="27">
        <f>IF(HY$9="",0,SUMIFS(conditions!$131:$131,conditions!$8:$8,"&lt;="&amp;HY$9,conditions!$9:$9,"&gt;="&amp;HY$9)/DAY(EOMONTH(HY$9,0)))</f>
        <v>8.3806451612903228</v>
      </c>
      <c r="HZ192" s="27">
        <f>IF(HZ$9="",0,SUMIFS(conditions!$131:$131,conditions!$8:$8,"&lt;="&amp;HZ$9,conditions!$9:$9,"&gt;="&amp;HZ$9)/DAY(EOMONTH(HZ$9,0)))</f>
        <v>8.3806451612903228</v>
      </c>
      <c r="IA192" s="27">
        <f>IF(IA$9="",0,SUMIFS(conditions!$131:$131,conditions!$8:$8,"&lt;="&amp;IA$9,conditions!$9:$9,"&gt;="&amp;IA$9)/DAY(EOMONTH(IA$9,0)))</f>
        <v>8.3806451612903228</v>
      </c>
      <c r="IB192" s="27">
        <f>IF(IB$9="",0,SUMIFS(conditions!$131:$131,conditions!$8:$8,"&lt;="&amp;IB$9,conditions!$9:$9,"&gt;="&amp;IB$9)/DAY(EOMONTH(IB$9,0)))</f>
        <v>8.9586206896551737</v>
      </c>
      <c r="IC192" s="27">
        <f>IF(IC$9="",0,SUMIFS(conditions!$131:$131,conditions!$8:$8,"&lt;="&amp;IC$9,conditions!$9:$9,"&gt;="&amp;IC$9)/DAY(EOMONTH(IC$9,0)))</f>
        <v>8.9586206896551737</v>
      </c>
      <c r="ID192" s="27">
        <f>IF(ID$9="",0,SUMIFS(conditions!$131:$131,conditions!$8:$8,"&lt;="&amp;ID$9,conditions!$9:$9,"&gt;="&amp;ID$9)/DAY(EOMONTH(ID$9,0)))</f>
        <v>8.9586206896551737</v>
      </c>
      <c r="IE192" s="27">
        <f>IF(IE$9="",0,SUMIFS(conditions!$131:$131,conditions!$8:$8,"&lt;="&amp;IE$9,conditions!$9:$9,"&gt;="&amp;IE$9)/DAY(EOMONTH(IE$9,0)))</f>
        <v>8.9586206896551737</v>
      </c>
      <c r="IF192" s="27">
        <f>IF(IF$9="",0,SUMIFS(conditions!$131:$131,conditions!$8:$8,"&lt;="&amp;IF$9,conditions!$9:$9,"&gt;="&amp;IF$9)/DAY(EOMONTH(IF$9,0)))</f>
        <v>8.9586206896551737</v>
      </c>
      <c r="IG192" s="27">
        <f>IF(IG$9="",0,SUMIFS(conditions!$131:$131,conditions!$8:$8,"&lt;="&amp;IG$9,conditions!$9:$9,"&gt;="&amp;IG$9)/DAY(EOMONTH(IG$9,0)))</f>
        <v>8.9586206896551737</v>
      </c>
      <c r="IH192" s="27">
        <f>IF(IH$9="",0,SUMIFS(conditions!$131:$131,conditions!$8:$8,"&lt;="&amp;IH$9,conditions!$9:$9,"&gt;="&amp;IH$9)/DAY(EOMONTH(IH$9,0)))</f>
        <v>8.9586206896551737</v>
      </c>
      <c r="II192" s="27">
        <f>IF(II$9="",0,SUMIFS(conditions!$131:$131,conditions!$8:$8,"&lt;="&amp;II$9,conditions!$9:$9,"&gt;="&amp;II$9)/DAY(EOMONTH(II$9,0)))</f>
        <v>8.9586206896551737</v>
      </c>
      <c r="IJ192" s="27">
        <f>IF(IJ$9="",0,SUMIFS(conditions!$131:$131,conditions!$8:$8,"&lt;="&amp;IJ$9,conditions!$9:$9,"&gt;="&amp;IJ$9)/DAY(EOMONTH(IJ$9,0)))</f>
        <v>8.9586206896551737</v>
      </c>
      <c r="IK192" s="27">
        <f>IF(IK$9="",0,SUMIFS(conditions!$131:$131,conditions!$8:$8,"&lt;="&amp;IK$9,conditions!$9:$9,"&gt;="&amp;IK$9)/DAY(EOMONTH(IK$9,0)))</f>
        <v>8.9586206896551737</v>
      </c>
      <c r="IL192" s="27">
        <f>IF(IL$9="",0,SUMIFS(conditions!$131:$131,conditions!$8:$8,"&lt;="&amp;IL$9,conditions!$9:$9,"&gt;="&amp;IL$9)/DAY(EOMONTH(IL$9,0)))</f>
        <v>8.9586206896551737</v>
      </c>
      <c r="IM192" s="27">
        <f>IF(IM$9="",0,SUMIFS(conditions!$131:$131,conditions!$8:$8,"&lt;="&amp;IM$9,conditions!$9:$9,"&gt;="&amp;IM$9)/DAY(EOMONTH(IM$9,0)))</f>
        <v>8.9586206896551737</v>
      </c>
      <c r="IN192" s="27">
        <f>IF(IN$9="",0,SUMIFS(conditions!$131:$131,conditions!$8:$8,"&lt;="&amp;IN$9,conditions!$9:$9,"&gt;="&amp;IN$9)/DAY(EOMONTH(IN$9,0)))</f>
        <v>8.9586206896551737</v>
      </c>
      <c r="IO192" s="27">
        <f>IF(IO$9="",0,SUMIFS(conditions!$131:$131,conditions!$8:$8,"&lt;="&amp;IO$9,conditions!$9:$9,"&gt;="&amp;IO$9)/DAY(EOMONTH(IO$9,0)))</f>
        <v>8.9586206896551737</v>
      </c>
      <c r="IP192" s="27">
        <f>IF(IP$9="",0,SUMIFS(conditions!$131:$131,conditions!$8:$8,"&lt;="&amp;IP$9,conditions!$9:$9,"&gt;="&amp;IP$9)/DAY(EOMONTH(IP$9,0)))</f>
        <v>8.9586206896551737</v>
      </c>
      <c r="IQ192" s="27">
        <f>IF(IQ$9="",0,SUMIFS(conditions!$131:$131,conditions!$8:$8,"&lt;="&amp;IQ$9,conditions!$9:$9,"&gt;="&amp;IQ$9)/DAY(EOMONTH(IQ$9,0)))</f>
        <v>8.9586206896551737</v>
      </c>
      <c r="IR192" s="27">
        <f>IF(IR$9="",0,SUMIFS(conditions!$131:$131,conditions!$8:$8,"&lt;="&amp;IR$9,conditions!$9:$9,"&gt;="&amp;IR$9)/DAY(EOMONTH(IR$9,0)))</f>
        <v>8.9586206896551737</v>
      </c>
      <c r="IS192" s="27">
        <f>IF(IS$9="",0,SUMIFS(conditions!$131:$131,conditions!$8:$8,"&lt;="&amp;IS$9,conditions!$9:$9,"&gt;="&amp;IS$9)/DAY(EOMONTH(IS$9,0)))</f>
        <v>8.9586206896551737</v>
      </c>
      <c r="IT192" s="27">
        <f>IF(IT$9="",0,SUMIFS(conditions!$131:$131,conditions!$8:$8,"&lt;="&amp;IT$9,conditions!$9:$9,"&gt;="&amp;IT$9)/DAY(EOMONTH(IT$9,0)))</f>
        <v>8.9586206896551737</v>
      </c>
      <c r="IU192" s="27">
        <f>IF(IU$9="",0,SUMIFS(conditions!$131:$131,conditions!$8:$8,"&lt;="&amp;IU$9,conditions!$9:$9,"&gt;="&amp;IU$9)/DAY(EOMONTH(IU$9,0)))</f>
        <v>8.9586206896551737</v>
      </c>
      <c r="IV192" s="27">
        <f>IF(IV$9="",0,SUMIFS(conditions!$131:$131,conditions!$8:$8,"&lt;="&amp;IV$9,conditions!$9:$9,"&gt;="&amp;IV$9)/DAY(EOMONTH(IV$9,0)))</f>
        <v>8.9586206896551737</v>
      </c>
      <c r="IW192" s="27">
        <f>IF(IW$9="",0,SUMIFS(conditions!$131:$131,conditions!$8:$8,"&lt;="&amp;IW$9,conditions!$9:$9,"&gt;="&amp;IW$9)/DAY(EOMONTH(IW$9,0)))</f>
        <v>8.9586206896551737</v>
      </c>
      <c r="IX192" s="27">
        <f>IF(IX$9="",0,SUMIFS(conditions!$131:$131,conditions!$8:$8,"&lt;="&amp;IX$9,conditions!$9:$9,"&gt;="&amp;IX$9)/DAY(EOMONTH(IX$9,0)))</f>
        <v>8.9586206896551737</v>
      </c>
      <c r="IY192" s="27">
        <f>IF(IY$9="",0,SUMIFS(conditions!$131:$131,conditions!$8:$8,"&lt;="&amp;IY$9,conditions!$9:$9,"&gt;="&amp;IY$9)/DAY(EOMONTH(IY$9,0)))</f>
        <v>8.9586206896551737</v>
      </c>
      <c r="IZ192" s="27">
        <f>IF(IZ$9="",0,SUMIFS(conditions!$131:$131,conditions!$8:$8,"&lt;="&amp;IZ$9,conditions!$9:$9,"&gt;="&amp;IZ$9)/DAY(EOMONTH(IZ$9,0)))</f>
        <v>8.9586206896551737</v>
      </c>
      <c r="JA192" s="27">
        <f>IF(JA$9="",0,SUMIFS(conditions!$131:$131,conditions!$8:$8,"&lt;="&amp;JA$9,conditions!$9:$9,"&gt;="&amp;JA$9)/DAY(EOMONTH(JA$9,0)))</f>
        <v>8.9586206896551737</v>
      </c>
      <c r="JB192" s="27">
        <f>IF(JB$9="",0,SUMIFS(conditions!$131:$131,conditions!$8:$8,"&lt;="&amp;JB$9,conditions!$9:$9,"&gt;="&amp;JB$9)/DAY(EOMONTH(JB$9,0)))</f>
        <v>8.9586206896551737</v>
      </c>
      <c r="JC192" s="27">
        <f>IF(JC$9="",0,SUMIFS(conditions!$131:$131,conditions!$8:$8,"&lt;="&amp;JC$9,conditions!$9:$9,"&gt;="&amp;JC$9)/DAY(EOMONTH(JC$9,0)))</f>
        <v>8.9586206896551737</v>
      </c>
      <c r="JD192" s="27">
        <f>IF(JD$9="",0,SUMIFS(conditions!$131:$131,conditions!$8:$8,"&lt;="&amp;JD$9,conditions!$9:$9,"&gt;="&amp;JD$9)/DAY(EOMONTH(JD$9,0)))</f>
        <v>8.9586206896551737</v>
      </c>
      <c r="JE192" s="27">
        <f>IF(JE$9="",0,SUMIFS(conditions!$131:$131,conditions!$8:$8,"&lt;="&amp;JE$9,conditions!$9:$9,"&gt;="&amp;JE$9)/DAY(EOMONTH(JE$9,0)))</f>
        <v>8.3806451612903228</v>
      </c>
      <c r="JF192" s="27">
        <f>IF(JF$9="",0,SUMIFS(conditions!$131:$131,conditions!$8:$8,"&lt;="&amp;JF$9,conditions!$9:$9,"&gt;="&amp;JF$9)/DAY(EOMONTH(JF$9,0)))</f>
        <v>8.3806451612903228</v>
      </c>
      <c r="JG192" s="27">
        <f>IF(JG$9="",0,SUMIFS(conditions!$131:$131,conditions!$8:$8,"&lt;="&amp;JG$9,conditions!$9:$9,"&gt;="&amp;JG$9)/DAY(EOMONTH(JG$9,0)))</f>
        <v>8.3806451612903228</v>
      </c>
      <c r="JH192" s="27">
        <f>IF(JH$9="",0,SUMIFS(conditions!$131:$131,conditions!$8:$8,"&lt;="&amp;JH$9,conditions!$9:$9,"&gt;="&amp;JH$9)/DAY(EOMONTH(JH$9,0)))</f>
        <v>8.3806451612903228</v>
      </c>
      <c r="JI192" s="27">
        <f>IF(JI$9="",0,SUMIFS(conditions!$131:$131,conditions!$8:$8,"&lt;="&amp;JI$9,conditions!$9:$9,"&gt;="&amp;JI$9)/DAY(EOMONTH(JI$9,0)))</f>
        <v>8.3806451612903228</v>
      </c>
      <c r="JJ192" s="27">
        <f>IF(JJ$9="",0,SUMIFS(conditions!$131:$131,conditions!$8:$8,"&lt;="&amp;JJ$9,conditions!$9:$9,"&gt;="&amp;JJ$9)/DAY(EOMONTH(JJ$9,0)))</f>
        <v>8.3806451612903228</v>
      </c>
      <c r="JK192" s="27">
        <f>IF(JK$9="",0,SUMIFS(conditions!$131:$131,conditions!$8:$8,"&lt;="&amp;JK$9,conditions!$9:$9,"&gt;="&amp;JK$9)/DAY(EOMONTH(JK$9,0)))</f>
        <v>8.3806451612903228</v>
      </c>
      <c r="JL192" s="27">
        <f>IF(JL$9="",0,SUMIFS(conditions!$131:$131,conditions!$8:$8,"&lt;="&amp;JL$9,conditions!$9:$9,"&gt;="&amp;JL$9)/DAY(EOMONTH(JL$9,0)))</f>
        <v>8.3806451612903228</v>
      </c>
      <c r="JM192" s="27">
        <f>IF(JM$9="",0,SUMIFS(conditions!$131:$131,conditions!$8:$8,"&lt;="&amp;JM$9,conditions!$9:$9,"&gt;="&amp;JM$9)/DAY(EOMONTH(JM$9,0)))</f>
        <v>8.3806451612903228</v>
      </c>
      <c r="JN192" s="27">
        <f>IF(JN$9="",0,SUMIFS(conditions!$131:$131,conditions!$8:$8,"&lt;="&amp;JN$9,conditions!$9:$9,"&gt;="&amp;JN$9)/DAY(EOMONTH(JN$9,0)))</f>
        <v>8.3806451612903228</v>
      </c>
      <c r="JO192" s="27">
        <f>IF(JO$9="",0,SUMIFS(conditions!$131:$131,conditions!$8:$8,"&lt;="&amp;JO$9,conditions!$9:$9,"&gt;="&amp;JO$9)/DAY(EOMONTH(JO$9,0)))</f>
        <v>8.3806451612903228</v>
      </c>
      <c r="JP192" s="27">
        <f>IF(JP$9="",0,SUMIFS(conditions!$131:$131,conditions!$8:$8,"&lt;="&amp;JP$9,conditions!$9:$9,"&gt;="&amp;JP$9)/DAY(EOMONTH(JP$9,0)))</f>
        <v>8.3806451612903228</v>
      </c>
      <c r="JQ192" s="27">
        <f>IF(JQ$9="",0,SUMIFS(conditions!$131:$131,conditions!$8:$8,"&lt;="&amp;JQ$9,conditions!$9:$9,"&gt;="&amp;JQ$9)/DAY(EOMONTH(JQ$9,0)))</f>
        <v>8.3806451612903228</v>
      </c>
      <c r="JR192" s="27">
        <f>IF(JR$9="",0,SUMIFS(conditions!$131:$131,conditions!$8:$8,"&lt;="&amp;JR$9,conditions!$9:$9,"&gt;="&amp;JR$9)/DAY(EOMONTH(JR$9,0)))</f>
        <v>8.3806451612903228</v>
      </c>
      <c r="JS192" s="27">
        <f>IF(JS$9="",0,SUMIFS(conditions!$131:$131,conditions!$8:$8,"&lt;="&amp;JS$9,conditions!$9:$9,"&gt;="&amp;JS$9)/DAY(EOMONTH(JS$9,0)))</f>
        <v>8.3806451612903228</v>
      </c>
      <c r="JT192" s="27">
        <f>IF(JT$9="",0,SUMIFS(conditions!$131:$131,conditions!$8:$8,"&lt;="&amp;JT$9,conditions!$9:$9,"&gt;="&amp;JT$9)/DAY(EOMONTH(JT$9,0)))</f>
        <v>8.3806451612903228</v>
      </c>
      <c r="JU192" s="27">
        <f>IF(JU$9="",0,SUMIFS(conditions!$131:$131,conditions!$8:$8,"&lt;="&amp;JU$9,conditions!$9:$9,"&gt;="&amp;JU$9)/DAY(EOMONTH(JU$9,0)))</f>
        <v>8.3806451612903228</v>
      </c>
      <c r="JV192" s="27">
        <f>IF(JV$9="",0,SUMIFS(conditions!$131:$131,conditions!$8:$8,"&lt;="&amp;JV$9,conditions!$9:$9,"&gt;="&amp;JV$9)/DAY(EOMONTH(JV$9,0)))</f>
        <v>8.3806451612903228</v>
      </c>
      <c r="JW192" s="27">
        <f>IF(JW$9="",0,SUMIFS(conditions!$131:$131,conditions!$8:$8,"&lt;="&amp;JW$9,conditions!$9:$9,"&gt;="&amp;JW$9)/DAY(EOMONTH(JW$9,0)))</f>
        <v>8.3806451612903228</v>
      </c>
      <c r="JX192" s="27">
        <f>IF(JX$9="",0,SUMIFS(conditions!$131:$131,conditions!$8:$8,"&lt;="&amp;JX$9,conditions!$9:$9,"&gt;="&amp;JX$9)/DAY(EOMONTH(JX$9,0)))</f>
        <v>8.3806451612903228</v>
      </c>
      <c r="JY192" s="27">
        <f>IF(JY$9="",0,SUMIFS(conditions!$131:$131,conditions!$8:$8,"&lt;="&amp;JY$9,conditions!$9:$9,"&gt;="&amp;JY$9)/DAY(EOMONTH(JY$9,0)))</f>
        <v>8.3806451612903228</v>
      </c>
      <c r="JZ192" s="27">
        <f>IF(JZ$9="",0,SUMIFS(conditions!$131:$131,conditions!$8:$8,"&lt;="&amp;JZ$9,conditions!$9:$9,"&gt;="&amp;JZ$9)/DAY(EOMONTH(JZ$9,0)))</f>
        <v>8.3806451612903228</v>
      </c>
      <c r="KA192" s="27">
        <f>IF(KA$9="",0,SUMIFS(conditions!$131:$131,conditions!$8:$8,"&lt;="&amp;KA$9,conditions!$9:$9,"&gt;="&amp;KA$9)/DAY(EOMONTH(KA$9,0)))</f>
        <v>8.3806451612903228</v>
      </c>
      <c r="KB192" s="27">
        <f>IF(KB$9="",0,SUMIFS(conditions!$131:$131,conditions!$8:$8,"&lt;="&amp;KB$9,conditions!$9:$9,"&gt;="&amp;KB$9)/DAY(EOMONTH(KB$9,0)))</f>
        <v>8.3806451612903228</v>
      </c>
      <c r="KC192" s="27">
        <f>IF(KC$9="",0,SUMIFS(conditions!$131:$131,conditions!$8:$8,"&lt;="&amp;KC$9,conditions!$9:$9,"&gt;="&amp;KC$9)/DAY(EOMONTH(KC$9,0)))</f>
        <v>8.3806451612903228</v>
      </c>
      <c r="KD192" s="27">
        <f>IF(KD$9="",0,SUMIFS(conditions!$131:$131,conditions!$8:$8,"&lt;="&amp;KD$9,conditions!$9:$9,"&gt;="&amp;KD$9)/DAY(EOMONTH(KD$9,0)))</f>
        <v>8.3806451612903228</v>
      </c>
      <c r="KE192" s="27">
        <f>IF(KE$9="",0,SUMIFS(conditions!$131:$131,conditions!$8:$8,"&lt;="&amp;KE$9,conditions!$9:$9,"&gt;="&amp;KE$9)/DAY(EOMONTH(KE$9,0)))</f>
        <v>8.3806451612903228</v>
      </c>
      <c r="KF192" s="27">
        <f>IF(KF$9="",0,SUMIFS(conditions!$131:$131,conditions!$8:$8,"&lt;="&amp;KF$9,conditions!$9:$9,"&gt;="&amp;KF$9)/DAY(EOMONTH(KF$9,0)))</f>
        <v>8.3806451612903228</v>
      </c>
      <c r="KG192" s="27">
        <f>IF(KG$9="",0,SUMIFS(conditions!$131:$131,conditions!$8:$8,"&lt;="&amp;KG$9,conditions!$9:$9,"&gt;="&amp;KG$9)/DAY(EOMONTH(KG$9,0)))</f>
        <v>8.3806451612903228</v>
      </c>
      <c r="KH192" s="27">
        <f>IF(KH$9="",0,SUMIFS(conditions!$131:$131,conditions!$8:$8,"&lt;="&amp;KH$9,conditions!$9:$9,"&gt;="&amp;KH$9)/DAY(EOMONTH(KH$9,0)))</f>
        <v>8.3806451612903228</v>
      </c>
      <c r="KI192" s="27">
        <f>IF(KI$9="",0,SUMIFS(conditions!$131:$131,conditions!$8:$8,"&lt;="&amp;KI$9,conditions!$9:$9,"&gt;="&amp;KI$9)/DAY(EOMONTH(KI$9,0)))</f>
        <v>8.3806451612903228</v>
      </c>
      <c r="KJ192" s="27">
        <f>IF(KJ$9="",0,SUMIFS(conditions!$131:$131,conditions!$8:$8,"&lt;="&amp;KJ$9,conditions!$9:$9,"&gt;="&amp;KJ$9)/DAY(EOMONTH(KJ$9,0)))</f>
        <v>7.71</v>
      </c>
      <c r="KK192" s="27">
        <f>IF(KK$9="",0,SUMIFS(conditions!$131:$131,conditions!$8:$8,"&lt;="&amp;KK$9,conditions!$9:$9,"&gt;="&amp;KK$9)/DAY(EOMONTH(KK$9,0)))</f>
        <v>7.71</v>
      </c>
      <c r="KL192" s="27">
        <f>IF(KL$9="",0,SUMIFS(conditions!$131:$131,conditions!$8:$8,"&lt;="&amp;KL$9,conditions!$9:$9,"&gt;="&amp;KL$9)/DAY(EOMONTH(KL$9,0)))</f>
        <v>7.71</v>
      </c>
      <c r="KM192" s="27">
        <f>IF(KM$9="",0,SUMIFS(conditions!$131:$131,conditions!$8:$8,"&lt;="&amp;KM$9,conditions!$9:$9,"&gt;="&amp;KM$9)/DAY(EOMONTH(KM$9,0)))</f>
        <v>7.71</v>
      </c>
      <c r="KN192" s="27">
        <f>IF(KN$9="",0,SUMIFS(conditions!$131:$131,conditions!$8:$8,"&lt;="&amp;KN$9,conditions!$9:$9,"&gt;="&amp;KN$9)/DAY(EOMONTH(KN$9,0)))</f>
        <v>7.71</v>
      </c>
      <c r="KO192" s="27">
        <f>IF(KO$9="",0,SUMIFS(conditions!$131:$131,conditions!$8:$8,"&lt;="&amp;KO$9,conditions!$9:$9,"&gt;="&amp;KO$9)/DAY(EOMONTH(KO$9,0)))</f>
        <v>7.71</v>
      </c>
      <c r="KP192" s="27">
        <f>IF(KP$9="",0,SUMIFS(conditions!$131:$131,conditions!$8:$8,"&lt;="&amp;KP$9,conditions!$9:$9,"&gt;="&amp;KP$9)/DAY(EOMONTH(KP$9,0)))</f>
        <v>7.71</v>
      </c>
      <c r="KQ192" s="27">
        <f>IF(KQ$9="",0,SUMIFS(conditions!$131:$131,conditions!$8:$8,"&lt;="&amp;KQ$9,conditions!$9:$9,"&gt;="&amp;KQ$9)/DAY(EOMONTH(KQ$9,0)))</f>
        <v>7.71</v>
      </c>
      <c r="KR192" s="27">
        <f>IF(KR$9="",0,SUMIFS(conditions!$131:$131,conditions!$8:$8,"&lt;="&amp;KR$9,conditions!$9:$9,"&gt;="&amp;KR$9)/DAY(EOMONTH(KR$9,0)))</f>
        <v>7.71</v>
      </c>
      <c r="KS192" s="27">
        <f>IF(KS$9="",0,SUMIFS(conditions!$131:$131,conditions!$8:$8,"&lt;="&amp;KS$9,conditions!$9:$9,"&gt;="&amp;KS$9)/DAY(EOMONTH(KS$9,0)))</f>
        <v>7.71</v>
      </c>
      <c r="KT192" s="27">
        <f>IF(KT$9="",0,SUMIFS(conditions!$131:$131,conditions!$8:$8,"&lt;="&amp;KT$9,conditions!$9:$9,"&gt;="&amp;KT$9)/DAY(EOMONTH(KT$9,0)))</f>
        <v>7.71</v>
      </c>
      <c r="KU192" s="27">
        <f>IF(KU$9="",0,SUMIFS(conditions!$131:$131,conditions!$8:$8,"&lt;="&amp;KU$9,conditions!$9:$9,"&gt;="&amp;KU$9)/DAY(EOMONTH(KU$9,0)))</f>
        <v>7.71</v>
      </c>
      <c r="KV192" s="27">
        <f>IF(KV$9="",0,SUMIFS(conditions!$131:$131,conditions!$8:$8,"&lt;="&amp;KV$9,conditions!$9:$9,"&gt;="&amp;KV$9)/DAY(EOMONTH(KV$9,0)))</f>
        <v>7.71</v>
      </c>
      <c r="KW192" s="27">
        <f>IF(KW$9="",0,SUMIFS(conditions!$131:$131,conditions!$8:$8,"&lt;="&amp;KW$9,conditions!$9:$9,"&gt;="&amp;KW$9)/DAY(EOMONTH(KW$9,0)))</f>
        <v>7.71</v>
      </c>
      <c r="KX192" s="27">
        <f>IF(KX$9="",0,SUMIFS(conditions!$131:$131,conditions!$8:$8,"&lt;="&amp;KX$9,conditions!$9:$9,"&gt;="&amp;KX$9)/DAY(EOMONTH(KX$9,0)))</f>
        <v>7.71</v>
      </c>
      <c r="KY192" s="27">
        <f>IF(KY$9="",0,SUMIFS(conditions!$131:$131,conditions!$8:$8,"&lt;="&amp;KY$9,conditions!$9:$9,"&gt;="&amp;KY$9)/DAY(EOMONTH(KY$9,0)))</f>
        <v>7.71</v>
      </c>
      <c r="KZ192" s="27">
        <f>IF(KZ$9="",0,SUMIFS(conditions!$131:$131,conditions!$8:$8,"&lt;="&amp;KZ$9,conditions!$9:$9,"&gt;="&amp;KZ$9)/DAY(EOMONTH(KZ$9,0)))</f>
        <v>7.71</v>
      </c>
      <c r="LA192" s="27">
        <f>IF(LA$9="",0,SUMIFS(conditions!$131:$131,conditions!$8:$8,"&lt;="&amp;LA$9,conditions!$9:$9,"&gt;="&amp;LA$9)/DAY(EOMONTH(LA$9,0)))</f>
        <v>7.71</v>
      </c>
      <c r="LB192" s="27">
        <f>IF(LB$9="",0,SUMIFS(conditions!$131:$131,conditions!$8:$8,"&lt;="&amp;LB$9,conditions!$9:$9,"&gt;="&amp;LB$9)/DAY(EOMONTH(LB$9,0)))</f>
        <v>7.71</v>
      </c>
      <c r="LC192" s="27">
        <f>IF(LC$9="",0,SUMIFS(conditions!$131:$131,conditions!$8:$8,"&lt;="&amp;LC$9,conditions!$9:$9,"&gt;="&amp;LC$9)/DAY(EOMONTH(LC$9,0)))</f>
        <v>7.71</v>
      </c>
      <c r="LD192" s="27">
        <f>IF(LD$9="",0,SUMIFS(conditions!$131:$131,conditions!$8:$8,"&lt;="&amp;LD$9,conditions!$9:$9,"&gt;="&amp;LD$9)/DAY(EOMONTH(LD$9,0)))</f>
        <v>7.71</v>
      </c>
      <c r="LE192" s="27">
        <f>IF(LE$9="",0,SUMIFS(conditions!$131:$131,conditions!$8:$8,"&lt;="&amp;LE$9,conditions!$9:$9,"&gt;="&amp;LE$9)/DAY(EOMONTH(LE$9,0)))</f>
        <v>7.71</v>
      </c>
      <c r="LF192" s="27">
        <f>IF(LF$9="",0,SUMIFS(conditions!$131:$131,conditions!$8:$8,"&lt;="&amp;LF$9,conditions!$9:$9,"&gt;="&amp;LF$9)/DAY(EOMONTH(LF$9,0)))</f>
        <v>7.71</v>
      </c>
      <c r="LG192" s="27">
        <f>IF(LG$9="",0,SUMIFS(conditions!$131:$131,conditions!$8:$8,"&lt;="&amp;LG$9,conditions!$9:$9,"&gt;="&amp;LG$9)/DAY(EOMONTH(LG$9,0)))</f>
        <v>7.71</v>
      </c>
      <c r="LH192" s="27">
        <f>IF(LH$9="",0,SUMIFS(conditions!$131:$131,conditions!$8:$8,"&lt;="&amp;LH$9,conditions!$9:$9,"&gt;="&amp;LH$9)/DAY(EOMONTH(LH$9,0)))</f>
        <v>7.71</v>
      </c>
      <c r="LI192" s="27">
        <f>IF(LI$9="",0,SUMIFS(conditions!$131:$131,conditions!$8:$8,"&lt;="&amp;LI$9,conditions!$9:$9,"&gt;="&amp;LI$9)/DAY(EOMONTH(LI$9,0)))</f>
        <v>7.71</v>
      </c>
      <c r="LJ192" s="27">
        <f>IF(LJ$9="",0,SUMIFS(conditions!$131:$131,conditions!$8:$8,"&lt;="&amp;LJ$9,conditions!$9:$9,"&gt;="&amp;LJ$9)/DAY(EOMONTH(LJ$9,0)))</f>
        <v>7.71</v>
      </c>
      <c r="LK192" s="27">
        <f>IF(LK$9="",0,SUMIFS(conditions!$131:$131,conditions!$8:$8,"&lt;="&amp;LK$9,conditions!$9:$9,"&gt;="&amp;LK$9)/DAY(EOMONTH(LK$9,0)))</f>
        <v>7.71</v>
      </c>
      <c r="LL192" s="27">
        <f>IF(LL$9="",0,SUMIFS(conditions!$131:$131,conditions!$8:$8,"&lt;="&amp;LL$9,conditions!$9:$9,"&gt;="&amp;LL$9)/DAY(EOMONTH(LL$9,0)))</f>
        <v>7.71</v>
      </c>
      <c r="LM192" s="27">
        <f>IF(LM$9="",0,SUMIFS(conditions!$131:$131,conditions!$8:$8,"&lt;="&amp;LM$9,conditions!$9:$9,"&gt;="&amp;LM$9)/DAY(EOMONTH(LM$9,0)))</f>
        <v>7.71</v>
      </c>
      <c r="LN192" s="27">
        <f>IF(LN$9="",0,SUMIFS(conditions!$131:$131,conditions!$8:$8,"&lt;="&amp;LN$9,conditions!$9:$9,"&gt;="&amp;LN$9)/DAY(EOMONTH(LN$9,0)))</f>
        <v>7.4612903225806457</v>
      </c>
      <c r="LO192" s="27">
        <f>IF(LO$9="",0,SUMIFS(conditions!$131:$131,conditions!$8:$8,"&lt;="&amp;LO$9,conditions!$9:$9,"&gt;="&amp;LO$9)/DAY(EOMONTH(LO$9,0)))</f>
        <v>7.4612903225806457</v>
      </c>
      <c r="LP192" s="27">
        <f>IF(LP$9="",0,SUMIFS(conditions!$131:$131,conditions!$8:$8,"&lt;="&amp;LP$9,conditions!$9:$9,"&gt;="&amp;LP$9)/DAY(EOMONTH(LP$9,0)))</f>
        <v>7.4612903225806457</v>
      </c>
      <c r="LQ192" s="27">
        <f>IF(LQ$9="",0,SUMIFS(conditions!$131:$131,conditions!$8:$8,"&lt;="&amp;LQ$9,conditions!$9:$9,"&gt;="&amp;LQ$9)/DAY(EOMONTH(LQ$9,0)))</f>
        <v>7.4612903225806457</v>
      </c>
      <c r="LR192" s="27">
        <f>IF(LR$9="",0,SUMIFS(conditions!$131:$131,conditions!$8:$8,"&lt;="&amp;LR$9,conditions!$9:$9,"&gt;="&amp;LR$9)/DAY(EOMONTH(LR$9,0)))</f>
        <v>7.4612903225806457</v>
      </c>
      <c r="LS192" s="27">
        <f>IF(LS$9="",0,SUMIFS(conditions!$131:$131,conditions!$8:$8,"&lt;="&amp;LS$9,conditions!$9:$9,"&gt;="&amp;LS$9)/DAY(EOMONTH(LS$9,0)))</f>
        <v>7.4612903225806457</v>
      </c>
      <c r="LT192" s="27">
        <f>IF(LT$9="",0,SUMIFS(conditions!$131:$131,conditions!$8:$8,"&lt;="&amp;LT$9,conditions!$9:$9,"&gt;="&amp;LT$9)/DAY(EOMONTH(LT$9,0)))</f>
        <v>7.4612903225806457</v>
      </c>
      <c r="LU192" s="27">
        <f>IF(LU$9="",0,SUMIFS(conditions!$131:$131,conditions!$8:$8,"&lt;="&amp;LU$9,conditions!$9:$9,"&gt;="&amp;LU$9)/DAY(EOMONTH(LU$9,0)))</f>
        <v>7.4612903225806457</v>
      </c>
      <c r="LV192" s="27">
        <f>IF(LV$9="",0,SUMIFS(conditions!$131:$131,conditions!$8:$8,"&lt;="&amp;LV$9,conditions!$9:$9,"&gt;="&amp;LV$9)/DAY(EOMONTH(LV$9,0)))</f>
        <v>7.4612903225806457</v>
      </c>
      <c r="LW192" s="27">
        <f>IF(LW$9="",0,SUMIFS(conditions!$131:$131,conditions!$8:$8,"&lt;="&amp;LW$9,conditions!$9:$9,"&gt;="&amp;LW$9)/DAY(EOMONTH(LW$9,0)))</f>
        <v>7.4612903225806457</v>
      </c>
      <c r="LX192" s="27">
        <f>IF(LX$9="",0,SUMIFS(conditions!$131:$131,conditions!$8:$8,"&lt;="&amp;LX$9,conditions!$9:$9,"&gt;="&amp;LX$9)/DAY(EOMONTH(LX$9,0)))</f>
        <v>7.4612903225806457</v>
      </c>
      <c r="LY192" s="27">
        <f>IF(LY$9="",0,SUMIFS(conditions!$131:$131,conditions!$8:$8,"&lt;="&amp;LY$9,conditions!$9:$9,"&gt;="&amp;LY$9)/DAY(EOMONTH(LY$9,0)))</f>
        <v>7.4612903225806457</v>
      </c>
      <c r="LZ192" s="27">
        <f>IF(LZ$9="",0,SUMIFS(conditions!$131:$131,conditions!$8:$8,"&lt;="&amp;LZ$9,conditions!$9:$9,"&gt;="&amp;LZ$9)/DAY(EOMONTH(LZ$9,0)))</f>
        <v>7.4612903225806457</v>
      </c>
      <c r="MA192" s="27">
        <f>IF(MA$9="",0,SUMIFS(conditions!$131:$131,conditions!$8:$8,"&lt;="&amp;MA$9,conditions!$9:$9,"&gt;="&amp;MA$9)/DAY(EOMONTH(MA$9,0)))</f>
        <v>7.4612903225806457</v>
      </c>
      <c r="MB192" s="27">
        <f>IF(MB$9="",0,SUMIFS(conditions!$131:$131,conditions!$8:$8,"&lt;="&amp;MB$9,conditions!$9:$9,"&gt;="&amp;MB$9)/DAY(EOMONTH(MB$9,0)))</f>
        <v>7.4612903225806457</v>
      </c>
      <c r="MC192" s="27">
        <f>IF(MC$9="",0,SUMIFS(conditions!$131:$131,conditions!$8:$8,"&lt;="&amp;MC$9,conditions!$9:$9,"&gt;="&amp;MC$9)/DAY(EOMONTH(MC$9,0)))</f>
        <v>7.4612903225806457</v>
      </c>
      <c r="MD192" s="27">
        <f>IF(MD$9="",0,SUMIFS(conditions!$131:$131,conditions!$8:$8,"&lt;="&amp;MD$9,conditions!$9:$9,"&gt;="&amp;MD$9)/DAY(EOMONTH(MD$9,0)))</f>
        <v>7.4612903225806457</v>
      </c>
      <c r="ME192" s="27">
        <f>IF(ME$9="",0,SUMIFS(conditions!$131:$131,conditions!$8:$8,"&lt;="&amp;ME$9,conditions!$9:$9,"&gt;="&amp;ME$9)/DAY(EOMONTH(ME$9,0)))</f>
        <v>7.4612903225806457</v>
      </c>
      <c r="MF192" s="27">
        <f>IF(MF$9="",0,SUMIFS(conditions!$131:$131,conditions!$8:$8,"&lt;="&amp;MF$9,conditions!$9:$9,"&gt;="&amp;MF$9)/DAY(EOMONTH(MF$9,0)))</f>
        <v>7.4612903225806457</v>
      </c>
      <c r="MG192" s="27">
        <f>IF(MG$9="",0,SUMIFS(conditions!$131:$131,conditions!$8:$8,"&lt;="&amp;MG$9,conditions!$9:$9,"&gt;="&amp;MG$9)/DAY(EOMONTH(MG$9,0)))</f>
        <v>7.4612903225806457</v>
      </c>
      <c r="MH192" s="27">
        <f>IF(MH$9="",0,SUMIFS(conditions!$131:$131,conditions!$8:$8,"&lt;="&amp;MH$9,conditions!$9:$9,"&gt;="&amp;MH$9)/DAY(EOMONTH(MH$9,0)))</f>
        <v>7.4612903225806457</v>
      </c>
      <c r="MI192" s="27">
        <f>IF(MI$9="",0,SUMIFS(conditions!$131:$131,conditions!$8:$8,"&lt;="&amp;MI$9,conditions!$9:$9,"&gt;="&amp;MI$9)/DAY(EOMONTH(MI$9,0)))</f>
        <v>7.4612903225806457</v>
      </c>
      <c r="MJ192" s="27">
        <f>IF(MJ$9="",0,SUMIFS(conditions!$131:$131,conditions!$8:$8,"&lt;="&amp;MJ$9,conditions!$9:$9,"&gt;="&amp;MJ$9)/DAY(EOMONTH(MJ$9,0)))</f>
        <v>7.4612903225806457</v>
      </c>
      <c r="MK192" s="27">
        <f>IF(MK$9="",0,SUMIFS(conditions!$131:$131,conditions!$8:$8,"&lt;="&amp;MK$9,conditions!$9:$9,"&gt;="&amp;MK$9)/DAY(EOMONTH(MK$9,0)))</f>
        <v>7.4612903225806457</v>
      </c>
      <c r="ML192" s="27">
        <f>IF(ML$9="",0,SUMIFS(conditions!$131:$131,conditions!$8:$8,"&lt;="&amp;ML$9,conditions!$9:$9,"&gt;="&amp;ML$9)/DAY(EOMONTH(ML$9,0)))</f>
        <v>7.4612903225806457</v>
      </c>
      <c r="MM192" s="27">
        <f>IF(MM$9="",0,SUMIFS(conditions!$131:$131,conditions!$8:$8,"&lt;="&amp;MM$9,conditions!$9:$9,"&gt;="&amp;MM$9)/DAY(EOMONTH(MM$9,0)))</f>
        <v>7.4612903225806457</v>
      </c>
      <c r="MN192" s="27">
        <f>IF(MN$9="",0,SUMIFS(conditions!$131:$131,conditions!$8:$8,"&lt;="&amp;MN$9,conditions!$9:$9,"&gt;="&amp;MN$9)/DAY(EOMONTH(MN$9,0)))</f>
        <v>7.4612903225806457</v>
      </c>
      <c r="MO192" s="27">
        <f>IF(MO$9="",0,SUMIFS(conditions!$131:$131,conditions!$8:$8,"&lt;="&amp;MO$9,conditions!$9:$9,"&gt;="&amp;MO$9)/DAY(EOMONTH(MO$9,0)))</f>
        <v>7.4612903225806457</v>
      </c>
      <c r="MP192" s="27">
        <f>IF(MP$9="",0,SUMIFS(conditions!$131:$131,conditions!$8:$8,"&lt;="&amp;MP$9,conditions!$9:$9,"&gt;="&amp;MP$9)/DAY(EOMONTH(MP$9,0)))</f>
        <v>7.4612903225806457</v>
      </c>
      <c r="MQ192" s="27">
        <f>IF(MQ$9="",0,SUMIFS(conditions!$131:$131,conditions!$8:$8,"&lt;="&amp;MQ$9,conditions!$9:$9,"&gt;="&amp;MQ$9)/DAY(EOMONTH(MQ$9,0)))</f>
        <v>7.4612903225806457</v>
      </c>
      <c r="MR192" s="27">
        <f>IF(MR$9="",0,SUMIFS(conditions!$131:$131,conditions!$8:$8,"&lt;="&amp;MR$9,conditions!$9:$9,"&gt;="&amp;MR$9)/DAY(EOMONTH(MR$9,0)))</f>
        <v>7.4612903225806457</v>
      </c>
      <c r="MS192" s="27">
        <f>IF(MS$9="",0,SUMIFS(conditions!$131:$131,conditions!$8:$8,"&lt;="&amp;MS$9,conditions!$9:$9,"&gt;="&amp;MS$9)/DAY(EOMONTH(MS$9,0)))</f>
        <v>7.71</v>
      </c>
      <c r="MT192" s="27">
        <f>IF(MT$9="",0,SUMIFS(conditions!$131:$131,conditions!$8:$8,"&lt;="&amp;MT$9,conditions!$9:$9,"&gt;="&amp;MT$9)/DAY(EOMONTH(MT$9,0)))</f>
        <v>7.71</v>
      </c>
      <c r="MU192" s="27">
        <f>IF(MU$9="",0,SUMIFS(conditions!$131:$131,conditions!$8:$8,"&lt;="&amp;MU$9,conditions!$9:$9,"&gt;="&amp;MU$9)/DAY(EOMONTH(MU$9,0)))</f>
        <v>7.71</v>
      </c>
      <c r="MV192" s="27">
        <f>IF(MV$9="",0,SUMIFS(conditions!$131:$131,conditions!$8:$8,"&lt;="&amp;MV$9,conditions!$9:$9,"&gt;="&amp;MV$9)/DAY(EOMONTH(MV$9,0)))</f>
        <v>7.71</v>
      </c>
      <c r="MW192" s="27">
        <f>IF(MW$9="",0,SUMIFS(conditions!$131:$131,conditions!$8:$8,"&lt;="&amp;MW$9,conditions!$9:$9,"&gt;="&amp;MW$9)/DAY(EOMONTH(MW$9,0)))</f>
        <v>7.71</v>
      </c>
      <c r="MX192" s="27">
        <f>IF(MX$9="",0,SUMIFS(conditions!$131:$131,conditions!$8:$8,"&lt;="&amp;MX$9,conditions!$9:$9,"&gt;="&amp;MX$9)/DAY(EOMONTH(MX$9,0)))</f>
        <v>7.71</v>
      </c>
      <c r="MY192" s="27">
        <f>IF(MY$9="",0,SUMIFS(conditions!$131:$131,conditions!$8:$8,"&lt;="&amp;MY$9,conditions!$9:$9,"&gt;="&amp;MY$9)/DAY(EOMONTH(MY$9,0)))</f>
        <v>7.71</v>
      </c>
      <c r="MZ192" s="27">
        <f>IF(MZ$9="",0,SUMIFS(conditions!$131:$131,conditions!$8:$8,"&lt;="&amp;MZ$9,conditions!$9:$9,"&gt;="&amp;MZ$9)/DAY(EOMONTH(MZ$9,0)))</f>
        <v>7.71</v>
      </c>
      <c r="NA192" s="27">
        <f>IF(NA$9="",0,SUMIFS(conditions!$131:$131,conditions!$8:$8,"&lt;="&amp;NA$9,conditions!$9:$9,"&gt;="&amp;NA$9)/DAY(EOMONTH(NA$9,0)))</f>
        <v>7.71</v>
      </c>
      <c r="NB192" s="27">
        <f>IF(NB$9="",0,SUMIFS(conditions!$131:$131,conditions!$8:$8,"&lt;="&amp;NB$9,conditions!$9:$9,"&gt;="&amp;NB$9)/DAY(EOMONTH(NB$9,0)))</f>
        <v>7.71</v>
      </c>
      <c r="NC192" s="27">
        <f>IF(NC$9="",0,SUMIFS(conditions!$131:$131,conditions!$8:$8,"&lt;="&amp;NC$9,conditions!$9:$9,"&gt;="&amp;NC$9)/DAY(EOMONTH(NC$9,0)))</f>
        <v>7.71</v>
      </c>
      <c r="ND192" s="27">
        <f>IF(ND$9="",0,SUMIFS(conditions!$131:$131,conditions!$8:$8,"&lt;="&amp;ND$9,conditions!$9:$9,"&gt;="&amp;ND$9)/DAY(EOMONTH(ND$9,0)))</f>
        <v>7.71</v>
      </c>
      <c r="NE192" s="27">
        <f>IF(NE$9="",0,SUMIFS(conditions!$131:$131,conditions!$8:$8,"&lt;="&amp;NE$9,conditions!$9:$9,"&gt;="&amp;NE$9)/DAY(EOMONTH(NE$9,0)))</f>
        <v>7.71</v>
      </c>
      <c r="NF192" s="27">
        <f>IF(NF$9="",0,SUMIFS(conditions!$131:$131,conditions!$8:$8,"&lt;="&amp;NF$9,conditions!$9:$9,"&gt;="&amp;NF$9)/DAY(EOMONTH(NF$9,0)))</f>
        <v>7.71</v>
      </c>
      <c r="NG192" s="27">
        <f>IF(NG$9="",0,SUMIFS(conditions!$131:$131,conditions!$8:$8,"&lt;="&amp;NG$9,conditions!$9:$9,"&gt;="&amp;NG$9)/DAY(EOMONTH(NG$9,0)))</f>
        <v>7.71</v>
      </c>
      <c r="NH192" s="27">
        <f>IF(NH$9="",0,SUMIFS(conditions!$131:$131,conditions!$8:$8,"&lt;="&amp;NH$9,conditions!$9:$9,"&gt;="&amp;NH$9)/DAY(EOMONTH(NH$9,0)))</f>
        <v>7.71</v>
      </c>
      <c r="NI192" s="27">
        <f>IF(NI$9="",0,SUMIFS(conditions!$131:$131,conditions!$8:$8,"&lt;="&amp;NI$9,conditions!$9:$9,"&gt;="&amp;NI$9)/DAY(EOMONTH(NI$9,0)))</f>
        <v>7.71</v>
      </c>
      <c r="NJ192" s="27">
        <f>IF(NJ$9="",0,SUMIFS(conditions!$131:$131,conditions!$8:$8,"&lt;="&amp;NJ$9,conditions!$9:$9,"&gt;="&amp;NJ$9)/DAY(EOMONTH(NJ$9,0)))</f>
        <v>7.71</v>
      </c>
      <c r="NK192" s="27">
        <f>IF(NK$9="",0,SUMIFS(conditions!$131:$131,conditions!$8:$8,"&lt;="&amp;NK$9,conditions!$9:$9,"&gt;="&amp;NK$9)/DAY(EOMONTH(NK$9,0)))</f>
        <v>7.71</v>
      </c>
      <c r="NL192" s="27">
        <f>IF(NL$9="",0,SUMIFS(conditions!$131:$131,conditions!$8:$8,"&lt;="&amp;NL$9,conditions!$9:$9,"&gt;="&amp;NL$9)/DAY(EOMONTH(NL$9,0)))</f>
        <v>7.71</v>
      </c>
      <c r="NM192" s="27">
        <f>IF(NM$9="",0,SUMIFS(conditions!$131:$131,conditions!$8:$8,"&lt;="&amp;NM$9,conditions!$9:$9,"&gt;="&amp;NM$9)/DAY(EOMONTH(NM$9,0)))</f>
        <v>7.71</v>
      </c>
      <c r="NN192" s="27">
        <f>IF(NN$9="",0,SUMIFS(conditions!$131:$131,conditions!$8:$8,"&lt;="&amp;NN$9,conditions!$9:$9,"&gt;="&amp;NN$9)/DAY(EOMONTH(NN$9,0)))</f>
        <v>7.71</v>
      </c>
      <c r="NO192" s="27">
        <f>IF(NO$9="",0,SUMIFS(conditions!$131:$131,conditions!$8:$8,"&lt;="&amp;NO$9,conditions!$9:$9,"&gt;="&amp;NO$9)/DAY(EOMONTH(NO$9,0)))</f>
        <v>7.71</v>
      </c>
      <c r="NP192" s="27">
        <f>IF(NP$9="",0,SUMIFS(conditions!$131:$131,conditions!$8:$8,"&lt;="&amp;NP$9,conditions!$9:$9,"&gt;="&amp;NP$9)/DAY(EOMONTH(NP$9,0)))</f>
        <v>7.71</v>
      </c>
      <c r="NQ192" s="27">
        <f>IF(NQ$9="",0,SUMIFS(conditions!$131:$131,conditions!$8:$8,"&lt;="&amp;NQ$9,conditions!$9:$9,"&gt;="&amp;NQ$9)/DAY(EOMONTH(NQ$9,0)))</f>
        <v>7.71</v>
      </c>
      <c r="NR192" s="27">
        <f>IF(NR$9="",0,SUMIFS(conditions!$131:$131,conditions!$8:$8,"&lt;="&amp;NR$9,conditions!$9:$9,"&gt;="&amp;NR$9)/DAY(EOMONTH(NR$9,0)))</f>
        <v>7.71</v>
      </c>
      <c r="NS192" s="27">
        <f>IF(NS$9="",0,SUMIFS(conditions!$131:$131,conditions!$8:$8,"&lt;="&amp;NS$9,conditions!$9:$9,"&gt;="&amp;NS$9)/DAY(EOMONTH(NS$9,0)))</f>
        <v>7.71</v>
      </c>
      <c r="NT192" s="27">
        <f>IF(NT$9="",0,SUMIFS(conditions!$131:$131,conditions!$8:$8,"&lt;="&amp;NT$9,conditions!$9:$9,"&gt;="&amp;NT$9)/DAY(EOMONTH(NT$9,0)))</f>
        <v>7.71</v>
      </c>
      <c r="NU192" s="27">
        <f>IF(NU$9="",0,SUMIFS(conditions!$131:$131,conditions!$8:$8,"&lt;="&amp;NU$9,conditions!$9:$9,"&gt;="&amp;NU$9)/DAY(EOMONTH(NU$9,0)))</f>
        <v>7.71</v>
      </c>
      <c r="NV192" s="27">
        <f>IF(NV$9="",0,SUMIFS(conditions!$131:$131,conditions!$8:$8,"&lt;="&amp;NV$9,conditions!$9:$9,"&gt;="&amp;NV$9)/DAY(EOMONTH(NV$9,0)))</f>
        <v>7.71</v>
      </c>
    </row>
    <row r="193" spans="1:38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8"/>
      <c r="K193" s="1"/>
      <c r="L193" s="1"/>
      <c r="M193" s="1"/>
      <c r="N193" s="1"/>
      <c r="O193" s="1"/>
      <c r="P193" s="16" t="str">
        <f>structure!$S$13</f>
        <v>контроль</v>
      </c>
      <c r="Q193" s="33"/>
      <c r="R193" s="36">
        <f>R192-conditions!R131</f>
        <v>1.4097167877480388E-11</v>
      </c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</row>
    <row r="194" spans="1:386" s="7" customFormat="1" x14ac:dyDescent="0.25">
      <c r="A194" s="5"/>
      <c r="B194" s="5"/>
      <c r="C194" s="5"/>
      <c r="D194" s="5"/>
      <c r="E194" s="5"/>
      <c r="F194" s="5"/>
      <c r="G194" s="5" t="str">
        <f>KPI!$F$78</f>
        <v>оплата взносов в соц. фонды</v>
      </c>
      <c r="H194" s="5"/>
      <c r="I194" s="5"/>
      <c r="J194" s="20" t="str">
        <f>IF($G194="","",INDEX(KPI!$H$11:$H$121,SUMIFS(KPI!$E$11:$E$121,KPI!$F$11:$F$121,$G194)))</f>
        <v>тыс.руб.</v>
      </c>
      <c r="K194" s="5"/>
      <c r="L194" s="5"/>
      <c r="M194" s="5"/>
      <c r="N194" s="5"/>
      <c r="O194" s="5"/>
      <c r="P194" s="5"/>
      <c r="Q194" s="5"/>
      <c r="R194" s="27">
        <f>SUM(T194:NV194)</f>
        <v>3129.3000000000006</v>
      </c>
      <c r="S194" s="5"/>
      <c r="T194" s="5"/>
      <c r="U194" s="27">
        <f>IF(U$9="",0,IF(DAY(U$9)=SUMIFS(conditions!$132:$132,conditions!$8:$8,"&lt;="&amp;U$9,conditions!$9:$9,"&gt;="&amp;U$9),SUMIFS(conditions!$131:$131,conditions!$8:$8,"&lt;="&amp;U$9,conditions!$9:$9,"&gt;="&amp;U$9),0))</f>
        <v>0</v>
      </c>
      <c r="V194" s="27">
        <f>IF(V$9="",0,IF(DAY(V$9)=SUMIFS(conditions!$132:$132,conditions!$8:$8,"&lt;="&amp;V$9,conditions!$9:$9,"&gt;="&amp;V$9),SUMIFS(conditions!$131:$131,conditions!$8:$8,"&lt;="&amp;V$9,conditions!$9:$9,"&gt;="&amp;V$9),0))</f>
        <v>0</v>
      </c>
      <c r="W194" s="27">
        <f>IF(W$9="",0,IF(DAY(W$9)=SUMIFS(conditions!$132:$132,conditions!$8:$8,"&lt;="&amp;W$9,conditions!$9:$9,"&gt;="&amp;W$9),SUMIFS(conditions!$131:$131,conditions!$8:$8,"&lt;="&amp;W$9,conditions!$9:$9,"&gt;="&amp;W$9),0))</f>
        <v>0</v>
      </c>
      <c r="X194" s="27">
        <f>IF(X$9="",0,IF(DAY(X$9)=SUMIFS(conditions!$132:$132,conditions!$8:$8,"&lt;="&amp;X$9,conditions!$9:$9,"&gt;="&amp;X$9),SUMIFS(conditions!$131:$131,conditions!$8:$8,"&lt;="&amp;X$9,conditions!$9:$9,"&gt;="&amp;X$9),0))</f>
        <v>0</v>
      </c>
      <c r="Y194" s="27">
        <f>IF(Y$9="",0,IF(DAY(Y$9)=SUMIFS(conditions!$132:$132,conditions!$8:$8,"&lt;="&amp;Y$9,conditions!$9:$9,"&gt;="&amp;Y$9),SUMIFS(conditions!$131:$131,conditions!$8:$8,"&lt;="&amp;Y$9,conditions!$9:$9,"&gt;="&amp;Y$9),0))</f>
        <v>0</v>
      </c>
      <c r="Z194" s="27">
        <f>IF(Z$9="",0,IF(DAY(Z$9)=SUMIFS(conditions!$132:$132,conditions!$8:$8,"&lt;="&amp;Z$9,conditions!$9:$9,"&gt;="&amp;Z$9),SUMIFS(conditions!$131:$131,conditions!$8:$8,"&lt;="&amp;Z$9,conditions!$9:$9,"&gt;="&amp;Z$9),0))</f>
        <v>0</v>
      </c>
      <c r="AA194" s="27">
        <f>IF(AA$9="",0,IF(DAY(AA$9)=SUMIFS(conditions!$132:$132,conditions!$8:$8,"&lt;="&amp;AA$9,conditions!$9:$9,"&gt;="&amp;AA$9),SUMIFS(conditions!$131:$131,conditions!$8:$8,"&lt;="&amp;AA$9,conditions!$9:$9,"&gt;="&amp;AA$9),0))</f>
        <v>0</v>
      </c>
      <c r="AB194" s="27">
        <f>IF(AB$9="",0,IF(DAY(AB$9)=SUMIFS(conditions!$132:$132,conditions!$8:$8,"&lt;="&amp;AB$9,conditions!$9:$9,"&gt;="&amp;AB$9),SUMIFS(conditions!$131:$131,conditions!$8:$8,"&lt;="&amp;AB$9,conditions!$9:$9,"&gt;="&amp;AB$9),0))</f>
        <v>0</v>
      </c>
      <c r="AC194" s="27">
        <f>IF(AC$9="",0,IF(DAY(AC$9)=SUMIFS(conditions!$132:$132,conditions!$8:$8,"&lt;="&amp;AC$9,conditions!$9:$9,"&gt;="&amp;AC$9),SUMIFS(conditions!$131:$131,conditions!$8:$8,"&lt;="&amp;AC$9,conditions!$9:$9,"&gt;="&amp;AC$9),0))</f>
        <v>0</v>
      </c>
      <c r="AD194" s="27">
        <f>IF(AD$9="",0,IF(DAY(AD$9)=SUMIFS(conditions!$132:$132,conditions!$8:$8,"&lt;="&amp;AD$9,conditions!$9:$9,"&gt;="&amp;AD$9),SUMIFS(conditions!$131:$131,conditions!$8:$8,"&lt;="&amp;AD$9,conditions!$9:$9,"&gt;="&amp;AD$9),0))</f>
        <v>0</v>
      </c>
      <c r="AE194" s="27">
        <f>IF(AE$9="",0,IF(DAY(AE$9)=SUMIFS(conditions!$132:$132,conditions!$8:$8,"&lt;="&amp;AE$9,conditions!$9:$9,"&gt;="&amp;AE$9),SUMIFS(conditions!$131:$131,conditions!$8:$8,"&lt;="&amp;AE$9,conditions!$9:$9,"&gt;="&amp;AE$9),0))</f>
        <v>0</v>
      </c>
      <c r="AF194" s="27">
        <f>IF(AF$9="",0,IF(DAY(AF$9)=SUMIFS(conditions!$132:$132,conditions!$8:$8,"&lt;="&amp;AF$9,conditions!$9:$9,"&gt;="&amp;AF$9),SUMIFS(conditions!$131:$131,conditions!$8:$8,"&lt;="&amp;AF$9,conditions!$9:$9,"&gt;="&amp;AF$9),0))</f>
        <v>0</v>
      </c>
      <c r="AG194" s="27">
        <f>IF(AG$9="",0,IF(DAY(AG$9)=SUMIFS(conditions!$132:$132,conditions!$8:$8,"&lt;="&amp;AG$9,conditions!$9:$9,"&gt;="&amp;AG$9),SUMIFS(conditions!$131:$131,conditions!$8:$8,"&lt;="&amp;AG$9,conditions!$9:$9,"&gt;="&amp;AG$9),0))</f>
        <v>0</v>
      </c>
      <c r="AH194" s="27">
        <f>IF(AH$9="",0,IF(DAY(AH$9)=SUMIFS(conditions!$132:$132,conditions!$8:$8,"&lt;="&amp;AH$9,conditions!$9:$9,"&gt;="&amp;AH$9),SUMIFS(conditions!$131:$131,conditions!$8:$8,"&lt;="&amp;AH$9,conditions!$9:$9,"&gt;="&amp;AH$9),0))</f>
        <v>0</v>
      </c>
      <c r="AI194" s="27">
        <f>IF(AI$9="",0,IF(DAY(AI$9)=SUMIFS(conditions!$132:$132,conditions!$8:$8,"&lt;="&amp;AI$9,conditions!$9:$9,"&gt;="&amp;AI$9),SUMIFS(conditions!$131:$131,conditions!$8:$8,"&lt;="&amp;AI$9,conditions!$9:$9,"&gt;="&amp;AI$9),0))</f>
        <v>276</v>
      </c>
      <c r="AJ194" s="27">
        <f>IF(AJ$9="",0,IF(DAY(AJ$9)=SUMIFS(conditions!$132:$132,conditions!$8:$8,"&lt;="&amp;AJ$9,conditions!$9:$9,"&gt;="&amp;AJ$9),SUMIFS(conditions!$131:$131,conditions!$8:$8,"&lt;="&amp;AJ$9,conditions!$9:$9,"&gt;="&amp;AJ$9),0))</f>
        <v>0</v>
      </c>
      <c r="AK194" s="27">
        <f>IF(AK$9="",0,IF(DAY(AK$9)=SUMIFS(conditions!$132:$132,conditions!$8:$8,"&lt;="&amp;AK$9,conditions!$9:$9,"&gt;="&amp;AK$9),SUMIFS(conditions!$131:$131,conditions!$8:$8,"&lt;="&amp;AK$9,conditions!$9:$9,"&gt;="&amp;AK$9),0))</f>
        <v>0</v>
      </c>
      <c r="AL194" s="27">
        <f>IF(AL$9="",0,IF(DAY(AL$9)=SUMIFS(conditions!$132:$132,conditions!$8:$8,"&lt;="&amp;AL$9,conditions!$9:$9,"&gt;="&amp;AL$9),SUMIFS(conditions!$131:$131,conditions!$8:$8,"&lt;="&amp;AL$9,conditions!$9:$9,"&gt;="&amp;AL$9),0))</f>
        <v>0</v>
      </c>
      <c r="AM194" s="27">
        <f>IF(AM$9="",0,IF(DAY(AM$9)=SUMIFS(conditions!$132:$132,conditions!$8:$8,"&lt;="&amp;AM$9,conditions!$9:$9,"&gt;="&amp;AM$9),SUMIFS(conditions!$131:$131,conditions!$8:$8,"&lt;="&amp;AM$9,conditions!$9:$9,"&gt;="&amp;AM$9),0))</f>
        <v>0</v>
      </c>
      <c r="AN194" s="27">
        <f>IF(AN$9="",0,IF(DAY(AN$9)=SUMIFS(conditions!$132:$132,conditions!$8:$8,"&lt;="&amp;AN$9,conditions!$9:$9,"&gt;="&amp;AN$9),SUMIFS(conditions!$131:$131,conditions!$8:$8,"&lt;="&amp;AN$9,conditions!$9:$9,"&gt;="&amp;AN$9),0))</f>
        <v>0</v>
      </c>
      <c r="AO194" s="27">
        <f>IF(AO$9="",0,IF(DAY(AO$9)=SUMIFS(conditions!$132:$132,conditions!$8:$8,"&lt;="&amp;AO$9,conditions!$9:$9,"&gt;="&amp;AO$9),SUMIFS(conditions!$131:$131,conditions!$8:$8,"&lt;="&amp;AO$9,conditions!$9:$9,"&gt;="&amp;AO$9),0))</f>
        <v>0</v>
      </c>
      <c r="AP194" s="27">
        <f>IF(AP$9="",0,IF(DAY(AP$9)=SUMIFS(conditions!$132:$132,conditions!$8:$8,"&lt;="&amp;AP$9,conditions!$9:$9,"&gt;="&amp;AP$9),SUMIFS(conditions!$131:$131,conditions!$8:$8,"&lt;="&amp;AP$9,conditions!$9:$9,"&gt;="&amp;AP$9),0))</f>
        <v>0</v>
      </c>
      <c r="AQ194" s="27">
        <f>IF(AQ$9="",0,IF(DAY(AQ$9)=SUMIFS(conditions!$132:$132,conditions!$8:$8,"&lt;="&amp;AQ$9,conditions!$9:$9,"&gt;="&amp;AQ$9),SUMIFS(conditions!$131:$131,conditions!$8:$8,"&lt;="&amp;AQ$9,conditions!$9:$9,"&gt;="&amp;AQ$9),0))</f>
        <v>0</v>
      </c>
      <c r="AR194" s="27">
        <f>IF(AR$9="",0,IF(DAY(AR$9)=SUMIFS(conditions!$132:$132,conditions!$8:$8,"&lt;="&amp;AR$9,conditions!$9:$9,"&gt;="&amp;AR$9),SUMIFS(conditions!$131:$131,conditions!$8:$8,"&lt;="&amp;AR$9,conditions!$9:$9,"&gt;="&amp;AR$9),0))</f>
        <v>0</v>
      </c>
      <c r="AS194" s="27">
        <f>IF(AS$9="",0,IF(DAY(AS$9)=SUMIFS(conditions!$132:$132,conditions!$8:$8,"&lt;="&amp;AS$9,conditions!$9:$9,"&gt;="&amp;AS$9),SUMIFS(conditions!$131:$131,conditions!$8:$8,"&lt;="&amp;AS$9,conditions!$9:$9,"&gt;="&amp;AS$9),0))</f>
        <v>0</v>
      </c>
      <c r="AT194" s="27">
        <f>IF(AT$9="",0,IF(DAY(AT$9)=SUMIFS(conditions!$132:$132,conditions!$8:$8,"&lt;="&amp;AT$9,conditions!$9:$9,"&gt;="&amp;AT$9),SUMIFS(conditions!$131:$131,conditions!$8:$8,"&lt;="&amp;AT$9,conditions!$9:$9,"&gt;="&amp;AT$9),0))</f>
        <v>0</v>
      </c>
      <c r="AU194" s="27">
        <f>IF(AU$9="",0,IF(DAY(AU$9)=SUMIFS(conditions!$132:$132,conditions!$8:$8,"&lt;="&amp;AU$9,conditions!$9:$9,"&gt;="&amp;AU$9),SUMIFS(conditions!$131:$131,conditions!$8:$8,"&lt;="&amp;AU$9,conditions!$9:$9,"&gt;="&amp;AU$9),0))</f>
        <v>0</v>
      </c>
      <c r="AV194" s="27">
        <f>IF(AV$9="",0,IF(DAY(AV$9)=SUMIFS(conditions!$132:$132,conditions!$8:$8,"&lt;="&amp;AV$9,conditions!$9:$9,"&gt;="&amp;AV$9),SUMIFS(conditions!$131:$131,conditions!$8:$8,"&lt;="&amp;AV$9,conditions!$9:$9,"&gt;="&amp;AV$9),0))</f>
        <v>0</v>
      </c>
      <c r="AW194" s="27">
        <f>IF(AW$9="",0,IF(DAY(AW$9)=SUMIFS(conditions!$132:$132,conditions!$8:$8,"&lt;="&amp;AW$9,conditions!$9:$9,"&gt;="&amp;AW$9),SUMIFS(conditions!$131:$131,conditions!$8:$8,"&lt;="&amp;AW$9,conditions!$9:$9,"&gt;="&amp;AW$9),0))</f>
        <v>0</v>
      </c>
      <c r="AX194" s="27">
        <f>IF(AX$9="",0,IF(DAY(AX$9)=SUMIFS(conditions!$132:$132,conditions!$8:$8,"&lt;="&amp;AX$9,conditions!$9:$9,"&gt;="&amp;AX$9),SUMIFS(conditions!$131:$131,conditions!$8:$8,"&lt;="&amp;AX$9,conditions!$9:$9,"&gt;="&amp;AX$9),0))</f>
        <v>0</v>
      </c>
      <c r="AY194" s="27">
        <f>IF(AY$9="",0,IF(DAY(AY$9)=SUMIFS(conditions!$132:$132,conditions!$8:$8,"&lt;="&amp;AY$9,conditions!$9:$9,"&gt;="&amp;AY$9),SUMIFS(conditions!$131:$131,conditions!$8:$8,"&lt;="&amp;AY$9,conditions!$9:$9,"&gt;="&amp;AY$9),0))</f>
        <v>0</v>
      </c>
      <c r="AZ194" s="27">
        <f>IF(AZ$9="",0,IF(DAY(AZ$9)=SUMIFS(conditions!$132:$132,conditions!$8:$8,"&lt;="&amp;AZ$9,conditions!$9:$9,"&gt;="&amp;AZ$9),SUMIFS(conditions!$131:$131,conditions!$8:$8,"&lt;="&amp;AZ$9,conditions!$9:$9,"&gt;="&amp;AZ$9),0))</f>
        <v>0</v>
      </c>
      <c r="BA194" s="27">
        <f>IF(BA$9="",0,IF(DAY(BA$9)=SUMIFS(conditions!$132:$132,conditions!$8:$8,"&lt;="&amp;BA$9,conditions!$9:$9,"&gt;="&amp;BA$9),SUMIFS(conditions!$131:$131,conditions!$8:$8,"&lt;="&amp;BA$9,conditions!$9:$9,"&gt;="&amp;BA$9),0))</f>
        <v>0</v>
      </c>
      <c r="BB194" s="27">
        <f>IF(BB$9="",0,IF(DAY(BB$9)=SUMIFS(conditions!$132:$132,conditions!$8:$8,"&lt;="&amp;BB$9,conditions!$9:$9,"&gt;="&amp;BB$9),SUMIFS(conditions!$131:$131,conditions!$8:$8,"&lt;="&amp;BB$9,conditions!$9:$9,"&gt;="&amp;BB$9),0))</f>
        <v>0</v>
      </c>
      <c r="BC194" s="27">
        <f>IF(BC$9="",0,IF(DAY(BC$9)=SUMIFS(conditions!$132:$132,conditions!$8:$8,"&lt;="&amp;BC$9,conditions!$9:$9,"&gt;="&amp;BC$9),SUMIFS(conditions!$131:$131,conditions!$8:$8,"&lt;="&amp;BC$9,conditions!$9:$9,"&gt;="&amp;BC$9),0))</f>
        <v>0</v>
      </c>
      <c r="BD194" s="27">
        <f>IF(BD$9="",0,IF(DAY(BD$9)=SUMIFS(conditions!$132:$132,conditions!$8:$8,"&lt;="&amp;BD$9,conditions!$9:$9,"&gt;="&amp;BD$9),SUMIFS(conditions!$131:$131,conditions!$8:$8,"&lt;="&amp;BD$9,conditions!$9:$9,"&gt;="&amp;BD$9),0))</f>
        <v>0</v>
      </c>
      <c r="BE194" s="27">
        <f>IF(BE$9="",0,IF(DAY(BE$9)=SUMIFS(conditions!$132:$132,conditions!$8:$8,"&lt;="&amp;BE$9,conditions!$9:$9,"&gt;="&amp;BE$9),SUMIFS(conditions!$131:$131,conditions!$8:$8,"&lt;="&amp;BE$9,conditions!$9:$9,"&gt;="&amp;BE$9),0))</f>
        <v>0</v>
      </c>
      <c r="BF194" s="27">
        <f>IF(BF$9="",0,IF(DAY(BF$9)=SUMIFS(conditions!$132:$132,conditions!$8:$8,"&lt;="&amp;BF$9,conditions!$9:$9,"&gt;="&amp;BF$9),SUMIFS(conditions!$131:$131,conditions!$8:$8,"&lt;="&amp;BF$9,conditions!$9:$9,"&gt;="&amp;BF$9),0))</f>
        <v>0</v>
      </c>
      <c r="BG194" s="27">
        <f>IF(BG$9="",0,IF(DAY(BG$9)=SUMIFS(conditions!$132:$132,conditions!$8:$8,"&lt;="&amp;BG$9,conditions!$9:$9,"&gt;="&amp;BG$9),SUMIFS(conditions!$131:$131,conditions!$8:$8,"&lt;="&amp;BG$9,conditions!$9:$9,"&gt;="&amp;BG$9),0))</f>
        <v>0</v>
      </c>
      <c r="BH194" s="27">
        <f>IF(BH$9="",0,IF(DAY(BH$9)=SUMIFS(conditions!$132:$132,conditions!$8:$8,"&lt;="&amp;BH$9,conditions!$9:$9,"&gt;="&amp;BH$9),SUMIFS(conditions!$131:$131,conditions!$8:$8,"&lt;="&amp;BH$9,conditions!$9:$9,"&gt;="&amp;BH$9),0))</f>
        <v>0</v>
      </c>
      <c r="BI194" s="27">
        <f>IF(BI$9="",0,IF(DAY(BI$9)=SUMIFS(conditions!$132:$132,conditions!$8:$8,"&lt;="&amp;BI$9,conditions!$9:$9,"&gt;="&amp;BI$9),SUMIFS(conditions!$131:$131,conditions!$8:$8,"&lt;="&amp;BI$9,conditions!$9:$9,"&gt;="&amp;BI$9),0))</f>
        <v>0</v>
      </c>
      <c r="BJ194" s="27">
        <f>IF(BJ$9="",0,IF(DAY(BJ$9)=SUMIFS(conditions!$132:$132,conditions!$8:$8,"&lt;="&amp;BJ$9,conditions!$9:$9,"&gt;="&amp;BJ$9),SUMIFS(conditions!$131:$131,conditions!$8:$8,"&lt;="&amp;BJ$9,conditions!$9:$9,"&gt;="&amp;BJ$9),0))</f>
        <v>0</v>
      </c>
      <c r="BK194" s="27">
        <f>IF(BK$9="",0,IF(DAY(BK$9)=SUMIFS(conditions!$132:$132,conditions!$8:$8,"&lt;="&amp;BK$9,conditions!$9:$9,"&gt;="&amp;BK$9),SUMIFS(conditions!$131:$131,conditions!$8:$8,"&lt;="&amp;BK$9,conditions!$9:$9,"&gt;="&amp;BK$9),0))</f>
        <v>0</v>
      </c>
      <c r="BL194" s="27">
        <f>IF(BL$9="",0,IF(DAY(BL$9)=SUMIFS(conditions!$132:$132,conditions!$8:$8,"&lt;="&amp;BL$9,conditions!$9:$9,"&gt;="&amp;BL$9),SUMIFS(conditions!$131:$131,conditions!$8:$8,"&lt;="&amp;BL$9,conditions!$9:$9,"&gt;="&amp;BL$9),0))</f>
        <v>0</v>
      </c>
      <c r="BM194" s="27">
        <f>IF(BM$9="",0,IF(DAY(BM$9)=SUMIFS(conditions!$132:$132,conditions!$8:$8,"&lt;="&amp;BM$9,conditions!$9:$9,"&gt;="&amp;BM$9),SUMIFS(conditions!$131:$131,conditions!$8:$8,"&lt;="&amp;BM$9,conditions!$9:$9,"&gt;="&amp;BM$9),0))</f>
        <v>0</v>
      </c>
      <c r="BN194" s="27">
        <f>IF(BN$9="",0,IF(DAY(BN$9)=SUMIFS(conditions!$132:$132,conditions!$8:$8,"&lt;="&amp;BN$9,conditions!$9:$9,"&gt;="&amp;BN$9),SUMIFS(conditions!$131:$131,conditions!$8:$8,"&lt;="&amp;BN$9,conditions!$9:$9,"&gt;="&amp;BN$9),0))</f>
        <v>276</v>
      </c>
      <c r="BO194" s="27">
        <f>IF(BO$9="",0,IF(DAY(BO$9)=SUMIFS(conditions!$132:$132,conditions!$8:$8,"&lt;="&amp;BO$9,conditions!$9:$9,"&gt;="&amp;BO$9),SUMIFS(conditions!$131:$131,conditions!$8:$8,"&lt;="&amp;BO$9,conditions!$9:$9,"&gt;="&amp;BO$9),0))</f>
        <v>0</v>
      </c>
      <c r="BP194" s="27">
        <f>IF(BP$9="",0,IF(DAY(BP$9)=SUMIFS(conditions!$132:$132,conditions!$8:$8,"&lt;="&amp;BP$9,conditions!$9:$9,"&gt;="&amp;BP$9),SUMIFS(conditions!$131:$131,conditions!$8:$8,"&lt;="&amp;BP$9,conditions!$9:$9,"&gt;="&amp;BP$9),0))</f>
        <v>0</v>
      </c>
      <c r="BQ194" s="27">
        <f>IF(BQ$9="",0,IF(DAY(BQ$9)=SUMIFS(conditions!$132:$132,conditions!$8:$8,"&lt;="&amp;BQ$9,conditions!$9:$9,"&gt;="&amp;BQ$9),SUMIFS(conditions!$131:$131,conditions!$8:$8,"&lt;="&amp;BQ$9,conditions!$9:$9,"&gt;="&amp;BQ$9),0))</f>
        <v>0</v>
      </c>
      <c r="BR194" s="27">
        <f>IF(BR$9="",0,IF(DAY(BR$9)=SUMIFS(conditions!$132:$132,conditions!$8:$8,"&lt;="&amp;BR$9,conditions!$9:$9,"&gt;="&amp;BR$9),SUMIFS(conditions!$131:$131,conditions!$8:$8,"&lt;="&amp;BR$9,conditions!$9:$9,"&gt;="&amp;BR$9),0))</f>
        <v>0</v>
      </c>
      <c r="BS194" s="27">
        <f>IF(BS$9="",0,IF(DAY(BS$9)=SUMIFS(conditions!$132:$132,conditions!$8:$8,"&lt;="&amp;BS$9,conditions!$9:$9,"&gt;="&amp;BS$9),SUMIFS(conditions!$131:$131,conditions!$8:$8,"&lt;="&amp;BS$9,conditions!$9:$9,"&gt;="&amp;BS$9),0))</f>
        <v>0</v>
      </c>
      <c r="BT194" s="27">
        <f>IF(BT$9="",0,IF(DAY(BT$9)=SUMIFS(conditions!$132:$132,conditions!$8:$8,"&lt;="&amp;BT$9,conditions!$9:$9,"&gt;="&amp;BT$9),SUMIFS(conditions!$131:$131,conditions!$8:$8,"&lt;="&amp;BT$9,conditions!$9:$9,"&gt;="&amp;BT$9),0))</f>
        <v>0</v>
      </c>
      <c r="BU194" s="27">
        <f>IF(BU$9="",0,IF(DAY(BU$9)=SUMIFS(conditions!$132:$132,conditions!$8:$8,"&lt;="&amp;BU$9,conditions!$9:$9,"&gt;="&amp;BU$9),SUMIFS(conditions!$131:$131,conditions!$8:$8,"&lt;="&amp;BU$9,conditions!$9:$9,"&gt;="&amp;BU$9),0))</f>
        <v>0</v>
      </c>
      <c r="BV194" s="27">
        <f>IF(BV$9="",0,IF(DAY(BV$9)=SUMIFS(conditions!$132:$132,conditions!$8:$8,"&lt;="&amp;BV$9,conditions!$9:$9,"&gt;="&amp;BV$9),SUMIFS(conditions!$131:$131,conditions!$8:$8,"&lt;="&amp;BV$9,conditions!$9:$9,"&gt;="&amp;BV$9),0))</f>
        <v>0</v>
      </c>
      <c r="BW194" s="27">
        <f>IF(BW$9="",0,IF(DAY(BW$9)=SUMIFS(conditions!$132:$132,conditions!$8:$8,"&lt;="&amp;BW$9,conditions!$9:$9,"&gt;="&amp;BW$9),SUMIFS(conditions!$131:$131,conditions!$8:$8,"&lt;="&amp;BW$9,conditions!$9:$9,"&gt;="&amp;BW$9),0))</f>
        <v>0</v>
      </c>
      <c r="BX194" s="27">
        <f>IF(BX$9="",0,IF(DAY(BX$9)=SUMIFS(conditions!$132:$132,conditions!$8:$8,"&lt;="&amp;BX$9,conditions!$9:$9,"&gt;="&amp;BX$9),SUMIFS(conditions!$131:$131,conditions!$8:$8,"&lt;="&amp;BX$9,conditions!$9:$9,"&gt;="&amp;BX$9),0))</f>
        <v>0</v>
      </c>
      <c r="BY194" s="27">
        <f>IF(BY$9="",0,IF(DAY(BY$9)=SUMIFS(conditions!$132:$132,conditions!$8:$8,"&lt;="&amp;BY$9,conditions!$9:$9,"&gt;="&amp;BY$9),SUMIFS(conditions!$131:$131,conditions!$8:$8,"&lt;="&amp;BY$9,conditions!$9:$9,"&gt;="&amp;BY$9),0))</f>
        <v>0</v>
      </c>
      <c r="BZ194" s="27">
        <f>IF(BZ$9="",0,IF(DAY(BZ$9)=SUMIFS(conditions!$132:$132,conditions!$8:$8,"&lt;="&amp;BZ$9,conditions!$9:$9,"&gt;="&amp;BZ$9),SUMIFS(conditions!$131:$131,conditions!$8:$8,"&lt;="&amp;BZ$9,conditions!$9:$9,"&gt;="&amp;BZ$9),0))</f>
        <v>0</v>
      </c>
      <c r="CA194" s="27">
        <f>IF(CA$9="",0,IF(DAY(CA$9)=SUMIFS(conditions!$132:$132,conditions!$8:$8,"&lt;="&amp;CA$9,conditions!$9:$9,"&gt;="&amp;CA$9),SUMIFS(conditions!$131:$131,conditions!$8:$8,"&lt;="&amp;CA$9,conditions!$9:$9,"&gt;="&amp;CA$9),0))</f>
        <v>0</v>
      </c>
      <c r="CB194" s="27">
        <f>IF(CB$9="",0,IF(DAY(CB$9)=SUMIFS(conditions!$132:$132,conditions!$8:$8,"&lt;="&amp;CB$9,conditions!$9:$9,"&gt;="&amp;CB$9),SUMIFS(conditions!$131:$131,conditions!$8:$8,"&lt;="&amp;CB$9,conditions!$9:$9,"&gt;="&amp;CB$9),0))</f>
        <v>0</v>
      </c>
      <c r="CC194" s="27">
        <f>IF(CC$9="",0,IF(DAY(CC$9)=SUMIFS(conditions!$132:$132,conditions!$8:$8,"&lt;="&amp;CC$9,conditions!$9:$9,"&gt;="&amp;CC$9),SUMIFS(conditions!$131:$131,conditions!$8:$8,"&lt;="&amp;CC$9,conditions!$9:$9,"&gt;="&amp;CC$9),0))</f>
        <v>0</v>
      </c>
      <c r="CD194" s="27">
        <f>IF(CD$9="",0,IF(DAY(CD$9)=SUMIFS(conditions!$132:$132,conditions!$8:$8,"&lt;="&amp;CD$9,conditions!$9:$9,"&gt;="&amp;CD$9),SUMIFS(conditions!$131:$131,conditions!$8:$8,"&lt;="&amp;CD$9,conditions!$9:$9,"&gt;="&amp;CD$9),0))</f>
        <v>0</v>
      </c>
      <c r="CE194" s="27">
        <f>IF(CE$9="",0,IF(DAY(CE$9)=SUMIFS(conditions!$132:$132,conditions!$8:$8,"&lt;="&amp;CE$9,conditions!$9:$9,"&gt;="&amp;CE$9),SUMIFS(conditions!$131:$131,conditions!$8:$8,"&lt;="&amp;CE$9,conditions!$9:$9,"&gt;="&amp;CE$9),0))</f>
        <v>0</v>
      </c>
      <c r="CF194" s="27">
        <f>IF(CF$9="",0,IF(DAY(CF$9)=SUMIFS(conditions!$132:$132,conditions!$8:$8,"&lt;="&amp;CF$9,conditions!$9:$9,"&gt;="&amp;CF$9),SUMIFS(conditions!$131:$131,conditions!$8:$8,"&lt;="&amp;CF$9,conditions!$9:$9,"&gt;="&amp;CF$9),0))</f>
        <v>0</v>
      </c>
      <c r="CG194" s="27">
        <f>IF(CG$9="",0,IF(DAY(CG$9)=SUMIFS(conditions!$132:$132,conditions!$8:$8,"&lt;="&amp;CG$9,conditions!$9:$9,"&gt;="&amp;CG$9),SUMIFS(conditions!$131:$131,conditions!$8:$8,"&lt;="&amp;CG$9,conditions!$9:$9,"&gt;="&amp;CG$9),0))</f>
        <v>0</v>
      </c>
      <c r="CH194" s="27">
        <f>IF(CH$9="",0,IF(DAY(CH$9)=SUMIFS(conditions!$132:$132,conditions!$8:$8,"&lt;="&amp;CH$9,conditions!$9:$9,"&gt;="&amp;CH$9),SUMIFS(conditions!$131:$131,conditions!$8:$8,"&lt;="&amp;CH$9,conditions!$9:$9,"&gt;="&amp;CH$9),0))</f>
        <v>0</v>
      </c>
      <c r="CI194" s="27">
        <f>IF(CI$9="",0,IF(DAY(CI$9)=SUMIFS(conditions!$132:$132,conditions!$8:$8,"&lt;="&amp;CI$9,conditions!$9:$9,"&gt;="&amp;CI$9),SUMIFS(conditions!$131:$131,conditions!$8:$8,"&lt;="&amp;CI$9,conditions!$9:$9,"&gt;="&amp;CI$9),0))</f>
        <v>0</v>
      </c>
      <c r="CJ194" s="27">
        <f>IF(CJ$9="",0,IF(DAY(CJ$9)=SUMIFS(conditions!$132:$132,conditions!$8:$8,"&lt;="&amp;CJ$9,conditions!$9:$9,"&gt;="&amp;CJ$9),SUMIFS(conditions!$131:$131,conditions!$8:$8,"&lt;="&amp;CJ$9,conditions!$9:$9,"&gt;="&amp;CJ$9),0))</f>
        <v>0</v>
      </c>
      <c r="CK194" s="27">
        <f>IF(CK$9="",0,IF(DAY(CK$9)=SUMIFS(conditions!$132:$132,conditions!$8:$8,"&lt;="&amp;CK$9,conditions!$9:$9,"&gt;="&amp;CK$9),SUMIFS(conditions!$131:$131,conditions!$8:$8,"&lt;="&amp;CK$9,conditions!$9:$9,"&gt;="&amp;CK$9),0))</f>
        <v>0</v>
      </c>
      <c r="CL194" s="27">
        <f>IF(CL$9="",0,IF(DAY(CL$9)=SUMIFS(conditions!$132:$132,conditions!$8:$8,"&lt;="&amp;CL$9,conditions!$9:$9,"&gt;="&amp;CL$9),SUMIFS(conditions!$131:$131,conditions!$8:$8,"&lt;="&amp;CL$9,conditions!$9:$9,"&gt;="&amp;CL$9),0))</f>
        <v>0</v>
      </c>
      <c r="CM194" s="27">
        <f>IF(CM$9="",0,IF(DAY(CM$9)=SUMIFS(conditions!$132:$132,conditions!$8:$8,"&lt;="&amp;CM$9,conditions!$9:$9,"&gt;="&amp;CM$9),SUMIFS(conditions!$131:$131,conditions!$8:$8,"&lt;="&amp;CM$9,conditions!$9:$9,"&gt;="&amp;CM$9),0))</f>
        <v>0</v>
      </c>
      <c r="CN194" s="27">
        <f>IF(CN$9="",0,IF(DAY(CN$9)=SUMIFS(conditions!$132:$132,conditions!$8:$8,"&lt;="&amp;CN$9,conditions!$9:$9,"&gt;="&amp;CN$9),SUMIFS(conditions!$131:$131,conditions!$8:$8,"&lt;="&amp;CN$9,conditions!$9:$9,"&gt;="&amp;CN$9),0))</f>
        <v>0</v>
      </c>
      <c r="CO194" s="27">
        <f>IF(CO$9="",0,IF(DAY(CO$9)=SUMIFS(conditions!$132:$132,conditions!$8:$8,"&lt;="&amp;CO$9,conditions!$9:$9,"&gt;="&amp;CO$9),SUMIFS(conditions!$131:$131,conditions!$8:$8,"&lt;="&amp;CO$9,conditions!$9:$9,"&gt;="&amp;CO$9),0))</f>
        <v>0</v>
      </c>
      <c r="CP194" s="27">
        <f>IF(CP$9="",0,IF(DAY(CP$9)=SUMIFS(conditions!$132:$132,conditions!$8:$8,"&lt;="&amp;CP$9,conditions!$9:$9,"&gt;="&amp;CP$9),SUMIFS(conditions!$131:$131,conditions!$8:$8,"&lt;="&amp;CP$9,conditions!$9:$9,"&gt;="&amp;CP$9),0))</f>
        <v>0</v>
      </c>
      <c r="CQ194" s="27">
        <f>IF(CQ$9="",0,IF(DAY(CQ$9)=SUMIFS(conditions!$132:$132,conditions!$8:$8,"&lt;="&amp;CQ$9,conditions!$9:$9,"&gt;="&amp;CQ$9),SUMIFS(conditions!$131:$131,conditions!$8:$8,"&lt;="&amp;CQ$9,conditions!$9:$9,"&gt;="&amp;CQ$9),0))</f>
        <v>0</v>
      </c>
      <c r="CR194" s="27">
        <f>IF(CR$9="",0,IF(DAY(CR$9)=SUMIFS(conditions!$132:$132,conditions!$8:$8,"&lt;="&amp;CR$9,conditions!$9:$9,"&gt;="&amp;CR$9),SUMIFS(conditions!$131:$131,conditions!$8:$8,"&lt;="&amp;CR$9,conditions!$9:$9,"&gt;="&amp;CR$9),0))</f>
        <v>0</v>
      </c>
      <c r="CS194" s="27">
        <f>IF(CS$9="",0,IF(DAY(CS$9)=SUMIFS(conditions!$132:$132,conditions!$8:$8,"&lt;="&amp;CS$9,conditions!$9:$9,"&gt;="&amp;CS$9),SUMIFS(conditions!$131:$131,conditions!$8:$8,"&lt;="&amp;CS$9,conditions!$9:$9,"&gt;="&amp;CS$9),0))</f>
        <v>276</v>
      </c>
      <c r="CT194" s="27">
        <f>IF(CT$9="",0,IF(DAY(CT$9)=SUMIFS(conditions!$132:$132,conditions!$8:$8,"&lt;="&amp;CT$9,conditions!$9:$9,"&gt;="&amp;CT$9),SUMIFS(conditions!$131:$131,conditions!$8:$8,"&lt;="&amp;CT$9,conditions!$9:$9,"&gt;="&amp;CT$9),0))</f>
        <v>0</v>
      </c>
      <c r="CU194" s="27">
        <f>IF(CU$9="",0,IF(DAY(CU$9)=SUMIFS(conditions!$132:$132,conditions!$8:$8,"&lt;="&amp;CU$9,conditions!$9:$9,"&gt;="&amp;CU$9),SUMIFS(conditions!$131:$131,conditions!$8:$8,"&lt;="&amp;CU$9,conditions!$9:$9,"&gt;="&amp;CU$9),0))</f>
        <v>0</v>
      </c>
      <c r="CV194" s="27">
        <f>IF(CV$9="",0,IF(DAY(CV$9)=SUMIFS(conditions!$132:$132,conditions!$8:$8,"&lt;="&amp;CV$9,conditions!$9:$9,"&gt;="&amp;CV$9),SUMIFS(conditions!$131:$131,conditions!$8:$8,"&lt;="&amp;CV$9,conditions!$9:$9,"&gt;="&amp;CV$9),0))</f>
        <v>0</v>
      </c>
      <c r="CW194" s="27">
        <f>IF(CW$9="",0,IF(DAY(CW$9)=SUMIFS(conditions!$132:$132,conditions!$8:$8,"&lt;="&amp;CW$9,conditions!$9:$9,"&gt;="&amp;CW$9),SUMIFS(conditions!$131:$131,conditions!$8:$8,"&lt;="&amp;CW$9,conditions!$9:$9,"&gt;="&amp;CW$9),0))</f>
        <v>0</v>
      </c>
      <c r="CX194" s="27">
        <f>IF(CX$9="",0,IF(DAY(CX$9)=SUMIFS(conditions!$132:$132,conditions!$8:$8,"&lt;="&amp;CX$9,conditions!$9:$9,"&gt;="&amp;CX$9),SUMIFS(conditions!$131:$131,conditions!$8:$8,"&lt;="&amp;CX$9,conditions!$9:$9,"&gt;="&amp;CX$9),0))</f>
        <v>0</v>
      </c>
      <c r="CY194" s="27">
        <f>IF(CY$9="",0,IF(DAY(CY$9)=SUMIFS(conditions!$132:$132,conditions!$8:$8,"&lt;="&amp;CY$9,conditions!$9:$9,"&gt;="&amp;CY$9),SUMIFS(conditions!$131:$131,conditions!$8:$8,"&lt;="&amp;CY$9,conditions!$9:$9,"&gt;="&amp;CY$9),0))</f>
        <v>0</v>
      </c>
      <c r="CZ194" s="27">
        <f>IF(CZ$9="",0,IF(DAY(CZ$9)=SUMIFS(conditions!$132:$132,conditions!$8:$8,"&lt;="&amp;CZ$9,conditions!$9:$9,"&gt;="&amp;CZ$9),SUMIFS(conditions!$131:$131,conditions!$8:$8,"&lt;="&amp;CZ$9,conditions!$9:$9,"&gt;="&amp;CZ$9),0))</f>
        <v>0</v>
      </c>
      <c r="DA194" s="27">
        <f>IF(DA$9="",0,IF(DAY(DA$9)=SUMIFS(conditions!$132:$132,conditions!$8:$8,"&lt;="&amp;DA$9,conditions!$9:$9,"&gt;="&amp;DA$9),SUMIFS(conditions!$131:$131,conditions!$8:$8,"&lt;="&amp;DA$9,conditions!$9:$9,"&gt;="&amp;DA$9),0))</f>
        <v>0</v>
      </c>
      <c r="DB194" s="27">
        <f>IF(DB$9="",0,IF(DAY(DB$9)=SUMIFS(conditions!$132:$132,conditions!$8:$8,"&lt;="&amp;DB$9,conditions!$9:$9,"&gt;="&amp;DB$9),SUMIFS(conditions!$131:$131,conditions!$8:$8,"&lt;="&amp;DB$9,conditions!$9:$9,"&gt;="&amp;DB$9),0))</f>
        <v>0</v>
      </c>
      <c r="DC194" s="27">
        <f>IF(DC$9="",0,IF(DAY(DC$9)=SUMIFS(conditions!$132:$132,conditions!$8:$8,"&lt;="&amp;DC$9,conditions!$9:$9,"&gt;="&amp;DC$9),SUMIFS(conditions!$131:$131,conditions!$8:$8,"&lt;="&amp;DC$9,conditions!$9:$9,"&gt;="&amp;DC$9),0))</f>
        <v>0</v>
      </c>
      <c r="DD194" s="27">
        <f>IF(DD$9="",0,IF(DAY(DD$9)=SUMIFS(conditions!$132:$132,conditions!$8:$8,"&lt;="&amp;DD$9,conditions!$9:$9,"&gt;="&amp;DD$9),SUMIFS(conditions!$131:$131,conditions!$8:$8,"&lt;="&amp;DD$9,conditions!$9:$9,"&gt;="&amp;DD$9),0))</f>
        <v>0</v>
      </c>
      <c r="DE194" s="27">
        <f>IF(DE$9="",0,IF(DAY(DE$9)=SUMIFS(conditions!$132:$132,conditions!$8:$8,"&lt;="&amp;DE$9,conditions!$9:$9,"&gt;="&amp;DE$9),SUMIFS(conditions!$131:$131,conditions!$8:$8,"&lt;="&amp;DE$9,conditions!$9:$9,"&gt;="&amp;DE$9),0))</f>
        <v>0</v>
      </c>
      <c r="DF194" s="27">
        <f>IF(DF$9="",0,IF(DAY(DF$9)=SUMIFS(conditions!$132:$132,conditions!$8:$8,"&lt;="&amp;DF$9,conditions!$9:$9,"&gt;="&amp;DF$9),SUMIFS(conditions!$131:$131,conditions!$8:$8,"&lt;="&amp;DF$9,conditions!$9:$9,"&gt;="&amp;DF$9),0))</f>
        <v>0</v>
      </c>
      <c r="DG194" s="27">
        <f>IF(DG$9="",0,IF(DAY(DG$9)=SUMIFS(conditions!$132:$132,conditions!$8:$8,"&lt;="&amp;DG$9,conditions!$9:$9,"&gt;="&amp;DG$9),SUMIFS(conditions!$131:$131,conditions!$8:$8,"&lt;="&amp;DG$9,conditions!$9:$9,"&gt;="&amp;DG$9),0))</f>
        <v>0</v>
      </c>
      <c r="DH194" s="27">
        <f>IF(DH$9="",0,IF(DAY(DH$9)=SUMIFS(conditions!$132:$132,conditions!$8:$8,"&lt;="&amp;DH$9,conditions!$9:$9,"&gt;="&amp;DH$9),SUMIFS(conditions!$131:$131,conditions!$8:$8,"&lt;="&amp;DH$9,conditions!$9:$9,"&gt;="&amp;DH$9),0))</f>
        <v>0</v>
      </c>
      <c r="DI194" s="27">
        <f>IF(DI$9="",0,IF(DAY(DI$9)=SUMIFS(conditions!$132:$132,conditions!$8:$8,"&lt;="&amp;DI$9,conditions!$9:$9,"&gt;="&amp;DI$9),SUMIFS(conditions!$131:$131,conditions!$8:$8,"&lt;="&amp;DI$9,conditions!$9:$9,"&gt;="&amp;DI$9),0))</f>
        <v>0</v>
      </c>
      <c r="DJ194" s="27">
        <f>IF(DJ$9="",0,IF(DAY(DJ$9)=SUMIFS(conditions!$132:$132,conditions!$8:$8,"&lt;="&amp;DJ$9,conditions!$9:$9,"&gt;="&amp;DJ$9),SUMIFS(conditions!$131:$131,conditions!$8:$8,"&lt;="&amp;DJ$9,conditions!$9:$9,"&gt;="&amp;DJ$9),0))</f>
        <v>0</v>
      </c>
      <c r="DK194" s="27">
        <f>IF(DK$9="",0,IF(DAY(DK$9)=SUMIFS(conditions!$132:$132,conditions!$8:$8,"&lt;="&amp;DK$9,conditions!$9:$9,"&gt;="&amp;DK$9),SUMIFS(conditions!$131:$131,conditions!$8:$8,"&lt;="&amp;DK$9,conditions!$9:$9,"&gt;="&amp;DK$9),0))</f>
        <v>0</v>
      </c>
      <c r="DL194" s="27">
        <f>IF(DL$9="",0,IF(DAY(DL$9)=SUMIFS(conditions!$132:$132,conditions!$8:$8,"&lt;="&amp;DL$9,conditions!$9:$9,"&gt;="&amp;DL$9),SUMIFS(conditions!$131:$131,conditions!$8:$8,"&lt;="&amp;DL$9,conditions!$9:$9,"&gt;="&amp;DL$9),0))</f>
        <v>0</v>
      </c>
      <c r="DM194" s="27">
        <f>IF(DM$9="",0,IF(DAY(DM$9)=SUMIFS(conditions!$132:$132,conditions!$8:$8,"&lt;="&amp;DM$9,conditions!$9:$9,"&gt;="&amp;DM$9),SUMIFS(conditions!$131:$131,conditions!$8:$8,"&lt;="&amp;DM$9,conditions!$9:$9,"&gt;="&amp;DM$9),0))</f>
        <v>0</v>
      </c>
      <c r="DN194" s="27">
        <f>IF(DN$9="",0,IF(DAY(DN$9)=SUMIFS(conditions!$132:$132,conditions!$8:$8,"&lt;="&amp;DN$9,conditions!$9:$9,"&gt;="&amp;DN$9),SUMIFS(conditions!$131:$131,conditions!$8:$8,"&lt;="&amp;DN$9,conditions!$9:$9,"&gt;="&amp;DN$9),0))</f>
        <v>0</v>
      </c>
      <c r="DO194" s="27">
        <f>IF(DO$9="",0,IF(DAY(DO$9)=SUMIFS(conditions!$132:$132,conditions!$8:$8,"&lt;="&amp;DO$9,conditions!$9:$9,"&gt;="&amp;DO$9),SUMIFS(conditions!$131:$131,conditions!$8:$8,"&lt;="&amp;DO$9,conditions!$9:$9,"&gt;="&amp;DO$9),0))</f>
        <v>0</v>
      </c>
      <c r="DP194" s="27">
        <f>IF(DP$9="",0,IF(DAY(DP$9)=SUMIFS(conditions!$132:$132,conditions!$8:$8,"&lt;="&amp;DP$9,conditions!$9:$9,"&gt;="&amp;DP$9),SUMIFS(conditions!$131:$131,conditions!$8:$8,"&lt;="&amp;DP$9,conditions!$9:$9,"&gt;="&amp;DP$9),0))</f>
        <v>0</v>
      </c>
      <c r="DQ194" s="27">
        <f>IF(DQ$9="",0,IF(DAY(DQ$9)=SUMIFS(conditions!$132:$132,conditions!$8:$8,"&lt;="&amp;DQ$9,conditions!$9:$9,"&gt;="&amp;DQ$9),SUMIFS(conditions!$131:$131,conditions!$8:$8,"&lt;="&amp;DQ$9,conditions!$9:$9,"&gt;="&amp;DQ$9),0))</f>
        <v>0</v>
      </c>
      <c r="DR194" s="27">
        <f>IF(DR$9="",0,IF(DAY(DR$9)=SUMIFS(conditions!$132:$132,conditions!$8:$8,"&lt;="&amp;DR$9,conditions!$9:$9,"&gt;="&amp;DR$9),SUMIFS(conditions!$131:$131,conditions!$8:$8,"&lt;="&amp;DR$9,conditions!$9:$9,"&gt;="&amp;DR$9),0))</f>
        <v>0</v>
      </c>
      <c r="DS194" s="27">
        <f>IF(DS$9="",0,IF(DAY(DS$9)=SUMIFS(conditions!$132:$132,conditions!$8:$8,"&lt;="&amp;DS$9,conditions!$9:$9,"&gt;="&amp;DS$9),SUMIFS(conditions!$131:$131,conditions!$8:$8,"&lt;="&amp;DS$9,conditions!$9:$9,"&gt;="&amp;DS$9),0))</f>
        <v>0</v>
      </c>
      <c r="DT194" s="27">
        <f>IF(DT$9="",0,IF(DAY(DT$9)=SUMIFS(conditions!$132:$132,conditions!$8:$8,"&lt;="&amp;DT$9,conditions!$9:$9,"&gt;="&amp;DT$9),SUMIFS(conditions!$131:$131,conditions!$8:$8,"&lt;="&amp;DT$9,conditions!$9:$9,"&gt;="&amp;DT$9),0))</f>
        <v>0</v>
      </c>
      <c r="DU194" s="27">
        <f>IF(DU$9="",0,IF(DAY(DU$9)=SUMIFS(conditions!$132:$132,conditions!$8:$8,"&lt;="&amp;DU$9,conditions!$9:$9,"&gt;="&amp;DU$9),SUMIFS(conditions!$131:$131,conditions!$8:$8,"&lt;="&amp;DU$9,conditions!$9:$9,"&gt;="&amp;DU$9),0))</f>
        <v>0</v>
      </c>
      <c r="DV194" s="27">
        <f>IF(DV$9="",0,IF(DAY(DV$9)=SUMIFS(conditions!$132:$132,conditions!$8:$8,"&lt;="&amp;DV$9,conditions!$9:$9,"&gt;="&amp;DV$9),SUMIFS(conditions!$131:$131,conditions!$8:$8,"&lt;="&amp;DV$9,conditions!$9:$9,"&gt;="&amp;DV$9),0))</f>
        <v>0</v>
      </c>
      <c r="DW194" s="27">
        <f>IF(DW$9="",0,IF(DAY(DW$9)=SUMIFS(conditions!$132:$132,conditions!$8:$8,"&lt;="&amp;DW$9,conditions!$9:$9,"&gt;="&amp;DW$9),SUMIFS(conditions!$131:$131,conditions!$8:$8,"&lt;="&amp;DW$9,conditions!$9:$9,"&gt;="&amp;DW$9),0))</f>
        <v>276</v>
      </c>
      <c r="DX194" s="27">
        <f>IF(DX$9="",0,IF(DAY(DX$9)=SUMIFS(conditions!$132:$132,conditions!$8:$8,"&lt;="&amp;DX$9,conditions!$9:$9,"&gt;="&amp;DX$9),SUMIFS(conditions!$131:$131,conditions!$8:$8,"&lt;="&amp;DX$9,conditions!$9:$9,"&gt;="&amp;DX$9),0))</f>
        <v>0</v>
      </c>
      <c r="DY194" s="27">
        <f>IF(DY$9="",0,IF(DAY(DY$9)=SUMIFS(conditions!$132:$132,conditions!$8:$8,"&lt;="&amp;DY$9,conditions!$9:$9,"&gt;="&amp;DY$9),SUMIFS(conditions!$131:$131,conditions!$8:$8,"&lt;="&amp;DY$9,conditions!$9:$9,"&gt;="&amp;DY$9),0))</f>
        <v>0</v>
      </c>
      <c r="DZ194" s="27">
        <f>IF(DZ$9="",0,IF(DAY(DZ$9)=SUMIFS(conditions!$132:$132,conditions!$8:$8,"&lt;="&amp;DZ$9,conditions!$9:$9,"&gt;="&amp;DZ$9),SUMIFS(conditions!$131:$131,conditions!$8:$8,"&lt;="&amp;DZ$9,conditions!$9:$9,"&gt;="&amp;DZ$9),0))</f>
        <v>0</v>
      </c>
      <c r="EA194" s="27">
        <f>IF(EA$9="",0,IF(DAY(EA$9)=SUMIFS(conditions!$132:$132,conditions!$8:$8,"&lt;="&amp;EA$9,conditions!$9:$9,"&gt;="&amp;EA$9),SUMIFS(conditions!$131:$131,conditions!$8:$8,"&lt;="&amp;EA$9,conditions!$9:$9,"&gt;="&amp;EA$9),0))</f>
        <v>0</v>
      </c>
      <c r="EB194" s="27">
        <f>IF(EB$9="",0,IF(DAY(EB$9)=SUMIFS(conditions!$132:$132,conditions!$8:$8,"&lt;="&amp;EB$9,conditions!$9:$9,"&gt;="&amp;EB$9),SUMIFS(conditions!$131:$131,conditions!$8:$8,"&lt;="&amp;EB$9,conditions!$9:$9,"&gt;="&amp;EB$9),0))</f>
        <v>0</v>
      </c>
      <c r="EC194" s="27">
        <f>IF(EC$9="",0,IF(DAY(EC$9)=SUMIFS(conditions!$132:$132,conditions!$8:$8,"&lt;="&amp;EC$9,conditions!$9:$9,"&gt;="&amp;EC$9),SUMIFS(conditions!$131:$131,conditions!$8:$8,"&lt;="&amp;EC$9,conditions!$9:$9,"&gt;="&amp;EC$9),0))</f>
        <v>0</v>
      </c>
      <c r="ED194" s="27">
        <f>IF(ED$9="",0,IF(DAY(ED$9)=SUMIFS(conditions!$132:$132,conditions!$8:$8,"&lt;="&amp;ED$9,conditions!$9:$9,"&gt;="&amp;ED$9),SUMIFS(conditions!$131:$131,conditions!$8:$8,"&lt;="&amp;ED$9,conditions!$9:$9,"&gt;="&amp;ED$9),0))</f>
        <v>0</v>
      </c>
      <c r="EE194" s="27">
        <f>IF(EE$9="",0,IF(DAY(EE$9)=SUMIFS(conditions!$132:$132,conditions!$8:$8,"&lt;="&amp;EE$9,conditions!$9:$9,"&gt;="&amp;EE$9),SUMIFS(conditions!$131:$131,conditions!$8:$8,"&lt;="&amp;EE$9,conditions!$9:$9,"&gt;="&amp;EE$9),0))</f>
        <v>0</v>
      </c>
      <c r="EF194" s="27">
        <f>IF(EF$9="",0,IF(DAY(EF$9)=SUMIFS(conditions!$132:$132,conditions!$8:$8,"&lt;="&amp;EF$9,conditions!$9:$9,"&gt;="&amp;EF$9),SUMIFS(conditions!$131:$131,conditions!$8:$8,"&lt;="&amp;EF$9,conditions!$9:$9,"&gt;="&amp;EF$9),0))</f>
        <v>0</v>
      </c>
      <c r="EG194" s="27">
        <f>IF(EG$9="",0,IF(DAY(EG$9)=SUMIFS(conditions!$132:$132,conditions!$8:$8,"&lt;="&amp;EG$9,conditions!$9:$9,"&gt;="&amp;EG$9),SUMIFS(conditions!$131:$131,conditions!$8:$8,"&lt;="&amp;EG$9,conditions!$9:$9,"&gt;="&amp;EG$9),0))</f>
        <v>0</v>
      </c>
      <c r="EH194" s="27">
        <f>IF(EH$9="",0,IF(DAY(EH$9)=SUMIFS(conditions!$132:$132,conditions!$8:$8,"&lt;="&amp;EH$9,conditions!$9:$9,"&gt;="&amp;EH$9),SUMIFS(conditions!$131:$131,conditions!$8:$8,"&lt;="&amp;EH$9,conditions!$9:$9,"&gt;="&amp;EH$9),0))</f>
        <v>0</v>
      </c>
      <c r="EI194" s="27">
        <f>IF(EI$9="",0,IF(DAY(EI$9)=SUMIFS(conditions!$132:$132,conditions!$8:$8,"&lt;="&amp;EI$9,conditions!$9:$9,"&gt;="&amp;EI$9),SUMIFS(conditions!$131:$131,conditions!$8:$8,"&lt;="&amp;EI$9,conditions!$9:$9,"&gt;="&amp;EI$9),0))</f>
        <v>0</v>
      </c>
      <c r="EJ194" s="27">
        <f>IF(EJ$9="",0,IF(DAY(EJ$9)=SUMIFS(conditions!$132:$132,conditions!$8:$8,"&lt;="&amp;EJ$9,conditions!$9:$9,"&gt;="&amp;EJ$9),SUMIFS(conditions!$131:$131,conditions!$8:$8,"&lt;="&amp;EJ$9,conditions!$9:$9,"&gt;="&amp;EJ$9),0))</f>
        <v>0</v>
      </c>
      <c r="EK194" s="27">
        <f>IF(EK$9="",0,IF(DAY(EK$9)=SUMIFS(conditions!$132:$132,conditions!$8:$8,"&lt;="&amp;EK$9,conditions!$9:$9,"&gt;="&amp;EK$9),SUMIFS(conditions!$131:$131,conditions!$8:$8,"&lt;="&amp;EK$9,conditions!$9:$9,"&gt;="&amp;EK$9),0))</f>
        <v>0</v>
      </c>
      <c r="EL194" s="27">
        <f>IF(EL$9="",0,IF(DAY(EL$9)=SUMIFS(conditions!$132:$132,conditions!$8:$8,"&lt;="&amp;EL$9,conditions!$9:$9,"&gt;="&amp;EL$9),SUMIFS(conditions!$131:$131,conditions!$8:$8,"&lt;="&amp;EL$9,conditions!$9:$9,"&gt;="&amp;EL$9),0))</f>
        <v>0</v>
      </c>
      <c r="EM194" s="27">
        <f>IF(EM$9="",0,IF(DAY(EM$9)=SUMIFS(conditions!$132:$132,conditions!$8:$8,"&lt;="&amp;EM$9,conditions!$9:$9,"&gt;="&amp;EM$9),SUMIFS(conditions!$131:$131,conditions!$8:$8,"&lt;="&amp;EM$9,conditions!$9:$9,"&gt;="&amp;EM$9),0))</f>
        <v>0</v>
      </c>
      <c r="EN194" s="27">
        <f>IF(EN$9="",0,IF(DAY(EN$9)=SUMIFS(conditions!$132:$132,conditions!$8:$8,"&lt;="&amp;EN$9,conditions!$9:$9,"&gt;="&amp;EN$9),SUMIFS(conditions!$131:$131,conditions!$8:$8,"&lt;="&amp;EN$9,conditions!$9:$9,"&gt;="&amp;EN$9),0))</f>
        <v>0</v>
      </c>
      <c r="EO194" s="27">
        <f>IF(EO$9="",0,IF(DAY(EO$9)=SUMIFS(conditions!$132:$132,conditions!$8:$8,"&lt;="&amp;EO$9,conditions!$9:$9,"&gt;="&amp;EO$9),SUMIFS(conditions!$131:$131,conditions!$8:$8,"&lt;="&amp;EO$9,conditions!$9:$9,"&gt;="&amp;EO$9),0))</f>
        <v>0</v>
      </c>
      <c r="EP194" s="27">
        <f>IF(EP$9="",0,IF(DAY(EP$9)=SUMIFS(conditions!$132:$132,conditions!$8:$8,"&lt;="&amp;EP$9,conditions!$9:$9,"&gt;="&amp;EP$9),SUMIFS(conditions!$131:$131,conditions!$8:$8,"&lt;="&amp;EP$9,conditions!$9:$9,"&gt;="&amp;EP$9),0))</f>
        <v>0</v>
      </c>
      <c r="EQ194" s="27">
        <f>IF(EQ$9="",0,IF(DAY(EQ$9)=SUMIFS(conditions!$132:$132,conditions!$8:$8,"&lt;="&amp;EQ$9,conditions!$9:$9,"&gt;="&amp;EQ$9),SUMIFS(conditions!$131:$131,conditions!$8:$8,"&lt;="&amp;EQ$9,conditions!$9:$9,"&gt;="&amp;EQ$9),0))</f>
        <v>0</v>
      </c>
      <c r="ER194" s="27">
        <f>IF(ER$9="",0,IF(DAY(ER$9)=SUMIFS(conditions!$132:$132,conditions!$8:$8,"&lt;="&amp;ER$9,conditions!$9:$9,"&gt;="&amp;ER$9),SUMIFS(conditions!$131:$131,conditions!$8:$8,"&lt;="&amp;ER$9,conditions!$9:$9,"&gt;="&amp;ER$9),0))</f>
        <v>0</v>
      </c>
      <c r="ES194" s="27">
        <f>IF(ES$9="",0,IF(DAY(ES$9)=SUMIFS(conditions!$132:$132,conditions!$8:$8,"&lt;="&amp;ES$9,conditions!$9:$9,"&gt;="&amp;ES$9),SUMIFS(conditions!$131:$131,conditions!$8:$8,"&lt;="&amp;ES$9,conditions!$9:$9,"&gt;="&amp;ES$9),0))</f>
        <v>0</v>
      </c>
      <c r="ET194" s="27">
        <f>IF(ET$9="",0,IF(DAY(ET$9)=SUMIFS(conditions!$132:$132,conditions!$8:$8,"&lt;="&amp;ET$9,conditions!$9:$9,"&gt;="&amp;ET$9),SUMIFS(conditions!$131:$131,conditions!$8:$8,"&lt;="&amp;ET$9,conditions!$9:$9,"&gt;="&amp;ET$9),0))</f>
        <v>0</v>
      </c>
      <c r="EU194" s="27">
        <f>IF(EU$9="",0,IF(DAY(EU$9)=SUMIFS(conditions!$132:$132,conditions!$8:$8,"&lt;="&amp;EU$9,conditions!$9:$9,"&gt;="&amp;EU$9),SUMIFS(conditions!$131:$131,conditions!$8:$8,"&lt;="&amp;EU$9,conditions!$9:$9,"&gt;="&amp;EU$9),0))</f>
        <v>0</v>
      </c>
      <c r="EV194" s="27">
        <f>IF(EV$9="",0,IF(DAY(EV$9)=SUMIFS(conditions!$132:$132,conditions!$8:$8,"&lt;="&amp;EV$9,conditions!$9:$9,"&gt;="&amp;EV$9),SUMIFS(conditions!$131:$131,conditions!$8:$8,"&lt;="&amp;EV$9,conditions!$9:$9,"&gt;="&amp;EV$9),0))</f>
        <v>0</v>
      </c>
      <c r="EW194" s="27">
        <f>IF(EW$9="",0,IF(DAY(EW$9)=SUMIFS(conditions!$132:$132,conditions!$8:$8,"&lt;="&amp;EW$9,conditions!$9:$9,"&gt;="&amp;EW$9),SUMIFS(conditions!$131:$131,conditions!$8:$8,"&lt;="&amp;EW$9,conditions!$9:$9,"&gt;="&amp;EW$9),0))</f>
        <v>0</v>
      </c>
      <c r="EX194" s="27">
        <f>IF(EX$9="",0,IF(DAY(EX$9)=SUMIFS(conditions!$132:$132,conditions!$8:$8,"&lt;="&amp;EX$9,conditions!$9:$9,"&gt;="&amp;EX$9),SUMIFS(conditions!$131:$131,conditions!$8:$8,"&lt;="&amp;EX$9,conditions!$9:$9,"&gt;="&amp;EX$9),0))</f>
        <v>0</v>
      </c>
      <c r="EY194" s="27">
        <f>IF(EY$9="",0,IF(DAY(EY$9)=SUMIFS(conditions!$132:$132,conditions!$8:$8,"&lt;="&amp;EY$9,conditions!$9:$9,"&gt;="&amp;EY$9),SUMIFS(conditions!$131:$131,conditions!$8:$8,"&lt;="&amp;EY$9,conditions!$9:$9,"&gt;="&amp;EY$9),0))</f>
        <v>0</v>
      </c>
      <c r="EZ194" s="27">
        <f>IF(EZ$9="",0,IF(DAY(EZ$9)=SUMIFS(conditions!$132:$132,conditions!$8:$8,"&lt;="&amp;EZ$9,conditions!$9:$9,"&gt;="&amp;EZ$9),SUMIFS(conditions!$131:$131,conditions!$8:$8,"&lt;="&amp;EZ$9,conditions!$9:$9,"&gt;="&amp;EZ$9),0))</f>
        <v>0</v>
      </c>
      <c r="FA194" s="27">
        <f>IF(FA$9="",0,IF(DAY(FA$9)=SUMIFS(conditions!$132:$132,conditions!$8:$8,"&lt;="&amp;FA$9,conditions!$9:$9,"&gt;="&amp;FA$9),SUMIFS(conditions!$131:$131,conditions!$8:$8,"&lt;="&amp;FA$9,conditions!$9:$9,"&gt;="&amp;FA$9),0))</f>
        <v>0</v>
      </c>
      <c r="FB194" s="27">
        <f>IF(FB$9="",0,IF(DAY(FB$9)=SUMIFS(conditions!$132:$132,conditions!$8:$8,"&lt;="&amp;FB$9,conditions!$9:$9,"&gt;="&amp;FB$9),SUMIFS(conditions!$131:$131,conditions!$8:$8,"&lt;="&amp;FB$9,conditions!$9:$9,"&gt;="&amp;FB$9),0))</f>
        <v>276</v>
      </c>
      <c r="FC194" s="27">
        <f>IF(FC$9="",0,IF(DAY(FC$9)=SUMIFS(conditions!$132:$132,conditions!$8:$8,"&lt;="&amp;FC$9,conditions!$9:$9,"&gt;="&amp;FC$9),SUMIFS(conditions!$131:$131,conditions!$8:$8,"&lt;="&amp;FC$9,conditions!$9:$9,"&gt;="&amp;FC$9),0))</f>
        <v>0</v>
      </c>
      <c r="FD194" s="27">
        <f>IF(FD$9="",0,IF(DAY(FD$9)=SUMIFS(conditions!$132:$132,conditions!$8:$8,"&lt;="&amp;FD$9,conditions!$9:$9,"&gt;="&amp;FD$9),SUMIFS(conditions!$131:$131,conditions!$8:$8,"&lt;="&amp;FD$9,conditions!$9:$9,"&gt;="&amp;FD$9),0))</f>
        <v>0</v>
      </c>
      <c r="FE194" s="27">
        <f>IF(FE$9="",0,IF(DAY(FE$9)=SUMIFS(conditions!$132:$132,conditions!$8:$8,"&lt;="&amp;FE$9,conditions!$9:$9,"&gt;="&amp;FE$9),SUMIFS(conditions!$131:$131,conditions!$8:$8,"&lt;="&amp;FE$9,conditions!$9:$9,"&gt;="&amp;FE$9),0))</f>
        <v>0</v>
      </c>
      <c r="FF194" s="27">
        <f>IF(FF$9="",0,IF(DAY(FF$9)=SUMIFS(conditions!$132:$132,conditions!$8:$8,"&lt;="&amp;FF$9,conditions!$9:$9,"&gt;="&amp;FF$9),SUMIFS(conditions!$131:$131,conditions!$8:$8,"&lt;="&amp;FF$9,conditions!$9:$9,"&gt;="&amp;FF$9),0))</f>
        <v>0</v>
      </c>
      <c r="FG194" s="27">
        <f>IF(FG$9="",0,IF(DAY(FG$9)=SUMIFS(conditions!$132:$132,conditions!$8:$8,"&lt;="&amp;FG$9,conditions!$9:$9,"&gt;="&amp;FG$9),SUMIFS(conditions!$131:$131,conditions!$8:$8,"&lt;="&amp;FG$9,conditions!$9:$9,"&gt;="&amp;FG$9),0))</f>
        <v>0</v>
      </c>
      <c r="FH194" s="27">
        <f>IF(FH$9="",0,IF(DAY(FH$9)=SUMIFS(conditions!$132:$132,conditions!$8:$8,"&lt;="&amp;FH$9,conditions!$9:$9,"&gt;="&amp;FH$9),SUMIFS(conditions!$131:$131,conditions!$8:$8,"&lt;="&amp;FH$9,conditions!$9:$9,"&gt;="&amp;FH$9),0))</f>
        <v>0</v>
      </c>
      <c r="FI194" s="27">
        <f>IF(FI$9="",0,IF(DAY(FI$9)=SUMIFS(conditions!$132:$132,conditions!$8:$8,"&lt;="&amp;FI$9,conditions!$9:$9,"&gt;="&amp;FI$9),SUMIFS(conditions!$131:$131,conditions!$8:$8,"&lt;="&amp;FI$9,conditions!$9:$9,"&gt;="&amp;FI$9),0))</f>
        <v>0</v>
      </c>
      <c r="FJ194" s="27">
        <f>IF(FJ$9="",0,IF(DAY(FJ$9)=SUMIFS(conditions!$132:$132,conditions!$8:$8,"&lt;="&amp;FJ$9,conditions!$9:$9,"&gt;="&amp;FJ$9),SUMIFS(conditions!$131:$131,conditions!$8:$8,"&lt;="&amp;FJ$9,conditions!$9:$9,"&gt;="&amp;FJ$9),0))</f>
        <v>0</v>
      </c>
      <c r="FK194" s="27">
        <f>IF(FK$9="",0,IF(DAY(FK$9)=SUMIFS(conditions!$132:$132,conditions!$8:$8,"&lt;="&amp;FK$9,conditions!$9:$9,"&gt;="&amp;FK$9),SUMIFS(conditions!$131:$131,conditions!$8:$8,"&lt;="&amp;FK$9,conditions!$9:$9,"&gt;="&amp;FK$9),0))</f>
        <v>0</v>
      </c>
      <c r="FL194" s="27">
        <f>IF(FL$9="",0,IF(DAY(FL$9)=SUMIFS(conditions!$132:$132,conditions!$8:$8,"&lt;="&amp;FL$9,conditions!$9:$9,"&gt;="&amp;FL$9),SUMIFS(conditions!$131:$131,conditions!$8:$8,"&lt;="&amp;FL$9,conditions!$9:$9,"&gt;="&amp;FL$9),0))</f>
        <v>0</v>
      </c>
      <c r="FM194" s="27">
        <f>IF(FM$9="",0,IF(DAY(FM$9)=SUMIFS(conditions!$132:$132,conditions!$8:$8,"&lt;="&amp;FM$9,conditions!$9:$9,"&gt;="&amp;FM$9),SUMIFS(conditions!$131:$131,conditions!$8:$8,"&lt;="&amp;FM$9,conditions!$9:$9,"&gt;="&amp;FM$9),0))</f>
        <v>0</v>
      </c>
      <c r="FN194" s="27">
        <f>IF(FN$9="",0,IF(DAY(FN$9)=SUMIFS(conditions!$132:$132,conditions!$8:$8,"&lt;="&amp;FN$9,conditions!$9:$9,"&gt;="&amp;FN$9),SUMIFS(conditions!$131:$131,conditions!$8:$8,"&lt;="&amp;FN$9,conditions!$9:$9,"&gt;="&amp;FN$9),0))</f>
        <v>0</v>
      </c>
      <c r="FO194" s="27">
        <f>IF(FO$9="",0,IF(DAY(FO$9)=SUMIFS(conditions!$132:$132,conditions!$8:$8,"&lt;="&amp;FO$9,conditions!$9:$9,"&gt;="&amp;FO$9),SUMIFS(conditions!$131:$131,conditions!$8:$8,"&lt;="&amp;FO$9,conditions!$9:$9,"&gt;="&amp;FO$9),0))</f>
        <v>0</v>
      </c>
      <c r="FP194" s="27">
        <f>IF(FP$9="",0,IF(DAY(FP$9)=SUMIFS(conditions!$132:$132,conditions!$8:$8,"&lt;="&amp;FP$9,conditions!$9:$9,"&gt;="&amp;FP$9),SUMIFS(conditions!$131:$131,conditions!$8:$8,"&lt;="&amp;FP$9,conditions!$9:$9,"&gt;="&amp;FP$9),0))</f>
        <v>0</v>
      </c>
      <c r="FQ194" s="27">
        <f>IF(FQ$9="",0,IF(DAY(FQ$9)=SUMIFS(conditions!$132:$132,conditions!$8:$8,"&lt;="&amp;FQ$9,conditions!$9:$9,"&gt;="&amp;FQ$9),SUMIFS(conditions!$131:$131,conditions!$8:$8,"&lt;="&amp;FQ$9,conditions!$9:$9,"&gt;="&amp;FQ$9),0))</f>
        <v>0</v>
      </c>
      <c r="FR194" s="27">
        <f>IF(FR$9="",0,IF(DAY(FR$9)=SUMIFS(conditions!$132:$132,conditions!$8:$8,"&lt;="&amp;FR$9,conditions!$9:$9,"&gt;="&amp;FR$9),SUMIFS(conditions!$131:$131,conditions!$8:$8,"&lt;="&amp;FR$9,conditions!$9:$9,"&gt;="&amp;FR$9),0))</f>
        <v>0</v>
      </c>
      <c r="FS194" s="27">
        <f>IF(FS$9="",0,IF(DAY(FS$9)=SUMIFS(conditions!$132:$132,conditions!$8:$8,"&lt;="&amp;FS$9,conditions!$9:$9,"&gt;="&amp;FS$9),SUMIFS(conditions!$131:$131,conditions!$8:$8,"&lt;="&amp;FS$9,conditions!$9:$9,"&gt;="&amp;FS$9),0))</f>
        <v>0</v>
      </c>
      <c r="FT194" s="27">
        <f>IF(FT$9="",0,IF(DAY(FT$9)=SUMIFS(conditions!$132:$132,conditions!$8:$8,"&lt;="&amp;FT$9,conditions!$9:$9,"&gt;="&amp;FT$9),SUMIFS(conditions!$131:$131,conditions!$8:$8,"&lt;="&amp;FT$9,conditions!$9:$9,"&gt;="&amp;FT$9),0))</f>
        <v>0</v>
      </c>
      <c r="FU194" s="27">
        <f>IF(FU$9="",0,IF(DAY(FU$9)=SUMIFS(conditions!$132:$132,conditions!$8:$8,"&lt;="&amp;FU$9,conditions!$9:$9,"&gt;="&amp;FU$9),SUMIFS(conditions!$131:$131,conditions!$8:$8,"&lt;="&amp;FU$9,conditions!$9:$9,"&gt;="&amp;FU$9),0))</f>
        <v>0</v>
      </c>
      <c r="FV194" s="27">
        <f>IF(FV$9="",0,IF(DAY(FV$9)=SUMIFS(conditions!$132:$132,conditions!$8:$8,"&lt;="&amp;FV$9,conditions!$9:$9,"&gt;="&amp;FV$9),SUMIFS(conditions!$131:$131,conditions!$8:$8,"&lt;="&amp;FV$9,conditions!$9:$9,"&gt;="&amp;FV$9),0))</f>
        <v>0</v>
      </c>
      <c r="FW194" s="27">
        <f>IF(FW$9="",0,IF(DAY(FW$9)=SUMIFS(conditions!$132:$132,conditions!$8:$8,"&lt;="&amp;FW$9,conditions!$9:$9,"&gt;="&amp;FW$9),SUMIFS(conditions!$131:$131,conditions!$8:$8,"&lt;="&amp;FW$9,conditions!$9:$9,"&gt;="&amp;FW$9),0))</f>
        <v>0</v>
      </c>
      <c r="FX194" s="27">
        <f>IF(FX$9="",0,IF(DAY(FX$9)=SUMIFS(conditions!$132:$132,conditions!$8:$8,"&lt;="&amp;FX$9,conditions!$9:$9,"&gt;="&amp;FX$9),SUMIFS(conditions!$131:$131,conditions!$8:$8,"&lt;="&amp;FX$9,conditions!$9:$9,"&gt;="&amp;FX$9),0))</f>
        <v>0</v>
      </c>
      <c r="FY194" s="27">
        <f>IF(FY$9="",0,IF(DAY(FY$9)=SUMIFS(conditions!$132:$132,conditions!$8:$8,"&lt;="&amp;FY$9,conditions!$9:$9,"&gt;="&amp;FY$9),SUMIFS(conditions!$131:$131,conditions!$8:$8,"&lt;="&amp;FY$9,conditions!$9:$9,"&gt;="&amp;FY$9),0))</f>
        <v>0</v>
      </c>
      <c r="FZ194" s="27">
        <f>IF(FZ$9="",0,IF(DAY(FZ$9)=SUMIFS(conditions!$132:$132,conditions!$8:$8,"&lt;="&amp;FZ$9,conditions!$9:$9,"&gt;="&amp;FZ$9),SUMIFS(conditions!$131:$131,conditions!$8:$8,"&lt;="&amp;FZ$9,conditions!$9:$9,"&gt;="&amp;FZ$9),0))</f>
        <v>0</v>
      </c>
      <c r="GA194" s="27">
        <f>IF(GA$9="",0,IF(DAY(GA$9)=SUMIFS(conditions!$132:$132,conditions!$8:$8,"&lt;="&amp;GA$9,conditions!$9:$9,"&gt;="&amp;GA$9),SUMIFS(conditions!$131:$131,conditions!$8:$8,"&lt;="&amp;GA$9,conditions!$9:$9,"&gt;="&amp;GA$9),0))</f>
        <v>0</v>
      </c>
      <c r="GB194" s="27">
        <f>IF(GB$9="",0,IF(DAY(GB$9)=SUMIFS(conditions!$132:$132,conditions!$8:$8,"&lt;="&amp;GB$9,conditions!$9:$9,"&gt;="&amp;GB$9),SUMIFS(conditions!$131:$131,conditions!$8:$8,"&lt;="&amp;GB$9,conditions!$9:$9,"&gt;="&amp;GB$9),0))</f>
        <v>0</v>
      </c>
      <c r="GC194" s="27">
        <f>IF(GC$9="",0,IF(DAY(GC$9)=SUMIFS(conditions!$132:$132,conditions!$8:$8,"&lt;="&amp;GC$9,conditions!$9:$9,"&gt;="&amp;GC$9),SUMIFS(conditions!$131:$131,conditions!$8:$8,"&lt;="&amp;GC$9,conditions!$9:$9,"&gt;="&amp;GC$9),0))</f>
        <v>0</v>
      </c>
      <c r="GD194" s="27">
        <f>IF(GD$9="",0,IF(DAY(GD$9)=SUMIFS(conditions!$132:$132,conditions!$8:$8,"&lt;="&amp;GD$9,conditions!$9:$9,"&gt;="&amp;GD$9),SUMIFS(conditions!$131:$131,conditions!$8:$8,"&lt;="&amp;GD$9,conditions!$9:$9,"&gt;="&amp;GD$9),0))</f>
        <v>0</v>
      </c>
      <c r="GE194" s="27">
        <f>IF(GE$9="",0,IF(DAY(GE$9)=SUMIFS(conditions!$132:$132,conditions!$8:$8,"&lt;="&amp;GE$9,conditions!$9:$9,"&gt;="&amp;GE$9),SUMIFS(conditions!$131:$131,conditions!$8:$8,"&lt;="&amp;GE$9,conditions!$9:$9,"&gt;="&amp;GE$9),0))</f>
        <v>0</v>
      </c>
      <c r="GF194" s="27">
        <f>IF(GF$9="",0,IF(DAY(GF$9)=SUMIFS(conditions!$132:$132,conditions!$8:$8,"&lt;="&amp;GF$9,conditions!$9:$9,"&gt;="&amp;GF$9),SUMIFS(conditions!$131:$131,conditions!$8:$8,"&lt;="&amp;GF$9,conditions!$9:$9,"&gt;="&amp;GF$9),0))</f>
        <v>276</v>
      </c>
      <c r="GG194" s="27">
        <f>IF(GG$9="",0,IF(DAY(GG$9)=SUMIFS(conditions!$132:$132,conditions!$8:$8,"&lt;="&amp;GG$9,conditions!$9:$9,"&gt;="&amp;GG$9),SUMIFS(conditions!$131:$131,conditions!$8:$8,"&lt;="&amp;GG$9,conditions!$9:$9,"&gt;="&amp;GG$9),0))</f>
        <v>0</v>
      </c>
      <c r="GH194" s="27">
        <f>IF(GH$9="",0,IF(DAY(GH$9)=SUMIFS(conditions!$132:$132,conditions!$8:$8,"&lt;="&amp;GH$9,conditions!$9:$9,"&gt;="&amp;GH$9),SUMIFS(conditions!$131:$131,conditions!$8:$8,"&lt;="&amp;GH$9,conditions!$9:$9,"&gt;="&amp;GH$9),0))</f>
        <v>0</v>
      </c>
      <c r="GI194" s="27">
        <f>IF(GI$9="",0,IF(DAY(GI$9)=SUMIFS(conditions!$132:$132,conditions!$8:$8,"&lt;="&amp;GI$9,conditions!$9:$9,"&gt;="&amp;GI$9),SUMIFS(conditions!$131:$131,conditions!$8:$8,"&lt;="&amp;GI$9,conditions!$9:$9,"&gt;="&amp;GI$9),0))</f>
        <v>0</v>
      </c>
      <c r="GJ194" s="27">
        <f>IF(GJ$9="",0,IF(DAY(GJ$9)=SUMIFS(conditions!$132:$132,conditions!$8:$8,"&lt;="&amp;GJ$9,conditions!$9:$9,"&gt;="&amp;GJ$9),SUMIFS(conditions!$131:$131,conditions!$8:$8,"&lt;="&amp;GJ$9,conditions!$9:$9,"&gt;="&amp;GJ$9),0))</f>
        <v>0</v>
      </c>
      <c r="GK194" s="27">
        <f>IF(GK$9="",0,IF(DAY(GK$9)=SUMIFS(conditions!$132:$132,conditions!$8:$8,"&lt;="&amp;GK$9,conditions!$9:$9,"&gt;="&amp;GK$9),SUMIFS(conditions!$131:$131,conditions!$8:$8,"&lt;="&amp;GK$9,conditions!$9:$9,"&gt;="&amp;GK$9),0))</f>
        <v>0</v>
      </c>
      <c r="GL194" s="27">
        <f>IF(GL$9="",0,IF(DAY(GL$9)=SUMIFS(conditions!$132:$132,conditions!$8:$8,"&lt;="&amp;GL$9,conditions!$9:$9,"&gt;="&amp;GL$9),SUMIFS(conditions!$131:$131,conditions!$8:$8,"&lt;="&amp;GL$9,conditions!$9:$9,"&gt;="&amp;GL$9),0))</f>
        <v>0</v>
      </c>
      <c r="GM194" s="27">
        <f>IF(GM$9="",0,IF(DAY(GM$9)=SUMIFS(conditions!$132:$132,conditions!$8:$8,"&lt;="&amp;GM$9,conditions!$9:$9,"&gt;="&amp;GM$9),SUMIFS(conditions!$131:$131,conditions!$8:$8,"&lt;="&amp;GM$9,conditions!$9:$9,"&gt;="&amp;GM$9),0))</f>
        <v>0</v>
      </c>
      <c r="GN194" s="27">
        <f>IF(GN$9="",0,IF(DAY(GN$9)=SUMIFS(conditions!$132:$132,conditions!$8:$8,"&lt;="&amp;GN$9,conditions!$9:$9,"&gt;="&amp;GN$9),SUMIFS(conditions!$131:$131,conditions!$8:$8,"&lt;="&amp;GN$9,conditions!$9:$9,"&gt;="&amp;GN$9),0))</f>
        <v>0</v>
      </c>
      <c r="GO194" s="27">
        <f>IF(GO$9="",0,IF(DAY(GO$9)=SUMIFS(conditions!$132:$132,conditions!$8:$8,"&lt;="&amp;GO$9,conditions!$9:$9,"&gt;="&amp;GO$9),SUMIFS(conditions!$131:$131,conditions!$8:$8,"&lt;="&amp;GO$9,conditions!$9:$9,"&gt;="&amp;GO$9),0))</f>
        <v>0</v>
      </c>
      <c r="GP194" s="27">
        <f>IF(GP$9="",0,IF(DAY(GP$9)=SUMIFS(conditions!$132:$132,conditions!$8:$8,"&lt;="&amp;GP$9,conditions!$9:$9,"&gt;="&amp;GP$9),SUMIFS(conditions!$131:$131,conditions!$8:$8,"&lt;="&amp;GP$9,conditions!$9:$9,"&gt;="&amp;GP$9),0))</f>
        <v>0</v>
      </c>
      <c r="GQ194" s="27">
        <f>IF(GQ$9="",0,IF(DAY(GQ$9)=SUMIFS(conditions!$132:$132,conditions!$8:$8,"&lt;="&amp;GQ$9,conditions!$9:$9,"&gt;="&amp;GQ$9),SUMIFS(conditions!$131:$131,conditions!$8:$8,"&lt;="&amp;GQ$9,conditions!$9:$9,"&gt;="&amp;GQ$9),0))</f>
        <v>0</v>
      </c>
      <c r="GR194" s="27">
        <f>IF(GR$9="",0,IF(DAY(GR$9)=SUMIFS(conditions!$132:$132,conditions!$8:$8,"&lt;="&amp;GR$9,conditions!$9:$9,"&gt;="&amp;GR$9),SUMIFS(conditions!$131:$131,conditions!$8:$8,"&lt;="&amp;GR$9,conditions!$9:$9,"&gt;="&amp;GR$9),0))</f>
        <v>0</v>
      </c>
      <c r="GS194" s="27">
        <f>IF(GS$9="",0,IF(DAY(GS$9)=SUMIFS(conditions!$132:$132,conditions!$8:$8,"&lt;="&amp;GS$9,conditions!$9:$9,"&gt;="&amp;GS$9),SUMIFS(conditions!$131:$131,conditions!$8:$8,"&lt;="&amp;GS$9,conditions!$9:$9,"&gt;="&amp;GS$9),0))</f>
        <v>0</v>
      </c>
      <c r="GT194" s="27">
        <f>IF(GT$9="",0,IF(DAY(GT$9)=SUMIFS(conditions!$132:$132,conditions!$8:$8,"&lt;="&amp;GT$9,conditions!$9:$9,"&gt;="&amp;GT$9),SUMIFS(conditions!$131:$131,conditions!$8:$8,"&lt;="&amp;GT$9,conditions!$9:$9,"&gt;="&amp;GT$9),0))</f>
        <v>0</v>
      </c>
      <c r="GU194" s="27">
        <f>IF(GU$9="",0,IF(DAY(GU$9)=SUMIFS(conditions!$132:$132,conditions!$8:$8,"&lt;="&amp;GU$9,conditions!$9:$9,"&gt;="&amp;GU$9),SUMIFS(conditions!$131:$131,conditions!$8:$8,"&lt;="&amp;GU$9,conditions!$9:$9,"&gt;="&amp;GU$9),0))</f>
        <v>0</v>
      </c>
      <c r="GV194" s="27">
        <f>IF(GV$9="",0,IF(DAY(GV$9)=SUMIFS(conditions!$132:$132,conditions!$8:$8,"&lt;="&amp;GV$9,conditions!$9:$9,"&gt;="&amp;GV$9),SUMIFS(conditions!$131:$131,conditions!$8:$8,"&lt;="&amp;GV$9,conditions!$9:$9,"&gt;="&amp;GV$9),0))</f>
        <v>0</v>
      </c>
      <c r="GW194" s="27">
        <f>IF(GW$9="",0,IF(DAY(GW$9)=SUMIFS(conditions!$132:$132,conditions!$8:$8,"&lt;="&amp;GW$9,conditions!$9:$9,"&gt;="&amp;GW$9),SUMIFS(conditions!$131:$131,conditions!$8:$8,"&lt;="&amp;GW$9,conditions!$9:$9,"&gt;="&amp;GW$9),0))</f>
        <v>0</v>
      </c>
      <c r="GX194" s="27">
        <f>IF(GX$9="",0,IF(DAY(GX$9)=SUMIFS(conditions!$132:$132,conditions!$8:$8,"&lt;="&amp;GX$9,conditions!$9:$9,"&gt;="&amp;GX$9),SUMIFS(conditions!$131:$131,conditions!$8:$8,"&lt;="&amp;GX$9,conditions!$9:$9,"&gt;="&amp;GX$9),0))</f>
        <v>0</v>
      </c>
      <c r="GY194" s="27">
        <f>IF(GY$9="",0,IF(DAY(GY$9)=SUMIFS(conditions!$132:$132,conditions!$8:$8,"&lt;="&amp;GY$9,conditions!$9:$9,"&gt;="&amp;GY$9),SUMIFS(conditions!$131:$131,conditions!$8:$8,"&lt;="&amp;GY$9,conditions!$9:$9,"&gt;="&amp;GY$9),0))</f>
        <v>0</v>
      </c>
      <c r="GZ194" s="27">
        <f>IF(GZ$9="",0,IF(DAY(GZ$9)=SUMIFS(conditions!$132:$132,conditions!$8:$8,"&lt;="&amp;GZ$9,conditions!$9:$9,"&gt;="&amp;GZ$9),SUMIFS(conditions!$131:$131,conditions!$8:$8,"&lt;="&amp;GZ$9,conditions!$9:$9,"&gt;="&amp;GZ$9),0))</f>
        <v>0</v>
      </c>
      <c r="HA194" s="27">
        <f>IF(HA$9="",0,IF(DAY(HA$9)=SUMIFS(conditions!$132:$132,conditions!$8:$8,"&lt;="&amp;HA$9,conditions!$9:$9,"&gt;="&amp;HA$9),SUMIFS(conditions!$131:$131,conditions!$8:$8,"&lt;="&amp;HA$9,conditions!$9:$9,"&gt;="&amp;HA$9),0))</f>
        <v>0</v>
      </c>
      <c r="HB194" s="27">
        <f>IF(HB$9="",0,IF(DAY(HB$9)=SUMIFS(conditions!$132:$132,conditions!$8:$8,"&lt;="&amp;HB$9,conditions!$9:$9,"&gt;="&amp;HB$9),SUMIFS(conditions!$131:$131,conditions!$8:$8,"&lt;="&amp;HB$9,conditions!$9:$9,"&gt;="&amp;HB$9),0))</f>
        <v>0</v>
      </c>
      <c r="HC194" s="27">
        <f>IF(HC$9="",0,IF(DAY(HC$9)=SUMIFS(conditions!$132:$132,conditions!$8:$8,"&lt;="&amp;HC$9,conditions!$9:$9,"&gt;="&amp;HC$9),SUMIFS(conditions!$131:$131,conditions!$8:$8,"&lt;="&amp;HC$9,conditions!$9:$9,"&gt;="&amp;HC$9),0))</f>
        <v>0</v>
      </c>
      <c r="HD194" s="27">
        <f>IF(HD$9="",0,IF(DAY(HD$9)=SUMIFS(conditions!$132:$132,conditions!$8:$8,"&lt;="&amp;HD$9,conditions!$9:$9,"&gt;="&amp;HD$9),SUMIFS(conditions!$131:$131,conditions!$8:$8,"&lt;="&amp;HD$9,conditions!$9:$9,"&gt;="&amp;HD$9),0))</f>
        <v>0</v>
      </c>
      <c r="HE194" s="27">
        <f>IF(HE$9="",0,IF(DAY(HE$9)=SUMIFS(conditions!$132:$132,conditions!$8:$8,"&lt;="&amp;HE$9,conditions!$9:$9,"&gt;="&amp;HE$9),SUMIFS(conditions!$131:$131,conditions!$8:$8,"&lt;="&amp;HE$9,conditions!$9:$9,"&gt;="&amp;HE$9),0))</f>
        <v>0</v>
      </c>
      <c r="HF194" s="27">
        <f>IF(HF$9="",0,IF(DAY(HF$9)=SUMIFS(conditions!$132:$132,conditions!$8:$8,"&lt;="&amp;HF$9,conditions!$9:$9,"&gt;="&amp;HF$9),SUMIFS(conditions!$131:$131,conditions!$8:$8,"&lt;="&amp;HF$9,conditions!$9:$9,"&gt;="&amp;HF$9),0))</f>
        <v>0</v>
      </c>
      <c r="HG194" s="27">
        <f>IF(HG$9="",0,IF(DAY(HG$9)=SUMIFS(conditions!$132:$132,conditions!$8:$8,"&lt;="&amp;HG$9,conditions!$9:$9,"&gt;="&amp;HG$9),SUMIFS(conditions!$131:$131,conditions!$8:$8,"&lt;="&amp;HG$9,conditions!$9:$9,"&gt;="&amp;HG$9),0))</f>
        <v>0</v>
      </c>
      <c r="HH194" s="27">
        <f>IF(HH$9="",0,IF(DAY(HH$9)=SUMIFS(conditions!$132:$132,conditions!$8:$8,"&lt;="&amp;HH$9,conditions!$9:$9,"&gt;="&amp;HH$9),SUMIFS(conditions!$131:$131,conditions!$8:$8,"&lt;="&amp;HH$9,conditions!$9:$9,"&gt;="&amp;HH$9),0))</f>
        <v>0</v>
      </c>
      <c r="HI194" s="27">
        <f>IF(HI$9="",0,IF(DAY(HI$9)=SUMIFS(conditions!$132:$132,conditions!$8:$8,"&lt;="&amp;HI$9,conditions!$9:$9,"&gt;="&amp;HI$9),SUMIFS(conditions!$131:$131,conditions!$8:$8,"&lt;="&amp;HI$9,conditions!$9:$9,"&gt;="&amp;HI$9),0))</f>
        <v>0</v>
      </c>
      <c r="HJ194" s="27">
        <f>IF(HJ$9="",0,IF(DAY(HJ$9)=SUMIFS(conditions!$132:$132,conditions!$8:$8,"&lt;="&amp;HJ$9,conditions!$9:$9,"&gt;="&amp;HJ$9),SUMIFS(conditions!$131:$131,conditions!$8:$8,"&lt;="&amp;HJ$9,conditions!$9:$9,"&gt;="&amp;HJ$9),0))</f>
        <v>0</v>
      </c>
      <c r="HK194" s="27">
        <f>IF(HK$9="",0,IF(DAY(HK$9)=SUMIFS(conditions!$132:$132,conditions!$8:$8,"&lt;="&amp;HK$9,conditions!$9:$9,"&gt;="&amp;HK$9),SUMIFS(conditions!$131:$131,conditions!$8:$8,"&lt;="&amp;HK$9,conditions!$9:$9,"&gt;="&amp;HK$9),0))</f>
        <v>259.8</v>
      </c>
      <c r="HL194" s="27">
        <f>IF(HL$9="",0,IF(DAY(HL$9)=SUMIFS(conditions!$132:$132,conditions!$8:$8,"&lt;="&amp;HL$9,conditions!$9:$9,"&gt;="&amp;HL$9),SUMIFS(conditions!$131:$131,conditions!$8:$8,"&lt;="&amp;HL$9,conditions!$9:$9,"&gt;="&amp;HL$9),0))</f>
        <v>0</v>
      </c>
      <c r="HM194" s="27">
        <f>IF(HM$9="",0,IF(DAY(HM$9)=SUMIFS(conditions!$132:$132,conditions!$8:$8,"&lt;="&amp;HM$9,conditions!$9:$9,"&gt;="&amp;HM$9),SUMIFS(conditions!$131:$131,conditions!$8:$8,"&lt;="&amp;HM$9,conditions!$9:$9,"&gt;="&amp;HM$9),0))</f>
        <v>0</v>
      </c>
      <c r="HN194" s="27">
        <f>IF(HN$9="",0,IF(DAY(HN$9)=SUMIFS(conditions!$132:$132,conditions!$8:$8,"&lt;="&amp;HN$9,conditions!$9:$9,"&gt;="&amp;HN$9),SUMIFS(conditions!$131:$131,conditions!$8:$8,"&lt;="&amp;HN$9,conditions!$9:$9,"&gt;="&amp;HN$9),0))</f>
        <v>0</v>
      </c>
      <c r="HO194" s="27">
        <f>IF(HO$9="",0,IF(DAY(HO$9)=SUMIFS(conditions!$132:$132,conditions!$8:$8,"&lt;="&amp;HO$9,conditions!$9:$9,"&gt;="&amp;HO$9),SUMIFS(conditions!$131:$131,conditions!$8:$8,"&lt;="&amp;HO$9,conditions!$9:$9,"&gt;="&amp;HO$9),0))</f>
        <v>0</v>
      </c>
      <c r="HP194" s="27">
        <f>IF(HP$9="",0,IF(DAY(HP$9)=SUMIFS(conditions!$132:$132,conditions!$8:$8,"&lt;="&amp;HP$9,conditions!$9:$9,"&gt;="&amp;HP$9),SUMIFS(conditions!$131:$131,conditions!$8:$8,"&lt;="&amp;HP$9,conditions!$9:$9,"&gt;="&amp;HP$9),0))</f>
        <v>0</v>
      </c>
      <c r="HQ194" s="27">
        <f>IF(HQ$9="",0,IF(DAY(HQ$9)=SUMIFS(conditions!$132:$132,conditions!$8:$8,"&lt;="&amp;HQ$9,conditions!$9:$9,"&gt;="&amp;HQ$9),SUMIFS(conditions!$131:$131,conditions!$8:$8,"&lt;="&amp;HQ$9,conditions!$9:$9,"&gt;="&amp;HQ$9),0))</f>
        <v>0</v>
      </c>
      <c r="HR194" s="27">
        <f>IF(HR$9="",0,IF(DAY(HR$9)=SUMIFS(conditions!$132:$132,conditions!$8:$8,"&lt;="&amp;HR$9,conditions!$9:$9,"&gt;="&amp;HR$9),SUMIFS(conditions!$131:$131,conditions!$8:$8,"&lt;="&amp;HR$9,conditions!$9:$9,"&gt;="&amp;HR$9),0))</f>
        <v>0</v>
      </c>
      <c r="HS194" s="27">
        <f>IF(HS$9="",0,IF(DAY(HS$9)=SUMIFS(conditions!$132:$132,conditions!$8:$8,"&lt;="&amp;HS$9,conditions!$9:$9,"&gt;="&amp;HS$9),SUMIFS(conditions!$131:$131,conditions!$8:$8,"&lt;="&amp;HS$9,conditions!$9:$9,"&gt;="&amp;HS$9),0))</f>
        <v>0</v>
      </c>
      <c r="HT194" s="27">
        <f>IF(HT$9="",0,IF(DAY(HT$9)=SUMIFS(conditions!$132:$132,conditions!$8:$8,"&lt;="&amp;HT$9,conditions!$9:$9,"&gt;="&amp;HT$9),SUMIFS(conditions!$131:$131,conditions!$8:$8,"&lt;="&amp;HT$9,conditions!$9:$9,"&gt;="&amp;HT$9),0))</f>
        <v>0</v>
      </c>
      <c r="HU194" s="27">
        <f>IF(HU$9="",0,IF(DAY(HU$9)=SUMIFS(conditions!$132:$132,conditions!$8:$8,"&lt;="&amp;HU$9,conditions!$9:$9,"&gt;="&amp;HU$9),SUMIFS(conditions!$131:$131,conditions!$8:$8,"&lt;="&amp;HU$9,conditions!$9:$9,"&gt;="&amp;HU$9),0))</f>
        <v>0</v>
      </c>
      <c r="HV194" s="27">
        <f>IF(HV$9="",0,IF(DAY(HV$9)=SUMIFS(conditions!$132:$132,conditions!$8:$8,"&lt;="&amp;HV$9,conditions!$9:$9,"&gt;="&amp;HV$9),SUMIFS(conditions!$131:$131,conditions!$8:$8,"&lt;="&amp;HV$9,conditions!$9:$9,"&gt;="&amp;HV$9),0))</f>
        <v>0</v>
      </c>
      <c r="HW194" s="27">
        <f>IF(HW$9="",0,IF(DAY(HW$9)=SUMIFS(conditions!$132:$132,conditions!$8:$8,"&lt;="&amp;HW$9,conditions!$9:$9,"&gt;="&amp;HW$9),SUMIFS(conditions!$131:$131,conditions!$8:$8,"&lt;="&amp;HW$9,conditions!$9:$9,"&gt;="&amp;HW$9),0))</f>
        <v>0</v>
      </c>
      <c r="HX194" s="27">
        <f>IF(HX$9="",0,IF(DAY(HX$9)=SUMIFS(conditions!$132:$132,conditions!$8:$8,"&lt;="&amp;HX$9,conditions!$9:$9,"&gt;="&amp;HX$9),SUMIFS(conditions!$131:$131,conditions!$8:$8,"&lt;="&amp;HX$9,conditions!$9:$9,"&gt;="&amp;HX$9),0))</f>
        <v>0</v>
      </c>
      <c r="HY194" s="27">
        <f>IF(HY$9="",0,IF(DAY(HY$9)=SUMIFS(conditions!$132:$132,conditions!$8:$8,"&lt;="&amp;HY$9,conditions!$9:$9,"&gt;="&amp;HY$9),SUMIFS(conditions!$131:$131,conditions!$8:$8,"&lt;="&amp;HY$9,conditions!$9:$9,"&gt;="&amp;HY$9),0))</f>
        <v>0</v>
      </c>
      <c r="HZ194" s="27">
        <f>IF(HZ$9="",0,IF(DAY(HZ$9)=SUMIFS(conditions!$132:$132,conditions!$8:$8,"&lt;="&amp;HZ$9,conditions!$9:$9,"&gt;="&amp;HZ$9),SUMIFS(conditions!$131:$131,conditions!$8:$8,"&lt;="&amp;HZ$9,conditions!$9:$9,"&gt;="&amp;HZ$9),0))</f>
        <v>0</v>
      </c>
      <c r="IA194" s="27">
        <f>IF(IA$9="",0,IF(DAY(IA$9)=SUMIFS(conditions!$132:$132,conditions!$8:$8,"&lt;="&amp;IA$9,conditions!$9:$9,"&gt;="&amp;IA$9),SUMIFS(conditions!$131:$131,conditions!$8:$8,"&lt;="&amp;IA$9,conditions!$9:$9,"&gt;="&amp;IA$9),0))</f>
        <v>0</v>
      </c>
      <c r="IB194" s="27">
        <f>IF(IB$9="",0,IF(DAY(IB$9)=SUMIFS(conditions!$132:$132,conditions!$8:$8,"&lt;="&amp;IB$9,conditions!$9:$9,"&gt;="&amp;IB$9),SUMIFS(conditions!$131:$131,conditions!$8:$8,"&lt;="&amp;IB$9,conditions!$9:$9,"&gt;="&amp;IB$9),0))</f>
        <v>0</v>
      </c>
      <c r="IC194" s="27">
        <f>IF(IC$9="",0,IF(DAY(IC$9)=SUMIFS(conditions!$132:$132,conditions!$8:$8,"&lt;="&amp;IC$9,conditions!$9:$9,"&gt;="&amp;IC$9),SUMIFS(conditions!$131:$131,conditions!$8:$8,"&lt;="&amp;IC$9,conditions!$9:$9,"&gt;="&amp;IC$9),0))</f>
        <v>0</v>
      </c>
      <c r="ID194" s="27">
        <f>IF(ID$9="",0,IF(DAY(ID$9)=SUMIFS(conditions!$132:$132,conditions!$8:$8,"&lt;="&amp;ID$9,conditions!$9:$9,"&gt;="&amp;ID$9),SUMIFS(conditions!$131:$131,conditions!$8:$8,"&lt;="&amp;ID$9,conditions!$9:$9,"&gt;="&amp;ID$9),0))</f>
        <v>0</v>
      </c>
      <c r="IE194" s="27">
        <f>IF(IE$9="",0,IF(DAY(IE$9)=SUMIFS(conditions!$132:$132,conditions!$8:$8,"&lt;="&amp;IE$9,conditions!$9:$9,"&gt;="&amp;IE$9),SUMIFS(conditions!$131:$131,conditions!$8:$8,"&lt;="&amp;IE$9,conditions!$9:$9,"&gt;="&amp;IE$9),0))</f>
        <v>0</v>
      </c>
      <c r="IF194" s="27">
        <f>IF(IF$9="",0,IF(DAY(IF$9)=SUMIFS(conditions!$132:$132,conditions!$8:$8,"&lt;="&amp;IF$9,conditions!$9:$9,"&gt;="&amp;IF$9),SUMIFS(conditions!$131:$131,conditions!$8:$8,"&lt;="&amp;IF$9,conditions!$9:$9,"&gt;="&amp;IF$9),0))</f>
        <v>0</v>
      </c>
      <c r="IG194" s="27">
        <f>IF(IG$9="",0,IF(DAY(IG$9)=SUMIFS(conditions!$132:$132,conditions!$8:$8,"&lt;="&amp;IG$9,conditions!$9:$9,"&gt;="&amp;IG$9),SUMIFS(conditions!$131:$131,conditions!$8:$8,"&lt;="&amp;IG$9,conditions!$9:$9,"&gt;="&amp;IG$9),0))</f>
        <v>0</v>
      </c>
      <c r="IH194" s="27">
        <f>IF(IH$9="",0,IF(DAY(IH$9)=SUMIFS(conditions!$132:$132,conditions!$8:$8,"&lt;="&amp;IH$9,conditions!$9:$9,"&gt;="&amp;IH$9),SUMIFS(conditions!$131:$131,conditions!$8:$8,"&lt;="&amp;IH$9,conditions!$9:$9,"&gt;="&amp;IH$9),0))</f>
        <v>0</v>
      </c>
      <c r="II194" s="27">
        <f>IF(II$9="",0,IF(DAY(II$9)=SUMIFS(conditions!$132:$132,conditions!$8:$8,"&lt;="&amp;II$9,conditions!$9:$9,"&gt;="&amp;II$9),SUMIFS(conditions!$131:$131,conditions!$8:$8,"&lt;="&amp;II$9,conditions!$9:$9,"&gt;="&amp;II$9),0))</f>
        <v>0</v>
      </c>
      <c r="IJ194" s="27">
        <f>IF(IJ$9="",0,IF(DAY(IJ$9)=SUMIFS(conditions!$132:$132,conditions!$8:$8,"&lt;="&amp;IJ$9,conditions!$9:$9,"&gt;="&amp;IJ$9),SUMIFS(conditions!$131:$131,conditions!$8:$8,"&lt;="&amp;IJ$9,conditions!$9:$9,"&gt;="&amp;IJ$9),0))</f>
        <v>0</v>
      </c>
      <c r="IK194" s="27">
        <f>IF(IK$9="",0,IF(DAY(IK$9)=SUMIFS(conditions!$132:$132,conditions!$8:$8,"&lt;="&amp;IK$9,conditions!$9:$9,"&gt;="&amp;IK$9),SUMIFS(conditions!$131:$131,conditions!$8:$8,"&lt;="&amp;IK$9,conditions!$9:$9,"&gt;="&amp;IK$9),0))</f>
        <v>0</v>
      </c>
      <c r="IL194" s="27">
        <f>IF(IL$9="",0,IF(DAY(IL$9)=SUMIFS(conditions!$132:$132,conditions!$8:$8,"&lt;="&amp;IL$9,conditions!$9:$9,"&gt;="&amp;IL$9),SUMIFS(conditions!$131:$131,conditions!$8:$8,"&lt;="&amp;IL$9,conditions!$9:$9,"&gt;="&amp;IL$9),0))</f>
        <v>0</v>
      </c>
      <c r="IM194" s="27">
        <f>IF(IM$9="",0,IF(DAY(IM$9)=SUMIFS(conditions!$132:$132,conditions!$8:$8,"&lt;="&amp;IM$9,conditions!$9:$9,"&gt;="&amp;IM$9),SUMIFS(conditions!$131:$131,conditions!$8:$8,"&lt;="&amp;IM$9,conditions!$9:$9,"&gt;="&amp;IM$9),0))</f>
        <v>0</v>
      </c>
      <c r="IN194" s="27">
        <f>IF(IN$9="",0,IF(DAY(IN$9)=SUMIFS(conditions!$132:$132,conditions!$8:$8,"&lt;="&amp;IN$9,conditions!$9:$9,"&gt;="&amp;IN$9),SUMIFS(conditions!$131:$131,conditions!$8:$8,"&lt;="&amp;IN$9,conditions!$9:$9,"&gt;="&amp;IN$9),0))</f>
        <v>0</v>
      </c>
      <c r="IO194" s="27">
        <f>IF(IO$9="",0,IF(DAY(IO$9)=SUMIFS(conditions!$132:$132,conditions!$8:$8,"&lt;="&amp;IO$9,conditions!$9:$9,"&gt;="&amp;IO$9),SUMIFS(conditions!$131:$131,conditions!$8:$8,"&lt;="&amp;IO$9,conditions!$9:$9,"&gt;="&amp;IO$9),0))</f>
        <v>0</v>
      </c>
      <c r="IP194" s="27">
        <f>IF(IP$9="",0,IF(DAY(IP$9)=SUMIFS(conditions!$132:$132,conditions!$8:$8,"&lt;="&amp;IP$9,conditions!$9:$9,"&gt;="&amp;IP$9),SUMIFS(conditions!$131:$131,conditions!$8:$8,"&lt;="&amp;IP$9,conditions!$9:$9,"&gt;="&amp;IP$9),0))</f>
        <v>259.8</v>
      </c>
      <c r="IQ194" s="27">
        <f>IF(IQ$9="",0,IF(DAY(IQ$9)=SUMIFS(conditions!$132:$132,conditions!$8:$8,"&lt;="&amp;IQ$9,conditions!$9:$9,"&gt;="&amp;IQ$9),SUMIFS(conditions!$131:$131,conditions!$8:$8,"&lt;="&amp;IQ$9,conditions!$9:$9,"&gt;="&amp;IQ$9),0))</f>
        <v>0</v>
      </c>
      <c r="IR194" s="27">
        <f>IF(IR$9="",0,IF(DAY(IR$9)=SUMIFS(conditions!$132:$132,conditions!$8:$8,"&lt;="&amp;IR$9,conditions!$9:$9,"&gt;="&amp;IR$9),SUMIFS(conditions!$131:$131,conditions!$8:$8,"&lt;="&amp;IR$9,conditions!$9:$9,"&gt;="&amp;IR$9),0))</f>
        <v>0</v>
      </c>
      <c r="IS194" s="27">
        <f>IF(IS$9="",0,IF(DAY(IS$9)=SUMIFS(conditions!$132:$132,conditions!$8:$8,"&lt;="&amp;IS$9,conditions!$9:$9,"&gt;="&amp;IS$9),SUMIFS(conditions!$131:$131,conditions!$8:$8,"&lt;="&amp;IS$9,conditions!$9:$9,"&gt;="&amp;IS$9),0))</f>
        <v>0</v>
      </c>
      <c r="IT194" s="27">
        <f>IF(IT$9="",0,IF(DAY(IT$9)=SUMIFS(conditions!$132:$132,conditions!$8:$8,"&lt;="&amp;IT$9,conditions!$9:$9,"&gt;="&amp;IT$9),SUMIFS(conditions!$131:$131,conditions!$8:$8,"&lt;="&amp;IT$9,conditions!$9:$9,"&gt;="&amp;IT$9),0))</f>
        <v>0</v>
      </c>
      <c r="IU194" s="27">
        <f>IF(IU$9="",0,IF(DAY(IU$9)=SUMIFS(conditions!$132:$132,conditions!$8:$8,"&lt;="&amp;IU$9,conditions!$9:$9,"&gt;="&amp;IU$9),SUMIFS(conditions!$131:$131,conditions!$8:$8,"&lt;="&amp;IU$9,conditions!$9:$9,"&gt;="&amp;IU$9),0))</f>
        <v>0</v>
      </c>
      <c r="IV194" s="27">
        <f>IF(IV$9="",0,IF(DAY(IV$9)=SUMIFS(conditions!$132:$132,conditions!$8:$8,"&lt;="&amp;IV$9,conditions!$9:$9,"&gt;="&amp;IV$9),SUMIFS(conditions!$131:$131,conditions!$8:$8,"&lt;="&amp;IV$9,conditions!$9:$9,"&gt;="&amp;IV$9),0))</f>
        <v>0</v>
      </c>
      <c r="IW194" s="27">
        <f>IF(IW$9="",0,IF(DAY(IW$9)=SUMIFS(conditions!$132:$132,conditions!$8:$8,"&lt;="&amp;IW$9,conditions!$9:$9,"&gt;="&amp;IW$9),SUMIFS(conditions!$131:$131,conditions!$8:$8,"&lt;="&amp;IW$9,conditions!$9:$9,"&gt;="&amp;IW$9),0))</f>
        <v>0</v>
      </c>
      <c r="IX194" s="27">
        <f>IF(IX$9="",0,IF(DAY(IX$9)=SUMIFS(conditions!$132:$132,conditions!$8:$8,"&lt;="&amp;IX$9,conditions!$9:$9,"&gt;="&amp;IX$9),SUMIFS(conditions!$131:$131,conditions!$8:$8,"&lt;="&amp;IX$9,conditions!$9:$9,"&gt;="&amp;IX$9),0))</f>
        <v>0</v>
      </c>
      <c r="IY194" s="27">
        <f>IF(IY$9="",0,IF(DAY(IY$9)=SUMIFS(conditions!$132:$132,conditions!$8:$8,"&lt;="&amp;IY$9,conditions!$9:$9,"&gt;="&amp;IY$9),SUMIFS(conditions!$131:$131,conditions!$8:$8,"&lt;="&amp;IY$9,conditions!$9:$9,"&gt;="&amp;IY$9),0))</f>
        <v>0</v>
      </c>
      <c r="IZ194" s="27">
        <f>IF(IZ$9="",0,IF(DAY(IZ$9)=SUMIFS(conditions!$132:$132,conditions!$8:$8,"&lt;="&amp;IZ$9,conditions!$9:$9,"&gt;="&amp;IZ$9),SUMIFS(conditions!$131:$131,conditions!$8:$8,"&lt;="&amp;IZ$9,conditions!$9:$9,"&gt;="&amp;IZ$9),0))</f>
        <v>0</v>
      </c>
      <c r="JA194" s="27">
        <f>IF(JA$9="",0,IF(DAY(JA$9)=SUMIFS(conditions!$132:$132,conditions!$8:$8,"&lt;="&amp;JA$9,conditions!$9:$9,"&gt;="&amp;JA$9),SUMIFS(conditions!$131:$131,conditions!$8:$8,"&lt;="&amp;JA$9,conditions!$9:$9,"&gt;="&amp;JA$9),0))</f>
        <v>0</v>
      </c>
      <c r="JB194" s="27">
        <f>IF(JB$9="",0,IF(DAY(JB$9)=SUMIFS(conditions!$132:$132,conditions!$8:$8,"&lt;="&amp;JB$9,conditions!$9:$9,"&gt;="&amp;JB$9),SUMIFS(conditions!$131:$131,conditions!$8:$8,"&lt;="&amp;JB$9,conditions!$9:$9,"&gt;="&amp;JB$9),0))</f>
        <v>0</v>
      </c>
      <c r="JC194" s="27">
        <f>IF(JC$9="",0,IF(DAY(JC$9)=SUMIFS(conditions!$132:$132,conditions!$8:$8,"&lt;="&amp;JC$9,conditions!$9:$9,"&gt;="&amp;JC$9),SUMIFS(conditions!$131:$131,conditions!$8:$8,"&lt;="&amp;JC$9,conditions!$9:$9,"&gt;="&amp;JC$9),0))</f>
        <v>0</v>
      </c>
      <c r="JD194" s="27">
        <f>IF(JD$9="",0,IF(DAY(JD$9)=SUMIFS(conditions!$132:$132,conditions!$8:$8,"&lt;="&amp;JD$9,conditions!$9:$9,"&gt;="&amp;JD$9),SUMIFS(conditions!$131:$131,conditions!$8:$8,"&lt;="&amp;JD$9,conditions!$9:$9,"&gt;="&amp;JD$9),0))</f>
        <v>0</v>
      </c>
      <c r="JE194" s="27">
        <f>IF(JE$9="",0,IF(DAY(JE$9)=SUMIFS(conditions!$132:$132,conditions!$8:$8,"&lt;="&amp;JE$9,conditions!$9:$9,"&gt;="&amp;JE$9),SUMIFS(conditions!$131:$131,conditions!$8:$8,"&lt;="&amp;JE$9,conditions!$9:$9,"&gt;="&amp;JE$9),0))</f>
        <v>0</v>
      </c>
      <c r="JF194" s="27">
        <f>IF(JF$9="",0,IF(DAY(JF$9)=SUMIFS(conditions!$132:$132,conditions!$8:$8,"&lt;="&amp;JF$9,conditions!$9:$9,"&gt;="&amp;JF$9),SUMIFS(conditions!$131:$131,conditions!$8:$8,"&lt;="&amp;JF$9,conditions!$9:$9,"&gt;="&amp;JF$9),0))</f>
        <v>0</v>
      </c>
      <c r="JG194" s="27">
        <f>IF(JG$9="",0,IF(DAY(JG$9)=SUMIFS(conditions!$132:$132,conditions!$8:$8,"&lt;="&amp;JG$9,conditions!$9:$9,"&gt;="&amp;JG$9),SUMIFS(conditions!$131:$131,conditions!$8:$8,"&lt;="&amp;JG$9,conditions!$9:$9,"&gt;="&amp;JG$9),0))</f>
        <v>0</v>
      </c>
      <c r="JH194" s="27">
        <f>IF(JH$9="",0,IF(DAY(JH$9)=SUMIFS(conditions!$132:$132,conditions!$8:$8,"&lt;="&amp;JH$9,conditions!$9:$9,"&gt;="&amp;JH$9),SUMIFS(conditions!$131:$131,conditions!$8:$8,"&lt;="&amp;JH$9,conditions!$9:$9,"&gt;="&amp;JH$9),0))</f>
        <v>0</v>
      </c>
      <c r="JI194" s="27">
        <f>IF(JI$9="",0,IF(DAY(JI$9)=SUMIFS(conditions!$132:$132,conditions!$8:$8,"&lt;="&amp;JI$9,conditions!$9:$9,"&gt;="&amp;JI$9),SUMIFS(conditions!$131:$131,conditions!$8:$8,"&lt;="&amp;JI$9,conditions!$9:$9,"&gt;="&amp;JI$9),0))</f>
        <v>0</v>
      </c>
      <c r="JJ194" s="27">
        <f>IF(JJ$9="",0,IF(DAY(JJ$9)=SUMIFS(conditions!$132:$132,conditions!$8:$8,"&lt;="&amp;JJ$9,conditions!$9:$9,"&gt;="&amp;JJ$9),SUMIFS(conditions!$131:$131,conditions!$8:$8,"&lt;="&amp;JJ$9,conditions!$9:$9,"&gt;="&amp;JJ$9),0))</f>
        <v>0</v>
      </c>
      <c r="JK194" s="27">
        <f>IF(JK$9="",0,IF(DAY(JK$9)=SUMIFS(conditions!$132:$132,conditions!$8:$8,"&lt;="&amp;JK$9,conditions!$9:$9,"&gt;="&amp;JK$9),SUMIFS(conditions!$131:$131,conditions!$8:$8,"&lt;="&amp;JK$9,conditions!$9:$9,"&gt;="&amp;JK$9),0))</f>
        <v>0</v>
      </c>
      <c r="JL194" s="27">
        <f>IF(JL$9="",0,IF(DAY(JL$9)=SUMIFS(conditions!$132:$132,conditions!$8:$8,"&lt;="&amp;JL$9,conditions!$9:$9,"&gt;="&amp;JL$9),SUMIFS(conditions!$131:$131,conditions!$8:$8,"&lt;="&amp;JL$9,conditions!$9:$9,"&gt;="&amp;JL$9),0))</f>
        <v>0</v>
      </c>
      <c r="JM194" s="27">
        <f>IF(JM$9="",0,IF(DAY(JM$9)=SUMIFS(conditions!$132:$132,conditions!$8:$8,"&lt;="&amp;JM$9,conditions!$9:$9,"&gt;="&amp;JM$9),SUMIFS(conditions!$131:$131,conditions!$8:$8,"&lt;="&amp;JM$9,conditions!$9:$9,"&gt;="&amp;JM$9),0))</f>
        <v>0</v>
      </c>
      <c r="JN194" s="27">
        <f>IF(JN$9="",0,IF(DAY(JN$9)=SUMIFS(conditions!$132:$132,conditions!$8:$8,"&lt;="&amp;JN$9,conditions!$9:$9,"&gt;="&amp;JN$9),SUMIFS(conditions!$131:$131,conditions!$8:$8,"&lt;="&amp;JN$9,conditions!$9:$9,"&gt;="&amp;JN$9),0))</f>
        <v>0</v>
      </c>
      <c r="JO194" s="27">
        <f>IF(JO$9="",0,IF(DAY(JO$9)=SUMIFS(conditions!$132:$132,conditions!$8:$8,"&lt;="&amp;JO$9,conditions!$9:$9,"&gt;="&amp;JO$9),SUMIFS(conditions!$131:$131,conditions!$8:$8,"&lt;="&amp;JO$9,conditions!$9:$9,"&gt;="&amp;JO$9),0))</f>
        <v>0</v>
      </c>
      <c r="JP194" s="27">
        <f>IF(JP$9="",0,IF(DAY(JP$9)=SUMIFS(conditions!$132:$132,conditions!$8:$8,"&lt;="&amp;JP$9,conditions!$9:$9,"&gt;="&amp;JP$9),SUMIFS(conditions!$131:$131,conditions!$8:$8,"&lt;="&amp;JP$9,conditions!$9:$9,"&gt;="&amp;JP$9),0))</f>
        <v>0</v>
      </c>
      <c r="JQ194" s="27">
        <f>IF(JQ$9="",0,IF(DAY(JQ$9)=SUMIFS(conditions!$132:$132,conditions!$8:$8,"&lt;="&amp;JQ$9,conditions!$9:$9,"&gt;="&amp;JQ$9),SUMIFS(conditions!$131:$131,conditions!$8:$8,"&lt;="&amp;JQ$9,conditions!$9:$9,"&gt;="&amp;JQ$9),0))</f>
        <v>0</v>
      </c>
      <c r="JR194" s="27">
        <f>IF(JR$9="",0,IF(DAY(JR$9)=SUMIFS(conditions!$132:$132,conditions!$8:$8,"&lt;="&amp;JR$9,conditions!$9:$9,"&gt;="&amp;JR$9),SUMIFS(conditions!$131:$131,conditions!$8:$8,"&lt;="&amp;JR$9,conditions!$9:$9,"&gt;="&amp;JR$9),0))</f>
        <v>0</v>
      </c>
      <c r="JS194" s="27">
        <f>IF(JS$9="",0,IF(DAY(JS$9)=SUMIFS(conditions!$132:$132,conditions!$8:$8,"&lt;="&amp;JS$9,conditions!$9:$9,"&gt;="&amp;JS$9),SUMIFS(conditions!$131:$131,conditions!$8:$8,"&lt;="&amp;JS$9,conditions!$9:$9,"&gt;="&amp;JS$9),0))</f>
        <v>259.8</v>
      </c>
      <c r="JT194" s="27">
        <f>IF(JT$9="",0,IF(DAY(JT$9)=SUMIFS(conditions!$132:$132,conditions!$8:$8,"&lt;="&amp;JT$9,conditions!$9:$9,"&gt;="&amp;JT$9),SUMIFS(conditions!$131:$131,conditions!$8:$8,"&lt;="&amp;JT$9,conditions!$9:$9,"&gt;="&amp;JT$9),0))</f>
        <v>0</v>
      </c>
      <c r="JU194" s="27">
        <f>IF(JU$9="",0,IF(DAY(JU$9)=SUMIFS(conditions!$132:$132,conditions!$8:$8,"&lt;="&amp;JU$9,conditions!$9:$9,"&gt;="&amp;JU$9),SUMIFS(conditions!$131:$131,conditions!$8:$8,"&lt;="&amp;JU$9,conditions!$9:$9,"&gt;="&amp;JU$9),0))</f>
        <v>0</v>
      </c>
      <c r="JV194" s="27">
        <f>IF(JV$9="",0,IF(DAY(JV$9)=SUMIFS(conditions!$132:$132,conditions!$8:$8,"&lt;="&amp;JV$9,conditions!$9:$9,"&gt;="&amp;JV$9),SUMIFS(conditions!$131:$131,conditions!$8:$8,"&lt;="&amp;JV$9,conditions!$9:$9,"&gt;="&amp;JV$9),0))</f>
        <v>0</v>
      </c>
      <c r="JW194" s="27">
        <f>IF(JW$9="",0,IF(DAY(JW$9)=SUMIFS(conditions!$132:$132,conditions!$8:$8,"&lt;="&amp;JW$9,conditions!$9:$9,"&gt;="&amp;JW$9),SUMIFS(conditions!$131:$131,conditions!$8:$8,"&lt;="&amp;JW$9,conditions!$9:$9,"&gt;="&amp;JW$9),0))</f>
        <v>0</v>
      </c>
      <c r="JX194" s="27">
        <f>IF(JX$9="",0,IF(DAY(JX$9)=SUMIFS(conditions!$132:$132,conditions!$8:$8,"&lt;="&amp;JX$9,conditions!$9:$9,"&gt;="&amp;JX$9),SUMIFS(conditions!$131:$131,conditions!$8:$8,"&lt;="&amp;JX$9,conditions!$9:$9,"&gt;="&amp;JX$9),0))</f>
        <v>0</v>
      </c>
      <c r="JY194" s="27">
        <f>IF(JY$9="",0,IF(DAY(JY$9)=SUMIFS(conditions!$132:$132,conditions!$8:$8,"&lt;="&amp;JY$9,conditions!$9:$9,"&gt;="&amp;JY$9),SUMIFS(conditions!$131:$131,conditions!$8:$8,"&lt;="&amp;JY$9,conditions!$9:$9,"&gt;="&amp;JY$9),0))</f>
        <v>0</v>
      </c>
      <c r="JZ194" s="27">
        <f>IF(JZ$9="",0,IF(DAY(JZ$9)=SUMIFS(conditions!$132:$132,conditions!$8:$8,"&lt;="&amp;JZ$9,conditions!$9:$9,"&gt;="&amp;JZ$9),SUMIFS(conditions!$131:$131,conditions!$8:$8,"&lt;="&amp;JZ$9,conditions!$9:$9,"&gt;="&amp;JZ$9),0))</f>
        <v>0</v>
      </c>
      <c r="KA194" s="27">
        <f>IF(KA$9="",0,IF(DAY(KA$9)=SUMIFS(conditions!$132:$132,conditions!$8:$8,"&lt;="&amp;KA$9,conditions!$9:$9,"&gt;="&amp;KA$9),SUMIFS(conditions!$131:$131,conditions!$8:$8,"&lt;="&amp;KA$9,conditions!$9:$9,"&gt;="&amp;KA$9),0))</f>
        <v>0</v>
      </c>
      <c r="KB194" s="27">
        <f>IF(KB$9="",0,IF(DAY(KB$9)=SUMIFS(conditions!$132:$132,conditions!$8:$8,"&lt;="&amp;KB$9,conditions!$9:$9,"&gt;="&amp;KB$9),SUMIFS(conditions!$131:$131,conditions!$8:$8,"&lt;="&amp;KB$9,conditions!$9:$9,"&gt;="&amp;KB$9),0))</f>
        <v>0</v>
      </c>
      <c r="KC194" s="27">
        <f>IF(KC$9="",0,IF(DAY(KC$9)=SUMIFS(conditions!$132:$132,conditions!$8:$8,"&lt;="&amp;KC$9,conditions!$9:$9,"&gt;="&amp;KC$9),SUMIFS(conditions!$131:$131,conditions!$8:$8,"&lt;="&amp;KC$9,conditions!$9:$9,"&gt;="&amp;KC$9),0))</f>
        <v>0</v>
      </c>
      <c r="KD194" s="27">
        <f>IF(KD$9="",0,IF(DAY(KD$9)=SUMIFS(conditions!$132:$132,conditions!$8:$8,"&lt;="&amp;KD$9,conditions!$9:$9,"&gt;="&amp;KD$9),SUMIFS(conditions!$131:$131,conditions!$8:$8,"&lt;="&amp;KD$9,conditions!$9:$9,"&gt;="&amp;KD$9),0))</f>
        <v>0</v>
      </c>
      <c r="KE194" s="27">
        <f>IF(KE$9="",0,IF(DAY(KE$9)=SUMIFS(conditions!$132:$132,conditions!$8:$8,"&lt;="&amp;KE$9,conditions!$9:$9,"&gt;="&amp;KE$9),SUMIFS(conditions!$131:$131,conditions!$8:$8,"&lt;="&amp;KE$9,conditions!$9:$9,"&gt;="&amp;KE$9),0))</f>
        <v>0</v>
      </c>
      <c r="KF194" s="27">
        <f>IF(KF$9="",0,IF(DAY(KF$9)=SUMIFS(conditions!$132:$132,conditions!$8:$8,"&lt;="&amp;KF$9,conditions!$9:$9,"&gt;="&amp;KF$9),SUMIFS(conditions!$131:$131,conditions!$8:$8,"&lt;="&amp;KF$9,conditions!$9:$9,"&gt;="&amp;KF$9),0))</f>
        <v>0</v>
      </c>
      <c r="KG194" s="27">
        <f>IF(KG$9="",0,IF(DAY(KG$9)=SUMIFS(conditions!$132:$132,conditions!$8:$8,"&lt;="&amp;KG$9,conditions!$9:$9,"&gt;="&amp;KG$9),SUMIFS(conditions!$131:$131,conditions!$8:$8,"&lt;="&amp;KG$9,conditions!$9:$9,"&gt;="&amp;KG$9),0))</f>
        <v>0</v>
      </c>
      <c r="KH194" s="27">
        <f>IF(KH$9="",0,IF(DAY(KH$9)=SUMIFS(conditions!$132:$132,conditions!$8:$8,"&lt;="&amp;KH$9,conditions!$9:$9,"&gt;="&amp;KH$9),SUMIFS(conditions!$131:$131,conditions!$8:$8,"&lt;="&amp;KH$9,conditions!$9:$9,"&gt;="&amp;KH$9),0))</f>
        <v>0</v>
      </c>
      <c r="KI194" s="27">
        <f>IF(KI$9="",0,IF(DAY(KI$9)=SUMIFS(conditions!$132:$132,conditions!$8:$8,"&lt;="&amp;KI$9,conditions!$9:$9,"&gt;="&amp;KI$9),SUMIFS(conditions!$131:$131,conditions!$8:$8,"&lt;="&amp;KI$9,conditions!$9:$9,"&gt;="&amp;KI$9),0))</f>
        <v>0</v>
      </c>
      <c r="KJ194" s="27">
        <f>IF(KJ$9="",0,IF(DAY(KJ$9)=SUMIFS(conditions!$132:$132,conditions!$8:$8,"&lt;="&amp;KJ$9,conditions!$9:$9,"&gt;="&amp;KJ$9),SUMIFS(conditions!$131:$131,conditions!$8:$8,"&lt;="&amp;KJ$9,conditions!$9:$9,"&gt;="&amp;KJ$9),0))</f>
        <v>0</v>
      </c>
      <c r="KK194" s="27">
        <f>IF(KK$9="",0,IF(DAY(KK$9)=SUMIFS(conditions!$132:$132,conditions!$8:$8,"&lt;="&amp;KK$9,conditions!$9:$9,"&gt;="&amp;KK$9),SUMIFS(conditions!$131:$131,conditions!$8:$8,"&lt;="&amp;KK$9,conditions!$9:$9,"&gt;="&amp;KK$9),0))</f>
        <v>0</v>
      </c>
      <c r="KL194" s="27">
        <f>IF(KL$9="",0,IF(DAY(KL$9)=SUMIFS(conditions!$132:$132,conditions!$8:$8,"&lt;="&amp;KL$9,conditions!$9:$9,"&gt;="&amp;KL$9),SUMIFS(conditions!$131:$131,conditions!$8:$8,"&lt;="&amp;KL$9,conditions!$9:$9,"&gt;="&amp;KL$9),0))</f>
        <v>0</v>
      </c>
      <c r="KM194" s="27">
        <f>IF(KM$9="",0,IF(DAY(KM$9)=SUMIFS(conditions!$132:$132,conditions!$8:$8,"&lt;="&amp;KM$9,conditions!$9:$9,"&gt;="&amp;KM$9),SUMIFS(conditions!$131:$131,conditions!$8:$8,"&lt;="&amp;KM$9,conditions!$9:$9,"&gt;="&amp;KM$9),0))</f>
        <v>0</v>
      </c>
      <c r="KN194" s="27">
        <f>IF(KN$9="",0,IF(DAY(KN$9)=SUMIFS(conditions!$132:$132,conditions!$8:$8,"&lt;="&amp;KN$9,conditions!$9:$9,"&gt;="&amp;KN$9),SUMIFS(conditions!$131:$131,conditions!$8:$8,"&lt;="&amp;KN$9,conditions!$9:$9,"&gt;="&amp;KN$9),0))</f>
        <v>0</v>
      </c>
      <c r="KO194" s="27">
        <f>IF(KO$9="",0,IF(DAY(KO$9)=SUMIFS(conditions!$132:$132,conditions!$8:$8,"&lt;="&amp;KO$9,conditions!$9:$9,"&gt;="&amp;KO$9),SUMIFS(conditions!$131:$131,conditions!$8:$8,"&lt;="&amp;KO$9,conditions!$9:$9,"&gt;="&amp;KO$9),0))</f>
        <v>0</v>
      </c>
      <c r="KP194" s="27">
        <f>IF(KP$9="",0,IF(DAY(KP$9)=SUMIFS(conditions!$132:$132,conditions!$8:$8,"&lt;="&amp;KP$9,conditions!$9:$9,"&gt;="&amp;KP$9),SUMIFS(conditions!$131:$131,conditions!$8:$8,"&lt;="&amp;KP$9,conditions!$9:$9,"&gt;="&amp;KP$9),0))</f>
        <v>0</v>
      </c>
      <c r="KQ194" s="27">
        <f>IF(KQ$9="",0,IF(DAY(KQ$9)=SUMIFS(conditions!$132:$132,conditions!$8:$8,"&lt;="&amp;KQ$9,conditions!$9:$9,"&gt;="&amp;KQ$9),SUMIFS(conditions!$131:$131,conditions!$8:$8,"&lt;="&amp;KQ$9,conditions!$9:$9,"&gt;="&amp;KQ$9),0))</f>
        <v>0</v>
      </c>
      <c r="KR194" s="27">
        <f>IF(KR$9="",0,IF(DAY(KR$9)=SUMIFS(conditions!$132:$132,conditions!$8:$8,"&lt;="&amp;KR$9,conditions!$9:$9,"&gt;="&amp;KR$9),SUMIFS(conditions!$131:$131,conditions!$8:$8,"&lt;="&amp;KR$9,conditions!$9:$9,"&gt;="&amp;KR$9),0))</f>
        <v>0</v>
      </c>
      <c r="KS194" s="27">
        <f>IF(KS$9="",0,IF(DAY(KS$9)=SUMIFS(conditions!$132:$132,conditions!$8:$8,"&lt;="&amp;KS$9,conditions!$9:$9,"&gt;="&amp;KS$9),SUMIFS(conditions!$131:$131,conditions!$8:$8,"&lt;="&amp;KS$9,conditions!$9:$9,"&gt;="&amp;KS$9),0))</f>
        <v>0</v>
      </c>
      <c r="KT194" s="27">
        <f>IF(KT$9="",0,IF(DAY(KT$9)=SUMIFS(conditions!$132:$132,conditions!$8:$8,"&lt;="&amp;KT$9,conditions!$9:$9,"&gt;="&amp;KT$9),SUMIFS(conditions!$131:$131,conditions!$8:$8,"&lt;="&amp;KT$9,conditions!$9:$9,"&gt;="&amp;KT$9),0))</f>
        <v>0</v>
      </c>
      <c r="KU194" s="27">
        <f>IF(KU$9="",0,IF(DAY(KU$9)=SUMIFS(conditions!$132:$132,conditions!$8:$8,"&lt;="&amp;KU$9,conditions!$9:$9,"&gt;="&amp;KU$9),SUMIFS(conditions!$131:$131,conditions!$8:$8,"&lt;="&amp;KU$9,conditions!$9:$9,"&gt;="&amp;KU$9),0))</f>
        <v>0</v>
      </c>
      <c r="KV194" s="27">
        <f>IF(KV$9="",0,IF(DAY(KV$9)=SUMIFS(conditions!$132:$132,conditions!$8:$8,"&lt;="&amp;KV$9,conditions!$9:$9,"&gt;="&amp;KV$9),SUMIFS(conditions!$131:$131,conditions!$8:$8,"&lt;="&amp;KV$9,conditions!$9:$9,"&gt;="&amp;KV$9),0))</f>
        <v>0</v>
      </c>
      <c r="KW194" s="27">
        <f>IF(KW$9="",0,IF(DAY(KW$9)=SUMIFS(conditions!$132:$132,conditions!$8:$8,"&lt;="&amp;KW$9,conditions!$9:$9,"&gt;="&amp;KW$9),SUMIFS(conditions!$131:$131,conditions!$8:$8,"&lt;="&amp;KW$9,conditions!$9:$9,"&gt;="&amp;KW$9),0))</f>
        <v>0</v>
      </c>
      <c r="KX194" s="27">
        <f>IF(KX$9="",0,IF(DAY(KX$9)=SUMIFS(conditions!$132:$132,conditions!$8:$8,"&lt;="&amp;KX$9,conditions!$9:$9,"&gt;="&amp;KX$9),SUMIFS(conditions!$131:$131,conditions!$8:$8,"&lt;="&amp;KX$9,conditions!$9:$9,"&gt;="&amp;KX$9),0))</f>
        <v>231.3</v>
      </c>
      <c r="KY194" s="27">
        <f>IF(KY$9="",0,IF(DAY(KY$9)=SUMIFS(conditions!$132:$132,conditions!$8:$8,"&lt;="&amp;KY$9,conditions!$9:$9,"&gt;="&amp;KY$9),SUMIFS(conditions!$131:$131,conditions!$8:$8,"&lt;="&amp;KY$9,conditions!$9:$9,"&gt;="&amp;KY$9),0))</f>
        <v>0</v>
      </c>
      <c r="KZ194" s="27">
        <f>IF(KZ$9="",0,IF(DAY(KZ$9)=SUMIFS(conditions!$132:$132,conditions!$8:$8,"&lt;="&amp;KZ$9,conditions!$9:$9,"&gt;="&amp;KZ$9),SUMIFS(conditions!$131:$131,conditions!$8:$8,"&lt;="&amp;KZ$9,conditions!$9:$9,"&gt;="&amp;KZ$9),0))</f>
        <v>0</v>
      </c>
      <c r="LA194" s="27">
        <f>IF(LA$9="",0,IF(DAY(LA$9)=SUMIFS(conditions!$132:$132,conditions!$8:$8,"&lt;="&amp;LA$9,conditions!$9:$9,"&gt;="&amp;LA$9),SUMIFS(conditions!$131:$131,conditions!$8:$8,"&lt;="&amp;LA$9,conditions!$9:$9,"&gt;="&amp;LA$9),0))</f>
        <v>0</v>
      </c>
      <c r="LB194" s="27">
        <f>IF(LB$9="",0,IF(DAY(LB$9)=SUMIFS(conditions!$132:$132,conditions!$8:$8,"&lt;="&amp;LB$9,conditions!$9:$9,"&gt;="&amp;LB$9),SUMIFS(conditions!$131:$131,conditions!$8:$8,"&lt;="&amp;LB$9,conditions!$9:$9,"&gt;="&amp;LB$9),0))</f>
        <v>0</v>
      </c>
      <c r="LC194" s="27">
        <f>IF(LC$9="",0,IF(DAY(LC$9)=SUMIFS(conditions!$132:$132,conditions!$8:$8,"&lt;="&amp;LC$9,conditions!$9:$9,"&gt;="&amp;LC$9),SUMIFS(conditions!$131:$131,conditions!$8:$8,"&lt;="&amp;LC$9,conditions!$9:$9,"&gt;="&amp;LC$9),0))</f>
        <v>0</v>
      </c>
      <c r="LD194" s="27">
        <f>IF(LD$9="",0,IF(DAY(LD$9)=SUMIFS(conditions!$132:$132,conditions!$8:$8,"&lt;="&amp;LD$9,conditions!$9:$9,"&gt;="&amp;LD$9),SUMIFS(conditions!$131:$131,conditions!$8:$8,"&lt;="&amp;LD$9,conditions!$9:$9,"&gt;="&amp;LD$9),0))</f>
        <v>0</v>
      </c>
      <c r="LE194" s="27">
        <f>IF(LE$9="",0,IF(DAY(LE$9)=SUMIFS(conditions!$132:$132,conditions!$8:$8,"&lt;="&amp;LE$9,conditions!$9:$9,"&gt;="&amp;LE$9),SUMIFS(conditions!$131:$131,conditions!$8:$8,"&lt;="&amp;LE$9,conditions!$9:$9,"&gt;="&amp;LE$9),0))</f>
        <v>0</v>
      </c>
      <c r="LF194" s="27">
        <f>IF(LF$9="",0,IF(DAY(LF$9)=SUMIFS(conditions!$132:$132,conditions!$8:$8,"&lt;="&amp;LF$9,conditions!$9:$9,"&gt;="&amp;LF$9),SUMIFS(conditions!$131:$131,conditions!$8:$8,"&lt;="&amp;LF$9,conditions!$9:$9,"&gt;="&amp;LF$9),0))</f>
        <v>0</v>
      </c>
      <c r="LG194" s="27">
        <f>IF(LG$9="",0,IF(DAY(LG$9)=SUMIFS(conditions!$132:$132,conditions!$8:$8,"&lt;="&amp;LG$9,conditions!$9:$9,"&gt;="&amp;LG$9),SUMIFS(conditions!$131:$131,conditions!$8:$8,"&lt;="&amp;LG$9,conditions!$9:$9,"&gt;="&amp;LG$9),0))</f>
        <v>0</v>
      </c>
      <c r="LH194" s="27">
        <f>IF(LH$9="",0,IF(DAY(LH$9)=SUMIFS(conditions!$132:$132,conditions!$8:$8,"&lt;="&amp;LH$9,conditions!$9:$9,"&gt;="&amp;LH$9),SUMIFS(conditions!$131:$131,conditions!$8:$8,"&lt;="&amp;LH$9,conditions!$9:$9,"&gt;="&amp;LH$9),0))</f>
        <v>0</v>
      </c>
      <c r="LI194" s="27">
        <f>IF(LI$9="",0,IF(DAY(LI$9)=SUMIFS(conditions!$132:$132,conditions!$8:$8,"&lt;="&amp;LI$9,conditions!$9:$9,"&gt;="&amp;LI$9),SUMIFS(conditions!$131:$131,conditions!$8:$8,"&lt;="&amp;LI$9,conditions!$9:$9,"&gt;="&amp;LI$9),0))</f>
        <v>0</v>
      </c>
      <c r="LJ194" s="27">
        <f>IF(LJ$9="",0,IF(DAY(LJ$9)=SUMIFS(conditions!$132:$132,conditions!$8:$8,"&lt;="&amp;LJ$9,conditions!$9:$9,"&gt;="&amp;LJ$9),SUMIFS(conditions!$131:$131,conditions!$8:$8,"&lt;="&amp;LJ$9,conditions!$9:$9,"&gt;="&amp;LJ$9),0))</f>
        <v>0</v>
      </c>
      <c r="LK194" s="27">
        <f>IF(LK$9="",0,IF(DAY(LK$9)=SUMIFS(conditions!$132:$132,conditions!$8:$8,"&lt;="&amp;LK$9,conditions!$9:$9,"&gt;="&amp;LK$9),SUMIFS(conditions!$131:$131,conditions!$8:$8,"&lt;="&amp;LK$9,conditions!$9:$9,"&gt;="&amp;LK$9),0))</f>
        <v>0</v>
      </c>
      <c r="LL194" s="27">
        <f>IF(LL$9="",0,IF(DAY(LL$9)=SUMIFS(conditions!$132:$132,conditions!$8:$8,"&lt;="&amp;LL$9,conditions!$9:$9,"&gt;="&amp;LL$9),SUMIFS(conditions!$131:$131,conditions!$8:$8,"&lt;="&amp;LL$9,conditions!$9:$9,"&gt;="&amp;LL$9),0))</f>
        <v>0</v>
      </c>
      <c r="LM194" s="27">
        <f>IF(LM$9="",0,IF(DAY(LM$9)=SUMIFS(conditions!$132:$132,conditions!$8:$8,"&lt;="&amp;LM$9,conditions!$9:$9,"&gt;="&amp;LM$9),SUMIFS(conditions!$131:$131,conditions!$8:$8,"&lt;="&amp;LM$9,conditions!$9:$9,"&gt;="&amp;LM$9),0))</f>
        <v>0</v>
      </c>
      <c r="LN194" s="27">
        <f>IF(LN$9="",0,IF(DAY(LN$9)=SUMIFS(conditions!$132:$132,conditions!$8:$8,"&lt;="&amp;LN$9,conditions!$9:$9,"&gt;="&amp;LN$9),SUMIFS(conditions!$131:$131,conditions!$8:$8,"&lt;="&amp;LN$9,conditions!$9:$9,"&gt;="&amp;LN$9),0))</f>
        <v>0</v>
      </c>
      <c r="LO194" s="27">
        <f>IF(LO$9="",0,IF(DAY(LO$9)=SUMIFS(conditions!$132:$132,conditions!$8:$8,"&lt;="&amp;LO$9,conditions!$9:$9,"&gt;="&amp;LO$9),SUMIFS(conditions!$131:$131,conditions!$8:$8,"&lt;="&amp;LO$9,conditions!$9:$9,"&gt;="&amp;LO$9),0))</f>
        <v>0</v>
      </c>
      <c r="LP194" s="27">
        <f>IF(LP$9="",0,IF(DAY(LP$9)=SUMIFS(conditions!$132:$132,conditions!$8:$8,"&lt;="&amp;LP$9,conditions!$9:$9,"&gt;="&amp;LP$9),SUMIFS(conditions!$131:$131,conditions!$8:$8,"&lt;="&amp;LP$9,conditions!$9:$9,"&gt;="&amp;LP$9),0))</f>
        <v>0</v>
      </c>
      <c r="LQ194" s="27">
        <f>IF(LQ$9="",0,IF(DAY(LQ$9)=SUMIFS(conditions!$132:$132,conditions!$8:$8,"&lt;="&amp;LQ$9,conditions!$9:$9,"&gt;="&amp;LQ$9),SUMIFS(conditions!$131:$131,conditions!$8:$8,"&lt;="&amp;LQ$9,conditions!$9:$9,"&gt;="&amp;LQ$9),0))</f>
        <v>0</v>
      </c>
      <c r="LR194" s="27">
        <f>IF(LR$9="",0,IF(DAY(LR$9)=SUMIFS(conditions!$132:$132,conditions!$8:$8,"&lt;="&amp;LR$9,conditions!$9:$9,"&gt;="&amp;LR$9),SUMIFS(conditions!$131:$131,conditions!$8:$8,"&lt;="&amp;LR$9,conditions!$9:$9,"&gt;="&amp;LR$9),0))</f>
        <v>0</v>
      </c>
      <c r="LS194" s="27">
        <f>IF(LS$9="",0,IF(DAY(LS$9)=SUMIFS(conditions!$132:$132,conditions!$8:$8,"&lt;="&amp;LS$9,conditions!$9:$9,"&gt;="&amp;LS$9),SUMIFS(conditions!$131:$131,conditions!$8:$8,"&lt;="&amp;LS$9,conditions!$9:$9,"&gt;="&amp;LS$9),0))</f>
        <v>0</v>
      </c>
      <c r="LT194" s="27">
        <f>IF(LT$9="",0,IF(DAY(LT$9)=SUMIFS(conditions!$132:$132,conditions!$8:$8,"&lt;="&amp;LT$9,conditions!$9:$9,"&gt;="&amp;LT$9),SUMIFS(conditions!$131:$131,conditions!$8:$8,"&lt;="&amp;LT$9,conditions!$9:$9,"&gt;="&amp;LT$9),0))</f>
        <v>0</v>
      </c>
      <c r="LU194" s="27">
        <f>IF(LU$9="",0,IF(DAY(LU$9)=SUMIFS(conditions!$132:$132,conditions!$8:$8,"&lt;="&amp;LU$9,conditions!$9:$9,"&gt;="&amp;LU$9),SUMIFS(conditions!$131:$131,conditions!$8:$8,"&lt;="&amp;LU$9,conditions!$9:$9,"&gt;="&amp;LU$9),0))</f>
        <v>0</v>
      </c>
      <c r="LV194" s="27">
        <f>IF(LV$9="",0,IF(DAY(LV$9)=SUMIFS(conditions!$132:$132,conditions!$8:$8,"&lt;="&amp;LV$9,conditions!$9:$9,"&gt;="&amp;LV$9),SUMIFS(conditions!$131:$131,conditions!$8:$8,"&lt;="&amp;LV$9,conditions!$9:$9,"&gt;="&amp;LV$9),0))</f>
        <v>0</v>
      </c>
      <c r="LW194" s="27">
        <f>IF(LW$9="",0,IF(DAY(LW$9)=SUMIFS(conditions!$132:$132,conditions!$8:$8,"&lt;="&amp;LW$9,conditions!$9:$9,"&gt;="&amp;LW$9),SUMIFS(conditions!$131:$131,conditions!$8:$8,"&lt;="&amp;LW$9,conditions!$9:$9,"&gt;="&amp;LW$9),0))</f>
        <v>0</v>
      </c>
      <c r="LX194" s="27">
        <f>IF(LX$9="",0,IF(DAY(LX$9)=SUMIFS(conditions!$132:$132,conditions!$8:$8,"&lt;="&amp;LX$9,conditions!$9:$9,"&gt;="&amp;LX$9),SUMIFS(conditions!$131:$131,conditions!$8:$8,"&lt;="&amp;LX$9,conditions!$9:$9,"&gt;="&amp;LX$9),0))</f>
        <v>0</v>
      </c>
      <c r="LY194" s="27">
        <f>IF(LY$9="",0,IF(DAY(LY$9)=SUMIFS(conditions!$132:$132,conditions!$8:$8,"&lt;="&amp;LY$9,conditions!$9:$9,"&gt;="&amp;LY$9),SUMIFS(conditions!$131:$131,conditions!$8:$8,"&lt;="&amp;LY$9,conditions!$9:$9,"&gt;="&amp;LY$9),0))</f>
        <v>0</v>
      </c>
      <c r="LZ194" s="27">
        <f>IF(LZ$9="",0,IF(DAY(LZ$9)=SUMIFS(conditions!$132:$132,conditions!$8:$8,"&lt;="&amp;LZ$9,conditions!$9:$9,"&gt;="&amp;LZ$9),SUMIFS(conditions!$131:$131,conditions!$8:$8,"&lt;="&amp;LZ$9,conditions!$9:$9,"&gt;="&amp;LZ$9),0))</f>
        <v>0</v>
      </c>
      <c r="MA194" s="27">
        <f>IF(MA$9="",0,IF(DAY(MA$9)=SUMIFS(conditions!$132:$132,conditions!$8:$8,"&lt;="&amp;MA$9,conditions!$9:$9,"&gt;="&amp;MA$9),SUMIFS(conditions!$131:$131,conditions!$8:$8,"&lt;="&amp;MA$9,conditions!$9:$9,"&gt;="&amp;MA$9),0))</f>
        <v>0</v>
      </c>
      <c r="MB194" s="27">
        <f>IF(MB$9="",0,IF(DAY(MB$9)=SUMIFS(conditions!$132:$132,conditions!$8:$8,"&lt;="&amp;MB$9,conditions!$9:$9,"&gt;="&amp;MB$9),SUMIFS(conditions!$131:$131,conditions!$8:$8,"&lt;="&amp;MB$9,conditions!$9:$9,"&gt;="&amp;MB$9),0))</f>
        <v>231.3</v>
      </c>
      <c r="MC194" s="27">
        <f>IF(MC$9="",0,IF(DAY(MC$9)=SUMIFS(conditions!$132:$132,conditions!$8:$8,"&lt;="&amp;MC$9,conditions!$9:$9,"&gt;="&amp;MC$9),SUMIFS(conditions!$131:$131,conditions!$8:$8,"&lt;="&amp;MC$9,conditions!$9:$9,"&gt;="&amp;MC$9),0))</f>
        <v>0</v>
      </c>
      <c r="MD194" s="27">
        <f>IF(MD$9="",0,IF(DAY(MD$9)=SUMIFS(conditions!$132:$132,conditions!$8:$8,"&lt;="&amp;MD$9,conditions!$9:$9,"&gt;="&amp;MD$9),SUMIFS(conditions!$131:$131,conditions!$8:$8,"&lt;="&amp;MD$9,conditions!$9:$9,"&gt;="&amp;MD$9),0))</f>
        <v>0</v>
      </c>
      <c r="ME194" s="27">
        <f>IF(ME$9="",0,IF(DAY(ME$9)=SUMIFS(conditions!$132:$132,conditions!$8:$8,"&lt;="&amp;ME$9,conditions!$9:$9,"&gt;="&amp;ME$9),SUMIFS(conditions!$131:$131,conditions!$8:$8,"&lt;="&amp;ME$9,conditions!$9:$9,"&gt;="&amp;ME$9),0))</f>
        <v>0</v>
      </c>
      <c r="MF194" s="27">
        <f>IF(MF$9="",0,IF(DAY(MF$9)=SUMIFS(conditions!$132:$132,conditions!$8:$8,"&lt;="&amp;MF$9,conditions!$9:$9,"&gt;="&amp;MF$9),SUMIFS(conditions!$131:$131,conditions!$8:$8,"&lt;="&amp;MF$9,conditions!$9:$9,"&gt;="&amp;MF$9),0))</f>
        <v>0</v>
      </c>
      <c r="MG194" s="27">
        <f>IF(MG$9="",0,IF(DAY(MG$9)=SUMIFS(conditions!$132:$132,conditions!$8:$8,"&lt;="&amp;MG$9,conditions!$9:$9,"&gt;="&amp;MG$9),SUMIFS(conditions!$131:$131,conditions!$8:$8,"&lt;="&amp;MG$9,conditions!$9:$9,"&gt;="&amp;MG$9),0))</f>
        <v>0</v>
      </c>
      <c r="MH194" s="27">
        <f>IF(MH$9="",0,IF(DAY(MH$9)=SUMIFS(conditions!$132:$132,conditions!$8:$8,"&lt;="&amp;MH$9,conditions!$9:$9,"&gt;="&amp;MH$9),SUMIFS(conditions!$131:$131,conditions!$8:$8,"&lt;="&amp;MH$9,conditions!$9:$9,"&gt;="&amp;MH$9),0))</f>
        <v>0</v>
      </c>
      <c r="MI194" s="27">
        <f>IF(MI$9="",0,IF(DAY(MI$9)=SUMIFS(conditions!$132:$132,conditions!$8:$8,"&lt;="&amp;MI$9,conditions!$9:$9,"&gt;="&amp;MI$9),SUMIFS(conditions!$131:$131,conditions!$8:$8,"&lt;="&amp;MI$9,conditions!$9:$9,"&gt;="&amp;MI$9),0))</f>
        <v>0</v>
      </c>
      <c r="MJ194" s="27">
        <f>IF(MJ$9="",0,IF(DAY(MJ$9)=SUMIFS(conditions!$132:$132,conditions!$8:$8,"&lt;="&amp;MJ$9,conditions!$9:$9,"&gt;="&amp;MJ$9),SUMIFS(conditions!$131:$131,conditions!$8:$8,"&lt;="&amp;MJ$9,conditions!$9:$9,"&gt;="&amp;MJ$9),0))</f>
        <v>0</v>
      </c>
      <c r="MK194" s="27">
        <f>IF(MK$9="",0,IF(DAY(MK$9)=SUMIFS(conditions!$132:$132,conditions!$8:$8,"&lt;="&amp;MK$9,conditions!$9:$9,"&gt;="&amp;MK$9),SUMIFS(conditions!$131:$131,conditions!$8:$8,"&lt;="&amp;MK$9,conditions!$9:$9,"&gt;="&amp;MK$9),0))</f>
        <v>0</v>
      </c>
      <c r="ML194" s="27">
        <f>IF(ML$9="",0,IF(DAY(ML$9)=SUMIFS(conditions!$132:$132,conditions!$8:$8,"&lt;="&amp;ML$9,conditions!$9:$9,"&gt;="&amp;ML$9),SUMIFS(conditions!$131:$131,conditions!$8:$8,"&lt;="&amp;ML$9,conditions!$9:$9,"&gt;="&amp;ML$9),0))</f>
        <v>0</v>
      </c>
      <c r="MM194" s="27">
        <f>IF(MM$9="",0,IF(DAY(MM$9)=SUMIFS(conditions!$132:$132,conditions!$8:$8,"&lt;="&amp;MM$9,conditions!$9:$9,"&gt;="&amp;MM$9),SUMIFS(conditions!$131:$131,conditions!$8:$8,"&lt;="&amp;MM$9,conditions!$9:$9,"&gt;="&amp;MM$9),0))</f>
        <v>0</v>
      </c>
      <c r="MN194" s="27">
        <f>IF(MN$9="",0,IF(DAY(MN$9)=SUMIFS(conditions!$132:$132,conditions!$8:$8,"&lt;="&amp;MN$9,conditions!$9:$9,"&gt;="&amp;MN$9),SUMIFS(conditions!$131:$131,conditions!$8:$8,"&lt;="&amp;MN$9,conditions!$9:$9,"&gt;="&amp;MN$9),0))</f>
        <v>0</v>
      </c>
      <c r="MO194" s="27">
        <f>IF(MO$9="",0,IF(DAY(MO$9)=SUMIFS(conditions!$132:$132,conditions!$8:$8,"&lt;="&amp;MO$9,conditions!$9:$9,"&gt;="&amp;MO$9),SUMIFS(conditions!$131:$131,conditions!$8:$8,"&lt;="&amp;MO$9,conditions!$9:$9,"&gt;="&amp;MO$9),0))</f>
        <v>0</v>
      </c>
      <c r="MP194" s="27">
        <f>IF(MP$9="",0,IF(DAY(MP$9)=SUMIFS(conditions!$132:$132,conditions!$8:$8,"&lt;="&amp;MP$9,conditions!$9:$9,"&gt;="&amp;MP$9),SUMIFS(conditions!$131:$131,conditions!$8:$8,"&lt;="&amp;MP$9,conditions!$9:$9,"&gt;="&amp;MP$9),0))</f>
        <v>0</v>
      </c>
      <c r="MQ194" s="27">
        <f>IF(MQ$9="",0,IF(DAY(MQ$9)=SUMIFS(conditions!$132:$132,conditions!$8:$8,"&lt;="&amp;MQ$9,conditions!$9:$9,"&gt;="&amp;MQ$9),SUMIFS(conditions!$131:$131,conditions!$8:$8,"&lt;="&amp;MQ$9,conditions!$9:$9,"&gt;="&amp;MQ$9),0))</f>
        <v>0</v>
      </c>
      <c r="MR194" s="27">
        <f>IF(MR$9="",0,IF(DAY(MR$9)=SUMIFS(conditions!$132:$132,conditions!$8:$8,"&lt;="&amp;MR$9,conditions!$9:$9,"&gt;="&amp;MR$9),SUMIFS(conditions!$131:$131,conditions!$8:$8,"&lt;="&amp;MR$9,conditions!$9:$9,"&gt;="&amp;MR$9),0))</f>
        <v>0</v>
      </c>
      <c r="MS194" s="27">
        <f>IF(MS$9="",0,IF(DAY(MS$9)=SUMIFS(conditions!$132:$132,conditions!$8:$8,"&lt;="&amp;MS$9,conditions!$9:$9,"&gt;="&amp;MS$9),SUMIFS(conditions!$131:$131,conditions!$8:$8,"&lt;="&amp;MS$9,conditions!$9:$9,"&gt;="&amp;MS$9),0))</f>
        <v>0</v>
      </c>
      <c r="MT194" s="27">
        <f>IF(MT$9="",0,IF(DAY(MT$9)=SUMIFS(conditions!$132:$132,conditions!$8:$8,"&lt;="&amp;MT$9,conditions!$9:$9,"&gt;="&amp;MT$9),SUMIFS(conditions!$131:$131,conditions!$8:$8,"&lt;="&amp;MT$9,conditions!$9:$9,"&gt;="&amp;MT$9),0))</f>
        <v>0</v>
      </c>
      <c r="MU194" s="27">
        <f>IF(MU$9="",0,IF(DAY(MU$9)=SUMIFS(conditions!$132:$132,conditions!$8:$8,"&lt;="&amp;MU$9,conditions!$9:$9,"&gt;="&amp;MU$9),SUMIFS(conditions!$131:$131,conditions!$8:$8,"&lt;="&amp;MU$9,conditions!$9:$9,"&gt;="&amp;MU$9),0))</f>
        <v>0</v>
      </c>
      <c r="MV194" s="27">
        <f>IF(MV$9="",0,IF(DAY(MV$9)=SUMIFS(conditions!$132:$132,conditions!$8:$8,"&lt;="&amp;MV$9,conditions!$9:$9,"&gt;="&amp;MV$9),SUMIFS(conditions!$131:$131,conditions!$8:$8,"&lt;="&amp;MV$9,conditions!$9:$9,"&gt;="&amp;MV$9),0))</f>
        <v>0</v>
      </c>
      <c r="MW194" s="27">
        <f>IF(MW$9="",0,IF(DAY(MW$9)=SUMIFS(conditions!$132:$132,conditions!$8:$8,"&lt;="&amp;MW$9,conditions!$9:$9,"&gt;="&amp;MW$9),SUMIFS(conditions!$131:$131,conditions!$8:$8,"&lt;="&amp;MW$9,conditions!$9:$9,"&gt;="&amp;MW$9),0))</f>
        <v>0</v>
      </c>
      <c r="MX194" s="27">
        <f>IF(MX$9="",0,IF(DAY(MX$9)=SUMIFS(conditions!$132:$132,conditions!$8:$8,"&lt;="&amp;MX$9,conditions!$9:$9,"&gt;="&amp;MX$9),SUMIFS(conditions!$131:$131,conditions!$8:$8,"&lt;="&amp;MX$9,conditions!$9:$9,"&gt;="&amp;MX$9),0))</f>
        <v>0</v>
      </c>
      <c r="MY194" s="27">
        <f>IF(MY$9="",0,IF(DAY(MY$9)=SUMIFS(conditions!$132:$132,conditions!$8:$8,"&lt;="&amp;MY$9,conditions!$9:$9,"&gt;="&amp;MY$9),SUMIFS(conditions!$131:$131,conditions!$8:$8,"&lt;="&amp;MY$9,conditions!$9:$9,"&gt;="&amp;MY$9),0))</f>
        <v>0</v>
      </c>
      <c r="MZ194" s="27">
        <f>IF(MZ$9="",0,IF(DAY(MZ$9)=SUMIFS(conditions!$132:$132,conditions!$8:$8,"&lt;="&amp;MZ$9,conditions!$9:$9,"&gt;="&amp;MZ$9),SUMIFS(conditions!$131:$131,conditions!$8:$8,"&lt;="&amp;MZ$9,conditions!$9:$9,"&gt;="&amp;MZ$9),0))</f>
        <v>0</v>
      </c>
      <c r="NA194" s="27">
        <f>IF(NA$9="",0,IF(DAY(NA$9)=SUMIFS(conditions!$132:$132,conditions!$8:$8,"&lt;="&amp;NA$9,conditions!$9:$9,"&gt;="&amp;NA$9),SUMIFS(conditions!$131:$131,conditions!$8:$8,"&lt;="&amp;NA$9,conditions!$9:$9,"&gt;="&amp;NA$9),0))</f>
        <v>0</v>
      </c>
      <c r="NB194" s="27">
        <f>IF(NB$9="",0,IF(DAY(NB$9)=SUMIFS(conditions!$132:$132,conditions!$8:$8,"&lt;="&amp;NB$9,conditions!$9:$9,"&gt;="&amp;NB$9),SUMIFS(conditions!$131:$131,conditions!$8:$8,"&lt;="&amp;NB$9,conditions!$9:$9,"&gt;="&amp;NB$9),0))</f>
        <v>0</v>
      </c>
      <c r="NC194" s="27">
        <f>IF(NC$9="",0,IF(DAY(NC$9)=SUMIFS(conditions!$132:$132,conditions!$8:$8,"&lt;="&amp;NC$9,conditions!$9:$9,"&gt;="&amp;NC$9),SUMIFS(conditions!$131:$131,conditions!$8:$8,"&lt;="&amp;NC$9,conditions!$9:$9,"&gt;="&amp;NC$9),0))</f>
        <v>0</v>
      </c>
      <c r="ND194" s="27">
        <f>IF(ND$9="",0,IF(DAY(ND$9)=SUMIFS(conditions!$132:$132,conditions!$8:$8,"&lt;="&amp;ND$9,conditions!$9:$9,"&gt;="&amp;ND$9),SUMIFS(conditions!$131:$131,conditions!$8:$8,"&lt;="&amp;ND$9,conditions!$9:$9,"&gt;="&amp;ND$9),0))</f>
        <v>0</v>
      </c>
      <c r="NE194" s="27">
        <f>IF(NE$9="",0,IF(DAY(NE$9)=SUMIFS(conditions!$132:$132,conditions!$8:$8,"&lt;="&amp;NE$9,conditions!$9:$9,"&gt;="&amp;NE$9),SUMIFS(conditions!$131:$131,conditions!$8:$8,"&lt;="&amp;NE$9,conditions!$9:$9,"&gt;="&amp;NE$9),0))</f>
        <v>0</v>
      </c>
      <c r="NF194" s="27">
        <f>IF(NF$9="",0,IF(DAY(NF$9)=SUMIFS(conditions!$132:$132,conditions!$8:$8,"&lt;="&amp;NF$9,conditions!$9:$9,"&gt;="&amp;NF$9),SUMIFS(conditions!$131:$131,conditions!$8:$8,"&lt;="&amp;NF$9,conditions!$9:$9,"&gt;="&amp;NF$9),0))</f>
        <v>0</v>
      </c>
      <c r="NG194" s="27">
        <f>IF(NG$9="",0,IF(DAY(NG$9)=SUMIFS(conditions!$132:$132,conditions!$8:$8,"&lt;="&amp;NG$9,conditions!$9:$9,"&gt;="&amp;NG$9),SUMIFS(conditions!$131:$131,conditions!$8:$8,"&lt;="&amp;NG$9,conditions!$9:$9,"&gt;="&amp;NG$9),0))</f>
        <v>231.3</v>
      </c>
      <c r="NH194" s="27">
        <f>IF(NH$9="",0,IF(DAY(NH$9)=SUMIFS(conditions!$132:$132,conditions!$8:$8,"&lt;="&amp;NH$9,conditions!$9:$9,"&gt;="&amp;NH$9),SUMIFS(conditions!$131:$131,conditions!$8:$8,"&lt;="&amp;NH$9,conditions!$9:$9,"&gt;="&amp;NH$9),0))</f>
        <v>0</v>
      </c>
      <c r="NI194" s="27">
        <f>IF(NI$9="",0,IF(DAY(NI$9)=SUMIFS(conditions!$132:$132,conditions!$8:$8,"&lt;="&amp;NI$9,conditions!$9:$9,"&gt;="&amp;NI$9),SUMIFS(conditions!$131:$131,conditions!$8:$8,"&lt;="&amp;NI$9,conditions!$9:$9,"&gt;="&amp;NI$9),0))</f>
        <v>0</v>
      </c>
      <c r="NJ194" s="27">
        <f>IF(NJ$9="",0,IF(DAY(NJ$9)=SUMIFS(conditions!$132:$132,conditions!$8:$8,"&lt;="&amp;NJ$9,conditions!$9:$9,"&gt;="&amp;NJ$9),SUMIFS(conditions!$131:$131,conditions!$8:$8,"&lt;="&amp;NJ$9,conditions!$9:$9,"&gt;="&amp;NJ$9),0))</f>
        <v>0</v>
      </c>
      <c r="NK194" s="27">
        <f>IF(NK$9="",0,IF(DAY(NK$9)=SUMIFS(conditions!$132:$132,conditions!$8:$8,"&lt;="&amp;NK$9,conditions!$9:$9,"&gt;="&amp;NK$9),SUMIFS(conditions!$131:$131,conditions!$8:$8,"&lt;="&amp;NK$9,conditions!$9:$9,"&gt;="&amp;NK$9),0))</f>
        <v>0</v>
      </c>
      <c r="NL194" s="27">
        <f>IF(NL$9="",0,IF(DAY(NL$9)=SUMIFS(conditions!$132:$132,conditions!$8:$8,"&lt;="&amp;NL$9,conditions!$9:$9,"&gt;="&amp;NL$9),SUMIFS(conditions!$131:$131,conditions!$8:$8,"&lt;="&amp;NL$9,conditions!$9:$9,"&gt;="&amp;NL$9),0))</f>
        <v>0</v>
      </c>
      <c r="NM194" s="27">
        <f>IF(NM$9="",0,IF(DAY(NM$9)=SUMIFS(conditions!$132:$132,conditions!$8:$8,"&lt;="&amp;NM$9,conditions!$9:$9,"&gt;="&amp;NM$9),SUMIFS(conditions!$131:$131,conditions!$8:$8,"&lt;="&amp;NM$9,conditions!$9:$9,"&gt;="&amp;NM$9),0))</f>
        <v>0</v>
      </c>
      <c r="NN194" s="27">
        <f>IF(NN$9="",0,IF(DAY(NN$9)=SUMIFS(conditions!$132:$132,conditions!$8:$8,"&lt;="&amp;NN$9,conditions!$9:$9,"&gt;="&amp;NN$9),SUMIFS(conditions!$131:$131,conditions!$8:$8,"&lt;="&amp;NN$9,conditions!$9:$9,"&gt;="&amp;NN$9),0))</f>
        <v>0</v>
      </c>
      <c r="NO194" s="27">
        <f>IF(NO$9="",0,IF(DAY(NO$9)=SUMIFS(conditions!$132:$132,conditions!$8:$8,"&lt;="&amp;NO$9,conditions!$9:$9,"&gt;="&amp;NO$9),SUMIFS(conditions!$131:$131,conditions!$8:$8,"&lt;="&amp;NO$9,conditions!$9:$9,"&gt;="&amp;NO$9),0))</f>
        <v>0</v>
      </c>
      <c r="NP194" s="27">
        <f>IF(NP$9="",0,IF(DAY(NP$9)=SUMIFS(conditions!$132:$132,conditions!$8:$8,"&lt;="&amp;NP$9,conditions!$9:$9,"&gt;="&amp;NP$9),SUMIFS(conditions!$131:$131,conditions!$8:$8,"&lt;="&amp;NP$9,conditions!$9:$9,"&gt;="&amp;NP$9),0))</f>
        <v>0</v>
      </c>
      <c r="NQ194" s="27">
        <f>IF(NQ$9="",0,IF(DAY(NQ$9)=SUMIFS(conditions!$132:$132,conditions!$8:$8,"&lt;="&amp;NQ$9,conditions!$9:$9,"&gt;="&amp;NQ$9),SUMIFS(conditions!$131:$131,conditions!$8:$8,"&lt;="&amp;NQ$9,conditions!$9:$9,"&gt;="&amp;NQ$9),0))</f>
        <v>0</v>
      </c>
      <c r="NR194" s="27">
        <f>IF(NR$9="",0,IF(DAY(NR$9)=SUMIFS(conditions!$132:$132,conditions!$8:$8,"&lt;="&amp;NR$9,conditions!$9:$9,"&gt;="&amp;NR$9),SUMIFS(conditions!$131:$131,conditions!$8:$8,"&lt;="&amp;NR$9,conditions!$9:$9,"&gt;="&amp;NR$9),0))</f>
        <v>0</v>
      </c>
      <c r="NS194" s="27">
        <f>IF(NS$9="",0,IF(DAY(NS$9)=SUMIFS(conditions!$132:$132,conditions!$8:$8,"&lt;="&amp;NS$9,conditions!$9:$9,"&gt;="&amp;NS$9),SUMIFS(conditions!$131:$131,conditions!$8:$8,"&lt;="&amp;NS$9,conditions!$9:$9,"&gt;="&amp;NS$9),0))</f>
        <v>0</v>
      </c>
      <c r="NT194" s="27">
        <f>IF(NT$9="",0,IF(DAY(NT$9)=SUMIFS(conditions!$132:$132,conditions!$8:$8,"&lt;="&amp;NT$9,conditions!$9:$9,"&gt;="&amp;NT$9),SUMIFS(conditions!$131:$131,conditions!$8:$8,"&lt;="&amp;NT$9,conditions!$9:$9,"&gt;="&amp;NT$9),0))</f>
        <v>0</v>
      </c>
      <c r="NU194" s="27">
        <f>IF(NU$9="",0,IF(DAY(NU$9)=SUMIFS(conditions!$132:$132,conditions!$8:$8,"&lt;="&amp;NU$9,conditions!$9:$9,"&gt;="&amp;NU$9),SUMIFS(conditions!$131:$131,conditions!$8:$8,"&lt;="&amp;NU$9,conditions!$9:$9,"&gt;="&amp;NU$9),0))</f>
        <v>0</v>
      </c>
      <c r="NV194" s="27">
        <f>IF(NV$9="",0,IF(DAY(NV$9)=SUMIFS(conditions!$132:$132,conditions!$8:$8,"&lt;="&amp;NV$9,conditions!$9:$9,"&gt;="&amp;NV$9),SUMIFS(conditions!$131:$131,conditions!$8:$8,"&lt;="&amp;NV$9,conditions!$9:$9,"&gt;="&amp;NV$9),0))</f>
        <v>0</v>
      </c>
    </row>
    <row r="195" spans="1:38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8"/>
      <c r="K195" s="1"/>
      <c r="L195" s="1"/>
      <c r="M195" s="1"/>
      <c r="N195" s="1"/>
      <c r="O195" s="1"/>
      <c r="P195" s="16" t="str">
        <f>structure!$S$13</f>
        <v>контроль</v>
      </c>
      <c r="Q195" s="33"/>
      <c r="R195" s="36">
        <f>R194-R192</f>
        <v>-1.4097167877480388E-11</v>
      </c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</row>
    <row r="196" spans="1:386" s="7" customFormat="1" x14ac:dyDescent="0.25">
      <c r="A196" s="5"/>
      <c r="B196" s="5"/>
      <c r="C196" s="5"/>
      <c r="D196" s="5"/>
      <c r="E196" s="5"/>
      <c r="F196" s="5"/>
      <c r="G196" s="5" t="str">
        <f>KPI!$L$43</f>
        <v>КЗ перед соц. фондами</v>
      </c>
      <c r="H196" s="5"/>
      <c r="I196" s="5"/>
      <c r="J196" s="20" t="str">
        <f>IF($G196="","",INDEX(KPI!$N$11:$N$121,SUMIFS(KPI!$K$11:$K$121,KPI!$L$11:$L$121,$G196)))</f>
        <v>тыс.руб.</v>
      </c>
      <c r="K196" s="5"/>
      <c r="L196" s="5"/>
      <c r="M196" s="5"/>
      <c r="N196" s="5"/>
      <c r="O196" s="5"/>
      <c r="P196" s="5"/>
      <c r="Q196" s="5"/>
      <c r="R196" s="27"/>
      <c r="S196" s="5"/>
      <c r="T196" s="5"/>
      <c r="U196" s="27">
        <f>IF(SUM($U192:U192)&gt;=SUM($U194:U194),SUM($U192:U192)-SUM($U194:U194),0)</f>
        <v>8.9032258064516121</v>
      </c>
      <c r="V196" s="27">
        <f>IF(SUM($U192:V192)&gt;=SUM($U194:V194),SUM($U192:V192)-SUM($U194:V194),0)</f>
        <v>17.806451612903224</v>
      </c>
      <c r="W196" s="27">
        <f>IF(SUM($U192:W192)&gt;=SUM($U194:W194),SUM($U192:W192)-SUM($U194:W194),0)</f>
        <v>26.709677419354836</v>
      </c>
      <c r="X196" s="27">
        <f>IF(SUM($U192:X192)&gt;=SUM($U194:X194),SUM($U192:X192)-SUM($U194:X194),0)</f>
        <v>35.612903225806448</v>
      </c>
      <c r="Y196" s="27">
        <f>IF(SUM($U192:Y192)&gt;=SUM($U194:Y194),SUM($U192:Y192)-SUM($U194:Y194),0)</f>
        <v>44.516129032258064</v>
      </c>
      <c r="Z196" s="27">
        <f>IF(SUM($U192:Z192)&gt;=SUM($U194:Z194),SUM($U192:Z192)-SUM($U194:Z194),0)</f>
        <v>53.41935483870968</v>
      </c>
      <c r="AA196" s="27">
        <f>IF(SUM($U192:AA192)&gt;=SUM($U194:AA194),SUM($U192:AA192)-SUM($U194:AA194),0)</f>
        <v>62.322580645161295</v>
      </c>
      <c r="AB196" s="27">
        <f>IF(SUM($U192:AB192)&gt;=SUM($U194:AB194),SUM($U192:AB192)-SUM($U194:AB194),0)</f>
        <v>71.225806451612911</v>
      </c>
      <c r="AC196" s="27">
        <f>IF(SUM($U192:AC192)&gt;=SUM($U194:AC194),SUM($U192:AC192)-SUM($U194:AC194),0)</f>
        <v>80.129032258064527</v>
      </c>
      <c r="AD196" s="27">
        <f>IF(SUM($U192:AD192)&gt;=SUM($U194:AD194),SUM($U192:AD192)-SUM($U194:AD194),0)</f>
        <v>89.032258064516142</v>
      </c>
      <c r="AE196" s="27">
        <f>IF(SUM($U192:AE192)&gt;=SUM($U194:AE194),SUM($U192:AE192)-SUM($U194:AE194),0)</f>
        <v>97.935483870967758</v>
      </c>
      <c r="AF196" s="27">
        <f>IF(SUM($U192:AF192)&gt;=SUM($U194:AF194),SUM($U192:AF192)-SUM($U194:AF194),0)</f>
        <v>106.83870967741937</v>
      </c>
      <c r="AG196" s="27">
        <f>IF(SUM($U192:AG192)&gt;=SUM($U194:AG194),SUM($U192:AG192)-SUM($U194:AG194),0)</f>
        <v>115.74193548387099</v>
      </c>
      <c r="AH196" s="27">
        <f>IF(SUM($U192:AH192)&gt;=SUM($U194:AH194),SUM($U192:AH192)-SUM($U194:AH194),0)</f>
        <v>124.6451612903226</v>
      </c>
      <c r="AI196" s="27">
        <f>IF(SUM($U192:AI192)&gt;=SUM($U194:AI194),SUM($U192:AI192)-SUM($U194:AI194),0)</f>
        <v>0</v>
      </c>
      <c r="AJ196" s="27">
        <f>IF(SUM($U192:AJ192)&gt;=SUM($U194:AJ194),SUM($U192:AJ192)-SUM($U194:AJ194),0)</f>
        <v>0</v>
      </c>
      <c r="AK196" s="27">
        <f>IF(SUM($U192:AK192)&gt;=SUM($U194:AK194),SUM($U192:AK192)-SUM($U194:AK194),0)</f>
        <v>0</v>
      </c>
      <c r="AL196" s="27">
        <f>IF(SUM($U192:AL192)&gt;=SUM($U194:AL194),SUM($U192:AL192)-SUM($U194:AL194),0)</f>
        <v>0</v>
      </c>
      <c r="AM196" s="27">
        <f>IF(SUM($U192:AM192)&gt;=SUM($U194:AM194),SUM($U192:AM192)-SUM($U194:AM194),0)</f>
        <v>0</v>
      </c>
      <c r="AN196" s="27">
        <f>IF(SUM($U192:AN192)&gt;=SUM($U194:AN194),SUM($U192:AN192)-SUM($U194:AN194),0)</f>
        <v>0</v>
      </c>
      <c r="AO196" s="27">
        <f>IF(SUM($U192:AO192)&gt;=SUM($U194:AO194),SUM($U192:AO192)-SUM($U194:AO194),0)</f>
        <v>0</v>
      </c>
      <c r="AP196" s="27">
        <f>IF(SUM($U192:AP192)&gt;=SUM($U194:AP194),SUM($U192:AP192)-SUM($U194:AP194),0)</f>
        <v>0</v>
      </c>
      <c r="AQ196" s="27">
        <f>IF(SUM($U192:AQ192)&gt;=SUM($U194:AQ194),SUM($U192:AQ192)-SUM($U194:AQ194),0)</f>
        <v>0</v>
      </c>
      <c r="AR196" s="27">
        <f>IF(SUM($U192:AR192)&gt;=SUM($U194:AR194),SUM($U192:AR192)-SUM($U194:AR194),0)</f>
        <v>0</v>
      </c>
      <c r="AS196" s="27">
        <f>IF(SUM($U192:AS192)&gt;=SUM($U194:AS194),SUM($U192:AS192)-SUM($U194:AS194),0)</f>
        <v>0</v>
      </c>
      <c r="AT196" s="27">
        <f>IF(SUM($U192:AT192)&gt;=SUM($U194:AT194),SUM($U192:AT192)-SUM($U194:AT194),0)</f>
        <v>0</v>
      </c>
      <c r="AU196" s="27">
        <f>IF(SUM($U192:AU192)&gt;=SUM($U194:AU194),SUM($U192:AU192)-SUM($U194:AU194),0)</f>
        <v>0</v>
      </c>
      <c r="AV196" s="27">
        <f>IF(SUM($U192:AV192)&gt;=SUM($U194:AV194),SUM($U192:AV192)-SUM($U194:AV194),0)</f>
        <v>0</v>
      </c>
      <c r="AW196" s="27">
        <f>IF(SUM($U192:AW192)&gt;=SUM($U194:AW194),SUM($U192:AW192)-SUM($U194:AW194),0)</f>
        <v>0</v>
      </c>
      <c r="AX196" s="27">
        <f>IF(SUM($U192:AX192)&gt;=SUM($U194:AX194),SUM($U192:AX192)-SUM($U194:AX194),0)</f>
        <v>0</v>
      </c>
      <c r="AY196" s="27">
        <f>IF(SUM($U192:AY192)&gt;=SUM($U194:AY194),SUM($U192:AY192)-SUM($U194:AY194),0)</f>
        <v>0</v>
      </c>
      <c r="AZ196" s="27">
        <f>IF(SUM($U192:AZ192)&gt;=SUM($U194:AZ194),SUM($U192:AZ192)-SUM($U194:AZ194),0)</f>
        <v>8.9032258064515872</v>
      </c>
      <c r="BA196" s="27">
        <f>IF(SUM($U192:BA192)&gt;=SUM($U194:BA194),SUM($U192:BA192)-SUM($U194:BA194),0)</f>
        <v>17.806451612903174</v>
      </c>
      <c r="BB196" s="27">
        <f>IF(SUM($U192:BB192)&gt;=SUM($U194:BB194),SUM($U192:BB192)-SUM($U194:BB194),0)</f>
        <v>26.709677419354762</v>
      </c>
      <c r="BC196" s="27">
        <f>IF(SUM($U192:BC192)&gt;=SUM($U194:BC194),SUM($U192:BC192)-SUM($U194:BC194),0)</f>
        <v>35.612903225806349</v>
      </c>
      <c r="BD196" s="27">
        <f>IF(SUM($U192:BD192)&gt;=SUM($U194:BD194),SUM($U192:BD192)-SUM($U194:BD194),0)</f>
        <v>44.516129032257936</v>
      </c>
      <c r="BE196" s="27">
        <f>IF(SUM($U192:BE192)&gt;=SUM($U194:BE194),SUM($U192:BE192)-SUM($U194:BE194),0)</f>
        <v>53.419354838709523</v>
      </c>
      <c r="BF196" s="27">
        <f>IF(SUM($U192:BF192)&gt;=SUM($U194:BF194),SUM($U192:BF192)-SUM($U194:BF194),0)</f>
        <v>62.322580645161111</v>
      </c>
      <c r="BG196" s="27">
        <f>IF(SUM($U192:BG192)&gt;=SUM($U194:BG194),SUM($U192:BG192)-SUM($U194:BG194),0)</f>
        <v>71.225806451612698</v>
      </c>
      <c r="BH196" s="27">
        <f>IF(SUM($U192:BH192)&gt;=SUM($U194:BH194),SUM($U192:BH192)-SUM($U194:BH194),0)</f>
        <v>80.129032258064285</v>
      </c>
      <c r="BI196" s="27">
        <f>IF(SUM($U192:BI192)&gt;=SUM($U194:BI194),SUM($U192:BI192)-SUM($U194:BI194),0)</f>
        <v>89.032258064515872</v>
      </c>
      <c r="BJ196" s="27">
        <f>IF(SUM($U192:BJ192)&gt;=SUM($U194:BJ194),SUM($U192:BJ192)-SUM($U194:BJ194),0)</f>
        <v>97.93548387096746</v>
      </c>
      <c r="BK196" s="27">
        <f>IF(SUM($U192:BK192)&gt;=SUM($U194:BK194),SUM($U192:BK192)-SUM($U194:BK194),0)</f>
        <v>106.83870967741905</v>
      </c>
      <c r="BL196" s="27">
        <f>IF(SUM($U192:BL192)&gt;=SUM($U194:BL194),SUM($U192:BL192)-SUM($U194:BL194),0)</f>
        <v>115.74193548387063</v>
      </c>
      <c r="BM196" s="27">
        <f>IF(SUM($U192:BM192)&gt;=SUM($U194:BM194),SUM($U192:BM192)-SUM($U194:BM194),0)</f>
        <v>124.64516129032222</v>
      </c>
      <c r="BN196" s="27">
        <f>IF(SUM($U192:BN192)&gt;=SUM($U194:BN194),SUM($U192:BN192)-SUM($U194:BN194),0)</f>
        <v>0</v>
      </c>
      <c r="BO196" s="27">
        <f>IF(SUM($U192:BO192)&gt;=SUM($U194:BO194),SUM($U192:BO192)-SUM($U194:BO194),0)</f>
        <v>0</v>
      </c>
      <c r="BP196" s="27">
        <f>IF(SUM($U192:BP192)&gt;=SUM($U194:BP194),SUM($U192:BP192)-SUM($U194:BP194),0)</f>
        <v>0</v>
      </c>
      <c r="BQ196" s="27">
        <f>IF(SUM($U192:BQ192)&gt;=SUM($U194:BQ194),SUM($U192:BQ192)-SUM($U194:BQ194),0)</f>
        <v>0</v>
      </c>
      <c r="BR196" s="27">
        <f>IF(SUM($U192:BR192)&gt;=SUM($U194:BR194),SUM($U192:BR192)-SUM($U194:BR194),0)</f>
        <v>0</v>
      </c>
      <c r="BS196" s="27">
        <f>IF(SUM($U192:BS192)&gt;=SUM($U194:BS194),SUM($U192:BS192)-SUM($U194:BS194),0)</f>
        <v>0</v>
      </c>
      <c r="BT196" s="27">
        <f>IF(SUM($U192:BT192)&gt;=SUM($U194:BT194),SUM($U192:BT192)-SUM($U194:BT194),0)</f>
        <v>0</v>
      </c>
      <c r="BU196" s="27">
        <f>IF(SUM($U192:BU192)&gt;=SUM($U194:BU194),SUM($U192:BU192)-SUM($U194:BU194),0)</f>
        <v>0</v>
      </c>
      <c r="BV196" s="27">
        <f>IF(SUM($U192:BV192)&gt;=SUM($U194:BV194),SUM($U192:BV192)-SUM($U194:BV194),0)</f>
        <v>0</v>
      </c>
      <c r="BW196" s="27">
        <f>IF(SUM($U192:BW192)&gt;=SUM($U194:BW194),SUM($U192:BW192)-SUM($U194:BW194),0)</f>
        <v>0</v>
      </c>
      <c r="BX196" s="27">
        <f>IF(SUM($U192:BX192)&gt;=SUM($U194:BX194),SUM($U192:BX192)-SUM($U194:BX194),0)</f>
        <v>0</v>
      </c>
      <c r="BY196" s="27">
        <f>IF(SUM($U192:BY192)&gt;=SUM($U194:BY194),SUM($U192:BY192)-SUM($U194:BY194),0)</f>
        <v>0</v>
      </c>
      <c r="BZ196" s="27">
        <f>IF(SUM($U192:BZ192)&gt;=SUM($U194:BZ194),SUM($U192:BZ192)-SUM($U194:BZ194),0)</f>
        <v>0</v>
      </c>
      <c r="CA196" s="27">
        <f>IF(SUM($U192:CA192)&gt;=SUM($U194:CA194),SUM($U192:CA192)-SUM($U194:CA194),0)</f>
        <v>0</v>
      </c>
      <c r="CB196" s="27">
        <f>IF(SUM($U192:CB192)&gt;=SUM($U194:CB194),SUM($U192:CB192)-SUM($U194:CB194),0)</f>
        <v>0</v>
      </c>
      <c r="CC196" s="27">
        <f>IF(SUM($U192:CC192)&gt;=SUM($U194:CC194),SUM($U192:CC192)-SUM($U194:CC194),0)</f>
        <v>0</v>
      </c>
      <c r="CD196" s="27">
        <f>IF(SUM($U192:CD192)&gt;=SUM($U194:CD194),SUM($U192:CD192)-SUM($U194:CD194),0)</f>
        <v>0</v>
      </c>
      <c r="CE196" s="27">
        <f>IF(SUM($U192:CE192)&gt;=SUM($U194:CE194),SUM($U192:CE192)-SUM($U194:CE194),0)</f>
        <v>9.1999999999992497</v>
      </c>
      <c r="CF196" s="27">
        <f>IF(SUM($U192:CF192)&gt;=SUM($U194:CF194),SUM($U192:CF192)-SUM($U194:CF194),0)</f>
        <v>18.399999999999295</v>
      </c>
      <c r="CG196" s="27">
        <f>IF(SUM($U192:CG192)&gt;=SUM($U194:CG194),SUM($U192:CG192)-SUM($U194:CG194),0)</f>
        <v>27.599999999999341</v>
      </c>
      <c r="CH196" s="27">
        <f>IF(SUM($U192:CH192)&gt;=SUM($U194:CH194),SUM($U192:CH192)-SUM($U194:CH194),0)</f>
        <v>36.799999999999386</v>
      </c>
      <c r="CI196" s="27">
        <f>IF(SUM($U192:CI192)&gt;=SUM($U194:CI194),SUM($U192:CI192)-SUM($U194:CI194),0)</f>
        <v>45.999999999999432</v>
      </c>
      <c r="CJ196" s="27">
        <f>IF(SUM($U192:CJ192)&gt;=SUM($U194:CJ194),SUM($U192:CJ192)-SUM($U194:CJ194),0)</f>
        <v>55.199999999999477</v>
      </c>
      <c r="CK196" s="27">
        <f>IF(SUM($U192:CK192)&gt;=SUM($U194:CK194),SUM($U192:CK192)-SUM($U194:CK194),0)</f>
        <v>64.399999999999523</v>
      </c>
      <c r="CL196" s="27">
        <f>IF(SUM($U192:CL192)&gt;=SUM($U194:CL194),SUM($U192:CL192)-SUM($U194:CL194),0)</f>
        <v>73.599999999999568</v>
      </c>
      <c r="CM196" s="27">
        <f>IF(SUM($U192:CM192)&gt;=SUM($U194:CM194),SUM($U192:CM192)-SUM($U194:CM194),0)</f>
        <v>82.799999999999613</v>
      </c>
      <c r="CN196" s="27">
        <f>IF(SUM($U192:CN192)&gt;=SUM($U194:CN194),SUM($U192:CN192)-SUM($U194:CN194),0)</f>
        <v>91.999999999999659</v>
      </c>
      <c r="CO196" s="27">
        <f>IF(SUM($U192:CO192)&gt;=SUM($U194:CO194),SUM($U192:CO192)-SUM($U194:CO194),0)</f>
        <v>101.1999999999997</v>
      </c>
      <c r="CP196" s="27">
        <f>IF(SUM($U192:CP192)&gt;=SUM($U194:CP194),SUM($U192:CP192)-SUM($U194:CP194),0)</f>
        <v>110.39999999999975</v>
      </c>
      <c r="CQ196" s="27">
        <f>IF(SUM($U192:CQ192)&gt;=SUM($U194:CQ194),SUM($U192:CQ192)-SUM($U194:CQ194),0)</f>
        <v>119.5999999999998</v>
      </c>
      <c r="CR196" s="27">
        <f>IF(SUM($U192:CR192)&gt;=SUM($U194:CR194),SUM($U192:CR192)-SUM($U194:CR194),0)</f>
        <v>128.79999999999984</v>
      </c>
      <c r="CS196" s="27">
        <f>IF(SUM($U192:CS192)&gt;=SUM($U194:CS194),SUM($U192:CS192)-SUM($U194:CS194),0)</f>
        <v>0</v>
      </c>
      <c r="CT196" s="27">
        <f>IF(SUM($U192:CT192)&gt;=SUM($U194:CT194),SUM($U192:CT192)-SUM($U194:CT194),0)</f>
        <v>0</v>
      </c>
      <c r="CU196" s="27">
        <f>IF(SUM($U192:CU192)&gt;=SUM($U194:CU194),SUM($U192:CU192)-SUM($U194:CU194),0)</f>
        <v>0</v>
      </c>
      <c r="CV196" s="27">
        <f>IF(SUM($U192:CV192)&gt;=SUM($U194:CV194),SUM($U192:CV192)-SUM($U194:CV194),0)</f>
        <v>0</v>
      </c>
      <c r="CW196" s="27">
        <f>IF(SUM($U192:CW192)&gt;=SUM($U194:CW194),SUM($U192:CW192)-SUM($U194:CW194),0)</f>
        <v>0</v>
      </c>
      <c r="CX196" s="27">
        <f>IF(SUM($U192:CX192)&gt;=SUM($U194:CX194),SUM($U192:CX192)-SUM($U194:CX194),0)</f>
        <v>0</v>
      </c>
      <c r="CY196" s="27">
        <f>IF(SUM($U192:CY192)&gt;=SUM($U194:CY194),SUM($U192:CY192)-SUM($U194:CY194),0)</f>
        <v>0</v>
      </c>
      <c r="CZ196" s="27">
        <f>IF(SUM($U192:CZ192)&gt;=SUM($U194:CZ194),SUM($U192:CZ192)-SUM($U194:CZ194),0)</f>
        <v>0</v>
      </c>
      <c r="DA196" s="27">
        <f>IF(SUM($U192:DA192)&gt;=SUM($U194:DA194),SUM($U192:DA192)-SUM($U194:DA194),0)</f>
        <v>0</v>
      </c>
      <c r="DB196" s="27">
        <f>IF(SUM($U192:DB192)&gt;=SUM($U194:DB194),SUM($U192:DB192)-SUM($U194:DB194),0)</f>
        <v>0</v>
      </c>
      <c r="DC196" s="27">
        <f>IF(SUM($U192:DC192)&gt;=SUM($U194:DC194),SUM($U192:DC192)-SUM($U194:DC194),0)</f>
        <v>0</v>
      </c>
      <c r="DD196" s="27">
        <f>IF(SUM($U192:DD192)&gt;=SUM($U194:DD194),SUM($U192:DD192)-SUM($U194:DD194),0)</f>
        <v>0</v>
      </c>
      <c r="DE196" s="27">
        <f>IF(SUM($U192:DE192)&gt;=SUM($U194:DE194),SUM($U192:DE192)-SUM($U194:DE194),0)</f>
        <v>0</v>
      </c>
      <c r="DF196" s="27">
        <f>IF(SUM($U192:DF192)&gt;=SUM($U194:DF194),SUM($U192:DF192)-SUM($U194:DF194),0)</f>
        <v>0</v>
      </c>
      <c r="DG196" s="27">
        <f>IF(SUM($U192:DG192)&gt;=SUM($U194:DG194),SUM($U192:DG192)-SUM($U194:DG194),0)</f>
        <v>0</v>
      </c>
      <c r="DH196" s="27">
        <f>IF(SUM($U192:DH192)&gt;=SUM($U194:DH194),SUM($U192:DH192)-SUM($U194:DH194),0)</f>
        <v>5.6843418860808015E-13</v>
      </c>
      <c r="DI196" s="27">
        <f>IF(SUM($U192:DI192)&gt;=SUM($U194:DI194),SUM($U192:DI192)-SUM($U194:DI194),0)</f>
        <v>8.9032258064521557</v>
      </c>
      <c r="DJ196" s="27">
        <f>IF(SUM($U192:DJ192)&gt;=SUM($U194:DJ194),SUM($U192:DJ192)-SUM($U194:DJ194),0)</f>
        <v>17.806451612903743</v>
      </c>
      <c r="DK196" s="27">
        <f>IF(SUM($U192:DK192)&gt;=SUM($U194:DK194),SUM($U192:DK192)-SUM($U194:DK194),0)</f>
        <v>26.70967741935533</v>
      </c>
      <c r="DL196" s="27">
        <f>IF(SUM($U192:DL192)&gt;=SUM($U194:DL194),SUM($U192:DL192)-SUM($U194:DL194),0)</f>
        <v>35.612903225806917</v>
      </c>
      <c r="DM196" s="27">
        <f>IF(SUM($U192:DM192)&gt;=SUM($U194:DM194),SUM($U192:DM192)-SUM($U194:DM194),0)</f>
        <v>44.516129032258505</v>
      </c>
      <c r="DN196" s="27">
        <f>IF(SUM($U192:DN192)&gt;=SUM($U194:DN194),SUM($U192:DN192)-SUM($U194:DN194),0)</f>
        <v>53.419354838710092</v>
      </c>
      <c r="DO196" s="27">
        <f>IF(SUM($U192:DO192)&gt;=SUM($U194:DO194),SUM($U192:DO192)-SUM($U194:DO194),0)</f>
        <v>62.322580645161679</v>
      </c>
      <c r="DP196" s="27">
        <f>IF(SUM($U192:DP192)&gt;=SUM($U194:DP194),SUM($U192:DP192)-SUM($U194:DP194),0)</f>
        <v>71.225806451613266</v>
      </c>
      <c r="DQ196" s="27">
        <f>IF(SUM($U192:DQ192)&gt;=SUM($U194:DQ194),SUM($U192:DQ192)-SUM($U194:DQ194),0)</f>
        <v>80.129032258064854</v>
      </c>
      <c r="DR196" s="27">
        <f>IF(SUM($U192:DR192)&gt;=SUM($U194:DR194),SUM($U192:DR192)-SUM($U194:DR194),0)</f>
        <v>89.032258064516441</v>
      </c>
      <c r="DS196" s="27">
        <f>IF(SUM($U192:DS192)&gt;=SUM($U194:DS194),SUM($U192:DS192)-SUM($U194:DS194),0)</f>
        <v>97.935483870968028</v>
      </c>
      <c r="DT196" s="27">
        <f>IF(SUM($U192:DT192)&gt;=SUM($U194:DT194),SUM($U192:DT192)-SUM($U194:DT194),0)</f>
        <v>106.83870967741962</v>
      </c>
      <c r="DU196" s="27">
        <f>IF(SUM($U192:DU192)&gt;=SUM($U194:DU194),SUM($U192:DU192)-SUM($U194:DU194),0)</f>
        <v>115.7419354838712</v>
      </c>
      <c r="DV196" s="27">
        <f>IF(SUM($U192:DV192)&gt;=SUM($U194:DV194),SUM($U192:DV192)-SUM($U194:DV194),0)</f>
        <v>124.64516129032279</v>
      </c>
      <c r="DW196" s="27">
        <f>IF(SUM($U192:DW192)&gt;=SUM($U194:DW194),SUM($U192:DW192)-SUM($U194:DW194),0)</f>
        <v>0</v>
      </c>
      <c r="DX196" s="27">
        <f>IF(SUM($U192:DX192)&gt;=SUM($U194:DX194),SUM($U192:DX192)-SUM($U194:DX194),0)</f>
        <v>0</v>
      </c>
      <c r="DY196" s="27">
        <f>IF(SUM($U192:DY192)&gt;=SUM($U194:DY194),SUM($U192:DY192)-SUM($U194:DY194),0)</f>
        <v>0</v>
      </c>
      <c r="DZ196" s="27">
        <f>IF(SUM($U192:DZ192)&gt;=SUM($U194:DZ194),SUM($U192:DZ192)-SUM($U194:DZ194),0)</f>
        <v>0</v>
      </c>
      <c r="EA196" s="27">
        <f>IF(SUM($U192:EA192)&gt;=SUM($U194:EA194),SUM($U192:EA192)-SUM($U194:EA194),0)</f>
        <v>0</v>
      </c>
      <c r="EB196" s="27">
        <f>IF(SUM($U192:EB192)&gt;=SUM($U194:EB194),SUM($U192:EB192)-SUM($U194:EB194),0)</f>
        <v>0</v>
      </c>
      <c r="EC196" s="27">
        <f>IF(SUM($U192:EC192)&gt;=SUM($U194:EC194),SUM($U192:EC192)-SUM($U194:EC194),0)</f>
        <v>0</v>
      </c>
      <c r="ED196" s="27">
        <f>IF(SUM($U192:ED192)&gt;=SUM($U194:ED194),SUM($U192:ED192)-SUM($U194:ED194),0)</f>
        <v>0</v>
      </c>
      <c r="EE196" s="27">
        <f>IF(SUM($U192:EE192)&gt;=SUM($U194:EE194),SUM($U192:EE192)-SUM($U194:EE194),0)</f>
        <v>0</v>
      </c>
      <c r="EF196" s="27">
        <f>IF(SUM($U192:EF192)&gt;=SUM($U194:EF194),SUM($U192:EF192)-SUM($U194:EF194),0)</f>
        <v>0</v>
      </c>
      <c r="EG196" s="27">
        <f>IF(SUM($U192:EG192)&gt;=SUM($U194:EG194),SUM($U192:EG192)-SUM($U194:EG194),0)</f>
        <v>0</v>
      </c>
      <c r="EH196" s="27">
        <f>IF(SUM($U192:EH192)&gt;=SUM($U194:EH194),SUM($U192:EH192)-SUM($U194:EH194),0)</f>
        <v>0</v>
      </c>
      <c r="EI196" s="27">
        <f>IF(SUM($U192:EI192)&gt;=SUM($U194:EI194),SUM($U192:EI192)-SUM($U194:EI194),0)</f>
        <v>0</v>
      </c>
      <c r="EJ196" s="27">
        <f>IF(SUM($U192:EJ192)&gt;=SUM($U194:EJ194),SUM($U192:EJ192)-SUM($U194:EJ194),0)</f>
        <v>0</v>
      </c>
      <c r="EK196" s="27">
        <f>IF(SUM($U192:EK192)&gt;=SUM($U194:EK194),SUM($U192:EK192)-SUM($U194:EK194),0)</f>
        <v>0</v>
      </c>
      <c r="EL196" s="27">
        <f>IF(SUM($U192:EL192)&gt;=SUM($U194:EL194),SUM($U192:EL192)-SUM($U194:EL194),0)</f>
        <v>0</v>
      </c>
      <c r="EM196" s="27">
        <f>IF(SUM($U192:EM192)&gt;=SUM($U194:EM194),SUM($U192:EM192)-SUM($U194:EM194),0)</f>
        <v>6.8212102632969618E-13</v>
      </c>
      <c r="EN196" s="27">
        <f>IF(SUM($U192:EN192)&gt;=SUM($U194:EN194),SUM($U192:EN192)-SUM($U194:EN194),0)</f>
        <v>9.2000000000007276</v>
      </c>
      <c r="EO196" s="27">
        <f>IF(SUM($U192:EO192)&gt;=SUM($U194:EO194),SUM($U192:EO192)-SUM($U194:EO194),0)</f>
        <v>18.400000000000773</v>
      </c>
      <c r="EP196" s="27">
        <f>IF(SUM($U192:EP192)&gt;=SUM($U194:EP194),SUM($U192:EP192)-SUM($U194:EP194),0)</f>
        <v>27.600000000000819</v>
      </c>
      <c r="EQ196" s="27">
        <f>IF(SUM($U192:EQ192)&gt;=SUM($U194:EQ194),SUM($U192:EQ192)-SUM($U194:EQ194),0)</f>
        <v>36.800000000000864</v>
      </c>
      <c r="ER196" s="27">
        <f>IF(SUM($U192:ER192)&gt;=SUM($U194:ER194),SUM($U192:ER192)-SUM($U194:ER194),0)</f>
        <v>46.000000000000909</v>
      </c>
      <c r="ES196" s="27">
        <f>IF(SUM($U192:ES192)&gt;=SUM($U194:ES194),SUM($U192:ES192)-SUM($U194:ES194),0)</f>
        <v>55.200000000000955</v>
      </c>
      <c r="ET196" s="27">
        <f>IF(SUM($U192:ET192)&gt;=SUM($U194:ET194),SUM($U192:ET192)-SUM($U194:ET194),0)</f>
        <v>64.400000000001</v>
      </c>
      <c r="EU196" s="27">
        <f>IF(SUM($U192:EU192)&gt;=SUM($U194:EU194),SUM($U192:EU192)-SUM($U194:EU194),0)</f>
        <v>73.600000000001046</v>
      </c>
      <c r="EV196" s="27">
        <f>IF(SUM($U192:EV192)&gt;=SUM($U194:EV194),SUM($U192:EV192)-SUM($U194:EV194),0)</f>
        <v>82.800000000001091</v>
      </c>
      <c r="EW196" s="27">
        <f>IF(SUM($U192:EW192)&gt;=SUM($U194:EW194),SUM($U192:EW192)-SUM($U194:EW194),0)</f>
        <v>92.000000000001137</v>
      </c>
      <c r="EX196" s="27">
        <f>IF(SUM($U192:EX192)&gt;=SUM($U194:EX194),SUM($U192:EX192)-SUM($U194:EX194),0)</f>
        <v>101.20000000000118</v>
      </c>
      <c r="EY196" s="27">
        <f>IF(SUM($U192:EY192)&gt;=SUM($U194:EY194),SUM($U192:EY192)-SUM($U194:EY194),0)</f>
        <v>110.40000000000123</v>
      </c>
      <c r="EZ196" s="27">
        <f>IF(SUM($U192:EZ192)&gt;=SUM($U194:EZ194),SUM($U192:EZ192)-SUM($U194:EZ194),0)</f>
        <v>119.60000000000127</v>
      </c>
      <c r="FA196" s="27">
        <f>IF(SUM($U192:FA192)&gt;=SUM($U194:FA194),SUM($U192:FA192)-SUM($U194:FA194),0)</f>
        <v>128.80000000000132</v>
      </c>
      <c r="FB196" s="27">
        <f>IF(SUM($U192:FB192)&gt;=SUM($U194:FB194),SUM($U192:FB192)-SUM($U194:FB194),0)</f>
        <v>0</v>
      </c>
      <c r="FC196" s="27">
        <f>IF(SUM($U192:FC192)&gt;=SUM($U194:FC194),SUM($U192:FC192)-SUM($U194:FC194),0)</f>
        <v>0</v>
      </c>
      <c r="FD196" s="27">
        <f>IF(SUM($U192:FD192)&gt;=SUM($U194:FD194),SUM($U192:FD192)-SUM($U194:FD194),0)</f>
        <v>0</v>
      </c>
      <c r="FE196" s="27">
        <f>IF(SUM($U192:FE192)&gt;=SUM($U194:FE194),SUM($U192:FE192)-SUM($U194:FE194),0)</f>
        <v>0</v>
      </c>
      <c r="FF196" s="27">
        <f>IF(SUM($U192:FF192)&gt;=SUM($U194:FF194),SUM($U192:FF192)-SUM($U194:FF194),0)</f>
        <v>0</v>
      </c>
      <c r="FG196" s="27">
        <f>IF(SUM($U192:FG192)&gt;=SUM($U194:FG194),SUM($U192:FG192)-SUM($U194:FG194),0)</f>
        <v>0</v>
      </c>
      <c r="FH196" s="27">
        <f>IF(SUM($U192:FH192)&gt;=SUM($U194:FH194),SUM($U192:FH192)-SUM($U194:FH194),0)</f>
        <v>0</v>
      </c>
      <c r="FI196" s="27">
        <f>IF(SUM($U192:FI192)&gt;=SUM($U194:FI194),SUM($U192:FI192)-SUM($U194:FI194),0)</f>
        <v>0</v>
      </c>
      <c r="FJ196" s="27">
        <f>IF(SUM($U192:FJ192)&gt;=SUM($U194:FJ194),SUM($U192:FJ192)-SUM($U194:FJ194),0)</f>
        <v>0</v>
      </c>
      <c r="FK196" s="27">
        <f>IF(SUM($U192:FK192)&gt;=SUM($U194:FK194),SUM($U192:FK192)-SUM($U194:FK194),0)</f>
        <v>0</v>
      </c>
      <c r="FL196" s="27">
        <f>IF(SUM($U192:FL192)&gt;=SUM($U194:FL194),SUM($U192:FL192)-SUM($U194:FL194),0)</f>
        <v>0</v>
      </c>
      <c r="FM196" s="27">
        <f>IF(SUM($U192:FM192)&gt;=SUM($U194:FM194),SUM($U192:FM192)-SUM($U194:FM194),0)</f>
        <v>0</v>
      </c>
      <c r="FN196" s="27">
        <f>IF(SUM($U192:FN192)&gt;=SUM($U194:FN194),SUM($U192:FN192)-SUM($U194:FN194),0)</f>
        <v>0</v>
      </c>
      <c r="FO196" s="27">
        <f>IF(SUM($U192:FO192)&gt;=SUM($U194:FO194),SUM($U192:FO192)-SUM($U194:FO194),0)</f>
        <v>0</v>
      </c>
      <c r="FP196" s="27">
        <f>IF(SUM($U192:FP192)&gt;=SUM($U194:FP194),SUM($U192:FP192)-SUM($U194:FP194),0)</f>
        <v>0</v>
      </c>
      <c r="FQ196" s="27">
        <f>IF(SUM($U192:FQ192)&gt;=SUM($U194:FQ194),SUM($U192:FQ192)-SUM($U194:FQ194),0)</f>
        <v>2.0463630789890885E-12</v>
      </c>
      <c r="FR196" s="27">
        <f>IF(SUM($U192:FR192)&gt;=SUM($U194:FR194),SUM($U192:FR192)-SUM($U194:FR194),0)</f>
        <v>8.9032258064537473</v>
      </c>
      <c r="FS196" s="27">
        <f>IF(SUM($U192:FS192)&gt;=SUM($U194:FS194),SUM($U192:FS192)-SUM($U194:FS194),0)</f>
        <v>17.806451612905448</v>
      </c>
      <c r="FT196" s="27">
        <f>IF(SUM($U192:FT192)&gt;=SUM($U194:FT194),SUM($U192:FT192)-SUM($U194:FT194),0)</f>
        <v>26.709677419357149</v>
      </c>
      <c r="FU196" s="27">
        <f>IF(SUM($U192:FU192)&gt;=SUM($U194:FU194),SUM($U192:FU192)-SUM($U194:FU194),0)</f>
        <v>35.61290322580885</v>
      </c>
      <c r="FV196" s="27">
        <f>IF(SUM($U192:FV192)&gt;=SUM($U194:FV194),SUM($U192:FV192)-SUM($U194:FV194),0)</f>
        <v>44.516129032260551</v>
      </c>
      <c r="FW196" s="27">
        <f>IF(SUM($U192:FW192)&gt;=SUM($U194:FW194),SUM($U192:FW192)-SUM($U194:FW194),0)</f>
        <v>53.419354838712252</v>
      </c>
      <c r="FX196" s="27">
        <f>IF(SUM($U192:FX192)&gt;=SUM($U194:FX194),SUM($U192:FX192)-SUM($U194:FX194),0)</f>
        <v>62.322580645163953</v>
      </c>
      <c r="FY196" s="27">
        <f>IF(SUM($U192:FY192)&gt;=SUM($U194:FY194),SUM($U192:FY192)-SUM($U194:FY194),0)</f>
        <v>71.225806451615654</v>
      </c>
      <c r="FZ196" s="27">
        <f>IF(SUM($U192:FZ192)&gt;=SUM($U194:FZ194),SUM($U192:FZ192)-SUM($U194:FZ194),0)</f>
        <v>80.129032258067355</v>
      </c>
      <c r="GA196" s="27">
        <f>IF(SUM($U192:GA192)&gt;=SUM($U194:GA194),SUM($U192:GA192)-SUM($U194:GA194),0)</f>
        <v>89.032258064519056</v>
      </c>
      <c r="GB196" s="27">
        <f>IF(SUM($U192:GB192)&gt;=SUM($U194:GB194),SUM($U192:GB192)-SUM($U194:GB194),0)</f>
        <v>97.935483870970756</v>
      </c>
      <c r="GC196" s="27">
        <f>IF(SUM($U192:GC192)&gt;=SUM($U194:GC194),SUM($U192:GC192)-SUM($U194:GC194),0)</f>
        <v>106.83870967742246</v>
      </c>
      <c r="GD196" s="27">
        <f>IF(SUM($U192:GD192)&gt;=SUM($U194:GD194),SUM($U192:GD192)-SUM($U194:GD194),0)</f>
        <v>115.74193548387416</v>
      </c>
      <c r="GE196" s="27">
        <f>IF(SUM($U192:GE192)&gt;=SUM($U194:GE194),SUM($U192:GE192)-SUM($U194:GE194),0)</f>
        <v>124.64516129032586</v>
      </c>
      <c r="GF196" s="27">
        <f>IF(SUM($U192:GF192)&gt;=SUM($U194:GF194),SUM($U192:GF192)-SUM($U194:GF194),0)</f>
        <v>0</v>
      </c>
      <c r="GG196" s="27">
        <f>IF(SUM($U192:GG192)&gt;=SUM($U194:GG194),SUM($U192:GG192)-SUM($U194:GG194),0)</f>
        <v>0</v>
      </c>
      <c r="GH196" s="27">
        <f>IF(SUM($U192:GH192)&gt;=SUM($U194:GH194),SUM($U192:GH192)-SUM($U194:GH194),0)</f>
        <v>0</v>
      </c>
      <c r="GI196" s="27">
        <f>IF(SUM($U192:GI192)&gt;=SUM($U194:GI194),SUM($U192:GI192)-SUM($U194:GI194),0)</f>
        <v>0</v>
      </c>
      <c r="GJ196" s="27">
        <f>IF(SUM($U192:GJ192)&gt;=SUM($U194:GJ194),SUM($U192:GJ192)-SUM($U194:GJ194),0)</f>
        <v>0</v>
      </c>
      <c r="GK196" s="27">
        <f>IF(SUM($U192:GK192)&gt;=SUM($U194:GK194),SUM($U192:GK192)-SUM($U194:GK194),0)</f>
        <v>0</v>
      </c>
      <c r="GL196" s="27">
        <f>IF(SUM($U192:GL192)&gt;=SUM($U194:GL194),SUM($U192:GL192)-SUM($U194:GL194),0)</f>
        <v>0</v>
      </c>
      <c r="GM196" s="27">
        <f>IF(SUM($U192:GM192)&gt;=SUM($U194:GM194),SUM($U192:GM192)-SUM($U194:GM194),0)</f>
        <v>0</v>
      </c>
      <c r="GN196" s="27">
        <f>IF(SUM($U192:GN192)&gt;=SUM($U194:GN194),SUM($U192:GN192)-SUM($U194:GN194),0)</f>
        <v>0</v>
      </c>
      <c r="GO196" s="27">
        <f>IF(SUM($U192:GO192)&gt;=SUM($U194:GO194),SUM($U192:GO192)-SUM($U194:GO194),0)</f>
        <v>0</v>
      </c>
      <c r="GP196" s="27">
        <f>IF(SUM($U192:GP192)&gt;=SUM($U194:GP194),SUM($U192:GP192)-SUM($U194:GP194),0)</f>
        <v>0</v>
      </c>
      <c r="GQ196" s="27">
        <f>IF(SUM($U192:GQ192)&gt;=SUM($U194:GQ194),SUM($U192:GQ192)-SUM($U194:GQ194),0)</f>
        <v>0</v>
      </c>
      <c r="GR196" s="27">
        <f>IF(SUM($U192:GR192)&gt;=SUM($U194:GR194),SUM($U192:GR192)-SUM($U194:GR194),0)</f>
        <v>0</v>
      </c>
      <c r="GS196" s="27">
        <f>IF(SUM($U192:GS192)&gt;=SUM($U194:GS194),SUM($U192:GS192)-SUM($U194:GS194),0)</f>
        <v>0</v>
      </c>
      <c r="GT196" s="27">
        <f>IF(SUM($U192:GT192)&gt;=SUM($U194:GT194),SUM($U192:GT192)-SUM($U194:GT194),0)</f>
        <v>0</v>
      </c>
      <c r="GU196" s="27">
        <f>IF(SUM($U192:GU192)&gt;=SUM($U194:GU194),SUM($U192:GU192)-SUM($U194:GU194),0)</f>
        <v>0</v>
      </c>
      <c r="GV196" s="27">
        <f>IF(SUM($U192:GV192)&gt;=SUM($U194:GV194),SUM($U192:GV192)-SUM($U194:GV194),0)</f>
        <v>4.7748471843078732E-12</v>
      </c>
      <c r="GW196" s="27">
        <f>IF(SUM($U192:GW192)&gt;=SUM($U194:GW194),SUM($U192:GW192)-SUM($U194:GW194),0)</f>
        <v>8.380645161295206</v>
      </c>
      <c r="GX196" s="27">
        <f>IF(SUM($U192:GX192)&gt;=SUM($U194:GX194),SUM($U192:GX192)-SUM($U194:GX194),0)</f>
        <v>16.761290322585637</v>
      </c>
      <c r="GY196" s="27">
        <f>IF(SUM($U192:GY192)&gt;=SUM($U194:GY194),SUM($U192:GY192)-SUM($U194:GY194),0)</f>
        <v>25.141935483876068</v>
      </c>
      <c r="GZ196" s="27">
        <f>IF(SUM($U192:GZ192)&gt;=SUM($U194:GZ194),SUM($U192:GZ192)-SUM($U194:GZ194),0)</f>
        <v>33.522580645166499</v>
      </c>
      <c r="HA196" s="27">
        <f>IF(SUM($U192:HA192)&gt;=SUM($U194:HA194),SUM($U192:HA192)-SUM($U194:HA194),0)</f>
        <v>41.903225806456931</v>
      </c>
      <c r="HB196" s="27">
        <f>IF(SUM($U192:HB192)&gt;=SUM($U194:HB194),SUM($U192:HB192)-SUM($U194:HB194),0)</f>
        <v>50.283870967747362</v>
      </c>
      <c r="HC196" s="27">
        <f>IF(SUM($U192:HC192)&gt;=SUM($U194:HC194),SUM($U192:HC192)-SUM($U194:HC194),0)</f>
        <v>58.664516129037793</v>
      </c>
      <c r="HD196" s="27">
        <f>IF(SUM($U192:HD192)&gt;=SUM($U194:HD194),SUM($U192:HD192)-SUM($U194:HD194),0)</f>
        <v>67.045161290328224</v>
      </c>
      <c r="HE196" s="27">
        <f>IF(SUM($U192:HE192)&gt;=SUM($U194:HE194),SUM($U192:HE192)-SUM($U194:HE194),0)</f>
        <v>75.425806451618655</v>
      </c>
      <c r="HF196" s="27">
        <f>IF(SUM($U192:HF192)&gt;=SUM($U194:HF194),SUM($U192:HF192)-SUM($U194:HF194),0)</f>
        <v>83.806451612909086</v>
      </c>
      <c r="HG196" s="27">
        <f>IF(SUM($U192:HG192)&gt;=SUM($U194:HG194),SUM($U192:HG192)-SUM($U194:HG194),0)</f>
        <v>92.187096774199517</v>
      </c>
      <c r="HH196" s="27">
        <f>IF(SUM($U192:HH192)&gt;=SUM($U194:HH194),SUM($U192:HH192)-SUM($U194:HH194),0)</f>
        <v>100.56774193548995</v>
      </c>
      <c r="HI196" s="27">
        <f>IF(SUM($U192:HI192)&gt;=SUM($U194:HI194),SUM($U192:HI192)-SUM($U194:HI194),0)</f>
        <v>108.94838709678038</v>
      </c>
      <c r="HJ196" s="27">
        <f>IF(SUM($U192:HJ192)&gt;=SUM($U194:HJ194),SUM($U192:HJ192)-SUM($U194:HJ194),0)</f>
        <v>117.32903225807081</v>
      </c>
      <c r="HK196" s="27">
        <f>IF(SUM($U192:HK192)&gt;=SUM($U194:HK194),SUM($U192:HK192)-SUM($U194:HK194),0)</f>
        <v>0</v>
      </c>
      <c r="HL196" s="27">
        <f>IF(SUM($U192:HL192)&gt;=SUM($U194:HL194),SUM($U192:HL192)-SUM($U194:HL194),0)</f>
        <v>0</v>
      </c>
      <c r="HM196" s="27">
        <f>IF(SUM($U192:HM192)&gt;=SUM($U194:HM194),SUM($U192:HM192)-SUM($U194:HM194),0)</f>
        <v>0</v>
      </c>
      <c r="HN196" s="27">
        <f>IF(SUM($U192:HN192)&gt;=SUM($U194:HN194),SUM($U192:HN192)-SUM($U194:HN194),0)</f>
        <v>0</v>
      </c>
      <c r="HO196" s="27">
        <f>IF(SUM($U192:HO192)&gt;=SUM($U194:HO194),SUM($U192:HO192)-SUM($U194:HO194),0)</f>
        <v>0</v>
      </c>
      <c r="HP196" s="27">
        <f>IF(SUM($U192:HP192)&gt;=SUM($U194:HP194),SUM($U192:HP192)-SUM($U194:HP194),0)</f>
        <v>0</v>
      </c>
      <c r="HQ196" s="27">
        <f>IF(SUM($U192:HQ192)&gt;=SUM($U194:HQ194),SUM($U192:HQ192)-SUM($U194:HQ194),0)</f>
        <v>0</v>
      </c>
      <c r="HR196" s="27">
        <f>IF(SUM($U192:HR192)&gt;=SUM($U194:HR194),SUM($U192:HR192)-SUM($U194:HR194),0)</f>
        <v>0</v>
      </c>
      <c r="HS196" s="27">
        <f>IF(SUM($U192:HS192)&gt;=SUM($U194:HS194),SUM($U192:HS192)-SUM($U194:HS194),0)</f>
        <v>0</v>
      </c>
      <c r="HT196" s="27">
        <f>IF(SUM($U192:HT192)&gt;=SUM($U194:HT194),SUM($U192:HT192)-SUM($U194:HT194),0)</f>
        <v>0</v>
      </c>
      <c r="HU196" s="27">
        <f>IF(SUM($U192:HU192)&gt;=SUM($U194:HU194),SUM($U192:HU192)-SUM($U194:HU194),0)</f>
        <v>0</v>
      </c>
      <c r="HV196" s="27">
        <f>IF(SUM($U192:HV192)&gt;=SUM($U194:HV194),SUM($U192:HV192)-SUM($U194:HV194),0)</f>
        <v>0</v>
      </c>
      <c r="HW196" s="27">
        <f>IF(SUM($U192:HW192)&gt;=SUM($U194:HW194),SUM($U192:HW192)-SUM($U194:HW194),0)</f>
        <v>0</v>
      </c>
      <c r="HX196" s="27">
        <f>IF(SUM($U192:HX192)&gt;=SUM($U194:HX194),SUM($U192:HX192)-SUM($U194:HX194),0)</f>
        <v>0</v>
      </c>
      <c r="HY196" s="27">
        <f>IF(SUM($U192:HY192)&gt;=SUM($U194:HY194),SUM($U192:HY192)-SUM($U194:HY194),0)</f>
        <v>0</v>
      </c>
      <c r="HZ196" s="27">
        <f>IF(SUM($U192:HZ192)&gt;=SUM($U194:HZ194),SUM($U192:HZ192)-SUM($U194:HZ194),0)</f>
        <v>0</v>
      </c>
      <c r="IA196" s="27">
        <f>IF(SUM($U192:IA192)&gt;=SUM($U194:IA194),SUM($U192:IA192)-SUM($U194:IA194),0)</f>
        <v>8.1854523159563541E-12</v>
      </c>
      <c r="IB196" s="27">
        <f>IF(SUM($U192:IB192)&gt;=SUM($U194:IB194),SUM($U192:IB192)-SUM($U194:IB194),0)</f>
        <v>8.9586206896633485</v>
      </c>
      <c r="IC196" s="27">
        <f>IF(SUM($U192:IC192)&gt;=SUM($U194:IC194),SUM($U192:IC192)-SUM($U194:IC194),0)</f>
        <v>17.917241379318511</v>
      </c>
      <c r="ID196" s="27">
        <f>IF(SUM($U192:ID192)&gt;=SUM($U194:ID194),SUM($U192:ID192)-SUM($U194:ID194),0)</f>
        <v>26.875862068973674</v>
      </c>
      <c r="IE196" s="27">
        <f>IF(SUM($U192:IE192)&gt;=SUM($U194:IE194),SUM($U192:IE192)-SUM($U194:IE194),0)</f>
        <v>35.834482758628837</v>
      </c>
      <c r="IF196" s="27">
        <f>IF(SUM($U192:IF192)&gt;=SUM($U194:IF194),SUM($U192:IF192)-SUM($U194:IF194),0)</f>
        <v>44.793103448284</v>
      </c>
      <c r="IG196" s="27">
        <f>IF(SUM($U192:IG192)&gt;=SUM($U194:IG194),SUM($U192:IG192)-SUM($U194:IG194),0)</f>
        <v>53.751724137939163</v>
      </c>
      <c r="IH196" s="27">
        <f>IF(SUM($U192:IH192)&gt;=SUM($U194:IH194),SUM($U192:IH192)-SUM($U194:IH194),0)</f>
        <v>62.710344827594326</v>
      </c>
      <c r="II196" s="27">
        <f>IF(SUM($U192:II192)&gt;=SUM($U194:II194),SUM($U192:II192)-SUM($U194:II194),0)</f>
        <v>71.668965517249489</v>
      </c>
      <c r="IJ196" s="27">
        <f>IF(SUM($U192:IJ192)&gt;=SUM($U194:IJ194),SUM($U192:IJ192)-SUM($U194:IJ194),0)</f>
        <v>80.627586206904652</v>
      </c>
      <c r="IK196" s="27">
        <f>IF(SUM($U192:IK192)&gt;=SUM($U194:IK194),SUM($U192:IK192)-SUM($U194:IK194),0)</f>
        <v>89.586206896559816</v>
      </c>
      <c r="IL196" s="27">
        <f>IF(SUM($U192:IL192)&gt;=SUM($U194:IL194),SUM($U192:IL192)-SUM($U194:IL194),0)</f>
        <v>98.544827586214979</v>
      </c>
      <c r="IM196" s="27">
        <f>IF(SUM($U192:IM192)&gt;=SUM($U194:IM194),SUM($U192:IM192)-SUM($U194:IM194),0)</f>
        <v>107.50344827587014</v>
      </c>
      <c r="IN196" s="27">
        <f>IF(SUM($U192:IN192)&gt;=SUM($U194:IN194),SUM($U192:IN192)-SUM($U194:IN194),0)</f>
        <v>116.4620689655253</v>
      </c>
      <c r="IO196" s="27">
        <f>IF(SUM($U192:IO192)&gt;=SUM($U194:IO194),SUM($U192:IO192)-SUM($U194:IO194),0)</f>
        <v>125.42068965518047</v>
      </c>
      <c r="IP196" s="27">
        <f>IF(SUM($U192:IP192)&gt;=SUM($U194:IP194),SUM($U192:IP192)-SUM($U194:IP194),0)</f>
        <v>0</v>
      </c>
      <c r="IQ196" s="27">
        <f>IF(SUM($U192:IQ192)&gt;=SUM($U194:IQ194),SUM($U192:IQ192)-SUM($U194:IQ194),0)</f>
        <v>0</v>
      </c>
      <c r="IR196" s="27">
        <f>IF(SUM($U192:IR192)&gt;=SUM($U194:IR194),SUM($U192:IR192)-SUM($U194:IR194),0)</f>
        <v>0</v>
      </c>
      <c r="IS196" s="27">
        <f>IF(SUM($U192:IS192)&gt;=SUM($U194:IS194),SUM($U192:IS192)-SUM($U194:IS194),0)</f>
        <v>0</v>
      </c>
      <c r="IT196" s="27">
        <f>IF(SUM($U192:IT192)&gt;=SUM($U194:IT194),SUM($U192:IT192)-SUM($U194:IT194),0)</f>
        <v>0</v>
      </c>
      <c r="IU196" s="27">
        <f>IF(SUM($U192:IU192)&gt;=SUM($U194:IU194),SUM($U192:IU192)-SUM($U194:IU194),0)</f>
        <v>0</v>
      </c>
      <c r="IV196" s="27">
        <f>IF(SUM($U192:IV192)&gt;=SUM($U194:IV194),SUM($U192:IV192)-SUM($U194:IV194),0)</f>
        <v>0</v>
      </c>
      <c r="IW196" s="27">
        <f>IF(SUM($U192:IW192)&gt;=SUM($U194:IW194),SUM($U192:IW192)-SUM($U194:IW194),0)</f>
        <v>0</v>
      </c>
      <c r="IX196" s="27">
        <f>IF(SUM($U192:IX192)&gt;=SUM($U194:IX194),SUM($U192:IX192)-SUM($U194:IX194),0)</f>
        <v>0</v>
      </c>
      <c r="IY196" s="27">
        <f>IF(SUM($U192:IY192)&gt;=SUM($U194:IY194),SUM($U192:IY192)-SUM($U194:IY194),0)</f>
        <v>0</v>
      </c>
      <c r="IZ196" s="27">
        <f>IF(SUM($U192:IZ192)&gt;=SUM($U194:IZ194),SUM($U192:IZ192)-SUM($U194:IZ194),0)</f>
        <v>0</v>
      </c>
      <c r="JA196" s="27">
        <f>IF(SUM($U192:JA192)&gt;=SUM($U194:JA194),SUM($U192:JA192)-SUM($U194:JA194),0)</f>
        <v>0</v>
      </c>
      <c r="JB196" s="27">
        <f>IF(SUM($U192:JB192)&gt;=SUM($U194:JB194),SUM($U192:JB192)-SUM($U194:JB194),0)</f>
        <v>0</v>
      </c>
      <c r="JC196" s="27">
        <f>IF(SUM($U192:JC192)&gt;=SUM($U194:JC194),SUM($U192:JC192)-SUM($U194:JC194),0)</f>
        <v>0</v>
      </c>
      <c r="JD196" s="27">
        <f>IF(SUM($U192:JD192)&gt;=SUM($U194:JD194),SUM($U192:JD192)-SUM($U194:JD194),0)</f>
        <v>8.1854523159563541E-12</v>
      </c>
      <c r="JE196" s="27">
        <f>IF(SUM($U192:JE192)&gt;=SUM($U194:JE194),SUM($U192:JE192)-SUM($U194:JE194),0)</f>
        <v>8.3806451612986166</v>
      </c>
      <c r="JF196" s="27">
        <f>IF(SUM($U192:JF192)&gt;=SUM($U194:JF194),SUM($U192:JF192)-SUM($U194:JF194),0)</f>
        <v>16.761290322589048</v>
      </c>
      <c r="JG196" s="27">
        <f>IF(SUM($U192:JG192)&gt;=SUM($U194:JG194),SUM($U192:JG192)-SUM($U194:JG194),0)</f>
        <v>25.141935483879479</v>
      </c>
      <c r="JH196" s="27">
        <f>IF(SUM($U192:JH192)&gt;=SUM($U194:JH194),SUM($U192:JH192)-SUM($U194:JH194),0)</f>
        <v>33.52258064516991</v>
      </c>
      <c r="JI196" s="27">
        <f>IF(SUM($U192:JI192)&gt;=SUM($U194:JI194),SUM($U192:JI192)-SUM($U194:JI194),0)</f>
        <v>41.903225806460341</v>
      </c>
      <c r="JJ196" s="27">
        <f>IF(SUM($U192:JJ192)&gt;=SUM($U194:JJ194),SUM($U192:JJ192)-SUM($U194:JJ194),0)</f>
        <v>50.283870967750772</v>
      </c>
      <c r="JK196" s="27">
        <f>IF(SUM($U192:JK192)&gt;=SUM($U194:JK194),SUM($U192:JK192)-SUM($U194:JK194),0)</f>
        <v>58.664516129041203</v>
      </c>
      <c r="JL196" s="27">
        <f>IF(SUM($U192:JL192)&gt;=SUM($U194:JL194),SUM($U192:JL192)-SUM($U194:JL194),0)</f>
        <v>67.045161290331635</v>
      </c>
      <c r="JM196" s="27">
        <f>IF(SUM($U192:JM192)&gt;=SUM($U194:JM194),SUM($U192:JM192)-SUM($U194:JM194),0)</f>
        <v>75.425806451622066</v>
      </c>
      <c r="JN196" s="27">
        <f>IF(SUM($U192:JN192)&gt;=SUM($U194:JN194),SUM($U192:JN192)-SUM($U194:JN194),0)</f>
        <v>83.806451612912497</v>
      </c>
      <c r="JO196" s="27">
        <f>IF(SUM($U192:JO192)&gt;=SUM($U194:JO194),SUM($U192:JO192)-SUM($U194:JO194),0)</f>
        <v>92.187096774202928</v>
      </c>
      <c r="JP196" s="27">
        <f>IF(SUM($U192:JP192)&gt;=SUM($U194:JP194),SUM($U192:JP192)-SUM($U194:JP194),0)</f>
        <v>100.56774193549336</v>
      </c>
      <c r="JQ196" s="27">
        <f>IF(SUM($U192:JQ192)&gt;=SUM($U194:JQ194),SUM($U192:JQ192)-SUM($U194:JQ194),0)</f>
        <v>108.94838709678379</v>
      </c>
      <c r="JR196" s="27">
        <f>IF(SUM($U192:JR192)&gt;=SUM($U194:JR194),SUM($U192:JR192)-SUM($U194:JR194),0)</f>
        <v>117.32903225807422</v>
      </c>
      <c r="JS196" s="27">
        <f>IF(SUM($U192:JS192)&gt;=SUM($U194:JS194),SUM($U192:JS192)-SUM($U194:JS194),0)</f>
        <v>0</v>
      </c>
      <c r="JT196" s="27">
        <f>IF(SUM($U192:JT192)&gt;=SUM($U194:JT194),SUM($U192:JT192)-SUM($U194:JT194),0)</f>
        <v>0</v>
      </c>
      <c r="JU196" s="27">
        <f>IF(SUM($U192:JU192)&gt;=SUM($U194:JU194),SUM($U192:JU192)-SUM($U194:JU194),0)</f>
        <v>0</v>
      </c>
      <c r="JV196" s="27">
        <f>IF(SUM($U192:JV192)&gt;=SUM($U194:JV194),SUM($U192:JV192)-SUM($U194:JV194),0)</f>
        <v>0</v>
      </c>
      <c r="JW196" s="27">
        <f>IF(SUM($U192:JW192)&gt;=SUM($U194:JW194),SUM($U192:JW192)-SUM($U194:JW194),0)</f>
        <v>0</v>
      </c>
      <c r="JX196" s="27">
        <f>IF(SUM($U192:JX192)&gt;=SUM($U194:JX194),SUM($U192:JX192)-SUM($U194:JX194),0)</f>
        <v>0</v>
      </c>
      <c r="JY196" s="27">
        <f>IF(SUM($U192:JY192)&gt;=SUM($U194:JY194),SUM($U192:JY192)-SUM($U194:JY194),0)</f>
        <v>0</v>
      </c>
      <c r="JZ196" s="27">
        <f>IF(SUM($U192:JZ192)&gt;=SUM($U194:JZ194),SUM($U192:JZ192)-SUM($U194:JZ194),0)</f>
        <v>0</v>
      </c>
      <c r="KA196" s="27">
        <f>IF(SUM($U192:KA192)&gt;=SUM($U194:KA194),SUM($U192:KA192)-SUM($U194:KA194),0)</f>
        <v>0</v>
      </c>
      <c r="KB196" s="27">
        <f>IF(SUM($U192:KB192)&gt;=SUM($U194:KB194),SUM($U192:KB192)-SUM($U194:KB194),0)</f>
        <v>0</v>
      </c>
      <c r="KC196" s="27">
        <f>IF(SUM($U192:KC192)&gt;=SUM($U194:KC194),SUM($U192:KC192)-SUM($U194:KC194),0)</f>
        <v>0</v>
      </c>
      <c r="KD196" s="27">
        <f>IF(SUM($U192:KD192)&gt;=SUM($U194:KD194),SUM($U192:KD192)-SUM($U194:KD194),0)</f>
        <v>0</v>
      </c>
      <c r="KE196" s="27">
        <f>IF(SUM($U192:KE192)&gt;=SUM($U194:KE194),SUM($U192:KE192)-SUM($U194:KE194),0)</f>
        <v>0</v>
      </c>
      <c r="KF196" s="27">
        <f>IF(SUM($U192:KF192)&gt;=SUM($U194:KF194),SUM($U192:KF192)-SUM($U194:KF194),0)</f>
        <v>0</v>
      </c>
      <c r="KG196" s="27">
        <f>IF(SUM($U192:KG192)&gt;=SUM($U194:KG194),SUM($U192:KG192)-SUM($U194:KG194),0)</f>
        <v>0</v>
      </c>
      <c r="KH196" s="27">
        <f>IF(SUM($U192:KH192)&gt;=SUM($U194:KH194),SUM($U192:KH192)-SUM($U194:KH194),0)</f>
        <v>0</v>
      </c>
      <c r="KI196" s="27">
        <f>IF(SUM($U192:KI192)&gt;=SUM($U194:KI194),SUM($U192:KI192)-SUM($U194:KI194),0)</f>
        <v>1.1368683772161603E-11</v>
      </c>
      <c r="KJ196" s="27">
        <f>IF(SUM($U192:KJ192)&gt;=SUM($U194:KJ194),SUM($U192:KJ192)-SUM($U194:KJ194),0)</f>
        <v>7.7100000000114051</v>
      </c>
      <c r="KK196" s="27">
        <f>IF(SUM($U192:KK192)&gt;=SUM($U194:KK194),SUM($U192:KK192)-SUM($U194:KK194),0)</f>
        <v>15.420000000011441</v>
      </c>
      <c r="KL196" s="27">
        <f>IF(SUM($U192:KL192)&gt;=SUM($U194:KL194),SUM($U192:KL192)-SUM($U194:KL194),0)</f>
        <v>23.130000000011478</v>
      </c>
      <c r="KM196" s="27">
        <f>IF(SUM($U192:KM192)&gt;=SUM($U194:KM194),SUM($U192:KM192)-SUM($U194:KM194),0)</f>
        <v>30.840000000011514</v>
      </c>
      <c r="KN196" s="27">
        <f>IF(SUM($U192:KN192)&gt;=SUM($U194:KN194),SUM($U192:KN192)-SUM($U194:KN194),0)</f>
        <v>38.550000000011551</v>
      </c>
      <c r="KO196" s="27">
        <f>IF(SUM($U192:KO192)&gt;=SUM($U194:KO194),SUM($U192:KO192)-SUM($U194:KO194),0)</f>
        <v>46.260000000011587</v>
      </c>
      <c r="KP196" s="27">
        <f>IF(SUM($U192:KP192)&gt;=SUM($U194:KP194),SUM($U192:KP192)-SUM($U194:KP194),0)</f>
        <v>53.970000000011623</v>
      </c>
      <c r="KQ196" s="27">
        <f>IF(SUM($U192:KQ192)&gt;=SUM($U194:KQ194),SUM($U192:KQ192)-SUM($U194:KQ194),0)</f>
        <v>61.68000000001166</v>
      </c>
      <c r="KR196" s="27">
        <f>IF(SUM($U192:KR192)&gt;=SUM($U194:KR194),SUM($U192:KR192)-SUM($U194:KR194),0)</f>
        <v>69.390000000011696</v>
      </c>
      <c r="KS196" s="27">
        <f>IF(SUM($U192:KS192)&gt;=SUM($U194:KS194),SUM($U192:KS192)-SUM($U194:KS194),0)</f>
        <v>77.100000000011732</v>
      </c>
      <c r="KT196" s="27">
        <f>IF(SUM($U192:KT192)&gt;=SUM($U194:KT194),SUM($U192:KT192)-SUM($U194:KT194),0)</f>
        <v>84.810000000011769</v>
      </c>
      <c r="KU196" s="27">
        <f>IF(SUM($U192:KU192)&gt;=SUM($U194:KU194),SUM($U192:KU192)-SUM($U194:KU194),0)</f>
        <v>92.520000000011805</v>
      </c>
      <c r="KV196" s="27">
        <f>IF(SUM($U192:KV192)&gt;=SUM($U194:KV194),SUM($U192:KV192)-SUM($U194:KV194),0)</f>
        <v>100.23000000001184</v>
      </c>
      <c r="KW196" s="27">
        <f>IF(SUM($U192:KW192)&gt;=SUM($U194:KW194),SUM($U192:KW192)-SUM($U194:KW194),0)</f>
        <v>107.94000000001188</v>
      </c>
      <c r="KX196" s="27">
        <f>IF(SUM($U192:KX192)&gt;=SUM($U194:KX194),SUM($U192:KX192)-SUM($U194:KX194),0)</f>
        <v>0</v>
      </c>
      <c r="KY196" s="27">
        <f>IF(SUM($U192:KY192)&gt;=SUM($U194:KY194),SUM($U192:KY192)-SUM($U194:KY194),0)</f>
        <v>0</v>
      </c>
      <c r="KZ196" s="27">
        <f>IF(SUM($U192:KZ192)&gt;=SUM($U194:KZ194),SUM($U192:KZ192)-SUM($U194:KZ194),0)</f>
        <v>0</v>
      </c>
      <c r="LA196" s="27">
        <f>IF(SUM($U192:LA192)&gt;=SUM($U194:LA194),SUM($U192:LA192)-SUM($U194:LA194),0)</f>
        <v>0</v>
      </c>
      <c r="LB196" s="27">
        <f>IF(SUM($U192:LB192)&gt;=SUM($U194:LB194),SUM($U192:LB192)-SUM($U194:LB194),0)</f>
        <v>0</v>
      </c>
      <c r="LC196" s="27">
        <f>IF(SUM($U192:LC192)&gt;=SUM($U194:LC194),SUM($U192:LC192)-SUM($U194:LC194),0)</f>
        <v>0</v>
      </c>
      <c r="LD196" s="27">
        <f>IF(SUM($U192:LD192)&gt;=SUM($U194:LD194),SUM($U192:LD192)-SUM($U194:LD194),0)</f>
        <v>0</v>
      </c>
      <c r="LE196" s="27">
        <f>IF(SUM($U192:LE192)&gt;=SUM($U194:LE194),SUM($U192:LE192)-SUM($U194:LE194),0)</f>
        <v>0</v>
      </c>
      <c r="LF196" s="27">
        <f>IF(SUM($U192:LF192)&gt;=SUM($U194:LF194),SUM($U192:LF192)-SUM($U194:LF194),0)</f>
        <v>0</v>
      </c>
      <c r="LG196" s="27">
        <f>IF(SUM($U192:LG192)&gt;=SUM($U194:LG194),SUM($U192:LG192)-SUM($U194:LG194),0)</f>
        <v>0</v>
      </c>
      <c r="LH196" s="27">
        <f>IF(SUM($U192:LH192)&gt;=SUM($U194:LH194),SUM($U192:LH192)-SUM($U194:LH194),0)</f>
        <v>0</v>
      </c>
      <c r="LI196" s="27">
        <f>IF(SUM($U192:LI192)&gt;=SUM($U194:LI194),SUM($U192:LI192)-SUM($U194:LI194),0)</f>
        <v>0</v>
      </c>
      <c r="LJ196" s="27">
        <f>IF(SUM($U192:LJ192)&gt;=SUM($U194:LJ194),SUM($U192:LJ192)-SUM($U194:LJ194),0)</f>
        <v>0</v>
      </c>
      <c r="LK196" s="27">
        <f>IF(SUM($U192:LK192)&gt;=SUM($U194:LK194),SUM($U192:LK192)-SUM($U194:LK194),0)</f>
        <v>0</v>
      </c>
      <c r="LL196" s="27">
        <f>IF(SUM($U192:LL192)&gt;=SUM($U194:LL194),SUM($U192:LL192)-SUM($U194:LL194),0)</f>
        <v>0</v>
      </c>
      <c r="LM196" s="27">
        <f>IF(SUM($U192:LM192)&gt;=SUM($U194:LM194),SUM($U192:LM192)-SUM($U194:LM194),0)</f>
        <v>1.2278178473934531E-11</v>
      </c>
      <c r="LN196" s="27">
        <f>IF(SUM($U192:LN192)&gt;=SUM($U194:LN194),SUM($U192:LN192)-SUM($U194:LN194),0)</f>
        <v>7.4612903225929585</v>
      </c>
      <c r="LO196" s="27">
        <f>IF(SUM($U192:LO192)&gt;=SUM($U194:LO194),SUM($U192:LO192)-SUM($U194:LO194),0)</f>
        <v>14.922580645173639</v>
      </c>
      <c r="LP196" s="27">
        <f>IF(SUM($U192:LP192)&gt;=SUM($U194:LP194),SUM($U192:LP192)-SUM($U194:LP194),0)</f>
        <v>22.383870967754319</v>
      </c>
      <c r="LQ196" s="27">
        <f>IF(SUM($U192:LQ192)&gt;=SUM($U194:LQ194),SUM($U192:LQ192)-SUM($U194:LQ194),0)</f>
        <v>29.845161290335</v>
      </c>
      <c r="LR196" s="27">
        <f>IF(SUM($U192:LR192)&gt;=SUM($U194:LR194),SUM($U192:LR192)-SUM($U194:LR194),0)</f>
        <v>37.30645161291568</v>
      </c>
      <c r="LS196" s="27">
        <f>IF(SUM($U192:LS192)&gt;=SUM($U194:LS194),SUM($U192:LS192)-SUM($U194:LS194),0)</f>
        <v>44.76774193549636</v>
      </c>
      <c r="LT196" s="27">
        <f>IF(SUM($U192:LT192)&gt;=SUM($U194:LT194),SUM($U192:LT192)-SUM($U194:LT194),0)</f>
        <v>52.229032258077041</v>
      </c>
      <c r="LU196" s="27">
        <f>IF(SUM($U192:LU192)&gt;=SUM($U194:LU194),SUM($U192:LU192)-SUM($U194:LU194),0)</f>
        <v>59.690322580657721</v>
      </c>
      <c r="LV196" s="27">
        <f>IF(SUM($U192:LV192)&gt;=SUM($U194:LV194),SUM($U192:LV192)-SUM($U194:LV194),0)</f>
        <v>67.151612903238401</v>
      </c>
      <c r="LW196" s="27">
        <f>IF(SUM($U192:LW192)&gt;=SUM($U194:LW194),SUM($U192:LW192)-SUM($U194:LW194),0)</f>
        <v>74.612903225819082</v>
      </c>
      <c r="LX196" s="27">
        <f>IF(SUM($U192:LX192)&gt;=SUM($U194:LX194),SUM($U192:LX192)-SUM($U194:LX194),0)</f>
        <v>82.074193548399762</v>
      </c>
      <c r="LY196" s="27">
        <f>IF(SUM($U192:LY192)&gt;=SUM($U194:LY194),SUM($U192:LY192)-SUM($U194:LY194),0)</f>
        <v>89.535483870980443</v>
      </c>
      <c r="LZ196" s="27">
        <f>IF(SUM($U192:LZ192)&gt;=SUM($U194:LZ194),SUM($U192:LZ192)-SUM($U194:LZ194),0)</f>
        <v>96.996774193561123</v>
      </c>
      <c r="MA196" s="27">
        <f>IF(SUM($U192:MA192)&gt;=SUM($U194:MA194),SUM($U192:MA192)-SUM($U194:MA194),0)</f>
        <v>104.4580645161418</v>
      </c>
      <c r="MB196" s="27">
        <f>IF(SUM($U192:MB192)&gt;=SUM($U194:MB194),SUM($U192:MB192)-SUM($U194:MB194),0)</f>
        <v>0</v>
      </c>
      <c r="MC196" s="27">
        <f>IF(SUM($U192:MC192)&gt;=SUM($U194:MC194),SUM($U192:MC192)-SUM($U194:MC194),0)</f>
        <v>0</v>
      </c>
      <c r="MD196" s="27">
        <f>IF(SUM($U192:MD192)&gt;=SUM($U194:MD194),SUM($U192:MD192)-SUM($U194:MD194),0)</f>
        <v>0</v>
      </c>
      <c r="ME196" s="27">
        <f>IF(SUM($U192:ME192)&gt;=SUM($U194:ME194),SUM($U192:ME192)-SUM($U194:ME194),0)</f>
        <v>0</v>
      </c>
      <c r="MF196" s="27">
        <f>IF(SUM($U192:MF192)&gt;=SUM($U194:MF194),SUM($U192:MF192)-SUM($U194:MF194),0)</f>
        <v>0</v>
      </c>
      <c r="MG196" s="27">
        <f>IF(SUM($U192:MG192)&gt;=SUM($U194:MG194),SUM($U192:MG192)-SUM($U194:MG194),0)</f>
        <v>0</v>
      </c>
      <c r="MH196" s="27">
        <f>IF(SUM($U192:MH192)&gt;=SUM($U194:MH194),SUM($U192:MH192)-SUM($U194:MH194),0)</f>
        <v>0</v>
      </c>
      <c r="MI196" s="27">
        <f>IF(SUM($U192:MI192)&gt;=SUM($U194:MI194),SUM($U192:MI192)-SUM($U194:MI194),0)</f>
        <v>0</v>
      </c>
      <c r="MJ196" s="27">
        <f>IF(SUM($U192:MJ192)&gt;=SUM($U194:MJ194),SUM($U192:MJ192)-SUM($U194:MJ194),0)</f>
        <v>0</v>
      </c>
      <c r="MK196" s="27">
        <f>IF(SUM($U192:MK192)&gt;=SUM($U194:MK194),SUM($U192:MK192)-SUM($U194:MK194),0)</f>
        <v>0</v>
      </c>
      <c r="ML196" s="27">
        <f>IF(SUM($U192:ML192)&gt;=SUM($U194:ML194),SUM($U192:ML192)-SUM($U194:ML194),0)</f>
        <v>0</v>
      </c>
      <c r="MM196" s="27">
        <f>IF(SUM($U192:MM192)&gt;=SUM($U194:MM194),SUM($U192:MM192)-SUM($U194:MM194),0)</f>
        <v>0</v>
      </c>
      <c r="MN196" s="27">
        <f>IF(SUM($U192:MN192)&gt;=SUM($U194:MN194),SUM($U192:MN192)-SUM($U194:MN194),0)</f>
        <v>0</v>
      </c>
      <c r="MO196" s="27">
        <f>IF(SUM($U192:MO192)&gt;=SUM($U194:MO194),SUM($U192:MO192)-SUM($U194:MO194),0)</f>
        <v>0</v>
      </c>
      <c r="MP196" s="27">
        <f>IF(SUM($U192:MP192)&gt;=SUM($U194:MP194),SUM($U192:MP192)-SUM($U194:MP194),0)</f>
        <v>0</v>
      </c>
      <c r="MQ196" s="27">
        <f>IF(SUM($U192:MQ192)&gt;=SUM($U194:MQ194),SUM($U192:MQ192)-SUM($U194:MQ194),0)</f>
        <v>0</v>
      </c>
      <c r="MR196" s="27">
        <f>IF(SUM($U192:MR192)&gt;=SUM($U194:MR194),SUM($U192:MR192)-SUM($U194:MR194),0)</f>
        <v>1.3187673175707459E-11</v>
      </c>
      <c r="MS196" s="27">
        <f>IF(SUM($U192:MS192)&gt;=SUM($U194:MS194),SUM($U192:MS192)-SUM($U194:MS194),0)</f>
        <v>7.7100000000132241</v>
      </c>
      <c r="MT196" s="27">
        <f>IF(SUM($U192:MT192)&gt;=SUM($U194:MT194),SUM($U192:MT192)-SUM($U194:MT194),0)</f>
        <v>15.42000000001326</v>
      </c>
      <c r="MU196" s="27">
        <f>IF(SUM($U192:MU192)&gt;=SUM($U194:MU194),SUM($U192:MU192)-SUM($U194:MU194),0)</f>
        <v>23.130000000013297</v>
      </c>
      <c r="MV196" s="27">
        <f>IF(SUM($U192:MV192)&gt;=SUM($U194:MV194),SUM($U192:MV192)-SUM($U194:MV194),0)</f>
        <v>30.840000000013333</v>
      </c>
      <c r="MW196" s="27">
        <f>IF(SUM($U192:MW192)&gt;=SUM($U194:MW194),SUM($U192:MW192)-SUM($U194:MW194),0)</f>
        <v>38.55000000001337</v>
      </c>
      <c r="MX196" s="27">
        <f>IF(SUM($U192:MX192)&gt;=SUM($U194:MX194),SUM($U192:MX192)-SUM($U194:MX194),0)</f>
        <v>46.260000000013406</v>
      </c>
      <c r="MY196" s="27">
        <f>IF(SUM($U192:MY192)&gt;=SUM($U194:MY194),SUM($U192:MY192)-SUM($U194:MY194),0)</f>
        <v>53.970000000013442</v>
      </c>
      <c r="MZ196" s="27">
        <f>IF(SUM($U192:MZ192)&gt;=SUM($U194:MZ194),SUM($U192:MZ192)-SUM($U194:MZ194),0)</f>
        <v>61.680000000013479</v>
      </c>
      <c r="NA196" s="27">
        <f>IF(SUM($U192:NA192)&gt;=SUM($U194:NA194),SUM($U192:NA192)-SUM($U194:NA194),0)</f>
        <v>69.390000000013515</v>
      </c>
      <c r="NB196" s="27">
        <f>IF(SUM($U192:NB192)&gt;=SUM($U194:NB194),SUM($U192:NB192)-SUM($U194:NB194),0)</f>
        <v>77.100000000013551</v>
      </c>
      <c r="NC196" s="27">
        <f>IF(SUM($U192:NC192)&gt;=SUM($U194:NC194),SUM($U192:NC192)-SUM($U194:NC194),0)</f>
        <v>84.810000000013588</v>
      </c>
      <c r="ND196" s="27">
        <f>IF(SUM($U192:ND192)&gt;=SUM($U194:ND194),SUM($U192:ND192)-SUM($U194:ND194),0)</f>
        <v>92.520000000013624</v>
      </c>
      <c r="NE196" s="27">
        <f>IF(SUM($U192:NE192)&gt;=SUM($U194:NE194),SUM($U192:NE192)-SUM($U194:NE194),0)</f>
        <v>100.23000000001366</v>
      </c>
      <c r="NF196" s="27">
        <f>IF(SUM($U192:NF192)&gt;=SUM($U194:NF194),SUM($U192:NF192)-SUM($U194:NF194),0)</f>
        <v>107.9400000000137</v>
      </c>
      <c r="NG196" s="27">
        <f>IF(SUM($U192:NG192)&gt;=SUM($U194:NG194),SUM($U192:NG192)-SUM($U194:NG194),0)</f>
        <v>0</v>
      </c>
      <c r="NH196" s="27">
        <f>IF(SUM($U192:NH192)&gt;=SUM($U194:NH194),SUM($U192:NH192)-SUM($U194:NH194),0)</f>
        <v>0</v>
      </c>
      <c r="NI196" s="27">
        <f>IF(SUM($U192:NI192)&gt;=SUM($U194:NI194),SUM($U192:NI192)-SUM($U194:NI194),0)</f>
        <v>0</v>
      </c>
      <c r="NJ196" s="27">
        <f>IF(SUM($U192:NJ192)&gt;=SUM($U194:NJ194),SUM($U192:NJ192)-SUM($U194:NJ194),0)</f>
        <v>0</v>
      </c>
      <c r="NK196" s="27">
        <f>IF(SUM($U192:NK192)&gt;=SUM($U194:NK194),SUM($U192:NK192)-SUM($U194:NK194),0)</f>
        <v>0</v>
      </c>
      <c r="NL196" s="27">
        <f>IF(SUM($U192:NL192)&gt;=SUM($U194:NL194),SUM($U192:NL192)-SUM($U194:NL194),0)</f>
        <v>0</v>
      </c>
      <c r="NM196" s="27">
        <f>IF(SUM($U192:NM192)&gt;=SUM($U194:NM194),SUM($U192:NM192)-SUM($U194:NM194),0)</f>
        <v>0</v>
      </c>
      <c r="NN196" s="27">
        <f>IF(SUM($U192:NN192)&gt;=SUM($U194:NN194),SUM($U192:NN192)-SUM($U194:NN194),0)</f>
        <v>0</v>
      </c>
      <c r="NO196" s="27">
        <f>IF(SUM($U192:NO192)&gt;=SUM($U194:NO194),SUM($U192:NO192)-SUM($U194:NO194),0)</f>
        <v>0</v>
      </c>
      <c r="NP196" s="27">
        <f>IF(SUM($U192:NP192)&gt;=SUM($U194:NP194),SUM($U192:NP192)-SUM($U194:NP194),0)</f>
        <v>0</v>
      </c>
      <c r="NQ196" s="27">
        <f>IF(SUM($U192:NQ192)&gt;=SUM($U194:NQ194),SUM($U192:NQ192)-SUM($U194:NQ194),0)</f>
        <v>0</v>
      </c>
      <c r="NR196" s="27">
        <f>IF(SUM($U192:NR192)&gt;=SUM($U194:NR194),SUM($U192:NR192)-SUM($U194:NR194),0)</f>
        <v>0</v>
      </c>
      <c r="NS196" s="27">
        <f>IF(SUM($U192:NS192)&gt;=SUM($U194:NS194),SUM($U192:NS192)-SUM($U194:NS194),0)</f>
        <v>0</v>
      </c>
      <c r="NT196" s="27">
        <f>IF(SUM($U192:NT192)&gt;=SUM($U194:NT194),SUM($U192:NT192)-SUM($U194:NT194),0)</f>
        <v>0</v>
      </c>
      <c r="NU196" s="27">
        <f>IF(SUM($U192:NU192)&gt;=SUM($U194:NU194),SUM($U192:NU192)-SUM($U194:NU194),0)</f>
        <v>0</v>
      </c>
      <c r="NV196" s="27">
        <f>IF(SUM($U192:NV192)&gt;=SUM($U194:NV194),SUM($U192:NV192)-SUM($U194:NV194),0)</f>
        <v>1.4097167877480388E-11</v>
      </c>
    </row>
    <row r="197" spans="1:38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8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</row>
    <row r="198" spans="1:386" s="7" customFormat="1" x14ac:dyDescent="0.25">
      <c r="A198" s="5"/>
      <c r="B198" s="5"/>
      <c r="C198" s="5"/>
      <c r="D198" s="5"/>
      <c r="E198" s="5"/>
      <c r="F198" s="5"/>
      <c r="G198" s="5" t="str">
        <f>KPI!$L$44</f>
        <v>Авансы в соц. фонды</v>
      </c>
      <c r="H198" s="5"/>
      <c r="I198" s="5"/>
      <c r="J198" s="20" t="str">
        <f>IF($G198="","",INDEX(KPI!$N$11:$N$121,SUMIFS(KPI!$K$11:$K$121,KPI!$L$11:$L$121,$G198)))</f>
        <v>тыс.руб.</v>
      </c>
      <c r="K198" s="5"/>
      <c r="L198" s="5"/>
      <c r="M198" s="5"/>
      <c r="N198" s="5"/>
      <c r="O198" s="5"/>
      <c r="P198" s="5"/>
      <c r="Q198" s="5"/>
      <c r="R198" s="27"/>
      <c r="S198" s="5"/>
      <c r="T198" s="5"/>
      <c r="U198" s="27">
        <f>IF(SUM($U192:U192)&lt;SUM($U194:U194),-(SUM($U192:U192)-SUM($U194:U194)),0)</f>
        <v>0</v>
      </c>
      <c r="V198" s="27">
        <f>IF(SUM($U192:V192)&lt;SUM($U194:V194),-(SUM($U192:V192)-SUM($U194:V194)),0)</f>
        <v>0</v>
      </c>
      <c r="W198" s="27">
        <f>IF(SUM($U192:W192)&lt;SUM($U194:W194),-(SUM($U192:W192)-SUM($U194:W194)),0)</f>
        <v>0</v>
      </c>
      <c r="X198" s="27">
        <f>IF(SUM($U192:X192)&lt;SUM($U194:X194),-(SUM($U192:X192)-SUM($U194:X194)),0)</f>
        <v>0</v>
      </c>
      <c r="Y198" s="27">
        <f>IF(SUM($U192:Y192)&lt;SUM($U194:Y194),-(SUM($U192:Y192)-SUM($U194:Y194)),0)</f>
        <v>0</v>
      </c>
      <c r="Z198" s="27">
        <f>IF(SUM($U192:Z192)&lt;SUM($U194:Z194),-(SUM($U192:Z192)-SUM($U194:Z194)),0)</f>
        <v>0</v>
      </c>
      <c r="AA198" s="27">
        <f>IF(SUM($U192:AA192)&lt;SUM($U194:AA194),-(SUM($U192:AA192)-SUM($U194:AA194)),0)</f>
        <v>0</v>
      </c>
      <c r="AB198" s="27">
        <f>IF(SUM($U192:AB192)&lt;SUM($U194:AB194),-(SUM($U192:AB192)-SUM($U194:AB194)),0)</f>
        <v>0</v>
      </c>
      <c r="AC198" s="27">
        <f>IF(SUM($U192:AC192)&lt;SUM($U194:AC194),-(SUM($U192:AC192)-SUM($U194:AC194)),0)</f>
        <v>0</v>
      </c>
      <c r="AD198" s="27">
        <f>IF(SUM($U192:AD192)&lt;SUM($U194:AD194),-(SUM($U192:AD192)-SUM($U194:AD194)),0)</f>
        <v>0</v>
      </c>
      <c r="AE198" s="27">
        <f>IF(SUM($U192:AE192)&lt;SUM($U194:AE194),-(SUM($U192:AE192)-SUM($U194:AE194)),0)</f>
        <v>0</v>
      </c>
      <c r="AF198" s="27">
        <f>IF(SUM($U192:AF192)&lt;SUM($U194:AF194),-(SUM($U192:AF192)-SUM($U194:AF194)),0)</f>
        <v>0</v>
      </c>
      <c r="AG198" s="27">
        <f>IF(SUM($U192:AG192)&lt;SUM($U194:AG194),-(SUM($U192:AG192)-SUM($U194:AG194)),0)</f>
        <v>0</v>
      </c>
      <c r="AH198" s="27">
        <f>IF(SUM($U192:AH192)&lt;SUM($U194:AH194),-(SUM($U192:AH192)-SUM($U194:AH194)),0)</f>
        <v>0</v>
      </c>
      <c r="AI198" s="27">
        <f>IF(SUM($U192:AI192)&lt;SUM($U194:AI194),-(SUM($U192:AI192)-SUM($U194:AI194)),0)</f>
        <v>142.45161290322579</v>
      </c>
      <c r="AJ198" s="27">
        <f>IF(SUM($U192:AJ192)&lt;SUM($U194:AJ194),-(SUM($U192:AJ192)-SUM($U194:AJ194)),0)</f>
        <v>133.54838709677418</v>
      </c>
      <c r="AK198" s="27">
        <f>IF(SUM($U192:AK192)&lt;SUM($U194:AK194),-(SUM($U192:AK192)-SUM($U194:AK194)),0)</f>
        <v>124.64516129032256</v>
      </c>
      <c r="AL198" s="27">
        <f>IF(SUM($U192:AL192)&lt;SUM($U194:AL194),-(SUM($U192:AL192)-SUM($U194:AL194)),0)</f>
        <v>115.74193548387095</v>
      </c>
      <c r="AM198" s="27">
        <f>IF(SUM($U192:AM192)&lt;SUM($U194:AM194),-(SUM($U192:AM192)-SUM($U194:AM194)),0)</f>
        <v>106.83870967741933</v>
      </c>
      <c r="AN198" s="27">
        <f>IF(SUM($U192:AN192)&lt;SUM($U194:AN194),-(SUM($U192:AN192)-SUM($U194:AN194)),0)</f>
        <v>97.935483870967715</v>
      </c>
      <c r="AO198" s="27">
        <f>IF(SUM($U192:AO192)&lt;SUM($U194:AO194),-(SUM($U192:AO192)-SUM($U194:AO194)),0)</f>
        <v>89.0322580645161</v>
      </c>
      <c r="AP198" s="27">
        <f>IF(SUM($U192:AP192)&lt;SUM($U194:AP194),-(SUM($U192:AP192)-SUM($U194:AP194)),0)</f>
        <v>80.129032258064484</v>
      </c>
      <c r="AQ198" s="27">
        <f>IF(SUM($U192:AQ192)&lt;SUM($U194:AQ194),-(SUM($U192:AQ192)-SUM($U194:AQ194)),0)</f>
        <v>71.225806451612868</v>
      </c>
      <c r="AR198" s="27">
        <f>IF(SUM($U192:AR192)&lt;SUM($U194:AR194),-(SUM($U192:AR192)-SUM($U194:AR194)),0)</f>
        <v>62.322580645161253</v>
      </c>
      <c r="AS198" s="27">
        <f>IF(SUM($U192:AS192)&lt;SUM($U194:AS194),-(SUM($U192:AS192)-SUM($U194:AS194)),0)</f>
        <v>53.419354838709637</v>
      </c>
      <c r="AT198" s="27">
        <f>IF(SUM($U192:AT192)&lt;SUM($U194:AT194),-(SUM($U192:AT192)-SUM($U194:AT194)),0)</f>
        <v>44.516129032258021</v>
      </c>
      <c r="AU198" s="27">
        <f>IF(SUM($U192:AU192)&lt;SUM($U194:AU194),-(SUM($U192:AU192)-SUM($U194:AU194)),0)</f>
        <v>35.612903225806406</v>
      </c>
      <c r="AV198" s="27">
        <f>IF(SUM($U192:AV192)&lt;SUM($U194:AV194),-(SUM($U192:AV192)-SUM($U194:AV194)),0)</f>
        <v>26.70967741935479</v>
      </c>
      <c r="AW198" s="27">
        <f>IF(SUM($U192:AW192)&lt;SUM($U194:AW194),-(SUM($U192:AW192)-SUM($U194:AW194)),0)</f>
        <v>17.806451612903174</v>
      </c>
      <c r="AX198" s="27">
        <f>IF(SUM($U192:AX192)&lt;SUM($U194:AX194),-(SUM($U192:AX192)-SUM($U194:AX194)),0)</f>
        <v>8.9032258064515872</v>
      </c>
      <c r="AY198" s="27">
        <f>IF(SUM($U192:AY192)&lt;SUM($U194:AY194),-(SUM($U192:AY192)-SUM($U194:AY194)),0)</f>
        <v>0</v>
      </c>
      <c r="AZ198" s="27">
        <f>IF(SUM($U192:AZ192)&lt;SUM($U194:AZ194),-(SUM($U192:AZ192)-SUM($U194:AZ194)),0)</f>
        <v>0</v>
      </c>
      <c r="BA198" s="27">
        <f>IF(SUM($U192:BA192)&lt;SUM($U194:BA194),-(SUM($U192:BA192)-SUM($U194:BA194)),0)</f>
        <v>0</v>
      </c>
      <c r="BB198" s="27">
        <f>IF(SUM($U192:BB192)&lt;SUM($U194:BB194),-(SUM($U192:BB192)-SUM($U194:BB194)),0)</f>
        <v>0</v>
      </c>
      <c r="BC198" s="27">
        <f>IF(SUM($U192:BC192)&lt;SUM($U194:BC194),-(SUM($U192:BC192)-SUM($U194:BC194)),0)</f>
        <v>0</v>
      </c>
      <c r="BD198" s="27">
        <f>IF(SUM($U192:BD192)&lt;SUM($U194:BD194),-(SUM($U192:BD192)-SUM($U194:BD194)),0)</f>
        <v>0</v>
      </c>
      <c r="BE198" s="27">
        <f>IF(SUM($U192:BE192)&lt;SUM($U194:BE194),-(SUM($U192:BE192)-SUM($U194:BE194)),0)</f>
        <v>0</v>
      </c>
      <c r="BF198" s="27">
        <f>IF(SUM($U192:BF192)&lt;SUM($U194:BF194),-(SUM($U192:BF192)-SUM($U194:BF194)),0)</f>
        <v>0</v>
      </c>
      <c r="BG198" s="27">
        <f>IF(SUM($U192:BG192)&lt;SUM($U194:BG194),-(SUM($U192:BG192)-SUM($U194:BG194)),0)</f>
        <v>0</v>
      </c>
      <c r="BH198" s="27">
        <f>IF(SUM($U192:BH192)&lt;SUM($U194:BH194),-(SUM($U192:BH192)-SUM($U194:BH194)),0)</f>
        <v>0</v>
      </c>
      <c r="BI198" s="27">
        <f>IF(SUM($U192:BI192)&lt;SUM($U194:BI194),-(SUM($U192:BI192)-SUM($U194:BI194)),0)</f>
        <v>0</v>
      </c>
      <c r="BJ198" s="27">
        <f>IF(SUM($U192:BJ192)&lt;SUM($U194:BJ194),-(SUM($U192:BJ192)-SUM($U194:BJ194)),0)</f>
        <v>0</v>
      </c>
      <c r="BK198" s="27">
        <f>IF(SUM($U192:BK192)&lt;SUM($U194:BK194),-(SUM($U192:BK192)-SUM($U194:BK194)),0)</f>
        <v>0</v>
      </c>
      <c r="BL198" s="27">
        <f>IF(SUM($U192:BL192)&lt;SUM($U194:BL194),-(SUM($U192:BL192)-SUM($U194:BL194)),0)</f>
        <v>0</v>
      </c>
      <c r="BM198" s="27">
        <f>IF(SUM($U192:BM192)&lt;SUM($U194:BM194),-(SUM($U192:BM192)-SUM($U194:BM194)),0)</f>
        <v>0</v>
      </c>
      <c r="BN198" s="27">
        <f>IF(SUM($U192:BN192)&lt;SUM($U194:BN194),-(SUM($U192:BN192)-SUM($U194:BN194)),0)</f>
        <v>142.45161290322619</v>
      </c>
      <c r="BO198" s="27">
        <f>IF(SUM($U192:BO192)&lt;SUM($U194:BO194),-(SUM($U192:BO192)-SUM($U194:BO194)),0)</f>
        <v>133.5483870967746</v>
      </c>
      <c r="BP198" s="27">
        <f>IF(SUM($U192:BP192)&lt;SUM($U194:BP194),-(SUM($U192:BP192)-SUM($U194:BP194)),0)</f>
        <v>124.64516129032302</v>
      </c>
      <c r="BQ198" s="27">
        <f>IF(SUM($U192:BQ192)&lt;SUM($U194:BQ194),-(SUM($U192:BQ192)-SUM($U194:BQ194)),0)</f>
        <v>115.74193548387143</v>
      </c>
      <c r="BR198" s="27">
        <f>IF(SUM($U192:BR192)&lt;SUM($U194:BR194),-(SUM($U192:BR192)-SUM($U194:BR194)),0)</f>
        <v>106.83870967741984</v>
      </c>
      <c r="BS198" s="27">
        <f>IF(SUM($U192:BS192)&lt;SUM($U194:BS194),-(SUM($U192:BS192)-SUM($U194:BS194)),0)</f>
        <v>97.935483870968255</v>
      </c>
      <c r="BT198" s="27">
        <f>IF(SUM($U192:BT192)&lt;SUM($U194:BT194),-(SUM($U192:BT192)-SUM($U194:BT194)),0)</f>
        <v>89.032258064516668</v>
      </c>
      <c r="BU198" s="27">
        <f>IF(SUM($U192:BU192)&lt;SUM($U194:BU194),-(SUM($U192:BU192)-SUM($U194:BU194)),0)</f>
        <v>80.129032258065081</v>
      </c>
      <c r="BV198" s="27">
        <f>IF(SUM($U192:BV192)&lt;SUM($U194:BV194),-(SUM($U192:BV192)-SUM($U194:BV194)),0)</f>
        <v>71.225806451613494</v>
      </c>
      <c r="BW198" s="27">
        <f>IF(SUM($U192:BW192)&lt;SUM($U194:BW194),-(SUM($U192:BW192)-SUM($U194:BW194)),0)</f>
        <v>62.322580645161906</v>
      </c>
      <c r="BX198" s="27">
        <f>IF(SUM($U192:BX192)&lt;SUM($U194:BX194),-(SUM($U192:BX192)-SUM($U194:BX194)),0)</f>
        <v>53.419354838710319</v>
      </c>
      <c r="BY198" s="27">
        <f>IF(SUM($U192:BY192)&lt;SUM($U194:BY194),-(SUM($U192:BY192)-SUM($U194:BY194)),0)</f>
        <v>44.516129032258732</v>
      </c>
      <c r="BZ198" s="27">
        <f>IF(SUM($U192:BZ192)&lt;SUM($U194:BZ194),-(SUM($U192:BZ192)-SUM($U194:BZ194)),0)</f>
        <v>35.612903225807145</v>
      </c>
      <c r="CA198" s="27">
        <f>IF(SUM($U192:CA192)&lt;SUM($U194:CA194),-(SUM($U192:CA192)-SUM($U194:CA194)),0)</f>
        <v>26.709677419355558</v>
      </c>
      <c r="CB198" s="27">
        <f>IF(SUM($U192:CB192)&lt;SUM($U194:CB194),-(SUM($U192:CB192)-SUM($U194:CB194)),0)</f>
        <v>17.80645161290397</v>
      </c>
      <c r="CC198" s="27">
        <f>IF(SUM($U192:CC192)&lt;SUM($U194:CC194),-(SUM($U192:CC192)-SUM($U194:CC194)),0)</f>
        <v>8.903225806452383</v>
      </c>
      <c r="CD198" s="27">
        <f>IF(SUM($U192:CD192)&lt;SUM($U194:CD194),-(SUM($U192:CD192)-SUM($U194:CD194)),0)</f>
        <v>7.9580786405131221E-13</v>
      </c>
      <c r="CE198" s="27">
        <f>IF(SUM($U192:CE192)&lt;SUM($U194:CE194),-(SUM($U192:CE192)-SUM($U194:CE194)),0)</f>
        <v>0</v>
      </c>
      <c r="CF198" s="27">
        <f>IF(SUM($U192:CF192)&lt;SUM($U194:CF194),-(SUM($U192:CF192)-SUM($U194:CF194)),0)</f>
        <v>0</v>
      </c>
      <c r="CG198" s="27">
        <f>IF(SUM($U192:CG192)&lt;SUM($U194:CG194),-(SUM($U192:CG192)-SUM($U194:CG194)),0)</f>
        <v>0</v>
      </c>
      <c r="CH198" s="27">
        <f>IF(SUM($U192:CH192)&lt;SUM($U194:CH194),-(SUM($U192:CH192)-SUM($U194:CH194)),0)</f>
        <v>0</v>
      </c>
      <c r="CI198" s="27">
        <f>IF(SUM($U192:CI192)&lt;SUM($U194:CI194),-(SUM($U192:CI192)-SUM($U194:CI194)),0)</f>
        <v>0</v>
      </c>
      <c r="CJ198" s="27">
        <f>IF(SUM($U192:CJ192)&lt;SUM($U194:CJ194),-(SUM($U192:CJ192)-SUM($U194:CJ194)),0)</f>
        <v>0</v>
      </c>
      <c r="CK198" s="27">
        <f>IF(SUM($U192:CK192)&lt;SUM($U194:CK194),-(SUM($U192:CK192)-SUM($U194:CK194)),0)</f>
        <v>0</v>
      </c>
      <c r="CL198" s="27">
        <f>IF(SUM($U192:CL192)&lt;SUM($U194:CL194),-(SUM($U192:CL192)-SUM($U194:CL194)),0)</f>
        <v>0</v>
      </c>
      <c r="CM198" s="27">
        <f>IF(SUM($U192:CM192)&lt;SUM($U194:CM194),-(SUM($U192:CM192)-SUM($U194:CM194)),0)</f>
        <v>0</v>
      </c>
      <c r="CN198" s="27">
        <f>IF(SUM($U192:CN192)&lt;SUM($U194:CN194),-(SUM($U192:CN192)-SUM($U194:CN194)),0)</f>
        <v>0</v>
      </c>
      <c r="CO198" s="27">
        <f>IF(SUM($U192:CO192)&lt;SUM($U194:CO194),-(SUM($U192:CO192)-SUM($U194:CO194)),0)</f>
        <v>0</v>
      </c>
      <c r="CP198" s="27">
        <f>IF(SUM($U192:CP192)&lt;SUM($U194:CP194),-(SUM($U192:CP192)-SUM($U194:CP194)),0)</f>
        <v>0</v>
      </c>
      <c r="CQ198" s="27">
        <f>IF(SUM($U192:CQ192)&lt;SUM($U194:CQ194),-(SUM($U192:CQ192)-SUM($U194:CQ194)),0)</f>
        <v>0</v>
      </c>
      <c r="CR198" s="27">
        <f>IF(SUM($U192:CR192)&lt;SUM($U194:CR194),-(SUM($U192:CR192)-SUM($U194:CR194)),0)</f>
        <v>0</v>
      </c>
      <c r="CS198" s="27">
        <f>IF(SUM($U192:CS192)&lt;SUM($U194:CS194),-(SUM($U192:CS192)-SUM($U194:CS194)),0)</f>
        <v>138.00000000000011</v>
      </c>
      <c r="CT198" s="27">
        <f>IF(SUM($U192:CT192)&lt;SUM($U194:CT194),-(SUM($U192:CT192)-SUM($U194:CT194)),0)</f>
        <v>128.80000000000007</v>
      </c>
      <c r="CU198" s="27">
        <f>IF(SUM($U192:CU192)&lt;SUM($U194:CU194),-(SUM($U192:CU192)-SUM($U194:CU194)),0)</f>
        <v>119.60000000000002</v>
      </c>
      <c r="CV198" s="27">
        <f>IF(SUM($U192:CV192)&lt;SUM($U194:CV194),-(SUM($U192:CV192)-SUM($U194:CV194)),0)</f>
        <v>110.39999999999998</v>
      </c>
      <c r="CW198" s="27">
        <f>IF(SUM($U192:CW192)&lt;SUM($U194:CW194),-(SUM($U192:CW192)-SUM($U194:CW194)),0)</f>
        <v>101.19999999999993</v>
      </c>
      <c r="CX198" s="27">
        <f>IF(SUM($U192:CX192)&lt;SUM($U194:CX194),-(SUM($U192:CX192)-SUM($U194:CX194)),0)</f>
        <v>91.999999999999886</v>
      </c>
      <c r="CY198" s="27">
        <f>IF(SUM($U192:CY192)&lt;SUM($U194:CY194),-(SUM($U192:CY192)-SUM($U194:CY194)),0)</f>
        <v>82.799999999999841</v>
      </c>
      <c r="CZ198" s="27">
        <f>IF(SUM($U192:CZ192)&lt;SUM($U194:CZ194),-(SUM($U192:CZ192)-SUM($U194:CZ194)),0)</f>
        <v>73.599999999999795</v>
      </c>
      <c r="DA198" s="27">
        <f>IF(SUM($U192:DA192)&lt;SUM($U194:DA194),-(SUM($U192:DA192)-SUM($U194:DA194)),0)</f>
        <v>64.39999999999975</v>
      </c>
      <c r="DB198" s="27">
        <f>IF(SUM($U192:DB192)&lt;SUM($U194:DB194),-(SUM($U192:DB192)-SUM($U194:DB194)),0)</f>
        <v>55.199999999999704</v>
      </c>
      <c r="DC198" s="27">
        <f>IF(SUM($U192:DC192)&lt;SUM($U194:DC194),-(SUM($U192:DC192)-SUM($U194:DC194)),0)</f>
        <v>45.999999999999659</v>
      </c>
      <c r="DD198" s="27">
        <f>IF(SUM($U192:DD192)&lt;SUM($U194:DD194),-(SUM($U192:DD192)-SUM($U194:DD194)),0)</f>
        <v>36.799999999999613</v>
      </c>
      <c r="DE198" s="27">
        <f>IF(SUM($U192:DE192)&lt;SUM($U194:DE194),-(SUM($U192:DE192)-SUM($U194:DE194)),0)</f>
        <v>27.599999999999568</v>
      </c>
      <c r="DF198" s="27">
        <f>IF(SUM($U192:DF192)&lt;SUM($U194:DF194),-(SUM($U192:DF192)-SUM($U194:DF194)),0)</f>
        <v>18.399999999999523</v>
      </c>
      <c r="DG198" s="27">
        <f>IF(SUM($U192:DG192)&lt;SUM($U194:DG194),-(SUM($U192:DG192)-SUM($U194:DG194)),0)</f>
        <v>9.199999999999477</v>
      </c>
      <c r="DH198" s="27">
        <f>IF(SUM($U192:DH192)&lt;SUM($U194:DH194),-(SUM($U192:DH192)-SUM($U194:DH194)),0)</f>
        <v>0</v>
      </c>
      <c r="DI198" s="27">
        <f>IF(SUM($U192:DI192)&lt;SUM($U194:DI194),-(SUM($U192:DI192)-SUM($U194:DI194)),0)</f>
        <v>0</v>
      </c>
      <c r="DJ198" s="27">
        <f>IF(SUM($U192:DJ192)&lt;SUM($U194:DJ194),-(SUM($U192:DJ192)-SUM($U194:DJ194)),0)</f>
        <v>0</v>
      </c>
      <c r="DK198" s="27">
        <f>IF(SUM($U192:DK192)&lt;SUM($U194:DK194),-(SUM($U192:DK192)-SUM($U194:DK194)),0)</f>
        <v>0</v>
      </c>
      <c r="DL198" s="27">
        <f>IF(SUM($U192:DL192)&lt;SUM($U194:DL194),-(SUM($U192:DL192)-SUM($U194:DL194)),0)</f>
        <v>0</v>
      </c>
      <c r="DM198" s="27">
        <f>IF(SUM($U192:DM192)&lt;SUM($U194:DM194),-(SUM($U192:DM192)-SUM($U194:DM194)),0)</f>
        <v>0</v>
      </c>
      <c r="DN198" s="27">
        <f>IF(SUM($U192:DN192)&lt;SUM($U194:DN194),-(SUM($U192:DN192)-SUM($U194:DN194)),0)</f>
        <v>0</v>
      </c>
      <c r="DO198" s="27">
        <f>IF(SUM($U192:DO192)&lt;SUM($U194:DO194),-(SUM($U192:DO192)-SUM($U194:DO194)),0)</f>
        <v>0</v>
      </c>
      <c r="DP198" s="27">
        <f>IF(SUM($U192:DP192)&lt;SUM($U194:DP194),-(SUM($U192:DP192)-SUM($U194:DP194)),0)</f>
        <v>0</v>
      </c>
      <c r="DQ198" s="27">
        <f>IF(SUM($U192:DQ192)&lt;SUM($U194:DQ194),-(SUM($U192:DQ192)-SUM($U194:DQ194)),0)</f>
        <v>0</v>
      </c>
      <c r="DR198" s="27">
        <f>IF(SUM($U192:DR192)&lt;SUM($U194:DR194),-(SUM($U192:DR192)-SUM($U194:DR194)),0)</f>
        <v>0</v>
      </c>
      <c r="DS198" s="27">
        <f>IF(SUM($U192:DS192)&lt;SUM($U194:DS194),-(SUM($U192:DS192)-SUM($U194:DS194)),0)</f>
        <v>0</v>
      </c>
      <c r="DT198" s="27">
        <f>IF(SUM($U192:DT192)&lt;SUM($U194:DT194),-(SUM($U192:DT192)-SUM($U194:DT194)),0)</f>
        <v>0</v>
      </c>
      <c r="DU198" s="27">
        <f>IF(SUM($U192:DU192)&lt;SUM($U194:DU194),-(SUM($U192:DU192)-SUM($U194:DU194)),0)</f>
        <v>0</v>
      </c>
      <c r="DV198" s="27">
        <f>IF(SUM($U192:DV192)&lt;SUM($U194:DV194),-(SUM($U192:DV192)-SUM($U194:DV194)),0)</f>
        <v>0</v>
      </c>
      <c r="DW198" s="27">
        <f>IF(SUM($U192:DW192)&lt;SUM($U194:DW194),-(SUM($U192:DW192)-SUM($U194:DW194)),0)</f>
        <v>142.45161290322562</v>
      </c>
      <c r="DX198" s="27">
        <f>IF(SUM($U192:DX192)&lt;SUM($U194:DX194),-(SUM($U192:DX192)-SUM($U194:DX194)),0)</f>
        <v>133.54838709677404</v>
      </c>
      <c r="DY198" s="27">
        <f>IF(SUM($U192:DY192)&lt;SUM($U194:DY194),-(SUM($U192:DY192)-SUM($U194:DY194)),0)</f>
        <v>124.64516129032245</v>
      </c>
      <c r="DZ198" s="27">
        <f>IF(SUM($U192:DZ192)&lt;SUM($U194:DZ194),-(SUM($U192:DZ192)-SUM($U194:DZ194)),0)</f>
        <v>115.74193548387086</v>
      </c>
      <c r="EA198" s="27">
        <f>IF(SUM($U192:EA192)&lt;SUM($U194:EA194),-(SUM($U192:EA192)-SUM($U194:EA194)),0)</f>
        <v>106.83870967741927</v>
      </c>
      <c r="EB198" s="27">
        <f>IF(SUM($U192:EB192)&lt;SUM($U194:EB194),-(SUM($U192:EB192)-SUM($U194:EB194)),0)</f>
        <v>97.935483870967687</v>
      </c>
      <c r="EC198" s="27">
        <f>IF(SUM($U192:EC192)&lt;SUM($U194:EC194),-(SUM($U192:EC192)-SUM($U194:EC194)),0)</f>
        <v>89.0322580645161</v>
      </c>
      <c r="ED198" s="27">
        <f>IF(SUM($U192:ED192)&lt;SUM($U194:ED194),-(SUM($U192:ED192)-SUM($U194:ED194)),0)</f>
        <v>80.129032258064512</v>
      </c>
      <c r="EE198" s="27">
        <f>IF(SUM($U192:EE192)&lt;SUM($U194:EE194),-(SUM($U192:EE192)-SUM($U194:EE194)),0)</f>
        <v>71.225806451612925</v>
      </c>
      <c r="EF198" s="27">
        <f>IF(SUM($U192:EF192)&lt;SUM($U194:EF194),-(SUM($U192:EF192)-SUM($U194:EF194)),0)</f>
        <v>62.322580645161224</v>
      </c>
      <c r="EG198" s="27">
        <f>IF(SUM($U192:EG192)&lt;SUM($U194:EG194),-(SUM($U192:EG192)-SUM($U194:EG194)),0)</f>
        <v>53.419354838709523</v>
      </c>
      <c r="EH198" s="27">
        <f>IF(SUM($U192:EH192)&lt;SUM($U194:EH194),-(SUM($U192:EH192)-SUM($U194:EH194)),0)</f>
        <v>44.516129032257822</v>
      </c>
      <c r="EI198" s="27">
        <f>IF(SUM($U192:EI192)&lt;SUM($U194:EI194),-(SUM($U192:EI192)-SUM($U194:EI194)),0)</f>
        <v>35.612903225806122</v>
      </c>
      <c r="EJ198" s="27">
        <f>IF(SUM($U192:EJ192)&lt;SUM($U194:EJ194),-(SUM($U192:EJ192)-SUM($U194:EJ194)),0)</f>
        <v>26.709677419354421</v>
      </c>
      <c r="EK198" s="27">
        <f>IF(SUM($U192:EK192)&lt;SUM($U194:EK194),-(SUM($U192:EK192)-SUM($U194:EK194)),0)</f>
        <v>17.80645161290272</v>
      </c>
      <c r="EL198" s="27">
        <f>IF(SUM($U192:EL192)&lt;SUM($U194:EL194),-(SUM($U192:EL192)-SUM($U194:EL194)),0)</f>
        <v>8.9032258064510188</v>
      </c>
      <c r="EM198" s="27">
        <f>IF(SUM($U192:EM192)&lt;SUM($U194:EM194),-(SUM($U192:EM192)-SUM($U194:EM194)),0)</f>
        <v>0</v>
      </c>
      <c r="EN198" s="27">
        <f>IF(SUM($U192:EN192)&lt;SUM($U194:EN194),-(SUM($U192:EN192)-SUM($U194:EN194)),0)</f>
        <v>0</v>
      </c>
      <c r="EO198" s="27">
        <f>IF(SUM($U192:EO192)&lt;SUM($U194:EO194),-(SUM($U192:EO192)-SUM($U194:EO194)),0)</f>
        <v>0</v>
      </c>
      <c r="EP198" s="27">
        <f>IF(SUM($U192:EP192)&lt;SUM($U194:EP194),-(SUM($U192:EP192)-SUM($U194:EP194)),0)</f>
        <v>0</v>
      </c>
      <c r="EQ198" s="27">
        <f>IF(SUM($U192:EQ192)&lt;SUM($U194:EQ194),-(SUM($U192:EQ192)-SUM($U194:EQ194)),0)</f>
        <v>0</v>
      </c>
      <c r="ER198" s="27">
        <f>IF(SUM($U192:ER192)&lt;SUM($U194:ER194),-(SUM($U192:ER192)-SUM($U194:ER194)),0)</f>
        <v>0</v>
      </c>
      <c r="ES198" s="27">
        <f>IF(SUM($U192:ES192)&lt;SUM($U194:ES194),-(SUM($U192:ES192)-SUM($U194:ES194)),0)</f>
        <v>0</v>
      </c>
      <c r="ET198" s="27">
        <f>IF(SUM($U192:ET192)&lt;SUM($U194:ET194),-(SUM($U192:ET192)-SUM($U194:ET194)),0)</f>
        <v>0</v>
      </c>
      <c r="EU198" s="27">
        <f>IF(SUM($U192:EU192)&lt;SUM($U194:EU194),-(SUM($U192:EU192)-SUM($U194:EU194)),0)</f>
        <v>0</v>
      </c>
      <c r="EV198" s="27">
        <f>IF(SUM($U192:EV192)&lt;SUM($U194:EV194),-(SUM($U192:EV192)-SUM($U194:EV194)),0)</f>
        <v>0</v>
      </c>
      <c r="EW198" s="27">
        <f>IF(SUM($U192:EW192)&lt;SUM($U194:EW194),-(SUM($U192:EW192)-SUM($U194:EW194)),0)</f>
        <v>0</v>
      </c>
      <c r="EX198" s="27">
        <f>IF(SUM($U192:EX192)&lt;SUM($U194:EX194),-(SUM($U192:EX192)-SUM($U194:EX194)),0)</f>
        <v>0</v>
      </c>
      <c r="EY198" s="27">
        <f>IF(SUM($U192:EY192)&lt;SUM($U194:EY194),-(SUM($U192:EY192)-SUM($U194:EY194)),0)</f>
        <v>0</v>
      </c>
      <c r="EZ198" s="27">
        <f>IF(SUM($U192:EZ192)&lt;SUM($U194:EZ194),-(SUM($U192:EZ192)-SUM($U194:EZ194)),0)</f>
        <v>0</v>
      </c>
      <c r="FA198" s="27">
        <f>IF(SUM($U192:FA192)&lt;SUM($U194:FA194),-(SUM($U192:FA192)-SUM($U194:FA194)),0)</f>
        <v>0</v>
      </c>
      <c r="FB198" s="27">
        <f>IF(SUM($U192:FB192)&lt;SUM($U194:FB194),-(SUM($U192:FB192)-SUM($U194:FB194)),0)</f>
        <v>137.99999999999864</v>
      </c>
      <c r="FC198" s="27">
        <f>IF(SUM($U192:FC192)&lt;SUM($U194:FC194),-(SUM($U192:FC192)-SUM($U194:FC194)),0)</f>
        <v>128.79999999999859</v>
      </c>
      <c r="FD198" s="27">
        <f>IF(SUM($U192:FD192)&lt;SUM($U194:FD194),-(SUM($U192:FD192)-SUM($U194:FD194)),0)</f>
        <v>119.59999999999854</v>
      </c>
      <c r="FE198" s="27">
        <f>IF(SUM($U192:FE192)&lt;SUM($U194:FE194),-(SUM($U192:FE192)-SUM($U194:FE194)),0)</f>
        <v>110.3999999999985</v>
      </c>
      <c r="FF198" s="27">
        <f>IF(SUM($U192:FF192)&lt;SUM($U194:FF194),-(SUM($U192:FF192)-SUM($U194:FF194)),0)</f>
        <v>101.19999999999845</v>
      </c>
      <c r="FG198" s="27">
        <f>IF(SUM($U192:FG192)&lt;SUM($U194:FG194),-(SUM($U192:FG192)-SUM($U194:FG194)),0)</f>
        <v>91.999999999998408</v>
      </c>
      <c r="FH198" s="27">
        <f>IF(SUM($U192:FH192)&lt;SUM($U194:FH194),-(SUM($U192:FH192)-SUM($U194:FH194)),0)</f>
        <v>82.799999999998363</v>
      </c>
      <c r="FI198" s="27">
        <f>IF(SUM($U192:FI192)&lt;SUM($U194:FI194),-(SUM($U192:FI192)-SUM($U194:FI194)),0)</f>
        <v>73.599999999998317</v>
      </c>
      <c r="FJ198" s="27">
        <f>IF(SUM($U192:FJ192)&lt;SUM($U194:FJ194),-(SUM($U192:FJ192)-SUM($U194:FJ194)),0)</f>
        <v>64.399999999998272</v>
      </c>
      <c r="FK198" s="27">
        <f>IF(SUM($U192:FK192)&lt;SUM($U194:FK194),-(SUM($U192:FK192)-SUM($U194:FK194)),0)</f>
        <v>55.199999999998226</v>
      </c>
      <c r="FL198" s="27">
        <f>IF(SUM($U192:FL192)&lt;SUM($U194:FL194),-(SUM($U192:FL192)-SUM($U194:FL194)),0)</f>
        <v>45.999999999998181</v>
      </c>
      <c r="FM198" s="27">
        <f>IF(SUM($U192:FM192)&lt;SUM($U194:FM194),-(SUM($U192:FM192)-SUM($U194:FM194)),0)</f>
        <v>36.799999999998136</v>
      </c>
      <c r="FN198" s="27">
        <f>IF(SUM($U192:FN192)&lt;SUM($U194:FN194),-(SUM($U192:FN192)-SUM($U194:FN194)),0)</f>
        <v>27.59999999999809</v>
      </c>
      <c r="FO198" s="27">
        <f>IF(SUM($U192:FO192)&lt;SUM($U194:FO194),-(SUM($U192:FO192)-SUM($U194:FO194)),0)</f>
        <v>18.399999999998045</v>
      </c>
      <c r="FP198" s="27">
        <f>IF(SUM($U192:FP192)&lt;SUM($U194:FP194),-(SUM($U192:FP192)-SUM($U194:FP194)),0)</f>
        <v>9.1999999999979991</v>
      </c>
      <c r="FQ198" s="27">
        <f>IF(SUM($U192:FQ192)&lt;SUM($U194:FQ194),-(SUM($U192:FQ192)-SUM($U194:FQ194)),0)</f>
        <v>0</v>
      </c>
      <c r="FR198" s="27">
        <f>IF(SUM($U192:FR192)&lt;SUM($U194:FR194),-(SUM($U192:FR192)-SUM($U194:FR194)),0)</f>
        <v>0</v>
      </c>
      <c r="FS198" s="27">
        <f>IF(SUM($U192:FS192)&lt;SUM($U194:FS194),-(SUM($U192:FS192)-SUM($U194:FS194)),0)</f>
        <v>0</v>
      </c>
      <c r="FT198" s="27">
        <f>IF(SUM($U192:FT192)&lt;SUM($U194:FT194),-(SUM($U192:FT192)-SUM($U194:FT194)),0)</f>
        <v>0</v>
      </c>
      <c r="FU198" s="27">
        <f>IF(SUM($U192:FU192)&lt;SUM($U194:FU194),-(SUM($U192:FU192)-SUM($U194:FU194)),0)</f>
        <v>0</v>
      </c>
      <c r="FV198" s="27">
        <f>IF(SUM($U192:FV192)&lt;SUM($U194:FV194),-(SUM($U192:FV192)-SUM($U194:FV194)),0)</f>
        <v>0</v>
      </c>
      <c r="FW198" s="27">
        <f>IF(SUM($U192:FW192)&lt;SUM($U194:FW194),-(SUM($U192:FW192)-SUM($U194:FW194)),0)</f>
        <v>0</v>
      </c>
      <c r="FX198" s="27">
        <f>IF(SUM($U192:FX192)&lt;SUM($U194:FX194),-(SUM($U192:FX192)-SUM($U194:FX194)),0)</f>
        <v>0</v>
      </c>
      <c r="FY198" s="27">
        <f>IF(SUM($U192:FY192)&lt;SUM($U194:FY194),-(SUM($U192:FY192)-SUM($U194:FY194)),0)</f>
        <v>0</v>
      </c>
      <c r="FZ198" s="27">
        <f>IF(SUM($U192:FZ192)&lt;SUM($U194:FZ194),-(SUM($U192:FZ192)-SUM($U194:FZ194)),0)</f>
        <v>0</v>
      </c>
      <c r="GA198" s="27">
        <f>IF(SUM($U192:GA192)&lt;SUM($U194:GA194),-(SUM($U192:GA192)-SUM($U194:GA194)),0)</f>
        <v>0</v>
      </c>
      <c r="GB198" s="27">
        <f>IF(SUM($U192:GB192)&lt;SUM($U194:GB194),-(SUM($U192:GB192)-SUM($U194:GB194)),0)</f>
        <v>0</v>
      </c>
      <c r="GC198" s="27">
        <f>IF(SUM($U192:GC192)&lt;SUM($U194:GC194),-(SUM($U192:GC192)-SUM($U194:GC194)),0)</f>
        <v>0</v>
      </c>
      <c r="GD198" s="27">
        <f>IF(SUM($U192:GD192)&lt;SUM($U194:GD194),-(SUM($U192:GD192)-SUM($U194:GD194)),0)</f>
        <v>0</v>
      </c>
      <c r="GE198" s="27">
        <f>IF(SUM($U192:GE192)&lt;SUM($U194:GE194),-(SUM($U192:GE192)-SUM($U194:GE194)),0)</f>
        <v>0</v>
      </c>
      <c r="GF198" s="27">
        <f>IF(SUM($U192:GF192)&lt;SUM($U194:GF194),-(SUM($U192:GF192)-SUM($U194:GF194)),0)</f>
        <v>142.45161290322244</v>
      </c>
      <c r="GG198" s="27">
        <f>IF(SUM($U192:GG192)&lt;SUM($U194:GG194),-(SUM($U192:GG192)-SUM($U194:GG194)),0)</f>
        <v>133.54838709677074</v>
      </c>
      <c r="GH198" s="27">
        <f>IF(SUM($U192:GH192)&lt;SUM($U194:GH194),-(SUM($U192:GH192)-SUM($U194:GH194)),0)</f>
        <v>124.64516129031904</v>
      </c>
      <c r="GI198" s="27">
        <f>IF(SUM($U192:GI192)&lt;SUM($U194:GI194),-(SUM($U192:GI192)-SUM($U194:GI194)),0)</f>
        <v>115.74193548386734</v>
      </c>
      <c r="GJ198" s="27">
        <f>IF(SUM($U192:GJ192)&lt;SUM($U194:GJ194),-(SUM($U192:GJ192)-SUM($U194:GJ194)),0)</f>
        <v>106.83870967741564</v>
      </c>
      <c r="GK198" s="27">
        <f>IF(SUM($U192:GK192)&lt;SUM($U194:GK194),-(SUM($U192:GK192)-SUM($U194:GK194)),0)</f>
        <v>97.935483870963935</v>
      </c>
      <c r="GL198" s="27">
        <f>IF(SUM($U192:GL192)&lt;SUM($U194:GL194),-(SUM($U192:GL192)-SUM($U194:GL194)),0)</f>
        <v>89.032258064512234</v>
      </c>
      <c r="GM198" s="27">
        <f>IF(SUM($U192:GM192)&lt;SUM($U194:GM194),-(SUM($U192:GM192)-SUM($U194:GM194)),0)</f>
        <v>80.129032258060533</v>
      </c>
      <c r="GN198" s="27">
        <f>IF(SUM($U192:GN192)&lt;SUM($U194:GN194),-(SUM($U192:GN192)-SUM($U194:GN194)),0)</f>
        <v>71.225806451608833</v>
      </c>
      <c r="GO198" s="27">
        <f>IF(SUM($U192:GO192)&lt;SUM($U194:GO194),-(SUM($U192:GO192)-SUM($U194:GO194)),0)</f>
        <v>62.322580645157132</v>
      </c>
      <c r="GP198" s="27">
        <f>IF(SUM($U192:GP192)&lt;SUM($U194:GP194),-(SUM($U192:GP192)-SUM($U194:GP194)),0)</f>
        <v>53.419354838705431</v>
      </c>
      <c r="GQ198" s="27">
        <f>IF(SUM($U192:GQ192)&lt;SUM($U194:GQ194),-(SUM($U192:GQ192)-SUM($U194:GQ194)),0)</f>
        <v>44.51612903225373</v>
      </c>
      <c r="GR198" s="27">
        <f>IF(SUM($U192:GR192)&lt;SUM($U194:GR194),-(SUM($U192:GR192)-SUM($U194:GR194)),0)</f>
        <v>35.612903225802029</v>
      </c>
      <c r="GS198" s="27">
        <f>IF(SUM($U192:GS192)&lt;SUM($U194:GS194),-(SUM($U192:GS192)-SUM($U194:GS194)),0)</f>
        <v>26.709677419350328</v>
      </c>
      <c r="GT198" s="27">
        <f>IF(SUM($U192:GT192)&lt;SUM($U194:GT194),-(SUM($U192:GT192)-SUM($U194:GT194)),0)</f>
        <v>17.806451612898627</v>
      </c>
      <c r="GU198" s="27">
        <f>IF(SUM($U192:GU192)&lt;SUM($U194:GU194),-(SUM($U192:GU192)-SUM($U194:GU194)),0)</f>
        <v>8.9032258064469261</v>
      </c>
      <c r="GV198" s="27">
        <f>IF(SUM($U192:GV192)&lt;SUM($U194:GV194),-(SUM($U192:GV192)-SUM($U194:GV194)),0)</f>
        <v>0</v>
      </c>
      <c r="GW198" s="27">
        <f>IF(SUM($U192:GW192)&lt;SUM($U194:GW194),-(SUM($U192:GW192)-SUM($U194:GW194)),0)</f>
        <v>0</v>
      </c>
      <c r="GX198" s="27">
        <f>IF(SUM($U192:GX192)&lt;SUM($U194:GX194),-(SUM($U192:GX192)-SUM($U194:GX194)),0)</f>
        <v>0</v>
      </c>
      <c r="GY198" s="27">
        <f>IF(SUM($U192:GY192)&lt;SUM($U194:GY194),-(SUM($U192:GY192)-SUM($U194:GY194)),0)</f>
        <v>0</v>
      </c>
      <c r="GZ198" s="27">
        <f>IF(SUM($U192:GZ192)&lt;SUM($U194:GZ194),-(SUM($U192:GZ192)-SUM($U194:GZ194)),0)</f>
        <v>0</v>
      </c>
      <c r="HA198" s="27">
        <f>IF(SUM($U192:HA192)&lt;SUM($U194:HA194),-(SUM($U192:HA192)-SUM($U194:HA194)),0)</f>
        <v>0</v>
      </c>
      <c r="HB198" s="27">
        <f>IF(SUM($U192:HB192)&lt;SUM($U194:HB194),-(SUM($U192:HB192)-SUM($U194:HB194)),0)</f>
        <v>0</v>
      </c>
      <c r="HC198" s="27">
        <f>IF(SUM($U192:HC192)&lt;SUM($U194:HC194),-(SUM($U192:HC192)-SUM($U194:HC194)),0)</f>
        <v>0</v>
      </c>
      <c r="HD198" s="27">
        <f>IF(SUM($U192:HD192)&lt;SUM($U194:HD194),-(SUM($U192:HD192)-SUM($U194:HD194)),0)</f>
        <v>0</v>
      </c>
      <c r="HE198" s="27">
        <f>IF(SUM($U192:HE192)&lt;SUM($U194:HE194),-(SUM($U192:HE192)-SUM($U194:HE194)),0)</f>
        <v>0</v>
      </c>
      <c r="HF198" s="27">
        <f>IF(SUM($U192:HF192)&lt;SUM($U194:HF194),-(SUM($U192:HF192)-SUM($U194:HF194)),0)</f>
        <v>0</v>
      </c>
      <c r="HG198" s="27">
        <f>IF(SUM($U192:HG192)&lt;SUM($U194:HG194),-(SUM($U192:HG192)-SUM($U194:HG194)),0)</f>
        <v>0</v>
      </c>
      <c r="HH198" s="27">
        <f>IF(SUM($U192:HH192)&lt;SUM($U194:HH194),-(SUM($U192:HH192)-SUM($U194:HH194)),0)</f>
        <v>0</v>
      </c>
      <c r="HI198" s="27">
        <f>IF(SUM($U192:HI192)&lt;SUM($U194:HI194),-(SUM($U192:HI192)-SUM($U194:HI194)),0)</f>
        <v>0</v>
      </c>
      <c r="HJ198" s="27">
        <f>IF(SUM($U192:HJ192)&lt;SUM($U194:HJ194),-(SUM($U192:HJ192)-SUM($U194:HJ194)),0)</f>
        <v>0</v>
      </c>
      <c r="HK198" s="27">
        <f>IF(SUM($U192:HK192)&lt;SUM($U194:HK194),-(SUM($U192:HK192)-SUM($U194:HK194)),0)</f>
        <v>134.09032258063871</v>
      </c>
      <c r="HL198" s="27">
        <f>IF(SUM($U192:HL192)&lt;SUM($U194:HL194),-(SUM($U192:HL192)-SUM($U194:HL194)),0)</f>
        <v>125.70967741934828</v>
      </c>
      <c r="HM198" s="27">
        <f>IF(SUM($U192:HM192)&lt;SUM($U194:HM194),-(SUM($U192:HM192)-SUM($U194:HM194)),0)</f>
        <v>117.32903225805785</v>
      </c>
      <c r="HN198" s="27">
        <f>IF(SUM($U192:HN192)&lt;SUM($U194:HN194),-(SUM($U192:HN192)-SUM($U194:HN194)),0)</f>
        <v>108.94838709676742</v>
      </c>
      <c r="HO198" s="27">
        <f>IF(SUM($U192:HO192)&lt;SUM($U194:HO194),-(SUM($U192:HO192)-SUM($U194:HO194)),0)</f>
        <v>100.56774193547699</v>
      </c>
      <c r="HP198" s="27">
        <f>IF(SUM($U192:HP192)&lt;SUM($U194:HP194),-(SUM($U192:HP192)-SUM($U194:HP194)),0)</f>
        <v>92.187096774186557</v>
      </c>
      <c r="HQ198" s="27">
        <f>IF(SUM($U192:HQ192)&lt;SUM($U194:HQ194),-(SUM($U192:HQ192)-SUM($U194:HQ194)),0)</f>
        <v>83.806451612896126</v>
      </c>
      <c r="HR198" s="27">
        <f>IF(SUM($U192:HR192)&lt;SUM($U194:HR194),-(SUM($U192:HR192)-SUM($U194:HR194)),0)</f>
        <v>75.425806451605695</v>
      </c>
      <c r="HS198" s="27">
        <f>IF(SUM($U192:HS192)&lt;SUM($U194:HS194),-(SUM($U192:HS192)-SUM($U194:HS194)),0)</f>
        <v>67.045161290315264</v>
      </c>
      <c r="HT198" s="27">
        <f>IF(SUM($U192:HT192)&lt;SUM($U194:HT194),-(SUM($U192:HT192)-SUM($U194:HT194)),0)</f>
        <v>58.664516129024832</v>
      </c>
      <c r="HU198" s="27">
        <f>IF(SUM($U192:HU192)&lt;SUM($U194:HU194),-(SUM($U192:HU192)-SUM($U194:HU194)),0)</f>
        <v>50.283870967734401</v>
      </c>
      <c r="HV198" s="27">
        <f>IF(SUM($U192:HV192)&lt;SUM($U194:HV194),-(SUM($U192:HV192)-SUM($U194:HV194)),0)</f>
        <v>41.90322580644397</v>
      </c>
      <c r="HW198" s="27">
        <f>IF(SUM($U192:HW192)&lt;SUM($U194:HW194),-(SUM($U192:HW192)-SUM($U194:HW194)),0)</f>
        <v>33.522580645153539</v>
      </c>
      <c r="HX198" s="27">
        <f>IF(SUM($U192:HX192)&lt;SUM($U194:HX194),-(SUM($U192:HX192)-SUM($U194:HX194)),0)</f>
        <v>25.141935483863108</v>
      </c>
      <c r="HY198" s="27">
        <f>IF(SUM($U192:HY192)&lt;SUM($U194:HY194),-(SUM($U192:HY192)-SUM($U194:HY194)),0)</f>
        <v>16.761290322572677</v>
      </c>
      <c r="HZ198" s="27">
        <f>IF(SUM($U192:HZ192)&lt;SUM($U194:HZ194),-(SUM($U192:HZ192)-SUM($U194:HZ194)),0)</f>
        <v>8.3806451612822457</v>
      </c>
      <c r="IA198" s="27">
        <f>IF(SUM($U192:IA192)&lt;SUM($U194:IA194),-(SUM($U192:IA192)-SUM($U194:IA194)),0)</f>
        <v>0</v>
      </c>
      <c r="IB198" s="27">
        <f>IF(SUM($U192:IB192)&lt;SUM($U194:IB194),-(SUM($U192:IB192)-SUM($U194:IB194)),0)</f>
        <v>0</v>
      </c>
      <c r="IC198" s="27">
        <f>IF(SUM($U192:IC192)&lt;SUM($U194:IC194),-(SUM($U192:IC192)-SUM($U194:IC194)),0)</f>
        <v>0</v>
      </c>
      <c r="ID198" s="27">
        <f>IF(SUM($U192:ID192)&lt;SUM($U194:ID194),-(SUM($U192:ID192)-SUM($U194:ID194)),0)</f>
        <v>0</v>
      </c>
      <c r="IE198" s="27">
        <f>IF(SUM($U192:IE192)&lt;SUM($U194:IE194),-(SUM($U192:IE192)-SUM($U194:IE194)),0)</f>
        <v>0</v>
      </c>
      <c r="IF198" s="27">
        <f>IF(SUM($U192:IF192)&lt;SUM($U194:IF194),-(SUM($U192:IF192)-SUM($U194:IF194)),0)</f>
        <v>0</v>
      </c>
      <c r="IG198" s="27">
        <f>IF(SUM($U192:IG192)&lt;SUM($U194:IG194),-(SUM($U192:IG192)-SUM($U194:IG194)),0)</f>
        <v>0</v>
      </c>
      <c r="IH198" s="27">
        <f>IF(SUM($U192:IH192)&lt;SUM($U194:IH194),-(SUM($U192:IH192)-SUM($U194:IH194)),0)</f>
        <v>0</v>
      </c>
      <c r="II198" s="27">
        <f>IF(SUM($U192:II192)&lt;SUM($U194:II194),-(SUM($U192:II192)-SUM($U194:II194)),0)</f>
        <v>0</v>
      </c>
      <c r="IJ198" s="27">
        <f>IF(SUM($U192:IJ192)&lt;SUM($U194:IJ194),-(SUM($U192:IJ192)-SUM($U194:IJ194)),0)</f>
        <v>0</v>
      </c>
      <c r="IK198" s="27">
        <f>IF(SUM($U192:IK192)&lt;SUM($U194:IK194),-(SUM($U192:IK192)-SUM($U194:IK194)),0)</f>
        <v>0</v>
      </c>
      <c r="IL198" s="27">
        <f>IF(SUM($U192:IL192)&lt;SUM($U194:IL194),-(SUM($U192:IL192)-SUM($U194:IL194)),0)</f>
        <v>0</v>
      </c>
      <c r="IM198" s="27">
        <f>IF(SUM($U192:IM192)&lt;SUM($U194:IM194),-(SUM($U192:IM192)-SUM($U194:IM194)),0)</f>
        <v>0</v>
      </c>
      <c r="IN198" s="27">
        <f>IF(SUM($U192:IN192)&lt;SUM($U194:IN194),-(SUM($U192:IN192)-SUM($U194:IN194)),0)</f>
        <v>0</v>
      </c>
      <c r="IO198" s="27">
        <f>IF(SUM($U192:IO192)&lt;SUM($U194:IO194),-(SUM($U192:IO192)-SUM($U194:IO194)),0)</f>
        <v>0</v>
      </c>
      <c r="IP198" s="27">
        <f>IF(SUM($U192:IP192)&lt;SUM($U194:IP194),-(SUM($U192:IP192)-SUM($U194:IP194)),0)</f>
        <v>125.4206896551641</v>
      </c>
      <c r="IQ198" s="27">
        <f>IF(SUM($U192:IQ192)&lt;SUM($U194:IQ194),-(SUM($U192:IQ192)-SUM($U194:IQ194)),0)</f>
        <v>116.46206896550893</v>
      </c>
      <c r="IR198" s="27">
        <f>IF(SUM($U192:IR192)&lt;SUM($U194:IR194),-(SUM($U192:IR192)-SUM($U194:IR194)),0)</f>
        <v>107.50344827585377</v>
      </c>
      <c r="IS198" s="27">
        <f>IF(SUM($U192:IS192)&lt;SUM($U194:IS194),-(SUM($U192:IS192)-SUM($U194:IS194)),0)</f>
        <v>98.544827586198608</v>
      </c>
      <c r="IT198" s="27">
        <f>IF(SUM($U192:IT192)&lt;SUM($U194:IT194),-(SUM($U192:IT192)-SUM($U194:IT194)),0)</f>
        <v>89.586206896543445</v>
      </c>
      <c r="IU198" s="27">
        <f>IF(SUM($U192:IU192)&lt;SUM($U194:IU194),-(SUM($U192:IU192)-SUM($U194:IU194)),0)</f>
        <v>80.627586206888282</v>
      </c>
      <c r="IV198" s="27">
        <f>IF(SUM($U192:IV192)&lt;SUM($U194:IV194),-(SUM($U192:IV192)-SUM($U194:IV194)),0)</f>
        <v>71.668965517233119</v>
      </c>
      <c r="IW198" s="27">
        <f>IF(SUM($U192:IW192)&lt;SUM($U194:IW194),-(SUM($U192:IW192)-SUM($U194:IW194)),0)</f>
        <v>62.710344827577956</v>
      </c>
      <c r="IX198" s="27">
        <f>IF(SUM($U192:IX192)&lt;SUM($U194:IX194),-(SUM($U192:IX192)-SUM($U194:IX194)),0)</f>
        <v>53.751724137922793</v>
      </c>
      <c r="IY198" s="27">
        <f>IF(SUM($U192:IY192)&lt;SUM($U194:IY194),-(SUM($U192:IY192)-SUM($U194:IY194)),0)</f>
        <v>44.79310344826763</v>
      </c>
      <c r="IZ198" s="27">
        <f>IF(SUM($U192:IZ192)&lt;SUM($U194:IZ194),-(SUM($U192:IZ192)-SUM($U194:IZ194)),0)</f>
        <v>35.834482758612467</v>
      </c>
      <c r="JA198" s="27">
        <f>IF(SUM($U192:JA192)&lt;SUM($U194:JA194),-(SUM($U192:JA192)-SUM($U194:JA194)),0)</f>
        <v>26.875862068957304</v>
      </c>
      <c r="JB198" s="27">
        <f>IF(SUM($U192:JB192)&lt;SUM($U194:JB194),-(SUM($U192:JB192)-SUM($U194:JB194)),0)</f>
        <v>17.917241379302141</v>
      </c>
      <c r="JC198" s="27">
        <f>IF(SUM($U192:JC192)&lt;SUM($U194:JC194),-(SUM($U192:JC192)-SUM($U194:JC194)),0)</f>
        <v>8.9586206896469776</v>
      </c>
      <c r="JD198" s="27">
        <f>IF(SUM($U192:JD192)&lt;SUM($U194:JD194),-(SUM($U192:JD192)-SUM($U194:JD194)),0)</f>
        <v>0</v>
      </c>
      <c r="JE198" s="27">
        <f>IF(SUM($U192:JE192)&lt;SUM($U194:JE194),-(SUM($U192:JE192)-SUM($U194:JE194)),0)</f>
        <v>0</v>
      </c>
      <c r="JF198" s="27">
        <f>IF(SUM($U192:JF192)&lt;SUM($U194:JF194),-(SUM($U192:JF192)-SUM($U194:JF194)),0)</f>
        <v>0</v>
      </c>
      <c r="JG198" s="27">
        <f>IF(SUM($U192:JG192)&lt;SUM($U194:JG194),-(SUM($U192:JG192)-SUM($U194:JG194)),0)</f>
        <v>0</v>
      </c>
      <c r="JH198" s="27">
        <f>IF(SUM($U192:JH192)&lt;SUM($U194:JH194),-(SUM($U192:JH192)-SUM($U194:JH194)),0)</f>
        <v>0</v>
      </c>
      <c r="JI198" s="27">
        <f>IF(SUM($U192:JI192)&lt;SUM($U194:JI194),-(SUM($U192:JI192)-SUM($U194:JI194)),0)</f>
        <v>0</v>
      </c>
      <c r="JJ198" s="27">
        <f>IF(SUM($U192:JJ192)&lt;SUM($U194:JJ194),-(SUM($U192:JJ192)-SUM($U194:JJ194)),0)</f>
        <v>0</v>
      </c>
      <c r="JK198" s="27">
        <f>IF(SUM($U192:JK192)&lt;SUM($U194:JK194),-(SUM($U192:JK192)-SUM($U194:JK194)),0)</f>
        <v>0</v>
      </c>
      <c r="JL198" s="27">
        <f>IF(SUM($U192:JL192)&lt;SUM($U194:JL194),-(SUM($U192:JL192)-SUM($U194:JL194)),0)</f>
        <v>0</v>
      </c>
      <c r="JM198" s="27">
        <f>IF(SUM($U192:JM192)&lt;SUM($U194:JM194),-(SUM($U192:JM192)-SUM($U194:JM194)),0)</f>
        <v>0</v>
      </c>
      <c r="JN198" s="27">
        <f>IF(SUM($U192:JN192)&lt;SUM($U194:JN194),-(SUM($U192:JN192)-SUM($U194:JN194)),0)</f>
        <v>0</v>
      </c>
      <c r="JO198" s="27">
        <f>IF(SUM($U192:JO192)&lt;SUM($U194:JO194),-(SUM($U192:JO192)-SUM($U194:JO194)),0)</f>
        <v>0</v>
      </c>
      <c r="JP198" s="27">
        <f>IF(SUM($U192:JP192)&lt;SUM($U194:JP194),-(SUM($U192:JP192)-SUM($U194:JP194)),0)</f>
        <v>0</v>
      </c>
      <c r="JQ198" s="27">
        <f>IF(SUM($U192:JQ192)&lt;SUM($U194:JQ194),-(SUM($U192:JQ192)-SUM($U194:JQ194)),0)</f>
        <v>0</v>
      </c>
      <c r="JR198" s="27">
        <f>IF(SUM($U192:JR192)&lt;SUM($U194:JR194),-(SUM($U192:JR192)-SUM($U194:JR194)),0)</f>
        <v>0</v>
      </c>
      <c r="JS198" s="27">
        <f>IF(SUM($U192:JS192)&lt;SUM($U194:JS194),-(SUM($U192:JS192)-SUM($U194:JS194)),0)</f>
        <v>134.09032258063553</v>
      </c>
      <c r="JT198" s="27">
        <f>IF(SUM($U192:JT192)&lt;SUM($U194:JT194),-(SUM($U192:JT192)-SUM($U194:JT194)),0)</f>
        <v>125.7096774193451</v>
      </c>
      <c r="JU198" s="27">
        <f>IF(SUM($U192:JU192)&lt;SUM($U194:JU194),-(SUM($U192:JU192)-SUM($U194:JU194)),0)</f>
        <v>117.32903225805467</v>
      </c>
      <c r="JV198" s="27">
        <f>IF(SUM($U192:JV192)&lt;SUM($U194:JV194),-(SUM($U192:JV192)-SUM($U194:JV194)),0)</f>
        <v>108.94838709676424</v>
      </c>
      <c r="JW198" s="27">
        <f>IF(SUM($U192:JW192)&lt;SUM($U194:JW194),-(SUM($U192:JW192)-SUM($U194:JW194)),0)</f>
        <v>100.5677419354738</v>
      </c>
      <c r="JX198" s="27">
        <f>IF(SUM($U192:JX192)&lt;SUM($U194:JX194),-(SUM($U192:JX192)-SUM($U194:JX194)),0)</f>
        <v>92.187096774183374</v>
      </c>
      <c r="JY198" s="27">
        <f>IF(SUM($U192:JY192)&lt;SUM($U194:JY194),-(SUM($U192:JY192)-SUM($U194:JY194)),0)</f>
        <v>83.806451612892943</v>
      </c>
      <c r="JZ198" s="27">
        <f>IF(SUM($U192:JZ192)&lt;SUM($U194:JZ194),-(SUM($U192:JZ192)-SUM($U194:JZ194)),0)</f>
        <v>75.425806451602512</v>
      </c>
      <c r="KA198" s="27">
        <f>IF(SUM($U192:KA192)&lt;SUM($U194:KA194),-(SUM($U192:KA192)-SUM($U194:KA194)),0)</f>
        <v>67.04516129031208</v>
      </c>
      <c r="KB198" s="27">
        <f>IF(SUM($U192:KB192)&lt;SUM($U194:KB194),-(SUM($U192:KB192)-SUM($U194:KB194)),0)</f>
        <v>58.664516129021649</v>
      </c>
      <c r="KC198" s="27">
        <f>IF(SUM($U192:KC192)&lt;SUM($U194:KC194),-(SUM($U192:KC192)-SUM($U194:KC194)),0)</f>
        <v>50.283870967731218</v>
      </c>
      <c r="KD198" s="27">
        <f>IF(SUM($U192:KD192)&lt;SUM($U194:KD194),-(SUM($U192:KD192)-SUM($U194:KD194)),0)</f>
        <v>41.903225806440787</v>
      </c>
      <c r="KE198" s="27">
        <f>IF(SUM($U192:KE192)&lt;SUM($U194:KE194),-(SUM($U192:KE192)-SUM($U194:KE194)),0)</f>
        <v>33.522580645150356</v>
      </c>
      <c r="KF198" s="27">
        <f>IF(SUM($U192:KF192)&lt;SUM($U194:KF194),-(SUM($U192:KF192)-SUM($U194:KF194)),0)</f>
        <v>25.141935483859925</v>
      </c>
      <c r="KG198" s="27">
        <f>IF(SUM($U192:KG192)&lt;SUM($U194:KG194),-(SUM($U192:KG192)-SUM($U194:KG194)),0)</f>
        <v>16.761290322569494</v>
      </c>
      <c r="KH198" s="27">
        <f>IF(SUM($U192:KH192)&lt;SUM($U194:KH194),-(SUM($U192:KH192)-SUM($U194:KH194)),0)</f>
        <v>8.3806451612790624</v>
      </c>
      <c r="KI198" s="27">
        <f>IF(SUM($U192:KI192)&lt;SUM($U194:KI194),-(SUM($U192:KI192)-SUM($U194:KI194)),0)</f>
        <v>0</v>
      </c>
      <c r="KJ198" s="27">
        <f>IF(SUM($U192:KJ192)&lt;SUM($U194:KJ194),-(SUM($U192:KJ192)-SUM($U194:KJ194)),0)</f>
        <v>0</v>
      </c>
      <c r="KK198" s="27">
        <f>IF(SUM($U192:KK192)&lt;SUM($U194:KK194),-(SUM($U192:KK192)-SUM($U194:KK194)),0)</f>
        <v>0</v>
      </c>
      <c r="KL198" s="27">
        <f>IF(SUM($U192:KL192)&lt;SUM($U194:KL194),-(SUM($U192:KL192)-SUM($U194:KL194)),0)</f>
        <v>0</v>
      </c>
      <c r="KM198" s="27">
        <f>IF(SUM($U192:KM192)&lt;SUM($U194:KM194),-(SUM($U192:KM192)-SUM($U194:KM194)),0)</f>
        <v>0</v>
      </c>
      <c r="KN198" s="27">
        <f>IF(SUM($U192:KN192)&lt;SUM($U194:KN194),-(SUM($U192:KN192)-SUM($U194:KN194)),0)</f>
        <v>0</v>
      </c>
      <c r="KO198" s="27">
        <f>IF(SUM($U192:KO192)&lt;SUM($U194:KO194),-(SUM($U192:KO192)-SUM($U194:KO194)),0)</f>
        <v>0</v>
      </c>
      <c r="KP198" s="27">
        <f>IF(SUM($U192:KP192)&lt;SUM($U194:KP194),-(SUM($U192:KP192)-SUM($U194:KP194)),0)</f>
        <v>0</v>
      </c>
      <c r="KQ198" s="27">
        <f>IF(SUM($U192:KQ192)&lt;SUM($U194:KQ194),-(SUM($U192:KQ192)-SUM($U194:KQ194)),0)</f>
        <v>0</v>
      </c>
      <c r="KR198" s="27">
        <f>IF(SUM($U192:KR192)&lt;SUM($U194:KR194),-(SUM($U192:KR192)-SUM($U194:KR194)),0)</f>
        <v>0</v>
      </c>
      <c r="KS198" s="27">
        <f>IF(SUM($U192:KS192)&lt;SUM($U194:KS194),-(SUM($U192:KS192)-SUM($U194:KS194)),0)</f>
        <v>0</v>
      </c>
      <c r="KT198" s="27">
        <f>IF(SUM($U192:KT192)&lt;SUM($U194:KT194),-(SUM($U192:KT192)-SUM($U194:KT194)),0)</f>
        <v>0</v>
      </c>
      <c r="KU198" s="27">
        <f>IF(SUM($U192:KU192)&lt;SUM($U194:KU194),-(SUM($U192:KU192)-SUM($U194:KU194)),0)</f>
        <v>0</v>
      </c>
      <c r="KV198" s="27">
        <f>IF(SUM($U192:KV192)&lt;SUM($U194:KV194),-(SUM($U192:KV192)-SUM($U194:KV194)),0)</f>
        <v>0</v>
      </c>
      <c r="KW198" s="27">
        <f>IF(SUM($U192:KW192)&lt;SUM($U194:KW194),-(SUM($U192:KW192)-SUM($U194:KW194)),0)</f>
        <v>0</v>
      </c>
      <c r="KX198" s="27">
        <f>IF(SUM($U192:KX192)&lt;SUM($U194:KX194),-(SUM($U192:KX192)-SUM($U194:KX194)),0)</f>
        <v>115.64999999998827</v>
      </c>
      <c r="KY198" s="27">
        <f>IF(SUM($U192:KY192)&lt;SUM($U194:KY194),-(SUM($U192:KY192)-SUM($U194:KY194)),0)</f>
        <v>107.93999999998823</v>
      </c>
      <c r="KZ198" s="27">
        <f>IF(SUM($U192:KZ192)&lt;SUM($U194:KZ194),-(SUM($U192:KZ192)-SUM($U194:KZ194)),0)</f>
        <v>100.22999999998819</v>
      </c>
      <c r="LA198" s="27">
        <f>IF(SUM($U192:LA192)&lt;SUM($U194:LA194),-(SUM($U192:LA192)-SUM($U194:LA194)),0)</f>
        <v>92.519999999988158</v>
      </c>
      <c r="LB198" s="27">
        <f>IF(SUM($U192:LB192)&lt;SUM($U194:LB194),-(SUM($U192:LB192)-SUM($U194:LB194)),0)</f>
        <v>84.809999999988122</v>
      </c>
      <c r="LC198" s="27">
        <f>IF(SUM($U192:LC192)&lt;SUM($U194:LC194),-(SUM($U192:LC192)-SUM($U194:LC194)),0)</f>
        <v>77.099999999988086</v>
      </c>
      <c r="LD198" s="27">
        <f>IF(SUM($U192:LD192)&lt;SUM($U194:LD194),-(SUM($U192:LD192)-SUM($U194:LD194)),0)</f>
        <v>69.389999999988049</v>
      </c>
      <c r="LE198" s="27">
        <f>IF(SUM($U192:LE192)&lt;SUM($U194:LE194),-(SUM($U192:LE192)-SUM($U194:LE194)),0)</f>
        <v>61.679999999988013</v>
      </c>
      <c r="LF198" s="27">
        <f>IF(SUM($U192:LF192)&lt;SUM($U194:LF194),-(SUM($U192:LF192)-SUM($U194:LF194)),0)</f>
        <v>53.969999999987976</v>
      </c>
      <c r="LG198" s="27">
        <f>IF(SUM($U192:LG192)&lt;SUM($U194:LG194),-(SUM($U192:LG192)-SUM($U194:LG194)),0)</f>
        <v>46.25999999998794</v>
      </c>
      <c r="LH198" s="27">
        <f>IF(SUM($U192:LH192)&lt;SUM($U194:LH194),-(SUM($U192:LH192)-SUM($U194:LH194)),0)</f>
        <v>38.549999999987904</v>
      </c>
      <c r="LI198" s="27">
        <f>IF(SUM($U192:LI192)&lt;SUM($U194:LI194),-(SUM($U192:LI192)-SUM($U194:LI194)),0)</f>
        <v>30.839999999987867</v>
      </c>
      <c r="LJ198" s="27">
        <f>IF(SUM($U192:LJ192)&lt;SUM($U194:LJ194),-(SUM($U192:LJ192)-SUM($U194:LJ194)),0)</f>
        <v>23.129999999987831</v>
      </c>
      <c r="LK198" s="27">
        <f>IF(SUM($U192:LK192)&lt;SUM($U194:LK194),-(SUM($U192:LK192)-SUM($U194:LK194)),0)</f>
        <v>15.419999999987795</v>
      </c>
      <c r="LL198" s="27">
        <f>IF(SUM($U192:LL192)&lt;SUM($U194:LL194),-(SUM($U192:LL192)-SUM($U194:LL194)),0)</f>
        <v>7.7099999999877582</v>
      </c>
      <c r="LM198" s="27">
        <f>IF(SUM($U192:LM192)&lt;SUM($U194:LM194),-(SUM($U192:LM192)-SUM($U194:LM194)),0)</f>
        <v>0</v>
      </c>
      <c r="LN198" s="27">
        <f>IF(SUM($U192:LN192)&lt;SUM($U194:LN194),-(SUM($U192:LN192)-SUM($U194:LN194)),0)</f>
        <v>0</v>
      </c>
      <c r="LO198" s="27">
        <f>IF(SUM($U192:LO192)&lt;SUM($U194:LO194),-(SUM($U192:LO192)-SUM($U194:LO194)),0)</f>
        <v>0</v>
      </c>
      <c r="LP198" s="27">
        <f>IF(SUM($U192:LP192)&lt;SUM($U194:LP194),-(SUM($U192:LP192)-SUM($U194:LP194)),0)</f>
        <v>0</v>
      </c>
      <c r="LQ198" s="27">
        <f>IF(SUM($U192:LQ192)&lt;SUM($U194:LQ194),-(SUM($U192:LQ192)-SUM($U194:LQ194)),0)</f>
        <v>0</v>
      </c>
      <c r="LR198" s="27">
        <f>IF(SUM($U192:LR192)&lt;SUM($U194:LR194),-(SUM($U192:LR192)-SUM($U194:LR194)),0)</f>
        <v>0</v>
      </c>
      <c r="LS198" s="27">
        <f>IF(SUM($U192:LS192)&lt;SUM($U194:LS194),-(SUM($U192:LS192)-SUM($U194:LS194)),0)</f>
        <v>0</v>
      </c>
      <c r="LT198" s="27">
        <f>IF(SUM($U192:LT192)&lt;SUM($U194:LT194),-(SUM($U192:LT192)-SUM($U194:LT194)),0)</f>
        <v>0</v>
      </c>
      <c r="LU198" s="27">
        <f>IF(SUM($U192:LU192)&lt;SUM($U194:LU194),-(SUM($U192:LU192)-SUM($U194:LU194)),0)</f>
        <v>0</v>
      </c>
      <c r="LV198" s="27">
        <f>IF(SUM($U192:LV192)&lt;SUM($U194:LV194),-(SUM($U192:LV192)-SUM($U194:LV194)),0)</f>
        <v>0</v>
      </c>
      <c r="LW198" s="27">
        <f>IF(SUM($U192:LW192)&lt;SUM($U194:LW194),-(SUM($U192:LW192)-SUM($U194:LW194)),0)</f>
        <v>0</v>
      </c>
      <c r="LX198" s="27">
        <f>IF(SUM($U192:LX192)&lt;SUM($U194:LX194),-(SUM($U192:LX192)-SUM($U194:LX194)),0)</f>
        <v>0</v>
      </c>
      <c r="LY198" s="27">
        <f>IF(SUM($U192:LY192)&lt;SUM($U194:LY194),-(SUM($U192:LY192)-SUM($U194:LY194)),0)</f>
        <v>0</v>
      </c>
      <c r="LZ198" s="27">
        <f>IF(SUM($U192:LZ192)&lt;SUM($U194:LZ194),-(SUM($U192:LZ192)-SUM($U194:LZ194)),0)</f>
        <v>0</v>
      </c>
      <c r="MA198" s="27">
        <f>IF(SUM($U192:MA192)&lt;SUM($U194:MA194),-(SUM($U192:MA192)-SUM($U194:MA194)),0)</f>
        <v>0</v>
      </c>
      <c r="MB198" s="27">
        <f>IF(SUM($U192:MB192)&lt;SUM($U194:MB194),-(SUM($U192:MB192)-SUM($U194:MB194)),0)</f>
        <v>119.3806451612777</v>
      </c>
      <c r="MC198" s="27">
        <f>IF(SUM($U192:MC192)&lt;SUM($U194:MC194),-(SUM($U192:MC192)-SUM($U194:MC194)),0)</f>
        <v>111.91935483869702</v>
      </c>
      <c r="MD198" s="27">
        <f>IF(SUM($U192:MD192)&lt;SUM($U194:MD194),-(SUM($U192:MD192)-SUM($U194:MD194)),0)</f>
        <v>104.45806451611634</v>
      </c>
      <c r="ME198" s="27">
        <f>IF(SUM($U192:ME192)&lt;SUM($U194:ME194),-(SUM($U192:ME192)-SUM($U194:ME194)),0)</f>
        <v>96.996774193535657</v>
      </c>
      <c r="MF198" s="27">
        <f>IF(SUM($U192:MF192)&lt;SUM($U194:MF194),-(SUM($U192:MF192)-SUM($U194:MF194)),0)</f>
        <v>89.535483870954977</v>
      </c>
      <c r="MG198" s="27">
        <f>IF(SUM($U192:MG192)&lt;SUM($U194:MG194),-(SUM($U192:MG192)-SUM($U194:MG194)),0)</f>
        <v>82.074193548374296</v>
      </c>
      <c r="MH198" s="27">
        <f>IF(SUM($U192:MH192)&lt;SUM($U194:MH194),-(SUM($U192:MH192)-SUM($U194:MH194)),0)</f>
        <v>74.612903225793616</v>
      </c>
      <c r="MI198" s="27">
        <f>IF(SUM($U192:MI192)&lt;SUM($U194:MI194),-(SUM($U192:MI192)-SUM($U194:MI194)),0)</f>
        <v>67.151612903212936</v>
      </c>
      <c r="MJ198" s="27">
        <f>IF(SUM($U192:MJ192)&lt;SUM($U194:MJ194),-(SUM($U192:MJ192)-SUM($U194:MJ194)),0)</f>
        <v>59.690322580632255</v>
      </c>
      <c r="MK198" s="27">
        <f>IF(SUM($U192:MK192)&lt;SUM($U194:MK194),-(SUM($U192:MK192)-SUM($U194:MK194)),0)</f>
        <v>52.229032258051575</v>
      </c>
      <c r="ML198" s="27">
        <f>IF(SUM($U192:ML192)&lt;SUM($U194:ML194),-(SUM($U192:ML192)-SUM($U194:ML194)),0)</f>
        <v>44.767741935470895</v>
      </c>
      <c r="MM198" s="27">
        <f>IF(SUM($U192:MM192)&lt;SUM($U194:MM194),-(SUM($U192:MM192)-SUM($U194:MM194)),0)</f>
        <v>37.306451612890214</v>
      </c>
      <c r="MN198" s="27">
        <f>IF(SUM($U192:MN192)&lt;SUM($U194:MN194),-(SUM($U192:MN192)-SUM($U194:MN194)),0)</f>
        <v>29.845161290309534</v>
      </c>
      <c r="MO198" s="27">
        <f>IF(SUM($U192:MO192)&lt;SUM($U194:MO194),-(SUM($U192:MO192)-SUM($U194:MO194)),0)</f>
        <v>22.383870967728853</v>
      </c>
      <c r="MP198" s="27">
        <f>IF(SUM($U192:MP192)&lt;SUM($U194:MP194),-(SUM($U192:MP192)-SUM($U194:MP194)),0)</f>
        <v>14.922580645148173</v>
      </c>
      <c r="MQ198" s="27">
        <f>IF(SUM($U192:MQ192)&lt;SUM($U194:MQ194),-(SUM($U192:MQ192)-SUM($U194:MQ194)),0)</f>
        <v>7.4612903225674927</v>
      </c>
      <c r="MR198" s="27">
        <f>IF(SUM($U192:MR192)&lt;SUM($U194:MR194),-(SUM($U192:MR192)-SUM($U194:MR194)),0)</f>
        <v>0</v>
      </c>
      <c r="MS198" s="27">
        <f>IF(SUM($U192:MS192)&lt;SUM($U194:MS194),-(SUM($U192:MS192)-SUM($U194:MS194)),0)</f>
        <v>0</v>
      </c>
      <c r="MT198" s="27">
        <f>IF(SUM($U192:MT192)&lt;SUM($U194:MT194),-(SUM($U192:MT192)-SUM($U194:MT194)),0)</f>
        <v>0</v>
      </c>
      <c r="MU198" s="27">
        <f>IF(SUM($U192:MU192)&lt;SUM($U194:MU194),-(SUM($U192:MU192)-SUM($U194:MU194)),0)</f>
        <v>0</v>
      </c>
      <c r="MV198" s="27">
        <f>IF(SUM($U192:MV192)&lt;SUM($U194:MV194),-(SUM($U192:MV192)-SUM($U194:MV194)),0)</f>
        <v>0</v>
      </c>
      <c r="MW198" s="27">
        <f>IF(SUM($U192:MW192)&lt;SUM($U194:MW194),-(SUM($U192:MW192)-SUM($U194:MW194)),0)</f>
        <v>0</v>
      </c>
      <c r="MX198" s="27">
        <f>IF(SUM($U192:MX192)&lt;SUM($U194:MX194),-(SUM($U192:MX192)-SUM($U194:MX194)),0)</f>
        <v>0</v>
      </c>
      <c r="MY198" s="27">
        <f>IF(SUM($U192:MY192)&lt;SUM($U194:MY194),-(SUM($U192:MY192)-SUM($U194:MY194)),0)</f>
        <v>0</v>
      </c>
      <c r="MZ198" s="27">
        <f>IF(SUM($U192:MZ192)&lt;SUM($U194:MZ194),-(SUM($U192:MZ192)-SUM($U194:MZ194)),0)</f>
        <v>0</v>
      </c>
      <c r="NA198" s="27">
        <f>IF(SUM($U192:NA192)&lt;SUM($U194:NA194),-(SUM($U192:NA192)-SUM($U194:NA194)),0)</f>
        <v>0</v>
      </c>
      <c r="NB198" s="27">
        <f>IF(SUM($U192:NB192)&lt;SUM($U194:NB194),-(SUM($U192:NB192)-SUM($U194:NB194)),0)</f>
        <v>0</v>
      </c>
      <c r="NC198" s="27">
        <f>IF(SUM($U192:NC192)&lt;SUM($U194:NC194),-(SUM($U192:NC192)-SUM($U194:NC194)),0)</f>
        <v>0</v>
      </c>
      <c r="ND198" s="27">
        <f>IF(SUM($U192:ND192)&lt;SUM($U194:ND194),-(SUM($U192:ND192)-SUM($U194:ND194)),0)</f>
        <v>0</v>
      </c>
      <c r="NE198" s="27">
        <f>IF(SUM($U192:NE192)&lt;SUM($U194:NE194),-(SUM($U192:NE192)-SUM($U194:NE194)),0)</f>
        <v>0</v>
      </c>
      <c r="NF198" s="27">
        <f>IF(SUM($U192:NF192)&lt;SUM($U194:NF194),-(SUM($U192:NF192)-SUM($U194:NF194)),0)</f>
        <v>0</v>
      </c>
      <c r="NG198" s="27">
        <f>IF(SUM($U192:NG192)&lt;SUM($U194:NG194),-(SUM($U192:NG192)-SUM($U194:NG194)),0)</f>
        <v>115.64999999998645</v>
      </c>
      <c r="NH198" s="27">
        <f>IF(SUM($U192:NH192)&lt;SUM($U194:NH194),-(SUM($U192:NH192)-SUM($U194:NH194)),0)</f>
        <v>107.93999999998641</v>
      </c>
      <c r="NI198" s="27">
        <f>IF(SUM($U192:NI192)&lt;SUM($U194:NI194),-(SUM($U192:NI192)-SUM($U194:NI194)),0)</f>
        <v>100.22999999998638</v>
      </c>
      <c r="NJ198" s="27">
        <f>IF(SUM($U192:NJ192)&lt;SUM($U194:NJ194),-(SUM($U192:NJ192)-SUM($U194:NJ194)),0)</f>
        <v>92.519999999986339</v>
      </c>
      <c r="NK198" s="27">
        <f>IF(SUM($U192:NK192)&lt;SUM($U194:NK194),-(SUM($U192:NK192)-SUM($U194:NK194)),0)</f>
        <v>84.809999999986303</v>
      </c>
      <c r="NL198" s="27">
        <f>IF(SUM($U192:NL192)&lt;SUM($U194:NL194),-(SUM($U192:NL192)-SUM($U194:NL194)),0)</f>
        <v>77.099999999986267</v>
      </c>
      <c r="NM198" s="27">
        <f>IF(SUM($U192:NM192)&lt;SUM($U194:NM194),-(SUM($U192:NM192)-SUM($U194:NM194)),0)</f>
        <v>69.38999999998623</v>
      </c>
      <c r="NN198" s="27">
        <f>IF(SUM($U192:NN192)&lt;SUM($U194:NN194),-(SUM($U192:NN192)-SUM($U194:NN194)),0)</f>
        <v>61.679999999986194</v>
      </c>
      <c r="NO198" s="27">
        <f>IF(SUM($U192:NO192)&lt;SUM($U194:NO194),-(SUM($U192:NO192)-SUM($U194:NO194)),0)</f>
        <v>53.969999999986157</v>
      </c>
      <c r="NP198" s="27">
        <f>IF(SUM($U192:NP192)&lt;SUM($U194:NP194),-(SUM($U192:NP192)-SUM($U194:NP194)),0)</f>
        <v>46.259999999986121</v>
      </c>
      <c r="NQ198" s="27">
        <f>IF(SUM($U192:NQ192)&lt;SUM($U194:NQ194),-(SUM($U192:NQ192)-SUM($U194:NQ194)),0)</f>
        <v>38.549999999986085</v>
      </c>
      <c r="NR198" s="27">
        <f>IF(SUM($U192:NR192)&lt;SUM($U194:NR194),-(SUM($U192:NR192)-SUM($U194:NR194)),0)</f>
        <v>30.839999999986048</v>
      </c>
      <c r="NS198" s="27">
        <f>IF(SUM($U192:NS192)&lt;SUM($U194:NS194),-(SUM($U192:NS192)-SUM($U194:NS194)),0)</f>
        <v>23.129999999986012</v>
      </c>
      <c r="NT198" s="27">
        <f>IF(SUM($U192:NT192)&lt;SUM($U194:NT194),-(SUM($U192:NT192)-SUM($U194:NT194)),0)</f>
        <v>15.419999999985976</v>
      </c>
      <c r="NU198" s="27">
        <f>IF(SUM($U192:NU192)&lt;SUM($U194:NU194),-(SUM($U192:NU192)-SUM($U194:NU194)),0)</f>
        <v>7.7099999999859392</v>
      </c>
      <c r="NV198" s="27">
        <f>IF(SUM($U192:NV192)&lt;SUM($U194:NV194),-(SUM($U192:NV192)-SUM($U194:NV194)),0)</f>
        <v>0</v>
      </c>
    </row>
    <row r="199" spans="1:38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8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</row>
    <row r="200" spans="1:386" s="7" customFormat="1" x14ac:dyDescent="0.25">
      <c r="A200" s="5"/>
      <c r="B200" s="5"/>
      <c r="C200" s="5"/>
      <c r="D200" s="5"/>
      <c r="E200" s="5"/>
      <c r="F200" s="5"/>
      <c r="G200" s="5" t="str">
        <f>KPI!$F$84</f>
        <v>расходы на аренду помещений</v>
      </c>
      <c r="H200" s="5"/>
      <c r="I200" s="5"/>
      <c r="J200" s="20" t="str">
        <f>IF($G200="","",INDEX(KPI!$H$11:$H$121,SUMIFS(KPI!$E$11:$E$121,KPI!$F$11:$F$121,$G200)))</f>
        <v>тыс.руб.</v>
      </c>
      <c r="K200" s="5"/>
      <c r="L200" s="5"/>
      <c r="M200" s="5"/>
      <c r="N200" s="5"/>
      <c r="O200" s="5"/>
      <c r="P200" s="5"/>
      <c r="Q200" s="5"/>
      <c r="R200" s="27">
        <f>SUM(T200:NV200)</f>
        <v>1584.000000000002</v>
      </c>
      <c r="S200" s="5"/>
      <c r="T200" s="5"/>
      <c r="U200" s="27">
        <f>IF(U$9="",0,SUMIFS(conditions!$139:$139,conditions!$8:$8,"&lt;="&amp;U$9,conditions!$9:$9,"&gt;="&amp;U$9)/DAY(EOMONTH(U$9,0)))</f>
        <v>4.258064516129032</v>
      </c>
      <c r="V200" s="27">
        <f>IF(V$9="",0,SUMIFS(conditions!$139:$139,conditions!$8:$8,"&lt;="&amp;V$9,conditions!$9:$9,"&gt;="&amp;V$9)/DAY(EOMONTH(V$9,0)))</f>
        <v>4.258064516129032</v>
      </c>
      <c r="W200" s="27">
        <f>IF(W$9="",0,SUMIFS(conditions!$139:$139,conditions!$8:$8,"&lt;="&amp;W$9,conditions!$9:$9,"&gt;="&amp;W$9)/DAY(EOMONTH(W$9,0)))</f>
        <v>4.258064516129032</v>
      </c>
      <c r="X200" s="27">
        <f>IF(X$9="",0,SUMIFS(conditions!$139:$139,conditions!$8:$8,"&lt;="&amp;X$9,conditions!$9:$9,"&gt;="&amp;X$9)/DAY(EOMONTH(X$9,0)))</f>
        <v>4.258064516129032</v>
      </c>
      <c r="Y200" s="27">
        <f>IF(Y$9="",0,SUMIFS(conditions!$139:$139,conditions!$8:$8,"&lt;="&amp;Y$9,conditions!$9:$9,"&gt;="&amp;Y$9)/DAY(EOMONTH(Y$9,0)))</f>
        <v>4.258064516129032</v>
      </c>
      <c r="Z200" s="27">
        <f>IF(Z$9="",0,SUMIFS(conditions!$139:$139,conditions!$8:$8,"&lt;="&amp;Z$9,conditions!$9:$9,"&gt;="&amp;Z$9)/DAY(EOMONTH(Z$9,0)))</f>
        <v>4.258064516129032</v>
      </c>
      <c r="AA200" s="27">
        <f>IF(AA$9="",0,SUMIFS(conditions!$139:$139,conditions!$8:$8,"&lt;="&amp;AA$9,conditions!$9:$9,"&gt;="&amp;AA$9)/DAY(EOMONTH(AA$9,0)))</f>
        <v>4.258064516129032</v>
      </c>
      <c r="AB200" s="27">
        <f>IF(AB$9="",0,SUMIFS(conditions!$139:$139,conditions!$8:$8,"&lt;="&amp;AB$9,conditions!$9:$9,"&gt;="&amp;AB$9)/DAY(EOMONTH(AB$9,0)))</f>
        <v>4.258064516129032</v>
      </c>
      <c r="AC200" s="27">
        <f>IF(AC$9="",0,SUMIFS(conditions!$139:$139,conditions!$8:$8,"&lt;="&amp;AC$9,conditions!$9:$9,"&gt;="&amp;AC$9)/DAY(EOMONTH(AC$9,0)))</f>
        <v>4.258064516129032</v>
      </c>
      <c r="AD200" s="27">
        <f>IF(AD$9="",0,SUMIFS(conditions!$139:$139,conditions!$8:$8,"&lt;="&amp;AD$9,conditions!$9:$9,"&gt;="&amp;AD$9)/DAY(EOMONTH(AD$9,0)))</f>
        <v>4.258064516129032</v>
      </c>
      <c r="AE200" s="27">
        <f>IF(AE$9="",0,SUMIFS(conditions!$139:$139,conditions!$8:$8,"&lt;="&amp;AE$9,conditions!$9:$9,"&gt;="&amp;AE$9)/DAY(EOMONTH(AE$9,0)))</f>
        <v>4.258064516129032</v>
      </c>
      <c r="AF200" s="27">
        <f>IF(AF$9="",0,SUMIFS(conditions!$139:$139,conditions!$8:$8,"&lt;="&amp;AF$9,conditions!$9:$9,"&gt;="&amp;AF$9)/DAY(EOMONTH(AF$9,0)))</f>
        <v>4.258064516129032</v>
      </c>
      <c r="AG200" s="27">
        <f>IF(AG$9="",0,SUMIFS(conditions!$139:$139,conditions!$8:$8,"&lt;="&amp;AG$9,conditions!$9:$9,"&gt;="&amp;AG$9)/DAY(EOMONTH(AG$9,0)))</f>
        <v>4.258064516129032</v>
      </c>
      <c r="AH200" s="27">
        <f>IF(AH$9="",0,SUMIFS(conditions!$139:$139,conditions!$8:$8,"&lt;="&amp;AH$9,conditions!$9:$9,"&gt;="&amp;AH$9)/DAY(EOMONTH(AH$9,0)))</f>
        <v>4.258064516129032</v>
      </c>
      <c r="AI200" s="27">
        <f>IF(AI$9="",0,SUMIFS(conditions!$139:$139,conditions!$8:$8,"&lt;="&amp;AI$9,conditions!$9:$9,"&gt;="&amp;AI$9)/DAY(EOMONTH(AI$9,0)))</f>
        <v>4.258064516129032</v>
      </c>
      <c r="AJ200" s="27">
        <f>IF(AJ$9="",0,SUMIFS(conditions!$139:$139,conditions!$8:$8,"&lt;="&amp;AJ$9,conditions!$9:$9,"&gt;="&amp;AJ$9)/DAY(EOMONTH(AJ$9,0)))</f>
        <v>4.258064516129032</v>
      </c>
      <c r="AK200" s="27">
        <f>IF(AK$9="",0,SUMIFS(conditions!$139:$139,conditions!$8:$8,"&lt;="&amp;AK$9,conditions!$9:$9,"&gt;="&amp;AK$9)/DAY(EOMONTH(AK$9,0)))</f>
        <v>4.258064516129032</v>
      </c>
      <c r="AL200" s="27">
        <f>IF(AL$9="",0,SUMIFS(conditions!$139:$139,conditions!$8:$8,"&lt;="&amp;AL$9,conditions!$9:$9,"&gt;="&amp;AL$9)/DAY(EOMONTH(AL$9,0)))</f>
        <v>4.258064516129032</v>
      </c>
      <c r="AM200" s="27">
        <f>IF(AM$9="",0,SUMIFS(conditions!$139:$139,conditions!$8:$8,"&lt;="&amp;AM$9,conditions!$9:$9,"&gt;="&amp;AM$9)/DAY(EOMONTH(AM$9,0)))</f>
        <v>4.258064516129032</v>
      </c>
      <c r="AN200" s="27">
        <f>IF(AN$9="",0,SUMIFS(conditions!$139:$139,conditions!$8:$8,"&lt;="&amp;AN$9,conditions!$9:$9,"&gt;="&amp;AN$9)/DAY(EOMONTH(AN$9,0)))</f>
        <v>4.258064516129032</v>
      </c>
      <c r="AO200" s="27">
        <f>IF(AO$9="",0,SUMIFS(conditions!$139:$139,conditions!$8:$8,"&lt;="&amp;AO$9,conditions!$9:$9,"&gt;="&amp;AO$9)/DAY(EOMONTH(AO$9,0)))</f>
        <v>4.258064516129032</v>
      </c>
      <c r="AP200" s="27">
        <f>IF(AP$9="",0,SUMIFS(conditions!$139:$139,conditions!$8:$8,"&lt;="&amp;AP$9,conditions!$9:$9,"&gt;="&amp;AP$9)/DAY(EOMONTH(AP$9,0)))</f>
        <v>4.258064516129032</v>
      </c>
      <c r="AQ200" s="27">
        <f>IF(AQ$9="",0,SUMIFS(conditions!$139:$139,conditions!$8:$8,"&lt;="&amp;AQ$9,conditions!$9:$9,"&gt;="&amp;AQ$9)/DAY(EOMONTH(AQ$9,0)))</f>
        <v>4.258064516129032</v>
      </c>
      <c r="AR200" s="27">
        <f>IF(AR$9="",0,SUMIFS(conditions!$139:$139,conditions!$8:$8,"&lt;="&amp;AR$9,conditions!$9:$9,"&gt;="&amp;AR$9)/DAY(EOMONTH(AR$9,0)))</f>
        <v>4.258064516129032</v>
      </c>
      <c r="AS200" s="27">
        <f>IF(AS$9="",0,SUMIFS(conditions!$139:$139,conditions!$8:$8,"&lt;="&amp;AS$9,conditions!$9:$9,"&gt;="&amp;AS$9)/DAY(EOMONTH(AS$9,0)))</f>
        <v>4.258064516129032</v>
      </c>
      <c r="AT200" s="27">
        <f>IF(AT$9="",0,SUMIFS(conditions!$139:$139,conditions!$8:$8,"&lt;="&amp;AT$9,conditions!$9:$9,"&gt;="&amp;AT$9)/DAY(EOMONTH(AT$9,0)))</f>
        <v>4.258064516129032</v>
      </c>
      <c r="AU200" s="27">
        <f>IF(AU$9="",0,SUMIFS(conditions!$139:$139,conditions!$8:$8,"&lt;="&amp;AU$9,conditions!$9:$9,"&gt;="&amp;AU$9)/DAY(EOMONTH(AU$9,0)))</f>
        <v>4.258064516129032</v>
      </c>
      <c r="AV200" s="27">
        <f>IF(AV$9="",0,SUMIFS(conditions!$139:$139,conditions!$8:$8,"&lt;="&amp;AV$9,conditions!$9:$9,"&gt;="&amp;AV$9)/DAY(EOMONTH(AV$9,0)))</f>
        <v>4.258064516129032</v>
      </c>
      <c r="AW200" s="27">
        <f>IF(AW$9="",0,SUMIFS(conditions!$139:$139,conditions!$8:$8,"&lt;="&amp;AW$9,conditions!$9:$9,"&gt;="&amp;AW$9)/DAY(EOMONTH(AW$9,0)))</f>
        <v>4.258064516129032</v>
      </c>
      <c r="AX200" s="27">
        <f>IF(AX$9="",0,SUMIFS(conditions!$139:$139,conditions!$8:$8,"&lt;="&amp;AX$9,conditions!$9:$9,"&gt;="&amp;AX$9)/DAY(EOMONTH(AX$9,0)))</f>
        <v>4.258064516129032</v>
      </c>
      <c r="AY200" s="27">
        <f>IF(AY$9="",0,SUMIFS(conditions!$139:$139,conditions!$8:$8,"&lt;="&amp;AY$9,conditions!$9:$9,"&gt;="&amp;AY$9)/DAY(EOMONTH(AY$9,0)))</f>
        <v>4.258064516129032</v>
      </c>
      <c r="AZ200" s="27">
        <f>IF(AZ$9="",0,SUMIFS(conditions!$139:$139,conditions!$8:$8,"&lt;="&amp;AZ$9,conditions!$9:$9,"&gt;="&amp;AZ$9)/DAY(EOMONTH(AZ$9,0)))</f>
        <v>4.258064516129032</v>
      </c>
      <c r="BA200" s="27">
        <f>IF(BA$9="",0,SUMIFS(conditions!$139:$139,conditions!$8:$8,"&lt;="&amp;BA$9,conditions!$9:$9,"&gt;="&amp;BA$9)/DAY(EOMONTH(BA$9,0)))</f>
        <v>4.258064516129032</v>
      </c>
      <c r="BB200" s="27">
        <f>IF(BB$9="",0,SUMIFS(conditions!$139:$139,conditions!$8:$8,"&lt;="&amp;BB$9,conditions!$9:$9,"&gt;="&amp;BB$9)/DAY(EOMONTH(BB$9,0)))</f>
        <v>4.258064516129032</v>
      </c>
      <c r="BC200" s="27">
        <f>IF(BC$9="",0,SUMIFS(conditions!$139:$139,conditions!$8:$8,"&lt;="&amp;BC$9,conditions!$9:$9,"&gt;="&amp;BC$9)/DAY(EOMONTH(BC$9,0)))</f>
        <v>4.258064516129032</v>
      </c>
      <c r="BD200" s="27">
        <f>IF(BD$9="",0,SUMIFS(conditions!$139:$139,conditions!$8:$8,"&lt;="&amp;BD$9,conditions!$9:$9,"&gt;="&amp;BD$9)/DAY(EOMONTH(BD$9,0)))</f>
        <v>4.258064516129032</v>
      </c>
      <c r="BE200" s="27">
        <f>IF(BE$9="",0,SUMIFS(conditions!$139:$139,conditions!$8:$8,"&lt;="&amp;BE$9,conditions!$9:$9,"&gt;="&amp;BE$9)/DAY(EOMONTH(BE$9,0)))</f>
        <v>4.258064516129032</v>
      </c>
      <c r="BF200" s="27">
        <f>IF(BF$9="",0,SUMIFS(conditions!$139:$139,conditions!$8:$8,"&lt;="&amp;BF$9,conditions!$9:$9,"&gt;="&amp;BF$9)/DAY(EOMONTH(BF$9,0)))</f>
        <v>4.258064516129032</v>
      </c>
      <c r="BG200" s="27">
        <f>IF(BG$9="",0,SUMIFS(conditions!$139:$139,conditions!$8:$8,"&lt;="&amp;BG$9,conditions!$9:$9,"&gt;="&amp;BG$9)/DAY(EOMONTH(BG$9,0)))</f>
        <v>4.258064516129032</v>
      </c>
      <c r="BH200" s="27">
        <f>IF(BH$9="",0,SUMIFS(conditions!$139:$139,conditions!$8:$8,"&lt;="&amp;BH$9,conditions!$9:$9,"&gt;="&amp;BH$9)/DAY(EOMONTH(BH$9,0)))</f>
        <v>4.258064516129032</v>
      </c>
      <c r="BI200" s="27">
        <f>IF(BI$9="",0,SUMIFS(conditions!$139:$139,conditions!$8:$8,"&lt;="&amp;BI$9,conditions!$9:$9,"&gt;="&amp;BI$9)/DAY(EOMONTH(BI$9,0)))</f>
        <v>4.258064516129032</v>
      </c>
      <c r="BJ200" s="27">
        <f>IF(BJ$9="",0,SUMIFS(conditions!$139:$139,conditions!$8:$8,"&lt;="&amp;BJ$9,conditions!$9:$9,"&gt;="&amp;BJ$9)/DAY(EOMONTH(BJ$9,0)))</f>
        <v>4.258064516129032</v>
      </c>
      <c r="BK200" s="27">
        <f>IF(BK$9="",0,SUMIFS(conditions!$139:$139,conditions!$8:$8,"&lt;="&amp;BK$9,conditions!$9:$9,"&gt;="&amp;BK$9)/DAY(EOMONTH(BK$9,0)))</f>
        <v>4.258064516129032</v>
      </c>
      <c r="BL200" s="27">
        <f>IF(BL$9="",0,SUMIFS(conditions!$139:$139,conditions!$8:$8,"&lt;="&amp;BL$9,conditions!$9:$9,"&gt;="&amp;BL$9)/DAY(EOMONTH(BL$9,0)))</f>
        <v>4.258064516129032</v>
      </c>
      <c r="BM200" s="27">
        <f>IF(BM$9="",0,SUMIFS(conditions!$139:$139,conditions!$8:$8,"&lt;="&amp;BM$9,conditions!$9:$9,"&gt;="&amp;BM$9)/DAY(EOMONTH(BM$9,0)))</f>
        <v>4.258064516129032</v>
      </c>
      <c r="BN200" s="27">
        <f>IF(BN$9="",0,SUMIFS(conditions!$139:$139,conditions!$8:$8,"&lt;="&amp;BN$9,conditions!$9:$9,"&gt;="&amp;BN$9)/DAY(EOMONTH(BN$9,0)))</f>
        <v>4.258064516129032</v>
      </c>
      <c r="BO200" s="27">
        <f>IF(BO$9="",0,SUMIFS(conditions!$139:$139,conditions!$8:$8,"&lt;="&amp;BO$9,conditions!$9:$9,"&gt;="&amp;BO$9)/DAY(EOMONTH(BO$9,0)))</f>
        <v>4.258064516129032</v>
      </c>
      <c r="BP200" s="27">
        <f>IF(BP$9="",0,SUMIFS(conditions!$139:$139,conditions!$8:$8,"&lt;="&amp;BP$9,conditions!$9:$9,"&gt;="&amp;BP$9)/DAY(EOMONTH(BP$9,0)))</f>
        <v>4.258064516129032</v>
      </c>
      <c r="BQ200" s="27">
        <f>IF(BQ$9="",0,SUMIFS(conditions!$139:$139,conditions!$8:$8,"&lt;="&amp;BQ$9,conditions!$9:$9,"&gt;="&amp;BQ$9)/DAY(EOMONTH(BQ$9,0)))</f>
        <v>4.258064516129032</v>
      </c>
      <c r="BR200" s="27">
        <f>IF(BR$9="",0,SUMIFS(conditions!$139:$139,conditions!$8:$8,"&lt;="&amp;BR$9,conditions!$9:$9,"&gt;="&amp;BR$9)/DAY(EOMONTH(BR$9,0)))</f>
        <v>4.258064516129032</v>
      </c>
      <c r="BS200" s="27">
        <f>IF(BS$9="",0,SUMIFS(conditions!$139:$139,conditions!$8:$8,"&lt;="&amp;BS$9,conditions!$9:$9,"&gt;="&amp;BS$9)/DAY(EOMONTH(BS$9,0)))</f>
        <v>4.258064516129032</v>
      </c>
      <c r="BT200" s="27">
        <f>IF(BT$9="",0,SUMIFS(conditions!$139:$139,conditions!$8:$8,"&lt;="&amp;BT$9,conditions!$9:$9,"&gt;="&amp;BT$9)/DAY(EOMONTH(BT$9,0)))</f>
        <v>4.258064516129032</v>
      </c>
      <c r="BU200" s="27">
        <f>IF(BU$9="",0,SUMIFS(conditions!$139:$139,conditions!$8:$8,"&lt;="&amp;BU$9,conditions!$9:$9,"&gt;="&amp;BU$9)/DAY(EOMONTH(BU$9,0)))</f>
        <v>4.258064516129032</v>
      </c>
      <c r="BV200" s="27">
        <f>IF(BV$9="",0,SUMIFS(conditions!$139:$139,conditions!$8:$8,"&lt;="&amp;BV$9,conditions!$9:$9,"&gt;="&amp;BV$9)/DAY(EOMONTH(BV$9,0)))</f>
        <v>4.258064516129032</v>
      </c>
      <c r="BW200" s="27">
        <f>IF(BW$9="",0,SUMIFS(conditions!$139:$139,conditions!$8:$8,"&lt;="&amp;BW$9,conditions!$9:$9,"&gt;="&amp;BW$9)/DAY(EOMONTH(BW$9,0)))</f>
        <v>4.258064516129032</v>
      </c>
      <c r="BX200" s="27">
        <f>IF(BX$9="",0,SUMIFS(conditions!$139:$139,conditions!$8:$8,"&lt;="&amp;BX$9,conditions!$9:$9,"&gt;="&amp;BX$9)/DAY(EOMONTH(BX$9,0)))</f>
        <v>4.258064516129032</v>
      </c>
      <c r="BY200" s="27">
        <f>IF(BY$9="",0,SUMIFS(conditions!$139:$139,conditions!$8:$8,"&lt;="&amp;BY$9,conditions!$9:$9,"&gt;="&amp;BY$9)/DAY(EOMONTH(BY$9,0)))</f>
        <v>4.258064516129032</v>
      </c>
      <c r="BZ200" s="27">
        <f>IF(BZ$9="",0,SUMIFS(conditions!$139:$139,conditions!$8:$8,"&lt;="&amp;BZ$9,conditions!$9:$9,"&gt;="&amp;BZ$9)/DAY(EOMONTH(BZ$9,0)))</f>
        <v>4.258064516129032</v>
      </c>
      <c r="CA200" s="27">
        <f>IF(CA$9="",0,SUMIFS(conditions!$139:$139,conditions!$8:$8,"&lt;="&amp;CA$9,conditions!$9:$9,"&gt;="&amp;CA$9)/DAY(EOMONTH(CA$9,0)))</f>
        <v>4.258064516129032</v>
      </c>
      <c r="CB200" s="27">
        <f>IF(CB$9="",0,SUMIFS(conditions!$139:$139,conditions!$8:$8,"&lt;="&amp;CB$9,conditions!$9:$9,"&gt;="&amp;CB$9)/DAY(EOMONTH(CB$9,0)))</f>
        <v>4.258064516129032</v>
      </c>
      <c r="CC200" s="27">
        <f>IF(CC$9="",0,SUMIFS(conditions!$139:$139,conditions!$8:$8,"&lt;="&amp;CC$9,conditions!$9:$9,"&gt;="&amp;CC$9)/DAY(EOMONTH(CC$9,0)))</f>
        <v>4.258064516129032</v>
      </c>
      <c r="CD200" s="27">
        <f>IF(CD$9="",0,SUMIFS(conditions!$139:$139,conditions!$8:$8,"&lt;="&amp;CD$9,conditions!$9:$9,"&gt;="&amp;CD$9)/DAY(EOMONTH(CD$9,0)))</f>
        <v>4.258064516129032</v>
      </c>
      <c r="CE200" s="27">
        <f>IF(CE$9="",0,SUMIFS(conditions!$139:$139,conditions!$8:$8,"&lt;="&amp;CE$9,conditions!$9:$9,"&gt;="&amp;CE$9)/DAY(EOMONTH(CE$9,0)))</f>
        <v>4.4000000000000004</v>
      </c>
      <c r="CF200" s="27">
        <f>IF(CF$9="",0,SUMIFS(conditions!$139:$139,conditions!$8:$8,"&lt;="&amp;CF$9,conditions!$9:$9,"&gt;="&amp;CF$9)/DAY(EOMONTH(CF$9,0)))</f>
        <v>4.4000000000000004</v>
      </c>
      <c r="CG200" s="27">
        <f>IF(CG$9="",0,SUMIFS(conditions!$139:$139,conditions!$8:$8,"&lt;="&amp;CG$9,conditions!$9:$9,"&gt;="&amp;CG$9)/DAY(EOMONTH(CG$9,0)))</f>
        <v>4.4000000000000004</v>
      </c>
      <c r="CH200" s="27">
        <f>IF(CH$9="",0,SUMIFS(conditions!$139:$139,conditions!$8:$8,"&lt;="&amp;CH$9,conditions!$9:$9,"&gt;="&amp;CH$9)/DAY(EOMONTH(CH$9,0)))</f>
        <v>4.4000000000000004</v>
      </c>
      <c r="CI200" s="27">
        <f>IF(CI$9="",0,SUMIFS(conditions!$139:$139,conditions!$8:$8,"&lt;="&amp;CI$9,conditions!$9:$9,"&gt;="&amp;CI$9)/DAY(EOMONTH(CI$9,0)))</f>
        <v>4.4000000000000004</v>
      </c>
      <c r="CJ200" s="27">
        <f>IF(CJ$9="",0,SUMIFS(conditions!$139:$139,conditions!$8:$8,"&lt;="&amp;CJ$9,conditions!$9:$9,"&gt;="&amp;CJ$9)/DAY(EOMONTH(CJ$9,0)))</f>
        <v>4.4000000000000004</v>
      </c>
      <c r="CK200" s="27">
        <f>IF(CK$9="",0,SUMIFS(conditions!$139:$139,conditions!$8:$8,"&lt;="&amp;CK$9,conditions!$9:$9,"&gt;="&amp;CK$9)/DAY(EOMONTH(CK$9,0)))</f>
        <v>4.4000000000000004</v>
      </c>
      <c r="CL200" s="27">
        <f>IF(CL$9="",0,SUMIFS(conditions!$139:$139,conditions!$8:$8,"&lt;="&amp;CL$9,conditions!$9:$9,"&gt;="&amp;CL$9)/DAY(EOMONTH(CL$9,0)))</f>
        <v>4.4000000000000004</v>
      </c>
      <c r="CM200" s="27">
        <f>IF(CM$9="",0,SUMIFS(conditions!$139:$139,conditions!$8:$8,"&lt;="&amp;CM$9,conditions!$9:$9,"&gt;="&amp;CM$9)/DAY(EOMONTH(CM$9,0)))</f>
        <v>4.4000000000000004</v>
      </c>
      <c r="CN200" s="27">
        <f>IF(CN$9="",0,SUMIFS(conditions!$139:$139,conditions!$8:$8,"&lt;="&amp;CN$9,conditions!$9:$9,"&gt;="&amp;CN$9)/DAY(EOMONTH(CN$9,0)))</f>
        <v>4.4000000000000004</v>
      </c>
      <c r="CO200" s="27">
        <f>IF(CO$9="",0,SUMIFS(conditions!$139:$139,conditions!$8:$8,"&lt;="&amp;CO$9,conditions!$9:$9,"&gt;="&amp;CO$9)/DAY(EOMONTH(CO$9,0)))</f>
        <v>4.4000000000000004</v>
      </c>
      <c r="CP200" s="27">
        <f>IF(CP$9="",0,SUMIFS(conditions!$139:$139,conditions!$8:$8,"&lt;="&amp;CP$9,conditions!$9:$9,"&gt;="&amp;CP$9)/DAY(EOMONTH(CP$9,0)))</f>
        <v>4.4000000000000004</v>
      </c>
      <c r="CQ200" s="27">
        <f>IF(CQ$9="",0,SUMIFS(conditions!$139:$139,conditions!$8:$8,"&lt;="&amp;CQ$9,conditions!$9:$9,"&gt;="&amp;CQ$9)/DAY(EOMONTH(CQ$9,0)))</f>
        <v>4.4000000000000004</v>
      </c>
      <c r="CR200" s="27">
        <f>IF(CR$9="",0,SUMIFS(conditions!$139:$139,conditions!$8:$8,"&lt;="&amp;CR$9,conditions!$9:$9,"&gt;="&amp;CR$9)/DAY(EOMONTH(CR$9,0)))</f>
        <v>4.4000000000000004</v>
      </c>
      <c r="CS200" s="27">
        <f>IF(CS$9="",0,SUMIFS(conditions!$139:$139,conditions!$8:$8,"&lt;="&amp;CS$9,conditions!$9:$9,"&gt;="&amp;CS$9)/DAY(EOMONTH(CS$9,0)))</f>
        <v>4.4000000000000004</v>
      </c>
      <c r="CT200" s="27">
        <f>IF(CT$9="",0,SUMIFS(conditions!$139:$139,conditions!$8:$8,"&lt;="&amp;CT$9,conditions!$9:$9,"&gt;="&amp;CT$9)/DAY(EOMONTH(CT$9,0)))</f>
        <v>4.4000000000000004</v>
      </c>
      <c r="CU200" s="27">
        <f>IF(CU$9="",0,SUMIFS(conditions!$139:$139,conditions!$8:$8,"&lt;="&amp;CU$9,conditions!$9:$9,"&gt;="&amp;CU$9)/DAY(EOMONTH(CU$9,0)))</f>
        <v>4.4000000000000004</v>
      </c>
      <c r="CV200" s="27">
        <f>IF(CV$9="",0,SUMIFS(conditions!$139:$139,conditions!$8:$8,"&lt;="&amp;CV$9,conditions!$9:$9,"&gt;="&amp;CV$9)/DAY(EOMONTH(CV$9,0)))</f>
        <v>4.4000000000000004</v>
      </c>
      <c r="CW200" s="27">
        <f>IF(CW$9="",0,SUMIFS(conditions!$139:$139,conditions!$8:$8,"&lt;="&amp;CW$9,conditions!$9:$9,"&gt;="&amp;CW$9)/DAY(EOMONTH(CW$9,0)))</f>
        <v>4.4000000000000004</v>
      </c>
      <c r="CX200" s="27">
        <f>IF(CX$9="",0,SUMIFS(conditions!$139:$139,conditions!$8:$8,"&lt;="&amp;CX$9,conditions!$9:$9,"&gt;="&amp;CX$9)/DAY(EOMONTH(CX$9,0)))</f>
        <v>4.4000000000000004</v>
      </c>
      <c r="CY200" s="27">
        <f>IF(CY$9="",0,SUMIFS(conditions!$139:$139,conditions!$8:$8,"&lt;="&amp;CY$9,conditions!$9:$9,"&gt;="&amp;CY$9)/DAY(EOMONTH(CY$9,0)))</f>
        <v>4.4000000000000004</v>
      </c>
      <c r="CZ200" s="27">
        <f>IF(CZ$9="",0,SUMIFS(conditions!$139:$139,conditions!$8:$8,"&lt;="&amp;CZ$9,conditions!$9:$9,"&gt;="&amp;CZ$9)/DAY(EOMONTH(CZ$9,0)))</f>
        <v>4.4000000000000004</v>
      </c>
      <c r="DA200" s="27">
        <f>IF(DA$9="",0,SUMIFS(conditions!$139:$139,conditions!$8:$8,"&lt;="&amp;DA$9,conditions!$9:$9,"&gt;="&amp;DA$9)/DAY(EOMONTH(DA$9,0)))</f>
        <v>4.4000000000000004</v>
      </c>
      <c r="DB200" s="27">
        <f>IF(DB$9="",0,SUMIFS(conditions!$139:$139,conditions!$8:$8,"&lt;="&amp;DB$9,conditions!$9:$9,"&gt;="&amp;DB$9)/DAY(EOMONTH(DB$9,0)))</f>
        <v>4.4000000000000004</v>
      </c>
      <c r="DC200" s="27">
        <f>IF(DC$9="",0,SUMIFS(conditions!$139:$139,conditions!$8:$8,"&lt;="&amp;DC$9,conditions!$9:$9,"&gt;="&amp;DC$9)/DAY(EOMONTH(DC$9,0)))</f>
        <v>4.4000000000000004</v>
      </c>
      <c r="DD200" s="27">
        <f>IF(DD$9="",0,SUMIFS(conditions!$139:$139,conditions!$8:$8,"&lt;="&amp;DD$9,conditions!$9:$9,"&gt;="&amp;DD$9)/DAY(EOMONTH(DD$9,0)))</f>
        <v>4.4000000000000004</v>
      </c>
      <c r="DE200" s="27">
        <f>IF(DE$9="",0,SUMIFS(conditions!$139:$139,conditions!$8:$8,"&lt;="&amp;DE$9,conditions!$9:$9,"&gt;="&amp;DE$9)/DAY(EOMONTH(DE$9,0)))</f>
        <v>4.4000000000000004</v>
      </c>
      <c r="DF200" s="27">
        <f>IF(DF$9="",0,SUMIFS(conditions!$139:$139,conditions!$8:$8,"&lt;="&amp;DF$9,conditions!$9:$9,"&gt;="&amp;DF$9)/DAY(EOMONTH(DF$9,0)))</f>
        <v>4.4000000000000004</v>
      </c>
      <c r="DG200" s="27">
        <f>IF(DG$9="",0,SUMIFS(conditions!$139:$139,conditions!$8:$8,"&lt;="&amp;DG$9,conditions!$9:$9,"&gt;="&amp;DG$9)/DAY(EOMONTH(DG$9,0)))</f>
        <v>4.4000000000000004</v>
      </c>
      <c r="DH200" s="27">
        <f>IF(DH$9="",0,SUMIFS(conditions!$139:$139,conditions!$8:$8,"&lt;="&amp;DH$9,conditions!$9:$9,"&gt;="&amp;DH$9)/DAY(EOMONTH(DH$9,0)))</f>
        <v>4.4000000000000004</v>
      </c>
      <c r="DI200" s="27">
        <f>IF(DI$9="",0,SUMIFS(conditions!$139:$139,conditions!$8:$8,"&lt;="&amp;DI$9,conditions!$9:$9,"&gt;="&amp;DI$9)/DAY(EOMONTH(DI$9,0)))</f>
        <v>4.258064516129032</v>
      </c>
      <c r="DJ200" s="27">
        <f>IF(DJ$9="",0,SUMIFS(conditions!$139:$139,conditions!$8:$8,"&lt;="&amp;DJ$9,conditions!$9:$9,"&gt;="&amp;DJ$9)/DAY(EOMONTH(DJ$9,0)))</f>
        <v>4.258064516129032</v>
      </c>
      <c r="DK200" s="27">
        <f>IF(DK$9="",0,SUMIFS(conditions!$139:$139,conditions!$8:$8,"&lt;="&amp;DK$9,conditions!$9:$9,"&gt;="&amp;DK$9)/DAY(EOMONTH(DK$9,0)))</f>
        <v>4.258064516129032</v>
      </c>
      <c r="DL200" s="27">
        <f>IF(DL$9="",0,SUMIFS(conditions!$139:$139,conditions!$8:$8,"&lt;="&amp;DL$9,conditions!$9:$9,"&gt;="&amp;DL$9)/DAY(EOMONTH(DL$9,0)))</f>
        <v>4.258064516129032</v>
      </c>
      <c r="DM200" s="27">
        <f>IF(DM$9="",0,SUMIFS(conditions!$139:$139,conditions!$8:$8,"&lt;="&amp;DM$9,conditions!$9:$9,"&gt;="&amp;DM$9)/DAY(EOMONTH(DM$9,0)))</f>
        <v>4.258064516129032</v>
      </c>
      <c r="DN200" s="27">
        <f>IF(DN$9="",0,SUMIFS(conditions!$139:$139,conditions!$8:$8,"&lt;="&amp;DN$9,conditions!$9:$9,"&gt;="&amp;DN$9)/DAY(EOMONTH(DN$9,0)))</f>
        <v>4.258064516129032</v>
      </c>
      <c r="DO200" s="27">
        <f>IF(DO$9="",0,SUMIFS(conditions!$139:$139,conditions!$8:$8,"&lt;="&amp;DO$9,conditions!$9:$9,"&gt;="&amp;DO$9)/DAY(EOMONTH(DO$9,0)))</f>
        <v>4.258064516129032</v>
      </c>
      <c r="DP200" s="27">
        <f>IF(DP$9="",0,SUMIFS(conditions!$139:$139,conditions!$8:$8,"&lt;="&amp;DP$9,conditions!$9:$9,"&gt;="&amp;DP$9)/DAY(EOMONTH(DP$9,0)))</f>
        <v>4.258064516129032</v>
      </c>
      <c r="DQ200" s="27">
        <f>IF(DQ$9="",0,SUMIFS(conditions!$139:$139,conditions!$8:$8,"&lt;="&amp;DQ$9,conditions!$9:$9,"&gt;="&amp;DQ$9)/DAY(EOMONTH(DQ$9,0)))</f>
        <v>4.258064516129032</v>
      </c>
      <c r="DR200" s="27">
        <f>IF(DR$9="",0,SUMIFS(conditions!$139:$139,conditions!$8:$8,"&lt;="&amp;DR$9,conditions!$9:$9,"&gt;="&amp;DR$9)/DAY(EOMONTH(DR$9,0)))</f>
        <v>4.258064516129032</v>
      </c>
      <c r="DS200" s="27">
        <f>IF(DS$9="",0,SUMIFS(conditions!$139:$139,conditions!$8:$8,"&lt;="&amp;DS$9,conditions!$9:$9,"&gt;="&amp;DS$9)/DAY(EOMONTH(DS$9,0)))</f>
        <v>4.258064516129032</v>
      </c>
      <c r="DT200" s="27">
        <f>IF(DT$9="",0,SUMIFS(conditions!$139:$139,conditions!$8:$8,"&lt;="&amp;DT$9,conditions!$9:$9,"&gt;="&amp;DT$9)/DAY(EOMONTH(DT$9,0)))</f>
        <v>4.258064516129032</v>
      </c>
      <c r="DU200" s="27">
        <f>IF(DU$9="",0,SUMIFS(conditions!$139:$139,conditions!$8:$8,"&lt;="&amp;DU$9,conditions!$9:$9,"&gt;="&amp;DU$9)/DAY(EOMONTH(DU$9,0)))</f>
        <v>4.258064516129032</v>
      </c>
      <c r="DV200" s="27">
        <f>IF(DV$9="",0,SUMIFS(conditions!$139:$139,conditions!$8:$8,"&lt;="&amp;DV$9,conditions!$9:$9,"&gt;="&amp;DV$9)/DAY(EOMONTH(DV$9,0)))</f>
        <v>4.258064516129032</v>
      </c>
      <c r="DW200" s="27">
        <f>IF(DW$9="",0,SUMIFS(conditions!$139:$139,conditions!$8:$8,"&lt;="&amp;DW$9,conditions!$9:$9,"&gt;="&amp;DW$9)/DAY(EOMONTH(DW$9,0)))</f>
        <v>4.258064516129032</v>
      </c>
      <c r="DX200" s="27">
        <f>IF(DX$9="",0,SUMIFS(conditions!$139:$139,conditions!$8:$8,"&lt;="&amp;DX$9,conditions!$9:$9,"&gt;="&amp;DX$9)/DAY(EOMONTH(DX$9,0)))</f>
        <v>4.258064516129032</v>
      </c>
      <c r="DY200" s="27">
        <f>IF(DY$9="",0,SUMIFS(conditions!$139:$139,conditions!$8:$8,"&lt;="&amp;DY$9,conditions!$9:$9,"&gt;="&amp;DY$9)/DAY(EOMONTH(DY$9,0)))</f>
        <v>4.258064516129032</v>
      </c>
      <c r="DZ200" s="27">
        <f>IF(DZ$9="",0,SUMIFS(conditions!$139:$139,conditions!$8:$8,"&lt;="&amp;DZ$9,conditions!$9:$9,"&gt;="&amp;DZ$9)/DAY(EOMONTH(DZ$9,0)))</f>
        <v>4.258064516129032</v>
      </c>
      <c r="EA200" s="27">
        <f>IF(EA$9="",0,SUMIFS(conditions!$139:$139,conditions!$8:$8,"&lt;="&amp;EA$9,conditions!$9:$9,"&gt;="&amp;EA$9)/DAY(EOMONTH(EA$9,0)))</f>
        <v>4.258064516129032</v>
      </c>
      <c r="EB200" s="27">
        <f>IF(EB$9="",0,SUMIFS(conditions!$139:$139,conditions!$8:$8,"&lt;="&amp;EB$9,conditions!$9:$9,"&gt;="&amp;EB$9)/DAY(EOMONTH(EB$9,0)))</f>
        <v>4.258064516129032</v>
      </c>
      <c r="EC200" s="27">
        <f>IF(EC$9="",0,SUMIFS(conditions!$139:$139,conditions!$8:$8,"&lt;="&amp;EC$9,conditions!$9:$9,"&gt;="&amp;EC$9)/DAY(EOMONTH(EC$9,0)))</f>
        <v>4.258064516129032</v>
      </c>
      <c r="ED200" s="27">
        <f>IF(ED$9="",0,SUMIFS(conditions!$139:$139,conditions!$8:$8,"&lt;="&amp;ED$9,conditions!$9:$9,"&gt;="&amp;ED$9)/DAY(EOMONTH(ED$9,0)))</f>
        <v>4.258064516129032</v>
      </c>
      <c r="EE200" s="27">
        <f>IF(EE$9="",0,SUMIFS(conditions!$139:$139,conditions!$8:$8,"&lt;="&amp;EE$9,conditions!$9:$9,"&gt;="&amp;EE$9)/DAY(EOMONTH(EE$9,0)))</f>
        <v>4.258064516129032</v>
      </c>
      <c r="EF200" s="27">
        <f>IF(EF$9="",0,SUMIFS(conditions!$139:$139,conditions!$8:$8,"&lt;="&amp;EF$9,conditions!$9:$9,"&gt;="&amp;EF$9)/DAY(EOMONTH(EF$9,0)))</f>
        <v>4.258064516129032</v>
      </c>
      <c r="EG200" s="27">
        <f>IF(EG$9="",0,SUMIFS(conditions!$139:$139,conditions!$8:$8,"&lt;="&amp;EG$9,conditions!$9:$9,"&gt;="&amp;EG$9)/DAY(EOMONTH(EG$9,0)))</f>
        <v>4.258064516129032</v>
      </c>
      <c r="EH200" s="27">
        <f>IF(EH$9="",0,SUMIFS(conditions!$139:$139,conditions!$8:$8,"&lt;="&amp;EH$9,conditions!$9:$9,"&gt;="&amp;EH$9)/DAY(EOMONTH(EH$9,0)))</f>
        <v>4.258064516129032</v>
      </c>
      <c r="EI200" s="27">
        <f>IF(EI$9="",0,SUMIFS(conditions!$139:$139,conditions!$8:$8,"&lt;="&amp;EI$9,conditions!$9:$9,"&gt;="&amp;EI$9)/DAY(EOMONTH(EI$9,0)))</f>
        <v>4.258064516129032</v>
      </c>
      <c r="EJ200" s="27">
        <f>IF(EJ$9="",0,SUMIFS(conditions!$139:$139,conditions!$8:$8,"&lt;="&amp;EJ$9,conditions!$9:$9,"&gt;="&amp;EJ$9)/DAY(EOMONTH(EJ$9,0)))</f>
        <v>4.258064516129032</v>
      </c>
      <c r="EK200" s="27">
        <f>IF(EK$9="",0,SUMIFS(conditions!$139:$139,conditions!$8:$8,"&lt;="&amp;EK$9,conditions!$9:$9,"&gt;="&amp;EK$9)/DAY(EOMONTH(EK$9,0)))</f>
        <v>4.258064516129032</v>
      </c>
      <c r="EL200" s="27">
        <f>IF(EL$9="",0,SUMIFS(conditions!$139:$139,conditions!$8:$8,"&lt;="&amp;EL$9,conditions!$9:$9,"&gt;="&amp;EL$9)/DAY(EOMONTH(EL$9,0)))</f>
        <v>4.258064516129032</v>
      </c>
      <c r="EM200" s="27">
        <f>IF(EM$9="",0,SUMIFS(conditions!$139:$139,conditions!$8:$8,"&lt;="&amp;EM$9,conditions!$9:$9,"&gt;="&amp;EM$9)/DAY(EOMONTH(EM$9,0)))</f>
        <v>4.258064516129032</v>
      </c>
      <c r="EN200" s="27">
        <f>IF(EN$9="",0,SUMIFS(conditions!$139:$139,conditions!$8:$8,"&lt;="&amp;EN$9,conditions!$9:$9,"&gt;="&amp;EN$9)/DAY(EOMONTH(EN$9,0)))</f>
        <v>4.4000000000000004</v>
      </c>
      <c r="EO200" s="27">
        <f>IF(EO$9="",0,SUMIFS(conditions!$139:$139,conditions!$8:$8,"&lt;="&amp;EO$9,conditions!$9:$9,"&gt;="&amp;EO$9)/DAY(EOMONTH(EO$9,0)))</f>
        <v>4.4000000000000004</v>
      </c>
      <c r="EP200" s="27">
        <f>IF(EP$9="",0,SUMIFS(conditions!$139:$139,conditions!$8:$8,"&lt;="&amp;EP$9,conditions!$9:$9,"&gt;="&amp;EP$9)/DAY(EOMONTH(EP$9,0)))</f>
        <v>4.4000000000000004</v>
      </c>
      <c r="EQ200" s="27">
        <f>IF(EQ$9="",0,SUMIFS(conditions!$139:$139,conditions!$8:$8,"&lt;="&amp;EQ$9,conditions!$9:$9,"&gt;="&amp;EQ$9)/DAY(EOMONTH(EQ$9,0)))</f>
        <v>4.4000000000000004</v>
      </c>
      <c r="ER200" s="27">
        <f>IF(ER$9="",0,SUMIFS(conditions!$139:$139,conditions!$8:$8,"&lt;="&amp;ER$9,conditions!$9:$9,"&gt;="&amp;ER$9)/DAY(EOMONTH(ER$9,0)))</f>
        <v>4.4000000000000004</v>
      </c>
      <c r="ES200" s="27">
        <f>IF(ES$9="",0,SUMIFS(conditions!$139:$139,conditions!$8:$8,"&lt;="&amp;ES$9,conditions!$9:$9,"&gt;="&amp;ES$9)/DAY(EOMONTH(ES$9,0)))</f>
        <v>4.4000000000000004</v>
      </c>
      <c r="ET200" s="27">
        <f>IF(ET$9="",0,SUMIFS(conditions!$139:$139,conditions!$8:$8,"&lt;="&amp;ET$9,conditions!$9:$9,"&gt;="&amp;ET$9)/DAY(EOMONTH(ET$9,0)))</f>
        <v>4.4000000000000004</v>
      </c>
      <c r="EU200" s="27">
        <f>IF(EU$9="",0,SUMIFS(conditions!$139:$139,conditions!$8:$8,"&lt;="&amp;EU$9,conditions!$9:$9,"&gt;="&amp;EU$9)/DAY(EOMONTH(EU$9,0)))</f>
        <v>4.4000000000000004</v>
      </c>
      <c r="EV200" s="27">
        <f>IF(EV$9="",0,SUMIFS(conditions!$139:$139,conditions!$8:$8,"&lt;="&amp;EV$9,conditions!$9:$9,"&gt;="&amp;EV$9)/DAY(EOMONTH(EV$9,0)))</f>
        <v>4.4000000000000004</v>
      </c>
      <c r="EW200" s="27">
        <f>IF(EW$9="",0,SUMIFS(conditions!$139:$139,conditions!$8:$8,"&lt;="&amp;EW$9,conditions!$9:$9,"&gt;="&amp;EW$9)/DAY(EOMONTH(EW$9,0)))</f>
        <v>4.4000000000000004</v>
      </c>
      <c r="EX200" s="27">
        <f>IF(EX$9="",0,SUMIFS(conditions!$139:$139,conditions!$8:$8,"&lt;="&amp;EX$9,conditions!$9:$9,"&gt;="&amp;EX$9)/DAY(EOMONTH(EX$9,0)))</f>
        <v>4.4000000000000004</v>
      </c>
      <c r="EY200" s="27">
        <f>IF(EY$9="",0,SUMIFS(conditions!$139:$139,conditions!$8:$8,"&lt;="&amp;EY$9,conditions!$9:$9,"&gt;="&amp;EY$9)/DAY(EOMONTH(EY$9,0)))</f>
        <v>4.4000000000000004</v>
      </c>
      <c r="EZ200" s="27">
        <f>IF(EZ$9="",0,SUMIFS(conditions!$139:$139,conditions!$8:$8,"&lt;="&amp;EZ$9,conditions!$9:$9,"&gt;="&amp;EZ$9)/DAY(EOMONTH(EZ$9,0)))</f>
        <v>4.4000000000000004</v>
      </c>
      <c r="FA200" s="27">
        <f>IF(FA$9="",0,SUMIFS(conditions!$139:$139,conditions!$8:$8,"&lt;="&amp;FA$9,conditions!$9:$9,"&gt;="&amp;FA$9)/DAY(EOMONTH(FA$9,0)))</f>
        <v>4.4000000000000004</v>
      </c>
      <c r="FB200" s="27">
        <f>IF(FB$9="",0,SUMIFS(conditions!$139:$139,conditions!$8:$8,"&lt;="&amp;FB$9,conditions!$9:$9,"&gt;="&amp;FB$9)/DAY(EOMONTH(FB$9,0)))</f>
        <v>4.4000000000000004</v>
      </c>
      <c r="FC200" s="27">
        <f>IF(FC$9="",0,SUMIFS(conditions!$139:$139,conditions!$8:$8,"&lt;="&amp;FC$9,conditions!$9:$9,"&gt;="&amp;FC$9)/DAY(EOMONTH(FC$9,0)))</f>
        <v>4.4000000000000004</v>
      </c>
      <c r="FD200" s="27">
        <f>IF(FD$9="",0,SUMIFS(conditions!$139:$139,conditions!$8:$8,"&lt;="&amp;FD$9,conditions!$9:$9,"&gt;="&amp;FD$9)/DAY(EOMONTH(FD$9,0)))</f>
        <v>4.4000000000000004</v>
      </c>
      <c r="FE200" s="27">
        <f>IF(FE$9="",0,SUMIFS(conditions!$139:$139,conditions!$8:$8,"&lt;="&amp;FE$9,conditions!$9:$9,"&gt;="&amp;FE$9)/DAY(EOMONTH(FE$9,0)))</f>
        <v>4.4000000000000004</v>
      </c>
      <c r="FF200" s="27">
        <f>IF(FF$9="",0,SUMIFS(conditions!$139:$139,conditions!$8:$8,"&lt;="&amp;FF$9,conditions!$9:$9,"&gt;="&amp;FF$9)/DAY(EOMONTH(FF$9,0)))</f>
        <v>4.4000000000000004</v>
      </c>
      <c r="FG200" s="27">
        <f>IF(FG$9="",0,SUMIFS(conditions!$139:$139,conditions!$8:$8,"&lt;="&amp;FG$9,conditions!$9:$9,"&gt;="&amp;FG$9)/DAY(EOMONTH(FG$9,0)))</f>
        <v>4.4000000000000004</v>
      </c>
      <c r="FH200" s="27">
        <f>IF(FH$9="",0,SUMIFS(conditions!$139:$139,conditions!$8:$8,"&lt;="&amp;FH$9,conditions!$9:$9,"&gt;="&amp;FH$9)/DAY(EOMONTH(FH$9,0)))</f>
        <v>4.4000000000000004</v>
      </c>
      <c r="FI200" s="27">
        <f>IF(FI$9="",0,SUMIFS(conditions!$139:$139,conditions!$8:$8,"&lt;="&amp;FI$9,conditions!$9:$9,"&gt;="&amp;FI$9)/DAY(EOMONTH(FI$9,0)))</f>
        <v>4.4000000000000004</v>
      </c>
      <c r="FJ200" s="27">
        <f>IF(FJ$9="",0,SUMIFS(conditions!$139:$139,conditions!$8:$8,"&lt;="&amp;FJ$9,conditions!$9:$9,"&gt;="&amp;FJ$9)/DAY(EOMONTH(FJ$9,0)))</f>
        <v>4.4000000000000004</v>
      </c>
      <c r="FK200" s="27">
        <f>IF(FK$9="",0,SUMIFS(conditions!$139:$139,conditions!$8:$8,"&lt;="&amp;FK$9,conditions!$9:$9,"&gt;="&amp;FK$9)/DAY(EOMONTH(FK$9,0)))</f>
        <v>4.4000000000000004</v>
      </c>
      <c r="FL200" s="27">
        <f>IF(FL$9="",0,SUMIFS(conditions!$139:$139,conditions!$8:$8,"&lt;="&amp;FL$9,conditions!$9:$9,"&gt;="&amp;FL$9)/DAY(EOMONTH(FL$9,0)))</f>
        <v>4.4000000000000004</v>
      </c>
      <c r="FM200" s="27">
        <f>IF(FM$9="",0,SUMIFS(conditions!$139:$139,conditions!$8:$8,"&lt;="&amp;FM$9,conditions!$9:$9,"&gt;="&amp;FM$9)/DAY(EOMONTH(FM$9,0)))</f>
        <v>4.4000000000000004</v>
      </c>
      <c r="FN200" s="27">
        <f>IF(FN$9="",0,SUMIFS(conditions!$139:$139,conditions!$8:$8,"&lt;="&amp;FN$9,conditions!$9:$9,"&gt;="&amp;FN$9)/DAY(EOMONTH(FN$9,0)))</f>
        <v>4.4000000000000004</v>
      </c>
      <c r="FO200" s="27">
        <f>IF(FO$9="",0,SUMIFS(conditions!$139:$139,conditions!$8:$8,"&lt;="&amp;FO$9,conditions!$9:$9,"&gt;="&amp;FO$9)/DAY(EOMONTH(FO$9,0)))</f>
        <v>4.4000000000000004</v>
      </c>
      <c r="FP200" s="27">
        <f>IF(FP$9="",0,SUMIFS(conditions!$139:$139,conditions!$8:$8,"&lt;="&amp;FP$9,conditions!$9:$9,"&gt;="&amp;FP$9)/DAY(EOMONTH(FP$9,0)))</f>
        <v>4.4000000000000004</v>
      </c>
      <c r="FQ200" s="27">
        <f>IF(FQ$9="",0,SUMIFS(conditions!$139:$139,conditions!$8:$8,"&lt;="&amp;FQ$9,conditions!$9:$9,"&gt;="&amp;FQ$9)/DAY(EOMONTH(FQ$9,0)))</f>
        <v>4.4000000000000004</v>
      </c>
      <c r="FR200" s="27">
        <f>IF(FR$9="",0,SUMIFS(conditions!$139:$139,conditions!$8:$8,"&lt;="&amp;FR$9,conditions!$9:$9,"&gt;="&amp;FR$9)/DAY(EOMONTH(FR$9,0)))</f>
        <v>4.258064516129032</v>
      </c>
      <c r="FS200" s="27">
        <f>IF(FS$9="",0,SUMIFS(conditions!$139:$139,conditions!$8:$8,"&lt;="&amp;FS$9,conditions!$9:$9,"&gt;="&amp;FS$9)/DAY(EOMONTH(FS$9,0)))</f>
        <v>4.258064516129032</v>
      </c>
      <c r="FT200" s="27">
        <f>IF(FT$9="",0,SUMIFS(conditions!$139:$139,conditions!$8:$8,"&lt;="&amp;FT$9,conditions!$9:$9,"&gt;="&amp;FT$9)/DAY(EOMONTH(FT$9,0)))</f>
        <v>4.258064516129032</v>
      </c>
      <c r="FU200" s="27">
        <f>IF(FU$9="",0,SUMIFS(conditions!$139:$139,conditions!$8:$8,"&lt;="&amp;FU$9,conditions!$9:$9,"&gt;="&amp;FU$9)/DAY(EOMONTH(FU$9,0)))</f>
        <v>4.258064516129032</v>
      </c>
      <c r="FV200" s="27">
        <f>IF(FV$9="",0,SUMIFS(conditions!$139:$139,conditions!$8:$8,"&lt;="&amp;FV$9,conditions!$9:$9,"&gt;="&amp;FV$9)/DAY(EOMONTH(FV$9,0)))</f>
        <v>4.258064516129032</v>
      </c>
      <c r="FW200" s="27">
        <f>IF(FW$9="",0,SUMIFS(conditions!$139:$139,conditions!$8:$8,"&lt;="&amp;FW$9,conditions!$9:$9,"&gt;="&amp;FW$9)/DAY(EOMONTH(FW$9,0)))</f>
        <v>4.258064516129032</v>
      </c>
      <c r="FX200" s="27">
        <f>IF(FX$9="",0,SUMIFS(conditions!$139:$139,conditions!$8:$8,"&lt;="&amp;FX$9,conditions!$9:$9,"&gt;="&amp;FX$9)/DAY(EOMONTH(FX$9,0)))</f>
        <v>4.258064516129032</v>
      </c>
      <c r="FY200" s="27">
        <f>IF(FY$9="",0,SUMIFS(conditions!$139:$139,conditions!$8:$8,"&lt;="&amp;FY$9,conditions!$9:$9,"&gt;="&amp;FY$9)/DAY(EOMONTH(FY$9,0)))</f>
        <v>4.258064516129032</v>
      </c>
      <c r="FZ200" s="27">
        <f>IF(FZ$9="",0,SUMIFS(conditions!$139:$139,conditions!$8:$8,"&lt;="&amp;FZ$9,conditions!$9:$9,"&gt;="&amp;FZ$9)/DAY(EOMONTH(FZ$9,0)))</f>
        <v>4.258064516129032</v>
      </c>
      <c r="GA200" s="27">
        <f>IF(GA$9="",0,SUMIFS(conditions!$139:$139,conditions!$8:$8,"&lt;="&amp;GA$9,conditions!$9:$9,"&gt;="&amp;GA$9)/DAY(EOMONTH(GA$9,0)))</f>
        <v>4.258064516129032</v>
      </c>
      <c r="GB200" s="27">
        <f>IF(GB$9="",0,SUMIFS(conditions!$139:$139,conditions!$8:$8,"&lt;="&amp;GB$9,conditions!$9:$9,"&gt;="&amp;GB$9)/DAY(EOMONTH(GB$9,0)))</f>
        <v>4.258064516129032</v>
      </c>
      <c r="GC200" s="27">
        <f>IF(GC$9="",0,SUMIFS(conditions!$139:$139,conditions!$8:$8,"&lt;="&amp;GC$9,conditions!$9:$9,"&gt;="&amp;GC$9)/DAY(EOMONTH(GC$9,0)))</f>
        <v>4.258064516129032</v>
      </c>
      <c r="GD200" s="27">
        <f>IF(GD$9="",0,SUMIFS(conditions!$139:$139,conditions!$8:$8,"&lt;="&amp;GD$9,conditions!$9:$9,"&gt;="&amp;GD$9)/DAY(EOMONTH(GD$9,0)))</f>
        <v>4.258064516129032</v>
      </c>
      <c r="GE200" s="27">
        <f>IF(GE$9="",0,SUMIFS(conditions!$139:$139,conditions!$8:$8,"&lt;="&amp;GE$9,conditions!$9:$9,"&gt;="&amp;GE$9)/DAY(EOMONTH(GE$9,0)))</f>
        <v>4.258064516129032</v>
      </c>
      <c r="GF200" s="27">
        <f>IF(GF$9="",0,SUMIFS(conditions!$139:$139,conditions!$8:$8,"&lt;="&amp;GF$9,conditions!$9:$9,"&gt;="&amp;GF$9)/DAY(EOMONTH(GF$9,0)))</f>
        <v>4.258064516129032</v>
      </c>
      <c r="GG200" s="27">
        <f>IF(GG$9="",0,SUMIFS(conditions!$139:$139,conditions!$8:$8,"&lt;="&amp;GG$9,conditions!$9:$9,"&gt;="&amp;GG$9)/DAY(EOMONTH(GG$9,0)))</f>
        <v>4.258064516129032</v>
      </c>
      <c r="GH200" s="27">
        <f>IF(GH$9="",0,SUMIFS(conditions!$139:$139,conditions!$8:$8,"&lt;="&amp;GH$9,conditions!$9:$9,"&gt;="&amp;GH$9)/DAY(EOMONTH(GH$9,0)))</f>
        <v>4.258064516129032</v>
      </c>
      <c r="GI200" s="27">
        <f>IF(GI$9="",0,SUMIFS(conditions!$139:$139,conditions!$8:$8,"&lt;="&amp;GI$9,conditions!$9:$9,"&gt;="&amp;GI$9)/DAY(EOMONTH(GI$9,0)))</f>
        <v>4.258064516129032</v>
      </c>
      <c r="GJ200" s="27">
        <f>IF(GJ$9="",0,SUMIFS(conditions!$139:$139,conditions!$8:$8,"&lt;="&amp;GJ$9,conditions!$9:$9,"&gt;="&amp;GJ$9)/DAY(EOMONTH(GJ$9,0)))</f>
        <v>4.258064516129032</v>
      </c>
      <c r="GK200" s="27">
        <f>IF(GK$9="",0,SUMIFS(conditions!$139:$139,conditions!$8:$8,"&lt;="&amp;GK$9,conditions!$9:$9,"&gt;="&amp;GK$9)/DAY(EOMONTH(GK$9,0)))</f>
        <v>4.258064516129032</v>
      </c>
      <c r="GL200" s="27">
        <f>IF(GL$9="",0,SUMIFS(conditions!$139:$139,conditions!$8:$8,"&lt;="&amp;GL$9,conditions!$9:$9,"&gt;="&amp;GL$9)/DAY(EOMONTH(GL$9,0)))</f>
        <v>4.258064516129032</v>
      </c>
      <c r="GM200" s="27">
        <f>IF(GM$9="",0,SUMIFS(conditions!$139:$139,conditions!$8:$8,"&lt;="&amp;GM$9,conditions!$9:$9,"&gt;="&amp;GM$9)/DAY(EOMONTH(GM$9,0)))</f>
        <v>4.258064516129032</v>
      </c>
      <c r="GN200" s="27">
        <f>IF(GN$9="",0,SUMIFS(conditions!$139:$139,conditions!$8:$8,"&lt;="&amp;GN$9,conditions!$9:$9,"&gt;="&amp;GN$9)/DAY(EOMONTH(GN$9,0)))</f>
        <v>4.258064516129032</v>
      </c>
      <c r="GO200" s="27">
        <f>IF(GO$9="",0,SUMIFS(conditions!$139:$139,conditions!$8:$8,"&lt;="&amp;GO$9,conditions!$9:$9,"&gt;="&amp;GO$9)/DAY(EOMONTH(GO$9,0)))</f>
        <v>4.258064516129032</v>
      </c>
      <c r="GP200" s="27">
        <f>IF(GP$9="",0,SUMIFS(conditions!$139:$139,conditions!$8:$8,"&lt;="&amp;GP$9,conditions!$9:$9,"&gt;="&amp;GP$9)/DAY(EOMONTH(GP$9,0)))</f>
        <v>4.258064516129032</v>
      </c>
      <c r="GQ200" s="27">
        <f>IF(GQ$9="",0,SUMIFS(conditions!$139:$139,conditions!$8:$8,"&lt;="&amp;GQ$9,conditions!$9:$9,"&gt;="&amp;GQ$9)/DAY(EOMONTH(GQ$9,0)))</f>
        <v>4.258064516129032</v>
      </c>
      <c r="GR200" s="27">
        <f>IF(GR$9="",0,SUMIFS(conditions!$139:$139,conditions!$8:$8,"&lt;="&amp;GR$9,conditions!$9:$9,"&gt;="&amp;GR$9)/DAY(EOMONTH(GR$9,0)))</f>
        <v>4.258064516129032</v>
      </c>
      <c r="GS200" s="27">
        <f>IF(GS$9="",0,SUMIFS(conditions!$139:$139,conditions!$8:$8,"&lt;="&amp;GS$9,conditions!$9:$9,"&gt;="&amp;GS$9)/DAY(EOMONTH(GS$9,0)))</f>
        <v>4.258064516129032</v>
      </c>
      <c r="GT200" s="27">
        <f>IF(GT$9="",0,SUMIFS(conditions!$139:$139,conditions!$8:$8,"&lt;="&amp;GT$9,conditions!$9:$9,"&gt;="&amp;GT$9)/DAY(EOMONTH(GT$9,0)))</f>
        <v>4.258064516129032</v>
      </c>
      <c r="GU200" s="27">
        <f>IF(GU$9="",0,SUMIFS(conditions!$139:$139,conditions!$8:$8,"&lt;="&amp;GU$9,conditions!$9:$9,"&gt;="&amp;GU$9)/DAY(EOMONTH(GU$9,0)))</f>
        <v>4.258064516129032</v>
      </c>
      <c r="GV200" s="27">
        <f>IF(GV$9="",0,SUMIFS(conditions!$139:$139,conditions!$8:$8,"&lt;="&amp;GV$9,conditions!$9:$9,"&gt;="&amp;GV$9)/DAY(EOMONTH(GV$9,0)))</f>
        <v>4.258064516129032</v>
      </c>
      <c r="GW200" s="27">
        <f>IF(GW$9="",0,SUMIFS(conditions!$139:$139,conditions!$8:$8,"&lt;="&amp;GW$9,conditions!$9:$9,"&gt;="&amp;GW$9)/DAY(EOMONTH(GW$9,0)))</f>
        <v>4.258064516129032</v>
      </c>
      <c r="GX200" s="27">
        <f>IF(GX$9="",0,SUMIFS(conditions!$139:$139,conditions!$8:$8,"&lt;="&amp;GX$9,conditions!$9:$9,"&gt;="&amp;GX$9)/DAY(EOMONTH(GX$9,0)))</f>
        <v>4.258064516129032</v>
      </c>
      <c r="GY200" s="27">
        <f>IF(GY$9="",0,SUMIFS(conditions!$139:$139,conditions!$8:$8,"&lt;="&amp;GY$9,conditions!$9:$9,"&gt;="&amp;GY$9)/DAY(EOMONTH(GY$9,0)))</f>
        <v>4.258064516129032</v>
      </c>
      <c r="GZ200" s="27">
        <f>IF(GZ$9="",0,SUMIFS(conditions!$139:$139,conditions!$8:$8,"&lt;="&amp;GZ$9,conditions!$9:$9,"&gt;="&amp;GZ$9)/DAY(EOMONTH(GZ$9,0)))</f>
        <v>4.258064516129032</v>
      </c>
      <c r="HA200" s="27">
        <f>IF(HA$9="",0,SUMIFS(conditions!$139:$139,conditions!$8:$8,"&lt;="&amp;HA$9,conditions!$9:$9,"&gt;="&amp;HA$9)/DAY(EOMONTH(HA$9,0)))</f>
        <v>4.258064516129032</v>
      </c>
      <c r="HB200" s="27">
        <f>IF(HB$9="",0,SUMIFS(conditions!$139:$139,conditions!$8:$8,"&lt;="&amp;HB$9,conditions!$9:$9,"&gt;="&amp;HB$9)/DAY(EOMONTH(HB$9,0)))</f>
        <v>4.258064516129032</v>
      </c>
      <c r="HC200" s="27">
        <f>IF(HC$9="",0,SUMIFS(conditions!$139:$139,conditions!$8:$8,"&lt;="&amp;HC$9,conditions!$9:$9,"&gt;="&amp;HC$9)/DAY(EOMONTH(HC$9,0)))</f>
        <v>4.258064516129032</v>
      </c>
      <c r="HD200" s="27">
        <f>IF(HD$9="",0,SUMIFS(conditions!$139:$139,conditions!$8:$8,"&lt;="&amp;HD$9,conditions!$9:$9,"&gt;="&amp;HD$9)/DAY(EOMONTH(HD$9,0)))</f>
        <v>4.258064516129032</v>
      </c>
      <c r="HE200" s="27">
        <f>IF(HE$9="",0,SUMIFS(conditions!$139:$139,conditions!$8:$8,"&lt;="&amp;HE$9,conditions!$9:$9,"&gt;="&amp;HE$9)/DAY(EOMONTH(HE$9,0)))</f>
        <v>4.258064516129032</v>
      </c>
      <c r="HF200" s="27">
        <f>IF(HF$9="",0,SUMIFS(conditions!$139:$139,conditions!$8:$8,"&lt;="&amp;HF$9,conditions!$9:$9,"&gt;="&amp;HF$9)/DAY(EOMONTH(HF$9,0)))</f>
        <v>4.258064516129032</v>
      </c>
      <c r="HG200" s="27">
        <f>IF(HG$9="",0,SUMIFS(conditions!$139:$139,conditions!$8:$8,"&lt;="&amp;HG$9,conditions!$9:$9,"&gt;="&amp;HG$9)/DAY(EOMONTH(HG$9,0)))</f>
        <v>4.258064516129032</v>
      </c>
      <c r="HH200" s="27">
        <f>IF(HH$9="",0,SUMIFS(conditions!$139:$139,conditions!$8:$8,"&lt;="&amp;HH$9,conditions!$9:$9,"&gt;="&amp;HH$9)/DAY(EOMONTH(HH$9,0)))</f>
        <v>4.258064516129032</v>
      </c>
      <c r="HI200" s="27">
        <f>IF(HI$9="",0,SUMIFS(conditions!$139:$139,conditions!$8:$8,"&lt;="&amp;HI$9,conditions!$9:$9,"&gt;="&amp;HI$9)/DAY(EOMONTH(HI$9,0)))</f>
        <v>4.258064516129032</v>
      </c>
      <c r="HJ200" s="27">
        <f>IF(HJ$9="",0,SUMIFS(conditions!$139:$139,conditions!$8:$8,"&lt;="&amp;HJ$9,conditions!$9:$9,"&gt;="&amp;HJ$9)/DAY(EOMONTH(HJ$9,0)))</f>
        <v>4.258064516129032</v>
      </c>
      <c r="HK200" s="27">
        <f>IF(HK$9="",0,SUMIFS(conditions!$139:$139,conditions!$8:$8,"&lt;="&amp;HK$9,conditions!$9:$9,"&gt;="&amp;HK$9)/DAY(EOMONTH(HK$9,0)))</f>
        <v>4.258064516129032</v>
      </c>
      <c r="HL200" s="27">
        <f>IF(HL$9="",0,SUMIFS(conditions!$139:$139,conditions!$8:$8,"&lt;="&amp;HL$9,conditions!$9:$9,"&gt;="&amp;HL$9)/DAY(EOMONTH(HL$9,0)))</f>
        <v>4.258064516129032</v>
      </c>
      <c r="HM200" s="27">
        <f>IF(HM$9="",0,SUMIFS(conditions!$139:$139,conditions!$8:$8,"&lt;="&amp;HM$9,conditions!$9:$9,"&gt;="&amp;HM$9)/DAY(EOMONTH(HM$9,0)))</f>
        <v>4.258064516129032</v>
      </c>
      <c r="HN200" s="27">
        <f>IF(HN$9="",0,SUMIFS(conditions!$139:$139,conditions!$8:$8,"&lt;="&amp;HN$9,conditions!$9:$9,"&gt;="&amp;HN$9)/DAY(EOMONTH(HN$9,0)))</f>
        <v>4.258064516129032</v>
      </c>
      <c r="HO200" s="27">
        <f>IF(HO$9="",0,SUMIFS(conditions!$139:$139,conditions!$8:$8,"&lt;="&amp;HO$9,conditions!$9:$9,"&gt;="&amp;HO$9)/DAY(EOMONTH(HO$9,0)))</f>
        <v>4.258064516129032</v>
      </c>
      <c r="HP200" s="27">
        <f>IF(HP$9="",0,SUMIFS(conditions!$139:$139,conditions!$8:$8,"&lt;="&amp;HP$9,conditions!$9:$9,"&gt;="&amp;HP$9)/DAY(EOMONTH(HP$9,0)))</f>
        <v>4.258064516129032</v>
      </c>
      <c r="HQ200" s="27">
        <f>IF(HQ$9="",0,SUMIFS(conditions!$139:$139,conditions!$8:$8,"&lt;="&amp;HQ$9,conditions!$9:$9,"&gt;="&amp;HQ$9)/DAY(EOMONTH(HQ$9,0)))</f>
        <v>4.258064516129032</v>
      </c>
      <c r="HR200" s="27">
        <f>IF(HR$9="",0,SUMIFS(conditions!$139:$139,conditions!$8:$8,"&lt;="&amp;HR$9,conditions!$9:$9,"&gt;="&amp;HR$9)/DAY(EOMONTH(HR$9,0)))</f>
        <v>4.258064516129032</v>
      </c>
      <c r="HS200" s="27">
        <f>IF(HS$9="",0,SUMIFS(conditions!$139:$139,conditions!$8:$8,"&lt;="&amp;HS$9,conditions!$9:$9,"&gt;="&amp;HS$9)/DAY(EOMONTH(HS$9,0)))</f>
        <v>4.258064516129032</v>
      </c>
      <c r="HT200" s="27">
        <f>IF(HT$9="",0,SUMIFS(conditions!$139:$139,conditions!$8:$8,"&lt;="&amp;HT$9,conditions!$9:$9,"&gt;="&amp;HT$9)/DAY(EOMONTH(HT$9,0)))</f>
        <v>4.258064516129032</v>
      </c>
      <c r="HU200" s="27">
        <f>IF(HU$9="",0,SUMIFS(conditions!$139:$139,conditions!$8:$8,"&lt;="&amp;HU$9,conditions!$9:$9,"&gt;="&amp;HU$9)/DAY(EOMONTH(HU$9,0)))</f>
        <v>4.258064516129032</v>
      </c>
      <c r="HV200" s="27">
        <f>IF(HV$9="",0,SUMIFS(conditions!$139:$139,conditions!$8:$8,"&lt;="&amp;HV$9,conditions!$9:$9,"&gt;="&amp;HV$9)/DAY(EOMONTH(HV$9,0)))</f>
        <v>4.258064516129032</v>
      </c>
      <c r="HW200" s="27">
        <f>IF(HW$9="",0,SUMIFS(conditions!$139:$139,conditions!$8:$8,"&lt;="&amp;HW$9,conditions!$9:$9,"&gt;="&amp;HW$9)/DAY(EOMONTH(HW$9,0)))</f>
        <v>4.258064516129032</v>
      </c>
      <c r="HX200" s="27">
        <f>IF(HX$9="",0,SUMIFS(conditions!$139:$139,conditions!$8:$8,"&lt;="&amp;HX$9,conditions!$9:$9,"&gt;="&amp;HX$9)/DAY(EOMONTH(HX$9,0)))</f>
        <v>4.258064516129032</v>
      </c>
      <c r="HY200" s="27">
        <f>IF(HY$9="",0,SUMIFS(conditions!$139:$139,conditions!$8:$8,"&lt;="&amp;HY$9,conditions!$9:$9,"&gt;="&amp;HY$9)/DAY(EOMONTH(HY$9,0)))</f>
        <v>4.258064516129032</v>
      </c>
      <c r="HZ200" s="27">
        <f>IF(HZ$9="",0,SUMIFS(conditions!$139:$139,conditions!$8:$8,"&lt;="&amp;HZ$9,conditions!$9:$9,"&gt;="&amp;HZ$9)/DAY(EOMONTH(HZ$9,0)))</f>
        <v>4.258064516129032</v>
      </c>
      <c r="IA200" s="27">
        <f>IF(IA$9="",0,SUMIFS(conditions!$139:$139,conditions!$8:$8,"&lt;="&amp;IA$9,conditions!$9:$9,"&gt;="&amp;IA$9)/DAY(EOMONTH(IA$9,0)))</f>
        <v>4.258064516129032</v>
      </c>
      <c r="IB200" s="27">
        <f>IF(IB$9="",0,SUMIFS(conditions!$139:$139,conditions!$8:$8,"&lt;="&amp;IB$9,conditions!$9:$9,"&gt;="&amp;IB$9)/DAY(EOMONTH(IB$9,0)))</f>
        <v>4.5517241379310347</v>
      </c>
      <c r="IC200" s="27">
        <f>IF(IC$9="",0,SUMIFS(conditions!$139:$139,conditions!$8:$8,"&lt;="&amp;IC$9,conditions!$9:$9,"&gt;="&amp;IC$9)/DAY(EOMONTH(IC$9,0)))</f>
        <v>4.5517241379310347</v>
      </c>
      <c r="ID200" s="27">
        <f>IF(ID$9="",0,SUMIFS(conditions!$139:$139,conditions!$8:$8,"&lt;="&amp;ID$9,conditions!$9:$9,"&gt;="&amp;ID$9)/DAY(EOMONTH(ID$9,0)))</f>
        <v>4.5517241379310347</v>
      </c>
      <c r="IE200" s="27">
        <f>IF(IE$9="",0,SUMIFS(conditions!$139:$139,conditions!$8:$8,"&lt;="&amp;IE$9,conditions!$9:$9,"&gt;="&amp;IE$9)/DAY(EOMONTH(IE$9,0)))</f>
        <v>4.5517241379310347</v>
      </c>
      <c r="IF200" s="27">
        <f>IF(IF$9="",0,SUMIFS(conditions!$139:$139,conditions!$8:$8,"&lt;="&amp;IF$9,conditions!$9:$9,"&gt;="&amp;IF$9)/DAY(EOMONTH(IF$9,0)))</f>
        <v>4.5517241379310347</v>
      </c>
      <c r="IG200" s="27">
        <f>IF(IG$9="",0,SUMIFS(conditions!$139:$139,conditions!$8:$8,"&lt;="&amp;IG$9,conditions!$9:$9,"&gt;="&amp;IG$9)/DAY(EOMONTH(IG$9,0)))</f>
        <v>4.5517241379310347</v>
      </c>
      <c r="IH200" s="27">
        <f>IF(IH$9="",0,SUMIFS(conditions!$139:$139,conditions!$8:$8,"&lt;="&amp;IH$9,conditions!$9:$9,"&gt;="&amp;IH$9)/DAY(EOMONTH(IH$9,0)))</f>
        <v>4.5517241379310347</v>
      </c>
      <c r="II200" s="27">
        <f>IF(II$9="",0,SUMIFS(conditions!$139:$139,conditions!$8:$8,"&lt;="&amp;II$9,conditions!$9:$9,"&gt;="&amp;II$9)/DAY(EOMONTH(II$9,0)))</f>
        <v>4.5517241379310347</v>
      </c>
      <c r="IJ200" s="27">
        <f>IF(IJ$9="",0,SUMIFS(conditions!$139:$139,conditions!$8:$8,"&lt;="&amp;IJ$9,conditions!$9:$9,"&gt;="&amp;IJ$9)/DAY(EOMONTH(IJ$9,0)))</f>
        <v>4.5517241379310347</v>
      </c>
      <c r="IK200" s="27">
        <f>IF(IK$9="",0,SUMIFS(conditions!$139:$139,conditions!$8:$8,"&lt;="&amp;IK$9,conditions!$9:$9,"&gt;="&amp;IK$9)/DAY(EOMONTH(IK$9,0)))</f>
        <v>4.5517241379310347</v>
      </c>
      <c r="IL200" s="27">
        <f>IF(IL$9="",0,SUMIFS(conditions!$139:$139,conditions!$8:$8,"&lt;="&amp;IL$9,conditions!$9:$9,"&gt;="&amp;IL$9)/DAY(EOMONTH(IL$9,0)))</f>
        <v>4.5517241379310347</v>
      </c>
      <c r="IM200" s="27">
        <f>IF(IM$9="",0,SUMIFS(conditions!$139:$139,conditions!$8:$8,"&lt;="&amp;IM$9,conditions!$9:$9,"&gt;="&amp;IM$9)/DAY(EOMONTH(IM$9,0)))</f>
        <v>4.5517241379310347</v>
      </c>
      <c r="IN200" s="27">
        <f>IF(IN$9="",0,SUMIFS(conditions!$139:$139,conditions!$8:$8,"&lt;="&amp;IN$9,conditions!$9:$9,"&gt;="&amp;IN$9)/DAY(EOMONTH(IN$9,0)))</f>
        <v>4.5517241379310347</v>
      </c>
      <c r="IO200" s="27">
        <f>IF(IO$9="",0,SUMIFS(conditions!$139:$139,conditions!$8:$8,"&lt;="&amp;IO$9,conditions!$9:$9,"&gt;="&amp;IO$9)/DAY(EOMONTH(IO$9,0)))</f>
        <v>4.5517241379310347</v>
      </c>
      <c r="IP200" s="27">
        <f>IF(IP$9="",0,SUMIFS(conditions!$139:$139,conditions!$8:$8,"&lt;="&amp;IP$9,conditions!$9:$9,"&gt;="&amp;IP$9)/DAY(EOMONTH(IP$9,0)))</f>
        <v>4.5517241379310347</v>
      </c>
      <c r="IQ200" s="27">
        <f>IF(IQ$9="",0,SUMIFS(conditions!$139:$139,conditions!$8:$8,"&lt;="&amp;IQ$9,conditions!$9:$9,"&gt;="&amp;IQ$9)/DAY(EOMONTH(IQ$9,0)))</f>
        <v>4.5517241379310347</v>
      </c>
      <c r="IR200" s="27">
        <f>IF(IR$9="",0,SUMIFS(conditions!$139:$139,conditions!$8:$8,"&lt;="&amp;IR$9,conditions!$9:$9,"&gt;="&amp;IR$9)/DAY(EOMONTH(IR$9,0)))</f>
        <v>4.5517241379310347</v>
      </c>
      <c r="IS200" s="27">
        <f>IF(IS$9="",0,SUMIFS(conditions!$139:$139,conditions!$8:$8,"&lt;="&amp;IS$9,conditions!$9:$9,"&gt;="&amp;IS$9)/DAY(EOMONTH(IS$9,0)))</f>
        <v>4.5517241379310347</v>
      </c>
      <c r="IT200" s="27">
        <f>IF(IT$9="",0,SUMIFS(conditions!$139:$139,conditions!$8:$8,"&lt;="&amp;IT$9,conditions!$9:$9,"&gt;="&amp;IT$9)/DAY(EOMONTH(IT$9,0)))</f>
        <v>4.5517241379310347</v>
      </c>
      <c r="IU200" s="27">
        <f>IF(IU$9="",0,SUMIFS(conditions!$139:$139,conditions!$8:$8,"&lt;="&amp;IU$9,conditions!$9:$9,"&gt;="&amp;IU$9)/DAY(EOMONTH(IU$9,0)))</f>
        <v>4.5517241379310347</v>
      </c>
      <c r="IV200" s="27">
        <f>IF(IV$9="",0,SUMIFS(conditions!$139:$139,conditions!$8:$8,"&lt;="&amp;IV$9,conditions!$9:$9,"&gt;="&amp;IV$9)/DAY(EOMONTH(IV$9,0)))</f>
        <v>4.5517241379310347</v>
      </c>
      <c r="IW200" s="27">
        <f>IF(IW$9="",0,SUMIFS(conditions!$139:$139,conditions!$8:$8,"&lt;="&amp;IW$9,conditions!$9:$9,"&gt;="&amp;IW$9)/DAY(EOMONTH(IW$9,0)))</f>
        <v>4.5517241379310347</v>
      </c>
      <c r="IX200" s="27">
        <f>IF(IX$9="",0,SUMIFS(conditions!$139:$139,conditions!$8:$8,"&lt;="&amp;IX$9,conditions!$9:$9,"&gt;="&amp;IX$9)/DAY(EOMONTH(IX$9,0)))</f>
        <v>4.5517241379310347</v>
      </c>
      <c r="IY200" s="27">
        <f>IF(IY$9="",0,SUMIFS(conditions!$139:$139,conditions!$8:$8,"&lt;="&amp;IY$9,conditions!$9:$9,"&gt;="&amp;IY$9)/DAY(EOMONTH(IY$9,0)))</f>
        <v>4.5517241379310347</v>
      </c>
      <c r="IZ200" s="27">
        <f>IF(IZ$9="",0,SUMIFS(conditions!$139:$139,conditions!$8:$8,"&lt;="&amp;IZ$9,conditions!$9:$9,"&gt;="&amp;IZ$9)/DAY(EOMONTH(IZ$9,0)))</f>
        <v>4.5517241379310347</v>
      </c>
      <c r="JA200" s="27">
        <f>IF(JA$9="",0,SUMIFS(conditions!$139:$139,conditions!$8:$8,"&lt;="&amp;JA$9,conditions!$9:$9,"&gt;="&amp;JA$9)/DAY(EOMONTH(JA$9,0)))</f>
        <v>4.5517241379310347</v>
      </c>
      <c r="JB200" s="27">
        <f>IF(JB$9="",0,SUMIFS(conditions!$139:$139,conditions!$8:$8,"&lt;="&amp;JB$9,conditions!$9:$9,"&gt;="&amp;JB$9)/DAY(EOMONTH(JB$9,0)))</f>
        <v>4.5517241379310347</v>
      </c>
      <c r="JC200" s="27">
        <f>IF(JC$9="",0,SUMIFS(conditions!$139:$139,conditions!$8:$8,"&lt;="&amp;JC$9,conditions!$9:$9,"&gt;="&amp;JC$9)/DAY(EOMONTH(JC$9,0)))</f>
        <v>4.5517241379310347</v>
      </c>
      <c r="JD200" s="27">
        <f>IF(JD$9="",0,SUMIFS(conditions!$139:$139,conditions!$8:$8,"&lt;="&amp;JD$9,conditions!$9:$9,"&gt;="&amp;JD$9)/DAY(EOMONTH(JD$9,0)))</f>
        <v>4.5517241379310347</v>
      </c>
      <c r="JE200" s="27">
        <f>IF(JE$9="",0,SUMIFS(conditions!$139:$139,conditions!$8:$8,"&lt;="&amp;JE$9,conditions!$9:$9,"&gt;="&amp;JE$9)/DAY(EOMONTH(JE$9,0)))</f>
        <v>4.258064516129032</v>
      </c>
      <c r="JF200" s="27">
        <f>IF(JF$9="",0,SUMIFS(conditions!$139:$139,conditions!$8:$8,"&lt;="&amp;JF$9,conditions!$9:$9,"&gt;="&amp;JF$9)/DAY(EOMONTH(JF$9,0)))</f>
        <v>4.258064516129032</v>
      </c>
      <c r="JG200" s="27">
        <f>IF(JG$9="",0,SUMIFS(conditions!$139:$139,conditions!$8:$8,"&lt;="&amp;JG$9,conditions!$9:$9,"&gt;="&amp;JG$9)/DAY(EOMONTH(JG$9,0)))</f>
        <v>4.258064516129032</v>
      </c>
      <c r="JH200" s="27">
        <f>IF(JH$9="",0,SUMIFS(conditions!$139:$139,conditions!$8:$8,"&lt;="&amp;JH$9,conditions!$9:$9,"&gt;="&amp;JH$9)/DAY(EOMONTH(JH$9,0)))</f>
        <v>4.258064516129032</v>
      </c>
      <c r="JI200" s="27">
        <f>IF(JI$9="",0,SUMIFS(conditions!$139:$139,conditions!$8:$8,"&lt;="&amp;JI$9,conditions!$9:$9,"&gt;="&amp;JI$9)/DAY(EOMONTH(JI$9,0)))</f>
        <v>4.258064516129032</v>
      </c>
      <c r="JJ200" s="27">
        <f>IF(JJ$9="",0,SUMIFS(conditions!$139:$139,conditions!$8:$8,"&lt;="&amp;JJ$9,conditions!$9:$9,"&gt;="&amp;JJ$9)/DAY(EOMONTH(JJ$9,0)))</f>
        <v>4.258064516129032</v>
      </c>
      <c r="JK200" s="27">
        <f>IF(JK$9="",0,SUMIFS(conditions!$139:$139,conditions!$8:$8,"&lt;="&amp;JK$9,conditions!$9:$9,"&gt;="&amp;JK$9)/DAY(EOMONTH(JK$9,0)))</f>
        <v>4.258064516129032</v>
      </c>
      <c r="JL200" s="27">
        <f>IF(JL$9="",0,SUMIFS(conditions!$139:$139,conditions!$8:$8,"&lt;="&amp;JL$9,conditions!$9:$9,"&gt;="&amp;JL$9)/DAY(EOMONTH(JL$9,0)))</f>
        <v>4.258064516129032</v>
      </c>
      <c r="JM200" s="27">
        <f>IF(JM$9="",0,SUMIFS(conditions!$139:$139,conditions!$8:$8,"&lt;="&amp;JM$9,conditions!$9:$9,"&gt;="&amp;JM$9)/DAY(EOMONTH(JM$9,0)))</f>
        <v>4.258064516129032</v>
      </c>
      <c r="JN200" s="27">
        <f>IF(JN$9="",0,SUMIFS(conditions!$139:$139,conditions!$8:$8,"&lt;="&amp;JN$9,conditions!$9:$9,"&gt;="&amp;JN$9)/DAY(EOMONTH(JN$9,0)))</f>
        <v>4.258064516129032</v>
      </c>
      <c r="JO200" s="27">
        <f>IF(JO$9="",0,SUMIFS(conditions!$139:$139,conditions!$8:$8,"&lt;="&amp;JO$9,conditions!$9:$9,"&gt;="&amp;JO$9)/DAY(EOMONTH(JO$9,0)))</f>
        <v>4.258064516129032</v>
      </c>
      <c r="JP200" s="27">
        <f>IF(JP$9="",0,SUMIFS(conditions!$139:$139,conditions!$8:$8,"&lt;="&amp;JP$9,conditions!$9:$9,"&gt;="&amp;JP$9)/DAY(EOMONTH(JP$9,0)))</f>
        <v>4.258064516129032</v>
      </c>
      <c r="JQ200" s="27">
        <f>IF(JQ$9="",0,SUMIFS(conditions!$139:$139,conditions!$8:$8,"&lt;="&amp;JQ$9,conditions!$9:$9,"&gt;="&amp;JQ$9)/DAY(EOMONTH(JQ$9,0)))</f>
        <v>4.258064516129032</v>
      </c>
      <c r="JR200" s="27">
        <f>IF(JR$9="",0,SUMIFS(conditions!$139:$139,conditions!$8:$8,"&lt;="&amp;JR$9,conditions!$9:$9,"&gt;="&amp;JR$9)/DAY(EOMONTH(JR$9,0)))</f>
        <v>4.258064516129032</v>
      </c>
      <c r="JS200" s="27">
        <f>IF(JS$9="",0,SUMIFS(conditions!$139:$139,conditions!$8:$8,"&lt;="&amp;JS$9,conditions!$9:$9,"&gt;="&amp;JS$9)/DAY(EOMONTH(JS$9,0)))</f>
        <v>4.258064516129032</v>
      </c>
      <c r="JT200" s="27">
        <f>IF(JT$9="",0,SUMIFS(conditions!$139:$139,conditions!$8:$8,"&lt;="&amp;JT$9,conditions!$9:$9,"&gt;="&amp;JT$9)/DAY(EOMONTH(JT$9,0)))</f>
        <v>4.258064516129032</v>
      </c>
      <c r="JU200" s="27">
        <f>IF(JU$9="",0,SUMIFS(conditions!$139:$139,conditions!$8:$8,"&lt;="&amp;JU$9,conditions!$9:$9,"&gt;="&amp;JU$9)/DAY(EOMONTH(JU$9,0)))</f>
        <v>4.258064516129032</v>
      </c>
      <c r="JV200" s="27">
        <f>IF(JV$9="",0,SUMIFS(conditions!$139:$139,conditions!$8:$8,"&lt;="&amp;JV$9,conditions!$9:$9,"&gt;="&amp;JV$9)/DAY(EOMONTH(JV$9,0)))</f>
        <v>4.258064516129032</v>
      </c>
      <c r="JW200" s="27">
        <f>IF(JW$9="",0,SUMIFS(conditions!$139:$139,conditions!$8:$8,"&lt;="&amp;JW$9,conditions!$9:$9,"&gt;="&amp;JW$9)/DAY(EOMONTH(JW$9,0)))</f>
        <v>4.258064516129032</v>
      </c>
      <c r="JX200" s="27">
        <f>IF(JX$9="",0,SUMIFS(conditions!$139:$139,conditions!$8:$8,"&lt;="&amp;JX$9,conditions!$9:$9,"&gt;="&amp;JX$9)/DAY(EOMONTH(JX$9,0)))</f>
        <v>4.258064516129032</v>
      </c>
      <c r="JY200" s="27">
        <f>IF(JY$9="",0,SUMIFS(conditions!$139:$139,conditions!$8:$8,"&lt;="&amp;JY$9,conditions!$9:$9,"&gt;="&amp;JY$9)/DAY(EOMONTH(JY$9,0)))</f>
        <v>4.258064516129032</v>
      </c>
      <c r="JZ200" s="27">
        <f>IF(JZ$9="",0,SUMIFS(conditions!$139:$139,conditions!$8:$8,"&lt;="&amp;JZ$9,conditions!$9:$9,"&gt;="&amp;JZ$9)/DAY(EOMONTH(JZ$9,0)))</f>
        <v>4.258064516129032</v>
      </c>
      <c r="KA200" s="27">
        <f>IF(KA$9="",0,SUMIFS(conditions!$139:$139,conditions!$8:$8,"&lt;="&amp;KA$9,conditions!$9:$9,"&gt;="&amp;KA$9)/DAY(EOMONTH(KA$9,0)))</f>
        <v>4.258064516129032</v>
      </c>
      <c r="KB200" s="27">
        <f>IF(KB$9="",0,SUMIFS(conditions!$139:$139,conditions!$8:$8,"&lt;="&amp;KB$9,conditions!$9:$9,"&gt;="&amp;KB$9)/DAY(EOMONTH(KB$9,0)))</f>
        <v>4.258064516129032</v>
      </c>
      <c r="KC200" s="27">
        <f>IF(KC$9="",0,SUMIFS(conditions!$139:$139,conditions!$8:$8,"&lt;="&amp;KC$9,conditions!$9:$9,"&gt;="&amp;KC$9)/DAY(EOMONTH(KC$9,0)))</f>
        <v>4.258064516129032</v>
      </c>
      <c r="KD200" s="27">
        <f>IF(KD$9="",0,SUMIFS(conditions!$139:$139,conditions!$8:$8,"&lt;="&amp;KD$9,conditions!$9:$9,"&gt;="&amp;KD$9)/DAY(EOMONTH(KD$9,0)))</f>
        <v>4.258064516129032</v>
      </c>
      <c r="KE200" s="27">
        <f>IF(KE$9="",0,SUMIFS(conditions!$139:$139,conditions!$8:$8,"&lt;="&amp;KE$9,conditions!$9:$9,"&gt;="&amp;KE$9)/DAY(EOMONTH(KE$9,0)))</f>
        <v>4.258064516129032</v>
      </c>
      <c r="KF200" s="27">
        <f>IF(KF$9="",0,SUMIFS(conditions!$139:$139,conditions!$8:$8,"&lt;="&amp;KF$9,conditions!$9:$9,"&gt;="&amp;KF$9)/DAY(EOMONTH(KF$9,0)))</f>
        <v>4.258064516129032</v>
      </c>
      <c r="KG200" s="27">
        <f>IF(KG$9="",0,SUMIFS(conditions!$139:$139,conditions!$8:$8,"&lt;="&amp;KG$9,conditions!$9:$9,"&gt;="&amp;KG$9)/DAY(EOMONTH(KG$9,0)))</f>
        <v>4.258064516129032</v>
      </c>
      <c r="KH200" s="27">
        <f>IF(KH$9="",0,SUMIFS(conditions!$139:$139,conditions!$8:$8,"&lt;="&amp;KH$9,conditions!$9:$9,"&gt;="&amp;KH$9)/DAY(EOMONTH(KH$9,0)))</f>
        <v>4.258064516129032</v>
      </c>
      <c r="KI200" s="27">
        <f>IF(KI$9="",0,SUMIFS(conditions!$139:$139,conditions!$8:$8,"&lt;="&amp;KI$9,conditions!$9:$9,"&gt;="&amp;KI$9)/DAY(EOMONTH(KI$9,0)))</f>
        <v>4.258064516129032</v>
      </c>
      <c r="KJ200" s="27">
        <f>IF(KJ$9="",0,SUMIFS(conditions!$139:$139,conditions!$8:$8,"&lt;="&amp;KJ$9,conditions!$9:$9,"&gt;="&amp;KJ$9)/DAY(EOMONTH(KJ$9,0)))</f>
        <v>4.4000000000000004</v>
      </c>
      <c r="KK200" s="27">
        <f>IF(KK$9="",0,SUMIFS(conditions!$139:$139,conditions!$8:$8,"&lt;="&amp;KK$9,conditions!$9:$9,"&gt;="&amp;KK$9)/DAY(EOMONTH(KK$9,0)))</f>
        <v>4.4000000000000004</v>
      </c>
      <c r="KL200" s="27">
        <f>IF(KL$9="",0,SUMIFS(conditions!$139:$139,conditions!$8:$8,"&lt;="&amp;KL$9,conditions!$9:$9,"&gt;="&amp;KL$9)/DAY(EOMONTH(KL$9,0)))</f>
        <v>4.4000000000000004</v>
      </c>
      <c r="KM200" s="27">
        <f>IF(KM$9="",0,SUMIFS(conditions!$139:$139,conditions!$8:$8,"&lt;="&amp;KM$9,conditions!$9:$9,"&gt;="&amp;KM$9)/DAY(EOMONTH(KM$9,0)))</f>
        <v>4.4000000000000004</v>
      </c>
      <c r="KN200" s="27">
        <f>IF(KN$9="",0,SUMIFS(conditions!$139:$139,conditions!$8:$8,"&lt;="&amp;KN$9,conditions!$9:$9,"&gt;="&amp;KN$9)/DAY(EOMONTH(KN$9,0)))</f>
        <v>4.4000000000000004</v>
      </c>
      <c r="KO200" s="27">
        <f>IF(KO$9="",0,SUMIFS(conditions!$139:$139,conditions!$8:$8,"&lt;="&amp;KO$9,conditions!$9:$9,"&gt;="&amp;KO$9)/DAY(EOMONTH(KO$9,0)))</f>
        <v>4.4000000000000004</v>
      </c>
      <c r="KP200" s="27">
        <f>IF(KP$9="",0,SUMIFS(conditions!$139:$139,conditions!$8:$8,"&lt;="&amp;KP$9,conditions!$9:$9,"&gt;="&amp;KP$9)/DAY(EOMONTH(KP$9,0)))</f>
        <v>4.4000000000000004</v>
      </c>
      <c r="KQ200" s="27">
        <f>IF(KQ$9="",0,SUMIFS(conditions!$139:$139,conditions!$8:$8,"&lt;="&amp;KQ$9,conditions!$9:$9,"&gt;="&amp;KQ$9)/DAY(EOMONTH(KQ$9,0)))</f>
        <v>4.4000000000000004</v>
      </c>
      <c r="KR200" s="27">
        <f>IF(KR$9="",0,SUMIFS(conditions!$139:$139,conditions!$8:$8,"&lt;="&amp;KR$9,conditions!$9:$9,"&gt;="&amp;KR$9)/DAY(EOMONTH(KR$9,0)))</f>
        <v>4.4000000000000004</v>
      </c>
      <c r="KS200" s="27">
        <f>IF(KS$9="",0,SUMIFS(conditions!$139:$139,conditions!$8:$8,"&lt;="&amp;KS$9,conditions!$9:$9,"&gt;="&amp;KS$9)/DAY(EOMONTH(KS$9,0)))</f>
        <v>4.4000000000000004</v>
      </c>
      <c r="KT200" s="27">
        <f>IF(KT$9="",0,SUMIFS(conditions!$139:$139,conditions!$8:$8,"&lt;="&amp;KT$9,conditions!$9:$9,"&gt;="&amp;KT$9)/DAY(EOMONTH(KT$9,0)))</f>
        <v>4.4000000000000004</v>
      </c>
      <c r="KU200" s="27">
        <f>IF(KU$9="",0,SUMIFS(conditions!$139:$139,conditions!$8:$8,"&lt;="&amp;KU$9,conditions!$9:$9,"&gt;="&amp;KU$9)/DAY(EOMONTH(KU$9,0)))</f>
        <v>4.4000000000000004</v>
      </c>
      <c r="KV200" s="27">
        <f>IF(KV$9="",0,SUMIFS(conditions!$139:$139,conditions!$8:$8,"&lt;="&amp;KV$9,conditions!$9:$9,"&gt;="&amp;KV$9)/DAY(EOMONTH(KV$9,0)))</f>
        <v>4.4000000000000004</v>
      </c>
      <c r="KW200" s="27">
        <f>IF(KW$9="",0,SUMIFS(conditions!$139:$139,conditions!$8:$8,"&lt;="&amp;KW$9,conditions!$9:$9,"&gt;="&amp;KW$9)/DAY(EOMONTH(KW$9,0)))</f>
        <v>4.4000000000000004</v>
      </c>
      <c r="KX200" s="27">
        <f>IF(KX$9="",0,SUMIFS(conditions!$139:$139,conditions!$8:$8,"&lt;="&amp;KX$9,conditions!$9:$9,"&gt;="&amp;KX$9)/DAY(EOMONTH(KX$9,0)))</f>
        <v>4.4000000000000004</v>
      </c>
      <c r="KY200" s="27">
        <f>IF(KY$9="",0,SUMIFS(conditions!$139:$139,conditions!$8:$8,"&lt;="&amp;KY$9,conditions!$9:$9,"&gt;="&amp;KY$9)/DAY(EOMONTH(KY$9,0)))</f>
        <v>4.4000000000000004</v>
      </c>
      <c r="KZ200" s="27">
        <f>IF(KZ$9="",0,SUMIFS(conditions!$139:$139,conditions!$8:$8,"&lt;="&amp;KZ$9,conditions!$9:$9,"&gt;="&amp;KZ$9)/DAY(EOMONTH(KZ$9,0)))</f>
        <v>4.4000000000000004</v>
      </c>
      <c r="LA200" s="27">
        <f>IF(LA$9="",0,SUMIFS(conditions!$139:$139,conditions!$8:$8,"&lt;="&amp;LA$9,conditions!$9:$9,"&gt;="&amp;LA$9)/DAY(EOMONTH(LA$9,0)))</f>
        <v>4.4000000000000004</v>
      </c>
      <c r="LB200" s="27">
        <f>IF(LB$9="",0,SUMIFS(conditions!$139:$139,conditions!$8:$8,"&lt;="&amp;LB$9,conditions!$9:$9,"&gt;="&amp;LB$9)/DAY(EOMONTH(LB$9,0)))</f>
        <v>4.4000000000000004</v>
      </c>
      <c r="LC200" s="27">
        <f>IF(LC$9="",0,SUMIFS(conditions!$139:$139,conditions!$8:$8,"&lt;="&amp;LC$9,conditions!$9:$9,"&gt;="&amp;LC$9)/DAY(EOMONTH(LC$9,0)))</f>
        <v>4.4000000000000004</v>
      </c>
      <c r="LD200" s="27">
        <f>IF(LD$9="",0,SUMIFS(conditions!$139:$139,conditions!$8:$8,"&lt;="&amp;LD$9,conditions!$9:$9,"&gt;="&amp;LD$9)/DAY(EOMONTH(LD$9,0)))</f>
        <v>4.4000000000000004</v>
      </c>
      <c r="LE200" s="27">
        <f>IF(LE$9="",0,SUMIFS(conditions!$139:$139,conditions!$8:$8,"&lt;="&amp;LE$9,conditions!$9:$9,"&gt;="&amp;LE$9)/DAY(EOMONTH(LE$9,0)))</f>
        <v>4.4000000000000004</v>
      </c>
      <c r="LF200" s="27">
        <f>IF(LF$9="",0,SUMIFS(conditions!$139:$139,conditions!$8:$8,"&lt;="&amp;LF$9,conditions!$9:$9,"&gt;="&amp;LF$9)/DAY(EOMONTH(LF$9,0)))</f>
        <v>4.4000000000000004</v>
      </c>
      <c r="LG200" s="27">
        <f>IF(LG$9="",0,SUMIFS(conditions!$139:$139,conditions!$8:$8,"&lt;="&amp;LG$9,conditions!$9:$9,"&gt;="&amp;LG$9)/DAY(EOMONTH(LG$9,0)))</f>
        <v>4.4000000000000004</v>
      </c>
      <c r="LH200" s="27">
        <f>IF(LH$9="",0,SUMIFS(conditions!$139:$139,conditions!$8:$8,"&lt;="&amp;LH$9,conditions!$9:$9,"&gt;="&amp;LH$9)/DAY(EOMONTH(LH$9,0)))</f>
        <v>4.4000000000000004</v>
      </c>
      <c r="LI200" s="27">
        <f>IF(LI$9="",0,SUMIFS(conditions!$139:$139,conditions!$8:$8,"&lt;="&amp;LI$9,conditions!$9:$9,"&gt;="&amp;LI$9)/DAY(EOMONTH(LI$9,0)))</f>
        <v>4.4000000000000004</v>
      </c>
      <c r="LJ200" s="27">
        <f>IF(LJ$9="",0,SUMIFS(conditions!$139:$139,conditions!$8:$8,"&lt;="&amp;LJ$9,conditions!$9:$9,"&gt;="&amp;LJ$9)/DAY(EOMONTH(LJ$9,0)))</f>
        <v>4.4000000000000004</v>
      </c>
      <c r="LK200" s="27">
        <f>IF(LK$9="",0,SUMIFS(conditions!$139:$139,conditions!$8:$8,"&lt;="&amp;LK$9,conditions!$9:$9,"&gt;="&amp;LK$9)/DAY(EOMONTH(LK$9,0)))</f>
        <v>4.4000000000000004</v>
      </c>
      <c r="LL200" s="27">
        <f>IF(LL$9="",0,SUMIFS(conditions!$139:$139,conditions!$8:$8,"&lt;="&amp;LL$9,conditions!$9:$9,"&gt;="&amp;LL$9)/DAY(EOMONTH(LL$9,0)))</f>
        <v>4.4000000000000004</v>
      </c>
      <c r="LM200" s="27">
        <f>IF(LM$9="",0,SUMIFS(conditions!$139:$139,conditions!$8:$8,"&lt;="&amp;LM$9,conditions!$9:$9,"&gt;="&amp;LM$9)/DAY(EOMONTH(LM$9,0)))</f>
        <v>4.4000000000000004</v>
      </c>
      <c r="LN200" s="27">
        <f>IF(LN$9="",0,SUMIFS(conditions!$139:$139,conditions!$8:$8,"&lt;="&amp;LN$9,conditions!$9:$9,"&gt;="&amp;LN$9)/DAY(EOMONTH(LN$9,0)))</f>
        <v>4.258064516129032</v>
      </c>
      <c r="LO200" s="27">
        <f>IF(LO$9="",0,SUMIFS(conditions!$139:$139,conditions!$8:$8,"&lt;="&amp;LO$9,conditions!$9:$9,"&gt;="&amp;LO$9)/DAY(EOMONTH(LO$9,0)))</f>
        <v>4.258064516129032</v>
      </c>
      <c r="LP200" s="27">
        <f>IF(LP$9="",0,SUMIFS(conditions!$139:$139,conditions!$8:$8,"&lt;="&amp;LP$9,conditions!$9:$9,"&gt;="&amp;LP$9)/DAY(EOMONTH(LP$9,0)))</f>
        <v>4.258064516129032</v>
      </c>
      <c r="LQ200" s="27">
        <f>IF(LQ$9="",0,SUMIFS(conditions!$139:$139,conditions!$8:$8,"&lt;="&amp;LQ$9,conditions!$9:$9,"&gt;="&amp;LQ$9)/DAY(EOMONTH(LQ$9,0)))</f>
        <v>4.258064516129032</v>
      </c>
      <c r="LR200" s="27">
        <f>IF(LR$9="",0,SUMIFS(conditions!$139:$139,conditions!$8:$8,"&lt;="&amp;LR$9,conditions!$9:$9,"&gt;="&amp;LR$9)/DAY(EOMONTH(LR$9,0)))</f>
        <v>4.258064516129032</v>
      </c>
      <c r="LS200" s="27">
        <f>IF(LS$9="",0,SUMIFS(conditions!$139:$139,conditions!$8:$8,"&lt;="&amp;LS$9,conditions!$9:$9,"&gt;="&amp;LS$9)/DAY(EOMONTH(LS$9,0)))</f>
        <v>4.258064516129032</v>
      </c>
      <c r="LT200" s="27">
        <f>IF(LT$9="",0,SUMIFS(conditions!$139:$139,conditions!$8:$8,"&lt;="&amp;LT$9,conditions!$9:$9,"&gt;="&amp;LT$9)/DAY(EOMONTH(LT$9,0)))</f>
        <v>4.258064516129032</v>
      </c>
      <c r="LU200" s="27">
        <f>IF(LU$9="",0,SUMIFS(conditions!$139:$139,conditions!$8:$8,"&lt;="&amp;LU$9,conditions!$9:$9,"&gt;="&amp;LU$9)/DAY(EOMONTH(LU$9,0)))</f>
        <v>4.258064516129032</v>
      </c>
      <c r="LV200" s="27">
        <f>IF(LV$9="",0,SUMIFS(conditions!$139:$139,conditions!$8:$8,"&lt;="&amp;LV$9,conditions!$9:$9,"&gt;="&amp;LV$9)/DAY(EOMONTH(LV$9,0)))</f>
        <v>4.258064516129032</v>
      </c>
      <c r="LW200" s="27">
        <f>IF(LW$9="",0,SUMIFS(conditions!$139:$139,conditions!$8:$8,"&lt;="&amp;LW$9,conditions!$9:$9,"&gt;="&amp;LW$9)/DAY(EOMONTH(LW$9,0)))</f>
        <v>4.258064516129032</v>
      </c>
      <c r="LX200" s="27">
        <f>IF(LX$9="",0,SUMIFS(conditions!$139:$139,conditions!$8:$8,"&lt;="&amp;LX$9,conditions!$9:$9,"&gt;="&amp;LX$9)/DAY(EOMONTH(LX$9,0)))</f>
        <v>4.258064516129032</v>
      </c>
      <c r="LY200" s="27">
        <f>IF(LY$9="",0,SUMIFS(conditions!$139:$139,conditions!$8:$8,"&lt;="&amp;LY$9,conditions!$9:$9,"&gt;="&amp;LY$9)/DAY(EOMONTH(LY$9,0)))</f>
        <v>4.258064516129032</v>
      </c>
      <c r="LZ200" s="27">
        <f>IF(LZ$9="",0,SUMIFS(conditions!$139:$139,conditions!$8:$8,"&lt;="&amp;LZ$9,conditions!$9:$9,"&gt;="&amp;LZ$9)/DAY(EOMONTH(LZ$9,0)))</f>
        <v>4.258064516129032</v>
      </c>
      <c r="MA200" s="27">
        <f>IF(MA$9="",0,SUMIFS(conditions!$139:$139,conditions!$8:$8,"&lt;="&amp;MA$9,conditions!$9:$9,"&gt;="&amp;MA$9)/DAY(EOMONTH(MA$9,0)))</f>
        <v>4.258064516129032</v>
      </c>
      <c r="MB200" s="27">
        <f>IF(MB$9="",0,SUMIFS(conditions!$139:$139,conditions!$8:$8,"&lt;="&amp;MB$9,conditions!$9:$9,"&gt;="&amp;MB$9)/DAY(EOMONTH(MB$9,0)))</f>
        <v>4.258064516129032</v>
      </c>
      <c r="MC200" s="27">
        <f>IF(MC$9="",0,SUMIFS(conditions!$139:$139,conditions!$8:$8,"&lt;="&amp;MC$9,conditions!$9:$9,"&gt;="&amp;MC$9)/DAY(EOMONTH(MC$9,0)))</f>
        <v>4.258064516129032</v>
      </c>
      <c r="MD200" s="27">
        <f>IF(MD$9="",0,SUMIFS(conditions!$139:$139,conditions!$8:$8,"&lt;="&amp;MD$9,conditions!$9:$9,"&gt;="&amp;MD$9)/DAY(EOMONTH(MD$9,0)))</f>
        <v>4.258064516129032</v>
      </c>
      <c r="ME200" s="27">
        <f>IF(ME$9="",0,SUMIFS(conditions!$139:$139,conditions!$8:$8,"&lt;="&amp;ME$9,conditions!$9:$9,"&gt;="&amp;ME$9)/DAY(EOMONTH(ME$9,0)))</f>
        <v>4.258064516129032</v>
      </c>
      <c r="MF200" s="27">
        <f>IF(MF$9="",0,SUMIFS(conditions!$139:$139,conditions!$8:$8,"&lt;="&amp;MF$9,conditions!$9:$9,"&gt;="&amp;MF$9)/DAY(EOMONTH(MF$9,0)))</f>
        <v>4.258064516129032</v>
      </c>
      <c r="MG200" s="27">
        <f>IF(MG$9="",0,SUMIFS(conditions!$139:$139,conditions!$8:$8,"&lt;="&amp;MG$9,conditions!$9:$9,"&gt;="&amp;MG$9)/DAY(EOMONTH(MG$9,0)))</f>
        <v>4.258064516129032</v>
      </c>
      <c r="MH200" s="27">
        <f>IF(MH$9="",0,SUMIFS(conditions!$139:$139,conditions!$8:$8,"&lt;="&amp;MH$9,conditions!$9:$9,"&gt;="&amp;MH$9)/DAY(EOMONTH(MH$9,0)))</f>
        <v>4.258064516129032</v>
      </c>
      <c r="MI200" s="27">
        <f>IF(MI$9="",0,SUMIFS(conditions!$139:$139,conditions!$8:$8,"&lt;="&amp;MI$9,conditions!$9:$9,"&gt;="&amp;MI$9)/DAY(EOMONTH(MI$9,0)))</f>
        <v>4.258064516129032</v>
      </c>
      <c r="MJ200" s="27">
        <f>IF(MJ$9="",0,SUMIFS(conditions!$139:$139,conditions!$8:$8,"&lt;="&amp;MJ$9,conditions!$9:$9,"&gt;="&amp;MJ$9)/DAY(EOMONTH(MJ$9,0)))</f>
        <v>4.258064516129032</v>
      </c>
      <c r="MK200" s="27">
        <f>IF(MK$9="",0,SUMIFS(conditions!$139:$139,conditions!$8:$8,"&lt;="&amp;MK$9,conditions!$9:$9,"&gt;="&amp;MK$9)/DAY(EOMONTH(MK$9,0)))</f>
        <v>4.258064516129032</v>
      </c>
      <c r="ML200" s="27">
        <f>IF(ML$9="",0,SUMIFS(conditions!$139:$139,conditions!$8:$8,"&lt;="&amp;ML$9,conditions!$9:$9,"&gt;="&amp;ML$9)/DAY(EOMONTH(ML$9,0)))</f>
        <v>4.258064516129032</v>
      </c>
      <c r="MM200" s="27">
        <f>IF(MM$9="",0,SUMIFS(conditions!$139:$139,conditions!$8:$8,"&lt;="&amp;MM$9,conditions!$9:$9,"&gt;="&amp;MM$9)/DAY(EOMONTH(MM$9,0)))</f>
        <v>4.258064516129032</v>
      </c>
      <c r="MN200" s="27">
        <f>IF(MN$9="",0,SUMIFS(conditions!$139:$139,conditions!$8:$8,"&lt;="&amp;MN$9,conditions!$9:$9,"&gt;="&amp;MN$9)/DAY(EOMONTH(MN$9,0)))</f>
        <v>4.258064516129032</v>
      </c>
      <c r="MO200" s="27">
        <f>IF(MO$9="",0,SUMIFS(conditions!$139:$139,conditions!$8:$8,"&lt;="&amp;MO$9,conditions!$9:$9,"&gt;="&amp;MO$9)/DAY(EOMONTH(MO$9,0)))</f>
        <v>4.258064516129032</v>
      </c>
      <c r="MP200" s="27">
        <f>IF(MP$9="",0,SUMIFS(conditions!$139:$139,conditions!$8:$8,"&lt;="&amp;MP$9,conditions!$9:$9,"&gt;="&amp;MP$9)/DAY(EOMONTH(MP$9,0)))</f>
        <v>4.258064516129032</v>
      </c>
      <c r="MQ200" s="27">
        <f>IF(MQ$9="",0,SUMIFS(conditions!$139:$139,conditions!$8:$8,"&lt;="&amp;MQ$9,conditions!$9:$9,"&gt;="&amp;MQ$9)/DAY(EOMONTH(MQ$9,0)))</f>
        <v>4.258064516129032</v>
      </c>
      <c r="MR200" s="27">
        <f>IF(MR$9="",0,SUMIFS(conditions!$139:$139,conditions!$8:$8,"&lt;="&amp;MR$9,conditions!$9:$9,"&gt;="&amp;MR$9)/DAY(EOMONTH(MR$9,0)))</f>
        <v>4.258064516129032</v>
      </c>
      <c r="MS200" s="27">
        <f>IF(MS$9="",0,SUMIFS(conditions!$139:$139,conditions!$8:$8,"&lt;="&amp;MS$9,conditions!$9:$9,"&gt;="&amp;MS$9)/DAY(EOMONTH(MS$9,0)))</f>
        <v>4.4000000000000004</v>
      </c>
      <c r="MT200" s="27">
        <f>IF(MT$9="",0,SUMIFS(conditions!$139:$139,conditions!$8:$8,"&lt;="&amp;MT$9,conditions!$9:$9,"&gt;="&amp;MT$9)/DAY(EOMONTH(MT$9,0)))</f>
        <v>4.4000000000000004</v>
      </c>
      <c r="MU200" s="27">
        <f>IF(MU$9="",0,SUMIFS(conditions!$139:$139,conditions!$8:$8,"&lt;="&amp;MU$9,conditions!$9:$9,"&gt;="&amp;MU$9)/DAY(EOMONTH(MU$9,0)))</f>
        <v>4.4000000000000004</v>
      </c>
      <c r="MV200" s="27">
        <f>IF(MV$9="",0,SUMIFS(conditions!$139:$139,conditions!$8:$8,"&lt;="&amp;MV$9,conditions!$9:$9,"&gt;="&amp;MV$9)/DAY(EOMONTH(MV$9,0)))</f>
        <v>4.4000000000000004</v>
      </c>
      <c r="MW200" s="27">
        <f>IF(MW$9="",0,SUMIFS(conditions!$139:$139,conditions!$8:$8,"&lt;="&amp;MW$9,conditions!$9:$9,"&gt;="&amp;MW$9)/DAY(EOMONTH(MW$9,0)))</f>
        <v>4.4000000000000004</v>
      </c>
      <c r="MX200" s="27">
        <f>IF(MX$9="",0,SUMIFS(conditions!$139:$139,conditions!$8:$8,"&lt;="&amp;MX$9,conditions!$9:$9,"&gt;="&amp;MX$9)/DAY(EOMONTH(MX$9,0)))</f>
        <v>4.4000000000000004</v>
      </c>
      <c r="MY200" s="27">
        <f>IF(MY$9="",0,SUMIFS(conditions!$139:$139,conditions!$8:$8,"&lt;="&amp;MY$9,conditions!$9:$9,"&gt;="&amp;MY$9)/DAY(EOMONTH(MY$9,0)))</f>
        <v>4.4000000000000004</v>
      </c>
      <c r="MZ200" s="27">
        <f>IF(MZ$9="",0,SUMIFS(conditions!$139:$139,conditions!$8:$8,"&lt;="&amp;MZ$9,conditions!$9:$9,"&gt;="&amp;MZ$9)/DAY(EOMONTH(MZ$9,0)))</f>
        <v>4.4000000000000004</v>
      </c>
      <c r="NA200" s="27">
        <f>IF(NA$9="",0,SUMIFS(conditions!$139:$139,conditions!$8:$8,"&lt;="&amp;NA$9,conditions!$9:$9,"&gt;="&amp;NA$9)/DAY(EOMONTH(NA$9,0)))</f>
        <v>4.4000000000000004</v>
      </c>
      <c r="NB200" s="27">
        <f>IF(NB$9="",0,SUMIFS(conditions!$139:$139,conditions!$8:$8,"&lt;="&amp;NB$9,conditions!$9:$9,"&gt;="&amp;NB$9)/DAY(EOMONTH(NB$9,0)))</f>
        <v>4.4000000000000004</v>
      </c>
      <c r="NC200" s="27">
        <f>IF(NC$9="",0,SUMIFS(conditions!$139:$139,conditions!$8:$8,"&lt;="&amp;NC$9,conditions!$9:$9,"&gt;="&amp;NC$9)/DAY(EOMONTH(NC$9,0)))</f>
        <v>4.4000000000000004</v>
      </c>
      <c r="ND200" s="27">
        <f>IF(ND$9="",0,SUMIFS(conditions!$139:$139,conditions!$8:$8,"&lt;="&amp;ND$9,conditions!$9:$9,"&gt;="&amp;ND$9)/DAY(EOMONTH(ND$9,0)))</f>
        <v>4.4000000000000004</v>
      </c>
      <c r="NE200" s="27">
        <f>IF(NE$9="",0,SUMIFS(conditions!$139:$139,conditions!$8:$8,"&lt;="&amp;NE$9,conditions!$9:$9,"&gt;="&amp;NE$9)/DAY(EOMONTH(NE$9,0)))</f>
        <v>4.4000000000000004</v>
      </c>
      <c r="NF200" s="27">
        <f>IF(NF$9="",0,SUMIFS(conditions!$139:$139,conditions!$8:$8,"&lt;="&amp;NF$9,conditions!$9:$9,"&gt;="&amp;NF$9)/DAY(EOMONTH(NF$9,0)))</f>
        <v>4.4000000000000004</v>
      </c>
      <c r="NG200" s="27">
        <f>IF(NG$9="",0,SUMIFS(conditions!$139:$139,conditions!$8:$8,"&lt;="&amp;NG$9,conditions!$9:$9,"&gt;="&amp;NG$9)/DAY(EOMONTH(NG$9,0)))</f>
        <v>4.4000000000000004</v>
      </c>
      <c r="NH200" s="27">
        <f>IF(NH$9="",0,SUMIFS(conditions!$139:$139,conditions!$8:$8,"&lt;="&amp;NH$9,conditions!$9:$9,"&gt;="&amp;NH$9)/DAY(EOMONTH(NH$9,0)))</f>
        <v>4.4000000000000004</v>
      </c>
      <c r="NI200" s="27">
        <f>IF(NI$9="",0,SUMIFS(conditions!$139:$139,conditions!$8:$8,"&lt;="&amp;NI$9,conditions!$9:$9,"&gt;="&amp;NI$9)/DAY(EOMONTH(NI$9,0)))</f>
        <v>4.4000000000000004</v>
      </c>
      <c r="NJ200" s="27">
        <f>IF(NJ$9="",0,SUMIFS(conditions!$139:$139,conditions!$8:$8,"&lt;="&amp;NJ$9,conditions!$9:$9,"&gt;="&amp;NJ$9)/DAY(EOMONTH(NJ$9,0)))</f>
        <v>4.4000000000000004</v>
      </c>
      <c r="NK200" s="27">
        <f>IF(NK$9="",0,SUMIFS(conditions!$139:$139,conditions!$8:$8,"&lt;="&amp;NK$9,conditions!$9:$9,"&gt;="&amp;NK$9)/DAY(EOMONTH(NK$9,0)))</f>
        <v>4.4000000000000004</v>
      </c>
      <c r="NL200" s="27">
        <f>IF(NL$9="",0,SUMIFS(conditions!$139:$139,conditions!$8:$8,"&lt;="&amp;NL$9,conditions!$9:$9,"&gt;="&amp;NL$9)/DAY(EOMONTH(NL$9,0)))</f>
        <v>4.4000000000000004</v>
      </c>
      <c r="NM200" s="27">
        <f>IF(NM$9="",0,SUMIFS(conditions!$139:$139,conditions!$8:$8,"&lt;="&amp;NM$9,conditions!$9:$9,"&gt;="&amp;NM$9)/DAY(EOMONTH(NM$9,0)))</f>
        <v>4.4000000000000004</v>
      </c>
      <c r="NN200" s="27">
        <f>IF(NN$9="",0,SUMIFS(conditions!$139:$139,conditions!$8:$8,"&lt;="&amp;NN$9,conditions!$9:$9,"&gt;="&amp;NN$9)/DAY(EOMONTH(NN$9,0)))</f>
        <v>4.4000000000000004</v>
      </c>
      <c r="NO200" s="27">
        <f>IF(NO$9="",0,SUMIFS(conditions!$139:$139,conditions!$8:$8,"&lt;="&amp;NO$9,conditions!$9:$9,"&gt;="&amp;NO$9)/DAY(EOMONTH(NO$9,0)))</f>
        <v>4.4000000000000004</v>
      </c>
      <c r="NP200" s="27">
        <f>IF(NP$9="",0,SUMIFS(conditions!$139:$139,conditions!$8:$8,"&lt;="&amp;NP$9,conditions!$9:$9,"&gt;="&amp;NP$9)/DAY(EOMONTH(NP$9,0)))</f>
        <v>4.4000000000000004</v>
      </c>
      <c r="NQ200" s="27">
        <f>IF(NQ$9="",0,SUMIFS(conditions!$139:$139,conditions!$8:$8,"&lt;="&amp;NQ$9,conditions!$9:$9,"&gt;="&amp;NQ$9)/DAY(EOMONTH(NQ$9,0)))</f>
        <v>4.4000000000000004</v>
      </c>
      <c r="NR200" s="27">
        <f>IF(NR$9="",0,SUMIFS(conditions!$139:$139,conditions!$8:$8,"&lt;="&amp;NR$9,conditions!$9:$9,"&gt;="&amp;NR$9)/DAY(EOMONTH(NR$9,0)))</f>
        <v>4.4000000000000004</v>
      </c>
      <c r="NS200" s="27">
        <f>IF(NS$9="",0,SUMIFS(conditions!$139:$139,conditions!$8:$8,"&lt;="&amp;NS$9,conditions!$9:$9,"&gt;="&amp;NS$9)/DAY(EOMONTH(NS$9,0)))</f>
        <v>4.4000000000000004</v>
      </c>
      <c r="NT200" s="27">
        <f>IF(NT$9="",0,SUMIFS(conditions!$139:$139,conditions!$8:$8,"&lt;="&amp;NT$9,conditions!$9:$9,"&gt;="&amp;NT$9)/DAY(EOMONTH(NT$9,0)))</f>
        <v>4.4000000000000004</v>
      </c>
      <c r="NU200" s="27">
        <f>IF(NU$9="",0,SUMIFS(conditions!$139:$139,conditions!$8:$8,"&lt;="&amp;NU$9,conditions!$9:$9,"&gt;="&amp;NU$9)/DAY(EOMONTH(NU$9,0)))</f>
        <v>4.4000000000000004</v>
      </c>
      <c r="NV200" s="27">
        <f>IF(NV$9="",0,SUMIFS(conditions!$139:$139,conditions!$8:$8,"&lt;="&amp;NV$9,conditions!$9:$9,"&gt;="&amp;NV$9)/DAY(EOMONTH(NV$9,0)))</f>
        <v>4.4000000000000004</v>
      </c>
    </row>
    <row r="201" spans="1:38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8"/>
      <c r="K201" s="1"/>
      <c r="L201" s="1"/>
      <c r="M201" s="1"/>
      <c r="N201" s="1"/>
      <c r="O201" s="1"/>
      <c r="P201" s="16" t="str">
        <f>structure!$S$13</f>
        <v>контроль</v>
      </c>
      <c r="Q201" s="33"/>
      <c r="R201" s="36">
        <f>R200-conditions!R139</f>
        <v>2.0463630789890885E-12</v>
      </c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</row>
    <row r="202" spans="1:386" s="7" customFormat="1" x14ac:dyDescent="0.25">
      <c r="A202" s="5"/>
      <c r="B202" s="5"/>
      <c r="C202" s="5"/>
      <c r="D202" s="5"/>
      <c r="E202" s="5"/>
      <c r="F202" s="5"/>
      <c r="G202" s="5" t="str">
        <f>KPI!$F$86</f>
        <v>оплата аренды помещений</v>
      </c>
      <c r="H202" s="5"/>
      <c r="I202" s="5"/>
      <c r="J202" s="20" t="str">
        <f>IF($G202="","",INDEX(KPI!$H$11:$H$121,SUMIFS(KPI!$E$11:$E$121,KPI!$F$11:$F$121,$G202)))</f>
        <v>тыс.руб.</v>
      </c>
      <c r="K202" s="5"/>
      <c r="L202" s="5"/>
      <c r="M202" s="5"/>
      <c r="N202" s="5"/>
      <c r="O202" s="5"/>
      <c r="P202" s="5"/>
      <c r="Q202" s="5"/>
      <c r="R202" s="27">
        <f>SUM(T202:NV202)</f>
        <v>1584</v>
      </c>
      <c r="S202" s="5"/>
      <c r="T202" s="5"/>
      <c r="U202" s="27">
        <f>IF(U$9="",0,IF(DAY(U$9)=SUMIFS(conditions!$140:$140,conditions!$8:$8,"&lt;="&amp;U$9,conditions!$9:$9,"&gt;="&amp;U$9),SUMIFS(conditions!$139:$139,conditions!$8:$8,"&lt;="&amp;U$9,conditions!$9:$9,"&gt;="&amp;U$9),0))</f>
        <v>0</v>
      </c>
      <c r="V202" s="27">
        <f>IF(V$9="",0,IF(DAY(V$9)=SUMIFS(conditions!$140:$140,conditions!$8:$8,"&lt;="&amp;V$9,conditions!$9:$9,"&gt;="&amp;V$9),SUMIFS(conditions!$139:$139,conditions!$8:$8,"&lt;="&amp;V$9,conditions!$9:$9,"&gt;="&amp;V$9),0))</f>
        <v>0</v>
      </c>
      <c r="W202" s="27">
        <f>IF(W$9="",0,IF(DAY(W$9)=SUMIFS(conditions!$140:$140,conditions!$8:$8,"&lt;="&amp;W$9,conditions!$9:$9,"&gt;="&amp;W$9),SUMIFS(conditions!$139:$139,conditions!$8:$8,"&lt;="&amp;W$9,conditions!$9:$9,"&gt;="&amp;W$9),0))</f>
        <v>0</v>
      </c>
      <c r="X202" s="27">
        <f>IF(X$9="",0,IF(DAY(X$9)=SUMIFS(conditions!$140:$140,conditions!$8:$8,"&lt;="&amp;X$9,conditions!$9:$9,"&gt;="&amp;X$9),SUMIFS(conditions!$139:$139,conditions!$8:$8,"&lt;="&amp;X$9,conditions!$9:$9,"&gt;="&amp;X$9),0))</f>
        <v>0</v>
      </c>
      <c r="Y202" s="27">
        <f>IF(Y$9="",0,IF(DAY(Y$9)=SUMIFS(conditions!$140:$140,conditions!$8:$8,"&lt;="&amp;Y$9,conditions!$9:$9,"&gt;="&amp;Y$9),SUMIFS(conditions!$139:$139,conditions!$8:$8,"&lt;="&amp;Y$9,conditions!$9:$9,"&gt;="&amp;Y$9),0))</f>
        <v>132</v>
      </c>
      <c r="Z202" s="27">
        <f>IF(Z$9="",0,IF(DAY(Z$9)=SUMIFS(conditions!$140:$140,conditions!$8:$8,"&lt;="&amp;Z$9,conditions!$9:$9,"&gt;="&amp;Z$9),SUMIFS(conditions!$139:$139,conditions!$8:$8,"&lt;="&amp;Z$9,conditions!$9:$9,"&gt;="&amp;Z$9),0))</f>
        <v>0</v>
      </c>
      <c r="AA202" s="27">
        <f>IF(AA$9="",0,IF(DAY(AA$9)=SUMIFS(conditions!$140:$140,conditions!$8:$8,"&lt;="&amp;AA$9,conditions!$9:$9,"&gt;="&amp;AA$9),SUMIFS(conditions!$139:$139,conditions!$8:$8,"&lt;="&amp;AA$9,conditions!$9:$9,"&gt;="&amp;AA$9),0))</f>
        <v>0</v>
      </c>
      <c r="AB202" s="27">
        <f>IF(AB$9="",0,IF(DAY(AB$9)=SUMIFS(conditions!$140:$140,conditions!$8:$8,"&lt;="&amp;AB$9,conditions!$9:$9,"&gt;="&amp;AB$9),SUMIFS(conditions!$139:$139,conditions!$8:$8,"&lt;="&amp;AB$9,conditions!$9:$9,"&gt;="&amp;AB$9),0))</f>
        <v>0</v>
      </c>
      <c r="AC202" s="27">
        <f>IF(AC$9="",0,IF(DAY(AC$9)=SUMIFS(conditions!$140:$140,conditions!$8:$8,"&lt;="&amp;AC$9,conditions!$9:$9,"&gt;="&amp;AC$9),SUMIFS(conditions!$139:$139,conditions!$8:$8,"&lt;="&amp;AC$9,conditions!$9:$9,"&gt;="&amp;AC$9),0))</f>
        <v>0</v>
      </c>
      <c r="AD202" s="27">
        <f>IF(AD$9="",0,IF(DAY(AD$9)=SUMIFS(conditions!$140:$140,conditions!$8:$8,"&lt;="&amp;AD$9,conditions!$9:$9,"&gt;="&amp;AD$9),SUMIFS(conditions!$139:$139,conditions!$8:$8,"&lt;="&amp;AD$9,conditions!$9:$9,"&gt;="&amp;AD$9),0))</f>
        <v>0</v>
      </c>
      <c r="AE202" s="27">
        <f>IF(AE$9="",0,IF(DAY(AE$9)=SUMIFS(conditions!$140:$140,conditions!$8:$8,"&lt;="&amp;AE$9,conditions!$9:$9,"&gt;="&amp;AE$9),SUMIFS(conditions!$139:$139,conditions!$8:$8,"&lt;="&amp;AE$9,conditions!$9:$9,"&gt;="&amp;AE$9),0))</f>
        <v>0</v>
      </c>
      <c r="AF202" s="27">
        <f>IF(AF$9="",0,IF(DAY(AF$9)=SUMIFS(conditions!$140:$140,conditions!$8:$8,"&lt;="&amp;AF$9,conditions!$9:$9,"&gt;="&amp;AF$9),SUMIFS(conditions!$139:$139,conditions!$8:$8,"&lt;="&amp;AF$9,conditions!$9:$9,"&gt;="&amp;AF$9),0))</f>
        <v>0</v>
      </c>
      <c r="AG202" s="27">
        <f>IF(AG$9="",0,IF(DAY(AG$9)=SUMIFS(conditions!$140:$140,conditions!$8:$8,"&lt;="&amp;AG$9,conditions!$9:$9,"&gt;="&amp;AG$9),SUMIFS(conditions!$139:$139,conditions!$8:$8,"&lt;="&amp;AG$9,conditions!$9:$9,"&gt;="&amp;AG$9),0))</f>
        <v>0</v>
      </c>
      <c r="AH202" s="27">
        <f>IF(AH$9="",0,IF(DAY(AH$9)=SUMIFS(conditions!$140:$140,conditions!$8:$8,"&lt;="&amp;AH$9,conditions!$9:$9,"&gt;="&amp;AH$9),SUMIFS(conditions!$139:$139,conditions!$8:$8,"&lt;="&amp;AH$9,conditions!$9:$9,"&gt;="&amp;AH$9),0))</f>
        <v>0</v>
      </c>
      <c r="AI202" s="27">
        <f>IF(AI$9="",0,IF(DAY(AI$9)=SUMIFS(conditions!$140:$140,conditions!$8:$8,"&lt;="&amp;AI$9,conditions!$9:$9,"&gt;="&amp;AI$9),SUMIFS(conditions!$139:$139,conditions!$8:$8,"&lt;="&amp;AI$9,conditions!$9:$9,"&gt;="&amp;AI$9),0))</f>
        <v>0</v>
      </c>
      <c r="AJ202" s="27">
        <f>IF(AJ$9="",0,IF(DAY(AJ$9)=SUMIFS(conditions!$140:$140,conditions!$8:$8,"&lt;="&amp;AJ$9,conditions!$9:$9,"&gt;="&amp;AJ$9),SUMIFS(conditions!$139:$139,conditions!$8:$8,"&lt;="&amp;AJ$9,conditions!$9:$9,"&gt;="&amp;AJ$9),0))</f>
        <v>0</v>
      </c>
      <c r="AK202" s="27">
        <f>IF(AK$9="",0,IF(DAY(AK$9)=SUMIFS(conditions!$140:$140,conditions!$8:$8,"&lt;="&amp;AK$9,conditions!$9:$9,"&gt;="&amp;AK$9),SUMIFS(conditions!$139:$139,conditions!$8:$8,"&lt;="&amp;AK$9,conditions!$9:$9,"&gt;="&amp;AK$9),0))</f>
        <v>0</v>
      </c>
      <c r="AL202" s="27">
        <f>IF(AL$9="",0,IF(DAY(AL$9)=SUMIFS(conditions!$140:$140,conditions!$8:$8,"&lt;="&amp;AL$9,conditions!$9:$9,"&gt;="&amp;AL$9),SUMIFS(conditions!$139:$139,conditions!$8:$8,"&lt;="&amp;AL$9,conditions!$9:$9,"&gt;="&amp;AL$9),0))</f>
        <v>0</v>
      </c>
      <c r="AM202" s="27">
        <f>IF(AM$9="",0,IF(DAY(AM$9)=SUMIFS(conditions!$140:$140,conditions!$8:$8,"&lt;="&amp;AM$9,conditions!$9:$9,"&gt;="&amp;AM$9),SUMIFS(conditions!$139:$139,conditions!$8:$8,"&lt;="&amp;AM$9,conditions!$9:$9,"&gt;="&amp;AM$9),0))</f>
        <v>0</v>
      </c>
      <c r="AN202" s="27">
        <f>IF(AN$9="",0,IF(DAY(AN$9)=SUMIFS(conditions!$140:$140,conditions!$8:$8,"&lt;="&amp;AN$9,conditions!$9:$9,"&gt;="&amp;AN$9),SUMIFS(conditions!$139:$139,conditions!$8:$8,"&lt;="&amp;AN$9,conditions!$9:$9,"&gt;="&amp;AN$9),0))</f>
        <v>0</v>
      </c>
      <c r="AO202" s="27">
        <f>IF(AO$9="",0,IF(DAY(AO$9)=SUMIFS(conditions!$140:$140,conditions!$8:$8,"&lt;="&amp;AO$9,conditions!$9:$9,"&gt;="&amp;AO$9),SUMIFS(conditions!$139:$139,conditions!$8:$8,"&lt;="&amp;AO$9,conditions!$9:$9,"&gt;="&amp;AO$9),0))</f>
        <v>0</v>
      </c>
      <c r="AP202" s="27">
        <f>IF(AP$9="",0,IF(DAY(AP$9)=SUMIFS(conditions!$140:$140,conditions!$8:$8,"&lt;="&amp;AP$9,conditions!$9:$9,"&gt;="&amp;AP$9),SUMIFS(conditions!$139:$139,conditions!$8:$8,"&lt;="&amp;AP$9,conditions!$9:$9,"&gt;="&amp;AP$9),0))</f>
        <v>0</v>
      </c>
      <c r="AQ202" s="27">
        <f>IF(AQ$9="",0,IF(DAY(AQ$9)=SUMIFS(conditions!$140:$140,conditions!$8:$8,"&lt;="&amp;AQ$9,conditions!$9:$9,"&gt;="&amp;AQ$9),SUMIFS(conditions!$139:$139,conditions!$8:$8,"&lt;="&amp;AQ$9,conditions!$9:$9,"&gt;="&amp;AQ$9),0))</f>
        <v>0</v>
      </c>
      <c r="AR202" s="27">
        <f>IF(AR$9="",0,IF(DAY(AR$9)=SUMIFS(conditions!$140:$140,conditions!$8:$8,"&lt;="&amp;AR$9,conditions!$9:$9,"&gt;="&amp;AR$9),SUMIFS(conditions!$139:$139,conditions!$8:$8,"&lt;="&amp;AR$9,conditions!$9:$9,"&gt;="&amp;AR$9),0))</f>
        <v>0</v>
      </c>
      <c r="AS202" s="27">
        <f>IF(AS$9="",0,IF(DAY(AS$9)=SUMIFS(conditions!$140:$140,conditions!$8:$8,"&lt;="&amp;AS$9,conditions!$9:$9,"&gt;="&amp;AS$9),SUMIFS(conditions!$139:$139,conditions!$8:$8,"&lt;="&amp;AS$9,conditions!$9:$9,"&gt;="&amp;AS$9),0))</f>
        <v>0</v>
      </c>
      <c r="AT202" s="27">
        <f>IF(AT$9="",0,IF(DAY(AT$9)=SUMIFS(conditions!$140:$140,conditions!$8:$8,"&lt;="&amp;AT$9,conditions!$9:$9,"&gt;="&amp;AT$9),SUMIFS(conditions!$139:$139,conditions!$8:$8,"&lt;="&amp;AT$9,conditions!$9:$9,"&gt;="&amp;AT$9),0))</f>
        <v>0</v>
      </c>
      <c r="AU202" s="27">
        <f>IF(AU$9="",0,IF(DAY(AU$9)=SUMIFS(conditions!$140:$140,conditions!$8:$8,"&lt;="&amp;AU$9,conditions!$9:$9,"&gt;="&amp;AU$9),SUMIFS(conditions!$139:$139,conditions!$8:$8,"&lt;="&amp;AU$9,conditions!$9:$9,"&gt;="&amp;AU$9),0))</f>
        <v>0</v>
      </c>
      <c r="AV202" s="27">
        <f>IF(AV$9="",0,IF(DAY(AV$9)=SUMIFS(conditions!$140:$140,conditions!$8:$8,"&lt;="&amp;AV$9,conditions!$9:$9,"&gt;="&amp;AV$9),SUMIFS(conditions!$139:$139,conditions!$8:$8,"&lt;="&amp;AV$9,conditions!$9:$9,"&gt;="&amp;AV$9),0))</f>
        <v>0</v>
      </c>
      <c r="AW202" s="27">
        <f>IF(AW$9="",0,IF(DAY(AW$9)=SUMIFS(conditions!$140:$140,conditions!$8:$8,"&lt;="&amp;AW$9,conditions!$9:$9,"&gt;="&amp;AW$9),SUMIFS(conditions!$139:$139,conditions!$8:$8,"&lt;="&amp;AW$9,conditions!$9:$9,"&gt;="&amp;AW$9),0))</f>
        <v>0</v>
      </c>
      <c r="AX202" s="27">
        <f>IF(AX$9="",0,IF(DAY(AX$9)=SUMIFS(conditions!$140:$140,conditions!$8:$8,"&lt;="&amp;AX$9,conditions!$9:$9,"&gt;="&amp;AX$9),SUMIFS(conditions!$139:$139,conditions!$8:$8,"&lt;="&amp;AX$9,conditions!$9:$9,"&gt;="&amp;AX$9),0))</f>
        <v>0</v>
      </c>
      <c r="AY202" s="27">
        <f>IF(AY$9="",0,IF(DAY(AY$9)=SUMIFS(conditions!$140:$140,conditions!$8:$8,"&lt;="&amp;AY$9,conditions!$9:$9,"&gt;="&amp;AY$9),SUMIFS(conditions!$139:$139,conditions!$8:$8,"&lt;="&amp;AY$9,conditions!$9:$9,"&gt;="&amp;AY$9),0))</f>
        <v>0</v>
      </c>
      <c r="AZ202" s="27">
        <f>IF(AZ$9="",0,IF(DAY(AZ$9)=SUMIFS(conditions!$140:$140,conditions!$8:$8,"&lt;="&amp;AZ$9,conditions!$9:$9,"&gt;="&amp;AZ$9),SUMIFS(conditions!$139:$139,conditions!$8:$8,"&lt;="&amp;AZ$9,conditions!$9:$9,"&gt;="&amp;AZ$9),0))</f>
        <v>0</v>
      </c>
      <c r="BA202" s="27">
        <f>IF(BA$9="",0,IF(DAY(BA$9)=SUMIFS(conditions!$140:$140,conditions!$8:$8,"&lt;="&amp;BA$9,conditions!$9:$9,"&gt;="&amp;BA$9),SUMIFS(conditions!$139:$139,conditions!$8:$8,"&lt;="&amp;BA$9,conditions!$9:$9,"&gt;="&amp;BA$9),0))</f>
        <v>0</v>
      </c>
      <c r="BB202" s="27">
        <f>IF(BB$9="",0,IF(DAY(BB$9)=SUMIFS(conditions!$140:$140,conditions!$8:$8,"&lt;="&amp;BB$9,conditions!$9:$9,"&gt;="&amp;BB$9),SUMIFS(conditions!$139:$139,conditions!$8:$8,"&lt;="&amp;BB$9,conditions!$9:$9,"&gt;="&amp;BB$9),0))</f>
        <v>0</v>
      </c>
      <c r="BC202" s="27">
        <f>IF(BC$9="",0,IF(DAY(BC$9)=SUMIFS(conditions!$140:$140,conditions!$8:$8,"&lt;="&amp;BC$9,conditions!$9:$9,"&gt;="&amp;BC$9),SUMIFS(conditions!$139:$139,conditions!$8:$8,"&lt;="&amp;BC$9,conditions!$9:$9,"&gt;="&amp;BC$9),0))</f>
        <v>0</v>
      </c>
      <c r="BD202" s="27">
        <f>IF(BD$9="",0,IF(DAY(BD$9)=SUMIFS(conditions!$140:$140,conditions!$8:$8,"&lt;="&amp;BD$9,conditions!$9:$9,"&gt;="&amp;BD$9),SUMIFS(conditions!$139:$139,conditions!$8:$8,"&lt;="&amp;BD$9,conditions!$9:$9,"&gt;="&amp;BD$9),0))</f>
        <v>132</v>
      </c>
      <c r="BE202" s="27">
        <f>IF(BE$9="",0,IF(DAY(BE$9)=SUMIFS(conditions!$140:$140,conditions!$8:$8,"&lt;="&amp;BE$9,conditions!$9:$9,"&gt;="&amp;BE$9),SUMIFS(conditions!$139:$139,conditions!$8:$8,"&lt;="&amp;BE$9,conditions!$9:$9,"&gt;="&amp;BE$9),0))</f>
        <v>0</v>
      </c>
      <c r="BF202" s="27">
        <f>IF(BF$9="",0,IF(DAY(BF$9)=SUMIFS(conditions!$140:$140,conditions!$8:$8,"&lt;="&amp;BF$9,conditions!$9:$9,"&gt;="&amp;BF$9),SUMIFS(conditions!$139:$139,conditions!$8:$8,"&lt;="&amp;BF$9,conditions!$9:$9,"&gt;="&amp;BF$9),0))</f>
        <v>0</v>
      </c>
      <c r="BG202" s="27">
        <f>IF(BG$9="",0,IF(DAY(BG$9)=SUMIFS(conditions!$140:$140,conditions!$8:$8,"&lt;="&amp;BG$9,conditions!$9:$9,"&gt;="&amp;BG$9),SUMIFS(conditions!$139:$139,conditions!$8:$8,"&lt;="&amp;BG$9,conditions!$9:$9,"&gt;="&amp;BG$9),0))</f>
        <v>0</v>
      </c>
      <c r="BH202" s="27">
        <f>IF(BH$9="",0,IF(DAY(BH$9)=SUMIFS(conditions!$140:$140,conditions!$8:$8,"&lt;="&amp;BH$9,conditions!$9:$9,"&gt;="&amp;BH$9),SUMIFS(conditions!$139:$139,conditions!$8:$8,"&lt;="&amp;BH$9,conditions!$9:$9,"&gt;="&amp;BH$9),0))</f>
        <v>0</v>
      </c>
      <c r="BI202" s="27">
        <f>IF(BI$9="",0,IF(DAY(BI$9)=SUMIFS(conditions!$140:$140,conditions!$8:$8,"&lt;="&amp;BI$9,conditions!$9:$9,"&gt;="&amp;BI$9),SUMIFS(conditions!$139:$139,conditions!$8:$8,"&lt;="&amp;BI$9,conditions!$9:$9,"&gt;="&amp;BI$9),0))</f>
        <v>0</v>
      </c>
      <c r="BJ202" s="27">
        <f>IF(BJ$9="",0,IF(DAY(BJ$9)=SUMIFS(conditions!$140:$140,conditions!$8:$8,"&lt;="&amp;BJ$9,conditions!$9:$9,"&gt;="&amp;BJ$9),SUMIFS(conditions!$139:$139,conditions!$8:$8,"&lt;="&amp;BJ$9,conditions!$9:$9,"&gt;="&amp;BJ$9),0))</f>
        <v>0</v>
      </c>
      <c r="BK202" s="27">
        <f>IF(BK$9="",0,IF(DAY(BK$9)=SUMIFS(conditions!$140:$140,conditions!$8:$8,"&lt;="&amp;BK$9,conditions!$9:$9,"&gt;="&amp;BK$9),SUMIFS(conditions!$139:$139,conditions!$8:$8,"&lt;="&amp;BK$9,conditions!$9:$9,"&gt;="&amp;BK$9),0))</f>
        <v>0</v>
      </c>
      <c r="BL202" s="27">
        <f>IF(BL$9="",0,IF(DAY(BL$9)=SUMIFS(conditions!$140:$140,conditions!$8:$8,"&lt;="&amp;BL$9,conditions!$9:$9,"&gt;="&amp;BL$9),SUMIFS(conditions!$139:$139,conditions!$8:$8,"&lt;="&amp;BL$9,conditions!$9:$9,"&gt;="&amp;BL$9),0))</f>
        <v>0</v>
      </c>
      <c r="BM202" s="27">
        <f>IF(BM$9="",0,IF(DAY(BM$9)=SUMIFS(conditions!$140:$140,conditions!$8:$8,"&lt;="&amp;BM$9,conditions!$9:$9,"&gt;="&amp;BM$9),SUMIFS(conditions!$139:$139,conditions!$8:$8,"&lt;="&amp;BM$9,conditions!$9:$9,"&gt;="&amp;BM$9),0))</f>
        <v>0</v>
      </c>
      <c r="BN202" s="27">
        <f>IF(BN$9="",0,IF(DAY(BN$9)=SUMIFS(conditions!$140:$140,conditions!$8:$8,"&lt;="&amp;BN$9,conditions!$9:$9,"&gt;="&amp;BN$9),SUMIFS(conditions!$139:$139,conditions!$8:$8,"&lt;="&amp;BN$9,conditions!$9:$9,"&gt;="&amp;BN$9),0))</f>
        <v>0</v>
      </c>
      <c r="BO202" s="27">
        <f>IF(BO$9="",0,IF(DAY(BO$9)=SUMIFS(conditions!$140:$140,conditions!$8:$8,"&lt;="&amp;BO$9,conditions!$9:$9,"&gt;="&amp;BO$9),SUMIFS(conditions!$139:$139,conditions!$8:$8,"&lt;="&amp;BO$9,conditions!$9:$9,"&gt;="&amp;BO$9),0))</f>
        <v>0</v>
      </c>
      <c r="BP202" s="27">
        <f>IF(BP$9="",0,IF(DAY(BP$9)=SUMIFS(conditions!$140:$140,conditions!$8:$8,"&lt;="&amp;BP$9,conditions!$9:$9,"&gt;="&amp;BP$9),SUMIFS(conditions!$139:$139,conditions!$8:$8,"&lt;="&amp;BP$9,conditions!$9:$9,"&gt;="&amp;BP$9),0))</f>
        <v>0</v>
      </c>
      <c r="BQ202" s="27">
        <f>IF(BQ$9="",0,IF(DAY(BQ$9)=SUMIFS(conditions!$140:$140,conditions!$8:$8,"&lt;="&amp;BQ$9,conditions!$9:$9,"&gt;="&amp;BQ$9),SUMIFS(conditions!$139:$139,conditions!$8:$8,"&lt;="&amp;BQ$9,conditions!$9:$9,"&gt;="&amp;BQ$9),0))</f>
        <v>0</v>
      </c>
      <c r="BR202" s="27">
        <f>IF(BR$9="",0,IF(DAY(BR$9)=SUMIFS(conditions!$140:$140,conditions!$8:$8,"&lt;="&amp;BR$9,conditions!$9:$9,"&gt;="&amp;BR$9),SUMIFS(conditions!$139:$139,conditions!$8:$8,"&lt;="&amp;BR$9,conditions!$9:$9,"&gt;="&amp;BR$9),0))</f>
        <v>0</v>
      </c>
      <c r="BS202" s="27">
        <f>IF(BS$9="",0,IF(DAY(BS$9)=SUMIFS(conditions!$140:$140,conditions!$8:$8,"&lt;="&amp;BS$9,conditions!$9:$9,"&gt;="&amp;BS$9),SUMIFS(conditions!$139:$139,conditions!$8:$8,"&lt;="&amp;BS$9,conditions!$9:$9,"&gt;="&amp;BS$9),0))</f>
        <v>0</v>
      </c>
      <c r="BT202" s="27">
        <f>IF(BT$9="",0,IF(DAY(BT$9)=SUMIFS(conditions!$140:$140,conditions!$8:$8,"&lt;="&amp;BT$9,conditions!$9:$9,"&gt;="&amp;BT$9),SUMIFS(conditions!$139:$139,conditions!$8:$8,"&lt;="&amp;BT$9,conditions!$9:$9,"&gt;="&amp;BT$9),0))</f>
        <v>0</v>
      </c>
      <c r="BU202" s="27">
        <f>IF(BU$9="",0,IF(DAY(BU$9)=SUMIFS(conditions!$140:$140,conditions!$8:$8,"&lt;="&amp;BU$9,conditions!$9:$9,"&gt;="&amp;BU$9),SUMIFS(conditions!$139:$139,conditions!$8:$8,"&lt;="&amp;BU$9,conditions!$9:$9,"&gt;="&amp;BU$9),0))</f>
        <v>0</v>
      </c>
      <c r="BV202" s="27">
        <f>IF(BV$9="",0,IF(DAY(BV$9)=SUMIFS(conditions!$140:$140,conditions!$8:$8,"&lt;="&amp;BV$9,conditions!$9:$9,"&gt;="&amp;BV$9),SUMIFS(conditions!$139:$139,conditions!$8:$8,"&lt;="&amp;BV$9,conditions!$9:$9,"&gt;="&amp;BV$9),0))</f>
        <v>0</v>
      </c>
      <c r="BW202" s="27">
        <f>IF(BW$9="",0,IF(DAY(BW$9)=SUMIFS(conditions!$140:$140,conditions!$8:$8,"&lt;="&amp;BW$9,conditions!$9:$9,"&gt;="&amp;BW$9),SUMIFS(conditions!$139:$139,conditions!$8:$8,"&lt;="&amp;BW$9,conditions!$9:$9,"&gt;="&amp;BW$9),0))</f>
        <v>0</v>
      </c>
      <c r="BX202" s="27">
        <f>IF(BX$9="",0,IF(DAY(BX$9)=SUMIFS(conditions!$140:$140,conditions!$8:$8,"&lt;="&amp;BX$9,conditions!$9:$9,"&gt;="&amp;BX$9),SUMIFS(conditions!$139:$139,conditions!$8:$8,"&lt;="&amp;BX$9,conditions!$9:$9,"&gt;="&amp;BX$9),0))</f>
        <v>0</v>
      </c>
      <c r="BY202" s="27">
        <f>IF(BY$9="",0,IF(DAY(BY$9)=SUMIFS(conditions!$140:$140,conditions!$8:$8,"&lt;="&amp;BY$9,conditions!$9:$9,"&gt;="&amp;BY$9),SUMIFS(conditions!$139:$139,conditions!$8:$8,"&lt;="&amp;BY$9,conditions!$9:$9,"&gt;="&amp;BY$9),0))</f>
        <v>0</v>
      </c>
      <c r="BZ202" s="27">
        <f>IF(BZ$9="",0,IF(DAY(BZ$9)=SUMIFS(conditions!$140:$140,conditions!$8:$8,"&lt;="&amp;BZ$9,conditions!$9:$9,"&gt;="&amp;BZ$9),SUMIFS(conditions!$139:$139,conditions!$8:$8,"&lt;="&amp;BZ$9,conditions!$9:$9,"&gt;="&amp;BZ$9),0))</f>
        <v>0</v>
      </c>
      <c r="CA202" s="27">
        <f>IF(CA$9="",0,IF(DAY(CA$9)=SUMIFS(conditions!$140:$140,conditions!$8:$8,"&lt;="&amp;CA$9,conditions!$9:$9,"&gt;="&amp;CA$9),SUMIFS(conditions!$139:$139,conditions!$8:$8,"&lt;="&amp;CA$9,conditions!$9:$9,"&gt;="&amp;CA$9),0))</f>
        <v>0</v>
      </c>
      <c r="CB202" s="27">
        <f>IF(CB$9="",0,IF(DAY(CB$9)=SUMIFS(conditions!$140:$140,conditions!$8:$8,"&lt;="&amp;CB$9,conditions!$9:$9,"&gt;="&amp;CB$9),SUMIFS(conditions!$139:$139,conditions!$8:$8,"&lt;="&amp;CB$9,conditions!$9:$9,"&gt;="&amp;CB$9),0))</f>
        <v>0</v>
      </c>
      <c r="CC202" s="27">
        <f>IF(CC$9="",0,IF(DAY(CC$9)=SUMIFS(conditions!$140:$140,conditions!$8:$8,"&lt;="&amp;CC$9,conditions!$9:$9,"&gt;="&amp;CC$9),SUMIFS(conditions!$139:$139,conditions!$8:$8,"&lt;="&amp;CC$9,conditions!$9:$9,"&gt;="&amp;CC$9),0))</f>
        <v>0</v>
      </c>
      <c r="CD202" s="27">
        <f>IF(CD$9="",0,IF(DAY(CD$9)=SUMIFS(conditions!$140:$140,conditions!$8:$8,"&lt;="&amp;CD$9,conditions!$9:$9,"&gt;="&amp;CD$9),SUMIFS(conditions!$139:$139,conditions!$8:$8,"&lt;="&amp;CD$9,conditions!$9:$9,"&gt;="&amp;CD$9),0))</f>
        <v>0</v>
      </c>
      <c r="CE202" s="27">
        <f>IF(CE$9="",0,IF(DAY(CE$9)=SUMIFS(conditions!$140:$140,conditions!$8:$8,"&lt;="&amp;CE$9,conditions!$9:$9,"&gt;="&amp;CE$9),SUMIFS(conditions!$139:$139,conditions!$8:$8,"&lt;="&amp;CE$9,conditions!$9:$9,"&gt;="&amp;CE$9),0))</f>
        <v>0</v>
      </c>
      <c r="CF202" s="27">
        <f>IF(CF$9="",0,IF(DAY(CF$9)=SUMIFS(conditions!$140:$140,conditions!$8:$8,"&lt;="&amp;CF$9,conditions!$9:$9,"&gt;="&amp;CF$9),SUMIFS(conditions!$139:$139,conditions!$8:$8,"&lt;="&amp;CF$9,conditions!$9:$9,"&gt;="&amp;CF$9),0))</f>
        <v>0</v>
      </c>
      <c r="CG202" s="27">
        <f>IF(CG$9="",0,IF(DAY(CG$9)=SUMIFS(conditions!$140:$140,conditions!$8:$8,"&lt;="&amp;CG$9,conditions!$9:$9,"&gt;="&amp;CG$9),SUMIFS(conditions!$139:$139,conditions!$8:$8,"&lt;="&amp;CG$9,conditions!$9:$9,"&gt;="&amp;CG$9),0))</f>
        <v>0</v>
      </c>
      <c r="CH202" s="27">
        <f>IF(CH$9="",0,IF(DAY(CH$9)=SUMIFS(conditions!$140:$140,conditions!$8:$8,"&lt;="&amp;CH$9,conditions!$9:$9,"&gt;="&amp;CH$9),SUMIFS(conditions!$139:$139,conditions!$8:$8,"&lt;="&amp;CH$9,conditions!$9:$9,"&gt;="&amp;CH$9),0))</f>
        <v>0</v>
      </c>
      <c r="CI202" s="27">
        <f>IF(CI$9="",0,IF(DAY(CI$9)=SUMIFS(conditions!$140:$140,conditions!$8:$8,"&lt;="&amp;CI$9,conditions!$9:$9,"&gt;="&amp;CI$9),SUMIFS(conditions!$139:$139,conditions!$8:$8,"&lt;="&amp;CI$9,conditions!$9:$9,"&gt;="&amp;CI$9),0))</f>
        <v>132</v>
      </c>
      <c r="CJ202" s="27">
        <f>IF(CJ$9="",0,IF(DAY(CJ$9)=SUMIFS(conditions!$140:$140,conditions!$8:$8,"&lt;="&amp;CJ$9,conditions!$9:$9,"&gt;="&amp;CJ$9),SUMIFS(conditions!$139:$139,conditions!$8:$8,"&lt;="&amp;CJ$9,conditions!$9:$9,"&gt;="&amp;CJ$9),0))</f>
        <v>0</v>
      </c>
      <c r="CK202" s="27">
        <f>IF(CK$9="",0,IF(DAY(CK$9)=SUMIFS(conditions!$140:$140,conditions!$8:$8,"&lt;="&amp;CK$9,conditions!$9:$9,"&gt;="&amp;CK$9),SUMIFS(conditions!$139:$139,conditions!$8:$8,"&lt;="&amp;CK$9,conditions!$9:$9,"&gt;="&amp;CK$9),0))</f>
        <v>0</v>
      </c>
      <c r="CL202" s="27">
        <f>IF(CL$9="",0,IF(DAY(CL$9)=SUMIFS(conditions!$140:$140,conditions!$8:$8,"&lt;="&amp;CL$9,conditions!$9:$9,"&gt;="&amp;CL$9),SUMIFS(conditions!$139:$139,conditions!$8:$8,"&lt;="&amp;CL$9,conditions!$9:$9,"&gt;="&amp;CL$9),0))</f>
        <v>0</v>
      </c>
      <c r="CM202" s="27">
        <f>IF(CM$9="",0,IF(DAY(CM$9)=SUMIFS(conditions!$140:$140,conditions!$8:$8,"&lt;="&amp;CM$9,conditions!$9:$9,"&gt;="&amp;CM$9),SUMIFS(conditions!$139:$139,conditions!$8:$8,"&lt;="&amp;CM$9,conditions!$9:$9,"&gt;="&amp;CM$9),0))</f>
        <v>0</v>
      </c>
      <c r="CN202" s="27">
        <f>IF(CN$9="",0,IF(DAY(CN$9)=SUMIFS(conditions!$140:$140,conditions!$8:$8,"&lt;="&amp;CN$9,conditions!$9:$9,"&gt;="&amp;CN$9),SUMIFS(conditions!$139:$139,conditions!$8:$8,"&lt;="&amp;CN$9,conditions!$9:$9,"&gt;="&amp;CN$9),0))</f>
        <v>0</v>
      </c>
      <c r="CO202" s="27">
        <f>IF(CO$9="",0,IF(DAY(CO$9)=SUMIFS(conditions!$140:$140,conditions!$8:$8,"&lt;="&amp;CO$9,conditions!$9:$9,"&gt;="&amp;CO$9),SUMIFS(conditions!$139:$139,conditions!$8:$8,"&lt;="&amp;CO$9,conditions!$9:$9,"&gt;="&amp;CO$9),0))</f>
        <v>0</v>
      </c>
      <c r="CP202" s="27">
        <f>IF(CP$9="",0,IF(DAY(CP$9)=SUMIFS(conditions!$140:$140,conditions!$8:$8,"&lt;="&amp;CP$9,conditions!$9:$9,"&gt;="&amp;CP$9),SUMIFS(conditions!$139:$139,conditions!$8:$8,"&lt;="&amp;CP$9,conditions!$9:$9,"&gt;="&amp;CP$9),0))</f>
        <v>0</v>
      </c>
      <c r="CQ202" s="27">
        <f>IF(CQ$9="",0,IF(DAY(CQ$9)=SUMIFS(conditions!$140:$140,conditions!$8:$8,"&lt;="&amp;CQ$9,conditions!$9:$9,"&gt;="&amp;CQ$9),SUMIFS(conditions!$139:$139,conditions!$8:$8,"&lt;="&amp;CQ$9,conditions!$9:$9,"&gt;="&amp;CQ$9),0))</f>
        <v>0</v>
      </c>
      <c r="CR202" s="27">
        <f>IF(CR$9="",0,IF(DAY(CR$9)=SUMIFS(conditions!$140:$140,conditions!$8:$8,"&lt;="&amp;CR$9,conditions!$9:$9,"&gt;="&amp;CR$9),SUMIFS(conditions!$139:$139,conditions!$8:$8,"&lt;="&amp;CR$9,conditions!$9:$9,"&gt;="&amp;CR$9),0))</f>
        <v>0</v>
      </c>
      <c r="CS202" s="27">
        <f>IF(CS$9="",0,IF(DAY(CS$9)=SUMIFS(conditions!$140:$140,conditions!$8:$8,"&lt;="&amp;CS$9,conditions!$9:$9,"&gt;="&amp;CS$9),SUMIFS(conditions!$139:$139,conditions!$8:$8,"&lt;="&amp;CS$9,conditions!$9:$9,"&gt;="&amp;CS$9),0))</f>
        <v>0</v>
      </c>
      <c r="CT202" s="27">
        <f>IF(CT$9="",0,IF(DAY(CT$9)=SUMIFS(conditions!$140:$140,conditions!$8:$8,"&lt;="&amp;CT$9,conditions!$9:$9,"&gt;="&amp;CT$9),SUMIFS(conditions!$139:$139,conditions!$8:$8,"&lt;="&amp;CT$9,conditions!$9:$9,"&gt;="&amp;CT$9),0))</f>
        <v>0</v>
      </c>
      <c r="CU202" s="27">
        <f>IF(CU$9="",0,IF(DAY(CU$9)=SUMIFS(conditions!$140:$140,conditions!$8:$8,"&lt;="&amp;CU$9,conditions!$9:$9,"&gt;="&amp;CU$9),SUMIFS(conditions!$139:$139,conditions!$8:$8,"&lt;="&amp;CU$9,conditions!$9:$9,"&gt;="&amp;CU$9),0))</f>
        <v>0</v>
      </c>
      <c r="CV202" s="27">
        <f>IF(CV$9="",0,IF(DAY(CV$9)=SUMIFS(conditions!$140:$140,conditions!$8:$8,"&lt;="&amp;CV$9,conditions!$9:$9,"&gt;="&amp;CV$9),SUMIFS(conditions!$139:$139,conditions!$8:$8,"&lt;="&amp;CV$9,conditions!$9:$9,"&gt;="&amp;CV$9),0))</f>
        <v>0</v>
      </c>
      <c r="CW202" s="27">
        <f>IF(CW$9="",0,IF(DAY(CW$9)=SUMIFS(conditions!$140:$140,conditions!$8:$8,"&lt;="&amp;CW$9,conditions!$9:$9,"&gt;="&amp;CW$9),SUMIFS(conditions!$139:$139,conditions!$8:$8,"&lt;="&amp;CW$9,conditions!$9:$9,"&gt;="&amp;CW$9),0))</f>
        <v>0</v>
      </c>
      <c r="CX202" s="27">
        <f>IF(CX$9="",0,IF(DAY(CX$9)=SUMIFS(conditions!$140:$140,conditions!$8:$8,"&lt;="&amp;CX$9,conditions!$9:$9,"&gt;="&amp;CX$9),SUMIFS(conditions!$139:$139,conditions!$8:$8,"&lt;="&amp;CX$9,conditions!$9:$9,"&gt;="&amp;CX$9),0))</f>
        <v>0</v>
      </c>
      <c r="CY202" s="27">
        <f>IF(CY$9="",0,IF(DAY(CY$9)=SUMIFS(conditions!$140:$140,conditions!$8:$8,"&lt;="&amp;CY$9,conditions!$9:$9,"&gt;="&amp;CY$9),SUMIFS(conditions!$139:$139,conditions!$8:$8,"&lt;="&amp;CY$9,conditions!$9:$9,"&gt;="&amp;CY$9),0))</f>
        <v>0</v>
      </c>
      <c r="CZ202" s="27">
        <f>IF(CZ$9="",0,IF(DAY(CZ$9)=SUMIFS(conditions!$140:$140,conditions!$8:$8,"&lt;="&amp;CZ$9,conditions!$9:$9,"&gt;="&amp;CZ$9),SUMIFS(conditions!$139:$139,conditions!$8:$8,"&lt;="&amp;CZ$9,conditions!$9:$9,"&gt;="&amp;CZ$9),0))</f>
        <v>0</v>
      </c>
      <c r="DA202" s="27">
        <f>IF(DA$9="",0,IF(DAY(DA$9)=SUMIFS(conditions!$140:$140,conditions!$8:$8,"&lt;="&amp;DA$9,conditions!$9:$9,"&gt;="&amp;DA$9),SUMIFS(conditions!$139:$139,conditions!$8:$8,"&lt;="&amp;DA$9,conditions!$9:$9,"&gt;="&amp;DA$9),0))</f>
        <v>0</v>
      </c>
      <c r="DB202" s="27">
        <f>IF(DB$9="",0,IF(DAY(DB$9)=SUMIFS(conditions!$140:$140,conditions!$8:$8,"&lt;="&amp;DB$9,conditions!$9:$9,"&gt;="&amp;DB$9),SUMIFS(conditions!$139:$139,conditions!$8:$8,"&lt;="&amp;DB$9,conditions!$9:$9,"&gt;="&amp;DB$9),0))</f>
        <v>0</v>
      </c>
      <c r="DC202" s="27">
        <f>IF(DC$9="",0,IF(DAY(DC$9)=SUMIFS(conditions!$140:$140,conditions!$8:$8,"&lt;="&amp;DC$9,conditions!$9:$9,"&gt;="&amp;DC$9),SUMIFS(conditions!$139:$139,conditions!$8:$8,"&lt;="&amp;DC$9,conditions!$9:$9,"&gt;="&amp;DC$9),0))</f>
        <v>0</v>
      </c>
      <c r="DD202" s="27">
        <f>IF(DD$9="",0,IF(DAY(DD$9)=SUMIFS(conditions!$140:$140,conditions!$8:$8,"&lt;="&amp;DD$9,conditions!$9:$9,"&gt;="&amp;DD$9),SUMIFS(conditions!$139:$139,conditions!$8:$8,"&lt;="&amp;DD$9,conditions!$9:$9,"&gt;="&amp;DD$9),0))</f>
        <v>0</v>
      </c>
      <c r="DE202" s="27">
        <f>IF(DE$9="",0,IF(DAY(DE$9)=SUMIFS(conditions!$140:$140,conditions!$8:$8,"&lt;="&amp;DE$9,conditions!$9:$9,"&gt;="&amp;DE$9),SUMIFS(conditions!$139:$139,conditions!$8:$8,"&lt;="&amp;DE$9,conditions!$9:$9,"&gt;="&amp;DE$9),0))</f>
        <v>0</v>
      </c>
      <c r="DF202" s="27">
        <f>IF(DF$9="",0,IF(DAY(DF$9)=SUMIFS(conditions!$140:$140,conditions!$8:$8,"&lt;="&amp;DF$9,conditions!$9:$9,"&gt;="&amp;DF$9),SUMIFS(conditions!$139:$139,conditions!$8:$8,"&lt;="&amp;DF$9,conditions!$9:$9,"&gt;="&amp;DF$9),0))</f>
        <v>0</v>
      </c>
      <c r="DG202" s="27">
        <f>IF(DG$9="",0,IF(DAY(DG$9)=SUMIFS(conditions!$140:$140,conditions!$8:$8,"&lt;="&amp;DG$9,conditions!$9:$9,"&gt;="&amp;DG$9),SUMIFS(conditions!$139:$139,conditions!$8:$8,"&lt;="&amp;DG$9,conditions!$9:$9,"&gt;="&amp;DG$9),0))</f>
        <v>0</v>
      </c>
      <c r="DH202" s="27">
        <f>IF(DH$9="",0,IF(DAY(DH$9)=SUMIFS(conditions!$140:$140,conditions!$8:$8,"&lt;="&amp;DH$9,conditions!$9:$9,"&gt;="&amp;DH$9),SUMIFS(conditions!$139:$139,conditions!$8:$8,"&lt;="&amp;DH$9,conditions!$9:$9,"&gt;="&amp;DH$9),0))</f>
        <v>0</v>
      </c>
      <c r="DI202" s="27">
        <f>IF(DI$9="",0,IF(DAY(DI$9)=SUMIFS(conditions!$140:$140,conditions!$8:$8,"&lt;="&amp;DI$9,conditions!$9:$9,"&gt;="&amp;DI$9),SUMIFS(conditions!$139:$139,conditions!$8:$8,"&lt;="&amp;DI$9,conditions!$9:$9,"&gt;="&amp;DI$9),0))</f>
        <v>0</v>
      </c>
      <c r="DJ202" s="27">
        <f>IF(DJ$9="",0,IF(DAY(DJ$9)=SUMIFS(conditions!$140:$140,conditions!$8:$8,"&lt;="&amp;DJ$9,conditions!$9:$9,"&gt;="&amp;DJ$9),SUMIFS(conditions!$139:$139,conditions!$8:$8,"&lt;="&amp;DJ$9,conditions!$9:$9,"&gt;="&amp;DJ$9),0))</f>
        <v>0</v>
      </c>
      <c r="DK202" s="27">
        <f>IF(DK$9="",0,IF(DAY(DK$9)=SUMIFS(conditions!$140:$140,conditions!$8:$8,"&lt;="&amp;DK$9,conditions!$9:$9,"&gt;="&amp;DK$9),SUMIFS(conditions!$139:$139,conditions!$8:$8,"&lt;="&amp;DK$9,conditions!$9:$9,"&gt;="&amp;DK$9),0))</f>
        <v>0</v>
      </c>
      <c r="DL202" s="27">
        <f>IF(DL$9="",0,IF(DAY(DL$9)=SUMIFS(conditions!$140:$140,conditions!$8:$8,"&lt;="&amp;DL$9,conditions!$9:$9,"&gt;="&amp;DL$9),SUMIFS(conditions!$139:$139,conditions!$8:$8,"&lt;="&amp;DL$9,conditions!$9:$9,"&gt;="&amp;DL$9),0))</f>
        <v>0</v>
      </c>
      <c r="DM202" s="27">
        <f>IF(DM$9="",0,IF(DAY(DM$9)=SUMIFS(conditions!$140:$140,conditions!$8:$8,"&lt;="&amp;DM$9,conditions!$9:$9,"&gt;="&amp;DM$9),SUMIFS(conditions!$139:$139,conditions!$8:$8,"&lt;="&amp;DM$9,conditions!$9:$9,"&gt;="&amp;DM$9),0))</f>
        <v>132</v>
      </c>
      <c r="DN202" s="27">
        <f>IF(DN$9="",0,IF(DAY(DN$9)=SUMIFS(conditions!$140:$140,conditions!$8:$8,"&lt;="&amp;DN$9,conditions!$9:$9,"&gt;="&amp;DN$9),SUMIFS(conditions!$139:$139,conditions!$8:$8,"&lt;="&amp;DN$9,conditions!$9:$9,"&gt;="&amp;DN$9),0))</f>
        <v>0</v>
      </c>
      <c r="DO202" s="27">
        <f>IF(DO$9="",0,IF(DAY(DO$9)=SUMIFS(conditions!$140:$140,conditions!$8:$8,"&lt;="&amp;DO$9,conditions!$9:$9,"&gt;="&amp;DO$9),SUMIFS(conditions!$139:$139,conditions!$8:$8,"&lt;="&amp;DO$9,conditions!$9:$9,"&gt;="&amp;DO$9),0))</f>
        <v>0</v>
      </c>
      <c r="DP202" s="27">
        <f>IF(DP$9="",0,IF(DAY(DP$9)=SUMIFS(conditions!$140:$140,conditions!$8:$8,"&lt;="&amp;DP$9,conditions!$9:$9,"&gt;="&amp;DP$9),SUMIFS(conditions!$139:$139,conditions!$8:$8,"&lt;="&amp;DP$9,conditions!$9:$9,"&gt;="&amp;DP$9),0))</f>
        <v>0</v>
      </c>
      <c r="DQ202" s="27">
        <f>IF(DQ$9="",0,IF(DAY(DQ$9)=SUMIFS(conditions!$140:$140,conditions!$8:$8,"&lt;="&amp;DQ$9,conditions!$9:$9,"&gt;="&amp;DQ$9),SUMIFS(conditions!$139:$139,conditions!$8:$8,"&lt;="&amp;DQ$9,conditions!$9:$9,"&gt;="&amp;DQ$9),0))</f>
        <v>0</v>
      </c>
      <c r="DR202" s="27">
        <f>IF(DR$9="",0,IF(DAY(DR$9)=SUMIFS(conditions!$140:$140,conditions!$8:$8,"&lt;="&amp;DR$9,conditions!$9:$9,"&gt;="&amp;DR$9),SUMIFS(conditions!$139:$139,conditions!$8:$8,"&lt;="&amp;DR$9,conditions!$9:$9,"&gt;="&amp;DR$9),0))</f>
        <v>0</v>
      </c>
      <c r="DS202" s="27">
        <f>IF(DS$9="",0,IF(DAY(DS$9)=SUMIFS(conditions!$140:$140,conditions!$8:$8,"&lt;="&amp;DS$9,conditions!$9:$9,"&gt;="&amp;DS$9),SUMIFS(conditions!$139:$139,conditions!$8:$8,"&lt;="&amp;DS$9,conditions!$9:$9,"&gt;="&amp;DS$9),0))</f>
        <v>0</v>
      </c>
      <c r="DT202" s="27">
        <f>IF(DT$9="",0,IF(DAY(DT$9)=SUMIFS(conditions!$140:$140,conditions!$8:$8,"&lt;="&amp;DT$9,conditions!$9:$9,"&gt;="&amp;DT$9),SUMIFS(conditions!$139:$139,conditions!$8:$8,"&lt;="&amp;DT$9,conditions!$9:$9,"&gt;="&amp;DT$9),0))</f>
        <v>0</v>
      </c>
      <c r="DU202" s="27">
        <f>IF(DU$9="",0,IF(DAY(DU$9)=SUMIFS(conditions!$140:$140,conditions!$8:$8,"&lt;="&amp;DU$9,conditions!$9:$9,"&gt;="&amp;DU$9),SUMIFS(conditions!$139:$139,conditions!$8:$8,"&lt;="&amp;DU$9,conditions!$9:$9,"&gt;="&amp;DU$9),0))</f>
        <v>0</v>
      </c>
      <c r="DV202" s="27">
        <f>IF(DV$9="",0,IF(DAY(DV$9)=SUMIFS(conditions!$140:$140,conditions!$8:$8,"&lt;="&amp;DV$9,conditions!$9:$9,"&gt;="&amp;DV$9),SUMIFS(conditions!$139:$139,conditions!$8:$8,"&lt;="&amp;DV$9,conditions!$9:$9,"&gt;="&amp;DV$9),0))</f>
        <v>0</v>
      </c>
      <c r="DW202" s="27">
        <f>IF(DW$9="",0,IF(DAY(DW$9)=SUMIFS(conditions!$140:$140,conditions!$8:$8,"&lt;="&amp;DW$9,conditions!$9:$9,"&gt;="&amp;DW$9),SUMIFS(conditions!$139:$139,conditions!$8:$8,"&lt;="&amp;DW$9,conditions!$9:$9,"&gt;="&amp;DW$9),0))</f>
        <v>0</v>
      </c>
      <c r="DX202" s="27">
        <f>IF(DX$9="",0,IF(DAY(DX$9)=SUMIFS(conditions!$140:$140,conditions!$8:$8,"&lt;="&amp;DX$9,conditions!$9:$9,"&gt;="&amp;DX$9),SUMIFS(conditions!$139:$139,conditions!$8:$8,"&lt;="&amp;DX$9,conditions!$9:$9,"&gt;="&amp;DX$9),0))</f>
        <v>0</v>
      </c>
      <c r="DY202" s="27">
        <f>IF(DY$9="",0,IF(DAY(DY$9)=SUMIFS(conditions!$140:$140,conditions!$8:$8,"&lt;="&amp;DY$9,conditions!$9:$9,"&gt;="&amp;DY$9),SUMIFS(conditions!$139:$139,conditions!$8:$8,"&lt;="&amp;DY$9,conditions!$9:$9,"&gt;="&amp;DY$9),0))</f>
        <v>0</v>
      </c>
      <c r="DZ202" s="27">
        <f>IF(DZ$9="",0,IF(DAY(DZ$9)=SUMIFS(conditions!$140:$140,conditions!$8:$8,"&lt;="&amp;DZ$9,conditions!$9:$9,"&gt;="&amp;DZ$9),SUMIFS(conditions!$139:$139,conditions!$8:$8,"&lt;="&amp;DZ$9,conditions!$9:$9,"&gt;="&amp;DZ$9),0))</f>
        <v>0</v>
      </c>
      <c r="EA202" s="27">
        <f>IF(EA$9="",0,IF(DAY(EA$9)=SUMIFS(conditions!$140:$140,conditions!$8:$8,"&lt;="&amp;EA$9,conditions!$9:$9,"&gt;="&amp;EA$9),SUMIFS(conditions!$139:$139,conditions!$8:$8,"&lt;="&amp;EA$9,conditions!$9:$9,"&gt;="&amp;EA$9),0))</f>
        <v>0</v>
      </c>
      <c r="EB202" s="27">
        <f>IF(EB$9="",0,IF(DAY(EB$9)=SUMIFS(conditions!$140:$140,conditions!$8:$8,"&lt;="&amp;EB$9,conditions!$9:$9,"&gt;="&amp;EB$9),SUMIFS(conditions!$139:$139,conditions!$8:$8,"&lt;="&amp;EB$9,conditions!$9:$9,"&gt;="&amp;EB$9),0))</f>
        <v>0</v>
      </c>
      <c r="EC202" s="27">
        <f>IF(EC$9="",0,IF(DAY(EC$9)=SUMIFS(conditions!$140:$140,conditions!$8:$8,"&lt;="&amp;EC$9,conditions!$9:$9,"&gt;="&amp;EC$9),SUMIFS(conditions!$139:$139,conditions!$8:$8,"&lt;="&amp;EC$9,conditions!$9:$9,"&gt;="&amp;EC$9),0))</f>
        <v>0</v>
      </c>
      <c r="ED202" s="27">
        <f>IF(ED$9="",0,IF(DAY(ED$9)=SUMIFS(conditions!$140:$140,conditions!$8:$8,"&lt;="&amp;ED$9,conditions!$9:$9,"&gt;="&amp;ED$9),SUMIFS(conditions!$139:$139,conditions!$8:$8,"&lt;="&amp;ED$9,conditions!$9:$9,"&gt;="&amp;ED$9),0))</f>
        <v>0</v>
      </c>
      <c r="EE202" s="27">
        <f>IF(EE$9="",0,IF(DAY(EE$9)=SUMIFS(conditions!$140:$140,conditions!$8:$8,"&lt;="&amp;EE$9,conditions!$9:$9,"&gt;="&amp;EE$9),SUMIFS(conditions!$139:$139,conditions!$8:$8,"&lt;="&amp;EE$9,conditions!$9:$9,"&gt;="&amp;EE$9),0))</f>
        <v>0</v>
      </c>
      <c r="EF202" s="27">
        <f>IF(EF$9="",0,IF(DAY(EF$9)=SUMIFS(conditions!$140:$140,conditions!$8:$8,"&lt;="&amp;EF$9,conditions!$9:$9,"&gt;="&amp;EF$9),SUMIFS(conditions!$139:$139,conditions!$8:$8,"&lt;="&amp;EF$9,conditions!$9:$9,"&gt;="&amp;EF$9),0))</f>
        <v>0</v>
      </c>
      <c r="EG202" s="27">
        <f>IF(EG$9="",0,IF(DAY(EG$9)=SUMIFS(conditions!$140:$140,conditions!$8:$8,"&lt;="&amp;EG$9,conditions!$9:$9,"&gt;="&amp;EG$9),SUMIFS(conditions!$139:$139,conditions!$8:$8,"&lt;="&amp;EG$9,conditions!$9:$9,"&gt;="&amp;EG$9),0))</f>
        <v>0</v>
      </c>
      <c r="EH202" s="27">
        <f>IF(EH$9="",0,IF(DAY(EH$9)=SUMIFS(conditions!$140:$140,conditions!$8:$8,"&lt;="&amp;EH$9,conditions!$9:$9,"&gt;="&amp;EH$9),SUMIFS(conditions!$139:$139,conditions!$8:$8,"&lt;="&amp;EH$9,conditions!$9:$9,"&gt;="&amp;EH$9),0))</f>
        <v>0</v>
      </c>
      <c r="EI202" s="27">
        <f>IF(EI$9="",0,IF(DAY(EI$9)=SUMIFS(conditions!$140:$140,conditions!$8:$8,"&lt;="&amp;EI$9,conditions!$9:$9,"&gt;="&amp;EI$9),SUMIFS(conditions!$139:$139,conditions!$8:$8,"&lt;="&amp;EI$9,conditions!$9:$9,"&gt;="&amp;EI$9),0))</f>
        <v>0</v>
      </c>
      <c r="EJ202" s="27">
        <f>IF(EJ$9="",0,IF(DAY(EJ$9)=SUMIFS(conditions!$140:$140,conditions!$8:$8,"&lt;="&amp;EJ$9,conditions!$9:$9,"&gt;="&amp;EJ$9),SUMIFS(conditions!$139:$139,conditions!$8:$8,"&lt;="&amp;EJ$9,conditions!$9:$9,"&gt;="&amp;EJ$9),0))</f>
        <v>0</v>
      </c>
      <c r="EK202" s="27">
        <f>IF(EK$9="",0,IF(DAY(EK$9)=SUMIFS(conditions!$140:$140,conditions!$8:$8,"&lt;="&amp;EK$9,conditions!$9:$9,"&gt;="&amp;EK$9),SUMIFS(conditions!$139:$139,conditions!$8:$8,"&lt;="&amp;EK$9,conditions!$9:$9,"&gt;="&amp;EK$9),0))</f>
        <v>0</v>
      </c>
      <c r="EL202" s="27">
        <f>IF(EL$9="",0,IF(DAY(EL$9)=SUMIFS(conditions!$140:$140,conditions!$8:$8,"&lt;="&amp;EL$9,conditions!$9:$9,"&gt;="&amp;EL$9),SUMIFS(conditions!$139:$139,conditions!$8:$8,"&lt;="&amp;EL$9,conditions!$9:$9,"&gt;="&amp;EL$9),0))</f>
        <v>0</v>
      </c>
      <c r="EM202" s="27">
        <f>IF(EM$9="",0,IF(DAY(EM$9)=SUMIFS(conditions!$140:$140,conditions!$8:$8,"&lt;="&amp;EM$9,conditions!$9:$9,"&gt;="&amp;EM$9),SUMIFS(conditions!$139:$139,conditions!$8:$8,"&lt;="&amp;EM$9,conditions!$9:$9,"&gt;="&amp;EM$9),0))</f>
        <v>0</v>
      </c>
      <c r="EN202" s="27">
        <f>IF(EN$9="",0,IF(DAY(EN$9)=SUMIFS(conditions!$140:$140,conditions!$8:$8,"&lt;="&amp;EN$9,conditions!$9:$9,"&gt;="&amp;EN$9),SUMIFS(conditions!$139:$139,conditions!$8:$8,"&lt;="&amp;EN$9,conditions!$9:$9,"&gt;="&amp;EN$9),0))</f>
        <v>0</v>
      </c>
      <c r="EO202" s="27">
        <f>IF(EO$9="",0,IF(DAY(EO$9)=SUMIFS(conditions!$140:$140,conditions!$8:$8,"&lt;="&amp;EO$9,conditions!$9:$9,"&gt;="&amp;EO$9),SUMIFS(conditions!$139:$139,conditions!$8:$8,"&lt;="&amp;EO$9,conditions!$9:$9,"&gt;="&amp;EO$9),0))</f>
        <v>0</v>
      </c>
      <c r="EP202" s="27">
        <f>IF(EP$9="",0,IF(DAY(EP$9)=SUMIFS(conditions!$140:$140,conditions!$8:$8,"&lt;="&amp;EP$9,conditions!$9:$9,"&gt;="&amp;EP$9),SUMIFS(conditions!$139:$139,conditions!$8:$8,"&lt;="&amp;EP$9,conditions!$9:$9,"&gt;="&amp;EP$9),0))</f>
        <v>0</v>
      </c>
      <c r="EQ202" s="27">
        <f>IF(EQ$9="",0,IF(DAY(EQ$9)=SUMIFS(conditions!$140:$140,conditions!$8:$8,"&lt;="&amp;EQ$9,conditions!$9:$9,"&gt;="&amp;EQ$9),SUMIFS(conditions!$139:$139,conditions!$8:$8,"&lt;="&amp;EQ$9,conditions!$9:$9,"&gt;="&amp;EQ$9),0))</f>
        <v>0</v>
      </c>
      <c r="ER202" s="27">
        <f>IF(ER$9="",0,IF(DAY(ER$9)=SUMIFS(conditions!$140:$140,conditions!$8:$8,"&lt;="&amp;ER$9,conditions!$9:$9,"&gt;="&amp;ER$9),SUMIFS(conditions!$139:$139,conditions!$8:$8,"&lt;="&amp;ER$9,conditions!$9:$9,"&gt;="&amp;ER$9),0))</f>
        <v>132</v>
      </c>
      <c r="ES202" s="27">
        <f>IF(ES$9="",0,IF(DAY(ES$9)=SUMIFS(conditions!$140:$140,conditions!$8:$8,"&lt;="&amp;ES$9,conditions!$9:$9,"&gt;="&amp;ES$9),SUMIFS(conditions!$139:$139,conditions!$8:$8,"&lt;="&amp;ES$9,conditions!$9:$9,"&gt;="&amp;ES$9),0))</f>
        <v>0</v>
      </c>
      <c r="ET202" s="27">
        <f>IF(ET$9="",0,IF(DAY(ET$9)=SUMIFS(conditions!$140:$140,conditions!$8:$8,"&lt;="&amp;ET$9,conditions!$9:$9,"&gt;="&amp;ET$9),SUMIFS(conditions!$139:$139,conditions!$8:$8,"&lt;="&amp;ET$9,conditions!$9:$9,"&gt;="&amp;ET$9),0))</f>
        <v>0</v>
      </c>
      <c r="EU202" s="27">
        <f>IF(EU$9="",0,IF(DAY(EU$9)=SUMIFS(conditions!$140:$140,conditions!$8:$8,"&lt;="&amp;EU$9,conditions!$9:$9,"&gt;="&amp;EU$9),SUMIFS(conditions!$139:$139,conditions!$8:$8,"&lt;="&amp;EU$9,conditions!$9:$9,"&gt;="&amp;EU$9),0))</f>
        <v>0</v>
      </c>
      <c r="EV202" s="27">
        <f>IF(EV$9="",0,IF(DAY(EV$9)=SUMIFS(conditions!$140:$140,conditions!$8:$8,"&lt;="&amp;EV$9,conditions!$9:$9,"&gt;="&amp;EV$9),SUMIFS(conditions!$139:$139,conditions!$8:$8,"&lt;="&amp;EV$9,conditions!$9:$9,"&gt;="&amp;EV$9),0))</f>
        <v>0</v>
      </c>
      <c r="EW202" s="27">
        <f>IF(EW$9="",0,IF(DAY(EW$9)=SUMIFS(conditions!$140:$140,conditions!$8:$8,"&lt;="&amp;EW$9,conditions!$9:$9,"&gt;="&amp;EW$9),SUMIFS(conditions!$139:$139,conditions!$8:$8,"&lt;="&amp;EW$9,conditions!$9:$9,"&gt;="&amp;EW$9),0))</f>
        <v>0</v>
      </c>
      <c r="EX202" s="27">
        <f>IF(EX$9="",0,IF(DAY(EX$9)=SUMIFS(conditions!$140:$140,conditions!$8:$8,"&lt;="&amp;EX$9,conditions!$9:$9,"&gt;="&amp;EX$9),SUMIFS(conditions!$139:$139,conditions!$8:$8,"&lt;="&amp;EX$9,conditions!$9:$9,"&gt;="&amp;EX$9),0))</f>
        <v>0</v>
      </c>
      <c r="EY202" s="27">
        <f>IF(EY$9="",0,IF(DAY(EY$9)=SUMIFS(conditions!$140:$140,conditions!$8:$8,"&lt;="&amp;EY$9,conditions!$9:$9,"&gt;="&amp;EY$9),SUMIFS(conditions!$139:$139,conditions!$8:$8,"&lt;="&amp;EY$9,conditions!$9:$9,"&gt;="&amp;EY$9),0))</f>
        <v>0</v>
      </c>
      <c r="EZ202" s="27">
        <f>IF(EZ$9="",0,IF(DAY(EZ$9)=SUMIFS(conditions!$140:$140,conditions!$8:$8,"&lt;="&amp;EZ$9,conditions!$9:$9,"&gt;="&amp;EZ$9),SUMIFS(conditions!$139:$139,conditions!$8:$8,"&lt;="&amp;EZ$9,conditions!$9:$9,"&gt;="&amp;EZ$9),0))</f>
        <v>0</v>
      </c>
      <c r="FA202" s="27">
        <f>IF(FA$9="",0,IF(DAY(FA$9)=SUMIFS(conditions!$140:$140,conditions!$8:$8,"&lt;="&amp;FA$9,conditions!$9:$9,"&gt;="&amp;FA$9),SUMIFS(conditions!$139:$139,conditions!$8:$8,"&lt;="&amp;FA$9,conditions!$9:$9,"&gt;="&amp;FA$9),0))</f>
        <v>0</v>
      </c>
      <c r="FB202" s="27">
        <f>IF(FB$9="",0,IF(DAY(FB$9)=SUMIFS(conditions!$140:$140,conditions!$8:$8,"&lt;="&amp;FB$9,conditions!$9:$9,"&gt;="&amp;FB$9),SUMIFS(conditions!$139:$139,conditions!$8:$8,"&lt;="&amp;FB$9,conditions!$9:$9,"&gt;="&amp;FB$9),0))</f>
        <v>0</v>
      </c>
      <c r="FC202" s="27">
        <f>IF(FC$9="",0,IF(DAY(FC$9)=SUMIFS(conditions!$140:$140,conditions!$8:$8,"&lt;="&amp;FC$9,conditions!$9:$9,"&gt;="&amp;FC$9),SUMIFS(conditions!$139:$139,conditions!$8:$8,"&lt;="&amp;FC$9,conditions!$9:$9,"&gt;="&amp;FC$9),0))</f>
        <v>0</v>
      </c>
      <c r="FD202" s="27">
        <f>IF(FD$9="",0,IF(DAY(FD$9)=SUMIFS(conditions!$140:$140,conditions!$8:$8,"&lt;="&amp;FD$9,conditions!$9:$9,"&gt;="&amp;FD$9),SUMIFS(conditions!$139:$139,conditions!$8:$8,"&lt;="&amp;FD$9,conditions!$9:$9,"&gt;="&amp;FD$9),0))</f>
        <v>0</v>
      </c>
      <c r="FE202" s="27">
        <f>IF(FE$9="",0,IF(DAY(FE$9)=SUMIFS(conditions!$140:$140,conditions!$8:$8,"&lt;="&amp;FE$9,conditions!$9:$9,"&gt;="&amp;FE$9),SUMIFS(conditions!$139:$139,conditions!$8:$8,"&lt;="&amp;FE$9,conditions!$9:$9,"&gt;="&amp;FE$9),0))</f>
        <v>0</v>
      </c>
      <c r="FF202" s="27">
        <f>IF(FF$9="",0,IF(DAY(FF$9)=SUMIFS(conditions!$140:$140,conditions!$8:$8,"&lt;="&amp;FF$9,conditions!$9:$9,"&gt;="&amp;FF$9),SUMIFS(conditions!$139:$139,conditions!$8:$8,"&lt;="&amp;FF$9,conditions!$9:$9,"&gt;="&amp;FF$9),0))</f>
        <v>0</v>
      </c>
      <c r="FG202" s="27">
        <f>IF(FG$9="",0,IF(DAY(FG$9)=SUMIFS(conditions!$140:$140,conditions!$8:$8,"&lt;="&amp;FG$9,conditions!$9:$9,"&gt;="&amp;FG$9),SUMIFS(conditions!$139:$139,conditions!$8:$8,"&lt;="&amp;FG$9,conditions!$9:$9,"&gt;="&amp;FG$9),0))</f>
        <v>0</v>
      </c>
      <c r="FH202" s="27">
        <f>IF(FH$9="",0,IF(DAY(FH$9)=SUMIFS(conditions!$140:$140,conditions!$8:$8,"&lt;="&amp;FH$9,conditions!$9:$9,"&gt;="&amp;FH$9),SUMIFS(conditions!$139:$139,conditions!$8:$8,"&lt;="&amp;FH$9,conditions!$9:$9,"&gt;="&amp;FH$9),0))</f>
        <v>0</v>
      </c>
      <c r="FI202" s="27">
        <f>IF(FI$9="",0,IF(DAY(FI$9)=SUMIFS(conditions!$140:$140,conditions!$8:$8,"&lt;="&amp;FI$9,conditions!$9:$9,"&gt;="&amp;FI$9),SUMIFS(conditions!$139:$139,conditions!$8:$8,"&lt;="&amp;FI$9,conditions!$9:$9,"&gt;="&amp;FI$9),0))</f>
        <v>0</v>
      </c>
      <c r="FJ202" s="27">
        <f>IF(FJ$9="",0,IF(DAY(FJ$9)=SUMIFS(conditions!$140:$140,conditions!$8:$8,"&lt;="&amp;FJ$9,conditions!$9:$9,"&gt;="&amp;FJ$9),SUMIFS(conditions!$139:$139,conditions!$8:$8,"&lt;="&amp;FJ$9,conditions!$9:$9,"&gt;="&amp;FJ$9),0))</f>
        <v>0</v>
      </c>
      <c r="FK202" s="27">
        <f>IF(FK$9="",0,IF(DAY(FK$9)=SUMIFS(conditions!$140:$140,conditions!$8:$8,"&lt;="&amp;FK$9,conditions!$9:$9,"&gt;="&amp;FK$9),SUMIFS(conditions!$139:$139,conditions!$8:$8,"&lt;="&amp;FK$9,conditions!$9:$9,"&gt;="&amp;FK$9),0))</f>
        <v>0</v>
      </c>
      <c r="FL202" s="27">
        <f>IF(FL$9="",0,IF(DAY(FL$9)=SUMIFS(conditions!$140:$140,conditions!$8:$8,"&lt;="&amp;FL$9,conditions!$9:$9,"&gt;="&amp;FL$9),SUMIFS(conditions!$139:$139,conditions!$8:$8,"&lt;="&amp;FL$9,conditions!$9:$9,"&gt;="&amp;FL$9),0))</f>
        <v>0</v>
      </c>
      <c r="FM202" s="27">
        <f>IF(FM$9="",0,IF(DAY(FM$9)=SUMIFS(conditions!$140:$140,conditions!$8:$8,"&lt;="&amp;FM$9,conditions!$9:$9,"&gt;="&amp;FM$9),SUMIFS(conditions!$139:$139,conditions!$8:$8,"&lt;="&amp;FM$9,conditions!$9:$9,"&gt;="&amp;FM$9),0))</f>
        <v>0</v>
      </c>
      <c r="FN202" s="27">
        <f>IF(FN$9="",0,IF(DAY(FN$9)=SUMIFS(conditions!$140:$140,conditions!$8:$8,"&lt;="&amp;FN$9,conditions!$9:$9,"&gt;="&amp;FN$9),SUMIFS(conditions!$139:$139,conditions!$8:$8,"&lt;="&amp;FN$9,conditions!$9:$9,"&gt;="&amp;FN$9),0))</f>
        <v>0</v>
      </c>
      <c r="FO202" s="27">
        <f>IF(FO$9="",0,IF(DAY(FO$9)=SUMIFS(conditions!$140:$140,conditions!$8:$8,"&lt;="&amp;FO$9,conditions!$9:$9,"&gt;="&amp;FO$9),SUMIFS(conditions!$139:$139,conditions!$8:$8,"&lt;="&amp;FO$9,conditions!$9:$9,"&gt;="&amp;FO$9),0))</f>
        <v>0</v>
      </c>
      <c r="FP202" s="27">
        <f>IF(FP$9="",0,IF(DAY(FP$9)=SUMIFS(conditions!$140:$140,conditions!$8:$8,"&lt;="&amp;FP$9,conditions!$9:$9,"&gt;="&amp;FP$9),SUMIFS(conditions!$139:$139,conditions!$8:$8,"&lt;="&amp;FP$9,conditions!$9:$9,"&gt;="&amp;FP$9),0))</f>
        <v>0</v>
      </c>
      <c r="FQ202" s="27">
        <f>IF(FQ$9="",0,IF(DAY(FQ$9)=SUMIFS(conditions!$140:$140,conditions!$8:$8,"&lt;="&amp;FQ$9,conditions!$9:$9,"&gt;="&amp;FQ$9),SUMIFS(conditions!$139:$139,conditions!$8:$8,"&lt;="&amp;FQ$9,conditions!$9:$9,"&gt;="&amp;FQ$9),0))</f>
        <v>0</v>
      </c>
      <c r="FR202" s="27">
        <f>IF(FR$9="",0,IF(DAY(FR$9)=SUMIFS(conditions!$140:$140,conditions!$8:$8,"&lt;="&amp;FR$9,conditions!$9:$9,"&gt;="&amp;FR$9),SUMIFS(conditions!$139:$139,conditions!$8:$8,"&lt;="&amp;FR$9,conditions!$9:$9,"&gt;="&amp;FR$9),0))</f>
        <v>0</v>
      </c>
      <c r="FS202" s="27">
        <f>IF(FS$9="",0,IF(DAY(FS$9)=SUMIFS(conditions!$140:$140,conditions!$8:$8,"&lt;="&amp;FS$9,conditions!$9:$9,"&gt;="&amp;FS$9),SUMIFS(conditions!$139:$139,conditions!$8:$8,"&lt;="&amp;FS$9,conditions!$9:$9,"&gt;="&amp;FS$9),0))</f>
        <v>0</v>
      </c>
      <c r="FT202" s="27">
        <f>IF(FT$9="",0,IF(DAY(FT$9)=SUMIFS(conditions!$140:$140,conditions!$8:$8,"&lt;="&amp;FT$9,conditions!$9:$9,"&gt;="&amp;FT$9),SUMIFS(conditions!$139:$139,conditions!$8:$8,"&lt;="&amp;FT$9,conditions!$9:$9,"&gt;="&amp;FT$9),0))</f>
        <v>0</v>
      </c>
      <c r="FU202" s="27">
        <f>IF(FU$9="",0,IF(DAY(FU$9)=SUMIFS(conditions!$140:$140,conditions!$8:$8,"&lt;="&amp;FU$9,conditions!$9:$9,"&gt;="&amp;FU$9),SUMIFS(conditions!$139:$139,conditions!$8:$8,"&lt;="&amp;FU$9,conditions!$9:$9,"&gt;="&amp;FU$9),0))</f>
        <v>0</v>
      </c>
      <c r="FV202" s="27">
        <f>IF(FV$9="",0,IF(DAY(FV$9)=SUMIFS(conditions!$140:$140,conditions!$8:$8,"&lt;="&amp;FV$9,conditions!$9:$9,"&gt;="&amp;FV$9),SUMIFS(conditions!$139:$139,conditions!$8:$8,"&lt;="&amp;FV$9,conditions!$9:$9,"&gt;="&amp;FV$9),0))</f>
        <v>132</v>
      </c>
      <c r="FW202" s="27">
        <f>IF(FW$9="",0,IF(DAY(FW$9)=SUMIFS(conditions!$140:$140,conditions!$8:$8,"&lt;="&amp;FW$9,conditions!$9:$9,"&gt;="&amp;FW$9),SUMIFS(conditions!$139:$139,conditions!$8:$8,"&lt;="&amp;FW$9,conditions!$9:$9,"&gt;="&amp;FW$9),0))</f>
        <v>0</v>
      </c>
      <c r="FX202" s="27">
        <f>IF(FX$9="",0,IF(DAY(FX$9)=SUMIFS(conditions!$140:$140,conditions!$8:$8,"&lt;="&amp;FX$9,conditions!$9:$9,"&gt;="&amp;FX$9),SUMIFS(conditions!$139:$139,conditions!$8:$8,"&lt;="&amp;FX$9,conditions!$9:$9,"&gt;="&amp;FX$9),0))</f>
        <v>0</v>
      </c>
      <c r="FY202" s="27">
        <f>IF(FY$9="",0,IF(DAY(FY$9)=SUMIFS(conditions!$140:$140,conditions!$8:$8,"&lt;="&amp;FY$9,conditions!$9:$9,"&gt;="&amp;FY$9),SUMIFS(conditions!$139:$139,conditions!$8:$8,"&lt;="&amp;FY$9,conditions!$9:$9,"&gt;="&amp;FY$9),0))</f>
        <v>0</v>
      </c>
      <c r="FZ202" s="27">
        <f>IF(FZ$9="",0,IF(DAY(FZ$9)=SUMIFS(conditions!$140:$140,conditions!$8:$8,"&lt;="&amp;FZ$9,conditions!$9:$9,"&gt;="&amp;FZ$9),SUMIFS(conditions!$139:$139,conditions!$8:$8,"&lt;="&amp;FZ$9,conditions!$9:$9,"&gt;="&amp;FZ$9),0))</f>
        <v>0</v>
      </c>
      <c r="GA202" s="27">
        <f>IF(GA$9="",0,IF(DAY(GA$9)=SUMIFS(conditions!$140:$140,conditions!$8:$8,"&lt;="&amp;GA$9,conditions!$9:$9,"&gt;="&amp;GA$9),SUMIFS(conditions!$139:$139,conditions!$8:$8,"&lt;="&amp;GA$9,conditions!$9:$9,"&gt;="&amp;GA$9),0))</f>
        <v>0</v>
      </c>
      <c r="GB202" s="27">
        <f>IF(GB$9="",0,IF(DAY(GB$9)=SUMIFS(conditions!$140:$140,conditions!$8:$8,"&lt;="&amp;GB$9,conditions!$9:$9,"&gt;="&amp;GB$9),SUMIFS(conditions!$139:$139,conditions!$8:$8,"&lt;="&amp;GB$9,conditions!$9:$9,"&gt;="&amp;GB$9),0))</f>
        <v>0</v>
      </c>
      <c r="GC202" s="27">
        <f>IF(GC$9="",0,IF(DAY(GC$9)=SUMIFS(conditions!$140:$140,conditions!$8:$8,"&lt;="&amp;GC$9,conditions!$9:$9,"&gt;="&amp;GC$9),SUMIFS(conditions!$139:$139,conditions!$8:$8,"&lt;="&amp;GC$9,conditions!$9:$9,"&gt;="&amp;GC$9),0))</f>
        <v>0</v>
      </c>
      <c r="GD202" s="27">
        <f>IF(GD$9="",0,IF(DAY(GD$9)=SUMIFS(conditions!$140:$140,conditions!$8:$8,"&lt;="&amp;GD$9,conditions!$9:$9,"&gt;="&amp;GD$9),SUMIFS(conditions!$139:$139,conditions!$8:$8,"&lt;="&amp;GD$9,conditions!$9:$9,"&gt;="&amp;GD$9),0))</f>
        <v>0</v>
      </c>
      <c r="GE202" s="27">
        <f>IF(GE$9="",0,IF(DAY(GE$9)=SUMIFS(conditions!$140:$140,conditions!$8:$8,"&lt;="&amp;GE$9,conditions!$9:$9,"&gt;="&amp;GE$9),SUMIFS(conditions!$139:$139,conditions!$8:$8,"&lt;="&amp;GE$9,conditions!$9:$9,"&gt;="&amp;GE$9),0))</f>
        <v>0</v>
      </c>
      <c r="GF202" s="27">
        <f>IF(GF$9="",0,IF(DAY(GF$9)=SUMIFS(conditions!$140:$140,conditions!$8:$8,"&lt;="&amp;GF$9,conditions!$9:$9,"&gt;="&amp;GF$9),SUMIFS(conditions!$139:$139,conditions!$8:$8,"&lt;="&amp;GF$9,conditions!$9:$9,"&gt;="&amp;GF$9),0))</f>
        <v>0</v>
      </c>
      <c r="GG202" s="27">
        <f>IF(GG$9="",0,IF(DAY(GG$9)=SUMIFS(conditions!$140:$140,conditions!$8:$8,"&lt;="&amp;GG$9,conditions!$9:$9,"&gt;="&amp;GG$9),SUMIFS(conditions!$139:$139,conditions!$8:$8,"&lt;="&amp;GG$9,conditions!$9:$9,"&gt;="&amp;GG$9),0))</f>
        <v>0</v>
      </c>
      <c r="GH202" s="27">
        <f>IF(GH$9="",0,IF(DAY(GH$9)=SUMIFS(conditions!$140:$140,conditions!$8:$8,"&lt;="&amp;GH$9,conditions!$9:$9,"&gt;="&amp;GH$9),SUMIFS(conditions!$139:$139,conditions!$8:$8,"&lt;="&amp;GH$9,conditions!$9:$9,"&gt;="&amp;GH$9),0))</f>
        <v>0</v>
      </c>
      <c r="GI202" s="27">
        <f>IF(GI$9="",0,IF(DAY(GI$9)=SUMIFS(conditions!$140:$140,conditions!$8:$8,"&lt;="&amp;GI$9,conditions!$9:$9,"&gt;="&amp;GI$9),SUMIFS(conditions!$139:$139,conditions!$8:$8,"&lt;="&amp;GI$9,conditions!$9:$9,"&gt;="&amp;GI$9),0))</f>
        <v>0</v>
      </c>
      <c r="GJ202" s="27">
        <f>IF(GJ$9="",0,IF(DAY(GJ$9)=SUMIFS(conditions!$140:$140,conditions!$8:$8,"&lt;="&amp;GJ$9,conditions!$9:$9,"&gt;="&amp;GJ$9),SUMIFS(conditions!$139:$139,conditions!$8:$8,"&lt;="&amp;GJ$9,conditions!$9:$9,"&gt;="&amp;GJ$9),0))</f>
        <v>0</v>
      </c>
      <c r="GK202" s="27">
        <f>IF(GK$9="",0,IF(DAY(GK$9)=SUMIFS(conditions!$140:$140,conditions!$8:$8,"&lt;="&amp;GK$9,conditions!$9:$9,"&gt;="&amp;GK$9),SUMIFS(conditions!$139:$139,conditions!$8:$8,"&lt;="&amp;GK$9,conditions!$9:$9,"&gt;="&amp;GK$9),0))</f>
        <v>0</v>
      </c>
      <c r="GL202" s="27">
        <f>IF(GL$9="",0,IF(DAY(GL$9)=SUMIFS(conditions!$140:$140,conditions!$8:$8,"&lt;="&amp;GL$9,conditions!$9:$9,"&gt;="&amp;GL$9),SUMIFS(conditions!$139:$139,conditions!$8:$8,"&lt;="&amp;GL$9,conditions!$9:$9,"&gt;="&amp;GL$9),0))</f>
        <v>0</v>
      </c>
      <c r="GM202" s="27">
        <f>IF(GM$9="",0,IF(DAY(GM$9)=SUMIFS(conditions!$140:$140,conditions!$8:$8,"&lt;="&amp;GM$9,conditions!$9:$9,"&gt;="&amp;GM$9),SUMIFS(conditions!$139:$139,conditions!$8:$8,"&lt;="&amp;GM$9,conditions!$9:$9,"&gt;="&amp;GM$9),0))</f>
        <v>0</v>
      </c>
      <c r="GN202" s="27">
        <f>IF(GN$9="",0,IF(DAY(GN$9)=SUMIFS(conditions!$140:$140,conditions!$8:$8,"&lt;="&amp;GN$9,conditions!$9:$9,"&gt;="&amp;GN$9),SUMIFS(conditions!$139:$139,conditions!$8:$8,"&lt;="&amp;GN$9,conditions!$9:$9,"&gt;="&amp;GN$9),0))</f>
        <v>0</v>
      </c>
      <c r="GO202" s="27">
        <f>IF(GO$9="",0,IF(DAY(GO$9)=SUMIFS(conditions!$140:$140,conditions!$8:$8,"&lt;="&amp;GO$9,conditions!$9:$9,"&gt;="&amp;GO$9),SUMIFS(conditions!$139:$139,conditions!$8:$8,"&lt;="&amp;GO$9,conditions!$9:$9,"&gt;="&amp;GO$9),0))</f>
        <v>0</v>
      </c>
      <c r="GP202" s="27">
        <f>IF(GP$9="",0,IF(DAY(GP$9)=SUMIFS(conditions!$140:$140,conditions!$8:$8,"&lt;="&amp;GP$9,conditions!$9:$9,"&gt;="&amp;GP$9),SUMIFS(conditions!$139:$139,conditions!$8:$8,"&lt;="&amp;GP$9,conditions!$9:$9,"&gt;="&amp;GP$9),0))</f>
        <v>0</v>
      </c>
      <c r="GQ202" s="27">
        <f>IF(GQ$9="",0,IF(DAY(GQ$9)=SUMIFS(conditions!$140:$140,conditions!$8:$8,"&lt;="&amp;GQ$9,conditions!$9:$9,"&gt;="&amp;GQ$9),SUMIFS(conditions!$139:$139,conditions!$8:$8,"&lt;="&amp;GQ$9,conditions!$9:$9,"&gt;="&amp;GQ$9),0))</f>
        <v>0</v>
      </c>
      <c r="GR202" s="27">
        <f>IF(GR$9="",0,IF(DAY(GR$9)=SUMIFS(conditions!$140:$140,conditions!$8:$8,"&lt;="&amp;GR$9,conditions!$9:$9,"&gt;="&amp;GR$9),SUMIFS(conditions!$139:$139,conditions!$8:$8,"&lt;="&amp;GR$9,conditions!$9:$9,"&gt;="&amp;GR$9),0))</f>
        <v>0</v>
      </c>
      <c r="GS202" s="27">
        <f>IF(GS$9="",0,IF(DAY(GS$9)=SUMIFS(conditions!$140:$140,conditions!$8:$8,"&lt;="&amp;GS$9,conditions!$9:$9,"&gt;="&amp;GS$9),SUMIFS(conditions!$139:$139,conditions!$8:$8,"&lt;="&amp;GS$9,conditions!$9:$9,"&gt;="&amp;GS$9),0))</f>
        <v>0</v>
      </c>
      <c r="GT202" s="27">
        <f>IF(GT$9="",0,IF(DAY(GT$9)=SUMIFS(conditions!$140:$140,conditions!$8:$8,"&lt;="&amp;GT$9,conditions!$9:$9,"&gt;="&amp;GT$9),SUMIFS(conditions!$139:$139,conditions!$8:$8,"&lt;="&amp;GT$9,conditions!$9:$9,"&gt;="&amp;GT$9),0))</f>
        <v>0</v>
      </c>
      <c r="GU202" s="27">
        <f>IF(GU$9="",0,IF(DAY(GU$9)=SUMIFS(conditions!$140:$140,conditions!$8:$8,"&lt;="&amp;GU$9,conditions!$9:$9,"&gt;="&amp;GU$9),SUMIFS(conditions!$139:$139,conditions!$8:$8,"&lt;="&amp;GU$9,conditions!$9:$9,"&gt;="&amp;GU$9),0))</f>
        <v>0</v>
      </c>
      <c r="GV202" s="27">
        <f>IF(GV$9="",0,IF(DAY(GV$9)=SUMIFS(conditions!$140:$140,conditions!$8:$8,"&lt;="&amp;GV$9,conditions!$9:$9,"&gt;="&amp;GV$9),SUMIFS(conditions!$139:$139,conditions!$8:$8,"&lt;="&amp;GV$9,conditions!$9:$9,"&gt;="&amp;GV$9),0))</f>
        <v>0</v>
      </c>
      <c r="GW202" s="27">
        <f>IF(GW$9="",0,IF(DAY(GW$9)=SUMIFS(conditions!$140:$140,conditions!$8:$8,"&lt;="&amp;GW$9,conditions!$9:$9,"&gt;="&amp;GW$9),SUMIFS(conditions!$139:$139,conditions!$8:$8,"&lt;="&amp;GW$9,conditions!$9:$9,"&gt;="&amp;GW$9),0))</f>
        <v>0</v>
      </c>
      <c r="GX202" s="27">
        <f>IF(GX$9="",0,IF(DAY(GX$9)=SUMIFS(conditions!$140:$140,conditions!$8:$8,"&lt;="&amp;GX$9,conditions!$9:$9,"&gt;="&amp;GX$9),SUMIFS(conditions!$139:$139,conditions!$8:$8,"&lt;="&amp;GX$9,conditions!$9:$9,"&gt;="&amp;GX$9),0))</f>
        <v>0</v>
      </c>
      <c r="GY202" s="27">
        <f>IF(GY$9="",0,IF(DAY(GY$9)=SUMIFS(conditions!$140:$140,conditions!$8:$8,"&lt;="&amp;GY$9,conditions!$9:$9,"&gt;="&amp;GY$9),SUMIFS(conditions!$139:$139,conditions!$8:$8,"&lt;="&amp;GY$9,conditions!$9:$9,"&gt;="&amp;GY$9),0))</f>
        <v>0</v>
      </c>
      <c r="GZ202" s="27">
        <f>IF(GZ$9="",0,IF(DAY(GZ$9)=SUMIFS(conditions!$140:$140,conditions!$8:$8,"&lt;="&amp;GZ$9,conditions!$9:$9,"&gt;="&amp;GZ$9),SUMIFS(conditions!$139:$139,conditions!$8:$8,"&lt;="&amp;GZ$9,conditions!$9:$9,"&gt;="&amp;GZ$9),0))</f>
        <v>0</v>
      </c>
      <c r="HA202" s="27">
        <f>IF(HA$9="",0,IF(DAY(HA$9)=SUMIFS(conditions!$140:$140,conditions!$8:$8,"&lt;="&amp;HA$9,conditions!$9:$9,"&gt;="&amp;HA$9),SUMIFS(conditions!$139:$139,conditions!$8:$8,"&lt;="&amp;HA$9,conditions!$9:$9,"&gt;="&amp;HA$9),0))</f>
        <v>132</v>
      </c>
      <c r="HB202" s="27">
        <f>IF(HB$9="",0,IF(DAY(HB$9)=SUMIFS(conditions!$140:$140,conditions!$8:$8,"&lt;="&amp;HB$9,conditions!$9:$9,"&gt;="&amp;HB$9),SUMIFS(conditions!$139:$139,conditions!$8:$8,"&lt;="&amp;HB$9,conditions!$9:$9,"&gt;="&amp;HB$9),0))</f>
        <v>0</v>
      </c>
      <c r="HC202" s="27">
        <f>IF(HC$9="",0,IF(DAY(HC$9)=SUMIFS(conditions!$140:$140,conditions!$8:$8,"&lt;="&amp;HC$9,conditions!$9:$9,"&gt;="&amp;HC$9),SUMIFS(conditions!$139:$139,conditions!$8:$8,"&lt;="&amp;HC$9,conditions!$9:$9,"&gt;="&amp;HC$9),0))</f>
        <v>0</v>
      </c>
      <c r="HD202" s="27">
        <f>IF(HD$9="",0,IF(DAY(HD$9)=SUMIFS(conditions!$140:$140,conditions!$8:$8,"&lt;="&amp;HD$9,conditions!$9:$9,"&gt;="&amp;HD$9),SUMIFS(conditions!$139:$139,conditions!$8:$8,"&lt;="&amp;HD$9,conditions!$9:$9,"&gt;="&amp;HD$9),0))</f>
        <v>0</v>
      </c>
      <c r="HE202" s="27">
        <f>IF(HE$9="",0,IF(DAY(HE$9)=SUMIFS(conditions!$140:$140,conditions!$8:$8,"&lt;="&amp;HE$9,conditions!$9:$9,"&gt;="&amp;HE$9),SUMIFS(conditions!$139:$139,conditions!$8:$8,"&lt;="&amp;HE$9,conditions!$9:$9,"&gt;="&amp;HE$9),0))</f>
        <v>0</v>
      </c>
      <c r="HF202" s="27">
        <f>IF(HF$9="",0,IF(DAY(HF$9)=SUMIFS(conditions!$140:$140,conditions!$8:$8,"&lt;="&amp;HF$9,conditions!$9:$9,"&gt;="&amp;HF$9),SUMIFS(conditions!$139:$139,conditions!$8:$8,"&lt;="&amp;HF$9,conditions!$9:$9,"&gt;="&amp;HF$9),0))</f>
        <v>0</v>
      </c>
      <c r="HG202" s="27">
        <f>IF(HG$9="",0,IF(DAY(HG$9)=SUMIFS(conditions!$140:$140,conditions!$8:$8,"&lt;="&amp;HG$9,conditions!$9:$9,"&gt;="&amp;HG$9),SUMIFS(conditions!$139:$139,conditions!$8:$8,"&lt;="&amp;HG$9,conditions!$9:$9,"&gt;="&amp;HG$9),0))</f>
        <v>0</v>
      </c>
      <c r="HH202" s="27">
        <f>IF(HH$9="",0,IF(DAY(HH$9)=SUMIFS(conditions!$140:$140,conditions!$8:$8,"&lt;="&amp;HH$9,conditions!$9:$9,"&gt;="&amp;HH$9),SUMIFS(conditions!$139:$139,conditions!$8:$8,"&lt;="&amp;HH$9,conditions!$9:$9,"&gt;="&amp;HH$9),0))</f>
        <v>0</v>
      </c>
      <c r="HI202" s="27">
        <f>IF(HI$9="",0,IF(DAY(HI$9)=SUMIFS(conditions!$140:$140,conditions!$8:$8,"&lt;="&amp;HI$9,conditions!$9:$9,"&gt;="&amp;HI$9),SUMIFS(conditions!$139:$139,conditions!$8:$8,"&lt;="&amp;HI$9,conditions!$9:$9,"&gt;="&amp;HI$9),0))</f>
        <v>0</v>
      </c>
      <c r="HJ202" s="27">
        <f>IF(HJ$9="",0,IF(DAY(HJ$9)=SUMIFS(conditions!$140:$140,conditions!$8:$8,"&lt;="&amp;HJ$9,conditions!$9:$9,"&gt;="&amp;HJ$9),SUMIFS(conditions!$139:$139,conditions!$8:$8,"&lt;="&amp;HJ$9,conditions!$9:$9,"&gt;="&amp;HJ$9),0))</f>
        <v>0</v>
      </c>
      <c r="HK202" s="27">
        <f>IF(HK$9="",0,IF(DAY(HK$9)=SUMIFS(conditions!$140:$140,conditions!$8:$8,"&lt;="&amp;HK$9,conditions!$9:$9,"&gt;="&amp;HK$9),SUMIFS(conditions!$139:$139,conditions!$8:$8,"&lt;="&amp;HK$9,conditions!$9:$9,"&gt;="&amp;HK$9),0))</f>
        <v>0</v>
      </c>
      <c r="HL202" s="27">
        <f>IF(HL$9="",0,IF(DAY(HL$9)=SUMIFS(conditions!$140:$140,conditions!$8:$8,"&lt;="&amp;HL$9,conditions!$9:$9,"&gt;="&amp;HL$9),SUMIFS(conditions!$139:$139,conditions!$8:$8,"&lt;="&amp;HL$9,conditions!$9:$9,"&gt;="&amp;HL$9),0))</f>
        <v>0</v>
      </c>
      <c r="HM202" s="27">
        <f>IF(HM$9="",0,IF(DAY(HM$9)=SUMIFS(conditions!$140:$140,conditions!$8:$8,"&lt;="&amp;HM$9,conditions!$9:$9,"&gt;="&amp;HM$9),SUMIFS(conditions!$139:$139,conditions!$8:$8,"&lt;="&amp;HM$9,conditions!$9:$9,"&gt;="&amp;HM$9),0))</f>
        <v>0</v>
      </c>
      <c r="HN202" s="27">
        <f>IF(HN$9="",0,IF(DAY(HN$9)=SUMIFS(conditions!$140:$140,conditions!$8:$8,"&lt;="&amp;HN$9,conditions!$9:$9,"&gt;="&amp;HN$9),SUMIFS(conditions!$139:$139,conditions!$8:$8,"&lt;="&amp;HN$9,conditions!$9:$9,"&gt;="&amp;HN$9),0))</f>
        <v>0</v>
      </c>
      <c r="HO202" s="27">
        <f>IF(HO$9="",0,IF(DAY(HO$9)=SUMIFS(conditions!$140:$140,conditions!$8:$8,"&lt;="&amp;HO$9,conditions!$9:$9,"&gt;="&amp;HO$9),SUMIFS(conditions!$139:$139,conditions!$8:$8,"&lt;="&amp;HO$9,conditions!$9:$9,"&gt;="&amp;HO$9),0))</f>
        <v>0</v>
      </c>
      <c r="HP202" s="27">
        <f>IF(HP$9="",0,IF(DAY(HP$9)=SUMIFS(conditions!$140:$140,conditions!$8:$8,"&lt;="&amp;HP$9,conditions!$9:$9,"&gt;="&amp;HP$9),SUMIFS(conditions!$139:$139,conditions!$8:$8,"&lt;="&amp;HP$9,conditions!$9:$9,"&gt;="&amp;HP$9),0))</f>
        <v>0</v>
      </c>
      <c r="HQ202" s="27">
        <f>IF(HQ$9="",0,IF(DAY(HQ$9)=SUMIFS(conditions!$140:$140,conditions!$8:$8,"&lt;="&amp;HQ$9,conditions!$9:$9,"&gt;="&amp;HQ$9),SUMIFS(conditions!$139:$139,conditions!$8:$8,"&lt;="&amp;HQ$9,conditions!$9:$9,"&gt;="&amp;HQ$9),0))</f>
        <v>0</v>
      </c>
      <c r="HR202" s="27">
        <f>IF(HR$9="",0,IF(DAY(HR$9)=SUMIFS(conditions!$140:$140,conditions!$8:$8,"&lt;="&amp;HR$9,conditions!$9:$9,"&gt;="&amp;HR$9),SUMIFS(conditions!$139:$139,conditions!$8:$8,"&lt;="&amp;HR$9,conditions!$9:$9,"&gt;="&amp;HR$9),0))</f>
        <v>0</v>
      </c>
      <c r="HS202" s="27">
        <f>IF(HS$9="",0,IF(DAY(HS$9)=SUMIFS(conditions!$140:$140,conditions!$8:$8,"&lt;="&amp;HS$9,conditions!$9:$9,"&gt;="&amp;HS$9),SUMIFS(conditions!$139:$139,conditions!$8:$8,"&lt;="&amp;HS$9,conditions!$9:$9,"&gt;="&amp;HS$9),0))</f>
        <v>0</v>
      </c>
      <c r="HT202" s="27">
        <f>IF(HT$9="",0,IF(DAY(HT$9)=SUMIFS(conditions!$140:$140,conditions!$8:$8,"&lt;="&amp;HT$9,conditions!$9:$9,"&gt;="&amp;HT$9),SUMIFS(conditions!$139:$139,conditions!$8:$8,"&lt;="&amp;HT$9,conditions!$9:$9,"&gt;="&amp;HT$9),0))</f>
        <v>0</v>
      </c>
      <c r="HU202" s="27">
        <f>IF(HU$9="",0,IF(DAY(HU$9)=SUMIFS(conditions!$140:$140,conditions!$8:$8,"&lt;="&amp;HU$9,conditions!$9:$9,"&gt;="&amp;HU$9),SUMIFS(conditions!$139:$139,conditions!$8:$8,"&lt;="&amp;HU$9,conditions!$9:$9,"&gt;="&amp;HU$9),0))</f>
        <v>0</v>
      </c>
      <c r="HV202" s="27">
        <f>IF(HV$9="",0,IF(DAY(HV$9)=SUMIFS(conditions!$140:$140,conditions!$8:$8,"&lt;="&amp;HV$9,conditions!$9:$9,"&gt;="&amp;HV$9),SUMIFS(conditions!$139:$139,conditions!$8:$8,"&lt;="&amp;HV$9,conditions!$9:$9,"&gt;="&amp;HV$9),0))</f>
        <v>0</v>
      </c>
      <c r="HW202" s="27">
        <f>IF(HW$9="",0,IF(DAY(HW$9)=SUMIFS(conditions!$140:$140,conditions!$8:$8,"&lt;="&amp;HW$9,conditions!$9:$9,"&gt;="&amp;HW$9),SUMIFS(conditions!$139:$139,conditions!$8:$8,"&lt;="&amp;HW$9,conditions!$9:$9,"&gt;="&amp;HW$9),0))</f>
        <v>0</v>
      </c>
      <c r="HX202" s="27">
        <f>IF(HX$9="",0,IF(DAY(HX$9)=SUMIFS(conditions!$140:$140,conditions!$8:$8,"&lt;="&amp;HX$9,conditions!$9:$9,"&gt;="&amp;HX$9),SUMIFS(conditions!$139:$139,conditions!$8:$8,"&lt;="&amp;HX$9,conditions!$9:$9,"&gt;="&amp;HX$9),0))</f>
        <v>0</v>
      </c>
      <c r="HY202" s="27">
        <f>IF(HY$9="",0,IF(DAY(HY$9)=SUMIFS(conditions!$140:$140,conditions!$8:$8,"&lt;="&amp;HY$9,conditions!$9:$9,"&gt;="&amp;HY$9),SUMIFS(conditions!$139:$139,conditions!$8:$8,"&lt;="&amp;HY$9,conditions!$9:$9,"&gt;="&amp;HY$9),0))</f>
        <v>0</v>
      </c>
      <c r="HZ202" s="27">
        <f>IF(HZ$9="",0,IF(DAY(HZ$9)=SUMIFS(conditions!$140:$140,conditions!$8:$8,"&lt;="&amp;HZ$9,conditions!$9:$9,"&gt;="&amp;HZ$9),SUMIFS(conditions!$139:$139,conditions!$8:$8,"&lt;="&amp;HZ$9,conditions!$9:$9,"&gt;="&amp;HZ$9),0))</f>
        <v>0</v>
      </c>
      <c r="IA202" s="27">
        <f>IF(IA$9="",0,IF(DAY(IA$9)=SUMIFS(conditions!$140:$140,conditions!$8:$8,"&lt;="&amp;IA$9,conditions!$9:$9,"&gt;="&amp;IA$9),SUMIFS(conditions!$139:$139,conditions!$8:$8,"&lt;="&amp;IA$9,conditions!$9:$9,"&gt;="&amp;IA$9),0))</f>
        <v>0</v>
      </c>
      <c r="IB202" s="27">
        <f>IF(IB$9="",0,IF(DAY(IB$9)=SUMIFS(conditions!$140:$140,conditions!$8:$8,"&lt;="&amp;IB$9,conditions!$9:$9,"&gt;="&amp;IB$9),SUMIFS(conditions!$139:$139,conditions!$8:$8,"&lt;="&amp;IB$9,conditions!$9:$9,"&gt;="&amp;IB$9),0))</f>
        <v>0</v>
      </c>
      <c r="IC202" s="27">
        <f>IF(IC$9="",0,IF(DAY(IC$9)=SUMIFS(conditions!$140:$140,conditions!$8:$8,"&lt;="&amp;IC$9,conditions!$9:$9,"&gt;="&amp;IC$9),SUMIFS(conditions!$139:$139,conditions!$8:$8,"&lt;="&amp;IC$9,conditions!$9:$9,"&gt;="&amp;IC$9),0))</f>
        <v>0</v>
      </c>
      <c r="ID202" s="27">
        <f>IF(ID$9="",0,IF(DAY(ID$9)=SUMIFS(conditions!$140:$140,conditions!$8:$8,"&lt;="&amp;ID$9,conditions!$9:$9,"&gt;="&amp;ID$9),SUMIFS(conditions!$139:$139,conditions!$8:$8,"&lt;="&amp;ID$9,conditions!$9:$9,"&gt;="&amp;ID$9),0))</f>
        <v>0</v>
      </c>
      <c r="IE202" s="27">
        <f>IF(IE$9="",0,IF(DAY(IE$9)=SUMIFS(conditions!$140:$140,conditions!$8:$8,"&lt;="&amp;IE$9,conditions!$9:$9,"&gt;="&amp;IE$9),SUMIFS(conditions!$139:$139,conditions!$8:$8,"&lt;="&amp;IE$9,conditions!$9:$9,"&gt;="&amp;IE$9),0))</f>
        <v>0</v>
      </c>
      <c r="IF202" s="27">
        <f>IF(IF$9="",0,IF(DAY(IF$9)=SUMIFS(conditions!$140:$140,conditions!$8:$8,"&lt;="&amp;IF$9,conditions!$9:$9,"&gt;="&amp;IF$9),SUMIFS(conditions!$139:$139,conditions!$8:$8,"&lt;="&amp;IF$9,conditions!$9:$9,"&gt;="&amp;IF$9),0))</f>
        <v>132</v>
      </c>
      <c r="IG202" s="27">
        <f>IF(IG$9="",0,IF(DAY(IG$9)=SUMIFS(conditions!$140:$140,conditions!$8:$8,"&lt;="&amp;IG$9,conditions!$9:$9,"&gt;="&amp;IG$9),SUMIFS(conditions!$139:$139,conditions!$8:$8,"&lt;="&amp;IG$9,conditions!$9:$9,"&gt;="&amp;IG$9),0))</f>
        <v>0</v>
      </c>
      <c r="IH202" s="27">
        <f>IF(IH$9="",0,IF(DAY(IH$9)=SUMIFS(conditions!$140:$140,conditions!$8:$8,"&lt;="&amp;IH$9,conditions!$9:$9,"&gt;="&amp;IH$9),SUMIFS(conditions!$139:$139,conditions!$8:$8,"&lt;="&amp;IH$9,conditions!$9:$9,"&gt;="&amp;IH$9),0))</f>
        <v>0</v>
      </c>
      <c r="II202" s="27">
        <f>IF(II$9="",0,IF(DAY(II$9)=SUMIFS(conditions!$140:$140,conditions!$8:$8,"&lt;="&amp;II$9,conditions!$9:$9,"&gt;="&amp;II$9),SUMIFS(conditions!$139:$139,conditions!$8:$8,"&lt;="&amp;II$9,conditions!$9:$9,"&gt;="&amp;II$9),0))</f>
        <v>0</v>
      </c>
      <c r="IJ202" s="27">
        <f>IF(IJ$9="",0,IF(DAY(IJ$9)=SUMIFS(conditions!$140:$140,conditions!$8:$8,"&lt;="&amp;IJ$9,conditions!$9:$9,"&gt;="&amp;IJ$9),SUMIFS(conditions!$139:$139,conditions!$8:$8,"&lt;="&amp;IJ$9,conditions!$9:$9,"&gt;="&amp;IJ$9),0))</f>
        <v>0</v>
      </c>
      <c r="IK202" s="27">
        <f>IF(IK$9="",0,IF(DAY(IK$9)=SUMIFS(conditions!$140:$140,conditions!$8:$8,"&lt;="&amp;IK$9,conditions!$9:$9,"&gt;="&amp;IK$9),SUMIFS(conditions!$139:$139,conditions!$8:$8,"&lt;="&amp;IK$9,conditions!$9:$9,"&gt;="&amp;IK$9),0))</f>
        <v>0</v>
      </c>
      <c r="IL202" s="27">
        <f>IF(IL$9="",0,IF(DAY(IL$9)=SUMIFS(conditions!$140:$140,conditions!$8:$8,"&lt;="&amp;IL$9,conditions!$9:$9,"&gt;="&amp;IL$9),SUMIFS(conditions!$139:$139,conditions!$8:$8,"&lt;="&amp;IL$9,conditions!$9:$9,"&gt;="&amp;IL$9),0))</f>
        <v>0</v>
      </c>
      <c r="IM202" s="27">
        <f>IF(IM$9="",0,IF(DAY(IM$9)=SUMIFS(conditions!$140:$140,conditions!$8:$8,"&lt;="&amp;IM$9,conditions!$9:$9,"&gt;="&amp;IM$9),SUMIFS(conditions!$139:$139,conditions!$8:$8,"&lt;="&amp;IM$9,conditions!$9:$9,"&gt;="&amp;IM$9),0))</f>
        <v>0</v>
      </c>
      <c r="IN202" s="27">
        <f>IF(IN$9="",0,IF(DAY(IN$9)=SUMIFS(conditions!$140:$140,conditions!$8:$8,"&lt;="&amp;IN$9,conditions!$9:$9,"&gt;="&amp;IN$9),SUMIFS(conditions!$139:$139,conditions!$8:$8,"&lt;="&amp;IN$9,conditions!$9:$9,"&gt;="&amp;IN$9),0))</f>
        <v>0</v>
      </c>
      <c r="IO202" s="27">
        <f>IF(IO$9="",0,IF(DAY(IO$9)=SUMIFS(conditions!$140:$140,conditions!$8:$8,"&lt;="&amp;IO$9,conditions!$9:$9,"&gt;="&amp;IO$9),SUMIFS(conditions!$139:$139,conditions!$8:$8,"&lt;="&amp;IO$9,conditions!$9:$9,"&gt;="&amp;IO$9),0))</f>
        <v>0</v>
      </c>
      <c r="IP202" s="27">
        <f>IF(IP$9="",0,IF(DAY(IP$9)=SUMIFS(conditions!$140:$140,conditions!$8:$8,"&lt;="&amp;IP$9,conditions!$9:$9,"&gt;="&amp;IP$9),SUMIFS(conditions!$139:$139,conditions!$8:$8,"&lt;="&amp;IP$9,conditions!$9:$9,"&gt;="&amp;IP$9),0))</f>
        <v>0</v>
      </c>
      <c r="IQ202" s="27">
        <f>IF(IQ$9="",0,IF(DAY(IQ$9)=SUMIFS(conditions!$140:$140,conditions!$8:$8,"&lt;="&amp;IQ$9,conditions!$9:$9,"&gt;="&amp;IQ$9),SUMIFS(conditions!$139:$139,conditions!$8:$8,"&lt;="&amp;IQ$9,conditions!$9:$9,"&gt;="&amp;IQ$9),0))</f>
        <v>0</v>
      </c>
      <c r="IR202" s="27">
        <f>IF(IR$9="",0,IF(DAY(IR$9)=SUMIFS(conditions!$140:$140,conditions!$8:$8,"&lt;="&amp;IR$9,conditions!$9:$9,"&gt;="&amp;IR$9),SUMIFS(conditions!$139:$139,conditions!$8:$8,"&lt;="&amp;IR$9,conditions!$9:$9,"&gt;="&amp;IR$9),0))</f>
        <v>0</v>
      </c>
      <c r="IS202" s="27">
        <f>IF(IS$9="",0,IF(DAY(IS$9)=SUMIFS(conditions!$140:$140,conditions!$8:$8,"&lt;="&amp;IS$9,conditions!$9:$9,"&gt;="&amp;IS$9),SUMIFS(conditions!$139:$139,conditions!$8:$8,"&lt;="&amp;IS$9,conditions!$9:$9,"&gt;="&amp;IS$9),0))</f>
        <v>0</v>
      </c>
      <c r="IT202" s="27">
        <f>IF(IT$9="",0,IF(DAY(IT$9)=SUMIFS(conditions!$140:$140,conditions!$8:$8,"&lt;="&amp;IT$9,conditions!$9:$9,"&gt;="&amp;IT$9),SUMIFS(conditions!$139:$139,conditions!$8:$8,"&lt;="&amp;IT$9,conditions!$9:$9,"&gt;="&amp;IT$9),0))</f>
        <v>0</v>
      </c>
      <c r="IU202" s="27">
        <f>IF(IU$9="",0,IF(DAY(IU$9)=SUMIFS(conditions!$140:$140,conditions!$8:$8,"&lt;="&amp;IU$9,conditions!$9:$9,"&gt;="&amp;IU$9),SUMIFS(conditions!$139:$139,conditions!$8:$8,"&lt;="&amp;IU$9,conditions!$9:$9,"&gt;="&amp;IU$9),0))</f>
        <v>0</v>
      </c>
      <c r="IV202" s="27">
        <f>IF(IV$9="",0,IF(DAY(IV$9)=SUMIFS(conditions!$140:$140,conditions!$8:$8,"&lt;="&amp;IV$9,conditions!$9:$9,"&gt;="&amp;IV$9),SUMIFS(conditions!$139:$139,conditions!$8:$8,"&lt;="&amp;IV$9,conditions!$9:$9,"&gt;="&amp;IV$9),0))</f>
        <v>0</v>
      </c>
      <c r="IW202" s="27">
        <f>IF(IW$9="",0,IF(DAY(IW$9)=SUMIFS(conditions!$140:$140,conditions!$8:$8,"&lt;="&amp;IW$9,conditions!$9:$9,"&gt;="&amp;IW$9),SUMIFS(conditions!$139:$139,conditions!$8:$8,"&lt;="&amp;IW$9,conditions!$9:$9,"&gt;="&amp;IW$9),0))</f>
        <v>0</v>
      </c>
      <c r="IX202" s="27">
        <f>IF(IX$9="",0,IF(DAY(IX$9)=SUMIFS(conditions!$140:$140,conditions!$8:$8,"&lt;="&amp;IX$9,conditions!$9:$9,"&gt;="&amp;IX$9),SUMIFS(conditions!$139:$139,conditions!$8:$8,"&lt;="&amp;IX$9,conditions!$9:$9,"&gt;="&amp;IX$9),0))</f>
        <v>0</v>
      </c>
      <c r="IY202" s="27">
        <f>IF(IY$9="",0,IF(DAY(IY$9)=SUMIFS(conditions!$140:$140,conditions!$8:$8,"&lt;="&amp;IY$9,conditions!$9:$9,"&gt;="&amp;IY$9),SUMIFS(conditions!$139:$139,conditions!$8:$8,"&lt;="&amp;IY$9,conditions!$9:$9,"&gt;="&amp;IY$9),0))</f>
        <v>0</v>
      </c>
      <c r="IZ202" s="27">
        <f>IF(IZ$9="",0,IF(DAY(IZ$9)=SUMIFS(conditions!$140:$140,conditions!$8:$8,"&lt;="&amp;IZ$9,conditions!$9:$9,"&gt;="&amp;IZ$9),SUMIFS(conditions!$139:$139,conditions!$8:$8,"&lt;="&amp;IZ$9,conditions!$9:$9,"&gt;="&amp;IZ$9),0))</f>
        <v>0</v>
      </c>
      <c r="JA202" s="27">
        <f>IF(JA$9="",0,IF(DAY(JA$9)=SUMIFS(conditions!$140:$140,conditions!$8:$8,"&lt;="&amp;JA$9,conditions!$9:$9,"&gt;="&amp;JA$9),SUMIFS(conditions!$139:$139,conditions!$8:$8,"&lt;="&amp;JA$9,conditions!$9:$9,"&gt;="&amp;JA$9),0))</f>
        <v>0</v>
      </c>
      <c r="JB202" s="27">
        <f>IF(JB$9="",0,IF(DAY(JB$9)=SUMIFS(conditions!$140:$140,conditions!$8:$8,"&lt;="&amp;JB$9,conditions!$9:$9,"&gt;="&amp;JB$9),SUMIFS(conditions!$139:$139,conditions!$8:$8,"&lt;="&amp;JB$9,conditions!$9:$9,"&gt;="&amp;JB$9),0))</f>
        <v>0</v>
      </c>
      <c r="JC202" s="27">
        <f>IF(JC$9="",0,IF(DAY(JC$9)=SUMIFS(conditions!$140:$140,conditions!$8:$8,"&lt;="&amp;JC$9,conditions!$9:$9,"&gt;="&amp;JC$9),SUMIFS(conditions!$139:$139,conditions!$8:$8,"&lt;="&amp;JC$9,conditions!$9:$9,"&gt;="&amp;JC$9),0))</f>
        <v>0</v>
      </c>
      <c r="JD202" s="27">
        <f>IF(JD$9="",0,IF(DAY(JD$9)=SUMIFS(conditions!$140:$140,conditions!$8:$8,"&lt;="&amp;JD$9,conditions!$9:$9,"&gt;="&amp;JD$9),SUMIFS(conditions!$139:$139,conditions!$8:$8,"&lt;="&amp;JD$9,conditions!$9:$9,"&gt;="&amp;JD$9),0))</f>
        <v>0</v>
      </c>
      <c r="JE202" s="27">
        <f>IF(JE$9="",0,IF(DAY(JE$9)=SUMIFS(conditions!$140:$140,conditions!$8:$8,"&lt;="&amp;JE$9,conditions!$9:$9,"&gt;="&amp;JE$9),SUMIFS(conditions!$139:$139,conditions!$8:$8,"&lt;="&amp;JE$9,conditions!$9:$9,"&gt;="&amp;JE$9),0))</f>
        <v>0</v>
      </c>
      <c r="JF202" s="27">
        <f>IF(JF$9="",0,IF(DAY(JF$9)=SUMIFS(conditions!$140:$140,conditions!$8:$8,"&lt;="&amp;JF$9,conditions!$9:$9,"&gt;="&amp;JF$9),SUMIFS(conditions!$139:$139,conditions!$8:$8,"&lt;="&amp;JF$9,conditions!$9:$9,"&gt;="&amp;JF$9),0))</f>
        <v>0</v>
      </c>
      <c r="JG202" s="27">
        <f>IF(JG$9="",0,IF(DAY(JG$9)=SUMIFS(conditions!$140:$140,conditions!$8:$8,"&lt;="&amp;JG$9,conditions!$9:$9,"&gt;="&amp;JG$9),SUMIFS(conditions!$139:$139,conditions!$8:$8,"&lt;="&amp;JG$9,conditions!$9:$9,"&gt;="&amp;JG$9),0))</f>
        <v>0</v>
      </c>
      <c r="JH202" s="27">
        <f>IF(JH$9="",0,IF(DAY(JH$9)=SUMIFS(conditions!$140:$140,conditions!$8:$8,"&lt;="&amp;JH$9,conditions!$9:$9,"&gt;="&amp;JH$9),SUMIFS(conditions!$139:$139,conditions!$8:$8,"&lt;="&amp;JH$9,conditions!$9:$9,"&gt;="&amp;JH$9),0))</f>
        <v>0</v>
      </c>
      <c r="JI202" s="27">
        <f>IF(JI$9="",0,IF(DAY(JI$9)=SUMIFS(conditions!$140:$140,conditions!$8:$8,"&lt;="&amp;JI$9,conditions!$9:$9,"&gt;="&amp;JI$9),SUMIFS(conditions!$139:$139,conditions!$8:$8,"&lt;="&amp;JI$9,conditions!$9:$9,"&gt;="&amp;JI$9),0))</f>
        <v>132</v>
      </c>
      <c r="JJ202" s="27">
        <f>IF(JJ$9="",0,IF(DAY(JJ$9)=SUMIFS(conditions!$140:$140,conditions!$8:$8,"&lt;="&amp;JJ$9,conditions!$9:$9,"&gt;="&amp;JJ$9),SUMIFS(conditions!$139:$139,conditions!$8:$8,"&lt;="&amp;JJ$9,conditions!$9:$9,"&gt;="&amp;JJ$9),0))</f>
        <v>0</v>
      </c>
      <c r="JK202" s="27">
        <f>IF(JK$9="",0,IF(DAY(JK$9)=SUMIFS(conditions!$140:$140,conditions!$8:$8,"&lt;="&amp;JK$9,conditions!$9:$9,"&gt;="&amp;JK$9),SUMIFS(conditions!$139:$139,conditions!$8:$8,"&lt;="&amp;JK$9,conditions!$9:$9,"&gt;="&amp;JK$9),0))</f>
        <v>0</v>
      </c>
      <c r="JL202" s="27">
        <f>IF(JL$9="",0,IF(DAY(JL$9)=SUMIFS(conditions!$140:$140,conditions!$8:$8,"&lt;="&amp;JL$9,conditions!$9:$9,"&gt;="&amp;JL$9),SUMIFS(conditions!$139:$139,conditions!$8:$8,"&lt;="&amp;JL$9,conditions!$9:$9,"&gt;="&amp;JL$9),0))</f>
        <v>0</v>
      </c>
      <c r="JM202" s="27">
        <f>IF(JM$9="",0,IF(DAY(JM$9)=SUMIFS(conditions!$140:$140,conditions!$8:$8,"&lt;="&amp;JM$9,conditions!$9:$9,"&gt;="&amp;JM$9),SUMIFS(conditions!$139:$139,conditions!$8:$8,"&lt;="&amp;JM$9,conditions!$9:$9,"&gt;="&amp;JM$9),0))</f>
        <v>0</v>
      </c>
      <c r="JN202" s="27">
        <f>IF(JN$9="",0,IF(DAY(JN$9)=SUMIFS(conditions!$140:$140,conditions!$8:$8,"&lt;="&amp;JN$9,conditions!$9:$9,"&gt;="&amp;JN$9),SUMIFS(conditions!$139:$139,conditions!$8:$8,"&lt;="&amp;JN$9,conditions!$9:$9,"&gt;="&amp;JN$9),0))</f>
        <v>0</v>
      </c>
      <c r="JO202" s="27">
        <f>IF(JO$9="",0,IF(DAY(JO$9)=SUMIFS(conditions!$140:$140,conditions!$8:$8,"&lt;="&amp;JO$9,conditions!$9:$9,"&gt;="&amp;JO$9),SUMIFS(conditions!$139:$139,conditions!$8:$8,"&lt;="&amp;JO$9,conditions!$9:$9,"&gt;="&amp;JO$9),0))</f>
        <v>0</v>
      </c>
      <c r="JP202" s="27">
        <f>IF(JP$9="",0,IF(DAY(JP$9)=SUMIFS(conditions!$140:$140,conditions!$8:$8,"&lt;="&amp;JP$9,conditions!$9:$9,"&gt;="&amp;JP$9),SUMIFS(conditions!$139:$139,conditions!$8:$8,"&lt;="&amp;JP$9,conditions!$9:$9,"&gt;="&amp;JP$9),0))</f>
        <v>0</v>
      </c>
      <c r="JQ202" s="27">
        <f>IF(JQ$9="",0,IF(DAY(JQ$9)=SUMIFS(conditions!$140:$140,conditions!$8:$8,"&lt;="&amp;JQ$9,conditions!$9:$9,"&gt;="&amp;JQ$9),SUMIFS(conditions!$139:$139,conditions!$8:$8,"&lt;="&amp;JQ$9,conditions!$9:$9,"&gt;="&amp;JQ$9),0))</f>
        <v>0</v>
      </c>
      <c r="JR202" s="27">
        <f>IF(JR$9="",0,IF(DAY(JR$9)=SUMIFS(conditions!$140:$140,conditions!$8:$8,"&lt;="&amp;JR$9,conditions!$9:$9,"&gt;="&amp;JR$9),SUMIFS(conditions!$139:$139,conditions!$8:$8,"&lt;="&amp;JR$9,conditions!$9:$9,"&gt;="&amp;JR$9),0))</f>
        <v>0</v>
      </c>
      <c r="JS202" s="27">
        <f>IF(JS$9="",0,IF(DAY(JS$9)=SUMIFS(conditions!$140:$140,conditions!$8:$8,"&lt;="&amp;JS$9,conditions!$9:$9,"&gt;="&amp;JS$9),SUMIFS(conditions!$139:$139,conditions!$8:$8,"&lt;="&amp;JS$9,conditions!$9:$9,"&gt;="&amp;JS$9),0))</f>
        <v>0</v>
      </c>
      <c r="JT202" s="27">
        <f>IF(JT$9="",0,IF(DAY(JT$9)=SUMIFS(conditions!$140:$140,conditions!$8:$8,"&lt;="&amp;JT$9,conditions!$9:$9,"&gt;="&amp;JT$9),SUMIFS(conditions!$139:$139,conditions!$8:$8,"&lt;="&amp;JT$9,conditions!$9:$9,"&gt;="&amp;JT$9),0))</f>
        <v>0</v>
      </c>
      <c r="JU202" s="27">
        <f>IF(JU$9="",0,IF(DAY(JU$9)=SUMIFS(conditions!$140:$140,conditions!$8:$8,"&lt;="&amp;JU$9,conditions!$9:$9,"&gt;="&amp;JU$9),SUMIFS(conditions!$139:$139,conditions!$8:$8,"&lt;="&amp;JU$9,conditions!$9:$9,"&gt;="&amp;JU$9),0))</f>
        <v>0</v>
      </c>
      <c r="JV202" s="27">
        <f>IF(JV$9="",0,IF(DAY(JV$9)=SUMIFS(conditions!$140:$140,conditions!$8:$8,"&lt;="&amp;JV$9,conditions!$9:$9,"&gt;="&amp;JV$9),SUMIFS(conditions!$139:$139,conditions!$8:$8,"&lt;="&amp;JV$9,conditions!$9:$9,"&gt;="&amp;JV$9),0))</f>
        <v>0</v>
      </c>
      <c r="JW202" s="27">
        <f>IF(JW$9="",0,IF(DAY(JW$9)=SUMIFS(conditions!$140:$140,conditions!$8:$8,"&lt;="&amp;JW$9,conditions!$9:$9,"&gt;="&amp;JW$9),SUMIFS(conditions!$139:$139,conditions!$8:$8,"&lt;="&amp;JW$9,conditions!$9:$9,"&gt;="&amp;JW$9),0))</f>
        <v>0</v>
      </c>
      <c r="JX202" s="27">
        <f>IF(JX$9="",0,IF(DAY(JX$9)=SUMIFS(conditions!$140:$140,conditions!$8:$8,"&lt;="&amp;JX$9,conditions!$9:$9,"&gt;="&amp;JX$9),SUMIFS(conditions!$139:$139,conditions!$8:$8,"&lt;="&amp;JX$9,conditions!$9:$9,"&gt;="&amp;JX$9),0))</f>
        <v>0</v>
      </c>
      <c r="JY202" s="27">
        <f>IF(JY$9="",0,IF(DAY(JY$9)=SUMIFS(conditions!$140:$140,conditions!$8:$8,"&lt;="&amp;JY$9,conditions!$9:$9,"&gt;="&amp;JY$9),SUMIFS(conditions!$139:$139,conditions!$8:$8,"&lt;="&amp;JY$9,conditions!$9:$9,"&gt;="&amp;JY$9),0))</f>
        <v>0</v>
      </c>
      <c r="JZ202" s="27">
        <f>IF(JZ$9="",0,IF(DAY(JZ$9)=SUMIFS(conditions!$140:$140,conditions!$8:$8,"&lt;="&amp;JZ$9,conditions!$9:$9,"&gt;="&amp;JZ$9),SUMIFS(conditions!$139:$139,conditions!$8:$8,"&lt;="&amp;JZ$9,conditions!$9:$9,"&gt;="&amp;JZ$9),0))</f>
        <v>0</v>
      </c>
      <c r="KA202" s="27">
        <f>IF(KA$9="",0,IF(DAY(KA$9)=SUMIFS(conditions!$140:$140,conditions!$8:$8,"&lt;="&amp;KA$9,conditions!$9:$9,"&gt;="&amp;KA$9),SUMIFS(conditions!$139:$139,conditions!$8:$8,"&lt;="&amp;KA$9,conditions!$9:$9,"&gt;="&amp;KA$9),0))</f>
        <v>0</v>
      </c>
      <c r="KB202" s="27">
        <f>IF(KB$9="",0,IF(DAY(KB$9)=SUMIFS(conditions!$140:$140,conditions!$8:$8,"&lt;="&amp;KB$9,conditions!$9:$9,"&gt;="&amp;KB$9),SUMIFS(conditions!$139:$139,conditions!$8:$8,"&lt;="&amp;KB$9,conditions!$9:$9,"&gt;="&amp;KB$9),0))</f>
        <v>0</v>
      </c>
      <c r="KC202" s="27">
        <f>IF(KC$9="",0,IF(DAY(KC$9)=SUMIFS(conditions!$140:$140,conditions!$8:$8,"&lt;="&amp;KC$9,conditions!$9:$9,"&gt;="&amp;KC$9),SUMIFS(conditions!$139:$139,conditions!$8:$8,"&lt;="&amp;KC$9,conditions!$9:$9,"&gt;="&amp;KC$9),0))</f>
        <v>0</v>
      </c>
      <c r="KD202" s="27">
        <f>IF(KD$9="",0,IF(DAY(KD$9)=SUMIFS(conditions!$140:$140,conditions!$8:$8,"&lt;="&amp;KD$9,conditions!$9:$9,"&gt;="&amp;KD$9),SUMIFS(conditions!$139:$139,conditions!$8:$8,"&lt;="&amp;KD$9,conditions!$9:$9,"&gt;="&amp;KD$9),0))</f>
        <v>0</v>
      </c>
      <c r="KE202" s="27">
        <f>IF(KE$9="",0,IF(DAY(KE$9)=SUMIFS(conditions!$140:$140,conditions!$8:$8,"&lt;="&amp;KE$9,conditions!$9:$9,"&gt;="&amp;KE$9),SUMIFS(conditions!$139:$139,conditions!$8:$8,"&lt;="&amp;KE$9,conditions!$9:$9,"&gt;="&amp;KE$9),0))</f>
        <v>0</v>
      </c>
      <c r="KF202" s="27">
        <f>IF(KF$9="",0,IF(DAY(KF$9)=SUMIFS(conditions!$140:$140,conditions!$8:$8,"&lt;="&amp;KF$9,conditions!$9:$9,"&gt;="&amp;KF$9),SUMIFS(conditions!$139:$139,conditions!$8:$8,"&lt;="&amp;KF$9,conditions!$9:$9,"&gt;="&amp;KF$9),0))</f>
        <v>0</v>
      </c>
      <c r="KG202" s="27">
        <f>IF(KG$9="",0,IF(DAY(KG$9)=SUMIFS(conditions!$140:$140,conditions!$8:$8,"&lt;="&amp;KG$9,conditions!$9:$9,"&gt;="&amp;KG$9),SUMIFS(conditions!$139:$139,conditions!$8:$8,"&lt;="&amp;KG$9,conditions!$9:$9,"&gt;="&amp;KG$9),0))</f>
        <v>0</v>
      </c>
      <c r="KH202" s="27">
        <f>IF(KH$9="",0,IF(DAY(KH$9)=SUMIFS(conditions!$140:$140,conditions!$8:$8,"&lt;="&amp;KH$9,conditions!$9:$9,"&gt;="&amp;KH$9),SUMIFS(conditions!$139:$139,conditions!$8:$8,"&lt;="&amp;KH$9,conditions!$9:$9,"&gt;="&amp;KH$9),0))</f>
        <v>0</v>
      </c>
      <c r="KI202" s="27">
        <f>IF(KI$9="",0,IF(DAY(KI$9)=SUMIFS(conditions!$140:$140,conditions!$8:$8,"&lt;="&amp;KI$9,conditions!$9:$9,"&gt;="&amp;KI$9),SUMIFS(conditions!$139:$139,conditions!$8:$8,"&lt;="&amp;KI$9,conditions!$9:$9,"&gt;="&amp;KI$9),0))</f>
        <v>0</v>
      </c>
      <c r="KJ202" s="27">
        <f>IF(KJ$9="",0,IF(DAY(KJ$9)=SUMIFS(conditions!$140:$140,conditions!$8:$8,"&lt;="&amp;KJ$9,conditions!$9:$9,"&gt;="&amp;KJ$9),SUMIFS(conditions!$139:$139,conditions!$8:$8,"&lt;="&amp;KJ$9,conditions!$9:$9,"&gt;="&amp;KJ$9),0))</f>
        <v>0</v>
      </c>
      <c r="KK202" s="27">
        <f>IF(KK$9="",0,IF(DAY(KK$9)=SUMIFS(conditions!$140:$140,conditions!$8:$8,"&lt;="&amp;KK$9,conditions!$9:$9,"&gt;="&amp;KK$9),SUMIFS(conditions!$139:$139,conditions!$8:$8,"&lt;="&amp;KK$9,conditions!$9:$9,"&gt;="&amp;KK$9),0))</f>
        <v>0</v>
      </c>
      <c r="KL202" s="27">
        <f>IF(KL$9="",0,IF(DAY(KL$9)=SUMIFS(conditions!$140:$140,conditions!$8:$8,"&lt;="&amp;KL$9,conditions!$9:$9,"&gt;="&amp;KL$9),SUMIFS(conditions!$139:$139,conditions!$8:$8,"&lt;="&amp;KL$9,conditions!$9:$9,"&gt;="&amp;KL$9),0))</f>
        <v>0</v>
      </c>
      <c r="KM202" s="27">
        <f>IF(KM$9="",0,IF(DAY(KM$9)=SUMIFS(conditions!$140:$140,conditions!$8:$8,"&lt;="&amp;KM$9,conditions!$9:$9,"&gt;="&amp;KM$9),SUMIFS(conditions!$139:$139,conditions!$8:$8,"&lt;="&amp;KM$9,conditions!$9:$9,"&gt;="&amp;KM$9),0))</f>
        <v>0</v>
      </c>
      <c r="KN202" s="27">
        <f>IF(KN$9="",0,IF(DAY(KN$9)=SUMIFS(conditions!$140:$140,conditions!$8:$8,"&lt;="&amp;KN$9,conditions!$9:$9,"&gt;="&amp;KN$9),SUMIFS(conditions!$139:$139,conditions!$8:$8,"&lt;="&amp;KN$9,conditions!$9:$9,"&gt;="&amp;KN$9),0))</f>
        <v>132</v>
      </c>
      <c r="KO202" s="27">
        <f>IF(KO$9="",0,IF(DAY(KO$9)=SUMIFS(conditions!$140:$140,conditions!$8:$8,"&lt;="&amp;KO$9,conditions!$9:$9,"&gt;="&amp;KO$9),SUMIFS(conditions!$139:$139,conditions!$8:$8,"&lt;="&amp;KO$9,conditions!$9:$9,"&gt;="&amp;KO$9),0))</f>
        <v>0</v>
      </c>
      <c r="KP202" s="27">
        <f>IF(KP$9="",0,IF(DAY(KP$9)=SUMIFS(conditions!$140:$140,conditions!$8:$8,"&lt;="&amp;KP$9,conditions!$9:$9,"&gt;="&amp;KP$9),SUMIFS(conditions!$139:$139,conditions!$8:$8,"&lt;="&amp;KP$9,conditions!$9:$9,"&gt;="&amp;KP$9),0))</f>
        <v>0</v>
      </c>
      <c r="KQ202" s="27">
        <f>IF(KQ$9="",0,IF(DAY(KQ$9)=SUMIFS(conditions!$140:$140,conditions!$8:$8,"&lt;="&amp;KQ$9,conditions!$9:$9,"&gt;="&amp;KQ$9),SUMIFS(conditions!$139:$139,conditions!$8:$8,"&lt;="&amp;KQ$9,conditions!$9:$9,"&gt;="&amp;KQ$9),0))</f>
        <v>0</v>
      </c>
      <c r="KR202" s="27">
        <f>IF(KR$9="",0,IF(DAY(KR$9)=SUMIFS(conditions!$140:$140,conditions!$8:$8,"&lt;="&amp;KR$9,conditions!$9:$9,"&gt;="&amp;KR$9),SUMIFS(conditions!$139:$139,conditions!$8:$8,"&lt;="&amp;KR$9,conditions!$9:$9,"&gt;="&amp;KR$9),0))</f>
        <v>0</v>
      </c>
      <c r="KS202" s="27">
        <f>IF(KS$9="",0,IF(DAY(KS$9)=SUMIFS(conditions!$140:$140,conditions!$8:$8,"&lt;="&amp;KS$9,conditions!$9:$9,"&gt;="&amp;KS$9),SUMIFS(conditions!$139:$139,conditions!$8:$8,"&lt;="&amp;KS$9,conditions!$9:$9,"&gt;="&amp;KS$9),0))</f>
        <v>0</v>
      </c>
      <c r="KT202" s="27">
        <f>IF(KT$9="",0,IF(DAY(KT$9)=SUMIFS(conditions!$140:$140,conditions!$8:$8,"&lt;="&amp;KT$9,conditions!$9:$9,"&gt;="&amp;KT$9),SUMIFS(conditions!$139:$139,conditions!$8:$8,"&lt;="&amp;KT$9,conditions!$9:$9,"&gt;="&amp;KT$9),0))</f>
        <v>0</v>
      </c>
      <c r="KU202" s="27">
        <f>IF(KU$9="",0,IF(DAY(KU$9)=SUMIFS(conditions!$140:$140,conditions!$8:$8,"&lt;="&amp;KU$9,conditions!$9:$9,"&gt;="&amp;KU$9),SUMIFS(conditions!$139:$139,conditions!$8:$8,"&lt;="&amp;KU$9,conditions!$9:$9,"&gt;="&amp;KU$9),0))</f>
        <v>0</v>
      </c>
      <c r="KV202" s="27">
        <f>IF(KV$9="",0,IF(DAY(KV$9)=SUMIFS(conditions!$140:$140,conditions!$8:$8,"&lt;="&amp;KV$9,conditions!$9:$9,"&gt;="&amp;KV$9),SUMIFS(conditions!$139:$139,conditions!$8:$8,"&lt;="&amp;KV$9,conditions!$9:$9,"&gt;="&amp;KV$9),0))</f>
        <v>0</v>
      </c>
      <c r="KW202" s="27">
        <f>IF(KW$9="",0,IF(DAY(KW$9)=SUMIFS(conditions!$140:$140,conditions!$8:$8,"&lt;="&amp;KW$9,conditions!$9:$9,"&gt;="&amp;KW$9),SUMIFS(conditions!$139:$139,conditions!$8:$8,"&lt;="&amp;KW$9,conditions!$9:$9,"&gt;="&amp;KW$9),0))</f>
        <v>0</v>
      </c>
      <c r="KX202" s="27">
        <f>IF(KX$9="",0,IF(DAY(KX$9)=SUMIFS(conditions!$140:$140,conditions!$8:$8,"&lt;="&amp;KX$9,conditions!$9:$9,"&gt;="&amp;KX$9),SUMIFS(conditions!$139:$139,conditions!$8:$8,"&lt;="&amp;KX$9,conditions!$9:$9,"&gt;="&amp;KX$9),0))</f>
        <v>0</v>
      </c>
      <c r="KY202" s="27">
        <f>IF(KY$9="",0,IF(DAY(KY$9)=SUMIFS(conditions!$140:$140,conditions!$8:$8,"&lt;="&amp;KY$9,conditions!$9:$9,"&gt;="&amp;KY$9),SUMIFS(conditions!$139:$139,conditions!$8:$8,"&lt;="&amp;KY$9,conditions!$9:$9,"&gt;="&amp;KY$9),0))</f>
        <v>0</v>
      </c>
      <c r="KZ202" s="27">
        <f>IF(KZ$9="",0,IF(DAY(KZ$9)=SUMIFS(conditions!$140:$140,conditions!$8:$8,"&lt;="&amp;KZ$9,conditions!$9:$9,"&gt;="&amp;KZ$9),SUMIFS(conditions!$139:$139,conditions!$8:$8,"&lt;="&amp;KZ$9,conditions!$9:$9,"&gt;="&amp;KZ$9),0))</f>
        <v>0</v>
      </c>
      <c r="LA202" s="27">
        <f>IF(LA$9="",0,IF(DAY(LA$9)=SUMIFS(conditions!$140:$140,conditions!$8:$8,"&lt;="&amp;LA$9,conditions!$9:$9,"&gt;="&amp;LA$9),SUMIFS(conditions!$139:$139,conditions!$8:$8,"&lt;="&amp;LA$9,conditions!$9:$9,"&gt;="&amp;LA$9),0))</f>
        <v>0</v>
      </c>
      <c r="LB202" s="27">
        <f>IF(LB$9="",0,IF(DAY(LB$9)=SUMIFS(conditions!$140:$140,conditions!$8:$8,"&lt;="&amp;LB$9,conditions!$9:$9,"&gt;="&amp;LB$9),SUMIFS(conditions!$139:$139,conditions!$8:$8,"&lt;="&amp;LB$9,conditions!$9:$9,"&gt;="&amp;LB$9),0))</f>
        <v>0</v>
      </c>
      <c r="LC202" s="27">
        <f>IF(LC$9="",0,IF(DAY(LC$9)=SUMIFS(conditions!$140:$140,conditions!$8:$8,"&lt;="&amp;LC$9,conditions!$9:$9,"&gt;="&amp;LC$9),SUMIFS(conditions!$139:$139,conditions!$8:$8,"&lt;="&amp;LC$9,conditions!$9:$9,"&gt;="&amp;LC$9),0))</f>
        <v>0</v>
      </c>
      <c r="LD202" s="27">
        <f>IF(LD$9="",0,IF(DAY(LD$9)=SUMIFS(conditions!$140:$140,conditions!$8:$8,"&lt;="&amp;LD$9,conditions!$9:$9,"&gt;="&amp;LD$9),SUMIFS(conditions!$139:$139,conditions!$8:$8,"&lt;="&amp;LD$9,conditions!$9:$9,"&gt;="&amp;LD$9),0))</f>
        <v>0</v>
      </c>
      <c r="LE202" s="27">
        <f>IF(LE$9="",0,IF(DAY(LE$9)=SUMIFS(conditions!$140:$140,conditions!$8:$8,"&lt;="&amp;LE$9,conditions!$9:$9,"&gt;="&amp;LE$9),SUMIFS(conditions!$139:$139,conditions!$8:$8,"&lt;="&amp;LE$9,conditions!$9:$9,"&gt;="&amp;LE$9),0))</f>
        <v>0</v>
      </c>
      <c r="LF202" s="27">
        <f>IF(LF$9="",0,IF(DAY(LF$9)=SUMIFS(conditions!$140:$140,conditions!$8:$8,"&lt;="&amp;LF$9,conditions!$9:$9,"&gt;="&amp;LF$9),SUMIFS(conditions!$139:$139,conditions!$8:$8,"&lt;="&amp;LF$9,conditions!$9:$9,"&gt;="&amp;LF$9),0))</f>
        <v>0</v>
      </c>
      <c r="LG202" s="27">
        <f>IF(LG$9="",0,IF(DAY(LG$9)=SUMIFS(conditions!$140:$140,conditions!$8:$8,"&lt;="&amp;LG$9,conditions!$9:$9,"&gt;="&amp;LG$9),SUMIFS(conditions!$139:$139,conditions!$8:$8,"&lt;="&amp;LG$9,conditions!$9:$9,"&gt;="&amp;LG$9),0))</f>
        <v>0</v>
      </c>
      <c r="LH202" s="27">
        <f>IF(LH$9="",0,IF(DAY(LH$9)=SUMIFS(conditions!$140:$140,conditions!$8:$8,"&lt;="&amp;LH$9,conditions!$9:$9,"&gt;="&amp;LH$9),SUMIFS(conditions!$139:$139,conditions!$8:$8,"&lt;="&amp;LH$9,conditions!$9:$9,"&gt;="&amp;LH$9),0))</f>
        <v>0</v>
      </c>
      <c r="LI202" s="27">
        <f>IF(LI$9="",0,IF(DAY(LI$9)=SUMIFS(conditions!$140:$140,conditions!$8:$8,"&lt;="&amp;LI$9,conditions!$9:$9,"&gt;="&amp;LI$9),SUMIFS(conditions!$139:$139,conditions!$8:$8,"&lt;="&amp;LI$9,conditions!$9:$9,"&gt;="&amp;LI$9),0))</f>
        <v>0</v>
      </c>
      <c r="LJ202" s="27">
        <f>IF(LJ$9="",0,IF(DAY(LJ$9)=SUMIFS(conditions!$140:$140,conditions!$8:$8,"&lt;="&amp;LJ$9,conditions!$9:$9,"&gt;="&amp;LJ$9),SUMIFS(conditions!$139:$139,conditions!$8:$8,"&lt;="&amp;LJ$9,conditions!$9:$9,"&gt;="&amp;LJ$9),0))</f>
        <v>0</v>
      </c>
      <c r="LK202" s="27">
        <f>IF(LK$9="",0,IF(DAY(LK$9)=SUMIFS(conditions!$140:$140,conditions!$8:$8,"&lt;="&amp;LK$9,conditions!$9:$9,"&gt;="&amp;LK$9),SUMIFS(conditions!$139:$139,conditions!$8:$8,"&lt;="&amp;LK$9,conditions!$9:$9,"&gt;="&amp;LK$9),0))</f>
        <v>0</v>
      </c>
      <c r="LL202" s="27">
        <f>IF(LL$9="",0,IF(DAY(LL$9)=SUMIFS(conditions!$140:$140,conditions!$8:$8,"&lt;="&amp;LL$9,conditions!$9:$9,"&gt;="&amp;LL$9),SUMIFS(conditions!$139:$139,conditions!$8:$8,"&lt;="&amp;LL$9,conditions!$9:$9,"&gt;="&amp;LL$9),0))</f>
        <v>0</v>
      </c>
      <c r="LM202" s="27">
        <f>IF(LM$9="",0,IF(DAY(LM$9)=SUMIFS(conditions!$140:$140,conditions!$8:$8,"&lt;="&amp;LM$9,conditions!$9:$9,"&gt;="&amp;LM$9),SUMIFS(conditions!$139:$139,conditions!$8:$8,"&lt;="&amp;LM$9,conditions!$9:$9,"&gt;="&amp;LM$9),0))</f>
        <v>0</v>
      </c>
      <c r="LN202" s="27">
        <f>IF(LN$9="",0,IF(DAY(LN$9)=SUMIFS(conditions!$140:$140,conditions!$8:$8,"&lt;="&amp;LN$9,conditions!$9:$9,"&gt;="&amp;LN$9),SUMIFS(conditions!$139:$139,conditions!$8:$8,"&lt;="&amp;LN$9,conditions!$9:$9,"&gt;="&amp;LN$9),0))</f>
        <v>0</v>
      </c>
      <c r="LO202" s="27">
        <f>IF(LO$9="",0,IF(DAY(LO$9)=SUMIFS(conditions!$140:$140,conditions!$8:$8,"&lt;="&amp;LO$9,conditions!$9:$9,"&gt;="&amp;LO$9),SUMIFS(conditions!$139:$139,conditions!$8:$8,"&lt;="&amp;LO$9,conditions!$9:$9,"&gt;="&amp;LO$9),0))</f>
        <v>0</v>
      </c>
      <c r="LP202" s="27">
        <f>IF(LP$9="",0,IF(DAY(LP$9)=SUMIFS(conditions!$140:$140,conditions!$8:$8,"&lt;="&amp;LP$9,conditions!$9:$9,"&gt;="&amp;LP$9),SUMIFS(conditions!$139:$139,conditions!$8:$8,"&lt;="&amp;LP$9,conditions!$9:$9,"&gt;="&amp;LP$9),0))</f>
        <v>0</v>
      </c>
      <c r="LQ202" s="27">
        <f>IF(LQ$9="",0,IF(DAY(LQ$9)=SUMIFS(conditions!$140:$140,conditions!$8:$8,"&lt;="&amp;LQ$9,conditions!$9:$9,"&gt;="&amp;LQ$9),SUMIFS(conditions!$139:$139,conditions!$8:$8,"&lt;="&amp;LQ$9,conditions!$9:$9,"&gt;="&amp;LQ$9),0))</f>
        <v>0</v>
      </c>
      <c r="LR202" s="27">
        <f>IF(LR$9="",0,IF(DAY(LR$9)=SUMIFS(conditions!$140:$140,conditions!$8:$8,"&lt;="&amp;LR$9,conditions!$9:$9,"&gt;="&amp;LR$9),SUMIFS(conditions!$139:$139,conditions!$8:$8,"&lt;="&amp;LR$9,conditions!$9:$9,"&gt;="&amp;LR$9),0))</f>
        <v>132</v>
      </c>
      <c r="LS202" s="27">
        <f>IF(LS$9="",0,IF(DAY(LS$9)=SUMIFS(conditions!$140:$140,conditions!$8:$8,"&lt;="&amp;LS$9,conditions!$9:$9,"&gt;="&amp;LS$9),SUMIFS(conditions!$139:$139,conditions!$8:$8,"&lt;="&amp;LS$9,conditions!$9:$9,"&gt;="&amp;LS$9),0))</f>
        <v>0</v>
      </c>
      <c r="LT202" s="27">
        <f>IF(LT$9="",0,IF(DAY(LT$9)=SUMIFS(conditions!$140:$140,conditions!$8:$8,"&lt;="&amp;LT$9,conditions!$9:$9,"&gt;="&amp;LT$9),SUMIFS(conditions!$139:$139,conditions!$8:$8,"&lt;="&amp;LT$9,conditions!$9:$9,"&gt;="&amp;LT$9),0))</f>
        <v>0</v>
      </c>
      <c r="LU202" s="27">
        <f>IF(LU$9="",0,IF(DAY(LU$9)=SUMIFS(conditions!$140:$140,conditions!$8:$8,"&lt;="&amp;LU$9,conditions!$9:$9,"&gt;="&amp;LU$9),SUMIFS(conditions!$139:$139,conditions!$8:$8,"&lt;="&amp;LU$9,conditions!$9:$9,"&gt;="&amp;LU$9),0))</f>
        <v>0</v>
      </c>
      <c r="LV202" s="27">
        <f>IF(LV$9="",0,IF(DAY(LV$9)=SUMIFS(conditions!$140:$140,conditions!$8:$8,"&lt;="&amp;LV$9,conditions!$9:$9,"&gt;="&amp;LV$9),SUMIFS(conditions!$139:$139,conditions!$8:$8,"&lt;="&amp;LV$9,conditions!$9:$9,"&gt;="&amp;LV$9),0))</f>
        <v>0</v>
      </c>
      <c r="LW202" s="27">
        <f>IF(LW$9="",0,IF(DAY(LW$9)=SUMIFS(conditions!$140:$140,conditions!$8:$8,"&lt;="&amp;LW$9,conditions!$9:$9,"&gt;="&amp;LW$9),SUMIFS(conditions!$139:$139,conditions!$8:$8,"&lt;="&amp;LW$9,conditions!$9:$9,"&gt;="&amp;LW$9),0))</f>
        <v>0</v>
      </c>
      <c r="LX202" s="27">
        <f>IF(LX$9="",0,IF(DAY(LX$9)=SUMIFS(conditions!$140:$140,conditions!$8:$8,"&lt;="&amp;LX$9,conditions!$9:$9,"&gt;="&amp;LX$9),SUMIFS(conditions!$139:$139,conditions!$8:$8,"&lt;="&amp;LX$9,conditions!$9:$9,"&gt;="&amp;LX$9),0))</f>
        <v>0</v>
      </c>
      <c r="LY202" s="27">
        <f>IF(LY$9="",0,IF(DAY(LY$9)=SUMIFS(conditions!$140:$140,conditions!$8:$8,"&lt;="&amp;LY$9,conditions!$9:$9,"&gt;="&amp;LY$9),SUMIFS(conditions!$139:$139,conditions!$8:$8,"&lt;="&amp;LY$9,conditions!$9:$9,"&gt;="&amp;LY$9),0))</f>
        <v>0</v>
      </c>
      <c r="LZ202" s="27">
        <f>IF(LZ$9="",0,IF(DAY(LZ$9)=SUMIFS(conditions!$140:$140,conditions!$8:$8,"&lt;="&amp;LZ$9,conditions!$9:$9,"&gt;="&amp;LZ$9),SUMIFS(conditions!$139:$139,conditions!$8:$8,"&lt;="&amp;LZ$9,conditions!$9:$9,"&gt;="&amp;LZ$9),0))</f>
        <v>0</v>
      </c>
      <c r="MA202" s="27">
        <f>IF(MA$9="",0,IF(DAY(MA$9)=SUMIFS(conditions!$140:$140,conditions!$8:$8,"&lt;="&amp;MA$9,conditions!$9:$9,"&gt;="&amp;MA$9),SUMIFS(conditions!$139:$139,conditions!$8:$8,"&lt;="&amp;MA$9,conditions!$9:$9,"&gt;="&amp;MA$9),0))</f>
        <v>0</v>
      </c>
      <c r="MB202" s="27">
        <f>IF(MB$9="",0,IF(DAY(MB$9)=SUMIFS(conditions!$140:$140,conditions!$8:$8,"&lt;="&amp;MB$9,conditions!$9:$9,"&gt;="&amp;MB$9),SUMIFS(conditions!$139:$139,conditions!$8:$8,"&lt;="&amp;MB$9,conditions!$9:$9,"&gt;="&amp;MB$9),0))</f>
        <v>0</v>
      </c>
      <c r="MC202" s="27">
        <f>IF(MC$9="",0,IF(DAY(MC$9)=SUMIFS(conditions!$140:$140,conditions!$8:$8,"&lt;="&amp;MC$9,conditions!$9:$9,"&gt;="&amp;MC$9),SUMIFS(conditions!$139:$139,conditions!$8:$8,"&lt;="&amp;MC$9,conditions!$9:$9,"&gt;="&amp;MC$9),0))</f>
        <v>0</v>
      </c>
      <c r="MD202" s="27">
        <f>IF(MD$9="",0,IF(DAY(MD$9)=SUMIFS(conditions!$140:$140,conditions!$8:$8,"&lt;="&amp;MD$9,conditions!$9:$9,"&gt;="&amp;MD$9),SUMIFS(conditions!$139:$139,conditions!$8:$8,"&lt;="&amp;MD$9,conditions!$9:$9,"&gt;="&amp;MD$9),0))</f>
        <v>0</v>
      </c>
      <c r="ME202" s="27">
        <f>IF(ME$9="",0,IF(DAY(ME$9)=SUMIFS(conditions!$140:$140,conditions!$8:$8,"&lt;="&amp;ME$9,conditions!$9:$9,"&gt;="&amp;ME$9),SUMIFS(conditions!$139:$139,conditions!$8:$8,"&lt;="&amp;ME$9,conditions!$9:$9,"&gt;="&amp;ME$9),0))</f>
        <v>0</v>
      </c>
      <c r="MF202" s="27">
        <f>IF(MF$9="",0,IF(DAY(MF$9)=SUMIFS(conditions!$140:$140,conditions!$8:$8,"&lt;="&amp;MF$9,conditions!$9:$9,"&gt;="&amp;MF$9),SUMIFS(conditions!$139:$139,conditions!$8:$8,"&lt;="&amp;MF$9,conditions!$9:$9,"&gt;="&amp;MF$9),0))</f>
        <v>0</v>
      </c>
      <c r="MG202" s="27">
        <f>IF(MG$9="",0,IF(DAY(MG$9)=SUMIFS(conditions!$140:$140,conditions!$8:$8,"&lt;="&amp;MG$9,conditions!$9:$9,"&gt;="&amp;MG$9),SUMIFS(conditions!$139:$139,conditions!$8:$8,"&lt;="&amp;MG$9,conditions!$9:$9,"&gt;="&amp;MG$9),0))</f>
        <v>0</v>
      </c>
      <c r="MH202" s="27">
        <f>IF(MH$9="",0,IF(DAY(MH$9)=SUMIFS(conditions!$140:$140,conditions!$8:$8,"&lt;="&amp;MH$9,conditions!$9:$9,"&gt;="&amp;MH$9),SUMIFS(conditions!$139:$139,conditions!$8:$8,"&lt;="&amp;MH$9,conditions!$9:$9,"&gt;="&amp;MH$9),0))</f>
        <v>0</v>
      </c>
      <c r="MI202" s="27">
        <f>IF(MI$9="",0,IF(DAY(MI$9)=SUMIFS(conditions!$140:$140,conditions!$8:$8,"&lt;="&amp;MI$9,conditions!$9:$9,"&gt;="&amp;MI$9),SUMIFS(conditions!$139:$139,conditions!$8:$8,"&lt;="&amp;MI$9,conditions!$9:$9,"&gt;="&amp;MI$9),0))</f>
        <v>0</v>
      </c>
      <c r="MJ202" s="27">
        <f>IF(MJ$9="",0,IF(DAY(MJ$9)=SUMIFS(conditions!$140:$140,conditions!$8:$8,"&lt;="&amp;MJ$9,conditions!$9:$9,"&gt;="&amp;MJ$9),SUMIFS(conditions!$139:$139,conditions!$8:$8,"&lt;="&amp;MJ$9,conditions!$9:$9,"&gt;="&amp;MJ$9),0))</f>
        <v>0</v>
      </c>
      <c r="MK202" s="27">
        <f>IF(MK$9="",0,IF(DAY(MK$9)=SUMIFS(conditions!$140:$140,conditions!$8:$8,"&lt;="&amp;MK$9,conditions!$9:$9,"&gt;="&amp;MK$9),SUMIFS(conditions!$139:$139,conditions!$8:$8,"&lt;="&amp;MK$9,conditions!$9:$9,"&gt;="&amp;MK$9),0))</f>
        <v>0</v>
      </c>
      <c r="ML202" s="27">
        <f>IF(ML$9="",0,IF(DAY(ML$9)=SUMIFS(conditions!$140:$140,conditions!$8:$8,"&lt;="&amp;ML$9,conditions!$9:$9,"&gt;="&amp;ML$9),SUMIFS(conditions!$139:$139,conditions!$8:$8,"&lt;="&amp;ML$9,conditions!$9:$9,"&gt;="&amp;ML$9),0))</f>
        <v>0</v>
      </c>
      <c r="MM202" s="27">
        <f>IF(MM$9="",0,IF(DAY(MM$9)=SUMIFS(conditions!$140:$140,conditions!$8:$8,"&lt;="&amp;MM$9,conditions!$9:$9,"&gt;="&amp;MM$9),SUMIFS(conditions!$139:$139,conditions!$8:$8,"&lt;="&amp;MM$9,conditions!$9:$9,"&gt;="&amp;MM$9),0))</f>
        <v>0</v>
      </c>
      <c r="MN202" s="27">
        <f>IF(MN$9="",0,IF(DAY(MN$9)=SUMIFS(conditions!$140:$140,conditions!$8:$8,"&lt;="&amp;MN$9,conditions!$9:$9,"&gt;="&amp;MN$9),SUMIFS(conditions!$139:$139,conditions!$8:$8,"&lt;="&amp;MN$9,conditions!$9:$9,"&gt;="&amp;MN$9),0))</f>
        <v>0</v>
      </c>
      <c r="MO202" s="27">
        <f>IF(MO$9="",0,IF(DAY(MO$9)=SUMIFS(conditions!$140:$140,conditions!$8:$8,"&lt;="&amp;MO$9,conditions!$9:$9,"&gt;="&amp;MO$9),SUMIFS(conditions!$139:$139,conditions!$8:$8,"&lt;="&amp;MO$9,conditions!$9:$9,"&gt;="&amp;MO$9),0))</f>
        <v>0</v>
      </c>
      <c r="MP202" s="27">
        <f>IF(MP$9="",0,IF(DAY(MP$9)=SUMIFS(conditions!$140:$140,conditions!$8:$8,"&lt;="&amp;MP$9,conditions!$9:$9,"&gt;="&amp;MP$9),SUMIFS(conditions!$139:$139,conditions!$8:$8,"&lt;="&amp;MP$9,conditions!$9:$9,"&gt;="&amp;MP$9),0))</f>
        <v>0</v>
      </c>
      <c r="MQ202" s="27">
        <f>IF(MQ$9="",0,IF(DAY(MQ$9)=SUMIFS(conditions!$140:$140,conditions!$8:$8,"&lt;="&amp;MQ$9,conditions!$9:$9,"&gt;="&amp;MQ$9),SUMIFS(conditions!$139:$139,conditions!$8:$8,"&lt;="&amp;MQ$9,conditions!$9:$9,"&gt;="&amp;MQ$9),0))</f>
        <v>0</v>
      </c>
      <c r="MR202" s="27">
        <f>IF(MR$9="",0,IF(DAY(MR$9)=SUMIFS(conditions!$140:$140,conditions!$8:$8,"&lt;="&amp;MR$9,conditions!$9:$9,"&gt;="&amp;MR$9),SUMIFS(conditions!$139:$139,conditions!$8:$8,"&lt;="&amp;MR$9,conditions!$9:$9,"&gt;="&amp;MR$9),0))</f>
        <v>0</v>
      </c>
      <c r="MS202" s="27">
        <f>IF(MS$9="",0,IF(DAY(MS$9)=SUMIFS(conditions!$140:$140,conditions!$8:$8,"&lt;="&amp;MS$9,conditions!$9:$9,"&gt;="&amp;MS$9),SUMIFS(conditions!$139:$139,conditions!$8:$8,"&lt;="&amp;MS$9,conditions!$9:$9,"&gt;="&amp;MS$9),0))</f>
        <v>0</v>
      </c>
      <c r="MT202" s="27">
        <f>IF(MT$9="",0,IF(DAY(MT$9)=SUMIFS(conditions!$140:$140,conditions!$8:$8,"&lt;="&amp;MT$9,conditions!$9:$9,"&gt;="&amp;MT$9),SUMIFS(conditions!$139:$139,conditions!$8:$8,"&lt;="&amp;MT$9,conditions!$9:$9,"&gt;="&amp;MT$9),0))</f>
        <v>0</v>
      </c>
      <c r="MU202" s="27">
        <f>IF(MU$9="",0,IF(DAY(MU$9)=SUMIFS(conditions!$140:$140,conditions!$8:$8,"&lt;="&amp;MU$9,conditions!$9:$9,"&gt;="&amp;MU$9),SUMIFS(conditions!$139:$139,conditions!$8:$8,"&lt;="&amp;MU$9,conditions!$9:$9,"&gt;="&amp;MU$9),0))</f>
        <v>0</v>
      </c>
      <c r="MV202" s="27">
        <f>IF(MV$9="",0,IF(DAY(MV$9)=SUMIFS(conditions!$140:$140,conditions!$8:$8,"&lt;="&amp;MV$9,conditions!$9:$9,"&gt;="&amp;MV$9),SUMIFS(conditions!$139:$139,conditions!$8:$8,"&lt;="&amp;MV$9,conditions!$9:$9,"&gt;="&amp;MV$9),0))</f>
        <v>0</v>
      </c>
      <c r="MW202" s="27">
        <f>IF(MW$9="",0,IF(DAY(MW$9)=SUMIFS(conditions!$140:$140,conditions!$8:$8,"&lt;="&amp;MW$9,conditions!$9:$9,"&gt;="&amp;MW$9),SUMIFS(conditions!$139:$139,conditions!$8:$8,"&lt;="&amp;MW$9,conditions!$9:$9,"&gt;="&amp;MW$9),0))</f>
        <v>132</v>
      </c>
      <c r="MX202" s="27">
        <f>IF(MX$9="",0,IF(DAY(MX$9)=SUMIFS(conditions!$140:$140,conditions!$8:$8,"&lt;="&amp;MX$9,conditions!$9:$9,"&gt;="&amp;MX$9),SUMIFS(conditions!$139:$139,conditions!$8:$8,"&lt;="&amp;MX$9,conditions!$9:$9,"&gt;="&amp;MX$9),0))</f>
        <v>0</v>
      </c>
      <c r="MY202" s="27">
        <f>IF(MY$9="",0,IF(DAY(MY$9)=SUMIFS(conditions!$140:$140,conditions!$8:$8,"&lt;="&amp;MY$9,conditions!$9:$9,"&gt;="&amp;MY$9),SUMIFS(conditions!$139:$139,conditions!$8:$8,"&lt;="&amp;MY$9,conditions!$9:$9,"&gt;="&amp;MY$9),0))</f>
        <v>0</v>
      </c>
      <c r="MZ202" s="27">
        <f>IF(MZ$9="",0,IF(DAY(MZ$9)=SUMIFS(conditions!$140:$140,conditions!$8:$8,"&lt;="&amp;MZ$9,conditions!$9:$9,"&gt;="&amp;MZ$9),SUMIFS(conditions!$139:$139,conditions!$8:$8,"&lt;="&amp;MZ$9,conditions!$9:$9,"&gt;="&amp;MZ$9),0))</f>
        <v>0</v>
      </c>
      <c r="NA202" s="27">
        <f>IF(NA$9="",0,IF(DAY(NA$9)=SUMIFS(conditions!$140:$140,conditions!$8:$8,"&lt;="&amp;NA$9,conditions!$9:$9,"&gt;="&amp;NA$9),SUMIFS(conditions!$139:$139,conditions!$8:$8,"&lt;="&amp;NA$9,conditions!$9:$9,"&gt;="&amp;NA$9),0))</f>
        <v>0</v>
      </c>
      <c r="NB202" s="27">
        <f>IF(NB$9="",0,IF(DAY(NB$9)=SUMIFS(conditions!$140:$140,conditions!$8:$8,"&lt;="&amp;NB$9,conditions!$9:$9,"&gt;="&amp;NB$9),SUMIFS(conditions!$139:$139,conditions!$8:$8,"&lt;="&amp;NB$9,conditions!$9:$9,"&gt;="&amp;NB$9),0))</f>
        <v>0</v>
      </c>
      <c r="NC202" s="27">
        <f>IF(NC$9="",0,IF(DAY(NC$9)=SUMIFS(conditions!$140:$140,conditions!$8:$8,"&lt;="&amp;NC$9,conditions!$9:$9,"&gt;="&amp;NC$9),SUMIFS(conditions!$139:$139,conditions!$8:$8,"&lt;="&amp;NC$9,conditions!$9:$9,"&gt;="&amp;NC$9),0))</f>
        <v>0</v>
      </c>
      <c r="ND202" s="27">
        <f>IF(ND$9="",0,IF(DAY(ND$9)=SUMIFS(conditions!$140:$140,conditions!$8:$8,"&lt;="&amp;ND$9,conditions!$9:$9,"&gt;="&amp;ND$9),SUMIFS(conditions!$139:$139,conditions!$8:$8,"&lt;="&amp;ND$9,conditions!$9:$9,"&gt;="&amp;ND$9),0))</f>
        <v>0</v>
      </c>
      <c r="NE202" s="27">
        <f>IF(NE$9="",0,IF(DAY(NE$9)=SUMIFS(conditions!$140:$140,conditions!$8:$8,"&lt;="&amp;NE$9,conditions!$9:$9,"&gt;="&amp;NE$9),SUMIFS(conditions!$139:$139,conditions!$8:$8,"&lt;="&amp;NE$9,conditions!$9:$9,"&gt;="&amp;NE$9),0))</f>
        <v>0</v>
      </c>
      <c r="NF202" s="27">
        <f>IF(NF$9="",0,IF(DAY(NF$9)=SUMIFS(conditions!$140:$140,conditions!$8:$8,"&lt;="&amp;NF$9,conditions!$9:$9,"&gt;="&amp;NF$9),SUMIFS(conditions!$139:$139,conditions!$8:$8,"&lt;="&amp;NF$9,conditions!$9:$9,"&gt;="&amp;NF$9),0))</f>
        <v>0</v>
      </c>
      <c r="NG202" s="27">
        <f>IF(NG$9="",0,IF(DAY(NG$9)=SUMIFS(conditions!$140:$140,conditions!$8:$8,"&lt;="&amp;NG$9,conditions!$9:$9,"&gt;="&amp;NG$9),SUMIFS(conditions!$139:$139,conditions!$8:$8,"&lt;="&amp;NG$9,conditions!$9:$9,"&gt;="&amp;NG$9),0))</f>
        <v>0</v>
      </c>
      <c r="NH202" s="27">
        <f>IF(NH$9="",0,IF(DAY(NH$9)=SUMIFS(conditions!$140:$140,conditions!$8:$8,"&lt;="&amp;NH$9,conditions!$9:$9,"&gt;="&amp;NH$9),SUMIFS(conditions!$139:$139,conditions!$8:$8,"&lt;="&amp;NH$9,conditions!$9:$9,"&gt;="&amp;NH$9),0))</f>
        <v>0</v>
      </c>
      <c r="NI202" s="27">
        <f>IF(NI$9="",0,IF(DAY(NI$9)=SUMIFS(conditions!$140:$140,conditions!$8:$8,"&lt;="&amp;NI$9,conditions!$9:$9,"&gt;="&amp;NI$9),SUMIFS(conditions!$139:$139,conditions!$8:$8,"&lt;="&amp;NI$9,conditions!$9:$9,"&gt;="&amp;NI$9),0))</f>
        <v>0</v>
      </c>
      <c r="NJ202" s="27">
        <f>IF(NJ$9="",0,IF(DAY(NJ$9)=SUMIFS(conditions!$140:$140,conditions!$8:$8,"&lt;="&amp;NJ$9,conditions!$9:$9,"&gt;="&amp;NJ$9),SUMIFS(conditions!$139:$139,conditions!$8:$8,"&lt;="&amp;NJ$9,conditions!$9:$9,"&gt;="&amp;NJ$9),0))</f>
        <v>0</v>
      </c>
      <c r="NK202" s="27">
        <f>IF(NK$9="",0,IF(DAY(NK$9)=SUMIFS(conditions!$140:$140,conditions!$8:$8,"&lt;="&amp;NK$9,conditions!$9:$9,"&gt;="&amp;NK$9),SUMIFS(conditions!$139:$139,conditions!$8:$8,"&lt;="&amp;NK$9,conditions!$9:$9,"&gt;="&amp;NK$9),0))</f>
        <v>0</v>
      </c>
      <c r="NL202" s="27">
        <f>IF(NL$9="",0,IF(DAY(NL$9)=SUMIFS(conditions!$140:$140,conditions!$8:$8,"&lt;="&amp;NL$9,conditions!$9:$9,"&gt;="&amp;NL$9),SUMIFS(conditions!$139:$139,conditions!$8:$8,"&lt;="&amp;NL$9,conditions!$9:$9,"&gt;="&amp;NL$9),0))</f>
        <v>0</v>
      </c>
      <c r="NM202" s="27">
        <f>IF(NM$9="",0,IF(DAY(NM$9)=SUMIFS(conditions!$140:$140,conditions!$8:$8,"&lt;="&amp;NM$9,conditions!$9:$9,"&gt;="&amp;NM$9),SUMIFS(conditions!$139:$139,conditions!$8:$8,"&lt;="&amp;NM$9,conditions!$9:$9,"&gt;="&amp;NM$9),0))</f>
        <v>0</v>
      </c>
      <c r="NN202" s="27">
        <f>IF(NN$9="",0,IF(DAY(NN$9)=SUMIFS(conditions!$140:$140,conditions!$8:$8,"&lt;="&amp;NN$9,conditions!$9:$9,"&gt;="&amp;NN$9),SUMIFS(conditions!$139:$139,conditions!$8:$8,"&lt;="&amp;NN$9,conditions!$9:$9,"&gt;="&amp;NN$9),0))</f>
        <v>0</v>
      </c>
      <c r="NO202" s="27">
        <f>IF(NO$9="",0,IF(DAY(NO$9)=SUMIFS(conditions!$140:$140,conditions!$8:$8,"&lt;="&amp;NO$9,conditions!$9:$9,"&gt;="&amp;NO$9),SUMIFS(conditions!$139:$139,conditions!$8:$8,"&lt;="&amp;NO$9,conditions!$9:$9,"&gt;="&amp;NO$9),0))</f>
        <v>0</v>
      </c>
      <c r="NP202" s="27">
        <f>IF(NP$9="",0,IF(DAY(NP$9)=SUMIFS(conditions!$140:$140,conditions!$8:$8,"&lt;="&amp;NP$9,conditions!$9:$9,"&gt;="&amp;NP$9),SUMIFS(conditions!$139:$139,conditions!$8:$8,"&lt;="&amp;NP$9,conditions!$9:$9,"&gt;="&amp;NP$9),0))</f>
        <v>0</v>
      </c>
      <c r="NQ202" s="27">
        <f>IF(NQ$9="",0,IF(DAY(NQ$9)=SUMIFS(conditions!$140:$140,conditions!$8:$8,"&lt;="&amp;NQ$9,conditions!$9:$9,"&gt;="&amp;NQ$9),SUMIFS(conditions!$139:$139,conditions!$8:$8,"&lt;="&amp;NQ$9,conditions!$9:$9,"&gt;="&amp;NQ$9),0))</f>
        <v>0</v>
      </c>
      <c r="NR202" s="27">
        <f>IF(NR$9="",0,IF(DAY(NR$9)=SUMIFS(conditions!$140:$140,conditions!$8:$8,"&lt;="&amp;NR$9,conditions!$9:$9,"&gt;="&amp;NR$9),SUMIFS(conditions!$139:$139,conditions!$8:$8,"&lt;="&amp;NR$9,conditions!$9:$9,"&gt;="&amp;NR$9),0))</f>
        <v>0</v>
      </c>
      <c r="NS202" s="27">
        <f>IF(NS$9="",0,IF(DAY(NS$9)=SUMIFS(conditions!$140:$140,conditions!$8:$8,"&lt;="&amp;NS$9,conditions!$9:$9,"&gt;="&amp;NS$9),SUMIFS(conditions!$139:$139,conditions!$8:$8,"&lt;="&amp;NS$9,conditions!$9:$9,"&gt;="&amp;NS$9),0))</f>
        <v>0</v>
      </c>
      <c r="NT202" s="27">
        <f>IF(NT$9="",0,IF(DAY(NT$9)=SUMIFS(conditions!$140:$140,conditions!$8:$8,"&lt;="&amp;NT$9,conditions!$9:$9,"&gt;="&amp;NT$9),SUMIFS(conditions!$139:$139,conditions!$8:$8,"&lt;="&amp;NT$9,conditions!$9:$9,"&gt;="&amp;NT$9),0))</f>
        <v>0</v>
      </c>
      <c r="NU202" s="27">
        <f>IF(NU$9="",0,IF(DAY(NU$9)=SUMIFS(conditions!$140:$140,conditions!$8:$8,"&lt;="&amp;NU$9,conditions!$9:$9,"&gt;="&amp;NU$9),SUMIFS(conditions!$139:$139,conditions!$8:$8,"&lt;="&amp;NU$9,conditions!$9:$9,"&gt;="&amp;NU$9),0))</f>
        <v>0</v>
      </c>
      <c r="NV202" s="27">
        <f>IF(NV$9="",0,IF(DAY(NV$9)=SUMIFS(conditions!$140:$140,conditions!$8:$8,"&lt;="&amp;NV$9,conditions!$9:$9,"&gt;="&amp;NV$9),SUMIFS(conditions!$139:$139,conditions!$8:$8,"&lt;="&amp;NV$9,conditions!$9:$9,"&gt;="&amp;NV$9),0))</f>
        <v>0</v>
      </c>
    </row>
    <row r="203" spans="1:38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8"/>
      <c r="K203" s="1"/>
      <c r="L203" s="1"/>
      <c r="M203" s="1"/>
      <c r="N203" s="1"/>
      <c r="O203" s="1"/>
      <c r="P203" s="16" t="str">
        <f>structure!$S$13</f>
        <v>контроль</v>
      </c>
      <c r="Q203" s="33"/>
      <c r="R203" s="36">
        <f>R202-R200</f>
        <v>-2.0463630789890885E-12</v>
      </c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</row>
    <row r="204" spans="1:386" s="7" customFormat="1" x14ac:dyDescent="0.25">
      <c r="A204" s="5"/>
      <c r="B204" s="5"/>
      <c r="C204" s="5"/>
      <c r="D204" s="5"/>
      <c r="E204" s="5"/>
      <c r="F204" s="5"/>
      <c r="G204" s="5" t="str">
        <f>KPI!$L$45</f>
        <v>КЗ по аренде помещений</v>
      </c>
      <c r="H204" s="5"/>
      <c r="I204" s="5"/>
      <c r="J204" s="20" t="str">
        <f>IF($G204="","",INDEX(KPI!$N$11:$N$121,SUMIFS(KPI!$K$11:$K$121,KPI!$L$11:$L$121,$G204)))</f>
        <v>тыс.руб.</v>
      </c>
      <c r="K204" s="5"/>
      <c r="L204" s="5"/>
      <c r="M204" s="5"/>
      <c r="N204" s="5"/>
      <c r="O204" s="5"/>
      <c r="P204" s="5"/>
      <c r="Q204" s="5"/>
      <c r="R204" s="27"/>
      <c r="S204" s="5"/>
      <c r="T204" s="5"/>
      <c r="U204" s="27">
        <f>IF(SUM($U200:U200)&gt;=SUM($U202:U202),SUM($U200:U200)-SUM($U202:U202),0)</f>
        <v>4.258064516129032</v>
      </c>
      <c r="V204" s="27">
        <f>IF(SUM($U200:V200)&gt;=SUM($U202:V202),SUM($U200:V200)-SUM($U202:V202),0)</f>
        <v>8.5161290322580641</v>
      </c>
      <c r="W204" s="27">
        <f>IF(SUM($U200:W200)&gt;=SUM($U202:W202),SUM($U200:W200)-SUM($U202:W202),0)</f>
        <v>12.774193548387096</v>
      </c>
      <c r="X204" s="27">
        <f>IF(SUM($U200:X200)&gt;=SUM($U202:X202),SUM($U200:X200)-SUM($U202:X202),0)</f>
        <v>17.032258064516128</v>
      </c>
      <c r="Y204" s="27">
        <f>IF(SUM($U200:Y200)&gt;=SUM($U202:Y202),SUM($U200:Y200)-SUM($U202:Y202),0)</f>
        <v>0</v>
      </c>
      <c r="Z204" s="27">
        <f>IF(SUM($U200:Z200)&gt;=SUM($U202:Z202),SUM($U200:Z200)-SUM($U202:Z202),0)</f>
        <v>0</v>
      </c>
      <c r="AA204" s="27">
        <f>IF(SUM($U200:AA200)&gt;=SUM($U202:AA202),SUM($U200:AA200)-SUM($U202:AA202),0)</f>
        <v>0</v>
      </c>
      <c r="AB204" s="27">
        <f>IF(SUM($U200:AB200)&gt;=SUM($U202:AB202),SUM($U200:AB200)-SUM($U202:AB202),0)</f>
        <v>0</v>
      </c>
      <c r="AC204" s="27">
        <f>IF(SUM($U200:AC200)&gt;=SUM($U202:AC202),SUM($U200:AC200)-SUM($U202:AC202),0)</f>
        <v>0</v>
      </c>
      <c r="AD204" s="27">
        <f>IF(SUM($U200:AD200)&gt;=SUM($U202:AD202),SUM($U200:AD200)-SUM($U202:AD202),0)</f>
        <v>0</v>
      </c>
      <c r="AE204" s="27">
        <f>IF(SUM($U200:AE200)&gt;=SUM($U202:AE202),SUM($U200:AE200)-SUM($U202:AE202),0)</f>
        <v>0</v>
      </c>
      <c r="AF204" s="27">
        <f>IF(SUM($U200:AF200)&gt;=SUM($U202:AF202),SUM($U200:AF200)-SUM($U202:AF202),0)</f>
        <v>0</v>
      </c>
      <c r="AG204" s="27">
        <f>IF(SUM($U200:AG200)&gt;=SUM($U202:AG202),SUM($U200:AG200)-SUM($U202:AG202),0)</f>
        <v>0</v>
      </c>
      <c r="AH204" s="27">
        <f>IF(SUM($U200:AH200)&gt;=SUM($U202:AH202),SUM($U200:AH200)-SUM($U202:AH202),0)</f>
        <v>0</v>
      </c>
      <c r="AI204" s="27">
        <f>IF(SUM($U200:AI200)&gt;=SUM($U202:AI202),SUM($U200:AI200)-SUM($U202:AI202),0)</f>
        <v>0</v>
      </c>
      <c r="AJ204" s="27">
        <f>IF(SUM($U200:AJ200)&gt;=SUM($U202:AJ202),SUM($U200:AJ200)-SUM($U202:AJ202),0)</f>
        <v>0</v>
      </c>
      <c r="AK204" s="27">
        <f>IF(SUM($U200:AK200)&gt;=SUM($U202:AK202),SUM($U200:AK200)-SUM($U202:AK202),0)</f>
        <v>0</v>
      </c>
      <c r="AL204" s="27">
        <f>IF(SUM($U200:AL200)&gt;=SUM($U202:AL202),SUM($U200:AL200)-SUM($U202:AL202),0)</f>
        <v>0</v>
      </c>
      <c r="AM204" s="27">
        <f>IF(SUM($U200:AM200)&gt;=SUM($U202:AM202),SUM($U200:AM200)-SUM($U202:AM202),0)</f>
        <v>0</v>
      </c>
      <c r="AN204" s="27">
        <f>IF(SUM($U200:AN200)&gt;=SUM($U202:AN202),SUM($U200:AN200)-SUM($U202:AN202),0)</f>
        <v>0</v>
      </c>
      <c r="AO204" s="27">
        <f>IF(SUM($U200:AO200)&gt;=SUM($U202:AO202),SUM($U200:AO200)-SUM($U202:AO202),0)</f>
        <v>0</v>
      </c>
      <c r="AP204" s="27">
        <f>IF(SUM($U200:AP200)&gt;=SUM($U202:AP202),SUM($U200:AP200)-SUM($U202:AP202),0)</f>
        <v>0</v>
      </c>
      <c r="AQ204" s="27">
        <f>IF(SUM($U200:AQ200)&gt;=SUM($U202:AQ202),SUM($U200:AQ200)-SUM($U202:AQ202),0)</f>
        <v>0</v>
      </c>
      <c r="AR204" s="27">
        <f>IF(SUM($U200:AR200)&gt;=SUM($U202:AR202),SUM($U200:AR200)-SUM($U202:AR202),0)</f>
        <v>0</v>
      </c>
      <c r="AS204" s="27">
        <f>IF(SUM($U200:AS200)&gt;=SUM($U202:AS202),SUM($U200:AS200)-SUM($U202:AS202),0)</f>
        <v>0</v>
      </c>
      <c r="AT204" s="27">
        <f>IF(SUM($U200:AT200)&gt;=SUM($U202:AT202),SUM($U200:AT200)-SUM($U202:AT202),0)</f>
        <v>0</v>
      </c>
      <c r="AU204" s="27">
        <f>IF(SUM($U200:AU200)&gt;=SUM($U202:AU202),SUM($U200:AU200)-SUM($U202:AU202),0)</f>
        <v>0</v>
      </c>
      <c r="AV204" s="27">
        <f>IF(SUM($U200:AV200)&gt;=SUM($U202:AV202),SUM($U200:AV200)-SUM($U202:AV202),0)</f>
        <v>0</v>
      </c>
      <c r="AW204" s="27">
        <f>IF(SUM($U200:AW200)&gt;=SUM($U202:AW202),SUM($U200:AW200)-SUM($U202:AW202),0)</f>
        <v>0</v>
      </c>
      <c r="AX204" s="27">
        <f>IF(SUM($U200:AX200)&gt;=SUM($U202:AX202),SUM($U200:AX200)-SUM($U202:AX202),0)</f>
        <v>0</v>
      </c>
      <c r="AY204" s="27">
        <f>IF(SUM($U200:AY200)&gt;=SUM($U202:AY202),SUM($U200:AY200)-SUM($U202:AY202),0)</f>
        <v>-1.1368683772161603E-13</v>
      </c>
      <c r="AZ204" s="27">
        <f>IF(SUM($U200:AZ200)&gt;=SUM($U202:AZ202),SUM($U200:AZ200)-SUM($U202:AZ202),0)</f>
        <v>4.2580645161289112</v>
      </c>
      <c r="BA204" s="27">
        <f>IF(SUM($U200:BA200)&gt;=SUM($U202:BA202),SUM($U200:BA200)-SUM($U202:BA202),0)</f>
        <v>8.5161290322579362</v>
      </c>
      <c r="BB204" s="27">
        <f>IF(SUM($U200:BB200)&gt;=SUM($U202:BB202),SUM($U200:BB200)-SUM($U202:BB202),0)</f>
        <v>12.774193548386961</v>
      </c>
      <c r="BC204" s="27">
        <f>IF(SUM($U200:BC200)&gt;=SUM($U202:BC202),SUM($U200:BC200)-SUM($U202:BC202),0)</f>
        <v>17.032258064515986</v>
      </c>
      <c r="BD204" s="27">
        <f>IF(SUM($U200:BD200)&gt;=SUM($U202:BD202),SUM($U200:BD200)-SUM($U202:BD202),0)</f>
        <v>0</v>
      </c>
      <c r="BE204" s="27">
        <f>IF(SUM($U200:BE200)&gt;=SUM($U202:BE202),SUM($U200:BE200)-SUM($U202:BE202),0)</f>
        <v>0</v>
      </c>
      <c r="BF204" s="27">
        <f>IF(SUM($U200:BF200)&gt;=SUM($U202:BF202),SUM($U200:BF200)-SUM($U202:BF202),0)</f>
        <v>0</v>
      </c>
      <c r="BG204" s="27">
        <f>IF(SUM($U200:BG200)&gt;=SUM($U202:BG202),SUM($U200:BG200)-SUM($U202:BG202),0)</f>
        <v>0</v>
      </c>
      <c r="BH204" s="27">
        <f>IF(SUM($U200:BH200)&gt;=SUM($U202:BH202),SUM($U200:BH200)-SUM($U202:BH202),0)</f>
        <v>0</v>
      </c>
      <c r="BI204" s="27">
        <f>IF(SUM($U200:BI200)&gt;=SUM($U202:BI202),SUM($U200:BI200)-SUM($U202:BI202),0)</f>
        <v>0</v>
      </c>
      <c r="BJ204" s="27">
        <f>IF(SUM($U200:BJ200)&gt;=SUM($U202:BJ202),SUM($U200:BJ200)-SUM($U202:BJ202),0)</f>
        <v>0</v>
      </c>
      <c r="BK204" s="27">
        <f>IF(SUM($U200:BK200)&gt;=SUM($U202:BK202),SUM($U200:BK200)-SUM($U202:BK202),0)</f>
        <v>0</v>
      </c>
      <c r="BL204" s="27">
        <f>IF(SUM($U200:BL200)&gt;=SUM($U202:BL202),SUM($U200:BL200)-SUM($U202:BL202),0)</f>
        <v>0</v>
      </c>
      <c r="BM204" s="27">
        <f>IF(SUM($U200:BM200)&gt;=SUM($U202:BM202),SUM($U200:BM200)-SUM($U202:BM202),0)</f>
        <v>0</v>
      </c>
      <c r="BN204" s="27">
        <f>IF(SUM($U200:BN200)&gt;=SUM($U202:BN202),SUM($U200:BN200)-SUM($U202:BN202),0)</f>
        <v>0</v>
      </c>
      <c r="BO204" s="27">
        <f>IF(SUM($U200:BO200)&gt;=SUM($U202:BO202),SUM($U200:BO200)-SUM($U202:BO202),0)</f>
        <v>0</v>
      </c>
      <c r="BP204" s="27">
        <f>IF(SUM($U200:BP200)&gt;=SUM($U202:BP202),SUM($U200:BP200)-SUM($U202:BP202),0)</f>
        <v>0</v>
      </c>
      <c r="BQ204" s="27">
        <f>IF(SUM($U200:BQ200)&gt;=SUM($U202:BQ202),SUM($U200:BQ200)-SUM($U202:BQ202),0)</f>
        <v>0</v>
      </c>
      <c r="BR204" s="27">
        <f>IF(SUM($U200:BR200)&gt;=SUM($U202:BR202),SUM($U200:BR200)-SUM($U202:BR202),0)</f>
        <v>0</v>
      </c>
      <c r="BS204" s="27">
        <f>IF(SUM($U200:BS200)&gt;=SUM($U202:BS202),SUM($U200:BS200)-SUM($U202:BS202),0)</f>
        <v>0</v>
      </c>
      <c r="BT204" s="27">
        <f>IF(SUM($U200:BT200)&gt;=SUM($U202:BT202),SUM($U200:BT200)-SUM($U202:BT202),0)</f>
        <v>0</v>
      </c>
      <c r="BU204" s="27">
        <f>IF(SUM($U200:BU200)&gt;=SUM($U202:BU202),SUM($U200:BU200)-SUM($U202:BU202),0)</f>
        <v>0</v>
      </c>
      <c r="BV204" s="27">
        <f>IF(SUM($U200:BV200)&gt;=SUM($U202:BV202),SUM($U200:BV200)-SUM($U202:BV202),0)</f>
        <v>0</v>
      </c>
      <c r="BW204" s="27">
        <f>IF(SUM($U200:BW200)&gt;=SUM($U202:BW202),SUM($U200:BW200)-SUM($U202:BW202),0)</f>
        <v>0</v>
      </c>
      <c r="BX204" s="27">
        <f>IF(SUM($U200:BX200)&gt;=SUM($U202:BX202),SUM($U200:BX200)-SUM($U202:BX202),0)</f>
        <v>0</v>
      </c>
      <c r="BY204" s="27">
        <f>IF(SUM($U200:BY200)&gt;=SUM($U202:BY202),SUM($U200:BY200)-SUM($U202:BY202),0)</f>
        <v>0</v>
      </c>
      <c r="BZ204" s="27">
        <f>IF(SUM($U200:BZ200)&gt;=SUM($U202:BZ202),SUM($U200:BZ200)-SUM($U202:BZ202),0)</f>
        <v>0</v>
      </c>
      <c r="CA204" s="27">
        <f>IF(SUM($U200:CA200)&gt;=SUM($U202:CA202),SUM($U200:CA200)-SUM($U202:CA202),0)</f>
        <v>0</v>
      </c>
      <c r="CB204" s="27">
        <f>IF(SUM($U200:CB200)&gt;=SUM($U202:CB202),SUM($U200:CB200)-SUM($U202:CB202),0)</f>
        <v>0</v>
      </c>
      <c r="CC204" s="27">
        <f>IF(SUM($U200:CC200)&gt;=SUM($U202:CC202),SUM($U200:CC200)-SUM($U202:CC202),0)</f>
        <v>0</v>
      </c>
      <c r="CD204" s="27">
        <f>IF(SUM($U200:CD200)&gt;=SUM($U202:CD202),SUM($U200:CD200)-SUM($U202:CD202),0)</f>
        <v>-3.4106051316484809E-13</v>
      </c>
      <c r="CE204" s="27">
        <f>IF(SUM($U200:CE200)&gt;=SUM($U202:CE202),SUM($U200:CE200)-SUM($U202:CE202),0)</f>
        <v>4.3999999999996362</v>
      </c>
      <c r="CF204" s="27">
        <f>IF(SUM($U200:CF200)&gt;=SUM($U202:CF202),SUM($U200:CF200)-SUM($U202:CF202),0)</f>
        <v>8.7999999999996135</v>
      </c>
      <c r="CG204" s="27">
        <f>IF(SUM($U200:CG200)&gt;=SUM($U202:CG202),SUM($U200:CG200)-SUM($U202:CG202),0)</f>
        <v>13.199999999999591</v>
      </c>
      <c r="CH204" s="27">
        <f>IF(SUM($U200:CH200)&gt;=SUM($U202:CH202),SUM($U200:CH200)-SUM($U202:CH202),0)</f>
        <v>17.599999999999568</v>
      </c>
      <c r="CI204" s="27">
        <f>IF(SUM($U200:CI200)&gt;=SUM($U202:CI202),SUM($U200:CI200)-SUM($U202:CI202),0)</f>
        <v>0</v>
      </c>
      <c r="CJ204" s="27">
        <f>IF(SUM($U200:CJ200)&gt;=SUM($U202:CJ202),SUM($U200:CJ200)-SUM($U202:CJ202),0)</f>
        <v>0</v>
      </c>
      <c r="CK204" s="27">
        <f>IF(SUM($U200:CK200)&gt;=SUM($U202:CK202),SUM($U200:CK200)-SUM($U202:CK202),0)</f>
        <v>0</v>
      </c>
      <c r="CL204" s="27">
        <f>IF(SUM($U200:CL200)&gt;=SUM($U202:CL202),SUM($U200:CL200)-SUM($U202:CL202),0)</f>
        <v>0</v>
      </c>
      <c r="CM204" s="27">
        <f>IF(SUM($U200:CM200)&gt;=SUM($U202:CM202),SUM($U200:CM200)-SUM($U202:CM202),0)</f>
        <v>0</v>
      </c>
      <c r="CN204" s="27">
        <f>IF(SUM($U200:CN200)&gt;=SUM($U202:CN202),SUM($U200:CN200)-SUM($U202:CN202),0)</f>
        <v>0</v>
      </c>
      <c r="CO204" s="27">
        <f>IF(SUM($U200:CO200)&gt;=SUM($U202:CO202),SUM($U200:CO200)-SUM($U202:CO202),0)</f>
        <v>0</v>
      </c>
      <c r="CP204" s="27">
        <f>IF(SUM($U200:CP200)&gt;=SUM($U202:CP202),SUM($U200:CP200)-SUM($U202:CP202),0)</f>
        <v>0</v>
      </c>
      <c r="CQ204" s="27">
        <f>IF(SUM($U200:CQ200)&gt;=SUM($U202:CQ202),SUM($U200:CQ200)-SUM($U202:CQ202),0)</f>
        <v>0</v>
      </c>
      <c r="CR204" s="27">
        <f>IF(SUM($U200:CR200)&gt;=SUM($U202:CR202),SUM($U200:CR200)-SUM($U202:CR202),0)</f>
        <v>0</v>
      </c>
      <c r="CS204" s="27">
        <f>IF(SUM($U200:CS200)&gt;=SUM($U202:CS202),SUM($U200:CS200)-SUM($U202:CS202),0)</f>
        <v>0</v>
      </c>
      <c r="CT204" s="27">
        <f>IF(SUM($U200:CT200)&gt;=SUM($U202:CT202),SUM($U200:CT200)-SUM($U202:CT202),0)</f>
        <v>0</v>
      </c>
      <c r="CU204" s="27">
        <f>IF(SUM($U200:CU200)&gt;=SUM($U202:CU202),SUM($U200:CU200)-SUM($U202:CU202),0)</f>
        <v>0</v>
      </c>
      <c r="CV204" s="27">
        <f>IF(SUM($U200:CV200)&gt;=SUM($U202:CV202),SUM($U200:CV200)-SUM($U202:CV202),0)</f>
        <v>0</v>
      </c>
      <c r="CW204" s="27">
        <f>IF(SUM($U200:CW200)&gt;=SUM($U202:CW202),SUM($U200:CW200)-SUM($U202:CW202),0)</f>
        <v>0</v>
      </c>
      <c r="CX204" s="27">
        <f>IF(SUM($U200:CX200)&gt;=SUM($U202:CX202),SUM($U200:CX200)-SUM($U202:CX202),0)</f>
        <v>0</v>
      </c>
      <c r="CY204" s="27">
        <f>IF(SUM($U200:CY200)&gt;=SUM($U202:CY202),SUM($U200:CY200)-SUM($U202:CY202),0)</f>
        <v>0</v>
      </c>
      <c r="CZ204" s="27">
        <f>IF(SUM($U200:CZ200)&gt;=SUM($U202:CZ202),SUM($U200:CZ200)-SUM($U202:CZ202),0)</f>
        <v>0</v>
      </c>
      <c r="DA204" s="27">
        <f>IF(SUM($U200:DA200)&gt;=SUM($U202:DA202),SUM($U200:DA200)-SUM($U202:DA202),0)</f>
        <v>0</v>
      </c>
      <c r="DB204" s="27">
        <f>IF(SUM($U200:DB200)&gt;=SUM($U202:DB202),SUM($U200:DB200)-SUM($U202:DB202),0)</f>
        <v>0</v>
      </c>
      <c r="DC204" s="27">
        <f>IF(SUM($U200:DC200)&gt;=SUM($U202:DC202),SUM($U200:DC200)-SUM($U202:DC202),0)</f>
        <v>0</v>
      </c>
      <c r="DD204" s="27">
        <f>IF(SUM($U200:DD200)&gt;=SUM($U202:DD202),SUM($U200:DD200)-SUM($U202:DD202),0)</f>
        <v>0</v>
      </c>
      <c r="DE204" s="27">
        <f>IF(SUM($U200:DE200)&gt;=SUM($U202:DE202),SUM($U200:DE200)-SUM($U202:DE202),0)</f>
        <v>0</v>
      </c>
      <c r="DF204" s="27">
        <f>IF(SUM($U200:DF200)&gt;=SUM($U202:DF202),SUM($U200:DF200)-SUM($U202:DF202),0)</f>
        <v>0</v>
      </c>
      <c r="DG204" s="27">
        <f>IF(SUM($U200:DG200)&gt;=SUM($U202:DG202),SUM($U200:DG200)-SUM($U202:DG202),0)</f>
        <v>0</v>
      </c>
      <c r="DH204" s="27">
        <f>IF(SUM($U200:DH200)&gt;=SUM($U202:DH202),SUM($U200:DH200)-SUM($U202:DH202),0)</f>
        <v>0</v>
      </c>
      <c r="DI204" s="27">
        <f>IF(SUM($U200:DI200)&gt;=SUM($U202:DI202),SUM($U200:DI200)-SUM($U202:DI202),0)</f>
        <v>4.2580645161280017</v>
      </c>
      <c r="DJ204" s="27">
        <f>IF(SUM($U200:DJ200)&gt;=SUM($U202:DJ202),SUM($U200:DJ200)-SUM($U202:DJ202),0)</f>
        <v>8.5161290322570267</v>
      </c>
      <c r="DK204" s="27">
        <f>IF(SUM($U200:DK200)&gt;=SUM($U202:DK202),SUM($U200:DK200)-SUM($U202:DK202),0)</f>
        <v>12.774193548386052</v>
      </c>
      <c r="DL204" s="27">
        <f>IF(SUM($U200:DL200)&gt;=SUM($U202:DL202),SUM($U200:DL200)-SUM($U202:DL202),0)</f>
        <v>17.032258064515077</v>
      </c>
      <c r="DM204" s="27">
        <f>IF(SUM($U200:DM200)&gt;=SUM($U202:DM202),SUM($U200:DM200)-SUM($U202:DM202),0)</f>
        <v>0</v>
      </c>
      <c r="DN204" s="27">
        <f>IF(SUM($U200:DN200)&gt;=SUM($U202:DN202),SUM($U200:DN200)-SUM($U202:DN202),0)</f>
        <v>0</v>
      </c>
      <c r="DO204" s="27">
        <f>IF(SUM($U200:DO200)&gt;=SUM($U202:DO202),SUM($U200:DO200)-SUM($U202:DO202),0)</f>
        <v>0</v>
      </c>
      <c r="DP204" s="27">
        <f>IF(SUM($U200:DP200)&gt;=SUM($U202:DP202),SUM($U200:DP200)-SUM($U202:DP202),0)</f>
        <v>0</v>
      </c>
      <c r="DQ204" s="27">
        <f>IF(SUM($U200:DQ200)&gt;=SUM($U202:DQ202),SUM($U200:DQ200)-SUM($U202:DQ202),0)</f>
        <v>0</v>
      </c>
      <c r="DR204" s="27">
        <f>IF(SUM($U200:DR200)&gt;=SUM($U202:DR202),SUM($U200:DR200)-SUM($U202:DR202),0)</f>
        <v>0</v>
      </c>
      <c r="DS204" s="27">
        <f>IF(SUM($U200:DS200)&gt;=SUM($U202:DS202),SUM($U200:DS200)-SUM($U202:DS202),0)</f>
        <v>0</v>
      </c>
      <c r="DT204" s="27">
        <f>IF(SUM($U200:DT200)&gt;=SUM($U202:DT202),SUM($U200:DT200)-SUM($U202:DT202),0)</f>
        <v>0</v>
      </c>
      <c r="DU204" s="27">
        <f>IF(SUM($U200:DU200)&gt;=SUM($U202:DU202),SUM($U200:DU200)-SUM($U202:DU202),0)</f>
        <v>0</v>
      </c>
      <c r="DV204" s="27">
        <f>IF(SUM($U200:DV200)&gt;=SUM($U202:DV202),SUM($U200:DV200)-SUM($U202:DV202),0)</f>
        <v>0</v>
      </c>
      <c r="DW204" s="27">
        <f>IF(SUM($U200:DW200)&gt;=SUM($U202:DW202),SUM($U200:DW200)-SUM($U202:DW202),0)</f>
        <v>0</v>
      </c>
      <c r="DX204" s="27">
        <f>IF(SUM($U200:DX200)&gt;=SUM($U202:DX202),SUM($U200:DX200)-SUM($U202:DX202),0)</f>
        <v>0</v>
      </c>
      <c r="DY204" s="27">
        <f>IF(SUM($U200:DY200)&gt;=SUM($U202:DY202),SUM($U200:DY200)-SUM($U202:DY202),0)</f>
        <v>0</v>
      </c>
      <c r="DZ204" s="27">
        <f>IF(SUM($U200:DZ200)&gt;=SUM($U202:DZ202),SUM($U200:DZ200)-SUM($U202:DZ202),0)</f>
        <v>0</v>
      </c>
      <c r="EA204" s="27">
        <f>IF(SUM($U200:EA200)&gt;=SUM($U202:EA202),SUM($U200:EA200)-SUM($U202:EA202),0)</f>
        <v>0</v>
      </c>
      <c r="EB204" s="27">
        <f>IF(SUM($U200:EB200)&gt;=SUM($U202:EB202),SUM($U200:EB200)-SUM($U202:EB202),0)</f>
        <v>0</v>
      </c>
      <c r="EC204" s="27">
        <f>IF(SUM($U200:EC200)&gt;=SUM($U202:EC202),SUM($U200:EC200)-SUM($U202:EC202),0)</f>
        <v>0</v>
      </c>
      <c r="ED204" s="27">
        <f>IF(SUM($U200:ED200)&gt;=SUM($U202:ED202),SUM($U200:ED200)-SUM($U202:ED202),0)</f>
        <v>0</v>
      </c>
      <c r="EE204" s="27">
        <f>IF(SUM($U200:EE200)&gt;=SUM($U202:EE202),SUM($U200:EE200)-SUM($U202:EE202),0)</f>
        <v>0</v>
      </c>
      <c r="EF204" s="27">
        <f>IF(SUM($U200:EF200)&gt;=SUM($U202:EF202),SUM($U200:EF200)-SUM($U202:EF202),0)</f>
        <v>0</v>
      </c>
      <c r="EG204" s="27">
        <f>IF(SUM($U200:EG200)&gt;=SUM($U202:EG202),SUM($U200:EG200)-SUM($U202:EG202),0)</f>
        <v>0</v>
      </c>
      <c r="EH204" s="27">
        <f>IF(SUM($U200:EH200)&gt;=SUM($U202:EH202),SUM($U200:EH200)-SUM($U202:EH202),0)</f>
        <v>0</v>
      </c>
      <c r="EI204" s="27">
        <f>IF(SUM($U200:EI200)&gt;=SUM($U202:EI202),SUM($U200:EI200)-SUM($U202:EI202),0)</f>
        <v>0</v>
      </c>
      <c r="EJ204" s="27">
        <f>IF(SUM($U200:EJ200)&gt;=SUM($U202:EJ202),SUM($U200:EJ200)-SUM($U202:EJ202),0)</f>
        <v>0</v>
      </c>
      <c r="EK204" s="27">
        <f>IF(SUM($U200:EK200)&gt;=SUM($U202:EK202),SUM($U200:EK200)-SUM($U202:EK202),0)</f>
        <v>0</v>
      </c>
      <c r="EL204" s="27">
        <f>IF(SUM($U200:EL200)&gt;=SUM($U202:EL202),SUM($U200:EL200)-SUM($U202:EL202),0)</f>
        <v>0</v>
      </c>
      <c r="EM204" s="27">
        <f>IF(SUM($U200:EM200)&gt;=SUM($U202:EM202),SUM($U200:EM200)-SUM($U202:EM202),0)</f>
        <v>0</v>
      </c>
      <c r="EN204" s="27">
        <f>IF(SUM($U200:EN200)&gt;=SUM($U202:EN202),SUM($U200:EN200)-SUM($U202:EN202),0)</f>
        <v>4.3999999999987267</v>
      </c>
      <c r="EO204" s="27">
        <f>IF(SUM($U200:EO200)&gt;=SUM($U202:EO202),SUM($U200:EO200)-SUM($U202:EO202),0)</f>
        <v>8.799999999998704</v>
      </c>
      <c r="EP204" s="27">
        <f>IF(SUM($U200:EP200)&gt;=SUM($U202:EP202),SUM($U200:EP200)-SUM($U202:EP202),0)</f>
        <v>13.199999999998681</v>
      </c>
      <c r="EQ204" s="27">
        <f>IF(SUM($U200:EQ200)&gt;=SUM($U202:EQ202),SUM($U200:EQ200)-SUM($U202:EQ202),0)</f>
        <v>17.599999999998658</v>
      </c>
      <c r="ER204" s="27">
        <f>IF(SUM($U200:ER200)&gt;=SUM($U202:ER202),SUM($U200:ER200)-SUM($U202:ER202),0)</f>
        <v>0</v>
      </c>
      <c r="ES204" s="27">
        <f>IF(SUM($U200:ES200)&gt;=SUM($U202:ES202),SUM($U200:ES200)-SUM($U202:ES202),0)</f>
        <v>0</v>
      </c>
      <c r="ET204" s="27">
        <f>IF(SUM($U200:ET200)&gt;=SUM($U202:ET202),SUM($U200:ET200)-SUM($U202:ET202),0)</f>
        <v>0</v>
      </c>
      <c r="EU204" s="27">
        <f>IF(SUM($U200:EU200)&gt;=SUM($U202:EU202),SUM($U200:EU200)-SUM($U202:EU202),0)</f>
        <v>0</v>
      </c>
      <c r="EV204" s="27">
        <f>IF(SUM($U200:EV200)&gt;=SUM($U202:EV202),SUM($U200:EV200)-SUM($U202:EV202),0)</f>
        <v>0</v>
      </c>
      <c r="EW204" s="27">
        <f>IF(SUM($U200:EW200)&gt;=SUM($U202:EW202),SUM($U200:EW200)-SUM($U202:EW202),0)</f>
        <v>0</v>
      </c>
      <c r="EX204" s="27">
        <f>IF(SUM($U200:EX200)&gt;=SUM($U202:EX202),SUM($U200:EX200)-SUM($U202:EX202),0)</f>
        <v>0</v>
      </c>
      <c r="EY204" s="27">
        <f>IF(SUM($U200:EY200)&gt;=SUM($U202:EY202),SUM($U200:EY200)-SUM($U202:EY202),0)</f>
        <v>0</v>
      </c>
      <c r="EZ204" s="27">
        <f>IF(SUM($U200:EZ200)&gt;=SUM($U202:EZ202),SUM($U200:EZ200)-SUM($U202:EZ202),0)</f>
        <v>0</v>
      </c>
      <c r="FA204" s="27">
        <f>IF(SUM($U200:FA200)&gt;=SUM($U202:FA202),SUM($U200:FA200)-SUM($U202:FA202),0)</f>
        <v>0</v>
      </c>
      <c r="FB204" s="27">
        <f>IF(SUM($U200:FB200)&gt;=SUM($U202:FB202),SUM($U200:FB200)-SUM($U202:FB202),0)</f>
        <v>0</v>
      </c>
      <c r="FC204" s="27">
        <f>IF(SUM($U200:FC200)&gt;=SUM($U202:FC202),SUM($U200:FC200)-SUM($U202:FC202),0)</f>
        <v>0</v>
      </c>
      <c r="FD204" s="27">
        <f>IF(SUM($U200:FD200)&gt;=SUM($U202:FD202),SUM($U200:FD200)-SUM($U202:FD202),0)</f>
        <v>0</v>
      </c>
      <c r="FE204" s="27">
        <f>IF(SUM($U200:FE200)&gt;=SUM($U202:FE202),SUM($U200:FE200)-SUM($U202:FE202),0)</f>
        <v>0</v>
      </c>
      <c r="FF204" s="27">
        <f>IF(SUM($U200:FF200)&gt;=SUM($U202:FF202),SUM($U200:FF200)-SUM($U202:FF202),0)</f>
        <v>0</v>
      </c>
      <c r="FG204" s="27">
        <f>IF(SUM($U200:FG200)&gt;=SUM($U202:FG202),SUM($U200:FG200)-SUM($U202:FG202),0)</f>
        <v>0</v>
      </c>
      <c r="FH204" s="27">
        <f>IF(SUM($U200:FH200)&gt;=SUM($U202:FH202),SUM($U200:FH200)-SUM($U202:FH202),0)</f>
        <v>0</v>
      </c>
      <c r="FI204" s="27">
        <f>IF(SUM($U200:FI200)&gt;=SUM($U202:FI202),SUM($U200:FI200)-SUM($U202:FI202),0)</f>
        <v>0</v>
      </c>
      <c r="FJ204" s="27">
        <f>IF(SUM($U200:FJ200)&gt;=SUM($U202:FJ202),SUM($U200:FJ200)-SUM($U202:FJ202),0)</f>
        <v>0</v>
      </c>
      <c r="FK204" s="27">
        <f>IF(SUM($U200:FK200)&gt;=SUM($U202:FK202),SUM($U200:FK200)-SUM($U202:FK202),0)</f>
        <v>0</v>
      </c>
      <c r="FL204" s="27">
        <f>IF(SUM($U200:FL200)&gt;=SUM($U202:FL202),SUM($U200:FL200)-SUM($U202:FL202),0)</f>
        <v>0</v>
      </c>
      <c r="FM204" s="27">
        <f>IF(SUM($U200:FM200)&gt;=SUM($U202:FM202),SUM($U200:FM200)-SUM($U202:FM202),0)</f>
        <v>0</v>
      </c>
      <c r="FN204" s="27">
        <f>IF(SUM($U200:FN200)&gt;=SUM($U202:FN202),SUM($U200:FN200)-SUM($U202:FN202),0)</f>
        <v>0</v>
      </c>
      <c r="FO204" s="27">
        <f>IF(SUM($U200:FO200)&gt;=SUM($U202:FO202),SUM($U200:FO200)-SUM($U202:FO202),0)</f>
        <v>0</v>
      </c>
      <c r="FP204" s="27">
        <f>IF(SUM($U200:FP200)&gt;=SUM($U202:FP202),SUM($U200:FP200)-SUM($U202:FP202),0)</f>
        <v>0</v>
      </c>
      <c r="FQ204" s="27">
        <f>IF(SUM($U200:FQ200)&gt;=SUM($U202:FQ202),SUM($U200:FQ200)-SUM($U202:FQ202),0)</f>
        <v>0</v>
      </c>
      <c r="FR204" s="27">
        <f>IF(SUM($U200:FR200)&gt;=SUM($U202:FR202),SUM($U200:FR200)-SUM($U202:FR202),0)</f>
        <v>4.2580645161270922</v>
      </c>
      <c r="FS204" s="27">
        <f>IF(SUM($U200:FS200)&gt;=SUM($U202:FS202),SUM($U200:FS200)-SUM($U202:FS202),0)</f>
        <v>8.5161290322561172</v>
      </c>
      <c r="FT204" s="27">
        <f>IF(SUM($U200:FT200)&gt;=SUM($U202:FT202),SUM($U200:FT200)-SUM($U202:FT202),0)</f>
        <v>12.774193548385142</v>
      </c>
      <c r="FU204" s="27">
        <f>IF(SUM($U200:FU200)&gt;=SUM($U202:FU202),SUM($U200:FU200)-SUM($U202:FU202),0)</f>
        <v>17.032258064514167</v>
      </c>
      <c r="FV204" s="27">
        <f>IF(SUM($U200:FV200)&gt;=SUM($U202:FV202),SUM($U200:FV200)-SUM($U202:FV202),0)</f>
        <v>0</v>
      </c>
      <c r="FW204" s="27">
        <f>IF(SUM($U200:FW200)&gt;=SUM($U202:FW202),SUM($U200:FW200)-SUM($U202:FW202),0)</f>
        <v>0</v>
      </c>
      <c r="FX204" s="27">
        <f>IF(SUM($U200:FX200)&gt;=SUM($U202:FX202),SUM($U200:FX200)-SUM($U202:FX202),0)</f>
        <v>0</v>
      </c>
      <c r="FY204" s="27">
        <f>IF(SUM($U200:FY200)&gt;=SUM($U202:FY202),SUM($U200:FY200)-SUM($U202:FY202),0)</f>
        <v>0</v>
      </c>
      <c r="FZ204" s="27">
        <f>IF(SUM($U200:FZ200)&gt;=SUM($U202:FZ202),SUM($U200:FZ200)-SUM($U202:FZ202),0)</f>
        <v>0</v>
      </c>
      <c r="GA204" s="27">
        <f>IF(SUM($U200:GA200)&gt;=SUM($U202:GA202),SUM($U200:GA200)-SUM($U202:GA202),0)</f>
        <v>0</v>
      </c>
      <c r="GB204" s="27">
        <f>IF(SUM($U200:GB200)&gt;=SUM($U202:GB202),SUM($U200:GB200)-SUM($U202:GB202),0)</f>
        <v>0</v>
      </c>
      <c r="GC204" s="27">
        <f>IF(SUM($U200:GC200)&gt;=SUM($U202:GC202),SUM($U200:GC200)-SUM($U202:GC202),0)</f>
        <v>0</v>
      </c>
      <c r="GD204" s="27">
        <f>IF(SUM($U200:GD200)&gt;=SUM($U202:GD202),SUM($U200:GD200)-SUM($U202:GD202),0)</f>
        <v>0</v>
      </c>
      <c r="GE204" s="27">
        <f>IF(SUM($U200:GE200)&gt;=SUM($U202:GE202),SUM($U200:GE200)-SUM($U202:GE202),0)</f>
        <v>0</v>
      </c>
      <c r="GF204" s="27">
        <f>IF(SUM($U200:GF200)&gt;=SUM($U202:GF202),SUM($U200:GF200)-SUM($U202:GF202),0)</f>
        <v>0</v>
      </c>
      <c r="GG204" s="27">
        <f>IF(SUM($U200:GG200)&gt;=SUM($U202:GG202),SUM($U200:GG200)-SUM($U202:GG202),0)</f>
        <v>0</v>
      </c>
      <c r="GH204" s="27">
        <f>IF(SUM($U200:GH200)&gt;=SUM($U202:GH202),SUM($U200:GH200)-SUM($U202:GH202),0)</f>
        <v>0</v>
      </c>
      <c r="GI204" s="27">
        <f>IF(SUM($U200:GI200)&gt;=SUM($U202:GI202),SUM($U200:GI200)-SUM($U202:GI202),0)</f>
        <v>0</v>
      </c>
      <c r="GJ204" s="27">
        <f>IF(SUM($U200:GJ200)&gt;=SUM($U202:GJ202),SUM($U200:GJ200)-SUM($U202:GJ202),0)</f>
        <v>0</v>
      </c>
      <c r="GK204" s="27">
        <f>IF(SUM($U200:GK200)&gt;=SUM($U202:GK202),SUM($U200:GK200)-SUM($U202:GK202),0)</f>
        <v>0</v>
      </c>
      <c r="GL204" s="27">
        <f>IF(SUM($U200:GL200)&gt;=SUM($U202:GL202),SUM($U200:GL200)-SUM($U202:GL202),0)</f>
        <v>0</v>
      </c>
      <c r="GM204" s="27">
        <f>IF(SUM($U200:GM200)&gt;=SUM($U202:GM202),SUM($U200:GM200)-SUM($U202:GM202),0)</f>
        <v>0</v>
      </c>
      <c r="GN204" s="27">
        <f>IF(SUM($U200:GN200)&gt;=SUM($U202:GN202),SUM($U200:GN200)-SUM($U202:GN202),0)</f>
        <v>0</v>
      </c>
      <c r="GO204" s="27">
        <f>IF(SUM($U200:GO200)&gt;=SUM($U202:GO202),SUM($U200:GO200)-SUM($U202:GO202),0)</f>
        <v>0</v>
      </c>
      <c r="GP204" s="27">
        <f>IF(SUM($U200:GP200)&gt;=SUM($U202:GP202),SUM($U200:GP200)-SUM($U202:GP202),0)</f>
        <v>0</v>
      </c>
      <c r="GQ204" s="27">
        <f>IF(SUM($U200:GQ200)&gt;=SUM($U202:GQ202),SUM($U200:GQ200)-SUM($U202:GQ202),0)</f>
        <v>0</v>
      </c>
      <c r="GR204" s="27">
        <f>IF(SUM($U200:GR200)&gt;=SUM($U202:GR202),SUM($U200:GR200)-SUM($U202:GR202),0)</f>
        <v>0</v>
      </c>
      <c r="GS204" s="27">
        <f>IF(SUM($U200:GS200)&gt;=SUM($U202:GS202),SUM($U200:GS200)-SUM($U202:GS202),0)</f>
        <v>0</v>
      </c>
      <c r="GT204" s="27">
        <f>IF(SUM($U200:GT200)&gt;=SUM($U202:GT202),SUM($U200:GT200)-SUM($U202:GT202),0)</f>
        <v>0</v>
      </c>
      <c r="GU204" s="27">
        <f>IF(SUM($U200:GU200)&gt;=SUM($U202:GU202),SUM($U200:GU200)-SUM($U202:GU202),0)</f>
        <v>0</v>
      </c>
      <c r="GV204" s="27">
        <f>IF(SUM($U200:GV200)&gt;=SUM($U202:GV202),SUM($U200:GV200)-SUM($U202:GV202),0)</f>
        <v>0</v>
      </c>
      <c r="GW204" s="27">
        <f>IF(SUM($U200:GW200)&gt;=SUM($U202:GW202),SUM($U200:GW200)-SUM($U202:GW202),0)</f>
        <v>4.2580645161268649</v>
      </c>
      <c r="GX204" s="27">
        <f>IF(SUM($U200:GX200)&gt;=SUM($U202:GX202),SUM($U200:GX200)-SUM($U202:GX202),0)</f>
        <v>8.5161290322558898</v>
      </c>
      <c r="GY204" s="27">
        <f>IF(SUM($U200:GY200)&gt;=SUM($U202:GY202),SUM($U200:GY200)-SUM($U202:GY202),0)</f>
        <v>12.774193548384915</v>
      </c>
      <c r="GZ204" s="27">
        <f>IF(SUM($U200:GZ200)&gt;=SUM($U202:GZ202),SUM($U200:GZ200)-SUM($U202:GZ202),0)</f>
        <v>17.03225806451394</v>
      </c>
      <c r="HA204" s="27">
        <f>IF(SUM($U200:HA200)&gt;=SUM($U202:HA202),SUM($U200:HA200)-SUM($U202:HA202),0)</f>
        <v>0</v>
      </c>
      <c r="HB204" s="27">
        <f>IF(SUM($U200:HB200)&gt;=SUM($U202:HB202),SUM($U200:HB200)-SUM($U202:HB202),0)</f>
        <v>0</v>
      </c>
      <c r="HC204" s="27">
        <f>IF(SUM($U200:HC200)&gt;=SUM($U202:HC202),SUM($U200:HC200)-SUM($U202:HC202),0)</f>
        <v>0</v>
      </c>
      <c r="HD204" s="27">
        <f>IF(SUM($U200:HD200)&gt;=SUM($U202:HD202),SUM($U200:HD200)-SUM($U202:HD202),0)</f>
        <v>0</v>
      </c>
      <c r="HE204" s="27">
        <f>IF(SUM($U200:HE200)&gt;=SUM($U202:HE202),SUM($U200:HE200)-SUM($U202:HE202),0)</f>
        <v>0</v>
      </c>
      <c r="HF204" s="27">
        <f>IF(SUM($U200:HF200)&gt;=SUM($U202:HF202),SUM($U200:HF200)-SUM($U202:HF202),0)</f>
        <v>0</v>
      </c>
      <c r="HG204" s="27">
        <f>IF(SUM($U200:HG200)&gt;=SUM($U202:HG202),SUM($U200:HG200)-SUM($U202:HG202),0)</f>
        <v>0</v>
      </c>
      <c r="HH204" s="27">
        <f>IF(SUM($U200:HH200)&gt;=SUM($U202:HH202),SUM($U200:HH200)-SUM($U202:HH202),0)</f>
        <v>0</v>
      </c>
      <c r="HI204" s="27">
        <f>IF(SUM($U200:HI200)&gt;=SUM($U202:HI202),SUM($U200:HI200)-SUM($U202:HI202),0)</f>
        <v>0</v>
      </c>
      <c r="HJ204" s="27">
        <f>IF(SUM($U200:HJ200)&gt;=SUM($U202:HJ202),SUM($U200:HJ200)-SUM($U202:HJ202),0)</f>
        <v>0</v>
      </c>
      <c r="HK204" s="27">
        <f>IF(SUM($U200:HK200)&gt;=SUM($U202:HK202),SUM($U200:HK200)-SUM($U202:HK202),0)</f>
        <v>0</v>
      </c>
      <c r="HL204" s="27">
        <f>IF(SUM($U200:HL200)&gt;=SUM($U202:HL202),SUM($U200:HL200)-SUM($U202:HL202),0)</f>
        <v>0</v>
      </c>
      <c r="HM204" s="27">
        <f>IF(SUM($U200:HM200)&gt;=SUM($U202:HM202),SUM($U200:HM200)-SUM($U202:HM202),0)</f>
        <v>0</v>
      </c>
      <c r="HN204" s="27">
        <f>IF(SUM($U200:HN200)&gt;=SUM($U202:HN202),SUM($U200:HN200)-SUM($U202:HN202),0)</f>
        <v>0</v>
      </c>
      <c r="HO204" s="27">
        <f>IF(SUM($U200:HO200)&gt;=SUM($U202:HO202),SUM($U200:HO200)-SUM($U202:HO202),0)</f>
        <v>0</v>
      </c>
      <c r="HP204" s="27">
        <f>IF(SUM($U200:HP200)&gt;=SUM($U202:HP202),SUM($U200:HP200)-SUM($U202:HP202),0)</f>
        <v>0</v>
      </c>
      <c r="HQ204" s="27">
        <f>IF(SUM($U200:HQ200)&gt;=SUM($U202:HQ202),SUM($U200:HQ200)-SUM($U202:HQ202),0)</f>
        <v>0</v>
      </c>
      <c r="HR204" s="27">
        <f>IF(SUM($U200:HR200)&gt;=SUM($U202:HR202),SUM($U200:HR200)-SUM($U202:HR202),0)</f>
        <v>0</v>
      </c>
      <c r="HS204" s="27">
        <f>IF(SUM($U200:HS200)&gt;=SUM($U202:HS202),SUM($U200:HS200)-SUM($U202:HS202),0)</f>
        <v>0</v>
      </c>
      <c r="HT204" s="27">
        <f>IF(SUM($U200:HT200)&gt;=SUM($U202:HT202),SUM($U200:HT200)-SUM($U202:HT202),0)</f>
        <v>0</v>
      </c>
      <c r="HU204" s="27">
        <f>IF(SUM($U200:HU200)&gt;=SUM($U202:HU202),SUM($U200:HU200)-SUM($U202:HU202),0)</f>
        <v>0</v>
      </c>
      <c r="HV204" s="27">
        <f>IF(SUM($U200:HV200)&gt;=SUM($U202:HV202),SUM($U200:HV200)-SUM($U202:HV202),0)</f>
        <v>0</v>
      </c>
      <c r="HW204" s="27">
        <f>IF(SUM($U200:HW200)&gt;=SUM($U202:HW202),SUM($U200:HW200)-SUM($U202:HW202),0)</f>
        <v>0</v>
      </c>
      <c r="HX204" s="27">
        <f>IF(SUM($U200:HX200)&gt;=SUM($U202:HX202),SUM($U200:HX200)-SUM($U202:HX202),0)</f>
        <v>0</v>
      </c>
      <c r="HY204" s="27">
        <f>IF(SUM($U200:HY200)&gt;=SUM($U202:HY202),SUM($U200:HY200)-SUM($U202:HY202),0)</f>
        <v>0</v>
      </c>
      <c r="HZ204" s="27">
        <f>IF(SUM($U200:HZ200)&gt;=SUM($U202:HZ202),SUM($U200:HZ200)-SUM($U202:HZ202),0)</f>
        <v>0</v>
      </c>
      <c r="IA204" s="27">
        <f>IF(SUM($U200:IA200)&gt;=SUM($U202:IA202),SUM($U200:IA200)-SUM($U202:IA202),0)</f>
        <v>0</v>
      </c>
      <c r="IB204" s="27">
        <f>IF(SUM($U200:IB200)&gt;=SUM($U202:IB202),SUM($U200:IB200)-SUM($U202:IB202),0)</f>
        <v>4.5517241379286588</v>
      </c>
      <c r="IC204" s="27">
        <f>IF(SUM($U200:IC200)&gt;=SUM($U202:IC202),SUM($U200:IC200)-SUM($U202:IC202),0)</f>
        <v>9.1034482758597051</v>
      </c>
      <c r="ID204" s="27">
        <f>IF(SUM($U200:ID200)&gt;=SUM($U202:ID202),SUM($U200:ID200)-SUM($U202:ID202),0)</f>
        <v>13.655172413790751</v>
      </c>
      <c r="IE204" s="27">
        <f>IF(SUM($U200:IE200)&gt;=SUM($U202:IE202),SUM($U200:IE200)-SUM($U202:IE202),0)</f>
        <v>18.206896551721798</v>
      </c>
      <c r="IF204" s="27">
        <f>IF(SUM($U200:IF200)&gt;=SUM($U202:IF202),SUM($U200:IF200)-SUM($U202:IF202),0)</f>
        <v>0</v>
      </c>
      <c r="IG204" s="27">
        <f>IF(SUM($U200:IG200)&gt;=SUM($U202:IG202),SUM($U200:IG200)-SUM($U202:IG202),0)</f>
        <v>0</v>
      </c>
      <c r="IH204" s="27">
        <f>IF(SUM($U200:IH200)&gt;=SUM($U202:IH202),SUM($U200:IH200)-SUM($U202:IH202),0)</f>
        <v>0</v>
      </c>
      <c r="II204" s="27">
        <f>IF(SUM($U200:II200)&gt;=SUM($U202:II202),SUM($U200:II200)-SUM($U202:II202),0)</f>
        <v>0</v>
      </c>
      <c r="IJ204" s="27">
        <f>IF(SUM($U200:IJ200)&gt;=SUM($U202:IJ202),SUM($U200:IJ200)-SUM($U202:IJ202),0)</f>
        <v>0</v>
      </c>
      <c r="IK204" s="27">
        <f>IF(SUM($U200:IK200)&gt;=SUM($U202:IK202),SUM($U200:IK200)-SUM($U202:IK202),0)</f>
        <v>0</v>
      </c>
      <c r="IL204" s="27">
        <f>IF(SUM($U200:IL200)&gt;=SUM($U202:IL202),SUM($U200:IL200)-SUM($U202:IL202),0)</f>
        <v>0</v>
      </c>
      <c r="IM204" s="27">
        <f>IF(SUM($U200:IM200)&gt;=SUM($U202:IM202),SUM($U200:IM200)-SUM($U202:IM202),0)</f>
        <v>0</v>
      </c>
      <c r="IN204" s="27">
        <f>IF(SUM($U200:IN200)&gt;=SUM($U202:IN202),SUM($U200:IN200)-SUM($U202:IN202),0)</f>
        <v>0</v>
      </c>
      <c r="IO204" s="27">
        <f>IF(SUM($U200:IO200)&gt;=SUM($U202:IO202),SUM($U200:IO200)-SUM($U202:IO202),0)</f>
        <v>0</v>
      </c>
      <c r="IP204" s="27">
        <f>IF(SUM($U200:IP200)&gt;=SUM($U202:IP202),SUM($U200:IP200)-SUM($U202:IP202),0)</f>
        <v>0</v>
      </c>
      <c r="IQ204" s="27">
        <f>IF(SUM($U200:IQ200)&gt;=SUM($U202:IQ202),SUM($U200:IQ200)-SUM($U202:IQ202),0)</f>
        <v>0</v>
      </c>
      <c r="IR204" s="27">
        <f>IF(SUM($U200:IR200)&gt;=SUM($U202:IR202),SUM($U200:IR200)-SUM($U202:IR202),0)</f>
        <v>0</v>
      </c>
      <c r="IS204" s="27">
        <f>IF(SUM($U200:IS200)&gt;=SUM($U202:IS202),SUM($U200:IS200)-SUM($U202:IS202),0)</f>
        <v>0</v>
      </c>
      <c r="IT204" s="27">
        <f>IF(SUM($U200:IT200)&gt;=SUM($U202:IT202),SUM($U200:IT200)-SUM($U202:IT202),0)</f>
        <v>0</v>
      </c>
      <c r="IU204" s="27">
        <f>IF(SUM($U200:IU200)&gt;=SUM($U202:IU202),SUM($U200:IU200)-SUM($U202:IU202),0)</f>
        <v>0</v>
      </c>
      <c r="IV204" s="27">
        <f>IF(SUM($U200:IV200)&gt;=SUM($U202:IV202),SUM($U200:IV200)-SUM($U202:IV202),0)</f>
        <v>0</v>
      </c>
      <c r="IW204" s="27">
        <f>IF(SUM($U200:IW200)&gt;=SUM($U202:IW202),SUM($U200:IW200)-SUM($U202:IW202),0)</f>
        <v>0</v>
      </c>
      <c r="IX204" s="27">
        <f>IF(SUM($U200:IX200)&gt;=SUM($U202:IX202),SUM($U200:IX200)-SUM($U202:IX202),0)</f>
        <v>0</v>
      </c>
      <c r="IY204" s="27">
        <f>IF(SUM($U200:IY200)&gt;=SUM($U202:IY202),SUM($U200:IY200)-SUM($U202:IY202),0)</f>
        <v>0</v>
      </c>
      <c r="IZ204" s="27">
        <f>IF(SUM($U200:IZ200)&gt;=SUM($U202:IZ202),SUM($U200:IZ200)-SUM($U202:IZ202),0)</f>
        <v>0</v>
      </c>
      <c r="JA204" s="27">
        <f>IF(SUM($U200:JA200)&gt;=SUM($U202:JA202),SUM($U200:JA200)-SUM($U202:JA202),0)</f>
        <v>0</v>
      </c>
      <c r="JB204" s="27">
        <f>IF(SUM($U200:JB200)&gt;=SUM($U202:JB202),SUM($U200:JB200)-SUM($U202:JB202),0)</f>
        <v>0</v>
      </c>
      <c r="JC204" s="27">
        <f>IF(SUM($U200:JC200)&gt;=SUM($U202:JC202),SUM($U200:JC200)-SUM($U202:JC202),0)</f>
        <v>0</v>
      </c>
      <c r="JD204" s="27">
        <f>IF(SUM($U200:JD200)&gt;=SUM($U202:JD202),SUM($U200:JD200)-SUM($U202:JD202),0)</f>
        <v>-2.9558577807620168E-12</v>
      </c>
      <c r="JE204" s="27">
        <f>IF(SUM($U200:JE200)&gt;=SUM($U202:JE202),SUM($U200:JE200)-SUM($U202:JE202),0)</f>
        <v>4.2580645161260691</v>
      </c>
      <c r="JF204" s="27">
        <f>IF(SUM($U200:JF200)&gt;=SUM($U202:JF202),SUM($U200:JF200)-SUM($U202:JF202),0)</f>
        <v>8.516129032255094</v>
      </c>
      <c r="JG204" s="27">
        <f>IF(SUM($U200:JG200)&gt;=SUM($U202:JG202),SUM($U200:JG200)-SUM($U202:JG202),0)</f>
        <v>12.774193548384119</v>
      </c>
      <c r="JH204" s="27">
        <f>IF(SUM($U200:JH200)&gt;=SUM($U202:JH202),SUM($U200:JH200)-SUM($U202:JH202),0)</f>
        <v>17.032258064513144</v>
      </c>
      <c r="JI204" s="27">
        <f>IF(SUM($U200:JI200)&gt;=SUM($U202:JI202),SUM($U200:JI200)-SUM($U202:JI202),0)</f>
        <v>0</v>
      </c>
      <c r="JJ204" s="27">
        <f>IF(SUM($U200:JJ200)&gt;=SUM($U202:JJ202),SUM($U200:JJ200)-SUM($U202:JJ202),0)</f>
        <v>0</v>
      </c>
      <c r="JK204" s="27">
        <f>IF(SUM($U200:JK200)&gt;=SUM($U202:JK202),SUM($U200:JK200)-SUM($U202:JK202),0)</f>
        <v>0</v>
      </c>
      <c r="JL204" s="27">
        <f>IF(SUM($U200:JL200)&gt;=SUM($U202:JL202),SUM($U200:JL200)-SUM($U202:JL202),0)</f>
        <v>0</v>
      </c>
      <c r="JM204" s="27">
        <f>IF(SUM($U200:JM200)&gt;=SUM($U202:JM202),SUM($U200:JM200)-SUM($U202:JM202),0)</f>
        <v>0</v>
      </c>
      <c r="JN204" s="27">
        <f>IF(SUM($U200:JN200)&gt;=SUM($U202:JN202),SUM($U200:JN200)-SUM($U202:JN202),0)</f>
        <v>0</v>
      </c>
      <c r="JO204" s="27">
        <f>IF(SUM($U200:JO200)&gt;=SUM($U202:JO202),SUM($U200:JO200)-SUM($U202:JO202),0)</f>
        <v>0</v>
      </c>
      <c r="JP204" s="27">
        <f>IF(SUM($U200:JP200)&gt;=SUM($U202:JP202),SUM($U200:JP200)-SUM($U202:JP202),0)</f>
        <v>0</v>
      </c>
      <c r="JQ204" s="27">
        <f>IF(SUM($U200:JQ200)&gt;=SUM($U202:JQ202),SUM($U200:JQ200)-SUM($U202:JQ202),0)</f>
        <v>0</v>
      </c>
      <c r="JR204" s="27">
        <f>IF(SUM($U200:JR200)&gt;=SUM($U202:JR202),SUM($U200:JR200)-SUM($U202:JR202),0)</f>
        <v>0</v>
      </c>
      <c r="JS204" s="27">
        <f>IF(SUM($U200:JS200)&gt;=SUM($U202:JS202),SUM($U200:JS200)-SUM($U202:JS202),0)</f>
        <v>0</v>
      </c>
      <c r="JT204" s="27">
        <f>IF(SUM($U200:JT200)&gt;=SUM($U202:JT202),SUM($U200:JT200)-SUM($U202:JT202),0)</f>
        <v>0</v>
      </c>
      <c r="JU204" s="27">
        <f>IF(SUM($U200:JU200)&gt;=SUM($U202:JU202),SUM($U200:JU200)-SUM($U202:JU202),0)</f>
        <v>0</v>
      </c>
      <c r="JV204" s="27">
        <f>IF(SUM($U200:JV200)&gt;=SUM($U202:JV202),SUM($U200:JV200)-SUM($U202:JV202),0)</f>
        <v>0</v>
      </c>
      <c r="JW204" s="27">
        <f>IF(SUM($U200:JW200)&gt;=SUM($U202:JW202),SUM($U200:JW200)-SUM($U202:JW202),0)</f>
        <v>0</v>
      </c>
      <c r="JX204" s="27">
        <f>IF(SUM($U200:JX200)&gt;=SUM($U202:JX202),SUM($U200:JX200)-SUM($U202:JX202),0)</f>
        <v>0</v>
      </c>
      <c r="JY204" s="27">
        <f>IF(SUM($U200:JY200)&gt;=SUM($U202:JY202),SUM($U200:JY200)-SUM($U202:JY202),0)</f>
        <v>0</v>
      </c>
      <c r="JZ204" s="27">
        <f>IF(SUM($U200:JZ200)&gt;=SUM($U202:JZ202),SUM($U200:JZ200)-SUM($U202:JZ202),0)</f>
        <v>0</v>
      </c>
      <c r="KA204" s="27">
        <f>IF(SUM($U200:KA200)&gt;=SUM($U202:KA202),SUM($U200:KA200)-SUM($U202:KA202),0)</f>
        <v>0</v>
      </c>
      <c r="KB204" s="27">
        <f>IF(SUM($U200:KB200)&gt;=SUM($U202:KB202),SUM($U200:KB200)-SUM($U202:KB202),0)</f>
        <v>0</v>
      </c>
      <c r="KC204" s="27">
        <f>IF(SUM($U200:KC200)&gt;=SUM($U202:KC202),SUM($U200:KC200)-SUM($U202:KC202),0)</f>
        <v>0</v>
      </c>
      <c r="KD204" s="27">
        <f>IF(SUM($U200:KD200)&gt;=SUM($U202:KD202),SUM($U200:KD200)-SUM($U202:KD202),0)</f>
        <v>0</v>
      </c>
      <c r="KE204" s="27">
        <f>IF(SUM($U200:KE200)&gt;=SUM($U202:KE202),SUM($U200:KE200)-SUM($U202:KE202),0)</f>
        <v>0</v>
      </c>
      <c r="KF204" s="27">
        <f>IF(SUM($U200:KF200)&gt;=SUM($U202:KF202),SUM($U200:KF200)-SUM($U202:KF202),0)</f>
        <v>0</v>
      </c>
      <c r="KG204" s="27">
        <f>IF(SUM($U200:KG200)&gt;=SUM($U202:KG202),SUM($U200:KG200)-SUM($U202:KG202),0)</f>
        <v>0</v>
      </c>
      <c r="KH204" s="27">
        <f>IF(SUM($U200:KH200)&gt;=SUM($U202:KH202),SUM($U200:KH200)-SUM($U202:KH202),0)</f>
        <v>0</v>
      </c>
      <c r="KI204" s="27">
        <f>IF(SUM($U200:KI200)&gt;=SUM($U202:KI202),SUM($U200:KI200)-SUM($U202:KI202),0)</f>
        <v>-3.1832314562052488E-12</v>
      </c>
      <c r="KJ204" s="27">
        <f>IF(SUM($U200:KJ200)&gt;=SUM($U202:KJ202),SUM($U200:KJ200)-SUM($U202:KJ202),0)</f>
        <v>4.3999999999969077</v>
      </c>
      <c r="KK204" s="27">
        <f>IF(SUM($U200:KK200)&gt;=SUM($U202:KK202),SUM($U200:KK200)-SUM($U202:KK202),0)</f>
        <v>8.7999999999969987</v>
      </c>
      <c r="KL204" s="27">
        <f>IF(SUM($U200:KL200)&gt;=SUM($U202:KL202),SUM($U200:KL200)-SUM($U202:KL202),0)</f>
        <v>13.19999999999709</v>
      </c>
      <c r="KM204" s="27">
        <f>IF(SUM($U200:KM200)&gt;=SUM($U202:KM202),SUM($U200:KM200)-SUM($U202:KM202),0)</f>
        <v>17.599999999997181</v>
      </c>
      <c r="KN204" s="27">
        <f>IF(SUM($U200:KN200)&gt;=SUM($U202:KN202),SUM($U200:KN200)-SUM($U202:KN202),0)</f>
        <v>0</v>
      </c>
      <c r="KO204" s="27">
        <f>IF(SUM($U200:KO200)&gt;=SUM($U202:KO202),SUM($U200:KO200)-SUM($U202:KO202),0)</f>
        <v>0</v>
      </c>
      <c r="KP204" s="27">
        <f>IF(SUM($U200:KP200)&gt;=SUM($U202:KP202),SUM($U200:KP200)-SUM($U202:KP202),0)</f>
        <v>0</v>
      </c>
      <c r="KQ204" s="27">
        <f>IF(SUM($U200:KQ200)&gt;=SUM($U202:KQ202),SUM($U200:KQ200)-SUM($U202:KQ202),0)</f>
        <v>0</v>
      </c>
      <c r="KR204" s="27">
        <f>IF(SUM($U200:KR200)&gt;=SUM($U202:KR202),SUM($U200:KR200)-SUM($U202:KR202),0)</f>
        <v>0</v>
      </c>
      <c r="KS204" s="27">
        <f>IF(SUM($U200:KS200)&gt;=SUM($U202:KS202),SUM($U200:KS200)-SUM($U202:KS202),0)</f>
        <v>0</v>
      </c>
      <c r="KT204" s="27">
        <f>IF(SUM($U200:KT200)&gt;=SUM($U202:KT202),SUM($U200:KT200)-SUM($U202:KT202),0)</f>
        <v>0</v>
      </c>
      <c r="KU204" s="27">
        <f>IF(SUM($U200:KU200)&gt;=SUM($U202:KU202),SUM($U200:KU200)-SUM($U202:KU202),0)</f>
        <v>0</v>
      </c>
      <c r="KV204" s="27">
        <f>IF(SUM($U200:KV200)&gt;=SUM($U202:KV202),SUM($U200:KV200)-SUM($U202:KV202),0)</f>
        <v>0</v>
      </c>
      <c r="KW204" s="27">
        <f>IF(SUM($U200:KW200)&gt;=SUM($U202:KW202),SUM($U200:KW200)-SUM($U202:KW202),0)</f>
        <v>0</v>
      </c>
      <c r="KX204" s="27">
        <f>IF(SUM($U200:KX200)&gt;=SUM($U202:KX202),SUM($U200:KX200)-SUM($U202:KX202),0)</f>
        <v>0</v>
      </c>
      <c r="KY204" s="27">
        <f>IF(SUM($U200:KY200)&gt;=SUM($U202:KY202),SUM($U200:KY200)-SUM($U202:KY202),0)</f>
        <v>0</v>
      </c>
      <c r="KZ204" s="27">
        <f>IF(SUM($U200:KZ200)&gt;=SUM($U202:KZ202),SUM($U200:KZ200)-SUM($U202:KZ202),0)</f>
        <v>0</v>
      </c>
      <c r="LA204" s="27">
        <f>IF(SUM($U200:LA200)&gt;=SUM($U202:LA202),SUM($U200:LA200)-SUM($U202:LA202),0)</f>
        <v>0</v>
      </c>
      <c r="LB204" s="27">
        <f>IF(SUM($U200:LB200)&gt;=SUM($U202:LB202),SUM($U200:LB200)-SUM($U202:LB202),0)</f>
        <v>0</v>
      </c>
      <c r="LC204" s="27">
        <f>IF(SUM($U200:LC200)&gt;=SUM($U202:LC202),SUM($U200:LC200)-SUM($U202:LC202),0)</f>
        <v>0</v>
      </c>
      <c r="LD204" s="27">
        <f>IF(SUM($U200:LD200)&gt;=SUM($U202:LD202),SUM($U200:LD200)-SUM($U202:LD202),0)</f>
        <v>0</v>
      </c>
      <c r="LE204" s="27">
        <f>IF(SUM($U200:LE200)&gt;=SUM($U202:LE202),SUM($U200:LE200)-SUM($U202:LE202),0)</f>
        <v>0</v>
      </c>
      <c r="LF204" s="27">
        <f>IF(SUM($U200:LF200)&gt;=SUM($U202:LF202),SUM($U200:LF200)-SUM($U202:LF202),0)</f>
        <v>0</v>
      </c>
      <c r="LG204" s="27">
        <f>IF(SUM($U200:LG200)&gt;=SUM($U202:LG202),SUM($U200:LG200)-SUM($U202:LG202),0)</f>
        <v>0</v>
      </c>
      <c r="LH204" s="27">
        <f>IF(SUM($U200:LH200)&gt;=SUM($U202:LH202),SUM($U200:LH200)-SUM($U202:LH202),0)</f>
        <v>0</v>
      </c>
      <c r="LI204" s="27">
        <f>IF(SUM($U200:LI200)&gt;=SUM($U202:LI202),SUM($U200:LI200)-SUM($U202:LI202),0)</f>
        <v>0</v>
      </c>
      <c r="LJ204" s="27">
        <f>IF(SUM($U200:LJ200)&gt;=SUM($U202:LJ202),SUM($U200:LJ200)-SUM($U202:LJ202),0)</f>
        <v>0</v>
      </c>
      <c r="LK204" s="27">
        <f>IF(SUM($U200:LK200)&gt;=SUM($U202:LK202),SUM($U200:LK200)-SUM($U202:LK202),0)</f>
        <v>0</v>
      </c>
      <c r="LL204" s="27">
        <f>IF(SUM($U200:LL200)&gt;=SUM($U202:LL202),SUM($U200:LL200)-SUM($U202:LL202),0)</f>
        <v>0</v>
      </c>
      <c r="LM204" s="27">
        <f>IF(SUM($U200:LM200)&gt;=SUM($U202:LM202),SUM($U200:LM200)-SUM($U202:LM202),0)</f>
        <v>-4.5474735088646412E-13</v>
      </c>
      <c r="LN204" s="27">
        <f>IF(SUM($U200:LN200)&gt;=SUM($U202:LN202),SUM($U200:LN200)-SUM($U202:LN202),0)</f>
        <v>4.2580645161285702</v>
      </c>
      <c r="LO204" s="27">
        <f>IF(SUM($U200:LO200)&gt;=SUM($U202:LO202),SUM($U200:LO200)-SUM($U202:LO202),0)</f>
        <v>8.5161290322575951</v>
      </c>
      <c r="LP204" s="27">
        <f>IF(SUM($U200:LP200)&gt;=SUM($U202:LP202),SUM($U200:LP200)-SUM($U202:LP202),0)</f>
        <v>12.77419354838662</v>
      </c>
      <c r="LQ204" s="27">
        <f>IF(SUM($U200:LQ200)&gt;=SUM($U202:LQ202),SUM($U200:LQ200)-SUM($U202:LQ202),0)</f>
        <v>17.032258064515645</v>
      </c>
      <c r="LR204" s="27">
        <f>IF(SUM($U200:LR200)&gt;=SUM($U202:LR202),SUM($U200:LR200)-SUM($U202:LR202),0)</f>
        <v>0</v>
      </c>
      <c r="LS204" s="27">
        <f>IF(SUM($U200:LS200)&gt;=SUM($U202:LS202),SUM($U200:LS200)-SUM($U202:LS202),0)</f>
        <v>0</v>
      </c>
      <c r="LT204" s="27">
        <f>IF(SUM($U200:LT200)&gt;=SUM($U202:LT202),SUM($U200:LT200)-SUM($U202:LT202),0)</f>
        <v>0</v>
      </c>
      <c r="LU204" s="27">
        <f>IF(SUM($U200:LU200)&gt;=SUM($U202:LU202),SUM($U200:LU200)-SUM($U202:LU202),0)</f>
        <v>0</v>
      </c>
      <c r="LV204" s="27">
        <f>IF(SUM($U200:LV200)&gt;=SUM($U202:LV202),SUM($U200:LV200)-SUM($U202:LV202),0)</f>
        <v>0</v>
      </c>
      <c r="LW204" s="27">
        <f>IF(SUM($U200:LW200)&gt;=SUM($U202:LW202),SUM($U200:LW200)-SUM($U202:LW202),0)</f>
        <v>0</v>
      </c>
      <c r="LX204" s="27">
        <f>IF(SUM($U200:LX200)&gt;=SUM($U202:LX202),SUM($U200:LX200)-SUM($U202:LX202),0)</f>
        <v>0</v>
      </c>
      <c r="LY204" s="27">
        <f>IF(SUM($U200:LY200)&gt;=SUM($U202:LY202),SUM($U200:LY200)-SUM($U202:LY202),0)</f>
        <v>0</v>
      </c>
      <c r="LZ204" s="27">
        <f>IF(SUM($U200:LZ200)&gt;=SUM($U202:LZ202),SUM($U200:LZ200)-SUM($U202:LZ202),0)</f>
        <v>0</v>
      </c>
      <c r="MA204" s="27">
        <f>IF(SUM($U200:MA200)&gt;=SUM($U202:MA202),SUM($U200:MA200)-SUM($U202:MA202),0)</f>
        <v>0</v>
      </c>
      <c r="MB204" s="27">
        <f>IF(SUM($U200:MB200)&gt;=SUM($U202:MB202),SUM($U200:MB200)-SUM($U202:MB202),0)</f>
        <v>0</v>
      </c>
      <c r="MC204" s="27">
        <f>IF(SUM($U200:MC200)&gt;=SUM($U202:MC202),SUM($U200:MC200)-SUM($U202:MC202),0)</f>
        <v>0</v>
      </c>
      <c r="MD204" s="27">
        <f>IF(SUM($U200:MD200)&gt;=SUM($U202:MD202),SUM($U200:MD200)-SUM($U202:MD202),0)</f>
        <v>0</v>
      </c>
      <c r="ME204" s="27">
        <f>IF(SUM($U200:ME200)&gt;=SUM($U202:ME202),SUM($U200:ME200)-SUM($U202:ME202),0)</f>
        <v>0</v>
      </c>
      <c r="MF204" s="27">
        <f>IF(SUM($U200:MF200)&gt;=SUM($U202:MF202),SUM($U200:MF200)-SUM($U202:MF202),0)</f>
        <v>0</v>
      </c>
      <c r="MG204" s="27">
        <f>IF(SUM($U200:MG200)&gt;=SUM($U202:MG202),SUM($U200:MG200)-SUM($U202:MG202),0)</f>
        <v>0</v>
      </c>
      <c r="MH204" s="27">
        <f>IF(SUM($U200:MH200)&gt;=SUM($U202:MH202),SUM($U200:MH200)-SUM($U202:MH202),0)</f>
        <v>0</v>
      </c>
      <c r="MI204" s="27">
        <f>IF(SUM($U200:MI200)&gt;=SUM($U202:MI202),SUM($U200:MI200)-SUM($U202:MI202),0)</f>
        <v>0</v>
      </c>
      <c r="MJ204" s="27">
        <f>IF(SUM($U200:MJ200)&gt;=SUM($U202:MJ202),SUM($U200:MJ200)-SUM($U202:MJ202),0)</f>
        <v>0</v>
      </c>
      <c r="MK204" s="27">
        <f>IF(SUM($U200:MK200)&gt;=SUM($U202:MK202),SUM($U200:MK200)-SUM($U202:MK202),0)</f>
        <v>0</v>
      </c>
      <c r="ML204" s="27">
        <f>IF(SUM($U200:ML200)&gt;=SUM($U202:ML202),SUM($U200:ML200)-SUM($U202:ML202),0)</f>
        <v>0</v>
      </c>
      <c r="MM204" s="27">
        <f>IF(SUM($U200:MM200)&gt;=SUM($U202:MM202),SUM($U200:MM200)-SUM($U202:MM202),0)</f>
        <v>0</v>
      </c>
      <c r="MN204" s="27">
        <f>IF(SUM($U200:MN200)&gt;=SUM($U202:MN202),SUM($U200:MN200)-SUM($U202:MN202),0)</f>
        <v>0</v>
      </c>
      <c r="MO204" s="27">
        <f>IF(SUM($U200:MO200)&gt;=SUM($U202:MO202),SUM($U200:MO200)-SUM($U202:MO202),0)</f>
        <v>0</v>
      </c>
      <c r="MP204" s="27">
        <f>IF(SUM($U200:MP200)&gt;=SUM($U202:MP202),SUM($U200:MP200)-SUM($U202:MP202),0)</f>
        <v>0</v>
      </c>
      <c r="MQ204" s="27">
        <f>IF(SUM($U200:MQ200)&gt;=SUM($U202:MQ202),SUM($U200:MQ200)-SUM($U202:MQ202),0)</f>
        <v>0</v>
      </c>
      <c r="MR204" s="27">
        <f>IF(SUM($U200:MR200)&gt;=SUM($U202:MR202),SUM($U200:MR200)-SUM($U202:MR202),0)</f>
        <v>-6.8212102632969618E-13</v>
      </c>
      <c r="MS204" s="27">
        <f>IF(SUM($U200:MS200)&gt;=SUM($U202:MS202),SUM($U200:MS200)-SUM($U202:MS202),0)</f>
        <v>4.3999999999994088</v>
      </c>
      <c r="MT204" s="27">
        <f>IF(SUM($U200:MT200)&gt;=SUM($U202:MT202),SUM($U200:MT200)-SUM($U202:MT202),0)</f>
        <v>8.7999999999994998</v>
      </c>
      <c r="MU204" s="27">
        <f>IF(SUM($U200:MU200)&gt;=SUM($U202:MU202),SUM($U200:MU200)-SUM($U202:MU202),0)</f>
        <v>13.199999999999591</v>
      </c>
      <c r="MV204" s="27">
        <f>IF(SUM($U200:MV200)&gt;=SUM($U202:MV202),SUM($U200:MV200)-SUM($U202:MV202),0)</f>
        <v>17.599999999999682</v>
      </c>
      <c r="MW204" s="27">
        <f>IF(SUM($U200:MW200)&gt;=SUM($U202:MW202),SUM($U200:MW200)-SUM($U202:MW202),0)</f>
        <v>0</v>
      </c>
      <c r="MX204" s="27">
        <f>IF(SUM($U200:MX200)&gt;=SUM($U202:MX202),SUM($U200:MX200)-SUM($U202:MX202),0)</f>
        <v>0</v>
      </c>
      <c r="MY204" s="27">
        <f>IF(SUM($U200:MY200)&gt;=SUM($U202:MY202),SUM($U200:MY200)-SUM($U202:MY202),0)</f>
        <v>0</v>
      </c>
      <c r="MZ204" s="27">
        <f>IF(SUM($U200:MZ200)&gt;=SUM($U202:MZ202),SUM($U200:MZ200)-SUM($U202:MZ202),0)</f>
        <v>0</v>
      </c>
      <c r="NA204" s="27">
        <f>IF(SUM($U200:NA200)&gt;=SUM($U202:NA202),SUM($U200:NA200)-SUM($U202:NA202),0)</f>
        <v>0</v>
      </c>
      <c r="NB204" s="27">
        <f>IF(SUM($U200:NB200)&gt;=SUM($U202:NB202),SUM($U200:NB200)-SUM($U202:NB202),0)</f>
        <v>0</v>
      </c>
      <c r="NC204" s="27">
        <f>IF(SUM($U200:NC200)&gt;=SUM($U202:NC202),SUM($U200:NC200)-SUM($U202:NC202),0)</f>
        <v>0</v>
      </c>
      <c r="ND204" s="27">
        <f>IF(SUM($U200:ND200)&gt;=SUM($U202:ND202),SUM($U200:ND200)-SUM($U202:ND202),0)</f>
        <v>0</v>
      </c>
      <c r="NE204" s="27">
        <f>IF(SUM($U200:NE200)&gt;=SUM($U202:NE202),SUM($U200:NE200)-SUM($U202:NE202),0)</f>
        <v>0</v>
      </c>
      <c r="NF204" s="27">
        <f>IF(SUM($U200:NF200)&gt;=SUM($U202:NF202),SUM($U200:NF200)-SUM($U202:NF202),0)</f>
        <v>0</v>
      </c>
      <c r="NG204" s="27">
        <f>IF(SUM($U200:NG200)&gt;=SUM($U202:NG202),SUM($U200:NG200)-SUM($U202:NG202),0)</f>
        <v>0</v>
      </c>
      <c r="NH204" s="27">
        <f>IF(SUM($U200:NH200)&gt;=SUM($U202:NH202),SUM($U200:NH200)-SUM($U202:NH202),0)</f>
        <v>0</v>
      </c>
      <c r="NI204" s="27">
        <f>IF(SUM($U200:NI200)&gt;=SUM($U202:NI202),SUM($U200:NI200)-SUM($U202:NI202),0)</f>
        <v>0</v>
      </c>
      <c r="NJ204" s="27">
        <f>IF(SUM($U200:NJ200)&gt;=SUM($U202:NJ202),SUM($U200:NJ200)-SUM($U202:NJ202),0)</f>
        <v>0</v>
      </c>
      <c r="NK204" s="27">
        <f>IF(SUM($U200:NK200)&gt;=SUM($U202:NK202),SUM($U200:NK200)-SUM($U202:NK202),0)</f>
        <v>0</v>
      </c>
      <c r="NL204" s="27">
        <f>IF(SUM($U200:NL200)&gt;=SUM($U202:NL202),SUM($U200:NL200)-SUM($U202:NL202),0)</f>
        <v>0</v>
      </c>
      <c r="NM204" s="27">
        <f>IF(SUM($U200:NM200)&gt;=SUM($U202:NM202),SUM($U200:NM200)-SUM($U202:NM202),0)</f>
        <v>0</v>
      </c>
      <c r="NN204" s="27">
        <f>IF(SUM($U200:NN200)&gt;=SUM($U202:NN202),SUM($U200:NN200)-SUM($U202:NN202),0)</f>
        <v>0</v>
      </c>
      <c r="NO204" s="27">
        <f>IF(SUM($U200:NO200)&gt;=SUM($U202:NO202),SUM($U200:NO200)-SUM($U202:NO202),0)</f>
        <v>0</v>
      </c>
      <c r="NP204" s="27">
        <f>IF(SUM($U200:NP200)&gt;=SUM($U202:NP202),SUM($U200:NP200)-SUM($U202:NP202),0)</f>
        <v>0</v>
      </c>
      <c r="NQ204" s="27">
        <f>IF(SUM($U200:NQ200)&gt;=SUM($U202:NQ202),SUM($U200:NQ200)-SUM($U202:NQ202),0)</f>
        <v>0</v>
      </c>
      <c r="NR204" s="27">
        <f>IF(SUM($U200:NR200)&gt;=SUM($U202:NR202),SUM($U200:NR200)-SUM($U202:NR202),0)</f>
        <v>0</v>
      </c>
      <c r="NS204" s="27">
        <f>IF(SUM($U200:NS200)&gt;=SUM($U202:NS202),SUM($U200:NS200)-SUM($U202:NS202),0)</f>
        <v>0</v>
      </c>
      <c r="NT204" s="27">
        <f>IF(SUM($U200:NT200)&gt;=SUM($U202:NT202),SUM($U200:NT200)-SUM($U202:NT202),0)</f>
        <v>0</v>
      </c>
      <c r="NU204" s="27">
        <f>IF(SUM($U200:NU200)&gt;=SUM($U202:NU202),SUM($U200:NU200)-SUM($U202:NU202),0)</f>
        <v>0</v>
      </c>
      <c r="NV204" s="27">
        <f>IF(SUM($U200:NV200)&gt;=SUM($U202:NV202),SUM($U200:NV200)-SUM($U202:NV202),0)</f>
        <v>2.0463630789890885E-12</v>
      </c>
    </row>
    <row r="205" spans="1:38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8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</row>
    <row r="206" spans="1:386" s="7" customFormat="1" x14ac:dyDescent="0.25">
      <c r="A206" s="5"/>
      <c r="B206" s="5"/>
      <c r="C206" s="5"/>
      <c r="D206" s="5"/>
      <c r="E206" s="5"/>
      <c r="F206" s="5"/>
      <c r="G206" s="5" t="str">
        <f>KPI!$L$46</f>
        <v>Авансы по аренде помещений</v>
      </c>
      <c r="H206" s="5"/>
      <c r="I206" s="5"/>
      <c r="J206" s="20" t="str">
        <f>IF($G206="","",INDEX(KPI!$N$11:$N$121,SUMIFS(KPI!$K$11:$K$121,KPI!$L$11:$L$121,$G206)))</f>
        <v>тыс.руб.</v>
      </c>
      <c r="K206" s="5"/>
      <c r="L206" s="5"/>
      <c r="M206" s="5"/>
      <c r="N206" s="5"/>
      <c r="O206" s="5"/>
      <c r="P206" s="5"/>
      <c r="Q206" s="5"/>
      <c r="R206" s="27"/>
      <c r="S206" s="5"/>
      <c r="T206" s="5"/>
      <c r="U206" s="27">
        <f>IF(SUM($U200:U200)&lt;SUM($U202:U202),-(SUM($U200:U200)-SUM($U202:U202)),0)</f>
        <v>0</v>
      </c>
      <c r="V206" s="27">
        <f>IF(SUM($U200:V200)&lt;SUM($U202:V202),-(SUM($U200:V200)-SUM($U202:V202)),0)</f>
        <v>0</v>
      </c>
      <c r="W206" s="27">
        <f>IF(SUM($U200:W200)&lt;SUM($U202:W202),-(SUM($U200:W200)-SUM($U202:W202)),0)</f>
        <v>0</v>
      </c>
      <c r="X206" s="27">
        <f>IF(SUM($U200:X200)&lt;SUM($U202:X202),-(SUM($U200:X200)-SUM($U202:X202)),0)</f>
        <v>0</v>
      </c>
      <c r="Y206" s="27">
        <f>IF(SUM($U200:Y200)&lt;SUM($U202:Y202),-(SUM($U200:Y200)-SUM($U202:Y202)),0)</f>
        <v>110.70967741935485</v>
      </c>
      <c r="Z206" s="27">
        <f>IF(SUM($U200:Z200)&lt;SUM($U202:Z202),-(SUM($U200:Z200)-SUM($U202:Z202)),0)</f>
        <v>106.45161290322581</v>
      </c>
      <c r="AA206" s="27">
        <f>IF(SUM($U200:AA200)&lt;SUM($U202:AA202),-(SUM($U200:AA200)-SUM($U202:AA202)),0)</f>
        <v>102.19354838709677</v>
      </c>
      <c r="AB206" s="27">
        <f>IF(SUM($U200:AB200)&lt;SUM($U202:AB202),-(SUM($U200:AB200)-SUM($U202:AB202)),0)</f>
        <v>97.935483870967744</v>
      </c>
      <c r="AC206" s="27">
        <f>IF(SUM($U200:AC200)&lt;SUM($U202:AC202),-(SUM($U200:AC200)-SUM($U202:AC202)),0)</f>
        <v>93.677419354838719</v>
      </c>
      <c r="AD206" s="27">
        <f>IF(SUM($U200:AD200)&lt;SUM($U202:AD202),-(SUM($U200:AD200)-SUM($U202:AD202)),0)</f>
        <v>89.41935483870968</v>
      </c>
      <c r="AE206" s="27">
        <f>IF(SUM($U200:AE200)&lt;SUM($U202:AE202),-(SUM($U200:AE200)-SUM($U202:AE202)),0)</f>
        <v>85.161290322580641</v>
      </c>
      <c r="AF206" s="27">
        <f>IF(SUM($U200:AF200)&lt;SUM($U202:AF202),-(SUM($U200:AF200)-SUM($U202:AF202)),0)</f>
        <v>80.903225806451616</v>
      </c>
      <c r="AG206" s="27">
        <f>IF(SUM($U200:AG200)&lt;SUM($U202:AG202),-(SUM($U200:AG200)-SUM($U202:AG202)),0)</f>
        <v>76.645161290322591</v>
      </c>
      <c r="AH206" s="27">
        <f>IF(SUM($U200:AH200)&lt;SUM($U202:AH202),-(SUM($U200:AH200)-SUM($U202:AH202)),0)</f>
        <v>72.387096774193552</v>
      </c>
      <c r="AI206" s="27">
        <f>IF(SUM($U200:AI200)&lt;SUM($U202:AI202),-(SUM($U200:AI200)-SUM($U202:AI202)),0)</f>
        <v>68.129032258064512</v>
      </c>
      <c r="AJ206" s="27">
        <f>IF(SUM($U200:AJ200)&lt;SUM($U202:AJ202),-(SUM($U200:AJ200)-SUM($U202:AJ202)),0)</f>
        <v>63.870967741935488</v>
      </c>
      <c r="AK206" s="27">
        <f>IF(SUM($U200:AK200)&lt;SUM($U202:AK202),-(SUM($U200:AK200)-SUM($U202:AK202)),0)</f>
        <v>59.612903225806463</v>
      </c>
      <c r="AL206" s="27">
        <f>IF(SUM($U200:AL200)&lt;SUM($U202:AL202),-(SUM($U200:AL200)-SUM($U202:AL202)),0)</f>
        <v>55.354838709677438</v>
      </c>
      <c r="AM206" s="27">
        <f>IF(SUM($U200:AM200)&lt;SUM($U202:AM202),-(SUM($U200:AM200)-SUM($U202:AM202)),0)</f>
        <v>51.096774193548413</v>
      </c>
      <c r="AN206" s="27">
        <f>IF(SUM($U200:AN200)&lt;SUM($U202:AN202),-(SUM($U200:AN200)-SUM($U202:AN202)),0)</f>
        <v>46.838709677419388</v>
      </c>
      <c r="AO206" s="27">
        <f>IF(SUM($U200:AO200)&lt;SUM($U202:AO202),-(SUM($U200:AO200)-SUM($U202:AO202)),0)</f>
        <v>42.580645161290363</v>
      </c>
      <c r="AP206" s="27">
        <f>IF(SUM($U200:AP200)&lt;SUM($U202:AP202),-(SUM($U200:AP200)-SUM($U202:AP202)),0)</f>
        <v>38.322580645161338</v>
      </c>
      <c r="AQ206" s="27">
        <f>IF(SUM($U200:AQ200)&lt;SUM($U202:AQ202),-(SUM($U200:AQ200)-SUM($U202:AQ202)),0)</f>
        <v>34.064516129032313</v>
      </c>
      <c r="AR206" s="27">
        <f>IF(SUM($U200:AR200)&lt;SUM($U202:AR202),-(SUM($U200:AR200)-SUM($U202:AR202)),0)</f>
        <v>29.806451612903288</v>
      </c>
      <c r="AS206" s="27">
        <f>IF(SUM($U200:AS200)&lt;SUM($U202:AS202),-(SUM($U200:AS200)-SUM($U202:AS202)),0)</f>
        <v>25.548387096774263</v>
      </c>
      <c r="AT206" s="27">
        <f>IF(SUM($U200:AT200)&lt;SUM($U202:AT202),-(SUM($U200:AT200)-SUM($U202:AT202)),0)</f>
        <v>21.290322580645238</v>
      </c>
      <c r="AU206" s="27">
        <f>IF(SUM($U200:AU200)&lt;SUM($U202:AU202),-(SUM($U200:AU200)-SUM($U202:AU202)),0)</f>
        <v>17.032258064516213</v>
      </c>
      <c r="AV206" s="27">
        <f>IF(SUM($U200:AV200)&lt;SUM($U202:AV202),-(SUM($U200:AV200)-SUM($U202:AV202)),0)</f>
        <v>12.774193548387188</v>
      </c>
      <c r="AW206" s="27">
        <f>IF(SUM($U200:AW200)&lt;SUM($U202:AW202),-(SUM($U200:AW200)-SUM($U202:AW202)),0)</f>
        <v>8.5161290322581635</v>
      </c>
      <c r="AX206" s="27">
        <f>IF(SUM($U200:AX200)&lt;SUM($U202:AX202),-(SUM($U200:AX200)-SUM($U202:AX202)),0)</f>
        <v>4.2580645161291386</v>
      </c>
      <c r="AY206" s="27">
        <f>IF(SUM($U200:AY200)&lt;SUM($U202:AY202),-(SUM($U200:AY200)-SUM($U202:AY202)),0)</f>
        <v>0</v>
      </c>
      <c r="AZ206" s="27">
        <f>IF(SUM($U200:AZ200)&lt;SUM($U202:AZ202),-(SUM($U200:AZ200)-SUM($U202:AZ202)),0)</f>
        <v>0</v>
      </c>
      <c r="BA206" s="27">
        <f>IF(SUM($U200:BA200)&lt;SUM($U202:BA202),-(SUM($U200:BA200)-SUM($U202:BA202)),0)</f>
        <v>0</v>
      </c>
      <c r="BB206" s="27">
        <f>IF(SUM($U200:BB200)&lt;SUM($U202:BB202),-(SUM($U200:BB200)-SUM($U202:BB202)),0)</f>
        <v>0</v>
      </c>
      <c r="BC206" s="27">
        <f>IF(SUM($U200:BC200)&lt;SUM($U202:BC202),-(SUM($U200:BC200)-SUM($U202:BC202)),0)</f>
        <v>0</v>
      </c>
      <c r="BD206" s="27">
        <f>IF(SUM($U200:BD200)&lt;SUM($U202:BD202),-(SUM($U200:BD200)-SUM($U202:BD202)),0)</f>
        <v>110.70967741935499</v>
      </c>
      <c r="BE206" s="27">
        <f>IF(SUM($U200:BE200)&lt;SUM($U202:BE202),-(SUM($U200:BE200)-SUM($U202:BE202)),0)</f>
        <v>106.45161290322596</v>
      </c>
      <c r="BF206" s="27">
        <f>IF(SUM($U200:BF200)&lt;SUM($U202:BF202),-(SUM($U200:BF200)-SUM($U202:BF202)),0)</f>
        <v>102.19354838709694</v>
      </c>
      <c r="BG206" s="27">
        <f>IF(SUM($U200:BG200)&lt;SUM($U202:BG202),-(SUM($U200:BG200)-SUM($U202:BG202)),0)</f>
        <v>97.935483870967914</v>
      </c>
      <c r="BH206" s="27">
        <f>IF(SUM($U200:BH200)&lt;SUM($U202:BH202),-(SUM($U200:BH200)-SUM($U202:BH202)),0)</f>
        <v>93.677419354838889</v>
      </c>
      <c r="BI206" s="27">
        <f>IF(SUM($U200:BI200)&lt;SUM($U202:BI202),-(SUM($U200:BI200)-SUM($U202:BI202)),0)</f>
        <v>89.419354838709864</v>
      </c>
      <c r="BJ206" s="27">
        <f>IF(SUM($U200:BJ200)&lt;SUM($U202:BJ202),-(SUM($U200:BJ200)-SUM($U202:BJ202)),0)</f>
        <v>85.16129032258084</v>
      </c>
      <c r="BK206" s="27">
        <f>IF(SUM($U200:BK200)&lt;SUM($U202:BK202),-(SUM($U200:BK200)-SUM($U202:BK202)),0)</f>
        <v>80.903225806451815</v>
      </c>
      <c r="BL206" s="27">
        <f>IF(SUM($U200:BL200)&lt;SUM($U202:BL202),-(SUM($U200:BL200)-SUM($U202:BL202)),0)</f>
        <v>76.64516129032279</v>
      </c>
      <c r="BM206" s="27">
        <f>IF(SUM($U200:BM200)&lt;SUM($U202:BM202),-(SUM($U200:BM200)-SUM($U202:BM202)),0)</f>
        <v>72.387096774193765</v>
      </c>
      <c r="BN206" s="27">
        <f>IF(SUM($U200:BN200)&lt;SUM($U202:BN202),-(SUM($U200:BN200)-SUM($U202:BN202)),0)</f>
        <v>68.12903225806474</v>
      </c>
      <c r="BO206" s="27">
        <f>IF(SUM($U200:BO200)&lt;SUM($U202:BO202),-(SUM($U200:BO200)-SUM($U202:BO202)),0)</f>
        <v>63.870967741935715</v>
      </c>
      <c r="BP206" s="27">
        <f>IF(SUM($U200:BP200)&lt;SUM($U202:BP202),-(SUM($U200:BP200)-SUM($U202:BP202)),0)</f>
        <v>59.61290322580669</v>
      </c>
      <c r="BQ206" s="27">
        <f>IF(SUM($U200:BQ200)&lt;SUM($U202:BQ202),-(SUM($U200:BQ200)-SUM($U202:BQ202)),0)</f>
        <v>55.354838709677665</v>
      </c>
      <c r="BR206" s="27">
        <f>IF(SUM($U200:BR200)&lt;SUM($U202:BR202),-(SUM($U200:BR200)-SUM($U202:BR202)),0)</f>
        <v>51.09677419354864</v>
      </c>
      <c r="BS206" s="27">
        <f>IF(SUM($U200:BS200)&lt;SUM($U202:BS202),-(SUM($U200:BS200)-SUM($U202:BS202)),0)</f>
        <v>46.838709677419615</v>
      </c>
      <c r="BT206" s="27">
        <f>IF(SUM($U200:BT200)&lt;SUM($U202:BT202),-(SUM($U200:BT200)-SUM($U202:BT202)),0)</f>
        <v>42.58064516129059</v>
      </c>
      <c r="BU206" s="27">
        <f>IF(SUM($U200:BU200)&lt;SUM($U202:BU202),-(SUM($U200:BU200)-SUM($U202:BU202)),0)</f>
        <v>38.322580645161565</v>
      </c>
      <c r="BV206" s="27">
        <f>IF(SUM($U200:BV200)&lt;SUM($U202:BV202),-(SUM($U200:BV200)-SUM($U202:BV202)),0)</f>
        <v>34.06451612903254</v>
      </c>
      <c r="BW206" s="27">
        <f>IF(SUM($U200:BW200)&lt;SUM($U202:BW202),-(SUM($U200:BW200)-SUM($U202:BW202)),0)</f>
        <v>29.806451612903516</v>
      </c>
      <c r="BX206" s="27">
        <f>IF(SUM($U200:BX200)&lt;SUM($U202:BX202),-(SUM($U200:BX200)-SUM($U202:BX202)),0)</f>
        <v>25.548387096774491</v>
      </c>
      <c r="BY206" s="27">
        <f>IF(SUM($U200:BY200)&lt;SUM($U202:BY202),-(SUM($U200:BY200)-SUM($U202:BY202)),0)</f>
        <v>21.290322580645466</v>
      </c>
      <c r="BZ206" s="27">
        <f>IF(SUM($U200:BZ200)&lt;SUM($U202:BZ202),-(SUM($U200:BZ200)-SUM($U202:BZ202)),0)</f>
        <v>17.032258064516441</v>
      </c>
      <c r="CA206" s="27">
        <f>IF(SUM($U200:CA200)&lt;SUM($U202:CA202),-(SUM($U200:CA200)-SUM($U202:CA202)),0)</f>
        <v>12.774193548387416</v>
      </c>
      <c r="CB206" s="27">
        <f>IF(SUM($U200:CB200)&lt;SUM($U202:CB202),-(SUM($U200:CB200)-SUM($U202:CB202)),0)</f>
        <v>8.5161290322583909</v>
      </c>
      <c r="CC206" s="27">
        <f>IF(SUM($U200:CC200)&lt;SUM($U202:CC202),-(SUM($U200:CC200)-SUM($U202:CC202)),0)</f>
        <v>4.258064516129366</v>
      </c>
      <c r="CD206" s="27">
        <f>IF(SUM($U200:CD200)&lt;SUM($U202:CD202),-(SUM($U200:CD200)-SUM($U202:CD202)),0)</f>
        <v>0</v>
      </c>
      <c r="CE206" s="27">
        <f>IF(SUM($U200:CE200)&lt;SUM($U202:CE202),-(SUM($U200:CE200)-SUM($U202:CE202)),0)</f>
        <v>0</v>
      </c>
      <c r="CF206" s="27">
        <f>IF(SUM($U200:CF200)&lt;SUM($U202:CF202),-(SUM($U200:CF200)-SUM($U202:CF202)),0)</f>
        <v>0</v>
      </c>
      <c r="CG206" s="27">
        <f>IF(SUM($U200:CG200)&lt;SUM($U202:CG202),-(SUM($U200:CG200)-SUM($U202:CG202)),0)</f>
        <v>0</v>
      </c>
      <c r="CH206" s="27">
        <f>IF(SUM($U200:CH200)&lt;SUM($U202:CH202),-(SUM($U200:CH200)-SUM($U202:CH202)),0)</f>
        <v>0</v>
      </c>
      <c r="CI206" s="27">
        <f>IF(SUM($U200:CI200)&lt;SUM($U202:CI202),-(SUM($U200:CI200)-SUM($U202:CI202)),0)</f>
        <v>110.00000000000045</v>
      </c>
      <c r="CJ206" s="27">
        <f>IF(SUM($U200:CJ200)&lt;SUM($U202:CJ202),-(SUM($U200:CJ200)-SUM($U202:CJ202)),0)</f>
        <v>105.60000000000048</v>
      </c>
      <c r="CK206" s="27">
        <f>IF(SUM($U200:CK200)&lt;SUM($U202:CK202),-(SUM($U200:CK200)-SUM($U202:CK202)),0)</f>
        <v>101.2000000000005</v>
      </c>
      <c r="CL206" s="27">
        <f>IF(SUM($U200:CL200)&lt;SUM($U202:CL202),-(SUM($U200:CL200)-SUM($U202:CL202)),0)</f>
        <v>96.800000000000523</v>
      </c>
      <c r="CM206" s="27">
        <f>IF(SUM($U200:CM200)&lt;SUM($U202:CM202),-(SUM($U200:CM200)-SUM($U202:CM202)),0)</f>
        <v>92.400000000000546</v>
      </c>
      <c r="CN206" s="27">
        <f>IF(SUM($U200:CN200)&lt;SUM($U202:CN202),-(SUM($U200:CN200)-SUM($U202:CN202)),0)</f>
        <v>88.000000000000568</v>
      </c>
      <c r="CO206" s="27">
        <f>IF(SUM($U200:CO200)&lt;SUM($U202:CO202),-(SUM($U200:CO200)-SUM($U202:CO202)),0)</f>
        <v>83.600000000000591</v>
      </c>
      <c r="CP206" s="27">
        <f>IF(SUM($U200:CP200)&lt;SUM($U202:CP202),-(SUM($U200:CP200)-SUM($U202:CP202)),0)</f>
        <v>79.200000000000614</v>
      </c>
      <c r="CQ206" s="27">
        <f>IF(SUM($U200:CQ200)&lt;SUM($U202:CQ202),-(SUM($U200:CQ200)-SUM($U202:CQ202)),0)</f>
        <v>74.800000000000637</v>
      </c>
      <c r="CR206" s="27">
        <f>IF(SUM($U200:CR200)&lt;SUM($U202:CR202),-(SUM($U200:CR200)-SUM($U202:CR202)),0)</f>
        <v>70.400000000000659</v>
      </c>
      <c r="CS206" s="27">
        <f>IF(SUM($U200:CS200)&lt;SUM($U202:CS202),-(SUM($U200:CS200)-SUM($U202:CS202)),0)</f>
        <v>66.000000000000682</v>
      </c>
      <c r="CT206" s="27">
        <f>IF(SUM($U200:CT200)&lt;SUM($U202:CT202),-(SUM($U200:CT200)-SUM($U202:CT202)),0)</f>
        <v>61.600000000000705</v>
      </c>
      <c r="CU206" s="27">
        <f>IF(SUM($U200:CU200)&lt;SUM($U202:CU202),-(SUM($U200:CU200)-SUM($U202:CU202)),0)</f>
        <v>57.200000000000728</v>
      </c>
      <c r="CV206" s="27">
        <f>IF(SUM($U200:CV200)&lt;SUM($U202:CV202),-(SUM($U200:CV200)-SUM($U202:CV202)),0)</f>
        <v>52.80000000000075</v>
      </c>
      <c r="CW206" s="27">
        <f>IF(SUM($U200:CW200)&lt;SUM($U202:CW202),-(SUM($U200:CW200)-SUM($U202:CW202)),0)</f>
        <v>48.400000000000773</v>
      </c>
      <c r="CX206" s="27">
        <f>IF(SUM($U200:CX200)&lt;SUM($U202:CX202),-(SUM($U200:CX200)-SUM($U202:CX202)),0)</f>
        <v>44.000000000000796</v>
      </c>
      <c r="CY206" s="27">
        <f>IF(SUM($U200:CY200)&lt;SUM($U202:CY202),-(SUM($U200:CY200)-SUM($U202:CY202)),0)</f>
        <v>39.600000000000819</v>
      </c>
      <c r="CZ206" s="27">
        <f>IF(SUM($U200:CZ200)&lt;SUM($U202:CZ202),-(SUM($U200:CZ200)-SUM($U202:CZ202)),0)</f>
        <v>35.200000000000841</v>
      </c>
      <c r="DA206" s="27">
        <f>IF(SUM($U200:DA200)&lt;SUM($U202:DA202),-(SUM($U200:DA200)-SUM($U202:DA202)),0)</f>
        <v>30.800000000000864</v>
      </c>
      <c r="DB206" s="27">
        <f>IF(SUM($U200:DB200)&lt;SUM($U202:DB202),-(SUM($U200:DB200)-SUM($U202:DB202)),0)</f>
        <v>26.400000000000887</v>
      </c>
      <c r="DC206" s="27">
        <f>IF(SUM($U200:DC200)&lt;SUM($U202:DC202),-(SUM($U200:DC200)-SUM($U202:DC202)),0)</f>
        <v>22.000000000000909</v>
      </c>
      <c r="DD206" s="27">
        <f>IF(SUM($U200:DD200)&lt;SUM($U202:DD202),-(SUM($U200:DD200)-SUM($U202:DD202)),0)</f>
        <v>17.600000000000932</v>
      </c>
      <c r="DE206" s="27">
        <f>IF(SUM($U200:DE200)&lt;SUM($U202:DE202),-(SUM($U200:DE200)-SUM($U202:DE202)),0)</f>
        <v>13.200000000000955</v>
      </c>
      <c r="DF206" s="27">
        <f>IF(SUM($U200:DF200)&lt;SUM($U202:DF202),-(SUM($U200:DF200)-SUM($U202:DF202)),0)</f>
        <v>8.8000000000009777</v>
      </c>
      <c r="DG206" s="27">
        <f>IF(SUM($U200:DG200)&lt;SUM($U202:DG202),-(SUM($U200:DG200)-SUM($U202:DG202)),0)</f>
        <v>4.4000000000010004</v>
      </c>
      <c r="DH206" s="27">
        <f>IF(SUM($U200:DH200)&lt;SUM($U202:DH202),-(SUM($U200:DH200)-SUM($U202:DH202)),0)</f>
        <v>1.0231815394945443E-12</v>
      </c>
      <c r="DI206" s="27">
        <f>IF(SUM($U200:DI200)&lt;SUM($U202:DI202),-(SUM($U200:DI200)-SUM($U202:DI202)),0)</f>
        <v>0</v>
      </c>
      <c r="DJ206" s="27">
        <f>IF(SUM($U200:DJ200)&lt;SUM($U202:DJ202),-(SUM($U200:DJ200)-SUM($U202:DJ202)),0)</f>
        <v>0</v>
      </c>
      <c r="DK206" s="27">
        <f>IF(SUM($U200:DK200)&lt;SUM($U202:DK202),-(SUM($U200:DK200)-SUM($U202:DK202)),0)</f>
        <v>0</v>
      </c>
      <c r="DL206" s="27">
        <f>IF(SUM($U200:DL200)&lt;SUM($U202:DL202),-(SUM($U200:DL200)-SUM($U202:DL202)),0)</f>
        <v>0</v>
      </c>
      <c r="DM206" s="27">
        <f>IF(SUM($U200:DM200)&lt;SUM($U202:DM202),-(SUM($U200:DM200)-SUM($U202:DM202)),0)</f>
        <v>110.7096774193559</v>
      </c>
      <c r="DN206" s="27">
        <f>IF(SUM($U200:DN200)&lt;SUM($U202:DN202),-(SUM($U200:DN200)-SUM($U202:DN202)),0)</f>
        <v>106.45161290322687</v>
      </c>
      <c r="DO206" s="27">
        <f>IF(SUM($U200:DO200)&lt;SUM($U202:DO202),-(SUM($U200:DO200)-SUM($U202:DO202)),0)</f>
        <v>102.19354838709785</v>
      </c>
      <c r="DP206" s="27">
        <f>IF(SUM($U200:DP200)&lt;SUM($U202:DP202),-(SUM($U200:DP200)-SUM($U202:DP202)),0)</f>
        <v>97.935483870968824</v>
      </c>
      <c r="DQ206" s="27">
        <f>IF(SUM($U200:DQ200)&lt;SUM($U202:DQ202),-(SUM($U200:DQ200)-SUM($U202:DQ202)),0)</f>
        <v>93.677419354839799</v>
      </c>
      <c r="DR206" s="27">
        <f>IF(SUM($U200:DR200)&lt;SUM($U202:DR202),-(SUM($U200:DR200)-SUM($U202:DR202)),0)</f>
        <v>89.419354838710774</v>
      </c>
      <c r="DS206" s="27">
        <f>IF(SUM($U200:DS200)&lt;SUM($U202:DS202),-(SUM($U200:DS200)-SUM($U202:DS202)),0)</f>
        <v>85.161290322581749</v>
      </c>
      <c r="DT206" s="27">
        <f>IF(SUM($U200:DT200)&lt;SUM($U202:DT202),-(SUM($U200:DT200)-SUM($U202:DT202)),0)</f>
        <v>80.903225806452724</v>
      </c>
      <c r="DU206" s="27">
        <f>IF(SUM($U200:DU200)&lt;SUM($U202:DU202),-(SUM($U200:DU200)-SUM($U202:DU202)),0)</f>
        <v>76.645161290323699</v>
      </c>
      <c r="DV206" s="27">
        <f>IF(SUM($U200:DV200)&lt;SUM($U202:DV202),-(SUM($U200:DV200)-SUM($U202:DV202)),0)</f>
        <v>72.387096774194674</v>
      </c>
      <c r="DW206" s="27">
        <f>IF(SUM($U200:DW200)&lt;SUM($U202:DW202),-(SUM($U200:DW200)-SUM($U202:DW202)),0)</f>
        <v>68.129032258065649</v>
      </c>
      <c r="DX206" s="27">
        <f>IF(SUM($U200:DX200)&lt;SUM($U202:DX202),-(SUM($U200:DX200)-SUM($U202:DX202)),0)</f>
        <v>63.870967741936624</v>
      </c>
      <c r="DY206" s="27">
        <f>IF(SUM($U200:DY200)&lt;SUM($U202:DY202),-(SUM($U200:DY200)-SUM($U202:DY202)),0)</f>
        <v>59.612903225807599</v>
      </c>
      <c r="DZ206" s="27">
        <f>IF(SUM($U200:DZ200)&lt;SUM($U202:DZ202),-(SUM($U200:DZ200)-SUM($U202:DZ202)),0)</f>
        <v>55.354838709678575</v>
      </c>
      <c r="EA206" s="27">
        <f>IF(SUM($U200:EA200)&lt;SUM($U202:EA202),-(SUM($U200:EA200)-SUM($U202:EA202)),0)</f>
        <v>51.09677419354955</v>
      </c>
      <c r="EB206" s="27">
        <f>IF(SUM($U200:EB200)&lt;SUM($U202:EB202),-(SUM($U200:EB200)-SUM($U202:EB202)),0)</f>
        <v>46.838709677420525</v>
      </c>
      <c r="EC206" s="27">
        <f>IF(SUM($U200:EC200)&lt;SUM($U202:EC202),-(SUM($U200:EC200)-SUM($U202:EC202)),0)</f>
        <v>42.5806451612915</v>
      </c>
      <c r="ED206" s="27">
        <f>IF(SUM($U200:ED200)&lt;SUM($U202:ED202),-(SUM($U200:ED200)-SUM($U202:ED202)),0)</f>
        <v>38.322580645162475</v>
      </c>
      <c r="EE206" s="27">
        <f>IF(SUM($U200:EE200)&lt;SUM($U202:EE202),-(SUM($U200:EE200)-SUM($U202:EE202)),0)</f>
        <v>34.06451612903345</v>
      </c>
      <c r="EF206" s="27">
        <f>IF(SUM($U200:EF200)&lt;SUM($U202:EF202),-(SUM($U200:EF200)-SUM($U202:EF202)),0)</f>
        <v>29.806451612904425</v>
      </c>
      <c r="EG206" s="27">
        <f>IF(SUM($U200:EG200)&lt;SUM($U202:EG202),-(SUM($U200:EG200)-SUM($U202:EG202)),0)</f>
        <v>25.5483870967754</v>
      </c>
      <c r="EH206" s="27">
        <f>IF(SUM($U200:EH200)&lt;SUM($U202:EH202),-(SUM($U200:EH200)-SUM($U202:EH202)),0)</f>
        <v>21.290322580646375</v>
      </c>
      <c r="EI206" s="27">
        <f>IF(SUM($U200:EI200)&lt;SUM($U202:EI202),-(SUM($U200:EI200)-SUM($U202:EI202)),0)</f>
        <v>17.03225806451735</v>
      </c>
      <c r="EJ206" s="27">
        <f>IF(SUM($U200:EJ200)&lt;SUM($U202:EJ202),-(SUM($U200:EJ200)-SUM($U202:EJ202)),0)</f>
        <v>12.774193548388325</v>
      </c>
      <c r="EK206" s="27">
        <f>IF(SUM($U200:EK200)&lt;SUM($U202:EK202),-(SUM($U200:EK200)-SUM($U202:EK202)),0)</f>
        <v>8.5161290322593004</v>
      </c>
      <c r="EL206" s="27">
        <f>IF(SUM($U200:EL200)&lt;SUM($U202:EL202),-(SUM($U200:EL200)-SUM($U202:EL202)),0)</f>
        <v>4.2580645161302755</v>
      </c>
      <c r="EM206" s="27">
        <f>IF(SUM($U200:EM200)&lt;SUM($U202:EM202),-(SUM($U200:EM200)-SUM($U202:EM202)),0)</f>
        <v>1.2505552149377763E-12</v>
      </c>
      <c r="EN206" s="27">
        <f>IF(SUM($U200:EN200)&lt;SUM($U202:EN202),-(SUM($U200:EN200)-SUM($U202:EN202)),0)</f>
        <v>0</v>
      </c>
      <c r="EO206" s="27">
        <f>IF(SUM($U200:EO200)&lt;SUM($U202:EO202),-(SUM($U200:EO200)-SUM($U202:EO202)),0)</f>
        <v>0</v>
      </c>
      <c r="EP206" s="27">
        <f>IF(SUM($U200:EP200)&lt;SUM($U202:EP202),-(SUM($U200:EP200)-SUM($U202:EP202)),0)</f>
        <v>0</v>
      </c>
      <c r="EQ206" s="27">
        <f>IF(SUM($U200:EQ200)&lt;SUM($U202:EQ202),-(SUM($U200:EQ200)-SUM($U202:EQ202)),0)</f>
        <v>0</v>
      </c>
      <c r="ER206" s="27">
        <f>IF(SUM($U200:ER200)&lt;SUM($U202:ER202),-(SUM($U200:ER200)-SUM($U202:ER202)),0)</f>
        <v>110.00000000000136</v>
      </c>
      <c r="ES206" s="27">
        <f>IF(SUM($U200:ES200)&lt;SUM($U202:ES202),-(SUM($U200:ES200)-SUM($U202:ES202)),0)</f>
        <v>105.60000000000139</v>
      </c>
      <c r="ET206" s="27">
        <f>IF(SUM($U200:ET200)&lt;SUM($U202:ET202),-(SUM($U200:ET200)-SUM($U202:ET202)),0)</f>
        <v>101.20000000000141</v>
      </c>
      <c r="EU206" s="27">
        <f>IF(SUM($U200:EU200)&lt;SUM($U202:EU202),-(SUM($U200:EU200)-SUM($U202:EU202)),0)</f>
        <v>96.800000000001432</v>
      </c>
      <c r="EV206" s="27">
        <f>IF(SUM($U200:EV200)&lt;SUM($U202:EV202),-(SUM($U200:EV200)-SUM($U202:EV202)),0)</f>
        <v>92.400000000001455</v>
      </c>
      <c r="EW206" s="27">
        <f>IF(SUM($U200:EW200)&lt;SUM($U202:EW202),-(SUM($U200:EW200)-SUM($U202:EW202)),0)</f>
        <v>88.000000000001478</v>
      </c>
      <c r="EX206" s="27">
        <f>IF(SUM($U200:EX200)&lt;SUM($U202:EX202),-(SUM($U200:EX200)-SUM($U202:EX202)),0)</f>
        <v>83.600000000001501</v>
      </c>
      <c r="EY206" s="27">
        <f>IF(SUM($U200:EY200)&lt;SUM($U202:EY202),-(SUM($U200:EY200)-SUM($U202:EY202)),0)</f>
        <v>79.200000000001523</v>
      </c>
      <c r="EZ206" s="27">
        <f>IF(SUM($U200:EZ200)&lt;SUM($U202:EZ202),-(SUM($U200:EZ200)-SUM($U202:EZ202)),0)</f>
        <v>74.800000000001546</v>
      </c>
      <c r="FA206" s="27">
        <f>IF(SUM($U200:FA200)&lt;SUM($U202:FA202),-(SUM($U200:FA200)-SUM($U202:FA202)),0)</f>
        <v>70.400000000001569</v>
      </c>
      <c r="FB206" s="27">
        <f>IF(SUM($U200:FB200)&lt;SUM($U202:FB202),-(SUM($U200:FB200)-SUM($U202:FB202)),0)</f>
        <v>66.000000000001592</v>
      </c>
      <c r="FC206" s="27">
        <f>IF(SUM($U200:FC200)&lt;SUM($U202:FC202),-(SUM($U200:FC200)-SUM($U202:FC202)),0)</f>
        <v>61.600000000001614</v>
      </c>
      <c r="FD206" s="27">
        <f>IF(SUM($U200:FD200)&lt;SUM($U202:FD202),-(SUM($U200:FD200)-SUM($U202:FD202)),0)</f>
        <v>57.200000000001637</v>
      </c>
      <c r="FE206" s="27">
        <f>IF(SUM($U200:FE200)&lt;SUM($U202:FE202),-(SUM($U200:FE200)-SUM($U202:FE202)),0)</f>
        <v>52.80000000000166</v>
      </c>
      <c r="FF206" s="27">
        <f>IF(SUM($U200:FF200)&lt;SUM($U202:FF202),-(SUM($U200:FF200)-SUM($U202:FF202)),0)</f>
        <v>48.400000000001683</v>
      </c>
      <c r="FG206" s="27">
        <f>IF(SUM($U200:FG200)&lt;SUM($U202:FG202),-(SUM($U200:FG200)-SUM($U202:FG202)),0)</f>
        <v>44.000000000001705</v>
      </c>
      <c r="FH206" s="27">
        <f>IF(SUM($U200:FH200)&lt;SUM($U202:FH202),-(SUM($U200:FH200)-SUM($U202:FH202)),0)</f>
        <v>39.600000000001728</v>
      </c>
      <c r="FI206" s="27">
        <f>IF(SUM($U200:FI200)&lt;SUM($U202:FI202),-(SUM($U200:FI200)-SUM($U202:FI202)),0)</f>
        <v>35.200000000001751</v>
      </c>
      <c r="FJ206" s="27">
        <f>IF(SUM($U200:FJ200)&lt;SUM($U202:FJ202),-(SUM($U200:FJ200)-SUM($U202:FJ202)),0)</f>
        <v>30.800000000001774</v>
      </c>
      <c r="FK206" s="27">
        <f>IF(SUM($U200:FK200)&lt;SUM($U202:FK202),-(SUM($U200:FK200)-SUM($U202:FK202)),0)</f>
        <v>26.400000000001796</v>
      </c>
      <c r="FL206" s="27">
        <f>IF(SUM($U200:FL200)&lt;SUM($U202:FL202),-(SUM($U200:FL200)-SUM($U202:FL202)),0)</f>
        <v>22.000000000001819</v>
      </c>
      <c r="FM206" s="27">
        <f>IF(SUM($U200:FM200)&lt;SUM($U202:FM202),-(SUM($U200:FM200)-SUM($U202:FM202)),0)</f>
        <v>17.600000000001842</v>
      </c>
      <c r="FN206" s="27">
        <f>IF(SUM($U200:FN200)&lt;SUM($U202:FN202),-(SUM($U200:FN200)-SUM($U202:FN202)),0)</f>
        <v>13.200000000001864</v>
      </c>
      <c r="FO206" s="27">
        <f>IF(SUM($U200:FO200)&lt;SUM($U202:FO202),-(SUM($U200:FO200)-SUM($U202:FO202)),0)</f>
        <v>8.8000000000018872</v>
      </c>
      <c r="FP206" s="27">
        <f>IF(SUM($U200:FP200)&lt;SUM($U202:FP202),-(SUM($U200:FP200)-SUM($U202:FP202)),0)</f>
        <v>4.4000000000019099</v>
      </c>
      <c r="FQ206" s="27">
        <f>IF(SUM($U200:FQ200)&lt;SUM($U202:FQ202),-(SUM($U200:FQ200)-SUM($U202:FQ202)),0)</f>
        <v>1.9326762412674725E-12</v>
      </c>
      <c r="FR206" s="27">
        <f>IF(SUM($U200:FR200)&lt;SUM($U202:FR202),-(SUM($U200:FR200)-SUM($U202:FR202)),0)</f>
        <v>0</v>
      </c>
      <c r="FS206" s="27">
        <f>IF(SUM($U200:FS200)&lt;SUM($U202:FS202),-(SUM($U200:FS200)-SUM($U202:FS202)),0)</f>
        <v>0</v>
      </c>
      <c r="FT206" s="27">
        <f>IF(SUM($U200:FT200)&lt;SUM($U202:FT202),-(SUM($U200:FT200)-SUM($U202:FT202)),0)</f>
        <v>0</v>
      </c>
      <c r="FU206" s="27">
        <f>IF(SUM($U200:FU200)&lt;SUM($U202:FU202),-(SUM($U200:FU200)-SUM($U202:FU202)),0)</f>
        <v>0</v>
      </c>
      <c r="FV206" s="27">
        <f>IF(SUM($U200:FV200)&lt;SUM($U202:FV202),-(SUM($U200:FV200)-SUM($U202:FV202)),0)</f>
        <v>110.70967741935681</v>
      </c>
      <c r="FW206" s="27">
        <f>IF(SUM($U200:FW200)&lt;SUM($U202:FW202),-(SUM($U200:FW200)-SUM($U202:FW202)),0)</f>
        <v>106.45161290322778</v>
      </c>
      <c r="FX206" s="27">
        <f>IF(SUM($U200:FX200)&lt;SUM($U202:FX202),-(SUM($U200:FX200)-SUM($U202:FX202)),0)</f>
        <v>102.19354838709876</v>
      </c>
      <c r="FY206" s="27">
        <f>IF(SUM($U200:FY200)&lt;SUM($U202:FY202),-(SUM($U200:FY200)-SUM($U202:FY202)),0)</f>
        <v>97.935483870969733</v>
      </c>
      <c r="FZ206" s="27">
        <f>IF(SUM($U200:FZ200)&lt;SUM($U202:FZ202),-(SUM($U200:FZ200)-SUM($U202:FZ202)),0)</f>
        <v>93.677419354840708</v>
      </c>
      <c r="GA206" s="27">
        <f>IF(SUM($U200:GA200)&lt;SUM($U202:GA202),-(SUM($U200:GA200)-SUM($U202:GA202)),0)</f>
        <v>89.419354838711683</v>
      </c>
      <c r="GB206" s="27">
        <f>IF(SUM($U200:GB200)&lt;SUM($U202:GB202),-(SUM($U200:GB200)-SUM($U202:GB202)),0)</f>
        <v>85.161290322582659</v>
      </c>
      <c r="GC206" s="27">
        <f>IF(SUM($U200:GC200)&lt;SUM($U202:GC202),-(SUM($U200:GC200)-SUM($U202:GC202)),0)</f>
        <v>80.903225806453634</v>
      </c>
      <c r="GD206" s="27">
        <f>IF(SUM($U200:GD200)&lt;SUM($U202:GD202),-(SUM($U200:GD200)-SUM($U202:GD202)),0)</f>
        <v>76.645161290324609</v>
      </c>
      <c r="GE206" s="27">
        <f>IF(SUM($U200:GE200)&lt;SUM($U202:GE202),-(SUM($U200:GE200)-SUM($U202:GE202)),0)</f>
        <v>72.387096774195584</v>
      </c>
      <c r="GF206" s="27">
        <f>IF(SUM($U200:GF200)&lt;SUM($U202:GF202),-(SUM($U200:GF200)-SUM($U202:GF202)),0)</f>
        <v>68.129032258066559</v>
      </c>
      <c r="GG206" s="27">
        <f>IF(SUM($U200:GG200)&lt;SUM($U202:GG202),-(SUM($U200:GG200)-SUM($U202:GG202)),0)</f>
        <v>63.870967741937534</v>
      </c>
      <c r="GH206" s="27">
        <f>IF(SUM($U200:GH200)&lt;SUM($U202:GH202),-(SUM($U200:GH200)-SUM($U202:GH202)),0)</f>
        <v>59.612903225808509</v>
      </c>
      <c r="GI206" s="27">
        <f>IF(SUM($U200:GI200)&lt;SUM($U202:GI202),-(SUM($U200:GI200)-SUM($U202:GI202)),0)</f>
        <v>55.354838709679484</v>
      </c>
      <c r="GJ206" s="27">
        <f>IF(SUM($U200:GJ200)&lt;SUM($U202:GJ202),-(SUM($U200:GJ200)-SUM($U202:GJ202)),0)</f>
        <v>51.096774193550459</v>
      </c>
      <c r="GK206" s="27">
        <f>IF(SUM($U200:GK200)&lt;SUM($U202:GK202),-(SUM($U200:GK200)-SUM($U202:GK202)),0)</f>
        <v>46.838709677421434</v>
      </c>
      <c r="GL206" s="27">
        <f>IF(SUM($U200:GL200)&lt;SUM($U202:GL202),-(SUM($U200:GL200)-SUM($U202:GL202)),0)</f>
        <v>42.580645161292409</v>
      </c>
      <c r="GM206" s="27">
        <f>IF(SUM($U200:GM200)&lt;SUM($U202:GM202),-(SUM($U200:GM200)-SUM($U202:GM202)),0)</f>
        <v>38.322580645163384</v>
      </c>
      <c r="GN206" s="27">
        <f>IF(SUM($U200:GN200)&lt;SUM($U202:GN202),-(SUM($U200:GN200)-SUM($U202:GN202)),0)</f>
        <v>34.064516129034359</v>
      </c>
      <c r="GO206" s="27">
        <f>IF(SUM($U200:GO200)&lt;SUM($U202:GO202),-(SUM($U200:GO200)-SUM($U202:GO202)),0)</f>
        <v>29.806451612905335</v>
      </c>
      <c r="GP206" s="27">
        <f>IF(SUM($U200:GP200)&lt;SUM($U202:GP202),-(SUM($U200:GP200)-SUM($U202:GP202)),0)</f>
        <v>25.54838709677631</v>
      </c>
      <c r="GQ206" s="27">
        <f>IF(SUM($U200:GQ200)&lt;SUM($U202:GQ202),-(SUM($U200:GQ200)-SUM($U202:GQ202)),0)</f>
        <v>21.290322580647285</v>
      </c>
      <c r="GR206" s="27">
        <f>IF(SUM($U200:GR200)&lt;SUM($U202:GR202),-(SUM($U200:GR200)-SUM($U202:GR202)),0)</f>
        <v>17.03225806451826</v>
      </c>
      <c r="GS206" s="27">
        <f>IF(SUM($U200:GS200)&lt;SUM($U202:GS202),-(SUM($U200:GS200)-SUM($U202:GS202)),0)</f>
        <v>12.774193548389235</v>
      </c>
      <c r="GT206" s="27">
        <f>IF(SUM($U200:GT200)&lt;SUM($U202:GT202),-(SUM($U200:GT200)-SUM($U202:GT202)),0)</f>
        <v>8.5161290322602099</v>
      </c>
      <c r="GU206" s="27">
        <f>IF(SUM($U200:GU200)&lt;SUM($U202:GU202),-(SUM($U200:GU200)-SUM($U202:GU202)),0)</f>
        <v>4.258064516131185</v>
      </c>
      <c r="GV206" s="27">
        <f>IF(SUM($U200:GV200)&lt;SUM($U202:GV202),-(SUM($U200:GV200)-SUM($U202:GV202)),0)</f>
        <v>2.1600499167107046E-12</v>
      </c>
      <c r="GW206" s="27">
        <f>IF(SUM($U200:GW200)&lt;SUM($U202:GW202),-(SUM($U200:GW200)-SUM($U202:GW202)),0)</f>
        <v>0</v>
      </c>
      <c r="GX206" s="27">
        <f>IF(SUM($U200:GX200)&lt;SUM($U202:GX202),-(SUM($U200:GX200)-SUM($U202:GX202)),0)</f>
        <v>0</v>
      </c>
      <c r="GY206" s="27">
        <f>IF(SUM($U200:GY200)&lt;SUM($U202:GY202),-(SUM($U200:GY200)-SUM($U202:GY202)),0)</f>
        <v>0</v>
      </c>
      <c r="GZ206" s="27">
        <f>IF(SUM($U200:GZ200)&lt;SUM($U202:GZ202),-(SUM($U200:GZ200)-SUM($U202:GZ202)),0)</f>
        <v>0</v>
      </c>
      <c r="HA206" s="27">
        <f>IF(SUM($U200:HA200)&lt;SUM($U202:HA202),-(SUM($U200:HA200)-SUM($U202:HA202)),0)</f>
        <v>110.70967741935704</v>
      </c>
      <c r="HB206" s="27">
        <f>IF(SUM($U200:HB200)&lt;SUM($U202:HB202),-(SUM($U200:HB200)-SUM($U202:HB202)),0)</f>
        <v>106.45161290322801</v>
      </c>
      <c r="HC206" s="27">
        <f>IF(SUM($U200:HC200)&lt;SUM($U202:HC202),-(SUM($U200:HC200)-SUM($U202:HC202)),0)</f>
        <v>102.19354838709899</v>
      </c>
      <c r="HD206" s="27">
        <f>IF(SUM($U200:HD200)&lt;SUM($U202:HD202),-(SUM($U200:HD200)-SUM($U202:HD202)),0)</f>
        <v>97.935483870969961</v>
      </c>
      <c r="HE206" s="27">
        <f>IF(SUM($U200:HE200)&lt;SUM($U202:HE202),-(SUM($U200:HE200)-SUM($U202:HE202)),0)</f>
        <v>93.677419354840936</v>
      </c>
      <c r="HF206" s="27">
        <f>IF(SUM($U200:HF200)&lt;SUM($U202:HF202),-(SUM($U200:HF200)-SUM($U202:HF202)),0)</f>
        <v>89.419354838711911</v>
      </c>
      <c r="HG206" s="27">
        <f>IF(SUM($U200:HG200)&lt;SUM($U202:HG202),-(SUM($U200:HG200)-SUM($U202:HG202)),0)</f>
        <v>85.161290322582886</v>
      </c>
      <c r="HH206" s="27">
        <f>IF(SUM($U200:HH200)&lt;SUM($U202:HH202),-(SUM($U200:HH200)-SUM($U202:HH202)),0)</f>
        <v>80.903225806453861</v>
      </c>
      <c r="HI206" s="27">
        <f>IF(SUM($U200:HI200)&lt;SUM($U202:HI202),-(SUM($U200:HI200)-SUM($U202:HI202)),0)</f>
        <v>76.645161290324836</v>
      </c>
      <c r="HJ206" s="27">
        <f>IF(SUM($U200:HJ200)&lt;SUM($U202:HJ202),-(SUM($U200:HJ200)-SUM($U202:HJ202)),0)</f>
        <v>72.387096774195811</v>
      </c>
      <c r="HK206" s="27">
        <f>IF(SUM($U200:HK200)&lt;SUM($U202:HK202),-(SUM($U200:HK200)-SUM($U202:HK202)),0)</f>
        <v>68.129032258066786</v>
      </c>
      <c r="HL206" s="27">
        <f>IF(SUM($U200:HL200)&lt;SUM($U202:HL202),-(SUM($U200:HL200)-SUM($U202:HL202)),0)</f>
        <v>63.870967741937761</v>
      </c>
      <c r="HM206" s="27">
        <f>IF(SUM($U200:HM200)&lt;SUM($U202:HM202),-(SUM($U200:HM200)-SUM($U202:HM202)),0)</f>
        <v>59.612903225808736</v>
      </c>
      <c r="HN206" s="27">
        <f>IF(SUM($U200:HN200)&lt;SUM($U202:HN202),-(SUM($U200:HN200)-SUM($U202:HN202)),0)</f>
        <v>55.354838709679711</v>
      </c>
      <c r="HO206" s="27">
        <f>IF(SUM($U200:HO200)&lt;SUM($U202:HO202),-(SUM($U200:HO200)-SUM($U202:HO202)),0)</f>
        <v>51.096774193550687</v>
      </c>
      <c r="HP206" s="27">
        <f>IF(SUM($U200:HP200)&lt;SUM($U202:HP202),-(SUM($U200:HP200)-SUM($U202:HP202)),0)</f>
        <v>46.838709677421662</v>
      </c>
      <c r="HQ206" s="27">
        <f>IF(SUM($U200:HQ200)&lt;SUM($U202:HQ202),-(SUM($U200:HQ200)-SUM($U202:HQ202)),0)</f>
        <v>42.580645161292637</v>
      </c>
      <c r="HR206" s="27">
        <f>IF(SUM($U200:HR200)&lt;SUM($U202:HR202),-(SUM($U200:HR200)-SUM($U202:HR202)),0)</f>
        <v>38.322580645163612</v>
      </c>
      <c r="HS206" s="27">
        <f>IF(SUM($U200:HS200)&lt;SUM($U202:HS202),-(SUM($U200:HS200)-SUM($U202:HS202)),0)</f>
        <v>34.064516129034587</v>
      </c>
      <c r="HT206" s="27">
        <f>IF(SUM($U200:HT200)&lt;SUM($U202:HT202),-(SUM($U200:HT200)-SUM($U202:HT202)),0)</f>
        <v>29.806451612905562</v>
      </c>
      <c r="HU206" s="27">
        <f>IF(SUM($U200:HU200)&lt;SUM($U202:HU202),-(SUM($U200:HU200)-SUM($U202:HU202)),0)</f>
        <v>25.548387096776537</v>
      </c>
      <c r="HV206" s="27">
        <f>IF(SUM($U200:HV200)&lt;SUM($U202:HV202),-(SUM($U200:HV200)-SUM($U202:HV202)),0)</f>
        <v>21.290322580647512</v>
      </c>
      <c r="HW206" s="27">
        <f>IF(SUM($U200:HW200)&lt;SUM($U202:HW202),-(SUM($U200:HW200)-SUM($U202:HW202)),0)</f>
        <v>17.032258064518487</v>
      </c>
      <c r="HX206" s="27">
        <f>IF(SUM($U200:HX200)&lt;SUM($U202:HX202),-(SUM($U200:HX200)-SUM($U202:HX202)),0)</f>
        <v>12.774193548389462</v>
      </c>
      <c r="HY206" s="27">
        <f>IF(SUM($U200:HY200)&lt;SUM($U202:HY202),-(SUM($U200:HY200)-SUM($U202:HY202)),0)</f>
        <v>8.5161290322604373</v>
      </c>
      <c r="HZ206" s="27">
        <f>IF(SUM($U200:HZ200)&lt;SUM($U202:HZ202),-(SUM($U200:HZ200)-SUM($U202:HZ202)),0)</f>
        <v>4.2580645161314123</v>
      </c>
      <c r="IA206" s="27">
        <f>IF(SUM($U200:IA200)&lt;SUM($U202:IA202),-(SUM($U200:IA200)-SUM($U202:IA202)),0)</f>
        <v>2.3874235921539366E-12</v>
      </c>
      <c r="IB206" s="27">
        <f>IF(SUM($U200:IB200)&lt;SUM($U202:IB202),-(SUM($U200:IB200)-SUM($U202:IB202)),0)</f>
        <v>0</v>
      </c>
      <c r="IC206" s="27">
        <f>IF(SUM($U200:IC200)&lt;SUM($U202:IC202),-(SUM($U200:IC200)-SUM($U202:IC202)),0)</f>
        <v>0</v>
      </c>
      <c r="ID206" s="27">
        <f>IF(SUM($U200:ID200)&lt;SUM($U202:ID202),-(SUM($U200:ID200)-SUM($U202:ID202)),0)</f>
        <v>0</v>
      </c>
      <c r="IE206" s="27">
        <f>IF(SUM($U200:IE200)&lt;SUM($U202:IE202),-(SUM($U200:IE200)-SUM($U202:IE202)),0)</f>
        <v>0</v>
      </c>
      <c r="IF206" s="27">
        <f>IF(SUM($U200:IF200)&lt;SUM($U202:IF202),-(SUM($U200:IF200)-SUM($U202:IF202)),0)</f>
        <v>109.24137931034716</v>
      </c>
      <c r="IG206" s="27">
        <f>IF(SUM($U200:IG200)&lt;SUM($U202:IG202),-(SUM($U200:IG200)-SUM($U202:IG202)),0)</f>
        <v>104.68965517241611</v>
      </c>
      <c r="IH206" s="27">
        <f>IF(SUM($U200:IH200)&lt;SUM($U202:IH202),-(SUM($U200:IH200)-SUM($U202:IH202)),0)</f>
        <v>100.13793103448506</v>
      </c>
      <c r="II206" s="27">
        <f>IF(SUM($U200:II200)&lt;SUM($U202:II202),-(SUM($U200:II200)-SUM($U202:II202)),0)</f>
        <v>95.586206896554017</v>
      </c>
      <c r="IJ206" s="27">
        <f>IF(SUM($U200:IJ200)&lt;SUM($U202:IJ202),-(SUM($U200:IJ200)-SUM($U202:IJ202)),0)</f>
        <v>91.034482758622971</v>
      </c>
      <c r="IK206" s="27">
        <f>IF(SUM($U200:IK200)&lt;SUM($U202:IK202),-(SUM($U200:IK200)-SUM($U202:IK202)),0)</f>
        <v>86.482758620691925</v>
      </c>
      <c r="IL206" s="27">
        <f>IF(SUM($U200:IL200)&lt;SUM($U202:IL202),-(SUM($U200:IL200)-SUM($U202:IL202)),0)</f>
        <v>81.931034482760879</v>
      </c>
      <c r="IM206" s="27">
        <f>IF(SUM($U200:IM200)&lt;SUM($U202:IM202),-(SUM($U200:IM200)-SUM($U202:IM202)),0)</f>
        <v>77.379310344829833</v>
      </c>
      <c r="IN206" s="27">
        <f>IF(SUM($U200:IN200)&lt;SUM($U202:IN202),-(SUM($U200:IN200)-SUM($U202:IN202)),0)</f>
        <v>72.827586206898786</v>
      </c>
      <c r="IO206" s="27">
        <f>IF(SUM($U200:IO200)&lt;SUM($U202:IO202),-(SUM($U200:IO200)-SUM($U202:IO202)),0)</f>
        <v>68.27586206896774</v>
      </c>
      <c r="IP206" s="27">
        <f>IF(SUM($U200:IP200)&lt;SUM($U202:IP202),-(SUM($U200:IP200)-SUM($U202:IP202)),0)</f>
        <v>63.724137931036694</v>
      </c>
      <c r="IQ206" s="27">
        <f>IF(SUM($U200:IQ200)&lt;SUM($U202:IQ202),-(SUM($U200:IQ200)-SUM($U202:IQ202)),0)</f>
        <v>59.172413793105648</v>
      </c>
      <c r="IR206" s="27">
        <f>IF(SUM($U200:IR200)&lt;SUM($U202:IR202),-(SUM($U200:IR200)-SUM($U202:IR202)),0)</f>
        <v>54.620689655174601</v>
      </c>
      <c r="IS206" s="27">
        <f>IF(SUM($U200:IS200)&lt;SUM($U202:IS202),-(SUM($U200:IS200)-SUM($U202:IS202)),0)</f>
        <v>50.068965517243555</v>
      </c>
      <c r="IT206" s="27">
        <f>IF(SUM($U200:IT200)&lt;SUM($U202:IT202),-(SUM($U200:IT200)-SUM($U202:IT202)),0)</f>
        <v>45.517241379312509</v>
      </c>
      <c r="IU206" s="27">
        <f>IF(SUM($U200:IU200)&lt;SUM($U202:IU202),-(SUM($U200:IU200)-SUM($U202:IU202)),0)</f>
        <v>40.965517241381463</v>
      </c>
      <c r="IV206" s="27">
        <f>IF(SUM($U200:IV200)&lt;SUM($U202:IV202),-(SUM($U200:IV200)-SUM($U202:IV202)),0)</f>
        <v>36.413793103450416</v>
      </c>
      <c r="IW206" s="27">
        <f>IF(SUM($U200:IW200)&lt;SUM($U202:IW202),-(SUM($U200:IW200)-SUM($U202:IW202)),0)</f>
        <v>31.862068965519484</v>
      </c>
      <c r="IX206" s="27">
        <f>IF(SUM($U200:IX200)&lt;SUM($U202:IX202),-(SUM($U200:IX200)-SUM($U202:IX202)),0)</f>
        <v>27.310344827588551</v>
      </c>
      <c r="IY206" s="27">
        <f>IF(SUM($U200:IY200)&lt;SUM($U202:IY202),-(SUM($U200:IY200)-SUM($U202:IY202)),0)</f>
        <v>22.758620689657619</v>
      </c>
      <c r="IZ206" s="27">
        <f>IF(SUM($U200:IZ200)&lt;SUM($U202:IZ202),-(SUM($U200:IZ200)-SUM($U202:IZ202)),0)</f>
        <v>18.206896551726686</v>
      </c>
      <c r="JA206" s="27">
        <f>IF(SUM($U200:JA200)&lt;SUM($U202:JA202),-(SUM($U200:JA200)-SUM($U202:JA202)),0)</f>
        <v>13.655172413795754</v>
      </c>
      <c r="JB206" s="27">
        <f>IF(SUM($U200:JB200)&lt;SUM($U202:JB202),-(SUM($U200:JB200)-SUM($U202:JB202)),0)</f>
        <v>9.103448275864821</v>
      </c>
      <c r="JC206" s="27">
        <f>IF(SUM($U200:JC200)&lt;SUM($U202:JC202),-(SUM($U200:JC200)-SUM($U202:JC202)),0)</f>
        <v>4.5517241379338884</v>
      </c>
      <c r="JD206" s="27">
        <f>IF(SUM($U200:JD200)&lt;SUM($U202:JD202),-(SUM($U200:JD200)-SUM($U202:JD202)),0)</f>
        <v>0</v>
      </c>
      <c r="JE206" s="27">
        <f>IF(SUM($U200:JE200)&lt;SUM($U202:JE202),-(SUM($U200:JE200)-SUM($U202:JE202)),0)</f>
        <v>0</v>
      </c>
      <c r="JF206" s="27">
        <f>IF(SUM($U200:JF200)&lt;SUM($U202:JF202),-(SUM($U200:JF200)-SUM($U202:JF202)),0)</f>
        <v>0</v>
      </c>
      <c r="JG206" s="27">
        <f>IF(SUM($U200:JG200)&lt;SUM($U202:JG202),-(SUM($U200:JG200)-SUM($U202:JG202)),0)</f>
        <v>0</v>
      </c>
      <c r="JH206" s="27">
        <f>IF(SUM($U200:JH200)&lt;SUM($U202:JH202),-(SUM($U200:JH200)-SUM($U202:JH202)),0)</f>
        <v>0</v>
      </c>
      <c r="JI206" s="27">
        <f>IF(SUM($U200:JI200)&lt;SUM($U202:JI202),-(SUM($U200:JI200)-SUM($U202:JI202)),0)</f>
        <v>110.70967741935783</v>
      </c>
      <c r="JJ206" s="27">
        <f>IF(SUM($U200:JJ200)&lt;SUM($U202:JJ202),-(SUM($U200:JJ200)-SUM($U202:JJ202)),0)</f>
        <v>106.45161290322881</v>
      </c>
      <c r="JK206" s="27">
        <f>IF(SUM($U200:JK200)&lt;SUM($U202:JK202),-(SUM($U200:JK200)-SUM($U202:JK202)),0)</f>
        <v>102.19354838709978</v>
      </c>
      <c r="JL206" s="27">
        <f>IF(SUM($U200:JL200)&lt;SUM($U202:JL202),-(SUM($U200:JL200)-SUM($U202:JL202)),0)</f>
        <v>97.935483870970756</v>
      </c>
      <c r="JM206" s="27">
        <f>IF(SUM($U200:JM200)&lt;SUM($U202:JM202),-(SUM($U200:JM200)-SUM($U202:JM202)),0)</f>
        <v>93.677419354841732</v>
      </c>
      <c r="JN206" s="27">
        <f>IF(SUM($U200:JN200)&lt;SUM($U202:JN202),-(SUM($U200:JN200)-SUM($U202:JN202)),0)</f>
        <v>89.419354838712707</v>
      </c>
      <c r="JO206" s="27">
        <f>IF(SUM($U200:JO200)&lt;SUM($U202:JO202),-(SUM($U200:JO200)-SUM($U202:JO202)),0)</f>
        <v>85.161290322583682</v>
      </c>
      <c r="JP206" s="27">
        <f>IF(SUM($U200:JP200)&lt;SUM($U202:JP202),-(SUM($U200:JP200)-SUM($U202:JP202)),0)</f>
        <v>80.903225806454657</v>
      </c>
      <c r="JQ206" s="27">
        <f>IF(SUM($U200:JQ200)&lt;SUM($U202:JQ202),-(SUM($U200:JQ200)-SUM($U202:JQ202)),0)</f>
        <v>76.645161290325632</v>
      </c>
      <c r="JR206" s="27">
        <f>IF(SUM($U200:JR200)&lt;SUM($U202:JR202),-(SUM($U200:JR200)-SUM($U202:JR202)),0)</f>
        <v>72.387096774196607</v>
      </c>
      <c r="JS206" s="27">
        <f>IF(SUM($U200:JS200)&lt;SUM($U202:JS202),-(SUM($U200:JS200)-SUM($U202:JS202)),0)</f>
        <v>68.129032258067582</v>
      </c>
      <c r="JT206" s="27">
        <f>IF(SUM($U200:JT200)&lt;SUM($U202:JT202),-(SUM($U200:JT200)-SUM($U202:JT202)),0)</f>
        <v>63.870967741938557</v>
      </c>
      <c r="JU206" s="27">
        <f>IF(SUM($U200:JU200)&lt;SUM($U202:JU202),-(SUM($U200:JU200)-SUM($U202:JU202)),0)</f>
        <v>59.612903225809532</v>
      </c>
      <c r="JV206" s="27">
        <f>IF(SUM($U200:JV200)&lt;SUM($U202:JV202),-(SUM($U200:JV200)-SUM($U202:JV202)),0)</f>
        <v>55.354838709680507</v>
      </c>
      <c r="JW206" s="27">
        <f>IF(SUM($U200:JW200)&lt;SUM($U202:JW202),-(SUM($U200:JW200)-SUM($U202:JW202)),0)</f>
        <v>51.096774193551482</v>
      </c>
      <c r="JX206" s="27">
        <f>IF(SUM($U200:JX200)&lt;SUM($U202:JX202),-(SUM($U200:JX200)-SUM($U202:JX202)),0)</f>
        <v>46.838709677422457</v>
      </c>
      <c r="JY206" s="27">
        <f>IF(SUM($U200:JY200)&lt;SUM($U202:JY202),-(SUM($U200:JY200)-SUM($U202:JY202)),0)</f>
        <v>42.580645161293432</v>
      </c>
      <c r="JZ206" s="27">
        <f>IF(SUM($U200:JZ200)&lt;SUM($U202:JZ202),-(SUM($U200:JZ200)-SUM($U202:JZ202)),0)</f>
        <v>38.322580645164408</v>
      </c>
      <c r="KA206" s="27">
        <f>IF(SUM($U200:KA200)&lt;SUM($U202:KA202),-(SUM($U200:KA200)-SUM($U202:KA202)),0)</f>
        <v>34.064516129035383</v>
      </c>
      <c r="KB206" s="27">
        <f>IF(SUM($U200:KB200)&lt;SUM($U202:KB202),-(SUM($U200:KB200)-SUM($U202:KB202)),0)</f>
        <v>29.806451612906358</v>
      </c>
      <c r="KC206" s="27">
        <f>IF(SUM($U200:KC200)&lt;SUM($U202:KC202),-(SUM($U200:KC200)-SUM($U202:KC202)),0)</f>
        <v>25.548387096777333</v>
      </c>
      <c r="KD206" s="27">
        <f>IF(SUM($U200:KD200)&lt;SUM($U202:KD202),-(SUM($U200:KD200)-SUM($U202:KD202)),0)</f>
        <v>21.290322580648308</v>
      </c>
      <c r="KE206" s="27">
        <f>IF(SUM($U200:KE200)&lt;SUM($U202:KE202),-(SUM($U200:KE200)-SUM($U202:KE202)),0)</f>
        <v>17.032258064519283</v>
      </c>
      <c r="KF206" s="27">
        <f>IF(SUM($U200:KF200)&lt;SUM($U202:KF202),-(SUM($U200:KF200)-SUM($U202:KF202)),0)</f>
        <v>12.774193548390258</v>
      </c>
      <c r="KG206" s="27">
        <f>IF(SUM($U200:KG200)&lt;SUM($U202:KG202),-(SUM($U200:KG200)-SUM($U202:KG202)),0)</f>
        <v>8.5161290322612331</v>
      </c>
      <c r="KH206" s="27">
        <f>IF(SUM($U200:KH200)&lt;SUM($U202:KH202),-(SUM($U200:KH200)-SUM($U202:KH202)),0)</f>
        <v>4.2580645161322082</v>
      </c>
      <c r="KI206" s="27">
        <f>IF(SUM($U200:KI200)&lt;SUM($U202:KI202),-(SUM($U200:KI200)-SUM($U202:KI202)),0)</f>
        <v>0</v>
      </c>
      <c r="KJ206" s="27">
        <f>IF(SUM($U200:KJ200)&lt;SUM($U202:KJ202),-(SUM($U200:KJ200)-SUM($U202:KJ202)),0)</f>
        <v>0</v>
      </c>
      <c r="KK206" s="27">
        <f>IF(SUM($U200:KK200)&lt;SUM($U202:KK202),-(SUM($U200:KK200)-SUM($U202:KK202)),0)</f>
        <v>0</v>
      </c>
      <c r="KL206" s="27">
        <f>IF(SUM($U200:KL200)&lt;SUM($U202:KL202),-(SUM($U200:KL200)-SUM($U202:KL202)),0)</f>
        <v>0</v>
      </c>
      <c r="KM206" s="27">
        <f>IF(SUM($U200:KM200)&lt;SUM($U202:KM202),-(SUM($U200:KM200)-SUM($U202:KM202)),0)</f>
        <v>0</v>
      </c>
      <c r="KN206" s="27">
        <f>IF(SUM($U200:KN200)&lt;SUM($U202:KN202),-(SUM($U200:KN200)-SUM($U202:KN202)),0)</f>
        <v>110.00000000000273</v>
      </c>
      <c r="KO206" s="27">
        <f>IF(SUM($U200:KO200)&lt;SUM($U202:KO202),-(SUM($U200:KO200)-SUM($U202:KO202)),0)</f>
        <v>105.60000000000264</v>
      </c>
      <c r="KP206" s="27">
        <f>IF(SUM($U200:KP200)&lt;SUM($U202:KP202),-(SUM($U200:KP200)-SUM($U202:KP202)),0)</f>
        <v>101.20000000000255</v>
      </c>
      <c r="KQ206" s="27">
        <f>IF(SUM($U200:KQ200)&lt;SUM($U202:KQ202),-(SUM($U200:KQ200)-SUM($U202:KQ202)),0)</f>
        <v>96.800000000002456</v>
      </c>
      <c r="KR206" s="27">
        <f>IF(SUM($U200:KR200)&lt;SUM($U202:KR202),-(SUM($U200:KR200)-SUM($U202:KR202)),0)</f>
        <v>92.400000000002365</v>
      </c>
      <c r="KS206" s="27">
        <f>IF(SUM($U200:KS200)&lt;SUM($U202:KS202),-(SUM($U200:KS200)-SUM($U202:KS202)),0)</f>
        <v>88.000000000002274</v>
      </c>
      <c r="KT206" s="27">
        <f>IF(SUM($U200:KT200)&lt;SUM($U202:KT202),-(SUM($U200:KT200)-SUM($U202:KT202)),0)</f>
        <v>83.600000000002183</v>
      </c>
      <c r="KU206" s="27">
        <f>IF(SUM($U200:KU200)&lt;SUM($U202:KU202),-(SUM($U200:KU200)-SUM($U202:KU202)),0)</f>
        <v>79.200000000002092</v>
      </c>
      <c r="KV206" s="27">
        <f>IF(SUM($U200:KV200)&lt;SUM($U202:KV202),-(SUM($U200:KV200)-SUM($U202:KV202)),0)</f>
        <v>74.800000000002001</v>
      </c>
      <c r="KW206" s="27">
        <f>IF(SUM($U200:KW200)&lt;SUM($U202:KW202),-(SUM($U200:KW200)-SUM($U202:KW202)),0)</f>
        <v>70.40000000000191</v>
      </c>
      <c r="KX206" s="27">
        <f>IF(SUM($U200:KX200)&lt;SUM($U202:KX202),-(SUM($U200:KX200)-SUM($U202:KX202)),0)</f>
        <v>66.000000000001819</v>
      </c>
      <c r="KY206" s="27">
        <f>IF(SUM($U200:KY200)&lt;SUM($U202:KY202),-(SUM($U200:KY200)-SUM($U202:KY202)),0)</f>
        <v>61.600000000001728</v>
      </c>
      <c r="KZ206" s="27">
        <f>IF(SUM($U200:KZ200)&lt;SUM($U202:KZ202),-(SUM($U200:KZ200)-SUM($U202:KZ202)),0)</f>
        <v>57.200000000001637</v>
      </c>
      <c r="LA206" s="27">
        <f>IF(SUM($U200:LA200)&lt;SUM($U202:LA202),-(SUM($U200:LA200)-SUM($U202:LA202)),0)</f>
        <v>52.800000000001546</v>
      </c>
      <c r="LB206" s="27">
        <f>IF(SUM($U200:LB200)&lt;SUM($U202:LB202),-(SUM($U200:LB200)-SUM($U202:LB202)),0)</f>
        <v>48.400000000001455</v>
      </c>
      <c r="LC206" s="27">
        <f>IF(SUM($U200:LC200)&lt;SUM($U202:LC202),-(SUM($U200:LC200)-SUM($U202:LC202)),0)</f>
        <v>44.000000000001364</v>
      </c>
      <c r="LD206" s="27">
        <f>IF(SUM($U200:LD200)&lt;SUM($U202:LD202),-(SUM($U200:LD200)-SUM($U202:LD202)),0)</f>
        <v>39.600000000001273</v>
      </c>
      <c r="LE206" s="27">
        <f>IF(SUM($U200:LE200)&lt;SUM($U202:LE202),-(SUM($U200:LE200)-SUM($U202:LE202)),0)</f>
        <v>35.200000000001182</v>
      </c>
      <c r="LF206" s="27">
        <f>IF(SUM($U200:LF200)&lt;SUM($U202:LF202),-(SUM($U200:LF200)-SUM($U202:LF202)),0)</f>
        <v>30.800000000001091</v>
      </c>
      <c r="LG206" s="27">
        <f>IF(SUM($U200:LG200)&lt;SUM($U202:LG202),-(SUM($U200:LG200)-SUM($U202:LG202)),0)</f>
        <v>26.400000000001</v>
      </c>
      <c r="LH206" s="27">
        <f>IF(SUM($U200:LH200)&lt;SUM($U202:LH202),-(SUM($U200:LH200)-SUM($U202:LH202)),0)</f>
        <v>22.000000000000909</v>
      </c>
      <c r="LI206" s="27">
        <f>IF(SUM($U200:LI200)&lt;SUM($U202:LI202),-(SUM($U200:LI200)-SUM($U202:LI202)),0)</f>
        <v>17.600000000000819</v>
      </c>
      <c r="LJ206" s="27">
        <f>IF(SUM($U200:LJ200)&lt;SUM($U202:LJ202),-(SUM($U200:LJ200)-SUM($U202:LJ202)),0)</f>
        <v>13.200000000000728</v>
      </c>
      <c r="LK206" s="27">
        <f>IF(SUM($U200:LK200)&lt;SUM($U202:LK202),-(SUM($U200:LK200)-SUM($U202:LK202)),0)</f>
        <v>8.8000000000006366</v>
      </c>
      <c r="LL206" s="27">
        <f>IF(SUM($U200:LL200)&lt;SUM($U202:LL202),-(SUM($U200:LL200)-SUM($U202:LL202)),0)</f>
        <v>4.4000000000005457</v>
      </c>
      <c r="LM206" s="27">
        <f>IF(SUM($U200:LM200)&lt;SUM($U202:LM202),-(SUM($U200:LM200)-SUM($U202:LM202)),0)</f>
        <v>0</v>
      </c>
      <c r="LN206" s="27">
        <f>IF(SUM($U200:LN200)&lt;SUM($U202:LN202),-(SUM($U200:LN200)-SUM($U202:LN202)),0)</f>
        <v>0</v>
      </c>
      <c r="LO206" s="27">
        <f>IF(SUM($U200:LO200)&lt;SUM($U202:LO202),-(SUM($U200:LO200)-SUM($U202:LO202)),0)</f>
        <v>0</v>
      </c>
      <c r="LP206" s="27">
        <f>IF(SUM($U200:LP200)&lt;SUM($U202:LP202),-(SUM($U200:LP200)-SUM($U202:LP202)),0)</f>
        <v>0</v>
      </c>
      <c r="LQ206" s="27">
        <f>IF(SUM($U200:LQ200)&lt;SUM($U202:LQ202),-(SUM($U200:LQ200)-SUM($U202:LQ202)),0)</f>
        <v>0</v>
      </c>
      <c r="LR206" s="27">
        <f>IF(SUM($U200:LR200)&lt;SUM($U202:LR202),-(SUM($U200:LR200)-SUM($U202:LR202)),0)</f>
        <v>110.70967741935533</v>
      </c>
      <c r="LS206" s="27">
        <f>IF(SUM($U200:LS200)&lt;SUM($U202:LS202),-(SUM($U200:LS200)-SUM($U202:LS202)),0)</f>
        <v>106.45161290322631</v>
      </c>
      <c r="LT206" s="27">
        <f>IF(SUM($U200:LT200)&lt;SUM($U202:LT202),-(SUM($U200:LT200)-SUM($U202:LT202)),0)</f>
        <v>102.19354838709728</v>
      </c>
      <c r="LU206" s="27">
        <f>IF(SUM($U200:LU200)&lt;SUM($U202:LU202),-(SUM($U200:LU200)-SUM($U202:LU202)),0)</f>
        <v>97.935483870968255</v>
      </c>
      <c r="LV206" s="27">
        <f>IF(SUM($U200:LV200)&lt;SUM($U202:LV202),-(SUM($U200:LV200)-SUM($U202:LV202)),0)</f>
        <v>93.67741935483923</v>
      </c>
      <c r="LW206" s="27">
        <f>IF(SUM($U200:LW200)&lt;SUM($U202:LW202),-(SUM($U200:LW200)-SUM($U202:LW202)),0)</f>
        <v>89.419354838710206</v>
      </c>
      <c r="LX206" s="27">
        <f>IF(SUM($U200:LX200)&lt;SUM($U202:LX202),-(SUM($U200:LX200)-SUM($U202:LX202)),0)</f>
        <v>85.161290322581181</v>
      </c>
      <c r="LY206" s="27">
        <f>IF(SUM($U200:LY200)&lt;SUM($U202:LY202),-(SUM($U200:LY200)-SUM($U202:LY202)),0)</f>
        <v>80.903225806452156</v>
      </c>
      <c r="LZ206" s="27">
        <f>IF(SUM($U200:LZ200)&lt;SUM($U202:LZ202),-(SUM($U200:LZ200)-SUM($U202:LZ202)),0)</f>
        <v>76.645161290323131</v>
      </c>
      <c r="MA206" s="27">
        <f>IF(SUM($U200:MA200)&lt;SUM($U202:MA202),-(SUM($U200:MA200)-SUM($U202:MA202)),0)</f>
        <v>72.387096774194106</v>
      </c>
      <c r="MB206" s="27">
        <f>IF(SUM($U200:MB200)&lt;SUM($U202:MB202),-(SUM($U200:MB200)-SUM($U202:MB202)),0)</f>
        <v>68.129032258065081</v>
      </c>
      <c r="MC206" s="27">
        <f>IF(SUM($U200:MC200)&lt;SUM($U202:MC202),-(SUM($U200:MC200)-SUM($U202:MC202)),0)</f>
        <v>63.870967741936056</v>
      </c>
      <c r="MD206" s="27">
        <f>IF(SUM($U200:MD200)&lt;SUM($U202:MD202),-(SUM($U200:MD200)-SUM($U202:MD202)),0)</f>
        <v>59.612903225807031</v>
      </c>
      <c r="ME206" s="27">
        <f>IF(SUM($U200:ME200)&lt;SUM($U202:ME202),-(SUM($U200:ME200)-SUM($U202:ME202)),0)</f>
        <v>55.354838709678006</v>
      </c>
      <c r="MF206" s="27">
        <f>IF(SUM($U200:MF200)&lt;SUM($U202:MF202),-(SUM($U200:MF200)-SUM($U202:MF202)),0)</f>
        <v>51.096774193548981</v>
      </c>
      <c r="MG206" s="27">
        <f>IF(SUM($U200:MG200)&lt;SUM($U202:MG202),-(SUM($U200:MG200)-SUM($U202:MG202)),0)</f>
        <v>46.838709677419956</v>
      </c>
      <c r="MH206" s="27">
        <f>IF(SUM($U200:MH200)&lt;SUM($U202:MH202),-(SUM($U200:MH200)-SUM($U202:MH202)),0)</f>
        <v>42.580645161290931</v>
      </c>
      <c r="MI206" s="27">
        <f>IF(SUM($U200:MI200)&lt;SUM($U202:MI202),-(SUM($U200:MI200)-SUM($U202:MI202)),0)</f>
        <v>38.322580645161906</v>
      </c>
      <c r="MJ206" s="27">
        <f>IF(SUM($U200:MJ200)&lt;SUM($U202:MJ202),-(SUM($U200:MJ200)-SUM($U202:MJ202)),0)</f>
        <v>34.064516129032882</v>
      </c>
      <c r="MK206" s="27">
        <f>IF(SUM($U200:MK200)&lt;SUM($U202:MK202),-(SUM($U200:MK200)-SUM($U202:MK202)),0)</f>
        <v>29.806451612903857</v>
      </c>
      <c r="ML206" s="27">
        <f>IF(SUM($U200:ML200)&lt;SUM($U202:ML202),-(SUM($U200:ML200)-SUM($U202:ML202)),0)</f>
        <v>25.548387096774832</v>
      </c>
      <c r="MM206" s="27">
        <f>IF(SUM($U200:MM200)&lt;SUM($U202:MM202),-(SUM($U200:MM200)-SUM($U202:MM202)),0)</f>
        <v>21.290322580645807</v>
      </c>
      <c r="MN206" s="27">
        <f>IF(SUM($U200:MN200)&lt;SUM($U202:MN202),-(SUM($U200:MN200)-SUM($U202:MN202)),0)</f>
        <v>17.032258064516782</v>
      </c>
      <c r="MO206" s="27">
        <f>IF(SUM($U200:MO200)&lt;SUM($U202:MO202),-(SUM($U200:MO200)-SUM($U202:MO202)),0)</f>
        <v>12.774193548387757</v>
      </c>
      <c r="MP206" s="27">
        <f>IF(SUM($U200:MP200)&lt;SUM($U202:MP202),-(SUM($U200:MP200)-SUM($U202:MP202)),0)</f>
        <v>8.516129032258732</v>
      </c>
      <c r="MQ206" s="27">
        <f>IF(SUM($U200:MQ200)&lt;SUM($U202:MQ202),-(SUM($U200:MQ200)-SUM($U202:MQ202)),0)</f>
        <v>4.258064516129707</v>
      </c>
      <c r="MR206" s="27">
        <f>IF(SUM($U200:MR200)&lt;SUM($U202:MR202),-(SUM($U200:MR200)-SUM($U202:MR202)),0)</f>
        <v>0</v>
      </c>
      <c r="MS206" s="27">
        <f>IF(SUM($U200:MS200)&lt;SUM($U202:MS202),-(SUM($U200:MS200)-SUM($U202:MS202)),0)</f>
        <v>0</v>
      </c>
      <c r="MT206" s="27">
        <f>IF(SUM($U200:MT200)&lt;SUM($U202:MT202),-(SUM($U200:MT200)-SUM($U202:MT202)),0)</f>
        <v>0</v>
      </c>
      <c r="MU206" s="27">
        <f>IF(SUM($U200:MU200)&lt;SUM($U202:MU202),-(SUM($U200:MU200)-SUM($U202:MU202)),0)</f>
        <v>0</v>
      </c>
      <c r="MV206" s="27">
        <f>IF(SUM($U200:MV200)&lt;SUM($U202:MV202),-(SUM($U200:MV200)-SUM($U202:MV202)),0)</f>
        <v>0</v>
      </c>
      <c r="MW206" s="27">
        <f>IF(SUM($U200:MW200)&lt;SUM($U202:MW202),-(SUM($U200:MW200)-SUM($U202:MW202)),0)</f>
        <v>110.00000000000023</v>
      </c>
      <c r="MX206" s="27">
        <f>IF(SUM($U200:MX200)&lt;SUM($U202:MX202),-(SUM($U200:MX200)-SUM($U202:MX202)),0)</f>
        <v>105.60000000000014</v>
      </c>
      <c r="MY206" s="27">
        <f>IF(SUM($U200:MY200)&lt;SUM($U202:MY202),-(SUM($U200:MY200)-SUM($U202:MY202)),0)</f>
        <v>101.20000000000005</v>
      </c>
      <c r="MZ206" s="27">
        <f>IF(SUM($U200:MZ200)&lt;SUM($U202:MZ202),-(SUM($U200:MZ200)-SUM($U202:MZ202)),0)</f>
        <v>96.799999999999955</v>
      </c>
      <c r="NA206" s="27">
        <f>IF(SUM($U200:NA200)&lt;SUM($U202:NA202),-(SUM($U200:NA200)-SUM($U202:NA202)),0)</f>
        <v>92.399999999999864</v>
      </c>
      <c r="NB206" s="27">
        <f>IF(SUM($U200:NB200)&lt;SUM($U202:NB202),-(SUM($U200:NB200)-SUM($U202:NB202)),0)</f>
        <v>87.999999999999773</v>
      </c>
      <c r="NC206" s="27">
        <f>IF(SUM($U200:NC200)&lt;SUM($U202:NC202),-(SUM($U200:NC200)-SUM($U202:NC202)),0)</f>
        <v>83.599999999999682</v>
      </c>
      <c r="ND206" s="27">
        <f>IF(SUM($U200:ND200)&lt;SUM($U202:ND202),-(SUM($U200:ND200)-SUM($U202:ND202)),0)</f>
        <v>79.199999999999591</v>
      </c>
      <c r="NE206" s="27">
        <f>IF(SUM($U200:NE200)&lt;SUM($U202:NE202),-(SUM($U200:NE200)-SUM($U202:NE202)),0)</f>
        <v>74.7999999999995</v>
      </c>
      <c r="NF206" s="27">
        <f>IF(SUM($U200:NF200)&lt;SUM($U202:NF202),-(SUM($U200:NF200)-SUM($U202:NF202)),0)</f>
        <v>70.399999999999409</v>
      </c>
      <c r="NG206" s="27">
        <f>IF(SUM($U200:NG200)&lt;SUM($U202:NG202),-(SUM($U200:NG200)-SUM($U202:NG202)),0)</f>
        <v>65.999999999999318</v>
      </c>
      <c r="NH206" s="27">
        <f>IF(SUM($U200:NH200)&lt;SUM($U202:NH202),-(SUM($U200:NH200)-SUM($U202:NH202)),0)</f>
        <v>61.599999999999227</v>
      </c>
      <c r="NI206" s="27">
        <f>IF(SUM($U200:NI200)&lt;SUM($U202:NI202),-(SUM($U200:NI200)-SUM($U202:NI202)),0)</f>
        <v>57.199999999999136</v>
      </c>
      <c r="NJ206" s="27">
        <f>IF(SUM($U200:NJ200)&lt;SUM($U202:NJ202),-(SUM($U200:NJ200)-SUM($U202:NJ202)),0)</f>
        <v>52.799999999999045</v>
      </c>
      <c r="NK206" s="27">
        <f>IF(SUM($U200:NK200)&lt;SUM($U202:NK202),-(SUM($U200:NK200)-SUM($U202:NK202)),0)</f>
        <v>48.399999999998954</v>
      </c>
      <c r="NL206" s="27">
        <f>IF(SUM($U200:NL200)&lt;SUM($U202:NL202),-(SUM($U200:NL200)-SUM($U202:NL202)),0)</f>
        <v>43.999999999998863</v>
      </c>
      <c r="NM206" s="27">
        <f>IF(SUM($U200:NM200)&lt;SUM($U202:NM202),-(SUM($U200:NM200)-SUM($U202:NM202)),0)</f>
        <v>39.599999999998772</v>
      </c>
      <c r="NN206" s="27">
        <f>IF(SUM($U200:NN200)&lt;SUM($U202:NN202),-(SUM($U200:NN200)-SUM($U202:NN202)),0)</f>
        <v>35.199999999998681</v>
      </c>
      <c r="NO206" s="27">
        <f>IF(SUM($U200:NO200)&lt;SUM($U202:NO202),-(SUM($U200:NO200)-SUM($U202:NO202)),0)</f>
        <v>30.79999999999859</v>
      </c>
      <c r="NP206" s="27">
        <f>IF(SUM($U200:NP200)&lt;SUM($U202:NP202),-(SUM($U200:NP200)-SUM($U202:NP202)),0)</f>
        <v>26.399999999998499</v>
      </c>
      <c r="NQ206" s="27">
        <f>IF(SUM($U200:NQ200)&lt;SUM($U202:NQ202),-(SUM($U200:NQ200)-SUM($U202:NQ202)),0)</f>
        <v>21.999999999998408</v>
      </c>
      <c r="NR206" s="27">
        <f>IF(SUM($U200:NR200)&lt;SUM($U202:NR202),-(SUM($U200:NR200)-SUM($U202:NR202)),0)</f>
        <v>17.599999999998317</v>
      </c>
      <c r="NS206" s="27">
        <f>IF(SUM($U200:NS200)&lt;SUM($U202:NS202),-(SUM($U200:NS200)-SUM($U202:NS202)),0)</f>
        <v>13.199999999998226</v>
      </c>
      <c r="NT206" s="27">
        <f>IF(SUM($U200:NT200)&lt;SUM($U202:NT202),-(SUM($U200:NT200)-SUM($U202:NT202)),0)</f>
        <v>8.7999999999981355</v>
      </c>
      <c r="NU206" s="27">
        <f>IF(SUM($U200:NU200)&lt;SUM($U202:NU202),-(SUM($U200:NU200)-SUM($U202:NU202)),0)</f>
        <v>4.3999999999980446</v>
      </c>
      <c r="NV206" s="27">
        <f>IF(SUM($U200:NV200)&lt;SUM($U202:NV202),-(SUM($U200:NV200)-SUM($U202:NV202)),0)</f>
        <v>0</v>
      </c>
    </row>
    <row r="207" spans="1:38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8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</row>
    <row r="208" spans="1:386" s="7" customFormat="1" x14ac:dyDescent="0.25">
      <c r="A208" s="5"/>
      <c r="B208" s="5"/>
      <c r="C208" s="5"/>
      <c r="D208" s="5"/>
      <c r="E208" s="5"/>
      <c r="F208" s="5"/>
      <c r="G208" s="5" t="str">
        <f>KPI!$F$88</f>
        <v>расходы на персонал</v>
      </c>
      <c r="H208" s="5"/>
      <c r="I208" s="5"/>
      <c r="J208" s="20" t="str">
        <f>IF($G208="","",INDEX(KPI!$H$11:$H$121,SUMIFS(KPI!$E$11:$E$121,KPI!$F$11:$F$121,$G208)))</f>
        <v>тыс.руб.</v>
      </c>
      <c r="K208" s="5"/>
      <c r="L208" s="5"/>
      <c r="M208" s="5"/>
      <c r="N208" s="5"/>
      <c r="O208" s="5"/>
      <c r="P208" s="5"/>
      <c r="Q208" s="5"/>
      <c r="R208" s="27">
        <f>SUM(T208:NV208)</f>
        <v>288.00000000000085</v>
      </c>
      <c r="S208" s="5"/>
      <c r="T208" s="5"/>
      <c r="U208" s="27">
        <f>IF(U$9="",0,SUMIFS(conditions!$143:$143,conditions!$8:$8,"&lt;="&amp;U$9,conditions!$9:$9,"&gt;="&amp;U$9)/DAY(EOMONTH(U$9,0)))</f>
        <v>0.77419354838709675</v>
      </c>
      <c r="V208" s="27">
        <f>IF(V$9="",0,SUMIFS(conditions!$143:$143,conditions!$8:$8,"&lt;="&amp;V$9,conditions!$9:$9,"&gt;="&amp;V$9)/DAY(EOMONTH(V$9,0)))</f>
        <v>0.77419354838709675</v>
      </c>
      <c r="W208" s="27">
        <f>IF(W$9="",0,SUMIFS(conditions!$143:$143,conditions!$8:$8,"&lt;="&amp;W$9,conditions!$9:$9,"&gt;="&amp;W$9)/DAY(EOMONTH(W$9,0)))</f>
        <v>0.77419354838709675</v>
      </c>
      <c r="X208" s="27">
        <f>IF(X$9="",0,SUMIFS(conditions!$143:$143,conditions!$8:$8,"&lt;="&amp;X$9,conditions!$9:$9,"&gt;="&amp;X$9)/DAY(EOMONTH(X$9,0)))</f>
        <v>0.77419354838709675</v>
      </c>
      <c r="Y208" s="27">
        <f>IF(Y$9="",0,SUMIFS(conditions!$143:$143,conditions!$8:$8,"&lt;="&amp;Y$9,conditions!$9:$9,"&gt;="&amp;Y$9)/DAY(EOMONTH(Y$9,0)))</f>
        <v>0.77419354838709675</v>
      </c>
      <c r="Z208" s="27">
        <f>IF(Z$9="",0,SUMIFS(conditions!$143:$143,conditions!$8:$8,"&lt;="&amp;Z$9,conditions!$9:$9,"&gt;="&amp;Z$9)/DAY(EOMONTH(Z$9,0)))</f>
        <v>0.77419354838709675</v>
      </c>
      <c r="AA208" s="27">
        <f>IF(AA$9="",0,SUMIFS(conditions!$143:$143,conditions!$8:$8,"&lt;="&amp;AA$9,conditions!$9:$9,"&gt;="&amp;AA$9)/DAY(EOMONTH(AA$9,0)))</f>
        <v>0.77419354838709675</v>
      </c>
      <c r="AB208" s="27">
        <f>IF(AB$9="",0,SUMIFS(conditions!$143:$143,conditions!$8:$8,"&lt;="&amp;AB$9,conditions!$9:$9,"&gt;="&amp;AB$9)/DAY(EOMONTH(AB$9,0)))</f>
        <v>0.77419354838709675</v>
      </c>
      <c r="AC208" s="27">
        <f>IF(AC$9="",0,SUMIFS(conditions!$143:$143,conditions!$8:$8,"&lt;="&amp;AC$9,conditions!$9:$9,"&gt;="&amp;AC$9)/DAY(EOMONTH(AC$9,0)))</f>
        <v>0.77419354838709675</v>
      </c>
      <c r="AD208" s="27">
        <f>IF(AD$9="",0,SUMIFS(conditions!$143:$143,conditions!$8:$8,"&lt;="&amp;AD$9,conditions!$9:$9,"&gt;="&amp;AD$9)/DAY(EOMONTH(AD$9,0)))</f>
        <v>0.77419354838709675</v>
      </c>
      <c r="AE208" s="27">
        <f>IF(AE$9="",0,SUMIFS(conditions!$143:$143,conditions!$8:$8,"&lt;="&amp;AE$9,conditions!$9:$9,"&gt;="&amp;AE$9)/DAY(EOMONTH(AE$9,0)))</f>
        <v>0.77419354838709675</v>
      </c>
      <c r="AF208" s="27">
        <f>IF(AF$9="",0,SUMIFS(conditions!$143:$143,conditions!$8:$8,"&lt;="&amp;AF$9,conditions!$9:$9,"&gt;="&amp;AF$9)/DAY(EOMONTH(AF$9,0)))</f>
        <v>0.77419354838709675</v>
      </c>
      <c r="AG208" s="27">
        <f>IF(AG$9="",0,SUMIFS(conditions!$143:$143,conditions!$8:$8,"&lt;="&amp;AG$9,conditions!$9:$9,"&gt;="&amp;AG$9)/DAY(EOMONTH(AG$9,0)))</f>
        <v>0.77419354838709675</v>
      </c>
      <c r="AH208" s="27">
        <f>IF(AH$9="",0,SUMIFS(conditions!$143:$143,conditions!$8:$8,"&lt;="&amp;AH$9,conditions!$9:$9,"&gt;="&amp;AH$9)/DAY(EOMONTH(AH$9,0)))</f>
        <v>0.77419354838709675</v>
      </c>
      <c r="AI208" s="27">
        <f>IF(AI$9="",0,SUMIFS(conditions!$143:$143,conditions!$8:$8,"&lt;="&amp;AI$9,conditions!$9:$9,"&gt;="&amp;AI$9)/DAY(EOMONTH(AI$9,0)))</f>
        <v>0.77419354838709675</v>
      </c>
      <c r="AJ208" s="27">
        <f>IF(AJ$9="",0,SUMIFS(conditions!$143:$143,conditions!$8:$8,"&lt;="&amp;AJ$9,conditions!$9:$9,"&gt;="&amp;AJ$9)/DAY(EOMONTH(AJ$9,0)))</f>
        <v>0.77419354838709675</v>
      </c>
      <c r="AK208" s="27">
        <f>IF(AK$9="",0,SUMIFS(conditions!$143:$143,conditions!$8:$8,"&lt;="&amp;AK$9,conditions!$9:$9,"&gt;="&amp;AK$9)/DAY(EOMONTH(AK$9,0)))</f>
        <v>0.77419354838709675</v>
      </c>
      <c r="AL208" s="27">
        <f>IF(AL$9="",0,SUMIFS(conditions!$143:$143,conditions!$8:$8,"&lt;="&amp;AL$9,conditions!$9:$9,"&gt;="&amp;AL$9)/DAY(EOMONTH(AL$9,0)))</f>
        <v>0.77419354838709675</v>
      </c>
      <c r="AM208" s="27">
        <f>IF(AM$9="",0,SUMIFS(conditions!$143:$143,conditions!$8:$8,"&lt;="&amp;AM$9,conditions!$9:$9,"&gt;="&amp;AM$9)/DAY(EOMONTH(AM$9,0)))</f>
        <v>0.77419354838709675</v>
      </c>
      <c r="AN208" s="27">
        <f>IF(AN$9="",0,SUMIFS(conditions!$143:$143,conditions!$8:$8,"&lt;="&amp;AN$9,conditions!$9:$9,"&gt;="&amp;AN$9)/DAY(EOMONTH(AN$9,0)))</f>
        <v>0.77419354838709675</v>
      </c>
      <c r="AO208" s="27">
        <f>IF(AO$9="",0,SUMIFS(conditions!$143:$143,conditions!$8:$8,"&lt;="&amp;AO$9,conditions!$9:$9,"&gt;="&amp;AO$9)/DAY(EOMONTH(AO$9,0)))</f>
        <v>0.77419354838709675</v>
      </c>
      <c r="AP208" s="27">
        <f>IF(AP$9="",0,SUMIFS(conditions!$143:$143,conditions!$8:$8,"&lt;="&amp;AP$9,conditions!$9:$9,"&gt;="&amp;AP$9)/DAY(EOMONTH(AP$9,0)))</f>
        <v>0.77419354838709675</v>
      </c>
      <c r="AQ208" s="27">
        <f>IF(AQ$9="",0,SUMIFS(conditions!$143:$143,conditions!$8:$8,"&lt;="&amp;AQ$9,conditions!$9:$9,"&gt;="&amp;AQ$9)/DAY(EOMONTH(AQ$9,0)))</f>
        <v>0.77419354838709675</v>
      </c>
      <c r="AR208" s="27">
        <f>IF(AR$9="",0,SUMIFS(conditions!$143:$143,conditions!$8:$8,"&lt;="&amp;AR$9,conditions!$9:$9,"&gt;="&amp;AR$9)/DAY(EOMONTH(AR$9,0)))</f>
        <v>0.77419354838709675</v>
      </c>
      <c r="AS208" s="27">
        <f>IF(AS$9="",0,SUMIFS(conditions!$143:$143,conditions!$8:$8,"&lt;="&amp;AS$9,conditions!$9:$9,"&gt;="&amp;AS$9)/DAY(EOMONTH(AS$9,0)))</f>
        <v>0.77419354838709675</v>
      </c>
      <c r="AT208" s="27">
        <f>IF(AT$9="",0,SUMIFS(conditions!$143:$143,conditions!$8:$8,"&lt;="&amp;AT$9,conditions!$9:$9,"&gt;="&amp;AT$9)/DAY(EOMONTH(AT$9,0)))</f>
        <v>0.77419354838709675</v>
      </c>
      <c r="AU208" s="27">
        <f>IF(AU$9="",0,SUMIFS(conditions!$143:$143,conditions!$8:$8,"&lt;="&amp;AU$9,conditions!$9:$9,"&gt;="&amp;AU$9)/DAY(EOMONTH(AU$9,0)))</f>
        <v>0.77419354838709675</v>
      </c>
      <c r="AV208" s="27">
        <f>IF(AV$9="",0,SUMIFS(conditions!$143:$143,conditions!$8:$8,"&lt;="&amp;AV$9,conditions!$9:$9,"&gt;="&amp;AV$9)/DAY(EOMONTH(AV$9,0)))</f>
        <v>0.77419354838709675</v>
      </c>
      <c r="AW208" s="27">
        <f>IF(AW$9="",0,SUMIFS(conditions!$143:$143,conditions!$8:$8,"&lt;="&amp;AW$9,conditions!$9:$9,"&gt;="&amp;AW$9)/DAY(EOMONTH(AW$9,0)))</f>
        <v>0.77419354838709675</v>
      </c>
      <c r="AX208" s="27">
        <f>IF(AX$9="",0,SUMIFS(conditions!$143:$143,conditions!$8:$8,"&lt;="&amp;AX$9,conditions!$9:$9,"&gt;="&amp;AX$9)/DAY(EOMONTH(AX$9,0)))</f>
        <v>0.77419354838709675</v>
      </c>
      <c r="AY208" s="27">
        <f>IF(AY$9="",0,SUMIFS(conditions!$143:$143,conditions!$8:$8,"&lt;="&amp;AY$9,conditions!$9:$9,"&gt;="&amp;AY$9)/DAY(EOMONTH(AY$9,0)))</f>
        <v>0.77419354838709675</v>
      </c>
      <c r="AZ208" s="27">
        <f>IF(AZ$9="",0,SUMIFS(conditions!$143:$143,conditions!$8:$8,"&lt;="&amp;AZ$9,conditions!$9:$9,"&gt;="&amp;AZ$9)/DAY(EOMONTH(AZ$9,0)))</f>
        <v>0.77419354838709675</v>
      </c>
      <c r="BA208" s="27">
        <f>IF(BA$9="",0,SUMIFS(conditions!$143:$143,conditions!$8:$8,"&lt;="&amp;BA$9,conditions!$9:$9,"&gt;="&amp;BA$9)/DAY(EOMONTH(BA$9,0)))</f>
        <v>0.77419354838709675</v>
      </c>
      <c r="BB208" s="27">
        <f>IF(BB$9="",0,SUMIFS(conditions!$143:$143,conditions!$8:$8,"&lt;="&amp;BB$9,conditions!$9:$9,"&gt;="&amp;BB$9)/DAY(EOMONTH(BB$9,0)))</f>
        <v>0.77419354838709675</v>
      </c>
      <c r="BC208" s="27">
        <f>IF(BC$9="",0,SUMIFS(conditions!$143:$143,conditions!$8:$8,"&lt;="&amp;BC$9,conditions!$9:$9,"&gt;="&amp;BC$9)/DAY(EOMONTH(BC$9,0)))</f>
        <v>0.77419354838709675</v>
      </c>
      <c r="BD208" s="27">
        <f>IF(BD$9="",0,SUMIFS(conditions!$143:$143,conditions!$8:$8,"&lt;="&amp;BD$9,conditions!$9:$9,"&gt;="&amp;BD$9)/DAY(EOMONTH(BD$9,0)))</f>
        <v>0.77419354838709675</v>
      </c>
      <c r="BE208" s="27">
        <f>IF(BE$9="",0,SUMIFS(conditions!$143:$143,conditions!$8:$8,"&lt;="&amp;BE$9,conditions!$9:$9,"&gt;="&amp;BE$9)/DAY(EOMONTH(BE$9,0)))</f>
        <v>0.77419354838709675</v>
      </c>
      <c r="BF208" s="27">
        <f>IF(BF$9="",0,SUMIFS(conditions!$143:$143,conditions!$8:$8,"&lt;="&amp;BF$9,conditions!$9:$9,"&gt;="&amp;BF$9)/DAY(EOMONTH(BF$9,0)))</f>
        <v>0.77419354838709675</v>
      </c>
      <c r="BG208" s="27">
        <f>IF(BG$9="",0,SUMIFS(conditions!$143:$143,conditions!$8:$8,"&lt;="&amp;BG$9,conditions!$9:$9,"&gt;="&amp;BG$9)/DAY(EOMONTH(BG$9,0)))</f>
        <v>0.77419354838709675</v>
      </c>
      <c r="BH208" s="27">
        <f>IF(BH$9="",0,SUMIFS(conditions!$143:$143,conditions!$8:$8,"&lt;="&amp;BH$9,conditions!$9:$9,"&gt;="&amp;BH$9)/DAY(EOMONTH(BH$9,0)))</f>
        <v>0.77419354838709675</v>
      </c>
      <c r="BI208" s="27">
        <f>IF(BI$9="",0,SUMIFS(conditions!$143:$143,conditions!$8:$8,"&lt;="&amp;BI$9,conditions!$9:$9,"&gt;="&amp;BI$9)/DAY(EOMONTH(BI$9,0)))</f>
        <v>0.77419354838709675</v>
      </c>
      <c r="BJ208" s="27">
        <f>IF(BJ$9="",0,SUMIFS(conditions!$143:$143,conditions!$8:$8,"&lt;="&amp;BJ$9,conditions!$9:$9,"&gt;="&amp;BJ$9)/DAY(EOMONTH(BJ$9,0)))</f>
        <v>0.77419354838709675</v>
      </c>
      <c r="BK208" s="27">
        <f>IF(BK$9="",0,SUMIFS(conditions!$143:$143,conditions!$8:$8,"&lt;="&amp;BK$9,conditions!$9:$9,"&gt;="&amp;BK$9)/DAY(EOMONTH(BK$9,0)))</f>
        <v>0.77419354838709675</v>
      </c>
      <c r="BL208" s="27">
        <f>IF(BL$9="",0,SUMIFS(conditions!$143:$143,conditions!$8:$8,"&lt;="&amp;BL$9,conditions!$9:$9,"&gt;="&amp;BL$9)/DAY(EOMONTH(BL$9,0)))</f>
        <v>0.77419354838709675</v>
      </c>
      <c r="BM208" s="27">
        <f>IF(BM$9="",0,SUMIFS(conditions!$143:$143,conditions!$8:$8,"&lt;="&amp;BM$9,conditions!$9:$9,"&gt;="&amp;BM$9)/DAY(EOMONTH(BM$9,0)))</f>
        <v>0.77419354838709675</v>
      </c>
      <c r="BN208" s="27">
        <f>IF(BN$9="",0,SUMIFS(conditions!$143:$143,conditions!$8:$8,"&lt;="&amp;BN$9,conditions!$9:$9,"&gt;="&amp;BN$9)/DAY(EOMONTH(BN$9,0)))</f>
        <v>0.77419354838709675</v>
      </c>
      <c r="BO208" s="27">
        <f>IF(BO$9="",0,SUMIFS(conditions!$143:$143,conditions!$8:$8,"&lt;="&amp;BO$9,conditions!$9:$9,"&gt;="&amp;BO$9)/DAY(EOMONTH(BO$9,0)))</f>
        <v>0.77419354838709675</v>
      </c>
      <c r="BP208" s="27">
        <f>IF(BP$9="",0,SUMIFS(conditions!$143:$143,conditions!$8:$8,"&lt;="&amp;BP$9,conditions!$9:$9,"&gt;="&amp;BP$9)/DAY(EOMONTH(BP$9,0)))</f>
        <v>0.77419354838709675</v>
      </c>
      <c r="BQ208" s="27">
        <f>IF(BQ$9="",0,SUMIFS(conditions!$143:$143,conditions!$8:$8,"&lt;="&amp;BQ$9,conditions!$9:$9,"&gt;="&amp;BQ$9)/DAY(EOMONTH(BQ$9,0)))</f>
        <v>0.77419354838709675</v>
      </c>
      <c r="BR208" s="27">
        <f>IF(BR$9="",0,SUMIFS(conditions!$143:$143,conditions!$8:$8,"&lt;="&amp;BR$9,conditions!$9:$9,"&gt;="&amp;BR$9)/DAY(EOMONTH(BR$9,0)))</f>
        <v>0.77419354838709675</v>
      </c>
      <c r="BS208" s="27">
        <f>IF(BS$9="",0,SUMIFS(conditions!$143:$143,conditions!$8:$8,"&lt;="&amp;BS$9,conditions!$9:$9,"&gt;="&amp;BS$9)/DAY(EOMONTH(BS$9,0)))</f>
        <v>0.77419354838709675</v>
      </c>
      <c r="BT208" s="27">
        <f>IF(BT$9="",0,SUMIFS(conditions!$143:$143,conditions!$8:$8,"&lt;="&amp;BT$9,conditions!$9:$9,"&gt;="&amp;BT$9)/DAY(EOMONTH(BT$9,0)))</f>
        <v>0.77419354838709675</v>
      </c>
      <c r="BU208" s="27">
        <f>IF(BU$9="",0,SUMIFS(conditions!$143:$143,conditions!$8:$8,"&lt;="&amp;BU$9,conditions!$9:$9,"&gt;="&amp;BU$9)/DAY(EOMONTH(BU$9,0)))</f>
        <v>0.77419354838709675</v>
      </c>
      <c r="BV208" s="27">
        <f>IF(BV$9="",0,SUMIFS(conditions!$143:$143,conditions!$8:$8,"&lt;="&amp;BV$9,conditions!$9:$9,"&gt;="&amp;BV$9)/DAY(EOMONTH(BV$9,0)))</f>
        <v>0.77419354838709675</v>
      </c>
      <c r="BW208" s="27">
        <f>IF(BW$9="",0,SUMIFS(conditions!$143:$143,conditions!$8:$8,"&lt;="&amp;BW$9,conditions!$9:$9,"&gt;="&amp;BW$9)/DAY(EOMONTH(BW$9,0)))</f>
        <v>0.77419354838709675</v>
      </c>
      <c r="BX208" s="27">
        <f>IF(BX$9="",0,SUMIFS(conditions!$143:$143,conditions!$8:$8,"&lt;="&amp;BX$9,conditions!$9:$9,"&gt;="&amp;BX$9)/DAY(EOMONTH(BX$9,0)))</f>
        <v>0.77419354838709675</v>
      </c>
      <c r="BY208" s="27">
        <f>IF(BY$9="",0,SUMIFS(conditions!$143:$143,conditions!$8:$8,"&lt;="&amp;BY$9,conditions!$9:$9,"&gt;="&amp;BY$9)/DAY(EOMONTH(BY$9,0)))</f>
        <v>0.77419354838709675</v>
      </c>
      <c r="BZ208" s="27">
        <f>IF(BZ$9="",0,SUMIFS(conditions!$143:$143,conditions!$8:$8,"&lt;="&amp;BZ$9,conditions!$9:$9,"&gt;="&amp;BZ$9)/DAY(EOMONTH(BZ$9,0)))</f>
        <v>0.77419354838709675</v>
      </c>
      <c r="CA208" s="27">
        <f>IF(CA$9="",0,SUMIFS(conditions!$143:$143,conditions!$8:$8,"&lt;="&amp;CA$9,conditions!$9:$9,"&gt;="&amp;CA$9)/DAY(EOMONTH(CA$9,0)))</f>
        <v>0.77419354838709675</v>
      </c>
      <c r="CB208" s="27">
        <f>IF(CB$9="",0,SUMIFS(conditions!$143:$143,conditions!$8:$8,"&lt;="&amp;CB$9,conditions!$9:$9,"&gt;="&amp;CB$9)/DAY(EOMONTH(CB$9,0)))</f>
        <v>0.77419354838709675</v>
      </c>
      <c r="CC208" s="27">
        <f>IF(CC$9="",0,SUMIFS(conditions!$143:$143,conditions!$8:$8,"&lt;="&amp;CC$9,conditions!$9:$9,"&gt;="&amp;CC$9)/DAY(EOMONTH(CC$9,0)))</f>
        <v>0.77419354838709675</v>
      </c>
      <c r="CD208" s="27">
        <f>IF(CD$9="",0,SUMIFS(conditions!$143:$143,conditions!$8:$8,"&lt;="&amp;CD$9,conditions!$9:$9,"&gt;="&amp;CD$9)/DAY(EOMONTH(CD$9,0)))</f>
        <v>0.77419354838709675</v>
      </c>
      <c r="CE208" s="27">
        <f>IF(CE$9="",0,SUMIFS(conditions!$143:$143,conditions!$8:$8,"&lt;="&amp;CE$9,conditions!$9:$9,"&gt;="&amp;CE$9)/DAY(EOMONTH(CE$9,0)))</f>
        <v>0.8</v>
      </c>
      <c r="CF208" s="27">
        <f>IF(CF$9="",0,SUMIFS(conditions!$143:$143,conditions!$8:$8,"&lt;="&amp;CF$9,conditions!$9:$9,"&gt;="&amp;CF$9)/DAY(EOMONTH(CF$9,0)))</f>
        <v>0.8</v>
      </c>
      <c r="CG208" s="27">
        <f>IF(CG$9="",0,SUMIFS(conditions!$143:$143,conditions!$8:$8,"&lt;="&amp;CG$9,conditions!$9:$9,"&gt;="&amp;CG$9)/DAY(EOMONTH(CG$9,0)))</f>
        <v>0.8</v>
      </c>
      <c r="CH208" s="27">
        <f>IF(CH$9="",0,SUMIFS(conditions!$143:$143,conditions!$8:$8,"&lt;="&amp;CH$9,conditions!$9:$9,"&gt;="&amp;CH$9)/DAY(EOMONTH(CH$9,0)))</f>
        <v>0.8</v>
      </c>
      <c r="CI208" s="27">
        <f>IF(CI$9="",0,SUMIFS(conditions!$143:$143,conditions!$8:$8,"&lt;="&amp;CI$9,conditions!$9:$9,"&gt;="&amp;CI$9)/DAY(EOMONTH(CI$9,0)))</f>
        <v>0.8</v>
      </c>
      <c r="CJ208" s="27">
        <f>IF(CJ$9="",0,SUMIFS(conditions!$143:$143,conditions!$8:$8,"&lt;="&amp;CJ$9,conditions!$9:$9,"&gt;="&amp;CJ$9)/DAY(EOMONTH(CJ$9,0)))</f>
        <v>0.8</v>
      </c>
      <c r="CK208" s="27">
        <f>IF(CK$9="",0,SUMIFS(conditions!$143:$143,conditions!$8:$8,"&lt;="&amp;CK$9,conditions!$9:$9,"&gt;="&amp;CK$9)/DAY(EOMONTH(CK$9,0)))</f>
        <v>0.8</v>
      </c>
      <c r="CL208" s="27">
        <f>IF(CL$9="",0,SUMIFS(conditions!$143:$143,conditions!$8:$8,"&lt;="&amp;CL$9,conditions!$9:$9,"&gt;="&amp;CL$9)/DAY(EOMONTH(CL$9,0)))</f>
        <v>0.8</v>
      </c>
      <c r="CM208" s="27">
        <f>IF(CM$9="",0,SUMIFS(conditions!$143:$143,conditions!$8:$8,"&lt;="&amp;CM$9,conditions!$9:$9,"&gt;="&amp;CM$9)/DAY(EOMONTH(CM$9,0)))</f>
        <v>0.8</v>
      </c>
      <c r="CN208" s="27">
        <f>IF(CN$9="",0,SUMIFS(conditions!$143:$143,conditions!$8:$8,"&lt;="&amp;CN$9,conditions!$9:$9,"&gt;="&amp;CN$9)/DAY(EOMONTH(CN$9,0)))</f>
        <v>0.8</v>
      </c>
      <c r="CO208" s="27">
        <f>IF(CO$9="",0,SUMIFS(conditions!$143:$143,conditions!$8:$8,"&lt;="&amp;CO$9,conditions!$9:$9,"&gt;="&amp;CO$9)/DAY(EOMONTH(CO$9,0)))</f>
        <v>0.8</v>
      </c>
      <c r="CP208" s="27">
        <f>IF(CP$9="",0,SUMIFS(conditions!$143:$143,conditions!$8:$8,"&lt;="&amp;CP$9,conditions!$9:$9,"&gt;="&amp;CP$9)/DAY(EOMONTH(CP$9,0)))</f>
        <v>0.8</v>
      </c>
      <c r="CQ208" s="27">
        <f>IF(CQ$9="",0,SUMIFS(conditions!$143:$143,conditions!$8:$8,"&lt;="&amp;CQ$9,conditions!$9:$9,"&gt;="&amp;CQ$9)/DAY(EOMONTH(CQ$9,0)))</f>
        <v>0.8</v>
      </c>
      <c r="CR208" s="27">
        <f>IF(CR$9="",0,SUMIFS(conditions!$143:$143,conditions!$8:$8,"&lt;="&amp;CR$9,conditions!$9:$9,"&gt;="&amp;CR$9)/DAY(EOMONTH(CR$9,0)))</f>
        <v>0.8</v>
      </c>
      <c r="CS208" s="27">
        <f>IF(CS$9="",0,SUMIFS(conditions!$143:$143,conditions!$8:$8,"&lt;="&amp;CS$9,conditions!$9:$9,"&gt;="&amp;CS$9)/DAY(EOMONTH(CS$9,0)))</f>
        <v>0.8</v>
      </c>
      <c r="CT208" s="27">
        <f>IF(CT$9="",0,SUMIFS(conditions!$143:$143,conditions!$8:$8,"&lt;="&amp;CT$9,conditions!$9:$9,"&gt;="&amp;CT$9)/DAY(EOMONTH(CT$9,0)))</f>
        <v>0.8</v>
      </c>
      <c r="CU208" s="27">
        <f>IF(CU$9="",0,SUMIFS(conditions!$143:$143,conditions!$8:$8,"&lt;="&amp;CU$9,conditions!$9:$9,"&gt;="&amp;CU$9)/DAY(EOMONTH(CU$9,0)))</f>
        <v>0.8</v>
      </c>
      <c r="CV208" s="27">
        <f>IF(CV$9="",0,SUMIFS(conditions!$143:$143,conditions!$8:$8,"&lt;="&amp;CV$9,conditions!$9:$9,"&gt;="&amp;CV$9)/DAY(EOMONTH(CV$9,0)))</f>
        <v>0.8</v>
      </c>
      <c r="CW208" s="27">
        <f>IF(CW$9="",0,SUMIFS(conditions!$143:$143,conditions!$8:$8,"&lt;="&amp;CW$9,conditions!$9:$9,"&gt;="&amp;CW$9)/DAY(EOMONTH(CW$9,0)))</f>
        <v>0.8</v>
      </c>
      <c r="CX208" s="27">
        <f>IF(CX$9="",0,SUMIFS(conditions!$143:$143,conditions!$8:$8,"&lt;="&amp;CX$9,conditions!$9:$9,"&gt;="&amp;CX$9)/DAY(EOMONTH(CX$9,0)))</f>
        <v>0.8</v>
      </c>
      <c r="CY208" s="27">
        <f>IF(CY$9="",0,SUMIFS(conditions!$143:$143,conditions!$8:$8,"&lt;="&amp;CY$9,conditions!$9:$9,"&gt;="&amp;CY$9)/DAY(EOMONTH(CY$9,0)))</f>
        <v>0.8</v>
      </c>
      <c r="CZ208" s="27">
        <f>IF(CZ$9="",0,SUMIFS(conditions!$143:$143,conditions!$8:$8,"&lt;="&amp;CZ$9,conditions!$9:$9,"&gt;="&amp;CZ$9)/DAY(EOMONTH(CZ$9,0)))</f>
        <v>0.8</v>
      </c>
      <c r="DA208" s="27">
        <f>IF(DA$9="",0,SUMIFS(conditions!$143:$143,conditions!$8:$8,"&lt;="&amp;DA$9,conditions!$9:$9,"&gt;="&amp;DA$9)/DAY(EOMONTH(DA$9,0)))</f>
        <v>0.8</v>
      </c>
      <c r="DB208" s="27">
        <f>IF(DB$9="",0,SUMIFS(conditions!$143:$143,conditions!$8:$8,"&lt;="&amp;DB$9,conditions!$9:$9,"&gt;="&amp;DB$9)/DAY(EOMONTH(DB$9,0)))</f>
        <v>0.8</v>
      </c>
      <c r="DC208" s="27">
        <f>IF(DC$9="",0,SUMIFS(conditions!$143:$143,conditions!$8:$8,"&lt;="&amp;DC$9,conditions!$9:$9,"&gt;="&amp;DC$9)/DAY(EOMONTH(DC$9,0)))</f>
        <v>0.8</v>
      </c>
      <c r="DD208" s="27">
        <f>IF(DD$9="",0,SUMIFS(conditions!$143:$143,conditions!$8:$8,"&lt;="&amp;DD$9,conditions!$9:$9,"&gt;="&amp;DD$9)/DAY(EOMONTH(DD$9,0)))</f>
        <v>0.8</v>
      </c>
      <c r="DE208" s="27">
        <f>IF(DE$9="",0,SUMIFS(conditions!$143:$143,conditions!$8:$8,"&lt;="&amp;DE$9,conditions!$9:$9,"&gt;="&amp;DE$9)/DAY(EOMONTH(DE$9,0)))</f>
        <v>0.8</v>
      </c>
      <c r="DF208" s="27">
        <f>IF(DF$9="",0,SUMIFS(conditions!$143:$143,conditions!$8:$8,"&lt;="&amp;DF$9,conditions!$9:$9,"&gt;="&amp;DF$9)/DAY(EOMONTH(DF$9,0)))</f>
        <v>0.8</v>
      </c>
      <c r="DG208" s="27">
        <f>IF(DG$9="",0,SUMIFS(conditions!$143:$143,conditions!$8:$8,"&lt;="&amp;DG$9,conditions!$9:$9,"&gt;="&amp;DG$9)/DAY(EOMONTH(DG$9,0)))</f>
        <v>0.8</v>
      </c>
      <c r="DH208" s="27">
        <f>IF(DH$9="",0,SUMIFS(conditions!$143:$143,conditions!$8:$8,"&lt;="&amp;DH$9,conditions!$9:$9,"&gt;="&amp;DH$9)/DAY(EOMONTH(DH$9,0)))</f>
        <v>0.8</v>
      </c>
      <c r="DI208" s="27">
        <f>IF(DI$9="",0,SUMIFS(conditions!$143:$143,conditions!$8:$8,"&lt;="&amp;DI$9,conditions!$9:$9,"&gt;="&amp;DI$9)/DAY(EOMONTH(DI$9,0)))</f>
        <v>0.77419354838709675</v>
      </c>
      <c r="DJ208" s="27">
        <f>IF(DJ$9="",0,SUMIFS(conditions!$143:$143,conditions!$8:$8,"&lt;="&amp;DJ$9,conditions!$9:$9,"&gt;="&amp;DJ$9)/DAY(EOMONTH(DJ$9,0)))</f>
        <v>0.77419354838709675</v>
      </c>
      <c r="DK208" s="27">
        <f>IF(DK$9="",0,SUMIFS(conditions!$143:$143,conditions!$8:$8,"&lt;="&amp;DK$9,conditions!$9:$9,"&gt;="&amp;DK$9)/DAY(EOMONTH(DK$9,0)))</f>
        <v>0.77419354838709675</v>
      </c>
      <c r="DL208" s="27">
        <f>IF(DL$9="",0,SUMIFS(conditions!$143:$143,conditions!$8:$8,"&lt;="&amp;DL$9,conditions!$9:$9,"&gt;="&amp;DL$9)/DAY(EOMONTH(DL$9,0)))</f>
        <v>0.77419354838709675</v>
      </c>
      <c r="DM208" s="27">
        <f>IF(DM$9="",0,SUMIFS(conditions!$143:$143,conditions!$8:$8,"&lt;="&amp;DM$9,conditions!$9:$9,"&gt;="&amp;DM$9)/DAY(EOMONTH(DM$9,0)))</f>
        <v>0.77419354838709675</v>
      </c>
      <c r="DN208" s="27">
        <f>IF(DN$9="",0,SUMIFS(conditions!$143:$143,conditions!$8:$8,"&lt;="&amp;DN$9,conditions!$9:$9,"&gt;="&amp;DN$9)/DAY(EOMONTH(DN$9,0)))</f>
        <v>0.77419354838709675</v>
      </c>
      <c r="DO208" s="27">
        <f>IF(DO$9="",0,SUMIFS(conditions!$143:$143,conditions!$8:$8,"&lt;="&amp;DO$9,conditions!$9:$9,"&gt;="&amp;DO$9)/DAY(EOMONTH(DO$9,0)))</f>
        <v>0.77419354838709675</v>
      </c>
      <c r="DP208" s="27">
        <f>IF(DP$9="",0,SUMIFS(conditions!$143:$143,conditions!$8:$8,"&lt;="&amp;DP$9,conditions!$9:$9,"&gt;="&amp;DP$9)/DAY(EOMONTH(DP$9,0)))</f>
        <v>0.77419354838709675</v>
      </c>
      <c r="DQ208" s="27">
        <f>IF(DQ$9="",0,SUMIFS(conditions!$143:$143,conditions!$8:$8,"&lt;="&amp;DQ$9,conditions!$9:$9,"&gt;="&amp;DQ$9)/DAY(EOMONTH(DQ$9,0)))</f>
        <v>0.77419354838709675</v>
      </c>
      <c r="DR208" s="27">
        <f>IF(DR$9="",0,SUMIFS(conditions!$143:$143,conditions!$8:$8,"&lt;="&amp;DR$9,conditions!$9:$9,"&gt;="&amp;DR$9)/DAY(EOMONTH(DR$9,0)))</f>
        <v>0.77419354838709675</v>
      </c>
      <c r="DS208" s="27">
        <f>IF(DS$9="",0,SUMIFS(conditions!$143:$143,conditions!$8:$8,"&lt;="&amp;DS$9,conditions!$9:$9,"&gt;="&amp;DS$9)/DAY(EOMONTH(DS$9,0)))</f>
        <v>0.77419354838709675</v>
      </c>
      <c r="DT208" s="27">
        <f>IF(DT$9="",0,SUMIFS(conditions!$143:$143,conditions!$8:$8,"&lt;="&amp;DT$9,conditions!$9:$9,"&gt;="&amp;DT$9)/DAY(EOMONTH(DT$9,0)))</f>
        <v>0.77419354838709675</v>
      </c>
      <c r="DU208" s="27">
        <f>IF(DU$9="",0,SUMIFS(conditions!$143:$143,conditions!$8:$8,"&lt;="&amp;DU$9,conditions!$9:$9,"&gt;="&amp;DU$9)/DAY(EOMONTH(DU$9,0)))</f>
        <v>0.77419354838709675</v>
      </c>
      <c r="DV208" s="27">
        <f>IF(DV$9="",0,SUMIFS(conditions!$143:$143,conditions!$8:$8,"&lt;="&amp;DV$9,conditions!$9:$9,"&gt;="&amp;DV$9)/DAY(EOMONTH(DV$9,0)))</f>
        <v>0.77419354838709675</v>
      </c>
      <c r="DW208" s="27">
        <f>IF(DW$9="",0,SUMIFS(conditions!$143:$143,conditions!$8:$8,"&lt;="&amp;DW$9,conditions!$9:$9,"&gt;="&amp;DW$9)/DAY(EOMONTH(DW$9,0)))</f>
        <v>0.77419354838709675</v>
      </c>
      <c r="DX208" s="27">
        <f>IF(DX$9="",0,SUMIFS(conditions!$143:$143,conditions!$8:$8,"&lt;="&amp;DX$9,conditions!$9:$9,"&gt;="&amp;DX$9)/DAY(EOMONTH(DX$9,0)))</f>
        <v>0.77419354838709675</v>
      </c>
      <c r="DY208" s="27">
        <f>IF(DY$9="",0,SUMIFS(conditions!$143:$143,conditions!$8:$8,"&lt;="&amp;DY$9,conditions!$9:$9,"&gt;="&amp;DY$9)/DAY(EOMONTH(DY$9,0)))</f>
        <v>0.77419354838709675</v>
      </c>
      <c r="DZ208" s="27">
        <f>IF(DZ$9="",0,SUMIFS(conditions!$143:$143,conditions!$8:$8,"&lt;="&amp;DZ$9,conditions!$9:$9,"&gt;="&amp;DZ$9)/DAY(EOMONTH(DZ$9,0)))</f>
        <v>0.77419354838709675</v>
      </c>
      <c r="EA208" s="27">
        <f>IF(EA$9="",0,SUMIFS(conditions!$143:$143,conditions!$8:$8,"&lt;="&amp;EA$9,conditions!$9:$9,"&gt;="&amp;EA$9)/DAY(EOMONTH(EA$9,0)))</f>
        <v>0.77419354838709675</v>
      </c>
      <c r="EB208" s="27">
        <f>IF(EB$9="",0,SUMIFS(conditions!$143:$143,conditions!$8:$8,"&lt;="&amp;EB$9,conditions!$9:$9,"&gt;="&amp;EB$9)/DAY(EOMONTH(EB$9,0)))</f>
        <v>0.77419354838709675</v>
      </c>
      <c r="EC208" s="27">
        <f>IF(EC$9="",0,SUMIFS(conditions!$143:$143,conditions!$8:$8,"&lt;="&amp;EC$9,conditions!$9:$9,"&gt;="&amp;EC$9)/DAY(EOMONTH(EC$9,0)))</f>
        <v>0.77419354838709675</v>
      </c>
      <c r="ED208" s="27">
        <f>IF(ED$9="",0,SUMIFS(conditions!$143:$143,conditions!$8:$8,"&lt;="&amp;ED$9,conditions!$9:$9,"&gt;="&amp;ED$9)/DAY(EOMONTH(ED$9,0)))</f>
        <v>0.77419354838709675</v>
      </c>
      <c r="EE208" s="27">
        <f>IF(EE$9="",0,SUMIFS(conditions!$143:$143,conditions!$8:$8,"&lt;="&amp;EE$9,conditions!$9:$9,"&gt;="&amp;EE$9)/DAY(EOMONTH(EE$9,0)))</f>
        <v>0.77419354838709675</v>
      </c>
      <c r="EF208" s="27">
        <f>IF(EF$9="",0,SUMIFS(conditions!$143:$143,conditions!$8:$8,"&lt;="&amp;EF$9,conditions!$9:$9,"&gt;="&amp;EF$9)/DAY(EOMONTH(EF$9,0)))</f>
        <v>0.77419354838709675</v>
      </c>
      <c r="EG208" s="27">
        <f>IF(EG$9="",0,SUMIFS(conditions!$143:$143,conditions!$8:$8,"&lt;="&amp;EG$9,conditions!$9:$9,"&gt;="&amp;EG$9)/DAY(EOMONTH(EG$9,0)))</f>
        <v>0.77419354838709675</v>
      </c>
      <c r="EH208" s="27">
        <f>IF(EH$9="",0,SUMIFS(conditions!$143:$143,conditions!$8:$8,"&lt;="&amp;EH$9,conditions!$9:$9,"&gt;="&amp;EH$9)/DAY(EOMONTH(EH$9,0)))</f>
        <v>0.77419354838709675</v>
      </c>
      <c r="EI208" s="27">
        <f>IF(EI$9="",0,SUMIFS(conditions!$143:$143,conditions!$8:$8,"&lt;="&amp;EI$9,conditions!$9:$9,"&gt;="&amp;EI$9)/DAY(EOMONTH(EI$9,0)))</f>
        <v>0.77419354838709675</v>
      </c>
      <c r="EJ208" s="27">
        <f>IF(EJ$9="",0,SUMIFS(conditions!$143:$143,conditions!$8:$8,"&lt;="&amp;EJ$9,conditions!$9:$9,"&gt;="&amp;EJ$9)/DAY(EOMONTH(EJ$9,0)))</f>
        <v>0.77419354838709675</v>
      </c>
      <c r="EK208" s="27">
        <f>IF(EK$9="",0,SUMIFS(conditions!$143:$143,conditions!$8:$8,"&lt;="&amp;EK$9,conditions!$9:$9,"&gt;="&amp;EK$9)/DAY(EOMONTH(EK$9,0)))</f>
        <v>0.77419354838709675</v>
      </c>
      <c r="EL208" s="27">
        <f>IF(EL$9="",0,SUMIFS(conditions!$143:$143,conditions!$8:$8,"&lt;="&amp;EL$9,conditions!$9:$9,"&gt;="&amp;EL$9)/DAY(EOMONTH(EL$9,0)))</f>
        <v>0.77419354838709675</v>
      </c>
      <c r="EM208" s="27">
        <f>IF(EM$9="",0,SUMIFS(conditions!$143:$143,conditions!$8:$8,"&lt;="&amp;EM$9,conditions!$9:$9,"&gt;="&amp;EM$9)/DAY(EOMONTH(EM$9,0)))</f>
        <v>0.77419354838709675</v>
      </c>
      <c r="EN208" s="27">
        <f>IF(EN$9="",0,SUMIFS(conditions!$143:$143,conditions!$8:$8,"&lt;="&amp;EN$9,conditions!$9:$9,"&gt;="&amp;EN$9)/DAY(EOMONTH(EN$9,0)))</f>
        <v>0.8</v>
      </c>
      <c r="EO208" s="27">
        <f>IF(EO$9="",0,SUMIFS(conditions!$143:$143,conditions!$8:$8,"&lt;="&amp;EO$9,conditions!$9:$9,"&gt;="&amp;EO$9)/DAY(EOMONTH(EO$9,0)))</f>
        <v>0.8</v>
      </c>
      <c r="EP208" s="27">
        <f>IF(EP$9="",0,SUMIFS(conditions!$143:$143,conditions!$8:$8,"&lt;="&amp;EP$9,conditions!$9:$9,"&gt;="&amp;EP$9)/DAY(EOMONTH(EP$9,0)))</f>
        <v>0.8</v>
      </c>
      <c r="EQ208" s="27">
        <f>IF(EQ$9="",0,SUMIFS(conditions!$143:$143,conditions!$8:$8,"&lt;="&amp;EQ$9,conditions!$9:$9,"&gt;="&amp;EQ$9)/DAY(EOMONTH(EQ$9,0)))</f>
        <v>0.8</v>
      </c>
      <c r="ER208" s="27">
        <f>IF(ER$9="",0,SUMIFS(conditions!$143:$143,conditions!$8:$8,"&lt;="&amp;ER$9,conditions!$9:$9,"&gt;="&amp;ER$9)/DAY(EOMONTH(ER$9,0)))</f>
        <v>0.8</v>
      </c>
      <c r="ES208" s="27">
        <f>IF(ES$9="",0,SUMIFS(conditions!$143:$143,conditions!$8:$8,"&lt;="&amp;ES$9,conditions!$9:$9,"&gt;="&amp;ES$9)/DAY(EOMONTH(ES$9,0)))</f>
        <v>0.8</v>
      </c>
      <c r="ET208" s="27">
        <f>IF(ET$9="",0,SUMIFS(conditions!$143:$143,conditions!$8:$8,"&lt;="&amp;ET$9,conditions!$9:$9,"&gt;="&amp;ET$9)/DAY(EOMONTH(ET$9,0)))</f>
        <v>0.8</v>
      </c>
      <c r="EU208" s="27">
        <f>IF(EU$9="",0,SUMIFS(conditions!$143:$143,conditions!$8:$8,"&lt;="&amp;EU$9,conditions!$9:$9,"&gt;="&amp;EU$9)/DAY(EOMONTH(EU$9,0)))</f>
        <v>0.8</v>
      </c>
      <c r="EV208" s="27">
        <f>IF(EV$9="",0,SUMIFS(conditions!$143:$143,conditions!$8:$8,"&lt;="&amp;EV$9,conditions!$9:$9,"&gt;="&amp;EV$9)/DAY(EOMONTH(EV$9,0)))</f>
        <v>0.8</v>
      </c>
      <c r="EW208" s="27">
        <f>IF(EW$9="",0,SUMIFS(conditions!$143:$143,conditions!$8:$8,"&lt;="&amp;EW$9,conditions!$9:$9,"&gt;="&amp;EW$9)/DAY(EOMONTH(EW$9,0)))</f>
        <v>0.8</v>
      </c>
      <c r="EX208" s="27">
        <f>IF(EX$9="",0,SUMIFS(conditions!$143:$143,conditions!$8:$8,"&lt;="&amp;EX$9,conditions!$9:$9,"&gt;="&amp;EX$9)/DAY(EOMONTH(EX$9,0)))</f>
        <v>0.8</v>
      </c>
      <c r="EY208" s="27">
        <f>IF(EY$9="",0,SUMIFS(conditions!$143:$143,conditions!$8:$8,"&lt;="&amp;EY$9,conditions!$9:$9,"&gt;="&amp;EY$9)/DAY(EOMONTH(EY$9,0)))</f>
        <v>0.8</v>
      </c>
      <c r="EZ208" s="27">
        <f>IF(EZ$9="",0,SUMIFS(conditions!$143:$143,conditions!$8:$8,"&lt;="&amp;EZ$9,conditions!$9:$9,"&gt;="&amp;EZ$9)/DAY(EOMONTH(EZ$9,0)))</f>
        <v>0.8</v>
      </c>
      <c r="FA208" s="27">
        <f>IF(FA$9="",0,SUMIFS(conditions!$143:$143,conditions!$8:$8,"&lt;="&amp;FA$9,conditions!$9:$9,"&gt;="&amp;FA$9)/DAY(EOMONTH(FA$9,0)))</f>
        <v>0.8</v>
      </c>
      <c r="FB208" s="27">
        <f>IF(FB$9="",0,SUMIFS(conditions!$143:$143,conditions!$8:$8,"&lt;="&amp;FB$9,conditions!$9:$9,"&gt;="&amp;FB$9)/DAY(EOMONTH(FB$9,0)))</f>
        <v>0.8</v>
      </c>
      <c r="FC208" s="27">
        <f>IF(FC$9="",0,SUMIFS(conditions!$143:$143,conditions!$8:$8,"&lt;="&amp;FC$9,conditions!$9:$9,"&gt;="&amp;FC$9)/DAY(EOMONTH(FC$9,0)))</f>
        <v>0.8</v>
      </c>
      <c r="FD208" s="27">
        <f>IF(FD$9="",0,SUMIFS(conditions!$143:$143,conditions!$8:$8,"&lt;="&amp;FD$9,conditions!$9:$9,"&gt;="&amp;FD$9)/DAY(EOMONTH(FD$9,0)))</f>
        <v>0.8</v>
      </c>
      <c r="FE208" s="27">
        <f>IF(FE$9="",0,SUMIFS(conditions!$143:$143,conditions!$8:$8,"&lt;="&amp;FE$9,conditions!$9:$9,"&gt;="&amp;FE$9)/DAY(EOMONTH(FE$9,0)))</f>
        <v>0.8</v>
      </c>
      <c r="FF208" s="27">
        <f>IF(FF$9="",0,SUMIFS(conditions!$143:$143,conditions!$8:$8,"&lt;="&amp;FF$9,conditions!$9:$9,"&gt;="&amp;FF$9)/DAY(EOMONTH(FF$9,0)))</f>
        <v>0.8</v>
      </c>
      <c r="FG208" s="27">
        <f>IF(FG$9="",0,SUMIFS(conditions!$143:$143,conditions!$8:$8,"&lt;="&amp;FG$9,conditions!$9:$9,"&gt;="&amp;FG$9)/DAY(EOMONTH(FG$9,0)))</f>
        <v>0.8</v>
      </c>
      <c r="FH208" s="27">
        <f>IF(FH$9="",0,SUMIFS(conditions!$143:$143,conditions!$8:$8,"&lt;="&amp;FH$9,conditions!$9:$9,"&gt;="&amp;FH$9)/DAY(EOMONTH(FH$9,0)))</f>
        <v>0.8</v>
      </c>
      <c r="FI208" s="27">
        <f>IF(FI$9="",0,SUMIFS(conditions!$143:$143,conditions!$8:$8,"&lt;="&amp;FI$9,conditions!$9:$9,"&gt;="&amp;FI$9)/DAY(EOMONTH(FI$9,0)))</f>
        <v>0.8</v>
      </c>
      <c r="FJ208" s="27">
        <f>IF(FJ$9="",0,SUMIFS(conditions!$143:$143,conditions!$8:$8,"&lt;="&amp;FJ$9,conditions!$9:$9,"&gt;="&amp;FJ$9)/DAY(EOMONTH(FJ$9,0)))</f>
        <v>0.8</v>
      </c>
      <c r="FK208" s="27">
        <f>IF(FK$9="",0,SUMIFS(conditions!$143:$143,conditions!$8:$8,"&lt;="&amp;FK$9,conditions!$9:$9,"&gt;="&amp;FK$9)/DAY(EOMONTH(FK$9,0)))</f>
        <v>0.8</v>
      </c>
      <c r="FL208" s="27">
        <f>IF(FL$9="",0,SUMIFS(conditions!$143:$143,conditions!$8:$8,"&lt;="&amp;FL$9,conditions!$9:$9,"&gt;="&amp;FL$9)/DAY(EOMONTH(FL$9,0)))</f>
        <v>0.8</v>
      </c>
      <c r="FM208" s="27">
        <f>IF(FM$9="",0,SUMIFS(conditions!$143:$143,conditions!$8:$8,"&lt;="&amp;FM$9,conditions!$9:$9,"&gt;="&amp;FM$9)/DAY(EOMONTH(FM$9,0)))</f>
        <v>0.8</v>
      </c>
      <c r="FN208" s="27">
        <f>IF(FN$9="",0,SUMIFS(conditions!$143:$143,conditions!$8:$8,"&lt;="&amp;FN$9,conditions!$9:$9,"&gt;="&amp;FN$9)/DAY(EOMONTH(FN$9,0)))</f>
        <v>0.8</v>
      </c>
      <c r="FO208" s="27">
        <f>IF(FO$9="",0,SUMIFS(conditions!$143:$143,conditions!$8:$8,"&lt;="&amp;FO$9,conditions!$9:$9,"&gt;="&amp;FO$9)/DAY(EOMONTH(FO$9,0)))</f>
        <v>0.8</v>
      </c>
      <c r="FP208" s="27">
        <f>IF(FP$9="",0,SUMIFS(conditions!$143:$143,conditions!$8:$8,"&lt;="&amp;FP$9,conditions!$9:$9,"&gt;="&amp;FP$9)/DAY(EOMONTH(FP$9,0)))</f>
        <v>0.8</v>
      </c>
      <c r="FQ208" s="27">
        <f>IF(FQ$9="",0,SUMIFS(conditions!$143:$143,conditions!$8:$8,"&lt;="&amp;FQ$9,conditions!$9:$9,"&gt;="&amp;FQ$9)/DAY(EOMONTH(FQ$9,0)))</f>
        <v>0.8</v>
      </c>
      <c r="FR208" s="27">
        <f>IF(FR$9="",0,SUMIFS(conditions!$143:$143,conditions!$8:$8,"&lt;="&amp;FR$9,conditions!$9:$9,"&gt;="&amp;FR$9)/DAY(EOMONTH(FR$9,0)))</f>
        <v>0.77419354838709675</v>
      </c>
      <c r="FS208" s="27">
        <f>IF(FS$9="",0,SUMIFS(conditions!$143:$143,conditions!$8:$8,"&lt;="&amp;FS$9,conditions!$9:$9,"&gt;="&amp;FS$9)/DAY(EOMONTH(FS$9,0)))</f>
        <v>0.77419354838709675</v>
      </c>
      <c r="FT208" s="27">
        <f>IF(FT$9="",0,SUMIFS(conditions!$143:$143,conditions!$8:$8,"&lt;="&amp;FT$9,conditions!$9:$9,"&gt;="&amp;FT$9)/DAY(EOMONTH(FT$9,0)))</f>
        <v>0.77419354838709675</v>
      </c>
      <c r="FU208" s="27">
        <f>IF(FU$9="",0,SUMIFS(conditions!$143:$143,conditions!$8:$8,"&lt;="&amp;FU$9,conditions!$9:$9,"&gt;="&amp;FU$9)/DAY(EOMONTH(FU$9,0)))</f>
        <v>0.77419354838709675</v>
      </c>
      <c r="FV208" s="27">
        <f>IF(FV$9="",0,SUMIFS(conditions!$143:$143,conditions!$8:$8,"&lt;="&amp;FV$9,conditions!$9:$9,"&gt;="&amp;FV$9)/DAY(EOMONTH(FV$9,0)))</f>
        <v>0.77419354838709675</v>
      </c>
      <c r="FW208" s="27">
        <f>IF(FW$9="",0,SUMIFS(conditions!$143:$143,conditions!$8:$8,"&lt;="&amp;FW$9,conditions!$9:$9,"&gt;="&amp;FW$9)/DAY(EOMONTH(FW$9,0)))</f>
        <v>0.77419354838709675</v>
      </c>
      <c r="FX208" s="27">
        <f>IF(FX$9="",0,SUMIFS(conditions!$143:$143,conditions!$8:$8,"&lt;="&amp;FX$9,conditions!$9:$9,"&gt;="&amp;FX$9)/DAY(EOMONTH(FX$9,0)))</f>
        <v>0.77419354838709675</v>
      </c>
      <c r="FY208" s="27">
        <f>IF(FY$9="",0,SUMIFS(conditions!$143:$143,conditions!$8:$8,"&lt;="&amp;FY$9,conditions!$9:$9,"&gt;="&amp;FY$9)/DAY(EOMONTH(FY$9,0)))</f>
        <v>0.77419354838709675</v>
      </c>
      <c r="FZ208" s="27">
        <f>IF(FZ$9="",0,SUMIFS(conditions!$143:$143,conditions!$8:$8,"&lt;="&amp;FZ$9,conditions!$9:$9,"&gt;="&amp;FZ$9)/DAY(EOMONTH(FZ$9,0)))</f>
        <v>0.77419354838709675</v>
      </c>
      <c r="GA208" s="27">
        <f>IF(GA$9="",0,SUMIFS(conditions!$143:$143,conditions!$8:$8,"&lt;="&amp;GA$9,conditions!$9:$9,"&gt;="&amp;GA$9)/DAY(EOMONTH(GA$9,0)))</f>
        <v>0.77419354838709675</v>
      </c>
      <c r="GB208" s="27">
        <f>IF(GB$9="",0,SUMIFS(conditions!$143:$143,conditions!$8:$8,"&lt;="&amp;GB$9,conditions!$9:$9,"&gt;="&amp;GB$9)/DAY(EOMONTH(GB$9,0)))</f>
        <v>0.77419354838709675</v>
      </c>
      <c r="GC208" s="27">
        <f>IF(GC$9="",0,SUMIFS(conditions!$143:$143,conditions!$8:$8,"&lt;="&amp;GC$9,conditions!$9:$9,"&gt;="&amp;GC$9)/DAY(EOMONTH(GC$9,0)))</f>
        <v>0.77419354838709675</v>
      </c>
      <c r="GD208" s="27">
        <f>IF(GD$9="",0,SUMIFS(conditions!$143:$143,conditions!$8:$8,"&lt;="&amp;GD$9,conditions!$9:$9,"&gt;="&amp;GD$9)/DAY(EOMONTH(GD$9,0)))</f>
        <v>0.77419354838709675</v>
      </c>
      <c r="GE208" s="27">
        <f>IF(GE$9="",0,SUMIFS(conditions!$143:$143,conditions!$8:$8,"&lt;="&amp;GE$9,conditions!$9:$9,"&gt;="&amp;GE$9)/DAY(EOMONTH(GE$9,0)))</f>
        <v>0.77419354838709675</v>
      </c>
      <c r="GF208" s="27">
        <f>IF(GF$9="",0,SUMIFS(conditions!$143:$143,conditions!$8:$8,"&lt;="&amp;GF$9,conditions!$9:$9,"&gt;="&amp;GF$9)/DAY(EOMONTH(GF$9,0)))</f>
        <v>0.77419354838709675</v>
      </c>
      <c r="GG208" s="27">
        <f>IF(GG$9="",0,SUMIFS(conditions!$143:$143,conditions!$8:$8,"&lt;="&amp;GG$9,conditions!$9:$9,"&gt;="&amp;GG$9)/DAY(EOMONTH(GG$9,0)))</f>
        <v>0.77419354838709675</v>
      </c>
      <c r="GH208" s="27">
        <f>IF(GH$9="",0,SUMIFS(conditions!$143:$143,conditions!$8:$8,"&lt;="&amp;GH$9,conditions!$9:$9,"&gt;="&amp;GH$9)/DAY(EOMONTH(GH$9,0)))</f>
        <v>0.77419354838709675</v>
      </c>
      <c r="GI208" s="27">
        <f>IF(GI$9="",0,SUMIFS(conditions!$143:$143,conditions!$8:$8,"&lt;="&amp;GI$9,conditions!$9:$9,"&gt;="&amp;GI$9)/DAY(EOMONTH(GI$9,0)))</f>
        <v>0.77419354838709675</v>
      </c>
      <c r="GJ208" s="27">
        <f>IF(GJ$9="",0,SUMIFS(conditions!$143:$143,conditions!$8:$8,"&lt;="&amp;GJ$9,conditions!$9:$9,"&gt;="&amp;GJ$9)/DAY(EOMONTH(GJ$9,0)))</f>
        <v>0.77419354838709675</v>
      </c>
      <c r="GK208" s="27">
        <f>IF(GK$9="",0,SUMIFS(conditions!$143:$143,conditions!$8:$8,"&lt;="&amp;GK$9,conditions!$9:$9,"&gt;="&amp;GK$9)/DAY(EOMONTH(GK$9,0)))</f>
        <v>0.77419354838709675</v>
      </c>
      <c r="GL208" s="27">
        <f>IF(GL$9="",0,SUMIFS(conditions!$143:$143,conditions!$8:$8,"&lt;="&amp;GL$9,conditions!$9:$9,"&gt;="&amp;GL$9)/DAY(EOMONTH(GL$9,0)))</f>
        <v>0.77419354838709675</v>
      </c>
      <c r="GM208" s="27">
        <f>IF(GM$9="",0,SUMIFS(conditions!$143:$143,conditions!$8:$8,"&lt;="&amp;GM$9,conditions!$9:$9,"&gt;="&amp;GM$9)/DAY(EOMONTH(GM$9,0)))</f>
        <v>0.77419354838709675</v>
      </c>
      <c r="GN208" s="27">
        <f>IF(GN$9="",0,SUMIFS(conditions!$143:$143,conditions!$8:$8,"&lt;="&amp;GN$9,conditions!$9:$9,"&gt;="&amp;GN$9)/DAY(EOMONTH(GN$9,0)))</f>
        <v>0.77419354838709675</v>
      </c>
      <c r="GO208" s="27">
        <f>IF(GO$9="",0,SUMIFS(conditions!$143:$143,conditions!$8:$8,"&lt;="&amp;GO$9,conditions!$9:$9,"&gt;="&amp;GO$9)/DAY(EOMONTH(GO$9,0)))</f>
        <v>0.77419354838709675</v>
      </c>
      <c r="GP208" s="27">
        <f>IF(GP$9="",0,SUMIFS(conditions!$143:$143,conditions!$8:$8,"&lt;="&amp;GP$9,conditions!$9:$9,"&gt;="&amp;GP$9)/DAY(EOMONTH(GP$9,0)))</f>
        <v>0.77419354838709675</v>
      </c>
      <c r="GQ208" s="27">
        <f>IF(GQ$9="",0,SUMIFS(conditions!$143:$143,conditions!$8:$8,"&lt;="&amp;GQ$9,conditions!$9:$9,"&gt;="&amp;GQ$9)/DAY(EOMONTH(GQ$9,0)))</f>
        <v>0.77419354838709675</v>
      </c>
      <c r="GR208" s="27">
        <f>IF(GR$9="",0,SUMIFS(conditions!$143:$143,conditions!$8:$8,"&lt;="&amp;GR$9,conditions!$9:$9,"&gt;="&amp;GR$9)/DAY(EOMONTH(GR$9,0)))</f>
        <v>0.77419354838709675</v>
      </c>
      <c r="GS208" s="27">
        <f>IF(GS$9="",0,SUMIFS(conditions!$143:$143,conditions!$8:$8,"&lt;="&amp;GS$9,conditions!$9:$9,"&gt;="&amp;GS$9)/DAY(EOMONTH(GS$9,0)))</f>
        <v>0.77419354838709675</v>
      </c>
      <c r="GT208" s="27">
        <f>IF(GT$9="",0,SUMIFS(conditions!$143:$143,conditions!$8:$8,"&lt;="&amp;GT$9,conditions!$9:$9,"&gt;="&amp;GT$9)/DAY(EOMONTH(GT$9,0)))</f>
        <v>0.77419354838709675</v>
      </c>
      <c r="GU208" s="27">
        <f>IF(GU$9="",0,SUMIFS(conditions!$143:$143,conditions!$8:$8,"&lt;="&amp;GU$9,conditions!$9:$9,"&gt;="&amp;GU$9)/DAY(EOMONTH(GU$9,0)))</f>
        <v>0.77419354838709675</v>
      </c>
      <c r="GV208" s="27">
        <f>IF(GV$9="",0,SUMIFS(conditions!$143:$143,conditions!$8:$8,"&lt;="&amp;GV$9,conditions!$9:$9,"&gt;="&amp;GV$9)/DAY(EOMONTH(GV$9,0)))</f>
        <v>0.77419354838709675</v>
      </c>
      <c r="GW208" s="27">
        <f>IF(GW$9="",0,SUMIFS(conditions!$143:$143,conditions!$8:$8,"&lt;="&amp;GW$9,conditions!$9:$9,"&gt;="&amp;GW$9)/DAY(EOMONTH(GW$9,0)))</f>
        <v>0.77419354838709675</v>
      </c>
      <c r="GX208" s="27">
        <f>IF(GX$9="",0,SUMIFS(conditions!$143:$143,conditions!$8:$8,"&lt;="&amp;GX$9,conditions!$9:$9,"&gt;="&amp;GX$9)/DAY(EOMONTH(GX$9,0)))</f>
        <v>0.77419354838709675</v>
      </c>
      <c r="GY208" s="27">
        <f>IF(GY$9="",0,SUMIFS(conditions!$143:$143,conditions!$8:$8,"&lt;="&amp;GY$9,conditions!$9:$9,"&gt;="&amp;GY$9)/DAY(EOMONTH(GY$9,0)))</f>
        <v>0.77419354838709675</v>
      </c>
      <c r="GZ208" s="27">
        <f>IF(GZ$9="",0,SUMIFS(conditions!$143:$143,conditions!$8:$8,"&lt;="&amp;GZ$9,conditions!$9:$9,"&gt;="&amp;GZ$9)/DAY(EOMONTH(GZ$9,0)))</f>
        <v>0.77419354838709675</v>
      </c>
      <c r="HA208" s="27">
        <f>IF(HA$9="",0,SUMIFS(conditions!$143:$143,conditions!$8:$8,"&lt;="&amp;HA$9,conditions!$9:$9,"&gt;="&amp;HA$9)/DAY(EOMONTH(HA$9,0)))</f>
        <v>0.77419354838709675</v>
      </c>
      <c r="HB208" s="27">
        <f>IF(HB$9="",0,SUMIFS(conditions!$143:$143,conditions!$8:$8,"&lt;="&amp;HB$9,conditions!$9:$9,"&gt;="&amp;HB$9)/DAY(EOMONTH(HB$9,0)))</f>
        <v>0.77419354838709675</v>
      </c>
      <c r="HC208" s="27">
        <f>IF(HC$9="",0,SUMIFS(conditions!$143:$143,conditions!$8:$8,"&lt;="&amp;HC$9,conditions!$9:$9,"&gt;="&amp;HC$9)/DAY(EOMONTH(HC$9,0)))</f>
        <v>0.77419354838709675</v>
      </c>
      <c r="HD208" s="27">
        <f>IF(HD$9="",0,SUMIFS(conditions!$143:$143,conditions!$8:$8,"&lt;="&amp;HD$9,conditions!$9:$9,"&gt;="&amp;HD$9)/DAY(EOMONTH(HD$9,0)))</f>
        <v>0.77419354838709675</v>
      </c>
      <c r="HE208" s="27">
        <f>IF(HE$9="",0,SUMIFS(conditions!$143:$143,conditions!$8:$8,"&lt;="&amp;HE$9,conditions!$9:$9,"&gt;="&amp;HE$9)/DAY(EOMONTH(HE$9,0)))</f>
        <v>0.77419354838709675</v>
      </c>
      <c r="HF208" s="27">
        <f>IF(HF$9="",0,SUMIFS(conditions!$143:$143,conditions!$8:$8,"&lt;="&amp;HF$9,conditions!$9:$9,"&gt;="&amp;HF$9)/DAY(EOMONTH(HF$9,0)))</f>
        <v>0.77419354838709675</v>
      </c>
      <c r="HG208" s="27">
        <f>IF(HG$9="",0,SUMIFS(conditions!$143:$143,conditions!$8:$8,"&lt;="&amp;HG$9,conditions!$9:$9,"&gt;="&amp;HG$9)/DAY(EOMONTH(HG$9,0)))</f>
        <v>0.77419354838709675</v>
      </c>
      <c r="HH208" s="27">
        <f>IF(HH$9="",0,SUMIFS(conditions!$143:$143,conditions!$8:$8,"&lt;="&amp;HH$9,conditions!$9:$9,"&gt;="&amp;HH$9)/DAY(EOMONTH(HH$9,0)))</f>
        <v>0.77419354838709675</v>
      </c>
      <c r="HI208" s="27">
        <f>IF(HI$9="",0,SUMIFS(conditions!$143:$143,conditions!$8:$8,"&lt;="&amp;HI$9,conditions!$9:$9,"&gt;="&amp;HI$9)/DAY(EOMONTH(HI$9,0)))</f>
        <v>0.77419354838709675</v>
      </c>
      <c r="HJ208" s="27">
        <f>IF(HJ$9="",0,SUMIFS(conditions!$143:$143,conditions!$8:$8,"&lt;="&amp;HJ$9,conditions!$9:$9,"&gt;="&amp;HJ$9)/DAY(EOMONTH(HJ$9,0)))</f>
        <v>0.77419354838709675</v>
      </c>
      <c r="HK208" s="27">
        <f>IF(HK$9="",0,SUMIFS(conditions!$143:$143,conditions!$8:$8,"&lt;="&amp;HK$9,conditions!$9:$9,"&gt;="&amp;HK$9)/DAY(EOMONTH(HK$9,0)))</f>
        <v>0.77419354838709675</v>
      </c>
      <c r="HL208" s="27">
        <f>IF(HL$9="",0,SUMIFS(conditions!$143:$143,conditions!$8:$8,"&lt;="&amp;HL$9,conditions!$9:$9,"&gt;="&amp;HL$9)/DAY(EOMONTH(HL$9,0)))</f>
        <v>0.77419354838709675</v>
      </c>
      <c r="HM208" s="27">
        <f>IF(HM$9="",0,SUMIFS(conditions!$143:$143,conditions!$8:$8,"&lt;="&amp;HM$9,conditions!$9:$9,"&gt;="&amp;HM$9)/DAY(EOMONTH(HM$9,0)))</f>
        <v>0.77419354838709675</v>
      </c>
      <c r="HN208" s="27">
        <f>IF(HN$9="",0,SUMIFS(conditions!$143:$143,conditions!$8:$8,"&lt;="&amp;HN$9,conditions!$9:$9,"&gt;="&amp;HN$9)/DAY(EOMONTH(HN$9,0)))</f>
        <v>0.77419354838709675</v>
      </c>
      <c r="HO208" s="27">
        <f>IF(HO$9="",0,SUMIFS(conditions!$143:$143,conditions!$8:$8,"&lt;="&amp;HO$9,conditions!$9:$9,"&gt;="&amp;HO$9)/DAY(EOMONTH(HO$9,0)))</f>
        <v>0.77419354838709675</v>
      </c>
      <c r="HP208" s="27">
        <f>IF(HP$9="",0,SUMIFS(conditions!$143:$143,conditions!$8:$8,"&lt;="&amp;HP$9,conditions!$9:$9,"&gt;="&amp;HP$9)/DAY(EOMONTH(HP$9,0)))</f>
        <v>0.77419354838709675</v>
      </c>
      <c r="HQ208" s="27">
        <f>IF(HQ$9="",0,SUMIFS(conditions!$143:$143,conditions!$8:$8,"&lt;="&amp;HQ$9,conditions!$9:$9,"&gt;="&amp;HQ$9)/DAY(EOMONTH(HQ$9,0)))</f>
        <v>0.77419354838709675</v>
      </c>
      <c r="HR208" s="27">
        <f>IF(HR$9="",0,SUMIFS(conditions!$143:$143,conditions!$8:$8,"&lt;="&amp;HR$9,conditions!$9:$9,"&gt;="&amp;HR$9)/DAY(EOMONTH(HR$9,0)))</f>
        <v>0.77419354838709675</v>
      </c>
      <c r="HS208" s="27">
        <f>IF(HS$9="",0,SUMIFS(conditions!$143:$143,conditions!$8:$8,"&lt;="&amp;HS$9,conditions!$9:$9,"&gt;="&amp;HS$9)/DAY(EOMONTH(HS$9,0)))</f>
        <v>0.77419354838709675</v>
      </c>
      <c r="HT208" s="27">
        <f>IF(HT$9="",0,SUMIFS(conditions!$143:$143,conditions!$8:$8,"&lt;="&amp;HT$9,conditions!$9:$9,"&gt;="&amp;HT$9)/DAY(EOMONTH(HT$9,0)))</f>
        <v>0.77419354838709675</v>
      </c>
      <c r="HU208" s="27">
        <f>IF(HU$9="",0,SUMIFS(conditions!$143:$143,conditions!$8:$8,"&lt;="&amp;HU$9,conditions!$9:$9,"&gt;="&amp;HU$9)/DAY(EOMONTH(HU$9,0)))</f>
        <v>0.77419354838709675</v>
      </c>
      <c r="HV208" s="27">
        <f>IF(HV$9="",0,SUMIFS(conditions!$143:$143,conditions!$8:$8,"&lt;="&amp;HV$9,conditions!$9:$9,"&gt;="&amp;HV$9)/DAY(EOMONTH(HV$9,0)))</f>
        <v>0.77419354838709675</v>
      </c>
      <c r="HW208" s="27">
        <f>IF(HW$9="",0,SUMIFS(conditions!$143:$143,conditions!$8:$8,"&lt;="&amp;HW$9,conditions!$9:$9,"&gt;="&amp;HW$9)/DAY(EOMONTH(HW$9,0)))</f>
        <v>0.77419354838709675</v>
      </c>
      <c r="HX208" s="27">
        <f>IF(HX$9="",0,SUMIFS(conditions!$143:$143,conditions!$8:$8,"&lt;="&amp;HX$9,conditions!$9:$9,"&gt;="&amp;HX$9)/DAY(EOMONTH(HX$9,0)))</f>
        <v>0.77419354838709675</v>
      </c>
      <c r="HY208" s="27">
        <f>IF(HY$9="",0,SUMIFS(conditions!$143:$143,conditions!$8:$8,"&lt;="&amp;HY$9,conditions!$9:$9,"&gt;="&amp;HY$9)/DAY(EOMONTH(HY$9,0)))</f>
        <v>0.77419354838709675</v>
      </c>
      <c r="HZ208" s="27">
        <f>IF(HZ$9="",0,SUMIFS(conditions!$143:$143,conditions!$8:$8,"&lt;="&amp;HZ$9,conditions!$9:$9,"&gt;="&amp;HZ$9)/DAY(EOMONTH(HZ$9,0)))</f>
        <v>0.77419354838709675</v>
      </c>
      <c r="IA208" s="27">
        <f>IF(IA$9="",0,SUMIFS(conditions!$143:$143,conditions!$8:$8,"&lt;="&amp;IA$9,conditions!$9:$9,"&gt;="&amp;IA$9)/DAY(EOMONTH(IA$9,0)))</f>
        <v>0.77419354838709675</v>
      </c>
      <c r="IB208" s="27">
        <f>IF(IB$9="",0,SUMIFS(conditions!$143:$143,conditions!$8:$8,"&lt;="&amp;IB$9,conditions!$9:$9,"&gt;="&amp;IB$9)/DAY(EOMONTH(IB$9,0)))</f>
        <v>0.82758620689655171</v>
      </c>
      <c r="IC208" s="27">
        <f>IF(IC$9="",0,SUMIFS(conditions!$143:$143,conditions!$8:$8,"&lt;="&amp;IC$9,conditions!$9:$9,"&gt;="&amp;IC$9)/DAY(EOMONTH(IC$9,0)))</f>
        <v>0.82758620689655171</v>
      </c>
      <c r="ID208" s="27">
        <f>IF(ID$9="",0,SUMIFS(conditions!$143:$143,conditions!$8:$8,"&lt;="&amp;ID$9,conditions!$9:$9,"&gt;="&amp;ID$9)/DAY(EOMONTH(ID$9,0)))</f>
        <v>0.82758620689655171</v>
      </c>
      <c r="IE208" s="27">
        <f>IF(IE$9="",0,SUMIFS(conditions!$143:$143,conditions!$8:$8,"&lt;="&amp;IE$9,conditions!$9:$9,"&gt;="&amp;IE$9)/DAY(EOMONTH(IE$9,0)))</f>
        <v>0.82758620689655171</v>
      </c>
      <c r="IF208" s="27">
        <f>IF(IF$9="",0,SUMIFS(conditions!$143:$143,conditions!$8:$8,"&lt;="&amp;IF$9,conditions!$9:$9,"&gt;="&amp;IF$9)/DAY(EOMONTH(IF$9,0)))</f>
        <v>0.82758620689655171</v>
      </c>
      <c r="IG208" s="27">
        <f>IF(IG$9="",0,SUMIFS(conditions!$143:$143,conditions!$8:$8,"&lt;="&amp;IG$9,conditions!$9:$9,"&gt;="&amp;IG$9)/DAY(EOMONTH(IG$9,0)))</f>
        <v>0.82758620689655171</v>
      </c>
      <c r="IH208" s="27">
        <f>IF(IH$9="",0,SUMIFS(conditions!$143:$143,conditions!$8:$8,"&lt;="&amp;IH$9,conditions!$9:$9,"&gt;="&amp;IH$9)/DAY(EOMONTH(IH$9,0)))</f>
        <v>0.82758620689655171</v>
      </c>
      <c r="II208" s="27">
        <f>IF(II$9="",0,SUMIFS(conditions!$143:$143,conditions!$8:$8,"&lt;="&amp;II$9,conditions!$9:$9,"&gt;="&amp;II$9)/DAY(EOMONTH(II$9,0)))</f>
        <v>0.82758620689655171</v>
      </c>
      <c r="IJ208" s="27">
        <f>IF(IJ$9="",0,SUMIFS(conditions!$143:$143,conditions!$8:$8,"&lt;="&amp;IJ$9,conditions!$9:$9,"&gt;="&amp;IJ$9)/DAY(EOMONTH(IJ$9,0)))</f>
        <v>0.82758620689655171</v>
      </c>
      <c r="IK208" s="27">
        <f>IF(IK$9="",0,SUMIFS(conditions!$143:$143,conditions!$8:$8,"&lt;="&amp;IK$9,conditions!$9:$9,"&gt;="&amp;IK$9)/DAY(EOMONTH(IK$9,0)))</f>
        <v>0.82758620689655171</v>
      </c>
      <c r="IL208" s="27">
        <f>IF(IL$9="",0,SUMIFS(conditions!$143:$143,conditions!$8:$8,"&lt;="&amp;IL$9,conditions!$9:$9,"&gt;="&amp;IL$9)/DAY(EOMONTH(IL$9,0)))</f>
        <v>0.82758620689655171</v>
      </c>
      <c r="IM208" s="27">
        <f>IF(IM$9="",0,SUMIFS(conditions!$143:$143,conditions!$8:$8,"&lt;="&amp;IM$9,conditions!$9:$9,"&gt;="&amp;IM$9)/DAY(EOMONTH(IM$9,0)))</f>
        <v>0.82758620689655171</v>
      </c>
      <c r="IN208" s="27">
        <f>IF(IN$9="",0,SUMIFS(conditions!$143:$143,conditions!$8:$8,"&lt;="&amp;IN$9,conditions!$9:$9,"&gt;="&amp;IN$9)/DAY(EOMONTH(IN$9,0)))</f>
        <v>0.82758620689655171</v>
      </c>
      <c r="IO208" s="27">
        <f>IF(IO$9="",0,SUMIFS(conditions!$143:$143,conditions!$8:$8,"&lt;="&amp;IO$9,conditions!$9:$9,"&gt;="&amp;IO$9)/DAY(EOMONTH(IO$9,0)))</f>
        <v>0.82758620689655171</v>
      </c>
      <c r="IP208" s="27">
        <f>IF(IP$9="",0,SUMIFS(conditions!$143:$143,conditions!$8:$8,"&lt;="&amp;IP$9,conditions!$9:$9,"&gt;="&amp;IP$9)/DAY(EOMONTH(IP$9,0)))</f>
        <v>0.82758620689655171</v>
      </c>
      <c r="IQ208" s="27">
        <f>IF(IQ$9="",0,SUMIFS(conditions!$143:$143,conditions!$8:$8,"&lt;="&amp;IQ$9,conditions!$9:$9,"&gt;="&amp;IQ$9)/DAY(EOMONTH(IQ$9,0)))</f>
        <v>0.82758620689655171</v>
      </c>
      <c r="IR208" s="27">
        <f>IF(IR$9="",0,SUMIFS(conditions!$143:$143,conditions!$8:$8,"&lt;="&amp;IR$9,conditions!$9:$9,"&gt;="&amp;IR$9)/DAY(EOMONTH(IR$9,0)))</f>
        <v>0.82758620689655171</v>
      </c>
      <c r="IS208" s="27">
        <f>IF(IS$9="",0,SUMIFS(conditions!$143:$143,conditions!$8:$8,"&lt;="&amp;IS$9,conditions!$9:$9,"&gt;="&amp;IS$9)/DAY(EOMONTH(IS$9,0)))</f>
        <v>0.82758620689655171</v>
      </c>
      <c r="IT208" s="27">
        <f>IF(IT$9="",0,SUMIFS(conditions!$143:$143,conditions!$8:$8,"&lt;="&amp;IT$9,conditions!$9:$9,"&gt;="&amp;IT$9)/DAY(EOMONTH(IT$9,0)))</f>
        <v>0.82758620689655171</v>
      </c>
      <c r="IU208" s="27">
        <f>IF(IU$9="",0,SUMIFS(conditions!$143:$143,conditions!$8:$8,"&lt;="&amp;IU$9,conditions!$9:$9,"&gt;="&amp;IU$9)/DAY(EOMONTH(IU$9,0)))</f>
        <v>0.82758620689655171</v>
      </c>
      <c r="IV208" s="27">
        <f>IF(IV$9="",0,SUMIFS(conditions!$143:$143,conditions!$8:$8,"&lt;="&amp;IV$9,conditions!$9:$9,"&gt;="&amp;IV$9)/DAY(EOMONTH(IV$9,0)))</f>
        <v>0.82758620689655171</v>
      </c>
      <c r="IW208" s="27">
        <f>IF(IW$9="",0,SUMIFS(conditions!$143:$143,conditions!$8:$8,"&lt;="&amp;IW$9,conditions!$9:$9,"&gt;="&amp;IW$9)/DAY(EOMONTH(IW$9,0)))</f>
        <v>0.82758620689655171</v>
      </c>
      <c r="IX208" s="27">
        <f>IF(IX$9="",0,SUMIFS(conditions!$143:$143,conditions!$8:$8,"&lt;="&amp;IX$9,conditions!$9:$9,"&gt;="&amp;IX$9)/DAY(EOMONTH(IX$9,0)))</f>
        <v>0.82758620689655171</v>
      </c>
      <c r="IY208" s="27">
        <f>IF(IY$9="",0,SUMIFS(conditions!$143:$143,conditions!$8:$8,"&lt;="&amp;IY$9,conditions!$9:$9,"&gt;="&amp;IY$9)/DAY(EOMONTH(IY$9,0)))</f>
        <v>0.82758620689655171</v>
      </c>
      <c r="IZ208" s="27">
        <f>IF(IZ$9="",0,SUMIFS(conditions!$143:$143,conditions!$8:$8,"&lt;="&amp;IZ$9,conditions!$9:$9,"&gt;="&amp;IZ$9)/DAY(EOMONTH(IZ$9,0)))</f>
        <v>0.82758620689655171</v>
      </c>
      <c r="JA208" s="27">
        <f>IF(JA$9="",0,SUMIFS(conditions!$143:$143,conditions!$8:$8,"&lt;="&amp;JA$9,conditions!$9:$9,"&gt;="&amp;JA$9)/DAY(EOMONTH(JA$9,0)))</f>
        <v>0.82758620689655171</v>
      </c>
      <c r="JB208" s="27">
        <f>IF(JB$9="",0,SUMIFS(conditions!$143:$143,conditions!$8:$8,"&lt;="&amp;JB$9,conditions!$9:$9,"&gt;="&amp;JB$9)/DAY(EOMONTH(JB$9,0)))</f>
        <v>0.82758620689655171</v>
      </c>
      <c r="JC208" s="27">
        <f>IF(JC$9="",0,SUMIFS(conditions!$143:$143,conditions!$8:$8,"&lt;="&amp;JC$9,conditions!$9:$9,"&gt;="&amp;JC$9)/DAY(EOMONTH(JC$9,0)))</f>
        <v>0.82758620689655171</v>
      </c>
      <c r="JD208" s="27">
        <f>IF(JD$9="",0,SUMIFS(conditions!$143:$143,conditions!$8:$8,"&lt;="&amp;JD$9,conditions!$9:$9,"&gt;="&amp;JD$9)/DAY(EOMONTH(JD$9,0)))</f>
        <v>0.82758620689655171</v>
      </c>
      <c r="JE208" s="27">
        <f>IF(JE$9="",0,SUMIFS(conditions!$143:$143,conditions!$8:$8,"&lt;="&amp;JE$9,conditions!$9:$9,"&gt;="&amp;JE$9)/DAY(EOMONTH(JE$9,0)))</f>
        <v>0.77419354838709675</v>
      </c>
      <c r="JF208" s="27">
        <f>IF(JF$9="",0,SUMIFS(conditions!$143:$143,conditions!$8:$8,"&lt;="&amp;JF$9,conditions!$9:$9,"&gt;="&amp;JF$9)/DAY(EOMONTH(JF$9,0)))</f>
        <v>0.77419354838709675</v>
      </c>
      <c r="JG208" s="27">
        <f>IF(JG$9="",0,SUMIFS(conditions!$143:$143,conditions!$8:$8,"&lt;="&amp;JG$9,conditions!$9:$9,"&gt;="&amp;JG$9)/DAY(EOMONTH(JG$9,0)))</f>
        <v>0.77419354838709675</v>
      </c>
      <c r="JH208" s="27">
        <f>IF(JH$9="",0,SUMIFS(conditions!$143:$143,conditions!$8:$8,"&lt;="&amp;JH$9,conditions!$9:$9,"&gt;="&amp;JH$9)/DAY(EOMONTH(JH$9,0)))</f>
        <v>0.77419354838709675</v>
      </c>
      <c r="JI208" s="27">
        <f>IF(JI$9="",0,SUMIFS(conditions!$143:$143,conditions!$8:$8,"&lt;="&amp;JI$9,conditions!$9:$9,"&gt;="&amp;JI$9)/DAY(EOMONTH(JI$9,0)))</f>
        <v>0.77419354838709675</v>
      </c>
      <c r="JJ208" s="27">
        <f>IF(JJ$9="",0,SUMIFS(conditions!$143:$143,conditions!$8:$8,"&lt;="&amp;JJ$9,conditions!$9:$9,"&gt;="&amp;JJ$9)/DAY(EOMONTH(JJ$9,0)))</f>
        <v>0.77419354838709675</v>
      </c>
      <c r="JK208" s="27">
        <f>IF(JK$9="",0,SUMIFS(conditions!$143:$143,conditions!$8:$8,"&lt;="&amp;JK$9,conditions!$9:$9,"&gt;="&amp;JK$9)/DAY(EOMONTH(JK$9,0)))</f>
        <v>0.77419354838709675</v>
      </c>
      <c r="JL208" s="27">
        <f>IF(JL$9="",0,SUMIFS(conditions!$143:$143,conditions!$8:$8,"&lt;="&amp;JL$9,conditions!$9:$9,"&gt;="&amp;JL$9)/DAY(EOMONTH(JL$9,0)))</f>
        <v>0.77419354838709675</v>
      </c>
      <c r="JM208" s="27">
        <f>IF(JM$9="",0,SUMIFS(conditions!$143:$143,conditions!$8:$8,"&lt;="&amp;JM$9,conditions!$9:$9,"&gt;="&amp;JM$9)/DAY(EOMONTH(JM$9,0)))</f>
        <v>0.77419354838709675</v>
      </c>
      <c r="JN208" s="27">
        <f>IF(JN$9="",0,SUMIFS(conditions!$143:$143,conditions!$8:$8,"&lt;="&amp;JN$9,conditions!$9:$9,"&gt;="&amp;JN$9)/DAY(EOMONTH(JN$9,0)))</f>
        <v>0.77419354838709675</v>
      </c>
      <c r="JO208" s="27">
        <f>IF(JO$9="",0,SUMIFS(conditions!$143:$143,conditions!$8:$8,"&lt;="&amp;JO$9,conditions!$9:$9,"&gt;="&amp;JO$9)/DAY(EOMONTH(JO$9,0)))</f>
        <v>0.77419354838709675</v>
      </c>
      <c r="JP208" s="27">
        <f>IF(JP$9="",0,SUMIFS(conditions!$143:$143,conditions!$8:$8,"&lt;="&amp;JP$9,conditions!$9:$9,"&gt;="&amp;JP$9)/DAY(EOMONTH(JP$9,0)))</f>
        <v>0.77419354838709675</v>
      </c>
      <c r="JQ208" s="27">
        <f>IF(JQ$9="",0,SUMIFS(conditions!$143:$143,conditions!$8:$8,"&lt;="&amp;JQ$9,conditions!$9:$9,"&gt;="&amp;JQ$9)/DAY(EOMONTH(JQ$9,0)))</f>
        <v>0.77419354838709675</v>
      </c>
      <c r="JR208" s="27">
        <f>IF(JR$9="",0,SUMIFS(conditions!$143:$143,conditions!$8:$8,"&lt;="&amp;JR$9,conditions!$9:$9,"&gt;="&amp;JR$9)/DAY(EOMONTH(JR$9,0)))</f>
        <v>0.77419354838709675</v>
      </c>
      <c r="JS208" s="27">
        <f>IF(JS$9="",0,SUMIFS(conditions!$143:$143,conditions!$8:$8,"&lt;="&amp;JS$9,conditions!$9:$9,"&gt;="&amp;JS$9)/DAY(EOMONTH(JS$9,0)))</f>
        <v>0.77419354838709675</v>
      </c>
      <c r="JT208" s="27">
        <f>IF(JT$9="",0,SUMIFS(conditions!$143:$143,conditions!$8:$8,"&lt;="&amp;JT$9,conditions!$9:$9,"&gt;="&amp;JT$9)/DAY(EOMONTH(JT$9,0)))</f>
        <v>0.77419354838709675</v>
      </c>
      <c r="JU208" s="27">
        <f>IF(JU$9="",0,SUMIFS(conditions!$143:$143,conditions!$8:$8,"&lt;="&amp;JU$9,conditions!$9:$9,"&gt;="&amp;JU$9)/DAY(EOMONTH(JU$9,0)))</f>
        <v>0.77419354838709675</v>
      </c>
      <c r="JV208" s="27">
        <f>IF(JV$9="",0,SUMIFS(conditions!$143:$143,conditions!$8:$8,"&lt;="&amp;JV$9,conditions!$9:$9,"&gt;="&amp;JV$9)/DAY(EOMONTH(JV$9,0)))</f>
        <v>0.77419354838709675</v>
      </c>
      <c r="JW208" s="27">
        <f>IF(JW$9="",0,SUMIFS(conditions!$143:$143,conditions!$8:$8,"&lt;="&amp;JW$9,conditions!$9:$9,"&gt;="&amp;JW$9)/DAY(EOMONTH(JW$9,0)))</f>
        <v>0.77419354838709675</v>
      </c>
      <c r="JX208" s="27">
        <f>IF(JX$9="",0,SUMIFS(conditions!$143:$143,conditions!$8:$8,"&lt;="&amp;JX$9,conditions!$9:$9,"&gt;="&amp;JX$9)/DAY(EOMONTH(JX$9,0)))</f>
        <v>0.77419354838709675</v>
      </c>
      <c r="JY208" s="27">
        <f>IF(JY$9="",0,SUMIFS(conditions!$143:$143,conditions!$8:$8,"&lt;="&amp;JY$9,conditions!$9:$9,"&gt;="&amp;JY$9)/DAY(EOMONTH(JY$9,0)))</f>
        <v>0.77419354838709675</v>
      </c>
      <c r="JZ208" s="27">
        <f>IF(JZ$9="",0,SUMIFS(conditions!$143:$143,conditions!$8:$8,"&lt;="&amp;JZ$9,conditions!$9:$9,"&gt;="&amp;JZ$9)/DAY(EOMONTH(JZ$9,0)))</f>
        <v>0.77419354838709675</v>
      </c>
      <c r="KA208" s="27">
        <f>IF(KA$9="",0,SUMIFS(conditions!$143:$143,conditions!$8:$8,"&lt;="&amp;KA$9,conditions!$9:$9,"&gt;="&amp;KA$9)/DAY(EOMONTH(KA$9,0)))</f>
        <v>0.77419354838709675</v>
      </c>
      <c r="KB208" s="27">
        <f>IF(KB$9="",0,SUMIFS(conditions!$143:$143,conditions!$8:$8,"&lt;="&amp;KB$9,conditions!$9:$9,"&gt;="&amp;KB$9)/DAY(EOMONTH(KB$9,0)))</f>
        <v>0.77419354838709675</v>
      </c>
      <c r="KC208" s="27">
        <f>IF(KC$9="",0,SUMIFS(conditions!$143:$143,conditions!$8:$8,"&lt;="&amp;KC$9,conditions!$9:$9,"&gt;="&amp;KC$9)/DAY(EOMONTH(KC$9,0)))</f>
        <v>0.77419354838709675</v>
      </c>
      <c r="KD208" s="27">
        <f>IF(KD$9="",0,SUMIFS(conditions!$143:$143,conditions!$8:$8,"&lt;="&amp;KD$9,conditions!$9:$9,"&gt;="&amp;KD$9)/DAY(EOMONTH(KD$9,0)))</f>
        <v>0.77419354838709675</v>
      </c>
      <c r="KE208" s="27">
        <f>IF(KE$9="",0,SUMIFS(conditions!$143:$143,conditions!$8:$8,"&lt;="&amp;KE$9,conditions!$9:$9,"&gt;="&amp;KE$9)/DAY(EOMONTH(KE$9,0)))</f>
        <v>0.77419354838709675</v>
      </c>
      <c r="KF208" s="27">
        <f>IF(KF$9="",0,SUMIFS(conditions!$143:$143,conditions!$8:$8,"&lt;="&amp;KF$9,conditions!$9:$9,"&gt;="&amp;KF$9)/DAY(EOMONTH(KF$9,0)))</f>
        <v>0.77419354838709675</v>
      </c>
      <c r="KG208" s="27">
        <f>IF(KG$9="",0,SUMIFS(conditions!$143:$143,conditions!$8:$8,"&lt;="&amp;KG$9,conditions!$9:$9,"&gt;="&amp;KG$9)/DAY(EOMONTH(KG$9,0)))</f>
        <v>0.77419354838709675</v>
      </c>
      <c r="KH208" s="27">
        <f>IF(KH$9="",0,SUMIFS(conditions!$143:$143,conditions!$8:$8,"&lt;="&amp;KH$9,conditions!$9:$9,"&gt;="&amp;KH$9)/DAY(EOMONTH(KH$9,0)))</f>
        <v>0.77419354838709675</v>
      </c>
      <c r="KI208" s="27">
        <f>IF(KI$9="",0,SUMIFS(conditions!$143:$143,conditions!$8:$8,"&lt;="&amp;KI$9,conditions!$9:$9,"&gt;="&amp;KI$9)/DAY(EOMONTH(KI$9,0)))</f>
        <v>0.77419354838709675</v>
      </c>
      <c r="KJ208" s="27">
        <f>IF(KJ$9="",0,SUMIFS(conditions!$143:$143,conditions!$8:$8,"&lt;="&amp;KJ$9,conditions!$9:$9,"&gt;="&amp;KJ$9)/DAY(EOMONTH(KJ$9,0)))</f>
        <v>0.8</v>
      </c>
      <c r="KK208" s="27">
        <f>IF(KK$9="",0,SUMIFS(conditions!$143:$143,conditions!$8:$8,"&lt;="&amp;KK$9,conditions!$9:$9,"&gt;="&amp;KK$9)/DAY(EOMONTH(KK$9,0)))</f>
        <v>0.8</v>
      </c>
      <c r="KL208" s="27">
        <f>IF(KL$9="",0,SUMIFS(conditions!$143:$143,conditions!$8:$8,"&lt;="&amp;KL$9,conditions!$9:$9,"&gt;="&amp;KL$9)/DAY(EOMONTH(KL$9,0)))</f>
        <v>0.8</v>
      </c>
      <c r="KM208" s="27">
        <f>IF(KM$9="",0,SUMIFS(conditions!$143:$143,conditions!$8:$8,"&lt;="&amp;KM$9,conditions!$9:$9,"&gt;="&amp;KM$9)/DAY(EOMONTH(KM$9,0)))</f>
        <v>0.8</v>
      </c>
      <c r="KN208" s="27">
        <f>IF(KN$9="",0,SUMIFS(conditions!$143:$143,conditions!$8:$8,"&lt;="&amp;KN$9,conditions!$9:$9,"&gt;="&amp;KN$9)/DAY(EOMONTH(KN$9,0)))</f>
        <v>0.8</v>
      </c>
      <c r="KO208" s="27">
        <f>IF(KO$9="",0,SUMIFS(conditions!$143:$143,conditions!$8:$8,"&lt;="&amp;KO$9,conditions!$9:$9,"&gt;="&amp;KO$9)/DAY(EOMONTH(KO$9,0)))</f>
        <v>0.8</v>
      </c>
      <c r="KP208" s="27">
        <f>IF(KP$9="",0,SUMIFS(conditions!$143:$143,conditions!$8:$8,"&lt;="&amp;KP$9,conditions!$9:$9,"&gt;="&amp;KP$9)/DAY(EOMONTH(KP$9,0)))</f>
        <v>0.8</v>
      </c>
      <c r="KQ208" s="27">
        <f>IF(KQ$9="",0,SUMIFS(conditions!$143:$143,conditions!$8:$8,"&lt;="&amp;KQ$9,conditions!$9:$9,"&gt;="&amp;KQ$9)/DAY(EOMONTH(KQ$9,0)))</f>
        <v>0.8</v>
      </c>
      <c r="KR208" s="27">
        <f>IF(KR$9="",0,SUMIFS(conditions!$143:$143,conditions!$8:$8,"&lt;="&amp;KR$9,conditions!$9:$9,"&gt;="&amp;KR$9)/DAY(EOMONTH(KR$9,0)))</f>
        <v>0.8</v>
      </c>
      <c r="KS208" s="27">
        <f>IF(KS$9="",0,SUMIFS(conditions!$143:$143,conditions!$8:$8,"&lt;="&amp;KS$9,conditions!$9:$9,"&gt;="&amp;KS$9)/DAY(EOMONTH(KS$9,0)))</f>
        <v>0.8</v>
      </c>
      <c r="KT208" s="27">
        <f>IF(KT$9="",0,SUMIFS(conditions!$143:$143,conditions!$8:$8,"&lt;="&amp;KT$9,conditions!$9:$9,"&gt;="&amp;KT$9)/DAY(EOMONTH(KT$9,0)))</f>
        <v>0.8</v>
      </c>
      <c r="KU208" s="27">
        <f>IF(KU$9="",0,SUMIFS(conditions!$143:$143,conditions!$8:$8,"&lt;="&amp;KU$9,conditions!$9:$9,"&gt;="&amp;KU$9)/DAY(EOMONTH(KU$9,0)))</f>
        <v>0.8</v>
      </c>
      <c r="KV208" s="27">
        <f>IF(KV$9="",0,SUMIFS(conditions!$143:$143,conditions!$8:$8,"&lt;="&amp;KV$9,conditions!$9:$9,"&gt;="&amp;KV$9)/DAY(EOMONTH(KV$9,0)))</f>
        <v>0.8</v>
      </c>
      <c r="KW208" s="27">
        <f>IF(KW$9="",0,SUMIFS(conditions!$143:$143,conditions!$8:$8,"&lt;="&amp;KW$9,conditions!$9:$9,"&gt;="&amp;KW$9)/DAY(EOMONTH(KW$9,0)))</f>
        <v>0.8</v>
      </c>
      <c r="KX208" s="27">
        <f>IF(KX$9="",0,SUMIFS(conditions!$143:$143,conditions!$8:$8,"&lt;="&amp;KX$9,conditions!$9:$9,"&gt;="&amp;KX$9)/DAY(EOMONTH(KX$9,0)))</f>
        <v>0.8</v>
      </c>
      <c r="KY208" s="27">
        <f>IF(KY$9="",0,SUMIFS(conditions!$143:$143,conditions!$8:$8,"&lt;="&amp;KY$9,conditions!$9:$9,"&gt;="&amp;KY$9)/DAY(EOMONTH(KY$9,0)))</f>
        <v>0.8</v>
      </c>
      <c r="KZ208" s="27">
        <f>IF(KZ$9="",0,SUMIFS(conditions!$143:$143,conditions!$8:$8,"&lt;="&amp;KZ$9,conditions!$9:$9,"&gt;="&amp;KZ$9)/DAY(EOMONTH(KZ$9,0)))</f>
        <v>0.8</v>
      </c>
      <c r="LA208" s="27">
        <f>IF(LA$9="",0,SUMIFS(conditions!$143:$143,conditions!$8:$8,"&lt;="&amp;LA$9,conditions!$9:$9,"&gt;="&amp;LA$9)/DAY(EOMONTH(LA$9,0)))</f>
        <v>0.8</v>
      </c>
      <c r="LB208" s="27">
        <f>IF(LB$9="",0,SUMIFS(conditions!$143:$143,conditions!$8:$8,"&lt;="&amp;LB$9,conditions!$9:$9,"&gt;="&amp;LB$9)/DAY(EOMONTH(LB$9,0)))</f>
        <v>0.8</v>
      </c>
      <c r="LC208" s="27">
        <f>IF(LC$9="",0,SUMIFS(conditions!$143:$143,conditions!$8:$8,"&lt;="&amp;LC$9,conditions!$9:$9,"&gt;="&amp;LC$9)/DAY(EOMONTH(LC$9,0)))</f>
        <v>0.8</v>
      </c>
      <c r="LD208" s="27">
        <f>IF(LD$9="",0,SUMIFS(conditions!$143:$143,conditions!$8:$8,"&lt;="&amp;LD$9,conditions!$9:$9,"&gt;="&amp;LD$9)/DAY(EOMONTH(LD$9,0)))</f>
        <v>0.8</v>
      </c>
      <c r="LE208" s="27">
        <f>IF(LE$9="",0,SUMIFS(conditions!$143:$143,conditions!$8:$8,"&lt;="&amp;LE$9,conditions!$9:$9,"&gt;="&amp;LE$9)/DAY(EOMONTH(LE$9,0)))</f>
        <v>0.8</v>
      </c>
      <c r="LF208" s="27">
        <f>IF(LF$9="",0,SUMIFS(conditions!$143:$143,conditions!$8:$8,"&lt;="&amp;LF$9,conditions!$9:$9,"&gt;="&amp;LF$9)/DAY(EOMONTH(LF$9,0)))</f>
        <v>0.8</v>
      </c>
      <c r="LG208" s="27">
        <f>IF(LG$9="",0,SUMIFS(conditions!$143:$143,conditions!$8:$8,"&lt;="&amp;LG$9,conditions!$9:$9,"&gt;="&amp;LG$9)/DAY(EOMONTH(LG$9,0)))</f>
        <v>0.8</v>
      </c>
      <c r="LH208" s="27">
        <f>IF(LH$9="",0,SUMIFS(conditions!$143:$143,conditions!$8:$8,"&lt;="&amp;LH$9,conditions!$9:$9,"&gt;="&amp;LH$9)/DAY(EOMONTH(LH$9,0)))</f>
        <v>0.8</v>
      </c>
      <c r="LI208" s="27">
        <f>IF(LI$9="",0,SUMIFS(conditions!$143:$143,conditions!$8:$8,"&lt;="&amp;LI$9,conditions!$9:$9,"&gt;="&amp;LI$9)/DAY(EOMONTH(LI$9,0)))</f>
        <v>0.8</v>
      </c>
      <c r="LJ208" s="27">
        <f>IF(LJ$9="",0,SUMIFS(conditions!$143:$143,conditions!$8:$8,"&lt;="&amp;LJ$9,conditions!$9:$9,"&gt;="&amp;LJ$9)/DAY(EOMONTH(LJ$9,0)))</f>
        <v>0.8</v>
      </c>
      <c r="LK208" s="27">
        <f>IF(LK$9="",0,SUMIFS(conditions!$143:$143,conditions!$8:$8,"&lt;="&amp;LK$9,conditions!$9:$9,"&gt;="&amp;LK$9)/DAY(EOMONTH(LK$9,0)))</f>
        <v>0.8</v>
      </c>
      <c r="LL208" s="27">
        <f>IF(LL$9="",0,SUMIFS(conditions!$143:$143,conditions!$8:$8,"&lt;="&amp;LL$9,conditions!$9:$9,"&gt;="&amp;LL$9)/DAY(EOMONTH(LL$9,0)))</f>
        <v>0.8</v>
      </c>
      <c r="LM208" s="27">
        <f>IF(LM$9="",0,SUMIFS(conditions!$143:$143,conditions!$8:$8,"&lt;="&amp;LM$9,conditions!$9:$9,"&gt;="&amp;LM$9)/DAY(EOMONTH(LM$9,0)))</f>
        <v>0.8</v>
      </c>
      <c r="LN208" s="27">
        <f>IF(LN$9="",0,SUMIFS(conditions!$143:$143,conditions!$8:$8,"&lt;="&amp;LN$9,conditions!$9:$9,"&gt;="&amp;LN$9)/DAY(EOMONTH(LN$9,0)))</f>
        <v>0.77419354838709675</v>
      </c>
      <c r="LO208" s="27">
        <f>IF(LO$9="",0,SUMIFS(conditions!$143:$143,conditions!$8:$8,"&lt;="&amp;LO$9,conditions!$9:$9,"&gt;="&amp;LO$9)/DAY(EOMONTH(LO$9,0)))</f>
        <v>0.77419354838709675</v>
      </c>
      <c r="LP208" s="27">
        <f>IF(LP$9="",0,SUMIFS(conditions!$143:$143,conditions!$8:$8,"&lt;="&amp;LP$9,conditions!$9:$9,"&gt;="&amp;LP$9)/DAY(EOMONTH(LP$9,0)))</f>
        <v>0.77419354838709675</v>
      </c>
      <c r="LQ208" s="27">
        <f>IF(LQ$9="",0,SUMIFS(conditions!$143:$143,conditions!$8:$8,"&lt;="&amp;LQ$9,conditions!$9:$9,"&gt;="&amp;LQ$9)/DAY(EOMONTH(LQ$9,0)))</f>
        <v>0.77419354838709675</v>
      </c>
      <c r="LR208" s="27">
        <f>IF(LR$9="",0,SUMIFS(conditions!$143:$143,conditions!$8:$8,"&lt;="&amp;LR$9,conditions!$9:$9,"&gt;="&amp;LR$9)/DAY(EOMONTH(LR$9,0)))</f>
        <v>0.77419354838709675</v>
      </c>
      <c r="LS208" s="27">
        <f>IF(LS$9="",0,SUMIFS(conditions!$143:$143,conditions!$8:$8,"&lt;="&amp;LS$9,conditions!$9:$9,"&gt;="&amp;LS$9)/DAY(EOMONTH(LS$9,0)))</f>
        <v>0.77419354838709675</v>
      </c>
      <c r="LT208" s="27">
        <f>IF(LT$9="",0,SUMIFS(conditions!$143:$143,conditions!$8:$8,"&lt;="&amp;LT$9,conditions!$9:$9,"&gt;="&amp;LT$9)/DAY(EOMONTH(LT$9,0)))</f>
        <v>0.77419354838709675</v>
      </c>
      <c r="LU208" s="27">
        <f>IF(LU$9="",0,SUMIFS(conditions!$143:$143,conditions!$8:$8,"&lt;="&amp;LU$9,conditions!$9:$9,"&gt;="&amp;LU$9)/DAY(EOMONTH(LU$9,0)))</f>
        <v>0.77419354838709675</v>
      </c>
      <c r="LV208" s="27">
        <f>IF(LV$9="",0,SUMIFS(conditions!$143:$143,conditions!$8:$8,"&lt;="&amp;LV$9,conditions!$9:$9,"&gt;="&amp;LV$9)/DAY(EOMONTH(LV$9,0)))</f>
        <v>0.77419354838709675</v>
      </c>
      <c r="LW208" s="27">
        <f>IF(LW$9="",0,SUMIFS(conditions!$143:$143,conditions!$8:$8,"&lt;="&amp;LW$9,conditions!$9:$9,"&gt;="&amp;LW$9)/DAY(EOMONTH(LW$9,0)))</f>
        <v>0.77419354838709675</v>
      </c>
      <c r="LX208" s="27">
        <f>IF(LX$9="",0,SUMIFS(conditions!$143:$143,conditions!$8:$8,"&lt;="&amp;LX$9,conditions!$9:$9,"&gt;="&amp;LX$9)/DAY(EOMONTH(LX$9,0)))</f>
        <v>0.77419354838709675</v>
      </c>
      <c r="LY208" s="27">
        <f>IF(LY$9="",0,SUMIFS(conditions!$143:$143,conditions!$8:$8,"&lt;="&amp;LY$9,conditions!$9:$9,"&gt;="&amp;LY$9)/DAY(EOMONTH(LY$9,0)))</f>
        <v>0.77419354838709675</v>
      </c>
      <c r="LZ208" s="27">
        <f>IF(LZ$9="",0,SUMIFS(conditions!$143:$143,conditions!$8:$8,"&lt;="&amp;LZ$9,conditions!$9:$9,"&gt;="&amp;LZ$9)/DAY(EOMONTH(LZ$9,0)))</f>
        <v>0.77419354838709675</v>
      </c>
      <c r="MA208" s="27">
        <f>IF(MA$9="",0,SUMIFS(conditions!$143:$143,conditions!$8:$8,"&lt;="&amp;MA$9,conditions!$9:$9,"&gt;="&amp;MA$9)/DAY(EOMONTH(MA$9,0)))</f>
        <v>0.77419354838709675</v>
      </c>
      <c r="MB208" s="27">
        <f>IF(MB$9="",0,SUMIFS(conditions!$143:$143,conditions!$8:$8,"&lt;="&amp;MB$9,conditions!$9:$9,"&gt;="&amp;MB$9)/DAY(EOMONTH(MB$9,0)))</f>
        <v>0.77419354838709675</v>
      </c>
      <c r="MC208" s="27">
        <f>IF(MC$9="",0,SUMIFS(conditions!$143:$143,conditions!$8:$8,"&lt;="&amp;MC$9,conditions!$9:$9,"&gt;="&amp;MC$9)/DAY(EOMONTH(MC$9,0)))</f>
        <v>0.77419354838709675</v>
      </c>
      <c r="MD208" s="27">
        <f>IF(MD$9="",0,SUMIFS(conditions!$143:$143,conditions!$8:$8,"&lt;="&amp;MD$9,conditions!$9:$9,"&gt;="&amp;MD$9)/DAY(EOMONTH(MD$9,0)))</f>
        <v>0.77419354838709675</v>
      </c>
      <c r="ME208" s="27">
        <f>IF(ME$9="",0,SUMIFS(conditions!$143:$143,conditions!$8:$8,"&lt;="&amp;ME$9,conditions!$9:$9,"&gt;="&amp;ME$9)/DAY(EOMONTH(ME$9,0)))</f>
        <v>0.77419354838709675</v>
      </c>
      <c r="MF208" s="27">
        <f>IF(MF$9="",0,SUMIFS(conditions!$143:$143,conditions!$8:$8,"&lt;="&amp;MF$9,conditions!$9:$9,"&gt;="&amp;MF$9)/DAY(EOMONTH(MF$9,0)))</f>
        <v>0.77419354838709675</v>
      </c>
      <c r="MG208" s="27">
        <f>IF(MG$9="",0,SUMIFS(conditions!$143:$143,conditions!$8:$8,"&lt;="&amp;MG$9,conditions!$9:$9,"&gt;="&amp;MG$9)/DAY(EOMONTH(MG$9,0)))</f>
        <v>0.77419354838709675</v>
      </c>
      <c r="MH208" s="27">
        <f>IF(MH$9="",0,SUMIFS(conditions!$143:$143,conditions!$8:$8,"&lt;="&amp;MH$9,conditions!$9:$9,"&gt;="&amp;MH$9)/DAY(EOMONTH(MH$9,0)))</f>
        <v>0.77419354838709675</v>
      </c>
      <c r="MI208" s="27">
        <f>IF(MI$9="",0,SUMIFS(conditions!$143:$143,conditions!$8:$8,"&lt;="&amp;MI$9,conditions!$9:$9,"&gt;="&amp;MI$9)/DAY(EOMONTH(MI$9,0)))</f>
        <v>0.77419354838709675</v>
      </c>
      <c r="MJ208" s="27">
        <f>IF(MJ$9="",0,SUMIFS(conditions!$143:$143,conditions!$8:$8,"&lt;="&amp;MJ$9,conditions!$9:$9,"&gt;="&amp;MJ$9)/DAY(EOMONTH(MJ$9,0)))</f>
        <v>0.77419354838709675</v>
      </c>
      <c r="MK208" s="27">
        <f>IF(MK$9="",0,SUMIFS(conditions!$143:$143,conditions!$8:$8,"&lt;="&amp;MK$9,conditions!$9:$9,"&gt;="&amp;MK$9)/DAY(EOMONTH(MK$9,0)))</f>
        <v>0.77419354838709675</v>
      </c>
      <c r="ML208" s="27">
        <f>IF(ML$9="",0,SUMIFS(conditions!$143:$143,conditions!$8:$8,"&lt;="&amp;ML$9,conditions!$9:$9,"&gt;="&amp;ML$9)/DAY(EOMONTH(ML$9,0)))</f>
        <v>0.77419354838709675</v>
      </c>
      <c r="MM208" s="27">
        <f>IF(MM$9="",0,SUMIFS(conditions!$143:$143,conditions!$8:$8,"&lt;="&amp;MM$9,conditions!$9:$9,"&gt;="&amp;MM$9)/DAY(EOMONTH(MM$9,0)))</f>
        <v>0.77419354838709675</v>
      </c>
      <c r="MN208" s="27">
        <f>IF(MN$9="",0,SUMIFS(conditions!$143:$143,conditions!$8:$8,"&lt;="&amp;MN$9,conditions!$9:$9,"&gt;="&amp;MN$9)/DAY(EOMONTH(MN$9,0)))</f>
        <v>0.77419354838709675</v>
      </c>
      <c r="MO208" s="27">
        <f>IF(MO$9="",0,SUMIFS(conditions!$143:$143,conditions!$8:$8,"&lt;="&amp;MO$9,conditions!$9:$9,"&gt;="&amp;MO$9)/DAY(EOMONTH(MO$9,0)))</f>
        <v>0.77419354838709675</v>
      </c>
      <c r="MP208" s="27">
        <f>IF(MP$9="",0,SUMIFS(conditions!$143:$143,conditions!$8:$8,"&lt;="&amp;MP$9,conditions!$9:$9,"&gt;="&amp;MP$9)/DAY(EOMONTH(MP$9,0)))</f>
        <v>0.77419354838709675</v>
      </c>
      <c r="MQ208" s="27">
        <f>IF(MQ$9="",0,SUMIFS(conditions!$143:$143,conditions!$8:$8,"&lt;="&amp;MQ$9,conditions!$9:$9,"&gt;="&amp;MQ$9)/DAY(EOMONTH(MQ$9,0)))</f>
        <v>0.77419354838709675</v>
      </c>
      <c r="MR208" s="27">
        <f>IF(MR$9="",0,SUMIFS(conditions!$143:$143,conditions!$8:$8,"&lt;="&amp;MR$9,conditions!$9:$9,"&gt;="&amp;MR$9)/DAY(EOMONTH(MR$9,0)))</f>
        <v>0.77419354838709675</v>
      </c>
      <c r="MS208" s="27">
        <f>IF(MS$9="",0,SUMIFS(conditions!$143:$143,conditions!$8:$8,"&lt;="&amp;MS$9,conditions!$9:$9,"&gt;="&amp;MS$9)/DAY(EOMONTH(MS$9,0)))</f>
        <v>0.8</v>
      </c>
      <c r="MT208" s="27">
        <f>IF(MT$9="",0,SUMIFS(conditions!$143:$143,conditions!$8:$8,"&lt;="&amp;MT$9,conditions!$9:$9,"&gt;="&amp;MT$9)/DAY(EOMONTH(MT$9,0)))</f>
        <v>0.8</v>
      </c>
      <c r="MU208" s="27">
        <f>IF(MU$9="",0,SUMIFS(conditions!$143:$143,conditions!$8:$8,"&lt;="&amp;MU$9,conditions!$9:$9,"&gt;="&amp;MU$9)/DAY(EOMONTH(MU$9,0)))</f>
        <v>0.8</v>
      </c>
      <c r="MV208" s="27">
        <f>IF(MV$9="",0,SUMIFS(conditions!$143:$143,conditions!$8:$8,"&lt;="&amp;MV$9,conditions!$9:$9,"&gt;="&amp;MV$9)/DAY(EOMONTH(MV$9,0)))</f>
        <v>0.8</v>
      </c>
      <c r="MW208" s="27">
        <f>IF(MW$9="",0,SUMIFS(conditions!$143:$143,conditions!$8:$8,"&lt;="&amp;MW$9,conditions!$9:$9,"&gt;="&amp;MW$9)/DAY(EOMONTH(MW$9,0)))</f>
        <v>0.8</v>
      </c>
      <c r="MX208" s="27">
        <f>IF(MX$9="",0,SUMIFS(conditions!$143:$143,conditions!$8:$8,"&lt;="&amp;MX$9,conditions!$9:$9,"&gt;="&amp;MX$9)/DAY(EOMONTH(MX$9,0)))</f>
        <v>0.8</v>
      </c>
      <c r="MY208" s="27">
        <f>IF(MY$9="",0,SUMIFS(conditions!$143:$143,conditions!$8:$8,"&lt;="&amp;MY$9,conditions!$9:$9,"&gt;="&amp;MY$9)/DAY(EOMONTH(MY$9,0)))</f>
        <v>0.8</v>
      </c>
      <c r="MZ208" s="27">
        <f>IF(MZ$9="",0,SUMIFS(conditions!$143:$143,conditions!$8:$8,"&lt;="&amp;MZ$9,conditions!$9:$9,"&gt;="&amp;MZ$9)/DAY(EOMONTH(MZ$9,0)))</f>
        <v>0.8</v>
      </c>
      <c r="NA208" s="27">
        <f>IF(NA$9="",0,SUMIFS(conditions!$143:$143,conditions!$8:$8,"&lt;="&amp;NA$9,conditions!$9:$9,"&gt;="&amp;NA$9)/DAY(EOMONTH(NA$9,0)))</f>
        <v>0.8</v>
      </c>
      <c r="NB208" s="27">
        <f>IF(NB$9="",0,SUMIFS(conditions!$143:$143,conditions!$8:$8,"&lt;="&amp;NB$9,conditions!$9:$9,"&gt;="&amp;NB$9)/DAY(EOMONTH(NB$9,0)))</f>
        <v>0.8</v>
      </c>
      <c r="NC208" s="27">
        <f>IF(NC$9="",0,SUMIFS(conditions!$143:$143,conditions!$8:$8,"&lt;="&amp;NC$9,conditions!$9:$9,"&gt;="&amp;NC$9)/DAY(EOMONTH(NC$9,0)))</f>
        <v>0.8</v>
      </c>
      <c r="ND208" s="27">
        <f>IF(ND$9="",0,SUMIFS(conditions!$143:$143,conditions!$8:$8,"&lt;="&amp;ND$9,conditions!$9:$9,"&gt;="&amp;ND$9)/DAY(EOMONTH(ND$9,0)))</f>
        <v>0.8</v>
      </c>
      <c r="NE208" s="27">
        <f>IF(NE$9="",0,SUMIFS(conditions!$143:$143,conditions!$8:$8,"&lt;="&amp;NE$9,conditions!$9:$9,"&gt;="&amp;NE$9)/DAY(EOMONTH(NE$9,0)))</f>
        <v>0.8</v>
      </c>
      <c r="NF208" s="27">
        <f>IF(NF$9="",0,SUMIFS(conditions!$143:$143,conditions!$8:$8,"&lt;="&amp;NF$9,conditions!$9:$9,"&gt;="&amp;NF$9)/DAY(EOMONTH(NF$9,0)))</f>
        <v>0.8</v>
      </c>
      <c r="NG208" s="27">
        <f>IF(NG$9="",0,SUMIFS(conditions!$143:$143,conditions!$8:$8,"&lt;="&amp;NG$9,conditions!$9:$9,"&gt;="&amp;NG$9)/DAY(EOMONTH(NG$9,0)))</f>
        <v>0.8</v>
      </c>
      <c r="NH208" s="27">
        <f>IF(NH$9="",0,SUMIFS(conditions!$143:$143,conditions!$8:$8,"&lt;="&amp;NH$9,conditions!$9:$9,"&gt;="&amp;NH$9)/DAY(EOMONTH(NH$9,0)))</f>
        <v>0.8</v>
      </c>
      <c r="NI208" s="27">
        <f>IF(NI$9="",0,SUMIFS(conditions!$143:$143,conditions!$8:$8,"&lt;="&amp;NI$9,conditions!$9:$9,"&gt;="&amp;NI$9)/DAY(EOMONTH(NI$9,0)))</f>
        <v>0.8</v>
      </c>
      <c r="NJ208" s="27">
        <f>IF(NJ$9="",0,SUMIFS(conditions!$143:$143,conditions!$8:$8,"&lt;="&amp;NJ$9,conditions!$9:$9,"&gt;="&amp;NJ$9)/DAY(EOMONTH(NJ$9,0)))</f>
        <v>0.8</v>
      </c>
      <c r="NK208" s="27">
        <f>IF(NK$9="",0,SUMIFS(conditions!$143:$143,conditions!$8:$8,"&lt;="&amp;NK$9,conditions!$9:$9,"&gt;="&amp;NK$9)/DAY(EOMONTH(NK$9,0)))</f>
        <v>0.8</v>
      </c>
      <c r="NL208" s="27">
        <f>IF(NL$9="",0,SUMIFS(conditions!$143:$143,conditions!$8:$8,"&lt;="&amp;NL$9,conditions!$9:$9,"&gt;="&amp;NL$9)/DAY(EOMONTH(NL$9,0)))</f>
        <v>0.8</v>
      </c>
      <c r="NM208" s="27">
        <f>IF(NM$9="",0,SUMIFS(conditions!$143:$143,conditions!$8:$8,"&lt;="&amp;NM$9,conditions!$9:$9,"&gt;="&amp;NM$9)/DAY(EOMONTH(NM$9,0)))</f>
        <v>0.8</v>
      </c>
      <c r="NN208" s="27">
        <f>IF(NN$9="",0,SUMIFS(conditions!$143:$143,conditions!$8:$8,"&lt;="&amp;NN$9,conditions!$9:$9,"&gt;="&amp;NN$9)/DAY(EOMONTH(NN$9,0)))</f>
        <v>0.8</v>
      </c>
      <c r="NO208" s="27">
        <f>IF(NO$9="",0,SUMIFS(conditions!$143:$143,conditions!$8:$8,"&lt;="&amp;NO$9,conditions!$9:$9,"&gt;="&amp;NO$9)/DAY(EOMONTH(NO$9,0)))</f>
        <v>0.8</v>
      </c>
      <c r="NP208" s="27">
        <f>IF(NP$9="",0,SUMIFS(conditions!$143:$143,conditions!$8:$8,"&lt;="&amp;NP$9,conditions!$9:$9,"&gt;="&amp;NP$9)/DAY(EOMONTH(NP$9,0)))</f>
        <v>0.8</v>
      </c>
      <c r="NQ208" s="27">
        <f>IF(NQ$9="",0,SUMIFS(conditions!$143:$143,conditions!$8:$8,"&lt;="&amp;NQ$9,conditions!$9:$9,"&gt;="&amp;NQ$9)/DAY(EOMONTH(NQ$9,0)))</f>
        <v>0.8</v>
      </c>
      <c r="NR208" s="27">
        <f>IF(NR$9="",0,SUMIFS(conditions!$143:$143,conditions!$8:$8,"&lt;="&amp;NR$9,conditions!$9:$9,"&gt;="&amp;NR$9)/DAY(EOMONTH(NR$9,0)))</f>
        <v>0.8</v>
      </c>
      <c r="NS208" s="27">
        <f>IF(NS$9="",0,SUMIFS(conditions!$143:$143,conditions!$8:$8,"&lt;="&amp;NS$9,conditions!$9:$9,"&gt;="&amp;NS$9)/DAY(EOMONTH(NS$9,0)))</f>
        <v>0.8</v>
      </c>
      <c r="NT208" s="27">
        <f>IF(NT$9="",0,SUMIFS(conditions!$143:$143,conditions!$8:$8,"&lt;="&amp;NT$9,conditions!$9:$9,"&gt;="&amp;NT$9)/DAY(EOMONTH(NT$9,0)))</f>
        <v>0.8</v>
      </c>
      <c r="NU208" s="27">
        <f>IF(NU$9="",0,SUMIFS(conditions!$143:$143,conditions!$8:$8,"&lt;="&amp;NU$9,conditions!$9:$9,"&gt;="&amp;NU$9)/DAY(EOMONTH(NU$9,0)))</f>
        <v>0.8</v>
      </c>
      <c r="NV208" s="27">
        <f>IF(NV$9="",0,SUMIFS(conditions!$143:$143,conditions!$8:$8,"&lt;="&amp;NV$9,conditions!$9:$9,"&gt;="&amp;NV$9)/DAY(EOMONTH(NV$9,0)))</f>
        <v>0.8</v>
      </c>
    </row>
    <row r="209" spans="1:38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8"/>
      <c r="K209" s="1"/>
      <c r="L209" s="1"/>
      <c r="M209" s="1"/>
      <c r="N209" s="1"/>
      <c r="O209" s="1"/>
      <c r="P209" s="16" t="str">
        <f>structure!$S$13</f>
        <v>контроль</v>
      </c>
      <c r="Q209" s="33"/>
      <c r="R209" s="36">
        <f>R208-conditions!R143</f>
        <v>8.5265128291212022E-13</v>
      </c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</row>
    <row r="210" spans="1:386" s="7" customFormat="1" x14ac:dyDescent="0.25">
      <c r="A210" s="5"/>
      <c r="B210" s="5"/>
      <c r="C210" s="5"/>
      <c r="D210" s="5"/>
      <c r="E210" s="5"/>
      <c r="F210" s="5"/>
      <c r="G210" s="5" t="str">
        <f>KPI!$F$89</f>
        <v>оплата расходов на персонал</v>
      </c>
      <c r="H210" s="5"/>
      <c r="I210" s="5"/>
      <c r="J210" s="20" t="str">
        <f>IF($G210="","",INDEX(KPI!$H$11:$H$121,SUMIFS(KPI!$E$11:$E$121,KPI!$F$11:$F$121,$G210)))</f>
        <v>тыс.руб.</v>
      </c>
      <c r="K210" s="5"/>
      <c r="L210" s="5"/>
      <c r="M210" s="5"/>
      <c r="N210" s="5"/>
      <c r="O210" s="5"/>
      <c r="P210" s="5"/>
      <c r="Q210" s="5"/>
      <c r="R210" s="27">
        <f>SUM(T210:NV210)</f>
        <v>288.00000000000085</v>
      </c>
      <c r="S210" s="5"/>
      <c r="T210" s="5"/>
      <c r="U210" s="27">
        <f>U208</f>
        <v>0.77419354838709675</v>
      </c>
      <c r="V210" s="27">
        <f t="shared" ref="V210:CG210" si="210">V208</f>
        <v>0.77419354838709675</v>
      </c>
      <c r="W210" s="27">
        <f t="shared" si="210"/>
        <v>0.77419354838709675</v>
      </c>
      <c r="X210" s="27">
        <f t="shared" si="210"/>
        <v>0.77419354838709675</v>
      </c>
      <c r="Y210" s="27">
        <f t="shared" si="210"/>
        <v>0.77419354838709675</v>
      </c>
      <c r="Z210" s="27">
        <f t="shared" si="210"/>
        <v>0.77419354838709675</v>
      </c>
      <c r="AA210" s="27">
        <f t="shared" si="210"/>
        <v>0.77419354838709675</v>
      </c>
      <c r="AB210" s="27">
        <f t="shared" si="210"/>
        <v>0.77419354838709675</v>
      </c>
      <c r="AC210" s="27">
        <f t="shared" si="210"/>
        <v>0.77419354838709675</v>
      </c>
      <c r="AD210" s="27">
        <f t="shared" si="210"/>
        <v>0.77419354838709675</v>
      </c>
      <c r="AE210" s="27">
        <f t="shared" si="210"/>
        <v>0.77419354838709675</v>
      </c>
      <c r="AF210" s="27">
        <f t="shared" si="210"/>
        <v>0.77419354838709675</v>
      </c>
      <c r="AG210" s="27">
        <f t="shared" si="210"/>
        <v>0.77419354838709675</v>
      </c>
      <c r="AH210" s="27">
        <f t="shared" si="210"/>
        <v>0.77419354838709675</v>
      </c>
      <c r="AI210" s="27">
        <f t="shared" si="210"/>
        <v>0.77419354838709675</v>
      </c>
      <c r="AJ210" s="27">
        <f t="shared" si="210"/>
        <v>0.77419354838709675</v>
      </c>
      <c r="AK210" s="27">
        <f t="shared" si="210"/>
        <v>0.77419354838709675</v>
      </c>
      <c r="AL210" s="27">
        <f t="shared" si="210"/>
        <v>0.77419354838709675</v>
      </c>
      <c r="AM210" s="27">
        <f t="shared" si="210"/>
        <v>0.77419354838709675</v>
      </c>
      <c r="AN210" s="27">
        <f t="shared" si="210"/>
        <v>0.77419354838709675</v>
      </c>
      <c r="AO210" s="27">
        <f t="shared" si="210"/>
        <v>0.77419354838709675</v>
      </c>
      <c r="AP210" s="27">
        <f t="shared" si="210"/>
        <v>0.77419354838709675</v>
      </c>
      <c r="AQ210" s="27">
        <f t="shared" si="210"/>
        <v>0.77419354838709675</v>
      </c>
      <c r="AR210" s="27">
        <f t="shared" si="210"/>
        <v>0.77419354838709675</v>
      </c>
      <c r="AS210" s="27">
        <f t="shared" si="210"/>
        <v>0.77419354838709675</v>
      </c>
      <c r="AT210" s="27">
        <f t="shared" si="210"/>
        <v>0.77419354838709675</v>
      </c>
      <c r="AU210" s="27">
        <f t="shared" si="210"/>
        <v>0.77419354838709675</v>
      </c>
      <c r="AV210" s="27">
        <f t="shared" si="210"/>
        <v>0.77419354838709675</v>
      </c>
      <c r="AW210" s="27">
        <f t="shared" si="210"/>
        <v>0.77419354838709675</v>
      </c>
      <c r="AX210" s="27">
        <f t="shared" si="210"/>
        <v>0.77419354838709675</v>
      </c>
      <c r="AY210" s="27">
        <f t="shared" si="210"/>
        <v>0.77419354838709675</v>
      </c>
      <c r="AZ210" s="27">
        <f t="shared" si="210"/>
        <v>0.77419354838709675</v>
      </c>
      <c r="BA210" s="27">
        <f t="shared" si="210"/>
        <v>0.77419354838709675</v>
      </c>
      <c r="BB210" s="27">
        <f t="shared" si="210"/>
        <v>0.77419354838709675</v>
      </c>
      <c r="BC210" s="27">
        <f t="shared" si="210"/>
        <v>0.77419354838709675</v>
      </c>
      <c r="BD210" s="27">
        <f t="shared" si="210"/>
        <v>0.77419354838709675</v>
      </c>
      <c r="BE210" s="27">
        <f t="shared" si="210"/>
        <v>0.77419354838709675</v>
      </c>
      <c r="BF210" s="27">
        <f t="shared" si="210"/>
        <v>0.77419354838709675</v>
      </c>
      <c r="BG210" s="27">
        <f t="shared" si="210"/>
        <v>0.77419354838709675</v>
      </c>
      <c r="BH210" s="27">
        <f t="shared" si="210"/>
        <v>0.77419354838709675</v>
      </c>
      <c r="BI210" s="27">
        <f t="shared" si="210"/>
        <v>0.77419354838709675</v>
      </c>
      <c r="BJ210" s="27">
        <f t="shared" si="210"/>
        <v>0.77419354838709675</v>
      </c>
      <c r="BK210" s="27">
        <f t="shared" si="210"/>
        <v>0.77419354838709675</v>
      </c>
      <c r="BL210" s="27">
        <f t="shared" si="210"/>
        <v>0.77419354838709675</v>
      </c>
      <c r="BM210" s="27">
        <f t="shared" si="210"/>
        <v>0.77419354838709675</v>
      </c>
      <c r="BN210" s="27">
        <f t="shared" si="210"/>
        <v>0.77419354838709675</v>
      </c>
      <c r="BO210" s="27">
        <f t="shared" si="210"/>
        <v>0.77419354838709675</v>
      </c>
      <c r="BP210" s="27">
        <f t="shared" si="210"/>
        <v>0.77419354838709675</v>
      </c>
      <c r="BQ210" s="27">
        <f t="shared" si="210"/>
        <v>0.77419354838709675</v>
      </c>
      <c r="BR210" s="27">
        <f t="shared" si="210"/>
        <v>0.77419354838709675</v>
      </c>
      <c r="BS210" s="27">
        <f t="shared" si="210"/>
        <v>0.77419354838709675</v>
      </c>
      <c r="BT210" s="27">
        <f t="shared" si="210"/>
        <v>0.77419354838709675</v>
      </c>
      <c r="BU210" s="27">
        <f t="shared" si="210"/>
        <v>0.77419354838709675</v>
      </c>
      <c r="BV210" s="27">
        <f t="shared" si="210"/>
        <v>0.77419354838709675</v>
      </c>
      <c r="BW210" s="27">
        <f t="shared" si="210"/>
        <v>0.77419354838709675</v>
      </c>
      <c r="BX210" s="27">
        <f t="shared" si="210"/>
        <v>0.77419354838709675</v>
      </c>
      <c r="BY210" s="27">
        <f t="shared" si="210"/>
        <v>0.77419354838709675</v>
      </c>
      <c r="BZ210" s="27">
        <f t="shared" si="210"/>
        <v>0.77419354838709675</v>
      </c>
      <c r="CA210" s="27">
        <f t="shared" si="210"/>
        <v>0.77419354838709675</v>
      </c>
      <c r="CB210" s="27">
        <f t="shared" si="210"/>
        <v>0.77419354838709675</v>
      </c>
      <c r="CC210" s="27">
        <f t="shared" si="210"/>
        <v>0.77419354838709675</v>
      </c>
      <c r="CD210" s="27">
        <f t="shared" si="210"/>
        <v>0.77419354838709675</v>
      </c>
      <c r="CE210" s="27">
        <f t="shared" si="210"/>
        <v>0.8</v>
      </c>
      <c r="CF210" s="27">
        <f t="shared" si="210"/>
        <v>0.8</v>
      </c>
      <c r="CG210" s="27">
        <f t="shared" si="210"/>
        <v>0.8</v>
      </c>
      <c r="CH210" s="27">
        <f t="shared" ref="CH210:ES210" si="211">CH208</f>
        <v>0.8</v>
      </c>
      <c r="CI210" s="27">
        <f t="shared" si="211"/>
        <v>0.8</v>
      </c>
      <c r="CJ210" s="27">
        <f t="shared" si="211"/>
        <v>0.8</v>
      </c>
      <c r="CK210" s="27">
        <f t="shared" si="211"/>
        <v>0.8</v>
      </c>
      <c r="CL210" s="27">
        <f t="shared" si="211"/>
        <v>0.8</v>
      </c>
      <c r="CM210" s="27">
        <f t="shared" si="211"/>
        <v>0.8</v>
      </c>
      <c r="CN210" s="27">
        <f t="shared" si="211"/>
        <v>0.8</v>
      </c>
      <c r="CO210" s="27">
        <f t="shared" si="211"/>
        <v>0.8</v>
      </c>
      <c r="CP210" s="27">
        <f t="shared" si="211"/>
        <v>0.8</v>
      </c>
      <c r="CQ210" s="27">
        <f t="shared" si="211"/>
        <v>0.8</v>
      </c>
      <c r="CR210" s="27">
        <f t="shared" si="211"/>
        <v>0.8</v>
      </c>
      <c r="CS210" s="27">
        <f t="shared" si="211"/>
        <v>0.8</v>
      </c>
      <c r="CT210" s="27">
        <f t="shared" si="211"/>
        <v>0.8</v>
      </c>
      <c r="CU210" s="27">
        <f t="shared" si="211"/>
        <v>0.8</v>
      </c>
      <c r="CV210" s="27">
        <f t="shared" si="211"/>
        <v>0.8</v>
      </c>
      <c r="CW210" s="27">
        <f t="shared" si="211"/>
        <v>0.8</v>
      </c>
      <c r="CX210" s="27">
        <f t="shared" si="211"/>
        <v>0.8</v>
      </c>
      <c r="CY210" s="27">
        <f t="shared" si="211"/>
        <v>0.8</v>
      </c>
      <c r="CZ210" s="27">
        <f t="shared" si="211"/>
        <v>0.8</v>
      </c>
      <c r="DA210" s="27">
        <f t="shared" si="211"/>
        <v>0.8</v>
      </c>
      <c r="DB210" s="27">
        <f t="shared" si="211"/>
        <v>0.8</v>
      </c>
      <c r="DC210" s="27">
        <f t="shared" si="211"/>
        <v>0.8</v>
      </c>
      <c r="DD210" s="27">
        <f t="shared" si="211"/>
        <v>0.8</v>
      </c>
      <c r="DE210" s="27">
        <f t="shared" si="211"/>
        <v>0.8</v>
      </c>
      <c r="DF210" s="27">
        <f t="shared" si="211"/>
        <v>0.8</v>
      </c>
      <c r="DG210" s="27">
        <f t="shared" si="211"/>
        <v>0.8</v>
      </c>
      <c r="DH210" s="27">
        <f t="shared" si="211"/>
        <v>0.8</v>
      </c>
      <c r="DI210" s="27">
        <f t="shared" si="211"/>
        <v>0.77419354838709675</v>
      </c>
      <c r="DJ210" s="27">
        <f t="shared" si="211"/>
        <v>0.77419354838709675</v>
      </c>
      <c r="DK210" s="27">
        <f t="shared" si="211"/>
        <v>0.77419354838709675</v>
      </c>
      <c r="DL210" s="27">
        <f t="shared" si="211"/>
        <v>0.77419354838709675</v>
      </c>
      <c r="DM210" s="27">
        <f t="shared" si="211"/>
        <v>0.77419354838709675</v>
      </c>
      <c r="DN210" s="27">
        <f t="shared" si="211"/>
        <v>0.77419354838709675</v>
      </c>
      <c r="DO210" s="27">
        <f t="shared" si="211"/>
        <v>0.77419354838709675</v>
      </c>
      <c r="DP210" s="27">
        <f t="shared" si="211"/>
        <v>0.77419354838709675</v>
      </c>
      <c r="DQ210" s="27">
        <f t="shared" si="211"/>
        <v>0.77419354838709675</v>
      </c>
      <c r="DR210" s="27">
        <f t="shared" si="211"/>
        <v>0.77419354838709675</v>
      </c>
      <c r="DS210" s="27">
        <f t="shared" si="211"/>
        <v>0.77419354838709675</v>
      </c>
      <c r="DT210" s="27">
        <f t="shared" si="211"/>
        <v>0.77419354838709675</v>
      </c>
      <c r="DU210" s="27">
        <f t="shared" si="211"/>
        <v>0.77419354838709675</v>
      </c>
      <c r="DV210" s="27">
        <f t="shared" si="211"/>
        <v>0.77419354838709675</v>
      </c>
      <c r="DW210" s="27">
        <f t="shared" si="211"/>
        <v>0.77419354838709675</v>
      </c>
      <c r="DX210" s="27">
        <f t="shared" si="211"/>
        <v>0.77419354838709675</v>
      </c>
      <c r="DY210" s="27">
        <f t="shared" si="211"/>
        <v>0.77419354838709675</v>
      </c>
      <c r="DZ210" s="27">
        <f t="shared" si="211"/>
        <v>0.77419354838709675</v>
      </c>
      <c r="EA210" s="27">
        <f t="shared" si="211"/>
        <v>0.77419354838709675</v>
      </c>
      <c r="EB210" s="27">
        <f t="shared" si="211"/>
        <v>0.77419354838709675</v>
      </c>
      <c r="EC210" s="27">
        <f t="shared" si="211"/>
        <v>0.77419354838709675</v>
      </c>
      <c r="ED210" s="27">
        <f t="shared" si="211"/>
        <v>0.77419354838709675</v>
      </c>
      <c r="EE210" s="27">
        <f t="shared" si="211"/>
        <v>0.77419354838709675</v>
      </c>
      <c r="EF210" s="27">
        <f t="shared" si="211"/>
        <v>0.77419354838709675</v>
      </c>
      <c r="EG210" s="27">
        <f t="shared" si="211"/>
        <v>0.77419354838709675</v>
      </c>
      <c r="EH210" s="27">
        <f t="shared" si="211"/>
        <v>0.77419354838709675</v>
      </c>
      <c r="EI210" s="27">
        <f t="shared" si="211"/>
        <v>0.77419354838709675</v>
      </c>
      <c r="EJ210" s="27">
        <f t="shared" si="211"/>
        <v>0.77419354838709675</v>
      </c>
      <c r="EK210" s="27">
        <f t="shared" si="211"/>
        <v>0.77419354838709675</v>
      </c>
      <c r="EL210" s="27">
        <f t="shared" si="211"/>
        <v>0.77419354838709675</v>
      </c>
      <c r="EM210" s="27">
        <f t="shared" si="211"/>
        <v>0.77419354838709675</v>
      </c>
      <c r="EN210" s="27">
        <f t="shared" si="211"/>
        <v>0.8</v>
      </c>
      <c r="EO210" s="27">
        <f t="shared" si="211"/>
        <v>0.8</v>
      </c>
      <c r="EP210" s="27">
        <f t="shared" si="211"/>
        <v>0.8</v>
      </c>
      <c r="EQ210" s="27">
        <f t="shared" si="211"/>
        <v>0.8</v>
      </c>
      <c r="ER210" s="27">
        <f t="shared" si="211"/>
        <v>0.8</v>
      </c>
      <c r="ES210" s="27">
        <f t="shared" si="211"/>
        <v>0.8</v>
      </c>
      <c r="ET210" s="27">
        <f t="shared" ref="ET210:HE210" si="212">ET208</f>
        <v>0.8</v>
      </c>
      <c r="EU210" s="27">
        <f t="shared" si="212"/>
        <v>0.8</v>
      </c>
      <c r="EV210" s="27">
        <f t="shared" si="212"/>
        <v>0.8</v>
      </c>
      <c r="EW210" s="27">
        <f t="shared" si="212"/>
        <v>0.8</v>
      </c>
      <c r="EX210" s="27">
        <f t="shared" si="212"/>
        <v>0.8</v>
      </c>
      <c r="EY210" s="27">
        <f t="shared" si="212"/>
        <v>0.8</v>
      </c>
      <c r="EZ210" s="27">
        <f t="shared" si="212"/>
        <v>0.8</v>
      </c>
      <c r="FA210" s="27">
        <f t="shared" si="212"/>
        <v>0.8</v>
      </c>
      <c r="FB210" s="27">
        <f t="shared" si="212"/>
        <v>0.8</v>
      </c>
      <c r="FC210" s="27">
        <f t="shared" si="212"/>
        <v>0.8</v>
      </c>
      <c r="FD210" s="27">
        <f t="shared" si="212"/>
        <v>0.8</v>
      </c>
      <c r="FE210" s="27">
        <f t="shared" si="212"/>
        <v>0.8</v>
      </c>
      <c r="FF210" s="27">
        <f t="shared" si="212"/>
        <v>0.8</v>
      </c>
      <c r="FG210" s="27">
        <f t="shared" si="212"/>
        <v>0.8</v>
      </c>
      <c r="FH210" s="27">
        <f t="shared" si="212"/>
        <v>0.8</v>
      </c>
      <c r="FI210" s="27">
        <f t="shared" si="212"/>
        <v>0.8</v>
      </c>
      <c r="FJ210" s="27">
        <f t="shared" si="212"/>
        <v>0.8</v>
      </c>
      <c r="FK210" s="27">
        <f t="shared" si="212"/>
        <v>0.8</v>
      </c>
      <c r="FL210" s="27">
        <f t="shared" si="212"/>
        <v>0.8</v>
      </c>
      <c r="FM210" s="27">
        <f t="shared" si="212"/>
        <v>0.8</v>
      </c>
      <c r="FN210" s="27">
        <f t="shared" si="212"/>
        <v>0.8</v>
      </c>
      <c r="FO210" s="27">
        <f t="shared" si="212"/>
        <v>0.8</v>
      </c>
      <c r="FP210" s="27">
        <f t="shared" si="212"/>
        <v>0.8</v>
      </c>
      <c r="FQ210" s="27">
        <f t="shared" si="212"/>
        <v>0.8</v>
      </c>
      <c r="FR210" s="27">
        <f t="shared" si="212"/>
        <v>0.77419354838709675</v>
      </c>
      <c r="FS210" s="27">
        <f t="shared" si="212"/>
        <v>0.77419354838709675</v>
      </c>
      <c r="FT210" s="27">
        <f t="shared" si="212"/>
        <v>0.77419354838709675</v>
      </c>
      <c r="FU210" s="27">
        <f t="shared" si="212"/>
        <v>0.77419354838709675</v>
      </c>
      <c r="FV210" s="27">
        <f t="shared" si="212"/>
        <v>0.77419354838709675</v>
      </c>
      <c r="FW210" s="27">
        <f t="shared" si="212"/>
        <v>0.77419354838709675</v>
      </c>
      <c r="FX210" s="27">
        <f t="shared" si="212"/>
        <v>0.77419354838709675</v>
      </c>
      <c r="FY210" s="27">
        <f t="shared" si="212"/>
        <v>0.77419354838709675</v>
      </c>
      <c r="FZ210" s="27">
        <f t="shared" si="212"/>
        <v>0.77419354838709675</v>
      </c>
      <c r="GA210" s="27">
        <f t="shared" si="212"/>
        <v>0.77419354838709675</v>
      </c>
      <c r="GB210" s="27">
        <f t="shared" si="212"/>
        <v>0.77419354838709675</v>
      </c>
      <c r="GC210" s="27">
        <f t="shared" si="212"/>
        <v>0.77419354838709675</v>
      </c>
      <c r="GD210" s="27">
        <f t="shared" si="212"/>
        <v>0.77419354838709675</v>
      </c>
      <c r="GE210" s="27">
        <f t="shared" si="212"/>
        <v>0.77419354838709675</v>
      </c>
      <c r="GF210" s="27">
        <f t="shared" si="212"/>
        <v>0.77419354838709675</v>
      </c>
      <c r="GG210" s="27">
        <f t="shared" si="212"/>
        <v>0.77419354838709675</v>
      </c>
      <c r="GH210" s="27">
        <f t="shared" si="212"/>
        <v>0.77419354838709675</v>
      </c>
      <c r="GI210" s="27">
        <f t="shared" si="212"/>
        <v>0.77419354838709675</v>
      </c>
      <c r="GJ210" s="27">
        <f t="shared" si="212"/>
        <v>0.77419354838709675</v>
      </c>
      <c r="GK210" s="27">
        <f t="shared" si="212"/>
        <v>0.77419354838709675</v>
      </c>
      <c r="GL210" s="27">
        <f t="shared" si="212"/>
        <v>0.77419354838709675</v>
      </c>
      <c r="GM210" s="27">
        <f t="shared" si="212"/>
        <v>0.77419354838709675</v>
      </c>
      <c r="GN210" s="27">
        <f t="shared" si="212"/>
        <v>0.77419354838709675</v>
      </c>
      <c r="GO210" s="27">
        <f t="shared" si="212"/>
        <v>0.77419354838709675</v>
      </c>
      <c r="GP210" s="27">
        <f t="shared" si="212"/>
        <v>0.77419354838709675</v>
      </c>
      <c r="GQ210" s="27">
        <f t="shared" si="212"/>
        <v>0.77419354838709675</v>
      </c>
      <c r="GR210" s="27">
        <f t="shared" si="212"/>
        <v>0.77419354838709675</v>
      </c>
      <c r="GS210" s="27">
        <f t="shared" si="212"/>
        <v>0.77419354838709675</v>
      </c>
      <c r="GT210" s="27">
        <f t="shared" si="212"/>
        <v>0.77419354838709675</v>
      </c>
      <c r="GU210" s="27">
        <f t="shared" si="212"/>
        <v>0.77419354838709675</v>
      </c>
      <c r="GV210" s="27">
        <f t="shared" si="212"/>
        <v>0.77419354838709675</v>
      </c>
      <c r="GW210" s="27">
        <f t="shared" si="212"/>
        <v>0.77419354838709675</v>
      </c>
      <c r="GX210" s="27">
        <f t="shared" si="212"/>
        <v>0.77419354838709675</v>
      </c>
      <c r="GY210" s="27">
        <f t="shared" si="212"/>
        <v>0.77419354838709675</v>
      </c>
      <c r="GZ210" s="27">
        <f t="shared" si="212"/>
        <v>0.77419354838709675</v>
      </c>
      <c r="HA210" s="27">
        <f t="shared" si="212"/>
        <v>0.77419354838709675</v>
      </c>
      <c r="HB210" s="27">
        <f t="shared" si="212"/>
        <v>0.77419354838709675</v>
      </c>
      <c r="HC210" s="27">
        <f t="shared" si="212"/>
        <v>0.77419354838709675</v>
      </c>
      <c r="HD210" s="27">
        <f t="shared" si="212"/>
        <v>0.77419354838709675</v>
      </c>
      <c r="HE210" s="27">
        <f t="shared" si="212"/>
        <v>0.77419354838709675</v>
      </c>
      <c r="HF210" s="27">
        <f t="shared" ref="HF210:JQ210" si="213">HF208</f>
        <v>0.77419354838709675</v>
      </c>
      <c r="HG210" s="27">
        <f t="shared" si="213"/>
        <v>0.77419354838709675</v>
      </c>
      <c r="HH210" s="27">
        <f t="shared" si="213"/>
        <v>0.77419354838709675</v>
      </c>
      <c r="HI210" s="27">
        <f t="shared" si="213"/>
        <v>0.77419354838709675</v>
      </c>
      <c r="HJ210" s="27">
        <f t="shared" si="213"/>
        <v>0.77419354838709675</v>
      </c>
      <c r="HK210" s="27">
        <f t="shared" si="213"/>
        <v>0.77419354838709675</v>
      </c>
      <c r="HL210" s="27">
        <f t="shared" si="213"/>
        <v>0.77419354838709675</v>
      </c>
      <c r="HM210" s="27">
        <f t="shared" si="213"/>
        <v>0.77419354838709675</v>
      </c>
      <c r="HN210" s="27">
        <f t="shared" si="213"/>
        <v>0.77419354838709675</v>
      </c>
      <c r="HO210" s="27">
        <f t="shared" si="213"/>
        <v>0.77419354838709675</v>
      </c>
      <c r="HP210" s="27">
        <f t="shared" si="213"/>
        <v>0.77419354838709675</v>
      </c>
      <c r="HQ210" s="27">
        <f t="shared" si="213"/>
        <v>0.77419354838709675</v>
      </c>
      <c r="HR210" s="27">
        <f t="shared" si="213"/>
        <v>0.77419354838709675</v>
      </c>
      <c r="HS210" s="27">
        <f t="shared" si="213"/>
        <v>0.77419354838709675</v>
      </c>
      <c r="HT210" s="27">
        <f t="shared" si="213"/>
        <v>0.77419354838709675</v>
      </c>
      <c r="HU210" s="27">
        <f t="shared" si="213"/>
        <v>0.77419354838709675</v>
      </c>
      <c r="HV210" s="27">
        <f t="shared" si="213"/>
        <v>0.77419354838709675</v>
      </c>
      <c r="HW210" s="27">
        <f t="shared" si="213"/>
        <v>0.77419354838709675</v>
      </c>
      <c r="HX210" s="27">
        <f t="shared" si="213"/>
        <v>0.77419354838709675</v>
      </c>
      <c r="HY210" s="27">
        <f t="shared" si="213"/>
        <v>0.77419354838709675</v>
      </c>
      <c r="HZ210" s="27">
        <f t="shared" si="213"/>
        <v>0.77419354838709675</v>
      </c>
      <c r="IA210" s="27">
        <f t="shared" si="213"/>
        <v>0.77419354838709675</v>
      </c>
      <c r="IB210" s="27">
        <f t="shared" si="213"/>
        <v>0.82758620689655171</v>
      </c>
      <c r="IC210" s="27">
        <f t="shared" si="213"/>
        <v>0.82758620689655171</v>
      </c>
      <c r="ID210" s="27">
        <f t="shared" si="213"/>
        <v>0.82758620689655171</v>
      </c>
      <c r="IE210" s="27">
        <f t="shared" si="213"/>
        <v>0.82758620689655171</v>
      </c>
      <c r="IF210" s="27">
        <f t="shared" si="213"/>
        <v>0.82758620689655171</v>
      </c>
      <c r="IG210" s="27">
        <f t="shared" si="213"/>
        <v>0.82758620689655171</v>
      </c>
      <c r="IH210" s="27">
        <f t="shared" si="213"/>
        <v>0.82758620689655171</v>
      </c>
      <c r="II210" s="27">
        <f t="shared" si="213"/>
        <v>0.82758620689655171</v>
      </c>
      <c r="IJ210" s="27">
        <f t="shared" si="213"/>
        <v>0.82758620689655171</v>
      </c>
      <c r="IK210" s="27">
        <f t="shared" si="213"/>
        <v>0.82758620689655171</v>
      </c>
      <c r="IL210" s="27">
        <f t="shared" si="213"/>
        <v>0.82758620689655171</v>
      </c>
      <c r="IM210" s="27">
        <f t="shared" si="213"/>
        <v>0.82758620689655171</v>
      </c>
      <c r="IN210" s="27">
        <f t="shared" si="213"/>
        <v>0.82758620689655171</v>
      </c>
      <c r="IO210" s="27">
        <f t="shared" si="213"/>
        <v>0.82758620689655171</v>
      </c>
      <c r="IP210" s="27">
        <f t="shared" si="213"/>
        <v>0.82758620689655171</v>
      </c>
      <c r="IQ210" s="27">
        <f t="shared" si="213"/>
        <v>0.82758620689655171</v>
      </c>
      <c r="IR210" s="27">
        <f t="shared" si="213"/>
        <v>0.82758620689655171</v>
      </c>
      <c r="IS210" s="27">
        <f t="shared" si="213"/>
        <v>0.82758620689655171</v>
      </c>
      <c r="IT210" s="27">
        <f t="shared" si="213"/>
        <v>0.82758620689655171</v>
      </c>
      <c r="IU210" s="27">
        <f t="shared" si="213"/>
        <v>0.82758620689655171</v>
      </c>
      <c r="IV210" s="27">
        <f t="shared" si="213"/>
        <v>0.82758620689655171</v>
      </c>
      <c r="IW210" s="27">
        <f t="shared" si="213"/>
        <v>0.82758620689655171</v>
      </c>
      <c r="IX210" s="27">
        <f t="shared" si="213"/>
        <v>0.82758620689655171</v>
      </c>
      <c r="IY210" s="27">
        <f t="shared" si="213"/>
        <v>0.82758620689655171</v>
      </c>
      <c r="IZ210" s="27">
        <f t="shared" si="213"/>
        <v>0.82758620689655171</v>
      </c>
      <c r="JA210" s="27">
        <f t="shared" si="213"/>
        <v>0.82758620689655171</v>
      </c>
      <c r="JB210" s="27">
        <f t="shared" si="213"/>
        <v>0.82758620689655171</v>
      </c>
      <c r="JC210" s="27">
        <f t="shared" si="213"/>
        <v>0.82758620689655171</v>
      </c>
      <c r="JD210" s="27">
        <f t="shared" si="213"/>
        <v>0.82758620689655171</v>
      </c>
      <c r="JE210" s="27">
        <f t="shared" si="213"/>
        <v>0.77419354838709675</v>
      </c>
      <c r="JF210" s="27">
        <f t="shared" si="213"/>
        <v>0.77419354838709675</v>
      </c>
      <c r="JG210" s="27">
        <f t="shared" si="213"/>
        <v>0.77419354838709675</v>
      </c>
      <c r="JH210" s="27">
        <f t="shared" si="213"/>
        <v>0.77419354838709675</v>
      </c>
      <c r="JI210" s="27">
        <f t="shared" si="213"/>
        <v>0.77419354838709675</v>
      </c>
      <c r="JJ210" s="27">
        <f t="shared" si="213"/>
        <v>0.77419354838709675</v>
      </c>
      <c r="JK210" s="27">
        <f t="shared" si="213"/>
        <v>0.77419354838709675</v>
      </c>
      <c r="JL210" s="27">
        <f t="shared" si="213"/>
        <v>0.77419354838709675</v>
      </c>
      <c r="JM210" s="27">
        <f t="shared" si="213"/>
        <v>0.77419354838709675</v>
      </c>
      <c r="JN210" s="27">
        <f t="shared" si="213"/>
        <v>0.77419354838709675</v>
      </c>
      <c r="JO210" s="27">
        <f t="shared" si="213"/>
        <v>0.77419354838709675</v>
      </c>
      <c r="JP210" s="27">
        <f t="shared" si="213"/>
        <v>0.77419354838709675</v>
      </c>
      <c r="JQ210" s="27">
        <f t="shared" si="213"/>
        <v>0.77419354838709675</v>
      </c>
      <c r="JR210" s="27">
        <f t="shared" ref="JR210:MC210" si="214">JR208</f>
        <v>0.77419354838709675</v>
      </c>
      <c r="JS210" s="27">
        <f t="shared" si="214"/>
        <v>0.77419354838709675</v>
      </c>
      <c r="JT210" s="27">
        <f t="shared" si="214"/>
        <v>0.77419354838709675</v>
      </c>
      <c r="JU210" s="27">
        <f t="shared" si="214"/>
        <v>0.77419354838709675</v>
      </c>
      <c r="JV210" s="27">
        <f t="shared" si="214"/>
        <v>0.77419354838709675</v>
      </c>
      <c r="JW210" s="27">
        <f t="shared" si="214"/>
        <v>0.77419354838709675</v>
      </c>
      <c r="JX210" s="27">
        <f t="shared" si="214"/>
        <v>0.77419354838709675</v>
      </c>
      <c r="JY210" s="27">
        <f t="shared" si="214"/>
        <v>0.77419354838709675</v>
      </c>
      <c r="JZ210" s="27">
        <f t="shared" si="214"/>
        <v>0.77419354838709675</v>
      </c>
      <c r="KA210" s="27">
        <f t="shared" si="214"/>
        <v>0.77419354838709675</v>
      </c>
      <c r="KB210" s="27">
        <f t="shared" si="214"/>
        <v>0.77419354838709675</v>
      </c>
      <c r="KC210" s="27">
        <f t="shared" si="214"/>
        <v>0.77419354838709675</v>
      </c>
      <c r="KD210" s="27">
        <f t="shared" si="214"/>
        <v>0.77419354838709675</v>
      </c>
      <c r="KE210" s="27">
        <f t="shared" si="214"/>
        <v>0.77419354838709675</v>
      </c>
      <c r="KF210" s="27">
        <f t="shared" si="214"/>
        <v>0.77419354838709675</v>
      </c>
      <c r="KG210" s="27">
        <f t="shared" si="214"/>
        <v>0.77419354838709675</v>
      </c>
      <c r="KH210" s="27">
        <f t="shared" si="214"/>
        <v>0.77419354838709675</v>
      </c>
      <c r="KI210" s="27">
        <f t="shared" si="214"/>
        <v>0.77419354838709675</v>
      </c>
      <c r="KJ210" s="27">
        <f t="shared" si="214"/>
        <v>0.8</v>
      </c>
      <c r="KK210" s="27">
        <f t="shared" si="214"/>
        <v>0.8</v>
      </c>
      <c r="KL210" s="27">
        <f t="shared" si="214"/>
        <v>0.8</v>
      </c>
      <c r="KM210" s="27">
        <f t="shared" si="214"/>
        <v>0.8</v>
      </c>
      <c r="KN210" s="27">
        <f t="shared" si="214"/>
        <v>0.8</v>
      </c>
      <c r="KO210" s="27">
        <f t="shared" si="214"/>
        <v>0.8</v>
      </c>
      <c r="KP210" s="27">
        <f t="shared" si="214"/>
        <v>0.8</v>
      </c>
      <c r="KQ210" s="27">
        <f t="shared" si="214"/>
        <v>0.8</v>
      </c>
      <c r="KR210" s="27">
        <f t="shared" si="214"/>
        <v>0.8</v>
      </c>
      <c r="KS210" s="27">
        <f t="shared" si="214"/>
        <v>0.8</v>
      </c>
      <c r="KT210" s="27">
        <f t="shared" si="214"/>
        <v>0.8</v>
      </c>
      <c r="KU210" s="27">
        <f t="shared" si="214"/>
        <v>0.8</v>
      </c>
      <c r="KV210" s="27">
        <f t="shared" si="214"/>
        <v>0.8</v>
      </c>
      <c r="KW210" s="27">
        <f t="shared" si="214"/>
        <v>0.8</v>
      </c>
      <c r="KX210" s="27">
        <f t="shared" si="214"/>
        <v>0.8</v>
      </c>
      <c r="KY210" s="27">
        <f t="shared" si="214"/>
        <v>0.8</v>
      </c>
      <c r="KZ210" s="27">
        <f t="shared" si="214"/>
        <v>0.8</v>
      </c>
      <c r="LA210" s="27">
        <f t="shared" si="214"/>
        <v>0.8</v>
      </c>
      <c r="LB210" s="27">
        <f t="shared" si="214"/>
        <v>0.8</v>
      </c>
      <c r="LC210" s="27">
        <f t="shared" si="214"/>
        <v>0.8</v>
      </c>
      <c r="LD210" s="27">
        <f t="shared" si="214"/>
        <v>0.8</v>
      </c>
      <c r="LE210" s="27">
        <f t="shared" si="214"/>
        <v>0.8</v>
      </c>
      <c r="LF210" s="27">
        <f t="shared" si="214"/>
        <v>0.8</v>
      </c>
      <c r="LG210" s="27">
        <f t="shared" si="214"/>
        <v>0.8</v>
      </c>
      <c r="LH210" s="27">
        <f t="shared" si="214"/>
        <v>0.8</v>
      </c>
      <c r="LI210" s="27">
        <f t="shared" si="214"/>
        <v>0.8</v>
      </c>
      <c r="LJ210" s="27">
        <f t="shared" si="214"/>
        <v>0.8</v>
      </c>
      <c r="LK210" s="27">
        <f t="shared" si="214"/>
        <v>0.8</v>
      </c>
      <c r="LL210" s="27">
        <f t="shared" si="214"/>
        <v>0.8</v>
      </c>
      <c r="LM210" s="27">
        <f t="shared" si="214"/>
        <v>0.8</v>
      </c>
      <c r="LN210" s="27">
        <f t="shared" si="214"/>
        <v>0.77419354838709675</v>
      </c>
      <c r="LO210" s="27">
        <f t="shared" si="214"/>
        <v>0.77419354838709675</v>
      </c>
      <c r="LP210" s="27">
        <f t="shared" si="214"/>
        <v>0.77419354838709675</v>
      </c>
      <c r="LQ210" s="27">
        <f t="shared" si="214"/>
        <v>0.77419354838709675</v>
      </c>
      <c r="LR210" s="27">
        <f t="shared" si="214"/>
        <v>0.77419354838709675</v>
      </c>
      <c r="LS210" s="27">
        <f t="shared" si="214"/>
        <v>0.77419354838709675</v>
      </c>
      <c r="LT210" s="27">
        <f t="shared" si="214"/>
        <v>0.77419354838709675</v>
      </c>
      <c r="LU210" s="27">
        <f t="shared" si="214"/>
        <v>0.77419354838709675</v>
      </c>
      <c r="LV210" s="27">
        <f t="shared" si="214"/>
        <v>0.77419354838709675</v>
      </c>
      <c r="LW210" s="27">
        <f t="shared" si="214"/>
        <v>0.77419354838709675</v>
      </c>
      <c r="LX210" s="27">
        <f t="shared" si="214"/>
        <v>0.77419354838709675</v>
      </c>
      <c r="LY210" s="27">
        <f t="shared" si="214"/>
        <v>0.77419354838709675</v>
      </c>
      <c r="LZ210" s="27">
        <f t="shared" si="214"/>
        <v>0.77419354838709675</v>
      </c>
      <c r="MA210" s="27">
        <f t="shared" si="214"/>
        <v>0.77419354838709675</v>
      </c>
      <c r="MB210" s="27">
        <f t="shared" si="214"/>
        <v>0.77419354838709675</v>
      </c>
      <c r="MC210" s="27">
        <f t="shared" si="214"/>
        <v>0.77419354838709675</v>
      </c>
      <c r="MD210" s="27">
        <f t="shared" ref="MD210:NV210" si="215">MD208</f>
        <v>0.77419354838709675</v>
      </c>
      <c r="ME210" s="27">
        <f t="shared" si="215"/>
        <v>0.77419354838709675</v>
      </c>
      <c r="MF210" s="27">
        <f t="shared" si="215"/>
        <v>0.77419354838709675</v>
      </c>
      <c r="MG210" s="27">
        <f t="shared" si="215"/>
        <v>0.77419354838709675</v>
      </c>
      <c r="MH210" s="27">
        <f t="shared" si="215"/>
        <v>0.77419354838709675</v>
      </c>
      <c r="MI210" s="27">
        <f t="shared" si="215"/>
        <v>0.77419354838709675</v>
      </c>
      <c r="MJ210" s="27">
        <f t="shared" si="215"/>
        <v>0.77419354838709675</v>
      </c>
      <c r="MK210" s="27">
        <f t="shared" si="215"/>
        <v>0.77419354838709675</v>
      </c>
      <c r="ML210" s="27">
        <f t="shared" si="215"/>
        <v>0.77419354838709675</v>
      </c>
      <c r="MM210" s="27">
        <f t="shared" si="215"/>
        <v>0.77419354838709675</v>
      </c>
      <c r="MN210" s="27">
        <f t="shared" si="215"/>
        <v>0.77419354838709675</v>
      </c>
      <c r="MO210" s="27">
        <f t="shared" si="215"/>
        <v>0.77419354838709675</v>
      </c>
      <c r="MP210" s="27">
        <f t="shared" si="215"/>
        <v>0.77419354838709675</v>
      </c>
      <c r="MQ210" s="27">
        <f t="shared" si="215"/>
        <v>0.77419354838709675</v>
      </c>
      <c r="MR210" s="27">
        <f t="shared" si="215"/>
        <v>0.77419354838709675</v>
      </c>
      <c r="MS210" s="27">
        <f t="shared" si="215"/>
        <v>0.8</v>
      </c>
      <c r="MT210" s="27">
        <f t="shared" si="215"/>
        <v>0.8</v>
      </c>
      <c r="MU210" s="27">
        <f t="shared" si="215"/>
        <v>0.8</v>
      </c>
      <c r="MV210" s="27">
        <f t="shared" si="215"/>
        <v>0.8</v>
      </c>
      <c r="MW210" s="27">
        <f t="shared" si="215"/>
        <v>0.8</v>
      </c>
      <c r="MX210" s="27">
        <f t="shared" si="215"/>
        <v>0.8</v>
      </c>
      <c r="MY210" s="27">
        <f t="shared" si="215"/>
        <v>0.8</v>
      </c>
      <c r="MZ210" s="27">
        <f t="shared" si="215"/>
        <v>0.8</v>
      </c>
      <c r="NA210" s="27">
        <f t="shared" si="215"/>
        <v>0.8</v>
      </c>
      <c r="NB210" s="27">
        <f t="shared" si="215"/>
        <v>0.8</v>
      </c>
      <c r="NC210" s="27">
        <f t="shared" si="215"/>
        <v>0.8</v>
      </c>
      <c r="ND210" s="27">
        <f t="shared" si="215"/>
        <v>0.8</v>
      </c>
      <c r="NE210" s="27">
        <f t="shared" si="215"/>
        <v>0.8</v>
      </c>
      <c r="NF210" s="27">
        <f t="shared" si="215"/>
        <v>0.8</v>
      </c>
      <c r="NG210" s="27">
        <f t="shared" si="215"/>
        <v>0.8</v>
      </c>
      <c r="NH210" s="27">
        <f t="shared" si="215"/>
        <v>0.8</v>
      </c>
      <c r="NI210" s="27">
        <f t="shared" si="215"/>
        <v>0.8</v>
      </c>
      <c r="NJ210" s="27">
        <f t="shared" si="215"/>
        <v>0.8</v>
      </c>
      <c r="NK210" s="27">
        <f t="shared" si="215"/>
        <v>0.8</v>
      </c>
      <c r="NL210" s="27">
        <f t="shared" si="215"/>
        <v>0.8</v>
      </c>
      <c r="NM210" s="27">
        <f t="shared" si="215"/>
        <v>0.8</v>
      </c>
      <c r="NN210" s="27">
        <f t="shared" si="215"/>
        <v>0.8</v>
      </c>
      <c r="NO210" s="27">
        <f t="shared" si="215"/>
        <v>0.8</v>
      </c>
      <c r="NP210" s="27">
        <f t="shared" si="215"/>
        <v>0.8</v>
      </c>
      <c r="NQ210" s="27">
        <f t="shared" si="215"/>
        <v>0.8</v>
      </c>
      <c r="NR210" s="27">
        <f t="shared" si="215"/>
        <v>0.8</v>
      </c>
      <c r="NS210" s="27">
        <f t="shared" si="215"/>
        <v>0.8</v>
      </c>
      <c r="NT210" s="27">
        <f t="shared" si="215"/>
        <v>0.8</v>
      </c>
      <c r="NU210" s="27">
        <f t="shared" si="215"/>
        <v>0.8</v>
      </c>
      <c r="NV210" s="27">
        <f t="shared" si="215"/>
        <v>0.8</v>
      </c>
    </row>
    <row r="211" spans="1:38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8"/>
      <c r="K211" s="1"/>
      <c r="L211" s="1"/>
      <c r="M211" s="1"/>
      <c r="N211" s="1"/>
      <c r="O211" s="1"/>
      <c r="P211" s="16" t="str">
        <f>structure!$S$13</f>
        <v>контроль</v>
      </c>
      <c r="Q211" s="33"/>
      <c r="R211" s="36">
        <f>R210-R208</f>
        <v>0</v>
      </c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</row>
    <row r="212" spans="1:386" s="7" customFormat="1" x14ac:dyDescent="0.25">
      <c r="A212" s="5"/>
      <c r="B212" s="5"/>
      <c r="C212" s="5"/>
      <c r="D212" s="5"/>
      <c r="E212" s="5"/>
      <c r="F212" s="5"/>
      <c r="G212" s="5" t="str">
        <f>KPI!$L$55</f>
        <v>КЗ по расходам на персонал</v>
      </c>
      <c r="H212" s="5"/>
      <c r="I212" s="5"/>
      <c r="J212" s="20" t="str">
        <f>IF($G212="","",INDEX(KPI!$N$11:$N$121,SUMIFS(KPI!$K$11:$K$121,KPI!$L$11:$L$121,$G212)))</f>
        <v>тыс.руб.</v>
      </c>
      <c r="K212" s="5"/>
      <c r="L212" s="5"/>
      <c r="M212" s="5"/>
      <c r="N212" s="5"/>
      <c r="O212" s="5"/>
      <c r="P212" s="5"/>
      <c r="Q212" s="5"/>
      <c r="R212" s="27"/>
      <c r="S212" s="5"/>
      <c r="T212" s="5"/>
      <c r="U212" s="27">
        <f>IF(SUM($U208:U208)&gt;=SUM($U210:U210),SUM($U208:U208)-SUM($U210:U210),0)</f>
        <v>0</v>
      </c>
      <c r="V212" s="27">
        <f>IF(SUM($U208:V208)&gt;=SUM($U210:V210),SUM($U208:V208)-SUM($U210:V210),0)</f>
        <v>0</v>
      </c>
      <c r="W212" s="27">
        <f>IF(SUM($U208:W208)&gt;=SUM($U210:W210),SUM($U208:W208)-SUM($U210:W210),0)</f>
        <v>0</v>
      </c>
      <c r="X212" s="27">
        <f>IF(SUM($U208:X208)&gt;=SUM($U210:X210),SUM($U208:X208)-SUM($U210:X210),0)</f>
        <v>0</v>
      </c>
      <c r="Y212" s="27">
        <f>IF(SUM($U208:Y208)&gt;=SUM($U210:Y210),SUM($U208:Y208)-SUM($U210:Y210),0)</f>
        <v>0</v>
      </c>
      <c r="Z212" s="27">
        <f>IF(SUM($U208:Z208)&gt;=SUM($U210:Z210),SUM($U208:Z208)-SUM($U210:Z210),0)</f>
        <v>0</v>
      </c>
      <c r="AA212" s="27">
        <f>IF(SUM($U208:AA208)&gt;=SUM($U210:AA210),SUM($U208:AA208)-SUM($U210:AA210),0)</f>
        <v>0</v>
      </c>
      <c r="AB212" s="27">
        <f>IF(SUM($U208:AB208)&gt;=SUM($U210:AB210),SUM($U208:AB208)-SUM($U210:AB210),0)</f>
        <v>0</v>
      </c>
      <c r="AC212" s="27">
        <f>IF(SUM($U208:AC208)&gt;=SUM($U210:AC210),SUM($U208:AC208)-SUM($U210:AC210),0)</f>
        <v>0</v>
      </c>
      <c r="AD212" s="27">
        <f>IF(SUM($U208:AD208)&gt;=SUM($U210:AD210),SUM($U208:AD208)-SUM($U210:AD210),0)</f>
        <v>0</v>
      </c>
      <c r="AE212" s="27">
        <f>IF(SUM($U208:AE208)&gt;=SUM($U210:AE210),SUM($U208:AE208)-SUM($U210:AE210),0)</f>
        <v>0</v>
      </c>
      <c r="AF212" s="27">
        <f>IF(SUM($U208:AF208)&gt;=SUM($U210:AF210),SUM($U208:AF208)-SUM($U210:AF210),0)</f>
        <v>0</v>
      </c>
      <c r="AG212" s="27">
        <f>IF(SUM($U208:AG208)&gt;=SUM($U210:AG210),SUM($U208:AG208)-SUM($U210:AG210),0)</f>
        <v>0</v>
      </c>
      <c r="AH212" s="27">
        <f>IF(SUM($U208:AH208)&gt;=SUM($U210:AH210),SUM($U208:AH208)-SUM($U210:AH210),0)</f>
        <v>0</v>
      </c>
      <c r="AI212" s="27">
        <f>IF(SUM($U208:AI208)&gt;=SUM($U210:AI210),SUM($U208:AI208)-SUM($U210:AI210),0)</f>
        <v>0</v>
      </c>
      <c r="AJ212" s="27">
        <f>IF(SUM($U208:AJ208)&gt;=SUM($U210:AJ210),SUM($U208:AJ208)-SUM($U210:AJ210),0)</f>
        <v>0</v>
      </c>
      <c r="AK212" s="27">
        <f>IF(SUM($U208:AK208)&gt;=SUM($U210:AK210),SUM($U208:AK208)-SUM($U210:AK210),0)</f>
        <v>0</v>
      </c>
      <c r="AL212" s="27">
        <f>IF(SUM($U208:AL208)&gt;=SUM($U210:AL210),SUM($U208:AL208)-SUM($U210:AL210),0)</f>
        <v>0</v>
      </c>
      <c r="AM212" s="27">
        <f>IF(SUM($U208:AM208)&gt;=SUM($U210:AM210),SUM($U208:AM208)-SUM($U210:AM210),0)</f>
        <v>0</v>
      </c>
      <c r="AN212" s="27">
        <f>IF(SUM($U208:AN208)&gt;=SUM($U210:AN210),SUM($U208:AN208)-SUM($U210:AN210),0)</f>
        <v>0</v>
      </c>
      <c r="AO212" s="27">
        <f>IF(SUM($U208:AO208)&gt;=SUM($U210:AO210),SUM($U208:AO208)-SUM($U210:AO210),0)</f>
        <v>0</v>
      </c>
      <c r="AP212" s="27">
        <f>IF(SUM($U208:AP208)&gt;=SUM($U210:AP210),SUM($U208:AP208)-SUM($U210:AP210),0)</f>
        <v>0</v>
      </c>
      <c r="AQ212" s="27">
        <f>IF(SUM($U208:AQ208)&gt;=SUM($U210:AQ210),SUM($U208:AQ208)-SUM($U210:AQ210),0)</f>
        <v>0</v>
      </c>
      <c r="AR212" s="27">
        <f>IF(SUM($U208:AR208)&gt;=SUM($U210:AR210),SUM($U208:AR208)-SUM($U210:AR210),0)</f>
        <v>0</v>
      </c>
      <c r="AS212" s="27">
        <f>IF(SUM($U208:AS208)&gt;=SUM($U210:AS210),SUM($U208:AS208)-SUM($U210:AS210),0)</f>
        <v>0</v>
      </c>
      <c r="AT212" s="27">
        <f>IF(SUM($U208:AT208)&gt;=SUM($U210:AT210),SUM($U208:AT208)-SUM($U210:AT210),0)</f>
        <v>0</v>
      </c>
      <c r="AU212" s="27">
        <f>IF(SUM($U208:AU208)&gt;=SUM($U210:AU210),SUM($U208:AU208)-SUM($U210:AU210),0)</f>
        <v>0</v>
      </c>
      <c r="AV212" s="27">
        <f>IF(SUM($U208:AV208)&gt;=SUM($U210:AV210),SUM($U208:AV208)-SUM($U210:AV210),0)</f>
        <v>0</v>
      </c>
      <c r="AW212" s="27">
        <f>IF(SUM($U208:AW208)&gt;=SUM($U210:AW210),SUM($U208:AW208)-SUM($U210:AW210),0)</f>
        <v>0</v>
      </c>
      <c r="AX212" s="27">
        <f>IF(SUM($U208:AX208)&gt;=SUM($U210:AX210),SUM($U208:AX208)-SUM($U210:AX210),0)</f>
        <v>0</v>
      </c>
      <c r="AY212" s="27">
        <f>IF(SUM($U208:AY208)&gt;=SUM($U210:AY210),SUM($U208:AY208)-SUM($U210:AY210),0)</f>
        <v>0</v>
      </c>
      <c r="AZ212" s="27">
        <f>IF(SUM($U208:AZ208)&gt;=SUM($U210:AZ210),SUM($U208:AZ208)-SUM($U210:AZ210),0)</f>
        <v>0</v>
      </c>
      <c r="BA212" s="27">
        <f>IF(SUM($U208:BA208)&gt;=SUM($U210:BA210),SUM($U208:BA208)-SUM($U210:BA210),0)</f>
        <v>0</v>
      </c>
      <c r="BB212" s="27">
        <f>IF(SUM($U208:BB208)&gt;=SUM($U210:BB210),SUM($U208:BB208)-SUM($U210:BB210),0)</f>
        <v>0</v>
      </c>
      <c r="BC212" s="27">
        <f>IF(SUM($U208:BC208)&gt;=SUM($U210:BC210),SUM($U208:BC208)-SUM($U210:BC210),0)</f>
        <v>0</v>
      </c>
      <c r="BD212" s="27">
        <f>IF(SUM($U208:BD208)&gt;=SUM($U210:BD210),SUM($U208:BD208)-SUM($U210:BD210),0)</f>
        <v>0</v>
      </c>
      <c r="BE212" s="27">
        <f>IF(SUM($U208:BE208)&gt;=SUM($U210:BE210),SUM($U208:BE208)-SUM($U210:BE210),0)</f>
        <v>0</v>
      </c>
      <c r="BF212" s="27">
        <f>IF(SUM($U208:BF208)&gt;=SUM($U210:BF210),SUM($U208:BF208)-SUM($U210:BF210),0)</f>
        <v>0</v>
      </c>
      <c r="BG212" s="27">
        <f>IF(SUM($U208:BG208)&gt;=SUM($U210:BG210),SUM($U208:BG208)-SUM($U210:BG210),0)</f>
        <v>0</v>
      </c>
      <c r="BH212" s="27">
        <f>IF(SUM($U208:BH208)&gt;=SUM($U210:BH210),SUM($U208:BH208)-SUM($U210:BH210),0)</f>
        <v>0</v>
      </c>
      <c r="BI212" s="27">
        <f>IF(SUM($U208:BI208)&gt;=SUM($U210:BI210),SUM($U208:BI208)-SUM($U210:BI210),0)</f>
        <v>0</v>
      </c>
      <c r="BJ212" s="27">
        <f>IF(SUM($U208:BJ208)&gt;=SUM($U210:BJ210),SUM($U208:BJ208)-SUM($U210:BJ210),0)</f>
        <v>0</v>
      </c>
      <c r="BK212" s="27">
        <f>IF(SUM($U208:BK208)&gt;=SUM($U210:BK210),SUM($U208:BK208)-SUM($U210:BK210),0)</f>
        <v>0</v>
      </c>
      <c r="BL212" s="27">
        <f>IF(SUM($U208:BL208)&gt;=SUM($U210:BL210),SUM($U208:BL208)-SUM($U210:BL210),0)</f>
        <v>0</v>
      </c>
      <c r="BM212" s="27">
        <f>IF(SUM($U208:BM208)&gt;=SUM($U210:BM210),SUM($U208:BM208)-SUM($U210:BM210),0)</f>
        <v>0</v>
      </c>
      <c r="BN212" s="27">
        <f>IF(SUM($U208:BN208)&gt;=SUM($U210:BN210),SUM($U208:BN208)-SUM($U210:BN210),0)</f>
        <v>0</v>
      </c>
      <c r="BO212" s="27">
        <f>IF(SUM($U208:BO208)&gt;=SUM($U210:BO210),SUM($U208:BO208)-SUM($U210:BO210),0)</f>
        <v>0</v>
      </c>
      <c r="BP212" s="27">
        <f>IF(SUM($U208:BP208)&gt;=SUM($U210:BP210),SUM($U208:BP208)-SUM($U210:BP210),0)</f>
        <v>0</v>
      </c>
      <c r="BQ212" s="27">
        <f>IF(SUM($U208:BQ208)&gt;=SUM($U210:BQ210),SUM($U208:BQ208)-SUM($U210:BQ210),0)</f>
        <v>0</v>
      </c>
      <c r="BR212" s="27">
        <f>IF(SUM($U208:BR208)&gt;=SUM($U210:BR210),SUM($U208:BR208)-SUM($U210:BR210),0)</f>
        <v>0</v>
      </c>
      <c r="BS212" s="27">
        <f>IF(SUM($U208:BS208)&gt;=SUM($U210:BS210),SUM($U208:BS208)-SUM($U210:BS210),0)</f>
        <v>0</v>
      </c>
      <c r="BT212" s="27">
        <f>IF(SUM($U208:BT208)&gt;=SUM($U210:BT210),SUM($U208:BT208)-SUM($U210:BT210),0)</f>
        <v>0</v>
      </c>
      <c r="BU212" s="27">
        <f>IF(SUM($U208:BU208)&gt;=SUM($U210:BU210),SUM($U208:BU208)-SUM($U210:BU210),0)</f>
        <v>0</v>
      </c>
      <c r="BV212" s="27">
        <f>IF(SUM($U208:BV208)&gt;=SUM($U210:BV210),SUM($U208:BV208)-SUM($U210:BV210),0)</f>
        <v>0</v>
      </c>
      <c r="BW212" s="27">
        <f>IF(SUM($U208:BW208)&gt;=SUM($U210:BW210),SUM($U208:BW208)-SUM($U210:BW210),0)</f>
        <v>0</v>
      </c>
      <c r="BX212" s="27">
        <f>IF(SUM($U208:BX208)&gt;=SUM($U210:BX210),SUM($U208:BX208)-SUM($U210:BX210),0)</f>
        <v>0</v>
      </c>
      <c r="BY212" s="27">
        <f>IF(SUM($U208:BY208)&gt;=SUM($U210:BY210),SUM($U208:BY208)-SUM($U210:BY210),0)</f>
        <v>0</v>
      </c>
      <c r="BZ212" s="27">
        <f>IF(SUM($U208:BZ208)&gt;=SUM($U210:BZ210),SUM($U208:BZ208)-SUM($U210:BZ210),0)</f>
        <v>0</v>
      </c>
      <c r="CA212" s="27">
        <f>IF(SUM($U208:CA208)&gt;=SUM($U210:CA210),SUM($U208:CA208)-SUM($U210:CA210),0)</f>
        <v>0</v>
      </c>
      <c r="CB212" s="27">
        <f>IF(SUM($U208:CB208)&gt;=SUM($U210:CB210),SUM($U208:CB208)-SUM($U210:CB210),0)</f>
        <v>0</v>
      </c>
      <c r="CC212" s="27">
        <f>IF(SUM($U208:CC208)&gt;=SUM($U210:CC210),SUM($U208:CC208)-SUM($U210:CC210),0)</f>
        <v>0</v>
      </c>
      <c r="CD212" s="27">
        <f>IF(SUM($U208:CD208)&gt;=SUM($U210:CD210),SUM($U208:CD208)-SUM($U210:CD210),0)</f>
        <v>0</v>
      </c>
      <c r="CE212" s="27">
        <f>IF(SUM($U208:CE208)&gt;=SUM($U210:CE210),SUM($U208:CE208)-SUM($U210:CE210),0)</f>
        <v>0</v>
      </c>
      <c r="CF212" s="27">
        <f>IF(SUM($U208:CF208)&gt;=SUM($U210:CF210),SUM($U208:CF208)-SUM($U210:CF210),0)</f>
        <v>0</v>
      </c>
      <c r="CG212" s="27">
        <f>IF(SUM($U208:CG208)&gt;=SUM($U210:CG210),SUM($U208:CG208)-SUM($U210:CG210),0)</f>
        <v>0</v>
      </c>
      <c r="CH212" s="27">
        <f>IF(SUM($U208:CH208)&gt;=SUM($U210:CH210),SUM($U208:CH208)-SUM($U210:CH210),0)</f>
        <v>0</v>
      </c>
      <c r="CI212" s="27">
        <f>IF(SUM($U208:CI208)&gt;=SUM($U210:CI210),SUM($U208:CI208)-SUM($U210:CI210),0)</f>
        <v>0</v>
      </c>
      <c r="CJ212" s="27">
        <f>IF(SUM($U208:CJ208)&gt;=SUM($U210:CJ210),SUM($U208:CJ208)-SUM($U210:CJ210),0)</f>
        <v>0</v>
      </c>
      <c r="CK212" s="27">
        <f>IF(SUM($U208:CK208)&gt;=SUM($U210:CK210),SUM($U208:CK208)-SUM($U210:CK210),0)</f>
        <v>0</v>
      </c>
      <c r="CL212" s="27">
        <f>IF(SUM($U208:CL208)&gt;=SUM($U210:CL210),SUM($U208:CL208)-SUM($U210:CL210),0)</f>
        <v>0</v>
      </c>
      <c r="CM212" s="27">
        <f>IF(SUM($U208:CM208)&gt;=SUM($U210:CM210),SUM($U208:CM208)-SUM($U210:CM210),0)</f>
        <v>0</v>
      </c>
      <c r="CN212" s="27">
        <f>IF(SUM($U208:CN208)&gt;=SUM($U210:CN210),SUM($U208:CN208)-SUM($U210:CN210),0)</f>
        <v>0</v>
      </c>
      <c r="CO212" s="27">
        <f>IF(SUM($U208:CO208)&gt;=SUM($U210:CO210),SUM($U208:CO208)-SUM($U210:CO210),0)</f>
        <v>0</v>
      </c>
      <c r="CP212" s="27">
        <f>IF(SUM($U208:CP208)&gt;=SUM($U210:CP210),SUM($U208:CP208)-SUM($U210:CP210),0)</f>
        <v>0</v>
      </c>
      <c r="CQ212" s="27">
        <f>IF(SUM($U208:CQ208)&gt;=SUM($U210:CQ210),SUM($U208:CQ208)-SUM($U210:CQ210),0)</f>
        <v>0</v>
      </c>
      <c r="CR212" s="27">
        <f>IF(SUM($U208:CR208)&gt;=SUM($U210:CR210),SUM($U208:CR208)-SUM($U210:CR210),0)</f>
        <v>0</v>
      </c>
      <c r="CS212" s="27">
        <f>IF(SUM($U208:CS208)&gt;=SUM($U210:CS210),SUM($U208:CS208)-SUM($U210:CS210),0)</f>
        <v>0</v>
      </c>
      <c r="CT212" s="27">
        <f>IF(SUM($U208:CT208)&gt;=SUM($U210:CT210),SUM($U208:CT208)-SUM($U210:CT210),0)</f>
        <v>0</v>
      </c>
      <c r="CU212" s="27">
        <f>IF(SUM($U208:CU208)&gt;=SUM($U210:CU210),SUM($U208:CU208)-SUM($U210:CU210),0)</f>
        <v>0</v>
      </c>
      <c r="CV212" s="27">
        <f>IF(SUM($U208:CV208)&gt;=SUM($U210:CV210),SUM($U208:CV208)-SUM($U210:CV210),0)</f>
        <v>0</v>
      </c>
      <c r="CW212" s="27">
        <f>IF(SUM($U208:CW208)&gt;=SUM($U210:CW210),SUM($U208:CW208)-SUM($U210:CW210),0)</f>
        <v>0</v>
      </c>
      <c r="CX212" s="27">
        <f>IF(SUM($U208:CX208)&gt;=SUM($U210:CX210),SUM($U208:CX208)-SUM($U210:CX210),0)</f>
        <v>0</v>
      </c>
      <c r="CY212" s="27">
        <f>IF(SUM($U208:CY208)&gt;=SUM($U210:CY210),SUM($U208:CY208)-SUM($U210:CY210),0)</f>
        <v>0</v>
      </c>
      <c r="CZ212" s="27">
        <f>IF(SUM($U208:CZ208)&gt;=SUM($U210:CZ210),SUM($U208:CZ208)-SUM($U210:CZ210),0)</f>
        <v>0</v>
      </c>
      <c r="DA212" s="27">
        <f>IF(SUM($U208:DA208)&gt;=SUM($U210:DA210),SUM($U208:DA208)-SUM($U210:DA210),0)</f>
        <v>0</v>
      </c>
      <c r="DB212" s="27">
        <f>IF(SUM($U208:DB208)&gt;=SUM($U210:DB210),SUM($U208:DB208)-SUM($U210:DB210),0)</f>
        <v>0</v>
      </c>
      <c r="DC212" s="27">
        <f>IF(SUM($U208:DC208)&gt;=SUM($U210:DC210),SUM($U208:DC208)-SUM($U210:DC210),0)</f>
        <v>0</v>
      </c>
      <c r="DD212" s="27">
        <f>IF(SUM($U208:DD208)&gt;=SUM($U210:DD210),SUM($U208:DD208)-SUM($U210:DD210),0)</f>
        <v>0</v>
      </c>
      <c r="DE212" s="27">
        <f>IF(SUM($U208:DE208)&gt;=SUM($U210:DE210),SUM($U208:DE208)-SUM($U210:DE210),0)</f>
        <v>0</v>
      </c>
      <c r="DF212" s="27">
        <f>IF(SUM($U208:DF208)&gt;=SUM($U210:DF210),SUM($U208:DF208)-SUM($U210:DF210),0)</f>
        <v>0</v>
      </c>
      <c r="DG212" s="27">
        <f>IF(SUM($U208:DG208)&gt;=SUM($U210:DG210),SUM($U208:DG208)-SUM($U210:DG210),0)</f>
        <v>0</v>
      </c>
      <c r="DH212" s="27">
        <f>IF(SUM($U208:DH208)&gt;=SUM($U210:DH210),SUM($U208:DH208)-SUM($U210:DH210),0)</f>
        <v>0</v>
      </c>
      <c r="DI212" s="27">
        <f>IF(SUM($U208:DI208)&gt;=SUM($U210:DI210),SUM($U208:DI208)-SUM($U210:DI210),0)</f>
        <v>0</v>
      </c>
      <c r="DJ212" s="27">
        <f>IF(SUM($U208:DJ208)&gt;=SUM($U210:DJ210),SUM($U208:DJ208)-SUM($U210:DJ210),0)</f>
        <v>0</v>
      </c>
      <c r="DK212" s="27">
        <f>IF(SUM($U208:DK208)&gt;=SUM($U210:DK210),SUM($U208:DK208)-SUM($U210:DK210),0)</f>
        <v>0</v>
      </c>
      <c r="DL212" s="27">
        <f>IF(SUM($U208:DL208)&gt;=SUM($U210:DL210),SUM($U208:DL208)-SUM($U210:DL210),0)</f>
        <v>0</v>
      </c>
      <c r="DM212" s="27">
        <f>IF(SUM($U208:DM208)&gt;=SUM($U210:DM210),SUM($U208:DM208)-SUM($U210:DM210),0)</f>
        <v>0</v>
      </c>
      <c r="DN212" s="27">
        <f>IF(SUM($U208:DN208)&gt;=SUM($U210:DN210),SUM($U208:DN208)-SUM($U210:DN210),0)</f>
        <v>0</v>
      </c>
      <c r="DO212" s="27">
        <f>IF(SUM($U208:DO208)&gt;=SUM($U210:DO210),SUM($U208:DO208)-SUM($U210:DO210),0)</f>
        <v>0</v>
      </c>
      <c r="DP212" s="27">
        <f>IF(SUM($U208:DP208)&gt;=SUM($U210:DP210),SUM($U208:DP208)-SUM($U210:DP210),0)</f>
        <v>0</v>
      </c>
      <c r="DQ212" s="27">
        <f>IF(SUM($U208:DQ208)&gt;=SUM($U210:DQ210),SUM($U208:DQ208)-SUM($U210:DQ210),0)</f>
        <v>0</v>
      </c>
      <c r="DR212" s="27">
        <f>IF(SUM($U208:DR208)&gt;=SUM($U210:DR210),SUM($U208:DR208)-SUM($U210:DR210),0)</f>
        <v>0</v>
      </c>
      <c r="DS212" s="27">
        <f>IF(SUM($U208:DS208)&gt;=SUM($U210:DS210),SUM($U208:DS208)-SUM($U210:DS210),0)</f>
        <v>0</v>
      </c>
      <c r="DT212" s="27">
        <f>IF(SUM($U208:DT208)&gt;=SUM($U210:DT210),SUM($U208:DT208)-SUM($U210:DT210),0)</f>
        <v>0</v>
      </c>
      <c r="DU212" s="27">
        <f>IF(SUM($U208:DU208)&gt;=SUM($U210:DU210),SUM($U208:DU208)-SUM($U210:DU210),0)</f>
        <v>0</v>
      </c>
      <c r="DV212" s="27">
        <f>IF(SUM($U208:DV208)&gt;=SUM($U210:DV210),SUM($U208:DV208)-SUM($U210:DV210),0)</f>
        <v>0</v>
      </c>
      <c r="DW212" s="27">
        <f>IF(SUM($U208:DW208)&gt;=SUM($U210:DW210),SUM($U208:DW208)-SUM($U210:DW210),0)</f>
        <v>0</v>
      </c>
      <c r="DX212" s="27">
        <f>IF(SUM($U208:DX208)&gt;=SUM($U210:DX210),SUM($U208:DX208)-SUM($U210:DX210),0)</f>
        <v>0</v>
      </c>
      <c r="DY212" s="27">
        <f>IF(SUM($U208:DY208)&gt;=SUM($U210:DY210),SUM($U208:DY208)-SUM($U210:DY210),0)</f>
        <v>0</v>
      </c>
      <c r="DZ212" s="27">
        <f>IF(SUM($U208:DZ208)&gt;=SUM($U210:DZ210),SUM($U208:DZ208)-SUM($U210:DZ210),0)</f>
        <v>0</v>
      </c>
      <c r="EA212" s="27">
        <f>IF(SUM($U208:EA208)&gt;=SUM($U210:EA210),SUM($U208:EA208)-SUM($U210:EA210),0)</f>
        <v>0</v>
      </c>
      <c r="EB212" s="27">
        <f>IF(SUM($U208:EB208)&gt;=SUM($U210:EB210),SUM($U208:EB208)-SUM($U210:EB210),0)</f>
        <v>0</v>
      </c>
      <c r="EC212" s="27">
        <f>IF(SUM($U208:EC208)&gt;=SUM($U210:EC210),SUM($U208:EC208)-SUM($U210:EC210),0)</f>
        <v>0</v>
      </c>
      <c r="ED212" s="27">
        <f>IF(SUM($U208:ED208)&gt;=SUM($U210:ED210),SUM($U208:ED208)-SUM($U210:ED210),0)</f>
        <v>0</v>
      </c>
      <c r="EE212" s="27">
        <f>IF(SUM($U208:EE208)&gt;=SUM($U210:EE210),SUM($U208:EE208)-SUM($U210:EE210),0)</f>
        <v>0</v>
      </c>
      <c r="EF212" s="27">
        <f>IF(SUM($U208:EF208)&gt;=SUM($U210:EF210),SUM($U208:EF208)-SUM($U210:EF210),0)</f>
        <v>0</v>
      </c>
      <c r="EG212" s="27">
        <f>IF(SUM($U208:EG208)&gt;=SUM($U210:EG210),SUM($U208:EG208)-SUM($U210:EG210),0)</f>
        <v>0</v>
      </c>
      <c r="EH212" s="27">
        <f>IF(SUM($U208:EH208)&gt;=SUM($U210:EH210),SUM($U208:EH208)-SUM($U210:EH210),0)</f>
        <v>0</v>
      </c>
      <c r="EI212" s="27">
        <f>IF(SUM($U208:EI208)&gt;=SUM($U210:EI210),SUM($U208:EI208)-SUM($U210:EI210),0)</f>
        <v>0</v>
      </c>
      <c r="EJ212" s="27">
        <f>IF(SUM($U208:EJ208)&gt;=SUM($U210:EJ210),SUM($U208:EJ208)-SUM($U210:EJ210),0)</f>
        <v>0</v>
      </c>
      <c r="EK212" s="27">
        <f>IF(SUM($U208:EK208)&gt;=SUM($U210:EK210),SUM($U208:EK208)-SUM($U210:EK210),0)</f>
        <v>0</v>
      </c>
      <c r="EL212" s="27">
        <f>IF(SUM($U208:EL208)&gt;=SUM($U210:EL210),SUM($U208:EL208)-SUM($U210:EL210),0)</f>
        <v>0</v>
      </c>
      <c r="EM212" s="27">
        <f>IF(SUM($U208:EM208)&gt;=SUM($U210:EM210),SUM($U208:EM208)-SUM($U210:EM210),0)</f>
        <v>0</v>
      </c>
      <c r="EN212" s="27">
        <f>IF(SUM($U208:EN208)&gt;=SUM($U210:EN210),SUM($U208:EN208)-SUM($U210:EN210),0)</f>
        <v>0</v>
      </c>
      <c r="EO212" s="27">
        <f>IF(SUM($U208:EO208)&gt;=SUM($U210:EO210),SUM($U208:EO208)-SUM($U210:EO210),0)</f>
        <v>0</v>
      </c>
      <c r="EP212" s="27">
        <f>IF(SUM($U208:EP208)&gt;=SUM($U210:EP210),SUM($U208:EP208)-SUM($U210:EP210),0)</f>
        <v>0</v>
      </c>
      <c r="EQ212" s="27">
        <f>IF(SUM($U208:EQ208)&gt;=SUM($U210:EQ210),SUM($U208:EQ208)-SUM($U210:EQ210),0)</f>
        <v>0</v>
      </c>
      <c r="ER212" s="27">
        <f>IF(SUM($U208:ER208)&gt;=SUM($U210:ER210),SUM($U208:ER208)-SUM($U210:ER210),0)</f>
        <v>0</v>
      </c>
      <c r="ES212" s="27">
        <f>IF(SUM($U208:ES208)&gt;=SUM($U210:ES210),SUM($U208:ES208)-SUM($U210:ES210),0)</f>
        <v>0</v>
      </c>
      <c r="ET212" s="27">
        <f>IF(SUM($U208:ET208)&gt;=SUM($U210:ET210),SUM($U208:ET208)-SUM($U210:ET210),0)</f>
        <v>0</v>
      </c>
      <c r="EU212" s="27">
        <f>IF(SUM($U208:EU208)&gt;=SUM($U210:EU210),SUM($U208:EU208)-SUM($U210:EU210),0)</f>
        <v>0</v>
      </c>
      <c r="EV212" s="27">
        <f>IF(SUM($U208:EV208)&gt;=SUM($U210:EV210),SUM($U208:EV208)-SUM($U210:EV210),0)</f>
        <v>0</v>
      </c>
      <c r="EW212" s="27">
        <f>IF(SUM($U208:EW208)&gt;=SUM($U210:EW210),SUM($U208:EW208)-SUM($U210:EW210),0)</f>
        <v>0</v>
      </c>
      <c r="EX212" s="27">
        <f>IF(SUM($U208:EX208)&gt;=SUM($U210:EX210),SUM($U208:EX208)-SUM($U210:EX210),0)</f>
        <v>0</v>
      </c>
      <c r="EY212" s="27">
        <f>IF(SUM($U208:EY208)&gt;=SUM($U210:EY210),SUM($U208:EY208)-SUM($U210:EY210),0)</f>
        <v>0</v>
      </c>
      <c r="EZ212" s="27">
        <f>IF(SUM($U208:EZ208)&gt;=SUM($U210:EZ210),SUM($U208:EZ208)-SUM($U210:EZ210),0)</f>
        <v>0</v>
      </c>
      <c r="FA212" s="27">
        <f>IF(SUM($U208:FA208)&gt;=SUM($U210:FA210),SUM($U208:FA208)-SUM($U210:FA210),0)</f>
        <v>0</v>
      </c>
      <c r="FB212" s="27">
        <f>IF(SUM($U208:FB208)&gt;=SUM($U210:FB210),SUM($U208:FB208)-SUM($U210:FB210),0)</f>
        <v>0</v>
      </c>
      <c r="FC212" s="27">
        <f>IF(SUM($U208:FC208)&gt;=SUM($U210:FC210),SUM($U208:FC208)-SUM($U210:FC210),0)</f>
        <v>0</v>
      </c>
      <c r="FD212" s="27">
        <f>IF(SUM($U208:FD208)&gt;=SUM($U210:FD210),SUM($U208:FD208)-SUM($U210:FD210),0)</f>
        <v>0</v>
      </c>
      <c r="FE212" s="27">
        <f>IF(SUM($U208:FE208)&gt;=SUM($U210:FE210),SUM($U208:FE208)-SUM($U210:FE210),0)</f>
        <v>0</v>
      </c>
      <c r="FF212" s="27">
        <f>IF(SUM($U208:FF208)&gt;=SUM($U210:FF210),SUM($U208:FF208)-SUM($U210:FF210),0)</f>
        <v>0</v>
      </c>
      <c r="FG212" s="27">
        <f>IF(SUM($U208:FG208)&gt;=SUM($U210:FG210),SUM($U208:FG208)-SUM($U210:FG210),0)</f>
        <v>0</v>
      </c>
      <c r="FH212" s="27">
        <f>IF(SUM($U208:FH208)&gt;=SUM($U210:FH210),SUM($U208:FH208)-SUM($U210:FH210),0)</f>
        <v>0</v>
      </c>
      <c r="FI212" s="27">
        <f>IF(SUM($U208:FI208)&gt;=SUM($U210:FI210),SUM($U208:FI208)-SUM($U210:FI210),0)</f>
        <v>0</v>
      </c>
      <c r="FJ212" s="27">
        <f>IF(SUM($U208:FJ208)&gt;=SUM($U210:FJ210),SUM($U208:FJ208)-SUM($U210:FJ210),0)</f>
        <v>0</v>
      </c>
      <c r="FK212" s="27">
        <f>IF(SUM($U208:FK208)&gt;=SUM($U210:FK210),SUM($U208:FK208)-SUM($U210:FK210),0)</f>
        <v>0</v>
      </c>
      <c r="FL212" s="27">
        <f>IF(SUM($U208:FL208)&gt;=SUM($U210:FL210),SUM($U208:FL208)-SUM($U210:FL210),0)</f>
        <v>0</v>
      </c>
      <c r="FM212" s="27">
        <f>IF(SUM($U208:FM208)&gt;=SUM($U210:FM210),SUM($U208:FM208)-SUM($U210:FM210),0)</f>
        <v>0</v>
      </c>
      <c r="FN212" s="27">
        <f>IF(SUM($U208:FN208)&gt;=SUM($U210:FN210),SUM($U208:FN208)-SUM($U210:FN210),0)</f>
        <v>0</v>
      </c>
      <c r="FO212" s="27">
        <f>IF(SUM($U208:FO208)&gt;=SUM($U210:FO210),SUM($U208:FO208)-SUM($U210:FO210),0)</f>
        <v>0</v>
      </c>
      <c r="FP212" s="27">
        <f>IF(SUM($U208:FP208)&gt;=SUM($U210:FP210),SUM($U208:FP208)-SUM($U210:FP210),0)</f>
        <v>0</v>
      </c>
      <c r="FQ212" s="27">
        <f>IF(SUM($U208:FQ208)&gt;=SUM($U210:FQ210),SUM($U208:FQ208)-SUM($U210:FQ210),0)</f>
        <v>0</v>
      </c>
      <c r="FR212" s="27">
        <f>IF(SUM($U208:FR208)&gt;=SUM($U210:FR210),SUM($U208:FR208)-SUM($U210:FR210),0)</f>
        <v>0</v>
      </c>
      <c r="FS212" s="27">
        <f>IF(SUM($U208:FS208)&gt;=SUM($U210:FS210),SUM($U208:FS208)-SUM($U210:FS210),0)</f>
        <v>0</v>
      </c>
      <c r="FT212" s="27">
        <f>IF(SUM($U208:FT208)&gt;=SUM($U210:FT210),SUM($U208:FT208)-SUM($U210:FT210),0)</f>
        <v>0</v>
      </c>
      <c r="FU212" s="27">
        <f>IF(SUM($U208:FU208)&gt;=SUM($U210:FU210),SUM($U208:FU208)-SUM($U210:FU210),0)</f>
        <v>0</v>
      </c>
      <c r="FV212" s="27">
        <f>IF(SUM($U208:FV208)&gt;=SUM($U210:FV210),SUM($U208:FV208)-SUM($U210:FV210),0)</f>
        <v>0</v>
      </c>
      <c r="FW212" s="27">
        <f>IF(SUM($U208:FW208)&gt;=SUM($U210:FW210),SUM($U208:FW208)-SUM($U210:FW210),0)</f>
        <v>0</v>
      </c>
      <c r="FX212" s="27">
        <f>IF(SUM($U208:FX208)&gt;=SUM($U210:FX210),SUM($U208:FX208)-SUM($U210:FX210),0)</f>
        <v>0</v>
      </c>
      <c r="FY212" s="27">
        <f>IF(SUM($U208:FY208)&gt;=SUM($U210:FY210),SUM($U208:FY208)-SUM($U210:FY210),0)</f>
        <v>0</v>
      </c>
      <c r="FZ212" s="27">
        <f>IF(SUM($U208:FZ208)&gt;=SUM($U210:FZ210),SUM($U208:FZ208)-SUM($U210:FZ210),0)</f>
        <v>0</v>
      </c>
      <c r="GA212" s="27">
        <f>IF(SUM($U208:GA208)&gt;=SUM($U210:GA210),SUM($U208:GA208)-SUM($U210:GA210),0)</f>
        <v>0</v>
      </c>
      <c r="GB212" s="27">
        <f>IF(SUM($U208:GB208)&gt;=SUM($U210:GB210),SUM($U208:GB208)-SUM($U210:GB210),0)</f>
        <v>0</v>
      </c>
      <c r="GC212" s="27">
        <f>IF(SUM($U208:GC208)&gt;=SUM($U210:GC210),SUM($U208:GC208)-SUM($U210:GC210),0)</f>
        <v>0</v>
      </c>
      <c r="GD212" s="27">
        <f>IF(SUM($U208:GD208)&gt;=SUM($U210:GD210),SUM($U208:GD208)-SUM($U210:GD210),0)</f>
        <v>0</v>
      </c>
      <c r="GE212" s="27">
        <f>IF(SUM($U208:GE208)&gt;=SUM($U210:GE210),SUM($U208:GE208)-SUM($U210:GE210),0)</f>
        <v>0</v>
      </c>
      <c r="GF212" s="27">
        <f>IF(SUM($U208:GF208)&gt;=SUM($U210:GF210),SUM($U208:GF208)-SUM($U210:GF210),0)</f>
        <v>0</v>
      </c>
      <c r="GG212" s="27">
        <f>IF(SUM($U208:GG208)&gt;=SUM($U210:GG210),SUM($U208:GG208)-SUM($U210:GG210),0)</f>
        <v>0</v>
      </c>
      <c r="GH212" s="27">
        <f>IF(SUM($U208:GH208)&gt;=SUM($U210:GH210),SUM($U208:GH208)-SUM($U210:GH210),0)</f>
        <v>0</v>
      </c>
      <c r="GI212" s="27">
        <f>IF(SUM($U208:GI208)&gt;=SUM($U210:GI210),SUM($U208:GI208)-SUM($U210:GI210),0)</f>
        <v>0</v>
      </c>
      <c r="GJ212" s="27">
        <f>IF(SUM($U208:GJ208)&gt;=SUM($U210:GJ210),SUM($U208:GJ208)-SUM($U210:GJ210),0)</f>
        <v>0</v>
      </c>
      <c r="GK212" s="27">
        <f>IF(SUM($U208:GK208)&gt;=SUM($U210:GK210),SUM($U208:GK208)-SUM($U210:GK210),0)</f>
        <v>0</v>
      </c>
      <c r="GL212" s="27">
        <f>IF(SUM($U208:GL208)&gt;=SUM($U210:GL210),SUM($U208:GL208)-SUM($U210:GL210),0)</f>
        <v>0</v>
      </c>
      <c r="GM212" s="27">
        <f>IF(SUM($U208:GM208)&gt;=SUM($U210:GM210),SUM($U208:GM208)-SUM($U210:GM210),0)</f>
        <v>0</v>
      </c>
      <c r="GN212" s="27">
        <f>IF(SUM($U208:GN208)&gt;=SUM($U210:GN210),SUM($U208:GN208)-SUM($U210:GN210),0)</f>
        <v>0</v>
      </c>
      <c r="GO212" s="27">
        <f>IF(SUM($U208:GO208)&gt;=SUM($U210:GO210),SUM($U208:GO208)-SUM($U210:GO210),0)</f>
        <v>0</v>
      </c>
      <c r="GP212" s="27">
        <f>IF(SUM($U208:GP208)&gt;=SUM($U210:GP210),SUM($U208:GP208)-SUM($U210:GP210),0)</f>
        <v>0</v>
      </c>
      <c r="GQ212" s="27">
        <f>IF(SUM($U208:GQ208)&gt;=SUM($U210:GQ210),SUM($U208:GQ208)-SUM($U210:GQ210),0)</f>
        <v>0</v>
      </c>
      <c r="GR212" s="27">
        <f>IF(SUM($U208:GR208)&gt;=SUM($U210:GR210),SUM($U208:GR208)-SUM($U210:GR210),0)</f>
        <v>0</v>
      </c>
      <c r="GS212" s="27">
        <f>IF(SUM($U208:GS208)&gt;=SUM($U210:GS210),SUM($U208:GS208)-SUM($U210:GS210),0)</f>
        <v>0</v>
      </c>
      <c r="GT212" s="27">
        <f>IF(SUM($U208:GT208)&gt;=SUM($U210:GT210),SUM($U208:GT208)-SUM($U210:GT210),0)</f>
        <v>0</v>
      </c>
      <c r="GU212" s="27">
        <f>IF(SUM($U208:GU208)&gt;=SUM($U210:GU210),SUM($U208:GU208)-SUM($U210:GU210),0)</f>
        <v>0</v>
      </c>
      <c r="GV212" s="27">
        <f>IF(SUM($U208:GV208)&gt;=SUM($U210:GV210),SUM($U208:GV208)-SUM($U210:GV210),0)</f>
        <v>0</v>
      </c>
      <c r="GW212" s="27">
        <f>IF(SUM($U208:GW208)&gt;=SUM($U210:GW210),SUM($U208:GW208)-SUM($U210:GW210),0)</f>
        <v>0</v>
      </c>
      <c r="GX212" s="27">
        <f>IF(SUM($U208:GX208)&gt;=SUM($U210:GX210),SUM($U208:GX208)-SUM($U210:GX210),0)</f>
        <v>0</v>
      </c>
      <c r="GY212" s="27">
        <f>IF(SUM($U208:GY208)&gt;=SUM($U210:GY210),SUM($U208:GY208)-SUM($U210:GY210),0)</f>
        <v>0</v>
      </c>
      <c r="GZ212" s="27">
        <f>IF(SUM($U208:GZ208)&gt;=SUM($U210:GZ210),SUM($U208:GZ208)-SUM($U210:GZ210),0)</f>
        <v>0</v>
      </c>
      <c r="HA212" s="27">
        <f>IF(SUM($U208:HA208)&gt;=SUM($U210:HA210),SUM($U208:HA208)-SUM($U210:HA210),0)</f>
        <v>0</v>
      </c>
      <c r="HB212" s="27">
        <f>IF(SUM($U208:HB208)&gt;=SUM($U210:HB210),SUM($U208:HB208)-SUM($U210:HB210),0)</f>
        <v>0</v>
      </c>
      <c r="HC212" s="27">
        <f>IF(SUM($U208:HC208)&gt;=SUM($U210:HC210),SUM($U208:HC208)-SUM($U210:HC210),0)</f>
        <v>0</v>
      </c>
      <c r="HD212" s="27">
        <f>IF(SUM($U208:HD208)&gt;=SUM($U210:HD210),SUM($U208:HD208)-SUM($U210:HD210),0)</f>
        <v>0</v>
      </c>
      <c r="HE212" s="27">
        <f>IF(SUM($U208:HE208)&gt;=SUM($U210:HE210),SUM($U208:HE208)-SUM($U210:HE210),0)</f>
        <v>0</v>
      </c>
      <c r="HF212" s="27">
        <f>IF(SUM($U208:HF208)&gt;=SUM($U210:HF210),SUM($U208:HF208)-SUM($U210:HF210),0)</f>
        <v>0</v>
      </c>
      <c r="HG212" s="27">
        <f>IF(SUM($U208:HG208)&gt;=SUM($U210:HG210),SUM($U208:HG208)-SUM($U210:HG210),0)</f>
        <v>0</v>
      </c>
      <c r="HH212" s="27">
        <f>IF(SUM($U208:HH208)&gt;=SUM($U210:HH210),SUM($U208:HH208)-SUM($U210:HH210),0)</f>
        <v>0</v>
      </c>
      <c r="HI212" s="27">
        <f>IF(SUM($U208:HI208)&gt;=SUM($U210:HI210),SUM($U208:HI208)-SUM($U210:HI210),0)</f>
        <v>0</v>
      </c>
      <c r="HJ212" s="27">
        <f>IF(SUM($U208:HJ208)&gt;=SUM($U210:HJ210),SUM($U208:HJ208)-SUM($U210:HJ210),0)</f>
        <v>0</v>
      </c>
      <c r="HK212" s="27">
        <f>IF(SUM($U208:HK208)&gt;=SUM($U210:HK210),SUM($U208:HK208)-SUM($U210:HK210),0)</f>
        <v>0</v>
      </c>
      <c r="HL212" s="27">
        <f>IF(SUM($U208:HL208)&gt;=SUM($U210:HL210),SUM($U208:HL208)-SUM($U210:HL210),0)</f>
        <v>0</v>
      </c>
      <c r="HM212" s="27">
        <f>IF(SUM($U208:HM208)&gt;=SUM($U210:HM210),SUM($U208:HM208)-SUM($U210:HM210),0)</f>
        <v>0</v>
      </c>
      <c r="HN212" s="27">
        <f>IF(SUM($U208:HN208)&gt;=SUM($U210:HN210),SUM($U208:HN208)-SUM($U210:HN210),0)</f>
        <v>0</v>
      </c>
      <c r="HO212" s="27">
        <f>IF(SUM($U208:HO208)&gt;=SUM($U210:HO210),SUM($U208:HO208)-SUM($U210:HO210),0)</f>
        <v>0</v>
      </c>
      <c r="HP212" s="27">
        <f>IF(SUM($U208:HP208)&gt;=SUM($U210:HP210),SUM($U208:HP208)-SUM($U210:HP210),0)</f>
        <v>0</v>
      </c>
      <c r="HQ212" s="27">
        <f>IF(SUM($U208:HQ208)&gt;=SUM($U210:HQ210),SUM($U208:HQ208)-SUM($U210:HQ210),0)</f>
        <v>0</v>
      </c>
      <c r="HR212" s="27">
        <f>IF(SUM($U208:HR208)&gt;=SUM($U210:HR210),SUM($U208:HR208)-SUM($U210:HR210),0)</f>
        <v>0</v>
      </c>
      <c r="HS212" s="27">
        <f>IF(SUM($U208:HS208)&gt;=SUM($U210:HS210),SUM($U208:HS208)-SUM($U210:HS210),0)</f>
        <v>0</v>
      </c>
      <c r="HT212" s="27">
        <f>IF(SUM($U208:HT208)&gt;=SUM($U210:HT210),SUM($U208:HT208)-SUM($U210:HT210),0)</f>
        <v>0</v>
      </c>
      <c r="HU212" s="27">
        <f>IF(SUM($U208:HU208)&gt;=SUM($U210:HU210),SUM($U208:HU208)-SUM($U210:HU210),0)</f>
        <v>0</v>
      </c>
      <c r="HV212" s="27">
        <f>IF(SUM($U208:HV208)&gt;=SUM($U210:HV210),SUM($U208:HV208)-SUM($U210:HV210),0)</f>
        <v>0</v>
      </c>
      <c r="HW212" s="27">
        <f>IF(SUM($U208:HW208)&gt;=SUM($U210:HW210),SUM($U208:HW208)-SUM($U210:HW210),0)</f>
        <v>0</v>
      </c>
      <c r="HX212" s="27">
        <f>IF(SUM($U208:HX208)&gt;=SUM($U210:HX210),SUM($U208:HX208)-SUM($U210:HX210),0)</f>
        <v>0</v>
      </c>
      <c r="HY212" s="27">
        <f>IF(SUM($U208:HY208)&gt;=SUM($U210:HY210),SUM($U208:HY208)-SUM($U210:HY210),0)</f>
        <v>0</v>
      </c>
      <c r="HZ212" s="27">
        <f>IF(SUM($U208:HZ208)&gt;=SUM($U210:HZ210),SUM($U208:HZ208)-SUM($U210:HZ210),0)</f>
        <v>0</v>
      </c>
      <c r="IA212" s="27">
        <f>IF(SUM($U208:IA208)&gt;=SUM($U210:IA210),SUM($U208:IA208)-SUM($U210:IA210),0)</f>
        <v>0</v>
      </c>
      <c r="IB212" s="27">
        <f>IF(SUM($U208:IB208)&gt;=SUM($U210:IB210),SUM($U208:IB208)-SUM($U210:IB210),0)</f>
        <v>0</v>
      </c>
      <c r="IC212" s="27">
        <f>IF(SUM($U208:IC208)&gt;=SUM($U210:IC210),SUM($U208:IC208)-SUM($U210:IC210),0)</f>
        <v>0</v>
      </c>
      <c r="ID212" s="27">
        <f>IF(SUM($U208:ID208)&gt;=SUM($U210:ID210),SUM($U208:ID208)-SUM($U210:ID210),0)</f>
        <v>0</v>
      </c>
      <c r="IE212" s="27">
        <f>IF(SUM($U208:IE208)&gt;=SUM($U210:IE210),SUM($U208:IE208)-SUM($U210:IE210),0)</f>
        <v>0</v>
      </c>
      <c r="IF212" s="27">
        <f>IF(SUM($U208:IF208)&gt;=SUM($U210:IF210),SUM($U208:IF208)-SUM($U210:IF210),0)</f>
        <v>0</v>
      </c>
      <c r="IG212" s="27">
        <f>IF(SUM($U208:IG208)&gt;=SUM($U210:IG210),SUM($U208:IG208)-SUM($U210:IG210),0)</f>
        <v>0</v>
      </c>
      <c r="IH212" s="27">
        <f>IF(SUM($U208:IH208)&gt;=SUM($U210:IH210),SUM($U208:IH208)-SUM($U210:IH210),0)</f>
        <v>0</v>
      </c>
      <c r="II212" s="27">
        <f>IF(SUM($U208:II208)&gt;=SUM($U210:II210),SUM($U208:II208)-SUM($U210:II210),0)</f>
        <v>0</v>
      </c>
      <c r="IJ212" s="27">
        <f>IF(SUM($U208:IJ208)&gt;=SUM($U210:IJ210),SUM($U208:IJ208)-SUM($U210:IJ210),0)</f>
        <v>0</v>
      </c>
      <c r="IK212" s="27">
        <f>IF(SUM($U208:IK208)&gt;=SUM($U210:IK210),SUM($U208:IK208)-SUM($U210:IK210),0)</f>
        <v>0</v>
      </c>
      <c r="IL212" s="27">
        <f>IF(SUM($U208:IL208)&gt;=SUM($U210:IL210),SUM($U208:IL208)-SUM($U210:IL210),0)</f>
        <v>0</v>
      </c>
      <c r="IM212" s="27">
        <f>IF(SUM($U208:IM208)&gt;=SUM($U210:IM210),SUM($U208:IM208)-SUM($U210:IM210),0)</f>
        <v>0</v>
      </c>
      <c r="IN212" s="27">
        <f>IF(SUM($U208:IN208)&gt;=SUM($U210:IN210),SUM($U208:IN208)-SUM($U210:IN210),0)</f>
        <v>0</v>
      </c>
      <c r="IO212" s="27">
        <f>IF(SUM($U208:IO208)&gt;=SUM($U210:IO210),SUM($U208:IO208)-SUM($U210:IO210),0)</f>
        <v>0</v>
      </c>
      <c r="IP212" s="27">
        <f>IF(SUM($U208:IP208)&gt;=SUM($U210:IP210),SUM($U208:IP208)-SUM($U210:IP210),0)</f>
        <v>0</v>
      </c>
      <c r="IQ212" s="27">
        <f>IF(SUM($U208:IQ208)&gt;=SUM($U210:IQ210),SUM($U208:IQ208)-SUM($U210:IQ210),0)</f>
        <v>0</v>
      </c>
      <c r="IR212" s="27">
        <f>IF(SUM($U208:IR208)&gt;=SUM($U210:IR210),SUM($U208:IR208)-SUM($U210:IR210),0)</f>
        <v>0</v>
      </c>
      <c r="IS212" s="27">
        <f>IF(SUM($U208:IS208)&gt;=SUM($U210:IS210),SUM($U208:IS208)-SUM($U210:IS210),0)</f>
        <v>0</v>
      </c>
      <c r="IT212" s="27">
        <f>IF(SUM($U208:IT208)&gt;=SUM($U210:IT210),SUM($U208:IT208)-SUM($U210:IT210),0)</f>
        <v>0</v>
      </c>
      <c r="IU212" s="27">
        <f>IF(SUM($U208:IU208)&gt;=SUM($U210:IU210),SUM($U208:IU208)-SUM($U210:IU210),0)</f>
        <v>0</v>
      </c>
      <c r="IV212" s="27">
        <f>IF(SUM($U208:IV208)&gt;=SUM($U210:IV210),SUM($U208:IV208)-SUM($U210:IV210),0)</f>
        <v>0</v>
      </c>
      <c r="IW212" s="27">
        <f>IF(SUM($U208:IW208)&gt;=SUM($U210:IW210),SUM($U208:IW208)-SUM($U210:IW210),0)</f>
        <v>0</v>
      </c>
      <c r="IX212" s="27">
        <f>IF(SUM($U208:IX208)&gt;=SUM($U210:IX210),SUM($U208:IX208)-SUM($U210:IX210),0)</f>
        <v>0</v>
      </c>
      <c r="IY212" s="27">
        <f>IF(SUM($U208:IY208)&gt;=SUM($U210:IY210),SUM($U208:IY208)-SUM($U210:IY210),0)</f>
        <v>0</v>
      </c>
      <c r="IZ212" s="27">
        <f>IF(SUM($U208:IZ208)&gt;=SUM($U210:IZ210),SUM($U208:IZ208)-SUM($U210:IZ210),0)</f>
        <v>0</v>
      </c>
      <c r="JA212" s="27">
        <f>IF(SUM($U208:JA208)&gt;=SUM($U210:JA210),SUM($U208:JA208)-SUM($U210:JA210),0)</f>
        <v>0</v>
      </c>
      <c r="JB212" s="27">
        <f>IF(SUM($U208:JB208)&gt;=SUM($U210:JB210),SUM($U208:JB208)-SUM($U210:JB210),0)</f>
        <v>0</v>
      </c>
      <c r="JC212" s="27">
        <f>IF(SUM($U208:JC208)&gt;=SUM($U210:JC210),SUM($U208:JC208)-SUM($U210:JC210),0)</f>
        <v>0</v>
      </c>
      <c r="JD212" s="27">
        <f>IF(SUM($U208:JD208)&gt;=SUM($U210:JD210),SUM($U208:JD208)-SUM($U210:JD210),0)</f>
        <v>0</v>
      </c>
      <c r="JE212" s="27">
        <f>IF(SUM($U208:JE208)&gt;=SUM($U210:JE210),SUM($U208:JE208)-SUM($U210:JE210),0)</f>
        <v>0</v>
      </c>
      <c r="JF212" s="27">
        <f>IF(SUM($U208:JF208)&gt;=SUM($U210:JF210),SUM($U208:JF208)-SUM($U210:JF210),0)</f>
        <v>0</v>
      </c>
      <c r="JG212" s="27">
        <f>IF(SUM($U208:JG208)&gt;=SUM($U210:JG210),SUM($U208:JG208)-SUM($U210:JG210),0)</f>
        <v>0</v>
      </c>
      <c r="JH212" s="27">
        <f>IF(SUM($U208:JH208)&gt;=SUM($U210:JH210),SUM($U208:JH208)-SUM($U210:JH210),0)</f>
        <v>0</v>
      </c>
      <c r="JI212" s="27">
        <f>IF(SUM($U208:JI208)&gt;=SUM($U210:JI210),SUM($U208:JI208)-SUM($U210:JI210),0)</f>
        <v>0</v>
      </c>
      <c r="JJ212" s="27">
        <f>IF(SUM($U208:JJ208)&gt;=SUM($U210:JJ210),SUM($U208:JJ208)-SUM($U210:JJ210),0)</f>
        <v>0</v>
      </c>
      <c r="JK212" s="27">
        <f>IF(SUM($U208:JK208)&gt;=SUM($U210:JK210),SUM($U208:JK208)-SUM($U210:JK210),0)</f>
        <v>0</v>
      </c>
      <c r="JL212" s="27">
        <f>IF(SUM($U208:JL208)&gt;=SUM($U210:JL210),SUM($U208:JL208)-SUM($U210:JL210),0)</f>
        <v>0</v>
      </c>
      <c r="JM212" s="27">
        <f>IF(SUM($U208:JM208)&gt;=SUM($U210:JM210),SUM($U208:JM208)-SUM($U210:JM210),0)</f>
        <v>0</v>
      </c>
      <c r="JN212" s="27">
        <f>IF(SUM($U208:JN208)&gt;=SUM($U210:JN210),SUM($U208:JN208)-SUM($U210:JN210),0)</f>
        <v>0</v>
      </c>
      <c r="JO212" s="27">
        <f>IF(SUM($U208:JO208)&gt;=SUM($U210:JO210),SUM($U208:JO208)-SUM($U210:JO210),0)</f>
        <v>0</v>
      </c>
      <c r="JP212" s="27">
        <f>IF(SUM($U208:JP208)&gt;=SUM($U210:JP210),SUM($U208:JP208)-SUM($U210:JP210),0)</f>
        <v>0</v>
      </c>
      <c r="JQ212" s="27">
        <f>IF(SUM($U208:JQ208)&gt;=SUM($U210:JQ210),SUM($U208:JQ208)-SUM($U210:JQ210),0)</f>
        <v>0</v>
      </c>
      <c r="JR212" s="27">
        <f>IF(SUM($U208:JR208)&gt;=SUM($U210:JR210),SUM($U208:JR208)-SUM($U210:JR210),0)</f>
        <v>0</v>
      </c>
      <c r="JS212" s="27">
        <f>IF(SUM($U208:JS208)&gt;=SUM($U210:JS210),SUM($U208:JS208)-SUM($U210:JS210),0)</f>
        <v>0</v>
      </c>
      <c r="JT212" s="27">
        <f>IF(SUM($U208:JT208)&gt;=SUM($U210:JT210),SUM($U208:JT208)-SUM($U210:JT210),0)</f>
        <v>0</v>
      </c>
      <c r="JU212" s="27">
        <f>IF(SUM($U208:JU208)&gt;=SUM($U210:JU210),SUM($U208:JU208)-SUM($U210:JU210),0)</f>
        <v>0</v>
      </c>
      <c r="JV212" s="27">
        <f>IF(SUM($U208:JV208)&gt;=SUM($U210:JV210),SUM($U208:JV208)-SUM($U210:JV210),0)</f>
        <v>0</v>
      </c>
      <c r="JW212" s="27">
        <f>IF(SUM($U208:JW208)&gt;=SUM($U210:JW210),SUM($U208:JW208)-SUM($U210:JW210),0)</f>
        <v>0</v>
      </c>
      <c r="JX212" s="27">
        <f>IF(SUM($U208:JX208)&gt;=SUM($U210:JX210),SUM($U208:JX208)-SUM($U210:JX210),0)</f>
        <v>0</v>
      </c>
      <c r="JY212" s="27">
        <f>IF(SUM($U208:JY208)&gt;=SUM($U210:JY210),SUM($U208:JY208)-SUM($U210:JY210),0)</f>
        <v>0</v>
      </c>
      <c r="JZ212" s="27">
        <f>IF(SUM($U208:JZ208)&gt;=SUM($U210:JZ210),SUM($U208:JZ208)-SUM($U210:JZ210),0)</f>
        <v>0</v>
      </c>
      <c r="KA212" s="27">
        <f>IF(SUM($U208:KA208)&gt;=SUM($U210:KA210),SUM($U208:KA208)-SUM($U210:KA210),0)</f>
        <v>0</v>
      </c>
      <c r="KB212" s="27">
        <f>IF(SUM($U208:KB208)&gt;=SUM($U210:KB210),SUM($U208:KB208)-SUM($U210:KB210),0)</f>
        <v>0</v>
      </c>
      <c r="KC212" s="27">
        <f>IF(SUM($U208:KC208)&gt;=SUM($U210:KC210),SUM($U208:KC208)-SUM($U210:KC210),0)</f>
        <v>0</v>
      </c>
      <c r="KD212" s="27">
        <f>IF(SUM($U208:KD208)&gt;=SUM($U210:KD210),SUM($U208:KD208)-SUM($U210:KD210),0)</f>
        <v>0</v>
      </c>
      <c r="KE212" s="27">
        <f>IF(SUM($U208:KE208)&gt;=SUM($U210:KE210),SUM($U208:KE208)-SUM($U210:KE210),0)</f>
        <v>0</v>
      </c>
      <c r="KF212" s="27">
        <f>IF(SUM($U208:KF208)&gt;=SUM($U210:KF210),SUM($U208:KF208)-SUM($U210:KF210),0)</f>
        <v>0</v>
      </c>
      <c r="KG212" s="27">
        <f>IF(SUM($U208:KG208)&gt;=SUM($U210:KG210),SUM($U208:KG208)-SUM($U210:KG210),0)</f>
        <v>0</v>
      </c>
      <c r="KH212" s="27">
        <f>IF(SUM($U208:KH208)&gt;=SUM($U210:KH210),SUM($U208:KH208)-SUM($U210:KH210),0)</f>
        <v>0</v>
      </c>
      <c r="KI212" s="27">
        <f>IF(SUM($U208:KI208)&gt;=SUM($U210:KI210),SUM($U208:KI208)-SUM($U210:KI210),0)</f>
        <v>0</v>
      </c>
      <c r="KJ212" s="27">
        <f>IF(SUM($U208:KJ208)&gt;=SUM($U210:KJ210),SUM($U208:KJ208)-SUM($U210:KJ210),0)</f>
        <v>0</v>
      </c>
      <c r="KK212" s="27">
        <f>IF(SUM($U208:KK208)&gt;=SUM($U210:KK210),SUM($U208:KK208)-SUM($U210:KK210),0)</f>
        <v>0</v>
      </c>
      <c r="KL212" s="27">
        <f>IF(SUM($U208:KL208)&gt;=SUM($U210:KL210),SUM($U208:KL208)-SUM($U210:KL210),0)</f>
        <v>0</v>
      </c>
      <c r="KM212" s="27">
        <f>IF(SUM($U208:KM208)&gt;=SUM($U210:KM210),SUM($U208:KM208)-SUM($U210:KM210),0)</f>
        <v>0</v>
      </c>
      <c r="KN212" s="27">
        <f>IF(SUM($U208:KN208)&gt;=SUM($U210:KN210),SUM($U208:KN208)-SUM($U210:KN210),0)</f>
        <v>0</v>
      </c>
      <c r="KO212" s="27">
        <f>IF(SUM($U208:KO208)&gt;=SUM($U210:KO210),SUM($U208:KO208)-SUM($U210:KO210),0)</f>
        <v>0</v>
      </c>
      <c r="KP212" s="27">
        <f>IF(SUM($U208:KP208)&gt;=SUM($U210:KP210),SUM($U208:KP208)-SUM($U210:KP210),0)</f>
        <v>0</v>
      </c>
      <c r="KQ212" s="27">
        <f>IF(SUM($U208:KQ208)&gt;=SUM($U210:KQ210),SUM($U208:KQ208)-SUM($U210:KQ210),0)</f>
        <v>0</v>
      </c>
      <c r="KR212" s="27">
        <f>IF(SUM($U208:KR208)&gt;=SUM($U210:KR210),SUM($U208:KR208)-SUM($U210:KR210),0)</f>
        <v>0</v>
      </c>
      <c r="KS212" s="27">
        <f>IF(SUM($U208:KS208)&gt;=SUM($U210:KS210),SUM($U208:KS208)-SUM($U210:KS210),0)</f>
        <v>0</v>
      </c>
      <c r="KT212" s="27">
        <f>IF(SUM($U208:KT208)&gt;=SUM($U210:KT210),SUM($U208:KT208)-SUM($U210:KT210),0)</f>
        <v>0</v>
      </c>
      <c r="KU212" s="27">
        <f>IF(SUM($U208:KU208)&gt;=SUM($U210:KU210),SUM($U208:KU208)-SUM($U210:KU210),0)</f>
        <v>0</v>
      </c>
      <c r="KV212" s="27">
        <f>IF(SUM($U208:KV208)&gt;=SUM($U210:KV210),SUM($U208:KV208)-SUM($U210:KV210),0)</f>
        <v>0</v>
      </c>
      <c r="KW212" s="27">
        <f>IF(SUM($U208:KW208)&gt;=SUM($U210:KW210),SUM($U208:KW208)-SUM($U210:KW210),0)</f>
        <v>0</v>
      </c>
      <c r="KX212" s="27">
        <f>IF(SUM($U208:KX208)&gt;=SUM($U210:KX210),SUM($U208:KX208)-SUM($U210:KX210),0)</f>
        <v>0</v>
      </c>
      <c r="KY212" s="27">
        <f>IF(SUM($U208:KY208)&gt;=SUM($U210:KY210),SUM($U208:KY208)-SUM($U210:KY210),0)</f>
        <v>0</v>
      </c>
      <c r="KZ212" s="27">
        <f>IF(SUM($U208:KZ208)&gt;=SUM($U210:KZ210),SUM($U208:KZ208)-SUM($U210:KZ210),0)</f>
        <v>0</v>
      </c>
      <c r="LA212" s="27">
        <f>IF(SUM($U208:LA208)&gt;=SUM($U210:LA210),SUM($U208:LA208)-SUM($U210:LA210),0)</f>
        <v>0</v>
      </c>
      <c r="LB212" s="27">
        <f>IF(SUM($U208:LB208)&gt;=SUM($U210:LB210),SUM($U208:LB208)-SUM($U210:LB210),0)</f>
        <v>0</v>
      </c>
      <c r="LC212" s="27">
        <f>IF(SUM($U208:LC208)&gt;=SUM($U210:LC210),SUM($U208:LC208)-SUM($U210:LC210),0)</f>
        <v>0</v>
      </c>
      <c r="LD212" s="27">
        <f>IF(SUM($U208:LD208)&gt;=SUM($U210:LD210),SUM($U208:LD208)-SUM($U210:LD210),0)</f>
        <v>0</v>
      </c>
      <c r="LE212" s="27">
        <f>IF(SUM($U208:LE208)&gt;=SUM($U210:LE210),SUM($U208:LE208)-SUM($U210:LE210),0)</f>
        <v>0</v>
      </c>
      <c r="LF212" s="27">
        <f>IF(SUM($U208:LF208)&gt;=SUM($U210:LF210),SUM($U208:LF208)-SUM($U210:LF210),0)</f>
        <v>0</v>
      </c>
      <c r="LG212" s="27">
        <f>IF(SUM($U208:LG208)&gt;=SUM($U210:LG210),SUM($U208:LG208)-SUM($U210:LG210),0)</f>
        <v>0</v>
      </c>
      <c r="LH212" s="27">
        <f>IF(SUM($U208:LH208)&gt;=SUM($U210:LH210),SUM($U208:LH208)-SUM($U210:LH210),0)</f>
        <v>0</v>
      </c>
      <c r="LI212" s="27">
        <f>IF(SUM($U208:LI208)&gt;=SUM($U210:LI210),SUM($U208:LI208)-SUM($U210:LI210),0)</f>
        <v>0</v>
      </c>
      <c r="LJ212" s="27">
        <f>IF(SUM($U208:LJ208)&gt;=SUM($U210:LJ210),SUM($U208:LJ208)-SUM($U210:LJ210),0)</f>
        <v>0</v>
      </c>
      <c r="LK212" s="27">
        <f>IF(SUM($U208:LK208)&gt;=SUM($U210:LK210),SUM($U208:LK208)-SUM($U210:LK210),0)</f>
        <v>0</v>
      </c>
      <c r="LL212" s="27">
        <f>IF(SUM($U208:LL208)&gt;=SUM($U210:LL210),SUM($U208:LL208)-SUM($U210:LL210),0)</f>
        <v>0</v>
      </c>
      <c r="LM212" s="27">
        <f>IF(SUM($U208:LM208)&gt;=SUM($U210:LM210),SUM($U208:LM208)-SUM($U210:LM210),0)</f>
        <v>0</v>
      </c>
      <c r="LN212" s="27">
        <f>IF(SUM($U208:LN208)&gt;=SUM($U210:LN210),SUM($U208:LN208)-SUM($U210:LN210),0)</f>
        <v>0</v>
      </c>
      <c r="LO212" s="27">
        <f>IF(SUM($U208:LO208)&gt;=SUM($U210:LO210),SUM($U208:LO208)-SUM($U210:LO210),0)</f>
        <v>0</v>
      </c>
      <c r="LP212" s="27">
        <f>IF(SUM($U208:LP208)&gt;=SUM($U210:LP210),SUM($U208:LP208)-SUM($U210:LP210),0)</f>
        <v>0</v>
      </c>
      <c r="LQ212" s="27">
        <f>IF(SUM($U208:LQ208)&gt;=SUM($U210:LQ210),SUM($U208:LQ208)-SUM($U210:LQ210),0)</f>
        <v>0</v>
      </c>
      <c r="LR212" s="27">
        <f>IF(SUM($U208:LR208)&gt;=SUM($U210:LR210),SUM($U208:LR208)-SUM($U210:LR210),0)</f>
        <v>0</v>
      </c>
      <c r="LS212" s="27">
        <f>IF(SUM($U208:LS208)&gt;=SUM($U210:LS210),SUM($U208:LS208)-SUM($U210:LS210),0)</f>
        <v>0</v>
      </c>
      <c r="LT212" s="27">
        <f>IF(SUM($U208:LT208)&gt;=SUM($U210:LT210),SUM($U208:LT208)-SUM($U210:LT210),0)</f>
        <v>0</v>
      </c>
      <c r="LU212" s="27">
        <f>IF(SUM($U208:LU208)&gt;=SUM($U210:LU210),SUM($U208:LU208)-SUM($U210:LU210),0)</f>
        <v>0</v>
      </c>
      <c r="LV212" s="27">
        <f>IF(SUM($U208:LV208)&gt;=SUM($U210:LV210),SUM($U208:LV208)-SUM($U210:LV210),0)</f>
        <v>0</v>
      </c>
      <c r="LW212" s="27">
        <f>IF(SUM($U208:LW208)&gt;=SUM($U210:LW210),SUM($U208:LW208)-SUM($U210:LW210),0)</f>
        <v>0</v>
      </c>
      <c r="LX212" s="27">
        <f>IF(SUM($U208:LX208)&gt;=SUM($U210:LX210),SUM($U208:LX208)-SUM($U210:LX210),0)</f>
        <v>0</v>
      </c>
      <c r="LY212" s="27">
        <f>IF(SUM($U208:LY208)&gt;=SUM($U210:LY210),SUM($U208:LY208)-SUM($U210:LY210),0)</f>
        <v>0</v>
      </c>
      <c r="LZ212" s="27">
        <f>IF(SUM($U208:LZ208)&gt;=SUM($U210:LZ210),SUM($U208:LZ208)-SUM($U210:LZ210),0)</f>
        <v>0</v>
      </c>
      <c r="MA212" s="27">
        <f>IF(SUM($U208:MA208)&gt;=SUM($U210:MA210),SUM($U208:MA208)-SUM($U210:MA210),0)</f>
        <v>0</v>
      </c>
      <c r="MB212" s="27">
        <f>IF(SUM($U208:MB208)&gt;=SUM($U210:MB210),SUM($U208:MB208)-SUM($U210:MB210),0)</f>
        <v>0</v>
      </c>
      <c r="MC212" s="27">
        <f>IF(SUM($U208:MC208)&gt;=SUM($U210:MC210),SUM($U208:MC208)-SUM($U210:MC210),0)</f>
        <v>0</v>
      </c>
      <c r="MD212" s="27">
        <f>IF(SUM($U208:MD208)&gt;=SUM($U210:MD210),SUM($U208:MD208)-SUM($U210:MD210),0)</f>
        <v>0</v>
      </c>
      <c r="ME212" s="27">
        <f>IF(SUM($U208:ME208)&gt;=SUM($U210:ME210),SUM($U208:ME208)-SUM($U210:ME210),0)</f>
        <v>0</v>
      </c>
      <c r="MF212" s="27">
        <f>IF(SUM($U208:MF208)&gt;=SUM($U210:MF210),SUM($U208:MF208)-SUM($U210:MF210),0)</f>
        <v>0</v>
      </c>
      <c r="MG212" s="27">
        <f>IF(SUM($U208:MG208)&gt;=SUM($U210:MG210),SUM($U208:MG208)-SUM($U210:MG210),0)</f>
        <v>0</v>
      </c>
      <c r="MH212" s="27">
        <f>IF(SUM($U208:MH208)&gt;=SUM($U210:MH210),SUM($U208:MH208)-SUM($U210:MH210),0)</f>
        <v>0</v>
      </c>
      <c r="MI212" s="27">
        <f>IF(SUM($U208:MI208)&gt;=SUM($U210:MI210),SUM($U208:MI208)-SUM($U210:MI210),0)</f>
        <v>0</v>
      </c>
      <c r="MJ212" s="27">
        <f>IF(SUM($U208:MJ208)&gt;=SUM($U210:MJ210),SUM($U208:MJ208)-SUM($U210:MJ210),0)</f>
        <v>0</v>
      </c>
      <c r="MK212" s="27">
        <f>IF(SUM($U208:MK208)&gt;=SUM($U210:MK210),SUM($U208:MK208)-SUM($U210:MK210),0)</f>
        <v>0</v>
      </c>
      <c r="ML212" s="27">
        <f>IF(SUM($U208:ML208)&gt;=SUM($U210:ML210),SUM($U208:ML208)-SUM($U210:ML210),0)</f>
        <v>0</v>
      </c>
      <c r="MM212" s="27">
        <f>IF(SUM($U208:MM208)&gt;=SUM($U210:MM210),SUM($U208:MM208)-SUM($U210:MM210),0)</f>
        <v>0</v>
      </c>
      <c r="MN212" s="27">
        <f>IF(SUM($U208:MN208)&gt;=SUM($U210:MN210),SUM($U208:MN208)-SUM($U210:MN210),0)</f>
        <v>0</v>
      </c>
      <c r="MO212" s="27">
        <f>IF(SUM($U208:MO208)&gt;=SUM($U210:MO210),SUM($U208:MO208)-SUM($U210:MO210),0)</f>
        <v>0</v>
      </c>
      <c r="MP212" s="27">
        <f>IF(SUM($U208:MP208)&gt;=SUM($U210:MP210),SUM($U208:MP208)-SUM($U210:MP210),0)</f>
        <v>0</v>
      </c>
      <c r="MQ212" s="27">
        <f>IF(SUM($U208:MQ208)&gt;=SUM($U210:MQ210),SUM($U208:MQ208)-SUM($U210:MQ210),0)</f>
        <v>0</v>
      </c>
      <c r="MR212" s="27">
        <f>IF(SUM($U208:MR208)&gt;=SUM($U210:MR210),SUM($U208:MR208)-SUM($U210:MR210),0)</f>
        <v>0</v>
      </c>
      <c r="MS212" s="27">
        <f>IF(SUM($U208:MS208)&gt;=SUM($U210:MS210),SUM($U208:MS208)-SUM($U210:MS210),0)</f>
        <v>0</v>
      </c>
      <c r="MT212" s="27">
        <f>IF(SUM($U208:MT208)&gt;=SUM($U210:MT210),SUM($U208:MT208)-SUM($U210:MT210),0)</f>
        <v>0</v>
      </c>
      <c r="MU212" s="27">
        <f>IF(SUM($U208:MU208)&gt;=SUM($U210:MU210),SUM($U208:MU208)-SUM($U210:MU210),0)</f>
        <v>0</v>
      </c>
      <c r="MV212" s="27">
        <f>IF(SUM($U208:MV208)&gt;=SUM($U210:MV210),SUM($U208:MV208)-SUM($U210:MV210),0)</f>
        <v>0</v>
      </c>
      <c r="MW212" s="27">
        <f>IF(SUM($U208:MW208)&gt;=SUM($U210:MW210),SUM($U208:MW208)-SUM($U210:MW210),0)</f>
        <v>0</v>
      </c>
      <c r="MX212" s="27">
        <f>IF(SUM($U208:MX208)&gt;=SUM($U210:MX210),SUM($U208:MX208)-SUM($U210:MX210),0)</f>
        <v>0</v>
      </c>
      <c r="MY212" s="27">
        <f>IF(SUM($U208:MY208)&gt;=SUM($U210:MY210),SUM($U208:MY208)-SUM($U210:MY210),0)</f>
        <v>0</v>
      </c>
      <c r="MZ212" s="27">
        <f>IF(SUM($U208:MZ208)&gt;=SUM($U210:MZ210),SUM($U208:MZ208)-SUM($U210:MZ210),0)</f>
        <v>0</v>
      </c>
      <c r="NA212" s="27">
        <f>IF(SUM($U208:NA208)&gt;=SUM($U210:NA210),SUM($U208:NA208)-SUM($U210:NA210),0)</f>
        <v>0</v>
      </c>
      <c r="NB212" s="27">
        <f>IF(SUM($U208:NB208)&gt;=SUM($U210:NB210),SUM($U208:NB208)-SUM($U210:NB210),0)</f>
        <v>0</v>
      </c>
      <c r="NC212" s="27">
        <f>IF(SUM($U208:NC208)&gt;=SUM($U210:NC210),SUM($U208:NC208)-SUM($U210:NC210),0)</f>
        <v>0</v>
      </c>
      <c r="ND212" s="27">
        <f>IF(SUM($U208:ND208)&gt;=SUM($U210:ND210),SUM($U208:ND208)-SUM($U210:ND210),0)</f>
        <v>0</v>
      </c>
      <c r="NE212" s="27">
        <f>IF(SUM($U208:NE208)&gt;=SUM($U210:NE210),SUM($U208:NE208)-SUM($U210:NE210),0)</f>
        <v>0</v>
      </c>
      <c r="NF212" s="27">
        <f>IF(SUM($U208:NF208)&gt;=SUM($U210:NF210),SUM($U208:NF208)-SUM($U210:NF210),0)</f>
        <v>0</v>
      </c>
      <c r="NG212" s="27">
        <f>IF(SUM($U208:NG208)&gt;=SUM($U210:NG210),SUM($U208:NG208)-SUM($U210:NG210),0)</f>
        <v>0</v>
      </c>
      <c r="NH212" s="27">
        <f>IF(SUM($U208:NH208)&gt;=SUM($U210:NH210),SUM($U208:NH208)-SUM($U210:NH210),0)</f>
        <v>0</v>
      </c>
      <c r="NI212" s="27">
        <f>IF(SUM($U208:NI208)&gt;=SUM($U210:NI210),SUM($U208:NI208)-SUM($U210:NI210),0)</f>
        <v>0</v>
      </c>
      <c r="NJ212" s="27">
        <f>IF(SUM($U208:NJ208)&gt;=SUM($U210:NJ210),SUM($U208:NJ208)-SUM($U210:NJ210),0)</f>
        <v>0</v>
      </c>
      <c r="NK212" s="27">
        <f>IF(SUM($U208:NK208)&gt;=SUM($U210:NK210),SUM($U208:NK208)-SUM($U210:NK210),0)</f>
        <v>0</v>
      </c>
      <c r="NL212" s="27">
        <f>IF(SUM($U208:NL208)&gt;=SUM($U210:NL210),SUM($U208:NL208)-SUM($U210:NL210),0)</f>
        <v>0</v>
      </c>
      <c r="NM212" s="27">
        <f>IF(SUM($U208:NM208)&gt;=SUM($U210:NM210),SUM($U208:NM208)-SUM($U210:NM210),0)</f>
        <v>0</v>
      </c>
      <c r="NN212" s="27">
        <f>IF(SUM($U208:NN208)&gt;=SUM($U210:NN210),SUM($U208:NN208)-SUM($U210:NN210),0)</f>
        <v>0</v>
      </c>
      <c r="NO212" s="27">
        <f>IF(SUM($U208:NO208)&gt;=SUM($U210:NO210),SUM($U208:NO208)-SUM($U210:NO210),0)</f>
        <v>0</v>
      </c>
      <c r="NP212" s="27">
        <f>IF(SUM($U208:NP208)&gt;=SUM($U210:NP210),SUM($U208:NP208)-SUM($U210:NP210),0)</f>
        <v>0</v>
      </c>
      <c r="NQ212" s="27">
        <f>IF(SUM($U208:NQ208)&gt;=SUM($U210:NQ210),SUM($U208:NQ208)-SUM($U210:NQ210),0)</f>
        <v>0</v>
      </c>
      <c r="NR212" s="27">
        <f>IF(SUM($U208:NR208)&gt;=SUM($U210:NR210),SUM($U208:NR208)-SUM($U210:NR210),0)</f>
        <v>0</v>
      </c>
      <c r="NS212" s="27">
        <f>IF(SUM($U208:NS208)&gt;=SUM($U210:NS210),SUM($U208:NS208)-SUM($U210:NS210),0)</f>
        <v>0</v>
      </c>
      <c r="NT212" s="27">
        <f>IF(SUM($U208:NT208)&gt;=SUM($U210:NT210),SUM($U208:NT208)-SUM($U210:NT210),0)</f>
        <v>0</v>
      </c>
      <c r="NU212" s="27">
        <f>IF(SUM($U208:NU208)&gt;=SUM($U210:NU210),SUM($U208:NU208)-SUM($U210:NU210),0)</f>
        <v>0</v>
      </c>
      <c r="NV212" s="27">
        <f>IF(SUM($U208:NV208)&gt;=SUM($U210:NV210),SUM($U208:NV208)-SUM($U210:NV210),0)</f>
        <v>0</v>
      </c>
    </row>
    <row r="213" spans="1:38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8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</row>
    <row r="214" spans="1:386" s="7" customFormat="1" x14ac:dyDescent="0.25">
      <c r="A214" s="5"/>
      <c r="B214" s="5"/>
      <c r="C214" s="5"/>
      <c r="D214" s="5"/>
      <c r="E214" s="5"/>
      <c r="F214" s="5"/>
      <c r="G214" s="5" t="str">
        <f>KPI!$L$56</f>
        <v>Авансы по расходам на персонал</v>
      </c>
      <c r="H214" s="5"/>
      <c r="I214" s="5"/>
      <c r="J214" s="20" t="str">
        <f>IF($G214="","",INDEX(KPI!$N$11:$N$121,SUMIFS(KPI!$K$11:$K$121,KPI!$L$11:$L$121,$G214)))</f>
        <v>тыс.руб.</v>
      </c>
      <c r="K214" s="5"/>
      <c r="L214" s="5"/>
      <c r="M214" s="5"/>
      <c r="N214" s="5"/>
      <c r="O214" s="5"/>
      <c r="P214" s="5"/>
      <c r="Q214" s="5"/>
      <c r="R214" s="27"/>
      <c r="S214" s="5"/>
      <c r="T214" s="5"/>
      <c r="U214" s="27">
        <f>IF(SUM($U208:U208)&lt;SUM($U210:U210),-(SUM($U208:U208)-SUM($U210:U210)),0)</f>
        <v>0</v>
      </c>
      <c r="V214" s="27">
        <f>IF(SUM($U208:V208)&lt;SUM($U210:V210),-(SUM($U208:V208)-SUM($U210:V210)),0)</f>
        <v>0</v>
      </c>
      <c r="W214" s="27">
        <f>IF(SUM($U208:W208)&lt;SUM($U210:W210),-(SUM($U208:W208)-SUM($U210:W210)),0)</f>
        <v>0</v>
      </c>
      <c r="X214" s="27">
        <f>IF(SUM($U208:X208)&lt;SUM($U210:X210),-(SUM($U208:X208)-SUM($U210:X210)),0)</f>
        <v>0</v>
      </c>
      <c r="Y214" s="27">
        <f>IF(SUM($U208:Y208)&lt;SUM($U210:Y210),-(SUM($U208:Y208)-SUM($U210:Y210)),0)</f>
        <v>0</v>
      </c>
      <c r="Z214" s="27">
        <f>IF(SUM($U208:Z208)&lt;SUM($U210:Z210),-(SUM($U208:Z208)-SUM($U210:Z210)),0)</f>
        <v>0</v>
      </c>
      <c r="AA214" s="27">
        <f>IF(SUM($U208:AA208)&lt;SUM($U210:AA210),-(SUM($U208:AA208)-SUM($U210:AA210)),0)</f>
        <v>0</v>
      </c>
      <c r="AB214" s="27">
        <f>IF(SUM($U208:AB208)&lt;SUM($U210:AB210),-(SUM($U208:AB208)-SUM($U210:AB210)),0)</f>
        <v>0</v>
      </c>
      <c r="AC214" s="27">
        <f>IF(SUM($U208:AC208)&lt;SUM($U210:AC210),-(SUM($U208:AC208)-SUM($U210:AC210)),0)</f>
        <v>0</v>
      </c>
      <c r="AD214" s="27">
        <f>IF(SUM($U208:AD208)&lt;SUM($U210:AD210),-(SUM($U208:AD208)-SUM($U210:AD210)),0)</f>
        <v>0</v>
      </c>
      <c r="AE214" s="27">
        <f>IF(SUM($U208:AE208)&lt;SUM($U210:AE210),-(SUM($U208:AE208)-SUM($U210:AE210)),0)</f>
        <v>0</v>
      </c>
      <c r="AF214" s="27">
        <f>IF(SUM($U208:AF208)&lt;SUM($U210:AF210),-(SUM($U208:AF208)-SUM($U210:AF210)),0)</f>
        <v>0</v>
      </c>
      <c r="AG214" s="27">
        <f>IF(SUM($U208:AG208)&lt;SUM($U210:AG210),-(SUM($U208:AG208)-SUM($U210:AG210)),0)</f>
        <v>0</v>
      </c>
      <c r="AH214" s="27">
        <f>IF(SUM($U208:AH208)&lt;SUM($U210:AH210),-(SUM($U208:AH208)-SUM($U210:AH210)),0)</f>
        <v>0</v>
      </c>
      <c r="AI214" s="27">
        <f>IF(SUM($U208:AI208)&lt;SUM($U210:AI210),-(SUM($U208:AI208)-SUM($U210:AI210)),0)</f>
        <v>0</v>
      </c>
      <c r="AJ214" s="27">
        <f>IF(SUM($U208:AJ208)&lt;SUM($U210:AJ210),-(SUM($U208:AJ208)-SUM($U210:AJ210)),0)</f>
        <v>0</v>
      </c>
      <c r="AK214" s="27">
        <f>IF(SUM($U208:AK208)&lt;SUM($U210:AK210),-(SUM($U208:AK208)-SUM($U210:AK210)),0)</f>
        <v>0</v>
      </c>
      <c r="AL214" s="27">
        <f>IF(SUM($U208:AL208)&lt;SUM($U210:AL210),-(SUM($U208:AL208)-SUM($U210:AL210)),0)</f>
        <v>0</v>
      </c>
      <c r="AM214" s="27">
        <f>IF(SUM($U208:AM208)&lt;SUM($U210:AM210),-(SUM($U208:AM208)-SUM($U210:AM210)),0)</f>
        <v>0</v>
      </c>
      <c r="AN214" s="27">
        <f>IF(SUM($U208:AN208)&lt;SUM($U210:AN210),-(SUM($U208:AN208)-SUM($U210:AN210)),0)</f>
        <v>0</v>
      </c>
      <c r="AO214" s="27">
        <f>IF(SUM($U208:AO208)&lt;SUM($U210:AO210),-(SUM($U208:AO208)-SUM($U210:AO210)),0)</f>
        <v>0</v>
      </c>
      <c r="AP214" s="27">
        <f>IF(SUM($U208:AP208)&lt;SUM($U210:AP210),-(SUM($U208:AP208)-SUM($U210:AP210)),0)</f>
        <v>0</v>
      </c>
      <c r="AQ214" s="27">
        <f>IF(SUM($U208:AQ208)&lt;SUM($U210:AQ210),-(SUM($U208:AQ208)-SUM($U210:AQ210)),0)</f>
        <v>0</v>
      </c>
      <c r="AR214" s="27">
        <f>IF(SUM($U208:AR208)&lt;SUM($U210:AR210),-(SUM($U208:AR208)-SUM($U210:AR210)),0)</f>
        <v>0</v>
      </c>
      <c r="AS214" s="27">
        <f>IF(SUM($U208:AS208)&lt;SUM($U210:AS210),-(SUM($U208:AS208)-SUM($U210:AS210)),0)</f>
        <v>0</v>
      </c>
      <c r="AT214" s="27">
        <f>IF(SUM($U208:AT208)&lt;SUM($U210:AT210),-(SUM($U208:AT208)-SUM($U210:AT210)),0)</f>
        <v>0</v>
      </c>
      <c r="AU214" s="27">
        <f>IF(SUM($U208:AU208)&lt;SUM($U210:AU210),-(SUM($U208:AU208)-SUM($U210:AU210)),0)</f>
        <v>0</v>
      </c>
      <c r="AV214" s="27">
        <f>IF(SUM($U208:AV208)&lt;SUM($U210:AV210),-(SUM($U208:AV208)-SUM($U210:AV210)),0)</f>
        <v>0</v>
      </c>
      <c r="AW214" s="27">
        <f>IF(SUM($U208:AW208)&lt;SUM($U210:AW210),-(SUM($U208:AW208)-SUM($U210:AW210)),0)</f>
        <v>0</v>
      </c>
      <c r="AX214" s="27">
        <f>IF(SUM($U208:AX208)&lt;SUM($U210:AX210),-(SUM($U208:AX208)-SUM($U210:AX210)),0)</f>
        <v>0</v>
      </c>
      <c r="AY214" s="27">
        <f>IF(SUM($U208:AY208)&lt;SUM($U210:AY210),-(SUM($U208:AY208)-SUM($U210:AY210)),0)</f>
        <v>0</v>
      </c>
      <c r="AZ214" s="27">
        <f>IF(SUM($U208:AZ208)&lt;SUM($U210:AZ210),-(SUM($U208:AZ208)-SUM($U210:AZ210)),0)</f>
        <v>0</v>
      </c>
      <c r="BA214" s="27">
        <f>IF(SUM($U208:BA208)&lt;SUM($U210:BA210),-(SUM($U208:BA208)-SUM($U210:BA210)),0)</f>
        <v>0</v>
      </c>
      <c r="BB214" s="27">
        <f>IF(SUM($U208:BB208)&lt;SUM($U210:BB210),-(SUM($U208:BB208)-SUM($U210:BB210)),0)</f>
        <v>0</v>
      </c>
      <c r="BC214" s="27">
        <f>IF(SUM($U208:BC208)&lt;SUM($U210:BC210),-(SUM($U208:BC208)-SUM($U210:BC210)),0)</f>
        <v>0</v>
      </c>
      <c r="BD214" s="27">
        <f>IF(SUM($U208:BD208)&lt;SUM($U210:BD210),-(SUM($U208:BD208)-SUM($U210:BD210)),0)</f>
        <v>0</v>
      </c>
      <c r="BE214" s="27">
        <f>IF(SUM($U208:BE208)&lt;SUM($U210:BE210),-(SUM($U208:BE208)-SUM($U210:BE210)),0)</f>
        <v>0</v>
      </c>
      <c r="BF214" s="27">
        <f>IF(SUM($U208:BF208)&lt;SUM($U210:BF210),-(SUM($U208:BF208)-SUM($U210:BF210)),0)</f>
        <v>0</v>
      </c>
      <c r="BG214" s="27">
        <f>IF(SUM($U208:BG208)&lt;SUM($U210:BG210),-(SUM($U208:BG208)-SUM($U210:BG210)),0)</f>
        <v>0</v>
      </c>
      <c r="BH214" s="27">
        <f>IF(SUM($U208:BH208)&lt;SUM($U210:BH210),-(SUM($U208:BH208)-SUM($U210:BH210)),0)</f>
        <v>0</v>
      </c>
      <c r="BI214" s="27">
        <f>IF(SUM($U208:BI208)&lt;SUM($U210:BI210),-(SUM($U208:BI208)-SUM($U210:BI210)),0)</f>
        <v>0</v>
      </c>
      <c r="BJ214" s="27">
        <f>IF(SUM($U208:BJ208)&lt;SUM($U210:BJ210),-(SUM($U208:BJ208)-SUM($U210:BJ210)),0)</f>
        <v>0</v>
      </c>
      <c r="BK214" s="27">
        <f>IF(SUM($U208:BK208)&lt;SUM($U210:BK210),-(SUM($U208:BK208)-SUM($U210:BK210)),0)</f>
        <v>0</v>
      </c>
      <c r="BL214" s="27">
        <f>IF(SUM($U208:BL208)&lt;SUM($U210:BL210),-(SUM($U208:BL208)-SUM($U210:BL210)),0)</f>
        <v>0</v>
      </c>
      <c r="BM214" s="27">
        <f>IF(SUM($U208:BM208)&lt;SUM($U210:BM210),-(SUM($U208:BM208)-SUM($U210:BM210)),0)</f>
        <v>0</v>
      </c>
      <c r="BN214" s="27">
        <f>IF(SUM($U208:BN208)&lt;SUM($U210:BN210),-(SUM($U208:BN208)-SUM($U210:BN210)),0)</f>
        <v>0</v>
      </c>
      <c r="BO214" s="27">
        <f>IF(SUM($U208:BO208)&lt;SUM($U210:BO210),-(SUM($U208:BO208)-SUM($U210:BO210)),0)</f>
        <v>0</v>
      </c>
      <c r="BP214" s="27">
        <f>IF(SUM($U208:BP208)&lt;SUM($U210:BP210),-(SUM($U208:BP208)-SUM($U210:BP210)),0)</f>
        <v>0</v>
      </c>
      <c r="BQ214" s="27">
        <f>IF(SUM($U208:BQ208)&lt;SUM($U210:BQ210),-(SUM($U208:BQ208)-SUM($U210:BQ210)),0)</f>
        <v>0</v>
      </c>
      <c r="BR214" s="27">
        <f>IF(SUM($U208:BR208)&lt;SUM($U210:BR210),-(SUM($U208:BR208)-SUM($U210:BR210)),0)</f>
        <v>0</v>
      </c>
      <c r="BS214" s="27">
        <f>IF(SUM($U208:BS208)&lt;SUM($U210:BS210),-(SUM($U208:BS208)-SUM($U210:BS210)),0)</f>
        <v>0</v>
      </c>
      <c r="BT214" s="27">
        <f>IF(SUM($U208:BT208)&lt;SUM($U210:BT210),-(SUM($U208:BT208)-SUM($U210:BT210)),0)</f>
        <v>0</v>
      </c>
      <c r="BU214" s="27">
        <f>IF(SUM($U208:BU208)&lt;SUM($U210:BU210),-(SUM($U208:BU208)-SUM($U210:BU210)),0)</f>
        <v>0</v>
      </c>
      <c r="BV214" s="27">
        <f>IF(SUM($U208:BV208)&lt;SUM($U210:BV210),-(SUM($U208:BV208)-SUM($U210:BV210)),0)</f>
        <v>0</v>
      </c>
      <c r="BW214" s="27">
        <f>IF(SUM($U208:BW208)&lt;SUM($U210:BW210),-(SUM($U208:BW208)-SUM($U210:BW210)),0)</f>
        <v>0</v>
      </c>
      <c r="BX214" s="27">
        <f>IF(SUM($U208:BX208)&lt;SUM($U210:BX210),-(SUM($U208:BX208)-SUM($U210:BX210)),0)</f>
        <v>0</v>
      </c>
      <c r="BY214" s="27">
        <f>IF(SUM($U208:BY208)&lt;SUM($U210:BY210),-(SUM($U208:BY208)-SUM($U210:BY210)),0)</f>
        <v>0</v>
      </c>
      <c r="BZ214" s="27">
        <f>IF(SUM($U208:BZ208)&lt;SUM($U210:BZ210),-(SUM($U208:BZ208)-SUM($U210:BZ210)),0)</f>
        <v>0</v>
      </c>
      <c r="CA214" s="27">
        <f>IF(SUM($U208:CA208)&lt;SUM($U210:CA210),-(SUM($U208:CA208)-SUM($U210:CA210)),0)</f>
        <v>0</v>
      </c>
      <c r="CB214" s="27">
        <f>IF(SUM($U208:CB208)&lt;SUM($U210:CB210),-(SUM($U208:CB208)-SUM($U210:CB210)),0)</f>
        <v>0</v>
      </c>
      <c r="CC214" s="27">
        <f>IF(SUM($U208:CC208)&lt;SUM($U210:CC210),-(SUM($U208:CC208)-SUM($U210:CC210)),0)</f>
        <v>0</v>
      </c>
      <c r="CD214" s="27">
        <f>IF(SUM($U208:CD208)&lt;SUM($U210:CD210),-(SUM($U208:CD208)-SUM($U210:CD210)),0)</f>
        <v>0</v>
      </c>
      <c r="CE214" s="27">
        <f>IF(SUM($U208:CE208)&lt;SUM($U210:CE210),-(SUM($U208:CE208)-SUM($U210:CE210)),0)</f>
        <v>0</v>
      </c>
      <c r="CF214" s="27">
        <f>IF(SUM($U208:CF208)&lt;SUM($U210:CF210),-(SUM($U208:CF208)-SUM($U210:CF210)),0)</f>
        <v>0</v>
      </c>
      <c r="CG214" s="27">
        <f>IF(SUM($U208:CG208)&lt;SUM($U210:CG210),-(SUM($U208:CG208)-SUM($U210:CG210)),0)</f>
        <v>0</v>
      </c>
      <c r="CH214" s="27">
        <f>IF(SUM($U208:CH208)&lt;SUM($U210:CH210),-(SUM($U208:CH208)-SUM($U210:CH210)),0)</f>
        <v>0</v>
      </c>
      <c r="CI214" s="27">
        <f>IF(SUM($U208:CI208)&lt;SUM($U210:CI210),-(SUM($U208:CI208)-SUM($U210:CI210)),0)</f>
        <v>0</v>
      </c>
      <c r="CJ214" s="27">
        <f>IF(SUM($U208:CJ208)&lt;SUM($U210:CJ210),-(SUM($U208:CJ208)-SUM($U210:CJ210)),0)</f>
        <v>0</v>
      </c>
      <c r="CK214" s="27">
        <f>IF(SUM($U208:CK208)&lt;SUM($U210:CK210),-(SUM($U208:CK208)-SUM($U210:CK210)),0)</f>
        <v>0</v>
      </c>
      <c r="CL214" s="27">
        <f>IF(SUM($U208:CL208)&lt;SUM($U210:CL210),-(SUM($U208:CL208)-SUM($U210:CL210)),0)</f>
        <v>0</v>
      </c>
      <c r="CM214" s="27">
        <f>IF(SUM($U208:CM208)&lt;SUM($U210:CM210),-(SUM($U208:CM208)-SUM($U210:CM210)),0)</f>
        <v>0</v>
      </c>
      <c r="CN214" s="27">
        <f>IF(SUM($U208:CN208)&lt;SUM($U210:CN210),-(SUM($U208:CN208)-SUM($U210:CN210)),0)</f>
        <v>0</v>
      </c>
      <c r="CO214" s="27">
        <f>IF(SUM($U208:CO208)&lt;SUM($U210:CO210),-(SUM($U208:CO208)-SUM($U210:CO210)),0)</f>
        <v>0</v>
      </c>
      <c r="CP214" s="27">
        <f>IF(SUM($U208:CP208)&lt;SUM($U210:CP210),-(SUM($U208:CP208)-SUM($U210:CP210)),0)</f>
        <v>0</v>
      </c>
      <c r="CQ214" s="27">
        <f>IF(SUM($U208:CQ208)&lt;SUM($U210:CQ210),-(SUM($U208:CQ208)-SUM($U210:CQ210)),0)</f>
        <v>0</v>
      </c>
      <c r="CR214" s="27">
        <f>IF(SUM($U208:CR208)&lt;SUM($U210:CR210),-(SUM($U208:CR208)-SUM($U210:CR210)),0)</f>
        <v>0</v>
      </c>
      <c r="CS214" s="27">
        <f>IF(SUM($U208:CS208)&lt;SUM($U210:CS210),-(SUM($U208:CS208)-SUM($U210:CS210)),0)</f>
        <v>0</v>
      </c>
      <c r="CT214" s="27">
        <f>IF(SUM($U208:CT208)&lt;SUM($U210:CT210),-(SUM($U208:CT208)-SUM($U210:CT210)),0)</f>
        <v>0</v>
      </c>
      <c r="CU214" s="27">
        <f>IF(SUM($U208:CU208)&lt;SUM($U210:CU210),-(SUM($U208:CU208)-SUM($U210:CU210)),0)</f>
        <v>0</v>
      </c>
      <c r="CV214" s="27">
        <f>IF(SUM($U208:CV208)&lt;SUM($U210:CV210),-(SUM($U208:CV208)-SUM($U210:CV210)),0)</f>
        <v>0</v>
      </c>
      <c r="CW214" s="27">
        <f>IF(SUM($U208:CW208)&lt;SUM($U210:CW210),-(SUM($U208:CW208)-SUM($U210:CW210)),0)</f>
        <v>0</v>
      </c>
      <c r="CX214" s="27">
        <f>IF(SUM($U208:CX208)&lt;SUM($U210:CX210),-(SUM($U208:CX208)-SUM($U210:CX210)),0)</f>
        <v>0</v>
      </c>
      <c r="CY214" s="27">
        <f>IF(SUM($U208:CY208)&lt;SUM($U210:CY210),-(SUM($U208:CY208)-SUM($U210:CY210)),0)</f>
        <v>0</v>
      </c>
      <c r="CZ214" s="27">
        <f>IF(SUM($U208:CZ208)&lt;SUM($U210:CZ210),-(SUM($U208:CZ208)-SUM($U210:CZ210)),0)</f>
        <v>0</v>
      </c>
      <c r="DA214" s="27">
        <f>IF(SUM($U208:DA208)&lt;SUM($U210:DA210),-(SUM($U208:DA208)-SUM($U210:DA210)),0)</f>
        <v>0</v>
      </c>
      <c r="DB214" s="27">
        <f>IF(SUM($U208:DB208)&lt;SUM($U210:DB210),-(SUM($U208:DB208)-SUM($U210:DB210)),0)</f>
        <v>0</v>
      </c>
      <c r="DC214" s="27">
        <f>IF(SUM($U208:DC208)&lt;SUM($U210:DC210),-(SUM($U208:DC208)-SUM($U210:DC210)),0)</f>
        <v>0</v>
      </c>
      <c r="DD214" s="27">
        <f>IF(SUM($U208:DD208)&lt;SUM($U210:DD210),-(SUM($U208:DD208)-SUM($U210:DD210)),0)</f>
        <v>0</v>
      </c>
      <c r="DE214" s="27">
        <f>IF(SUM($U208:DE208)&lt;SUM($U210:DE210),-(SUM($U208:DE208)-SUM($U210:DE210)),0)</f>
        <v>0</v>
      </c>
      <c r="DF214" s="27">
        <f>IF(SUM($U208:DF208)&lt;SUM($U210:DF210),-(SUM($U208:DF208)-SUM($U210:DF210)),0)</f>
        <v>0</v>
      </c>
      <c r="DG214" s="27">
        <f>IF(SUM($U208:DG208)&lt;SUM($U210:DG210),-(SUM($U208:DG208)-SUM($U210:DG210)),0)</f>
        <v>0</v>
      </c>
      <c r="DH214" s="27">
        <f>IF(SUM($U208:DH208)&lt;SUM($U210:DH210),-(SUM($U208:DH208)-SUM($U210:DH210)),0)</f>
        <v>0</v>
      </c>
      <c r="DI214" s="27">
        <f>IF(SUM($U208:DI208)&lt;SUM($U210:DI210),-(SUM($U208:DI208)-SUM($U210:DI210)),0)</f>
        <v>0</v>
      </c>
      <c r="DJ214" s="27">
        <f>IF(SUM($U208:DJ208)&lt;SUM($U210:DJ210),-(SUM($U208:DJ208)-SUM($U210:DJ210)),0)</f>
        <v>0</v>
      </c>
      <c r="DK214" s="27">
        <f>IF(SUM($U208:DK208)&lt;SUM($U210:DK210),-(SUM($U208:DK208)-SUM($U210:DK210)),0)</f>
        <v>0</v>
      </c>
      <c r="DL214" s="27">
        <f>IF(SUM($U208:DL208)&lt;SUM($U210:DL210),-(SUM($U208:DL208)-SUM($U210:DL210)),0)</f>
        <v>0</v>
      </c>
      <c r="DM214" s="27">
        <f>IF(SUM($U208:DM208)&lt;SUM($U210:DM210),-(SUM($U208:DM208)-SUM($U210:DM210)),0)</f>
        <v>0</v>
      </c>
      <c r="DN214" s="27">
        <f>IF(SUM($U208:DN208)&lt;SUM($U210:DN210),-(SUM($U208:DN208)-SUM($U210:DN210)),0)</f>
        <v>0</v>
      </c>
      <c r="DO214" s="27">
        <f>IF(SUM($U208:DO208)&lt;SUM($U210:DO210),-(SUM($U208:DO208)-SUM($U210:DO210)),0)</f>
        <v>0</v>
      </c>
      <c r="DP214" s="27">
        <f>IF(SUM($U208:DP208)&lt;SUM($U210:DP210),-(SUM($U208:DP208)-SUM($U210:DP210)),0)</f>
        <v>0</v>
      </c>
      <c r="DQ214" s="27">
        <f>IF(SUM($U208:DQ208)&lt;SUM($U210:DQ210),-(SUM($U208:DQ208)-SUM($U210:DQ210)),0)</f>
        <v>0</v>
      </c>
      <c r="DR214" s="27">
        <f>IF(SUM($U208:DR208)&lt;SUM($U210:DR210),-(SUM($U208:DR208)-SUM($U210:DR210)),0)</f>
        <v>0</v>
      </c>
      <c r="DS214" s="27">
        <f>IF(SUM($U208:DS208)&lt;SUM($U210:DS210),-(SUM($U208:DS208)-SUM($U210:DS210)),0)</f>
        <v>0</v>
      </c>
      <c r="DT214" s="27">
        <f>IF(SUM($U208:DT208)&lt;SUM($U210:DT210),-(SUM($U208:DT208)-SUM($U210:DT210)),0)</f>
        <v>0</v>
      </c>
      <c r="DU214" s="27">
        <f>IF(SUM($U208:DU208)&lt;SUM($U210:DU210),-(SUM($U208:DU208)-SUM($U210:DU210)),0)</f>
        <v>0</v>
      </c>
      <c r="DV214" s="27">
        <f>IF(SUM($U208:DV208)&lt;SUM($U210:DV210),-(SUM($U208:DV208)-SUM($U210:DV210)),0)</f>
        <v>0</v>
      </c>
      <c r="DW214" s="27">
        <f>IF(SUM($U208:DW208)&lt;SUM($U210:DW210),-(SUM($U208:DW208)-SUM($U210:DW210)),0)</f>
        <v>0</v>
      </c>
      <c r="DX214" s="27">
        <f>IF(SUM($U208:DX208)&lt;SUM($U210:DX210),-(SUM($U208:DX208)-SUM($U210:DX210)),0)</f>
        <v>0</v>
      </c>
      <c r="DY214" s="27">
        <f>IF(SUM($U208:DY208)&lt;SUM($U210:DY210),-(SUM($U208:DY208)-SUM($U210:DY210)),0)</f>
        <v>0</v>
      </c>
      <c r="DZ214" s="27">
        <f>IF(SUM($U208:DZ208)&lt;SUM($U210:DZ210),-(SUM($U208:DZ208)-SUM($U210:DZ210)),0)</f>
        <v>0</v>
      </c>
      <c r="EA214" s="27">
        <f>IF(SUM($U208:EA208)&lt;SUM($U210:EA210),-(SUM($U208:EA208)-SUM($U210:EA210)),0)</f>
        <v>0</v>
      </c>
      <c r="EB214" s="27">
        <f>IF(SUM($U208:EB208)&lt;SUM($U210:EB210),-(SUM($U208:EB208)-SUM($U210:EB210)),0)</f>
        <v>0</v>
      </c>
      <c r="EC214" s="27">
        <f>IF(SUM($U208:EC208)&lt;SUM($U210:EC210),-(SUM($U208:EC208)-SUM($U210:EC210)),0)</f>
        <v>0</v>
      </c>
      <c r="ED214" s="27">
        <f>IF(SUM($U208:ED208)&lt;SUM($U210:ED210),-(SUM($U208:ED208)-SUM($U210:ED210)),0)</f>
        <v>0</v>
      </c>
      <c r="EE214" s="27">
        <f>IF(SUM($U208:EE208)&lt;SUM($U210:EE210),-(SUM($U208:EE208)-SUM($U210:EE210)),0)</f>
        <v>0</v>
      </c>
      <c r="EF214" s="27">
        <f>IF(SUM($U208:EF208)&lt;SUM($U210:EF210),-(SUM($U208:EF208)-SUM($U210:EF210)),0)</f>
        <v>0</v>
      </c>
      <c r="EG214" s="27">
        <f>IF(SUM($U208:EG208)&lt;SUM($U210:EG210),-(SUM($U208:EG208)-SUM($U210:EG210)),0)</f>
        <v>0</v>
      </c>
      <c r="EH214" s="27">
        <f>IF(SUM($U208:EH208)&lt;SUM($U210:EH210),-(SUM($U208:EH208)-SUM($U210:EH210)),0)</f>
        <v>0</v>
      </c>
      <c r="EI214" s="27">
        <f>IF(SUM($U208:EI208)&lt;SUM($U210:EI210),-(SUM($U208:EI208)-SUM($U210:EI210)),0)</f>
        <v>0</v>
      </c>
      <c r="EJ214" s="27">
        <f>IF(SUM($U208:EJ208)&lt;SUM($U210:EJ210),-(SUM($U208:EJ208)-SUM($U210:EJ210)),0)</f>
        <v>0</v>
      </c>
      <c r="EK214" s="27">
        <f>IF(SUM($U208:EK208)&lt;SUM($U210:EK210),-(SUM($U208:EK208)-SUM($U210:EK210)),0)</f>
        <v>0</v>
      </c>
      <c r="EL214" s="27">
        <f>IF(SUM($U208:EL208)&lt;SUM($U210:EL210),-(SUM($U208:EL208)-SUM($U210:EL210)),0)</f>
        <v>0</v>
      </c>
      <c r="EM214" s="27">
        <f>IF(SUM($U208:EM208)&lt;SUM($U210:EM210),-(SUM($U208:EM208)-SUM($U210:EM210)),0)</f>
        <v>0</v>
      </c>
      <c r="EN214" s="27">
        <f>IF(SUM($U208:EN208)&lt;SUM($U210:EN210),-(SUM($U208:EN208)-SUM($U210:EN210)),0)</f>
        <v>0</v>
      </c>
      <c r="EO214" s="27">
        <f>IF(SUM($U208:EO208)&lt;SUM($U210:EO210),-(SUM($U208:EO208)-SUM($U210:EO210)),0)</f>
        <v>0</v>
      </c>
      <c r="EP214" s="27">
        <f>IF(SUM($U208:EP208)&lt;SUM($U210:EP210),-(SUM($U208:EP208)-SUM($U210:EP210)),0)</f>
        <v>0</v>
      </c>
      <c r="EQ214" s="27">
        <f>IF(SUM($U208:EQ208)&lt;SUM($U210:EQ210),-(SUM($U208:EQ208)-SUM($U210:EQ210)),0)</f>
        <v>0</v>
      </c>
      <c r="ER214" s="27">
        <f>IF(SUM($U208:ER208)&lt;SUM($U210:ER210),-(SUM($U208:ER208)-SUM($U210:ER210)),0)</f>
        <v>0</v>
      </c>
      <c r="ES214" s="27">
        <f>IF(SUM($U208:ES208)&lt;SUM($U210:ES210),-(SUM($U208:ES208)-SUM($U210:ES210)),0)</f>
        <v>0</v>
      </c>
      <c r="ET214" s="27">
        <f>IF(SUM($U208:ET208)&lt;SUM($U210:ET210),-(SUM($U208:ET208)-SUM($U210:ET210)),0)</f>
        <v>0</v>
      </c>
      <c r="EU214" s="27">
        <f>IF(SUM($U208:EU208)&lt;SUM($U210:EU210),-(SUM($U208:EU208)-SUM($U210:EU210)),0)</f>
        <v>0</v>
      </c>
      <c r="EV214" s="27">
        <f>IF(SUM($U208:EV208)&lt;SUM($U210:EV210),-(SUM($U208:EV208)-SUM($U210:EV210)),0)</f>
        <v>0</v>
      </c>
      <c r="EW214" s="27">
        <f>IF(SUM($U208:EW208)&lt;SUM($U210:EW210),-(SUM($U208:EW208)-SUM($U210:EW210)),0)</f>
        <v>0</v>
      </c>
      <c r="EX214" s="27">
        <f>IF(SUM($U208:EX208)&lt;SUM($U210:EX210),-(SUM($U208:EX208)-SUM($U210:EX210)),0)</f>
        <v>0</v>
      </c>
      <c r="EY214" s="27">
        <f>IF(SUM($U208:EY208)&lt;SUM($U210:EY210),-(SUM($U208:EY208)-SUM($U210:EY210)),0)</f>
        <v>0</v>
      </c>
      <c r="EZ214" s="27">
        <f>IF(SUM($U208:EZ208)&lt;SUM($U210:EZ210),-(SUM($U208:EZ208)-SUM($U210:EZ210)),0)</f>
        <v>0</v>
      </c>
      <c r="FA214" s="27">
        <f>IF(SUM($U208:FA208)&lt;SUM($U210:FA210),-(SUM($U208:FA208)-SUM($U210:FA210)),0)</f>
        <v>0</v>
      </c>
      <c r="FB214" s="27">
        <f>IF(SUM($U208:FB208)&lt;SUM($U210:FB210),-(SUM($U208:FB208)-SUM($U210:FB210)),0)</f>
        <v>0</v>
      </c>
      <c r="FC214" s="27">
        <f>IF(SUM($U208:FC208)&lt;SUM($U210:FC210),-(SUM($U208:FC208)-SUM($U210:FC210)),0)</f>
        <v>0</v>
      </c>
      <c r="FD214" s="27">
        <f>IF(SUM($U208:FD208)&lt;SUM($U210:FD210),-(SUM($U208:FD208)-SUM($U210:FD210)),0)</f>
        <v>0</v>
      </c>
      <c r="FE214" s="27">
        <f>IF(SUM($U208:FE208)&lt;SUM($U210:FE210),-(SUM($U208:FE208)-SUM($U210:FE210)),0)</f>
        <v>0</v>
      </c>
      <c r="FF214" s="27">
        <f>IF(SUM($U208:FF208)&lt;SUM($U210:FF210),-(SUM($U208:FF208)-SUM($U210:FF210)),0)</f>
        <v>0</v>
      </c>
      <c r="FG214" s="27">
        <f>IF(SUM($U208:FG208)&lt;SUM($U210:FG210),-(SUM($U208:FG208)-SUM($U210:FG210)),0)</f>
        <v>0</v>
      </c>
      <c r="FH214" s="27">
        <f>IF(SUM($U208:FH208)&lt;SUM($U210:FH210),-(SUM($U208:FH208)-SUM($U210:FH210)),0)</f>
        <v>0</v>
      </c>
      <c r="FI214" s="27">
        <f>IF(SUM($U208:FI208)&lt;SUM($U210:FI210),-(SUM($U208:FI208)-SUM($U210:FI210)),0)</f>
        <v>0</v>
      </c>
      <c r="FJ214" s="27">
        <f>IF(SUM($U208:FJ208)&lt;SUM($U210:FJ210),-(SUM($U208:FJ208)-SUM($U210:FJ210)),0)</f>
        <v>0</v>
      </c>
      <c r="FK214" s="27">
        <f>IF(SUM($U208:FK208)&lt;SUM($U210:FK210),-(SUM($U208:FK208)-SUM($U210:FK210)),0)</f>
        <v>0</v>
      </c>
      <c r="FL214" s="27">
        <f>IF(SUM($U208:FL208)&lt;SUM($U210:FL210),-(SUM($U208:FL208)-SUM($U210:FL210)),0)</f>
        <v>0</v>
      </c>
      <c r="FM214" s="27">
        <f>IF(SUM($U208:FM208)&lt;SUM($U210:FM210),-(SUM($U208:FM208)-SUM($U210:FM210)),0)</f>
        <v>0</v>
      </c>
      <c r="FN214" s="27">
        <f>IF(SUM($U208:FN208)&lt;SUM($U210:FN210),-(SUM($U208:FN208)-SUM($U210:FN210)),0)</f>
        <v>0</v>
      </c>
      <c r="FO214" s="27">
        <f>IF(SUM($U208:FO208)&lt;SUM($U210:FO210),-(SUM($U208:FO208)-SUM($U210:FO210)),0)</f>
        <v>0</v>
      </c>
      <c r="FP214" s="27">
        <f>IF(SUM($U208:FP208)&lt;SUM($U210:FP210),-(SUM($U208:FP208)-SUM($U210:FP210)),0)</f>
        <v>0</v>
      </c>
      <c r="FQ214" s="27">
        <f>IF(SUM($U208:FQ208)&lt;SUM($U210:FQ210),-(SUM($U208:FQ208)-SUM($U210:FQ210)),0)</f>
        <v>0</v>
      </c>
      <c r="FR214" s="27">
        <f>IF(SUM($U208:FR208)&lt;SUM($U210:FR210),-(SUM($U208:FR208)-SUM($U210:FR210)),0)</f>
        <v>0</v>
      </c>
      <c r="FS214" s="27">
        <f>IF(SUM($U208:FS208)&lt;SUM($U210:FS210),-(SUM($U208:FS208)-SUM($U210:FS210)),0)</f>
        <v>0</v>
      </c>
      <c r="FT214" s="27">
        <f>IF(SUM($U208:FT208)&lt;SUM($U210:FT210),-(SUM($U208:FT208)-SUM($U210:FT210)),0)</f>
        <v>0</v>
      </c>
      <c r="FU214" s="27">
        <f>IF(SUM($U208:FU208)&lt;SUM($U210:FU210),-(SUM($U208:FU208)-SUM($U210:FU210)),0)</f>
        <v>0</v>
      </c>
      <c r="FV214" s="27">
        <f>IF(SUM($U208:FV208)&lt;SUM($U210:FV210),-(SUM($U208:FV208)-SUM($U210:FV210)),0)</f>
        <v>0</v>
      </c>
      <c r="FW214" s="27">
        <f>IF(SUM($U208:FW208)&lt;SUM($U210:FW210),-(SUM($U208:FW208)-SUM($U210:FW210)),0)</f>
        <v>0</v>
      </c>
      <c r="FX214" s="27">
        <f>IF(SUM($U208:FX208)&lt;SUM($U210:FX210),-(SUM($U208:FX208)-SUM($U210:FX210)),0)</f>
        <v>0</v>
      </c>
      <c r="FY214" s="27">
        <f>IF(SUM($U208:FY208)&lt;SUM($U210:FY210),-(SUM($U208:FY208)-SUM($U210:FY210)),0)</f>
        <v>0</v>
      </c>
      <c r="FZ214" s="27">
        <f>IF(SUM($U208:FZ208)&lt;SUM($U210:FZ210),-(SUM($U208:FZ208)-SUM($U210:FZ210)),0)</f>
        <v>0</v>
      </c>
      <c r="GA214" s="27">
        <f>IF(SUM($U208:GA208)&lt;SUM($U210:GA210),-(SUM($U208:GA208)-SUM($U210:GA210)),0)</f>
        <v>0</v>
      </c>
      <c r="GB214" s="27">
        <f>IF(SUM($U208:GB208)&lt;SUM($U210:GB210),-(SUM($U208:GB208)-SUM($U210:GB210)),0)</f>
        <v>0</v>
      </c>
      <c r="GC214" s="27">
        <f>IF(SUM($U208:GC208)&lt;SUM($U210:GC210),-(SUM($U208:GC208)-SUM($U210:GC210)),0)</f>
        <v>0</v>
      </c>
      <c r="GD214" s="27">
        <f>IF(SUM($U208:GD208)&lt;SUM($U210:GD210),-(SUM($U208:GD208)-SUM($U210:GD210)),0)</f>
        <v>0</v>
      </c>
      <c r="GE214" s="27">
        <f>IF(SUM($U208:GE208)&lt;SUM($U210:GE210),-(SUM($U208:GE208)-SUM($U210:GE210)),0)</f>
        <v>0</v>
      </c>
      <c r="GF214" s="27">
        <f>IF(SUM($U208:GF208)&lt;SUM($U210:GF210),-(SUM($U208:GF208)-SUM($U210:GF210)),0)</f>
        <v>0</v>
      </c>
      <c r="GG214" s="27">
        <f>IF(SUM($U208:GG208)&lt;SUM($U210:GG210),-(SUM($U208:GG208)-SUM($U210:GG210)),0)</f>
        <v>0</v>
      </c>
      <c r="GH214" s="27">
        <f>IF(SUM($U208:GH208)&lt;SUM($U210:GH210),-(SUM($U208:GH208)-SUM($U210:GH210)),0)</f>
        <v>0</v>
      </c>
      <c r="GI214" s="27">
        <f>IF(SUM($U208:GI208)&lt;SUM($U210:GI210),-(SUM($U208:GI208)-SUM($U210:GI210)),0)</f>
        <v>0</v>
      </c>
      <c r="GJ214" s="27">
        <f>IF(SUM($U208:GJ208)&lt;SUM($U210:GJ210),-(SUM($U208:GJ208)-SUM($U210:GJ210)),0)</f>
        <v>0</v>
      </c>
      <c r="GK214" s="27">
        <f>IF(SUM($U208:GK208)&lt;SUM($U210:GK210),-(SUM($U208:GK208)-SUM($U210:GK210)),0)</f>
        <v>0</v>
      </c>
      <c r="GL214" s="27">
        <f>IF(SUM($U208:GL208)&lt;SUM($U210:GL210),-(SUM($U208:GL208)-SUM($U210:GL210)),0)</f>
        <v>0</v>
      </c>
      <c r="GM214" s="27">
        <f>IF(SUM($U208:GM208)&lt;SUM($U210:GM210),-(SUM($U208:GM208)-SUM($U210:GM210)),0)</f>
        <v>0</v>
      </c>
      <c r="GN214" s="27">
        <f>IF(SUM($U208:GN208)&lt;SUM($U210:GN210),-(SUM($U208:GN208)-SUM($U210:GN210)),0)</f>
        <v>0</v>
      </c>
      <c r="GO214" s="27">
        <f>IF(SUM($U208:GO208)&lt;SUM($U210:GO210),-(SUM($U208:GO208)-SUM($U210:GO210)),0)</f>
        <v>0</v>
      </c>
      <c r="GP214" s="27">
        <f>IF(SUM($U208:GP208)&lt;SUM($U210:GP210),-(SUM($U208:GP208)-SUM($U210:GP210)),0)</f>
        <v>0</v>
      </c>
      <c r="GQ214" s="27">
        <f>IF(SUM($U208:GQ208)&lt;SUM($U210:GQ210),-(SUM($U208:GQ208)-SUM($U210:GQ210)),0)</f>
        <v>0</v>
      </c>
      <c r="GR214" s="27">
        <f>IF(SUM($U208:GR208)&lt;SUM($U210:GR210),-(SUM($U208:GR208)-SUM($U210:GR210)),0)</f>
        <v>0</v>
      </c>
      <c r="GS214" s="27">
        <f>IF(SUM($U208:GS208)&lt;SUM($U210:GS210),-(SUM($U208:GS208)-SUM($U210:GS210)),0)</f>
        <v>0</v>
      </c>
      <c r="GT214" s="27">
        <f>IF(SUM($U208:GT208)&lt;SUM($U210:GT210),-(SUM($U208:GT208)-SUM($U210:GT210)),0)</f>
        <v>0</v>
      </c>
      <c r="GU214" s="27">
        <f>IF(SUM($U208:GU208)&lt;SUM($U210:GU210),-(SUM($U208:GU208)-SUM($U210:GU210)),0)</f>
        <v>0</v>
      </c>
      <c r="GV214" s="27">
        <f>IF(SUM($U208:GV208)&lt;SUM($U210:GV210),-(SUM($U208:GV208)-SUM($U210:GV210)),0)</f>
        <v>0</v>
      </c>
      <c r="GW214" s="27">
        <f>IF(SUM($U208:GW208)&lt;SUM($U210:GW210),-(SUM($U208:GW208)-SUM($U210:GW210)),0)</f>
        <v>0</v>
      </c>
      <c r="GX214" s="27">
        <f>IF(SUM($U208:GX208)&lt;SUM($U210:GX210),-(SUM($U208:GX208)-SUM($U210:GX210)),0)</f>
        <v>0</v>
      </c>
      <c r="GY214" s="27">
        <f>IF(SUM($U208:GY208)&lt;SUM($U210:GY210),-(SUM($U208:GY208)-SUM($U210:GY210)),0)</f>
        <v>0</v>
      </c>
      <c r="GZ214" s="27">
        <f>IF(SUM($U208:GZ208)&lt;SUM($U210:GZ210),-(SUM($U208:GZ208)-SUM($U210:GZ210)),0)</f>
        <v>0</v>
      </c>
      <c r="HA214" s="27">
        <f>IF(SUM($U208:HA208)&lt;SUM($U210:HA210),-(SUM($U208:HA208)-SUM($U210:HA210)),0)</f>
        <v>0</v>
      </c>
      <c r="HB214" s="27">
        <f>IF(SUM($U208:HB208)&lt;SUM($U210:HB210),-(SUM($U208:HB208)-SUM($U210:HB210)),0)</f>
        <v>0</v>
      </c>
      <c r="HC214" s="27">
        <f>IF(SUM($U208:HC208)&lt;SUM($U210:HC210),-(SUM($U208:HC208)-SUM($U210:HC210)),0)</f>
        <v>0</v>
      </c>
      <c r="HD214" s="27">
        <f>IF(SUM($U208:HD208)&lt;SUM($U210:HD210),-(SUM($U208:HD208)-SUM($U210:HD210)),0)</f>
        <v>0</v>
      </c>
      <c r="HE214" s="27">
        <f>IF(SUM($U208:HE208)&lt;SUM($U210:HE210),-(SUM($U208:HE208)-SUM($U210:HE210)),0)</f>
        <v>0</v>
      </c>
      <c r="HF214" s="27">
        <f>IF(SUM($U208:HF208)&lt;SUM($U210:HF210),-(SUM($U208:HF208)-SUM($U210:HF210)),0)</f>
        <v>0</v>
      </c>
      <c r="HG214" s="27">
        <f>IF(SUM($U208:HG208)&lt;SUM($U210:HG210),-(SUM($U208:HG208)-SUM($U210:HG210)),0)</f>
        <v>0</v>
      </c>
      <c r="HH214" s="27">
        <f>IF(SUM($U208:HH208)&lt;SUM($U210:HH210),-(SUM($U208:HH208)-SUM($U210:HH210)),0)</f>
        <v>0</v>
      </c>
      <c r="HI214" s="27">
        <f>IF(SUM($U208:HI208)&lt;SUM($U210:HI210),-(SUM($U208:HI208)-SUM($U210:HI210)),0)</f>
        <v>0</v>
      </c>
      <c r="HJ214" s="27">
        <f>IF(SUM($U208:HJ208)&lt;SUM($U210:HJ210),-(SUM($U208:HJ208)-SUM($U210:HJ210)),0)</f>
        <v>0</v>
      </c>
      <c r="HK214" s="27">
        <f>IF(SUM($U208:HK208)&lt;SUM($U210:HK210),-(SUM($U208:HK208)-SUM($U210:HK210)),0)</f>
        <v>0</v>
      </c>
      <c r="HL214" s="27">
        <f>IF(SUM($U208:HL208)&lt;SUM($U210:HL210),-(SUM($U208:HL208)-SUM($U210:HL210)),0)</f>
        <v>0</v>
      </c>
      <c r="HM214" s="27">
        <f>IF(SUM($U208:HM208)&lt;SUM($U210:HM210),-(SUM($U208:HM208)-SUM($U210:HM210)),0)</f>
        <v>0</v>
      </c>
      <c r="HN214" s="27">
        <f>IF(SUM($U208:HN208)&lt;SUM($U210:HN210),-(SUM($U208:HN208)-SUM($U210:HN210)),0)</f>
        <v>0</v>
      </c>
      <c r="HO214" s="27">
        <f>IF(SUM($U208:HO208)&lt;SUM($U210:HO210),-(SUM($U208:HO208)-SUM($U210:HO210)),0)</f>
        <v>0</v>
      </c>
      <c r="HP214" s="27">
        <f>IF(SUM($U208:HP208)&lt;SUM($U210:HP210),-(SUM($U208:HP208)-SUM($U210:HP210)),0)</f>
        <v>0</v>
      </c>
      <c r="HQ214" s="27">
        <f>IF(SUM($U208:HQ208)&lt;SUM($U210:HQ210),-(SUM($U208:HQ208)-SUM($U210:HQ210)),0)</f>
        <v>0</v>
      </c>
      <c r="HR214" s="27">
        <f>IF(SUM($U208:HR208)&lt;SUM($U210:HR210),-(SUM($U208:HR208)-SUM($U210:HR210)),0)</f>
        <v>0</v>
      </c>
      <c r="HS214" s="27">
        <f>IF(SUM($U208:HS208)&lt;SUM($U210:HS210),-(SUM($U208:HS208)-SUM($U210:HS210)),0)</f>
        <v>0</v>
      </c>
      <c r="HT214" s="27">
        <f>IF(SUM($U208:HT208)&lt;SUM($U210:HT210),-(SUM($U208:HT208)-SUM($U210:HT210)),0)</f>
        <v>0</v>
      </c>
      <c r="HU214" s="27">
        <f>IF(SUM($U208:HU208)&lt;SUM($U210:HU210),-(SUM($U208:HU208)-SUM($U210:HU210)),0)</f>
        <v>0</v>
      </c>
      <c r="HV214" s="27">
        <f>IF(SUM($U208:HV208)&lt;SUM($U210:HV210),-(SUM($U208:HV208)-SUM($U210:HV210)),0)</f>
        <v>0</v>
      </c>
      <c r="HW214" s="27">
        <f>IF(SUM($U208:HW208)&lt;SUM($U210:HW210),-(SUM($U208:HW208)-SUM($U210:HW210)),0)</f>
        <v>0</v>
      </c>
      <c r="HX214" s="27">
        <f>IF(SUM($U208:HX208)&lt;SUM($U210:HX210),-(SUM($U208:HX208)-SUM($U210:HX210)),0)</f>
        <v>0</v>
      </c>
      <c r="HY214" s="27">
        <f>IF(SUM($U208:HY208)&lt;SUM($U210:HY210),-(SUM($U208:HY208)-SUM($U210:HY210)),0)</f>
        <v>0</v>
      </c>
      <c r="HZ214" s="27">
        <f>IF(SUM($U208:HZ208)&lt;SUM($U210:HZ210),-(SUM($U208:HZ208)-SUM($U210:HZ210)),0)</f>
        <v>0</v>
      </c>
      <c r="IA214" s="27">
        <f>IF(SUM($U208:IA208)&lt;SUM($U210:IA210),-(SUM($U208:IA208)-SUM($U210:IA210)),0)</f>
        <v>0</v>
      </c>
      <c r="IB214" s="27">
        <f>IF(SUM($U208:IB208)&lt;SUM($U210:IB210),-(SUM($U208:IB208)-SUM($U210:IB210)),0)</f>
        <v>0</v>
      </c>
      <c r="IC214" s="27">
        <f>IF(SUM($U208:IC208)&lt;SUM($U210:IC210),-(SUM($U208:IC208)-SUM($U210:IC210)),0)</f>
        <v>0</v>
      </c>
      <c r="ID214" s="27">
        <f>IF(SUM($U208:ID208)&lt;SUM($U210:ID210),-(SUM($U208:ID208)-SUM($U210:ID210)),0)</f>
        <v>0</v>
      </c>
      <c r="IE214" s="27">
        <f>IF(SUM($U208:IE208)&lt;SUM($U210:IE210),-(SUM($U208:IE208)-SUM($U210:IE210)),0)</f>
        <v>0</v>
      </c>
      <c r="IF214" s="27">
        <f>IF(SUM($U208:IF208)&lt;SUM($U210:IF210),-(SUM($U208:IF208)-SUM($U210:IF210)),0)</f>
        <v>0</v>
      </c>
      <c r="IG214" s="27">
        <f>IF(SUM($U208:IG208)&lt;SUM($U210:IG210),-(SUM($U208:IG208)-SUM($U210:IG210)),0)</f>
        <v>0</v>
      </c>
      <c r="IH214" s="27">
        <f>IF(SUM($U208:IH208)&lt;SUM($U210:IH210),-(SUM($U208:IH208)-SUM($U210:IH210)),0)</f>
        <v>0</v>
      </c>
      <c r="II214" s="27">
        <f>IF(SUM($U208:II208)&lt;SUM($U210:II210),-(SUM($U208:II208)-SUM($U210:II210)),0)</f>
        <v>0</v>
      </c>
      <c r="IJ214" s="27">
        <f>IF(SUM($U208:IJ208)&lt;SUM($U210:IJ210),-(SUM($U208:IJ208)-SUM($U210:IJ210)),0)</f>
        <v>0</v>
      </c>
      <c r="IK214" s="27">
        <f>IF(SUM($U208:IK208)&lt;SUM($U210:IK210),-(SUM($U208:IK208)-SUM($U210:IK210)),0)</f>
        <v>0</v>
      </c>
      <c r="IL214" s="27">
        <f>IF(SUM($U208:IL208)&lt;SUM($U210:IL210),-(SUM($U208:IL208)-SUM($U210:IL210)),0)</f>
        <v>0</v>
      </c>
      <c r="IM214" s="27">
        <f>IF(SUM($U208:IM208)&lt;SUM($U210:IM210),-(SUM($U208:IM208)-SUM($U210:IM210)),0)</f>
        <v>0</v>
      </c>
      <c r="IN214" s="27">
        <f>IF(SUM($U208:IN208)&lt;SUM($U210:IN210),-(SUM($U208:IN208)-SUM($U210:IN210)),0)</f>
        <v>0</v>
      </c>
      <c r="IO214" s="27">
        <f>IF(SUM($U208:IO208)&lt;SUM($U210:IO210),-(SUM($U208:IO208)-SUM($U210:IO210)),0)</f>
        <v>0</v>
      </c>
      <c r="IP214" s="27">
        <f>IF(SUM($U208:IP208)&lt;SUM($U210:IP210),-(SUM($U208:IP208)-SUM($U210:IP210)),0)</f>
        <v>0</v>
      </c>
      <c r="IQ214" s="27">
        <f>IF(SUM($U208:IQ208)&lt;SUM($U210:IQ210),-(SUM($U208:IQ208)-SUM($U210:IQ210)),0)</f>
        <v>0</v>
      </c>
      <c r="IR214" s="27">
        <f>IF(SUM($U208:IR208)&lt;SUM($U210:IR210),-(SUM($U208:IR208)-SUM($U210:IR210)),0)</f>
        <v>0</v>
      </c>
      <c r="IS214" s="27">
        <f>IF(SUM($U208:IS208)&lt;SUM($U210:IS210),-(SUM($U208:IS208)-SUM($U210:IS210)),0)</f>
        <v>0</v>
      </c>
      <c r="IT214" s="27">
        <f>IF(SUM($U208:IT208)&lt;SUM($U210:IT210),-(SUM($U208:IT208)-SUM($U210:IT210)),0)</f>
        <v>0</v>
      </c>
      <c r="IU214" s="27">
        <f>IF(SUM($U208:IU208)&lt;SUM($U210:IU210),-(SUM($U208:IU208)-SUM($U210:IU210)),0)</f>
        <v>0</v>
      </c>
      <c r="IV214" s="27">
        <f>IF(SUM($U208:IV208)&lt;SUM($U210:IV210),-(SUM($U208:IV208)-SUM($U210:IV210)),0)</f>
        <v>0</v>
      </c>
      <c r="IW214" s="27">
        <f>IF(SUM($U208:IW208)&lt;SUM($U210:IW210),-(SUM($U208:IW208)-SUM($U210:IW210)),0)</f>
        <v>0</v>
      </c>
      <c r="IX214" s="27">
        <f>IF(SUM($U208:IX208)&lt;SUM($U210:IX210),-(SUM($U208:IX208)-SUM($U210:IX210)),0)</f>
        <v>0</v>
      </c>
      <c r="IY214" s="27">
        <f>IF(SUM($U208:IY208)&lt;SUM($U210:IY210),-(SUM($U208:IY208)-SUM($U210:IY210)),0)</f>
        <v>0</v>
      </c>
      <c r="IZ214" s="27">
        <f>IF(SUM($U208:IZ208)&lt;SUM($U210:IZ210),-(SUM($U208:IZ208)-SUM($U210:IZ210)),0)</f>
        <v>0</v>
      </c>
      <c r="JA214" s="27">
        <f>IF(SUM($U208:JA208)&lt;SUM($U210:JA210),-(SUM($U208:JA208)-SUM($U210:JA210)),0)</f>
        <v>0</v>
      </c>
      <c r="JB214" s="27">
        <f>IF(SUM($U208:JB208)&lt;SUM($U210:JB210),-(SUM($U208:JB208)-SUM($U210:JB210)),0)</f>
        <v>0</v>
      </c>
      <c r="JC214" s="27">
        <f>IF(SUM($U208:JC208)&lt;SUM($U210:JC210),-(SUM($U208:JC208)-SUM($U210:JC210)),0)</f>
        <v>0</v>
      </c>
      <c r="JD214" s="27">
        <f>IF(SUM($U208:JD208)&lt;SUM($U210:JD210),-(SUM($U208:JD208)-SUM($U210:JD210)),0)</f>
        <v>0</v>
      </c>
      <c r="JE214" s="27">
        <f>IF(SUM($U208:JE208)&lt;SUM($U210:JE210),-(SUM($U208:JE208)-SUM($U210:JE210)),0)</f>
        <v>0</v>
      </c>
      <c r="JF214" s="27">
        <f>IF(SUM($U208:JF208)&lt;SUM($U210:JF210),-(SUM($U208:JF208)-SUM($U210:JF210)),0)</f>
        <v>0</v>
      </c>
      <c r="JG214" s="27">
        <f>IF(SUM($U208:JG208)&lt;SUM($U210:JG210),-(SUM($U208:JG208)-SUM($U210:JG210)),0)</f>
        <v>0</v>
      </c>
      <c r="JH214" s="27">
        <f>IF(SUM($U208:JH208)&lt;SUM($U210:JH210),-(SUM($U208:JH208)-SUM($U210:JH210)),0)</f>
        <v>0</v>
      </c>
      <c r="JI214" s="27">
        <f>IF(SUM($U208:JI208)&lt;SUM($U210:JI210),-(SUM($U208:JI208)-SUM($U210:JI210)),0)</f>
        <v>0</v>
      </c>
      <c r="JJ214" s="27">
        <f>IF(SUM($U208:JJ208)&lt;SUM($U210:JJ210),-(SUM($U208:JJ208)-SUM($U210:JJ210)),0)</f>
        <v>0</v>
      </c>
      <c r="JK214" s="27">
        <f>IF(SUM($U208:JK208)&lt;SUM($U210:JK210),-(SUM($U208:JK208)-SUM($U210:JK210)),0)</f>
        <v>0</v>
      </c>
      <c r="JL214" s="27">
        <f>IF(SUM($U208:JL208)&lt;SUM($U210:JL210),-(SUM($U208:JL208)-SUM($U210:JL210)),0)</f>
        <v>0</v>
      </c>
      <c r="JM214" s="27">
        <f>IF(SUM($U208:JM208)&lt;SUM($U210:JM210),-(SUM($U208:JM208)-SUM($U210:JM210)),0)</f>
        <v>0</v>
      </c>
      <c r="JN214" s="27">
        <f>IF(SUM($U208:JN208)&lt;SUM($U210:JN210),-(SUM($U208:JN208)-SUM($U210:JN210)),0)</f>
        <v>0</v>
      </c>
      <c r="JO214" s="27">
        <f>IF(SUM($U208:JO208)&lt;SUM($U210:JO210),-(SUM($U208:JO208)-SUM($U210:JO210)),0)</f>
        <v>0</v>
      </c>
      <c r="JP214" s="27">
        <f>IF(SUM($U208:JP208)&lt;SUM($U210:JP210),-(SUM($U208:JP208)-SUM($U210:JP210)),0)</f>
        <v>0</v>
      </c>
      <c r="JQ214" s="27">
        <f>IF(SUM($U208:JQ208)&lt;SUM($U210:JQ210),-(SUM($U208:JQ208)-SUM($U210:JQ210)),0)</f>
        <v>0</v>
      </c>
      <c r="JR214" s="27">
        <f>IF(SUM($U208:JR208)&lt;SUM($U210:JR210),-(SUM($U208:JR208)-SUM($U210:JR210)),0)</f>
        <v>0</v>
      </c>
      <c r="JS214" s="27">
        <f>IF(SUM($U208:JS208)&lt;SUM($U210:JS210),-(SUM($U208:JS208)-SUM($U210:JS210)),0)</f>
        <v>0</v>
      </c>
      <c r="JT214" s="27">
        <f>IF(SUM($U208:JT208)&lt;SUM($U210:JT210),-(SUM($U208:JT208)-SUM($U210:JT210)),0)</f>
        <v>0</v>
      </c>
      <c r="JU214" s="27">
        <f>IF(SUM($U208:JU208)&lt;SUM($U210:JU210),-(SUM($U208:JU208)-SUM($U210:JU210)),0)</f>
        <v>0</v>
      </c>
      <c r="JV214" s="27">
        <f>IF(SUM($U208:JV208)&lt;SUM($U210:JV210),-(SUM($U208:JV208)-SUM($U210:JV210)),0)</f>
        <v>0</v>
      </c>
      <c r="JW214" s="27">
        <f>IF(SUM($U208:JW208)&lt;SUM($U210:JW210),-(SUM($U208:JW208)-SUM($U210:JW210)),0)</f>
        <v>0</v>
      </c>
      <c r="JX214" s="27">
        <f>IF(SUM($U208:JX208)&lt;SUM($U210:JX210),-(SUM($U208:JX208)-SUM($U210:JX210)),0)</f>
        <v>0</v>
      </c>
      <c r="JY214" s="27">
        <f>IF(SUM($U208:JY208)&lt;SUM($U210:JY210),-(SUM($U208:JY208)-SUM($U210:JY210)),0)</f>
        <v>0</v>
      </c>
      <c r="JZ214" s="27">
        <f>IF(SUM($U208:JZ208)&lt;SUM($U210:JZ210),-(SUM($U208:JZ208)-SUM($U210:JZ210)),0)</f>
        <v>0</v>
      </c>
      <c r="KA214" s="27">
        <f>IF(SUM($U208:KA208)&lt;SUM($U210:KA210),-(SUM($U208:KA208)-SUM($U210:KA210)),0)</f>
        <v>0</v>
      </c>
      <c r="KB214" s="27">
        <f>IF(SUM($U208:KB208)&lt;SUM($U210:KB210),-(SUM($U208:KB208)-SUM($U210:KB210)),0)</f>
        <v>0</v>
      </c>
      <c r="KC214" s="27">
        <f>IF(SUM($U208:KC208)&lt;SUM($U210:KC210),-(SUM($U208:KC208)-SUM($U210:KC210)),0)</f>
        <v>0</v>
      </c>
      <c r="KD214" s="27">
        <f>IF(SUM($U208:KD208)&lt;SUM($U210:KD210),-(SUM($U208:KD208)-SUM($U210:KD210)),0)</f>
        <v>0</v>
      </c>
      <c r="KE214" s="27">
        <f>IF(SUM($U208:KE208)&lt;SUM($U210:KE210),-(SUM($U208:KE208)-SUM($U210:KE210)),0)</f>
        <v>0</v>
      </c>
      <c r="KF214" s="27">
        <f>IF(SUM($U208:KF208)&lt;SUM($U210:KF210),-(SUM($U208:KF208)-SUM($U210:KF210)),0)</f>
        <v>0</v>
      </c>
      <c r="KG214" s="27">
        <f>IF(SUM($U208:KG208)&lt;SUM($U210:KG210),-(SUM($U208:KG208)-SUM($U210:KG210)),0)</f>
        <v>0</v>
      </c>
      <c r="KH214" s="27">
        <f>IF(SUM($U208:KH208)&lt;SUM($U210:KH210),-(SUM($U208:KH208)-SUM($U210:KH210)),0)</f>
        <v>0</v>
      </c>
      <c r="KI214" s="27">
        <f>IF(SUM($U208:KI208)&lt;SUM($U210:KI210),-(SUM($U208:KI208)-SUM($U210:KI210)),0)</f>
        <v>0</v>
      </c>
      <c r="KJ214" s="27">
        <f>IF(SUM($U208:KJ208)&lt;SUM($U210:KJ210),-(SUM($U208:KJ208)-SUM($U210:KJ210)),0)</f>
        <v>0</v>
      </c>
      <c r="KK214" s="27">
        <f>IF(SUM($U208:KK208)&lt;SUM($U210:KK210),-(SUM($U208:KK208)-SUM($U210:KK210)),0)</f>
        <v>0</v>
      </c>
      <c r="KL214" s="27">
        <f>IF(SUM($U208:KL208)&lt;SUM($U210:KL210),-(SUM($U208:KL208)-SUM($U210:KL210)),0)</f>
        <v>0</v>
      </c>
      <c r="KM214" s="27">
        <f>IF(SUM($U208:KM208)&lt;SUM($U210:KM210),-(SUM($U208:KM208)-SUM($U210:KM210)),0)</f>
        <v>0</v>
      </c>
      <c r="KN214" s="27">
        <f>IF(SUM($U208:KN208)&lt;SUM($U210:KN210),-(SUM($U208:KN208)-SUM($U210:KN210)),0)</f>
        <v>0</v>
      </c>
      <c r="KO214" s="27">
        <f>IF(SUM($U208:KO208)&lt;SUM($U210:KO210),-(SUM($U208:KO208)-SUM($U210:KO210)),0)</f>
        <v>0</v>
      </c>
      <c r="KP214" s="27">
        <f>IF(SUM($U208:KP208)&lt;SUM($U210:KP210),-(SUM($U208:KP208)-SUM($U210:KP210)),0)</f>
        <v>0</v>
      </c>
      <c r="KQ214" s="27">
        <f>IF(SUM($U208:KQ208)&lt;SUM($U210:KQ210),-(SUM($U208:KQ208)-SUM($U210:KQ210)),0)</f>
        <v>0</v>
      </c>
      <c r="KR214" s="27">
        <f>IF(SUM($U208:KR208)&lt;SUM($U210:KR210),-(SUM($U208:KR208)-SUM($U210:KR210)),0)</f>
        <v>0</v>
      </c>
      <c r="KS214" s="27">
        <f>IF(SUM($U208:KS208)&lt;SUM($U210:KS210),-(SUM($U208:KS208)-SUM($U210:KS210)),0)</f>
        <v>0</v>
      </c>
      <c r="KT214" s="27">
        <f>IF(SUM($U208:KT208)&lt;SUM($U210:KT210),-(SUM($U208:KT208)-SUM($U210:KT210)),0)</f>
        <v>0</v>
      </c>
      <c r="KU214" s="27">
        <f>IF(SUM($U208:KU208)&lt;SUM($U210:KU210),-(SUM($U208:KU208)-SUM($U210:KU210)),0)</f>
        <v>0</v>
      </c>
      <c r="KV214" s="27">
        <f>IF(SUM($U208:KV208)&lt;SUM($U210:KV210),-(SUM($U208:KV208)-SUM($U210:KV210)),0)</f>
        <v>0</v>
      </c>
      <c r="KW214" s="27">
        <f>IF(SUM($U208:KW208)&lt;SUM($U210:KW210),-(SUM($U208:KW208)-SUM($U210:KW210)),0)</f>
        <v>0</v>
      </c>
      <c r="KX214" s="27">
        <f>IF(SUM($U208:KX208)&lt;SUM($U210:KX210),-(SUM($U208:KX208)-SUM($U210:KX210)),0)</f>
        <v>0</v>
      </c>
      <c r="KY214" s="27">
        <f>IF(SUM($U208:KY208)&lt;SUM($U210:KY210),-(SUM($U208:KY208)-SUM($U210:KY210)),0)</f>
        <v>0</v>
      </c>
      <c r="KZ214" s="27">
        <f>IF(SUM($U208:KZ208)&lt;SUM($U210:KZ210),-(SUM($U208:KZ208)-SUM($U210:KZ210)),0)</f>
        <v>0</v>
      </c>
      <c r="LA214" s="27">
        <f>IF(SUM($U208:LA208)&lt;SUM($U210:LA210),-(SUM($U208:LA208)-SUM($U210:LA210)),0)</f>
        <v>0</v>
      </c>
      <c r="LB214" s="27">
        <f>IF(SUM($U208:LB208)&lt;SUM($U210:LB210),-(SUM($U208:LB208)-SUM($U210:LB210)),0)</f>
        <v>0</v>
      </c>
      <c r="LC214" s="27">
        <f>IF(SUM($U208:LC208)&lt;SUM($U210:LC210),-(SUM($U208:LC208)-SUM($U210:LC210)),0)</f>
        <v>0</v>
      </c>
      <c r="LD214" s="27">
        <f>IF(SUM($U208:LD208)&lt;SUM($U210:LD210),-(SUM($U208:LD208)-SUM($U210:LD210)),0)</f>
        <v>0</v>
      </c>
      <c r="LE214" s="27">
        <f>IF(SUM($U208:LE208)&lt;SUM($U210:LE210),-(SUM($U208:LE208)-SUM($U210:LE210)),0)</f>
        <v>0</v>
      </c>
      <c r="LF214" s="27">
        <f>IF(SUM($U208:LF208)&lt;SUM($U210:LF210),-(SUM($U208:LF208)-SUM($U210:LF210)),0)</f>
        <v>0</v>
      </c>
      <c r="LG214" s="27">
        <f>IF(SUM($U208:LG208)&lt;SUM($U210:LG210),-(SUM($U208:LG208)-SUM($U210:LG210)),0)</f>
        <v>0</v>
      </c>
      <c r="LH214" s="27">
        <f>IF(SUM($U208:LH208)&lt;SUM($U210:LH210),-(SUM($U208:LH208)-SUM($U210:LH210)),0)</f>
        <v>0</v>
      </c>
      <c r="LI214" s="27">
        <f>IF(SUM($U208:LI208)&lt;SUM($U210:LI210),-(SUM($U208:LI208)-SUM($U210:LI210)),0)</f>
        <v>0</v>
      </c>
      <c r="LJ214" s="27">
        <f>IF(SUM($U208:LJ208)&lt;SUM($U210:LJ210),-(SUM($U208:LJ208)-SUM($U210:LJ210)),0)</f>
        <v>0</v>
      </c>
      <c r="LK214" s="27">
        <f>IF(SUM($U208:LK208)&lt;SUM($U210:LK210),-(SUM($U208:LK208)-SUM($U210:LK210)),0)</f>
        <v>0</v>
      </c>
      <c r="LL214" s="27">
        <f>IF(SUM($U208:LL208)&lt;SUM($U210:LL210),-(SUM($U208:LL208)-SUM($U210:LL210)),0)</f>
        <v>0</v>
      </c>
      <c r="LM214" s="27">
        <f>IF(SUM($U208:LM208)&lt;SUM($U210:LM210),-(SUM($U208:LM208)-SUM($U210:LM210)),0)</f>
        <v>0</v>
      </c>
      <c r="LN214" s="27">
        <f>IF(SUM($U208:LN208)&lt;SUM($U210:LN210),-(SUM($U208:LN208)-SUM($U210:LN210)),0)</f>
        <v>0</v>
      </c>
      <c r="LO214" s="27">
        <f>IF(SUM($U208:LO208)&lt;SUM($U210:LO210),-(SUM($U208:LO208)-SUM($U210:LO210)),0)</f>
        <v>0</v>
      </c>
      <c r="LP214" s="27">
        <f>IF(SUM($U208:LP208)&lt;SUM($U210:LP210),-(SUM($U208:LP208)-SUM($U210:LP210)),0)</f>
        <v>0</v>
      </c>
      <c r="LQ214" s="27">
        <f>IF(SUM($U208:LQ208)&lt;SUM($U210:LQ210),-(SUM($U208:LQ208)-SUM($U210:LQ210)),0)</f>
        <v>0</v>
      </c>
      <c r="LR214" s="27">
        <f>IF(SUM($U208:LR208)&lt;SUM($U210:LR210),-(SUM($U208:LR208)-SUM($U210:LR210)),0)</f>
        <v>0</v>
      </c>
      <c r="LS214" s="27">
        <f>IF(SUM($U208:LS208)&lt;SUM($U210:LS210),-(SUM($U208:LS208)-SUM($U210:LS210)),0)</f>
        <v>0</v>
      </c>
      <c r="LT214" s="27">
        <f>IF(SUM($U208:LT208)&lt;SUM($U210:LT210),-(SUM($U208:LT208)-SUM($U210:LT210)),0)</f>
        <v>0</v>
      </c>
      <c r="LU214" s="27">
        <f>IF(SUM($U208:LU208)&lt;SUM($U210:LU210),-(SUM($U208:LU208)-SUM($U210:LU210)),0)</f>
        <v>0</v>
      </c>
      <c r="LV214" s="27">
        <f>IF(SUM($U208:LV208)&lt;SUM($U210:LV210),-(SUM($U208:LV208)-SUM($U210:LV210)),0)</f>
        <v>0</v>
      </c>
      <c r="LW214" s="27">
        <f>IF(SUM($U208:LW208)&lt;SUM($U210:LW210),-(SUM($U208:LW208)-SUM($U210:LW210)),0)</f>
        <v>0</v>
      </c>
      <c r="LX214" s="27">
        <f>IF(SUM($U208:LX208)&lt;SUM($U210:LX210),-(SUM($U208:LX208)-SUM($U210:LX210)),0)</f>
        <v>0</v>
      </c>
      <c r="LY214" s="27">
        <f>IF(SUM($U208:LY208)&lt;SUM($U210:LY210),-(SUM($U208:LY208)-SUM($U210:LY210)),0)</f>
        <v>0</v>
      </c>
      <c r="LZ214" s="27">
        <f>IF(SUM($U208:LZ208)&lt;SUM($U210:LZ210),-(SUM($U208:LZ208)-SUM($U210:LZ210)),0)</f>
        <v>0</v>
      </c>
      <c r="MA214" s="27">
        <f>IF(SUM($U208:MA208)&lt;SUM($U210:MA210),-(SUM($U208:MA208)-SUM($U210:MA210)),0)</f>
        <v>0</v>
      </c>
      <c r="MB214" s="27">
        <f>IF(SUM($U208:MB208)&lt;SUM($U210:MB210),-(SUM($U208:MB208)-SUM($U210:MB210)),0)</f>
        <v>0</v>
      </c>
      <c r="MC214" s="27">
        <f>IF(SUM($U208:MC208)&lt;SUM($U210:MC210),-(SUM($U208:MC208)-SUM($U210:MC210)),0)</f>
        <v>0</v>
      </c>
      <c r="MD214" s="27">
        <f>IF(SUM($U208:MD208)&lt;SUM($U210:MD210),-(SUM($U208:MD208)-SUM($U210:MD210)),0)</f>
        <v>0</v>
      </c>
      <c r="ME214" s="27">
        <f>IF(SUM($U208:ME208)&lt;SUM($U210:ME210),-(SUM($U208:ME208)-SUM($U210:ME210)),0)</f>
        <v>0</v>
      </c>
      <c r="MF214" s="27">
        <f>IF(SUM($U208:MF208)&lt;SUM($U210:MF210),-(SUM($U208:MF208)-SUM($U210:MF210)),0)</f>
        <v>0</v>
      </c>
      <c r="MG214" s="27">
        <f>IF(SUM($U208:MG208)&lt;SUM($U210:MG210),-(SUM($U208:MG208)-SUM($U210:MG210)),0)</f>
        <v>0</v>
      </c>
      <c r="MH214" s="27">
        <f>IF(SUM($U208:MH208)&lt;SUM($U210:MH210),-(SUM($U208:MH208)-SUM($U210:MH210)),0)</f>
        <v>0</v>
      </c>
      <c r="MI214" s="27">
        <f>IF(SUM($U208:MI208)&lt;SUM($U210:MI210),-(SUM($U208:MI208)-SUM($U210:MI210)),0)</f>
        <v>0</v>
      </c>
      <c r="MJ214" s="27">
        <f>IF(SUM($U208:MJ208)&lt;SUM($U210:MJ210),-(SUM($U208:MJ208)-SUM($U210:MJ210)),0)</f>
        <v>0</v>
      </c>
      <c r="MK214" s="27">
        <f>IF(SUM($U208:MK208)&lt;SUM($U210:MK210),-(SUM($U208:MK208)-SUM($U210:MK210)),0)</f>
        <v>0</v>
      </c>
      <c r="ML214" s="27">
        <f>IF(SUM($U208:ML208)&lt;SUM($U210:ML210),-(SUM($U208:ML208)-SUM($U210:ML210)),0)</f>
        <v>0</v>
      </c>
      <c r="MM214" s="27">
        <f>IF(SUM($U208:MM208)&lt;SUM($U210:MM210),-(SUM($U208:MM208)-SUM($U210:MM210)),0)</f>
        <v>0</v>
      </c>
      <c r="MN214" s="27">
        <f>IF(SUM($U208:MN208)&lt;SUM($U210:MN210),-(SUM($U208:MN208)-SUM($U210:MN210)),0)</f>
        <v>0</v>
      </c>
      <c r="MO214" s="27">
        <f>IF(SUM($U208:MO208)&lt;SUM($U210:MO210),-(SUM($U208:MO208)-SUM($U210:MO210)),0)</f>
        <v>0</v>
      </c>
      <c r="MP214" s="27">
        <f>IF(SUM($U208:MP208)&lt;SUM($U210:MP210),-(SUM($U208:MP208)-SUM($U210:MP210)),0)</f>
        <v>0</v>
      </c>
      <c r="MQ214" s="27">
        <f>IF(SUM($U208:MQ208)&lt;SUM($U210:MQ210),-(SUM($U208:MQ208)-SUM($U210:MQ210)),0)</f>
        <v>0</v>
      </c>
      <c r="MR214" s="27">
        <f>IF(SUM($U208:MR208)&lt;SUM($U210:MR210),-(SUM($U208:MR208)-SUM($U210:MR210)),0)</f>
        <v>0</v>
      </c>
      <c r="MS214" s="27">
        <f>IF(SUM($U208:MS208)&lt;SUM($U210:MS210),-(SUM($U208:MS208)-SUM($U210:MS210)),0)</f>
        <v>0</v>
      </c>
      <c r="MT214" s="27">
        <f>IF(SUM($U208:MT208)&lt;SUM($U210:MT210),-(SUM($U208:MT208)-SUM($U210:MT210)),0)</f>
        <v>0</v>
      </c>
      <c r="MU214" s="27">
        <f>IF(SUM($U208:MU208)&lt;SUM($U210:MU210),-(SUM($U208:MU208)-SUM($U210:MU210)),0)</f>
        <v>0</v>
      </c>
      <c r="MV214" s="27">
        <f>IF(SUM($U208:MV208)&lt;SUM($U210:MV210),-(SUM($U208:MV208)-SUM($U210:MV210)),0)</f>
        <v>0</v>
      </c>
      <c r="MW214" s="27">
        <f>IF(SUM($U208:MW208)&lt;SUM($U210:MW210),-(SUM($U208:MW208)-SUM($U210:MW210)),0)</f>
        <v>0</v>
      </c>
      <c r="MX214" s="27">
        <f>IF(SUM($U208:MX208)&lt;SUM($U210:MX210),-(SUM($U208:MX208)-SUM($U210:MX210)),0)</f>
        <v>0</v>
      </c>
      <c r="MY214" s="27">
        <f>IF(SUM($U208:MY208)&lt;SUM($U210:MY210),-(SUM($U208:MY208)-SUM($U210:MY210)),0)</f>
        <v>0</v>
      </c>
      <c r="MZ214" s="27">
        <f>IF(SUM($U208:MZ208)&lt;SUM($U210:MZ210),-(SUM($U208:MZ208)-SUM($U210:MZ210)),0)</f>
        <v>0</v>
      </c>
      <c r="NA214" s="27">
        <f>IF(SUM($U208:NA208)&lt;SUM($U210:NA210),-(SUM($U208:NA208)-SUM($U210:NA210)),0)</f>
        <v>0</v>
      </c>
      <c r="NB214" s="27">
        <f>IF(SUM($U208:NB208)&lt;SUM($U210:NB210),-(SUM($U208:NB208)-SUM($U210:NB210)),0)</f>
        <v>0</v>
      </c>
      <c r="NC214" s="27">
        <f>IF(SUM($U208:NC208)&lt;SUM($U210:NC210),-(SUM($U208:NC208)-SUM($U210:NC210)),0)</f>
        <v>0</v>
      </c>
      <c r="ND214" s="27">
        <f>IF(SUM($U208:ND208)&lt;SUM($U210:ND210),-(SUM($U208:ND208)-SUM($U210:ND210)),0)</f>
        <v>0</v>
      </c>
      <c r="NE214" s="27">
        <f>IF(SUM($U208:NE208)&lt;SUM($U210:NE210),-(SUM($U208:NE208)-SUM($U210:NE210)),0)</f>
        <v>0</v>
      </c>
      <c r="NF214" s="27">
        <f>IF(SUM($U208:NF208)&lt;SUM($U210:NF210),-(SUM($U208:NF208)-SUM($U210:NF210)),0)</f>
        <v>0</v>
      </c>
      <c r="NG214" s="27">
        <f>IF(SUM($U208:NG208)&lt;SUM($U210:NG210),-(SUM($U208:NG208)-SUM($U210:NG210)),0)</f>
        <v>0</v>
      </c>
      <c r="NH214" s="27">
        <f>IF(SUM($U208:NH208)&lt;SUM($U210:NH210),-(SUM($U208:NH208)-SUM($U210:NH210)),0)</f>
        <v>0</v>
      </c>
      <c r="NI214" s="27">
        <f>IF(SUM($U208:NI208)&lt;SUM($U210:NI210),-(SUM($U208:NI208)-SUM($U210:NI210)),0)</f>
        <v>0</v>
      </c>
      <c r="NJ214" s="27">
        <f>IF(SUM($U208:NJ208)&lt;SUM($U210:NJ210),-(SUM($U208:NJ208)-SUM($U210:NJ210)),0)</f>
        <v>0</v>
      </c>
      <c r="NK214" s="27">
        <f>IF(SUM($U208:NK208)&lt;SUM($U210:NK210),-(SUM($U208:NK208)-SUM($U210:NK210)),0)</f>
        <v>0</v>
      </c>
      <c r="NL214" s="27">
        <f>IF(SUM($U208:NL208)&lt;SUM($U210:NL210),-(SUM($U208:NL208)-SUM($U210:NL210)),0)</f>
        <v>0</v>
      </c>
      <c r="NM214" s="27">
        <f>IF(SUM($U208:NM208)&lt;SUM($U210:NM210),-(SUM($U208:NM208)-SUM($U210:NM210)),0)</f>
        <v>0</v>
      </c>
      <c r="NN214" s="27">
        <f>IF(SUM($U208:NN208)&lt;SUM($U210:NN210),-(SUM($U208:NN208)-SUM($U210:NN210)),0)</f>
        <v>0</v>
      </c>
      <c r="NO214" s="27">
        <f>IF(SUM($U208:NO208)&lt;SUM($U210:NO210),-(SUM($U208:NO208)-SUM($U210:NO210)),0)</f>
        <v>0</v>
      </c>
      <c r="NP214" s="27">
        <f>IF(SUM($U208:NP208)&lt;SUM($U210:NP210),-(SUM($U208:NP208)-SUM($U210:NP210)),0)</f>
        <v>0</v>
      </c>
      <c r="NQ214" s="27">
        <f>IF(SUM($U208:NQ208)&lt;SUM($U210:NQ210),-(SUM($U208:NQ208)-SUM($U210:NQ210)),0)</f>
        <v>0</v>
      </c>
      <c r="NR214" s="27">
        <f>IF(SUM($U208:NR208)&lt;SUM($U210:NR210),-(SUM($U208:NR208)-SUM($U210:NR210)),0)</f>
        <v>0</v>
      </c>
      <c r="NS214" s="27">
        <f>IF(SUM($U208:NS208)&lt;SUM($U210:NS210),-(SUM($U208:NS208)-SUM($U210:NS210)),0)</f>
        <v>0</v>
      </c>
      <c r="NT214" s="27">
        <f>IF(SUM($U208:NT208)&lt;SUM($U210:NT210),-(SUM($U208:NT208)-SUM($U210:NT210)),0)</f>
        <v>0</v>
      </c>
      <c r="NU214" s="27">
        <f>IF(SUM($U208:NU208)&lt;SUM($U210:NU210),-(SUM($U208:NU208)-SUM($U210:NU210)),0)</f>
        <v>0</v>
      </c>
      <c r="NV214" s="27">
        <f>IF(SUM($U208:NV208)&lt;SUM($U210:NV210),-(SUM($U208:NV208)-SUM($U210:NV210)),0)</f>
        <v>0</v>
      </c>
    </row>
    <row r="215" spans="1:38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8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</row>
    <row r="216" spans="1:386" s="7" customFormat="1" x14ac:dyDescent="0.25">
      <c r="A216" s="5"/>
      <c r="B216" s="5"/>
      <c r="C216" s="5"/>
      <c r="D216" s="5"/>
      <c r="E216" s="5"/>
      <c r="F216" s="5"/>
      <c r="G216" s="5" t="str">
        <f>KPI!$F$90</f>
        <v>прочие постоянные расходы</v>
      </c>
      <c r="H216" s="5"/>
      <c r="I216" s="5"/>
      <c r="J216" s="20" t="str">
        <f>IF($G216="","",INDEX(KPI!$H$11:$H$121,SUMIFS(KPI!$E$11:$E$121,KPI!$F$11:$F$121,$G216)))</f>
        <v>тыс.руб.</v>
      </c>
      <c r="K216" s="5"/>
      <c r="L216" s="5"/>
      <c r="M216" s="5"/>
      <c r="N216" s="5"/>
      <c r="O216" s="5"/>
      <c r="P216" s="5"/>
      <c r="Q216" s="5"/>
      <c r="R216" s="27">
        <f>SUM(T216:NV216)</f>
        <v>600.00000000000045</v>
      </c>
      <c r="S216" s="5"/>
      <c r="T216" s="5"/>
      <c r="U216" s="27">
        <f>IF(U$9="",0,SUMIFS(conditions!$145:$145,conditions!$8:$8,"&lt;="&amp;U$9,conditions!$9:$9,"&gt;="&amp;U$9)/DAY(EOMONTH(U$9,0)))</f>
        <v>1.6129032258064515</v>
      </c>
      <c r="V216" s="27">
        <f>IF(V$9="",0,SUMIFS(conditions!$145:$145,conditions!$8:$8,"&lt;="&amp;V$9,conditions!$9:$9,"&gt;="&amp;V$9)/DAY(EOMONTH(V$9,0)))</f>
        <v>1.6129032258064515</v>
      </c>
      <c r="W216" s="27">
        <f>IF(W$9="",0,SUMIFS(conditions!$145:$145,conditions!$8:$8,"&lt;="&amp;W$9,conditions!$9:$9,"&gt;="&amp;W$9)/DAY(EOMONTH(W$9,0)))</f>
        <v>1.6129032258064515</v>
      </c>
      <c r="X216" s="27">
        <f>IF(X$9="",0,SUMIFS(conditions!$145:$145,conditions!$8:$8,"&lt;="&amp;X$9,conditions!$9:$9,"&gt;="&amp;X$9)/DAY(EOMONTH(X$9,0)))</f>
        <v>1.6129032258064515</v>
      </c>
      <c r="Y216" s="27">
        <f>IF(Y$9="",0,SUMIFS(conditions!$145:$145,conditions!$8:$8,"&lt;="&amp;Y$9,conditions!$9:$9,"&gt;="&amp;Y$9)/DAY(EOMONTH(Y$9,0)))</f>
        <v>1.6129032258064515</v>
      </c>
      <c r="Z216" s="27">
        <f>IF(Z$9="",0,SUMIFS(conditions!$145:$145,conditions!$8:$8,"&lt;="&amp;Z$9,conditions!$9:$9,"&gt;="&amp;Z$9)/DAY(EOMONTH(Z$9,0)))</f>
        <v>1.6129032258064515</v>
      </c>
      <c r="AA216" s="27">
        <f>IF(AA$9="",0,SUMIFS(conditions!$145:$145,conditions!$8:$8,"&lt;="&amp;AA$9,conditions!$9:$9,"&gt;="&amp;AA$9)/DAY(EOMONTH(AA$9,0)))</f>
        <v>1.6129032258064515</v>
      </c>
      <c r="AB216" s="27">
        <f>IF(AB$9="",0,SUMIFS(conditions!$145:$145,conditions!$8:$8,"&lt;="&amp;AB$9,conditions!$9:$9,"&gt;="&amp;AB$9)/DAY(EOMONTH(AB$9,0)))</f>
        <v>1.6129032258064515</v>
      </c>
      <c r="AC216" s="27">
        <f>IF(AC$9="",0,SUMIFS(conditions!$145:$145,conditions!$8:$8,"&lt;="&amp;AC$9,conditions!$9:$9,"&gt;="&amp;AC$9)/DAY(EOMONTH(AC$9,0)))</f>
        <v>1.6129032258064515</v>
      </c>
      <c r="AD216" s="27">
        <f>IF(AD$9="",0,SUMIFS(conditions!$145:$145,conditions!$8:$8,"&lt;="&amp;AD$9,conditions!$9:$9,"&gt;="&amp;AD$9)/DAY(EOMONTH(AD$9,0)))</f>
        <v>1.6129032258064515</v>
      </c>
      <c r="AE216" s="27">
        <f>IF(AE$9="",0,SUMIFS(conditions!$145:$145,conditions!$8:$8,"&lt;="&amp;AE$9,conditions!$9:$9,"&gt;="&amp;AE$9)/DAY(EOMONTH(AE$9,0)))</f>
        <v>1.6129032258064515</v>
      </c>
      <c r="AF216" s="27">
        <f>IF(AF$9="",0,SUMIFS(conditions!$145:$145,conditions!$8:$8,"&lt;="&amp;AF$9,conditions!$9:$9,"&gt;="&amp;AF$9)/DAY(EOMONTH(AF$9,0)))</f>
        <v>1.6129032258064515</v>
      </c>
      <c r="AG216" s="27">
        <f>IF(AG$9="",0,SUMIFS(conditions!$145:$145,conditions!$8:$8,"&lt;="&amp;AG$9,conditions!$9:$9,"&gt;="&amp;AG$9)/DAY(EOMONTH(AG$9,0)))</f>
        <v>1.6129032258064515</v>
      </c>
      <c r="AH216" s="27">
        <f>IF(AH$9="",0,SUMIFS(conditions!$145:$145,conditions!$8:$8,"&lt;="&amp;AH$9,conditions!$9:$9,"&gt;="&amp;AH$9)/DAY(EOMONTH(AH$9,0)))</f>
        <v>1.6129032258064515</v>
      </c>
      <c r="AI216" s="27">
        <f>IF(AI$9="",0,SUMIFS(conditions!$145:$145,conditions!$8:$8,"&lt;="&amp;AI$9,conditions!$9:$9,"&gt;="&amp;AI$9)/DAY(EOMONTH(AI$9,0)))</f>
        <v>1.6129032258064515</v>
      </c>
      <c r="AJ216" s="27">
        <f>IF(AJ$9="",0,SUMIFS(conditions!$145:$145,conditions!$8:$8,"&lt;="&amp;AJ$9,conditions!$9:$9,"&gt;="&amp;AJ$9)/DAY(EOMONTH(AJ$9,0)))</f>
        <v>1.6129032258064515</v>
      </c>
      <c r="AK216" s="27">
        <f>IF(AK$9="",0,SUMIFS(conditions!$145:$145,conditions!$8:$8,"&lt;="&amp;AK$9,conditions!$9:$9,"&gt;="&amp;AK$9)/DAY(EOMONTH(AK$9,0)))</f>
        <v>1.6129032258064515</v>
      </c>
      <c r="AL216" s="27">
        <f>IF(AL$9="",0,SUMIFS(conditions!$145:$145,conditions!$8:$8,"&lt;="&amp;AL$9,conditions!$9:$9,"&gt;="&amp;AL$9)/DAY(EOMONTH(AL$9,0)))</f>
        <v>1.6129032258064515</v>
      </c>
      <c r="AM216" s="27">
        <f>IF(AM$9="",0,SUMIFS(conditions!$145:$145,conditions!$8:$8,"&lt;="&amp;AM$9,conditions!$9:$9,"&gt;="&amp;AM$9)/DAY(EOMONTH(AM$9,0)))</f>
        <v>1.6129032258064515</v>
      </c>
      <c r="AN216" s="27">
        <f>IF(AN$9="",0,SUMIFS(conditions!$145:$145,conditions!$8:$8,"&lt;="&amp;AN$9,conditions!$9:$9,"&gt;="&amp;AN$9)/DAY(EOMONTH(AN$9,0)))</f>
        <v>1.6129032258064515</v>
      </c>
      <c r="AO216" s="27">
        <f>IF(AO$9="",0,SUMIFS(conditions!$145:$145,conditions!$8:$8,"&lt;="&amp;AO$9,conditions!$9:$9,"&gt;="&amp;AO$9)/DAY(EOMONTH(AO$9,0)))</f>
        <v>1.6129032258064515</v>
      </c>
      <c r="AP216" s="27">
        <f>IF(AP$9="",0,SUMIFS(conditions!$145:$145,conditions!$8:$8,"&lt;="&amp;AP$9,conditions!$9:$9,"&gt;="&amp;AP$9)/DAY(EOMONTH(AP$9,0)))</f>
        <v>1.6129032258064515</v>
      </c>
      <c r="AQ216" s="27">
        <f>IF(AQ$9="",0,SUMIFS(conditions!$145:$145,conditions!$8:$8,"&lt;="&amp;AQ$9,conditions!$9:$9,"&gt;="&amp;AQ$9)/DAY(EOMONTH(AQ$9,0)))</f>
        <v>1.6129032258064515</v>
      </c>
      <c r="AR216" s="27">
        <f>IF(AR$9="",0,SUMIFS(conditions!$145:$145,conditions!$8:$8,"&lt;="&amp;AR$9,conditions!$9:$9,"&gt;="&amp;AR$9)/DAY(EOMONTH(AR$9,0)))</f>
        <v>1.6129032258064515</v>
      </c>
      <c r="AS216" s="27">
        <f>IF(AS$9="",0,SUMIFS(conditions!$145:$145,conditions!$8:$8,"&lt;="&amp;AS$9,conditions!$9:$9,"&gt;="&amp;AS$9)/DAY(EOMONTH(AS$9,0)))</f>
        <v>1.6129032258064515</v>
      </c>
      <c r="AT216" s="27">
        <f>IF(AT$9="",0,SUMIFS(conditions!$145:$145,conditions!$8:$8,"&lt;="&amp;AT$9,conditions!$9:$9,"&gt;="&amp;AT$9)/DAY(EOMONTH(AT$9,0)))</f>
        <v>1.6129032258064515</v>
      </c>
      <c r="AU216" s="27">
        <f>IF(AU$9="",0,SUMIFS(conditions!$145:$145,conditions!$8:$8,"&lt;="&amp;AU$9,conditions!$9:$9,"&gt;="&amp;AU$9)/DAY(EOMONTH(AU$9,0)))</f>
        <v>1.6129032258064515</v>
      </c>
      <c r="AV216" s="27">
        <f>IF(AV$9="",0,SUMIFS(conditions!$145:$145,conditions!$8:$8,"&lt;="&amp;AV$9,conditions!$9:$9,"&gt;="&amp;AV$9)/DAY(EOMONTH(AV$9,0)))</f>
        <v>1.6129032258064515</v>
      </c>
      <c r="AW216" s="27">
        <f>IF(AW$9="",0,SUMIFS(conditions!$145:$145,conditions!$8:$8,"&lt;="&amp;AW$9,conditions!$9:$9,"&gt;="&amp;AW$9)/DAY(EOMONTH(AW$9,0)))</f>
        <v>1.6129032258064515</v>
      </c>
      <c r="AX216" s="27">
        <f>IF(AX$9="",0,SUMIFS(conditions!$145:$145,conditions!$8:$8,"&lt;="&amp;AX$9,conditions!$9:$9,"&gt;="&amp;AX$9)/DAY(EOMONTH(AX$9,0)))</f>
        <v>1.6129032258064515</v>
      </c>
      <c r="AY216" s="27">
        <f>IF(AY$9="",0,SUMIFS(conditions!$145:$145,conditions!$8:$8,"&lt;="&amp;AY$9,conditions!$9:$9,"&gt;="&amp;AY$9)/DAY(EOMONTH(AY$9,0)))</f>
        <v>1.6129032258064515</v>
      </c>
      <c r="AZ216" s="27">
        <f>IF(AZ$9="",0,SUMIFS(conditions!$145:$145,conditions!$8:$8,"&lt;="&amp;AZ$9,conditions!$9:$9,"&gt;="&amp;AZ$9)/DAY(EOMONTH(AZ$9,0)))</f>
        <v>1.6129032258064515</v>
      </c>
      <c r="BA216" s="27">
        <f>IF(BA$9="",0,SUMIFS(conditions!$145:$145,conditions!$8:$8,"&lt;="&amp;BA$9,conditions!$9:$9,"&gt;="&amp;BA$9)/DAY(EOMONTH(BA$9,0)))</f>
        <v>1.6129032258064515</v>
      </c>
      <c r="BB216" s="27">
        <f>IF(BB$9="",0,SUMIFS(conditions!$145:$145,conditions!$8:$8,"&lt;="&amp;BB$9,conditions!$9:$9,"&gt;="&amp;BB$9)/DAY(EOMONTH(BB$9,0)))</f>
        <v>1.6129032258064515</v>
      </c>
      <c r="BC216" s="27">
        <f>IF(BC$9="",0,SUMIFS(conditions!$145:$145,conditions!$8:$8,"&lt;="&amp;BC$9,conditions!$9:$9,"&gt;="&amp;BC$9)/DAY(EOMONTH(BC$9,0)))</f>
        <v>1.6129032258064515</v>
      </c>
      <c r="BD216" s="27">
        <f>IF(BD$9="",0,SUMIFS(conditions!$145:$145,conditions!$8:$8,"&lt;="&amp;BD$9,conditions!$9:$9,"&gt;="&amp;BD$9)/DAY(EOMONTH(BD$9,0)))</f>
        <v>1.6129032258064515</v>
      </c>
      <c r="BE216" s="27">
        <f>IF(BE$9="",0,SUMIFS(conditions!$145:$145,conditions!$8:$8,"&lt;="&amp;BE$9,conditions!$9:$9,"&gt;="&amp;BE$9)/DAY(EOMONTH(BE$9,0)))</f>
        <v>1.6129032258064515</v>
      </c>
      <c r="BF216" s="27">
        <f>IF(BF$9="",0,SUMIFS(conditions!$145:$145,conditions!$8:$8,"&lt;="&amp;BF$9,conditions!$9:$9,"&gt;="&amp;BF$9)/DAY(EOMONTH(BF$9,0)))</f>
        <v>1.6129032258064515</v>
      </c>
      <c r="BG216" s="27">
        <f>IF(BG$9="",0,SUMIFS(conditions!$145:$145,conditions!$8:$8,"&lt;="&amp;BG$9,conditions!$9:$9,"&gt;="&amp;BG$9)/DAY(EOMONTH(BG$9,0)))</f>
        <v>1.6129032258064515</v>
      </c>
      <c r="BH216" s="27">
        <f>IF(BH$9="",0,SUMIFS(conditions!$145:$145,conditions!$8:$8,"&lt;="&amp;BH$9,conditions!$9:$9,"&gt;="&amp;BH$9)/DAY(EOMONTH(BH$9,0)))</f>
        <v>1.6129032258064515</v>
      </c>
      <c r="BI216" s="27">
        <f>IF(BI$9="",0,SUMIFS(conditions!$145:$145,conditions!$8:$8,"&lt;="&amp;BI$9,conditions!$9:$9,"&gt;="&amp;BI$9)/DAY(EOMONTH(BI$9,0)))</f>
        <v>1.6129032258064515</v>
      </c>
      <c r="BJ216" s="27">
        <f>IF(BJ$9="",0,SUMIFS(conditions!$145:$145,conditions!$8:$8,"&lt;="&amp;BJ$9,conditions!$9:$9,"&gt;="&amp;BJ$9)/DAY(EOMONTH(BJ$9,0)))</f>
        <v>1.6129032258064515</v>
      </c>
      <c r="BK216" s="27">
        <f>IF(BK$9="",0,SUMIFS(conditions!$145:$145,conditions!$8:$8,"&lt;="&amp;BK$9,conditions!$9:$9,"&gt;="&amp;BK$9)/DAY(EOMONTH(BK$9,0)))</f>
        <v>1.6129032258064515</v>
      </c>
      <c r="BL216" s="27">
        <f>IF(BL$9="",0,SUMIFS(conditions!$145:$145,conditions!$8:$8,"&lt;="&amp;BL$9,conditions!$9:$9,"&gt;="&amp;BL$9)/DAY(EOMONTH(BL$9,0)))</f>
        <v>1.6129032258064515</v>
      </c>
      <c r="BM216" s="27">
        <f>IF(BM$9="",0,SUMIFS(conditions!$145:$145,conditions!$8:$8,"&lt;="&amp;BM$9,conditions!$9:$9,"&gt;="&amp;BM$9)/DAY(EOMONTH(BM$9,0)))</f>
        <v>1.6129032258064515</v>
      </c>
      <c r="BN216" s="27">
        <f>IF(BN$9="",0,SUMIFS(conditions!$145:$145,conditions!$8:$8,"&lt;="&amp;BN$9,conditions!$9:$9,"&gt;="&amp;BN$9)/DAY(EOMONTH(BN$9,0)))</f>
        <v>1.6129032258064515</v>
      </c>
      <c r="BO216" s="27">
        <f>IF(BO$9="",0,SUMIFS(conditions!$145:$145,conditions!$8:$8,"&lt;="&amp;BO$9,conditions!$9:$9,"&gt;="&amp;BO$9)/DAY(EOMONTH(BO$9,0)))</f>
        <v>1.6129032258064515</v>
      </c>
      <c r="BP216" s="27">
        <f>IF(BP$9="",0,SUMIFS(conditions!$145:$145,conditions!$8:$8,"&lt;="&amp;BP$9,conditions!$9:$9,"&gt;="&amp;BP$9)/DAY(EOMONTH(BP$9,0)))</f>
        <v>1.6129032258064515</v>
      </c>
      <c r="BQ216" s="27">
        <f>IF(BQ$9="",0,SUMIFS(conditions!$145:$145,conditions!$8:$8,"&lt;="&amp;BQ$9,conditions!$9:$9,"&gt;="&amp;BQ$9)/DAY(EOMONTH(BQ$9,0)))</f>
        <v>1.6129032258064515</v>
      </c>
      <c r="BR216" s="27">
        <f>IF(BR$9="",0,SUMIFS(conditions!$145:$145,conditions!$8:$8,"&lt;="&amp;BR$9,conditions!$9:$9,"&gt;="&amp;BR$9)/DAY(EOMONTH(BR$9,0)))</f>
        <v>1.6129032258064515</v>
      </c>
      <c r="BS216" s="27">
        <f>IF(BS$9="",0,SUMIFS(conditions!$145:$145,conditions!$8:$8,"&lt;="&amp;BS$9,conditions!$9:$9,"&gt;="&amp;BS$9)/DAY(EOMONTH(BS$9,0)))</f>
        <v>1.6129032258064515</v>
      </c>
      <c r="BT216" s="27">
        <f>IF(BT$9="",0,SUMIFS(conditions!$145:$145,conditions!$8:$8,"&lt;="&amp;BT$9,conditions!$9:$9,"&gt;="&amp;BT$9)/DAY(EOMONTH(BT$9,0)))</f>
        <v>1.6129032258064515</v>
      </c>
      <c r="BU216" s="27">
        <f>IF(BU$9="",0,SUMIFS(conditions!$145:$145,conditions!$8:$8,"&lt;="&amp;BU$9,conditions!$9:$9,"&gt;="&amp;BU$9)/DAY(EOMONTH(BU$9,0)))</f>
        <v>1.6129032258064515</v>
      </c>
      <c r="BV216" s="27">
        <f>IF(BV$9="",0,SUMIFS(conditions!$145:$145,conditions!$8:$8,"&lt;="&amp;BV$9,conditions!$9:$9,"&gt;="&amp;BV$9)/DAY(EOMONTH(BV$9,0)))</f>
        <v>1.6129032258064515</v>
      </c>
      <c r="BW216" s="27">
        <f>IF(BW$9="",0,SUMIFS(conditions!$145:$145,conditions!$8:$8,"&lt;="&amp;BW$9,conditions!$9:$9,"&gt;="&amp;BW$9)/DAY(EOMONTH(BW$9,0)))</f>
        <v>1.6129032258064515</v>
      </c>
      <c r="BX216" s="27">
        <f>IF(BX$9="",0,SUMIFS(conditions!$145:$145,conditions!$8:$8,"&lt;="&amp;BX$9,conditions!$9:$9,"&gt;="&amp;BX$9)/DAY(EOMONTH(BX$9,0)))</f>
        <v>1.6129032258064515</v>
      </c>
      <c r="BY216" s="27">
        <f>IF(BY$9="",0,SUMIFS(conditions!$145:$145,conditions!$8:$8,"&lt;="&amp;BY$9,conditions!$9:$9,"&gt;="&amp;BY$9)/DAY(EOMONTH(BY$9,0)))</f>
        <v>1.6129032258064515</v>
      </c>
      <c r="BZ216" s="27">
        <f>IF(BZ$9="",0,SUMIFS(conditions!$145:$145,conditions!$8:$8,"&lt;="&amp;BZ$9,conditions!$9:$9,"&gt;="&amp;BZ$9)/DAY(EOMONTH(BZ$9,0)))</f>
        <v>1.6129032258064515</v>
      </c>
      <c r="CA216" s="27">
        <f>IF(CA$9="",0,SUMIFS(conditions!$145:$145,conditions!$8:$8,"&lt;="&amp;CA$9,conditions!$9:$9,"&gt;="&amp;CA$9)/DAY(EOMONTH(CA$9,0)))</f>
        <v>1.6129032258064515</v>
      </c>
      <c r="CB216" s="27">
        <f>IF(CB$9="",0,SUMIFS(conditions!$145:$145,conditions!$8:$8,"&lt;="&amp;CB$9,conditions!$9:$9,"&gt;="&amp;CB$9)/DAY(EOMONTH(CB$9,0)))</f>
        <v>1.6129032258064515</v>
      </c>
      <c r="CC216" s="27">
        <f>IF(CC$9="",0,SUMIFS(conditions!$145:$145,conditions!$8:$8,"&lt;="&amp;CC$9,conditions!$9:$9,"&gt;="&amp;CC$9)/DAY(EOMONTH(CC$9,0)))</f>
        <v>1.6129032258064515</v>
      </c>
      <c r="CD216" s="27">
        <f>IF(CD$9="",0,SUMIFS(conditions!$145:$145,conditions!$8:$8,"&lt;="&amp;CD$9,conditions!$9:$9,"&gt;="&amp;CD$9)/DAY(EOMONTH(CD$9,0)))</f>
        <v>1.6129032258064515</v>
      </c>
      <c r="CE216" s="27">
        <f>IF(CE$9="",0,SUMIFS(conditions!$145:$145,conditions!$8:$8,"&lt;="&amp;CE$9,conditions!$9:$9,"&gt;="&amp;CE$9)/DAY(EOMONTH(CE$9,0)))</f>
        <v>1.6666666666666667</v>
      </c>
      <c r="CF216" s="27">
        <f>IF(CF$9="",0,SUMIFS(conditions!$145:$145,conditions!$8:$8,"&lt;="&amp;CF$9,conditions!$9:$9,"&gt;="&amp;CF$9)/DAY(EOMONTH(CF$9,0)))</f>
        <v>1.6666666666666667</v>
      </c>
      <c r="CG216" s="27">
        <f>IF(CG$9="",0,SUMIFS(conditions!$145:$145,conditions!$8:$8,"&lt;="&amp;CG$9,conditions!$9:$9,"&gt;="&amp;CG$9)/DAY(EOMONTH(CG$9,0)))</f>
        <v>1.6666666666666667</v>
      </c>
      <c r="CH216" s="27">
        <f>IF(CH$9="",0,SUMIFS(conditions!$145:$145,conditions!$8:$8,"&lt;="&amp;CH$9,conditions!$9:$9,"&gt;="&amp;CH$9)/DAY(EOMONTH(CH$9,0)))</f>
        <v>1.6666666666666667</v>
      </c>
      <c r="CI216" s="27">
        <f>IF(CI$9="",0,SUMIFS(conditions!$145:$145,conditions!$8:$8,"&lt;="&amp;CI$9,conditions!$9:$9,"&gt;="&amp;CI$9)/DAY(EOMONTH(CI$9,0)))</f>
        <v>1.6666666666666667</v>
      </c>
      <c r="CJ216" s="27">
        <f>IF(CJ$9="",0,SUMIFS(conditions!$145:$145,conditions!$8:$8,"&lt;="&amp;CJ$9,conditions!$9:$9,"&gt;="&amp;CJ$9)/DAY(EOMONTH(CJ$9,0)))</f>
        <v>1.6666666666666667</v>
      </c>
      <c r="CK216" s="27">
        <f>IF(CK$9="",0,SUMIFS(conditions!$145:$145,conditions!$8:$8,"&lt;="&amp;CK$9,conditions!$9:$9,"&gt;="&amp;CK$9)/DAY(EOMONTH(CK$9,0)))</f>
        <v>1.6666666666666667</v>
      </c>
      <c r="CL216" s="27">
        <f>IF(CL$9="",0,SUMIFS(conditions!$145:$145,conditions!$8:$8,"&lt;="&amp;CL$9,conditions!$9:$9,"&gt;="&amp;CL$9)/DAY(EOMONTH(CL$9,0)))</f>
        <v>1.6666666666666667</v>
      </c>
      <c r="CM216" s="27">
        <f>IF(CM$9="",0,SUMIFS(conditions!$145:$145,conditions!$8:$8,"&lt;="&amp;CM$9,conditions!$9:$9,"&gt;="&amp;CM$9)/DAY(EOMONTH(CM$9,0)))</f>
        <v>1.6666666666666667</v>
      </c>
      <c r="CN216" s="27">
        <f>IF(CN$9="",0,SUMIFS(conditions!$145:$145,conditions!$8:$8,"&lt;="&amp;CN$9,conditions!$9:$9,"&gt;="&amp;CN$9)/DAY(EOMONTH(CN$9,0)))</f>
        <v>1.6666666666666667</v>
      </c>
      <c r="CO216" s="27">
        <f>IF(CO$9="",0,SUMIFS(conditions!$145:$145,conditions!$8:$8,"&lt;="&amp;CO$9,conditions!$9:$9,"&gt;="&amp;CO$9)/DAY(EOMONTH(CO$9,0)))</f>
        <v>1.6666666666666667</v>
      </c>
      <c r="CP216" s="27">
        <f>IF(CP$9="",0,SUMIFS(conditions!$145:$145,conditions!$8:$8,"&lt;="&amp;CP$9,conditions!$9:$9,"&gt;="&amp;CP$9)/DAY(EOMONTH(CP$9,0)))</f>
        <v>1.6666666666666667</v>
      </c>
      <c r="CQ216" s="27">
        <f>IF(CQ$9="",0,SUMIFS(conditions!$145:$145,conditions!$8:$8,"&lt;="&amp;CQ$9,conditions!$9:$9,"&gt;="&amp;CQ$9)/DAY(EOMONTH(CQ$9,0)))</f>
        <v>1.6666666666666667</v>
      </c>
      <c r="CR216" s="27">
        <f>IF(CR$9="",0,SUMIFS(conditions!$145:$145,conditions!$8:$8,"&lt;="&amp;CR$9,conditions!$9:$9,"&gt;="&amp;CR$9)/DAY(EOMONTH(CR$9,0)))</f>
        <v>1.6666666666666667</v>
      </c>
      <c r="CS216" s="27">
        <f>IF(CS$9="",0,SUMIFS(conditions!$145:$145,conditions!$8:$8,"&lt;="&amp;CS$9,conditions!$9:$9,"&gt;="&amp;CS$9)/DAY(EOMONTH(CS$9,0)))</f>
        <v>1.6666666666666667</v>
      </c>
      <c r="CT216" s="27">
        <f>IF(CT$9="",0,SUMIFS(conditions!$145:$145,conditions!$8:$8,"&lt;="&amp;CT$9,conditions!$9:$9,"&gt;="&amp;CT$9)/DAY(EOMONTH(CT$9,0)))</f>
        <v>1.6666666666666667</v>
      </c>
      <c r="CU216" s="27">
        <f>IF(CU$9="",0,SUMIFS(conditions!$145:$145,conditions!$8:$8,"&lt;="&amp;CU$9,conditions!$9:$9,"&gt;="&amp;CU$9)/DAY(EOMONTH(CU$9,0)))</f>
        <v>1.6666666666666667</v>
      </c>
      <c r="CV216" s="27">
        <f>IF(CV$9="",0,SUMIFS(conditions!$145:$145,conditions!$8:$8,"&lt;="&amp;CV$9,conditions!$9:$9,"&gt;="&amp;CV$9)/DAY(EOMONTH(CV$9,0)))</f>
        <v>1.6666666666666667</v>
      </c>
      <c r="CW216" s="27">
        <f>IF(CW$9="",0,SUMIFS(conditions!$145:$145,conditions!$8:$8,"&lt;="&amp;CW$9,conditions!$9:$9,"&gt;="&amp;CW$9)/DAY(EOMONTH(CW$9,0)))</f>
        <v>1.6666666666666667</v>
      </c>
      <c r="CX216" s="27">
        <f>IF(CX$9="",0,SUMIFS(conditions!$145:$145,conditions!$8:$8,"&lt;="&amp;CX$9,conditions!$9:$9,"&gt;="&amp;CX$9)/DAY(EOMONTH(CX$9,0)))</f>
        <v>1.6666666666666667</v>
      </c>
      <c r="CY216" s="27">
        <f>IF(CY$9="",0,SUMIFS(conditions!$145:$145,conditions!$8:$8,"&lt;="&amp;CY$9,conditions!$9:$9,"&gt;="&amp;CY$9)/DAY(EOMONTH(CY$9,0)))</f>
        <v>1.6666666666666667</v>
      </c>
      <c r="CZ216" s="27">
        <f>IF(CZ$9="",0,SUMIFS(conditions!$145:$145,conditions!$8:$8,"&lt;="&amp;CZ$9,conditions!$9:$9,"&gt;="&amp;CZ$9)/DAY(EOMONTH(CZ$9,0)))</f>
        <v>1.6666666666666667</v>
      </c>
      <c r="DA216" s="27">
        <f>IF(DA$9="",0,SUMIFS(conditions!$145:$145,conditions!$8:$8,"&lt;="&amp;DA$9,conditions!$9:$9,"&gt;="&amp;DA$9)/DAY(EOMONTH(DA$9,0)))</f>
        <v>1.6666666666666667</v>
      </c>
      <c r="DB216" s="27">
        <f>IF(DB$9="",0,SUMIFS(conditions!$145:$145,conditions!$8:$8,"&lt;="&amp;DB$9,conditions!$9:$9,"&gt;="&amp;DB$9)/DAY(EOMONTH(DB$9,0)))</f>
        <v>1.6666666666666667</v>
      </c>
      <c r="DC216" s="27">
        <f>IF(DC$9="",0,SUMIFS(conditions!$145:$145,conditions!$8:$8,"&lt;="&amp;DC$9,conditions!$9:$9,"&gt;="&amp;DC$9)/DAY(EOMONTH(DC$9,0)))</f>
        <v>1.6666666666666667</v>
      </c>
      <c r="DD216" s="27">
        <f>IF(DD$9="",0,SUMIFS(conditions!$145:$145,conditions!$8:$8,"&lt;="&amp;DD$9,conditions!$9:$9,"&gt;="&amp;DD$9)/DAY(EOMONTH(DD$9,0)))</f>
        <v>1.6666666666666667</v>
      </c>
      <c r="DE216" s="27">
        <f>IF(DE$9="",0,SUMIFS(conditions!$145:$145,conditions!$8:$8,"&lt;="&amp;DE$9,conditions!$9:$9,"&gt;="&amp;DE$9)/DAY(EOMONTH(DE$9,0)))</f>
        <v>1.6666666666666667</v>
      </c>
      <c r="DF216" s="27">
        <f>IF(DF$9="",0,SUMIFS(conditions!$145:$145,conditions!$8:$8,"&lt;="&amp;DF$9,conditions!$9:$9,"&gt;="&amp;DF$9)/DAY(EOMONTH(DF$9,0)))</f>
        <v>1.6666666666666667</v>
      </c>
      <c r="DG216" s="27">
        <f>IF(DG$9="",0,SUMIFS(conditions!$145:$145,conditions!$8:$8,"&lt;="&amp;DG$9,conditions!$9:$9,"&gt;="&amp;DG$9)/DAY(EOMONTH(DG$9,0)))</f>
        <v>1.6666666666666667</v>
      </c>
      <c r="DH216" s="27">
        <f>IF(DH$9="",0,SUMIFS(conditions!$145:$145,conditions!$8:$8,"&lt;="&amp;DH$9,conditions!$9:$9,"&gt;="&amp;DH$9)/DAY(EOMONTH(DH$9,0)))</f>
        <v>1.6666666666666667</v>
      </c>
      <c r="DI216" s="27">
        <f>IF(DI$9="",0,SUMIFS(conditions!$145:$145,conditions!$8:$8,"&lt;="&amp;DI$9,conditions!$9:$9,"&gt;="&amp;DI$9)/DAY(EOMONTH(DI$9,0)))</f>
        <v>1.6129032258064515</v>
      </c>
      <c r="DJ216" s="27">
        <f>IF(DJ$9="",0,SUMIFS(conditions!$145:$145,conditions!$8:$8,"&lt;="&amp;DJ$9,conditions!$9:$9,"&gt;="&amp;DJ$9)/DAY(EOMONTH(DJ$9,0)))</f>
        <v>1.6129032258064515</v>
      </c>
      <c r="DK216" s="27">
        <f>IF(DK$9="",0,SUMIFS(conditions!$145:$145,conditions!$8:$8,"&lt;="&amp;DK$9,conditions!$9:$9,"&gt;="&amp;DK$9)/DAY(EOMONTH(DK$9,0)))</f>
        <v>1.6129032258064515</v>
      </c>
      <c r="DL216" s="27">
        <f>IF(DL$9="",0,SUMIFS(conditions!$145:$145,conditions!$8:$8,"&lt;="&amp;DL$9,conditions!$9:$9,"&gt;="&amp;DL$9)/DAY(EOMONTH(DL$9,0)))</f>
        <v>1.6129032258064515</v>
      </c>
      <c r="DM216" s="27">
        <f>IF(DM$9="",0,SUMIFS(conditions!$145:$145,conditions!$8:$8,"&lt;="&amp;DM$9,conditions!$9:$9,"&gt;="&amp;DM$9)/DAY(EOMONTH(DM$9,0)))</f>
        <v>1.6129032258064515</v>
      </c>
      <c r="DN216" s="27">
        <f>IF(DN$9="",0,SUMIFS(conditions!$145:$145,conditions!$8:$8,"&lt;="&amp;DN$9,conditions!$9:$9,"&gt;="&amp;DN$9)/DAY(EOMONTH(DN$9,0)))</f>
        <v>1.6129032258064515</v>
      </c>
      <c r="DO216" s="27">
        <f>IF(DO$9="",0,SUMIFS(conditions!$145:$145,conditions!$8:$8,"&lt;="&amp;DO$9,conditions!$9:$9,"&gt;="&amp;DO$9)/DAY(EOMONTH(DO$9,0)))</f>
        <v>1.6129032258064515</v>
      </c>
      <c r="DP216" s="27">
        <f>IF(DP$9="",0,SUMIFS(conditions!$145:$145,conditions!$8:$8,"&lt;="&amp;DP$9,conditions!$9:$9,"&gt;="&amp;DP$9)/DAY(EOMONTH(DP$9,0)))</f>
        <v>1.6129032258064515</v>
      </c>
      <c r="DQ216" s="27">
        <f>IF(DQ$9="",0,SUMIFS(conditions!$145:$145,conditions!$8:$8,"&lt;="&amp;DQ$9,conditions!$9:$9,"&gt;="&amp;DQ$9)/DAY(EOMONTH(DQ$9,0)))</f>
        <v>1.6129032258064515</v>
      </c>
      <c r="DR216" s="27">
        <f>IF(DR$9="",0,SUMIFS(conditions!$145:$145,conditions!$8:$8,"&lt;="&amp;DR$9,conditions!$9:$9,"&gt;="&amp;DR$9)/DAY(EOMONTH(DR$9,0)))</f>
        <v>1.6129032258064515</v>
      </c>
      <c r="DS216" s="27">
        <f>IF(DS$9="",0,SUMIFS(conditions!$145:$145,conditions!$8:$8,"&lt;="&amp;DS$9,conditions!$9:$9,"&gt;="&amp;DS$9)/DAY(EOMONTH(DS$9,0)))</f>
        <v>1.6129032258064515</v>
      </c>
      <c r="DT216" s="27">
        <f>IF(DT$9="",0,SUMIFS(conditions!$145:$145,conditions!$8:$8,"&lt;="&amp;DT$9,conditions!$9:$9,"&gt;="&amp;DT$9)/DAY(EOMONTH(DT$9,0)))</f>
        <v>1.6129032258064515</v>
      </c>
      <c r="DU216" s="27">
        <f>IF(DU$9="",0,SUMIFS(conditions!$145:$145,conditions!$8:$8,"&lt;="&amp;DU$9,conditions!$9:$9,"&gt;="&amp;DU$9)/DAY(EOMONTH(DU$9,0)))</f>
        <v>1.6129032258064515</v>
      </c>
      <c r="DV216" s="27">
        <f>IF(DV$9="",0,SUMIFS(conditions!$145:$145,conditions!$8:$8,"&lt;="&amp;DV$9,conditions!$9:$9,"&gt;="&amp;DV$9)/DAY(EOMONTH(DV$9,0)))</f>
        <v>1.6129032258064515</v>
      </c>
      <c r="DW216" s="27">
        <f>IF(DW$9="",0,SUMIFS(conditions!$145:$145,conditions!$8:$8,"&lt;="&amp;DW$9,conditions!$9:$9,"&gt;="&amp;DW$9)/DAY(EOMONTH(DW$9,0)))</f>
        <v>1.6129032258064515</v>
      </c>
      <c r="DX216" s="27">
        <f>IF(DX$9="",0,SUMIFS(conditions!$145:$145,conditions!$8:$8,"&lt;="&amp;DX$9,conditions!$9:$9,"&gt;="&amp;DX$9)/DAY(EOMONTH(DX$9,0)))</f>
        <v>1.6129032258064515</v>
      </c>
      <c r="DY216" s="27">
        <f>IF(DY$9="",0,SUMIFS(conditions!$145:$145,conditions!$8:$8,"&lt;="&amp;DY$9,conditions!$9:$9,"&gt;="&amp;DY$9)/DAY(EOMONTH(DY$9,0)))</f>
        <v>1.6129032258064515</v>
      </c>
      <c r="DZ216" s="27">
        <f>IF(DZ$9="",0,SUMIFS(conditions!$145:$145,conditions!$8:$8,"&lt;="&amp;DZ$9,conditions!$9:$9,"&gt;="&amp;DZ$9)/DAY(EOMONTH(DZ$9,0)))</f>
        <v>1.6129032258064515</v>
      </c>
      <c r="EA216" s="27">
        <f>IF(EA$9="",0,SUMIFS(conditions!$145:$145,conditions!$8:$8,"&lt;="&amp;EA$9,conditions!$9:$9,"&gt;="&amp;EA$9)/DAY(EOMONTH(EA$9,0)))</f>
        <v>1.6129032258064515</v>
      </c>
      <c r="EB216" s="27">
        <f>IF(EB$9="",0,SUMIFS(conditions!$145:$145,conditions!$8:$8,"&lt;="&amp;EB$9,conditions!$9:$9,"&gt;="&amp;EB$9)/DAY(EOMONTH(EB$9,0)))</f>
        <v>1.6129032258064515</v>
      </c>
      <c r="EC216" s="27">
        <f>IF(EC$9="",0,SUMIFS(conditions!$145:$145,conditions!$8:$8,"&lt;="&amp;EC$9,conditions!$9:$9,"&gt;="&amp;EC$9)/DAY(EOMONTH(EC$9,0)))</f>
        <v>1.6129032258064515</v>
      </c>
      <c r="ED216" s="27">
        <f>IF(ED$9="",0,SUMIFS(conditions!$145:$145,conditions!$8:$8,"&lt;="&amp;ED$9,conditions!$9:$9,"&gt;="&amp;ED$9)/DAY(EOMONTH(ED$9,0)))</f>
        <v>1.6129032258064515</v>
      </c>
      <c r="EE216" s="27">
        <f>IF(EE$9="",0,SUMIFS(conditions!$145:$145,conditions!$8:$8,"&lt;="&amp;EE$9,conditions!$9:$9,"&gt;="&amp;EE$9)/DAY(EOMONTH(EE$9,0)))</f>
        <v>1.6129032258064515</v>
      </c>
      <c r="EF216" s="27">
        <f>IF(EF$9="",0,SUMIFS(conditions!$145:$145,conditions!$8:$8,"&lt;="&amp;EF$9,conditions!$9:$9,"&gt;="&amp;EF$9)/DAY(EOMONTH(EF$9,0)))</f>
        <v>1.6129032258064515</v>
      </c>
      <c r="EG216" s="27">
        <f>IF(EG$9="",0,SUMIFS(conditions!$145:$145,conditions!$8:$8,"&lt;="&amp;EG$9,conditions!$9:$9,"&gt;="&amp;EG$9)/DAY(EOMONTH(EG$9,0)))</f>
        <v>1.6129032258064515</v>
      </c>
      <c r="EH216" s="27">
        <f>IF(EH$9="",0,SUMIFS(conditions!$145:$145,conditions!$8:$8,"&lt;="&amp;EH$9,conditions!$9:$9,"&gt;="&amp;EH$9)/DAY(EOMONTH(EH$9,0)))</f>
        <v>1.6129032258064515</v>
      </c>
      <c r="EI216" s="27">
        <f>IF(EI$9="",0,SUMIFS(conditions!$145:$145,conditions!$8:$8,"&lt;="&amp;EI$9,conditions!$9:$9,"&gt;="&amp;EI$9)/DAY(EOMONTH(EI$9,0)))</f>
        <v>1.6129032258064515</v>
      </c>
      <c r="EJ216" s="27">
        <f>IF(EJ$9="",0,SUMIFS(conditions!$145:$145,conditions!$8:$8,"&lt;="&amp;EJ$9,conditions!$9:$9,"&gt;="&amp;EJ$9)/DAY(EOMONTH(EJ$9,0)))</f>
        <v>1.6129032258064515</v>
      </c>
      <c r="EK216" s="27">
        <f>IF(EK$9="",0,SUMIFS(conditions!$145:$145,conditions!$8:$8,"&lt;="&amp;EK$9,conditions!$9:$9,"&gt;="&amp;EK$9)/DAY(EOMONTH(EK$9,0)))</f>
        <v>1.6129032258064515</v>
      </c>
      <c r="EL216" s="27">
        <f>IF(EL$9="",0,SUMIFS(conditions!$145:$145,conditions!$8:$8,"&lt;="&amp;EL$9,conditions!$9:$9,"&gt;="&amp;EL$9)/DAY(EOMONTH(EL$9,0)))</f>
        <v>1.6129032258064515</v>
      </c>
      <c r="EM216" s="27">
        <f>IF(EM$9="",0,SUMIFS(conditions!$145:$145,conditions!$8:$8,"&lt;="&amp;EM$9,conditions!$9:$9,"&gt;="&amp;EM$9)/DAY(EOMONTH(EM$9,0)))</f>
        <v>1.6129032258064515</v>
      </c>
      <c r="EN216" s="27">
        <f>IF(EN$9="",0,SUMIFS(conditions!$145:$145,conditions!$8:$8,"&lt;="&amp;EN$9,conditions!$9:$9,"&gt;="&amp;EN$9)/DAY(EOMONTH(EN$9,0)))</f>
        <v>1.6666666666666667</v>
      </c>
      <c r="EO216" s="27">
        <f>IF(EO$9="",0,SUMIFS(conditions!$145:$145,conditions!$8:$8,"&lt;="&amp;EO$9,conditions!$9:$9,"&gt;="&amp;EO$9)/DAY(EOMONTH(EO$9,0)))</f>
        <v>1.6666666666666667</v>
      </c>
      <c r="EP216" s="27">
        <f>IF(EP$9="",0,SUMIFS(conditions!$145:$145,conditions!$8:$8,"&lt;="&amp;EP$9,conditions!$9:$9,"&gt;="&amp;EP$9)/DAY(EOMONTH(EP$9,0)))</f>
        <v>1.6666666666666667</v>
      </c>
      <c r="EQ216" s="27">
        <f>IF(EQ$9="",0,SUMIFS(conditions!$145:$145,conditions!$8:$8,"&lt;="&amp;EQ$9,conditions!$9:$9,"&gt;="&amp;EQ$9)/DAY(EOMONTH(EQ$9,0)))</f>
        <v>1.6666666666666667</v>
      </c>
      <c r="ER216" s="27">
        <f>IF(ER$9="",0,SUMIFS(conditions!$145:$145,conditions!$8:$8,"&lt;="&amp;ER$9,conditions!$9:$9,"&gt;="&amp;ER$9)/DAY(EOMONTH(ER$9,0)))</f>
        <v>1.6666666666666667</v>
      </c>
      <c r="ES216" s="27">
        <f>IF(ES$9="",0,SUMIFS(conditions!$145:$145,conditions!$8:$8,"&lt;="&amp;ES$9,conditions!$9:$9,"&gt;="&amp;ES$9)/DAY(EOMONTH(ES$9,0)))</f>
        <v>1.6666666666666667</v>
      </c>
      <c r="ET216" s="27">
        <f>IF(ET$9="",0,SUMIFS(conditions!$145:$145,conditions!$8:$8,"&lt;="&amp;ET$9,conditions!$9:$9,"&gt;="&amp;ET$9)/DAY(EOMONTH(ET$9,0)))</f>
        <v>1.6666666666666667</v>
      </c>
      <c r="EU216" s="27">
        <f>IF(EU$9="",0,SUMIFS(conditions!$145:$145,conditions!$8:$8,"&lt;="&amp;EU$9,conditions!$9:$9,"&gt;="&amp;EU$9)/DAY(EOMONTH(EU$9,0)))</f>
        <v>1.6666666666666667</v>
      </c>
      <c r="EV216" s="27">
        <f>IF(EV$9="",0,SUMIFS(conditions!$145:$145,conditions!$8:$8,"&lt;="&amp;EV$9,conditions!$9:$9,"&gt;="&amp;EV$9)/DAY(EOMONTH(EV$9,0)))</f>
        <v>1.6666666666666667</v>
      </c>
      <c r="EW216" s="27">
        <f>IF(EW$9="",0,SUMIFS(conditions!$145:$145,conditions!$8:$8,"&lt;="&amp;EW$9,conditions!$9:$9,"&gt;="&amp;EW$9)/DAY(EOMONTH(EW$9,0)))</f>
        <v>1.6666666666666667</v>
      </c>
      <c r="EX216" s="27">
        <f>IF(EX$9="",0,SUMIFS(conditions!$145:$145,conditions!$8:$8,"&lt;="&amp;EX$9,conditions!$9:$9,"&gt;="&amp;EX$9)/DAY(EOMONTH(EX$9,0)))</f>
        <v>1.6666666666666667</v>
      </c>
      <c r="EY216" s="27">
        <f>IF(EY$9="",0,SUMIFS(conditions!$145:$145,conditions!$8:$8,"&lt;="&amp;EY$9,conditions!$9:$9,"&gt;="&amp;EY$9)/DAY(EOMONTH(EY$9,0)))</f>
        <v>1.6666666666666667</v>
      </c>
      <c r="EZ216" s="27">
        <f>IF(EZ$9="",0,SUMIFS(conditions!$145:$145,conditions!$8:$8,"&lt;="&amp;EZ$9,conditions!$9:$9,"&gt;="&amp;EZ$9)/DAY(EOMONTH(EZ$9,0)))</f>
        <v>1.6666666666666667</v>
      </c>
      <c r="FA216" s="27">
        <f>IF(FA$9="",0,SUMIFS(conditions!$145:$145,conditions!$8:$8,"&lt;="&amp;FA$9,conditions!$9:$9,"&gt;="&amp;FA$9)/DAY(EOMONTH(FA$9,0)))</f>
        <v>1.6666666666666667</v>
      </c>
      <c r="FB216" s="27">
        <f>IF(FB$9="",0,SUMIFS(conditions!$145:$145,conditions!$8:$8,"&lt;="&amp;FB$9,conditions!$9:$9,"&gt;="&amp;FB$9)/DAY(EOMONTH(FB$9,0)))</f>
        <v>1.6666666666666667</v>
      </c>
      <c r="FC216" s="27">
        <f>IF(FC$9="",0,SUMIFS(conditions!$145:$145,conditions!$8:$8,"&lt;="&amp;FC$9,conditions!$9:$9,"&gt;="&amp;FC$9)/DAY(EOMONTH(FC$9,0)))</f>
        <v>1.6666666666666667</v>
      </c>
      <c r="FD216" s="27">
        <f>IF(FD$9="",0,SUMIFS(conditions!$145:$145,conditions!$8:$8,"&lt;="&amp;FD$9,conditions!$9:$9,"&gt;="&amp;FD$9)/DAY(EOMONTH(FD$9,0)))</f>
        <v>1.6666666666666667</v>
      </c>
      <c r="FE216" s="27">
        <f>IF(FE$9="",0,SUMIFS(conditions!$145:$145,conditions!$8:$8,"&lt;="&amp;FE$9,conditions!$9:$9,"&gt;="&amp;FE$9)/DAY(EOMONTH(FE$9,0)))</f>
        <v>1.6666666666666667</v>
      </c>
      <c r="FF216" s="27">
        <f>IF(FF$9="",0,SUMIFS(conditions!$145:$145,conditions!$8:$8,"&lt;="&amp;FF$9,conditions!$9:$9,"&gt;="&amp;FF$9)/DAY(EOMONTH(FF$9,0)))</f>
        <v>1.6666666666666667</v>
      </c>
      <c r="FG216" s="27">
        <f>IF(FG$9="",0,SUMIFS(conditions!$145:$145,conditions!$8:$8,"&lt;="&amp;FG$9,conditions!$9:$9,"&gt;="&amp;FG$9)/DAY(EOMONTH(FG$9,0)))</f>
        <v>1.6666666666666667</v>
      </c>
      <c r="FH216" s="27">
        <f>IF(FH$9="",0,SUMIFS(conditions!$145:$145,conditions!$8:$8,"&lt;="&amp;FH$9,conditions!$9:$9,"&gt;="&amp;FH$9)/DAY(EOMONTH(FH$9,0)))</f>
        <v>1.6666666666666667</v>
      </c>
      <c r="FI216" s="27">
        <f>IF(FI$9="",0,SUMIFS(conditions!$145:$145,conditions!$8:$8,"&lt;="&amp;FI$9,conditions!$9:$9,"&gt;="&amp;FI$9)/DAY(EOMONTH(FI$9,0)))</f>
        <v>1.6666666666666667</v>
      </c>
      <c r="FJ216" s="27">
        <f>IF(FJ$9="",0,SUMIFS(conditions!$145:$145,conditions!$8:$8,"&lt;="&amp;FJ$9,conditions!$9:$9,"&gt;="&amp;FJ$9)/DAY(EOMONTH(FJ$9,0)))</f>
        <v>1.6666666666666667</v>
      </c>
      <c r="FK216" s="27">
        <f>IF(FK$9="",0,SUMIFS(conditions!$145:$145,conditions!$8:$8,"&lt;="&amp;FK$9,conditions!$9:$9,"&gt;="&amp;FK$9)/DAY(EOMONTH(FK$9,0)))</f>
        <v>1.6666666666666667</v>
      </c>
      <c r="FL216" s="27">
        <f>IF(FL$9="",0,SUMIFS(conditions!$145:$145,conditions!$8:$8,"&lt;="&amp;FL$9,conditions!$9:$9,"&gt;="&amp;FL$9)/DAY(EOMONTH(FL$9,0)))</f>
        <v>1.6666666666666667</v>
      </c>
      <c r="FM216" s="27">
        <f>IF(FM$9="",0,SUMIFS(conditions!$145:$145,conditions!$8:$8,"&lt;="&amp;FM$9,conditions!$9:$9,"&gt;="&amp;FM$9)/DAY(EOMONTH(FM$9,0)))</f>
        <v>1.6666666666666667</v>
      </c>
      <c r="FN216" s="27">
        <f>IF(FN$9="",0,SUMIFS(conditions!$145:$145,conditions!$8:$8,"&lt;="&amp;FN$9,conditions!$9:$9,"&gt;="&amp;FN$9)/DAY(EOMONTH(FN$9,0)))</f>
        <v>1.6666666666666667</v>
      </c>
      <c r="FO216" s="27">
        <f>IF(FO$9="",0,SUMIFS(conditions!$145:$145,conditions!$8:$8,"&lt;="&amp;FO$9,conditions!$9:$9,"&gt;="&amp;FO$9)/DAY(EOMONTH(FO$9,0)))</f>
        <v>1.6666666666666667</v>
      </c>
      <c r="FP216" s="27">
        <f>IF(FP$9="",0,SUMIFS(conditions!$145:$145,conditions!$8:$8,"&lt;="&amp;FP$9,conditions!$9:$9,"&gt;="&amp;FP$9)/DAY(EOMONTH(FP$9,0)))</f>
        <v>1.6666666666666667</v>
      </c>
      <c r="FQ216" s="27">
        <f>IF(FQ$9="",0,SUMIFS(conditions!$145:$145,conditions!$8:$8,"&lt;="&amp;FQ$9,conditions!$9:$9,"&gt;="&amp;FQ$9)/DAY(EOMONTH(FQ$9,0)))</f>
        <v>1.6666666666666667</v>
      </c>
      <c r="FR216" s="27">
        <f>IF(FR$9="",0,SUMIFS(conditions!$145:$145,conditions!$8:$8,"&lt;="&amp;FR$9,conditions!$9:$9,"&gt;="&amp;FR$9)/DAY(EOMONTH(FR$9,0)))</f>
        <v>1.6129032258064515</v>
      </c>
      <c r="FS216" s="27">
        <f>IF(FS$9="",0,SUMIFS(conditions!$145:$145,conditions!$8:$8,"&lt;="&amp;FS$9,conditions!$9:$9,"&gt;="&amp;FS$9)/DAY(EOMONTH(FS$9,0)))</f>
        <v>1.6129032258064515</v>
      </c>
      <c r="FT216" s="27">
        <f>IF(FT$9="",0,SUMIFS(conditions!$145:$145,conditions!$8:$8,"&lt;="&amp;FT$9,conditions!$9:$9,"&gt;="&amp;FT$9)/DAY(EOMONTH(FT$9,0)))</f>
        <v>1.6129032258064515</v>
      </c>
      <c r="FU216" s="27">
        <f>IF(FU$9="",0,SUMIFS(conditions!$145:$145,conditions!$8:$8,"&lt;="&amp;FU$9,conditions!$9:$9,"&gt;="&amp;FU$9)/DAY(EOMONTH(FU$9,0)))</f>
        <v>1.6129032258064515</v>
      </c>
      <c r="FV216" s="27">
        <f>IF(FV$9="",0,SUMIFS(conditions!$145:$145,conditions!$8:$8,"&lt;="&amp;FV$9,conditions!$9:$9,"&gt;="&amp;FV$9)/DAY(EOMONTH(FV$9,0)))</f>
        <v>1.6129032258064515</v>
      </c>
      <c r="FW216" s="27">
        <f>IF(FW$9="",0,SUMIFS(conditions!$145:$145,conditions!$8:$8,"&lt;="&amp;FW$9,conditions!$9:$9,"&gt;="&amp;FW$9)/DAY(EOMONTH(FW$9,0)))</f>
        <v>1.6129032258064515</v>
      </c>
      <c r="FX216" s="27">
        <f>IF(FX$9="",0,SUMIFS(conditions!$145:$145,conditions!$8:$8,"&lt;="&amp;FX$9,conditions!$9:$9,"&gt;="&amp;FX$9)/DAY(EOMONTH(FX$9,0)))</f>
        <v>1.6129032258064515</v>
      </c>
      <c r="FY216" s="27">
        <f>IF(FY$9="",0,SUMIFS(conditions!$145:$145,conditions!$8:$8,"&lt;="&amp;FY$9,conditions!$9:$9,"&gt;="&amp;FY$9)/DAY(EOMONTH(FY$9,0)))</f>
        <v>1.6129032258064515</v>
      </c>
      <c r="FZ216" s="27">
        <f>IF(FZ$9="",0,SUMIFS(conditions!$145:$145,conditions!$8:$8,"&lt;="&amp;FZ$9,conditions!$9:$9,"&gt;="&amp;FZ$9)/DAY(EOMONTH(FZ$9,0)))</f>
        <v>1.6129032258064515</v>
      </c>
      <c r="GA216" s="27">
        <f>IF(GA$9="",0,SUMIFS(conditions!$145:$145,conditions!$8:$8,"&lt;="&amp;GA$9,conditions!$9:$9,"&gt;="&amp;GA$9)/DAY(EOMONTH(GA$9,0)))</f>
        <v>1.6129032258064515</v>
      </c>
      <c r="GB216" s="27">
        <f>IF(GB$9="",0,SUMIFS(conditions!$145:$145,conditions!$8:$8,"&lt;="&amp;GB$9,conditions!$9:$9,"&gt;="&amp;GB$9)/DAY(EOMONTH(GB$9,0)))</f>
        <v>1.6129032258064515</v>
      </c>
      <c r="GC216" s="27">
        <f>IF(GC$9="",0,SUMIFS(conditions!$145:$145,conditions!$8:$8,"&lt;="&amp;GC$9,conditions!$9:$9,"&gt;="&amp;GC$9)/DAY(EOMONTH(GC$9,0)))</f>
        <v>1.6129032258064515</v>
      </c>
      <c r="GD216" s="27">
        <f>IF(GD$9="",0,SUMIFS(conditions!$145:$145,conditions!$8:$8,"&lt;="&amp;GD$9,conditions!$9:$9,"&gt;="&amp;GD$9)/DAY(EOMONTH(GD$9,0)))</f>
        <v>1.6129032258064515</v>
      </c>
      <c r="GE216" s="27">
        <f>IF(GE$9="",0,SUMIFS(conditions!$145:$145,conditions!$8:$8,"&lt;="&amp;GE$9,conditions!$9:$9,"&gt;="&amp;GE$9)/DAY(EOMONTH(GE$9,0)))</f>
        <v>1.6129032258064515</v>
      </c>
      <c r="GF216" s="27">
        <f>IF(GF$9="",0,SUMIFS(conditions!$145:$145,conditions!$8:$8,"&lt;="&amp;GF$9,conditions!$9:$9,"&gt;="&amp;GF$9)/DAY(EOMONTH(GF$9,0)))</f>
        <v>1.6129032258064515</v>
      </c>
      <c r="GG216" s="27">
        <f>IF(GG$9="",0,SUMIFS(conditions!$145:$145,conditions!$8:$8,"&lt;="&amp;GG$9,conditions!$9:$9,"&gt;="&amp;GG$9)/DAY(EOMONTH(GG$9,0)))</f>
        <v>1.6129032258064515</v>
      </c>
      <c r="GH216" s="27">
        <f>IF(GH$9="",0,SUMIFS(conditions!$145:$145,conditions!$8:$8,"&lt;="&amp;GH$9,conditions!$9:$9,"&gt;="&amp;GH$9)/DAY(EOMONTH(GH$9,0)))</f>
        <v>1.6129032258064515</v>
      </c>
      <c r="GI216" s="27">
        <f>IF(GI$9="",0,SUMIFS(conditions!$145:$145,conditions!$8:$8,"&lt;="&amp;GI$9,conditions!$9:$9,"&gt;="&amp;GI$9)/DAY(EOMONTH(GI$9,0)))</f>
        <v>1.6129032258064515</v>
      </c>
      <c r="GJ216" s="27">
        <f>IF(GJ$9="",0,SUMIFS(conditions!$145:$145,conditions!$8:$8,"&lt;="&amp;GJ$9,conditions!$9:$9,"&gt;="&amp;GJ$9)/DAY(EOMONTH(GJ$9,0)))</f>
        <v>1.6129032258064515</v>
      </c>
      <c r="GK216" s="27">
        <f>IF(GK$9="",0,SUMIFS(conditions!$145:$145,conditions!$8:$8,"&lt;="&amp;GK$9,conditions!$9:$9,"&gt;="&amp;GK$9)/DAY(EOMONTH(GK$9,0)))</f>
        <v>1.6129032258064515</v>
      </c>
      <c r="GL216" s="27">
        <f>IF(GL$9="",0,SUMIFS(conditions!$145:$145,conditions!$8:$8,"&lt;="&amp;GL$9,conditions!$9:$9,"&gt;="&amp;GL$9)/DAY(EOMONTH(GL$9,0)))</f>
        <v>1.6129032258064515</v>
      </c>
      <c r="GM216" s="27">
        <f>IF(GM$9="",0,SUMIFS(conditions!$145:$145,conditions!$8:$8,"&lt;="&amp;GM$9,conditions!$9:$9,"&gt;="&amp;GM$9)/DAY(EOMONTH(GM$9,0)))</f>
        <v>1.6129032258064515</v>
      </c>
      <c r="GN216" s="27">
        <f>IF(GN$9="",0,SUMIFS(conditions!$145:$145,conditions!$8:$8,"&lt;="&amp;GN$9,conditions!$9:$9,"&gt;="&amp;GN$9)/DAY(EOMONTH(GN$9,0)))</f>
        <v>1.6129032258064515</v>
      </c>
      <c r="GO216" s="27">
        <f>IF(GO$9="",0,SUMIFS(conditions!$145:$145,conditions!$8:$8,"&lt;="&amp;GO$9,conditions!$9:$9,"&gt;="&amp;GO$9)/DAY(EOMONTH(GO$9,0)))</f>
        <v>1.6129032258064515</v>
      </c>
      <c r="GP216" s="27">
        <f>IF(GP$9="",0,SUMIFS(conditions!$145:$145,conditions!$8:$8,"&lt;="&amp;GP$9,conditions!$9:$9,"&gt;="&amp;GP$9)/DAY(EOMONTH(GP$9,0)))</f>
        <v>1.6129032258064515</v>
      </c>
      <c r="GQ216" s="27">
        <f>IF(GQ$9="",0,SUMIFS(conditions!$145:$145,conditions!$8:$8,"&lt;="&amp;GQ$9,conditions!$9:$9,"&gt;="&amp;GQ$9)/DAY(EOMONTH(GQ$9,0)))</f>
        <v>1.6129032258064515</v>
      </c>
      <c r="GR216" s="27">
        <f>IF(GR$9="",0,SUMIFS(conditions!$145:$145,conditions!$8:$8,"&lt;="&amp;GR$9,conditions!$9:$9,"&gt;="&amp;GR$9)/DAY(EOMONTH(GR$9,0)))</f>
        <v>1.6129032258064515</v>
      </c>
      <c r="GS216" s="27">
        <f>IF(GS$9="",0,SUMIFS(conditions!$145:$145,conditions!$8:$8,"&lt;="&amp;GS$9,conditions!$9:$9,"&gt;="&amp;GS$9)/DAY(EOMONTH(GS$9,0)))</f>
        <v>1.6129032258064515</v>
      </c>
      <c r="GT216" s="27">
        <f>IF(GT$9="",0,SUMIFS(conditions!$145:$145,conditions!$8:$8,"&lt;="&amp;GT$9,conditions!$9:$9,"&gt;="&amp;GT$9)/DAY(EOMONTH(GT$9,0)))</f>
        <v>1.6129032258064515</v>
      </c>
      <c r="GU216" s="27">
        <f>IF(GU$9="",0,SUMIFS(conditions!$145:$145,conditions!$8:$8,"&lt;="&amp;GU$9,conditions!$9:$9,"&gt;="&amp;GU$9)/DAY(EOMONTH(GU$9,0)))</f>
        <v>1.6129032258064515</v>
      </c>
      <c r="GV216" s="27">
        <f>IF(GV$9="",0,SUMIFS(conditions!$145:$145,conditions!$8:$8,"&lt;="&amp;GV$9,conditions!$9:$9,"&gt;="&amp;GV$9)/DAY(EOMONTH(GV$9,0)))</f>
        <v>1.6129032258064515</v>
      </c>
      <c r="GW216" s="27">
        <f>IF(GW$9="",0,SUMIFS(conditions!$145:$145,conditions!$8:$8,"&lt;="&amp;GW$9,conditions!$9:$9,"&gt;="&amp;GW$9)/DAY(EOMONTH(GW$9,0)))</f>
        <v>1.6129032258064515</v>
      </c>
      <c r="GX216" s="27">
        <f>IF(GX$9="",0,SUMIFS(conditions!$145:$145,conditions!$8:$8,"&lt;="&amp;GX$9,conditions!$9:$9,"&gt;="&amp;GX$9)/DAY(EOMONTH(GX$9,0)))</f>
        <v>1.6129032258064515</v>
      </c>
      <c r="GY216" s="27">
        <f>IF(GY$9="",0,SUMIFS(conditions!$145:$145,conditions!$8:$8,"&lt;="&amp;GY$9,conditions!$9:$9,"&gt;="&amp;GY$9)/DAY(EOMONTH(GY$9,0)))</f>
        <v>1.6129032258064515</v>
      </c>
      <c r="GZ216" s="27">
        <f>IF(GZ$9="",0,SUMIFS(conditions!$145:$145,conditions!$8:$8,"&lt;="&amp;GZ$9,conditions!$9:$9,"&gt;="&amp;GZ$9)/DAY(EOMONTH(GZ$9,0)))</f>
        <v>1.6129032258064515</v>
      </c>
      <c r="HA216" s="27">
        <f>IF(HA$9="",0,SUMIFS(conditions!$145:$145,conditions!$8:$8,"&lt;="&amp;HA$9,conditions!$9:$9,"&gt;="&amp;HA$9)/DAY(EOMONTH(HA$9,0)))</f>
        <v>1.6129032258064515</v>
      </c>
      <c r="HB216" s="27">
        <f>IF(HB$9="",0,SUMIFS(conditions!$145:$145,conditions!$8:$8,"&lt;="&amp;HB$9,conditions!$9:$9,"&gt;="&amp;HB$9)/DAY(EOMONTH(HB$9,0)))</f>
        <v>1.6129032258064515</v>
      </c>
      <c r="HC216" s="27">
        <f>IF(HC$9="",0,SUMIFS(conditions!$145:$145,conditions!$8:$8,"&lt;="&amp;HC$9,conditions!$9:$9,"&gt;="&amp;HC$9)/DAY(EOMONTH(HC$9,0)))</f>
        <v>1.6129032258064515</v>
      </c>
      <c r="HD216" s="27">
        <f>IF(HD$9="",0,SUMIFS(conditions!$145:$145,conditions!$8:$8,"&lt;="&amp;HD$9,conditions!$9:$9,"&gt;="&amp;HD$9)/DAY(EOMONTH(HD$9,0)))</f>
        <v>1.6129032258064515</v>
      </c>
      <c r="HE216" s="27">
        <f>IF(HE$9="",0,SUMIFS(conditions!$145:$145,conditions!$8:$8,"&lt;="&amp;HE$9,conditions!$9:$9,"&gt;="&amp;HE$9)/DAY(EOMONTH(HE$9,0)))</f>
        <v>1.6129032258064515</v>
      </c>
      <c r="HF216" s="27">
        <f>IF(HF$9="",0,SUMIFS(conditions!$145:$145,conditions!$8:$8,"&lt;="&amp;HF$9,conditions!$9:$9,"&gt;="&amp;HF$9)/DAY(EOMONTH(HF$9,0)))</f>
        <v>1.6129032258064515</v>
      </c>
      <c r="HG216" s="27">
        <f>IF(HG$9="",0,SUMIFS(conditions!$145:$145,conditions!$8:$8,"&lt;="&amp;HG$9,conditions!$9:$9,"&gt;="&amp;HG$9)/DAY(EOMONTH(HG$9,0)))</f>
        <v>1.6129032258064515</v>
      </c>
      <c r="HH216" s="27">
        <f>IF(HH$9="",0,SUMIFS(conditions!$145:$145,conditions!$8:$8,"&lt;="&amp;HH$9,conditions!$9:$9,"&gt;="&amp;HH$9)/DAY(EOMONTH(HH$9,0)))</f>
        <v>1.6129032258064515</v>
      </c>
      <c r="HI216" s="27">
        <f>IF(HI$9="",0,SUMIFS(conditions!$145:$145,conditions!$8:$8,"&lt;="&amp;HI$9,conditions!$9:$9,"&gt;="&amp;HI$9)/DAY(EOMONTH(HI$9,0)))</f>
        <v>1.6129032258064515</v>
      </c>
      <c r="HJ216" s="27">
        <f>IF(HJ$9="",0,SUMIFS(conditions!$145:$145,conditions!$8:$8,"&lt;="&amp;HJ$9,conditions!$9:$9,"&gt;="&amp;HJ$9)/DAY(EOMONTH(HJ$9,0)))</f>
        <v>1.6129032258064515</v>
      </c>
      <c r="HK216" s="27">
        <f>IF(HK$9="",0,SUMIFS(conditions!$145:$145,conditions!$8:$8,"&lt;="&amp;HK$9,conditions!$9:$9,"&gt;="&amp;HK$9)/DAY(EOMONTH(HK$9,0)))</f>
        <v>1.6129032258064515</v>
      </c>
      <c r="HL216" s="27">
        <f>IF(HL$9="",0,SUMIFS(conditions!$145:$145,conditions!$8:$8,"&lt;="&amp;HL$9,conditions!$9:$9,"&gt;="&amp;HL$9)/DAY(EOMONTH(HL$9,0)))</f>
        <v>1.6129032258064515</v>
      </c>
      <c r="HM216" s="27">
        <f>IF(HM$9="",0,SUMIFS(conditions!$145:$145,conditions!$8:$8,"&lt;="&amp;HM$9,conditions!$9:$9,"&gt;="&amp;HM$9)/DAY(EOMONTH(HM$9,0)))</f>
        <v>1.6129032258064515</v>
      </c>
      <c r="HN216" s="27">
        <f>IF(HN$9="",0,SUMIFS(conditions!$145:$145,conditions!$8:$8,"&lt;="&amp;HN$9,conditions!$9:$9,"&gt;="&amp;HN$9)/DAY(EOMONTH(HN$9,0)))</f>
        <v>1.6129032258064515</v>
      </c>
      <c r="HO216" s="27">
        <f>IF(HO$9="",0,SUMIFS(conditions!$145:$145,conditions!$8:$8,"&lt;="&amp;HO$9,conditions!$9:$9,"&gt;="&amp;HO$9)/DAY(EOMONTH(HO$9,0)))</f>
        <v>1.6129032258064515</v>
      </c>
      <c r="HP216" s="27">
        <f>IF(HP$9="",0,SUMIFS(conditions!$145:$145,conditions!$8:$8,"&lt;="&amp;HP$9,conditions!$9:$9,"&gt;="&amp;HP$9)/DAY(EOMONTH(HP$9,0)))</f>
        <v>1.6129032258064515</v>
      </c>
      <c r="HQ216" s="27">
        <f>IF(HQ$9="",0,SUMIFS(conditions!$145:$145,conditions!$8:$8,"&lt;="&amp;HQ$9,conditions!$9:$9,"&gt;="&amp;HQ$9)/DAY(EOMONTH(HQ$9,0)))</f>
        <v>1.6129032258064515</v>
      </c>
      <c r="HR216" s="27">
        <f>IF(HR$9="",0,SUMIFS(conditions!$145:$145,conditions!$8:$8,"&lt;="&amp;HR$9,conditions!$9:$9,"&gt;="&amp;HR$9)/DAY(EOMONTH(HR$9,0)))</f>
        <v>1.6129032258064515</v>
      </c>
      <c r="HS216" s="27">
        <f>IF(HS$9="",0,SUMIFS(conditions!$145:$145,conditions!$8:$8,"&lt;="&amp;HS$9,conditions!$9:$9,"&gt;="&amp;HS$9)/DAY(EOMONTH(HS$9,0)))</f>
        <v>1.6129032258064515</v>
      </c>
      <c r="HT216" s="27">
        <f>IF(HT$9="",0,SUMIFS(conditions!$145:$145,conditions!$8:$8,"&lt;="&amp;HT$9,conditions!$9:$9,"&gt;="&amp;HT$9)/DAY(EOMONTH(HT$9,0)))</f>
        <v>1.6129032258064515</v>
      </c>
      <c r="HU216" s="27">
        <f>IF(HU$9="",0,SUMIFS(conditions!$145:$145,conditions!$8:$8,"&lt;="&amp;HU$9,conditions!$9:$9,"&gt;="&amp;HU$9)/DAY(EOMONTH(HU$9,0)))</f>
        <v>1.6129032258064515</v>
      </c>
      <c r="HV216" s="27">
        <f>IF(HV$9="",0,SUMIFS(conditions!$145:$145,conditions!$8:$8,"&lt;="&amp;HV$9,conditions!$9:$9,"&gt;="&amp;HV$9)/DAY(EOMONTH(HV$9,0)))</f>
        <v>1.6129032258064515</v>
      </c>
      <c r="HW216" s="27">
        <f>IF(HW$9="",0,SUMIFS(conditions!$145:$145,conditions!$8:$8,"&lt;="&amp;HW$9,conditions!$9:$9,"&gt;="&amp;HW$9)/DAY(EOMONTH(HW$9,0)))</f>
        <v>1.6129032258064515</v>
      </c>
      <c r="HX216" s="27">
        <f>IF(HX$9="",0,SUMIFS(conditions!$145:$145,conditions!$8:$8,"&lt;="&amp;HX$9,conditions!$9:$9,"&gt;="&amp;HX$9)/DAY(EOMONTH(HX$9,0)))</f>
        <v>1.6129032258064515</v>
      </c>
      <c r="HY216" s="27">
        <f>IF(HY$9="",0,SUMIFS(conditions!$145:$145,conditions!$8:$8,"&lt;="&amp;HY$9,conditions!$9:$9,"&gt;="&amp;HY$9)/DAY(EOMONTH(HY$9,0)))</f>
        <v>1.6129032258064515</v>
      </c>
      <c r="HZ216" s="27">
        <f>IF(HZ$9="",0,SUMIFS(conditions!$145:$145,conditions!$8:$8,"&lt;="&amp;HZ$9,conditions!$9:$9,"&gt;="&amp;HZ$9)/DAY(EOMONTH(HZ$9,0)))</f>
        <v>1.6129032258064515</v>
      </c>
      <c r="IA216" s="27">
        <f>IF(IA$9="",0,SUMIFS(conditions!$145:$145,conditions!$8:$8,"&lt;="&amp;IA$9,conditions!$9:$9,"&gt;="&amp;IA$9)/DAY(EOMONTH(IA$9,0)))</f>
        <v>1.6129032258064515</v>
      </c>
      <c r="IB216" s="27">
        <f>IF(IB$9="",0,SUMIFS(conditions!$145:$145,conditions!$8:$8,"&lt;="&amp;IB$9,conditions!$9:$9,"&gt;="&amp;IB$9)/DAY(EOMONTH(IB$9,0)))</f>
        <v>1.7241379310344827</v>
      </c>
      <c r="IC216" s="27">
        <f>IF(IC$9="",0,SUMIFS(conditions!$145:$145,conditions!$8:$8,"&lt;="&amp;IC$9,conditions!$9:$9,"&gt;="&amp;IC$9)/DAY(EOMONTH(IC$9,0)))</f>
        <v>1.7241379310344827</v>
      </c>
      <c r="ID216" s="27">
        <f>IF(ID$9="",0,SUMIFS(conditions!$145:$145,conditions!$8:$8,"&lt;="&amp;ID$9,conditions!$9:$9,"&gt;="&amp;ID$9)/DAY(EOMONTH(ID$9,0)))</f>
        <v>1.7241379310344827</v>
      </c>
      <c r="IE216" s="27">
        <f>IF(IE$9="",0,SUMIFS(conditions!$145:$145,conditions!$8:$8,"&lt;="&amp;IE$9,conditions!$9:$9,"&gt;="&amp;IE$9)/DAY(EOMONTH(IE$9,0)))</f>
        <v>1.7241379310344827</v>
      </c>
      <c r="IF216" s="27">
        <f>IF(IF$9="",0,SUMIFS(conditions!$145:$145,conditions!$8:$8,"&lt;="&amp;IF$9,conditions!$9:$9,"&gt;="&amp;IF$9)/DAY(EOMONTH(IF$9,0)))</f>
        <v>1.7241379310344827</v>
      </c>
      <c r="IG216" s="27">
        <f>IF(IG$9="",0,SUMIFS(conditions!$145:$145,conditions!$8:$8,"&lt;="&amp;IG$9,conditions!$9:$9,"&gt;="&amp;IG$9)/DAY(EOMONTH(IG$9,0)))</f>
        <v>1.7241379310344827</v>
      </c>
      <c r="IH216" s="27">
        <f>IF(IH$9="",0,SUMIFS(conditions!$145:$145,conditions!$8:$8,"&lt;="&amp;IH$9,conditions!$9:$9,"&gt;="&amp;IH$9)/DAY(EOMONTH(IH$9,0)))</f>
        <v>1.7241379310344827</v>
      </c>
      <c r="II216" s="27">
        <f>IF(II$9="",0,SUMIFS(conditions!$145:$145,conditions!$8:$8,"&lt;="&amp;II$9,conditions!$9:$9,"&gt;="&amp;II$9)/DAY(EOMONTH(II$9,0)))</f>
        <v>1.7241379310344827</v>
      </c>
      <c r="IJ216" s="27">
        <f>IF(IJ$9="",0,SUMIFS(conditions!$145:$145,conditions!$8:$8,"&lt;="&amp;IJ$9,conditions!$9:$9,"&gt;="&amp;IJ$9)/DAY(EOMONTH(IJ$9,0)))</f>
        <v>1.7241379310344827</v>
      </c>
      <c r="IK216" s="27">
        <f>IF(IK$9="",0,SUMIFS(conditions!$145:$145,conditions!$8:$8,"&lt;="&amp;IK$9,conditions!$9:$9,"&gt;="&amp;IK$9)/DAY(EOMONTH(IK$9,0)))</f>
        <v>1.7241379310344827</v>
      </c>
      <c r="IL216" s="27">
        <f>IF(IL$9="",0,SUMIFS(conditions!$145:$145,conditions!$8:$8,"&lt;="&amp;IL$9,conditions!$9:$9,"&gt;="&amp;IL$9)/DAY(EOMONTH(IL$9,0)))</f>
        <v>1.7241379310344827</v>
      </c>
      <c r="IM216" s="27">
        <f>IF(IM$9="",0,SUMIFS(conditions!$145:$145,conditions!$8:$8,"&lt;="&amp;IM$9,conditions!$9:$9,"&gt;="&amp;IM$9)/DAY(EOMONTH(IM$9,0)))</f>
        <v>1.7241379310344827</v>
      </c>
      <c r="IN216" s="27">
        <f>IF(IN$9="",0,SUMIFS(conditions!$145:$145,conditions!$8:$8,"&lt;="&amp;IN$9,conditions!$9:$9,"&gt;="&amp;IN$9)/DAY(EOMONTH(IN$9,0)))</f>
        <v>1.7241379310344827</v>
      </c>
      <c r="IO216" s="27">
        <f>IF(IO$9="",0,SUMIFS(conditions!$145:$145,conditions!$8:$8,"&lt;="&amp;IO$9,conditions!$9:$9,"&gt;="&amp;IO$9)/DAY(EOMONTH(IO$9,0)))</f>
        <v>1.7241379310344827</v>
      </c>
      <c r="IP216" s="27">
        <f>IF(IP$9="",0,SUMIFS(conditions!$145:$145,conditions!$8:$8,"&lt;="&amp;IP$9,conditions!$9:$9,"&gt;="&amp;IP$9)/DAY(EOMONTH(IP$9,0)))</f>
        <v>1.7241379310344827</v>
      </c>
      <c r="IQ216" s="27">
        <f>IF(IQ$9="",0,SUMIFS(conditions!$145:$145,conditions!$8:$8,"&lt;="&amp;IQ$9,conditions!$9:$9,"&gt;="&amp;IQ$9)/DAY(EOMONTH(IQ$9,0)))</f>
        <v>1.7241379310344827</v>
      </c>
      <c r="IR216" s="27">
        <f>IF(IR$9="",0,SUMIFS(conditions!$145:$145,conditions!$8:$8,"&lt;="&amp;IR$9,conditions!$9:$9,"&gt;="&amp;IR$9)/DAY(EOMONTH(IR$9,0)))</f>
        <v>1.7241379310344827</v>
      </c>
      <c r="IS216" s="27">
        <f>IF(IS$9="",0,SUMIFS(conditions!$145:$145,conditions!$8:$8,"&lt;="&amp;IS$9,conditions!$9:$9,"&gt;="&amp;IS$9)/DAY(EOMONTH(IS$9,0)))</f>
        <v>1.7241379310344827</v>
      </c>
      <c r="IT216" s="27">
        <f>IF(IT$9="",0,SUMIFS(conditions!$145:$145,conditions!$8:$8,"&lt;="&amp;IT$9,conditions!$9:$9,"&gt;="&amp;IT$9)/DAY(EOMONTH(IT$9,0)))</f>
        <v>1.7241379310344827</v>
      </c>
      <c r="IU216" s="27">
        <f>IF(IU$9="",0,SUMIFS(conditions!$145:$145,conditions!$8:$8,"&lt;="&amp;IU$9,conditions!$9:$9,"&gt;="&amp;IU$9)/DAY(EOMONTH(IU$9,0)))</f>
        <v>1.7241379310344827</v>
      </c>
      <c r="IV216" s="27">
        <f>IF(IV$9="",0,SUMIFS(conditions!$145:$145,conditions!$8:$8,"&lt;="&amp;IV$9,conditions!$9:$9,"&gt;="&amp;IV$9)/DAY(EOMONTH(IV$9,0)))</f>
        <v>1.7241379310344827</v>
      </c>
      <c r="IW216" s="27">
        <f>IF(IW$9="",0,SUMIFS(conditions!$145:$145,conditions!$8:$8,"&lt;="&amp;IW$9,conditions!$9:$9,"&gt;="&amp;IW$9)/DAY(EOMONTH(IW$9,0)))</f>
        <v>1.7241379310344827</v>
      </c>
      <c r="IX216" s="27">
        <f>IF(IX$9="",0,SUMIFS(conditions!$145:$145,conditions!$8:$8,"&lt;="&amp;IX$9,conditions!$9:$9,"&gt;="&amp;IX$9)/DAY(EOMONTH(IX$9,0)))</f>
        <v>1.7241379310344827</v>
      </c>
      <c r="IY216" s="27">
        <f>IF(IY$9="",0,SUMIFS(conditions!$145:$145,conditions!$8:$8,"&lt;="&amp;IY$9,conditions!$9:$9,"&gt;="&amp;IY$9)/DAY(EOMONTH(IY$9,0)))</f>
        <v>1.7241379310344827</v>
      </c>
      <c r="IZ216" s="27">
        <f>IF(IZ$9="",0,SUMIFS(conditions!$145:$145,conditions!$8:$8,"&lt;="&amp;IZ$9,conditions!$9:$9,"&gt;="&amp;IZ$9)/DAY(EOMONTH(IZ$9,0)))</f>
        <v>1.7241379310344827</v>
      </c>
      <c r="JA216" s="27">
        <f>IF(JA$9="",0,SUMIFS(conditions!$145:$145,conditions!$8:$8,"&lt;="&amp;JA$9,conditions!$9:$9,"&gt;="&amp;JA$9)/DAY(EOMONTH(JA$9,0)))</f>
        <v>1.7241379310344827</v>
      </c>
      <c r="JB216" s="27">
        <f>IF(JB$9="",0,SUMIFS(conditions!$145:$145,conditions!$8:$8,"&lt;="&amp;JB$9,conditions!$9:$9,"&gt;="&amp;JB$9)/DAY(EOMONTH(JB$9,0)))</f>
        <v>1.7241379310344827</v>
      </c>
      <c r="JC216" s="27">
        <f>IF(JC$9="",0,SUMIFS(conditions!$145:$145,conditions!$8:$8,"&lt;="&amp;JC$9,conditions!$9:$9,"&gt;="&amp;JC$9)/DAY(EOMONTH(JC$9,0)))</f>
        <v>1.7241379310344827</v>
      </c>
      <c r="JD216" s="27">
        <f>IF(JD$9="",0,SUMIFS(conditions!$145:$145,conditions!$8:$8,"&lt;="&amp;JD$9,conditions!$9:$9,"&gt;="&amp;JD$9)/DAY(EOMONTH(JD$9,0)))</f>
        <v>1.7241379310344827</v>
      </c>
      <c r="JE216" s="27">
        <f>IF(JE$9="",0,SUMIFS(conditions!$145:$145,conditions!$8:$8,"&lt;="&amp;JE$9,conditions!$9:$9,"&gt;="&amp;JE$9)/DAY(EOMONTH(JE$9,0)))</f>
        <v>1.6129032258064515</v>
      </c>
      <c r="JF216" s="27">
        <f>IF(JF$9="",0,SUMIFS(conditions!$145:$145,conditions!$8:$8,"&lt;="&amp;JF$9,conditions!$9:$9,"&gt;="&amp;JF$9)/DAY(EOMONTH(JF$9,0)))</f>
        <v>1.6129032258064515</v>
      </c>
      <c r="JG216" s="27">
        <f>IF(JG$9="",0,SUMIFS(conditions!$145:$145,conditions!$8:$8,"&lt;="&amp;JG$9,conditions!$9:$9,"&gt;="&amp;JG$9)/DAY(EOMONTH(JG$9,0)))</f>
        <v>1.6129032258064515</v>
      </c>
      <c r="JH216" s="27">
        <f>IF(JH$9="",0,SUMIFS(conditions!$145:$145,conditions!$8:$8,"&lt;="&amp;JH$9,conditions!$9:$9,"&gt;="&amp;JH$9)/DAY(EOMONTH(JH$9,0)))</f>
        <v>1.6129032258064515</v>
      </c>
      <c r="JI216" s="27">
        <f>IF(JI$9="",0,SUMIFS(conditions!$145:$145,conditions!$8:$8,"&lt;="&amp;JI$9,conditions!$9:$9,"&gt;="&amp;JI$9)/DAY(EOMONTH(JI$9,0)))</f>
        <v>1.6129032258064515</v>
      </c>
      <c r="JJ216" s="27">
        <f>IF(JJ$9="",0,SUMIFS(conditions!$145:$145,conditions!$8:$8,"&lt;="&amp;JJ$9,conditions!$9:$9,"&gt;="&amp;JJ$9)/DAY(EOMONTH(JJ$9,0)))</f>
        <v>1.6129032258064515</v>
      </c>
      <c r="JK216" s="27">
        <f>IF(JK$9="",0,SUMIFS(conditions!$145:$145,conditions!$8:$8,"&lt;="&amp;JK$9,conditions!$9:$9,"&gt;="&amp;JK$9)/DAY(EOMONTH(JK$9,0)))</f>
        <v>1.6129032258064515</v>
      </c>
      <c r="JL216" s="27">
        <f>IF(JL$9="",0,SUMIFS(conditions!$145:$145,conditions!$8:$8,"&lt;="&amp;JL$9,conditions!$9:$9,"&gt;="&amp;JL$9)/DAY(EOMONTH(JL$9,0)))</f>
        <v>1.6129032258064515</v>
      </c>
      <c r="JM216" s="27">
        <f>IF(JM$9="",0,SUMIFS(conditions!$145:$145,conditions!$8:$8,"&lt;="&amp;JM$9,conditions!$9:$9,"&gt;="&amp;JM$9)/DAY(EOMONTH(JM$9,0)))</f>
        <v>1.6129032258064515</v>
      </c>
      <c r="JN216" s="27">
        <f>IF(JN$9="",0,SUMIFS(conditions!$145:$145,conditions!$8:$8,"&lt;="&amp;JN$9,conditions!$9:$9,"&gt;="&amp;JN$9)/DAY(EOMONTH(JN$9,0)))</f>
        <v>1.6129032258064515</v>
      </c>
      <c r="JO216" s="27">
        <f>IF(JO$9="",0,SUMIFS(conditions!$145:$145,conditions!$8:$8,"&lt;="&amp;JO$9,conditions!$9:$9,"&gt;="&amp;JO$9)/DAY(EOMONTH(JO$9,0)))</f>
        <v>1.6129032258064515</v>
      </c>
      <c r="JP216" s="27">
        <f>IF(JP$9="",0,SUMIFS(conditions!$145:$145,conditions!$8:$8,"&lt;="&amp;JP$9,conditions!$9:$9,"&gt;="&amp;JP$9)/DAY(EOMONTH(JP$9,0)))</f>
        <v>1.6129032258064515</v>
      </c>
      <c r="JQ216" s="27">
        <f>IF(JQ$9="",0,SUMIFS(conditions!$145:$145,conditions!$8:$8,"&lt;="&amp;JQ$9,conditions!$9:$9,"&gt;="&amp;JQ$9)/DAY(EOMONTH(JQ$9,0)))</f>
        <v>1.6129032258064515</v>
      </c>
      <c r="JR216" s="27">
        <f>IF(JR$9="",0,SUMIFS(conditions!$145:$145,conditions!$8:$8,"&lt;="&amp;JR$9,conditions!$9:$9,"&gt;="&amp;JR$9)/DAY(EOMONTH(JR$9,0)))</f>
        <v>1.6129032258064515</v>
      </c>
      <c r="JS216" s="27">
        <f>IF(JS$9="",0,SUMIFS(conditions!$145:$145,conditions!$8:$8,"&lt;="&amp;JS$9,conditions!$9:$9,"&gt;="&amp;JS$9)/DAY(EOMONTH(JS$9,0)))</f>
        <v>1.6129032258064515</v>
      </c>
      <c r="JT216" s="27">
        <f>IF(JT$9="",0,SUMIFS(conditions!$145:$145,conditions!$8:$8,"&lt;="&amp;JT$9,conditions!$9:$9,"&gt;="&amp;JT$9)/DAY(EOMONTH(JT$9,0)))</f>
        <v>1.6129032258064515</v>
      </c>
      <c r="JU216" s="27">
        <f>IF(JU$9="",0,SUMIFS(conditions!$145:$145,conditions!$8:$8,"&lt;="&amp;JU$9,conditions!$9:$9,"&gt;="&amp;JU$9)/DAY(EOMONTH(JU$9,0)))</f>
        <v>1.6129032258064515</v>
      </c>
      <c r="JV216" s="27">
        <f>IF(JV$9="",0,SUMIFS(conditions!$145:$145,conditions!$8:$8,"&lt;="&amp;JV$9,conditions!$9:$9,"&gt;="&amp;JV$9)/DAY(EOMONTH(JV$9,0)))</f>
        <v>1.6129032258064515</v>
      </c>
      <c r="JW216" s="27">
        <f>IF(JW$9="",0,SUMIFS(conditions!$145:$145,conditions!$8:$8,"&lt;="&amp;JW$9,conditions!$9:$9,"&gt;="&amp;JW$9)/DAY(EOMONTH(JW$9,0)))</f>
        <v>1.6129032258064515</v>
      </c>
      <c r="JX216" s="27">
        <f>IF(JX$9="",0,SUMIFS(conditions!$145:$145,conditions!$8:$8,"&lt;="&amp;JX$9,conditions!$9:$9,"&gt;="&amp;JX$9)/DAY(EOMONTH(JX$9,0)))</f>
        <v>1.6129032258064515</v>
      </c>
      <c r="JY216" s="27">
        <f>IF(JY$9="",0,SUMIFS(conditions!$145:$145,conditions!$8:$8,"&lt;="&amp;JY$9,conditions!$9:$9,"&gt;="&amp;JY$9)/DAY(EOMONTH(JY$9,0)))</f>
        <v>1.6129032258064515</v>
      </c>
      <c r="JZ216" s="27">
        <f>IF(JZ$9="",0,SUMIFS(conditions!$145:$145,conditions!$8:$8,"&lt;="&amp;JZ$9,conditions!$9:$9,"&gt;="&amp;JZ$9)/DAY(EOMONTH(JZ$9,0)))</f>
        <v>1.6129032258064515</v>
      </c>
      <c r="KA216" s="27">
        <f>IF(KA$9="",0,SUMIFS(conditions!$145:$145,conditions!$8:$8,"&lt;="&amp;KA$9,conditions!$9:$9,"&gt;="&amp;KA$9)/DAY(EOMONTH(KA$9,0)))</f>
        <v>1.6129032258064515</v>
      </c>
      <c r="KB216" s="27">
        <f>IF(KB$9="",0,SUMIFS(conditions!$145:$145,conditions!$8:$8,"&lt;="&amp;KB$9,conditions!$9:$9,"&gt;="&amp;KB$9)/DAY(EOMONTH(KB$9,0)))</f>
        <v>1.6129032258064515</v>
      </c>
      <c r="KC216" s="27">
        <f>IF(KC$9="",0,SUMIFS(conditions!$145:$145,conditions!$8:$8,"&lt;="&amp;KC$9,conditions!$9:$9,"&gt;="&amp;KC$9)/DAY(EOMONTH(KC$9,0)))</f>
        <v>1.6129032258064515</v>
      </c>
      <c r="KD216" s="27">
        <f>IF(KD$9="",0,SUMIFS(conditions!$145:$145,conditions!$8:$8,"&lt;="&amp;KD$9,conditions!$9:$9,"&gt;="&amp;KD$9)/DAY(EOMONTH(KD$9,0)))</f>
        <v>1.6129032258064515</v>
      </c>
      <c r="KE216" s="27">
        <f>IF(KE$9="",0,SUMIFS(conditions!$145:$145,conditions!$8:$8,"&lt;="&amp;KE$9,conditions!$9:$9,"&gt;="&amp;KE$9)/DAY(EOMONTH(KE$9,0)))</f>
        <v>1.6129032258064515</v>
      </c>
      <c r="KF216" s="27">
        <f>IF(KF$9="",0,SUMIFS(conditions!$145:$145,conditions!$8:$8,"&lt;="&amp;KF$9,conditions!$9:$9,"&gt;="&amp;KF$9)/DAY(EOMONTH(KF$9,0)))</f>
        <v>1.6129032258064515</v>
      </c>
      <c r="KG216" s="27">
        <f>IF(KG$9="",0,SUMIFS(conditions!$145:$145,conditions!$8:$8,"&lt;="&amp;KG$9,conditions!$9:$9,"&gt;="&amp;KG$9)/DAY(EOMONTH(KG$9,0)))</f>
        <v>1.6129032258064515</v>
      </c>
      <c r="KH216" s="27">
        <f>IF(KH$9="",0,SUMIFS(conditions!$145:$145,conditions!$8:$8,"&lt;="&amp;KH$9,conditions!$9:$9,"&gt;="&amp;KH$9)/DAY(EOMONTH(KH$9,0)))</f>
        <v>1.6129032258064515</v>
      </c>
      <c r="KI216" s="27">
        <f>IF(KI$9="",0,SUMIFS(conditions!$145:$145,conditions!$8:$8,"&lt;="&amp;KI$9,conditions!$9:$9,"&gt;="&amp;KI$9)/DAY(EOMONTH(KI$9,0)))</f>
        <v>1.6129032258064515</v>
      </c>
      <c r="KJ216" s="27">
        <f>IF(KJ$9="",0,SUMIFS(conditions!$145:$145,conditions!$8:$8,"&lt;="&amp;KJ$9,conditions!$9:$9,"&gt;="&amp;KJ$9)/DAY(EOMONTH(KJ$9,0)))</f>
        <v>1.6666666666666667</v>
      </c>
      <c r="KK216" s="27">
        <f>IF(KK$9="",0,SUMIFS(conditions!$145:$145,conditions!$8:$8,"&lt;="&amp;KK$9,conditions!$9:$9,"&gt;="&amp;KK$9)/DAY(EOMONTH(KK$9,0)))</f>
        <v>1.6666666666666667</v>
      </c>
      <c r="KL216" s="27">
        <f>IF(KL$9="",0,SUMIFS(conditions!$145:$145,conditions!$8:$8,"&lt;="&amp;KL$9,conditions!$9:$9,"&gt;="&amp;KL$9)/DAY(EOMONTH(KL$9,0)))</f>
        <v>1.6666666666666667</v>
      </c>
      <c r="KM216" s="27">
        <f>IF(KM$9="",0,SUMIFS(conditions!$145:$145,conditions!$8:$8,"&lt;="&amp;KM$9,conditions!$9:$9,"&gt;="&amp;KM$9)/DAY(EOMONTH(KM$9,0)))</f>
        <v>1.6666666666666667</v>
      </c>
      <c r="KN216" s="27">
        <f>IF(KN$9="",0,SUMIFS(conditions!$145:$145,conditions!$8:$8,"&lt;="&amp;KN$9,conditions!$9:$9,"&gt;="&amp;KN$9)/DAY(EOMONTH(KN$9,0)))</f>
        <v>1.6666666666666667</v>
      </c>
      <c r="KO216" s="27">
        <f>IF(KO$9="",0,SUMIFS(conditions!$145:$145,conditions!$8:$8,"&lt;="&amp;KO$9,conditions!$9:$9,"&gt;="&amp;KO$9)/DAY(EOMONTH(KO$9,0)))</f>
        <v>1.6666666666666667</v>
      </c>
      <c r="KP216" s="27">
        <f>IF(KP$9="",0,SUMIFS(conditions!$145:$145,conditions!$8:$8,"&lt;="&amp;KP$9,conditions!$9:$9,"&gt;="&amp;KP$9)/DAY(EOMONTH(KP$9,0)))</f>
        <v>1.6666666666666667</v>
      </c>
      <c r="KQ216" s="27">
        <f>IF(KQ$9="",0,SUMIFS(conditions!$145:$145,conditions!$8:$8,"&lt;="&amp;KQ$9,conditions!$9:$9,"&gt;="&amp;KQ$9)/DAY(EOMONTH(KQ$9,0)))</f>
        <v>1.6666666666666667</v>
      </c>
      <c r="KR216" s="27">
        <f>IF(KR$9="",0,SUMIFS(conditions!$145:$145,conditions!$8:$8,"&lt;="&amp;KR$9,conditions!$9:$9,"&gt;="&amp;KR$9)/DAY(EOMONTH(KR$9,0)))</f>
        <v>1.6666666666666667</v>
      </c>
      <c r="KS216" s="27">
        <f>IF(KS$9="",0,SUMIFS(conditions!$145:$145,conditions!$8:$8,"&lt;="&amp;KS$9,conditions!$9:$9,"&gt;="&amp;KS$9)/DAY(EOMONTH(KS$9,0)))</f>
        <v>1.6666666666666667</v>
      </c>
      <c r="KT216" s="27">
        <f>IF(KT$9="",0,SUMIFS(conditions!$145:$145,conditions!$8:$8,"&lt;="&amp;KT$9,conditions!$9:$9,"&gt;="&amp;KT$9)/DAY(EOMONTH(KT$9,0)))</f>
        <v>1.6666666666666667</v>
      </c>
      <c r="KU216" s="27">
        <f>IF(KU$9="",0,SUMIFS(conditions!$145:$145,conditions!$8:$8,"&lt;="&amp;KU$9,conditions!$9:$9,"&gt;="&amp;KU$9)/DAY(EOMONTH(KU$9,0)))</f>
        <v>1.6666666666666667</v>
      </c>
      <c r="KV216" s="27">
        <f>IF(KV$9="",0,SUMIFS(conditions!$145:$145,conditions!$8:$8,"&lt;="&amp;KV$9,conditions!$9:$9,"&gt;="&amp;KV$9)/DAY(EOMONTH(KV$9,0)))</f>
        <v>1.6666666666666667</v>
      </c>
      <c r="KW216" s="27">
        <f>IF(KW$9="",0,SUMIFS(conditions!$145:$145,conditions!$8:$8,"&lt;="&amp;KW$9,conditions!$9:$9,"&gt;="&amp;KW$9)/DAY(EOMONTH(KW$9,0)))</f>
        <v>1.6666666666666667</v>
      </c>
      <c r="KX216" s="27">
        <f>IF(KX$9="",0,SUMIFS(conditions!$145:$145,conditions!$8:$8,"&lt;="&amp;KX$9,conditions!$9:$9,"&gt;="&amp;KX$9)/DAY(EOMONTH(KX$9,0)))</f>
        <v>1.6666666666666667</v>
      </c>
      <c r="KY216" s="27">
        <f>IF(KY$9="",0,SUMIFS(conditions!$145:$145,conditions!$8:$8,"&lt;="&amp;KY$9,conditions!$9:$9,"&gt;="&amp;KY$9)/DAY(EOMONTH(KY$9,0)))</f>
        <v>1.6666666666666667</v>
      </c>
      <c r="KZ216" s="27">
        <f>IF(KZ$9="",0,SUMIFS(conditions!$145:$145,conditions!$8:$8,"&lt;="&amp;KZ$9,conditions!$9:$9,"&gt;="&amp;KZ$9)/DAY(EOMONTH(KZ$9,0)))</f>
        <v>1.6666666666666667</v>
      </c>
      <c r="LA216" s="27">
        <f>IF(LA$9="",0,SUMIFS(conditions!$145:$145,conditions!$8:$8,"&lt;="&amp;LA$9,conditions!$9:$9,"&gt;="&amp;LA$9)/DAY(EOMONTH(LA$9,0)))</f>
        <v>1.6666666666666667</v>
      </c>
      <c r="LB216" s="27">
        <f>IF(LB$9="",0,SUMIFS(conditions!$145:$145,conditions!$8:$8,"&lt;="&amp;LB$9,conditions!$9:$9,"&gt;="&amp;LB$9)/DAY(EOMONTH(LB$9,0)))</f>
        <v>1.6666666666666667</v>
      </c>
      <c r="LC216" s="27">
        <f>IF(LC$9="",0,SUMIFS(conditions!$145:$145,conditions!$8:$8,"&lt;="&amp;LC$9,conditions!$9:$9,"&gt;="&amp;LC$9)/DAY(EOMONTH(LC$9,0)))</f>
        <v>1.6666666666666667</v>
      </c>
      <c r="LD216" s="27">
        <f>IF(LD$9="",0,SUMIFS(conditions!$145:$145,conditions!$8:$8,"&lt;="&amp;LD$9,conditions!$9:$9,"&gt;="&amp;LD$9)/DAY(EOMONTH(LD$9,0)))</f>
        <v>1.6666666666666667</v>
      </c>
      <c r="LE216" s="27">
        <f>IF(LE$9="",0,SUMIFS(conditions!$145:$145,conditions!$8:$8,"&lt;="&amp;LE$9,conditions!$9:$9,"&gt;="&amp;LE$9)/DAY(EOMONTH(LE$9,0)))</f>
        <v>1.6666666666666667</v>
      </c>
      <c r="LF216" s="27">
        <f>IF(LF$9="",0,SUMIFS(conditions!$145:$145,conditions!$8:$8,"&lt;="&amp;LF$9,conditions!$9:$9,"&gt;="&amp;LF$9)/DAY(EOMONTH(LF$9,0)))</f>
        <v>1.6666666666666667</v>
      </c>
      <c r="LG216" s="27">
        <f>IF(LG$9="",0,SUMIFS(conditions!$145:$145,conditions!$8:$8,"&lt;="&amp;LG$9,conditions!$9:$9,"&gt;="&amp;LG$9)/DAY(EOMONTH(LG$9,0)))</f>
        <v>1.6666666666666667</v>
      </c>
      <c r="LH216" s="27">
        <f>IF(LH$9="",0,SUMIFS(conditions!$145:$145,conditions!$8:$8,"&lt;="&amp;LH$9,conditions!$9:$9,"&gt;="&amp;LH$9)/DAY(EOMONTH(LH$9,0)))</f>
        <v>1.6666666666666667</v>
      </c>
      <c r="LI216" s="27">
        <f>IF(LI$9="",0,SUMIFS(conditions!$145:$145,conditions!$8:$8,"&lt;="&amp;LI$9,conditions!$9:$9,"&gt;="&amp;LI$9)/DAY(EOMONTH(LI$9,0)))</f>
        <v>1.6666666666666667</v>
      </c>
      <c r="LJ216" s="27">
        <f>IF(LJ$9="",0,SUMIFS(conditions!$145:$145,conditions!$8:$8,"&lt;="&amp;LJ$9,conditions!$9:$9,"&gt;="&amp;LJ$9)/DAY(EOMONTH(LJ$9,0)))</f>
        <v>1.6666666666666667</v>
      </c>
      <c r="LK216" s="27">
        <f>IF(LK$9="",0,SUMIFS(conditions!$145:$145,conditions!$8:$8,"&lt;="&amp;LK$9,conditions!$9:$9,"&gt;="&amp;LK$9)/DAY(EOMONTH(LK$9,0)))</f>
        <v>1.6666666666666667</v>
      </c>
      <c r="LL216" s="27">
        <f>IF(LL$9="",0,SUMIFS(conditions!$145:$145,conditions!$8:$8,"&lt;="&amp;LL$9,conditions!$9:$9,"&gt;="&amp;LL$9)/DAY(EOMONTH(LL$9,0)))</f>
        <v>1.6666666666666667</v>
      </c>
      <c r="LM216" s="27">
        <f>IF(LM$9="",0,SUMIFS(conditions!$145:$145,conditions!$8:$8,"&lt;="&amp;LM$9,conditions!$9:$9,"&gt;="&amp;LM$9)/DAY(EOMONTH(LM$9,0)))</f>
        <v>1.6666666666666667</v>
      </c>
      <c r="LN216" s="27">
        <f>IF(LN$9="",0,SUMIFS(conditions!$145:$145,conditions!$8:$8,"&lt;="&amp;LN$9,conditions!$9:$9,"&gt;="&amp;LN$9)/DAY(EOMONTH(LN$9,0)))</f>
        <v>1.6129032258064515</v>
      </c>
      <c r="LO216" s="27">
        <f>IF(LO$9="",0,SUMIFS(conditions!$145:$145,conditions!$8:$8,"&lt;="&amp;LO$9,conditions!$9:$9,"&gt;="&amp;LO$9)/DAY(EOMONTH(LO$9,0)))</f>
        <v>1.6129032258064515</v>
      </c>
      <c r="LP216" s="27">
        <f>IF(LP$9="",0,SUMIFS(conditions!$145:$145,conditions!$8:$8,"&lt;="&amp;LP$9,conditions!$9:$9,"&gt;="&amp;LP$9)/DAY(EOMONTH(LP$9,0)))</f>
        <v>1.6129032258064515</v>
      </c>
      <c r="LQ216" s="27">
        <f>IF(LQ$9="",0,SUMIFS(conditions!$145:$145,conditions!$8:$8,"&lt;="&amp;LQ$9,conditions!$9:$9,"&gt;="&amp;LQ$9)/DAY(EOMONTH(LQ$9,0)))</f>
        <v>1.6129032258064515</v>
      </c>
      <c r="LR216" s="27">
        <f>IF(LR$9="",0,SUMIFS(conditions!$145:$145,conditions!$8:$8,"&lt;="&amp;LR$9,conditions!$9:$9,"&gt;="&amp;LR$9)/DAY(EOMONTH(LR$9,0)))</f>
        <v>1.6129032258064515</v>
      </c>
      <c r="LS216" s="27">
        <f>IF(LS$9="",0,SUMIFS(conditions!$145:$145,conditions!$8:$8,"&lt;="&amp;LS$9,conditions!$9:$9,"&gt;="&amp;LS$9)/DAY(EOMONTH(LS$9,0)))</f>
        <v>1.6129032258064515</v>
      </c>
      <c r="LT216" s="27">
        <f>IF(LT$9="",0,SUMIFS(conditions!$145:$145,conditions!$8:$8,"&lt;="&amp;LT$9,conditions!$9:$9,"&gt;="&amp;LT$9)/DAY(EOMONTH(LT$9,0)))</f>
        <v>1.6129032258064515</v>
      </c>
      <c r="LU216" s="27">
        <f>IF(LU$9="",0,SUMIFS(conditions!$145:$145,conditions!$8:$8,"&lt;="&amp;LU$9,conditions!$9:$9,"&gt;="&amp;LU$9)/DAY(EOMONTH(LU$9,0)))</f>
        <v>1.6129032258064515</v>
      </c>
      <c r="LV216" s="27">
        <f>IF(LV$9="",0,SUMIFS(conditions!$145:$145,conditions!$8:$8,"&lt;="&amp;LV$9,conditions!$9:$9,"&gt;="&amp;LV$9)/DAY(EOMONTH(LV$9,0)))</f>
        <v>1.6129032258064515</v>
      </c>
      <c r="LW216" s="27">
        <f>IF(LW$9="",0,SUMIFS(conditions!$145:$145,conditions!$8:$8,"&lt;="&amp;LW$9,conditions!$9:$9,"&gt;="&amp;LW$9)/DAY(EOMONTH(LW$9,0)))</f>
        <v>1.6129032258064515</v>
      </c>
      <c r="LX216" s="27">
        <f>IF(LX$9="",0,SUMIFS(conditions!$145:$145,conditions!$8:$8,"&lt;="&amp;LX$9,conditions!$9:$9,"&gt;="&amp;LX$9)/DAY(EOMONTH(LX$9,0)))</f>
        <v>1.6129032258064515</v>
      </c>
      <c r="LY216" s="27">
        <f>IF(LY$9="",0,SUMIFS(conditions!$145:$145,conditions!$8:$8,"&lt;="&amp;LY$9,conditions!$9:$9,"&gt;="&amp;LY$9)/DAY(EOMONTH(LY$9,0)))</f>
        <v>1.6129032258064515</v>
      </c>
      <c r="LZ216" s="27">
        <f>IF(LZ$9="",0,SUMIFS(conditions!$145:$145,conditions!$8:$8,"&lt;="&amp;LZ$9,conditions!$9:$9,"&gt;="&amp;LZ$9)/DAY(EOMONTH(LZ$9,0)))</f>
        <v>1.6129032258064515</v>
      </c>
      <c r="MA216" s="27">
        <f>IF(MA$9="",0,SUMIFS(conditions!$145:$145,conditions!$8:$8,"&lt;="&amp;MA$9,conditions!$9:$9,"&gt;="&amp;MA$9)/DAY(EOMONTH(MA$9,0)))</f>
        <v>1.6129032258064515</v>
      </c>
      <c r="MB216" s="27">
        <f>IF(MB$9="",0,SUMIFS(conditions!$145:$145,conditions!$8:$8,"&lt;="&amp;MB$9,conditions!$9:$9,"&gt;="&amp;MB$9)/DAY(EOMONTH(MB$9,0)))</f>
        <v>1.6129032258064515</v>
      </c>
      <c r="MC216" s="27">
        <f>IF(MC$9="",0,SUMIFS(conditions!$145:$145,conditions!$8:$8,"&lt;="&amp;MC$9,conditions!$9:$9,"&gt;="&amp;MC$9)/DAY(EOMONTH(MC$9,0)))</f>
        <v>1.6129032258064515</v>
      </c>
      <c r="MD216" s="27">
        <f>IF(MD$9="",0,SUMIFS(conditions!$145:$145,conditions!$8:$8,"&lt;="&amp;MD$9,conditions!$9:$9,"&gt;="&amp;MD$9)/DAY(EOMONTH(MD$9,0)))</f>
        <v>1.6129032258064515</v>
      </c>
      <c r="ME216" s="27">
        <f>IF(ME$9="",0,SUMIFS(conditions!$145:$145,conditions!$8:$8,"&lt;="&amp;ME$9,conditions!$9:$9,"&gt;="&amp;ME$9)/DAY(EOMONTH(ME$9,0)))</f>
        <v>1.6129032258064515</v>
      </c>
      <c r="MF216" s="27">
        <f>IF(MF$9="",0,SUMIFS(conditions!$145:$145,conditions!$8:$8,"&lt;="&amp;MF$9,conditions!$9:$9,"&gt;="&amp;MF$9)/DAY(EOMONTH(MF$9,0)))</f>
        <v>1.6129032258064515</v>
      </c>
      <c r="MG216" s="27">
        <f>IF(MG$9="",0,SUMIFS(conditions!$145:$145,conditions!$8:$8,"&lt;="&amp;MG$9,conditions!$9:$9,"&gt;="&amp;MG$9)/DAY(EOMONTH(MG$9,0)))</f>
        <v>1.6129032258064515</v>
      </c>
      <c r="MH216" s="27">
        <f>IF(MH$9="",0,SUMIFS(conditions!$145:$145,conditions!$8:$8,"&lt;="&amp;MH$9,conditions!$9:$9,"&gt;="&amp;MH$9)/DAY(EOMONTH(MH$9,0)))</f>
        <v>1.6129032258064515</v>
      </c>
      <c r="MI216" s="27">
        <f>IF(MI$9="",0,SUMIFS(conditions!$145:$145,conditions!$8:$8,"&lt;="&amp;MI$9,conditions!$9:$9,"&gt;="&amp;MI$9)/DAY(EOMONTH(MI$9,0)))</f>
        <v>1.6129032258064515</v>
      </c>
      <c r="MJ216" s="27">
        <f>IF(MJ$9="",0,SUMIFS(conditions!$145:$145,conditions!$8:$8,"&lt;="&amp;MJ$9,conditions!$9:$9,"&gt;="&amp;MJ$9)/DAY(EOMONTH(MJ$9,0)))</f>
        <v>1.6129032258064515</v>
      </c>
      <c r="MK216" s="27">
        <f>IF(MK$9="",0,SUMIFS(conditions!$145:$145,conditions!$8:$8,"&lt;="&amp;MK$9,conditions!$9:$9,"&gt;="&amp;MK$9)/DAY(EOMONTH(MK$9,0)))</f>
        <v>1.6129032258064515</v>
      </c>
      <c r="ML216" s="27">
        <f>IF(ML$9="",0,SUMIFS(conditions!$145:$145,conditions!$8:$8,"&lt;="&amp;ML$9,conditions!$9:$9,"&gt;="&amp;ML$9)/DAY(EOMONTH(ML$9,0)))</f>
        <v>1.6129032258064515</v>
      </c>
      <c r="MM216" s="27">
        <f>IF(MM$9="",0,SUMIFS(conditions!$145:$145,conditions!$8:$8,"&lt;="&amp;MM$9,conditions!$9:$9,"&gt;="&amp;MM$9)/DAY(EOMONTH(MM$9,0)))</f>
        <v>1.6129032258064515</v>
      </c>
      <c r="MN216" s="27">
        <f>IF(MN$9="",0,SUMIFS(conditions!$145:$145,conditions!$8:$8,"&lt;="&amp;MN$9,conditions!$9:$9,"&gt;="&amp;MN$9)/DAY(EOMONTH(MN$9,0)))</f>
        <v>1.6129032258064515</v>
      </c>
      <c r="MO216" s="27">
        <f>IF(MO$9="",0,SUMIFS(conditions!$145:$145,conditions!$8:$8,"&lt;="&amp;MO$9,conditions!$9:$9,"&gt;="&amp;MO$9)/DAY(EOMONTH(MO$9,0)))</f>
        <v>1.6129032258064515</v>
      </c>
      <c r="MP216" s="27">
        <f>IF(MP$9="",0,SUMIFS(conditions!$145:$145,conditions!$8:$8,"&lt;="&amp;MP$9,conditions!$9:$9,"&gt;="&amp;MP$9)/DAY(EOMONTH(MP$9,0)))</f>
        <v>1.6129032258064515</v>
      </c>
      <c r="MQ216" s="27">
        <f>IF(MQ$9="",0,SUMIFS(conditions!$145:$145,conditions!$8:$8,"&lt;="&amp;MQ$9,conditions!$9:$9,"&gt;="&amp;MQ$9)/DAY(EOMONTH(MQ$9,0)))</f>
        <v>1.6129032258064515</v>
      </c>
      <c r="MR216" s="27">
        <f>IF(MR$9="",0,SUMIFS(conditions!$145:$145,conditions!$8:$8,"&lt;="&amp;MR$9,conditions!$9:$9,"&gt;="&amp;MR$9)/DAY(EOMONTH(MR$9,0)))</f>
        <v>1.6129032258064515</v>
      </c>
      <c r="MS216" s="27">
        <f>IF(MS$9="",0,SUMIFS(conditions!$145:$145,conditions!$8:$8,"&lt;="&amp;MS$9,conditions!$9:$9,"&gt;="&amp;MS$9)/DAY(EOMONTH(MS$9,0)))</f>
        <v>1.6666666666666667</v>
      </c>
      <c r="MT216" s="27">
        <f>IF(MT$9="",0,SUMIFS(conditions!$145:$145,conditions!$8:$8,"&lt;="&amp;MT$9,conditions!$9:$9,"&gt;="&amp;MT$9)/DAY(EOMONTH(MT$9,0)))</f>
        <v>1.6666666666666667</v>
      </c>
      <c r="MU216" s="27">
        <f>IF(MU$9="",0,SUMIFS(conditions!$145:$145,conditions!$8:$8,"&lt;="&amp;MU$9,conditions!$9:$9,"&gt;="&amp;MU$9)/DAY(EOMONTH(MU$9,0)))</f>
        <v>1.6666666666666667</v>
      </c>
      <c r="MV216" s="27">
        <f>IF(MV$9="",0,SUMIFS(conditions!$145:$145,conditions!$8:$8,"&lt;="&amp;MV$9,conditions!$9:$9,"&gt;="&amp;MV$9)/DAY(EOMONTH(MV$9,0)))</f>
        <v>1.6666666666666667</v>
      </c>
      <c r="MW216" s="27">
        <f>IF(MW$9="",0,SUMIFS(conditions!$145:$145,conditions!$8:$8,"&lt;="&amp;MW$9,conditions!$9:$9,"&gt;="&amp;MW$9)/DAY(EOMONTH(MW$9,0)))</f>
        <v>1.6666666666666667</v>
      </c>
      <c r="MX216" s="27">
        <f>IF(MX$9="",0,SUMIFS(conditions!$145:$145,conditions!$8:$8,"&lt;="&amp;MX$9,conditions!$9:$9,"&gt;="&amp;MX$9)/DAY(EOMONTH(MX$9,0)))</f>
        <v>1.6666666666666667</v>
      </c>
      <c r="MY216" s="27">
        <f>IF(MY$9="",0,SUMIFS(conditions!$145:$145,conditions!$8:$8,"&lt;="&amp;MY$9,conditions!$9:$9,"&gt;="&amp;MY$9)/DAY(EOMONTH(MY$9,0)))</f>
        <v>1.6666666666666667</v>
      </c>
      <c r="MZ216" s="27">
        <f>IF(MZ$9="",0,SUMIFS(conditions!$145:$145,conditions!$8:$8,"&lt;="&amp;MZ$9,conditions!$9:$9,"&gt;="&amp;MZ$9)/DAY(EOMONTH(MZ$9,0)))</f>
        <v>1.6666666666666667</v>
      </c>
      <c r="NA216" s="27">
        <f>IF(NA$9="",0,SUMIFS(conditions!$145:$145,conditions!$8:$8,"&lt;="&amp;NA$9,conditions!$9:$9,"&gt;="&amp;NA$9)/DAY(EOMONTH(NA$9,0)))</f>
        <v>1.6666666666666667</v>
      </c>
      <c r="NB216" s="27">
        <f>IF(NB$9="",0,SUMIFS(conditions!$145:$145,conditions!$8:$8,"&lt;="&amp;NB$9,conditions!$9:$9,"&gt;="&amp;NB$9)/DAY(EOMONTH(NB$9,0)))</f>
        <v>1.6666666666666667</v>
      </c>
      <c r="NC216" s="27">
        <f>IF(NC$9="",0,SUMIFS(conditions!$145:$145,conditions!$8:$8,"&lt;="&amp;NC$9,conditions!$9:$9,"&gt;="&amp;NC$9)/DAY(EOMONTH(NC$9,0)))</f>
        <v>1.6666666666666667</v>
      </c>
      <c r="ND216" s="27">
        <f>IF(ND$9="",0,SUMIFS(conditions!$145:$145,conditions!$8:$8,"&lt;="&amp;ND$9,conditions!$9:$9,"&gt;="&amp;ND$9)/DAY(EOMONTH(ND$9,0)))</f>
        <v>1.6666666666666667</v>
      </c>
      <c r="NE216" s="27">
        <f>IF(NE$9="",0,SUMIFS(conditions!$145:$145,conditions!$8:$8,"&lt;="&amp;NE$9,conditions!$9:$9,"&gt;="&amp;NE$9)/DAY(EOMONTH(NE$9,0)))</f>
        <v>1.6666666666666667</v>
      </c>
      <c r="NF216" s="27">
        <f>IF(NF$9="",0,SUMIFS(conditions!$145:$145,conditions!$8:$8,"&lt;="&amp;NF$9,conditions!$9:$9,"&gt;="&amp;NF$9)/DAY(EOMONTH(NF$9,0)))</f>
        <v>1.6666666666666667</v>
      </c>
      <c r="NG216" s="27">
        <f>IF(NG$9="",0,SUMIFS(conditions!$145:$145,conditions!$8:$8,"&lt;="&amp;NG$9,conditions!$9:$9,"&gt;="&amp;NG$9)/DAY(EOMONTH(NG$9,0)))</f>
        <v>1.6666666666666667</v>
      </c>
      <c r="NH216" s="27">
        <f>IF(NH$9="",0,SUMIFS(conditions!$145:$145,conditions!$8:$8,"&lt;="&amp;NH$9,conditions!$9:$9,"&gt;="&amp;NH$9)/DAY(EOMONTH(NH$9,0)))</f>
        <v>1.6666666666666667</v>
      </c>
      <c r="NI216" s="27">
        <f>IF(NI$9="",0,SUMIFS(conditions!$145:$145,conditions!$8:$8,"&lt;="&amp;NI$9,conditions!$9:$9,"&gt;="&amp;NI$9)/DAY(EOMONTH(NI$9,0)))</f>
        <v>1.6666666666666667</v>
      </c>
      <c r="NJ216" s="27">
        <f>IF(NJ$9="",0,SUMIFS(conditions!$145:$145,conditions!$8:$8,"&lt;="&amp;NJ$9,conditions!$9:$9,"&gt;="&amp;NJ$9)/DAY(EOMONTH(NJ$9,0)))</f>
        <v>1.6666666666666667</v>
      </c>
      <c r="NK216" s="27">
        <f>IF(NK$9="",0,SUMIFS(conditions!$145:$145,conditions!$8:$8,"&lt;="&amp;NK$9,conditions!$9:$9,"&gt;="&amp;NK$9)/DAY(EOMONTH(NK$9,0)))</f>
        <v>1.6666666666666667</v>
      </c>
      <c r="NL216" s="27">
        <f>IF(NL$9="",0,SUMIFS(conditions!$145:$145,conditions!$8:$8,"&lt;="&amp;NL$9,conditions!$9:$9,"&gt;="&amp;NL$9)/DAY(EOMONTH(NL$9,0)))</f>
        <v>1.6666666666666667</v>
      </c>
      <c r="NM216" s="27">
        <f>IF(NM$9="",0,SUMIFS(conditions!$145:$145,conditions!$8:$8,"&lt;="&amp;NM$9,conditions!$9:$9,"&gt;="&amp;NM$9)/DAY(EOMONTH(NM$9,0)))</f>
        <v>1.6666666666666667</v>
      </c>
      <c r="NN216" s="27">
        <f>IF(NN$9="",0,SUMIFS(conditions!$145:$145,conditions!$8:$8,"&lt;="&amp;NN$9,conditions!$9:$9,"&gt;="&amp;NN$9)/DAY(EOMONTH(NN$9,0)))</f>
        <v>1.6666666666666667</v>
      </c>
      <c r="NO216" s="27">
        <f>IF(NO$9="",0,SUMIFS(conditions!$145:$145,conditions!$8:$8,"&lt;="&amp;NO$9,conditions!$9:$9,"&gt;="&amp;NO$9)/DAY(EOMONTH(NO$9,0)))</f>
        <v>1.6666666666666667</v>
      </c>
      <c r="NP216" s="27">
        <f>IF(NP$9="",0,SUMIFS(conditions!$145:$145,conditions!$8:$8,"&lt;="&amp;NP$9,conditions!$9:$9,"&gt;="&amp;NP$9)/DAY(EOMONTH(NP$9,0)))</f>
        <v>1.6666666666666667</v>
      </c>
      <c r="NQ216" s="27">
        <f>IF(NQ$9="",0,SUMIFS(conditions!$145:$145,conditions!$8:$8,"&lt;="&amp;NQ$9,conditions!$9:$9,"&gt;="&amp;NQ$9)/DAY(EOMONTH(NQ$9,0)))</f>
        <v>1.6666666666666667</v>
      </c>
      <c r="NR216" s="27">
        <f>IF(NR$9="",0,SUMIFS(conditions!$145:$145,conditions!$8:$8,"&lt;="&amp;NR$9,conditions!$9:$9,"&gt;="&amp;NR$9)/DAY(EOMONTH(NR$9,0)))</f>
        <v>1.6666666666666667</v>
      </c>
      <c r="NS216" s="27">
        <f>IF(NS$9="",0,SUMIFS(conditions!$145:$145,conditions!$8:$8,"&lt;="&amp;NS$9,conditions!$9:$9,"&gt;="&amp;NS$9)/DAY(EOMONTH(NS$9,0)))</f>
        <v>1.6666666666666667</v>
      </c>
      <c r="NT216" s="27">
        <f>IF(NT$9="",0,SUMIFS(conditions!$145:$145,conditions!$8:$8,"&lt;="&amp;NT$9,conditions!$9:$9,"&gt;="&amp;NT$9)/DAY(EOMONTH(NT$9,0)))</f>
        <v>1.6666666666666667</v>
      </c>
      <c r="NU216" s="27">
        <f>IF(NU$9="",0,SUMIFS(conditions!$145:$145,conditions!$8:$8,"&lt;="&amp;NU$9,conditions!$9:$9,"&gt;="&amp;NU$9)/DAY(EOMONTH(NU$9,0)))</f>
        <v>1.6666666666666667</v>
      </c>
      <c r="NV216" s="27">
        <f>IF(NV$9="",0,SUMIFS(conditions!$145:$145,conditions!$8:$8,"&lt;="&amp;NV$9,conditions!$9:$9,"&gt;="&amp;NV$9)/DAY(EOMONTH(NV$9,0)))</f>
        <v>1.6666666666666667</v>
      </c>
    </row>
    <row r="217" spans="1:386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8"/>
      <c r="K217" s="1"/>
      <c r="L217" s="1"/>
      <c r="M217" s="1"/>
      <c r="N217" s="1"/>
      <c r="O217" s="1"/>
      <c r="P217" s="16" t="str">
        <f>structure!$S$13</f>
        <v>контроль</v>
      </c>
      <c r="Q217" s="33"/>
      <c r="R217" s="36">
        <f>R216-conditions!R145</f>
        <v>0</v>
      </c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</row>
    <row r="218" spans="1:386" s="7" customFormat="1" x14ac:dyDescent="0.25">
      <c r="A218" s="5"/>
      <c r="B218" s="5"/>
      <c r="C218" s="5"/>
      <c r="D218" s="5"/>
      <c r="E218" s="5"/>
      <c r="F218" s="5"/>
      <c r="G218" s="5" t="str">
        <f>KPI!$F$91</f>
        <v>оплата прочих постоянных расходов</v>
      </c>
      <c r="H218" s="5"/>
      <c r="I218" s="5"/>
      <c r="J218" s="20" t="str">
        <f>IF($G218="","",INDEX(KPI!$H$11:$H$121,SUMIFS(KPI!$E$11:$E$121,KPI!$F$11:$F$121,$G218)))</f>
        <v>тыс.руб.</v>
      </c>
      <c r="K218" s="5"/>
      <c r="L218" s="5"/>
      <c r="M218" s="5"/>
      <c r="N218" s="5"/>
      <c r="O218" s="5"/>
      <c r="P218" s="5"/>
      <c r="Q218" s="5"/>
      <c r="R218" s="27">
        <f>SUM(T218:NV218)</f>
        <v>600.00000000000045</v>
      </c>
      <c r="S218" s="5"/>
      <c r="T218" s="5"/>
      <c r="U218" s="27">
        <f>U216</f>
        <v>1.6129032258064515</v>
      </c>
      <c r="V218" s="27">
        <f t="shared" ref="V218:CG218" si="216">V216</f>
        <v>1.6129032258064515</v>
      </c>
      <c r="W218" s="27">
        <f t="shared" si="216"/>
        <v>1.6129032258064515</v>
      </c>
      <c r="X218" s="27">
        <f t="shared" si="216"/>
        <v>1.6129032258064515</v>
      </c>
      <c r="Y218" s="27">
        <f t="shared" si="216"/>
        <v>1.6129032258064515</v>
      </c>
      <c r="Z218" s="27">
        <f t="shared" si="216"/>
        <v>1.6129032258064515</v>
      </c>
      <c r="AA218" s="27">
        <f t="shared" si="216"/>
        <v>1.6129032258064515</v>
      </c>
      <c r="AB218" s="27">
        <f t="shared" si="216"/>
        <v>1.6129032258064515</v>
      </c>
      <c r="AC218" s="27">
        <f t="shared" si="216"/>
        <v>1.6129032258064515</v>
      </c>
      <c r="AD218" s="27">
        <f t="shared" si="216"/>
        <v>1.6129032258064515</v>
      </c>
      <c r="AE218" s="27">
        <f t="shared" si="216"/>
        <v>1.6129032258064515</v>
      </c>
      <c r="AF218" s="27">
        <f t="shared" si="216"/>
        <v>1.6129032258064515</v>
      </c>
      <c r="AG218" s="27">
        <f t="shared" si="216"/>
        <v>1.6129032258064515</v>
      </c>
      <c r="AH218" s="27">
        <f t="shared" si="216"/>
        <v>1.6129032258064515</v>
      </c>
      <c r="AI218" s="27">
        <f t="shared" si="216"/>
        <v>1.6129032258064515</v>
      </c>
      <c r="AJ218" s="27">
        <f t="shared" si="216"/>
        <v>1.6129032258064515</v>
      </c>
      <c r="AK218" s="27">
        <f t="shared" si="216"/>
        <v>1.6129032258064515</v>
      </c>
      <c r="AL218" s="27">
        <f t="shared" si="216"/>
        <v>1.6129032258064515</v>
      </c>
      <c r="AM218" s="27">
        <f t="shared" si="216"/>
        <v>1.6129032258064515</v>
      </c>
      <c r="AN218" s="27">
        <f t="shared" si="216"/>
        <v>1.6129032258064515</v>
      </c>
      <c r="AO218" s="27">
        <f t="shared" si="216"/>
        <v>1.6129032258064515</v>
      </c>
      <c r="AP218" s="27">
        <f t="shared" si="216"/>
        <v>1.6129032258064515</v>
      </c>
      <c r="AQ218" s="27">
        <f t="shared" si="216"/>
        <v>1.6129032258064515</v>
      </c>
      <c r="AR218" s="27">
        <f t="shared" si="216"/>
        <v>1.6129032258064515</v>
      </c>
      <c r="AS218" s="27">
        <f t="shared" si="216"/>
        <v>1.6129032258064515</v>
      </c>
      <c r="AT218" s="27">
        <f t="shared" si="216"/>
        <v>1.6129032258064515</v>
      </c>
      <c r="AU218" s="27">
        <f t="shared" si="216"/>
        <v>1.6129032258064515</v>
      </c>
      <c r="AV218" s="27">
        <f t="shared" si="216"/>
        <v>1.6129032258064515</v>
      </c>
      <c r="AW218" s="27">
        <f t="shared" si="216"/>
        <v>1.6129032258064515</v>
      </c>
      <c r="AX218" s="27">
        <f t="shared" si="216"/>
        <v>1.6129032258064515</v>
      </c>
      <c r="AY218" s="27">
        <f t="shared" si="216"/>
        <v>1.6129032258064515</v>
      </c>
      <c r="AZ218" s="27">
        <f t="shared" si="216"/>
        <v>1.6129032258064515</v>
      </c>
      <c r="BA218" s="27">
        <f t="shared" si="216"/>
        <v>1.6129032258064515</v>
      </c>
      <c r="BB218" s="27">
        <f t="shared" si="216"/>
        <v>1.6129032258064515</v>
      </c>
      <c r="BC218" s="27">
        <f t="shared" si="216"/>
        <v>1.6129032258064515</v>
      </c>
      <c r="BD218" s="27">
        <f t="shared" si="216"/>
        <v>1.6129032258064515</v>
      </c>
      <c r="BE218" s="27">
        <f t="shared" si="216"/>
        <v>1.6129032258064515</v>
      </c>
      <c r="BF218" s="27">
        <f t="shared" si="216"/>
        <v>1.6129032258064515</v>
      </c>
      <c r="BG218" s="27">
        <f t="shared" si="216"/>
        <v>1.6129032258064515</v>
      </c>
      <c r="BH218" s="27">
        <f t="shared" si="216"/>
        <v>1.6129032258064515</v>
      </c>
      <c r="BI218" s="27">
        <f t="shared" si="216"/>
        <v>1.6129032258064515</v>
      </c>
      <c r="BJ218" s="27">
        <f t="shared" si="216"/>
        <v>1.6129032258064515</v>
      </c>
      <c r="BK218" s="27">
        <f t="shared" si="216"/>
        <v>1.6129032258064515</v>
      </c>
      <c r="BL218" s="27">
        <f t="shared" si="216"/>
        <v>1.6129032258064515</v>
      </c>
      <c r="BM218" s="27">
        <f t="shared" si="216"/>
        <v>1.6129032258064515</v>
      </c>
      <c r="BN218" s="27">
        <f t="shared" si="216"/>
        <v>1.6129032258064515</v>
      </c>
      <c r="BO218" s="27">
        <f t="shared" si="216"/>
        <v>1.6129032258064515</v>
      </c>
      <c r="BP218" s="27">
        <f t="shared" si="216"/>
        <v>1.6129032258064515</v>
      </c>
      <c r="BQ218" s="27">
        <f t="shared" si="216"/>
        <v>1.6129032258064515</v>
      </c>
      <c r="BR218" s="27">
        <f t="shared" si="216"/>
        <v>1.6129032258064515</v>
      </c>
      <c r="BS218" s="27">
        <f t="shared" si="216"/>
        <v>1.6129032258064515</v>
      </c>
      <c r="BT218" s="27">
        <f t="shared" si="216"/>
        <v>1.6129032258064515</v>
      </c>
      <c r="BU218" s="27">
        <f t="shared" si="216"/>
        <v>1.6129032258064515</v>
      </c>
      <c r="BV218" s="27">
        <f t="shared" si="216"/>
        <v>1.6129032258064515</v>
      </c>
      <c r="BW218" s="27">
        <f t="shared" si="216"/>
        <v>1.6129032258064515</v>
      </c>
      <c r="BX218" s="27">
        <f t="shared" si="216"/>
        <v>1.6129032258064515</v>
      </c>
      <c r="BY218" s="27">
        <f t="shared" si="216"/>
        <v>1.6129032258064515</v>
      </c>
      <c r="BZ218" s="27">
        <f t="shared" si="216"/>
        <v>1.6129032258064515</v>
      </c>
      <c r="CA218" s="27">
        <f t="shared" si="216"/>
        <v>1.6129032258064515</v>
      </c>
      <c r="CB218" s="27">
        <f t="shared" si="216"/>
        <v>1.6129032258064515</v>
      </c>
      <c r="CC218" s="27">
        <f t="shared" si="216"/>
        <v>1.6129032258064515</v>
      </c>
      <c r="CD218" s="27">
        <f t="shared" si="216"/>
        <v>1.6129032258064515</v>
      </c>
      <c r="CE218" s="27">
        <f t="shared" si="216"/>
        <v>1.6666666666666667</v>
      </c>
      <c r="CF218" s="27">
        <f t="shared" si="216"/>
        <v>1.6666666666666667</v>
      </c>
      <c r="CG218" s="27">
        <f t="shared" si="216"/>
        <v>1.6666666666666667</v>
      </c>
      <c r="CH218" s="27">
        <f t="shared" ref="CH218:ES218" si="217">CH216</f>
        <v>1.6666666666666667</v>
      </c>
      <c r="CI218" s="27">
        <f t="shared" si="217"/>
        <v>1.6666666666666667</v>
      </c>
      <c r="CJ218" s="27">
        <f t="shared" si="217"/>
        <v>1.6666666666666667</v>
      </c>
      <c r="CK218" s="27">
        <f t="shared" si="217"/>
        <v>1.6666666666666667</v>
      </c>
      <c r="CL218" s="27">
        <f t="shared" si="217"/>
        <v>1.6666666666666667</v>
      </c>
      <c r="CM218" s="27">
        <f t="shared" si="217"/>
        <v>1.6666666666666667</v>
      </c>
      <c r="CN218" s="27">
        <f t="shared" si="217"/>
        <v>1.6666666666666667</v>
      </c>
      <c r="CO218" s="27">
        <f t="shared" si="217"/>
        <v>1.6666666666666667</v>
      </c>
      <c r="CP218" s="27">
        <f t="shared" si="217"/>
        <v>1.6666666666666667</v>
      </c>
      <c r="CQ218" s="27">
        <f t="shared" si="217"/>
        <v>1.6666666666666667</v>
      </c>
      <c r="CR218" s="27">
        <f t="shared" si="217"/>
        <v>1.6666666666666667</v>
      </c>
      <c r="CS218" s="27">
        <f t="shared" si="217"/>
        <v>1.6666666666666667</v>
      </c>
      <c r="CT218" s="27">
        <f t="shared" si="217"/>
        <v>1.6666666666666667</v>
      </c>
      <c r="CU218" s="27">
        <f t="shared" si="217"/>
        <v>1.6666666666666667</v>
      </c>
      <c r="CV218" s="27">
        <f t="shared" si="217"/>
        <v>1.6666666666666667</v>
      </c>
      <c r="CW218" s="27">
        <f t="shared" si="217"/>
        <v>1.6666666666666667</v>
      </c>
      <c r="CX218" s="27">
        <f t="shared" si="217"/>
        <v>1.6666666666666667</v>
      </c>
      <c r="CY218" s="27">
        <f t="shared" si="217"/>
        <v>1.6666666666666667</v>
      </c>
      <c r="CZ218" s="27">
        <f t="shared" si="217"/>
        <v>1.6666666666666667</v>
      </c>
      <c r="DA218" s="27">
        <f t="shared" si="217"/>
        <v>1.6666666666666667</v>
      </c>
      <c r="DB218" s="27">
        <f t="shared" si="217"/>
        <v>1.6666666666666667</v>
      </c>
      <c r="DC218" s="27">
        <f t="shared" si="217"/>
        <v>1.6666666666666667</v>
      </c>
      <c r="DD218" s="27">
        <f t="shared" si="217"/>
        <v>1.6666666666666667</v>
      </c>
      <c r="DE218" s="27">
        <f t="shared" si="217"/>
        <v>1.6666666666666667</v>
      </c>
      <c r="DF218" s="27">
        <f t="shared" si="217"/>
        <v>1.6666666666666667</v>
      </c>
      <c r="DG218" s="27">
        <f t="shared" si="217"/>
        <v>1.6666666666666667</v>
      </c>
      <c r="DH218" s="27">
        <f t="shared" si="217"/>
        <v>1.6666666666666667</v>
      </c>
      <c r="DI218" s="27">
        <f t="shared" si="217"/>
        <v>1.6129032258064515</v>
      </c>
      <c r="DJ218" s="27">
        <f t="shared" si="217"/>
        <v>1.6129032258064515</v>
      </c>
      <c r="DK218" s="27">
        <f t="shared" si="217"/>
        <v>1.6129032258064515</v>
      </c>
      <c r="DL218" s="27">
        <f t="shared" si="217"/>
        <v>1.6129032258064515</v>
      </c>
      <c r="DM218" s="27">
        <f t="shared" si="217"/>
        <v>1.6129032258064515</v>
      </c>
      <c r="DN218" s="27">
        <f t="shared" si="217"/>
        <v>1.6129032258064515</v>
      </c>
      <c r="DO218" s="27">
        <f t="shared" si="217"/>
        <v>1.6129032258064515</v>
      </c>
      <c r="DP218" s="27">
        <f t="shared" si="217"/>
        <v>1.6129032258064515</v>
      </c>
      <c r="DQ218" s="27">
        <f t="shared" si="217"/>
        <v>1.6129032258064515</v>
      </c>
      <c r="DR218" s="27">
        <f t="shared" si="217"/>
        <v>1.6129032258064515</v>
      </c>
      <c r="DS218" s="27">
        <f t="shared" si="217"/>
        <v>1.6129032258064515</v>
      </c>
      <c r="DT218" s="27">
        <f t="shared" si="217"/>
        <v>1.6129032258064515</v>
      </c>
      <c r="DU218" s="27">
        <f t="shared" si="217"/>
        <v>1.6129032258064515</v>
      </c>
      <c r="DV218" s="27">
        <f t="shared" si="217"/>
        <v>1.6129032258064515</v>
      </c>
      <c r="DW218" s="27">
        <f t="shared" si="217"/>
        <v>1.6129032258064515</v>
      </c>
      <c r="DX218" s="27">
        <f t="shared" si="217"/>
        <v>1.6129032258064515</v>
      </c>
      <c r="DY218" s="27">
        <f t="shared" si="217"/>
        <v>1.6129032258064515</v>
      </c>
      <c r="DZ218" s="27">
        <f t="shared" si="217"/>
        <v>1.6129032258064515</v>
      </c>
      <c r="EA218" s="27">
        <f t="shared" si="217"/>
        <v>1.6129032258064515</v>
      </c>
      <c r="EB218" s="27">
        <f t="shared" si="217"/>
        <v>1.6129032258064515</v>
      </c>
      <c r="EC218" s="27">
        <f t="shared" si="217"/>
        <v>1.6129032258064515</v>
      </c>
      <c r="ED218" s="27">
        <f t="shared" si="217"/>
        <v>1.6129032258064515</v>
      </c>
      <c r="EE218" s="27">
        <f t="shared" si="217"/>
        <v>1.6129032258064515</v>
      </c>
      <c r="EF218" s="27">
        <f t="shared" si="217"/>
        <v>1.6129032258064515</v>
      </c>
      <c r="EG218" s="27">
        <f t="shared" si="217"/>
        <v>1.6129032258064515</v>
      </c>
      <c r="EH218" s="27">
        <f t="shared" si="217"/>
        <v>1.6129032258064515</v>
      </c>
      <c r="EI218" s="27">
        <f t="shared" si="217"/>
        <v>1.6129032258064515</v>
      </c>
      <c r="EJ218" s="27">
        <f t="shared" si="217"/>
        <v>1.6129032258064515</v>
      </c>
      <c r="EK218" s="27">
        <f t="shared" si="217"/>
        <v>1.6129032258064515</v>
      </c>
      <c r="EL218" s="27">
        <f t="shared" si="217"/>
        <v>1.6129032258064515</v>
      </c>
      <c r="EM218" s="27">
        <f t="shared" si="217"/>
        <v>1.6129032258064515</v>
      </c>
      <c r="EN218" s="27">
        <f t="shared" si="217"/>
        <v>1.6666666666666667</v>
      </c>
      <c r="EO218" s="27">
        <f t="shared" si="217"/>
        <v>1.6666666666666667</v>
      </c>
      <c r="EP218" s="27">
        <f t="shared" si="217"/>
        <v>1.6666666666666667</v>
      </c>
      <c r="EQ218" s="27">
        <f t="shared" si="217"/>
        <v>1.6666666666666667</v>
      </c>
      <c r="ER218" s="27">
        <f t="shared" si="217"/>
        <v>1.6666666666666667</v>
      </c>
      <c r="ES218" s="27">
        <f t="shared" si="217"/>
        <v>1.6666666666666667</v>
      </c>
      <c r="ET218" s="27">
        <f t="shared" ref="ET218:HE218" si="218">ET216</f>
        <v>1.6666666666666667</v>
      </c>
      <c r="EU218" s="27">
        <f t="shared" si="218"/>
        <v>1.6666666666666667</v>
      </c>
      <c r="EV218" s="27">
        <f t="shared" si="218"/>
        <v>1.6666666666666667</v>
      </c>
      <c r="EW218" s="27">
        <f t="shared" si="218"/>
        <v>1.6666666666666667</v>
      </c>
      <c r="EX218" s="27">
        <f t="shared" si="218"/>
        <v>1.6666666666666667</v>
      </c>
      <c r="EY218" s="27">
        <f t="shared" si="218"/>
        <v>1.6666666666666667</v>
      </c>
      <c r="EZ218" s="27">
        <f t="shared" si="218"/>
        <v>1.6666666666666667</v>
      </c>
      <c r="FA218" s="27">
        <f t="shared" si="218"/>
        <v>1.6666666666666667</v>
      </c>
      <c r="FB218" s="27">
        <f t="shared" si="218"/>
        <v>1.6666666666666667</v>
      </c>
      <c r="FC218" s="27">
        <f t="shared" si="218"/>
        <v>1.6666666666666667</v>
      </c>
      <c r="FD218" s="27">
        <f t="shared" si="218"/>
        <v>1.6666666666666667</v>
      </c>
      <c r="FE218" s="27">
        <f t="shared" si="218"/>
        <v>1.6666666666666667</v>
      </c>
      <c r="FF218" s="27">
        <f t="shared" si="218"/>
        <v>1.6666666666666667</v>
      </c>
      <c r="FG218" s="27">
        <f t="shared" si="218"/>
        <v>1.6666666666666667</v>
      </c>
      <c r="FH218" s="27">
        <f t="shared" si="218"/>
        <v>1.6666666666666667</v>
      </c>
      <c r="FI218" s="27">
        <f t="shared" si="218"/>
        <v>1.6666666666666667</v>
      </c>
      <c r="FJ218" s="27">
        <f t="shared" si="218"/>
        <v>1.6666666666666667</v>
      </c>
      <c r="FK218" s="27">
        <f t="shared" si="218"/>
        <v>1.6666666666666667</v>
      </c>
      <c r="FL218" s="27">
        <f t="shared" si="218"/>
        <v>1.6666666666666667</v>
      </c>
      <c r="FM218" s="27">
        <f t="shared" si="218"/>
        <v>1.6666666666666667</v>
      </c>
      <c r="FN218" s="27">
        <f t="shared" si="218"/>
        <v>1.6666666666666667</v>
      </c>
      <c r="FO218" s="27">
        <f t="shared" si="218"/>
        <v>1.6666666666666667</v>
      </c>
      <c r="FP218" s="27">
        <f t="shared" si="218"/>
        <v>1.6666666666666667</v>
      </c>
      <c r="FQ218" s="27">
        <f t="shared" si="218"/>
        <v>1.6666666666666667</v>
      </c>
      <c r="FR218" s="27">
        <f t="shared" si="218"/>
        <v>1.6129032258064515</v>
      </c>
      <c r="FS218" s="27">
        <f t="shared" si="218"/>
        <v>1.6129032258064515</v>
      </c>
      <c r="FT218" s="27">
        <f t="shared" si="218"/>
        <v>1.6129032258064515</v>
      </c>
      <c r="FU218" s="27">
        <f t="shared" si="218"/>
        <v>1.6129032258064515</v>
      </c>
      <c r="FV218" s="27">
        <f t="shared" si="218"/>
        <v>1.6129032258064515</v>
      </c>
      <c r="FW218" s="27">
        <f t="shared" si="218"/>
        <v>1.6129032258064515</v>
      </c>
      <c r="FX218" s="27">
        <f t="shared" si="218"/>
        <v>1.6129032258064515</v>
      </c>
      <c r="FY218" s="27">
        <f t="shared" si="218"/>
        <v>1.6129032258064515</v>
      </c>
      <c r="FZ218" s="27">
        <f t="shared" si="218"/>
        <v>1.6129032258064515</v>
      </c>
      <c r="GA218" s="27">
        <f t="shared" si="218"/>
        <v>1.6129032258064515</v>
      </c>
      <c r="GB218" s="27">
        <f t="shared" si="218"/>
        <v>1.6129032258064515</v>
      </c>
      <c r="GC218" s="27">
        <f t="shared" si="218"/>
        <v>1.6129032258064515</v>
      </c>
      <c r="GD218" s="27">
        <f t="shared" si="218"/>
        <v>1.6129032258064515</v>
      </c>
      <c r="GE218" s="27">
        <f t="shared" si="218"/>
        <v>1.6129032258064515</v>
      </c>
      <c r="GF218" s="27">
        <f t="shared" si="218"/>
        <v>1.6129032258064515</v>
      </c>
      <c r="GG218" s="27">
        <f t="shared" si="218"/>
        <v>1.6129032258064515</v>
      </c>
      <c r="GH218" s="27">
        <f t="shared" si="218"/>
        <v>1.6129032258064515</v>
      </c>
      <c r="GI218" s="27">
        <f t="shared" si="218"/>
        <v>1.6129032258064515</v>
      </c>
      <c r="GJ218" s="27">
        <f t="shared" si="218"/>
        <v>1.6129032258064515</v>
      </c>
      <c r="GK218" s="27">
        <f t="shared" si="218"/>
        <v>1.6129032258064515</v>
      </c>
      <c r="GL218" s="27">
        <f t="shared" si="218"/>
        <v>1.6129032258064515</v>
      </c>
      <c r="GM218" s="27">
        <f t="shared" si="218"/>
        <v>1.6129032258064515</v>
      </c>
      <c r="GN218" s="27">
        <f t="shared" si="218"/>
        <v>1.6129032258064515</v>
      </c>
      <c r="GO218" s="27">
        <f t="shared" si="218"/>
        <v>1.6129032258064515</v>
      </c>
      <c r="GP218" s="27">
        <f t="shared" si="218"/>
        <v>1.6129032258064515</v>
      </c>
      <c r="GQ218" s="27">
        <f t="shared" si="218"/>
        <v>1.6129032258064515</v>
      </c>
      <c r="GR218" s="27">
        <f t="shared" si="218"/>
        <v>1.6129032258064515</v>
      </c>
      <c r="GS218" s="27">
        <f t="shared" si="218"/>
        <v>1.6129032258064515</v>
      </c>
      <c r="GT218" s="27">
        <f t="shared" si="218"/>
        <v>1.6129032258064515</v>
      </c>
      <c r="GU218" s="27">
        <f t="shared" si="218"/>
        <v>1.6129032258064515</v>
      </c>
      <c r="GV218" s="27">
        <f t="shared" si="218"/>
        <v>1.6129032258064515</v>
      </c>
      <c r="GW218" s="27">
        <f t="shared" si="218"/>
        <v>1.6129032258064515</v>
      </c>
      <c r="GX218" s="27">
        <f t="shared" si="218"/>
        <v>1.6129032258064515</v>
      </c>
      <c r="GY218" s="27">
        <f t="shared" si="218"/>
        <v>1.6129032258064515</v>
      </c>
      <c r="GZ218" s="27">
        <f t="shared" si="218"/>
        <v>1.6129032258064515</v>
      </c>
      <c r="HA218" s="27">
        <f t="shared" si="218"/>
        <v>1.6129032258064515</v>
      </c>
      <c r="HB218" s="27">
        <f t="shared" si="218"/>
        <v>1.6129032258064515</v>
      </c>
      <c r="HC218" s="27">
        <f t="shared" si="218"/>
        <v>1.6129032258064515</v>
      </c>
      <c r="HD218" s="27">
        <f t="shared" si="218"/>
        <v>1.6129032258064515</v>
      </c>
      <c r="HE218" s="27">
        <f t="shared" si="218"/>
        <v>1.6129032258064515</v>
      </c>
      <c r="HF218" s="27">
        <f t="shared" ref="HF218:JQ218" si="219">HF216</f>
        <v>1.6129032258064515</v>
      </c>
      <c r="HG218" s="27">
        <f t="shared" si="219"/>
        <v>1.6129032258064515</v>
      </c>
      <c r="HH218" s="27">
        <f t="shared" si="219"/>
        <v>1.6129032258064515</v>
      </c>
      <c r="HI218" s="27">
        <f t="shared" si="219"/>
        <v>1.6129032258064515</v>
      </c>
      <c r="HJ218" s="27">
        <f t="shared" si="219"/>
        <v>1.6129032258064515</v>
      </c>
      <c r="HK218" s="27">
        <f t="shared" si="219"/>
        <v>1.6129032258064515</v>
      </c>
      <c r="HL218" s="27">
        <f t="shared" si="219"/>
        <v>1.6129032258064515</v>
      </c>
      <c r="HM218" s="27">
        <f t="shared" si="219"/>
        <v>1.6129032258064515</v>
      </c>
      <c r="HN218" s="27">
        <f t="shared" si="219"/>
        <v>1.6129032258064515</v>
      </c>
      <c r="HO218" s="27">
        <f t="shared" si="219"/>
        <v>1.6129032258064515</v>
      </c>
      <c r="HP218" s="27">
        <f t="shared" si="219"/>
        <v>1.6129032258064515</v>
      </c>
      <c r="HQ218" s="27">
        <f t="shared" si="219"/>
        <v>1.6129032258064515</v>
      </c>
      <c r="HR218" s="27">
        <f t="shared" si="219"/>
        <v>1.6129032258064515</v>
      </c>
      <c r="HS218" s="27">
        <f t="shared" si="219"/>
        <v>1.6129032258064515</v>
      </c>
      <c r="HT218" s="27">
        <f t="shared" si="219"/>
        <v>1.6129032258064515</v>
      </c>
      <c r="HU218" s="27">
        <f t="shared" si="219"/>
        <v>1.6129032258064515</v>
      </c>
      <c r="HV218" s="27">
        <f t="shared" si="219"/>
        <v>1.6129032258064515</v>
      </c>
      <c r="HW218" s="27">
        <f t="shared" si="219"/>
        <v>1.6129032258064515</v>
      </c>
      <c r="HX218" s="27">
        <f t="shared" si="219"/>
        <v>1.6129032258064515</v>
      </c>
      <c r="HY218" s="27">
        <f t="shared" si="219"/>
        <v>1.6129032258064515</v>
      </c>
      <c r="HZ218" s="27">
        <f t="shared" si="219"/>
        <v>1.6129032258064515</v>
      </c>
      <c r="IA218" s="27">
        <f t="shared" si="219"/>
        <v>1.6129032258064515</v>
      </c>
      <c r="IB218" s="27">
        <f t="shared" si="219"/>
        <v>1.7241379310344827</v>
      </c>
      <c r="IC218" s="27">
        <f t="shared" si="219"/>
        <v>1.7241379310344827</v>
      </c>
      <c r="ID218" s="27">
        <f t="shared" si="219"/>
        <v>1.7241379310344827</v>
      </c>
      <c r="IE218" s="27">
        <f t="shared" si="219"/>
        <v>1.7241379310344827</v>
      </c>
      <c r="IF218" s="27">
        <f t="shared" si="219"/>
        <v>1.7241379310344827</v>
      </c>
      <c r="IG218" s="27">
        <f t="shared" si="219"/>
        <v>1.7241379310344827</v>
      </c>
      <c r="IH218" s="27">
        <f t="shared" si="219"/>
        <v>1.7241379310344827</v>
      </c>
      <c r="II218" s="27">
        <f t="shared" si="219"/>
        <v>1.7241379310344827</v>
      </c>
      <c r="IJ218" s="27">
        <f t="shared" si="219"/>
        <v>1.7241379310344827</v>
      </c>
      <c r="IK218" s="27">
        <f t="shared" si="219"/>
        <v>1.7241379310344827</v>
      </c>
      <c r="IL218" s="27">
        <f t="shared" si="219"/>
        <v>1.7241379310344827</v>
      </c>
      <c r="IM218" s="27">
        <f t="shared" si="219"/>
        <v>1.7241379310344827</v>
      </c>
      <c r="IN218" s="27">
        <f t="shared" si="219"/>
        <v>1.7241379310344827</v>
      </c>
      <c r="IO218" s="27">
        <f t="shared" si="219"/>
        <v>1.7241379310344827</v>
      </c>
      <c r="IP218" s="27">
        <f t="shared" si="219"/>
        <v>1.7241379310344827</v>
      </c>
      <c r="IQ218" s="27">
        <f t="shared" si="219"/>
        <v>1.7241379310344827</v>
      </c>
      <c r="IR218" s="27">
        <f t="shared" si="219"/>
        <v>1.7241379310344827</v>
      </c>
      <c r="IS218" s="27">
        <f t="shared" si="219"/>
        <v>1.7241379310344827</v>
      </c>
      <c r="IT218" s="27">
        <f t="shared" si="219"/>
        <v>1.7241379310344827</v>
      </c>
      <c r="IU218" s="27">
        <f t="shared" si="219"/>
        <v>1.7241379310344827</v>
      </c>
      <c r="IV218" s="27">
        <f t="shared" si="219"/>
        <v>1.7241379310344827</v>
      </c>
      <c r="IW218" s="27">
        <f t="shared" si="219"/>
        <v>1.7241379310344827</v>
      </c>
      <c r="IX218" s="27">
        <f t="shared" si="219"/>
        <v>1.7241379310344827</v>
      </c>
      <c r="IY218" s="27">
        <f t="shared" si="219"/>
        <v>1.7241379310344827</v>
      </c>
      <c r="IZ218" s="27">
        <f t="shared" si="219"/>
        <v>1.7241379310344827</v>
      </c>
      <c r="JA218" s="27">
        <f t="shared" si="219"/>
        <v>1.7241379310344827</v>
      </c>
      <c r="JB218" s="27">
        <f t="shared" si="219"/>
        <v>1.7241379310344827</v>
      </c>
      <c r="JC218" s="27">
        <f t="shared" si="219"/>
        <v>1.7241379310344827</v>
      </c>
      <c r="JD218" s="27">
        <f t="shared" si="219"/>
        <v>1.7241379310344827</v>
      </c>
      <c r="JE218" s="27">
        <f t="shared" si="219"/>
        <v>1.6129032258064515</v>
      </c>
      <c r="JF218" s="27">
        <f t="shared" si="219"/>
        <v>1.6129032258064515</v>
      </c>
      <c r="JG218" s="27">
        <f t="shared" si="219"/>
        <v>1.6129032258064515</v>
      </c>
      <c r="JH218" s="27">
        <f t="shared" si="219"/>
        <v>1.6129032258064515</v>
      </c>
      <c r="JI218" s="27">
        <f t="shared" si="219"/>
        <v>1.6129032258064515</v>
      </c>
      <c r="JJ218" s="27">
        <f t="shared" si="219"/>
        <v>1.6129032258064515</v>
      </c>
      <c r="JK218" s="27">
        <f t="shared" si="219"/>
        <v>1.6129032258064515</v>
      </c>
      <c r="JL218" s="27">
        <f t="shared" si="219"/>
        <v>1.6129032258064515</v>
      </c>
      <c r="JM218" s="27">
        <f t="shared" si="219"/>
        <v>1.6129032258064515</v>
      </c>
      <c r="JN218" s="27">
        <f t="shared" si="219"/>
        <v>1.6129032258064515</v>
      </c>
      <c r="JO218" s="27">
        <f t="shared" si="219"/>
        <v>1.6129032258064515</v>
      </c>
      <c r="JP218" s="27">
        <f t="shared" si="219"/>
        <v>1.6129032258064515</v>
      </c>
      <c r="JQ218" s="27">
        <f t="shared" si="219"/>
        <v>1.6129032258064515</v>
      </c>
      <c r="JR218" s="27">
        <f t="shared" ref="JR218:MC218" si="220">JR216</f>
        <v>1.6129032258064515</v>
      </c>
      <c r="JS218" s="27">
        <f t="shared" si="220"/>
        <v>1.6129032258064515</v>
      </c>
      <c r="JT218" s="27">
        <f t="shared" si="220"/>
        <v>1.6129032258064515</v>
      </c>
      <c r="JU218" s="27">
        <f t="shared" si="220"/>
        <v>1.6129032258064515</v>
      </c>
      <c r="JV218" s="27">
        <f t="shared" si="220"/>
        <v>1.6129032258064515</v>
      </c>
      <c r="JW218" s="27">
        <f t="shared" si="220"/>
        <v>1.6129032258064515</v>
      </c>
      <c r="JX218" s="27">
        <f t="shared" si="220"/>
        <v>1.6129032258064515</v>
      </c>
      <c r="JY218" s="27">
        <f t="shared" si="220"/>
        <v>1.6129032258064515</v>
      </c>
      <c r="JZ218" s="27">
        <f t="shared" si="220"/>
        <v>1.6129032258064515</v>
      </c>
      <c r="KA218" s="27">
        <f t="shared" si="220"/>
        <v>1.6129032258064515</v>
      </c>
      <c r="KB218" s="27">
        <f t="shared" si="220"/>
        <v>1.6129032258064515</v>
      </c>
      <c r="KC218" s="27">
        <f t="shared" si="220"/>
        <v>1.6129032258064515</v>
      </c>
      <c r="KD218" s="27">
        <f t="shared" si="220"/>
        <v>1.6129032258064515</v>
      </c>
      <c r="KE218" s="27">
        <f t="shared" si="220"/>
        <v>1.6129032258064515</v>
      </c>
      <c r="KF218" s="27">
        <f t="shared" si="220"/>
        <v>1.6129032258064515</v>
      </c>
      <c r="KG218" s="27">
        <f t="shared" si="220"/>
        <v>1.6129032258064515</v>
      </c>
      <c r="KH218" s="27">
        <f t="shared" si="220"/>
        <v>1.6129032258064515</v>
      </c>
      <c r="KI218" s="27">
        <f t="shared" si="220"/>
        <v>1.6129032258064515</v>
      </c>
      <c r="KJ218" s="27">
        <f t="shared" si="220"/>
        <v>1.6666666666666667</v>
      </c>
      <c r="KK218" s="27">
        <f t="shared" si="220"/>
        <v>1.6666666666666667</v>
      </c>
      <c r="KL218" s="27">
        <f t="shared" si="220"/>
        <v>1.6666666666666667</v>
      </c>
      <c r="KM218" s="27">
        <f t="shared" si="220"/>
        <v>1.6666666666666667</v>
      </c>
      <c r="KN218" s="27">
        <f t="shared" si="220"/>
        <v>1.6666666666666667</v>
      </c>
      <c r="KO218" s="27">
        <f t="shared" si="220"/>
        <v>1.6666666666666667</v>
      </c>
      <c r="KP218" s="27">
        <f t="shared" si="220"/>
        <v>1.6666666666666667</v>
      </c>
      <c r="KQ218" s="27">
        <f t="shared" si="220"/>
        <v>1.6666666666666667</v>
      </c>
      <c r="KR218" s="27">
        <f t="shared" si="220"/>
        <v>1.6666666666666667</v>
      </c>
      <c r="KS218" s="27">
        <f t="shared" si="220"/>
        <v>1.6666666666666667</v>
      </c>
      <c r="KT218" s="27">
        <f t="shared" si="220"/>
        <v>1.6666666666666667</v>
      </c>
      <c r="KU218" s="27">
        <f t="shared" si="220"/>
        <v>1.6666666666666667</v>
      </c>
      <c r="KV218" s="27">
        <f t="shared" si="220"/>
        <v>1.6666666666666667</v>
      </c>
      <c r="KW218" s="27">
        <f t="shared" si="220"/>
        <v>1.6666666666666667</v>
      </c>
      <c r="KX218" s="27">
        <f t="shared" si="220"/>
        <v>1.6666666666666667</v>
      </c>
      <c r="KY218" s="27">
        <f t="shared" si="220"/>
        <v>1.6666666666666667</v>
      </c>
      <c r="KZ218" s="27">
        <f t="shared" si="220"/>
        <v>1.6666666666666667</v>
      </c>
      <c r="LA218" s="27">
        <f t="shared" si="220"/>
        <v>1.6666666666666667</v>
      </c>
      <c r="LB218" s="27">
        <f t="shared" si="220"/>
        <v>1.6666666666666667</v>
      </c>
      <c r="LC218" s="27">
        <f t="shared" si="220"/>
        <v>1.6666666666666667</v>
      </c>
      <c r="LD218" s="27">
        <f t="shared" si="220"/>
        <v>1.6666666666666667</v>
      </c>
      <c r="LE218" s="27">
        <f t="shared" si="220"/>
        <v>1.6666666666666667</v>
      </c>
      <c r="LF218" s="27">
        <f t="shared" si="220"/>
        <v>1.6666666666666667</v>
      </c>
      <c r="LG218" s="27">
        <f t="shared" si="220"/>
        <v>1.6666666666666667</v>
      </c>
      <c r="LH218" s="27">
        <f t="shared" si="220"/>
        <v>1.6666666666666667</v>
      </c>
      <c r="LI218" s="27">
        <f t="shared" si="220"/>
        <v>1.6666666666666667</v>
      </c>
      <c r="LJ218" s="27">
        <f t="shared" si="220"/>
        <v>1.6666666666666667</v>
      </c>
      <c r="LK218" s="27">
        <f t="shared" si="220"/>
        <v>1.6666666666666667</v>
      </c>
      <c r="LL218" s="27">
        <f t="shared" si="220"/>
        <v>1.6666666666666667</v>
      </c>
      <c r="LM218" s="27">
        <f t="shared" si="220"/>
        <v>1.6666666666666667</v>
      </c>
      <c r="LN218" s="27">
        <f t="shared" si="220"/>
        <v>1.6129032258064515</v>
      </c>
      <c r="LO218" s="27">
        <f t="shared" si="220"/>
        <v>1.6129032258064515</v>
      </c>
      <c r="LP218" s="27">
        <f t="shared" si="220"/>
        <v>1.6129032258064515</v>
      </c>
      <c r="LQ218" s="27">
        <f t="shared" si="220"/>
        <v>1.6129032258064515</v>
      </c>
      <c r="LR218" s="27">
        <f t="shared" si="220"/>
        <v>1.6129032258064515</v>
      </c>
      <c r="LS218" s="27">
        <f t="shared" si="220"/>
        <v>1.6129032258064515</v>
      </c>
      <c r="LT218" s="27">
        <f t="shared" si="220"/>
        <v>1.6129032258064515</v>
      </c>
      <c r="LU218" s="27">
        <f t="shared" si="220"/>
        <v>1.6129032258064515</v>
      </c>
      <c r="LV218" s="27">
        <f t="shared" si="220"/>
        <v>1.6129032258064515</v>
      </c>
      <c r="LW218" s="27">
        <f t="shared" si="220"/>
        <v>1.6129032258064515</v>
      </c>
      <c r="LX218" s="27">
        <f t="shared" si="220"/>
        <v>1.6129032258064515</v>
      </c>
      <c r="LY218" s="27">
        <f t="shared" si="220"/>
        <v>1.6129032258064515</v>
      </c>
      <c r="LZ218" s="27">
        <f t="shared" si="220"/>
        <v>1.6129032258064515</v>
      </c>
      <c r="MA218" s="27">
        <f t="shared" si="220"/>
        <v>1.6129032258064515</v>
      </c>
      <c r="MB218" s="27">
        <f t="shared" si="220"/>
        <v>1.6129032258064515</v>
      </c>
      <c r="MC218" s="27">
        <f t="shared" si="220"/>
        <v>1.6129032258064515</v>
      </c>
      <c r="MD218" s="27">
        <f t="shared" ref="MD218:NV218" si="221">MD216</f>
        <v>1.6129032258064515</v>
      </c>
      <c r="ME218" s="27">
        <f t="shared" si="221"/>
        <v>1.6129032258064515</v>
      </c>
      <c r="MF218" s="27">
        <f t="shared" si="221"/>
        <v>1.6129032258064515</v>
      </c>
      <c r="MG218" s="27">
        <f t="shared" si="221"/>
        <v>1.6129032258064515</v>
      </c>
      <c r="MH218" s="27">
        <f t="shared" si="221"/>
        <v>1.6129032258064515</v>
      </c>
      <c r="MI218" s="27">
        <f t="shared" si="221"/>
        <v>1.6129032258064515</v>
      </c>
      <c r="MJ218" s="27">
        <f t="shared" si="221"/>
        <v>1.6129032258064515</v>
      </c>
      <c r="MK218" s="27">
        <f t="shared" si="221"/>
        <v>1.6129032258064515</v>
      </c>
      <c r="ML218" s="27">
        <f t="shared" si="221"/>
        <v>1.6129032258064515</v>
      </c>
      <c r="MM218" s="27">
        <f t="shared" si="221"/>
        <v>1.6129032258064515</v>
      </c>
      <c r="MN218" s="27">
        <f t="shared" si="221"/>
        <v>1.6129032258064515</v>
      </c>
      <c r="MO218" s="27">
        <f t="shared" si="221"/>
        <v>1.6129032258064515</v>
      </c>
      <c r="MP218" s="27">
        <f t="shared" si="221"/>
        <v>1.6129032258064515</v>
      </c>
      <c r="MQ218" s="27">
        <f t="shared" si="221"/>
        <v>1.6129032258064515</v>
      </c>
      <c r="MR218" s="27">
        <f t="shared" si="221"/>
        <v>1.6129032258064515</v>
      </c>
      <c r="MS218" s="27">
        <f t="shared" si="221"/>
        <v>1.6666666666666667</v>
      </c>
      <c r="MT218" s="27">
        <f t="shared" si="221"/>
        <v>1.6666666666666667</v>
      </c>
      <c r="MU218" s="27">
        <f t="shared" si="221"/>
        <v>1.6666666666666667</v>
      </c>
      <c r="MV218" s="27">
        <f t="shared" si="221"/>
        <v>1.6666666666666667</v>
      </c>
      <c r="MW218" s="27">
        <f t="shared" si="221"/>
        <v>1.6666666666666667</v>
      </c>
      <c r="MX218" s="27">
        <f t="shared" si="221"/>
        <v>1.6666666666666667</v>
      </c>
      <c r="MY218" s="27">
        <f t="shared" si="221"/>
        <v>1.6666666666666667</v>
      </c>
      <c r="MZ218" s="27">
        <f t="shared" si="221"/>
        <v>1.6666666666666667</v>
      </c>
      <c r="NA218" s="27">
        <f t="shared" si="221"/>
        <v>1.6666666666666667</v>
      </c>
      <c r="NB218" s="27">
        <f t="shared" si="221"/>
        <v>1.6666666666666667</v>
      </c>
      <c r="NC218" s="27">
        <f t="shared" si="221"/>
        <v>1.6666666666666667</v>
      </c>
      <c r="ND218" s="27">
        <f t="shared" si="221"/>
        <v>1.6666666666666667</v>
      </c>
      <c r="NE218" s="27">
        <f t="shared" si="221"/>
        <v>1.6666666666666667</v>
      </c>
      <c r="NF218" s="27">
        <f t="shared" si="221"/>
        <v>1.6666666666666667</v>
      </c>
      <c r="NG218" s="27">
        <f t="shared" si="221"/>
        <v>1.6666666666666667</v>
      </c>
      <c r="NH218" s="27">
        <f t="shared" si="221"/>
        <v>1.6666666666666667</v>
      </c>
      <c r="NI218" s="27">
        <f t="shared" si="221"/>
        <v>1.6666666666666667</v>
      </c>
      <c r="NJ218" s="27">
        <f t="shared" si="221"/>
        <v>1.6666666666666667</v>
      </c>
      <c r="NK218" s="27">
        <f t="shared" si="221"/>
        <v>1.6666666666666667</v>
      </c>
      <c r="NL218" s="27">
        <f t="shared" si="221"/>
        <v>1.6666666666666667</v>
      </c>
      <c r="NM218" s="27">
        <f t="shared" si="221"/>
        <v>1.6666666666666667</v>
      </c>
      <c r="NN218" s="27">
        <f t="shared" si="221"/>
        <v>1.6666666666666667</v>
      </c>
      <c r="NO218" s="27">
        <f t="shared" si="221"/>
        <v>1.6666666666666667</v>
      </c>
      <c r="NP218" s="27">
        <f t="shared" si="221"/>
        <v>1.6666666666666667</v>
      </c>
      <c r="NQ218" s="27">
        <f t="shared" si="221"/>
        <v>1.6666666666666667</v>
      </c>
      <c r="NR218" s="27">
        <f t="shared" si="221"/>
        <v>1.6666666666666667</v>
      </c>
      <c r="NS218" s="27">
        <f t="shared" si="221"/>
        <v>1.6666666666666667</v>
      </c>
      <c r="NT218" s="27">
        <f t="shared" si="221"/>
        <v>1.6666666666666667</v>
      </c>
      <c r="NU218" s="27">
        <f t="shared" si="221"/>
        <v>1.6666666666666667</v>
      </c>
      <c r="NV218" s="27">
        <f t="shared" si="221"/>
        <v>1.6666666666666667</v>
      </c>
    </row>
    <row r="219" spans="1:386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8"/>
      <c r="K219" s="1"/>
      <c r="L219" s="1"/>
      <c r="M219" s="1"/>
      <c r="N219" s="1"/>
      <c r="O219" s="1"/>
      <c r="P219" s="16" t="str">
        <f>structure!$S$13</f>
        <v>контроль</v>
      </c>
      <c r="Q219" s="33"/>
      <c r="R219" s="36">
        <f>R218-R216</f>
        <v>0</v>
      </c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</row>
    <row r="220" spans="1:386" s="7" customFormat="1" x14ac:dyDescent="0.25">
      <c r="A220" s="5"/>
      <c r="B220" s="5"/>
      <c r="C220" s="5"/>
      <c r="D220" s="5"/>
      <c r="E220" s="5"/>
      <c r="F220" s="5"/>
      <c r="G220" s="5" t="str">
        <f>KPI!$L$57</f>
        <v>КЗ по прочим постоянным расходам</v>
      </c>
      <c r="H220" s="5"/>
      <c r="I220" s="5"/>
      <c r="J220" s="20" t="str">
        <f>IF($G220="","",INDEX(KPI!$N$11:$N$121,SUMIFS(KPI!$K$11:$K$121,KPI!$L$11:$L$121,$G220)))</f>
        <v>тыс.руб.</v>
      </c>
      <c r="K220" s="5"/>
      <c r="L220" s="5"/>
      <c r="M220" s="5"/>
      <c r="N220" s="5"/>
      <c r="O220" s="5"/>
      <c r="P220" s="5"/>
      <c r="Q220" s="5"/>
      <c r="R220" s="27"/>
      <c r="S220" s="5"/>
      <c r="T220" s="5"/>
      <c r="U220" s="27">
        <f>IF(SUM($U216:U216)&gt;=SUM($U218:U218),SUM($U216:U216)-SUM($U218:U218),0)</f>
        <v>0</v>
      </c>
      <c r="V220" s="27">
        <f>IF(SUM($U216:V216)&gt;=SUM($U218:V218),SUM($U216:V216)-SUM($U218:V218),0)</f>
        <v>0</v>
      </c>
      <c r="W220" s="27">
        <f>IF(SUM($U216:W216)&gt;=SUM($U218:W218),SUM($U216:W216)-SUM($U218:W218),0)</f>
        <v>0</v>
      </c>
      <c r="X220" s="27">
        <f>IF(SUM($U216:X216)&gt;=SUM($U218:X218),SUM($U216:X216)-SUM($U218:X218),0)</f>
        <v>0</v>
      </c>
      <c r="Y220" s="27">
        <f>IF(SUM($U216:Y216)&gt;=SUM($U218:Y218),SUM($U216:Y216)-SUM($U218:Y218),0)</f>
        <v>0</v>
      </c>
      <c r="Z220" s="27">
        <f>IF(SUM($U216:Z216)&gt;=SUM($U218:Z218),SUM($U216:Z216)-SUM($U218:Z218),0)</f>
        <v>0</v>
      </c>
      <c r="AA220" s="27">
        <f>IF(SUM($U216:AA216)&gt;=SUM($U218:AA218),SUM($U216:AA216)-SUM($U218:AA218),0)</f>
        <v>0</v>
      </c>
      <c r="AB220" s="27">
        <f>IF(SUM($U216:AB216)&gt;=SUM($U218:AB218),SUM($U216:AB216)-SUM($U218:AB218),0)</f>
        <v>0</v>
      </c>
      <c r="AC220" s="27">
        <f>IF(SUM($U216:AC216)&gt;=SUM($U218:AC218),SUM($U216:AC216)-SUM($U218:AC218),0)</f>
        <v>0</v>
      </c>
      <c r="AD220" s="27">
        <f>IF(SUM($U216:AD216)&gt;=SUM($U218:AD218),SUM($U216:AD216)-SUM($U218:AD218),0)</f>
        <v>0</v>
      </c>
      <c r="AE220" s="27">
        <f>IF(SUM($U216:AE216)&gt;=SUM($U218:AE218),SUM($U216:AE216)-SUM($U218:AE218),0)</f>
        <v>0</v>
      </c>
      <c r="AF220" s="27">
        <f>IF(SUM($U216:AF216)&gt;=SUM($U218:AF218),SUM($U216:AF216)-SUM($U218:AF218),0)</f>
        <v>0</v>
      </c>
      <c r="AG220" s="27">
        <f>IF(SUM($U216:AG216)&gt;=SUM($U218:AG218),SUM($U216:AG216)-SUM($U218:AG218),0)</f>
        <v>0</v>
      </c>
      <c r="AH220" s="27">
        <f>IF(SUM($U216:AH216)&gt;=SUM($U218:AH218),SUM($U216:AH216)-SUM($U218:AH218),0)</f>
        <v>0</v>
      </c>
      <c r="AI220" s="27">
        <f>IF(SUM($U216:AI216)&gt;=SUM($U218:AI218),SUM($U216:AI216)-SUM($U218:AI218),0)</f>
        <v>0</v>
      </c>
      <c r="AJ220" s="27">
        <f>IF(SUM($U216:AJ216)&gt;=SUM($U218:AJ218),SUM($U216:AJ216)-SUM($U218:AJ218),0)</f>
        <v>0</v>
      </c>
      <c r="AK220" s="27">
        <f>IF(SUM($U216:AK216)&gt;=SUM($U218:AK218),SUM($U216:AK216)-SUM($U218:AK218),0)</f>
        <v>0</v>
      </c>
      <c r="AL220" s="27">
        <f>IF(SUM($U216:AL216)&gt;=SUM($U218:AL218),SUM($U216:AL216)-SUM($U218:AL218),0)</f>
        <v>0</v>
      </c>
      <c r="AM220" s="27">
        <f>IF(SUM($U216:AM216)&gt;=SUM($U218:AM218),SUM($U216:AM216)-SUM($U218:AM218),0)</f>
        <v>0</v>
      </c>
      <c r="AN220" s="27">
        <f>IF(SUM($U216:AN216)&gt;=SUM($U218:AN218),SUM($U216:AN216)-SUM($U218:AN218),0)</f>
        <v>0</v>
      </c>
      <c r="AO220" s="27">
        <f>IF(SUM($U216:AO216)&gt;=SUM($U218:AO218),SUM($U216:AO216)-SUM($U218:AO218),0)</f>
        <v>0</v>
      </c>
      <c r="AP220" s="27">
        <f>IF(SUM($U216:AP216)&gt;=SUM($U218:AP218),SUM($U216:AP216)-SUM($U218:AP218),0)</f>
        <v>0</v>
      </c>
      <c r="AQ220" s="27">
        <f>IF(SUM($U216:AQ216)&gt;=SUM($U218:AQ218),SUM($U216:AQ216)-SUM($U218:AQ218),0)</f>
        <v>0</v>
      </c>
      <c r="AR220" s="27">
        <f>IF(SUM($U216:AR216)&gt;=SUM($U218:AR218),SUM($U216:AR216)-SUM($U218:AR218),0)</f>
        <v>0</v>
      </c>
      <c r="AS220" s="27">
        <f>IF(SUM($U216:AS216)&gt;=SUM($U218:AS218),SUM($U216:AS216)-SUM($U218:AS218),0)</f>
        <v>0</v>
      </c>
      <c r="AT220" s="27">
        <f>IF(SUM($U216:AT216)&gt;=SUM($U218:AT218),SUM($U216:AT216)-SUM($U218:AT218),0)</f>
        <v>0</v>
      </c>
      <c r="AU220" s="27">
        <f>IF(SUM($U216:AU216)&gt;=SUM($U218:AU218),SUM($U216:AU216)-SUM($U218:AU218),0)</f>
        <v>0</v>
      </c>
      <c r="AV220" s="27">
        <f>IF(SUM($U216:AV216)&gt;=SUM($U218:AV218),SUM($U216:AV216)-SUM($U218:AV218),0)</f>
        <v>0</v>
      </c>
      <c r="AW220" s="27">
        <f>IF(SUM($U216:AW216)&gt;=SUM($U218:AW218),SUM($U216:AW216)-SUM($U218:AW218),0)</f>
        <v>0</v>
      </c>
      <c r="AX220" s="27">
        <f>IF(SUM($U216:AX216)&gt;=SUM($U218:AX218),SUM($U216:AX216)-SUM($U218:AX218),0)</f>
        <v>0</v>
      </c>
      <c r="AY220" s="27">
        <f>IF(SUM($U216:AY216)&gt;=SUM($U218:AY218),SUM($U216:AY216)-SUM($U218:AY218),0)</f>
        <v>0</v>
      </c>
      <c r="AZ220" s="27">
        <f>IF(SUM($U216:AZ216)&gt;=SUM($U218:AZ218),SUM($U216:AZ216)-SUM($U218:AZ218),0)</f>
        <v>0</v>
      </c>
      <c r="BA220" s="27">
        <f>IF(SUM($U216:BA216)&gt;=SUM($U218:BA218),SUM($U216:BA216)-SUM($U218:BA218),0)</f>
        <v>0</v>
      </c>
      <c r="BB220" s="27">
        <f>IF(SUM($U216:BB216)&gt;=SUM($U218:BB218),SUM($U216:BB216)-SUM($U218:BB218),0)</f>
        <v>0</v>
      </c>
      <c r="BC220" s="27">
        <f>IF(SUM($U216:BC216)&gt;=SUM($U218:BC218),SUM($U216:BC216)-SUM($U218:BC218),0)</f>
        <v>0</v>
      </c>
      <c r="BD220" s="27">
        <f>IF(SUM($U216:BD216)&gt;=SUM($U218:BD218),SUM($U216:BD216)-SUM($U218:BD218),0)</f>
        <v>0</v>
      </c>
      <c r="BE220" s="27">
        <f>IF(SUM($U216:BE216)&gt;=SUM($U218:BE218),SUM($U216:BE216)-SUM($U218:BE218),0)</f>
        <v>0</v>
      </c>
      <c r="BF220" s="27">
        <f>IF(SUM($U216:BF216)&gt;=SUM($U218:BF218),SUM($U216:BF216)-SUM($U218:BF218),0)</f>
        <v>0</v>
      </c>
      <c r="BG220" s="27">
        <f>IF(SUM($U216:BG216)&gt;=SUM($U218:BG218),SUM($U216:BG216)-SUM($U218:BG218),0)</f>
        <v>0</v>
      </c>
      <c r="BH220" s="27">
        <f>IF(SUM($U216:BH216)&gt;=SUM($U218:BH218),SUM($U216:BH216)-SUM($U218:BH218),0)</f>
        <v>0</v>
      </c>
      <c r="BI220" s="27">
        <f>IF(SUM($U216:BI216)&gt;=SUM($U218:BI218),SUM($U216:BI216)-SUM($U218:BI218),0)</f>
        <v>0</v>
      </c>
      <c r="BJ220" s="27">
        <f>IF(SUM($U216:BJ216)&gt;=SUM($U218:BJ218),SUM($U216:BJ216)-SUM($U218:BJ218),0)</f>
        <v>0</v>
      </c>
      <c r="BK220" s="27">
        <f>IF(SUM($U216:BK216)&gt;=SUM($U218:BK218),SUM($U216:BK216)-SUM($U218:BK218),0)</f>
        <v>0</v>
      </c>
      <c r="BL220" s="27">
        <f>IF(SUM($U216:BL216)&gt;=SUM($U218:BL218),SUM($U216:BL216)-SUM($U218:BL218),0)</f>
        <v>0</v>
      </c>
      <c r="BM220" s="27">
        <f>IF(SUM($U216:BM216)&gt;=SUM($U218:BM218),SUM($U216:BM216)-SUM($U218:BM218),0)</f>
        <v>0</v>
      </c>
      <c r="BN220" s="27">
        <f>IF(SUM($U216:BN216)&gt;=SUM($U218:BN218),SUM($U216:BN216)-SUM($U218:BN218),0)</f>
        <v>0</v>
      </c>
      <c r="BO220" s="27">
        <f>IF(SUM($U216:BO216)&gt;=SUM($U218:BO218),SUM($U216:BO216)-SUM($U218:BO218),0)</f>
        <v>0</v>
      </c>
      <c r="BP220" s="27">
        <f>IF(SUM($U216:BP216)&gt;=SUM($U218:BP218),SUM($U216:BP216)-SUM($U218:BP218),0)</f>
        <v>0</v>
      </c>
      <c r="BQ220" s="27">
        <f>IF(SUM($U216:BQ216)&gt;=SUM($U218:BQ218),SUM($U216:BQ216)-SUM($U218:BQ218),0)</f>
        <v>0</v>
      </c>
      <c r="BR220" s="27">
        <f>IF(SUM($U216:BR216)&gt;=SUM($U218:BR218),SUM($U216:BR216)-SUM($U218:BR218),0)</f>
        <v>0</v>
      </c>
      <c r="BS220" s="27">
        <f>IF(SUM($U216:BS216)&gt;=SUM($U218:BS218),SUM($U216:BS216)-SUM($U218:BS218),0)</f>
        <v>0</v>
      </c>
      <c r="BT220" s="27">
        <f>IF(SUM($U216:BT216)&gt;=SUM($U218:BT218),SUM($U216:BT216)-SUM($U218:BT218),0)</f>
        <v>0</v>
      </c>
      <c r="BU220" s="27">
        <f>IF(SUM($U216:BU216)&gt;=SUM($U218:BU218),SUM($U216:BU216)-SUM($U218:BU218),0)</f>
        <v>0</v>
      </c>
      <c r="BV220" s="27">
        <f>IF(SUM($U216:BV216)&gt;=SUM($U218:BV218),SUM($U216:BV216)-SUM($U218:BV218),0)</f>
        <v>0</v>
      </c>
      <c r="BW220" s="27">
        <f>IF(SUM($U216:BW216)&gt;=SUM($U218:BW218),SUM($U216:BW216)-SUM($U218:BW218),0)</f>
        <v>0</v>
      </c>
      <c r="BX220" s="27">
        <f>IF(SUM($U216:BX216)&gt;=SUM($U218:BX218),SUM($U216:BX216)-SUM($U218:BX218),0)</f>
        <v>0</v>
      </c>
      <c r="BY220" s="27">
        <f>IF(SUM($U216:BY216)&gt;=SUM($U218:BY218),SUM($U216:BY216)-SUM($U218:BY218),0)</f>
        <v>0</v>
      </c>
      <c r="BZ220" s="27">
        <f>IF(SUM($U216:BZ216)&gt;=SUM($U218:BZ218),SUM($U216:BZ216)-SUM($U218:BZ218),0)</f>
        <v>0</v>
      </c>
      <c r="CA220" s="27">
        <f>IF(SUM($U216:CA216)&gt;=SUM($U218:CA218),SUM($U216:CA216)-SUM($U218:CA218),0)</f>
        <v>0</v>
      </c>
      <c r="CB220" s="27">
        <f>IF(SUM($U216:CB216)&gt;=SUM($U218:CB218),SUM($U216:CB216)-SUM($U218:CB218),0)</f>
        <v>0</v>
      </c>
      <c r="CC220" s="27">
        <f>IF(SUM($U216:CC216)&gt;=SUM($U218:CC218),SUM($U216:CC216)-SUM($U218:CC218),0)</f>
        <v>0</v>
      </c>
      <c r="CD220" s="27">
        <f>IF(SUM($U216:CD216)&gt;=SUM($U218:CD218),SUM($U216:CD216)-SUM($U218:CD218),0)</f>
        <v>0</v>
      </c>
      <c r="CE220" s="27">
        <f>IF(SUM($U216:CE216)&gt;=SUM($U218:CE218),SUM($U216:CE216)-SUM($U218:CE218),0)</f>
        <v>0</v>
      </c>
      <c r="CF220" s="27">
        <f>IF(SUM($U216:CF216)&gt;=SUM($U218:CF218),SUM($U216:CF216)-SUM($U218:CF218),0)</f>
        <v>0</v>
      </c>
      <c r="CG220" s="27">
        <f>IF(SUM($U216:CG216)&gt;=SUM($U218:CG218),SUM($U216:CG216)-SUM($U218:CG218),0)</f>
        <v>0</v>
      </c>
      <c r="CH220" s="27">
        <f>IF(SUM($U216:CH216)&gt;=SUM($U218:CH218),SUM($U216:CH216)-SUM($U218:CH218),0)</f>
        <v>0</v>
      </c>
      <c r="CI220" s="27">
        <f>IF(SUM($U216:CI216)&gt;=SUM($U218:CI218),SUM($U216:CI216)-SUM($U218:CI218),0)</f>
        <v>0</v>
      </c>
      <c r="CJ220" s="27">
        <f>IF(SUM($U216:CJ216)&gt;=SUM($U218:CJ218),SUM($U216:CJ216)-SUM($U218:CJ218),0)</f>
        <v>0</v>
      </c>
      <c r="CK220" s="27">
        <f>IF(SUM($U216:CK216)&gt;=SUM($U218:CK218),SUM($U216:CK216)-SUM($U218:CK218),0)</f>
        <v>0</v>
      </c>
      <c r="CL220" s="27">
        <f>IF(SUM($U216:CL216)&gt;=SUM($U218:CL218),SUM($U216:CL216)-SUM($U218:CL218),0)</f>
        <v>0</v>
      </c>
      <c r="CM220" s="27">
        <f>IF(SUM($U216:CM216)&gt;=SUM($U218:CM218),SUM($U216:CM216)-SUM($U218:CM218),0)</f>
        <v>0</v>
      </c>
      <c r="CN220" s="27">
        <f>IF(SUM($U216:CN216)&gt;=SUM($U218:CN218),SUM($U216:CN216)-SUM($U218:CN218),0)</f>
        <v>0</v>
      </c>
      <c r="CO220" s="27">
        <f>IF(SUM($U216:CO216)&gt;=SUM($U218:CO218),SUM($U216:CO216)-SUM($U218:CO218),0)</f>
        <v>0</v>
      </c>
      <c r="CP220" s="27">
        <f>IF(SUM($U216:CP216)&gt;=SUM($U218:CP218),SUM($U216:CP216)-SUM($U218:CP218),0)</f>
        <v>0</v>
      </c>
      <c r="CQ220" s="27">
        <f>IF(SUM($U216:CQ216)&gt;=SUM($U218:CQ218),SUM($U216:CQ216)-SUM($U218:CQ218),0)</f>
        <v>0</v>
      </c>
      <c r="CR220" s="27">
        <f>IF(SUM($U216:CR216)&gt;=SUM($U218:CR218),SUM($U216:CR216)-SUM($U218:CR218),0)</f>
        <v>0</v>
      </c>
      <c r="CS220" s="27">
        <f>IF(SUM($U216:CS216)&gt;=SUM($U218:CS218),SUM($U216:CS216)-SUM($U218:CS218),0)</f>
        <v>0</v>
      </c>
      <c r="CT220" s="27">
        <f>IF(SUM($U216:CT216)&gt;=SUM($U218:CT218),SUM($U216:CT216)-SUM($U218:CT218),0)</f>
        <v>0</v>
      </c>
      <c r="CU220" s="27">
        <f>IF(SUM($U216:CU216)&gt;=SUM($U218:CU218),SUM($U216:CU216)-SUM($U218:CU218),0)</f>
        <v>0</v>
      </c>
      <c r="CV220" s="27">
        <f>IF(SUM($U216:CV216)&gt;=SUM($U218:CV218),SUM($U216:CV216)-SUM($U218:CV218),0)</f>
        <v>0</v>
      </c>
      <c r="CW220" s="27">
        <f>IF(SUM($U216:CW216)&gt;=SUM($U218:CW218),SUM($U216:CW216)-SUM($U218:CW218),0)</f>
        <v>0</v>
      </c>
      <c r="CX220" s="27">
        <f>IF(SUM($U216:CX216)&gt;=SUM($U218:CX218),SUM($U216:CX216)-SUM($U218:CX218),0)</f>
        <v>0</v>
      </c>
      <c r="CY220" s="27">
        <f>IF(SUM($U216:CY216)&gt;=SUM($U218:CY218),SUM($U216:CY216)-SUM($U218:CY218),0)</f>
        <v>0</v>
      </c>
      <c r="CZ220" s="27">
        <f>IF(SUM($U216:CZ216)&gt;=SUM($U218:CZ218),SUM($U216:CZ216)-SUM($U218:CZ218),0)</f>
        <v>0</v>
      </c>
      <c r="DA220" s="27">
        <f>IF(SUM($U216:DA216)&gt;=SUM($U218:DA218),SUM($U216:DA216)-SUM($U218:DA218),0)</f>
        <v>0</v>
      </c>
      <c r="DB220" s="27">
        <f>IF(SUM($U216:DB216)&gt;=SUM($U218:DB218),SUM($U216:DB216)-SUM($U218:DB218),0)</f>
        <v>0</v>
      </c>
      <c r="DC220" s="27">
        <f>IF(SUM($U216:DC216)&gt;=SUM($U218:DC218),SUM($U216:DC216)-SUM($U218:DC218),0)</f>
        <v>0</v>
      </c>
      <c r="DD220" s="27">
        <f>IF(SUM($U216:DD216)&gt;=SUM($U218:DD218),SUM($U216:DD216)-SUM($U218:DD218),0)</f>
        <v>0</v>
      </c>
      <c r="DE220" s="27">
        <f>IF(SUM($U216:DE216)&gt;=SUM($U218:DE218),SUM($U216:DE216)-SUM($U218:DE218),0)</f>
        <v>0</v>
      </c>
      <c r="DF220" s="27">
        <f>IF(SUM($U216:DF216)&gt;=SUM($U218:DF218),SUM($U216:DF216)-SUM($U218:DF218),0)</f>
        <v>0</v>
      </c>
      <c r="DG220" s="27">
        <f>IF(SUM($U216:DG216)&gt;=SUM($U218:DG218),SUM($U216:DG216)-SUM($U218:DG218),0)</f>
        <v>0</v>
      </c>
      <c r="DH220" s="27">
        <f>IF(SUM($U216:DH216)&gt;=SUM($U218:DH218),SUM($U216:DH216)-SUM($U218:DH218),0)</f>
        <v>0</v>
      </c>
      <c r="DI220" s="27">
        <f>IF(SUM($U216:DI216)&gt;=SUM($U218:DI218),SUM($U216:DI216)-SUM($U218:DI218),0)</f>
        <v>0</v>
      </c>
      <c r="DJ220" s="27">
        <f>IF(SUM($U216:DJ216)&gt;=SUM($U218:DJ218),SUM($U216:DJ216)-SUM($U218:DJ218),0)</f>
        <v>0</v>
      </c>
      <c r="DK220" s="27">
        <f>IF(SUM($U216:DK216)&gt;=SUM($U218:DK218),SUM($U216:DK216)-SUM($U218:DK218),0)</f>
        <v>0</v>
      </c>
      <c r="DL220" s="27">
        <f>IF(SUM($U216:DL216)&gt;=SUM($U218:DL218),SUM($U216:DL216)-SUM($U218:DL218),0)</f>
        <v>0</v>
      </c>
      <c r="DM220" s="27">
        <f>IF(SUM($U216:DM216)&gt;=SUM($U218:DM218),SUM($U216:DM216)-SUM($U218:DM218),0)</f>
        <v>0</v>
      </c>
      <c r="DN220" s="27">
        <f>IF(SUM($U216:DN216)&gt;=SUM($U218:DN218),SUM($U216:DN216)-SUM($U218:DN218),0)</f>
        <v>0</v>
      </c>
      <c r="DO220" s="27">
        <f>IF(SUM($U216:DO216)&gt;=SUM($U218:DO218),SUM($U216:DO216)-SUM($U218:DO218),0)</f>
        <v>0</v>
      </c>
      <c r="DP220" s="27">
        <f>IF(SUM($U216:DP216)&gt;=SUM($U218:DP218),SUM($U216:DP216)-SUM($U218:DP218),0)</f>
        <v>0</v>
      </c>
      <c r="DQ220" s="27">
        <f>IF(SUM($U216:DQ216)&gt;=SUM($U218:DQ218),SUM($U216:DQ216)-SUM($U218:DQ218),0)</f>
        <v>0</v>
      </c>
      <c r="DR220" s="27">
        <f>IF(SUM($U216:DR216)&gt;=SUM($U218:DR218),SUM($U216:DR216)-SUM($U218:DR218),0)</f>
        <v>0</v>
      </c>
      <c r="DS220" s="27">
        <f>IF(SUM($U216:DS216)&gt;=SUM($U218:DS218),SUM($U216:DS216)-SUM($U218:DS218),0)</f>
        <v>0</v>
      </c>
      <c r="DT220" s="27">
        <f>IF(SUM($U216:DT216)&gt;=SUM($U218:DT218),SUM($U216:DT216)-SUM($U218:DT218),0)</f>
        <v>0</v>
      </c>
      <c r="DU220" s="27">
        <f>IF(SUM($U216:DU216)&gt;=SUM($U218:DU218),SUM($U216:DU216)-SUM($U218:DU218),0)</f>
        <v>0</v>
      </c>
      <c r="DV220" s="27">
        <f>IF(SUM($U216:DV216)&gt;=SUM($U218:DV218),SUM($U216:DV216)-SUM($U218:DV218),0)</f>
        <v>0</v>
      </c>
      <c r="DW220" s="27">
        <f>IF(SUM($U216:DW216)&gt;=SUM($U218:DW218),SUM($U216:DW216)-SUM($U218:DW218),0)</f>
        <v>0</v>
      </c>
      <c r="DX220" s="27">
        <f>IF(SUM($U216:DX216)&gt;=SUM($U218:DX218),SUM($U216:DX216)-SUM($U218:DX218),0)</f>
        <v>0</v>
      </c>
      <c r="DY220" s="27">
        <f>IF(SUM($U216:DY216)&gt;=SUM($U218:DY218),SUM($U216:DY216)-SUM($U218:DY218),0)</f>
        <v>0</v>
      </c>
      <c r="DZ220" s="27">
        <f>IF(SUM($U216:DZ216)&gt;=SUM($U218:DZ218),SUM($U216:DZ216)-SUM($U218:DZ218),0)</f>
        <v>0</v>
      </c>
      <c r="EA220" s="27">
        <f>IF(SUM($U216:EA216)&gt;=SUM($U218:EA218),SUM($U216:EA216)-SUM($U218:EA218),0)</f>
        <v>0</v>
      </c>
      <c r="EB220" s="27">
        <f>IF(SUM($U216:EB216)&gt;=SUM($U218:EB218),SUM($U216:EB216)-SUM($U218:EB218),0)</f>
        <v>0</v>
      </c>
      <c r="EC220" s="27">
        <f>IF(SUM($U216:EC216)&gt;=SUM($U218:EC218),SUM($U216:EC216)-SUM($U218:EC218),0)</f>
        <v>0</v>
      </c>
      <c r="ED220" s="27">
        <f>IF(SUM($U216:ED216)&gt;=SUM($U218:ED218),SUM($U216:ED216)-SUM($U218:ED218),0)</f>
        <v>0</v>
      </c>
      <c r="EE220" s="27">
        <f>IF(SUM($U216:EE216)&gt;=SUM($U218:EE218),SUM($U216:EE216)-SUM($U218:EE218),0)</f>
        <v>0</v>
      </c>
      <c r="EF220" s="27">
        <f>IF(SUM($U216:EF216)&gt;=SUM($U218:EF218),SUM($U216:EF216)-SUM($U218:EF218),0)</f>
        <v>0</v>
      </c>
      <c r="EG220" s="27">
        <f>IF(SUM($U216:EG216)&gt;=SUM($U218:EG218),SUM($U216:EG216)-SUM($U218:EG218),0)</f>
        <v>0</v>
      </c>
      <c r="EH220" s="27">
        <f>IF(SUM($U216:EH216)&gt;=SUM($U218:EH218),SUM($U216:EH216)-SUM($U218:EH218),0)</f>
        <v>0</v>
      </c>
      <c r="EI220" s="27">
        <f>IF(SUM($U216:EI216)&gt;=SUM($U218:EI218),SUM($U216:EI216)-SUM($U218:EI218),0)</f>
        <v>0</v>
      </c>
      <c r="EJ220" s="27">
        <f>IF(SUM($U216:EJ216)&gt;=SUM($U218:EJ218),SUM($U216:EJ216)-SUM($U218:EJ218),0)</f>
        <v>0</v>
      </c>
      <c r="EK220" s="27">
        <f>IF(SUM($U216:EK216)&gt;=SUM($U218:EK218),SUM($U216:EK216)-SUM($U218:EK218),0)</f>
        <v>0</v>
      </c>
      <c r="EL220" s="27">
        <f>IF(SUM($U216:EL216)&gt;=SUM($U218:EL218),SUM($U216:EL216)-SUM($U218:EL218),0)</f>
        <v>0</v>
      </c>
      <c r="EM220" s="27">
        <f>IF(SUM($U216:EM216)&gt;=SUM($U218:EM218),SUM($U216:EM216)-SUM($U218:EM218),0)</f>
        <v>0</v>
      </c>
      <c r="EN220" s="27">
        <f>IF(SUM($U216:EN216)&gt;=SUM($U218:EN218),SUM($U216:EN216)-SUM($U218:EN218),0)</f>
        <v>0</v>
      </c>
      <c r="EO220" s="27">
        <f>IF(SUM($U216:EO216)&gt;=SUM($U218:EO218),SUM($U216:EO216)-SUM($U218:EO218),0)</f>
        <v>0</v>
      </c>
      <c r="EP220" s="27">
        <f>IF(SUM($U216:EP216)&gt;=SUM($U218:EP218),SUM($U216:EP216)-SUM($U218:EP218),0)</f>
        <v>0</v>
      </c>
      <c r="EQ220" s="27">
        <f>IF(SUM($U216:EQ216)&gt;=SUM($U218:EQ218),SUM($U216:EQ216)-SUM($U218:EQ218),0)</f>
        <v>0</v>
      </c>
      <c r="ER220" s="27">
        <f>IF(SUM($U216:ER216)&gt;=SUM($U218:ER218),SUM($U216:ER216)-SUM($U218:ER218),0)</f>
        <v>0</v>
      </c>
      <c r="ES220" s="27">
        <f>IF(SUM($U216:ES216)&gt;=SUM($U218:ES218),SUM($U216:ES216)-SUM($U218:ES218),0)</f>
        <v>0</v>
      </c>
      <c r="ET220" s="27">
        <f>IF(SUM($U216:ET216)&gt;=SUM($U218:ET218),SUM($U216:ET216)-SUM($U218:ET218),0)</f>
        <v>0</v>
      </c>
      <c r="EU220" s="27">
        <f>IF(SUM($U216:EU216)&gt;=SUM($U218:EU218),SUM($U216:EU216)-SUM($U218:EU218),0)</f>
        <v>0</v>
      </c>
      <c r="EV220" s="27">
        <f>IF(SUM($U216:EV216)&gt;=SUM($U218:EV218),SUM($U216:EV216)-SUM($U218:EV218),0)</f>
        <v>0</v>
      </c>
      <c r="EW220" s="27">
        <f>IF(SUM($U216:EW216)&gt;=SUM($U218:EW218),SUM($U216:EW216)-SUM($U218:EW218),0)</f>
        <v>0</v>
      </c>
      <c r="EX220" s="27">
        <f>IF(SUM($U216:EX216)&gt;=SUM($U218:EX218),SUM($U216:EX216)-SUM($U218:EX218),0)</f>
        <v>0</v>
      </c>
      <c r="EY220" s="27">
        <f>IF(SUM($U216:EY216)&gt;=SUM($U218:EY218),SUM($U216:EY216)-SUM($U218:EY218),0)</f>
        <v>0</v>
      </c>
      <c r="EZ220" s="27">
        <f>IF(SUM($U216:EZ216)&gt;=SUM($U218:EZ218),SUM($U216:EZ216)-SUM($U218:EZ218),0)</f>
        <v>0</v>
      </c>
      <c r="FA220" s="27">
        <f>IF(SUM($U216:FA216)&gt;=SUM($U218:FA218),SUM($U216:FA216)-SUM($U218:FA218),0)</f>
        <v>0</v>
      </c>
      <c r="FB220" s="27">
        <f>IF(SUM($U216:FB216)&gt;=SUM($U218:FB218),SUM($U216:FB216)-SUM($U218:FB218),0)</f>
        <v>0</v>
      </c>
      <c r="FC220" s="27">
        <f>IF(SUM($U216:FC216)&gt;=SUM($U218:FC218),SUM($U216:FC216)-SUM($U218:FC218),0)</f>
        <v>0</v>
      </c>
      <c r="FD220" s="27">
        <f>IF(SUM($U216:FD216)&gt;=SUM($U218:FD218),SUM($U216:FD216)-SUM($U218:FD218),0)</f>
        <v>0</v>
      </c>
      <c r="FE220" s="27">
        <f>IF(SUM($U216:FE216)&gt;=SUM($U218:FE218),SUM($U216:FE216)-SUM($U218:FE218),0)</f>
        <v>0</v>
      </c>
      <c r="FF220" s="27">
        <f>IF(SUM($U216:FF216)&gt;=SUM($U218:FF218),SUM($U216:FF216)-SUM($U218:FF218),0)</f>
        <v>0</v>
      </c>
      <c r="FG220" s="27">
        <f>IF(SUM($U216:FG216)&gt;=SUM($U218:FG218),SUM($U216:FG216)-SUM($U218:FG218),0)</f>
        <v>0</v>
      </c>
      <c r="FH220" s="27">
        <f>IF(SUM($U216:FH216)&gt;=SUM($U218:FH218),SUM($U216:FH216)-SUM($U218:FH218),0)</f>
        <v>0</v>
      </c>
      <c r="FI220" s="27">
        <f>IF(SUM($U216:FI216)&gt;=SUM($U218:FI218),SUM($U216:FI216)-SUM($U218:FI218),0)</f>
        <v>0</v>
      </c>
      <c r="FJ220" s="27">
        <f>IF(SUM($U216:FJ216)&gt;=SUM($U218:FJ218),SUM($U216:FJ216)-SUM($U218:FJ218),0)</f>
        <v>0</v>
      </c>
      <c r="FK220" s="27">
        <f>IF(SUM($U216:FK216)&gt;=SUM($U218:FK218),SUM($U216:FK216)-SUM($U218:FK218),0)</f>
        <v>0</v>
      </c>
      <c r="FL220" s="27">
        <f>IF(SUM($U216:FL216)&gt;=SUM($U218:FL218),SUM($U216:FL216)-SUM($U218:FL218),0)</f>
        <v>0</v>
      </c>
      <c r="FM220" s="27">
        <f>IF(SUM($U216:FM216)&gt;=SUM($U218:FM218),SUM($U216:FM216)-SUM($U218:FM218),0)</f>
        <v>0</v>
      </c>
      <c r="FN220" s="27">
        <f>IF(SUM($U216:FN216)&gt;=SUM($U218:FN218),SUM($U216:FN216)-SUM($U218:FN218),0)</f>
        <v>0</v>
      </c>
      <c r="FO220" s="27">
        <f>IF(SUM($U216:FO216)&gt;=SUM($U218:FO218),SUM($U216:FO216)-SUM($U218:FO218),0)</f>
        <v>0</v>
      </c>
      <c r="FP220" s="27">
        <f>IF(SUM($U216:FP216)&gt;=SUM($U218:FP218),SUM($U216:FP216)-SUM($U218:FP218),0)</f>
        <v>0</v>
      </c>
      <c r="FQ220" s="27">
        <f>IF(SUM($U216:FQ216)&gt;=SUM($U218:FQ218),SUM($U216:FQ216)-SUM($U218:FQ218),0)</f>
        <v>0</v>
      </c>
      <c r="FR220" s="27">
        <f>IF(SUM($U216:FR216)&gt;=SUM($U218:FR218),SUM($U216:FR216)-SUM($U218:FR218),0)</f>
        <v>0</v>
      </c>
      <c r="FS220" s="27">
        <f>IF(SUM($U216:FS216)&gt;=SUM($U218:FS218),SUM($U216:FS216)-SUM($U218:FS218),0)</f>
        <v>0</v>
      </c>
      <c r="FT220" s="27">
        <f>IF(SUM($U216:FT216)&gt;=SUM($U218:FT218),SUM($U216:FT216)-SUM($U218:FT218),0)</f>
        <v>0</v>
      </c>
      <c r="FU220" s="27">
        <f>IF(SUM($U216:FU216)&gt;=SUM($U218:FU218),SUM($U216:FU216)-SUM($U218:FU218),0)</f>
        <v>0</v>
      </c>
      <c r="FV220" s="27">
        <f>IF(SUM($U216:FV216)&gt;=SUM($U218:FV218),SUM($U216:FV216)-SUM($U218:FV218),0)</f>
        <v>0</v>
      </c>
      <c r="FW220" s="27">
        <f>IF(SUM($U216:FW216)&gt;=SUM($U218:FW218),SUM($U216:FW216)-SUM($U218:FW218),0)</f>
        <v>0</v>
      </c>
      <c r="FX220" s="27">
        <f>IF(SUM($U216:FX216)&gt;=SUM($U218:FX218),SUM($U216:FX216)-SUM($U218:FX218),0)</f>
        <v>0</v>
      </c>
      <c r="FY220" s="27">
        <f>IF(SUM($U216:FY216)&gt;=SUM($U218:FY218),SUM($U216:FY216)-SUM($U218:FY218),0)</f>
        <v>0</v>
      </c>
      <c r="FZ220" s="27">
        <f>IF(SUM($U216:FZ216)&gt;=SUM($U218:FZ218),SUM($U216:FZ216)-SUM($U218:FZ218),0)</f>
        <v>0</v>
      </c>
      <c r="GA220" s="27">
        <f>IF(SUM($U216:GA216)&gt;=SUM($U218:GA218),SUM($U216:GA216)-SUM($U218:GA218),0)</f>
        <v>0</v>
      </c>
      <c r="GB220" s="27">
        <f>IF(SUM($U216:GB216)&gt;=SUM($U218:GB218),SUM($U216:GB216)-SUM($U218:GB218),0)</f>
        <v>0</v>
      </c>
      <c r="GC220" s="27">
        <f>IF(SUM($U216:GC216)&gt;=SUM($U218:GC218),SUM($U216:GC216)-SUM($U218:GC218),0)</f>
        <v>0</v>
      </c>
      <c r="GD220" s="27">
        <f>IF(SUM($U216:GD216)&gt;=SUM($U218:GD218),SUM($U216:GD216)-SUM($U218:GD218),0)</f>
        <v>0</v>
      </c>
      <c r="GE220" s="27">
        <f>IF(SUM($U216:GE216)&gt;=SUM($U218:GE218),SUM($U216:GE216)-SUM($U218:GE218),0)</f>
        <v>0</v>
      </c>
      <c r="GF220" s="27">
        <f>IF(SUM($U216:GF216)&gt;=SUM($U218:GF218),SUM($U216:GF216)-SUM($U218:GF218),0)</f>
        <v>0</v>
      </c>
      <c r="GG220" s="27">
        <f>IF(SUM($U216:GG216)&gt;=SUM($U218:GG218),SUM($U216:GG216)-SUM($U218:GG218),0)</f>
        <v>0</v>
      </c>
      <c r="GH220" s="27">
        <f>IF(SUM($U216:GH216)&gt;=SUM($U218:GH218),SUM($U216:GH216)-SUM($U218:GH218),0)</f>
        <v>0</v>
      </c>
      <c r="GI220" s="27">
        <f>IF(SUM($U216:GI216)&gt;=SUM($U218:GI218),SUM($U216:GI216)-SUM($U218:GI218),0)</f>
        <v>0</v>
      </c>
      <c r="GJ220" s="27">
        <f>IF(SUM($U216:GJ216)&gt;=SUM($U218:GJ218),SUM($U216:GJ216)-SUM($U218:GJ218),0)</f>
        <v>0</v>
      </c>
      <c r="GK220" s="27">
        <f>IF(SUM($U216:GK216)&gt;=SUM($U218:GK218),SUM($U216:GK216)-SUM($U218:GK218),0)</f>
        <v>0</v>
      </c>
      <c r="GL220" s="27">
        <f>IF(SUM($U216:GL216)&gt;=SUM($U218:GL218),SUM($U216:GL216)-SUM($U218:GL218),0)</f>
        <v>0</v>
      </c>
      <c r="GM220" s="27">
        <f>IF(SUM($U216:GM216)&gt;=SUM($U218:GM218),SUM($U216:GM216)-SUM($U218:GM218),0)</f>
        <v>0</v>
      </c>
      <c r="GN220" s="27">
        <f>IF(SUM($U216:GN216)&gt;=SUM($U218:GN218),SUM($U216:GN216)-SUM($U218:GN218),0)</f>
        <v>0</v>
      </c>
      <c r="GO220" s="27">
        <f>IF(SUM($U216:GO216)&gt;=SUM($U218:GO218),SUM($U216:GO216)-SUM($U218:GO218),0)</f>
        <v>0</v>
      </c>
      <c r="GP220" s="27">
        <f>IF(SUM($U216:GP216)&gt;=SUM($U218:GP218),SUM($U216:GP216)-SUM($U218:GP218),0)</f>
        <v>0</v>
      </c>
      <c r="GQ220" s="27">
        <f>IF(SUM($U216:GQ216)&gt;=SUM($U218:GQ218),SUM($U216:GQ216)-SUM($U218:GQ218),0)</f>
        <v>0</v>
      </c>
      <c r="GR220" s="27">
        <f>IF(SUM($U216:GR216)&gt;=SUM($U218:GR218),SUM($U216:GR216)-SUM($U218:GR218),0)</f>
        <v>0</v>
      </c>
      <c r="GS220" s="27">
        <f>IF(SUM($U216:GS216)&gt;=SUM($U218:GS218),SUM($U216:GS216)-SUM($U218:GS218),0)</f>
        <v>0</v>
      </c>
      <c r="GT220" s="27">
        <f>IF(SUM($U216:GT216)&gt;=SUM($U218:GT218),SUM($U216:GT216)-SUM($U218:GT218),0)</f>
        <v>0</v>
      </c>
      <c r="GU220" s="27">
        <f>IF(SUM($U216:GU216)&gt;=SUM($U218:GU218),SUM($U216:GU216)-SUM($U218:GU218),0)</f>
        <v>0</v>
      </c>
      <c r="GV220" s="27">
        <f>IF(SUM($U216:GV216)&gt;=SUM($U218:GV218),SUM($U216:GV216)-SUM($U218:GV218),0)</f>
        <v>0</v>
      </c>
      <c r="GW220" s="27">
        <f>IF(SUM($U216:GW216)&gt;=SUM($U218:GW218),SUM($U216:GW216)-SUM($U218:GW218),0)</f>
        <v>0</v>
      </c>
      <c r="GX220" s="27">
        <f>IF(SUM($U216:GX216)&gt;=SUM($U218:GX218),SUM($U216:GX216)-SUM($U218:GX218),0)</f>
        <v>0</v>
      </c>
      <c r="GY220" s="27">
        <f>IF(SUM($U216:GY216)&gt;=SUM($U218:GY218),SUM($U216:GY216)-SUM($U218:GY218),0)</f>
        <v>0</v>
      </c>
      <c r="GZ220" s="27">
        <f>IF(SUM($U216:GZ216)&gt;=SUM($U218:GZ218),SUM($U216:GZ216)-SUM($U218:GZ218),0)</f>
        <v>0</v>
      </c>
      <c r="HA220" s="27">
        <f>IF(SUM($U216:HA216)&gt;=SUM($U218:HA218),SUM($U216:HA216)-SUM($U218:HA218),0)</f>
        <v>0</v>
      </c>
      <c r="HB220" s="27">
        <f>IF(SUM($U216:HB216)&gt;=SUM($U218:HB218),SUM($U216:HB216)-SUM($U218:HB218),0)</f>
        <v>0</v>
      </c>
      <c r="HC220" s="27">
        <f>IF(SUM($U216:HC216)&gt;=SUM($U218:HC218),SUM($U216:HC216)-SUM($U218:HC218),0)</f>
        <v>0</v>
      </c>
      <c r="HD220" s="27">
        <f>IF(SUM($U216:HD216)&gt;=SUM($U218:HD218),SUM($U216:HD216)-SUM($U218:HD218),0)</f>
        <v>0</v>
      </c>
      <c r="HE220" s="27">
        <f>IF(SUM($U216:HE216)&gt;=SUM($U218:HE218),SUM($U216:HE216)-SUM($U218:HE218),0)</f>
        <v>0</v>
      </c>
      <c r="HF220" s="27">
        <f>IF(SUM($U216:HF216)&gt;=SUM($U218:HF218),SUM($U216:HF216)-SUM($U218:HF218),0)</f>
        <v>0</v>
      </c>
      <c r="HG220" s="27">
        <f>IF(SUM($U216:HG216)&gt;=SUM($U218:HG218),SUM($U216:HG216)-SUM($U218:HG218),0)</f>
        <v>0</v>
      </c>
      <c r="HH220" s="27">
        <f>IF(SUM($U216:HH216)&gt;=SUM($U218:HH218),SUM($U216:HH216)-SUM($U218:HH218),0)</f>
        <v>0</v>
      </c>
      <c r="HI220" s="27">
        <f>IF(SUM($U216:HI216)&gt;=SUM($U218:HI218),SUM($U216:HI216)-SUM($U218:HI218),0)</f>
        <v>0</v>
      </c>
      <c r="HJ220" s="27">
        <f>IF(SUM($U216:HJ216)&gt;=SUM($U218:HJ218),SUM($U216:HJ216)-SUM($U218:HJ218),0)</f>
        <v>0</v>
      </c>
      <c r="HK220" s="27">
        <f>IF(SUM($U216:HK216)&gt;=SUM($U218:HK218),SUM($U216:HK216)-SUM($U218:HK218),0)</f>
        <v>0</v>
      </c>
      <c r="HL220" s="27">
        <f>IF(SUM($U216:HL216)&gt;=SUM($U218:HL218),SUM($U216:HL216)-SUM($U218:HL218),0)</f>
        <v>0</v>
      </c>
      <c r="HM220" s="27">
        <f>IF(SUM($U216:HM216)&gt;=SUM($U218:HM218),SUM($U216:HM216)-SUM($U218:HM218),0)</f>
        <v>0</v>
      </c>
      <c r="HN220" s="27">
        <f>IF(SUM($U216:HN216)&gt;=SUM($U218:HN218),SUM($U216:HN216)-SUM($U218:HN218),0)</f>
        <v>0</v>
      </c>
      <c r="HO220" s="27">
        <f>IF(SUM($U216:HO216)&gt;=SUM($U218:HO218),SUM($U216:HO216)-SUM($U218:HO218),0)</f>
        <v>0</v>
      </c>
      <c r="HP220" s="27">
        <f>IF(SUM($U216:HP216)&gt;=SUM($U218:HP218),SUM($U216:HP216)-SUM($U218:HP218),0)</f>
        <v>0</v>
      </c>
      <c r="HQ220" s="27">
        <f>IF(SUM($U216:HQ216)&gt;=SUM($U218:HQ218),SUM($U216:HQ216)-SUM($U218:HQ218),0)</f>
        <v>0</v>
      </c>
      <c r="HR220" s="27">
        <f>IF(SUM($U216:HR216)&gt;=SUM($U218:HR218),SUM($U216:HR216)-SUM($U218:HR218),0)</f>
        <v>0</v>
      </c>
      <c r="HS220" s="27">
        <f>IF(SUM($U216:HS216)&gt;=SUM($U218:HS218),SUM($U216:HS216)-SUM($U218:HS218),0)</f>
        <v>0</v>
      </c>
      <c r="HT220" s="27">
        <f>IF(SUM($U216:HT216)&gt;=SUM($U218:HT218),SUM($U216:HT216)-SUM($U218:HT218),0)</f>
        <v>0</v>
      </c>
      <c r="HU220" s="27">
        <f>IF(SUM($U216:HU216)&gt;=SUM($U218:HU218),SUM($U216:HU216)-SUM($U218:HU218),0)</f>
        <v>0</v>
      </c>
      <c r="HV220" s="27">
        <f>IF(SUM($U216:HV216)&gt;=SUM($U218:HV218),SUM($U216:HV216)-SUM($U218:HV218),0)</f>
        <v>0</v>
      </c>
      <c r="HW220" s="27">
        <f>IF(SUM($U216:HW216)&gt;=SUM($U218:HW218),SUM($U216:HW216)-SUM($U218:HW218),0)</f>
        <v>0</v>
      </c>
      <c r="HX220" s="27">
        <f>IF(SUM($U216:HX216)&gt;=SUM($U218:HX218),SUM($U216:HX216)-SUM($U218:HX218),0)</f>
        <v>0</v>
      </c>
      <c r="HY220" s="27">
        <f>IF(SUM($U216:HY216)&gt;=SUM($U218:HY218),SUM($U216:HY216)-SUM($U218:HY218),0)</f>
        <v>0</v>
      </c>
      <c r="HZ220" s="27">
        <f>IF(SUM($U216:HZ216)&gt;=SUM($U218:HZ218),SUM($U216:HZ216)-SUM($U218:HZ218),0)</f>
        <v>0</v>
      </c>
      <c r="IA220" s="27">
        <f>IF(SUM($U216:IA216)&gt;=SUM($U218:IA218),SUM($U216:IA216)-SUM($U218:IA218),0)</f>
        <v>0</v>
      </c>
      <c r="IB220" s="27">
        <f>IF(SUM($U216:IB216)&gt;=SUM($U218:IB218),SUM($U216:IB216)-SUM($U218:IB218),0)</f>
        <v>0</v>
      </c>
      <c r="IC220" s="27">
        <f>IF(SUM($U216:IC216)&gt;=SUM($U218:IC218),SUM($U216:IC216)-SUM($U218:IC218),0)</f>
        <v>0</v>
      </c>
      <c r="ID220" s="27">
        <f>IF(SUM($U216:ID216)&gt;=SUM($U218:ID218),SUM($U216:ID216)-SUM($U218:ID218),0)</f>
        <v>0</v>
      </c>
      <c r="IE220" s="27">
        <f>IF(SUM($U216:IE216)&gt;=SUM($U218:IE218),SUM($U216:IE216)-SUM($U218:IE218),0)</f>
        <v>0</v>
      </c>
      <c r="IF220" s="27">
        <f>IF(SUM($U216:IF216)&gt;=SUM($U218:IF218),SUM($U216:IF216)-SUM($U218:IF218),0)</f>
        <v>0</v>
      </c>
      <c r="IG220" s="27">
        <f>IF(SUM($U216:IG216)&gt;=SUM($U218:IG218),SUM($U216:IG216)-SUM($U218:IG218),0)</f>
        <v>0</v>
      </c>
      <c r="IH220" s="27">
        <f>IF(SUM($U216:IH216)&gt;=SUM($U218:IH218),SUM($U216:IH216)-SUM($U218:IH218),0)</f>
        <v>0</v>
      </c>
      <c r="II220" s="27">
        <f>IF(SUM($U216:II216)&gt;=SUM($U218:II218),SUM($U216:II216)-SUM($U218:II218),0)</f>
        <v>0</v>
      </c>
      <c r="IJ220" s="27">
        <f>IF(SUM($U216:IJ216)&gt;=SUM($U218:IJ218),SUM($U216:IJ216)-SUM($U218:IJ218),0)</f>
        <v>0</v>
      </c>
      <c r="IK220" s="27">
        <f>IF(SUM($U216:IK216)&gt;=SUM($U218:IK218),SUM($U216:IK216)-SUM($U218:IK218),0)</f>
        <v>0</v>
      </c>
      <c r="IL220" s="27">
        <f>IF(SUM($U216:IL216)&gt;=SUM($U218:IL218),SUM($U216:IL216)-SUM($U218:IL218),0)</f>
        <v>0</v>
      </c>
      <c r="IM220" s="27">
        <f>IF(SUM($U216:IM216)&gt;=SUM($U218:IM218),SUM($U216:IM216)-SUM($U218:IM218),0)</f>
        <v>0</v>
      </c>
      <c r="IN220" s="27">
        <f>IF(SUM($U216:IN216)&gt;=SUM($U218:IN218),SUM($U216:IN216)-SUM($U218:IN218),0)</f>
        <v>0</v>
      </c>
      <c r="IO220" s="27">
        <f>IF(SUM($U216:IO216)&gt;=SUM($U218:IO218),SUM($U216:IO216)-SUM($U218:IO218),0)</f>
        <v>0</v>
      </c>
      <c r="IP220" s="27">
        <f>IF(SUM($U216:IP216)&gt;=SUM($U218:IP218),SUM($U216:IP216)-SUM($U218:IP218),0)</f>
        <v>0</v>
      </c>
      <c r="IQ220" s="27">
        <f>IF(SUM($U216:IQ216)&gt;=SUM($U218:IQ218),SUM($U216:IQ216)-SUM($U218:IQ218),0)</f>
        <v>0</v>
      </c>
      <c r="IR220" s="27">
        <f>IF(SUM($U216:IR216)&gt;=SUM($U218:IR218),SUM($U216:IR216)-SUM($U218:IR218),0)</f>
        <v>0</v>
      </c>
      <c r="IS220" s="27">
        <f>IF(SUM($U216:IS216)&gt;=SUM($U218:IS218),SUM($U216:IS216)-SUM($U218:IS218),0)</f>
        <v>0</v>
      </c>
      <c r="IT220" s="27">
        <f>IF(SUM($U216:IT216)&gt;=SUM($U218:IT218),SUM($U216:IT216)-SUM($U218:IT218),0)</f>
        <v>0</v>
      </c>
      <c r="IU220" s="27">
        <f>IF(SUM($U216:IU216)&gt;=SUM($U218:IU218),SUM($U216:IU216)-SUM($U218:IU218),0)</f>
        <v>0</v>
      </c>
      <c r="IV220" s="27">
        <f>IF(SUM($U216:IV216)&gt;=SUM($U218:IV218),SUM($U216:IV216)-SUM($U218:IV218),0)</f>
        <v>0</v>
      </c>
      <c r="IW220" s="27">
        <f>IF(SUM($U216:IW216)&gt;=SUM($U218:IW218),SUM($U216:IW216)-SUM($U218:IW218),0)</f>
        <v>0</v>
      </c>
      <c r="IX220" s="27">
        <f>IF(SUM($U216:IX216)&gt;=SUM($U218:IX218),SUM($U216:IX216)-SUM($U218:IX218),0)</f>
        <v>0</v>
      </c>
      <c r="IY220" s="27">
        <f>IF(SUM($U216:IY216)&gt;=SUM($U218:IY218),SUM($U216:IY216)-SUM($U218:IY218),0)</f>
        <v>0</v>
      </c>
      <c r="IZ220" s="27">
        <f>IF(SUM($U216:IZ216)&gt;=SUM($U218:IZ218),SUM($U216:IZ216)-SUM($U218:IZ218),0)</f>
        <v>0</v>
      </c>
      <c r="JA220" s="27">
        <f>IF(SUM($U216:JA216)&gt;=SUM($U218:JA218),SUM($U216:JA216)-SUM($U218:JA218),0)</f>
        <v>0</v>
      </c>
      <c r="JB220" s="27">
        <f>IF(SUM($U216:JB216)&gt;=SUM($U218:JB218),SUM($U216:JB216)-SUM($U218:JB218),0)</f>
        <v>0</v>
      </c>
      <c r="JC220" s="27">
        <f>IF(SUM($U216:JC216)&gt;=SUM($U218:JC218),SUM($U216:JC216)-SUM($U218:JC218),0)</f>
        <v>0</v>
      </c>
      <c r="JD220" s="27">
        <f>IF(SUM($U216:JD216)&gt;=SUM($U218:JD218),SUM($U216:JD216)-SUM($U218:JD218),0)</f>
        <v>0</v>
      </c>
      <c r="JE220" s="27">
        <f>IF(SUM($U216:JE216)&gt;=SUM($U218:JE218),SUM($U216:JE216)-SUM($U218:JE218),0)</f>
        <v>0</v>
      </c>
      <c r="JF220" s="27">
        <f>IF(SUM($U216:JF216)&gt;=SUM($U218:JF218),SUM($U216:JF216)-SUM($U218:JF218),0)</f>
        <v>0</v>
      </c>
      <c r="JG220" s="27">
        <f>IF(SUM($U216:JG216)&gt;=SUM($U218:JG218),SUM($U216:JG216)-SUM($U218:JG218),0)</f>
        <v>0</v>
      </c>
      <c r="JH220" s="27">
        <f>IF(SUM($U216:JH216)&gt;=SUM($U218:JH218),SUM($U216:JH216)-SUM($U218:JH218),0)</f>
        <v>0</v>
      </c>
      <c r="JI220" s="27">
        <f>IF(SUM($U216:JI216)&gt;=SUM($U218:JI218),SUM($U216:JI216)-SUM($U218:JI218),0)</f>
        <v>0</v>
      </c>
      <c r="JJ220" s="27">
        <f>IF(SUM($U216:JJ216)&gt;=SUM($U218:JJ218),SUM($U216:JJ216)-SUM($U218:JJ218),0)</f>
        <v>0</v>
      </c>
      <c r="JK220" s="27">
        <f>IF(SUM($U216:JK216)&gt;=SUM($U218:JK218),SUM($U216:JK216)-SUM($U218:JK218),0)</f>
        <v>0</v>
      </c>
      <c r="JL220" s="27">
        <f>IF(SUM($U216:JL216)&gt;=SUM($U218:JL218),SUM($U216:JL216)-SUM($U218:JL218),0)</f>
        <v>0</v>
      </c>
      <c r="JM220" s="27">
        <f>IF(SUM($U216:JM216)&gt;=SUM($U218:JM218),SUM($U216:JM216)-SUM($U218:JM218),0)</f>
        <v>0</v>
      </c>
      <c r="JN220" s="27">
        <f>IF(SUM($U216:JN216)&gt;=SUM($U218:JN218),SUM($U216:JN216)-SUM($U218:JN218),0)</f>
        <v>0</v>
      </c>
      <c r="JO220" s="27">
        <f>IF(SUM($U216:JO216)&gt;=SUM($U218:JO218),SUM($U216:JO216)-SUM($U218:JO218),0)</f>
        <v>0</v>
      </c>
      <c r="JP220" s="27">
        <f>IF(SUM($U216:JP216)&gt;=SUM($U218:JP218),SUM($U216:JP216)-SUM($U218:JP218),0)</f>
        <v>0</v>
      </c>
      <c r="JQ220" s="27">
        <f>IF(SUM($U216:JQ216)&gt;=SUM($U218:JQ218),SUM($U216:JQ216)-SUM($U218:JQ218),0)</f>
        <v>0</v>
      </c>
      <c r="JR220" s="27">
        <f>IF(SUM($U216:JR216)&gt;=SUM($U218:JR218),SUM($U216:JR216)-SUM($U218:JR218),0)</f>
        <v>0</v>
      </c>
      <c r="JS220" s="27">
        <f>IF(SUM($U216:JS216)&gt;=SUM($U218:JS218),SUM($U216:JS216)-SUM($U218:JS218),0)</f>
        <v>0</v>
      </c>
      <c r="JT220" s="27">
        <f>IF(SUM($U216:JT216)&gt;=SUM($U218:JT218),SUM($U216:JT216)-SUM($U218:JT218),0)</f>
        <v>0</v>
      </c>
      <c r="JU220" s="27">
        <f>IF(SUM($U216:JU216)&gt;=SUM($U218:JU218),SUM($U216:JU216)-SUM($U218:JU218),0)</f>
        <v>0</v>
      </c>
      <c r="JV220" s="27">
        <f>IF(SUM($U216:JV216)&gt;=SUM($U218:JV218),SUM($U216:JV216)-SUM($U218:JV218),0)</f>
        <v>0</v>
      </c>
      <c r="JW220" s="27">
        <f>IF(SUM($U216:JW216)&gt;=SUM($U218:JW218),SUM($U216:JW216)-SUM($U218:JW218),0)</f>
        <v>0</v>
      </c>
      <c r="JX220" s="27">
        <f>IF(SUM($U216:JX216)&gt;=SUM($U218:JX218),SUM($U216:JX216)-SUM($U218:JX218),0)</f>
        <v>0</v>
      </c>
      <c r="JY220" s="27">
        <f>IF(SUM($U216:JY216)&gt;=SUM($U218:JY218),SUM($U216:JY216)-SUM($U218:JY218),0)</f>
        <v>0</v>
      </c>
      <c r="JZ220" s="27">
        <f>IF(SUM($U216:JZ216)&gt;=SUM($U218:JZ218),SUM($U216:JZ216)-SUM($U218:JZ218),0)</f>
        <v>0</v>
      </c>
      <c r="KA220" s="27">
        <f>IF(SUM($U216:KA216)&gt;=SUM($U218:KA218),SUM($U216:KA216)-SUM($U218:KA218),0)</f>
        <v>0</v>
      </c>
      <c r="KB220" s="27">
        <f>IF(SUM($U216:KB216)&gt;=SUM($U218:KB218),SUM($U216:KB216)-SUM($U218:KB218),0)</f>
        <v>0</v>
      </c>
      <c r="KC220" s="27">
        <f>IF(SUM($U216:KC216)&gt;=SUM($U218:KC218),SUM($U216:KC216)-SUM($U218:KC218),0)</f>
        <v>0</v>
      </c>
      <c r="KD220" s="27">
        <f>IF(SUM($U216:KD216)&gt;=SUM($U218:KD218),SUM($U216:KD216)-SUM($U218:KD218),0)</f>
        <v>0</v>
      </c>
      <c r="KE220" s="27">
        <f>IF(SUM($U216:KE216)&gt;=SUM($U218:KE218),SUM($U216:KE216)-SUM($U218:KE218),0)</f>
        <v>0</v>
      </c>
      <c r="KF220" s="27">
        <f>IF(SUM($U216:KF216)&gt;=SUM($U218:KF218),SUM($U216:KF216)-SUM($U218:KF218),0)</f>
        <v>0</v>
      </c>
      <c r="KG220" s="27">
        <f>IF(SUM($U216:KG216)&gt;=SUM($U218:KG218),SUM($U216:KG216)-SUM($U218:KG218),0)</f>
        <v>0</v>
      </c>
      <c r="KH220" s="27">
        <f>IF(SUM($U216:KH216)&gt;=SUM($U218:KH218),SUM($U216:KH216)-SUM($U218:KH218),0)</f>
        <v>0</v>
      </c>
      <c r="KI220" s="27">
        <f>IF(SUM($U216:KI216)&gt;=SUM($U218:KI218),SUM($U216:KI216)-SUM($U218:KI218),0)</f>
        <v>0</v>
      </c>
      <c r="KJ220" s="27">
        <f>IF(SUM($U216:KJ216)&gt;=SUM($U218:KJ218),SUM($U216:KJ216)-SUM($U218:KJ218),0)</f>
        <v>0</v>
      </c>
      <c r="KK220" s="27">
        <f>IF(SUM($U216:KK216)&gt;=SUM($U218:KK218),SUM($U216:KK216)-SUM($U218:KK218),0)</f>
        <v>0</v>
      </c>
      <c r="KL220" s="27">
        <f>IF(SUM($U216:KL216)&gt;=SUM($U218:KL218),SUM($U216:KL216)-SUM($U218:KL218),0)</f>
        <v>0</v>
      </c>
      <c r="KM220" s="27">
        <f>IF(SUM($U216:KM216)&gt;=SUM($U218:KM218),SUM($U216:KM216)-SUM($U218:KM218),0)</f>
        <v>0</v>
      </c>
      <c r="KN220" s="27">
        <f>IF(SUM($U216:KN216)&gt;=SUM($U218:KN218),SUM($U216:KN216)-SUM($U218:KN218),0)</f>
        <v>0</v>
      </c>
      <c r="KO220" s="27">
        <f>IF(SUM($U216:KO216)&gt;=SUM($U218:KO218),SUM($U216:KO216)-SUM($U218:KO218),0)</f>
        <v>0</v>
      </c>
      <c r="KP220" s="27">
        <f>IF(SUM($U216:KP216)&gt;=SUM($U218:KP218),SUM($U216:KP216)-SUM($U218:KP218),0)</f>
        <v>0</v>
      </c>
      <c r="KQ220" s="27">
        <f>IF(SUM($U216:KQ216)&gt;=SUM($U218:KQ218),SUM($U216:KQ216)-SUM($U218:KQ218),0)</f>
        <v>0</v>
      </c>
      <c r="KR220" s="27">
        <f>IF(SUM($U216:KR216)&gt;=SUM($U218:KR218),SUM($U216:KR216)-SUM($U218:KR218),0)</f>
        <v>0</v>
      </c>
      <c r="KS220" s="27">
        <f>IF(SUM($U216:KS216)&gt;=SUM($U218:KS218),SUM($U216:KS216)-SUM($U218:KS218),0)</f>
        <v>0</v>
      </c>
      <c r="KT220" s="27">
        <f>IF(SUM($U216:KT216)&gt;=SUM($U218:KT218),SUM($U216:KT216)-SUM($U218:KT218),0)</f>
        <v>0</v>
      </c>
      <c r="KU220" s="27">
        <f>IF(SUM($U216:KU216)&gt;=SUM($U218:KU218),SUM($U216:KU216)-SUM($U218:KU218),0)</f>
        <v>0</v>
      </c>
      <c r="KV220" s="27">
        <f>IF(SUM($U216:KV216)&gt;=SUM($U218:KV218),SUM($U216:KV216)-SUM($U218:KV218),0)</f>
        <v>0</v>
      </c>
      <c r="KW220" s="27">
        <f>IF(SUM($U216:KW216)&gt;=SUM($U218:KW218),SUM($U216:KW216)-SUM($U218:KW218),0)</f>
        <v>0</v>
      </c>
      <c r="KX220" s="27">
        <f>IF(SUM($U216:KX216)&gt;=SUM($U218:KX218),SUM($U216:KX216)-SUM($U218:KX218),0)</f>
        <v>0</v>
      </c>
      <c r="KY220" s="27">
        <f>IF(SUM($U216:KY216)&gt;=SUM($U218:KY218),SUM($U216:KY216)-SUM($U218:KY218),0)</f>
        <v>0</v>
      </c>
      <c r="KZ220" s="27">
        <f>IF(SUM($U216:KZ216)&gt;=SUM($U218:KZ218),SUM($U216:KZ216)-SUM($U218:KZ218),0)</f>
        <v>0</v>
      </c>
      <c r="LA220" s="27">
        <f>IF(SUM($U216:LA216)&gt;=SUM($U218:LA218),SUM($U216:LA216)-SUM($U218:LA218),0)</f>
        <v>0</v>
      </c>
      <c r="LB220" s="27">
        <f>IF(SUM($U216:LB216)&gt;=SUM($U218:LB218),SUM($U216:LB216)-SUM($U218:LB218),0)</f>
        <v>0</v>
      </c>
      <c r="LC220" s="27">
        <f>IF(SUM($U216:LC216)&gt;=SUM($U218:LC218),SUM($U216:LC216)-SUM($U218:LC218),0)</f>
        <v>0</v>
      </c>
      <c r="LD220" s="27">
        <f>IF(SUM($U216:LD216)&gt;=SUM($U218:LD218),SUM($U216:LD216)-SUM($U218:LD218),0)</f>
        <v>0</v>
      </c>
      <c r="LE220" s="27">
        <f>IF(SUM($U216:LE216)&gt;=SUM($U218:LE218),SUM($U216:LE216)-SUM($U218:LE218),0)</f>
        <v>0</v>
      </c>
      <c r="LF220" s="27">
        <f>IF(SUM($U216:LF216)&gt;=SUM($U218:LF218),SUM($U216:LF216)-SUM($U218:LF218),0)</f>
        <v>0</v>
      </c>
      <c r="LG220" s="27">
        <f>IF(SUM($U216:LG216)&gt;=SUM($U218:LG218),SUM($U216:LG216)-SUM($U218:LG218),0)</f>
        <v>0</v>
      </c>
      <c r="LH220" s="27">
        <f>IF(SUM($U216:LH216)&gt;=SUM($U218:LH218),SUM($U216:LH216)-SUM($U218:LH218),0)</f>
        <v>0</v>
      </c>
      <c r="LI220" s="27">
        <f>IF(SUM($U216:LI216)&gt;=SUM($U218:LI218),SUM($U216:LI216)-SUM($U218:LI218),0)</f>
        <v>0</v>
      </c>
      <c r="LJ220" s="27">
        <f>IF(SUM($U216:LJ216)&gt;=SUM($U218:LJ218),SUM($U216:LJ216)-SUM($U218:LJ218),0)</f>
        <v>0</v>
      </c>
      <c r="LK220" s="27">
        <f>IF(SUM($U216:LK216)&gt;=SUM($U218:LK218),SUM($U216:LK216)-SUM($U218:LK218),0)</f>
        <v>0</v>
      </c>
      <c r="LL220" s="27">
        <f>IF(SUM($U216:LL216)&gt;=SUM($U218:LL218),SUM($U216:LL216)-SUM($U218:LL218),0)</f>
        <v>0</v>
      </c>
      <c r="LM220" s="27">
        <f>IF(SUM($U216:LM216)&gt;=SUM($U218:LM218),SUM($U216:LM216)-SUM($U218:LM218),0)</f>
        <v>0</v>
      </c>
      <c r="LN220" s="27">
        <f>IF(SUM($U216:LN216)&gt;=SUM($U218:LN218),SUM($U216:LN216)-SUM($U218:LN218),0)</f>
        <v>0</v>
      </c>
      <c r="LO220" s="27">
        <f>IF(SUM($U216:LO216)&gt;=SUM($U218:LO218),SUM($U216:LO216)-SUM($U218:LO218),0)</f>
        <v>0</v>
      </c>
      <c r="LP220" s="27">
        <f>IF(SUM($U216:LP216)&gt;=SUM($U218:LP218),SUM($U216:LP216)-SUM($U218:LP218),0)</f>
        <v>0</v>
      </c>
      <c r="LQ220" s="27">
        <f>IF(SUM($U216:LQ216)&gt;=SUM($U218:LQ218),SUM($U216:LQ216)-SUM($U218:LQ218),0)</f>
        <v>0</v>
      </c>
      <c r="LR220" s="27">
        <f>IF(SUM($U216:LR216)&gt;=SUM($U218:LR218),SUM($U216:LR216)-SUM($U218:LR218),0)</f>
        <v>0</v>
      </c>
      <c r="LS220" s="27">
        <f>IF(SUM($U216:LS216)&gt;=SUM($U218:LS218),SUM($U216:LS216)-SUM($U218:LS218),0)</f>
        <v>0</v>
      </c>
      <c r="LT220" s="27">
        <f>IF(SUM($U216:LT216)&gt;=SUM($U218:LT218),SUM($U216:LT216)-SUM($U218:LT218),0)</f>
        <v>0</v>
      </c>
      <c r="LU220" s="27">
        <f>IF(SUM($U216:LU216)&gt;=SUM($U218:LU218),SUM($U216:LU216)-SUM($U218:LU218),0)</f>
        <v>0</v>
      </c>
      <c r="LV220" s="27">
        <f>IF(SUM($U216:LV216)&gt;=SUM($U218:LV218),SUM($U216:LV216)-SUM($U218:LV218),0)</f>
        <v>0</v>
      </c>
      <c r="LW220" s="27">
        <f>IF(SUM($U216:LW216)&gt;=SUM($U218:LW218),SUM($U216:LW216)-SUM($U218:LW218),0)</f>
        <v>0</v>
      </c>
      <c r="LX220" s="27">
        <f>IF(SUM($U216:LX216)&gt;=SUM($U218:LX218),SUM($U216:LX216)-SUM($U218:LX218),0)</f>
        <v>0</v>
      </c>
      <c r="LY220" s="27">
        <f>IF(SUM($U216:LY216)&gt;=SUM($U218:LY218),SUM($U216:LY216)-SUM($U218:LY218),0)</f>
        <v>0</v>
      </c>
      <c r="LZ220" s="27">
        <f>IF(SUM($U216:LZ216)&gt;=SUM($U218:LZ218),SUM($U216:LZ216)-SUM($U218:LZ218),0)</f>
        <v>0</v>
      </c>
      <c r="MA220" s="27">
        <f>IF(SUM($U216:MA216)&gt;=SUM($U218:MA218),SUM($U216:MA216)-SUM($U218:MA218),0)</f>
        <v>0</v>
      </c>
      <c r="MB220" s="27">
        <f>IF(SUM($U216:MB216)&gt;=SUM($U218:MB218),SUM($U216:MB216)-SUM($U218:MB218),0)</f>
        <v>0</v>
      </c>
      <c r="MC220" s="27">
        <f>IF(SUM($U216:MC216)&gt;=SUM($U218:MC218),SUM($U216:MC216)-SUM($U218:MC218),0)</f>
        <v>0</v>
      </c>
      <c r="MD220" s="27">
        <f>IF(SUM($U216:MD216)&gt;=SUM($U218:MD218),SUM($U216:MD216)-SUM($U218:MD218),0)</f>
        <v>0</v>
      </c>
      <c r="ME220" s="27">
        <f>IF(SUM($U216:ME216)&gt;=SUM($U218:ME218),SUM($U216:ME216)-SUM($U218:ME218),0)</f>
        <v>0</v>
      </c>
      <c r="MF220" s="27">
        <f>IF(SUM($U216:MF216)&gt;=SUM($U218:MF218),SUM($U216:MF216)-SUM($U218:MF218),0)</f>
        <v>0</v>
      </c>
      <c r="MG220" s="27">
        <f>IF(SUM($U216:MG216)&gt;=SUM($U218:MG218),SUM($U216:MG216)-SUM($U218:MG218),0)</f>
        <v>0</v>
      </c>
      <c r="MH220" s="27">
        <f>IF(SUM($U216:MH216)&gt;=SUM($U218:MH218),SUM($U216:MH216)-SUM($U218:MH218),0)</f>
        <v>0</v>
      </c>
      <c r="MI220" s="27">
        <f>IF(SUM($U216:MI216)&gt;=SUM($U218:MI218),SUM($U216:MI216)-SUM($U218:MI218),0)</f>
        <v>0</v>
      </c>
      <c r="MJ220" s="27">
        <f>IF(SUM($U216:MJ216)&gt;=SUM($U218:MJ218),SUM($U216:MJ216)-SUM($U218:MJ218),0)</f>
        <v>0</v>
      </c>
      <c r="MK220" s="27">
        <f>IF(SUM($U216:MK216)&gt;=SUM($U218:MK218),SUM($U216:MK216)-SUM($U218:MK218),0)</f>
        <v>0</v>
      </c>
      <c r="ML220" s="27">
        <f>IF(SUM($U216:ML216)&gt;=SUM($U218:ML218),SUM($U216:ML216)-SUM($U218:ML218),0)</f>
        <v>0</v>
      </c>
      <c r="MM220" s="27">
        <f>IF(SUM($U216:MM216)&gt;=SUM($U218:MM218),SUM($U216:MM216)-SUM($U218:MM218),0)</f>
        <v>0</v>
      </c>
      <c r="MN220" s="27">
        <f>IF(SUM($U216:MN216)&gt;=SUM($U218:MN218),SUM($U216:MN216)-SUM($U218:MN218),0)</f>
        <v>0</v>
      </c>
      <c r="MO220" s="27">
        <f>IF(SUM($U216:MO216)&gt;=SUM($U218:MO218),SUM($U216:MO216)-SUM($U218:MO218),0)</f>
        <v>0</v>
      </c>
      <c r="MP220" s="27">
        <f>IF(SUM($U216:MP216)&gt;=SUM($U218:MP218),SUM($U216:MP216)-SUM($U218:MP218),0)</f>
        <v>0</v>
      </c>
      <c r="MQ220" s="27">
        <f>IF(SUM($U216:MQ216)&gt;=SUM($U218:MQ218),SUM($U216:MQ216)-SUM($U218:MQ218),0)</f>
        <v>0</v>
      </c>
      <c r="MR220" s="27">
        <f>IF(SUM($U216:MR216)&gt;=SUM($U218:MR218),SUM($U216:MR216)-SUM($U218:MR218),0)</f>
        <v>0</v>
      </c>
      <c r="MS220" s="27">
        <f>IF(SUM($U216:MS216)&gt;=SUM($U218:MS218),SUM($U216:MS216)-SUM($U218:MS218),0)</f>
        <v>0</v>
      </c>
      <c r="MT220" s="27">
        <f>IF(SUM($U216:MT216)&gt;=SUM($U218:MT218),SUM($U216:MT216)-SUM($U218:MT218),0)</f>
        <v>0</v>
      </c>
      <c r="MU220" s="27">
        <f>IF(SUM($U216:MU216)&gt;=SUM($U218:MU218),SUM($U216:MU216)-SUM($U218:MU218),0)</f>
        <v>0</v>
      </c>
      <c r="MV220" s="27">
        <f>IF(SUM($U216:MV216)&gt;=SUM($U218:MV218),SUM($U216:MV216)-SUM($U218:MV218),0)</f>
        <v>0</v>
      </c>
      <c r="MW220" s="27">
        <f>IF(SUM($U216:MW216)&gt;=SUM($U218:MW218),SUM($U216:MW216)-SUM($U218:MW218),0)</f>
        <v>0</v>
      </c>
      <c r="MX220" s="27">
        <f>IF(SUM($U216:MX216)&gt;=SUM($U218:MX218),SUM($U216:MX216)-SUM($U218:MX218),0)</f>
        <v>0</v>
      </c>
      <c r="MY220" s="27">
        <f>IF(SUM($U216:MY216)&gt;=SUM($U218:MY218),SUM($U216:MY216)-SUM($U218:MY218),0)</f>
        <v>0</v>
      </c>
      <c r="MZ220" s="27">
        <f>IF(SUM($U216:MZ216)&gt;=SUM($U218:MZ218),SUM($U216:MZ216)-SUM($U218:MZ218),0)</f>
        <v>0</v>
      </c>
      <c r="NA220" s="27">
        <f>IF(SUM($U216:NA216)&gt;=SUM($U218:NA218),SUM($U216:NA216)-SUM($U218:NA218),0)</f>
        <v>0</v>
      </c>
      <c r="NB220" s="27">
        <f>IF(SUM($U216:NB216)&gt;=SUM($U218:NB218),SUM($U216:NB216)-SUM($U218:NB218),0)</f>
        <v>0</v>
      </c>
      <c r="NC220" s="27">
        <f>IF(SUM($U216:NC216)&gt;=SUM($U218:NC218),SUM($U216:NC216)-SUM($U218:NC218),0)</f>
        <v>0</v>
      </c>
      <c r="ND220" s="27">
        <f>IF(SUM($U216:ND216)&gt;=SUM($U218:ND218),SUM($U216:ND216)-SUM($U218:ND218),0)</f>
        <v>0</v>
      </c>
      <c r="NE220" s="27">
        <f>IF(SUM($U216:NE216)&gt;=SUM($U218:NE218),SUM($U216:NE216)-SUM($U218:NE218),0)</f>
        <v>0</v>
      </c>
      <c r="NF220" s="27">
        <f>IF(SUM($U216:NF216)&gt;=SUM($U218:NF218),SUM($U216:NF216)-SUM($U218:NF218),0)</f>
        <v>0</v>
      </c>
      <c r="NG220" s="27">
        <f>IF(SUM($U216:NG216)&gt;=SUM($U218:NG218),SUM($U216:NG216)-SUM($U218:NG218),0)</f>
        <v>0</v>
      </c>
      <c r="NH220" s="27">
        <f>IF(SUM($U216:NH216)&gt;=SUM($U218:NH218),SUM($U216:NH216)-SUM($U218:NH218),0)</f>
        <v>0</v>
      </c>
      <c r="NI220" s="27">
        <f>IF(SUM($U216:NI216)&gt;=SUM($U218:NI218),SUM($U216:NI216)-SUM($U218:NI218),0)</f>
        <v>0</v>
      </c>
      <c r="NJ220" s="27">
        <f>IF(SUM($U216:NJ216)&gt;=SUM($U218:NJ218),SUM($U216:NJ216)-SUM($U218:NJ218),0)</f>
        <v>0</v>
      </c>
      <c r="NK220" s="27">
        <f>IF(SUM($U216:NK216)&gt;=SUM($U218:NK218),SUM($U216:NK216)-SUM($U218:NK218),0)</f>
        <v>0</v>
      </c>
      <c r="NL220" s="27">
        <f>IF(SUM($U216:NL216)&gt;=SUM($U218:NL218),SUM($U216:NL216)-SUM($U218:NL218),0)</f>
        <v>0</v>
      </c>
      <c r="NM220" s="27">
        <f>IF(SUM($U216:NM216)&gt;=SUM($U218:NM218),SUM($U216:NM216)-SUM($U218:NM218),0)</f>
        <v>0</v>
      </c>
      <c r="NN220" s="27">
        <f>IF(SUM($U216:NN216)&gt;=SUM($U218:NN218),SUM($U216:NN216)-SUM($U218:NN218),0)</f>
        <v>0</v>
      </c>
      <c r="NO220" s="27">
        <f>IF(SUM($U216:NO216)&gt;=SUM($U218:NO218),SUM($U216:NO216)-SUM($U218:NO218),0)</f>
        <v>0</v>
      </c>
      <c r="NP220" s="27">
        <f>IF(SUM($U216:NP216)&gt;=SUM($U218:NP218),SUM($U216:NP216)-SUM($U218:NP218),0)</f>
        <v>0</v>
      </c>
      <c r="NQ220" s="27">
        <f>IF(SUM($U216:NQ216)&gt;=SUM($U218:NQ218),SUM($U216:NQ216)-SUM($U218:NQ218),0)</f>
        <v>0</v>
      </c>
      <c r="NR220" s="27">
        <f>IF(SUM($U216:NR216)&gt;=SUM($U218:NR218),SUM($U216:NR216)-SUM($U218:NR218),0)</f>
        <v>0</v>
      </c>
      <c r="NS220" s="27">
        <f>IF(SUM($U216:NS216)&gt;=SUM($U218:NS218),SUM($U216:NS216)-SUM($U218:NS218),0)</f>
        <v>0</v>
      </c>
      <c r="NT220" s="27">
        <f>IF(SUM($U216:NT216)&gt;=SUM($U218:NT218),SUM($U216:NT216)-SUM($U218:NT218),0)</f>
        <v>0</v>
      </c>
      <c r="NU220" s="27">
        <f>IF(SUM($U216:NU216)&gt;=SUM($U218:NU218),SUM($U216:NU216)-SUM($U218:NU218),0)</f>
        <v>0</v>
      </c>
      <c r="NV220" s="27">
        <f>IF(SUM($U216:NV216)&gt;=SUM($U218:NV218),SUM($U216:NV216)-SUM($U218:NV218),0)</f>
        <v>0</v>
      </c>
    </row>
    <row r="221" spans="1:386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8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</row>
    <row r="222" spans="1:386" s="7" customFormat="1" x14ac:dyDescent="0.25">
      <c r="A222" s="5"/>
      <c r="B222" s="5"/>
      <c r="C222" s="5"/>
      <c r="D222" s="5"/>
      <c r="E222" s="5"/>
      <c r="F222" s="5"/>
      <c r="G222" s="5" t="str">
        <f>KPI!$L$58</f>
        <v>Авансы по прочим постоянным расходам</v>
      </c>
      <c r="H222" s="5"/>
      <c r="I222" s="5"/>
      <c r="J222" s="20" t="str">
        <f>IF($G222="","",INDEX(KPI!$N$11:$N$121,SUMIFS(KPI!$K$11:$K$121,KPI!$L$11:$L$121,$G222)))</f>
        <v>тыс.руб.</v>
      </c>
      <c r="K222" s="5"/>
      <c r="L222" s="5"/>
      <c r="M222" s="5"/>
      <c r="N222" s="5"/>
      <c r="O222" s="5"/>
      <c r="P222" s="5"/>
      <c r="Q222" s="5"/>
      <c r="R222" s="27"/>
      <c r="S222" s="5"/>
      <c r="T222" s="5"/>
      <c r="U222" s="27">
        <f>IF(SUM($U216:U216)&lt;SUM($U218:U218),-(SUM($U216:U216)-SUM($U218:U218)),0)</f>
        <v>0</v>
      </c>
      <c r="V222" s="27">
        <f>IF(SUM($U216:V216)&lt;SUM($U218:V218),-(SUM($U216:V216)-SUM($U218:V218)),0)</f>
        <v>0</v>
      </c>
      <c r="W222" s="27">
        <f>IF(SUM($U216:W216)&lt;SUM($U218:W218),-(SUM($U216:W216)-SUM($U218:W218)),0)</f>
        <v>0</v>
      </c>
      <c r="X222" s="27">
        <f>IF(SUM($U216:X216)&lt;SUM($U218:X218),-(SUM($U216:X216)-SUM($U218:X218)),0)</f>
        <v>0</v>
      </c>
      <c r="Y222" s="27">
        <f>IF(SUM($U216:Y216)&lt;SUM($U218:Y218),-(SUM($U216:Y216)-SUM($U218:Y218)),0)</f>
        <v>0</v>
      </c>
      <c r="Z222" s="27">
        <f>IF(SUM($U216:Z216)&lt;SUM($U218:Z218),-(SUM($U216:Z216)-SUM($U218:Z218)),0)</f>
        <v>0</v>
      </c>
      <c r="AA222" s="27">
        <f>IF(SUM($U216:AA216)&lt;SUM($U218:AA218),-(SUM($U216:AA216)-SUM($U218:AA218)),0)</f>
        <v>0</v>
      </c>
      <c r="AB222" s="27">
        <f>IF(SUM($U216:AB216)&lt;SUM($U218:AB218),-(SUM($U216:AB216)-SUM($U218:AB218)),0)</f>
        <v>0</v>
      </c>
      <c r="AC222" s="27">
        <f>IF(SUM($U216:AC216)&lt;SUM($U218:AC218),-(SUM($U216:AC216)-SUM($U218:AC218)),0)</f>
        <v>0</v>
      </c>
      <c r="AD222" s="27">
        <f>IF(SUM($U216:AD216)&lt;SUM($U218:AD218),-(SUM($U216:AD216)-SUM($U218:AD218)),0)</f>
        <v>0</v>
      </c>
      <c r="AE222" s="27">
        <f>IF(SUM($U216:AE216)&lt;SUM($U218:AE218),-(SUM($U216:AE216)-SUM($U218:AE218)),0)</f>
        <v>0</v>
      </c>
      <c r="AF222" s="27">
        <f>IF(SUM($U216:AF216)&lt;SUM($U218:AF218),-(SUM($U216:AF216)-SUM($U218:AF218)),0)</f>
        <v>0</v>
      </c>
      <c r="AG222" s="27">
        <f>IF(SUM($U216:AG216)&lt;SUM($U218:AG218),-(SUM($U216:AG216)-SUM($U218:AG218)),0)</f>
        <v>0</v>
      </c>
      <c r="AH222" s="27">
        <f>IF(SUM($U216:AH216)&lt;SUM($U218:AH218),-(SUM($U216:AH216)-SUM($U218:AH218)),0)</f>
        <v>0</v>
      </c>
      <c r="AI222" s="27">
        <f>IF(SUM($U216:AI216)&lt;SUM($U218:AI218),-(SUM($U216:AI216)-SUM($U218:AI218)),0)</f>
        <v>0</v>
      </c>
      <c r="AJ222" s="27">
        <f>IF(SUM($U216:AJ216)&lt;SUM($U218:AJ218),-(SUM($U216:AJ216)-SUM($U218:AJ218)),0)</f>
        <v>0</v>
      </c>
      <c r="AK222" s="27">
        <f>IF(SUM($U216:AK216)&lt;SUM($U218:AK218),-(SUM($U216:AK216)-SUM($U218:AK218)),0)</f>
        <v>0</v>
      </c>
      <c r="AL222" s="27">
        <f>IF(SUM($U216:AL216)&lt;SUM($U218:AL218),-(SUM($U216:AL216)-SUM($U218:AL218)),0)</f>
        <v>0</v>
      </c>
      <c r="AM222" s="27">
        <f>IF(SUM($U216:AM216)&lt;SUM($U218:AM218),-(SUM($U216:AM216)-SUM($U218:AM218)),0)</f>
        <v>0</v>
      </c>
      <c r="AN222" s="27">
        <f>IF(SUM($U216:AN216)&lt;SUM($U218:AN218),-(SUM($U216:AN216)-SUM($U218:AN218)),0)</f>
        <v>0</v>
      </c>
      <c r="AO222" s="27">
        <f>IF(SUM($U216:AO216)&lt;SUM($U218:AO218),-(SUM($U216:AO216)-SUM($U218:AO218)),0)</f>
        <v>0</v>
      </c>
      <c r="AP222" s="27">
        <f>IF(SUM($U216:AP216)&lt;SUM($U218:AP218),-(SUM($U216:AP216)-SUM($U218:AP218)),0)</f>
        <v>0</v>
      </c>
      <c r="AQ222" s="27">
        <f>IF(SUM($U216:AQ216)&lt;SUM($U218:AQ218),-(SUM($U216:AQ216)-SUM($U218:AQ218)),0)</f>
        <v>0</v>
      </c>
      <c r="AR222" s="27">
        <f>IF(SUM($U216:AR216)&lt;SUM($U218:AR218),-(SUM($U216:AR216)-SUM($U218:AR218)),0)</f>
        <v>0</v>
      </c>
      <c r="AS222" s="27">
        <f>IF(SUM($U216:AS216)&lt;SUM($U218:AS218),-(SUM($U216:AS216)-SUM($U218:AS218)),0)</f>
        <v>0</v>
      </c>
      <c r="AT222" s="27">
        <f>IF(SUM($U216:AT216)&lt;SUM($U218:AT218),-(SUM($U216:AT216)-SUM($U218:AT218)),0)</f>
        <v>0</v>
      </c>
      <c r="AU222" s="27">
        <f>IF(SUM($U216:AU216)&lt;SUM($U218:AU218),-(SUM($U216:AU216)-SUM($U218:AU218)),0)</f>
        <v>0</v>
      </c>
      <c r="AV222" s="27">
        <f>IF(SUM($U216:AV216)&lt;SUM($U218:AV218),-(SUM($U216:AV216)-SUM($U218:AV218)),0)</f>
        <v>0</v>
      </c>
      <c r="AW222" s="27">
        <f>IF(SUM($U216:AW216)&lt;SUM($U218:AW218),-(SUM($U216:AW216)-SUM($U218:AW218)),0)</f>
        <v>0</v>
      </c>
      <c r="AX222" s="27">
        <f>IF(SUM($U216:AX216)&lt;SUM($U218:AX218),-(SUM($U216:AX216)-SUM($U218:AX218)),0)</f>
        <v>0</v>
      </c>
      <c r="AY222" s="27">
        <f>IF(SUM($U216:AY216)&lt;SUM($U218:AY218),-(SUM($U216:AY216)-SUM($U218:AY218)),0)</f>
        <v>0</v>
      </c>
      <c r="AZ222" s="27">
        <f>IF(SUM($U216:AZ216)&lt;SUM($U218:AZ218),-(SUM($U216:AZ216)-SUM($U218:AZ218)),0)</f>
        <v>0</v>
      </c>
      <c r="BA222" s="27">
        <f>IF(SUM($U216:BA216)&lt;SUM($U218:BA218),-(SUM($U216:BA216)-SUM($U218:BA218)),0)</f>
        <v>0</v>
      </c>
      <c r="BB222" s="27">
        <f>IF(SUM($U216:BB216)&lt;SUM($U218:BB218),-(SUM($U216:BB216)-SUM($U218:BB218)),0)</f>
        <v>0</v>
      </c>
      <c r="BC222" s="27">
        <f>IF(SUM($U216:BC216)&lt;SUM($U218:BC218),-(SUM($U216:BC216)-SUM($U218:BC218)),0)</f>
        <v>0</v>
      </c>
      <c r="BD222" s="27">
        <f>IF(SUM($U216:BD216)&lt;SUM($U218:BD218),-(SUM($U216:BD216)-SUM($U218:BD218)),0)</f>
        <v>0</v>
      </c>
      <c r="BE222" s="27">
        <f>IF(SUM($U216:BE216)&lt;SUM($U218:BE218),-(SUM($U216:BE216)-SUM($U218:BE218)),0)</f>
        <v>0</v>
      </c>
      <c r="BF222" s="27">
        <f>IF(SUM($U216:BF216)&lt;SUM($U218:BF218),-(SUM($U216:BF216)-SUM($U218:BF218)),0)</f>
        <v>0</v>
      </c>
      <c r="BG222" s="27">
        <f>IF(SUM($U216:BG216)&lt;SUM($U218:BG218),-(SUM($U216:BG216)-SUM($U218:BG218)),0)</f>
        <v>0</v>
      </c>
      <c r="BH222" s="27">
        <f>IF(SUM($U216:BH216)&lt;SUM($U218:BH218),-(SUM($U216:BH216)-SUM($U218:BH218)),0)</f>
        <v>0</v>
      </c>
      <c r="BI222" s="27">
        <f>IF(SUM($U216:BI216)&lt;SUM($U218:BI218),-(SUM($U216:BI216)-SUM($U218:BI218)),0)</f>
        <v>0</v>
      </c>
      <c r="BJ222" s="27">
        <f>IF(SUM($U216:BJ216)&lt;SUM($U218:BJ218),-(SUM($U216:BJ216)-SUM($U218:BJ218)),0)</f>
        <v>0</v>
      </c>
      <c r="BK222" s="27">
        <f>IF(SUM($U216:BK216)&lt;SUM($U218:BK218),-(SUM($U216:BK216)-SUM($U218:BK218)),0)</f>
        <v>0</v>
      </c>
      <c r="BL222" s="27">
        <f>IF(SUM($U216:BL216)&lt;SUM($U218:BL218),-(SUM($U216:BL216)-SUM($U218:BL218)),0)</f>
        <v>0</v>
      </c>
      <c r="BM222" s="27">
        <f>IF(SUM($U216:BM216)&lt;SUM($U218:BM218),-(SUM($U216:BM216)-SUM($U218:BM218)),0)</f>
        <v>0</v>
      </c>
      <c r="BN222" s="27">
        <f>IF(SUM($U216:BN216)&lt;SUM($U218:BN218),-(SUM($U216:BN216)-SUM($U218:BN218)),0)</f>
        <v>0</v>
      </c>
      <c r="BO222" s="27">
        <f>IF(SUM($U216:BO216)&lt;SUM($U218:BO218),-(SUM($U216:BO216)-SUM($U218:BO218)),0)</f>
        <v>0</v>
      </c>
      <c r="BP222" s="27">
        <f>IF(SUM($U216:BP216)&lt;SUM($U218:BP218),-(SUM($U216:BP216)-SUM($U218:BP218)),0)</f>
        <v>0</v>
      </c>
      <c r="BQ222" s="27">
        <f>IF(SUM($U216:BQ216)&lt;SUM($U218:BQ218),-(SUM($U216:BQ216)-SUM($U218:BQ218)),0)</f>
        <v>0</v>
      </c>
      <c r="BR222" s="27">
        <f>IF(SUM($U216:BR216)&lt;SUM($U218:BR218),-(SUM($U216:BR216)-SUM($U218:BR218)),0)</f>
        <v>0</v>
      </c>
      <c r="BS222" s="27">
        <f>IF(SUM($U216:BS216)&lt;SUM($U218:BS218),-(SUM($U216:BS216)-SUM($U218:BS218)),0)</f>
        <v>0</v>
      </c>
      <c r="BT222" s="27">
        <f>IF(SUM($U216:BT216)&lt;SUM($U218:BT218),-(SUM($U216:BT216)-SUM($U218:BT218)),0)</f>
        <v>0</v>
      </c>
      <c r="BU222" s="27">
        <f>IF(SUM($U216:BU216)&lt;SUM($U218:BU218),-(SUM($U216:BU216)-SUM($U218:BU218)),0)</f>
        <v>0</v>
      </c>
      <c r="BV222" s="27">
        <f>IF(SUM($U216:BV216)&lt;SUM($U218:BV218),-(SUM($U216:BV216)-SUM($U218:BV218)),0)</f>
        <v>0</v>
      </c>
      <c r="BW222" s="27">
        <f>IF(SUM($U216:BW216)&lt;SUM($U218:BW218),-(SUM($U216:BW216)-SUM($U218:BW218)),0)</f>
        <v>0</v>
      </c>
      <c r="BX222" s="27">
        <f>IF(SUM($U216:BX216)&lt;SUM($U218:BX218),-(SUM($U216:BX216)-SUM($U218:BX218)),0)</f>
        <v>0</v>
      </c>
      <c r="BY222" s="27">
        <f>IF(SUM($U216:BY216)&lt;SUM($U218:BY218),-(SUM($U216:BY216)-SUM($U218:BY218)),0)</f>
        <v>0</v>
      </c>
      <c r="BZ222" s="27">
        <f>IF(SUM($U216:BZ216)&lt;SUM($U218:BZ218),-(SUM($U216:BZ216)-SUM($U218:BZ218)),0)</f>
        <v>0</v>
      </c>
      <c r="CA222" s="27">
        <f>IF(SUM($U216:CA216)&lt;SUM($U218:CA218),-(SUM($U216:CA216)-SUM($U218:CA218)),0)</f>
        <v>0</v>
      </c>
      <c r="CB222" s="27">
        <f>IF(SUM($U216:CB216)&lt;SUM($U218:CB218),-(SUM($U216:CB216)-SUM($U218:CB218)),0)</f>
        <v>0</v>
      </c>
      <c r="CC222" s="27">
        <f>IF(SUM($U216:CC216)&lt;SUM($U218:CC218),-(SUM($U216:CC216)-SUM($U218:CC218)),0)</f>
        <v>0</v>
      </c>
      <c r="CD222" s="27">
        <f>IF(SUM($U216:CD216)&lt;SUM($U218:CD218),-(SUM($U216:CD216)-SUM($U218:CD218)),0)</f>
        <v>0</v>
      </c>
      <c r="CE222" s="27">
        <f>IF(SUM($U216:CE216)&lt;SUM($U218:CE218),-(SUM($U216:CE216)-SUM($U218:CE218)),0)</f>
        <v>0</v>
      </c>
      <c r="CF222" s="27">
        <f>IF(SUM($U216:CF216)&lt;SUM($U218:CF218),-(SUM($U216:CF216)-SUM($U218:CF218)),0)</f>
        <v>0</v>
      </c>
      <c r="CG222" s="27">
        <f>IF(SUM($U216:CG216)&lt;SUM($U218:CG218),-(SUM($U216:CG216)-SUM($U218:CG218)),0)</f>
        <v>0</v>
      </c>
      <c r="CH222" s="27">
        <f>IF(SUM($U216:CH216)&lt;SUM($U218:CH218),-(SUM($U216:CH216)-SUM($U218:CH218)),0)</f>
        <v>0</v>
      </c>
      <c r="CI222" s="27">
        <f>IF(SUM($U216:CI216)&lt;SUM($U218:CI218),-(SUM($U216:CI216)-SUM($U218:CI218)),0)</f>
        <v>0</v>
      </c>
      <c r="CJ222" s="27">
        <f>IF(SUM($U216:CJ216)&lt;SUM($U218:CJ218),-(SUM($U216:CJ216)-SUM($U218:CJ218)),0)</f>
        <v>0</v>
      </c>
      <c r="CK222" s="27">
        <f>IF(SUM($U216:CK216)&lt;SUM($U218:CK218),-(SUM($U216:CK216)-SUM($U218:CK218)),0)</f>
        <v>0</v>
      </c>
      <c r="CL222" s="27">
        <f>IF(SUM($U216:CL216)&lt;SUM($U218:CL218),-(SUM($U216:CL216)-SUM($U218:CL218)),0)</f>
        <v>0</v>
      </c>
      <c r="CM222" s="27">
        <f>IF(SUM($U216:CM216)&lt;SUM($U218:CM218),-(SUM($U216:CM216)-SUM($U218:CM218)),0)</f>
        <v>0</v>
      </c>
      <c r="CN222" s="27">
        <f>IF(SUM($U216:CN216)&lt;SUM($U218:CN218),-(SUM($U216:CN216)-SUM($U218:CN218)),0)</f>
        <v>0</v>
      </c>
      <c r="CO222" s="27">
        <f>IF(SUM($U216:CO216)&lt;SUM($U218:CO218),-(SUM($U216:CO216)-SUM($U218:CO218)),0)</f>
        <v>0</v>
      </c>
      <c r="CP222" s="27">
        <f>IF(SUM($U216:CP216)&lt;SUM($U218:CP218),-(SUM($U216:CP216)-SUM($U218:CP218)),0)</f>
        <v>0</v>
      </c>
      <c r="CQ222" s="27">
        <f>IF(SUM($U216:CQ216)&lt;SUM($U218:CQ218),-(SUM($U216:CQ216)-SUM($U218:CQ218)),0)</f>
        <v>0</v>
      </c>
      <c r="CR222" s="27">
        <f>IF(SUM($U216:CR216)&lt;SUM($U218:CR218),-(SUM($U216:CR216)-SUM($U218:CR218)),0)</f>
        <v>0</v>
      </c>
      <c r="CS222" s="27">
        <f>IF(SUM($U216:CS216)&lt;SUM($U218:CS218),-(SUM($U216:CS216)-SUM($U218:CS218)),0)</f>
        <v>0</v>
      </c>
      <c r="CT222" s="27">
        <f>IF(SUM($U216:CT216)&lt;SUM($U218:CT218),-(SUM($U216:CT216)-SUM($U218:CT218)),0)</f>
        <v>0</v>
      </c>
      <c r="CU222" s="27">
        <f>IF(SUM($U216:CU216)&lt;SUM($U218:CU218),-(SUM($U216:CU216)-SUM($U218:CU218)),0)</f>
        <v>0</v>
      </c>
      <c r="CV222" s="27">
        <f>IF(SUM($U216:CV216)&lt;SUM($U218:CV218),-(SUM($U216:CV216)-SUM($U218:CV218)),0)</f>
        <v>0</v>
      </c>
      <c r="CW222" s="27">
        <f>IF(SUM($U216:CW216)&lt;SUM($U218:CW218),-(SUM($U216:CW216)-SUM($U218:CW218)),0)</f>
        <v>0</v>
      </c>
      <c r="CX222" s="27">
        <f>IF(SUM($U216:CX216)&lt;SUM($U218:CX218),-(SUM($U216:CX216)-SUM($U218:CX218)),0)</f>
        <v>0</v>
      </c>
      <c r="CY222" s="27">
        <f>IF(SUM($U216:CY216)&lt;SUM($U218:CY218),-(SUM($U216:CY216)-SUM($U218:CY218)),0)</f>
        <v>0</v>
      </c>
      <c r="CZ222" s="27">
        <f>IF(SUM($U216:CZ216)&lt;SUM($U218:CZ218),-(SUM($U216:CZ216)-SUM($U218:CZ218)),0)</f>
        <v>0</v>
      </c>
      <c r="DA222" s="27">
        <f>IF(SUM($U216:DA216)&lt;SUM($U218:DA218),-(SUM($U216:DA216)-SUM($U218:DA218)),0)</f>
        <v>0</v>
      </c>
      <c r="DB222" s="27">
        <f>IF(SUM($U216:DB216)&lt;SUM($U218:DB218),-(SUM($U216:DB216)-SUM($U218:DB218)),0)</f>
        <v>0</v>
      </c>
      <c r="DC222" s="27">
        <f>IF(SUM($U216:DC216)&lt;SUM($U218:DC218),-(SUM($U216:DC216)-SUM($U218:DC218)),0)</f>
        <v>0</v>
      </c>
      <c r="DD222" s="27">
        <f>IF(SUM($U216:DD216)&lt;SUM($U218:DD218),-(SUM($U216:DD216)-SUM($U218:DD218)),0)</f>
        <v>0</v>
      </c>
      <c r="DE222" s="27">
        <f>IF(SUM($U216:DE216)&lt;SUM($U218:DE218),-(SUM($U216:DE216)-SUM($U218:DE218)),0)</f>
        <v>0</v>
      </c>
      <c r="DF222" s="27">
        <f>IF(SUM($U216:DF216)&lt;SUM($U218:DF218),-(SUM($U216:DF216)-SUM($U218:DF218)),0)</f>
        <v>0</v>
      </c>
      <c r="DG222" s="27">
        <f>IF(SUM($U216:DG216)&lt;SUM($U218:DG218),-(SUM($U216:DG216)-SUM($U218:DG218)),0)</f>
        <v>0</v>
      </c>
      <c r="DH222" s="27">
        <f>IF(SUM($U216:DH216)&lt;SUM($U218:DH218),-(SUM($U216:DH216)-SUM($U218:DH218)),0)</f>
        <v>0</v>
      </c>
      <c r="DI222" s="27">
        <f>IF(SUM($U216:DI216)&lt;SUM($U218:DI218),-(SUM($U216:DI216)-SUM($U218:DI218)),0)</f>
        <v>0</v>
      </c>
      <c r="DJ222" s="27">
        <f>IF(SUM($U216:DJ216)&lt;SUM($U218:DJ218),-(SUM($U216:DJ216)-SUM($U218:DJ218)),0)</f>
        <v>0</v>
      </c>
      <c r="DK222" s="27">
        <f>IF(SUM($U216:DK216)&lt;SUM($U218:DK218),-(SUM($U216:DK216)-SUM($U218:DK218)),0)</f>
        <v>0</v>
      </c>
      <c r="DL222" s="27">
        <f>IF(SUM($U216:DL216)&lt;SUM($U218:DL218),-(SUM($U216:DL216)-SUM($U218:DL218)),0)</f>
        <v>0</v>
      </c>
      <c r="DM222" s="27">
        <f>IF(SUM($U216:DM216)&lt;SUM($U218:DM218),-(SUM($U216:DM216)-SUM($U218:DM218)),0)</f>
        <v>0</v>
      </c>
      <c r="DN222" s="27">
        <f>IF(SUM($U216:DN216)&lt;SUM($U218:DN218),-(SUM($U216:DN216)-SUM($U218:DN218)),0)</f>
        <v>0</v>
      </c>
      <c r="DO222" s="27">
        <f>IF(SUM($U216:DO216)&lt;SUM($U218:DO218),-(SUM($U216:DO216)-SUM($U218:DO218)),0)</f>
        <v>0</v>
      </c>
      <c r="DP222" s="27">
        <f>IF(SUM($U216:DP216)&lt;SUM($U218:DP218),-(SUM($U216:DP216)-SUM($U218:DP218)),0)</f>
        <v>0</v>
      </c>
      <c r="DQ222" s="27">
        <f>IF(SUM($U216:DQ216)&lt;SUM($U218:DQ218),-(SUM($U216:DQ216)-SUM($U218:DQ218)),0)</f>
        <v>0</v>
      </c>
      <c r="DR222" s="27">
        <f>IF(SUM($U216:DR216)&lt;SUM($U218:DR218),-(SUM($U216:DR216)-SUM($U218:DR218)),0)</f>
        <v>0</v>
      </c>
      <c r="DS222" s="27">
        <f>IF(SUM($U216:DS216)&lt;SUM($U218:DS218),-(SUM($U216:DS216)-SUM($U218:DS218)),0)</f>
        <v>0</v>
      </c>
      <c r="DT222" s="27">
        <f>IF(SUM($U216:DT216)&lt;SUM($U218:DT218),-(SUM($U216:DT216)-SUM($U218:DT218)),0)</f>
        <v>0</v>
      </c>
      <c r="DU222" s="27">
        <f>IF(SUM($U216:DU216)&lt;SUM($U218:DU218),-(SUM($U216:DU216)-SUM($U218:DU218)),0)</f>
        <v>0</v>
      </c>
      <c r="DV222" s="27">
        <f>IF(SUM($U216:DV216)&lt;SUM($U218:DV218),-(SUM($U216:DV216)-SUM($U218:DV218)),0)</f>
        <v>0</v>
      </c>
      <c r="DW222" s="27">
        <f>IF(SUM($U216:DW216)&lt;SUM($U218:DW218),-(SUM($U216:DW216)-SUM($U218:DW218)),0)</f>
        <v>0</v>
      </c>
      <c r="DX222" s="27">
        <f>IF(SUM($U216:DX216)&lt;SUM($U218:DX218),-(SUM($U216:DX216)-SUM($U218:DX218)),0)</f>
        <v>0</v>
      </c>
      <c r="DY222" s="27">
        <f>IF(SUM($U216:DY216)&lt;SUM($U218:DY218),-(SUM($U216:DY216)-SUM($U218:DY218)),0)</f>
        <v>0</v>
      </c>
      <c r="DZ222" s="27">
        <f>IF(SUM($U216:DZ216)&lt;SUM($U218:DZ218),-(SUM($U216:DZ216)-SUM($U218:DZ218)),0)</f>
        <v>0</v>
      </c>
      <c r="EA222" s="27">
        <f>IF(SUM($U216:EA216)&lt;SUM($U218:EA218),-(SUM($U216:EA216)-SUM($U218:EA218)),0)</f>
        <v>0</v>
      </c>
      <c r="EB222" s="27">
        <f>IF(SUM($U216:EB216)&lt;SUM($U218:EB218),-(SUM($U216:EB216)-SUM($U218:EB218)),0)</f>
        <v>0</v>
      </c>
      <c r="EC222" s="27">
        <f>IF(SUM($U216:EC216)&lt;SUM($U218:EC218),-(SUM($U216:EC216)-SUM($U218:EC218)),0)</f>
        <v>0</v>
      </c>
      <c r="ED222" s="27">
        <f>IF(SUM($U216:ED216)&lt;SUM($U218:ED218),-(SUM($U216:ED216)-SUM($U218:ED218)),0)</f>
        <v>0</v>
      </c>
      <c r="EE222" s="27">
        <f>IF(SUM($U216:EE216)&lt;SUM($U218:EE218),-(SUM($U216:EE216)-SUM($U218:EE218)),0)</f>
        <v>0</v>
      </c>
      <c r="EF222" s="27">
        <f>IF(SUM($U216:EF216)&lt;SUM($U218:EF218),-(SUM($U216:EF216)-SUM($U218:EF218)),0)</f>
        <v>0</v>
      </c>
      <c r="EG222" s="27">
        <f>IF(SUM($U216:EG216)&lt;SUM($U218:EG218),-(SUM($U216:EG216)-SUM($U218:EG218)),0)</f>
        <v>0</v>
      </c>
      <c r="EH222" s="27">
        <f>IF(SUM($U216:EH216)&lt;SUM($U218:EH218),-(SUM($U216:EH216)-SUM($U218:EH218)),0)</f>
        <v>0</v>
      </c>
      <c r="EI222" s="27">
        <f>IF(SUM($U216:EI216)&lt;SUM($U218:EI218),-(SUM($U216:EI216)-SUM($U218:EI218)),0)</f>
        <v>0</v>
      </c>
      <c r="EJ222" s="27">
        <f>IF(SUM($U216:EJ216)&lt;SUM($U218:EJ218),-(SUM($U216:EJ216)-SUM($U218:EJ218)),0)</f>
        <v>0</v>
      </c>
      <c r="EK222" s="27">
        <f>IF(SUM($U216:EK216)&lt;SUM($U218:EK218),-(SUM($U216:EK216)-SUM($U218:EK218)),0)</f>
        <v>0</v>
      </c>
      <c r="EL222" s="27">
        <f>IF(SUM($U216:EL216)&lt;SUM($U218:EL218),-(SUM($U216:EL216)-SUM($U218:EL218)),0)</f>
        <v>0</v>
      </c>
      <c r="EM222" s="27">
        <f>IF(SUM($U216:EM216)&lt;SUM($U218:EM218),-(SUM($U216:EM216)-SUM($U218:EM218)),0)</f>
        <v>0</v>
      </c>
      <c r="EN222" s="27">
        <f>IF(SUM($U216:EN216)&lt;SUM($U218:EN218),-(SUM($U216:EN216)-SUM($U218:EN218)),0)</f>
        <v>0</v>
      </c>
      <c r="EO222" s="27">
        <f>IF(SUM($U216:EO216)&lt;SUM($U218:EO218),-(SUM($U216:EO216)-SUM($U218:EO218)),0)</f>
        <v>0</v>
      </c>
      <c r="EP222" s="27">
        <f>IF(SUM($U216:EP216)&lt;SUM($U218:EP218),-(SUM($U216:EP216)-SUM($U218:EP218)),0)</f>
        <v>0</v>
      </c>
      <c r="EQ222" s="27">
        <f>IF(SUM($U216:EQ216)&lt;SUM($U218:EQ218),-(SUM($U216:EQ216)-SUM($U218:EQ218)),0)</f>
        <v>0</v>
      </c>
      <c r="ER222" s="27">
        <f>IF(SUM($U216:ER216)&lt;SUM($U218:ER218),-(SUM($U216:ER216)-SUM($U218:ER218)),0)</f>
        <v>0</v>
      </c>
      <c r="ES222" s="27">
        <f>IF(SUM($U216:ES216)&lt;SUM($U218:ES218),-(SUM($U216:ES216)-SUM($U218:ES218)),0)</f>
        <v>0</v>
      </c>
      <c r="ET222" s="27">
        <f>IF(SUM($U216:ET216)&lt;SUM($U218:ET218),-(SUM($U216:ET216)-SUM($U218:ET218)),0)</f>
        <v>0</v>
      </c>
      <c r="EU222" s="27">
        <f>IF(SUM($U216:EU216)&lt;SUM($U218:EU218),-(SUM($U216:EU216)-SUM($U218:EU218)),0)</f>
        <v>0</v>
      </c>
      <c r="EV222" s="27">
        <f>IF(SUM($U216:EV216)&lt;SUM($U218:EV218),-(SUM($U216:EV216)-SUM($U218:EV218)),0)</f>
        <v>0</v>
      </c>
      <c r="EW222" s="27">
        <f>IF(SUM($U216:EW216)&lt;SUM($U218:EW218),-(SUM($U216:EW216)-SUM($U218:EW218)),0)</f>
        <v>0</v>
      </c>
      <c r="EX222" s="27">
        <f>IF(SUM($U216:EX216)&lt;SUM($U218:EX218),-(SUM($U216:EX216)-SUM($U218:EX218)),0)</f>
        <v>0</v>
      </c>
      <c r="EY222" s="27">
        <f>IF(SUM($U216:EY216)&lt;SUM($U218:EY218),-(SUM($U216:EY216)-SUM($U218:EY218)),0)</f>
        <v>0</v>
      </c>
      <c r="EZ222" s="27">
        <f>IF(SUM($U216:EZ216)&lt;SUM($U218:EZ218),-(SUM($U216:EZ216)-SUM($U218:EZ218)),0)</f>
        <v>0</v>
      </c>
      <c r="FA222" s="27">
        <f>IF(SUM($U216:FA216)&lt;SUM($U218:FA218),-(SUM($U216:FA216)-SUM($U218:FA218)),0)</f>
        <v>0</v>
      </c>
      <c r="FB222" s="27">
        <f>IF(SUM($U216:FB216)&lt;SUM($U218:FB218),-(SUM($U216:FB216)-SUM($U218:FB218)),0)</f>
        <v>0</v>
      </c>
      <c r="FC222" s="27">
        <f>IF(SUM($U216:FC216)&lt;SUM($U218:FC218),-(SUM($U216:FC216)-SUM($U218:FC218)),0)</f>
        <v>0</v>
      </c>
      <c r="FD222" s="27">
        <f>IF(SUM($U216:FD216)&lt;SUM($U218:FD218),-(SUM($U216:FD216)-SUM($U218:FD218)),0)</f>
        <v>0</v>
      </c>
      <c r="FE222" s="27">
        <f>IF(SUM($U216:FE216)&lt;SUM($U218:FE218),-(SUM($U216:FE216)-SUM($U218:FE218)),0)</f>
        <v>0</v>
      </c>
      <c r="FF222" s="27">
        <f>IF(SUM($U216:FF216)&lt;SUM($U218:FF218),-(SUM($U216:FF216)-SUM($U218:FF218)),0)</f>
        <v>0</v>
      </c>
      <c r="FG222" s="27">
        <f>IF(SUM($U216:FG216)&lt;SUM($U218:FG218),-(SUM($U216:FG216)-SUM($U218:FG218)),0)</f>
        <v>0</v>
      </c>
      <c r="FH222" s="27">
        <f>IF(SUM($U216:FH216)&lt;SUM($U218:FH218),-(SUM($U216:FH216)-SUM($U218:FH218)),0)</f>
        <v>0</v>
      </c>
      <c r="FI222" s="27">
        <f>IF(SUM($U216:FI216)&lt;SUM($U218:FI218),-(SUM($U216:FI216)-SUM($U218:FI218)),0)</f>
        <v>0</v>
      </c>
      <c r="FJ222" s="27">
        <f>IF(SUM($U216:FJ216)&lt;SUM($U218:FJ218),-(SUM($U216:FJ216)-SUM($U218:FJ218)),0)</f>
        <v>0</v>
      </c>
      <c r="FK222" s="27">
        <f>IF(SUM($U216:FK216)&lt;SUM($U218:FK218),-(SUM($U216:FK216)-SUM($U218:FK218)),0)</f>
        <v>0</v>
      </c>
      <c r="FL222" s="27">
        <f>IF(SUM($U216:FL216)&lt;SUM($U218:FL218),-(SUM($U216:FL216)-SUM($U218:FL218)),0)</f>
        <v>0</v>
      </c>
      <c r="FM222" s="27">
        <f>IF(SUM($U216:FM216)&lt;SUM($U218:FM218),-(SUM($U216:FM216)-SUM($U218:FM218)),0)</f>
        <v>0</v>
      </c>
      <c r="FN222" s="27">
        <f>IF(SUM($U216:FN216)&lt;SUM($U218:FN218),-(SUM($U216:FN216)-SUM($U218:FN218)),0)</f>
        <v>0</v>
      </c>
      <c r="FO222" s="27">
        <f>IF(SUM($U216:FO216)&lt;SUM($U218:FO218),-(SUM($U216:FO216)-SUM($U218:FO218)),0)</f>
        <v>0</v>
      </c>
      <c r="FP222" s="27">
        <f>IF(SUM($U216:FP216)&lt;SUM($U218:FP218),-(SUM($U216:FP216)-SUM($U218:FP218)),0)</f>
        <v>0</v>
      </c>
      <c r="FQ222" s="27">
        <f>IF(SUM($U216:FQ216)&lt;SUM($U218:FQ218),-(SUM($U216:FQ216)-SUM($U218:FQ218)),0)</f>
        <v>0</v>
      </c>
      <c r="FR222" s="27">
        <f>IF(SUM($U216:FR216)&lt;SUM($U218:FR218),-(SUM($U216:FR216)-SUM($U218:FR218)),0)</f>
        <v>0</v>
      </c>
      <c r="FS222" s="27">
        <f>IF(SUM($U216:FS216)&lt;SUM($U218:FS218),-(SUM($U216:FS216)-SUM($U218:FS218)),0)</f>
        <v>0</v>
      </c>
      <c r="FT222" s="27">
        <f>IF(SUM($U216:FT216)&lt;SUM($U218:FT218),-(SUM($U216:FT216)-SUM($U218:FT218)),0)</f>
        <v>0</v>
      </c>
      <c r="FU222" s="27">
        <f>IF(SUM($U216:FU216)&lt;SUM($U218:FU218),-(SUM($U216:FU216)-SUM($U218:FU218)),0)</f>
        <v>0</v>
      </c>
      <c r="FV222" s="27">
        <f>IF(SUM($U216:FV216)&lt;SUM($U218:FV218),-(SUM($U216:FV216)-SUM($U218:FV218)),0)</f>
        <v>0</v>
      </c>
      <c r="FW222" s="27">
        <f>IF(SUM($U216:FW216)&lt;SUM($U218:FW218),-(SUM($U216:FW216)-SUM($U218:FW218)),0)</f>
        <v>0</v>
      </c>
      <c r="FX222" s="27">
        <f>IF(SUM($U216:FX216)&lt;SUM($U218:FX218),-(SUM($U216:FX216)-SUM($U218:FX218)),0)</f>
        <v>0</v>
      </c>
      <c r="FY222" s="27">
        <f>IF(SUM($U216:FY216)&lt;SUM($U218:FY218),-(SUM($U216:FY216)-SUM($U218:FY218)),0)</f>
        <v>0</v>
      </c>
      <c r="FZ222" s="27">
        <f>IF(SUM($U216:FZ216)&lt;SUM($U218:FZ218),-(SUM($U216:FZ216)-SUM($U218:FZ218)),0)</f>
        <v>0</v>
      </c>
      <c r="GA222" s="27">
        <f>IF(SUM($U216:GA216)&lt;SUM($U218:GA218),-(SUM($U216:GA216)-SUM($U218:GA218)),0)</f>
        <v>0</v>
      </c>
      <c r="GB222" s="27">
        <f>IF(SUM($U216:GB216)&lt;SUM($U218:GB218),-(SUM($U216:GB216)-SUM($U218:GB218)),0)</f>
        <v>0</v>
      </c>
      <c r="GC222" s="27">
        <f>IF(SUM($U216:GC216)&lt;SUM($U218:GC218),-(SUM($U216:GC216)-SUM($U218:GC218)),0)</f>
        <v>0</v>
      </c>
      <c r="GD222" s="27">
        <f>IF(SUM($U216:GD216)&lt;SUM($U218:GD218),-(SUM($U216:GD216)-SUM($U218:GD218)),0)</f>
        <v>0</v>
      </c>
      <c r="GE222" s="27">
        <f>IF(SUM($U216:GE216)&lt;SUM($U218:GE218),-(SUM($U216:GE216)-SUM($U218:GE218)),0)</f>
        <v>0</v>
      </c>
      <c r="GF222" s="27">
        <f>IF(SUM($U216:GF216)&lt;SUM($U218:GF218),-(SUM($U216:GF216)-SUM($U218:GF218)),0)</f>
        <v>0</v>
      </c>
      <c r="GG222" s="27">
        <f>IF(SUM($U216:GG216)&lt;SUM($U218:GG218),-(SUM($U216:GG216)-SUM($U218:GG218)),0)</f>
        <v>0</v>
      </c>
      <c r="GH222" s="27">
        <f>IF(SUM($U216:GH216)&lt;SUM($U218:GH218),-(SUM($U216:GH216)-SUM($U218:GH218)),0)</f>
        <v>0</v>
      </c>
      <c r="GI222" s="27">
        <f>IF(SUM($U216:GI216)&lt;SUM($U218:GI218),-(SUM($U216:GI216)-SUM($U218:GI218)),0)</f>
        <v>0</v>
      </c>
      <c r="GJ222" s="27">
        <f>IF(SUM($U216:GJ216)&lt;SUM($U218:GJ218),-(SUM($U216:GJ216)-SUM($U218:GJ218)),0)</f>
        <v>0</v>
      </c>
      <c r="GK222" s="27">
        <f>IF(SUM($U216:GK216)&lt;SUM($U218:GK218),-(SUM($U216:GK216)-SUM($U218:GK218)),0)</f>
        <v>0</v>
      </c>
      <c r="GL222" s="27">
        <f>IF(SUM($U216:GL216)&lt;SUM($U218:GL218),-(SUM($U216:GL216)-SUM($U218:GL218)),0)</f>
        <v>0</v>
      </c>
      <c r="GM222" s="27">
        <f>IF(SUM($U216:GM216)&lt;SUM($U218:GM218),-(SUM($U216:GM216)-SUM($U218:GM218)),0)</f>
        <v>0</v>
      </c>
      <c r="GN222" s="27">
        <f>IF(SUM($U216:GN216)&lt;SUM($U218:GN218),-(SUM($U216:GN216)-SUM($U218:GN218)),0)</f>
        <v>0</v>
      </c>
      <c r="GO222" s="27">
        <f>IF(SUM($U216:GO216)&lt;SUM($U218:GO218),-(SUM($U216:GO216)-SUM($U218:GO218)),0)</f>
        <v>0</v>
      </c>
      <c r="GP222" s="27">
        <f>IF(SUM($U216:GP216)&lt;SUM($U218:GP218),-(SUM($U216:GP216)-SUM($U218:GP218)),0)</f>
        <v>0</v>
      </c>
      <c r="GQ222" s="27">
        <f>IF(SUM($U216:GQ216)&lt;SUM($U218:GQ218),-(SUM($U216:GQ216)-SUM($U218:GQ218)),0)</f>
        <v>0</v>
      </c>
      <c r="GR222" s="27">
        <f>IF(SUM($U216:GR216)&lt;SUM($U218:GR218),-(SUM($U216:GR216)-SUM($U218:GR218)),0)</f>
        <v>0</v>
      </c>
      <c r="GS222" s="27">
        <f>IF(SUM($U216:GS216)&lt;SUM($U218:GS218),-(SUM($U216:GS216)-SUM($U218:GS218)),0)</f>
        <v>0</v>
      </c>
      <c r="GT222" s="27">
        <f>IF(SUM($U216:GT216)&lt;SUM($U218:GT218),-(SUM($U216:GT216)-SUM($U218:GT218)),0)</f>
        <v>0</v>
      </c>
      <c r="GU222" s="27">
        <f>IF(SUM($U216:GU216)&lt;SUM($U218:GU218),-(SUM($U216:GU216)-SUM($U218:GU218)),0)</f>
        <v>0</v>
      </c>
      <c r="GV222" s="27">
        <f>IF(SUM($U216:GV216)&lt;SUM($U218:GV218),-(SUM($U216:GV216)-SUM($U218:GV218)),0)</f>
        <v>0</v>
      </c>
      <c r="GW222" s="27">
        <f>IF(SUM($U216:GW216)&lt;SUM($U218:GW218),-(SUM($U216:GW216)-SUM($U218:GW218)),0)</f>
        <v>0</v>
      </c>
      <c r="GX222" s="27">
        <f>IF(SUM($U216:GX216)&lt;SUM($U218:GX218),-(SUM($U216:GX216)-SUM($U218:GX218)),0)</f>
        <v>0</v>
      </c>
      <c r="GY222" s="27">
        <f>IF(SUM($U216:GY216)&lt;SUM($U218:GY218),-(SUM($U216:GY216)-SUM($U218:GY218)),0)</f>
        <v>0</v>
      </c>
      <c r="GZ222" s="27">
        <f>IF(SUM($U216:GZ216)&lt;SUM($U218:GZ218),-(SUM($U216:GZ216)-SUM($U218:GZ218)),0)</f>
        <v>0</v>
      </c>
      <c r="HA222" s="27">
        <f>IF(SUM($U216:HA216)&lt;SUM($U218:HA218),-(SUM($U216:HA216)-SUM($U218:HA218)),0)</f>
        <v>0</v>
      </c>
      <c r="HB222" s="27">
        <f>IF(SUM($U216:HB216)&lt;SUM($U218:HB218),-(SUM($U216:HB216)-SUM($U218:HB218)),0)</f>
        <v>0</v>
      </c>
      <c r="HC222" s="27">
        <f>IF(SUM($U216:HC216)&lt;SUM($U218:HC218),-(SUM($U216:HC216)-SUM($U218:HC218)),0)</f>
        <v>0</v>
      </c>
      <c r="HD222" s="27">
        <f>IF(SUM($U216:HD216)&lt;SUM($U218:HD218),-(SUM($U216:HD216)-SUM($U218:HD218)),0)</f>
        <v>0</v>
      </c>
      <c r="HE222" s="27">
        <f>IF(SUM($U216:HE216)&lt;SUM($U218:HE218),-(SUM($U216:HE216)-SUM($U218:HE218)),0)</f>
        <v>0</v>
      </c>
      <c r="HF222" s="27">
        <f>IF(SUM($U216:HF216)&lt;SUM($U218:HF218),-(SUM($U216:HF216)-SUM($U218:HF218)),0)</f>
        <v>0</v>
      </c>
      <c r="HG222" s="27">
        <f>IF(SUM($U216:HG216)&lt;SUM($U218:HG218),-(SUM($U216:HG216)-SUM($U218:HG218)),0)</f>
        <v>0</v>
      </c>
      <c r="HH222" s="27">
        <f>IF(SUM($U216:HH216)&lt;SUM($U218:HH218),-(SUM($U216:HH216)-SUM($U218:HH218)),0)</f>
        <v>0</v>
      </c>
      <c r="HI222" s="27">
        <f>IF(SUM($U216:HI216)&lt;SUM($U218:HI218),-(SUM($U216:HI216)-SUM($U218:HI218)),0)</f>
        <v>0</v>
      </c>
      <c r="HJ222" s="27">
        <f>IF(SUM($U216:HJ216)&lt;SUM($U218:HJ218),-(SUM($U216:HJ216)-SUM($U218:HJ218)),0)</f>
        <v>0</v>
      </c>
      <c r="HK222" s="27">
        <f>IF(SUM($U216:HK216)&lt;SUM($U218:HK218),-(SUM($U216:HK216)-SUM($U218:HK218)),0)</f>
        <v>0</v>
      </c>
      <c r="HL222" s="27">
        <f>IF(SUM($U216:HL216)&lt;SUM($U218:HL218),-(SUM($U216:HL216)-SUM($U218:HL218)),0)</f>
        <v>0</v>
      </c>
      <c r="HM222" s="27">
        <f>IF(SUM($U216:HM216)&lt;SUM($U218:HM218),-(SUM($U216:HM216)-SUM($U218:HM218)),0)</f>
        <v>0</v>
      </c>
      <c r="HN222" s="27">
        <f>IF(SUM($U216:HN216)&lt;SUM($U218:HN218),-(SUM($U216:HN216)-SUM($U218:HN218)),0)</f>
        <v>0</v>
      </c>
      <c r="HO222" s="27">
        <f>IF(SUM($U216:HO216)&lt;SUM($U218:HO218),-(SUM($U216:HO216)-SUM($U218:HO218)),0)</f>
        <v>0</v>
      </c>
      <c r="HP222" s="27">
        <f>IF(SUM($U216:HP216)&lt;SUM($U218:HP218),-(SUM($U216:HP216)-SUM($U218:HP218)),0)</f>
        <v>0</v>
      </c>
      <c r="HQ222" s="27">
        <f>IF(SUM($U216:HQ216)&lt;SUM($U218:HQ218),-(SUM($U216:HQ216)-SUM($U218:HQ218)),0)</f>
        <v>0</v>
      </c>
      <c r="HR222" s="27">
        <f>IF(SUM($U216:HR216)&lt;SUM($U218:HR218),-(SUM($U216:HR216)-SUM($U218:HR218)),0)</f>
        <v>0</v>
      </c>
      <c r="HS222" s="27">
        <f>IF(SUM($U216:HS216)&lt;SUM($U218:HS218),-(SUM($U216:HS216)-SUM($U218:HS218)),0)</f>
        <v>0</v>
      </c>
      <c r="HT222" s="27">
        <f>IF(SUM($U216:HT216)&lt;SUM($U218:HT218),-(SUM($U216:HT216)-SUM($U218:HT218)),0)</f>
        <v>0</v>
      </c>
      <c r="HU222" s="27">
        <f>IF(SUM($U216:HU216)&lt;SUM($U218:HU218),-(SUM($U216:HU216)-SUM($U218:HU218)),0)</f>
        <v>0</v>
      </c>
      <c r="HV222" s="27">
        <f>IF(SUM($U216:HV216)&lt;SUM($U218:HV218),-(SUM($U216:HV216)-SUM($U218:HV218)),0)</f>
        <v>0</v>
      </c>
      <c r="HW222" s="27">
        <f>IF(SUM($U216:HW216)&lt;SUM($U218:HW218),-(SUM($U216:HW216)-SUM($U218:HW218)),0)</f>
        <v>0</v>
      </c>
      <c r="HX222" s="27">
        <f>IF(SUM($U216:HX216)&lt;SUM($U218:HX218),-(SUM($U216:HX216)-SUM($U218:HX218)),0)</f>
        <v>0</v>
      </c>
      <c r="HY222" s="27">
        <f>IF(SUM($U216:HY216)&lt;SUM($U218:HY218),-(SUM($U216:HY216)-SUM($U218:HY218)),0)</f>
        <v>0</v>
      </c>
      <c r="HZ222" s="27">
        <f>IF(SUM($U216:HZ216)&lt;SUM($U218:HZ218),-(SUM($U216:HZ216)-SUM($U218:HZ218)),0)</f>
        <v>0</v>
      </c>
      <c r="IA222" s="27">
        <f>IF(SUM($U216:IA216)&lt;SUM($U218:IA218),-(SUM($U216:IA216)-SUM($U218:IA218)),0)</f>
        <v>0</v>
      </c>
      <c r="IB222" s="27">
        <f>IF(SUM($U216:IB216)&lt;SUM($U218:IB218),-(SUM($U216:IB216)-SUM($U218:IB218)),0)</f>
        <v>0</v>
      </c>
      <c r="IC222" s="27">
        <f>IF(SUM($U216:IC216)&lt;SUM($U218:IC218),-(SUM($U216:IC216)-SUM($U218:IC218)),0)</f>
        <v>0</v>
      </c>
      <c r="ID222" s="27">
        <f>IF(SUM($U216:ID216)&lt;SUM($U218:ID218),-(SUM($U216:ID216)-SUM($U218:ID218)),0)</f>
        <v>0</v>
      </c>
      <c r="IE222" s="27">
        <f>IF(SUM($U216:IE216)&lt;SUM($U218:IE218),-(SUM($U216:IE216)-SUM($U218:IE218)),0)</f>
        <v>0</v>
      </c>
      <c r="IF222" s="27">
        <f>IF(SUM($U216:IF216)&lt;SUM($U218:IF218),-(SUM($U216:IF216)-SUM($U218:IF218)),0)</f>
        <v>0</v>
      </c>
      <c r="IG222" s="27">
        <f>IF(SUM($U216:IG216)&lt;SUM($U218:IG218),-(SUM($U216:IG216)-SUM($U218:IG218)),0)</f>
        <v>0</v>
      </c>
      <c r="IH222" s="27">
        <f>IF(SUM($U216:IH216)&lt;SUM($U218:IH218),-(SUM($U216:IH216)-SUM($U218:IH218)),0)</f>
        <v>0</v>
      </c>
      <c r="II222" s="27">
        <f>IF(SUM($U216:II216)&lt;SUM($U218:II218),-(SUM($U216:II216)-SUM($U218:II218)),0)</f>
        <v>0</v>
      </c>
      <c r="IJ222" s="27">
        <f>IF(SUM($U216:IJ216)&lt;SUM($U218:IJ218),-(SUM($U216:IJ216)-SUM($U218:IJ218)),0)</f>
        <v>0</v>
      </c>
      <c r="IK222" s="27">
        <f>IF(SUM($U216:IK216)&lt;SUM($U218:IK218),-(SUM($U216:IK216)-SUM($U218:IK218)),0)</f>
        <v>0</v>
      </c>
      <c r="IL222" s="27">
        <f>IF(SUM($U216:IL216)&lt;SUM($U218:IL218),-(SUM($U216:IL216)-SUM($U218:IL218)),0)</f>
        <v>0</v>
      </c>
      <c r="IM222" s="27">
        <f>IF(SUM($U216:IM216)&lt;SUM($U218:IM218),-(SUM($U216:IM216)-SUM($U218:IM218)),0)</f>
        <v>0</v>
      </c>
      <c r="IN222" s="27">
        <f>IF(SUM($U216:IN216)&lt;SUM($U218:IN218),-(SUM($U216:IN216)-SUM($U218:IN218)),0)</f>
        <v>0</v>
      </c>
      <c r="IO222" s="27">
        <f>IF(SUM($U216:IO216)&lt;SUM($U218:IO218),-(SUM($U216:IO216)-SUM($U218:IO218)),0)</f>
        <v>0</v>
      </c>
      <c r="IP222" s="27">
        <f>IF(SUM($U216:IP216)&lt;SUM($U218:IP218),-(SUM($U216:IP216)-SUM($U218:IP218)),0)</f>
        <v>0</v>
      </c>
      <c r="IQ222" s="27">
        <f>IF(SUM($U216:IQ216)&lt;SUM($U218:IQ218),-(SUM($U216:IQ216)-SUM($U218:IQ218)),0)</f>
        <v>0</v>
      </c>
      <c r="IR222" s="27">
        <f>IF(SUM($U216:IR216)&lt;SUM($U218:IR218),-(SUM($U216:IR216)-SUM($U218:IR218)),0)</f>
        <v>0</v>
      </c>
      <c r="IS222" s="27">
        <f>IF(SUM($U216:IS216)&lt;SUM($U218:IS218),-(SUM($U216:IS216)-SUM($U218:IS218)),0)</f>
        <v>0</v>
      </c>
      <c r="IT222" s="27">
        <f>IF(SUM($U216:IT216)&lt;SUM($U218:IT218),-(SUM($U216:IT216)-SUM($U218:IT218)),0)</f>
        <v>0</v>
      </c>
      <c r="IU222" s="27">
        <f>IF(SUM($U216:IU216)&lt;SUM($U218:IU218),-(SUM($U216:IU216)-SUM($U218:IU218)),0)</f>
        <v>0</v>
      </c>
      <c r="IV222" s="27">
        <f>IF(SUM($U216:IV216)&lt;SUM($U218:IV218),-(SUM($U216:IV216)-SUM($U218:IV218)),0)</f>
        <v>0</v>
      </c>
      <c r="IW222" s="27">
        <f>IF(SUM($U216:IW216)&lt;SUM($U218:IW218),-(SUM($U216:IW216)-SUM($U218:IW218)),0)</f>
        <v>0</v>
      </c>
      <c r="IX222" s="27">
        <f>IF(SUM($U216:IX216)&lt;SUM($U218:IX218),-(SUM($U216:IX216)-SUM($U218:IX218)),0)</f>
        <v>0</v>
      </c>
      <c r="IY222" s="27">
        <f>IF(SUM($U216:IY216)&lt;SUM($U218:IY218),-(SUM($U216:IY216)-SUM($U218:IY218)),0)</f>
        <v>0</v>
      </c>
      <c r="IZ222" s="27">
        <f>IF(SUM($U216:IZ216)&lt;SUM($U218:IZ218),-(SUM($U216:IZ216)-SUM($U218:IZ218)),0)</f>
        <v>0</v>
      </c>
      <c r="JA222" s="27">
        <f>IF(SUM($U216:JA216)&lt;SUM($U218:JA218),-(SUM($U216:JA216)-SUM($U218:JA218)),0)</f>
        <v>0</v>
      </c>
      <c r="JB222" s="27">
        <f>IF(SUM($U216:JB216)&lt;SUM($U218:JB218),-(SUM($U216:JB216)-SUM($U218:JB218)),0)</f>
        <v>0</v>
      </c>
      <c r="JC222" s="27">
        <f>IF(SUM($U216:JC216)&lt;SUM($U218:JC218),-(SUM($U216:JC216)-SUM($U218:JC218)),0)</f>
        <v>0</v>
      </c>
      <c r="JD222" s="27">
        <f>IF(SUM($U216:JD216)&lt;SUM($U218:JD218),-(SUM($U216:JD216)-SUM($U218:JD218)),0)</f>
        <v>0</v>
      </c>
      <c r="JE222" s="27">
        <f>IF(SUM($U216:JE216)&lt;SUM($U218:JE218),-(SUM($U216:JE216)-SUM($U218:JE218)),0)</f>
        <v>0</v>
      </c>
      <c r="JF222" s="27">
        <f>IF(SUM($U216:JF216)&lt;SUM($U218:JF218),-(SUM($U216:JF216)-SUM($U218:JF218)),0)</f>
        <v>0</v>
      </c>
      <c r="JG222" s="27">
        <f>IF(SUM($U216:JG216)&lt;SUM($U218:JG218),-(SUM($U216:JG216)-SUM($U218:JG218)),0)</f>
        <v>0</v>
      </c>
      <c r="JH222" s="27">
        <f>IF(SUM($U216:JH216)&lt;SUM($U218:JH218),-(SUM($U216:JH216)-SUM($U218:JH218)),0)</f>
        <v>0</v>
      </c>
      <c r="JI222" s="27">
        <f>IF(SUM($U216:JI216)&lt;SUM($U218:JI218),-(SUM($U216:JI216)-SUM($U218:JI218)),0)</f>
        <v>0</v>
      </c>
      <c r="JJ222" s="27">
        <f>IF(SUM($U216:JJ216)&lt;SUM($U218:JJ218),-(SUM($U216:JJ216)-SUM($U218:JJ218)),0)</f>
        <v>0</v>
      </c>
      <c r="JK222" s="27">
        <f>IF(SUM($U216:JK216)&lt;SUM($U218:JK218),-(SUM($U216:JK216)-SUM($U218:JK218)),0)</f>
        <v>0</v>
      </c>
      <c r="JL222" s="27">
        <f>IF(SUM($U216:JL216)&lt;SUM($U218:JL218),-(SUM($U216:JL216)-SUM($U218:JL218)),0)</f>
        <v>0</v>
      </c>
      <c r="JM222" s="27">
        <f>IF(SUM($U216:JM216)&lt;SUM($U218:JM218),-(SUM($U216:JM216)-SUM($U218:JM218)),0)</f>
        <v>0</v>
      </c>
      <c r="JN222" s="27">
        <f>IF(SUM($U216:JN216)&lt;SUM($U218:JN218),-(SUM($U216:JN216)-SUM($U218:JN218)),0)</f>
        <v>0</v>
      </c>
      <c r="JO222" s="27">
        <f>IF(SUM($U216:JO216)&lt;SUM($U218:JO218),-(SUM($U216:JO216)-SUM($U218:JO218)),0)</f>
        <v>0</v>
      </c>
      <c r="JP222" s="27">
        <f>IF(SUM($U216:JP216)&lt;SUM($U218:JP218),-(SUM($U216:JP216)-SUM($U218:JP218)),0)</f>
        <v>0</v>
      </c>
      <c r="JQ222" s="27">
        <f>IF(SUM($U216:JQ216)&lt;SUM($U218:JQ218),-(SUM($U216:JQ216)-SUM($U218:JQ218)),0)</f>
        <v>0</v>
      </c>
      <c r="JR222" s="27">
        <f>IF(SUM($U216:JR216)&lt;SUM($U218:JR218),-(SUM($U216:JR216)-SUM($U218:JR218)),0)</f>
        <v>0</v>
      </c>
      <c r="JS222" s="27">
        <f>IF(SUM($U216:JS216)&lt;SUM($U218:JS218),-(SUM($U216:JS216)-SUM($U218:JS218)),0)</f>
        <v>0</v>
      </c>
      <c r="JT222" s="27">
        <f>IF(SUM($U216:JT216)&lt;SUM($U218:JT218),-(SUM($U216:JT216)-SUM($U218:JT218)),0)</f>
        <v>0</v>
      </c>
      <c r="JU222" s="27">
        <f>IF(SUM($U216:JU216)&lt;SUM($U218:JU218),-(SUM($U216:JU216)-SUM($U218:JU218)),0)</f>
        <v>0</v>
      </c>
      <c r="JV222" s="27">
        <f>IF(SUM($U216:JV216)&lt;SUM($U218:JV218),-(SUM($U216:JV216)-SUM($U218:JV218)),0)</f>
        <v>0</v>
      </c>
      <c r="JW222" s="27">
        <f>IF(SUM($U216:JW216)&lt;SUM($U218:JW218),-(SUM($U216:JW216)-SUM($U218:JW218)),0)</f>
        <v>0</v>
      </c>
      <c r="JX222" s="27">
        <f>IF(SUM($U216:JX216)&lt;SUM($U218:JX218),-(SUM($U216:JX216)-SUM($U218:JX218)),0)</f>
        <v>0</v>
      </c>
      <c r="JY222" s="27">
        <f>IF(SUM($U216:JY216)&lt;SUM($U218:JY218),-(SUM($U216:JY216)-SUM($U218:JY218)),0)</f>
        <v>0</v>
      </c>
      <c r="JZ222" s="27">
        <f>IF(SUM($U216:JZ216)&lt;SUM($U218:JZ218),-(SUM($U216:JZ216)-SUM($U218:JZ218)),0)</f>
        <v>0</v>
      </c>
      <c r="KA222" s="27">
        <f>IF(SUM($U216:KA216)&lt;SUM($U218:KA218),-(SUM($U216:KA216)-SUM($U218:KA218)),0)</f>
        <v>0</v>
      </c>
      <c r="KB222" s="27">
        <f>IF(SUM($U216:KB216)&lt;SUM($U218:KB218),-(SUM($U216:KB216)-SUM($U218:KB218)),0)</f>
        <v>0</v>
      </c>
      <c r="KC222" s="27">
        <f>IF(SUM($U216:KC216)&lt;SUM($U218:KC218),-(SUM($U216:KC216)-SUM($U218:KC218)),0)</f>
        <v>0</v>
      </c>
      <c r="KD222" s="27">
        <f>IF(SUM($U216:KD216)&lt;SUM($U218:KD218),-(SUM($U216:KD216)-SUM($U218:KD218)),0)</f>
        <v>0</v>
      </c>
      <c r="KE222" s="27">
        <f>IF(SUM($U216:KE216)&lt;SUM($U218:KE218),-(SUM($U216:KE216)-SUM($U218:KE218)),0)</f>
        <v>0</v>
      </c>
      <c r="KF222" s="27">
        <f>IF(SUM($U216:KF216)&lt;SUM($U218:KF218),-(SUM($U216:KF216)-SUM($U218:KF218)),0)</f>
        <v>0</v>
      </c>
      <c r="KG222" s="27">
        <f>IF(SUM($U216:KG216)&lt;SUM($U218:KG218),-(SUM($U216:KG216)-SUM($U218:KG218)),0)</f>
        <v>0</v>
      </c>
      <c r="KH222" s="27">
        <f>IF(SUM($U216:KH216)&lt;SUM($U218:KH218),-(SUM($U216:KH216)-SUM($U218:KH218)),0)</f>
        <v>0</v>
      </c>
      <c r="KI222" s="27">
        <f>IF(SUM($U216:KI216)&lt;SUM($U218:KI218),-(SUM($U216:KI216)-SUM($U218:KI218)),0)</f>
        <v>0</v>
      </c>
      <c r="KJ222" s="27">
        <f>IF(SUM($U216:KJ216)&lt;SUM($U218:KJ218),-(SUM($U216:KJ216)-SUM($U218:KJ218)),0)</f>
        <v>0</v>
      </c>
      <c r="KK222" s="27">
        <f>IF(SUM($U216:KK216)&lt;SUM($U218:KK218),-(SUM($U216:KK216)-SUM($U218:KK218)),0)</f>
        <v>0</v>
      </c>
      <c r="KL222" s="27">
        <f>IF(SUM($U216:KL216)&lt;SUM($U218:KL218),-(SUM($U216:KL216)-SUM($U218:KL218)),0)</f>
        <v>0</v>
      </c>
      <c r="KM222" s="27">
        <f>IF(SUM($U216:KM216)&lt;SUM($U218:KM218),-(SUM($U216:KM216)-SUM($U218:KM218)),0)</f>
        <v>0</v>
      </c>
      <c r="KN222" s="27">
        <f>IF(SUM($U216:KN216)&lt;SUM($U218:KN218),-(SUM($U216:KN216)-SUM($U218:KN218)),0)</f>
        <v>0</v>
      </c>
      <c r="KO222" s="27">
        <f>IF(SUM($U216:KO216)&lt;SUM($U218:KO218),-(SUM($U216:KO216)-SUM($U218:KO218)),0)</f>
        <v>0</v>
      </c>
      <c r="KP222" s="27">
        <f>IF(SUM($U216:KP216)&lt;SUM($U218:KP218),-(SUM($U216:KP216)-SUM($U218:KP218)),0)</f>
        <v>0</v>
      </c>
      <c r="KQ222" s="27">
        <f>IF(SUM($U216:KQ216)&lt;SUM($U218:KQ218),-(SUM($U216:KQ216)-SUM($U218:KQ218)),0)</f>
        <v>0</v>
      </c>
      <c r="KR222" s="27">
        <f>IF(SUM($U216:KR216)&lt;SUM($U218:KR218),-(SUM($U216:KR216)-SUM($U218:KR218)),0)</f>
        <v>0</v>
      </c>
      <c r="KS222" s="27">
        <f>IF(SUM($U216:KS216)&lt;SUM($U218:KS218),-(SUM($U216:KS216)-SUM($U218:KS218)),0)</f>
        <v>0</v>
      </c>
      <c r="KT222" s="27">
        <f>IF(SUM($U216:KT216)&lt;SUM($U218:KT218),-(SUM($U216:KT216)-SUM($U218:KT218)),0)</f>
        <v>0</v>
      </c>
      <c r="KU222" s="27">
        <f>IF(SUM($U216:KU216)&lt;SUM($U218:KU218),-(SUM($U216:KU216)-SUM($U218:KU218)),0)</f>
        <v>0</v>
      </c>
      <c r="KV222" s="27">
        <f>IF(SUM($U216:KV216)&lt;SUM($U218:KV218),-(SUM($U216:KV216)-SUM($U218:KV218)),0)</f>
        <v>0</v>
      </c>
      <c r="KW222" s="27">
        <f>IF(SUM($U216:KW216)&lt;SUM($U218:KW218),-(SUM($U216:KW216)-SUM($U218:KW218)),0)</f>
        <v>0</v>
      </c>
      <c r="KX222" s="27">
        <f>IF(SUM($U216:KX216)&lt;SUM($U218:KX218),-(SUM($U216:KX216)-SUM($U218:KX218)),0)</f>
        <v>0</v>
      </c>
      <c r="KY222" s="27">
        <f>IF(SUM($U216:KY216)&lt;SUM($U218:KY218),-(SUM($U216:KY216)-SUM($U218:KY218)),0)</f>
        <v>0</v>
      </c>
      <c r="KZ222" s="27">
        <f>IF(SUM($U216:KZ216)&lt;SUM($U218:KZ218),-(SUM($U216:KZ216)-SUM($U218:KZ218)),0)</f>
        <v>0</v>
      </c>
      <c r="LA222" s="27">
        <f>IF(SUM($U216:LA216)&lt;SUM($U218:LA218),-(SUM($U216:LA216)-SUM($U218:LA218)),0)</f>
        <v>0</v>
      </c>
      <c r="LB222" s="27">
        <f>IF(SUM($U216:LB216)&lt;SUM($U218:LB218),-(SUM($U216:LB216)-SUM($U218:LB218)),0)</f>
        <v>0</v>
      </c>
      <c r="LC222" s="27">
        <f>IF(SUM($U216:LC216)&lt;SUM($U218:LC218),-(SUM($U216:LC216)-SUM($U218:LC218)),0)</f>
        <v>0</v>
      </c>
      <c r="LD222" s="27">
        <f>IF(SUM($U216:LD216)&lt;SUM($U218:LD218),-(SUM($U216:LD216)-SUM($U218:LD218)),0)</f>
        <v>0</v>
      </c>
      <c r="LE222" s="27">
        <f>IF(SUM($U216:LE216)&lt;SUM($U218:LE218),-(SUM($U216:LE216)-SUM($U218:LE218)),0)</f>
        <v>0</v>
      </c>
      <c r="LF222" s="27">
        <f>IF(SUM($U216:LF216)&lt;SUM($U218:LF218),-(SUM($U216:LF216)-SUM($U218:LF218)),0)</f>
        <v>0</v>
      </c>
      <c r="LG222" s="27">
        <f>IF(SUM($U216:LG216)&lt;SUM($U218:LG218),-(SUM($U216:LG216)-SUM($U218:LG218)),0)</f>
        <v>0</v>
      </c>
      <c r="LH222" s="27">
        <f>IF(SUM($U216:LH216)&lt;SUM($U218:LH218),-(SUM($U216:LH216)-SUM($U218:LH218)),0)</f>
        <v>0</v>
      </c>
      <c r="LI222" s="27">
        <f>IF(SUM($U216:LI216)&lt;SUM($U218:LI218),-(SUM($U216:LI216)-SUM($U218:LI218)),0)</f>
        <v>0</v>
      </c>
      <c r="LJ222" s="27">
        <f>IF(SUM($U216:LJ216)&lt;SUM($U218:LJ218),-(SUM($U216:LJ216)-SUM($U218:LJ218)),0)</f>
        <v>0</v>
      </c>
      <c r="LK222" s="27">
        <f>IF(SUM($U216:LK216)&lt;SUM($U218:LK218),-(SUM($U216:LK216)-SUM($U218:LK218)),0)</f>
        <v>0</v>
      </c>
      <c r="LL222" s="27">
        <f>IF(SUM($U216:LL216)&lt;SUM($U218:LL218),-(SUM($U216:LL216)-SUM($U218:LL218)),0)</f>
        <v>0</v>
      </c>
      <c r="LM222" s="27">
        <f>IF(SUM($U216:LM216)&lt;SUM($U218:LM218),-(SUM($U216:LM216)-SUM($U218:LM218)),0)</f>
        <v>0</v>
      </c>
      <c r="LN222" s="27">
        <f>IF(SUM($U216:LN216)&lt;SUM($U218:LN218),-(SUM($U216:LN216)-SUM($U218:LN218)),0)</f>
        <v>0</v>
      </c>
      <c r="LO222" s="27">
        <f>IF(SUM($U216:LO216)&lt;SUM($U218:LO218),-(SUM($U216:LO216)-SUM($U218:LO218)),0)</f>
        <v>0</v>
      </c>
      <c r="LP222" s="27">
        <f>IF(SUM($U216:LP216)&lt;SUM($U218:LP218),-(SUM($U216:LP216)-SUM($U218:LP218)),0)</f>
        <v>0</v>
      </c>
      <c r="LQ222" s="27">
        <f>IF(SUM($U216:LQ216)&lt;SUM($U218:LQ218),-(SUM($U216:LQ216)-SUM($U218:LQ218)),0)</f>
        <v>0</v>
      </c>
      <c r="LR222" s="27">
        <f>IF(SUM($U216:LR216)&lt;SUM($U218:LR218),-(SUM($U216:LR216)-SUM($U218:LR218)),0)</f>
        <v>0</v>
      </c>
      <c r="LS222" s="27">
        <f>IF(SUM($U216:LS216)&lt;SUM($U218:LS218),-(SUM($U216:LS216)-SUM($U218:LS218)),0)</f>
        <v>0</v>
      </c>
      <c r="LT222" s="27">
        <f>IF(SUM($U216:LT216)&lt;SUM($U218:LT218),-(SUM($U216:LT216)-SUM($U218:LT218)),0)</f>
        <v>0</v>
      </c>
      <c r="LU222" s="27">
        <f>IF(SUM($U216:LU216)&lt;SUM($U218:LU218),-(SUM($U216:LU216)-SUM($U218:LU218)),0)</f>
        <v>0</v>
      </c>
      <c r="LV222" s="27">
        <f>IF(SUM($U216:LV216)&lt;SUM($U218:LV218),-(SUM($U216:LV216)-SUM($U218:LV218)),0)</f>
        <v>0</v>
      </c>
      <c r="LW222" s="27">
        <f>IF(SUM($U216:LW216)&lt;SUM($U218:LW218),-(SUM($U216:LW216)-SUM($U218:LW218)),0)</f>
        <v>0</v>
      </c>
      <c r="LX222" s="27">
        <f>IF(SUM($U216:LX216)&lt;SUM($U218:LX218),-(SUM($U216:LX216)-SUM($U218:LX218)),0)</f>
        <v>0</v>
      </c>
      <c r="LY222" s="27">
        <f>IF(SUM($U216:LY216)&lt;SUM($U218:LY218),-(SUM($U216:LY216)-SUM($U218:LY218)),0)</f>
        <v>0</v>
      </c>
      <c r="LZ222" s="27">
        <f>IF(SUM($U216:LZ216)&lt;SUM($U218:LZ218),-(SUM($U216:LZ216)-SUM($U218:LZ218)),0)</f>
        <v>0</v>
      </c>
      <c r="MA222" s="27">
        <f>IF(SUM($U216:MA216)&lt;SUM($U218:MA218),-(SUM($U216:MA216)-SUM($U218:MA218)),0)</f>
        <v>0</v>
      </c>
      <c r="MB222" s="27">
        <f>IF(SUM($U216:MB216)&lt;SUM($U218:MB218),-(SUM($U216:MB216)-SUM($U218:MB218)),0)</f>
        <v>0</v>
      </c>
      <c r="MC222" s="27">
        <f>IF(SUM($U216:MC216)&lt;SUM($U218:MC218),-(SUM($U216:MC216)-SUM($U218:MC218)),0)</f>
        <v>0</v>
      </c>
      <c r="MD222" s="27">
        <f>IF(SUM($U216:MD216)&lt;SUM($U218:MD218),-(SUM($U216:MD216)-SUM($U218:MD218)),0)</f>
        <v>0</v>
      </c>
      <c r="ME222" s="27">
        <f>IF(SUM($U216:ME216)&lt;SUM($U218:ME218),-(SUM($U216:ME216)-SUM($U218:ME218)),0)</f>
        <v>0</v>
      </c>
      <c r="MF222" s="27">
        <f>IF(SUM($U216:MF216)&lt;SUM($U218:MF218),-(SUM($U216:MF216)-SUM($U218:MF218)),0)</f>
        <v>0</v>
      </c>
      <c r="MG222" s="27">
        <f>IF(SUM($U216:MG216)&lt;SUM($U218:MG218),-(SUM($U216:MG216)-SUM($U218:MG218)),0)</f>
        <v>0</v>
      </c>
      <c r="MH222" s="27">
        <f>IF(SUM($U216:MH216)&lt;SUM($U218:MH218),-(SUM($U216:MH216)-SUM($U218:MH218)),0)</f>
        <v>0</v>
      </c>
      <c r="MI222" s="27">
        <f>IF(SUM($U216:MI216)&lt;SUM($U218:MI218),-(SUM($U216:MI216)-SUM($U218:MI218)),0)</f>
        <v>0</v>
      </c>
      <c r="MJ222" s="27">
        <f>IF(SUM($U216:MJ216)&lt;SUM($U218:MJ218),-(SUM($U216:MJ216)-SUM($U218:MJ218)),0)</f>
        <v>0</v>
      </c>
      <c r="MK222" s="27">
        <f>IF(SUM($U216:MK216)&lt;SUM($U218:MK218),-(SUM($U216:MK216)-SUM($U218:MK218)),0)</f>
        <v>0</v>
      </c>
      <c r="ML222" s="27">
        <f>IF(SUM($U216:ML216)&lt;SUM($U218:ML218),-(SUM($U216:ML216)-SUM($U218:ML218)),0)</f>
        <v>0</v>
      </c>
      <c r="MM222" s="27">
        <f>IF(SUM($U216:MM216)&lt;SUM($U218:MM218),-(SUM($U216:MM216)-SUM($U218:MM218)),0)</f>
        <v>0</v>
      </c>
      <c r="MN222" s="27">
        <f>IF(SUM($U216:MN216)&lt;SUM($U218:MN218),-(SUM($U216:MN216)-SUM($U218:MN218)),0)</f>
        <v>0</v>
      </c>
      <c r="MO222" s="27">
        <f>IF(SUM($U216:MO216)&lt;SUM($U218:MO218),-(SUM($U216:MO216)-SUM($U218:MO218)),0)</f>
        <v>0</v>
      </c>
      <c r="MP222" s="27">
        <f>IF(SUM($U216:MP216)&lt;SUM($U218:MP218),-(SUM($U216:MP216)-SUM($U218:MP218)),0)</f>
        <v>0</v>
      </c>
      <c r="MQ222" s="27">
        <f>IF(SUM($U216:MQ216)&lt;SUM($U218:MQ218),-(SUM($U216:MQ216)-SUM($U218:MQ218)),0)</f>
        <v>0</v>
      </c>
      <c r="MR222" s="27">
        <f>IF(SUM($U216:MR216)&lt;SUM($U218:MR218),-(SUM($U216:MR216)-SUM($U218:MR218)),0)</f>
        <v>0</v>
      </c>
      <c r="MS222" s="27">
        <f>IF(SUM($U216:MS216)&lt;SUM($U218:MS218),-(SUM($U216:MS216)-SUM($U218:MS218)),0)</f>
        <v>0</v>
      </c>
      <c r="MT222" s="27">
        <f>IF(SUM($U216:MT216)&lt;SUM($U218:MT218),-(SUM($U216:MT216)-SUM($U218:MT218)),0)</f>
        <v>0</v>
      </c>
      <c r="MU222" s="27">
        <f>IF(SUM($U216:MU216)&lt;SUM($U218:MU218),-(SUM($U216:MU216)-SUM($U218:MU218)),0)</f>
        <v>0</v>
      </c>
      <c r="MV222" s="27">
        <f>IF(SUM($U216:MV216)&lt;SUM($U218:MV218),-(SUM($U216:MV216)-SUM($U218:MV218)),0)</f>
        <v>0</v>
      </c>
      <c r="MW222" s="27">
        <f>IF(SUM($U216:MW216)&lt;SUM($U218:MW218),-(SUM($U216:MW216)-SUM($U218:MW218)),0)</f>
        <v>0</v>
      </c>
      <c r="MX222" s="27">
        <f>IF(SUM($U216:MX216)&lt;SUM($U218:MX218),-(SUM($U216:MX216)-SUM($U218:MX218)),0)</f>
        <v>0</v>
      </c>
      <c r="MY222" s="27">
        <f>IF(SUM($U216:MY216)&lt;SUM($U218:MY218),-(SUM($U216:MY216)-SUM($U218:MY218)),0)</f>
        <v>0</v>
      </c>
      <c r="MZ222" s="27">
        <f>IF(SUM($U216:MZ216)&lt;SUM($U218:MZ218),-(SUM($U216:MZ216)-SUM($U218:MZ218)),0)</f>
        <v>0</v>
      </c>
      <c r="NA222" s="27">
        <f>IF(SUM($U216:NA216)&lt;SUM($U218:NA218),-(SUM($U216:NA216)-SUM($U218:NA218)),0)</f>
        <v>0</v>
      </c>
      <c r="NB222" s="27">
        <f>IF(SUM($U216:NB216)&lt;SUM($U218:NB218),-(SUM($U216:NB216)-SUM($U218:NB218)),0)</f>
        <v>0</v>
      </c>
      <c r="NC222" s="27">
        <f>IF(SUM($U216:NC216)&lt;SUM($U218:NC218),-(SUM($U216:NC216)-SUM($U218:NC218)),0)</f>
        <v>0</v>
      </c>
      <c r="ND222" s="27">
        <f>IF(SUM($U216:ND216)&lt;SUM($U218:ND218),-(SUM($U216:ND216)-SUM($U218:ND218)),0)</f>
        <v>0</v>
      </c>
      <c r="NE222" s="27">
        <f>IF(SUM($U216:NE216)&lt;SUM($U218:NE218),-(SUM($U216:NE216)-SUM($U218:NE218)),0)</f>
        <v>0</v>
      </c>
      <c r="NF222" s="27">
        <f>IF(SUM($U216:NF216)&lt;SUM($U218:NF218),-(SUM($U216:NF216)-SUM($U218:NF218)),0)</f>
        <v>0</v>
      </c>
      <c r="NG222" s="27">
        <f>IF(SUM($U216:NG216)&lt;SUM($U218:NG218),-(SUM($U216:NG216)-SUM($U218:NG218)),0)</f>
        <v>0</v>
      </c>
      <c r="NH222" s="27">
        <f>IF(SUM($U216:NH216)&lt;SUM($U218:NH218),-(SUM($U216:NH216)-SUM($U218:NH218)),0)</f>
        <v>0</v>
      </c>
      <c r="NI222" s="27">
        <f>IF(SUM($U216:NI216)&lt;SUM($U218:NI218),-(SUM($U216:NI216)-SUM($U218:NI218)),0)</f>
        <v>0</v>
      </c>
      <c r="NJ222" s="27">
        <f>IF(SUM($U216:NJ216)&lt;SUM($U218:NJ218),-(SUM($U216:NJ216)-SUM($U218:NJ218)),0)</f>
        <v>0</v>
      </c>
      <c r="NK222" s="27">
        <f>IF(SUM($U216:NK216)&lt;SUM($U218:NK218),-(SUM($U216:NK216)-SUM($U218:NK218)),0)</f>
        <v>0</v>
      </c>
      <c r="NL222" s="27">
        <f>IF(SUM($U216:NL216)&lt;SUM($U218:NL218),-(SUM($U216:NL216)-SUM($U218:NL218)),0)</f>
        <v>0</v>
      </c>
      <c r="NM222" s="27">
        <f>IF(SUM($U216:NM216)&lt;SUM($U218:NM218),-(SUM($U216:NM216)-SUM($U218:NM218)),0)</f>
        <v>0</v>
      </c>
      <c r="NN222" s="27">
        <f>IF(SUM($U216:NN216)&lt;SUM($U218:NN218),-(SUM($U216:NN216)-SUM($U218:NN218)),0)</f>
        <v>0</v>
      </c>
      <c r="NO222" s="27">
        <f>IF(SUM($U216:NO216)&lt;SUM($U218:NO218),-(SUM($U216:NO216)-SUM($U218:NO218)),0)</f>
        <v>0</v>
      </c>
      <c r="NP222" s="27">
        <f>IF(SUM($U216:NP216)&lt;SUM($U218:NP218),-(SUM($U216:NP216)-SUM($U218:NP218)),0)</f>
        <v>0</v>
      </c>
      <c r="NQ222" s="27">
        <f>IF(SUM($U216:NQ216)&lt;SUM($U218:NQ218),-(SUM($U216:NQ216)-SUM($U218:NQ218)),0)</f>
        <v>0</v>
      </c>
      <c r="NR222" s="27">
        <f>IF(SUM($U216:NR216)&lt;SUM($U218:NR218),-(SUM($U216:NR216)-SUM($U218:NR218)),0)</f>
        <v>0</v>
      </c>
      <c r="NS222" s="27">
        <f>IF(SUM($U216:NS216)&lt;SUM($U218:NS218),-(SUM($U216:NS216)-SUM($U218:NS218)),0)</f>
        <v>0</v>
      </c>
      <c r="NT222" s="27">
        <f>IF(SUM($U216:NT216)&lt;SUM($U218:NT218),-(SUM($U216:NT216)-SUM($U218:NT218)),0)</f>
        <v>0</v>
      </c>
      <c r="NU222" s="27">
        <f>IF(SUM($U216:NU216)&lt;SUM($U218:NU218),-(SUM($U216:NU216)-SUM($U218:NU218)),0)</f>
        <v>0</v>
      </c>
      <c r="NV222" s="27">
        <f>IF(SUM($U216:NV216)&lt;SUM($U218:NV218),-(SUM($U216:NV216)-SUM($U218:NV218)),0)</f>
        <v>0</v>
      </c>
    </row>
    <row r="223" spans="1:386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8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</row>
    <row r="224" spans="1:386" s="7" customFormat="1" x14ac:dyDescent="0.25">
      <c r="A224" s="5"/>
      <c r="B224" s="5"/>
      <c r="C224" s="5"/>
      <c r="D224" s="5"/>
      <c r="E224" s="5"/>
      <c r="F224" s="5"/>
      <c r="G224" s="5" t="str">
        <f>KPI!$L$27</f>
        <v>Поступления ДС от продажи товаров</v>
      </c>
      <c r="H224" s="5"/>
      <c r="I224" s="5"/>
      <c r="J224" s="20" t="str">
        <f>IF($G224="","",INDEX(KPI!$N$11:$N$121,SUMIFS(KPI!$K$11:$K$121,KPI!$L$11:$L$121,$G224)))</f>
        <v>тыс.руб.</v>
      </c>
      <c r="K224" s="5"/>
      <c r="L224" s="5"/>
      <c r="M224" s="5"/>
      <c r="N224" s="5"/>
      <c r="O224" s="5"/>
      <c r="P224" s="5"/>
      <c r="Q224" s="5"/>
      <c r="R224" s="27">
        <f>SUM(T224:NV224)</f>
        <v>77055.862098905316</v>
      </c>
      <c r="S224" s="5"/>
      <c r="T224" s="5"/>
      <c r="U224" s="27">
        <f>U67+U85+U94+U112+U121</f>
        <v>372.9563782866</v>
      </c>
      <c r="V224" s="27">
        <f t="shared" ref="V224:CG224" si="222">V67+V85+V94+V112+V121</f>
        <v>372.9563782866</v>
      </c>
      <c r="W224" s="27">
        <f t="shared" si="222"/>
        <v>372.9563782866</v>
      </c>
      <c r="X224" s="27">
        <f t="shared" si="222"/>
        <v>324.78249132540003</v>
      </c>
      <c r="Y224" s="27">
        <f t="shared" si="222"/>
        <v>0</v>
      </c>
      <c r="Z224" s="27">
        <f t="shared" si="222"/>
        <v>48.17388696119999</v>
      </c>
      <c r="AA224" s="27">
        <f t="shared" si="222"/>
        <v>372.9563782866</v>
      </c>
      <c r="AB224" s="27">
        <f t="shared" si="222"/>
        <v>372.9563782866</v>
      </c>
      <c r="AC224" s="27">
        <f t="shared" si="222"/>
        <v>372.9563782866</v>
      </c>
      <c r="AD224" s="27">
        <f t="shared" si="222"/>
        <v>372.9563782866</v>
      </c>
      <c r="AE224" s="27">
        <f t="shared" si="222"/>
        <v>324.78249132540003</v>
      </c>
      <c r="AF224" s="27">
        <f t="shared" si="222"/>
        <v>0</v>
      </c>
      <c r="AG224" s="27">
        <f t="shared" si="222"/>
        <v>48.17388696119999</v>
      </c>
      <c r="AH224" s="27">
        <f t="shared" si="222"/>
        <v>372.9563782866</v>
      </c>
      <c r="AI224" s="27">
        <f t="shared" si="222"/>
        <v>348.78249132540003</v>
      </c>
      <c r="AJ224" s="27">
        <f t="shared" si="222"/>
        <v>240.00000000000003</v>
      </c>
      <c r="AK224" s="27">
        <f t="shared" si="222"/>
        <v>267</v>
      </c>
      <c r="AL224" s="27">
        <f t="shared" si="222"/>
        <v>267</v>
      </c>
      <c r="AM224" s="27">
        <f t="shared" si="222"/>
        <v>132</v>
      </c>
      <c r="AN224" s="27">
        <f t="shared" si="222"/>
        <v>108.00000000000001</v>
      </c>
      <c r="AO224" s="27">
        <f t="shared" si="222"/>
        <v>135</v>
      </c>
      <c r="AP224" s="27">
        <f t="shared" si="222"/>
        <v>159</v>
      </c>
      <c r="AQ224" s="27">
        <f t="shared" si="222"/>
        <v>267</v>
      </c>
      <c r="AR224" s="27">
        <f t="shared" si="222"/>
        <v>267</v>
      </c>
      <c r="AS224" s="27">
        <f t="shared" si="222"/>
        <v>267</v>
      </c>
      <c r="AT224" s="27">
        <f t="shared" si="222"/>
        <v>132</v>
      </c>
      <c r="AU224" s="27">
        <f t="shared" si="222"/>
        <v>108.00000000000001</v>
      </c>
      <c r="AV224" s="27">
        <f t="shared" si="222"/>
        <v>135</v>
      </c>
      <c r="AW224" s="27">
        <f t="shared" si="222"/>
        <v>159</v>
      </c>
      <c r="AX224" s="27">
        <f t="shared" si="222"/>
        <v>267</v>
      </c>
      <c r="AY224" s="27">
        <f t="shared" si="222"/>
        <v>267</v>
      </c>
      <c r="AZ224" s="27">
        <f t="shared" si="222"/>
        <v>267</v>
      </c>
      <c r="BA224" s="27">
        <f t="shared" si="222"/>
        <v>132</v>
      </c>
      <c r="BB224" s="27">
        <f t="shared" si="222"/>
        <v>108.00000000000001</v>
      </c>
      <c r="BC224" s="27">
        <f t="shared" si="222"/>
        <v>135</v>
      </c>
      <c r="BD224" s="27">
        <f t="shared" si="222"/>
        <v>159</v>
      </c>
      <c r="BE224" s="27">
        <f t="shared" si="222"/>
        <v>267</v>
      </c>
      <c r="BF224" s="27">
        <f t="shared" si="222"/>
        <v>267</v>
      </c>
      <c r="BG224" s="27">
        <f t="shared" si="222"/>
        <v>267</v>
      </c>
      <c r="BH224" s="27">
        <f t="shared" si="222"/>
        <v>132</v>
      </c>
      <c r="BI224" s="27">
        <f t="shared" si="222"/>
        <v>108.00000000000001</v>
      </c>
      <c r="BJ224" s="27">
        <f t="shared" si="222"/>
        <v>135</v>
      </c>
      <c r="BK224" s="27">
        <f t="shared" si="222"/>
        <v>159</v>
      </c>
      <c r="BL224" s="27">
        <f t="shared" si="222"/>
        <v>267</v>
      </c>
      <c r="BM224" s="27">
        <f t="shared" si="222"/>
        <v>267</v>
      </c>
      <c r="BN224" s="27">
        <f t="shared" si="222"/>
        <v>273</v>
      </c>
      <c r="BO224" s="27">
        <f t="shared" si="222"/>
        <v>165</v>
      </c>
      <c r="BP224" s="27">
        <f t="shared" si="222"/>
        <v>135</v>
      </c>
      <c r="BQ224" s="27">
        <f t="shared" si="222"/>
        <v>90</v>
      </c>
      <c r="BR224" s="27">
        <f t="shared" si="222"/>
        <v>120</v>
      </c>
      <c r="BS224" s="27">
        <f t="shared" si="222"/>
        <v>255</v>
      </c>
      <c r="BT224" s="27">
        <f t="shared" si="222"/>
        <v>255</v>
      </c>
      <c r="BU224" s="27">
        <f t="shared" si="222"/>
        <v>255</v>
      </c>
      <c r="BV224" s="27">
        <f t="shared" si="222"/>
        <v>165</v>
      </c>
      <c r="BW224" s="27">
        <f t="shared" si="222"/>
        <v>135</v>
      </c>
      <c r="BX224" s="27">
        <f t="shared" si="222"/>
        <v>90</v>
      </c>
      <c r="BY224" s="27">
        <f t="shared" si="222"/>
        <v>120</v>
      </c>
      <c r="BZ224" s="27">
        <f t="shared" si="222"/>
        <v>255</v>
      </c>
      <c r="CA224" s="27">
        <f t="shared" si="222"/>
        <v>255</v>
      </c>
      <c r="CB224" s="27">
        <f t="shared" si="222"/>
        <v>255</v>
      </c>
      <c r="CC224" s="27">
        <f t="shared" si="222"/>
        <v>165</v>
      </c>
      <c r="CD224" s="27">
        <f t="shared" si="222"/>
        <v>135</v>
      </c>
      <c r="CE224" s="27">
        <f t="shared" si="222"/>
        <v>90</v>
      </c>
      <c r="CF224" s="27">
        <f t="shared" si="222"/>
        <v>120</v>
      </c>
      <c r="CG224" s="27">
        <f t="shared" si="222"/>
        <v>255</v>
      </c>
      <c r="CH224" s="27">
        <f t="shared" ref="CH224:ES224" si="223">CH67+CH85+CH94+CH112+CH121</f>
        <v>255</v>
      </c>
      <c r="CI224" s="27">
        <f t="shared" si="223"/>
        <v>255</v>
      </c>
      <c r="CJ224" s="27">
        <f t="shared" si="223"/>
        <v>165</v>
      </c>
      <c r="CK224" s="27">
        <f t="shared" si="223"/>
        <v>135</v>
      </c>
      <c r="CL224" s="27">
        <f t="shared" si="223"/>
        <v>90</v>
      </c>
      <c r="CM224" s="27">
        <f t="shared" si="223"/>
        <v>120</v>
      </c>
      <c r="CN224" s="27">
        <f t="shared" si="223"/>
        <v>255</v>
      </c>
      <c r="CO224" s="27">
        <f t="shared" si="223"/>
        <v>255</v>
      </c>
      <c r="CP224" s="27">
        <f t="shared" si="223"/>
        <v>255</v>
      </c>
      <c r="CQ224" s="27">
        <f t="shared" si="223"/>
        <v>165</v>
      </c>
      <c r="CR224" s="27">
        <f t="shared" si="223"/>
        <v>135</v>
      </c>
      <c r="CS224" s="27">
        <f t="shared" si="223"/>
        <v>90</v>
      </c>
      <c r="CT224" s="27">
        <f t="shared" si="223"/>
        <v>109.1</v>
      </c>
      <c r="CU224" s="27">
        <f t="shared" si="223"/>
        <v>199.1</v>
      </c>
      <c r="CV224" s="27">
        <f t="shared" si="223"/>
        <v>199.1</v>
      </c>
      <c r="CW224" s="27">
        <f t="shared" si="223"/>
        <v>199.1</v>
      </c>
      <c r="CX224" s="27">
        <f t="shared" si="223"/>
        <v>110</v>
      </c>
      <c r="CY224" s="27">
        <f t="shared" si="223"/>
        <v>90</v>
      </c>
      <c r="CZ224" s="27">
        <f t="shared" si="223"/>
        <v>89.1</v>
      </c>
      <c r="DA224" s="27">
        <f t="shared" si="223"/>
        <v>109.1</v>
      </c>
      <c r="DB224" s="27">
        <f t="shared" si="223"/>
        <v>199.1</v>
      </c>
      <c r="DC224" s="27">
        <f t="shared" si="223"/>
        <v>199.1</v>
      </c>
      <c r="DD224" s="27">
        <f t="shared" si="223"/>
        <v>199.1</v>
      </c>
      <c r="DE224" s="27">
        <f t="shared" si="223"/>
        <v>110</v>
      </c>
      <c r="DF224" s="27">
        <f t="shared" si="223"/>
        <v>90</v>
      </c>
      <c r="DG224" s="27">
        <f t="shared" si="223"/>
        <v>89.1</v>
      </c>
      <c r="DH224" s="27">
        <f t="shared" si="223"/>
        <v>109.1</v>
      </c>
      <c r="DI224" s="27">
        <f t="shared" si="223"/>
        <v>199.1</v>
      </c>
      <c r="DJ224" s="27">
        <f t="shared" si="223"/>
        <v>199.1</v>
      </c>
      <c r="DK224" s="27">
        <f t="shared" si="223"/>
        <v>199.1</v>
      </c>
      <c r="DL224" s="27">
        <f t="shared" si="223"/>
        <v>110</v>
      </c>
      <c r="DM224" s="27">
        <f t="shared" si="223"/>
        <v>90</v>
      </c>
      <c r="DN224" s="27">
        <f t="shared" si="223"/>
        <v>89.1</v>
      </c>
      <c r="DO224" s="27">
        <f t="shared" si="223"/>
        <v>109.1</v>
      </c>
      <c r="DP224" s="27">
        <f t="shared" si="223"/>
        <v>199.1</v>
      </c>
      <c r="DQ224" s="27">
        <f t="shared" si="223"/>
        <v>199.1</v>
      </c>
      <c r="DR224" s="27">
        <f t="shared" si="223"/>
        <v>199.1</v>
      </c>
      <c r="DS224" s="27">
        <f t="shared" si="223"/>
        <v>110</v>
      </c>
      <c r="DT224" s="27">
        <f t="shared" si="223"/>
        <v>90</v>
      </c>
      <c r="DU224" s="27">
        <f t="shared" si="223"/>
        <v>89.1</v>
      </c>
      <c r="DV224" s="27">
        <f t="shared" si="223"/>
        <v>109.1</v>
      </c>
      <c r="DW224" s="27">
        <f t="shared" si="223"/>
        <v>198.89999999999998</v>
      </c>
      <c r="DX224" s="27">
        <f t="shared" si="223"/>
        <v>198</v>
      </c>
      <c r="DY224" s="27">
        <f t="shared" si="223"/>
        <v>215.82</v>
      </c>
      <c r="DZ224" s="27">
        <f t="shared" si="223"/>
        <v>108.89999999999999</v>
      </c>
      <c r="EA224" s="27">
        <f t="shared" si="223"/>
        <v>89.1</v>
      </c>
      <c r="EB224" s="27">
        <f t="shared" si="223"/>
        <v>106.92</v>
      </c>
      <c r="EC224" s="27">
        <f t="shared" si="223"/>
        <v>126.72</v>
      </c>
      <c r="ED224" s="27">
        <f t="shared" si="223"/>
        <v>215.82</v>
      </c>
      <c r="EE224" s="27">
        <f t="shared" si="223"/>
        <v>215.82</v>
      </c>
      <c r="EF224" s="27">
        <f t="shared" si="223"/>
        <v>215.82</v>
      </c>
      <c r="EG224" s="27">
        <f t="shared" si="223"/>
        <v>108.89999999999999</v>
      </c>
      <c r="EH224" s="27">
        <f t="shared" si="223"/>
        <v>89.1</v>
      </c>
      <c r="EI224" s="27">
        <f t="shared" si="223"/>
        <v>106.92</v>
      </c>
      <c r="EJ224" s="27">
        <f t="shared" si="223"/>
        <v>126.72</v>
      </c>
      <c r="EK224" s="27">
        <f t="shared" si="223"/>
        <v>215.82</v>
      </c>
      <c r="EL224" s="27">
        <f t="shared" si="223"/>
        <v>215.82</v>
      </c>
      <c r="EM224" s="27">
        <f t="shared" si="223"/>
        <v>215.82</v>
      </c>
      <c r="EN224" s="27">
        <f t="shared" si="223"/>
        <v>108.89999999999999</v>
      </c>
      <c r="EO224" s="27">
        <f t="shared" si="223"/>
        <v>89.1</v>
      </c>
      <c r="EP224" s="27">
        <f t="shared" si="223"/>
        <v>106.92</v>
      </c>
      <c r="EQ224" s="27">
        <f t="shared" si="223"/>
        <v>126.72</v>
      </c>
      <c r="ER224" s="27">
        <f t="shared" si="223"/>
        <v>215.82</v>
      </c>
      <c r="ES224" s="27">
        <f t="shared" si="223"/>
        <v>215.82</v>
      </c>
      <c r="ET224" s="27">
        <f t="shared" ref="ET224:HE224" si="224">ET67+ET85+ET94+ET112+ET121</f>
        <v>215.82</v>
      </c>
      <c r="EU224" s="27">
        <f t="shared" si="224"/>
        <v>108.89999999999999</v>
      </c>
      <c r="EV224" s="27">
        <f t="shared" si="224"/>
        <v>89.1</v>
      </c>
      <c r="EW224" s="27">
        <f t="shared" si="224"/>
        <v>106.92</v>
      </c>
      <c r="EX224" s="27">
        <f t="shared" si="224"/>
        <v>126.72</v>
      </c>
      <c r="EY224" s="27">
        <f t="shared" si="224"/>
        <v>215.82</v>
      </c>
      <c r="EZ224" s="27">
        <f t="shared" si="224"/>
        <v>215.82</v>
      </c>
      <c r="FA224" s="27">
        <f t="shared" si="224"/>
        <v>215.82</v>
      </c>
      <c r="FB224" s="27">
        <f t="shared" si="224"/>
        <v>112.85999999999999</v>
      </c>
      <c r="FC224" s="27">
        <f t="shared" si="224"/>
        <v>106.92</v>
      </c>
      <c r="FD224" s="27">
        <f t="shared" si="224"/>
        <v>112.26600000000001</v>
      </c>
      <c r="FE224" s="27">
        <f t="shared" si="224"/>
        <v>136.02600000000001</v>
      </c>
      <c r="FF224" s="27">
        <f t="shared" si="224"/>
        <v>242.946</v>
      </c>
      <c r="FG224" s="27">
        <f t="shared" si="224"/>
        <v>242.946</v>
      </c>
      <c r="FH224" s="27">
        <f t="shared" si="224"/>
        <v>242.946</v>
      </c>
      <c r="FI224" s="27">
        <f t="shared" si="224"/>
        <v>130.68</v>
      </c>
      <c r="FJ224" s="27">
        <f t="shared" si="224"/>
        <v>106.92</v>
      </c>
      <c r="FK224" s="27">
        <f t="shared" si="224"/>
        <v>112.26600000000001</v>
      </c>
      <c r="FL224" s="27">
        <f t="shared" si="224"/>
        <v>136.02600000000001</v>
      </c>
      <c r="FM224" s="27">
        <f t="shared" si="224"/>
        <v>242.946</v>
      </c>
      <c r="FN224" s="27">
        <f t="shared" si="224"/>
        <v>242.946</v>
      </c>
      <c r="FO224" s="27">
        <f t="shared" si="224"/>
        <v>242.946</v>
      </c>
      <c r="FP224" s="27">
        <f t="shared" si="224"/>
        <v>130.68</v>
      </c>
      <c r="FQ224" s="27">
        <f t="shared" si="224"/>
        <v>106.92</v>
      </c>
      <c r="FR224" s="27">
        <f t="shared" si="224"/>
        <v>112.26600000000001</v>
      </c>
      <c r="FS224" s="27">
        <f t="shared" si="224"/>
        <v>136.02600000000001</v>
      </c>
      <c r="FT224" s="27">
        <f t="shared" si="224"/>
        <v>242.946</v>
      </c>
      <c r="FU224" s="27">
        <f t="shared" si="224"/>
        <v>242.946</v>
      </c>
      <c r="FV224" s="27">
        <f t="shared" si="224"/>
        <v>242.946</v>
      </c>
      <c r="FW224" s="27">
        <f t="shared" si="224"/>
        <v>130.68</v>
      </c>
      <c r="FX224" s="27">
        <f t="shared" si="224"/>
        <v>106.92</v>
      </c>
      <c r="FY224" s="27">
        <f t="shared" si="224"/>
        <v>112.26600000000001</v>
      </c>
      <c r="FZ224" s="27">
        <f t="shared" si="224"/>
        <v>136.02600000000001</v>
      </c>
      <c r="GA224" s="27">
        <f t="shared" si="224"/>
        <v>242.946</v>
      </c>
      <c r="GB224" s="27">
        <f t="shared" si="224"/>
        <v>242.946</v>
      </c>
      <c r="GC224" s="27">
        <f t="shared" si="224"/>
        <v>242.946</v>
      </c>
      <c r="GD224" s="27">
        <f t="shared" si="224"/>
        <v>130.68</v>
      </c>
      <c r="GE224" s="27">
        <f t="shared" si="224"/>
        <v>106.92</v>
      </c>
      <c r="GF224" s="27">
        <f t="shared" si="224"/>
        <v>112.26600000000001</v>
      </c>
      <c r="GG224" s="27">
        <f t="shared" si="224"/>
        <v>137.214</v>
      </c>
      <c r="GH224" s="27">
        <f t="shared" si="224"/>
        <v>261.64214999999996</v>
      </c>
      <c r="GI224" s="27">
        <f t="shared" si="224"/>
        <v>261.64214999999996</v>
      </c>
      <c r="GJ224" s="27">
        <f t="shared" si="224"/>
        <v>261.64214999999996</v>
      </c>
      <c r="GK224" s="27">
        <f t="shared" si="224"/>
        <v>137.214</v>
      </c>
      <c r="GL224" s="27">
        <f t="shared" si="224"/>
        <v>112.26600000000001</v>
      </c>
      <c r="GM224" s="27">
        <f t="shared" si="224"/>
        <v>124.42814999999999</v>
      </c>
      <c r="GN224" s="27">
        <f t="shared" si="224"/>
        <v>149.37615</v>
      </c>
      <c r="GO224" s="27">
        <f t="shared" si="224"/>
        <v>261.64214999999996</v>
      </c>
      <c r="GP224" s="27">
        <f t="shared" si="224"/>
        <v>261.64214999999996</v>
      </c>
      <c r="GQ224" s="27">
        <f t="shared" si="224"/>
        <v>261.64214999999996</v>
      </c>
      <c r="GR224" s="27">
        <f t="shared" si="224"/>
        <v>137.214</v>
      </c>
      <c r="GS224" s="27">
        <f t="shared" si="224"/>
        <v>112.26600000000001</v>
      </c>
      <c r="GT224" s="27">
        <f t="shared" si="224"/>
        <v>124.42814999999999</v>
      </c>
      <c r="GU224" s="27">
        <f t="shared" si="224"/>
        <v>149.37615</v>
      </c>
      <c r="GV224" s="27">
        <f t="shared" si="224"/>
        <v>261.64214999999996</v>
      </c>
      <c r="GW224" s="27">
        <f t="shared" si="224"/>
        <v>261.64214999999996</v>
      </c>
      <c r="GX224" s="27">
        <f t="shared" si="224"/>
        <v>261.64214999999996</v>
      </c>
      <c r="GY224" s="27">
        <f t="shared" si="224"/>
        <v>137.214</v>
      </c>
      <c r="GZ224" s="27">
        <f t="shared" si="224"/>
        <v>112.26600000000001</v>
      </c>
      <c r="HA224" s="27">
        <f t="shared" si="224"/>
        <v>124.42814999999999</v>
      </c>
      <c r="HB224" s="27">
        <f t="shared" si="224"/>
        <v>149.37615</v>
      </c>
      <c r="HC224" s="27">
        <f t="shared" si="224"/>
        <v>261.64214999999996</v>
      </c>
      <c r="HD224" s="27">
        <f t="shared" si="224"/>
        <v>261.64214999999996</v>
      </c>
      <c r="HE224" s="27">
        <f t="shared" si="224"/>
        <v>261.64214999999996</v>
      </c>
      <c r="HF224" s="27">
        <f t="shared" ref="HF224:JQ224" si="225">HF67+HF85+HF94+HF112+HF121</f>
        <v>137.214</v>
      </c>
      <c r="HG224" s="27">
        <f t="shared" si="225"/>
        <v>112.26600000000001</v>
      </c>
      <c r="HH224" s="27">
        <f t="shared" si="225"/>
        <v>124.42814999999999</v>
      </c>
      <c r="HI224" s="27">
        <f t="shared" si="225"/>
        <v>149.37615</v>
      </c>
      <c r="HJ224" s="27">
        <f t="shared" si="225"/>
        <v>261.64214999999996</v>
      </c>
      <c r="HK224" s="27">
        <f t="shared" si="225"/>
        <v>264.34484999999995</v>
      </c>
      <c r="HL224" s="27">
        <f t="shared" si="225"/>
        <v>276.50699999999995</v>
      </c>
      <c r="HM224" s="27">
        <f t="shared" si="225"/>
        <v>152.07884999999999</v>
      </c>
      <c r="HN224" s="27">
        <f t="shared" si="225"/>
        <v>124.42814999999999</v>
      </c>
      <c r="HO224" s="27">
        <f t="shared" si="225"/>
        <v>114.47389799999998</v>
      </c>
      <c r="HP224" s="27">
        <f t="shared" si="225"/>
        <v>142.12459799999996</v>
      </c>
      <c r="HQ224" s="27">
        <f t="shared" si="225"/>
        <v>266.55274799999995</v>
      </c>
      <c r="HR224" s="27">
        <f t="shared" si="225"/>
        <v>266.55274799999995</v>
      </c>
      <c r="HS224" s="27">
        <f t="shared" si="225"/>
        <v>266.55274799999995</v>
      </c>
      <c r="HT224" s="27">
        <f t="shared" si="225"/>
        <v>152.07884999999999</v>
      </c>
      <c r="HU224" s="27">
        <f t="shared" si="225"/>
        <v>124.42814999999999</v>
      </c>
      <c r="HV224" s="27">
        <f t="shared" si="225"/>
        <v>114.47389799999998</v>
      </c>
      <c r="HW224" s="27">
        <f t="shared" si="225"/>
        <v>142.12459799999996</v>
      </c>
      <c r="HX224" s="27">
        <f t="shared" si="225"/>
        <v>266.55274799999995</v>
      </c>
      <c r="HY224" s="27">
        <f t="shared" si="225"/>
        <v>266.55274799999995</v>
      </c>
      <c r="HZ224" s="27">
        <f t="shared" si="225"/>
        <v>266.55274799999995</v>
      </c>
      <c r="IA224" s="27">
        <f t="shared" si="225"/>
        <v>152.07884999999999</v>
      </c>
      <c r="IB224" s="27">
        <f t="shared" si="225"/>
        <v>124.42814999999999</v>
      </c>
      <c r="IC224" s="27">
        <f t="shared" si="225"/>
        <v>114.47389799999998</v>
      </c>
      <c r="ID224" s="27">
        <f t="shared" si="225"/>
        <v>142.12459799999996</v>
      </c>
      <c r="IE224" s="27">
        <f t="shared" si="225"/>
        <v>266.55274799999995</v>
      </c>
      <c r="IF224" s="27">
        <f t="shared" si="225"/>
        <v>266.55274799999995</v>
      </c>
      <c r="IG224" s="27">
        <f t="shared" si="225"/>
        <v>266.55274799999995</v>
      </c>
      <c r="IH224" s="27">
        <f t="shared" si="225"/>
        <v>152.07884999999999</v>
      </c>
      <c r="II224" s="27">
        <f t="shared" si="225"/>
        <v>124.42814999999999</v>
      </c>
      <c r="IJ224" s="27">
        <f t="shared" si="225"/>
        <v>114.47389799999998</v>
      </c>
      <c r="IK224" s="27">
        <f t="shared" si="225"/>
        <v>142.12459799999996</v>
      </c>
      <c r="IL224" s="27">
        <f t="shared" si="225"/>
        <v>266.55274799999995</v>
      </c>
      <c r="IM224" s="27">
        <f t="shared" si="225"/>
        <v>266.55274799999995</v>
      </c>
      <c r="IN224" s="27">
        <f t="shared" si="225"/>
        <v>266.55274799999995</v>
      </c>
      <c r="IO224" s="27">
        <f t="shared" si="225"/>
        <v>152.07884999999999</v>
      </c>
      <c r="IP224" s="27">
        <f t="shared" si="225"/>
        <v>124.42814999999999</v>
      </c>
      <c r="IQ224" s="27">
        <f t="shared" si="225"/>
        <v>117.90811493999996</v>
      </c>
      <c r="IR224" s="27">
        <f t="shared" si="225"/>
        <v>143.34675893999994</v>
      </c>
      <c r="IS224" s="27">
        <f t="shared" si="225"/>
        <v>257.82065693999994</v>
      </c>
      <c r="IT224" s="27">
        <f t="shared" si="225"/>
        <v>257.82065693999994</v>
      </c>
      <c r="IU224" s="27">
        <f t="shared" si="225"/>
        <v>257.82065693999994</v>
      </c>
      <c r="IV224" s="27">
        <f t="shared" si="225"/>
        <v>139.91254199999997</v>
      </c>
      <c r="IW224" s="27">
        <f t="shared" si="225"/>
        <v>114.47389799999998</v>
      </c>
      <c r="IX224" s="27">
        <f t="shared" si="225"/>
        <v>117.90811493999996</v>
      </c>
      <c r="IY224" s="27">
        <f t="shared" si="225"/>
        <v>143.34675893999994</v>
      </c>
      <c r="IZ224" s="27">
        <f t="shared" si="225"/>
        <v>257.82065693999994</v>
      </c>
      <c r="JA224" s="27">
        <f t="shared" si="225"/>
        <v>257.82065693999994</v>
      </c>
      <c r="JB224" s="27">
        <f t="shared" si="225"/>
        <v>257.82065693999994</v>
      </c>
      <c r="JC224" s="27">
        <f t="shared" si="225"/>
        <v>139.91254199999997</v>
      </c>
      <c r="JD224" s="27">
        <f t="shared" si="225"/>
        <v>114.47389799999998</v>
      </c>
      <c r="JE224" s="27">
        <f t="shared" si="225"/>
        <v>117.90811493999996</v>
      </c>
      <c r="JF224" s="27">
        <f t="shared" si="225"/>
        <v>143.34675893999994</v>
      </c>
      <c r="JG224" s="27">
        <f t="shared" si="225"/>
        <v>257.82065693999994</v>
      </c>
      <c r="JH224" s="27">
        <f t="shared" si="225"/>
        <v>257.82065693999994</v>
      </c>
      <c r="JI224" s="27">
        <f t="shared" si="225"/>
        <v>257.82065693999994</v>
      </c>
      <c r="JJ224" s="27">
        <f t="shared" si="225"/>
        <v>139.91254199999997</v>
      </c>
      <c r="JK224" s="27">
        <f t="shared" si="225"/>
        <v>114.47389799999998</v>
      </c>
      <c r="JL224" s="27">
        <f t="shared" si="225"/>
        <v>117.90811493999996</v>
      </c>
      <c r="JM224" s="27">
        <f t="shared" si="225"/>
        <v>143.34675893999994</v>
      </c>
      <c r="JN224" s="27">
        <f t="shared" si="225"/>
        <v>257.82065693999994</v>
      </c>
      <c r="JO224" s="27">
        <f t="shared" si="225"/>
        <v>257.82065693999994</v>
      </c>
      <c r="JP224" s="27">
        <f t="shared" si="225"/>
        <v>257.82065693999994</v>
      </c>
      <c r="JQ224" s="27">
        <f t="shared" si="225"/>
        <v>139.91254199999997</v>
      </c>
      <c r="JR224" s="27">
        <f t="shared" ref="JR224:MC224" si="226">JR67+JR85+JR94+JR112+JR121</f>
        <v>114.47389799999998</v>
      </c>
      <c r="JS224" s="27">
        <f t="shared" si="226"/>
        <v>117.90811493999996</v>
      </c>
      <c r="JT224" s="27">
        <f t="shared" si="226"/>
        <v>144.10991825999994</v>
      </c>
      <c r="JU224" s="27">
        <f t="shared" si="226"/>
        <v>298.51340210999996</v>
      </c>
      <c r="JV224" s="27">
        <f t="shared" si="226"/>
        <v>298.51340210999996</v>
      </c>
      <c r="JW224" s="27">
        <f t="shared" si="226"/>
        <v>298.51340210999996</v>
      </c>
      <c r="JX224" s="27">
        <f t="shared" si="226"/>
        <v>144.10991825999994</v>
      </c>
      <c r="JY224" s="27">
        <f t="shared" si="226"/>
        <v>117.90811493999996</v>
      </c>
      <c r="JZ224" s="27">
        <f t="shared" si="226"/>
        <v>154.40348384999996</v>
      </c>
      <c r="KA224" s="27">
        <f t="shared" si="226"/>
        <v>180.60528716999994</v>
      </c>
      <c r="KB224" s="27">
        <f t="shared" si="226"/>
        <v>298.51340210999996</v>
      </c>
      <c r="KC224" s="27">
        <f t="shared" si="226"/>
        <v>298.51340210999996</v>
      </c>
      <c r="KD224" s="27">
        <f t="shared" si="226"/>
        <v>298.51340210999996</v>
      </c>
      <c r="KE224" s="27">
        <f t="shared" si="226"/>
        <v>144.10991825999994</v>
      </c>
      <c r="KF224" s="27">
        <f t="shared" si="226"/>
        <v>117.90811493999996</v>
      </c>
      <c r="KG224" s="27">
        <f t="shared" si="226"/>
        <v>154.40348384999996</v>
      </c>
      <c r="KH224" s="27">
        <f t="shared" si="226"/>
        <v>180.60528716999994</v>
      </c>
      <c r="KI224" s="27">
        <f t="shared" si="226"/>
        <v>298.51340210999996</v>
      </c>
      <c r="KJ224" s="27">
        <f t="shared" si="226"/>
        <v>298.51340210999996</v>
      </c>
      <c r="KK224" s="27">
        <f t="shared" si="226"/>
        <v>298.51340210999996</v>
      </c>
      <c r="KL224" s="27">
        <f t="shared" si="226"/>
        <v>144.10991825999994</v>
      </c>
      <c r="KM224" s="27">
        <f t="shared" si="226"/>
        <v>117.90811493999996</v>
      </c>
      <c r="KN224" s="27">
        <f t="shared" si="226"/>
        <v>154.40348384999996</v>
      </c>
      <c r="KO224" s="27">
        <f t="shared" si="226"/>
        <v>180.60528716999994</v>
      </c>
      <c r="KP224" s="27">
        <f t="shared" si="226"/>
        <v>298.51340210999996</v>
      </c>
      <c r="KQ224" s="27">
        <f t="shared" si="226"/>
        <v>298.51340210999996</v>
      </c>
      <c r="KR224" s="27">
        <f t="shared" si="226"/>
        <v>298.51340210999996</v>
      </c>
      <c r="KS224" s="27">
        <f t="shared" si="226"/>
        <v>144.10991825999994</v>
      </c>
      <c r="KT224" s="27">
        <f t="shared" si="226"/>
        <v>117.90811493999996</v>
      </c>
      <c r="KU224" s="27">
        <f t="shared" si="226"/>
        <v>154.40348384999996</v>
      </c>
      <c r="KV224" s="27">
        <f t="shared" si="226"/>
        <v>180.60528716999994</v>
      </c>
      <c r="KW224" s="27">
        <f t="shared" si="226"/>
        <v>298.51340210999996</v>
      </c>
      <c r="KX224" s="27">
        <f t="shared" si="226"/>
        <v>306.62348408999992</v>
      </c>
      <c r="KY224" s="27">
        <f t="shared" si="226"/>
        <v>389.43989815499992</v>
      </c>
      <c r="KZ224" s="27">
        <f t="shared" si="226"/>
        <v>188.71536914999996</v>
      </c>
      <c r="LA224" s="27">
        <f t="shared" si="226"/>
        <v>154.40348384999996</v>
      </c>
      <c r="LB224" s="27">
        <f t="shared" si="226"/>
        <v>200.72452900500002</v>
      </c>
      <c r="LC224" s="27">
        <f t="shared" si="226"/>
        <v>235.03641430499999</v>
      </c>
      <c r="LD224" s="27">
        <f t="shared" si="226"/>
        <v>389.43989815499992</v>
      </c>
      <c r="LE224" s="27">
        <f t="shared" si="226"/>
        <v>389.43989815499992</v>
      </c>
      <c r="LF224" s="27">
        <f t="shared" si="226"/>
        <v>389.43989815499992</v>
      </c>
      <c r="LG224" s="27">
        <f t="shared" si="226"/>
        <v>188.71536914999996</v>
      </c>
      <c r="LH224" s="27">
        <f t="shared" si="226"/>
        <v>154.40348384999996</v>
      </c>
      <c r="LI224" s="27">
        <f t="shared" si="226"/>
        <v>200.72452900500002</v>
      </c>
      <c r="LJ224" s="27">
        <f t="shared" si="226"/>
        <v>235.03641430499999</v>
      </c>
      <c r="LK224" s="27">
        <f t="shared" si="226"/>
        <v>389.43989815499992</v>
      </c>
      <c r="LL224" s="27">
        <f t="shared" si="226"/>
        <v>389.43989815499992</v>
      </c>
      <c r="LM224" s="27">
        <f t="shared" si="226"/>
        <v>389.43989815499992</v>
      </c>
      <c r="LN224" s="27">
        <f t="shared" si="226"/>
        <v>188.71536914999996</v>
      </c>
      <c r="LO224" s="27">
        <f t="shared" si="226"/>
        <v>154.40348384999996</v>
      </c>
      <c r="LP224" s="27">
        <f t="shared" si="226"/>
        <v>200.72452900500002</v>
      </c>
      <c r="LQ224" s="27">
        <f t="shared" si="226"/>
        <v>235.03641430499999</v>
      </c>
      <c r="LR224" s="27">
        <f t="shared" si="226"/>
        <v>389.43989815499992</v>
      </c>
      <c r="LS224" s="27">
        <f t="shared" si="226"/>
        <v>389.43989815499992</v>
      </c>
      <c r="LT224" s="27">
        <f t="shared" si="226"/>
        <v>389.43989815499992</v>
      </c>
      <c r="LU224" s="27">
        <f t="shared" si="226"/>
        <v>188.71536914999996</v>
      </c>
      <c r="LV224" s="27">
        <f t="shared" si="226"/>
        <v>154.40348384999996</v>
      </c>
      <c r="LW224" s="27">
        <f t="shared" si="226"/>
        <v>200.72452900500002</v>
      </c>
      <c r="LX224" s="27">
        <f t="shared" si="226"/>
        <v>235.03641430499999</v>
      </c>
      <c r="LY224" s="27">
        <f t="shared" si="226"/>
        <v>389.43989815499992</v>
      </c>
      <c r="LZ224" s="27">
        <f t="shared" si="226"/>
        <v>389.43989815499992</v>
      </c>
      <c r="MA224" s="27">
        <f t="shared" si="226"/>
        <v>389.43989815499992</v>
      </c>
      <c r="MB224" s="27">
        <f t="shared" si="226"/>
        <v>199.00893473999994</v>
      </c>
      <c r="MC224" s="27">
        <f t="shared" si="226"/>
        <v>200.72452900500002</v>
      </c>
      <c r="MD224" s="27">
        <f t="shared" ref="MD224:NV224" si="227">MD67+MD85+MD94+MD112+MD121</f>
        <v>240.86943480600002</v>
      </c>
      <c r="ME224" s="27">
        <f t="shared" si="227"/>
        <v>285.474885696</v>
      </c>
      <c r="MF224" s="27">
        <f t="shared" si="227"/>
        <v>486.19941470100002</v>
      </c>
      <c r="MG224" s="27">
        <f t="shared" si="227"/>
        <v>486.19941470100002</v>
      </c>
      <c r="MH224" s="27">
        <f t="shared" si="227"/>
        <v>486.19941470100002</v>
      </c>
      <c r="MI224" s="27">
        <f t="shared" si="227"/>
        <v>245.32997989500001</v>
      </c>
      <c r="MJ224" s="27">
        <f t="shared" si="227"/>
        <v>200.72452900500002</v>
      </c>
      <c r="MK224" s="27">
        <f t="shared" si="227"/>
        <v>240.86943480600002</v>
      </c>
      <c r="ML224" s="27">
        <f t="shared" si="227"/>
        <v>285.474885696</v>
      </c>
      <c r="MM224" s="27">
        <f t="shared" si="227"/>
        <v>486.19941470100002</v>
      </c>
      <c r="MN224" s="27">
        <f t="shared" si="227"/>
        <v>486.19941470100002</v>
      </c>
      <c r="MO224" s="27">
        <f t="shared" si="227"/>
        <v>486.19941470100002</v>
      </c>
      <c r="MP224" s="27">
        <f t="shared" si="227"/>
        <v>245.32997989500001</v>
      </c>
      <c r="MQ224" s="27">
        <f t="shared" si="227"/>
        <v>200.72452900500002</v>
      </c>
      <c r="MR224" s="27">
        <f t="shared" si="227"/>
        <v>240.86943480600002</v>
      </c>
      <c r="MS224" s="27">
        <f t="shared" si="227"/>
        <v>285.474885696</v>
      </c>
      <c r="MT224" s="27">
        <f t="shared" si="227"/>
        <v>486.19941470100002</v>
      </c>
      <c r="MU224" s="27">
        <f t="shared" si="227"/>
        <v>486.19941470100002</v>
      </c>
      <c r="MV224" s="27">
        <f t="shared" si="227"/>
        <v>486.19941470100002</v>
      </c>
      <c r="MW224" s="27">
        <f t="shared" si="227"/>
        <v>245.32997989500001</v>
      </c>
      <c r="MX224" s="27">
        <f t="shared" si="227"/>
        <v>200.72452900500002</v>
      </c>
      <c r="MY224" s="27">
        <f t="shared" si="227"/>
        <v>240.86943480600002</v>
      </c>
      <c r="MZ224" s="27">
        <f t="shared" si="227"/>
        <v>285.474885696</v>
      </c>
      <c r="NA224" s="27">
        <f t="shared" si="227"/>
        <v>486.19941470100002</v>
      </c>
      <c r="NB224" s="27">
        <f t="shared" si="227"/>
        <v>486.19941470100002</v>
      </c>
      <c r="NC224" s="27">
        <f t="shared" si="227"/>
        <v>486.19941470100002</v>
      </c>
      <c r="ND224" s="27">
        <f t="shared" si="227"/>
        <v>245.32997989500001</v>
      </c>
      <c r="NE224" s="27">
        <f t="shared" si="227"/>
        <v>200.72452900500002</v>
      </c>
      <c r="NF224" s="27">
        <f t="shared" si="227"/>
        <v>240.86943480600002</v>
      </c>
      <c r="NG224" s="27">
        <f t="shared" si="227"/>
        <v>294.39597587399999</v>
      </c>
      <c r="NH224" s="27">
        <f t="shared" si="227"/>
        <v>413.195975874</v>
      </c>
      <c r="NI224" s="27">
        <f t="shared" si="227"/>
        <v>413.195975874</v>
      </c>
      <c r="NJ224" s="27">
        <f t="shared" si="227"/>
        <v>413.195975874</v>
      </c>
      <c r="NK224" s="27">
        <f t="shared" si="227"/>
        <v>413.195975874</v>
      </c>
      <c r="NL224" s="27">
        <f t="shared" si="227"/>
        <v>359.66943480600003</v>
      </c>
      <c r="NM224" s="27">
        <f t="shared" si="227"/>
        <v>0</v>
      </c>
      <c r="NN224" s="27">
        <f t="shared" si="227"/>
        <v>53.526541067999979</v>
      </c>
      <c r="NO224" s="27">
        <f t="shared" si="227"/>
        <v>413.195975874</v>
      </c>
      <c r="NP224" s="27">
        <f t="shared" si="227"/>
        <v>413.195975874</v>
      </c>
      <c r="NQ224" s="27">
        <f t="shared" si="227"/>
        <v>413.195975874</v>
      </c>
      <c r="NR224" s="27">
        <f t="shared" si="227"/>
        <v>413.195975874</v>
      </c>
      <c r="NS224" s="27">
        <f t="shared" si="227"/>
        <v>359.66943480600003</v>
      </c>
      <c r="NT224" s="27">
        <f t="shared" si="227"/>
        <v>0</v>
      </c>
      <c r="NU224" s="27">
        <f t="shared" si="227"/>
        <v>53.526541067999979</v>
      </c>
      <c r="NV224" s="27">
        <f t="shared" si="227"/>
        <v>413.195975874</v>
      </c>
    </row>
    <row r="225" spans="1:386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8"/>
      <c r="K225" s="1"/>
      <c r="L225" s="1"/>
      <c r="M225" s="1"/>
      <c r="N225" s="1"/>
      <c r="O225" s="1"/>
      <c r="P225" s="16" t="str">
        <f>structure!$S$13</f>
        <v>контроль</v>
      </c>
      <c r="Q225" s="33"/>
      <c r="R225" s="36">
        <f>R224-Budget!R68</f>
        <v>0</v>
      </c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</row>
    <row r="226" spans="1:386" s="7" customFormat="1" x14ac:dyDescent="0.25">
      <c r="A226" s="5"/>
      <c r="B226" s="5"/>
      <c r="C226" s="5"/>
      <c r="D226" s="5"/>
      <c r="E226" s="5"/>
      <c r="F226" s="5"/>
      <c r="G226" s="5" t="str">
        <f>KPI!$L$47</f>
        <v>Отток ДС по операционной деятельности</v>
      </c>
      <c r="H226" s="5"/>
      <c r="I226" s="5"/>
      <c r="J226" s="20" t="str">
        <f>IF($G226="","",INDEX(KPI!$N$11:$N$121,SUMIFS(KPI!$K$11:$K$121,KPI!$L$11:$L$121,$G226)))</f>
        <v>тыс.руб.</v>
      </c>
      <c r="K226" s="5"/>
      <c r="L226" s="5"/>
      <c r="M226" s="5"/>
      <c r="N226" s="5"/>
      <c r="O226" s="5"/>
      <c r="P226" s="5"/>
      <c r="Q226" s="5"/>
      <c r="R226" s="27">
        <f>SUM(T226:NV226)</f>
        <v>78760.699243883952</v>
      </c>
      <c r="S226" s="5"/>
      <c r="T226" s="5"/>
      <c r="U226" s="27">
        <f>U139+U148+U168+U170+U174+U176+U180+U182+U186+U194+U202+U210+U218</f>
        <v>21.656651558673548</v>
      </c>
      <c r="V226" s="27">
        <f t="shared" ref="V226:CG226" si="228">V139+V148+V168+V170+V174+V176+V180+V182+V186+V194+V202+V210+V218</f>
        <v>173.26534590673359</v>
      </c>
      <c r="W226" s="27">
        <f t="shared" si="228"/>
        <v>173.26534590673359</v>
      </c>
      <c r="X226" s="27">
        <f t="shared" si="228"/>
        <v>173.26534590673359</v>
      </c>
      <c r="Y226" s="27">
        <f t="shared" si="228"/>
        <v>300.44795721061359</v>
      </c>
      <c r="Z226" s="27">
        <f t="shared" si="228"/>
        <v>153.99579112225359</v>
      </c>
      <c r="AA226" s="27">
        <f t="shared" si="228"/>
        <v>7.2044854703135481</v>
      </c>
      <c r="AB226" s="27">
        <f t="shared" si="228"/>
        <v>21.656651558673548</v>
      </c>
      <c r="AC226" s="27">
        <f t="shared" si="228"/>
        <v>173.26534590673359</v>
      </c>
      <c r="AD226" s="27">
        <f t="shared" si="228"/>
        <v>173.26534590673359</v>
      </c>
      <c r="AE226" s="27">
        <f t="shared" si="228"/>
        <v>172.05665155867356</v>
      </c>
      <c r="AF226" s="27">
        <f t="shared" si="228"/>
        <v>167.23926286255357</v>
      </c>
      <c r="AG226" s="27">
        <f t="shared" si="228"/>
        <v>152.78709677419357</v>
      </c>
      <c r="AH226" s="27">
        <f t="shared" si="228"/>
        <v>8.4044854703135492</v>
      </c>
      <c r="AI226" s="27">
        <f t="shared" si="228"/>
        <v>758.85665155867366</v>
      </c>
      <c r="AJ226" s="27">
        <f t="shared" si="228"/>
        <v>168.43926286255436</v>
      </c>
      <c r="AK226" s="27">
        <f t="shared" si="228"/>
        <v>166.94726286255309</v>
      </c>
      <c r="AL226" s="27">
        <f t="shared" si="228"/>
        <v>168.14726286255404</v>
      </c>
      <c r="AM226" s="27">
        <f t="shared" si="228"/>
        <v>168.14726286255382</v>
      </c>
      <c r="AN226" s="27">
        <f t="shared" si="228"/>
        <v>153.69509677419353</v>
      </c>
      <c r="AO226" s="27">
        <f t="shared" si="228"/>
        <v>3.5870967741935482</v>
      </c>
      <c r="AP226" s="27">
        <f t="shared" si="228"/>
        <v>18.039262862554043</v>
      </c>
      <c r="AQ226" s="27">
        <f t="shared" si="228"/>
        <v>166.94726286255383</v>
      </c>
      <c r="AR226" s="27">
        <f t="shared" si="228"/>
        <v>166.94726286255354</v>
      </c>
      <c r="AS226" s="27">
        <f t="shared" si="228"/>
        <v>628.14726286255359</v>
      </c>
      <c r="AT226" s="27">
        <f t="shared" si="228"/>
        <v>168.14726286255473</v>
      </c>
      <c r="AU226" s="27">
        <f t="shared" si="228"/>
        <v>153.69509677419353</v>
      </c>
      <c r="AV226" s="27">
        <f t="shared" si="228"/>
        <v>3.5870967741935482</v>
      </c>
      <c r="AW226" s="27">
        <f t="shared" si="228"/>
        <v>18.039262862553588</v>
      </c>
      <c r="AX226" s="27">
        <f t="shared" si="228"/>
        <v>166.94726286255451</v>
      </c>
      <c r="AY226" s="27">
        <f t="shared" si="228"/>
        <v>159.69509677419296</v>
      </c>
      <c r="AZ226" s="27">
        <f t="shared" si="228"/>
        <v>160.89509677419358</v>
      </c>
      <c r="BA226" s="27">
        <f t="shared" si="228"/>
        <v>160.89509677419352</v>
      </c>
      <c r="BB226" s="27">
        <f t="shared" si="228"/>
        <v>160.89509677419352</v>
      </c>
      <c r="BC226" s="27">
        <f t="shared" si="228"/>
        <v>10.787096774193547</v>
      </c>
      <c r="BD226" s="27">
        <f t="shared" si="228"/>
        <v>135.58709677419355</v>
      </c>
      <c r="BE226" s="27">
        <f t="shared" si="228"/>
        <v>152.49509677419383</v>
      </c>
      <c r="BF226" s="27">
        <f t="shared" si="228"/>
        <v>159.69509677419376</v>
      </c>
      <c r="BG226" s="27">
        <f t="shared" si="228"/>
        <v>160.89509677419341</v>
      </c>
      <c r="BH226" s="27">
        <f t="shared" si="228"/>
        <v>160.89509677419352</v>
      </c>
      <c r="BI226" s="27">
        <f t="shared" si="228"/>
        <v>160.89509677419352</v>
      </c>
      <c r="BJ226" s="27">
        <f t="shared" si="228"/>
        <v>11.087096774193547</v>
      </c>
      <c r="BK226" s="27">
        <f t="shared" si="228"/>
        <v>3.8870967741935361</v>
      </c>
      <c r="BL226" s="27">
        <f t="shared" si="228"/>
        <v>152.49509677419371</v>
      </c>
      <c r="BM226" s="27">
        <f t="shared" si="228"/>
        <v>159.69509677419376</v>
      </c>
      <c r="BN226" s="27">
        <f t="shared" si="228"/>
        <v>897.19509677419319</v>
      </c>
      <c r="BO226" s="27">
        <f t="shared" si="228"/>
        <v>161.79509677419321</v>
      </c>
      <c r="BP226" s="27">
        <f t="shared" si="228"/>
        <v>191.33669677419343</v>
      </c>
      <c r="BQ226" s="27">
        <f t="shared" si="228"/>
        <v>11.087096774193547</v>
      </c>
      <c r="BR226" s="27">
        <f t="shared" si="228"/>
        <v>3.8870967741926923</v>
      </c>
      <c r="BS226" s="27">
        <f t="shared" si="228"/>
        <v>182.6366967741933</v>
      </c>
      <c r="BT226" s="27">
        <f t="shared" si="228"/>
        <v>189.83669677419232</v>
      </c>
      <c r="BU226" s="27">
        <f t="shared" si="228"/>
        <v>191.33669677419255</v>
      </c>
      <c r="BV226" s="27">
        <f t="shared" si="228"/>
        <v>191.33669677419277</v>
      </c>
      <c r="BW226" s="27">
        <f t="shared" si="228"/>
        <v>191.33669677419343</v>
      </c>
      <c r="BX226" s="27">
        <f t="shared" si="228"/>
        <v>471.08709677419353</v>
      </c>
      <c r="BY226" s="27">
        <f t="shared" si="228"/>
        <v>3.8870967741934312</v>
      </c>
      <c r="BZ226" s="27">
        <f t="shared" si="228"/>
        <v>182.63669677419256</v>
      </c>
      <c r="CA226" s="27">
        <f t="shared" si="228"/>
        <v>189.83669677419277</v>
      </c>
      <c r="CB226" s="27">
        <f t="shared" si="228"/>
        <v>191.33669677419266</v>
      </c>
      <c r="CC226" s="27">
        <f t="shared" si="228"/>
        <v>191.3366967741934</v>
      </c>
      <c r="CD226" s="27">
        <f t="shared" si="228"/>
        <v>193.13669677419321</v>
      </c>
      <c r="CE226" s="27">
        <f t="shared" si="228"/>
        <v>12.966666666666667</v>
      </c>
      <c r="CF226" s="27">
        <f t="shared" si="228"/>
        <v>3.9666666666660948</v>
      </c>
      <c r="CG226" s="27">
        <f t="shared" si="228"/>
        <v>182.71626666666606</v>
      </c>
      <c r="CH226" s="27">
        <f t="shared" ref="CH226:ES226" si="229">CH139+CH148+CH168+CH170+CH174+CH176+CH180+CH182+CH186+CH194+CH202+CH210+CH218</f>
        <v>191.71626666666572</v>
      </c>
      <c r="CI226" s="27">
        <f t="shared" si="229"/>
        <v>325.21626666666657</v>
      </c>
      <c r="CJ226" s="27">
        <f t="shared" si="229"/>
        <v>193.21626666666646</v>
      </c>
      <c r="CK226" s="27">
        <f t="shared" si="229"/>
        <v>193.21626666666631</v>
      </c>
      <c r="CL226" s="27">
        <f t="shared" si="229"/>
        <v>12.966666666666667</v>
      </c>
      <c r="CM226" s="27">
        <f t="shared" si="229"/>
        <v>3.9666666666673454</v>
      </c>
      <c r="CN226" s="27">
        <f t="shared" si="229"/>
        <v>182.71626666666651</v>
      </c>
      <c r="CO226" s="27">
        <f t="shared" si="229"/>
        <v>191.71626666666663</v>
      </c>
      <c r="CP226" s="27">
        <f t="shared" si="229"/>
        <v>192.71626666666737</v>
      </c>
      <c r="CQ226" s="27">
        <f t="shared" si="229"/>
        <v>192.71626666666674</v>
      </c>
      <c r="CR226" s="27">
        <f t="shared" si="229"/>
        <v>192.71626666666631</v>
      </c>
      <c r="CS226" s="27">
        <f t="shared" si="229"/>
        <v>748.46666666666658</v>
      </c>
      <c r="CT226" s="27">
        <f t="shared" si="229"/>
        <v>3.4666666666666237</v>
      </c>
      <c r="CU226" s="27">
        <f t="shared" si="229"/>
        <v>190.57874666666726</v>
      </c>
      <c r="CV226" s="27">
        <f t="shared" si="229"/>
        <v>199.57874666666692</v>
      </c>
      <c r="CW226" s="27">
        <f t="shared" si="229"/>
        <v>200.5787466666672</v>
      </c>
      <c r="CX226" s="27">
        <f t="shared" si="229"/>
        <v>200.57874666666714</v>
      </c>
      <c r="CY226" s="27">
        <f t="shared" si="229"/>
        <v>200.57874666666677</v>
      </c>
      <c r="CZ226" s="27">
        <f t="shared" si="229"/>
        <v>12.466666666666667</v>
      </c>
      <c r="DA226" s="27">
        <f t="shared" si="229"/>
        <v>3.4666666666670785</v>
      </c>
      <c r="DB226" s="27">
        <f t="shared" si="229"/>
        <v>190.57874666666692</v>
      </c>
      <c r="DC226" s="27">
        <f t="shared" si="229"/>
        <v>659.57874666666703</v>
      </c>
      <c r="DD226" s="27">
        <f t="shared" si="229"/>
        <v>200.57874666666692</v>
      </c>
      <c r="DE226" s="27">
        <f t="shared" si="229"/>
        <v>200.57874666666714</v>
      </c>
      <c r="DF226" s="27">
        <f t="shared" si="229"/>
        <v>200.57874666666677</v>
      </c>
      <c r="DG226" s="27">
        <f t="shared" si="229"/>
        <v>12.466666666666667</v>
      </c>
      <c r="DH226" s="27">
        <f t="shared" si="229"/>
        <v>3.4666666666674764</v>
      </c>
      <c r="DI226" s="27">
        <f t="shared" si="229"/>
        <v>190.49917677419404</v>
      </c>
      <c r="DJ226" s="27">
        <f t="shared" si="229"/>
        <v>196.49917677419364</v>
      </c>
      <c r="DK226" s="27">
        <f t="shared" si="229"/>
        <v>197.49917677419398</v>
      </c>
      <c r="DL226" s="27">
        <f t="shared" si="229"/>
        <v>197.49917677419381</v>
      </c>
      <c r="DM226" s="27">
        <f t="shared" si="229"/>
        <v>329.49917677419364</v>
      </c>
      <c r="DN226" s="27">
        <f t="shared" si="229"/>
        <v>9.387096774193548</v>
      </c>
      <c r="DO226" s="27">
        <f t="shared" si="229"/>
        <v>3.3870967741939033</v>
      </c>
      <c r="DP226" s="27">
        <f t="shared" si="229"/>
        <v>190.49917677419404</v>
      </c>
      <c r="DQ226" s="27">
        <f t="shared" si="229"/>
        <v>196.49917677419404</v>
      </c>
      <c r="DR226" s="27">
        <f t="shared" si="229"/>
        <v>197.49917677419302</v>
      </c>
      <c r="DS226" s="27">
        <f t="shared" si="229"/>
        <v>197.48917677419405</v>
      </c>
      <c r="DT226" s="27">
        <f t="shared" si="229"/>
        <v>197.48917677419368</v>
      </c>
      <c r="DU226" s="27">
        <f t="shared" si="229"/>
        <v>9.3770967741935483</v>
      </c>
      <c r="DV226" s="27">
        <f t="shared" si="229"/>
        <v>3.3770967741934483</v>
      </c>
      <c r="DW226" s="27">
        <f t="shared" si="229"/>
        <v>926.49917677419387</v>
      </c>
      <c r="DX226" s="27">
        <f t="shared" si="229"/>
        <v>196.47917677419318</v>
      </c>
      <c r="DY226" s="27">
        <f t="shared" si="229"/>
        <v>217.63131877419406</v>
      </c>
      <c r="DZ226" s="27">
        <f t="shared" si="229"/>
        <v>217.63131877419326</v>
      </c>
      <c r="EA226" s="27">
        <f t="shared" si="229"/>
        <v>217.63131877419352</v>
      </c>
      <c r="EB226" s="27">
        <f t="shared" si="229"/>
        <v>9.3770967741935483</v>
      </c>
      <c r="EC226" s="27">
        <f t="shared" si="229"/>
        <v>3.377096774193503</v>
      </c>
      <c r="ED226" s="27">
        <f t="shared" si="229"/>
        <v>210.64131877419348</v>
      </c>
      <c r="EE226" s="27">
        <f t="shared" si="229"/>
        <v>216.6413187741941</v>
      </c>
      <c r="EF226" s="27">
        <f t="shared" si="229"/>
        <v>217.63131877419349</v>
      </c>
      <c r="EG226" s="27">
        <f t="shared" si="229"/>
        <v>677.63131877419346</v>
      </c>
      <c r="EH226" s="27">
        <f t="shared" si="229"/>
        <v>217.63131877419352</v>
      </c>
      <c r="EI226" s="27">
        <f t="shared" si="229"/>
        <v>9.3770967741935483</v>
      </c>
      <c r="EJ226" s="27">
        <f t="shared" si="229"/>
        <v>3.3770967741939009</v>
      </c>
      <c r="EK226" s="27">
        <f t="shared" si="229"/>
        <v>210.64131877419371</v>
      </c>
      <c r="EL226" s="27">
        <f t="shared" si="229"/>
        <v>216.64131877419376</v>
      </c>
      <c r="EM226" s="27">
        <f t="shared" si="229"/>
        <v>217.57131877419314</v>
      </c>
      <c r="EN226" s="27">
        <f t="shared" si="229"/>
        <v>217.65088866666665</v>
      </c>
      <c r="EO226" s="27">
        <f t="shared" si="229"/>
        <v>217.65088866666662</v>
      </c>
      <c r="EP226" s="27">
        <f t="shared" si="229"/>
        <v>9.3966666666666665</v>
      </c>
      <c r="EQ226" s="27">
        <f t="shared" si="229"/>
        <v>3.4566666666667922</v>
      </c>
      <c r="ER226" s="27">
        <f t="shared" si="229"/>
        <v>342.72088866666661</v>
      </c>
      <c r="ES226" s="27">
        <f t="shared" si="229"/>
        <v>216.66088866666607</v>
      </c>
      <c r="ET226" s="27">
        <f t="shared" ref="ET226:HE226" si="230">ET139+ET148+ET168+ET170+ET174+ET176+ET180+ET182+ET186+ET194+ET202+ET210+ET218</f>
        <v>217.6508886666671</v>
      </c>
      <c r="EU226" s="27">
        <f t="shared" si="230"/>
        <v>217.65088866666665</v>
      </c>
      <c r="EV226" s="27">
        <f t="shared" si="230"/>
        <v>217.65088866666662</v>
      </c>
      <c r="EW226" s="27">
        <f t="shared" si="230"/>
        <v>9.3966666666666665</v>
      </c>
      <c r="EX226" s="27">
        <f t="shared" si="230"/>
        <v>3.6546666666664507</v>
      </c>
      <c r="EY226" s="27">
        <f t="shared" si="230"/>
        <v>210.72088866666653</v>
      </c>
      <c r="EZ226" s="27">
        <f t="shared" si="230"/>
        <v>216.66088866666686</v>
      </c>
      <c r="FA226" s="27">
        <f t="shared" si="230"/>
        <v>217.84888866666662</v>
      </c>
      <c r="FB226" s="27">
        <f t="shared" si="230"/>
        <v>953.84888866666643</v>
      </c>
      <c r="FC226" s="27">
        <f t="shared" si="230"/>
        <v>218.24488866666661</v>
      </c>
      <c r="FD226" s="27">
        <f t="shared" si="230"/>
        <v>9.5946666666666651</v>
      </c>
      <c r="FE226" s="27">
        <f t="shared" si="230"/>
        <v>3.6546666666667962</v>
      </c>
      <c r="FF226" s="27">
        <f t="shared" si="230"/>
        <v>194.61495090666719</v>
      </c>
      <c r="FG226" s="27">
        <f t="shared" si="230"/>
        <v>200.55495090666628</v>
      </c>
      <c r="FH226" s="27">
        <f t="shared" si="230"/>
        <v>201.74295090666649</v>
      </c>
      <c r="FI226" s="27">
        <f t="shared" si="230"/>
        <v>201.7429509066674</v>
      </c>
      <c r="FJ226" s="27">
        <f t="shared" si="230"/>
        <v>201.74295090666658</v>
      </c>
      <c r="FK226" s="27">
        <f t="shared" si="230"/>
        <v>9.5946666666666651</v>
      </c>
      <c r="FL226" s="27">
        <f t="shared" si="230"/>
        <v>463.6546666666668</v>
      </c>
      <c r="FM226" s="27">
        <f t="shared" si="230"/>
        <v>194.61495090666628</v>
      </c>
      <c r="FN226" s="27">
        <f t="shared" si="230"/>
        <v>200.55495090666673</v>
      </c>
      <c r="FO226" s="27">
        <f t="shared" si="230"/>
        <v>201.74295090666695</v>
      </c>
      <c r="FP226" s="27">
        <f t="shared" si="230"/>
        <v>201.74295090666627</v>
      </c>
      <c r="FQ226" s="27">
        <f t="shared" si="230"/>
        <v>201.74295090666658</v>
      </c>
      <c r="FR226" s="27">
        <f t="shared" si="230"/>
        <v>10.703096774193547</v>
      </c>
      <c r="FS226" s="27">
        <f t="shared" si="230"/>
        <v>3.5750967741932231</v>
      </c>
      <c r="FT226" s="27">
        <f t="shared" si="230"/>
        <v>194.53538101419272</v>
      </c>
      <c r="FU226" s="27">
        <f t="shared" si="230"/>
        <v>201.66338101419385</v>
      </c>
      <c r="FV226" s="27">
        <f t="shared" si="230"/>
        <v>334.85138101419301</v>
      </c>
      <c r="FW226" s="27">
        <f t="shared" si="230"/>
        <v>202.85138101419315</v>
      </c>
      <c r="FX226" s="27">
        <f t="shared" si="230"/>
        <v>202.85138101419346</v>
      </c>
      <c r="FY226" s="27">
        <f t="shared" si="230"/>
        <v>10.703096774193547</v>
      </c>
      <c r="FZ226" s="27">
        <f t="shared" si="230"/>
        <v>3.5750967741936779</v>
      </c>
      <c r="GA226" s="27">
        <f t="shared" si="230"/>
        <v>194.53538101419312</v>
      </c>
      <c r="GB226" s="27">
        <f t="shared" si="230"/>
        <v>201.66338101419385</v>
      </c>
      <c r="GC226" s="27">
        <f t="shared" si="230"/>
        <v>202.91078101419271</v>
      </c>
      <c r="GD226" s="27">
        <f t="shared" si="230"/>
        <v>202.91078101419356</v>
      </c>
      <c r="GE226" s="27">
        <f t="shared" si="230"/>
        <v>202.91078101419347</v>
      </c>
      <c r="GF226" s="27">
        <f t="shared" si="230"/>
        <v>746.76249677419355</v>
      </c>
      <c r="GG226" s="27">
        <f t="shared" si="230"/>
        <v>3.6344967741932108</v>
      </c>
      <c r="GH226" s="27">
        <f t="shared" si="230"/>
        <v>200.34734954139307</v>
      </c>
      <c r="GI226" s="27">
        <f t="shared" si="230"/>
        <v>207.47534954139283</v>
      </c>
      <c r="GJ226" s="27">
        <f t="shared" si="230"/>
        <v>208.7227495413926</v>
      </c>
      <c r="GK226" s="27">
        <f t="shared" si="230"/>
        <v>208.72274954139266</v>
      </c>
      <c r="GL226" s="27">
        <f t="shared" si="230"/>
        <v>208.72274954139317</v>
      </c>
      <c r="GM226" s="27">
        <f t="shared" si="230"/>
        <v>10.762496774193547</v>
      </c>
      <c r="GN226" s="27">
        <f t="shared" si="230"/>
        <v>3.6344967741933814</v>
      </c>
      <c r="GO226" s="27">
        <f t="shared" si="230"/>
        <v>200.34734954139307</v>
      </c>
      <c r="GP226" s="27">
        <f t="shared" si="230"/>
        <v>667.47534954139303</v>
      </c>
      <c r="GQ226" s="27">
        <f t="shared" si="230"/>
        <v>208.72274954139311</v>
      </c>
      <c r="GR226" s="27">
        <f t="shared" si="230"/>
        <v>208.72274954139306</v>
      </c>
      <c r="GS226" s="27">
        <f t="shared" si="230"/>
        <v>208.72274954139317</v>
      </c>
      <c r="GT226" s="27">
        <f t="shared" si="230"/>
        <v>10.762496774193547</v>
      </c>
      <c r="GU226" s="27">
        <f t="shared" si="230"/>
        <v>3.6344967741940777</v>
      </c>
      <c r="GV226" s="27">
        <f t="shared" si="230"/>
        <v>200.34734954139358</v>
      </c>
      <c r="GW226" s="27">
        <f t="shared" si="230"/>
        <v>207.83174954139375</v>
      </c>
      <c r="GX226" s="27">
        <f t="shared" si="230"/>
        <v>209.07914954139352</v>
      </c>
      <c r="GY226" s="27">
        <f t="shared" si="230"/>
        <v>209.0791495413938</v>
      </c>
      <c r="GZ226" s="27">
        <f t="shared" si="230"/>
        <v>209.07914954139363</v>
      </c>
      <c r="HA226" s="27">
        <f t="shared" si="230"/>
        <v>143.11889677419356</v>
      </c>
      <c r="HB226" s="27">
        <f t="shared" si="230"/>
        <v>3.6344967741929692</v>
      </c>
      <c r="HC226" s="27">
        <f t="shared" si="230"/>
        <v>200.34734954139381</v>
      </c>
      <c r="HD226" s="27">
        <f t="shared" si="230"/>
        <v>207.83174954139398</v>
      </c>
      <c r="HE226" s="27">
        <f t="shared" si="230"/>
        <v>209.07914954139335</v>
      </c>
      <c r="HF226" s="27">
        <f t="shared" ref="HF226:JQ226" si="231">HF139+HF148+HF168+HF170+HF174+HF176+HF180+HF182+HF186+HF194+HF202+HF210+HF218</f>
        <v>209.07914954139352</v>
      </c>
      <c r="HG226" s="27">
        <f t="shared" si="231"/>
        <v>209.21428454139362</v>
      </c>
      <c r="HH226" s="27">
        <f t="shared" si="231"/>
        <v>11.254031774193546</v>
      </c>
      <c r="HI226" s="27">
        <f t="shared" si="231"/>
        <v>3.7696317741935341</v>
      </c>
      <c r="HJ226" s="27">
        <f t="shared" si="231"/>
        <v>200.34734954139427</v>
      </c>
      <c r="HK226" s="27">
        <f t="shared" si="231"/>
        <v>927.63174954139356</v>
      </c>
      <c r="HL226" s="27">
        <f t="shared" si="231"/>
        <v>269.98576611219426</v>
      </c>
      <c r="HM226" s="27">
        <f t="shared" si="231"/>
        <v>269.9857661121938</v>
      </c>
      <c r="HN226" s="27">
        <f t="shared" si="231"/>
        <v>269.98576611219323</v>
      </c>
      <c r="HO226" s="27">
        <f t="shared" si="231"/>
        <v>11.254031774193546</v>
      </c>
      <c r="HP226" s="27">
        <f t="shared" si="231"/>
        <v>3.7696317741953815</v>
      </c>
      <c r="HQ226" s="27">
        <f t="shared" si="231"/>
        <v>261.11883111219333</v>
      </c>
      <c r="HR226" s="27">
        <f t="shared" si="231"/>
        <v>268.60323111219458</v>
      </c>
      <c r="HS226" s="27">
        <f t="shared" si="231"/>
        <v>269.98576611219335</v>
      </c>
      <c r="HT226" s="27">
        <f t="shared" si="231"/>
        <v>269.9857661121946</v>
      </c>
      <c r="HU226" s="27">
        <f t="shared" si="231"/>
        <v>729.98576611219323</v>
      </c>
      <c r="HV226" s="27">
        <f t="shared" si="231"/>
        <v>11.254031774193546</v>
      </c>
      <c r="HW226" s="27">
        <f t="shared" si="231"/>
        <v>3.7696317741936656</v>
      </c>
      <c r="HX226" s="27">
        <f t="shared" si="231"/>
        <v>261.11883111219322</v>
      </c>
      <c r="HY226" s="27">
        <f t="shared" si="231"/>
        <v>268.60323111219424</v>
      </c>
      <c r="HZ226" s="27">
        <f t="shared" si="231"/>
        <v>269.98576611219323</v>
      </c>
      <c r="IA226" s="27">
        <f t="shared" si="231"/>
        <v>270.79657611219426</v>
      </c>
      <c r="IB226" s="27">
        <f t="shared" si="231"/>
        <v>270.96120347593074</v>
      </c>
      <c r="IC226" s="27">
        <f t="shared" si="231"/>
        <v>12.229469137931032</v>
      </c>
      <c r="ID226" s="27">
        <f t="shared" si="231"/>
        <v>3.9342591379301388</v>
      </c>
      <c r="IE226" s="27">
        <f t="shared" si="231"/>
        <v>261.2834584759313</v>
      </c>
      <c r="IF226" s="27">
        <f t="shared" si="231"/>
        <v>401.57866847593027</v>
      </c>
      <c r="IG226" s="27">
        <f t="shared" si="231"/>
        <v>270.96120347593182</v>
      </c>
      <c r="IH226" s="27">
        <f t="shared" si="231"/>
        <v>270.96120347593029</v>
      </c>
      <c r="II226" s="27">
        <f t="shared" si="231"/>
        <v>270.96120347593074</v>
      </c>
      <c r="IJ226" s="27">
        <f t="shared" si="231"/>
        <v>12.229469137931032</v>
      </c>
      <c r="IK226" s="27">
        <f t="shared" si="231"/>
        <v>3.9342591379322474</v>
      </c>
      <c r="IL226" s="27">
        <f t="shared" si="231"/>
        <v>261.28345847593027</v>
      </c>
      <c r="IM226" s="27">
        <f t="shared" si="231"/>
        <v>269.57866847593107</v>
      </c>
      <c r="IN226" s="27">
        <f t="shared" si="231"/>
        <v>270.85060067593116</v>
      </c>
      <c r="IO226" s="27">
        <f t="shared" si="231"/>
        <v>270.85060067593139</v>
      </c>
      <c r="IP226" s="27">
        <f t="shared" si="231"/>
        <v>1067.4405999773307</v>
      </c>
      <c r="IQ226" s="27">
        <f t="shared" si="231"/>
        <v>12.118866337931031</v>
      </c>
      <c r="IR226" s="27">
        <f t="shared" si="231"/>
        <v>3.8236563379324076</v>
      </c>
      <c r="IS226" s="27">
        <f t="shared" si="231"/>
        <v>337.85225217733137</v>
      </c>
      <c r="IT226" s="27">
        <f t="shared" si="231"/>
        <v>346.14746217733222</v>
      </c>
      <c r="IU226" s="27">
        <f t="shared" si="231"/>
        <v>347.41939437733089</v>
      </c>
      <c r="IV226" s="27">
        <f t="shared" si="231"/>
        <v>347.4193943773314</v>
      </c>
      <c r="IW226" s="27">
        <f t="shared" si="231"/>
        <v>347.419394377331</v>
      </c>
      <c r="IX226" s="27">
        <f t="shared" si="231"/>
        <v>12.118866337931031</v>
      </c>
      <c r="IY226" s="27">
        <f t="shared" si="231"/>
        <v>3.8236563379318782</v>
      </c>
      <c r="IZ226" s="27">
        <f t="shared" si="231"/>
        <v>797.8522521773308</v>
      </c>
      <c r="JA226" s="27">
        <f t="shared" si="231"/>
        <v>346.14746217733131</v>
      </c>
      <c r="JB226" s="27">
        <f t="shared" si="231"/>
        <v>347.41939437733089</v>
      </c>
      <c r="JC226" s="27">
        <f t="shared" si="231"/>
        <v>347.41939437733186</v>
      </c>
      <c r="JD226" s="27">
        <f t="shared" si="231"/>
        <v>347.419394377331</v>
      </c>
      <c r="JE226" s="27">
        <f t="shared" si="231"/>
        <v>11.954238974193546</v>
      </c>
      <c r="JF226" s="27">
        <f t="shared" si="231"/>
        <v>3.6590289741933635</v>
      </c>
      <c r="JG226" s="27">
        <f t="shared" si="231"/>
        <v>337.68762481359386</v>
      </c>
      <c r="JH226" s="27">
        <f t="shared" si="231"/>
        <v>345.31921801359385</v>
      </c>
      <c r="JI226" s="27">
        <f t="shared" si="231"/>
        <v>478.59115021359258</v>
      </c>
      <c r="JJ226" s="27">
        <f t="shared" si="231"/>
        <v>346.59115021359378</v>
      </c>
      <c r="JK226" s="27">
        <f t="shared" si="231"/>
        <v>346.59115021359304</v>
      </c>
      <c r="JL226" s="27">
        <f t="shared" si="231"/>
        <v>11.290622174193546</v>
      </c>
      <c r="JM226" s="27">
        <f t="shared" si="231"/>
        <v>3.6590289741938182</v>
      </c>
      <c r="JN226" s="27">
        <f t="shared" si="231"/>
        <v>337.6876248135938</v>
      </c>
      <c r="JO226" s="27">
        <f t="shared" si="231"/>
        <v>345.31921801359391</v>
      </c>
      <c r="JP226" s="27">
        <f t="shared" si="231"/>
        <v>346.62930817959199</v>
      </c>
      <c r="JQ226" s="27">
        <f t="shared" si="231"/>
        <v>346.62930817959386</v>
      </c>
      <c r="JR226" s="27">
        <f t="shared" ref="JR226:MC226" si="232">JR139+JR148+JR168+JR170+JR174+JR176+JR180+JR182+JR186+JR194+JR202+JR210+JR218</f>
        <v>346.62930817959307</v>
      </c>
      <c r="JS226" s="27">
        <f t="shared" si="232"/>
        <v>731.1287801401935</v>
      </c>
      <c r="JT226" s="27">
        <f t="shared" si="232"/>
        <v>3.6971869401933666</v>
      </c>
      <c r="JU226" s="27">
        <f t="shared" si="232"/>
        <v>404.31527347347304</v>
      </c>
      <c r="JV226" s="27">
        <f t="shared" si="232"/>
        <v>411.94686667347253</v>
      </c>
      <c r="JW226" s="27">
        <f t="shared" si="232"/>
        <v>413.2569568394731</v>
      </c>
      <c r="JX226" s="27">
        <f t="shared" si="232"/>
        <v>413.25695683947288</v>
      </c>
      <c r="JY226" s="27">
        <f t="shared" si="232"/>
        <v>413.25695683947276</v>
      </c>
      <c r="JZ226" s="27">
        <f t="shared" si="232"/>
        <v>11.328780140193546</v>
      </c>
      <c r="KA226" s="27">
        <f t="shared" si="232"/>
        <v>3.6971869401934234</v>
      </c>
      <c r="KB226" s="27">
        <f t="shared" si="232"/>
        <v>404.31527347347298</v>
      </c>
      <c r="KC226" s="27">
        <f t="shared" si="232"/>
        <v>871.94686667347253</v>
      </c>
      <c r="KD226" s="27">
        <f t="shared" si="232"/>
        <v>413.25695683947316</v>
      </c>
      <c r="KE226" s="27">
        <f t="shared" si="232"/>
        <v>413.25695683947242</v>
      </c>
      <c r="KF226" s="27">
        <f t="shared" si="232"/>
        <v>413.25695683947288</v>
      </c>
      <c r="KG226" s="27">
        <f t="shared" si="232"/>
        <v>11.328780140193546</v>
      </c>
      <c r="KH226" s="27">
        <f t="shared" si="232"/>
        <v>3.697186940193594</v>
      </c>
      <c r="KI226" s="27">
        <f t="shared" si="232"/>
        <v>404.31527347347287</v>
      </c>
      <c r="KJ226" s="27">
        <f t="shared" si="232"/>
        <v>412.2553843619458</v>
      </c>
      <c r="KK226" s="27">
        <f t="shared" si="232"/>
        <v>413.56547452794632</v>
      </c>
      <c r="KL226" s="27">
        <f t="shared" si="232"/>
        <v>413.56547452794558</v>
      </c>
      <c r="KM226" s="27">
        <f t="shared" si="232"/>
        <v>413.56547452794604</v>
      </c>
      <c r="KN226" s="27">
        <f t="shared" si="232"/>
        <v>143.63729782866668</v>
      </c>
      <c r="KO226" s="27">
        <f t="shared" si="232"/>
        <v>3.7767568326656331</v>
      </c>
      <c r="KP226" s="27">
        <f t="shared" si="232"/>
        <v>404.39484336594631</v>
      </c>
      <c r="KQ226" s="27">
        <f t="shared" si="232"/>
        <v>412.2553843619462</v>
      </c>
      <c r="KR226" s="27">
        <f t="shared" si="232"/>
        <v>413.56547452794678</v>
      </c>
      <c r="KS226" s="27">
        <f t="shared" si="232"/>
        <v>413.5654745279453</v>
      </c>
      <c r="KT226" s="27">
        <f t="shared" si="232"/>
        <v>413.97097862694602</v>
      </c>
      <c r="KU226" s="27">
        <f t="shared" si="232"/>
        <v>12.042801927666664</v>
      </c>
      <c r="KV226" s="27">
        <f t="shared" si="232"/>
        <v>4.1822609316676793</v>
      </c>
      <c r="KW226" s="27">
        <f t="shared" si="232"/>
        <v>404.39484336594586</v>
      </c>
      <c r="KX226" s="27">
        <f t="shared" si="232"/>
        <v>1103.5553843619464</v>
      </c>
      <c r="KY226" s="27">
        <f t="shared" si="232"/>
        <v>409.36199045766665</v>
      </c>
      <c r="KZ226" s="27">
        <f t="shared" si="232"/>
        <v>212.41799045766788</v>
      </c>
      <c r="LA226" s="27">
        <f t="shared" si="232"/>
        <v>212.41799045766695</v>
      </c>
      <c r="LB226" s="27">
        <f t="shared" si="232"/>
        <v>208.98680192766673</v>
      </c>
      <c r="LC226" s="27">
        <f t="shared" si="232"/>
        <v>4.1822609316674857</v>
      </c>
      <c r="LD226" s="27">
        <f t="shared" si="232"/>
        <v>5.8978551966666899</v>
      </c>
      <c r="LE226" s="27">
        <f t="shared" si="232"/>
        <v>210.70239619266709</v>
      </c>
      <c r="LF226" s="27">
        <f t="shared" si="232"/>
        <v>212.41799045766709</v>
      </c>
      <c r="LG226" s="27">
        <f t="shared" si="232"/>
        <v>212.41799045766845</v>
      </c>
      <c r="LH226" s="27">
        <f t="shared" si="232"/>
        <v>672.41799045766561</v>
      </c>
      <c r="LI226" s="27">
        <f t="shared" si="232"/>
        <v>208.98680192766787</v>
      </c>
      <c r="LJ226" s="27">
        <f t="shared" si="232"/>
        <v>4.1822609316661925</v>
      </c>
      <c r="LK226" s="27">
        <f t="shared" si="232"/>
        <v>5.8978551966674857</v>
      </c>
      <c r="LL226" s="27">
        <f t="shared" si="232"/>
        <v>210.70239619266687</v>
      </c>
      <c r="LM226" s="27">
        <f t="shared" si="232"/>
        <v>212.41799045766811</v>
      </c>
      <c r="LN226" s="27">
        <f t="shared" si="232"/>
        <v>214.77144515919352</v>
      </c>
      <c r="LO226" s="27">
        <f t="shared" si="232"/>
        <v>214.7714451591936</v>
      </c>
      <c r="LP226" s="27">
        <f t="shared" si="232"/>
        <v>211.34025662919362</v>
      </c>
      <c r="LQ226" s="27">
        <f t="shared" si="232"/>
        <v>4.1026910391945943</v>
      </c>
      <c r="LR226" s="27">
        <f t="shared" si="232"/>
        <v>137.81828530419401</v>
      </c>
      <c r="LS226" s="27">
        <f t="shared" si="232"/>
        <v>213.05585089419284</v>
      </c>
      <c r="LT226" s="27">
        <f t="shared" si="232"/>
        <v>214.77144515919522</v>
      </c>
      <c r="LU226" s="27">
        <f t="shared" si="232"/>
        <v>214.77144515919341</v>
      </c>
      <c r="LV226" s="27">
        <f t="shared" si="232"/>
        <v>214.77144515919395</v>
      </c>
      <c r="LW226" s="27">
        <f t="shared" si="232"/>
        <v>211.34025662919271</v>
      </c>
      <c r="LX226" s="27">
        <f t="shared" si="232"/>
        <v>4.6173693186937985</v>
      </c>
      <c r="LY226" s="27">
        <f t="shared" si="232"/>
        <v>5.8182853041961859</v>
      </c>
      <c r="LZ226" s="27">
        <f t="shared" si="232"/>
        <v>213.05585089419432</v>
      </c>
      <c r="MA226" s="27">
        <f t="shared" si="232"/>
        <v>215.28612343869364</v>
      </c>
      <c r="MB226" s="27">
        <f t="shared" si="232"/>
        <v>906.58612343869424</v>
      </c>
      <c r="MC226" s="27">
        <f t="shared" si="232"/>
        <v>265.5514799976927</v>
      </c>
      <c r="MD226" s="27">
        <f t="shared" ref="MD226:NV226" si="233">MD139+MD148+MD168+MD170+MD174+MD176+MD180+MD182+MD186+MD194+MD202+MD210+MD218</f>
        <v>261.09093490869532</v>
      </c>
      <c r="ME226" s="27">
        <f t="shared" si="233"/>
        <v>4.6173693186946032</v>
      </c>
      <c r="MF226" s="27">
        <f t="shared" si="233"/>
        <v>6.84764186319142</v>
      </c>
      <c r="MG226" s="27">
        <f t="shared" si="233"/>
        <v>263.32120745319503</v>
      </c>
      <c r="MH226" s="27">
        <f t="shared" si="233"/>
        <v>265.55147999769355</v>
      </c>
      <c r="MI226" s="27">
        <f t="shared" si="233"/>
        <v>265.55147999769406</v>
      </c>
      <c r="MJ226" s="27">
        <f t="shared" si="233"/>
        <v>265.55147999769275</v>
      </c>
      <c r="MK226" s="27">
        <f t="shared" si="233"/>
        <v>261.09093490869486</v>
      </c>
      <c r="ML226" s="27">
        <f t="shared" si="233"/>
        <v>464.61736931869268</v>
      </c>
      <c r="MM226" s="27">
        <f t="shared" si="233"/>
        <v>6.8476418631939211</v>
      </c>
      <c r="MN226" s="27">
        <f t="shared" si="233"/>
        <v>263.32120745319332</v>
      </c>
      <c r="MO226" s="27">
        <f t="shared" si="233"/>
        <v>265.55147999769457</v>
      </c>
      <c r="MP226" s="27">
        <f t="shared" si="233"/>
        <v>265.55147999769287</v>
      </c>
      <c r="MQ226" s="27">
        <f t="shared" si="233"/>
        <v>265.55147999769474</v>
      </c>
      <c r="MR226" s="27">
        <f t="shared" si="233"/>
        <v>264.17900458569244</v>
      </c>
      <c r="MS226" s="27">
        <f t="shared" si="233"/>
        <v>4.6969392111682335</v>
      </c>
      <c r="MT226" s="27">
        <f t="shared" si="233"/>
        <v>6.9272117556649366</v>
      </c>
      <c r="MU226" s="27">
        <f t="shared" si="233"/>
        <v>266.48884702266673</v>
      </c>
      <c r="MV226" s="27">
        <f t="shared" si="233"/>
        <v>268.71911956716627</v>
      </c>
      <c r="MW226" s="27">
        <f t="shared" si="233"/>
        <v>400.71911956716667</v>
      </c>
      <c r="MX226" s="27">
        <f t="shared" si="233"/>
        <v>268.71911956716696</v>
      </c>
      <c r="MY226" s="27">
        <f t="shared" si="233"/>
        <v>264.25857447816594</v>
      </c>
      <c r="MZ226" s="27">
        <f t="shared" si="233"/>
        <v>4.696939211165903</v>
      </c>
      <c r="NA226" s="27">
        <f t="shared" si="233"/>
        <v>6.9272117556667556</v>
      </c>
      <c r="NB226" s="27">
        <f t="shared" si="233"/>
        <v>266.48884702266713</v>
      </c>
      <c r="NC226" s="27">
        <f t="shared" si="233"/>
        <v>269.16517407606506</v>
      </c>
      <c r="ND226" s="27">
        <f t="shared" si="233"/>
        <v>269.1651740760671</v>
      </c>
      <c r="NE226" s="27">
        <f t="shared" si="233"/>
        <v>269.16517407606653</v>
      </c>
      <c r="NF226" s="27">
        <f t="shared" si="233"/>
        <v>264.70462898706722</v>
      </c>
      <c r="NG226" s="27">
        <f t="shared" si="233"/>
        <v>696.44299372006651</v>
      </c>
      <c r="NH226" s="27">
        <f t="shared" si="233"/>
        <v>7.8193207734650532</v>
      </c>
      <c r="NI226" s="27">
        <f t="shared" si="233"/>
        <v>185.32095604046771</v>
      </c>
      <c r="NJ226" s="27">
        <f t="shared" si="233"/>
        <v>187.99728309386657</v>
      </c>
      <c r="NK226" s="27">
        <f t="shared" si="233"/>
        <v>187.99728309386589</v>
      </c>
      <c r="NL226" s="27">
        <f t="shared" si="233"/>
        <v>187.99728309386828</v>
      </c>
      <c r="NM226" s="27">
        <f t="shared" si="233"/>
        <v>182.64462898706634</v>
      </c>
      <c r="NN226" s="27">
        <f t="shared" si="233"/>
        <v>5.1429937200659062</v>
      </c>
      <c r="NO226" s="27">
        <f t="shared" si="233"/>
        <v>7.8193207734665879</v>
      </c>
      <c r="NP226" s="27">
        <f t="shared" si="233"/>
        <v>185.32095604046708</v>
      </c>
      <c r="NQ226" s="27">
        <f t="shared" si="233"/>
        <v>647.99728309386694</v>
      </c>
      <c r="NR226" s="27">
        <f t="shared" si="233"/>
        <v>187.9972830938668</v>
      </c>
      <c r="NS226" s="27">
        <f t="shared" si="233"/>
        <v>187.99728309386612</v>
      </c>
      <c r="NT226" s="27">
        <f t="shared" si="233"/>
        <v>182.64462898706776</v>
      </c>
      <c r="NU226" s="27">
        <f t="shared" si="233"/>
        <v>5.1429937200656788</v>
      </c>
      <c r="NV226" s="27">
        <f t="shared" si="233"/>
        <v>7.8193207734668722</v>
      </c>
    </row>
    <row r="227" spans="1:386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8"/>
      <c r="K227" s="1"/>
      <c r="L227" s="1"/>
      <c r="M227" s="1"/>
      <c r="N227" s="1"/>
      <c r="O227" s="1"/>
      <c r="P227" s="16" t="str">
        <f>structure!$S$13</f>
        <v>контроль</v>
      </c>
      <c r="Q227" s="33"/>
      <c r="R227" s="36">
        <f>R226-Budget!R76-Budget!R80</f>
        <v>2.9103830456733704E-11</v>
      </c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</row>
    <row r="228" spans="1:386" s="7" customFormat="1" x14ac:dyDescent="0.25">
      <c r="A228" s="5"/>
      <c r="B228" s="5"/>
      <c r="C228" s="5"/>
      <c r="D228" s="5"/>
      <c r="E228" s="5"/>
      <c r="F228" s="5"/>
      <c r="G228" s="5" t="str">
        <f>KPI!$L$38</f>
        <v>Финансовый поток по операционной деят-ти</v>
      </c>
      <c r="H228" s="5"/>
      <c r="I228" s="5"/>
      <c r="J228" s="20" t="str">
        <f>IF($G228="","",INDEX(KPI!$N$11:$N$121,SUMIFS(KPI!$K$11:$K$121,KPI!$L$11:$L$121,$G228)))</f>
        <v>тыс.руб.</v>
      </c>
      <c r="K228" s="5"/>
      <c r="L228" s="5"/>
      <c r="M228" s="5"/>
      <c r="N228" s="5"/>
      <c r="O228" s="5"/>
      <c r="P228" s="5"/>
      <c r="Q228" s="5"/>
      <c r="R228" s="27">
        <f>SUM(T228:NV228)</f>
        <v>-1704.8371449785202</v>
      </c>
      <c r="S228" s="5"/>
      <c r="T228" s="5"/>
      <c r="U228" s="27">
        <f>U224-U226</f>
        <v>351.29972672792644</v>
      </c>
      <c r="V228" s="27">
        <f t="shared" ref="V228:CG228" si="234">V224-V226</f>
        <v>199.69103237986641</v>
      </c>
      <c r="W228" s="27">
        <f t="shared" si="234"/>
        <v>199.69103237986641</v>
      </c>
      <c r="X228" s="27">
        <f t="shared" si="234"/>
        <v>151.51714541866644</v>
      </c>
      <c r="Y228" s="27">
        <f t="shared" si="234"/>
        <v>-300.44795721061359</v>
      </c>
      <c r="Z228" s="27">
        <f t="shared" si="234"/>
        <v>-105.8219041610536</v>
      </c>
      <c r="AA228" s="27">
        <f t="shared" si="234"/>
        <v>365.75189281628644</v>
      </c>
      <c r="AB228" s="27">
        <f t="shared" si="234"/>
        <v>351.29972672792644</v>
      </c>
      <c r="AC228" s="27">
        <f t="shared" si="234"/>
        <v>199.69103237986641</v>
      </c>
      <c r="AD228" s="27">
        <f t="shared" si="234"/>
        <v>199.69103237986641</v>
      </c>
      <c r="AE228" s="27">
        <f t="shared" si="234"/>
        <v>152.72583976672647</v>
      </c>
      <c r="AF228" s="27">
        <f t="shared" si="234"/>
        <v>-167.23926286255357</v>
      </c>
      <c r="AG228" s="27">
        <f t="shared" si="234"/>
        <v>-104.61320981299357</v>
      </c>
      <c r="AH228" s="27">
        <f t="shared" si="234"/>
        <v>364.55189281628645</v>
      </c>
      <c r="AI228" s="27">
        <f t="shared" si="234"/>
        <v>-410.07416023327363</v>
      </c>
      <c r="AJ228" s="27">
        <f t="shared" si="234"/>
        <v>71.56073713744567</v>
      </c>
      <c r="AK228" s="27">
        <f t="shared" si="234"/>
        <v>100.05273713744691</v>
      </c>
      <c r="AL228" s="27">
        <f t="shared" si="234"/>
        <v>98.852737137445956</v>
      </c>
      <c r="AM228" s="27">
        <f t="shared" si="234"/>
        <v>-36.147262862553816</v>
      </c>
      <c r="AN228" s="27">
        <f t="shared" si="234"/>
        <v>-45.695096774193516</v>
      </c>
      <c r="AO228" s="27">
        <f t="shared" si="234"/>
        <v>131.41290322580645</v>
      </c>
      <c r="AP228" s="27">
        <f t="shared" si="234"/>
        <v>140.96073713744596</v>
      </c>
      <c r="AQ228" s="27">
        <f t="shared" si="234"/>
        <v>100.05273713744617</v>
      </c>
      <c r="AR228" s="27">
        <f t="shared" si="234"/>
        <v>100.05273713744646</v>
      </c>
      <c r="AS228" s="27">
        <f t="shared" si="234"/>
        <v>-361.14726286255359</v>
      </c>
      <c r="AT228" s="27">
        <f t="shared" si="234"/>
        <v>-36.147262862554726</v>
      </c>
      <c r="AU228" s="27">
        <f t="shared" si="234"/>
        <v>-45.695096774193516</v>
      </c>
      <c r="AV228" s="27">
        <f t="shared" si="234"/>
        <v>131.41290322580645</v>
      </c>
      <c r="AW228" s="27">
        <f t="shared" si="234"/>
        <v>140.96073713744642</v>
      </c>
      <c r="AX228" s="27">
        <f t="shared" si="234"/>
        <v>100.05273713744549</v>
      </c>
      <c r="AY228" s="27">
        <f t="shared" si="234"/>
        <v>107.30490322580704</v>
      </c>
      <c r="AZ228" s="27">
        <f t="shared" si="234"/>
        <v>106.10490322580642</v>
      </c>
      <c r="BA228" s="27">
        <f t="shared" si="234"/>
        <v>-28.895096774193519</v>
      </c>
      <c r="BB228" s="27">
        <f t="shared" si="234"/>
        <v>-52.895096774193505</v>
      </c>
      <c r="BC228" s="27">
        <f t="shared" si="234"/>
        <v>124.21290322580646</v>
      </c>
      <c r="BD228" s="27">
        <f t="shared" si="234"/>
        <v>23.412903225806446</v>
      </c>
      <c r="BE228" s="27">
        <f t="shared" si="234"/>
        <v>114.50490322580617</v>
      </c>
      <c r="BF228" s="27">
        <f t="shared" si="234"/>
        <v>107.30490322580624</v>
      </c>
      <c r="BG228" s="27">
        <f t="shared" si="234"/>
        <v>106.10490322580659</v>
      </c>
      <c r="BH228" s="27">
        <f t="shared" si="234"/>
        <v>-28.895096774193519</v>
      </c>
      <c r="BI228" s="27">
        <f t="shared" si="234"/>
        <v>-52.895096774193505</v>
      </c>
      <c r="BJ228" s="27">
        <f t="shared" si="234"/>
        <v>123.91290322580645</v>
      </c>
      <c r="BK228" s="27">
        <f t="shared" si="234"/>
        <v>155.11290322580646</v>
      </c>
      <c r="BL228" s="27">
        <f t="shared" si="234"/>
        <v>114.50490322580629</v>
      </c>
      <c r="BM228" s="27">
        <f t="shared" si="234"/>
        <v>107.30490322580624</v>
      </c>
      <c r="BN228" s="27">
        <f t="shared" si="234"/>
        <v>-624.19509677419319</v>
      </c>
      <c r="BO228" s="27">
        <f t="shared" si="234"/>
        <v>3.2049032258067882</v>
      </c>
      <c r="BP228" s="27">
        <f t="shared" si="234"/>
        <v>-56.336696774193427</v>
      </c>
      <c r="BQ228" s="27">
        <f t="shared" si="234"/>
        <v>78.912903225806446</v>
      </c>
      <c r="BR228" s="27">
        <f t="shared" si="234"/>
        <v>116.1129032258073</v>
      </c>
      <c r="BS228" s="27">
        <f t="shared" si="234"/>
        <v>72.363303225806703</v>
      </c>
      <c r="BT228" s="27">
        <f t="shared" si="234"/>
        <v>65.163303225807681</v>
      </c>
      <c r="BU228" s="27">
        <f t="shared" si="234"/>
        <v>63.663303225807454</v>
      </c>
      <c r="BV228" s="27">
        <f t="shared" si="234"/>
        <v>-26.336696774192774</v>
      </c>
      <c r="BW228" s="27">
        <f t="shared" si="234"/>
        <v>-56.336696774193427</v>
      </c>
      <c r="BX228" s="27">
        <f t="shared" si="234"/>
        <v>-381.08709677419353</v>
      </c>
      <c r="BY228" s="27">
        <f t="shared" si="234"/>
        <v>116.11290322580656</v>
      </c>
      <c r="BZ228" s="27">
        <f t="shared" si="234"/>
        <v>72.363303225807442</v>
      </c>
      <c r="CA228" s="27">
        <f t="shared" si="234"/>
        <v>65.163303225807226</v>
      </c>
      <c r="CB228" s="27">
        <f t="shared" si="234"/>
        <v>63.66330322580734</v>
      </c>
      <c r="CC228" s="27">
        <f t="shared" si="234"/>
        <v>-26.336696774193399</v>
      </c>
      <c r="CD228" s="27">
        <f t="shared" si="234"/>
        <v>-58.136696774193211</v>
      </c>
      <c r="CE228" s="27">
        <f t="shared" si="234"/>
        <v>77.033333333333331</v>
      </c>
      <c r="CF228" s="27">
        <f t="shared" si="234"/>
        <v>116.0333333333339</v>
      </c>
      <c r="CG228" s="27">
        <f t="shared" si="234"/>
        <v>72.283733333333942</v>
      </c>
      <c r="CH228" s="27">
        <f t="shared" ref="CH228:ES228" si="235">CH224-CH226</f>
        <v>63.283733333334283</v>
      </c>
      <c r="CI228" s="27">
        <f t="shared" si="235"/>
        <v>-70.21626666666657</v>
      </c>
      <c r="CJ228" s="27">
        <f t="shared" si="235"/>
        <v>-28.216266666666456</v>
      </c>
      <c r="CK228" s="27">
        <f t="shared" si="235"/>
        <v>-58.216266666666314</v>
      </c>
      <c r="CL228" s="27">
        <f t="shared" si="235"/>
        <v>77.033333333333331</v>
      </c>
      <c r="CM228" s="27">
        <f t="shared" si="235"/>
        <v>116.03333333333265</v>
      </c>
      <c r="CN228" s="27">
        <f t="shared" si="235"/>
        <v>72.283733333333487</v>
      </c>
      <c r="CO228" s="27">
        <f t="shared" si="235"/>
        <v>63.283733333333373</v>
      </c>
      <c r="CP228" s="27">
        <f t="shared" si="235"/>
        <v>62.283733333332634</v>
      </c>
      <c r="CQ228" s="27">
        <f t="shared" si="235"/>
        <v>-27.716266666666741</v>
      </c>
      <c r="CR228" s="27">
        <f t="shared" si="235"/>
        <v>-57.716266666666314</v>
      </c>
      <c r="CS228" s="27">
        <f t="shared" si="235"/>
        <v>-658.46666666666658</v>
      </c>
      <c r="CT228" s="27">
        <f t="shared" si="235"/>
        <v>105.63333333333337</v>
      </c>
      <c r="CU228" s="27">
        <f t="shared" si="235"/>
        <v>8.5212533333327372</v>
      </c>
      <c r="CV228" s="27">
        <f t="shared" si="235"/>
        <v>-0.47874666666692178</v>
      </c>
      <c r="CW228" s="27">
        <f t="shared" si="235"/>
        <v>-1.478746666667206</v>
      </c>
      <c r="CX228" s="27">
        <f t="shared" si="235"/>
        <v>-90.578746666667143</v>
      </c>
      <c r="CY228" s="27">
        <f t="shared" si="235"/>
        <v>-110.57874666666677</v>
      </c>
      <c r="CZ228" s="27">
        <f t="shared" si="235"/>
        <v>76.633333333333326</v>
      </c>
      <c r="DA228" s="27">
        <f t="shared" si="235"/>
        <v>105.63333333333291</v>
      </c>
      <c r="DB228" s="27">
        <f t="shared" si="235"/>
        <v>8.5212533333330782</v>
      </c>
      <c r="DC228" s="27">
        <f t="shared" si="235"/>
        <v>-460.47874666666701</v>
      </c>
      <c r="DD228" s="27">
        <f t="shared" si="235"/>
        <v>-1.4787466666669218</v>
      </c>
      <c r="DE228" s="27">
        <f t="shared" si="235"/>
        <v>-90.578746666667143</v>
      </c>
      <c r="DF228" s="27">
        <f t="shared" si="235"/>
        <v>-110.57874666666677</v>
      </c>
      <c r="DG228" s="27">
        <f t="shared" si="235"/>
        <v>76.633333333333326</v>
      </c>
      <c r="DH228" s="27">
        <f t="shared" si="235"/>
        <v>105.63333333333252</v>
      </c>
      <c r="DI228" s="27">
        <f t="shared" si="235"/>
        <v>8.6008232258059536</v>
      </c>
      <c r="DJ228" s="27">
        <f t="shared" si="235"/>
        <v>2.6008232258063515</v>
      </c>
      <c r="DK228" s="27">
        <f t="shared" si="235"/>
        <v>1.6008232258060104</v>
      </c>
      <c r="DL228" s="27">
        <f t="shared" si="235"/>
        <v>-87.499176774193813</v>
      </c>
      <c r="DM228" s="27">
        <f t="shared" si="235"/>
        <v>-239.49917677419364</v>
      </c>
      <c r="DN228" s="27">
        <f t="shared" si="235"/>
        <v>79.712903225806443</v>
      </c>
      <c r="DO228" s="27">
        <f t="shared" si="235"/>
        <v>105.71290322580609</v>
      </c>
      <c r="DP228" s="27">
        <f t="shared" si="235"/>
        <v>8.6008232258059536</v>
      </c>
      <c r="DQ228" s="27">
        <f t="shared" si="235"/>
        <v>2.6008232258059536</v>
      </c>
      <c r="DR228" s="27">
        <f t="shared" si="235"/>
        <v>1.6008232258069768</v>
      </c>
      <c r="DS228" s="27">
        <f t="shared" si="235"/>
        <v>-87.48917677419405</v>
      </c>
      <c r="DT228" s="27">
        <f t="shared" si="235"/>
        <v>-107.48917677419368</v>
      </c>
      <c r="DU228" s="27">
        <f t="shared" si="235"/>
        <v>79.722903225806448</v>
      </c>
      <c r="DV228" s="27">
        <f t="shared" si="235"/>
        <v>105.72290322580655</v>
      </c>
      <c r="DW228" s="27">
        <f t="shared" si="235"/>
        <v>-727.59917677419389</v>
      </c>
      <c r="DX228" s="27">
        <f t="shared" si="235"/>
        <v>1.5208232258068222</v>
      </c>
      <c r="DY228" s="27">
        <f t="shared" si="235"/>
        <v>-1.8113187741940635</v>
      </c>
      <c r="DZ228" s="27">
        <f t="shared" si="235"/>
        <v>-108.73131877419327</v>
      </c>
      <c r="EA228" s="27">
        <f t="shared" si="235"/>
        <v>-128.53131877419352</v>
      </c>
      <c r="EB228" s="27">
        <f t="shared" si="235"/>
        <v>97.542903225806455</v>
      </c>
      <c r="EC228" s="27">
        <f t="shared" si="235"/>
        <v>123.3429032258065</v>
      </c>
      <c r="ED228" s="27">
        <f t="shared" si="235"/>
        <v>5.178681225806514</v>
      </c>
      <c r="EE228" s="27">
        <f t="shared" si="235"/>
        <v>-0.82131877419411126</v>
      </c>
      <c r="EF228" s="27">
        <f t="shared" si="235"/>
        <v>-1.8113187741934951</v>
      </c>
      <c r="EG228" s="27">
        <f t="shared" si="235"/>
        <v>-568.73131877419348</v>
      </c>
      <c r="EH228" s="27">
        <f t="shared" si="235"/>
        <v>-128.53131877419352</v>
      </c>
      <c r="EI228" s="27">
        <f t="shared" si="235"/>
        <v>97.542903225806455</v>
      </c>
      <c r="EJ228" s="27">
        <f t="shared" si="235"/>
        <v>123.3429032258061</v>
      </c>
      <c r="EK228" s="27">
        <f t="shared" si="235"/>
        <v>5.1786812258062866</v>
      </c>
      <c r="EL228" s="27">
        <f t="shared" si="235"/>
        <v>-0.8213187741937702</v>
      </c>
      <c r="EM228" s="27">
        <f t="shared" si="235"/>
        <v>-1.7513187741931517</v>
      </c>
      <c r="EN228" s="27">
        <f t="shared" si="235"/>
        <v>-108.75088866666665</v>
      </c>
      <c r="EO228" s="27">
        <f t="shared" si="235"/>
        <v>-128.55088866666662</v>
      </c>
      <c r="EP228" s="27">
        <f t="shared" si="235"/>
        <v>97.523333333333341</v>
      </c>
      <c r="EQ228" s="27">
        <f t="shared" si="235"/>
        <v>123.26333333333321</v>
      </c>
      <c r="ER228" s="27">
        <f t="shared" si="235"/>
        <v>-126.90088866666662</v>
      </c>
      <c r="ES228" s="27">
        <f t="shared" si="235"/>
        <v>-0.84088866666607487</v>
      </c>
      <c r="ET228" s="27">
        <f t="shared" ref="ET228:HE228" si="236">ET224-ET226</f>
        <v>-1.8308886666671071</v>
      </c>
      <c r="EU228" s="27">
        <f t="shared" si="236"/>
        <v>-108.75088866666665</v>
      </c>
      <c r="EV228" s="27">
        <f t="shared" si="236"/>
        <v>-128.55088866666662</v>
      </c>
      <c r="EW228" s="27">
        <f t="shared" si="236"/>
        <v>97.523333333333341</v>
      </c>
      <c r="EX228" s="27">
        <f t="shared" si="236"/>
        <v>123.06533333333354</v>
      </c>
      <c r="EY228" s="27">
        <f t="shared" si="236"/>
        <v>5.0991113333334681</v>
      </c>
      <c r="EZ228" s="27">
        <f t="shared" si="236"/>
        <v>-0.84088866666687068</v>
      </c>
      <c r="FA228" s="27">
        <f t="shared" si="236"/>
        <v>-2.0288886666666315</v>
      </c>
      <c r="FB228" s="27">
        <f t="shared" si="236"/>
        <v>-840.98888866666641</v>
      </c>
      <c r="FC228" s="27">
        <f t="shared" si="236"/>
        <v>-111.32488866666661</v>
      </c>
      <c r="FD228" s="27">
        <f t="shared" si="236"/>
        <v>102.67133333333334</v>
      </c>
      <c r="FE228" s="27">
        <f t="shared" si="236"/>
        <v>132.37133333333321</v>
      </c>
      <c r="FF228" s="27">
        <f t="shared" si="236"/>
        <v>48.331049093332808</v>
      </c>
      <c r="FG228" s="27">
        <f t="shared" si="236"/>
        <v>42.39104909333372</v>
      </c>
      <c r="FH228" s="27">
        <f t="shared" si="236"/>
        <v>41.203049093333505</v>
      </c>
      <c r="FI228" s="27">
        <f t="shared" si="236"/>
        <v>-71.062950906667396</v>
      </c>
      <c r="FJ228" s="27">
        <f t="shared" si="236"/>
        <v>-94.822950906666577</v>
      </c>
      <c r="FK228" s="27">
        <f t="shared" si="236"/>
        <v>102.67133333333334</v>
      </c>
      <c r="FL228" s="27">
        <f t="shared" si="236"/>
        <v>-327.62866666666679</v>
      </c>
      <c r="FM228" s="27">
        <f t="shared" si="236"/>
        <v>48.331049093333718</v>
      </c>
      <c r="FN228" s="27">
        <f t="shared" si="236"/>
        <v>42.391049093333265</v>
      </c>
      <c r="FO228" s="27">
        <f t="shared" si="236"/>
        <v>41.20304909333305</v>
      </c>
      <c r="FP228" s="27">
        <f t="shared" si="236"/>
        <v>-71.062950906666259</v>
      </c>
      <c r="FQ228" s="27">
        <f t="shared" si="236"/>
        <v>-94.822950906666577</v>
      </c>
      <c r="FR228" s="27">
        <f t="shared" si="236"/>
        <v>101.56290322580645</v>
      </c>
      <c r="FS228" s="27">
        <f t="shared" si="236"/>
        <v>132.4509032258068</v>
      </c>
      <c r="FT228" s="27">
        <f t="shared" si="236"/>
        <v>48.410618985807275</v>
      </c>
      <c r="FU228" s="27">
        <f t="shared" si="236"/>
        <v>41.282618985806153</v>
      </c>
      <c r="FV228" s="27">
        <f t="shared" si="236"/>
        <v>-91.905381014193011</v>
      </c>
      <c r="FW228" s="27">
        <f t="shared" si="236"/>
        <v>-72.171381014193145</v>
      </c>
      <c r="FX228" s="27">
        <f t="shared" si="236"/>
        <v>-95.931381014193462</v>
      </c>
      <c r="FY228" s="27">
        <f t="shared" si="236"/>
        <v>101.56290322580645</v>
      </c>
      <c r="FZ228" s="27">
        <f t="shared" si="236"/>
        <v>132.45090322580634</v>
      </c>
      <c r="GA228" s="27">
        <f t="shared" si="236"/>
        <v>48.410618985806877</v>
      </c>
      <c r="GB228" s="27">
        <f t="shared" si="236"/>
        <v>41.282618985806153</v>
      </c>
      <c r="GC228" s="27">
        <f t="shared" si="236"/>
        <v>40.03521898580729</v>
      </c>
      <c r="GD228" s="27">
        <f t="shared" si="236"/>
        <v>-72.230781014193553</v>
      </c>
      <c r="GE228" s="27">
        <f t="shared" si="236"/>
        <v>-95.990781014193473</v>
      </c>
      <c r="GF228" s="27">
        <f t="shared" si="236"/>
        <v>-634.49649677419359</v>
      </c>
      <c r="GG228" s="27">
        <f t="shared" si="236"/>
        <v>133.57950322580677</v>
      </c>
      <c r="GH228" s="27">
        <f t="shared" si="236"/>
        <v>61.294800458606886</v>
      </c>
      <c r="GI228" s="27">
        <f t="shared" si="236"/>
        <v>54.166800458607128</v>
      </c>
      <c r="GJ228" s="27">
        <f t="shared" si="236"/>
        <v>52.919400458607356</v>
      </c>
      <c r="GK228" s="27">
        <f t="shared" si="236"/>
        <v>-71.50874954139266</v>
      </c>
      <c r="GL228" s="27">
        <f t="shared" si="236"/>
        <v>-96.456749541393165</v>
      </c>
      <c r="GM228" s="27">
        <f t="shared" si="236"/>
        <v>113.66565322580644</v>
      </c>
      <c r="GN228" s="27">
        <f t="shared" si="236"/>
        <v>145.7416532258066</v>
      </c>
      <c r="GO228" s="27">
        <f t="shared" si="236"/>
        <v>61.294800458606886</v>
      </c>
      <c r="GP228" s="27">
        <f t="shared" si="236"/>
        <v>-405.83319954139307</v>
      </c>
      <c r="GQ228" s="27">
        <f t="shared" si="236"/>
        <v>52.919400458606844</v>
      </c>
      <c r="GR228" s="27">
        <f t="shared" si="236"/>
        <v>-71.508749541393058</v>
      </c>
      <c r="GS228" s="27">
        <f t="shared" si="236"/>
        <v>-96.456749541393165</v>
      </c>
      <c r="GT228" s="27">
        <f t="shared" si="236"/>
        <v>113.66565322580644</v>
      </c>
      <c r="GU228" s="27">
        <f t="shared" si="236"/>
        <v>145.74165322580592</v>
      </c>
      <c r="GV228" s="27">
        <f t="shared" si="236"/>
        <v>61.294800458606375</v>
      </c>
      <c r="GW228" s="27">
        <f t="shared" si="236"/>
        <v>53.81040045860621</v>
      </c>
      <c r="GX228" s="27">
        <f t="shared" si="236"/>
        <v>52.563000458606439</v>
      </c>
      <c r="GY228" s="27">
        <f t="shared" si="236"/>
        <v>-71.865149541393805</v>
      </c>
      <c r="GZ228" s="27">
        <f t="shared" si="236"/>
        <v>-96.813149541393628</v>
      </c>
      <c r="HA228" s="27">
        <f t="shared" si="236"/>
        <v>-18.69074677419357</v>
      </c>
      <c r="HB228" s="27">
        <f t="shared" si="236"/>
        <v>145.74165322580703</v>
      </c>
      <c r="HC228" s="27">
        <f t="shared" si="236"/>
        <v>61.294800458606147</v>
      </c>
      <c r="HD228" s="27">
        <f t="shared" si="236"/>
        <v>53.810400458605983</v>
      </c>
      <c r="HE228" s="27">
        <f t="shared" si="236"/>
        <v>52.563000458606609</v>
      </c>
      <c r="HF228" s="27">
        <f t="shared" ref="HF228:JQ228" si="237">HF224-HF226</f>
        <v>-71.865149541393521</v>
      </c>
      <c r="HG228" s="27">
        <f t="shared" si="237"/>
        <v>-96.948284541393619</v>
      </c>
      <c r="HH228" s="27">
        <f t="shared" si="237"/>
        <v>113.17411822580644</v>
      </c>
      <c r="HI228" s="27">
        <f t="shared" si="237"/>
        <v>145.60651822580647</v>
      </c>
      <c r="HJ228" s="27">
        <f t="shared" si="237"/>
        <v>61.294800458605692</v>
      </c>
      <c r="HK228" s="27">
        <f t="shared" si="237"/>
        <v>-663.28689954139361</v>
      </c>
      <c r="HL228" s="27">
        <f t="shared" si="237"/>
        <v>6.5212338878056926</v>
      </c>
      <c r="HM228" s="27">
        <f t="shared" si="237"/>
        <v>-117.90691611219381</v>
      </c>
      <c r="HN228" s="27">
        <f t="shared" si="237"/>
        <v>-145.55761611219324</v>
      </c>
      <c r="HO228" s="27">
        <f t="shared" si="237"/>
        <v>103.21986622580643</v>
      </c>
      <c r="HP228" s="27">
        <f t="shared" si="237"/>
        <v>138.35496622580459</v>
      </c>
      <c r="HQ228" s="27">
        <f t="shared" si="237"/>
        <v>5.4339168878066175</v>
      </c>
      <c r="HR228" s="27">
        <f t="shared" si="237"/>
        <v>-2.0504831121946268</v>
      </c>
      <c r="HS228" s="27">
        <f t="shared" si="237"/>
        <v>-3.4330181121933947</v>
      </c>
      <c r="HT228" s="27">
        <f t="shared" si="237"/>
        <v>-117.90691611219461</v>
      </c>
      <c r="HU228" s="27">
        <f t="shared" si="237"/>
        <v>-605.55761611219327</v>
      </c>
      <c r="HV228" s="27">
        <f t="shared" si="237"/>
        <v>103.21986622580643</v>
      </c>
      <c r="HW228" s="27">
        <f t="shared" si="237"/>
        <v>138.35496622580629</v>
      </c>
      <c r="HX228" s="27">
        <f t="shared" si="237"/>
        <v>5.4339168878067312</v>
      </c>
      <c r="HY228" s="27">
        <f t="shared" si="237"/>
        <v>-2.0504831121942857</v>
      </c>
      <c r="HZ228" s="27">
        <f t="shared" si="237"/>
        <v>-3.433018112193281</v>
      </c>
      <c r="IA228" s="27">
        <f t="shared" si="237"/>
        <v>-118.71772611219427</v>
      </c>
      <c r="IB228" s="27">
        <f t="shared" si="237"/>
        <v>-146.53305347593076</v>
      </c>
      <c r="IC228" s="27">
        <f t="shared" si="237"/>
        <v>102.24442886206894</v>
      </c>
      <c r="ID228" s="27">
        <f t="shared" si="237"/>
        <v>138.19033886206984</v>
      </c>
      <c r="IE228" s="27">
        <f t="shared" si="237"/>
        <v>5.2692895240686539</v>
      </c>
      <c r="IF228" s="27">
        <f t="shared" si="237"/>
        <v>-135.02592047593032</v>
      </c>
      <c r="IG228" s="27">
        <f t="shared" si="237"/>
        <v>-4.4084554759318735</v>
      </c>
      <c r="IH228" s="27">
        <f t="shared" si="237"/>
        <v>-118.8823534759303</v>
      </c>
      <c r="II228" s="27">
        <f t="shared" si="237"/>
        <v>-146.53305347593076</v>
      </c>
      <c r="IJ228" s="27">
        <f t="shared" si="237"/>
        <v>102.24442886206894</v>
      </c>
      <c r="IK228" s="27">
        <f t="shared" si="237"/>
        <v>138.1903388620677</v>
      </c>
      <c r="IL228" s="27">
        <f t="shared" si="237"/>
        <v>5.2692895240696771</v>
      </c>
      <c r="IM228" s="27">
        <f t="shared" si="237"/>
        <v>-3.025920475931116</v>
      </c>
      <c r="IN228" s="27">
        <f t="shared" si="237"/>
        <v>-4.2978526759312103</v>
      </c>
      <c r="IO228" s="27">
        <f t="shared" si="237"/>
        <v>-118.7717506759314</v>
      </c>
      <c r="IP228" s="27">
        <f t="shared" si="237"/>
        <v>-943.01244997733079</v>
      </c>
      <c r="IQ228" s="27">
        <f t="shared" si="237"/>
        <v>105.78924860206894</v>
      </c>
      <c r="IR228" s="27">
        <f t="shared" si="237"/>
        <v>139.52310260206752</v>
      </c>
      <c r="IS228" s="27">
        <f t="shared" si="237"/>
        <v>-80.03159523733143</v>
      </c>
      <c r="IT228" s="27">
        <f t="shared" si="237"/>
        <v>-88.32680523733228</v>
      </c>
      <c r="IU228" s="27">
        <f t="shared" si="237"/>
        <v>-89.598737437330954</v>
      </c>
      <c r="IV228" s="27">
        <f t="shared" si="237"/>
        <v>-207.50685237733143</v>
      </c>
      <c r="IW228" s="27">
        <f t="shared" si="237"/>
        <v>-232.94549637733104</v>
      </c>
      <c r="IX228" s="27">
        <f t="shared" si="237"/>
        <v>105.78924860206894</v>
      </c>
      <c r="IY228" s="27">
        <f t="shared" si="237"/>
        <v>139.52310260206806</v>
      </c>
      <c r="IZ228" s="27">
        <f t="shared" si="237"/>
        <v>-540.03159523733086</v>
      </c>
      <c r="JA228" s="27">
        <f t="shared" si="237"/>
        <v>-88.326805237331371</v>
      </c>
      <c r="JB228" s="27">
        <f t="shared" si="237"/>
        <v>-89.598737437330954</v>
      </c>
      <c r="JC228" s="27">
        <f t="shared" si="237"/>
        <v>-207.50685237733188</v>
      </c>
      <c r="JD228" s="27">
        <f t="shared" si="237"/>
        <v>-232.94549637733104</v>
      </c>
      <c r="JE228" s="27">
        <f t="shared" si="237"/>
        <v>105.95387596580642</v>
      </c>
      <c r="JF228" s="27">
        <f t="shared" si="237"/>
        <v>139.68772996580657</v>
      </c>
      <c r="JG228" s="27">
        <f t="shared" si="237"/>
        <v>-79.866967873593921</v>
      </c>
      <c r="JH228" s="27">
        <f t="shared" si="237"/>
        <v>-87.498561073593919</v>
      </c>
      <c r="JI228" s="27">
        <f t="shared" si="237"/>
        <v>-220.77049327359265</v>
      </c>
      <c r="JJ228" s="27">
        <f t="shared" si="237"/>
        <v>-206.6786082135938</v>
      </c>
      <c r="JK228" s="27">
        <f t="shared" si="237"/>
        <v>-232.11725221359308</v>
      </c>
      <c r="JL228" s="27">
        <f t="shared" si="237"/>
        <v>106.61749276580642</v>
      </c>
      <c r="JM228" s="27">
        <f t="shared" si="237"/>
        <v>139.68772996580611</v>
      </c>
      <c r="JN228" s="27">
        <f t="shared" si="237"/>
        <v>-79.866967873593865</v>
      </c>
      <c r="JO228" s="27">
        <f t="shared" si="237"/>
        <v>-87.498561073593976</v>
      </c>
      <c r="JP228" s="27">
        <f t="shared" si="237"/>
        <v>-88.808651239592052</v>
      </c>
      <c r="JQ228" s="27">
        <f t="shared" si="237"/>
        <v>-206.71676617959389</v>
      </c>
      <c r="JR228" s="27">
        <f t="shared" ref="JR228:MC228" si="238">JR224-JR226</f>
        <v>-232.1554101795931</v>
      </c>
      <c r="JS228" s="27">
        <f t="shared" si="238"/>
        <v>-613.22066520019348</v>
      </c>
      <c r="JT228" s="27">
        <f t="shared" si="238"/>
        <v>140.41273131980657</v>
      </c>
      <c r="JU228" s="27">
        <f t="shared" si="238"/>
        <v>-105.80187136347308</v>
      </c>
      <c r="JV228" s="27">
        <f t="shared" si="238"/>
        <v>-113.43346456347257</v>
      </c>
      <c r="JW228" s="27">
        <f t="shared" si="238"/>
        <v>-114.74355472947315</v>
      </c>
      <c r="JX228" s="27">
        <f t="shared" si="238"/>
        <v>-269.14703857947291</v>
      </c>
      <c r="JY228" s="27">
        <f t="shared" si="238"/>
        <v>-295.3488418994728</v>
      </c>
      <c r="JZ228" s="27">
        <f t="shared" si="238"/>
        <v>143.07470370980641</v>
      </c>
      <c r="KA228" s="27">
        <f t="shared" si="238"/>
        <v>176.90810022980651</v>
      </c>
      <c r="KB228" s="27">
        <f t="shared" si="238"/>
        <v>-105.80187136347303</v>
      </c>
      <c r="KC228" s="27">
        <f t="shared" si="238"/>
        <v>-573.43346456347263</v>
      </c>
      <c r="KD228" s="27">
        <f t="shared" si="238"/>
        <v>-114.7435547294732</v>
      </c>
      <c r="KE228" s="27">
        <f t="shared" si="238"/>
        <v>-269.14703857947245</v>
      </c>
      <c r="KF228" s="27">
        <f t="shared" si="238"/>
        <v>-295.34884189947292</v>
      </c>
      <c r="KG228" s="27">
        <f t="shared" si="238"/>
        <v>143.07470370980641</v>
      </c>
      <c r="KH228" s="27">
        <f t="shared" si="238"/>
        <v>176.90810022980634</v>
      </c>
      <c r="KI228" s="27">
        <f t="shared" si="238"/>
        <v>-105.80187136347291</v>
      </c>
      <c r="KJ228" s="27">
        <f t="shared" si="238"/>
        <v>-113.74198225194584</v>
      </c>
      <c r="KK228" s="27">
        <f t="shared" si="238"/>
        <v>-115.05207241794636</v>
      </c>
      <c r="KL228" s="27">
        <f t="shared" si="238"/>
        <v>-269.45555626794567</v>
      </c>
      <c r="KM228" s="27">
        <f t="shared" si="238"/>
        <v>-295.65735958794608</v>
      </c>
      <c r="KN228" s="27">
        <f t="shared" si="238"/>
        <v>10.766186021333283</v>
      </c>
      <c r="KO228" s="27">
        <f t="shared" si="238"/>
        <v>176.82853033733431</v>
      </c>
      <c r="KP228" s="27">
        <f t="shared" si="238"/>
        <v>-105.88144125594636</v>
      </c>
      <c r="KQ228" s="27">
        <f t="shared" si="238"/>
        <v>-113.74198225194624</v>
      </c>
      <c r="KR228" s="27">
        <f t="shared" si="238"/>
        <v>-115.05207241794682</v>
      </c>
      <c r="KS228" s="27">
        <f t="shared" si="238"/>
        <v>-269.45555626794533</v>
      </c>
      <c r="KT228" s="27">
        <f t="shared" si="238"/>
        <v>-296.06286368694606</v>
      </c>
      <c r="KU228" s="27">
        <f t="shared" si="238"/>
        <v>142.3606819223333</v>
      </c>
      <c r="KV228" s="27">
        <f t="shared" si="238"/>
        <v>176.42302623833226</v>
      </c>
      <c r="KW228" s="27">
        <f t="shared" si="238"/>
        <v>-105.8814412559459</v>
      </c>
      <c r="KX228" s="27">
        <f t="shared" si="238"/>
        <v>-796.93190027194646</v>
      </c>
      <c r="KY228" s="27">
        <f t="shared" si="238"/>
        <v>-19.922092302666726</v>
      </c>
      <c r="KZ228" s="27">
        <f t="shared" si="238"/>
        <v>-23.702621307667926</v>
      </c>
      <c r="LA228" s="27">
        <f t="shared" si="238"/>
        <v>-58.014506607666988</v>
      </c>
      <c r="LB228" s="27">
        <f t="shared" si="238"/>
        <v>-8.2622729226667104</v>
      </c>
      <c r="LC228" s="27">
        <f t="shared" si="238"/>
        <v>230.85415337333251</v>
      </c>
      <c r="LD228" s="27">
        <f t="shared" si="238"/>
        <v>383.54204295833324</v>
      </c>
      <c r="LE228" s="27">
        <f t="shared" si="238"/>
        <v>178.73750196233283</v>
      </c>
      <c r="LF228" s="27">
        <f t="shared" si="238"/>
        <v>177.02190769733284</v>
      </c>
      <c r="LG228" s="27">
        <f t="shared" si="238"/>
        <v>-23.702621307668494</v>
      </c>
      <c r="LH228" s="27">
        <f t="shared" si="238"/>
        <v>-518.01450660766568</v>
      </c>
      <c r="LI228" s="27">
        <f t="shared" si="238"/>
        <v>-8.2622729226678473</v>
      </c>
      <c r="LJ228" s="27">
        <f t="shared" si="238"/>
        <v>230.85415337333382</v>
      </c>
      <c r="LK228" s="27">
        <f t="shared" si="238"/>
        <v>383.54204295833244</v>
      </c>
      <c r="LL228" s="27">
        <f t="shared" si="238"/>
        <v>178.73750196233306</v>
      </c>
      <c r="LM228" s="27">
        <f t="shared" si="238"/>
        <v>177.02190769733181</v>
      </c>
      <c r="LN228" s="27">
        <f t="shared" si="238"/>
        <v>-26.056076009193561</v>
      </c>
      <c r="LO228" s="27">
        <f t="shared" si="238"/>
        <v>-60.367961309193646</v>
      </c>
      <c r="LP228" s="27">
        <f t="shared" si="238"/>
        <v>-10.615727624193596</v>
      </c>
      <c r="LQ228" s="27">
        <f t="shared" si="238"/>
        <v>230.93372326580541</v>
      </c>
      <c r="LR228" s="27">
        <f t="shared" si="238"/>
        <v>251.62161285080592</v>
      </c>
      <c r="LS228" s="27">
        <f t="shared" si="238"/>
        <v>176.38404726080708</v>
      </c>
      <c r="LT228" s="27">
        <f t="shared" si="238"/>
        <v>174.6684529958047</v>
      </c>
      <c r="LU228" s="27">
        <f t="shared" si="238"/>
        <v>-26.056076009193447</v>
      </c>
      <c r="LV228" s="27">
        <f t="shared" si="238"/>
        <v>-60.367961309193987</v>
      </c>
      <c r="LW228" s="27">
        <f t="shared" si="238"/>
        <v>-10.615727624192687</v>
      </c>
      <c r="LX228" s="27">
        <f t="shared" si="238"/>
        <v>230.4190449863062</v>
      </c>
      <c r="LY228" s="27">
        <f t="shared" si="238"/>
        <v>383.62161285080373</v>
      </c>
      <c r="LZ228" s="27">
        <f t="shared" si="238"/>
        <v>176.3840472608056</v>
      </c>
      <c r="MA228" s="27">
        <f t="shared" si="238"/>
        <v>174.15377471630629</v>
      </c>
      <c r="MB228" s="27">
        <f t="shared" si="238"/>
        <v>-707.57718869869427</v>
      </c>
      <c r="MC228" s="27">
        <f t="shared" si="238"/>
        <v>-64.826950992692673</v>
      </c>
      <c r="MD228" s="27">
        <f t="shared" ref="MD228:NV228" si="239">MD224-MD226</f>
        <v>-20.221500102695302</v>
      </c>
      <c r="ME228" s="27">
        <f t="shared" si="239"/>
        <v>280.85751637730539</v>
      </c>
      <c r="MF228" s="27">
        <f t="shared" si="239"/>
        <v>479.3517728378086</v>
      </c>
      <c r="MG228" s="27">
        <f t="shared" si="239"/>
        <v>222.87820724780499</v>
      </c>
      <c r="MH228" s="27">
        <f t="shared" si="239"/>
        <v>220.64793470330648</v>
      </c>
      <c r="MI228" s="27">
        <f t="shared" si="239"/>
        <v>-20.221500102694051</v>
      </c>
      <c r="MJ228" s="27">
        <f t="shared" si="239"/>
        <v>-64.82695099269273</v>
      </c>
      <c r="MK228" s="27">
        <f t="shared" si="239"/>
        <v>-20.221500102694847</v>
      </c>
      <c r="ML228" s="27">
        <f t="shared" si="239"/>
        <v>-179.14248362269268</v>
      </c>
      <c r="MM228" s="27">
        <f t="shared" si="239"/>
        <v>479.3517728378061</v>
      </c>
      <c r="MN228" s="27">
        <f t="shared" si="239"/>
        <v>222.8782072478067</v>
      </c>
      <c r="MO228" s="27">
        <f t="shared" si="239"/>
        <v>220.64793470330545</v>
      </c>
      <c r="MP228" s="27">
        <f t="shared" si="239"/>
        <v>-20.221500102692858</v>
      </c>
      <c r="MQ228" s="27">
        <f t="shared" si="239"/>
        <v>-64.826950992694719</v>
      </c>
      <c r="MR228" s="27">
        <f t="shared" si="239"/>
        <v>-23.309569779692424</v>
      </c>
      <c r="MS228" s="27">
        <f t="shared" si="239"/>
        <v>280.77794648483177</v>
      </c>
      <c r="MT228" s="27">
        <f t="shared" si="239"/>
        <v>479.2722029453351</v>
      </c>
      <c r="MU228" s="27">
        <f t="shared" si="239"/>
        <v>219.71056767833329</v>
      </c>
      <c r="MV228" s="27">
        <f t="shared" si="239"/>
        <v>217.48029513383375</v>
      </c>
      <c r="MW228" s="27">
        <f t="shared" si="239"/>
        <v>-155.38913967216666</v>
      </c>
      <c r="MX228" s="27">
        <f t="shared" si="239"/>
        <v>-67.994590562166934</v>
      </c>
      <c r="MY228" s="27">
        <f t="shared" si="239"/>
        <v>-23.389139672165925</v>
      </c>
      <c r="MZ228" s="27">
        <f t="shared" si="239"/>
        <v>280.7779464848341</v>
      </c>
      <c r="NA228" s="27">
        <f t="shared" si="239"/>
        <v>479.27220294533328</v>
      </c>
      <c r="NB228" s="27">
        <f t="shared" si="239"/>
        <v>219.71056767833289</v>
      </c>
      <c r="NC228" s="27">
        <f t="shared" si="239"/>
        <v>217.03424062493497</v>
      </c>
      <c r="ND228" s="27">
        <f t="shared" si="239"/>
        <v>-23.835194181067095</v>
      </c>
      <c r="NE228" s="27">
        <f t="shared" si="239"/>
        <v>-68.440645071066513</v>
      </c>
      <c r="NF228" s="27">
        <f t="shared" si="239"/>
        <v>-23.835194181067209</v>
      </c>
      <c r="NG228" s="27">
        <f t="shared" si="239"/>
        <v>-402.04701784606652</v>
      </c>
      <c r="NH228" s="27">
        <f t="shared" si="239"/>
        <v>405.37665510053495</v>
      </c>
      <c r="NI228" s="27">
        <f t="shared" si="239"/>
        <v>227.87501983353229</v>
      </c>
      <c r="NJ228" s="27">
        <f t="shared" si="239"/>
        <v>225.19869278013343</v>
      </c>
      <c r="NK228" s="27">
        <f t="shared" si="239"/>
        <v>225.19869278013411</v>
      </c>
      <c r="NL228" s="27">
        <f t="shared" si="239"/>
        <v>171.67215171213175</v>
      </c>
      <c r="NM228" s="27">
        <f t="shared" si="239"/>
        <v>-182.64462898706634</v>
      </c>
      <c r="NN228" s="27">
        <f t="shared" si="239"/>
        <v>48.383547347934069</v>
      </c>
      <c r="NO228" s="27">
        <f t="shared" si="239"/>
        <v>405.37665510053341</v>
      </c>
      <c r="NP228" s="27">
        <f t="shared" si="239"/>
        <v>227.87501983353292</v>
      </c>
      <c r="NQ228" s="27">
        <f t="shared" si="239"/>
        <v>-234.80130721986694</v>
      </c>
      <c r="NR228" s="27">
        <f t="shared" si="239"/>
        <v>225.1986927801332</v>
      </c>
      <c r="NS228" s="27">
        <f t="shared" si="239"/>
        <v>171.67215171213391</v>
      </c>
      <c r="NT228" s="27">
        <f t="shared" si="239"/>
        <v>-182.64462898706776</v>
      </c>
      <c r="NU228" s="27">
        <f t="shared" si="239"/>
        <v>48.383547347934297</v>
      </c>
      <c r="NV228" s="27">
        <f t="shared" si="239"/>
        <v>405.37665510053313</v>
      </c>
    </row>
    <row r="229" spans="1:386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8"/>
      <c r="K229" s="1"/>
      <c r="L229" s="1"/>
      <c r="M229" s="1"/>
      <c r="N229" s="1"/>
      <c r="O229" s="1"/>
      <c r="P229" s="16" t="str">
        <f>structure!$S$13</f>
        <v>контроль</v>
      </c>
      <c r="Q229" s="33"/>
      <c r="R229" s="36">
        <f>R228-Budget!R63</f>
        <v>0</v>
      </c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</row>
    <row r="230" spans="1:386" s="7" customFormat="1" x14ac:dyDescent="0.25">
      <c r="A230" s="5"/>
      <c r="B230" s="5"/>
      <c r="C230" s="5"/>
      <c r="D230" s="5"/>
      <c r="E230" s="5"/>
      <c r="F230" s="5"/>
      <c r="G230" s="5" t="str">
        <f>KPI!$L$48</f>
        <v>Остаток ДС на конец периода по операц. деят-ти</v>
      </c>
      <c r="H230" s="5"/>
      <c r="I230" s="5"/>
      <c r="J230" s="20" t="str">
        <f>IF($G230="","",INDEX(KPI!$N$11:$N$121,SUMIFS(KPI!$K$11:$K$121,KPI!$L$11:$L$121,$G230)))</f>
        <v>тыс.руб.</v>
      </c>
      <c r="K230" s="5"/>
      <c r="L230" s="5"/>
      <c r="M230" s="5"/>
      <c r="N230" s="5"/>
      <c r="O230" s="5"/>
      <c r="P230" s="5"/>
      <c r="Q230" s="5"/>
      <c r="R230" s="27"/>
      <c r="S230" s="5"/>
      <c r="T230" s="5"/>
      <c r="U230" s="27">
        <f>conditions!$U$81+U228</f>
        <v>651.29972672792644</v>
      </c>
      <c r="V230" s="27">
        <f>U230+V228</f>
        <v>850.99075910779288</v>
      </c>
      <c r="W230" s="27">
        <f t="shared" ref="W230:CH230" si="240">V230+W228</f>
        <v>1050.6817914876592</v>
      </c>
      <c r="X230" s="27">
        <f t="shared" si="240"/>
        <v>1202.1989369063256</v>
      </c>
      <c r="Y230" s="27">
        <f t="shared" si="240"/>
        <v>901.75097969571198</v>
      </c>
      <c r="Z230" s="27">
        <f t="shared" si="240"/>
        <v>795.92907553465841</v>
      </c>
      <c r="AA230" s="27">
        <f t="shared" si="240"/>
        <v>1161.6809683509448</v>
      </c>
      <c r="AB230" s="27">
        <f t="shared" si="240"/>
        <v>1512.9806950788711</v>
      </c>
      <c r="AC230" s="27">
        <f t="shared" si="240"/>
        <v>1712.6717274587375</v>
      </c>
      <c r="AD230" s="27">
        <f t="shared" si="240"/>
        <v>1912.3627598386038</v>
      </c>
      <c r="AE230" s="27">
        <f t="shared" si="240"/>
        <v>2065.0885996053303</v>
      </c>
      <c r="AF230" s="27">
        <f t="shared" si="240"/>
        <v>1897.8493367427768</v>
      </c>
      <c r="AG230" s="27">
        <f t="shared" si="240"/>
        <v>1793.2361269297833</v>
      </c>
      <c r="AH230" s="27">
        <f t="shared" si="240"/>
        <v>2157.7880197460699</v>
      </c>
      <c r="AI230" s="27">
        <f t="shared" si="240"/>
        <v>1747.7138595127963</v>
      </c>
      <c r="AJ230" s="27">
        <f t="shared" si="240"/>
        <v>1819.2745966502418</v>
      </c>
      <c r="AK230" s="27">
        <f t="shared" si="240"/>
        <v>1919.3273337876888</v>
      </c>
      <c r="AL230" s="27">
        <f t="shared" si="240"/>
        <v>2018.1800709251347</v>
      </c>
      <c r="AM230" s="27">
        <f t="shared" si="240"/>
        <v>1982.0328080625809</v>
      </c>
      <c r="AN230" s="27">
        <f t="shared" si="240"/>
        <v>1936.3377112883875</v>
      </c>
      <c r="AO230" s="27">
        <f t="shared" si="240"/>
        <v>2067.7506145141938</v>
      </c>
      <c r="AP230" s="27">
        <f t="shared" si="240"/>
        <v>2208.7113516516397</v>
      </c>
      <c r="AQ230" s="27">
        <f t="shared" si="240"/>
        <v>2308.7640887890857</v>
      </c>
      <c r="AR230" s="27">
        <f t="shared" si="240"/>
        <v>2408.8168259265321</v>
      </c>
      <c r="AS230" s="27">
        <f t="shared" si="240"/>
        <v>2047.6695630639786</v>
      </c>
      <c r="AT230" s="27">
        <f t="shared" si="240"/>
        <v>2011.5223002014238</v>
      </c>
      <c r="AU230" s="27">
        <f t="shared" si="240"/>
        <v>1965.8272034272304</v>
      </c>
      <c r="AV230" s="27">
        <f t="shared" si="240"/>
        <v>2097.2401066530369</v>
      </c>
      <c r="AW230" s="27">
        <f t="shared" si="240"/>
        <v>2238.2008437904833</v>
      </c>
      <c r="AX230" s="27">
        <f t="shared" si="240"/>
        <v>2338.2535809279289</v>
      </c>
      <c r="AY230" s="27">
        <f t="shared" si="240"/>
        <v>2445.5584841537357</v>
      </c>
      <c r="AZ230" s="27">
        <f t="shared" si="240"/>
        <v>2551.6633873795422</v>
      </c>
      <c r="BA230" s="27">
        <f t="shared" si="240"/>
        <v>2522.7682906053487</v>
      </c>
      <c r="BB230" s="27">
        <f t="shared" si="240"/>
        <v>2469.8731938311553</v>
      </c>
      <c r="BC230" s="27">
        <f t="shared" si="240"/>
        <v>2594.0860970569615</v>
      </c>
      <c r="BD230" s="27">
        <f t="shared" si="240"/>
        <v>2617.4990002827681</v>
      </c>
      <c r="BE230" s="27">
        <f t="shared" si="240"/>
        <v>2732.0039035085742</v>
      </c>
      <c r="BF230" s="27">
        <f t="shared" si="240"/>
        <v>2839.3088067343806</v>
      </c>
      <c r="BG230" s="27">
        <f t="shared" si="240"/>
        <v>2945.4137099601871</v>
      </c>
      <c r="BH230" s="27">
        <f t="shared" si="240"/>
        <v>2916.5186131859937</v>
      </c>
      <c r="BI230" s="27">
        <f t="shared" si="240"/>
        <v>2863.6235164118002</v>
      </c>
      <c r="BJ230" s="27">
        <f t="shared" si="240"/>
        <v>2987.5364196376067</v>
      </c>
      <c r="BK230" s="27">
        <f t="shared" si="240"/>
        <v>3142.6493228634131</v>
      </c>
      <c r="BL230" s="27">
        <f t="shared" si="240"/>
        <v>3257.1542260892193</v>
      </c>
      <c r="BM230" s="27">
        <f t="shared" si="240"/>
        <v>3364.4591293150256</v>
      </c>
      <c r="BN230" s="27">
        <f t="shared" si="240"/>
        <v>2740.2640325408324</v>
      </c>
      <c r="BO230" s="27">
        <f t="shared" si="240"/>
        <v>2743.4689357666393</v>
      </c>
      <c r="BP230" s="27">
        <f t="shared" si="240"/>
        <v>2687.1322389924458</v>
      </c>
      <c r="BQ230" s="27">
        <f t="shared" si="240"/>
        <v>2766.0451422182523</v>
      </c>
      <c r="BR230" s="27">
        <f t="shared" si="240"/>
        <v>2882.1580454440596</v>
      </c>
      <c r="BS230" s="27">
        <f t="shared" si="240"/>
        <v>2954.5213486698663</v>
      </c>
      <c r="BT230" s="27">
        <f t="shared" si="240"/>
        <v>3019.6846518956741</v>
      </c>
      <c r="BU230" s="27">
        <f t="shared" si="240"/>
        <v>3083.3479551214814</v>
      </c>
      <c r="BV230" s="27">
        <f t="shared" si="240"/>
        <v>3057.0112583472887</v>
      </c>
      <c r="BW230" s="27">
        <f t="shared" si="240"/>
        <v>3000.6745615730952</v>
      </c>
      <c r="BX230" s="27">
        <f t="shared" si="240"/>
        <v>2619.5874647989017</v>
      </c>
      <c r="BY230" s="27">
        <f t="shared" si="240"/>
        <v>2735.700368024708</v>
      </c>
      <c r="BZ230" s="27">
        <f t="shared" si="240"/>
        <v>2808.0636712505157</v>
      </c>
      <c r="CA230" s="27">
        <f t="shared" si="240"/>
        <v>2873.226974476323</v>
      </c>
      <c r="CB230" s="27">
        <f t="shared" si="240"/>
        <v>2936.8902777021303</v>
      </c>
      <c r="CC230" s="27">
        <f t="shared" si="240"/>
        <v>2910.5535809279368</v>
      </c>
      <c r="CD230" s="27">
        <f t="shared" si="240"/>
        <v>2852.4168841537435</v>
      </c>
      <c r="CE230" s="27">
        <f t="shared" si="240"/>
        <v>2929.4502174870768</v>
      </c>
      <c r="CF230" s="27">
        <f t="shared" si="240"/>
        <v>3045.4835508204105</v>
      </c>
      <c r="CG230" s="27">
        <f t="shared" si="240"/>
        <v>3117.7672841537446</v>
      </c>
      <c r="CH230" s="27">
        <f t="shared" si="240"/>
        <v>3181.0510174870788</v>
      </c>
      <c r="CI230" s="27">
        <f t="shared" ref="CI230:ET230" si="241">CH230+CI228</f>
        <v>3110.8347508204124</v>
      </c>
      <c r="CJ230" s="27">
        <f t="shared" si="241"/>
        <v>3082.6184841537461</v>
      </c>
      <c r="CK230" s="27">
        <f t="shared" si="241"/>
        <v>3024.4022174870797</v>
      </c>
      <c r="CL230" s="27">
        <f t="shared" si="241"/>
        <v>3101.435550820413</v>
      </c>
      <c r="CM230" s="27">
        <f t="shared" si="241"/>
        <v>3217.4688841537459</v>
      </c>
      <c r="CN230" s="27">
        <f t="shared" si="241"/>
        <v>3289.7526174870795</v>
      </c>
      <c r="CO230" s="27">
        <f t="shared" si="241"/>
        <v>3353.0363508204127</v>
      </c>
      <c r="CP230" s="27">
        <f t="shared" si="241"/>
        <v>3415.3200841537455</v>
      </c>
      <c r="CQ230" s="27">
        <f t="shared" si="241"/>
        <v>3387.6038174870787</v>
      </c>
      <c r="CR230" s="27">
        <f t="shared" si="241"/>
        <v>3329.8875508204123</v>
      </c>
      <c r="CS230" s="27">
        <f t="shared" si="241"/>
        <v>2671.4208841537456</v>
      </c>
      <c r="CT230" s="27">
        <f t="shared" si="241"/>
        <v>2777.0542174870789</v>
      </c>
      <c r="CU230" s="27">
        <f t="shared" si="241"/>
        <v>2785.5754708204117</v>
      </c>
      <c r="CV230" s="27">
        <f t="shared" si="241"/>
        <v>2785.0967241537446</v>
      </c>
      <c r="CW230" s="27">
        <f t="shared" si="241"/>
        <v>2783.6179774870775</v>
      </c>
      <c r="CX230" s="27">
        <f t="shared" si="241"/>
        <v>2693.0392308204105</v>
      </c>
      <c r="CY230" s="27">
        <f t="shared" si="241"/>
        <v>2582.4604841537439</v>
      </c>
      <c r="CZ230" s="27">
        <f t="shared" si="241"/>
        <v>2659.0938174870771</v>
      </c>
      <c r="DA230" s="27">
        <f t="shared" si="241"/>
        <v>2764.7271508204099</v>
      </c>
      <c r="DB230" s="27">
        <f t="shared" si="241"/>
        <v>2773.2484041537427</v>
      </c>
      <c r="DC230" s="27">
        <f t="shared" si="241"/>
        <v>2312.7696574870756</v>
      </c>
      <c r="DD230" s="27">
        <f t="shared" si="241"/>
        <v>2311.2909108204085</v>
      </c>
      <c r="DE230" s="27">
        <f t="shared" si="241"/>
        <v>2220.7121641537415</v>
      </c>
      <c r="DF230" s="27">
        <f t="shared" si="241"/>
        <v>2110.1334174870749</v>
      </c>
      <c r="DG230" s="27">
        <f t="shared" si="241"/>
        <v>2186.7667508204081</v>
      </c>
      <c r="DH230" s="27">
        <f t="shared" si="241"/>
        <v>2292.4000841537404</v>
      </c>
      <c r="DI230" s="27">
        <f t="shared" si="241"/>
        <v>2301.0009073795463</v>
      </c>
      <c r="DJ230" s="27">
        <f t="shared" si="241"/>
        <v>2303.6017306053527</v>
      </c>
      <c r="DK230" s="27">
        <f t="shared" si="241"/>
        <v>2305.2025538311586</v>
      </c>
      <c r="DL230" s="27">
        <f t="shared" si="241"/>
        <v>2217.7033770569647</v>
      </c>
      <c r="DM230" s="27">
        <f t="shared" si="241"/>
        <v>1978.2042002827711</v>
      </c>
      <c r="DN230" s="27">
        <f t="shared" si="241"/>
        <v>2057.9171035085774</v>
      </c>
      <c r="DO230" s="27">
        <f t="shared" si="241"/>
        <v>2163.6300067343836</v>
      </c>
      <c r="DP230" s="27">
        <f t="shared" si="241"/>
        <v>2172.2308299601896</v>
      </c>
      <c r="DQ230" s="27">
        <f t="shared" si="241"/>
        <v>2174.8316531859955</v>
      </c>
      <c r="DR230" s="27">
        <f t="shared" si="241"/>
        <v>2176.4324764118023</v>
      </c>
      <c r="DS230" s="27">
        <f t="shared" si="241"/>
        <v>2088.9432996376081</v>
      </c>
      <c r="DT230" s="27">
        <f t="shared" si="241"/>
        <v>1981.4541228634143</v>
      </c>
      <c r="DU230" s="27">
        <f t="shared" si="241"/>
        <v>2061.1770260892208</v>
      </c>
      <c r="DV230" s="27">
        <f t="shared" si="241"/>
        <v>2166.8999293150273</v>
      </c>
      <c r="DW230" s="27">
        <f t="shared" si="241"/>
        <v>1439.3007525408334</v>
      </c>
      <c r="DX230" s="27">
        <f t="shared" si="241"/>
        <v>1440.8215757666403</v>
      </c>
      <c r="DY230" s="27">
        <f t="shared" si="241"/>
        <v>1439.0102569924463</v>
      </c>
      <c r="DZ230" s="27">
        <f t="shared" si="241"/>
        <v>1330.278938218253</v>
      </c>
      <c r="EA230" s="27">
        <f t="shared" si="241"/>
        <v>1201.7476194440594</v>
      </c>
      <c r="EB230" s="27">
        <f t="shared" si="241"/>
        <v>1299.2905226698658</v>
      </c>
      <c r="EC230" s="27">
        <f t="shared" si="241"/>
        <v>1422.6334258956724</v>
      </c>
      <c r="ED230" s="27">
        <f t="shared" si="241"/>
        <v>1427.8121071214789</v>
      </c>
      <c r="EE230" s="27">
        <f t="shared" si="241"/>
        <v>1426.9907883472847</v>
      </c>
      <c r="EF230" s="27">
        <f t="shared" si="241"/>
        <v>1425.1794695730912</v>
      </c>
      <c r="EG230" s="27">
        <f t="shared" si="241"/>
        <v>856.4481507988977</v>
      </c>
      <c r="EH230" s="27">
        <f t="shared" si="241"/>
        <v>727.91683202470415</v>
      </c>
      <c r="EI230" s="27">
        <f t="shared" si="241"/>
        <v>825.45973525051056</v>
      </c>
      <c r="EJ230" s="27">
        <f t="shared" si="241"/>
        <v>948.8026384763167</v>
      </c>
      <c r="EK230" s="27">
        <f t="shared" si="241"/>
        <v>953.98131970212296</v>
      </c>
      <c r="EL230" s="27">
        <f t="shared" si="241"/>
        <v>953.16000092792922</v>
      </c>
      <c r="EM230" s="27">
        <f t="shared" si="241"/>
        <v>951.40868215373609</v>
      </c>
      <c r="EN230" s="27">
        <f t="shared" si="241"/>
        <v>842.6577934870694</v>
      </c>
      <c r="EO230" s="27">
        <f t="shared" si="241"/>
        <v>714.10690482040275</v>
      </c>
      <c r="EP230" s="27">
        <f t="shared" si="241"/>
        <v>811.63023815373606</v>
      </c>
      <c r="EQ230" s="27">
        <f t="shared" si="241"/>
        <v>934.89357148706927</v>
      </c>
      <c r="ER230" s="27">
        <f t="shared" si="241"/>
        <v>807.99268282040271</v>
      </c>
      <c r="ES230" s="27">
        <f t="shared" si="241"/>
        <v>807.15179415373666</v>
      </c>
      <c r="ET230" s="27">
        <f t="shared" si="241"/>
        <v>805.32090548706958</v>
      </c>
      <c r="EU230" s="27">
        <f t="shared" ref="EU230:HF230" si="242">ET230+EU228</f>
        <v>696.57001682040288</v>
      </c>
      <c r="EV230" s="27">
        <f t="shared" si="242"/>
        <v>568.01912815373623</v>
      </c>
      <c r="EW230" s="27">
        <f t="shared" si="242"/>
        <v>665.54246148706955</v>
      </c>
      <c r="EX230" s="27">
        <f t="shared" si="242"/>
        <v>788.60779482040311</v>
      </c>
      <c r="EY230" s="27">
        <f t="shared" si="242"/>
        <v>793.70690615373655</v>
      </c>
      <c r="EZ230" s="27">
        <f t="shared" si="242"/>
        <v>792.86601748706971</v>
      </c>
      <c r="FA230" s="27">
        <f t="shared" si="242"/>
        <v>790.83712882040311</v>
      </c>
      <c r="FB230" s="27">
        <f t="shared" si="242"/>
        <v>-50.151759846263303</v>
      </c>
      <c r="FC230" s="27">
        <f t="shared" si="242"/>
        <v>-161.4766485129299</v>
      </c>
      <c r="FD230" s="27">
        <f t="shared" si="242"/>
        <v>-58.805315179596562</v>
      </c>
      <c r="FE230" s="27">
        <f t="shared" si="242"/>
        <v>73.56601815373665</v>
      </c>
      <c r="FF230" s="27">
        <f t="shared" si="242"/>
        <v>121.89706724706946</v>
      </c>
      <c r="FG230" s="27">
        <f t="shared" si="242"/>
        <v>164.28811634040318</v>
      </c>
      <c r="FH230" s="27">
        <f t="shared" si="242"/>
        <v>205.49116543373668</v>
      </c>
      <c r="FI230" s="27">
        <f t="shared" si="242"/>
        <v>134.42821452706929</v>
      </c>
      <c r="FJ230" s="27">
        <f t="shared" si="242"/>
        <v>39.60526362040271</v>
      </c>
      <c r="FK230" s="27">
        <f t="shared" si="242"/>
        <v>142.27659695373603</v>
      </c>
      <c r="FL230" s="27">
        <f t="shared" si="242"/>
        <v>-185.35206971293076</v>
      </c>
      <c r="FM230" s="27">
        <f t="shared" si="242"/>
        <v>-137.02102061959704</v>
      </c>
      <c r="FN230" s="27">
        <f t="shared" si="242"/>
        <v>-94.629971526263773</v>
      </c>
      <c r="FO230" s="27">
        <f t="shared" si="242"/>
        <v>-53.426922432930724</v>
      </c>
      <c r="FP230" s="27">
        <f t="shared" si="242"/>
        <v>-124.48987333959698</v>
      </c>
      <c r="FQ230" s="27">
        <f t="shared" si="242"/>
        <v>-219.31282424626357</v>
      </c>
      <c r="FR230" s="27">
        <f t="shared" si="242"/>
        <v>-117.74992102045712</v>
      </c>
      <c r="FS230" s="27">
        <f t="shared" si="242"/>
        <v>14.700982205349675</v>
      </c>
      <c r="FT230" s="27">
        <f t="shared" si="242"/>
        <v>63.11160119115695</v>
      </c>
      <c r="FU230" s="27">
        <f t="shared" si="242"/>
        <v>104.3942201769631</v>
      </c>
      <c r="FV230" s="27">
        <f t="shared" si="242"/>
        <v>12.488839162770091</v>
      </c>
      <c r="FW230" s="27">
        <f t="shared" si="242"/>
        <v>-59.682541851423053</v>
      </c>
      <c r="FX230" s="27">
        <f t="shared" si="242"/>
        <v>-155.61392286561653</v>
      </c>
      <c r="FY230" s="27">
        <f t="shared" si="242"/>
        <v>-54.051019639810079</v>
      </c>
      <c r="FZ230" s="27">
        <f t="shared" si="242"/>
        <v>78.399883585996264</v>
      </c>
      <c r="GA230" s="27">
        <f t="shared" si="242"/>
        <v>126.81050257180314</v>
      </c>
      <c r="GB230" s="27">
        <f t="shared" si="242"/>
        <v>168.09312155760929</v>
      </c>
      <c r="GC230" s="27">
        <f t="shared" si="242"/>
        <v>208.12834054341658</v>
      </c>
      <c r="GD230" s="27">
        <f t="shared" si="242"/>
        <v>135.89755952922303</v>
      </c>
      <c r="GE230" s="27">
        <f t="shared" si="242"/>
        <v>39.906778515029558</v>
      </c>
      <c r="GF230" s="27">
        <f t="shared" si="242"/>
        <v>-594.58971825916399</v>
      </c>
      <c r="GG230" s="27">
        <f t="shared" si="242"/>
        <v>-461.01021503335721</v>
      </c>
      <c r="GH230" s="27">
        <f t="shared" si="242"/>
        <v>-399.7154145747503</v>
      </c>
      <c r="GI230" s="27">
        <f t="shared" si="242"/>
        <v>-345.5486141161432</v>
      </c>
      <c r="GJ230" s="27">
        <f t="shared" si="242"/>
        <v>-292.62921365753584</v>
      </c>
      <c r="GK230" s="27">
        <f t="shared" si="242"/>
        <v>-364.1379631989285</v>
      </c>
      <c r="GL230" s="27">
        <f t="shared" si="242"/>
        <v>-460.59471274032165</v>
      </c>
      <c r="GM230" s="27">
        <f t="shared" si="242"/>
        <v>-346.92905951451519</v>
      </c>
      <c r="GN230" s="27">
        <f t="shared" si="242"/>
        <v>-201.18740628870859</v>
      </c>
      <c r="GO230" s="27">
        <f t="shared" si="242"/>
        <v>-139.8926058301017</v>
      </c>
      <c r="GP230" s="27">
        <f t="shared" si="242"/>
        <v>-545.72580537149474</v>
      </c>
      <c r="GQ230" s="27">
        <f t="shared" si="242"/>
        <v>-492.8064049128879</v>
      </c>
      <c r="GR230" s="27">
        <f t="shared" si="242"/>
        <v>-564.3151544542809</v>
      </c>
      <c r="GS230" s="27">
        <f t="shared" si="242"/>
        <v>-660.77190399567405</v>
      </c>
      <c r="GT230" s="27">
        <f t="shared" si="242"/>
        <v>-547.10625076986764</v>
      </c>
      <c r="GU230" s="27">
        <f t="shared" si="242"/>
        <v>-401.36459754406172</v>
      </c>
      <c r="GV230" s="27">
        <f t="shared" si="242"/>
        <v>-340.06979708545532</v>
      </c>
      <c r="GW230" s="27">
        <f t="shared" si="242"/>
        <v>-286.25939662684914</v>
      </c>
      <c r="GX230" s="27">
        <f t="shared" si="242"/>
        <v>-233.6963961682427</v>
      </c>
      <c r="GY230" s="27">
        <f t="shared" si="242"/>
        <v>-305.5615457096365</v>
      </c>
      <c r="GZ230" s="27">
        <f t="shared" si="242"/>
        <v>-402.37469525103012</v>
      </c>
      <c r="HA230" s="27">
        <f t="shared" si="242"/>
        <v>-421.06544202522366</v>
      </c>
      <c r="HB230" s="27">
        <f t="shared" si="242"/>
        <v>-275.32378879941666</v>
      </c>
      <c r="HC230" s="27">
        <f t="shared" si="242"/>
        <v>-214.02898834081051</v>
      </c>
      <c r="HD230" s="27">
        <f t="shared" si="242"/>
        <v>-160.21858788220453</v>
      </c>
      <c r="HE230" s="27">
        <f t="shared" si="242"/>
        <v>-107.65558742359792</v>
      </c>
      <c r="HF230" s="27">
        <f t="shared" si="242"/>
        <v>-179.52073696499144</v>
      </c>
      <c r="HG230" s="27">
        <f t="shared" ref="HG230:JR230" si="243">HF230+HG228</f>
        <v>-276.46902150638505</v>
      </c>
      <c r="HH230" s="27">
        <f t="shared" si="243"/>
        <v>-163.29490328057861</v>
      </c>
      <c r="HI230" s="27">
        <f t="shared" si="243"/>
        <v>-17.688385054772141</v>
      </c>
      <c r="HJ230" s="27">
        <f t="shared" si="243"/>
        <v>43.606415403833552</v>
      </c>
      <c r="HK230" s="27">
        <f t="shared" si="243"/>
        <v>-619.68048413756003</v>
      </c>
      <c r="HL230" s="27">
        <f t="shared" si="243"/>
        <v>-613.15925024975434</v>
      </c>
      <c r="HM230" s="27">
        <f t="shared" si="243"/>
        <v>-731.06616636194815</v>
      </c>
      <c r="HN230" s="27">
        <f t="shared" si="243"/>
        <v>-876.62378247414142</v>
      </c>
      <c r="HO230" s="27">
        <f t="shared" si="243"/>
        <v>-773.40391624833501</v>
      </c>
      <c r="HP230" s="27">
        <f t="shared" si="243"/>
        <v>-635.04895002253045</v>
      </c>
      <c r="HQ230" s="27">
        <f t="shared" si="243"/>
        <v>-629.61503313472383</v>
      </c>
      <c r="HR230" s="27">
        <f t="shared" si="243"/>
        <v>-631.66551624691851</v>
      </c>
      <c r="HS230" s="27">
        <f t="shared" si="243"/>
        <v>-635.09853435911191</v>
      </c>
      <c r="HT230" s="27">
        <f t="shared" si="243"/>
        <v>-753.00545047130652</v>
      </c>
      <c r="HU230" s="27">
        <f t="shared" si="243"/>
        <v>-1358.5630665834997</v>
      </c>
      <c r="HV230" s="27">
        <f t="shared" si="243"/>
        <v>-1255.3432003576931</v>
      </c>
      <c r="HW230" s="27">
        <f t="shared" si="243"/>
        <v>-1116.9882341318869</v>
      </c>
      <c r="HX230" s="27">
        <f t="shared" si="243"/>
        <v>-1111.5543172440803</v>
      </c>
      <c r="HY230" s="27">
        <f t="shared" si="243"/>
        <v>-1113.6048003562746</v>
      </c>
      <c r="HZ230" s="27">
        <f t="shared" si="243"/>
        <v>-1117.0378184684678</v>
      </c>
      <c r="IA230" s="27">
        <f t="shared" si="243"/>
        <v>-1235.755544580662</v>
      </c>
      <c r="IB230" s="27">
        <f t="shared" si="243"/>
        <v>-1382.2885980565927</v>
      </c>
      <c r="IC230" s="27">
        <f t="shared" si="243"/>
        <v>-1280.0441691945239</v>
      </c>
      <c r="ID230" s="27">
        <f t="shared" si="243"/>
        <v>-1141.853830332454</v>
      </c>
      <c r="IE230" s="27">
        <f t="shared" si="243"/>
        <v>-1136.5845408083853</v>
      </c>
      <c r="IF230" s="27">
        <f t="shared" si="243"/>
        <v>-1271.6104612843155</v>
      </c>
      <c r="IG230" s="27">
        <f t="shared" si="243"/>
        <v>-1276.0189167602475</v>
      </c>
      <c r="IH230" s="27">
        <f t="shared" si="243"/>
        <v>-1394.9012702361779</v>
      </c>
      <c r="II230" s="27">
        <f t="shared" si="243"/>
        <v>-1541.4343237121086</v>
      </c>
      <c r="IJ230" s="27">
        <f t="shared" si="243"/>
        <v>-1439.1898948500398</v>
      </c>
      <c r="IK230" s="27">
        <f t="shared" si="243"/>
        <v>-1300.9995559879721</v>
      </c>
      <c r="IL230" s="27">
        <f t="shared" si="243"/>
        <v>-1295.7302664639024</v>
      </c>
      <c r="IM230" s="27">
        <f t="shared" si="243"/>
        <v>-1298.7561869398335</v>
      </c>
      <c r="IN230" s="27">
        <f t="shared" si="243"/>
        <v>-1303.0540396157646</v>
      </c>
      <c r="IO230" s="27">
        <f t="shared" si="243"/>
        <v>-1421.825790291696</v>
      </c>
      <c r="IP230" s="27">
        <f t="shared" si="243"/>
        <v>-2364.8382402690268</v>
      </c>
      <c r="IQ230" s="27">
        <f t="shared" si="243"/>
        <v>-2259.0489916669576</v>
      </c>
      <c r="IR230" s="27">
        <f t="shared" si="243"/>
        <v>-2119.5258890648902</v>
      </c>
      <c r="IS230" s="27">
        <f t="shared" si="243"/>
        <v>-2199.5574843022214</v>
      </c>
      <c r="IT230" s="27">
        <f t="shared" si="243"/>
        <v>-2287.8842895395537</v>
      </c>
      <c r="IU230" s="27">
        <f t="shared" si="243"/>
        <v>-2377.4830269768845</v>
      </c>
      <c r="IV230" s="27">
        <f t="shared" si="243"/>
        <v>-2584.9898793542161</v>
      </c>
      <c r="IW230" s="27">
        <f t="shared" si="243"/>
        <v>-2817.9353757315471</v>
      </c>
      <c r="IX230" s="27">
        <f t="shared" si="243"/>
        <v>-2712.1461271294784</v>
      </c>
      <c r="IY230" s="27">
        <f t="shared" si="243"/>
        <v>-2572.6230245274105</v>
      </c>
      <c r="IZ230" s="27">
        <f t="shared" si="243"/>
        <v>-3112.6546197647413</v>
      </c>
      <c r="JA230" s="27">
        <f t="shared" si="243"/>
        <v>-3200.9814250020727</v>
      </c>
      <c r="JB230" s="27">
        <f t="shared" si="243"/>
        <v>-3290.5801624394035</v>
      </c>
      <c r="JC230" s="27">
        <f t="shared" si="243"/>
        <v>-3498.0870148167355</v>
      </c>
      <c r="JD230" s="27">
        <f t="shared" si="243"/>
        <v>-3731.0325111940665</v>
      </c>
      <c r="JE230" s="27">
        <f t="shared" si="243"/>
        <v>-3625.0786352282603</v>
      </c>
      <c r="JF230" s="27">
        <f t="shared" si="243"/>
        <v>-3485.3909052624535</v>
      </c>
      <c r="JG230" s="27">
        <f t="shared" si="243"/>
        <v>-3565.2578731360472</v>
      </c>
      <c r="JH230" s="27">
        <f t="shared" si="243"/>
        <v>-3652.7564342096412</v>
      </c>
      <c r="JI230" s="27">
        <f t="shared" si="243"/>
        <v>-3873.526927483234</v>
      </c>
      <c r="JJ230" s="27">
        <f t="shared" si="243"/>
        <v>-4080.2055356968276</v>
      </c>
      <c r="JK230" s="27">
        <f t="shared" si="243"/>
        <v>-4312.3227879104206</v>
      </c>
      <c r="JL230" s="27">
        <f t="shared" si="243"/>
        <v>-4205.705295144614</v>
      </c>
      <c r="JM230" s="27">
        <f t="shared" si="243"/>
        <v>-4066.0175651788077</v>
      </c>
      <c r="JN230" s="27">
        <f t="shared" si="243"/>
        <v>-4145.8845330524018</v>
      </c>
      <c r="JO230" s="27">
        <f t="shared" si="243"/>
        <v>-4233.3830941259957</v>
      </c>
      <c r="JP230" s="27">
        <f t="shared" si="243"/>
        <v>-4322.1917453655878</v>
      </c>
      <c r="JQ230" s="27">
        <f t="shared" si="243"/>
        <v>-4528.9085115451817</v>
      </c>
      <c r="JR230" s="27">
        <f t="shared" si="243"/>
        <v>-4761.0639217247744</v>
      </c>
      <c r="JS230" s="27">
        <f t="shared" ref="JS230:MD230" si="244">JR230+JS228</f>
        <v>-5374.2845869249677</v>
      </c>
      <c r="JT230" s="27">
        <f t="shared" si="244"/>
        <v>-5233.8718556051608</v>
      </c>
      <c r="JU230" s="27">
        <f t="shared" si="244"/>
        <v>-5339.6737269686337</v>
      </c>
      <c r="JV230" s="27">
        <f t="shared" si="244"/>
        <v>-5453.1071915321063</v>
      </c>
      <c r="JW230" s="27">
        <f t="shared" si="244"/>
        <v>-5567.8507462615798</v>
      </c>
      <c r="JX230" s="27">
        <f t="shared" si="244"/>
        <v>-5836.9977848410526</v>
      </c>
      <c r="JY230" s="27">
        <f t="shared" si="244"/>
        <v>-6132.3466267405256</v>
      </c>
      <c r="JZ230" s="27">
        <f t="shared" si="244"/>
        <v>-5989.2719230307193</v>
      </c>
      <c r="KA230" s="27">
        <f t="shared" si="244"/>
        <v>-5812.3638228009131</v>
      </c>
      <c r="KB230" s="27">
        <f t="shared" si="244"/>
        <v>-5918.165694164386</v>
      </c>
      <c r="KC230" s="27">
        <f t="shared" si="244"/>
        <v>-6491.5991587278586</v>
      </c>
      <c r="KD230" s="27">
        <f t="shared" si="244"/>
        <v>-6606.3427134573321</v>
      </c>
      <c r="KE230" s="27">
        <f t="shared" si="244"/>
        <v>-6875.4897520368049</v>
      </c>
      <c r="KF230" s="27">
        <f t="shared" si="244"/>
        <v>-7170.8385939362779</v>
      </c>
      <c r="KG230" s="27">
        <f t="shared" si="244"/>
        <v>-7027.7638902264716</v>
      </c>
      <c r="KH230" s="27">
        <f t="shared" si="244"/>
        <v>-6850.8557899966654</v>
      </c>
      <c r="KI230" s="27">
        <f t="shared" si="244"/>
        <v>-6956.6576613601383</v>
      </c>
      <c r="KJ230" s="27">
        <f t="shared" si="244"/>
        <v>-7070.3996436120842</v>
      </c>
      <c r="KK230" s="27">
        <f t="shared" si="244"/>
        <v>-7185.4517160300302</v>
      </c>
      <c r="KL230" s="27">
        <f t="shared" si="244"/>
        <v>-7454.9072722979763</v>
      </c>
      <c r="KM230" s="27">
        <f t="shared" si="244"/>
        <v>-7750.5646318859226</v>
      </c>
      <c r="KN230" s="27">
        <f t="shared" si="244"/>
        <v>-7739.7984458645897</v>
      </c>
      <c r="KO230" s="27">
        <f t="shared" si="244"/>
        <v>-7562.9699155272556</v>
      </c>
      <c r="KP230" s="27">
        <f t="shared" si="244"/>
        <v>-7668.8513567832015</v>
      </c>
      <c r="KQ230" s="27">
        <f t="shared" si="244"/>
        <v>-7782.5933390351474</v>
      </c>
      <c r="KR230" s="27">
        <f t="shared" si="244"/>
        <v>-7897.6454114530943</v>
      </c>
      <c r="KS230" s="27">
        <f t="shared" si="244"/>
        <v>-8167.1009677210395</v>
      </c>
      <c r="KT230" s="27">
        <f t="shared" si="244"/>
        <v>-8463.1638314079864</v>
      </c>
      <c r="KU230" s="27">
        <f t="shared" si="244"/>
        <v>-8320.8031494856532</v>
      </c>
      <c r="KV230" s="27">
        <f t="shared" si="244"/>
        <v>-8144.3801232473206</v>
      </c>
      <c r="KW230" s="27">
        <f t="shared" si="244"/>
        <v>-8250.2615645032674</v>
      </c>
      <c r="KX230" s="27">
        <f t="shared" si="244"/>
        <v>-9047.1934647752132</v>
      </c>
      <c r="KY230" s="27">
        <f t="shared" si="244"/>
        <v>-9067.1155570778792</v>
      </c>
      <c r="KZ230" s="27">
        <f t="shared" si="244"/>
        <v>-9090.8181783855471</v>
      </c>
      <c r="LA230" s="27">
        <f t="shared" si="244"/>
        <v>-9148.8326849932146</v>
      </c>
      <c r="LB230" s="27">
        <f t="shared" si="244"/>
        <v>-9157.0949579158805</v>
      </c>
      <c r="LC230" s="27">
        <f t="shared" si="244"/>
        <v>-8926.2408045425473</v>
      </c>
      <c r="LD230" s="27">
        <f t="shared" si="244"/>
        <v>-8542.6987615842136</v>
      </c>
      <c r="LE230" s="27">
        <f t="shared" si="244"/>
        <v>-8363.9612596218813</v>
      </c>
      <c r="LF230" s="27">
        <f t="shared" si="244"/>
        <v>-8186.9393519245486</v>
      </c>
      <c r="LG230" s="27">
        <f t="shared" si="244"/>
        <v>-8210.6419732322174</v>
      </c>
      <c r="LH230" s="27">
        <f t="shared" si="244"/>
        <v>-8728.6564798398831</v>
      </c>
      <c r="LI230" s="27">
        <f t="shared" si="244"/>
        <v>-8736.9187527625509</v>
      </c>
      <c r="LJ230" s="27">
        <f t="shared" si="244"/>
        <v>-8506.0645993892176</v>
      </c>
      <c r="LK230" s="27">
        <f t="shared" si="244"/>
        <v>-8122.5225564308848</v>
      </c>
      <c r="LL230" s="27">
        <f t="shared" si="244"/>
        <v>-7943.7850544685516</v>
      </c>
      <c r="LM230" s="27">
        <f t="shared" si="244"/>
        <v>-7766.7631467712199</v>
      </c>
      <c r="LN230" s="27">
        <f t="shared" si="244"/>
        <v>-7792.8192227804138</v>
      </c>
      <c r="LO230" s="27">
        <f t="shared" si="244"/>
        <v>-7853.1871840896074</v>
      </c>
      <c r="LP230" s="27">
        <f t="shared" si="244"/>
        <v>-7863.8029117138012</v>
      </c>
      <c r="LQ230" s="27">
        <f t="shared" si="244"/>
        <v>-7632.8691884479958</v>
      </c>
      <c r="LR230" s="27">
        <f t="shared" si="244"/>
        <v>-7381.24757559719</v>
      </c>
      <c r="LS230" s="27">
        <f t="shared" si="244"/>
        <v>-7204.8635283363828</v>
      </c>
      <c r="LT230" s="27">
        <f t="shared" si="244"/>
        <v>-7030.1950753405781</v>
      </c>
      <c r="LU230" s="27">
        <f t="shared" si="244"/>
        <v>-7056.2511513497711</v>
      </c>
      <c r="LV230" s="27">
        <f t="shared" si="244"/>
        <v>-7116.6191126589647</v>
      </c>
      <c r="LW230" s="27">
        <f t="shared" si="244"/>
        <v>-7127.2348402831576</v>
      </c>
      <c r="LX230" s="27">
        <f t="shared" si="244"/>
        <v>-6896.8157952968513</v>
      </c>
      <c r="LY230" s="27">
        <f t="shared" si="244"/>
        <v>-6513.1941824460473</v>
      </c>
      <c r="LZ230" s="27">
        <f t="shared" si="244"/>
        <v>-6336.810135185242</v>
      </c>
      <c r="MA230" s="27">
        <f t="shared" si="244"/>
        <v>-6162.6563604689354</v>
      </c>
      <c r="MB230" s="27">
        <f t="shared" si="244"/>
        <v>-6870.2335491676295</v>
      </c>
      <c r="MC230" s="27">
        <f t="shared" si="244"/>
        <v>-6935.0605001603217</v>
      </c>
      <c r="MD230" s="27">
        <f t="shared" si="244"/>
        <v>-6955.2820002630169</v>
      </c>
      <c r="ME230" s="27">
        <f t="shared" ref="ME230:NV230" si="245">MD230+ME228</f>
        <v>-6674.4244838857112</v>
      </c>
      <c r="MF230" s="27">
        <f t="shared" si="245"/>
        <v>-6195.0727110479029</v>
      </c>
      <c r="MG230" s="27">
        <f t="shared" si="245"/>
        <v>-5972.1945038000977</v>
      </c>
      <c r="MH230" s="27">
        <f t="shared" si="245"/>
        <v>-5751.5465690967912</v>
      </c>
      <c r="MI230" s="27">
        <f t="shared" si="245"/>
        <v>-5771.7680691994856</v>
      </c>
      <c r="MJ230" s="27">
        <f t="shared" si="245"/>
        <v>-5836.5950201921787</v>
      </c>
      <c r="MK230" s="27">
        <f t="shared" si="245"/>
        <v>-5856.816520294874</v>
      </c>
      <c r="ML230" s="27">
        <f t="shared" si="245"/>
        <v>-6035.9590039175664</v>
      </c>
      <c r="MM230" s="27">
        <f t="shared" si="245"/>
        <v>-5556.6072310797599</v>
      </c>
      <c r="MN230" s="27">
        <f t="shared" si="245"/>
        <v>-5333.7290238319529</v>
      </c>
      <c r="MO230" s="27">
        <f t="shared" si="245"/>
        <v>-5113.0810891286474</v>
      </c>
      <c r="MP230" s="27">
        <f t="shared" si="245"/>
        <v>-5133.3025892313399</v>
      </c>
      <c r="MQ230" s="27">
        <f t="shared" si="245"/>
        <v>-5198.1295402240348</v>
      </c>
      <c r="MR230" s="27">
        <f t="shared" si="245"/>
        <v>-5221.4391100037274</v>
      </c>
      <c r="MS230" s="27">
        <f t="shared" si="245"/>
        <v>-4940.6611635188956</v>
      </c>
      <c r="MT230" s="27">
        <f t="shared" si="245"/>
        <v>-4461.3889605735603</v>
      </c>
      <c r="MU230" s="27">
        <f t="shared" si="245"/>
        <v>-4241.6783928952273</v>
      </c>
      <c r="MV230" s="27">
        <f t="shared" si="245"/>
        <v>-4024.1980977613935</v>
      </c>
      <c r="MW230" s="27">
        <f t="shared" si="245"/>
        <v>-4179.5872374335604</v>
      </c>
      <c r="MX230" s="27">
        <f t="shared" si="245"/>
        <v>-4247.5818279957275</v>
      </c>
      <c r="MY230" s="27">
        <f t="shared" si="245"/>
        <v>-4270.9709676678931</v>
      </c>
      <c r="MZ230" s="27">
        <f t="shared" si="245"/>
        <v>-3990.193021183059</v>
      </c>
      <c r="NA230" s="27">
        <f t="shared" si="245"/>
        <v>-3510.9208182377256</v>
      </c>
      <c r="NB230" s="27">
        <f t="shared" si="245"/>
        <v>-3291.2102505593925</v>
      </c>
      <c r="NC230" s="27">
        <f t="shared" si="245"/>
        <v>-3074.1760099344574</v>
      </c>
      <c r="ND230" s="27">
        <f t="shared" si="245"/>
        <v>-3098.0112041155244</v>
      </c>
      <c r="NE230" s="27">
        <f t="shared" si="245"/>
        <v>-3166.4518491865911</v>
      </c>
      <c r="NF230" s="27">
        <f t="shared" si="245"/>
        <v>-3190.287043367658</v>
      </c>
      <c r="NG230" s="27">
        <f t="shared" si="245"/>
        <v>-3592.3340612137245</v>
      </c>
      <c r="NH230" s="27">
        <f t="shared" si="245"/>
        <v>-3186.9574061131893</v>
      </c>
      <c r="NI230" s="27">
        <f t="shared" si="245"/>
        <v>-2959.0823862796569</v>
      </c>
      <c r="NJ230" s="27">
        <f t="shared" si="245"/>
        <v>-2733.8836934995234</v>
      </c>
      <c r="NK230" s="27">
        <f t="shared" si="245"/>
        <v>-2508.6850007193893</v>
      </c>
      <c r="NL230" s="27">
        <f t="shared" si="245"/>
        <v>-2337.0128490072575</v>
      </c>
      <c r="NM230" s="27">
        <f t="shared" si="245"/>
        <v>-2519.6574779943239</v>
      </c>
      <c r="NN230" s="27">
        <f t="shared" si="245"/>
        <v>-2471.27393064639</v>
      </c>
      <c r="NO230" s="27">
        <f t="shared" si="245"/>
        <v>-2065.8972755458567</v>
      </c>
      <c r="NP230" s="27">
        <f t="shared" si="245"/>
        <v>-1838.0222557123238</v>
      </c>
      <c r="NQ230" s="27">
        <f t="shared" si="245"/>
        <v>-2072.8235629321907</v>
      </c>
      <c r="NR230" s="27">
        <f t="shared" si="245"/>
        <v>-1847.6248701520576</v>
      </c>
      <c r="NS230" s="27">
        <f t="shared" si="245"/>
        <v>-1675.9527184399237</v>
      </c>
      <c r="NT230" s="27">
        <f t="shared" si="245"/>
        <v>-1858.5973474269915</v>
      </c>
      <c r="NU230" s="27">
        <f t="shared" si="245"/>
        <v>-1810.2138000790571</v>
      </c>
      <c r="NV230" s="27">
        <f t="shared" si="245"/>
        <v>-1404.8371449785241</v>
      </c>
    </row>
    <row r="231" spans="1:386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8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</row>
    <row r="232" spans="1:386" s="7" customFormat="1" x14ac:dyDescent="0.25">
      <c r="A232" s="5"/>
      <c r="B232" s="5"/>
      <c r="C232" s="5"/>
      <c r="D232" s="5" t="s">
        <v>174</v>
      </c>
      <c r="E232" s="5"/>
      <c r="F232" s="5"/>
      <c r="G232" s="5" t="str">
        <f>KPI!F93</f>
        <v>Кредитный портфель на начало периода</v>
      </c>
      <c r="H232" s="5"/>
      <c r="I232" s="5"/>
      <c r="J232" s="20" t="str">
        <f>IF($G232="","",INDEX(KPI!$H$11:$H$121,SUMIFS(KPI!$E$11:$E$121,KPI!$F$11:$F$121,$G232)))</f>
        <v>тыс.руб.</v>
      </c>
      <c r="K232" s="5"/>
      <c r="L232" s="5"/>
      <c r="M232" s="5"/>
      <c r="N232" s="5"/>
      <c r="O232" s="5"/>
      <c r="P232" s="5"/>
      <c r="Q232" s="5"/>
      <c r="R232" s="5"/>
      <c r="S232" s="5"/>
      <c r="T232" s="27"/>
      <c r="U232" s="27">
        <v>0</v>
      </c>
      <c r="V232" s="27">
        <f>U240</f>
        <v>0</v>
      </c>
      <c r="W232" s="27">
        <f>V240</f>
        <v>0</v>
      </c>
      <c r="X232" s="27">
        <f>W240</f>
        <v>0</v>
      </c>
      <c r="Y232" s="27">
        <f t="shared" ref="Y232:Z232" si="246">X240</f>
        <v>0</v>
      </c>
      <c r="Z232" s="27">
        <f t="shared" si="246"/>
        <v>0</v>
      </c>
      <c r="AA232" s="27">
        <f t="shared" ref="AA232" si="247">Z240</f>
        <v>0</v>
      </c>
      <c r="AB232" s="27">
        <f t="shared" ref="AB232" si="248">AA240</f>
        <v>0</v>
      </c>
      <c r="AC232" s="27">
        <f t="shared" ref="AC232" si="249">AB240</f>
        <v>0</v>
      </c>
      <c r="AD232" s="27">
        <f t="shared" ref="AD232" si="250">AC240</f>
        <v>0</v>
      </c>
      <c r="AE232" s="27">
        <f t="shared" ref="AE232" si="251">AD240</f>
        <v>0</v>
      </c>
      <c r="AF232" s="27">
        <f t="shared" ref="AF232" si="252">AE240</f>
        <v>0</v>
      </c>
      <c r="AG232" s="27">
        <f t="shared" ref="AG232" si="253">AF240</f>
        <v>0</v>
      </c>
      <c r="AH232" s="27">
        <f t="shared" ref="AH232" si="254">AG240</f>
        <v>0</v>
      </c>
      <c r="AI232" s="27">
        <f t="shared" ref="AI232" si="255">AH240</f>
        <v>0</v>
      </c>
      <c r="AJ232" s="27">
        <f t="shared" ref="AJ232" si="256">AI240</f>
        <v>0</v>
      </c>
      <c r="AK232" s="27">
        <f t="shared" ref="AK232" si="257">AJ240</f>
        <v>0</v>
      </c>
      <c r="AL232" s="27">
        <f t="shared" ref="AL232" si="258">AK240</f>
        <v>0</v>
      </c>
      <c r="AM232" s="27">
        <f t="shared" ref="AM232" si="259">AL240</f>
        <v>0</v>
      </c>
      <c r="AN232" s="27">
        <f t="shared" ref="AN232" si="260">AM240</f>
        <v>0</v>
      </c>
      <c r="AO232" s="27">
        <f t="shared" ref="AO232" si="261">AN240</f>
        <v>0</v>
      </c>
      <c r="AP232" s="27">
        <f t="shared" ref="AP232" si="262">AO240</f>
        <v>0</v>
      </c>
      <c r="AQ232" s="27">
        <f t="shared" ref="AQ232" si="263">AP240</f>
        <v>0</v>
      </c>
      <c r="AR232" s="27">
        <f t="shared" ref="AR232" si="264">AQ240</f>
        <v>0</v>
      </c>
      <c r="AS232" s="27">
        <f t="shared" ref="AS232" si="265">AR240</f>
        <v>0</v>
      </c>
      <c r="AT232" s="27">
        <f t="shared" ref="AT232" si="266">AS240</f>
        <v>0</v>
      </c>
      <c r="AU232" s="27">
        <f t="shared" ref="AU232" si="267">AT240</f>
        <v>0</v>
      </c>
      <c r="AV232" s="27">
        <f t="shared" ref="AV232" si="268">AU240</f>
        <v>0</v>
      </c>
      <c r="AW232" s="27">
        <f t="shared" ref="AW232" si="269">AV240</f>
        <v>0</v>
      </c>
      <c r="AX232" s="27">
        <f t="shared" ref="AX232" si="270">AW240</f>
        <v>0</v>
      </c>
      <c r="AY232" s="27">
        <f t="shared" ref="AY232" si="271">AX240</f>
        <v>0</v>
      </c>
      <c r="AZ232" s="27">
        <f t="shared" ref="AZ232" si="272">AY240</f>
        <v>0</v>
      </c>
      <c r="BA232" s="27">
        <f t="shared" ref="BA232" si="273">AZ240</f>
        <v>0</v>
      </c>
      <c r="BB232" s="27">
        <f t="shared" ref="BB232" si="274">BA240</f>
        <v>0</v>
      </c>
      <c r="BC232" s="27">
        <f t="shared" ref="BC232" si="275">BB240</f>
        <v>0</v>
      </c>
      <c r="BD232" s="27">
        <f t="shared" ref="BD232" si="276">BC240</f>
        <v>0</v>
      </c>
      <c r="BE232" s="27">
        <f t="shared" ref="BE232" si="277">BD240</f>
        <v>0</v>
      </c>
      <c r="BF232" s="27">
        <f t="shared" ref="BF232" si="278">BE240</f>
        <v>0</v>
      </c>
      <c r="BG232" s="27">
        <f t="shared" ref="BG232" si="279">BF240</f>
        <v>0</v>
      </c>
      <c r="BH232" s="27">
        <f t="shared" ref="BH232" si="280">BG240</f>
        <v>0</v>
      </c>
      <c r="BI232" s="27">
        <f t="shared" ref="BI232" si="281">BH240</f>
        <v>0</v>
      </c>
      <c r="BJ232" s="27">
        <f t="shared" ref="BJ232" si="282">BI240</f>
        <v>0</v>
      </c>
      <c r="BK232" s="27">
        <f t="shared" ref="BK232" si="283">BJ240</f>
        <v>0</v>
      </c>
      <c r="BL232" s="27">
        <f t="shared" ref="BL232" si="284">BK240</f>
        <v>0</v>
      </c>
      <c r="BM232" s="27">
        <f t="shared" ref="BM232" si="285">BL240</f>
        <v>0</v>
      </c>
      <c r="BN232" s="27">
        <f t="shared" ref="BN232" si="286">BM240</f>
        <v>0</v>
      </c>
      <c r="BO232" s="27">
        <f t="shared" ref="BO232" si="287">BN240</f>
        <v>0</v>
      </c>
      <c r="BP232" s="27">
        <f t="shared" ref="BP232" si="288">BO240</f>
        <v>0</v>
      </c>
      <c r="BQ232" s="27">
        <f t="shared" ref="BQ232" si="289">BP240</f>
        <v>0</v>
      </c>
      <c r="BR232" s="27">
        <f t="shared" ref="BR232" si="290">BQ240</f>
        <v>0</v>
      </c>
      <c r="BS232" s="27">
        <f t="shared" ref="BS232" si="291">BR240</f>
        <v>0</v>
      </c>
      <c r="BT232" s="27">
        <f t="shared" ref="BT232" si="292">BS240</f>
        <v>0</v>
      </c>
      <c r="BU232" s="27">
        <f t="shared" ref="BU232" si="293">BT240</f>
        <v>0</v>
      </c>
      <c r="BV232" s="27">
        <f t="shared" ref="BV232" si="294">BU240</f>
        <v>0</v>
      </c>
      <c r="BW232" s="27">
        <f t="shared" ref="BW232" si="295">BV240</f>
        <v>0</v>
      </c>
      <c r="BX232" s="27">
        <f t="shared" ref="BX232" si="296">BW240</f>
        <v>0</v>
      </c>
      <c r="BY232" s="27">
        <f t="shared" ref="BY232" si="297">BX240</f>
        <v>0</v>
      </c>
      <c r="BZ232" s="27">
        <f t="shared" ref="BZ232" si="298">BY240</f>
        <v>0</v>
      </c>
      <c r="CA232" s="27">
        <f t="shared" ref="CA232" si="299">BZ240</f>
        <v>0</v>
      </c>
      <c r="CB232" s="27">
        <f t="shared" ref="CB232" si="300">CA240</f>
        <v>0</v>
      </c>
      <c r="CC232" s="27">
        <f t="shared" ref="CC232" si="301">CB240</f>
        <v>0</v>
      </c>
      <c r="CD232" s="27">
        <f t="shared" ref="CD232" si="302">CC240</f>
        <v>0</v>
      </c>
      <c r="CE232" s="27">
        <f t="shared" ref="CE232" si="303">CD240</f>
        <v>0</v>
      </c>
      <c r="CF232" s="27">
        <f t="shared" ref="CF232" si="304">CE240</f>
        <v>0</v>
      </c>
      <c r="CG232" s="27">
        <f t="shared" ref="CG232" si="305">CF240</f>
        <v>0</v>
      </c>
      <c r="CH232" s="27">
        <f t="shared" ref="CH232" si="306">CG240</f>
        <v>0</v>
      </c>
      <c r="CI232" s="27">
        <f t="shared" ref="CI232" si="307">CH240</f>
        <v>0</v>
      </c>
      <c r="CJ232" s="27">
        <f t="shared" ref="CJ232" si="308">CI240</f>
        <v>0</v>
      </c>
      <c r="CK232" s="27">
        <f t="shared" ref="CK232" si="309">CJ240</f>
        <v>0</v>
      </c>
      <c r="CL232" s="27">
        <f t="shared" ref="CL232" si="310">CK240</f>
        <v>0</v>
      </c>
      <c r="CM232" s="27">
        <f t="shared" ref="CM232" si="311">CL240</f>
        <v>0</v>
      </c>
      <c r="CN232" s="27">
        <f t="shared" ref="CN232" si="312">CM240</f>
        <v>0</v>
      </c>
      <c r="CO232" s="27">
        <f t="shared" ref="CO232" si="313">CN240</f>
        <v>0</v>
      </c>
      <c r="CP232" s="27">
        <f t="shared" ref="CP232" si="314">CO240</f>
        <v>0</v>
      </c>
      <c r="CQ232" s="27">
        <f t="shared" ref="CQ232" si="315">CP240</f>
        <v>0</v>
      </c>
      <c r="CR232" s="27">
        <f t="shared" ref="CR232" si="316">CQ240</f>
        <v>0</v>
      </c>
      <c r="CS232" s="27">
        <f t="shared" ref="CS232" si="317">CR240</f>
        <v>0</v>
      </c>
      <c r="CT232" s="27">
        <f t="shared" ref="CT232" si="318">CS240</f>
        <v>0</v>
      </c>
      <c r="CU232" s="27">
        <f t="shared" ref="CU232" si="319">CT240</f>
        <v>0</v>
      </c>
      <c r="CV232" s="27">
        <f t="shared" ref="CV232" si="320">CU240</f>
        <v>0</v>
      </c>
      <c r="CW232" s="27">
        <f t="shared" ref="CW232" si="321">CV240</f>
        <v>0</v>
      </c>
      <c r="CX232" s="27">
        <f t="shared" ref="CX232" si="322">CW240</f>
        <v>0</v>
      </c>
      <c r="CY232" s="27">
        <f t="shared" ref="CY232" si="323">CX240</f>
        <v>0</v>
      </c>
      <c r="CZ232" s="27">
        <f t="shared" ref="CZ232" si="324">CY240</f>
        <v>0</v>
      </c>
      <c r="DA232" s="27">
        <f t="shared" ref="DA232" si="325">CZ240</f>
        <v>0</v>
      </c>
      <c r="DB232" s="27">
        <f t="shared" ref="DB232" si="326">DA240</f>
        <v>0</v>
      </c>
      <c r="DC232" s="27">
        <f t="shared" ref="DC232" si="327">DB240</f>
        <v>0</v>
      </c>
      <c r="DD232" s="27">
        <f t="shared" ref="DD232" si="328">DC240</f>
        <v>0</v>
      </c>
      <c r="DE232" s="27">
        <f t="shared" ref="DE232" si="329">DD240</f>
        <v>0</v>
      </c>
      <c r="DF232" s="27">
        <f t="shared" ref="DF232" si="330">DE240</f>
        <v>0</v>
      </c>
      <c r="DG232" s="27">
        <f t="shared" ref="DG232" si="331">DF240</f>
        <v>0</v>
      </c>
      <c r="DH232" s="27">
        <f t="shared" ref="DH232" si="332">DG240</f>
        <v>0</v>
      </c>
      <c r="DI232" s="27">
        <f t="shared" ref="DI232" si="333">DH240</f>
        <v>0</v>
      </c>
      <c r="DJ232" s="27">
        <f t="shared" ref="DJ232" si="334">DI240</f>
        <v>0</v>
      </c>
      <c r="DK232" s="27">
        <f t="shared" ref="DK232" si="335">DJ240</f>
        <v>0</v>
      </c>
      <c r="DL232" s="27">
        <f t="shared" ref="DL232" si="336">DK240</f>
        <v>0</v>
      </c>
      <c r="DM232" s="27">
        <f t="shared" ref="DM232" si="337">DL240</f>
        <v>0</v>
      </c>
      <c r="DN232" s="27">
        <f t="shared" ref="DN232" si="338">DM240</f>
        <v>0</v>
      </c>
      <c r="DO232" s="27">
        <f t="shared" ref="DO232" si="339">DN240</f>
        <v>0</v>
      </c>
      <c r="DP232" s="27">
        <f t="shared" ref="DP232" si="340">DO240</f>
        <v>0</v>
      </c>
      <c r="DQ232" s="27">
        <f t="shared" ref="DQ232" si="341">DP240</f>
        <v>0</v>
      </c>
      <c r="DR232" s="27">
        <f t="shared" ref="DR232" si="342">DQ240</f>
        <v>0</v>
      </c>
      <c r="DS232" s="27">
        <f t="shared" ref="DS232" si="343">DR240</f>
        <v>0</v>
      </c>
      <c r="DT232" s="27">
        <f t="shared" ref="DT232" si="344">DS240</f>
        <v>0</v>
      </c>
      <c r="DU232" s="27">
        <f t="shared" ref="DU232" si="345">DT240</f>
        <v>0</v>
      </c>
      <c r="DV232" s="27">
        <f t="shared" ref="DV232" si="346">DU240</f>
        <v>0</v>
      </c>
      <c r="DW232" s="27">
        <f t="shared" ref="DW232" si="347">DV240</f>
        <v>0</v>
      </c>
      <c r="DX232" s="27">
        <f t="shared" ref="DX232" si="348">DW240</f>
        <v>0</v>
      </c>
      <c r="DY232" s="27">
        <f t="shared" ref="DY232" si="349">DX240</f>
        <v>0</v>
      </c>
      <c r="DZ232" s="27">
        <f t="shared" ref="DZ232" si="350">DY240</f>
        <v>0</v>
      </c>
      <c r="EA232" s="27">
        <f t="shared" ref="EA232" si="351">DZ240</f>
        <v>0</v>
      </c>
      <c r="EB232" s="27">
        <f t="shared" ref="EB232" si="352">EA240</f>
        <v>0</v>
      </c>
      <c r="EC232" s="27">
        <f t="shared" ref="EC232" si="353">EB240</f>
        <v>0</v>
      </c>
      <c r="ED232" s="27">
        <f t="shared" ref="ED232" si="354">EC240</f>
        <v>0</v>
      </c>
      <c r="EE232" s="27">
        <f t="shared" ref="EE232" si="355">ED240</f>
        <v>0</v>
      </c>
      <c r="EF232" s="27">
        <f t="shared" ref="EF232" si="356">EE240</f>
        <v>0</v>
      </c>
      <c r="EG232" s="27">
        <f t="shared" ref="EG232" si="357">EF240</f>
        <v>0</v>
      </c>
      <c r="EH232" s="27">
        <f t="shared" ref="EH232" si="358">EG240</f>
        <v>0</v>
      </c>
      <c r="EI232" s="27">
        <f t="shared" ref="EI232" si="359">EH240</f>
        <v>0</v>
      </c>
      <c r="EJ232" s="27">
        <f t="shared" ref="EJ232" si="360">EI240</f>
        <v>0</v>
      </c>
      <c r="EK232" s="27">
        <f t="shared" ref="EK232" si="361">EJ240</f>
        <v>0</v>
      </c>
      <c r="EL232" s="27">
        <f t="shared" ref="EL232" si="362">EK240</f>
        <v>0</v>
      </c>
      <c r="EM232" s="27">
        <f t="shared" ref="EM232" si="363">EL240</f>
        <v>0</v>
      </c>
      <c r="EN232" s="27">
        <f t="shared" ref="EN232" si="364">EM240</f>
        <v>0</v>
      </c>
      <c r="EO232" s="27">
        <f t="shared" ref="EO232" si="365">EN240</f>
        <v>0</v>
      </c>
      <c r="EP232" s="27">
        <f t="shared" ref="EP232" si="366">EO240</f>
        <v>0</v>
      </c>
      <c r="EQ232" s="27">
        <f t="shared" ref="EQ232" si="367">EP240</f>
        <v>0</v>
      </c>
      <c r="ER232" s="27">
        <f t="shared" ref="ER232" si="368">EQ240</f>
        <v>0</v>
      </c>
      <c r="ES232" s="27">
        <f t="shared" ref="ES232" si="369">ER240</f>
        <v>0</v>
      </c>
      <c r="ET232" s="27">
        <f t="shared" ref="ET232" si="370">ES240</f>
        <v>0</v>
      </c>
      <c r="EU232" s="27">
        <f t="shared" ref="EU232" si="371">ET240</f>
        <v>0</v>
      </c>
      <c r="EV232" s="27">
        <f t="shared" ref="EV232" si="372">EU240</f>
        <v>0</v>
      </c>
      <c r="EW232" s="27">
        <f t="shared" ref="EW232" si="373">EV240</f>
        <v>0</v>
      </c>
      <c r="EX232" s="27">
        <f t="shared" ref="EX232" si="374">EW240</f>
        <v>0</v>
      </c>
      <c r="EY232" s="27">
        <f t="shared" ref="EY232" si="375">EX240</f>
        <v>0</v>
      </c>
      <c r="EZ232" s="27">
        <f t="shared" ref="EZ232" si="376">EY240</f>
        <v>0</v>
      </c>
      <c r="FA232" s="27">
        <f t="shared" ref="FA232" si="377">EZ240</f>
        <v>0</v>
      </c>
      <c r="FB232" s="27">
        <f t="shared" ref="FB232" si="378">FA240</f>
        <v>0</v>
      </c>
      <c r="FC232" s="27">
        <f t="shared" ref="FC232" si="379">FB240</f>
        <v>50.151759846263303</v>
      </c>
      <c r="FD232" s="27">
        <f t="shared" ref="FD232" si="380">FC240</f>
        <v>161.4766485129299</v>
      </c>
      <c r="FE232" s="27">
        <f t="shared" ref="FE232" si="381">FD240</f>
        <v>58.958227088150707</v>
      </c>
      <c r="FF232" s="27">
        <f t="shared" ref="FF232" si="382">FE240</f>
        <v>0</v>
      </c>
      <c r="FG232" s="27">
        <f t="shared" ref="FG232" si="383">FF240</f>
        <v>0</v>
      </c>
      <c r="FH232" s="27">
        <f t="shared" ref="FH232" si="384">FG240</f>
        <v>0</v>
      </c>
      <c r="FI232" s="27">
        <f t="shared" ref="FI232" si="385">FH240</f>
        <v>0</v>
      </c>
      <c r="FJ232" s="27">
        <f t="shared" ref="FJ232" si="386">FI240</f>
        <v>0</v>
      </c>
      <c r="FK232" s="27">
        <f t="shared" ref="FK232" si="387">FJ240</f>
        <v>0</v>
      </c>
      <c r="FL232" s="27">
        <f t="shared" ref="FL232" si="388">FK240</f>
        <v>0</v>
      </c>
      <c r="FM232" s="27">
        <f t="shared" ref="FM232" si="389">FL240</f>
        <v>185.52914482930788</v>
      </c>
      <c r="FN232" s="27">
        <f t="shared" ref="FN232" si="390">FM240</f>
        <v>137.35016880550637</v>
      </c>
      <c r="FO232" s="27">
        <f t="shared" ref="FO232" si="391">FN240</f>
        <v>95.01541076496224</v>
      </c>
      <c r="FP232" s="27">
        <f t="shared" ref="FP232" si="392">FO240</f>
        <v>53.851302413745977</v>
      </c>
      <c r="FQ232" s="27">
        <f t="shared" ref="FQ232" si="393">FP240</f>
        <v>124.91425332041223</v>
      </c>
      <c r="FR232" s="27">
        <f t="shared" ref="FR232" si="394">FQ240</f>
        <v>219.73720422707879</v>
      </c>
      <c r="FS232" s="27">
        <f t="shared" ref="FS232" si="395">FR240</f>
        <v>118.40560782986847</v>
      </c>
      <c r="FT232" s="27">
        <f t="shared" ref="FT232" si="396">FS240</f>
        <v>0</v>
      </c>
      <c r="FU232" s="27">
        <f t="shared" ref="FU232" si="397">FT240</f>
        <v>0</v>
      </c>
      <c r="FV232" s="27">
        <f t="shared" ref="FV232" si="398">FU240</f>
        <v>0</v>
      </c>
      <c r="FW232" s="27">
        <f t="shared" ref="FW232" si="399">FV240</f>
        <v>0</v>
      </c>
      <c r="FX232" s="27">
        <f t="shared" ref="FX232" si="400">FW240</f>
        <v>60.386755549289262</v>
      </c>
      <c r="FY232" s="27">
        <f t="shared" ref="FY232" si="401">FX240</f>
        <v>156.31813656348271</v>
      </c>
      <c r="FZ232" s="27">
        <f t="shared" ref="FZ232" si="402">FY240</f>
        <v>54.908111628117354</v>
      </c>
      <c r="GA232" s="27">
        <f t="shared" ref="GA232" si="403">FZ240</f>
        <v>0</v>
      </c>
      <c r="GB232" s="27">
        <f t="shared" ref="GB232" si="404">GA240</f>
        <v>0</v>
      </c>
      <c r="GC232" s="27">
        <f t="shared" ref="GC232" si="405">GB240</f>
        <v>0</v>
      </c>
      <c r="GD232" s="27">
        <f t="shared" ref="GD232" si="406">GC240</f>
        <v>0</v>
      </c>
      <c r="GE232" s="27">
        <f t="shared" ref="GE232" si="407">GD240</f>
        <v>0</v>
      </c>
      <c r="GF232" s="27">
        <f t="shared" ref="GF232" si="408">GE240</f>
        <v>0</v>
      </c>
      <c r="GG232" s="27">
        <f t="shared" ref="GG232" si="409">GF240</f>
        <v>595.46931357190908</v>
      </c>
      <c r="GH232" s="27">
        <f t="shared" ref="GH232" si="410">GG240</f>
        <v>462.37789994739074</v>
      </c>
      <c r="GI232" s="27">
        <f t="shared" ref="GI232" si="411">GH240</f>
        <v>401.27259862810655</v>
      </c>
      <c r="GJ232" s="27">
        <f t="shared" ref="GJ232" si="412">GI240</f>
        <v>347.27025415254371</v>
      </c>
      <c r="GK232" s="27">
        <f t="shared" ref="GK232" si="413">GJ240</f>
        <v>294.49317756858903</v>
      </c>
      <c r="GL232" s="27">
        <f t="shared" ref="GL232" si="414">GK240</f>
        <v>366.00192710998169</v>
      </c>
      <c r="GM232" s="27">
        <f t="shared" ref="GM232" si="415">GL240</f>
        <v>462.45867665137484</v>
      </c>
      <c r="GN232" s="27">
        <f t="shared" ref="GN232" si="416">GM240</f>
        <v>349.32208870442605</v>
      </c>
      <c r="GO232" s="27">
        <f t="shared" ref="GO232" si="417">GN240</f>
        <v>203.72360026907208</v>
      </c>
      <c r="GP232" s="27">
        <f t="shared" ref="GP232" si="418">GO240</f>
        <v>142.51229308926401</v>
      </c>
      <c r="GQ232" s="27">
        <f t="shared" ref="GQ232" si="419">GP240</f>
        <v>548.34549263065708</v>
      </c>
      <c r="GR232" s="27">
        <f t="shared" ref="GR232" si="420">GQ240</f>
        <v>495.87555569059998</v>
      </c>
      <c r="GS232" s="27">
        <f t="shared" ref="GS232" si="421">GR240</f>
        <v>567.38430523199304</v>
      </c>
      <c r="GT232" s="27">
        <f t="shared" ref="GT232" si="422">GS240</f>
        <v>663.84105477338619</v>
      </c>
      <c r="GU232" s="27">
        <f t="shared" ref="GU232" si="423">GT240</f>
        <v>550.95206811101366</v>
      </c>
      <c r="GV232" s="27">
        <f t="shared" ref="GV232" si="424">GU240</f>
        <v>405.43621491312206</v>
      </c>
      <c r="GW232" s="27">
        <f t="shared" ref="GW232" si="425">GV240</f>
        <v>344.30757683767678</v>
      </c>
      <c r="GX232" s="27">
        <f t="shared" ref="GX232" si="426">GW240</f>
        <v>290.63828604170897</v>
      </c>
      <c r="GY232" s="27">
        <f t="shared" ref="GY232" si="427">GX240</f>
        <v>238.19439963475895</v>
      </c>
      <c r="GZ232" s="27">
        <f t="shared" ref="GZ232" si="428">GY240</f>
        <v>310.05954917615276</v>
      </c>
      <c r="HA232" s="27">
        <f t="shared" ref="HA232" si="429">GZ240</f>
        <v>406.87269871754637</v>
      </c>
      <c r="HB232" s="27">
        <f t="shared" ref="HB232" si="430">HA240</f>
        <v>425.56344549173991</v>
      </c>
      <c r="HC232" s="27">
        <f t="shared" ref="HC232" si="431">HB240</f>
        <v>280.46443945399733</v>
      </c>
      <c r="HD232" s="27">
        <f t="shared" ref="HD232" si="432">HC240</f>
        <v>219.28458343779036</v>
      </c>
      <c r="HE232" s="27">
        <f t="shared" ref="HE232" si="433">HD240</f>
        <v>165.56405371010152</v>
      </c>
      <c r="HF232" s="27">
        <f t="shared" ref="HF232" si="434">HE240</f>
        <v>113.06890737186791</v>
      </c>
      <c r="HG232" s="27">
        <f t="shared" ref="HG232" si="435">HF240</f>
        <v>184.93405691326143</v>
      </c>
      <c r="HH232" s="27">
        <f t="shared" ref="HH232" si="436">HG240</f>
        <v>281.88234145465503</v>
      </c>
      <c r="HI232" s="27">
        <f t="shared" ref="HI232" si="437">HH240</f>
        <v>169.01506697467752</v>
      </c>
      <c r="HJ232" s="27">
        <f t="shared" ref="HJ232" si="438">HI240</f>
        <v>23.477817218942647</v>
      </c>
      <c r="HK232" s="27">
        <f t="shared" ref="HK232" si="439">HJ240</f>
        <v>0</v>
      </c>
      <c r="HL232" s="27">
        <f t="shared" ref="HL232" si="440">HK240</f>
        <v>625.47953835796784</v>
      </c>
      <c r="HM232" s="27">
        <f t="shared" ref="HM232" si="441">HL240</f>
        <v>619.47099261635719</v>
      </c>
      <c r="HN232" s="27">
        <f t="shared" ref="HN232" si="442">HM240</f>
        <v>737.37790872855101</v>
      </c>
      <c r="HO232" s="27">
        <f t="shared" ref="HO232" si="443">HN240</f>
        <v>882.93552484074428</v>
      </c>
      <c r="HP232" s="27">
        <f t="shared" ref="HP232" si="444">HO240</f>
        <v>780.74158031920422</v>
      </c>
      <c r="HQ232" s="27">
        <f t="shared" ref="HQ232" si="445">HP240</f>
        <v>642.70659015090746</v>
      </c>
      <c r="HR232" s="27">
        <f t="shared" ref="HR232" si="446">HQ240</f>
        <v>637.53607760332659</v>
      </c>
      <c r="HS232" s="27">
        <f t="shared" ref="HS232" si="447">HR240</f>
        <v>639.58656071552127</v>
      </c>
      <c r="HT232" s="27">
        <f t="shared" ref="HT232" si="448">HS240</f>
        <v>643.01957882771467</v>
      </c>
      <c r="HU232" s="27">
        <f t="shared" ref="HU232" si="449">HT240</f>
        <v>760.92649493990928</v>
      </c>
      <c r="HV232" s="27">
        <f t="shared" ref="HV232" si="450">HU240</f>
        <v>1366.4841110521024</v>
      </c>
      <c r="HW232" s="27">
        <f t="shared" ref="HW232" si="451">HV240</f>
        <v>1265.2218271445695</v>
      </c>
      <c r="HX232" s="27">
        <f t="shared" ref="HX232" si="452">HW240</f>
        <v>1127.3853944544783</v>
      </c>
      <c r="HY232" s="27">
        <f t="shared" ref="HY232" si="453">HX240</f>
        <v>1122.41352076112</v>
      </c>
      <c r="HZ232" s="27">
        <f t="shared" ref="HZ232" si="454">HY240</f>
        <v>1124.4640038733144</v>
      </c>
      <c r="IA232" s="27">
        <f t="shared" ref="IA232" si="455">HZ240</f>
        <v>1127.8970219855078</v>
      </c>
      <c r="IB232" s="27">
        <f t="shared" ref="IB232" si="456">IA240</f>
        <v>1246.614748097702</v>
      </c>
      <c r="IC232" s="27">
        <f t="shared" ref="IC232" si="457">IB240</f>
        <v>1393.1478015736327</v>
      </c>
      <c r="ID232" s="27">
        <f t="shared" ref="ID232" si="458">IC240</f>
        <v>1293.4793036038195</v>
      </c>
      <c r="IE232" s="27">
        <f t="shared" ref="IE232" si="459">ID240</f>
        <v>1155.8190792104397</v>
      </c>
      <c r="IF232" s="27">
        <f t="shared" ref="IF232" si="460">IE240</f>
        <v>1151.0234860303096</v>
      </c>
      <c r="IG232" s="27">
        <f t="shared" ref="IG232" si="461">IF240</f>
        <v>1286.0494065062398</v>
      </c>
      <c r="IH232" s="27">
        <f t="shared" ref="IH232" si="462">IG240</f>
        <v>1290.4578619821718</v>
      </c>
      <c r="II232" s="27">
        <f t="shared" ref="II232" si="463">IH240</f>
        <v>1409.3402154581022</v>
      </c>
      <c r="IJ232" s="27">
        <f t="shared" ref="IJ232" si="464">II240</f>
        <v>1555.8732689340329</v>
      </c>
      <c r="IK232" s="27">
        <f t="shared" ref="IK232" si="465">IJ240</f>
        <v>1456.5376900809044</v>
      </c>
      <c r="IL232" s="27">
        <f t="shared" ref="IL232" si="466">IK240</f>
        <v>1318.9442928950994</v>
      </c>
      <c r="IM232" s="27">
        <f t="shared" ref="IM232" si="467">IL240</f>
        <v>1314.2155543107408</v>
      </c>
      <c r="IN232" s="27">
        <f t="shared" ref="IN232" si="468">IM240</f>
        <v>1317.2414747866719</v>
      </c>
      <c r="IO232" s="27">
        <f t="shared" ref="IO232" si="469">IN240</f>
        <v>1321.5393274626031</v>
      </c>
      <c r="IP232" s="27">
        <f t="shared" ref="IP232" si="470">IO240</f>
        <v>1440.3110781385344</v>
      </c>
      <c r="IQ232" s="27">
        <f t="shared" ref="IQ232" si="471">IP240</f>
        <v>2383.323528115865</v>
      </c>
      <c r="IR232" s="27">
        <f t="shared" ref="IR232" si="472">IQ240</f>
        <v>2281.1595823566731</v>
      </c>
      <c r="IS232" s="27">
        <f t="shared" ref="IS232" si="473">IR240</f>
        <v>2142.5713812227846</v>
      </c>
      <c r="IT232" s="27">
        <f t="shared" ref="IT232" si="474">IS240</f>
        <v>2222.6029764601162</v>
      </c>
      <c r="IU232" s="27">
        <f t="shared" ref="IU232" si="475">IT240</f>
        <v>2310.9297816974486</v>
      </c>
      <c r="IV232" s="27">
        <f t="shared" ref="IV232" si="476">IU240</f>
        <v>2400.5285191347793</v>
      </c>
      <c r="IW232" s="27">
        <f t="shared" ref="IW232" si="477">IV240</f>
        <v>2608.0353715121109</v>
      </c>
      <c r="IX232" s="27">
        <f t="shared" ref="IX232" si="478">IW240</f>
        <v>2840.9808678894419</v>
      </c>
      <c r="IY232" s="27">
        <f t="shared" ref="IY232" si="479">IX240</f>
        <v>2741.4309874777759</v>
      </c>
      <c r="IZ232" s="27">
        <f t="shared" ref="IZ232" si="480">IY240</f>
        <v>2603.0314221656577</v>
      </c>
      <c r="JA232" s="27">
        <f t="shared" ref="JA232" si="481">IZ240</f>
        <v>3143.0630174029884</v>
      </c>
      <c r="JB232" s="27">
        <f t="shared" ref="JB232" si="482">JA240</f>
        <v>3231.3898226403198</v>
      </c>
      <c r="JC232" s="27">
        <f t="shared" ref="JC232" si="483">JB240</f>
        <v>3320.9885600776506</v>
      </c>
      <c r="JD232" s="27">
        <f t="shared" ref="JD232" si="484">JC240</f>
        <v>3528.4954124549827</v>
      </c>
      <c r="JE232" s="27">
        <f t="shared" ref="JE232" si="485">JD240</f>
        <v>3761.4409088323137</v>
      </c>
      <c r="JF232" s="27">
        <f t="shared" ref="JF232" si="486">JE240</f>
        <v>3663.9898273870976</v>
      </c>
      <c r="JG232" s="27">
        <f t="shared" ref="JG232" si="487">JF240</f>
        <v>3525.8037325964497</v>
      </c>
      <c r="JH232" s="27">
        <f t="shared" ref="JH232" si="488">JG240</f>
        <v>3605.6707004700438</v>
      </c>
      <c r="JI232" s="27">
        <f t="shared" ref="JI232" si="489">JH240</f>
        <v>3693.1692615436377</v>
      </c>
      <c r="JJ232" s="27">
        <f t="shared" ref="JJ232" si="490">JI240</f>
        <v>3913.9397548172306</v>
      </c>
      <c r="JK232" s="27">
        <f t="shared" ref="JK232" si="491">JJ240</f>
        <v>4120.6183630308242</v>
      </c>
      <c r="JL232" s="27">
        <f t="shared" ref="JL232" si="492">JK240</f>
        <v>4352.7356152444172</v>
      </c>
      <c r="JM232" s="27">
        <f t="shared" ref="JM232" si="493">JL240</f>
        <v>4255.9701180976072</v>
      </c>
      <c r="JN232" s="27">
        <f t="shared" ref="JN232" si="494">JM240</f>
        <v>4118.0266381802021</v>
      </c>
      <c r="JO232" s="27">
        <f t="shared" ref="JO232" si="495">JN240</f>
        <v>4197.8936060537962</v>
      </c>
      <c r="JP232" s="27">
        <f t="shared" ref="JP232" si="496">JO240</f>
        <v>4285.3921671273902</v>
      </c>
      <c r="JQ232" s="27">
        <f t="shared" ref="JQ232" si="497">JP240</f>
        <v>4374.2008183669823</v>
      </c>
      <c r="JR232" s="27">
        <f t="shared" ref="JR232" si="498">JQ240</f>
        <v>4580.9175845465761</v>
      </c>
      <c r="JS232" s="27">
        <f t="shared" ref="JS232" si="499">JR240</f>
        <v>4813.0729947261689</v>
      </c>
      <c r="JT232" s="27">
        <f t="shared" ref="JT232" si="500">JS240</f>
        <v>5426.2936599263621</v>
      </c>
      <c r="JU232" s="27">
        <f t="shared" ref="JU232" si="501">JT240</f>
        <v>5299.4481681519137</v>
      </c>
      <c r="JV232" s="27">
        <f t="shared" ref="JV232" si="502">JU240</f>
        <v>5405.2500395153866</v>
      </c>
      <c r="JW232" s="27">
        <f t="shared" ref="JW232" si="503">JV240</f>
        <v>5518.6835040788592</v>
      </c>
      <c r="JX232" s="27">
        <f t="shared" ref="JX232" si="504">JW240</f>
        <v>5633.4270588083327</v>
      </c>
      <c r="JY232" s="27">
        <f t="shared" ref="JY232" si="505">JX240</f>
        <v>5902.5740973878055</v>
      </c>
      <c r="JZ232" s="27">
        <f t="shared" ref="JZ232" si="506">JY240</f>
        <v>6197.9229392872785</v>
      </c>
      <c r="KA232" s="27">
        <f t="shared" ref="KA232" si="507">JZ240</f>
        <v>6069.1333915522118</v>
      </c>
      <c r="KB232" s="27">
        <f t="shared" ref="KB232" si="508">KA240</f>
        <v>5894.7126410730416</v>
      </c>
      <c r="KC232" s="27">
        <f t="shared" ref="KC232" si="509">KB240</f>
        <v>6000.5145124365145</v>
      </c>
      <c r="KD232" s="27">
        <f t="shared" ref="KD232" si="510">KC240</f>
        <v>6573.9479769999871</v>
      </c>
      <c r="KE232" s="27">
        <f t="shared" ref="KE232" si="511">KD240</f>
        <v>6688.6915317294606</v>
      </c>
      <c r="KF232" s="27">
        <f t="shared" ref="KF232" si="512">KE240</f>
        <v>6957.8385703089334</v>
      </c>
      <c r="KG232" s="27">
        <f t="shared" ref="KG232" si="513">KF240</f>
        <v>7253.1874122084064</v>
      </c>
      <c r="KH232" s="27">
        <f t="shared" ref="KH232" si="514">KG240</f>
        <v>7126.804252521506</v>
      </c>
      <c r="KI232" s="27">
        <f t="shared" ref="KI232" si="515">KH240</f>
        <v>6952.8169737066673</v>
      </c>
      <c r="KJ232" s="27">
        <f t="shared" ref="KJ232" si="516">KI240</f>
        <v>7058.6188450701402</v>
      </c>
      <c r="KK232" s="27">
        <f t="shared" ref="KK232" si="517">KJ240</f>
        <v>7172.3608273220862</v>
      </c>
      <c r="KL232" s="27">
        <f t="shared" ref="KL232" si="518">KK240</f>
        <v>7287.4128997400321</v>
      </c>
      <c r="KM232" s="27">
        <f t="shared" ref="KM232" si="519">KL240</f>
        <v>7556.8684560079782</v>
      </c>
      <c r="KN232" s="27">
        <f t="shared" ref="KN232" si="520">KM240</f>
        <v>7852.5258155959245</v>
      </c>
      <c r="KO232" s="27">
        <f t="shared" ref="KO232" si="521">KN240</f>
        <v>7852.5258155959245</v>
      </c>
      <c r="KP232" s="27">
        <f t="shared" ref="KP232" si="522">KO240</f>
        <v>7686.5019346778008</v>
      </c>
      <c r="KQ232" s="27">
        <f t="shared" ref="KQ232" si="523">KP240</f>
        <v>7792.3833759337467</v>
      </c>
      <c r="KR232" s="27">
        <f t="shared" ref="KR232" si="524">KQ240</f>
        <v>7906.1253581856927</v>
      </c>
      <c r="KS232" s="27">
        <f t="shared" ref="KS232" si="525">KR240</f>
        <v>8021.1774306036396</v>
      </c>
      <c r="KT232" s="27">
        <f t="shared" ref="KT232" si="526">KS240</f>
        <v>8290.6329868715857</v>
      </c>
      <c r="KU232" s="27">
        <f t="shared" ref="KU232" si="527">KT240</f>
        <v>8586.6958505585317</v>
      </c>
      <c r="KV232" s="27">
        <f t="shared" ref="KV232" si="528">KU240</f>
        <v>8464.4924271823911</v>
      </c>
      <c r="KW232" s="27">
        <f t="shared" ref="KW232" si="529">KV240</f>
        <v>8291.5384552174946</v>
      </c>
      <c r="KX232" s="27">
        <f t="shared" ref="KX232" si="530">KW240</f>
        <v>8397.4198964734405</v>
      </c>
      <c r="KY232" s="27">
        <f t="shared" ref="KY232" si="531">KX240</f>
        <v>9194.3517967453863</v>
      </c>
      <c r="KZ232" s="27">
        <f t="shared" ref="KZ232" si="532">KY240</f>
        <v>9214.2738890480523</v>
      </c>
      <c r="LA232" s="27">
        <f t="shared" ref="LA232" si="533">KZ240</f>
        <v>9237.9765103557202</v>
      </c>
      <c r="LB232" s="27">
        <f t="shared" ref="LB232" si="534">LA240</f>
        <v>9295.9910169633877</v>
      </c>
      <c r="LC232" s="27">
        <f t="shared" ref="LC232" si="535">LB240</f>
        <v>9304.2532898860536</v>
      </c>
      <c r="LD232" s="27">
        <f t="shared" ref="LD232" si="536">LC240</f>
        <v>9099.607546221474</v>
      </c>
      <c r="LE232" s="27">
        <f t="shared" ref="LE232" si="537">LD240</f>
        <v>8719.7948506181492</v>
      </c>
      <c r="LF232" s="27">
        <f t="shared" ref="LF232" si="538">LE240</f>
        <v>8544.6310350700041</v>
      </c>
      <c r="LG232" s="27">
        <f t="shared" ref="LG232" si="539">LF240</f>
        <v>8371.1110253378647</v>
      </c>
      <c r="LH232" s="27">
        <f t="shared" ref="LH232" si="540">LG240</f>
        <v>8394.8136466455326</v>
      </c>
      <c r="LI232" s="27">
        <f t="shared" ref="LI232" si="541">LH240</f>
        <v>8912.8281532531983</v>
      </c>
      <c r="LJ232" s="27">
        <f t="shared" ref="LJ232" si="542">LI240</f>
        <v>8921.090426175866</v>
      </c>
      <c r="LK232" s="27">
        <f t="shared" ref="LK232" si="543">LJ240</f>
        <v>8704.6419378239461</v>
      </c>
      <c r="LL232" s="27">
        <f t="shared" ref="LL232" si="544">LK240</f>
        <v>8324.6673710696396</v>
      </c>
      <c r="LM232" s="27">
        <f t="shared" ref="LM232" si="545">LL240</f>
        <v>8149.3416180298764</v>
      </c>
      <c r="LN232" s="27">
        <f t="shared" ref="LN232" si="546">LM240</f>
        <v>7975.6596044382941</v>
      </c>
      <c r="LO232" s="27">
        <f t="shared" ref="LO232" si="547">LN240</f>
        <v>8001.715680447488</v>
      </c>
      <c r="LP232" s="27">
        <f t="shared" ref="LP232" si="548">LO240</f>
        <v>8062.0836417566816</v>
      </c>
      <c r="LQ232" s="27">
        <f t="shared" ref="LQ232" si="549">LP240</f>
        <v>8072.6993693808754</v>
      </c>
      <c r="LR232" s="27">
        <f t="shared" ref="LR232" si="550">LQ240</f>
        <v>7854.9661371236625</v>
      </c>
      <c r="LS232" s="27">
        <f t="shared" ref="LS232" si="551">LR240</f>
        <v>7606.5637726897103</v>
      </c>
      <c r="LT232" s="27">
        <f t="shared" ref="LT232" si="552">LS240</f>
        <v>7433.2971695980386</v>
      </c>
      <c r="LU232" s="27">
        <f t="shared" ref="LU232" si="553">LT240</f>
        <v>7261.6751498684625</v>
      </c>
      <c r="LV232" s="27">
        <f t="shared" ref="LV232" si="554">LU240</f>
        <v>7287.7312258776556</v>
      </c>
      <c r="LW232" s="27">
        <f t="shared" ref="LW232" si="555">LV240</f>
        <v>7348.0991871868491</v>
      </c>
      <c r="LX232" s="27">
        <f t="shared" ref="LX232" si="556">LW240</f>
        <v>7358.714914811042</v>
      </c>
      <c r="LY232" s="27">
        <f t="shared" ref="LY232" si="557">LX240</f>
        <v>7140.3258945143616</v>
      </c>
      <c r="LZ232" s="27">
        <f t="shared" ref="LZ232" si="558">LY240</f>
        <v>6759.6306447350798</v>
      </c>
      <c r="MA232" s="27">
        <f t="shared" ref="MA232" si="559">LZ240</f>
        <v>6586.0169379024446</v>
      </c>
      <c r="MB232" s="27">
        <f t="shared" ref="MB232" si="560">MA240</f>
        <v>6414.5623504557707</v>
      </c>
      <c r="MC232" s="27">
        <f t="shared" ref="MC232" si="561">MB240</f>
        <v>7122.1395391544647</v>
      </c>
      <c r="MD232" s="27">
        <f t="shared" ref="MD232" si="562">MC240</f>
        <v>7186.9664901471569</v>
      </c>
      <c r="ME232" s="27">
        <f t="shared" ref="ME232" si="563">MD240</f>
        <v>7207.1879902498522</v>
      </c>
      <c r="MF232" s="27">
        <f t="shared" ref="MF232" si="564">ME240</f>
        <v>6938.1023927290225</v>
      </c>
      <c r="MG232" s="27">
        <f t="shared" ref="MG232" si="565">MF240</f>
        <v>6461.5941044783976</v>
      </c>
      <c r="MH232" s="27">
        <f t="shared" ref="MH232" si="566">MG240</f>
        <v>6241.3640915357064</v>
      </c>
      <c r="MI232" s="27">
        <f t="shared" ref="MI232" si="567">MH240</f>
        <v>6023.2740929354886</v>
      </c>
      <c r="MJ232" s="27">
        <f t="shared" ref="MJ232" si="568">MI240</f>
        <v>6043.495593038183</v>
      </c>
      <c r="MK232" s="27">
        <f t="shared" ref="MK232" si="569">MJ240</f>
        <v>6108.3225440308761</v>
      </c>
      <c r="ML232" s="27">
        <f t="shared" ref="ML232" si="570">MK240</f>
        <v>6128.5440441335713</v>
      </c>
      <c r="MM232" s="27">
        <f t="shared" ref="MM232" si="571">ML240</f>
        <v>6307.6865277562638</v>
      </c>
      <c r="MN232" s="27">
        <f t="shared" ref="MN232" si="572">MM240</f>
        <v>5840.9969414908819</v>
      </c>
      <c r="MO232" s="27">
        <f t="shared" ref="MO232" si="573">MN240</f>
        <v>5620.5125854486041</v>
      </c>
      <c r="MP232" s="27">
        <f t="shared" ref="MP232" si="574">MO240</f>
        <v>5402.1681395098267</v>
      </c>
      <c r="MQ232" s="27">
        <f t="shared" ref="MQ232" si="575">MP240</f>
        <v>5422.3896396125192</v>
      </c>
      <c r="MR232" s="27">
        <f t="shared" ref="MR232" si="576">MQ240</f>
        <v>5487.2165906052142</v>
      </c>
      <c r="MS232" s="27">
        <f t="shared" ref="MS232" si="577">MR240</f>
        <v>5510.5261603849067</v>
      </c>
      <c r="MT232" s="27">
        <f t="shared" ref="MT232" si="578">MS240</f>
        <v>5238.7361887160532</v>
      </c>
      <c r="MU232" s="27">
        <f t="shared" ref="MU232" si="579">MT240</f>
        <v>4761.61100879888</v>
      </c>
      <c r="MV232" s="27">
        <f t="shared" ref="MV232" si="580">MU240</f>
        <v>4543.8519210421855</v>
      </c>
      <c r="MW232" s="27">
        <f t="shared" ref="MW232" si="581">MV240</f>
        <v>4328.2338603022217</v>
      </c>
      <c r="MX232" s="27">
        <f t="shared" ref="MX232" si="582">MW240</f>
        <v>4483.6229999743882</v>
      </c>
      <c r="MY232" s="27">
        <f t="shared" ref="MY232" si="583">MX240</f>
        <v>4551.6175905365553</v>
      </c>
      <c r="MZ232" s="27">
        <f t="shared" ref="MZ232" si="584">MY240</f>
        <v>4575.0067302087209</v>
      </c>
      <c r="NA232" s="27">
        <f t="shared" ref="NA232" si="585">MZ240</f>
        <v>4301.6817566955788</v>
      </c>
      <c r="NB232" s="27">
        <f t="shared" ref="NB232" si="586">NA240</f>
        <v>3824.1725380767602</v>
      </c>
      <c r="NC232" s="27">
        <f t="shared" ref="NC232" si="587">NB240</f>
        <v>3606.0292542255079</v>
      </c>
      <c r="ND232" s="27">
        <f t="shared" ref="ND232" si="588">NC240</f>
        <v>3390.4728944424687</v>
      </c>
      <c r="NE232" s="27">
        <f t="shared" ref="NE232" si="589">ND240</f>
        <v>3414.3080886235357</v>
      </c>
      <c r="NF232" s="27">
        <f t="shared" ref="NF232" si="590">NE240</f>
        <v>3482.7487336946024</v>
      </c>
      <c r="NG232" s="27">
        <f t="shared" ref="NG232" si="591">NF240</f>
        <v>3506.5839278756694</v>
      </c>
      <c r="NH232" s="27">
        <f t="shared" ref="NH232" si="592">NG240</f>
        <v>3908.6309457217358</v>
      </c>
      <c r="NI232" s="27">
        <f t="shared" ref="NI232" si="593">NH240</f>
        <v>3510.721873671052</v>
      </c>
      <c r="NJ232" s="27">
        <f t="shared" ref="NJ232" si="594">NI240</f>
        <v>3284.2856742775489</v>
      </c>
      <c r="NK232" s="27">
        <f t="shared" ref="NK232" si="595">NJ240</f>
        <v>3060.4330002163815</v>
      </c>
      <c r="NL232" s="27">
        <f t="shared" ref="NL232" si="596">NK240</f>
        <v>2836.488583256008</v>
      </c>
      <c r="NM232" s="27">
        <f t="shared" ref="NM232" si="597">NL240</f>
        <v>2665.9789268648829</v>
      </c>
      <c r="NN232" s="27">
        <f t="shared" ref="NN232" si="598">NM240</f>
        <v>2848.6235558519493</v>
      </c>
      <c r="NO232" s="27">
        <f t="shared" ref="NO232" si="599">NN240</f>
        <v>2802.5749458448772</v>
      </c>
      <c r="NP232" s="27">
        <f t="shared" ref="NP232" si="600">NO240</f>
        <v>2398.3468870336246</v>
      </c>
      <c r="NQ232" s="27">
        <f t="shared" ref="NQ232" si="601">NP240</f>
        <v>2171.4547962521547</v>
      </c>
      <c r="NR232" s="27">
        <f t="shared" ref="NR232" si="602">NQ240</f>
        <v>2406.2561034720216</v>
      </c>
      <c r="NS232" s="27">
        <f t="shared" ref="NS232" si="603">NR240</f>
        <v>2183.029751760308</v>
      </c>
      <c r="NT232" s="27">
        <f t="shared" ref="NT232" si="604">NS240</f>
        <v>2012.2522843726661</v>
      </c>
      <c r="NU232" s="27">
        <f t="shared" ref="NU232" si="605">NT240</f>
        <v>2194.8969133597338</v>
      </c>
      <c r="NV232" s="27">
        <f t="shared" ref="NV232" si="606">NU240</f>
        <v>2148.3124618424222</v>
      </c>
    </row>
    <row r="233" spans="1:386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8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</row>
    <row r="234" spans="1:386" s="7" customFormat="1" x14ac:dyDescent="0.25">
      <c r="A234" s="5"/>
      <c r="B234" s="5"/>
      <c r="C234" s="5"/>
      <c r="D234" s="5" t="s">
        <v>174</v>
      </c>
      <c r="E234" s="5"/>
      <c r="F234" s="5"/>
      <c r="G234" s="5" t="str">
        <f>KPI!F94</f>
        <v>Объем поступлений кредитных средств</v>
      </c>
      <c r="H234" s="5"/>
      <c r="I234" s="5"/>
      <c r="J234" s="20" t="str">
        <f>IF($G234="","",INDEX(KPI!$H$11:$H$121,SUMIFS(KPI!$E$11:$E$121,KPI!$F$11:$F$121,$G234)))</f>
        <v>тыс.руб.</v>
      </c>
      <c r="K234" s="5"/>
      <c r="L234" s="5"/>
      <c r="M234" s="5"/>
      <c r="N234" s="5"/>
      <c r="O234" s="5"/>
      <c r="P234" s="5"/>
      <c r="Q234" s="5"/>
      <c r="R234" s="27">
        <f>SUM(T234:NV234)</f>
        <v>18081.271489519782</v>
      </c>
      <c r="S234" s="5"/>
      <c r="T234" s="27"/>
      <c r="U234" s="27">
        <f>IF(U230&lt;0,-U230,0)</f>
        <v>0</v>
      </c>
      <c r="V234" s="27">
        <f>IF(U246+V228&lt;0,-(U246+V228),0)</f>
        <v>0</v>
      </c>
      <c r="W234" s="27">
        <f t="shared" ref="W234:Z234" si="607">IF(V246+W228&lt;0,-(V246+W228),0)</f>
        <v>0</v>
      </c>
      <c r="X234" s="27">
        <f t="shared" si="607"/>
        <v>0</v>
      </c>
      <c r="Y234" s="27">
        <f t="shared" si="607"/>
        <v>0</v>
      </c>
      <c r="Z234" s="27">
        <f t="shared" si="607"/>
        <v>0</v>
      </c>
      <c r="AA234" s="27">
        <f t="shared" ref="AA234" si="608">IF(Z246+AA228&lt;0,-(Z246+AA228),0)</f>
        <v>0</v>
      </c>
      <c r="AB234" s="27">
        <f t="shared" ref="AB234" si="609">IF(AA246+AB228&lt;0,-(AA246+AB228),0)</f>
        <v>0</v>
      </c>
      <c r="AC234" s="27">
        <f t="shared" ref="AC234" si="610">IF(AB246+AC228&lt;0,-(AB246+AC228),0)</f>
        <v>0</v>
      </c>
      <c r="AD234" s="27">
        <f t="shared" ref="AD234" si="611">IF(AC246+AD228&lt;0,-(AC246+AD228),0)</f>
        <v>0</v>
      </c>
      <c r="AE234" s="27">
        <f t="shared" ref="AE234" si="612">IF(AD246+AE228&lt;0,-(AD246+AE228),0)</f>
        <v>0</v>
      </c>
      <c r="AF234" s="27">
        <f t="shared" ref="AF234" si="613">IF(AE246+AF228&lt;0,-(AE246+AF228),0)</f>
        <v>0</v>
      </c>
      <c r="AG234" s="27">
        <f t="shared" ref="AG234" si="614">IF(AF246+AG228&lt;0,-(AF246+AG228),0)</f>
        <v>0</v>
      </c>
      <c r="AH234" s="27">
        <f t="shared" ref="AH234" si="615">IF(AG246+AH228&lt;0,-(AG246+AH228),0)</f>
        <v>0</v>
      </c>
      <c r="AI234" s="27">
        <f t="shared" ref="AI234" si="616">IF(AH246+AI228&lt;0,-(AH246+AI228),0)</f>
        <v>0</v>
      </c>
      <c r="AJ234" s="27">
        <f t="shared" ref="AJ234" si="617">IF(AI246+AJ228&lt;0,-(AI246+AJ228),0)</f>
        <v>0</v>
      </c>
      <c r="AK234" s="27">
        <f t="shared" ref="AK234" si="618">IF(AJ246+AK228&lt;0,-(AJ246+AK228),0)</f>
        <v>0</v>
      </c>
      <c r="AL234" s="27">
        <f t="shared" ref="AL234" si="619">IF(AK246+AL228&lt;0,-(AK246+AL228),0)</f>
        <v>0</v>
      </c>
      <c r="AM234" s="27">
        <f t="shared" ref="AM234" si="620">IF(AL246+AM228&lt;0,-(AL246+AM228),0)</f>
        <v>0</v>
      </c>
      <c r="AN234" s="27">
        <f t="shared" ref="AN234" si="621">IF(AM246+AN228&lt;0,-(AM246+AN228),0)</f>
        <v>0</v>
      </c>
      <c r="AO234" s="27">
        <f t="shared" ref="AO234" si="622">IF(AN246+AO228&lt;0,-(AN246+AO228),0)</f>
        <v>0</v>
      </c>
      <c r="AP234" s="27">
        <f t="shared" ref="AP234" si="623">IF(AO246+AP228&lt;0,-(AO246+AP228),0)</f>
        <v>0</v>
      </c>
      <c r="AQ234" s="27">
        <f t="shared" ref="AQ234" si="624">IF(AP246+AQ228&lt;0,-(AP246+AQ228),0)</f>
        <v>0</v>
      </c>
      <c r="AR234" s="27">
        <f t="shared" ref="AR234" si="625">IF(AQ246+AR228&lt;0,-(AQ246+AR228),0)</f>
        <v>0</v>
      </c>
      <c r="AS234" s="27">
        <f t="shared" ref="AS234" si="626">IF(AR246+AS228&lt;0,-(AR246+AS228),0)</f>
        <v>0</v>
      </c>
      <c r="AT234" s="27">
        <f t="shared" ref="AT234" si="627">IF(AS246+AT228&lt;0,-(AS246+AT228),0)</f>
        <v>0</v>
      </c>
      <c r="AU234" s="27">
        <f t="shared" ref="AU234" si="628">IF(AT246+AU228&lt;0,-(AT246+AU228),0)</f>
        <v>0</v>
      </c>
      <c r="AV234" s="27">
        <f t="shared" ref="AV234" si="629">IF(AU246+AV228&lt;0,-(AU246+AV228),0)</f>
        <v>0</v>
      </c>
      <c r="AW234" s="27">
        <f t="shared" ref="AW234" si="630">IF(AV246+AW228&lt;0,-(AV246+AW228),0)</f>
        <v>0</v>
      </c>
      <c r="AX234" s="27">
        <f t="shared" ref="AX234" si="631">IF(AW246+AX228&lt;0,-(AW246+AX228),0)</f>
        <v>0</v>
      </c>
      <c r="AY234" s="27">
        <f t="shared" ref="AY234" si="632">IF(AX246+AY228&lt;0,-(AX246+AY228),0)</f>
        <v>0</v>
      </c>
      <c r="AZ234" s="27">
        <f t="shared" ref="AZ234" si="633">IF(AY246+AZ228&lt;0,-(AY246+AZ228),0)</f>
        <v>0</v>
      </c>
      <c r="BA234" s="27">
        <f t="shared" ref="BA234" si="634">IF(AZ246+BA228&lt;0,-(AZ246+BA228),0)</f>
        <v>0</v>
      </c>
      <c r="BB234" s="27">
        <f t="shared" ref="BB234" si="635">IF(BA246+BB228&lt;0,-(BA246+BB228),0)</f>
        <v>0</v>
      </c>
      <c r="BC234" s="27">
        <f t="shared" ref="BC234" si="636">IF(BB246+BC228&lt;0,-(BB246+BC228),0)</f>
        <v>0</v>
      </c>
      <c r="BD234" s="27">
        <f t="shared" ref="BD234" si="637">IF(BC246+BD228&lt;0,-(BC246+BD228),0)</f>
        <v>0</v>
      </c>
      <c r="BE234" s="27">
        <f t="shared" ref="BE234" si="638">IF(BD246+BE228&lt;0,-(BD246+BE228),0)</f>
        <v>0</v>
      </c>
      <c r="BF234" s="27">
        <f t="shared" ref="BF234" si="639">IF(BE246+BF228&lt;0,-(BE246+BF228),0)</f>
        <v>0</v>
      </c>
      <c r="BG234" s="27">
        <f t="shared" ref="BG234" si="640">IF(BF246+BG228&lt;0,-(BF246+BG228),0)</f>
        <v>0</v>
      </c>
      <c r="BH234" s="27">
        <f t="shared" ref="BH234" si="641">IF(BG246+BH228&lt;0,-(BG246+BH228),0)</f>
        <v>0</v>
      </c>
      <c r="BI234" s="27">
        <f t="shared" ref="BI234" si="642">IF(BH246+BI228&lt;0,-(BH246+BI228),0)</f>
        <v>0</v>
      </c>
      <c r="BJ234" s="27">
        <f t="shared" ref="BJ234" si="643">IF(BI246+BJ228&lt;0,-(BI246+BJ228),0)</f>
        <v>0</v>
      </c>
      <c r="BK234" s="27">
        <f t="shared" ref="BK234" si="644">IF(BJ246+BK228&lt;0,-(BJ246+BK228),0)</f>
        <v>0</v>
      </c>
      <c r="BL234" s="27">
        <f t="shared" ref="BL234" si="645">IF(BK246+BL228&lt;0,-(BK246+BL228),0)</f>
        <v>0</v>
      </c>
      <c r="BM234" s="27">
        <f t="shared" ref="BM234" si="646">IF(BL246+BM228&lt;0,-(BL246+BM228),0)</f>
        <v>0</v>
      </c>
      <c r="BN234" s="27">
        <f t="shared" ref="BN234" si="647">IF(BM246+BN228&lt;0,-(BM246+BN228),0)</f>
        <v>0</v>
      </c>
      <c r="BO234" s="27">
        <f t="shared" ref="BO234" si="648">IF(BN246+BO228&lt;0,-(BN246+BO228),0)</f>
        <v>0</v>
      </c>
      <c r="BP234" s="27">
        <f t="shared" ref="BP234" si="649">IF(BO246+BP228&lt;0,-(BO246+BP228),0)</f>
        <v>0</v>
      </c>
      <c r="BQ234" s="27">
        <f t="shared" ref="BQ234" si="650">IF(BP246+BQ228&lt;0,-(BP246+BQ228),0)</f>
        <v>0</v>
      </c>
      <c r="BR234" s="27">
        <f t="shared" ref="BR234" si="651">IF(BQ246+BR228&lt;0,-(BQ246+BR228),0)</f>
        <v>0</v>
      </c>
      <c r="BS234" s="27">
        <f t="shared" ref="BS234" si="652">IF(BR246+BS228&lt;0,-(BR246+BS228),0)</f>
        <v>0</v>
      </c>
      <c r="BT234" s="27">
        <f t="shared" ref="BT234" si="653">IF(BS246+BT228&lt;0,-(BS246+BT228),0)</f>
        <v>0</v>
      </c>
      <c r="BU234" s="27">
        <f t="shared" ref="BU234" si="654">IF(BT246+BU228&lt;0,-(BT246+BU228),0)</f>
        <v>0</v>
      </c>
      <c r="BV234" s="27">
        <f t="shared" ref="BV234" si="655">IF(BU246+BV228&lt;0,-(BU246+BV228),0)</f>
        <v>0</v>
      </c>
      <c r="BW234" s="27">
        <f t="shared" ref="BW234" si="656">IF(BV246+BW228&lt;0,-(BV246+BW228),0)</f>
        <v>0</v>
      </c>
      <c r="BX234" s="27">
        <f t="shared" ref="BX234" si="657">IF(BW246+BX228&lt;0,-(BW246+BX228),0)</f>
        <v>0</v>
      </c>
      <c r="BY234" s="27">
        <f t="shared" ref="BY234" si="658">IF(BX246+BY228&lt;0,-(BX246+BY228),0)</f>
        <v>0</v>
      </c>
      <c r="BZ234" s="27">
        <f t="shared" ref="BZ234" si="659">IF(BY246+BZ228&lt;0,-(BY246+BZ228),0)</f>
        <v>0</v>
      </c>
      <c r="CA234" s="27">
        <f t="shared" ref="CA234" si="660">IF(BZ246+CA228&lt;0,-(BZ246+CA228),0)</f>
        <v>0</v>
      </c>
      <c r="CB234" s="27">
        <f t="shared" ref="CB234" si="661">IF(CA246+CB228&lt;0,-(CA246+CB228),0)</f>
        <v>0</v>
      </c>
      <c r="CC234" s="27">
        <f t="shared" ref="CC234" si="662">IF(CB246+CC228&lt;0,-(CB246+CC228),0)</f>
        <v>0</v>
      </c>
      <c r="CD234" s="27">
        <f t="shared" ref="CD234" si="663">IF(CC246+CD228&lt;0,-(CC246+CD228),0)</f>
        <v>0</v>
      </c>
      <c r="CE234" s="27">
        <f t="shared" ref="CE234" si="664">IF(CD246+CE228&lt;0,-(CD246+CE228),0)</f>
        <v>0</v>
      </c>
      <c r="CF234" s="27">
        <f t="shared" ref="CF234" si="665">IF(CE246+CF228&lt;0,-(CE246+CF228),0)</f>
        <v>0</v>
      </c>
      <c r="CG234" s="27">
        <f t="shared" ref="CG234" si="666">IF(CF246+CG228&lt;0,-(CF246+CG228),0)</f>
        <v>0</v>
      </c>
      <c r="CH234" s="27">
        <f t="shared" ref="CH234" si="667">IF(CG246+CH228&lt;0,-(CG246+CH228),0)</f>
        <v>0</v>
      </c>
      <c r="CI234" s="27">
        <f t="shared" ref="CI234" si="668">IF(CH246+CI228&lt;0,-(CH246+CI228),0)</f>
        <v>0</v>
      </c>
      <c r="CJ234" s="27">
        <f t="shared" ref="CJ234" si="669">IF(CI246+CJ228&lt;0,-(CI246+CJ228),0)</f>
        <v>0</v>
      </c>
      <c r="CK234" s="27">
        <f t="shared" ref="CK234" si="670">IF(CJ246+CK228&lt;0,-(CJ246+CK228),0)</f>
        <v>0</v>
      </c>
      <c r="CL234" s="27">
        <f t="shared" ref="CL234" si="671">IF(CK246+CL228&lt;0,-(CK246+CL228),0)</f>
        <v>0</v>
      </c>
      <c r="CM234" s="27">
        <f t="shared" ref="CM234" si="672">IF(CL246+CM228&lt;0,-(CL246+CM228),0)</f>
        <v>0</v>
      </c>
      <c r="CN234" s="27">
        <f t="shared" ref="CN234" si="673">IF(CM246+CN228&lt;0,-(CM246+CN228),0)</f>
        <v>0</v>
      </c>
      <c r="CO234" s="27">
        <f t="shared" ref="CO234" si="674">IF(CN246+CO228&lt;0,-(CN246+CO228),0)</f>
        <v>0</v>
      </c>
      <c r="CP234" s="27">
        <f t="shared" ref="CP234" si="675">IF(CO246+CP228&lt;0,-(CO246+CP228),0)</f>
        <v>0</v>
      </c>
      <c r="CQ234" s="27">
        <f t="shared" ref="CQ234" si="676">IF(CP246+CQ228&lt;0,-(CP246+CQ228),0)</f>
        <v>0</v>
      </c>
      <c r="CR234" s="27">
        <f t="shared" ref="CR234" si="677">IF(CQ246+CR228&lt;0,-(CQ246+CR228),0)</f>
        <v>0</v>
      </c>
      <c r="CS234" s="27">
        <f t="shared" ref="CS234" si="678">IF(CR246+CS228&lt;0,-(CR246+CS228),0)</f>
        <v>0</v>
      </c>
      <c r="CT234" s="27">
        <f t="shared" ref="CT234" si="679">IF(CS246+CT228&lt;0,-(CS246+CT228),0)</f>
        <v>0</v>
      </c>
      <c r="CU234" s="27">
        <f t="shared" ref="CU234" si="680">IF(CT246+CU228&lt;0,-(CT246+CU228),0)</f>
        <v>0</v>
      </c>
      <c r="CV234" s="27">
        <f t="shared" ref="CV234" si="681">IF(CU246+CV228&lt;0,-(CU246+CV228),0)</f>
        <v>0</v>
      </c>
      <c r="CW234" s="27">
        <f t="shared" ref="CW234" si="682">IF(CV246+CW228&lt;0,-(CV246+CW228),0)</f>
        <v>0</v>
      </c>
      <c r="CX234" s="27">
        <f t="shared" ref="CX234" si="683">IF(CW246+CX228&lt;0,-(CW246+CX228),0)</f>
        <v>0</v>
      </c>
      <c r="CY234" s="27">
        <f t="shared" ref="CY234" si="684">IF(CX246+CY228&lt;0,-(CX246+CY228),0)</f>
        <v>0</v>
      </c>
      <c r="CZ234" s="27">
        <f t="shared" ref="CZ234" si="685">IF(CY246+CZ228&lt;0,-(CY246+CZ228),0)</f>
        <v>0</v>
      </c>
      <c r="DA234" s="27">
        <f t="shared" ref="DA234" si="686">IF(CZ246+DA228&lt;0,-(CZ246+DA228),0)</f>
        <v>0</v>
      </c>
      <c r="DB234" s="27">
        <f t="shared" ref="DB234" si="687">IF(DA246+DB228&lt;0,-(DA246+DB228),0)</f>
        <v>0</v>
      </c>
      <c r="DC234" s="27">
        <f t="shared" ref="DC234" si="688">IF(DB246+DC228&lt;0,-(DB246+DC228),0)</f>
        <v>0</v>
      </c>
      <c r="DD234" s="27">
        <f t="shared" ref="DD234" si="689">IF(DC246+DD228&lt;0,-(DC246+DD228),0)</f>
        <v>0</v>
      </c>
      <c r="DE234" s="27">
        <f t="shared" ref="DE234" si="690">IF(DD246+DE228&lt;0,-(DD246+DE228),0)</f>
        <v>0</v>
      </c>
      <c r="DF234" s="27">
        <f t="shared" ref="DF234" si="691">IF(DE246+DF228&lt;0,-(DE246+DF228),0)</f>
        <v>0</v>
      </c>
      <c r="DG234" s="27">
        <f t="shared" ref="DG234" si="692">IF(DF246+DG228&lt;0,-(DF246+DG228),0)</f>
        <v>0</v>
      </c>
      <c r="DH234" s="27">
        <f t="shared" ref="DH234" si="693">IF(DG246+DH228&lt;0,-(DG246+DH228),0)</f>
        <v>0</v>
      </c>
      <c r="DI234" s="27">
        <f t="shared" ref="DI234" si="694">IF(DH246+DI228&lt;0,-(DH246+DI228),0)</f>
        <v>0</v>
      </c>
      <c r="DJ234" s="27">
        <f t="shared" ref="DJ234" si="695">IF(DI246+DJ228&lt;0,-(DI246+DJ228),0)</f>
        <v>0</v>
      </c>
      <c r="DK234" s="27">
        <f t="shared" ref="DK234" si="696">IF(DJ246+DK228&lt;0,-(DJ246+DK228),0)</f>
        <v>0</v>
      </c>
      <c r="DL234" s="27">
        <f t="shared" ref="DL234" si="697">IF(DK246+DL228&lt;0,-(DK246+DL228),0)</f>
        <v>0</v>
      </c>
      <c r="DM234" s="27">
        <f t="shared" ref="DM234" si="698">IF(DL246+DM228&lt;0,-(DL246+DM228),0)</f>
        <v>0</v>
      </c>
      <c r="DN234" s="27">
        <f t="shared" ref="DN234" si="699">IF(DM246+DN228&lt;0,-(DM246+DN228),0)</f>
        <v>0</v>
      </c>
      <c r="DO234" s="27">
        <f t="shared" ref="DO234" si="700">IF(DN246+DO228&lt;0,-(DN246+DO228),0)</f>
        <v>0</v>
      </c>
      <c r="DP234" s="27">
        <f t="shared" ref="DP234" si="701">IF(DO246+DP228&lt;0,-(DO246+DP228),0)</f>
        <v>0</v>
      </c>
      <c r="DQ234" s="27">
        <f t="shared" ref="DQ234" si="702">IF(DP246+DQ228&lt;0,-(DP246+DQ228),0)</f>
        <v>0</v>
      </c>
      <c r="DR234" s="27">
        <f t="shared" ref="DR234" si="703">IF(DQ246+DR228&lt;0,-(DQ246+DR228),0)</f>
        <v>0</v>
      </c>
      <c r="DS234" s="27">
        <f t="shared" ref="DS234" si="704">IF(DR246+DS228&lt;0,-(DR246+DS228),0)</f>
        <v>0</v>
      </c>
      <c r="DT234" s="27">
        <f t="shared" ref="DT234" si="705">IF(DS246+DT228&lt;0,-(DS246+DT228),0)</f>
        <v>0</v>
      </c>
      <c r="DU234" s="27">
        <f t="shared" ref="DU234" si="706">IF(DT246+DU228&lt;0,-(DT246+DU228),0)</f>
        <v>0</v>
      </c>
      <c r="DV234" s="27">
        <f t="shared" ref="DV234" si="707">IF(DU246+DV228&lt;0,-(DU246+DV228),0)</f>
        <v>0</v>
      </c>
      <c r="DW234" s="27">
        <f t="shared" ref="DW234" si="708">IF(DV246+DW228&lt;0,-(DV246+DW228),0)</f>
        <v>0</v>
      </c>
      <c r="DX234" s="27">
        <f t="shared" ref="DX234" si="709">IF(DW246+DX228&lt;0,-(DW246+DX228),0)</f>
        <v>0</v>
      </c>
      <c r="DY234" s="27">
        <f t="shared" ref="DY234" si="710">IF(DX246+DY228&lt;0,-(DX246+DY228),0)</f>
        <v>0</v>
      </c>
      <c r="DZ234" s="27">
        <f t="shared" ref="DZ234" si="711">IF(DY246+DZ228&lt;0,-(DY246+DZ228),0)</f>
        <v>0</v>
      </c>
      <c r="EA234" s="27">
        <f t="shared" ref="EA234" si="712">IF(DZ246+EA228&lt;0,-(DZ246+EA228),0)</f>
        <v>0</v>
      </c>
      <c r="EB234" s="27">
        <f t="shared" ref="EB234" si="713">IF(EA246+EB228&lt;0,-(EA246+EB228),0)</f>
        <v>0</v>
      </c>
      <c r="EC234" s="27">
        <f t="shared" ref="EC234" si="714">IF(EB246+EC228&lt;0,-(EB246+EC228),0)</f>
        <v>0</v>
      </c>
      <c r="ED234" s="27">
        <f t="shared" ref="ED234" si="715">IF(EC246+ED228&lt;0,-(EC246+ED228),0)</f>
        <v>0</v>
      </c>
      <c r="EE234" s="27">
        <f t="shared" ref="EE234" si="716">IF(ED246+EE228&lt;0,-(ED246+EE228),0)</f>
        <v>0</v>
      </c>
      <c r="EF234" s="27">
        <f t="shared" ref="EF234" si="717">IF(EE246+EF228&lt;0,-(EE246+EF228),0)</f>
        <v>0</v>
      </c>
      <c r="EG234" s="27">
        <f t="shared" ref="EG234" si="718">IF(EF246+EG228&lt;0,-(EF246+EG228),0)</f>
        <v>0</v>
      </c>
      <c r="EH234" s="27">
        <f t="shared" ref="EH234" si="719">IF(EG246+EH228&lt;0,-(EG246+EH228),0)</f>
        <v>0</v>
      </c>
      <c r="EI234" s="27">
        <f t="shared" ref="EI234" si="720">IF(EH246+EI228&lt;0,-(EH246+EI228),0)</f>
        <v>0</v>
      </c>
      <c r="EJ234" s="27">
        <f t="shared" ref="EJ234" si="721">IF(EI246+EJ228&lt;0,-(EI246+EJ228),0)</f>
        <v>0</v>
      </c>
      <c r="EK234" s="27">
        <f t="shared" ref="EK234" si="722">IF(EJ246+EK228&lt;0,-(EJ246+EK228),0)</f>
        <v>0</v>
      </c>
      <c r="EL234" s="27">
        <f t="shared" ref="EL234" si="723">IF(EK246+EL228&lt;0,-(EK246+EL228),0)</f>
        <v>0</v>
      </c>
      <c r="EM234" s="27">
        <f t="shared" ref="EM234" si="724">IF(EL246+EM228&lt;0,-(EL246+EM228),0)</f>
        <v>0</v>
      </c>
      <c r="EN234" s="27">
        <f t="shared" ref="EN234" si="725">IF(EM246+EN228&lt;0,-(EM246+EN228),0)</f>
        <v>0</v>
      </c>
      <c r="EO234" s="27">
        <f t="shared" ref="EO234" si="726">IF(EN246+EO228&lt;0,-(EN246+EO228),0)</f>
        <v>0</v>
      </c>
      <c r="EP234" s="27">
        <f t="shared" ref="EP234" si="727">IF(EO246+EP228&lt;0,-(EO246+EP228),0)</f>
        <v>0</v>
      </c>
      <c r="EQ234" s="27">
        <f t="shared" ref="EQ234" si="728">IF(EP246+EQ228&lt;0,-(EP246+EQ228),0)</f>
        <v>0</v>
      </c>
      <c r="ER234" s="27">
        <f t="shared" ref="ER234" si="729">IF(EQ246+ER228&lt;0,-(EQ246+ER228),0)</f>
        <v>0</v>
      </c>
      <c r="ES234" s="27">
        <f t="shared" ref="ES234" si="730">IF(ER246+ES228&lt;0,-(ER246+ES228),0)</f>
        <v>0</v>
      </c>
      <c r="ET234" s="27">
        <f t="shared" ref="ET234" si="731">IF(ES246+ET228&lt;0,-(ES246+ET228),0)</f>
        <v>0</v>
      </c>
      <c r="EU234" s="27">
        <f t="shared" ref="EU234" si="732">IF(ET246+EU228&lt;0,-(ET246+EU228),0)</f>
        <v>0</v>
      </c>
      <c r="EV234" s="27">
        <f t="shared" ref="EV234" si="733">IF(EU246+EV228&lt;0,-(EU246+EV228),0)</f>
        <v>0</v>
      </c>
      <c r="EW234" s="27">
        <f t="shared" ref="EW234" si="734">IF(EV246+EW228&lt;0,-(EV246+EW228),0)</f>
        <v>0</v>
      </c>
      <c r="EX234" s="27">
        <f t="shared" ref="EX234" si="735">IF(EW246+EX228&lt;0,-(EW246+EX228),0)</f>
        <v>0</v>
      </c>
      <c r="EY234" s="27">
        <f t="shared" ref="EY234" si="736">IF(EX246+EY228&lt;0,-(EX246+EY228),0)</f>
        <v>0</v>
      </c>
      <c r="EZ234" s="27">
        <f t="shared" ref="EZ234" si="737">IF(EY246+EZ228&lt;0,-(EY246+EZ228),0)</f>
        <v>0</v>
      </c>
      <c r="FA234" s="27">
        <f t="shared" ref="FA234" si="738">IF(EZ246+FA228&lt;0,-(EZ246+FA228),0)</f>
        <v>0</v>
      </c>
      <c r="FB234" s="27">
        <f t="shared" ref="FB234" si="739">IF(FA246+FB228&lt;0,-(FA246+FB228),0)</f>
        <v>50.151759846263303</v>
      </c>
      <c r="FC234" s="27">
        <f t="shared" ref="FC234" si="740">IF(FB246+FC228&lt;0,-(FB246+FC228),0)</f>
        <v>111.32488866666661</v>
      </c>
      <c r="FD234" s="27">
        <f t="shared" ref="FD234" si="741">IF(FC246+FD228&lt;0,-(FC246+FD228),0)</f>
        <v>0</v>
      </c>
      <c r="FE234" s="27">
        <f t="shared" ref="FE234" si="742">IF(FD246+FE228&lt;0,-(FD246+FE228),0)</f>
        <v>0</v>
      </c>
      <c r="FF234" s="27">
        <f t="shared" ref="FF234" si="743">IF(FE246+FF228&lt;0,-(FE246+FF228),0)</f>
        <v>0</v>
      </c>
      <c r="FG234" s="27">
        <f t="shared" ref="FG234" si="744">IF(FF246+FG228&lt;0,-(FF246+FG228),0)</f>
        <v>0</v>
      </c>
      <c r="FH234" s="27">
        <f t="shared" ref="FH234" si="745">IF(FG246+FH228&lt;0,-(FG246+FH228),0)</f>
        <v>0</v>
      </c>
      <c r="FI234" s="27">
        <f t="shared" ref="FI234" si="746">IF(FH246+FI228&lt;0,-(FH246+FI228),0)</f>
        <v>0</v>
      </c>
      <c r="FJ234" s="27">
        <f t="shared" ref="FJ234" si="747">IF(FI246+FJ228&lt;0,-(FI246+FJ228),0)</f>
        <v>0</v>
      </c>
      <c r="FK234" s="27">
        <f t="shared" ref="FK234" si="748">IF(FJ246+FK228&lt;0,-(FJ246+FK228),0)</f>
        <v>0</v>
      </c>
      <c r="FL234" s="27">
        <f t="shared" ref="FL234" si="749">IF(FK246+FL228&lt;0,-(FK246+FL228),0)</f>
        <v>185.52914482930788</v>
      </c>
      <c r="FM234" s="27">
        <f t="shared" ref="FM234" si="750">IF(FL246+FM228&lt;0,-(FL246+FM228),0)</f>
        <v>0</v>
      </c>
      <c r="FN234" s="27">
        <f t="shared" ref="FN234" si="751">IF(FM246+FN228&lt;0,-(FM246+FN228),0)</f>
        <v>0</v>
      </c>
      <c r="FO234" s="27">
        <f t="shared" ref="FO234" si="752">IF(FN246+FO228&lt;0,-(FN246+FO228),0)</f>
        <v>0</v>
      </c>
      <c r="FP234" s="27">
        <f t="shared" ref="FP234" si="753">IF(FO246+FP228&lt;0,-(FO246+FP228),0)</f>
        <v>71.062950906666259</v>
      </c>
      <c r="FQ234" s="27">
        <f t="shared" ref="FQ234" si="754">IF(FP246+FQ228&lt;0,-(FP246+FQ228),0)</f>
        <v>94.822950906666577</v>
      </c>
      <c r="FR234" s="27">
        <f t="shared" ref="FR234" si="755">IF(FQ246+FR228&lt;0,-(FQ246+FR228),0)</f>
        <v>0</v>
      </c>
      <c r="FS234" s="27">
        <f t="shared" ref="FS234" si="756">IF(FR246+FS228&lt;0,-(FR246+FS228),0)</f>
        <v>0</v>
      </c>
      <c r="FT234" s="27">
        <f t="shared" ref="FT234" si="757">IF(FS246+FT228&lt;0,-(FS246+FT228),0)</f>
        <v>0</v>
      </c>
      <c r="FU234" s="27">
        <f t="shared" ref="FU234" si="758">IF(FT246+FU228&lt;0,-(FT246+FU228),0)</f>
        <v>0</v>
      </c>
      <c r="FV234" s="27">
        <f t="shared" ref="FV234" si="759">IF(FU246+FV228&lt;0,-(FU246+FV228),0)</f>
        <v>0</v>
      </c>
      <c r="FW234" s="27">
        <f t="shared" ref="FW234" si="760">IF(FV246+FW228&lt;0,-(FV246+FW228),0)</f>
        <v>60.386755549289262</v>
      </c>
      <c r="FX234" s="27">
        <f t="shared" ref="FX234" si="761">IF(FW246+FX228&lt;0,-(FW246+FX228),0)</f>
        <v>95.931381014193462</v>
      </c>
      <c r="FY234" s="27">
        <f t="shared" ref="FY234" si="762">IF(FX246+FY228&lt;0,-(FX246+FY228),0)</f>
        <v>0</v>
      </c>
      <c r="FZ234" s="27">
        <f t="shared" ref="FZ234" si="763">IF(FY246+FZ228&lt;0,-(FY246+FZ228),0)</f>
        <v>0</v>
      </c>
      <c r="GA234" s="27">
        <f t="shared" ref="GA234" si="764">IF(FZ246+GA228&lt;0,-(FZ246+GA228),0)</f>
        <v>0</v>
      </c>
      <c r="GB234" s="27">
        <f t="shared" ref="GB234" si="765">IF(GA246+GB228&lt;0,-(GA246+GB228),0)</f>
        <v>0</v>
      </c>
      <c r="GC234" s="27">
        <f t="shared" ref="GC234" si="766">IF(GB246+GC228&lt;0,-(GB246+GC228),0)</f>
        <v>0</v>
      </c>
      <c r="GD234" s="27">
        <f t="shared" ref="GD234" si="767">IF(GC246+GD228&lt;0,-(GC246+GD228),0)</f>
        <v>0</v>
      </c>
      <c r="GE234" s="27">
        <f t="shared" ref="GE234" si="768">IF(GD246+GE228&lt;0,-(GD246+GE228),0)</f>
        <v>0</v>
      </c>
      <c r="GF234" s="27">
        <f t="shared" ref="GF234" si="769">IF(GE246+GF228&lt;0,-(GE246+GF228),0)</f>
        <v>595.46931357190908</v>
      </c>
      <c r="GG234" s="27">
        <f t="shared" ref="GG234" si="770">IF(GF246+GG228&lt;0,-(GF246+GG228),0)</f>
        <v>0</v>
      </c>
      <c r="GH234" s="27">
        <f t="shared" ref="GH234" si="771">IF(GG246+GH228&lt;0,-(GG246+GH228),0)</f>
        <v>0</v>
      </c>
      <c r="GI234" s="27">
        <f t="shared" ref="GI234" si="772">IF(GH246+GI228&lt;0,-(GH246+GI228),0)</f>
        <v>0</v>
      </c>
      <c r="GJ234" s="27">
        <f t="shared" ref="GJ234" si="773">IF(GI246+GJ228&lt;0,-(GI246+GJ228),0)</f>
        <v>0</v>
      </c>
      <c r="GK234" s="27">
        <f t="shared" ref="GK234" si="774">IF(GJ246+GK228&lt;0,-(GJ246+GK228),0)</f>
        <v>71.508749541392675</v>
      </c>
      <c r="GL234" s="27">
        <f t="shared" ref="GL234" si="775">IF(GK246+GL228&lt;0,-(GK246+GL228),0)</f>
        <v>96.456749541393165</v>
      </c>
      <c r="GM234" s="27">
        <f t="shared" ref="GM234" si="776">IF(GL246+GM228&lt;0,-(GL246+GM228),0)</f>
        <v>0</v>
      </c>
      <c r="GN234" s="27">
        <f t="shared" ref="GN234" si="777">IF(GM246+GN228&lt;0,-(GM246+GN228),0)</f>
        <v>0</v>
      </c>
      <c r="GO234" s="27">
        <f t="shared" ref="GO234" si="778">IF(GN246+GO228&lt;0,-(GN246+GO228),0)</f>
        <v>0</v>
      </c>
      <c r="GP234" s="27">
        <f t="shared" ref="GP234" si="779">IF(GO246+GP228&lt;0,-(GO246+GP228),0)</f>
        <v>405.83319954139307</v>
      </c>
      <c r="GQ234" s="27">
        <f t="shared" ref="GQ234" si="780">IF(GP246+GQ228&lt;0,-(GP246+GQ228),0)</f>
        <v>0</v>
      </c>
      <c r="GR234" s="27">
        <f t="shared" ref="GR234" si="781">IF(GQ246+GR228&lt;0,-(GQ246+GR228),0)</f>
        <v>71.508749541393058</v>
      </c>
      <c r="GS234" s="27">
        <f t="shared" ref="GS234" si="782">IF(GR246+GS228&lt;0,-(GR246+GS228),0)</f>
        <v>96.456749541393165</v>
      </c>
      <c r="GT234" s="27">
        <f t="shared" ref="GT234" si="783">IF(GS246+GT228&lt;0,-(GS246+GT228),0)</f>
        <v>0</v>
      </c>
      <c r="GU234" s="27">
        <f t="shared" ref="GU234" si="784">IF(GT246+GU228&lt;0,-(GT246+GU228),0)</f>
        <v>0</v>
      </c>
      <c r="GV234" s="27">
        <f t="shared" ref="GV234" si="785">IF(GU246+GV228&lt;0,-(GU246+GV228),0)</f>
        <v>0</v>
      </c>
      <c r="GW234" s="27">
        <f t="shared" ref="GW234" si="786">IF(GV246+GW228&lt;0,-(GV246+GW228),0)</f>
        <v>0</v>
      </c>
      <c r="GX234" s="27">
        <f t="shared" ref="GX234" si="787">IF(GW246+GX228&lt;0,-(GW246+GX228),0)</f>
        <v>0</v>
      </c>
      <c r="GY234" s="27">
        <f t="shared" ref="GY234" si="788">IF(GX246+GY228&lt;0,-(GX246+GY228),0)</f>
        <v>71.865149541393805</v>
      </c>
      <c r="GZ234" s="27">
        <f t="shared" ref="GZ234" si="789">IF(GY246+GZ228&lt;0,-(GY246+GZ228),0)</f>
        <v>96.813149541393628</v>
      </c>
      <c r="HA234" s="27">
        <f t="shared" ref="HA234" si="790">IF(GZ246+HA228&lt;0,-(GZ246+HA228),0)</f>
        <v>18.69074677419357</v>
      </c>
      <c r="HB234" s="27">
        <f t="shared" ref="HB234" si="791">IF(HA246+HB228&lt;0,-(HA246+HB228),0)</f>
        <v>0</v>
      </c>
      <c r="HC234" s="27">
        <f t="shared" ref="HC234" si="792">IF(HB246+HC228&lt;0,-(HB246+HC228),0)</f>
        <v>0</v>
      </c>
      <c r="HD234" s="27">
        <f t="shared" ref="HD234" si="793">IF(HC246+HD228&lt;0,-(HC246+HD228),0)</f>
        <v>0</v>
      </c>
      <c r="HE234" s="27">
        <f t="shared" ref="HE234" si="794">IF(HD246+HE228&lt;0,-(HD246+HE228),0)</f>
        <v>0</v>
      </c>
      <c r="HF234" s="27">
        <f t="shared" ref="HF234" si="795">IF(HE246+HF228&lt;0,-(HE246+HF228),0)</f>
        <v>71.865149541393521</v>
      </c>
      <c r="HG234" s="27">
        <f t="shared" ref="HG234" si="796">IF(HF246+HG228&lt;0,-(HF246+HG228),0)</f>
        <v>96.948284541393619</v>
      </c>
      <c r="HH234" s="27">
        <f t="shared" ref="HH234" si="797">IF(HG246+HH228&lt;0,-(HG246+HH228),0)</f>
        <v>0</v>
      </c>
      <c r="HI234" s="27">
        <f t="shared" ref="HI234" si="798">IF(HH246+HI228&lt;0,-(HH246+HI228),0)</f>
        <v>0</v>
      </c>
      <c r="HJ234" s="27">
        <f t="shared" ref="HJ234" si="799">IF(HI246+HJ228&lt;0,-(HI246+HJ228),0)</f>
        <v>0</v>
      </c>
      <c r="HK234" s="27">
        <f t="shared" ref="HK234" si="800">IF(HJ246+HK228&lt;0,-(HJ246+HK228),0)</f>
        <v>625.47953835796784</v>
      </c>
      <c r="HL234" s="27">
        <f t="shared" ref="HL234" si="801">IF(HK246+HL228&lt;0,-(HK246+HL228),0)</f>
        <v>0</v>
      </c>
      <c r="HM234" s="27">
        <f t="shared" ref="HM234" si="802">IF(HL246+HM228&lt;0,-(HL246+HM228),0)</f>
        <v>117.90691611219381</v>
      </c>
      <c r="HN234" s="27">
        <f t="shared" ref="HN234" si="803">IF(HM246+HN228&lt;0,-(HM246+HN228),0)</f>
        <v>145.55761611219324</v>
      </c>
      <c r="HO234" s="27">
        <f t="shared" ref="HO234" si="804">IF(HN246+HO228&lt;0,-(HN246+HO228),0)</f>
        <v>0</v>
      </c>
      <c r="HP234" s="27">
        <f t="shared" ref="HP234" si="805">IF(HO246+HP228&lt;0,-(HO246+HP228),0)</f>
        <v>0</v>
      </c>
      <c r="HQ234" s="27">
        <f t="shared" ref="HQ234" si="806">IF(HP246+HQ228&lt;0,-(HP246+HQ228),0)</f>
        <v>0</v>
      </c>
      <c r="HR234" s="27">
        <f t="shared" ref="HR234" si="807">IF(HQ246+HR228&lt;0,-(HQ246+HR228),0)</f>
        <v>2.0504831121946392</v>
      </c>
      <c r="HS234" s="27">
        <f t="shared" ref="HS234" si="808">IF(HR246+HS228&lt;0,-(HR246+HS228),0)</f>
        <v>3.4330181121933947</v>
      </c>
      <c r="HT234" s="27">
        <f t="shared" ref="HT234" si="809">IF(HS246+HT228&lt;0,-(HS246+HT228),0)</f>
        <v>117.90691611219461</v>
      </c>
      <c r="HU234" s="27">
        <f t="shared" ref="HU234" si="810">IF(HT246+HU228&lt;0,-(HT246+HU228),0)</f>
        <v>605.55761611219327</v>
      </c>
      <c r="HV234" s="27">
        <f t="shared" ref="HV234" si="811">IF(HU246+HV228&lt;0,-(HU246+HV228),0)</f>
        <v>0</v>
      </c>
      <c r="HW234" s="27">
        <f t="shared" ref="HW234" si="812">IF(HV246+HW228&lt;0,-(HV246+HW228),0)</f>
        <v>0</v>
      </c>
      <c r="HX234" s="27">
        <f t="shared" ref="HX234" si="813">IF(HW246+HX228&lt;0,-(HW246+HX228),0)</f>
        <v>0</v>
      </c>
      <c r="HY234" s="27">
        <f t="shared" ref="HY234" si="814">IF(HX246+HY228&lt;0,-(HX246+HY228),0)</f>
        <v>2.0504831121942786</v>
      </c>
      <c r="HZ234" s="27">
        <f t="shared" ref="HZ234" si="815">IF(HY246+HZ228&lt;0,-(HY246+HZ228),0)</f>
        <v>3.433018112193281</v>
      </c>
      <c r="IA234" s="27">
        <f t="shared" ref="IA234" si="816">IF(HZ246+IA228&lt;0,-(HZ246+IA228),0)</f>
        <v>118.71772611219427</v>
      </c>
      <c r="IB234" s="27">
        <f t="shared" ref="IB234" si="817">IF(IA246+IB228&lt;0,-(IA246+IB228),0)</f>
        <v>146.53305347593076</v>
      </c>
      <c r="IC234" s="27">
        <f t="shared" ref="IC234" si="818">IF(IB246+IC228&lt;0,-(IB246+IC228),0)</f>
        <v>0</v>
      </c>
      <c r="ID234" s="27">
        <f t="shared" ref="ID234" si="819">IF(IC246+ID228&lt;0,-(IC246+ID228),0)</f>
        <v>0</v>
      </c>
      <c r="IE234" s="27">
        <f t="shared" ref="IE234" si="820">IF(ID246+IE228&lt;0,-(ID246+IE228),0)</f>
        <v>0</v>
      </c>
      <c r="IF234" s="27">
        <f t="shared" ref="IF234" si="821">IF(IE246+IF228&lt;0,-(IE246+IF228),0)</f>
        <v>135.02592047593032</v>
      </c>
      <c r="IG234" s="27">
        <f t="shared" ref="IG234" si="822">IF(IF246+IG228&lt;0,-(IF246+IG228),0)</f>
        <v>4.4084554759318735</v>
      </c>
      <c r="IH234" s="27">
        <f t="shared" ref="IH234" si="823">IF(IG246+IH228&lt;0,-(IG246+IH228),0)</f>
        <v>118.8823534759303</v>
      </c>
      <c r="II234" s="27">
        <f t="shared" ref="II234" si="824">IF(IH246+II228&lt;0,-(IH246+II228),0)</f>
        <v>146.53305347593076</v>
      </c>
      <c r="IJ234" s="27">
        <f t="shared" ref="IJ234" si="825">IF(II246+IJ228&lt;0,-(II246+IJ228),0)</f>
        <v>0</v>
      </c>
      <c r="IK234" s="27">
        <f t="shared" ref="IK234" si="826">IF(IJ246+IK228&lt;0,-(IJ246+IK228),0)</f>
        <v>0</v>
      </c>
      <c r="IL234" s="27">
        <f t="shared" ref="IL234" si="827">IF(IK246+IL228&lt;0,-(IK246+IL228),0)</f>
        <v>0</v>
      </c>
      <c r="IM234" s="27">
        <f t="shared" ref="IM234" si="828">IF(IL246+IM228&lt;0,-(IL246+IM228),0)</f>
        <v>3.0259204759311089</v>
      </c>
      <c r="IN234" s="27">
        <f t="shared" ref="IN234" si="829">IF(IM246+IN228&lt;0,-(IM246+IN228),0)</f>
        <v>4.2978526759312103</v>
      </c>
      <c r="IO234" s="27">
        <f t="shared" ref="IO234" si="830">IF(IN246+IO228&lt;0,-(IN246+IO228),0)</f>
        <v>118.7717506759314</v>
      </c>
      <c r="IP234" s="27">
        <f t="shared" ref="IP234" si="831">IF(IO246+IP228&lt;0,-(IO246+IP228),0)</f>
        <v>943.01244997733079</v>
      </c>
      <c r="IQ234" s="27">
        <f t="shared" ref="IQ234" si="832">IF(IP246+IQ228&lt;0,-(IP246+IQ228),0)</f>
        <v>0</v>
      </c>
      <c r="IR234" s="27">
        <f t="shared" ref="IR234" si="833">IF(IQ246+IR228&lt;0,-(IQ246+IR228),0)</f>
        <v>0</v>
      </c>
      <c r="IS234" s="27">
        <f t="shared" ref="IS234" si="834">IF(IR246+IS228&lt;0,-(IR246+IS228),0)</f>
        <v>80.03159523733143</v>
      </c>
      <c r="IT234" s="27">
        <f t="shared" ref="IT234" si="835">IF(IS246+IT228&lt;0,-(IS246+IT228),0)</f>
        <v>88.32680523733228</v>
      </c>
      <c r="IU234" s="27">
        <f t="shared" ref="IU234" si="836">IF(IT246+IU228&lt;0,-(IT246+IU228),0)</f>
        <v>89.598737437330954</v>
      </c>
      <c r="IV234" s="27">
        <f t="shared" ref="IV234" si="837">IF(IU246+IV228&lt;0,-(IU246+IV228),0)</f>
        <v>207.50685237733143</v>
      </c>
      <c r="IW234" s="27">
        <f t="shared" ref="IW234" si="838">IF(IV246+IW228&lt;0,-(IV246+IW228),0)</f>
        <v>232.94549637733104</v>
      </c>
      <c r="IX234" s="27">
        <f t="shared" ref="IX234" si="839">IF(IW246+IX228&lt;0,-(IW246+IX228),0)</f>
        <v>0</v>
      </c>
      <c r="IY234" s="27">
        <f t="shared" ref="IY234" si="840">IF(IX246+IY228&lt;0,-(IX246+IY228),0)</f>
        <v>0</v>
      </c>
      <c r="IZ234" s="27">
        <f t="shared" ref="IZ234" si="841">IF(IY246+IZ228&lt;0,-(IY246+IZ228),0)</f>
        <v>540.03159523733086</v>
      </c>
      <c r="JA234" s="27">
        <f t="shared" ref="JA234" si="842">IF(IZ246+JA228&lt;0,-(IZ246+JA228),0)</f>
        <v>88.326805237331371</v>
      </c>
      <c r="JB234" s="27">
        <f t="shared" ref="JB234" si="843">IF(JA246+JB228&lt;0,-(JA246+JB228),0)</f>
        <v>89.598737437330954</v>
      </c>
      <c r="JC234" s="27">
        <f t="shared" ref="JC234" si="844">IF(JB246+JC228&lt;0,-(JB246+JC228),0)</f>
        <v>207.50685237733188</v>
      </c>
      <c r="JD234" s="27">
        <f t="shared" ref="JD234" si="845">IF(JC246+JD228&lt;0,-(JC246+JD228),0)</f>
        <v>232.94549637733104</v>
      </c>
      <c r="JE234" s="27">
        <f t="shared" ref="JE234" si="846">IF(JD246+JE228&lt;0,-(JD246+JE228),0)</f>
        <v>0</v>
      </c>
      <c r="JF234" s="27">
        <f t="shared" ref="JF234" si="847">IF(JE246+JF228&lt;0,-(JE246+JF228),0)</f>
        <v>0</v>
      </c>
      <c r="JG234" s="27">
        <f t="shared" ref="JG234" si="848">IF(JF246+JG228&lt;0,-(JF246+JG228),0)</f>
        <v>79.866967873593921</v>
      </c>
      <c r="JH234" s="27">
        <f t="shared" ref="JH234" si="849">IF(JG246+JH228&lt;0,-(JG246+JH228),0)</f>
        <v>87.498561073593919</v>
      </c>
      <c r="JI234" s="27">
        <f t="shared" ref="JI234" si="850">IF(JH246+JI228&lt;0,-(JH246+JI228),0)</f>
        <v>220.77049327359265</v>
      </c>
      <c r="JJ234" s="27">
        <f t="shared" ref="JJ234" si="851">IF(JI246+JJ228&lt;0,-(JI246+JJ228),0)</f>
        <v>206.6786082135938</v>
      </c>
      <c r="JK234" s="27">
        <f t="shared" ref="JK234" si="852">IF(JJ246+JK228&lt;0,-(JJ246+JK228),0)</f>
        <v>232.11725221359308</v>
      </c>
      <c r="JL234" s="27">
        <f t="shared" ref="JL234" si="853">IF(JK246+JL228&lt;0,-(JK246+JL228),0)</f>
        <v>0</v>
      </c>
      <c r="JM234" s="27">
        <f t="shared" ref="JM234" si="854">IF(JL246+JM228&lt;0,-(JL246+JM228),0)</f>
        <v>0</v>
      </c>
      <c r="JN234" s="27">
        <f t="shared" ref="JN234" si="855">IF(JM246+JN228&lt;0,-(JM246+JN228),0)</f>
        <v>79.866967873593865</v>
      </c>
      <c r="JO234" s="27">
        <f t="shared" ref="JO234" si="856">IF(JN246+JO228&lt;0,-(JN246+JO228),0)</f>
        <v>87.498561073593976</v>
      </c>
      <c r="JP234" s="27">
        <f t="shared" ref="JP234" si="857">IF(JO246+JP228&lt;0,-(JO246+JP228),0)</f>
        <v>88.808651239592052</v>
      </c>
      <c r="JQ234" s="27">
        <f t="shared" ref="JQ234" si="858">IF(JP246+JQ228&lt;0,-(JP246+JQ228),0)</f>
        <v>206.71676617959389</v>
      </c>
      <c r="JR234" s="27">
        <f t="shared" ref="JR234" si="859">IF(JQ246+JR228&lt;0,-(JQ246+JR228),0)</f>
        <v>232.1554101795931</v>
      </c>
      <c r="JS234" s="27">
        <f t="shared" ref="JS234" si="860">IF(JR246+JS228&lt;0,-(JR246+JS228),0)</f>
        <v>613.22066520019348</v>
      </c>
      <c r="JT234" s="27">
        <f t="shared" ref="JT234" si="861">IF(JS246+JT228&lt;0,-(JS246+JT228),0)</f>
        <v>0</v>
      </c>
      <c r="JU234" s="27">
        <f t="shared" ref="JU234" si="862">IF(JT246+JU228&lt;0,-(JT246+JU228),0)</f>
        <v>105.80187136347308</v>
      </c>
      <c r="JV234" s="27">
        <f t="shared" ref="JV234" si="863">IF(JU246+JV228&lt;0,-(JU246+JV228),0)</f>
        <v>113.43346456347257</v>
      </c>
      <c r="JW234" s="27">
        <f t="shared" ref="JW234" si="864">IF(JV246+JW228&lt;0,-(JV246+JW228),0)</f>
        <v>114.74355472947315</v>
      </c>
      <c r="JX234" s="27">
        <f t="shared" ref="JX234" si="865">IF(JW246+JX228&lt;0,-(JW246+JX228),0)</f>
        <v>269.14703857947291</v>
      </c>
      <c r="JY234" s="27">
        <f t="shared" ref="JY234" si="866">IF(JX246+JY228&lt;0,-(JX246+JY228),0)</f>
        <v>295.3488418994728</v>
      </c>
      <c r="JZ234" s="27">
        <f t="shared" ref="JZ234" si="867">IF(JY246+JZ228&lt;0,-(JY246+JZ228),0)</f>
        <v>0</v>
      </c>
      <c r="KA234" s="27">
        <f t="shared" ref="KA234" si="868">IF(JZ246+KA228&lt;0,-(JZ246+KA228),0)</f>
        <v>0</v>
      </c>
      <c r="KB234" s="27">
        <f t="shared" ref="KB234" si="869">IF(KA246+KB228&lt;0,-(KA246+KB228),0)</f>
        <v>105.80187136347303</v>
      </c>
      <c r="KC234" s="27">
        <f t="shared" ref="KC234" si="870">IF(KB246+KC228&lt;0,-(KB246+KC228),0)</f>
        <v>573.43346456347263</v>
      </c>
      <c r="KD234" s="27">
        <f t="shared" ref="KD234" si="871">IF(KC246+KD228&lt;0,-(KC246+KD228),0)</f>
        <v>114.7435547294732</v>
      </c>
      <c r="KE234" s="27">
        <f t="shared" ref="KE234" si="872">IF(KD246+KE228&lt;0,-(KD246+KE228),0)</f>
        <v>269.14703857947245</v>
      </c>
      <c r="KF234" s="27">
        <f t="shared" ref="KF234" si="873">IF(KE246+KF228&lt;0,-(KE246+KF228),0)</f>
        <v>295.34884189947292</v>
      </c>
      <c r="KG234" s="27">
        <f t="shared" ref="KG234" si="874">IF(KF246+KG228&lt;0,-(KF246+KG228),0)</f>
        <v>0</v>
      </c>
      <c r="KH234" s="27">
        <f t="shared" ref="KH234" si="875">IF(KG246+KH228&lt;0,-(KG246+KH228),0)</f>
        <v>0</v>
      </c>
      <c r="KI234" s="27">
        <f t="shared" ref="KI234" si="876">IF(KH246+KI228&lt;0,-(KH246+KI228),0)</f>
        <v>105.80187136347291</v>
      </c>
      <c r="KJ234" s="27">
        <f t="shared" ref="KJ234" si="877">IF(KI246+KJ228&lt;0,-(KI246+KJ228),0)</f>
        <v>113.74198225194584</v>
      </c>
      <c r="KK234" s="27">
        <f t="shared" ref="KK234" si="878">IF(KJ246+KK228&lt;0,-(KJ246+KK228),0)</f>
        <v>115.05207241794636</v>
      </c>
      <c r="KL234" s="27">
        <f t="shared" ref="KL234" si="879">IF(KK246+KL228&lt;0,-(KK246+KL228),0)</f>
        <v>269.45555626794567</v>
      </c>
      <c r="KM234" s="27">
        <f t="shared" ref="KM234" si="880">IF(KL246+KM228&lt;0,-(KL246+KM228),0)</f>
        <v>295.65735958794608</v>
      </c>
      <c r="KN234" s="27">
        <f t="shared" ref="KN234" si="881">IF(KM246+KN228&lt;0,-(KM246+KN228),0)</f>
        <v>0</v>
      </c>
      <c r="KO234" s="27">
        <f t="shared" ref="KO234" si="882">IF(KN246+KO228&lt;0,-(KN246+KO228),0)</f>
        <v>0</v>
      </c>
      <c r="KP234" s="27">
        <f t="shared" ref="KP234" si="883">IF(KO246+KP228&lt;0,-(KO246+KP228),0)</f>
        <v>105.88144125594634</v>
      </c>
      <c r="KQ234" s="27">
        <f t="shared" ref="KQ234" si="884">IF(KP246+KQ228&lt;0,-(KP246+KQ228),0)</f>
        <v>113.74198225194624</v>
      </c>
      <c r="KR234" s="27">
        <f t="shared" ref="KR234" si="885">IF(KQ246+KR228&lt;0,-(KQ246+KR228),0)</f>
        <v>115.05207241794682</v>
      </c>
      <c r="KS234" s="27">
        <f t="shared" ref="KS234" si="886">IF(KR246+KS228&lt;0,-(KR246+KS228),0)</f>
        <v>269.45555626794533</v>
      </c>
      <c r="KT234" s="27">
        <f t="shared" ref="KT234" si="887">IF(KS246+KT228&lt;0,-(KS246+KT228),0)</f>
        <v>296.06286368694606</v>
      </c>
      <c r="KU234" s="27">
        <f t="shared" ref="KU234" si="888">IF(KT246+KU228&lt;0,-(KT246+KU228),0)</f>
        <v>0</v>
      </c>
      <c r="KV234" s="27">
        <f t="shared" ref="KV234" si="889">IF(KU246+KV228&lt;0,-(KU246+KV228),0)</f>
        <v>0</v>
      </c>
      <c r="KW234" s="27">
        <f t="shared" ref="KW234" si="890">IF(KV246+KW228&lt;0,-(KV246+KW228),0)</f>
        <v>105.8814412559459</v>
      </c>
      <c r="KX234" s="27">
        <f t="shared" ref="KX234" si="891">IF(KW246+KX228&lt;0,-(KW246+KX228),0)</f>
        <v>796.93190027194646</v>
      </c>
      <c r="KY234" s="27">
        <f t="shared" ref="KY234" si="892">IF(KX246+KY228&lt;0,-(KX246+KY228),0)</f>
        <v>19.922092302666726</v>
      </c>
      <c r="KZ234" s="27">
        <f t="shared" ref="KZ234" si="893">IF(KY246+KZ228&lt;0,-(KY246+KZ228),0)</f>
        <v>23.702621307667926</v>
      </c>
      <c r="LA234" s="27">
        <f t="shared" ref="LA234" si="894">IF(KZ246+LA228&lt;0,-(KZ246+LA228),0)</f>
        <v>58.014506607666988</v>
      </c>
      <c r="LB234" s="27">
        <f t="shared" ref="LB234" si="895">IF(LA246+LB228&lt;0,-(LA246+LB228),0)</f>
        <v>8.2622729226667104</v>
      </c>
      <c r="LC234" s="27">
        <f t="shared" ref="LC234" si="896">IF(LB246+LC228&lt;0,-(LB246+LC228),0)</f>
        <v>0</v>
      </c>
      <c r="LD234" s="27">
        <f t="shared" ref="LD234" si="897">IF(LC246+LD228&lt;0,-(LC246+LD228),0)</f>
        <v>0</v>
      </c>
      <c r="LE234" s="27">
        <f t="shared" ref="LE234" si="898">IF(LD246+LE228&lt;0,-(LD246+LE228),0)</f>
        <v>0</v>
      </c>
      <c r="LF234" s="27">
        <f t="shared" ref="LF234" si="899">IF(LE246+LF228&lt;0,-(LE246+LF228),0)</f>
        <v>0</v>
      </c>
      <c r="LG234" s="27">
        <f t="shared" ref="LG234" si="900">IF(LF246+LG228&lt;0,-(LF246+LG228),0)</f>
        <v>23.702621307668466</v>
      </c>
      <c r="LH234" s="27">
        <f t="shared" ref="LH234" si="901">IF(LG246+LH228&lt;0,-(LG246+LH228),0)</f>
        <v>518.01450660766568</v>
      </c>
      <c r="LI234" s="27">
        <f t="shared" ref="LI234" si="902">IF(LH246+LI228&lt;0,-(LH246+LI228),0)</f>
        <v>8.2622729226678473</v>
      </c>
      <c r="LJ234" s="27">
        <f t="shared" ref="LJ234" si="903">IF(LI246+LJ228&lt;0,-(LI246+LJ228),0)</f>
        <v>0</v>
      </c>
      <c r="LK234" s="27">
        <f t="shared" ref="LK234" si="904">IF(LJ246+LK228&lt;0,-(LJ246+LK228),0)</f>
        <v>0</v>
      </c>
      <c r="LL234" s="27">
        <f t="shared" ref="LL234" si="905">IF(LK246+LL228&lt;0,-(LK246+LL228),0)</f>
        <v>0</v>
      </c>
      <c r="LM234" s="27">
        <f t="shared" ref="LM234" si="906">IF(LL246+LM228&lt;0,-(LL246+LM228),0)</f>
        <v>0</v>
      </c>
      <c r="LN234" s="27">
        <f t="shared" ref="LN234" si="907">IF(LM246+LN228&lt;0,-(LM246+LN228),0)</f>
        <v>26.056076009193561</v>
      </c>
      <c r="LO234" s="27">
        <f t="shared" ref="LO234" si="908">IF(LN246+LO228&lt;0,-(LN246+LO228),0)</f>
        <v>60.367961309193646</v>
      </c>
      <c r="LP234" s="27">
        <f t="shared" ref="LP234" si="909">IF(LO246+LP228&lt;0,-(LO246+LP228),0)</f>
        <v>10.615727624193596</v>
      </c>
      <c r="LQ234" s="27">
        <f t="shared" ref="LQ234" si="910">IF(LP246+LQ228&lt;0,-(LP246+LQ228),0)</f>
        <v>0</v>
      </c>
      <c r="LR234" s="27">
        <f t="shared" ref="LR234" si="911">IF(LQ246+LR228&lt;0,-(LQ246+LR228),0)</f>
        <v>0</v>
      </c>
      <c r="LS234" s="27">
        <f t="shared" ref="LS234" si="912">IF(LR246+LS228&lt;0,-(LR246+LS228),0)</f>
        <v>0</v>
      </c>
      <c r="LT234" s="27">
        <f t="shared" ref="LT234" si="913">IF(LS246+LT228&lt;0,-(LS246+LT228),0)</f>
        <v>0</v>
      </c>
      <c r="LU234" s="27">
        <f t="shared" ref="LU234" si="914">IF(LT246+LU228&lt;0,-(LT246+LU228),0)</f>
        <v>26.056076009193447</v>
      </c>
      <c r="LV234" s="27">
        <f t="shared" ref="LV234" si="915">IF(LU246+LV228&lt;0,-(LU246+LV228),0)</f>
        <v>60.367961309193987</v>
      </c>
      <c r="LW234" s="27">
        <f t="shared" ref="LW234" si="916">IF(LV246+LW228&lt;0,-(LV246+LW228),0)</f>
        <v>10.615727624192687</v>
      </c>
      <c r="LX234" s="27">
        <f t="shared" ref="LX234" si="917">IF(LW246+LX228&lt;0,-(LW246+LX228),0)</f>
        <v>0</v>
      </c>
      <c r="LY234" s="27">
        <f t="shared" ref="LY234" si="918">IF(LX246+LY228&lt;0,-(LX246+LY228),0)</f>
        <v>0</v>
      </c>
      <c r="LZ234" s="27">
        <f t="shared" ref="LZ234" si="919">IF(LY246+LZ228&lt;0,-(LY246+LZ228),0)</f>
        <v>0</v>
      </c>
      <c r="MA234" s="27">
        <f t="shared" ref="MA234" si="920">IF(LZ246+MA228&lt;0,-(LZ246+MA228),0)</f>
        <v>0</v>
      </c>
      <c r="MB234" s="27">
        <f t="shared" ref="MB234" si="921">IF(MA246+MB228&lt;0,-(MA246+MB228),0)</f>
        <v>707.57718869869427</v>
      </c>
      <c r="MC234" s="27">
        <f t="shared" ref="MC234" si="922">IF(MB246+MC228&lt;0,-(MB246+MC228),0)</f>
        <v>64.826950992692673</v>
      </c>
      <c r="MD234" s="27">
        <f t="shared" ref="MD234" si="923">IF(MC246+MD228&lt;0,-(MC246+MD228),0)</f>
        <v>20.221500102695302</v>
      </c>
      <c r="ME234" s="27">
        <f t="shared" ref="ME234" si="924">IF(MD246+ME228&lt;0,-(MD246+ME228),0)</f>
        <v>0</v>
      </c>
      <c r="MF234" s="27">
        <f t="shared" ref="MF234" si="925">IF(ME246+MF228&lt;0,-(ME246+MF228),0)</f>
        <v>0</v>
      </c>
      <c r="MG234" s="27">
        <f t="shared" ref="MG234" si="926">IF(MF246+MG228&lt;0,-(MF246+MG228),0)</f>
        <v>0</v>
      </c>
      <c r="MH234" s="27">
        <f t="shared" ref="MH234" si="927">IF(MG246+MH228&lt;0,-(MG246+MH228),0)</f>
        <v>0</v>
      </c>
      <c r="MI234" s="27">
        <f t="shared" ref="MI234" si="928">IF(MH246+MI228&lt;0,-(MH246+MI228),0)</f>
        <v>20.221500102693994</v>
      </c>
      <c r="MJ234" s="27">
        <f t="shared" ref="MJ234" si="929">IF(MI246+MJ228&lt;0,-(MI246+MJ228),0)</f>
        <v>64.82695099269273</v>
      </c>
      <c r="MK234" s="27">
        <f t="shared" ref="MK234" si="930">IF(MJ246+MK228&lt;0,-(MJ246+MK228),0)</f>
        <v>20.221500102694847</v>
      </c>
      <c r="ML234" s="27">
        <f t="shared" ref="ML234" si="931">IF(MK246+ML228&lt;0,-(MK246+ML228),0)</f>
        <v>179.14248362269268</v>
      </c>
      <c r="MM234" s="27">
        <f t="shared" ref="MM234" si="932">IF(ML246+MM228&lt;0,-(ML246+MM228),0)</f>
        <v>0</v>
      </c>
      <c r="MN234" s="27">
        <f t="shared" ref="MN234" si="933">IF(MM246+MN228&lt;0,-(MM246+MN228),0)</f>
        <v>0</v>
      </c>
      <c r="MO234" s="27">
        <f t="shared" ref="MO234" si="934">IF(MN246+MO228&lt;0,-(MN246+MO228),0)</f>
        <v>0</v>
      </c>
      <c r="MP234" s="27">
        <f t="shared" ref="MP234" si="935">IF(MO246+MP228&lt;0,-(MO246+MP228),0)</f>
        <v>20.221500102692858</v>
      </c>
      <c r="MQ234" s="27">
        <f t="shared" ref="MQ234" si="936">IF(MP246+MQ228&lt;0,-(MP246+MQ228),0)</f>
        <v>64.826950992694719</v>
      </c>
      <c r="MR234" s="27">
        <f t="shared" ref="MR234" si="937">IF(MQ246+MR228&lt;0,-(MQ246+MR228),0)</f>
        <v>23.309569779692424</v>
      </c>
      <c r="MS234" s="27">
        <f t="shared" ref="MS234" si="938">IF(MR246+MS228&lt;0,-(MR246+MS228),0)</f>
        <v>0</v>
      </c>
      <c r="MT234" s="27">
        <f t="shared" ref="MT234" si="939">IF(MS246+MT228&lt;0,-(MS246+MT228),0)</f>
        <v>0</v>
      </c>
      <c r="MU234" s="27">
        <f t="shared" ref="MU234" si="940">IF(MT246+MU228&lt;0,-(MT246+MU228),0)</f>
        <v>0</v>
      </c>
      <c r="MV234" s="27">
        <f t="shared" ref="MV234" si="941">IF(MU246+MV228&lt;0,-(MU246+MV228),0)</f>
        <v>0</v>
      </c>
      <c r="MW234" s="27">
        <f t="shared" ref="MW234" si="942">IF(MV246+MW228&lt;0,-(MV246+MW228),0)</f>
        <v>155.38913967216666</v>
      </c>
      <c r="MX234" s="27">
        <f t="shared" ref="MX234" si="943">IF(MW246+MX228&lt;0,-(MW246+MX228),0)</f>
        <v>67.994590562166934</v>
      </c>
      <c r="MY234" s="27">
        <f t="shared" ref="MY234" si="944">IF(MX246+MY228&lt;0,-(MX246+MY228),0)</f>
        <v>23.389139672165925</v>
      </c>
      <c r="MZ234" s="27">
        <f t="shared" ref="MZ234" si="945">IF(MY246+MZ228&lt;0,-(MY246+MZ228),0)</f>
        <v>0</v>
      </c>
      <c r="NA234" s="27">
        <f t="shared" ref="NA234" si="946">IF(MZ246+NA228&lt;0,-(MZ246+NA228),0)</f>
        <v>0</v>
      </c>
      <c r="NB234" s="27">
        <f t="shared" ref="NB234" si="947">IF(NA246+NB228&lt;0,-(NA246+NB228),0)</f>
        <v>0</v>
      </c>
      <c r="NC234" s="27">
        <f t="shared" ref="NC234" si="948">IF(NB246+NC228&lt;0,-(NB246+NC228),0)</f>
        <v>0</v>
      </c>
      <c r="ND234" s="27">
        <f t="shared" ref="ND234" si="949">IF(NC246+ND228&lt;0,-(NC246+ND228),0)</f>
        <v>23.835194181067095</v>
      </c>
      <c r="NE234" s="27">
        <f t="shared" ref="NE234" si="950">IF(ND246+NE228&lt;0,-(ND246+NE228),0)</f>
        <v>68.440645071066513</v>
      </c>
      <c r="NF234" s="27">
        <f t="shared" ref="NF234" si="951">IF(NE246+NF228&lt;0,-(NE246+NF228),0)</f>
        <v>23.835194181067209</v>
      </c>
      <c r="NG234" s="27">
        <f t="shared" ref="NG234" si="952">IF(NF246+NG228&lt;0,-(NF246+NG228),0)</f>
        <v>402.04701784606652</v>
      </c>
      <c r="NH234" s="27">
        <f t="shared" ref="NH234" si="953">IF(NG246+NH228&lt;0,-(NG246+NH228),0)</f>
        <v>0</v>
      </c>
      <c r="NI234" s="27">
        <f t="shared" ref="NI234" si="954">IF(NH246+NI228&lt;0,-(NH246+NI228),0)</f>
        <v>0</v>
      </c>
      <c r="NJ234" s="27">
        <f t="shared" ref="NJ234" si="955">IF(NI246+NJ228&lt;0,-(NI246+NJ228),0)</f>
        <v>0</v>
      </c>
      <c r="NK234" s="27">
        <f t="shared" ref="NK234" si="956">IF(NJ246+NK228&lt;0,-(NJ246+NK228),0)</f>
        <v>0</v>
      </c>
      <c r="NL234" s="27">
        <f t="shared" ref="NL234" si="957">IF(NK246+NL228&lt;0,-(NK246+NL228),0)</f>
        <v>0</v>
      </c>
      <c r="NM234" s="27">
        <f t="shared" ref="NM234" si="958">IF(NL246+NM228&lt;0,-(NL246+NM228),0)</f>
        <v>182.64462898706634</v>
      </c>
      <c r="NN234" s="27">
        <f t="shared" ref="NN234" si="959">IF(NM246+NN228&lt;0,-(NM246+NN228),0)</f>
        <v>0</v>
      </c>
      <c r="NO234" s="27">
        <f t="shared" ref="NO234" si="960">IF(NN246+NO228&lt;0,-(NN246+NO228),0)</f>
        <v>0</v>
      </c>
      <c r="NP234" s="27">
        <f t="shared" ref="NP234" si="961">IF(NO246+NP228&lt;0,-(NO246+NP228),0)</f>
        <v>0</v>
      </c>
      <c r="NQ234" s="27">
        <f t="shared" ref="NQ234" si="962">IF(NP246+NQ228&lt;0,-(NP246+NQ228),0)</f>
        <v>234.80130721986694</v>
      </c>
      <c r="NR234" s="27">
        <f t="shared" ref="NR234" si="963">IF(NQ246+NR228&lt;0,-(NQ246+NR228),0)</f>
        <v>0</v>
      </c>
      <c r="NS234" s="27">
        <f t="shared" ref="NS234" si="964">IF(NR246+NS228&lt;0,-(NR246+NS228),0)</f>
        <v>0</v>
      </c>
      <c r="NT234" s="27">
        <f t="shared" ref="NT234" si="965">IF(NS246+NT228&lt;0,-(NS246+NT228),0)</f>
        <v>182.64462898706776</v>
      </c>
      <c r="NU234" s="27">
        <f t="shared" ref="NU234" si="966">IF(NT246+NU228&lt;0,-(NT246+NU228),0)</f>
        <v>0</v>
      </c>
      <c r="NV234" s="27">
        <f t="shared" ref="NV234" si="967">IF(NU246+NV228&lt;0,-(NU246+NV228),0)</f>
        <v>0</v>
      </c>
    </row>
    <row r="235" spans="1:386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8"/>
      <c r="K235" s="1"/>
      <c r="L235" s="1"/>
      <c r="M235" s="1"/>
      <c r="N235" s="1"/>
      <c r="O235" s="1"/>
      <c r="P235" s="16" t="str">
        <f>structure!$S$13</f>
        <v>контроль</v>
      </c>
      <c r="Q235" s="33"/>
      <c r="R235" s="36">
        <f>R234-Budget!R95</f>
        <v>0</v>
      </c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</row>
    <row r="236" spans="1:386" s="7" customFormat="1" x14ac:dyDescent="0.25">
      <c r="A236" s="5"/>
      <c r="B236" s="5"/>
      <c r="C236" s="5"/>
      <c r="D236" s="5" t="s">
        <v>174</v>
      </c>
      <c r="E236" s="5"/>
      <c r="F236" s="5"/>
      <c r="G236" s="5" t="str">
        <f>KPI!F95</f>
        <v>Объем возвратов кредитных средств</v>
      </c>
      <c r="H236" s="5"/>
      <c r="I236" s="5"/>
      <c r="J236" s="20" t="str">
        <f>IF($G236="","",INDEX(KPI!$H$11:$H$121,SUMIFS(KPI!$E$11:$E$121,KPI!$F$11:$F$121,$G236)))</f>
        <v>тыс.руб.</v>
      </c>
      <c r="K236" s="5"/>
      <c r="L236" s="5"/>
      <c r="M236" s="5"/>
      <c r="N236" s="5"/>
      <c r="O236" s="5"/>
      <c r="P236" s="5"/>
      <c r="Q236" s="5"/>
      <c r="R236" s="27">
        <f>SUM(T236:NV236)</f>
        <v>16337.455226850896</v>
      </c>
      <c r="S236" s="5"/>
      <c r="T236" s="27"/>
      <c r="U236" s="27">
        <v>0</v>
      </c>
      <c r="V236" s="27">
        <f>IF(AND(V228-V244&gt;0,V228-V244&lt;U240),V228-V244,IF(AND(V228-V244&gt;0,V228-V244&gt;U240),U240,0))</f>
        <v>0</v>
      </c>
      <c r="W236" s="27">
        <f t="shared" ref="W236:Z236" si="968">IF(AND(W228-W244&gt;0,W228-W244&lt;V240),W228-W244,IF(AND(W228-W244&gt;0,W228-W244&gt;V240),V240,0))</f>
        <v>0</v>
      </c>
      <c r="X236" s="27">
        <f t="shared" si="968"/>
        <v>0</v>
      </c>
      <c r="Y236" s="27">
        <f t="shared" si="968"/>
        <v>0</v>
      </c>
      <c r="Z236" s="27">
        <f t="shared" si="968"/>
        <v>0</v>
      </c>
      <c r="AA236" s="27">
        <f t="shared" ref="AA236" si="969">IF(AND(AA228-AA244&gt;0,AA228-AA244&lt;Z240),AA228-AA244,IF(AND(AA228-AA244&gt;0,AA228-AA244&gt;Z240),Z240,0))</f>
        <v>0</v>
      </c>
      <c r="AB236" s="27">
        <f t="shared" ref="AB236" si="970">IF(AND(AB228-AB244&gt;0,AB228-AB244&lt;AA240),AB228-AB244,IF(AND(AB228-AB244&gt;0,AB228-AB244&gt;AA240),AA240,0))</f>
        <v>0</v>
      </c>
      <c r="AC236" s="27">
        <f t="shared" ref="AC236" si="971">IF(AND(AC228-AC244&gt;0,AC228-AC244&lt;AB240),AC228-AC244,IF(AND(AC228-AC244&gt;0,AC228-AC244&gt;AB240),AB240,0))</f>
        <v>0</v>
      </c>
      <c r="AD236" s="27">
        <f t="shared" ref="AD236" si="972">IF(AND(AD228-AD244&gt;0,AD228-AD244&lt;AC240),AD228-AD244,IF(AND(AD228-AD244&gt;0,AD228-AD244&gt;AC240),AC240,0))</f>
        <v>0</v>
      </c>
      <c r="AE236" s="27">
        <f t="shared" ref="AE236" si="973">IF(AND(AE228-AE244&gt;0,AE228-AE244&lt;AD240),AE228-AE244,IF(AND(AE228-AE244&gt;0,AE228-AE244&gt;AD240),AD240,0))</f>
        <v>0</v>
      </c>
      <c r="AF236" s="27">
        <f t="shared" ref="AF236" si="974">IF(AND(AF228-AF244&gt;0,AF228-AF244&lt;AE240),AF228-AF244,IF(AND(AF228-AF244&gt;0,AF228-AF244&gt;AE240),AE240,0))</f>
        <v>0</v>
      </c>
      <c r="AG236" s="27">
        <f t="shared" ref="AG236" si="975">IF(AND(AG228-AG244&gt;0,AG228-AG244&lt;AF240),AG228-AG244,IF(AND(AG228-AG244&gt;0,AG228-AG244&gt;AF240),AF240,0))</f>
        <v>0</v>
      </c>
      <c r="AH236" s="27">
        <f t="shared" ref="AH236" si="976">IF(AND(AH228-AH244&gt;0,AH228-AH244&lt;AG240),AH228-AH244,IF(AND(AH228-AH244&gt;0,AH228-AH244&gt;AG240),AG240,0))</f>
        <v>0</v>
      </c>
      <c r="AI236" s="27">
        <f t="shared" ref="AI236" si="977">IF(AND(AI228-AI244&gt;0,AI228-AI244&lt;AH240),AI228-AI244,IF(AND(AI228-AI244&gt;0,AI228-AI244&gt;AH240),AH240,0))</f>
        <v>0</v>
      </c>
      <c r="AJ236" s="27">
        <f t="shared" ref="AJ236" si="978">IF(AND(AJ228-AJ244&gt;0,AJ228-AJ244&lt;AI240),AJ228-AJ244,IF(AND(AJ228-AJ244&gt;0,AJ228-AJ244&gt;AI240),AI240,0))</f>
        <v>0</v>
      </c>
      <c r="AK236" s="27">
        <f t="shared" ref="AK236" si="979">IF(AND(AK228-AK244&gt;0,AK228-AK244&lt;AJ240),AK228-AK244,IF(AND(AK228-AK244&gt;0,AK228-AK244&gt;AJ240),AJ240,0))</f>
        <v>0</v>
      </c>
      <c r="AL236" s="27">
        <f t="shared" ref="AL236" si="980">IF(AND(AL228-AL244&gt;0,AL228-AL244&lt;AK240),AL228-AL244,IF(AND(AL228-AL244&gt;0,AL228-AL244&gt;AK240),AK240,0))</f>
        <v>0</v>
      </c>
      <c r="AM236" s="27">
        <f t="shared" ref="AM236" si="981">IF(AND(AM228-AM244&gt;0,AM228-AM244&lt;AL240),AM228-AM244,IF(AND(AM228-AM244&gt;0,AM228-AM244&gt;AL240),AL240,0))</f>
        <v>0</v>
      </c>
      <c r="AN236" s="27">
        <f t="shared" ref="AN236" si="982">IF(AND(AN228-AN244&gt;0,AN228-AN244&lt;AM240),AN228-AN244,IF(AND(AN228-AN244&gt;0,AN228-AN244&gt;AM240),AM240,0))</f>
        <v>0</v>
      </c>
      <c r="AO236" s="27">
        <f t="shared" ref="AO236" si="983">IF(AND(AO228-AO244&gt;0,AO228-AO244&lt;AN240),AO228-AO244,IF(AND(AO228-AO244&gt;0,AO228-AO244&gt;AN240),AN240,0))</f>
        <v>0</v>
      </c>
      <c r="AP236" s="27">
        <f t="shared" ref="AP236" si="984">IF(AND(AP228-AP244&gt;0,AP228-AP244&lt;AO240),AP228-AP244,IF(AND(AP228-AP244&gt;0,AP228-AP244&gt;AO240),AO240,0))</f>
        <v>0</v>
      </c>
      <c r="AQ236" s="27">
        <f t="shared" ref="AQ236" si="985">IF(AND(AQ228-AQ244&gt;0,AQ228-AQ244&lt;AP240),AQ228-AQ244,IF(AND(AQ228-AQ244&gt;0,AQ228-AQ244&gt;AP240),AP240,0))</f>
        <v>0</v>
      </c>
      <c r="AR236" s="27">
        <f t="shared" ref="AR236" si="986">IF(AND(AR228-AR244&gt;0,AR228-AR244&lt;AQ240),AR228-AR244,IF(AND(AR228-AR244&gt;0,AR228-AR244&gt;AQ240),AQ240,0))</f>
        <v>0</v>
      </c>
      <c r="AS236" s="27">
        <f t="shared" ref="AS236" si="987">IF(AND(AS228-AS244&gt;0,AS228-AS244&lt;AR240),AS228-AS244,IF(AND(AS228-AS244&gt;0,AS228-AS244&gt;AR240),AR240,0))</f>
        <v>0</v>
      </c>
      <c r="AT236" s="27">
        <f t="shared" ref="AT236" si="988">IF(AND(AT228-AT244&gt;0,AT228-AT244&lt;AS240),AT228-AT244,IF(AND(AT228-AT244&gt;0,AT228-AT244&gt;AS240),AS240,0))</f>
        <v>0</v>
      </c>
      <c r="AU236" s="27">
        <f t="shared" ref="AU236" si="989">IF(AND(AU228-AU244&gt;0,AU228-AU244&lt;AT240),AU228-AU244,IF(AND(AU228-AU244&gt;0,AU228-AU244&gt;AT240),AT240,0))</f>
        <v>0</v>
      </c>
      <c r="AV236" s="27">
        <f t="shared" ref="AV236" si="990">IF(AND(AV228-AV244&gt;0,AV228-AV244&lt;AU240),AV228-AV244,IF(AND(AV228-AV244&gt;0,AV228-AV244&gt;AU240),AU240,0))</f>
        <v>0</v>
      </c>
      <c r="AW236" s="27">
        <f t="shared" ref="AW236" si="991">IF(AND(AW228-AW244&gt;0,AW228-AW244&lt;AV240),AW228-AW244,IF(AND(AW228-AW244&gt;0,AW228-AW244&gt;AV240),AV240,0))</f>
        <v>0</v>
      </c>
      <c r="AX236" s="27">
        <f t="shared" ref="AX236" si="992">IF(AND(AX228-AX244&gt;0,AX228-AX244&lt;AW240),AX228-AX244,IF(AND(AX228-AX244&gt;0,AX228-AX244&gt;AW240),AW240,0))</f>
        <v>0</v>
      </c>
      <c r="AY236" s="27">
        <f t="shared" ref="AY236" si="993">IF(AND(AY228-AY244&gt;0,AY228-AY244&lt;AX240),AY228-AY244,IF(AND(AY228-AY244&gt;0,AY228-AY244&gt;AX240),AX240,0))</f>
        <v>0</v>
      </c>
      <c r="AZ236" s="27">
        <f t="shared" ref="AZ236" si="994">IF(AND(AZ228-AZ244&gt;0,AZ228-AZ244&lt;AY240),AZ228-AZ244,IF(AND(AZ228-AZ244&gt;0,AZ228-AZ244&gt;AY240),AY240,0))</f>
        <v>0</v>
      </c>
      <c r="BA236" s="27">
        <f t="shared" ref="BA236" si="995">IF(AND(BA228-BA244&gt;0,BA228-BA244&lt;AZ240),BA228-BA244,IF(AND(BA228-BA244&gt;0,BA228-BA244&gt;AZ240),AZ240,0))</f>
        <v>0</v>
      </c>
      <c r="BB236" s="27">
        <f t="shared" ref="BB236" si="996">IF(AND(BB228-BB244&gt;0,BB228-BB244&lt;BA240),BB228-BB244,IF(AND(BB228-BB244&gt;0,BB228-BB244&gt;BA240),BA240,0))</f>
        <v>0</v>
      </c>
      <c r="BC236" s="27">
        <f t="shared" ref="BC236" si="997">IF(AND(BC228-BC244&gt;0,BC228-BC244&lt;BB240),BC228-BC244,IF(AND(BC228-BC244&gt;0,BC228-BC244&gt;BB240),BB240,0))</f>
        <v>0</v>
      </c>
      <c r="BD236" s="27">
        <f t="shared" ref="BD236" si="998">IF(AND(BD228-BD244&gt;0,BD228-BD244&lt;BC240),BD228-BD244,IF(AND(BD228-BD244&gt;0,BD228-BD244&gt;BC240),BC240,0))</f>
        <v>0</v>
      </c>
      <c r="BE236" s="27">
        <f t="shared" ref="BE236" si="999">IF(AND(BE228-BE244&gt;0,BE228-BE244&lt;BD240),BE228-BE244,IF(AND(BE228-BE244&gt;0,BE228-BE244&gt;BD240),BD240,0))</f>
        <v>0</v>
      </c>
      <c r="BF236" s="27">
        <f t="shared" ref="BF236" si="1000">IF(AND(BF228-BF244&gt;0,BF228-BF244&lt;BE240),BF228-BF244,IF(AND(BF228-BF244&gt;0,BF228-BF244&gt;BE240),BE240,0))</f>
        <v>0</v>
      </c>
      <c r="BG236" s="27">
        <f t="shared" ref="BG236" si="1001">IF(AND(BG228-BG244&gt;0,BG228-BG244&lt;BF240),BG228-BG244,IF(AND(BG228-BG244&gt;0,BG228-BG244&gt;BF240),BF240,0))</f>
        <v>0</v>
      </c>
      <c r="BH236" s="27">
        <f t="shared" ref="BH236" si="1002">IF(AND(BH228-BH244&gt;0,BH228-BH244&lt;BG240),BH228-BH244,IF(AND(BH228-BH244&gt;0,BH228-BH244&gt;BG240),BG240,0))</f>
        <v>0</v>
      </c>
      <c r="BI236" s="27">
        <f t="shared" ref="BI236" si="1003">IF(AND(BI228-BI244&gt;0,BI228-BI244&lt;BH240),BI228-BI244,IF(AND(BI228-BI244&gt;0,BI228-BI244&gt;BH240),BH240,0))</f>
        <v>0</v>
      </c>
      <c r="BJ236" s="27">
        <f t="shared" ref="BJ236" si="1004">IF(AND(BJ228-BJ244&gt;0,BJ228-BJ244&lt;BI240),BJ228-BJ244,IF(AND(BJ228-BJ244&gt;0,BJ228-BJ244&gt;BI240),BI240,0))</f>
        <v>0</v>
      </c>
      <c r="BK236" s="27">
        <f t="shared" ref="BK236" si="1005">IF(AND(BK228-BK244&gt;0,BK228-BK244&lt;BJ240),BK228-BK244,IF(AND(BK228-BK244&gt;0,BK228-BK244&gt;BJ240),BJ240,0))</f>
        <v>0</v>
      </c>
      <c r="BL236" s="27">
        <f t="shared" ref="BL236" si="1006">IF(AND(BL228-BL244&gt;0,BL228-BL244&lt;BK240),BL228-BL244,IF(AND(BL228-BL244&gt;0,BL228-BL244&gt;BK240),BK240,0))</f>
        <v>0</v>
      </c>
      <c r="BM236" s="27">
        <f t="shared" ref="BM236" si="1007">IF(AND(BM228-BM244&gt;0,BM228-BM244&lt;BL240),BM228-BM244,IF(AND(BM228-BM244&gt;0,BM228-BM244&gt;BL240),BL240,0))</f>
        <v>0</v>
      </c>
      <c r="BN236" s="27">
        <f t="shared" ref="BN236" si="1008">IF(AND(BN228-BN244&gt;0,BN228-BN244&lt;BM240),BN228-BN244,IF(AND(BN228-BN244&gt;0,BN228-BN244&gt;BM240),BM240,0))</f>
        <v>0</v>
      </c>
      <c r="BO236" s="27">
        <f t="shared" ref="BO236" si="1009">IF(AND(BO228-BO244&gt;0,BO228-BO244&lt;BN240),BO228-BO244,IF(AND(BO228-BO244&gt;0,BO228-BO244&gt;BN240),BN240,0))</f>
        <v>0</v>
      </c>
      <c r="BP236" s="27">
        <f t="shared" ref="BP236" si="1010">IF(AND(BP228-BP244&gt;0,BP228-BP244&lt;BO240),BP228-BP244,IF(AND(BP228-BP244&gt;0,BP228-BP244&gt;BO240),BO240,0))</f>
        <v>0</v>
      </c>
      <c r="BQ236" s="27">
        <f t="shared" ref="BQ236" si="1011">IF(AND(BQ228-BQ244&gt;0,BQ228-BQ244&lt;BP240),BQ228-BQ244,IF(AND(BQ228-BQ244&gt;0,BQ228-BQ244&gt;BP240),BP240,0))</f>
        <v>0</v>
      </c>
      <c r="BR236" s="27">
        <f t="shared" ref="BR236" si="1012">IF(AND(BR228-BR244&gt;0,BR228-BR244&lt;BQ240),BR228-BR244,IF(AND(BR228-BR244&gt;0,BR228-BR244&gt;BQ240),BQ240,0))</f>
        <v>0</v>
      </c>
      <c r="BS236" s="27">
        <f t="shared" ref="BS236" si="1013">IF(AND(BS228-BS244&gt;0,BS228-BS244&lt;BR240),BS228-BS244,IF(AND(BS228-BS244&gt;0,BS228-BS244&gt;BR240),BR240,0))</f>
        <v>0</v>
      </c>
      <c r="BT236" s="27">
        <f t="shared" ref="BT236" si="1014">IF(AND(BT228-BT244&gt;0,BT228-BT244&lt;BS240),BT228-BT244,IF(AND(BT228-BT244&gt;0,BT228-BT244&gt;BS240),BS240,0))</f>
        <v>0</v>
      </c>
      <c r="BU236" s="27">
        <f t="shared" ref="BU236" si="1015">IF(AND(BU228-BU244&gt;0,BU228-BU244&lt;BT240),BU228-BU244,IF(AND(BU228-BU244&gt;0,BU228-BU244&gt;BT240),BT240,0))</f>
        <v>0</v>
      </c>
      <c r="BV236" s="27">
        <f t="shared" ref="BV236" si="1016">IF(AND(BV228-BV244&gt;0,BV228-BV244&lt;BU240),BV228-BV244,IF(AND(BV228-BV244&gt;0,BV228-BV244&gt;BU240),BU240,0))</f>
        <v>0</v>
      </c>
      <c r="BW236" s="27">
        <f t="shared" ref="BW236" si="1017">IF(AND(BW228-BW244&gt;0,BW228-BW244&lt;BV240),BW228-BW244,IF(AND(BW228-BW244&gt;0,BW228-BW244&gt;BV240),BV240,0))</f>
        <v>0</v>
      </c>
      <c r="BX236" s="27">
        <f t="shared" ref="BX236" si="1018">IF(AND(BX228-BX244&gt;0,BX228-BX244&lt;BW240),BX228-BX244,IF(AND(BX228-BX244&gt;0,BX228-BX244&gt;BW240),BW240,0))</f>
        <v>0</v>
      </c>
      <c r="BY236" s="27">
        <f t="shared" ref="BY236" si="1019">IF(AND(BY228-BY244&gt;0,BY228-BY244&lt;BX240),BY228-BY244,IF(AND(BY228-BY244&gt;0,BY228-BY244&gt;BX240),BX240,0))</f>
        <v>0</v>
      </c>
      <c r="BZ236" s="27">
        <f t="shared" ref="BZ236" si="1020">IF(AND(BZ228-BZ244&gt;0,BZ228-BZ244&lt;BY240),BZ228-BZ244,IF(AND(BZ228-BZ244&gt;0,BZ228-BZ244&gt;BY240),BY240,0))</f>
        <v>0</v>
      </c>
      <c r="CA236" s="27">
        <f t="shared" ref="CA236" si="1021">IF(AND(CA228-CA244&gt;0,CA228-CA244&lt;BZ240),CA228-CA244,IF(AND(CA228-CA244&gt;0,CA228-CA244&gt;BZ240),BZ240,0))</f>
        <v>0</v>
      </c>
      <c r="CB236" s="27">
        <f t="shared" ref="CB236" si="1022">IF(AND(CB228-CB244&gt;0,CB228-CB244&lt;CA240),CB228-CB244,IF(AND(CB228-CB244&gt;0,CB228-CB244&gt;CA240),CA240,0))</f>
        <v>0</v>
      </c>
      <c r="CC236" s="27">
        <f t="shared" ref="CC236" si="1023">IF(AND(CC228-CC244&gt;0,CC228-CC244&lt;CB240),CC228-CC244,IF(AND(CC228-CC244&gt;0,CC228-CC244&gt;CB240),CB240,0))</f>
        <v>0</v>
      </c>
      <c r="CD236" s="27">
        <f t="shared" ref="CD236" si="1024">IF(AND(CD228-CD244&gt;0,CD228-CD244&lt;CC240),CD228-CD244,IF(AND(CD228-CD244&gt;0,CD228-CD244&gt;CC240),CC240,0))</f>
        <v>0</v>
      </c>
      <c r="CE236" s="27">
        <f t="shared" ref="CE236" si="1025">IF(AND(CE228-CE244&gt;0,CE228-CE244&lt;CD240),CE228-CE244,IF(AND(CE228-CE244&gt;0,CE228-CE244&gt;CD240),CD240,0))</f>
        <v>0</v>
      </c>
      <c r="CF236" s="27">
        <f t="shared" ref="CF236" si="1026">IF(AND(CF228-CF244&gt;0,CF228-CF244&lt;CE240),CF228-CF244,IF(AND(CF228-CF244&gt;0,CF228-CF244&gt;CE240),CE240,0))</f>
        <v>0</v>
      </c>
      <c r="CG236" s="27">
        <f t="shared" ref="CG236" si="1027">IF(AND(CG228-CG244&gt;0,CG228-CG244&lt;CF240),CG228-CG244,IF(AND(CG228-CG244&gt;0,CG228-CG244&gt;CF240),CF240,0))</f>
        <v>0</v>
      </c>
      <c r="CH236" s="27">
        <f t="shared" ref="CH236" si="1028">IF(AND(CH228-CH244&gt;0,CH228-CH244&lt;CG240),CH228-CH244,IF(AND(CH228-CH244&gt;0,CH228-CH244&gt;CG240),CG240,0))</f>
        <v>0</v>
      </c>
      <c r="CI236" s="27">
        <f t="shared" ref="CI236" si="1029">IF(AND(CI228-CI244&gt;0,CI228-CI244&lt;CH240),CI228-CI244,IF(AND(CI228-CI244&gt;0,CI228-CI244&gt;CH240),CH240,0))</f>
        <v>0</v>
      </c>
      <c r="CJ236" s="27">
        <f t="shared" ref="CJ236" si="1030">IF(AND(CJ228-CJ244&gt;0,CJ228-CJ244&lt;CI240),CJ228-CJ244,IF(AND(CJ228-CJ244&gt;0,CJ228-CJ244&gt;CI240),CI240,0))</f>
        <v>0</v>
      </c>
      <c r="CK236" s="27">
        <f t="shared" ref="CK236" si="1031">IF(AND(CK228-CK244&gt;0,CK228-CK244&lt;CJ240),CK228-CK244,IF(AND(CK228-CK244&gt;0,CK228-CK244&gt;CJ240),CJ240,0))</f>
        <v>0</v>
      </c>
      <c r="CL236" s="27">
        <f t="shared" ref="CL236" si="1032">IF(AND(CL228-CL244&gt;0,CL228-CL244&lt;CK240),CL228-CL244,IF(AND(CL228-CL244&gt;0,CL228-CL244&gt;CK240),CK240,0))</f>
        <v>0</v>
      </c>
      <c r="CM236" s="27">
        <f t="shared" ref="CM236" si="1033">IF(AND(CM228-CM244&gt;0,CM228-CM244&lt;CL240),CM228-CM244,IF(AND(CM228-CM244&gt;0,CM228-CM244&gt;CL240),CL240,0))</f>
        <v>0</v>
      </c>
      <c r="CN236" s="27">
        <f t="shared" ref="CN236" si="1034">IF(AND(CN228-CN244&gt;0,CN228-CN244&lt;CM240),CN228-CN244,IF(AND(CN228-CN244&gt;0,CN228-CN244&gt;CM240),CM240,0))</f>
        <v>0</v>
      </c>
      <c r="CO236" s="27">
        <f t="shared" ref="CO236" si="1035">IF(AND(CO228-CO244&gt;0,CO228-CO244&lt;CN240),CO228-CO244,IF(AND(CO228-CO244&gt;0,CO228-CO244&gt;CN240),CN240,0))</f>
        <v>0</v>
      </c>
      <c r="CP236" s="27">
        <f t="shared" ref="CP236" si="1036">IF(AND(CP228-CP244&gt;0,CP228-CP244&lt;CO240),CP228-CP244,IF(AND(CP228-CP244&gt;0,CP228-CP244&gt;CO240),CO240,0))</f>
        <v>0</v>
      </c>
      <c r="CQ236" s="27">
        <f t="shared" ref="CQ236" si="1037">IF(AND(CQ228-CQ244&gt;0,CQ228-CQ244&lt;CP240),CQ228-CQ244,IF(AND(CQ228-CQ244&gt;0,CQ228-CQ244&gt;CP240),CP240,0))</f>
        <v>0</v>
      </c>
      <c r="CR236" s="27">
        <f t="shared" ref="CR236" si="1038">IF(AND(CR228-CR244&gt;0,CR228-CR244&lt;CQ240),CR228-CR244,IF(AND(CR228-CR244&gt;0,CR228-CR244&gt;CQ240),CQ240,0))</f>
        <v>0</v>
      </c>
      <c r="CS236" s="27">
        <f t="shared" ref="CS236" si="1039">IF(AND(CS228-CS244&gt;0,CS228-CS244&lt;CR240),CS228-CS244,IF(AND(CS228-CS244&gt;0,CS228-CS244&gt;CR240),CR240,0))</f>
        <v>0</v>
      </c>
      <c r="CT236" s="27">
        <f t="shared" ref="CT236" si="1040">IF(AND(CT228-CT244&gt;0,CT228-CT244&lt;CS240),CT228-CT244,IF(AND(CT228-CT244&gt;0,CT228-CT244&gt;CS240),CS240,0))</f>
        <v>0</v>
      </c>
      <c r="CU236" s="27">
        <f t="shared" ref="CU236" si="1041">IF(AND(CU228-CU244&gt;0,CU228-CU244&lt;CT240),CU228-CU244,IF(AND(CU228-CU244&gt;0,CU228-CU244&gt;CT240),CT240,0))</f>
        <v>0</v>
      </c>
      <c r="CV236" s="27">
        <f t="shared" ref="CV236" si="1042">IF(AND(CV228-CV244&gt;0,CV228-CV244&lt;CU240),CV228-CV244,IF(AND(CV228-CV244&gt;0,CV228-CV244&gt;CU240),CU240,0))</f>
        <v>0</v>
      </c>
      <c r="CW236" s="27">
        <f t="shared" ref="CW236" si="1043">IF(AND(CW228-CW244&gt;0,CW228-CW244&lt;CV240),CW228-CW244,IF(AND(CW228-CW244&gt;0,CW228-CW244&gt;CV240),CV240,0))</f>
        <v>0</v>
      </c>
      <c r="CX236" s="27">
        <f t="shared" ref="CX236" si="1044">IF(AND(CX228-CX244&gt;0,CX228-CX244&lt;CW240),CX228-CX244,IF(AND(CX228-CX244&gt;0,CX228-CX244&gt;CW240),CW240,0))</f>
        <v>0</v>
      </c>
      <c r="CY236" s="27">
        <f t="shared" ref="CY236" si="1045">IF(AND(CY228-CY244&gt;0,CY228-CY244&lt;CX240),CY228-CY244,IF(AND(CY228-CY244&gt;0,CY228-CY244&gt;CX240),CX240,0))</f>
        <v>0</v>
      </c>
      <c r="CZ236" s="27">
        <f t="shared" ref="CZ236" si="1046">IF(AND(CZ228-CZ244&gt;0,CZ228-CZ244&lt;CY240),CZ228-CZ244,IF(AND(CZ228-CZ244&gt;0,CZ228-CZ244&gt;CY240),CY240,0))</f>
        <v>0</v>
      </c>
      <c r="DA236" s="27">
        <f t="shared" ref="DA236" si="1047">IF(AND(DA228-DA244&gt;0,DA228-DA244&lt;CZ240),DA228-DA244,IF(AND(DA228-DA244&gt;0,DA228-DA244&gt;CZ240),CZ240,0))</f>
        <v>0</v>
      </c>
      <c r="DB236" s="27">
        <f t="shared" ref="DB236" si="1048">IF(AND(DB228-DB244&gt;0,DB228-DB244&lt;DA240),DB228-DB244,IF(AND(DB228-DB244&gt;0,DB228-DB244&gt;DA240),DA240,0))</f>
        <v>0</v>
      </c>
      <c r="DC236" s="27">
        <f t="shared" ref="DC236" si="1049">IF(AND(DC228-DC244&gt;0,DC228-DC244&lt;DB240),DC228-DC244,IF(AND(DC228-DC244&gt;0,DC228-DC244&gt;DB240),DB240,0))</f>
        <v>0</v>
      </c>
      <c r="DD236" s="27">
        <f t="shared" ref="DD236" si="1050">IF(AND(DD228-DD244&gt;0,DD228-DD244&lt;DC240),DD228-DD244,IF(AND(DD228-DD244&gt;0,DD228-DD244&gt;DC240),DC240,0))</f>
        <v>0</v>
      </c>
      <c r="DE236" s="27">
        <f t="shared" ref="DE236" si="1051">IF(AND(DE228-DE244&gt;0,DE228-DE244&lt;DD240),DE228-DE244,IF(AND(DE228-DE244&gt;0,DE228-DE244&gt;DD240),DD240,0))</f>
        <v>0</v>
      </c>
      <c r="DF236" s="27">
        <f t="shared" ref="DF236" si="1052">IF(AND(DF228-DF244&gt;0,DF228-DF244&lt;DE240),DF228-DF244,IF(AND(DF228-DF244&gt;0,DF228-DF244&gt;DE240),DE240,0))</f>
        <v>0</v>
      </c>
      <c r="DG236" s="27">
        <f t="shared" ref="DG236" si="1053">IF(AND(DG228-DG244&gt;0,DG228-DG244&lt;DF240),DG228-DG244,IF(AND(DG228-DG244&gt;0,DG228-DG244&gt;DF240),DF240,0))</f>
        <v>0</v>
      </c>
      <c r="DH236" s="27">
        <f t="shared" ref="DH236" si="1054">IF(AND(DH228-DH244&gt;0,DH228-DH244&lt;DG240),DH228-DH244,IF(AND(DH228-DH244&gt;0,DH228-DH244&gt;DG240),DG240,0))</f>
        <v>0</v>
      </c>
      <c r="DI236" s="27">
        <f t="shared" ref="DI236" si="1055">IF(AND(DI228-DI244&gt;0,DI228-DI244&lt;DH240),DI228-DI244,IF(AND(DI228-DI244&gt;0,DI228-DI244&gt;DH240),DH240,0))</f>
        <v>0</v>
      </c>
      <c r="DJ236" s="27">
        <f t="shared" ref="DJ236" si="1056">IF(AND(DJ228-DJ244&gt;0,DJ228-DJ244&lt;DI240),DJ228-DJ244,IF(AND(DJ228-DJ244&gt;0,DJ228-DJ244&gt;DI240),DI240,0))</f>
        <v>0</v>
      </c>
      <c r="DK236" s="27">
        <f t="shared" ref="DK236" si="1057">IF(AND(DK228-DK244&gt;0,DK228-DK244&lt;DJ240),DK228-DK244,IF(AND(DK228-DK244&gt;0,DK228-DK244&gt;DJ240),DJ240,0))</f>
        <v>0</v>
      </c>
      <c r="DL236" s="27">
        <f t="shared" ref="DL236" si="1058">IF(AND(DL228-DL244&gt;0,DL228-DL244&lt;DK240),DL228-DL244,IF(AND(DL228-DL244&gt;0,DL228-DL244&gt;DK240),DK240,0))</f>
        <v>0</v>
      </c>
      <c r="DM236" s="27">
        <f t="shared" ref="DM236" si="1059">IF(AND(DM228-DM244&gt;0,DM228-DM244&lt;DL240),DM228-DM244,IF(AND(DM228-DM244&gt;0,DM228-DM244&gt;DL240),DL240,0))</f>
        <v>0</v>
      </c>
      <c r="DN236" s="27">
        <f t="shared" ref="DN236" si="1060">IF(AND(DN228-DN244&gt;0,DN228-DN244&lt;DM240),DN228-DN244,IF(AND(DN228-DN244&gt;0,DN228-DN244&gt;DM240),DM240,0))</f>
        <v>0</v>
      </c>
      <c r="DO236" s="27">
        <f t="shared" ref="DO236" si="1061">IF(AND(DO228-DO244&gt;0,DO228-DO244&lt;DN240),DO228-DO244,IF(AND(DO228-DO244&gt;0,DO228-DO244&gt;DN240),DN240,0))</f>
        <v>0</v>
      </c>
      <c r="DP236" s="27">
        <f t="shared" ref="DP236" si="1062">IF(AND(DP228-DP244&gt;0,DP228-DP244&lt;DO240),DP228-DP244,IF(AND(DP228-DP244&gt;0,DP228-DP244&gt;DO240),DO240,0))</f>
        <v>0</v>
      </c>
      <c r="DQ236" s="27">
        <f t="shared" ref="DQ236" si="1063">IF(AND(DQ228-DQ244&gt;0,DQ228-DQ244&lt;DP240),DQ228-DQ244,IF(AND(DQ228-DQ244&gt;0,DQ228-DQ244&gt;DP240),DP240,0))</f>
        <v>0</v>
      </c>
      <c r="DR236" s="27">
        <f t="shared" ref="DR236" si="1064">IF(AND(DR228-DR244&gt;0,DR228-DR244&lt;DQ240),DR228-DR244,IF(AND(DR228-DR244&gt;0,DR228-DR244&gt;DQ240),DQ240,0))</f>
        <v>0</v>
      </c>
      <c r="DS236" s="27">
        <f t="shared" ref="DS236" si="1065">IF(AND(DS228-DS244&gt;0,DS228-DS244&lt;DR240),DS228-DS244,IF(AND(DS228-DS244&gt;0,DS228-DS244&gt;DR240),DR240,0))</f>
        <v>0</v>
      </c>
      <c r="DT236" s="27">
        <f t="shared" ref="DT236" si="1066">IF(AND(DT228-DT244&gt;0,DT228-DT244&lt;DS240),DT228-DT244,IF(AND(DT228-DT244&gt;0,DT228-DT244&gt;DS240),DS240,0))</f>
        <v>0</v>
      </c>
      <c r="DU236" s="27">
        <f t="shared" ref="DU236" si="1067">IF(AND(DU228-DU244&gt;0,DU228-DU244&lt;DT240),DU228-DU244,IF(AND(DU228-DU244&gt;0,DU228-DU244&gt;DT240),DT240,0))</f>
        <v>0</v>
      </c>
      <c r="DV236" s="27">
        <f t="shared" ref="DV236" si="1068">IF(AND(DV228-DV244&gt;0,DV228-DV244&lt;DU240),DV228-DV244,IF(AND(DV228-DV244&gt;0,DV228-DV244&gt;DU240),DU240,0))</f>
        <v>0</v>
      </c>
      <c r="DW236" s="27">
        <f t="shared" ref="DW236" si="1069">IF(AND(DW228-DW244&gt;0,DW228-DW244&lt;DV240),DW228-DW244,IF(AND(DW228-DW244&gt;0,DW228-DW244&gt;DV240),DV240,0))</f>
        <v>0</v>
      </c>
      <c r="DX236" s="27">
        <f t="shared" ref="DX236" si="1070">IF(AND(DX228-DX244&gt;0,DX228-DX244&lt;DW240),DX228-DX244,IF(AND(DX228-DX244&gt;0,DX228-DX244&gt;DW240),DW240,0))</f>
        <v>0</v>
      </c>
      <c r="DY236" s="27">
        <f t="shared" ref="DY236" si="1071">IF(AND(DY228-DY244&gt;0,DY228-DY244&lt;DX240),DY228-DY244,IF(AND(DY228-DY244&gt;0,DY228-DY244&gt;DX240),DX240,0))</f>
        <v>0</v>
      </c>
      <c r="DZ236" s="27">
        <f t="shared" ref="DZ236" si="1072">IF(AND(DZ228-DZ244&gt;0,DZ228-DZ244&lt;DY240),DZ228-DZ244,IF(AND(DZ228-DZ244&gt;0,DZ228-DZ244&gt;DY240),DY240,0))</f>
        <v>0</v>
      </c>
      <c r="EA236" s="27">
        <f t="shared" ref="EA236" si="1073">IF(AND(EA228-EA244&gt;0,EA228-EA244&lt;DZ240),EA228-EA244,IF(AND(EA228-EA244&gt;0,EA228-EA244&gt;DZ240),DZ240,0))</f>
        <v>0</v>
      </c>
      <c r="EB236" s="27">
        <f t="shared" ref="EB236" si="1074">IF(AND(EB228-EB244&gt;0,EB228-EB244&lt;EA240),EB228-EB244,IF(AND(EB228-EB244&gt;0,EB228-EB244&gt;EA240),EA240,0))</f>
        <v>0</v>
      </c>
      <c r="EC236" s="27">
        <f t="shared" ref="EC236" si="1075">IF(AND(EC228-EC244&gt;0,EC228-EC244&lt;EB240),EC228-EC244,IF(AND(EC228-EC244&gt;0,EC228-EC244&gt;EB240),EB240,0))</f>
        <v>0</v>
      </c>
      <c r="ED236" s="27">
        <f t="shared" ref="ED236" si="1076">IF(AND(ED228-ED244&gt;0,ED228-ED244&lt;EC240),ED228-ED244,IF(AND(ED228-ED244&gt;0,ED228-ED244&gt;EC240),EC240,0))</f>
        <v>0</v>
      </c>
      <c r="EE236" s="27">
        <f t="shared" ref="EE236" si="1077">IF(AND(EE228-EE244&gt;0,EE228-EE244&lt;ED240),EE228-EE244,IF(AND(EE228-EE244&gt;0,EE228-EE244&gt;ED240),ED240,0))</f>
        <v>0</v>
      </c>
      <c r="EF236" s="27">
        <f t="shared" ref="EF236" si="1078">IF(AND(EF228-EF244&gt;0,EF228-EF244&lt;EE240),EF228-EF244,IF(AND(EF228-EF244&gt;0,EF228-EF244&gt;EE240),EE240,0))</f>
        <v>0</v>
      </c>
      <c r="EG236" s="27">
        <f t="shared" ref="EG236" si="1079">IF(AND(EG228-EG244&gt;0,EG228-EG244&lt;EF240),EG228-EG244,IF(AND(EG228-EG244&gt;0,EG228-EG244&gt;EF240),EF240,0))</f>
        <v>0</v>
      </c>
      <c r="EH236" s="27">
        <f t="shared" ref="EH236" si="1080">IF(AND(EH228-EH244&gt;0,EH228-EH244&lt;EG240),EH228-EH244,IF(AND(EH228-EH244&gt;0,EH228-EH244&gt;EG240),EG240,0))</f>
        <v>0</v>
      </c>
      <c r="EI236" s="27">
        <f t="shared" ref="EI236" si="1081">IF(AND(EI228-EI244&gt;0,EI228-EI244&lt;EH240),EI228-EI244,IF(AND(EI228-EI244&gt;0,EI228-EI244&gt;EH240),EH240,0))</f>
        <v>0</v>
      </c>
      <c r="EJ236" s="27">
        <f t="shared" ref="EJ236" si="1082">IF(AND(EJ228-EJ244&gt;0,EJ228-EJ244&lt;EI240),EJ228-EJ244,IF(AND(EJ228-EJ244&gt;0,EJ228-EJ244&gt;EI240),EI240,0))</f>
        <v>0</v>
      </c>
      <c r="EK236" s="27">
        <f t="shared" ref="EK236" si="1083">IF(AND(EK228-EK244&gt;0,EK228-EK244&lt;EJ240),EK228-EK244,IF(AND(EK228-EK244&gt;0,EK228-EK244&gt;EJ240),EJ240,0))</f>
        <v>0</v>
      </c>
      <c r="EL236" s="27">
        <f t="shared" ref="EL236" si="1084">IF(AND(EL228-EL244&gt;0,EL228-EL244&lt;EK240),EL228-EL244,IF(AND(EL228-EL244&gt;0,EL228-EL244&gt;EK240),EK240,0))</f>
        <v>0</v>
      </c>
      <c r="EM236" s="27">
        <f t="shared" ref="EM236" si="1085">IF(AND(EM228-EM244&gt;0,EM228-EM244&lt;EL240),EM228-EM244,IF(AND(EM228-EM244&gt;0,EM228-EM244&gt;EL240),EL240,0))</f>
        <v>0</v>
      </c>
      <c r="EN236" s="27">
        <f t="shared" ref="EN236" si="1086">IF(AND(EN228-EN244&gt;0,EN228-EN244&lt;EM240),EN228-EN244,IF(AND(EN228-EN244&gt;0,EN228-EN244&gt;EM240),EM240,0))</f>
        <v>0</v>
      </c>
      <c r="EO236" s="27">
        <f t="shared" ref="EO236" si="1087">IF(AND(EO228-EO244&gt;0,EO228-EO244&lt;EN240),EO228-EO244,IF(AND(EO228-EO244&gt;0,EO228-EO244&gt;EN240),EN240,0))</f>
        <v>0</v>
      </c>
      <c r="EP236" s="27">
        <f t="shared" ref="EP236" si="1088">IF(AND(EP228-EP244&gt;0,EP228-EP244&lt;EO240),EP228-EP244,IF(AND(EP228-EP244&gt;0,EP228-EP244&gt;EO240),EO240,0))</f>
        <v>0</v>
      </c>
      <c r="EQ236" s="27">
        <f t="shared" ref="EQ236" si="1089">IF(AND(EQ228-EQ244&gt;0,EQ228-EQ244&lt;EP240),EQ228-EQ244,IF(AND(EQ228-EQ244&gt;0,EQ228-EQ244&gt;EP240),EP240,0))</f>
        <v>0</v>
      </c>
      <c r="ER236" s="27">
        <f t="shared" ref="ER236" si="1090">IF(AND(ER228-ER244&gt;0,ER228-ER244&lt;EQ240),ER228-ER244,IF(AND(ER228-ER244&gt;0,ER228-ER244&gt;EQ240),EQ240,0))</f>
        <v>0</v>
      </c>
      <c r="ES236" s="27">
        <f t="shared" ref="ES236" si="1091">IF(AND(ES228-ES244&gt;0,ES228-ES244&lt;ER240),ES228-ES244,IF(AND(ES228-ES244&gt;0,ES228-ES244&gt;ER240),ER240,0))</f>
        <v>0</v>
      </c>
      <c r="ET236" s="27">
        <f t="shared" ref="ET236" si="1092">IF(AND(ET228-ET244&gt;0,ET228-ET244&lt;ES240),ET228-ET244,IF(AND(ET228-ET244&gt;0,ET228-ET244&gt;ES240),ES240,0))</f>
        <v>0</v>
      </c>
      <c r="EU236" s="27">
        <f t="shared" ref="EU236" si="1093">IF(AND(EU228-EU244&gt;0,EU228-EU244&lt;ET240),EU228-EU244,IF(AND(EU228-EU244&gt;0,EU228-EU244&gt;ET240),ET240,0))</f>
        <v>0</v>
      </c>
      <c r="EV236" s="27">
        <f t="shared" ref="EV236" si="1094">IF(AND(EV228-EV244&gt;0,EV228-EV244&lt;EU240),EV228-EV244,IF(AND(EV228-EV244&gt;0,EV228-EV244&gt;EU240),EU240,0))</f>
        <v>0</v>
      </c>
      <c r="EW236" s="27">
        <f t="shared" ref="EW236" si="1095">IF(AND(EW228-EW244&gt;0,EW228-EW244&lt;EV240),EW228-EW244,IF(AND(EW228-EW244&gt;0,EW228-EW244&gt;EV240),EV240,0))</f>
        <v>0</v>
      </c>
      <c r="EX236" s="27">
        <f t="shared" ref="EX236" si="1096">IF(AND(EX228-EX244&gt;0,EX228-EX244&lt;EW240),EX228-EX244,IF(AND(EX228-EX244&gt;0,EX228-EX244&gt;EW240),EW240,0))</f>
        <v>0</v>
      </c>
      <c r="EY236" s="27">
        <f t="shared" ref="EY236" si="1097">IF(AND(EY228-EY244&gt;0,EY228-EY244&lt;EX240),EY228-EY244,IF(AND(EY228-EY244&gt;0,EY228-EY244&gt;EX240),EX240,0))</f>
        <v>0</v>
      </c>
      <c r="EZ236" s="27">
        <f t="shared" ref="EZ236" si="1098">IF(AND(EZ228-EZ244&gt;0,EZ228-EZ244&lt;EY240),EZ228-EZ244,IF(AND(EZ228-EZ244&gt;0,EZ228-EZ244&gt;EY240),EY240,0))</f>
        <v>0</v>
      </c>
      <c r="FA236" s="27">
        <f t="shared" ref="FA236" si="1099">IF(AND(FA228-FA244&gt;0,FA228-FA244&lt;EZ240),FA228-FA244,IF(AND(FA228-FA244&gt;0,FA228-FA244&gt;EZ240),EZ240,0))</f>
        <v>0</v>
      </c>
      <c r="FB236" s="27">
        <f t="shared" ref="FB236" si="1100">IF(AND(FB228-FB244&gt;0,FB228-FB244&lt;FA240),FB228-FB244,IF(AND(FB228-FB244&gt;0,FB228-FB244&gt;FA240),FA240,0))</f>
        <v>0</v>
      </c>
      <c r="FC236" s="27">
        <f t="shared" ref="FC236" si="1101">IF(AND(FC228-FC244&gt;0,FC228-FC244&lt;FB240),FC228-FC244,IF(AND(FC228-FC244&gt;0,FC228-FC244&gt;FB240),FB240,0))</f>
        <v>0</v>
      </c>
      <c r="FD236" s="27">
        <f t="shared" ref="FD236" si="1102">IF(AND(FD228-FD244&gt;0,FD228-FD244&lt;FC240),FD228-FD244,IF(AND(FD228-FD244&gt;0,FD228-FD244&gt;FC240),FC240,0))</f>
        <v>102.51842142477919</v>
      </c>
      <c r="FE236" s="27">
        <f t="shared" ref="FE236" si="1103">IF(AND(FE228-FE244&gt;0,FE228-FE244&lt;FD240),FE228-FE244,IF(AND(FE228-FE244&gt;0,FE228-FE244&gt;FD240),FD240,0))</f>
        <v>58.958227088150707</v>
      </c>
      <c r="FF236" s="27">
        <f t="shared" ref="FF236" si="1104">IF(AND(FF228-FF244&gt;0,FF228-FF244&lt;FE240),FF228-FF244,IF(AND(FF228-FF244&gt;0,FF228-FF244&gt;FE240),FE240,0))</f>
        <v>0</v>
      </c>
      <c r="FG236" s="27">
        <f t="shared" ref="FG236" si="1105">IF(AND(FG228-FG244&gt;0,FG228-FG244&lt;FF240),FG228-FG244,IF(AND(FG228-FG244&gt;0,FG228-FG244&gt;FF240),FF240,0))</f>
        <v>0</v>
      </c>
      <c r="FH236" s="27">
        <f t="shared" ref="FH236" si="1106">IF(AND(FH228-FH244&gt;0,FH228-FH244&lt;FG240),FH228-FH244,IF(AND(FH228-FH244&gt;0,FH228-FH244&gt;FG240),FG240,0))</f>
        <v>0</v>
      </c>
      <c r="FI236" s="27">
        <f t="shared" ref="FI236" si="1107">IF(AND(FI228-FI244&gt;0,FI228-FI244&lt;FH240),FI228-FI244,IF(AND(FI228-FI244&gt;0,FI228-FI244&gt;FH240),FH240,0))</f>
        <v>0</v>
      </c>
      <c r="FJ236" s="27">
        <f t="shared" ref="FJ236" si="1108">IF(AND(FJ228-FJ244&gt;0,FJ228-FJ244&lt;FI240),FJ228-FJ244,IF(AND(FJ228-FJ244&gt;0,FJ228-FJ244&gt;FI240),FI240,0))</f>
        <v>0</v>
      </c>
      <c r="FK236" s="27">
        <f t="shared" ref="FK236" si="1109">IF(AND(FK228-FK244&gt;0,FK228-FK244&lt;FJ240),FK228-FK244,IF(AND(FK228-FK244&gt;0,FK228-FK244&gt;FJ240),FJ240,0))</f>
        <v>0</v>
      </c>
      <c r="FL236" s="27">
        <f t="shared" ref="FL236" si="1110">IF(AND(FL228-FL244&gt;0,FL228-FL244&lt;FK240),FL228-FL244,IF(AND(FL228-FL244&gt;0,FL228-FL244&gt;FK240),FK240,0))</f>
        <v>0</v>
      </c>
      <c r="FM236" s="27">
        <f t="shared" ref="FM236" si="1111">IF(AND(FM228-FM244&gt;0,FM228-FM244&lt;FL240),FM228-FM244,IF(AND(FM228-FM244&gt;0,FM228-FM244&gt;FL240),FL240,0))</f>
        <v>48.178976023801496</v>
      </c>
      <c r="FN236" s="27">
        <f t="shared" ref="FN236" si="1112">IF(AND(FN228-FN244&gt;0,FN228-FN244&lt;FM240),FN228-FN244,IF(AND(FN228-FN244&gt;0,FN228-FN244&gt;FM240),FM240,0))</f>
        <v>42.334758040544124</v>
      </c>
      <c r="FO236" s="27">
        <f t="shared" ref="FO236" si="1113">IF(AND(FO228-FO244&gt;0,FO228-FO244&lt;FN240),FO228-FO244,IF(AND(FO228-FO244&gt;0,FO228-FO244&gt;FN240),FN240,0))</f>
        <v>41.164108351216264</v>
      </c>
      <c r="FP236" s="27">
        <f t="shared" ref="FP236" si="1114">IF(AND(FP228-FP244&gt;0,FP228-FP244&lt;FO240),FP228-FP244,IF(AND(FP228-FP244&gt;0,FP228-FP244&gt;FO240),FO240,0))</f>
        <v>0</v>
      </c>
      <c r="FQ236" s="27">
        <f t="shared" ref="FQ236" si="1115">IF(AND(FQ228-FQ244&gt;0,FQ228-FQ244&lt;FP240),FQ228-FQ244,IF(AND(FQ228-FQ244&gt;0,FQ228-FQ244&gt;FP240),FP240,0))</f>
        <v>0</v>
      </c>
      <c r="FR236" s="27">
        <f t="shared" ref="FR236" si="1116">IF(AND(FR228-FR244&gt;0,FR228-FR244&lt;FQ240),FR228-FR244,IF(AND(FR228-FR244&gt;0,FR228-FR244&gt;FQ240),FQ240,0))</f>
        <v>101.33159639721032</v>
      </c>
      <c r="FS236" s="27">
        <f t="shared" ref="FS236" si="1117">IF(AND(FS228-FS244&gt;0,FS228-FS244&lt;FR240),FS228-FS244,IF(AND(FS228-FS244&gt;0,FS228-FS244&gt;FR240),FR240,0))</f>
        <v>118.40560782986847</v>
      </c>
      <c r="FT236" s="27">
        <f t="shared" ref="FT236" si="1118">IF(AND(FT228-FT244&gt;0,FT228-FT244&lt;FS240),FT228-FT244,IF(AND(FT228-FT244&gt;0,FT228-FT244&gt;FS240),FS240,0))</f>
        <v>0</v>
      </c>
      <c r="FU236" s="27">
        <f t="shared" ref="FU236" si="1119">IF(AND(FU228-FU244&gt;0,FU228-FU244&lt;FT240),FU228-FU244,IF(AND(FU228-FU244&gt;0,FU228-FU244&gt;FT240),FT240,0))</f>
        <v>0</v>
      </c>
      <c r="FV236" s="27">
        <f t="shared" ref="FV236" si="1120">IF(AND(FV228-FV244&gt;0,FV228-FV244&lt;FU240),FV228-FV244,IF(AND(FV228-FV244&gt;0,FV228-FV244&gt;FU240),FU240,0))</f>
        <v>0</v>
      </c>
      <c r="FW236" s="27">
        <f t="shared" ref="FW236" si="1121">IF(AND(FW228-FW244&gt;0,FW228-FW244&lt;FV240),FW228-FW244,IF(AND(FW228-FW244&gt;0,FW228-FW244&gt;FV240),FV240,0))</f>
        <v>0</v>
      </c>
      <c r="FX236" s="27">
        <f t="shared" ref="FX236" si="1122">IF(AND(FX228-FX244&gt;0,FX228-FX244&lt;FW240),FX228-FX244,IF(AND(FX228-FX244&gt;0,FX228-FX244&gt;FW240),FW240,0))</f>
        <v>0</v>
      </c>
      <c r="FY236" s="27">
        <f t="shared" ref="FY236" si="1123">IF(AND(FY228-FY244&gt;0,FY228-FY244&lt;FX240),FY228-FY244,IF(AND(FY228-FY244&gt;0,FY228-FY244&gt;FX240),FX240,0))</f>
        <v>101.41002493536536</v>
      </c>
      <c r="FZ236" s="27">
        <f t="shared" ref="FZ236" si="1124">IF(AND(FZ228-FZ244&gt;0,FZ228-FZ244&lt;FY240),FZ228-FZ244,IF(AND(FZ228-FZ244&gt;0,FZ228-FZ244&gt;FY240),FY240,0))</f>
        <v>54.908111628117354</v>
      </c>
      <c r="GA236" s="27">
        <f t="shared" ref="GA236" si="1125">IF(AND(GA228-GA244&gt;0,GA228-GA244&lt;FZ240),GA228-GA244,IF(AND(GA228-GA244&gt;0,GA228-GA244&gt;FZ240),FZ240,0))</f>
        <v>0</v>
      </c>
      <c r="GB236" s="27">
        <f t="shared" ref="GB236" si="1126">IF(AND(GB228-GB244&gt;0,GB228-GB244&lt;GA240),GB228-GB244,IF(AND(GB228-GB244&gt;0,GB228-GB244&gt;GA240),GA240,0))</f>
        <v>0</v>
      </c>
      <c r="GC236" s="27">
        <f t="shared" ref="GC236" si="1127">IF(AND(GC228-GC244&gt;0,GC228-GC244&lt;GB240),GC228-GC244,IF(AND(GC228-GC244&gt;0,GC228-GC244&gt;GB240),GB240,0))</f>
        <v>0</v>
      </c>
      <c r="GD236" s="27">
        <f t="shared" ref="GD236" si="1128">IF(AND(GD228-GD244&gt;0,GD228-GD244&lt;GC240),GD228-GD244,IF(AND(GD228-GD244&gt;0,GD228-GD244&gt;GC240),GC240,0))</f>
        <v>0</v>
      </c>
      <c r="GE236" s="27">
        <f t="shared" ref="GE236" si="1129">IF(AND(GE228-GE244&gt;0,GE228-GE244&lt;GD240),GE228-GE244,IF(AND(GE228-GE244&gt;0,GE228-GE244&gt;GD240),GD240,0))</f>
        <v>0</v>
      </c>
      <c r="GF236" s="27">
        <f t="shared" ref="GF236" si="1130">IF(AND(GF228-GF244&gt;0,GF228-GF244&lt;GE240),GF228-GF244,IF(AND(GF228-GF244&gt;0,GF228-GF244&gt;GE240),GE240,0))</f>
        <v>0</v>
      </c>
      <c r="GG236" s="27">
        <f t="shared" ref="GG236" si="1131">IF(AND(GG228-GG244&gt;0,GG228-GG244&lt;GF240),GG228-GG244,IF(AND(GG228-GG244&gt;0,GG228-GG244&gt;GF240),GF240,0))</f>
        <v>133.09141362451834</v>
      </c>
      <c r="GH236" s="27">
        <f t="shared" ref="GH236" si="1132">IF(AND(GH228-GH244&gt;0,GH228-GH244&lt;GG240),GH228-GH244,IF(AND(GH228-GH244&gt;0,GH228-GH244&gt;GG240),GG240,0))</f>
        <v>61.105301319284187</v>
      </c>
      <c r="GI236" s="27">
        <f t="shared" ref="GI236" si="1133">IF(AND(GI228-GI244&gt;0,GI228-GI244&lt;GH240),GI228-GI244,IF(AND(GI228-GI244&gt;0,GI228-GI244&gt;GH240),GH240,0))</f>
        <v>54.002344475562822</v>
      </c>
      <c r="GJ236" s="27">
        <f t="shared" ref="GJ236" si="1134">IF(AND(GJ228-GJ244&gt;0,GJ228-GJ244&lt;GI240),GJ228-GJ244,IF(AND(GJ228-GJ244&gt;0,GJ228-GJ244&gt;GI240),GI240,0))</f>
        <v>52.777076583954674</v>
      </c>
      <c r="GK236" s="27">
        <f t="shared" ref="GK236" si="1135">IF(AND(GK228-GK244&gt;0,GK228-GK244&lt;GJ240),GK228-GK244,IF(AND(GK228-GK244&gt;0,GK228-GK244&gt;GJ240),GJ240,0))</f>
        <v>0</v>
      </c>
      <c r="GL236" s="27">
        <f t="shared" ref="GL236" si="1136">IF(AND(GL228-GL244&gt;0,GL228-GL244&lt;GK240),GL228-GL244,IF(AND(GL228-GL244&gt;0,GL228-GL244&gt;GK240),GK240,0))</f>
        <v>0</v>
      </c>
      <c r="GM236" s="27">
        <f t="shared" ref="GM236" si="1137">IF(AND(GM228-GM244&gt;0,GM228-GM244&lt;GL240),GM228-GM244,IF(AND(GM228-GM244&gt;0,GM228-GM244&gt;GL240),GL240,0))</f>
        <v>113.13658794694877</v>
      </c>
      <c r="GN236" s="27">
        <f t="shared" ref="GN236" si="1138">IF(AND(GN228-GN244&gt;0,GN228-GN244&lt;GM240),GN228-GN244,IF(AND(GN228-GN244&gt;0,GN228-GN244&gt;GM240),GM240,0))</f>
        <v>145.59848843535397</v>
      </c>
      <c r="GO236" s="27">
        <f t="shared" ref="GO236" si="1139">IF(AND(GO228-GO244&gt;0,GO228-GO244&lt;GN240),GO228-GO244,IF(AND(GO228-GO244&gt;0,GO228-GO244&gt;GN240),GN240,0))</f>
        <v>61.211307179808088</v>
      </c>
      <c r="GP236" s="27">
        <f t="shared" ref="GP236" si="1140">IF(AND(GP228-GP244&gt;0,GP228-GP244&lt;GO240),GP228-GP244,IF(AND(GP228-GP244&gt;0,GP228-GP244&gt;GO240),GO240,0))</f>
        <v>0</v>
      </c>
      <c r="GQ236" s="27">
        <f t="shared" ref="GQ236" si="1141">IF(AND(GQ228-GQ244&gt;0,GQ228-GQ244&lt;GP240),GQ228-GQ244,IF(AND(GQ228-GQ244&gt;0,GQ228-GQ244&gt;GP240),GP240,0))</f>
        <v>52.469936940057124</v>
      </c>
      <c r="GR236" s="27">
        <f t="shared" ref="GR236" si="1142">IF(AND(GR228-GR244&gt;0,GR228-GR244&lt;GQ240),GR228-GR244,IF(AND(GR228-GR244&gt;0,GR228-GR244&gt;GQ240),GQ240,0))</f>
        <v>0</v>
      </c>
      <c r="GS236" s="27">
        <f t="shared" ref="GS236" si="1143">IF(AND(GS228-GS244&gt;0,GS228-GS244&lt;GR240),GS228-GS244,IF(AND(GS228-GS244&gt;0,GS228-GS244&gt;GR240),GR240,0))</f>
        <v>0</v>
      </c>
      <c r="GT236" s="27">
        <f t="shared" ref="GT236" si="1144">IF(AND(GT228-GT244&gt;0,GT228-GT244&lt;GS240),GT228-GT244,IF(AND(GT228-GT244&gt;0,GT228-GT244&gt;GS240),GS240,0))</f>
        <v>112.88898666237252</v>
      </c>
      <c r="GU236" s="27">
        <f t="shared" ref="GU236" si="1145">IF(AND(GU228-GU244&gt;0,GU228-GU244&lt;GT240),GU228-GU244,IF(AND(GU228-GU244&gt;0,GU228-GU244&gt;GT240),GT240,0))</f>
        <v>145.51585319789157</v>
      </c>
      <c r="GV236" s="27">
        <f t="shared" ref="GV236" si="1146">IF(AND(GV228-GV244&gt;0,GV228-GV244&lt;GU240),GV228-GV244,IF(AND(GV228-GV244&gt;0,GV228-GV244&gt;GU240),GU240,0))</f>
        <v>61.128638075445259</v>
      </c>
      <c r="GW236" s="27">
        <f t="shared" ref="GW236" si="1147">IF(AND(GW228-GW244&gt;0,GW228-GW244&lt;GV240),GW228-GW244,IF(AND(GW228-GW244&gt;0,GW228-GW244&gt;GV240),GV240,0))</f>
        <v>53.669290795967818</v>
      </c>
      <c r="GX236" s="27">
        <f t="shared" ref="GX236" si="1148">IF(AND(GX228-GX244&gt;0,GX228-GX244&lt;GW240),GX228-GX244,IF(AND(GX228-GX244&gt;0,GX228-GX244&gt;GW240),GW240,0))</f>
        <v>52.44388640695</v>
      </c>
      <c r="GY236" s="27">
        <f t="shared" ref="GY236" si="1149">IF(AND(GY228-GY244&gt;0,GY228-GY244&lt;GX240),GY228-GY244,IF(AND(GY228-GY244&gt;0,GY228-GY244&gt;GX240),GX240,0))</f>
        <v>0</v>
      </c>
      <c r="GZ236" s="27">
        <f t="shared" ref="GZ236" si="1150">IF(AND(GZ228-GZ244&gt;0,GZ228-GZ244&lt;GY240),GZ228-GZ244,IF(AND(GZ228-GZ244&gt;0,GZ228-GZ244&gt;GY240),GY240,0))</f>
        <v>0</v>
      </c>
      <c r="HA236" s="27">
        <f t="shared" ref="HA236" si="1151">IF(AND(HA228-HA244&gt;0,HA228-HA244&lt;GZ240),HA228-HA244,IF(AND(HA228-HA244&gt;0,HA228-HA244&gt;GZ240),GZ240,0))</f>
        <v>0</v>
      </c>
      <c r="HB236" s="27">
        <f t="shared" ref="HB236" si="1152">IF(AND(HB228-HB244&gt;0,HB228-HB244&lt;HA240),HB228-HB244,IF(AND(HB228-HB244&gt;0,HB228-HB244&gt;HA240),HA240,0))</f>
        <v>145.09900603774261</v>
      </c>
      <c r="HC236" s="27">
        <f t="shared" ref="HC236" si="1153">IF(AND(HC228-HC244&gt;0,HC228-HC244&lt;HB240),HC228-HC244,IF(AND(HC228-HC244&gt;0,HC228-HC244&gt;HB240),HB240,0))</f>
        <v>61.179856016206969</v>
      </c>
      <c r="HD236" s="27">
        <f t="shared" ref="HD236" si="1154">IF(AND(HD228-HD244&gt;0,HD228-HD244&lt;HC240),HD228-HD244,IF(AND(HD228-HD244&gt;0,HD228-HD244&gt;HC240),HC240,0))</f>
        <v>53.720529727688856</v>
      </c>
      <c r="HE236" s="27">
        <f t="shared" ref="HE236" si="1155">IF(AND(HE228-HE244&gt;0,HE228-HE244&lt;HD240),HE228-HE244,IF(AND(HE228-HE244&gt;0,HE228-HE244&gt;HD240),HD240,0))</f>
        <v>52.495146338233617</v>
      </c>
      <c r="HF236" s="27">
        <f t="shared" ref="HF236" si="1156">IF(AND(HF228-HF244&gt;0,HF228-HF244&lt;HE240),HF228-HF244,IF(AND(HF228-HF244&gt;0,HF228-HF244&gt;HE240),HE240,0))</f>
        <v>0</v>
      </c>
      <c r="HG236" s="27">
        <f t="shared" ref="HG236" si="1157">IF(AND(HG228-HG244&gt;0,HG228-HG244&lt;HF240),HG228-HG244,IF(AND(HG228-HG244&gt;0,HG228-HG244&gt;HF240),HF240,0))</f>
        <v>0</v>
      </c>
      <c r="HH236" s="27">
        <f t="shared" ref="HH236" si="1158">IF(AND(HH228-HH244&gt;0,HH228-HH244&lt;HG240),HH228-HH244,IF(AND(HH228-HH244&gt;0,HH228-HH244&gt;HG240),HG240,0))</f>
        <v>112.86727447997751</v>
      </c>
      <c r="HI236" s="27">
        <f t="shared" ref="HI236" si="1159">IF(AND(HI228-HI244&gt;0,HI228-HI244&lt;HH240),HI228-HI244,IF(AND(HI228-HI244&gt;0,HI228-HI244&gt;HH240),HH240,0))</f>
        <v>145.53724975573488</v>
      </c>
      <c r="HJ236" s="27">
        <f t="shared" ref="HJ236" si="1160">IF(AND(HJ228-HJ244&gt;0,HJ228-HJ244&lt;HI240),HJ228-HJ244,IF(AND(HJ228-HJ244&gt;0,HJ228-HJ244&gt;HI240),HI240,0))</f>
        <v>23.477817218942647</v>
      </c>
      <c r="HK236" s="27">
        <f t="shared" ref="HK236" si="1161">IF(AND(HK228-HK244&gt;0,HK228-HK244&lt;HJ240),HK228-HK244,IF(AND(HK228-HK244&gt;0,HK228-HK244&gt;HJ240),HJ240,0))</f>
        <v>0</v>
      </c>
      <c r="HL236" s="27">
        <f t="shared" ref="HL236" si="1162">IF(AND(HL228-HL244&gt;0,HL228-HL244&lt;HK240),HL228-HL244,IF(AND(HL228-HL244&gt;0,HL228-HL244&gt;HK240),HK240,0))</f>
        <v>6.0085457416106376</v>
      </c>
      <c r="HM236" s="27">
        <f t="shared" ref="HM236" si="1163">IF(AND(HM228-HM244&gt;0,HM228-HM244&lt;HL240),HM228-HM244,IF(AND(HM228-HM244&gt;0,HM228-HM244&gt;HL240),HL240,0))</f>
        <v>0</v>
      </c>
      <c r="HN236" s="27">
        <f t="shared" ref="HN236" si="1164">IF(AND(HN228-HN244&gt;0,HN228-HN244&lt;HM240),HN228-HN244,IF(AND(HN228-HN244&gt;0,HN228-HN244&gt;HM240),HM240,0))</f>
        <v>0</v>
      </c>
      <c r="HO236" s="27">
        <f t="shared" ref="HO236" si="1165">IF(AND(HO228-HO244&gt;0,HO228-HO244&lt;HN240),HO228-HO244,IF(AND(HO228-HO244&gt;0,HO228-HO244&gt;HN240),HN240,0))</f>
        <v>102.19394452154002</v>
      </c>
      <c r="HP236" s="27">
        <f t="shared" ref="HP236" si="1166">IF(AND(HP228-HP244&gt;0,HP228-HP244&lt;HO240),HP228-HP244,IF(AND(HP228-HP244&gt;0,HP228-HP244&gt;HO240),HO240,0))</f>
        <v>138.03499016829673</v>
      </c>
      <c r="HQ236" s="27">
        <f t="shared" ref="HQ236" si="1167">IF(AND(HQ228-HQ244&gt;0,HQ228-HQ244&lt;HP240),HQ228-HQ244,IF(AND(HQ228-HQ244&gt;0,HQ228-HQ244&gt;HP240),HP240,0))</f>
        <v>5.1705125475808362</v>
      </c>
      <c r="HR236" s="27">
        <f t="shared" ref="HR236" si="1168">IF(AND(HR228-HR244&gt;0,HR228-HR244&lt;HQ240),HR228-HR244,IF(AND(HR228-HR244&gt;0,HR228-HR244&gt;HQ240),HQ240,0))</f>
        <v>0</v>
      </c>
      <c r="HS236" s="27">
        <f t="shared" ref="HS236" si="1169">IF(AND(HS228-HS244&gt;0,HS228-HS244&lt;HR240),HS228-HS244,IF(AND(HS228-HS244&gt;0,HS228-HS244&gt;HR240),HR240,0))</f>
        <v>0</v>
      </c>
      <c r="HT236" s="27">
        <f t="shared" ref="HT236" si="1170">IF(AND(HT228-HT244&gt;0,HT228-HT244&lt;HS240),HT228-HT244,IF(AND(HT228-HT244&gt;0,HT228-HT244&gt;HS240),HS240,0))</f>
        <v>0</v>
      </c>
      <c r="HU236" s="27">
        <f t="shared" ref="HU236" si="1171">IF(AND(HU228-HU244&gt;0,HU228-HU244&lt;HT240),HU228-HU244,IF(AND(HU228-HU244&gt;0,HU228-HU244&gt;HT240),HT240,0))</f>
        <v>0</v>
      </c>
      <c r="HV236" s="27">
        <f t="shared" ref="HV236" si="1172">IF(AND(HV228-HV244&gt;0,HV228-HV244&lt;HU240),HV228-HV244,IF(AND(HV228-HV244&gt;0,HV228-HV244&gt;HU240),HU240,0))</f>
        <v>101.26228390753292</v>
      </c>
      <c r="HW236" s="27">
        <f t="shared" ref="HW236" si="1173">IF(AND(HW228-HW244&gt;0,HW228-HW244&lt;HV240),HW228-HW244,IF(AND(HW228-HW244&gt;0,HW228-HW244&gt;HV240),HV240,0))</f>
        <v>137.8364326900913</v>
      </c>
      <c r="HX236" s="27">
        <f t="shared" ref="HX236" si="1174">IF(AND(HX228-HX244&gt;0,HX228-HX244&lt;HW240),HX228-HX244,IF(AND(HX228-HX244&gt;0,HX228-HX244&gt;HW240),HW240,0))</f>
        <v>4.9718736933581749</v>
      </c>
      <c r="HY236" s="27">
        <f t="shared" ref="HY236" si="1175">IF(AND(HY228-HY244&gt;0,HY228-HY244&lt;HX240),HY228-HY244,IF(AND(HY228-HY244&gt;0,HY228-HY244&gt;HX240),HX240,0))</f>
        <v>0</v>
      </c>
      <c r="HZ236" s="27">
        <f t="shared" ref="HZ236" si="1176">IF(AND(HZ228-HZ244&gt;0,HZ228-HZ244&lt;HY240),HZ228-HZ244,IF(AND(HZ228-HZ244&gt;0,HZ228-HZ244&gt;HY240),HY240,0))</f>
        <v>0</v>
      </c>
      <c r="IA236" s="27">
        <f t="shared" ref="IA236" si="1177">IF(AND(IA228-IA244&gt;0,IA228-IA244&lt;HZ240),IA228-IA244,IF(AND(IA228-IA244&gt;0,IA228-IA244&gt;HZ240),HZ240,0))</f>
        <v>0</v>
      </c>
      <c r="IB236" s="27">
        <f t="shared" ref="IB236" si="1178">IF(AND(IB228-IB244&gt;0,IB228-IB244&lt;IA240),IB228-IB244,IF(AND(IB228-IB244&gt;0,IB228-IB244&gt;IA240),IA240,0))</f>
        <v>0</v>
      </c>
      <c r="IC236" s="27">
        <f t="shared" ref="IC236" si="1179">IF(AND(IC228-IC244&gt;0,IC228-IC244&lt;IB240),IC228-IC244,IF(AND(IC228-IC244&gt;0,IC228-IC244&gt;IB240),IB240,0))</f>
        <v>99.668497969813288</v>
      </c>
      <c r="ID236" s="27">
        <f t="shared" ref="ID236" si="1180">IF(AND(ID228-ID244&gt;0,ID228-ID244&lt;IC240),ID228-ID244,IF(AND(ID228-ID244&gt;0,ID228-ID244&gt;IC240),IC240,0))</f>
        <v>137.66022439337974</v>
      </c>
      <c r="IE236" s="27">
        <f t="shared" ref="IE236" si="1181">IF(AND(IE228-IE244&gt;0,IE228-IE244&lt;ID240),IE228-IE244,IF(AND(IE228-IE244&gt;0,IE228-IE244&gt;ID240),ID240,0))</f>
        <v>4.7955931801299485</v>
      </c>
      <c r="IF236" s="27">
        <f t="shared" ref="IF236" si="1182">IF(AND(IF228-IF244&gt;0,IF228-IF244&lt;IE240),IF228-IF244,IF(AND(IF228-IF244&gt;0,IF228-IF244&gt;IE240),IE240,0))</f>
        <v>0</v>
      </c>
      <c r="IG236" s="27">
        <f t="shared" ref="IG236" si="1183">IF(AND(IG228-IG244&gt;0,IG228-IG244&lt;IF240),IG228-IG244,IF(AND(IG228-IG244&gt;0,IG228-IG244&gt;IF240),IF240,0))</f>
        <v>0</v>
      </c>
      <c r="IH236" s="27">
        <f t="shared" ref="IH236" si="1184">IF(AND(IH228-IH244&gt;0,IH228-IH244&lt;IG240),IH228-IH244,IF(AND(IH228-IH244&gt;0,IH228-IH244&gt;IG240),IG240,0))</f>
        <v>0</v>
      </c>
      <c r="II236" s="27">
        <f t="shared" ref="II236" si="1185">IF(AND(II228-II244&gt;0,II228-II244&lt;IH240),II228-II244,IF(AND(II228-II244&gt;0,II228-II244&gt;IH240),IH240,0))</f>
        <v>0</v>
      </c>
      <c r="IJ236" s="27">
        <f t="shared" ref="IJ236" si="1186">IF(AND(IJ228-IJ244&gt;0,IJ228-IJ244&lt;II240),IJ228-IJ244,IF(AND(IJ228-IJ244&gt;0,IJ228-IJ244&gt;II240),II240,0))</f>
        <v>99.335578853128538</v>
      </c>
      <c r="IK236" s="27">
        <f t="shared" ref="IK236" si="1187">IF(AND(IK228-IK244&gt;0,IK228-IK244&lt;IJ240),IK228-IK244,IF(AND(IK228-IK244&gt;0,IK228-IK244&gt;IJ240),IJ240,0))</f>
        <v>137.59339718580503</v>
      </c>
      <c r="IL236" s="27">
        <f t="shared" ref="IL236" si="1188">IF(AND(IL228-IL244&gt;0,IL228-IL244&lt;IK240),IL228-IL244,IF(AND(IL228-IL244&gt;0,IL228-IL244&gt;IK240),IK240,0))</f>
        <v>4.7287385843585703</v>
      </c>
      <c r="IM236" s="27">
        <f t="shared" ref="IM236" si="1189">IF(AND(IM228-IM244&gt;0,IM228-IM244&lt;IL240),IM228-IM244,IF(AND(IM228-IM244&gt;0,IM228-IM244&gt;IL240),IL240,0))</f>
        <v>0</v>
      </c>
      <c r="IN236" s="27">
        <f t="shared" ref="IN236" si="1190">IF(AND(IN228-IN244&gt;0,IN228-IN244&lt;IM240),IN228-IN244,IF(AND(IN228-IN244&gt;0,IN228-IN244&gt;IM240),IM240,0))</f>
        <v>0</v>
      </c>
      <c r="IO236" s="27">
        <f t="shared" ref="IO236" si="1191">IF(AND(IO228-IO244&gt;0,IO228-IO244&lt;IN240),IO228-IO244,IF(AND(IO228-IO244&gt;0,IO228-IO244&gt;IN240),IN240,0))</f>
        <v>0</v>
      </c>
      <c r="IP236" s="27">
        <f t="shared" ref="IP236" si="1192">IF(AND(IP228-IP244&gt;0,IP228-IP244&lt;IO240),IP228-IP244,IF(AND(IP228-IP244&gt;0,IP228-IP244&gt;IO240),IO240,0))</f>
        <v>0</v>
      </c>
      <c r="IQ236" s="27">
        <f t="shared" ref="IQ236" si="1193">IF(AND(IQ228-IQ244&gt;0,IQ228-IQ244&lt;IP240),IQ228-IQ244,IF(AND(IQ228-IQ244&gt;0,IQ228-IQ244&gt;IP240),IP240,0))</f>
        <v>102.16394575919207</v>
      </c>
      <c r="IR236" s="27">
        <f t="shared" ref="IR236" si="1194">IF(AND(IR228-IR244&gt;0,IR228-IR244&lt;IQ240),IR228-IR244,IF(AND(IR228-IR244&gt;0,IR228-IR244&gt;IQ240),IQ240,0))</f>
        <v>138.58820113388856</v>
      </c>
      <c r="IS236" s="27">
        <f t="shared" ref="IS236" si="1195">IF(AND(IS228-IS244&gt;0,IS228-IS244&lt;IR240),IS228-IS244,IF(AND(IS228-IS244&gt;0,IS228-IS244&gt;IR240),IR240,0))</f>
        <v>0</v>
      </c>
      <c r="IT236" s="27">
        <f t="shared" ref="IT236" si="1196">IF(AND(IT228-IT244&gt;0,IT228-IT244&lt;IS240),IT228-IT244,IF(AND(IT228-IT244&gt;0,IT228-IT244&gt;IS240),IS240,0))</f>
        <v>0</v>
      </c>
      <c r="IU236" s="27">
        <f t="shared" ref="IU236" si="1197">IF(AND(IU228-IU244&gt;0,IU228-IU244&lt;IT240),IU228-IU244,IF(AND(IU228-IU244&gt;0,IU228-IU244&gt;IT240),IT240,0))</f>
        <v>0</v>
      </c>
      <c r="IV236" s="27">
        <f t="shared" ref="IV236" si="1198">IF(AND(IV228-IV244&gt;0,IV228-IV244&lt;IU240),IV228-IV244,IF(AND(IV228-IV244&gt;0,IV228-IV244&gt;IU240),IU240,0))</f>
        <v>0</v>
      </c>
      <c r="IW236" s="27">
        <f t="shared" ref="IW236" si="1199">IF(AND(IW228-IW244&gt;0,IW228-IW244&lt;IV240),IW228-IW244,IF(AND(IW228-IW244&gt;0,IW228-IW244&gt;IV240),IV240,0))</f>
        <v>0</v>
      </c>
      <c r="IX236" s="27">
        <f t="shared" ref="IX236" si="1200">IF(AND(IX228-IX244&gt;0,IX228-IX244&lt;IW240),IX228-IX244,IF(AND(IX228-IX244&gt;0,IX228-IX244&gt;IW240),IW240,0))</f>
        <v>99.549880411665924</v>
      </c>
      <c r="IY236" s="27">
        <f t="shared" ref="IY236" si="1201">IF(AND(IY228-IY244&gt;0,IY228-IY244&lt;IX240),IY228-IY244,IF(AND(IY228-IY244&gt;0,IY228-IY244&gt;IX240),IX240,0))</f>
        <v>138.39956531211817</v>
      </c>
      <c r="IZ236" s="27">
        <f t="shared" ref="IZ236" si="1202">IF(AND(IZ228-IZ244&gt;0,IZ228-IZ244&lt;IY240),IZ228-IZ244,IF(AND(IZ228-IZ244&gt;0,IZ228-IZ244&gt;IY240),IY240,0))</f>
        <v>0</v>
      </c>
      <c r="JA236" s="27">
        <f t="shared" ref="JA236" si="1203">IF(AND(JA228-JA244&gt;0,JA228-JA244&lt;IZ240),JA228-JA244,IF(AND(JA228-JA244&gt;0,JA228-JA244&gt;IZ240),IZ240,0))</f>
        <v>0</v>
      </c>
      <c r="JB236" s="27">
        <f t="shared" ref="JB236" si="1204">IF(AND(JB228-JB244&gt;0,JB228-JB244&lt;JA240),JB228-JB244,IF(AND(JB228-JB244&gt;0,JB228-JB244&gt;JA240),JA240,0))</f>
        <v>0</v>
      </c>
      <c r="JC236" s="27">
        <f t="shared" ref="JC236" si="1205">IF(AND(JC228-JC244&gt;0,JC228-JC244&lt;JB240),JC228-JC244,IF(AND(JC228-JC244&gt;0,JC228-JC244&gt;JB240),JB240,0))</f>
        <v>0</v>
      </c>
      <c r="JD236" s="27">
        <f t="shared" ref="JD236" si="1206">IF(AND(JD228-JD244&gt;0,JD228-JD244&lt;JC240),JD228-JD244,IF(AND(JD228-JD244&gt;0,JD228-JD244&gt;JC240),JC240,0))</f>
        <v>0</v>
      </c>
      <c r="JE236" s="27">
        <f t="shared" ref="JE236" si="1207">IF(AND(JE228-JE244&gt;0,JE228-JE244&lt;JD240),JE228-JE244,IF(AND(JE228-JE244&gt;0,JE228-JE244&gt;JD240),JD240,0))</f>
        <v>97.451081445216019</v>
      </c>
      <c r="JF236" s="27">
        <f t="shared" ref="JF236" si="1208">IF(AND(JF228-JF244&gt;0,JF228-JF244&lt;JE240),JF228-JF244,IF(AND(JF228-JF244&gt;0,JF228-JF244&gt;JE240),JE240,0))</f>
        <v>138.18609479064793</v>
      </c>
      <c r="JG236" s="27">
        <f t="shared" ref="JG236" si="1209">IF(AND(JG228-JG244&gt;0,JG228-JG244&lt;JF240),JG228-JG244,IF(AND(JG228-JG244&gt;0,JG228-JG244&gt;JF240),JF240,0))</f>
        <v>0</v>
      </c>
      <c r="JH236" s="27">
        <f t="shared" ref="JH236" si="1210">IF(AND(JH228-JH244&gt;0,JH228-JH244&lt;JG240),JH228-JH244,IF(AND(JH228-JH244&gt;0,JH228-JH244&gt;JG240),JG240,0))</f>
        <v>0</v>
      </c>
      <c r="JI236" s="27">
        <f t="shared" ref="JI236" si="1211">IF(AND(JI228-JI244&gt;0,JI228-JI244&lt;JH240),JI228-JI244,IF(AND(JI228-JI244&gt;0,JI228-JI244&gt;JH240),JH240,0))</f>
        <v>0</v>
      </c>
      <c r="JJ236" s="27">
        <f t="shared" ref="JJ236" si="1212">IF(AND(JJ228-JJ244&gt;0,JJ228-JJ244&lt;JI240),JJ228-JJ244,IF(AND(JJ228-JJ244&gt;0,JJ228-JJ244&gt;JI240),JI240,0))</f>
        <v>0</v>
      </c>
      <c r="JK236" s="27">
        <f t="shared" ref="JK236" si="1213">IF(AND(JK228-JK244&gt;0,JK228-JK244&lt;JJ240),JK228-JK244,IF(AND(JK228-JK244&gt;0,JK228-JK244&gt;JJ240),JJ240,0))</f>
        <v>0</v>
      </c>
      <c r="JL236" s="27">
        <f t="shared" ref="JL236" si="1214">IF(AND(JL228-JL244&gt;0,JL228-JL244&lt;JK240),JL228-JL244,IF(AND(JL228-JL244&gt;0,JL228-JL244&gt;JK240),JK240,0))</f>
        <v>96.765497146810276</v>
      </c>
      <c r="JM236" s="27">
        <f t="shared" ref="JM236" si="1215">IF(AND(JM228-JM244&gt;0,JM228-JM244&lt;JL240),JM228-JM244,IF(AND(JM228-JM244&gt;0,JM228-JM244&gt;JL240),JL240,0))</f>
        <v>137.94347991740545</v>
      </c>
      <c r="JN236" s="27">
        <f t="shared" ref="JN236" si="1216">IF(AND(JN228-JN244&gt;0,JN228-JN244&lt;JM240),JN228-JN244,IF(AND(JN228-JN244&gt;0,JN228-JN244&gt;JM240),JM240,0))</f>
        <v>0</v>
      </c>
      <c r="JO236" s="27">
        <f t="shared" ref="JO236" si="1217">IF(AND(JO228-JO244&gt;0,JO228-JO244&lt;JN240),JO228-JO244,IF(AND(JO228-JO244&gt;0,JO228-JO244&gt;JN240),JN240,0))</f>
        <v>0</v>
      </c>
      <c r="JP236" s="27">
        <f t="shared" ref="JP236" si="1218">IF(AND(JP228-JP244&gt;0,JP228-JP244&lt;JO240),JP228-JP244,IF(AND(JP228-JP244&gt;0,JP228-JP244&gt;JO240),JO240,0))</f>
        <v>0</v>
      </c>
      <c r="JQ236" s="27">
        <f t="shared" ref="JQ236" si="1219">IF(AND(JQ228-JQ244&gt;0,JQ228-JQ244&lt;JP240),JQ228-JQ244,IF(AND(JQ228-JQ244&gt;0,JQ228-JQ244&gt;JP240),JP240,0))</f>
        <v>0</v>
      </c>
      <c r="JR236" s="27">
        <f t="shared" ref="JR236" si="1220">IF(AND(JR228-JR244&gt;0,JR228-JR244&lt;JQ240),JR228-JR244,IF(AND(JR228-JR244&gt;0,JR228-JR244&gt;JQ240),JQ240,0))</f>
        <v>0</v>
      </c>
      <c r="JS236" s="27">
        <f t="shared" ref="JS236" si="1221">IF(AND(JS228-JS244&gt;0,JS228-JS244&lt;JR240),JS228-JS244,IF(AND(JS228-JS244&gt;0,JS228-JS244&gt;JR240),JR240,0))</f>
        <v>0</v>
      </c>
      <c r="JT236" s="27">
        <f t="shared" ref="JT236" si="1222">IF(AND(JT228-JT244&gt;0,JT228-JT244&lt;JS240),JT228-JT244,IF(AND(JT228-JT244&gt;0,JT228-JT244&gt;JS240),JS240,0))</f>
        <v>126.84549177444853</v>
      </c>
      <c r="JU236" s="27">
        <f t="shared" ref="JU236" si="1223">IF(AND(JU228-JU244&gt;0,JU228-JU244&lt;JT240),JU228-JU244,IF(AND(JU228-JU244&gt;0,JU228-JU244&gt;JT240),JT240,0))</f>
        <v>0</v>
      </c>
      <c r="JV236" s="27">
        <f t="shared" ref="JV236" si="1224">IF(AND(JV228-JV244&gt;0,JV228-JV244&lt;JU240),JV228-JV244,IF(AND(JV228-JV244&gt;0,JV228-JV244&gt;JU240),JU240,0))</f>
        <v>0</v>
      </c>
      <c r="JW236" s="27">
        <f t="shared" ref="JW236" si="1225">IF(AND(JW228-JW244&gt;0,JW228-JW244&lt;JV240),JW228-JW244,IF(AND(JW228-JW244&gt;0,JW228-JW244&gt;JV240),JV240,0))</f>
        <v>0</v>
      </c>
      <c r="JX236" s="27">
        <f t="shared" ref="JX236" si="1226">IF(AND(JX228-JX244&gt;0,JX228-JX244&lt;JW240),JX228-JX244,IF(AND(JX228-JX244&gt;0,JX228-JX244&gt;JW240),JW240,0))</f>
        <v>0</v>
      </c>
      <c r="JY236" s="27">
        <f t="shared" ref="JY236" si="1227">IF(AND(JY228-JY244&gt;0,JY228-JY244&lt;JX240),JY228-JY244,IF(AND(JY228-JY244&gt;0,JY228-JY244&gt;JX240),JX240,0))</f>
        <v>0</v>
      </c>
      <c r="JZ236" s="27">
        <f t="shared" ref="JZ236" si="1228">IF(AND(JZ228-JZ244&gt;0,JZ228-JZ244&lt;JY240),JZ228-JZ244,IF(AND(JZ228-JZ244&gt;0,JZ228-JZ244&gt;JY240),JY240,0))</f>
        <v>128.78954773506666</v>
      </c>
      <c r="KA236" s="27">
        <f t="shared" ref="KA236" si="1229">IF(AND(KA228-KA244&gt;0,KA228-KA244&lt;JZ240),KA228-KA244,IF(AND(KA228-KA244&gt;0,KA228-KA244&gt;JZ240),JZ240,0))</f>
        <v>174.42075047917035</v>
      </c>
      <c r="KB236" s="27">
        <f t="shared" ref="KB236" si="1230">IF(AND(KB228-KB244&gt;0,KB228-KB244&lt;KA240),KB228-KB244,IF(AND(KB228-KB244&gt;0,KB228-KB244&gt;KA240),KA240,0))</f>
        <v>0</v>
      </c>
      <c r="KC236" s="27">
        <f t="shared" ref="KC236" si="1231">IF(AND(KC228-KC244&gt;0,KC228-KC244&lt;KB240),KC228-KC244,IF(AND(KC228-KC244&gt;0,KC228-KC244&gt;KB240),KB240,0))</f>
        <v>0</v>
      </c>
      <c r="KD236" s="27">
        <f t="shared" ref="KD236" si="1232">IF(AND(KD228-KD244&gt;0,KD228-KD244&lt;KC240),KD228-KD244,IF(AND(KD228-KD244&gt;0,KD228-KD244&gt;KC240),KC240,0))</f>
        <v>0</v>
      </c>
      <c r="KE236" s="27">
        <f t="shared" ref="KE236" si="1233">IF(AND(KE228-KE244&gt;0,KE228-KE244&lt;KD240),KE228-KE244,IF(AND(KE228-KE244&gt;0,KE228-KE244&gt;KD240),KD240,0))</f>
        <v>0</v>
      </c>
      <c r="KF236" s="27">
        <f t="shared" ref="KF236" si="1234">IF(AND(KF228-KF244&gt;0,KF228-KF244&lt;KE240),KF228-KF244,IF(AND(KF228-KF244&gt;0,KF228-KF244&gt;KE240),KE240,0))</f>
        <v>0</v>
      </c>
      <c r="KG236" s="27">
        <f t="shared" ref="KG236" si="1235">IF(AND(KG228-KG244&gt;0,KG228-KG244&lt;KF240),KG228-KG244,IF(AND(KG228-KG244&gt;0,KG228-KG244&gt;KF240),KF240,0))</f>
        <v>126.38315968689997</v>
      </c>
      <c r="KH236" s="27">
        <f t="shared" ref="KH236" si="1236">IF(AND(KH228-KH244&gt;0,KH228-KH244&lt;KG240),KH228-KH244,IF(AND(KH228-KH244&gt;0,KH228-KH244&gt;KG240),KG240,0))</f>
        <v>173.9872788148385</v>
      </c>
      <c r="KI236" s="27">
        <f t="shared" ref="KI236" si="1237">IF(AND(KI228-KI244&gt;0,KI228-KI244&lt;KH240),KI228-KI244,IF(AND(KI228-KI244&gt;0,KI228-KI244&gt;KH240),KH240,0))</f>
        <v>0</v>
      </c>
      <c r="KJ236" s="27">
        <f t="shared" ref="KJ236" si="1238">IF(AND(KJ228-KJ244&gt;0,KJ228-KJ244&lt;KI240),KJ228-KJ244,IF(AND(KJ228-KJ244&gt;0,KJ228-KJ244&gt;KI240),KI240,0))</f>
        <v>0</v>
      </c>
      <c r="KK236" s="27">
        <f t="shared" ref="KK236" si="1239">IF(AND(KK228-KK244&gt;0,KK228-KK244&lt;KJ240),KK228-KK244,IF(AND(KK228-KK244&gt;0,KK228-KK244&gt;KJ240),KJ240,0))</f>
        <v>0</v>
      </c>
      <c r="KL236" s="27">
        <f t="shared" ref="KL236" si="1240">IF(AND(KL228-KL244&gt;0,KL228-KL244&lt;KK240),KL228-KL244,IF(AND(KL228-KL244&gt;0,KL228-KL244&gt;KK240),KK240,0))</f>
        <v>0</v>
      </c>
      <c r="KM236" s="27">
        <f t="shared" ref="KM236" si="1241">IF(AND(KM228-KM244&gt;0,KM228-KM244&lt;KL240),KM228-KM244,IF(AND(KM228-KM244&gt;0,KM228-KM244&gt;KL240),KL240,0))</f>
        <v>0</v>
      </c>
      <c r="KN236" s="27">
        <f t="shared" ref="KN236" si="1242">IF(AND(KN228-KN244&gt;0,KN228-KN244&lt;KM240),KN228-KN244,IF(AND(KN228-KN244&gt;0,KN228-KN244&gt;KM240),KM240,0))</f>
        <v>0</v>
      </c>
      <c r="KO236" s="27">
        <f t="shared" ref="KO236" si="1243">IF(AND(KO228-KO244&gt;0,KO228-KO244&lt;KN240),KO228-KO244,IF(AND(KO228-KO244&gt;0,KO228-KO244&gt;KN240),KN240,0))</f>
        <v>166.02388091812333</v>
      </c>
      <c r="KP236" s="27">
        <f t="shared" ref="KP236" si="1244">IF(AND(KP228-KP244&gt;0,KP228-KP244&lt;KO240),KP228-KP244,IF(AND(KP228-KP244&gt;0,KP228-KP244&gt;KO240),KO240,0))</f>
        <v>0</v>
      </c>
      <c r="KQ236" s="27">
        <f t="shared" ref="KQ236" si="1245">IF(AND(KQ228-KQ244&gt;0,KQ228-KQ244&lt;KP240),KQ228-KQ244,IF(AND(KQ228-KQ244&gt;0,KQ228-KQ244&gt;KP240),KP240,0))</f>
        <v>0</v>
      </c>
      <c r="KR236" s="27">
        <f t="shared" ref="KR236" si="1246">IF(AND(KR228-KR244&gt;0,KR228-KR244&lt;KQ240),KR228-KR244,IF(AND(KR228-KR244&gt;0,KR228-KR244&gt;KQ240),KQ240,0))</f>
        <v>0</v>
      </c>
      <c r="KS236" s="27">
        <f t="shared" ref="KS236" si="1247">IF(AND(KS228-KS244&gt;0,KS228-KS244&lt;KR240),KS228-KS244,IF(AND(KS228-KS244&gt;0,KS228-KS244&gt;KR240),KR240,0))</f>
        <v>0</v>
      </c>
      <c r="KT236" s="27">
        <f t="shared" ref="KT236" si="1248">IF(AND(KT228-KT244&gt;0,KT228-KT244&lt;KS240),KT228-KT244,IF(AND(KT228-KT244&gt;0,KT228-KT244&gt;KS240),KS240,0))</f>
        <v>0</v>
      </c>
      <c r="KU236" s="27">
        <f t="shared" ref="KU236" si="1249">IF(AND(KU228-KU244&gt;0,KU228-KU244&lt;KT240),KU228-KU244,IF(AND(KU228-KU244&gt;0,KU228-KU244&gt;KT240),KT240,0))</f>
        <v>122.20342337613994</v>
      </c>
      <c r="KV236" s="27">
        <f t="shared" ref="KV236" si="1250">IF(AND(KV228-KV244&gt;0,KV228-KV244&lt;KU240),KV228-KV244,IF(AND(KV228-KV244&gt;0,KV228-KV244&gt;KU240),KU240,0))</f>
        <v>172.95397196489685</v>
      </c>
      <c r="KW236" s="27">
        <f t="shared" ref="KW236" si="1251">IF(AND(KW228-KW244&gt;0,KW228-KW244&lt;KV240),KW228-KW244,IF(AND(KW228-KW244&gt;0,KW228-KW244&gt;KV240),KV240,0))</f>
        <v>0</v>
      </c>
      <c r="KX236" s="27">
        <f t="shared" ref="KX236" si="1252">IF(AND(KX228-KX244&gt;0,KX228-KX244&lt;KW240),KX228-KX244,IF(AND(KX228-KX244&gt;0,KX228-KX244&gt;KW240),KW240,0))</f>
        <v>0</v>
      </c>
      <c r="KY236" s="27">
        <f t="shared" ref="KY236" si="1253">IF(AND(KY228-KY244&gt;0,KY228-KY244&lt;KX240),KY228-KY244,IF(AND(KY228-KY244&gt;0,KY228-KY244&gt;KX240),KX240,0))</f>
        <v>0</v>
      </c>
      <c r="KZ236" s="27">
        <f t="shared" ref="KZ236" si="1254">IF(AND(KZ228-KZ244&gt;0,KZ228-KZ244&lt;KY240),KZ228-KZ244,IF(AND(KZ228-KZ244&gt;0,KZ228-KZ244&gt;KY240),KY240,0))</f>
        <v>0</v>
      </c>
      <c r="LA236" s="27">
        <f t="shared" ref="LA236" si="1255">IF(AND(LA228-LA244&gt;0,LA228-LA244&lt;KZ240),LA228-LA244,IF(AND(LA228-LA244&gt;0,LA228-LA244&gt;KZ240),KZ240,0))</f>
        <v>0</v>
      </c>
      <c r="LB236" s="27">
        <f t="shared" ref="LB236" si="1256">IF(AND(LB228-LB244&gt;0,LB228-LB244&lt;LA240),LB228-LB244,IF(AND(LB228-LB244&gt;0,LB228-LB244&gt;LA240),LA240,0))</f>
        <v>0</v>
      </c>
      <c r="LC236" s="27">
        <f t="shared" ref="LC236" si="1257">IF(AND(LC228-LC244&gt;0,LC228-LC244&lt;LB240),LC228-LC244,IF(AND(LC228-LC244&gt;0,LC228-LC244&gt;LB240),LB240,0))</f>
        <v>204.64574366457919</v>
      </c>
      <c r="LD236" s="27">
        <f t="shared" ref="LD236" si="1258">IF(AND(LD228-LD244&gt;0,LD228-LD244&lt;LC240),LD228-LD244,IF(AND(LD228-LD244&gt;0,LD228-LD244&gt;LC240),LC240,0))</f>
        <v>379.81269560332441</v>
      </c>
      <c r="LE236" s="27">
        <f t="shared" ref="LE236" si="1259">IF(AND(LE228-LE244&gt;0,LE228-LE244&lt;LD240),LE228-LE244,IF(AND(LE228-LE244&gt;0,LE228-LE244&gt;LD240),LD240,0))</f>
        <v>175.16381554814507</v>
      </c>
      <c r="LF236" s="27">
        <f t="shared" ref="LF236" si="1260">IF(AND(LF228-LF244&gt;0,LF228-LF244&lt;LE240),LF228-LF244,IF(AND(LF228-LF244&gt;0,LF228-LF244&gt;LE240),LE240,0))</f>
        <v>173.52000973214021</v>
      </c>
      <c r="LG236" s="27">
        <f t="shared" ref="LG236" si="1261">IF(AND(LG228-LG244&gt;0,LG228-LG244&lt;LF240),LG228-LG244,IF(AND(LG228-LG244&gt;0,LG228-LG244&gt;LF240),LF240,0))</f>
        <v>0</v>
      </c>
      <c r="LH236" s="27">
        <f t="shared" ref="LH236" si="1262">IF(AND(LH228-LH244&gt;0,LH228-LH244&lt;LG240),LH228-LH244,IF(AND(LH228-LH244&gt;0,LH228-LH244&gt;LG240),LG240,0))</f>
        <v>0</v>
      </c>
      <c r="LI236" s="27">
        <f t="shared" ref="LI236" si="1263">IF(AND(LI228-LI244&gt;0,LI228-LI244&lt;LH240),LI228-LI244,IF(AND(LI228-LI244&gt;0,LI228-LI244&gt;LH240),LH240,0))</f>
        <v>0</v>
      </c>
      <c r="LJ236" s="27">
        <f t="shared" ref="LJ236" si="1264">IF(AND(LJ228-LJ244&gt;0,LJ228-LJ244&lt;LI240),LJ228-LJ244,IF(AND(LJ228-LJ244&gt;0,LJ228-LJ244&gt;LI240),LI240,0))</f>
        <v>216.44848835191971</v>
      </c>
      <c r="LK236" s="27">
        <f t="shared" ref="LK236" si="1265">IF(AND(LK228-LK244&gt;0,LK228-LK244&lt;LJ240),LK228-LK244,IF(AND(LK228-LK244&gt;0,LK228-LK244&gt;LJ240),LJ240,0))</f>
        <v>379.97456675430624</v>
      </c>
      <c r="LL236" s="27">
        <f t="shared" ref="LL236" si="1266">IF(AND(LL228-LL244&gt;0,LL228-LL244&lt;LK240),LL228-LL244,IF(AND(LL228-LL244&gt;0,LL228-LL244&gt;LK240),LK240,0))</f>
        <v>175.32575303976353</v>
      </c>
      <c r="LM236" s="27">
        <f t="shared" ref="LM236" si="1267">IF(AND(LM228-LM244&gt;0,LM228-LM244&lt;LL240),LM228-LM244,IF(AND(LM228-LM244&gt;0,LM228-LM244&gt;LL240),LL240,0))</f>
        <v>173.68201359158186</v>
      </c>
      <c r="LN236" s="27">
        <f t="shared" ref="LN236" si="1268">IF(AND(LN228-LN244&gt;0,LN228-LN244&lt;LM240),LN228-LN244,IF(AND(LN228-LN244&gt;0,LN228-LN244&gt;LM240),LM240,0))</f>
        <v>0</v>
      </c>
      <c r="LO236" s="27">
        <f t="shared" ref="LO236" si="1269">IF(AND(LO228-LO244&gt;0,LO228-LO244&lt;LN240),LO228-LO244,IF(AND(LO228-LO244&gt;0,LO228-LO244&gt;LN240),LN240,0))</f>
        <v>0</v>
      </c>
      <c r="LP236" s="27">
        <f t="shared" ref="LP236" si="1270">IF(AND(LP228-LP244&gt;0,LP228-LP244&lt;LO240),LP228-LP244,IF(AND(LP228-LP244&gt;0,LP228-LP244&gt;LO240),LO240,0))</f>
        <v>0</v>
      </c>
      <c r="LQ236" s="27">
        <f t="shared" ref="LQ236" si="1271">IF(AND(LQ228-LQ244&gt;0,LQ228-LQ244&lt;LP240),LQ228-LQ244,IF(AND(LQ228-LQ244&gt;0,LQ228-LQ244&gt;LP240),LP240,0))</f>
        <v>217.73323225721285</v>
      </c>
      <c r="LR236" s="27">
        <f t="shared" ref="LR236" si="1272">IF(AND(LR228-LR244&gt;0,LR228-LR244&lt;LQ240),LR228-LR244,IF(AND(LR228-LR244&gt;0,LR228-LR244&gt;LQ240),LQ240,0))</f>
        <v>248.40236443395196</v>
      </c>
      <c r="LS236" s="27">
        <f t="shared" ref="LS236" si="1273">IF(AND(LS228-LS244&gt;0,LS228-LS244&lt;LR240),LS228-LS244,IF(AND(LS228-LS244&gt;0,LS228-LS244&gt;LR240),LR240,0))</f>
        <v>173.26660309167195</v>
      </c>
      <c r="LT236" s="27">
        <f t="shared" ref="LT236" si="1274">IF(AND(LT228-LT244&gt;0,LT228-LT244&lt;LS240),LT228-LT244,IF(AND(LT228-LT244&gt;0,LT228-LT244&gt;LS240),LS240,0))</f>
        <v>171.62201972957598</v>
      </c>
      <c r="LU236" s="27">
        <f t="shared" ref="LU236" si="1275">IF(AND(LU228-LU244&gt;0,LU228-LU244&lt;LT240),LU228-LU244,IF(AND(LU228-LU244&gt;0,LU228-LU244&gt;LT240),LT240,0))</f>
        <v>0</v>
      </c>
      <c r="LV236" s="27">
        <f t="shared" ref="LV236" si="1276">IF(AND(LV228-LV244&gt;0,LV228-LV244&lt;LU240),LV228-LV244,IF(AND(LV228-LV244&gt;0,LV228-LV244&gt;LU240),LU240,0))</f>
        <v>0</v>
      </c>
      <c r="LW236" s="27">
        <f t="shared" ref="LW236" si="1277">IF(AND(LW228-LW244&gt;0,LW228-LW244&lt;LV240),LW228-LW244,IF(AND(LW228-LW244&gt;0,LW228-LW244&gt;LV240),LV240,0))</f>
        <v>0</v>
      </c>
      <c r="LX236" s="27">
        <f t="shared" ref="LX236" si="1278">IF(AND(LX228-LX244&gt;0,LX228-LX244&lt;LW240),LX228-LX244,IF(AND(LX228-LX244&gt;0,LX228-LX244&gt;LW240),LW240,0))</f>
        <v>218.38902029668054</v>
      </c>
      <c r="LY236" s="27">
        <f t="shared" ref="LY236" si="1279">IF(AND(LY228-LY244&gt;0,LY228-LY244&lt;LX240),LY228-LY244,IF(AND(LY228-LY244&gt;0,LY228-LY244&gt;LX240),LX240,0))</f>
        <v>380.69524977928143</v>
      </c>
      <c r="LZ236" s="27">
        <f t="shared" ref="LZ236" si="1280">IF(AND(LZ228-LZ244&gt;0,LZ228-LZ244&lt;LY240),LZ228-LZ244,IF(AND(LZ228-LZ244&gt;0,LZ228-LZ244&gt;LY240),LY240,0))</f>
        <v>173.6137068326355</v>
      </c>
      <c r="MA236" s="27">
        <f t="shared" ref="MA236" si="1281">IF(AND(MA228-MA244&gt;0,MA228-MA244&lt;LZ240),MA228-MA244,IF(AND(MA228-MA244&gt;0,MA228-MA244&gt;LZ240),LZ240,0))</f>
        <v>171.45458744667414</v>
      </c>
      <c r="MB236" s="27">
        <f t="shared" ref="MB236" si="1282">IF(AND(MB228-MB244&gt;0,MB228-MB244&lt;MA240),MB228-MB244,IF(AND(MB228-MB244&gt;0,MB228-MB244&gt;MA240),MA240,0))</f>
        <v>0</v>
      </c>
      <c r="MC236" s="27">
        <f t="shared" ref="MC236" si="1283">IF(AND(MC228-MC244&gt;0,MC228-MC244&lt;MB240),MC228-MC244,IF(AND(MC228-MC244&gt;0,MC228-MC244&gt;MB240),MB240,0))</f>
        <v>0</v>
      </c>
      <c r="MD236" s="27">
        <f t="shared" ref="MD236" si="1284">IF(AND(MD228-MD244&gt;0,MD228-MD244&lt;MC240),MD228-MD244,IF(AND(MD228-MD244&gt;0,MD228-MD244&gt;MC240),MC240,0))</f>
        <v>0</v>
      </c>
      <c r="ME236" s="27">
        <f t="shared" ref="ME236" si="1285">IF(AND(ME228-ME244&gt;0,ME228-ME244&lt;MD240),ME228-ME244,IF(AND(ME228-ME244&gt;0,ME228-ME244&gt;MD240),MD240,0))</f>
        <v>269.08559752082942</v>
      </c>
      <c r="MF236" s="27">
        <f t="shared" ref="MF236" si="1286">IF(AND(MF228-MF244&gt;0,MF228-MF244&lt;ME240),MF228-MF244,IF(AND(MF228-MF244&gt;0,MF228-MF244&gt;ME240),ME240,0))</f>
        <v>476.50828825062456</v>
      </c>
      <c r="MG236" s="27">
        <f t="shared" ref="MG236" si="1287">IF(AND(MG228-MG244&gt;0,MG228-MG244&lt;MF240),MG228-MG244,IF(AND(MG228-MG244&gt;0,MG228-MG244&gt;MF240),MF240,0))</f>
        <v>220.23001294269091</v>
      </c>
      <c r="MH236" s="27">
        <f t="shared" ref="MH236" si="1288">IF(AND(MH228-MH244&gt;0,MH228-MH244&lt;MG240),MH228-MH244,IF(AND(MH228-MH244&gt;0,MH228-MH244&gt;MG240),MG240,0))</f>
        <v>218.08999860021805</v>
      </c>
      <c r="MI236" s="27">
        <f t="shared" ref="MI236" si="1289">IF(AND(MI228-MI244&gt;0,MI228-MI244&lt;MH240),MI228-MI244,IF(AND(MI228-MI244&gt;0,MI228-MI244&gt;MH240),MH240,0))</f>
        <v>0</v>
      </c>
      <c r="MJ236" s="27">
        <f t="shared" ref="MJ236" si="1290">IF(AND(MJ228-MJ244&gt;0,MJ228-MJ244&lt;MI240),MJ228-MJ244,IF(AND(MJ228-MJ244&gt;0,MJ228-MJ244&gt;MI240),MI240,0))</f>
        <v>0</v>
      </c>
      <c r="MK236" s="27">
        <f t="shared" ref="MK236" si="1291">IF(AND(MK228-MK244&gt;0,MK228-MK244&lt;MJ240),MK228-MK244,IF(AND(MK228-MK244&gt;0,MK228-MK244&gt;MJ240),MJ240,0))</f>
        <v>0</v>
      </c>
      <c r="ML236" s="27">
        <f t="shared" ref="ML236" si="1292">IF(AND(ML228-ML244&gt;0,ML228-ML244&lt;MK240),ML228-ML244,IF(AND(ML228-ML244&gt;0,ML228-ML244&gt;MK240),MK240,0))</f>
        <v>0</v>
      </c>
      <c r="MM236" s="27">
        <f t="shared" ref="MM236" si="1293">IF(AND(MM228-MM244&gt;0,MM228-MM244&lt;ML240),MM228-MM244,IF(AND(MM228-MM244&gt;0,MM228-MM244&gt;ML240),ML240,0))</f>
        <v>466.68958626538188</v>
      </c>
      <c r="MN236" s="27">
        <f t="shared" ref="MN236" si="1294">IF(AND(MN228-MN244&gt;0,MN228-MN244&lt;MM240),MN228-MN244,IF(AND(MN228-MN244&gt;0,MN228-MN244&gt;MM240),MM240,0))</f>
        <v>220.48435604227762</v>
      </c>
      <c r="MO236" s="27">
        <f t="shared" ref="MO236" si="1295">IF(AND(MO228-MO244&gt;0,MO228-MO244&lt;MN240),MO228-MO244,IF(AND(MO228-MO244&gt;0,MO228-MO244&gt;MN240),MN240,0))</f>
        <v>218.34444593877731</v>
      </c>
      <c r="MP236" s="27">
        <f t="shared" ref="MP236" si="1296">IF(AND(MP228-MP244&gt;0,MP228-MP244&lt;MO240),MP228-MP244,IF(AND(MP228-MP244&gt;0,MP228-MP244&gt;MO240),MO240,0))</f>
        <v>0</v>
      </c>
      <c r="MQ236" s="27">
        <f t="shared" ref="MQ236" si="1297">IF(AND(MQ228-MQ244&gt;0,MQ228-MQ244&lt;MP240),MQ228-MQ244,IF(AND(MQ228-MQ244&gt;0,MQ228-MQ244&gt;MP240),MP240,0))</f>
        <v>0</v>
      </c>
      <c r="MR236" s="27">
        <f t="shared" ref="MR236" si="1298">IF(AND(MR228-MR244&gt;0,MR228-MR244&lt;MQ240),MR228-MR244,IF(AND(MR228-MR244&gt;0,MR228-MR244&gt;MQ240),MQ240,0))</f>
        <v>0</v>
      </c>
      <c r="MS236" s="27">
        <f t="shared" ref="MS236" si="1299">IF(AND(MS228-MS244&gt;0,MS228-MS244&lt;MR240),MS228-MS244,IF(AND(MS228-MS244&gt;0,MS228-MS244&gt;MR240),MR240,0))</f>
        <v>271.78997166885318</v>
      </c>
      <c r="MT236" s="27">
        <f t="shared" ref="MT236" si="1300">IF(AND(MT228-MT244&gt;0,MT228-MT244&lt;MS240),MT228-MT244,IF(AND(MT228-MT244&gt;0,MT228-MT244&gt;MS240),MS240,0))</f>
        <v>477.12517991717277</v>
      </c>
      <c r="MU236" s="27">
        <f t="shared" ref="MU236" si="1301">IF(AND(MU228-MU244&gt;0,MU228-MU244&lt;MT240),MU228-MU244,IF(AND(MU228-MU244&gt;0,MU228-MU244&gt;MT240),MT240,0))</f>
        <v>217.75908775669438</v>
      </c>
      <c r="MV236" s="27">
        <f t="shared" ref="MV236" si="1302">IF(AND(MV228-MV244&gt;0,MV228-MV244&lt;MU240),MV228-MV244,IF(AND(MV228-MV244&gt;0,MV228-MV244&gt;MU240),MU240,0))</f>
        <v>215.61806073996399</v>
      </c>
      <c r="MW236" s="27">
        <f t="shared" ref="MW236" si="1303">IF(AND(MW228-MW244&gt;0,MW228-MW244&lt;MV240),MW228-MW244,IF(AND(MW228-MW244&gt;0,MW228-MW244&gt;MV240),MV240,0))</f>
        <v>0</v>
      </c>
      <c r="MX236" s="27">
        <f t="shared" ref="MX236" si="1304">IF(AND(MX228-MX244&gt;0,MX228-MX244&lt;MW240),MX228-MX244,IF(AND(MX228-MX244&gt;0,MX228-MX244&gt;MW240),MW240,0))</f>
        <v>0</v>
      </c>
      <c r="MY236" s="27">
        <f t="shared" ref="MY236" si="1305">IF(AND(MY228-MY244&gt;0,MY228-MY244&lt;MX240),MY228-MY244,IF(AND(MY228-MY244&gt;0,MY228-MY244&gt;MX240),MX240,0))</f>
        <v>0</v>
      </c>
      <c r="MZ236" s="27">
        <f t="shared" ref="MZ236" si="1306">IF(AND(MZ228-MZ244&gt;0,MZ228-MZ244&lt;MY240),MZ228-MZ244,IF(AND(MZ228-MZ244&gt;0,MZ228-MZ244&gt;MY240),MY240,0))</f>
        <v>273.32497351314214</v>
      </c>
      <c r="NA236" s="27">
        <f t="shared" ref="NA236" si="1307">IF(AND(NA228-NA244&gt;0,NA228-NA244&lt;MZ240),NA228-NA244,IF(AND(NA228-NA244&gt;0,NA228-NA244&gt;MZ240),MZ240,0))</f>
        <v>477.50921861881869</v>
      </c>
      <c r="NB236" s="27">
        <f t="shared" ref="NB236" si="1308">IF(AND(NB228-NB244&gt;0,NB228-NB244&lt;NA240),NB228-NB244,IF(AND(NB228-NB244&gt;0,NB228-NB244&gt;NA240),NA240,0))</f>
        <v>218.14328385125225</v>
      </c>
      <c r="NC236" s="27">
        <f t="shared" ref="NC236" si="1309">IF(AND(NC228-NC244&gt;0,NC228-NC244&lt;NB240),NC228-NC244,IF(AND(NC228-NC244&gt;0,NC228-NC244&gt;NB240),NB240,0))</f>
        <v>215.55635978303928</v>
      </c>
      <c r="ND236" s="27">
        <f t="shared" ref="ND236" si="1310">IF(AND(ND228-ND244&gt;0,ND228-ND244&lt;NC240),ND228-ND244,IF(AND(ND228-ND244&gt;0,ND228-ND244&gt;NC240),NC240,0))</f>
        <v>0</v>
      </c>
      <c r="NE236" s="27">
        <f t="shared" ref="NE236" si="1311">IF(AND(NE228-NE244&gt;0,NE228-NE244&lt;ND240),NE228-NE244,IF(AND(NE228-NE244&gt;0,NE228-NE244&gt;ND240),ND240,0))</f>
        <v>0</v>
      </c>
      <c r="NF236" s="27">
        <f t="shared" ref="NF236" si="1312">IF(AND(NF228-NF244&gt;0,NF228-NF244&lt;NE240),NF228-NF244,IF(AND(NF228-NF244&gt;0,NF228-NF244&gt;NE240),NE240,0))</f>
        <v>0</v>
      </c>
      <c r="NG236" s="27">
        <f t="shared" ref="NG236" si="1313">IF(AND(NG228-NG244&gt;0,NG228-NG244&lt;NF240),NG228-NG244,IF(AND(NG228-NG244&gt;0,NG228-NG244&gt;NF240),NF240,0))</f>
        <v>0</v>
      </c>
      <c r="NH236" s="27">
        <f t="shared" ref="NH236" si="1314">IF(AND(NH228-NH244&gt;0,NH228-NH244&lt;NG240),NH228-NH244,IF(AND(NH228-NH244&gt;0,NH228-NH244&gt;NG240),NG240,0))</f>
        <v>397.90907205068362</v>
      </c>
      <c r="NI236" s="27">
        <f t="shared" ref="NI236" si="1315">IF(AND(NI228-NI244&gt;0,NI228-NI244&lt;NH240),NI228-NI244,IF(AND(NI228-NI244&gt;0,NI228-NI244&gt;NH240),NH240,0))</f>
        <v>226.43619939350316</v>
      </c>
      <c r="NJ236" s="27">
        <f t="shared" ref="NJ236" si="1316">IF(AND(NJ228-NJ244&gt;0,NJ228-NJ244&lt;NI240),NJ228-NJ244,IF(AND(NJ228-NJ244&gt;0,NJ228-NJ244&gt;NI240),NI240,0))</f>
        <v>223.85267406116722</v>
      </c>
      <c r="NK236" s="27">
        <f t="shared" ref="NK236" si="1317">IF(AND(NK228-NK244&gt;0,NK228-NK244&lt;NJ240),NK228-NK244,IF(AND(NK228-NK244&gt;0,NK228-NK244&gt;NJ240),NJ240,0))</f>
        <v>223.94441696037327</v>
      </c>
      <c r="NL236" s="27">
        <f t="shared" ref="NL236" si="1318">IF(AND(NL228-NL244&gt;0,NL228-NL244&lt;NK240),NL228-NL244,IF(AND(NL228-NL244&gt;0,NL228-NL244&gt;NK240),NK240,0))</f>
        <v>170.50965639112516</v>
      </c>
      <c r="NM236" s="27">
        <f t="shared" ref="NM236" si="1319">IF(AND(NM228-NM244&gt;0,NM228-NM244&lt;NL240),NM228-NM244,IF(AND(NM228-NM244&gt;0,NM228-NM244&gt;NL240),NL240,0))</f>
        <v>0</v>
      </c>
      <c r="NN236" s="27">
        <f t="shared" ref="NN236" si="1320">IF(AND(NN228-NN244&gt;0,NN228-NN244&lt;NM240),NN228-NN244,IF(AND(NN228-NN244&gt;0,NN228-NN244&gt;NM240),NM240,0))</f>
        <v>46.048610007071858</v>
      </c>
      <c r="NO236" s="27">
        <f t="shared" ref="NO236" si="1321">IF(AND(NO228-NO244&gt;0,NO228-NO244&lt;NN240),NO228-NO244,IF(AND(NO228-NO244&gt;0,NO228-NO244&gt;NN240),NN240,0))</f>
        <v>404.22805881125271</v>
      </c>
      <c r="NP236" s="27">
        <f t="shared" ref="NP236" si="1322">IF(AND(NP228-NP244&gt;0,NP228-NP244&lt;NO240),NP228-NP244,IF(AND(NP228-NP244&gt;0,NP228-NP244&gt;NO240),NO240,0))</f>
        <v>226.89209078146996</v>
      </c>
      <c r="NQ236" s="27">
        <f t="shared" ref="NQ236" si="1323">IF(AND(NQ228-NQ244&gt;0,NQ228-NQ244&lt;NP240),NQ228-NQ244,IF(AND(NQ228-NQ244&gt;0,NQ228-NQ244&gt;NP240),NP240,0))</f>
        <v>0</v>
      </c>
      <c r="NR236" s="27">
        <f t="shared" ref="NR236" si="1324">IF(AND(NR228-NR244&gt;0,NR228-NR244&lt;NQ240),NR228-NR244,IF(AND(NR228-NR244&gt;0,NR228-NR244&gt;NQ240),NQ240,0))</f>
        <v>223.22635171171348</v>
      </c>
      <c r="NS236" s="27">
        <f t="shared" ref="NS236" si="1325">IF(AND(NS228-NS244&gt;0,NS228-NS244&lt;NR240),NS228-NS244,IF(AND(NS228-NS244&gt;0,NS228-NS244&gt;NR240),NR240,0))</f>
        <v>170.77746738764196</v>
      </c>
      <c r="NT236" s="27">
        <f t="shared" ref="NT236" si="1326">IF(AND(NT228-NT244&gt;0,NT228-NT244&lt;NS240),NT228-NT244,IF(AND(NT228-NT244&gt;0,NT228-NT244&gt;NS240),NS240,0))</f>
        <v>0</v>
      </c>
      <c r="NU236" s="27">
        <f t="shared" ref="NU236" si="1327">IF(AND(NU228-NU244&gt;0,NU228-NU244&lt;NT240),NU228-NU244,IF(AND(NU228-NU244&gt;0,NU228-NU244&gt;NT240),NT240,0))</f>
        <v>46.584451517311578</v>
      </c>
      <c r="NV236" s="27">
        <f t="shared" ref="NV236" si="1328">IF(AND(NV228-NV244&gt;0,NV228-NV244&lt;NU240),NV228-NV244,IF(AND(NV228-NV244&gt;0,NV228-NV244&gt;NU240),NU240,0))</f>
        <v>404.49619917354852</v>
      </c>
    </row>
    <row r="237" spans="1:386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8"/>
      <c r="K237" s="1"/>
      <c r="L237" s="1"/>
      <c r="M237" s="1"/>
      <c r="N237" s="1"/>
      <c r="O237" s="1"/>
      <c r="P237" s="16" t="str">
        <f>structure!$S$13</f>
        <v>контроль</v>
      </c>
      <c r="Q237" s="33"/>
      <c r="R237" s="36">
        <f>R236-Budget!R99</f>
        <v>0</v>
      </c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</row>
    <row r="238" spans="1:386" s="7" customFormat="1" x14ac:dyDescent="0.25">
      <c r="A238" s="5"/>
      <c r="B238" s="5"/>
      <c r="C238" s="5"/>
      <c r="D238" s="5" t="s">
        <v>174</v>
      </c>
      <c r="E238" s="5"/>
      <c r="F238" s="5"/>
      <c r="G238" s="5" t="str">
        <f>KPI!F96</f>
        <v>Кредитный поток</v>
      </c>
      <c r="H238" s="5"/>
      <c r="I238" s="5"/>
      <c r="J238" s="20" t="str">
        <f>IF($G238="","",INDEX(KPI!$H$11:$H$121,SUMIFS(KPI!$E$11:$E$121,KPI!$F$11:$F$121,$G238)))</f>
        <v>тыс.руб.</v>
      </c>
      <c r="K238" s="5"/>
      <c r="L238" s="5"/>
      <c r="M238" s="5"/>
      <c r="N238" s="5"/>
      <c r="O238" s="5"/>
      <c r="P238" s="5"/>
      <c r="Q238" s="5"/>
      <c r="R238" s="27">
        <f>SUM(T238:NV238)</f>
        <v>1743.8162626688736</v>
      </c>
      <c r="S238" s="5"/>
      <c r="T238" s="27"/>
      <c r="U238" s="27">
        <f>U234-U236</f>
        <v>0</v>
      </c>
      <c r="V238" s="27">
        <f>V234-V236</f>
        <v>0</v>
      </c>
      <c r="W238" s="27">
        <f>W234-W236</f>
        <v>0</v>
      </c>
      <c r="X238" s="27">
        <f t="shared" ref="X238:Z238" si="1329">X234-X236</f>
        <v>0</v>
      </c>
      <c r="Y238" s="27">
        <f t="shared" si="1329"/>
        <v>0</v>
      </c>
      <c r="Z238" s="27">
        <f t="shared" si="1329"/>
        <v>0</v>
      </c>
      <c r="AA238" s="27">
        <f t="shared" ref="AA238:CL238" si="1330">AA234-AA236</f>
        <v>0</v>
      </c>
      <c r="AB238" s="27">
        <f t="shared" si="1330"/>
        <v>0</v>
      </c>
      <c r="AC238" s="27">
        <f t="shared" si="1330"/>
        <v>0</v>
      </c>
      <c r="AD238" s="27">
        <f t="shared" si="1330"/>
        <v>0</v>
      </c>
      <c r="AE238" s="27">
        <f t="shared" si="1330"/>
        <v>0</v>
      </c>
      <c r="AF238" s="27">
        <f t="shared" si="1330"/>
        <v>0</v>
      </c>
      <c r="AG238" s="27">
        <f t="shared" si="1330"/>
        <v>0</v>
      </c>
      <c r="AH238" s="27">
        <f t="shared" si="1330"/>
        <v>0</v>
      </c>
      <c r="AI238" s="27">
        <f t="shared" si="1330"/>
        <v>0</v>
      </c>
      <c r="AJ238" s="27">
        <f t="shared" si="1330"/>
        <v>0</v>
      </c>
      <c r="AK238" s="27">
        <f t="shared" si="1330"/>
        <v>0</v>
      </c>
      <c r="AL238" s="27">
        <f t="shared" si="1330"/>
        <v>0</v>
      </c>
      <c r="AM238" s="27">
        <f t="shared" si="1330"/>
        <v>0</v>
      </c>
      <c r="AN238" s="27">
        <f t="shared" si="1330"/>
        <v>0</v>
      </c>
      <c r="AO238" s="27">
        <f t="shared" si="1330"/>
        <v>0</v>
      </c>
      <c r="AP238" s="27">
        <f t="shared" si="1330"/>
        <v>0</v>
      </c>
      <c r="AQ238" s="27">
        <f t="shared" si="1330"/>
        <v>0</v>
      </c>
      <c r="AR238" s="27">
        <f t="shared" si="1330"/>
        <v>0</v>
      </c>
      <c r="AS238" s="27">
        <f t="shared" si="1330"/>
        <v>0</v>
      </c>
      <c r="AT238" s="27">
        <f t="shared" si="1330"/>
        <v>0</v>
      </c>
      <c r="AU238" s="27">
        <f t="shared" si="1330"/>
        <v>0</v>
      </c>
      <c r="AV238" s="27">
        <f t="shared" si="1330"/>
        <v>0</v>
      </c>
      <c r="AW238" s="27">
        <f t="shared" si="1330"/>
        <v>0</v>
      </c>
      <c r="AX238" s="27">
        <f t="shared" si="1330"/>
        <v>0</v>
      </c>
      <c r="AY238" s="27">
        <f t="shared" si="1330"/>
        <v>0</v>
      </c>
      <c r="AZ238" s="27">
        <f t="shared" si="1330"/>
        <v>0</v>
      </c>
      <c r="BA238" s="27">
        <f t="shared" si="1330"/>
        <v>0</v>
      </c>
      <c r="BB238" s="27">
        <f t="shared" si="1330"/>
        <v>0</v>
      </c>
      <c r="BC238" s="27">
        <f t="shared" si="1330"/>
        <v>0</v>
      </c>
      <c r="BD238" s="27">
        <f t="shared" si="1330"/>
        <v>0</v>
      </c>
      <c r="BE238" s="27">
        <f t="shared" si="1330"/>
        <v>0</v>
      </c>
      <c r="BF238" s="27">
        <f t="shared" si="1330"/>
        <v>0</v>
      </c>
      <c r="BG238" s="27">
        <f t="shared" si="1330"/>
        <v>0</v>
      </c>
      <c r="BH238" s="27">
        <f t="shared" si="1330"/>
        <v>0</v>
      </c>
      <c r="BI238" s="27">
        <f t="shared" si="1330"/>
        <v>0</v>
      </c>
      <c r="BJ238" s="27">
        <f t="shared" si="1330"/>
        <v>0</v>
      </c>
      <c r="BK238" s="27">
        <f t="shared" si="1330"/>
        <v>0</v>
      </c>
      <c r="BL238" s="27">
        <f t="shared" si="1330"/>
        <v>0</v>
      </c>
      <c r="BM238" s="27">
        <f t="shared" si="1330"/>
        <v>0</v>
      </c>
      <c r="BN238" s="27">
        <f t="shared" si="1330"/>
        <v>0</v>
      </c>
      <c r="BO238" s="27">
        <f t="shared" si="1330"/>
        <v>0</v>
      </c>
      <c r="BP238" s="27">
        <f t="shared" si="1330"/>
        <v>0</v>
      </c>
      <c r="BQ238" s="27">
        <f t="shared" si="1330"/>
        <v>0</v>
      </c>
      <c r="BR238" s="27">
        <f t="shared" si="1330"/>
        <v>0</v>
      </c>
      <c r="BS238" s="27">
        <f t="shared" si="1330"/>
        <v>0</v>
      </c>
      <c r="BT238" s="27">
        <f t="shared" si="1330"/>
        <v>0</v>
      </c>
      <c r="BU238" s="27">
        <f t="shared" si="1330"/>
        <v>0</v>
      </c>
      <c r="BV238" s="27">
        <f t="shared" si="1330"/>
        <v>0</v>
      </c>
      <c r="BW238" s="27">
        <f t="shared" si="1330"/>
        <v>0</v>
      </c>
      <c r="BX238" s="27">
        <f t="shared" si="1330"/>
        <v>0</v>
      </c>
      <c r="BY238" s="27">
        <f t="shared" si="1330"/>
        <v>0</v>
      </c>
      <c r="BZ238" s="27">
        <f t="shared" si="1330"/>
        <v>0</v>
      </c>
      <c r="CA238" s="27">
        <f t="shared" si="1330"/>
        <v>0</v>
      </c>
      <c r="CB238" s="27">
        <f t="shared" si="1330"/>
        <v>0</v>
      </c>
      <c r="CC238" s="27">
        <f t="shared" si="1330"/>
        <v>0</v>
      </c>
      <c r="CD238" s="27">
        <f t="shared" si="1330"/>
        <v>0</v>
      </c>
      <c r="CE238" s="27">
        <f t="shared" si="1330"/>
        <v>0</v>
      </c>
      <c r="CF238" s="27">
        <f t="shared" si="1330"/>
        <v>0</v>
      </c>
      <c r="CG238" s="27">
        <f t="shared" si="1330"/>
        <v>0</v>
      </c>
      <c r="CH238" s="27">
        <f t="shared" si="1330"/>
        <v>0</v>
      </c>
      <c r="CI238" s="27">
        <f t="shared" si="1330"/>
        <v>0</v>
      </c>
      <c r="CJ238" s="27">
        <f t="shared" si="1330"/>
        <v>0</v>
      </c>
      <c r="CK238" s="27">
        <f t="shared" si="1330"/>
        <v>0</v>
      </c>
      <c r="CL238" s="27">
        <f t="shared" si="1330"/>
        <v>0</v>
      </c>
      <c r="CM238" s="27">
        <f t="shared" ref="CM238:EX238" si="1331">CM234-CM236</f>
        <v>0</v>
      </c>
      <c r="CN238" s="27">
        <f t="shared" si="1331"/>
        <v>0</v>
      </c>
      <c r="CO238" s="27">
        <f t="shared" si="1331"/>
        <v>0</v>
      </c>
      <c r="CP238" s="27">
        <f t="shared" si="1331"/>
        <v>0</v>
      </c>
      <c r="CQ238" s="27">
        <f t="shared" si="1331"/>
        <v>0</v>
      </c>
      <c r="CR238" s="27">
        <f t="shared" si="1331"/>
        <v>0</v>
      </c>
      <c r="CS238" s="27">
        <f t="shared" si="1331"/>
        <v>0</v>
      </c>
      <c r="CT238" s="27">
        <f t="shared" si="1331"/>
        <v>0</v>
      </c>
      <c r="CU238" s="27">
        <f t="shared" si="1331"/>
        <v>0</v>
      </c>
      <c r="CV238" s="27">
        <f t="shared" si="1331"/>
        <v>0</v>
      </c>
      <c r="CW238" s="27">
        <f t="shared" si="1331"/>
        <v>0</v>
      </c>
      <c r="CX238" s="27">
        <f t="shared" si="1331"/>
        <v>0</v>
      </c>
      <c r="CY238" s="27">
        <f t="shared" si="1331"/>
        <v>0</v>
      </c>
      <c r="CZ238" s="27">
        <f t="shared" si="1331"/>
        <v>0</v>
      </c>
      <c r="DA238" s="27">
        <f t="shared" si="1331"/>
        <v>0</v>
      </c>
      <c r="DB238" s="27">
        <f t="shared" si="1331"/>
        <v>0</v>
      </c>
      <c r="DC238" s="27">
        <f t="shared" si="1331"/>
        <v>0</v>
      </c>
      <c r="DD238" s="27">
        <f t="shared" si="1331"/>
        <v>0</v>
      </c>
      <c r="DE238" s="27">
        <f t="shared" si="1331"/>
        <v>0</v>
      </c>
      <c r="DF238" s="27">
        <f t="shared" si="1331"/>
        <v>0</v>
      </c>
      <c r="DG238" s="27">
        <f t="shared" si="1331"/>
        <v>0</v>
      </c>
      <c r="DH238" s="27">
        <f t="shared" si="1331"/>
        <v>0</v>
      </c>
      <c r="DI238" s="27">
        <f t="shared" si="1331"/>
        <v>0</v>
      </c>
      <c r="DJ238" s="27">
        <f t="shared" si="1331"/>
        <v>0</v>
      </c>
      <c r="DK238" s="27">
        <f t="shared" si="1331"/>
        <v>0</v>
      </c>
      <c r="DL238" s="27">
        <f t="shared" si="1331"/>
        <v>0</v>
      </c>
      <c r="DM238" s="27">
        <f t="shared" si="1331"/>
        <v>0</v>
      </c>
      <c r="DN238" s="27">
        <f t="shared" si="1331"/>
        <v>0</v>
      </c>
      <c r="DO238" s="27">
        <f t="shared" si="1331"/>
        <v>0</v>
      </c>
      <c r="DP238" s="27">
        <f t="shared" si="1331"/>
        <v>0</v>
      </c>
      <c r="DQ238" s="27">
        <f t="shared" si="1331"/>
        <v>0</v>
      </c>
      <c r="DR238" s="27">
        <f t="shared" si="1331"/>
        <v>0</v>
      </c>
      <c r="DS238" s="27">
        <f t="shared" si="1331"/>
        <v>0</v>
      </c>
      <c r="DT238" s="27">
        <f t="shared" si="1331"/>
        <v>0</v>
      </c>
      <c r="DU238" s="27">
        <f t="shared" si="1331"/>
        <v>0</v>
      </c>
      <c r="DV238" s="27">
        <f t="shared" si="1331"/>
        <v>0</v>
      </c>
      <c r="DW238" s="27">
        <f t="shared" si="1331"/>
        <v>0</v>
      </c>
      <c r="DX238" s="27">
        <f t="shared" si="1331"/>
        <v>0</v>
      </c>
      <c r="DY238" s="27">
        <f t="shared" si="1331"/>
        <v>0</v>
      </c>
      <c r="DZ238" s="27">
        <f t="shared" si="1331"/>
        <v>0</v>
      </c>
      <c r="EA238" s="27">
        <f t="shared" si="1331"/>
        <v>0</v>
      </c>
      <c r="EB238" s="27">
        <f t="shared" si="1331"/>
        <v>0</v>
      </c>
      <c r="EC238" s="27">
        <f t="shared" si="1331"/>
        <v>0</v>
      </c>
      <c r="ED238" s="27">
        <f t="shared" si="1331"/>
        <v>0</v>
      </c>
      <c r="EE238" s="27">
        <f t="shared" si="1331"/>
        <v>0</v>
      </c>
      <c r="EF238" s="27">
        <f t="shared" si="1331"/>
        <v>0</v>
      </c>
      <c r="EG238" s="27">
        <f t="shared" si="1331"/>
        <v>0</v>
      </c>
      <c r="EH238" s="27">
        <f t="shared" si="1331"/>
        <v>0</v>
      </c>
      <c r="EI238" s="27">
        <f t="shared" si="1331"/>
        <v>0</v>
      </c>
      <c r="EJ238" s="27">
        <f t="shared" si="1331"/>
        <v>0</v>
      </c>
      <c r="EK238" s="27">
        <f t="shared" si="1331"/>
        <v>0</v>
      </c>
      <c r="EL238" s="27">
        <f t="shared" si="1331"/>
        <v>0</v>
      </c>
      <c r="EM238" s="27">
        <f t="shared" si="1331"/>
        <v>0</v>
      </c>
      <c r="EN238" s="27">
        <f t="shared" si="1331"/>
        <v>0</v>
      </c>
      <c r="EO238" s="27">
        <f t="shared" si="1331"/>
        <v>0</v>
      </c>
      <c r="EP238" s="27">
        <f t="shared" si="1331"/>
        <v>0</v>
      </c>
      <c r="EQ238" s="27">
        <f t="shared" si="1331"/>
        <v>0</v>
      </c>
      <c r="ER238" s="27">
        <f t="shared" si="1331"/>
        <v>0</v>
      </c>
      <c r="ES238" s="27">
        <f t="shared" si="1331"/>
        <v>0</v>
      </c>
      <c r="ET238" s="27">
        <f t="shared" si="1331"/>
        <v>0</v>
      </c>
      <c r="EU238" s="27">
        <f t="shared" si="1331"/>
        <v>0</v>
      </c>
      <c r="EV238" s="27">
        <f t="shared" si="1331"/>
        <v>0</v>
      </c>
      <c r="EW238" s="27">
        <f t="shared" si="1331"/>
        <v>0</v>
      </c>
      <c r="EX238" s="27">
        <f t="shared" si="1331"/>
        <v>0</v>
      </c>
      <c r="EY238" s="27">
        <f t="shared" ref="EY238:HJ238" si="1332">EY234-EY236</f>
        <v>0</v>
      </c>
      <c r="EZ238" s="27">
        <f t="shared" si="1332"/>
        <v>0</v>
      </c>
      <c r="FA238" s="27">
        <f t="shared" si="1332"/>
        <v>0</v>
      </c>
      <c r="FB238" s="27">
        <f t="shared" si="1332"/>
        <v>50.151759846263303</v>
      </c>
      <c r="FC238" s="27">
        <f t="shared" si="1332"/>
        <v>111.32488866666661</v>
      </c>
      <c r="FD238" s="27">
        <f t="shared" si="1332"/>
        <v>-102.51842142477919</v>
      </c>
      <c r="FE238" s="27">
        <f t="shared" si="1332"/>
        <v>-58.958227088150707</v>
      </c>
      <c r="FF238" s="27">
        <f t="shared" si="1332"/>
        <v>0</v>
      </c>
      <c r="FG238" s="27">
        <f t="shared" si="1332"/>
        <v>0</v>
      </c>
      <c r="FH238" s="27">
        <f t="shared" si="1332"/>
        <v>0</v>
      </c>
      <c r="FI238" s="27">
        <f t="shared" si="1332"/>
        <v>0</v>
      </c>
      <c r="FJ238" s="27">
        <f t="shared" si="1332"/>
        <v>0</v>
      </c>
      <c r="FK238" s="27">
        <f t="shared" si="1332"/>
        <v>0</v>
      </c>
      <c r="FL238" s="27">
        <f t="shared" si="1332"/>
        <v>185.52914482930788</v>
      </c>
      <c r="FM238" s="27">
        <f t="shared" si="1332"/>
        <v>-48.178976023801496</v>
      </c>
      <c r="FN238" s="27">
        <f t="shared" si="1332"/>
        <v>-42.334758040544124</v>
      </c>
      <c r="FO238" s="27">
        <f t="shared" si="1332"/>
        <v>-41.164108351216264</v>
      </c>
      <c r="FP238" s="27">
        <f t="shared" si="1332"/>
        <v>71.062950906666259</v>
      </c>
      <c r="FQ238" s="27">
        <f t="shared" si="1332"/>
        <v>94.822950906666577</v>
      </c>
      <c r="FR238" s="27">
        <f t="shared" si="1332"/>
        <v>-101.33159639721032</v>
      </c>
      <c r="FS238" s="27">
        <f t="shared" si="1332"/>
        <v>-118.40560782986847</v>
      </c>
      <c r="FT238" s="27">
        <f t="shared" si="1332"/>
        <v>0</v>
      </c>
      <c r="FU238" s="27">
        <f t="shared" si="1332"/>
        <v>0</v>
      </c>
      <c r="FV238" s="27">
        <f t="shared" si="1332"/>
        <v>0</v>
      </c>
      <c r="FW238" s="27">
        <f t="shared" si="1332"/>
        <v>60.386755549289262</v>
      </c>
      <c r="FX238" s="27">
        <f t="shared" si="1332"/>
        <v>95.931381014193462</v>
      </c>
      <c r="FY238" s="27">
        <f t="shared" si="1332"/>
        <v>-101.41002493536536</v>
      </c>
      <c r="FZ238" s="27">
        <f t="shared" si="1332"/>
        <v>-54.908111628117354</v>
      </c>
      <c r="GA238" s="27">
        <f t="shared" si="1332"/>
        <v>0</v>
      </c>
      <c r="GB238" s="27">
        <f t="shared" si="1332"/>
        <v>0</v>
      </c>
      <c r="GC238" s="27">
        <f t="shared" si="1332"/>
        <v>0</v>
      </c>
      <c r="GD238" s="27">
        <f t="shared" si="1332"/>
        <v>0</v>
      </c>
      <c r="GE238" s="27">
        <f t="shared" si="1332"/>
        <v>0</v>
      </c>
      <c r="GF238" s="27">
        <f t="shared" si="1332"/>
        <v>595.46931357190908</v>
      </c>
      <c r="GG238" s="27">
        <f t="shared" si="1332"/>
        <v>-133.09141362451834</v>
      </c>
      <c r="GH238" s="27">
        <f t="shared" si="1332"/>
        <v>-61.105301319284187</v>
      </c>
      <c r="GI238" s="27">
        <f t="shared" si="1332"/>
        <v>-54.002344475562822</v>
      </c>
      <c r="GJ238" s="27">
        <f t="shared" si="1332"/>
        <v>-52.777076583954674</v>
      </c>
      <c r="GK238" s="27">
        <f t="shared" si="1332"/>
        <v>71.508749541392675</v>
      </c>
      <c r="GL238" s="27">
        <f t="shared" si="1332"/>
        <v>96.456749541393165</v>
      </c>
      <c r="GM238" s="27">
        <f t="shared" si="1332"/>
        <v>-113.13658794694877</v>
      </c>
      <c r="GN238" s="27">
        <f t="shared" si="1332"/>
        <v>-145.59848843535397</v>
      </c>
      <c r="GO238" s="27">
        <f t="shared" si="1332"/>
        <v>-61.211307179808088</v>
      </c>
      <c r="GP238" s="27">
        <f t="shared" si="1332"/>
        <v>405.83319954139307</v>
      </c>
      <c r="GQ238" s="27">
        <f t="shared" si="1332"/>
        <v>-52.469936940057124</v>
      </c>
      <c r="GR238" s="27">
        <f t="shared" si="1332"/>
        <v>71.508749541393058</v>
      </c>
      <c r="GS238" s="27">
        <f t="shared" si="1332"/>
        <v>96.456749541393165</v>
      </c>
      <c r="GT238" s="27">
        <f t="shared" si="1332"/>
        <v>-112.88898666237252</v>
      </c>
      <c r="GU238" s="27">
        <f t="shared" si="1332"/>
        <v>-145.51585319789157</v>
      </c>
      <c r="GV238" s="27">
        <f t="shared" si="1332"/>
        <v>-61.128638075445259</v>
      </c>
      <c r="GW238" s="27">
        <f t="shared" si="1332"/>
        <v>-53.669290795967818</v>
      </c>
      <c r="GX238" s="27">
        <f t="shared" si="1332"/>
        <v>-52.44388640695</v>
      </c>
      <c r="GY238" s="27">
        <f t="shared" si="1332"/>
        <v>71.865149541393805</v>
      </c>
      <c r="GZ238" s="27">
        <f t="shared" si="1332"/>
        <v>96.813149541393628</v>
      </c>
      <c r="HA238" s="27">
        <f t="shared" si="1332"/>
        <v>18.69074677419357</v>
      </c>
      <c r="HB238" s="27">
        <f t="shared" si="1332"/>
        <v>-145.09900603774261</v>
      </c>
      <c r="HC238" s="27">
        <f t="shared" si="1332"/>
        <v>-61.179856016206969</v>
      </c>
      <c r="HD238" s="27">
        <f t="shared" si="1332"/>
        <v>-53.720529727688856</v>
      </c>
      <c r="HE238" s="27">
        <f t="shared" si="1332"/>
        <v>-52.495146338233617</v>
      </c>
      <c r="HF238" s="27">
        <f t="shared" si="1332"/>
        <v>71.865149541393521</v>
      </c>
      <c r="HG238" s="27">
        <f t="shared" si="1332"/>
        <v>96.948284541393619</v>
      </c>
      <c r="HH238" s="27">
        <f t="shared" si="1332"/>
        <v>-112.86727447997751</v>
      </c>
      <c r="HI238" s="27">
        <f t="shared" si="1332"/>
        <v>-145.53724975573488</v>
      </c>
      <c r="HJ238" s="27">
        <f t="shared" si="1332"/>
        <v>-23.477817218942647</v>
      </c>
      <c r="HK238" s="27">
        <f t="shared" ref="HK238:JV238" si="1333">HK234-HK236</f>
        <v>625.47953835796784</v>
      </c>
      <c r="HL238" s="27">
        <f t="shared" si="1333"/>
        <v>-6.0085457416106376</v>
      </c>
      <c r="HM238" s="27">
        <f t="shared" si="1333"/>
        <v>117.90691611219381</v>
      </c>
      <c r="HN238" s="27">
        <f t="shared" si="1333"/>
        <v>145.55761611219324</v>
      </c>
      <c r="HO238" s="27">
        <f t="shared" si="1333"/>
        <v>-102.19394452154002</v>
      </c>
      <c r="HP238" s="27">
        <f t="shared" si="1333"/>
        <v>-138.03499016829673</v>
      </c>
      <c r="HQ238" s="27">
        <f t="shared" si="1333"/>
        <v>-5.1705125475808362</v>
      </c>
      <c r="HR238" s="27">
        <f t="shared" si="1333"/>
        <v>2.0504831121946392</v>
      </c>
      <c r="HS238" s="27">
        <f t="shared" si="1333"/>
        <v>3.4330181121933947</v>
      </c>
      <c r="HT238" s="27">
        <f t="shared" si="1333"/>
        <v>117.90691611219461</v>
      </c>
      <c r="HU238" s="27">
        <f t="shared" si="1333"/>
        <v>605.55761611219327</v>
      </c>
      <c r="HV238" s="27">
        <f t="shared" si="1333"/>
        <v>-101.26228390753292</v>
      </c>
      <c r="HW238" s="27">
        <f t="shared" si="1333"/>
        <v>-137.8364326900913</v>
      </c>
      <c r="HX238" s="27">
        <f t="shared" si="1333"/>
        <v>-4.9718736933581749</v>
      </c>
      <c r="HY238" s="27">
        <f t="shared" si="1333"/>
        <v>2.0504831121942786</v>
      </c>
      <c r="HZ238" s="27">
        <f t="shared" si="1333"/>
        <v>3.433018112193281</v>
      </c>
      <c r="IA238" s="27">
        <f t="shared" si="1333"/>
        <v>118.71772611219427</v>
      </c>
      <c r="IB238" s="27">
        <f t="shared" si="1333"/>
        <v>146.53305347593076</v>
      </c>
      <c r="IC238" s="27">
        <f t="shared" si="1333"/>
        <v>-99.668497969813288</v>
      </c>
      <c r="ID238" s="27">
        <f t="shared" si="1333"/>
        <v>-137.66022439337974</v>
      </c>
      <c r="IE238" s="27">
        <f t="shared" si="1333"/>
        <v>-4.7955931801299485</v>
      </c>
      <c r="IF238" s="27">
        <f t="shared" si="1333"/>
        <v>135.02592047593032</v>
      </c>
      <c r="IG238" s="27">
        <f t="shared" si="1333"/>
        <v>4.4084554759318735</v>
      </c>
      <c r="IH238" s="27">
        <f t="shared" si="1333"/>
        <v>118.8823534759303</v>
      </c>
      <c r="II238" s="27">
        <f t="shared" si="1333"/>
        <v>146.53305347593076</v>
      </c>
      <c r="IJ238" s="27">
        <f t="shared" si="1333"/>
        <v>-99.335578853128538</v>
      </c>
      <c r="IK238" s="27">
        <f t="shared" si="1333"/>
        <v>-137.59339718580503</v>
      </c>
      <c r="IL238" s="27">
        <f t="shared" si="1333"/>
        <v>-4.7287385843585703</v>
      </c>
      <c r="IM238" s="27">
        <f t="shared" si="1333"/>
        <v>3.0259204759311089</v>
      </c>
      <c r="IN238" s="27">
        <f t="shared" si="1333"/>
        <v>4.2978526759312103</v>
      </c>
      <c r="IO238" s="27">
        <f t="shared" si="1333"/>
        <v>118.7717506759314</v>
      </c>
      <c r="IP238" s="27">
        <f t="shared" si="1333"/>
        <v>943.01244997733079</v>
      </c>
      <c r="IQ238" s="27">
        <f t="shared" si="1333"/>
        <v>-102.16394575919207</v>
      </c>
      <c r="IR238" s="27">
        <f t="shared" si="1333"/>
        <v>-138.58820113388856</v>
      </c>
      <c r="IS238" s="27">
        <f t="shared" si="1333"/>
        <v>80.03159523733143</v>
      </c>
      <c r="IT238" s="27">
        <f t="shared" si="1333"/>
        <v>88.32680523733228</v>
      </c>
      <c r="IU238" s="27">
        <f t="shared" si="1333"/>
        <v>89.598737437330954</v>
      </c>
      <c r="IV238" s="27">
        <f t="shared" si="1333"/>
        <v>207.50685237733143</v>
      </c>
      <c r="IW238" s="27">
        <f t="shared" si="1333"/>
        <v>232.94549637733104</v>
      </c>
      <c r="IX238" s="27">
        <f t="shared" si="1333"/>
        <v>-99.549880411665924</v>
      </c>
      <c r="IY238" s="27">
        <f t="shared" si="1333"/>
        <v>-138.39956531211817</v>
      </c>
      <c r="IZ238" s="27">
        <f t="shared" si="1333"/>
        <v>540.03159523733086</v>
      </c>
      <c r="JA238" s="27">
        <f t="shared" si="1333"/>
        <v>88.326805237331371</v>
      </c>
      <c r="JB238" s="27">
        <f t="shared" si="1333"/>
        <v>89.598737437330954</v>
      </c>
      <c r="JC238" s="27">
        <f t="shared" si="1333"/>
        <v>207.50685237733188</v>
      </c>
      <c r="JD238" s="27">
        <f t="shared" si="1333"/>
        <v>232.94549637733104</v>
      </c>
      <c r="JE238" s="27">
        <f t="shared" si="1333"/>
        <v>-97.451081445216019</v>
      </c>
      <c r="JF238" s="27">
        <f t="shared" si="1333"/>
        <v>-138.18609479064793</v>
      </c>
      <c r="JG238" s="27">
        <f t="shared" si="1333"/>
        <v>79.866967873593921</v>
      </c>
      <c r="JH238" s="27">
        <f t="shared" si="1333"/>
        <v>87.498561073593919</v>
      </c>
      <c r="JI238" s="27">
        <f t="shared" si="1333"/>
        <v>220.77049327359265</v>
      </c>
      <c r="JJ238" s="27">
        <f t="shared" si="1333"/>
        <v>206.6786082135938</v>
      </c>
      <c r="JK238" s="27">
        <f t="shared" si="1333"/>
        <v>232.11725221359308</v>
      </c>
      <c r="JL238" s="27">
        <f t="shared" si="1333"/>
        <v>-96.765497146810276</v>
      </c>
      <c r="JM238" s="27">
        <f t="shared" si="1333"/>
        <v>-137.94347991740545</v>
      </c>
      <c r="JN238" s="27">
        <f t="shared" si="1333"/>
        <v>79.866967873593865</v>
      </c>
      <c r="JO238" s="27">
        <f t="shared" si="1333"/>
        <v>87.498561073593976</v>
      </c>
      <c r="JP238" s="27">
        <f t="shared" si="1333"/>
        <v>88.808651239592052</v>
      </c>
      <c r="JQ238" s="27">
        <f t="shared" si="1333"/>
        <v>206.71676617959389</v>
      </c>
      <c r="JR238" s="27">
        <f t="shared" si="1333"/>
        <v>232.1554101795931</v>
      </c>
      <c r="JS238" s="27">
        <f t="shared" si="1333"/>
        <v>613.22066520019348</v>
      </c>
      <c r="JT238" s="27">
        <f t="shared" si="1333"/>
        <v>-126.84549177444853</v>
      </c>
      <c r="JU238" s="27">
        <f t="shared" si="1333"/>
        <v>105.80187136347308</v>
      </c>
      <c r="JV238" s="27">
        <f t="shared" si="1333"/>
        <v>113.43346456347257</v>
      </c>
      <c r="JW238" s="27">
        <f t="shared" ref="JW238:MH238" si="1334">JW234-JW236</f>
        <v>114.74355472947315</v>
      </c>
      <c r="JX238" s="27">
        <f t="shared" si="1334"/>
        <v>269.14703857947291</v>
      </c>
      <c r="JY238" s="27">
        <f t="shared" si="1334"/>
        <v>295.3488418994728</v>
      </c>
      <c r="JZ238" s="27">
        <f t="shared" si="1334"/>
        <v>-128.78954773506666</v>
      </c>
      <c r="KA238" s="27">
        <f t="shared" si="1334"/>
        <v>-174.42075047917035</v>
      </c>
      <c r="KB238" s="27">
        <f t="shared" si="1334"/>
        <v>105.80187136347303</v>
      </c>
      <c r="KC238" s="27">
        <f t="shared" si="1334"/>
        <v>573.43346456347263</v>
      </c>
      <c r="KD238" s="27">
        <f t="shared" si="1334"/>
        <v>114.7435547294732</v>
      </c>
      <c r="KE238" s="27">
        <f t="shared" si="1334"/>
        <v>269.14703857947245</v>
      </c>
      <c r="KF238" s="27">
        <f t="shared" si="1334"/>
        <v>295.34884189947292</v>
      </c>
      <c r="KG238" s="27">
        <f t="shared" si="1334"/>
        <v>-126.38315968689997</v>
      </c>
      <c r="KH238" s="27">
        <f t="shared" si="1334"/>
        <v>-173.9872788148385</v>
      </c>
      <c r="KI238" s="27">
        <f t="shared" si="1334"/>
        <v>105.80187136347291</v>
      </c>
      <c r="KJ238" s="27">
        <f t="shared" si="1334"/>
        <v>113.74198225194584</v>
      </c>
      <c r="KK238" s="27">
        <f t="shared" si="1334"/>
        <v>115.05207241794636</v>
      </c>
      <c r="KL238" s="27">
        <f t="shared" si="1334"/>
        <v>269.45555626794567</v>
      </c>
      <c r="KM238" s="27">
        <f t="shared" si="1334"/>
        <v>295.65735958794608</v>
      </c>
      <c r="KN238" s="27">
        <f t="shared" si="1334"/>
        <v>0</v>
      </c>
      <c r="KO238" s="27">
        <f t="shared" si="1334"/>
        <v>-166.02388091812333</v>
      </c>
      <c r="KP238" s="27">
        <f t="shared" si="1334"/>
        <v>105.88144125594634</v>
      </c>
      <c r="KQ238" s="27">
        <f t="shared" si="1334"/>
        <v>113.74198225194624</v>
      </c>
      <c r="KR238" s="27">
        <f t="shared" si="1334"/>
        <v>115.05207241794682</v>
      </c>
      <c r="KS238" s="27">
        <f t="shared" si="1334"/>
        <v>269.45555626794533</v>
      </c>
      <c r="KT238" s="27">
        <f t="shared" si="1334"/>
        <v>296.06286368694606</v>
      </c>
      <c r="KU238" s="27">
        <f t="shared" si="1334"/>
        <v>-122.20342337613994</v>
      </c>
      <c r="KV238" s="27">
        <f t="shared" si="1334"/>
        <v>-172.95397196489685</v>
      </c>
      <c r="KW238" s="27">
        <f t="shared" si="1334"/>
        <v>105.8814412559459</v>
      </c>
      <c r="KX238" s="27">
        <f t="shared" si="1334"/>
        <v>796.93190027194646</v>
      </c>
      <c r="KY238" s="27">
        <f t="shared" si="1334"/>
        <v>19.922092302666726</v>
      </c>
      <c r="KZ238" s="27">
        <f t="shared" si="1334"/>
        <v>23.702621307667926</v>
      </c>
      <c r="LA238" s="27">
        <f t="shared" si="1334"/>
        <v>58.014506607666988</v>
      </c>
      <c r="LB238" s="27">
        <f t="shared" si="1334"/>
        <v>8.2622729226667104</v>
      </c>
      <c r="LC238" s="27">
        <f t="shared" si="1334"/>
        <v>-204.64574366457919</v>
      </c>
      <c r="LD238" s="27">
        <f t="shared" si="1334"/>
        <v>-379.81269560332441</v>
      </c>
      <c r="LE238" s="27">
        <f t="shared" si="1334"/>
        <v>-175.16381554814507</v>
      </c>
      <c r="LF238" s="27">
        <f t="shared" si="1334"/>
        <v>-173.52000973214021</v>
      </c>
      <c r="LG238" s="27">
        <f t="shared" si="1334"/>
        <v>23.702621307668466</v>
      </c>
      <c r="LH238" s="27">
        <f t="shared" si="1334"/>
        <v>518.01450660766568</v>
      </c>
      <c r="LI238" s="27">
        <f t="shared" si="1334"/>
        <v>8.2622729226678473</v>
      </c>
      <c r="LJ238" s="27">
        <f t="shared" si="1334"/>
        <v>-216.44848835191971</v>
      </c>
      <c r="LK238" s="27">
        <f t="shared" si="1334"/>
        <v>-379.97456675430624</v>
      </c>
      <c r="LL238" s="27">
        <f t="shared" si="1334"/>
        <v>-175.32575303976353</v>
      </c>
      <c r="LM238" s="27">
        <f t="shared" si="1334"/>
        <v>-173.68201359158186</v>
      </c>
      <c r="LN238" s="27">
        <f t="shared" si="1334"/>
        <v>26.056076009193561</v>
      </c>
      <c r="LO238" s="27">
        <f t="shared" si="1334"/>
        <v>60.367961309193646</v>
      </c>
      <c r="LP238" s="27">
        <f t="shared" si="1334"/>
        <v>10.615727624193596</v>
      </c>
      <c r="LQ238" s="27">
        <f t="shared" si="1334"/>
        <v>-217.73323225721285</v>
      </c>
      <c r="LR238" s="27">
        <f t="shared" si="1334"/>
        <v>-248.40236443395196</v>
      </c>
      <c r="LS238" s="27">
        <f t="shared" si="1334"/>
        <v>-173.26660309167195</v>
      </c>
      <c r="LT238" s="27">
        <f t="shared" si="1334"/>
        <v>-171.62201972957598</v>
      </c>
      <c r="LU238" s="27">
        <f t="shared" si="1334"/>
        <v>26.056076009193447</v>
      </c>
      <c r="LV238" s="27">
        <f t="shared" si="1334"/>
        <v>60.367961309193987</v>
      </c>
      <c r="LW238" s="27">
        <f t="shared" si="1334"/>
        <v>10.615727624192687</v>
      </c>
      <c r="LX238" s="27">
        <f t="shared" si="1334"/>
        <v>-218.38902029668054</v>
      </c>
      <c r="LY238" s="27">
        <f t="shared" si="1334"/>
        <v>-380.69524977928143</v>
      </c>
      <c r="LZ238" s="27">
        <f t="shared" si="1334"/>
        <v>-173.6137068326355</v>
      </c>
      <c r="MA238" s="27">
        <f t="shared" si="1334"/>
        <v>-171.45458744667414</v>
      </c>
      <c r="MB238" s="27">
        <f t="shared" si="1334"/>
        <v>707.57718869869427</v>
      </c>
      <c r="MC238" s="27">
        <f t="shared" si="1334"/>
        <v>64.826950992692673</v>
      </c>
      <c r="MD238" s="27">
        <f t="shared" si="1334"/>
        <v>20.221500102695302</v>
      </c>
      <c r="ME238" s="27">
        <f t="shared" si="1334"/>
        <v>-269.08559752082942</v>
      </c>
      <c r="MF238" s="27">
        <f t="shared" si="1334"/>
        <v>-476.50828825062456</v>
      </c>
      <c r="MG238" s="27">
        <f t="shared" si="1334"/>
        <v>-220.23001294269091</v>
      </c>
      <c r="MH238" s="27">
        <f t="shared" si="1334"/>
        <v>-218.08999860021805</v>
      </c>
      <c r="MI238" s="27">
        <f t="shared" ref="MI238:NV238" si="1335">MI234-MI236</f>
        <v>20.221500102693994</v>
      </c>
      <c r="MJ238" s="27">
        <f t="shared" si="1335"/>
        <v>64.82695099269273</v>
      </c>
      <c r="MK238" s="27">
        <f t="shared" si="1335"/>
        <v>20.221500102694847</v>
      </c>
      <c r="ML238" s="27">
        <f t="shared" si="1335"/>
        <v>179.14248362269268</v>
      </c>
      <c r="MM238" s="27">
        <f t="shared" si="1335"/>
        <v>-466.68958626538188</v>
      </c>
      <c r="MN238" s="27">
        <f t="shared" si="1335"/>
        <v>-220.48435604227762</v>
      </c>
      <c r="MO238" s="27">
        <f t="shared" si="1335"/>
        <v>-218.34444593877731</v>
      </c>
      <c r="MP238" s="27">
        <f t="shared" si="1335"/>
        <v>20.221500102692858</v>
      </c>
      <c r="MQ238" s="27">
        <f t="shared" si="1335"/>
        <v>64.826950992694719</v>
      </c>
      <c r="MR238" s="27">
        <f t="shared" si="1335"/>
        <v>23.309569779692424</v>
      </c>
      <c r="MS238" s="27">
        <f t="shared" si="1335"/>
        <v>-271.78997166885318</v>
      </c>
      <c r="MT238" s="27">
        <f t="shared" si="1335"/>
        <v>-477.12517991717277</v>
      </c>
      <c r="MU238" s="27">
        <f t="shared" si="1335"/>
        <v>-217.75908775669438</v>
      </c>
      <c r="MV238" s="27">
        <f t="shared" si="1335"/>
        <v>-215.61806073996399</v>
      </c>
      <c r="MW238" s="27">
        <f t="shared" si="1335"/>
        <v>155.38913967216666</v>
      </c>
      <c r="MX238" s="27">
        <f t="shared" si="1335"/>
        <v>67.994590562166934</v>
      </c>
      <c r="MY238" s="27">
        <f t="shared" si="1335"/>
        <v>23.389139672165925</v>
      </c>
      <c r="MZ238" s="27">
        <f t="shared" si="1335"/>
        <v>-273.32497351314214</v>
      </c>
      <c r="NA238" s="27">
        <f t="shared" si="1335"/>
        <v>-477.50921861881869</v>
      </c>
      <c r="NB238" s="27">
        <f t="shared" si="1335"/>
        <v>-218.14328385125225</v>
      </c>
      <c r="NC238" s="27">
        <f t="shared" si="1335"/>
        <v>-215.55635978303928</v>
      </c>
      <c r="ND238" s="27">
        <f t="shared" si="1335"/>
        <v>23.835194181067095</v>
      </c>
      <c r="NE238" s="27">
        <f t="shared" si="1335"/>
        <v>68.440645071066513</v>
      </c>
      <c r="NF238" s="27">
        <f t="shared" si="1335"/>
        <v>23.835194181067209</v>
      </c>
      <c r="NG238" s="27">
        <f t="shared" si="1335"/>
        <v>402.04701784606652</v>
      </c>
      <c r="NH238" s="27">
        <f t="shared" si="1335"/>
        <v>-397.90907205068362</v>
      </c>
      <c r="NI238" s="27">
        <f t="shared" si="1335"/>
        <v>-226.43619939350316</v>
      </c>
      <c r="NJ238" s="27">
        <f t="shared" si="1335"/>
        <v>-223.85267406116722</v>
      </c>
      <c r="NK238" s="27">
        <f t="shared" si="1335"/>
        <v>-223.94441696037327</v>
      </c>
      <c r="NL238" s="27">
        <f t="shared" si="1335"/>
        <v>-170.50965639112516</v>
      </c>
      <c r="NM238" s="27">
        <f t="shared" si="1335"/>
        <v>182.64462898706634</v>
      </c>
      <c r="NN238" s="27">
        <f t="shared" si="1335"/>
        <v>-46.048610007071858</v>
      </c>
      <c r="NO238" s="27">
        <f t="shared" si="1335"/>
        <v>-404.22805881125271</v>
      </c>
      <c r="NP238" s="27">
        <f t="shared" si="1335"/>
        <v>-226.89209078146996</v>
      </c>
      <c r="NQ238" s="27">
        <f t="shared" si="1335"/>
        <v>234.80130721986694</v>
      </c>
      <c r="NR238" s="27">
        <f t="shared" si="1335"/>
        <v>-223.22635171171348</v>
      </c>
      <c r="NS238" s="27">
        <f t="shared" si="1335"/>
        <v>-170.77746738764196</v>
      </c>
      <c r="NT238" s="27">
        <f t="shared" si="1335"/>
        <v>182.64462898706776</v>
      </c>
      <c r="NU238" s="27">
        <f t="shared" si="1335"/>
        <v>-46.584451517311578</v>
      </c>
      <c r="NV238" s="27">
        <f t="shared" si="1335"/>
        <v>-404.49619917354852</v>
      </c>
    </row>
    <row r="239" spans="1:386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8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</row>
    <row r="240" spans="1:386" s="7" customFormat="1" x14ac:dyDescent="0.25">
      <c r="A240" s="5"/>
      <c r="B240" s="5"/>
      <c r="C240" s="5"/>
      <c r="D240" s="5" t="s">
        <v>174</v>
      </c>
      <c r="E240" s="5"/>
      <c r="F240" s="5"/>
      <c r="G240" s="5" t="str">
        <f>KPI!F97</f>
        <v>Кредитный портфель на конец периода</v>
      </c>
      <c r="H240" s="5"/>
      <c r="I240" s="5"/>
      <c r="J240" s="20" t="str">
        <f>IF($G240="","",INDEX(KPI!$H$11:$H$121,SUMIFS(KPI!$E$11:$E$121,KPI!$F$11:$F$121,$G240)))</f>
        <v>тыс.руб.</v>
      </c>
      <c r="K240" s="5"/>
      <c r="L240" s="5"/>
      <c r="M240" s="5"/>
      <c r="N240" s="5"/>
      <c r="O240" s="5"/>
      <c r="P240" s="5"/>
      <c r="Q240" s="5"/>
      <c r="R240" s="5"/>
      <c r="S240" s="5"/>
      <c r="T240" s="27">
        <v>0</v>
      </c>
      <c r="U240" s="27">
        <f>SUM(U238:U238)</f>
        <v>0</v>
      </c>
      <c r="V240" s="27">
        <f>V232+V238</f>
        <v>0</v>
      </c>
      <c r="W240" s="27">
        <f>W232+W238</f>
        <v>0</v>
      </c>
      <c r="X240" s="27">
        <f t="shared" ref="X240:Z240" si="1336">X232+X238</f>
        <v>0</v>
      </c>
      <c r="Y240" s="27">
        <f t="shared" si="1336"/>
        <v>0</v>
      </c>
      <c r="Z240" s="27">
        <f t="shared" si="1336"/>
        <v>0</v>
      </c>
      <c r="AA240" s="27">
        <f t="shared" ref="AA240:CL240" si="1337">AA232+AA238</f>
        <v>0</v>
      </c>
      <c r="AB240" s="27">
        <f t="shared" si="1337"/>
        <v>0</v>
      </c>
      <c r="AC240" s="27">
        <f t="shared" si="1337"/>
        <v>0</v>
      </c>
      <c r="AD240" s="27">
        <f t="shared" si="1337"/>
        <v>0</v>
      </c>
      <c r="AE240" s="27">
        <f t="shared" si="1337"/>
        <v>0</v>
      </c>
      <c r="AF240" s="27">
        <f t="shared" si="1337"/>
        <v>0</v>
      </c>
      <c r="AG240" s="27">
        <f t="shared" si="1337"/>
        <v>0</v>
      </c>
      <c r="AH240" s="27">
        <f t="shared" si="1337"/>
        <v>0</v>
      </c>
      <c r="AI240" s="27">
        <f t="shared" si="1337"/>
        <v>0</v>
      </c>
      <c r="AJ240" s="27">
        <f t="shared" si="1337"/>
        <v>0</v>
      </c>
      <c r="AK240" s="27">
        <f t="shared" si="1337"/>
        <v>0</v>
      </c>
      <c r="AL240" s="27">
        <f t="shared" si="1337"/>
        <v>0</v>
      </c>
      <c r="AM240" s="27">
        <f t="shared" si="1337"/>
        <v>0</v>
      </c>
      <c r="AN240" s="27">
        <f t="shared" si="1337"/>
        <v>0</v>
      </c>
      <c r="AO240" s="27">
        <f t="shared" si="1337"/>
        <v>0</v>
      </c>
      <c r="AP240" s="27">
        <f t="shared" si="1337"/>
        <v>0</v>
      </c>
      <c r="AQ240" s="27">
        <f t="shared" si="1337"/>
        <v>0</v>
      </c>
      <c r="AR240" s="27">
        <f t="shared" si="1337"/>
        <v>0</v>
      </c>
      <c r="AS240" s="27">
        <f t="shared" si="1337"/>
        <v>0</v>
      </c>
      <c r="AT240" s="27">
        <f t="shared" si="1337"/>
        <v>0</v>
      </c>
      <c r="AU240" s="27">
        <f t="shared" si="1337"/>
        <v>0</v>
      </c>
      <c r="AV240" s="27">
        <f t="shared" si="1337"/>
        <v>0</v>
      </c>
      <c r="AW240" s="27">
        <f t="shared" si="1337"/>
        <v>0</v>
      </c>
      <c r="AX240" s="27">
        <f t="shared" si="1337"/>
        <v>0</v>
      </c>
      <c r="AY240" s="27">
        <f t="shared" si="1337"/>
        <v>0</v>
      </c>
      <c r="AZ240" s="27">
        <f t="shared" si="1337"/>
        <v>0</v>
      </c>
      <c r="BA240" s="27">
        <f t="shared" si="1337"/>
        <v>0</v>
      </c>
      <c r="BB240" s="27">
        <f t="shared" si="1337"/>
        <v>0</v>
      </c>
      <c r="BC240" s="27">
        <f t="shared" si="1337"/>
        <v>0</v>
      </c>
      <c r="BD240" s="27">
        <f t="shared" si="1337"/>
        <v>0</v>
      </c>
      <c r="BE240" s="27">
        <f t="shared" si="1337"/>
        <v>0</v>
      </c>
      <c r="BF240" s="27">
        <f t="shared" si="1337"/>
        <v>0</v>
      </c>
      <c r="BG240" s="27">
        <f t="shared" si="1337"/>
        <v>0</v>
      </c>
      <c r="BH240" s="27">
        <f t="shared" si="1337"/>
        <v>0</v>
      </c>
      <c r="BI240" s="27">
        <f t="shared" si="1337"/>
        <v>0</v>
      </c>
      <c r="BJ240" s="27">
        <f t="shared" si="1337"/>
        <v>0</v>
      </c>
      <c r="BK240" s="27">
        <f t="shared" si="1337"/>
        <v>0</v>
      </c>
      <c r="BL240" s="27">
        <f t="shared" si="1337"/>
        <v>0</v>
      </c>
      <c r="BM240" s="27">
        <f t="shared" si="1337"/>
        <v>0</v>
      </c>
      <c r="BN240" s="27">
        <f t="shared" si="1337"/>
        <v>0</v>
      </c>
      <c r="BO240" s="27">
        <f t="shared" si="1337"/>
        <v>0</v>
      </c>
      <c r="BP240" s="27">
        <f t="shared" si="1337"/>
        <v>0</v>
      </c>
      <c r="BQ240" s="27">
        <f t="shared" si="1337"/>
        <v>0</v>
      </c>
      <c r="BR240" s="27">
        <f t="shared" si="1337"/>
        <v>0</v>
      </c>
      <c r="BS240" s="27">
        <f t="shared" si="1337"/>
        <v>0</v>
      </c>
      <c r="BT240" s="27">
        <f t="shared" si="1337"/>
        <v>0</v>
      </c>
      <c r="BU240" s="27">
        <f t="shared" si="1337"/>
        <v>0</v>
      </c>
      <c r="BV240" s="27">
        <f t="shared" si="1337"/>
        <v>0</v>
      </c>
      <c r="BW240" s="27">
        <f t="shared" si="1337"/>
        <v>0</v>
      </c>
      <c r="BX240" s="27">
        <f t="shared" si="1337"/>
        <v>0</v>
      </c>
      <c r="BY240" s="27">
        <f t="shared" si="1337"/>
        <v>0</v>
      </c>
      <c r="BZ240" s="27">
        <f t="shared" si="1337"/>
        <v>0</v>
      </c>
      <c r="CA240" s="27">
        <f t="shared" si="1337"/>
        <v>0</v>
      </c>
      <c r="CB240" s="27">
        <f t="shared" si="1337"/>
        <v>0</v>
      </c>
      <c r="CC240" s="27">
        <f t="shared" si="1337"/>
        <v>0</v>
      </c>
      <c r="CD240" s="27">
        <f t="shared" si="1337"/>
        <v>0</v>
      </c>
      <c r="CE240" s="27">
        <f t="shared" si="1337"/>
        <v>0</v>
      </c>
      <c r="CF240" s="27">
        <f t="shared" si="1337"/>
        <v>0</v>
      </c>
      <c r="CG240" s="27">
        <f t="shared" si="1337"/>
        <v>0</v>
      </c>
      <c r="CH240" s="27">
        <f t="shared" si="1337"/>
        <v>0</v>
      </c>
      <c r="CI240" s="27">
        <f t="shared" si="1337"/>
        <v>0</v>
      </c>
      <c r="CJ240" s="27">
        <f t="shared" si="1337"/>
        <v>0</v>
      </c>
      <c r="CK240" s="27">
        <f t="shared" si="1337"/>
        <v>0</v>
      </c>
      <c r="CL240" s="27">
        <f t="shared" si="1337"/>
        <v>0</v>
      </c>
      <c r="CM240" s="27">
        <f t="shared" ref="CM240:EX240" si="1338">CM232+CM238</f>
        <v>0</v>
      </c>
      <c r="CN240" s="27">
        <f t="shared" si="1338"/>
        <v>0</v>
      </c>
      <c r="CO240" s="27">
        <f t="shared" si="1338"/>
        <v>0</v>
      </c>
      <c r="CP240" s="27">
        <f t="shared" si="1338"/>
        <v>0</v>
      </c>
      <c r="CQ240" s="27">
        <f t="shared" si="1338"/>
        <v>0</v>
      </c>
      <c r="CR240" s="27">
        <f t="shared" si="1338"/>
        <v>0</v>
      </c>
      <c r="CS240" s="27">
        <f t="shared" si="1338"/>
        <v>0</v>
      </c>
      <c r="CT240" s="27">
        <f t="shared" si="1338"/>
        <v>0</v>
      </c>
      <c r="CU240" s="27">
        <f t="shared" si="1338"/>
        <v>0</v>
      </c>
      <c r="CV240" s="27">
        <f t="shared" si="1338"/>
        <v>0</v>
      </c>
      <c r="CW240" s="27">
        <f t="shared" si="1338"/>
        <v>0</v>
      </c>
      <c r="CX240" s="27">
        <f t="shared" si="1338"/>
        <v>0</v>
      </c>
      <c r="CY240" s="27">
        <f t="shared" si="1338"/>
        <v>0</v>
      </c>
      <c r="CZ240" s="27">
        <f t="shared" si="1338"/>
        <v>0</v>
      </c>
      <c r="DA240" s="27">
        <f t="shared" si="1338"/>
        <v>0</v>
      </c>
      <c r="DB240" s="27">
        <f t="shared" si="1338"/>
        <v>0</v>
      </c>
      <c r="DC240" s="27">
        <f t="shared" si="1338"/>
        <v>0</v>
      </c>
      <c r="DD240" s="27">
        <f t="shared" si="1338"/>
        <v>0</v>
      </c>
      <c r="DE240" s="27">
        <f t="shared" si="1338"/>
        <v>0</v>
      </c>
      <c r="DF240" s="27">
        <f t="shared" si="1338"/>
        <v>0</v>
      </c>
      <c r="DG240" s="27">
        <f t="shared" si="1338"/>
        <v>0</v>
      </c>
      <c r="DH240" s="27">
        <f t="shared" si="1338"/>
        <v>0</v>
      </c>
      <c r="DI240" s="27">
        <f t="shared" si="1338"/>
        <v>0</v>
      </c>
      <c r="DJ240" s="27">
        <f t="shared" si="1338"/>
        <v>0</v>
      </c>
      <c r="DK240" s="27">
        <f t="shared" si="1338"/>
        <v>0</v>
      </c>
      <c r="DL240" s="27">
        <f t="shared" si="1338"/>
        <v>0</v>
      </c>
      <c r="DM240" s="27">
        <f t="shared" si="1338"/>
        <v>0</v>
      </c>
      <c r="DN240" s="27">
        <f t="shared" si="1338"/>
        <v>0</v>
      </c>
      <c r="DO240" s="27">
        <f t="shared" si="1338"/>
        <v>0</v>
      </c>
      <c r="DP240" s="27">
        <f t="shared" si="1338"/>
        <v>0</v>
      </c>
      <c r="DQ240" s="27">
        <f t="shared" si="1338"/>
        <v>0</v>
      </c>
      <c r="DR240" s="27">
        <f t="shared" si="1338"/>
        <v>0</v>
      </c>
      <c r="DS240" s="27">
        <f t="shared" si="1338"/>
        <v>0</v>
      </c>
      <c r="DT240" s="27">
        <f t="shared" si="1338"/>
        <v>0</v>
      </c>
      <c r="DU240" s="27">
        <f t="shared" si="1338"/>
        <v>0</v>
      </c>
      <c r="DV240" s="27">
        <f t="shared" si="1338"/>
        <v>0</v>
      </c>
      <c r="DW240" s="27">
        <f t="shared" si="1338"/>
        <v>0</v>
      </c>
      <c r="DX240" s="27">
        <f t="shared" si="1338"/>
        <v>0</v>
      </c>
      <c r="DY240" s="27">
        <f t="shared" si="1338"/>
        <v>0</v>
      </c>
      <c r="DZ240" s="27">
        <f t="shared" si="1338"/>
        <v>0</v>
      </c>
      <c r="EA240" s="27">
        <f t="shared" si="1338"/>
        <v>0</v>
      </c>
      <c r="EB240" s="27">
        <f t="shared" si="1338"/>
        <v>0</v>
      </c>
      <c r="EC240" s="27">
        <f t="shared" si="1338"/>
        <v>0</v>
      </c>
      <c r="ED240" s="27">
        <f t="shared" si="1338"/>
        <v>0</v>
      </c>
      <c r="EE240" s="27">
        <f t="shared" si="1338"/>
        <v>0</v>
      </c>
      <c r="EF240" s="27">
        <f t="shared" si="1338"/>
        <v>0</v>
      </c>
      <c r="EG240" s="27">
        <f t="shared" si="1338"/>
        <v>0</v>
      </c>
      <c r="EH240" s="27">
        <f t="shared" si="1338"/>
        <v>0</v>
      </c>
      <c r="EI240" s="27">
        <f t="shared" si="1338"/>
        <v>0</v>
      </c>
      <c r="EJ240" s="27">
        <f t="shared" si="1338"/>
        <v>0</v>
      </c>
      <c r="EK240" s="27">
        <f t="shared" si="1338"/>
        <v>0</v>
      </c>
      <c r="EL240" s="27">
        <f t="shared" si="1338"/>
        <v>0</v>
      </c>
      <c r="EM240" s="27">
        <f t="shared" si="1338"/>
        <v>0</v>
      </c>
      <c r="EN240" s="27">
        <f t="shared" si="1338"/>
        <v>0</v>
      </c>
      <c r="EO240" s="27">
        <f t="shared" si="1338"/>
        <v>0</v>
      </c>
      <c r="EP240" s="27">
        <f t="shared" si="1338"/>
        <v>0</v>
      </c>
      <c r="EQ240" s="27">
        <f t="shared" si="1338"/>
        <v>0</v>
      </c>
      <c r="ER240" s="27">
        <f t="shared" si="1338"/>
        <v>0</v>
      </c>
      <c r="ES240" s="27">
        <f t="shared" si="1338"/>
        <v>0</v>
      </c>
      <c r="ET240" s="27">
        <f t="shared" si="1338"/>
        <v>0</v>
      </c>
      <c r="EU240" s="27">
        <f t="shared" si="1338"/>
        <v>0</v>
      </c>
      <c r="EV240" s="27">
        <f t="shared" si="1338"/>
        <v>0</v>
      </c>
      <c r="EW240" s="27">
        <f t="shared" si="1338"/>
        <v>0</v>
      </c>
      <c r="EX240" s="27">
        <f t="shared" si="1338"/>
        <v>0</v>
      </c>
      <c r="EY240" s="27">
        <f t="shared" ref="EY240:HJ240" si="1339">EY232+EY238</f>
        <v>0</v>
      </c>
      <c r="EZ240" s="27">
        <f t="shared" si="1339"/>
        <v>0</v>
      </c>
      <c r="FA240" s="27">
        <f t="shared" si="1339"/>
        <v>0</v>
      </c>
      <c r="FB240" s="27">
        <f t="shared" si="1339"/>
        <v>50.151759846263303</v>
      </c>
      <c r="FC240" s="27">
        <f t="shared" si="1339"/>
        <v>161.4766485129299</v>
      </c>
      <c r="FD240" s="27">
        <f t="shared" si="1339"/>
        <v>58.958227088150707</v>
      </c>
      <c r="FE240" s="27">
        <f t="shared" si="1339"/>
        <v>0</v>
      </c>
      <c r="FF240" s="27">
        <f t="shared" si="1339"/>
        <v>0</v>
      </c>
      <c r="FG240" s="27">
        <f t="shared" si="1339"/>
        <v>0</v>
      </c>
      <c r="FH240" s="27">
        <f t="shared" si="1339"/>
        <v>0</v>
      </c>
      <c r="FI240" s="27">
        <f t="shared" si="1339"/>
        <v>0</v>
      </c>
      <c r="FJ240" s="27">
        <f t="shared" si="1339"/>
        <v>0</v>
      </c>
      <c r="FK240" s="27">
        <f t="shared" si="1339"/>
        <v>0</v>
      </c>
      <c r="FL240" s="27">
        <f t="shared" si="1339"/>
        <v>185.52914482930788</v>
      </c>
      <c r="FM240" s="27">
        <f t="shared" si="1339"/>
        <v>137.35016880550637</v>
      </c>
      <c r="FN240" s="27">
        <f t="shared" si="1339"/>
        <v>95.01541076496224</v>
      </c>
      <c r="FO240" s="27">
        <f t="shared" si="1339"/>
        <v>53.851302413745977</v>
      </c>
      <c r="FP240" s="27">
        <f t="shared" si="1339"/>
        <v>124.91425332041223</v>
      </c>
      <c r="FQ240" s="27">
        <f t="shared" si="1339"/>
        <v>219.73720422707879</v>
      </c>
      <c r="FR240" s="27">
        <f t="shared" si="1339"/>
        <v>118.40560782986847</v>
      </c>
      <c r="FS240" s="27">
        <f t="shared" si="1339"/>
        <v>0</v>
      </c>
      <c r="FT240" s="27">
        <f t="shared" si="1339"/>
        <v>0</v>
      </c>
      <c r="FU240" s="27">
        <f t="shared" si="1339"/>
        <v>0</v>
      </c>
      <c r="FV240" s="27">
        <f t="shared" si="1339"/>
        <v>0</v>
      </c>
      <c r="FW240" s="27">
        <f t="shared" si="1339"/>
        <v>60.386755549289262</v>
      </c>
      <c r="FX240" s="27">
        <f t="shared" si="1339"/>
        <v>156.31813656348271</v>
      </c>
      <c r="FY240" s="27">
        <f t="shared" si="1339"/>
        <v>54.908111628117354</v>
      </c>
      <c r="FZ240" s="27">
        <f t="shared" si="1339"/>
        <v>0</v>
      </c>
      <c r="GA240" s="27">
        <f t="shared" si="1339"/>
        <v>0</v>
      </c>
      <c r="GB240" s="27">
        <f t="shared" si="1339"/>
        <v>0</v>
      </c>
      <c r="GC240" s="27">
        <f t="shared" si="1339"/>
        <v>0</v>
      </c>
      <c r="GD240" s="27">
        <f t="shared" si="1339"/>
        <v>0</v>
      </c>
      <c r="GE240" s="27">
        <f t="shared" si="1339"/>
        <v>0</v>
      </c>
      <c r="GF240" s="27">
        <f t="shared" si="1339"/>
        <v>595.46931357190908</v>
      </c>
      <c r="GG240" s="27">
        <f t="shared" si="1339"/>
        <v>462.37789994739074</v>
      </c>
      <c r="GH240" s="27">
        <f t="shared" si="1339"/>
        <v>401.27259862810655</v>
      </c>
      <c r="GI240" s="27">
        <f t="shared" si="1339"/>
        <v>347.27025415254371</v>
      </c>
      <c r="GJ240" s="27">
        <f t="shared" si="1339"/>
        <v>294.49317756858903</v>
      </c>
      <c r="GK240" s="27">
        <f t="shared" si="1339"/>
        <v>366.00192710998169</v>
      </c>
      <c r="GL240" s="27">
        <f t="shared" si="1339"/>
        <v>462.45867665137484</v>
      </c>
      <c r="GM240" s="27">
        <f t="shared" si="1339"/>
        <v>349.32208870442605</v>
      </c>
      <c r="GN240" s="27">
        <f t="shared" si="1339"/>
        <v>203.72360026907208</v>
      </c>
      <c r="GO240" s="27">
        <f t="shared" si="1339"/>
        <v>142.51229308926401</v>
      </c>
      <c r="GP240" s="27">
        <f t="shared" si="1339"/>
        <v>548.34549263065708</v>
      </c>
      <c r="GQ240" s="27">
        <f t="shared" si="1339"/>
        <v>495.87555569059998</v>
      </c>
      <c r="GR240" s="27">
        <f t="shared" si="1339"/>
        <v>567.38430523199304</v>
      </c>
      <c r="GS240" s="27">
        <f t="shared" si="1339"/>
        <v>663.84105477338619</v>
      </c>
      <c r="GT240" s="27">
        <f t="shared" si="1339"/>
        <v>550.95206811101366</v>
      </c>
      <c r="GU240" s="27">
        <f t="shared" si="1339"/>
        <v>405.43621491312206</v>
      </c>
      <c r="GV240" s="27">
        <f t="shared" si="1339"/>
        <v>344.30757683767678</v>
      </c>
      <c r="GW240" s="27">
        <f t="shared" si="1339"/>
        <v>290.63828604170897</v>
      </c>
      <c r="GX240" s="27">
        <f t="shared" si="1339"/>
        <v>238.19439963475895</v>
      </c>
      <c r="GY240" s="27">
        <f t="shared" si="1339"/>
        <v>310.05954917615276</v>
      </c>
      <c r="GZ240" s="27">
        <f t="shared" si="1339"/>
        <v>406.87269871754637</v>
      </c>
      <c r="HA240" s="27">
        <f t="shared" si="1339"/>
        <v>425.56344549173991</v>
      </c>
      <c r="HB240" s="27">
        <f t="shared" si="1339"/>
        <v>280.46443945399733</v>
      </c>
      <c r="HC240" s="27">
        <f t="shared" si="1339"/>
        <v>219.28458343779036</v>
      </c>
      <c r="HD240" s="27">
        <f t="shared" si="1339"/>
        <v>165.56405371010152</v>
      </c>
      <c r="HE240" s="27">
        <f t="shared" si="1339"/>
        <v>113.06890737186791</v>
      </c>
      <c r="HF240" s="27">
        <f t="shared" si="1339"/>
        <v>184.93405691326143</v>
      </c>
      <c r="HG240" s="27">
        <f t="shared" si="1339"/>
        <v>281.88234145465503</v>
      </c>
      <c r="HH240" s="27">
        <f t="shared" si="1339"/>
        <v>169.01506697467752</v>
      </c>
      <c r="HI240" s="27">
        <f t="shared" si="1339"/>
        <v>23.477817218942647</v>
      </c>
      <c r="HJ240" s="27">
        <f t="shared" si="1339"/>
        <v>0</v>
      </c>
      <c r="HK240" s="27">
        <f t="shared" ref="HK240:JV240" si="1340">HK232+HK238</f>
        <v>625.47953835796784</v>
      </c>
      <c r="HL240" s="27">
        <f t="shared" si="1340"/>
        <v>619.47099261635719</v>
      </c>
      <c r="HM240" s="27">
        <f t="shared" si="1340"/>
        <v>737.37790872855101</v>
      </c>
      <c r="HN240" s="27">
        <f t="shared" si="1340"/>
        <v>882.93552484074428</v>
      </c>
      <c r="HO240" s="27">
        <f t="shared" si="1340"/>
        <v>780.74158031920422</v>
      </c>
      <c r="HP240" s="27">
        <f t="shared" si="1340"/>
        <v>642.70659015090746</v>
      </c>
      <c r="HQ240" s="27">
        <f t="shared" si="1340"/>
        <v>637.53607760332659</v>
      </c>
      <c r="HR240" s="27">
        <f t="shared" si="1340"/>
        <v>639.58656071552127</v>
      </c>
      <c r="HS240" s="27">
        <f t="shared" si="1340"/>
        <v>643.01957882771467</v>
      </c>
      <c r="HT240" s="27">
        <f t="shared" si="1340"/>
        <v>760.92649493990928</v>
      </c>
      <c r="HU240" s="27">
        <f t="shared" si="1340"/>
        <v>1366.4841110521024</v>
      </c>
      <c r="HV240" s="27">
        <f t="shared" si="1340"/>
        <v>1265.2218271445695</v>
      </c>
      <c r="HW240" s="27">
        <f t="shared" si="1340"/>
        <v>1127.3853944544783</v>
      </c>
      <c r="HX240" s="27">
        <f t="shared" si="1340"/>
        <v>1122.41352076112</v>
      </c>
      <c r="HY240" s="27">
        <f t="shared" si="1340"/>
        <v>1124.4640038733144</v>
      </c>
      <c r="HZ240" s="27">
        <f t="shared" si="1340"/>
        <v>1127.8970219855078</v>
      </c>
      <c r="IA240" s="27">
        <f t="shared" si="1340"/>
        <v>1246.614748097702</v>
      </c>
      <c r="IB240" s="27">
        <f t="shared" si="1340"/>
        <v>1393.1478015736327</v>
      </c>
      <c r="IC240" s="27">
        <f t="shared" si="1340"/>
        <v>1293.4793036038195</v>
      </c>
      <c r="ID240" s="27">
        <f t="shared" si="1340"/>
        <v>1155.8190792104397</v>
      </c>
      <c r="IE240" s="27">
        <f t="shared" si="1340"/>
        <v>1151.0234860303096</v>
      </c>
      <c r="IF240" s="27">
        <f t="shared" si="1340"/>
        <v>1286.0494065062398</v>
      </c>
      <c r="IG240" s="27">
        <f t="shared" si="1340"/>
        <v>1290.4578619821718</v>
      </c>
      <c r="IH240" s="27">
        <f t="shared" si="1340"/>
        <v>1409.3402154581022</v>
      </c>
      <c r="II240" s="27">
        <f t="shared" si="1340"/>
        <v>1555.8732689340329</v>
      </c>
      <c r="IJ240" s="27">
        <f t="shared" si="1340"/>
        <v>1456.5376900809044</v>
      </c>
      <c r="IK240" s="27">
        <f t="shared" si="1340"/>
        <v>1318.9442928950994</v>
      </c>
      <c r="IL240" s="27">
        <f t="shared" si="1340"/>
        <v>1314.2155543107408</v>
      </c>
      <c r="IM240" s="27">
        <f t="shared" si="1340"/>
        <v>1317.2414747866719</v>
      </c>
      <c r="IN240" s="27">
        <f t="shared" si="1340"/>
        <v>1321.5393274626031</v>
      </c>
      <c r="IO240" s="27">
        <f t="shared" si="1340"/>
        <v>1440.3110781385344</v>
      </c>
      <c r="IP240" s="27">
        <f t="shared" si="1340"/>
        <v>2383.323528115865</v>
      </c>
      <c r="IQ240" s="27">
        <f t="shared" si="1340"/>
        <v>2281.1595823566731</v>
      </c>
      <c r="IR240" s="27">
        <f t="shared" si="1340"/>
        <v>2142.5713812227846</v>
      </c>
      <c r="IS240" s="27">
        <f t="shared" si="1340"/>
        <v>2222.6029764601162</v>
      </c>
      <c r="IT240" s="27">
        <f t="shared" si="1340"/>
        <v>2310.9297816974486</v>
      </c>
      <c r="IU240" s="27">
        <f t="shared" si="1340"/>
        <v>2400.5285191347793</v>
      </c>
      <c r="IV240" s="27">
        <f t="shared" si="1340"/>
        <v>2608.0353715121109</v>
      </c>
      <c r="IW240" s="27">
        <f t="shared" si="1340"/>
        <v>2840.9808678894419</v>
      </c>
      <c r="IX240" s="27">
        <f t="shared" si="1340"/>
        <v>2741.4309874777759</v>
      </c>
      <c r="IY240" s="27">
        <f t="shared" si="1340"/>
        <v>2603.0314221656577</v>
      </c>
      <c r="IZ240" s="27">
        <f t="shared" si="1340"/>
        <v>3143.0630174029884</v>
      </c>
      <c r="JA240" s="27">
        <f t="shared" si="1340"/>
        <v>3231.3898226403198</v>
      </c>
      <c r="JB240" s="27">
        <f t="shared" si="1340"/>
        <v>3320.9885600776506</v>
      </c>
      <c r="JC240" s="27">
        <f t="shared" si="1340"/>
        <v>3528.4954124549827</v>
      </c>
      <c r="JD240" s="27">
        <f t="shared" si="1340"/>
        <v>3761.4409088323137</v>
      </c>
      <c r="JE240" s="27">
        <f t="shared" si="1340"/>
        <v>3663.9898273870976</v>
      </c>
      <c r="JF240" s="27">
        <f t="shared" si="1340"/>
        <v>3525.8037325964497</v>
      </c>
      <c r="JG240" s="27">
        <f t="shared" si="1340"/>
        <v>3605.6707004700438</v>
      </c>
      <c r="JH240" s="27">
        <f t="shared" si="1340"/>
        <v>3693.1692615436377</v>
      </c>
      <c r="JI240" s="27">
        <f t="shared" si="1340"/>
        <v>3913.9397548172306</v>
      </c>
      <c r="JJ240" s="27">
        <f t="shared" si="1340"/>
        <v>4120.6183630308242</v>
      </c>
      <c r="JK240" s="27">
        <f t="shared" si="1340"/>
        <v>4352.7356152444172</v>
      </c>
      <c r="JL240" s="27">
        <f t="shared" si="1340"/>
        <v>4255.9701180976072</v>
      </c>
      <c r="JM240" s="27">
        <f t="shared" si="1340"/>
        <v>4118.0266381802021</v>
      </c>
      <c r="JN240" s="27">
        <f t="shared" si="1340"/>
        <v>4197.8936060537962</v>
      </c>
      <c r="JO240" s="27">
        <f t="shared" si="1340"/>
        <v>4285.3921671273902</v>
      </c>
      <c r="JP240" s="27">
        <f t="shared" si="1340"/>
        <v>4374.2008183669823</v>
      </c>
      <c r="JQ240" s="27">
        <f t="shared" si="1340"/>
        <v>4580.9175845465761</v>
      </c>
      <c r="JR240" s="27">
        <f t="shared" si="1340"/>
        <v>4813.0729947261689</v>
      </c>
      <c r="JS240" s="27">
        <f t="shared" si="1340"/>
        <v>5426.2936599263621</v>
      </c>
      <c r="JT240" s="27">
        <f t="shared" si="1340"/>
        <v>5299.4481681519137</v>
      </c>
      <c r="JU240" s="27">
        <f t="shared" si="1340"/>
        <v>5405.2500395153866</v>
      </c>
      <c r="JV240" s="27">
        <f t="shared" si="1340"/>
        <v>5518.6835040788592</v>
      </c>
      <c r="JW240" s="27">
        <f t="shared" ref="JW240:MH240" si="1341">JW232+JW238</f>
        <v>5633.4270588083327</v>
      </c>
      <c r="JX240" s="27">
        <f t="shared" si="1341"/>
        <v>5902.5740973878055</v>
      </c>
      <c r="JY240" s="27">
        <f t="shared" si="1341"/>
        <v>6197.9229392872785</v>
      </c>
      <c r="JZ240" s="27">
        <f t="shared" si="1341"/>
        <v>6069.1333915522118</v>
      </c>
      <c r="KA240" s="27">
        <f t="shared" si="1341"/>
        <v>5894.7126410730416</v>
      </c>
      <c r="KB240" s="27">
        <f t="shared" si="1341"/>
        <v>6000.5145124365145</v>
      </c>
      <c r="KC240" s="27">
        <f t="shared" si="1341"/>
        <v>6573.9479769999871</v>
      </c>
      <c r="KD240" s="27">
        <f t="shared" si="1341"/>
        <v>6688.6915317294606</v>
      </c>
      <c r="KE240" s="27">
        <f t="shared" si="1341"/>
        <v>6957.8385703089334</v>
      </c>
      <c r="KF240" s="27">
        <f t="shared" si="1341"/>
        <v>7253.1874122084064</v>
      </c>
      <c r="KG240" s="27">
        <f t="shared" si="1341"/>
        <v>7126.804252521506</v>
      </c>
      <c r="KH240" s="27">
        <f t="shared" si="1341"/>
        <v>6952.8169737066673</v>
      </c>
      <c r="KI240" s="27">
        <f t="shared" si="1341"/>
        <v>7058.6188450701402</v>
      </c>
      <c r="KJ240" s="27">
        <f t="shared" si="1341"/>
        <v>7172.3608273220862</v>
      </c>
      <c r="KK240" s="27">
        <f t="shared" si="1341"/>
        <v>7287.4128997400321</v>
      </c>
      <c r="KL240" s="27">
        <f t="shared" si="1341"/>
        <v>7556.8684560079782</v>
      </c>
      <c r="KM240" s="27">
        <f t="shared" si="1341"/>
        <v>7852.5258155959245</v>
      </c>
      <c r="KN240" s="27">
        <f t="shared" si="1341"/>
        <v>7852.5258155959245</v>
      </c>
      <c r="KO240" s="27">
        <f t="shared" si="1341"/>
        <v>7686.5019346778008</v>
      </c>
      <c r="KP240" s="27">
        <f t="shared" si="1341"/>
        <v>7792.3833759337467</v>
      </c>
      <c r="KQ240" s="27">
        <f t="shared" si="1341"/>
        <v>7906.1253581856927</v>
      </c>
      <c r="KR240" s="27">
        <f t="shared" si="1341"/>
        <v>8021.1774306036396</v>
      </c>
      <c r="KS240" s="27">
        <f t="shared" si="1341"/>
        <v>8290.6329868715857</v>
      </c>
      <c r="KT240" s="27">
        <f t="shared" si="1341"/>
        <v>8586.6958505585317</v>
      </c>
      <c r="KU240" s="27">
        <f t="shared" si="1341"/>
        <v>8464.4924271823911</v>
      </c>
      <c r="KV240" s="27">
        <f t="shared" si="1341"/>
        <v>8291.5384552174946</v>
      </c>
      <c r="KW240" s="27">
        <f t="shared" si="1341"/>
        <v>8397.4198964734405</v>
      </c>
      <c r="KX240" s="27">
        <f t="shared" si="1341"/>
        <v>9194.3517967453863</v>
      </c>
      <c r="KY240" s="27">
        <f t="shared" si="1341"/>
        <v>9214.2738890480523</v>
      </c>
      <c r="KZ240" s="27">
        <f t="shared" si="1341"/>
        <v>9237.9765103557202</v>
      </c>
      <c r="LA240" s="27">
        <f t="shared" si="1341"/>
        <v>9295.9910169633877</v>
      </c>
      <c r="LB240" s="27">
        <f t="shared" si="1341"/>
        <v>9304.2532898860536</v>
      </c>
      <c r="LC240" s="27">
        <f t="shared" si="1341"/>
        <v>9099.607546221474</v>
      </c>
      <c r="LD240" s="27">
        <f t="shared" si="1341"/>
        <v>8719.7948506181492</v>
      </c>
      <c r="LE240" s="27">
        <f t="shared" si="1341"/>
        <v>8544.6310350700041</v>
      </c>
      <c r="LF240" s="27">
        <f t="shared" si="1341"/>
        <v>8371.1110253378647</v>
      </c>
      <c r="LG240" s="27">
        <f t="shared" si="1341"/>
        <v>8394.8136466455326</v>
      </c>
      <c r="LH240" s="27">
        <f t="shared" si="1341"/>
        <v>8912.8281532531983</v>
      </c>
      <c r="LI240" s="27">
        <f t="shared" si="1341"/>
        <v>8921.090426175866</v>
      </c>
      <c r="LJ240" s="27">
        <f t="shared" si="1341"/>
        <v>8704.6419378239461</v>
      </c>
      <c r="LK240" s="27">
        <f t="shared" si="1341"/>
        <v>8324.6673710696396</v>
      </c>
      <c r="LL240" s="27">
        <f t="shared" si="1341"/>
        <v>8149.3416180298764</v>
      </c>
      <c r="LM240" s="27">
        <f t="shared" si="1341"/>
        <v>7975.6596044382941</v>
      </c>
      <c r="LN240" s="27">
        <f t="shared" si="1341"/>
        <v>8001.715680447488</v>
      </c>
      <c r="LO240" s="27">
        <f t="shared" si="1341"/>
        <v>8062.0836417566816</v>
      </c>
      <c r="LP240" s="27">
        <f t="shared" si="1341"/>
        <v>8072.6993693808754</v>
      </c>
      <c r="LQ240" s="27">
        <f t="shared" si="1341"/>
        <v>7854.9661371236625</v>
      </c>
      <c r="LR240" s="27">
        <f t="shared" si="1341"/>
        <v>7606.5637726897103</v>
      </c>
      <c r="LS240" s="27">
        <f t="shared" si="1341"/>
        <v>7433.2971695980386</v>
      </c>
      <c r="LT240" s="27">
        <f t="shared" si="1341"/>
        <v>7261.6751498684625</v>
      </c>
      <c r="LU240" s="27">
        <f t="shared" si="1341"/>
        <v>7287.7312258776556</v>
      </c>
      <c r="LV240" s="27">
        <f t="shared" si="1341"/>
        <v>7348.0991871868491</v>
      </c>
      <c r="LW240" s="27">
        <f t="shared" si="1341"/>
        <v>7358.714914811042</v>
      </c>
      <c r="LX240" s="27">
        <f t="shared" si="1341"/>
        <v>7140.3258945143616</v>
      </c>
      <c r="LY240" s="27">
        <f t="shared" si="1341"/>
        <v>6759.6306447350798</v>
      </c>
      <c r="LZ240" s="27">
        <f t="shared" si="1341"/>
        <v>6586.0169379024446</v>
      </c>
      <c r="MA240" s="27">
        <f t="shared" si="1341"/>
        <v>6414.5623504557707</v>
      </c>
      <c r="MB240" s="27">
        <f t="shared" si="1341"/>
        <v>7122.1395391544647</v>
      </c>
      <c r="MC240" s="27">
        <f t="shared" si="1341"/>
        <v>7186.9664901471569</v>
      </c>
      <c r="MD240" s="27">
        <f t="shared" si="1341"/>
        <v>7207.1879902498522</v>
      </c>
      <c r="ME240" s="27">
        <f t="shared" si="1341"/>
        <v>6938.1023927290225</v>
      </c>
      <c r="MF240" s="27">
        <f t="shared" si="1341"/>
        <v>6461.5941044783976</v>
      </c>
      <c r="MG240" s="27">
        <f t="shared" si="1341"/>
        <v>6241.3640915357064</v>
      </c>
      <c r="MH240" s="27">
        <f t="shared" si="1341"/>
        <v>6023.2740929354886</v>
      </c>
      <c r="MI240" s="27">
        <f t="shared" ref="MI240:NV240" si="1342">MI232+MI238</f>
        <v>6043.495593038183</v>
      </c>
      <c r="MJ240" s="27">
        <f t="shared" si="1342"/>
        <v>6108.3225440308761</v>
      </c>
      <c r="MK240" s="27">
        <f t="shared" si="1342"/>
        <v>6128.5440441335713</v>
      </c>
      <c r="ML240" s="27">
        <f t="shared" si="1342"/>
        <v>6307.6865277562638</v>
      </c>
      <c r="MM240" s="27">
        <f t="shared" si="1342"/>
        <v>5840.9969414908819</v>
      </c>
      <c r="MN240" s="27">
        <f t="shared" si="1342"/>
        <v>5620.5125854486041</v>
      </c>
      <c r="MO240" s="27">
        <f t="shared" si="1342"/>
        <v>5402.1681395098267</v>
      </c>
      <c r="MP240" s="27">
        <f t="shared" si="1342"/>
        <v>5422.3896396125192</v>
      </c>
      <c r="MQ240" s="27">
        <f t="shared" si="1342"/>
        <v>5487.2165906052142</v>
      </c>
      <c r="MR240" s="27">
        <f t="shared" si="1342"/>
        <v>5510.5261603849067</v>
      </c>
      <c r="MS240" s="27">
        <f t="shared" si="1342"/>
        <v>5238.7361887160532</v>
      </c>
      <c r="MT240" s="27">
        <f t="shared" si="1342"/>
        <v>4761.61100879888</v>
      </c>
      <c r="MU240" s="27">
        <f t="shared" si="1342"/>
        <v>4543.8519210421855</v>
      </c>
      <c r="MV240" s="27">
        <f t="shared" si="1342"/>
        <v>4328.2338603022217</v>
      </c>
      <c r="MW240" s="27">
        <f t="shared" si="1342"/>
        <v>4483.6229999743882</v>
      </c>
      <c r="MX240" s="27">
        <f t="shared" si="1342"/>
        <v>4551.6175905365553</v>
      </c>
      <c r="MY240" s="27">
        <f t="shared" si="1342"/>
        <v>4575.0067302087209</v>
      </c>
      <c r="MZ240" s="27">
        <f t="shared" si="1342"/>
        <v>4301.6817566955788</v>
      </c>
      <c r="NA240" s="27">
        <f t="shared" si="1342"/>
        <v>3824.1725380767602</v>
      </c>
      <c r="NB240" s="27">
        <f t="shared" si="1342"/>
        <v>3606.0292542255079</v>
      </c>
      <c r="NC240" s="27">
        <f t="shared" si="1342"/>
        <v>3390.4728944424687</v>
      </c>
      <c r="ND240" s="27">
        <f t="shared" si="1342"/>
        <v>3414.3080886235357</v>
      </c>
      <c r="NE240" s="27">
        <f t="shared" si="1342"/>
        <v>3482.7487336946024</v>
      </c>
      <c r="NF240" s="27">
        <f t="shared" si="1342"/>
        <v>3506.5839278756694</v>
      </c>
      <c r="NG240" s="27">
        <f t="shared" si="1342"/>
        <v>3908.6309457217358</v>
      </c>
      <c r="NH240" s="27">
        <f t="shared" si="1342"/>
        <v>3510.721873671052</v>
      </c>
      <c r="NI240" s="27">
        <f t="shared" si="1342"/>
        <v>3284.2856742775489</v>
      </c>
      <c r="NJ240" s="27">
        <f t="shared" si="1342"/>
        <v>3060.4330002163815</v>
      </c>
      <c r="NK240" s="27">
        <f t="shared" si="1342"/>
        <v>2836.488583256008</v>
      </c>
      <c r="NL240" s="27">
        <f t="shared" si="1342"/>
        <v>2665.9789268648829</v>
      </c>
      <c r="NM240" s="27">
        <f t="shared" si="1342"/>
        <v>2848.6235558519493</v>
      </c>
      <c r="NN240" s="27">
        <f t="shared" si="1342"/>
        <v>2802.5749458448772</v>
      </c>
      <c r="NO240" s="27">
        <f t="shared" si="1342"/>
        <v>2398.3468870336246</v>
      </c>
      <c r="NP240" s="27">
        <f t="shared" si="1342"/>
        <v>2171.4547962521547</v>
      </c>
      <c r="NQ240" s="27">
        <f t="shared" si="1342"/>
        <v>2406.2561034720216</v>
      </c>
      <c r="NR240" s="27">
        <f t="shared" si="1342"/>
        <v>2183.029751760308</v>
      </c>
      <c r="NS240" s="27">
        <f t="shared" si="1342"/>
        <v>2012.2522843726661</v>
      </c>
      <c r="NT240" s="27">
        <f t="shared" si="1342"/>
        <v>2194.8969133597338</v>
      </c>
      <c r="NU240" s="27">
        <f t="shared" si="1342"/>
        <v>2148.3124618424222</v>
      </c>
      <c r="NV240" s="27">
        <f t="shared" si="1342"/>
        <v>1743.8162626688736</v>
      </c>
    </row>
    <row r="241" spans="1:386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8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</row>
    <row r="242" spans="1:386" s="7" customFormat="1" x14ac:dyDescent="0.25">
      <c r="A242" s="5"/>
      <c r="B242" s="5"/>
      <c r="C242" s="5"/>
      <c r="D242" s="5" t="s">
        <v>174</v>
      </c>
      <c r="E242" s="5"/>
      <c r="F242" s="5"/>
      <c r="G242" s="5" t="str">
        <f>KPI!F98</f>
        <v>Начислено процентов по овердрафту за период</v>
      </c>
      <c r="H242" s="5"/>
      <c r="I242" s="5"/>
      <c r="J242" s="20" t="str">
        <f>IF($G242="","",INDEX(KPI!$H$11:$H$121,SUMIFS(KPI!$E$11:$E$121,KPI!$F$11:$F$121,$G242)))</f>
        <v>тыс.руб.</v>
      </c>
      <c r="K242" s="5"/>
      <c r="L242" s="5"/>
      <c r="M242" s="5"/>
      <c r="N242" s="5"/>
      <c r="O242" s="5"/>
      <c r="P242" s="5"/>
      <c r="Q242" s="5"/>
      <c r="R242" s="27">
        <f>SUM(T242:NV242)</f>
        <v>338.97911769035261</v>
      </c>
      <c r="S242" s="5"/>
      <c r="T242" s="27"/>
      <c r="U242" s="27">
        <f>IF(U$9="",0,(T240+U234)*SUMIFS(conditions!$147:$147,conditions!$8:$8,"&lt;="&amp;U$9,conditions!$9:$9,"&gt;="&amp;U$9)/(conditions!$AF$9-conditions!$U$8+1))</f>
        <v>0</v>
      </c>
      <c r="V242" s="27">
        <f>IF(V$9="",0,(U240+V234)*SUMIFS(conditions!$147:$147,conditions!$8:$8,"&lt;="&amp;V$9,conditions!$9:$9,"&gt;="&amp;V$9)/(conditions!$AF$9-conditions!$U$8+1))</f>
        <v>0</v>
      </c>
      <c r="W242" s="27">
        <f>IF(W$9="",0,(V240+W234)*SUMIFS(conditions!$147:$147,conditions!$8:$8,"&lt;="&amp;W$9,conditions!$9:$9,"&gt;="&amp;W$9)/(conditions!$AF$9-conditions!$U$8+1))</f>
        <v>0</v>
      </c>
      <c r="X242" s="27">
        <f>IF(X$9="",0,(W240+X234)*SUMIFS(conditions!$147:$147,conditions!$8:$8,"&lt;="&amp;X$9,conditions!$9:$9,"&gt;="&amp;X$9)/(conditions!$AF$9-conditions!$U$8+1))</f>
        <v>0</v>
      </c>
      <c r="Y242" s="27">
        <f>IF(Y$9="",0,(X240+Y234)*SUMIFS(conditions!$147:$147,conditions!$8:$8,"&lt;="&amp;Y$9,conditions!$9:$9,"&gt;="&amp;Y$9)/(conditions!$AF$9-conditions!$U$8+1))</f>
        <v>0</v>
      </c>
      <c r="Z242" s="27">
        <f>IF(Z$9="",0,(Y240+Z234)*SUMIFS(conditions!$147:$147,conditions!$8:$8,"&lt;="&amp;Z$9,conditions!$9:$9,"&gt;="&amp;Z$9)/(conditions!$AF$9-conditions!$U$8+1))</f>
        <v>0</v>
      </c>
      <c r="AA242" s="27">
        <f>IF(AA$9="",0,(Z240+AA234)*SUMIFS(conditions!$147:$147,conditions!$8:$8,"&lt;="&amp;AA$9,conditions!$9:$9,"&gt;="&amp;AA$9)/(conditions!$AF$9-conditions!$U$8+1))</f>
        <v>0</v>
      </c>
      <c r="AB242" s="27">
        <f>IF(AB$9="",0,(AA240+AB234)*SUMIFS(conditions!$147:$147,conditions!$8:$8,"&lt;="&amp;AB$9,conditions!$9:$9,"&gt;="&amp;AB$9)/(conditions!$AF$9-conditions!$U$8+1))</f>
        <v>0</v>
      </c>
      <c r="AC242" s="27">
        <f>IF(AC$9="",0,(AB240+AC234)*SUMIFS(conditions!$147:$147,conditions!$8:$8,"&lt;="&amp;AC$9,conditions!$9:$9,"&gt;="&amp;AC$9)/(conditions!$AF$9-conditions!$U$8+1))</f>
        <v>0</v>
      </c>
      <c r="AD242" s="27">
        <f>IF(AD$9="",0,(AC240+AD234)*SUMIFS(conditions!$147:$147,conditions!$8:$8,"&lt;="&amp;AD$9,conditions!$9:$9,"&gt;="&amp;AD$9)/(conditions!$AF$9-conditions!$U$8+1))</f>
        <v>0</v>
      </c>
      <c r="AE242" s="27">
        <f>IF(AE$9="",0,(AD240+AE234)*SUMIFS(conditions!$147:$147,conditions!$8:$8,"&lt;="&amp;AE$9,conditions!$9:$9,"&gt;="&amp;AE$9)/(conditions!$AF$9-conditions!$U$8+1))</f>
        <v>0</v>
      </c>
      <c r="AF242" s="27">
        <f>IF(AF$9="",0,(AE240+AF234)*SUMIFS(conditions!$147:$147,conditions!$8:$8,"&lt;="&amp;AF$9,conditions!$9:$9,"&gt;="&amp;AF$9)/(conditions!$AF$9-conditions!$U$8+1))</f>
        <v>0</v>
      </c>
      <c r="AG242" s="27">
        <f>IF(AG$9="",0,(AF240+AG234)*SUMIFS(conditions!$147:$147,conditions!$8:$8,"&lt;="&amp;AG$9,conditions!$9:$9,"&gt;="&amp;AG$9)/(conditions!$AF$9-conditions!$U$8+1))</f>
        <v>0</v>
      </c>
      <c r="AH242" s="27">
        <f>IF(AH$9="",0,(AG240+AH234)*SUMIFS(conditions!$147:$147,conditions!$8:$8,"&lt;="&amp;AH$9,conditions!$9:$9,"&gt;="&amp;AH$9)/(conditions!$AF$9-conditions!$U$8+1))</f>
        <v>0</v>
      </c>
      <c r="AI242" s="27">
        <f>IF(AI$9="",0,(AH240+AI234)*SUMIFS(conditions!$147:$147,conditions!$8:$8,"&lt;="&amp;AI$9,conditions!$9:$9,"&gt;="&amp;AI$9)/(conditions!$AF$9-conditions!$U$8+1))</f>
        <v>0</v>
      </c>
      <c r="AJ242" s="27">
        <f>IF(AJ$9="",0,(AI240+AJ234)*SUMIFS(conditions!$147:$147,conditions!$8:$8,"&lt;="&amp;AJ$9,conditions!$9:$9,"&gt;="&amp;AJ$9)/(conditions!$AF$9-conditions!$U$8+1))</f>
        <v>0</v>
      </c>
      <c r="AK242" s="27">
        <f>IF(AK$9="",0,(AJ240+AK234)*SUMIFS(conditions!$147:$147,conditions!$8:$8,"&lt;="&amp;AK$9,conditions!$9:$9,"&gt;="&amp;AK$9)/(conditions!$AF$9-conditions!$U$8+1))</f>
        <v>0</v>
      </c>
      <c r="AL242" s="27">
        <f>IF(AL$9="",0,(AK240+AL234)*SUMIFS(conditions!$147:$147,conditions!$8:$8,"&lt;="&amp;AL$9,conditions!$9:$9,"&gt;="&amp;AL$9)/(conditions!$AF$9-conditions!$U$8+1))</f>
        <v>0</v>
      </c>
      <c r="AM242" s="27">
        <f>IF(AM$9="",0,(AL240+AM234)*SUMIFS(conditions!$147:$147,conditions!$8:$8,"&lt;="&amp;AM$9,conditions!$9:$9,"&gt;="&amp;AM$9)/(conditions!$AF$9-conditions!$U$8+1))</f>
        <v>0</v>
      </c>
      <c r="AN242" s="27">
        <f>IF(AN$9="",0,(AM240+AN234)*SUMIFS(conditions!$147:$147,conditions!$8:$8,"&lt;="&amp;AN$9,conditions!$9:$9,"&gt;="&amp;AN$9)/(conditions!$AF$9-conditions!$U$8+1))</f>
        <v>0</v>
      </c>
      <c r="AO242" s="27">
        <f>IF(AO$9="",0,(AN240+AO234)*SUMIFS(conditions!$147:$147,conditions!$8:$8,"&lt;="&amp;AO$9,conditions!$9:$9,"&gt;="&amp;AO$9)/(conditions!$AF$9-conditions!$U$8+1))</f>
        <v>0</v>
      </c>
      <c r="AP242" s="27">
        <f>IF(AP$9="",0,(AO240+AP234)*SUMIFS(conditions!$147:$147,conditions!$8:$8,"&lt;="&amp;AP$9,conditions!$9:$9,"&gt;="&amp;AP$9)/(conditions!$AF$9-conditions!$U$8+1))</f>
        <v>0</v>
      </c>
      <c r="AQ242" s="27">
        <f>IF(AQ$9="",0,(AP240+AQ234)*SUMIFS(conditions!$147:$147,conditions!$8:$8,"&lt;="&amp;AQ$9,conditions!$9:$9,"&gt;="&amp;AQ$9)/(conditions!$AF$9-conditions!$U$8+1))</f>
        <v>0</v>
      </c>
      <c r="AR242" s="27">
        <f>IF(AR$9="",0,(AQ240+AR234)*SUMIFS(conditions!$147:$147,conditions!$8:$8,"&lt;="&amp;AR$9,conditions!$9:$9,"&gt;="&amp;AR$9)/(conditions!$AF$9-conditions!$U$8+1))</f>
        <v>0</v>
      </c>
      <c r="AS242" s="27">
        <f>IF(AS$9="",0,(AR240+AS234)*SUMIFS(conditions!$147:$147,conditions!$8:$8,"&lt;="&amp;AS$9,conditions!$9:$9,"&gt;="&amp;AS$9)/(conditions!$AF$9-conditions!$U$8+1))</f>
        <v>0</v>
      </c>
      <c r="AT242" s="27">
        <f>IF(AT$9="",0,(AS240+AT234)*SUMIFS(conditions!$147:$147,conditions!$8:$8,"&lt;="&amp;AT$9,conditions!$9:$9,"&gt;="&amp;AT$9)/(conditions!$AF$9-conditions!$U$8+1))</f>
        <v>0</v>
      </c>
      <c r="AU242" s="27">
        <f>IF(AU$9="",0,(AT240+AU234)*SUMIFS(conditions!$147:$147,conditions!$8:$8,"&lt;="&amp;AU$9,conditions!$9:$9,"&gt;="&amp;AU$9)/(conditions!$AF$9-conditions!$U$8+1))</f>
        <v>0</v>
      </c>
      <c r="AV242" s="27">
        <f>IF(AV$9="",0,(AU240+AV234)*SUMIFS(conditions!$147:$147,conditions!$8:$8,"&lt;="&amp;AV$9,conditions!$9:$9,"&gt;="&amp;AV$9)/(conditions!$AF$9-conditions!$U$8+1))</f>
        <v>0</v>
      </c>
      <c r="AW242" s="27">
        <f>IF(AW$9="",0,(AV240+AW234)*SUMIFS(conditions!$147:$147,conditions!$8:$8,"&lt;="&amp;AW$9,conditions!$9:$9,"&gt;="&amp;AW$9)/(conditions!$AF$9-conditions!$U$8+1))</f>
        <v>0</v>
      </c>
      <c r="AX242" s="27">
        <f>IF(AX$9="",0,(AW240+AX234)*SUMIFS(conditions!$147:$147,conditions!$8:$8,"&lt;="&amp;AX$9,conditions!$9:$9,"&gt;="&amp;AX$9)/(conditions!$AF$9-conditions!$U$8+1))</f>
        <v>0</v>
      </c>
      <c r="AY242" s="27">
        <f>IF(AY$9="",0,(AX240+AY234)*SUMIFS(conditions!$147:$147,conditions!$8:$8,"&lt;="&amp;AY$9,conditions!$9:$9,"&gt;="&amp;AY$9)/(conditions!$AF$9-conditions!$U$8+1))</f>
        <v>0</v>
      </c>
      <c r="AZ242" s="27">
        <f>IF(AZ$9="",0,(AY240+AZ234)*SUMIFS(conditions!$147:$147,conditions!$8:$8,"&lt;="&amp;AZ$9,conditions!$9:$9,"&gt;="&amp;AZ$9)/(conditions!$AF$9-conditions!$U$8+1))</f>
        <v>0</v>
      </c>
      <c r="BA242" s="27">
        <f>IF(BA$9="",0,(AZ240+BA234)*SUMIFS(conditions!$147:$147,conditions!$8:$8,"&lt;="&amp;BA$9,conditions!$9:$9,"&gt;="&amp;BA$9)/(conditions!$AF$9-conditions!$U$8+1))</f>
        <v>0</v>
      </c>
      <c r="BB242" s="27">
        <f>IF(BB$9="",0,(BA240+BB234)*SUMIFS(conditions!$147:$147,conditions!$8:$8,"&lt;="&amp;BB$9,conditions!$9:$9,"&gt;="&amp;BB$9)/(conditions!$AF$9-conditions!$U$8+1))</f>
        <v>0</v>
      </c>
      <c r="BC242" s="27">
        <f>IF(BC$9="",0,(BB240+BC234)*SUMIFS(conditions!$147:$147,conditions!$8:$8,"&lt;="&amp;BC$9,conditions!$9:$9,"&gt;="&amp;BC$9)/(conditions!$AF$9-conditions!$U$8+1))</f>
        <v>0</v>
      </c>
      <c r="BD242" s="27">
        <f>IF(BD$9="",0,(BC240+BD234)*SUMIFS(conditions!$147:$147,conditions!$8:$8,"&lt;="&amp;BD$9,conditions!$9:$9,"&gt;="&amp;BD$9)/(conditions!$AF$9-conditions!$U$8+1))</f>
        <v>0</v>
      </c>
      <c r="BE242" s="27">
        <f>IF(BE$9="",0,(BD240+BE234)*SUMIFS(conditions!$147:$147,conditions!$8:$8,"&lt;="&amp;BE$9,conditions!$9:$9,"&gt;="&amp;BE$9)/(conditions!$AF$9-conditions!$U$8+1))</f>
        <v>0</v>
      </c>
      <c r="BF242" s="27">
        <f>IF(BF$9="",0,(BE240+BF234)*SUMIFS(conditions!$147:$147,conditions!$8:$8,"&lt;="&amp;BF$9,conditions!$9:$9,"&gt;="&amp;BF$9)/(conditions!$AF$9-conditions!$U$8+1))</f>
        <v>0</v>
      </c>
      <c r="BG242" s="27">
        <f>IF(BG$9="",0,(BF240+BG234)*SUMIFS(conditions!$147:$147,conditions!$8:$8,"&lt;="&amp;BG$9,conditions!$9:$9,"&gt;="&amp;BG$9)/(conditions!$AF$9-conditions!$U$8+1))</f>
        <v>0</v>
      </c>
      <c r="BH242" s="27">
        <f>IF(BH$9="",0,(BG240+BH234)*SUMIFS(conditions!$147:$147,conditions!$8:$8,"&lt;="&amp;BH$9,conditions!$9:$9,"&gt;="&amp;BH$9)/(conditions!$AF$9-conditions!$U$8+1))</f>
        <v>0</v>
      </c>
      <c r="BI242" s="27">
        <f>IF(BI$9="",0,(BH240+BI234)*SUMIFS(conditions!$147:$147,conditions!$8:$8,"&lt;="&amp;BI$9,conditions!$9:$9,"&gt;="&amp;BI$9)/(conditions!$AF$9-conditions!$U$8+1))</f>
        <v>0</v>
      </c>
      <c r="BJ242" s="27">
        <f>IF(BJ$9="",0,(BI240+BJ234)*SUMIFS(conditions!$147:$147,conditions!$8:$8,"&lt;="&amp;BJ$9,conditions!$9:$9,"&gt;="&amp;BJ$9)/(conditions!$AF$9-conditions!$U$8+1))</f>
        <v>0</v>
      </c>
      <c r="BK242" s="27">
        <f>IF(BK$9="",0,(BJ240+BK234)*SUMIFS(conditions!$147:$147,conditions!$8:$8,"&lt;="&amp;BK$9,conditions!$9:$9,"&gt;="&amp;BK$9)/(conditions!$AF$9-conditions!$U$8+1))</f>
        <v>0</v>
      </c>
      <c r="BL242" s="27">
        <f>IF(BL$9="",0,(BK240+BL234)*SUMIFS(conditions!$147:$147,conditions!$8:$8,"&lt;="&amp;BL$9,conditions!$9:$9,"&gt;="&amp;BL$9)/(conditions!$AF$9-conditions!$U$8+1))</f>
        <v>0</v>
      </c>
      <c r="BM242" s="27">
        <f>IF(BM$9="",0,(BL240+BM234)*SUMIFS(conditions!$147:$147,conditions!$8:$8,"&lt;="&amp;BM$9,conditions!$9:$9,"&gt;="&amp;BM$9)/(conditions!$AF$9-conditions!$U$8+1))</f>
        <v>0</v>
      </c>
      <c r="BN242" s="27">
        <f>IF(BN$9="",0,(BM240+BN234)*SUMIFS(conditions!$147:$147,conditions!$8:$8,"&lt;="&amp;BN$9,conditions!$9:$9,"&gt;="&amp;BN$9)/(conditions!$AF$9-conditions!$U$8+1))</f>
        <v>0</v>
      </c>
      <c r="BO242" s="27">
        <f>IF(BO$9="",0,(BN240+BO234)*SUMIFS(conditions!$147:$147,conditions!$8:$8,"&lt;="&amp;BO$9,conditions!$9:$9,"&gt;="&amp;BO$9)/(conditions!$AF$9-conditions!$U$8+1))</f>
        <v>0</v>
      </c>
      <c r="BP242" s="27">
        <f>IF(BP$9="",0,(BO240+BP234)*SUMIFS(conditions!$147:$147,conditions!$8:$8,"&lt;="&amp;BP$9,conditions!$9:$9,"&gt;="&amp;BP$9)/(conditions!$AF$9-conditions!$U$8+1))</f>
        <v>0</v>
      </c>
      <c r="BQ242" s="27">
        <f>IF(BQ$9="",0,(BP240+BQ234)*SUMIFS(conditions!$147:$147,conditions!$8:$8,"&lt;="&amp;BQ$9,conditions!$9:$9,"&gt;="&amp;BQ$9)/(conditions!$AF$9-conditions!$U$8+1))</f>
        <v>0</v>
      </c>
      <c r="BR242" s="27">
        <f>IF(BR$9="",0,(BQ240+BR234)*SUMIFS(conditions!$147:$147,conditions!$8:$8,"&lt;="&amp;BR$9,conditions!$9:$9,"&gt;="&amp;BR$9)/(conditions!$AF$9-conditions!$U$8+1))</f>
        <v>0</v>
      </c>
      <c r="BS242" s="27">
        <f>IF(BS$9="",0,(BR240+BS234)*SUMIFS(conditions!$147:$147,conditions!$8:$8,"&lt;="&amp;BS$9,conditions!$9:$9,"&gt;="&amp;BS$9)/(conditions!$AF$9-conditions!$U$8+1))</f>
        <v>0</v>
      </c>
      <c r="BT242" s="27">
        <f>IF(BT$9="",0,(BS240+BT234)*SUMIFS(conditions!$147:$147,conditions!$8:$8,"&lt;="&amp;BT$9,conditions!$9:$9,"&gt;="&amp;BT$9)/(conditions!$AF$9-conditions!$U$8+1))</f>
        <v>0</v>
      </c>
      <c r="BU242" s="27">
        <f>IF(BU$9="",0,(BT240+BU234)*SUMIFS(conditions!$147:$147,conditions!$8:$8,"&lt;="&amp;BU$9,conditions!$9:$9,"&gt;="&amp;BU$9)/(conditions!$AF$9-conditions!$U$8+1))</f>
        <v>0</v>
      </c>
      <c r="BV242" s="27">
        <f>IF(BV$9="",0,(BU240+BV234)*SUMIFS(conditions!$147:$147,conditions!$8:$8,"&lt;="&amp;BV$9,conditions!$9:$9,"&gt;="&amp;BV$9)/(conditions!$AF$9-conditions!$U$8+1))</f>
        <v>0</v>
      </c>
      <c r="BW242" s="27">
        <f>IF(BW$9="",0,(BV240+BW234)*SUMIFS(conditions!$147:$147,conditions!$8:$8,"&lt;="&amp;BW$9,conditions!$9:$9,"&gt;="&amp;BW$9)/(conditions!$AF$9-conditions!$U$8+1))</f>
        <v>0</v>
      </c>
      <c r="BX242" s="27">
        <f>IF(BX$9="",0,(BW240+BX234)*SUMIFS(conditions!$147:$147,conditions!$8:$8,"&lt;="&amp;BX$9,conditions!$9:$9,"&gt;="&amp;BX$9)/(conditions!$AF$9-conditions!$U$8+1))</f>
        <v>0</v>
      </c>
      <c r="BY242" s="27">
        <f>IF(BY$9="",0,(BX240+BY234)*SUMIFS(conditions!$147:$147,conditions!$8:$8,"&lt;="&amp;BY$9,conditions!$9:$9,"&gt;="&amp;BY$9)/(conditions!$AF$9-conditions!$U$8+1))</f>
        <v>0</v>
      </c>
      <c r="BZ242" s="27">
        <f>IF(BZ$9="",0,(BY240+BZ234)*SUMIFS(conditions!$147:$147,conditions!$8:$8,"&lt;="&amp;BZ$9,conditions!$9:$9,"&gt;="&amp;BZ$9)/(conditions!$AF$9-conditions!$U$8+1))</f>
        <v>0</v>
      </c>
      <c r="CA242" s="27">
        <f>IF(CA$9="",0,(BZ240+CA234)*SUMIFS(conditions!$147:$147,conditions!$8:$8,"&lt;="&amp;CA$9,conditions!$9:$9,"&gt;="&amp;CA$9)/(conditions!$AF$9-conditions!$U$8+1))</f>
        <v>0</v>
      </c>
      <c r="CB242" s="27">
        <f>IF(CB$9="",0,(CA240+CB234)*SUMIFS(conditions!$147:$147,conditions!$8:$8,"&lt;="&amp;CB$9,conditions!$9:$9,"&gt;="&amp;CB$9)/(conditions!$AF$9-conditions!$U$8+1))</f>
        <v>0</v>
      </c>
      <c r="CC242" s="27">
        <f>IF(CC$9="",0,(CB240+CC234)*SUMIFS(conditions!$147:$147,conditions!$8:$8,"&lt;="&amp;CC$9,conditions!$9:$9,"&gt;="&amp;CC$9)/(conditions!$AF$9-conditions!$U$8+1))</f>
        <v>0</v>
      </c>
      <c r="CD242" s="27">
        <f>IF(CD$9="",0,(CC240+CD234)*SUMIFS(conditions!$147:$147,conditions!$8:$8,"&lt;="&amp;CD$9,conditions!$9:$9,"&gt;="&amp;CD$9)/(conditions!$AF$9-conditions!$U$8+1))</f>
        <v>0</v>
      </c>
      <c r="CE242" s="27">
        <f>IF(CE$9="",0,(CD240+CE234)*SUMIFS(conditions!$147:$147,conditions!$8:$8,"&lt;="&amp;CE$9,conditions!$9:$9,"&gt;="&amp;CE$9)/(conditions!$AF$9-conditions!$U$8+1))</f>
        <v>0</v>
      </c>
      <c r="CF242" s="27">
        <f>IF(CF$9="",0,(CE240+CF234)*SUMIFS(conditions!$147:$147,conditions!$8:$8,"&lt;="&amp;CF$9,conditions!$9:$9,"&gt;="&amp;CF$9)/(conditions!$AF$9-conditions!$U$8+1))</f>
        <v>0</v>
      </c>
      <c r="CG242" s="27">
        <f>IF(CG$9="",0,(CF240+CG234)*SUMIFS(conditions!$147:$147,conditions!$8:$8,"&lt;="&amp;CG$9,conditions!$9:$9,"&gt;="&amp;CG$9)/(conditions!$AF$9-conditions!$U$8+1))</f>
        <v>0</v>
      </c>
      <c r="CH242" s="27">
        <f>IF(CH$9="",0,(CG240+CH234)*SUMIFS(conditions!$147:$147,conditions!$8:$8,"&lt;="&amp;CH$9,conditions!$9:$9,"&gt;="&amp;CH$9)/(conditions!$AF$9-conditions!$U$8+1))</f>
        <v>0</v>
      </c>
      <c r="CI242" s="27">
        <f>IF(CI$9="",0,(CH240+CI234)*SUMIFS(conditions!$147:$147,conditions!$8:$8,"&lt;="&amp;CI$9,conditions!$9:$9,"&gt;="&amp;CI$9)/(conditions!$AF$9-conditions!$U$8+1))</f>
        <v>0</v>
      </c>
      <c r="CJ242" s="27">
        <f>IF(CJ$9="",0,(CI240+CJ234)*SUMIFS(conditions!$147:$147,conditions!$8:$8,"&lt;="&amp;CJ$9,conditions!$9:$9,"&gt;="&amp;CJ$9)/(conditions!$AF$9-conditions!$U$8+1))</f>
        <v>0</v>
      </c>
      <c r="CK242" s="27">
        <f>IF(CK$9="",0,(CJ240+CK234)*SUMIFS(conditions!$147:$147,conditions!$8:$8,"&lt;="&amp;CK$9,conditions!$9:$9,"&gt;="&amp;CK$9)/(conditions!$AF$9-conditions!$U$8+1))</f>
        <v>0</v>
      </c>
      <c r="CL242" s="27">
        <f>IF(CL$9="",0,(CK240+CL234)*SUMIFS(conditions!$147:$147,conditions!$8:$8,"&lt;="&amp;CL$9,conditions!$9:$9,"&gt;="&amp;CL$9)/(conditions!$AF$9-conditions!$U$8+1))</f>
        <v>0</v>
      </c>
      <c r="CM242" s="27">
        <f>IF(CM$9="",0,(CL240+CM234)*SUMIFS(conditions!$147:$147,conditions!$8:$8,"&lt;="&amp;CM$9,conditions!$9:$9,"&gt;="&amp;CM$9)/(conditions!$AF$9-conditions!$U$8+1))</f>
        <v>0</v>
      </c>
      <c r="CN242" s="27">
        <f>IF(CN$9="",0,(CM240+CN234)*SUMIFS(conditions!$147:$147,conditions!$8:$8,"&lt;="&amp;CN$9,conditions!$9:$9,"&gt;="&amp;CN$9)/(conditions!$AF$9-conditions!$U$8+1))</f>
        <v>0</v>
      </c>
      <c r="CO242" s="27">
        <f>IF(CO$9="",0,(CN240+CO234)*SUMIFS(conditions!$147:$147,conditions!$8:$8,"&lt;="&amp;CO$9,conditions!$9:$9,"&gt;="&amp;CO$9)/(conditions!$AF$9-conditions!$U$8+1))</f>
        <v>0</v>
      </c>
      <c r="CP242" s="27">
        <f>IF(CP$9="",0,(CO240+CP234)*SUMIFS(conditions!$147:$147,conditions!$8:$8,"&lt;="&amp;CP$9,conditions!$9:$9,"&gt;="&amp;CP$9)/(conditions!$AF$9-conditions!$U$8+1))</f>
        <v>0</v>
      </c>
      <c r="CQ242" s="27">
        <f>IF(CQ$9="",0,(CP240+CQ234)*SUMIFS(conditions!$147:$147,conditions!$8:$8,"&lt;="&amp;CQ$9,conditions!$9:$9,"&gt;="&amp;CQ$9)/(conditions!$AF$9-conditions!$U$8+1))</f>
        <v>0</v>
      </c>
      <c r="CR242" s="27">
        <f>IF(CR$9="",0,(CQ240+CR234)*SUMIFS(conditions!$147:$147,conditions!$8:$8,"&lt;="&amp;CR$9,conditions!$9:$9,"&gt;="&amp;CR$9)/(conditions!$AF$9-conditions!$U$8+1))</f>
        <v>0</v>
      </c>
      <c r="CS242" s="27">
        <f>IF(CS$9="",0,(CR240+CS234)*SUMIFS(conditions!$147:$147,conditions!$8:$8,"&lt;="&amp;CS$9,conditions!$9:$9,"&gt;="&amp;CS$9)/(conditions!$AF$9-conditions!$U$8+1))</f>
        <v>0</v>
      </c>
      <c r="CT242" s="27">
        <f>IF(CT$9="",0,(CS240+CT234)*SUMIFS(conditions!$147:$147,conditions!$8:$8,"&lt;="&amp;CT$9,conditions!$9:$9,"&gt;="&amp;CT$9)/(conditions!$AF$9-conditions!$U$8+1))</f>
        <v>0</v>
      </c>
      <c r="CU242" s="27">
        <f>IF(CU$9="",0,(CT240+CU234)*SUMIFS(conditions!$147:$147,conditions!$8:$8,"&lt;="&amp;CU$9,conditions!$9:$9,"&gt;="&amp;CU$9)/(conditions!$AF$9-conditions!$U$8+1))</f>
        <v>0</v>
      </c>
      <c r="CV242" s="27">
        <f>IF(CV$9="",0,(CU240+CV234)*SUMIFS(conditions!$147:$147,conditions!$8:$8,"&lt;="&amp;CV$9,conditions!$9:$9,"&gt;="&amp;CV$9)/(conditions!$AF$9-conditions!$U$8+1))</f>
        <v>0</v>
      </c>
      <c r="CW242" s="27">
        <f>IF(CW$9="",0,(CV240+CW234)*SUMIFS(conditions!$147:$147,conditions!$8:$8,"&lt;="&amp;CW$9,conditions!$9:$9,"&gt;="&amp;CW$9)/(conditions!$AF$9-conditions!$U$8+1))</f>
        <v>0</v>
      </c>
      <c r="CX242" s="27">
        <f>IF(CX$9="",0,(CW240+CX234)*SUMIFS(conditions!$147:$147,conditions!$8:$8,"&lt;="&amp;CX$9,conditions!$9:$9,"&gt;="&amp;CX$9)/(conditions!$AF$9-conditions!$U$8+1))</f>
        <v>0</v>
      </c>
      <c r="CY242" s="27">
        <f>IF(CY$9="",0,(CX240+CY234)*SUMIFS(conditions!$147:$147,conditions!$8:$8,"&lt;="&amp;CY$9,conditions!$9:$9,"&gt;="&amp;CY$9)/(conditions!$AF$9-conditions!$U$8+1))</f>
        <v>0</v>
      </c>
      <c r="CZ242" s="27">
        <f>IF(CZ$9="",0,(CY240+CZ234)*SUMIFS(conditions!$147:$147,conditions!$8:$8,"&lt;="&amp;CZ$9,conditions!$9:$9,"&gt;="&amp;CZ$9)/(conditions!$AF$9-conditions!$U$8+1))</f>
        <v>0</v>
      </c>
      <c r="DA242" s="27">
        <f>IF(DA$9="",0,(CZ240+DA234)*SUMIFS(conditions!$147:$147,conditions!$8:$8,"&lt;="&amp;DA$9,conditions!$9:$9,"&gt;="&amp;DA$9)/(conditions!$AF$9-conditions!$U$8+1))</f>
        <v>0</v>
      </c>
      <c r="DB242" s="27">
        <f>IF(DB$9="",0,(DA240+DB234)*SUMIFS(conditions!$147:$147,conditions!$8:$8,"&lt;="&amp;DB$9,conditions!$9:$9,"&gt;="&amp;DB$9)/(conditions!$AF$9-conditions!$U$8+1))</f>
        <v>0</v>
      </c>
      <c r="DC242" s="27">
        <f>IF(DC$9="",0,(DB240+DC234)*SUMIFS(conditions!$147:$147,conditions!$8:$8,"&lt;="&amp;DC$9,conditions!$9:$9,"&gt;="&amp;DC$9)/(conditions!$AF$9-conditions!$U$8+1))</f>
        <v>0</v>
      </c>
      <c r="DD242" s="27">
        <f>IF(DD$9="",0,(DC240+DD234)*SUMIFS(conditions!$147:$147,conditions!$8:$8,"&lt;="&amp;DD$9,conditions!$9:$9,"&gt;="&amp;DD$9)/(conditions!$AF$9-conditions!$U$8+1))</f>
        <v>0</v>
      </c>
      <c r="DE242" s="27">
        <f>IF(DE$9="",0,(DD240+DE234)*SUMIFS(conditions!$147:$147,conditions!$8:$8,"&lt;="&amp;DE$9,conditions!$9:$9,"&gt;="&amp;DE$9)/(conditions!$AF$9-conditions!$U$8+1))</f>
        <v>0</v>
      </c>
      <c r="DF242" s="27">
        <f>IF(DF$9="",0,(DE240+DF234)*SUMIFS(conditions!$147:$147,conditions!$8:$8,"&lt;="&amp;DF$9,conditions!$9:$9,"&gt;="&amp;DF$9)/(conditions!$AF$9-conditions!$U$8+1))</f>
        <v>0</v>
      </c>
      <c r="DG242" s="27">
        <f>IF(DG$9="",0,(DF240+DG234)*SUMIFS(conditions!$147:$147,conditions!$8:$8,"&lt;="&amp;DG$9,conditions!$9:$9,"&gt;="&amp;DG$9)/(conditions!$AF$9-conditions!$U$8+1))</f>
        <v>0</v>
      </c>
      <c r="DH242" s="27">
        <f>IF(DH$9="",0,(DG240+DH234)*SUMIFS(conditions!$147:$147,conditions!$8:$8,"&lt;="&amp;DH$9,conditions!$9:$9,"&gt;="&amp;DH$9)/(conditions!$AF$9-conditions!$U$8+1))</f>
        <v>0</v>
      </c>
      <c r="DI242" s="27">
        <f>IF(DI$9="",0,(DH240+DI234)*SUMIFS(conditions!$147:$147,conditions!$8:$8,"&lt;="&amp;DI$9,conditions!$9:$9,"&gt;="&amp;DI$9)/(conditions!$AF$9-conditions!$U$8+1))</f>
        <v>0</v>
      </c>
      <c r="DJ242" s="27">
        <f>IF(DJ$9="",0,(DI240+DJ234)*SUMIFS(conditions!$147:$147,conditions!$8:$8,"&lt;="&amp;DJ$9,conditions!$9:$9,"&gt;="&amp;DJ$9)/(conditions!$AF$9-conditions!$U$8+1))</f>
        <v>0</v>
      </c>
      <c r="DK242" s="27">
        <f>IF(DK$9="",0,(DJ240+DK234)*SUMIFS(conditions!$147:$147,conditions!$8:$8,"&lt;="&amp;DK$9,conditions!$9:$9,"&gt;="&amp;DK$9)/(conditions!$AF$9-conditions!$U$8+1))</f>
        <v>0</v>
      </c>
      <c r="DL242" s="27">
        <f>IF(DL$9="",0,(DK240+DL234)*SUMIFS(conditions!$147:$147,conditions!$8:$8,"&lt;="&amp;DL$9,conditions!$9:$9,"&gt;="&amp;DL$9)/(conditions!$AF$9-conditions!$U$8+1))</f>
        <v>0</v>
      </c>
      <c r="DM242" s="27">
        <f>IF(DM$9="",0,(DL240+DM234)*SUMIFS(conditions!$147:$147,conditions!$8:$8,"&lt;="&amp;DM$9,conditions!$9:$9,"&gt;="&amp;DM$9)/(conditions!$AF$9-conditions!$U$8+1))</f>
        <v>0</v>
      </c>
      <c r="DN242" s="27">
        <f>IF(DN$9="",0,(DM240+DN234)*SUMIFS(conditions!$147:$147,conditions!$8:$8,"&lt;="&amp;DN$9,conditions!$9:$9,"&gt;="&amp;DN$9)/(conditions!$AF$9-conditions!$U$8+1))</f>
        <v>0</v>
      </c>
      <c r="DO242" s="27">
        <f>IF(DO$9="",0,(DN240+DO234)*SUMIFS(conditions!$147:$147,conditions!$8:$8,"&lt;="&amp;DO$9,conditions!$9:$9,"&gt;="&amp;DO$9)/(conditions!$AF$9-conditions!$U$8+1))</f>
        <v>0</v>
      </c>
      <c r="DP242" s="27">
        <f>IF(DP$9="",0,(DO240+DP234)*SUMIFS(conditions!$147:$147,conditions!$8:$8,"&lt;="&amp;DP$9,conditions!$9:$9,"&gt;="&amp;DP$9)/(conditions!$AF$9-conditions!$U$8+1))</f>
        <v>0</v>
      </c>
      <c r="DQ242" s="27">
        <f>IF(DQ$9="",0,(DP240+DQ234)*SUMIFS(conditions!$147:$147,conditions!$8:$8,"&lt;="&amp;DQ$9,conditions!$9:$9,"&gt;="&amp;DQ$9)/(conditions!$AF$9-conditions!$U$8+1))</f>
        <v>0</v>
      </c>
      <c r="DR242" s="27">
        <f>IF(DR$9="",0,(DQ240+DR234)*SUMIFS(conditions!$147:$147,conditions!$8:$8,"&lt;="&amp;DR$9,conditions!$9:$9,"&gt;="&amp;DR$9)/(conditions!$AF$9-conditions!$U$8+1))</f>
        <v>0</v>
      </c>
      <c r="DS242" s="27">
        <f>IF(DS$9="",0,(DR240+DS234)*SUMIFS(conditions!$147:$147,conditions!$8:$8,"&lt;="&amp;DS$9,conditions!$9:$9,"&gt;="&amp;DS$9)/(conditions!$AF$9-conditions!$U$8+1))</f>
        <v>0</v>
      </c>
      <c r="DT242" s="27">
        <f>IF(DT$9="",0,(DS240+DT234)*SUMIFS(conditions!$147:$147,conditions!$8:$8,"&lt;="&amp;DT$9,conditions!$9:$9,"&gt;="&amp;DT$9)/(conditions!$AF$9-conditions!$U$8+1))</f>
        <v>0</v>
      </c>
      <c r="DU242" s="27">
        <f>IF(DU$9="",0,(DT240+DU234)*SUMIFS(conditions!$147:$147,conditions!$8:$8,"&lt;="&amp;DU$9,conditions!$9:$9,"&gt;="&amp;DU$9)/(conditions!$AF$9-conditions!$U$8+1))</f>
        <v>0</v>
      </c>
      <c r="DV242" s="27">
        <f>IF(DV$9="",0,(DU240+DV234)*SUMIFS(conditions!$147:$147,conditions!$8:$8,"&lt;="&amp;DV$9,conditions!$9:$9,"&gt;="&amp;DV$9)/(conditions!$AF$9-conditions!$U$8+1))</f>
        <v>0</v>
      </c>
      <c r="DW242" s="27">
        <f>IF(DW$9="",0,(DV240+DW234)*SUMIFS(conditions!$147:$147,conditions!$8:$8,"&lt;="&amp;DW$9,conditions!$9:$9,"&gt;="&amp;DW$9)/(conditions!$AF$9-conditions!$U$8+1))</f>
        <v>0</v>
      </c>
      <c r="DX242" s="27">
        <f>IF(DX$9="",0,(DW240+DX234)*SUMIFS(conditions!$147:$147,conditions!$8:$8,"&lt;="&amp;DX$9,conditions!$9:$9,"&gt;="&amp;DX$9)/(conditions!$AF$9-conditions!$U$8+1))</f>
        <v>0</v>
      </c>
      <c r="DY242" s="27">
        <f>IF(DY$9="",0,(DX240+DY234)*SUMIFS(conditions!$147:$147,conditions!$8:$8,"&lt;="&amp;DY$9,conditions!$9:$9,"&gt;="&amp;DY$9)/(conditions!$AF$9-conditions!$U$8+1))</f>
        <v>0</v>
      </c>
      <c r="DZ242" s="27">
        <f>IF(DZ$9="",0,(DY240+DZ234)*SUMIFS(conditions!$147:$147,conditions!$8:$8,"&lt;="&amp;DZ$9,conditions!$9:$9,"&gt;="&amp;DZ$9)/(conditions!$AF$9-conditions!$U$8+1))</f>
        <v>0</v>
      </c>
      <c r="EA242" s="27">
        <f>IF(EA$9="",0,(DZ240+EA234)*SUMIFS(conditions!$147:$147,conditions!$8:$8,"&lt;="&amp;EA$9,conditions!$9:$9,"&gt;="&amp;EA$9)/(conditions!$AF$9-conditions!$U$8+1))</f>
        <v>0</v>
      </c>
      <c r="EB242" s="27">
        <f>IF(EB$9="",0,(EA240+EB234)*SUMIFS(conditions!$147:$147,conditions!$8:$8,"&lt;="&amp;EB$9,conditions!$9:$9,"&gt;="&amp;EB$9)/(conditions!$AF$9-conditions!$U$8+1))</f>
        <v>0</v>
      </c>
      <c r="EC242" s="27">
        <f>IF(EC$9="",0,(EB240+EC234)*SUMIFS(conditions!$147:$147,conditions!$8:$8,"&lt;="&amp;EC$9,conditions!$9:$9,"&gt;="&amp;EC$9)/(conditions!$AF$9-conditions!$U$8+1))</f>
        <v>0</v>
      </c>
      <c r="ED242" s="27">
        <f>IF(ED$9="",0,(EC240+ED234)*SUMIFS(conditions!$147:$147,conditions!$8:$8,"&lt;="&amp;ED$9,conditions!$9:$9,"&gt;="&amp;ED$9)/(conditions!$AF$9-conditions!$U$8+1))</f>
        <v>0</v>
      </c>
      <c r="EE242" s="27">
        <f>IF(EE$9="",0,(ED240+EE234)*SUMIFS(conditions!$147:$147,conditions!$8:$8,"&lt;="&amp;EE$9,conditions!$9:$9,"&gt;="&amp;EE$9)/(conditions!$AF$9-conditions!$U$8+1))</f>
        <v>0</v>
      </c>
      <c r="EF242" s="27">
        <f>IF(EF$9="",0,(EE240+EF234)*SUMIFS(conditions!$147:$147,conditions!$8:$8,"&lt;="&amp;EF$9,conditions!$9:$9,"&gt;="&amp;EF$9)/(conditions!$AF$9-conditions!$U$8+1))</f>
        <v>0</v>
      </c>
      <c r="EG242" s="27">
        <f>IF(EG$9="",0,(EF240+EG234)*SUMIFS(conditions!$147:$147,conditions!$8:$8,"&lt;="&amp;EG$9,conditions!$9:$9,"&gt;="&amp;EG$9)/(conditions!$AF$9-conditions!$U$8+1))</f>
        <v>0</v>
      </c>
      <c r="EH242" s="27">
        <f>IF(EH$9="",0,(EG240+EH234)*SUMIFS(conditions!$147:$147,conditions!$8:$8,"&lt;="&amp;EH$9,conditions!$9:$9,"&gt;="&amp;EH$9)/(conditions!$AF$9-conditions!$U$8+1))</f>
        <v>0</v>
      </c>
      <c r="EI242" s="27">
        <f>IF(EI$9="",0,(EH240+EI234)*SUMIFS(conditions!$147:$147,conditions!$8:$8,"&lt;="&amp;EI$9,conditions!$9:$9,"&gt;="&amp;EI$9)/(conditions!$AF$9-conditions!$U$8+1))</f>
        <v>0</v>
      </c>
      <c r="EJ242" s="27">
        <f>IF(EJ$9="",0,(EI240+EJ234)*SUMIFS(conditions!$147:$147,conditions!$8:$8,"&lt;="&amp;EJ$9,conditions!$9:$9,"&gt;="&amp;EJ$9)/(conditions!$AF$9-conditions!$U$8+1))</f>
        <v>0</v>
      </c>
      <c r="EK242" s="27">
        <f>IF(EK$9="",0,(EJ240+EK234)*SUMIFS(conditions!$147:$147,conditions!$8:$8,"&lt;="&amp;EK$9,conditions!$9:$9,"&gt;="&amp;EK$9)/(conditions!$AF$9-conditions!$U$8+1))</f>
        <v>0</v>
      </c>
      <c r="EL242" s="27">
        <f>IF(EL$9="",0,(EK240+EL234)*SUMIFS(conditions!$147:$147,conditions!$8:$8,"&lt;="&amp;EL$9,conditions!$9:$9,"&gt;="&amp;EL$9)/(conditions!$AF$9-conditions!$U$8+1))</f>
        <v>0</v>
      </c>
      <c r="EM242" s="27">
        <f>IF(EM$9="",0,(EL240+EM234)*SUMIFS(conditions!$147:$147,conditions!$8:$8,"&lt;="&amp;EM$9,conditions!$9:$9,"&gt;="&amp;EM$9)/(conditions!$AF$9-conditions!$U$8+1))</f>
        <v>0</v>
      </c>
      <c r="EN242" s="27">
        <f>IF(EN$9="",0,(EM240+EN234)*SUMIFS(conditions!$147:$147,conditions!$8:$8,"&lt;="&amp;EN$9,conditions!$9:$9,"&gt;="&amp;EN$9)/(conditions!$AF$9-conditions!$U$8+1))</f>
        <v>0</v>
      </c>
      <c r="EO242" s="27">
        <f>IF(EO$9="",0,(EN240+EO234)*SUMIFS(conditions!$147:$147,conditions!$8:$8,"&lt;="&amp;EO$9,conditions!$9:$9,"&gt;="&amp;EO$9)/(conditions!$AF$9-conditions!$U$8+1))</f>
        <v>0</v>
      </c>
      <c r="EP242" s="27">
        <f>IF(EP$9="",0,(EO240+EP234)*SUMIFS(conditions!$147:$147,conditions!$8:$8,"&lt;="&amp;EP$9,conditions!$9:$9,"&gt;="&amp;EP$9)/(conditions!$AF$9-conditions!$U$8+1))</f>
        <v>0</v>
      </c>
      <c r="EQ242" s="27">
        <f>IF(EQ$9="",0,(EP240+EQ234)*SUMIFS(conditions!$147:$147,conditions!$8:$8,"&lt;="&amp;EQ$9,conditions!$9:$9,"&gt;="&amp;EQ$9)/(conditions!$AF$9-conditions!$U$8+1))</f>
        <v>0</v>
      </c>
      <c r="ER242" s="27">
        <f>IF(ER$9="",0,(EQ240+ER234)*SUMIFS(conditions!$147:$147,conditions!$8:$8,"&lt;="&amp;ER$9,conditions!$9:$9,"&gt;="&amp;ER$9)/(conditions!$AF$9-conditions!$U$8+1))</f>
        <v>0</v>
      </c>
      <c r="ES242" s="27">
        <f>IF(ES$9="",0,(ER240+ES234)*SUMIFS(conditions!$147:$147,conditions!$8:$8,"&lt;="&amp;ES$9,conditions!$9:$9,"&gt;="&amp;ES$9)/(conditions!$AF$9-conditions!$U$8+1))</f>
        <v>0</v>
      </c>
      <c r="ET242" s="27">
        <f>IF(ET$9="",0,(ES240+ET234)*SUMIFS(conditions!$147:$147,conditions!$8:$8,"&lt;="&amp;ET$9,conditions!$9:$9,"&gt;="&amp;ET$9)/(conditions!$AF$9-conditions!$U$8+1))</f>
        <v>0</v>
      </c>
      <c r="EU242" s="27">
        <f>IF(EU$9="",0,(ET240+EU234)*SUMIFS(conditions!$147:$147,conditions!$8:$8,"&lt;="&amp;EU$9,conditions!$9:$9,"&gt;="&amp;EU$9)/(conditions!$AF$9-conditions!$U$8+1))</f>
        <v>0</v>
      </c>
      <c r="EV242" s="27">
        <f>IF(EV$9="",0,(EU240+EV234)*SUMIFS(conditions!$147:$147,conditions!$8:$8,"&lt;="&amp;EV$9,conditions!$9:$9,"&gt;="&amp;EV$9)/(conditions!$AF$9-conditions!$U$8+1))</f>
        <v>0</v>
      </c>
      <c r="EW242" s="27">
        <f>IF(EW$9="",0,(EV240+EW234)*SUMIFS(conditions!$147:$147,conditions!$8:$8,"&lt;="&amp;EW$9,conditions!$9:$9,"&gt;="&amp;EW$9)/(conditions!$AF$9-conditions!$U$8+1))</f>
        <v>0</v>
      </c>
      <c r="EX242" s="27">
        <f>IF(EX$9="",0,(EW240+EX234)*SUMIFS(conditions!$147:$147,conditions!$8:$8,"&lt;="&amp;EX$9,conditions!$9:$9,"&gt;="&amp;EX$9)/(conditions!$AF$9-conditions!$U$8+1))</f>
        <v>0</v>
      </c>
      <c r="EY242" s="27">
        <f>IF(EY$9="",0,(EX240+EY234)*SUMIFS(conditions!$147:$147,conditions!$8:$8,"&lt;="&amp;EY$9,conditions!$9:$9,"&gt;="&amp;EY$9)/(conditions!$AF$9-conditions!$U$8+1))</f>
        <v>0</v>
      </c>
      <c r="EZ242" s="27">
        <f>IF(EZ$9="",0,(EY240+EZ234)*SUMIFS(conditions!$147:$147,conditions!$8:$8,"&lt;="&amp;EZ$9,conditions!$9:$9,"&gt;="&amp;EZ$9)/(conditions!$AF$9-conditions!$U$8+1))</f>
        <v>0</v>
      </c>
      <c r="FA242" s="27">
        <f>IF(FA$9="",0,(EZ240+FA234)*SUMIFS(conditions!$147:$147,conditions!$8:$8,"&lt;="&amp;FA$9,conditions!$9:$9,"&gt;="&amp;FA$9)/(conditions!$AF$9-conditions!$U$8+1))</f>
        <v>0</v>
      </c>
      <c r="FB242" s="27">
        <f>IF(FB$9="",0,(FA240+FB234)*SUMIFS(conditions!$147:$147,conditions!$8:$8,"&lt;="&amp;FB$9,conditions!$9:$9,"&gt;="&amp;FB$9)/(conditions!$AF$9-conditions!$U$8+1))</f>
        <v>2.0553999936993157E-2</v>
      </c>
      <c r="FC242" s="27">
        <f>IF(FC$9="",0,(FB240+FC234)*SUMIFS(conditions!$147:$147,conditions!$8:$8,"&lt;="&amp;FC$9,conditions!$9:$9,"&gt;="&amp;FC$9)/(conditions!$AF$9-conditions!$U$8+1))</f>
        <v>6.6178954308577828E-2</v>
      </c>
      <c r="FD242" s="27">
        <f>IF(FD$9="",0,(FC240+FD234)*SUMIFS(conditions!$147:$147,conditions!$8:$8,"&lt;="&amp;FD$9,conditions!$9:$9,"&gt;="&amp;FD$9)/(conditions!$AF$9-conditions!$U$8+1))</f>
        <v>6.6178954308577828E-2</v>
      </c>
      <c r="FE242" s="27">
        <f>IF(FE$9="",0,(FD240+FE234)*SUMIFS(conditions!$147:$147,conditions!$8:$8,"&lt;="&amp;FE$9,conditions!$9:$9,"&gt;="&amp;FE$9)/(conditions!$AF$9-conditions!$U$8+1))</f>
        <v>2.4163207823012584E-2</v>
      </c>
      <c r="FF242" s="27">
        <f>IF(FF$9="",0,(FE240+FF234)*SUMIFS(conditions!$147:$147,conditions!$8:$8,"&lt;="&amp;FF$9,conditions!$9:$9,"&gt;="&amp;FF$9)/(conditions!$AF$9-conditions!$U$8+1))</f>
        <v>0</v>
      </c>
      <c r="FG242" s="27">
        <f>IF(FG$9="",0,(FF240+FG234)*SUMIFS(conditions!$147:$147,conditions!$8:$8,"&lt;="&amp;FG$9,conditions!$9:$9,"&gt;="&amp;FG$9)/(conditions!$AF$9-conditions!$U$8+1))</f>
        <v>0</v>
      </c>
      <c r="FH242" s="27">
        <f>IF(FH$9="",0,(FG240+FH234)*SUMIFS(conditions!$147:$147,conditions!$8:$8,"&lt;="&amp;FH$9,conditions!$9:$9,"&gt;="&amp;FH$9)/(conditions!$AF$9-conditions!$U$8+1))</f>
        <v>0</v>
      </c>
      <c r="FI242" s="27">
        <f>IF(FI$9="",0,(FH240+FI234)*SUMIFS(conditions!$147:$147,conditions!$8:$8,"&lt;="&amp;FI$9,conditions!$9:$9,"&gt;="&amp;FI$9)/(conditions!$AF$9-conditions!$U$8+1))</f>
        <v>0</v>
      </c>
      <c r="FJ242" s="27">
        <f>IF(FJ$9="",0,(FI240+FJ234)*SUMIFS(conditions!$147:$147,conditions!$8:$8,"&lt;="&amp;FJ$9,conditions!$9:$9,"&gt;="&amp;FJ$9)/(conditions!$AF$9-conditions!$U$8+1))</f>
        <v>0</v>
      </c>
      <c r="FK242" s="27">
        <f>IF(FK$9="",0,(FJ240+FK234)*SUMIFS(conditions!$147:$147,conditions!$8:$8,"&lt;="&amp;FK$9,conditions!$9:$9,"&gt;="&amp;FK$9)/(conditions!$AF$9-conditions!$U$8+1))</f>
        <v>0</v>
      </c>
      <c r="FL242" s="27">
        <f>IF(FL$9="",0,(FK240+FL234)*SUMIFS(conditions!$147:$147,conditions!$8:$8,"&lt;="&amp;FL$9,conditions!$9:$9,"&gt;="&amp;FL$9)/(conditions!$AF$9-conditions!$U$8+1))</f>
        <v>7.603653476610979E-2</v>
      </c>
      <c r="FM242" s="27">
        <f>IF(FM$9="",0,(FL240+FM234)*SUMIFS(conditions!$147:$147,conditions!$8:$8,"&lt;="&amp;FM$9,conditions!$9:$9,"&gt;="&amp;FM$9)/(conditions!$AF$9-conditions!$U$8+1))</f>
        <v>7.603653476610979E-2</v>
      </c>
      <c r="FN242" s="27">
        <f>IF(FN$9="",0,(FM240+FN234)*SUMIFS(conditions!$147:$147,conditions!$8:$8,"&lt;="&amp;FN$9,conditions!$9:$9,"&gt;="&amp;FN$9)/(conditions!$AF$9-conditions!$U$8+1))</f>
        <v>5.6291052789141954E-2</v>
      </c>
      <c r="FO242" s="27">
        <f>IF(FO$9="",0,(FN240+FO234)*SUMIFS(conditions!$147:$147,conditions!$8:$8,"&lt;="&amp;FO$9,conditions!$9:$9,"&gt;="&amp;FO$9)/(conditions!$AF$9-conditions!$U$8+1))</f>
        <v>3.8940742116787802E-2</v>
      </c>
      <c r="FP242" s="27">
        <f>IF(FP$9="",0,(FO240+FP234)*SUMIFS(conditions!$147:$147,conditions!$8:$8,"&lt;="&amp;FP$9,conditions!$9:$9,"&gt;="&amp;FP$9)/(conditions!$AF$9-conditions!$U$8+1))</f>
        <v>5.1194366114923041E-2</v>
      </c>
      <c r="FQ242" s="27">
        <f>IF(FQ$9="",0,(FP240+FQ234)*SUMIFS(conditions!$147:$147,conditions!$8:$8,"&lt;="&amp;FQ$9,conditions!$9:$9,"&gt;="&amp;FQ$9)/(conditions!$AF$9-conditions!$U$8+1))</f>
        <v>9.0056231240606063E-2</v>
      </c>
      <c r="FR242" s="27">
        <f>IF(FR$9="",0,(FQ240+FR234)*SUMIFS(conditions!$147:$147,conditions!$8:$8,"&lt;="&amp;FR$9,conditions!$9:$9,"&gt;="&amp;FR$9)/(conditions!$AF$9-conditions!$U$8+1))</f>
        <v>9.0056231240606063E-2</v>
      </c>
      <c r="FS242" s="27">
        <f>IF(FS$9="",0,(FR240+FS234)*SUMIFS(conditions!$147:$147,conditions!$8:$8,"&lt;="&amp;FS$9,conditions!$9:$9,"&gt;="&amp;FS$9)/(conditions!$AF$9-conditions!$U$8+1))</f>
        <v>4.8526888454864123E-2</v>
      </c>
      <c r="FT242" s="27">
        <f>IF(FT$9="",0,(FS240+FT234)*SUMIFS(conditions!$147:$147,conditions!$8:$8,"&lt;="&amp;FT$9,conditions!$9:$9,"&gt;="&amp;FT$9)/(conditions!$AF$9-conditions!$U$8+1))</f>
        <v>0</v>
      </c>
      <c r="FU242" s="27">
        <f>IF(FU$9="",0,(FT240+FU234)*SUMIFS(conditions!$147:$147,conditions!$8:$8,"&lt;="&amp;FU$9,conditions!$9:$9,"&gt;="&amp;FU$9)/(conditions!$AF$9-conditions!$U$8+1))</f>
        <v>0</v>
      </c>
      <c r="FV242" s="27">
        <f>IF(FV$9="",0,(FU240+FV234)*SUMIFS(conditions!$147:$147,conditions!$8:$8,"&lt;="&amp;FV$9,conditions!$9:$9,"&gt;="&amp;FV$9)/(conditions!$AF$9-conditions!$U$8+1))</f>
        <v>0</v>
      </c>
      <c r="FW242" s="27">
        <f>IF(FW$9="",0,(FV240+FW234)*SUMIFS(conditions!$147:$147,conditions!$8:$8,"&lt;="&amp;FW$9,conditions!$9:$9,"&gt;="&amp;FW$9)/(conditions!$AF$9-conditions!$U$8+1))</f>
        <v>2.474867030708576E-2</v>
      </c>
      <c r="FX242" s="27">
        <f>IF(FX$9="",0,(FW240+FX234)*SUMIFS(conditions!$147:$147,conditions!$8:$8,"&lt;="&amp;FX$9,conditions!$9:$9,"&gt;="&amp;FX$9)/(conditions!$AF$9-conditions!$U$8+1))</f>
        <v>6.4064810067001113E-2</v>
      </c>
      <c r="FY242" s="27">
        <f>IF(FY$9="",0,(FX240+FY234)*SUMIFS(conditions!$147:$147,conditions!$8:$8,"&lt;="&amp;FY$9,conditions!$9:$9,"&gt;="&amp;FY$9)/(conditions!$AF$9-conditions!$U$8+1))</f>
        <v>6.4064810067001113E-2</v>
      </c>
      <c r="FZ242" s="27">
        <f>IF(FZ$9="",0,(FY240+FZ234)*SUMIFS(conditions!$147:$147,conditions!$8:$8,"&lt;="&amp;FZ$9,conditions!$9:$9,"&gt;="&amp;FZ$9)/(conditions!$AF$9-conditions!$U$8+1))</f>
        <v>2.2503324437753013E-2</v>
      </c>
      <c r="GA242" s="27">
        <f>IF(GA$9="",0,(FZ240+GA234)*SUMIFS(conditions!$147:$147,conditions!$8:$8,"&lt;="&amp;GA$9,conditions!$9:$9,"&gt;="&amp;GA$9)/(conditions!$AF$9-conditions!$U$8+1))</f>
        <v>0</v>
      </c>
      <c r="GB242" s="27">
        <f>IF(GB$9="",0,(GA240+GB234)*SUMIFS(conditions!$147:$147,conditions!$8:$8,"&lt;="&amp;GB$9,conditions!$9:$9,"&gt;="&amp;GB$9)/(conditions!$AF$9-conditions!$U$8+1))</f>
        <v>0</v>
      </c>
      <c r="GC242" s="27">
        <f>IF(GC$9="",0,(GB240+GC234)*SUMIFS(conditions!$147:$147,conditions!$8:$8,"&lt;="&amp;GC$9,conditions!$9:$9,"&gt;="&amp;GC$9)/(conditions!$AF$9-conditions!$U$8+1))</f>
        <v>0</v>
      </c>
      <c r="GD242" s="27">
        <f>IF(GD$9="",0,(GC240+GD234)*SUMIFS(conditions!$147:$147,conditions!$8:$8,"&lt;="&amp;GD$9,conditions!$9:$9,"&gt;="&amp;GD$9)/(conditions!$AF$9-conditions!$U$8+1))</f>
        <v>0</v>
      </c>
      <c r="GE242" s="27">
        <f>IF(GE$9="",0,(GD240+GE234)*SUMIFS(conditions!$147:$147,conditions!$8:$8,"&lt;="&amp;GE$9,conditions!$9:$9,"&gt;="&amp;GE$9)/(conditions!$AF$9-conditions!$U$8+1))</f>
        <v>0</v>
      </c>
      <c r="GF242" s="27">
        <f>IF(GF$9="",0,(GE240+GF234)*SUMIFS(conditions!$147:$147,conditions!$8:$8,"&lt;="&amp;GF$9,conditions!$9:$9,"&gt;="&amp;GF$9)/(conditions!$AF$9-conditions!$U$8+1))</f>
        <v>0.24404480064422501</v>
      </c>
      <c r="GG242" s="27">
        <f>IF(GG$9="",0,(GF240+GG234)*SUMIFS(conditions!$147:$147,conditions!$8:$8,"&lt;="&amp;GG$9,conditions!$9:$9,"&gt;="&amp;GG$9)/(conditions!$AF$9-conditions!$U$8+1))</f>
        <v>0.24404480064422501</v>
      </c>
      <c r="GH242" s="27">
        <f>IF(GH$9="",0,(GG240+GH234)*SUMIFS(conditions!$147:$147,conditions!$8:$8,"&lt;="&amp;GH$9,conditions!$9:$9,"&gt;="&amp;GH$9)/(conditions!$AF$9-conditions!$U$8+1))</f>
        <v>0.18949913932270113</v>
      </c>
      <c r="GI242" s="27">
        <f>IF(GI$9="",0,(GH240+GI234)*SUMIFS(conditions!$147:$147,conditions!$8:$8,"&lt;="&amp;GI$9,conditions!$9:$9,"&gt;="&amp;GI$9)/(conditions!$AF$9-conditions!$U$8+1))</f>
        <v>0.16445598304430595</v>
      </c>
      <c r="GJ242" s="27">
        <f>IF(GJ$9="",0,(GI240+GJ234)*SUMIFS(conditions!$147:$147,conditions!$8:$8,"&lt;="&amp;GJ$9,conditions!$9:$9,"&gt;="&amp;GJ$9)/(conditions!$AF$9-conditions!$U$8+1))</f>
        <v>0.14232387465268184</v>
      </c>
      <c r="GK242" s="27">
        <f>IF(GK$9="",0,(GJ240+GK234)*SUMIFS(conditions!$147:$147,conditions!$8:$8,"&lt;="&amp;GK$9,conditions!$9:$9,"&gt;="&amp;GK$9)/(conditions!$AF$9-conditions!$U$8+1))</f>
        <v>0.15000078979917281</v>
      </c>
      <c r="GL242" s="27">
        <f>IF(GL$9="",0,(GK240+GL234)*SUMIFS(conditions!$147:$147,conditions!$8:$8,"&lt;="&amp;GL$9,conditions!$9:$9,"&gt;="&amp;GL$9)/(conditions!$AF$9-conditions!$U$8+1))</f>
        <v>0.18953224452925199</v>
      </c>
      <c r="GM242" s="27">
        <f>IF(GM$9="",0,(GL240+GM234)*SUMIFS(conditions!$147:$147,conditions!$8:$8,"&lt;="&amp;GM$9,conditions!$9:$9,"&gt;="&amp;GM$9)/(conditions!$AF$9-conditions!$U$8+1))</f>
        <v>0.18953224452925199</v>
      </c>
      <c r="GN242" s="27">
        <f>IF(GN$9="",0,(GM240+GN234)*SUMIFS(conditions!$147:$147,conditions!$8:$8,"&lt;="&amp;GN$9,conditions!$9:$9,"&gt;="&amp;GN$9)/(conditions!$AF$9-conditions!$U$8+1))</f>
        <v>0.14316479045263361</v>
      </c>
      <c r="GO242" s="27">
        <f>IF(GO$9="",0,(GN240+GO234)*SUMIFS(conditions!$147:$147,conditions!$8:$8,"&lt;="&amp;GO$9,conditions!$9:$9,"&gt;="&amp;GO$9)/(conditions!$AF$9-conditions!$U$8+1))</f>
        <v>8.349327879880003E-2</v>
      </c>
      <c r="GP242" s="27">
        <f>IF(GP$9="",0,(GO240+GP234)*SUMIFS(conditions!$147:$147,conditions!$8:$8,"&lt;="&amp;GP$9,conditions!$9:$9,"&gt;="&amp;GP$9)/(conditions!$AF$9-conditions!$U$8+1))</f>
        <v>0.22473175927485944</v>
      </c>
      <c r="GQ242" s="27">
        <f>IF(GQ$9="",0,(GP240+GQ234)*SUMIFS(conditions!$147:$147,conditions!$8:$8,"&lt;="&amp;GQ$9,conditions!$9:$9,"&gt;="&amp;GQ$9)/(conditions!$AF$9-conditions!$U$8+1))</f>
        <v>0.22473175927485944</v>
      </c>
      <c r="GR242" s="27">
        <f>IF(GR$9="",0,(GQ240+GR234)*SUMIFS(conditions!$147:$147,conditions!$8:$8,"&lt;="&amp;GR$9,conditions!$9:$9,"&gt;="&amp;GR$9)/(conditions!$AF$9-conditions!$U$8+1))</f>
        <v>0.23253455132458728</v>
      </c>
      <c r="GS242" s="27">
        <f>IF(GS$9="",0,(GR240+GS234)*SUMIFS(conditions!$147:$147,conditions!$8:$8,"&lt;="&amp;GS$9,conditions!$9:$9,"&gt;="&amp;GS$9)/(conditions!$AF$9-conditions!$U$8+1))</f>
        <v>0.27206600605466646</v>
      </c>
      <c r="GT242" s="27">
        <f>IF(GT$9="",0,(GS240+GT234)*SUMIFS(conditions!$147:$147,conditions!$8:$8,"&lt;="&amp;GT$9,conditions!$9:$9,"&gt;="&amp;GT$9)/(conditions!$AF$9-conditions!$U$8+1))</f>
        <v>0.27206600605466646</v>
      </c>
      <c r="GU242" s="27">
        <f>IF(GU$9="",0,(GT240+GU234)*SUMIFS(conditions!$147:$147,conditions!$8:$8,"&lt;="&amp;GU$9,conditions!$9:$9,"&gt;="&amp;GU$9)/(conditions!$AF$9-conditions!$U$8+1))</f>
        <v>0.22580002791434986</v>
      </c>
      <c r="GV242" s="27">
        <f>IF(GV$9="",0,(GU240+GV234)*SUMIFS(conditions!$147:$147,conditions!$8:$8,"&lt;="&amp;GV$9,conditions!$9:$9,"&gt;="&amp;GV$9)/(conditions!$AF$9-conditions!$U$8+1))</f>
        <v>0.16616238316111559</v>
      </c>
      <c r="GW242" s="27">
        <f>IF(GW$9="",0,(GV240+GW234)*SUMIFS(conditions!$147:$147,conditions!$8:$8,"&lt;="&amp;GW$9,conditions!$9:$9,"&gt;="&amp;GW$9)/(conditions!$AF$9-conditions!$U$8+1))</f>
        <v>0.14110966263839211</v>
      </c>
      <c r="GX242" s="27">
        <f>IF(GX$9="",0,(GW240+GX234)*SUMIFS(conditions!$147:$147,conditions!$8:$8,"&lt;="&amp;GX$9,conditions!$9:$9,"&gt;="&amp;GX$9)/(conditions!$AF$9-conditions!$U$8+1))</f>
        <v>0.11911405165643808</v>
      </c>
      <c r="GY242" s="27">
        <f>IF(GY$9="",0,(GX240+GY234)*SUMIFS(conditions!$147:$147,conditions!$8:$8,"&lt;="&amp;GY$9,conditions!$9:$9,"&gt;="&amp;GY$9)/(conditions!$AF$9-conditions!$U$8+1))</f>
        <v>0.12707358572793145</v>
      </c>
      <c r="GZ242" s="27">
        <f>IF(GZ$9="",0,(GY240+GZ234)*SUMIFS(conditions!$147:$147,conditions!$8:$8,"&lt;="&amp;GZ$9,conditions!$9:$9,"&gt;="&amp;GZ$9)/(conditions!$AF$9-conditions!$U$8+1))</f>
        <v>0.16675110603178131</v>
      </c>
      <c r="HA242" s="27">
        <f>IF(HA$9="",0,(GZ240+HA234)*SUMIFS(conditions!$147:$147,conditions!$8:$8,"&lt;="&amp;HA$9,conditions!$9:$9,"&gt;="&amp;HA$9)/(conditions!$AF$9-conditions!$U$8+1))</f>
        <v>0.17441124815235243</v>
      </c>
      <c r="HB242" s="27">
        <f>IF(HB$9="",0,(HA240+HB234)*SUMIFS(conditions!$147:$147,conditions!$8:$8,"&lt;="&amp;HB$9,conditions!$9:$9,"&gt;="&amp;HB$9)/(conditions!$AF$9-conditions!$U$8+1))</f>
        <v>0.17441124815235243</v>
      </c>
      <c r="HC242" s="27">
        <f>IF(HC$9="",0,(HB240+HC234)*SUMIFS(conditions!$147:$147,conditions!$8:$8,"&lt;="&amp;HC$9,conditions!$9:$9,"&gt;="&amp;HC$9)/(conditions!$AF$9-conditions!$U$8+1))</f>
        <v>0.11494444239917923</v>
      </c>
      <c r="HD242" s="27">
        <f>IF(HD$9="",0,(HC240+HD234)*SUMIFS(conditions!$147:$147,conditions!$8:$8,"&lt;="&amp;HD$9,conditions!$9:$9,"&gt;="&amp;HD$9)/(conditions!$AF$9-conditions!$U$8+1))</f>
        <v>8.9870730917127203E-2</v>
      </c>
      <c r="HE242" s="27">
        <f>IF(HE$9="",0,(HD240+HE234)*SUMIFS(conditions!$147:$147,conditions!$8:$8,"&lt;="&amp;HE$9,conditions!$9:$9,"&gt;="&amp;HE$9)/(conditions!$AF$9-conditions!$U$8+1))</f>
        <v>6.7854120372992419E-2</v>
      </c>
      <c r="HF242" s="27">
        <f>IF(HF$9="",0,(HE240+HF234)*SUMIFS(conditions!$147:$147,conditions!$8:$8,"&lt;="&amp;HF$9,conditions!$9:$9,"&gt;="&amp;HF$9)/(conditions!$AF$9-conditions!$U$8+1))</f>
        <v>7.5792646275926814E-2</v>
      </c>
      <c r="HG242" s="27">
        <f>IF(HG$9="",0,(HF240+HG234)*SUMIFS(conditions!$147:$147,conditions!$8:$8,"&lt;="&amp;HG$9,conditions!$9:$9,"&gt;="&amp;HG$9)/(conditions!$AF$9-conditions!$U$8+1))</f>
        <v>0.11552554977649795</v>
      </c>
      <c r="HH242" s="27">
        <f>IF(HH$9="",0,(HG240+HH234)*SUMIFS(conditions!$147:$147,conditions!$8:$8,"&lt;="&amp;HH$9,conditions!$9:$9,"&gt;="&amp;HH$9)/(conditions!$AF$9-conditions!$U$8+1))</f>
        <v>0.11552554977649795</v>
      </c>
      <c r="HI242" s="27">
        <f>IF(HI$9="",0,(HH240+HI234)*SUMIFS(conditions!$147:$147,conditions!$8:$8,"&lt;="&amp;HI$9,conditions!$9:$9,"&gt;="&amp;HI$9)/(conditions!$AF$9-conditions!$U$8+1))</f>
        <v>6.926847007158915E-2</v>
      </c>
      <c r="HJ242" s="27">
        <f>IF(HJ$9="",0,(HI240+HJ234)*SUMIFS(conditions!$147:$147,conditions!$8:$8,"&lt;="&amp;HJ$9,conditions!$9:$9,"&gt;="&amp;HJ$9)/(conditions!$AF$9-conditions!$U$8+1))</f>
        <v>9.622056237271576E-3</v>
      </c>
      <c r="HK242" s="27">
        <f>IF(HK$9="",0,(HJ240+HK234)*SUMIFS(conditions!$147:$147,conditions!$8:$8,"&lt;="&amp;HK$9,conditions!$9:$9,"&gt;="&amp;HK$9)/(conditions!$AF$9-conditions!$U$8+1))</f>
        <v>0.25634407309752777</v>
      </c>
      <c r="HL242" s="27">
        <f>IF(HL$9="",0,(HK240+HL234)*SUMIFS(conditions!$147:$147,conditions!$8:$8,"&lt;="&amp;HL$9,conditions!$9:$9,"&gt;="&amp;HL$9)/(conditions!$AF$9-conditions!$U$8+1))</f>
        <v>0.25634407309752777</v>
      </c>
      <c r="HM242" s="27">
        <f>IF(HM$9="",0,(HL240+HM234)*SUMIFS(conditions!$147:$147,conditions!$8:$8,"&lt;="&amp;HM$9,conditions!$9:$9,"&gt;="&amp;HM$9)/(conditions!$AF$9-conditions!$U$8+1))</f>
        <v>0.30220406095432417</v>
      </c>
      <c r="HN242" s="27">
        <f>IF(HN$9="",0,(HM240+HN234)*SUMIFS(conditions!$147:$147,conditions!$8:$8,"&lt;="&amp;HN$9,conditions!$9:$9,"&gt;="&amp;HN$9)/(conditions!$AF$9-conditions!$U$8+1))</f>
        <v>0.36185882165604272</v>
      </c>
      <c r="HO242" s="27">
        <f>IF(HO$9="",0,(HN240+HO234)*SUMIFS(conditions!$147:$147,conditions!$8:$8,"&lt;="&amp;HO$9,conditions!$9:$9,"&gt;="&amp;HO$9)/(conditions!$AF$9-conditions!$U$8+1))</f>
        <v>0.36185882165604272</v>
      </c>
      <c r="HP242" s="27">
        <f>IF(HP$9="",0,(HO240+HP234)*SUMIFS(conditions!$147:$147,conditions!$8:$8,"&lt;="&amp;HP$9,conditions!$9:$9,"&gt;="&amp;HP$9)/(conditions!$AF$9-conditions!$U$8+1))</f>
        <v>0.31997605750787056</v>
      </c>
      <c r="HQ242" s="27">
        <f>IF(HQ$9="",0,(HP240+HQ234)*SUMIFS(conditions!$147:$147,conditions!$8:$8,"&lt;="&amp;HQ$9,conditions!$9:$9,"&gt;="&amp;HQ$9)/(conditions!$AF$9-conditions!$U$8+1))</f>
        <v>0.26340434022578174</v>
      </c>
      <c r="HR242" s="27">
        <f>IF(HR$9="",0,(HQ240+HR234)*SUMIFS(conditions!$147:$147,conditions!$8:$8,"&lt;="&amp;HR$9,conditions!$9:$9,"&gt;="&amp;HR$9)/(conditions!$AF$9-conditions!$U$8+1))</f>
        <v>0.26212563963750873</v>
      </c>
      <c r="HS242" s="27">
        <f>IF(HS$9="",0,(HR240+HS234)*SUMIFS(conditions!$147:$147,conditions!$8:$8,"&lt;="&amp;HS$9,conditions!$9:$9,"&gt;="&amp;HS$9)/(conditions!$AF$9-conditions!$U$8+1))</f>
        <v>0.26353261427365354</v>
      </c>
      <c r="HT242" s="27">
        <f>IF(HT$9="",0,(HS240+HT234)*SUMIFS(conditions!$147:$147,conditions!$8:$8,"&lt;="&amp;HT$9,conditions!$9:$9,"&gt;="&amp;HT$9)/(conditions!$AF$9-conditions!$U$8+1))</f>
        <v>0.311855120877012</v>
      </c>
      <c r="HU242" s="27">
        <f>IF(HU$9="",0,(HT240+HU234)*SUMIFS(conditions!$147:$147,conditions!$8:$8,"&lt;="&amp;HU$9,conditions!$9:$9,"&gt;="&amp;HU$9)/(conditions!$AF$9-conditions!$U$8+1))</f>
        <v>0.56003447174266496</v>
      </c>
      <c r="HV242" s="27">
        <f>IF(HV$9="",0,(HU240+HV234)*SUMIFS(conditions!$147:$147,conditions!$8:$8,"&lt;="&amp;HV$9,conditions!$9:$9,"&gt;="&amp;HV$9)/(conditions!$AF$9-conditions!$U$8+1))</f>
        <v>0.56003447174266496</v>
      </c>
      <c r="HW242" s="27">
        <f>IF(HW$9="",0,(HV240+HW234)*SUMIFS(conditions!$147:$147,conditions!$8:$8,"&lt;="&amp;HW$9,conditions!$9:$9,"&gt;="&amp;HW$9)/(conditions!$AF$9-conditions!$U$8+1))</f>
        <v>0.5185335357149875</v>
      </c>
      <c r="HX242" s="27">
        <f>IF(HX$9="",0,(HW240+HX234)*SUMIFS(conditions!$147:$147,conditions!$8:$8,"&lt;="&amp;HX$9,conditions!$9:$9,"&gt;="&amp;HX$9)/(conditions!$AF$9-conditions!$U$8+1))</f>
        <v>0.46204319444855668</v>
      </c>
      <c r="HY242" s="27">
        <f>IF(HY$9="",0,(HX240+HY234)*SUMIFS(conditions!$147:$147,conditions!$8:$8,"&lt;="&amp;HY$9,conditions!$9:$9,"&gt;="&amp;HY$9)/(conditions!$AF$9-conditions!$U$8+1))</f>
        <v>0.46084590322676816</v>
      </c>
      <c r="HZ242" s="27">
        <f>IF(HZ$9="",0,(HY240+HZ234)*SUMIFS(conditions!$147:$147,conditions!$8:$8,"&lt;="&amp;HZ$9,conditions!$9:$9,"&gt;="&amp;HZ$9)/(conditions!$AF$9-conditions!$U$8+1))</f>
        <v>0.46225287786291303</v>
      </c>
      <c r="IA242" s="27">
        <f>IF(IA$9="",0,(HZ240+IA234)*SUMIFS(conditions!$147:$147,conditions!$8:$8,"&lt;="&amp;IA$9,conditions!$9:$9,"&gt;="&amp;IA$9)/(conditions!$AF$9-conditions!$U$8+1))</f>
        <v>0.51090768364659922</v>
      </c>
      <c r="IB242" s="27">
        <f>IF(IB$9="",0,(IA240+IB234)*SUMIFS(conditions!$147:$147,conditions!$8:$8,"&lt;="&amp;IB$9,conditions!$9:$9,"&gt;="&amp;IB$9)/(conditions!$AF$9-conditions!$U$8+1))</f>
        <v>0.57096221375968548</v>
      </c>
      <c r="IC242" s="27">
        <f>IF(IC$9="",0,(IB240+IC234)*SUMIFS(conditions!$147:$147,conditions!$8:$8,"&lt;="&amp;IC$9,conditions!$9:$9,"&gt;="&amp;IC$9)/(conditions!$AF$9-conditions!$U$8+1))</f>
        <v>0.57096221375968548</v>
      </c>
      <c r="ID242" s="27">
        <f>IF(ID$9="",0,(IC240+ID234)*SUMIFS(conditions!$147:$147,conditions!$8:$8,"&lt;="&amp;ID$9,conditions!$9:$9,"&gt;="&amp;ID$9)/(conditions!$AF$9-conditions!$U$8+1))</f>
        <v>0.53011446869008993</v>
      </c>
      <c r="IE242" s="27">
        <f>IF(IE$9="",0,(ID240+IE234)*SUMIFS(conditions!$147:$147,conditions!$8:$8,"&lt;="&amp;IE$9,conditions!$9:$9,"&gt;="&amp;IE$9)/(conditions!$AF$9-conditions!$U$8+1))</f>
        <v>0.47369634393870474</v>
      </c>
      <c r="IF242" s="27">
        <f>IF(IF$9="",0,(IE240+IF234)*SUMIFS(conditions!$147:$147,conditions!$8:$8,"&lt;="&amp;IF$9,conditions!$9:$9,"&gt;="&amp;IF$9)/(conditions!$AF$9-conditions!$U$8+1))</f>
        <v>0.52706942889599984</v>
      </c>
      <c r="IG242" s="27">
        <f>IF(IG$9="",0,(IF240+IG234)*SUMIFS(conditions!$147:$147,conditions!$8:$8,"&lt;="&amp;IG$9,conditions!$9:$9,"&gt;="&amp;IG$9)/(conditions!$AF$9-conditions!$U$8+1))</f>
        <v>0.52887617294351297</v>
      </c>
      <c r="IH242" s="27">
        <f>IF(IH$9="",0,(IG240+IH234)*SUMIFS(conditions!$147:$147,conditions!$8:$8,"&lt;="&amp;IH$9,conditions!$9:$9,"&gt;="&amp;IH$9)/(conditions!$AF$9-conditions!$U$8+1))</f>
        <v>0.57759844895823864</v>
      </c>
      <c r="II242" s="27">
        <f>IF(II$9="",0,(IH240+II234)*SUMIFS(conditions!$147:$147,conditions!$8:$8,"&lt;="&amp;II$9,conditions!$9:$9,"&gt;="&amp;II$9)/(conditions!$AF$9-conditions!$U$8+1))</f>
        <v>0.6376529790713249</v>
      </c>
      <c r="IJ242" s="27">
        <f>IF(IJ$9="",0,(II240+IJ234)*SUMIFS(conditions!$147:$147,conditions!$8:$8,"&lt;="&amp;IJ$9,conditions!$9:$9,"&gt;="&amp;IJ$9)/(conditions!$AF$9-conditions!$U$8+1))</f>
        <v>0.6376529790713249</v>
      </c>
      <c r="IK242" s="27">
        <f>IF(IK$9="",0,(IJ240+IK234)*SUMIFS(conditions!$147:$147,conditions!$8:$8,"&lt;="&amp;IK$9,conditions!$9:$9,"&gt;="&amp;IK$9)/(conditions!$AF$9-conditions!$U$8+1))</f>
        <v>0.5969416762626657</v>
      </c>
      <c r="IL242" s="27">
        <f>IF(IL$9="",0,(IK240+IL234)*SUMIFS(conditions!$147:$147,conditions!$8:$8,"&lt;="&amp;IL$9,conditions!$9:$9,"&gt;="&amp;IL$9)/(conditions!$AF$9-conditions!$U$8+1))</f>
        <v>0.54055093971110635</v>
      </c>
      <c r="IM242" s="27">
        <f>IF(IM$9="",0,(IL240+IM234)*SUMIFS(conditions!$147:$147,conditions!$8:$8,"&lt;="&amp;IM$9,conditions!$9:$9,"&gt;="&amp;IM$9)/(conditions!$AF$9-conditions!$U$8+1))</f>
        <v>0.53985306343716066</v>
      </c>
      <c r="IN242" s="27">
        <f>IF(IN$9="",0,(IM240+IN234)*SUMIFS(conditions!$147:$147,conditions!$8:$8,"&lt;="&amp;IN$9,conditions!$9:$9,"&gt;="&amp;IN$9)/(conditions!$AF$9-conditions!$U$8+1))</f>
        <v>0.54161447846827993</v>
      </c>
      <c r="IO242" s="27">
        <f>IF(IO$9="",0,(IN240+IO234)*SUMIFS(conditions!$147:$147,conditions!$8:$8,"&lt;="&amp;IO$9,conditions!$9:$9,"&gt;="&amp;IO$9)/(conditions!$AF$9-conditions!$U$8+1))</f>
        <v>0.5902914254666124</v>
      </c>
      <c r="IP242" s="27">
        <f>IF(IP$9="",0,(IO240+IP234)*SUMIFS(conditions!$147:$147,conditions!$8:$8,"&lt;="&amp;IP$9,conditions!$9:$9,"&gt;="&amp;IP$9)/(conditions!$AF$9-conditions!$U$8+1))</f>
        <v>0.97677193775240356</v>
      </c>
      <c r="IQ242" s="27">
        <f>IF(IQ$9="",0,(IP240+IQ234)*SUMIFS(conditions!$147:$147,conditions!$8:$8,"&lt;="&amp;IQ$9,conditions!$9:$9,"&gt;="&amp;IQ$9)/(conditions!$AF$9-conditions!$U$8+1))</f>
        <v>0.97677193775240356</v>
      </c>
      <c r="IR242" s="27">
        <f>IF(IR$9="",0,(IQ240+IR234)*SUMIFS(conditions!$147:$147,conditions!$8:$8,"&lt;="&amp;IR$9,conditions!$9:$9,"&gt;="&amp;IR$9)/(conditions!$AF$9-conditions!$U$8+1))</f>
        <v>0.93490146817896436</v>
      </c>
      <c r="IS242" s="27">
        <f>IF(IS$9="",0,(IR240+IS234)*SUMIFS(conditions!$147:$147,conditions!$8:$8,"&lt;="&amp;IS$9,conditions!$9:$9,"&gt;="&amp;IS$9)/(conditions!$AF$9-conditions!$U$8+1))</f>
        <v>0.91090285920496572</v>
      </c>
      <c r="IT242" s="27">
        <f>IF(IT$9="",0,(IS240+IT234)*SUMIFS(conditions!$147:$147,conditions!$8:$8,"&lt;="&amp;IT$9,conditions!$9:$9,"&gt;="&amp;IT$9)/(conditions!$AF$9-conditions!$U$8+1))</f>
        <v>0.94710236954813465</v>
      </c>
      <c r="IU242" s="27">
        <f>IF(IU$9="",0,(IT240+IU234)*SUMIFS(conditions!$147:$147,conditions!$8:$8,"&lt;="&amp;IU$9,conditions!$9:$9,"&gt;="&amp;IU$9)/(conditions!$AF$9-conditions!$U$8+1))</f>
        <v>0.98382316357982769</v>
      </c>
      <c r="IV242" s="27">
        <f>IF(IV$9="",0,(IU240+IV234)*SUMIFS(conditions!$147:$147,conditions!$8:$8,"&lt;="&amp;IV$9,conditions!$9:$9,"&gt;="&amp;IV$9)/(conditions!$AF$9-conditions!$U$8+1))</f>
        <v>1.0688669555377504</v>
      </c>
      <c r="IW242" s="27">
        <f>IF(IW$9="",0,(IV240+IW234)*SUMIFS(conditions!$147:$147,conditions!$8:$8,"&lt;="&amp;IW$9,conditions!$9:$9,"&gt;="&amp;IW$9)/(conditions!$AF$9-conditions!$U$8+1))</f>
        <v>1.1643364212661647</v>
      </c>
      <c r="IX242" s="27">
        <f>IF(IX$9="",0,(IW240+IX234)*SUMIFS(conditions!$147:$147,conditions!$8:$8,"&lt;="&amp;IX$9,conditions!$9:$9,"&gt;="&amp;IX$9)/(conditions!$AF$9-conditions!$U$8+1))</f>
        <v>1.1643364212661647</v>
      </c>
      <c r="IY242" s="27">
        <f>IF(IY$9="",0,(IX240+IY234)*SUMIFS(conditions!$147:$147,conditions!$8:$8,"&lt;="&amp;IY$9,conditions!$9:$9,"&gt;="&amp;IY$9)/(conditions!$AF$9-conditions!$U$8+1))</f>
        <v>1.1235372899499081</v>
      </c>
      <c r="IZ242" s="27">
        <f>IF(IZ$9="",0,(IY240+IZ234)*SUMIFS(conditions!$147:$147,conditions!$8:$8,"&lt;="&amp;IZ$9,conditions!$9:$9,"&gt;="&amp;IZ$9)/(conditions!$AF$9-conditions!$U$8+1))</f>
        <v>1.2881405809028641</v>
      </c>
      <c r="JA242" s="27">
        <f>IF(JA$9="",0,(IZ240+JA234)*SUMIFS(conditions!$147:$147,conditions!$8:$8,"&lt;="&amp;JA$9,conditions!$9:$9,"&gt;="&amp;JA$9)/(conditions!$AF$9-conditions!$U$8+1))</f>
        <v>1.3243400912460326</v>
      </c>
      <c r="JB242" s="27">
        <f>IF(JB$9="",0,(JA240+JB234)*SUMIFS(conditions!$147:$147,conditions!$8:$8,"&lt;="&amp;JB$9,conditions!$9:$9,"&gt;="&amp;JB$9)/(conditions!$AF$9-conditions!$U$8+1))</f>
        <v>1.3610608852777255</v>
      </c>
      <c r="JC242" s="27">
        <f>IF(JC$9="",0,(JB240+JC234)*SUMIFS(conditions!$147:$147,conditions!$8:$8,"&lt;="&amp;JC$9,conditions!$9:$9,"&gt;="&amp;JC$9)/(conditions!$AF$9-conditions!$U$8+1))</f>
        <v>1.4461046772356487</v>
      </c>
      <c r="JD242" s="27">
        <f>IF(JD$9="",0,(JC240+JD234)*SUMIFS(conditions!$147:$147,conditions!$8:$8,"&lt;="&amp;JD$9,conditions!$9:$9,"&gt;="&amp;JD$9)/(conditions!$AF$9-conditions!$U$8+1))</f>
        <v>1.541574142964063</v>
      </c>
      <c r="JE242" s="27">
        <f>IF(JE$9="",0,(JD240+JE234)*SUMIFS(conditions!$147:$147,conditions!$8:$8,"&lt;="&amp;JE$9,conditions!$9:$9,"&gt;="&amp;JE$9)/(conditions!$AF$9-conditions!$U$8+1))</f>
        <v>1.541574142964063</v>
      </c>
      <c r="JF242" s="27">
        <f>IF(JF$9="",0,(JE240+JF234)*SUMIFS(conditions!$147:$147,conditions!$8:$8,"&lt;="&amp;JF$9,conditions!$9:$9,"&gt;="&amp;JF$9)/(conditions!$AF$9-conditions!$U$8+1))</f>
        <v>1.5016351751586463</v>
      </c>
      <c r="JG242" s="27">
        <f>IF(JG$9="",0,(JF240+JG234)*SUMIFS(conditions!$147:$147,conditions!$8:$8,"&lt;="&amp;JG$9,conditions!$9:$9,"&gt;="&amp;JG$9)/(conditions!$AF$9-conditions!$U$8+1))</f>
        <v>1.4777338936352638</v>
      </c>
      <c r="JH242" s="27">
        <f>IF(JH$9="",0,(JG240+JH234)*SUMIFS(conditions!$147:$147,conditions!$8:$8,"&lt;="&amp;JH$9,conditions!$9:$9,"&gt;="&amp;JH$9)/(conditions!$AF$9-conditions!$U$8+1))</f>
        <v>1.5135939596490318</v>
      </c>
      <c r="JI242" s="27">
        <f>IF(JI$9="",0,(JH240+JI234)*SUMIFS(conditions!$147:$147,conditions!$8:$8,"&lt;="&amp;JI$9,conditions!$9:$9,"&gt;="&amp;JI$9)/(conditions!$AF$9-conditions!$U$8+1))</f>
        <v>1.6040736700070617</v>
      </c>
      <c r="JJ242" s="27">
        <f>IF(JJ$9="",0,(JI240+JJ234)*SUMIFS(conditions!$147:$147,conditions!$8:$8,"&lt;="&amp;JJ$9,conditions!$9:$9,"&gt;="&amp;JJ$9)/(conditions!$AF$9-conditions!$U$8+1))</f>
        <v>1.6887780176355836</v>
      </c>
      <c r="JK242" s="27">
        <f>IF(JK$9="",0,(JJ240+JK234)*SUMIFS(conditions!$147:$147,conditions!$8:$8,"&lt;="&amp;JK$9,conditions!$9:$9,"&gt;="&amp;JK$9)/(conditions!$AF$9-conditions!$U$8+1))</f>
        <v>1.7839080390345969</v>
      </c>
      <c r="JL242" s="27">
        <f>IF(JL$9="",0,(JK240+JL234)*SUMIFS(conditions!$147:$147,conditions!$8:$8,"&lt;="&amp;JL$9,conditions!$9:$9,"&gt;="&amp;JL$9)/(conditions!$AF$9-conditions!$U$8+1))</f>
        <v>1.7839080390345969</v>
      </c>
      <c r="JM242" s="27">
        <f>IF(JM$9="",0,(JL240+JM234)*SUMIFS(conditions!$147:$147,conditions!$8:$8,"&lt;="&amp;JM$9,conditions!$9:$9,"&gt;="&amp;JM$9)/(conditions!$AF$9-conditions!$U$8+1))</f>
        <v>1.7442500484006587</v>
      </c>
      <c r="JN242" s="27">
        <f>IF(JN$9="",0,(JM240+JN234)*SUMIFS(conditions!$147:$147,conditions!$8:$8,"&lt;="&amp;JN$9,conditions!$9:$9,"&gt;="&amp;JN$9)/(conditions!$AF$9-conditions!$U$8+1))</f>
        <v>1.7204481992023755</v>
      </c>
      <c r="JO242" s="27">
        <f>IF(JO$9="",0,(JN240+JO234)*SUMIFS(conditions!$147:$147,conditions!$8:$8,"&lt;="&amp;JO$9,conditions!$9:$9,"&gt;="&amp;JO$9)/(conditions!$AF$9-conditions!$U$8+1))</f>
        <v>1.7563082652161435</v>
      </c>
      <c r="JP242" s="27">
        <f>IF(JP$9="",0,(JO240+JP234)*SUMIFS(conditions!$147:$147,conditions!$8:$8,"&lt;="&amp;JP$9,conditions!$9:$9,"&gt;="&amp;JP$9)/(conditions!$AF$9-conditions!$U$8+1))</f>
        <v>1.792705253429091</v>
      </c>
      <c r="JQ242" s="27">
        <f>IF(JQ$9="",0,(JP240+JQ234)*SUMIFS(conditions!$147:$147,conditions!$8:$8,"&lt;="&amp;JQ$9,conditions!$9:$9,"&gt;="&amp;JQ$9)/(conditions!$AF$9-conditions!$U$8+1))</f>
        <v>1.8774252395682687</v>
      </c>
      <c r="JR242" s="27">
        <f>IF(JR$9="",0,(JQ240+JR234)*SUMIFS(conditions!$147:$147,conditions!$8:$8,"&lt;="&amp;JR$9,conditions!$9:$9,"&gt;="&amp;JR$9)/(conditions!$AF$9-conditions!$U$8+1))</f>
        <v>1.9725708994779378</v>
      </c>
      <c r="JS242" s="27">
        <f>IF(JS$9="",0,(JR240+JS234)*SUMIFS(conditions!$147:$147,conditions!$8:$8,"&lt;="&amp;JS$9,conditions!$9:$9,"&gt;="&amp;JS$9)/(conditions!$AF$9-conditions!$U$8+1))</f>
        <v>2.2238908442321152</v>
      </c>
      <c r="JT242" s="27">
        <f>IF(JT$9="",0,(JS240+JT234)*SUMIFS(conditions!$147:$147,conditions!$8:$8,"&lt;="&amp;JT$9,conditions!$9:$9,"&gt;="&amp;JT$9)/(conditions!$AF$9-conditions!$U$8+1))</f>
        <v>2.2238908442321152</v>
      </c>
      <c r="JU242" s="27">
        <f>IF(JU$9="",0,(JT240+JU234)*SUMIFS(conditions!$147:$147,conditions!$8:$8,"&lt;="&amp;JU$9,conditions!$9:$9,"&gt;="&amp;JU$9)/(conditions!$AF$9-conditions!$U$8+1))</f>
        <v>2.2152664096374535</v>
      </c>
      <c r="JV242" s="27">
        <f>IF(JV$9="",0,(JU240+JV234)*SUMIFS(conditions!$147:$147,conditions!$8:$8,"&lt;="&amp;JV$9,conditions!$9:$9,"&gt;="&amp;JV$9)/(conditions!$AF$9-conditions!$U$8+1))</f>
        <v>2.2617555344585489</v>
      </c>
      <c r="JW242" s="27">
        <f>IF(JW$9="",0,(JV240+JW234)*SUMIFS(conditions!$147:$147,conditions!$8:$8,"&lt;="&amp;JW$9,conditions!$9:$9,"&gt;="&amp;JW$9)/(conditions!$AF$9-conditions!$U$8+1))</f>
        <v>2.3087815814788248</v>
      </c>
      <c r="JX242" s="27">
        <f>IF(JX$9="",0,(JW240+JX234)*SUMIFS(conditions!$147:$147,conditions!$8:$8,"&lt;="&amp;JX$9,conditions!$9:$9,"&gt;="&amp;JX$9)/(conditions!$AF$9-conditions!$U$8+1))</f>
        <v>2.4190877448310677</v>
      </c>
      <c r="JY242" s="27">
        <f>IF(JY$9="",0,(JX240+JY234)*SUMIFS(conditions!$147:$147,conditions!$8:$8,"&lt;="&amp;JY$9,conditions!$9:$9,"&gt;="&amp;JY$9)/(conditions!$AF$9-conditions!$U$8+1))</f>
        <v>2.5401323521669172</v>
      </c>
      <c r="JZ242" s="27">
        <f>IF(JZ$9="",0,(JY240+JZ234)*SUMIFS(conditions!$147:$147,conditions!$8:$8,"&lt;="&amp;JZ$9,conditions!$9:$9,"&gt;="&amp;JZ$9)/(conditions!$AF$9-conditions!$U$8+1))</f>
        <v>2.5401323521669172</v>
      </c>
      <c r="KA242" s="27">
        <f>IF(KA$9="",0,(JZ240+KA234)*SUMIFS(conditions!$147:$147,conditions!$8:$8,"&lt;="&amp;KA$9,conditions!$9:$9,"&gt;="&amp;KA$9)/(conditions!$AF$9-conditions!$U$8+1))</f>
        <v>2.4873497506361524</v>
      </c>
      <c r="KB242" s="27">
        <f>IF(KB$9="",0,(KA240+KB234)*SUMIFS(conditions!$147:$147,conditions!$8:$8,"&lt;="&amp;KB$9,conditions!$9:$9,"&gt;="&amp;KB$9)/(conditions!$AF$9-conditions!$U$8+1))</f>
        <v>2.4592272591952926</v>
      </c>
      <c r="KC242" s="27">
        <f>IF(KC$9="",0,(KB240+KC234)*SUMIFS(conditions!$147:$147,conditions!$8:$8,"&lt;="&amp;KC$9,conditions!$9:$9,"&gt;="&amp;KC$9)/(conditions!$AF$9-conditions!$U$8+1))</f>
        <v>2.6942409741803224</v>
      </c>
      <c r="KD242" s="27">
        <f>IF(KD$9="",0,(KC240+KD234)*SUMIFS(conditions!$147:$147,conditions!$8:$8,"&lt;="&amp;KD$9,conditions!$9:$9,"&gt;="&amp;KD$9)/(conditions!$AF$9-conditions!$U$8+1))</f>
        <v>2.7412670212005987</v>
      </c>
      <c r="KE242" s="27">
        <f>IF(KE$9="",0,(KD240+KE234)*SUMIFS(conditions!$147:$147,conditions!$8:$8,"&lt;="&amp;KE$9,conditions!$9:$9,"&gt;="&amp;KE$9)/(conditions!$AF$9-conditions!$U$8+1))</f>
        <v>2.8515731845528416</v>
      </c>
      <c r="KF242" s="27">
        <f>IF(KF$9="",0,(KE240+KF234)*SUMIFS(conditions!$147:$147,conditions!$8:$8,"&lt;="&amp;KF$9,conditions!$9:$9,"&gt;="&amp;KF$9)/(conditions!$AF$9-conditions!$U$8+1))</f>
        <v>2.9726177918886911</v>
      </c>
      <c r="KG242" s="27">
        <f>IF(KG$9="",0,(KF240+KG234)*SUMIFS(conditions!$147:$147,conditions!$8:$8,"&lt;="&amp;KG$9,conditions!$9:$9,"&gt;="&amp;KG$9)/(conditions!$AF$9-conditions!$U$8+1))</f>
        <v>2.9726177918886911</v>
      </c>
      <c r="KH242" s="27">
        <f>IF(KH$9="",0,(KG240+KH234)*SUMIFS(conditions!$147:$147,conditions!$8:$8,"&lt;="&amp;KH$9,conditions!$9:$9,"&gt;="&amp;KH$9)/(conditions!$AF$9-conditions!$U$8+1))</f>
        <v>2.9208214149678304</v>
      </c>
      <c r="KI242" s="27">
        <f>IF(KI$9="",0,(KH240+KI234)*SUMIFS(conditions!$147:$147,conditions!$8:$8,"&lt;="&amp;KI$9,conditions!$9:$9,"&gt;="&amp;KI$9)/(conditions!$AF$9-conditions!$U$8+1))</f>
        <v>2.8928765758484181</v>
      </c>
      <c r="KJ242" s="27">
        <f>IF(KJ$9="",0,(KI240+KJ234)*SUMIFS(conditions!$147:$147,conditions!$8:$8,"&lt;="&amp;KJ$9,conditions!$9:$9,"&gt;="&amp;KJ$9)/(conditions!$AF$9-conditions!$U$8+1))</f>
        <v>2.9394921423451175</v>
      </c>
      <c r="KK242" s="27">
        <f>IF(KK$9="",0,(KJ240+KK234)*SUMIFS(conditions!$147:$147,conditions!$8:$8,"&lt;="&amp;KK$9,conditions!$9:$9,"&gt;="&amp;KK$9)/(conditions!$AF$9-conditions!$U$8+1))</f>
        <v>2.9866446310409969</v>
      </c>
      <c r="KL242" s="27">
        <f>IF(KL$9="",0,(KK240+KL234)*SUMIFS(conditions!$147:$147,conditions!$8:$8,"&lt;="&amp;KL$9,conditions!$9:$9,"&gt;="&amp;KL$9)/(conditions!$AF$9-conditions!$U$8+1))</f>
        <v>3.0970772360688437</v>
      </c>
      <c r="KM242" s="27">
        <f>IF(KM$9="",0,(KL240+KM234)*SUMIFS(conditions!$147:$147,conditions!$8:$8,"&lt;="&amp;KM$9,conditions!$9:$9,"&gt;="&amp;KM$9)/(conditions!$AF$9-conditions!$U$8+1))</f>
        <v>3.2182482850802967</v>
      </c>
      <c r="KN242" s="27">
        <f>IF(KN$9="",0,(KM240+KN234)*SUMIFS(conditions!$147:$147,conditions!$8:$8,"&lt;="&amp;KN$9,conditions!$9:$9,"&gt;="&amp;KN$9)/(conditions!$AF$9-conditions!$U$8+1))</f>
        <v>3.2182482850802967</v>
      </c>
      <c r="KO242" s="27">
        <f>IF(KO$9="",0,(KN240+KO234)*SUMIFS(conditions!$147:$147,conditions!$8:$8,"&lt;="&amp;KO$9,conditions!$9:$9,"&gt;="&amp;KO$9)/(conditions!$AF$9-conditions!$U$8+1))</f>
        <v>3.2182482850802967</v>
      </c>
      <c r="KP242" s="27">
        <f>IF(KP$9="",0,(KO240+KP234)*SUMIFS(conditions!$147:$147,conditions!$8:$8,"&lt;="&amp;KP$9,conditions!$9:$9,"&gt;="&amp;KP$9)/(conditions!$AF$9-conditions!$U$8+1))</f>
        <v>3.1935997442351418</v>
      </c>
      <c r="KQ242" s="27">
        <f>IF(KQ$9="",0,(KP240+KQ234)*SUMIFS(conditions!$147:$147,conditions!$8:$8,"&lt;="&amp;KQ$9,conditions!$9:$9,"&gt;="&amp;KQ$9)/(conditions!$AF$9-conditions!$U$8+1))</f>
        <v>3.2402153107318412</v>
      </c>
      <c r="KR242" s="27">
        <f>IF(KR$9="",0,(KQ240+KR234)*SUMIFS(conditions!$147:$147,conditions!$8:$8,"&lt;="&amp;KR$9,conditions!$9:$9,"&gt;="&amp;KR$9)/(conditions!$AF$9-conditions!$U$8+1))</f>
        <v>3.2873677994277206</v>
      </c>
      <c r="KS242" s="27">
        <f>IF(KS$9="",0,(KR240+KS234)*SUMIFS(conditions!$147:$147,conditions!$8:$8,"&lt;="&amp;KS$9,conditions!$9:$9,"&gt;="&amp;KS$9)/(conditions!$AF$9-conditions!$U$8+1))</f>
        <v>3.3978004044555679</v>
      </c>
      <c r="KT242" s="27">
        <f>IF(KT$9="",0,(KS240+KT234)*SUMIFS(conditions!$147:$147,conditions!$8:$8,"&lt;="&amp;KT$9,conditions!$9:$9,"&gt;="&amp;KT$9)/(conditions!$AF$9-conditions!$U$8+1))</f>
        <v>3.5191376436715291</v>
      </c>
      <c r="KU242" s="27">
        <f>IF(KU$9="",0,(KT240+KU234)*SUMIFS(conditions!$147:$147,conditions!$8:$8,"&lt;="&amp;KU$9,conditions!$9:$9,"&gt;="&amp;KU$9)/(conditions!$AF$9-conditions!$U$8+1))</f>
        <v>3.5191376436715291</v>
      </c>
      <c r="KV242" s="27">
        <f>IF(KV$9="",0,(KU240+KV234)*SUMIFS(conditions!$147:$147,conditions!$8:$8,"&lt;="&amp;KV$9,conditions!$9:$9,"&gt;="&amp;KV$9)/(conditions!$AF$9-conditions!$U$8+1))</f>
        <v>3.4690542734354057</v>
      </c>
      <c r="KW242" s="27">
        <f>IF(KW$9="",0,(KV240+KW234)*SUMIFS(conditions!$147:$147,conditions!$8:$8,"&lt;="&amp;KW$9,conditions!$9:$9,"&gt;="&amp;KW$9)/(conditions!$AF$9-conditions!$U$8+1))</f>
        <v>3.4415655313415741</v>
      </c>
      <c r="KX242" s="27">
        <f>IF(KX$9="",0,(KW240+KX234)*SUMIFS(conditions!$147:$147,conditions!$8:$8,"&lt;="&amp;KX$9,conditions!$9:$9,"&gt;="&amp;KX$9)/(conditions!$AF$9-conditions!$U$8+1))</f>
        <v>3.7681769658792565</v>
      </c>
      <c r="KY242" s="27">
        <f>IF(KY$9="",0,(KX240+KY234)*SUMIFS(conditions!$147:$147,conditions!$8:$8,"&lt;="&amp;KY$9,conditions!$9:$9,"&gt;="&amp;KY$9)/(conditions!$AF$9-conditions!$U$8+1))</f>
        <v>3.7763417578065788</v>
      </c>
      <c r="KZ242" s="27">
        <f>IF(KZ$9="",0,(KY240+KZ234)*SUMIFS(conditions!$147:$147,conditions!$8:$8,"&lt;="&amp;KZ$9,conditions!$9:$9,"&gt;="&amp;KZ$9)/(conditions!$AF$9-conditions!$U$8+1))</f>
        <v>3.7860559468670982</v>
      </c>
      <c r="LA242" s="27">
        <f>IF(LA$9="",0,(KZ240+LA234)*SUMIFS(conditions!$147:$147,conditions!$8:$8,"&lt;="&amp;LA$9,conditions!$9:$9,"&gt;="&amp;LA$9)/(conditions!$AF$9-conditions!$U$8+1))</f>
        <v>3.8098323840013886</v>
      </c>
      <c r="LB242" s="27">
        <f>IF(LB$9="",0,(LA240+LB234)*SUMIFS(conditions!$147:$147,conditions!$8:$8,"&lt;="&amp;LB$9,conditions!$9:$9,"&gt;="&amp;LB$9)/(conditions!$AF$9-conditions!$U$8+1))</f>
        <v>3.8132185614287106</v>
      </c>
      <c r="LC242" s="27">
        <f>IF(LC$9="",0,(LB240+LC234)*SUMIFS(conditions!$147:$147,conditions!$8:$8,"&lt;="&amp;LC$9,conditions!$9:$9,"&gt;="&amp;LC$9)/(conditions!$AF$9-conditions!$U$8+1))</f>
        <v>3.8132185614287106</v>
      </c>
      <c r="LD242" s="27">
        <f>IF(LD$9="",0,(LC240+LD234)*SUMIFS(conditions!$147:$147,conditions!$8:$8,"&lt;="&amp;LD$9,conditions!$9:$9,"&gt;="&amp;LD$9)/(conditions!$AF$9-conditions!$U$8+1))</f>
        <v>3.7293473550088003</v>
      </c>
      <c r="LE242" s="27">
        <f>IF(LE$9="",0,(LD240+LE234)*SUMIFS(conditions!$147:$147,conditions!$8:$8,"&lt;="&amp;LE$9,conditions!$9:$9,"&gt;="&amp;LE$9)/(conditions!$AF$9-conditions!$U$8+1))</f>
        <v>3.5736864141877658</v>
      </c>
      <c r="LF242" s="27">
        <f>IF(LF$9="",0,(LE240+LF234)*SUMIFS(conditions!$147:$147,conditions!$8:$8,"&lt;="&amp;LF$9,conditions!$9:$9,"&gt;="&amp;LF$9)/(conditions!$AF$9-conditions!$U$8+1))</f>
        <v>3.501897965192625</v>
      </c>
      <c r="LG242" s="27">
        <f>IF(LG$9="",0,(LF240+LG234)*SUMIFS(conditions!$147:$147,conditions!$8:$8,"&lt;="&amp;LG$9,conditions!$9:$9,"&gt;="&amp;LG$9)/(conditions!$AF$9-conditions!$U$8+1))</f>
        <v>3.4404973961662022</v>
      </c>
      <c r="LH242" s="27">
        <f>IF(LH$9="",0,(LG240+LH234)*SUMIFS(conditions!$147:$147,conditions!$8:$8,"&lt;="&amp;LH$9,conditions!$9:$9,"&gt;="&amp;LH$9)/(conditions!$AF$9-conditions!$U$8+1))</f>
        <v>3.6527984234644251</v>
      </c>
      <c r="LI242" s="27">
        <f>IF(LI$9="",0,(LH240+LI234)*SUMIFS(conditions!$147:$147,conditions!$8:$8,"&lt;="&amp;LI$9,conditions!$9:$9,"&gt;="&amp;LI$9)/(conditions!$AF$9-conditions!$U$8+1))</f>
        <v>3.656184600891748</v>
      </c>
      <c r="LJ242" s="27">
        <f>IF(LJ$9="",0,(LI240+LJ234)*SUMIFS(conditions!$147:$147,conditions!$8:$8,"&lt;="&amp;LJ$9,conditions!$9:$9,"&gt;="&amp;LJ$9)/(conditions!$AF$9-conditions!$U$8+1))</f>
        <v>3.656184600891748</v>
      </c>
      <c r="LK242" s="27">
        <f>IF(LK$9="",0,(LJ240+LK234)*SUMIFS(conditions!$147:$147,conditions!$8:$8,"&lt;="&amp;LK$9,conditions!$9:$9,"&gt;="&amp;LK$9)/(conditions!$AF$9-conditions!$U$8+1))</f>
        <v>3.5674762040262071</v>
      </c>
      <c r="LL242" s="27">
        <f>IF(LL$9="",0,(LK240+LL234)*SUMIFS(conditions!$147:$147,conditions!$8:$8,"&lt;="&amp;LL$9,conditions!$9:$9,"&gt;="&amp;LL$9)/(conditions!$AF$9-conditions!$U$8+1))</f>
        <v>3.4117489225695241</v>
      </c>
      <c r="LM242" s="27">
        <f>IF(LM$9="",0,(LL240+LM234)*SUMIFS(conditions!$147:$147,conditions!$8:$8,"&lt;="&amp;LM$9,conditions!$9:$9,"&gt;="&amp;LM$9)/(conditions!$AF$9-conditions!$U$8+1))</f>
        <v>3.3398941057499489</v>
      </c>
      <c r="LN242" s="27">
        <f>IF(LN$9="",0,(LM240+LN234)*SUMIFS(conditions!$147:$147,conditions!$8:$8,"&lt;="&amp;LN$9,conditions!$9:$9,"&gt;="&amp;LN$9)/(conditions!$AF$9-conditions!$U$8+1))</f>
        <v>3.279391672314544</v>
      </c>
      <c r="LO242" s="27">
        <f>IF(LO$9="",0,(LN240+LO234)*SUMIFS(conditions!$147:$147,conditions!$8:$8,"&lt;="&amp;LO$9,conditions!$9:$9,"&gt;="&amp;LO$9)/(conditions!$AF$9-conditions!$U$8+1))</f>
        <v>3.3041326400642133</v>
      </c>
      <c r="LP242" s="27">
        <f>IF(LP$9="",0,(LO240+LP234)*SUMIFS(conditions!$147:$147,conditions!$8:$8,"&lt;="&amp;LP$9,conditions!$9:$9,"&gt;="&amp;LP$9)/(conditions!$AF$9-conditions!$U$8+1))</f>
        <v>3.308483348106916</v>
      </c>
      <c r="LQ242" s="27">
        <f>IF(LQ$9="",0,(LP240+LQ234)*SUMIFS(conditions!$147:$147,conditions!$8:$8,"&lt;="&amp;LQ$9,conditions!$9:$9,"&gt;="&amp;LQ$9)/(conditions!$AF$9-conditions!$U$8+1))</f>
        <v>3.308483348106916</v>
      </c>
      <c r="LR242" s="27">
        <f>IF(LR$9="",0,(LQ240+LR234)*SUMIFS(conditions!$147:$147,conditions!$8:$8,"&lt;="&amp;LR$9,conditions!$9:$9,"&gt;="&amp;LR$9)/(conditions!$AF$9-conditions!$U$8+1))</f>
        <v>3.2192484168539601</v>
      </c>
      <c r="LS242" s="27">
        <f>IF(LS$9="",0,(LR240+LS234)*SUMIFS(conditions!$147:$147,conditions!$8:$8,"&lt;="&amp;LS$9,conditions!$9:$9,"&gt;="&amp;LS$9)/(conditions!$AF$9-conditions!$U$8+1))</f>
        <v>3.1174441691351271</v>
      </c>
      <c r="LT242" s="27">
        <f>IF(LT$9="",0,(LS240+LT234)*SUMIFS(conditions!$147:$147,conditions!$8:$8,"&lt;="&amp;LT$9,conditions!$9:$9,"&gt;="&amp;LT$9)/(conditions!$AF$9-conditions!$U$8+1))</f>
        <v>3.0464332662287044</v>
      </c>
      <c r="LU242" s="27">
        <f>IF(LU$9="",0,(LT240+LU234)*SUMIFS(conditions!$147:$147,conditions!$8:$8,"&lt;="&amp;LU$9,conditions!$9:$9,"&gt;="&amp;LU$9)/(conditions!$AF$9-conditions!$U$8+1))</f>
        <v>2.9867750925728096</v>
      </c>
      <c r="LV242" s="27">
        <f>IF(LV$9="",0,(LU240+LV234)*SUMIFS(conditions!$147:$147,conditions!$8:$8,"&lt;="&amp;LV$9,conditions!$9:$9,"&gt;="&amp;LV$9)/(conditions!$AF$9-conditions!$U$8+1))</f>
        <v>3.0115160603224793</v>
      </c>
      <c r="LW242" s="27">
        <f>IF(LW$9="",0,(LV240+LW234)*SUMIFS(conditions!$147:$147,conditions!$8:$8,"&lt;="&amp;LW$9,conditions!$9:$9,"&gt;="&amp;LW$9)/(conditions!$AF$9-conditions!$U$8+1))</f>
        <v>3.0158667683651812</v>
      </c>
      <c r="LX242" s="27">
        <f>IF(LX$9="",0,(LW240+LX234)*SUMIFS(conditions!$147:$147,conditions!$8:$8,"&lt;="&amp;LX$9,conditions!$9:$9,"&gt;="&amp;LX$9)/(conditions!$AF$9-conditions!$U$8+1))</f>
        <v>3.0158667683651812</v>
      </c>
      <c r="LY242" s="27">
        <f>IF(LY$9="",0,(LX240+LY234)*SUMIFS(conditions!$147:$147,conditions!$8:$8,"&lt;="&amp;LY$9,conditions!$9:$9,"&gt;="&amp;LY$9)/(conditions!$AF$9-conditions!$U$8+1))</f>
        <v>2.926363071522279</v>
      </c>
      <c r="LZ242" s="27">
        <f>IF(LZ$9="",0,(LY240+LZ234)*SUMIFS(conditions!$147:$147,conditions!$8:$8,"&lt;="&amp;LZ$9,conditions!$9:$9,"&gt;="&amp;LZ$9)/(conditions!$AF$9-conditions!$U$8+1))</f>
        <v>2.7703404281701145</v>
      </c>
      <c r="MA242" s="27">
        <f>IF(MA$9="",0,(LZ240+MA234)*SUMIFS(conditions!$147:$147,conditions!$8:$8,"&lt;="&amp;MA$9,conditions!$9:$9,"&gt;="&amp;MA$9)/(conditions!$AF$9-conditions!$U$8+1))</f>
        <v>2.6991872696321493</v>
      </c>
      <c r="MB242" s="27">
        <f>IF(MB$9="",0,(MA240+MB234)*SUMIFS(conditions!$147:$147,conditions!$8:$8,"&lt;="&amp;MB$9,conditions!$9:$9,"&gt;="&amp;MB$9)/(conditions!$AF$9-conditions!$U$8+1))</f>
        <v>2.9189096471944525</v>
      </c>
      <c r="MC242" s="27">
        <f>IF(MC$9="",0,(MB240+MC234)*SUMIFS(conditions!$147:$147,conditions!$8:$8,"&lt;="&amp;MC$9,conditions!$9:$9,"&gt;="&amp;MC$9)/(conditions!$AF$9-conditions!$U$8+1))</f>
        <v>2.9454780697324412</v>
      </c>
      <c r="MD242" s="27">
        <f>IF(MD$9="",0,(MC240+MD234)*SUMIFS(conditions!$147:$147,conditions!$8:$8,"&lt;="&amp;MD$9,conditions!$9:$9,"&gt;="&amp;MD$9)/(conditions!$AF$9-conditions!$U$8+1))</f>
        <v>2.9537655697745295</v>
      </c>
      <c r="ME242" s="27">
        <f>IF(ME$9="",0,(MD240+ME234)*SUMIFS(conditions!$147:$147,conditions!$8:$8,"&lt;="&amp;ME$9,conditions!$9:$9,"&gt;="&amp;ME$9)/(conditions!$AF$9-conditions!$U$8+1))</f>
        <v>2.9537655697745295</v>
      </c>
      <c r="MF242" s="27">
        <f>IF(MF$9="",0,(ME240+MF234)*SUMIFS(conditions!$147:$147,conditions!$8:$8,"&lt;="&amp;MF$9,conditions!$9:$9,"&gt;="&amp;MF$9)/(conditions!$AF$9-conditions!$U$8+1))</f>
        <v>2.843484587184026</v>
      </c>
      <c r="MG242" s="27">
        <f>IF(MG$9="",0,(MF240+MG234)*SUMIFS(conditions!$147:$147,conditions!$8:$8,"&lt;="&amp;MG$9,conditions!$9:$9,"&gt;="&amp;MG$9)/(conditions!$AF$9-conditions!$U$8+1))</f>
        <v>2.6481943051140973</v>
      </c>
      <c r="MH242" s="27">
        <f>IF(MH$9="",0,(MG240+MH234)*SUMIFS(conditions!$147:$147,conditions!$8:$8,"&lt;="&amp;MH$9,conditions!$9:$9,"&gt;="&amp;MH$9)/(conditions!$AF$9-conditions!$U$8+1))</f>
        <v>2.5579361030884042</v>
      </c>
      <c r="MI242" s="27">
        <f>IF(MI$9="",0,(MH240+MI234)*SUMIFS(conditions!$147:$147,conditions!$8:$8,"&lt;="&amp;MI$9,conditions!$9:$9,"&gt;="&amp;MI$9)/(conditions!$AF$9-conditions!$U$8+1))</f>
        <v>2.4768424561631899</v>
      </c>
      <c r="MJ242" s="27">
        <f>IF(MJ$9="",0,(MI240+MJ234)*SUMIFS(conditions!$147:$147,conditions!$8:$8,"&lt;="&amp;MJ$9,conditions!$9:$9,"&gt;="&amp;MJ$9)/(conditions!$AF$9-conditions!$U$8+1))</f>
        <v>2.5034108787011786</v>
      </c>
      <c r="MK242" s="27">
        <f>IF(MK$9="",0,(MJ240+MK234)*SUMIFS(conditions!$147:$147,conditions!$8:$8,"&lt;="&amp;MK$9,conditions!$9:$9,"&gt;="&amp;MK$9)/(conditions!$AF$9-conditions!$U$8+1))</f>
        <v>2.511698378743267</v>
      </c>
      <c r="ML242" s="27">
        <f>IF(ML$9="",0,(MK240+ML234)*SUMIFS(conditions!$147:$147,conditions!$8:$8,"&lt;="&amp;ML$9,conditions!$9:$9,"&gt;="&amp;ML$9)/(conditions!$AF$9-conditions!$U$8+1))</f>
        <v>2.5851174294083048</v>
      </c>
      <c r="MM242" s="27">
        <f>IF(MM$9="",0,(ML240+MM234)*SUMIFS(conditions!$147:$147,conditions!$8:$8,"&lt;="&amp;MM$9,conditions!$9:$9,"&gt;="&amp;MM$9)/(conditions!$AF$9-conditions!$U$8+1))</f>
        <v>2.5851174294083048</v>
      </c>
      <c r="MN242" s="27">
        <f>IF(MN$9="",0,(MM240+MN234)*SUMIFS(conditions!$147:$147,conditions!$8:$8,"&lt;="&amp;MN$9,conditions!$9:$9,"&gt;="&amp;MN$9)/(conditions!$AF$9-conditions!$U$8+1))</f>
        <v>2.39385120552905</v>
      </c>
      <c r="MO242" s="27">
        <f>IF(MO$9="",0,(MN240+MO234)*SUMIFS(conditions!$147:$147,conditions!$8:$8,"&lt;="&amp;MO$9,conditions!$9:$9,"&gt;="&amp;MO$9)/(conditions!$AF$9-conditions!$U$8+1))</f>
        <v>2.3034887645281166</v>
      </c>
      <c r="MP242" s="27">
        <f>IF(MP$9="",0,(MO240+MP234)*SUMIFS(conditions!$147:$147,conditions!$8:$8,"&lt;="&amp;MP$9,conditions!$9:$9,"&gt;="&amp;MP$9)/(conditions!$AF$9-conditions!$U$8+1))</f>
        <v>2.2222908359067701</v>
      </c>
      <c r="MQ242" s="27">
        <f>IF(MQ$9="",0,(MP240+MQ234)*SUMIFS(conditions!$147:$147,conditions!$8:$8,"&lt;="&amp;MQ$9,conditions!$9:$9,"&gt;="&amp;MQ$9)/(conditions!$AF$9-conditions!$U$8+1))</f>
        <v>2.2488592584447598</v>
      </c>
      <c r="MR242" s="27">
        <f>IF(MR$9="",0,(MQ240+MR234)*SUMIFS(conditions!$147:$147,conditions!$8:$8,"&lt;="&amp;MR$9,conditions!$9:$9,"&gt;="&amp;MR$9)/(conditions!$AF$9-conditions!$U$8+1))</f>
        <v>2.2584123608134865</v>
      </c>
      <c r="MS242" s="27">
        <f>IF(MS$9="",0,(MR240+MS234)*SUMIFS(conditions!$147:$147,conditions!$8:$8,"&lt;="&amp;MS$9,conditions!$9:$9,"&gt;="&amp;MS$9)/(conditions!$AF$9-conditions!$U$8+1))</f>
        <v>2.2584123608134865</v>
      </c>
      <c r="MT242" s="27">
        <f>IF(MT$9="",0,(MS240+MT234)*SUMIFS(conditions!$147:$147,conditions!$8:$8,"&lt;="&amp;MT$9,conditions!$9:$9,"&gt;="&amp;MT$9)/(conditions!$AF$9-conditions!$U$8+1))</f>
        <v>2.1470230281623168</v>
      </c>
      <c r="MU242" s="27">
        <f>IF(MU$9="",0,(MT240+MU234)*SUMIFS(conditions!$147:$147,conditions!$8:$8,"&lt;="&amp;MU$9,conditions!$9:$9,"&gt;="&amp;MU$9)/(conditions!$AF$9-conditions!$U$8+1))</f>
        <v>1.951479921638885</v>
      </c>
      <c r="MV242" s="27">
        <f>IF(MV$9="",0,(MU240+MV234)*SUMIFS(conditions!$147:$147,conditions!$8:$8,"&lt;="&amp;MV$9,conditions!$9:$9,"&gt;="&amp;MV$9)/(conditions!$AF$9-conditions!$U$8+1))</f>
        <v>1.8622343938697479</v>
      </c>
      <c r="MW242" s="27">
        <f>IF(MW$9="",0,(MV240+MW234)*SUMIFS(conditions!$147:$147,conditions!$8:$8,"&lt;="&amp;MW$9,conditions!$9:$9,"&gt;="&amp;MW$9)/(conditions!$AF$9-conditions!$U$8+1))</f>
        <v>1.8375504098255688</v>
      </c>
      <c r="MX242" s="27">
        <f>IF(MX$9="",0,(MW240+MX234)*SUMIFS(conditions!$147:$147,conditions!$8:$8,"&lt;="&amp;MX$9,conditions!$9:$9,"&gt;="&amp;MX$9)/(conditions!$AF$9-conditions!$U$8+1))</f>
        <v>1.8654170453018668</v>
      </c>
      <c r="MY242" s="27">
        <f>IF(MY$9="",0,(MX240+MY234)*SUMIFS(conditions!$147:$147,conditions!$8:$8,"&lt;="&amp;MY$9,conditions!$9:$9,"&gt;="&amp;MY$9)/(conditions!$AF$9-conditions!$U$8+1))</f>
        <v>1.8750027582822626</v>
      </c>
      <c r="MZ242" s="27">
        <f>IF(MZ$9="",0,(MY240+MZ234)*SUMIFS(conditions!$147:$147,conditions!$8:$8,"&lt;="&amp;MZ$9,conditions!$9:$9,"&gt;="&amp;MZ$9)/(conditions!$AF$9-conditions!$U$8+1))</f>
        <v>1.8750027582822626</v>
      </c>
      <c r="NA242" s="27">
        <f>IF(NA$9="",0,(MZ240+NA234)*SUMIFS(conditions!$147:$147,conditions!$8:$8,"&lt;="&amp;NA$9,conditions!$9:$9,"&gt;="&amp;NA$9)/(conditions!$AF$9-conditions!$U$8+1))</f>
        <v>1.7629843265145815</v>
      </c>
      <c r="NB242" s="27">
        <f>IF(NB$9="",0,(NA240+NB234)*SUMIFS(conditions!$147:$147,conditions!$8:$8,"&lt;="&amp;NB$9,conditions!$9:$9,"&gt;="&amp;NB$9)/(conditions!$AF$9-conditions!$U$8+1))</f>
        <v>1.5672838270806393</v>
      </c>
      <c r="NC242" s="27">
        <f>IF(NC$9="",0,(NB240+NC234)*SUMIFS(conditions!$147:$147,conditions!$8:$8,"&lt;="&amp;NC$9,conditions!$9:$9,"&gt;="&amp;NC$9)/(conditions!$AF$9-conditions!$U$8+1))</f>
        <v>1.4778808418956999</v>
      </c>
      <c r="ND242" s="27">
        <f>IF(ND$9="",0,(NC240+ND234)*SUMIFS(conditions!$147:$147,conditions!$8:$8,"&lt;="&amp;ND$9,conditions!$9:$9,"&gt;="&amp;ND$9)/(conditions!$AF$9-conditions!$U$8+1))</f>
        <v>1.3993065936981703</v>
      </c>
      <c r="NE242" s="27">
        <f>IF(NE$9="",0,(ND240+NE234)*SUMIFS(conditions!$147:$147,conditions!$8:$8,"&lt;="&amp;NE$9,conditions!$9:$9,"&gt;="&amp;NE$9)/(conditions!$AF$9-conditions!$U$8+1))</f>
        <v>1.4273560383994273</v>
      </c>
      <c r="NF242" s="27">
        <f>IF(NF$9="",0,(NE240+NF234)*SUMIFS(conditions!$147:$147,conditions!$8:$8,"&lt;="&amp;NF$9,conditions!$9:$9,"&gt;="&amp;NF$9)/(conditions!$AF$9-conditions!$U$8+1))</f>
        <v>1.4371245606047824</v>
      </c>
      <c r="NG242" s="27">
        <f>IF(NG$9="",0,(NF240+NG234)*SUMIFS(conditions!$147:$147,conditions!$8:$8,"&lt;="&amp;NG$9,conditions!$9:$9,"&gt;="&amp;NG$9)/(conditions!$AF$9-conditions!$U$8+1))</f>
        <v>1.6018979285744817</v>
      </c>
      <c r="NH242" s="27">
        <f>IF(NH$9="",0,(NG240+NH234)*SUMIFS(conditions!$147:$147,conditions!$8:$8,"&lt;="&amp;NH$9,conditions!$9:$9,"&gt;="&amp;NH$9)/(conditions!$AF$9-conditions!$U$8+1))</f>
        <v>1.6018979285744817</v>
      </c>
      <c r="NI242" s="27">
        <f>IF(NI$9="",0,(NH240+NI234)*SUMIFS(conditions!$147:$147,conditions!$8:$8,"&lt;="&amp;NI$9,conditions!$9:$9,"&gt;="&amp;NI$9)/(conditions!$AF$9-conditions!$U$8+1))</f>
        <v>1.4388204400291196</v>
      </c>
      <c r="NJ242" s="27">
        <f>IF(NJ$9="",0,(NI240+NJ234)*SUMIFS(conditions!$147:$147,conditions!$8:$8,"&lt;="&amp;NJ$9,conditions!$9:$9,"&gt;="&amp;NJ$9)/(conditions!$AF$9-conditions!$U$8+1))</f>
        <v>1.3460187189662085</v>
      </c>
      <c r="NK242" s="27">
        <f>IF(NK$9="",0,(NJ240+NK234)*SUMIFS(conditions!$147:$147,conditions!$8:$8,"&lt;="&amp;NK$9,conditions!$9:$9,"&gt;="&amp;NK$9)/(conditions!$AF$9-conditions!$U$8+1))</f>
        <v>1.2542758197608119</v>
      </c>
      <c r="NL242" s="27">
        <f>IF(NL$9="",0,(NK240+NL234)*SUMIFS(conditions!$147:$147,conditions!$8:$8,"&lt;="&amp;NL$9,conditions!$9:$9,"&gt;="&amp;NL$9)/(conditions!$AF$9-conditions!$U$8+1))</f>
        <v>1.1624953210065605</v>
      </c>
      <c r="NM242" s="27">
        <f>IF(NM$9="",0,(NL240+NM234)*SUMIFS(conditions!$147:$147,conditions!$8:$8,"&lt;="&amp;NM$9,conditions!$9:$9,"&gt;="&amp;NM$9)/(conditions!$AF$9-conditions!$U$8+1))</f>
        <v>1.1674686704311266</v>
      </c>
      <c r="NN242" s="27">
        <f>IF(NN$9="",0,(NM240+NN234)*SUMIFS(conditions!$147:$147,conditions!$8:$8,"&lt;="&amp;NN$9,conditions!$9:$9,"&gt;="&amp;NN$9)/(conditions!$AF$9-conditions!$U$8+1))</f>
        <v>1.1674686704311266</v>
      </c>
      <c r="NO242" s="27">
        <f>IF(NO$9="",0,(NN240+NO234)*SUMIFS(conditions!$147:$147,conditions!$8:$8,"&lt;="&amp;NO$9,conditions!$9:$9,"&gt;="&amp;NO$9)/(conditions!$AF$9-conditions!$U$8+1))</f>
        <v>1.1485962892806874</v>
      </c>
      <c r="NP242" s="27">
        <f>IF(NP$9="",0,(NO240+NP234)*SUMIFS(conditions!$147:$147,conditions!$8:$8,"&lt;="&amp;NP$9,conditions!$9:$9,"&gt;="&amp;NP$9)/(conditions!$AF$9-conditions!$U$8+1))</f>
        <v>0.98292905206296088</v>
      </c>
      <c r="NQ242" s="27">
        <f>IF(NQ$9="",0,(NP240+NQ234)*SUMIFS(conditions!$147:$147,conditions!$8:$8,"&lt;="&amp;NQ$9,conditions!$9:$9,"&gt;="&amp;NQ$9)/(conditions!$AF$9-conditions!$U$8+1))</f>
        <v>0.98617053420984491</v>
      </c>
      <c r="NR242" s="27">
        <f>IF(NR$9="",0,(NQ240+NR234)*SUMIFS(conditions!$147:$147,conditions!$8:$8,"&lt;="&amp;NR$9,conditions!$9:$9,"&gt;="&amp;NR$9)/(conditions!$AF$9-conditions!$U$8+1))</f>
        <v>0.98617053420984491</v>
      </c>
      <c r="NS242" s="27">
        <f>IF(NS$9="",0,(NR240+NS234)*SUMIFS(conditions!$147:$147,conditions!$8:$8,"&lt;="&amp;NS$9,conditions!$9:$9,"&gt;="&amp;NS$9)/(conditions!$AF$9-conditions!$U$8+1))</f>
        <v>0.89468432449192947</v>
      </c>
      <c r="NT242" s="27">
        <f>IF(NT$9="",0,(NS240+NT234)*SUMIFS(conditions!$147:$147,conditions!$8:$8,"&lt;="&amp;NT$9,conditions!$9:$9,"&gt;="&amp;NT$9)/(conditions!$AF$9-conditions!$U$8+1))</f>
        <v>0.89954791531136624</v>
      </c>
      <c r="NU242" s="27">
        <f>IF(NU$9="",0,(NT240+NU234)*SUMIFS(conditions!$147:$147,conditions!$8:$8,"&lt;="&amp;NU$9,conditions!$9:$9,"&gt;="&amp;NU$9)/(conditions!$AF$9-conditions!$U$8+1))</f>
        <v>0.89954791531136624</v>
      </c>
      <c r="NV242" s="27">
        <f>IF(NV$9="",0,(NU240+NV234)*SUMIFS(conditions!$147:$147,conditions!$8:$8,"&lt;="&amp;NV$9,conditions!$9:$9,"&gt;="&amp;NV$9)/(conditions!$AF$9-conditions!$U$8+1))</f>
        <v>0.88045592698459929</v>
      </c>
    </row>
    <row r="243" spans="1:386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8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</row>
    <row r="244" spans="1:386" s="7" customFormat="1" x14ac:dyDescent="0.25">
      <c r="A244" s="5"/>
      <c r="B244" s="5"/>
      <c r="C244" s="5"/>
      <c r="D244" s="5" t="s">
        <v>174</v>
      </c>
      <c r="E244" s="5"/>
      <c r="F244" s="5"/>
      <c r="G244" s="5" t="str">
        <f>KPI!F99</f>
        <v>Оплата процентов по овердрафту</v>
      </c>
      <c r="H244" s="5"/>
      <c r="I244" s="5"/>
      <c r="J244" s="20" t="str">
        <f>IF($G244="","",INDEX(KPI!$H$11:$H$121,SUMIFS(KPI!$E$11:$E$121,KPI!$F$11:$F$121,$G244)))</f>
        <v>тыс.руб.</v>
      </c>
      <c r="K244" s="5"/>
      <c r="L244" s="5"/>
      <c r="M244" s="5"/>
      <c r="N244" s="5"/>
      <c r="O244" s="5"/>
      <c r="P244" s="5"/>
      <c r="Q244" s="5"/>
      <c r="R244" s="27">
        <f>SUM(T244:NV244)</f>
        <v>338.97911769035261</v>
      </c>
      <c r="S244" s="5"/>
      <c r="T244" s="27"/>
      <c r="U244" s="27">
        <v>0</v>
      </c>
      <c r="V244" s="27">
        <f>IF(AND(V228&gt;0,V228&lt;SUM($U242:V242)-SUM($U244:U244)),V228,IF(AND(V228&gt;0,V228&gt;=SUM($U242:V242)-SUM($U244:U244)),SUM($U242:V242)-SUM($U244:U244),0))</f>
        <v>0</v>
      </c>
      <c r="W244" s="27">
        <f>IF(AND(W228&gt;0,W228&lt;SUM($U242:W242)-SUM($U244:V244)),W228,IF(AND(W228&gt;0,W228&gt;=SUM($U242:W242)-SUM($U244:V244)),SUM($U242:W242)-SUM($U244:V244),0))</f>
        <v>0</v>
      </c>
      <c r="X244" s="27">
        <f>IF(AND(X228&gt;0,X228&lt;SUM($U242:X242)-SUM($U244:W244)),X228,IF(AND(X228&gt;0,X228&gt;=SUM($U242:X242)-SUM($U244:W244)),SUM($U242:X242)-SUM($U244:W244),0))</f>
        <v>0</v>
      </c>
      <c r="Y244" s="27">
        <f>IF(AND(Y228&gt;0,Y228&lt;SUM($U242:Y242)-SUM($U244:X244)),Y228,IF(AND(Y228&gt;0,Y228&gt;=SUM($U242:Y242)-SUM($U244:X244)),SUM($U242:Y242)-SUM($U244:X244),0))</f>
        <v>0</v>
      </c>
      <c r="Z244" s="27">
        <f>IF(AND(Z228&gt;0,Z228&lt;SUM($U242:Z242)-SUM($U244:Y244)),Z228,IF(AND(Z228&gt;0,Z228&gt;=SUM($U242:Z242)-SUM($U244:Y244)),SUM($U242:Z242)-SUM($U244:Y244),0))</f>
        <v>0</v>
      </c>
      <c r="AA244" s="27">
        <f>IF(AND(AA228&gt;0,AA228&lt;SUM($U242:AA242)-SUM($U244:Z244)),AA228,IF(AND(AA228&gt;0,AA228&gt;=SUM($U242:AA242)-SUM($U244:Z244)),SUM($U242:AA242)-SUM($U244:Z244),0))</f>
        <v>0</v>
      </c>
      <c r="AB244" s="27">
        <f>IF(AND(AB228&gt;0,AB228&lt;SUM($U242:AB242)-SUM($U244:AA244)),AB228,IF(AND(AB228&gt;0,AB228&gt;=SUM($U242:AB242)-SUM($U244:AA244)),SUM($U242:AB242)-SUM($U244:AA244),0))</f>
        <v>0</v>
      </c>
      <c r="AC244" s="27">
        <f>IF(AND(AC228&gt;0,AC228&lt;SUM($U242:AC242)-SUM($U244:AB244)),AC228,IF(AND(AC228&gt;0,AC228&gt;=SUM($U242:AC242)-SUM($U244:AB244)),SUM($U242:AC242)-SUM($U244:AB244),0))</f>
        <v>0</v>
      </c>
      <c r="AD244" s="27">
        <f>IF(AND(AD228&gt;0,AD228&lt;SUM($U242:AD242)-SUM($U244:AC244)),AD228,IF(AND(AD228&gt;0,AD228&gt;=SUM($U242:AD242)-SUM($U244:AC244)),SUM($U242:AD242)-SUM($U244:AC244),0))</f>
        <v>0</v>
      </c>
      <c r="AE244" s="27">
        <f>IF(AND(AE228&gt;0,AE228&lt;SUM($U242:AE242)-SUM($U244:AD244)),AE228,IF(AND(AE228&gt;0,AE228&gt;=SUM($U242:AE242)-SUM($U244:AD244)),SUM($U242:AE242)-SUM($U244:AD244),0))</f>
        <v>0</v>
      </c>
      <c r="AF244" s="27">
        <f>IF(AND(AF228&gt;0,AF228&lt;SUM($U242:AF242)-SUM($U244:AE244)),AF228,IF(AND(AF228&gt;0,AF228&gt;=SUM($U242:AF242)-SUM($U244:AE244)),SUM($U242:AF242)-SUM($U244:AE244),0))</f>
        <v>0</v>
      </c>
      <c r="AG244" s="27">
        <f>IF(AND(AG228&gt;0,AG228&lt;SUM($U242:AG242)-SUM($U244:AF244)),AG228,IF(AND(AG228&gt;0,AG228&gt;=SUM($U242:AG242)-SUM($U244:AF244)),SUM($U242:AG242)-SUM($U244:AF244),0))</f>
        <v>0</v>
      </c>
      <c r="AH244" s="27">
        <f>IF(AND(AH228&gt;0,AH228&lt;SUM($U242:AH242)-SUM($U244:AG244)),AH228,IF(AND(AH228&gt;0,AH228&gt;=SUM($U242:AH242)-SUM($U244:AG244)),SUM($U242:AH242)-SUM($U244:AG244),0))</f>
        <v>0</v>
      </c>
      <c r="AI244" s="27">
        <f>IF(AND(AI228&gt;0,AI228&lt;SUM($U242:AI242)-SUM($U244:AH244)),AI228,IF(AND(AI228&gt;0,AI228&gt;=SUM($U242:AI242)-SUM($U244:AH244)),SUM($U242:AI242)-SUM($U244:AH244),0))</f>
        <v>0</v>
      </c>
      <c r="AJ244" s="27">
        <f>IF(AND(AJ228&gt;0,AJ228&lt;SUM($U242:AJ242)-SUM($U244:AI244)),AJ228,IF(AND(AJ228&gt;0,AJ228&gt;=SUM($U242:AJ242)-SUM($U244:AI244)),SUM($U242:AJ242)-SUM($U244:AI244),0))</f>
        <v>0</v>
      </c>
      <c r="AK244" s="27">
        <f>IF(AND(AK228&gt;0,AK228&lt;SUM($U242:AK242)-SUM($U244:AJ244)),AK228,IF(AND(AK228&gt;0,AK228&gt;=SUM($U242:AK242)-SUM($U244:AJ244)),SUM($U242:AK242)-SUM($U244:AJ244),0))</f>
        <v>0</v>
      </c>
      <c r="AL244" s="27">
        <f>IF(AND(AL228&gt;0,AL228&lt;SUM($U242:AL242)-SUM($U244:AK244)),AL228,IF(AND(AL228&gt;0,AL228&gt;=SUM($U242:AL242)-SUM($U244:AK244)),SUM($U242:AL242)-SUM($U244:AK244),0))</f>
        <v>0</v>
      </c>
      <c r="AM244" s="27">
        <f>IF(AND(AM228&gt;0,AM228&lt;SUM($U242:AM242)-SUM($U244:AL244)),AM228,IF(AND(AM228&gt;0,AM228&gt;=SUM($U242:AM242)-SUM($U244:AL244)),SUM($U242:AM242)-SUM($U244:AL244),0))</f>
        <v>0</v>
      </c>
      <c r="AN244" s="27">
        <f>IF(AND(AN228&gt;0,AN228&lt;SUM($U242:AN242)-SUM($U244:AM244)),AN228,IF(AND(AN228&gt;0,AN228&gt;=SUM($U242:AN242)-SUM($U244:AM244)),SUM($U242:AN242)-SUM($U244:AM244),0))</f>
        <v>0</v>
      </c>
      <c r="AO244" s="27">
        <f>IF(AND(AO228&gt;0,AO228&lt;SUM($U242:AO242)-SUM($U244:AN244)),AO228,IF(AND(AO228&gt;0,AO228&gt;=SUM($U242:AO242)-SUM($U244:AN244)),SUM($U242:AO242)-SUM($U244:AN244),0))</f>
        <v>0</v>
      </c>
      <c r="AP244" s="27">
        <f>IF(AND(AP228&gt;0,AP228&lt;SUM($U242:AP242)-SUM($U244:AO244)),AP228,IF(AND(AP228&gt;0,AP228&gt;=SUM($U242:AP242)-SUM($U244:AO244)),SUM($U242:AP242)-SUM($U244:AO244),0))</f>
        <v>0</v>
      </c>
      <c r="AQ244" s="27">
        <f>IF(AND(AQ228&gt;0,AQ228&lt;SUM($U242:AQ242)-SUM($U244:AP244)),AQ228,IF(AND(AQ228&gt;0,AQ228&gt;=SUM($U242:AQ242)-SUM($U244:AP244)),SUM($U242:AQ242)-SUM($U244:AP244),0))</f>
        <v>0</v>
      </c>
      <c r="AR244" s="27">
        <f>IF(AND(AR228&gt;0,AR228&lt;SUM($U242:AR242)-SUM($U244:AQ244)),AR228,IF(AND(AR228&gt;0,AR228&gt;=SUM($U242:AR242)-SUM($U244:AQ244)),SUM($U242:AR242)-SUM($U244:AQ244),0))</f>
        <v>0</v>
      </c>
      <c r="AS244" s="27">
        <f>IF(AND(AS228&gt;0,AS228&lt;SUM($U242:AS242)-SUM($U244:AR244)),AS228,IF(AND(AS228&gt;0,AS228&gt;=SUM($U242:AS242)-SUM($U244:AR244)),SUM($U242:AS242)-SUM($U244:AR244),0))</f>
        <v>0</v>
      </c>
      <c r="AT244" s="27">
        <f>IF(AND(AT228&gt;0,AT228&lt;SUM($U242:AT242)-SUM($U244:AS244)),AT228,IF(AND(AT228&gt;0,AT228&gt;=SUM($U242:AT242)-SUM($U244:AS244)),SUM($U242:AT242)-SUM($U244:AS244),0))</f>
        <v>0</v>
      </c>
      <c r="AU244" s="27">
        <f>IF(AND(AU228&gt;0,AU228&lt;SUM($U242:AU242)-SUM($U244:AT244)),AU228,IF(AND(AU228&gt;0,AU228&gt;=SUM($U242:AU242)-SUM($U244:AT244)),SUM($U242:AU242)-SUM($U244:AT244),0))</f>
        <v>0</v>
      </c>
      <c r="AV244" s="27">
        <f>IF(AND(AV228&gt;0,AV228&lt;SUM($U242:AV242)-SUM($U244:AU244)),AV228,IF(AND(AV228&gt;0,AV228&gt;=SUM($U242:AV242)-SUM($U244:AU244)),SUM($U242:AV242)-SUM($U244:AU244),0))</f>
        <v>0</v>
      </c>
      <c r="AW244" s="27">
        <f>IF(AND(AW228&gt;0,AW228&lt;SUM($U242:AW242)-SUM($U244:AV244)),AW228,IF(AND(AW228&gt;0,AW228&gt;=SUM($U242:AW242)-SUM($U244:AV244)),SUM($U242:AW242)-SUM($U244:AV244),0))</f>
        <v>0</v>
      </c>
      <c r="AX244" s="27">
        <f>IF(AND(AX228&gt;0,AX228&lt;SUM($U242:AX242)-SUM($U244:AW244)),AX228,IF(AND(AX228&gt;0,AX228&gt;=SUM($U242:AX242)-SUM($U244:AW244)),SUM($U242:AX242)-SUM($U244:AW244),0))</f>
        <v>0</v>
      </c>
      <c r="AY244" s="27">
        <f>IF(AND(AY228&gt;0,AY228&lt;SUM($U242:AY242)-SUM($U244:AX244)),AY228,IF(AND(AY228&gt;0,AY228&gt;=SUM($U242:AY242)-SUM($U244:AX244)),SUM($U242:AY242)-SUM($U244:AX244),0))</f>
        <v>0</v>
      </c>
      <c r="AZ244" s="27">
        <f>IF(AND(AZ228&gt;0,AZ228&lt;SUM($U242:AZ242)-SUM($U244:AY244)),AZ228,IF(AND(AZ228&gt;0,AZ228&gt;=SUM($U242:AZ242)-SUM($U244:AY244)),SUM($U242:AZ242)-SUM($U244:AY244),0))</f>
        <v>0</v>
      </c>
      <c r="BA244" s="27">
        <f>IF(AND(BA228&gt;0,BA228&lt;SUM($U242:BA242)-SUM($U244:AZ244)),BA228,IF(AND(BA228&gt;0,BA228&gt;=SUM($U242:BA242)-SUM($U244:AZ244)),SUM($U242:BA242)-SUM($U244:AZ244),0))</f>
        <v>0</v>
      </c>
      <c r="BB244" s="27">
        <f>IF(AND(BB228&gt;0,BB228&lt;SUM($U242:BB242)-SUM($U244:BA244)),BB228,IF(AND(BB228&gt;0,BB228&gt;=SUM($U242:BB242)-SUM($U244:BA244)),SUM($U242:BB242)-SUM($U244:BA244),0))</f>
        <v>0</v>
      </c>
      <c r="BC244" s="27">
        <f>IF(AND(BC228&gt;0,BC228&lt;SUM($U242:BC242)-SUM($U244:BB244)),BC228,IF(AND(BC228&gt;0,BC228&gt;=SUM($U242:BC242)-SUM($U244:BB244)),SUM($U242:BC242)-SUM($U244:BB244),0))</f>
        <v>0</v>
      </c>
      <c r="BD244" s="27">
        <f>IF(AND(BD228&gt;0,BD228&lt;SUM($U242:BD242)-SUM($U244:BC244)),BD228,IF(AND(BD228&gt;0,BD228&gt;=SUM($U242:BD242)-SUM($U244:BC244)),SUM($U242:BD242)-SUM($U244:BC244),0))</f>
        <v>0</v>
      </c>
      <c r="BE244" s="27">
        <f>IF(AND(BE228&gt;0,BE228&lt;SUM($U242:BE242)-SUM($U244:BD244)),BE228,IF(AND(BE228&gt;0,BE228&gt;=SUM($U242:BE242)-SUM($U244:BD244)),SUM($U242:BE242)-SUM($U244:BD244),0))</f>
        <v>0</v>
      </c>
      <c r="BF244" s="27">
        <f>IF(AND(BF228&gt;0,BF228&lt;SUM($U242:BF242)-SUM($U244:BE244)),BF228,IF(AND(BF228&gt;0,BF228&gt;=SUM($U242:BF242)-SUM($U244:BE244)),SUM($U242:BF242)-SUM($U244:BE244),0))</f>
        <v>0</v>
      </c>
      <c r="BG244" s="27">
        <f>IF(AND(BG228&gt;0,BG228&lt;SUM($U242:BG242)-SUM($U244:BF244)),BG228,IF(AND(BG228&gt;0,BG228&gt;=SUM($U242:BG242)-SUM($U244:BF244)),SUM($U242:BG242)-SUM($U244:BF244),0))</f>
        <v>0</v>
      </c>
      <c r="BH244" s="27">
        <f>IF(AND(BH228&gt;0,BH228&lt;SUM($U242:BH242)-SUM($U244:BG244)),BH228,IF(AND(BH228&gt;0,BH228&gt;=SUM($U242:BH242)-SUM($U244:BG244)),SUM($U242:BH242)-SUM($U244:BG244),0))</f>
        <v>0</v>
      </c>
      <c r="BI244" s="27">
        <f>IF(AND(BI228&gt;0,BI228&lt;SUM($U242:BI242)-SUM($U244:BH244)),BI228,IF(AND(BI228&gt;0,BI228&gt;=SUM($U242:BI242)-SUM($U244:BH244)),SUM($U242:BI242)-SUM($U244:BH244),0))</f>
        <v>0</v>
      </c>
      <c r="BJ244" s="27">
        <f>IF(AND(BJ228&gt;0,BJ228&lt;SUM($U242:BJ242)-SUM($U244:BI244)),BJ228,IF(AND(BJ228&gt;0,BJ228&gt;=SUM($U242:BJ242)-SUM($U244:BI244)),SUM($U242:BJ242)-SUM($U244:BI244),0))</f>
        <v>0</v>
      </c>
      <c r="BK244" s="27">
        <f>IF(AND(BK228&gt;0,BK228&lt;SUM($U242:BK242)-SUM($U244:BJ244)),BK228,IF(AND(BK228&gt;0,BK228&gt;=SUM($U242:BK242)-SUM($U244:BJ244)),SUM($U242:BK242)-SUM($U244:BJ244),0))</f>
        <v>0</v>
      </c>
      <c r="BL244" s="27">
        <f>IF(AND(BL228&gt;0,BL228&lt;SUM($U242:BL242)-SUM($U244:BK244)),BL228,IF(AND(BL228&gt;0,BL228&gt;=SUM($U242:BL242)-SUM($U244:BK244)),SUM($U242:BL242)-SUM($U244:BK244),0))</f>
        <v>0</v>
      </c>
      <c r="BM244" s="27">
        <f>IF(AND(BM228&gt;0,BM228&lt;SUM($U242:BM242)-SUM($U244:BL244)),BM228,IF(AND(BM228&gt;0,BM228&gt;=SUM($U242:BM242)-SUM($U244:BL244)),SUM($U242:BM242)-SUM($U244:BL244),0))</f>
        <v>0</v>
      </c>
      <c r="BN244" s="27">
        <f>IF(AND(BN228&gt;0,BN228&lt;SUM($U242:BN242)-SUM($U244:BM244)),BN228,IF(AND(BN228&gt;0,BN228&gt;=SUM($U242:BN242)-SUM($U244:BM244)),SUM($U242:BN242)-SUM($U244:BM244),0))</f>
        <v>0</v>
      </c>
      <c r="BO244" s="27">
        <f>IF(AND(BO228&gt;0,BO228&lt;SUM($U242:BO242)-SUM($U244:BN244)),BO228,IF(AND(BO228&gt;0,BO228&gt;=SUM($U242:BO242)-SUM($U244:BN244)),SUM($U242:BO242)-SUM($U244:BN244),0))</f>
        <v>0</v>
      </c>
      <c r="BP244" s="27">
        <f>IF(AND(BP228&gt;0,BP228&lt;SUM($U242:BP242)-SUM($U244:BO244)),BP228,IF(AND(BP228&gt;0,BP228&gt;=SUM($U242:BP242)-SUM($U244:BO244)),SUM($U242:BP242)-SUM($U244:BO244),0))</f>
        <v>0</v>
      </c>
      <c r="BQ244" s="27">
        <f>IF(AND(BQ228&gt;0,BQ228&lt;SUM($U242:BQ242)-SUM($U244:BP244)),BQ228,IF(AND(BQ228&gt;0,BQ228&gt;=SUM($U242:BQ242)-SUM($U244:BP244)),SUM($U242:BQ242)-SUM($U244:BP244),0))</f>
        <v>0</v>
      </c>
      <c r="BR244" s="27">
        <f>IF(AND(BR228&gt;0,BR228&lt;SUM($U242:BR242)-SUM($U244:BQ244)),BR228,IF(AND(BR228&gt;0,BR228&gt;=SUM($U242:BR242)-SUM($U244:BQ244)),SUM($U242:BR242)-SUM($U244:BQ244),0))</f>
        <v>0</v>
      </c>
      <c r="BS244" s="27">
        <f>IF(AND(BS228&gt;0,BS228&lt;SUM($U242:BS242)-SUM($U244:BR244)),BS228,IF(AND(BS228&gt;0,BS228&gt;=SUM($U242:BS242)-SUM($U244:BR244)),SUM($U242:BS242)-SUM($U244:BR244),0))</f>
        <v>0</v>
      </c>
      <c r="BT244" s="27">
        <f>IF(AND(BT228&gt;0,BT228&lt;SUM($U242:BT242)-SUM($U244:BS244)),BT228,IF(AND(BT228&gt;0,BT228&gt;=SUM($U242:BT242)-SUM($U244:BS244)),SUM($U242:BT242)-SUM($U244:BS244),0))</f>
        <v>0</v>
      </c>
      <c r="BU244" s="27">
        <f>IF(AND(BU228&gt;0,BU228&lt;SUM($U242:BU242)-SUM($U244:BT244)),BU228,IF(AND(BU228&gt;0,BU228&gt;=SUM($U242:BU242)-SUM($U244:BT244)),SUM($U242:BU242)-SUM($U244:BT244),0))</f>
        <v>0</v>
      </c>
      <c r="BV244" s="27">
        <f>IF(AND(BV228&gt;0,BV228&lt;SUM($U242:BV242)-SUM($U244:BU244)),BV228,IF(AND(BV228&gt;0,BV228&gt;=SUM($U242:BV242)-SUM($U244:BU244)),SUM($U242:BV242)-SUM($U244:BU244),0))</f>
        <v>0</v>
      </c>
      <c r="BW244" s="27">
        <f>IF(AND(BW228&gt;0,BW228&lt;SUM($U242:BW242)-SUM($U244:BV244)),BW228,IF(AND(BW228&gt;0,BW228&gt;=SUM($U242:BW242)-SUM($U244:BV244)),SUM($U242:BW242)-SUM($U244:BV244),0))</f>
        <v>0</v>
      </c>
      <c r="BX244" s="27">
        <f>IF(AND(BX228&gt;0,BX228&lt;SUM($U242:BX242)-SUM($U244:BW244)),BX228,IF(AND(BX228&gt;0,BX228&gt;=SUM($U242:BX242)-SUM($U244:BW244)),SUM($U242:BX242)-SUM($U244:BW244),0))</f>
        <v>0</v>
      </c>
      <c r="BY244" s="27">
        <f>IF(AND(BY228&gt;0,BY228&lt;SUM($U242:BY242)-SUM($U244:BX244)),BY228,IF(AND(BY228&gt;0,BY228&gt;=SUM($U242:BY242)-SUM($U244:BX244)),SUM($U242:BY242)-SUM($U244:BX244),0))</f>
        <v>0</v>
      </c>
      <c r="BZ244" s="27">
        <f>IF(AND(BZ228&gt;0,BZ228&lt;SUM($U242:BZ242)-SUM($U244:BY244)),BZ228,IF(AND(BZ228&gt;0,BZ228&gt;=SUM($U242:BZ242)-SUM($U244:BY244)),SUM($U242:BZ242)-SUM($U244:BY244),0))</f>
        <v>0</v>
      </c>
      <c r="CA244" s="27">
        <f>IF(AND(CA228&gt;0,CA228&lt;SUM($U242:CA242)-SUM($U244:BZ244)),CA228,IF(AND(CA228&gt;0,CA228&gt;=SUM($U242:CA242)-SUM($U244:BZ244)),SUM($U242:CA242)-SUM($U244:BZ244),0))</f>
        <v>0</v>
      </c>
      <c r="CB244" s="27">
        <f>IF(AND(CB228&gt;0,CB228&lt;SUM($U242:CB242)-SUM($U244:CA244)),CB228,IF(AND(CB228&gt;0,CB228&gt;=SUM($U242:CB242)-SUM($U244:CA244)),SUM($U242:CB242)-SUM($U244:CA244),0))</f>
        <v>0</v>
      </c>
      <c r="CC244" s="27">
        <f>IF(AND(CC228&gt;0,CC228&lt;SUM($U242:CC242)-SUM($U244:CB244)),CC228,IF(AND(CC228&gt;0,CC228&gt;=SUM($U242:CC242)-SUM($U244:CB244)),SUM($U242:CC242)-SUM($U244:CB244),0))</f>
        <v>0</v>
      </c>
      <c r="CD244" s="27">
        <f>IF(AND(CD228&gt;0,CD228&lt;SUM($U242:CD242)-SUM($U244:CC244)),CD228,IF(AND(CD228&gt;0,CD228&gt;=SUM($U242:CD242)-SUM($U244:CC244)),SUM($U242:CD242)-SUM($U244:CC244),0))</f>
        <v>0</v>
      </c>
      <c r="CE244" s="27">
        <f>IF(AND(CE228&gt;0,CE228&lt;SUM($U242:CE242)-SUM($U244:CD244)),CE228,IF(AND(CE228&gt;0,CE228&gt;=SUM($U242:CE242)-SUM($U244:CD244)),SUM($U242:CE242)-SUM($U244:CD244),0))</f>
        <v>0</v>
      </c>
      <c r="CF244" s="27">
        <f>IF(AND(CF228&gt;0,CF228&lt;SUM($U242:CF242)-SUM($U244:CE244)),CF228,IF(AND(CF228&gt;0,CF228&gt;=SUM($U242:CF242)-SUM($U244:CE244)),SUM($U242:CF242)-SUM($U244:CE244),0))</f>
        <v>0</v>
      </c>
      <c r="CG244" s="27">
        <f>IF(AND(CG228&gt;0,CG228&lt;SUM($U242:CG242)-SUM($U244:CF244)),CG228,IF(AND(CG228&gt;0,CG228&gt;=SUM($U242:CG242)-SUM($U244:CF244)),SUM($U242:CG242)-SUM($U244:CF244),0))</f>
        <v>0</v>
      </c>
      <c r="CH244" s="27">
        <f>IF(AND(CH228&gt;0,CH228&lt;SUM($U242:CH242)-SUM($U244:CG244)),CH228,IF(AND(CH228&gt;0,CH228&gt;=SUM($U242:CH242)-SUM($U244:CG244)),SUM($U242:CH242)-SUM($U244:CG244),0))</f>
        <v>0</v>
      </c>
      <c r="CI244" s="27">
        <f>IF(AND(CI228&gt;0,CI228&lt;SUM($U242:CI242)-SUM($U244:CH244)),CI228,IF(AND(CI228&gt;0,CI228&gt;=SUM($U242:CI242)-SUM($U244:CH244)),SUM($U242:CI242)-SUM($U244:CH244),0))</f>
        <v>0</v>
      </c>
      <c r="CJ244" s="27">
        <f>IF(AND(CJ228&gt;0,CJ228&lt;SUM($U242:CJ242)-SUM($U244:CI244)),CJ228,IF(AND(CJ228&gt;0,CJ228&gt;=SUM($U242:CJ242)-SUM($U244:CI244)),SUM($U242:CJ242)-SUM($U244:CI244),0))</f>
        <v>0</v>
      </c>
      <c r="CK244" s="27">
        <f>IF(AND(CK228&gt;0,CK228&lt;SUM($U242:CK242)-SUM($U244:CJ244)),CK228,IF(AND(CK228&gt;0,CK228&gt;=SUM($U242:CK242)-SUM($U244:CJ244)),SUM($U242:CK242)-SUM($U244:CJ244),0))</f>
        <v>0</v>
      </c>
      <c r="CL244" s="27">
        <f>IF(AND(CL228&gt;0,CL228&lt;SUM($U242:CL242)-SUM($U244:CK244)),CL228,IF(AND(CL228&gt;0,CL228&gt;=SUM($U242:CL242)-SUM($U244:CK244)),SUM($U242:CL242)-SUM($U244:CK244),0))</f>
        <v>0</v>
      </c>
      <c r="CM244" s="27">
        <f>IF(AND(CM228&gt;0,CM228&lt;SUM($U242:CM242)-SUM($U244:CL244)),CM228,IF(AND(CM228&gt;0,CM228&gt;=SUM($U242:CM242)-SUM($U244:CL244)),SUM($U242:CM242)-SUM($U244:CL244),0))</f>
        <v>0</v>
      </c>
      <c r="CN244" s="27">
        <f>IF(AND(CN228&gt;0,CN228&lt;SUM($U242:CN242)-SUM($U244:CM244)),CN228,IF(AND(CN228&gt;0,CN228&gt;=SUM($U242:CN242)-SUM($U244:CM244)),SUM($U242:CN242)-SUM($U244:CM244),0))</f>
        <v>0</v>
      </c>
      <c r="CO244" s="27">
        <f>IF(AND(CO228&gt;0,CO228&lt;SUM($U242:CO242)-SUM($U244:CN244)),CO228,IF(AND(CO228&gt;0,CO228&gt;=SUM($U242:CO242)-SUM($U244:CN244)),SUM($U242:CO242)-SUM($U244:CN244),0))</f>
        <v>0</v>
      </c>
      <c r="CP244" s="27">
        <f>IF(AND(CP228&gt;0,CP228&lt;SUM($U242:CP242)-SUM($U244:CO244)),CP228,IF(AND(CP228&gt;0,CP228&gt;=SUM($U242:CP242)-SUM($U244:CO244)),SUM($U242:CP242)-SUM($U244:CO244),0))</f>
        <v>0</v>
      </c>
      <c r="CQ244" s="27">
        <f>IF(AND(CQ228&gt;0,CQ228&lt;SUM($U242:CQ242)-SUM($U244:CP244)),CQ228,IF(AND(CQ228&gt;0,CQ228&gt;=SUM($U242:CQ242)-SUM($U244:CP244)),SUM($U242:CQ242)-SUM($U244:CP244),0))</f>
        <v>0</v>
      </c>
      <c r="CR244" s="27">
        <f>IF(AND(CR228&gt;0,CR228&lt;SUM($U242:CR242)-SUM($U244:CQ244)),CR228,IF(AND(CR228&gt;0,CR228&gt;=SUM($U242:CR242)-SUM($U244:CQ244)),SUM($U242:CR242)-SUM($U244:CQ244),0))</f>
        <v>0</v>
      </c>
      <c r="CS244" s="27">
        <f>IF(AND(CS228&gt;0,CS228&lt;SUM($U242:CS242)-SUM($U244:CR244)),CS228,IF(AND(CS228&gt;0,CS228&gt;=SUM($U242:CS242)-SUM($U244:CR244)),SUM($U242:CS242)-SUM($U244:CR244),0))</f>
        <v>0</v>
      </c>
      <c r="CT244" s="27">
        <f>IF(AND(CT228&gt;0,CT228&lt;SUM($U242:CT242)-SUM($U244:CS244)),CT228,IF(AND(CT228&gt;0,CT228&gt;=SUM($U242:CT242)-SUM($U244:CS244)),SUM($U242:CT242)-SUM($U244:CS244),0))</f>
        <v>0</v>
      </c>
      <c r="CU244" s="27">
        <f>IF(AND(CU228&gt;0,CU228&lt;SUM($U242:CU242)-SUM($U244:CT244)),CU228,IF(AND(CU228&gt;0,CU228&gt;=SUM($U242:CU242)-SUM($U244:CT244)),SUM($U242:CU242)-SUM($U244:CT244),0))</f>
        <v>0</v>
      </c>
      <c r="CV244" s="27">
        <f>IF(AND(CV228&gt;0,CV228&lt;SUM($U242:CV242)-SUM($U244:CU244)),CV228,IF(AND(CV228&gt;0,CV228&gt;=SUM($U242:CV242)-SUM($U244:CU244)),SUM($U242:CV242)-SUM($U244:CU244),0))</f>
        <v>0</v>
      </c>
      <c r="CW244" s="27">
        <f>IF(AND(CW228&gt;0,CW228&lt;SUM($U242:CW242)-SUM($U244:CV244)),CW228,IF(AND(CW228&gt;0,CW228&gt;=SUM($U242:CW242)-SUM($U244:CV244)),SUM($U242:CW242)-SUM($U244:CV244),0))</f>
        <v>0</v>
      </c>
      <c r="CX244" s="27">
        <f>IF(AND(CX228&gt;0,CX228&lt;SUM($U242:CX242)-SUM($U244:CW244)),CX228,IF(AND(CX228&gt;0,CX228&gt;=SUM($U242:CX242)-SUM($U244:CW244)),SUM($U242:CX242)-SUM($U244:CW244),0))</f>
        <v>0</v>
      </c>
      <c r="CY244" s="27">
        <f>IF(AND(CY228&gt;0,CY228&lt;SUM($U242:CY242)-SUM($U244:CX244)),CY228,IF(AND(CY228&gt;0,CY228&gt;=SUM($U242:CY242)-SUM($U244:CX244)),SUM($U242:CY242)-SUM($U244:CX244),0))</f>
        <v>0</v>
      </c>
      <c r="CZ244" s="27">
        <f>IF(AND(CZ228&gt;0,CZ228&lt;SUM($U242:CZ242)-SUM($U244:CY244)),CZ228,IF(AND(CZ228&gt;0,CZ228&gt;=SUM($U242:CZ242)-SUM($U244:CY244)),SUM($U242:CZ242)-SUM($U244:CY244),0))</f>
        <v>0</v>
      </c>
      <c r="DA244" s="27">
        <f>IF(AND(DA228&gt;0,DA228&lt;SUM($U242:DA242)-SUM($U244:CZ244)),DA228,IF(AND(DA228&gt;0,DA228&gt;=SUM($U242:DA242)-SUM($U244:CZ244)),SUM($U242:DA242)-SUM($U244:CZ244),0))</f>
        <v>0</v>
      </c>
      <c r="DB244" s="27">
        <f>IF(AND(DB228&gt;0,DB228&lt;SUM($U242:DB242)-SUM($U244:DA244)),DB228,IF(AND(DB228&gt;0,DB228&gt;=SUM($U242:DB242)-SUM($U244:DA244)),SUM($U242:DB242)-SUM($U244:DA244),0))</f>
        <v>0</v>
      </c>
      <c r="DC244" s="27">
        <f>IF(AND(DC228&gt;0,DC228&lt;SUM($U242:DC242)-SUM($U244:DB244)),DC228,IF(AND(DC228&gt;0,DC228&gt;=SUM($U242:DC242)-SUM($U244:DB244)),SUM($U242:DC242)-SUM($U244:DB244),0))</f>
        <v>0</v>
      </c>
      <c r="DD244" s="27">
        <f>IF(AND(DD228&gt;0,DD228&lt;SUM($U242:DD242)-SUM($U244:DC244)),DD228,IF(AND(DD228&gt;0,DD228&gt;=SUM($U242:DD242)-SUM($U244:DC244)),SUM($U242:DD242)-SUM($U244:DC244),0))</f>
        <v>0</v>
      </c>
      <c r="DE244" s="27">
        <f>IF(AND(DE228&gt;0,DE228&lt;SUM($U242:DE242)-SUM($U244:DD244)),DE228,IF(AND(DE228&gt;0,DE228&gt;=SUM($U242:DE242)-SUM($U244:DD244)),SUM($U242:DE242)-SUM($U244:DD244),0))</f>
        <v>0</v>
      </c>
      <c r="DF244" s="27">
        <f>IF(AND(DF228&gt;0,DF228&lt;SUM($U242:DF242)-SUM($U244:DE244)),DF228,IF(AND(DF228&gt;0,DF228&gt;=SUM($U242:DF242)-SUM($U244:DE244)),SUM($U242:DF242)-SUM($U244:DE244),0))</f>
        <v>0</v>
      </c>
      <c r="DG244" s="27">
        <f>IF(AND(DG228&gt;0,DG228&lt;SUM($U242:DG242)-SUM($U244:DF244)),DG228,IF(AND(DG228&gt;0,DG228&gt;=SUM($U242:DG242)-SUM($U244:DF244)),SUM($U242:DG242)-SUM($U244:DF244),0))</f>
        <v>0</v>
      </c>
      <c r="DH244" s="27">
        <f>IF(AND(DH228&gt;0,DH228&lt;SUM($U242:DH242)-SUM($U244:DG244)),DH228,IF(AND(DH228&gt;0,DH228&gt;=SUM($U242:DH242)-SUM($U244:DG244)),SUM($U242:DH242)-SUM($U244:DG244),0))</f>
        <v>0</v>
      </c>
      <c r="DI244" s="27">
        <f>IF(AND(DI228&gt;0,DI228&lt;SUM($U242:DI242)-SUM($U244:DH244)),DI228,IF(AND(DI228&gt;0,DI228&gt;=SUM($U242:DI242)-SUM($U244:DH244)),SUM($U242:DI242)-SUM($U244:DH244),0))</f>
        <v>0</v>
      </c>
      <c r="DJ244" s="27">
        <f>IF(AND(DJ228&gt;0,DJ228&lt;SUM($U242:DJ242)-SUM($U244:DI244)),DJ228,IF(AND(DJ228&gt;0,DJ228&gt;=SUM($U242:DJ242)-SUM($U244:DI244)),SUM($U242:DJ242)-SUM($U244:DI244),0))</f>
        <v>0</v>
      </c>
      <c r="DK244" s="27">
        <f>IF(AND(DK228&gt;0,DK228&lt;SUM($U242:DK242)-SUM($U244:DJ244)),DK228,IF(AND(DK228&gt;0,DK228&gt;=SUM($U242:DK242)-SUM($U244:DJ244)),SUM($U242:DK242)-SUM($U244:DJ244),0))</f>
        <v>0</v>
      </c>
      <c r="DL244" s="27">
        <f>IF(AND(DL228&gt;0,DL228&lt;SUM($U242:DL242)-SUM($U244:DK244)),DL228,IF(AND(DL228&gt;0,DL228&gt;=SUM($U242:DL242)-SUM($U244:DK244)),SUM($U242:DL242)-SUM($U244:DK244),0))</f>
        <v>0</v>
      </c>
      <c r="DM244" s="27">
        <f>IF(AND(DM228&gt;0,DM228&lt;SUM($U242:DM242)-SUM($U244:DL244)),DM228,IF(AND(DM228&gt;0,DM228&gt;=SUM($U242:DM242)-SUM($U244:DL244)),SUM($U242:DM242)-SUM($U244:DL244),0))</f>
        <v>0</v>
      </c>
      <c r="DN244" s="27">
        <f>IF(AND(DN228&gt;0,DN228&lt;SUM($U242:DN242)-SUM($U244:DM244)),DN228,IF(AND(DN228&gt;0,DN228&gt;=SUM($U242:DN242)-SUM($U244:DM244)),SUM($U242:DN242)-SUM($U244:DM244),0))</f>
        <v>0</v>
      </c>
      <c r="DO244" s="27">
        <f>IF(AND(DO228&gt;0,DO228&lt;SUM($U242:DO242)-SUM($U244:DN244)),DO228,IF(AND(DO228&gt;0,DO228&gt;=SUM($U242:DO242)-SUM($U244:DN244)),SUM($U242:DO242)-SUM($U244:DN244),0))</f>
        <v>0</v>
      </c>
      <c r="DP244" s="27">
        <f>IF(AND(DP228&gt;0,DP228&lt;SUM($U242:DP242)-SUM($U244:DO244)),DP228,IF(AND(DP228&gt;0,DP228&gt;=SUM($U242:DP242)-SUM($U244:DO244)),SUM($U242:DP242)-SUM($U244:DO244),0))</f>
        <v>0</v>
      </c>
      <c r="DQ244" s="27">
        <f>IF(AND(DQ228&gt;0,DQ228&lt;SUM($U242:DQ242)-SUM($U244:DP244)),DQ228,IF(AND(DQ228&gt;0,DQ228&gt;=SUM($U242:DQ242)-SUM($U244:DP244)),SUM($U242:DQ242)-SUM($U244:DP244),0))</f>
        <v>0</v>
      </c>
      <c r="DR244" s="27">
        <f>IF(AND(DR228&gt;0,DR228&lt;SUM($U242:DR242)-SUM($U244:DQ244)),DR228,IF(AND(DR228&gt;0,DR228&gt;=SUM($U242:DR242)-SUM($U244:DQ244)),SUM($U242:DR242)-SUM($U244:DQ244),0))</f>
        <v>0</v>
      </c>
      <c r="DS244" s="27">
        <f>IF(AND(DS228&gt;0,DS228&lt;SUM($U242:DS242)-SUM($U244:DR244)),DS228,IF(AND(DS228&gt;0,DS228&gt;=SUM($U242:DS242)-SUM($U244:DR244)),SUM($U242:DS242)-SUM($U244:DR244),0))</f>
        <v>0</v>
      </c>
      <c r="DT244" s="27">
        <f>IF(AND(DT228&gt;0,DT228&lt;SUM($U242:DT242)-SUM($U244:DS244)),DT228,IF(AND(DT228&gt;0,DT228&gt;=SUM($U242:DT242)-SUM($U244:DS244)),SUM($U242:DT242)-SUM($U244:DS244),0))</f>
        <v>0</v>
      </c>
      <c r="DU244" s="27">
        <f>IF(AND(DU228&gt;0,DU228&lt;SUM($U242:DU242)-SUM($U244:DT244)),DU228,IF(AND(DU228&gt;0,DU228&gt;=SUM($U242:DU242)-SUM($U244:DT244)),SUM($U242:DU242)-SUM($U244:DT244),0))</f>
        <v>0</v>
      </c>
      <c r="DV244" s="27">
        <f>IF(AND(DV228&gt;0,DV228&lt;SUM($U242:DV242)-SUM($U244:DU244)),DV228,IF(AND(DV228&gt;0,DV228&gt;=SUM($U242:DV242)-SUM($U244:DU244)),SUM($U242:DV242)-SUM($U244:DU244),0))</f>
        <v>0</v>
      </c>
      <c r="DW244" s="27">
        <f>IF(AND(DW228&gt;0,DW228&lt;SUM($U242:DW242)-SUM($U244:DV244)),DW228,IF(AND(DW228&gt;0,DW228&gt;=SUM($U242:DW242)-SUM($U244:DV244)),SUM($U242:DW242)-SUM($U244:DV244),0))</f>
        <v>0</v>
      </c>
      <c r="DX244" s="27">
        <f>IF(AND(DX228&gt;0,DX228&lt;SUM($U242:DX242)-SUM($U244:DW244)),DX228,IF(AND(DX228&gt;0,DX228&gt;=SUM($U242:DX242)-SUM($U244:DW244)),SUM($U242:DX242)-SUM($U244:DW244),0))</f>
        <v>0</v>
      </c>
      <c r="DY244" s="27">
        <f>IF(AND(DY228&gt;0,DY228&lt;SUM($U242:DY242)-SUM($U244:DX244)),DY228,IF(AND(DY228&gt;0,DY228&gt;=SUM($U242:DY242)-SUM($U244:DX244)),SUM($U242:DY242)-SUM($U244:DX244),0))</f>
        <v>0</v>
      </c>
      <c r="DZ244" s="27">
        <f>IF(AND(DZ228&gt;0,DZ228&lt;SUM($U242:DZ242)-SUM($U244:DY244)),DZ228,IF(AND(DZ228&gt;0,DZ228&gt;=SUM($U242:DZ242)-SUM($U244:DY244)),SUM($U242:DZ242)-SUM($U244:DY244),0))</f>
        <v>0</v>
      </c>
      <c r="EA244" s="27">
        <f>IF(AND(EA228&gt;0,EA228&lt;SUM($U242:EA242)-SUM($U244:DZ244)),EA228,IF(AND(EA228&gt;0,EA228&gt;=SUM($U242:EA242)-SUM($U244:DZ244)),SUM($U242:EA242)-SUM($U244:DZ244),0))</f>
        <v>0</v>
      </c>
      <c r="EB244" s="27">
        <f>IF(AND(EB228&gt;0,EB228&lt;SUM($U242:EB242)-SUM($U244:EA244)),EB228,IF(AND(EB228&gt;0,EB228&gt;=SUM($U242:EB242)-SUM($U244:EA244)),SUM($U242:EB242)-SUM($U244:EA244),0))</f>
        <v>0</v>
      </c>
      <c r="EC244" s="27">
        <f>IF(AND(EC228&gt;0,EC228&lt;SUM($U242:EC242)-SUM($U244:EB244)),EC228,IF(AND(EC228&gt;0,EC228&gt;=SUM($U242:EC242)-SUM($U244:EB244)),SUM($U242:EC242)-SUM($U244:EB244),0))</f>
        <v>0</v>
      </c>
      <c r="ED244" s="27">
        <f>IF(AND(ED228&gt;0,ED228&lt;SUM($U242:ED242)-SUM($U244:EC244)),ED228,IF(AND(ED228&gt;0,ED228&gt;=SUM($U242:ED242)-SUM($U244:EC244)),SUM($U242:ED242)-SUM($U244:EC244),0))</f>
        <v>0</v>
      </c>
      <c r="EE244" s="27">
        <f>IF(AND(EE228&gt;0,EE228&lt;SUM($U242:EE242)-SUM($U244:ED244)),EE228,IF(AND(EE228&gt;0,EE228&gt;=SUM($U242:EE242)-SUM($U244:ED244)),SUM($U242:EE242)-SUM($U244:ED244),0))</f>
        <v>0</v>
      </c>
      <c r="EF244" s="27">
        <f>IF(AND(EF228&gt;0,EF228&lt;SUM($U242:EF242)-SUM($U244:EE244)),EF228,IF(AND(EF228&gt;0,EF228&gt;=SUM($U242:EF242)-SUM($U244:EE244)),SUM($U242:EF242)-SUM($U244:EE244),0))</f>
        <v>0</v>
      </c>
      <c r="EG244" s="27">
        <f>IF(AND(EG228&gt;0,EG228&lt;SUM($U242:EG242)-SUM($U244:EF244)),EG228,IF(AND(EG228&gt;0,EG228&gt;=SUM($U242:EG242)-SUM($U244:EF244)),SUM($U242:EG242)-SUM($U244:EF244),0))</f>
        <v>0</v>
      </c>
      <c r="EH244" s="27">
        <f>IF(AND(EH228&gt;0,EH228&lt;SUM($U242:EH242)-SUM($U244:EG244)),EH228,IF(AND(EH228&gt;0,EH228&gt;=SUM($U242:EH242)-SUM($U244:EG244)),SUM($U242:EH242)-SUM($U244:EG244),0))</f>
        <v>0</v>
      </c>
      <c r="EI244" s="27">
        <f>IF(AND(EI228&gt;0,EI228&lt;SUM($U242:EI242)-SUM($U244:EH244)),EI228,IF(AND(EI228&gt;0,EI228&gt;=SUM($U242:EI242)-SUM($U244:EH244)),SUM($U242:EI242)-SUM($U244:EH244),0))</f>
        <v>0</v>
      </c>
      <c r="EJ244" s="27">
        <f>IF(AND(EJ228&gt;0,EJ228&lt;SUM($U242:EJ242)-SUM($U244:EI244)),EJ228,IF(AND(EJ228&gt;0,EJ228&gt;=SUM($U242:EJ242)-SUM($U244:EI244)),SUM($U242:EJ242)-SUM($U244:EI244),0))</f>
        <v>0</v>
      </c>
      <c r="EK244" s="27">
        <f>IF(AND(EK228&gt;0,EK228&lt;SUM($U242:EK242)-SUM($U244:EJ244)),EK228,IF(AND(EK228&gt;0,EK228&gt;=SUM($U242:EK242)-SUM($U244:EJ244)),SUM($U242:EK242)-SUM($U244:EJ244),0))</f>
        <v>0</v>
      </c>
      <c r="EL244" s="27">
        <f>IF(AND(EL228&gt;0,EL228&lt;SUM($U242:EL242)-SUM($U244:EK244)),EL228,IF(AND(EL228&gt;0,EL228&gt;=SUM($U242:EL242)-SUM($U244:EK244)),SUM($U242:EL242)-SUM($U244:EK244),0))</f>
        <v>0</v>
      </c>
      <c r="EM244" s="27">
        <f>IF(AND(EM228&gt;0,EM228&lt;SUM($U242:EM242)-SUM($U244:EL244)),EM228,IF(AND(EM228&gt;0,EM228&gt;=SUM($U242:EM242)-SUM($U244:EL244)),SUM($U242:EM242)-SUM($U244:EL244),0))</f>
        <v>0</v>
      </c>
      <c r="EN244" s="27">
        <f>IF(AND(EN228&gt;0,EN228&lt;SUM($U242:EN242)-SUM($U244:EM244)),EN228,IF(AND(EN228&gt;0,EN228&gt;=SUM($U242:EN242)-SUM($U244:EM244)),SUM($U242:EN242)-SUM($U244:EM244),0))</f>
        <v>0</v>
      </c>
      <c r="EO244" s="27">
        <f>IF(AND(EO228&gt;0,EO228&lt;SUM($U242:EO242)-SUM($U244:EN244)),EO228,IF(AND(EO228&gt;0,EO228&gt;=SUM($U242:EO242)-SUM($U244:EN244)),SUM($U242:EO242)-SUM($U244:EN244),0))</f>
        <v>0</v>
      </c>
      <c r="EP244" s="27">
        <f>IF(AND(EP228&gt;0,EP228&lt;SUM($U242:EP242)-SUM($U244:EO244)),EP228,IF(AND(EP228&gt;0,EP228&gt;=SUM($U242:EP242)-SUM($U244:EO244)),SUM($U242:EP242)-SUM($U244:EO244),0))</f>
        <v>0</v>
      </c>
      <c r="EQ244" s="27">
        <f>IF(AND(EQ228&gt;0,EQ228&lt;SUM($U242:EQ242)-SUM($U244:EP244)),EQ228,IF(AND(EQ228&gt;0,EQ228&gt;=SUM($U242:EQ242)-SUM($U244:EP244)),SUM($U242:EQ242)-SUM($U244:EP244),0))</f>
        <v>0</v>
      </c>
      <c r="ER244" s="27">
        <f>IF(AND(ER228&gt;0,ER228&lt;SUM($U242:ER242)-SUM($U244:EQ244)),ER228,IF(AND(ER228&gt;0,ER228&gt;=SUM($U242:ER242)-SUM($U244:EQ244)),SUM($U242:ER242)-SUM($U244:EQ244),0))</f>
        <v>0</v>
      </c>
      <c r="ES244" s="27">
        <f>IF(AND(ES228&gt;0,ES228&lt;SUM($U242:ES242)-SUM($U244:ER244)),ES228,IF(AND(ES228&gt;0,ES228&gt;=SUM($U242:ES242)-SUM($U244:ER244)),SUM($U242:ES242)-SUM($U244:ER244),0))</f>
        <v>0</v>
      </c>
      <c r="ET244" s="27">
        <f>IF(AND(ET228&gt;0,ET228&lt;SUM($U242:ET242)-SUM($U244:ES244)),ET228,IF(AND(ET228&gt;0,ET228&gt;=SUM($U242:ET242)-SUM($U244:ES244)),SUM($U242:ET242)-SUM($U244:ES244),0))</f>
        <v>0</v>
      </c>
      <c r="EU244" s="27">
        <f>IF(AND(EU228&gt;0,EU228&lt;SUM($U242:EU242)-SUM($U244:ET244)),EU228,IF(AND(EU228&gt;0,EU228&gt;=SUM($U242:EU242)-SUM($U244:ET244)),SUM($U242:EU242)-SUM($U244:ET244),0))</f>
        <v>0</v>
      </c>
      <c r="EV244" s="27">
        <f>IF(AND(EV228&gt;0,EV228&lt;SUM($U242:EV242)-SUM($U244:EU244)),EV228,IF(AND(EV228&gt;0,EV228&gt;=SUM($U242:EV242)-SUM($U244:EU244)),SUM($U242:EV242)-SUM($U244:EU244),0))</f>
        <v>0</v>
      </c>
      <c r="EW244" s="27">
        <f>IF(AND(EW228&gt;0,EW228&lt;SUM($U242:EW242)-SUM($U244:EV244)),EW228,IF(AND(EW228&gt;0,EW228&gt;=SUM($U242:EW242)-SUM($U244:EV244)),SUM($U242:EW242)-SUM($U244:EV244),0))</f>
        <v>0</v>
      </c>
      <c r="EX244" s="27">
        <f>IF(AND(EX228&gt;0,EX228&lt;SUM($U242:EX242)-SUM($U244:EW244)),EX228,IF(AND(EX228&gt;0,EX228&gt;=SUM($U242:EX242)-SUM($U244:EW244)),SUM($U242:EX242)-SUM($U244:EW244),0))</f>
        <v>0</v>
      </c>
      <c r="EY244" s="27">
        <f>IF(AND(EY228&gt;0,EY228&lt;SUM($U242:EY242)-SUM($U244:EX244)),EY228,IF(AND(EY228&gt;0,EY228&gt;=SUM($U242:EY242)-SUM($U244:EX244)),SUM($U242:EY242)-SUM($U244:EX244),0))</f>
        <v>0</v>
      </c>
      <c r="EZ244" s="27">
        <f>IF(AND(EZ228&gt;0,EZ228&lt;SUM($U242:EZ242)-SUM($U244:EY244)),EZ228,IF(AND(EZ228&gt;0,EZ228&gt;=SUM($U242:EZ242)-SUM($U244:EY244)),SUM($U242:EZ242)-SUM($U244:EY244),0))</f>
        <v>0</v>
      </c>
      <c r="FA244" s="27">
        <f>IF(AND(FA228&gt;0,FA228&lt;SUM($U242:FA242)-SUM($U244:EZ244)),FA228,IF(AND(FA228&gt;0,FA228&gt;=SUM($U242:FA242)-SUM($U244:EZ244)),SUM($U242:FA242)-SUM($U244:EZ244),0))</f>
        <v>0</v>
      </c>
      <c r="FB244" s="27">
        <f>IF(AND(FB228&gt;0,FB228&lt;SUM($U242:FB242)-SUM($U244:FA244)),FB228,IF(AND(FB228&gt;0,FB228&gt;=SUM($U242:FB242)-SUM($U244:FA244)),SUM($U242:FB242)-SUM($U244:FA244),0))</f>
        <v>0</v>
      </c>
      <c r="FC244" s="27">
        <f>IF(AND(FC228&gt;0,FC228&lt;SUM($U242:FC242)-SUM($U244:FB244)),FC228,IF(AND(FC228&gt;0,FC228&gt;=SUM($U242:FC242)-SUM($U244:FB244)),SUM($U242:FC242)-SUM($U244:FB244),0))</f>
        <v>0</v>
      </c>
      <c r="FD244" s="27">
        <f>IF(AND(FD228&gt;0,FD228&lt;SUM($U242:FD242)-SUM($U244:FC244)),FD228,IF(AND(FD228&gt;0,FD228&gt;=SUM($U242:FD242)-SUM($U244:FC244)),SUM($U242:FD242)-SUM($U244:FC244),0))</f>
        <v>0.15291190855414882</v>
      </c>
      <c r="FE244" s="27">
        <f>IF(AND(FE228&gt;0,FE228&lt;SUM($U242:FE242)-SUM($U244:FD244)),FE228,IF(AND(FE228&gt;0,FE228&gt;=SUM($U242:FE242)-SUM($U244:FD244)),SUM($U242:FE242)-SUM($U244:FD244),0))</f>
        <v>2.4163207823012595E-2</v>
      </c>
      <c r="FF244" s="27">
        <f>IF(AND(FF228&gt;0,FF228&lt;SUM($U242:FF242)-SUM($U244:FE244)),FF228,IF(AND(FF228&gt;0,FF228&gt;=SUM($U242:FF242)-SUM($U244:FE244)),SUM($U242:FF242)-SUM($U244:FE244),0))</f>
        <v>0</v>
      </c>
      <c r="FG244" s="27">
        <f>IF(AND(FG228&gt;0,FG228&lt;SUM($U242:FG242)-SUM($U244:FF244)),FG228,IF(AND(FG228&gt;0,FG228&gt;=SUM($U242:FG242)-SUM($U244:FF244)),SUM($U242:FG242)-SUM($U244:FF244),0))</f>
        <v>0</v>
      </c>
      <c r="FH244" s="27">
        <f>IF(AND(FH228&gt;0,FH228&lt;SUM($U242:FH242)-SUM($U244:FG244)),FH228,IF(AND(FH228&gt;0,FH228&gt;=SUM($U242:FH242)-SUM($U244:FG244)),SUM($U242:FH242)-SUM($U244:FG244),0))</f>
        <v>0</v>
      </c>
      <c r="FI244" s="27">
        <f>IF(AND(FI228&gt;0,FI228&lt;SUM($U242:FI242)-SUM($U244:FH244)),FI228,IF(AND(FI228&gt;0,FI228&gt;=SUM($U242:FI242)-SUM($U244:FH244)),SUM($U242:FI242)-SUM($U244:FH244),0))</f>
        <v>0</v>
      </c>
      <c r="FJ244" s="27">
        <f>IF(AND(FJ228&gt;0,FJ228&lt;SUM($U242:FJ242)-SUM($U244:FI244)),FJ228,IF(AND(FJ228&gt;0,FJ228&gt;=SUM($U242:FJ242)-SUM($U244:FI244)),SUM($U242:FJ242)-SUM($U244:FI244),0))</f>
        <v>0</v>
      </c>
      <c r="FK244" s="27">
        <f>IF(AND(FK228&gt;0,FK228&lt;SUM($U242:FK242)-SUM($U244:FJ244)),FK228,IF(AND(FK228&gt;0,FK228&gt;=SUM($U242:FK242)-SUM($U244:FJ244)),SUM($U242:FK242)-SUM($U244:FJ244),0))</f>
        <v>0</v>
      </c>
      <c r="FL244" s="27">
        <f>IF(AND(FL228&gt;0,FL228&lt;SUM($U242:FL242)-SUM($U244:FK244)),FL228,IF(AND(FL228&gt;0,FL228&gt;=SUM($U242:FL242)-SUM($U244:FK244)),SUM($U242:FL242)-SUM($U244:FK244),0))</f>
        <v>0</v>
      </c>
      <c r="FM244" s="27">
        <f>IF(AND(FM228&gt;0,FM228&lt;SUM($U242:FM242)-SUM($U244:FL244)),FM228,IF(AND(FM228&gt;0,FM228&gt;=SUM($U242:FM242)-SUM($U244:FL244)),SUM($U242:FM242)-SUM($U244:FL244),0))</f>
        <v>0.15207306953221958</v>
      </c>
      <c r="FN244" s="27">
        <f>IF(AND(FN228&gt;0,FN228&lt;SUM($U242:FN242)-SUM($U244:FM244)),FN228,IF(AND(FN228&gt;0,FN228&gt;=SUM($U242:FN242)-SUM($U244:FM244)),SUM($U242:FN242)-SUM($U244:FM244),0))</f>
        <v>5.6291052789141927E-2</v>
      </c>
      <c r="FO244" s="27">
        <f>IF(AND(FO228&gt;0,FO228&lt;SUM($U242:FO242)-SUM($U244:FN244)),FO228,IF(AND(FO228&gt;0,FO228&gt;=SUM($U242:FO242)-SUM($U244:FN244)),SUM($U242:FO242)-SUM($U244:FN244),0))</f>
        <v>3.8940742116787774E-2</v>
      </c>
      <c r="FP244" s="27">
        <f>IF(AND(FP228&gt;0,FP228&lt;SUM($U242:FP242)-SUM($U244:FO244)),FP228,IF(AND(FP228&gt;0,FP228&gt;=SUM($U242:FP242)-SUM($U244:FO244)),SUM($U242:FP242)-SUM($U244:FO244),0))</f>
        <v>0</v>
      </c>
      <c r="FQ244" s="27">
        <f>IF(AND(FQ228&gt;0,FQ228&lt;SUM($U242:FQ242)-SUM($U244:FP244)),FQ228,IF(AND(FQ228&gt;0,FQ228&gt;=SUM($U242:FQ242)-SUM($U244:FP244)),SUM($U242:FQ242)-SUM($U244:FP244),0))</f>
        <v>0</v>
      </c>
      <c r="FR244" s="27">
        <f>IF(AND(FR228&gt;0,FR228&lt;SUM($U242:FR242)-SUM($U244:FQ244)),FR228,IF(AND(FR228&gt;0,FR228&gt;=SUM($U242:FR242)-SUM($U244:FQ244)),SUM($U242:FR242)-SUM($U244:FQ244),0))</f>
        <v>0.23130682859613516</v>
      </c>
      <c r="FS244" s="27">
        <f>IF(AND(FS228&gt;0,FS228&lt;SUM($U242:FS242)-SUM($U244:FR244)),FS228,IF(AND(FS228&gt;0,FS228&gt;=SUM($U242:FS242)-SUM($U244:FR244)),SUM($U242:FS242)-SUM($U244:FR244),0))</f>
        <v>4.8526888454864081E-2</v>
      </c>
      <c r="FT244" s="27">
        <f>IF(AND(FT228&gt;0,FT228&lt;SUM($U242:FT242)-SUM($U244:FS244)),FT228,IF(AND(FT228&gt;0,FT228&gt;=SUM($U242:FT242)-SUM($U244:FS244)),SUM($U242:FT242)-SUM($U244:FS244),0))</f>
        <v>0</v>
      </c>
      <c r="FU244" s="27">
        <f>IF(AND(FU228&gt;0,FU228&lt;SUM($U242:FU242)-SUM($U244:FT244)),FU228,IF(AND(FU228&gt;0,FU228&gt;=SUM($U242:FU242)-SUM($U244:FT244)),SUM($U242:FU242)-SUM($U244:FT244),0))</f>
        <v>0</v>
      </c>
      <c r="FV244" s="27">
        <f>IF(AND(FV228&gt;0,FV228&lt;SUM($U242:FV242)-SUM($U244:FU244)),FV228,IF(AND(FV228&gt;0,FV228&gt;=SUM($U242:FV242)-SUM($U244:FU244)),SUM($U242:FV242)-SUM($U244:FU244),0))</f>
        <v>0</v>
      </c>
      <c r="FW244" s="27">
        <f>IF(AND(FW228&gt;0,FW228&lt;SUM($U242:FW242)-SUM($U244:FV244)),FW228,IF(AND(FW228&gt;0,FW228&gt;=SUM($U242:FW242)-SUM($U244:FV244)),SUM($U242:FW242)-SUM($U244:FV244),0))</f>
        <v>0</v>
      </c>
      <c r="FX244" s="27">
        <f>IF(AND(FX228&gt;0,FX228&lt;SUM($U242:FX242)-SUM($U244:FW244)),FX228,IF(AND(FX228&gt;0,FX228&gt;=SUM($U242:FX242)-SUM($U244:FW244)),SUM($U242:FX242)-SUM($U244:FW244),0))</f>
        <v>0</v>
      </c>
      <c r="FY244" s="27">
        <f>IF(AND(FY228&gt;0,FY228&lt;SUM($U242:FY242)-SUM($U244:FX244)),FY228,IF(AND(FY228&gt;0,FY228&gt;=SUM($U242:FY242)-SUM($U244:FX244)),SUM($U242:FY242)-SUM($U244:FX244),0))</f>
        <v>0.15287829044108803</v>
      </c>
      <c r="FZ244" s="27">
        <f>IF(AND(FZ228&gt;0,FZ228&lt;SUM($U242:FZ242)-SUM($U244:FY244)),FZ228,IF(AND(FZ228&gt;0,FZ228&gt;=SUM($U242:FZ242)-SUM($U244:FY244)),SUM($U242:FZ242)-SUM($U244:FY244),0))</f>
        <v>2.2503324437753047E-2</v>
      </c>
      <c r="GA244" s="27">
        <f>IF(AND(GA228&gt;0,GA228&lt;SUM($U242:GA242)-SUM($U244:FZ244)),GA228,IF(AND(GA228&gt;0,GA228&gt;=SUM($U242:GA242)-SUM($U244:FZ244)),SUM($U242:GA242)-SUM($U244:FZ244),0))</f>
        <v>0</v>
      </c>
      <c r="GB244" s="27">
        <f>IF(AND(GB228&gt;0,GB228&lt;SUM($U242:GB242)-SUM($U244:GA244)),GB228,IF(AND(GB228&gt;0,GB228&gt;=SUM($U242:GB242)-SUM($U244:GA244)),SUM($U242:GB242)-SUM($U244:GA244),0))</f>
        <v>0</v>
      </c>
      <c r="GC244" s="27">
        <f>IF(AND(GC228&gt;0,GC228&lt;SUM($U242:GC242)-SUM($U244:GB244)),GC228,IF(AND(GC228&gt;0,GC228&gt;=SUM($U242:GC242)-SUM($U244:GB244)),SUM($U242:GC242)-SUM($U244:GB244),0))</f>
        <v>0</v>
      </c>
      <c r="GD244" s="27">
        <f>IF(AND(GD228&gt;0,GD228&lt;SUM($U242:GD242)-SUM($U244:GC244)),GD228,IF(AND(GD228&gt;0,GD228&gt;=SUM($U242:GD242)-SUM($U244:GC244)),SUM($U242:GD242)-SUM($U244:GC244),0))</f>
        <v>0</v>
      </c>
      <c r="GE244" s="27">
        <f>IF(AND(GE228&gt;0,GE228&lt;SUM($U242:GE242)-SUM($U244:GD244)),GE228,IF(AND(GE228&gt;0,GE228&gt;=SUM($U242:GE242)-SUM($U244:GD244)),SUM($U242:GE242)-SUM($U244:GD244),0))</f>
        <v>0</v>
      </c>
      <c r="GF244" s="27">
        <f>IF(AND(GF228&gt;0,GF228&lt;SUM($U242:GF242)-SUM($U244:GE244)),GF228,IF(AND(GF228&gt;0,GF228&gt;=SUM($U242:GF242)-SUM($U244:GE244)),SUM($U242:GF242)-SUM($U244:GE244),0))</f>
        <v>0</v>
      </c>
      <c r="GG244" s="27">
        <f>IF(AND(GG228&gt;0,GG228&lt;SUM($U242:GG242)-SUM($U244:GF244)),GG228,IF(AND(GG228&gt;0,GG228&gt;=SUM($U242:GG242)-SUM($U244:GF244)),SUM($U242:GG242)-SUM($U244:GF244),0))</f>
        <v>0.48808960128845014</v>
      </c>
      <c r="GH244" s="27">
        <f>IF(AND(GH228&gt;0,GH228&lt;SUM($U242:GH242)-SUM($U244:GG244)),GH228,IF(AND(GH228&gt;0,GH228&gt;=SUM($U242:GH242)-SUM($U244:GG244)),SUM($U242:GH242)-SUM($U244:GG244),0))</f>
        <v>0.18949913932270124</v>
      </c>
      <c r="GI244" s="27">
        <f>IF(AND(GI228&gt;0,GI228&lt;SUM($U242:GI242)-SUM($U244:GH244)),GI228,IF(AND(GI228&gt;0,GI228&gt;=SUM($U242:GI242)-SUM($U244:GH244)),SUM($U242:GI242)-SUM($U244:GH244),0))</f>
        <v>0.16445598304430598</v>
      </c>
      <c r="GJ244" s="27">
        <f>IF(AND(GJ228&gt;0,GJ228&lt;SUM($U242:GJ242)-SUM($U244:GI244)),GJ228,IF(AND(GJ228&gt;0,GJ228&gt;=SUM($U242:GJ242)-SUM($U244:GI244)),SUM($U242:GJ242)-SUM($U244:GI244),0))</f>
        <v>0.14232387465268181</v>
      </c>
      <c r="GK244" s="27">
        <f>IF(AND(GK228&gt;0,GK228&lt;SUM($U242:GK242)-SUM($U244:GJ244)),GK228,IF(AND(GK228&gt;0,GK228&gt;=SUM($U242:GK242)-SUM($U244:GJ244)),SUM($U242:GK242)-SUM($U244:GJ244),0))</f>
        <v>0</v>
      </c>
      <c r="GL244" s="27">
        <f>IF(AND(GL228&gt;0,GL228&lt;SUM($U242:GL242)-SUM($U244:GK244)),GL228,IF(AND(GL228&gt;0,GL228&gt;=SUM($U242:GL242)-SUM($U244:GK244)),SUM($U242:GL242)-SUM($U244:GK244),0))</f>
        <v>0</v>
      </c>
      <c r="GM244" s="27">
        <f>IF(AND(GM228&gt;0,GM228&lt;SUM($U242:GM242)-SUM($U244:GL244)),GM228,IF(AND(GM228&gt;0,GM228&gt;=SUM($U242:GM242)-SUM($U244:GL244)),SUM($U242:GM242)-SUM($U244:GL244),0))</f>
        <v>0.52906527885767618</v>
      </c>
      <c r="GN244" s="27">
        <f>IF(AND(GN228&gt;0,GN228&lt;SUM($U242:GN242)-SUM($U244:GM244)),GN228,IF(AND(GN228&gt;0,GN228&gt;=SUM($U242:GN242)-SUM($U244:GM244)),SUM($U242:GN242)-SUM($U244:GM244),0))</f>
        <v>0.14316479045263364</v>
      </c>
      <c r="GO244" s="27">
        <f>IF(AND(GO228&gt;0,GO228&lt;SUM($U242:GO242)-SUM($U244:GN244)),GO228,IF(AND(GO228&gt;0,GO228&gt;=SUM($U242:GO242)-SUM($U244:GN244)),SUM($U242:GO242)-SUM($U244:GN244),0))</f>
        <v>8.3493278798799864E-2</v>
      </c>
      <c r="GP244" s="27">
        <f>IF(AND(GP228&gt;0,GP228&lt;SUM($U242:GP242)-SUM($U244:GO244)),GP228,IF(AND(GP228&gt;0,GP228&gt;=SUM($U242:GP242)-SUM($U244:GO244)),SUM($U242:GP242)-SUM($U244:GO244),0))</f>
        <v>0</v>
      </c>
      <c r="GQ244" s="27">
        <f>IF(AND(GQ228&gt;0,GQ228&lt;SUM($U242:GQ242)-SUM($U244:GP244)),GQ228,IF(AND(GQ228&gt;0,GQ228&gt;=SUM($U242:GQ242)-SUM($U244:GP244)),SUM($U242:GQ242)-SUM($U244:GP244),0))</f>
        <v>0.44946351854971844</v>
      </c>
      <c r="GR244" s="27">
        <f>IF(AND(GR228&gt;0,GR228&lt;SUM($U242:GR242)-SUM($U244:GQ244)),GR228,IF(AND(GR228&gt;0,GR228&gt;=SUM($U242:GR242)-SUM($U244:GQ244)),SUM($U242:GR242)-SUM($U244:GQ244),0))</f>
        <v>0</v>
      </c>
      <c r="GS244" s="27">
        <f>IF(AND(GS228&gt;0,GS228&lt;SUM($U242:GS242)-SUM($U244:GR244)),GS228,IF(AND(GS228&gt;0,GS228&gt;=SUM($U242:GS242)-SUM($U244:GR244)),SUM($U242:GS242)-SUM($U244:GR244),0))</f>
        <v>0</v>
      </c>
      <c r="GT244" s="27">
        <f>IF(AND(GT228&gt;0,GT228&lt;SUM($U242:GT242)-SUM($U244:GS244)),GT228,IF(AND(GT228&gt;0,GT228&gt;=SUM($U242:GT242)-SUM($U244:GS244)),SUM($U242:GT242)-SUM($U244:GS244),0))</f>
        <v>0.77666656343392049</v>
      </c>
      <c r="GU244" s="27">
        <f>IF(AND(GU228&gt;0,GU228&lt;SUM($U242:GU242)-SUM($U244:GT244)),GU228,IF(AND(GU228&gt;0,GU228&gt;=SUM($U242:GU242)-SUM($U244:GT244)),SUM($U242:GU242)-SUM($U244:GT244),0))</f>
        <v>0.2258000279143495</v>
      </c>
      <c r="GV244" s="27">
        <f>IF(AND(GV228&gt;0,GV228&lt;SUM($U242:GV242)-SUM($U244:GU244)),GV228,IF(AND(GV228&gt;0,GV228&gt;=SUM($U242:GV242)-SUM($U244:GU244)),SUM($U242:GV242)-SUM($U244:GU244),0))</f>
        <v>0.1661623831611152</v>
      </c>
      <c r="GW244" s="27">
        <f>IF(AND(GW228&gt;0,GW228&lt;SUM($U242:GW242)-SUM($U244:GV244)),GW228,IF(AND(GW228&gt;0,GW228&gt;=SUM($U242:GW242)-SUM($U244:GV244)),SUM($U242:GW242)-SUM($U244:GV244),0))</f>
        <v>0.14110966263839231</v>
      </c>
      <c r="GX244" s="27">
        <f>IF(AND(GX228&gt;0,GX228&lt;SUM($U242:GX242)-SUM($U244:GW244)),GX228,IF(AND(GX228&gt;0,GX228&gt;=SUM($U242:GX242)-SUM($U244:GW244)),SUM($U242:GX242)-SUM($U244:GW244),0))</f>
        <v>0.11911405165643796</v>
      </c>
      <c r="GY244" s="27">
        <f>IF(AND(GY228&gt;0,GY228&lt;SUM($U242:GY242)-SUM($U244:GX244)),GY228,IF(AND(GY228&gt;0,GY228&gt;=SUM($U242:GY242)-SUM($U244:GX244)),SUM($U242:GY242)-SUM($U244:GX244),0))</f>
        <v>0</v>
      </c>
      <c r="GZ244" s="27">
        <f>IF(AND(GZ228&gt;0,GZ228&lt;SUM($U242:GZ242)-SUM($U244:GY244)),GZ228,IF(AND(GZ228&gt;0,GZ228&gt;=SUM($U242:GZ242)-SUM($U244:GY244)),SUM($U242:GZ242)-SUM($U244:GY244),0))</f>
        <v>0</v>
      </c>
      <c r="HA244" s="27">
        <f>IF(AND(HA228&gt;0,HA228&lt;SUM($U242:HA242)-SUM($U244:GZ244)),HA228,IF(AND(HA228&gt;0,HA228&gt;=SUM($U242:HA242)-SUM($U244:GZ244)),SUM($U242:HA242)-SUM($U244:GZ244),0))</f>
        <v>0</v>
      </c>
      <c r="HB244" s="27">
        <f>IF(AND(HB228&gt;0,HB228&lt;SUM($U242:HB242)-SUM($U244:HA244)),HB228,IF(AND(HB228&gt;0,HB228&gt;=SUM($U242:HB242)-SUM($U244:HA244)),SUM($U242:HB242)-SUM($U244:HA244),0))</f>
        <v>0.64264718806441667</v>
      </c>
      <c r="HC244" s="27">
        <f>IF(AND(HC228&gt;0,HC228&lt;SUM($U242:HC242)-SUM($U244:HB244)),HC228,IF(AND(HC228&gt;0,HC228&gt;=SUM($U242:HC242)-SUM($U244:HB244)),SUM($U242:HC242)-SUM($U244:HB244),0))</f>
        <v>0.114944442399179</v>
      </c>
      <c r="HD244" s="27">
        <f>IF(AND(HD228&gt;0,HD228&lt;SUM($U242:HD242)-SUM($U244:HC244)),HD228,IF(AND(HD228&gt;0,HD228&gt;=SUM($U242:HD242)-SUM($U244:HC244)),SUM($U242:HD242)-SUM($U244:HC244),0))</f>
        <v>8.9870730917127162E-2</v>
      </c>
      <c r="HE244" s="27">
        <f>IF(AND(HE228&gt;0,HE228&lt;SUM($U242:HE242)-SUM($U244:HD244)),HE228,IF(AND(HE228&gt;0,HE228&gt;=SUM($U242:HE242)-SUM($U244:HD244)),SUM($U242:HE242)-SUM($U244:HD244),0))</f>
        <v>6.7854120372992099E-2</v>
      </c>
      <c r="HF244" s="27">
        <f>IF(AND(HF228&gt;0,HF228&lt;SUM($U242:HF242)-SUM($U244:HE244)),HF228,IF(AND(HF228&gt;0,HF228&gt;=SUM($U242:HF242)-SUM($U244:HE244)),SUM($U242:HF242)-SUM($U244:HE244),0))</f>
        <v>0</v>
      </c>
      <c r="HG244" s="27">
        <f>IF(AND(HG228&gt;0,HG228&lt;SUM($U242:HG242)-SUM($U244:HF244)),HG228,IF(AND(HG228&gt;0,HG228&gt;=SUM($U242:HG242)-SUM($U244:HF244)),SUM($U242:HG242)-SUM($U244:HF244),0))</f>
        <v>0</v>
      </c>
      <c r="HH244" s="27">
        <f>IF(AND(HH228&gt;0,HH228&lt;SUM($U242:HH242)-SUM($U244:HG244)),HH228,IF(AND(HH228&gt;0,HH228&gt;=SUM($U242:HH242)-SUM($U244:HG244)),SUM($U242:HH242)-SUM($U244:HG244),0))</f>
        <v>0.30684374582892282</v>
      </c>
      <c r="HI244" s="27">
        <f>IF(AND(HI228&gt;0,HI228&lt;SUM($U242:HI242)-SUM($U244:HH244)),HI228,IF(AND(HI228&gt;0,HI228&gt;=SUM($U242:HI242)-SUM($U244:HH244)),SUM($U242:HI242)-SUM($U244:HH244),0))</f>
        <v>6.9268470071588872E-2</v>
      </c>
      <c r="HJ244" s="27">
        <f>IF(AND(HJ228&gt;0,HJ228&lt;SUM($U242:HJ242)-SUM($U244:HI244)),HJ228,IF(AND(HJ228&gt;0,HJ228&gt;=SUM($U242:HJ242)-SUM($U244:HI244)),SUM($U242:HJ242)-SUM($U244:HI244),0))</f>
        <v>9.6220562372719698E-3</v>
      </c>
      <c r="HK244" s="27">
        <f>IF(AND(HK228&gt;0,HK228&lt;SUM($U242:HK242)-SUM($U244:HJ244)),HK228,IF(AND(HK228&gt;0,HK228&gt;=SUM($U242:HK242)-SUM($U244:HJ244)),SUM($U242:HK242)-SUM($U244:HJ244),0))</f>
        <v>0</v>
      </c>
      <c r="HL244" s="27">
        <f>IF(AND(HL228&gt;0,HL228&lt;SUM($U242:HL242)-SUM($U244:HK244)),HL228,IF(AND(HL228&gt;0,HL228&gt;=SUM($U242:HL242)-SUM($U244:HK244)),SUM($U242:HL242)-SUM($U244:HK244),0))</f>
        <v>0.51268814619505498</v>
      </c>
      <c r="HM244" s="27">
        <f>IF(AND(HM228&gt;0,HM228&lt;SUM($U242:HM242)-SUM($U244:HL244)),HM228,IF(AND(HM228&gt;0,HM228&gt;=SUM($U242:HM242)-SUM($U244:HL244)),SUM($U242:HM242)-SUM($U244:HL244),0))</f>
        <v>0</v>
      </c>
      <c r="HN244" s="27">
        <f>IF(AND(HN228&gt;0,HN228&lt;SUM($U242:HN242)-SUM($U244:HM244)),HN228,IF(AND(HN228&gt;0,HN228&gt;=SUM($U242:HN242)-SUM($U244:HM244)),SUM($U242:HN242)-SUM($U244:HM244),0))</f>
        <v>0</v>
      </c>
      <c r="HO244" s="27">
        <f>IF(AND(HO228&gt;0,HO228&lt;SUM($U242:HO242)-SUM($U244:HN244)),HO228,IF(AND(HO228&gt;0,HO228&gt;=SUM($U242:HO242)-SUM($U244:HN244)),SUM($U242:HO242)-SUM($U244:HN244),0))</f>
        <v>1.0259217042664091</v>
      </c>
      <c r="HP244" s="27">
        <f>IF(AND(HP228&gt;0,HP228&lt;SUM($U242:HP242)-SUM($U244:HO244)),HP228,IF(AND(HP228&gt;0,HP228&gt;=SUM($U242:HP242)-SUM($U244:HO244)),SUM($U242:HP242)-SUM($U244:HO244),0))</f>
        <v>0.31997605750787095</v>
      </c>
      <c r="HQ244" s="27">
        <f>IF(AND(HQ228&gt;0,HQ228&lt;SUM($U242:HQ242)-SUM($U244:HP244)),HQ228,IF(AND(HQ228&gt;0,HQ228&gt;=SUM($U242:HQ242)-SUM($U244:HP244)),SUM($U242:HQ242)-SUM($U244:HP244),0))</f>
        <v>0.2634043402257813</v>
      </c>
      <c r="HR244" s="27">
        <f>IF(AND(HR228&gt;0,HR228&lt;SUM($U242:HR242)-SUM($U244:HQ244)),HR228,IF(AND(HR228&gt;0,HR228&gt;=SUM($U242:HR242)-SUM($U244:HQ244)),SUM($U242:HR242)-SUM($U244:HQ244),0))</f>
        <v>0</v>
      </c>
      <c r="HS244" s="27">
        <f>IF(AND(HS228&gt;0,HS228&lt;SUM($U242:HS242)-SUM($U244:HR244)),HS228,IF(AND(HS228&gt;0,HS228&gt;=SUM($U242:HS242)-SUM($U244:HR244)),SUM($U242:HS242)-SUM($U244:HR244),0))</f>
        <v>0</v>
      </c>
      <c r="HT244" s="27">
        <f>IF(AND(HT228&gt;0,HT228&lt;SUM($U242:HT242)-SUM($U244:HS244)),HT228,IF(AND(HT228&gt;0,HT228&gt;=SUM($U242:HT242)-SUM($U244:HS244)),SUM($U242:HT242)-SUM($U244:HS244),0))</f>
        <v>0</v>
      </c>
      <c r="HU244" s="27">
        <f>IF(AND(HU228&gt;0,HU228&lt;SUM($U242:HU242)-SUM($U244:HT244)),HU228,IF(AND(HU228&gt;0,HU228&gt;=SUM($U242:HU242)-SUM($U244:HT244)),SUM($U242:HU242)-SUM($U244:HT244),0))</f>
        <v>0</v>
      </c>
      <c r="HV244" s="27">
        <f>IF(AND(HV228&gt;0,HV228&lt;SUM($U242:HV242)-SUM($U244:HU244)),HV228,IF(AND(HV228&gt;0,HV228&gt;=SUM($U242:HV242)-SUM($U244:HU244)),SUM($U242:HV242)-SUM($U244:HU244),0))</f>
        <v>1.9575823182735039</v>
      </c>
      <c r="HW244" s="27">
        <f>IF(AND(HW228&gt;0,HW228&lt;SUM($U242:HW242)-SUM($U244:HV244)),HW228,IF(AND(HW228&gt;0,HW228&gt;=SUM($U242:HW242)-SUM($U244:HV244)),SUM($U242:HW242)-SUM($U244:HV244),0))</f>
        <v>0.51853353571498673</v>
      </c>
      <c r="HX244" s="27">
        <f>IF(AND(HX228&gt;0,HX228&lt;SUM($U242:HX242)-SUM($U244:HW244)),HX228,IF(AND(HX228&gt;0,HX228&gt;=SUM($U242:HX242)-SUM($U244:HW244)),SUM($U242:HX242)-SUM($U244:HW244),0))</f>
        <v>0.46204319444855635</v>
      </c>
      <c r="HY244" s="27">
        <f>IF(AND(HY228&gt;0,HY228&lt;SUM($U242:HY242)-SUM($U244:HX244)),HY228,IF(AND(HY228&gt;0,HY228&gt;=SUM($U242:HY242)-SUM($U244:HX244)),SUM($U242:HY242)-SUM($U244:HX244),0))</f>
        <v>0</v>
      </c>
      <c r="HZ244" s="27">
        <f>IF(AND(HZ228&gt;0,HZ228&lt;SUM($U242:HZ242)-SUM($U244:HY244)),HZ228,IF(AND(HZ228&gt;0,HZ228&gt;=SUM($U242:HZ242)-SUM($U244:HY244)),SUM($U242:HZ242)-SUM($U244:HY244),0))</f>
        <v>0</v>
      </c>
      <c r="IA244" s="27">
        <f>IF(AND(IA228&gt;0,IA228&lt;SUM($U242:IA242)-SUM($U244:HZ244)),IA228,IF(AND(IA228&gt;0,IA228&gt;=SUM($U242:IA242)-SUM($U244:HZ244)),SUM($U242:IA242)-SUM($U244:HZ244),0))</f>
        <v>0</v>
      </c>
      <c r="IB244" s="27">
        <f>IF(AND(IB228&gt;0,IB228&lt;SUM($U242:IB242)-SUM($U244:IA244)),IB228,IF(AND(IB228&gt;0,IB228&gt;=SUM($U242:IB242)-SUM($U244:IA244)),SUM($U242:IB242)-SUM($U244:IA244),0))</f>
        <v>0</v>
      </c>
      <c r="IC244" s="27">
        <f>IF(AND(IC228&gt;0,IC228&lt;SUM($U242:IC242)-SUM($U244:IB244)),IC228,IF(AND(IC228&gt;0,IC228&gt;=SUM($U242:IC242)-SUM($U244:IB244)),SUM($U242:IC242)-SUM($U244:IB244),0))</f>
        <v>2.5759308922556503</v>
      </c>
      <c r="ID244" s="27">
        <f>IF(AND(ID228&gt;0,ID228&lt;SUM($U242:ID242)-SUM($U244:IC244)),ID228,IF(AND(ID228&gt;0,ID228&gt;=SUM($U242:ID242)-SUM($U244:IC244)),SUM($U242:ID242)-SUM($U244:IC244),0))</f>
        <v>0.53011446869009049</v>
      </c>
      <c r="IE244" s="27">
        <f>IF(AND(IE228&gt;0,IE228&lt;SUM($U242:IE242)-SUM($U244:ID244)),IE228,IF(AND(IE228&gt;0,IE228&gt;=SUM($U242:IE242)-SUM($U244:ID244)),SUM($U242:IE242)-SUM($U244:ID244),0))</f>
        <v>0.47369634393870541</v>
      </c>
      <c r="IF244" s="27">
        <f>IF(AND(IF228&gt;0,IF228&lt;SUM($U242:IF242)-SUM($U244:IE244)),IF228,IF(AND(IF228&gt;0,IF228&gt;=SUM($U242:IF242)-SUM($U244:IE244)),SUM($U242:IF242)-SUM($U244:IE244),0))</f>
        <v>0</v>
      </c>
      <c r="IG244" s="27">
        <f>IF(AND(IG228&gt;0,IG228&lt;SUM($U242:IG242)-SUM($U244:IF244)),IG228,IF(AND(IG228&gt;0,IG228&gt;=SUM($U242:IG242)-SUM($U244:IF244)),SUM($U242:IG242)-SUM($U244:IF244),0))</f>
        <v>0</v>
      </c>
      <c r="IH244" s="27">
        <f>IF(AND(IH228&gt;0,IH228&lt;SUM($U242:IH242)-SUM($U244:IG244)),IH228,IF(AND(IH228&gt;0,IH228&gt;=SUM($U242:IH242)-SUM($U244:IG244)),SUM($U242:IH242)-SUM($U244:IG244),0))</f>
        <v>0</v>
      </c>
      <c r="II244" s="27">
        <f>IF(AND(II228&gt;0,II228&lt;SUM($U242:II242)-SUM($U244:IH244)),II228,IF(AND(II228&gt;0,II228&gt;=SUM($U242:II242)-SUM($U244:IH244)),SUM($U242:II242)-SUM($U244:IH244),0))</f>
        <v>0</v>
      </c>
      <c r="IJ244" s="27">
        <f>IF(AND(IJ228&gt;0,IJ228&lt;SUM($U242:IJ242)-SUM($U244:II244)),IJ228,IF(AND(IJ228&gt;0,IJ228&gt;=SUM($U242:IJ242)-SUM($U244:II244)),SUM($U242:IJ242)-SUM($U244:II244),0))</f>
        <v>2.908850008940405</v>
      </c>
      <c r="IK244" s="27">
        <f>IF(AND(IK228&gt;0,IK228&lt;SUM($U242:IK242)-SUM($U244:IJ244)),IK228,IF(AND(IK228&gt;0,IK228&gt;=SUM($U242:IK242)-SUM($U244:IJ244)),SUM($U242:IK242)-SUM($U244:IJ244),0))</f>
        <v>0.59694167626266648</v>
      </c>
      <c r="IL244" s="27">
        <f>IF(AND(IL228&gt;0,IL228&lt;SUM($U242:IL242)-SUM($U244:IK244)),IL228,IF(AND(IL228&gt;0,IL228&gt;=SUM($U242:IL242)-SUM($U244:IK244)),SUM($U242:IL242)-SUM($U244:IK244),0))</f>
        <v>0.54055093971110679</v>
      </c>
      <c r="IM244" s="27">
        <f>IF(AND(IM228&gt;0,IM228&lt;SUM($U242:IM242)-SUM($U244:IL244)),IM228,IF(AND(IM228&gt;0,IM228&gt;=SUM($U242:IM242)-SUM($U244:IL244)),SUM($U242:IM242)-SUM($U244:IL244),0))</f>
        <v>0</v>
      </c>
      <c r="IN244" s="27">
        <f>IF(AND(IN228&gt;0,IN228&lt;SUM($U242:IN242)-SUM($U244:IM244)),IN228,IF(AND(IN228&gt;0,IN228&gt;=SUM($U242:IN242)-SUM($U244:IM244)),SUM($U242:IN242)-SUM($U244:IM244),0))</f>
        <v>0</v>
      </c>
      <c r="IO244" s="27">
        <f>IF(AND(IO228&gt;0,IO228&lt;SUM($U242:IO242)-SUM($U244:IN244)),IO228,IF(AND(IO228&gt;0,IO228&gt;=SUM($U242:IO242)-SUM($U244:IN244)),SUM($U242:IO242)-SUM($U244:IN244),0))</f>
        <v>0</v>
      </c>
      <c r="IP244" s="27">
        <f>IF(AND(IP228&gt;0,IP228&lt;SUM($U242:IP242)-SUM($U244:IO244)),IP228,IF(AND(IP228&gt;0,IP228&gt;=SUM($U242:IP242)-SUM($U244:IO244)),SUM($U242:IP242)-SUM($U244:IO244),0))</f>
        <v>0</v>
      </c>
      <c r="IQ244" s="27">
        <f>IF(AND(IQ228&gt;0,IQ228&lt;SUM($U242:IQ242)-SUM($U244:IP244)),IQ228,IF(AND(IQ228&gt;0,IQ228&gt;=SUM($U242:IQ242)-SUM($U244:IP244)),SUM($U242:IQ242)-SUM($U244:IP244),0))</f>
        <v>3.6253028428768594</v>
      </c>
      <c r="IR244" s="27">
        <f>IF(AND(IR228&gt;0,IR228&lt;SUM($U242:IR242)-SUM($U244:IQ244)),IR228,IF(AND(IR228&gt;0,IR228&gt;=SUM($U242:IR242)-SUM($U244:IQ244)),SUM($U242:IR242)-SUM($U244:IQ244),0))</f>
        <v>0.93490146817896402</v>
      </c>
      <c r="IS244" s="27">
        <f>IF(AND(IS228&gt;0,IS228&lt;SUM($U242:IS242)-SUM($U244:IR244)),IS228,IF(AND(IS228&gt;0,IS228&gt;=SUM($U242:IS242)-SUM($U244:IR244)),SUM($U242:IS242)-SUM($U244:IR244),0))</f>
        <v>0</v>
      </c>
      <c r="IT244" s="27">
        <f>IF(AND(IT228&gt;0,IT228&lt;SUM($U242:IT242)-SUM($U244:IS244)),IT228,IF(AND(IT228&gt;0,IT228&gt;=SUM($U242:IT242)-SUM($U244:IS244)),SUM($U242:IT242)-SUM($U244:IS244),0))</f>
        <v>0</v>
      </c>
      <c r="IU244" s="27">
        <f>IF(AND(IU228&gt;0,IU228&lt;SUM($U242:IU242)-SUM($U244:IT244)),IU228,IF(AND(IU228&gt;0,IU228&gt;=SUM($U242:IU242)-SUM($U244:IT244)),SUM($U242:IU242)-SUM($U244:IT244),0))</f>
        <v>0</v>
      </c>
      <c r="IV244" s="27">
        <f>IF(AND(IV228&gt;0,IV228&lt;SUM($U242:IV242)-SUM($U244:IU244)),IV228,IF(AND(IV228&gt;0,IV228&gt;=SUM($U242:IV242)-SUM($U244:IU244)),SUM($U242:IV242)-SUM($U244:IU244),0))</f>
        <v>0</v>
      </c>
      <c r="IW244" s="27">
        <f>IF(AND(IW228&gt;0,IW228&lt;SUM($U242:IW242)-SUM($U244:IV244)),IW228,IF(AND(IW228&gt;0,IW228&gt;=SUM($U242:IW242)-SUM($U244:IV244)),SUM($U242:IW242)-SUM($U244:IV244),0))</f>
        <v>0</v>
      </c>
      <c r="IX244" s="27">
        <f>IF(AND(IX228&gt;0,IX228&lt;SUM($U242:IX242)-SUM($U244:IW244)),IX228,IF(AND(IX228&gt;0,IX228&gt;=SUM($U242:IX242)-SUM($U244:IW244)),SUM($U242:IX242)-SUM($U244:IW244),0))</f>
        <v>6.2393681904030061</v>
      </c>
      <c r="IY244" s="27">
        <f>IF(AND(IY228&gt;0,IY228&lt;SUM($U242:IY242)-SUM($U244:IX244)),IY228,IF(AND(IY228&gt;0,IY228&gt;=SUM($U242:IY242)-SUM($U244:IX244)),SUM($U242:IY242)-SUM($U244:IX244),0))</f>
        <v>1.1235372899499083</v>
      </c>
      <c r="IZ244" s="27">
        <f>IF(AND(IZ228&gt;0,IZ228&lt;SUM($U242:IZ242)-SUM($U244:IY244)),IZ228,IF(AND(IZ228&gt;0,IZ228&gt;=SUM($U242:IZ242)-SUM($U244:IY244)),SUM($U242:IZ242)-SUM($U244:IY244),0))</f>
        <v>0</v>
      </c>
      <c r="JA244" s="27">
        <f>IF(AND(JA228&gt;0,JA228&lt;SUM($U242:JA242)-SUM($U244:IZ244)),JA228,IF(AND(JA228&gt;0,JA228&gt;=SUM($U242:JA242)-SUM($U244:IZ244)),SUM($U242:JA242)-SUM($U244:IZ244),0))</f>
        <v>0</v>
      </c>
      <c r="JB244" s="27">
        <f>IF(AND(JB228&gt;0,JB228&lt;SUM($U242:JB242)-SUM($U244:JA244)),JB228,IF(AND(JB228&gt;0,JB228&gt;=SUM($U242:JB242)-SUM($U244:JA244)),SUM($U242:JB242)-SUM($U244:JA244),0))</f>
        <v>0</v>
      </c>
      <c r="JC244" s="27">
        <f>IF(AND(JC228&gt;0,JC228&lt;SUM($U242:JC242)-SUM($U244:JB244)),JC228,IF(AND(JC228&gt;0,JC228&gt;=SUM($U242:JC242)-SUM($U244:JB244)),SUM($U242:JC242)-SUM($U244:JB244),0))</f>
        <v>0</v>
      </c>
      <c r="JD244" s="27">
        <f>IF(AND(JD228&gt;0,JD228&lt;SUM($U242:JD242)-SUM($U244:JC244)),JD228,IF(AND(JD228&gt;0,JD228&gt;=SUM($U242:JD242)-SUM($U244:JC244)),SUM($U242:JD242)-SUM($U244:JC244),0))</f>
        <v>0</v>
      </c>
      <c r="JE244" s="27">
        <f>IF(AND(JE228&gt;0,JE228&lt;SUM($U242:JE242)-SUM($U244:JD244)),JE228,IF(AND(JE228&gt;0,JE228&gt;=SUM($U242:JE242)-SUM($U244:JD244)),SUM($U242:JE242)-SUM($U244:JD244),0))</f>
        <v>8.502794520590399</v>
      </c>
      <c r="JF244" s="27">
        <f>IF(AND(JF228&gt;0,JF228&lt;SUM($U242:JF242)-SUM($U244:JE244)),JF228,IF(AND(JF228&gt;0,JF228&gt;=SUM($U242:JF242)-SUM($U244:JE244)),SUM($U242:JF242)-SUM($U244:JE244),0))</f>
        <v>1.501635175158647</v>
      </c>
      <c r="JG244" s="27">
        <f>IF(AND(JG228&gt;0,JG228&lt;SUM($U242:JG242)-SUM($U244:JF244)),JG228,IF(AND(JG228&gt;0,JG228&gt;=SUM($U242:JG242)-SUM($U244:JF244)),SUM($U242:JG242)-SUM($U244:JF244),0))</f>
        <v>0</v>
      </c>
      <c r="JH244" s="27">
        <f>IF(AND(JH228&gt;0,JH228&lt;SUM($U242:JH242)-SUM($U244:JG244)),JH228,IF(AND(JH228&gt;0,JH228&gt;=SUM($U242:JH242)-SUM($U244:JG244)),SUM($U242:JH242)-SUM($U244:JG244),0))</f>
        <v>0</v>
      </c>
      <c r="JI244" s="27">
        <f>IF(AND(JI228&gt;0,JI228&lt;SUM($U242:JI242)-SUM($U244:JH244)),JI228,IF(AND(JI228&gt;0,JI228&gt;=SUM($U242:JI242)-SUM($U244:JH244)),SUM($U242:JI242)-SUM($U244:JH244),0))</f>
        <v>0</v>
      </c>
      <c r="JJ244" s="27">
        <f>IF(AND(JJ228&gt;0,JJ228&lt;SUM($U242:JJ242)-SUM($U244:JI244)),JJ228,IF(AND(JJ228&gt;0,JJ228&gt;=SUM($U242:JJ242)-SUM($U244:JI244)),SUM($U242:JJ242)-SUM($U244:JI244),0))</f>
        <v>0</v>
      </c>
      <c r="JK244" s="27">
        <f>IF(AND(JK228&gt;0,JK228&lt;SUM($U242:JK242)-SUM($U244:JJ244)),JK228,IF(AND(JK228&gt;0,JK228&gt;=SUM($U242:JK242)-SUM($U244:JJ244)),SUM($U242:JK242)-SUM($U244:JJ244),0))</f>
        <v>0</v>
      </c>
      <c r="JL244" s="27">
        <f>IF(AND(JL228&gt;0,JL228&lt;SUM($U242:JL242)-SUM($U244:JK244)),JL228,IF(AND(JL228&gt;0,JL228&gt;=SUM($U242:JL242)-SUM($U244:JK244)),SUM($U242:JL242)-SUM($U244:JK244),0))</f>
        <v>9.8519956189961349</v>
      </c>
      <c r="JM244" s="27">
        <f>IF(AND(JM228&gt;0,JM228&lt;SUM($U242:JM242)-SUM($U244:JL244)),JM228,IF(AND(JM228&gt;0,JM228&gt;=SUM($U242:JM242)-SUM($U244:JL244)),SUM($U242:JM242)-SUM($U244:JL244),0))</f>
        <v>1.7442500484006587</v>
      </c>
      <c r="JN244" s="27">
        <f>IF(AND(JN228&gt;0,JN228&lt;SUM($U242:JN242)-SUM($U244:JM244)),JN228,IF(AND(JN228&gt;0,JN228&gt;=SUM($U242:JN242)-SUM($U244:JM244)),SUM($U242:JN242)-SUM($U244:JM244),0))</f>
        <v>0</v>
      </c>
      <c r="JO244" s="27">
        <f>IF(AND(JO228&gt;0,JO228&lt;SUM($U242:JO242)-SUM($U244:JN244)),JO228,IF(AND(JO228&gt;0,JO228&gt;=SUM($U242:JO242)-SUM($U244:JN244)),SUM($U242:JO242)-SUM($U244:JN244),0))</f>
        <v>0</v>
      </c>
      <c r="JP244" s="27">
        <f>IF(AND(JP228&gt;0,JP228&lt;SUM($U242:JP242)-SUM($U244:JO244)),JP228,IF(AND(JP228&gt;0,JP228&gt;=SUM($U242:JP242)-SUM($U244:JO244)),SUM($U242:JP242)-SUM($U244:JO244),0))</f>
        <v>0</v>
      </c>
      <c r="JQ244" s="27">
        <f>IF(AND(JQ228&gt;0,JQ228&lt;SUM($U242:JQ242)-SUM($U244:JP244)),JQ228,IF(AND(JQ228&gt;0,JQ228&gt;=SUM($U242:JQ242)-SUM($U244:JP244)),SUM($U242:JQ242)-SUM($U244:JP244),0))</f>
        <v>0</v>
      </c>
      <c r="JR244" s="27">
        <f>IF(AND(JR228&gt;0,JR228&lt;SUM($U242:JR242)-SUM($U244:JQ244)),JR228,IF(AND(JR228&gt;0,JR228&gt;=SUM($U242:JR242)-SUM($U244:JQ244)),SUM($U242:JR242)-SUM($U244:JQ244),0))</f>
        <v>0</v>
      </c>
      <c r="JS244" s="27">
        <f>IF(AND(JS228&gt;0,JS228&lt;SUM($U242:JS242)-SUM($U244:JR244)),JS228,IF(AND(JS228&gt;0,JS228&gt;=SUM($U242:JS242)-SUM($U244:JR244)),SUM($U242:JS242)-SUM($U244:JR244),0))</f>
        <v>0</v>
      </c>
      <c r="JT244" s="27">
        <f>IF(AND(JT228&gt;0,JT228&lt;SUM($U242:JT242)-SUM($U244:JS244)),JT228,IF(AND(JT228&gt;0,JT228&gt;=SUM($U242:JT242)-SUM($U244:JS244)),SUM($U242:JT242)-SUM($U244:JS244),0))</f>
        <v>13.567239545358042</v>
      </c>
      <c r="JU244" s="27">
        <f>IF(AND(JU228&gt;0,JU228&lt;SUM($U242:JU242)-SUM($U244:JT244)),JU228,IF(AND(JU228&gt;0,JU228&gt;=SUM($U242:JU242)-SUM($U244:JT244)),SUM($U242:JU242)-SUM($U244:JT244),0))</f>
        <v>0</v>
      </c>
      <c r="JV244" s="27">
        <f>IF(AND(JV228&gt;0,JV228&lt;SUM($U242:JV242)-SUM($U244:JU244)),JV228,IF(AND(JV228&gt;0,JV228&gt;=SUM($U242:JV242)-SUM($U244:JU244)),SUM($U242:JV242)-SUM($U244:JU244),0))</f>
        <v>0</v>
      </c>
      <c r="JW244" s="27">
        <f>IF(AND(JW228&gt;0,JW228&lt;SUM($U242:JW242)-SUM($U244:JV244)),JW228,IF(AND(JW228&gt;0,JW228&gt;=SUM($U242:JW242)-SUM($U244:JV244)),SUM($U242:JW242)-SUM($U244:JV244),0))</f>
        <v>0</v>
      </c>
      <c r="JX244" s="27">
        <f>IF(AND(JX228&gt;0,JX228&lt;SUM($U242:JX242)-SUM($U244:JW244)),JX228,IF(AND(JX228&gt;0,JX228&gt;=SUM($U242:JX242)-SUM($U244:JW244)),SUM($U242:JX242)-SUM($U244:JW244),0))</f>
        <v>0</v>
      </c>
      <c r="JY244" s="27">
        <f>IF(AND(JY228&gt;0,JY228&lt;SUM($U242:JY242)-SUM($U244:JX244)),JY228,IF(AND(JY228&gt;0,JY228&gt;=SUM($U242:JY242)-SUM($U244:JX244)),SUM($U242:JY242)-SUM($U244:JX244),0))</f>
        <v>0</v>
      </c>
      <c r="JZ244" s="27">
        <f>IF(AND(JZ228&gt;0,JZ228&lt;SUM($U242:JZ242)-SUM($U244:JY244)),JZ228,IF(AND(JZ228&gt;0,JZ228&gt;=SUM($U242:JZ242)-SUM($U244:JY244)),SUM($U242:JZ242)-SUM($U244:JY244),0))</f>
        <v>14.285155974739737</v>
      </c>
      <c r="KA244" s="27">
        <f>IF(AND(KA228&gt;0,KA228&lt;SUM($U242:KA242)-SUM($U244:JZ244)),KA228,IF(AND(KA228&gt;0,KA228&gt;=SUM($U242:KA242)-SUM($U244:JZ244)),SUM($U242:KA242)-SUM($U244:JZ244),0))</f>
        <v>2.4873497506361559</v>
      </c>
      <c r="KB244" s="27">
        <f>IF(AND(KB228&gt;0,KB228&lt;SUM($U242:KB242)-SUM($U244:KA244)),KB228,IF(AND(KB228&gt;0,KB228&gt;=SUM($U242:KB242)-SUM($U244:KA244)),SUM($U242:KB242)-SUM($U244:KA244),0))</f>
        <v>0</v>
      </c>
      <c r="KC244" s="27">
        <f>IF(AND(KC228&gt;0,KC228&lt;SUM($U242:KC242)-SUM($U244:KB244)),KC228,IF(AND(KC228&gt;0,KC228&gt;=SUM($U242:KC242)-SUM($U244:KB244)),SUM($U242:KC242)-SUM($U244:KB244),0))</f>
        <v>0</v>
      </c>
      <c r="KD244" s="27">
        <f>IF(AND(KD228&gt;0,KD228&lt;SUM($U242:KD242)-SUM($U244:KC244)),KD228,IF(AND(KD228&gt;0,KD228&gt;=SUM($U242:KD242)-SUM($U244:KC244)),SUM($U242:KD242)-SUM($U244:KC244),0))</f>
        <v>0</v>
      </c>
      <c r="KE244" s="27">
        <f>IF(AND(KE228&gt;0,KE228&lt;SUM($U242:KE242)-SUM($U244:KD244)),KE228,IF(AND(KE228&gt;0,KE228&gt;=SUM($U242:KE242)-SUM($U244:KD244)),SUM($U242:KE242)-SUM($U244:KD244),0))</f>
        <v>0</v>
      </c>
      <c r="KF244" s="27">
        <f>IF(AND(KF228&gt;0,KF228&lt;SUM($U242:KF242)-SUM($U244:KE244)),KF228,IF(AND(KF228&gt;0,KF228&gt;=SUM($U242:KF242)-SUM($U244:KE244)),SUM($U242:KF242)-SUM($U244:KE244),0))</f>
        <v>0</v>
      </c>
      <c r="KG244" s="27">
        <f>IF(AND(KG228&gt;0,KG228&lt;SUM($U242:KG242)-SUM($U244:KF244)),KG228,IF(AND(KG228&gt;0,KG228&gt;=SUM($U242:KG242)-SUM($U244:KF244)),SUM($U242:KG242)-SUM($U244:KF244),0))</f>
        <v>16.691544022906442</v>
      </c>
      <c r="KH244" s="27">
        <f>IF(AND(KH228&gt;0,KH228&lt;SUM($U242:KH242)-SUM($U244:KG244)),KH228,IF(AND(KH228&gt;0,KH228&gt;=SUM($U242:KH242)-SUM($U244:KG244)),SUM($U242:KH242)-SUM($U244:KG244),0))</f>
        <v>2.9208214149678327</v>
      </c>
      <c r="KI244" s="27">
        <f>IF(AND(KI228&gt;0,KI228&lt;SUM($U242:KI242)-SUM($U244:KH244)),KI228,IF(AND(KI228&gt;0,KI228&gt;=SUM($U242:KI242)-SUM($U244:KH244)),SUM($U242:KI242)-SUM($U244:KH244),0))</f>
        <v>0</v>
      </c>
      <c r="KJ244" s="27">
        <f>IF(AND(KJ228&gt;0,KJ228&lt;SUM($U242:KJ242)-SUM($U244:KI244)),KJ228,IF(AND(KJ228&gt;0,KJ228&gt;=SUM($U242:KJ242)-SUM($U244:KI244)),SUM($U242:KJ242)-SUM($U244:KI244),0))</f>
        <v>0</v>
      </c>
      <c r="KK244" s="27">
        <f>IF(AND(KK228&gt;0,KK228&lt;SUM($U242:KK242)-SUM($U244:KJ244)),KK228,IF(AND(KK228&gt;0,KK228&gt;=SUM($U242:KK242)-SUM($U244:KJ244)),SUM($U242:KK242)-SUM($U244:KJ244),0))</f>
        <v>0</v>
      </c>
      <c r="KL244" s="27">
        <f>IF(AND(KL228&gt;0,KL228&lt;SUM($U242:KL242)-SUM($U244:KK244)),KL228,IF(AND(KL228&gt;0,KL228&gt;=SUM($U242:KL242)-SUM($U244:KK244)),SUM($U242:KL242)-SUM($U244:KK244),0))</f>
        <v>0</v>
      </c>
      <c r="KM244" s="27">
        <f>IF(AND(KM228&gt;0,KM228&lt;SUM($U242:KM242)-SUM($U244:KL244)),KM228,IF(AND(KM228&gt;0,KM228&gt;=SUM($U242:KM242)-SUM($U244:KL244)),SUM($U242:KM242)-SUM($U244:KL244),0))</f>
        <v>0</v>
      </c>
      <c r="KN244" s="27">
        <f>IF(AND(KN228&gt;0,KN228&lt;SUM($U242:KN242)-SUM($U244:KM244)),KN228,IF(AND(KN228&gt;0,KN228&gt;=SUM($U242:KN242)-SUM($U244:KM244)),SUM($U242:KN242)-SUM($U244:KM244),0))</f>
        <v>10.766186021333283</v>
      </c>
      <c r="KO244" s="27">
        <f>IF(AND(KO228&gt;0,KO228&lt;SUM($U242:KO242)-SUM($U244:KN244)),KO228,IF(AND(KO228&gt;0,KO228&gt;=SUM($U242:KO242)-SUM($U244:KN244)),SUM($U242:KO242)-SUM($U244:KN244),0))</f>
        <v>10.804649419210975</v>
      </c>
      <c r="KP244" s="27">
        <f>IF(AND(KP228&gt;0,KP228&lt;SUM($U242:KP242)-SUM($U244:KO244)),KP228,IF(AND(KP228&gt;0,KP228&gt;=SUM($U242:KP242)-SUM($U244:KO244)),SUM($U242:KP242)-SUM($U244:KO244),0))</f>
        <v>0</v>
      </c>
      <c r="KQ244" s="27">
        <f>IF(AND(KQ228&gt;0,KQ228&lt;SUM($U242:KQ242)-SUM($U244:KP244)),KQ228,IF(AND(KQ228&gt;0,KQ228&gt;=SUM($U242:KQ242)-SUM($U244:KP244)),SUM($U242:KQ242)-SUM($U244:KP244),0))</f>
        <v>0</v>
      </c>
      <c r="KR244" s="27">
        <f>IF(AND(KR228&gt;0,KR228&lt;SUM($U242:KR242)-SUM($U244:KQ244)),KR228,IF(AND(KR228&gt;0,KR228&gt;=SUM($U242:KR242)-SUM($U244:KQ244)),SUM($U242:KR242)-SUM($U244:KQ244),0))</f>
        <v>0</v>
      </c>
      <c r="KS244" s="27">
        <f>IF(AND(KS228&gt;0,KS228&lt;SUM($U242:KS242)-SUM($U244:KR244)),KS228,IF(AND(KS228&gt;0,KS228&gt;=SUM($U242:KS242)-SUM($U244:KR244)),SUM($U242:KS242)-SUM($U244:KR244),0))</f>
        <v>0</v>
      </c>
      <c r="KT244" s="27">
        <f>IF(AND(KT228&gt;0,KT228&lt;SUM($U242:KT242)-SUM($U244:KS244)),KT228,IF(AND(KT228&gt;0,KT228&gt;=SUM($U242:KT242)-SUM($U244:KS244)),SUM($U242:KT242)-SUM($U244:KS244),0))</f>
        <v>0</v>
      </c>
      <c r="KU244" s="27">
        <f>IF(AND(KU228&gt;0,KU228&lt;SUM($U242:KU242)-SUM($U244:KT244)),KU228,IF(AND(KU228&gt;0,KU228&gt;=SUM($U242:KU242)-SUM($U244:KT244)),SUM($U242:KU242)-SUM($U244:KT244),0))</f>
        <v>20.157258546193361</v>
      </c>
      <c r="KV244" s="27">
        <f>IF(AND(KV228&gt;0,KV228&lt;SUM($U242:KV242)-SUM($U244:KU244)),KV228,IF(AND(KV228&gt;0,KV228&gt;=SUM($U242:KV242)-SUM($U244:KU244)),SUM($U242:KV242)-SUM($U244:KU244),0))</f>
        <v>3.469054273435404</v>
      </c>
      <c r="KW244" s="27">
        <f>IF(AND(KW228&gt;0,KW228&lt;SUM($U242:KW242)-SUM($U244:KV244)),KW228,IF(AND(KW228&gt;0,KW228&gt;=SUM($U242:KW242)-SUM($U244:KV244)),SUM($U242:KW242)-SUM($U244:KV244),0))</f>
        <v>0</v>
      </c>
      <c r="KX244" s="27">
        <f>IF(AND(KX228&gt;0,KX228&lt;SUM($U242:KX242)-SUM($U244:KW244)),KX228,IF(AND(KX228&gt;0,KX228&gt;=SUM($U242:KX242)-SUM($U244:KW244)),SUM($U242:KX242)-SUM($U244:KW244),0))</f>
        <v>0</v>
      </c>
      <c r="KY244" s="27">
        <f>IF(AND(KY228&gt;0,KY228&lt;SUM($U242:KY242)-SUM($U244:KX244)),KY228,IF(AND(KY228&gt;0,KY228&gt;=SUM($U242:KY242)-SUM($U244:KX244)),SUM($U242:KY242)-SUM($U244:KX244),0))</f>
        <v>0</v>
      </c>
      <c r="KZ244" s="27">
        <f>IF(AND(KZ228&gt;0,KZ228&lt;SUM($U242:KZ242)-SUM($U244:KY244)),KZ228,IF(AND(KZ228&gt;0,KZ228&gt;=SUM($U242:KZ242)-SUM($U244:KY244)),SUM($U242:KZ242)-SUM($U244:KY244),0))</f>
        <v>0</v>
      </c>
      <c r="LA244" s="27">
        <f>IF(AND(LA228&gt;0,LA228&lt;SUM($U242:LA242)-SUM($U244:KZ244)),LA228,IF(AND(LA228&gt;0,LA228&gt;=SUM($U242:LA242)-SUM($U244:KZ244)),SUM($U242:LA242)-SUM($U244:KZ244),0))</f>
        <v>0</v>
      </c>
      <c r="LB244" s="27">
        <f>IF(AND(LB228&gt;0,LB228&lt;SUM($U242:LB242)-SUM($U244:LA244)),LB228,IF(AND(LB228&gt;0,LB228&gt;=SUM($U242:LB242)-SUM($U244:LA244)),SUM($U242:LB242)-SUM($U244:LA244),0))</f>
        <v>0</v>
      </c>
      <c r="LC244" s="27">
        <f>IF(AND(LC228&gt;0,LC228&lt;SUM($U242:LC242)-SUM($U244:LB244)),LC228,IF(AND(LC228&gt;0,LC228&gt;=SUM($U242:LC242)-SUM($U244:LB244)),SUM($U242:LC242)-SUM($U244:LB244),0))</f>
        <v>26.208409708753322</v>
      </c>
      <c r="LD244" s="27">
        <f>IF(AND(LD228&gt;0,LD228&lt;SUM($U242:LD242)-SUM($U244:LC244)),LD228,IF(AND(LD228&gt;0,LD228&gt;=SUM($U242:LD242)-SUM($U244:LC244)),SUM($U242:LD242)-SUM($U244:LC244),0))</f>
        <v>3.7293473550087981</v>
      </c>
      <c r="LE244" s="27">
        <f>IF(AND(LE228&gt;0,LE228&lt;SUM($U242:LE242)-SUM($U244:LD244)),LE228,IF(AND(LE228&gt;0,LE228&gt;=SUM($U242:LE242)-SUM($U244:LD244)),SUM($U242:LE242)-SUM($U244:LD244),0))</f>
        <v>3.5736864141877618</v>
      </c>
      <c r="LF244" s="27">
        <f>IF(AND(LF228&gt;0,LF228&lt;SUM($U242:LF242)-SUM($U244:LE244)),LF228,IF(AND(LF228&gt;0,LF228&gt;=SUM($U242:LF242)-SUM($U244:LE244)),SUM($U242:LF242)-SUM($U244:LE244),0))</f>
        <v>3.5018979651926259</v>
      </c>
      <c r="LG244" s="27">
        <f>IF(AND(LG228&gt;0,LG228&lt;SUM($U242:LG242)-SUM($U244:LF244)),LG228,IF(AND(LG228&gt;0,LG228&gt;=SUM($U242:LG242)-SUM($U244:LF244)),SUM($U242:LG242)-SUM($U244:LF244),0))</f>
        <v>0</v>
      </c>
      <c r="LH244" s="27">
        <f>IF(AND(LH228&gt;0,LH228&lt;SUM($U242:LH242)-SUM($U244:LG244)),LH228,IF(AND(LH228&gt;0,LH228&gt;=SUM($U242:LH242)-SUM($U244:LG244)),SUM($U242:LH242)-SUM($U244:LG244),0))</f>
        <v>0</v>
      </c>
      <c r="LI244" s="27">
        <f>IF(AND(LI228&gt;0,LI228&lt;SUM($U242:LI242)-SUM($U244:LH244)),LI228,IF(AND(LI228&gt;0,LI228&gt;=SUM($U242:LI242)-SUM($U244:LH244)),SUM($U242:LI242)-SUM($U244:LH244),0))</f>
        <v>0</v>
      </c>
      <c r="LJ244" s="27">
        <f>IF(AND(LJ228&gt;0,LJ228&lt;SUM($U242:LJ242)-SUM($U244:LI244)),LJ228,IF(AND(LJ228&gt;0,LJ228&gt;=SUM($U242:LJ242)-SUM($U244:LI244)),SUM($U242:LJ242)-SUM($U244:LI244),0))</f>
        <v>14.405665021414109</v>
      </c>
      <c r="LK244" s="27">
        <f>IF(AND(LK228&gt;0,LK228&lt;SUM($U242:LK242)-SUM($U244:LJ244)),LK228,IF(AND(LK228&gt;0,LK228&gt;=SUM($U242:LK242)-SUM($U244:LJ244)),SUM($U242:LK242)-SUM($U244:LJ244),0))</f>
        <v>3.5674762040262067</v>
      </c>
      <c r="LL244" s="27">
        <f>IF(AND(LL228&gt;0,LL228&lt;SUM($U242:LL242)-SUM($U244:LK244)),LL228,IF(AND(LL228&gt;0,LL228&gt;=SUM($U242:LL242)-SUM($U244:LK244)),SUM($U242:LL242)-SUM($U244:LK244),0))</f>
        <v>3.4117489225695294</v>
      </c>
      <c r="LM244" s="27">
        <f>IF(AND(LM228&gt;0,LM228&lt;SUM($U242:LM242)-SUM($U244:LL244)),LM228,IF(AND(LM228&gt;0,LM228&gt;=SUM($U242:LM242)-SUM($U244:LL244)),SUM($U242:LM242)-SUM($U244:LL244),0))</f>
        <v>3.3398941057499485</v>
      </c>
      <c r="LN244" s="27">
        <f>IF(AND(LN228&gt;0,LN228&lt;SUM($U242:LN242)-SUM($U244:LM244)),LN228,IF(AND(LN228&gt;0,LN228&gt;=SUM($U242:LN242)-SUM($U244:LM244)),SUM($U242:LN242)-SUM($U244:LM244),0))</f>
        <v>0</v>
      </c>
      <c r="LO244" s="27">
        <f>IF(AND(LO228&gt;0,LO228&lt;SUM($U242:LO242)-SUM($U244:LN244)),LO228,IF(AND(LO228&gt;0,LO228&gt;=SUM($U242:LO242)-SUM($U244:LN244)),SUM($U242:LO242)-SUM($U244:LN244),0))</f>
        <v>0</v>
      </c>
      <c r="LP244" s="27">
        <f>IF(AND(LP228&gt;0,LP228&lt;SUM($U242:LP242)-SUM($U244:LO244)),LP228,IF(AND(LP228&gt;0,LP228&gt;=SUM($U242:LP242)-SUM($U244:LO244)),SUM($U242:LP242)-SUM($U244:LO244),0))</f>
        <v>0</v>
      </c>
      <c r="LQ244" s="27">
        <f>IF(AND(LQ228&gt;0,LQ228&lt;SUM($U242:LQ242)-SUM($U244:LP244)),LQ228,IF(AND(LQ228&gt;0,LQ228&gt;=SUM($U242:LQ242)-SUM($U244:LP244)),SUM($U242:LQ242)-SUM($U244:LP244),0))</f>
        <v>13.200491008592564</v>
      </c>
      <c r="LR244" s="27">
        <f>IF(AND(LR228&gt;0,LR228&lt;SUM($U242:LR242)-SUM($U244:LQ244)),LR228,IF(AND(LR228&gt;0,LR228&gt;=SUM($U242:LR242)-SUM($U244:LQ244)),SUM($U242:LR242)-SUM($U244:LQ244),0))</f>
        <v>3.2192484168539579</v>
      </c>
      <c r="LS244" s="27">
        <f>IF(AND(LS228&gt;0,LS228&lt;SUM($U242:LS242)-SUM($U244:LR244)),LS228,IF(AND(LS228&gt;0,LS228&gt;=SUM($U242:LS242)-SUM($U244:LR244)),SUM($U242:LS242)-SUM($U244:LR244),0))</f>
        <v>3.1174441691351262</v>
      </c>
      <c r="LT244" s="27">
        <f>IF(AND(LT228&gt;0,LT228&lt;SUM($U242:LT242)-SUM($U244:LS244)),LT228,IF(AND(LT228&gt;0,LT228&gt;=SUM($U242:LT242)-SUM($U244:LS244)),SUM($U242:LT242)-SUM($U244:LS244),0))</f>
        <v>3.0464332662287177</v>
      </c>
      <c r="LU244" s="27">
        <f>IF(AND(LU228&gt;0,LU228&lt;SUM($U242:LU242)-SUM($U244:LT244)),LU228,IF(AND(LU228&gt;0,LU228&gt;=SUM($U242:LU242)-SUM($U244:LT244)),SUM($U242:LU242)-SUM($U244:LT244),0))</f>
        <v>0</v>
      </c>
      <c r="LV244" s="27">
        <f>IF(AND(LV228&gt;0,LV228&lt;SUM($U242:LV242)-SUM($U244:LU244)),LV228,IF(AND(LV228&gt;0,LV228&gt;=SUM($U242:LV242)-SUM($U244:LU244)),SUM($U242:LV242)-SUM($U244:LU244),0))</f>
        <v>0</v>
      </c>
      <c r="LW244" s="27">
        <f>IF(AND(LW228&gt;0,LW228&lt;SUM($U242:LW242)-SUM($U244:LV244)),LW228,IF(AND(LW228&gt;0,LW228&gt;=SUM($U242:LW242)-SUM($U244:LV244)),SUM($U242:LW242)-SUM($U244:LV244),0))</f>
        <v>0</v>
      </c>
      <c r="LX244" s="27">
        <f>IF(AND(LX228&gt;0,LX228&lt;SUM($U242:LX242)-SUM($U244:LW244)),LX228,IF(AND(LX228&gt;0,LX228&gt;=SUM($U242:LX242)-SUM($U244:LW244)),SUM($U242:LX242)-SUM($U244:LW244),0))</f>
        <v>12.030024689625662</v>
      </c>
      <c r="LY244" s="27">
        <f>IF(AND(LY228&gt;0,LY228&lt;SUM($U242:LY242)-SUM($U244:LX244)),LY228,IF(AND(LY228&gt;0,LY228&gt;=SUM($U242:LY242)-SUM($U244:LX244)),SUM($U242:LY242)-SUM($U244:LX244),0))</f>
        <v>2.9263630715222746</v>
      </c>
      <c r="LZ244" s="27">
        <f>IF(AND(LZ228&gt;0,LZ228&lt;SUM($U242:LZ242)-SUM($U244:LY244)),LZ228,IF(AND(LZ228&gt;0,LZ228&gt;=SUM($U242:LZ242)-SUM($U244:LY244)),SUM($U242:LZ242)-SUM($U244:LY244),0))</f>
        <v>2.7703404281701012</v>
      </c>
      <c r="MA244" s="27">
        <f>IF(AND(MA228&gt;0,MA228&lt;SUM($U242:MA242)-SUM($U244:LZ244)),MA228,IF(AND(MA228&gt;0,MA228&gt;=SUM($U242:MA242)-SUM($U244:LZ244)),SUM($U242:MA242)-SUM($U244:LZ244),0))</f>
        <v>2.6991872696321479</v>
      </c>
      <c r="MB244" s="27">
        <f>IF(AND(MB228&gt;0,MB228&lt;SUM($U242:MB242)-SUM($U244:MA244)),MB228,IF(AND(MB228&gt;0,MB228&gt;=SUM($U242:MB242)-SUM($U244:MA244)),SUM($U242:MB242)-SUM($U244:MA244),0))</f>
        <v>0</v>
      </c>
      <c r="MC244" s="27">
        <f>IF(AND(MC228&gt;0,MC228&lt;SUM($U242:MC242)-SUM($U244:MB244)),MC228,IF(AND(MC228&gt;0,MC228&gt;=SUM($U242:MC242)-SUM($U244:MB244)),SUM($U242:MC242)-SUM($U244:MB244),0))</f>
        <v>0</v>
      </c>
      <c r="MD244" s="27">
        <f>IF(AND(MD228&gt;0,MD228&lt;SUM($U242:MD242)-SUM($U244:MC244)),MD228,IF(AND(MD228&gt;0,MD228&gt;=SUM($U242:MD242)-SUM($U244:MC244)),SUM($U242:MD242)-SUM($U244:MC244),0))</f>
        <v>0</v>
      </c>
      <c r="ME244" s="27">
        <f>IF(AND(ME228&gt;0,ME228&lt;SUM($U242:ME242)-SUM($U244:MD244)),ME228,IF(AND(ME228&gt;0,ME228&gt;=SUM($U242:ME242)-SUM($U244:MD244)),SUM($U242:ME242)-SUM($U244:MD244),0))</f>
        <v>11.771918856475935</v>
      </c>
      <c r="MF244" s="27">
        <f>IF(AND(MF228&gt;0,MF228&lt;SUM($U242:MF242)-SUM($U244:ME244)),MF228,IF(AND(MF228&gt;0,MF228&gt;=SUM($U242:MF242)-SUM($U244:ME244)),SUM($U242:MF242)-SUM($U244:ME244),0))</f>
        <v>2.8434845871840366</v>
      </c>
      <c r="MG244" s="27">
        <f>IF(AND(MG228&gt;0,MG228&lt;SUM($U242:MG242)-SUM($U244:MF244)),MG228,IF(AND(MG228&gt;0,MG228&gt;=SUM($U242:MG242)-SUM($U244:MF244)),SUM($U242:MG242)-SUM($U244:MF244),0))</f>
        <v>2.6481943051140888</v>
      </c>
      <c r="MH244" s="27">
        <f>IF(AND(MH228&gt;0,MH228&lt;SUM($U242:MH242)-SUM($U244:MG244)),MH228,IF(AND(MH228&gt;0,MH228&gt;=SUM($U242:MH242)-SUM($U244:MG244)),SUM($U242:MH242)-SUM($U244:MG244),0))</f>
        <v>2.5579361030884229</v>
      </c>
      <c r="MI244" s="27">
        <f>IF(AND(MI228&gt;0,MI228&lt;SUM($U242:MI242)-SUM($U244:MH244)),MI228,IF(AND(MI228&gt;0,MI228&gt;=SUM($U242:MI242)-SUM($U244:MH244)),SUM($U242:MI242)-SUM($U244:MH244),0))</f>
        <v>0</v>
      </c>
      <c r="MJ244" s="27">
        <f>IF(AND(MJ228&gt;0,MJ228&lt;SUM($U242:MJ242)-SUM($U244:MI244)),MJ228,IF(AND(MJ228&gt;0,MJ228&gt;=SUM($U242:MJ242)-SUM($U244:MI244)),SUM($U242:MJ242)-SUM($U244:MI244),0))</f>
        <v>0</v>
      </c>
      <c r="MK244" s="27">
        <f>IF(AND(MK228&gt;0,MK228&lt;SUM($U242:MK242)-SUM($U244:MJ244)),MK228,IF(AND(MK228&gt;0,MK228&gt;=SUM($U242:MK242)-SUM($U244:MJ244)),SUM($U242:MK242)-SUM($U244:MJ244),0))</f>
        <v>0</v>
      </c>
      <c r="ML244" s="27">
        <f>IF(AND(ML228&gt;0,ML228&lt;SUM($U242:ML242)-SUM($U244:MK244)),ML228,IF(AND(ML228&gt;0,ML228&gt;=SUM($U242:ML242)-SUM($U244:MK244)),SUM($U242:ML242)-SUM($U244:MK244),0))</f>
        <v>0</v>
      </c>
      <c r="MM244" s="27">
        <f>IF(AND(MM228&gt;0,MM228&lt;SUM($U242:MM242)-SUM($U244:ML244)),MM228,IF(AND(MM228&gt;0,MM228&gt;=SUM($U242:MM242)-SUM($U244:ML244)),SUM($U242:MM242)-SUM($U244:ML244),0))</f>
        <v>12.662186572424218</v>
      </c>
      <c r="MN244" s="27">
        <f>IF(AND(MN228&gt;0,MN228&lt;SUM($U242:MN242)-SUM($U244:MM244)),MN228,IF(AND(MN228&gt;0,MN228&gt;=SUM($U242:MN242)-SUM($U244:MM244)),SUM($U242:MN242)-SUM($U244:MM244),0))</f>
        <v>2.3938512055290744</v>
      </c>
      <c r="MO244" s="27">
        <f>IF(AND(MO228&gt;0,MO228&lt;SUM($U242:MO242)-SUM($U244:MN244)),MO228,IF(AND(MO228&gt;0,MO228&gt;=SUM($U242:MO242)-SUM($U244:MN244)),SUM($U242:MO242)-SUM($U244:MN244),0))</f>
        <v>2.3034887645281401</v>
      </c>
      <c r="MP244" s="27">
        <f>IF(AND(MP228&gt;0,MP228&lt;SUM($U242:MP242)-SUM($U244:MO244)),MP228,IF(AND(MP228&gt;0,MP228&gt;=SUM($U242:MP242)-SUM($U244:MO244)),SUM($U242:MP242)-SUM($U244:MO244),0))</f>
        <v>0</v>
      </c>
      <c r="MQ244" s="27">
        <f>IF(AND(MQ228&gt;0,MQ228&lt;SUM($U242:MQ242)-SUM($U244:MP244)),MQ228,IF(AND(MQ228&gt;0,MQ228&gt;=SUM($U242:MQ242)-SUM($U244:MP244)),SUM($U242:MQ242)-SUM($U244:MP244),0))</f>
        <v>0</v>
      </c>
      <c r="MR244" s="27">
        <f>IF(AND(MR228&gt;0,MR228&lt;SUM($U242:MR242)-SUM($U244:MQ244)),MR228,IF(AND(MR228&gt;0,MR228&gt;=SUM($U242:MR242)-SUM($U244:MQ244)),SUM($U242:MR242)-SUM($U244:MQ244),0))</f>
        <v>0</v>
      </c>
      <c r="MS244" s="27">
        <f>IF(AND(MS228&gt;0,MS228&lt;SUM($U242:MS242)-SUM($U244:MR244)),MS228,IF(AND(MS228&gt;0,MS228&gt;=SUM($U242:MS242)-SUM($U244:MR244)),SUM($U242:MS242)-SUM($U244:MR244),0))</f>
        <v>8.987974815978589</v>
      </c>
      <c r="MT244" s="27">
        <f>IF(AND(MT228&gt;0,MT228&lt;SUM($U242:MT242)-SUM($U244:MS244)),MT228,IF(AND(MT228&gt;0,MT228&gt;=SUM($U242:MT242)-SUM($U244:MS244)),SUM($U242:MT242)-SUM($U244:MS244),0))</f>
        <v>2.147023028162323</v>
      </c>
      <c r="MU244" s="27">
        <f>IF(AND(MU228&gt;0,MU228&lt;SUM($U242:MU242)-SUM($U244:MT244)),MU228,IF(AND(MU228&gt;0,MU228&gt;=SUM($U242:MU242)-SUM($U244:MT244)),SUM($U242:MU242)-SUM($U244:MT244),0))</f>
        <v>1.9514799216389065</v>
      </c>
      <c r="MV244" s="27">
        <f>IF(AND(MV228&gt;0,MV228&lt;SUM($U242:MV242)-SUM($U244:MU244)),MV228,IF(AND(MV228&gt;0,MV228&gt;=SUM($U242:MV242)-SUM($U244:MU244)),SUM($U242:MV242)-SUM($U244:MU244),0))</f>
        <v>1.8622343938697554</v>
      </c>
      <c r="MW244" s="27">
        <f>IF(AND(MW228&gt;0,MW228&lt;SUM($U242:MW242)-SUM($U244:MV244)),MW228,IF(AND(MW228&gt;0,MW228&gt;=SUM($U242:MW242)-SUM($U244:MV244)),SUM($U242:MW242)-SUM($U244:MV244),0))</f>
        <v>0</v>
      </c>
      <c r="MX244" s="27">
        <f>IF(AND(MX228&gt;0,MX228&lt;SUM($U242:MX242)-SUM($U244:MW244)),MX228,IF(AND(MX228&gt;0,MX228&gt;=SUM($U242:MX242)-SUM($U244:MW244)),SUM($U242:MX242)-SUM($U244:MW244),0))</f>
        <v>0</v>
      </c>
      <c r="MY244" s="27">
        <f>IF(AND(MY228&gt;0,MY228&lt;SUM($U242:MY242)-SUM($U244:MX244)),MY228,IF(AND(MY228&gt;0,MY228&gt;=SUM($U242:MY242)-SUM($U244:MX244)),SUM($U242:MY242)-SUM($U244:MX244),0))</f>
        <v>0</v>
      </c>
      <c r="MZ244" s="27">
        <f>IF(AND(MZ228&gt;0,MZ228&lt;SUM($U242:MZ242)-SUM($U244:MY244)),MZ228,IF(AND(MZ228&gt;0,MZ228&gt;=SUM($U242:MZ242)-SUM($U244:MY244)),SUM($U242:MZ242)-SUM($U244:MY244),0))</f>
        <v>7.4529729716919633</v>
      </c>
      <c r="NA244" s="27">
        <f>IF(AND(NA228&gt;0,NA228&lt;SUM($U242:NA242)-SUM($U244:MZ244)),NA228,IF(AND(NA228&gt;0,NA228&gt;=SUM($U242:NA242)-SUM($U244:MZ244)),SUM($U242:NA242)-SUM($U244:MZ244),0))</f>
        <v>1.7629843265145837</v>
      </c>
      <c r="NB244" s="27">
        <f>IF(AND(NB228&gt;0,NB228&lt;SUM($U242:NB242)-SUM($U244:NA244)),NB228,IF(AND(NB228&gt;0,NB228&gt;=SUM($U242:NB242)-SUM($U244:NA244)),SUM($U242:NB242)-SUM($U244:NA244),0))</f>
        <v>1.5672838270806437</v>
      </c>
      <c r="NC244" s="27">
        <f>IF(AND(NC228&gt;0,NC228&lt;SUM($U242:NC242)-SUM($U244:NB244)),NC228,IF(AND(NC228&gt;0,NC228&gt;=SUM($U242:NC242)-SUM($U244:NB244)),SUM($U242:NC242)-SUM($U244:NB244),0))</f>
        <v>1.4778808418956828</v>
      </c>
      <c r="ND244" s="27">
        <f>IF(AND(ND228&gt;0,ND228&lt;SUM($U242:ND242)-SUM($U244:NC244)),ND228,IF(AND(ND228&gt;0,ND228&gt;=SUM($U242:ND242)-SUM($U244:NC244)),SUM($U242:ND242)-SUM($U244:NC244),0))</f>
        <v>0</v>
      </c>
      <c r="NE244" s="27">
        <f>IF(AND(NE228&gt;0,NE228&lt;SUM($U242:NE242)-SUM($U244:ND244)),NE228,IF(AND(NE228&gt;0,NE228&gt;=SUM($U242:NE242)-SUM($U244:ND244)),SUM($U242:NE242)-SUM($U244:ND244),0))</f>
        <v>0</v>
      </c>
      <c r="NF244" s="27">
        <f>IF(AND(NF228&gt;0,NF228&lt;SUM($U242:NF242)-SUM($U244:NE244)),NF228,IF(AND(NF228&gt;0,NF228&gt;=SUM($U242:NF242)-SUM($U244:NE244)),SUM($U242:NF242)-SUM($U244:NE244),0))</f>
        <v>0</v>
      </c>
      <c r="NG244" s="27">
        <f>IF(AND(NG228&gt;0,NG228&lt;SUM($U242:NG242)-SUM($U244:NF244)),NG228,IF(AND(NG228&gt;0,NG228&gt;=SUM($U242:NG242)-SUM($U244:NF244)),SUM($U242:NG242)-SUM($U244:NF244),0))</f>
        <v>0</v>
      </c>
      <c r="NH244" s="27">
        <f>IF(AND(NH228&gt;0,NH228&lt;SUM($U242:NH242)-SUM($U244:NG244)),NH228,IF(AND(NH228&gt;0,NH228&gt;=SUM($U242:NH242)-SUM($U244:NG244)),SUM($U242:NH242)-SUM($U244:NG244),0))</f>
        <v>7.4675830498513278</v>
      </c>
      <c r="NI244" s="27">
        <f>IF(AND(NI228&gt;0,NI228&lt;SUM($U242:NI242)-SUM($U244:NH244)),NI228,IF(AND(NI228&gt;0,NI228&gt;=SUM($U242:NI242)-SUM($U244:NH244)),SUM($U242:NI242)-SUM($U244:NH244),0))</f>
        <v>1.4388204400291329</v>
      </c>
      <c r="NJ244" s="27">
        <f>IF(AND(NJ228&gt;0,NJ228&lt;SUM($U242:NJ242)-SUM($U244:NI244)),NJ228,IF(AND(NJ228&gt;0,NJ228&gt;=SUM($U242:NJ242)-SUM($U244:NI244)),SUM($U242:NJ242)-SUM($U244:NI244),0))</f>
        <v>1.3460187189662065</v>
      </c>
      <c r="NK244" s="27">
        <f>IF(AND(NK228&gt;0,NK228&lt;SUM($U242:NK242)-SUM($U244:NJ244)),NK228,IF(AND(NK228&gt;0,NK228&gt;=SUM($U242:NK242)-SUM($U244:NJ244)),SUM($U242:NK242)-SUM($U244:NJ244),0))</f>
        <v>1.254275819760835</v>
      </c>
      <c r="NL244" s="27">
        <f>IF(AND(NL228&gt;0,NL228&lt;SUM($U242:NL242)-SUM($U244:NK244)),NL228,IF(AND(NL228&gt;0,NL228&gt;=SUM($U242:NL242)-SUM($U244:NK244)),SUM($U242:NL242)-SUM($U244:NK244),0))</f>
        <v>1.1624953210065883</v>
      </c>
      <c r="NM244" s="27">
        <f>IF(AND(NM228&gt;0,NM228&lt;SUM($U242:NM242)-SUM($U244:NL244)),NM228,IF(AND(NM228&gt;0,NM228&gt;=SUM($U242:NM242)-SUM($U244:NL244)),SUM($U242:NM242)-SUM($U244:NL244),0))</f>
        <v>0</v>
      </c>
      <c r="NN244" s="27">
        <f>IF(AND(NN228&gt;0,NN228&lt;SUM($U242:NN242)-SUM($U244:NM244)),NN228,IF(AND(NN228&gt;0,NN228&gt;=SUM($U242:NN242)-SUM($U244:NM244)),SUM($U242:NN242)-SUM($U244:NM244),0))</f>
        <v>2.3349373408622114</v>
      </c>
      <c r="NO244" s="27">
        <f>IF(AND(NO228&gt;0,NO228&lt;SUM($U242:NO242)-SUM($U244:NN244)),NO228,IF(AND(NO228&gt;0,NO228&gt;=SUM($U242:NO242)-SUM($U244:NN244)),SUM($U242:NO242)-SUM($U244:NN244),0))</f>
        <v>1.1485962892807038</v>
      </c>
      <c r="NP244" s="27">
        <f>IF(AND(NP228&gt;0,NP228&lt;SUM($U242:NP242)-SUM($U244:NO244)),NP228,IF(AND(NP228&gt;0,NP228&gt;=SUM($U242:NP242)-SUM($U244:NO244)),SUM($U242:NP242)-SUM($U244:NO244),0))</f>
        <v>0.982929052062957</v>
      </c>
      <c r="NQ244" s="27">
        <f>IF(AND(NQ228&gt;0,NQ228&lt;SUM($U242:NQ242)-SUM($U244:NP244)),NQ228,IF(AND(NQ228&gt;0,NQ228&gt;=SUM($U242:NQ242)-SUM($U244:NP244)),SUM($U242:NQ242)-SUM($U244:NP244),0))</f>
        <v>0</v>
      </c>
      <c r="NR244" s="27">
        <f>IF(AND(NR228&gt;0,NR228&lt;SUM($U242:NR242)-SUM($U244:NQ244)),NR228,IF(AND(NR228&gt;0,NR228&gt;=SUM($U242:NR242)-SUM($U244:NQ244)),SUM($U242:NR242)-SUM($U244:NQ244),0))</f>
        <v>1.9723410684197233</v>
      </c>
      <c r="NS244" s="27">
        <f>IF(AND(NS228&gt;0,NS228&lt;SUM($U242:NS242)-SUM($U244:NR244)),NS228,IF(AND(NS228&gt;0,NS228&gt;=SUM($U242:NS242)-SUM($U244:NR244)),SUM($U242:NS242)-SUM($U244:NR244),0))</f>
        <v>0.89468432449194779</v>
      </c>
      <c r="NT244" s="27">
        <f>IF(AND(NT228&gt;0,NT228&lt;SUM($U242:NT242)-SUM($U244:NS244)),NT228,IF(AND(NT228&gt;0,NT228&gt;=SUM($U242:NT242)-SUM($U244:NS244)),SUM($U242:NT242)-SUM($U244:NS244),0))</f>
        <v>0</v>
      </c>
      <c r="NU244" s="27">
        <f>IF(AND(NU228&gt;0,NU228&lt;SUM($U242:NU242)-SUM($U244:NT244)),NU228,IF(AND(NU228&gt;0,NU228&gt;=SUM($U242:NU242)-SUM($U244:NT244)),SUM($U242:NU242)-SUM($U244:NT244),0))</f>
        <v>1.7990958306227185</v>
      </c>
      <c r="NV244" s="27">
        <f>IF(AND(NV228&gt;0,NV228&lt;SUM($U242:NV242)-SUM($U244:NU244)),NV228,IF(AND(NV228&gt;0,NV228&gt;=SUM($U242:NV242)-SUM($U244:NU244)),SUM($U242:NV242)-SUM($U244:NU244),0))</f>
        <v>0.8804559269846095</v>
      </c>
    </row>
    <row r="245" spans="1:386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8"/>
      <c r="K245" s="1"/>
      <c r="L245" s="1"/>
      <c r="M245" s="1"/>
      <c r="N245" s="1"/>
      <c r="O245" s="1"/>
      <c r="P245" s="16" t="str">
        <f>structure!$S$13</f>
        <v>контроль</v>
      </c>
      <c r="Q245" s="33"/>
      <c r="R245" s="36">
        <f>R244-Budget!R100</f>
        <v>0</v>
      </c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</row>
    <row r="246" spans="1:386" s="7" customFormat="1" x14ac:dyDescent="0.25">
      <c r="A246" s="5"/>
      <c r="B246" s="5"/>
      <c r="C246" s="5"/>
      <c r="D246" s="5" t="s">
        <v>174</v>
      </c>
      <c r="E246" s="5"/>
      <c r="F246" s="5"/>
      <c r="G246" s="5" t="str">
        <f>KPI!F100</f>
        <v>Остаток ДС с учетом овердрафта на конец периода</v>
      </c>
      <c r="H246" s="5"/>
      <c r="I246" s="5"/>
      <c r="J246" s="20" t="str">
        <f>IF($G246="","",INDEX(KPI!$H$11:$H$121,SUMIFS(KPI!$E$11:$E$121,KPI!$F$11:$F$121,$G246)))</f>
        <v>тыс.руб.</v>
      </c>
      <c r="K246" s="5"/>
      <c r="L246" s="5"/>
      <c r="M246" s="5"/>
      <c r="N246" s="5"/>
      <c r="O246" s="5"/>
      <c r="P246" s="5"/>
      <c r="Q246" s="5"/>
      <c r="R246" s="5"/>
      <c r="S246" s="5"/>
      <c r="T246" s="27"/>
      <c r="U246" s="27">
        <f>U230+U238-U244</f>
        <v>651.29972672792644</v>
      </c>
      <c r="V246" s="27">
        <f>U246+V228+V238-V244</f>
        <v>850.99075910779288</v>
      </c>
      <c r="W246" s="27">
        <f>V246+W228+W238-W244</f>
        <v>1050.6817914876592</v>
      </c>
      <c r="X246" s="27">
        <f>W246+X228+X238-X244</f>
        <v>1202.1989369063256</v>
      </c>
      <c r="Y246" s="27">
        <f t="shared" ref="Y246" si="1343">X246+Y228+Y238-Y244</f>
        <v>901.75097969571198</v>
      </c>
      <c r="Z246" s="27">
        <f>Y246+Z228+Z238-Z244</f>
        <v>795.92907553465841</v>
      </c>
      <c r="AA246" s="27">
        <f t="shared" ref="AA246:CL246" si="1344">Z246+AA228+AA238-AA244</f>
        <v>1161.6809683509448</v>
      </c>
      <c r="AB246" s="27">
        <f t="shared" si="1344"/>
        <v>1512.9806950788711</v>
      </c>
      <c r="AC246" s="27">
        <f t="shared" si="1344"/>
        <v>1712.6717274587375</v>
      </c>
      <c r="AD246" s="27">
        <f t="shared" si="1344"/>
        <v>1912.3627598386038</v>
      </c>
      <c r="AE246" s="27">
        <f t="shared" si="1344"/>
        <v>2065.0885996053303</v>
      </c>
      <c r="AF246" s="27">
        <f t="shared" si="1344"/>
        <v>1897.8493367427768</v>
      </c>
      <c r="AG246" s="27">
        <f t="shared" si="1344"/>
        <v>1793.2361269297833</v>
      </c>
      <c r="AH246" s="27">
        <f t="shared" si="1344"/>
        <v>2157.7880197460699</v>
      </c>
      <c r="AI246" s="27">
        <f t="shared" si="1344"/>
        <v>1747.7138595127963</v>
      </c>
      <c r="AJ246" s="27">
        <f t="shared" si="1344"/>
        <v>1819.2745966502418</v>
      </c>
      <c r="AK246" s="27">
        <f t="shared" si="1344"/>
        <v>1919.3273337876888</v>
      </c>
      <c r="AL246" s="27">
        <f t="shared" si="1344"/>
        <v>2018.1800709251347</v>
      </c>
      <c r="AM246" s="27">
        <f t="shared" si="1344"/>
        <v>1982.0328080625809</v>
      </c>
      <c r="AN246" s="27">
        <f t="shared" si="1344"/>
        <v>1936.3377112883875</v>
      </c>
      <c r="AO246" s="27">
        <f t="shared" si="1344"/>
        <v>2067.7506145141938</v>
      </c>
      <c r="AP246" s="27">
        <f t="shared" si="1344"/>
        <v>2208.7113516516397</v>
      </c>
      <c r="AQ246" s="27">
        <f t="shared" si="1344"/>
        <v>2308.7640887890857</v>
      </c>
      <c r="AR246" s="27">
        <f t="shared" si="1344"/>
        <v>2408.8168259265321</v>
      </c>
      <c r="AS246" s="27">
        <f t="shared" si="1344"/>
        <v>2047.6695630639786</v>
      </c>
      <c r="AT246" s="27">
        <f t="shared" si="1344"/>
        <v>2011.5223002014238</v>
      </c>
      <c r="AU246" s="27">
        <f t="shared" si="1344"/>
        <v>1965.8272034272304</v>
      </c>
      <c r="AV246" s="27">
        <f t="shared" si="1344"/>
        <v>2097.2401066530369</v>
      </c>
      <c r="AW246" s="27">
        <f t="shared" si="1344"/>
        <v>2238.2008437904833</v>
      </c>
      <c r="AX246" s="27">
        <f t="shared" si="1344"/>
        <v>2338.2535809279289</v>
      </c>
      <c r="AY246" s="27">
        <f t="shared" si="1344"/>
        <v>2445.5584841537357</v>
      </c>
      <c r="AZ246" s="27">
        <f t="shared" si="1344"/>
        <v>2551.6633873795422</v>
      </c>
      <c r="BA246" s="27">
        <f t="shared" si="1344"/>
        <v>2522.7682906053487</v>
      </c>
      <c r="BB246" s="27">
        <f t="shared" si="1344"/>
        <v>2469.8731938311553</v>
      </c>
      <c r="BC246" s="27">
        <f t="shared" si="1344"/>
        <v>2594.0860970569615</v>
      </c>
      <c r="BD246" s="27">
        <f t="shared" si="1344"/>
        <v>2617.4990002827681</v>
      </c>
      <c r="BE246" s="27">
        <f t="shared" si="1344"/>
        <v>2732.0039035085742</v>
      </c>
      <c r="BF246" s="27">
        <f t="shared" si="1344"/>
        <v>2839.3088067343806</v>
      </c>
      <c r="BG246" s="27">
        <f t="shared" si="1344"/>
        <v>2945.4137099601871</v>
      </c>
      <c r="BH246" s="27">
        <f t="shared" si="1344"/>
        <v>2916.5186131859937</v>
      </c>
      <c r="BI246" s="27">
        <f t="shared" si="1344"/>
        <v>2863.6235164118002</v>
      </c>
      <c r="BJ246" s="27">
        <f t="shared" si="1344"/>
        <v>2987.5364196376067</v>
      </c>
      <c r="BK246" s="27">
        <f t="shared" si="1344"/>
        <v>3142.6493228634131</v>
      </c>
      <c r="BL246" s="27">
        <f t="shared" si="1344"/>
        <v>3257.1542260892193</v>
      </c>
      <c r="BM246" s="27">
        <f t="shared" si="1344"/>
        <v>3364.4591293150256</v>
      </c>
      <c r="BN246" s="27">
        <f t="shared" si="1344"/>
        <v>2740.2640325408324</v>
      </c>
      <c r="BO246" s="27">
        <f t="shared" si="1344"/>
        <v>2743.4689357666393</v>
      </c>
      <c r="BP246" s="27">
        <f t="shared" si="1344"/>
        <v>2687.1322389924458</v>
      </c>
      <c r="BQ246" s="27">
        <f t="shared" si="1344"/>
        <v>2766.0451422182523</v>
      </c>
      <c r="BR246" s="27">
        <f t="shared" si="1344"/>
        <v>2882.1580454440596</v>
      </c>
      <c r="BS246" s="27">
        <f t="shared" si="1344"/>
        <v>2954.5213486698663</v>
      </c>
      <c r="BT246" s="27">
        <f t="shared" si="1344"/>
        <v>3019.6846518956741</v>
      </c>
      <c r="BU246" s="27">
        <f t="shared" si="1344"/>
        <v>3083.3479551214814</v>
      </c>
      <c r="BV246" s="27">
        <f t="shared" si="1344"/>
        <v>3057.0112583472887</v>
      </c>
      <c r="BW246" s="27">
        <f t="shared" si="1344"/>
        <v>3000.6745615730952</v>
      </c>
      <c r="BX246" s="27">
        <f t="shared" si="1344"/>
        <v>2619.5874647989017</v>
      </c>
      <c r="BY246" s="27">
        <f t="shared" si="1344"/>
        <v>2735.700368024708</v>
      </c>
      <c r="BZ246" s="27">
        <f t="shared" si="1344"/>
        <v>2808.0636712505157</v>
      </c>
      <c r="CA246" s="27">
        <f t="shared" si="1344"/>
        <v>2873.226974476323</v>
      </c>
      <c r="CB246" s="27">
        <f t="shared" si="1344"/>
        <v>2936.8902777021303</v>
      </c>
      <c r="CC246" s="27">
        <f t="shared" si="1344"/>
        <v>2910.5535809279368</v>
      </c>
      <c r="CD246" s="27">
        <f t="shared" si="1344"/>
        <v>2852.4168841537435</v>
      </c>
      <c r="CE246" s="27">
        <f t="shared" si="1344"/>
        <v>2929.4502174870768</v>
      </c>
      <c r="CF246" s="27">
        <f t="shared" si="1344"/>
        <v>3045.4835508204105</v>
      </c>
      <c r="CG246" s="27">
        <f t="shared" si="1344"/>
        <v>3117.7672841537446</v>
      </c>
      <c r="CH246" s="27">
        <f t="shared" si="1344"/>
        <v>3181.0510174870788</v>
      </c>
      <c r="CI246" s="27">
        <f t="shared" si="1344"/>
        <v>3110.8347508204124</v>
      </c>
      <c r="CJ246" s="27">
        <f t="shared" si="1344"/>
        <v>3082.6184841537461</v>
      </c>
      <c r="CK246" s="27">
        <f t="shared" si="1344"/>
        <v>3024.4022174870797</v>
      </c>
      <c r="CL246" s="27">
        <f t="shared" si="1344"/>
        <v>3101.435550820413</v>
      </c>
      <c r="CM246" s="27">
        <f t="shared" ref="CM246:EX246" si="1345">CL246+CM228+CM238-CM244</f>
        <v>3217.4688841537459</v>
      </c>
      <c r="CN246" s="27">
        <f t="shared" si="1345"/>
        <v>3289.7526174870795</v>
      </c>
      <c r="CO246" s="27">
        <f t="shared" si="1345"/>
        <v>3353.0363508204127</v>
      </c>
      <c r="CP246" s="27">
        <f t="shared" si="1345"/>
        <v>3415.3200841537455</v>
      </c>
      <c r="CQ246" s="27">
        <f t="shared" si="1345"/>
        <v>3387.6038174870787</v>
      </c>
      <c r="CR246" s="27">
        <f t="shared" si="1345"/>
        <v>3329.8875508204123</v>
      </c>
      <c r="CS246" s="27">
        <f t="shared" si="1345"/>
        <v>2671.4208841537456</v>
      </c>
      <c r="CT246" s="27">
        <f t="shared" si="1345"/>
        <v>2777.0542174870789</v>
      </c>
      <c r="CU246" s="27">
        <f t="shared" si="1345"/>
        <v>2785.5754708204117</v>
      </c>
      <c r="CV246" s="27">
        <f t="shared" si="1345"/>
        <v>2785.0967241537446</v>
      </c>
      <c r="CW246" s="27">
        <f t="shared" si="1345"/>
        <v>2783.6179774870775</v>
      </c>
      <c r="CX246" s="27">
        <f t="shared" si="1345"/>
        <v>2693.0392308204105</v>
      </c>
      <c r="CY246" s="27">
        <f t="shared" si="1345"/>
        <v>2582.4604841537439</v>
      </c>
      <c r="CZ246" s="27">
        <f t="shared" si="1345"/>
        <v>2659.0938174870771</v>
      </c>
      <c r="DA246" s="27">
        <f t="shared" si="1345"/>
        <v>2764.7271508204099</v>
      </c>
      <c r="DB246" s="27">
        <f t="shared" si="1345"/>
        <v>2773.2484041537427</v>
      </c>
      <c r="DC246" s="27">
        <f t="shared" si="1345"/>
        <v>2312.7696574870756</v>
      </c>
      <c r="DD246" s="27">
        <f t="shared" si="1345"/>
        <v>2311.2909108204085</v>
      </c>
      <c r="DE246" s="27">
        <f t="shared" si="1345"/>
        <v>2220.7121641537415</v>
      </c>
      <c r="DF246" s="27">
        <f t="shared" si="1345"/>
        <v>2110.1334174870749</v>
      </c>
      <c r="DG246" s="27">
        <f t="shared" si="1345"/>
        <v>2186.7667508204081</v>
      </c>
      <c r="DH246" s="27">
        <f t="shared" si="1345"/>
        <v>2292.4000841537404</v>
      </c>
      <c r="DI246" s="27">
        <f t="shared" si="1345"/>
        <v>2301.0009073795463</v>
      </c>
      <c r="DJ246" s="27">
        <f t="shared" si="1345"/>
        <v>2303.6017306053527</v>
      </c>
      <c r="DK246" s="27">
        <f t="shared" si="1345"/>
        <v>2305.2025538311586</v>
      </c>
      <c r="DL246" s="27">
        <f t="shared" si="1345"/>
        <v>2217.7033770569647</v>
      </c>
      <c r="DM246" s="27">
        <f t="shared" si="1345"/>
        <v>1978.2042002827711</v>
      </c>
      <c r="DN246" s="27">
        <f t="shared" si="1345"/>
        <v>2057.9171035085774</v>
      </c>
      <c r="DO246" s="27">
        <f t="shared" si="1345"/>
        <v>2163.6300067343836</v>
      </c>
      <c r="DP246" s="27">
        <f t="shared" si="1345"/>
        <v>2172.2308299601896</v>
      </c>
      <c r="DQ246" s="27">
        <f t="shared" si="1345"/>
        <v>2174.8316531859955</v>
      </c>
      <c r="DR246" s="27">
        <f t="shared" si="1345"/>
        <v>2176.4324764118023</v>
      </c>
      <c r="DS246" s="27">
        <f t="shared" si="1345"/>
        <v>2088.9432996376081</v>
      </c>
      <c r="DT246" s="27">
        <f t="shared" si="1345"/>
        <v>1981.4541228634143</v>
      </c>
      <c r="DU246" s="27">
        <f t="shared" si="1345"/>
        <v>2061.1770260892208</v>
      </c>
      <c r="DV246" s="27">
        <f t="shared" si="1345"/>
        <v>2166.8999293150273</v>
      </c>
      <c r="DW246" s="27">
        <f t="shared" si="1345"/>
        <v>1439.3007525408334</v>
      </c>
      <c r="DX246" s="27">
        <f t="shared" si="1345"/>
        <v>1440.8215757666403</v>
      </c>
      <c r="DY246" s="27">
        <f t="shared" si="1345"/>
        <v>1439.0102569924463</v>
      </c>
      <c r="DZ246" s="27">
        <f t="shared" si="1345"/>
        <v>1330.278938218253</v>
      </c>
      <c r="EA246" s="27">
        <f t="shared" si="1345"/>
        <v>1201.7476194440594</v>
      </c>
      <c r="EB246" s="27">
        <f t="shared" si="1345"/>
        <v>1299.2905226698658</v>
      </c>
      <c r="EC246" s="27">
        <f t="shared" si="1345"/>
        <v>1422.6334258956724</v>
      </c>
      <c r="ED246" s="27">
        <f t="shared" si="1345"/>
        <v>1427.8121071214789</v>
      </c>
      <c r="EE246" s="27">
        <f t="shared" si="1345"/>
        <v>1426.9907883472847</v>
      </c>
      <c r="EF246" s="27">
        <f t="shared" si="1345"/>
        <v>1425.1794695730912</v>
      </c>
      <c r="EG246" s="27">
        <f t="shared" si="1345"/>
        <v>856.4481507988977</v>
      </c>
      <c r="EH246" s="27">
        <f t="shared" si="1345"/>
        <v>727.91683202470415</v>
      </c>
      <c r="EI246" s="27">
        <f t="shared" si="1345"/>
        <v>825.45973525051056</v>
      </c>
      <c r="EJ246" s="27">
        <f t="shared" si="1345"/>
        <v>948.8026384763167</v>
      </c>
      <c r="EK246" s="27">
        <f t="shared" si="1345"/>
        <v>953.98131970212296</v>
      </c>
      <c r="EL246" s="27">
        <f t="shared" si="1345"/>
        <v>953.16000092792922</v>
      </c>
      <c r="EM246" s="27">
        <f t="shared" si="1345"/>
        <v>951.40868215373609</v>
      </c>
      <c r="EN246" s="27">
        <f t="shared" si="1345"/>
        <v>842.6577934870694</v>
      </c>
      <c r="EO246" s="27">
        <f t="shared" si="1345"/>
        <v>714.10690482040275</v>
      </c>
      <c r="EP246" s="27">
        <f t="shared" si="1345"/>
        <v>811.63023815373606</v>
      </c>
      <c r="EQ246" s="27">
        <f t="shared" si="1345"/>
        <v>934.89357148706927</v>
      </c>
      <c r="ER246" s="27">
        <f t="shared" si="1345"/>
        <v>807.99268282040271</v>
      </c>
      <c r="ES246" s="27">
        <f t="shared" si="1345"/>
        <v>807.15179415373666</v>
      </c>
      <c r="ET246" s="27">
        <f t="shared" si="1345"/>
        <v>805.32090548706958</v>
      </c>
      <c r="EU246" s="27">
        <f t="shared" si="1345"/>
        <v>696.57001682040288</v>
      </c>
      <c r="EV246" s="27">
        <f t="shared" si="1345"/>
        <v>568.01912815373623</v>
      </c>
      <c r="EW246" s="27">
        <f t="shared" si="1345"/>
        <v>665.54246148706955</v>
      </c>
      <c r="EX246" s="27">
        <f t="shared" si="1345"/>
        <v>788.60779482040311</v>
      </c>
      <c r="EY246" s="27">
        <f t="shared" ref="EY246:HJ246" si="1346">EX246+EY228+EY238-EY244</f>
        <v>793.70690615373655</v>
      </c>
      <c r="EZ246" s="27">
        <f t="shared" si="1346"/>
        <v>792.86601748706971</v>
      </c>
      <c r="FA246" s="27">
        <f t="shared" si="1346"/>
        <v>790.83712882040311</v>
      </c>
      <c r="FB246" s="27">
        <f t="shared" si="1346"/>
        <v>0</v>
      </c>
      <c r="FC246" s="27">
        <f t="shared" si="1346"/>
        <v>0</v>
      </c>
      <c r="FD246" s="27">
        <f t="shared" si="1346"/>
        <v>-3.5527136788005009E-15</v>
      </c>
      <c r="FE246" s="27">
        <f t="shared" si="1346"/>
        <v>73.388943037359496</v>
      </c>
      <c r="FF246" s="27">
        <f t="shared" si="1346"/>
        <v>121.7199921306923</v>
      </c>
      <c r="FG246" s="27">
        <f t="shared" si="1346"/>
        <v>164.11104122402602</v>
      </c>
      <c r="FH246" s="27">
        <f t="shared" si="1346"/>
        <v>205.31409031735953</v>
      </c>
      <c r="FI246" s="27">
        <f t="shared" si="1346"/>
        <v>134.25113941069213</v>
      </c>
      <c r="FJ246" s="27">
        <f t="shared" si="1346"/>
        <v>39.428188504025556</v>
      </c>
      <c r="FK246" s="27">
        <f t="shared" si="1346"/>
        <v>142.09952183735891</v>
      </c>
      <c r="FL246" s="27">
        <f t="shared" si="1346"/>
        <v>0</v>
      </c>
      <c r="FM246" s="27">
        <f t="shared" si="1346"/>
        <v>1.8596235662471372E-15</v>
      </c>
      <c r="FN246" s="27">
        <f t="shared" si="1346"/>
        <v>-1.1102230246251565E-16</v>
      </c>
      <c r="FO246" s="27">
        <f t="shared" si="1346"/>
        <v>-1.7763568394002505E-15</v>
      </c>
      <c r="FP246" s="27">
        <f t="shared" si="1346"/>
        <v>0</v>
      </c>
      <c r="FQ246" s="27">
        <f t="shared" si="1346"/>
        <v>0</v>
      </c>
      <c r="FR246" s="27">
        <f t="shared" si="1346"/>
        <v>-2.9976021664879227E-15</v>
      </c>
      <c r="FS246" s="27">
        <f t="shared" si="1346"/>
        <v>13.996768507483461</v>
      </c>
      <c r="FT246" s="27">
        <f t="shared" si="1346"/>
        <v>62.407387493290734</v>
      </c>
      <c r="FU246" s="27">
        <f t="shared" si="1346"/>
        <v>103.69000647909689</v>
      </c>
      <c r="FV246" s="27">
        <f t="shared" si="1346"/>
        <v>11.784625464903883</v>
      </c>
      <c r="FW246" s="27">
        <f t="shared" si="1346"/>
        <v>0</v>
      </c>
      <c r="FX246" s="27">
        <f t="shared" si="1346"/>
        <v>0</v>
      </c>
      <c r="FY246" s="27">
        <f t="shared" si="1346"/>
        <v>6.5503158452884236E-15</v>
      </c>
      <c r="FZ246" s="27">
        <f t="shared" si="1346"/>
        <v>77.520288273251239</v>
      </c>
      <c r="GA246" s="27">
        <f t="shared" si="1346"/>
        <v>125.93090725905812</v>
      </c>
      <c r="GB246" s="27">
        <f t="shared" si="1346"/>
        <v>167.21352624486428</v>
      </c>
      <c r="GC246" s="27">
        <f t="shared" si="1346"/>
        <v>207.24874523067157</v>
      </c>
      <c r="GD246" s="27">
        <f t="shared" si="1346"/>
        <v>135.01796421647802</v>
      </c>
      <c r="GE246" s="27">
        <f t="shared" si="1346"/>
        <v>39.027183202284547</v>
      </c>
      <c r="GF246" s="27">
        <f t="shared" si="1346"/>
        <v>0</v>
      </c>
      <c r="GG246" s="27">
        <f t="shared" si="1346"/>
        <v>-1.3766765505351941E-14</v>
      </c>
      <c r="GH246" s="27">
        <f t="shared" si="1346"/>
        <v>-1.6653345369377348E-14</v>
      </c>
      <c r="GI246" s="27">
        <f t="shared" si="1346"/>
        <v>-1.4432899320127035E-14</v>
      </c>
      <c r="GJ246" s="27">
        <f t="shared" si="1346"/>
        <v>-1.3988810110276972E-14</v>
      </c>
      <c r="GK246" s="27">
        <f t="shared" si="1346"/>
        <v>0</v>
      </c>
      <c r="GL246" s="27">
        <f t="shared" si="1346"/>
        <v>0</v>
      </c>
      <c r="GM246" s="27">
        <f t="shared" si="1346"/>
        <v>-3.9968028886505635E-15</v>
      </c>
      <c r="GN246" s="27">
        <f t="shared" si="1346"/>
        <v>-3.5527136788005009E-15</v>
      </c>
      <c r="GO246" s="27">
        <f t="shared" si="1346"/>
        <v>-1.7763568394002505E-15</v>
      </c>
      <c r="GP246" s="27">
        <f t="shared" si="1346"/>
        <v>0</v>
      </c>
      <c r="GQ246" s="27">
        <f t="shared" si="1346"/>
        <v>1.7763568394002505E-15</v>
      </c>
      <c r="GR246" s="27">
        <f t="shared" si="1346"/>
        <v>0</v>
      </c>
      <c r="GS246" s="27">
        <f t="shared" si="1346"/>
        <v>0</v>
      </c>
      <c r="GT246" s="27">
        <f t="shared" si="1346"/>
        <v>0</v>
      </c>
      <c r="GU246" s="27">
        <f t="shared" si="1346"/>
        <v>-3.5527136788005009E-15</v>
      </c>
      <c r="GV246" s="27">
        <f t="shared" si="1346"/>
        <v>0</v>
      </c>
      <c r="GW246" s="27">
        <f t="shared" si="1346"/>
        <v>0</v>
      </c>
      <c r="GX246" s="27">
        <f t="shared" si="1346"/>
        <v>8.8817841970012523E-16</v>
      </c>
      <c r="GY246" s="27">
        <f t="shared" si="1346"/>
        <v>0</v>
      </c>
      <c r="GZ246" s="27">
        <f t="shared" si="1346"/>
        <v>0</v>
      </c>
      <c r="HA246" s="27">
        <f t="shared" si="1346"/>
        <v>0</v>
      </c>
      <c r="HB246" s="27">
        <f t="shared" si="1346"/>
        <v>-8.8817841970012523E-16</v>
      </c>
      <c r="HC246" s="27">
        <f t="shared" si="1346"/>
        <v>-8.8817841970012523E-16</v>
      </c>
      <c r="HD246" s="27">
        <f t="shared" si="1346"/>
        <v>0</v>
      </c>
      <c r="HE246" s="27">
        <f t="shared" si="1346"/>
        <v>0</v>
      </c>
      <c r="HF246" s="27">
        <f t="shared" si="1346"/>
        <v>0</v>
      </c>
      <c r="HG246" s="27">
        <f t="shared" si="1346"/>
        <v>0</v>
      </c>
      <c r="HH246" s="27">
        <f t="shared" si="1346"/>
        <v>5.3290705182007514E-15</v>
      </c>
      <c r="HI246" s="27">
        <f t="shared" si="1346"/>
        <v>2.6645352591003757E-15</v>
      </c>
      <c r="HJ246" s="27">
        <f t="shared" si="1346"/>
        <v>37.807361183425776</v>
      </c>
      <c r="HK246" s="27">
        <f t="shared" ref="HK246:JV246" si="1347">HJ246+HK228+HK238-HK244</f>
        <v>0</v>
      </c>
      <c r="HL246" s="27">
        <f t="shared" si="1347"/>
        <v>0</v>
      </c>
      <c r="HM246" s="27">
        <f t="shared" si="1347"/>
        <v>0</v>
      </c>
      <c r="HN246" s="27">
        <f t="shared" si="1347"/>
        <v>0</v>
      </c>
      <c r="HO246" s="27">
        <f t="shared" si="1347"/>
        <v>0</v>
      </c>
      <c r="HP246" s="27">
        <f t="shared" si="1347"/>
        <v>-1.2434497875801753E-14</v>
      </c>
      <c r="HQ246" s="27">
        <f t="shared" si="1347"/>
        <v>-1.2434497875801753E-14</v>
      </c>
      <c r="HR246" s="27">
        <f t="shared" si="1347"/>
        <v>0</v>
      </c>
      <c r="HS246" s="27">
        <f t="shared" si="1347"/>
        <v>0</v>
      </c>
      <c r="HT246" s="27">
        <f t="shared" si="1347"/>
        <v>0</v>
      </c>
      <c r="HU246" s="27">
        <f t="shared" si="1347"/>
        <v>0</v>
      </c>
      <c r="HV246" s="27">
        <f t="shared" si="1347"/>
        <v>5.3290705182007514E-15</v>
      </c>
      <c r="HW246" s="27">
        <f t="shared" si="1347"/>
        <v>7.1054273576010019E-15</v>
      </c>
      <c r="HX246" s="27">
        <f t="shared" si="1347"/>
        <v>7.1054273576010019E-15</v>
      </c>
      <c r="HY246" s="27">
        <f t="shared" si="1347"/>
        <v>0</v>
      </c>
      <c r="HZ246" s="27">
        <f t="shared" si="1347"/>
        <v>0</v>
      </c>
      <c r="IA246" s="27">
        <f t="shared" si="1347"/>
        <v>0</v>
      </c>
      <c r="IB246" s="27">
        <f t="shared" si="1347"/>
        <v>0</v>
      </c>
      <c r="IC246" s="27">
        <f t="shared" si="1347"/>
        <v>5.3290705182007514E-15</v>
      </c>
      <c r="ID246" s="27">
        <f t="shared" si="1347"/>
        <v>1.0658141036401503E-14</v>
      </c>
      <c r="IE246" s="27">
        <f t="shared" si="1347"/>
        <v>1.0658141036401503E-14</v>
      </c>
      <c r="IF246" s="27">
        <f t="shared" si="1347"/>
        <v>0</v>
      </c>
      <c r="IG246" s="27">
        <f t="shared" si="1347"/>
        <v>0</v>
      </c>
      <c r="IH246" s="27">
        <f t="shared" si="1347"/>
        <v>0</v>
      </c>
      <c r="II246" s="27">
        <f t="shared" si="1347"/>
        <v>0</v>
      </c>
      <c r="IJ246" s="27">
        <f t="shared" si="1347"/>
        <v>0</v>
      </c>
      <c r="IK246" s="27">
        <f t="shared" si="1347"/>
        <v>7.1054273576010019E-15</v>
      </c>
      <c r="IL246" s="27">
        <f t="shared" si="1347"/>
        <v>7.1054273576010019E-15</v>
      </c>
      <c r="IM246" s="27">
        <f t="shared" si="1347"/>
        <v>0</v>
      </c>
      <c r="IN246" s="27">
        <f t="shared" si="1347"/>
        <v>0</v>
      </c>
      <c r="IO246" s="27">
        <f t="shared" si="1347"/>
        <v>0</v>
      </c>
      <c r="IP246" s="27">
        <f t="shared" si="1347"/>
        <v>0</v>
      </c>
      <c r="IQ246" s="27">
        <f t="shared" si="1347"/>
        <v>3.5527136788005009E-15</v>
      </c>
      <c r="IR246" s="27">
        <f t="shared" si="1347"/>
        <v>0</v>
      </c>
      <c r="IS246" s="27">
        <f t="shared" si="1347"/>
        <v>0</v>
      </c>
      <c r="IT246" s="27">
        <f t="shared" si="1347"/>
        <v>0</v>
      </c>
      <c r="IU246" s="27">
        <f t="shared" si="1347"/>
        <v>0</v>
      </c>
      <c r="IV246" s="27">
        <f t="shared" si="1347"/>
        <v>0</v>
      </c>
      <c r="IW246" s="27">
        <f t="shared" si="1347"/>
        <v>0</v>
      </c>
      <c r="IX246" s="27">
        <f t="shared" si="1347"/>
        <v>7.1054273576010019E-15</v>
      </c>
      <c r="IY246" s="27">
        <f t="shared" si="1347"/>
        <v>-1.4210854715202004E-14</v>
      </c>
      <c r="IZ246" s="27">
        <f t="shared" si="1347"/>
        <v>0</v>
      </c>
      <c r="JA246" s="27">
        <f t="shared" si="1347"/>
        <v>0</v>
      </c>
      <c r="JB246" s="27">
        <f t="shared" si="1347"/>
        <v>0</v>
      </c>
      <c r="JC246" s="27">
        <f t="shared" si="1347"/>
        <v>0</v>
      </c>
      <c r="JD246" s="27">
        <f t="shared" si="1347"/>
        <v>0</v>
      </c>
      <c r="JE246" s="27">
        <f t="shared" si="1347"/>
        <v>0</v>
      </c>
      <c r="JF246" s="27">
        <f t="shared" si="1347"/>
        <v>-7.1054273576010019E-15</v>
      </c>
      <c r="JG246" s="27">
        <f t="shared" si="1347"/>
        <v>0</v>
      </c>
      <c r="JH246" s="27">
        <f t="shared" si="1347"/>
        <v>0</v>
      </c>
      <c r="JI246" s="27">
        <f t="shared" si="1347"/>
        <v>0</v>
      </c>
      <c r="JJ246" s="27">
        <f t="shared" si="1347"/>
        <v>0</v>
      </c>
      <c r="JK246" s="27">
        <f t="shared" si="1347"/>
        <v>0</v>
      </c>
      <c r="JL246" s="27">
        <f t="shared" si="1347"/>
        <v>0</v>
      </c>
      <c r="JM246" s="27">
        <f t="shared" si="1347"/>
        <v>0</v>
      </c>
      <c r="JN246" s="27">
        <f t="shared" si="1347"/>
        <v>0</v>
      </c>
      <c r="JO246" s="27">
        <f t="shared" si="1347"/>
        <v>0</v>
      </c>
      <c r="JP246" s="27">
        <f t="shared" si="1347"/>
        <v>0</v>
      </c>
      <c r="JQ246" s="27">
        <f t="shared" si="1347"/>
        <v>0</v>
      </c>
      <c r="JR246" s="27">
        <f t="shared" si="1347"/>
        <v>0</v>
      </c>
      <c r="JS246" s="27">
        <f t="shared" si="1347"/>
        <v>0</v>
      </c>
      <c r="JT246" s="27">
        <f t="shared" si="1347"/>
        <v>0</v>
      </c>
      <c r="JU246" s="27">
        <f t="shared" si="1347"/>
        <v>0</v>
      </c>
      <c r="JV246" s="27">
        <f t="shared" si="1347"/>
        <v>0</v>
      </c>
      <c r="JW246" s="27">
        <f t="shared" ref="JW246:MH246" si="1348">JV246+JW228+JW238-JW244</f>
        <v>0</v>
      </c>
      <c r="JX246" s="27">
        <f t="shared" si="1348"/>
        <v>0</v>
      </c>
      <c r="JY246" s="27">
        <f t="shared" si="1348"/>
        <v>0</v>
      </c>
      <c r="JZ246" s="27">
        <f t="shared" si="1348"/>
        <v>1.4210854715202004E-14</v>
      </c>
      <c r="KA246" s="27">
        <f t="shared" si="1348"/>
        <v>0</v>
      </c>
      <c r="KB246" s="27">
        <f t="shared" si="1348"/>
        <v>0</v>
      </c>
      <c r="KC246" s="27">
        <f t="shared" si="1348"/>
        <v>0</v>
      </c>
      <c r="KD246" s="27">
        <f t="shared" si="1348"/>
        <v>0</v>
      </c>
      <c r="KE246" s="27">
        <f t="shared" si="1348"/>
        <v>0</v>
      </c>
      <c r="KF246" s="27">
        <f t="shared" si="1348"/>
        <v>0</v>
      </c>
      <c r="KG246" s="27">
        <f t="shared" si="1348"/>
        <v>0</v>
      </c>
      <c r="KH246" s="27">
        <f t="shared" si="1348"/>
        <v>0</v>
      </c>
      <c r="KI246" s="27">
        <f t="shared" si="1348"/>
        <v>0</v>
      </c>
      <c r="KJ246" s="27">
        <f t="shared" si="1348"/>
        <v>0</v>
      </c>
      <c r="KK246" s="27">
        <f t="shared" si="1348"/>
        <v>0</v>
      </c>
      <c r="KL246" s="27">
        <f t="shared" si="1348"/>
        <v>0</v>
      </c>
      <c r="KM246" s="27">
        <f t="shared" si="1348"/>
        <v>0</v>
      </c>
      <c r="KN246" s="27">
        <f t="shared" si="1348"/>
        <v>0</v>
      </c>
      <c r="KO246" s="27">
        <f t="shared" si="1348"/>
        <v>1.4210854715202004E-14</v>
      </c>
      <c r="KP246" s="27">
        <f t="shared" si="1348"/>
        <v>0</v>
      </c>
      <c r="KQ246" s="27">
        <f t="shared" si="1348"/>
        <v>0</v>
      </c>
      <c r="KR246" s="27">
        <f t="shared" si="1348"/>
        <v>0</v>
      </c>
      <c r="KS246" s="27">
        <f t="shared" si="1348"/>
        <v>0</v>
      </c>
      <c r="KT246" s="27">
        <f t="shared" si="1348"/>
        <v>0</v>
      </c>
      <c r="KU246" s="27">
        <f t="shared" si="1348"/>
        <v>0</v>
      </c>
      <c r="KV246" s="27">
        <f t="shared" si="1348"/>
        <v>0</v>
      </c>
      <c r="KW246" s="27">
        <f t="shared" si="1348"/>
        <v>0</v>
      </c>
      <c r="KX246" s="27">
        <f t="shared" si="1348"/>
        <v>0</v>
      </c>
      <c r="KY246" s="27">
        <f t="shared" si="1348"/>
        <v>0</v>
      </c>
      <c r="KZ246" s="27">
        <f t="shared" si="1348"/>
        <v>0</v>
      </c>
      <c r="LA246" s="27">
        <f t="shared" si="1348"/>
        <v>0</v>
      </c>
      <c r="LB246" s="27">
        <f t="shared" si="1348"/>
        <v>0</v>
      </c>
      <c r="LC246" s="27">
        <f t="shared" si="1348"/>
        <v>0</v>
      </c>
      <c r="LD246" s="27">
        <f t="shared" si="1348"/>
        <v>2.8421709430404007E-14</v>
      </c>
      <c r="LE246" s="27">
        <f t="shared" si="1348"/>
        <v>2.8421709430404007E-14</v>
      </c>
      <c r="LF246" s="27">
        <f t="shared" si="1348"/>
        <v>2.8421709430404007E-14</v>
      </c>
      <c r="LG246" s="27">
        <f t="shared" si="1348"/>
        <v>0</v>
      </c>
      <c r="LH246" s="27">
        <f t="shared" si="1348"/>
        <v>0</v>
      </c>
      <c r="LI246" s="27">
        <f t="shared" si="1348"/>
        <v>0</v>
      </c>
      <c r="LJ246" s="27">
        <f t="shared" si="1348"/>
        <v>0</v>
      </c>
      <c r="LK246" s="27">
        <f t="shared" si="1348"/>
        <v>0</v>
      </c>
      <c r="LL246" s="27">
        <f t="shared" si="1348"/>
        <v>0</v>
      </c>
      <c r="LM246" s="27">
        <f t="shared" si="1348"/>
        <v>0</v>
      </c>
      <c r="LN246" s="27">
        <f t="shared" si="1348"/>
        <v>0</v>
      </c>
      <c r="LO246" s="27">
        <f t="shared" si="1348"/>
        <v>0</v>
      </c>
      <c r="LP246" s="27">
        <f t="shared" si="1348"/>
        <v>0</v>
      </c>
      <c r="LQ246" s="27">
        <f t="shared" si="1348"/>
        <v>0</v>
      </c>
      <c r="LR246" s="27">
        <f t="shared" si="1348"/>
        <v>0</v>
      </c>
      <c r="LS246" s="27">
        <f t="shared" si="1348"/>
        <v>0</v>
      </c>
      <c r="LT246" s="27">
        <f t="shared" si="1348"/>
        <v>0</v>
      </c>
      <c r="LU246" s="27">
        <f t="shared" si="1348"/>
        <v>0</v>
      </c>
      <c r="LV246" s="27">
        <f t="shared" si="1348"/>
        <v>0</v>
      </c>
      <c r="LW246" s="27">
        <f t="shared" si="1348"/>
        <v>0</v>
      </c>
      <c r="LX246" s="27">
        <f t="shared" si="1348"/>
        <v>0</v>
      </c>
      <c r="LY246" s="27">
        <f t="shared" si="1348"/>
        <v>2.8421709430404007E-14</v>
      </c>
      <c r="LZ246" s="27">
        <f t="shared" si="1348"/>
        <v>2.8421709430404007E-14</v>
      </c>
      <c r="MA246" s="27">
        <f t="shared" si="1348"/>
        <v>2.8421709430404007E-14</v>
      </c>
      <c r="MB246" s="27">
        <f t="shared" si="1348"/>
        <v>0</v>
      </c>
      <c r="MC246" s="27">
        <f t="shared" si="1348"/>
        <v>0</v>
      </c>
      <c r="MD246" s="27">
        <f t="shared" si="1348"/>
        <v>0</v>
      </c>
      <c r="ME246" s="27">
        <f t="shared" si="1348"/>
        <v>2.8421709430404007E-14</v>
      </c>
      <c r="MF246" s="27">
        <f t="shared" si="1348"/>
        <v>5.6843418860808015E-14</v>
      </c>
      <c r="MG246" s="27">
        <f t="shared" si="1348"/>
        <v>5.6843418860808015E-14</v>
      </c>
      <c r="MH246" s="27">
        <f t="shared" si="1348"/>
        <v>5.6843418860808015E-14</v>
      </c>
      <c r="MI246" s="27">
        <f t="shared" ref="MI246:NV246" si="1349">MH246+MI228+MI238-MI244</f>
        <v>0</v>
      </c>
      <c r="MJ246" s="27">
        <f t="shared" si="1349"/>
        <v>0</v>
      </c>
      <c r="MK246" s="27">
        <f t="shared" si="1349"/>
        <v>0</v>
      </c>
      <c r="ML246" s="27">
        <f t="shared" si="1349"/>
        <v>0</v>
      </c>
      <c r="MM246" s="27">
        <f t="shared" si="1349"/>
        <v>0</v>
      </c>
      <c r="MN246" s="27">
        <f t="shared" si="1349"/>
        <v>0</v>
      </c>
      <c r="MO246" s="27">
        <f t="shared" si="1349"/>
        <v>0</v>
      </c>
      <c r="MP246" s="27">
        <f t="shared" si="1349"/>
        <v>0</v>
      </c>
      <c r="MQ246" s="27">
        <f t="shared" si="1349"/>
        <v>0</v>
      </c>
      <c r="MR246" s="27">
        <f t="shared" si="1349"/>
        <v>0</v>
      </c>
      <c r="MS246" s="27">
        <f t="shared" si="1349"/>
        <v>0</v>
      </c>
      <c r="MT246" s="27">
        <f t="shared" si="1349"/>
        <v>0</v>
      </c>
      <c r="MU246" s="27">
        <f t="shared" si="1349"/>
        <v>0</v>
      </c>
      <c r="MV246" s="27">
        <f t="shared" si="1349"/>
        <v>0</v>
      </c>
      <c r="MW246" s="27">
        <f t="shared" si="1349"/>
        <v>0</v>
      </c>
      <c r="MX246" s="27">
        <f t="shared" si="1349"/>
        <v>0</v>
      </c>
      <c r="MY246" s="27">
        <f t="shared" si="1349"/>
        <v>0</v>
      </c>
      <c r="MZ246" s="27">
        <f t="shared" si="1349"/>
        <v>0</v>
      </c>
      <c r="NA246" s="27">
        <f t="shared" si="1349"/>
        <v>0</v>
      </c>
      <c r="NB246" s="27">
        <f t="shared" si="1349"/>
        <v>0</v>
      </c>
      <c r="NC246" s="27">
        <f t="shared" si="1349"/>
        <v>0</v>
      </c>
      <c r="ND246" s="27">
        <f t="shared" si="1349"/>
        <v>0</v>
      </c>
      <c r="NE246" s="27">
        <f t="shared" si="1349"/>
        <v>0</v>
      </c>
      <c r="NF246" s="27">
        <f t="shared" si="1349"/>
        <v>0</v>
      </c>
      <c r="NG246" s="27">
        <f t="shared" si="1349"/>
        <v>0</v>
      </c>
      <c r="NH246" s="27">
        <f t="shared" si="1349"/>
        <v>0</v>
      </c>
      <c r="NI246" s="27">
        <f t="shared" si="1349"/>
        <v>0</v>
      </c>
      <c r="NJ246" s="27">
        <f t="shared" si="1349"/>
        <v>0</v>
      </c>
      <c r="NK246" s="27">
        <f t="shared" si="1349"/>
        <v>0</v>
      </c>
      <c r="NL246" s="27">
        <f t="shared" si="1349"/>
        <v>0</v>
      </c>
      <c r="NM246" s="27">
        <f t="shared" si="1349"/>
        <v>0</v>
      </c>
      <c r="NN246" s="27">
        <f t="shared" si="1349"/>
        <v>0</v>
      </c>
      <c r="NO246" s="27">
        <f t="shared" si="1349"/>
        <v>0</v>
      </c>
      <c r="NP246" s="27">
        <f t="shared" si="1349"/>
        <v>0</v>
      </c>
      <c r="NQ246" s="27">
        <f t="shared" si="1349"/>
        <v>0</v>
      </c>
      <c r="NR246" s="27">
        <f t="shared" si="1349"/>
        <v>0</v>
      </c>
      <c r="NS246" s="27">
        <f t="shared" si="1349"/>
        <v>0</v>
      </c>
      <c r="NT246" s="27">
        <f t="shared" si="1349"/>
        <v>0</v>
      </c>
      <c r="NU246" s="27">
        <f t="shared" si="1349"/>
        <v>0</v>
      </c>
      <c r="NV246" s="27">
        <f t="shared" si="1349"/>
        <v>0</v>
      </c>
    </row>
    <row r="247" spans="1:386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8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</row>
    <row r="248" spans="1:386" s="7" customFormat="1" x14ac:dyDescent="0.25">
      <c r="A248" s="5"/>
      <c r="B248" s="5"/>
      <c r="C248" s="5"/>
      <c r="D248" s="5" t="s">
        <v>174</v>
      </c>
      <c r="E248" s="5"/>
      <c r="F248" s="5"/>
      <c r="G248" s="5" t="str">
        <f>KPI!F101</f>
        <v>Начислено процентов по овердрафту на конец периода</v>
      </c>
      <c r="H248" s="5"/>
      <c r="I248" s="5"/>
      <c r="J248" s="20" t="str">
        <f>IF($G248="","",INDEX(KPI!$H$11:$H$121,SUMIFS(KPI!$E$11:$E$121,KPI!$F$11:$F$121,$G248)))</f>
        <v>тыс.руб.</v>
      </c>
      <c r="K248" s="5"/>
      <c r="L248" s="5"/>
      <c r="M248" s="5"/>
      <c r="N248" s="5"/>
      <c r="O248" s="5"/>
      <c r="P248" s="5"/>
      <c r="Q248" s="5"/>
      <c r="R248" s="5"/>
      <c r="S248" s="5"/>
      <c r="T248" s="27"/>
      <c r="U248" s="27">
        <f>SUM($U242:U242)-SUM($U244:U244)</f>
        <v>0</v>
      </c>
      <c r="V248" s="27">
        <f>SUM($U242:V242)-SUM($U244:V244)</f>
        <v>0</v>
      </c>
      <c r="W248" s="27">
        <f>SUM($U242:W242)-SUM($U244:W244)</f>
        <v>0</v>
      </c>
      <c r="X248" s="27">
        <f>SUM($U242:X242)-SUM($U244:X244)</f>
        <v>0</v>
      </c>
      <c r="Y248" s="27">
        <f>SUM($U242:Y242)-SUM($U244:Y244)</f>
        <v>0</v>
      </c>
      <c r="Z248" s="27">
        <f>SUM($U242:Z242)-SUM($U244:Z244)</f>
        <v>0</v>
      </c>
      <c r="AA248" s="27">
        <f>SUM($U242:AA242)-SUM($U244:AA244)</f>
        <v>0</v>
      </c>
      <c r="AB248" s="27">
        <f>SUM($U242:AB242)-SUM($U244:AB244)</f>
        <v>0</v>
      </c>
      <c r="AC248" s="27">
        <f>SUM($U242:AC242)-SUM($U244:AC244)</f>
        <v>0</v>
      </c>
      <c r="AD248" s="27">
        <f>SUM($U242:AD242)-SUM($U244:AD244)</f>
        <v>0</v>
      </c>
      <c r="AE248" s="27">
        <f>SUM($U242:AE242)-SUM($U244:AE244)</f>
        <v>0</v>
      </c>
      <c r="AF248" s="27">
        <f>SUM($U242:AF242)-SUM($U244:AF244)</f>
        <v>0</v>
      </c>
      <c r="AG248" s="27">
        <f>SUM($U242:AG242)-SUM($U244:AG244)</f>
        <v>0</v>
      </c>
      <c r="AH248" s="27">
        <f>SUM($U242:AH242)-SUM($U244:AH244)</f>
        <v>0</v>
      </c>
      <c r="AI248" s="27">
        <f>SUM($U242:AI242)-SUM($U244:AI244)</f>
        <v>0</v>
      </c>
      <c r="AJ248" s="27">
        <f>SUM($U242:AJ242)-SUM($U244:AJ244)</f>
        <v>0</v>
      </c>
      <c r="AK248" s="27">
        <f>SUM($U242:AK242)-SUM($U244:AK244)</f>
        <v>0</v>
      </c>
      <c r="AL248" s="27">
        <f>SUM($U242:AL242)-SUM($U244:AL244)</f>
        <v>0</v>
      </c>
      <c r="AM248" s="27">
        <f>SUM($U242:AM242)-SUM($U244:AM244)</f>
        <v>0</v>
      </c>
      <c r="AN248" s="27">
        <f>SUM($U242:AN242)-SUM($U244:AN244)</f>
        <v>0</v>
      </c>
      <c r="AO248" s="27">
        <f>SUM($U242:AO242)-SUM($U244:AO244)</f>
        <v>0</v>
      </c>
      <c r="AP248" s="27">
        <f>SUM($U242:AP242)-SUM($U244:AP244)</f>
        <v>0</v>
      </c>
      <c r="AQ248" s="27">
        <f>SUM($U242:AQ242)-SUM($U244:AQ244)</f>
        <v>0</v>
      </c>
      <c r="AR248" s="27">
        <f>SUM($U242:AR242)-SUM($U244:AR244)</f>
        <v>0</v>
      </c>
      <c r="AS248" s="27">
        <f>SUM($U242:AS242)-SUM($U244:AS244)</f>
        <v>0</v>
      </c>
      <c r="AT248" s="27">
        <f>SUM($U242:AT242)-SUM($U244:AT244)</f>
        <v>0</v>
      </c>
      <c r="AU248" s="27">
        <f>SUM($U242:AU242)-SUM($U244:AU244)</f>
        <v>0</v>
      </c>
      <c r="AV248" s="27">
        <f>SUM($U242:AV242)-SUM($U244:AV244)</f>
        <v>0</v>
      </c>
      <c r="AW248" s="27">
        <f>SUM($U242:AW242)-SUM($U244:AW244)</f>
        <v>0</v>
      </c>
      <c r="AX248" s="27">
        <f>SUM($U242:AX242)-SUM($U244:AX244)</f>
        <v>0</v>
      </c>
      <c r="AY248" s="27">
        <f>SUM($U242:AY242)-SUM($U244:AY244)</f>
        <v>0</v>
      </c>
      <c r="AZ248" s="27">
        <f>SUM($U242:AZ242)-SUM($U244:AZ244)</f>
        <v>0</v>
      </c>
      <c r="BA248" s="27">
        <f>SUM($U242:BA242)-SUM($U244:BA244)</f>
        <v>0</v>
      </c>
      <c r="BB248" s="27">
        <f>SUM($U242:BB242)-SUM($U244:BB244)</f>
        <v>0</v>
      </c>
      <c r="BC248" s="27">
        <f>SUM($U242:BC242)-SUM($U244:BC244)</f>
        <v>0</v>
      </c>
      <c r="BD248" s="27">
        <f>SUM($U242:BD242)-SUM($U244:BD244)</f>
        <v>0</v>
      </c>
      <c r="BE248" s="27">
        <f>SUM($U242:BE242)-SUM($U244:BE244)</f>
        <v>0</v>
      </c>
      <c r="BF248" s="27">
        <f>SUM($U242:BF242)-SUM($U244:BF244)</f>
        <v>0</v>
      </c>
      <c r="BG248" s="27">
        <f>SUM($U242:BG242)-SUM($U244:BG244)</f>
        <v>0</v>
      </c>
      <c r="BH248" s="27">
        <f>SUM($U242:BH242)-SUM($U244:BH244)</f>
        <v>0</v>
      </c>
      <c r="BI248" s="27">
        <f>SUM($U242:BI242)-SUM($U244:BI244)</f>
        <v>0</v>
      </c>
      <c r="BJ248" s="27">
        <f>SUM($U242:BJ242)-SUM($U244:BJ244)</f>
        <v>0</v>
      </c>
      <c r="BK248" s="27">
        <f>SUM($U242:BK242)-SUM($U244:BK244)</f>
        <v>0</v>
      </c>
      <c r="BL248" s="27">
        <f>SUM($U242:BL242)-SUM($U244:BL244)</f>
        <v>0</v>
      </c>
      <c r="BM248" s="27">
        <f>SUM($U242:BM242)-SUM($U244:BM244)</f>
        <v>0</v>
      </c>
      <c r="BN248" s="27">
        <f>SUM($U242:BN242)-SUM($U244:BN244)</f>
        <v>0</v>
      </c>
      <c r="BO248" s="27">
        <f>SUM($U242:BO242)-SUM($U244:BO244)</f>
        <v>0</v>
      </c>
      <c r="BP248" s="27">
        <f>SUM($U242:BP242)-SUM($U244:BP244)</f>
        <v>0</v>
      </c>
      <c r="BQ248" s="27">
        <f>SUM($U242:BQ242)-SUM($U244:BQ244)</f>
        <v>0</v>
      </c>
      <c r="BR248" s="27">
        <f>SUM($U242:BR242)-SUM($U244:BR244)</f>
        <v>0</v>
      </c>
      <c r="BS248" s="27">
        <f>SUM($U242:BS242)-SUM($U244:BS244)</f>
        <v>0</v>
      </c>
      <c r="BT248" s="27">
        <f>SUM($U242:BT242)-SUM($U244:BT244)</f>
        <v>0</v>
      </c>
      <c r="BU248" s="27">
        <f>SUM($U242:BU242)-SUM($U244:BU244)</f>
        <v>0</v>
      </c>
      <c r="BV248" s="27">
        <f>SUM($U242:BV242)-SUM($U244:BV244)</f>
        <v>0</v>
      </c>
      <c r="BW248" s="27">
        <f>SUM($U242:BW242)-SUM($U244:BW244)</f>
        <v>0</v>
      </c>
      <c r="BX248" s="27">
        <f>SUM($U242:BX242)-SUM($U244:BX244)</f>
        <v>0</v>
      </c>
      <c r="BY248" s="27">
        <f>SUM($U242:BY242)-SUM($U244:BY244)</f>
        <v>0</v>
      </c>
      <c r="BZ248" s="27">
        <f>SUM($U242:BZ242)-SUM($U244:BZ244)</f>
        <v>0</v>
      </c>
      <c r="CA248" s="27">
        <f>SUM($U242:CA242)-SUM($U244:CA244)</f>
        <v>0</v>
      </c>
      <c r="CB248" s="27">
        <f>SUM($U242:CB242)-SUM($U244:CB244)</f>
        <v>0</v>
      </c>
      <c r="CC248" s="27">
        <f>SUM($U242:CC242)-SUM($U244:CC244)</f>
        <v>0</v>
      </c>
      <c r="CD248" s="27">
        <f>SUM($U242:CD242)-SUM($U244:CD244)</f>
        <v>0</v>
      </c>
      <c r="CE248" s="27">
        <f>SUM($U242:CE242)-SUM($U244:CE244)</f>
        <v>0</v>
      </c>
      <c r="CF248" s="27">
        <f>SUM($U242:CF242)-SUM($U244:CF244)</f>
        <v>0</v>
      </c>
      <c r="CG248" s="27">
        <f>SUM($U242:CG242)-SUM($U244:CG244)</f>
        <v>0</v>
      </c>
      <c r="CH248" s="27">
        <f>SUM($U242:CH242)-SUM($U244:CH244)</f>
        <v>0</v>
      </c>
      <c r="CI248" s="27">
        <f>SUM($U242:CI242)-SUM($U244:CI244)</f>
        <v>0</v>
      </c>
      <c r="CJ248" s="27">
        <f>SUM($U242:CJ242)-SUM($U244:CJ244)</f>
        <v>0</v>
      </c>
      <c r="CK248" s="27">
        <f>SUM($U242:CK242)-SUM($U244:CK244)</f>
        <v>0</v>
      </c>
      <c r="CL248" s="27">
        <f>SUM($U242:CL242)-SUM($U244:CL244)</f>
        <v>0</v>
      </c>
      <c r="CM248" s="27">
        <f>SUM($U242:CM242)-SUM($U244:CM244)</f>
        <v>0</v>
      </c>
      <c r="CN248" s="27">
        <f>SUM($U242:CN242)-SUM($U244:CN244)</f>
        <v>0</v>
      </c>
      <c r="CO248" s="27">
        <f>SUM($U242:CO242)-SUM($U244:CO244)</f>
        <v>0</v>
      </c>
      <c r="CP248" s="27">
        <f>SUM($U242:CP242)-SUM($U244:CP244)</f>
        <v>0</v>
      </c>
      <c r="CQ248" s="27">
        <f>SUM($U242:CQ242)-SUM($U244:CQ244)</f>
        <v>0</v>
      </c>
      <c r="CR248" s="27">
        <f>SUM($U242:CR242)-SUM($U244:CR244)</f>
        <v>0</v>
      </c>
      <c r="CS248" s="27">
        <f>SUM($U242:CS242)-SUM($U244:CS244)</f>
        <v>0</v>
      </c>
      <c r="CT248" s="27">
        <f>SUM($U242:CT242)-SUM($U244:CT244)</f>
        <v>0</v>
      </c>
      <c r="CU248" s="27">
        <f>SUM($U242:CU242)-SUM($U244:CU244)</f>
        <v>0</v>
      </c>
      <c r="CV248" s="27">
        <f>SUM($U242:CV242)-SUM($U244:CV244)</f>
        <v>0</v>
      </c>
      <c r="CW248" s="27">
        <f>SUM($U242:CW242)-SUM($U244:CW244)</f>
        <v>0</v>
      </c>
      <c r="CX248" s="27">
        <f>SUM($U242:CX242)-SUM($U244:CX244)</f>
        <v>0</v>
      </c>
      <c r="CY248" s="27">
        <f>SUM($U242:CY242)-SUM($U244:CY244)</f>
        <v>0</v>
      </c>
      <c r="CZ248" s="27">
        <f>SUM($U242:CZ242)-SUM($U244:CZ244)</f>
        <v>0</v>
      </c>
      <c r="DA248" s="27">
        <f>SUM($U242:DA242)-SUM($U244:DA244)</f>
        <v>0</v>
      </c>
      <c r="DB248" s="27">
        <f>SUM($U242:DB242)-SUM($U244:DB244)</f>
        <v>0</v>
      </c>
      <c r="DC248" s="27">
        <f>SUM($U242:DC242)-SUM($U244:DC244)</f>
        <v>0</v>
      </c>
      <c r="DD248" s="27">
        <f>SUM($U242:DD242)-SUM($U244:DD244)</f>
        <v>0</v>
      </c>
      <c r="DE248" s="27">
        <f>SUM($U242:DE242)-SUM($U244:DE244)</f>
        <v>0</v>
      </c>
      <c r="DF248" s="27">
        <f>SUM($U242:DF242)-SUM($U244:DF244)</f>
        <v>0</v>
      </c>
      <c r="DG248" s="27">
        <f>SUM($U242:DG242)-SUM($U244:DG244)</f>
        <v>0</v>
      </c>
      <c r="DH248" s="27">
        <f>SUM($U242:DH242)-SUM($U244:DH244)</f>
        <v>0</v>
      </c>
      <c r="DI248" s="27">
        <f>SUM($U242:DI242)-SUM($U244:DI244)</f>
        <v>0</v>
      </c>
      <c r="DJ248" s="27">
        <f>SUM($U242:DJ242)-SUM($U244:DJ244)</f>
        <v>0</v>
      </c>
      <c r="DK248" s="27">
        <f>SUM($U242:DK242)-SUM($U244:DK244)</f>
        <v>0</v>
      </c>
      <c r="DL248" s="27">
        <f>SUM($U242:DL242)-SUM($U244:DL244)</f>
        <v>0</v>
      </c>
      <c r="DM248" s="27">
        <f>SUM($U242:DM242)-SUM($U244:DM244)</f>
        <v>0</v>
      </c>
      <c r="DN248" s="27">
        <f>SUM($U242:DN242)-SUM($U244:DN244)</f>
        <v>0</v>
      </c>
      <c r="DO248" s="27">
        <f>SUM($U242:DO242)-SUM($U244:DO244)</f>
        <v>0</v>
      </c>
      <c r="DP248" s="27">
        <f>SUM($U242:DP242)-SUM($U244:DP244)</f>
        <v>0</v>
      </c>
      <c r="DQ248" s="27">
        <f>SUM($U242:DQ242)-SUM($U244:DQ244)</f>
        <v>0</v>
      </c>
      <c r="DR248" s="27">
        <f>SUM($U242:DR242)-SUM($U244:DR244)</f>
        <v>0</v>
      </c>
      <c r="DS248" s="27">
        <f>SUM($U242:DS242)-SUM($U244:DS244)</f>
        <v>0</v>
      </c>
      <c r="DT248" s="27">
        <f>SUM($U242:DT242)-SUM($U244:DT244)</f>
        <v>0</v>
      </c>
      <c r="DU248" s="27">
        <f>SUM($U242:DU242)-SUM($U244:DU244)</f>
        <v>0</v>
      </c>
      <c r="DV248" s="27">
        <f>SUM($U242:DV242)-SUM($U244:DV244)</f>
        <v>0</v>
      </c>
      <c r="DW248" s="27">
        <f>SUM($U242:DW242)-SUM($U244:DW244)</f>
        <v>0</v>
      </c>
      <c r="DX248" s="27">
        <f>SUM($U242:DX242)-SUM($U244:DX244)</f>
        <v>0</v>
      </c>
      <c r="DY248" s="27">
        <f>SUM($U242:DY242)-SUM($U244:DY244)</f>
        <v>0</v>
      </c>
      <c r="DZ248" s="27">
        <f>SUM($U242:DZ242)-SUM($U244:DZ244)</f>
        <v>0</v>
      </c>
      <c r="EA248" s="27">
        <f>SUM($U242:EA242)-SUM($U244:EA244)</f>
        <v>0</v>
      </c>
      <c r="EB248" s="27">
        <f>SUM($U242:EB242)-SUM($U244:EB244)</f>
        <v>0</v>
      </c>
      <c r="EC248" s="27">
        <f>SUM($U242:EC242)-SUM($U244:EC244)</f>
        <v>0</v>
      </c>
      <c r="ED248" s="27">
        <f>SUM($U242:ED242)-SUM($U244:ED244)</f>
        <v>0</v>
      </c>
      <c r="EE248" s="27">
        <f>SUM($U242:EE242)-SUM($U244:EE244)</f>
        <v>0</v>
      </c>
      <c r="EF248" s="27">
        <f>SUM($U242:EF242)-SUM($U244:EF244)</f>
        <v>0</v>
      </c>
      <c r="EG248" s="27">
        <f>SUM($U242:EG242)-SUM($U244:EG244)</f>
        <v>0</v>
      </c>
      <c r="EH248" s="27">
        <f>SUM($U242:EH242)-SUM($U244:EH244)</f>
        <v>0</v>
      </c>
      <c r="EI248" s="27">
        <f>SUM($U242:EI242)-SUM($U244:EI244)</f>
        <v>0</v>
      </c>
      <c r="EJ248" s="27">
        <f>SUM($U242:EJ242)-SUM($U244:EJ244)</f>
        <v>0</v>
      </c>
      <c r="EK248" s="27">
        <f>SUM($U242:EK242)-SUM($U244:EK244)</f>
        <v>0</v>
      </c>
      <c r="EL248" s="27">
        <f>SUM($U242:EL242)-SUM($U244:EL244)</f>
        <v>0</v>
      </c>
      <c r="EM248" s="27">
        <f>SUM($U242:EM242)-SUM($U244:EM244)</f>
        <v>0</v>
      </c>
      <c r="EN248" s="27">
        <f>SUM($U242:EN242)-SUM($U244:EN244)</f>
        <v>0</v>
      </c>
      <c r="EO248" s="27">
        <f>SUM($U242:EO242)-SUM($U244:EO244)</f>
        <v>0</v>
      </c>
      <c r="EP248" s="27">
        <f>SUM($U242:EP242)-SUM($U244:EP244)</f>
        <v>0</v>
      </c>
      <c r="EQ248" s="27">
        <f>SUM($U242:EQ242)-SUM($U244:EQ244)</f>
        <v>0</v>
      </c>
      <c r="ER248" s="27">
        <f>SUM($U242:ER242)-SUM($U244:ER244)</f>
        <v>0</v>
      </c>
      <c r="ES248" s="27">
        <f>SUM($U242:ES242)-SUM($U244:ES244)</f>
        <v>0</v>
      </c>
      <c r="ET248" s="27">
        <f>SUM($U242:ET242)-SUM($U244:ET244)</f>
        <v>0</v>
      </c>
      <c r="EU248" s="27">
        <f>SUM($U242:EU242)-SUM($U244:EU244)</f>
        <v>0</v>
      </c>
      <c r="EV248" s="27">
        <f>SUM($U242:EV242)-SUM($U244:EV244)</f>
        <v>0</v>
      </c>
      <c r="EW248" s="27">
        <f>SUM($U242:EW242)-SUM($U244:EW244)</f>
        <v>0</v>
      </c>
      <c r="EX248" s="27">
        <f>SUM($U242:EX242)-SUM($U244:EX244)</f>
        <v>0</v>
      </c>
      <c r="EY248" s="27">
        <f>SUM($U242:EY242)-SUM($U244:EY244)</f>
        <v>0</v>
      </c>
      <c r="EZ248" s="27">
        <f>SUM($U242:EZ242)-SUM($U244:EZ244)</f>
        <v>0</v>
      </c>
      <c r="FA248" s="27">
        <f>SUM($U242:FA242)-SUM($U244:FA244)</f>
        <v>0</v>
      </c>
      <c r="FB248" s="27">
        <f>SUM($U242:FB242)-SUM($U244:FB244)</f>
        <v>2.0553999936993157E-2</v>
      </c>
      <c r="FC248" s="27">
        <f>SUM($U242:FC242)-SUM($U244:FC244)</f>
        <v>8.6732954245570981E-2</v>
      </c>
      <c r="FD248" s="27">
        <f>SUM($U242:FD242)-SUM($U244:FD244)</f>
        <v>0</v>
      </c>
      <c r="FE248" s="27">
        <f>SUM($U242:FE242)-SUM($U244:FE244)</f>
        <v>0</v>
      </c>
      <c r="FF248" s="27">
        <f>SUM($U242:FF242)-SUM($U244:FF244)</f>
        <v>0</v>
      </c>
      <c r="FG248" s="27">
        <f>SUM($U242:FG242)-SUM($U244:FG244)</f>
        <v>0</v>
      </c>
      <c r="FH248" s="27">
        <f>SUM($U242:FH242)-SUM($U244:FH244)</f>
        <v>0</v>
      </c>
      <c r="FI248" s="27">
        <f>SUM($U242:FI242)-SUM($U244:FI244)</f>
        <v>0</v>
      </c>
      <c r="FJ248" s="27">
        <f>SUM($U242:FJ242)-SUM($U244:FJ244)</f>
        <v>0</v>
      </c>
      <c r="FK248" s="27">
        <f>SUM($U242:FK242)-SUM($U244:FK244)</f>
        <v>0</v>
      </c>
      <c r="FL248" s="27">
        <f>SUM($U242:FL242)-SUM($U244:FL244)</f>
        <v>7.6036534766109803E-2</v>
      </c>
      <c r="FM248" s="27">
        <f>SUM($U242:FM242)-SUM($U244:FM244)</f>
        <v>0</v>
      </c>
      <c r="FN248" s="27">
        <f>SUM($U242:FN242)-SUM($U244:FN244)</f>
        <v>0</v>
      </c>
      <c r="FO248" s="27">
        <f>SUM($U242:FO242)-SUM($U244:FO244)</f>
        <v>0</v>
      </c>
      <c r="FP248" s="27">
        <f>SUM($U242:FP242)-SUM($U244:FP244)</f>
        <v>5.1194366114923062E-2</v>
      </c>
      <c r="FQ248" s="27">
        <f>SUM($U242:FQ242)-SUM($U244:FQ244)</f>
        <v>0.14125059735552914</v>
      </c>
      <c r="FR248" s="27">
        <f>SUM($U242:FR242)-SUM($U244:FR244)</f>
        <v>0</v>
      </c>
      <c r="FS248" s="27">
        <f>SUM($U242:FS242)-SUM($U244:FS244)</f>
        <v>0</v>
      </c>
      <c r="FT248" s="27">
        <f>SUM($U242:FT242)-SUM($U244:FT244)</f>
        <v>0</v>
      </c>
      <c r="FU248" s="27">
        <f>SUM($U242:FU242)-SUM($U244:FU244)</f>
        <v>0</v>
      </c>
      <c r="FV248" s="27">
        <f>SUM($U242:FV242)-SUM($U244:FV244)</f>
        <v>0</v>
      </c>
      <c r="FW248" s="27">
        <f>SUM($U242:FW242)-SUM($U244:FW244)</f>
        <v>2.4748670307085718E-2</v>
      </c>
      <c r="FX248" s="27">
        <f>SUM($U242:FX242)-SUM($U244:FX244)</f>
        <v>8.8813480374086873E-2</v>
      </c>
      <c r="FY248" s="27">
        <f>SUM($U242:FY242)-SUM($U244:FY244)</f>
        <v>0</v>
      </c>
      <c r="FZ248" s="27">
        <f>SUM($U242:FZ242)-SUM($U244:FZ244)</f>
        <v>0</v>
      </c>
      <c r="GA248" s="27">
        <f>SUM($U242:GA242)-SUM($U244:GA244)</f>
        <v>0</v>
      </c>
      <c r="GB248" s="27">
        <f>SUM($U242:GB242)-SUM($U244:GB244)</f>
        <v>0</v>
      </c>
      <c r="GC248" s="27">
        <f>SUM($U242:GC242)-SUM($U244:GC244)</f>
        <v>0</v>
      </c>
      <c r="GD248" s="27">
        <f>SUM($U242:GD242)-SUM($U244:GD244)</f>
        <v>0</v>
      </c>
      <c r="GE248" s="27">
        <f>SUM($U242:GE242)-SUM($U244:GE244)</f>
        <v>0</v>
      </c>
      <c r="GF248" s="27">
        <f>SUM($U242:GF242)-SUM($U244:GF244)</f>
        <v>0.24404480064422507</v>
      </c>
      <c r="GG248" s="27">
        <f>SUM($U242:GG242)-SUM($U244:GG244)</f>
        <v>0</v>
      </c>
      <c r="GH248" s="27">
        <f>SUM($U242:GH242)-SUM($U244:GH244)</f>
        <v>0</v>
      </c>
      <c r="GI248" s="27">
        <f>SUM($U242:GI242)-SUM($U244:GI244)</f>
        <v>0</v>
      </c>
      <c r="GJ248" s="27">
        <f>SUM($U242:GJ242)-SUM($U244:GJ244)</f>
        <v>0</v>
      </c>
      <c r="GK248" s="27">
        <f>SUM($U242:GK242)-SUM($U244:GK244)</f>
        <v>0.15000078979917264</v>
      </c>
      <c r="GL248" s="27">
        <f>SUM($U242:GL242)-SUM($U244:GL244)</f>
        <v>0.33953303432842441</v>
      </c>
      <c r="GM248" s="27">
        <f>SUM($U242:GM242)-SUM($U244:GM244)</f>
        <v>0</v>
      </c>
      <c r="GN248" s="27">
        <f>SUM($U242:GN242)-SUM($U244:GN244)</f>
        <v>0</v>
      </c>
      <c r="GO248" s="27">
        <f>SUM($U242:GO242)-SUM($U244:GO244)</f>
        <v>0</v>
      </c>
      <c r="GP248" s="27">
        <f>SUM($U242:GP242)-SUM($U244:GP244)</f>
        <v>0.22473175927485922</v>
      </c>
      <c r="GQ248" s="27">
        <f>SUM($U242:GQ242)-SUM($U244:GQ244)</f>
        <v>0</v>
      </c>
      <c r="GR248" s="27">
        <f>SUM($U242:GR242)-SUM($U244:GR244)</f>
        <v>0.23253455132458711</v>
      </c>
      <c r="GS248" s="27">
        <f>SUM($U242:GS242)-SUM($U244:GS244)</f>
        <v>0.5046005573792538</v>
      </c>
      <c r="GT248" s="27">
        <f>SUM($U242:GT242)-SUM($U244:GT244)</f>
        <v>0</v>
      </c>
      <c r="GU248" s="27">
        <f>SUM($U242:GU242)-SUM($U244:GU244)</f>
        <v>0</v>
      </c>
      <c r="GV248" s="27">
        <f>SUM($U242:GV242)-SUM($U244:GV244)</f>
        <v>0</v>
      </c>
      <c r="GW248" s="27">
        <f>SUM($U242:GW242)-SUM($U244:GW244)</f>
        <v>0</v>
      </c>
      <c r="GX248" s="27">
        <f>SUM($U242:GX242)-SUM($U244:GX244)</f>
        <v>0</v>
      </c>
      <c r="GY248" s="27">
        <f>SUM($U242:GY242)-SUM($U244:GY244)</f>
        <v>0.12707358572793126</v>
      </c>
      <c r="GZ248" s="27">
        <f>SUM($U242:GZ242)-SUM($U244:GZ244)</f>
        <v>0.29382469175971249</v>
      </c>
      <c r="HA248" s="27">
        <f>SUM($U242:HA242)-SUM($U244:HA244)</f>
        <v>0.46823593991206458</v>
      </c>
      <c r="HB248" s="27">
        <f>SUM($U242:HB242)-SUM($U244:HB244)</f>
        <v>0</v>
      </c>
      <c r="HC248" s="27">
        <f>SUM($U242:HC242)-SUM($U244:HC244)</f>
        <v>0</v>
      </c>
      <c r="HD248" s="27">
        <f>SUM($U242:HD242)-SUM($U244:HD244)</f>
        <v>0</v>
      </c>
      <c r="HE248" s="27">
        <f>SUM($U242:HE242)-SUM($U244:HE244)</f>
        <v>0</v>
      </c>
      <c r="HF248" s="27">
        <f>SUM($U242:HF242)-SUM($U244:HF244)</f>
        <v>7.5792646275926856E-2</v>
      </c>
      <c r="HG248" s="27">
        <f>SUM($U242:HG242)-SUM($U244:HG244)</f>
        <v>0.19131819605242484</v>
      </c>
      <c r="HH248" s="27">
        <f>SUM($U242:HH242)-SUM($U244:HH244)</f>
        <v>0</v>
      </c>
      <c r="HI248" s="27">
        <f>SUM($U242:HI242)-SUM($U244:HI244)</f>
        <v>0</v>
      </c>
      <c r="HJ248" s="27">
        <f>SUM($U242:HJ242)-SUM($U244:HJ244)</f>
        <v>0</v>
      </c>
      <c r="HK248" s="27">
        <f>SUM($U242:HK242)-SUM($U244:HK244)</f>
        <v>0.25634407309752749</v>
      </c>
      <c r="HL248" s="27">
        <f>SUM($U242:HL242)-SUM($U244:HL244)</f>
        <v>0</v>
      </c>
      <c r="HM248" s="27">
        <f>SUM($U242:HM242)-SUM($U244:HM244)</f>
        <v>0.30220406095432395</v>
      </c>
      <c r="HN248" s="27">
        <f>SUM($U242:HN242)-SUM($U244:HN244)</f>
        <v>0.6640628826103665</v>
      </c>
      <c r="HO248" s="27">
        <f>SUM($U242:HO242)-SUM($U244:HO244)</f>
        <v>0</v>
      </c>
      <c r="HP248" s="27">
        <f>SUM($U242:HP242)-SUM($U244:HP244)</f>
        <v>0</v>
      </c>
      <c r="HQ248" s="27">
        <f>SUM($U242:HQ242)-SUM($U244:HQ244)</f>
        <v>0</v>
      </c>
      <c r="HR248" s="27">
        <f>SUM($U242:HR242)-SUM($U244:HR244)</f>
        <v>0.26212563963750846</v>
      </c>
      <c r="HS248" s="27">
        <f>SUM($U242:HS242)-SUM($U244:HS244)</f>
        <v>0.52565825391116228</v>
      </c>
      <c r="HT248" s="27">
        <f>SUM($U242:HT242)-SUM($U244:HT244)</f>
        <v>0.83751337478817511</v>
      </c>
      <c r="HU248" s="27">
        <f>SUM($U242:HU242)-SUM($U244:HU244)</f>
        <v>1.3975478465308395</v>
      </c>
      <c r="HV248" s="27">
        <f>SUM($U242:HV242)-SUM($U244:HV244)</f>
        <v>0</v>
      </c>
      <c r="HW248" s="27">
        <f>SUM($U242:HW242)-SUM($U244:HW244)</f>
        <v>0</v>
      </c>
      <c r="HX248" s="27">
        <f>SUM($U242:HX242)-SUM($U244:HX244)</f>
        <v>0</v>
      </c>
      <c r="HY248" s="27">
        <f>SUM($U242:HY242)-SUM($U244:HY244)</f>
        <v>0.46084590322676888</v>
      </c>
      <c r="HZ248" s="27">
        <f>SUM($U242:HZ242)-SUM($U244:HZ244)</f>
        <v>0.92309878108968135</v>
      </c>
      <c r="IA248" s="27">
        <f>SUM($U242:IA242)-SUM($U244:IA244)</f>
        <v>1.4340064647362798</v>
      </c>
      <c r="IB248" s="27">
        <f>SUM($U242:IB242)-SUM($U244:IB244)</f>
        <v>2.0049686784959651</v>
      </c>
      <c r="IC248" s="27">
        <f>SUM($U242:IC242)-SUM($U244:IC244)</f>
        <v>0</v>
      </c>
      <c r="ID248" s="27">
        <f>SUM($U242:ID242)-SUM($U244:ID244)</f>
        <v>0</v>
      </c>
      <c r="IE248" s="27">
        <f>SUM($U242:IE242)-SUM($U244:IE244)</f>
        <v>0</v>
      </c>
      <c r="IF248" s="27">
        <f>SUM($U242:IF242)-SUM($U244:IF244)</f>
        <v>0.5270694288960005</v>
      </c>
      <c r="IG248" s="27">
        <f>SUM($U242:IG242)-SUM($U244:IG244)</f>
        <v>1.0559456018395128</v>
      </c>
      <c r="IH248" s="27">
        <f>SUM($U242:IH242)-SUM($U244:IH244)</f>
        <v>1.6335440507977523</v>
      </c>
      <c r="II248" s="27">
        <f>SUM($U242:II242)-SUM($U244:II244)</f>
        <v>2.2711970298690787</v>
      </c>
      <c r="IJ248" s="27">
        <f>SUM($U242:IJ242)-SUM($U244:IJ244)</f>
        <v>0</v>
      </c>
      <c r="IK248" s="27">
        <f>SUM($U242:IK242)-SUM($U244:IK244)</f>
        <v>0</v>
      </c>
      <c r="IL248" s="27">
        <f>SUM($U242:IL242)-SUM($U244:IL244)</f>
        <v>0</v>
      </c>
      <c r="IM248" s="27">
        <f>SUM($U242:IM242)-SUM($U244:IM244)</f>
        <v>0.53985306343716033</v>
      </c>
      <c r="IN248" s="27">
        <f>SUM($U242:IN242)-SUM($U244:IN244)</f>
        <v>1.0814675419054396</v>
      </c>
      <c r="IO248" s="27">
        <f>SUM($U242:IO242)-SUM($U244:IO244)</f>
        <v>1.6717589673720532</v>
      </c>
      <c r="IP248" s="27">
        <f>SUM($U242:IP242)-SUM($U244:IP244)</f>
        <v>2.6485309051244563</v>
      </c>
      <c r="IQ248" s="27">
        <f>SUM($U242:IQ242)-SUM($U244:IQ244)</f>
        <v>0</v>
      </c>
      <c r="IR248" s="27">
        <f>SUM($U242:IR242)-SUM($U244:IR244)</f>
        <v>0</v>
      </c>
      <c r="IS248" s="27">
        <f>SUM($U242:IS242)-SUM($U244:IS244)</f>
        <v>0.91090285920496683</v>
      </c>
      <c r="IT248" s="27">
        <f>SUM($U242:IT242)-SUM($U244:IT244)</f>
        <v>1.8580052287531004</v>
      </c>
      <c r="IU248" s="27">
        <f>SUM($U242:IU242)-SUM($U244:IU244)</f>
        <v>2.8418283923329284</v>
      </c>
      <c r="IV248" s="27">
        <f>SUM($U242:IV242)-SUM($U244:IV244)</f>
        <v>3.9106953478706785</v>
      </c>
      <c r="IW248" s="27">
        <f>SUM($U242:IW242)-SUM($U244:IW244)</f>
        <v>5.0750317691368423</v>
      </c>
      <c r="IX248" s="27">
        <f>SUM($U242:IX242)-SUM($U244:IX244)</f>
        <v>0</v>
      </c>
      <c r="IY248" s="27">
        <f>SUM($U242:IY242)-SUM($U244:IY244)</f>
        <v>0</v>
      </c>
      <c r="IZ248" s="27">
        <f>SUM($U242:IZ242)-SUM($U244:IZ244)</f>
        <v>1.2881405809028657</v>
      </c>
      <c r="JA248" s="27">
        <f>SUM($U242:JA242)-SUM($U244:JA244)</f>
        <v>2.612480672148898</v>
      </c>
      <c r="JB248" s="27">
        <f>SUM($U242:JB242)-SUM($U244:JB244)</f>
        <v>3.9735415574266213</v>
      </c>
      <c r="JC248" s="27">
        <f>SUM($U242:JC242)-SUM($U244:JC244)</f>
        <v>5.4196462346622667</v>
      </c>
      <c r="JD248" s="27">
        <f>SUM($U242:JD242)-SUM($U244:JD244)</f>
        <v>6.9612203776263328</v>
      </c>
      <c r="JE248" s="27">
        <f>SUM($U242:JE242)-SUM($U244:JE244)</f>
        <v>0</v>
      </c>
      <c r="JF248" s="27">
        <f>SUM($U242:JF242)-SUM($U244:JF244)</f>
        <v>0</v>
      </c>
      <c r="JG248" s="27">
        <f>SUM($U242:JG242)-SUM($U244:JG244)</f>
        <v>1.4777338936352606</v>
      </c>
      <c r="JH248" s="27">
        <f>SUM($U242:JH242)-SUM($U244:JH244)</f>
        <v>2.9913278532842895</v>
      </c>
      <c r="JI248" s="27">
        <f>SUM($U242:JI242)-SUM($U244:JI244)</f>
        <v>4.5954015232913505</v>
      </c>
      <c r="JJ248" s="27">
        <f>SUM($U242:JJ242)-SUM($U244:JJ244)</f>
        <v>6.2841795409269352</v>
      </c>
      <c r="JK248" s="27">
        <f>SUM($U242:JK242)-SUM($U244:JK244)</f>
        <v>8.068087579961535</v>
      </c>
      <c r="JL248" s="27">
        <f>SUM($U242:JL242)-SUM($U244:JL244)</f>
        <v>0</v>
      </c>
      <c r="JM248" s="27">
        <f>SUM($U242:JM242)-SUM($U244:JM244)</f>
        <v>0</v>
      </c>
      <c r="JN248" s="27">
        <f>SUM($U242:JN242)-SUM($U244:JN244)</f>
        <v>1.720448199202373</v>
      </c>
      <c r="JO248" s="27">
        <f>SUM($U242:JO242)-SUM($U244:JO244)</f>
        <v>3.4767564644185143</v>
      </c>
      <c r="JP248" s="27">
        <f>SUM($U242:JP242)-SUM($U244:JP244)</f>
        <v>5.2694617178476051</v>
      </c>
      <c r="JQ248" s="27">
        <f>SUM($U242:JQ242)-SUM($U244:JQ244)</f>
        <v>7.1468869574158731</v>
      </c>
      <c r="JR248" s="27">
        <f>SUM($U242:JR242)-SUM($U244:JR244)</f>
        <v>9.1194578568938098</v>
      </c>
      <c r="JS248" s="27">
        <f>SUM($U242:JS242)-SUM($U244:JS244)</f>
        <v>11.343348701125926</v>
      </c>
      <c r="JT248" s="27">
        <f>SUM($U242:JT242)-SUM($U244:JT244)</f>
        <v>0</v>
      </c>
      <c r="JU248" s="27">
        <f>SUM($U242:JU242)-SUM($U244:JU244)</f>
        <v>2.2152664096374508</v>
      </c>
      <c r="JV248" s="27">
        <f>SUM($U242:JV242)-SUM($U244:JV244)</f>
        <v>4.4770219440959949</v>
      </c>
      <c r="JW248" s="27">
        <f>SUM($U242:JW242)-SUM($U244:JW244)</f>
        <v>6.7858035255748206</v>
      </c>
      <c r="JX248" s="27">
        <f>SUM($U242:JX242)-SUM($U244:JX244)</f>
        <v>9.2048912704058949</v>
      </c>
      <c r="JY248" s="27">
        <f>SUM($U242:JY242)-SUM($U244:JY244)</f>
        <v>11.745023622572816</v>
      </c>
      <c r="JZ248" s="27">
        <f>SUM($U242:JZ242)-SUM($U244:JZ244)</f>
        <v>0</v>
      </c>
      <c r="KA248" s="27">
        <f>SUM($U242:KA242)-SUM($U244:KA244)</f>
        <v>0</v>
      </c>
      <c r="KB248" s="27">
        <f>SUM($U242:KB242)-SUM($U244:KB244)</f>
        <v>2.4592272591952877</v>
      </c>
      <c r="KC248" s="27">
        <f>SUM($U242:KC242)-SUM($U244:KC244)</f>
        <v>5.1534682333756052</v>
      </c>
      <c r="KD248" s="27">
        <f>SUM($U242:KD242)-SUM($U244:KD244)</f>
        <v>7.8947352545762044</v>
      </c>
      <c r="KE248" s="27">
        <f>SUM($U242:KE242)-SUM($U244:KE244)</f>
        <v>10.746308439129052</v>
      </c>
      <c r="KF248" s="27">
        <f>SUM($U242:KF242)-SUM($U244:KF244)</f>
        <v>13.718926231017747</v>
      </c>
      <c r="KG248" s="27">
        <f>SUM($U242:KG242)-SUM($U244:KG244)</f>
        <v>0</v>
      </c>
      <c r="KH248" s="27">
        <f>SUM($U242:KH242)-SUM($U244:KH244)</f>
        <v>0</v>
      </c>
      <c r="KI248" s="27">
        <f>SUM($U242:KI242)-SUM($U244:KI244)</f>
        <v>2.892876575848419</v>
      </c>
      <c r="KJ248" s="27">
        <f>SUM($U242:KJ242)-SUM($U244:KJ244)</f>
        <v>5.8323687181935355</v>
      </c>
      <c r="KK248" s="27">
        <f>SUM($U242:KK242)-SUM($U244:KK244)</f>
        <v>8.8190133492345382</v>
      </c>
      <c r="KL248" s="27">
        <f>SUM($U242:KL242)-SUM($U244:KL244)</f>
        <v>11.91609058530338</v>
      </c>
      <c r="KM248" s="27">
        <f>SUM($U242:KM242)-SUM($U244:KM244)</f>
        <v>15.134338870383672</v>
      </c>
      <c r="KN248" s="27">
        <f>SUM($U242:KN242)-SUM($U244:KN244)</f>
        <v>7.5864011341306821</v>
      </c>
      <c r="KO248" s="27">
        <f>SUM($U242:KO242)-SUM($U244:KO244)</f>
        <v>0</v>
      </c>
      <c r="KP248" s="27">
        <f>SUM($U242:KP242)-SUM($U244:KP244)</f>
        <v>3.1935997442351436</v>
      </c>
      <c r="KQ248" s="27">
        <f>SUM($U242:KQ242)-SUM($U244:KQ244)</f>
        <v>6.4338150549669706</v>
      </c>
      <c r="KR248" s="27">
        <f>SUM($U242:KR242)-SUM($U244:KR244)</f>
        <v>9.7211828543946979</v>
      </c>
      <c r="KS248" s="27">
        <f>SUM($U242:KS242)-SUM($U244:KS244)</f>
        <v>13.118983258850278</v>
      </c>
      <c r="KT248" s="27">
        <f>SUM($U242:KT242)-SUM($U244:KT244)</f>
        <v>16.63812090252182</v>
      </c>
      <c r="KU248" s="27">
        <f>SUM($U242:KU242)-SUM($U244:KU244)</f>
        <v>0</v>
      </c>
      <c r="KV248" s="27">
        <f>SUM($U242:KV242)-SUM($U244:KV244)</f>
        <v>0</v>
      </c>
      <c r="KW248" s="27">
        <f>SUM($U242:KW242)-SUM($U244:KW244)</f>
        <v>3.4415655313415812</v>
      </c>
      <c r="KX248" s="27">
        <f>SUM($U242:KX242)-SUM($U244:KX244)</f>
        <v>7.2097424972208444</v>
      </c>
      <c r="KY248" s="27">
        <f>SUM($U242:KY242)-SUM($U244:KY244)</f>
        <v>10.986084255027436</v>
      </c>
      <c r="KZ248" s="27">
        <f>SUM($U242:KZ242)-SUM($U244:KZ244)</f>
        <v>14.77214020189453</v>
      </c>
      <c r="LA248" s="27">
        <f>SUM($U242:LA242)-SUM($U244:LA244)</f>
        <v>18.581972585895926</v>
      </c>
      <c r="LB248" s="27">
        <f>SUM($U242:LB242)-SUM($U244:LB244)</f>
        <v>22.395191147324624</v>
      </c>
      <c r="LC248" s="27">
        <f>SUM($U242:LC242)-SUM($U244:LC244)</f>
        <v>0</v>
      </c>
      <c r="LD248" s="27">
        <f>SUM($U242:LD242)-SUM($U244:LD244)</f>
        <v>0</v>
      </c>
      <c r="LE248" s="27">
        <f>SUM($U242:LE242)-SUM($U244:LE244)</f>
        <v>0</v>
      </c>
      <c r="LF248" s="27">
        <f>SUM($U242:LF242)-SUM($U244:LF244)</f>
        <v>0</v>
      </c>
      <c r="LG248" s="27">
        <f>SUM($U242:LG242)-SUM($U244:LG244)</f>
        <v>3.4404973961661938</v>
      </c>
      <c r="LH248" s="27">
        <f>SUM($U242:LH242)-SUM($U244:LH244)</f>
        <v>7.0932958196306117</v>
      </c>
      <c r="LI248" s="27">
        <f>SUM($U242:LI242)-SUM($U244:LI244)</f>
        <v>10.74948042052236</v>
      </c>
      <c r="LJ248" s="27">
        <f>SUM($U242:LJ242)-SUM($U244:LJ244)</f>
        <v>0</v>
      </c>
      <c r="LK248" s="27">
        <f>SUM($U242:LK242)-SUM($U244:LK244)</f>
        <v>0</v>
      </c>
      <c r="LL248" s="27">
        <f>SUM($U242:LL242)-SUM($U244:LL244)</f>
        <v>0</v>
      </c>
      <c r="LM248" s="27">
        <f>SUM($U242:LM242)-SUM($U244:LM244)</f>
        <v>0</v>
      </c>
      <c r="LN248" s="27">
        <f>SUM($U242:LN242)-SUM($U244:LN244)</f>
        <v>3.2793916723145458</v>
      </c>
      <c r="LO248" s="27">
        <f>SUM($U242:LO242)-SUM($U244:LO244)</f>
        <v>6.5835243123787563</v>
      </c>
      <c r="LP248" s="27">
        <f>SUM($U242:LP242)-SUM($U244:LP244)</f>
        <v>9.8920076604856604</v>
      </c>
      <c r="LQ248" s="27">
        <f>SUM($U242:LQ242)-SUM($U244:LQ244)</f>
        <v>0</v>
      </c>
      <c r="LR248" s="27">
        <f>SUM($U242:LR242)-SUM($U244:LR244)</f>
        <v>0</v>
      </c>
      <c r="LS248" s="27">
        <f>SUM($U242:LS242)-SUM($U244:LS244)</f>
        <v>0</v>
      </c>
      <c r="LT248" s="27">
        <f>SUM($U242:LT242)-SUM($U244:LT244)</f>
        <v>0</v>
      </c>
      <c r="LU248" s="27">
        <f>SUM($U242:LU242)-SUM($U244:LU244)</f>
        <v>2.9867750925727989</v>
      </c>
      <c r="LV248" s="27">
        <f>SUM($U242:LV242)-SUM($U244:LV244)</f>
        <v>5.9982911528952911</v>
      </c>
      <c r="LW248" s="27">
        <f>SUM($U242:LW242)-SUM($U244:LW244)</f>
        <v>9.0141579212604768</v>
      </c>
      <c r="LX248" s="27">
        <f>SUM($U242:LX242)-SUM($U244:LX244)</f>
        <v>0</v>
      </c>
      <c r="LY248" s="27">
        <f>SUM($U242:LY242)-SUM($U244:LY244)</f>
        <v>0</v>
      </c>
      <c r="LZ248" s="27">
        <f>SUM($U242:LZ242)-SUM($U244:LZ244)</f>
        <v>0</v>
      </c>
      <c r="MA248" s="27">
        <f>SUM($U242:MA242)-SUM($U244:MA244)</f>
        <v>0</v>
      </c>
      <c r="MB248" s="27">
        <f>SUM($U242:MB242)-SUM($U244:MB244)</f>
        <v>2.9189096471944538</v>
      </c>
      <c r="MC248" s="27">
        <f>SUM($U242:MC242)-SUM($U244:MC244)</f>
        <v>5.8643877169268706</v>
      </c>
      <c r="MD248" s="27">
        <f>SUM($U242:MD242)-SUM($U244:MD244)</f>
        <v>8.8181532867014027</v>
      </c>
      <c r="ME248" s="27">
        <f>SUM($U242:ME242)-SUM($U244:ME244)</f>
        <v>0</v>
      </c>
      <c r="MF248" s="27">
        <f>SUM($U242:MF242)-SUM($U244:MF244)</f>
        <v>0</v>
      </c>
      <c r="MG248" s="27">
        <f>SUM($U242:MG242)-SUM($U244:MG244)</f>
        <v>0</v>
      </c>
      <c r="MH248" s="27">
        <f>SUM($U242:MH242)-SUM($U244:MH244)</f>
        <v>0</v>
      </c>
      <c r="MI248" s="27">
        <f>SUM($U242:MI242)-SUM($U244:MI244)</f>
        <v>2.4768424561631832</v>
      </c>
      <c r="MJ248" s="27">
        <f>SUM($U242:MJ242)-SUM($U244:MJ244)</f>
        <v>4.9802533348643578</v>
      </c>
      <c r="MK248" s="27">
        <f>SUM($U242:MK242)-SUM($U244:MK244)</f>
        <v>7.4919517136076479</v>
      </c>
      <c r="ML248" s="27">
        <f>SUM($U242:ML242)-SUM($U244:ML244)</f>
        <v>10.077069143015933</v>
      </c>
      <c r="MM248" s="27">
        <f>SUM($U242:MM242)-SUM($U244:MM244)</f>
        <v>0</v>
      </c>
      <c r="MN248" s="27">
        <f>SUM($U242:MN242)-SUM($U244:MN244)</f>
        <v>0</v>
      </c>
      <c r="MO248" s="27">
        <f>SUM($U242:MO242)-SUM($U244:MO244)</f>
        <v>0</v>
      </c>
      <c r="MP248" s="27">
        <f>SUM($U242:MP242)-SUM($U244:MP244)</f>
        <v>2.2222908359067901</v>
      </c>
      <c r="MQ248" s="27">
        <f>SUM($U242:MQ242)-SUM($U244:MQ244)</f>
        <v>4.4711500943515716</v>
      </c>
      <c r="MR248" s="27">
        <f>SUM($U242:MR242)-SUM($U244:MR244)</f>
        <v>6.7295624551650803</v>
      </c>
      <c r="MS248" s="27">
        <f>SUM($U242:MS242)-SUM($U244:MS244)</f>
        <v>0</v>
      </c>
      <c r="MT248" s="27">
        <f>SUM($U242:MT242)-SUM($U244:MT244)</f>
        <v>0</v>
      </c>
      <c r="MU248" s="27">
        <f>SUM($U242:MU242)-SUM($U244:MU244)</f>
        <v>0</v>
      </c>
      <c r="MV248" s="27">
        <f>SUM($U242:MV242)-SUM($U244:MV244)</f>
        <v>0</v>
      </c>
      <c r="MW248" s="27">
        <f>SUM($U242:MW242)-SUM($U244:MW244)</f>
        <v>1.8375504098255533</v>
      </c>
      <c r="MX248" s="27">
        <f>SUM($U242:MX242)-SUM($U244:MX244)</f>
        <v>3.702967455127407</v>
      </c>
      <c r="MY248" s="27">
        <f>SUM($U242:MY242)-SUM($U244:MY244)</f>
        <v>5.5779702134096851</v>
      </c>
      <c r="MZ248" s="27">
        <f>SUM($U242:MZ242)-SUM($U244:MZ244)</f>
        <v>0</v>
      </c>
      <c r="NA248" s="27">
        <f>SUM($U242:NA242)-SUM($U244:NA244)</f>
        <v>0</v>
      </c>
      <c r="NB248" s="27">
        <f>SUM($U242:NB242)-SUM($U244:NB244)</f>
        <v>0</v>
      </c>
      <c r="NC248" s="27">
        <f>SUM($U242:NC242)-SUM($U244:NC244)</f>
        <v>0</v>
      </c>
      <c r="ND248" s="27">
        <f>SUM($U242:ND242)-SUM($U244:ND244)</f>
        <v>1.3993065936981566</v>
      </c>
      <c r="NE248" s="27">
        <f>SUM($U242:NE242)-SUM($U244:NE244)</f>
        <v>2.8266626320975661</v>
      </c>
      <c r="NF248" s="27">
        <f>SUM($U242:NF242)-SUM($U244:NF244)</f>
        <v>4.2637871927023525</v>
      </c>
      <c r="NG248" s="27">
        <f>SUM($U242:NG242)-SUM($U244:NG244)</f>
        <v>5.8656851212768402</v>
      </c>
      <c r="NH248" s="27">
        <f>SUM($U242:NH242)-SUM($U244:NH244)</f>
        <v>0</v>
      </c>
      <c r="NI248" s="27">
        <f>SUM($U242:NI242)-SUM($U244:NI244)</f>
        <v>0</v>
      </c>
      <c r="NJ248" s="27">
        <f>SUM($U242:NJ242)-SUM($U244:NJ244)</f>
        <v>0</v>
      </c>
      <c r="NK248" s="27">
        <f>SUM($U242:NK242)-SUM($U244:NK244)</f>
        <v>0</v>
      </c>
      <c r="NL248" s="27">
        <f>SUM($U242:NL242)-SUM($U244:NL244)</f>
        <v>0</v>
      </c>
      <c r="NM248" s="27">
        <f>SUM($U242:NM242)-SUM($U244:NM244)</f>
        <v>1.1674686704311057</v>
      </c>
      <c r="NN248" s="27">
        <f>SUM($U242:NN242)-SUM($U244:NN244)</f>
        <v>0</v>
      </c>
      <c r="NO248" s="27">
        <f>SUM($U242:NO242)-SUM($U244:NO244)</f>
        <v>0</v>
      </c>
      <c r="NP248" s="27">
        <f>SUM($U242:NP242)-SUM($U244:NP244)</f>
        <v>0</v>
      </c>
      <c r="NQ248" s="27">
        <f>SUM($U242:NQ242)-SUM($U244:NQ244)</f>
        <v>0.98617053420986167</v>
      </c>
      <c r="NR248" s="27">
        <f>SUM($U242:NR242)-SUM($U244:NR244)</f>
        <v>0</v>
      </c>
      <c r="NS248" s="27">
        <f>SUM($U242:NS242)-SUM($U244:NS244)</f>
        <v>0</v>
      </c>
      <c r="NT248" s="27">
        <f>SUM($U242:NT242)-SUM($U244:NT244)</f>
        <v>0.89954791531135925</v>
      </c>
      <c r="NU248" s="27">
        <f>SUM($U242:NU242)-SUM($U244:NU244)</f>
        <v>0</v>
      </c>
      <c r="NV248" s="27">
        <f>SUM($U242:NV242)-SUM($U244:NV244)</f>
        <v>0</v>
      </c>
    </row>
    <row r="249" spans="1:386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8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</row>
    <row r="250" spans="1:386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8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</row>
  </sheetData>
  <conditionalFormatting sqref="U9:AF9">
    <cfRule type="containsBlanks" dxfId="754" priority="15">
      <formula>LEN(TRIM(U9))=0</formula>
    </cfRule>
  </conditionalFormatting>
  <conditionalFormatting sqref="AG9:AJ9">
    <cfRule type="containsBlanks" dxfId="753" priority="10">
      <formula>LEN(TRIM(AG9))=0</formula>
    </cfRule>
  </conditionalFormatting>
  <conditionalFormatting sqref="AK9:MG9">
    <cfRule type="containsBlanks" dxfId="752" priority="9">
      <formula>LEN(TRIM(AK9))=0</formula>
    </cfRule>
  </conditionalFormatting>
  <conditionalFormatting sqref="MH9:NV9">
    <cfRule type="containsBlanks" dxfId="751" priority="8">
      <formula>LEN(TRIM(MH9))=0</formula>
    </cfRule>
  </conditionalFormatting>
  <conditionalFormatting sqref="C7:G7">
    <cfRule type="cellIs" dxfId="750" priority="4" operator="equal">
      <formula>0</formula>
    </cfRule>
  </conditionalFormatting>
  <conditionalFormatting sqref="C3:C5">
    <cfRule type="cellIs" dxfId="749" priority="3" operator="equal">
      <formula>0</formula>
    </cfRule>
  </conditionalFormatting>
  <conditionalFormatting sqref="C8:D8">
    <cfRule type="cellIs" dxfId="748" priority="2" operator="equal">
      <formula>0</formula>
    </cfRule>
  </conditionalFormatting>
  <conditionalFormatting sqref="A1:D1">
    <cfRule type="cellIs" dxfId="747" priority="1" operator="equal">
      <formula>0</formula>
    </cfRule>
  </conditionalFormatting>
  <hyperlinks>
    <hyperlink ref="A1:D1" location="content!A1" tooltip="в оглавление" display="content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H171"/>
  <sheetViews>
    <sheetView workbookViewId="0">
      <pane xSplit="19" ySplit="11" topLeftCell="T12" activePane="bottomRight" state="frozen"/>
      <selection pane="topRight" activeCell="T1" sqref="T1"/>
      <selection pane="bottomLeft" activeCell="A12" sqref="A12"/>
      <selection pane="bottomRight" activeCell="A12" sqref="A12"/>
    </sheetView>
  </sheetViews>
  <sheetFormatPr defaultColWidth="9.109375" defaultRowHeight="12" x14ac:dyDescent="0.25"/>
  <cols>
    <col min="1" max="2" width="1.6640625" style="2" customWidth="1"/>
    <col min="3" max="3" width="2.6640625" style="2" customWidth="1"/>
    <col min="4" max="4" width="11.5546875" style="2" bestFit="1" customWidth="1"/>
    <col min="5" max="5" width="1.6640625" style="2" customWidth="1"/>
    <col min="6" max="6" width="1.6640625" style="104" customWidth="1"/>
    <col min="7" max="7" width="43.6640625" style="2" bestFit="1" customWidth="1"/>
    <col min="8" max="9" width="1.6640625" style="2" customWidth="1"/>
    <col min="10" max="10" width="9.5546875" style="19" bestFit="1" customWidth="1"/>
    <col min="11" max="11" width="1.6640625" style="2" customWidth="1"/>
    <col min="12" max="16" width="0.88671875" style="2" customWidth="1"/>
    <col min="17" max="17" width="1.6640625" style="2" customWidth="1"/>
    <col min="18" max="18" width="7.109375" style="7" bestFit="1" customWidth="1"/>
    <col min="19" max="20" width="1.6640625" style="2" customWidth="1"/>
    <col min="21" max="32" width="9.33203125" style="2" bestFit="1" customWidth="1"/>
    <col min="33" max="34" width="1.6640625" style="2" customWidth="1"/>
    <col min="35" max="16384" width="9.109375" style="2"/>
  </cols>
  <sheetData>
    <row r="1" spans="1:34" ht="13.8" x14ac:dyDescent="0.3">
      <c r="A1" s="195" t="s">
        <v>214</v>
      </c>
      <c r="B1" s="195"/>
      <c r="C1" s="195"/>
      <c r="D1" s="195"/>
      <c r="E1" s="1"/>
      <c r="F1" s="99"/>
      <c r="G1" s="1"/>
      <c r="H1" s="1"/>
      <c r="I1" s="1"/>
      <c r="J1" s="18"/>
      <c r="K1" s="1"/>
      <c r="L1" s="1"/>
      <c r="M1" s="1"/>
      <c r="N1" s="1"/>
      <c r="O1" s="1"/>
      <c r="P1" s="1"/>
      <c r="Q1" s="1"/>
      <c r="R1" s="5"/>
      <c r="S1" s="1"/>
      <c r="T1" s="1"/>
      <c r="U1" s="1">
        <v>1</v>
      </c>
      <c r="V1" s="1">
        <f>U1+1</f>
        <v>2</v>
      </c>
      <c r="W1" s="1">
        <f t="shared" ref="W1:AF1" si="0">V1+1</f>
        <v>3</v>
      </c>
      <c r="X1" s="1">
        <f t="shared" si="0"/>
        <v>4</v>
      </c>
      <c r="Y1" s="1">
        <f t="shared" si="0"/>
        <v>5</v>
      </c>
      <c r="Z1" s="1">
        <f t="shared" si="0"/>
        <v>6</v>
      </c>
      <c r="AA1" s="1">
        <f t="shared" si="0"/>
        <v>7</v>
      </c>
      <c r="AB1" s="1">
        <f t="shared" si="0"/>
        <v>8</v>
      </c>
      <c r="AC1" s="1">
        <f t="shared" si="0"/>
        <v>9</v>
      </c>
      <c r="AD1" s="1">
        <f t="shared" si="0"/>
        <v>10</v>
      </c>
      <c r="AE1" s="1">
        <f t="shared" si="0"/>
        <v>11</v>
      </c>
      <c r="AF1" s="1">
        <f t="shared" si="0"/>
        <v>12</v>
      </c>
      <c r="AG1" s="1"/>
      <c r="AH1" s="1"/>
    </row>
    <row r="2" spans="1:34" s="7" customFormat="1" x14ac:dyDescent="0.25">
      <c r="A2" s="5"/>
      <c r="B2" s="5"/>
      <c r="C2" s="5"/>
      <c r="D2" s="5"/>
      <c r="E2" s="5"/>
      <c r="F2" s="100"/>
      <c r="G2" s="5"/>
      <c r="H2" s="5"/>
      <c r="I2" s="5"/>
      <c r="J2" s="20"/>
      <c r="K2" s="5"/>
      <c r="L2" s="5"/>
      <c r="M2" s="5"/>
      <c r="N2" s="5"/>
      <c r="O2" s="5"/>
      <c r="P2" s="5"/>
      <c r="Q2" s="5"/>
      <c r="R2" s="27"/>
      <c r="S2" s="5"/>
      <c r="T2" s="5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5"/>
      <c r="AH2" s="5"/>
    </row>
    <row r="3" spans="1:34" s="7" customFormat="1" x14ac:dyDescent="0.25">
      <c r="A3" s="5"/>
      <c r="B3" s="5"/>
      <c r="C3" s="5" t="str">
        <f>content!$C$3</f>
        <v>Финмодель: Бюджет</v>
      </c>
      <c r="D3" s="5"/>
      <c r="E3" s="5"/>
      <c r="F3" s="100"/>
      <c r="G3" s="5"/>
      <c r="H3" s="5"/>
      <c r="I3" s="5"/>
      <c r="J3" s="20"/>
      <c r="K3" s="5"/>
      <c r="L3" s="5"/>
      <c r="M3" s="5"/>
      <c r="N3" s="5"/>
      <c r="O3" s="5"/>
      <c r="P3" s="5"/>
      <c r="Q3" s="5"/>
      <c r="R3" s="27"/>
      <c r="S3" s="5"/>
      <c r="T3" s="5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5"/>
      <c r="AH3" s="5"/>
    </row>
    <row r="4" spans="1:34" s="7" customFormat="1" x14ac:dyDescent="0.25">
      <c r="A4" s="5"/>
      <c r="B4" s="5"/>
      <c r="C4" s="5" t="str">
        <f>content!$C$4</f>
        <v>Торговля оптовая: товарные категории</v>
      </c>
      <c r="D4" s="5"/>
      <c r="E4" s="5"/>
      <c r="F4" s="100"/>
      <c r="G4" s="5"/>
      <c r="H4" s="5"/>
      <c r="I4" s="5"/>
      <c r="J4" s="20"/>
      <c r="K4" s="5"/>
      <c r="L4" s="5"/>
      <c r="M4" s="5"/>
      <c r="N4" s="5"/>
      <c r="O4" s="5"/>
      <c r="P4" s="5"/>
      <c r="Q4" s="5"/>
      <c r="R4" s="27"/>
      <c r="S4" s="5"/>
      <c r="T4" s="5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5"/>
      <c r="AH4" s="5"/>
    </row>
    <row r="5" spans="1:34" s="7" customFormat="1" x14ac:dyDescent="0.25">
      <c r="A5" s="5"/>
      <c r="B5" s="5"/>
      <c r="C5" s="5" t="str">
        <f>content!$C$5</f>
        <v>Клиенты-покупатели: юр/лица</v>
      </c>
      <c r="D5" s="5"/>
      <c r="E5" s="5"/>
      <c r="F5" s="100"/>
      <c r="G5" s="5"/>
      <c r="H5" s="5"/>
      <c r="I5" s="5"/>
      <c r="J5" s="20"/>
      <c r="K5" s="5"/>
      <c r="L5" s="5"/>
      <c r="M5" s="5"/>
      <c r="N5" s="5"/>
      <c r="O5" s="5"/>
      <c r="P5" s="5"/>
      <c r="Q5" s="5"/>
      <c r="R5" s="27"/>
      <c r="S5" s="5"/>
      <c r="T5" s="5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5"/>
      <c r="AH5" s="5"/>
    </row>
    <row r="6" spans="1:34" s="7" customFormat="1" x14ac:dyDescent="0.25">
      <c r="A6" s="5"/>
      <c r="B6" s="5"/>
      <c r="C6" s="5"/>
      <c r="D6" s="5"/>
      <c r="E6" s="5"/>
      <c r="F6" s="100"/>
      <c r="G6" s="5"/>
      <c r="H6" s="5"/>
      <c r="I6" s="5"/>
      <c r="J6" s="20"/>
      <c r="K6" s="5"/>
      <c r="L6" s="5"/>
      <c r="M6" s="5"/>
      <c r="N6" s="5"/>
      <c r="O6" s="5"/>
      <c r="P6" s="5"/>
      <c r="Q6" s="5"/>
      <c r="R6" s="27"/>
      <c r="S6" s="5"/>
      <c r="T6" s="5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5"/>
      <c r="AH6" s="5"/>
    </row>
    <row r="7" spans="1:34" x14ac:dyDescent="0.25">
      <c r="A7" s="1"/>
      <c r="B7" s="11"/>
      <c r="C7" s="53" t="str">
        <f>content!$F$15</f>
        <v>Бюджет</v>
      </c>
      <c r="D7" s="52"/>
      <c r="E7" s="52"/>
      <c r="F7" s="101"/>
      <c r="G7" s="52"/>
      <c r="H7" s="1"/>
      <c r="I7" s="1"/>
      <c r="J7" s="18"/>
      <c r="K7" s="1"/>
      <c r="L7" s="1"/>
      <c r="M7" s="1"/>
      <c r="N7" s="1"/>
      <c r="O7" s="1"/>
      <c r="P7" s="1"/>
      <c r="Q7" s="1"/>
      <c r="R7" s="5"/>
      <c r="S7" s="1"/>
      <c r="T7" s="1"/>
      <c r="U7" s="16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 x14ac:dyDescent="0.25">
      <c r="A8" s="1"/>
      <c r="B8" s="1"/>
      <c r="C8" s="180">
        <f ca="1">content!$D$9</f>
        <v>-8.304823495564051E-11</v>
      </c>
      <c r="D8" s="11" t="str">
        <f>structure!$S$13</f>
        <v>контроль</v>
      </c>
      <c r="E8" s="1"/>
      <c r="F8" s="99"/>
      <c r="G8" s="1"/>
      <c r="H8" s="1"/>
      <c r="I8" s="1"/>
      <c r="J8" s="18"/>
      <c r="K8" s="1"/>
      <c r="L8" s="1"/>
      <c r="M8" s="1"/>
      <c r="N8" s="1"/>
      <c r="O8" s="1"/>
      <c r="P8" s="1"/>
      <c r="Q8" s="1"/>
      <c r="R8" s="5"/>
      <c r="S8" s="1"/>
      <c r="T8" s="1"/>
      <c r="U8" s="13">
        <f>IF(conditions!U8="","",conditions!U8)</f>
        <v>43647</v>
      </c>
      <c r="V8" s="14">
        <f>IF(conditions!V8="","",conditions!V8)</f>
        <v>43678</v>
      </c>
      <c r="W8" s="14">
        <f>IF(conditions!W8="","",conditions!W8)</f>
        <v>43709</v>
      </c>
      <c r="X8" s="14">
        <f>IF(conditions!X8="","",conditions!X8)</f>
        <v>43739</v>
      </c>
      <c r="Y8" s="14">
        <f>IF(conditions!Y8="","",conditions!Y8)</f>
        <v>43770</v>
      </c>
      <c r="Z8" s="14">
        <f>IF(conditions!Z8="","",conditions!Z8)</f>
        <v>43800</v>
      </c>
      <c r="AA8" s="14">
        <f>IF(conditions!AA8="","",conditions!AA8)</f>
        <v>43831</v>
      </c>
      <c r="AB8" s="14">
        <f>IF(conditions!AB8="","",conditions!AB8)</f>
        <v>43862</v>
      </c>
      <c r="AC8" s="14">
        <f>IF(conditions!AC8="","",conditions!AC8)</f>
        <v>43891</v>
      </c>
      <c r="AD8" s="14">
        <f>IF(conditions!AD8="","",conditions!AD8)</f>
        <v>43922</v>
      </c>
      <c r="AE8" s="14">
        <f>IF(conditions!AE8="","",conditions!AE8)</f>
        <v>43952</v>
      </c>
      <c r="AF8" s="15">
        <f>IF(conditions!AF8="","",conditions!AF8)</f>
        <v>43983</v>
      </c>
      <c r="AG8" s="1"/>
      <c r="AH8" s="1"/>
    </row>
    <row r="9" spans="1:34" x14ac:dyDescent="0.25">
      <c r="A9" s="1"/>
      <c r="B9" s="1"/>
      <c r="C9" s="1"/>
      <c r="D9" s="62" t="s">
        <v>0</v>
      </c>
      <c r="E9" s="5"/>
      <c r="F9" s="100"/>
      <c r="G9" s="62" t="str">
        <f>KPI!$L$9</f>
        <v>Бюджетные показатели - KPI</v>
      </c>
      <c r="H9" s="5"/>
      <c r="I9" s="5"/>
      <c r="J9" s="64" t="str">
        <f>KPI!$H$9</f>
        <v>ед.изм.</v>
      </c>
      <c r="K9" s="5"/>
      <c r="L9" s="5"/>
      <c r="M9" s="5"/>
      <c r="N9" s="5"/>
      <c r="O9" s="5"/>
      <c r="P9" s="5"/>
      <c r="Q9" s="5"/>
      <c r="R9" s="62" t="s">
        <v>19</v>
      </c>
      <c r="S9" s="1"/>
      <c r="T9" s="1"/>
      <c r="U9" s="13">
        <f>IF(conditions!U9="","",conditions!U9)</f>
        <v>43677</v>
      </c>
      <c r="V9" s="14">
        <f>IF(conditions!V9="","",conditions!V9)</f>
        <v>43708</v>
      </c>
      <c r="W9" s="14">
        <f>IF(conditions!W9="","",conditions!W9)</f>
        <v>43738</v>
      </c>
      <c r="X9" s="14">
        <f>IF(conditions!X9="","",conditions!X9)</f>
        <v>43769</v>
      </c>
      <c r="Y9" s="14">
        <f>IF(conditions!Y9="","",conditions!Y9)</f>
        <v>43799</v>
      </c>
      <c r="Z9" s="14">
        <f>IF(conditions!Z9="","",conditions!Z9)</f>
        <v>43830</v>
      </c>
      <c r="AA9" s="14">
        <f>IF(conditions!AA9="","",conditions!AA9)</f>
        <v>43861</v>
      </c>
      <c r="AB9" s="14">
        <f>IF(conditions!AB9="","",conditions!AB9)</f>
        <v>43890</v>
      </c>
      <c r="AC9" s="14">
        <f>IF(conditions!AC9="","",conditions!AC9)</f>
        <v>43921</v>
      </c>
      <c r="AD9" s="14">
        <f>IF(conditions!AD9="","",conditions!AD9)</f>
        <v>43951</v>
      </c>
      <c r="AE9" s="14">
        <f>IF(conditions!AE9="","",conditions!AE9)</f>
        <v>43982</v>
      </c>
      <c r="AF9" s="15">
        <f>IF(conditions!AF9="","",conditions!AF9)</f>
        <v>44012</v>
      </c>
      <c r="AG9" s="1"/>
      <c r="AH9" s="1"/>
    </row>
    <row r="10" spans="1:34" x14ac:dyDescent="0.25">
      <c r="A10" s="1"/>
      <c r="B10" s="1"/>
      <c r="C10" s="1"/>
      <c r="D10" s="1"/>
      <c r="E10" s="1"/>
      <c r="F10" s="99"/>
      <c r="G10" s="1"/>
      <c r="H10" s="1"/>
      <c r="I10" s="1"/>
      <c r="J10" s="18"/>
      <c r="K10" s="1"/>
      <c r="L10" s="1"/>
      <c r="M10" s="1"/>
      <c r="N10" s="1"/>
      <c r="O10" s="1"/>
      <c r="P10" s="1"/>
      <c r="Q10" s="1"/>
      <c r="R10" s="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</row>
    <row r="11" spans="1:34" s="69" customFormat="1" x14ac:dyDescent="0.25">
      <c r="A11" s="16"/>
      <c r="B11" s="16"/>
      <c r="C11" s="16"/>
      <c r="D11" s="16"/>
      <c r="E11" s="16"/>
      <c r="F11" s="99"/>
      <c r="G11" s="67" t="str">
        <f>KPI!$L$11</f>
        <v>Баланс-контроль (А-П)</v>
      </c>
      <c r="H11" s="67"/>
      <c r="I11" s="67"/>
      <c r="J11" s="68" t="str">
        <f>IF($G11="","",INDEX(KPI!$N$11:$N$121,SUMIFS(KPI!$K$11:$K$121,KPI!$L$11:$L$121,$G11)))</f>
        <v>тыс.руб.</v>
      </c>
      <c r="K11" s="16"/>
      <c r="L11" s="16"/>
      <c r="M11" s="16"/>
      <c r="N11" s="16"/>
      <c r="O11" s="16"/>
      <c r="P11" s="16"/>
      <c r="Q11" s="16"/>
      <c r="R11" s="27">
        <f>SUM(T11:AG11)</f>
        <v>-5.8207660913467407E-11</v>
      </c>
      <c r="S11" s="16"/>
      <c r="T11" s="16"/>
      <c r="U11" s="72">
        <f>U13-U26</f>
        <v>0</v>
      </c>
      <c r="V11" s="72">
        <f t="shared" ref="V11:AF11" si="1">V13-V26</f>
        <v>0</v>
      </c>
      <c r="W11" s="72">
        <f t="shared" si="1"/>
        <v>0</v>
      </c>
      <c r="X11" s="72">
        <f t="shared" si="1"/>
        <v>0</v>
      </c>
      <c r="Y11" s="72">
        <f t="shared" si="1"/>
        <v>0</v>
      </c>
      <c r="Z11" s="72">
        <f t="shared" si="1"/>
        <v>0</v>
      </c>
      <c r="AA11" s="72">
        <f t="shared" si="1"/>
        <v>0</v>
      </c>
      <c r="AB11" s="72">
        <f t="shared" si="1"/>
        <v>-2.1827872842550278E-11</v>
      </c>
      <c r="AC11" s="72">
        <f t="shared" si="1"/>
        <v>0</v>
      </c>
      <c r="AD11" s="72">
        <f t="shared" si="1"/>
        <v>-3.637978807091713E-11</v>
      </c>
      <c r="AE11" s="72">
        <f t="shared" si="1"/>
        <v>0</v>
      </c>
      <c r="AF11" s="72">
        <f t="shared" si="1"/>
        <v>0</v>
      </c>
      <c r="AG11" s="16"/>
      <c r="AH11" s="16"/>
    </row>
    <row r="12" spans="1:34" s="71" customFormat="1" ht="10.199999999999999" x14ac:dyDescent="0.2">
      <c r="A12" s="70"/>
      <c r="B12" s="70"/>
      <c r="C12" s="70"/>
      <c r="D12" s="70"/>
      <c r="E12" s="70"/>
      <c r="F12" s="99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4"/>
      <c r="S12" s="70"/>
      <c r="T12" s="70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0"/>
      <c r="AH12" s="70"/>
    </row>
    <row r="13" spans="1:34" s="81" customFormat="1" ht="13.8" x14ac:dyDescent="0.3">
      <c r="A13" s="105"/>
      <c r="B13" s="105"/>
      <c r="C13" s="105"/>
      <c r="D13" s="105" t="s">
        <v>102</v>
      </c>
      <c r="E13" s="105"/>
      <c r="F13" s="106">
        <v>0</v>
      </c>
      <c r="G13" s="105" t="str">
        <f>KPI!$L$12</f>
        <v>Активы на начало периода</v>
      </c>
      <c r="H13" s="105"/>
      <c r="I13" s="105"/>
      <c r="J13" s="105" t="str">
        <f>IF($G13="","",INDEX(KPI!$N$11:$N$121,SUMIFS(KPI!$K$11:$K$121,KPI!$L$11:$L$121,$G13)))</f>
        <v>тыс.руб.</v>
      </c>
      <c r="K13" s="105"/>
      <c r="L13" s="105"/>
      <c r="M13" s="105"/>
      <c r="N13" s="105"/>
      <c r="O13" s="105"/>
      <c r="P13" s="105"/>
      <c r="Q13" s="105"/>
      <c r="R13" s="107">
        <f>U13</f>
        <v>15191.866274191401</v>
      </c>
      <c r="S13" s="105"/>
      <c r="T13" s="105"/>
      <c r="U13" s="107">
        <f t="shared" ref="U13:AF13" si="2">SUMIFS(U14:U25,$F14:$F25,1)</f>
        <v>15191.866274191401</v>
      </c>
      <c r="V13" s="107">
        <f t="shared" si="2"/>
        <v>15032.22648415374</v>
      </c>
      <c r="W13" s="107">
        <f t="shared" si="2"/>
        <v>14755.142484153741</v>
      </c>
      <c r="X13" s="107">
        <f t="shared" si="2"/>
        <v>14324.167284153742</v>
      </c>
      <c r="Y13" s="107">
        <f t="shared" si="2"/>
        <v>14277.974704153745</v>
      </c>
      <c r="Z13" s="107">
        <f t="shared" si="2"/>
        <v>13941.018550800003</v>
      </c>
      <c r="AA13" s="107">
        <f t="shared" si="2"/>
        <v>14128.933298911201</v>
      </c>
      <c r="AB13" s="107">
        <f t="shared" si="2"/>
        <v>15372.168911114408</v>
      </c>
      <c r="AC13" s="107">
        <f t="shared" si="2"/>
        <v>18318.521932741805</v>
      </c>
      <c r="AD13" s="107">
        <f t="shared" si="2"/>
        <v>22563.631773116274</v>
      </c>
      <c r="AE13" s="107">
        <f t="shared" si="2"/>
        <v>22146.991031857571</v>
      </c>
      <c r="AF13" s="107">
        <f t="shared" si="2"/>
        <v>21183.747719030169</v>
      </c>
      <c r="AG13" s="105"/>
      <c r="AH13" s="105"/>
    </row>
    <row r="14" spans="1:34" s="97" customFormat="1" ht="13.8" x14ac:dyDescent="0.3">
      <c r="A14" s="123"/>
      <c r="B14" s="123"/>
      <c r="C14" s="123"/>
      <c r="D14" s="123" t="s">
        <v>143</v>
      </c>
      <c r="E14" s="123"/>
      <c r="F14" s="124">
        <v>1</v>
      </c>
      <c r="G14" s="125" t="str">
        <f>KPI!$L$13</f>
        <v>Денежные средства</v>
      </c>
      <c r="H14" s="126"/>
      <c r="I14" s="126"/>
      <c r="J14" s="126" t="str">
        <f>IF($G14="","",INDEX(KPI!$N$11:$N$121,SUMIFS(KPI!$K$11:$K$121,KPI!$L$11:$L$121,$G14)))</f>
        <v>тыс.руб.</v>
      </c>
      <c r="K14" s="123"/>
      <c r="L14" s="123"/>
      <c r="M14" s="123"/>
      <c r="N14" s="123"/>
      <c r="O14" s="123"/>
      <c r="P14" s="123"/>
      <c r="Q14" s="123"/>
      <c r="R14" s="127">
        <f t="shared" ref="R14:R18" si="3">U14</f>
        <v>300</v>
      </c>
      <c r="S14" s="123"/>
      <c r="T14" s="123"/>
      <c r="U14" s="127">
        <f>conditions!$U$81</f>
        <v>300</v>
      </c>
      <c r="V14" s="127">
        <f>U106</f>
        <v>2445.5584841537366</v>
      </c>
      <c r="W14" s="127">
        <f t="shared" ref="W14:AF14" si="4">V106</f>
        <v>2852.4168841537444</v>
      </c>
      <c r="X14" s="127">
        <f t="shared" si="4"/>
        <v>2292.4000841537404</v>
      </c>
      <c r="Y14" s="127">
        <f t="shared" si="4"/>
        <v>951.40868215373644</v>
      </c>
      <c r="Z14" s="127">
        <f t="shared" si="4"/>
        <v>2.7284841053187847E-12</v>
      </c>
      <c r="AA14" s="127">
        <f t="shared" si="4"/>
        <v>4.3200998334214091E-12</v>
      </c>
      <c r="AB14" s="127">
        <f t="shared" si="4"/>
        <v>7.2759576141834259E-12</v>
      </c>
      <c r="AC14" s="127">
        <f t="shared" si="4"/>
        <v>7.2759576141834259E-12</v>
      </c>
      <c r="AD14" s="127">
        <f t="shared" si="4"/>
        <v>7.2759576141834259E-12</v>
      </c>
      <c r="AE14" s="127">
        <f t="shared" si="4"/>
        <v>7.2759576141834259E-12</v>
      </c>
      <c r="AF14" s="127">
        <f t="shared" si="4"/>
        <v>7.2759576141834259E-12</v>
      </c>
      <c r="AG14" s="123"/>
      <c r="AH14" s="123"/>
    </row>
    <row r="15" spans="1:34" s="7" customFormat="1" x14ac:dyDescent="0.25">
      <c r="A15" s="108"/>
      <c r="B15" s="108"/>
      <c r="C15" s="108"/>
      <c r="D15" s="108"/>
      <c r="E15" s="108"/>
      <c r="F15" s="109">
        <v>1</v>
      </c>
      <c r="G15" s="110" t="str">
        <f>KPI!$L$14</f>
        <v>Товарные запасы</v>
      </c>
      <c r="H15" s="111"/>
      <c r="I15" s="111"/>
      <c r="J15" s="112" t="str">
        <f>IF($G15="","",INDEX(KPI!$N$11:$N$121,SUMIFS(KPI!$K$11:$K$121,KPI!$L$11:$L$121,$G15)))</f>
        <v>тыс.руб.</v>
      </c>
      <c r="K15" s="108"/>
      <c r="L15" s="108"/>
      <c r="M15" s="108"/>
      <c r="N15" s="108"/>
      <c r="O15" s="108"/>
      <c r="P15" s="108"/>
      <c r="Q15" s="108"/>
      <c r="R15" s="75">
        <f t="shared" si="3"/>
        <v>12025.520000000002</v>
      </c>
      <c r="S15" s="108"/>
      <c r="T15" s="108"/>
      <c r="U15" s="75">
        <f>SUMIFS(daily!$40:$40,daily!$9:$9,U$8)</f>
        <v>12025.520000000002</v>
      </c>
      <c r="V15" s="75">
        <f>SUMIFS(daily!$40:$40,daily!$9:$9,V$8)</f>
        <v>11158.668000000003</v>
      </c>
      <c r="W15" s="75">
        <f>SUMIFS(daily!$40:$40,daily!$9:$9,W$8)</f>
        <v>10252.725599999994</v>
      </c>
      <c r="X15" s="75">
        <f>SUMIFS(daily!$40:$40,daily!$9:$9,X$8)</f>
        <v>10841.7672</v>
      </c>
      <c r="Y15" s="75">
        <f>SUMIFS(daily!$40:$40,daily!$9:$9,Y$8)</f>
        <v>12148.466022000001</v>
      </c>
      <c r="Z15" s="75">
        <f>SUMIFS(daily!$40:$40,daily!$9:$9,Z$8)</f>
        <v>12634.218550799998</v>
      </c>
      <c r="AA15" s="75">
        <f>SUMIFS(daily!$40:$40,daily!$9:$9,AA$8)</f>
        <v>12644.527298911195</v>
      </c>
      <c r="AB15" s="75">
        <f>SUMIFS(daily!$40:$40,daily!$9:$9,AB$8)</f>
        <v>13726.952261114398</v>
      </c>
      <c r="AC15" s="75">
        <f>SUMIFS(daily!$40:$40,daily!$9:$9,AC$8)</f>
        <v>16919.396512741798</v>
      </c>
      <c r="AD15" s="75">
        <f>SUMIFS(daily!$40:$40,daily!$9:$9,AD$8)</f>
        <v>21004.624475576267</v>
      </c>
      <c r="AE15" s="75">
        <f>SUMIFS(daily!$40:$40,daily!$9:$9,AE$8)</f>
        <v>20105.433856507563</v>
      </c>
      <c r="AF15" s="75">
        <f>SUMIFS(daily!$40:$40,daily!$9:$9,AF$8)</f>
        <v>18730.447920080162</v>
      </c>
      <c r="AG15" s="108"/>
      <c r="AH15" s="108"/>
    </row>
    <row r="16" spans="1:34" s="7" customFormat="1" x14ac:dyDescent="0.25">
      <c r="A16" s="108"/>
      <c r="B16" s="108"/>
      <c r="C16" s="108"/>
      <c r="D16" s="108"/>
      <c r="E16" s="108"/>
      <c r="F16" s="109">
        <v>1</v>
      </c>
      <c r="G16" s="110" t="str">
        <f>KPI!$L$15</f>
        <v>Дебиторская задолженность</v>
      </c>
      <c r="H16" s="111"/>
      <c r="I16" s="111"/>
      <c r="J16" s="112" t="str">
        <f>IF($G16="","",INDEX(KPI!$N$11:$N$121,SUMIFS(KPI!$K$11:$K$121,KPI!$L$11:$L$121,$G16)))</f>
        <v>тыс.руб.</v>
      </c>
      <c r="K16" s="108"/>
      <c r="L16" s="108"/>
      <c r="M16" s="108"/>
      <c r="N16" s="108"/>
      <c r="O16" s="108"/>
      <c r="P16" s="108"/>
      <c r="Q16" s="108"/>
      <c r="R16" s="75">
        <f t="shared" si="3"/>
        <v>2866.3462741914</v>
      </c>
      <c r="S16" s="108"/>
      <c r="T16" s="108"/>
      <c r="U16" s="113">
        <f>SUMIFS(U17:U24,$F17:$F24,2)</f>
        <v>2866.3462741914</v>
      </c>
      <c r="V16" s="113">
        <f t="shared" ref="V16:AF16" si="5">SUMIFS(V17:V24,$F17:$F24,2)</f>
        <v>1428.0000000000009</v>
      </c>
      <c r="W16" s="113">
        <f t="shared" si="5"/>
        <v>1650.0000000000014</v>
      </c>
      <c r="X16" s="113">
        <f t="shared" si="5"/>
        <v>1190.0000000000014</v>
      </c>
      <c r="Y16" s="113">
        <f t="shared" si="5"/>
        <v>1178.1000000000085</v>
      </c>
      <c r="Z16" s="113">
        <f t="shared" si="5"/>
        <v>1306.8000000000025</v>
      </c>
      <c r="AA16" s="113">
        <f t="shared" si="5"/>
        <v>1484.4060000000027</v>
      </c>
      <c r="AB16" s="113">
        <f t="shared" si="5"/>
        <v>1645.2166500000026</v>
      </c>
      <c r="AC16" s="113">
        <f t="shared" si="5"/>
        <v>1399.1254200000003</v>
      </c>
      <c r="AD16" s="113">
        <f t="shared" si="5"/>
        <v>1559.0072975400003</v>
      </c>
      <c r="AE16" s="113">
        <f t="shared" si="5"/>
        <v>2041.5571753499999</v>
      </c>
      <c r="AF16" s="113">
        <f t="shared" si="5"/>
        <v>2453.29979895</v>
      </c>
      <c r="AG16" s="108"/>
      <c r="AH16" s="108"/>
    </row>
    <row r="17" spans="1:34" s="38" customFormat="1" ht="10.199999999999999" x14ac:dyDescent="0.2">
      <c r="A17" s="128"/>
      <c r="B17" s="128"/>
      <c r="C17" s="128"/>
      <c r="D17" s="128"/>
      <c r="E17" s="128"/>
      <c r="F17" s="129">
        <v>2</v>
      </c>
      <c r="G17" s="130" t="str">
        <f>KPI!$L$16</f>
        <v>Задолженность заказчиков по доплатам</v>
      </c>
      <c r="H17" s="116"/>
      <c r="I17" s="116"/>
      <c r="J17" s="116" t="str">
        <f>IF($G17="","",INDEX(KPI!$N$11:$N$121,SUMIFS(KPI!$K$11:$K$121,KPI!$L$11:$L$121,$G17)))</f>
        <v>тыс.руб.</v>
      </c>
      <c r="K17" s="128"/>
      <c r="L17" s="128"/>
      <c r="M17" s="128"/>
      <c r="N17" s="128"/>
      <c r="O17" s="128"/>
      <c r="P17" s="128"/>
      <c r="Q17" s="128"/>
      <c r="R17" s="131">
        <f t="shared" si="3"/>
        <v>2384.6074045794003</v>
      </c>
      <c r="S17" s="128"/>
      <c r="T17" s="128"/>
      <c r="U17" s="131">
        <f>daily!$R$85</f>
        <v>2384.6074045794003</v>
      </c>
      <c r="V17" s="131">
        <f t="shared" ref="V17:V23" si="6">U109</f>
        <v>1188.0000000000002</v>
      </c>
      <c r="W17" s="131">
        <f t="shared" ref="W17:AF17" si="7">V109</f>
        <v>1350.0000000000005</v>
      </c>
      <c r="X17" s="131">
        <f t="shared" si="7"/>
        <v>990.00000000000045</v>
      </c>
      <c r="Y17" s="131">
        <f t="shared" si="7"/>
        <v>980.10000000000059</v>
      </c>
      <c r="Z17" s="131">
        <f t="shared" si="7"/>
        <v>1069.2000000000007</v>
      </c>
      <c r="AA17" s="131">
        <f t="shared" si="7"/>
        <v>1234.9260000000008</v>
      </c>
      <c r="AB17" s="131">
        <f t="shared" si="7"/>
        <v>1368.7096500000002</v>
      </c>
      <c r="AC17" s="131">
        <f t="shared" si="7"/>
        <v>1144.7389800000005</v>
      </c>
      <c r="AD17" s="131">
        <f t="shared" si="7"/>
        <v>1296.9892643400005</v>
      </c>
      <c r="AE17" s="131">
        <f t="shared" si="7"/>
        <v>1698.4383223500001</v>
      </c>
      <c r="AF17" s="131">
        <f t="shared" si="7"/>
        <v>2007.2452900500004</v>
      </c>
      <c r="AG17" s="128"/>
      <c r="AH17" s="128"/>
    </row>
    <row r="18" spans="1:34" s="38" customFormat="1" ht="10.199999999999999" x14ac:dyDescent="0.2">
      <c r="A18" s="128"/>
      <c r="B18" s="128"/>
      <c r="C18" s="128"/>
      <c r="D18" s="128"/>
      <c r="E18" s="128"/>
      <c r="F18" s="129">
        <v>2</v>
      </c>
      <c r="G18" s="130" t="str">
        <f>KPI!$L$17</f>
        <v>Задолженность заказчиков по оплатам</v>
      </c>
      <c r="H18" s="116"/>
      <c r="I18" s="116"/>
      <c r="J18" s="116" t="str">
        <f>IF($G18="","",INDEX(KPI!$N$11:$N$121,SUMIFS(KPI!$K$11:$K$121,KPI!$L$11:$L$121,$G18)))</f>
        <v>тыс.руб.</v>
      </c>
      <c r="K18" s="128"/>
      <c r="L18" s="128"/>
      <c r="M18" s="128"/>
      <c r="N18" s="128"/>
      <c r="O18" s="128"/>
      <c r="P18" s="128"/>
      <c r="Q18" s="128"/>
      <c r="R18" s="131">
        <f t="shared" si="3"/>
        <v>481.7388696119998</v>
      </c>
      <c r="S18" s="128"/>
      <c r="T18" s="128"/>
      <c r="U18" s="131">
        <f>daily!$R$112</f>
        <v>481.7388696119998</v>
      </c>
      <c r="V18" s="131">
        <f t="shared" si="6"/>
        <v>239.99999999999991</v>
      </c>
      <c r="W18" s="131">
        <f t="shared" ref="W18:AF18" si="8">V110</f>
        <v>299.99999999999989</v>
      </c>
      <c r="X18" s="131">
        <f t="shared" si="8"/>
        <v>199.99999999999991</v>
      </c>
      <c r="Y18" s="131">
        <f t="shared" si="8"/>
        <v>197.99999999999991</v>
      </c>
      <c r="Z18" s="131">
        <f t="shared" si="8"/>
        <v>237.59999999999994</v>
      </c>
      <c r="AA18" s="131">
        <f t="shared" si="8"/>
        <v>249.47999999999979</v>
      </c>
      <c r="AB18" s="131">
        <f t="shared" si="8"/>
        <v>276.50699999999978</v>
      </c>
      <c r="AC18" s="131">
        <f t="shared" si="8"/>
        <v>254.38643999999979</v>
      </c>
      <c r="AD18" s="131">
        <f t="shared" si="8"/>
        <v>262.01803319999976</v>
      </c>
      <c r="AE18" s="131">
        <f t="shared" si="8"/>
        <v>343.11885299999977</v>
      </c>
      <c r="AF18" s="131">
        <f t="shared" si="8"/>
        <v>446.05450889999969</v>
      </c>
      <c r="AG18" s="128"/>
      <c r="AH18" s="128"/>
    </row>
    <row r="19" spans="1:34" s="38" customFormat="1" ht="10.199999999999999" x14ac:dyDescent="0.2">
      <c r="A19" s="128"/>
      <c r="B19" s="128"/>
      <c r="C19" s="128"/>
      <c r="D19" s="128"/>
      <c r="E19" s="128"/>
      <c r="F19" s="129">
        <v>2</v>
      </c>
      <c r="G19" s="130" t="str">
        <f>KPI!$L$42</f>
        <v>Авансы по ФОТ</v>
      </c>
      <c r="H19" s="116"/>
      <c r="I19" s="116"/>
      <c r="J19" s="116" t="str">
        <f>IF($G19="","",INDEX(KPI!$N$11:$N$121,SUMIFS(KPI!$K$11:$K$121,KPI!$L$11:$L$121,$G19)))</f>
        <v>тыс.руб.</v>
      </c>
      <c r="K19" s="128"/>
      <c r="L19" s="128"/>
      <c r="M19" s="128"/>
      <c r="N19" s="128"/>
      <c r="O19" s="128"/>
      <c r="P19" s="128"/>
      <c r="Q19" s="128"/>
      <c r="R19" s="131">
        <f t="shared" ref="R19" si="9">U19</f>
        <v>0</v>
      </c>
      <c r="S19" s="128"/>
      <c r="T19" s="128"/>
      <c r="U19" s="131">
        <v>0</v>
      </c>
      <c r="V19" s="131">
        <f t="shared" si="6"/>
        <v>5.6843418860808015E-13</v>
      </c>
      <c r="W19" s="131">
        <f t="shared" ref="W19:AF21" si="10">V111</f>
        <v>0</v>
      </c>
      <c r="X19" s="131">
        <f t="shared" si="10"/>
        <v>0</v>
      </c>
      <c r="Y19" s="131">
        <f t="shared" si="10"/>
        <v>6.8212102632969618E-12</v>
      </c>
      <c r="Z19" s="131">
        <f t="shared" si="10"/>
        <v>0</v>
      </c>
      <c r="AA19" s="131">
        <f t="shared" si="10"/>
        <v>0</v>
      </c>
      <c r="AB19" s="131">
        <f t="shared" si="10"/>
        <v>0</v>
      </c>
      <c r="AC19" s="131">
        <f t="shared" si="10"/>
        <v>0</v>
      </c>
      <c r="AD19" s="131">
        <f t="shared" si="10"/>
        <v>0</v>
      </c>
      <c r="AE19" s="131">
        <f t="shared" si="10"/>
        <v>0</v>
      </c>
      <c r="AF19" s="131">
        <f t="shared" si="10"/>
        <v>0</v>
      </c>
      <c r="AG19" s="128"/>
      <c r="AH19" s="128"/>
    </row>
    <row r="20" spans="1:34" s="38" customFormat="1" ht="10.199999999999999" x14ac:dyDescent="0.2">
      <c r="A20" s="128"/>
      <c r="B20" s="128"/>
      <c r="C20" s="128"/>
      <c r="D20" s="128"/>
      <c r="E20" s="128"/>
      <c r="F20" s="129">
        <v>2</v>
      </c>
      <c r="G20" s="130" t="str">
        <f>KPI!$L$44</f>
        <v>Авансы в соц. фонды</v>
      </c>
      <c r="H20" s="116"/>
      <c r="I20" s="116"/>
      <c r="J20" s="116" t="str">
        <f>IF($G20="","",INDEX(KPI!$N$11:$N$121,SUMIFS(KPI!$K$11:$K$121,KPI!$L$11:$L$121,$G20)))</f>
        <v>тыс.руб.</v>
      </c>
      <c r="K20" s="128"/>
      <c r="L20" s="128"/>
      <c r="M20" s="128"/>
      <c r="N20" s="128"/>
      <c r="O20" s="128"/>
      <c r="P20" s="128"/>
      <c r="Q20" s="128"/>
      <c r="R20" s="131">
        <f t="shared" ref="R20" si="11">U20</f>
        <v>0</v>
      </c>
      <c r="S20" s="128"/>
      <c r="T20" s="128"/>
      <c r="U20" s="131">
        <v>0</v>
      </c>
      <c r="V20" s="131">
        <f t="shared" si="6"/>
        <v>0</v>
      </c>
      <c r="W20" s="131">
        <f t="shared" si="10"/>
        <v>7.9580786405131221E-13</v>
      </c>
      <c r="X20" s="131">
        <f t="shared" si="10"/>
        <v>0</v>
      </c>
      <c r="Y20" s="131">
        <f t="shared" si="10"/>
        <v>0</v>
      </c>
      <c r="Z20" s="131">
        <f t="shared" si="10"/>
        <v>0</v>
      </c>
      <c r="AA20" s="131">
        <f t="shared" si="10"/>
        <v>0</v>
      </c>
      <c r="AB20" s="131">
        <f t="shared" si="10"/>
        <v>0</v>
      </c>
      <c r="AC20" s="131">
        <f t="shared" si="10"/>
        <v>0</v>
      </c>
      <c r="AD20" s="131">
        <f t="shared" si="10"/>
        <v>0</v>
      </c>
      <c r="AE20" s="131">
        <f t="shared" si="10"/>
        <v>0</v>
      </c>
      <c r="AF20" s="131">
        <f t="shared" si="10"/>
        <v>0</v>
      </c>
      <c r="AG20" s="128"/>
      <c r="AH20" s="128"/>
    </row>
    <row r="21" spans="1:34" s="38" customFormat="1" ht="10.199999999999999" x14ac:dyDescent="0.2">
      <c r="A21" s="128"/>
      <c r="B21" s="128"/>
      <c r="C21" s="128"/>
      <c r="D21" s="128"/>
      <c r="E21" s="128"/>
      <c r="F21" s="129">
        <v>2</v>
      </c>
      <c r="G21" s="130" t="str">
        <f>KPI!$L$46</f>
        <v>Авансы по аренде помещений</v>
      </c>
      <c r="H21" s="116"/>
      <c r="I21" s="116"/>
      <c r="J21" s="116" t="str">
        <f>IF($G21="","",INDEX(KPI!$N$11:$N$121,SUMIFS(KPI!$K$11:$K$121,KPI!$L$11:$L$121,$G21)))</f>
        <v>тыс.руб.</v>
      </c>
      <c r="K21" s="128"/>
      <c r="L21" s="128"/>
      <c r="M21" s="128"/>
      <c r="N21" s="128"/>
      <c r="O21" s="128"/>
      <c r="P21" s="128"/>
      <c r="Q21" s="128"/>
      <c r="R21" s="131">
        <f t="shared" ref="R21:R22" si="12">U21</f>
        <v>0</v>
      </c>
      <c r="S21" s="128"/>
      <c r="T21" s="128"/>
      <c r="U21" s="131">
        <v>0</v>
      </c>
      <c r="V21" s="131">
        <f t="shared" si="6"/>
        <v>0</v>
      </c>
      <c r="W21" s="131">
        <f t="shared" si="10"/>
        <v>0</v>
      </c>
      <c r="X21" s="131">
        <f t="shared" si="10"/>
        <v>1.0231815394945443E-12</v>
      </c>
      <c r="Y21" s="131">
        <f t="shared" si="10"/>
        <v>1.2505552149377763E-12</v>
      </c>
      <c r="Z21" s="131">
        <f t="shared" si="10"/>
        <v>1.9326762412674725E-12</v>
      </c>
      <c r="AA21" s="131">
        <f t="shared" si="10"/>
        <v>2.1600499167107046E-12</v>
      </c>
      <c r="AB21" s="131">
        <f t="shared" si="10"/>
        <v>2.3874235921539366E-12</v>
      </c>
      <c r="AC21" s="131">
        <f t="shared" si="10"/>
        <v>0</v>
      </c>
      <c r="AD21" s="131">
        <f t="shared" si="10"/>
        <v>0</v>
      </c>
      <c r="AE21" s="131">
        <f t="shared" si="10"/>
        <v>0</v>
      </c>
      <c r="AF21" s="131">
        <f t="shared" si="10"/>
        <v>0</v>
      </c>
      <c r="AG21" s="128"/>
      <c r="AH21" s="128"/>
    </row>
    <row r="22" spans="1:34" s="38" customFormat="1" ht="10.199999999999999" x14ac:dyDescent="0.2">
      <c r="A22" s="128"/>
      <c r="B22" s="128"/>
      <c r="C22" s="128"/>
      <c r="D22" s="128"/>
      <c r="E22" s="128"/>
      <c r="F22" s="129">
        <v>2</v>
      </c>
      <c r="G22" s="130" t="str">
        <f>KPI!$L$56</f>
        <v>Авансы по расходам на персонал</v>
      </c>
      <c r="H22" s="116"/>
      <c r="I22" s="116"/>
      <c r="J22" s="116" t="str">
        <f>IF($G22="","",INDEX(KPI!$N$11:$N$121,SUMIFS(KPI!$K$11:$K$121,KPI!$L$11:$L$121,$G22)))</f>
        <v>тыс.руб.</v>
      </c>
      <c r="K22" s="128"/>
      <c r="L22" s="128"/>
      <c r="M22" s="128"/>
      <c r="N22" s="128"/>
      <c r="O22" s="128"/>
      <c r="P22" s="128"/>
      <c r="Q22" s="128"/>
      <c r="R22" s="131">
        <f t="shared" si="12"/>
        <v>0</v>
      </c>
      <c r="S22" s="128"/>
      <c r="T22" s="128"/>
      <c r="U22" s="131">
        <v>0</v>
      </c>
      <c r="V22" s="131">
        <f t="shared" si="6"/>
        <v>0</v>
      </c>
      <c r="W22" s="131">
        <f t="shared" ref="W22:W23" si="13">V114</f>
        <v>0</v>
      </c>
      <c r="X22" s="131">
        <f t="shared" ref="X22:X23" si="14">W114</f>
        <v>0</v>
      </c>
      <c r="Y22" s="131">
        <f t="shared" ref="Y22:Y23" si="15">X114</f>
        <v>0</v>
      </c>
      <c r="Z22" s="131">
        <f t="shared" ref="Z22:Z23" si="16">Y114</f>
        <v>0</v>
      </c>
      <c r="AA22" s="131">
        <f t="shared" ref="AA22:AA23" si="17">Z114</f>
        <v>0</v>
      </c>
      <c r="AB22" s="131">
        <f t="shared" ref="AB22:AB23" si="18">AA114</f>
        <v>0</v>
      </c>
      <c r="AC22" s="131">
        <f t="shared" ref="AC22:AC23" si="19">AB114</f>
        <v>0</v>
      </c>
      <c r="AD22" s="131">
        <f t="shared" ref="AD22:AD23" si="20">AC114</f>
        <v>0</v>
      </c>
      <c r="AE22" s="131">
        <f t="shared" ref="AE22:AE23" si="21">AD114</f>
        <v>0</v>
      </c>
      <c r="AF22" s="131">
        <f t="shared" ref="AF22:AF23" si="22">AE114</f>
        <v>0</v>
      </c>
      <c r="AG22" s="128"/>
      <c r="AH22" s="128"/>
    </row>
    <row r="23" spans="1:34" s="38" customFormat="1" ht="10.199999999999999" x14ac:dyDescent="0.2">
      <c r="A23" s="128"/>
      <c r="B23" s="128"/>
      <c r="C23" s="128"/>
      <c r="D23" s="128"/>
      <c r="E23" s="128"/>
      <c r="F23" s="129">
        <v>2</v>
      </c>
      <c r="G23" s="130" t="str">
        <f>KPI!$L$58</f>
        <v>Авансы по прочим постоянным расходам</v>
      </c>
      <c r="H23" s="116"/>
      <c r="I23" s="116"/>
      <c r="J23" s="116" t="str">
        <f>IF($G23="","",INDEX(KPI!$N$11:$N$121,SUMIFS(KPI!$K$11:$K$121,KPI!$L$11:$L$121,$G23)))</f>
        <v>тыс.руб.</v>
      </c>
      <c r="K23" s="128"/>
      <c r="L23" s="128"/>
      <c r="M23" s="128"/>
      <c r="N23" s="128"/>
      <c r="O23" s="128"/>
      <c r="P23" s="128"/>
      <c r="Q23" s="128"/>
      <c r="R23" s="131">
        <f t="shared" ref="R23" si="23">U23</f>
        <v>0</v>
      </c>
      <c r="S23" s="128"/>
      <c r="T23" s="128"/>
      <c r="U23" s="131">
        <v>0</v>
      </c>
      <c r="V23" s="131">
        <f t="shared" si="6"/>
        <v>0</v>
      </c>
      <c r="W23" s="131">
        <f t="shared" si="13"/>
        <v>0</v>
      </c>
      <c r="X23" s="131">
        <f t="shared" si="14"/>
        <v>0</v>
      </c>
      <c r="Y23" s="131">
        <f t="shared" si="15"/>
        <v>0</v>
      </c>
      <c r="Z23" s="131">
        <f t="shared" si="16"/>
        <v>0</v>
      </c>
      <c r="AA23" s="131">
        <f t="shared" si="17"/>
        <v>0</v>
      </c>
      <c r="AB23" s="131">
        <f t="shared" si="18"/>
        <v>0</v>
      </c>
      <c r="AC23" s="131">
        <f t="shared" si="19"/>
        <v>0</v>
      </c>
      <c r="AD23" s="131">
        <f t="shared" si="20"/>
        <v>0</v>
      </c>
      <c r="AE23" s="131">
        <f t="shared" si="21"/>
        <v>0</v>
      </c>
      <c r="AF23" s="131">
        <f t="shared" si="22"/>
        <v>0</v>
      </c>
      <c r="AG23" s="128"/>
      <c r="AH23" s="128"/>
    </row>
    <row r="24" spans="1:34" s="71" customFormat="1" ht="6.6" x14ac:dyDescent="0.15">
      <c r="A24" s="77"/>
      <c r="B24" s="77"/>
      <c r="C24" s="77"/>
      <c r="D24" s="77"/>
      <c r="E24" s="77"/>
      <c r="F24" s="134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8"/>
      <c r="S24" s="77"/>
      <c r="T24" s="77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7"/>
      <c r="AH24" s="77"/>
    </row>
    <row r="25" spans="1:34" x14ac:dyDescent="0.25">
      <c r="A25" s="25"/>
      <c r="B25" s="25"/>
      <c r="C25" s="25"/>
      <c r="D25" s="25"/>
      <c r="E25" s="25"/>
      <c r="F25" s="106"/>
      <c r="G25" s="25"/>
      <c r="H25" s="25"/>
      <c r="I25" s="25"/>
      <c r="J25" s="80"/>
      <c r="K25" s="25"/>
      <c r="L25" s="25"/>
      <c r="M25" s="25"/>
      <c r="N25" s="25"/>
      <c r="O25" s="25"/>
      <c r="P25" s="25"/>
      <c r="Q25" s="25"/>
      <c r="R25" s="75"/>
      <c r="S25" s="25"/>
      <c r="T25" s="25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25"/>
      <c r="AH25" s="25"/>
    </row>
    <row r="26" spans="1:34" s="82" customFormat="1" ht="13.8" x14ac:dyDescent="0.3">
      <c r="A26" s="118"/>
      <c r="B26" s="118"/>
      <c r="C26" s="118"/>
      <c r="D26" s="118"/>
      <c r="E26" s="118"/>
      <c r="F26" s="106">
        <v>0</v>
      </c>
      <c r="G26" s="105" t="str">
        <f>KPI!$L$18</f>
        <v>Пассивы на начало периода</v>
      </c>
      <c r="H26" s="105"/>
      <c r="I26" s="105"/>
      <c r="J26" s="105" t="str">
        <f>IF($G26="","",INDEX(KPI!$N$11:$N$121,SUMIFS(KPI!$K$11:$K$121,KPI!$L$11:$L$121,$G26)))</f>
        <v>тыс.руб.</v>
      </c>
      <c r="K26" s="118"/>
      <c r="L26" s="118"/>
      <c r="M26" s="118"/>
      <c r="N26" s="118"/>
      <c r="O26" s="118"/>
      <c r="P26" s="118"/>
      <c r="Q26" s="118"/>
      <c r="R26" s="119">
        <f t="shared" ref="R26:R30" si="24">U26</f>
        <v>15191.866274191401</v>
      </c>
      <c r="S26" s="118"/>
      <c r="T26" s="118"/>
      <c r="U26" s="107">
        <f t="shared" ref="U26:AF26" si="25">SUMIFS(U27:U42,$F27:$F42,1)</f>
        <v>15191.866274191401</v>
      </c>
      <c r="V26" s="107">
        <f t="shared" si="25"/>
        <v>15032.22648415374</v>
      </c>
      <c r="W26" s="107">
        <f t="shared" si="25"/>
        <v>14755.142484153739</v>
      </c>
      <c r="X26" s="107">
        <f t="shared" si="25"/>
        <v>14324.167284153744</v>
      </c>
      <c r="Y26" s="107">
        <f t="shared" si="25"/>
        <v>14277.974704153745</v>
      </c>
      <c r="Z26" s="107">
        <f t="shared" si="25"/>
        <v>13941.018550800005</v>
      </c>
      <c r="AA26" s="107">
        <f t="shared" si="25"/>
        <v>14128.93329891121</v>
      </c>
      <c r="AB26" s="107">
        <f t="shared" si="25"/>
        <v>15372.16891111443</v>
      </c>
      <c r="AC26" s="107">
        <f t="shared" si="25"/>
        <v>18318.521932741831</v>
      </c>
      <c r="AD26" s="107">
        <f t="shared" si="25"/>
        <v>22563.631773116311</v>
      </c>
      <c r="AE26" s="107">
        <f t="shared" si="25"/>
        <v>22146.991031857586</v>
      </c>
      <c r="AF26" s="107">
        <f t="shared" si="25"/>
        <v>21183.747719030194</v>
      </c>
      <c r="AG26" s="118"/>
      <c r="AH26" s="118"/>
    </row>
    <row r="27" spans="1:34" s="32" customFormat="1" x14ac:dyDescent="0.25">
      <c r="A27" s="114"/>
      <c r="B27" s="114"/>
      <c r="C27" s="114"/>
      <c r="D27" s="114"/>
      <c r="E27" s="114"/>
      <c r="F27" s="106">
        <v>1</v>
      </c>
      <c r="G27" s="120" t="str">
        <f>KPI!$L$19</f>
        <v>Собственный капитал</v>
      </c>
      <c r="H27" s="115"/>
      <c r="I27" s="115"/>
      <c r="J27" s="116" t="str">
        <f>IF($G27="","",INDEX(KPI!$N$11:$N$121,SUMIFS(KPI!$K$11:$K$121,KPI!$L$11:$L$121,$G27)))</f>
        <v>тыс.руб.</v>
      </c>
      <c r="K27" s="114"/>
      <c r="L27" s="114"/>
      <c r="M27" s="114"/>
      <c r="N27" s="114"/>
      <c r="O27" s="114"/>
      <c r="P27" s="114"/>
      <c r="Q27" s="114"/>
      <c r="R27" s="117">
        <f t="shared" si="24"/>
        <v>12124.06648415374</v>
      </c>
      <c r="S27" s="114"/>
      <c r="T27" s="114"/>
      <c r="U27" s="121">
        <f>U13-SUMIFS(U28:U42,$F28:$F42,1)</f>
        <v>12124.06648415374</v>
      </c>
      <c r="V27" s="117">
        <f>U119</f>
        <v>11875.74648415374</v>
      </c>
      <c r="W27" s="117">
        <f t="shared" ref="W27:AF27" si="26">V119</f>
        <v>11853.146484153742</v>
      </c>
      <c r="X27" s="117">
        <f t="shared" si="26"/>
        <v>11328.946484153743</v>
      </c>
      <c r="Y27" s="117">
        <f t="shared" si="26"/>
        <v>10878.732484153745</v>
      </c>
      <c r="Z27" s="117">
        <f t="shared" si="26"/>
        <v>10518.993253575574</v>
      </c>
      <c r="AA27" s="117">
        <f t="shared" si="26"/>
        <v>10260.430144401524</v>
      </c>
      <c r="AB27" s="117">
        <f t="shared" si="26"/>
        <v>10195.743863171971</v>
      </c>
      <c r="AC27" s="117">
        <f t="shared" si="26"/>
        <v>9848.2027743378731</v>
      </c>
      <c r="AD27" s="117">
        <f t="shared" si="26"/>
        <v>9599.6772487214967</v>
      </c>
      <c r="AE27" s="117">
        <f t="shared" si="26"/>
        <v>9715.9953374342695</v>
      </c>
      <c r="AF27" s="117">
        <f t="shared" si="26"/>
        <v>10229.5084218271</v>
      </c>
      <c r="AG27" s="114"/>
      <c r="AH27" s="114"/>
    </row>
    <row r="28" spans="1:34" s="7" customFormat="1" x14ac:dyDescent="0.25">
      <c r="A28" s="108"/>
      <c r="B28" s="108"/>
      <c r="C28" s="108"/>
      <c r="D28" s="108"/>
      <c r="E28" s="108"/>
      <c r="F28" s="109">
        <v>1</v>
      </c>
      <c r="G28" s="110" t="str">
        <f>KPI!$L$20</f>
        <v>Кредиторская задолженность</v>
      </c>
      <c r="H28" s="111"/>
      <c r="I28" s="111"/>
      <c r="J28" s="112" t="str">
        <f>IF($G28="","",INDEX(KPI!$N$11:$N$121,SUMIFS(KPI!$K$11:$K$121,KPI!$L$11:$L$121,$G28)))</f>
        <v>тыс.руб.</v>
      </c>
      <c r="K28" s="108"/>
      <c r="L28" s="108"/>
      <c r="M28" s="108"/>
      <c r="N28" s="108"/>
      <c r="O28" s="108"/>
      <c r="P28" s="108"/>
      <c r="Q28" s="108"/>
      <c r="R28" s="75">
        <f t="shared" si="24"/>
        <v>3067.7997900376604</v>
      </c>
      <c r="S28" s="108"/>
      <c r="T28" s="108"/>
      <c r="U28" s="113">
        <f>SUMIFS(U29:U41,$F29:$F41,2)</f>
        <v>3067.7997900376604</v>
      </c>
      <c r="V28" s="113">
        <f t="shared" ref="V28:AF28" si="27">SUMIFS(V29:V41,$F29:$F41,2)</f>
        <v>3156.4800000000005</v>
      </c>
      <c r="W28" s="113">
        <f t="shared" si="27"/>
        <v>2901.9959999999978</v>
      </c>
      <c r="X28" s="113">
        <f t="shared" si="27"/>
        <v>2995.2208000000014</v>
      </c>
      <c r="Y28" s="113">
        <f t="shared" si="27"/>
        <v>3399.242220000001</v>
      </c>
      <c r="Z28" s="113">
        <f t="shared" si="27"/>
        <v>3422.0252972244302</v>
      </c>
      <c r="AA28" s="113">
        <f t="shared" si="27"/>
        <v>3868.5031545096863</v>
      </c>
      <c r="AB28" s="113">
        <f t="shared" si="27"/>
        <v>5176.42504794246</v>
      </c>
      <c r="AC28" s="113">
        <f t="shared" si="27"/>
        <v>8470.319158403956</v>
      </c>
      <c r="AD28" s="113">
        <f t="shared" si="27"/>
        <v>12963.954524394814</v>
      </c>
      <c r="AE28" s="113">
        <f t="shared" si="27"/>
        <v>12430.995694423316</v>
      </c>
      <c r="AF28" s="113">
        <f t="shared" si="27"/>
        <v>10954.239297203092</v>
      </c>
      <c r="AG28" s="108"/>
      <c r="AH28" s="108"/>
    </row>
    <row r="29" spans="1:34" s="38" customFormat="1" ht="10.199999999999999" x14ac:dyDescent="0.2">
      <c r="A29" s="128"/>
      <c r="B29" s="128"/>
      <c r="C29" s="128"/>
      <c r="D29" s="128"/>
      <c r="E29" s="128"/>
      <c r="F29" s="129">
        <v>2</v>
      </c>
      <c r="G29" s="130" t="str">
        <f>KPI!$L$21</f>
        <v>Авансы полученные от заказчиков</v>
      </c>
      <c r="H29" s="116"/>
      <c r="I29" s="116"/>
      <c r="J29" s="116" t="str">
        <f>IF($G29="","",INDEX(KPI!$N$11:$N$121,SUMIFS(KPI!$K$11:$K$121,KPI!$L$11:$L$121,$G29)))</f>
        <v>тыс.руб.</v>
      </c>
      <c r="K29" s="128"/>
      <c r="L29" s="128"/>
      <c r="M29" s="128"/>
      <c r="N29" s="128"/>
      <c r="O29" s="128"/>
      <c r="P29" s="128"/>
      <c r="Q29" s="128"/>
      <c r="R29" s="131">
        <f t="shared" si="24"/>
        <v>1188.0000000000002</v>
      </c>
      <c r="S29" s="128"/>
      <c r="T29" s="128"/>
      <c r="U29" s="131">
        <f>daily!R58</f>
        <v>1188.0000000000002</v>
      </c>
      <c r="V29" s="131">
        <f t="shared" ref="V29:V38" si="28">U121</f>
        <v>1485</v>
      </c>
      <c r="W29" s="131">
        <f t="shared" ref="W29:AF29" si="29">V121</f>
        <v>900.00000000000011</v>
      </c>
      <c r="X29" s="131">
        <f t="shared" si="29"/>
        <v>980.10000000000025</v>
      </c>
      <c r="Y29" s="131">
        <f t="shared" si="29"/>
        <v>1176.1200000000006</v>
      </c>
      <c r="Z29" s="131">
        <f t="shared" si="29"/>
        <v>1122.6600000000003</v>
      </c>
      <c r="AA29" s="131">
        <f t="shared" si="29"/>
        <v>1368.7096499999998</v>
      </c>
      <c r="AB29" s="131">
        <f t="shared" si="29"/>
        <v>1144.7389799999999</v>
      </c>
      <c r="AC29" s="131">
        <f t="shared" si="29"/>
        <v>1179.0811494</v>
      </c>
      <c r="AD29" s="131">
        <f t="shared" si="29"/>
        <v>1698.4383223499997</v>
      </c>
      <c r="AE29" s="131">
        <f t="shared" si="29"/>
        <v>2207.9698190549993</v>
      </c>
      <c r="AF29" s="131">
        <f t="shared" si="29"/>
        <v>2649.5637828659992</v>
      </c>
      <c r="AG29" s="128"/>
      <c r="AH29" s="128"/>
    </row>
    <row r="30" spans="1:34" s="38" customFormat="1" ht="10.199999999999999" x14ac:dyDescent="0.2">
      <c r="A30" s="128"/>
      <c r="B30" s="128"/>
      <c r="C30" s="128"/>
      <c r="D30" s="128"/>
      <c r="E30" s="128"/>
      <c r="F30" s="129">
        <v>2</v>
      </c>
      <c r="G30" s="130" t="str">
        <f>KPI!$L$22</f>
        <v>Задолженность перед поставщиками</v>
      </c>
      <c r="H30" s="116"/>
      <c r="I30" s="116"/>
      <c r="J30" s="116" t="str">
        <f>IF($G30="","",INDEX(KPI!$N$11:$N$121,SUMIFS(KPI!$K$11:$K$121,KPI!$L$11:$L$121,$G30)))</f>
        <v>тыс.руб.</v>
      </c>
      <c r="K30" s="128"/>
      <c r="L30" s="128"/>
      <c r="M30" s="128"/>
      <c r="N30" s="128"/>
      <c r="O30" s="128"/>
      <c r="P30" s="128"/>
      <c r="Q30" s="128"/>
      <c r="R30" s="131">
        <f t="shared" si="24"/>
        <v>1492.0000000000002</v>
      </c>
      <c r="S30" s="128"/>
      <c r="T30" s="128"/>
      <c r="U30" s="131">
        <f>daily!R139</f>
        <v>1492.0000000000002</v>
      </c>
      <c r="V30" s="131">
        <f t="shared" si="28"/>
        <v>1477.0800000000004</v>
      </c>
      <c r="W30" s="131">
        <f t="shared" ref="W30:AF30" si="30">V122</f>
        <v>1772.4959999999974</v>
      </c>
      <c r="X30" s="131">
        <f t="shared" si="30"/>
        <v>1861.1208000000024</v>
      </c>
      <c r="Y30" s="131">
        <f t="shared" si="30"/>
        <v>2062.7422199999992</v>
      </c>
      <c r="Z30" s="131">
        <f t="shared" si="30"/>
        <v>1897.7228423999968</v>
      </c>
      <c r="AA30" s="131">
        <f t="shared" si="30"/>
        <v>1954.6545276719999</v>
      </c>
      <c r="AB30" s="131">
        <f t="shared" si="30"/>
        <v>2559.6666433799992</v>
      </c>
      <c r="AC30" s="131">
        <f t="shared" si="30"/>
        <v>3327.5666363939981</v>
      </c>
      <c r="AD30" s="131">
        <f t="shared" si="30"/>
        <v>3993.0799636727943</v>
      </c>
      <c r="AE30" s="131">
        <f t="shared" si="30"/>
        <v>1969.4400000000069</v>
      </c>
      <c r="AF30" s="131">
        <f t="shared" si="30"/>
        <v>2461.7999999999984</v>
      </c>
      <c r="AG30" s="128"/>
      <c r="AH30" s="128"/>
    </row>
    <row r="31" spans="1:34" s="38" customFormat="1" ht="10.199999999999999" x14ac:dyDescent="0.2">
      <c r="A31" s="128"/>
      <c r="B31" s="128"/>
      <c r="C31" s="128"/>
      <c r="D31" s="128"/>
      <c r="E31" s="128"/>
      <c r="F31" s="129">
        <v>2</v>
      </c>
      <c r="G31" s="130" t="str">
        <f>KPI!$L$34</f>
        <v>КЗ по оплате маркетинговых расходов</v>
      </c>
      <c r="H31" s="116"/>
      <c r="I31" s="116"/>
      <c r="J31" s="116" t="str">
        <f>IF($G31="","",INDEX(KPI!$N$11:$N$121,SUMIFS(KPI!$K$11:$K$121,KPI!$L$11:$L$121,$G31)))</f>
        <v>тыс.руб.</v>
      </c>
      <c r="K31" s="128"/>
      <c r="L31" s="128"/>
      <c r="M31" s="128"/>
      <c r="N31" s="128"/>
      <c r="O31" s="128"/>
      <c r="P31" s="128"/>
      <c r="Q31" s="128"/>
      <c r="R31" s="131">
        <f t="shared" ref="R31" si="31">U31</f>
        <v>317.94765394391999</v>
      </c>
      <c r="S31" s="128"/>
      <c r="T31" s="128"/>
      <c r="U31" s="131">
        <f>daily!$R$170</f>
        <v>317.94765394391999</v>
      </c>
      <c r="V31" s="131">
        <f t="shared" si="28"/>
        <v>158.39999999999998</v>
      </c>
      <c r="W31" s="131">
        <f t="shared" ref="W31:AF32" si="32">V123</f>
        <v>189</v>
      </c>
      <c r="X31" s="131">
        <f t="shared" si="32"/>
        <v>126</v>
      </c>
      <c r="Y31" s="131">
        <f t="shared" si="32"/>
        <v>130.68</v>
      </c>
      <c r="Z31" s="131">
        <f t="shared" si="32"/>
        <v>149.68799999999996</v>
      </c>
      <c r="AA31" s="131">
        <f t="shared" si="32"/>
        <v>164.65679999999992</v>
      </c>
      <c r="AB31" s="131">
        <f t="shared" si="32"/>
        <v>182.49461999999994</v>
      </c>
      <c r="AC31" s="131">
        <f t="shared" si="32"/>
        <v>160.92707399999995</v>
      </c>
      <c r="AD31" s="131">
        <f t="shared" si="32"/>
        <v>172.93190191199994</v>
      </c>
      <c r="AE31" s="131">
        <f t="shared" si="32"/>
        <v>226.45844297999986</v>
      </c>
      <c r="AF31" s="131">
        <f t="shared" si="32"/>
        <v>267.63270534000003</v>
      </c>
      <c r="AG31" s="128"/>
      <c r="AH31" s="128"/>
    </row>
    <row r="32" spans="1:34" s="38" customFormat="1" ht="10.199999999999999" x14ac:dyDescent="0.2">
      <c r="A32" s="128"/>
      <c r="B32" s="128"/>
      <c r="C32" s="128"/>
      <c r="D32" s="128"/>
      <c r="E32" s="128"/>
      <c r="F32" s="129">
        <v>2</v>
      </c>
      <c r="G32" s="130" t="str">
        <f>KPI!$L$39</f>
        <v>КЗ по оплате расходов логистики</v>
      </c>
      <c r="H32" s="116"/>
      <c r="I32" s="116"/>
      <c r="J32" s="116" t="str">
        <f>IF($G32="","",INDEX(KPI!$N$11:$N$121,SUMIFS(KPI!$K$11:$K$121,KPI!$L$11:$L$121,$G32)))</f>
        <v>тыс.руб.</v>
      </c>
      <c r="K32" s="128"/>
      <c r="L32" s="128"/>
      <c r="M32" s="128"/>
      <c r="N32" s="128"/>
      <c r="O32" s="128"/>
      <c r="P32" s="128"/>
      <c r="Q32" s="128"/>
      <c r="R32" s="131">
        <f t="shared" ref="R32" si="33">U32</f>
        <v>52.991275657319989</v>
      </c>
      <c r="S32" s="128"/>
      <c r="T32" s="128"/>
      <c r="U32" s="131">
        <f>daily!$R$176</f>
        <v>52.991275657319989</v>
      </c>
      <c r="V32" s="131">
        <f t="shared" si="28"/>
        <v>26.399999999999991</v>
      </c>
      <c r="W32" s="131">
        <f t="shared" si="32"/>
        <v>30</v>
      </c>
      <c r="X32" s="131">
        <f t="shared" si="32"/>
        <v>22</v>
      </c>
      <c r="Y32" s="131">
        <f t="shared" si="32"/>
        <v>21.780000000000008</v>
      </c>
      <c r="Z32" s="131">
        <f t="shared" si="32"/>
        <v>23.759999999999998</v>
      </c>
      <c r="AA32" s="131">
        <f t="shared" si="32"/>
        <v>27.442799999999998</v>
      </c>
      <c r="AB32" s="131">
        <f t="shared" si="32"/>
        <v>30.415769999999995</v>
      </c>
      <c r="AC32" s="131">
        <f t="shared" si="32"/>
        <v>25.438644000000004</v>
      </c>
      <c r="AD32" s="131">
        <f t="shared" si="32"/>
        <v>28.821983652000007</v>
      </c>
      <c r="AE32" s="131">
        <f t="shared" si="32"/>
        <v>37.74307383</v>
      </c>
      <c r="AF32" s="131">
        <f t="shared" si="32"/>
        <v>44.605450890000014</v>
      </c>
      <c r="AG32" s="128"/>
      <c r="AH32" s="128"/>
    </row>
    <row r="33" spans="1:34" s="38" customFormat="1" ht="10.199999999999999" x14ac:dyDescent="0.2">
      <c r="A33" s="128"/>
      <c r="B33" s="128"/>
      <c r="C33" s="128"/>
      <c r="D33" s="128"/>
      <c r="E33" s="128"/>
      <c r="F33" s="129">
        <v>2</v>
      </c>
      <c r="G33" s="130" t="str">
        <f>KPI!$L$40</f>
        <v>КЗ по оплате прочих переменных расходов</v>
      </c>
      <c r="H33" s="116"/>
      <c r="I33" s="116"/>
      <c r="J33" s="116" t="str">
        <f>IF($G33="","",INDEX(KPI!$N$11:$N$121,SUMIFS(KPI!$K$11:$K$121,KPI!$L$11:$L$121,$G33)))</f>
        <v>тыс.руб.</v>
      </c>
      <c r="K33" s="128"/>
      <c r="L33" s="128"/>
      <c r="M33" s="128"/>
      <c r="N33" s="128"/>
      <c r="O33" s="128"/>
      <c r="P33" s="128"/>
      <c r="Q33" s="128"/>
      <c r="R33" s="131">
        <f t="shared" ref="R33" si="34">U33</f>
        <v>16.860860436419998</v>
      </c>
      <c r="S33" s="128"/>
      <c r="T33" s="128"/>
      <c r="U33" s="131">
        <f>daily!$R$182</f>
        <v>16.860860436419998</v>
      </c>
      <c r="V33" s="131">
        <f t="shared" si="28"/>
        <v>9.5999999999999943</v>
      </c>
      <c r="W33" s="131">
        <f t="shared" ref="W33:AF36" si="35">V125</f>
        <v>10.499999999999993</v>
      </c>
      <c r="X33" s="131">
        <f t="shared" si="35"/>
        <v>5.9999999999999929</v>
      </c>
      <c r="Y33" s="131">
        <f t="shared" si="35"/>
        <v>7.919999999999991</v>
      </c>
      <c r="Z33" s="131">
        <f t="shared" si="35"/>
        <v>8.3159999999999847</v>
      </c>
      <c r="AA33" s="131">
        <f t="shared" si="35"/>
        <v>8.7317999999999856</v>
      </c>
      <c r="AB33" s="131">
        <f t="shared" si="35"/>
        <v>11.060279999999981</v>
      </c>
      <c r="AC33" s="131">
        <f t="shared" si="35"/>
        <v>8.9035253999999888</v>
      </c>
      <c r="AD33" s="131">
        <f t="shared" si="35"/>
        <v>9.1706311619999923</v>
      </c>
      <c r="AE33" s="131">
        <f t="shared" si="35"/>
        <v>13.724754119999986</v>
      </c>
      <c r="AF33" s="131">
        <f t="shared" si="35"/>
        <v>13.381635266999993</v>
      </c>
      <c r="AG33" s="128"/>
      <c r="AH33" s="128"/>
    </row>
    <row r="34" spans="1:34" s="38" customFormat="1" ht="10.199999999999999" x14ac:dyDescent="0.2">
      <c r="A34" s="128"/>
      <c r="B34" s="128"/>
      <c r="C34" s="128"/>
      <c r="D34" s="128"/>
      <c r="E34" s="128"/>
      <c r="F34" s="129">
        <v>2</v>
      </c>
      <c r="G34" s="130" t="str">
        <f>KPI!$L$41</f>
        <v>КЗ по оплате ФОТ</v>
      </c>
      <c r="H34" s="116"/>
      <c r="I34" s="116"/>
      <c r="J34" s="116" t="str">
        <f>IF($G34="","",INDEX(KPI!$N$11:$N$121,SUMIFS(KPI!$K$11:$K$121,KPI!$L$11:$L$121,$G34)))</f>
        <v>тыс.руб.</v>
      </c>
      <c r="K34" s="128"/>
      <c r="L34" s="128"/>
      <c r="M34" s="128"/>
      <c r="N34" s="128"/>
      <c r="O34" s="128"/>
      <c r="P34" s="128"/>
      <c r="Q34" s="128"/>
      <c r="R34" s="131">
        <f t="shared" ref="R34" si="36">U34</f>
        <v>0</v>
      </c>
      <c r="S34" s="128"/>
      <c r="T34" s="128"/>
      <c r="U34" s="131">
        <v>0</v>
      </c>
      <c r="V34" s="131">
        <f t="shared" si="28"/>
        <v>0</v>
      </c>
      <c r="W34" s="131">
        <f t="shared" si="35"/>
        <v>1.1368683772161603E-12</v>
      </c>
      <c r="X34" s="131">
        <f t="shared" si="35"/>
        <v>-1.8189894035458565E-12</v>
      </c>
      <c r="Y34" s="131">
        <f t="shared" si="35"/>
        <v>0</v>
      </c>
      <c r="Z34" s="131">
        <f t="shared" si="35"/>
        <v>-3.637978807091713E-12</v>
      </c>
      <c r="AA34" s="131">
        <f t="shared" si="35"/>
        <v>5.4569682106375694E-12</v>
      </c>
      <c r="AB34" s="131">
        <f t="shared" si="35"/>
        <v>1.4551915228366852E-11</v>
      </c>
      <c r="AC34" s="131">
        <f t="shared" si="35"/>
        <v>1.2732925824820995E-11</v>
      </c>
      <c r="AD34" s="131">
        <f t="shared" si="35"/>
        <v>2.1827872842550278E-11</v>
      </c>
      <c r="AE34" s="131">
        <f t="shared" si="35"/>
        <v>3.637978807091713E-12</v>
      </c>
      <c r="AF34" s="131">
        <f t="shared" si="35"/>
        <v>1.2732925824820995E-11</v>
      </c>
      <c r="AG34" s="128"/>
      <c r="AH34" s="128"/>
    </row>
    <row r="35" spans="1:34" s="38" customFormat="1" ht="10.199999999999999" x14ac:dyDescent="0.2">
      <c r="A35" s="128"/>
      <c r="B35" s="128"/>
      <c r="C35" s="128"/>
      <c r="D35" s="128"/>
      <c r="E35" s="128"/>
      <c r="F35" s="129">
        <v>2</v>
      </c>
      <c r="G35" s="130" t="str">
        <f>KPI!$L$43</f>
        <v>КЗ перед соц. фондами</v>
      </c>
      <c r="H35" s="116"/>
      <c r="I35" s="116"/>
      <c r="J35" s="116" t="str">
        <f>IF($G35="","",INDEX(KPI!$N$11:$N$121,SUMIFS(KPI!$K$11:$K$121,KPI!$L$11:$L$121,$G35)))</f>
        <v>тыс.руб.</v>
      </c>
      <c r="K35" s="128"/>
      <c r="L35" s="128"/>
      <c r="M35" s="128"/>
      <c r="N35" s="128"/>
      <c r="O35" s="128"/>
      <c r="P35" s="128"/>
      <c r="Q35" s="128"/>
      <c r="R35" s="131">
        <f t="shared" ref="R35" si="37">U35</f>
        <v>0</v>
      </c>
      <c r="S35" s="128"/>
      <c r="T35" s="128"/>
      <c r="U35" s="131">
        <v>0</v>
      </c>
      <c r="V35" s="131">
        <f t="shared" si="28"/>
        <v>0</v>
      </c>
      <c r="W35" s="131">
        <f t="shared" si="35"/>
        <v>0</v>
      </c>
      <c r="X35" s="131">
        <f t="shared" si="35"/>
        <v>5.6843418860808015E-13</v>
      </c>
      <c r="Y35" s="131">
        <f t="shared" si="35"/>
        <v>6.8212102632969618E-13</v>
      </c>
      <c r="Z35" s="131">
        <f t="shared" si="35"/>
        <v>2.0463630789890885E-12</v>
      </c>
      <c r="AA35" s="131">
        <f t="shared" si="35"/>
        <v>4.7748471843078732E-12</v>
      </c>
      <c r="AB35" s="131">
        <f t="shared" si="35"/>
        <v>8.1854523159563541E-12</v>
      </c>
      <c r="AC35" s="131">
        <f t="shared" si="35"/>
        <v>8.1854523159563541E-12</v>
      </c>
      <c r="AD35" s="131">
        <f t="shared" si="35"/>
        <v>1.1368683772161603E-11</v>
      </c>
      <c r="AE35" s="131">
        <f t="shared" si="35"/>
        <v>1.2278178473934531E-11</v>
      </c>
      <c r="AF35" s="131">
        <f t="shared" si="35"/>
        <v>1.3187673175707459E-11</v>
      </c>
      <c r="AG35" s="128"/>
      <c r="AH35" s="128"/>
    </row>
    <row r="36" spans="1:34" s="38" customFormat="1" ht="10.199999999999999" x14ac:dyDescent="0.2">
      <c r="A36" s="128"/>
      <c r="B36" s="128"/>
      <c r="C36" s="128"/>
      <c r="D36" s="128"/>
      <c r="E36" s="128"/>
      <c r="F36" s="129">
        <v>2</v>
      </c>
      <c r="G36" s="130" t="str">
        <f>KPI!$L$45</f>
        <v>КЗ по аренде помещений</v>
      </c>
      <c r="H36" s="116"/>
      <c r="I36" s="116"/>
      <c r="J36" s="116" t="str">
        <f>IF($G36="","",INDEX(KPI!$N$11:$N$121,SUMIFS(KPI!$K$11:$K$121,KPI!$L$11:$L$121,$G36)))</f>
        <v>тыс.руб.</v>
      </c>
      <c r="K36" s="128"/>
      <c r="L36" s="128"/>
      <c r="M36" s="128"/>
      <c r="N36" s="128"/>
      <c r="O36" s="128"/>
      <c r="P36" s="128"/>
      <c r="Q36" s="128"/>
      <c r="R36" s="131">
        <f t="shared" ref="R36:R37" si="38">U36</f>
        <v>0</v>
      </c>
      <c r="S36" s="128"/>
      <c r="T36" s="128"/>
      <c r="U36" s="131">
        <v>0</v>
      </c>
      <c r="V36" s="131">
        <f t="shared" si="28"/>
        <v>-1.1368683772161603E-13</v>
      </c>
      <c r="W36" s="131">
        <f t="shared" si="35"/>
        <v>-3.4106051316484809E-13</v>
      </c>
      <c r="X36" s="131">
        <f t="shared" si="35"/>
        <v>0</v>
      </c>
      <c r="Y36" s="131">
        <f t="shared" si="35"/>
        <v>0</v>
      </c>
      <c r="Z36" s="131">
        <f t="shared" si="35"/>
        <v>0</v>
      </c>
      <c r="AA36" s="131">
        <f t="shared" si="35"/>
        <v>0</v>
      </c>
      <c r="AB36" s="131">
        <f t="shared" si="35"/>
        <v>0</v>
      </c>
      <c r="AC36" s="131">
        <f t="shared" si="35"/>
        <v>-2.9558577807620168E-12</v>
      </c>
      <c r="AD36" s="131">
        <f t="shared" si="35"/>
        <v>-3.1832314562052488E-12</v>
      </c>
      <c r="AE36" s="131">
        <f t="shared" si="35"/>
        <v>-4.5474735088646412E-13</v>
      </c>
      <c r="AF36" s="131">
        <f t="shared" si="35"/>
        <v>-6.8212102632969618E-13</v>
      </c>
      <c r="AG36" s="128"/>
      <c r="AH36" s="128"/>
    </row>
    <row r="37" spans="1:34" s="38" customFormat="1" ht="10.199999999999999" x14ac:dyDescent="0.2">
      <c r="A37" s="128"/>
      <c r="B37" s="128"/>
      <c r="C37" s="128"/>
      <c r="D37" s="128"/>
      <c r="E37" s="128"/>
      <c r="F37" s="129">
        <v>2</v>
      </c>
      <c r="G37" s="130" t="str">
        <f>KPI!$L$55</f>
        <v>КЗ по расходам на персонал</v>
      </c>
      <c r="H37" s="116"/>
      <c r="I37" s="116"/>
      <c r="J37" s="116" t="str">
        <f>IF($G37="","",INDEX(KPI!$N$11:$N$121,SUMIFS(KPI!$K$11:$K$121,KPI!$L$11:$L$121,$G37)))</f>
        <v>тыс.руб.</v>
      </c>
      <c r="K37" s="128"/>
      <c r="L37" s="128"/>
      <c r="M37" s="128"/>
      <c r="N37" s="128"/>
      <c r="O37" s="128"/>
      <c r="P37" s="128"/>
      <c r="Q37" s="128"/>
      <c r="R37" s="131">
        <f t="shared" si="38"/>
        <v>0</v>
      </c>
      <c r="S37" s="128"/>
      <c r="T37" s="128"/>
      <c r="U37" s="131">
        <v>0</v>
      </c>
      <c r="V37" s="131">
        <f>U129</f>
        <v>0</v>
      </c>
      <c r="W37" s="131">
        <f t="shared" ref="W37:W38" si="39">V129</f>
        <v>0</v>
      </c>
      <c r="X37" s="131">
        <f t="shared" ref="X37:X38" si="40">W129</f>
        <v>0</v>
      </c>
      <c r="Y37" s="131">
        <f t="shared" ref="Y37:Y38" si="41">X129</f>
        <v>0</v>
      </c>
      <c r="Z37" s="131">
        <f t="shared" ref="Z37:Z38" si="42">Y129</f>
        <v>0</v>
      </c>
      <c r="AA37" s="131">
        <f t="shared" ref="AA37:AA38" si="43">Z129</f>
        <v>0</v>
      </c>
      <c r="AB37" s="131">
        <f t="shared" ref="AB37:AB38" si="44">AA129</f>
        <v>0</v>
      </c>
      <c r="AC37" s="131">
        <f t="shared" ref="AC37:AC38" si="45">AB129</f>
        <v>0</v>
      </c>
      <c r="AD37" s="131">
        <f t="shared" ref="AD37:AD38" si="46">AC129</f>
        <v>0</v>
      </c>
      <c r="AE37" s="131">
        <f t="shared" ref="AE37:AE38" si="47">AD129</f>
        <v>0</v>
      </c>
      <c r="AF37" s="131">
        <f t="shared" ref="AF37:AF38" si="48">AE129</f>
        <v>0</v>
      </c>
      <c r="AG37" s="128"/>
      <c r="AH37" s="128"/>
    </row>
    <row r="38" spans="1:34" s="38" customFormat="1" ht="10.199999999999999" x14ac:dyDescent="0.2">
      <c r="A38" s="128"/>
      <c r="B38" s="128"/>
      <c r="C38" s="128"/>
      <c r="D38" s="128"/>
      <c r="E38" s="128"/>
      <c r="F38" s="129">
        <v>2</v>
      </c>
      <c r="G38" s="130" t="str">
        <f>KPI!$L$57</f>
        <v>КЗ по прочим постоянным расходам</v>
      </c>
      <c r="H38" s="116"/>
      <c r="I38" s="116"/>
      <c r="J38" s="116" t="str">
        <f>IF($G38="","",INDEX(KPI!$N$11:$N$121,SUMIFS(KPI!$K$11:$K$121,KPI!$L$11:$L$121,$G38)))</f>
        <v>тыс.руб.</v>
      </c>
      <c r="K38" s="128"/>
      <c r="L38" s="128"/>
      <c r="M38" s="128"/>
      <c r="N38" s="128"/>
      <c r="O38" s="128"/>
      <c r="P38" s="128"/>
      <c r="Q38" s="128"/>
      <c r="R38" s="131">
        <f t="shared" ref="R38" si="49">U38</f>
        <v>0</v>
      </c>
      <c r="S38" s="128"/>
      <c r="T38" s="128"/>
      <c r="U38" s="131">
        <v>0</v>
      </c>
      <c r="V38" s="131">
        <f t="shared" si="28"/>
        <v>0</v>
      </c>
      <c r="W38" s="131">
        <f t="shared" si="39"/>
        <v>0</v>
      </c>
      <c r="X38" s="131">
        <f t="shared" si="40"/>
        <v>0</v>
      </c>
      <c r="Y38" s="131">
        <f t="shared" si="41"/>
        <v>0</v>
      </c>
      <c r="Z38" s="131">
        <f t="shared" si="42"/>
        <v>0</v>
      </c>
      <c r="AA38" s="131">
        <f t="shared" si="43"/>
        <v>0</v>
      </c>
      <c r="AB38" s="131">
        <f t="shared" si="44"/>
        <v>0</v>
      </c>
      <c r="AC38" s="131">
        <f t="shared" si="45"/>
        <v>0</v>
      </c>
      <c r="AD38" s="131">
        <f t="shared" si="46"/>
        <v>0</v>
      </c>
      <c r="AE38" s="131">
        <f t="shared" si="47"/>
        <v>0</v>
      </c>
      <c r="AF38" s="131">
        <f t="shared" si="48"/>
        <v>0</v>
      </c>
      <c r="AG38" s="128"/>
      <c r="AH38" s="128"/>
    </row>
    <row r="39" spans="1:34" s="38" customFormat="1" ht="10.199999999999999" x14ac:dyDescent="0.2">
      <c r="A39" s="128"/>
      <c r="B39" s="128"/>
      <c r="C39" s="128"/>
      <c r="D39" s="128"/>
      <c r="E39" s="128"/>
      <c r="F39" s="129">
        <v>2</v>
      </c>
      <c r="G39" s="130" t="str">
        <f>KPI!$L$53</f>
        <v>КЗ по кредитам и займам</v>
      </c>
      <c r="H39" s="116"/>
      <c r="I39" s="116"/>
      <c r="J39" s="116" t="str">
        <f>IF($G39="","",INDEX(KPI!$N$11:$N$121,SUMIFS(KPI!$K$11:$K$121,KPI!$L$11:$L$121,$G39)))</f>
        <v>тыс.руб.</v>
      </c>
      <c r="K39" s="128"/>
      <c r="L39" s="128"/>
      <c r="M39" s="128"/>
      <c r="N39" s="128"/>
      <c r="O39" s="128"/>
      <c r="P39" s="128"/>
      <c r="Q39" s="128"/>
      <c r="R39" s="131">
        <f t="shared" ref="R39" si="50">U39</f>
        <v>0</v>
      </c>
      <c r="S39" s="128"/>
      <c r="T39" s="128"/>
      <c r="U39" s="131">
        <v>0</v>
      </c>
      <c r="V39" s="131">
        <f t="shared" ref="V39:AF39" si="51">U131</f>
        <v>0</v>
      </c>
      <c r="W39" s="131">
        <f t="shared" si="51"/>
        <v>0</v>
      </c>
      <c r="X39" s="131">
        <f t="shared" si="51"/>
        <v>0</v>
      </c>
      <c r="Y39" s="131">
        <f t="shared" si="51"/>
        <v>0</v>
      </c>
      <c r="Z39" s="131">
        <f t="shared" si="51"/>
        <v>219.73720422707879</v>
      </c>
      <c r="AA39" s="131">
        <f t="shared" si="51"/>
        <v>344.30757683767678</v>
      </c>
      <c r="AB39" s="131">
        <f t="shared" si="51"/>
        <v>1246.614748097702</v>
      </c>
      <c r="AC39" s="131">
        <f t="shared" si="51"/>
        <v>3761.4409088323137</v>
      </c>
      <c r="AD39" s="131">
        <f t="shared" si="51"/>
        <v>7058.6188450701402</v>
      </c>
      <c r="AE39" s="131">
        <f t="shared" si="51"/>
        <v>7975.6596044382941</v>
      </c>
      <c r="AF39" s="131">
        <f t="shared" si="51"/>
        <v>5510.5261603849067</v>
      </c>
      <c r="AG39" s="128"/>
      <c r="AH39" s="128"/>
    </row>
    <row r="40" spans="1:34" s="38" customFormat="1" ht="10.199999999999999" x14ac:dyDescent="0.2">
      <c r="A40" s="128"/>
      <c r="B40" s="128"/>
      <c r="C40" s="128"/>
      <c r="D40" s="128"/>
      <c r="E40" s="128"/>
      <c r="F40" s="129">
        <v>2</v>
      </c>
      <c r="G40" s="130" t="str">
        <f>KPI!$L$54</f>
        <v>КЗ по %-там по кредитам и займам</v>
      </c>
      <c r="H40" s="116"/>
      <c r="I40" s="116"/>
      <c r="J40" s="116" t="str">
        <f>IF($G40="","",INDEX(KPI!$N$11:$N$121,SUMIFS(KPI!$K$11:$K$121,KPI!$L$11:$L$121,$G40)))</f>
        <v>тыс.руб.</v>
      </c>
      <c r="K40" s="128"/>
      <c r="L40" s="128"/>
      <c r="M40" s="128"/>
      <c r="N40" s="128"/>
      <c r="O40" s="128"/>
      <c r="P40" s="128"/>
      <c r="Q40" s="128"/>
      <c r="R40" s="131">
        <f t="shared" ref="R40" si="52">U40</f>
        <v>0</v>
      </c>
      <c r="S40" s="128"/>
      <c r="T40" s="128"/>
      <c r="U40" s="131">
        <v>0</v>
      </c>
      <c r="V40" s="131">
        <f t="shared" ref="V40:AF40" si="53">U132</f>
        <v>0</v>
      </c>
      <c r="W40" s="131">
        <f t="shared" si="53"/>
        <v>0</v>
      </c>
      <c r="X40" s="131">
        <f t="shared" si="53"/>
        <v>0</v>
      </c>
      <c r="Y40" s="131">
        <f t="shared" si="53"/>
        <v>0</v>
      </c>
      <c r="Z40" s="131">
        <f t="shared" si="53"/>
        <v>0.14125059735552914</v>
      </c>
      <c r="AA40" s="131">
        <f t="shared" si="53"/>
        <v>0</v>
      </c>
      <c r="AB40" s="131">
        <f t="shared" si="53"/>
        <v>1.4340064647362798</v>
      </c>
      <c r="AC40" s="131">
        <f t="shared" si="53"/>
        <v>6.9612203776263328</v>
      </c>
      <c r="AD40" s="131">
        <f t="shared" si="53"/>
        <v>2.892876575848419</v>
      </c>
      <c r="AE40" s="131">
        <f t="shared" si="53"/>
        <v>0</v>
      </c>
      <c r="AF40" s="131">
        <f t="shared" si="53"/>
        <v>6.7295624551650803</v>
      </c>
      <c r="AG40" s="128"/>
      <c r="AH40" s="128"/>
    </row>
    <row r="41" spans="1:34" s="71" customFormat="1" ht="6.6" x14ac:dyDescent="0.15">
      <c r="A41" s="77"/>
      <c r="B41" s="77"/>
      <c r="C41" s="77"/>
      <c r="D41" s="77"/>
      <c r="E41" s="77"/>
      <c r="F41" s="134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8"/>
      <c r="S41" s="77"/>
      <c r="T41" s="77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7"/>
      <c r="AH41" s="77"/>
    </row>
    <row r="42" spans="1:34" x14ac:dyDescent="0.25">
      <c r="A42" s="25"/>
      <c r="B42" s="25"/>
      <c r="C42" s="25"/>
      <c r="D42" s="25"/>
      <c r="E42" s="25"/>
      <c r="F42" s="106"/>
      <c r="G42" s="25"/>
      <c r="H42" s="25"/>
      <c r="I42" s="25"/>
      <c r="J42" s="80"/>
      <c r="K42" s="25"/>
      <c r="L42" s="25"/>
      <c r="M42" s="25"/>
      <c r="N42" s="25"/>
      <c r="O42" s="25"/>
      <c r="P42" s="25"/>
      <c r="Q42" s="25"/>
      <c r="R42" s="75"/>
      <c r="S42" s="25"/>
      <c r="T42" s="25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25"/>
      <c r="AH42" s="25"/>
    </row>
    <row r="43" spans="1:34" s="7" customFormat="1" x14ac:dyDescent="0.25">
      <c r="A43" s="5"/>
      <c r="B43" s="5"/>
      <c r="C43" s="5"/>
      <c r="D43" s="5" t="s">
        <v>103</v>
      </c>
      <c r="E43" s="5"/>
      <c r="F43" s="100"/>
      <c r="G43" s="83" t="str">
        <f>KPI!$L$23</f>
        <v>Выручка</v>
      </c>
      <c r="H43" s="83"/>
      <c r="I43" s="83"/>
      <c r="J43" s="84" t="str">
        <f>IF($G43="","",INDEX(KPI!$N$11:$N$121,SUMIFS(KPI!$K$11:$K$121,KPI!$L$11:$L$121,$G43)))</f>
        <v>тыс.руб.</v>
      </c>
      <c r="K43" s="5"/>
      <c r="L43" s="5"/>
      <c r="M43" s="5"/>
      <c r="N43" s="5"/>
      <c r="O43" s="5"/>
      <c r="P43" s="5"/>
      <c r="Q43" s="5"/>
      <c r="R43" s="27">
        <f>SUM(T43:AG43)</f>
        <v>77255.545018259989</v>
      </c>
      <c r="S43" s="5"/>
      <c r="T43" s="5"/>
      <c r="U43" s="27">
        <f>SUMIFS(daily!$13:$13,daily!$9:$9,"&gt;="&amp;U$8,daily!$9:$9,"&lt;="&amp;U$9)</f>
        <v>5520</v>
      </c>
      <c r="V43" s="27">
        <f>SUMIFS(daily!$13:$13,daily!$9:$9,"&gt;="&amp;V$8,daily!$9:$9,"&lt;="&amp;V$9)</f>
        <v>6600</v>
      </c>
      <c r="W43" s="27">
        <f>SUMIFS(daily!$13:$13,daily!$9:$9,"&gt;="&amp;W$8,daily!$9:$9,"&lt;="&amp;W$9)</f>
        <v>4200</v>
      </c>
      <c r="X43" s="27">
        <f>SUMIFS(daily!$13:$13,daily!$9:$9,"&gt;="&amp;X$8,daily!$9:$9,"&lt;="&amp;X$9)</f>
        <v>4554</v>
      </c>
      <c r="Y43" s="27">
        <f>SUMIFS(daily!$13:$13,daily!$9:$9,"&gt;="&amp;Y$8,daily!$9:$9,"&lt;="&amp;Y$9)</f>
        <v>4989.6000000000004</v>
      </c>
      <c r="Z43" s="27">
        <f>SUMIFS(daily!$13:$13,daily!$9:$9,"&gt;="&amp;Z$8,daily!$9:$9,"&lt;="&amp;Z$9)</f>
        <v>5488.5599999999977</v>
      </c>
      <c r="AA43" s="27">
        <f>SUMIFS(daily!$13:$13,daily!$9:$9,"&gt;="&amp;AA$8,daily!$9:$9,"&lt;="&amp;AA$9)</f>
        <v>6359.6609999999973</v>
      </c>
      <c r="AB43" s="27">
        <f>SUMIFS(daily!$13:$13,daily!$9:$9,"&gt;="&amp;AB$8,daily!$9:$9,"&lt;="&amp;AB$9)</f>
        <v>5087.728799999999</v>
      </c>
      <c r="AC43" s="27">
        <f>SUMIFS(daily!$13:$13,daily!$9:$9,"&gt;="&amp;AC$8,daily!$9:$9,"&lt;="&amp;AC$9)</f>
        <v>5764.3967303999989</v>
      </c>
      <c r="AD43" s="27">
        <f>SUMIFS(daily!$13:$13,daily!$9:$9,"&gt;="&amp;AD$8,daily!$9:$9,"&lt;="&amp;AD$9)</f>
        <v>7548.6147659999988</v>
      </c>
      <c r="AE43" s="27">
        <f>SUMIFS(daily!$13:$13,daily!$9:$9,"&gt;="&amp;AE$8,daily!$9:$9,"&lt;="&amp;AE$9)</f>
        <v>9367.144686900001</v>
      </c>
      <c r="AF43" s="27">
        <f>SUMIFS(daily!$13:$13,daily!$9:$9,"&gt;="&amp;AF$8,daily!$9:$9,"&lt;="&amp;AF$9)</f>
        <v>11775.839034959999</v>
      </c>
      <c r="AG43" s="5"/>
      <c r="AH43" s="5"/>
    </row>
    <row r="44" spans="1:34" s="32" customFormat="1" x14ac:dyDescent="0.25">
      <c r="A44" s="30"/>
      <c r="B44" s="30"/>
      <c r="C44" s="30"/>
      <c r="D44" s="30"/>
      <c r="E44" s="30"/>
      <c r="F44" s="99"/>
      <c r="G44" s="85" t="str">
        <f>KPI!$L$24</f>
        <v>Себестоимость</v>
      </c>
      <c r="H44" s="85"/>
      <c r="I44" s="85"/>
      <c r="J44" s="86" t="str">
        <f>IF($G44="","",INDEX(KPI!$N$11:$N$121,SUMIFS(KPI!$K$11:$K$121,KPI!$L$11:$L$121,$G44)))</f>
        <v>тыс.руб.</v>
      </c>
      <c r="K44" s="30"/>
      <c r="L44" s="30"/>
      <c r="M44" s="30"/>
      <c r="N44" s="30"/>
      <c r="O44" s="30"/>
      <c r="P44" s="30"/>
      <c r="Q44" s="30"/>
      <c r="R44" s="46">
        <f t="shared" ref="R44:R54" si="54">SUM(T44:AG44)</f>
        <v>57632.636583621963</v>
      </c>
      <c r="S44" s="30"/>
      <c r="T44" s="30"/>
      <c r="U44" s="46">
        <f>SUMIFS(daily!$31:$31,daily!$9:$9,"&gt;="&amp;U$8,daily!$9:$9,"&lt;="&amp;U$9)</f>
        <v>4117.92</v>
      </c>
      <c r="V44" s="46">
        <f>SUMIFS(daily!$31:$31,daily!$9:$9,"&gt;="&amp;V$8,daily!$9:$9,"&lt;="&amp;V$9)</f>
        <v>4923.6000000000022</v>
      </c>
      <c r="W44" s="46">
        <f>SUMIFS(daily!$31:$31,daily!$9:$9,"&gt;="&amp;W$8,daily!$9:$9,"&lt;="&amp;W$9)</f>
        <v>3133.1999999999989</v>
      </c>
      <c r="X44" s="46">
        <f>SUMIFS(daily!$31:$31,daily!$9:$9,"&gt;="&amp;X$8,daily!$9:$9,"&lt;="&amp;X$9)</f>
        <v>3397.284000000001</v>
      </c>
      <c r="Y44" s="46">
        <f>SUMIFS(daily!$31:$31,daily!$9:$9,"&gt;="&amp;Y$8,daily!$9:$9,"&lt;="&amp;Y$9)</f>
        <v>3722.2416000000017</v>
      </c>
      <c r="Z44" s="46">
        <f>SUMIFS(daily!$31:$31,daily!$9:$9,"&gt;="&amp;Z$8,daily!$9:$9,"&lt;="&amp;Z$9)</f>
        <v>4094.4657599999982</v>
      </c>
      <c r="AA44" s="46">
        <f>SUMIFS(daily!$31:$31,daily!$9:$9,"&gt;="&amp;AA$8,daily!$9:$9,"&lt;="&amp;AA$9)</f>
        <v>4744.3071059999993</v>
      </c>
      <c r="AB44" s="46">
        <f>SUMIFS(daily!$31:$31,daily!$9:$9,"&gt;="&amp;AB$8,daily!$9:$9,"&lt;="&amp;AB$9)</f>
        <v>3795.4456847999982</v>
      </c>
      <c r="AC44" s="46">
        <f>SUMIFS(daily!$31:$31,daily!$9:$9,"&gt;="&amp;AC$8,daily!$9:$9,"&lt;="&amp;AC$9)</f>
        <v>4300.2399608784008</v>
      </c>
      <c r="AD44" s="46">
        <f>SUMIFS(daily!$31:$31,daily!$9:$9,"&gt;="&amp;AD$8,daily!$9:$9,"&lt;="&amp;AD$9)</f>
        <v>5631.2666154359995</v>
      </c>
      <c r="AE44" s="46">
        <f>SUMIFS(daily!$31:$31,daily!$9:$9,"&gt;="&amp;AE$8,daily!$9:$9,"&lt;="&amp;AE$9)</f>
        <v>6987.889936427403</v>
      </c>
      <c r="AF44" s="46">
        <f>SUMIFS(daily!$31:$31,daily!$9:$9,"&gt;="&amp;AF$8,daily!$9:$9,"&lt;="&amp;AF$9)</f>
        <v>8784.7759200801593</v>
      </c>
      <c r="AG44" s="30"/>
      <c r="AH44" s="30"/>
    </row>
    <row r="45" spans="1:34" s="7" customFormat="1" x14ac:dyDescent="0.25">
      <c r="A45" s="5"/>
      <c r="B45" s="5"/>
      <c r="C45" s="5"/>
      <c r="D45" s="5"/>
      <c r="E45" s="5"/>
      <c r="F45" s="100"/>
      <c r="G45" s="83" t="str">
        <f>KPI!$L$25</f>
        <v>Валовая прибыль</v>
      </c>
      <c r="H45" s="83"/>
      <c r="I45" s="83"/>
      <c r="J45" s="84" t="str">
        <f>IF($G45="","",INDEX(KPI!$N$11:$N$121,SUMIFS(KPI!$K$11:$K$121,KPI!$L$11:$L$121,$G45)))</f>
        <v>тыс.руб.</v>
      </c>
      <c r="K45" s="5"/>
      <c r="L45" s="5"/>
      <c r="M45" s="5"/>
      <c r="N45" s="5"/>
      <c r="O45" s="5"/>
      <c r="P45" s="5"/>
      <c r="Q45" s="5"/>
      <c r="R45" s="27">
        <f t="shared" si="54"/>
        <v>19622.908434638048</v>
      </c>
      <c r="S45" s="5"/>
      <c r="T45" s="5"/>
      <c r="U45" s="27">
        <f>SUMIFS(daily!$22:$22,daily!$9:$9,"&gt;="&amp;U$8,daily!$9:$9,"&lt;="&amp;U$9)</f>
        <v>1402.0800000000004</v>
      </c>
      <c r="V45" s="27">
        <f>SUMIFS(daily!$22:$22,daily!$9:$9,"&gt;="&amp;V$8,daily!$9:$9,"&lt;="&amp;V$9)</f>
        <v>1676.4000000000008</v>
      </c>
      <c r="W45" s="27">
        <f>SUMIFS(daily!$22:$22,daily!$9:$9,"&gt;="&amp;W$8,daily!$9:$9,"&lt;="&amp;W$9)</f>
        <v>1066.7999999999997</v>
      </c>
      <c r="X45" s="27">
        <f>SUMIFS(daily!$22:$22,daily!$9:$9,"&gt;="&amp;X$8,daily!$9:$9,"&lt;="&amp;X$9)</f>
        <v>1156.7160000000003</v>
      </c>
      <c r="Y45" s="27">
        <f>SUMIFS(daily!$22:$22,daily!$9:$9,"&gt;="&amp;Y$8,daily!$9:$9,"&lt;="&amp;Y$9)</f>
        <v>1267.3584000000003</v>
      </c>
      <c r="Z45" s="27">
        <f>SUMIFS(daily!$22:$22,daily!$9:$9,"&gt;="&amp;Z$8,daily!$9:$9,"&lt;="&amp;Z$9)</f>
        <v>1394.0942399999999</v>
      </c>
      <c r="AA45" s="27">
        <f>SUMIFS(daily!$22:$22,daily!$9:$9,"&gt;="&amp;AA$8,daily!$9:$9,"&lt;="&amp;AA$9)</f>
        <v>1615.3538940000008</v>
      </c>
      <c r="AB45" s="27">
        <f>SUMIFS(daily!$22:$22,daily!$9:$9,"&gt;="&amp;AB$8,daily!$9:$9,"&lt;="&amp;AB$9)</f>
        <v>1292.2831151999997</v>
      </c>
      <c r="AC45" s="27">
        <f>SUMIFS(daily!$22:$22,daily!$9:$9,"&gt;="&amp;AC$8,daily!$9:$9,"&lt;="&amp;AC$9)</f>
        <v>1464.1567695215997</v>
      </c>
      <c r="AD45" s="27">
        <f>SUMIFS(daily!$22:$22,daily!$9:$9,"&gt;="&amp;AD$8,daily!$9:$9,"&lt;="&amp;AD$9)</f>
        <v>1917.3481505640004</v>
      </c>
      <c r="AE45" s="27">
        <f>SUMIFS(daily!$22:$22,daily!$9:$9,"&gt;="&amp;AE$8,daily!$9:$9,"&lt;="&amp;AE$9)</f>
        <v>2379.2547504726008</v>
      </c>
      <c r="AF45" s="27">
        <f>SUMIFS(daily!$22:$22,daily!$9:$9,"&gt;="&amp;AF$8,daily!$9:$9,"&lt;="&amp;AF$9)</f>
        <v>2991.0631148798407</v>
      </c>
      <c r="AG45" s="5"/>
      <c r="AH45" s="5"/>
    </row>
    <row r="46" spans="1:34" s="38" customFormat="1" ht="10.199999999999999" x14ac:dyDescent="0.2">
      <c r="A46" s="31"/>
      <c r="B46" s="31"/>
      <c r="C46" s="31"/>
      <c r="D46" s="31"/>
      <c r="E46" s="31"/>
      <c r="F46" s="132"/>
      <c r="G46" s="86" t="str">
        <f>KPI!$F$49</f>
        <v>маркетинговые расходы</v>
      </c>
      <c r="H46" s="86"/>
      <c r="I46" s="86"/>
      <c r="J46" s="86" t="str">
        <f>IF($G46="","",INDEX(KPI!$H$11:$H$121,SUMIFS(KPI!$E$11:$E$121,KPI!$F$11:$F$121,$G46)))</f>
        <v>тыс.руб.</v>
      </c>
      <c r="K46" s="31"/>
      <c r="L46" s="31"/>
      <c r="M46" s="31"/>
      <c r="N46" s="31"/>
      <c r="O46" s="31"/>
      <c r="P46" s="31"/>
      <c r="Q46" s="31"/>
      <c r="R46" s="37">
        <f t="shared" si="54"/>
        <v>2317.6663505477995</v>
      </c>
      <c r="S46" s="31"/>
      <c r="T46" s="31"/>
      <c r="U46" s="37">
        <f>SUMIFS(daily!$166:$166,daily!$9:$9,"&gt;="&amp;U$8,daily!$9:$9,"&lt;="&amp;U$9)</f>
        <v>165.59999999999997</v>
      </c>
      <c r="V46" s="37">
        <f>SUMIFS(daily!$166:$166,daily!$9:$9,"&gt;="&amp;V$8,daily!$9:$9,"&lt;="&amp;V$9)</f>
        <v>198</v>
      </c>
      <c r="W46" s="37">
        <f>SUMIFS(daily!$166:$166,daily!$9:$9,"&gt;="&amp;W$8,daily!$9:$9,"&lt;="&amp;W$9)</f>
        <v>126</v>
      </c>
      <c r="X46" s="37">
        <f>SUMIFS(daily!$166:$166,daily!$9:$9,"&gt;="&amp;X$8,daily!$9:$9,"&lt;="&amp;X$9)</f>
        <v>136.61999999999998</v>
      </c>
      <c r="Y46" s="37">
        <f>SUMIFS(daily!$166:$166,daily!$9:$9,"&gt;="&amp;Y$8,daily!$9:$9,"&lt;="&amp;Y$9)</f>
        <v>149.68799999999993</v>
      </c>
      <c r="Z46" s="37">
        <f>SUMIFS(daily!$166:$166,daily!$9:$9,"&gt;="&amp;Z$8,daily!$9:$9,"&lt;="&amp;Z$9)</f>
        <v>164.65679999999992</v>
      </c>
      <c r="AA46" s="37">
        <f>SUMIFS(daily!$166:$166,daily!$9:$9,"&gt;="&amp;AA$8,daily!$9:$9,"&lt;="&amp;AA$9)</f>
        <v>190.78982999999994</v>
      </c>
      <c r="AB46" s="37">
        <f>SUMIFS(daily!$166:$166,daily!$9:$9,"&gt;="&amp;AB$8,daily!$9:$9,"&lt;="&amp;AB$9)</f>
        <v>152.63186399999998</v>
      </c>
      <c r="AC46" s="37">
        <f>SUMIFS(daily!$166:$166,daily!$9:$9,"&gt;="&amp;AC$8,daily!$9:$9,"&lt;="&amp;AC$9)</f>
        <v>172.93190191199994</v>
      </c>
      <c r="AD46" s="37">
        <f>SUMIFS(daily!$166:$166,daily!$9:$9,"&gt;="&amp;AD$8,daily!$9:$9,"&lt;="&amp;AD$9)</f>
        <v>226.45844297999986</v>
      </c>
      <c r="AE46" s="37">
        <f>SUMIFS(daily!$166:$166,daily!$9:$9,"&gt;="&amp;AE$8,daily!$9:$9,"&lt;="&amp;AE$9)</f>
        <v>281.01434060700007</v>
      </c>
      <c r="AF46" s="37">
        <f>SUMIFS(daily!$166:$166,daily!$9:$9,"&gt;="&amp;AF$8,daily!$9:$9,"&lt;="&amp;AF$9)</f>
        <v>353.27517104880008</v>
      </c>
      <c r="AG46" s="31"/>
      <c r="AH46" s="31"/>
    </row>
    <row r="47" spans="1:34" s="38" customFormat="1" ht="10.199999999999999" x14ac:dyDescent="0.2">
      <c r="A47" s="31"/>
      <c r="B47" s="31"/>
      <c r="C47" s="31"/>
      <c r="D47" s="31"/>
      <c r="E47" s="31"/>
      <c r="F47" s="132"/>
      <c r="G47" s="86" t="str">
        <f>KPI!$F$54</f>
        <v>расходы логистики</v>
      </c>
      <c r="H47" s="86"/>
      <c r="I47" s="86"/>
      <c r="J47" s="86" t="str">
        <f>IF($G47="","",INDEX(KPI!$H$11:$H$121,SUMIFS(KPI!$E$11:$E$121,KPI!$F$11:$F$121,$G47)))</f>
        <v>тыс.руб.</v>
      </c>
      <c r="K47" s="31"/>
      <c r="L47" s="31"/>
      <c r="M47" s="31"/>
      <c r="N47" s="31"/>
      <c r="O47" s="31"/>
      <c r="P47" s="31"/>
      <c r="Q47" s="31"/>
      <c r="R47" s="37">
        <f t="shared" si="54"/>
        <v>772.5554501826</v>
      </c>
      <c r="S47" s="31"/>
      <c r="T47" s="31"/>
      <c r="U47" s="37">
        <f>SUMIFS(daily!$172:$172,daily!$9:$9,"&gt;="&amp;U$8,daily!$9:$9,"&lt;="&amp;U$9)</f>
        <v>55.199999999999982</v>
      </c>
      <c r="V47" s="37">
        <f>SUMIFS(daily!$172:$172,daily!$9:$9,"&gt;="&amp;V$8,daily!$9:$9,"&lt;="&amp;V$9)</f>
        <v>66</v>
      </c>
      <c r="W47" s="37">
        <f>SUMIFS(daily!$172:$172,daily!$9:$9,"&gt;="&amp;W$8,daily!$9:$9,"&lt;="&amp;W$9)</f>
        <v>42</v>
      </c>
      <c r="X47" s="37">
        <f>SUMIFS(daily!$172:$172,daily!$9:$9,"&gt;="&amp;X$8,daily!$9:$9,"&lt;="&amp;X$9)</f>
        <v>45.539999999999985</v>
      </c>
      <c r="Y47" s="37">
        <f>SUMIFS(daily!$172:$172,daily!$9:$9,"&gt;="&amp;Y$8,daily!$9:$9,"&lt;="&amp;Y$9)</f>
        <v>49.895999999999987</v>
      </c>
      <c r="Z47" s="37">
        <f>SUMIFS(daily!$172:$172,daily!$9:$9,"&gt;="&amp;Z$8,daily!$9:$9,"&lt;="&amp;Z$9)</f>
        <v>54.88559999999999</v>
      </c>
      <c r="AA47" s="37">
        <f>SUMIFS(daily!$172:$172,daily!$9:$9,"&gt;="&amp;AA$8,daily!$9:$9,"&lt;="&amp;AA$9)</f>
        <v>63.59661000000002</v>
      </c>
      <c r="AB47" s="37">
        <f>SUMIFS(daily!$172:$172,daily!$9:$9,"&gt;="&amp;AB$8,daily!$9:$9,"&lt;="&amp;AB$9)</f>
        <v>50.877287999999979</v>
      </c>
      <c r="AC47" s="37">
        <f>SUMIFS(daily!$172:$172,daily!$9:$9,"&gt;="&amp;AC$8,daily!$9:$9,"&lt;="&amp;AC$9)</f>
        <v>57.643967303999972</v>
      </c>
      <c r="AD47" s="37">
        <f>SUMIFS(daily!$172:$172,daily!$9:$9,"&gt;="&amp;AD$8,daily!$9:$9,"&lt;="&amp;AD$9)</f>
        <v>75.486147659999986</v>
      </c>
      <c r="AE47" s="37">
        <f>SUMIFS(daily!$172:$172,daily!$9:$9,"&gt;="&amp;AE$8,daily!$9:$9,"&lt;="&amp;AE$9)</f>
        <v>93.671446868999965</v>
      </c>
      <c r="AF47" s="37">
        <f>SUMIFS(daily!$172:$172,daily!$9:$9,"&gt;="&amp;AF$8,daily!$9:$9,"&lt;="&amp;AF$9)</f>
        <v>117.75839034960003</v>
      </c>
      <c r="AG47" s="31"/>
      <c r="AH47" s="31"/>
    </row>
    <row r="48" spans="1:34" s="38" customFormat="1" ht="10.199999999999999" x14ac:dyDescent="0.2">
      <c r="A48" s="31"/>
      <c r="B48" s="31"/>
      <c r="C48" s="31"/>
      <c r="D48" s="31"/>
      <c r="E48" s="31"/>
      <c r="F48" s="132"/>
      <c r="G48" s="86" t="str">
        <f>KPI!$F$59</f>
        <v>прочие переменные расходы</v>
      </c>
      <c r="H48" s="86"/>
      <c r="I48" s="86"/>
      <c r="J48" s="86" t="str">
        <f>IF($G48="","",INDEX(KPI!$H$11:$H$121,SUMIFS(KPI!$E$11:$E$121,KPI!$F$11:$F$121,$G48)))</f>
        <v>тыс.руб.</v>
      </c>
      <c r="K48" s="31"/>
      <c r="L48" s="31"/>
      <c r="M48" s="31"/>
      <c r="N48" s="31"/>
      <c r="O48" s="31"/>
      <c r="P48" s="31"/>
      <c r="Q48" s="31"/>
      <c r="R48" s="37">
        <f t="shared" si="54"/>
        <v>386.2777250913</v>
      </c>
      <c r="S48" s="31"/>
      <c r="T48" s="31"/>
      <c r="U48" s="37">
        <f>SUMIFS(daily!$178:$178,daily!$9:$9,"&gt;="&amp;U$8,daily!$9:$9,"&lt;="&amp;U$9)</f>
        <v>27.599999999999991</v>
      </c>
      <c r="V48" s="37">
        <f>SUMIFS(daily!$178:$178,daily!$9:$9,"&gt;="&amp;V$8,daily!$9:$9,"&lt;="&amp;V$9)</f>
        <v>33</v>
      </c>
      <c r="W48" s="37">
        <f>SUMIFS(daily!$178:$178,daily!$9:$9,"&gt;="&amp;W$8,daily!$9:$9,"&lt;="&amp;W$9)</f>
        <v>21</v>
      </c>
      <c r="X48" s="37">
        <f>SUMIFS(daily!$178:$178,daily!$9:$9,"&gt;="&amp;X$8,daily!$9:$9,"&lt;="&amp;X$9)</f>
        <v>22.769999999999992</v>
      </c>
      <c r="Y48" s="37">
        <f>SUMIFS(daily!$178:$178,daily!$9:$9,"&gt;="&amp;Y$8,daily!$9:$9,"&lt;="&amp;Y$9)</f>
        <v>24.947999999999993</v>
      </c>
      <c r="Z48" s="37">
        <f>SUMIFS(daily!$178:$178,daily!$9:$9,"&gt;="&amp;Z$8,daily!$9:$9,"&lt;="&amp;Z$9)</f>
        <v>27.442799999999995</v>
      </c>
      <c r="AA48" s="37">
        <f>SUMIFS(daily!$178:$178,daily!$9:$9,"&gt;="&amp;AA$8,daily!$9:$9,"&lt;="&amp;AA$9)</f>
        <v>31.79830500000001</v>
      </c>
      <c r="AB48" s="37">
        <f>SUMIFS(daily!$178:$178,daily!$9:$9,"&gt;="&amp;AB$8,daily!$9:$9,"&lt;="&amp;AB$9)</f>
        <v>25.438643999999989</v>
      </c>
      <c r="AC48" s="37">
        <f>SUMIFS(daily!$178:$178,daily!$9:$9,"&gt;="&amp;AC$8,daily!$9:$9,"&lt;="&amp;AC$9)</f>
        <v>28.821983651999986</v>
      </c>
      <c r="AD48" s="37">
        <f>SUMIFS(daily!$178:$178,daily!$9:$9,"&gt;="&amp;AD$8,daily!$9:$9,"&lt;="&amp;AD$9)</f>
        <v>37.743073829999993</v>
      </c>
      <c r="AE48" s="37">
        <f>SUMIFS(daily!$178:$178,daily!$9:$9,"&gt;="&amp;AE$8,daily!$9:$9,"&lt;="&amp;AE$9)</f>
        <v>46.835723434499982</v>
      </c>
      <c r="AF48" s="37">
        <f>SUMIFS(daily!$178:$178,daily!$9:$9,"&gt;="&amp;AF$8,daily!$9:$9,"&lt;="&amp;AF$9)</f>
        <v>58.879195174800017</v>
      </c>
      <c r="AG48" s="31"/>
      <c r="AH48" s="31"/>
    </row>
    <row r="49" spans="1:34" s="38" customFormat="1" ht="10.199999999999999" x14ac:dyDescent="0.2">
      <c r="A49" s="31"/>
      <c r="B49" s="31"/>
      <c r="C49" s="31"/>
      <c r="D49" s="31"/>
      <c r="E49" s="31"/>
      <c r="F49" s="132"/>
      <c r="G49" s="86" t="str">
        <f>KPI!$F$64</f>
        <v>начисление ФОТ персонала</v>
      </c>
      <c r="H49" s="86"/>
      <c r="I49" s="86"/>
      <c r="J49" s="86" t="str">
        <f>IF($G49="","",INDEX(KPI!$H$11:$H$121,SUMIFS(KPI!$E$11:$E$121,KPI!$F$11:$F$121,$G49)))</f>
        <v>тыс.руб.</v>
      </c>
      <c r="K49" s="31"/>
      <c r="L49" s="31"/>
      <c r="M49" s="31"/>
      <c r="N49" s="31"/>
      <c r="O49" s="31"/>
      <c r="P49" s="31"/>
      <c r="Q49" s="31"/>
      <c r="R49" s="37">
        <f t="shared" si="54"/>
        <v>11039.999999999996</v>
      </c>
      <c r="S49" s="31"/>
      <c r="T49" s="31"/>
      <c r="U49" s="37">
        <f>SUMIFS(daily!$184:$184,daily!$9:$9,"&gt;="&amp;U$8,daily!$9:$9,"&lt;="&amp;U$9)</f>
        <v>919.99999999999943</v>
      </c>
      <c r="V49" s="37">
        <f>SUMIFS(daily!$184:$184,daily!$9:$9,"&gt;="&amp;V$8,daily!$9:$9,"&lt;="&amp;V$9)</f>
        <v>919.99999999999943</v>
      </c>
      <c r="W49" s="37">
        <f>SUMIFS(daily!$184:$184,daily!$9:$9,"&gt;="&amp;W$8,daily!$9:$9,"&lt;="&amp;W$9)</f>
        <v>919.99999999999966</v>
      </c>
      <c r="X49" s="37">
        <f>SUMIFS(daily!$184:$184,daily!$9:$9,"&gt;="&amp;X$8,daily!$9:$9,"&lt;="&amp;X$9)</f>
        <v>919.99999999999943</v>
      </c>
      <c r="Y49" s="37">
        <f>SUMIFS(daily!$184:$184,daily!$9:$9,"&gt;="&amp;Y$8,daily!$9:$9,"&lt;="&amp;Y$9)</f>
        <v>919.99999999999966</v>
      </c>
      <c r="Z49" s="37">
        <f>SUMIFS(daily!$184:$184,daily!$9:$9,"&gt;="&amp;Z$8,daily!$9:$9,"&lt;="&amp;Z$9)</f>
        <v>919.99999999999943</v>
      </c>
      <c r="AA49" s="37">
        <f>SUMIFS(daily!$184:$184,daily!$9:$9,"&gt;="&amp;AA$8,daily!$9:$9,"&lt;="&amp;AA$9)</f>
        <v>919.99999999999943</v>
      </c>
      <c r="AB49" s="37">
        <f>SUMIFS(daily!$184:$184,daily!$9:$9,"&gt;="&amp;AB$8,daily!$9:$9,"&lt;="&amp;AB$9)</f>
        <v>920.00000000000057</v>
      </c>
      <c r="AC49" s="37">
        <f>SUMIFS(daily!$184:$184,daily!$9:$9,"&gt;="&amp;AC$8,daily!$9:$9,"&lt;="&amp;AC$9)</f>
        <v>919.99999999999943</v>
      </c>
      <c r="AD49" s="37">
        <f>SUMIFS(daily!$184:$184,daily!$9:$9,"&gt;="&amp;AD$8,daily!$9:$9,"&lt;="&amp;AD$9)</f>
        <v>919.99999999999966</v>
      </c>
      <c r="AE49" s="37">
        <f>SUMIFS(daily!$184:$184,daily!$9:$9,"&gt;="&amp;AE$8,daily!$9:$9,"&lt;="&amp;AE$9)</f>
        <v>919.99999999999943</v>
      </c>
      <c r="AF49" s="37">
        <f>SUMIFS(daily!$184:$184,daily!$9:$9,"&gt;="&amp;AF$8,daily!$9:$9,"&lt;="&amp;AF$9)</f>
        <v>919.99999999999966</v>
      </c>
      <c r="AG49" s="31"/>
      <c r="AH49" s="31"/>
    </row>
    <row r="50" spans="1:34" s="38" customFormat="1" ht="10.199999999999999" x14ac:dyDescent="0.2">
      <c r="A50" s="31"/>
      <c r="B50" s="31"/>
      <c r="C50" s="31"/>
      <c r="D50" s="31"/>
      <c r="E50" s="31"/>
      <c r="F50" s="132"/>
      <c r="G50" s="86" t="str">
        <f>KPI!$F$76</f>
        <v>начисление взносов в соц. фонды</v>
      </c>
      <c r="H50" s="86"/>
      <c r="I50" s="86"/>
      <c r="J50" s="86" t="str">
        <f>IF($G50="","",INDEX(KPI!$H$11:$H$121,SUMIFS(KPI!$E$11:$E$121,KPI!$F$11:$F$121,$G50)))</f>
        <v>тыс.руб.</v>
      </c>
      <c r="K50" s="31"/>
      <c r="L50" s="31"/>
      <c r="M50" s="31"/>
      <c r="N50" s="31"/>
      <c r="O50" s="31"/>
      <c r="P50" s="31"/>
      <c r="Q50" s="31"/>
      <c r="R50" s="37">
        <f t="shared" si="54"/>
        <v>3129.2999999999997</v>
      </c>
      <c r="S50" s="31"/>
      <c r="T50" s="31"/>
      <c r="U50" s="37">
        <f>SUMIFS(daily!$192:$192,daily!$9:$9,"&gt;="&amp;U$8,daily!$9:$9,"&lt;="&amp;U$9)</f>
        <v>276</v>
      </c>
      <c r="V50" s="37">
        <f>SUMIFS(daily!$192:$192,daily!$9:$9,"&gt;="&amp;V$8,daily!$9:$9,"&lt;="&amp;V$9)</f>
        <v>276</v>
      </c>
      <c r="W50" s="37">
        <f>SUMIFS(daily!$192:$192,daily!$9:$9,"&gt;="&amp;W$8,daily!$9:$9,"&lt;="&amp;W$9)</f>
        <v>275.99999999999983</v>
      </c>
      <c r="X50" s="37">
        <f>SUMIFS(daily!$192:$192,daily!$9:$9,"&gt;="&amp;X$8,daily!$9:$9,"&lt;="&amp;X$9)</f>
        <v>276</v>
      </c>
      <c r="Y50" s="37">
        <f>SUMIFS(daily!$192:$192,daily!$9:$9,"&gt;="&amp;Y$8,daily!$9:$9,"&lt;="&amp;Y$9)</f>
        <v>275.99999999999983</v>
      </c>
      <c r="Z50" s="37">
        <f>SUMIFS(daily!$192:$192,daily!$9:$9,"&gt;="&amp;Z$8,daily!$9:$9,"&lt;="&amp;Z$9)</f>
        <v>276</v>
      </c>
      <c r="AA50" s="37">
        <f>SUMIFS(daily!$192:$192,daily!$9:$9,"&gt;="&amp;AA$8,daily!$9:$9,"&lt;="&amp;AA$9)</f>
        <v>259.7999999999999</v>
      </c>
      <c r="AB50" s="37">
        <f>SUMIFS(daily!$192:$192,daily!$9:$9,"&gt;="&amp;AB$8,daily!$9:$9,"&lt;="&amp;AB$9)</f>
        <v>259.79999999999995</v>
      </c>
      <c r="AC50" s="37">
        <f>SUMIFS(daily!$192:$192,daily!$9:$9,"&gt;="&amp;AC$8,daily!$9:$9,"&lt;="&amp;AC$9)</f>
        <v>259.7999999999999</v>
      </c>
      <c r="AD50" s="37">
        <f>SUMIFS(daily!$192:$192,daily!$9:$9,"&gt;="&amp;AD$8,daily!$9:$9,"&lt;="&amp;AD$9)</f>
        <v>231.30000000000007</v>
      </c>
      <c r="AE50" s="37">
        <f>SUMIFS(daily!$192:$192,daily!$9:$9,"&gt;="&amp;AE$8,daily!$9:$9,"&lt;="&amp;AE$9)</f>
        <v>231.30000000000015</v>
      </c>
      <c r="AF50" s="37">
        <f>SUMIFS(daily!$192:$192,daily!$9:$9,"&gt;="&amp;AF$8,daily!$9:$9,"&lt;="&amp;AF$9)</f>
        <v>231.30000000000007</v>
      </c>
      <c r="AG50" s="31"/>
      <c r="AH50" s="31"/>
    </row>
    <row r="51" spans="1:34" s="38" customFormat="1" ht="10.199999999999999" x14ac:dyDescent="0.2">
      <c r="A51" s="31"/>
      <c r="B51" s="31"/>
      <c r="C51" s="31"/>
      <c r="D51" s="31"/>
      <c r="E51" s="31"/>
      <c r="F51" s="132"/>
      <c r="G51" s="86" t="str">
        <f>KPI!$F$84</f>
        <v>расходы на аренду помещений</v>
      </c>
      <c r="H51" s="86"/>
      <c r="I51" s="86"/>
      <c r="J51" s="86" t="str">
        <f>IF($G51="","",INDEX(KPI!$H$11:$H$121,SUMIFS(KPI!$E$11:$E$121,KPI!$F$11:$F$121,$G51)))</f>
        <v>тыс.руб.</v>
      </c>
      <c r="K51" s="31"/>
      <c r="L51" s="31"/>
      <c r="M51" s="31"/>
      <c r="N51" s="31"/>
      <c r="O51" s="31"/>
      <c r="P51" s="31"/>
      <c r="Q51" s="31"/>
      <c r="R51" s="37">
        <f t="shared" si="54"/>
        <v>1583.9999999999995</v>
      </c>
      <c r="S51" s="31"/>
      <c r="T51" s="31"/>
      <c r="U51" s="37">
        <f>SUMIFS(daily!$200:$200,daily!$9:$9,"&gt;="&amp;U$8,daily!$9:$9,"&lt;="&amp;U$9)</f>
        <v>131.99999999999989</v>
      </c>
      <c r="V51" s="37">
        <f>SUMIFS(daily!$200:$200,daily!$9:$9,"&gt;="&amp;V$8,daily!$9:$9,"&lt;="&amp;V$9)</f>
        <v>131.99999999999989</v>
      </c>
      <c r="W51" s="37">
        <f>SUMIFS(daily!$200:$200,daily!$9:$9,"&gt;="&amp;W$8,daily!$9:$9,"&lt;="&amp;W$9)</f>
        <v>132.00000000000006</v>
      </c>
      <c r="X51" s="37">
        <f>SUMIFS(daily!$200:$200,daily!$9:$9,"&gt;="&amp;X$8,daily!$9:$9,"&lt;="&amp;X$9)</f>
        <v>131.99999999999989</v>
      </c>
      <c r="Y51" s="37">
        <f>SUMIFS(daily!$200:$200,daily!$9:$9,"&gt;="&amp;Y$8,daily!$9:$9,"&lt;="&amp;Y$9)</f>
        <v>132.00000000000006</v>
      </c>
      <c r="Z51" s="37">
        <f>SUMIFS(daily!$200:$200,daily!$9:$9,"&gt;="&amp;Z$8,daily!$9:$9,"&lt;="&amp;Z$9)</f>
        <v>131.99999999999989</v>
      </c>
      <c r="AA51" s="37">
        <f>SUMIFS(daily!$200:$200,daily!$9:$9,"&gt;="&amp;AA$8,daily!$9:$9,"&lt;="&amp;AA$9)</f>
        <v>131.99999999999989</v>
      </c>
      <c r="AB51" s="37">
        <f>SUMIFS(daily!$200:$200,daily!$9:$9,"&gt;="&amp;AB$8,daily!$9:$9,"&lt;="&amp;AB$9)</f>
        <v>131.99999999999997</v>
      </c>
      <c r="AC51" s="37">
        <f>SUMIFS(daily!$200:$200,daily!$9:$9,"&gt;="&amp;AC$8,daily!$9:$9,"&lt;="&amp;AC$9)</f>
        <v>131.99999999999989</v>
      </c>
      <c r="AD51" s="37">
        <f>SUMIFS(daily!$200:$200,daily!$9:$9,"&gt;="&amp;AD$8,daily!$9:$9,"&lt;="&amp;AD$9)</f>
        <v>132.00000000000006</v>
      </c>
      <c r="AE51" s="37">
        <f>SUMIFS(daily!$200:$200,daily!$9:$9,"&gt;="&amp;AE$8,daily!$9:$9,"&lt;="&amp;AE$9)</f>
        <v>131.99999999999989</v>
      </c>
      <c r="AF51" s="37">
        <f>SUMIFS(daily!$200:$200,daily!$9:$9,"&gt;="&amp;AF$8,daily!$9:$9,"&lt;="&amp;AF$9)</f>
        <v>132.00000000000006</v>
      </c>
      <c r="AG51" s="31"/>
      <c r="AH51" s="31"/>
    </row>
    <row r="52" spans="1:34" s="38" customFormat="1" ht="10.199999999999999" x14ac:dyDescent="0.2">
      <c r="A52" s="31"/>
      <c r="B52" s="31"/>
      <c r="C52" s="31"/>
      <c r="D52" s="31"/>
      <c r="E52" s="31"/>
      <c r="F52" s="132"/>
      <c r="G52" s="86" t="str">
        <f>KPI!$F$88</f>
        <v>расходы на персонал</v>
      </c>
      <c r="H52" s="86"/>
      <c r="I52" s="86"/>
      <c r="J52" s="86" t="str">
        <f>IF($G52="","",INDEX(KPI!$H$11:$H$121,SUMIFS(KPI!$E$11:$E$121,KPI!$F$11:$F$121,$G52)))</f>
        <v>тыс.руб.</v>
      </c>
      <c r="K52" s="31"/>
      <c r="L52" s="31"/>
      <c r="M52" s="31"/>
      <c r="N52" s="31"/>
      <c r="O52" s="31"/>
      <c r="P52" s="31"/>
      <c r="Q52" s="31"/>
      <c r="R52" s="37">
        <f t="shared" si="54"/>
        <v>287.99999999999994</v>
      </c>
      <c r="S52" s="31"/>
      <c r="T52" s="31"/>
      <c r="U52" s="37">
        <f>SUMIFS(daily!$208:$208,daily!$9:$9,"&gt;="&amp;U$8,daily!$9:$9,"&lt;="&amp;U$9)</f>
        <v>23.999999999999989</v>
      </c>
      <c r="V52" s="37">
        <f>SUMIFS(daily!$208:$208,daily!$9:$9,"&gt;="&amp;V$8,daily!$9:$9,"&lt;="&amp;V$9)</f>
        <v>23.999999999999989</v>
      </c>
      <c r="W52" s="37">
        <f>SUMIFS(daily!$208:$208,daily!$9:$9,"&gt;="&amp;W$8,daily!$9:$9,"&lt;="&amp;W$9)</f>
        <v>24.000000000000011</v>
      </c>
      <c r="X52" s="37">
        <f>SUMIFS(daily!$208:$208,daily!$9:$9,"&gt;="&amp;X$8,daily!$9:$9,"&lt;="&amp;X$9)</f>
        <v>23.999999999999989</v>
      </c>
      <c r="Y52" s="37">
        <f>SUMIFS(daily!$208:$208,daily!$9:$9,"&gt;="&amp;Y$8,daily!$9:$9,"&lt;="&amp;Y$9)</f>
        <v>24.000000000000011</v>
      </c>
      <c r="Z52" s="37">
        <f>SUMIFS(daily!$208:$208,daily!$9:$9,"&gt;="&amp;Z$8,daily!$9:$9,"&lt;="&amp;Z$9)</f>
        <v>23.999999999999989</v>
      </c>
      <c r="AA52" s="37">
        <f>SUMIFS(daily!$208:$208,daily!$9:$9,"&gt;="&amp;AA$8,daily!$9:$9,"&lt;="&amp;AA$9)</f>
        <v>23.999999999999989</v>
      </c>
      <c r="AB52" s="37">
        <f>SUMIFS(daily!$208:$208,daily!$9:$9,"&gt;="&amp;AB$8,daily!$9:$9,"&lt;="&amp;AB$9)</f>
        <v>24</v>
      </c>
      <c r="AC52" s="37">
        <f>SUMIFS(daily!$208:$208,daily!$9:$9,"&gt;="&amp;AC$8,daily!$9:$9,"&lt;="&amp;AC$9)</f>
        <v>23.999999999999989</v>
      </c>
      <c r="AD52" s="37">
        <f>SUMIFS(daily!$208:$208,daily!$9:$9,"&gt;="&amp;AD$8,daily!$9:$9,"&lt;="&amp;AD$9)</f>
        <v>24.000000000000011</v>
      </c>
      <c r="AE52" s="37">
        <f>SUMIFS(daily!$208:$208,daily!$9:$9,"&gt;="&amp;AE$8,daily!$9:$9,"&lt;="&amp;AE$9)</f>
        <v>23.999999999999989</v>
      </c>
      <c r="AF52" s="37">
        <f>SUMIFS(daily!$208:$208,daily!$9:$9,"&gt;="&amp;AF$8,daily!$9:$9,"&lt;="&amp;AF$9)</f>
        <v>24.000000000000011</v>
      </c>
      <c r="AG52" s="31"/>
      <c r="AH52" s="31"/>
    </row>
    <row r="53" spans="1:34" s="38" customFormat="1" ht="10.199999999999999" x14ac:dyDescent="0.2">
      <c r="A53" s="31"/>
      <c r="B53" s="31"/>
      <c r="C53" s="31"/>
      <c r="D53" s="31"/>
      <c r="E53" s="31"/>
      <c r="F53" s="132"/>
      <c r="G53" s="86" t="str">
        <f>KPI!$F$90</f>
        <v>прочие постоянные расходы</v>
      </c>
      <c r="H53" s="86"/>
      <c r="I53" s="86"/>
      <c r="J53" s="86" t="str">
        <f>IF($G53="","",INDEX(KPI!$H$11:$H$121,SUMIFS(KPI!$E$11:$E$121,KPI!$F$11:$F$121,$G53)))</f>
        <v>тыс.руб.</v>
      </c>
      <c r="K53" s="31"/>
      <c r="L53" s="31"/>
      <c r="M53" s="31"/>
      <c r="N53" s="31"/>
      <c r="O53" s="31"/>
      <c r="P53" s="31"/>
      <c r="Q53" s="31"/>
      <c r="R53" s="37">
        <f t="shared" si="54"/>
        <v>599.99999999999966</v>
      </c>
      <c r="S53" s="31"/>
      <c r="T53" s="31"/>
      <c r="U53" s="37">
        <f>SUMIFS(daily!$216:$216,daily!$9:$9,"&gt;="&amp;U$8,daily!$9:$9,"&lt;="&amp;U$9)</f>
        <v>49.999999999999964</v>
      </c>
      <c r="V53" s="37">
        <f>SUMIFS(daily!$216:$216,daily!$9:$9,"&gt;="&amp;V$8,daily!$9:$9,"&lt;="&amp;V$9)</f>
        <v>49.999999999999964</v>
      </c>
      <c r="W53" s="37">
        <f>SUMIFS(daily!$216:$216,daily!$9:$9,"&gt;="&amp;W$8,daily!$9:$9,"&lt;="&amp;W$9)</f>
        <v>49.999999999999986</v>
      </c>
      <c r="X53" s="37">
        <f>SUMIFS(daily!$216:$216,daily!$9:$9,"&gt;="&amp;X$8,daily!$9:$9,"&lt;="&amp;X$9)</f>
        <v>49.999999999999964</v>
      </c>
      <c r="Y53" s="37">
        <f>SUMIFS(daily!$216:$216,daily!$9:$9,"&gt;="&amp;Y$8,daily!$9:$9,"&lt;="&amp;Y$9)</f>
        <v>49.999999999999986</v>
      </c>
      <c r="Z53" s="37">
        <f>SUMIFS(daily!$216:$216,daily!$9:$9,"&gt;="&amp;Z$8,daily!$9:$9,"&lt;="&amp;Z$9)</f>
        <v>49.999999999999964</v>
      </c>
      <c r="AA53" s="37">
        <f>SUMIFS(daily!$216:$216,daily!$9:$9,"&gt;="&amp;AA$8,daily!$9:$9,"&lt;="&amp;AA$9)</f>
        <v>49.999999999999964</v>
      </c>
      <c r="AB53" s="37">
        <f>SUMIFS(daily!$216:$216,daily!$9:$9,"&gt;="&amp;AB$8,daily!$9:$9,"&lt;="&amp;AB$9)</f>
        <v>50.000000000000021</v>
      </c>
      <c r="AC53" s="37">
        <f>SUMIFS(daily!$216:$216,daily!$9:$9,"&gt;="&amp;AC$8,daily!$9:$9,"&lt;="&amp;AC$9)</f>
        <v>49.999999999999964</v>
      </c>
      <c r="AD53" s="37">
        <f>SUMIFS(daily!$216:$216,daily!$9:$9,"&gt;="&amp;AD$8,daily!$9:$9,"&lt;="&amp;AD$9)</f>
        <v>49.999999999999986</v>
      </c>
      <c r="AE53" s="37">
        <f>SUMIFS(daily!$216:$216,daily!$9:$9,"&gt;="&amp;AE$8,daily!$9:$9,"&lt;="&amp;AE$9)</f>
        <v>49.999999999999964</v>
      </c>
      <c r="AF53" s="37">
        <f>SUMIFS(daily!$216:$216,daily!$9:$9,"&gt;="&amp;AF$8,daily!$9:$9,"&lt;="&amp;AF$9)</f>
        <v>49.999999999999986</v>
      </c>
      <c r="AG53" s="31"/>
      <c r="AH53" s="31"/>
    </row>
    <row r="54" spans="1:34" s="38" customFormat="1" ht="10.199999999999999" x14ac:dyDescent="0.2">
      <c r="A54" s="31"/>
      <c r="B54" s="31"/>
      <c r="C54" s="31"/>
      <c r="D54" s="31"/>
      <c r="E54" s="31"/>
      <c r="F54" s="132"/>
      <c r="G54" s="86" t="str">
        <f>KPI!$F$98</f>
        <v>Начислено процентов по овердрафту за период</v>
      </c>
      <c r="H54" s="86"/>
      <c r="I54" s="86"/>
      <c r="J54" s="86" t="str">
        <f>IF($G54="","",INDEX(KPI!$H$11:$H$121,SUMIFS(KPI!$E$11:$E$121,KPI!$F$11:$F$121,$G54)))</f>
        <v>тыс.руб.</v>
      </c>
      <c r="K54" s="31"/>
      <c r="L54" s="31"/>
      <c r="M54" s="31"/>
      <c r="N54" s="31"/>
      <c r="O54" s="31"/>
      <c r="P54" s="31"/>
      <c r="Q54" s="31"/>
      <c r="R54" s="37">
        <f t="shared" si="54"/>
        <v>338.97911769035238</v>
      </c>
      <c r="S54" s="31"/>
      <c r="T54" s="31"/>
      <c r="U54" s="37">
        <f>SUMIFS(daily!$242:$242,daily!$9:$9,"&gt;="&amp;U$8,daily!$9:$9,"&lt;="&amp;U$9)</f>
        <v>0</v>
      </c>
      <c r="V54" s="37">
        <f>SUMIFS(daily!$242:$242,daily!$9:$9,"&gt;="&amp;V$8,daily!$9:$9,"&lt;="&amp;V$9)</f>
        <v>0</v>
      </c>
      <c r="W54" s="37">
        <f>SUMIFS(daily!$242:$242,daily!$9:$9,"&gt;="&amp;W$8,daily!$9:$9,"&lt;="&amp;W$9)</f>
        <v>0</v>
      </c>
      <c r="X54" s="37">
        <f>SUMIFS(daily!$242:$242,daily!$9:$9,"&gt;="&amp;X$8,daily!$9:$9,"&lt;="&amp;X$9)</f>
        <v>0</v>
      </c>
      <c r="Y54" s="37">
        <f>SUMIFS(daily!$242:$242,daily!$9:$9,"&gt;="&amp;Y$8,daily!$9:$9,"&lt;="&amp;Y$9)</f>
        <v>0.56563057817083984</v>
      </c>
      <c r="Z54" s="37">
        <f>SUMIFS(daily!$242:$242,daily!$9:$9,"&gt;="&amp;Z$8,daily!$9:$9,"&lt;="&amp;Z$9)</f>
        <v>3.6721491740506655</v>
      </c>
      <c r="AA54" s="37">
        <f>SUMIFS(daily!$242:$242,daily!$9:$9,"&gt;="&amp;AA$8,daily!$9:$9,"&lt;="&amp;AA$9)</f>
        <v>8.0554302295547764</v>
      </c>
      <c r="AB54" s="37">
        <f>SUMIFS(daily!$242:$242,daily!$9:$9,"&gt;="&amp;AB$8,daily!$9:$9,"&lt;="&amp;AB$9)</f>
        <v>25.076408034097412</v>
      </c>
      <c r="AC54" s="37">
        <f>SUMIFS(daily!$242:$242,daily!$9:$9,"&gt;="&amp;AC$8,daily!$9:$9,"&lt;="&amp;AC$9)</f>
        <v>67.484442269976114</v>
      </c>
      <c r="AD54" s="37">
        <f>SUMIFS(daily!$242:$242,daily!$9:$9,"&gt;="&amp;AD$8,daily!$9:$9,"&lt;="&amp;AD$9)</f>
        <v>104.04239738122689</v>
      </c>
      <c r="AE54" s="37">
        <f>SUMIFS(daily!$242:$242,daily!$9:$9,"&gt;="&amp;AE$8,daily!$9:$9,"&lt;="&amp;AE$9)</f>
        <v>86.920155169269435</v>
      </c>
      <c r="AF54" s="37">
        <f>SUMIFS(daily!$242:$242,daily!$9:$9,"&gt;="&amp;AF$8,daily!$9:$9,"&lt;="&amp;AF$9)</f>
        <v>43.162504854006222</v>
      </c>
      <c r="AG54" s="31"/>
      <c r="AH54" s="31"/>
    </row>
    <row r="55" spans="1:34" s="71" customFormat="1" ht="6.6" x14ac:dyDescent="0.15">
      <c r="A55" s="70"/>
      <c r="B55" s="70"/>
      <c r="C55" s="70"/>
      <c r="D55" s="70"/>
      <c r="E55" s="70"/>
      <c r="F55" s="122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4"/>
      <c r="S55" s="70"/>
      <c r="T55" s="70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0"/>
      <c r="AH55" s="70"/>
    </row>
    <row r="56" spans="1:34" s="7" customFormat="1" x14ac:dyDescent="0.25">
      <c r="A56" s="5"/>
      <c r="B56" s="5"/>
      <c r="C56" s="5"/>
      <c r="D56" s="5"/>
      <c r="E56" s="5"/>
      <c r="F56" s="100"/>
      <c r="G56" s="83" t="str">
        <f>KPI!$L$36</f>
        <v>Расходы итого</v>
      </c>
      <c r="H56" s="83"/>
      <c r="I56" s="83"/>
      <c r="J56" s="84" t="str">
        <f>IF($G56="","",INDEX(KPI!$N$11:$N$121,SUMIFS(KPI!$K$11:$K$121,KPI!$L$11:$L$121,$G56)))</f>
        <v>тыс.руб.</v>
      </c>
      <c r="K56" s="5"/>
      <c r="L56" s="5"/>
      <c r="M56" s="5"/>
      <c r="N56" s="5"/>
      <c r="O56" s="5"/>
      <c r="P56" s="5"/>
      <c r="Q56" s="5"/>
      <c r="R56" s="27">
        <f>SUM(T56:AG56)</f>
        <v>20456.778643512043</v>
      </c>
      <c r="S56" s="5"/>
      <c r="T56" s="5"/>
      <c r="U56" s="27">
        <f>SUM(U46:U55)</f>
        <v>1650.3999999999992</v>
      </c>
      <c r="V56" s="27">
        <f t="shared" ref="V56:AF56" si="55">SUM(V46:V55)</f>
        <v>1698.9999999999995</v>
      </c>
      <c r="W56" s="27">
        <f t="shared" si="55"/>
        <v>1590.9999999999993</v>
      </c>
      <c r="X56" s="27">
        <f t="shared" si="55"/>
        <v>1606.9299999999994</v>
      </c>
      <c r="Y56" s="27">
        <f t="shared" si="55"/>
        <v>1627.0976305781703</v>
      </c>
      <c r="Z56" s="27">
        <f t="shared" si="55"/>
        <v>1652.6573491740498</v>
      </c>
      <c r="AA56" s="27">
        <f t="shared" si="55"/>
        <v>1680.0401752295541</v>
      </c>
      <c r="AB56" s="27">
        <f t="shared" si="55"/>
        <v>1639.8242040340979</v>
      </c>
      <c r="AC56" s="27">
        <f t="shared" si="55"/>
        <v>1712.6822951379754</v>
      </c>
      <c r="AD56" s="27">
        <f t="shared" si="55"/>
        <v>1801.0300618512267</v>
      </c>
      <c r="AE56" s="27">
        <f t="shared" si="55"/>
        <v>1865.7416660797689</v>
      </c>
      <c r="AF56" s="27">
        <f t="shared" si="55"/>
        <v>1930.3752614272062</v>
      </c>
      <c r="AG56" s="5"/>
      <c r="AH56" s="5"/>
    </row>
    <row r="57" spans="1:34" s="7" customFormat="1" x14ac:dyDescent="0.25">
      <c r="A57" s="5"/>
      <c r="B57" s="5"/>
      <c r="C57" s="5"/>
      <c r="D57" s="5"/>
      <c r="E57" s="5"/>
      <c r="F57" s="100"/>
      <c r="G57" s="83" t="str">
        <f>KPI!$L$37</f>
        <v>Операционная прибыль</v>
      </c>
      <c r="H57" s="83"/>
      <c r="I57" s="83"/>
      <c r="J57" s="84" t="str">
        <f>IF($G57="","",INDEX(KPI!$N$11:$N$121,SUMIFS(KPI!$K$11:$K$121,KPI!$L$11:$L$121,$G57)))</f>
        <v>тыс.руб.</v>
      </c>
      <c r="K57" s="5"/>
      <c r="L57" s="5"/>
      <c r="M57" s="5"/>
      <c r="N57" s="5"/>
      <c r="O57" s="5"/>
      <c r="P57" s="5"/>
      <c r="Q57" s="5"/>
      <c r="R57" s="27">
        <f>SUM(T57:AG57)</f>
        <v>-833.87020887400331</v>
      </c>
      <c r="S57" s="5"/>
      <c r="T57" s="5"/>
      <c r="U57" s="27">
        <f>U45-U56</f>
        <v>-248.3199999999988</v>
      </c>
      <c r="V57" s="27">
        <f t="shared" ref="V57:AF57" si="56">V45-V56</f>
        <v>-22.599999999998772</v>
      </c>
      <c r="W57" s="27">
        <f t="shared" si="56"/>
        <v>-524.19999999999959</v>
      </c>
      <c r="X57" s="27">
        <f t="shared" si="56"/>
        <v>-450.21399999999903</v>
      </c>
      <c r="Y57" s="27">
        <f t="shared" si="56"/>
        <v>-359.73923057817001</v>
      </c>
      <c r="Z57" s="27">
        <f t="shared" si="56"/>
        <v>-258.56310917404994</v>
      </c>
      <c r="AA57" s="27">
        <f t="shared" si="56"/>
        <v>-64.686281229553288</v>
      </c>
      <c r="AB57" s="27">
        <f t="shared" si="56"/>
        <v>-347.54108883409822</v>
      </c>
      <c r="AC57" s="27">
        <f t="shared" si="56"/>
        <v>-248.52552561637572</v>
      </c>
      <c r="AD57" s="27">
        <f t="shared" si="56"/>
        <v>116.31808871277372</v>
      </c>
      <c r="AE57" s="27">
        <f t="shared" si="56"/>
        <v>513.51308439283184</v>
      </c>
      <c r="AF57" s="27">
        <f t="shared" si="56"/>
        <v>1060.6878534526345</v>
      </c>
      <c r="AG57" s="5"/>
      <c r="AH57" s="5"/>
    </row>
    <row r="58" spans="1:34" x14ac:dyDescent="0.25">
      <c r="A58" s="1"/>
      <c r="B58" s="1"/>
      <c r="C58" s="1"/>
      <c r="D58" s="1"/>
      <c r="E58" s="1"/>
      <c r="F58" s="99"/>
      <c r="G58" s="1"/>
      <c r="H58" s="1"/>
      <c r="I58" s="1"/>
      <c r="J58" s="18"/>
      <c r="K58" s="1"/>
      <c r="L58" s="1"/>
      <c r="M58" s="1"/>
      <c r="N58" s="1"/>
      <c r="O58" s="1"/>
      <c r="P58" s="1"/>
      <c r="Q58" s="1"/>
      <c r="R58" s="27"/>
      <c r="S58" s="1"/>
      <c r="T58" s="1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1"/>
      <c r="AH58" s="1"/>
    </row>
    <row r="59" spans="1:34" s="7" customFormat="1" x14ac:dyDescent="0.25">
      <c r="A59" s="108"/>
      <c r="B59" s="108"/>
      <c r="C59" s="108"/>
      <c r="D59" s="108" t="s">
        <v>104</v>
      </c>
      <c r="E59" s="108"/>
      <c r="F59" s="109"/>
      <c r="G59" s="111" t="str">
        <f>KPI!$L$26</f>
        <v>Закупка товара</v>
      </c>
      <c r="H59" s="111"/>
      <c r="I59" s="111"/>
      <c r="J59" s="112" t="str">
        <f>IF($G59="","",INDEX(KPI!$N$11:$N$121,SUMIFS(KPI!$K$11:$K$121,KPI!$L$11:$L$121,$G59)))</f>
        <v>тыс.руб.</v>
      </c>
      <c r="K59" s="108"/>
      <c r="L59" s="108"/>
      <c r="M59" s="108"/>
      <c r="N59" s="108"/>
      <c r="O59" s="108"/>
      <c r="P59" s="108"/>
      <c r="Q59" s="108"/>
      <c r="R59" s="75">
        <f>SUM(T59:AG59)</f>
        <v>59633.804576356517</v>
      </c>
      <c r="S59" s="108"/>
      <c r="T59" s="108"/>
      <c r="U59" s="75">
        <f>SUMIFS(daily!$49:$49,daily!$9:$9,"&gt;="&amp;U$8,daily!$9:$9,"&lt;="&amp;U$9)</f>
        <v>3251.0680000000038</v>
      </c>
      <c r="V59" s="75">
        <f>SUMIFS(daily!$49:$49,daily!$9:$9,"&gt;="&amp;V$8,daily!$9:$9,"&lt;="&amp;V$9)</f>
        <v>4017.6575999999886</v>
      </c>
      <c r="W59" s="75">
        <f>SUMIFS(daily!$49:$49,daily!$9:$9,"&gt;="&amp;W$8,daily!$9:$9,"&lt;="&amp;W$9)</f>
        <v>3722.2416000000076</v>
      </c>
      <c r="X59" s="75">
        <f>SUMIFS(daily!$49:$49,daily!$9:$9,"&gt;="&amp;X$8,daily!$9:$9,"&lt;="&amp;X$9)</f>
        <v>4703.9828220000009</v>
      </c>
      <c r="Y59" s="75">
        <f>SUMIFS(daily!$49:$49,daily!$9:$9,"&gt;="&amp;Y$8,daily!$9:$9,"&lt;="&amp;Y$9)</f>
        <v>4207.9941287999964</v>
      </c>
      <c r="Z59" s="75">
        <f>SUMIFS(daily!$49:$49,daily!$9:$9,"&gt;="&amp;Z$8,daily!$9:$9,"&lt;="&amp;Z$9)</f>
        <v>4104.7745081111952</v>
      </c>
      <c r="AA59" s="75">
        <f>SUMIFS(daily!$49:$49,daily!$9:$9,"&gt;="&amp;AA$8,daily!$9:$9,"&lt;="&amp;AA$9)</f>
        <v>5826.7320682032041</v>
      </c>
      <c r="AB59" s="75">
        <f>SUMIFS(daily!$49:$49,daily!$9:$9,"&gt;="&amp;AB$8,daily!$9:$9,"&lt;="&amp;AB$9)</f>
        <v>6987.889936427403</v>
      </c>
      <c r="AC59" s="75">
        <f>SUMIFS(daily!$49:$49,daily!$9:$9,"&gt;="&amp;AC$8,daily!$9:$9,"&lt;="&amp;AC$9)</f>
        <v>8385.4679237128657</v>
      </c>
      <c r="AD59" s="75">
        <f>SUMIFS(daily!$49:$49,daily!$9:$9,"&gt;="&amp;AD$8,daily!$9:$9,"&lt;="&amp;AD$9)</f>
        <v>4732.0759963672926</v>
      </c>
      <c r="AE59" s="75">
        <f>SUMIFS(daily!$49:$49,daily!$9:$9,"&gt;="&amp;AE$8,daily!$9:$9,"&lt;="&amp;AE$9)</f>
        <v>5612.9040000000005</v>
      </c>
      <c r="AF59" s="75">
        <f>SUMIFS(daily!$49:$49,daily!$9:$9,"&gt;="&amp;AF$8,daily!$9:$9,"&lt;="&amp;AF$9)</f>
        <v>4081.0159927345608</v>
      </c>
      <c r="AG59" s="108"/>
      <c r="AH59" s="108"/>
    </row>
    <row r="60" spans="1:34" s="71" customFormat="1" ht="6.6" x14ac:dyDescent="0.15">
      <c r="A60" s="77"/>
      <c r="B60" s="77"/>
      <c r="C60" s="77"/>
      <c r="D60" s="77"/>
      <c r="E60" s="77"/>
      <c r="F60" s="134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8"/>
      <c r="S60" s="77"/>
      <c r="T60" s="77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7"/>
      <c r="AH60" s="77"/>
    </row>
    <row r="61" spans="1:34" x14ac:dyDescent="0.25">
      <c r="A61" s="25"/>
      <c r="B61" s="25"/>
      <c r="C61" s="25"/>
      <c r="D61" s="25"/>
      <c r="E61" s="25"/>
      <c r="F61" s="106"/>
      <c r="G61" s="25"/>
      <c r="H61" s="25"/>
      <c r="I61" s="25"/>
      <c r="J61" s="80"/>
      <c r="K61" s="25"/>
      <c r="L61" s="25"/>
      <c r="M61" s="25"/>
      <c r="N61" s="25"/>
      <c r="O61" s="25"/>
      <c r="P61" s="25"/>
      <c r="Q61" s="25"/>
      <c r="R61" s="75"/>
      <c r="S61" s="25"/>
      <c r="T61" s="25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25"/>
      <c r="AH61" s="25"/>
    </row>
    <row r="62" spans="1:34" s="71" customFormat="1" ht="10.199999999999999" x14ac:dyDescent="0.2">
      <c r="A62" s="70"/>
      <c r="B62" s="70"/>
      <c r="C62" s="70"/>
      <c r="D62" s="70"/>
      <c r="E62" s="70"/>
      <c r="F62" s="99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4"/>
      <c r="S62" s="70"/>
      <c r="T62" s="70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0"/>
      <c r="AH62" s="70"/>
    </row>
    <row r="63" spans="1:34" s="57" customFormat="1" ht="14.4" x14ac:dyDescent="0.3">
      <c r="A63" s="55"/>
      <c r="B63" s="55"/>
      <c r="C63" s="55"/>
      <c r="D63" s="55" t="s">
        <v>192</v>
      </c>
      <c r="E63" s="55"/>
      <c r="F63" s="100"/>
      <c r="G63" s="55" t="str">
        <f>KPI!$L$38</f>
        <v>Финансовый поток по операционной деят-ти</v>
      </c>
      <c r="H63" s="55"/>
      <c r="I63" s="55"/>
      <c r="J63" s="55" t="str">
        <f>IF($G63="","",INDEX(KPI!$N$11:$N$121,SUMIFS(KPI!$K$11:$K$121,KPI!$L$11:$L$121,$G63)))</f>
        <v>тыс.руб.</v>
      </c>
      <c r="K63" s="55"/>
      <c r="L63" s="55"/>
      <c r="M63" s="55"/>
      <c r="N63" s="55"/>
      <c r="O63" s="55"/>
      <c r="P63" s="55"/>
      <c r="Q63" s="55"/>
      <c r="R63" s="56">
        <f>SUM(T63:AG63)</f>
        <v>-1704.8371449785209</v>
      </c>
      <c r="S63" s="55"/>
      <c r="T63" s="55"/>
      <c r="U63" s="98">
        <f>U65-U80</f>
        <v>2145.5584841537366</v>
      </c>
      <c r="V63" s="98">
        <f t="shared" ref="V63:AF63" si="57">V65-V80</f>
        <v>406.8584000000078</v>
      </c>
      <c r="W63" s="98">
        <f t="shared" si="57"/>
        <v>-560.01680000000397</v>
      </c>
      <c r="X63" s="98">
        <f t="shared" si="57"/>
        <v>-1340.991402000004</v>
      </c>
      <c r="Y63" s="98">
        <f t="shared" si="57"/>
        <v>-1170.7215063999972</v>
      </c>
      <c r="Z63" s="98">
        <f t="shared" si="57"/>
        <v>-120.75697283919067</v>
      </c>
      <c r="AA63" s="98">
        <f t="shared" si="57"/>
        <v>-895.68574749520371</v>
      </c>
      <c r="AB63" s="98">
        <f t="shared" si="57"/>
        <v>-2495.2769666134045</v>
      </c>
      <c r="AC63" s="98">
        <f t="shared" si="57"/>
        <v>-3225.6251501660709</v>
      </c>
      <c r="AD63" s="98">
        <f t="shared" si="57"/>
        <v>-810.10548541108142</v>
      </c>
      <c r="AE63" s="98">
        <f t="shared" si="57"/>
        <v>2545.3240367674889</v>
      </c>
      <c r="AF63" s="98">
        <f t="shared" si="57"/>
        <v>3816.6019650252019</v>
      </c>
      <c r="AG63" s="55"/>
      <c r="AH63" s="55"/>
    </row>
    <row r="64" spans="1:34" s="71" customFormat="1" ht="6.6" x14ac:dyDescent="0.15">
      <c r="A64" s="70"/>
      <c r="B64" s="70"/>
      <c r="C64" s="70"/>
      <c r="D64" s="70"/>
      <c r="E64" s="70"/>
      <c r="F64" s="122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4"/>
      <c r="S64" s="70"/>
      <c r="T64" s="70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0"/>
      <c r="AH64" s="70"/>
    </row>
    <row r="65" spans="1:34" s="57" customFormat="1" ht="14.4" x14ac:dyDescent="0.3">
      <c r="A65" s="55"/>
      <c r="B65" s="55"/>
      <c r="C65" s="55"/>
      <c r="D65" s="55" t="s">
        <v>193</v>
      </c>
      <c r="E65" s="55"/>
      <c r="F65" s="100"/>
      <c r="G65" s="55" t="str">
        <f>KPI!$F$39</f>
        <v>финансовый поток по движению товаров</v>
      </c>
      <c r="H65" s="55"/>
      <c r="I65" s="55"/>
      <c r="J65" s="55" t="str">
        <f>IF($G65="","",INDEX(KPI!$H$11:$H$121,SUMIFS(KPI!$E$11:$E$121,KPI!$F$11:$F$121,$G65)))</f>
        <v>тыс.руб.</v>
      </c>
      <c r="K65" s="55"/>
      <c r="L65" s="55"/>
      <c r="M65" s="55"/>
      <c r="N65" s="55"/>
      <c r="O65" s="55"/>
      <c r="P65" s="55"/>
      <c r="Q65" s="55"/>
      <c r="R65" s="56">
        <f>SUM(T65:AG65)</f>
        <v>18369.873515283438</v>
      </c>
      <c r="S65" s="55"/>
      <c r="T65" s="55"/>
      <c r="U65" s="98">
        <f>U68-U76</f>
        <v>3989.3582741913965</v>
      </c>
      <c r="V65" s="98">
        <f t="shared" ref="V65:AF65" si="58">V68-V76</f>
        <v>2070.7584000000079</v>
      </c>
      <c r="W65" s="98">
        <f>W68-W76</f>
        <v>1106.483199999996</v>
      </c>
      <c r="X65" s="98">
        <f t="shared" si="58"/>
        <v>259.55859799999598</v>
      </c>
      <c r="Y65" s="98">
        <f t="shared" si="58"/>
        <v>434.42649360000269</v>
      </c>
      <c r="Z65" s="98">
        <f t="shared" si="58"/>
        <v>1509.1608271608093</v>
      </c>
      <c r="AA65" s="98">
        <f t="shared" si="58"/>
        <v>753.15972750479614</v>
      </c>
      <c r="AB65" s="98">
        <f t="shared" si="58"/>
        <v>-851.8277440134043</v>
      </c>
      <c r="AC65" s="98">
        <f t="shared" si="58"/>
        <v>-1596.0825706240712</v>
      </c>
      <c r="AD65" s="98">
        <f t="shared" si="58"/>
        <v>819.8804248549186</v>
      </c>
      <c r="AE65" s="98">
        <f t="shared" si="58"/>
        <v>4276.4520271109886</v>
      </c>
      <c r="AF65" s="98">
        <f t="shared" si="58"/>
        <v>5598.5458574980021</v>
      </c>
      <c r="AG65" s="55"/>
      <c r="AH65" s="55"/>
    </row>
    <row r="66" spans="1:34" s="71" customFormat="1" ht="6.6" x14ac:dyDescent="0.15">
      <c r="A66" s="70"/>
      <c r="B66" s="70"/>
      <c r="C66" s="70"/>
      <c r="D66" s="70"/>
      <c r="E66" s="70"/>
      <c r="F66" s="122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4"/>
      <c r="S66" s="70"/>
      <c r="T66" s="70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0"/>
      <c r="AH66" s="70"/>
    </row>
    <row r="67" spans="1:34" x14ac:dyDescent="0.25">
      <c r="A67" s="1"/>
      <c r="B67" s="1"/>
      <c r="C67" s="1"/>
      <c r="D67" s="1"/>
      <c r="E67" s="1"/>
      <c r="F67" s="99"/>
      <c r="G67" s="1"/>
      <c r="H67" s="1"/>
      <c r="I67" s="1"/>
      <c r="J67" s="18"/>
      <c r="K67" s="1"/>
      <c r="L67" s="1"/>
      <c r="M67" s="1"/>
      <c r="N67" s="1"/>
      <c r="O67" s="1"/>
      <c r="P67" s="1"/>
      <c r="Q67" s="1"/>
      <c r="R67" s="27"/>
      <c r="S67" s="1"/>
      <c r="T67" s="1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1"/>
      <c r="AH67" s="1"/>
    </row>
    <row r="68" spans="1:34" s="7" customFormat="1" x14ac:dyDescent="0.25">
      <c r="A68" s="87"/>
      <c r="B68" s="87"/>
      <c r="C68" s="87"/>
      <c r="D68" s="87" t="s">
        <v>202</v>
      </c>
      <c r="E68" s="87"/>
      <c r="F68" s="102">
        <v>0</v>
      </c>
      <c r="G68" s="88" t="str">
        <f>KPI!$L$27</f>
        <v>Поступления ДС от продажи товаров</v>
      </c>
      <c r="H68" s="88"/>
      <c r="I68" s="88"/>
      <c r="J68" s="89" t="str">
        <f>IF($G68="","",INDEX(KPI!$N$11:$N$121,SUMIFS(KPI!$K$11:$K$121,KPI!$L$11:$L$121,$G68)))</f>
        <v>тыс.руб.</v>
      </c>
      <c r="K68" s="87"/>
      <c r="L68" s="87"/>
      <c r="M68" s="87"/>
      <c r="N68" s="87"/>
      <c r="O68" s="87"/>
      <c r="P68" s="87"/>
      <c r="Q68" s="87"/>
      <c r="R68" s="90">
        <f>SUM(T68:AG68)</f>
        <v>77055.862098905403</v>
      </c>
      <c r="S68" s="87"/>
      <c r="T68" s="87"/>
      <c r="U68" s="91">
        <f>SUMIFS(U69:U75,$F69:$F75,1)</f>
        <v>7255.3462741914</v>
      </c>
      <c r="V68" s="91">
        <f t="shared" ref="V68:AF68" si="59">SUMIFS(V69:V75,$F69:$F75,1)</f>
        <v>5793</v>
      </c>
      <c r="W68" s="91">
        <f t="shared" si="59"/>
        <v>4740.0999999999985</v>
      </c>
      <c r="X68" s="91">
        <f t="shared" si="59"/>
        <v>4761.92</v>
      </c>
      <c r="Y68" s="91">
        <f t="shared" si="59"/>
        <v>4807.4400000000014</v>
      </c>
      <c r="Z68" s="91">
        <f t="shared" si="59"/>
        <v>5557.0036500000015</v>
      </c>
      <c r="AA68" s="91">
        <f t="shared" si="59"/>
        <v>5974.8796800000009</v>
      </c>
      <c r="AB68" s="91">
        <f t="shared" si="59"/>
        <v>5368.1621993999997</v>
      </c>
      <c r="AC68" s="91">
        <f t="shared" si="59"/>
        <v>6123.8720258099984</v>
      </c>
      <c r="AD68" s="91">
        <f t="shared" si="59"/>
        <v>7575.5963848949987</v>
      </c>
      <c r="AE68" s="91">
        <f t="shared" si="59"/>
        <v>9396.9960271109976</v>
      </c>
      <c r="AF68" s="91">
        <f t="shared" si="59"/>
        <v>9701.5458574980003</v>
      </c>
      <c r="AG68" s="87"/>
      <c r="AH68" s="87"/>
    </row>
    <row r="69" spans="1:34" s="38" customFormat="1" ht="10.199999999999999" x14ac:dyDescent="0.2">
      <c r="A69" s="31"/>
      <c r="B69" s="31"/>
      <c r="C69" s="31"/>
      <c r="D69" s="31"/>
      <c r="E69" s="31"/>
      <c r="F69" s="132">
        <v>1</v>
      </c>
      <c r="G69" s="133" t="str">
        <f>KPI!$L$28</f>
        <v>оплата ДЗ по доплатам на начало бюдж. года</v>
      </c>
      <c r="H69" s="31"/>
      <c r="I69" s="31"/>
      <c r="J69" s="31" t="str">
        <f>IF($G69="","",INDEX(KPI!$N$11:$N$121,SUMIFS(KPI!$K$11:$K$121,KPI!$L$11:$L$121,$G69)))</f>
        <v>тыс.руб.</v>
      </c>
      <c r="K69" s="31"/>
      <c r="L69" s="31"/>
      <c r="M69" s="31"/>
      <c r="N69" s="31"/>
      <c r="O69" s="31"/>
      <c r="P69" s="31"/>
      <c r="Q69" s="31"/>
      <c r="R69" s="37">
        <f t="shared" ref="R69:R73" si="60">SUM(T69:AG69)</f>
        <v>2384.6074045794003</v>
      </c>
      <c r="S69" s="31"/>
      <c r="T69" s="31"/>
      <c r="U69" s="37">
        <f>SUMIFS(daily!$85:$85,daily!$9:$9,"&gt;="&amp;U$8,daily!$9:$9,"&lt;="&amp;U$9)</f>
        <v>2384.6074045794003</v>
      </c>
      <c r="V69" s="37">
        <f>SUMIFS(daily!$85:$85,daily!$9:$9,"&gt;="&amp;V$8,daily!$9:$9,"&lt;="&amp;V$9)</f>
        <v>0</v>
      </c>
      <c r="W69" s="37">
        <f>SUMIFS(daily!$85:$85,daily!$9:$9,"&gt;="&amp;W$8,daily!$9:$9,"&lt;="&amp;W$9)</f>
        <v>0</v>
      </c>
      <c r="X69" s="37">
        <f>SUMIFS(daily!$85:$85,daily!$9:$9,"&gt;="&amp;X$8,daily!$9:$9,"&lt;="&amp;X$9)</f>
        <v>0</v>
      </c>
      <c r="Y69" s="37">
        <f>SUMIFS(daily!$85:$85,daily!$9:$9,"&gt;="&amp;Y$8,daily!$9:$9,"&lt;="&amp;Y$9)</f>
        <v>0</v>
      </c>
      <c r="Z69" s="37">
        <f>SUMIFS(daily!$85:$85,daily!$9:$9,"&gt;="&amp;Z$8,daily!$9:$9,"&lt;="&amp;Z$9)</f>
        <v>0</v>
      </c>
      <c r="AA69" s="37">
        <f>SUMIFS(daily!$85:$85,daily!$9:$9,"&gt;="&amp;AA$8,daily!$9:$9,"&lt;="&amp;AA$9)</f>
        <v>0</v>
      </c>
      <c r="AB69" s="37">
        <f>SUMIFS(daily!$85:$85,daily!$9:$9,"&gt;="&amp;AB$8,daily!$9:$9,"&lt;="&amp;AB$9)</f>
        <v>0</v>
      </c>
      <c r="AC69" s="37">
        <f>SUMIFS(daily!$85:$85,daily!$9:$9,"&gt;="&amp;AC$8,daily!$9:$9,"&lt;="&amp;AC$9)</f>
        <v>0</v>
      </c>
      <c r="AD69" s="37">
        <f>SUMIFS(daily!$85:$85,daily!$9:$9,"&gt;="&amp;AD$8,daily!$9:$9,"&lt;="&amp;AD$9)</f>
        <v>0</v>
      </c>
      <c r="AE69" s="37">
        <f>SUMIFS(daily!$85:$85,daily!$9:$9,"&gt;="&amp;AE$8,daily!$9:$9,"&lt;="&amp;AE$9)</f>
        <v>0</v>
      </c>
      <c r="AF69" s="37">
        <f>SUMIFS(daily!$85:$85,daily!$9:$9,"&gt;="&amp;AF$8,daily!$9:$9,"&lt;="&amp;AF$9)</f>
        <v>0</v>
      </c>
      <c r="AG69" s="31"/>
      <c r="AH69" s="31"/>
    </row>
    <row r="70" spans="1:34" s="38" customFormat="1" ht="10.199999999999999" x14ac:dyDescent="0.2">
      <c r="A70" s="31"/>
      <c r="B70" s="31"/>
      <c r="C70" s="31"/>
      <c r="D70" s="31"/>
      <c r="E70" s="31"/>
      <c r="F70" s="132">
        <v>1</v>
      </c>
      <c r="G70" s="133" t="str">
        <f>KPI!$L$29</f>
        <v>оплата ДЗ по оплатам на начало бюдж. года</v>
      </c>
      <c r="H70" s="31"/>
      <c r="I70" s="31"/>
      <c r="J70" s="31" t="str">
        <f>IF($G70="","",INDEX(KPI!$N$11:$N$121,SUMIFS(KPI!$K$11:$K$121,KPI!$L$11:$L$121,$G70)))</f>
        <v>тыс.руб.</v>
      </c>
      <c r="K70" s="31"/>
      <c r="L70" s="31"/>
      <c r="M70" s="31"/>
      <c r="N70" s="31"/>
      <c r="O70" s="31"/>
      <c r="P70" s="31"/>
      <c r="Q70" s="31"/>
      <c r="R70" s="37">
        <f t="shared" si="60"/>
        <v>481.7388696119998</v>
      </c>
      <c r="S70" s="31"/>
      <c r="T70" s="31"/>
      <c r="U70" s="37">
        <f>SUMIFS(daily!$112:$112,daily!$9:$9,"&gt;="&amp;U$8,daily!$9:$9,"&lt;="&amp;U$9)</f>
        <v>481.7388696119998</v>
      </c>
      <c r="V70" s="37">
        <f>SUMIFS(daily!$112:$112,daily!$9:$9,"&gt;="&amp;V$8,daily!$9:$9,"&lt;="&amp;V$9)</f>
        <v>0</v>
      </c>
      <c r="W70" s="37">
        <f>SUMIFS(daily!$112:$112,daily!$9:$9,"&gt;="&amp;W$8,daily!$9:$9,"&lt;="&amp;W$9)</f>
        <v>0</v>
      </c>
      <c r="X70" s="37">
        <f>SUMIFS(daily!$112:$112,daily!$9:$9,"&gt;="&amp;X$8,daily!$9:$9,"&lt;="&amp;X$9)</f>
        <v>0</v>
      </c>
      <c r="Y70" s="37">
        <f>SUMIFS(daily!$112:$112,daily!$9:$9,"&gt;="&amp;Y$8,daily!$9:$9,"&lt;="&amp;Y$9)</f>
        <v>0</v>
      </c>
      <c r="Z70" s="37">
        <f>SUMIFS(daily!$112:$112,daily!$9:$9,"&gt;="&amp;Z$8,daily!$9:$9,"&lt;="&amp;Z$9)</f>
        <v>0</v>
      </c>
      <c r="AA70" s="37">
        <f>SUMIFS(daily!$112:$112,daily!$9:$9,"&gt;="&amp;AA$8,daily!$9:$9,"&lt;="&amp;AA$9)</f>
        <v>0</v>
      </c>
      <c r="AB70" s="37">
        <f>SUMIFS(daily!$112:$112,daily!$9:$9,"&gt;="&amp;AB$8,daily!$9:$9,"&lt;="&amp;AB$9)</f>
        <v>0</v>
      </c>
      <c r="AC70" s="37">
        <f>SUMIFS(daily!$112:$112,daily!$9:$9,"&gt;="&amp;AC$8,daily!$9:$9,"&lt;="&amp;AC$9)</f>
        <v>0</v>
      </c>
      <c r="AD70" s="37">
        <f>SUMIFS(daily!$112:$112,daily!$9:$9,"&gt;="&amp;AD$8,daily!$9:$9,"&lt;="&amp;AD$9)</f>
        <v>0</v>
      </c>
      <c r="AE70" s="37">
        <f>SUMIFS(daily!$112:$112,daily!$9:$9,"&gt;="&amp;AE$8,daily!$9:$9,"&lt;="&amp;AE$9)</f>
        <v>0</v>
      </c>
      <c r="AF70" s="37">
        <f>SUMIFS(daily!$112:$112,daily!$9:$9,"&gt;="&amp;AF$8,daily!$9:$9,"&lt;="&amp;AF$9)</f>
        <v>0</v>
      </c>
      <c r="AG70" s="31"/>
      <c r="AH70" s="31"/>
    </row>
    <row r="71" spans="1:34" s="38" customFormat="1" ht="10.199999999999999" x14ac:dyDescent="0.2">
      <c r="A71" s="31"/>
      <c r="B71" s="31"/>
      <c r="C71" s="31"/>
      <c r="D71" s="31"/>
      <c r="E71" s="31"/>
      <c r="F71" s="132">
        <v>1</v>
      </c>
      <c r="G71" s="133" t="str">
        <f>KPI!$F$33</f>
        <v>предоплаты от заказчиков</v>
      </c>
      <c r="H71" s="31"/>
      <c r="I71" s="31"/>
      <c r="J71" s="31" t="str">
        <f>IF($G71="","",INDEX(KPI!$H$11:$H$121,SUMIFS(KPI!$E$11:$E$121,KPI!$F$11:$F$121,$G71)))</f>
        <v>тыс.руб.</v>
      </c>
      <c r="K71" s="31"/>
      <c r="L71" s="31"/>
      <c r="M71" s="31"/>
      <c r="N71" s="31"/>
      <c r="O71" s="31"/>
      <c r="P71" s="31"/>
      <c r="Q71" s="31"/>
      <c r="R71" s="37">
        <f t="shared" si="60"/>
        <v>34883.795258216996</v>
      </c>
      <c r="S71" s="31"/>
      <c r="T71" s="31"/>
      <c r="U71" s="37">
        <f>SUMIFS(daily!$67:$67,daily!$9:$9,"&gt;="&amp;U$8,daily!$9:$9,"&lt;="&amp;U$9)</f>
        <v>2781</v>
      </c>
      <c r="V71" s="37">
        <f>SUMIFS(daily!$67:$67,daily!$9:$9,"&gt;="&amp;V$8,daily!$9:$9,"&lt;="&amp;V$9)</f>
        <v>2385</v>
      </c>
      <c r="W71" s="37">
        <f>SUMIFS(daily!$67:$67,daily!$9:$9,"&gt;="&amp;W$8,daily!$9:$9,"&lt;="&amp;W$9)</f>
        <v>1970.099999999999</v>
      </c>
      <c r="X71" s="37">
        <f>SUMIFS(daily!$67:$67,daily!$9:$9,"&gt;="&amp;X$8,daily!$9:$9,"&lt;="&amp;X$9)</f>
        <v>2245.3200000000006</v>
      </c>
      <c r="Y71" s="37">
        <f>SUMIFS(daily!$67:$67,daily!$9:$9,"&gt;="&amp;Y$8,daily!$9:$9,"&lt;="&amp;Y$9)</f>
        <v>2191.8600000000006</v>
      </c>
      <c r="Z71" s="37">
        <f>SUMIFS(daily!$67:$67,daily!$9:$9,"&gt;="&amp;Z$8,daily!$9:$9,"&lt;="&amp;Z$9)</f>
        <v>2715.9016500000007</v>
      </c>
      <c r="AA71" s="37">
        <f>SUMIFS(daily!$67:$67,daily!$9:$9,"&gt;="&amp;AA$8,daily!$9:$9,"&lt;="&amp;AA$9)</f>
        <v>2637.8767800000005</v>
      </c>
      <c r="AB71" s="37">
        <f>SUMIFS(daily!$67:$67,daily!$9:$9,"&gt;="&amp;AB$8,daily!$9:$9,"&lt;="&amp;AB$9)</f>
        <v>2323.8201293999991</v>
      </c>
      <c r="AC71" s="37">
        <f>SUMIFS(daily!$67:$67,daily!$9:$9,"&gt;="&amp;AC$8,daily!$9:$9,"&lt;="&amp;AC$9)</f>
        <v>3113.3357016299997</v>
      </c>
      <c r="AD71" s="37">
        <f>SUMIFS(daily!$67:$67,daily!$9:$9,"&gt;="&amp;AD$8,daily!$9:$9,"&lt;="&amp;AD$9)</f>
        <v>3906.4081414049997</v>
      </c>
      <c r="AE71" s="37">
        <f>SUMIFS(daily!$67:$67,daily!$9:$9,"&gt;="&amp;AE$8,daily!$9:$9,"&lt;="&amp;AE$9)</f>
        <v>4656.8090729159985</v>
      </c>
      <c r="AF71" s="37">
        <f>SUMIFS(daily!$67:$67,daily!$9:$9,"&gt;="&amp;AF$8,daily!$9:$9,"&lt;="&amp;AF$9)</f>
        <v>3956.3637828660021</v>
      </c>
      <c r="AG71" s="31"/>
      <c r="AH71" s="31"/>
    </row>
    <row r="72" spans="1:34" s="38" customFormat="1" ht="10.199999999999999" x14ac:dyDescent="0.2">
      <c r="A72" s="31"/>
      <c r="B72" s="31"/>
      <c r="C72" s="31"/>
      <c r="D72" s="31"/>
      <c r="E72" s="31"/>
      <c r="F72" s="132">
        <v>1</v>
      </c>
      <c r="G72" s="133" t="str">
        <f>KPI!$F$34</f>
        <v>доплаты от заказчиков</v>
      </c>
      <c r="H72" s="31"/>
      <c r="I72" s="31"/>
      <c r="J72" s="31" t="str">
        <f>IF($G72="","",INDEX(KPI!$H$11:$H$121,SUMIFS(KPI!$E$11:$E$121,KPI!$F$11:$F$121,$G72)))</f>
        <v>тыс.руб.</v>
      </c>
      <c r="K72" s="31"/>
      <c r="L72" s="31"/>
      <c r="M72" s="31"/>
      <c r="N72" s="31"/>
      <c r="O72" s="31"/>
      <c r="P72" s="31"/>
      <c r="Q72" s="31"/>
      <c r="R72" s="37">
        <f t="shared" si="60"/>
        <v>32115.431475351001</v>
      </c>
      <c r="S72" s="31"/>
      <c r="T72" s="31"/>
      <c r="U72" s="37">
        <f>SUMIFS(daily!$94:$94,daily!$9:$9,"&gt;="&amp;U$8,daily!$9:$9,"&lt;="&amp;U$9)</f>
        <v>1296.0000000000002</v>
      </c>
      <c r="V72" s="37">
        <f>SUMIFS(daily!$94:$94,daily!$9:$9,"&gt;="&amp;V$8,daily!$9:$9,"&lt;="&amp;V$9)</f>
        <v>2808</v>
      </c>
      <c r="W72" s="37">
        <f>SUMIFS(daily!$94:$94,daily!$9:$9,"&gt;="&amp;W$8,daily!$9:$9,"&lt;="&amp;W$9)</f>
        <v>2250</v>
      </c>
      <c r="X72" s="37">
        <f>SUMIFS(daily!$94:$94,daily!$9:$9,"&gt;="&amp;X$8,daily!$9:$9,"&lt;="&amp;X$9)</f>
        <v>2059.1999999999989</v>
      </c>
      <c r="Y72" s="37">
        <f>SUMIFS(daily!$94:$94,daily!$9:$9,"&gt;="&amp;Y$8,daily!$9:$9,"&lt;="&amp;Y$9)</f>
        <v>2156.2200000000007</v>
      </c>
      <c r="Z72" s="37">
        <f>SUMIFS(daily!$94:$94,daily!$9:$9,"&gt;="&amp;Z$8,daily!$9:$9,"&lt;="&amp;Z$9)</f>
        <v>2304.1260000000007</v>
      </c>
      <c r="AA72" s="37">
        <f>SUMIFS(daily!$94:$94,daily!$9:$9,"&gt;="&amp;AA$8,daily!$9:$9,"&lt;="&amp;AA$9)</f>
        <v>2728.0638000000008</v>
      </c>
      <c r="AB72" s="37">
        <f>SUMIFS(daily!$94:$94,daily!$9:$9,"&gt;="&amp;AB$8,daily!$9:$9,"&lt;="&amp;AB$9)</f>
        <v>2513.4486300000003</v>
      </c>
      <c r="AC72" s="37">
        <f>SUMIFS(daily!$94:$94,daily!$9:$9,"&gt;="&amp;AC$8,daily!$9:$9,"&lt;="&amp;AC$9)</f>
        <v>2441.728244339999</v>
      </c>
      <c r="AD72" s="37">
        <f>SUMIFS(daily!$94:$94,daily!$9:$9,"&gt;="&amp;AD$8,daily!$9:$9,"&lt;="&amp;AD$9)</f>
        <v>2995.4275866899998</v>
      </c>
      <c r="AE72" s="37">
        <f>SUMIFS(daily!$94:$94,daily!$9:$9,"&gt;="&amp;AE$8,daily!$9:$9,"&lt;="&amp;AE$9)</f>
        <v>3906.4081414049997</v>
      </c>
      <c r="AF72" s="37">
        <f>SUMIFS(daily!$94:$94,daily!$9:$9,"&gt;="&amp;AF$8,daily!$9:$9,"&lt;="&amp;AF$9)</f>
        <v>4656.8090729159985</v>
      </c>
      <c r="AG72" s="31"/>
      <c r="AH72" s="31"/>
    </row>
    <row r="73" spans="1:34" s="38" customFormat="1" ht="10.199999999999999" x14ac:dyDescent="0.2">
      <c r="A73" s="31"/>
      <c r="B73" s="31"/>
      <c r="C73" s="31"/>
      <c r="D73" s="31"/>
      <c r="E73" s="31"/>
      <c r="F73" s="132">
        <v>1</v>
      </c>
      <c r="G73" s="133" t="str">
        <f>KPI!$F$35</f>
        <v>оплаты от заказчиков с отсрочкой</v>
      </c>
      <c r="H73" s="31"/>
      <c r="I73" s="31"/>
      <c r="J73" s="31" t="str">
        <f>IF($G73="","",INDEX(KPI!$H$11:$H$121,SUMIFS(KPI!$E$11:$E$121,KPI!$F$11:$F$121,$G73)))</f>
        <v>тыс.руб.</v>
      </c>
      <c r="K73" s="31"/>
      <c r="L73" s="31"/>
      <c r="M73" s="31"/>
      <c r="N73" s="31"/>
      <c r="O73" s="31"/>
      <c r="P73" s="31"/>
      <c r="Q73" s="31"/>
      <c r="R73" s="37">
        <f t="shared" si="60"/>
        <v>7190.2890911459981</v>
      </c>
      <c r="S73" s="31"/>
      <c r="T73" s="31"/>
      <c r="U73" s="37">
        <f>SUMIFS(daily!$121:$121,daily!$9:$9,"&gt;="&amp;U$8,daily!$9:$9,"&lt;="&amp;U$9)</f>
        <v>311.99999999999994</v>
      </c>
      <c r="V73" s="37">
        <f>SUMIFS(daily!$121:$121,daily!$9:$9,"&gt;="&amp;V$8,daily!$9:$9,"&lt;="&amp;V$9)</f>
        <v>599.99999999999989</v>
      </c>
      <c r="W73" s="37">
        <f>SUMIFS(daily!$121:$121,daily!$9:$9,"&gt;="&amp;W$8,daily!$9:$9,"&lt;="&amp;W$9)</f>
        <v>519.99999999999989</v>
      </c>
      <c r="X73" s="37">
        <f>SUMIFS(daily!$121:$121,daily!$9:$9,"&gt;="&amp;X$8,daily!$9:$9,"&lt;="&amp;X$9)</f>
        <v>457.40000000000009</v>
      </c>
      <c r="Y73" s="37">
        <f>SUMIFS(daily!$121:$121,daily!$9:$9,"&gt;="&amp;Y$8,daily!$9:$9,"&lt;="&amp;Y$9)</f>
        <v>459.3599999999999</v>
      </c>
      <c r="Z73" s="37">
        <f>SUMIFS(daily!$121:$121,daily!$9:$9,"&gt;="&amp;Z$8,daily!$9:$9,"&lt;="&amp;Z$9)</f>
        <v>536.97599999999977</v>
      </c>
      <c r="AA73" s="37">
        <f>SUMIFS(daily!$121:$121,daily!$9:$9,"&gt;="&amp;AA$8,daily!$9:$9,"&lt;="&amp;AA$9)</f>
        <v>608.93909999999971</v>
      </c>
      <c r="AB73" s="37">
        <f>SUMIFS(daily!$121:$121,daily!$9:$9,"&gt;="&amp;AB$8,daily!$9:$9,"&lt;="&amp;AB$9)</f>
        <v>530.89344000000006</v>
      </c>
      <c r="AC73" s="37">
        <f>SUMIFS(daily!$121:$121,daily!$9:$9,"&gt;="&amp;AC$8,daily!$9:$9,"&lt;="&amp;AC$9)</f>
        <v>568.80807983999989</v>
      </c>
      <c r="AD73" s="37">
        <f>SUMIFS(daily!$121:$121,daily!$9:$9,"&gt;="&amp;AD$8,daily!$9:$9,"&lt;="&amp;AD$9)</f>
        <v>673.76065679999954</v>
      </c>
      <c r="AE73" s="37">
        <f>SUMIFS(daily!$121:$121,daily!$9:$9,"&gt;="&amp;AE$8,daily!$9:$9,"&lt;="&amp;AE$9)</f>
        <v>833.77881279000007</v>
      </c>
      <c r="AF73" s="37">
        <f>SUMIFS(daily!$121:$121,daily!$9:$9,"&gt;="&amp;AF$8,daily!$9:$9,"&lt;="&amp;AF$9)</f>
        <v>1088.3730017160001</v>
      </c>
      <c r="AG73" s="31"/>
      <c r="AH73" s="31"/>
    </row>
    <row r="74" spans="1:34" s="71" customFormat="1" ht="6.6" x14ac:dyDescent="0.15">
      <c r="A74" s="70"/>
      <c r="B74" s="70"/>
      <c r="C74" s="70"/>
      <c r="D74" s="70"/>
      <c r="E74" s="70"/>
      <c r="F74" s="122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4"/>
      <c r="S74" s="70"/>
      <c r="T74" s="70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0"/>
      <c r="AH74" s="70"/>
    </row>
    <row r="75" spans="1:34" x14ac:dyDescent="0.25">
      <c r="A75" s="1"/>
      <c r="B75" s="1"/>
      <c r="C75" s="1"/>
      <c r="D75" s="1"/>
      <c r="E75" s="1"/>
      <c r="F75" s="99"/>
      <c r="G75" s="1"/>
      <c r="H75" s="1"/>
      <c r="I75" s="1"/>
      <c r="J75" s="18"/>
      <c r="K75" s="1"/>
      <c r="L75" s="1"/>
      <c r="M75" s="1"/>
      <c r="N75" s="1"/>
      <c r="O75" s="1"/>
      <c r="P75" s="1"/>
      <c r="Q75" s="1"/>
      <c r="R75" s="27"/>
      <c r="S75" s="1"/>
      <c r="T75" s="1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1"/>
      <c r="AH75" s="1"/>
    </row>
    <row r="76" spans="1:34" s="7" customFormat="1" x14ac:dyDescent="0.25">
      <c r="A76" s="92"/>
      <c r="B76" s="92"/>
      <c r="C76" s="92"/>
      <c r="D76" s="92" t="s">
        <v>203</v>
      </c>
      <c r="E76" s="92"/>
      <c r="F76" s="103">
        <v>0</v>
      </c>
      <c r="G76" s="93" t="str">
        <f>KPI!$L$30</f>
        <v>Оплата ДС поставщикам за товары</v>
      </c>
      <c r="H76" s="93"/>
      <c r="I76" s="93"/>
      <c r="J76" s="94" t="str">
        <f>IF($G76="","",INDEX(KPI!$N$11:$N$121,SUMIFS(KPI!$K$11:$K$121,KPI!$L$11:$L$121,$G76)))</f>
        <v>тыс.руб.</v>
      </c>
      <c r="K76" s="92"/>
      <c r="L76" s="92"/>
      <c r="M76" s="92"/>
      <c r="N76" s="92"/>
      <c r="O76" s="92"/>
      <c r="P76" s="92"/>
      <c r="Q76" s="92"/>
      <c r="R76" s="95">
        <f>SUM(T76:AG76)</f>
        <v>58685.988583621962</v>
      </c>
      <c r="S76" s="92"/>
      <c r="T76" s="92"/>
      <c r="U76" s="96">
        <f>SUMIFS(U77:U79,$F77:$F79,1)</f>
        <v>3265.9880000000035</v>
      </c>
      <c r="V76" s="96">
        <f t="shared" ref="V76:AF76" si="61">SUMIFS(V77:V79,$F77:$F79,1)</f>
        <v>3722.2415999999921</v>
      </c>
      <c r="W76" s="96">
        <f t="shared" si="61"/>
        <v>3633.6168000000025</v>
      </c>
      <c r="X76" s="96">
        <f t="shared" si="61"/>
        <v>4502.3614020000041</v>
      </c>
      <c r="Y76" s="96">
        <f t="shared" si="61"/>
        <v>4373.0135063999987</v>
      </c>
      <c r="Z76" s="96">
        <f t="shared" si="61"/>
        <v>4047.8428228391922</v>
      </c>
      <c r="AA76" s="96">
        <f t="shared" si="61"/>
        <v>5221.7199524952048</v>
      </c>
      <c r="AB76" s="96">
        <f t="shared" si="61"/>
        <v>6219.989943413404</v>
      </c>
      <c r="AC76" s="96">
        <f t="shared" si="61"/>
        <v>7719.9545964340696</v>
      </c>
      <c r="AD76" s="96">
        <f t="shared" si="61"/>
        <v>6755.7159600400801</v>
      </c>
      <c r="AE76" s="96">
        <f t="shared" si="61"/>
        <v>5120.544000000009</v>
      </c>
      <c r="AF76" s="96">
        <f t="shared" si="61"/>
        <v>4102.9999999999982</v>
      </c>
      <c r="AG76" s="92"/>
      <c r="AH76" s="92"/>
    </row>
    <row r="77" spans="1:34" s="38" customFormat="1" ht="10.199999999999999" x14ac:dyDescent="0.2">
      <c r="A77" s="31"/>
      <c r="B77" s="31"/>
      <c r="C77" s="31"/>
      <c r="D77" s="31"/>
      <c r="E77" s="31"/>
      <c r="F77" s="132">
        <v>1</v>
      </c>
      <c r="G77" s="133" t="str">
        <f>KPI!$L$31</f>
        <v>оплата КЗ перед пост-ми на начало бюдж. года</v>
      </c>
      <c r="H77" s="31"/>
      <c r="I77" s="31"/>
      <c r="J77" s="31" t="str">
        <f>IF($G77="","",INDEX(KPI!$N$11:$N$121,SUMIFS(KPI!$K$11:$K$121,KPI!$L$11:$L$121,$G77)))</f>
        <v>тыс.руб.</v>
      </c>
      <c r="K77" s="31"/>
      <c r="L77" s="31"/>
      <c r="M77" s="31"/>
      <c r="N77" s="31"/>
      <c r="O77" s="31"/>
      <c r="P77" s="31"/>
      <c r="Q77" s="31"/>
      <c r="R77" s="37">
        <f t="shared" ref="R77:R78" si="62">SUM(T77:AG77)</f>
        <v>1492.0000000000002</v>
      </c>
      <c r="S77" s="31"/>
      <c r="T77" s="31"/>
      <c r="U77" s="37">
        <f>SUMIFS(daily!$139:$139,daily!$9:$9,"&gt;="&amp;U$8,daily!$9:$9,"&lt;="&amp;U$9)</f>
        <v>1492.0000000000002</v>
      </c>
      <c r="V77" s="37">
        <f>SUMIFS(daily!$139:$139,daily!$9:$9,"&gt;="&amp;V$8,daily!$9:$9,"&lt;="&amp;V$9)</f>
        <v>0</v>
      </c>
      <c r="W77" s="37">
        <f>SUMIFS(daily!$139:$139,daily!$9:$9,"&gt;="&amp;W$8,daily!$9:$9,"&lt;="&amp;W$9)</f>
        <v>0</v>
      </c>
      <c r="X77" s="37">
        <f>SUMIFS(daily!$139:$139,daily!$9:$9,"&gt;="&amp;X$8,daily!$9:$9,"&lt;="&amp;X$9)</f>
        <v>0</v>
      </c>
      <c r="Y77" s="37">
        <f>SUMIFS(daily!$139:$139,daily!$9:$9,"&gt;="&amp;Y$8,daily!$9:$9,"&lt;="&amp;Y$9)</f>
        <v>0</v>
      </c>
      <c r="Z77" s="37">
        <f>SUMIFS(daily!$139:$139,daily!$9:$9,"&gt;="&amp;Z$8,daily!$9:$9,"&lt;="&amp;Z$9)</f>
        <v>0</v>
      </c>
      <c r="AA77" s="37">
        <f>SUMIFS(daily!$139:$139,daily!$9:$9,"&gt;="&amp;AA$8,daily!$9:$9,"&lt;="&amp;AA$9)</f>
        <v>0</v>
      </c>
      <c r="AB77" s="37">
        <f>SUMIFS(daily!$139:$139,daily!$9:$9,"&gt;="&amp;AB$8,daily!$9:$9,"&lt;="&amp;AB$9)</f>
        <v>0</v>
      </c>
      <c r="AC77" s="37">
        <f>SUMIFS(daily!$139:$139,daily!$9:$9,"&gt;="&amp;AC$8,daily!$9:$9,"&lt;="&amp;AC$9)</f>
        <v>0</v>
      </c>
      <c r="AD77" s="37">
        <f>SUMIFS(daily!$139:$139,daily!$9:$9,"&gt;="&amp;AD$8,daily!$9:$9,"&lt;="&amp;AD$9)</f>
        <v>0</v>
      </c>
      <c r="AE77" s="37">
        <f>SUMIFS(daily!$139:$139,daily!$9:$9,"&gt;="&amp;AE$8,daily!$9:$9,"&lt;="&amp;AE$9)</f>
        <v>0</v>
      </c>
      <c r="AF77" s="37">
        <f>SUMIFS(daily!$139:$139,daily!$9:$9,"&gt;="&amp;AF$8,daily!$9:$9,"&lt;="&amp;AF$9)</f>
        <v>0</v>
      </c>
      <c r="AG77" s="31"/>
      <c r="AH77" s="31"/>
    </row>
    <row r="78" spans="1:34" s="38" customFormat="1" ht="10.199999999999999" x14ac:dyDescent="0.2">
      <c r="A78" s="31"/>
      <c r="B78" s="31"/>
      <c r="C78" s="31"/>
      <c r="D78" s="31"/>
      <c r="E78" s="31"/>
      <c r="F78" s="132">
        <v>1</v>
      </c>
      <c r="G78" s="133" t="str">
        <f>KPI!$F$37</f>
        <v>оплаты поставщикам</v>
      </c>
      <c r="H78" s="31"/>
      <c r="I78" s="31"/>
      <c r="J78" s="31" t="str">
        <f>IF($G78="","",INDEX(KPI!$H$11:$H$121,SUMIFS(KPI!$E$11:$E$121,KPI!$F$11:$F$121,$G78)))</f>
        <v>тыс.руб.</v>
      </c>
      <c r="K78" s="31"/>
      <c r="L78" s="31"/>
      <c r="M78" s="31"/>
      <c r="N78" s="31"/>
      <c r="O78" s="31"/>
      <c r="P78" s="31"/>
      <c r="Q78" s="31"/>
      <c r="R78" s="37">
        <f t="shared" si="62"/>
        <v>57193.988583621962</v>
      </c>
      <c r="S78" s="31"/>
      <c r="T78" s="31"/>
      <c r="U78" s="37">
        <f>SUMIFS(daily!$148:$148,daily!$9:$9,"&gt;="&amp;U$8,daily!$9:$9,"&lt;="&amp;U$9)</f>
        <v>1773.9880000000032</v>
      </c>
      <c r="V78" s="37">
        <f>SUMIFS(daily!$148:$148,daily!$9:$9,"&gt;="&amp;V$8,daily!$9:$9,"&lt;="&amp;V$9)</f>
        <v>3722.2415999999921</v>
      </c>
      <c r="W78" s="37">
        <f>SUMIFS(daily!$148:$148,daily!$9:$9,"&gt;="&amp;W$8,daily!$9:$9,"&lt;="&amp;W$9)</f>
        <v>3633.6168000000025</v>
      </c>
      <c r="X78" s="37">
        <f>SUMIFS(daily!$148:$148,daily!$9:$9,"&gt;="&amp;X$8,daily!$9:$9,"&lt;="&amp;X$9)</f>
        <v>4502.3614020000041</v>
      </c>
      <c r="Y78" s="37">
        <f>SUMIFS(daily!$148:$148,daily!$9:$9,"&gt;="&amp;Y$8,daily!$9:$9,"&lt;="&amp;Y$9)</f>
        <v>4373.0135063999987</v>
      </c>
      <c r="Z78" s="37">
        <f>SUMIFS(daily!$148:$148,daily!$9:$9,"&gt;="&amp;Z$8,daily!$9:$9,"&lt;="&amp;Z$9)</f>
        <v>4047.8428228391922</v>
      </c>
      <c r="AA78" s="37">
        <f>SUMIFS(daily!$148:$148,daily!$9:$9,"&gt;="&amp;AA$8,daily!$9:$9,"&lt;="&amp;AA$9)</f>
        <v>5221.7199524952048</v>
      </c>
      <c r="AB78" s="37">
        <f>SUMIFS(daily!$148:$148,daily!$9:$9,"&gt;="&amp;AB$8,daily!$9:$9,"&lt;="&amp;AB$9)</f>
        <v>6219.989943413404</v>
      </c>
      <c r="AC78" s="37">
        <f>SUMIFS(daily!$148:$148,daily!$9:$9,"&gt;="&amp;AC$8,daily!$9:$9,"&lt;="&amp;AC$9)</f>
        <v>7719.9545964340696</v>
      </c>
      <c r="AD78" s="37">
        <f>SUMIFS(daily!$148:$148,daily!$9:$9,"&gt;="&amp;AD$8,daily!$9:$9,"&lt;="&amp;AD$9)</f>
        <v>6755.7159600400801</v>
      </c>
      <c r="AE78" s="37">
        <f>SUMIFS(daily!$148:$148,daily!$9:$9,"&gt;="&amp;AE$8,daily!$9:$9,"&lt;="&amp;AE$9)</f>
        <v>5120.544000000009</v>
      </c>
      <c r="AF78" s="37">
        <f>SUMIFS(daily!$148:$148,daily!$9:$9,"&gt;="&amp;AF$8,daily!$9:$9,"&lt;="&amp;AF$9)</f>
        <v>4102.9999999999982</v>
      </c>
      <c r="AG78" s="31"/>
      <c r="AH78" s="31"/>
    </row>
    <row r="79" spans="1:34" s="71" customFormat="1" ht="6.6" x14ac:dyDescent="0.15">
      <c r="A79" s="70"/>
      <c r="B79" s="70"/>
      <c r="C79" s="70"/>
      <c r="D79" s="70"/>
      <c r="E79" s="70"/>
      <c r="F79" s="122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4"/>
      <c r="S79" s="70"/>
      <c r="T79" s="70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0"/>
      <c r="AH79" s="70"/>
    </row>
    <row r="80" spans="1:34" s="7" customFormat="1" x14ac:dyDescent="0.25">
      <c r="A80" s="92"/>
      <c r="B80" s="92"/>
      <c r="C80" s="92"/>
      <c r="D80" s="92" t="s">
        <v>203</v>
      </c>
      <c r="E80" s="92"/>
      <c r="F80" s="103">
        <v>0</v>
      </c>
      <c r="G80" s="93" t="str">
        <f>KPI!$L$35</f>
        <v>Оплата ДС прочее</v>
      </c>
      <c r="H80" s="93"/>
      <c r="I80" s="93"/>
      <c r="J80" s="94" t="str">
        <f>IF($G80="","",INDEX(KPI!$N$11:$N$121,SUMIFS(KPI!$K$11:$K$121,KPI!$L$11:$L$121,$G80)))</f>
        <v>тыс.руб.</v>
      </c>
      <c r="K80" s="92"/>
      <c r="L80" s="92"/>
      <c r="M80" s="92"/>
      <c r="N80" s="92"/>
      <c r="O80" s="92"/>
      <c r="P80" s="92"/>
      <c r="Q80" s="92"/>
      <c r="R80" s="95">
        <f>SUM(T80:AG80)</f>
        <v>20074.710660261961</v>
      </c>
      <c r="S80" s="92"/>
      <c r="T80" s="92"/>
      <c r="U80" s="96">
        <f>SUMIFS(U81:U89,$F81:$F89,1)</f>
        <v>1843.7997900376599</v>
      </c>
      <c r="V80" s="96">
        <f t="shared" ref="V80" si="63">SUMIFS(V81:V89,$F81:$F89,1)</f>
        <v>1663.9</v>
      </c>
      <c r="W80" s="96">
        <f t="shared" ref="W80" si="64">SUMIFS(W81:W89,$F81:$F89,1)</f>
        <v>1666.5</v>
      </c>
      <c r="X80" s="96">
        <f t="shared" ref="X80" si="65">SUMIFS(X81:X89,$F81:$F89,1)</f>
        <v>1600.55</v>
      </c>
      <c r="Y80" s="96">
        <f t="shared" ref="Y80" si="66">SUMIFS(Y81:Y89,$F81:$F89,1)</f>
        <v>1605.1479999999999</v>
      </c>
      <c r="Z80" s="96">
        <f t="shared" ref="Z80" si="67">SUMIFS(Z81:Z89,$F81:$F89,1)</f>
        <v>1629.9177999999999</v>
      </c>
      <c r="AA80" s="96">
        <f t="shared" ref="AA80" si="68">SUMIFS(AA81:AA89,$F81:$F89,1)</f>
        <v>1648.8454749999999</v>
      </c>
      <c r="AB80" s="96">
        <f t="shared" ref="AB80" si="69">SUMIFS(AB81:AB89,$F81:$F89,1)</f>
        <v>1643.4492226</v>
      </c>
      <c r="AC80" s="96">
        <f t="shared" ref="AC80" si="70">SUMIFS(AC81:AC89,$F81:$F89,1)</f>
        <v>1629.5425795419999</v>
      </c>
      <c r="AD80" s="96">
        <f t="shared" ref="AD80" si="71">SUMIFS(AD81:AD89,$F81:$F89,1)</f>
        <v>1629.985910266</v>
      </c>
      <c r="AE80" s="96">
        <f t="shared" ref="AE80" si="72">SUMIFS(AE81:AE89,$F81:$F89,1)</f>
        <v>1731.1279903434997</v>
      </c>
      <c r="AF80" s="96">
        <f t="shared" ref="AF80" si="73">SUMIFS(AF81:AF89,$F81:$F89,1)</f>
        <v>1781.9438924728001</v>
      </c>
      <c r="AG80" s="92"/>
      <c r="AH80" s="92"/>
    </row>
    <row r="81" spans="1:34" s="38" customFormat="1" ht="10.199999999999999" x14ac:dyDescent="0.2">
      <c r="A81" s="31"/>
      <c r="B81" s="31"/>
      <c r="C81" s="31"/>
      <c r="D81" s="31"/>
      <c r="E81" s="31"/>
      <c r="F81" s="132">
        <v>1</v>
      </c>
      <c r="G81" s="133" t="str">
        <f>KPI!$F$51</f>
        <v>оплата маркетинговых расходов</v>
      </c>
      <c r="H81" s="31"/>
      <c r="I81" s="31"/>
      <c r="J81" s="31" t="str">
        <f>IF($G81="","",INDEX(KPI!$H$11:$H$121,SUMIFS(KPI!$E$11:$E$121,KPI!$F$11:$F$121,$G81)))</f>
        <v>тыс.руб.</v>
      </c>
      <c r="K81" s="31"/>
      <c r="L81" s="31"/>
      <c r="M81" s="31"/>
      <c r="N81" s="31"/>
      <c r="O81" s="31"/>
      <c r="P81" s="31"/>
      <c r="Q81" s="31"/>
      <c r="R81" s="37">
        <f t="shared" ref="R81:R88" si="74">SUM(T81:AG81)</f>
        <v>2282.3388334429196</v>
      </c>
      <c r="S81" s="31"/>
      <c r="T81" s="31"/>
      <c r="U81" s="37">
        <f>SUMIFS(daily!$168:$168,daily!$9:$9,"&gt;="&amp;U$8,daily!$9:$9,"&lt;="&amp;U$9)+SUMIFS(daily!$170:$170,daily!$9:$9,"&gt;="&amp;U$8,daily!$9:$9,"&lt;="&amp;U$9)</f>
        <v>325.14765394391998</v>
      </c>
      <c r="V81" s="37">
        <f>SUMIFS(daily!$168:$168,daily!$9:$9,"&gt;="&amp;V$8,daily!$9:$9,"&lt;="&amp;V$9)+SUMIFS(daily!$170:$170,daily!$9:$9,"&gt;="&amp;V$8,daily!$9:$9,"&lt;="&amp;V$9)</f>
        <v>167.39999999999998</v>
      </c>
      <c r="W81" s="37">
        <f>SUMIFS(daily!$168:$168,daily!$9:$9,"&gt;="&amp;W$8,daily!$9:$9,"&lt;="&amp;W$9)+SUMIFS(daily!$170:$170,daily!$9:$9,"&gt;="&amp;W$8,daily!$9:$9,"&lt;="&amp;W$9)</f>
        <v>189</v>
      </c>
      <c r="X81" s="37">
        <f>SUMIFS(daily!$168:$168,daily!$9:$9,"&gt;="&amp;X$8,daily!$9:$9,"&lt;="&amp;X$9)+SUMIFS(daily!$170:$170,daily!$9:$9,"&gt;="&amp;X$8,daily!$9:$9,"&lt;="&amp;X$9)</f>
        <v>131.94</v>
      </c>
      <c r="Y81" s="37">
        <f>SUMIFS(daily!$168:$168,daily!$9:$9,"&gt;="&amp;Y$8,daily!$9:$9,"&lt;="&amp;Y$9)+SUMIFS(daily!$170:$170,daily!$9:$9,"&gt;="&amp;Y$8,daily!$9:$9,"&lt;="&amp;Y$9)</f>
        <v>130.67999999999998</v>
      </c>
      <c r="Z81" s="37">
        <f>SUMIFS(daily!$168:$168,daily!$9:$9,"&gt;="&amp;Z$8,daily!$9:$9,"&lt;="&amp;Z$9)+SUMIFS(daily!$170:$170,daily!$9:$9,"&gt;="&amp;Z$8,daily!$9:$9,"&lt;="&amp;Z$9)</f>
        <v>149.68799999999993</v>
      </c>
      <c r="AA81" s="37">
        <f>SUMIFS(daily!$168:$168,daily!$9:$9,"&gt;="&amp;AA$8,daily!$9:$9,"&lt;="&amp;AA$9)+SUMIFS(daily!$170:$170,daily!$9:$9,"&gt;="&amp;AA$8,daily!$9:$9,"&lt;="&amp;AA$9)</f>
        <v>172.95200999999992</v>
      </c>
      <c r="AB81" s="37">
        <f>SUMIFS(daily!$168:$168,daily!$9:$9,"&gt;="&amp;AB$8,daily!$9:$9,"&lt;="&amp;AB$9)+SUMIFS(daily!$170:$170,daily!$9:$9,"&gt;="&amp;AB$8,daily!$9:$9,"&lt;="&amp;AB$9)</f>
        <v>174.19940999999994</v>
      </c>
      <c r="AC81" s="37">
        <f>SUMIFS(daily!$168:$168,daily!$9:$9,"&gt;="&amp;AC$8,daily!$9:$9,"&lt;="&amp;AC$9)+SUMIFS(daily!$170:$170,daily!$9:$9,"&gt;="&amp;AC$8,daily!$9:$9,"&lt;="&amp;AC$9)</f>
        <v>160.92707399999995</v>
      </c>
      <c r="AD81" s="37">
        <f>SUMIFS(daily!$168:$168,daily!$9:$9,"&gt;="&amp;AD$8,daily!$9:$9,"&lt;="&amp;AD$9)+SUMIFS(daily!$170:$170,daily!$9:$9,"&gt;="&amp;AD$8,daily!$9:$9,"&lt;="&amp;AD$9)</f>
        <v>172.93190191199994</v>
      </c>
      <c r="AE81" s="37">
        <f>SUMIFS(daily!$168:$168,daily!$9:$9,"&gt;="&amp;AE$8,daily!$9:$9,"&lt;="&amp;AE$9)+SUMIFS(daily!$170:$170,daily!$9:$9,"&gt;="&amp;AE$8,daily!$9:$9,"&lt;="&amp;AE$9)</f>
        <v>239.84007824699987</v>
      </c>
      <c r="AF81" s="37">
        <f>SUMIFS(daily!$168:$168,daily!$9:$9,"&gt;="&amp;AF$8,daily!$9:$9,"&lt;="&amp;AF$9)+SUMIFS(daily!$170:$170,daily!$9:$9,"&gt;="&amp;AF$8,daily!$9:$9,"&lt;="&amp;AF$9)</f>
        <v>267.63270534000009</v>
      </c>
      <c r="AG81" s="31"/>
      <c r="AH81" s="31"/>
    </row>
    <row r="82" spans="1:34" s="38" customFormat="1" ht="10.199999999999999" x14ac:dyDescent="0.2">
      <c r="A82" s="31"/>
      <c r="B82" s="31"/>
      <c r="C82" s="31"/>
      <c r="D82" s="31"/>
      <c r="E82" s="31"/>
      <c r="F82" s="132">
        <v>1</v>
      </c>
      <c r="G82" s="133" t="str">
        <f>KPI!$F$56</f>
        <v>оплата расходов логистики</v>
      </c>
      <c r="H82" s="31"/>
      <c r="I82" s="31"/>
      <c r="J82" s="31" t="str">
        <f>IF($G82="","",INDEX(KPI!$H$11:$H$121,SUMIFS(KPI!$E$11:$E$121,KPI!$F$11:$F$121,$G82)))</f>
        <v>тыс.руб.</v>
      </c>
      <c r="K82" s="31"/>
      <c r="L82" s="31"/>
      <c r="M82" s="31"/>
      <c r="N82" s="31"/>
      <c r="O82" s="31"/>
      <c r="P82" s="31"/>
      <c r="Q82" s="31"/>
      <c r="R82" s="37">
        <f t="shared" si="74"/>
        <v>766.6675306651199</v>
      </c>
      <c r="S82" s="31"/>
      <c r="T82" s="31"/>
      <c r="U82" s="37">
        <f>SUMIFS(daily!$174:$174,daily!$9:$9,"&gt;="&amp;U$8,daily!$9:$9,"&lt;="&amp;U$9)+SUMIFS(daily!$176:$176,daily!$9:$9,"&gt;="&amp;U$8,daily!$9:$9,"&lt;="&amp;U$9)</f>
        <v>81.791275657319986</v>
      </c>
      <c r="V82" s="37">
        <f>SUMIFS(daily!$174:$174,daily!$9:$9,"&gt;="&amp;V$8,daily!$9:$9,"&lt;="&amp;V$9)+SUMIFS(daily!$176:$176,daily!$9:$9,"&gt;="&amp;V$8,daily!$9:$9,"&lt;="&amp;V$9)</f>
        <v>62.399999999999991</v>
      </c>
      <c r="W82" s="37">
        <f>SUMIFS(daily!$174:$174,daily!$9:$9,"&gt;="&amp;W$8,daily!$9:$9,"&lt;="&amp;W$9)+SUMIFS(daily!$176:$176,daily!$9:$9,"&gt;="&amp;W$8,daily!$9:$9,"&lt;="&amp;W$9)</f>
        <v>50</v>
      </c>
      <c r="X82" s="37">
        <f>SUMIFS(daily!$174:$174,daily!$9:$9,"&gt;="&amp;X$8,daily!$9:$9,"&lt;="&amp;X$9)+SUMIFS(daily!$176:$176,daily!$9:$9,"&gt;="&amp;X$8,daily!$9:$9,"&lt;="&amp;X$9)</f>
        <v>45.759999999999984</v>
      </c>
      <c r="Y82" s="37">
        <f>SUMIFS(daily!$174:$174,daily!$9:$9,"&gt;="&amp;Y$8,daily!$9:$9,"&lt;="&amp;Y$9)+SUMIFS(daily!$176:$176,daily!$9:$9,"&gt;="&amp;Y$8,daily!$9:$9,"&lt;="&amp;Y$9)</f>
        <v>47.91599999999999</v>
      </c>
      <c r="Z82" s="37">
        <f>SUMIFS(daily!$174:$174,daily!$9:$9,"&gt;="&amp;Z$8,daily!$9:$9,"&lt;="&amp;Z$9)+SUMIFS(daily!$176:$176,daily!$9:$9,"&gt;="&amp;Z$8,daily!$9:$9,"&lt;="&amp;Z$9)</f>
        <v>51.202799999999989</v>
      </c>
      <c r="AA82" s="37">
        <f>SUMIFS(daily!$174:$174,daily!$9:$9,"&gt;="&amp;AA$8,daily!$9:$9,"&lt;="&amp;AA$9)+SUMIFS(daily!$176:$176,daily!$9:$9,"&gt;="&amp;AA$8,daily!$9:$9,"&lt;="&amp;AA$9)</f>
        <v>60.623640000000023</v>
      </c>
      <c r="AB82" s="37">
        <f>SUMIFS(daily!$174:$174,daily!$9:$9,"&gt;="&amp;AB$8,daily!$9:$9,"&lt;="&amp;AB$9)+SUMIFS(daily!$176:$176,daily!$9:$9,"&gt;="&amp;AB$8,daily!$9:$9,"&lt;="&amp;AB$9)</f>
        <v>55.85441399999997</v>
      </c>
      <c r="AC82" s="37">
        <f>SUMIFS(daily!$174:$174,daily!$9:$9,"&gt;="&amp;AC$8,daily!$9:$9,"&lt;="&amp;AC$9)+SUMIFS(daily!$176:$176,daily!$9:$9,"&gt;="&amp;AC$8,daily!$9:$9,"&lt;="&amp;AC$9)</f>
        <v>54.260627651999975</v>
      </c>
      <c r="AD82" s="37">
        <f>SUMIFS(daily!$174:$174,daily!$9:$9,"&gt;="&amp;AD$8,daily!$9:$9,"&lt;="&amp;AD$9)+SUMIFS(daily!$176:$176,daily!$9:$9,"&gt;="&amp;AD$8,daily!$9:$9,"&lt;="&amp;AD$9)</f>
        <v>66.565057482</v>
      </c>
      <c r="AE82" s="37">
        <f>SUMIFS(daily!$174:$174,daily!$9:$9,"&gt;="&amp;AE$8,daily!$9:$9,"&lt;="&amp;AE$9)+SUMIFS(daily!$176:$176,daily!$9:$9,"&gt;="&amp;AE$8,daily!$9:$9,"&lt;="&amp;AE$9)</f>
        <v>86.809069808999965</v>
      </c>
      <c r="AF82" s="37">
        <f>SUMIFS(daily!$174:$174,daily!$9:$9,"&gt;="&amp;AF$8,daily!$9:$9,"&lt;="&amp;AF$9)+SUMIFS(daily!$176:$176,daily!$9:$9,"&gt;="&amp;AF$8,daily!$9:$9,"&lt;="&amp;AF$9)</f>
        <v>103.48464606480003</v>
      </c>
      <c r="AG82" s="31"/>
      <c r="AH82" s="31"/>
    </row>
    <row r="83" spans="1:34" s="38" customFormat="1" ht="10.199999999999999" x14ac:dyDescent="0.2">
      <c r="A83" s="31"/>
      <c r="B83" s="31"/>
      <c r="C83" s="31"/>
      <c r="D83" s="31"/>
      <c r="E83" s="31"/>
      <c r="F83" s="132">
        <v>1</v>
      </c>
      <c r="G83" s="133" t="str">
        <f>KPI!$F$61</f>
        <v>оплата прочих переменных расходов</v>
      </c>
      <c r="H83" s="31"/>
      <c r="I83" s="31"/>
      <c r="J83" s="31" t="str">
        <f>IF($G83="","",INDEX(KPI!$H$11:$H$121,SUMIFS(KPI!$E$11:$E$121,KPI!$F$11:$F$121,$G83)))</f>
        <v>тыс.руб.</v>
      </c>
      <c r="K83" s="31"/>
      <c r="L83" s="31"/>
      <c r="M83" s="31"/>
      <c r="N83" s="31"/>
      <c r="O83" s="31"/>
      <c r="P83" s="31"/>
      <c r="Q83" s="31"/>
      <c r="R83" s="37">
        <f t="shared" si="74"/>
        <v>384.40429615391997</v>
      </c>
      <c r="S83" s="31"/>
      <c r="T83" s="31"/>
      <c r="U83" s="37">
        <f>SUMIFS(daily!$180:$180,daily!$9:$9,"&gt;="&amp;U$8,daily!$9:$9,"&lt;="&amp;U$9)+SUMIFS(daily!$182:$182,daily!$9:$9,"&gt;="&amp;U$8,daily!$9:$9,"&lt;="&amp;U$9)</f>
        <v>34.860860436419998</v>
      </c>
      <c r="V83" s="37">
        <f>SUMIFS(daily!$180:$180,daily!$9:$9,"&gt;="&amp;V$8,daily!$9:$9,"&lt;="&amp;V$9)+SUMIFS(daily!$182:$182,daily!$9:$9,"&gt;="&amp;V$8,daily!$9:$9,"&lt;="&amp;V$9)</f>
        <v>32.1</v>
      </c>
      <c r="W83" s="37">
        <f>SUMIFS(daily!$180:$180,daily!$9:$9,"&gt;="&amp;W$8,daily!$9:$9,"&lt;="&amp;W$9)+SUMIFS(daily!$182:$182,daily!$9:$9,"&gt;="&amp;W$8,daily!$9:$9,"&lt;="&amp;W$9)</f>
        <v>25.5</v>
      </c>
      <c r="X83" s="37">
        <f>SUMIFS(daily!$180:$180,daily!$9:$9,"&gt;="&amp;X$8,daily!$9:$9,"&lt;="&amp;X$9)+SUMIFS(daily!$182:$182,daily!$9:$9,"&gt;="&amp;X$8,daily!$9:$9,"&lt;="&amp;X$9)</f>
        <v>20.849999999999994</v>
      </c>
      <c r="Y83" s="37">
        <f>SUMIFS(daily!$180:$180,daily!$9:$9,"&gt;="&amp;Y$8,daily!$9:$9,"&lt;="&amp;Y$9)+SUMIFS(daily!$182:$182,daily!$9:$9,"&gt;="&amp;Y$8,daily!$9:$9,"&lt;="&amp;Y$9)</f>
        <v>24.551999999999996</v>
      </c>
      <c r="Z83" s="37">
        <f>SUMIFS(daily!$180:$180,daily!$9:$9,"&gt;="&amp;Z$8,daily!$9:$9,"&lt;="&amp;Z$9)+SUMIFS(daily!$182:$182,daily!$9:$9,"&gt;="&amp;Z$8,daily!$9:$9,"&lt;="&amp;Z$9)</f>
        <v>27.026999999999994</v>
      </c>
      <c r="AA83" s="37">
        <f>SUMIFS(daily!$180:$180,daily!$9:$9,"&gt;="&amp;AA$8,daily!$9:$9,"&lt;="&amp;AA$9)+SUMIFS(daily!$182:$182,daily!$9:$9,"&gt;="&amp;AA$8,daily!$9:$9,"&lt;="&amp;AA$9)</f>
        <v>29.469825000000011</v>
      </c>
      <c r="AB83" s="37">
        <f>SUMIFS(daily!$180:$180,daily!$9:$9,"&gt;="&amp;AB$8,daily!$9:$9,"&lt;="&amp;AB$9)+SUMIFS(daily!$182:$182,daily!$9:$9,"&gt;="&amp;AB$8,daily!$9:$9,"&lt;="&amp;AB$9)</f>
        <v>27.595398599999985</v>
      </c>
      <c r="AC83" s="37">
        <f>SUMIFS(daily!$180:$180,daily!$9:$9,"&gt;="&amp;AC$8,daily!$9:$9,"&lt;="&amp;AC$9)+SUMIFS(daily!$182:$182,daily!$9:$9,"&gt;="&amp;AC$8,daily!$9:$9,"&lt;="&amp;AC$9)</f>
        <v>28.554877889999986</v>
      </c>
      <c r="AD83" s="37">
        <f>SUMIFS(daily!$180:$180,daily!$9:$9,"&gt;="&amp;AD$8,daily!$9:$9,"&lt;="&amp;AD$9)+SUMIFS(daily!$182:$182,daily!$9:$9,"&gt;="&amp;AD$8,daily!$9:$9,"&lt;="&amp;AD$9)</f>
        <v>33.188950871999999</v>
      </c>
      <c r="AE83" s="37">
        <f>SUMIFS(daily!$180:$180,daily!$9:$9,"&gt;="&amp;AE$8,daily!$9:$9,"&lt;="&amp;AE$9)+SUMIFS(daily!$182:$182,daily!$9:$9,"&gt;="&amp;AE$8,daily!$9:$9,"&lt;="&amp;AE$9)</f>
        <v>47.178842287499975</v>
      </c>
      <c r="AF83" s="37">
        <f>SUMIFS(daily!$180:$180,daily!$9:$9,"&gt;="&amp;AF$8,daily!$9:$9,"&lt;="&amp;AF$9)+SUMIFS(daily!$182:$182,daily!$9:$9,"&gt;="&amp;AF$8,daily!$9:$9,"&lt;="&amp;AF$9)</f>
        <v>53.526541068000022</v>
      </c>
      <c r="AG83" s="31"/>
      <c r="AH83" s="31"/>
    </row>
    <row r="84" spans="1:34" s="38" customFormat="1" ht="10.199999999999999" x14ac:dyDescent="0.2">
      <c r="A84" s="31"/>
      <c r="B84" s="31"/>
      <c r="C84" s="31"/>
      <c r="D84" s="31"/>
      <c r="E84" s="31"/>
      <c r="F84" s="132">
        <v>1</v>
      </c>
      <c r="G84" s="133" t="str">
        <f>KPI!$F$75</f>
        <v>оплата ФОТ</v>
      </c>
      <c r="H84" s="31"/>
      <c r="I84" s="31"/>
      <c r="J84" s="31" t="str">
        <f>IF($G84="","",INDEX(KPI!$H$11:$H$121,SUMIFS(KPI!$E$11:$E$121,KPI!$F$11:$F$121,$G84)))</f>
        <v>тыс.руб.</v>
      </c>
      <c r="K84" s="31"/>
      <c r="L84" s="31"/>
      <c r="M84" s="31"/>
      <c r="N84" s="31"/>
      <c r="O84" s="31"/>
      <c r="P84" s="31"/>
      <c r="Q84" s="31"/>
      <c r="R84" s="37">
        <f t="shared" si="74"/>
        <v>11040</v>
      </c>
      <c r="S84" s="31"/>
      <c r="T84" s="31"/>
      <c r="U84" s="37">
        <f>SUMIFS(daily!$186:$186,daily!$9:$9,"&gt;="&amp;U$8,daily!$9:$9,"&lt;="&amp;U$9)</f>
        <v>920</v>
      </c>
      <c r="V84" s="37">
        <f>SUMIFS(daily!$186:$186,daily!$9:$9,"&gt;="&amp;V$8,daily!$9:$9,"&lt;="&amp;V$9)</f>
        <v>920</v>
      </c>
      <c r="W84" s="37">
        <f>SUMIFS(daily!$186:$186,daily!$9:$9,"&gt;="&amp;W$8,daily!$9:$9,"&lt;="&amp;W$9)</f>
        <v>920</v>
      </c>
      <c r="X84" s="37">
        <f>SUMIFS(daily!$186:$186,daily!$9:$9,"&gt;="&amp;X$8,daily!$9:$9,"&lt;="&amp;X$9)</f>
        <v>920</v>
      </c>
      <c r="Y84" s="37">
        <f>SUMIFS(daily!$186:$186,daily!$9:$9,"&gt;="&amp;Y$8,daily!$9:$9,"&lt;="&amp;Y$9)</f>
        <v>920</v>
      </c>
      <c r="Z84" s="37">
        <f>SUMIFS(daily!$186:$186,daily!$9:$9,"&gt;="&amp;Z$8,daily!$9:$9,"&lt;="&amp;Z$9)</f>
        <v>920</v>
      </c>
      <c r="AA84" s="37">
        <f>SUMIFS(daily!$186:$186,daily!$9:$9,"&gt;="&amp;AA$8,daily!$9:$9,"&lt;="&amp;AA$9)</f>
        <v>920</v>
      </c>
      <c r="AB84" s="37">
        <f>SUMIFS(daily!$186:$186,daily!$9:$9,"&gt;="&amp;AB$8,daily!$9:$9,"&lt;="&amp;AB$9)</f>
        <v>920</v>
      </c>
      <c r="AC84" s="37">
        <f>SUMIFS(daily!$186:$186,daily!$9:$9,"&gt;="&amp;AC$8,daily!$9:$9,"&lt;="&amp;AC$9)</f>
        <v>920</v>
      </c>
      <c r="AD84" s="37">
        <f>SUMIFS(daily!$186:$186,daily!$9:$9,"&gt;="&amp;AD$8,daily!$9:$9,"&lt;="&amp;AD$9)</f>
        <v>920</v>
      </c>
      <c r="AE84" s="37">
        <f>SUMIFS(daily!$186:$186,daily!$9:$9,"&gt;="&amp;AE$8,daily!$9:$9,"&lt;="&amp;AE$9)</f>
        <v>920</v>
      </c>
      <c r="AF84" s="37">
        <f>SUMIFS(daily!$186:$186,daily!$9:$9,"&gt;="&amp;AF$8,daily!$9:$9,"&lt;="&amp;AF$9)</f>
        <v>920</v>
      </c>
      <c r="AG84" s="31"/>
      <c r="AH84" s="31"/>
    </row>
    <row r="85" spans="1:34" s="38" customFormat="1" ht="10.199999999999999" x14ac:dyDescent="0.2">
      <c r="A85" s="31"/>
      <c r="B85" s="31"/>
      <c r="C85" s="31"/>
      <c r="D85" s="31"/>
      <c r="E85" s="31"/>
      <c r="F85" s="132">
        <v>1</v>
      </c>
      <c r="G85" s="133" t="str">
        <f>KPI!$F$78</f>
        <v>оплата взносов в соц. фонды</v>
      </c>
      <c r="H85" s="31"/>
      <c r="I85" s="31"/>
      <c r="J85" s="31" t="str">
        <f>IF($G85="","",INDEX(KPI!$H$11:$H$121,SUMIFS(KPI!$E$11:$E$121,KPI!$F$11:$F$121,$G85)))</f>
        <v>тыс.руб.</v>
      </c>
      <c r="K85" s="31"/>
      <c r="L85" s="31"/>
      <c r="M85" s="31"/>
      <c r="N85" s="31"/>
      <c r="O85" s="31"/>
      <c r="P85" s="31"/>
      <c r="Q85" s="31"/>
      <c r="R85" s="37">
        <f t="shared" si="74"/>
        <v>3129.3000000000006</v>
      </c>
      <c r="S85" s="31"/>
      <c r="T85" s="31"/>
      <c r="U85" s="37">
        <f>SUMIFS(daily!$194:$194,daily!$9:$9,"&gt;="&amp;U$8,daily!$9:$9,"&lt;="&amp;U$9)</f>
        <v>276</v>
      </c>
      <c r="V85" s="37">
        <f>SUMIFS(daily!$194:$194,daily!$9:$9,"&gt;="&amp;V$8,daily!$9:$9,"&lt;="&amp;V$9)</f>
        <v>276</v>
      </c>
      <c r="W85" s="37">
        <f>SUMIFS(daily!$194:$194,daily!$9:$9,"&gt;="&amp;W$8,daily!$9:$9,"&lt;="&amp;W$9)</f>
        <v>276</v>
      </c>
      <c r="X85" s="37">
        <f>SUMIFS(daily!$194:$194,daily!$9:$9,"&gt;="&amp;X$8,daily!$9:$9,"&lt;="&amp;X$9)</f>
        <v>276</v>
      </c>
      <c r="Y85" s="37">
        <f>SUMIFS(daily!$194:$194,daily!$9:$9,"&gt;="&amp;Y$8,daily!$9:$9,"&lt;="&amp;Y$9)</f>
        <v>276</v>
      </c>
      <c r="Z85" s="37">
        <f>SUMIFS(daily!$194:$194,daily!$9:$9,"&gt;="&amp;Z$8,daily!$9:$9,"&lt;="&amp;Z$9)</f>
        <v>276</v>
      </c>
      <c r="AA85" s="37">
        <f>SUMIFS(daily!$194:$194,daily!$9:$9,"&gt;="&amp;AA$8,daily!$9:$9,"&lt;="&amp;AA$9)</f>
        <v>259.8</v>
      </c>
      <c r="AB85" s="37">
        <f>SUMIFS(daily!$194:$194,daily!$9:$9,"&gt;="&amp;AB$8,daily!$9:$9,"&lt;="&amp;AB$9)</f>
        <v>259.8</v>
      </c>
      <c r="AC85" s="37">
        <f>SUMIFS(daily!$194:$194,daily!$9:$9,"&gt;="&amp;AC$8,daily!$9:$9,"&lt;="&amp;AC$9)</f>
        <v>259.8</v>
      </c>
      <c r="AD85" s="37">
        <f>SUMIFS(daily!$194:$194,daily!$9:$9,"&gt;="&amp;AD$8,daily!$9:$9,"&lt;="&amp;AD$9)</f>
        <v>231.3</v>
      </c>
      <c r="AE85" s="37">
        <f>SUMIFS(daily!$194:$194,daily!$9:$9,"&gt;="&amp;AE$8,daily!$9:$9,"&lt;="&amp;AE$9)</f>
        <v>231.3</v>
      </c>
      <c r="AF85" s="37">
        <f>SUMIFS(daily!$194:$194,daily!$9:$9,"&gt;="&amp;AF$8,daily!$9:$9,"&lt;="&amp;AF$9)</f>
        <v>231.3</v>
      </c>
      <c r="AG85" s="31"/>
      <c r="AH85" s="31"/>
    </row>
    <row r="86" spans="1:34" s="38" customFormat="1" ht="10.199999999999999" x14ac:dyDescent="0.2">
      <c r="A86" s="31"/>
      <c r="B86" s="31"/>
      <c r="C86" s="31"/>
      <c r="D86" s="31"/>
      <c r="E86" s="31"/>
      <c r="F86" s="132">
        <v>1</v>
      </c>
      <c r="G86" s="133" t="str">
        <f>KPI!$F$86</f>
        <v>оплата аренды помещений</v>
      </c>
      <c r="H86" s="31"/>
      <c r="I86" s="31"/>
      <c r="J86" s="31" t="str">
        <f>IF($G86="","",INDEX(KPI!$H$11:$H$121,SUMIFS(KPI!$E$11:$E$121,KPI!$F$11:$F$121,$G86)))</f>
        <v>тыс.руб.</v>
      </c>
      <c r="K86" s="31"/>
      <c r="L86" s="31"/>
      <c r="M86" s="31"/>
      <c r="N86" s="31"/>
      <c r="O86" s="31"/>
      <c r="P86" s="31"/>
      <c r="Q86" s="31"/>
      <c r="R86" s="37">
        <f t="shared" si="74"/>
        <v>1584</v>
      </c>
      <c r="S86" s="31"/>
      <c r="T86" s="31"/>
      <c r="U86" s="37">
        <f>SUMIFS(daily!$202:$202,daily!$9:$9,"&gt;="&amp;U$8,daily!$9:$9,"&lt;="&amp;U$9)</f>
        <v>132</v>
      </c>
      <c r="V86" s="37">
        <f>SUMIFS(daily!$202:$202,daily!$9:$9,"&gt;="&amp;V$8,daily!$9:$9,"&lt;="&amp;V$9)</f>
        <v>132</v>
      </c>
      <c r="W86" s="37">
        <f>SUMIFS(daily!$202:$202,daily!$9:$9,"&gt;="&amp;W$8,daily!$9:$9,"&lt;="&amp;W$9)</f>
        <v>132</v>
      </c>
      <c r="X86" s="37">
        <f>SUMIFS(daily!$202:$202,daily!$9:$9,"&gt;="&amp;X$8,daily!$9:$9,"&lt;="&amp;X$9)</f>
        <v>132</v>
      </c>
      <c r="Y86" s="37">
        <f>SUMIFS(daily!$202:$202,daily!$9:$9,"&gt;="&amp;Y$8,daily!$9:$9,"&lt;="&amp;Y$9)</f>
        <v>132</v>
      </c>
      <c r="Z86" s="37">
        <f>SUMIFS(daily!$202:$202,daily!$9:$9,"&gt;="&amp;Z$8,daily!$9:$9,"&lt;="&amp;Z$9)</f>
        <v>132</v>
      </c>
      <c r="AA86" s="37">
        <f>SUMIFS(daily!$202:$202,daily!$9:$9,"&gt;="&amp;AA$8,daily!$9:$9,"&lt;="&amp;AA$9)</f>
        <v>132</v>
      </c>
      <c r="AB86" s="37">
        <f>SUMIFS(daily!$202:$202,daily!$9:$9,"&gt;="&amp;AB$8,daily!$9:$9,"&lt;="&amp;AB$9)</f>
        <v>132</v>
      </c>
      <c r="AC86" s="37">
        <f>SUMIFS(daily!$202:$202,daily!$9:$9,"&gt;="&amp;AC$8,daily!$9:$9,"&lt;="&amp;AC$9)</f>
        <v>132</v>
      </c>
      <c r="AD86" s="37">
        <f>SUMIFS(daily!$202:$202,daily!$9:$9,"&gt;="&amp;AD$8,daily!$9:$9,"&lt;="&amp;AD$9)</f>
        <v>132</v>
      </c>
      <c r="AE86" s="37">
        <f>SUMIFS(daily!$202:$202,daily!$9:$9,"&gt;="&amp;AE$8,daily!$9:$9,"&lt;="&amp;AE$9)</f>
        <v>132</v>
      </c>
      <c r="AF86" s="37">
        <f>SUMIFS(daily!$202:$202,daily!$9:$9,"&gt;="&amp;AF$8,daily!$9:$9,"&lt;="&amp;AF$9)</f>
        <v>132</v>
      </c>
      <c r="AG86" s="31"/>
      <c r="AH86" s="31"/>
    </row>
    <row r="87" spans="1:34" s="38" customFormat="1" ht="10.199999999999999" x14ac:dyDescent="0.2">
      <c r="A87" s="31"/>
      <c r="B87" s="31"/>
      <c r="C87" s="31"/>
      <c r="D87" s="31"/>
      <c r="E87" s="31"/>
      <c r="F87" s="132">
        <v>1</v>
      </c>
      <c r="G87" s="133" t="str">
        <f>KPI!$F$89</f>
        <v>оплата расходов на персонал</v>
      </c>
      <c r="H87" s="31"/>
      <c r="I87" s="31"/>
      <c r="J87" s="31" t="str">
        <f>IF($G87="","",INDEX(KPI!$H$11:$H$121,SUMIFS(KPI!$E$11:$E$121,KPI!$F$11:$F$121,$G87)))</f>
        <v>тыс.руб.</v>
      </c>
      <c r="K87" s="31"/>
      <c r="L87" s="31"/>
      <c r="M87" s="31"/>
      <c r="N87" s="31"/>
      <c r="O87" s="31"/>
      <c r="P87" s="31"/>
      <c r="Q87" s="31"/>
      <c r="R87" s="37">
        <f t="shared" si="74"/>
        <v>287.99999999999994</v>
      </c>
      <c r="S87" s="31"/>
      <c r="T87" s="31"/>
      <c r="U87" s="37">
        <f>SUMIFS(daily!$210:$210,daily!$9:$9,"&gt;="&amp;U$8,daily!$9:$9,"&lt;="&amp;U$9)</f>
        <v>23.999999999999989</v>
      </c>
      <c r="V87" s="37">
        <f>SUMIFS(daily!$210:$210,daily!$9:$9,"&gt;="&amp;V$8,daily!$9:$9,"&lt;="&amp;V$9)</f>
        <v>23.999999999999989</v>
      </c>
      <c r="W87" s="37">
        <f>SUMIFS(daily!$210:$210,daily!$9:$9,"&gt;="&amp;W$8,daily!$9:$9,"&lt;="&amp;W$9)</f>
        <v>24.000000000000011</v>
      </c>
      <c r="X87" s="37">
        <f>SUMIFS(daily!$210:$210,daily!$9:$9,"&gt;="&amp;X$8,daily!$9:$9,"&lt;="&amp;X$9)</f>
        <v>23.999999999999989</v>
      </c>
      <c r="Y87" s="37">
        <f>SUMIFS(daily!$210:$210,daily!$9:$9,"&gt;="&amp;Y$8,daily!$9:$9,"&lt;="&amp;Y$9)</f>
        <v>24.000000000000011</v>
      </c>
      <c r="Z87" s="37">
        <f>SUMIFS(daily!$210:$210,daily!$9:$9,"&gt;="&amp;Z$8,daily!$9:$9,"&lt;="&amp;Z$9)</f>
        <v>23.999999999999989</v>
      </c>
      <c r="AA87" s="37">
        <f>SUMIFS(daily!$210:$210,daily!$9:$9,"&gt;="&amp;AA$8,daily!$9:$9,"&lt;="&amp;AA$9)</f>
        <v>23.999999999999989</v>
      </c>
      <c r="AB87" s="37">
        <f>SUMIFS(daily!$210:$210,daily!$9:$9,"&gt;="&amp;AB$8,daily!$9:$9,"&lt;="&amp;AB$9)</f>
        <v>24</v>
      </c>
      <c r="AC87" s="37">
        <f>SUMIFS(daily!$210:$210,daily!$9:$9,"&gt;="&amp;AC$8,daily!$9:$9,"&lt;="&amp;AC$9)</f>
        <v>23.999999999999989</v>
      </c>
      <c r="AD87" s="37">
        <f>SUMIFS(daily!$210:$210,daily!$9:$9,"&gt;="&amp;AD$8,daily!$9:$9,"&lt;="&amp;AD$9)</f>
        <v>24.000000000000011</v>
      </c>
      <c r="AE87" s="37">
        <f>SUMIFS(daily!$210:$210,daily!$9:$9,"&gt;="&amp;AE$8,daily!$9:$9,"&lt;="&amp;AE$9)</f>
        <v>23.999999999999989</v>
      </c>
      <c r="AF87" s="37">
        <f>SUMIFS(daily!$210:$210,daily!$9:$9,"&gt;="&amp;AF$8,daily!$9:$9,"&lt;="&amp;AF$9)</f>
        <v>24.000000000000011</v>
      </c>
      <c r="AG87" s="31"/>
      <c r="AH87" s="31"/>
    </row>
    <row r="88" spans="1:34" s="38" customFormat="1" ht="10.199999999999999" x14ac:dyDescent="0.2">
      <c r="A88" s="31"/>
      <c r="B88" s="31"/>
      <c r="C88" s="31"/>
      <c r="D88" s="31"/>
      <c r="E88" s="31"/>
      <c r="F88" s="132">
        <v>1</v>
      </c>
      <c r="G88" s="133" t="str">
        <f>KPI!$F$91</f>
        <v>оплата прочих постоянных расходов</v>
      </c>
      <c r="H88" s="31"/>
      <c r="I88" s="31"/>
      <c r="J88" s="31" t="str">
        <f>IF($G88="","",INDEX(KPI!$H$11:$H$121,SUMIFS(KPI!$E$11:$E$121,KPI!$F$11:$F$121,$G88)))</f>
        <v>тыс.руб.</v>
      </c>
      <c r="K88" s="31"/>
      <c r="L88" s="31"/>
      <c r="M88" s="31"/>
      <c r="N88" s="31"/>
      <c r="O88" s="31"/>
      <c r="P88" s="31"/>
      <c r="Q88" s="31"/>
      <c r="R88" s="37">
        <f t="shared" si="74"/>
        <v>599.99999999999966</v>
      </c>
      <c r="S88" s="31"/>
      <c r="T88" s="31"/>
      <c r="U88" s="37">
        <f>SUMIFS(daily!$218:$218,daily!$9:$9,"&gt;="&amp;U$8,daily!$9:$9,"&lt;="&amp;U$9)</f>
        <v>49.999999999999964</v>
      </c>
      <c r="V88" s="37">
        <f>SUMIFS(daily!$218:$218,daily!$9:$9,"&gt;="&amp;V$8,daily!$9:$9,"&lt;="&amp;V$9)</f>
        <v>49.999999999999964</v>
      </c>
      <c r="W88" s="37">
        <f>SUMIFS(daily!$218:$218,daily!$9:$9,"&gt;="&amp;W$8,daily!$9:$9,"&lt;="&amp;W$9)</f>
        <v>49.999999999999986</v>
      </c>
      <c r="X88" s="37">
        <f>SUMIFS(daily!$218:$218,daily!$9:$9,"&gt;="&amp;X$8,daily!$9:$9,"&lt;="&amp;X$9)</f>
        <v>49.999999999999964</v>
      </c>
      <c r="Y88" s="37">
        <f>SUMIFS(daily!$218:$218,daily!$9:$9,"&gt;="&amp;Y$8,daily!$9:$9,"&lt;="&amp;Y$9)</f>
        <v>49.999999999999986</v>
      </c>
      <c r="Z88" s="37">
        <f>SUMIFS(daily!$218:$218,daily!$9:$9,"&gt;="&amp;Z$8,daily!$9:$9,"&lt;="&amp;Z$9)</f>
        <v>49.999999999999964</v>
      </c>
      <c r="AA88" s="37">
        <f>SUMIFS(daily!$218:$218,daily!$9:$9,"&gt;="&amp;AA$8,daily!$9:$9,"&lt;="&amp;AA$9)</f>
        <v>49.999999999999964</v>
      </c>
      <c r="AB88" s="37">
        <f>SUMIFS(daily!$218:$218,daily!$9:$9,"&gt;="&amp;AB$8,daily!$9:$9,"&lt;="&amp;AB$9)</f>
        <v>50.000000000000021</v>
      </c>
      <c r="AC88" s="37">
        <f>SUMIFS(daily!$218:$218,daily!$9:$9,"&gt;="&amp;AC$8,daily!$9:$9,"&lt;="&amp;AC$9)</f>
        <v>49.999999999999964</v>
      </c>
      <c r="AD88" s="37">
        <f>SUMIFS(daily!$218:$218,daily!$9:$9,"&gt;="&amp;AD$8,daily!$9:$9,"&lt;="&amp;AD$9)</f>
        <v>49.999999999999986</v>
      </c>
      <c r="AE88" s="37">
        <f>SUMIFS(daily!$218:$218,daily!$9:$9,"&gt;="&amp;AE$8,daily!$9:$9,"&lt;="&amp;AE$9)</f>
        <v>49.999999999999964</v>
      </c>
      <c r="AF88" s="37">
        <f>SUMIFS(daily!$218:$218,daily!$9:$9,"&gt;="&amp;AF$8,daily!$9:$9,"&lt;="&amp;AF$9)</f>
        <v>49.999999999999986</v>
      </c>
      <c r="AG88" s="31"/>
      <c r="AH88" s="31"/>
    </row>
    <row r="89" spans="1:34" s="71" customFormat="1" ht="6.6" x14ac:dyDescent="0.15">
      <c r="A89" s="70"/>
      <c r="B89" s="70"/>
      <c r="C89" s="70"/>
      <c r="D89" s="70"/>
      <c r="E89" s="70"/>
      <c r="F89" s="122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4"/>
      <c r="S89" s="70"/>
      <c r="T89" s="70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0"/>
      <c r="AH89" s="70"/>
    </row>
    <row r="90" spans="1:34" x14ac:dyDescent="0.25">
      <c r="A90" s="1"/>
      <c r="B90" s="1"/>
      <c r="C90" s="1"/>
      <c r="D90" s="1"/>
      <c r="E90" s="1"/>
      <c r="F90" s="99"/>
      <c r="G90" s="1"/>
      <c r="H90" s="1"/>
      <c r="I90" s="1"/>
      <c r="J90" s="18"/>
      <c r="K90" s="1"/>
      <c r="L90" s="1"/>
      <c r="M90" s="1"/>
      <c r="N90" s="1"/>
      <c r="O90" s="1"/>
      <c r="P90" s="1"/>
      <c r="Q90" s="1"/>
      <c r="R90" s="27"/>
      <c r="S90" s="1"/>
      <c r="T90" s="1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1"/>
      <c r="AH90" s="1"/>
    </row>
    <row r="91" spans="1:34" s="57" customFormat="1" ht="14.4" x14ac:dyDescent="0.3">
      <c r="A91" s="55"/>
      <c r="B91" s="55"/>
      <c r="C91" s="55"/>
      <c r="D91" s="55" t="s">
        <v>181</v>
      </c>
      <c r="E91" s="55"/>
      <c r="F91" s="100"/>
      <c r="G91" s="55" t="str">
        <f>KPI!$L$49</f>
        <v>Финансовый поток по финансовой деят-ти</v>
      </c>
      <c r="H91" s="55"/>
      <c r="I91" s="55"/>
      <c r="J91" s="55" t="str">
        <f>IF($G91="","",INDEX(KPI!$N$11:$N$121,SUMIFS(KPI!$K$11:$K$121,KPI!$L$11:$L$121,$G91)))</f>
        <v>тыс.руб.</v>
      </c>
      <c r="K91" s="55"/>
      <c r="L91" s="55"/>
      <c r="M91" s="55"/>
      <c r="N91" s="55"/>
      <c r="O91" s="55"/>
      <c r="P91" s="55"/>
      <c r="Q91" s="55"/>
      <c r="R91" s="56">
        <f>SUM(T91:AG91)</f>
        <v>1404.8371449785254</v>
      </c>
      <c r="S91" s="55"/>
      <c r="T91" s="55"/>
      <c r="U91" s="98">
        <f t="shared" ref="U91:AF91" si="75">U94-U98</f>
        <v>0</v>
      </c>
      <c r="V91" s="98">
        <f t="shared" si="75"/>
        <v>0</v>
      </c>
      <c r="W91" s="98">
        <f t="shared" si="75"/>
        <v>0</v>
      </c>
      <c r="X91" s="98">
        <f t="shared" si="75"/>
        <v>0</v>
      </c>
      <c r="Y91" s="98">
        <f t="shared" si="75"/>
        <v>219.31282424626357</v>
      </c>
      <c r="Z91" s="98">
        <f t="shared" si="75"/>
        <v>120.75697283919226</v>
      </c>
      <c r="AA91" s="98">
        <f t="shared" si="75"/>
        <v>895.68574749520667</v>
      </c>
      <c r="AB91" s="98">
        <f t="shared" si="75"/>
        <v>2495.2769666134041</v>
      </c>
      <c r="AC91" s="98">
        <f t="shared" si="75"/>
        <v>3225.6251501660713</v>
      </c>
      <c r="AD91" s="98">
        <f t="shared" si="75"/>
        <v>810.10548541108164</v>
      </c>
      <c r="AE91" s="98">
        <f t="shared" si="75"/>
        <v>-2545.3240367674916</v>
      </c>
      <c r="AF91" s="98">
        <f t="shared" si="75"/>
        <v>-3816.6019650252019</v>
      </c>
      <c r="AG91" s="55"/>
      <c r="AH91" s="55"/>
    </row>
    <row r="92" spans="1:34" s="71" customFormat="1" ht="6.6" x14ac:dyDescent="0.15">
      <c r="A92" s="70"/>
      <c r="B92" s="70"/>
      <c r="C92" s="70"/>
      <c r="D92" s="70"/>
      <c r="E92" s="70"/>
      <c r="F92" s="122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4"/>
      <c r="S92" s="70"/>
      <c r="T92" s="70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0"/>
      <c r="AH92" s="70"/>
    </row>
    <row r="93" spans="1:34" x14ac:dyDescent="0.25">
      <c r="A93" s="1"/>
      <c r="B93" s="1"/>
      <c r="C93" s="1"/>
      <c r="D93" s="139"/>
      <c r="E93" s="1"/>
      <c r="F93" s="140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41"/>
      <c r="S93" s="1"/>
      <c r="T93" s="1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1"/>
      <c r="AH93" s="1"/>
    </row>
    <row r="94" spans="1:34" s="7" customFormat="1" x14ac:dyDescent="0.25">
      <c r="A94" s="87"/>
      <c r="B94" s="87"/>
      <c r="C94" s="87"/>
      <c r="D94" s="87" t="s">
        <v>202</v>
      </c>
      <c r="E94" s="87"/>
      <c r="F94" s="102">
        <v>0</v>
      </c>
      <c r="G94" s="88" t="str">
        <f>KPI!$L$50</f>
        <v>Поступления ДС по финансовой деятельности</v>
      </c>
      <c r="H94" s="88"/>
      <c r="I94" s="88"/>
      <c r="J94" s="89" t="str">
        <f>IF($G94="","",INDEX(KPI!$N$11:$N$121,SUMIFS(KPI!$K$11:$K$121,KPI!$L$11:$L$121,$G94)))</f>
        <v>тыс.руб.</v>
      </c>
      <c r="K94" s="87"/>
      <c r="L94" s="87"/>
      <c r="M94" s="87"/>
      <c r="N94" s="87"/>
      <c r="O94" s="87"/>
      <c r="P94" s="87"/>
      <c r="Q94" s="87"/>
      <c r="R94" s="90">
        <f>SUM(T94:AG94)</f>
        <v>18081.271489519771</v>
      </c>
      <c r="S94" s="87"/>
      <c r="T94" s="87"/>
      <c r="U94" s="91">
        <f t="shared" ref="U94:AF94" si="76">SUMIFS(U95:U97,$F95:$F97,1)</f>
        <v>0</v>
      </c>
      <c r="V94" s="91">
        <f t="shared" si="76"/>
        <v>0</v>
      </c>
      <c r="W94" s="91">
        <f t="shared" si="76"/>
        <v>0</v>
      </c>
      <c r="X94" s="91">
        <f t="shared" si="76"/>
        <v>0</v>
      </c>
      <c r="Y94" s="91">
        <f t="shared" si="76"/>
        <v>512.89169515557069</v>
      </c>
      <c r="Z94" s="91">
        <f t="shared" si="76"/>
        <v>1493.5516478423572</v>
      </c>
      <c r="AA94" s="91">
        <f t="shared" si="76"/>
        <v>2098.2758113074806</v>
      </c>
      <c r="AB94" s="91">
        <f t="shared" si="76"/>
        <v>3477.3097835180915</v>
      </c>
      <c r="AC94" s="91">
        <f t="shared" si="76"/>
        <v>4497.9503180283291</v>
      </c>
      <c r="AD94" s="91">
        <f t="shared" si="76"/>
        <v>3256.7951219130773</v>
      </c>
      <c r="AE94" s="91">
        <f t="shared" si="76"/>
        <v>1379.4756253750975</v>
      </c>
      <c r="AF94" s="91">
        <f t="shared" si="76"/>
        <v>1365.021486379768</v>
      </c>
      <c r="AG94" s="87"/>
      <c r="AH94" s="87"/>
    </row>
    <row r="95" spans="1:34" s="38" customFormat="1" ht="10.199999999999999" x14ac:dyDescent="0.2">
      <c r="A95" s="31"/>
      <c r="B95" s="31"/>
      <c r="C95" s="31"/>
      <c r="D95" s="31"/>
      <c r="E95" s="31"/>
      <c r="F95" s="132">
        <v>1</v>
      </c>
      <c r="G95" s="133" t="str">
        <f>KPI!$F$94</f>
        <v>Объем поступлений кредитных средств</v>
      </c>
      <c r="H95" s="31"/>
      <c r="I95" s="31"/>
      <c r="J95" s="31" t="str">
        <f>IF($G95="","",INDEX(KPI!$H$11:$H$121,SUMIFS(KPI!$E$11:$E$121,KPI!$F$11:$F$121,$G95)))</f>
        <v>тыс.руб.</v>
      </c>
      <c r="K95" s="31"/>
      <c r="L95" s="31"/>
      <c r="M95" s="31"/>
      <c r="N95" s="31"/>
      <c r="O95" s="31"/>
      <c r="P95" s="31"/>
      <c r="Q95" s="31"/>
      <c r="R95" s="37">
        <f>SUM(T95:AG95)</f>
        <v>18081.271489519771</v>
      </c>
      <c r="S95" s="31"/>
      <c r="T95" s="31"/>
      <c r="U95" s="37">
        <f>SUMIFS(daily!$234:$234,daily!$9:$9,"&gt;="&amp;U$8,daily!$9:$9,"&lt;="&amp;U$9)</f>
        <v>0</v>
      </c>
      <c r="V95" s="37">
        <f>SUMIFS(daily!$234:$234,daily!$9:$9,"&gt;="&amp;V$8,daily!$9:$9,"&lt;="&amp;V$9)</f>
        <v>0</v>
      </c>
      <c r="W95" s="37">
        <f>SUMIFS(daily!$234:$234,daily!$9:$9,"&gt;="&amp;W$8,daily!$9:$9,"&lt;="&amp;W$9)</f>
        <v>0</v>
      </c>
      <c r="X95" s="37">
        <f>SUMIFS(daily!$234:$234,daily!$9:$9,"&gt;="&amp;X$8,daily!$9:$9,"&lt;="&amp;X$9)</f>
        <v>0</v>
      </c>
      <c r="Y95" s="37">
        <f>SUMIFS(daily!$234:$234,daily!$9:$9,"&gt;="&amp;Y$8,daily!$9:$9,"&lt;="&amp;Y$9)</f>
        <v>512.89169515557069</v>
      </c>
      <c r="Z95" s="37">
        <f>SUMIFS(daily!$234:$234,daily!$9:$9,"&gt;="&amp;Z$8,daily!$9:$9,"&lt;="&amp;Z$9)</f>
        <v>1493.5516478423572</v>
      </c>
      <c r="AA95" s="37">
        <f>SUMIFS(daily!$234:$234,daily!$9:$9,"&gt;="&amp;AA$8,daily!$9:$9,"&lt;="&amp;AA$9)</f>
        <v>2098.2758113074806</v>
      </c>
      <c r="AB95" s="37">
        <f>SUMIFS(daily!$234:$234,daily!$9:$9,"&gt;="&amp;AB$8,daily!$9:$9,"&lt;="&amp;AB$9)</f>
        <v>3477.3097835180915</v>
      </c>
      <c r="AC95" s="37">
        <f>SUMIFS(daily!$234:$234,daily!$9:$9,"&gt;="&amp;AC$8,daily!$9:$9,"&lt;="&amp;AC$9)</f>
        <v>4497.9503180283291</v>
      </c>
      <c r="AD95" s="37">
        <f>SUMIFS(daily!$234:$234,daily!$9:$9,"&gt;="&amp;AD$8,daily!$9:$9,"&lt;="&amp;AD$9)</f>
        <v>3256.7951219130773</v>
      </c>
      <c r="AE95" s="37">
        <f>SUMIFS(daily!$234:$234,daily!$9:$9,"&gt;="&amp;AE$8,daily!$9:$9,"&lt;="&amp;AE$9)</f>
        <v>1379.4756253750975</v>
      </c>
      <c r="AF95" s="37">
        <f>SUMIFS(daily!$234:$234,daily!$9:$9,"&gt;="&amp;AF$8,daily!$9:$9,"&lt;="&amp;AF$9)</f>
        <v>1365.021486379768</v>
      </c>
      <c r="AG95" s="31"/>
      <c r="AH95" s="31"/>
    </row>
    <row r="96" spans="1:34" s="71" customFormat="1" ht="6.6" x14ac:dyDescent="0.15">
      <c r="A96" s="70"/>
      <c r="B96" s="70"/>
      <c r="C96" s="70"/>
      <c r="D96" s="70"/>
      <c r="E96" s="70"/>
      <c r="F96" s="122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4"/>
      <c r="S96" s="70"/>
      <c r="T96" s="70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0"/>
      <c r="AH96" s="70"/>
    </row>
    <row r="97" spans="1:34" x14ac:dyDescent="0.25">
      <c r="A97" s="1"/>
      <c r="B97" s="1"/>
      <c r="C97" s="1"/>
      <c r="D97" s="1"/>
      <c r="E97" s="1"/>
      <c r="F97" s="99"/>
      <c r="G97" s="1"/>
      <c r="H97" s="1"/>
      <c r="I97" s="1"/>
      <c r="J97" s="18"/>
      <c r="K97" s="1"/>
      <c r="L97" s="1"/>
      <c r="M97" s="1"/>
      <c r="N97" s="1"/>
      <c r="O97" s="1"/>
      <c r="P97" s="1"/>
      <c r="Q97" s="1"/>
      <c r="R97" s="27"/>
      <c r="S97" s="1"/>
      <c r="T97" s="1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1"/>
      <c r="AH97" s="1"/>
    </row>
    <row r="98" spans="1:34" s="7" customFormat="1" x14ac:dyDescent="0.25">
      <c r="A98" s="92"/>
      <c r="B98" s="92"/>
      <c r="C98" s="92"/>
      <c r="D98" s="92" t="s">
        <v>203</v>
      </c>
      <c r="E98" s="92"/>
      <c r="F98" s="103">
        <v>0</v>
      </c>
      <c r="G98" s="93" t="str">
        <f>KPI!$L$51</f>
        <v>Оплата ДС по финансовой деятельности</v>
      </c>
      <c r="H98" s="93"/>
      <c r="I98" s="93"/>
      <c r="J98" s="94" t="str">
        <f>IF($G98="","",INDEX(KPI!$N$11:$N$121,SUMIFS(KPI!$K$11:$K$121,KPI!$L$11:$L$121,$G98)))</f>
        <v>тыс.руб.</v>
      </c>
      <c r="K98" s="92"/>
      <c r="L98" s="92"/>
      <c r="M98" s="92"/>
      <c r="N98" s="92"/>
      <c r="O98" s="92"/>
      <c r="P98" s="92"/>
      <c r="Q98" s="92"/>
      <c r="R98" s="95">
        <f t="shared" ref="R98:R100" si="77">SUM(T98:AG98)</f>
        <v>16676.434344541245</v>
      </c>
      <c r="S98" s="92"/>
      <c r="T98" s="92"/>
      <c r="U98" s="96">
        <f>SUMIFS(U99:U101,$F99:$F101,1)</f>
        <v>0</v>
      </c>
      <c r="V98" s="96">
        <f t="shared" ref="V98" si="78">SUMIFS(V99:V101,$F99:$F101,1)</f>
        <v>0</v>
      </c>
      <c r="W98" s="96">
        <f t="shared" ref="W98" si="79">SUMIFS(W99:W101,$F99:$F101,1)</f>
        <v>0</v>
      </c>
      <c r="X98" s="96">
        <f t="shared" ref="X98" si="80">SUMIFS(X99:X101,$F99:$F101,1)</f>
        <v>0</v>
      </c>
      <c r="Y98" s="96">
        <f t="shared" ref="Y98" si="81">SUMIFS(Y99:Y101,$F99:$F101,1)</f>
        <v>293.57887090930711</v>
      </c>
      <c r="Z98" s="96">
        <f t="shared" ref="Z98" si="82">SUMIFS(Z99:Z101,$F99:$F101,1)</f>
        <v>1372.7946750031649</v>
      </c>
      <c r="AA98" s="96">
        <f t="shared" ref="AA98" si="83">SUMIFS(AA99:AA101,$F99:$F101,1)</f>
        <v>1202.5900638122739</v>
      </c>
      <c r="AB98" s="96">
        <f t="shared" ref="AB98" si="84">SUMIFS(AB99:AB101,$F99:$F101,1)</f>
        <v>982.03281690468737</v>
      </c>
      <c r="AC98" s="96">
        <f t="shared" ref="AC98" si="85">SUMIFS(AC99:AC101,$F99:$F101,1)</f>
        <v>1272.3251678622578</v>
      </c>
      <c r="AD98" s="96">
        <f t="shared" ref="AD98" si="86">SUMIFS(AD99:AD101,$F99:$F101,1)</f>
        <v>2446.6896365019957</v>
      </c>
      <c r="AE98" s="96">
        <f t="shared" ref="AE98" si="87">SUMIFS(AE99:AE101,$F99:$F101,1)</f>
        <v>3924.7996621425891</v>
      </c>
      <c r="AF98" s="96">
        <f t="shared" ref="AF98" si="88">SUMIFS(AF99:AF101,$F99:$F101,1)</f>
        <v>5181.6234514049702</v>
      </c>
      <c r="AG98" s="92"/>
      <c r="AH98" s="92"/>
    </row>
    <row r="99" spans="1:34" s="38" customFormat="1" ht="10.199999999999999" x14ac:dyDescent="0.2">
      <c r="A99" s="31"/>
      <c r="B99" s="31"/>
      <c r="C99" s="31"/>
      <c r="D99" s="31"/>
      <c r="E99" s="31"/>
      <c r="F99" s="132">
        <v>1</v>
      </c>
      <c r="G99" s="133" t="str">
        <f>KPI!$F$95</f>
        <v>Объем возвратов кредитных средств</v>
      </c>
      <c r="H99" s="31"/>
      <c r="I99" s="31"/>
      <c r="J99" s="31" t="str">
        <f>IF($G99="","",INDEX(KPI!$H$11:$H$121,SUMIFS(KPI!$E$11:$E$121,KPI!$F$11:$F$121,$G99)))</f>
        <v>тыс.руб.</v>
      </c>
      <c r="K99" s="31"/>
      <c r="L99" s="31"/>
      <c r="M99" s="31"/>
      <c r="N99" s="31"/>
      <c r="O99" s="31"/>
      <c r="P99" s="31"/>
      <c r="Q99" s="31"/>
      <c r="R99" s="37">
        <f t="shared" si="77"/>
        <v>16337.455226850892</v>
      </c>
      <c r="S99" s="31"/>
      <c r="T99" s="31"/>
      <c r="U99" s="37">
        <f>SUMIFS(daily!$236:$236,daily!$9:$9,"&gt;="&amp;U$8,daily!$9:$9,"&lt;="&amp;U$9)</f>
        <v>0</v>
      </c>
      <c r="V99" s="37">
        <f>SUMIFS(daily!$236:$236,daily!$9:$9,"&gt;="&amp;V$8,daily!$9:$9,"&lt;="&amp;V$9)</f>
        <v>0</v>
      </c>
      <c r="W99" s="37">
        <f>SUMIFS(daily!$236:$236,daily!$9:$9,"&gt;="&amp;W$8,daily!$9:$9,"&lt;="&amp;W$9)</f>
        <v>0</v>
      </c>
      <c r="X99" s="37">
        <f>SUMIFS(daily!$236:$236,daily!$9:$9,"&gt;="&amp;X$8,daily!$9:$9,"&lt;="&amp;X$9)</f>
        <v>0</v>
      </c>
      <c r="Y99" s="37">
        <f>SUMIFS(daily!$236:$236,daily!$9:$9,"&gt;="&amp;Y$8,daily!$9:$9,"&lt;="&amp;Y$9)</f>
        <v>293.15449092849178</v>
      </c>
      <c r="Z99" s="37">
        <f>SUMIFS(daily!$236:$236,daily!$9:$9,"&gt;="&amp;Z$8,daily!$9:$9,"&lt;="&amp;Z$9)</f>
        <v>1368.9812752317587</v>
      </c>
      <c r="AA99" s="37">
        <f>SUMIFS(daily!$236:$236,daily!$9:$9,"&gt;="&amp;AA$8,daily!$9:$9,"&lt;="&amp;AA$9)</f>
        <v>1195.9686400474554</v>
      </c>
      <c r="AB99" s="37">
        <f>SUMIFS(daily!$236:$236,daily!$9:$9,"&gt;="&amp;AB$8,daily!$9:$9,"&lt;="&amp;AB$9)</f>
        <v>962.48362278347997</v>
      </c>
      <c r="AC99" s="37">
        <f>SUMIFS(daily!$236:$236,daily!$9:$9,"&gt;="&amp;AC$8,daily!$9:$9,"&lt;="&amp;AC$9)</f>
        <v>1200.7723817905037</v>
      </c>
      <c r="AD99" s="37">
        <f>SUMIFS(daily!$236:$236,daily!$9:$9,"&gt;="&amp;AD$8,daily!$9:$9,"&lt;="&amp;AD$9)</f>
        <v>2339.7543625449202</v>
      </c>
      <c r="AE99" s="37">
        <f>SUMIFS(daily!$236:$236,daily!$9:$9,"&gt;="&amp;AE$8,daily!$9:$9,"&lt;="&amp;AE$9)</f>
        <v>3844.6090694284844</v>
      </c>
      <c r="AF99" s="37">
        <f>SUMIFS(daily!$236:$236,daily!$9:$9,"&gt;="&amp;AF$8,daily!$9:$9,"&lt;="&amp;AF$9)</f>
        <v>5131.7313840957986</v>
      </c>
      <c r="AG99" s="31"/>
      <c r="AH99" s="31"/>
    </row>
    <row r="100" spans="1:34" s="38" customFormat="1" ht="10.199999999999999" x14ac:dyDescent="0.2">
      <c r="A100" s="31"/>
      <c r="B100" s="31"/>
      <c r="C100" s="31"/>
      <c r="D100" s="31"/>
      <c r="E100" s="31"/>
      <c r="F100" s="132">
        <v>1</v>
      </c>
      <c r="G100" s="133" t="str">
        <f>KPI!$F$99</f>
        <v>Оплата процентов по овердрафту</v>
      </c>
      <c r="H100" s="31"/>
      <c r="I100" s="31"/>
      <c r="J100" s="31" t="str">
        <f>IF($G100="","",INDEX(KPI!$H$11:$H$121,SUMIFS(KPI!$E$11:$E$121,KPI!$F$11:$F$121,$G100)))</f>
        <v>тыс.руб.</v>
      </c>
      <c r="K100" s="31"/>
      <c r="L100" s="31"/>
      <c r="M100" s="31"/>
      <c r="N100" s="31"/>
      <c r="O100" s="31"/>
      <c r="P100" s="31"/>
      <c r="Q100" s="31"/>
      <c r="R100" s="37">
        <f t="shared" si="77"/>
        <v>338.97911769035261</v>
      </c>
      <c r="S100" s="31"/>
      <c r="T100" s="31"/>
      <c r="U100" s="37">
        <f>SUMIFS(daily!$244:$244,daily!$9:$9,"&gt;="&amp;U$8,daily!$9:$9,"&lt;="&amp;U$9)</f>
        <v>0</v>
      </c>
      <c r="V100" s="37">
        <f>SUMIFS(daily!$244:$244,daily!$9:$9,"&gt;="&amp;V$8,daily!$9:$9,"&lt;="&amp;V$9)</f>
        <v>0</v>
      </c>
      <c r="W100" s="37">
        <f>SUMIFS(daily!$244:$244,daily!$9:$9,"&gt;="&amp;W$8,daily!$9:$9,"&lt;="&amp;W$9)</f>
        <v>0</v>
      </c>
      <c r="X100" s="37">
        <f>SUMIFS(daily!$244:$244,daily!$9:$9,"&gt;="&amp;X$8,daily!$9:$9,"&lt;="&amp;X$9)</f>
        <v>0</v>
      </c>
      <c r="Y100" s="37">
        <f>SUMIFS(daily!$244:$244,daily!$9:$9,"&gt;="&amp;Y$8,daily!$9:$9,"&lt;="&amp;Y$9)</f>
        <v>0.4243799808153107</v>
      </c>
      <c r="Z100" s="37">
        <f>SUMIFS(daily!$244:$244,daily!$9:$9,"&gt;="&amp;Z$8,daily!$9:$9,"&lt;="&amp;Z$9)</f>
        <v>3.8133997714061927</v>
      </c>
      <c r="AA100" s="37">
        <f>SUMIFS(daily!$244:$244,daily!$9:$9,"&gt;="&amp;AA$8,daily!$9:$9,"&lt;="&amp;AA$9)</f>
        <v>6.6214237648184922</v>
      </c>
      <c r="AB100" s="37">
        <f>SUMIFS(daily!$244:$244,daily!$9:$9,"&gt;="&amp;AB$8,daily!$9:$9,"&lt;="&amp;AB$9)</f>
        <v>19.549194121207364</v>
      </c>
      <c r="AC100" s="37">
        <f>SUMIFS(daily!$244:$244,daily!$9:$9,"&gt;="&amp;AC$8,daily!$9:$9,"&lt;="&amp;AC$9)</f>
        <v>71.552786071754042</v>
      </c>
      <c r="AD100" s="37">
        <f>SUMIFS(daily!$244:$244,daily!$9:$9,"&gt;="&amp;AD$8,daily!$9:$9,"&lt;="&amp;AD$9)</f>
        <v>106.93527395707532</v>
      </c>
      <c r="AE100" s="37">
        <f>SUMIFS(daily!$244:$244,daily!$9:$9,"&gt;="&amp;AE$8,daily!$9:$9,"&lt;="&amp;AE$9)</f>
        <v>80.190592714104469</v>
      </c>
      <c r="AF100" s="37">
        <f>SUMIFS(daily!$244:$244,daily!$9:$9,"&gt;="&amp;AF$8,daily!$9:$9,"&lt;="&amp;AF$9)</f>
        <v>49.892067309171409</v>
      </c>
      <c r="AG100" s="31"/>
      <c r="AH100" s="31"/>
    </row>
    <row r="101" spans="1:34" s="71" customFormat="1" ht="6.6" x14ac:dyDescent="0.15">
      <c r="A101" s="70"/>
      <c r="B101" s="70"/>
      <c r="C101" s="70"/>
      <c r="D101" s="70"/>
      <c r="E101" s="70"/>
      <c r="F101" s="122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4"/>
      <c r="S101" s="70"/>
      <c r="T101" s="70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0"/>
      <c r="AH101" s="70"/>
    </row>
    <row r="102" spans="1:34" x14ac:dyDescent="0.25">
      <c r="A102" s="1"/>
      <c r="B102" s="1"/>
      <c r="C102" s="1"/>
      <c r="D102" s="1"/>
      <c r="E102" s="1"/>
      <c r="F102" s="99"/>
      <c r="G102" s="1"/>
      <c r="H102" s="1"/>
      <c r="I102" s="1"/>
      <c r="J102" s="18"/>
      <c r="K102" s="1"/>
      <c r="L102" s="1"/>
      <c r="M102" s="1"/>
      <c r="N102" s="1"/>
      <c r="O102" s="1"/>
      <c r="P102" s="1"/>
      <c r="Q102" s="1"/>
      <c r="R102" s="27"/>
      <c r="S102" s="1"/>
      <c r="T102" s="1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1"/>
      <c r="AH102" s="1"/>
    </row>
    <row r="103" spans="1:34" s="57" customFormat="1" ht="14.4" x14ac:dyDescent="0.3">
      <c r="A103" s="55"/>
      <c r="B103" s="55"/>
      <c r="C103" s="55"/>
      <c r="D103" s="55" t="s">
        <v>182</v>
      </c>
      <c r="E103" s="55"/>
      <c r="F103" s="100"/>
      <c r="G103" s="55" t="str">
        <f>KPI!$L$52</f>
        <v>Финансовый поток - итого</v>
      </c>
      <c r="H103" s="55"/>
      <c r="I103" s="55"/>
      <c r="J103" s="55" t="str">
        <f>IF($G103="","",INDEX(KPI!$N$11:$N$121,SUMIFS(KPI!$K$11:$K$121,KPI!$L$11:$L$121,$G103)))</f>
        <v>тыс.руб.</v>
      </c>
      <c r="K103" s="55"/>
      <c r="L103" s="55"/>
      <c r="M103" s="55"/>
      <c r="N103" s="55"/>
      <c r="O103" s="55"/>
      <c r="P103" s="55"/>
      <c r="Q103" s="55"/>
      <c r="R103" s="56">
        <f>SUM(T103:AG103)</f>
        <v>-299.99999999999272</v>
      </c>
      <c r="S103" s="55"/>
      <c r="T103" s="55"/>
      <c r="U103" s="98">
        <f>U63+U91</f>
        <v>2145.5584841537366</v>
      </c>
      <c r="V103" s="98">
        <f>V63+V91</f>
        <v>406.8584000000078</v>
      </c>
      <c r="W103" s="98">
        <f t="shared" ref="W103:AF103" si="89">W63+W91</f>
        <v>-560.01680000000397</v>
      </c>
      <c r="X103" s="98">
        <f t="shared" si="89"/>
        <v>-1340.991402000004</v>
      </c>
      <c r="Y103" s="98">
        <f t="shared" si="89"/>
        <v>-951.40868215373371</v>
      </c>
      <c r="Z103" s="98">
        <f t="shared" si="89"/>
        <v>1.5916157281026244E-12</v>
      </c>
      <c r="AA103" s="98">
        <f t="shared" si="89"/>
        <v>2.9558577807620168E-12</v>
      </c>
      <c r="AB103" s="98">
        <f t="shared" si="89"/>
        <v>0</v>
      </c>
      <c r="AC103" s="98">
        <f t="shared" si="89"/>
        <v>0</v>
      </c>
      <c r="AD103" s="98">
        <f t="shared" si="89"/>
        <v>0</v>
      </c>
      <c r="AE103" s="98">
        <f t="shared" si="89"/>
        <v>0</v>
      </c>
      <c r="AF103" s="98">
        <f t="shared" si="89"/>
        <v>0</v>
      </c>
      <c r="AG103" s="55"/>
      <c r="AH103" s="55"/>
    </row>
    <row r="104" spans="1:34" s="71" customFormat="1" ht="6.6" x14ac:dyDescent="0.15">
      <c r="A104" s="70"/>
      <c r="B104" s="70"/>
      <c r="C104" s="70"/>
      <c r="D104" s="70"/>
      <c r="E104" s="70"/>
      <c r="F104" s="122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4"/>
      <c r="S104" s="70"/>
      <c r="T104" s="70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0"/>
      <c r="AH104" s="70"/>
    </row>
    <row r="105" spans="1:34" s="81" customFormat="1" ht="13.8" x14ac:dyDescent="0.3">
      <c r="A105" s="105"/>
      <c r="B105" s="105"/>
      <c r="C105" s="105"/>
      <c r="D105" s="105" t="s">
        <v>102</v>
      </c>
      <c r="E105" s="105"/>
      <c r="F105" s="106">
        <v>0</v>
      </c>
      <c r="G105" s="105" t="str">
        <f>KPI!$L$32</f>
        <v>Активы на конец периода</v>
      </c>
      <c r="H105" s="105"/>
      <c r="I105" s="105"/>
      <c r="J105" s="105" t="str">
        <f>IF($G105="","",INDEX(KPI!$N$11:$N$121,SUMIFS(KPI!$K$11:$K$121,KPI!$L$11:$L$121,$G105)))</f>
        <v>тыс.руб.</v>
      </c>
      <c r="K105" s="105"/>
      <c r="L105" s="105"/>
      <c r="M105" s="105"/>
      <c r="N105" s="105"/>
      <c r="O105" s="105"/>
      <c r="P105" s="105"/>
      <c r="Q105" s="105"/>
      <c r="R105" s="107">
        <f>AF105</f>
        <v>17211.517186280569</v>
      </c>
      <c r="S105" s="105"/>
      <c r="T105" s="105"/>
      <c r="U105" s="107">
        <f t="shared" ref="U105:AF105" si="90">SUMIFS(U106:U117,$F106:$F117,1)</f>
        <v>15032.226484153744</v>
      </c>
      <c r="V105" s="107">
        <f t="shared" si="90"/>
        <v>14755.142484153737</v>
      </c>
      <c r="W105" s="107">
        <f t="shared" si="90"/>
        <v>14324.167284153744</v>
      </c>
      <c r="X105" s="107">
        <f t="shared" si="90"/>
        <v>14277.974704153745</v>
      </c>
      <c r="Y105" s="107">
        <f t="shared" si="90"/>
        <v>13941.018550800003</v>
      </c>
      <c r="Z105" s="107">
        <f t="shared" si="90"/>
        <v>14128.933298911203</v>
      </c>
      <c r="AA105" s="107">
        <f t="shared" si="90"/>
        <v>15372.168911114408</v>
      </c>
      <c r="AB105" s="107">
        <f t="shared" si="90"/>
        <v>18318.521932741813</v>
      </c>
      <c r="AC105" s="107">
        <f t="shared" si="90"/>
        <v>22563.631773116271</v>
      </c>
      <c r="AD105" s="107">
        <f t="shared" si="90"/>
        <v>22146.991031857568</v>
      </c>
      <c r="AE105" s="107">
        <f t="shared" si="90"/>
        <v>21183.747719030165</v>
      </c>
      <c r="AF105" s="107">
        <f t="shared" si="90"/>
        <v>17211.517186280569</v>
      </c>
      <c r="AG105" s="105"/>
      <c r="AH105" s="105"/>
    </row>
    <row r="106" spans="1:34" s="97" customFormat="1" ht="13.8" x14ac:dyDescent="0.3">
      <c r="A106" s="123"/>
      <c r="B106" s="123"/>
      <c r="C106" s="123"/>
      <c r="D106" s="123" t="s">
        <v>144</v>
      </c>
      <c r="E106" s="123"/>
      <c r="F106" s="124">
        <v>1</v>
      </c>
      <c r="G106" s="125" t="str">
        <f>KPI!$L$13</f>
        <v>Денежные средства</v>
      </c>
      <c r="H106" s="126"/>
      <c r="I106" s="126"/>
      <c r="J106" s="126" t="str">
        <f>IF($G106="","",INDEX(KPI!$N$11:$N$121,SUMIFS(KPI!$K$11:$K$121,KPI!$L$11:$L$121,$G106)))</f>
        <v>тыс.руб.</v>
      </c>
      <c r="K106" s="123"/>
      <c r="L106" s="123"/>
      <c r="M106" s="123"/>
      <c r="N106" s="123"/>
      <c r="O106" s="123"/>
      <c r="P106" s="123"/>
      <c r="Q106" s="123"/>
      <c r="R106" s="127">
        <f>AF106</f>
        <v>7.2759576141834259E-12</v>
      </c>
      <c r="S106" s="123"/>
      <c r="T106" s="123"/>
      <c r="U106" s="127">
        <f>U14+U103</f>
        <v>2445.5584841537366</v>
      </c>
      <c r="V106" s="127">
        <f t="shared" ref="V106:AF106" si="91">V14+V103</f>
        <v>2852.4168841537444</v>
      </c>
      <c r="W106" s="127">
        <f t="shared" si="91"/>
        <v>2292.4000841537404</v>
      </c>
      <c r="X106" s="127">
        <f t="shared" si="91"/>
        <v>951.40868215373644</v>
      </c>
      <c r="Y106" s="127">
        <f t="shared" si="91"/>
        <v>2.7284841053187847E-12</v>
      </c>
      <c r="Z106" s="127">
        <f t="shared" si="91"/>
        <v>4.3200998334214091E-12</v>
      </c>
      <c r="AA106" s="127">
        <f t="shared" si="91"/>
        <v>7.2759576141834259E-12</v>
      </c>
      <c r="AB106" s="127">
        <f t="shared" si="91"/>
        <v>7.2759576141834259E-12</v>
      </c>
      <c r="AC106" s="127">
        <f t="shared" si="91"/>
        <v>7.2759576141834259E-12</v>
      </c>
      <c r="AD106" s="127">
        <f t="shared" si="91"/>
        <v>7.2759576141834259E-12</v>
      </c>
      <c r="AE106" s="127">
        <f t="shared" si="91"/>
        <v>7.2759576141834259E-12</v>
      </c>
      <c r="AF106" s="127">
        <f t="shared" si="91"/>
        <v>7.2759576141834259E-12</v>
      </c>
      <c r="AG106" s="123"/>
      <c r="AH106" s="123"/>
    </row>
    <row r="107" spans="1:34" s="7" customFormat="1" x14ac:dyDescent="0.25">
      <c r="A107" s="108"/>
      <c r="B107" s="108"/>
      <c r="C107" s="108"/>
      <c r="D107" s="108"/>
      <c r="E107" s="108"/>
      <c r="F107" s="109">
        <v>1</v>
      </c>
      <c r="G107" s="110" t="str">
        <f>KPI!$L$14</f>
        <v>Товарные запасы</v>
      </c>
      <c r="H107" s="111"/>
      <c r="I107" s="111"/>
      <c r="J107" s="112" t="str">
        <f>IF($G107="","",INDEX(KPI!$N$11:$N$121,SUMIFS(KPI!$K$11:$K$121,KPI!$L$11:$L$121,$G107)))</f>
        <v>тыс.руб.</v>
      </c>
      <c r="K107" s="108"/>
      <c r="L107" s="108"/>
      <c r="M107" s="108"/>
      <c r="N107" s="108"/>
      <c r="O107" s="108"/>
      <c r="P107" s="108"/>
      <c r="Q107" s="108"/>
      <c r="R107" s="75">
        <f>AF107</f>
        <v>14026.687992734564</v>
      </c>
      <c r="S107" s="108"/>
      <c r="T107" s="108"/>
      <c r="U107" s="75">
        <f t="shared" ref="U107:AF107" si="92">U15-U44+U59</f>
        <v>11158.668000000005</v>
      </c>
      <c r="V107" s="75">
        <f t="shared" si="92"/>
        <v>10252.725599999991</v>
      </c>
      <c r="W107" s="75">
        <f t="shared" si="92"/>
        <v>10841.767200000002</v>
      </c>
      <c r="X107" s="75">
        <f t="shared" si="92"/>
        <v>12148.466022000001</v>
      </c>
      <c r="Y107" s="75">
        <f t="shared" si="92"/>
        <v>12634.218550799997</v>
      </c>
      <c r="Z107" s="75">
        <f t="shared" si="92"/>
        <v>12644.527298911196</v>
      </c>
      <c r="AA107" s="75">
        <f t="shared" si="92"/>
        <v>13726.952261114398</v>
      </c>
      <c r="AB107" s="75">
        <f t="shared" si="92"/>
        <v>16919.396512741805</v>
      </c>
      <c r="AC107" s="75">
        <f t="shared" si="92"/>
        <v>21004.624475576264</v>
      </c>
      <c r="AD107" s="75">
        <f t="shared" si="92"/>
        <v>20105.43385650756</v>
      </c>
      <c r="AE107" s="75">
        <f t="shared" si="92"/>
        <v>18730.447920080158</v>
      </c>
      <c r="AF107" s="75">
        <f t="shared" si="92"/>
        <v>14026.687992734564</v>
      </c>
      <c r="AG107" s="108"/>
      <c r="AH107" s="108"/>
    </row>
    <row r="108" spans="1:34" s="7" customFormat="1" x14ac:dyDescent="0.25">
      <c r="A108" s="108"/>
      <c r="B108" s="108"/>
      <c r="C108" s="108"/>
      <c r="D108" s="108"/>
      <c r="E108" s="108"/>
      <c r="F108" s="109">
        <v>1</v>
      </c>
      <c r="G108" s="110" t="str">
        <f>KPI!$L$15</f>
        <v>Дебиторская задолженность</v>
      </c>
      <c r="H108" s="111"/>
      <c r="I108" s="111"/>
      <c r="J108" s="112" t="str">
        <f>IF($G108="","",INDEX(KPI!$N$11:$N$121,SUMIFS(KPI!$K$11:$K$121,KPI!$L$11:$L$121,$G108)))</f>
        <v>тыс.руб.</v>
      </c>
      <c r="K108" s="108"/>
      <c r="L108" s="108"/>
      <c r="M108" s="108"/>
      <c r="N108" s="108"/>
      <c r="O108" s="108"/>
      <c r="P108" s="108"/>
      <c r="Q108" s="108"/>
      <c r="R108" s="75">
        <f t="shared" ref="R108" si="93">AF108</f>
        <v>3184.8291935459993</v>
      </c>
      <c r="S108" s="108"/>
      <c r="T108" s="108"/>
      <c r="U108" s="113">
        <f>SUMIFS(U109:U116,$F109:$F116,2)</f>
        <v>1428.0000000000009</v>
      </c>
      <c r="V108" s="113">
        <f t="shared" ref="V108" si="94">SUMIFS(V109:V116,$F109:$F116,2)</f>
        <v>1650.0000000000014</v>
      </c>
      <c r="W108" s="113">
        <f t="shared" ref="W108" si="95">SUMIFS(W109:W116,$F109:$F116,2)</f>
        <v>1190.0000000000014</v>
      </c>
      <c r="X108" s="113">
        <f t="shared" ref="X108" si="96">SUMIFS(X109:X116,$F109:$F116,2)</f>
        <v>1178.1000000000085</v>
      </c>
      <c r="Y108" s="113">
        <f t="shared" ref="Y108" si="97">SUMIFS(Y109:Y116,$F109:$F116,2)</f>
        <v>1306.8000000000025</v>
      </c>
      <c r="Z108" s="113">
        <f t="shared" ref="Z108" si="98">SUMIFS(Z109:Z116,$F109:$F116,2)</f>
        <v>1484.4060000000027</v>
      </c>
      <c r="AA108" s="113">
        <f t="shared" ref="AA108" si="99">SUMIFS(AA109:AA116,$F109:$F116,2)</f>
        <v>1645.2166500000026</v>
      </c>
      <c r="AB108" s="113">
        <f t="shared" ref="AB108" si="100">SUMIFS(AB109:AB116,$F109:$F116,2)</f>
        <v>1399.1254200000003</v>
      </c>
      <c r="AC108" s="113">
        <f t="shared" ref="AC108" si="101">SUMIFS(AC109:AC116,$F109:$F116,2)</f>
        <v>1559.0072975400003</v>
      </c>
      <c r="AD108" s="113">
        <f t="shared" ref="AD108" si="102">SUMIFS(AD109:AD116,$F109:$F116,2)</f>
        <v>2041.5571753499999</v>
      </c>
      <c r="AE108" s="113">
        <f t="shared" ref="AE108" si="103">SUMIFS(AE109:AE116,$F109:$F116,2)</f>
        <v>2453.29979895</v>
      </c>
      <c r="AF108" s="113">
        <f t="shared" ref="AF108" si="104">SUMIFS(AF109:AF116,$F109:$F116,2)</f>
        <v>3184.8291935459993</v>
      </c>
      <c r="AG108" s="108"/>
      <c r="AH108" s="108"/>
    </row>
    <row r="109" spans="1:34" s="38" customFormat="1" ht="10.199999999999999" x14ac:dyDescent="0.2">
      <c r="A109" s="128"/>
      <c r="B109" s="128"/>
      <c r="C109" s="128"/>
      <c r="D109" s="128"/>
      <c r="E109" s="128"/>
      <c r="F109" s="129">
        <v>2</v>
      </c>
      <c r="G109" s="130" t="str">
        <f>KPI!$L$16</f>
        <v>Задолженность заказчиков по доплатам</v>
      </c>
      <c r="H109" s="116"/>
      <c r="I109" s="116"/>
      <c r="J109" s="116" t="str">
        <f>IF($G109="","",INDEX(KPI!$N$11:$N$121,SUMIFS(KPI!$K$11:$K$121,KPI!$L$11:$L$121,$G109)))</f>
        <v>тыс.руб.</v>
      </c>
      <c r="K109" s="128"/>
      <c r="L109" s="128"/>
      <c r="M109" s="128"/>
      <c r="N109" s="128"/>
      <c r="O109" s="128"/>
      <c r="P109" s="128"/>
      <c r="Q109" s="128"/>
      <c r="R109" s="131">
        <f t="shared" ref="R109:R115" si="105">AF109</f>
        <v>2649.5637828660001</v>
      </c>
      <c r="S109" s="128"/>
      <c r="T109" s="128"/>
      <c r="U109" s="131">
        <f>SUMIFS(daily!$103:$103,daily!$9:$9,U$9)</f>
        <v>1188.0000000000002</v>
      </c>
      <c r="V109" s="131">
        <f>SUMIFS(daily!$103:$103,daily!$9:$9,V$9)</f>
        <v>1350.0000000000005</v>
      </c>
      <c r="W109" s="131">
        <f>SUMIFS(daily!$103:$103,daily!$9:$9,W$9)</f>
        <v>990.00000000000045</v>
      </c>
      <c r="X109" s="131">
        <f>SUMIFS(daily!$103:$103,daily!$9:$9,X$9)</f>
        <v>980.10000000000059</v>
      </c>
      <c r="Y109" s="131">
        <f>SUMIFS(daily!$103:$103,daily!$9:$9,Y$9)</f>
        <v>1069.2000000000007</v>
      </c>
      <c r="Z109" s="131">
        <f>SUMIFS(daily!$103:$103,daily!$9:$9,Z$9)</f>
        <v>1234.9260000000008</v>
      </c>
      <c r="AA109" s="131">
        <f>SUMIFS(daily!$103:$103,daily!$9:$9,AA$9)</f>
        <v>1368.7096500000002</v>
      </c>
      <c r="AB109" s="131">
        <f>SUMIFS(daily!$103:$103,daily!$9:$9,AB$9)</f>
        <v>1144.7389800000005</v>
      </c>
      <c r="AC109" s="131">
        <f>SUMIFS(daily!$103:$103,daily!$9:$9,AC$9)</f>
        <v>1296.9892643400005</v>
      </c>
      <c r="AD109" s="131">
        <f>SUMIFS(daily!$103:$103,daily!$9:$9,AD$9)</f>
        <v>1698.4383223500001</v>
      </c>
      <c r="AE109" s="131">
        <f>SUMIFS(daily!$103:$103,daily!$9:$9,AE$9)</f>
        <v>2007.2452900500004</v>
      </c>
      <c r="AF109" s="131">
        <f>SUMIFS(daily!$103:$103,daily!$9:$9,AF$9)</f>
        <v>2649.5637828660001</v>
      </c>
      <c r="AG109" s="128"/>
      <c r="AH109" s="128"/>
    </row>
    <row r="110" spans="1:34" s="38" customFormat="1" ht="10.199999999999999" x14ac:dyDescent="0.2">
      <c r="A110" s="128"/>
      <c r="B110" s="128"/>
      <c r="C110" s="128"/>
      <c r="D110" s="128"/>
      <c r="E110" s="128"/>
      <c r="F110" s="129">
        <v>2</v>
      </c>
      <c r="G110" s="130" t="str">
        <f>KPI!$L$17</f>
        <v>Задолженность заказчиков по оплатам</v>
      </c>
      <c r="H110" s="116"/>
      <c r="I110" s="116"/>
      <c r="J110" s="116" t="str">
        <f>IF($G110="","",INDEX(KPI!$N$11:$N$121,SUMIFS(KPI!$K$11:$K$121,KPI!$L$11:$L$121,$G110)))</f>
        <v>тыс.руб.</v>
      </c>
      <c r="K110" s="128"/>
      <c r="L110" s="128"/>
      <c r="M110" s="128"/>
      <c r="N110" s="128"/>
      <c r="O110" s="128"/>
      <c r="P110" s="128"/>
      <c r="Q110" s="128"/>
      <c r="R110" s="131">
        <f t="shared" si="105"/>
        <v>535.26541067999926</v>
      </c>
      <c r="S110" s="128"/>
      <c r="T110" s="128"/>
      <c r="U110" s="131">
        <f>SUMIFS(daily!$130:$130,daily!$9:$9,U$9)</f>
        <v>239.99999999999991</v>
      </c>
      <c r="V110" s="131">
        <f>SUMIFS(daily!$130:$130,daily!$9:$9,V$9)</f>
        <v>299.99999999999989</v>
      </c>
      <c r="W110" s="131">
        <f>SUMIFS(daily!$130:$130,daily!$9:$9,W$9)</f>
        <v>199.99999999999991</v>
      </c>
      <c r="X110" s="131">
        <f>SUMIFS(daily!$130:$130,daily!$9:$9,X$9)</f>
        <v>197.99999999999991</v>
      </c>
      <c r="Y110" s="131">
        <f>SUMIFS(daily!$130:$130,daily!$9:$9,Y$9)</f>
        <v>237.59999999999994</v>
      </c>
      <c r="Z110" s="131">
        <f>SUMIFS(daily!$130:$130,daily!$9:$9,Z$9)</f>
        <v>249.47999999999979</v>
      </c>
      <c r="AA110" s="131">
        <f>SUMIFS(daily!$130:$130,daily!$9:$9,AA$9)</f>
        <v>276.50699999999978</v>
      </c>
      <c r="AB110" s="131">
        <f>SUMIFS(daily!$130:$130,daily!$9:$9,AB$9)</f>
        <v>254.38643999999979</v>
      </c>
      <c r="AC110" s="131">
        <f>SUMIFS(daily!$130:$130,daily!$9:$9,AC$9)</f>
        <v>262.01803319999976</v>
      </c>
      <c r="AD110" s="131">
        <f>SUMIFS(daily!$130:$130,daily!$9:$9,AD$9)</f>
        <v>343.11885299999977</v>
      </c>
      <c r="AE110" s="131">
        <f>SUMIFS(daily!$130:$130,daily!$9:$9,AE$9)</f>
        <v>446.05450889999969</v>
      </c>
      <c r="AF110" s="131">
        <f>SUMIFS(daily!$130:$130,daily!$9:$9,AF$9)</f>
        <v>535.26541067999926</v>
      </c>
      <c r="AG110" s="128"/>
      <c r="AH110" s="128"/>
    </row>
    <row r="111" spans="1:34" s="38" customFormat="1" ht="10.199999999999999" x14ac:dyDescent="0.2">
      <c r="A111" s="128"/>
      <c r="B111" s="128"/>
      <c r="C111" s="128"/>
      <c r="D111" s="128"/>
      <c r="E111" s="128"/>
      <c r="F111" s="129">
        <v>2</v>
      </c>
      <c r="G111" s="130" t="str">
        <f>KPI!$L$42</f>
        <v>Авансы по ФОТ</v>
      </c>
      <c r="H111" s="116"/>
      <c r="I111" s="116"/>
      <c r="J111" s="116" t="str">
        <f>IF($G111="","",INDEX(KPI!$N$11:$N$121,SUMIFS(KPI!$K$11:$K$121,KPI!$L$11:$L$121,$G111)))</f>
        <v>тыс.руб.</v>
      </c>
      <c r="K111" s="128"/>
      <c r="L111" s="128"/>
      <c r="M111" s="128"/>
      <c r="N111" s="128"/>
      <c r="O111" s="128"/>
      <c r="P111" s="128"/>
      <c r="Q111" s="128"/>
      <c r="R111" s="131">
        <f t="shared" si="105"/>
        <v>0</v>
      </c>
      <c r="S111" s="128"/>
      <c r="T111" s="128"/>
      <c r="U111" s="131">
        <f>SUMIFS(daily!$190:$190,daily!$9:$9,U$9)</f>
        <v>5.6843418860808015E-13</v>
      </c>
      <c r="V111" s="131">
        <f>SUMIFS(daily!$190:$190,daily!$9:$9,V$9)</f>
        <v>0</v>
      </c>
      <c r="W111" s="131">
        <f>SUMIFS(daily!$190:$190,daily!$9:$9,W$9)</f>
        <v>0</v>
      </c>
      <c r="X111" s="131">
        <f>SUMIFS(daily!$190:$190,daily!$9:$9,X$9)</f>
        <v>6.8212102632969618E-12</v>
      </c>
      <c r="Y111" s="131">
        <f>SUMIFS(daily!$190:$190,daily!$9:$9,Y$9)</f>
        <v>0</v>
      </c>
      <c r="Z111" s="131">
        <f>SUMIFS(daily!$190:$190,daily!$9:$9,Z$9)</f>
        <v>0</v>
      </c>
      <c r="AA111" s="131">
        <f>SUMIFS(daily!$190:$190,daily!$9:$9,AA$9)</f>
        <v>0</v>
      </c>
      <c r="AB111" s="131">
        <f>SUMIFS(daily!$190:$190,daily!$9:$9,AB$9)</f>
        <v>0</v>
      </c>
      <c r="AC111" s="131">
        <f>SUMIFS(daily!$190:$190,daily!$9:$9,AC$9)</f>
        <v>0</v>
      </c>
      <c r="AD111" s="131">
        <f>SUMIFS(daily!$190:$190,daily!$9:$9,AD$9)</f>
        <v>0</v>
      </c>
      <c r="AE111" s="131">
        <f>SUMIFS(daily!$190:$190,daily!$9:$9,AE$9)</f>
        <v>0</v>
      </c>
      <c r="AF111" s="131">
        <f>SUMIFS(daily!$190:$190,daily!$9:$9,AF$9)</f>
        <v>0</v>
      </c>
      <c r="AG111" s="128"/>
      <c r="AH111" s="128"/>
    </row>
    <row r="112" spans="1:34" s="38" customFormat="1" ht="10.199999999999999" x14ac:dyDescent="0.2">
      <c r="A112" s="128"/>
      <c r="B112" s="128"/>
      <c r="C112" s="128"/>
      <c r="D112" s="128"/>
      <c r="E112" s="128"/>
      <c r="F112" s="129">
        <v>2</v>
      </c>
      <c r="G112" s="130" t="str">
        <f>KPI!$L$44</f>
        <v>Авансы в соц. фонды</v>
      </c>
      <c r="H112" s="116"/>
      <c r="I112" s="116"/>
      <c r="J112" s="116" t="str">
        <f>IF($G112="","",INDEX(KPI!$N$11:$N$121,SUMIFS(KPI!$K$11:$K$121,KPI!$L$11:$L$121,$G112)))</f>
        <v>тыс.руб.</v>
      </c>
      <c r="K112" s="128"/>
      <c r="L112" s="128"/>
      <c r="M112" s="128"/>
      <c r="N112" s="128"/>
      <c r="O112" s="128"/>
      <c r="P112" s="128"/>
      <c r="Q112" s="128"/>
      <c r="R112" s="131">
        <f t="shared" si="105"/>
        <v>0</v>
      </c>
      <c r="S112" s="128"/>
      <c r="T112" s="128"/>
      <c r="U112" s="131">
        <f>SUMIFS(daily!$198:$198,daily!$9:$9,U$9)</f>
        <v>0</v>
      </c>
      <c r="V112" s="131">
        <f>SUMIFS(daily!$198:$198,daily!$9:$9,V$9)</f>
        <v>7.9580786405131221E-13</v>
      </c>
      <c r="W112" s="131">
        <f>SUMIFS(daily!$198:$198,daily!$9:$9,W$9)</f>
        <v>0</v>
      </c>
      <c r="X112" s="131">
        <f>SUMIFS(daily!$198:$198,daily!$9:$9,X$9)</f>
        <v>0</v>
      </c>
      <c r="Y112" s="131">
        <f>SUMIFS(daily!$198:$198,daily!$9:$9,Y$9)</f>
        <v>0</v>
      </c>
      <c r="Z112" s="131">
        <f>SUMIFS(daily!$198:$198,daily!$9:$9,Z$9)</f>
        <v>0</v>
      </c>
      <c r="AA112" s="131">
        <f>SUMIFS(daily!$198:$198,daily!$9:$9,AA$9)</f>
        <v>0</v>
      </c>
      <c r="AB112" s="131">
        <f>SUMIFS(daily!$198:$198,daily!$9:$9,AB$9)</f>
        <v>0</v>
      </c>
      <c r="AC112" s="131">
        <f>SUMIFS(daily!$198:$198,daily!$9:$9,AC$9)</f>
        <v>0</v>
      </c>
      <c r="AD112" s="131">
        <f>SUMIFS(daily!$198:$198,daily!$9:$9,AD$9)</f>
        <v>0</v>
      </c>
      <c r="AE112" s="131">
        <f>SUMIFS(daily!$198:$198,daily!$9:$9,AE$9)</f>
        <v>0</v>
      </c>
      <c r="AF112" s="131">
        <f>SUMIFS(daily!$198:$198,daily!$9:$9,AF$9)</f>
        <v>0</v>
      </c>
      <c r="AG112" s="128"/>
      <c r="AH112" s="128"/>
    </row>
    <row r="113" spans="1:34" s="38" customFormat="1" ht="10.199999999999999" x14ac:dyDescent="0.2">
      <c r="A113" s="128"/>
      <c r="B113" s="128"/>
      <c r="C113" s="128"/>
      <c r="D113" s="128"/>
      <c r="E113" s="128"/>
      <c r="F113" s="129">
        <v>2</v>
      </c>
      <c r="G113" s="130" t="str">
        <f>KPI!$L$46</f>
        <v>Авансы по аренде помещений</v>
      </c>
      <c r="H113" s="116"/>
      <c r="I113" s="116"/>
      <c r="J113" s="116" t="str">
        <f>IF($G113="","",INDEX(KPI!$N$11:$N$121,SUMIFS(KPI!$K$11:$K$121,KPI!$L$11:$L$121,$G113)))</f>
        <v>тыс.руб.</v>
      </c>
      <c r="K113" s="128"/>
      <c r="L113" s="128"/>
      <c r="M113" s="128"/>
      <c r="N113" s="128"/>
      <c r="O113" s="128"/>
      <c r="P113" s="128"/>
      <c r="Q113" s="128"/>
      <c r="R113" s="131">
        <f t="shared" si="105"/>
        <v>0</v>
      </c>
      <c r="S113" s="128"/>
      <c r="T113" s="128"/>
      <c r="U113" s="131">
        <f>SUMIFS(daily!$206:$206,daily!$9:$9,U$9)</f>
        <v>0</v>
      </c>
      <c r="V113" s="131">
        <f>SUMIFS(daily!$206:$206,daily!$9:$9,V$9)</f>
        <v>0</v>
      </c>
      <c r="W113" s="131">
        <f>SUMIFS(daily!$206:$206,daily!$9:$9,W$9)</f>
        <v>1.0231815394945443E-12</v>
      </c>
      <c r="X113" s="131">
        <f>SUMIFS(daily!$206:$206,daily!$9:$9,X$9)</f>
        <v>1.2505552149377763E-12</v>
      </c>
      <c r="Y113" s="131">
        <f>SUMIFS(daily!$206:$206,daily!$9:$9,Y$9)</f>
        <v>1.9326762412674725E-12</v>
      </c>
      <c r="Z113" s="131">
        <f>SUMIFS(daily!$206:$206,daily!$9:$9,Z$9)</f>
        <v>2.1600499167107046E-12</v>
      </c>
      <c r="AA113" s="131">
        <f>SUMIFS(daily!$206:$206,daily!$9:$9,AA$9)</f>
        <v>2.3874235921539366E-12</v>
      </c>
      <c r="AB113" s="131">
        <f>SUMIFS(daily!$206:$206,daily!$9:$9,AB$9)</f>
        <v>0</v>
      </c>
      <c r="AC113" s="131">
        <f>SUMIFS(daily!$206:$206,daily!$9:$9,AC$9)</f>
        <v>0</v>
      </c>
      <c r="AD113" s="131">
        <f>SUMIFS(daily!$206:$206,daily!$9:$9,AD$9)</f>
        <v>0</v>
      </c>
      <c r="AE113" s="131">
        <f>SUMIFS(daily!$206:$206,daily!$9:$9,AE$9)</f>
        <v>0</v>
      </c>
      <c r="AF113" s="131">
        <f>SUMIFS(daily!$206:$206,daily!$9:$9,AF$9)</f>
        <v>0</v>
      </c>
      <c r="AG113" s="128"/>
      <c r="AH113" s="128"/>
    </row>
    <row r="114" spans="1:34" s="38" customFormat="1" ht="10.199999999999999" x14ac:dyDescent="0.2">
      <c r="A114" s="128"/>
      <c r="B114" s="128"/>
      <c r="C114" s="128"/>
      <c r="D114" s="128"/>
      <c r="E114" s="128"/>
      <c r="F114" s="129">
        <v>2</v>
      </c>
      <c r="G114" s="130" t="str">
        <f>KPI!$L$56</f>
        <v>Авансы по расходам на персонал</v>
      </c>
      <c r="H114" s="116"/>
      <c r="I114" s="116"/>
      <c r="J114" s="116" t="str">
        <f>IF($G114="","",INDEX(KPI!$N$11:$N$121,SUMIFS(KPI!$K$11:$K$121,KPI!$L$11:$L$121,$G114)))</f>
        <v>тыс.руб.</v>
      </c>
      <c r="K114" s="128"/>
      <c r="L114" s="128"/>
      <c r="M114" s="128"/>
      <c r="N114" s="128"/>
      <c r="O114" s="128"/>
      <c r="P114" s="128"/>
      <c r="Q114" s="128"/>
      <c r="R114" s="131">
        <f t="shared" si="105"/>
        <v>0</v>
      </c>
      <c r="S114" s="128"/>
      <c r="T114" s="128"/>
      <c r="U114" s="131">
        <f>SUMIFS(daily!$214:$214,daily!$9:$9,U$9)</f>
        <v>0</v>
      </c>
      <c r="V114" s="131">
        <f>SUMIFS(daily!$214:$214,daily!$9:$9,V$9)</f>
        <v>0</v>
      </c>
      <c r="W114" s="131">
        <f>SUMIFS(daily!$214:$214,daily!$9:$9,W$9)</f>
        <v>0</v>
      </c>
      <c r="X114" s="131">
        <f>SUMIFS(daily!$214:$214,daily!$9:$9,X$9)</f>
        <v>0</v>
      </c>
      <c r="Y114" s="131">
        <f>SUMIFS(daily!$214:$214,daily!$9:$9,Y$9)</f>
        <v>0</v>
      </c>
      <c r="Z114" s="131">
        <f>SUMIFS(daily!$214:$214,daily!$9:$9,Z$9)</f>
        <v>0</v>
      </c>
      <c r="AA114" s="131">
        <f>SUMIFS(daily!$214:$214,daily!$9:$9,AA$9)</f>
        <v>0</v>
      </c>
      <c r="AB114" s="131">
        <f>SUMIFS(daily!$214:$214,daily!$9:$9,AB$9)</f>
        <v>0</v>
      </c>
      <c r="AC114" s="131">
        <f>SUMIFS(daily!$214:$214,daily!$9:$9,AC$9)</f>
        <v>0</v>
      </c>
      <c r="AD114" s="131">
        <f>SUMIFS(daily!$214:$214,daily!$9:$9,AD$9)</f>
        <v>0</v>
      </c>
      <c r="AE114" s="131">
        <f>SUMIFS(daily!$214:$214,daily!$9:$9,AE$9)</f>
        <v>0</v>
      </c>
      <c r="AF114" s="131">
        <f>SUMIFS(daily!$214:$214,daily!$9:$9,AF$9)</f>
        <v>0</v>
      </c>
      <c r="AG114" s="128"/>
      <c r="AH114" s="128"/>
    </row>
    <row r="115" spans="1:34" s="38" customFormat="1" ht="10.199999999999999" x14ac:dyDescent="0.2">
      <c r="A115" s="128"/>
      <c r="B115" s="128"/>
      <c r="C115" s="128"/>
      <c r="D115" s="128"/>
      <c r="E115" s="128"/>
      <c r="F115" s="129">
        <v>2</v>
      </c>
      <c r="G115" s="130" t="str">
        <f>KPI!$L$58</f>
        <v>Авансы по прочим постоянным расходам</v>
      </c>
      <c r="H115" s="116"/>
      <c r="I115" s="116"/>
      <c r="J115" s="116" t="str">
        <f>IF($G115="","",INDEX(KPI!$N$11:$N$121,SUMIFS(KPI!$K$11:$K$121,KPI!$L$11:$L$121,$G115)))</f>
        <v>тыс.руб.</v>
      </c>
      <c r="K115" s="128"/>
      <c r="L115" s="128"/>
      <c r="M115" s="128"/>
      <c r="N115" s="128"/>
      <c r="O115" s="128"/>
      <c r="P115" s="128"/>
      <c r="Q115" s="128"/>
      <c r="R115" s="131">
        <f t="shared" si="105"/>
        <v>0</v>
      </c>
      <c r="S115" s="128"/>
      <c r="T115" s="128"/>
      <c r="U115" s="131">
        <f>SUMIFS(daily!$222:$222,daily!$9:$9,U$9)</f>
        <v>0</v>
      </c>
      <c r="V115" s="131">
        <f>SUMIFS(daily!$222:$222,daily!$9:$9,V$9)</f>
        <v>0</v>
      </c>
      <c r="W115" s="131">
        <f>SUMIFS(daily!$222:$222,daily!$9:$9,W$9)</f>
        <v>0</v>
      </c>
      <c r="X115" s="131">
        <f>SUMIFS(daily!$222:$222,daily!$9:$9,X$9)</f>
        <v>0</v>
      </c>
      <c r="Y115" s="131">
        <f>SUMIFS(daily!$222:$222,daily!$9:$9,Y$9)</f>
        <v>0</v>
      </c>
      <c r="Z115" s="131">
        <f>SUMIFS(daily!$222:$222,daily!$9:$9,Z$9)</f>
        <v>0</v>
      </c>
      <c r="AA115" s="131">
        <f>SUMIFS(daily!$222:$222,daily!$9:$9,AA$9)</f>
        <v>0</v>
      </c>
      <c r="AB115" s="131">
        <f>SUMIFS(daily!$222:$222,daily!$9:$9,AB$9)</f>
        <v>0</v>
      </c>
      <c r="AC115" s="131">
        <f>SUMIFS(daily!$222:$222,daily!$9:$9,AC$9)</f>
        <v>0</v>
      </c>
      <c r="AD115" s="131">
        <f>SUMIFS(daily!$222:$222,daily!$9:$9,AD$9)</f>
        <v>0</v>
      </c>
      <c r="AE115" s="131">
        <f>SUMIFS(daily!$222:$222,daily!$9:$9,AE$9)</f>
        <v>0</v>
      </c>
      <c r="AF115" s="131">
        <f>SUMIFS(daily!$222:$222,daily!$9:$9,AF$9)</f>
        <v>0</v>
      </c>
      <c r="AG115" s="128"/>
      <c r="AH115" s="128"/>
    </row>
    <row r="116" spans="1:34" s="71" customFormat="1" ht="6.6" x14ac:dyDescent="0.15">
      <c r="A116" s="77"/>
      <c r="B116" s="77"/>
      <c r="C116" s="77"/>
      <c r="D116" s="77"/>
      <c r="E116" s="77"/>
      <c r="F116" s="134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8"/>
      <c r="S116" s="77"/>
      <c r="T116" s="77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7"/>
      <c r="AH116" s="77"/>
    </row>
    <row r="117" spans="1:34" x14ac:dyDescent="0.25">
      <c r="A117" s="25"/>
      <c r="B117" s="25"/>
      <c r="C117" s="25"/>
      <c r="D117" s="25"/>
      <c r="E117" s="25"/>
      <c r="F117" s="106"/>
      <c r="G117" s="25"/>
      <c r="H117" s="25"/>
      <c r="I117" s="25"/>
      <c r="J117" s="80"/>
      <c r="K117" s="25"/>
      <c r="L117" s="25"/>
      <c r="M117" s="25"/>
      <c r="N117" s="25"/>
      <c r="O117" s="25"/>
      <c r="P117" s="25"/>
      <c r="Q117" s="25"/>
      <c r="R117" s="75"/>
      <c r="S117" s="25"/>
      <c r="T117" s="25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25"/>
      <c r="AH117" s="25"/>
    </row>
    <row r="118" spans="1:34" s="82" customFormat="1" ht="13.8" x14ac:dyDescent="0.3">
      <c r="A118" s="118"/>
      <c r="B118" s="118"/>
      <c r="C118" s="118"/>
      <c r="D118" s="118"/>
      <c r="E118" s="118"/>
      <c r="F118" s="106">
        <v>0</v>
      </c>
      <c r="G118" s="105" t="str">
        <f>KPI!$L$33</f>
        <v>Пассивы на конец периода</v>
      </c>
      <c r="H118" s="105"/>
      <c r="I118" s="105"/>
      <c r="J118" s="105" t="str">
        <f>IF($G118="","",INDEX(KPI!$N$11:$N$121,SUMIFS(KPI!$K$11:$K$121,KPI!$L$11:$L$121,$G118)))</f>
        <v>тыс.руб.</v>
      </c>
      <c r="K118" s="118"/>
      <c r="L118" s="118"/>
      <c r="M118" s="118"/>
      <c r="N118" s="118"/>
      <c r="O118" s="118"/>
      <c r="P118" s="118"/>
      <c r="Q118" s="118"/>
      <c r="R118" s="119">
        <f t="shared" ref="R118:R121" si="106">AF118</f>
        <v>17211.51718628058</v>
      </c>
      <c r="S118" s="118"/>
      <c r="T118" s="118"/>
      <c r="U118" s="107">
        <f t="shared" ref="U118:AF118" si="107">SUMIFS(U119:U134,$F119:$F134,1)</f>
        <v>15032.22648415374</v>
      </c>
      <c r="V118" s="107">
        <f t="shared" si="107"/>
        <v>14755.142484153739</v>
      </c>
      <c r="W118" s="107">
        <f t="shared" si="107"/>
        <v>14324.167284153744</v>
      </c>
      <c r="X118" s="107">
        <f t="shared" si="107"/>
        <v>14277.974704153745</v>
      </c>
      <c r="Y118" s="107">
        <f t="shared" si="107"/>
        <v>13941.018550800005</v>
      </c>
      <c r="Z118" s="107">
        <f t="shared" si="107"/>
        <v>14128.93329891121</v>
      </c>
      <c r="AA118" s="107">
        <f t="shared" si="107"/>
        <v>15372.16891111443</v>
      </c>
      <c r="AB118" s="107">
        <f t="shared" si="107"/>
        <v>18318.521932741831</v>
      </c>
      <c r="AC118" s="107">
        <f t="shared" si="107"/>
        <v>22563.631773116311</v>
      </c>
      <c r="AD118" s="107">
        <f t="shared" si="107"/>
        <v>22146.991031857586</v>
      </c>
      <c r="AE118" s="107">
        <f t="shared" si="107"/>
        <v>21183.747719030194</v>
      </c>
      <c r="AF118" s="107">
        <f t="shared" si="107"/>
        <v>17211.51718628058</v>
      </c>
      <c r="AG118" s="118"/>
      <c r="AH118" s="118"/>
    </row>
    <row r="119" spans="1:34" s="32" customFormat="1" x14ac:dyDescent="0.25">
      <c r="A119" s="114"/>
      <c r="B119" s="114"/>
      <c r="C119" s="114"/>
      <c r="D119" s="114"/>
      <c r="E119" s="114"/>
      <c r="F119" s="106">
        <v>1</v>
      </c>
      <c r="G119" s="120" t="str">
        <f>KPI!$L$19</f>
        <v>Собственный капитал</v>
      </c>
      <c r="H119" s="115"/>
      <c r="I119" s="115"/>
      <c r="J119" s="116" t="str">
        <f>IF($G119="","",INDEX(KPI!$N$11:$N$121,SUMIFS(KPI!$K$11:$K$121,KPI!$L$11:$L$121,$G119)))</f>
        <v>тыс.руб.</v>
      </c>
      <c r="K119" s="114"/>
      <c r="L119" s="114"/>
      <c r="M119" s="114"/>
      <c r="N119" s="114"/>
      <c r="O119" s="114"/>
      <c r="P119" s="114"/>
      <c r="Q119" s="114"/>
      <c r="R119" s="117">
        <f t="shared" si="106"/>
        <v>11290.196275279735</v>
      </c>
      <c r="S119" s="114"/>
      <c r="T119" s="114"/>
      <c r="U119" s="121">
        <f t="shared" ref="U119:AF119" si="108">U27+U57</f>
        <v>11875.74648415374</v>
      </c>
      <c r="V119" s="121">
        <f t="shared" si="108"/>
        <v>11853.146484153742</v>
      </c>
      <c r="W119" s="121">
        <f t="shared" si="108"/>
        <v>11328.946484153743</v>
      </c>
      <c r="X119" s="121">
        <f t="shared" si="108"/>
        <v>10878.732484153745</v>
      </c>
      <c r="Y119" s="121">
        <f t="shared" si="108"/>
        <v>10518.993253575574</v>
      </c>
      <c r="Z119" s="121">
        <f t="shared" si="108"/>
        <v>10260.430144401524</v>
      </c>
      <c r="AA119" s="121">
        <f t="shared" si="108"/>
        <v>10195.743863171971</v>
      </c>
      <c r="AB119" s="121">
        <f t="shared" si="108"/>
        <v>9848.2027743378731</v>
      </c>
      <c r="AC119" s="121">
        <f t="shared" si="108"/>
        <v>9599.6772487214967</v>
      </c>
      <c r="AD119" s="121">
        <f t="shared" si="108"/>
        <v>9715.9953374342695</v>
      </c>
      <c r="AE119" s="121">
        <f t="shared" si="108"/>
        <v>10229.5084218271</v>
      </c>
      <c r="AF119" s="121">
        <f t="shared" si="108"/>
        <v>11290.196275279735</v>
      </c>
      <c r="AG119" s="114"/>
      <c r="AH119" s="114"/>
    </row>
    <row r="120" spans="1:34" s="7" customFormat="1" x14ac:dyDescent="0.25">
      <c r="A120" s="108"/>
      <c r="B120" s="108"/>
      <c r="C120" s="108"/>
      <c r="D120" s="108"/>
      <c r="E120" s="108"/>
      <c r="F120" s="109">
        <v>1</v>
      </c>
      <c r="G120" s="110" t="str">
        <f>KPI!$L$20</f>
        <v>Кредиторская задолженность</v>
      </c>
      <c r="H120" s="111"/>
      <c r="I120" s="111"/>
      <c r="J120" s="112" t="str">
        <f>IF($G120="","",INDEX(KPI!$N$11:$N$121,SUMIFS(KPI!$K$11:$K$121,KPI!$L$11:$L$121,$G120)))</f>
        <v>тыс.руб.</v>
      </c>
      <c r="K120" s="108"/>
      <c r="L120" s="108"/>
      <c r="M120" s="108"/>
      <c r="N120" s="108"/>
      <c r="O120" s="108"/>
      <c r="P120" s="108"/>
      <c r="Q120" s="108"/>
      <c r="R120" s="75">
        <f t="shared" si="106"/>
        <v>5921.3209110008429</v>
      </c>
      <c r="S120" s="108"/>
      <c r="T120" s="108"/>
      <c r="U120" s="113">
        <f>SUMIFS(U121:U133,$F121:$F133,2)</f>
        <v>3156.4800000000005</v>
      </c>
      <c r="V120" s="113">
        <f t="shared" ref="V120" si="109">SUMIFS(V121:V133,$F121:$F133,2)</f>
        <v>2901.9959999999978</v>
      </c>
      <c r="W120" s="113">
        <f t="shared" ref="W120" si="110">SUMIFS(W121:W133,$F121:$F133,2)</f>
        <v>2995.2208000000014</v>
      </c>
      <c r="X120" s="113">
        <f t="shared" ref="X120" si="111">SUMIFS(X121:X133,$F121:$F133,2)</f>
        <v>3399.242220000001</v>
      </c>
      <c r="Y120" s="113">
        <f t="shared" ref="Y120" si="112">SUMIFS(Y121:Y133,$F121:$F133,2)</f>
        <v>3422.0252972244302</v>
      </c>
      <c r="Z120" s="113">
        <f t="shared" ref="Z120" si="113">SUMIFS(Z121:Z133,$F121:$F133,2)</f>
        <v>3868.5031545096863</v>
      </c>
      <c r="AA120" s="113">
        <f t="shared" ref="AA120" si="114">SUMIFS(AA121:AA133,$F121:$F133,2)</f>
        <v>5176.42504794246</v>
      </c>
      <c r="AB120" s="113">
        <f t="shared" ref="AB120" si="115">SUMIFS(AB121:AB133,$F121:$F133,2)</f>
        <v>8470.319158403956</v>
      </c>
      <c r="AC120" s="113">
        <f t="shared" ref="AC120" si="116">SUMIFS(AC121:AC133,$F121:$F133,2)</f>
        <v>12963.954524394814</v>
      </c>
      <c r="AD120" s="113">
        <f t="shared" ref="AD120" si="117">SUMIFS(AD121:AD133,$F121:$F133,2)</f>
        <v>12430.995694423316</v>
      </c>
      <c r="AE120" s="113">
        <f t="shared" ref="AE120" si="118">SUMIFS(AE121:AE133,$F121:$F133,2)</f>
        <v>10954.239297203092</v>
      </c>
      <c r="AF120" s="113">
        <f t="shared" ref="AF120" si="119">SUMIFS(AF121:AF133,$F121:$F133,2)</f>
        <v>5921.3209110008429</v>
      </c>
      <c r="AG120" s="108"/>
      <c r="AH120" s="108"/>
    </row>
    <row r="121" spans="1:34" s="38" customFormat="1" ht="10.199999999999999" x14ac:dyDescent="0.2">
      <c r="A121" s="128"/>
      <c r="B121" s="128"/>
      <c r="C121" s="128"/>
      <c r="D121" s="128"/>
      <c r="E121" s="128"/>
      <c r="F121" s="129">
        <v>2</v>
      </c>
      <c r="G121" s="130" t="str">
        <f>KPI!$L$21</f>
        <v>Авансы полученные от заказчиков</v>
      </c>
      <c r="H121" s="116"/>
      <c r="I121" s="116"/>
      <c r="J121" s="116" t="str">
        <f>IF($G121="","",INDEX(KPI!$N$11:$N$121,SUMIFS(KPI!$K$11:$K$121,KPI!$L$11:$L$121,$G121)))</f>
        <v>тыс.руб.</v>
      </c>
      <c r="K121" s="128"/>
      <c r="L121" s="128"/>
      <c r="M121" s="128"/>
      <c r="N121" s="128"/>
      <c r="O121" s="128"/>
      <c r="P121" s="128"/>
      <c r="Q121" s="128"/>
      <c r="R121" s="131">
        <f t="shared" si="106"/>
        <v>1306.7999999999993</v>
      </c>
      <c r="S121" s="128"/>
      <c r="T121" s="128"/>
      <c r="U121" s="131">
        <f>SUMIFS(daily!$76:$76,daily!$9:$9,U$9)</f>
        <v>1485</v>
      </c>
      <c r="V121" s="131">
        <f>SUMIFS(daily!$76:$76,daily!$9:$9,V$9)</f>
        <v>900.00000000000011</v>
      </c>
      <c r="W121" s="131">
        <f>SUMIFS(daily!$76:$76,daily!$9:$9,W$9)</f>
        <v>980.10000000000025</v>
      </c>
      <c r="X121" s="131">
        <f>SUMIFS(daily!$76:$76,daily!$9:$9,X$9)</f>
        <v>1176.1200000000006</v>
      </c>
      <c r="Y121" s="131">
        <f>SUMIFS(daily!$76:$76,daily!$9:$9,Y$9)</f>
        <v>1122.6600000000003</v>
      </c>
      <c r="Z121" s="131">
        <f>SUMIFS(daily!$76:$76,daily!$9:$9,Z$9)</f>
        <v>1368.7096499999998</v>
      </c>
      <c r="AA121" s="131">
        <f>SUMIFS(daily!$76:$76,daily!$9:$9,AA$9)</f>
        <v>1144.7389799999999</v>
      </c>
      <c r="AB121" s="131">
        <f>SUMIFS(daily!$76:$76,daily!$9:$9,AB$9)</f>
        <v>1179.0811494</v>
      </c>
      <c r="AC121" s="131">
        <f>SUMIFS(daily!$76:$76,daily!$9:$9,AC$9)</f>
        <v>1698.4383223499997</v>
      </c>
      <c r="AD121" s="131">
        <f>SUMIFS(daily!$76:$76,daily!$9:$9,AD$9)</f>
        <v>2207.9698190549993</v>
      </c>
      <c r="AE121" s="131">
        <f>SUMIFS(daily!$76:$76,daily!$9:$9,AE$9)</f>
        <v>2649.5637828659992</v>
      </c>
      <c r="AF121" s="131">
        <f>SUMIFS(daily!$76:$76,daily!$9:$9,AF$9)</f>
        <v>1306.7999999999993</v>
      </c>
      <c r="AG121" s="128"/>
      <c r="AH121" s="128"/>
    </row>
    <row r="122" spans="1:34" s="38" customFormat="1" ht="10.199999999999999" x14ac:dyDescent="0.2">
      <c r="A122" s="128"/>
      <c r="B122" s="128"/>
      <c r="C122" s="128"/>
      <c r="D122" s="128"/>
      <c r="E122" s="128"/>
      <c r="F122" s="129">
        <v>2</v>
      </c>
      <c r="G122" s="130" t="str">
        <f>KPI!$L$22</f>
        <v>Задолженность перед поставщиками</v>
      </c>
      <c r="H122" s="116"/>
      <c r="I122" s="116"/>
      <c r="J122" s="116" t="str">
        <f>IF($G122="","",INDEX(KPI!$N$11:$N$121,SUMIFS(KPI!$K$11:$K$121,KPI!$L$11:$L$121,$G122)))</f>
        <v>тыс.руб.</v>
      </c>
      <c r="K122" s="128"/>
      <c r="L122" s="128"/>
      <c r="M122" s="128"/>
      <c r="N122" s="128"/>
      <c r="O122" s="128"/>
      <c r="P122" s="128"/>
      <c r="Q122" s="128"/>
      <c r="R122" s="131">
        <f>AF122</f>
        <v>2439.8159927345605</v>
      </c>
      <c r="S122" s="128"/>
      <c r="T122" s="128"/>
      <c r="U122" s="131">
        <f t="shared" ref="U122:AF122" si="120">U30+U59-U76</f>
        <v>1477.0800000000004</v>
      </c>
      <c r="V122" s="131">
        <f t="shared" si="120"/>
        <v>1772.4959999999974</v>
      </c>
      <c r="W122" s="131">
        <f t="shared" si="120"/>
        <v>1861.1208000000024</v>
      </c>
      <c r="X122" s="131">
        <f t="shared" si="120"/>
        <v>2062.7422199999992</v>
      </c>
      <c r="Y122" s="131">
        <f t="shared" si="120"/>
        <v>1897.7228423999968</v>
      </c>
      <c r="Z122" s="131">
        <f t="shared" si="120"/>
        <v>1954.6545276719999</v>
      </c>
      <c r="AA122" s="131">
        <f t="shared" si="120"/>
        <v>2559.6666433799992</v>
      </c>
      <c r="AB122" s="131">
        <f t="shared" si="120"/>
        <v>3327.5666363939981</v>
      </c>
      <c r="AC122" s="131">
        <f t="shared" si="120"/>
        <v>3993.0799636727943</v>
      </c>
      <c r="AD122" s="131">
        <f t="shared" si="120"/>
        <v>1969.4400000000069</v>
      </c>
      <c r="AE122" s="131">
        <f t="shared" si="120"/>
        <v>2461.7999999999984</v>
      </c>
      <c r="AF122" s="131">
        <f t="shared" si="120"/>
        <v>2439.8159927345605</v>
      </c>
      <c r="AG122" s="128"/>
      <c r="AH122" s="128"/>
    </row>
    <row r="123" spans="1:34" s="38" customFormat="1" ht="10.199999999999999" x14ac:dyDescent="0.2">
      <c r="A123" s="128"/>
      <c r="B123" s="128"/>
      <c r="C123" s="128"/>
      <c r="D123" s="128"/>
      <c r="E123" s="128"/>
      <c r="F123" s="129">
        <v>2</v>
      </c>
      <c r="G123" s="130" t="str">
        <f>KPI!$L$34</f>
        <v>КЗ по оплате маркетинговых расходов</v>
      </c>
      <c r="H123" s="116"/>
      <c r="I123" s="116"/>
      <c r="J123" s="116" t="str">
        <f>IF($G123="","",INDEX(KPI!$N$11:$N$121,SUMIFS(KPI!$K$11:$K$121,KPI!$L$11:$L$121,$G123)))</f>
        <v>тыс.руб.</v>
      </c>
      <c r="K123" s="128"/>
      <c r="L123" s="128"/>
      <c r="M123" s="128"/>
      <c r="N123" s="128"/>
      <c r="O123" s="128"/>
      <c r="P123" s="128"/>
      <c r="Q123" s="128"/>
      <c r="R123" s="131">
        <f t="shared" ref="R123:R126" si="121">AF123</f>
        <v>353.27517104880002</v>
      </c>
      <c r="S123" s="128"/>
      <c r="T123" s="128"/>
      <c r="U123" s="131">
        <f t="shared" ref="U123:AF123" si="122">U31+U46-U81</f>
        <v>158.39999999999998</v>
      </c>
      <c r="V123" s="131">
        <f t="shared" si="122"/>
        <v>189</v>
      </c>
      <c r="W123" s="131">
        <f t="shared" si="122"/>
        <v>126</v>
      </c>
      <c r="X123" s="131">
        <f t="shared" si="122"/>
        <v>130.68</v>
      </c>
      <c r="Y123" s="131">
        <f t="shared" si="122"/>
        <v>149.68799999999996</v>
      </c>
      <c r="Z123" s="131">
        <f t="shared" si="122"/>
        <v>164.65679999999992</v>
      </c>
      <c r="AA123" s="131">
        <f t="shared" si="122"/>
        <v>182.49461999999994</v>
      </c>
      <c r="AB123" s="131">
        <f t="shared" si="122"/>
        <v>160.92707399999995</v>
      </c>
      <c r="AC123" s="131">
        <f t="shared" si="122"/>
        <v>172.93190191199994</v>
      </c>
      <c r="AD123" s="131">
        <f t="shared" si="122"/>
        <v>226.45844297999986</v>
      </c>
      <c r="AE123" s="131">
        <f t="shared" si="122"/>
        <v>267.63270534000003</v>
      </c>
      <c r="AF123" s="131">
        <f t="shared" si="122"/>
        <v>353.27517104880002</v>
      </c>
      <c r="AG123" s="128"/>
      <c r="AH123" s="128"/>
    </row>
    <row r="124" spans="1:34" s="38" customFormat="1" ht="10.199999999999999" x14ac:dyDescent="0.2">
      <c r="A124" s="128"/>
      <c r="B124" s="128"/>
      <c r="C124" s="128"/>
      <c r="D124" s="128"/>
      <c r="E124" s="128"/>
      <c r="F124" s="129">
        <v>2</v>
      </c>
      <c r="G124" s="130" t="str">
        <f>KPI!$L$39</f>
        <v>КЗ по оплате расходов логистики</v>
      </c>
      <c r="H124" s="116"/>
      <c r="I124" s="116"/>
      <c r="J124" s="116" t="str">
        <f>IF($G124="","",INDEX(KPI!$N$11:$N$121,SUMIFS(KPI!$K$11:$K$121,KPI!$L$11:$L$121,$G124)))</f>
        <v>тыс.руб.</v>
      </c>
      <c r="K124" s="128"/>
      <c r="L124" s="128"/>
      <c r="M124" s="128"/>
      <c r="N124" s="128"/>
      <c r="O124" s="128"/>
      <c r="P124" s="128"/>
      <c r="Q124" s="128"/>
      <c r="R124" s="131">
        <f t="shared" si="121"/>
        <v>58.879195174800017</v>
      </c>
      <c r="S124" s="128"/>
      <c r="T124" s="128"/>
      <c r="U124" s="131">
        <f t="shared" ref="U124:AF124" si="123">U32+U47-U82</f>
        <v>26.399999999999991</v>
      </c>
      <c r="V124" s="131">
        <f t="shared" si="123"/>
        <v>30</v>
      </c>
      <c r="W124" s="131">
        <f t="shared" si="123"/>
        <v>22</v>
      </c>
      <c r="X124" s="131">
        <f t="shared" si="123"/>
        <v>21.780000000000008</v>
      </c>
      <c r="Y124" s="131">
        <f t="shared" si="123"/>
        <v>23.759999999999998</v>
      </c>
      <c r="Z124" s="131">
        <f t="shared" si="123"/>
        <v>27.442799999999998</v>
      </c>
      <c r="AA124" s="131">
        <f t="shared" si="123"/>
        <v>30.415769999999995</v>
      </c>
      <c r="AB124" s="131">
        <f t="shared" si="123"/>
        <v>25.438644000000004</v>
      </c>
      <c r="AC124" s="131">
        <f t="shared" si="123"/>
        <v>28.821983652000007</v>
      </c>
      <c r="AD124" s="131">
        <f t="shared" si="123"/>
        <v>37.74307383</v>
      </c>
      <c r="AE124" s="131">
        <f t="shared" si="123"/>
        <v>44.605450890000014</v>
      </c>
      <c r="AF124" s="131">
        <f t="shared" si="123"/>
        <v>58.879195174800017</v>
      </c>
      <c r="AG124" s="128"/>
      <c r="AH124" s="128"/>
    </row>
    <row r="125" spans="1:34" s="38" customFormat="1" ht="10.199999999999999" x14ac:dyDescent="0.2">
      <c r="A125" s="128"/>
      <c r="B125" s="128"/>
      <c r="C125" s="128"/>
      <c r="D125" s="128"/>
      <c r="E125" s="128"/>
      <c r="F125" s="129">
        <v>2</v>
      </c>
      <c r="G125" s="130" t="str">
        <f>KPI!$L$40</f>
        <v>КЗ по оплате прочих переменных расходов</v>
      </c>
      <c r="H125" s="116"/>
      <c r="I125" s="116"/>
      <c r="J125" s="116" t="str">
        <f>IF($G125="","",INDEX(KPI!$N$11:$N$121,SUMIFS(KPI!$K$11:$K$121,KPI!$L$11:$L$121,$G125)))</f>
        <v>тыс.руб.</v>
      </c>
      <c r="K125" s="128"/>
      <c r="L125" s="128"/>
      <c r="M125" s="128"/>
      <c r="N125" s="128"/>
      <c r="O125" s="128"/>
      <c r="P125" s="128"/>
      <c r="Q125" s="128"/>
      <c r="R125" s="131">
        <f t="shared" si="121"/>
        <v>18.734289373799989</v>
      </c>
      <c r="S125" s="128"/>
      <c r="T125" s="128"/>
      <c r="U125" s="131">
        <f t="shared" ref="U125:AF125" si="124">U33+U48-U83</f>
        <v>9.5999999999999943</v>
      </c>
      <c r="V125" s="131">
        <f t="shared" si="124"/>
        <v>10.499999999999993</v>
      </c>
      <c r="W125" s="131">
        <f t="shared" si="124"/>
        <v>5.9999999999999929</v>
      </c>
      <c r="X125" s="131">
        <f t="shared" si="124"/>
        <v>7.919999999999991</v>
      </c>
      <c r="Y125" s="131">
        <f t="shared" si="124"/>
        <v>8.3159999999999847</v>
      </c>
      <c r="Z125" s="131">
        <f t="shared" si="124"/>
        <v>8.7317999999999856</v>
      </c>
      <c r="AA125" s="131">
        <f t="shared" si="124"/>
        <v>11.060279999999981</v>
      </c>
      <c r="AB125" s="131">
        <f t="shared" si="124"/>
        <v>8.9035253999999888</v>
      </c>
      <c r="AC125" s="131">
        <f t="shared" si="124"/>
        <v>9.1706311619999923</v>
      </c>
      <c r="AD125" s="131">
        <f t="shared" si="124"/>
        <v>13.724754119999986</v>
      </c>
      <c r="AE125" s="131">
        <f t="shared" si="124"/>
        <v>13.381635266999993</v>
      </c>
      <c r="AF125" s="131">
        <f t="shared" si="124"/>
        <v>18.734289373799989</v>
      </c>
      <c r="AG125" s="128"/>
      <c r="AH125" s="128"/>
    </row>
    <row r="126" spans="1:34" s="38" customFormat="1" ht="10.199999999999999" x14ac:dyDescent="0.2">
      <c r="A126" s="128"/>
      <c r="B126" s="128"/>
      <c r="C126" s="128"/>
      <c r="D126" s="128"/>
      <c r="E126" s="128"/>
      <c r="F126" s="129">
        <v>2</v>
      </c>
      <c r="G126" s="130" t="str">
        <f>KPI!$L$41</f>
        <v>КЗ по оплате ФОТ</v>
      </c>
      <c r="H126" s="116"/>
      <c r="I126" s="116"/>
      <c r="J126" s="116" t="str">
        <f>IF($G126="","",INDEX(KPI!$N$11:$N$121,SUMIFS(KPI!$K$11:$K$121,KPI!$L$11:$L$121,$G126)))</f>
        <v>тыс.руб.</v>
      </c>
      <c r="K126" s="128"/>
      <c r="L126" s="128"/>
      <c r="M126" s="128"/>
      <c r="N126" s="128"/>
      <c r="O126" s="128"/>
      <c r="P126" s="128"/>
      <c r="Q126" s="128"/>
      <c r="R126" s="131">
        <f t="shared" si="121"/>
        <v>-5.4569682106375694E-12</v>
      </c>
      <c r="S126" s="128"/>
      <c r="T126" s="128"/>
      <c r="U126" s="131">
        <f>SUMIFS(daily!$188:$188,daily!$9:$9,U$9)</f>
        <v>0</v>
      </c>
      <c r="V126" s="131">
        <f>SUMIFS(daily!$188:$188,daily!$9:$9,V$9)</f>
        <v>1.1368683772161603E-12</v>
      </c>
      <c r="W126" s="131">
        <f>SUMIFS(daily!$188:$188,daily!$9:$9,W$9)</f>
        <v>-1.8189894035458565E-12</v>
      </c>
      <c r="X126" s="131">
        <f>SUMIFS(daily!$188:$188,daily!$9:$9,X$9)</f>
        <v>0</v>
      </c>
      <c r="Y126" s="131">
        <f>SUMIFS(daily!$188:$188,daily!$9:$9,Y$9)</f>
        <v>-3.637978807091713E-12</v>
      </c>
      <c r="Z126" s="131">
        <f>SUMIFS(daily!$188:$188,daily!$9:$9,Z$9)</f>
        <v>5.4569682106375694E-12</v>
      </c>
      <c r="AA126" s="131">
        <f>SUMIFS(daily!$188:$188,daily!$9:$9,AA$9)</f>
        <v>1.4551915228366852E-11</v>
      </c>
      <c r="AB126" s="131">
        <f>SUMIFS(daily!$188:$188,daily!$9:$9,AB$9)</f>
        <v>1.2732925824820995E-11</v>
      </c>
      <c r="AC126" s="131">
        <f>SUMIFS(daily!$188:$188,daily!$9:$9,AC$9)</f>
        <v>2.1827872842550278E-11</v>
      </c>
      <c r="AD126" s="131">
        <f>SUMIFS(daily!$188:$188,daily!$9:$9,AD$9)</f>
        <v>3.637978807091713E-12</v>
      </c>
      <c r="AE126" s="131">
        <f>SUMIFS(daily!$188:$188,daily!$9:$9,AE$9)</f>
        <v>1.2732925824820995E-11</v>
      </c>
      <c r="AF126" s="131">
        <f>SUMIFS(daily!$188:$188,daily!$9:$9,AF$9)</f>
        <v>-5.4569682106375694E-12</v>
      </c>
      <c r="AG126" s="128"/>
      <c r="AH126" s="128"/>
    </row>
    <row r="127" spans="1:34" s="38" customFormat="1" ht="10.199999999999999" x14ac:dyDescent="0.2">
      <c r="A127" s="128"/>
      <c r="B127" s="128"/>
      <c r="C127" s="128"/>
      <c r="D127" s="128"/>
      <c r="E127" s="128"/>
      <c r="F127" s="129">
        <v>2</v>
      </c>
      <c r="G127" s="130" t="str">
        <f>KPI!$L$43</f>
        <v>КЗ перед соц. фондами</v>
      </c>
      <c r="H127" s="116"/>
      <c r="I127" s="116"/>
      <c r="J127" s="116" t="str">
        <f>IF($G127="","",INDEX(KPI!$N$11:$N$121,SUMIFS(KPI!$K$11:$K$121,KPI!$L$11:$L$121,$G127)))</f>
        <v>тыс.руб.</v>
      </c>
      <c r="K127" s="128"/>
      <c r="L127" s="128"/>
      <c r="M127" s="128"/>
      <c r="N127" s="128"/>
      <c r="O127" s="128"/>
      <c r="P127" s="128"/>
      <c r="Q127" s="128"/>
      <c r="R127" s="131">
        <f t="shared" ref="R127" si="125">AF127</f>
        <v>1.4097167877480388E-11</v>
      </c>
      <c r="S127" s="128"/>
      <c r="T127" s="128"/>
      <c r="U127" s="131">
        <f>SUMIFS(daily!$196:$196,daily!$9:$9,U$9)</f>
        <v>0</v>
      </c>
      <c r="V127" s="131">
        <f>SUMIFS(daily!$196:$196,daily!$9:$9,V$9)</f>
        <v>0</v>
      </c>
      <c r="W127" s="131">
        <f>SUMIFS(daily!$196:$196,daily!$9:$9,W$9)</f>
        <v>5.6843418860808015E-13</v>
      </c>
      <c r="X127" s="131">
        <f>SUMIFS(daily!$196:$196,daily!$9:$9,X$9)</f>
        <v>6.8212102632969618E-13</v>
      </c>
      <c r="Y127" s="131">
        <f>SUMIFS(daily!$196:$196,daily!$9:$9,Y$9)</f>
        <v>2.0463630789890885E-12</v>
      </c>
      <c r="Z127" s="131">
        <f>SUMIFS(daily!$196:$196,daily!$9:$9,Z$9)</f>
        <v>4.7748471843078732E-12</v>
      </c>
      <c r="AA127" s="131">
        <f>SUMIFS(daily!$196:$196,daily!$9:$9,AA$9)</f>
        <v>8.1854523159563541E-12</v>
      </c>
      <c r="AB127" s="131">
        <f>SUMIFS(daily!$196:$196,daily!$9:$9,AB$9)</f>
        <v>8.1854523159563541E-12</v>
      </c>
      <c r="AC127" s="131">
        <f>SUMIFS(daily!$196:$196,daily!$9:$9,AC$9)</f>
        <v>1.1368683772161603E-11</v>
      </c>
      <c r="AD127" s="131">
        <f>SUMIFS(daily!$196:$196,daily!$9:$9,AD$9)</f>
        <v>1.2278178473934531E-11</v>
      </c>
      <c r="AE127" s="131">
        <f>SUMIFS(daily!$196:$196,daily!$9:$9,AE$9)</f>
        <v>1.3187673175707459E-11</v>
      </c>
      <c r="AF127" s="131">
        <f>SUMIFS(daily!$196:$196,daily!$9:$9,AF$9)</f>
        <v>1.4097167877480388E-11</v>
      </c>
      <c r="AG127" s="128"/>
      <c r="AH127" s="128"/>
    </row>
    <row r="128" spans="1:34" s="38" customFormat="1" ht="10.199999999999999" x14ac:dyDescent="0.2">
      <c r="A128" s="128"/>
      <c r="B128" s="128"/>
      <c r="C128" s="128"/>
      <c r="D128" s="128"/>
      <c r="E128" s="128"/>
      <c r="F128" s="129">
        <v>2</v>
      </c>
      <c r="G128" s="130" t="str">
        <f>KPI!$L$45</f>
        <v>КЗ по аренде помещений</v>
      </c>
      <c r="H128" s="116"/>
      <c r="I128" s="116"/>
      <c r="J128" s="116" t="str">
        <f>IF($G128="","",INDEX(KPI!$N$11:$N$121,SUMIFS(KPI!$K$11:$K$121,KPI!$L$11:$L$121,$G128)))</f>
        <v>тыс.руб.</v>
      </c>
      <c r="K128" s="128"/>
      <c r="L128" s="128"/>
      <c r="M128" s="128"/>
      <c r="N128" s="128"/>
      <c r="O128" s="128"/>
      <c r="P128" s="128"/>
      <c r="Q128" s="128"/>
      <c r="R128" s="131">
        <f t="shared" ref="R128:R129" si="126">AF128</f>
        <v>2.0463630789890885E-12</v>
      </c>
      <c r="S128" s="128"/>
      <c r="T128" s="128"/>
      <c r="U128" s="131">
        <f>SUMIFS(daily!$204:$204,daily!$9:$9,U$9)</f>
        <v>-1.1368683772161603E-13</v>
      </c>
      <c r="V128" s="131">
        <f>SUMIFS(daily!$204:$204,daily!$9:$9,V$9)</f>
        <v>-3.4106051316484809E-13</v>
      </c>
      <c r="W128" s="131">
        <f>SUMIFS(daily!$204:$204,daily!$9:$9,W$9)</f>
        <v>0</v>
      </c>
      <c r="X128" s="131">
        <f>SUMIFS(daily!$204:$204,daily!$9:$9,X$9)</f>
        <v>0</v>
      </c>
      <c r="Y128" s="131">
        <f>SUMIFS(daily!$204:$204,daily!$9:$9,Y$9)</f>
        <v>0</v>
      </c>
      <c r="Z128" s="131">
        <f>SUMIFS(daily!$204:$204,daily!$9:$9,Z$9)</f>
        <v>0</v>
      </c>
      <c r="AA128" s="131">
        <f>SUMIFS(daily!$204:$204,daily!$9:$9,AA$9)</f>
        <v>0</v>
      </c>
      <c r="AB128" s="131">
        <f>SUMIFS(daily!$204:$204,daily!$9:$9,AB$9)</f>
        <v>-2.9558577807620168E-12</v>
      </c>
      <c r="AC128" s="131">
        <f>SUMIFS(daily!$204:$204,daily!$9:$9,AC$9)</f>
        <v>-3.1832314562052488E-12</v>
      </c>
      <c r="AD128" s="131">
        <f>SUMIFS(daily!$204:$204,daily!$9:$9,AD$9)</f>
        <v>-4.5474735088646412E-13</v>
      </c>
      <c r="AE128" s="131">
        <f>SUMIFS(daily!$204:$204,daily!$9:$9,AE$9)</f>
        <v>-6.8212102632969618E-13</v>
      </c>
      <c r="AF128" s="131">
        <f>SUMIFS(daily!$204:$204,daily!$9:$9,AF$9)</f>
        <v>2.0463630789890885E-12</v>
      </c>
      <c r="AG128" s="128"/>
      <c r="AH128" s="128"/>
    </row>
    <row r="129" spans="1:34" s="38" customFormat="1" ht="10.199999999999999" x14ac:dyDescent="0.2">
      <c r="A129" s="128"/>
      <c r="B129" s="128"/>
      <c r="C129" s="128"/>
      <c r="D129" s="128"/>
      <c r="E129" s="128"/>
      <c r="F129" s="129">
        <v>2</v>
      </c>
      <c r="G129" s="130" t="str">
        <f>KPI!$L$55</f>
        <v>КЗ по расходам на персонал</v>
      </c>
      <c r="H129" s="116"/>
      <c r="I129" s="116"/>
      <c r="J129" s="116" t="str">
        <f>IF($G129="","",INDEX(KPI!$N$11:$N$121,SUMIFS(KPI!$K$11:$K$121,KPI!$L$11:$L$121,$G129)))</f>
        <v>тыс.руб.</v>
      </c>
      <c r="K129" s="128"/>
      <c r="L129" s="128"/>
      <c r="M129" s="128"/>
      <c r="N129" s="128"/>
      <c r="O129" s="128"/>
      <c r="P129" s="128"/>
      <c r="Q129" s="128"/>
      <c r="R129" s="131">
        <f t="shared" si="126"/>
        <v>0</v>
      </c>
      <c r="S129" s="128"/>
      <c r="T129" s="128"/>
      <c r="U129" s="131">
        <f>SUMIFS(daily!$212:$212,daily!$9:$9,U$9)</f>
        <v>0</v>
      </c>
      <c r="V129" s="131">
        <f>SUMIFS(daily!$212:$212,daily!$9:$9,V$9)</f>
        <v>0</v>
      </c>
      <c r="W129" s="131">
        <f>SUMIFS(daily!$212:$212,daily!$9:$9,W$9)</f>
        <v>0</v>
      </c>
      <c r="X129" s="131">
        <f>SUMIFS(daily!$212:$212,daily!$9:$9,X$9)</f>
        <v>0</v>
      </c>
      <c r="Y129" s="131">
        <f>SUMIFS(daily!$212:$212,daily!$9:$9,Y$9)</f>
        <v>0</v>
      </c>
      <c r="Z129" s="131">
        <f>SUMIFS(daily!$212:$212,daily!$9:$9,Z$9)</f>
        <v>0</v>
      </c>
      <c r="AA129" s="131">
        <f>SUMIFS(daily!$212:$212,daily!$9:$9,AA$9)</f>
        <v>0</v>
      </c>
      <c r="AB129" s="131">
        <f>SUMIFS(daily!$212:$212,daily!$9:$9,AB$9)</f>
        <v>0</v>
      </c>
      <c r="AC129" s="131">
        <f>SUMIFS(daily!$212:$212,daily!$9:$9,AC$9)</f>
        <v>0</v>
      </c>
      <c r="AD129" s="131">
        <f>SUMIFS(daily!$212:$212,daily!$9:$9,AD$9)</f>
        <v>0</v>
      </c>
      <c r="AE129" s="131">
        <f>SUMIFS(daily!$212:$212,daily!$9:$9,AE$9)</f>
        <v>0</v>
      </c>
      <c r="AF129" s="131">
        <f>SUMIFS(daily!$212:$212,daily!$9:$9,AF$9)</f>
        <v>0</v>
      </c>
      <c r="AG129" s="128"/>
      <c r="AH129" s="128"/>
    </row>
    <row r="130" spans="1:34" s="38" customFormat="1" ht="10.199999999999999" x14ac:dyDescent="0.2">
      <c r="A130" s="128"/>
      <c r="B130" s="128"/>
      <c r="C130" s="128"/>
      <c r="D130" s="128"/>
      <c r="E130" s="128"/>
      <c r="F130" s="129">
        <v>2</v>
      </c>
      <c r="G130" s="130" t="str">
        <f>KPI!$L$57</f>
        <v>КЗ по прочим постоянным расходам</v>
      </c>
      <c r="H130" s="116"/>
      <c r="I130" s="116"/>
      <c r="J130" s="116" t="str">
        <f>IF($G130="","",INDEX(KPI!$N$11:$N$121,SUMIFS(KPI!$K$11:$K$121,KPI!$L$11:$L$121,$G130)))</f>
        <v>тыс.руб.</v>
      </c>
      <c r="K130" s="128"/>
      <c r="L130" s="128"/>
      <c r="M130" s="128"/>
      <c r="N130" s="128"/>
      <c r="O130" s="128"/>
      <c r="P130" s="128"/>
      <c r="Q130" s="128"/>
      <c r="R130" s="131">
        <f t="shared" ref="R130" si="127">AF130</f>
        <v>0</v>
      </c>
      <c r="S130" s="128"/>
      <c r="T130" s="128"/>
      <c r="U130" s="131">
        <f>SUMIFS(daily!$220:$220,daily!$9:$9,U$9)</f>
        <v>0</v>
      </c>
      <c r="V130" s="131">
        <f>SUMIFS(daily!$220:$220,daily!$9:$9,V$9)</f>
        <v>0</v>
      </c>
      <c r="W130" s="131">
        <f>SUMIFS(daily!$220:$220,daily!$9:$9,W$9)</f>
        <v>0</v>
      </c>
      <c r="X130" s="131">
        <f>SUMIFS(daily!$220:$220,daily!$9:$9,X$9)</f>
        <v>0</v>
      </c>
      <c r="Y130" s="131">
        <f>SUMIFS(daily!$220:$220,daily!$9:$9,Y$9)</f>
        <v>0</v>
      </c>
      <c r="Z130" s="131">
        <f>SUMIFS(daily!$220:$220,daily!$9:$9,Z$9)</f>
        <v>0</v>
      </c>
      <c r="AA130" s="131">
        <f>SUMIFS(daily!$220:$220,daily!$9:$9,AA$9)</f>
        <v>0</v>
      </c>
      <c r="AB130" s="131">
        <f>SUMIFS(daily!$220:$220,daily!$9:$9,AB$9)</f>
        <v>0</v>
      </c>
      <c r="AC130" s="131">
        <f>SUMIFS(daily!$220:$220,daily!$9:$9,AC$9)</f>
        <v>0</v>
      </c>
      <c r="AD130" s="131">
        <f>SUMIFS(daily!$220:$220,daily!$9:$9,AD$9)</f>
        <v>0</v>
      </c>
      <c r="AE130" s="131">
        <f>SUMIFS(daily!$220:$220,daily!$9:$9,AE$9)</f>
        <v>0</v>
      </c>
      <c r="AF130" s="131">
        <f>SUMIFS(daily!$220:$220,daily!$9:$9,AF$9)</f>
        <v>0</v>
      </c>
      <c r="AG130" s="128"/>
      <c r="AH130" s="128"/>
    </row>
    <row r="131" spans="1:34" s="38" customFormat="1" ht="10.199999999999999" x14ac:dyDescent="0.2">
      <c r="A131" s="128"/>
      <c r="B131" s="128"/>
      <c r="C131" s="128"/>
      <c r="D131" s="128"/>
      <c r="E131" s="128"/>
      <c r="F131" s="129">
        <v>2</v>
      </c>
      <c r="G131" s="130" t="str">
        <f>KPI!$L$53</f>
        <v>КЗ по кредитам и займам</v>
      </c>
      <c r="H131" s="116"/>
      <c r="I131" s="116"/>
      <c r="J131" s="116" t="str">
        <f>IF($G131="","",INDEX(KPI!$N$11:$N$121,SUMIFS(KPI!$K$11:$K$121,KPI!$L$11:$L$121,$G131)))</f>
        <v>тыс.руб.</v>
      </c>
      <c r="K131" s="128"/>
      <c r="L131" s="128"/>
      <c r="M131" s="128"/>
      <c r="N131" s="128"/>
      <c r="O131" s="128"/>
      <c r="P131" s="128"/>
      <c r="Q131" s="128"/>
      <c r="R131" s="131">
        <f t="shared" ref="R131" si="128">AF131</f>
        <v>1743.8162626688736</v>
      </c>
      <c r="S131" s="128"/>
      <c r="T131" s="128"/>
      <c r="U131" s="131">
        <f>SUMIFS(daily!$240:$240,daily!$9:$9,U$9)</f>
        <v>0</v>
      </c>
      <c r="V131" s="131">
        <f>SUMIFS(daily!$240:$240,daily!$9:$9,V$9)</f>
        <v>0</v>
      </c>
      <c r="W131" s="131">
        <f>SUMIFS(daily!$240:$240,daily!$9:$9,W$9)</f>
        <v>0</v>
      </c>
      <c r="X131" s="131">
        <f>SUMIFS(daily!$240:$240,daily!$9:$9,X$9)</f>
        <v>0</v>
      </c>
      <c r="Y131" s="131">
        <f>SUMIFS(daily!$240:$240,daily!$9:$9,Y$9)</f>
        <v>219.73720422707879</v>
      </c>
      <c r="Z131" s="131">
        <f>SUMIFS(daily!$240:$240,daily!$9:$9,Z$9)</f>
        <v>344.30757683767678</v>
      </c>
      <c r="AA131" s="131">
        <f>SUMIFS(daily!$240:$240,daily!$9:$9,AA$9)</f>
        <v>1246.614748097702</v>
      </c>
      <c r="AB131" s="131">
        <f>SUMIFS(daily!$240:$240,daily!$9:$9,AB$9)</f>
        <v>3761.4409088323137</v>
      </c>
      <c r="AC131" s="131">
        <f>SUMIFS(daily!$240:$240,daily!$9:$9,AC$9)</f>
        <v>7058.6188450701402</v>
      </c>
      <c r="AD131" s="131">
        <f>SUMIFS(daily!$240:$240,daily!$9:$9,AD$9)</f>
        <v>7975.6596044382941</v>
      </c>
      <c r="AE131" s="131">
        <f>SUMIFS(daily!$240:$240,daily!$9:$9,AE$9)</f>
        <v>5510.5261603849067</v>
      </c>
      <c r="AF131" s="131">
        <f>SUMIFS(daily!$240:$240,daily!$9:$9,AF$9)</f>
        <v>1743.8162626688736</v>
      </c>
      <c r="AG131" s="128"/>
      <c r="AH131" s="128"/>
    </row>
    <row r="132" spans="1:34" s="38" customFormat="1" ht="10.199999999999999" x14ac:dyDescent="0.2">
      <c r="A132" s="128"/>
      <c r="B132" s="128"/>
      <c r="C132" s="128"/>
      <c r="D132" s="128"/>
      <c r="E132" s="128"/>
      <c r="F132" s="129">
        <v>2</v>
      </c>
      <c r="G132" s="130" t="str">
        <f>KPI!$L$54</f>
        <v>КЗ по %-там по кредитам и займам</v>
      </c>
      <c r="H132" s="116"/>
      <c r="I132" s="116"/>
      <c r="J132" s="116" t="str">
        <f>IF($G132="","",INDEX(KPI!$N$11:$N$121,SUMIFS(KPI!$K$11:$K$121,KPI!$L$11:$L$121,$G132)))</f>
        <v>тыс.руб.</v>
      </c>
      <c r="K132" s="128"/>
      <c r="L132" s="128"/>
      <c r="M132" s="128"/>
      <c r="N132" s="128"/>
      <c r="O132" s="128"/>
      <c r="P132" s="128"/>
      <c r="Q132" s="128"/>
      <c r="R132" s="131">
        <f t="shared" ref="R132" si="129">AF132</f>
        <v>0</v>
      </c>
      <c r="S132" s="128"/>
      <c r="T132" s="128"/>
      <c r="U132" s="131">
        <f>SUMIFS(daily!$248:$248,daily!$9:$9,U$9)</f>
        <v>0</v>
      </c>
      <c r="V132" s="131">
        <f>SUMIFS(daily!$248:$248,daily!$9:$9,V$9)</f>
        <v>0</v>
      </c>
      <c r="W132" s="131">
        <f>SUMIFS(daily!$248:$248,daily!$9:$9,W$9)</f>
        <v>0</v>
      </c>
      <c r="X132" s="131">
        <f>SUMIFS(daily!$248:$248,daily!$9:$9,X$9)</f>
        <v>0</v>
      </c>
      <c r="Y132" s="131">
        <f>SUMIFS(daily!$248:$248,daily!$9:$9,Y$9)</f>
        <v>0.14125059735552914</v>
      </c>
      <c r="Z132" s="131">
        <f>SUMIFS(daily!$248:$248,daily!$9:$9,Z$9)</f>
        <v>0</v>
      </c>
      <c r="AA132" s="131">
        <f>SUMIFS(daily!$248:$248,daily!$9:$9,AA$9)</f>
        <v>1.4340064647362798</v>
      </c>
      <c r="AB132" s="131">
        <f>SUMIFS(daily!$248:$248,daily!$9:$9,AB$9)</f>
        <v>6.9612203776263328</v>
      </c>
      <c r="AC132" s="131">
        <f>SUMIFS(daily!$248:$248,daily!$9:$9,AC$9)</f>
        <v>2.892876575848419</v>
      </c>
      <c r="AD132" s="131">
        <f>SUMIFS(daily!$248:$248,daily!$9:$9,AD$9)</f>
        <v>0</v>
      </c>
      <c r="AE132" s="131">
        <f>SUMIFS(daily!$248:$248,daily!$9:$9,AE$9)</f>
        <v>6.7295624551650803</v>
      </c>
      <c r="AF132" s="131">
        <f>SUMIFS(daily!$248:$248,daily!$9:$9,AF$9)</f>
        <v>0</v>
      </c>
      <c r="AG132" s="128"/>
      <c r="AH132" s="128"/>
    </row>
    <row r="133" spans="1:34" s="71" customFormat="1" ht="6.6" x14ac:dyDescent="0.15">
      <c r="A133" s="77"/>
      <c r="B133" s="77"/>
      <c r="C133" s="77"/>
      <c r="D133" s="77"/>
      <c r="E133" s="77"/>
      <c r="F133" s="134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8"/>
      <c r="S133" s="77"/>
      <c r="T133" s="77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7"/>
      <c r="AH133" s="77"/>
    </row>
    <row r="134" spans="1:34" x14ac:dyDescent="0.25">
      <c r="A134" s="25"/>
      <c r="B134" s="25"/>
      <c r="C134" s="25"/>
      <c r="D134" s="25"/>
      <c r="E134" s="25"/>
      <c r="F134" s="106"/>
      <c r="G134" s="25"/>
      <c r="H134" s="25"/>
      <c r="I134" s="25"/>
      <c r="J134" s="80"/>
      <c r="K134" s="25"/>
      <c r="L134" s="25"/>
      <c r="M134" s="25"/>
      <c r="N134" s="25"/>
      <c r="O134" s="25"/>
      <c r="P134" s="25"/>
      <c r="Q134" s="25"/>
      <c r="R134" s="75"/>
      <c r="S134" s="25"/>
      <c r="T134" s="25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25"/>
      <c r="AH134" s="25"/>
    </row>
    <row r="135" spans="1:34" x14ac:dyDescent="0.25">
      <c r="A135" s="1"/>
      <c r="B135" s="1"/>
      <c r="C135" s="1"/>
      <c r="D135" s="1"/>
      <c r="E135" s="1"/>
      <c r="F135" s="99"/>
      <c r="G135" s="1"/>
      <c r="H135" s="1"/>
      <c r="I135" s="1"/>
      <c r="J135" s="18"/>
      <c r="K135" s="1"/>
      <c r="L135" s="1"/>
      <c r="M135" s="1"/>
      <c r="N135" s="1"/>
      <c r="O135" s="1"/>
      <c r="P135" s="1"/>
      <c r="Q135" s="1"/>
      <c r="R135" s="27"/>
      <c r="S135" s="1"/>
      <c r="T135" s="1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1"/>
      <c r="AH135" s="1"/>
    </row>
    <row r="136" spans="1:34" x14ac:dyDescent="0.25">
      <c r="A136" s="1"/>
      <c r="B136" s="1"/>
      <c r="C136" s="1"/>
      <c r="D136" s="1"/>
      <c r="E136" s="1"/>
      <c r="F136" s="99"/>
      <c r="G136" s="1"/>
      <c r="H136" s="1"/>
      <c r="I136" s="1"/>
      <c r="J136" s="18"/>
      <c r="K136" s="1"/>
      <c r="L136" s="1"/>
      <c r="M136" s="1"/>
      <c r="N136" s="1"/>
      <c r="O136" s="1"/>
      <c r="P136" s="1"/>
      <c r="Q136" s="1"/>
      <c r="R136" s="27"/>
      <c r="S136" s="1"/>
      <c r="T136" s="1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1"/>
      <c r="AH136" s="1"/>
    </row>
    <row r="137" spans="1:34" x14ac:dyDescent="0.25">
      <c r="A137" s="1"/>
      <c r="B137" s="1"/>
      <c r="C137" s="1"/>
      <c r="D137" s="1"/>
      <c r="E137" s="1"/>
      <c r="F137" s="99"/>
      <c r="G137" s="1"/>
      <c r="H137" s="1"/>
      <c r="I137" s="1"/>
      <c r="J137" s="18"/>
      <c r="K137" s="1"/>
      <c r="L137" s="1"/>
      <c r="M137" s="1"/>
      <c r="N137" s="1"/>
      <c r="O137" s="1"/>
      <c r="P137" s="1"/>
      <c r="Q137" s="1"/>
      <c r="R137" s="27"/>
      <c r="S137" s="1"/>
      <c r="T137" s="1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1"/>
      <c r="AH137" s="1"/>
    </row>
    <row r="138" spans="1:34" x14ac:dyDescent="0.25">
      <c r="A138" s="1"/>
      <c r="B138" s="1"/>
      <c r="C138" s="1"/>
      <c r="D138" s="1"/>
      <c r="E138" s="1"/>
      <c r="F138" s="99"/>
      <c r="G138" s="1"/>
      <c r="H138" s="1"/>
      <c r="I138" s="1"/>
      <c r="J138" s="18"/>
      <c r="K138" s="1"/>
      <c r="L138" s="1"/>
      <c r="M138" s="1"/>
      <c r="N138" s="1"/>
      <c r="O138" s="1"/>
      <c r="P138" s="1"/>
      <c r="Q138" s="1"/>
      <c r="R138" s="27"/>
      <c r="S138" s="1"/>
      <c r="T138" s="1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1"/>
      <c r="AH138" s="1"/>
    </row>
    <row r="139" spans="1:34" x14ac:dyDescent="0.25">
      <c r="A139" s="1"/>
      <c r="B139" s="1"/>
      <c r="C139" s="1"/>
      <c r="D139" s="1"/>
      <c r="E139" s="1"/>
      <c r="F139" s="99"/>
      <c r="G139" s="1"/>
      <c r="H139" s="1"/>
      <c r="I139" s="1"/>
      <c r="J139" s="18"/>
      <c r="K139" s="1"/>
      <c r="L139" s="1"/>
      <c r="M139" s="1"/>
      <c r="N139" s="1"/>
      <c r="O139" s="1"/>
      <c r="P139" s="1"/>
      <c r="Q139" s="1"/>
      <c r="R139" s="27"/>
      <c r="S139" s="1"/>
      <c r="T139" s="1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1"/>
      <c r="AH139" s="1"/>
    </row>
    <row r="140" spans="1:34" x14ac:dyDescent="0.25">
      <c r="A140" s="1"/>
      <c r="B140" s="1"/>
      <c r="C140" s="1"/>
      <c r="D140" s="1"/>
      <c r="E140" s="1"/>
      <c r="F140" s="99"/>
      <c r="G140" s="1"/>
      <c r="H140" s="1"/>
      <c r="I140" s="1"/>
      <c r="J140" s="18"/>
      <c r="K140" s="1"/>
      <c r="L140" s="1"/>
      <c r="M140" s="1"/>
      <c r="N140" s="1"/>
      <c r="O140" s="1"/>
      <c r="P140" s="1"/>
      <c r="Q140" s="1"/>
      <c r="R140" s="27"/>
      <c r="S140" s="1"/>
      <c r="T140" s="1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1"/>
      <c r="AH140" s="1"/>
    </row>
    <row r="141" spans="1:34" x14ac:dyDescent="0.25">
      <c r="A141" s="1"/>
      <c r="B141" s="1"/>
      <c r="C141" s="1"/>
      <c r="D141" s="1"/>
      <c r="E141" s="1"/>
      <c r="F141" s="99"/>
      <c r="G141" s="1"/>
      <c r="H141" s="1"/>
      <c r="I141" s="1"/>
      <c r="J141" s="18"/>
      <c r="K141" s="1"/>
      <c r="L141" s="1"/>
      <c r="M141" s="1"/>
      <c r="N141" s="1"/>
      <c r="O141" s="1"/>
      <c r="P141" s="1"/>
      <c r="Q141" s="1"/>
      <c r="R141" s="27"/>
      <c r="S141" s="1"/>
      <c r="T141" s="1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1"/>
      <c r="AH141" s="1"/>
    </row>
    <row r="142" spans="1:34" x14ac:dyDescent="0.25">
      <c r="A142" s="1"/>
      <c r="B142" s="1"/>
      <c r="C142" s="1"/>
      <c r="D142" s="1"/>
      <c r="E142" s="1"/>
      <c r="F142" s="99"/>
      <c r="G142" s="1"/>
      <c r="H142" s="1"/>
      <c r="I142" s="1"/>
      <c r="J142" s="18"/>
      <c r="K142" s="1"/>
      <c r="L142" s="1"/>
      <c r="M142" s="1"/>
      <c r="N142" s="1"/>
      <c r="O142" s="1"/>
      <c r="P142" s="1"/>
      <c r="Q142" s="1"/>
      <c r="R142" s="27"/>
      <c r="S142" s="1"/>
      <c r="T142" s="1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1"/>
      <c r="AH142" s="1"/>
    </row>
    <row r="143" spans="1:34" x14ac:dyDescent="0.25">
      <c r="A143" s="1"/>
      <c r="B143" s="1"/>
      <c r="C143" s="1"/>
      <c r="D143" s="1"/>
      <c r="E143" s="1"/>
      <c r="F143" s="99"/>
      <c r="G143" s="1"/>
      <c r="H143" s="1"/>
      <c r="I143" s="1"/>
      <c r="J143" s="18"/>
      <c r="K143" s="1"/>
      <c r="L143" s="1"/>
      <c r="M143" s="1"/>
      <c r="N143" s="1"/>
      <c r="O143" s="1"/>
      <c r="P143" s="1"/>
      <c r="Q143" s="1"/>
      <c r="R143" s="27"/>
      <c r="S143" s="1"/>
      <c r="T143" s="1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1"/>
      <c r="AH143" s="1"/>
    </row>
    <row r="144" spans="1:34" x14ac:dyDescent="0.25">
      <c r="A144" s="1"/>
      <c r="B144" s="1"/>
      <c r="C144" s="1"/>
      <c r="D144" s="1"/>
      <c r="E144" s="1"/>
      <c r="F144" s="99"/>
      <c r="G144" s="1"/>
      <c r="H144" s="1"/>
      <c r="I144" s="1"/>
      <c r="J144" s="18"/>
      <c r="K144" s="1"/>
      <c r="L144" s="1"/>
      <c r="M144" s="1"/>
      <c r="N144" s="1"/>
      <c r="O144" s="1"/>
      <c r="P144" s="1"/>
      <c r="Q144" s="1"/>
      <c r="R144" s="27"/>
      <c r="S144" s="1"/>
      <c r="T144" s="1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1"/>
      <c r="AH144" s="1"/>
    </row>
    <row r="145" spans="1:34" x14ac:dyDescent="0.25">
      <c r="A145" s="1"/>
      <c r="B145" s="1"/>
      <c r="C145" s="1"/>
      <c r="D145" s="1"/>
      <c r="E145" s="1"/>
      <c r="F145" s="99"/>
      <c r="G145" s="1"/>
      <c r="H145" s="1"/>
      <c r="I145" s="1"/>
      <c r="J145" s="18"/>
      <c r="K145" s="1"/>
      <c r="L145" s="1"/>
      <c r="M145" s="1"/>
      <c r="N145" s="1"/>
      <c r="O145" s="1"/>
      <c r="P145" s="1"/>
      <c r="Q145" s="1"/>
      <c r="R145" s="27"/>
      <c r="S145" s="1"/>
      <c r="T145" s="1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1"/>
      <c r="AH145" s="1"/>
    </row>
    <row r="146" spans="1:34" x14ac:dyDescent="0.25">
      <c r="A146" s="1"/>
      <c r="B146" s="1"/>
      <c r="C146" s="1"/>
      <c r="D146" s="1"/>
      <c r="E146" s="1"/>
      <c r="F146" s="99"/>
      <c r="G146" s="1"/>
      <c r="H146" s="1"/>
      <c r="I146" s="1"/>
      <c r="J146" s="18"/>
      <c r="K146" s="1"/>
      <c r="L146" s="1"/>
      <c r="M146" s="1"/>
      <c r="N146" s="1"/>
      <c r="O146" s="1"/>
      <c r="P146" s="1"/>
      <c r="Q146" s="1"/>
      <c r="R146" s="27"/>
      <c r="S146" s="1"/>
      <c r="T146" s="1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1"/>
      <c r="AH146" s="1"/>
    </row>
    <row r="147" spans="1:34" x14ac:dyDescent="0.25">
      <c r="A147" s="1"/>
      <c r="B147" s="1"/>
      <c r="C147" s="1"/>
      <c r="D147" s="1"/>
      <c r="E147" s="1"/>
      <c r="F147" s="99"/>
      <c r="G147" s="1"/>
      <c r="H147" s="1"/>
      <c r="I147" s="1"/>
      <c r="J147" s="18"/>
      <c r="K147" s="1"/>
      <c r="L147" s="1"/>
      <c r="M147" s="1"/>
      <c r="N147" s="1"/>
      <c r="O147" s="1"/>
      <c r="P147" s="1"/>
      <c r="Q147" s="1"/>
      <c r="R147" s="27"/>
      <c r="S147" s="1"/>
      <c r="T147" s="1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1"/>
      <c r="AH147" s="1"/>
    </row>
    <row r="148" spans="1:34" x14ac:dyDescent="0.25">
      <c r="A148" s="1"/>
      <c r="B148" s="1"/>
      <c r="C148" s="1"/>
      <c r="D148" s="1"/>
      <c r="E148" s="1"/>
      <c r="F148" s="99"/>
      <c r="G148" s="1"/>
      <c r="H148" s="1"/>
      <c r="I148" s="1"/>
      <c r="J148" s="18"/>
      <c r="K148" s="1"/>
      <c r="L148" s="1"/>
      <c r="M148" s="1"/>
      <c r="N148" s="1"/>
      <c r="O148" s="1"/>
      <c r="P148" s="1"/>
      <c r="Q148" s="1"/>
      <c r="R148" s="27"/>
      <c r="S148" s="1"/>
      <c r="T148" s="1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1"/>
      <c r="AH148" s="1"/>
    </row>
    <row r="149" spans="1:34" x14ac:dyDescent="0.25">
      <c r="A149" s="1"/>
      <c r="B149" s="1"/>
      <c r="C149" s="1"/>
      <c r="D149" s="1"/>
      <c r="E149" s="1"/>
      <c r="F149" s="99"/>
      <c r="G149" s="1"/>
      <c r="H149" s="1"/>
      <c r="I149" s="1"/>
      <c r="J149" s="18"/>
      <c r="K149" s="1"/>
      <c r="L149" s="1"/>
      <c r="M149" s="1"/>
      <c r="N149" s="1"/>
      <c r="O149" s="1"/>
      <c r="P149" s="1"/>
      <c r="Q149" s="1"/>
      <c r="R149" s="27"/>
      <c r="S149" s="1"/>
      <c r="T149" s="1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1"/>
      <c r="AH149" s="1"/>
    </row>
    <row r="150" spans="1:34" x14ac:dyDescent="0.25">
      <c r="A150" s="1"/>
      <c r="B150" s="1"/>
      <c r="C150" s="1"/>
      <c r="D150" s="1"/>
      <c r="E150" s="1"/>
      <c r="F150" s="99"/>
      <c r="G150" s="1"/>
      <c r="H150" s="1"/>
      <c r="I150" s="1"/>
      <c r="J150" s="18"/>
      <c r="K150" s="1"/>
      <c r="L150" s="1"/>
      <c r="M150" s="1"/>
      <c r="N150" s="1"/>
      <c r="O150" s="1"/>
      <c r="P150" s="1"/>
      <c r="Q150" s="1"/>
      <c r="R150" s="27"/>
      <c r="S150" s="1"/>
      <c r="T150" s="1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1"/>
      <c r="AH150" s="1"/>
    </row>
    <row r="151" spans="1:34" x14ac:dyDescent="0.25">
      <c r="A151" s="1"/>
      <c r="B151" s="1"/>
      <c r="C151" s="1"/>
      <c r="D151" s="1"/>
      <c r="E151" s="1"/>
      <c r="F151" s="99"/>
      <c r="G151" s="1"/>
      <c r="H151" s="1"/>
      <c r="I151" s="1"/>
      <c r="J151" s="18"/>
      <c r="K151" s="1"/>
      <c r="L151" s="1"/>
      <c r="M151" s="1"/>
      <c r="N151" s="1"/>
      <c r="O151" s="1"/>
      <c r="P151" s="1"/>
      <c r="Q151" s="1"/>
      <c r="R151" s="27"/>
      <c r="S151" s="1"/>
      <c r="T151" s="1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1"/>
      <c r="AH151" s="1"/>
    </row>
    <row r="152" spans="1:34" x14ac:dyDescent="0.25">
      <c r="A152" s="1"/>
      <c r="B152" s="1"/>
      <c r="C152" s="1"/>
      <c r="D152" s="1"/>
      <c r="E152" s="1"/>
      <c r="F152" s="99"/>
      <c r="G152" s="1"/>
      <c r="H152" s="1"/>
      <c r="I152" s="1"/>
      <c r="J152" s="18"/>
      <c r="K152" s="1"/>
      <c r="L152" s="1"/>
      <c r="M152" s="1"/>
      <c r="N152" s="1"/>
      <c r="O152" s="1"/>
      <c r="P152" s="1"/>
      <c r="Q152" s="1"/>
      <c r="R152" s="27"/>
      <c r="S152" s="1"/>
      <c r="T152" s="1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1"/>
      <c r="AH152" s="1"/>
    </row>
    <row r="153" spans="1:34" x14ac:dyDescent="0.25">
      <c r="A153" s="1"/>
      <c r="B153" s="1"/>
      <c r="C153" s="1"/>
      <c r="D153" s="1"/>
      <c r="E153" s="1"/>
      <c r="F153" s="99"/>
      <c r="G153" s="1"/>
      <c r="H153" s="1"/>
      <c r="I153" s="1"/>
      <c r="J153" s="18"/>
      <c r="K153" s="1"/>
      <c r="L153" s="1"/>
      <c r="M153" s="1"/>
      <c r="N153" s="1"/>
      <c r="O153" s="1"/>
      <c r="P153" s="1"/>
      <c r="Q153" s="1"/>
      <c r="R153" s="27"/>
      <c r="S153" s="1"/>
      <c r="T153" s="1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1"/>
      <c r="AH153" s="1"/>
    </row>
    <row r="154" spans="1:34" x14ac:dyDescent="0.25">
      <c r="A154" s="1"/>
      <c r="B154" s="1"/>
      <c r="C154" s="1"/>
      <c r="D154" s="1"/>
      <c r="E154" s="1"/>
      <c r="F154" s="99"/>
      <c r="G154" s="1"/>
      <c r="H154" s="1"/>
      <c r="I154" s="1"/>
      <c r="J154" s="18"/>
      <c r="K154" s="1"/>
      <c r="L154" s="1"/>
      <c r="M154" s="1"/>
      <c r="N154" s="1"/>
      <c r="O154" s="1"/>
      <c r="P154" s="1"/>
      <c r="Q154" s="1"/>
      <c r="R154" s="27"/>
      <c r="S154" s="1"/>
      <c r="T154" s="1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1"/>
      <c r="AH154" s="1"/>
    </row>
    <row r="155" spans="1:34" x14ac:dyDescent="0.25">
      <c r="A155" s="1"/>
      <c r="B155" s="1"/>
      <c r="C155" s="1"/>
      <c r="D155" s="1"/>
      <c r="E155" s="1"/>
      <c r="F155" s="99"/>
      <c r="G155" s="1"/>
      <c r="H155" s="1"/>
      <c r="I155" s="1"/>
      <c r="J155" s="18"/>
      <c r="K155" s="1"/>
      <c r="L155" s="1"/>
      <c r="M155" s="1"/>
      <c r="N155" s="1"/>
      <c r="O155" s="1"/>
      <c r="P155" s="1"/>
      <c r="Q155" s="1"/>
      <c r="R155" s="27"/>
      <c r="S155" s="1"/>
      <c r="T155" s="1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1"/>
      <c r="AH155" s="1"/>
    </row>
    <row r="156" spans="1:34" x14ac:dyDescent="0.25">
      <c r="A156" s="1"/>
      <c r="B156" s="1"/>
      <c r="C156" s="1"/>
      <c r="D156" s="1"/>
      <c r="E156" s="1"/>
      <c r="F156" s="99"/>
      <c r="G156" s="1"/>
      <c r="H156" s="1"/>
      <c r="I156" s="1"/>
      <c r="J156" s="18"/>
      <c r="K156" s="1"/>
      <c r="L156" s="1"/>
      <c r="M156" s="1"/>
      <c r="N156" s="1"/>
      <c r="O156" s="1"/>
      <c r="P156" s="1"/>
      <c r="Q156" s="1"/>
      <c r="R156" s="27"/>
      <c r="S156" s="1"/>
      <c r="T156" s="1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1"/>
      <c r="AH156" s="1"/>
    </row>
    <row r="157" spans="1:34" x14ac:dyDescent="0.25">
      <c r="A157" s="1"/>
      <c r="B157" s="1"/>
      <c r="C157" s="1"/>
      <c r="D157" s="1"/>
      <c r="E157" s="1"/>
      <c r="F157" s="99"/>
      <c r="G157" s="1"/>
      <c r="H157" s="1"/>
      <c r="I157" s="1"/>
      <c r="J157" s="18"/>
      <c r="K157" s="1"/>
      <c r="L157" s="1"/>
      <c r="M157" s="1"/>
      <c r="N157" s="1"/>
      <c r="O157" s="1"/>
      <c r="P157" s="1"/>
      <c r="Q157" s="1"/>
      <c r="R157" s="27"/>
      <c r="S157" s="1"/>
      <c r="T157" s="1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1"/>
      <c r="AH157" s="1"/>
    </row>
    <row r="158" spans="1:34" x14ac:dyDescent="0.25">
      <c r="A158" s="1"/>
      <c r="B158" s="1"/>
      <c r="C158" s="1"/>
      <c r="D158" s="1"/>
      <c r="E158" s="1"/>
      <c r="F158" s="99"/>
      <c r="G158" s="1"/>
      <c r="H158" s="1"/>
      <c r="I158" s="1"/>
      <c r="J158" s="18"/>
      <c r="K158" s="1"/>
      <c r="L158" s="1"/>
      <c r="M158" s="1"/>
      <c r="N158" s="1"/>
      <c r="O158" s="1"/>
      <c r="P158" s="1"/>
      <c r="Q158" s="1"/>
      <c r="R158" s="27"/>
      <c r="S158" s="1"/>
      <c r="T158" s="1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1"/>
      <c r="AH158" s="1"/>
    </row>
    <row r="159" spans="1:34" x14ac:dyDescent="0.25">
      <c r="A159" s="1"/>
      <c r="B159" s="1"/>
      <c r="C159" s="1"/>
      <c r="D159" s="1"/>
      <c r="E159" s="1"/>
      <c r="F159" s="99"/>
      <c r="G159" s="1"/>
      <c r="H159" s="1"/>
      <c r="I159" s="1"/>
      <c r="J159" s="18"/>
      <c r="K159" s="1"/>
      <c r="L159" s="1"/>
      <c r="M159" s="1"/>
      <c r="N159" s="1"/>
      <c r="O159" s="1"/>
      <c r="P159" s="1"/>
      <c r="Q159" s="1"/>
      <c r="R159" s="27"/>
      <c r="S159" s="1"/>
      <c r="T159" s="1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1"/>
      <c r="AH159" s="1"/>
    </row>
    <row r="160" spans="1:34" x14ac:dyDescent="0.25">
      <c r="A160" s="1"/>
      <c r="B160" s="1"/>
      <c r="C160" s="1"/>
      <c r="D160" s="1"/>
      <c r="E160" s="1"/>
      <c r="F160" s="99"/>
      <c r="G160" s="1"/>
      <c r="H160" s="1"/>
      <c r="I160" s="1"/>
      <c r="J160" s="18"/>
      <c r="K160" s="1"/>
      <c r="L160" s="1"/>
      <c r="M160" s="1"/>
      <c r="N160" s="1"/>
      <c r="O160" s="1"/>
      <c r="P160" s="1"/>
      <c r="Q160" s="1"/>
      <c r="R160" s="27"/>
      <c r="S160" s="1"/>
      <c r="T160" s="1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1"/>
      <c r="AH160" s="1"/>
    </row>
    <row r="161" spans="1:34" x14ac:dyDescent="0.25">
      <c r="A161" s="1"/>
      <c r="B161" s="1"/>
      <c r="C161" s="1"/>
      <c r="D161" s="1"/>
      <c r="E161" s="1"/>
      <c r="F161" s="99"/>
      <c r="G161" s="1"/>
      <c r="H161" s="1"/>
      <c r="I161" s="1"/>
      <c r="J161" s="18"/>
      <c r="K161" s="1"/>
      <c r="L161" s="1"/>
      <c r="M161" s="1"/>
      <c r="N161" s="1"/>
      <c r="O161" s="1"/>
      <c r="P161" s="1"/>
      <c r="Q161" s="1"/>
      <c r="R161" s="27"/>
      <c r="S161" s="1"/>
      <c r="T161" s="1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1"/>
      <c r="AH161" s="1"/>
    </row>
    <row r="162" spans="1:34" x14ac:dyDescent="0.25">
      <c r="A162" s="1"/>
      <c r="B162" s="1"/>
      <c r="C162" s="1"/>
      <c r="D162" s="1"/>
      <c r="E162" s="1"/>
      <c r="F162" s="99"/>
      <c r="G162" s="1"/>
      <c r="H162" s="1"/>
      <c r="I162" s="1"/>
      <c r="J162" s="18"/>
      <c r="K162" s="1"/>
      <c r="L162" s="1"/>
      <c r="M162" s="1"/>
      <c r="N162" s="1"/>
      <c r="O162" s="1"/>
      <c r="P162" s="1"/>
      <c r="Q162" s="1"/>
      <c r="R162" s="27"/>
      <c r="S162" s="1"/>
      <c r="T162" s="1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1"/>
      <c r="AH162" s="1"/>
    </row>
    <row r="163" spans="1:34" x14ac:dyDescent="0.25">
      <c r="A163" s="1"/>
      <c r="B163" s="1"/>
      <c r="C163" s="1"/>
      <c r="D163" s="1"/>
      <c r="E163" s="1"/>
      <c r="F163" s="99"/>
      <c r="G163" s="1"/>
      <c r="H163" s="1"/>
      <c r="I163" s="1"/>
      <c r="J163" s="18"/>
      <c r="K163" s="1"/>
      <c r="L163" s="1"/>
      <c r="M163" s="1"/>
      <c r="N163" s="1"/>
      <c r="O163" s="1"/>
      <c r="P163" s="1"/>
      <c r="Q163" s="1"/>
      <c r="R163" s="27"/>
      <c r="S163" s="1"/>
      <c r="T163" s="1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1"/>
      <c r="AH163" s="1"/>
    </row>
    <row r="164" spans="1:34" x14ac:dyDescent="0.25">
      <c r="A164" s="1"/>
      <c r="B164" s="1"/>
      <c r="C164" s="1"/>
      <c r="D164" s="1"/>
      <c r="E164" s="1"/>
      <c r="F164" s="99"/>
      <c r="G164" s="1"/>
      <c r="H164" s="1"/>
      <c r="I164" s="1"/>
      <c r="J164" s="18"/>
      <c r="K164" s="1"/>
      <c r="L164" s="1"/>
      <c r="M164" s="1"/>
      <c r="N164" s="1"/>
      <c r="O164" s="1"/>
      <c r="P164" s="1"/>
      <c r="Q164" s="1"/>
      <c r="R164" s="27"/>
      <c r="S164" s="1"/>
      <c r="T164" s="1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1"/>
      <c r="AH164" s="1"/>
    </row>
    <row r="165" spans="1:34" x14ac:dyDescent="0.25">
      <c r="A165" s="1"/>
      <c r="B165" s="1"/>
      <c r="C165" s="1"/>
      <c r="D165" s="1"/>
      <c r="E165" s="1"/>
      <c r="F165" s="99"/>
      <c r="G165" s="1"/>
      <c r="H165" s="1"/>
      <c r="I165" s="1"/>
      <c r="J165" s="18"/>
      <c r="K165" s="1"/>
      <c r="L165" s="1"/>
      <c r="M165" s="1"/>
      <c r="N165" s="1"/>
      <c r="O165" s="1"/>
      <c r="P165" s="1"/>
      <c r="Q165" s="1"/>
      <c r="R165" s="27"/>
      <c r="S165" s="1"/>
      <c r="T165" s="1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1"/>
      <c r="AH165" s="1"/>
    </row>
    <row r="166" spans="1:34" x14ac:dyDescent="0.25">
      <c r="A166" s="1"/>
      <c r="B166" s="1"/>
      <c r="C166" s="1"/>
      <c r="D166" s="1"/>
      <c r="E166" s="1"/>
      <c r="F166" s="99"/>
      <c r="G166" s="1"/>
      <c r="H166" s="1"/>
      <c r="I166" s="1"/>
      <c r="J166" s="18"/>
      <c r="K166" s="1"/>
      <c r="L166" s="1"/>
      <c r="M166" s="1"/>
      <c r="N166" s="1"/>
      <c r="O166" s="1"/>
      <c r="P166" s="1"/>
      <c r="Q166" s="1"/>
      <c r="R166" s="27"/>
      <c r="S166" s="1"/>
      <c r="T166" s="1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1"/>
      <c r="AH166" s="1"/>
    </row>
    <row r="167" spans="1:34" x14ac:dyDescent="0.25">
      <c r="A167" s="1"/>
      <c r="B167" s="1"/>
      <c r="C167" s="1"/>
      <c r="D167" s="1"/>
      <c r="E167" s="1"/>
      <c r="F167" s="99"/>
      <c r="G167" s="1"/>
      <c r="H167" s="1"/>
      <c r="I167" s="1"/>
      <c r="J167" s="18"/>
      <c r="K167" s="1"/>
      <c r="L167" s="1"/>
      <c r="M167" s="1"/>
      <c r="N167" s="1"/>
      <c r="O167" s="1"/>
      <c r="P167" s="1"/>
      <c r="Q167" s="1"/>
      <c r="R167" s="27"/>
      <c r="S167" s="1"/>
      <c r="T167" s="1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1"/>
      <c r="AH167" s="1"/>
    </row>
    <row r="168" spans="1:34" x14ac:dyDescent="0.25">
      <c r="A168" s="1"/>
      <c r="B168" s="1"/>
      <c r="C168" s="1"/>
      <c r="D168" s="1"/>
      <c r="E168" s="1"/>
      <c r="F168" s="99"/>
      <c r="G168" s="1"/>
      <c r="H168" s="1"/>
      <c r="I168" s="1"/>
      <c r="J168" s="18"/>
      <c r="K168" s="1"/>
      <c r="L168" s="1"/>
      <c r="M168" s="1"/>
      <c r="N168" s="1"/>
      <c r="O168" s="1"/>
      <c r="P168" s="1"/>
      <c r="Q168" s="1"/>
      <c r="R168" s="27"/>
      <c r="S168" s="1"/>
      <c r="T168" s="1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1"/>
      <c r="AH168" s="1"/>
    </row>
    <row r="169" spans="1:34" x14ac:dyDescent="0.25">
      <c r="A169" s="1"/>
      <c r="B169" s="1"/>
      <c r="C169" s="1"/>
      <c r="D169" s="1"/>
      <c r="E169" s="1"/>
      <c r="F169" s="99"/>
      <c r="G169" s="1"/>
      <c r="H169" s="1"/>
      <c r="I169" s="1"/>
      <c r="J169" s="18"/>
      <c r="K169" s="1"/>
      <c r="L169" s="1"/>
      <c r="M169" s="1"/>
      <c r="N169" s="1"/>
      <c r="O169" s="1"/>
      <c r="P169" s="1"/>
      <c r="Q169" s="1"/>
      <c r="R169" s="27"/>
      <c r="S169" s="1"/>
      <c r="T169" s="1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1"/>
      <c r="AH169" s="1"/>
    </row>
    <row r="170" spans="1:34" x14ac:dyDescent="0.25">
      <c r="A170" s="1"/>
      <c r="B170" s="1"/>
      <c r="C170" s="1"/>
      <c r="D170" s="1"/>
      <c r="E170" s="1"/>
      <c r="F170" s="99"/>
      <c r="G170" s="1"/>
      <c r="H170" s="1"/>
      <c r="I170" s="1"/>
      <c r="J170" s="18"/>
      <c r="K170" s="1"/>
      <c r="L170" s="1"/>
      <c r="M170" s="1"/>
      <c r="N170" s="1"/>
      <c r="O170" s="1"/>
      <c r="P170" s="1"/>
      <c r="Q170" s="1"/>
      <c r="R170" s="27"/>
      <c r="S170" s="1"/>
      <c r="T170" s="1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1"/>
      <c r="AH170" s="1"/>
    </row>
    <row r="171" spans="1:34" x14ac:dyDescent="0.25">
      <c r="A171" s="1"/>
      <c r="B171" s="1"/>
      <c r="C171" s="1"/>
      <c r="D171" s="1"/>
      <c r="E171" s="1"/>
      <c r="F171" s="99"/>
      <c r="G171" s="1"/>
      <c r="H171" s="1"/>
      <c r="I171" s="1"/>
      <c r="J171" s="18"/>
      <c r="K171" s="1"/>
      <c r="L171" s="1"/>
      <c r="M171" s="1"/>
      <c r="N171" s="1"/>
      <c r="O171" s="1"/>
      <c r="P171" s="1"/>
      <c r="Q171" s="1"/>
      <c r="R171" s="27"/>
      <c r="S171" s="1"/>
      <c r="T171" s="1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1"/>
      <c r="AH171" s="1"/>
    </row>
  </sheetData>
  <conditionalFormatting sqref="U8:AF9">
    <cfRule type="containsBlanks" dxfId="746" priority="194">
      <formula>LEN(TRIM(U8))=0</formula>
    </cfRule>
  </conditionalFormatting>
  <conditionalFormatting sqref="A9:C9 S9:XFD9 A2:XFD2 A10:XFD10 A12:XFD12 A11:F11 A13:F18 A26:F30 A43:F45 K43:XFD45 A59:F59 K59:XFD59 A24:XFD25 A41:XFD42 A74:XFD75 A68:F68 K71:XFD73 A71:F73 A135:XFD1048576 A78:F78 K78:XFD78 K68:XFD68 K26:XFD30 K13:XFD18 K11:XFD11 A60:XFD61 A55:XFD55 A58:XFD58 A64:XFD64 A6:XFD7 A3:B5 D3:XFD5 A8:B8 E8:XFD8 E1:XFD1">
    <cfRule type="cellIs" dxfId="745" priority="193" operator="equal">
      <formula>0</formula>
    </cfRule>
  </conditionalFormatting>
  <conditionalFormatting sqref="D9">
    <cfRule type="containsBlanks" dxfId="744" priority="192">
      <formula>LEN(TRIM(D9))=0</formula>
    </cfRule>
  </conditionalFormatting>
  <conditionalFormatting sqref="D9:R9">
    <cfRule type="cellIs" dxfId="743" priority="191" operator="equal">
      <formula>0</formula>
    </cfRule>
  </conditionalFormatting>
  <conditionalFormatting sqref="G11:J11">
    <cfRule type="cellIs" dxfId="742" priority="190" operator="equal">
      <formula>0</formula>
    </cfRule>
  </conditionalFormatting>
  <conditionalFormatting sqref="G13:J13">
    <cfRule type="cellIs" dxfId="741" priority="189" operator="equal">
      <formula>0</formula>
    </cfRule>
  </conditionalFormatting>
  <conditionalFormatting sqref="G14:J18">
    <cfRule type="cellIs" dxfId="740" priority="188" operator="equal">
      <formula>0</formula>
    </cfRule>
  </conditionalFormatting>
  <conditionalFormatting sqref="G26:J26">
    <cfRule type="cellIs" dxfId="739" priority="187" operator="equal">
      <formula>0</formula>
    </cfRule>
  </conditionalFormatting>
  <conditionalFormatting sqref="G27:J28">
    <cfRule type="cellIs" dxfId="738" priority="186" operator="equal">
      <formula>0</formula>
    </cfRule>
  </conditionalFormatting>
  <conditionalFormatting sqref="G29:J30">
    <cfRule type="cellIs" dxfId="737" priority="185" operator="equal">
      <formula>0</formula>
    </cfRule>
  </conditionalFormatting>
  <conditionalFormatting sqref="G43:J43">
    <cfRule type="cellIs" dxfId="736" priority="184" operator="equal">
      <formula>0</formula>
    </cfRule>
  </conditionalFormatting>
  <conditionalFormatting sqref="G44:J45">
    <cfRule type="cellIs" dxfId="735" priority="183" operator="equal">
      <formula>0</formula>
    </cfRule>
  </conditionalFormatting>
  <conditionalFormatting sqref="G59:J59">
    <cfRule type="cellIs" dxfId="734" priority="182" operator="equal">
      <formula>0</formula>
    </cfRule>
  </conditionalFormatting>
  <conditionalFormatting sqref="G68:J68">
    <cfRule type="cellIs" dxfId="733" priority="181" operator="equal">
      <formula>0</formula>
    </cfRule>
  </conditionalFormatting>
  <conditionalFormatting sqref="A69:F70 K69:XFD70">
    <cfRule type="cellIs" dxfId="732" priority="180" operator="equal">
      <formula>0</formula>
    </cfRule>
  </conditionalFormatting>
  <conditionalFormatting sqref="A79:XFD79 A76:F76 K76:XFD76 A90:XFD90">
    <cfRule type="cellIs" dxfId="731" priority="179" operator="equal">
      <formula>0</formula>
    </cfRule>
  </conditionalFormatting>
  <conditionalFormatting sqref="G76:J76">
    <cfRule type="cellIs" dxfId="730" priority="178" operator="equal">
      <formula>0</formula>
    </cfRule>
  </conditionalFormatting>
  <conditionalFormatting sqref="A77:F77 K77:XFD77">
    <cfRule type="cellIs" dxfId="729" priority="177" operator="equal">
      <formula>0</formula>
    </cfRule>
  </conditionalFormatting>
  <conditionalFormatting sqref="A106:F110 A118:F122 A116:XFD117 A133:XFD134 K122:XFD122 K121:T121 AG121:XFD121 K109:T110 AG109:XFD110 A105:C105 E105:F105 K118:XFD120 K105:XFD108">
    <cfRule type="cellIs" dxfId="728" priority="176" operator="equal">
      <formula>0</formula>
    </cfRule>
  </conditionalFormatting>
  <conditionalFormatting sqref="G105:J105">
    <cfRule type="cellIs" dxfId="727" priority="175" operator="equal">
      <formula>0</formula>
    </cfRule>
  </conditionalFormatting>
  <conditionalFormatting sqref="G106:J110">
    <cfRule type="cellIs" dxfId="726" priority="174" operator="equal">
      <formula>0</formula>
    </cfRule>
  </conditionalFormatting>
  <conditionalFormatting sqref="G118:J118">
    <cfRule type="cellIs" dxfId="725" priority="173" operator="equal">
      <formula>0</formula>
    </cfRule>
  </conditionalFormatting>
  <conditionalFormatting sqref="G119:J120">
    <cfRule type="cellIs" dxfId="724" priority="172" operator="equal">
      <formula>0</formula>
    </cfRule>
  </conditionalFormatting>
  <conditionalFormatting sqref="G121:J122">
    <cfRule type="cellIs" dxfId="723" priority="171" operator="equal">
      <formula>0</formula>
    </cfRule>
  </conditionalFormatting>
  <conditionalFormatting sqref="A66:XFD67 A65:F65 K65:XFD65">
    <cfRule type="cellIs" dxfId="722" priority="170" operator="equal">
      <formula>0</formula>
    </cfRule>
  </conditionalFormatting>
  <conditionalFormatting sqref="A46:F46 K46:XFD46">
    <cfRule type="cellIs" dxfId="721" priority="156" operator="equal">
      <formula>0</formula>
    </cfRule>
  </conditionalFormatting>
  <conditionalFormatting sqref="D105">
    <cfRule type="cellIs" dxfId="720" priority="157" operator="equal">
      <formula>0</formula>
    </cfRule>
  </conditionalFormatting>
  <conditionalFormatting sqref="U121:AF121">
    <cfRule type="cellIs" dxfId="719" priority="167" operator="equal">
      <formula>0</formula>
    </cfRule>
  </conditionalFormatting>
  <conditionalFormatting sqref="U109:AF110">
    <cfRule type="cellIs" dxfId="718" priority="166" operator="equal">
      <formula>0</formula>
    </cfRule>
  </conditionalFormatting>
  <conditionalFormatting sqref="R65 U65:AF65">
    <cfRule type="cellIs" dxfId="717" priority="164" operator="greaterThan">
      <formula>0</formula>
    </cfRule>
    <cfRule type="cellIs" dxfId="716" priority="165" operator="lessThan">
      <formula>0</formula>
    </cfRule>
  </conditionalFormatting>
  <conditionalFormatting sqref="U14:AF14">
    <cfRule type="cellIs" dxfId="715" priority="162" operator="greaterThan">
      <formula>0</formula>
    </cfRule>
    <cfRule type="cellIs" dxfId="714" priority="163" operator="lessThan">
      <formula>0</formula>
    </cfRule>
  </conditionalFormatting>
  <conditionalFormatting sqref="U106:AF106">
    <cfRule type="cellIs" dxfId="713" priority="160" operator="greaterThan">
      <formula>0</formula>
    </cfRule>
    <cfRule type="cellIs" dxfId="712" priority="161" operator="lessThan">
      <formula>0</formula>
    </cfRule>
  </conditionalFormatting>
  <conditionalFormatting sqref="R14 R106">
    <cfRule type="cellIs" dxfId="711" priority="158" operator="greaterThan">
      <formula>0</formula>
    </cfRule>
    <cfRule type="cellIs" dxfId="710" priority="159" operator="lessThan">
      <formula>0</formula>
    </cfRule>
  </conditionalFormatting>
  <conditionalFormatting sqref="G46:J46">
    <cfRule type="cellIs" dxfId="709" priority="155" operator="equal">
      <formula>0</formula>
    </cfRule>
  </conditionalFormatting>
  <conditionalFormatting sqref="A31:F31 K31:XFD31">
    <cfRule type="cellIs" dxfId="708" priority="154" operator="equal">
      <formula>0</formula>
    </cfRule>
  </conditionalFormatting>
  <conditionalFormatting sqref="G31:J31">
    <cfRule type="cellIs" dxfId="707" priority="153" operator="equal">
      <formula>0</formula>
    </cfRule>
  </conditionalFormatting>
  <conditionalFormatting sqref="G80:J80">
    <cfRule type="cellIs" dxfId="706" priority="150" operator="equal">
      <formula>0</formula>
    </cfRule>
  </conditionalFormatting>
  <conditionalFormatting sqref="A81:F81 K81:XFD81">
    <cfRule type="cellIs" dxfId="705" priority="149" operator="equal">
      <formula>0</formula>
    </cfRule>
  </conditionalFormatting>
  <conditionalFormatting sqref="A82:F82 K82:T82 AG82:XFD82">
    <cfRule type="cellIs" dxfId="704" priority="152" operator="equal">
      <formula>0</formula>
    </cfRule>
  </conditionalFormatting>
  <conditionalFormatting sqref="A89:XFD89 A80:F80 K80:XFD80">
    <cfRule type="cellIs" dxfId="703" priority="151" operator="equal">
      <formula>0</formula>
    </cfRule>
  </conditionalFormatting>
  <conditionalFormatting sqref="A123:F123 K123:XFD123 U124:AF124">
    <cfRule type="cellIs" dxfId="702" priority="148" operator="equal">
      <formula>0</formula>
    </cfRule>
  </conditionalFormatting>
  <conditionalFormatting sqref="G123:J123">
    <cfRule type="cellIs" dxfId="701" priority="147" operator="equal">
      <formula>0</formula>
    </cfRule>
  </conditionalFormatting>
  <conditionalFormatting sqref="A56:F56 K56:XFD56">
    <cfRule type="cellIs" dxfId="700" priority="146" operator="equal">
      <formula>0</formula>
    </cfRule>
  </conditionalFormatting>
  <conditionalFormatting sqref="G56:J56">
    <cfRule type="cellIs" dxfId="699" priority="145" operator="equal">
      <formula>0</formula>
    </cfRule>
  </conditionalFormatting>
  <conditionalFormatting sqref="A57:F57 K57:XFD57">
    <cfRule type="cellIs" dxfId="698" priority="143" operator="equal">
      <formula>0</formula>
    </cfRule>
  </conditionalFormatting>
  <conditionalFormatting sqref="G57:J57">
    <cfRule type="cellIs" dxfId="697" priority="142" operator="equal">
      <formula>0</formula>
    </cfRule>
  </conditionalFormatting>
  <conditionalFormatting sqref="G124:J124">
    <cfRule type="cellIs" dxfId="696" priority="136" operator="equal">
      <formula>0</formula>
    </cfRule>
  </conditionalFormatting>
  <conditionalFormatting sqref="A124:F124 K124:T124 AG124:XFD124">
    <cfRule type="cellIs" dxfId="695" priority="137" operator="equal">
      <formula>0</formula>
    </cfRule>
  </conditionalFormatting>
  <conditionalFormatting sqref="G32:J32">
    <cfRule type="cellIs" dxfId="694" priority="134" operator="equal">
      <formula>0</formula>
    </cfRule>
  </conditionalFormatting>
  <conditionalFormatting sqref="A62:XFD62">
    <cfRule type="cellIs" dxfId="693" priority="141" operator="equal">
      <formula>0</formula>
    </cfRule>
  </conditionalFormatting>
  <conditionalFormatting sqref="A63:F63 K63:XFD63">
    <cfRule type="cellIs" dxfId="692" priority="140" operator="equal">
      <formula>0</formula>
    </cfRule>
  </conditionalFormatting>
  <conditionalFormatting sqref="R63 U63:AF63">
    <cfRule type="cellIs" dxfId="691" priority="138" operator="greaterThan">
      <formula>0</formula>
    </cfRule>
    <cfRule type="cellIs" dxfId="690" priority="139" operator="lessThan">
      <formula>0</formula>
    </cfRule>
  </conditionalFormatting>
  <conditionalFormatting sqref="A32:F32 K32:XFD32">
    <cfRule type="cellIs" dxfId="689" priority="135" operator="equal">
      <formula>0</formula>
    </cfRule>
  </conditionalFormatting>
  <conditionalFormatting sqref="G33:J33">
    <cfRule type="cellIs" dxfId="688" priority="127" operator="equal">
      <formula>0</formula>
    </cfRule>
  </conditionalFormatting>
  <conditionalFormatting sqref="A33:F33 K33:XFD33">
    <cfRule type="cellIs" dxfId="687" priority="128" operator="equal">
      <formula>0</formula>
    </cfRule>
  </conditionalFormatting>
  <conditionalFormatting sqref="G48:J48">
    <cfRule type="cellIs" dxfId="686" priority="125" operator="equal">
      <formula>0</formula>
    </cfRule>
  </conditionalFormatting>
  <conditionalFormatting sqref="A47:F47 K47:XFD47">
    <cfRule type="cellIs" dxfId="685" priority="133" operator="equal">
      <formula>0</formula>
    </cfRule>
  </conditionalFormatting>
  <conditionalFormatting sqref="G47:J47">
    <cfRule type="cellIs" dxfId="684" priority="132" operator="equal">
      <formula>0</formula>
    </cfRule>
  </conditionalFormatting>
  <conditionalFormatting sqref="U82:AF82">
    <cfRule type="cellIs" dxfId="683" priority="131" operator="equal">
      <formula>0</formula>
    </cfRule>
  </conditionalFormatting>
  <conditionalFormatting sqref="R57 U57:AF57">
    <cfRule type="cellIs" dxfId="682" priority="129" operator="greaterThan">
      <formula>0</formula>
    </cfRule>
    <cfRule type="cellIs" dxfId="681" priority="130" operator="lessThan">
      <formula>0</formula>
    </cfRule>
  </conditionalFormatting>
  <conditionalFormatting sqref="U83:AF83">
    <cfRule type="cellIs" dxfId="680" priority="123" operator="equal">
      <formula>0</formula>
    </cfRule>
  </conditionalFormatting>
  <conditionalFormatting sqref="A48:F48 K48:XFD48">
    <cfRule type="cellIs" dxfId="679" priority="126" operator="equal">
      <formula>0</formula>
    </cfRule>
  </conditionalFormatting>
  <conditionalFormatting sqref="A83:F83 K83:T83 AG83:XFD83">
    <cfRule type="cellIs" dxfId="678" priority="124" operator="equal">
      <formula>0</formula>
    </cfRule>
  </conditionalFormatting>
  <conditionalFormatting sqref="G125:J125">
    <cfRule type="cellIs" dxfId="677" priority="120" operator="equal">
      <formula>0</formula>
    </cfRule>
  </conditionalFormatting>
  <conditionalFormatting sqref="A125:F125 K125:T125 AG125:XFD125">
    <cfRule type="cellIs" dxfId="676" priority="121" operator="equal">
      <formula>0</formula>
    </cfRule>
  </conditionalFormatting>
  <conditionalFormatting sqref="U125:AF125">
    <cfRule type="cellIs" dxfId="675" priority="122" operator="equal">
      <formula>0</formula>
    </cfRule>
  </conditionalFormatting>
  <conditionalFormatting sqref="G49:J49">
    <cfRule type="cellIs" dxfId="674" priority="118" operator="equal">
      <formula>0</formula>
    </cfRule>
  </conditionalFormatting>
  <conditionalFormatting sqref="A49:F49 K49:XFD49">
    <cfRule type="cellIs" dxfId="673" priority="119" operator="equal">
      <formula>0</formula>
    </cfRule>
  </conditionalFormatting>
  <conditionalFormatting sqref="U84:AF84">
    <cfRule type="cellIs" dxfId="672" priority="116" operator="equal">
      <formula>0</formula>
    </cfRule>
  </conditionalFormatting>
  <conditionalFormatting sqref="A84:F84 K84:T84 AG84:XFD84">
    <cfRule type="cellIs" dxfId="671" priority="117" operator="equal">
      <formula>0</formula>
    </cfRule>
  </conditionalFormatting>
  <conditionalFormatting sqref="G126:J126">
    <cfRule type="cellIs" dxfId="670" priority="113" operator="equal">
      <formula>0</formula>
    </cfRule>
  </conditionalFormatting>
  <conditionalFormatting sqref="A126:F126 K126:T126 AG126:XFD126">
    <cfRule type="cellIs" dxfId="669" priority="114" operator="equal">
      <formula>0</formula>
    </cfRule>
  </conditionalFormatting>
  <conditionalFormatting sqref="G34:J34">
    <cfRule type="cellIs" dxfId="668" priority="110" operator="equal">
      <formula>0</formula>
    </cfRule>
  </conditionalFormatting>
  <conditionalFormatting sqref="U126:AF126">
    <cfRule type="cellIs" dxfId="667" priority="112" operator="equal">
      <formula>0</formula>
    </cfRule>
  </conditionalFormatting>
  <conditionalFormatting sqref="G111:J111">
    <cfRule type="cellIs" dxfId="666" priority="108" operator="equal">
      <formula>0</formula>
    </cfRule>
  </conditionalFormatting>
  <conditionalFormatting sqref="A34:F34 K34:XFD34">
    <cfRule type="cellIs" dxfId="665" priority="111" operator="equal">
      <formula>0</formula>
    </cfRule>
  </conditionalFormatting>
  <conditionalFormatting sqref="A111:F111 K111:T111 AG111:XFD111">
    <cfRule type="cellIs" dxfId="664" priority="109" operator="equal">
      <formula>0</formula>
    </cfRule>
  </conditionalFormatting>
  <conditionalFormatting sqref="A19:F19 K19:XFD19">
    <cfRule type="cellIs" dxfId="663" priority="106" operator="equal">
      <formula>0</formula>
    </cfRule>
  </conditionalFormatting>
  <conditionalFormatting sqref="U111:AF111">
    <cfRule type="cellIs" dxfId="662" priority="107" operator="equal">
      <formula>0</formula>
    </cfRule>
  </conditionalFormatting>
  <conditionalFormatting sqref="A50:F50 K50:XFD50">
    <cfRule type="cellIs" dxfId="661" priority="104" operator="equal">
      <formula>0</formula>
    </cfRule>
  </conditionalFormatting>
  <conditionalFormatting sqref="G19:J19">
    <cfRule type="cellIs" dxfId="660" priority="105" operator="equal">
      <formula>0</formula>
    </cfRule>
  </conditionalFormatting>
  <conditionalFormatting sqref="G50:J50">
    <cfRule type="cellIs" dxfId="659" priority="103" operator="equal">
      <formula>0</formula>
    </cfRule>
  </conditionalFormatting>
  <conditionalFormatting sqref="U85:AF85">
    <cfRule type="cellIs" dxfId="658" priority="101" operator="equal">
      <formula>0</formula>
    </cfRule>
  </conditionalFormatting>
  <conditionalFormatting sqref="G127:J127">
    <cfRule type="cellIs" dxfId="657" priority="99" operator="equal">
      <formula>0</formula>
    </cfRule>
  </conditionalFormatting>
  <conditionalFormatting sqref="A85:F85 K85:T85 AG85:XFD85">
    <cfRule type="cellIs" dxfId="656" priority="102" operator="equal">
      <formula>0</formula>
    </cfRule>
  </conditionalFormatting>
  <conditionalFormatting sqref="G35:J35">
    <cfRule type="cellIs" dxfId="655" priority="96" operator="equal">
      <formula>0</formula>
    </cfRule>
  </conditionalFormatting>
  <conditionalFormatting sqref="A127:F127 K127:T127 AG127:XFD127">
    <cfRule type="cellIs" dxfId="654" priority="100" operator="equal">
      <formula>0</formula>
    </cfRule>
  </conditionalFormatting>
  <conditionalFormatting sqref="U127:AF127">
    <cfRule type="cellIs" dxfId="653" priority="98" operator="equal">
      <formula>0</formula>
    </cfRule>
  </conditionalFormatting>
  <conditionalFormatting sqref="G112:J112">
    <cfRule type="cellIs" dxfId="652" priority="94" operator="equal">
      <formula>0</formula>
    </cfRule>
  </conditionalFormatting>
  <conditionalFormatting sqref="A35:F35 K35:XFD35">
    <cfRule type="cellIs" dxfId="651" priority="97" operator="equal">
      <formula>0</formula>
    </cfRule>
  </conditionalFormatting>
  <conditionalFormatting sqref="A112:F112 K112:T112 AG112:XFD112">
    <cfRule type="cellIs" dxfId="650" priority="95" operator="equal">
      <formula>0</formula>
    </cfRule>
  </conditionalFormatting>
  <conditionalFormatting sqref="U112:AF112">
    <cfRule type="cellIs" dxfId="649" priority="93" operator="equal">
      <formula>0</formula>
    </cfRule>
  </conditionalFormatting>
  <conditionalFormatting sqref="A20:F20 K20:XFD20">
    <cfRule type="cellIs" dxfId="648" priority="92" operator="equal">
      <formula>0</formula>
    </cfRule>
  </conditionalFormatting>
  <conditionalFormatting sqref="G20:J20">
    <cfRule type="cellIs" dxfId="647" priority="91" operator="equal">
      <formula>0</formula>
    </cfRule>
  </conditionalFormatting>
  <conditionalFormatting sqref="A51:F51 K51:XFD51">
    <cfRule type="cellIs" dxfId="646" priority="90" operator="equal">
      <formula>0</formula>
    </cfRule>
  </conditionalFormatting>
  <conditionalFormatting sqref="G51:J51">
    <cfRule type="cellIs" dxfId="645" priority="89" operator="equal">
      <formula>0</formula>
    </cfRule>
  </conditionalFormatting>
  <conditionalFormatting sqref="U86:AF86">
    <cfRule type="cellIs" dxfId="644" priority="87" operator="equal">
      <formula>0</formula>
    </cfRule>
  </conditionalFormatting>
  <conditionalFormatting sqref="A86:F86 K86:T86 AG86:XFD86">
    <cfRule type="cellIs" dxfId="643" priority="88" operator="equal">
      <formula>0</formula>
    </cfRule>
  </conditionalFormatting>
  <conditionalFormatting sqref="G128:J128">
    <cfRule type="cellIs" dxfId="642" priority="85" operator="equal">
      <formula>0</formula>
    </cfRule>
  </conditionalFormatting>
  <conditionalFormatting sqref="A128:F128 K128:T128 AG128:XFD128">
    <cfRule type="cellIs" dxfId="641" priority="86" operator="equal">
      <formula>0</formula>
    </cfRule>
  </conditionalFormatting>
  <conditionalFormatting sqref="U128:AF128">
    <cfRule type="cellIs" dxfId="640" priority="84" operator="equal">
      <formula>0</formula>
    </cfRule>
  </conditionalFormatting>
  <conditionalFormatting sqref="G36:J36">
    <cfRule type="cellIs" dxfId="639" priority="82" operator="equal">
      <formula>0</formula>
    </cfRule>
  </conditionalFormatting>
  <conditionalFormatting sqref="A36:F36 K36:XFD36">
    <cfRule type="cellIs" dxfId="638" priority="83" operator="equal">
      <formula>0</formula>
    </cfRule>
  </conditionalFormatting>
  <conditionalFormatting sqref="G113:J113">
    <cfRule type="cellIs" dxfId="637" priority="80" operator="equal">
      <formula>0</formula>
    </cfRule>
  </conditionalFormatting>
  <conditionalFormatting sqref="A113:F113 K113:T113 AG113:XFD113">
    <cfRule type="cellIs" dxfId="636" priority="81" operator="equal">
      <formula>0</formula>
    </cfRule>
  </conditionalFormatting>
  <conditionalFormatting sqref="U113:AF113">
    <cfRule type="cellIs" dxfId="635" priority="79" operator="equal">
      <formula>0</formula>
    </cfRule>
  </conditionalFormatting>
  <conditionalFormatting sqref="A21:F21 K21:XFD21">
    <cfRule type="cellIs" dxfId="634" priority="78" operator="equal">
      <formula>0</formula>
    </cfRule>
  </conditionalFormatting>
  <conditionalFormatting sqref="G21:J21">
    <cfRule type="cellIs" dxfId="633" priority="77" operator="equal">
      <formula>0</formula>
    </cfRule>
  </conditionalFormatting>
  <conditionalFormatting sqref="A52:F52 K52:XFD52">
    <cfRule type="cellIs" dxfId="632" priority="76" operator="equal">
      <formula>0</formula>
    </cfRule>
  </conditionalFormatting>
  <conditionalFormatting sqref="G52:J52">
    <cfRule type="cellIs" dxfId="631" priority="75" operator="equal">
      <formula>0</formula>
    </cfRule>
  </conditionalFormatting>
  <conditionalFormatting sqref="A53:F53 K53:XFD53">
    <cfRule type="cellIs" dxfId="630" priority="74" operator="equal">
      <formula>0</formula>
    </cfRule>
  </conditionalFormatting>
  <conditionalFormatting sqref="G53:J53">
    <cfRule type="cellIs" dxfId="629" priority="73" operator="equal">
      <formula>0</formula>
    </cfRule>
  </conditionalFormatting>
  <conditionalFormatting sqref="U87:AF87">
    <cfRule type="cellIs" dxfId="628" priority="71" operator="equal">
      <formula>0</formula>
    </cfRule>
  </conditionalFormatting>
  <conditionalFormatting sqref="A87:F87 K87:T87 AG87:XFD87">
    <cfRule type="cellIs" dxfId="627" priority="72" operator="equal">
      <formula>0</formula>
    </cfRule>
  </conditionalFormatting>
  <conditionalFormatting sqref="U88:AF88">
    <cfRule type="cellIs" dxfId="626" priority="69" operator="equal">
      <formula>0</formula>
    </cfRule>
  </conditionalFormatting>
  <conditionalFormatting sqref="A88:F88 K88:T88 AG88:XFD88">
    <cfRule type="cellIs" dxfId="625" priority="70" operator="equal">
      <formula>0</formula>
    </cfRule>
  </conditionalFormatting>
  <conditionalFormatting sqref="A96:XFD97 A94:F94 A100:F100 K94:XFD94 K100:XFD100">
    <cfRule type="cellIs" dxfId="624" priority="68" operator="equal">
      <formula>0</formula>
    </cfRule>
  </conditionalFormatting>
  <conditionalFormatting sqref="G94:J94">
    <cfRule type="cellIs" dxfId="623" priority="67" operator="equal">
      <formula>0</formula>
    </cfRule>
  </conditionalFormatting>
  <conditionalFormatting sqref="A95:F95 K95:XFD95">
    <cfRule type="cellIs" dxfId="622" priority="66" operator="equal">
      <formula>0</formula>
    </cfRule>
  </conditionalFormatting>
  <conditionalFormatting sqref="A98:F98 K98:XFD98 A101:XFD102">
    <cfRule type="cellIs" dxfId="621" priority="65" operator="equal">
      <formula>0</formula>
    </cfRule>
  </conditionalFormatting>
  <conditionalFormatting sqref="G98:J98">
    <cfRule type="cellIs" dxfId="620" priority="64" operator="equal">
      <formula>0</formula>
    </cfRule>
  </conditionalFormatting>
  <conditionalFormatting sqref="A99:F99 K99:XFD99">
    <cfRule type="cellIs" dxfId="619" priority="63" operator="equal">
      <formula>0</formula>
    </cfRule>
  </conditionalFormatting>
  <conditionalFormatting sqref="A91:C93 K91:XFD91 E91:F91 E92:XFD93">
    <cfRule type="cellIs" dxfId="618" priority="62" operator="equal">
      <formula>0</formula>
    </cfRule>
  </conditionalFormatting>
  <conditionalFormatting sqref="R91 U91:AF91">
    <cfRule type="cellIs" dxfId="617" priority="60" operator="greaterThan">
      <formula>0</formula>
    </cfRule>
    <cfRule type="cellIs" dxfId="616" priority="61" operator="lessThan">
      <formula>0</formula>
    </cfRule>
  </conditionalFormatting>
  <conditionalFormatting sqref="D92">
    <cfRule type="cellIs" dxfId="615" priority="42" operator="equal">
      <formula>0</formula>
    </cfRule>
  </conditionalFormatting>
  <conditionalFormatting sqref="D93">
    <cfRule type="cellIs" dxfId="614" priority="41" operator="equal">
      <formula>0</formula>
    </cfRule>
  </conditionalFormatting>
  <conditionalFormatting sqref="D91">
    <cfRule type="cellIs" dxfId="613" priority="40" operator="equal">
      <formula>0</formula>
    </cfRule>
  </conditionalFormatting>
  <conditionalFormatting sqref="A54:F54 K54:XFD54">
    <cfRule type="cellIs" dxfId="612" priority="39" operator="equal">
      <formula>0</formula>
    </cfRule>
  </conditionalFormatting>
  <conditionalFormatting sqref="G54:J54">
    <cfRule type="cellIs" dxfId="611" priority="38" operator="equal">
      <formula>0</formula>
    </cfRule>
  </conditionalFormatting>
  <conditionalFormatting sqref="A104:XFD104">
    <cfRule type="cellIs" dxfId="610" priority="37" operator="equal">
      <formula>0</formula>
    </cfRule>
  </conditionalFormatting>
  <conditionalFormatting sqref="A103:F103 K103:XFD103">
    <cfRule type="cellIs" dxfId="609" priority="36" operator="equal">
      <formula>0</formula>
    </cfRule>
  </conditionalFormatting>
  <conditionalFormatting sqref="R103 U103:AF103">
    <cfRule type="cellIs" dxfId="608" priority="34" operator="greaterThan">
      <formula>0</formula>
    </cfRule>
    <cfRule type="cellIs" dxfId="607" priority="35" operator="lessThan">
      <formula>0</formula>
    </cfRule>
  </conditionalFormatting>
  <conditionalFormatting sqref="G131:J131">
    <cfRule type="cellIs" dxfId="606" priority="32" operator="equal">
      <formula>0</formula>
    </cfRule>
  </conditionalFormatting>
  <conditionalFormatting sqref="A131:F131 K131:T131 AG131:XFD131">
    <cfRule type="cellIs" dxfId="605" priority="33" operator="equal">
      <formula>0</formula>
    </cfRule>
  </conditionalFormatting>
  <conditionalFormatting sqref="U131:AF131">
    <cfRule type="cellIs" dxfId="604" priority="31" operator="equal">
      <formula>0</formula>
    </cfRule>
  </conditionalFormatting>
  <conditionalFormatting sqref="G132:J132">
    <cfRule type="cellIs" dxfId="603" priority="29" operator="equal">
      <formula>0</formula>
    </cfRule>
  </conditionalFormatting>
  <conditionalFormatting sqref="A132:F132 K132:T132 AG132:XFD132">
    <cfRule type="cellIs" dxfId="602" priority="30" operator="equal">
      <formula>0</formula>
    </cfRule>
  </conditionalFormatting>
  <conditionalFormatting sqref="U132:AF132">
    <cfRule type="cellIs" dxfId="601" priority="28" operator="equal">
      <formula>0</formula>
    </cfRule>
  </conditionalFormatting>
  <conditionalFormatting sqref="G39:J39">
    <cfRule type="cellIs" dxfId="600" priority="26" operator="equal">
      <formula>0</formula>
    </cfRule>
  </conditionalFormatting>
  <conditionalFormatting sqref="A39:F39 K39:XFD39">
    <cfRule type="cellIs" dxfId="599" priority="27" operator="equal">
      <formula>0</formula>
    </cfRule>
  </conditionalFormatting>
  <conditionalFormatting sqref="G40:J40">
    <cfRule type="cellIs" dxfId="598" priority="24" operator="equal">
      <formula>0</formula>
    </cfRule>
  </conditionalFormatting>
  <conditionalFormatting sqref="A40:F40 K40:XFD40">
    <cfRule type="cellIs" dxfId="597" priority="25" operator="equal">
      <formula>0</formula>
    </cfRule>
  </conditionalFormatting>
  <conditionalFormatting sqref="G129:J129">
    <cfRule type="cellIs" dxfId="596" priority="22" operator="equal">
      <formula>0</formula>
    </cfRule>
  </conditionalFormatting>
  <conditionalFormatting sqref="A129:F129 K129:T129 AG129:XFD129">
    <cfRule type="cellIs" dxfId="595" priority="23" operator="equal">
      <formula>0</formula>
    </cfRule>
  </conditionalFormatting>
  <conditionalFormatting sqref="U129:AF129">
    <cfRule type="cellIs" dxfId="594" priority="21" operator="equal">
      <formula>0</formula>
    </cfRule>
  </conditionalFormatting>
  <conditionalFormatting sqref="G130:J130">
    <cfRule type="cellIs" dxfId="593" priority="19" operator="equal">
      <formula>0</formula>
    </cfRule>
  </conditionalFormatting>
  <conditionalFormatting sqref="A130:F130 K130:T130 AG130:XFD130">
    <cfRule type="cellIs" dxfId="592" priority="20" operator="equal">
      <formula>0</formula>
    </cfRule>
  </conditionalFormatting>
  <conditionalFormatting sqref="U130:AF130">
    <cfRule type="cellIs" dxfId="591" priority="18" operator="equal">
      <formula>0</formula>
    </cfRule>
  </conditionalFormatting>
  <conditionalFormatting sqref="G114:J114">
    <cfRule type="cellIs" dxfId="590" priority="16" operator="equal">
      <formula>0</formula>
    </cfRule>
  </conditionalFormatting>
  <conditionalFormatting sqref="A114:F114 K114:T114 AG114:XFD114">
    <cfRule type="cellIs" dxfId="589" priority="17" operator="equal">
      <formula>0</formula>
    </cfRule>
  </conditionalFormatting>
  <conditionalFormatting sqref="U114:AF114">
    <cfRule type="cellIs" dxfId="588" priority="15" operator="equal">
      <formula>0</formula>
    </cfRule>
  </conditionalFormatting>
  <conditionalFormatting sqref="G115:J115">
    <cfRule type="cellIs" dxfId="587" priority="13" operator="equal">
      <formula>0</formula>
    </cfRule>
  </conditionalFormatting>
  <conditionalFormatting sqref="A115:F115 K115:T115 AG115:XFD115">
    <cfRule type="cellIs" dxfId="586" priority="14" operator="equal">
      <formula>0</formula>
    </cfRule>
  </conditionalFormatting>
  <conditionalFormatting sqref="U115:AF115">
    <cfRule type="cellIs" dxfId="585" priority="12" operator="equal">
      <formula>0</formula>
    </cfRule>
  </conditionalFormatting>
  <conditionalFormatting sqref="A22:F22 K22:XFD22">
    <cfRule type="cellIs" dxfId="584" priority="11" operator="equal">
      <formula>0</formula>
    </cfRule>
  </conditionalFormatting>
  <conditionalFormatting sqref="G22:J22">
    <cfRule type="cellIs" dxfId="583" priority="10" operator="equal">
      <formula>0</formula>
    </cfRule>
  </conditionalFormatting>
  <conditionalFormatting sqref="A23:F23 K23:XFD23">
    <cfRule type="cellIs" dxfId="582" priority="9" operator="equal">
      <formula>0</formula>
    </cfRule>
  </conditionalFormatting>
  <conditionalFormatting sqref="G23:J23">
    <cfRule type="cellIs" dxfId="581" priority="8" operator="equal">
      <formula>0</formula>
    </cfRule>
  </conditionalFormatting>
  <conditionalFormatting sqref="G37:J37">
    <cfRule type="cellIs" dxfId="580" priority="6" operator="equal">
      <formula>0</formula>
    </cfRule>
  </conditionalFormatting>
  <conditionalFormatting sqref="A37:F37 K37:XFD37">
    <cfRule type="cellIs" dxfId="579" priority="7" operator="equal">
      <formula>0</formula>
    </cfRule>
  </conditionalFormatting>
  <conditionalFormatting sqref="G38:J38">
    <cfRule type="cellIs" dxfId="578" priority="4" operator="equal">
      <formula>0</formula>
    </cfRule>
  </conditionalFormatting>
  <conditionalFormatting sqref="A38:F38 K38:XFD38">
    <cfRule type="cellIs" dxfId="577" priority="5" operator="equal">
      <formula>0</formula>
    </cfRule>
  </conditionalFormatting>
  <conditionalFormatting sqref="C3:C5">
    <cfRule type="cellIs" dxfId="576" priority="3" operator="equal">
      <formula>0</formula>
    </cfRule>
  </conditionalFormatting>
  <conditionalFormatting sqref="C8:D8">
    <cfRule type="cellIs" dxfId="575" priority="2" operator="equal">
      <formula>0</formula>
    </cfRule>
  </conditionalFormatting>
  <conditionalFormatting sqref="A1:D1">
    <cfRule type="cellIs" dxfId="574" priority="1" operator="equal">
      <formula>0</formula>
    </cfRule>
  </conditionalFormatting>
  <hyperlinks>
    <hyperlink ref="A1:D1" location="content!A1" tooltip="в оглавление" display="content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CC171"/>
  <sheetViews>
    <sheetView workbookViewId="0">
      <pane xSplit="19" ySplit="11" topLeftCell="T12" activePane="bottomRight" state="frozen"/>
      <selection pane="topRight" activeCell="T1" sqref="T1"/>
      <selection pane="bottomLeft" activeCell="A12" sqref="A12"/>
      <selection pane="bottomRight" activeCell="A12" sqref="A12"/>
    </sheetView>
  </sheetViews>
  <sheetFormatPr defaultColWidth="9.109375" defaultRowHeight="12" x14ac:dyDescent="0.25"/>
  <cols>
    <col min="1" max="1" width="1.6640625" style="2" customWidth="1"/>
    <col min="2" max="3" width="2.6640625" style="2" customWidth="1"/>
    <col min="4" max="4" width="13.6640625" style="2" bestFit="1" customWidth="1"/>
    <col min="5" max="5" width="1.6640625" style="2" customWidth="1"/>
    <col min="6" max="6" width="1.6640625" style="104" customWidth="1"/>
    <col min="7" max="7" width="43.6640625" style="2" bestFit="1" customWidth="1"/>
    <col min="8" max="9" width="1.6640625" style="2" customWidth="1"/>
    <col min="10" max="10" width="9.5546875" style="19" bestFit="1" customWidth="1"/>
    <col min="11" max="11" width="1.6640625" style="2" customWidth="1"/>
    <col min="12" max="16" width="0.88671875" style="2" customWidth="1"/>
    <col min="17" max="17" width="1.6640625" style="2" customWidth="1"/>
    <col min="18" max="18" width="7.109375" style="7" bestFit="1" customWidth="1"/>
    <col min="19" max="20" width="1.6640625" style="2" customWidth="1"/>
    <col min="21" max="79" width="9.33203125" style="2" bestFit="1" customWidth="1"/>
    <col min="80" max="81" width="1.6640625" style="2" customWidth="1"/>
    <col min="82" max="16384" width="9.109375" style="2"/>
  </cols>
  <sheetData>
    <row r="1" spans="1:81" ht="13.8" x14ac:dyDescent="0.3">
      <c r="A1" s="195" t="s">
        <v>214</v>
      </c>
      <c r="B1" s="195"/>
      <c r="C1" s="195"/>
      <c r="D1" s="195"/>
      <c r="E1" s="1"/>
      <c r="F1" s="99"/>
      <c r="G1" s="1"/>
      <c r="H1" s="1"/>
      <c r="I1" s="1"/>
      <c r="J1" s="18"/>
      <c r="K1" s="1"/>
      <c r="L1" s="1"/>
      <c r="M1" s="1"/>
      <c r="N1" s="1"/>
      <c r="O1" s="1"/>
      <c r="P1" s="1"/>
      <c r="Q1" s="1"/>
      <c r="R1" s="5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s="7" customFormat="1" x14ac:dyDescent="0.25">
      <c r="A2" s="5"/>
      <c r="B2" s="5"/>
      <c r="C2" s="5"/>
      <c r="D2" s="5"/>
      <c r="E2" s="5"/>
      <c r="F2" s="100"/>
      <c r="G2" s="5"/>
      <c r="H2" s="5"/>
      <c r="I2" s="5"/>
      <c r="J2" s="20"/>
      <c r="K2" s="5"/>
      <c r="L2" s="5"/>
      <c r="M2" s="5"/>
      <c r="N2" s="5"/>
      <c r="O2" s="5"/>
      <c r="P2" s="5"/>
      <c r="Q2" s="5"/>
      <c r="R2" s="27"/>
      <c r="S2" s="5"/>
      <c r="T2" s="5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5"/>
      <c r="CC2" s="5"/>
    </row>
    <row r="3" spans="1:81" s="7" customFormat="1" x14ac:dyDescent="0.25">
      <c r="A3" s="5"/>
      <c r="B3" s="5"/>
      <c r="C3" s="5" t="str">
        <f>content!$C$3</f>
        <v>Финмодель: Бюджет</v>
      </c>
      <c r="D3" s="5"/>
      <c r="E3" s="5"/>
      <c r="F3" s="100"/>
      <c r="G3" s="5"/>
      <c r="H3" s="5"/>
      <c r="I3" s="5"/>
      <c r="J3" s="20"/>
      <c r="K3" s="5"/>
      <c r="L3" s="5"/>
      <c r="M3" s="5"/>
      <c r="N3" s="5"/>
      <c r="O3" s="5"/>
      <c r="P3" s="5"/>
      <c r="Q3" s="5"/>
      <c r="R3" s="27"/>
      <c r="S3" s="5"/>
      <c r="T3" s="5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5"/>
      <c r="CC3" s="5"/>
    </row>
    <row r="4" spans="1:81" s="7" customFormat="1" x14ac:dyDescent="0.25">
      <c r="A4" s="5"/>
      <c r="B4" s="5"/>
      <c r="C4" s="5" t="str">
        <f>content!$C$4</f>
        <v>Торговля оптовая: товарные категории</v>
      </c>
      <c r="D4" s="5"/>
      <c r="E4" s="5"/>
      <c r="F4" s="100"/>
      <c r="G4" s="5"/>
      <c r="H4" s="5"/>
      <c r="I4" s="5"/>
      <c r="J4" s="20"/>
      <c r="K4" s="5"/>
      <c r="L4" s="5"/>
      <c r="M4" s="5"/>
      <c r="N4" s="5"/>
      <c r="O4" s="5"/>
      <c r="P4" s="5"/>
      <c r="Q4" s="5"/>
      <c r="R4" s="27"/>
      <c r="S4" s="5"/>
      <c r="T4" s="5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5"/>
      <c r="CC4" s="5"/>
    </row>
    <row r="5" spans="1:81" s="7" customFormat="1" x14ac:dyDescent="0.25">
      <c r="A5" s="5"/>
      <c r="B5" s="5"/>
      <c r="C5" s="5" t="str">
        <f>content!$C$5</f>
        <v>Клиенты-покупатели: юр/лица</v>
      </c>
      <c r="D5" s="5"/>
      <c r="E5" s="5"/>
      <c r="F5" s="100"/>
      <c r="G5" s="5"/>
      <c r="H5" s="5"/>
      <c r="I5" s="5"/>
      <c r="J5" s="144">
        <f ca="1">J7-6</f>
        <v>43661</v>
      </c>
      <c r="K5" s="5"/>
      <c r="L5" s="5"/>
      <c r="M5" s="5"/>
      <c r="N5" s="5"/>
      <c r="O5" s="5"/>
      <c r="P5" s="5"/>
      <c r="Q5" s="5"/>
      <c r="R5" s="27"/>
      <c r="S5" s="5"/>
      <c r="T5" s="5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5"/>
      <c r="CC5" s="5"/>
    </row>
    <row r="6" spans="1:81" s="7" customFormat="1" x14ac:dyDescent="0.25">
      <c r="A6" s="5"/>
      <c r="B6" s="5"/>
      <c r="C6" s="5"/>
      <c r="D6" s="5"/>
      <c r="E6" s="5"/>
      <c r="F6" s="100"/>
      <c r="G6" s="44" t="s">
        <v>183</v>
      </c>
      <c r="H6" s="5"/>
      <c r="I6" s="5"/>
      <c r="J6" s="142">
        <f ca="1">TODAY()</f>
        <v>43661</v>
      </c>
      <c r="K6" s="5"/>
      <c r="L6" s="5"/>
      <c r="M6" s="5"/>
      <c r="N6" s="5"/>
      <c r="O6" s="5"/>
      <c r="P6" s="5"/>
      <c r="Q6" s="5"/>
      <c r="R6" s="27"/>
      <c r="S6" s="5"/>
      <c r="T6" s="5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5"/>
      <c r="CC6" s="5"/>
    </row>
    <row r="7" spans="1:81" x14ac:dyDescent="0.25">
      <c r="A7" s="1"/>
      <c r="B7" s="11"/>
      <c r="C7" s="53" t="str">
        <f>content!$F$17</f>
        <v>Бюджет - еженедельный с разбивкой текущей недели по дням</v>
      </c>
      <c r="D7" s="52"/>
      <c r="E7" s="52"/>
      <c r="F7" s="101"/>
      <c r="G7" s="52"/>
      <c r="H7" s="1"/>
      <c r="I7" s="1"/>
      <c r="J7" s="145">
        <f ca="1">IF(J6="","",IF(WEEKDAY(J6)=1,J6,J6+7-WEEKDAY(J6)+1))</f>
        <v>43667</v>
      </c>
      <c r="K7" s="1"/>
      <c r="L7" s="1"/>
      <c r="M7" s="1"/>
      <c r="N7" s="1"/>
      <c r="O7" s="1"/>
      <c r="P7" s="1"/>
      <c r="Q7" s="1"/>
      <c r="R7" s="5"/>
      <c r="S7" s="1"/>
      <c r="T7" s="1"/>
      <c r="U7" s="16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x14ac:dyDescent="0.25">
      <c r="A8" s="1"/>
      <c r="B8" s="1"/>
      <c r="C8" s="180">
        <f ca="1">content!$D$9</f>
        <v>-8.304823495564051E-11</v>
      </c>
      <c r="D8" s="11" t="str">
        <f>structure!$S$13</f>
        <v>контроль</v>
      </c>
      <c r="E8" s="1"/>
      <c r="F8" s="99"/>
      <c r="G8" s="1"/>
      <c r="H8" s="1"/>
      <c r="I8" s="1"/>
      <c r="J8" s="18"/>
      <c r="K8" s="1"/>
      <c r="L8" s="1"/>
      <c r="M8" s="1"/>
      <c r="N8" s="1"/>
      <c r="O8" s="1"/>
      <c r="P8" s="1"/>
      <c r="Q8" s="1"/>
      <c r="R8" s="5"/>
      <c r="S8" s="1"/>
      <c r="T8" s="1"/>
      <c r="U8" s="143">
        <f>IF(conditions!U8="","",conditions!U8)</f>
        <v>43647</v>
      </c>
      <c r="V8" s="143">
        <f ca="1">IF(U9="","",IF(U9+1&gt;conditions!$AF$9,"",U9+1))</f>
        <v>43654</v>
      </c>
      <c r="W8" s="143">
        <f ca="1">IF(V9="","",IF(V9+1&gt;conditions!$AF$9,"",V9+1))</f>
        <v>43661</v>
      </c>
      <c r="X8" s="143">
        <f ca="1">IF(W9="","",IF(W9+1&gt;conditions!$AF$9,"",W9+1))</f>
        <v>43662</v>
      </c>
      <c r="Y8" s="143">
        <f ca="1">IF(X9="","",IF(X9+1&gt;conditions!$AF$9,"",X9+1))</f>
        <v>43663</v>
      </c>
      <c r="Z8" s="143">
        <f ca="1">IF(Y9="","",IF(Y9+1&gt;conditions!$AF$9,"",Y9+1))</f>
        <v>43664</v>
      </c>
      <c r="AA8" s="143">
        <f ca="1">IF(Z9="","",IF(Z9+1&gt;conditions!$AF$9,"",Z9+1))</f>
        <v>43665</v>
      </c>
      <c r="AB8" s="143">
        <f ca="1">IF(AA9="","",IF(AA9+1&gt;conditions!$AF$9,"",AA9+1))</f>
        <v>43666</v>
      </c>
      <c r="AC8" s="143">
        <f ca="1">IF(AB9="","",IF(AB9+1&gt;conditions!$AF$9,"",AB9+1))</f>
        <v>43667</v>
      </c>
      <c r="AD8" s="143">
        <f ca="1">IF(AC9="","",IF(AC9+1&gt;conditions!$AF$9,"",AC9+1))</f>
        <v>43668</v>
      </c>
      <c r="AE8" s="143">
        <f ca="1">IF(AD9="","",IF(AD9+1&gt;conditions!$AF$9,"",AD9+1))</f>
        <v>43675</v>
      </c>
      <c r="AF8" s="143">
        <f ca="1">IF(AE9="","",IF(AE9+1&gt;conditions!$AF$9,"",AE9+1))</f>
        <v>43682</v>
      </c>
      <c r="AG8" s="143">
        <f ca="1">IF(AF9="","",IF(AF9+1&gt;conditions!$AF$9,"",AF9+1))</f>
        <v>43689</v>
      </c>
      <c r="AH8" s="143">
        <f ca="1">IF(AG9="","",IF(AG9+1&gt;conditions!$AF$9,"",AG9+1))</f>
        <v>43696</v>
      </c>
      <c r="AI8" s="143">
        <f ca="1">IF(AH9="","",IF(AH9+1&gt;conditions!$AF$9,"",AH9+1))</f>
        <v>43703</v>
      </c>
      <c r="AJ8" s="143">
        <f ca="1">IF(AI9="","",IF(AI9+1&gt;conditions!$AF$9,"",AI9+1))</f>
        <v>43710</v>
      </c>
      <c r="AK8" s="143">
        <f ca="1">IF(AJ9="","",IF(AJ9+1&gt;conditions!$AF$9,"",AJ9+1))</f>
        <v>43717</v>
      </c>
      <c r="AL8" s="143">
        <f ca="1">IF(AK9="","",IF(AK9+1&gt;conditions!$AF$9,"",AK9+1))</f>
        <v>43724</v>
      </c>
      <c r="AM8" s="143">
        <f ca="1">IF(AL9="","",IF(AL9+1&gt;conditions!$AF$9,"",AL9+1))</f>
        <v>43731</v>
      </c>
      <c r="AN8" s="143">
        <f ca="1">IF(AM9="","",IF(AM9+1&gt;conditions!$AF$9,"",AM9+1))</f>
        <v>43738</v>
      </c>
      <c r="AO8" s="143">
        <f ca="1">IF(AN9="","",IF(AN9+1&gt;conditions!$AF$9,"",AN9+1))</f>
        <v>43745</v>
      </c>
      <c r="AP8" s="143">
        <f ca="1">IF(AO9="","",IF(AO9+1&gt;conditions!$AF$9,"",AO9+1))</f>
        <v>43752</v>
      </c>
      <c r="AQ8" s="143">
        <f ca="1">IF(AP9="","",IF(AP9+1&gt;conditions!$AF$9,"",AP9+1))</f>
        <v>43759</v>
      </c>
      <c r="AR8" s="143">
        <f ca="1">IF(AQ9="","",IF(AQ9+1&gt;conditions!$AF$9,"",AQ9+1))</f>
        <v>43766</v>
      </c>
      <c r="AS8" s="143">
        <f ca="1">IF(AR9="","",IF(AR9+1&gt;conditions!$AF$9,"",AR9+1))</f>
        <v>43773</v>
      </c>
      <c r="AT8" s="143">
        <f ca="1">IF(AS9="","",IF(AS9+1&gt;conditions!$AF$9,"",AS9+1))</f>
        <v>43780</v>
      </c>
      <c r="AU8" s="143">
        <f ca="1">IF(AT9="","",IF(AT9+1&gt;conditions!$AF$9,"",AT9+1))</f>
        <v>43787</v>
      </c>
      <c r="AV8" s="143">
        <f ca="1">IF(AU9="","",IF(AU9+1&gt;conditions!$AF$9,"",AU9+1))</f>
        <v>43794</v>
      </c>
      <c r="AW8" s="143">
        <f ca="1">IF(AV9="","",IF(AV9+1&gt;conditions!$AF$9,"",AV9+1))</f>
        <v>43801</v>
      </c>
      <c r="AX8" s="143">
        <f ca="1">IF(AW9="","",IF(AW9+1&gt;conditions!$AF$9,"",AW9+1))</f>
        <v>43808</v>
      </c>
      <c r="AY8" s="143">
        <f ca="1">IF(AX9="","",IF(AX9+1&gt;conditions!$AF$9,"",AX9+1))</f>
        <v>43815</v>
      </c>
      <c r="AZ8" s="143">
        <f ca="1">IF(AY9="","",IF(AY9+1&gt;conditions!$AF$9,"",AY9+1))</f>
        <v>43822</v>
      </c>
      <c r="BA8" s="143">
        <f ca="1">IF(AZ9="","",IF(AZ9+1&gt;conditions!$AF$9,"",AZ9+1))</f>
        <v>43829</v>
      </c>
      <c r="BB8" s="143">
        <f ca="1">IF(BA9="","",IF(BA9+1&gt;conditions!$AF$9,"",BA9+1))</f>
        <v>43836</v>
      </c>
      <c r="BC8" s="143">
        <f ca="1">IF(BB9="","",IF(BB9+1&gt;conditions!$AF$9,"",BB9+1))</f>
        <v>43843</v>
      </c>
      <c r="BD8" s="143">
        <f ca="1">IF(BC9="","",IF(BC9+1&gt;conditions!$AF$9,"",BC9+1))</f>
        <v>43850</v>
      </c>
      <c r="BE8" s="143">
        <f ca="1">IF(BD9="","",IF(BD9+1&gt;conditions!$AF$9,"",BD9+1))</f>
        <v>43857</v>
      </c>
      <c r="BF8" s="143">
        <f ca="1">IF(BE9="","",IF(BE9+1&gt;conditions!$AF$9,"",BE9+1))</f>
        <v>43864</v>
      </c>
      <c r="BG8" s="143">
        <f ca="1">IF(BF9="","",IF(BF9+1&gt;conditions!$AF$9,"",BF9+1))</f>
        <v>43871</v>
      </c>
      <c r="BH8" s="143">
        <f ca="1">IF(BG9="","",IF(BG9+1&gt;conditions!$AF$9,"",BG9+1))</f>
        <v>43878</v>
      </c>
      <c r="BI8" s="143">
        <f ca="1">IF(BH9="","",IF(BH9+1&gt;conditions!$AF$9,"",BH9+1))</f>
        <v>43885</v>
      </c>
      <c r="BJ8" s="143">
        <f ca="1">IF(BI9="","",IF(BI9+1&gt;conditions!$AF$9,"",BI9+1))</f>
        <v>43892</v>
      </c>
      <c r="BK8" s="143">
        <f ca="1">IF(BJ9="","",IF(BJ9+1&gt;conditions!$AF$9,"",BJ9+1))</f>
        <v>43899</v>
      </c>
      <c r="BL8" s="143">
        <f ca="1">IF(BK9="","",IF(BK9+1&gt;conditions!$AF$9,"",BK9+1))</f>
        <v>43906</v>
      </c>
      <c r="BM8" s="143">
        <f ca="1">IF(BL9="","",IF(BL9+1&gt;conditions!$AF$9,"",BL9+1))</f>
        <v>43913</v>
      </c>
      <c r="BN8" s="143">
        <f ca="1">IF(BM9="","",IF(BM9+1&gt;conditions!$AF$9,"",BM9+1))</f>
        <v>43920</v>
      </c>
      <c r="BO8" s="143">
        <f ca="1">IF(BN9="","",IF(BN9+1&gt;conditions!$AF$9,"",BN9+1))</f>
        <v>43927</v>
      </c>
      <c r="BP8" s="143">
        <f ca="1">IF(BO9="","",IF(BO9+1&gt;conditions!$AF$9,"",BO9+1))</f>
        <v>43934</v>
      </c>
      <c r="BQ8" s="143">
        <f ca="1">IF(BP9="","",IF(BP9+1&gt;conditions!$AF$9,"",BP9+1))</f>
        <v>43941</v>
      </c>
      <c r="BR8" s="143">
        <f ca="1">IF(BQ9="","",IF(BQ9+1&gt;conditions!$AF$9,"",BQ9+1))</f>
        <v>43948</v>
      </c>
      <c r="BS8" s="143">
        <f ca="1">IF(BR9="","",IF(BR9+1&gt;conditions!$AF$9,"",BR9+1))</f>
        <v>43955</v>
      </c>
      <c r="BT8" s="143">
        <f ca="1">IF(BS9="","",IF(BS9+1&gt;conditions!$AF$9,"",BS9+1))</f>
        <v>43962</v>
      </c>
      <c r="BU8" s="143">
        <f ca="1">IF(BT9="","",IF(BT9+1&gt;conditions!$AF$9,"",BT9+1))</f>
        <v>43969</v>
      </c>
      <c r="BV8" s="143">
        <f ca="1">IF(BU9="","",IF(BU9+1&gt;conditions!$AF$9,"",BU9+1))</f>
        <v>43976</v>
      </c>
      <c r="BW8" s="143">
        <f ca="1">IF(BV9="","",IF(BV9+1&gt;conditions!$AF$9,"",BV9+1))</f>
        <v>43983</v>
      </c>
      <c r="BX8" s="143">
        <f ca="1">IF(BW9="","",IF(BW9+1&gt;conditions!$AF$9,"",BW9+1))</f>
        <v>43990</v>
      </c>
      <c r="BY8" s="143">
        <f ca="1">IF(BX9="","",IF(BX9+1&gt;conditions!$AF$9,"",BX9+1))</f>
        <v>43997</v>
      </c>
      <c r="BZ8" s="143">
        <f ca="1">IF(BY9="","",IF(BY9+1&gt;conditions!$AF$9,"",BY9+1))</f>
        <v>44004</v>
      </c>
      <c r="CA8" s="143">
        <f ca="1">IF(BZ9="","",IF(BZ9+1&gt;conditions!$AF$9,"",BZ9+1))</f>
        <v>44011</v>
      </c>
      <c r="CB8" s="1"/>
      <c r="CC8" s="1"/>
    </row>
    <row r="9" spans="1:81" x14ac:dyDescent="0.25">
      <c r="A9" s="1"/>
      <c r="B9" s="1"/>
      <c r="C9" s="1"/>
      <c r="D9" s="62" t="s">
        <v>0</v>
      </c>
      <c r="E9" s="5"/>
      <c r="F9" s="100"/>
      <c r="G9" s="62" t="str">
        <f>KPI!$L$9</f>
        <v>Бюджетные показатели - KPI</v>
      </c>
      <c r="H9" s="5"/>
      <c r="I9" s="5"/>
      <c r="J9" s="64" t="str">
        <f>KPI!$H$9</f>
        <v>ед.изм.</v>
      </c>
      <c r="K9" s="5"/>
      <c r="L9" s="5"/>
      <c r="M9" s="5"/>
      <c r="N9" s="5"/>
      <c r="O9" s="5"/>
      <c r="P9" s="5"/>
      <c r="Q9" s="5"/>
      <c r="R9" s="62" t="s">
        <v>19</v>
      </c>
      <c r="S9" s="1"/>
      <c r="T9" s="1"/>
      <c r="U9" s="143">
        <f ca="1">IF(U8="","",IF(AND(U8&gt;=$J$5,U8&lt;=$J$7),U8,IF(WEEKDAY(U8)=1,U8,U8+7-WEEKDAY(U8)+1)))</f>
        <v>43653</v>
      </c>
      <c r="V9" s="143">
        <f ca="1">IF(V8="","",IF(IF(AND(V8&gt;=$J$5,V8&lt;=$J$7),V8,V8+6)&gt;conditions!$AF$9,conditions!$AF$9,IF(AND(V8&gt;=$J$5,V8&lt;=$J$7),V8,V8+6)))</f>
        <v>43660</v>
      </c>
      <c r="W9" s="143">
        <f ca="1">IF(W8="","",IF(IF(AND(W8&gt;=$J$5,W8&lt;=$J$7),W8,W8+6)&gt;conditions!$AF$9,conditions!$AF$9,IF(AND(W8&gt;=$J$5,W8&lt;=$J$7),W8,W8+6)))</f>
        <v>43661</v>
      </c>
      <c r="X9" s="143">
        <f ca="1">IF(X8="","",IF(IF(AND(X8&gt;=$J$5,X8&lt;=$J$7),X8,X8+6)&gt;conditions!$AF$9,conditions!$AF$9,IF(AND(X8&gt;=$J$5,X8&lt;=$J$7),X8,X8+6)))</f>
        <v>43662</v>
      </c>
      <c r="Y9" s="143">
        <f ca="1">IF(Y8="","",IF(IF(AND(Y8&gt;=$J$5,Y8&lt;=$J$7),Y8,Y8+6)&gt;conditions!$AF$9,conditions!$AF$9,IF(AND(Y8&gt;=$J$5,Y8&lt;=$J$7),Y8,Y8+6)))</f>
        <v>43663</v>
      </c>
      <c r="Z9" s="143">
        <f ca="1">IF(Z8="","",IF(IF(AND(Z8&gt;=$J$5,Z8&lt;=$J$7),Z8,Z8+6)&gt;conditions!$AF$9,conditions!$AF$9,IF(AND(Z8&gt;=$J$5,Z8&lt;=$J$7),Z8,Z8+6)))</f>
        <v>43664</v>
      </c>
      <c r="AA9" s="143">
        <f ca="1">IF(AA8="","",IF(IF(AND(AA8&gt;=$J$5,AA8&lt;=$J$7),AA8,AA8+6)&gt;conditions!$AF$9,conditions!$AF$9,IF(AND(AA8&gt;=$J$5,AA8&lt;=$J$7),AA8,AA8+6)))</f>
        <v>43665</v>
      </c>
      <c r="AB9" s="143">
        <f ca="1">IF(AB8="","",IF(IF(AND(AB8&gt;=$J$5,AB8&lt;=$J$7),AB8,AB8+6)&gt;conditions!$AF$9,conditions!$AF$9,IF(AND(AB8&gt;=$J$5,AB8&lt;=$J$7),AB8,AB8+6)))</f>
        <v>43666</v>
      </c>
      <c r="AC9" s="143">
        <f ca="1">IF(AC8="","",IF(IF(AND(AC8&gt;=$J$5,AC8&lt;=$J$7),AC8,AC8+6)&gt;conditions!$AF$9,conditions!$AF$9,IF(AND(AC8&gt;=$J$5,AC8&lt;=$J$7),AC8,AC8+6)))</f>
        <v>43667</v>
      </c>
      <c r="AD9" s="143">
        <f ca="1">IF(AD8="","",IF(IF(AND(AD8&gt;=$J$5,AD8&lt;=$J$7),AD8,AD8+6)&gt;conditions!$AF$9,conditions!$AF$9,IF(AND(AD8&gt;=$J$5,AD8&lt;=$J$7),AD8,AD8+6)))</f>
        <v>43674</v>
      </c>
      <c r="AE9" s="143">
        <f ca="1">IF(AE8="","",IF(IF(AND(AE8&gt;=$J$5,AE8&lt;=$J$7),AE8,AE8+6)&gt;conditions!$AF$9,conditions!$AF$9,IF(AND(AE8&gt;=$J$5,AE8&lt;=$J$7),AE8,AE8+6)))</f>
        <v>43681</v>
      </c>
      <c r="AF9" s="143">
        <f ca="1">IF(AF8="","",IF(IF(AND(AF8&gt;=$J$5,AF8&lt;=$J$7),AF8,AF8+6)&gt;conditions!$AF$9,conditions!$AF$9,IF(AND(AF8&gt;=$J$5,AF8&lt;=$J$7),AF8,AF8+6)))</f>
        <v>43688</v>
      </c>
      <c r="AG9" s="143">
        <f ca="1">IF(AG8="","",IF(IF(AND(AG8&gt;=$J$5,AG8&lt;=$J$7),AG8,AG8+6)&gt;conditions!$AF$9,conditions!$AF$9,IF(AND(AG8&gt;=$J$5,AG8&lt;=$J$7),AG8,AG8+6)))</f>
        <v>43695</v>
      </c>
      <c r="AH9" s="143">
        <f ca="1">IF(AH8="","",IF(IF(AND(AH8&gt;=$J$5,AH8&lt;=$J$7),AH8,AH8+6)&gt;conditions!$AF$9,conditions!$AF$9,IF(AND(AH8&gt;=$J$5,AH8&lt;=$J$7),AH8,AH8+6)))</f>
        <v>43702</v>
      </c>
      <c r="AI9" s="143">
        <f ca="1">IF(AI8="","",IF(IF(AND(AI8&gt;=$J$5,AI8&lt;=$J$7),AI8,AI8+6)&gt;conditions!$AF$9,conditions!$AF$9,IF(AND(AI8&gt;=$J$5,AI8&lt;=$J$7),AI8,AI8+6)))</f>
        <v>43709</v>
      </c>
      <c r="AJ9" s="143">
        <f ca="1">IF(AJ8="","",IF(IF(AND(AJ8&gt;=$J$5,AJ8&lt;=$J$7),AJ8,AJ8+6)&gt;conditions!$AF$9,conditions!$AF$9,IF(AND(AJ8&gt;=$J$5,AJ8&lt;=$J$7),AJ8,AJ8+6)))</f>
        <v>43716</v>
      </c>
      <c r="AK9" s="143">
        <f ca="1">IF(AK8="","",IF(IF(AND(AK8&gt;=$J$5,AK8&lt;=$J$7),AK8,AK8+6)&gt;conditions!$AF$9,conditions!$AF$9,IF(AND(AK8&gt;=$J$5,AK8&lt;=$J$7),AK8,AK8+6)))</f>
        <v>43723</v>
      </c>
      <c r="AL9" s="143">
        <f ca="1">IF(AL8="","",IF(IF(AND(AL8&gt;=$J$5,AL8&lt;=$J$7),AL8,AL8+6)&gt;conditions!$AF$9,conditions!$AF$9,IF(AND(AL8&gt;=$J$5,AL8&lt;=$J$7),AL8,AL8+6)))</f>
        <v>43730</v>
      </c>
      <c r="AM9" s="143">
        <f ca="1">IF(AM8="","",IF(IF(AND(AM8&gt;=$J$5,AM8&lt;=$J$7),AM8,AM8+6)&gt;conditions!$AF$9,conditions!$AF$9,IF(AND(AM8&gt;=$J$5,AM8&lt;=$J$7),AM8,AM8+6)))</f>
        <v>43737</v>
      </c>
      <c r="AN9" s="143">
        <f ca="1">IF(AN8="","",IF(IF(AND(AN8&gt;=$J$5,AN8&lt;=$J$7),AN8,AN8+6)&gt;conditions!$AF$9,conditions!$AF$9,IF(AND(AN8&gt;=$J$5,AN8&lt;=$J$7),AN8,AN8+6)))</f>
        <v>43744</v>
      </c>
      <c r="AO9" s="143">
        <f ca="1">IF(AO8="","",IF(IF(AND(AO8&gt;=$J$5,AO8&lt;=$J$7),AO8,AO8+6)&gt;conditions!$AF$9,conditions!$AF$9,IF(AND(AO8&gt;=$J$5,AO8&lt;=$J$7),AO8,AO8+6)))</f>
        <v>43751</v>
      </c>
      <c r="AP9" s="143">
        <f ca="1">IF(AP8="","",IF(IF(AND(AP8&gt;=$J$5,AP8&lt;=$J$7),AP8,AP8+6)&gt;conditions!$AF$9,conditions!$AF$9,IF(AND(AP8&gt;=$J$5,AP8&lt;=$J$7),AP8,AP8+6)))</f>
        <v>43758</v>
      </c>
      <c r="AQ9" s="143">
        <f ca="1">IF(AQ8="","",IF(IF(AND(AQ8&gt;=$J$5,AQ8&lt;=$J$7),AQ8,AQ8+6)&gt;conditions!$AF$9,conditions!$AF$9,IF(AND(AQ8&gt;=$J$5,AQ8&lt;=$J$7),AQ8,AQ8+6)))</f>
        <v>43765</v>
      </c>
      <c r="AR9" s="143">
        <f ca="1">IF(AR8="","",IF(IF(AND(AR8&gt;=$J$5,AR8&lt;=$J$7),AR8,AR8+6)&gt;conditions!$AF$9,conditions!$AF$9,IF(AND(AR8&gt;=$J$5,AR8&lt;=$J$7),AR8,AR8+6)))</f>
        <v>43772</v>
      </c>
      <c r="AS9" s="143">
        <f ca="1">IF(AS8="","",IF(IF(AND(AS8&gt;=$J$5,AS8&lt;=$J$7),AS8,AS8+6)&gt;conditions!$AF$9,conditions!$AF$9,IF(AND(AS8&gt;=$J$5,AS8&lt;=$J$7),AS8,AS8+6)))</f>
        <v>43779</v>
      </c>
      <c r="AT9" s="143">
        <f ca="1">IF(AT8="","",IF(IF(AND(AT8&gt;=$J$5,AT8&lt;=$J$7),AT8,AT8+6)&gt;conditions!$AF$9,conditions!$AF$9,IF(AND(AT8&gt;=$J$5,AT8&lt;=$J$7),AT8,AT8+6)))</f>
        <v>43786</v>
      </c>
      <c r="AU9" s="143">
        <f ca="1">IF(AU8="","",IF(IF(AND(AU8&gt;=$J$5,AU8&lt;=$J$7),AU8,AU8+6)&gt;conditions!$AF$9,conditions!$AF$9,IF(AND(AU8&gt;=$J$5,AU8&lt;=$J$7),AU8,AU8+6)))</f>
        <v>43793</v>
      </c>
      <c r="AV9" s="143">
        <f ca="1">IF(AV8="","",IF(IF(AND(AV8&gt;=$J$5,AV8&lt;=$J$7),AV8,AV8+6)&gt;conditions!$AF$9,conditions!$AF$9,IF(AND(AV8&gt;=$J$5,AV8&lt;=$J$7),AV8,AV8+6)))</f>
        <v>43800</v>
      </c>
      <c r="AW9" s="143">
        <f ca="1">IF(AW8="","",IF(IF(AND(AW8&gt;=$J$5,AW8&lt;=$J$7),AW8,AW8+6)&gt;conditions!$AF$9,conditions!$AF$9,IF(AND(AW8&gt;=$J$5,AW8&lt;=$J$7),AW8,AW8+6)))</f>
        <v>43807</v>
      </c>
      <c r="AX9" s="143">
        <f ca="1">IF(AX8="","",IF(IF(AND(AX8&gt;=$J$5,AX8&lt;=$J$7),AX8,AX8+6)&gt;conditions!$AF$9,conditions!$AF$9,IF(AND(AX8&gt;=$J$5,AX8&lt;=$J$7),AX8,AX8+6)))</f>
        <v>43814</v>
      </c>
      <c r="AY9" s="143">
        <f ca="1">IF(AY8="","",IF(IF(AND(AY8&gt;=$J$5,AY8&lt;=$J$7),AY8,AY8+6)&gt;conditions!$AF$9,conditions!$AF$9,IF(AND(AY8&gt;=$J$5,AY8&lt;=$J$7),AY8,AY8+6)))</f>
        <v>43821</v>
      </c>
      <c r="AZ9" s="143">
        <f ca="1">IF(AZ8="","",IF(IF(AND(AZ8&gt;=$J$5,AZ8&lt;=$J$7),AZ8,AZ8+6)&gt;conditions!$AF$9,conditions!$AF$9,IF(AND(AZ8&gt;=$J$5,AZ8&lt;=$J$7),AZ8,AZ8+6)))</f>
        <v>43828</v>
      </c>
      <c r="BA9" s="143">
        <f ca="1">IF(BA8="","",IF(IF(AND(BA8&gt;=$J$5,BA8&lt;=$J$7),BA8,BA8+6)&gt;conditions!$AF$9,conditions!$AF$9,IF(AND(BA8&gt;=$J$5,BA8&lt;=$J$7),BA8,BA8+6)))</f>
        <v>43835</v>
      </c>
      <c r="BB9" s="143">
        <f ca="1">IF(BB8="","",IF(IF(AND(BB8&gt;=$J$5,BB8&lt;=$J$7),BB8,BB8+6)&gt;conditions!$AF$9,conditions!$AF$9,IF(AND(BB8&gt;=$J$5,BB8&lt;=$J$7),BB8,BB8+6)))</f>
        <v>43842</v>
      </c>
      <c r="BC9" s="143">
        <f ca="1">IF(BC8="","",IF(IF(AND(BC8&gt;=$J$5,BC8&lt;=$J$7),BC8,BC8+6)&gt;conditions!$AF$9,conditions!$AF$9,IF(AND(BC8&gt;=$J$5,BC8&lt;=$J$7),BC8,BC8+6)))</f>
        <v>43849</v>
      </c>
      <c r="BD9" s="143">
        <f ca="1">IF(BD8="","",IF(IF(AND(BD8&gt;=$J$5,BD8&lt;=$J$7),BD8,BD8+6)&gt;conditions!$AF$9,conditions!$AF$9,IF(AND(BD8&gt;=$J$5,BD8&lt;=$J$7),BD8,BD8+6)))</f>
        <v>43856</v>
      </c>
      <c r="BE9" s="143">
        <f ca="1">IF(BE8="","",IF(IF(AND(BE8&gt;=$J$5,BE8&lt;=$J$7),BE8,BE8+6)&gt;conditions!$AF$9,conditions!$AF$9,IF(AND(BE8&gt;=$J$5,BE8&lt;=$J$7),BE8,BE8+6)))</f>
        <v>43863</v>
      </c>
      <c r="BF9" s="143">
        <f ca="1">IF(BF8="","",IF(IF(AND(BF8&gt;=$J$5,BF8&lt;=$J$7),BF8,BF8+6)&gt;conditions!$AF$9,conditions!$AF$9,IF(AND(BF8&gt;=$J$5,BF8&lt;=$J$7),BF8,BF8+6)))</f>
        <v>43870</v>
      </c>
      <c r="BG9" s="143">
        <f ca="1">IF(BG8="","",IF(IF(AND(BG8&gt;=$J$5,BG8&lt;=$J$7),BG8,BG8+6)&gt;conditions!$AF$9,conditions!$AF$9,IF(AND(BG8&gt;=$J$5,BG8&lt;=$J$7),BG8,BG8+6)))</f>
        <v>43877</v>
      </c>
      <c r="BH9" s="143">
        <f ca="1">IF(BH8="","",IF(IF(AND(BH8&gt;=$J$5,BH8&lt;=$J$7),BH8,BH8+6)&gt;conditions!$AF$9,conditions!$AF$9,IF(AND(BH8&gt;=$J$5,BH8&lt;=$J$7),BH8,BH8+6)))</f>
        <v>43884</v>
      </c>
      <c r="BI9" s="143">
        <f ca="1">IF(BI8="","",IF(IF(AND(BI8&gt;=$J$5,BI8&lt;=$J$7),BI8,BI8+6)&gt;conditions!$AF$9,conditions!$AF$9,IF(AND(BI8&gt;=$J$5,BI8&lt;=$J$7),BI8,BI8+6)))</f>
        <v>43891</v>
      </c>
      <c r="BJ9" s="143">
        <f ca="1">IF(BJ8="","",IF(IF(AND(BJ8&gt;=$J$5,BJ8&lt;=$J$7),BJ8,BJ8+6)&gt;conditions!$AF$9,conditions!$AF$9,IF(AND(BJ8&gt;=$J$5,BJ8&lt;=$J$7),BJ8,BJ8+6)))</f>
        <v>43898</v>
      </c>
      <c r="BK9" s="143">
        <f ca="1">IF(BK8="","",IF(IF(AND(BK8&gt;=$J$5,BK8&lt;=$J$7),BK8,BK8+6)&gt;conditions!$AF$9,conditions!$AF$9,IF(AND(BK8&gt;=$J$5,BK8&lt;=$J$7),BK8,BK8+6)))</f>
        <v>43905</v>
      </c>
      <c r="BL9" s="143">
        <f ca="1">IF(BL8="","",IF(IF(AND(BL8&gt;=$J$5,BL8&lt;=$J$7),BL8,BL8+6)&gt;conditions!$AF$9,conditions!$AF$9,IF(AND(BL8&gt;=$J$5,BL8&lt;=$J$7),BL8,BL8+6)))</f>
        <v>43912</v>
      </c>
      <c r="BM9" s="143">
        <f ca="1">IF(BM8="","",IF(IF(AND(BM8&gt;=$J$5,BM8&lt;=$J$7),BM8,BM8+6)&gt;conditions!$AF$9,conditions!$AF$9,IF(AND(BM8&gt;=$J$5,BM8&lt;=$J$7),BM8,BM8+6)))</f>
        <v>43919</v>
      </c>
      <c r="BN9" s="143">
        <f ca="1">IF(BN8="","",IF(IF(AND(BN8&gt;=$J$5,BN8&lt;=$J$7),BN8,BN8+6)&gt;conditions!$AF$9,conditions!$AF$9,IF(AND(BN8&gt;=$J$5,BN8&lt;=$J$7),BN8,BN8+6)))</f>
        <v>43926</v>
      </c>
      <c r="BO9" s="143">
        <f ca="1">IF(BO8="","",IF(IF(AND(BO8&gt;=$J$5,BO8&lt;=$J$7),BO8,BO8+6)&gt;conditions!$AF$9,conditions!$AF$9,IF(AND(BO8&gt;=$J$5,BO8&lt;=$J$7),BO8,BO8+6)))</f>
        <v>43933</v>
      </c>
      <c r="BP9" s="143">
        <f ca="1">IF(BP8="","",IF(IF(AND(BP8&gt;=$J$5,BP8&lt;=$J$7),BP8,BP8+6)&gt;conditions!$AF$9,conditions!$AF$9,IF(AND(BP8&gt;=$J$5,BP8&lt;=$J$7),BP8,BP8+6)))</f>
        <v>43940</v>
      </c>
      <c r="BQ9" s="143">
        <f ca="1">IF(BQ8="","",IF(IF(AND(BQ8&gt;=$J$5,BQ8&lt;=$J$7),BQ8,BQ8+6)&gt;conditions!$AF$9,conditions!$AF$9,IF(AND(BQ8&gt;=$J$5,BQ8&lt;=$J$7),BQ8,BQ8+6)))</f>
        <v>43947</v>
      </c>
      <c r="BR9" s="143">
        <f ca="1">IF(BR8="","",IF(IF(AND(BR8&gt;=$J$5,BR8&lt;=$J$7),BR8,BR8+6)&gt;conditions!$AF$9,conditions!$AF$9,IF(AND(BR8&gt;=$J$5,BR8&lt;=$J$7),BR8,BR8+6)))</f>
        <v>43954</v>
      </c>
      <c r="BS9" s="143">
        <f ca="1">IF(BS8="","",IF(IF(AND(BS8&gt;=$J$5,BS8&lt;=$J$7),BS8,BS8+6)&gt;conditions!$AF$9,conditions!$AF$9,IF(AND(BS8&gt;=$J$5,BS8&lt;=$J$7),BS8,BS8+6)))</f>
        <v>43961</v>
      </c>
      <c r="BT9" s="143">
        <f ca="1">IF(BT8="","",IF(IF(AND(BT8&gt;=$J$5,BT8&lt;=$J$7),BT8,BT8+6)&gt;conditions!$AF$9,conditions!$AF$9,IF(AND(BT8&gt;=$J$5,BT8&lt;=$J$7),BT8,BT8+6)))</f>
        <v>43968</v>
      </c>
      <c r="BU9" s="143">
        <f ca="1">IF(BU8="","",IF(IF(AND(BU8&gt;=$J$5,BU8&lt;=$J$7),BU8,BU8+6)&gt;conditions!$AF$9,conditions!$AF$9,IF(AND(BU8&gt;=$J$5,BU8&lt;=$J$7),BU8,BU8+6)))</f>
        <v>43975</v>
      </c>
      <c r="BV9" s="143">
        <f ca="1">IF(BV8="","",IF(IF(AND(BV8&gt;=$J$5,BV8&lt;=$J$7),BV8,BV8+6)&gt;conditions!$AF$9,conditions!$AF$9,IF(AND(BV8&gt;=$J$5,BV8&lt;=$J$7),BV8,BV8+6)))</f>
        <v>43982</v>
      </c>
      <c r="BW9" s="143">
        <f ca="1">IF(BW8="","",IF(IF(AND(BW8&gt;=$J$5,BW8&lt;=$J$7),BW8,BW8+6)&gt;conditions!$AF$9,conditions!$AF$9,IF(AND(BW8&gt;=$J$5,BW8&lt;=$J$7),BW8,BW8+6)))</f>
        <v>43989</v>
      </c>
      <c r="BX9" s="143">
        <f ca="1">IF(BX8="","",IF(IF(AND(BX8&gt;=$J$5,BX8&lt;=$J$7),BX8,BX8+6)&gt;conditions!$AF$9,conditions!$AF$9,IF(AND(BX8&gt;=$J$5,BX8&lt;=$J$7),BX8,BX8+6)))</f>
        <v>43996</v>
      </c>
      <c r="BY9" s="143">
        <f ca="1">IF(BY8="","",IF(IF(AND(BY8&gt;=$J$5,BY8&lt;=$J$7),BY8,BY8+6)&gt;conditions!$AF$9,conditions!$AF$9,IF(AND(BY8&gt;=$J$5,BY8&lt;=$J$7),BY8,BY8+6)))</f>
        <v>44003</v>
      </c>
      <c r="BZ9" s="143">
        <f ca="1">IF(BZ8="","",IF(IF(AND(BZ8&gt;=$J$5,BZ8&lt;=$J$7),BZ8,BZ8+6)&gt;conditions!$AF$9,conditions!$AF$9,IF(AND(BZ8&gt;=$J$5,BZ8&lt;=$J$7),BZ8,BZ8+6)))</f>
        <v>44010</v>
      </c>
      <c r="CA9" s="143">
        <f ca="1">IF(CA8="","",IF(IF(AND(CA8&gt;=$J$5,CA8&lt;=$J$7),CA8,CA8+6)&gt;conditions!$AF$9,conditions!$AF$9,IF(AND(CA8&gt;=$J$5,CA8&lt;=$J$7),CA8,CA8+6)))</f>
        <v>44012</v>
      </c>
      <c r="CB9" s="1"/>
      <c r="CC9" s="1"/>
    </row>
    <row r="10" spans="1:81" x14ac:dyDescent="0.25">
      <c r="A10" s="1"/>
      <c r="B10" s="1"/>
      <c r="C10" s="1"/>
      <c r="D10" s="1"/>
      <c r="E10" s="1"/>
      <c r="F10" s="99"/>
      <c r="G10" s="1"/>
      <c r="H10" s="1"/>
      <c r="I10" s="1"/>
      <c r="J10" s="18"/>
      <c r="K10" s="1"/>
      <c r="L10" s="1"/>
      <c r="M10" s="1"/>
      <c r="N10" s="1"/>
      <c r="O10" s="1"/>
      <c r="P10" s="1"/>
      <c r="Q10" s="1"/>
      <c r="R10" s="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s="69" customFormat="1" x14ac:dyDescent="0.25">
      <c r="A11" s="16"/>
      <c r="B11" s="16"/>
      <c r="C11" s="16"/>
      <c r="D11" s="16"/>
      <c r="E11" s="16"/>
      <c r="F11" s="99"/>
      <c r="G11" s="67" t="str">
        <f>KPI!$L$11</f>
        <v>Баланс-контроль (А-П)</v>
      </c>
      <c r="H11" s="67"/>
      <c r="I11" s="67"/>
      <c r="J11" s="68" t="str">
        <f>IF($G11="","",INDEX(KPI!$N$11:$N$121,SUMIFS(KPI!$K$11:$K$121,KPI!$L$11:$L$121,$G11)))</f>
        <v>тыс.руб.</v>
      </c>
      <c r="K11" s="16"/>
      <c r="L11" s="16"/>
      <c r="M11" s="16"/>
      <c r="N11" s="16"/>
      <c r="O11" s="16"/>
      <c r="P11" s="16"/>
      <c r="Q11" s="16"/>
      <c r="R11" s="27">
        <f ca="1">SUM(T11:CB11)</f>
        <v>-4.5474735088646412E-11</v>
      </c>
      <c r="S11" s="16"/>
      <c r="T11" s="16"/>
      <c r="U11" s="72">
        <f ca="1">U13-U26</f>
        <v>0</v>
      </c>
      <c r="V11" s="72">
        <f t="shared" ref="V11:AF11" ca="1" si="0">V13-V26</f>
        <v>0</v>
      </c>
      <c r="W11" s="72">
        <f t="shared" ca="1" si="0"/>
        <v>0</v>
      </c>
      <c r="X11" s="72">
        <f t="shared" ca="1" si="0"/>
        <v>0</v>
      </c>
      <c r="Y11" s="72">
        <f t="shared" ca="1" si="0"/>
        <v>0</v>
      </c>
      <c r="Z11" s="72">
        <f t="shared" ca="1" si="0"/>
        <v>0</v>
      </c>
      <c r="AA11" s="72">
        <f t="shared" ca="1" si="0"/>
        <v>0</v>
      </c>
      <c r="AB11" s="72">
        <f t="shared" ca="1" si="0"/>
        <v>0</v>
      </c>
      <c r="AC11" s="72">
        <f t="shared" ca="1" si="0"/>
        <v>0</v>
      </c>
      <c r="AD11" s="72">
        <f t="shared" ca="1" si="0"/>
        <v>0</v>
      </c>
      <c r="AE11" s="72">
        <f t="shared" ca="1" si="0"/>
        <v>0</v>
      </c>
      <c r="AF11" s="72">
        <f t="shared" ca="1" si="0"/>
        <v>0</v>
      </c>
      <c r="AG11" s="72">
        <f t="shared" ref="AG11:CA11" ca="1" si="1">AG13-AG26</f>
        <v>0</v>
      </c>
      <c r="AH11" s="72">
        <f t="shared" ca="1" si="1"/>
        <v>0</v>
      </c>
      <c r="AI11" s="72">
        <f t="shared" ca="1" si="1"/>
        <v>0</v>
      </c>
      <c r="AJ11" s="72">
        <f t="shared" ca="1" si="1"/>
        <v>0</v>
      </c>
      <c r="AK11" s="72">
        <f t="shared" ca="1" si="1"/>
        <v>0</v>
      </c>
      <c r="AL11" s="72">
        <f t="shared" ca="1" si="1"/>
        <v>0</v>
      </c>
      <c r="AM11" s="72">
        <f t="shared" ca="1" si="1"/>
        <v>0</v>
      </c>
      <c r="AN11" s="72">
        <f t="shared" ca="1" si="1"/>
        <v>0</v>
      </c>
      <c r="AO11" s="72">
        <f t="shared" ca="1" si="1"/>
        <v>0</v>
      </c>
      <c r="AP11" s="72">
        <f t="shared" ca="1" si="1"/>
        <v>0</v>
      </c>
      <c r="AQ11" s="72">
        <f t="shared" ca="1" si="1"/>
        <v>0</v>
      </c>
      <c r="AR11" s="72">
        <f t="shared" ca="1" si="1"/>
        <v>0</v>
      </c>
      <c r="AS11" s="72">
        <f t="shared" ca="1" si="1"/>
        <v>0</v>
      </c>
      <c r="AT11" s="72">
        <f t="shared" ca="1" si="1"/>
        <v>0</v>
      </c>
      <c r="AU11" s="72">
        <f t="shared" ca="1" si="1"/>
        <v>0</v>
      </c>
      <c r="AV11" s="72">
        <f t="shared" ca="1" si="1"/>
        <v>0</v>
      </c>
      <c r="AW11" s="72">
        <f t="shared" ca="1" si="1"/>
        <v>0</v>
      </c>
      <c r="AX11" s="72">
        <f t="shared" ca="1" si="1"/>
        <v>0</v>
      </c>
      <c r="AY11" s="72">
        <f t="shared" ca="1" si="1"/>
        <v>0</v>
      </c>
      <c r="AZ11" s="72">
        <f t="shared" ca="1" si="1"/>
        <v>0</v>
      </c>
      <c r="BA11" s="72">
        <f t="shared" ca="1" si="1"/>
        <v>0</v>
      </c>
      <c r="BB11" s="72">
        <f t="shared" ca="1" si="1"/>
        <v>0</v>
      </c>
      <c r="BC11" s="72">
        <f t="shared" ca="1" si="1"/>
        <v>0</v>
      </c>
      <c r="BD11" s="72">
        <f t="shared" ca="1" si="1"/>
        <v>0</v>
      </c>
      <c r="BE11" s="72">
        <f t="shared" ca="1" si="1"/>
        <v>-1.6370904631912708E-11</v>
      </c>
      <c r="BF11" s="72">
        <f t="shared" ca="1" si="1"/>
        <v>-1.4551915228366852E-11</v>
      </c>
      <c r="BG11" s="72">
        <f t="shared" ca="1" si="1"/>
        <v>-1.4551915228366852E-11</v>
      </c>
      <c r="BH11" s="72">
        <f t="shared" ca="1" si="1"/>
        <v>0</v>
      </c>
      <c r="BI11" s="72">
        <f t="shared" ca="1" si="1"/>
        <v>0</v>
      </c>
      <c r="BJ11" s="72">
        <f t="shared" ca="1" si="1"/>
        <v>0</v>
      </c>
      <c r="BK11" s="72">
        <f t="shared" ca="1" si="1"/>
        <v>0</v>
      </c>
      <c r="BL11" s="72">
        <f t="shared" ca="1" si="1"/>
        <v>0</v>
      </c>
      <c r="BM11" s="72">
        <f t="shared" ca="1" si="1"/>
        <v>0</v>
      </c>
      <c r="BN11" s="72">
        <f t="shared" ca="1" si="1"/>
        <v>0</v>
      </c>
      <c r="BO11" s="72">
        <f t="shared" ca="1" si="1"/>
        <v>0</v>
      </c>
      <c r="BP11" s="72">
        <f t="shared" ca="1" si="1"/>
        <v>0</v>
      </c>
      <c r="BQ11" s="72">
        <f t="shared" ca="1" si="1"/>
        <v>0</v>
      </c>
      <c r="BR11" s="72">
        <f t="shared" ca="1" si="1"/>
        <v>0</v>
      </c>
      <c r="BS11" s="72">
        <f t="shared" ca="1" si="1"/>
        <v>0</v>
      </c>
      <c r="BT11" s="72">
        <f t="shared" ca="1" si="1"/>
        <v>0</v>
      </c>
      <c r="BU11" s="72">
        <f t="shared" ca="1" si="1"/>
        <v>0</v>
      </c>
      <c r="BV11" s="72">
        <f t="shared" ca="1" si="1"/>
        <v>0</v>
      </c>
      <c r="BW11" s="72">
        <f t="shared" ca="1" si="1"/>
        <v>0</v>
      </c>
      <c r="BX11" s="72">
        <f t="shared" ca="1" si="1"/>
        <v>0</v>
      </c>
      <c r="BY11" s="72">
        <f t="shared" ca="1" si="1"/>
        <v>0</v>
      </c>
      <c r="BZ11" s="72">
        <f t="shared" ca="1" si="1"/>
        <v>0</v>
      </c>
      <c r="CA11" s="72">
        <f t="shared" ca="1" si="1"/>
        <v>0</v>
      </c>
      <c r="CB11" s="16"/>
      <c r="CC11" s="16"/>
    </row>
    <row r="12" spans="1:81" s="71" customFormat="1" ht="10.199999999999999" x14ac:dyDescent="0.2">
      <c r="A12" s="70"/>
      <c r="B12" s="70"/>
      <c r="C12" s="70"/>
      <c r="D12" s="70"/>
      <c r="E12" s="70"/>
      <c r="F12" s="99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4"/>
      <c r="S12" s="70"/>
      <c r="T12" s="70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0"/>
      <c r="CC12" s="70"/>
    </row>
    <row r="13" spans="1:81" s="81" customFormat="1" ht="13.8" x14ac:dyDescent="0.3">
      <c r="A13" s="105"/>
      <c r="B13" s="105"/>
      <c r="C13" s="105"/>
      <c r="D13" s="105" t="s">
        <v>102</v>
      </c>
      <c r="E13" s="105"/>
      <c r="F13" s="106">
        <v>0</v>
      </c>
      <c r="G13" s="105" t="str">
        <f>KPI!$L$12</f>
        <v>Активы на начало периода</v>
      </c>
      <c r="H13" s="105"/>
      <c r="I13" s="105"/>
      <c r="J13" s="105" t="str">
        <f>IF($G13="","",INDEX(KPI!$N$11:$N$121,SUMIFS(KPI!$K$11:$K$121,KPI!$L$11:$L$121,$G13)))</f>
        <v>тыс.руб.</v>
      </c>
      <c r="K13" s="105"/>
      <c r="L13" s="105"/>
      <c r="M13" s="105"/>
      <c r="N13" s="105"/>
      <c r="O13" s="105"/>
      <c r="P13" s="105"/>
      <c r="Q13" s="105"/>
      <c r="R13" s="107">
        <f ca="1">U13</f>
        <v>15191.866274191401</v>
      </c>
      <c r="S13" s="105"/>
      <c r="T13" s="105"/>
      <c r="U13" s="107">
        <f t="shared" ref="U13:AF13" ca="1" si="2">SUMIFS(U14:U25,$F14:$F25,1)</f>
        <v>15191.866274191401</v>
      </c>
      <c r="V13" s="107">
        <f t="shared" ca="1" si="2"/>
        <v>15335.790899496444</v>
      </c>
      <c r="W13" s="107">
        <f t="shared" ca="1" si="2"/>
        <v>15480.649607845668</v>
      </c>
      <c r="X13" s="107">
        <f t="shared" ca="1" si="2"/>
        <v>14935.785214351512</v>
      </c>
      <c r="Y13" s="107">
        <f t="shared" ca="1" si="2"/>
        <v>14948.013951488958</v>
      </c>
      <c r="Z13" s="107">
        <f t="shared" ca="1" si="2"/>
        <v>15003.573398303823</v>
      </c>
      <c r="AA13" s="107">
        <f t="shared" ca="1" si="2"/>
        <v>15057.932845118687</v>
      </c>
      <c r="AB13" s="107">
        <f t="shared" ca="1" si="2"/>
        <v>14977.292291933554</v>
      </c>
      <c r="AC13" s="107">
        <f t="shared" ca="1" si="2"/>
        <v>14958.143904836779</v>
      </c>
      <c r="AD13" s="107">
        <f t="shared" ca="1" si="2"/>
        <v>15076.395517740006</v>
      </c>
      <c r="AE13" s="107">
        <f t="shared" ca="1" si="2"/>
        <v>14946.128235685299</v>
      </c>
      <c r="AF13" s="107">
        <f t="shared" ca="1" si="2"/>
        <v>15163.819697056964</v>
      </c>
      <c r="AG13" s="107">
        <f t="shared" ref="AG13:CA13" ca="1" si="3">SUMIFS(AG14:AG25,$F14:$F25,1)</f>
        <v>15574.679309960187</v>
      </c>
      <c r="AH13" s="107">
        <f t="shared" ca="1" si="3"/>
        <v>15305.371516411797</v>
      </c>
      <c r="AI13" s="107">
        <f t="shared" ca="1" si="3"/>
        <v>15012.097322863412</v>
      </c>
      <c r="AJ13" s="107">
        <f t="shared" ca="1" si="3"/>
        <v>14832.175817487072</v>
      </c>
      <c r="AK13" s="107">
        <f t="shared" ca="1" si="3"/>
        <v>15010.521550820409</v>
      </c>
      <c r="AL13" s="107">
        <f t="shared" ca="1" si="3"/>
        <v>14597.267284153748</v>
      </c>
      <c r="AM13" s="107">
        <f t="shared" ca="1" si="3"/>
        <v>14674.300617487081</v>
      </c>
      <c r="AN13" s="107">
        <f t="shared" ca="1" si="3"/>
        <v>14322.000617487083</v>
      </c>
      <c r="AO13" s="107">
        <f t="shared" ca="1" si="3"/>
        <v>14501.950742411807</v>
      </c>
      <c r="AP13" s="107">
        <f t="shared" ca="1" si="3"/>
        <v>14762.735323379547</v>
      </c>
      <c r="AQ13" s="107">
        <f t="shared" ca="1" si="3"/>
        <v>14360.708962218256</v>
      </c>
      <c r="AR13" s="107">
        <f t="shared" ca="1" si="3"/>
        <v>14206.289929960201</v>
      </c>
      <c r="AS13" s="107">
        <f t="shared" ca="1" si="3"/>
        <v>14306.175104153741</v>
      </c>
      <c r="AT13" s="107">
        <f t="shared" ca="1" si="3"/>
        <v>14419.600748687077</v>
      </c>
      <c r="AU13" s="107">
        <f t="shared" ca="1" si="3"/>
        <v>13992.591708400005</v>
      </c>
      <c r="AV13" s="107">
        <f t="shared" ca="1" si="3"/>
        <v>14102.104651437363</v>
      </c>
      <c r="AW13" s="107">
        <f t="shared" ca="1" si="3"/>
        <v>13941.018550800001</v>
      </c>
      <c r="AX13" s="107">
        <f t="shared" ca="1" si="3"/>
        <v>14118.390898506968</v>
      </c>
      <c r="AY13" s="107">
        <f t="shared" ca="1" si="3"/>
        <v>14325.311633310705</v>
      </c>
      <c r="AZ13" s="107">
        <f t="shared" ca="1" si="3"/>
        <v>14265.110755211221</v>
      </c>
      <c r="BA13" s="107">
        <f t="shared" ca="1" si="3"/>
        <v>14279.10342549883</v>
      </c>
      <c r="BB13" s="107">
        <f t="shared" ca="1" si="3"/>
        <v>14516.514306111754</v>
      </c>
      <c r="BC13" s="107">
        <f t="shared" ca="1" si="3"/>
        <v>14809.494316188855</v>
      </c>
      <c r="BD13" s="107">
        <f t="shared" ca="1" si="3"/>
        <v>15158.447518201428</v>
      </c>
      <c r="BE13" s="107">
        <f t="shared" ca="1" si="3"/>
        <v>15466.82585892367</v>
      </c>
      <c r="BF13" s="107">
        <f t="shared" ca="1" si="3"/>
        <v>15580.497424753803</v>
      </c>
      <c r="BG13" s="107">
        <f t="shared" ca="1" si="3"/>
        <v>16325.622264509428</v>
      </c>
      <c r="BH13" s="107">
        <f t="shared" ca="1" si="3"/>
        <v>17064.312621506419</v>
      </c>
      <c r="BI13" s="107">
        <f t="shared" ca="1" si="3"/>
        <v>17684.662104710314</v>
      </c>
      <c r="BJ13" s="107">
        <f t="shared" ca="1" si="3"/>
        <v>18318.521932741802</v>
      </c>
      <c r="BK13" s="107">
        <f t="shared" ca="1" si="3"/>
        <v>19456.657015913173</v>
      </c>
      <c r="BL13" s="107">
        <f t="shared" ca="1" si="3"/>
        <v>20615.979195858705</v>
      </c>
      <c r="BM13" s="107">
        <f t="shared" ca="1" si="3"/>
        <v>21531.882236439764</v>
      </c>
      <c r="BN13" s="107">
        <f t="shared" ca="1" si="3"/>
        <v>22521.978825407881</v>
      </c>
      <c r="BO13" s="107">
        <f t="shared" ca="1" si="3"/>
        <v>23305.668014199557</v>
      </c>
      <c r="BP13" s="107">
        <f t="shared" ca="1" si="3"/>
        <v>23202.78194695956</v>
      </c>
      <c r="BQ13" s="107">
        <f t="shared" ca="1" si="3"/>
        <v>23050.889527049549</v>
      </c>
      <c r="BR13" s="107">
        <f t="shared" ca="1" si="3"/>
        <v>22793.672872026211</v>
      </c>
      <c r="BS13" s="107">
        <f t="shared" ca="1" si="3"/>
        <v>22405.749495113167</v>
      </c>
      <c r="BT13" s="107">
        <f t="shared" ca="1" si="3"/>
        <v>22345.358585479877</v>
      </c>
      <c r="BU13" s="107">
        <f t="shared" ca="1" si="3"/>
        <v>22213.585323166088</v>
      </c>
      <c r="BV13" s="107">
        <f t="shared" ca="1" si="3"/>
        <v>21698.666521098123</v>
      </c>
      <c r="BW13" s="107">
        <f t="shared" ca="1" si="3"/>
        <v>21183.747719030165</v>
      </c>
      <c r="BX13" s="107">
        <f t="shared" ca="1" si="3"/>
        <v>20354.337717088765</v>
      </c>
      <c r="BY13" s="107">
        <f t="shared" ca="1" si="3"/>
        <v>19392.927715147365</v>
      </c>
      <c r="BZ13" s="107">
        <f t="shared" ca="1" si="3"/>
        <v>18255.577733310951</v>
      </c>
      <c r="CA13" s="107">
        <f t="shared" ca="1" si="3"/>
        <v>17056.201084807886</v>
      </c>
      <c r="CB13" s="105"/>
      <c r="CC13" s="105"/>
    </row>
    <row r="14" spans="1:81" s="97" customFormat="1" ht="13.8" x14ac:dyDescent="0.3">
      <c r="A14" s="123"/>
      <c r="B14" s="123"/>
      <c r="C14" s="123"/>
      <c r="D14" s="123" t="s">
        <v>143</v>
      </c>
      <c r="E14" s="123"/>
      <c r="F14" s="124">
        <v>1</v>
      </c>
      <c r="G14" s="125" t="str">
        <f>KPI!$L$13</f>
        <v>Денежные средства</v>
      </c>
      <c r="H14" s="126"/>
      <c r="I14" s="126"/>
      <c r="J14" s="126" t="str">
        <f>IF($G14="","",INDEX(KPI!$N$11:$N$121,SUMIFS(KPI!$K$11:$K$121,KPI!$L$11:$L$121,$G14)))</f>
        <v>тыс.руб.</v>
      </c>
      <c r="K14" s="123"/>
      <c r="L14" s="123"/>
      <c r="M14" s="123"/>
      <c r="N14" s="123"/>
      <c r="O14" s="123"/>
      <c r="P14" s="123"/>
      <c r="Q14" s="123"/>
      <c r="R14" s="127">
        <f t="shared" ref="R14:R21" si="4">U14</f>
        <v>300</v>
      </c>
      <c r="S14" s="123"/>
      <c r="T14" s="123"/>
      <c r="U14" s="127">
        <f>conditions!$U$81</f>
        <v>300</v>
      </c>
      <c r="V14" s="127">
        <f ca="1">U106</f>
        <v>1161.6809683509452</v>
      </c>
      <c r="W14" s="127">
        <f t="shared" ref="W14:AF14" ca="1" si="5">V106</f>
        <v>2157.7880197460704</v>
      </c>
      <c r="X14" s="127">
        <f t="shared" ca="1" si="5"/>
        <v>1747.7138595127967</v>
      </c>
      <c r="Y14" s="127">
        <f t="shared" ca="1" si="5"/>
        <v>1819.2745966502425</v>
      </c>
      <c r="Z14" s="127">
        <f t="shared" ca="1" si="5"/>
        <v>1919.3273337876894</v>
      </c>
      <c r="AA14" s="127">
        <f t="shared" ca="1" si="5"/>
        <v>2018.1800709251354</v>
      </c>
      <c r="AB14" s="127">
        <f t="shared" ca="1" si="5"/>
        <v>1982.0328080625816</v>
      </c>
      <c r="AC14" s="127">
        <f t="shared" ca="1" si="5"/>
        <v>1936.3377112883882</v>
      </c>
      <c r="AD14" s="127">
        <f t="shared" ca="1" si="5"/>
        <v>2067.7506145141947</v>
      </c>
      <c r="AE14" s="127">
        <f t="shared" ca="1" si="5"/>
        <v>2097.2401066530383</v>
      </c>
      <c r="AF14" s="127">
        <f t="shared" ca="1" si="5"/>
        <v>2594.0860970569629</v>
      </c>
      <c r="AG14" s="127">
        <f t="shared" ref="AG14:CA14" ca="1" si="6">AF106</f>
        <v>2987.5364196376077</v>
      </c>
      <c r="AH14" s="127">
        <f t="shared" ca="1" si="6"/>
        <v>2766.0451422182532</v>
      </c>
      <c r="AI14" s="127">
        <f t="shared" ca="1" si="6"/>
        <v>2619.5874647989026</v>
      </c>
      <c r="AJ14" s="127">
        <f t="shared" ca="1" si="6"/>
        <v>2929.4502174870777</v>
      </c>
      <c r="AK14" s="127">
        <f t="shared" ca="1" si="6"/>
        <v>3101.4355508204139</v>
      </c>
      <c r="AL14" s="127">
        <f t="shared" ca="1" si="6"/>
        <v>2671.4208841537466</v>
      </c>
      <c r="AM14" s="127">
        <f t="shared" ca="1" si="6"/>
        <v>2659.093817487078</v>
      </c>
      <c r="AN14" s="127">
        <f t="shared" ca="1" si="6"/>
        <v>2186.7667508204095</v>
      </c>
      <c r="AO14" s="127">
        <f t="shared" ca="1" si="6"/>
        <v>2057.9171035085792</v>
      </c>
      <c r="AP14" s="127">
        <f t="shared" ca="1" si="6"/>
        <v>2061.1770260892231</v>
      </c>
      <c r="AQ14" s="127">
        <f t="shared" ca="1" si="6"/>
        <v>1299.2905226698683</v>
      </c>
      <c r="AR14" s="127">
        <f t="shared" ca="1" si="6"/>
        <v>825.45973525051306</v>
      </c>
      <c r="AS14" s="127">
        <f t="shared" ca="1" si="6"/>
        <v>811.63023815373845</v>
      </c>
      <c r="AT14" s="127">
        <f t="shared" ca="1" si="6"/>
        <v>665.54246148707193</v>
      </c>
      <c r="AU14" s="127">
        <f t="shared" ca="1" si="6"/>
        <v>2.5011104298755527E-12</v>
      </c>
      <c r="AV14" s="127">
        <f t="shared" ca="1" si="6"/>
        <v>142.09952183736124</v>
      </c>
      <c r="AW14" s="127">
        <f t="shared" ca="1" si="6"/>
        <v>2.1032064978498966E-12</v>
      </c>
      <c r="AX14" s="127">
        <f t="shared" ca="1" si="6"/>
        <v>2.1032064978498966E-12</v>
      </c>
      <c r="AY14" s="127">
        <f t="shared" ca="1" si="6"/>
        <v>2.1032064978498966E-12</v>
      </c>
      <c r="AZ14" s="127">
        <f t="shared" ca="1" si="6"/>
        <v>2.1032064978498966E-12</v>
      </c>
      <c r="BA14" s="127">
        <f t="shared" ca="1" si="6"/>
        <v>2.1032064978498966E-12</v>
      </c>
      <c r="BB14" s="127">
        <f t="shared" ca="1" si="6"/>
        <v>2.2168933355715126E-12</v>
      </c>
      <c r="BC14" s="127">
        <f t="shared" ca="1" si="6"/>
        <v>2.2168933355715126E-12</v>
      </c>
      <c r="BD14" s="127">
        <f t="shared" ca="1" si="6"/>
        <v>2.2168933355715126E-12</v>
      </c>
      <c r="BE14" s="127">
        <f t="shared" ca="1" si="6"/>
        <v>2.2168933355715126E-12</v>
      </c>
      <c r="BF14" s="127">
        <f t="shared" ca="1" si="6"/>
        <v>2.1600499167107046E-12</v>
      </c>
      <c r="BG14" s="127">
        <f t="shared" ca="1" si="6"/>
        <v>2.4442670110147446E-12</v>
      </c>
      <c r="BH14" s="127">
        <f t="shared" ca="1" si="6"/>
        <v>2.4442670110147446E-12</v>
      </c>
      <c r="BI14" s="127">
        <f t="shared" ca="1" si="6"/>
        <v>2.4442670110147446E-12</v>
      </c>
      <c r="BJ14" s="127">
        <f t="shared" ca="1" si="6"/>
        <v>2.4442670110147446E-12</v>
      </c>
      <c r="BK14" s="127">
        <f t="shared" ca="1" si="6"/>
        <v>2.4442670110147446E-12</v>
      </c>
      <c r="BL14" s="127">
        <f t="shared" ca="1" si="6"/>
        <v>2.4442670110147446E-12</v>
      </c>
      <c r="BM14" s="127">
        <f t="shared" ca="1" si="6"/>
        <v>2.4442670110147446E-12</v>
      </c>
      <c r="BN14" s="127">
        <f t="shared" ca="1" si="6"/>
        <v>2.4442670110147446E-12</v>
      </c>
      <c r="BO14" s="127">
        <f t="shared" ca="1" si="6"/>
        <v>2.4442670110147446E-12</v>
      </c>
      <c r="BP14" s="127">
        <f t="shared" ca="1" si="6"/>
        <v>2.4442670110147446E-12</v>
      </c>
      <c r="BQ14" s="127">
        <f t="shared" ca="1" si="6"/>
        <v>2.4442670110147446E-12</v>
      </c>
      <c r="BR14" s="127">
        <f t="shared" ca="1" si="6"/>
        <v>2.4442670110147446E-12</v>
      </c>
      <c r="BS14" s="127">
        <f t="shared" ca="1" si="6"/>
        <v>2.4442670110147446E-12</v>
      </c>
      <c r="BT14" s="127">
        <f t="shared" ca="1" si="6"/>
        <v>2.4442670110147446E-12</v>
      </c>
      <c r="BU14" s="127">
        <f t="shared" ca="1" si="6"/>
        <v>2.7853275241795927E-12</v>
      </c>
      <c r="BV14" s="127">
        <f t="shared" ca="1" si="6"/>
        <v>2.7853275241795927E-12</v>
      </c>
      <c r="BW14" s="127">
        <f t="shared" ca="1" si="6"/>
        <v>2.7853275241795927E-12</v>
      </c>
      <c r="BX14" s="127">
        <f t="shared" ca="1" si="6"/>
        <v>2.7853275241795927E-12</v>
      </c>
      <c r="BY14" s="127">
        <f t="shared" ca="1" si="6"/>
        <v>2.7853275241795927E-12</v>
      </c>
      <c r="BZ14" s="127">
        <f t="shared" ca="1" si="6"/>
        <v>2.7853275241795927E-12</v>
      </c>
      <c r="CA14" s="127">
        <f t="shared" ca="1" si="6"/>
        <v>2.7853275241795927E-12</v>
      </c>
      <c r="CB14" s="123"/>
      <c r="CC14" s="123"/>
    </row>
    <row r="15" spans="1:81" s="7" customFormat="1" x14ac:dyDescent="0.25">
      <c r="A15" s="108"/>
      <c r="B15" s="108"/>
      <c r="C15" s="108"/>
      <c r="D15" s="108"/>
      <c r="E15" s="108"/>
      <c r="F15" s="109">
        <v>1</v>
      </c>
      <c r="G15" s="110" t="str">
        <f>KPI!$L$14</f>
        <v>Товарные запасы</v>
      </c>
      <c r="H15" s="111"/>
      <c r="I15" s="111"/>
      <c r="J15" s="112" t="str">
        <f>IF($G15="","",INDEX(KPI!$N$11:$N$121,SUMIFS(KPI!$K$11:$K$121,KPI!$L$11:$L$121,$G15)))</f>
        <v>тыс.руб.</v>
      </c>
      <c r="K15" s="108"/>
      <c r="L15" s="108"/>
      <c r="M15" s="108"/>
      <c r="N15" s="108"/>
      <c r="O15" s="108"/>
      <c r="P15" s="108"/>
      <c r="Q15" s="108"/>
      <c r="R15" s="75">
        <f ca="1">U15</f>
        <v>12025.520000000002</v>
      </c>
      <c r="S15" s="108"/>
      <c r="T15" s="108"/>
      <c r="U15" s="75">
        <f ca="1">IF(U$9="",T107,SUMIFS(daily!$40:$40,daily!$9:$9,U$8))</f>
        <v>12025.520000000002</v>
      </c>
      <c r="V15" s="75">
        <f ca="1">IF(V$9="",U107,SUMIFS(daily!$40:$40,daily!$9:$9,V$8))</f>
        <v>11870.352000000001</v>
      </c>
      <c r="W15" s="75">
        <f ca="1">IF(W$9="",V107,SUMIFS(daily!$40:$40,daily!$9:$9,W$8))</f>
        <v>11713.692000000003</v>
      </c>
      <c r="X15" s="75">
        <f ca="1">IF(X$9="",W107,SUMIFS(daily!$40:$40,daily!$9:$9,X$8))</f>
        <v>11534.652000000006</v>
      </c>
      <c r="Y15" s="75">
        <f ca="1">IF(Y$9="",X107,SUMIFS(daily!$40:$40,daily!$9:$9,Y$8))</f>
        <v>11503.320000000005</v>
      </c>
      <c r="Z15" s="75">
        <f ca="1">IF(Z$9="",Y107,SUMIFS(daily!$40:$40,daily!$9:$9,Z$8))</f>
        <v>11471.988000000005</v>
      </c>
      <c r="AA15" s="75">
        <f ca="1">IF(AA$9="",Z107,SUMIFS(daily!$40:$40,daily!$9:$9,AA$8))</f>
        <v>11440.656000000003</v>
      </c>
      <c r="AB15" s="75">
        <f ca="1">IF(AB$9="",AA107,SUMIFS(daily!$40:$40,daily!$9:$9,AB$8))</f>
        <v>11409.324000000004</v>
      </c>
      <c r="AC15" s="75">
        <f ca="1">IF(AC$9="",AB107,SUMIFS(daily!$40:$40,daily!$9:$9,AC$8))</f>
        <v>11557.032000000005</v>
      </c>
      <c r="AD15" s="75">
        <f ca="1">IF(AD$9="",AC107,SUMIFS(daily!$40:$40,daily!$9:$9,AD$8))</f>
        <v>11557.032000000005</v>
      </c>
      <c r="AE15" s="75">
        <f ca="1">IF(AE$9="",AD107,SUMIFS(daily!$40:$40,daily!$9:$9,AE$8))</f>
        <v>11400.372000000001</v>
      </c>
      <c r="AF15" s="75">
        <f ca="1">IF(AF$9="",AE107,SUMIFS(daily!$40:$40,daily!$9:$9,AF$8))</f>
        <v>11183.733600000001</v>
      </c>
      <c r="AG15" s="75">
        <f ca="1">IF(AG$9="",AF107,SUMIFS(daily!$40:$40,daily!$9:$9,AG$8))</f>
        <v>10950.981599999999</v>
      </c>
      <c r="AH15" s="75">
        <f ca="1">IF(AH$9="",AG107,SUMIFS(daily!$40:$40,daily!$9:$9,AH$8))</f>
        <v>10718.229599999995</v>
      </c>
      <c r="AI15" s="75">
        <f ca="1">IF(AI$9="",AH107,SUMIFS(daily!$40:$40,daily!$9:$9,AI$8))</f>
        <v>10485.477599999993</v>
      </c>
      <c r="AJ15" s="75">
        <f ca="1">IF(AJ$9="",AI107,SUMIFS(daily!$40:$40,daily!$9:$9,AJ$8))</f>
        <v>10252.725599999994</v>
      </c>
      <c r="AK15" s="75">
        <f ca="1">IF(AK$9="",AJ107,SUMIFS(daily!$40:$40,daily!$9:$9,AK$8))</f>
        <v>10437.285999999995</v>
      </c>
      <c r="AL15" s="75">
        <f ca="1">IF(AL$9="",AK107,SUMIFS(daily!$40:$40,daily!$9:$9,AL$8))</f>
        <v>10621.846399999999</v>
      </c>
      <c r="AM15" s="75">
        <f ca="1">IF(AM$9="",AL107,SUMIFS(daily!$40:$40,daily!$9:$9,AM$8))</f>
        <v>10806.406800000001</v>
      </c>
      <c r="AN15" s="75">
        <f ca="1">IF(AN$9="",AM107,SUMIFS(daily!$40:$40,daily!$9:$9,AN$8))</f>
        <v>10990.967200000003</v>
      </c>
      <c r="AO15" s="75">
        <f ca="1">IF(AO$9="",AN107,SUMIFS(daily!$40:$40,daily!$9:$9,AO$8))</f>
        <v>11241.982026000001</v>
      </c>
      <c r="AP15" s="75">
        <f ca="1">IF(AP$9="",AO107,SUMIFS(daily!$40:$40,daily!$9:$9,AP$8))</f>
        <v>11534.813136000001</v>
      </c>
      <c r="AQ15" s="75">
        <f ca="1">IF(AQ$9="",AP107,SUMIFS(daily!$40:$40,daily!$9:$9,AQ$8))</f>
        <v>11827.644246</v>
      </c>
      <c r="AR15" s="75">
        <f ca="1">IF(AR$9="",AQ107,SUMIFS(daily!$40:$40,daily!$9:$9,AR$8))</f>
        <v>12120.475356000003</v>
      </c>
      <c r="AS15" s="75">
        <f ca="1">IF(AS$9="",AR107,SUMIFS(daily!$40:$40,daily!$9:$9,AS$8))</f>
        <v>12383.764866000001</v>
      </c>
      <c r="AT15" s="75">
        <f ca="1">IF(AT$9="",AS107,SUMIFS(daily!$40:$40,daily!$9:$9,AT$8))</f>
        <v>12446.378287200003</v>
      </c>
      <c r="AU15" s="75">
        <f ca="1">IF(AU$9="",AT107,SUMIFS(daily!$40:$40,daily!$9:$9,AU$8))</f>
        <v>12508.991708400003</v>
      </c>
      <c r="AV15" s="75">
        <f ca="1">IF(AV$9="",AU107,SUMIFS(daily!$40:$40,daily!$9:$9,AV$8))</f>
        <v>12571.605129600001</v>
      </c>
      <c r="AW15" s="75">
        <f ca="1">IF(AW$9="",AV107,SUMIFS(daily!$40:$40,daily!$9:$9,AW$8))</f>
        <v>12634.218550799998</v>
      </c>
      <c r="AX15" s="75">
        <f ca="1">IF(AX$9="",AW107,SUMIFS(daily!$40:$40,daily!$9:$9,AX$8))</f>
        <v>12680.985414635996</v>
      </c>
      <c r="AY15" s="75">
        <f ca="1">IF(AY$9="",AX107,SUMIFS(daily!$40:$40,daily!$9:$9,AY$8))</f>
        <v>12727.752278471995</v>
      </c>
      <c r="AZ15" s="75">
        <f ca="1">IF(AZ$9="",AY107,SUMIFS(daily!$40:$40,daily!$9:$9,AZ$8))</f>
        <v>12774.519142307994</v>
      </c>
      <c r="BA15" s="75">
        <f ca="1">IF(BA$9="",AZ107,SUMIFS(daily!$40:$40,daily!$9:$9,BA$8))</f>
        <v>12821.286006143995</v>
      </c>
      <c r="BB15" s="75">
        <f ca="1">IF(BB$9="",BA107,SUMIFS(daily!$40:$40,daily!$9:$9,BB$8))</f>
        <v>12989.070078692395</v>
      </c>
      <c r="BC15" s="75">
        <f ca="1">IF(BC$9="",BB107,SUMIFS(daily!$40:$40,daily!$9:$9,BC$8))</f>
        <v>13237.532290382398</v>
      </c>
      <c r="BD15" s="75">
        <f ca="1">IF(BD$9="",BC107,SUMIFS(daily!$40:$40,daily!$9:$9,BD$8))</f>
        <v>13485.994502072399</v>
      </c>
      <c r="BE15" s="75">
        <f ca="1">IF(BE$9="",BD107,SUMIFS(daily!$40:$40,daily!$9:$9,BE$8))</f>
        <v>13734.456713762396</v>
      </c>
      <c r="BF15" s="75">
        <f ca="1">IF(BF$9="",BE107,SUMIFS(daily!$40:$40,daily!$9:$9,BF$8))</f>
        <v>14059.708924753801</v>
      </c>
      <c r="BG15" s="75">
        <f ca="1">IF(BG$9="",BF107,SUMIFS(daily!$40:$40,daily!$9:$9,BG$8))</f>
        <v>14774.630821750803</v>
      </c>
      <c r="BH15" s="75">
        <f ca="1">IF(BH$9="",BG107,SUMIFS(daily!$40:$40,daily!$9:$9,BH$8))</f>
        <v>15489.552718747804</v>
      </c>
      <c r="BI15" s="75">
        <f ca="1">IF(BI$9="",BH107,SUMIFS(daily!$40:$40,daily!$9:$9,BI$8))</f>
        <v>16204.474615744803</v>
      </c>
      <c r="BJ15" s="75">
        <f ca="1">IF(BJ$9="",BI107,SUMIFS(daily!$40:$40,daily!$9:$9,BJ$8))</f>
        <v>16919.396512741798</v>
      </c>
      <c r="BK15" s="75">
        <f ca="1">IF(BK$9="",BJ107,SUMIFS(daily!$40:$40,daily!$9:$9,BK$8))</f>
        <v>17938.609230742197</v>
      </c>
      <c r="BL15" s="75">
        <f ca="1">IF(BL$9="",BK107,SUMIFS(daily!$40:$40,daily!$9:$9,BL$8))</f>
        <v>18957.821948742596</v>
      </c>
      <c r="BM15" s="75">
        <f ca="1">IF(BM$9="",BL107,SUMIFS(daily!$40:$40,daily!$9:$9,BM$8))</f>
        <v>19977.034666742991</v>
      </c>
      <c r="BN15" s="75">
        <f ca="1">IF(BN$9="",BM107,SUMIFS(daily!$40:$40,daily!$9:$9,BN$8))</f>
        <v>20996.24738474339</v>
      </c>
      <c r="BO15" s="75">
        <f ca="1">IF(BO$9="",BN107,SUMIFS(daily!$40:$40,daily!$9:$9,BO$8))</f>
        <v>21620.752478929549</v>
      </c>
      <c r="BP15" s="75">
        <f ca="1">IF(BP$9="",BO107,SUMIFS(daily!$40:$40,daily!$9:$9,BP$8))</f>
        <v>21325.639157239555</v>
      </c>
      <c r="BQ15" s="75">
        <f ca="1">IF(BQ$9="",BP107,SUMIFS(daily!$40:$40,daily!$9:$9,BQ$8))</f>
        <v>21030.525835549557</v>
      </c>
      <c r="BR15" s="75">
        <f ca="1">IF(BR$9="",BQ107,SUMIFS(daily!$40:$40,daily!$9:$9,BR$8))</f>
        <v>20735.412513859559</v>
      </c>
      <c r="BS15" s="75">
        <f ca="1">IF(BS$9="",BR107,SUMIFS(daily!$40:$40,daily!$9:$9,BS$8))</f>
        <v>20461.981192868163</v>
      </c>
      <c r="BT15" s="75">
        <f ca="1">IF(BT$9="",BS107,SUMIFS(daily!$40:$40,daily!$9:$9,BT$8))</f>
        <v>20029.097874671163</v>
      </c>
      <c r="BU15" s="75">
        <f ca="1">IF(BU$9="",BT107,SUMIFS(daily!$40:$40,daily!$9:$9,BU$8))</f>
        <v>19596.214556474162</v>
      </c>
      <c r="BV15" s="75">
        <f ca="1">IF(BV$9="",BU107,SUMIFS(daily!$40:$40,daily!$9:$9,BV$8))</f>
        <v>19163.331238277166</v>
      </c>
      <c r="BW15" s="75">
        <f ca="1">IF(BW$9="",BV107,SUMIFS(daily!$40:$40,daily!$9:$9,BW$8))</f>
        <v>18730.447920080162</v>
      </c>
      <c r="BX15" s="75">
        <f ca="1">IF(BX$9="",BW107,SUMIFS(daily!$40:$40,daily!$9:$9,BX$8))</f>
        <v>17554.507938243762</v>
      </c>
      <c r="BY15" s="75">
        <f ca="1">IF(BY$9="",BX107,SUMIFS(daily!$40:$40,daily!$9:$9,BY$8))</f>
        <v>16378.567956407363</v>
      </c>
      <c r="BZ15" s="75">
        <f ca="1">IF(BZ$9="",BY107,SUMIFS(daily!$40:$40,daily!$9:$9,BZ$8))</f>
        <v>15202.627974570962</v>
      </c>
      <c r="CA15" s="75">
        <f ca="1">IF(CA$9="",BZ107,SUMIFS(daily!$40:$40,daily!$9:$9,CA$8))</f>
        <v>14026.687992734562</v>
      </c>
      <c r="CB15" s="108"/>
      <c r="CC15" s="108"/>
    </row>
    <row r="16" spans="1:81" s="7" customFormat="1" x14ac:dyDescent="0.25">
      <c r="A16" s="108"/>
      <c r="B16" s="108"/>
      <c r="C16" s="108"/>
      <c r="D16" s="108"/>
      <c r="E16" s="108"/>
      <c r="F16" s="109">
        <v>1</v>
      </c>
      <c r="G16" s="110" t="str">
        <f>KPI!$L$15</f>
        <v>Дебиторская задолженность</v>
      </c>
      <c r="H16" s="111"/>
      <c r="I16" s="111"/>
      <c r="J16" s="112" t="str">
        <f>IF($G16="","",INDEX(KPI!$N$11:$N$121,SUMIFS(KPI!$K$11:$K$121,KPI!$L$11:$L$121,$G16)))</f>
        <v>тыс.руб.</v>
      </c>
      <c r="K16" s="108"/>
      <c r="L16" s="108"/>
      <c r="M16" s="108"/>
      <c r="N16" s="108"/>
      <c r="O16" s="108"/>
      <c r="P16" s="108"/>
      <c r="Q16" s="108"/>
      <c r="R16" s="75">
        <f t="shared" si="4"/>
        <v>2866.3462741914</v>
      </c>
      <c r="S16" s="108"/>
      <c r="T16" s="108"/>
      <c r="U16" s="113">
        <f>SUMIFS(U17:U24,$F17:$F24,2)</f>
        <v>2866.3462741914</v>
      </c>
      <c r="V16" s="113">
        <f t="shared" ref="V16:AF16" ca="1" si="7">SUMIFS(V17:V24,$F17:$F24,2)</f>
        <v>2303.757931145497</v>
      </c>
      <c r="W16" s="113">
        <f t="shared" ca="1" si="7"/>
        <v>1609.1695880995937</v>
      </c>
      <c r="X16" s="113">
        <f t="shared" ca="1" si="7"/>
        <v>1653.4193548387098</v>
      </c>
      <c r="Y16" s="113">
        <f t="shared" ca="1" si="7"/>
        <v>1625.4193548387098</v>
      </c>
      <c r="Z16" s="113">
        <f t="shared" ca="1" si="7"/>
        <v>1612.2580645161293</v>
      </c>
      <c r="AA16" s="113">
        <f t="shared" ca="1" si="7"/>
        <v>1599.0967741935488</v>
      </c>
      <c r="AB16" s="113">
        <f t="shared" ca="1" si="7"/>
        <v>1585.9354838709678</v>
      </c>
      <c r="AC16" s="113">
        <f t="shared" ca="1" si="7"/>
        <v>1464.7741935483873</v>
      </c>
      <c r="AD16" s="113">
        <f t="shared" ca="1" si="7"/>
        <v>1451.6129032258068</v>
      </c>
      <c r="AE16" s="113">
        <f t="shared" ca="1" si="7"/>
        <v>1448.516129032259</v>
      </c>
      <c r="AF16" s="113">
        <f t="shared" ca="1" si="7"/>
        <v>1386</v>
      </c>
      <c r="AG16" s="113">
        <f t="shared" ref="AG16" ca="1" si="8">SUMIFS(AG17:AG24,$F17:$F24,2)</f>
        <v>1636.1612903225814</v>
      </c>
      <c r="AH16" s="113">
        <f t="shared" ref="AH16" ca="1" si="9">SUMIFS(AH17:AH24,$F17:$F24,2)</f>
        <v>1821.0967741935497</v>
      </c>
      <c r="AI16" s="113">
        <f t="shared" ref="AI16" ca="1" si="10">SUMIFS(AI17:AI24,$F17:$F24,2)</f>
        <v>1907.032258064517</v>
      </c>
      <c r="AJ16" s="113">
        <f t="shared" ref="AJ16" ca="1" si="11">SUMIFS(AJ17:AJ24,$F17:$F24,2)</f>
        <v>1650.0000000000005</v>
      </c>
      <c r="AK16" s="113">
        <f t="shared" ref="AK16" ca="1" si="12">SUMIFS(AK17:AK24,$F17:$F24,2)</f>
        <v>1471.8000000000011</v>
      </c>
      <c r="AL16" s="113">
        <f t="shared" ref="AL16" ca="1" si="13">SUMIFS(AL17:AL24,$F17:$F24,2)</f>
        <v>1304.0000000000011</v>
      </c>
      <c r="AM16" s="113">
        <f t="shared" ref="AM16" ca="1" si="14">SUMIFS(AM17:AM24,$F17:$F24,2)</f>
        <v>1208.8000000000006</v>
      </c>
      <c r="AN16" s="113">
        <f t="shared" ref="AN16" ca="1" si="15">SUMIFS(AN17:AN24,$F17:$F24,2)</f>
        <v>1144.2666666666692</v>
      </c>
      <c r="AO16" s="113">
        <f t="shared" ref="AO16" ca="1" si="16">SUMIFS(AO17:AO24,$F17:$F24,2)</f>
        <v>1202.0516129032271</v>
      </c>
      <c r="AP16" s="113">
        <f t="shared" ref="AP16" ca="1" si="17">SUMIFS(AP17:AP24,$F17:$F24,2)</f>
        <v>1166.7451612903242</v>
      </c>
      <c r="AQ16" s="113">
        <f t="shared" ref="AQ16" ca="1" si="18">SUMIFS(AQ17:AQ24,$F17:$F24,2)</f>
        <v>1233.7741935483887</v>
      </c>
      <c r="AR16" s="113">
        <f t="shared" ref="AR16" ca="1" si="19">SUMIFS(AR17:AR24,$F17:$F24,2)</f>
        <v>1260.3548387096848</v>
      </c>
      <c r="AS16" s="113">
        <f t="shared" ref="AS16" ca="1" si="20">SUMIFS(AS17:AS24,$F17:$F24,2)</f>
        <v>1110.7800000000004</v>
      </c>
      <c r="AT16" s="113">
        <f t="shared" ref="AT16" ca="1" si="21">SUMIFS(AT17:AT24,$F17:$F24,2)</f>
        <v>1307.6800000000021</v>
      </c>
      <c r="AU16" s="113">
        <f t="shared" ref="AU16" ca="1" si="22">SUMIFS(AU17:AU24,$F17:$F24,2)</f>
        <v>1483.6000000000008</v>
      </c>
      <c r="AV16" s="113">
        <f t="shared" ref="AV16" ca="1" si="23">SUMIFS(AV17:AV24,$F17:$F24,2)</f>
        <v>1388.4000000000005</v>
      </c>
      <c r="AW16" s="113">
        <f t="shared" ref="AW16" ca="1" si="24">SUMIFS(AW17:AW24,$F17:$F24,2)</f>
        <v>1306.8000000000006</v>
      </c>
      <c r="AX16" s="113">
        <f t="shared" ref="AX16" ca="1" si="25">SUMIFS(AX17:AX24,$F17:$F24,2)</f>
        <v>1437.4054838709703</v>
      </c>
      <c r="AY16" s="113">
        <f t="shared" ref="AY16" ca="1" si="26">SUMIFS(AY17:AY24,$F17:$F24,2)</f>
        <v>1597.5593548387083</v>
      </c>
      <c r="AZ16" s="113">
        <f t="shared" ref="AZ16" ca="1" si="27">SUMIFS(AZ17:AZ24,$F17:$F24,2)</f>
        <v>1490.5916129032244</v>
      </c>
      <c r="BA16" s="113">
        <f t="shared" ref="BA16" ca="1" si="28">SUMIFS(BA17:BA24,$F17:$F24,2)</f>
        <v>1457.8174193548321</v>
      </c>
      <c r="BB16" s="113">
        <f t="shared" ref="BB16" ca="1" si="29">SUMIFS(BB17:BB24,$F17:$F24,2)</f>
        <v>1527.4442274193575</v>
      </c>
      <c r="BC16" s="113">
        <f t="shared" ref="BC16" ca="1" si="30">SUMIFS(BC17:BC24,$F17:$F24,2)</f>
        <v>1571.9620258064542</v>
      </c>
      <c r="BD16" s="113">
        <f t="shared" ref="BD16" ca="1" si="31">SUMIFS(BD17:BD24,$F17:$F24,2)</f>
        <v>1672.4530161290281</v>
      </c>
      <c r="BE16" s="113">
        <f t="shared" ref="BE16" ca="1" si="32">SUMIFS(BE17:BE24,$F17:$F24,2)</f>
        <v>1732.3691451612722</v>
      </c>
      <c r="BF16" s="113">
        <f t="shared" ref="BF16" ca="1" si="33">SUMIFS(BF17:BF24,$F17:$F24,2)</f>
        <v>1520.7885000000003</v>
      </c>
      <c r="BG16" s="113">
        <f t="shared" ref="BG16" ca="1" si="34">SUMIFS(BG17:BG24,$F17:$F24,2)</f>
        <v>1550.991442758623</v>
      </c>
      <c r="BH16" s="113">
        <f t="shared" ref="BH16" ca="1" si="35">SUMIFS(BH17:BH24,$F17:$F24,2)</f>
        <v>1574.7599027586148</v>
      </c>
      <c r="BI16" s="113">
        <f t="shared" ref="BI16" ca="1" si="36">SUMIFS(BI17:BI24,$F17:$F24,2)</f>
        <v>1480.1874889655116</v>
      </c>
      <c r="BJ16" s="113">
        <f t="shared" ref="BJ16" ca="1" si="37">SUMIFS(BJ17:BJ24,$F17:$F24,2)</f>
        <v>1399.1254200000003</v>
      </c>
      <c r="BK16" s="113">
        <f t="shared" ref="BK16" ca="1" si="38">SUMIFS(BK17:BK24,$F17:$F24,2)</f>
        <v>1518.0477851709711</v>
      </c>
      <c r="BL16" s="113">
        <f t="shared" ref="BL16" ca="1" si="39">SUMIFS(BL17:BL24,$F17:$F24,2)</f>
        <v>1658.1572471161055</v>
      </c>
      <c r="BM16" s="113">
        <f t="shared" ref="BM16" ca="1" si="40">SUMIFS(BM17:BM24,$F17:$F24,2)</f>
        <v>1554.8475696967671</v>
      </c>
      <c r="BN16" s="113">
        <f t="shared" ref="BN16" ca="1" si="41">SUMIFS(BN17:BN24,$F17:$F24,2)</f>
        <v>1525.7314406644871</v>
      </c>
      <c r="BO16" s="113">
        <f t="shared" ref="BO16" ca="1" si="42">SUMIFS(BO17:BO24,$F17:$F24,2)</f>
        <v>1684.9155352700031</v>
      </c>
      <c r="BP16" s="113">
        <f t="shared" ref="BP16" ca="1" si="43">SUMIFS(BP17:BP24,$F17:$F24,2)</f>
        <v>1877.1427897200019</v>
      </c>
      <c r="BQ16" s="113">
        <f t="shared" ref="BQ16" ca="1" si="44">SUMIFS(BQ17:BQ24,$F17:$F24,2)</f>
        <v>2020.3636914999897</v>
      </c>
      <c r="BR16" s="113">
        <f t="shared" ref="BR16" ca="1" si="45">SUMIFS(BR17:BR24,$F17:$F24,2)</f>
        <v>2058.2603581666494</v>
      </c>
      <c r="BS16" s="113">
        <f t="shared" ref="BS16" ca="1" si="46">SUMIFS(BS17:BS24,$F17:$F24,2)</f>
        <v>1943.7683022449996</v>
      </c>
      <c r="BT16" s="113">
        <f t="shared" ref="BT16" ca="1" si="47">SUMIFS(BT17:BT24,$F17:$F24,2)</f>
        <v>2316.26071080871</v>
      </c>
      <c r="BU16" s="113">
        <f t="shared" ref="BU16" ca="1" si="48">SUMIFS(BU17:BU24,$F17:$F24,2)</f>
        <v>2617.3707666919236</v>
      </c>
      <c r="BV16" s="113">
        <f t="shared" ref="BV16" ca="1" si="49">SUMIFS(BV17:BV24,$F17:$F24,2)</f>
        <v>2535.3352828209554</v>
      </c>
      <c r="BW16" s="113">
        <f t="shared" ref="BW16" ca="1" si="50">SUMIFS(BW17:BW24,$F17:$F24,2)</f>
        <v>2453.29979895</v>
      </c>
      <c r="BX16" s="113">
        <f t="shared" ref="BX16" ca="1" si="51">SUMIFS(BX17:BX24,$F17:$F24,2)</f>
        <v>2799.829778845</v>
      </c>
      <c r="BY16" s="113">
        <f t="shared" ref="BY16" ca="1" si="52">SUMIFS(BY17:BY24,$F17:$F24,2)</f>
        <v>3014.3597587399991</v>
      </c>
      <c r="BZ16" s="113">
        <f t="shared" ref="BZ16" ca="1" si="53">SUMIFS(BZ17:BZ24,$F17:$F24,2)</f>
        <v>3052.9497587399846</v>
      </c>
      <c r="CA16" s="113">
        <f t="shared" ref="CA16" ca="1" si="54">SUMIFS(CA17:CA24,$F17:$F24,2)</f>
        <v>3029.5130920733209</v>
      </c>
      <c r="CB16" s="108"/>
      <c r="CC16" s="108"/>
    </row>
    <row r="17" spans="1:81" s="38" customFormat="1" ht="10.199999999999999" x14ac:dyDescent="0.2">
      <c r="A17" s="128"/>
      <c r="B17" s="128"/>
      <c r="C17" s="128"/>
      <c r="D17" s="128"/>
      <c r="E17" s="128"/>
      <c r="F17" s="129">
        <v>2</v>
      </c>
      <c r="G17" s="130" t="str">
        <f>KPI!$L$16</f>
        <v>Задолженность заказчиков по доплатам</v>
      </c>
      <c r="H17" s="116"/>
      <c r="I17" s="116"/>
      <c r="J17" s="116" t="str">
        <f>IF($G17="","",INDEX(KPI!$N$11:$N$121,SUMIFS(KPI!$K$11:$K$121,KPI!$L$11:$L$121,$G17)))</f>
        <v>тыс.руб.</v>
      </c>
      <c r="K17" s="128"/>
      <c r="L17" s="128"/>
      <c r="M17" s="128"/>
      <c r="N17" s="128"/>
      <c r="O17" s="128"/>
      <c r="P17" s="128"/>
      <c r="Q17" s="128"/>
      <c r="R17" s="131">
        <f t="shared" si="4"/>
        <v>2384.6074045794003</v>
      </c>
      <c r="S17" s="128"/>
      <c r="T17" s="128"/>
      <c r="U17" s="131">
        <f>daily!$R$85</f>
        <v>2384.6074045794003</v>
      </c>
      <c r="V17" s="131">
        <f t="shared" ref="V17:V23" ca="1" si="55">U109</f>
        <v>1840.6949479524005</v>
      </c>
      <c r="W17" s="131">
        <f t="shared" ref="W17:AF21" ca="1" si="56">V109</f>
        <v>1296.7824913254001</v>
      </c>
      <c r="X17" s="131">
        <f t="shared" ca="1" si="56"/>
        <v>1188.0000000000002</v>
      </c>
      <c r="Y17" s="131">
        <f t="shared" ca="1" si="56"/>
        <v>1188.0000000000002</v>
      </c>
      <c r="Z17" s="131">
        <f t="shared" ca="1" si="56"/>
        <v>1188.0000000000002</v>
      </c>
      <c r="AA17" s="131">
        <f t="shared" ca="1" si="56"/>
        <v>1188.0000000000002</v>
      </c>
      <c r="AB17" s="131">
        <f t="shared" ca="1" si="56"/>
        <v>1188.0000000000002</v>
      </c>
      <c r="AC17" s="131">
        <f t="shared" ca="1" si="56"/>
        <v>1080.0000000000002</v>
      </c>
      <c r="AD17" s="131">
        <f t="shared" ca="1" si="56"/>
        <v>1080.0000000000002</v>
      </c>
      <c r="AE17" s="131">
        <f t="shared" ca="1" si="56"/>
        <v>1080.0000000000002</v>
      </c>
      <c r="AF17" s="131">
        <f t="shared" ca="1" si="56"/>
        <v>1134</v>
      </c>
      <c r="AG17" s="131">
        <f t="shared" ref="AG17:CA17" ca="1" si="57">AF109</f>
        <v>1269.0000000000005</v>
      </c>
      <c r="AH17" s="131">
        <f t="shared" ca="1" si="57"/>
        <v>1350.0000000000005</v>
      </c>
      <c r="AI17" s="131">
        <f t="shared" ca="1" si="57"/>
        <v>1350.0000000000005</v>
      </c>
      <c r="AJ17" s="131">
        <f t="shared" ca="1" si="57"/>
        <v>1350.0000000000005</v>
      </c>
      <c r="AK17" s="131">
        <f t="shared" ca="1" si="57"/>
        <v>1125.0000000000005</v>
      </c>
      <c r="AL17" s="131">
        <f t="shared" ca="1" si="57"/>
        <v>900.00000000000023</v>
      </c>
      <c r="AM17" s="131">
        <f t="shared" ca="1" si="57"/>
        <v>900.00000000000023</v>
      </c>
      <c r="AN17" s="131">
        <f t="shared" ca="1" si="57"/>
        <v>900.00000000000023</v>
      </c>
      <c r="AO17" s="131">
        <f t="shared" ca="1" si="57"/>
        <v>896.40000000000043</v>
      </c>
      <c r="AP17" s="131">
        <f t="shared" ca="1" si="57"/>
        <v>891.90000000000043</v>
      </c>
      <c r="AQ17" s="131">
        <f t="shared" ca="1" si="57"/>
        <v>891.00000000000045</v>
      </c>
      <c r="AR17" s="131">
        <f t="shared" ca="1" si="57"/>
        <v>891.00000000000045</v>
      </c>
      <c r="AS17" s="131">
        <f t="shared" ca="1" si="57"/>
        <v>908.8200000000005</v>
      </c>
      <c r="AT17" s="131">
        <f t="shared" ca="1" si="57"/>
        <v>997.92000000000064</v>
      </c>
      <c r="AU17" s="131">
        <f t="shared" ca="1" si="57"/>
        <v>1069.2000000000007</v>
      </c>
      <c r="AV17" s="131">
        <f t="shared" ca="1" si="57"/>
        <v>1069.2000000000007</v>
      </c>
      <c r="AW17" s="131">
        <f t="shared" ca="1" si="57"/>
        <v>1069.2000000000007</v>
      </c>
      <c r="AX17" s="131">
        <f t="shared" ca="1" si="57"/>
        <v>1095.9300000000007</v>
      </c>
      <c r="AY17" s="131">
        <f t="shared" ca="1" si="57"/>
        <v>1122.6600000000008</v>
      </c>
      <c r="AZ17" s="131">
        <f t="shared" ca="1" si="57"/>
        <v>1122.6600000000008</v>
      </c>
      <c r="BA17" s="131">
        <f t="shared" ca="1" si="57"/>
        <v>1122.6600000000008</v>
      </c>
      <c r="BB17" s="131">
        <f t="shared" ca="1" si="57"/>
        <v>1159.1464500000006</v>
      </c>
      <c r="BC17" s="131">
        <f t="shared" ca="1" si="57"/>
        <v>1219.9572000000005</v>
      </c>
      <c r="BD17" s="131">
        <f t="shared" ca="1" si="57"/>
        <v>1244.2815000000005</v>
      </c>
      <c r="BE17" s="131">
        <f t="shared" ca="1" si="57"/>
        <v>1244.2815000000005</v>
      </c>
      <c r="BF17" s="131">
        <f t="shared" ca="1" si="57"/>
        <v>1244.2815000000005</v>
      </c>
      <c r="BG17" s="131">
        <f t="shared" ca="1" si="57"/>
        <v>1194.5102400000003</v>
      </c>
      <c r="BH17" s="131">
        <f t="shared" ca="1" si="57"/>
        <v>1144.7389800000005</v>
      </c>
      <c r="BI17" s="131">
        <f t="shared" ca="1" si="57"/>
        <v>1144.7389800000005</v>
      </c>
      <c r="BJ17" s="131">
        <f t="shared" ca="1" si="57"/>
        <v>1144.7389800000005</v>
      </c>
      <c r="BK17" s="131">
        <f t="shared" ca="1" si="57"/>
        <v>1161.9100647000005</v>
      </c>
      <c r="BL17" s="131">
        <f t="shared" ca="1" si="57"/>
        <v>1179.0811494000004</v>
      </c>
      <c r="BM17" s="131">
        <f t="shared" ca="1" si="57"/>
        <v>1179.0811494000004</v>
      </c>
      <c r="BN17" s="131">
        <f t="shared" ca="1" si="57"/>
        <v>1179.0811494000004</v>
      </c>
      <c r="BO17" s="131">
        <f t="shared" ca="1" si="57"/>
        <v>1288.5672561300007</v>
      </c>
      <c r="BP17" s="131">
        <f t="shared" ca="1" si="57"/>
        <v>1471.0441006800002</v>
      </c>
      <c r="BQ17" s="131">
        <f t="shared" ca="1" si="57"/>
        <v>1544.0348385000004</v>
      </c>
      <c r="BR17" s="131">
        <f t="shared" ca="1" si="57"/>
        <v>1544.0348385000004</v>
      </c>
      <c r="BS17" s="131">
        <f t="shared" ca="1" si="57"/>
        <v>1590.3558836549998</v>
      </c>
      <c r="BT17" s="131">
        <f t="shared" ca="1" si="57"/>
        <v>1821.9611094300001</v>
      </c>
      <c r="BU17" s="131">
        <f t="shared" ca="1" si="57"/>
        <v>2007.2452900500004</v>
      </c>
      <c r="BV17" s="131">
        <f t="shared" ca="1" si="57"/>
        <v>2007.2452900500004</v>
      </c>
      <c r="BW17" s="131">
        <f t="shared" ca="1" si="57"/>
        <v>2007.2452900500004</v>
      </c>
      <c r="BX17" s="131">
        <f t="shared" ca="1" si="57"/>
        <v>2207.9698190550007</v>
      </c>
      <c r="BY17" s="131">
        <f t="shared" ca="1" si="57"/>
        <v>2408.6943480600003</v>
      </c>
      <c r="BZ17" s="131">
        <f t="shared" ca="1" si="57"/>
        <v>2408.6943480600003</v>
      </c>
      <c r="CA17" s="131">
        <f t="shared" ca="1" si="57"/>
        <v>2408.6943480600003</v>
      </c>
      <c r="CB17" s="128"/>
      <c r="CC17" s="128"/>
    </row>
    <row r="18" spans="1:81" s="38" customFormat="1" ht="10.199999999999999" x14ac:dyDescent="0.2">
      <c r="A18" s="128"/>
      <c r="B18" s="128"/>
      <c r="C18" s="128"/>
      <c r="D18" s="128"/>
      <c r="E18" s="128"/>
      <c r="F18" s="129">
        <v>2</v>
      </c>
      <c r="G18" s="130" t="str">
        <f>KPI!$L$17</f>
        <v>Задолженность заказчиков по оплатам</v>
      </c>
      <c r="H18" s="116"/>
      <c r="I18" s="116"/>
      <c r="J18" s="116" t="str">
        <f>IF($G18="","",INDEX(KPI!$N$11:$N$121,SUMIFS(KPI!$K$11:$K$121,KPI!$L$11:$L$121,$G18)))</f>
        <v>тыс.руб.</v>
      </c>
      <c r="K18" s="128"/>
      <c r="L18" s="128"/>
      <c r="M18" s="128"/>
      <c r="N18" s="128"/>
      <c r="O18" s="128"/>
      <c r="P18" s="128"/>
      <c r="Q18" s="128"/>
      <c r="R18" s="131">
        <f t="shared" si="4"/>
        <v>481.7388696119998</v>
      </c>
      <c r="S18" s="128"/>
      <c r="T18" s="128"/>
      <c r="U18" s="131">
        <f>daily!$R$112</f>
        <v>481.7388696119998</v>
      </c>
      <c r="V18" s="131">
        <f t="shared" ca="1" si="55"/>
        <v>360.86943480599984</v>
      </c>
      <c r="W18" s="131">
        <f t="shared" ca="1" si="56"/>
        <v>239.99999999999991</v>
      </c>
      <c r="X18" s="131">
        <f t="shared" ca="1" si="56"/>
        <v>239.99999999999991</v>
      </c>
      <c r="Y18" s="131">
        <f t="shared" ca="1" si="56"/>
        <v>239.99999999999991</v>
      </c>
      <c r="Z18" s="131">
        <f t="shared" ca="1" si="56"/>
        <v>239.99999999999991</v>
      </c>
      <c r="AA18" s="131">
        <f t="shared" ca="1" si="56"/>
        <v>239.99999999999991</v>
      </c>
      <c r="AB18" s="131">
        <f t="shared" ca="1" si="56"/>
        <v>239.99999999999991</v>
      </c>
      <c r="AC18" s="131">
        <f t="shared" ca="1" si="56"/>
        <v>239.99999999999991</v>
      </c>
      <c r="AD18" s="131">
        <f t="shared" ca="1" si="56"/>
        <v>239.99999999999991</v>
      </c>
      <c r="AE18" s="131">
        <f t="shared" ca="1" si="56"/>
        <v>239.99999999999991</v>
      </c>
      <c r="AF18" s="131">
        <f t="shared" ca="1" si="56"/>
        <v>251.99999999999994</v>
      </c>
      <c r="AG18" s="131">
        <f t="shared" ref="AG18:CA18" ca="1" si="58">AF110</f>
        <v>281.99999999999994</v>
      </c>
      <c r="AH18" s="131">
        <f t="shared" ca="1" si="58"/>
        <v>299.99999999999989</v>
      </c>
      <c r="AI18" s="131">
        <f t="shared" ca="1" si="58"/>
        <v>299.99999999999989</v>
      </c>
      <c r="AJ18" s="131">
        <f t="shared" ca="1" si="58"/>
        <v>299.99999999999989</v>
      </c>
      <c r="AK18" s="131">
        <f t="shared" ca="1" si="58"/>
        <v>249.99999999999991</v>
      </c>
      <c r="AL18" s="131">
        <f t="shared" ca="1" si="58"/>
        <v>199.99999999999991</v>
      </c>
      <c r="AM18" s="131">
        <f t="shared" ca="1" si="58"/>
        <v>199.99999999999991</v>
      </c>
      <c r="AN18" s="131">
        <f t="shared" ca="1" si="58"/>
        <v>199.99999999999991</v>
      </c>
      <c r="AO18" s="131">
        <f t="shared" ca="1" si="58"/>
        <v>199.19999999999993</v>
      </c>
      <c r="AP18" s="131">
        <f t="shared" ca="1" si="58"/>
        <v>198.19999999999993</v>
      </c>
      <c r="AQ18" s="131">
        <f t="shared" ca="1" si="58"/>
        <v>197.99999999999991</v>
      </c>
      <c r="AR18" s="131">
        <f t="shared" ca="1" si="58"/>
        <v>197.99999999999991</v>
      </c>
      <c r="AS18" s="131">
        <f t="shared" ca="1" si="58"/>
        <v>201.95999999999989</v>
      </c>
      <c r="AT18" s="131">
        <f t="shared" ca="1" si="58"/>
        <v>221.75999999999993</v>
      </c>
      <c r="AU18" s="131">
        <f t="shared" ca="1" si="58"/>
        <v>237.59999999999994</v>
      </c>
      <c r="AV18" s="131">
        <f t="shared" ca="1" si="58"/>
        <v>237.59999999999994</v>
      </c>
      <c r="AW18" s="131">
        <f t="shared" ca="1" si="58"/>
        <v>237.59999999999994</v>
      </c>
      <c r="AX18" s="131">
        <f t="shared" ca="1" si="58"/>
        <v>243.53999999999985</v>
      </c>
      <c r="AY18" s="131">
        <f t="shared" ca="1" si="58"/>
        <v>249.47999999999979</v>
      </c>
      <c r="AZ18" s="131">
        <f t="shared" ca="1" si="58"/>
        <v>249.47999999999979</v>
      </c>
      <c r="BA18" s="131">
        <f t="shared" ca="1" si="58"/>
        <v>249.47999999999979</v>
      </c>
      <c r="BB18" s="131">
        <f t="shared" ca="1" si="58"/>
        <v>257.58809999999977</v>
      </c>
      <c r="BC18" s="131">
        <f t="shared" ca="1" si="58"/>
        <v>271.10159999999979</v>
      </c>
      <c r="BD18" s="131">
        <f t="shared" ca="1" si="58"/>
        <v>276.50699999999978</v>
      </c>
      <c r="BE18" s="131">
        <f t="shared" ca="1" si="58"/>
        <v>276.50699999999978</v>
      </c>
      <c r="BF18" s="131">
        <f t="shared" ca="1" si="58"/>
        <v>276.50699999999978</v>
      </c>
      <c r="BG18" s="131">
        <f t="shared" ca="1" si="58"/>
        <v>265.4467199999998</v>
      </c>
      <c r="BH18" s="131">
        <f t="shared" ca="1" si="58"/>
        <v>254.38643999999979</v>
      </c>
      <c r="BI18" s="131">
        <f t="shared" ca="1" si="58"/>
        <v>254.38643999999979</v>
      </c>
      <c r="BJ18" s="131">
        <f t="shared" ca="1" si="58"/>
        <v>254.38643999999979</v>
      </c>
      <c r="BK18" s="131">
        <f t="shared" ca="1" si="58"/>
        <v>258.20223659999982</v>
      </c>
      <c r="BL18" s="131">
        <f t="shared" ca="1" si="58"/>
        <v>262.01803319999976</v>
      </c>
      <c r="BM18" s="131">
        <f t="shared" ca="1" si="58"/>
        <v>262.01803319999976</v>
      </c>
      <c r="BN18" s="131">
        <f t="shared" ca="1" si="58"/>
        <v>262.01803319999976</v>
      </c>
      <c r="BO18" s="131">
        <f t="shared" ca="1" si="58"/>
        <v>286.34827913999982</v>
      </c>
      <c r="BP18" s="131">
        <f t="shared" ca="1" si="58"/>
        <v>326.89868903999974</v>
      </c>
      <c r="BQ18" s="131">
        <f t="shared" ca="1" si="58"/>
        <v>343.11885299999977</v>
      </c>
      <c r="BR18" s="131">
        <f t="shared" ca="1" si="58"/>
        <v>343.11885299999977</v>
      </c>
      <c r="BS18" s="131">
        <f t="shared" ca="1" si="58"/>
        <v>353.41241858999973</v>
      </c>
      <c r="BT18" s="131">
        <f t="shared" ca="1" si="58"/>
        <v>404.88024653999969</v>
      </c>
      <c r="BU18" s="131">
        <f t="shared" ca="1" si="58"/>
        <v>446.05450889999969</v>
      </c>
      <c r="BV18" s="131">
        <f t="shared" ca="1" si="58"/>
        <v>446.05450889999969</v>
      </c>
      <c r="BW18" s="131">
        <f t="shared" ca="1" si="58"/>
        <v>446.05450889999969</v>
      </c>
      <c r="BX18" s="131">
        <f t="shared" ca="1" si="58"/>
        <v>490.6599597899995</v>
      </c>
      <c r="BY18" s="131">
        <f t="shared" ca="1" si="58"/>
        <v>535.26541067999926</v>
      </c>
      <c r="BZ18" s="131">
        <f t="shared" ca="1" si="58"/>
        <v>535.26541067999926</v>
      </c>
      <c r="CA18" s="131">
        <f t="shared" ca="1" si="58"/>
        <v>535.26541067999926</v>
      </c>
      <c r="CB18" s="128"/>
      <c r="CC18" s="128"/>
    </row>
    <row r="19" spans="1:81" s="38" customFormat="1" ht="10.199999999999999" x14ac:dyDescent="0.2">
      <c r="A19" s="128"/>
      <c r="B19" s="128"/>
      <c r="C19" s="128"/>
      <c r="D19" s="128"/>
      <c r="E19" s="128"/>
      <c r="F19" s="129">
        <v>2</v>
      </c>
      <c r="G19" s="130" t="str">
        <f>KPI!$L$42</f>
        <v>Авансы по ФОТ</v>
      </c>
      <c r="H19" s="116"/>
      <c r="I19" s="116"/>
      <c r="J19" s="116" t="str">
        <f>IF($G19="","",INDEX(KPI!$N$11:$N$121,SUMIFS(KPI!$K$11:$K$121,KPI!$L$11:$L$121,$G19)))</f>
        <v>тыс.руб.</v>
      </c>
      <c r="K19" s="128"/>
      <c r="L19" s="128"/>
      <c r="M19" s="128"/>
      <c r="N19" s="128"/>
      <c r="O19" s="128"/>
      <c r="P19" s="128"/>
      <c r="Q19" s="128"/>
      <c r="R19" s="131">
        <f t="shared" si="4"/>
        <v>0</v>
      </c>
      <c r="S19" s="128"/>
      <c r="T19" s="128"/>
      <c r="U19" s="131">
        <v>0</v>
      </c>
      <c r="V19" s="131">
        <f t="shared" ca="1" si="55"/>
        <v>0</v>
      </c>
      <c r="W19" s="131">
        <f t="shared" ca="1" si="56"/>
        <v>0</v>
      </c>
      <c r="X19" s="131">
        <f t="shared" ca="1" si="56"/>
        <v>14.838709677419274</v>
      </c>
      <c r="Y19" s="131">
        <f t="shared" ca="1" si="56"/>
        <v>0</v>
      </c>
      <c r="Z19" s="131">
        <f t="shared" ca="1" si="56"/>
        <v>0</v>
      </c>
      <c r="AA19" s="131">
        <f t="shared" ca="1" si="56"/>
        <v>0</v>
      </c>
      <c r="AB19" s="131">
        <f t="shared" ca="1" si="56"/>
        <v>0</v>
      </c>
      <c r="AC19" s="131">
        <f t="shared" ca="1" si="56"/>
        <v>0</v>
      </c>
      <c r="AD19" s="131">
        <f t="shared" ca="1" si="56"/>
        <v>0</v>
      </c>
      <c r="AE19" s="131">
        <f t="shared" ca="1" si="56"/>
        <v>89.032258064516554</v>
      </c>
      <c r="AF19" s="131">
        <f t="shared" ca="1" si="56"/>
        <v>0</v>
      </c>
      <c r="AG19" s="131">
        <f t="shared" ref="AG19:CA19" ca="1" si="59">AF111</f>
        <v>0</v>
      </c>
      <c r="AH19" s="131">
        <f t="shared" ca="1" si="59"/>
        <v>0</v>
      </c>
      <c r="AI19" s="131">
        <f t="shared" ca="1" si="59"/>
        <v>178.06451612903152</v>
      </c>
      <c r="AJ19" s="131">
        <f t="shared" ca="1" si="59"/>
        <v>0</v>
      </c>
      <c r="AK19" s="131">
        <f t="shared" ca="1" si="59"/>
        <v>0</v>
      </c>
      <c r="AL19" s="131">
        <f t="shared" ca="1" si="59"/>
        <v>0</v>
      </c>
      <c r="AM19" s="131">
        <f t="shared" ca="1" si="59"/>
        <v>0</v>
      </c>
      <c r="AN19" s="131">
        <f t="shared" ca="1" si="59"/>
        <v>30.666666666668334</v>
      </c>
      <c r="AO19" s="131">
        <f t="shared" ca="1" si="59"/>
        <v>0</v>
      </c>
      <c r="AP19" s="131">
        <f t="shared" ca="1" si="59"/>
        <v>0</v>
      </c>
      <c r="AQ19" s="131">
        <f t="shared" ca="1" si="59"/>
        <v>0</v>
      </c>
      <c r="AR19" s="131">
        <f t="shared" ca="1" si="59"/>
        <v>118.70967741936101</v>
      </c>
      <c r="AS19" s="131">
        <f t="shared" ca="1" si="59"/>
        <v>0</v>
      </c>
      <c r="AT19" s="131">
        <f t="shared" ca="1" si="59"/>
        <v>0</v>
      </c>
      <c r="AU19" s="131">
        <f t="shared" ca="1" si="59"/>
        <v>0</v>
      </c>
      <c r="AV19" s="131">
        <f t="shared" ca="1" si="59"/>
        <v>0</v>
      </c>
      <c r="AW19" s="131">
        <f t="shared" ca="1" si="59"/>
        <v>0</v>
      </c>
      <c r="AX19" s="131">
        <f t="shared" ca="1" si="59"/>
        <v>0</v>
      </c>
      <c r="AY19" s="131">
        <f t="shared" ca="1" si="59"/>
        <v>14.838709677418592</v>
      </c>
      <c r="AZ19" s="131">
        <f t="shared" ca="1" si="59"/>
        <v>0</v>
      </c>
      <c r="BA19" s="131">
        <f t="shared" ca="1" si="59"/>
        <v>59.354838709672549</v>
      </c>
      <c r="BB19" s="131">
        <f t="shared" ca="1" si="59"/>
        <v>0</v>
      </c>
      <c r="BC19" s="131">
        <f t="shared" ca="1" si="59"/>
        <v>0</v>
      </c>
      <c r="BD19" s="131">
        <f t="shared" ca="1" si="59"/>
        <v>0</v>
      </c>
      <c r="BE19" s="131">
        <f t="shared" ca="1" si="59"/>
        <v>148.38709677418046</v>
      </c>
      <c r="BF19" s="131">
        <f t="shared" ca="1" si="59"/>
        <v>0</v>
      </c>
      <c r="BG19" s="131">
        <f t="shared" ca="1" si="59"/>
        <v>0</v>
      </c>
      <c r="BH19" s="131">
        <f t="shared" ca="1" si="59"/>
        <v>0</v>
      </c>
      <c r="BI19" s="131">
        <f t="shared" ca="1" si="59"/>
        <v>0</v>
      </c>
      <c r="BJ19" s="131">
        <f t="shared" ca="1" si="59"/>
        <v>0</v>
      </c>
      <c r="BK19" s="131">
        <f t="shared" ca="1" si="59"/>
        <v>0</v>
      </c>
      <c r="BL19" s="131">
        <f t="shared" ca="1" si="59"/>
        <v>14.838709677402221</v>
      </c>
      <c r="BM19" s="131">
        <f t="shared" ca="1" si="59"/>
        <v>0</v>
      </c>
      <c r="BN19" s="131">
        <f t="shared" ca="1" si="59"/>
        <v>59.354838709656178</v>
      </c>
      <c r="BO19" s="131">
        <f t="shared" ca="1" si="59"/>
        <v>0</v>
      </c>
      <c r="BP19" s="131">
        <f t="shared" ca="1" si="59"/>
        <v>0</v>
      </c>
      <c r="BQ19" s="131">
        <f t="shared" ca="1" si="59"/>
        <v>0</v>
      </c>
      <c r="BR19" s="131">
        <f t="shared" ca="1" si="59"/>
        <v>122.6666666666606</v>
      </c>
      <c r="BS19" s="131">
        <f t="shared" ca="1" si="59"/>
        <v>0</v>
      </c>
      <c r="BT19" s="131">
        <f t="shared" ca="1" si="59"/>
        <v>0</v>
      </c>
      <c r="BU19" s="131">
        <f t="shared" ca="1" si="59"/>
        <v>0</v>
      </c>
      <c r="BV19" s="131">
        <f t="shared" ca="1" si="59"/>
        <v>0</v>
      </c>
      <c r="BW19" s="131">
        <f t="shared" ca="1" si="59"/>
        <v>0</v>
      </c>
      <c r="BX19" s="131">
        <f t="shared" ca="1" si="59"/>
        <v>0</v>
      </c>
      <c r="BY19" s="131">
        <f t="shared" ca="1" si="59"/>
        <v>0</v>
      </c>
      <c r="BZ19" s="131">
        <f t="shared" ca="1" si="59"/>
        <v>0</v>
      </c>
      <c r="CA19" s="131">
        <f t="shared" ca="1" si="59"/>
        <v>61.333333333337578</v>
      </c>
      <c r="CB19" s="128"/>
      <c r="CC19" s="128"/>
    </row>
    <row r="20" spans="1:81" s="38" customFormat="1" ht="10.199999999999999" x14ac:dyDescent="0.2">
      <c r="A20" s="128"/>
      <c r="B20" s="128"/>
      <c r="C20" s="128"/>
      <c r="D20" s="128"/>
      <c r="E20" s="128"/>
      <c r="F20" s="129">
        <v>2</v>
      </c>
      <c r="G20" s="130" t="str">
        <f>KPI!$L$44</f>
        <v>Авансы в соц. фонды</v>
      </c>
      <c r="H20" s="116"/>
      <c r="I20" s="116"/>
      <c r="J20" s="116" t="str">
        <f>IF($G20="","",INDEX(KPI!$N$11:$N$121,SUMIFS(KPI!$K$11:$K$121,KPI!$L$11:$L$121,$G20)))</f>
        <v>тыс.руб.</v>
      </c>
      <c r="K20" s="128"/>
      <c r="L20" s="128"/>
      <c r="M20" s="128"/>
      <c r="N20" s="128"/>
      <c r="O20" s="128"/>
      <c r="P20" s="128"/>
      <c r="Q20" s="128"/>
      <c r="R20" s="131">
        <f t="shared" si="4"/>
        <v>0</v>
      </c>
      <c r="S20" s="128"/>
      <c r="T20" s="128"/>
      <c r="U20" s="131">
        <v>0</v>
      </c>
      <c r="V20" s="131">
        <f t="shared" ca="1" si="55"/>
        <v>0</v>
      </c>
      <c r="W20" s="131">
        <f t="shared" ca="1" si="56"/>
        <v>0</v>
      </c>
      <c r="X20" s="131">
        <f t="shared" ca="1" si="56"/>
        <v>142.45161290322579</v>
      </c>
      <c r="Y20" s="131">
        <f t="shared" ca="1" si="56"/>
        <v>133.54838709677418</v>
      </c>
      <c r="Z20" s="131">
        <f t="shared" ca="1" si="56"/>
        <v>124.64516129032256</v>
      </c>
      <c r="AA20" s="131">
        <f t="shared" ca="1" si="56"/>
        <v>115.74193548387095</v>
      </c>
      <c r="AB20" s="131">
        <f t="shared" ca="1" si="56"/>
        <v>106.83870967741933</v>
      </c>
      <c r="AC20" s="131">
        <f t="shared" ca="1" si="56"/>
        <v>97.935483870967715</v>
      </c>
      <c r="AD20" s="131">
        <f t="shared" ca="1" si="56"/>
        <v>89.0322580645161</v>
      </c>
      <c r="AE20" s="131">
        <f t="shared" ca="1" si="56"/>
        <v>26.70967741935479</v>
      </c>
      <c r="AF20" s="131">
        <f t="shared" ca="1" si="56"/>
        <v>0</v>
      </c>
      <c r="AG20" s="131">
        <f t="shared" ref="AG20:CA20" ca="1" si="60">AF112</f>
        <v>0</v>
      </c>
      <c r="AH20" s="131">
        <f t="shared" ca="1" si="60"/>
        <v>115.74193548387143</v>
      </c>
      <c r="AI20" s="131">
        <f t="shared" ca="1" si="60"/>
        <v>53.419354838710319</v>
      </c>
      <c r="AJ20" s="131">
        <f t="shared" ca="1" si="60"/>
        <v>0</v>
      </c>
      <c r="AK20" s="131">
        <f t="shared" ca="1" si="60"/>
        <v>0</v>
      </c>
      <c r="AL20" s="131">
        <f t="shared" ca="1" si="60"/>
        <v>138.00000000000011</v>
      </c>
      <c r="AM20" s="131">
        <f t="shared" ca="1" si="60"/>
        <v>73.599999999999795</v>
      </c>
      <c r="AN20" s="131">
        <f t="shared" ca="1" si="60"/>
        <v>9.199999999999477</v>
      </c>
      <c r="AO20" s="131">
        <f t="shared" ca="1" si="60"/>
        <v>0</v>
      </c>
      <c r="AP20" s="131">
        <f t="shared" ca="1" si="60"/>
        <v>0</v>
      </c>
      <c r="AQ20" s="131">
        <f t="shared" ca="1" si="60"/>
        <v>97.935483870967687</v>
      </c>
      <c r="AR20" s="131">
        <f t="shared" ca="1" si="60"/>
        <v>35.612903225806122</v>
      </c>
      <c r="AS20" s="131">
        <f t="shared" ca="1" si="60"/>
        <v>0</v>
      </c>
      <c r="AT20" s="131">
        <f t="shared" ca="1" si="60"/>
        <v>0</v>
      </c>
      <c r="AU20" s="131">
        <f t="shared" ca="1" si="60"/>
        <v>119.59999999999854</v>
      </c>
      <c r="AV20" s="131">
        <f t="shared" ca="1" si="60"/>
        <v>55.199999999998226</v>
      </c>
      <c r="AW20" s="131">
        <f t="shared" ca="1" si="60"/>
        <v>0</v>
      </c>
      <c r="AX20" s="131">
        <f t="shared" ca="1" si="60"/>
        <v>0</v>
      </c>
      <c r="AY20" s="131">
        <f t="shared" ca="1" si="60"/>
        <v>142.45161290322244</v>
      </c>
      <c r="AZ20" s="131">
        <f t="shared" ca="1" si="60"/>
        <v>80.129032258060533</v>
      </c>
      <c r="BA20" s="131">
        <f t="shared" ca="1" si="60"/>
        <v>17.806451612898627</v>
      </c>
      <c r="BB20" s="131">
        <f t="shared" ca="1" si="60"/>
        <v>0</v>
      </c>
      <c r="BC20" s="131">
        <f t="shared" ca="1" si="60"/>
        <v>0</v>
      </c>
      <c r="BD20" s="131">
        <f t="shared" ca="1" si="60"/>
        <v>100.56774193547699</v>
      </c>
      <c r="BE20" s="131">
        <f t="shared" ca="1" si="60"/>
        <v>41.90322580644397</v>
      </c>
      <c r="BF20" s="131">
        <f t="shared" ca="1" si="60"/>
        <v>0</v>
      </c>
      <c r="BG20" s="131">
        <f t="shared" ca="1" si="60"/>
        <v>0</v>
      </c>
      <c r="BH20" s="131">
        <f t="shared" ca="1" si="60"/>
        <v>116.46206896550893</v>
      </c>
      <c r="BI20" s="131">
        <f t="shared" ca="1" si="60"/>
        <v>53.751724137922793</v>
      </c>
      <c r="BJ20" s="131">
        <f t="shared" ca="1" si="60"/>
        <v>0</v>
      </c>
      <c r="BK20" s="131">
        <f t="shared" ca="1" si="60"/>
        <v>0</v>
      </c>
      <c r="BL20" s="131">
        <f t="shared" ca="1" si="60"/>
        <v>134.09032258063553</v>
      </c>
      <c r="BM20" s="131">
        <f t="shared" ca="1" si="60"/>
        <v>75.425806451602512</v>
      </c>
      <c r="BN20" s="131">
        <f t="shared" ca="1" si="60"/>
        <v>16.761290322569494</v>
      </c>
      <c r="BO20" s="131">
        <f t="shared" ca="1" si="60"/>
        <v>0</v>
      </c>
      <c r="BP20" s="131">
        <f t="shared" ca="1" si="60"/>
        <v>0</v>
      </c>
      <c r="BQ20" s="131">
        <f t="shared" ca="1" si="60"/>
        <v>84.809999999988122</v>
      </c>
      <c r="BR20" s="131">
        <f t="shared" ca="1" si="60"/>
        <v>30.839999999987867</v>
      </c>
      <c r="BS20" s="131">
        <f t="shared" ca="1" si="60"/>
        <v>0</v>
      </c>
      <c r="BT20" s="131">
        <f t="shared" ca="1" si="60"/>
        <v>0</v>
      </c>
      <c r="BU20" s="131">
        <f t="shared" ca="1" si="60"/>
        <v>104.45806451611634</v>
      </c>
      <c r="BV20" s="131">
        <f t="shared" ca="1" si="60"/>
        <v>52.229032258051575</v>
      </c>
      <c r="BW20" s="131">
        <f t="shared" ca="1" si="60"/>
        <v>0</v>
      </c>
      <c r="BX20" s="131">
        <f t="shared" ca="1" si="60"/>
        <v>0</v>
      </c>
      <c r="BY20" s="131">
        <f t="shared" ca="1" si="60"/>
        <v>0</v>
      </c>
      <c r="BZ20" s="131">
        <f t="shared" ca="1" si="60"/>
        <v>69.38999999998623</v>
      </c>
      <c r="CA20" s="131">
        <f t="shared" ca="1" si="60"/>
        <v>15.419999999985976</v>
      </c>
      <c r="CB20" s="128"/>
      <c r="CC20" s="128"/>
    </row>
    <row r="21" spans="1:81" s="38" customFormat="1" ht="10.199999999999999" x14ac:dyDescent="0.2">
      <c r="A21" s="128"/>
      <c r="B21" s="128"/>
      <c r="C21" s="128"/>
      <c r="D21" s="128"/>
      <c r="E21" s="128"/>
      <c r="F21" s="129">
        <v>2</v>
      </c>
      <c r="G21" s="130" t="str">
        <f>KPI!$L$46</f>
        <v>Авансы по аренде помещений</v>
      </c>
      <c r="H21" s="116"/>
      <c r="I21" s="116"/>
      <c r="J21" s="116" t="str">
        <f>IF($G21="","",INDEX(KPI!$N$11:$N$121,SUMIFS(KPI!$K$11:$K$121,KPI!$L$11:$L$121,$G21)))</f>
        <v>тыс.руб.</v>
      </c>
      <c r="K21" s="128"/>
      <c r="L21" s="128"/>
      <c r="M21" s="128"/>
      <c r="N21" s="128"/>
      <c r="O21" s="128"/>
      <c r="P21" s="128"/>
      <c r="Q21" s="128"/>
      <c r="R21" s="131">
        <f t="shared" si="4"/>
        <v>0</v>
      </c>
      <c r="S21" s="128"/>
      <c r="T21" s="128"/>
      <c r="U21" s="131">
        <v>0</v>
      </c>
      <c r="V21" s="131">
        <f t="shared" ca="1" si="55"/>
        <v>102.19354838709677</v>
      </c>
      <c r="W21" s="131">
        <f t="shared" ca="1" si="56"/>
        <v>72.387096774193552</v>
      </c>
      <c r="X21" s="131">
        <f t="shared" ca="1" si="56"/>
        <v>68.129032258064512</v>
      </c>
      <c r="Y21" s="131">
        <f t="shared" ca="1" si="56"/>
        <v>63.870967741935488</v>
      </c>
      <c r="Z21" s="131">
        <f t="shared" ca="1" si="56"/>
        <v>59.612903225806463</v>
      </c>
      <c r="AA21" s="131">
        <f t="shared" ca="1" si="56"/>
        <v>55.354838709677438</v>
      </c>
      <c r="AB21" s="131">
        <f t="shared" ca="1" si="56"/>
        <v>51.096774193548413</v>
      </c>
      <c r="AC21" s="131">
        <f t="shared" ca="1" si="56"/>
        <v>46.838709677419388</v>
      </c>
      <c r="AD21" s="131">
        <f t="shared" ca="1" si="56"/>
        <v>42.580645161290363</v>
      </c>
      <c r="AE21" s="131">
        <f t="shared" ca="1" si="56"/>
        <v>12.774193548387188</v>
      </c>
      <c r="AF21" s="131">
        <f t="shared" ca="1" si="56"/>
        <v>0</v>
      </c>
      <c r="AG21" s="131">
        <f t="shared" ref="AG21:CA22" ca="1" si="61">AF113</f>
        <v>85.16129032258084</v>
      </c>
      <c r="AH21" s="131">
        <f t="shared" ca="1" si="61"/>
        <v>55.354838709677665</v>
      </c>
      <c r="AI21" s="131">
        <f t="shared" ca="1" si="61"/>
        <v>25.548387096774491</v>
      </c>
      <c r="AJ21" s="131">
        <f t="shared" ca="1" si="61"/>
        <v>0</v>
      </c>
      <c r="AK21" s="131">
        <f t="shared" ca="1" si="61"/>
        <v>96.800000000000523</v>
      </c>
      <c r="AL21" s="131">
        <f t="shared" ca="1" si="61"/>
        <v>66.000000000000682</v>
      </c>
      <c r="AM21" s="131">
        <f t="shared" ca="1" si="61"/>
        <v>35.200000000000841</v>
      </c>
      <c r="AN21" s="131">
        <f t="shared" ca="1" si="61"/>
        <v>4.4000000000010004</v>
      </c>
      <c r="AO21" s="131">
        <f t="shared" ca="1" si="61"/>
        <v>106.45161290322687</v>
      </c>
      <c r="AP21" s="131">
        <f t="shared" ca="1" si="61"/>
        <v>76.645161290323699</v>
      </c>
      <c r="AQ21" s="131">
        <f t="shared" ca="1" si="61"/>
        <v>46.838709677420525</v>
      </c>
      <c r="AR21" s="131">
        <f t="shared" ca="1" si="61"/>
        <v>17.03225806451735</v>
      </c>
      <c r="AS21" s="131">
        <f t="shared" ca="1" si="61"/>
        <v>0</v>
      </c>
      <c r="AT21" s="131">
        <f t="shared" ca="1" si="61"/>
        <v>88.000000000001478</v>
      </c>
      <c r="AU21" s="131">
        <f t="shared" ca="1" si="61"/>
        <v>57.200000000001637</v>
      </c>
      <c r="AV21" s="131">
        <f t="shared" ca="1" si="61"/>
        <v>26.400000000001796</v>
      </c>
      <c r="AW21" s="131">
        <f t="shared" ca="1" si="61"/>
        <v>0</v>
      </c>
      <c r="AX21" s="131">
        <f t="shared" ca="1" si="61"/>
        <v>97.935483870969733</v>
      </c>
      <c r="AY21" s="131">
        <f t="shared" ca="1" si="61"/>
        <v>68.129032258066559</v>
      </c>
      <c r="AZ21" s="131">
        <f t="shared" ca="1" si="61"/>
        <v>38.322580645163384</v>
      </c>
      <c r="BA21" s="131">
        <f t="shared" ca="1" si="61"/>
        <v>8.5161290322602099</v>
      </c>
      <c r="BB21" s="131">
        <f t="shared" ca="1" si="61"/>
        <v>110.70967741935704</v>
      </c>
      <c r="BC21" s="131">
        <f t="shared" ca="1" si="61"/>
        <v>80.903225806453861</v>
      </c>
      <c r="BD21" s="131">
        <f t="shared" ca="1" si="61"/>
        <v>51.096774193550687</v>
      </c>
      <c r="BE21" s="131">
        <f t="shared" ca="1" si="61"/>
        <v>21.290322580647512</v>
      </c>
      <c r="BF21" s="131">
        <f t="shared" ca="1" si="61"/>
        <v>0</v>
      </c>
      <c r="BG21" s="131">
        <f t="shared" ca="1" si="61"/>
        <v>91.034482758622971</v>
      </c>
      <c r="BH21" s="131">
        <f t="shared" ca="1" si="61"/>
        <v>59.172413793105648</v>
      </c>
      <c r="BI21" s="131">
        <f t="shared" ca="1" si="61"/>
        <v>27.310344827588551</v>
      </c>
      <c r="BJ21" s="131">
        <f t="shared" ca="1" si="61"/>
        <v>0</v>
      </c>
      <c r="BK21" s="131">
        <f t="shared" ca="1" si="61"/>
        <v>97.935483870970756</v>
      </c>
      <c r="BL21" s="131">
        <f t="shared" ca="1" si="61"/>
        <v>68.129032258067582</v>
      </c>
      <c r="BM21" s="131">
        <f t="shared" ca="1" si="61"/>
        <v>38.322580645164408</v>
      </c>
      <c r="BN21" s="131">
        <f t="shared" ca="1" si="61"/>
        <v>8.5161290322612331</v>
      </c>
      <c r="BO21" s="131">
        <f t="shared" ca="1" si="61"/>
        <v>110.00000000000273</v>
      </c>
      <c r="BP21" s="131">
        <f t="shared" ca="1" si="61"/>
        <v>79.200000000002092</v>
      </c>
      <c r="BQ21" s="131">
        <f t="shared" ca="1" si="61"/>
        <v>48.400000000001455</v>
      </c>
      <c r="BR21" s="131">
        <f t="shared" ca="1" si="61"/>
        <v>17.600000000000819</v>
      </c>
      <c r="BS21" s="131">
        <f t="shared" ca="1" si="61"/>
        <v>0</v>
      </c>
      <c r="BT21" s="131">
        <f t="shared" ca="1" si="61"/>
        <v>89.419354838710206</v>
      </c>
      <c r="BU21" s="131">
        <f t="shared" ca="1" si="61"/>
        <v>59.612903225807031</v>
      </c>
      <c r="BV21" s="131">
        <f t="shared" ca="1" si="61"/>
        <v>29.806451612903857</v>
      </c>
      <c r="BW21" s="131">
        <f t="shared" ca="1" si="61"/>
        <v>0</v>
      </c>
      <c r="BX21" s="131">
        <f t="shared" ca="1" si="61"/>
        <v>101.20000000000005</v>
      </c>
      <c r="BY21" s="131">
        <f t="shared" ca="1" si="61"/>
        <v>70.399999999999409</v>
      </c>
      <c r="BZ21" s="131">
        <f t="shared" ca="1" si="61"/>
        <v>39.599999999998772</v>
      </c>
      <c r="CA21" s="131">
        <f t="shared" ca="1" si="61"/>
        <v>8.7999999999981355</v>
      </c>
      <c r="CB21" s="128"/>
      <c r="CC21" s="128"/>
    </row>
    <row r="22" spans="1:81" s="38" customFormat="1" ht="10.199999999999999" x14ac:dyDescent="0.2">
      <c r="A22" s="128"/>
      <c r="B22" s="128"/>
      <c r="C22" s="128"/>
      <c r="D22" s="128"/>
      <c r="E22" s="128"/>
      <c r="F22" s="129">
        <v>2</v>
      </c>
      <c r="G22" s="130" t="str">
        <f>KPI!$L$56</f>
        <v>Авансы по расходам на персонал</v>
      </c>
      <c r="H22" s="116"/>
      <c r="I22" s="116"/>
      <c r="J22" s="116" t="str">
        <f>IF($G22="","",INDEX(KPI!$N$11:$N$121,SUMIFS(KPI!$K$11:$K$121,KPI!$L$11:$L$121,$G22)))</f>
        <v>тыс.руб.</v>
      </c>
      <c r="K22" s="128"/>
      <c r="L22" s="128"/>
      <c r="M22" s="128"/>
      <c r="N22" s="128"/>
      <c r="O22" s="128"/>
      <c r="P22" s="128"/>
      <c r="Q22" s="128"/>
      <c r="R22" s="131">
        <f t="shared" ref="R22:R23" si="62">U22</f>
        <v>0</v>
      </c>
      <c r="S22" s="128"/>
      <c r="T22" s="128"/>
      <c r="U22" s="131">
        <v>0</v>
      </c>
      <c r="V22" s="131">
        <f t="shared" ca="1" si="55"/>
        <v>0</v>
      </c>
      <c r="W22" s="131">
        <f t="shared" ref="W22:W23" ca="1" si="63">V114</f>
        <v>0</v>
      </c>
      <c r="X22" s="131">
        <f t="shared" ref="X22:X23" ca="1" si="64">W114</f>
        <v>0</v>
      </c>
      <c r="Y22" s="131">
        <f t="shared" ref="Y22:Y23" ca="1" si="65">X114</f>
        <v>0</v>
      </c>
      <c r="Z22" s="131">
        <f t="shared" ref="Z22:Z23" ca="1" si="66">Y114</f>
        <v>0</v>
      </c>
      <c r="AA22" s="131">
        <f t="shared" ref="AA22:AA23" ca="1" si="67">Z114</f>
        <v>0</v>
      </c>
      <c r="AB22" s="131">
        <f t="shared" ref="AB22:AB23" ca="1" si="68">AA114</f>
        <v>0</v>
      </c>
      <c r="AC22" s="131">
        <f t="shared" ref="AC22:AC23" ca="1" si="69">AB114</f>
        <v>0</v>
      </c>
      <c r="AD22" s="131">
        <f t="shared" ref="AD22:AD23" ca="1" si="70">AC114</f>
        <v>0</v>
      </c>
      <c r="AE22" s="131">
        <f t="shared" ref="AE22:AE23" ca="1" si="71">AD114</f>
        <v>0</v>
      </c>
      <c r="AF22" s="131">
        <f t="shared" ref="AF22:AF23" ca="1" si="72">AE114</f>
        <v>0</v>
      </c>
      <c r="AG22" s="131">
        <f t="shared" ca="1" si="61"/>
        <v>0</v>
      </c>
      <c r="AH22" s="131">
        <f t="shared" ca="1" si="61"/>
        <v>0</v>
      </c>
      <c r="AI22" s="131">
        <f t="shared" ca="1" si="61"/>
        <v>0</v>
      </c>
      <c r="AJ22" s="131">
        <f t="shared" ca="1" si="61"/>
        <v>0</v>
      </c>
      <c r="AK22" s="131">
        <f t="shared" ca="1" si="61"/>
        <v>0</v>
      </c>
      <c r="AL22" s="131">
        <f t="shared" ca="1" si="61"/>
        <v>0</v>
      </c>
      <c r="AM22" s="131">
        <f t="shared" ca="1" si="61"/>
        <v>0</v>
      </c>
      <c r="AN22" s="131">
        <f t="shared" ca="1" si="61"/>
        <v>0</v>
      </c>
      <c r="AO22" s="131">
        <f t="shared" ca="1" si="61"/>
        <v>0</v>
      </c>
      <c r="AP22" s="131">
        <f t="shared" ca="1" si="61"/>
        <v>0</v>
      </c>
      <c r="AQ22" s="131">
        <f t="shared" ca="1" si="61"/>
        <v>0</v>
      </c>
      <c r="AR22" s="131">
        <f t="shared" ca="1" si="61"/>
        <v>0</v>
      </c>
      <c r="AS22" s="131">
        <f t="shared" ca="1" si="61"/>
        <v>0</v>
      </c>
      <c r="AT22" s="131">
        <f t="shared" ca="1" si="61"/>
        <v>0</v>
      </c>
      <c r="AU22" s="131">
        <f t="shared" ca="1" si="61"/>
        <v>0</v>
      </c>
      <c r="AV22" s="131">
        <f t="shared" ca="1" si="61"/>
        <v>0</v>
      </c>
      <c r="AW22" s="131">
        <f t="shared" ca="1" si="61"/>
        <v>0</v>
      </c>
      <c r="AX22" s="131">
        <f t="shared" ca="1" si="61"/>
        <v>0</v>
      </c>
      <c r="AY22" s="131">
        <f t="shared" ca="1" si="61"/>
        <v>0</v>
      </c>
      <c r="AZ22" s="131">
        <f t="shared" ca="1" si="61"/>
        <v>0</v>
      </c>
      <c r="BA22" s="131">
        <f t="shared" ca="1" si="61"/>
        <v>0</v>
      </c>
      <c r="BB22" s="131">
        <f t="shared" ca="1" si="61"/>
        <v>0</v>
      </c>
      <c r="BC22" s="131">
        <f t="shared" ca="1" si="61"/>
        <v>0</v>
      </c>
      <c r="BD22" s="131">
        <f t="shared" ca="1" si="61"/>
        <v>0</v>
      </c>
      <c r="BE22" s="131">
        <f t="shared" ca="1" si="61"/>
        <v>0</v>
      </c>
      <c r="BF22" s="131">
        <f t="shared" ca="1" si="61"/>
        <v>0</v>
      </c>
      <c r="BG22" s="131">
        <f t="shared" ca="1" si="61"/>
        <v>0</v>
      </c>
      <c r="BH22" s="131">
        <f t="shared" ca="1" si="61"/>
        <v>0</v>
      </c>
      <c r="BI22" s="131">
        <f t="shared" ca="1" si="61"/>
        <v>0</v>
      </c>
      <c r="BJ22" s="131">
        <f t="shared" ca="1" si="61"/>
        <v>0</v>
      </c>
      <c r="BK22" s="131">
        <f t="shared" ca="1" si="61"/>
        <v>0</v>
      </c>
      <c r="BL22" s="131">
        <f t="shared" ca="1" si="61"/>
        <v>0</v>
      </c>
      <c r="BM22" s="131">
        <f t="shared" ca="1" si="61"/>
        <v>0</v>
      </c>
      <c r="BN22" s="131">
        <f t="shared" ca="1" si="61"/>
        <v>0</v>
      </c>
      <c r="BO22" s="131">
        <f t="shared" ca="1" si="61"/>
        <v>0</v>
      </c>
      <c r="BP22" s="131">
        <f t="shared" ca="1" si="61"/>
        <v>0</v>
      </c>
      <c r="BQ22" s="131">
        <f t="shared" ca="1" si="61"/>
        <v>0</v>
      </c>
      <c r="BR22" s="131">
        <f t="shared" ca="1" si="61"/>
        <v>0</v>
      </c>
      <c r="BS22" s="131">
        <f t="shared" ca="1" si="61"/>
        <v>0</v>
      </c>
      <c r="BT22" s="131">
        <f t="shared" ca="1" si="61"/>
        <v>0</v>
      </c>
      <c r="BU22" s="131">
        <f t="shared" ca="1" si="61"/>
        <v>0</v>
      </c>
      <c r="BV22" s="131">
        <f t="shared" ca="1" si="61"/>
        <v>0</v>
      </c>
      <c r="BW22" s="131">
        <f t="shared" ca="1" si="61"/>
        <v>0</v>
      </c>
      <c r="BX22" s="131">
        <f t="shared" ca="1" si="61"/>
        <v>0</v>
      </c>
      <c r="BY22" s="131">
        <f t="shared" ca="1" si="61"/>
        <v>0</v>
      </c>
      <c r="BZ22" s="131">
        <f t="shared" ca="1" si="61"/>
        <v>0</v>
      </c>
      <c r="CA22" s="131">
        <f t="shared" ca="1" si="61"/>
        <v>0</v>
      </c>
      <c r="CB22" s="128"/>
      <c r="CC22" s="128"/>
    </row>
    <row r="23" spans="1:81" s="38" customFormat="1" ht="10.199999999999999" x14ac:dyDescent="0.2">
      <c r="A23" s="128"/>
      <c r="B23" s="128"/>
      <c r="C23" s="128"/>
      <c r="D23" s="128"/>
      <c r="E23" s="128"/>
      <c r="F23" s="129">
        <v>2</v>
      </c>
      <c r="G23" s="130" t="str">
        <f>KPI!$L$58</f>
        <v>Авансы по прочим постоянным расходам</v>
      </c>
      <c r="H23" s="116"/>
      <c r="I23" s="116"/>
      <c r="J23" s="116" t="str">
        <f>IF($G23="","",INDEX(KPI!$N$11:$N$121,SUMIFS(KPI!$K$11:$K$121,KPI!$L$11:$L$121,$G23)))</f>
        <v>тыс.руб.</v>
      </c>
      <c r="K23" s="128"/>
      <c r="L23" s="128"/>
      <c r="M23" s="128"/>
      <c r="N23" s="128"/>
      <c r="O23" s="128"/>
      <c r="P23" s="128"/>
      <c r="Q23" s="128"/>
      <c r="R23" s="131">
        <f t="shared" si="62"/>
        <v>0</v>
      </c>
      <c r="S23" s="128"/>
      <c r="T23" s="128"/>
      <c r="U23" s="131">
        <v>0</v>
      </c>
      <c r="V23" s="131">
        <f t="shared" ca="1" si="55"/>
        <v>0</v>
      </c>
      <c r="W23" s="131">
        <f t="shared" ca="1" si="63"/>
        <v>0</v>
      </c>
      <c r="X23" s="131">
        <f t="shared" ca="1" si="64"/>
        <v>0</v>
      </c>
      <c r="Y23" s="131">
        <f t="shared" ca="1" si="65"/>
        <v>0</v>
      </c>
      <c r="Z23" s="131">
        <f t="shared" ca="1" si="66"/>
        <v>0</v>
      </c>
      <c r="AA23" s="131">
        <f t="shared" ca="1" si="67"/>
        <v>0</v>
      </c>
      <c r="AB23" s="131">
        <f t="shared" ca="1" si="68"/>
        <v>0</v>
      </c>
      <c r="AC23" s="131">
        <f t="shared" ca="1" si="69"/>
        <v>0</v>
      </c>
      <c r="AD23" s="131">
        <f t="shared" ca="1" si="70"/>
        <v>0</v>
      </c>
      <c r="AE23" s="131">
        <f t="shared" ca="1" si="71"/>
        <v>0</v>
      </c>
      <c r="AF23" s="131">
        <f t="shared" ca="1" si="72"/>
        <v>0</v>
      </c>
      <c r="AG23" s="131">
        <f t="shared" ref="AG23" ca="1" si="73">AF115</f>
        <v>0</v>
      </c>
      <c r="AH23" s="131">
        <f t="shared" ref="AH23" ca="1" si="74">AG115</f>
        <v>0</v>
      </c>
      <c r="AI23" s="131">
        <f t="shared" ref="AI23" ca="1" si="75">AH115</f>
        <v>0</v>
      </c>
      <c r="AJ23" s="131">
        <f t="shared" ref="AJ23" ca="1" si="76">AI115</f>
        <v>0</v>
      </c>
      <c r="AK23" s="131">
        <f t="shared" ref="AK23" ca="1" si="77">AJ115</f>
        <v>0</v>
      </c>
      <c r="AL23" s="131">
        <f t="shared" ref="AL23" ca="1" si="78">AK115</f>
        <v>0</v>
      </c>
      <c r="AM23" s="131">
        <f t="shared" ref="AM23" ca="1" si="79">AL115</f>
        <v>0</v>
      </c>
      <c r="AN23" s="131">
        <f t="shared" ref="AN23" ca="1" si="80">AM115</f>
        <v>0</v>
      </c>
      <c r="AO23" s="131">
        <f t="shared" ref="AO23" ca="1" si="81">AN115</f>
        <v>0</v>
      </c>
      <c r="AP23" s="131">
        <f t="shared" ref="AP23" ca="1" si="82">AO115</f>
        <v>0</v>
      </c>
      <c r="AQ23" s="131">
        <f t="shared" ref="AQ23" ca="1" si="83">AP115</f>
        <v>0</v>
      </c>
      <c r="AR23" s="131">
        <f t="shared" ref="AR23" ca="1" si="84">AQ115</f>
        <v>0</v>
      </c>
      <c r="AS23" s="131">
        <f t="shared" ref="AS23" ca="1" si="85">AR115</f>
        <v>0</v>
      </c>
      <c r="AT23" s="131">
        <f t="shared" ref="AT23" ca="1" si="86">AS115</f>
        <v>0</v>
      </c>
      <c r="AU23" s="131">
        <f t="shared" ref="AU23" ca="1" si="87">AT115</f>
        <v>0</v>
      </c>
      <c r="AV23" s="131">
        <f t="shared" ref="AV23" ca="1" si="88">AU115</f>
        <v>0</v>
      </c>
      <c r="AW23" s="131">
        <f t="shared" ref="AW23" ca="1" si="89">AV115</f>
        <v>0</v>
      </c>
      <c r="AX23" s="131">
        <f t="shared" ref="AX23" ca="1" si="90">AW115</f>
        <v>0</v>
      </c>
      <c r="AY23" s="131">
        <f t="shared" ref="AY23" ca="1" si="91">AX115</f>
        <v>0</v>
      </c>
      <c r="AZ23" s="131">
        <f t="shared" ref="AZ23" ca="1" si="92">AY115</f>
        <v>0</v>
      </c>
      <c r="BA23" s="131">
        <f t="shared" ref="BA23" ca="1" si="93">AZ115</f>
        <v>0</v>
      </c>
      <c r="BB23" s="131">
        <f t="shared" ref="BB23" ca="1" si="94">BA115</f>
        <v>0</v>
      </c>
      <c r="BC23" s="131">
        <f t="shared" ref="BC23" ca="1" si="95">BB115</f>
        <v>0</v>
      </c>
      <c r="BD23" s="131">
        <f t="shared" ref="BD23" ca="1" si="96">BC115</f>
        <v>0</v>
      </c>
      <c r="BE23" s="131">
        <f t="shared" ref="BE23" ca="1" si="97">BD115</f>
        <v>0</v>
      </c>
      <c r="BF23" s="131">
        <f t="shared" ref="BF23" ca="1" si="98">BE115</f>
        <v>0</v>
      </c>
      <c r="BG23" s="131">
        <f t="shared" ref="BG23" ca="1" si="99">BF115</f>
        <v>0</v>
      </c>
      <c r="BH23" s="131">
        <f t="shared" ref="BH23" ca="1" si="100">BG115</f>
        <v>0</v>
      </c>
      <c r="BI23" s="131">
        <f t="shared" ref="BI23" ca="1" si="101">BH115</f>
        <v>0</v>
      </c>
      <c r="BJ23" s="131">
        <f t="shared" ref="BJ23" ca="1" si="102">BI115</f>
        <v>0</v>
      </c>
      <c r="BK23" s="131">
        <f t="shared" ref="BK23" ca="1" si="103">BJ115</f>
        <v>0</v>
      </c>
      <c r="BL23" s="131">
        <f t="shared" ref="BL23" ca="1" si="104">BK115</f>
        <v>0</v>
      </c>
      <c r="BM23" s="131">
        <f t="shared" ref="BM23" ca="1" si="105">BL115</f>
        <v>0</v>
      </c>
      <c r="BN23" s="131">
        <f t="shared" ref="BN23" ca="1" si="106">BM115</f>
        <v>0</v>
      </c>
      <c r="BO23" s="131">
        <f t="shared" ref="BO23" ca="1" si="107">BN115</f>
        <v>0</v>
      </c>
      <c r="BP23" s="131">
        <f t="shared" ref="BP23" ca="1" si="108">BO115</f>
        <v>0</v>
      </c>
      <c r="BQ23" s="131">
        <f t="shared" ref="BQ23" ca="1" si="109">BP115</f>
        <v>0</v>
      </c>
      <c r="BR23" s="131">
        <f t="shared" ref="BR23" ca="1" si="110">BQ115</f>
        <v>0</v>
      </c>
      <c r="BS23" s="131">
        <f t="shared" ref="BS23" ca="1" si="111">BR115</f>
        <v>0</v>
      </c>
      <c r="BT23" s="131">
        <f t="shared" ref="BT23" ca="1" si="112">BS115</f>
        <v>0</v>
      </c>
      <c r="BU23" s="131">
        <f t="shared" ref="BU23" ca="1" si="113">BT115</f>
        <v>0</v>
      </c>
      <c r="BV23" s="131">
        <f t="shared" ref="BV23" ca="1" si="114">BU115</f>
        <v>0</v>
      </c>
      <c r="BW23" s="131">
        <f t="shared" ref="BW23" ca="1" si="115">BV115</f>
        <v>0</v>
      </c>
      <c r="BX23" s="131">
        <f t="shared" ref="BX23" ca="1" si="116">BW115</f>
        <v>0</v>
      </c>
      <c r="BY23" s="131">
        <f t="shared" ref="BY23" ca="1" si="117">BX115</f>
        <v>0</v>
      </c>
      <c r="BZ23" s="131">
        <f t="shared" ref="BZ23" ca="1" si="118">BY115</f>
        <v>0</v>
      </c>
      <c r="CA23" s="131">
        <f t="shared" ref="CA23" ca="1" si="119">BZ115</f>
        <v>0</v>
      </c>
      <c r="CB23" s="128"/>
      <c r="CC23" s="128"/>
    </row>
    <row r="24" spans="1:81" s="71" customFormat="1" ht="6.6" x14ac:dyDescent="0.15">
      <c r="A24" s="77"/>
      <c r="B24" s="77"/>
      <c r="C24" s="77"/>
      <c r="D24" s="77"/>
      <c r="E24" s="77"/>
      <c r="F24" s="134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8"/>
      <c r="S24" s="77"/>
      <c r="T24" s="77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7"/>
      <c r="CC24" s="77"/>
    </row>
    <row r="25" spans="1:81" x14ac:dyDescent="0.25">
      <c r="A25" s="25"/>
      <c r="B25" s="25"/>
      <c r="C25" s="25"/>
      <c r="D25" s="25"/>
      <c r="E25" s="25"/>
      <c r="F25" s="106"/>
      <c r="G25" s="25"/>
      <c r="H25" s="25"/>
      <c r="I25" s="25"/>
      <c r="J25" s="80"/>
      <c r="K25" s="25"/>
      <c r="L25" s="25"/>
      <c r="M25" s="25"/>
      <c r="N25" s="25"/>
      <c r="O25" s="25"/>
      <c r="P25" s="25"/>
      <c r="Q25" s="25"/>
      <c r="R25" s="75"/>
      <c r="S25" s="25"/>
      <c r="T25" s="25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25"/>
      <c r="CC25" s="25"/>
    </row>
    <row r="26" spans="1:81" s="82" customFormat="1" ht="13.8" x14ac:dyDescent="0.3">
      <c r="A26" s="118"/>
      <c r="B26" s="118"/>
      <c r="C26" s="118"/>
      <c r="D26" s="118"/>
      <c r="E26" s="118"/>
      <c r="F26" s="106">
        <v>0</v>
      </c>
      <c r="G26" s="105" t="str">
        <f>KPI!$L$18</f>
        <v>Пассивы на начало периода</v>
      </c>
      <c r="H26" s="105"/>
      <c r="I26" s="105"/>
      <c r="J26" s="105" t="str">
        <f>IF($G26="","",INDEX(KPI!$N$11:$N$121,SUMIFS(KPI!$K$11:$K$121,KPI!$L$11:$L$121,$G26)))</f>
        <v>тыс.руб.</v>
      </c>
      <c r="K26" s="118"/>
      <c r="L26" s="118"/>
      <c r="M26" s="118"/>
      <c r="N26" s="118"/>
      <c r="O26" s="118"/>
      <c r="P26" s="118"/>
      <c r="Q26" s="118"/>
      <c r="R26" s="119">
        <f t="shared" ref="R26:R40" ca="1" si="120">U26</f>
        <v>15191.866274191401</v>
      </c>
      <c r="S26" s="118"/>
      <c r="T26" s="118"/>
      <c r="U26" s="107">
        <f t="shared" ref="U26:AF26" ca="1" si="121">SUMIFS(U27:U42,$F27:$F42,1)</f>
        <v>15191.866274191401</v>
      </c>
      <c r="V26" s="107">
        <f t="shared" ca="1" si="121"/>
        <v>15335.790899496444</v>
      </c>
      <c r="W26" s="107">
        <f t="shared" ca="1" si="121"/>
        <v>15480.649607845666</v>
      </c>
      <c r="X26" s="107">
        <f t="shared" ca="1" si="121"/>
        <v>14935.785214351508</v>
      </c>
      <c r="Y26" s="107">
        <f t="shared" ca="1" si="121"/>
        <v>14948.013951488954</v>
      </c>
      <c r="Z26" s="107">
        <f t="shared" ca="1" si="121"/>
        <v>15003.573398303819</v>
      </c>
      <c r="AA26" s="107">
        <f t="shared" ca="1" si="121"/>
        <v>15057.932845118683</v>
      </c>
      <c r="AB26" s="107">
        <f t="shared" ca="1" si="121"/>
        <v>14977.292291933549</v>
      </c>
      <c r="AC26" s="107">
        <f t="shared" ca="1" si="121"/>
        <v>14958.143904836772</v>
      </c>
      <c r="AD26" s="107">
        <f t="shared" ca="1" si="121"/>
        <v>15076.395517739997</v>
      </c>
      <c r="AE26" s="107">
        <f t="shared" ca="1" si="121"/>
        <v>14946.128235685293</v>
      </c>
      <c r="AF26" s="107">
        <f t="shared" ca="1" si="121"/>
        <v>15163.819697056959</v>
      </c>
      <c r="AG26" s="107">
        <f t="shared" ref="AG26:CA26" ca="1" si="122">SUMIFS(AG27:AG42,$F27:$F42,1)</f>
        <v>15574.67930996018</v>
      </c>
      <c r="AH26" s="107">
        <f t="shared" ca="1" si="122"/>
        <v>15305.371516411791</v>
      </c>
      <c r="AI26" s="107">
        <f t="shared" ca="1" si="122"/>
        <v>15012.097322863407</v>
      </c>
      <c r="AJ26" s="107">
        <f t="shared" ca="1" si="122"/>
        <v>14832.175817487067</v>
      </c>
      <c r="AK26" s="107">
        <f t="shared" ca="1" si="122"/>
        <v>15010.521550820406</v>
      </c>
      <c r="AL26" s="107">
        <f t="shared" ca="1" si="122"/>
        <v>14597.267284153739</v>
      </c>
      <c r="AM26" s="107">
        <f t="shared" ca="1" si="122"/>
        <v>14674.300617487072</v>
      </c>
      <c r="AN26" s="107">
        <f t="shared" ca="1" si="122"/>
        <v>14322.000617487072</v>
      </c>
      <c r="AO26" s="107">
        <f t="shared" ca="1" si="122"/>
        <v>14501.9507424118</v>
      </c>
      <c r="AP26" s="107">
        <f t="shared" ca="1" si="122"/>
        <v>14762.73532337954</v>
      </c>
      <c r="AQ26" s="107">
        <f t="shared" ca="1" si="122"/>
        <v>14360.708962218248</v>
      </c>
      <c r="AR26" s="107">
        <f t="shared" ca="1" si="122"/>
        <v>14206.289929960189</v>
      </c>
      <c r="AS26" s="107">
        <f t="shared" ca="1" si="122"/>
        <v>14306.17510415373</v>
      </c>
      <c r="AT26" s="107">
        <f t="shared" ca="1" si="122"/>
        <v>14419.600748687066</v>
      </c>
      <c r="AU26" s="107">
        <f t="shared" ca="1" si="122"/>
        <v>13992.591708399996</v>
      </c>
      <c r="AV26" s="107">
        <f t="shared" ca="1" si="122"/>
        <v>14102.104651437352</v>
      </c>
      <c r="AW26" s="107">
        <f t="shared" ca="1" si="122"/>
        <v>13941.018550799994</v>
      </c>
      <c r="AX26" s="107">
        <f t="shared" ca="1" si="122"/>
        <v>14118.390898506963</v>
      </c>
      <c r="AY26" s="107">
        <f t="shared" ca="1" si="122"/>
        <v>14325.311633310701</v>
      </c>
      <c r="AZ26" s="107">
        <f t="shared" ca="1" si="122"/>
        <v>14265.110755211221</v>
      </c>
      <c r="BA26" s="107">
        <f t="shared" ca="1" si="122"/>
        <v>14279.10342549883</v>
      </c>
      <c r="BB26" s="107">
        <f t="shared" ca="1" si="122"/>
        <v>14516.51430611176</v>
      </c>
      <c r="BC26" s="107">
        <f t="shared" ca="1" si="122"/>
        <v>14809.494316188864</v>
      </c>
      <c r="BD26" s="107">
        <f t="shared" ca="1" si="122"/>
        <v>15158.447518201441</v>
      </c>
      <c r="BE26" s="107">
        <f t="shared" ca="1" si="122"/>
        <v>15466.825858923687</v>
      </c>
      <c r="BF26" s="107">
        <f t="shared" ca="1" si="122"/>
        <v>15580.497424753818</v>
      </c>
      <c r="BG26" s="107">
        <f t="shared" ca="1" si="122"/>
        <v>16325.622264509442</v>
      </c>
      <c r="BH26" s="107">
        <f t="shared" ca="1" si="122"/>
        <v>17064.312621506433</v>
      </c>
      <c r="BI26" s="107">
        <f t="shared" ca="1" si="122"/>
        <v>17684.662104710329</v>
      </c>
      <c r="BJ26" s="107">
        <f t="shared" ca="1" si="122"/>
        <v>18318.521932741816</v>
      </c>
      <c r="BK26" s="107">
        <f t="shared" ca="1" si="122"/>
        <v>19456.657015913188</v>
      </c>
      <c r="BL26" s="107">
        <f t="shared" ca="1" si="122"/>
        <v>20615.979195858723</v>
      </c>
      <c r="BM26" s="107">
        <f t="shared" ca="1" si="122"/>
        <v>21531.882236439786</v>
      </c>
      <c r="BN26" s="107">
        <f t="shared" ca="1" si="122"/>
        <v>22521.978825407903</v>
      </c>
      <c r="BO26" s="107">
        <f t="shared" ca="1" si="122"/>
        <v>23305.668014199582</v>
      </c>
      <c r="BP26" s="107">
        <f t="shared" ca="1" si="122"/>
        <v>23202.781946959578</v>
      </c>
      <c r="BQ26" s="107">
        <f t="shared" ca="1" si="122"/>
        <v>23050.889527049563</v>
      </c>
      <c r="BR26" s="107">
        <f t="shared" ca="1" si="122"/>
        <v>22793.672872026218</v>
      </c>
      <c r="BS26" s="107">
        <f t="shared" ca="1" si="122"/>
        <v>22405.749495113174</v>
      </c>
      <c r="BT26" s="107">
        <f t="shared" ca="1" si="122"/>
        <v>22345.358585479888</v>
      </c>
      <c r="BU26" s="107">
        <f t="shared" ca="1" si="122"/>
        <v>22213.585323166102</v>
      </c>
      <c r="BV26" s="107">
        <f t="shared" ca="1" si="122"/>
        <v>21698.666521098137</v>
      </c>
      <c r="BW26" s="107">
        <f t="shared" ca="1" si="122"/>
        <v>21183.74771903018</v>
      </c>
      <c r="BX26" s="107">
        <f t="shared" ca="1" si="122"/>
        <v>20354.337717088776</v>
      </c>
      <c r="BY26" s="107">
        <f t="shared" ca="1" si="122"/>
        <v>19392.927715147373</v>
      </c>
      <c r="BZ26" s="107">
        <f t="shared" ca="1" si="122"/>
        <v>18255.577733310951</v>
      </c>
      <c r="CA26" s="107">
        <f t="shared" ca="1" si="122"/>
        <v>17056.201084807886</v>
      </c>
      <c r="CB26" s="118"/>
      <c r="CC26" s="118"/>
    </row>
    <row r="27" spans="1:81" s="32" customFormat="1" x14ac:dyDescent="0.25">
      <c r="A27" s="114"/>
      <c r="B27" s="114"/>
      <c r="C27" s="114"/>
      <c r="D27" s="114"/>
      <c r="E27" s="114"/>
      <c r="F27" s="106">
        <v>1</v>
      </c>
      <c r="G27" s="120" t="str">
        <f>KPI!$L$19</f>
        <v>Собственный капитал</v>
      </c>
      <c r="H27" s="115"/>
      <c r="I27" s="115"/>
      <c r="J27" s="116" t="str">
        <f>IF($G27="","",INDEX(KPI!$N$11:$N$121,SUMIFS(KPI!$K$11:$K$121,KPI!$L$11:$L$121,$G27)))</f>
        <v>тыс.руб.</v>
      </c>
      <c r="K27" s="114"/>
      <c r="L27" s="114"/>
      <c r="M27" s="114"/>
      <c r="N27" s="114"/>
      <c r="O27" s="114"/>
      <c r="P27" s="114"/>
      <c r="Q27" s="114"/>
      <c r="R27" s="117">
        <f t="shared" ca="1" si="120"/>
        <v>12124.06648415374</v>
      </c>
      <c r="S27" s="114"/>
      <c r="T27" s="114"/>
      <c r="U27" s="121">
        <f ca="1">U13-SUMIFS(U28:U42,$F28:$F42,1)</f>
        <v>12124.06648415374</v>
      </c>
      <c r="V27" s="117">
        <f ca="1">U119</f>
        <v>12058.285838992449</v>
      </c>
      <c r="W27" s="117">
        <f t="shared" ref="W27:AF27" ca="1" si="123">V119</f>
        <v>11992.505193831159</v>
      </c>
      <c r="X27" s="117">
        <f t="shared" ca="1" si="123"/>
        <v>11997.439387379545</v>
      </c>
      <c r="Y27" s="117">
        <f t="shared" ca="1" si="123"/>
        <v>12002.373580927931</v>
      </c>
      <c r="Z27" s="117">
        <f t="shared" ca="1" si="123"/>
        <v>12007.307774476318</v>
      </c>
      <c r="AA27" s="117">
        <f t="shared" ca="1" si="123"/>
        <v>12012.241968024704</v>
      </c>
      <c r="AB27" s="117">
        <f t="shared" ca="1" si="123"/>
        <v>12017.17616157309</v>
      </c>
      <c r="AC27" s="117">
        <f t="shared" ca="1" si="123"/>
        <v>11971.950355121477</v>
      </c>
      <c r="AD27" s="117">
        <f t="shared" ca="1" si="123"/>
        <v>11926.724548669863</v>
      </c>
      <c r="AE27" s="117">
        <f t="shared" ca="1" si="123"/>
        <v>11860.943903508572</v>
      </c>
      <c r="AF27" s="117">
        <f t="shared" ca="1" si="123"/>
        <v>11820.243258347282</v>
      </c>
      <c r="AG27" s="117">
        <f t="shared" ref="AG27:CA27" ca="1" si="124">AF119</f>
        <v>11817.162613185992</v>
      </c>
      <c r="AH27" s="117">
        <f t="shared" ca="1" si="124"/>
        <v>11814.081968024702</v>
      </c>
      <c r="AI27" s="117">
        <f t="shared" ca="1" si="124"/>
        <v>11811.001322863412</v>
      </c>
      <c r="AJ27" s="117">
        <f t="shared" ca="1" si="124"/>
        <v>11806.413150820401</v>
      </c>
      <c r="AK27" s="117">
        <f t="shared" ca="1" si="124"/>
        <v>11688.279817487068</v>
      </c>
      <c r="AL27" s="117">
        <f t="shared" ca="1" si="124"/>
        <v>11570.146484153734</v>
      </c>
      <c r="AM27" s="117">
        <f t="shared" ca="1" si="124"/>
        <v>11452.013150820401</v>
      </c>
      <c r="AN27" s="117">
        <f t="shared" ca="1" si="124"/>
        <v>11333.879817487068</v>
      </c>
      <c r="AO27" s="117">
        <f t="shared" ca="1" si="124"/>
        <v>11223.119645444058</v>
      </c>
      <c r="AP27" s="117">
        <f t="shared" ca="1" si="124"/>
        <v>11113.449000282768</v>
      </c>
      <c r="AQ27" s="117">
        <f t="shared" ca="1" si="124"/>
        <v>11003.778355121478</v>
      </c>
      <c r="AR27" s="117">
        <f t="shared" ca="1" si="124"/>
        <v>10894.107709960188</v>
      </c>
      <c r="AS27" s="117">
        <f t="shared" ca="1" si="124"/>
        <v>10788.190884153737</v>
      </c>
      <c r="AT27" s="117">
        <f t="shared" ca="1" si="124"/>
        <v>10709.349550820403</v>
      </c>
      <c r="AU27" s="117">
        <f t="shared" ca="1" si="124"/>
        <v>10630.355305578516</v>
      </c>
      <c r="AV27" s="117">
        <f t="shared" ca="1" si="124"/>
        <v>10551.489809037359</v>
      </c>
      <c r="AW27" s="117">
        <f t="shared" ca="1" si="124"/>
        <v>10473.677390892712</v>
      </c>
      <c r="AX27" s="117">
        <f t="shared" ca="1" si="124"/>
        <v>10417.601940552526</v>
      </c>
      <c r="AY27" s="117">
        <f t="shared" ca="1" si="124"/>
        <v>10361.461347266153</v>
      </c>
      <c r="AZ27" s="117">
        <f t="shared" ca="1" si="124"/>
        <v>10304.317913028341</v>
      </c>
      <c r="BA27" s="117">
        <f t="shared" ca="1" si="124"/>
        <v>10246.991079715815</v>
      </c>
      <c r="BB27" s="117">
        <f t="shared" ca="1" si="124"/>
        <v>10209.55544471505</v>
      </c>
      <c r="BC27" s="117">
        <f t="shared" ca="1" si="124"/>
        <v>10184.828754782218</v>
      </c>
      <c r="BD27" s="117">
        <f t="shared" ca="1" si="124"/>
        <v>10159.238488760286</v>
      </c>
      <c r="BE27" s="117">
        <f t="shared" ca="1" si="124"/>
        <v>10132.724760399116</v>
      </c>
      <c r="BF27" s="117">
        <f t="shared" ca="1" si="124"/>
        <v>10099.029524951336</v>
      </c>
      <c r="BG27" s="117">
        <f t="shared" ca="1" si="124"/>
        <v>10026.447245653904</v>
      </c>
      <c r="BH27" s="117">
        <f t="shared" ca="1" si="124"/>
        <v>9953.0148317191906</v>
      </c>
      <c r="BI27" s="117">
        <f t="shared" ca="1" si="124"/>
        <v>9877.1709435847461</v>
      </c>
      <c r="BJ27" s="117">
        <f t="shared" ca="1" si="124"/>
        <v>9801.9579743884442</v>
      </c>
      <c r="BK27" s="117">
        <f t="shared" ca="1" si="124"/>
        <v>9751.4906076431289</v>
      </c>
      <c r="BL27" s="117">
        <f t="shared" ca="1" si="124"/>
        <v>9699.2892729424402</v>
      </c>
      <c r="BM27" s="117">
        <f t="shared" ca="1" si="124"/>
        <v>9643.666490172307</v>
      </c>
      <c r="BN27" s="117">
        <f t="shared" ca="1" si="124"/>
        <v>9585.3738604476039</v>
      </c>
      <c r="BO27" s="117">
        <f t="shared" ca="1" si="124"/>
        <v>9573.1363923062017</v>
      </c>
      <c r="BP27" s="117">
        <f t="shared" ca="1" si="124"/>
        <v>9591.616753526594</v>
      </c>
      <c r="BQ27" s="117">
        <f t="shared" ca="1" si="124"/>
        <v>9607.608376157501</v>
      </c>
      <c r="BR27" s="117">
        <f t="shared" ca="1" si="124"/>
        <v>9624.0966134928276</v>
      </c>
      <c r="BS27" s="117">
        <f t="shared" ca="1" si="124"/>
        <v>9667.9771092306455</v>
      </c>
      <c r="BT27" s="117">
        <f t="shared" ca="1" si="124"/>
        <v>9805.9112071353666</v>
      </c>
      <c r="BU27" s="117">
        <f t="shared" ca="1" si="124"/>
        <v>9945.3211613372823</v>
      </c>
      <c r="BV27" s="117">
        <f t="shared" ca="1" si="124"/>
        <v>10086.46569408482</v>
      </c>
      <c r="BW27" s="117">
        <f t="shared" ca="1" si="124"/>
        <v>10229.508421827088</v>
      </c>
      <c r="BX27" s="117">
        <f t="shared" ca="1" si="124"/>
        <v>10458.36032273646</v>
      </c>
      <c r="BY27" s="117">
        <f t="shared" ca="1" si="124"/>
        <v>10690.062404617251</v>
      </c>
      <c r="BZ27" s="117">
        <f t="shared" ca="1" si="124"/>
        <v>10923.138550617174</v>
      </c>
      <c r="CA27" s="117">
        <f t="shared" ca="1" si="124"/>
        <v>11158.722004124442</v>
      </c>
      <c r="CB27" s="114"/>
      <c r="CC27" s="114"/>
    </row>
    <row r="28" spans="1:81" s="7" customFormat="1" x14ac:dyDescent="0.25">
      <c r="A28" s="108"/>
      <c r="B28" s="108"/>
      <c r="C28" s="108"/>
      <c r="D28" s="108"/>
      <c r="E28" s="108"/>
      <c r="F28" s="109">
        <v>1</v>
      </c>
      <c r="G28" s="110" t="str">
        <f>KPI!$L$20</f>
        <v>Кредиторская задолженность</v>
      </c>
      <c r="H28" s="111"/>
      <c r="I28" s="111"/>
      <c r="J28" s="112" t="str">
        <f>IF($G28="","",INDEX(KPI!$N$11:$N$121,SUMIFS(KPI!$K$11:$K$121,KPI!$L$11:$L$121,$G28)))</f>
        <v>тыс.руб.</v>
      </c>
      <c r="K28" s="108"/>
      <c r="L28" s="108"/>
      <c r="M28" s="108"/>
      <c r="N28" s="108"/>
      <c r="O28" s="108"/>
      <c r="P28" s="108"/>
      <c r="Q28" s="108"/>
      <c r="R28" s="75">
        <f t="shared" si="120"/>
        <v>3067.7997900376604</v>
      </c>
      <c r="S28" s="108"/>
      <c r="T28" s="108"/>
      <c r="U28" s="113">
        <f>SUMIFS(U29:U41,$F29:$F41,2)</f>
        <v>3067.7997900376604</v>
      </c>
      <c r="V28" s="113">
        <f t="shared" ref="V28:AF28" ca="1" si="125">SUMIFS(V29:V41,$F29:$F41,2)</f>
        <v>3277.5050605039937</v>
      </c>
      <c r="W28" s="113">
        <f t="shared" ca="1" si="125"/>
        <v>3488.1444140145068</v>
      </c>
      <c r="X28" s="113">
        <f t="shared" ca="1" si="125"/>
        <v>2938.3458269719627</v>
      </c>
      <c r="Y28" s="113">
        <f t="shared" ca="1" si="125"/>
        <v>2945.6403705610228</v>
      </c>
      <c r="Z28" s="113">
        <f t="shared" ca="1" si="125"/>
        <v>2996.2656238275013</v>
      </c>
      <c r="AA28" s="113">
        <f t="shared" ca="1" si="125"/>
        <v>3045.690877093979</v>
      </c>
      <c r="AB28" s="113">
        <f t="shared" ca="1" si="125"/>
        <v>2960.1161303604581</v>
      </c>
      <c r="AC28" s="113">
        <f t="shared" ca="1" si="125"/>
        <v>2986.1935497152963</v>
      </c>
      <c r="AD28" s="113">
        <f t="shared" ca="1" si="125"/>
        <v>3149.6709690701341</v>
      </c>
      <c r="AE28" s="113">
        <f t="shared" ca="1" si="125"/>
        <v>3085.1843321767205</v>
      </c>
      <c r="AF28" s="113">
        <f t="shared" ca="1" si="125"/>
        <v>3343.5764387096765</v>
      </c>
      <c r="AG28" s="113">
        <f t="shared" ref="AG28" ca="1" si="126">SUMIFS(AG29:AG41,$F29:$F41,2)</f>
        <v>3757.5166967741875</v>
      </c>
      <c r="AH28" s="113">
        <f t="shared" ref="AH28" ca="1" si="127">SUMIFS(AH29:AH41,$F29:$F41,2)</f>
        <v>3491.2895483870893</v>
      </c>
      <c r="AI28" s="113">
        <f t="shared" ref="AI28" ca="1" si="128">SUMIFS(AI29:AI41,$F29:$F41,2)</f>
        <v>3201.0959999999941</v>
      </c>
      <c r="AJ28" s="113">
        <f t="shared" ref="AJ28" ca="1" si="129">SUMIFS(AJ29:AJ41,$F29:$F41,2)</f>
        <v>3025.7626666666652</v>
      </c>
      <c r="AK28" s="113">
        <f t="shared" ref="AK28" ca="1" si="130">SUMIFS(AK29:AK41,$F29:$F41,2)</f>
        <v>3322.2417333333378</v>
      </c>
      <c r="AL28" s="113">
        <f t="shared" ref="AL28" ca="1" si="131">SUMIFS(AL29:AL41,$F29:$F41,2)</f>
        <v>3027.1208000000047</v>
      </c>
      <c r="AM28" s="113">
        <f t="shared" ref="AM28" ca="1" si="132">SUMIFS(AM29:AM41,$F29:$F41,2)</f>
        <v>3222.2874666666708</v>
      </c>
      <c r="AN28" s="113">
        <f t="shared" ref="AN28" ca="1" si="133">SUMIFS(AN29:AN41,$F29:$F41,2)</f>
        <v>2988.1208000000042</v>
      </c>
      <c r="AO28" s="113">
        <f t="shared" ref="AO28" ca="1" si="134">SUMIFS(AO29:AO41,$F29:$F41,2)</f>
        <v>3278.8310969677418</v>
      </c>
      <c r="AP28" s="113">
        <f t="shared" ref="AP28" ca="1" si="135">SUMIFS(AP29:AP41,$F29:$F41,2)</f>
        <v>3649.2863230967719</v>
      </c>
      <c r="AQ28" s="113">
        <f t="shared" ref="AQ28" ca="1" si="136">SUMIFS(AQ29:AQ41,$F29:$F41,2)</f>
        <v>3356.9306070967705</v>
      </c>
      <c r="AR28" s="113">
        <f t="shared" ref="AR28" ca="1" si="137">SUMIFS(AR29:AR41,$F29:$F41,2)</f>
        <v>3312.1822200000011</v>
      </c>
      <c r="AS28" s="113">
        <f t="shared" ref="AS28" ca="1" si="138">SUMIFS(AS29:AS41,$F29:$F41,2)</f>
        <v>3517.984219999993</v>
      </c>
      <c r="AT28" s="113">
        <f t="shared" ref="AT28" ca="1" si="139">SUMIFS(AT29:AT41,$F29:$F41,2)</f>
        <v>3710.2511978666616</v>
      </c>
      <c r="AU28" s="113">
        <f t="shared" ref="AU28" ca="1" si="140">SUMIFS(AU29:AU41,$F29:$F41,2)</f>
        <v>3362.2364028214788</v>
      </c>
      <c r="AV28" s="113">
        <f t="shared" ref="AV28" ca="1" si="141">SUMIFS(AV29:AV41,$F29:$F41,2)</f>
        <v>3550.6148423999939</v>
      </c>
      <c r="AW28" s="113">
        <f t="shared" ref="AW28" ca="1" si="142">SUMIFS(AW29:AW41,$F29:$F41,2)</f>
        <v>3467.3411599072829</v>
      </c>
      <c r="AX28" s="113">
        <f t="shared" ref="AX28" ca="1" si="143">SUMIFS(AX29:AX41,$F29:$F41,2)</f>
        <v>3700.7889579544376</v>
      </c>
      <c r="AY28" s="113">
        <f t="shared" ref="AY28" ca="1" si="144">SUMIFS(AY29:AY41,$F29:$F41,2)</f>
        <v>3963.8502860445474</v>
      </c>
      <c r="AZ28" s="113">
        <f t="shared" ref="AZ28" ca="1" si="145">SUMIFS(AZ29:AZ41,$F29:$F41,2)</f>
        <v>3960.7928421828801</v>
      </c>
      <c r="BA28" s="113">
        <f t="shared" ref="BA28" ca="1" si="146">SUMIFS(BA29:BA41,$F29:$F41,2)</f>
        <v>4032.1123457830145</v>
      </c>
      <c r="BB28" s="113">
        <f t="shared" ref="BB28" ca="1" si="147">SUMIFS(BB29:BB41,$F29:$F41,2)</f>
        <v>4306.9588613967107</v>
      </c>
      <c r="BC28" s="113">
        <f t="shared" ref="BC28" ca="1" si="148">SUMIFS(BC29:BC41,$F29:$F41,2)</f>
        <v>4624.6655614066458</v>
      </c>
      <c r="BD28" s="113">
        <f t="shared" ref="BD28" ca="1" si="149">SUMIFS(BD29:BD41,$F29:$F41,2)</f>
        <v>4999.2090294411555</v>
      </c>
      <c r="BE28" s="113">
        <f t="shared" ref="BE28" ca="1" si="150">SUMIFS(BE29:BE41,$F29:$F41,2)</f>
        <v>5334.1010985245694</v>
      </c>
      <c r="BF28" s="113">
        <f t="shared" ref="BF28" ca="1" si="151">SUMIFS(BF29:BF41,$F29:$F41,2)</f>
        <v>5481.467899802481</v>
      </c>
      <c r="BG28" s="113">
        <f t="shared" ref="BG28" ca="1" si="152">SUMIFS(BG29:BG41,$F29:$F41,2)</f>
        <v>6299.1750188555379</v>
      </c>
      <c r="BH28" s="113">
        <f t="shared" ref="BH28" ca="1" si="153">SUMIFS(BH29:BH41,$F29:$F41,2)</f>
        <v>7111.2977897872433</v>
      </c>
      <c r="BI28" s="113">
        <f t="shared" ref="BI28" ca="1" si="154">SUMIFS(BI29:BI41,$F29:$F41,2)</f>
        <v>7807.4911611255829</v>
      </c>
      <c r="BJ28" s="113">
        <f t="shared" ref="BJ28" ca="1" si="155">SUMIFS(BJ29:BJ41,$F29:$F41,2)</f>
        <v>8516.5639583533721</v>
      </c>
      <c r="BK28" s="113">
        <f t="shared" ref="BK28" ca="1" si="156">SUMIFS(BK29:BK41,$F29:$F41,2)</f>
        <v>9705.166408270059</v>
      </c>
      <c r="BL28" s="113">
        <f t="shared" ref="BL28" ca="1" si="157">SUMIFS(BL29:BL41,$F29:$F41,2)</f>
        <v>10916.689922916283</v>
      </c>
      <c r="BM28" s="113">
        <f t="shared" ref="BM28" ca="1" si="158">SUMIFS(BM29:BM41,$F29:$F41,2)</f>
        <v>11888.215746267477</v>
      </c>
      <c r="BN28" s="113">
        <f t="shared" ref="BN28" ca="1" si="159">SUMIFS(BN29:BN41,$F29:$F41,2)</f>
        <v>12936.604964960297</v>
      </c>
      <c r="BO28" s="113">
        <f t="shared" ref="BO28" ca="1" si="160">SUMIFS(BO29:BO41,$F29:$F41,2)</f>
        <v>13732.531621893379</v>
      </c>
      <c r="BP28" s="113">
        <f t="shared" ref="BP28" ca="1" si="161">SUMIFS(BP29:BP41,$F29:$F41,2)</f>
        <v>13611.165193432982</v>
      </c>
      <c r="BQ28" s="113">
        <f t="shared" ref="BQ28" ca="1" si="162">SUMIFS(BQ29:BQ41,$F29:$F41,2)</f>
        <v>13443.281150892062</v>
      </c>
      <c r="BR28" s="113">
        <f t="shared" ref="BR28" ca="1" si="163">SUMIFS(BR29:BR41,$F29:$F41,2)</f>
        <v>13169.576258533392</v>
      </c>
      <c r="BS28" s="113">
        <f t="shared" ref="BS28" ca="1" si="164">SUMIFS(BS29:BS41,$F29:$F41,2)</f>
        <v>12737.772385882528</v>
      </c>
      <c r="BT28" s="113">
        <f t="shared" ref="BT28" ca="1" si="165">SUMIFS(BT29:BT41,$F29:$F41,2)</f>
        <v>12539.447378344523</v>
      </c>
      <c r="BU28" s="113">
        <f t="shared" ref="BU28" ca="1" si="166">SUMIFS(BU29:BU41,$F29:$F41,2)</f>
        <v>12268.264161828822</v>
      </c>
      <c r="BV28" s="113">
        <f t="shared" ref="BV28" ca="1" si="167">SUMIFS(BV29:BV41,$F29:$F41,2)</f>
        <v>11612.200827013317</v>
      </c>
      <c r="BW28" s="113">
        <f t="shared" ref="BW28" ca="1" si="168">SUMIFS(BW29:BW41,$F29:$F41,2)</f>
        <v>10954.239297203092</v>
      </c>
      <c r="BX28" s="113">
        <f t="shared" ref="BX28" ca="1" si="169">SUMIFS(BX29:BX41,$F29:$F41,2)</f>
        <v>9895.9773943523178</v>
      </c>
      <c r="BY28" s="113">
        <f t="shared" ref="BY28" ca="1" si="170">SUMIFS(BY29:BY41,$F29:$F41,2)</f>
        <v>8702.8653105301219</v>
      </c>
      <c r="BZ28" s="113">
        <f t="shared" ref="BZ28" ca="1" si="171">SUMIFS(BZ29:BZ41,$F29:$F41,2)</f>
        <v>7332.439182693779</v>
      </c>
      <c r="CA28" s="113">
        <f t="shared" ref="CA28" ca="1" si="172">SUMIFS(CA29:CA41,$F29:$F41,2)</f>
        <v>5897.4790806834444</v>
      </c>
      <c r="CB28" s="108"/>
      <c r="CC28" s="108"/>
    </row>
    <row r="29" spans="1:81" s="38" customFormat="1" ht="10.199999999999999" x14ac:dyDescent="0.2">
      <c r="A29" s="128"/>
      <c r="B29" s="128"/>
      <c r="C29" s="128"/>
      <c r="D29" s="128"/>
      <c r="E29" s="128"/>
      <c r="F29" s="129">
        <v>2</v>
      </c>
      <c r="G29" s="130" t="str">
        <f>KPI!$L$21</f>
        <v>Авансы полученные от заказчиков</v>
      </c>
      <c r="H29" s="116"/>
      <c r="I29" s="116"/>
      <c r="J29" s="116" t="str">
        <f>IF($G29="","",INDEX(KPI!$N$11:$N$121,SUMIFS(KPI!$K$11:$K$121,KPI!$L$11:$L$121,$G29)))</f>
        <v>тыс.руб.</v>
      </c>
      <c r="K29" s="128"/>
      <c r="L29" s="128"/>
      <c r="M29" s="128"/>
      <c r="N29" s="128"/>
      <c r="O29" s="128"/>
      <c r="P29" s="128"/>
      <c r="Q29" s="128"/>
      <c r="R29" s="131">
        <f t="shared" si="120"/>
        <v>1188.0000000000002</v>
      </c>
      <c r="S29" s="128"/>
      <c r="T29" s="128"/>
      <c r="U29" s="131">
        <f>daily!R58</f>
        <v>1188.0000000000002</v>
      </c>
      <c r="V29" s="131">
        <f t="shared" ref="V29:V38" ca="1" si="173">U121</f>
        <v>1188</v>
      </c>
      <c r="W29" s="131">
        <f t="shared" ref="W29:AF36" ca="1" si="174">V121</f>
        <v>1188</v>
      </c>
      <c r="X29" s="131">
        <f t="shared" ca="1" si="174"/>
        <v>1188</v>
      </c>
      <c r="Y29" s="131">
        <f t="shared" ca="1" si="174"/>
        <v>1188</v>
      </c>
      <c r="Z29" s="131">
        <f t="shared" ca="1" si="174"/>
        <v>1215</v>
      </c>
      <c r="AA29" s="131">
        <f t="shared" ca="1" si="174"/>
        <v>1242</v>
      </c>
      <c r="AB29" s="131">
        <f t="shared" ca="1" si="174"/>
        <v>1134</v>
      </c>
      <c r="AC29" s="131">
        <f t="shared" ca="1" si="174"/>
        <v>1134</v>
      </c>
      <c r="AD29" s="131">
        <f t="shared" ca="1" si="174"/>
        <v>1268.9999999999998</v>
      </c>
      <c r="AE29" s="131">
        <f t="shared" ca="1" si="174"/>
        <v>1404.0000000000002</v>
      </c>
      <c r="AF29" s="131">
        <f t="shared" ca="1" si="174"/>
        <v>1485</v>
      </c>
      <c r="AG29" s="131">
        <f t="shared" ref="AG29:CA29" ca="1" si="175">AF121</f>
        <v>1485</v>
      </c>
      <c r="AH29" s="131">
        <f t="shared" ca="1" si="175"/>
        <v>1440</v>
      </c>
      <c r="AI29" s="131">
        <f t="shared" ca="1" si="175"/>
        <v>1215.0000000000002</v>
      </c>
      <c r="AJ29" s="131">
        <f t="shared" ca="1" si="175"/>
        <v>990.00000000000023</v>
      </c>
      <c r="AK29" s="131">
        <f t="shared" ca="1" si="175"/>
        <v>990.00000000000023</v>
      </c>
      <c r="AL29" s="131">
        <f t="shared" ca="1" si="175"/>
        <v>990.00000000000023</v>
      </c>
      <c r="AM29" s="131">
        <f t="shared" ca="1" si="175"/>
        <v>985.50000000000011</v>
      </c>
      <c r="AN29" s="131">
        <f t="shared" ca="1" si="175"/>
        <v>981.00000000000023</v>
      </c>
      <c r="AO29" s="131">
        <f t="shared" ca="1" si="175"/>
        <v>980.10000000000025</v>
      </c>
      <c r="AP29" s="131">
        <f t="shared" ca="1" si="175"/>
        <v>980.10000000000025</v>
      </c>
      <c r="AQ29" s="131">
        <f t="shared" ca="1" si="175"/>
        <v>1015.7400000000002</v>
      </c>
      <c r="AR29" s="131">
        <f t="shared" ca="1" si="175"/>
        <v>1104.8400000000004</v>
      </c>
      <c r="AS29" s="131">
        <f t="shared" ca="1" si="175"/>
        <v>1176.1200000000006</v>
      </c>
      <c r="AT29" s="131">
        <f t="shared" ca="1" si="175"/>
        <v>1176.1200000000006</v>
      </c>
      <c r="AU29" s="131">
        <f t="shared" ca="1" si="175"/>
        <v>1181.4660000000008</v>
      </c>
      <c r="AV29" s="131">
        <f t="shared" ca="1" si="175"/>
        <v>1208.1960000000004</v>
      </c>
      <c r="AW29" s="131">
        <f t="shared" ca="1" si="175"/>
        <v>1234.9260000000002</v>
      </c>
      <c r="AX29" s="131">
        <f t="shared" ca="1" si="175"/>
        <v>1234.9260000000002</v>
      </c>
      <c r="AY29" s="131">
        <f t="shared" ca="1" si="175"/>
        <v>1234.9260000000002</v>
      </c>
      <c r="AZ29" s="131">
        <f t="shared" ca="1" si="175"/>
        <v>1283.5746000000001</v>
      </c>
      <c r="BA29" s="131">
        <f t="shared" ca="1" si="175"/>
        <v>1344.3853499999998</v>
      </c>
      <c r="BB29" s="131">
        <f t="shared" ca="1" si="175"/>
        <v>1368.7096499999998</v>
      </c>
      <c r="BC29" s="131">
        <f t="shared" ca="1" si="175"/>
        <v>1368.7096499999998</v>
      </c>
      <c r="BD29" s="131">
        <f t="shared" ca="1" si="175"/>
        <v>1358.7553979999998</v>
      </c>
      <c r="BE29" s="131">
        <f t="shared" ca="1" si="175"/>
        <v>1308.9841379999998</v>
      </c>
      <c r="BF29" s="131">
        <f t="shared" ca="1" si="175"/>
        <v>1259.2128779999998</v>
      </c>
      <c r="BG29" s="131">
        <f t="shared" ca="1" si="175"/>
        <v>1259.2128779999998</v>
      </c>
      <c r="BH29" s="131">
        <f t="shared" ca="1" si="175"/>
        <v>1262.6470949399998</v>
      </c>
      <c r="BI29" s="131">
        <f t="shared" ca="1" si="175"/>
        <v>1279.8181796399999</v>
      </c>
      <c r="BJ29" s="131">
        <f t="shared" ca="1" si="175"/>
        <v>1296.9892643400001</v>
      </c>
      <c r="BK29" s="131">
        <f t="shared" ca="1" si="175"/>
        <v>1296.9892643400001</v>
      </c>
      <c r="BL29" s="131">
        <f t="shared" ca="1" si="175"/>
        <v>1296.9892643400001</v>
      </c>
      <c r="BM29" s="131">
        <f t="shared" ca="1" si="175"/>
        <v>1442.97073998</v>
      </c>
      <c r="BN29" s="131">
        <f t="shared" ca="1" si="175"/>
        <v>1625.4475845299992</v>
      </c>
      <c r="BO29" s="131">
        <f t="shared" ca="1" si="175"/>
        <v>1698.4383223499997</v>
      </c>
      <c r="BP29" s="131">
        <f t="shared" ca="1" si="175"/>
        <v>1698.4383223499997</v>
      </c>
      <c r="BQ29" s="131">
        <f t="shared" ca="1" si="175"/>
        <v>1791.0804126599994</v>
      </c>
      <c r="BR29" s="131">
        <f t="shared" ca="1" si="175"/>
        <v>2022.6856384349994</v>
      </c>
      <c r="BS29" s="131">
        <f t="shared" ca="1" si="175"/>
        <v>2207.9698190549993</v>
      </c>
      <c r="BT29" s="131">
        <f t="shared" ca="1" si="175"/>
        <v>2207.9698190549993</v>
      </c>
      <c r="BU29" s="131">
        <f t="shared" ca="1" si="175"/>
        <v>2248.1147248559992</v>
      </c>
      <c r="BV29" s="131">
        <f t="shared" ca="1" si="175"/>
        <v>2448.8392538609996</v>
      </c>
      <c r="BW29" s="131">
        <f t="shared" ca="1" si="175"/>
        <v>2649.5637828659992</v>
      </c>
      <c r="BX29" s="131">
        <f t="shared" ca="1" si="175"/>
        <v>2649.5637828659992</v>
      </c>
      <c r="BY29" s="131">
        <f t="shared" ca="1" si="175"/>
        <v>2649.5637828659992</v>
      </c>
      <c r="BZ29" s="131">
        <f t="shared" ca="1" si="175"/>
        <v>2280.0860436419989</v>
      </c>
      <c r="CA29" s="131">
        <f t="shared" ca="1" si="175"/>
        <v>1669.7388696119995</v>
      </c>
      <c r="CB29" s="128"/>
      <c r="CC29" s="128"/>
    </row>
    <row r="30" spans="1:81" s="38" customFormat="1" ht="10.199999999999999" x14ac:dyDescent="0.2">
      <c r="A30" s="128"/>
      <c r="B30" s="128"/>
      <c r="C30" s="128"/>
      <c r="D30" s="128"/>
      <c r="E30" s="128"/>
      <c r="F30" s="129">
        <v>2</v>
      </c>
      <c r="G30" s="130" t="str">
        <f>KPI!$L$22</f>
        <v>Задолженность перед поставщиками</v>
      </c>
      <c r="H30" s="116"/>
      <c r="I30" s="116"/>
      <c r="J30" s="116" t="str">
        <f>IF($G30="","",INDEX(KPI!$N$11:$N$121,SUMIFS(KPI!$K$11:$K$121,KPI!$L$11:$L$121,$G30)))</f>
        <v>тыс.руб.</v>
      </c>
      <c r="K30" s="128"/>
      <c r="L30" s="128"/>
      <c r="M30" s="128"/>
      <c r="N30" s="128"/>
      <c r="O30" s="128"/>
      <c r="P30" s="128"/>
      <c r="Q30" s="128"/>
      <c r="R30" s="131">
        <f t="shared" si="120"/>
        <v>1492.0000000000002</v>
      </c>
      <c r="S30" s="128"/>
      <c r="T30" s="128"/>
      <c r="U30" s="131">
        <f>daily!R139</f>
        <v>1492.0000000000002</v>
      </c>
      <c r="V30" s="131">
        <f t="shared" ca="1" si="173"/>
        <v>1486.0320000000011</v>
      </c>
      <c r="W30" s="131">
        <f t="shared" ca="1" si="174"/>
        <v>1478.5720000000028</v>
      </c>
      <c r="X30" s="131">
        <f t="shared" ca="1" si="174"/>
        <v>1478.5720000000028</v>
      </c>
      <c r="Y30" s="131">
        <f t="shared" ca="1" si="174"/>
        <v>1477.0800000000031</v>
      </c>
      <c r="Z30" s="131">
        <f t="shared" ca="1" si="174"/>
        <v>1477.0800000000031</v>
      </c>
      <c r="AA30" s="131">
        <f t="shared" ca="1" si="174"/>
        <v>1477.0800000000027</v>
      </c>
      <c r="AB30" s="131">
        <f t="shared" ca="1" si="174"/>
        <v>1477.0800000000024</v>
      </c>
      <c r="AC30" s="131">
        <f t="shared" ca="1" si="174"/>
        <v>1477.0800000000022</v>
      </c>
      <c r="AD30" s="131">
        <f t="shared" ca="1" si="174"/>
        <v>1477.0800000000022</v>
      </c>
      <c r="AE30" s="131">
        <f t="shared" ca="1" si="174"/>
        <v>1477.0800000000008</v>
      </c>
      <c r="AF30" s="131">
        <f t="shared" ca="1" si="174"/>
        <v>1506.6215999999999</v>
      </c>
      <c r="AG30" s="131">
        <f t="shared" ref="AG30:CA30" ca="1" si="176">AF122</f>
        <v>1654.329599999995</v>
      </c>
      <c r="AH30" s="131">
        <f t="shared" ca="1" si="176"/>
        <v>1772.4959999999924</v>
      </c>
      <c r="AI30" s="131">
        <f t="shared" ca="1" si="176"/>
        <v>1772.495999999994</v>
      </c>
      <c r="AJ30" s="131">
        <f t="shared" ca="1" si="176"/>
        <v>1772.4959999999983</v>
      </c>
      <c r="AK30" s="131">
        <f t="shared" ca="1" si="176"/>
        <v>1816.8084000000033</v>
      </c>
      <c r="AL30" s="131">
        <f t="shared" ca="1" si="176"/>
        <v>1861.1208000000042</v>
      </c>
      <c r="AM30" s="131">
        <f t="shared" ca="1" si="176"/>
        <v>1861.1208000000045</v>
      </c>
      <c r="AN30" s="131">
        <f t="shared" ca="1" si="176"/>
        <v>1861.120800000004</v>
      </c>
      <c r="AO30" s="131">
        <f t="shared" ca="1" si="176"/>
        <v>1921.6072260000019</v>
      </c>
      <c r="AP30" s="131">
        <f t="shared" ca="1" si="176"/>
        <v>2022.4179360000007</v>
      </c>
      <c r="AQ30" s="131">
        <f t="shared" ca="1" si="176"/>
        <v>2062.742220000001</v>
      </c>
      <c r="AR30" s="131">
        <f t="shared" ca="1" si="176"/>
        <v>2062.742220000001</v>
      </c>
      <c r="AS30" s="131">
        <f t="shared" ca="1" si="176"/>
        <v>2062.7422200000001</v>
      </c>
      <c r="AT30" s="131">
        <f t="shared" ca="1" si="176"/>
        <v>1980.2325312000014</v>
      </c>
      <c r="AU30" s="131">
        <f t="shared" ca="1" si="176"/>
        <v>1897.7228424000018</v>
      </c>
      <c r="AV30" s="131">
        <f t="shared" ca="1" si="176"/>
        <v>1897.7228423999989</v>
      </c>
      <c r="AW30" s="131">
        <f t="shared" ca="1" si="176"/>
        <v>1897.7228423999982</v>
      </c>
      <c r="AX30" s="131">
        <f t="shared" ca="1" si="176"/>
        <v>1926.1886850359963</v>
      </c>
      <c r="AY30" s="131">
        <f t="shared" ca="1" si="176"/>
        <v>1954.6545276719946</v>
      </c>
      <c r="AZ30" s="131">
        <f t="shared" ca="1" si="176"/>
        <v>1954.6545276719994</v>
      </c>
      <c r="BA30" s="131">
        <f t="shared" ca="1" si="176"/>
        <v>1954.6545276720017</v>
      </c>
      <c r="BB30" s="131">
        <f t="shared" ca="1" si="176"/>
        <v>2136.1581623844022</v>
      </c>
      <c r="BC30" s="131">
        <f t="shared" ca="1" si="176"/>
        <v>2438.6642202384055</v>
      </c>
      <c r="BD30" s="131">
        <f t="shared" ca="1" si="176"/>
        <v>2559.6666433800051</v>
      </c>
      <c r="BE30" s="131">
        <f t="shared" ca="1" si="176"/>
        <v>2559.6666433800001</v>
      </c>
      <c r="BF30" s="131">
        <f t="shared" ca="1" si="176"/>
        <v>2636.4566426813999</v>
      </c>
      <c r="BG30" s="131">
        <f t="shared" ca="1" si="176"/>
        <v>3020.4066391884044</v>
      </c>
      <c r="BH30" s="131">
        <f t="shared" ca="1" si="176"/>
        <v>3327.5666363940054</v>
      </c>
      <c r="BI30" s="131">
        <f t="shared" ca="1" si="176"/>
        <v>3327.5666363940018</v>
      </c>
      <c r="BJ30" s="131">
        <f t="shared" ca="1" si="176"/>
        <v>3327.566636393999</v>
      </c>
      <c r="BK30" s="131">
        <f t="shared" ca="1" si="176"/>
        <v>3660.3233000333967</v>
      </c>
      <c r="BL30" s="131">
        <f t="shared" ca="1" si="176"/>
        <v>3993.0799636727943</v>
      </c>
      <c r="BM30" s="131">
        <f t="shared" ca="1" si="176"/>
        <v>3993.0799636727934</v>
      </c>
      <c r="BN30" s="131">
        <f t="shared" ca="1" si="176"/>
        <v>3993.0799636727929</v>
      </c>
      <c r="BO30" s="131">
        <f t="shared" ca="1" si="176"/>
        <v>3779.8759745709581</v>
      </c>
      <c r="BP30" s="131">
        <f t="shared" ca="1" si="176"/>
        <v>2768.0559927345657</v>
      </c>
      <c r="BQ30" s="131">
        <f t="shared" ca="1" si="176"/>
        <v>1969.4400000000064</v>
      </c>
      <c r="BR30" s="131">
        <f t="shared" ca="1" si="176"/>
        <v>1969.4400000000046</v>
      </c>
      <c r="BS30" s="131">
        <f t="shared" ca="1" si="176"/>
        <v>2067.912000000008</v>
      </c>
      <c r="BT30" s="131">
        <f t="shared" ca="1" si="176"/>
        <v>2314.0920000000074</v>
      </c>
      <c r="BU30" s="131">
        <f t="shared" ca="1" si="176"/>
        <v>2461.8000000000015</v>
      </c>
      <c r="BV30" s="131">
        <f t="shared" ca="1" si="176"/>
        <v>2461.7999999999993</v>
      </c>
      <c r="BW30" s="131">
        <f t="shared" ca="1" si="176"/>
        <v>2461.7999999999984</v>
      </c>
      <c r="BX30" s="131">
        <f t="shared" ca="1" si="176"/>
        <v>2051.4999999999986</v>
      </c>
      <c r="BY30" s="131">
        <f t="shared" ca="1" si="176"/>
        <v>1641.2</v>
      </c>
      <c r="BZ30" s="131">
        <f t="shared" ca="1" si="176"/>
        <v>1641.1999999999996</v>
      </c>
      <c r="CA30" s="131">
        <f t="shared" ca="1" si="176"/>
        <v>1641.2000000000003</v>
      </c>
      <c r="CB30" s="128"/>
      <c r="CC30" s="128"/>
    </row>
    <row r="31" spans="1:81" s="38" customFormat="1" ht="10.199999999999999" x14ac:dyDescent="0.2">
      <c r="A31" s="128"/>
      <c r="B31" s="128"/>
      <c r="C31" s="128"/>
      <c r="D31" s="128"/>
      <c r="E31" s="128"/>
      <c r="F31" s="129">
        <v>2</v>
      </c>
      <c r="G31" s="130" t="str">
        <f>KPI!$L$34</f>
        <v>КЗ по оплате маркетинговых расходов</v>
      </c>
      <c r="H31" s="116"/>
      <c r="I31" s="116"/>
      <c r="J31" s="116" t="str">
        <f>IF($G31="","",INDEX(KPI!$N$11:$N$121,SUMIFS(KPI!$K$11:$K$121,KPI!$L$11:$L$121,$G31)))</f>
        <v>тыс.руб.</v>
      </c>
      <c r="K31" s="128"/>
      <c r="L31" s="128"/>
      <c r="M31" s="128"/>
      <c r="N31" s="128"/>
      <c r="O31" s="128"/>
      <c r="P31" s="128"/>
      <c r="Q31" s="128"/>
      <c r="R31" s="131">
        <f t="shared" si="120"/>
        <v>317.94765394391999</v>
      </c>
      <c r="S31" s="128"/>
      <c r="T31" s="128"/>
      <c r="U31" s="131">
        <f>daily!$R$170</f>
        <v>317.94765394391999</v>
      </c>
      <c r="V31" s="131">
        <f t="shared" ca="1" si="173"/>
        <v>281.68682350211998</v>
      </c>
      <c r="W31" s="131">
        <f t="shared" ca="1" si="174"/>
        <v>245.42599306031997</v>
      </c>
      <c r="X31" s="131">
        <f t="shared" ca="1" si="174"/>
        <v>238.17382697195995</v>
      </c>
      <c r="Y31" s="131">
        <f t="shared" ca="1" si="174"/>
        <v>230.92166088359994</v>
      </c>
      <c r="Z31" s="131">
        <f t="shared" ca="1" si="174"/>
        <v>223.66949479523993</v>
      </c>
      <c r="AA31" s="131">
        <f t="shared" ca="1" si="174"/>
        <v>216.41732870687991</v>
      </c>
      <c r="AB31" s="131">
        <f t="shared" ca="1" si="174"/>
        <v>209.1651626185199</v>
      </c>
      <c r="AC31" s="131">
        <f t="shared" ca="1" si="174"/>
        <v>209.1651626185199</v>
      </c>
      <c r="AD31" s="131">
        <f t="shared" ca="1" si="174"/>
        <v>209.1651626185199</v>
      </c>
      <c r="AE31" s="131">
        <f t="shared" ca="1" si="174"/>
        <v>172.90433217671989</v>
      </c>
      <c r="AF31" s="131">
        <f t="shared" ca="1" si="174"/>
        <v>147.59999999999988</v>
      </c>
      <c r="AG31" s="131">
        <f t="shared" ref="AG31:CA31" ca="1" si="177">AF123</f>
        <v>156.59999999999988</v>
      </c>
      <c r="AH31" s="131">
        <f t="shared" ca="1" si="177"/>
        <v>165.59999999999988</v>
      </c>
      <c r="AI31" s="131">
        <f t="shared" ca="1" si="177"/>
        <v>174.59999999999988</v>
      </c>
      <c r="AJ31" s="131">
        <f t="shared" ca="1" si="177"/>
        <v>179.99999999999989</v>
      </c>
      <c r="AK31" s="131">
        <f t="shared" ca="1" si="177"/>
        <v>164.99999999999989</v>
      </c>
      <c r="AL31" s="131">
        <f t="shared" ca="1" si="177"/>
        <v>149.99999999999989</v>
      </c>
      <c r="AM31" s="131">
        <f t="shared" ca="1" si="177"/>
        <v>134.99999999999989</v>
      </c>
      <c r="AN31" s="131">
        <f t="shared" ca="1" si="177"/>
        <v>119.99999999999989</v>
      </c>
      <c r="AO31" s="131">
        <f t="shared" ca="1" si="177"/>
        <v>119.75999999999988</v>
      </c>
      <c r="AP31" s="131">
        <f t="shared" ca="1" si="177"/>
        <v>119.45999999999987</v>
      </c>
      <c r="AQ31" s="131">
        <f t="shared" ca="1" si="177"/>
        <v>119.15999999999985</v>
      </c>
      <c r="AR31" s="131">
        <f t="shared" ca="1" si="177"/>
        <v>118.85999999999984</v>
      </c>
      <c r="AS31" s="131">
        <f t="shared" ca="1" si="177"/>
        <v>119.98799999999986</v>
      </c>
      <c r="AT31" s="131">
        <f t="shared" ca="1" si="177"/>
        <v>125.92799999999986</v>
      </c>
      <c r="AU31" s="131">
        <f t="shared" ca="1" si="177"/>
        <v>131.86799999999985</v>
      </c>
      <c r="AV31" s="131">
        <f t="shared" ca="1" si="177"/>
        <v>137.80799999999985</v>
      </c>
      <c r="AW31" s="131">
        <f t="shared" ca="1" si="177"/>
        <v>142.55999999999983</v>
      </c>
      <c r="AX31" s="131">
        <f t="shared" ca="1" si="177"/>
        <v>144.34199999999984</v>
      </c>
      <c r="AY31" s="131">
        <f t="shared" ca="1" si="177"/>
        <v>146.12399999999985</v>
      </c>
      <c r="AZ31" s="131">
        <f t="shared" ca="1" si="177"/>
        <v>147.90599999999986</v>
      </c>
      <c r="BA31" s="131">
        <f t="shared" ca="1" si="177"/>
        <v>149.68799999999987</v>
      </c>
      <c r="BB31" s="131">
        <f t="shared" ca="1" si="177"/>
        <v>152.12042999999986</v>
      </c>
      <c r="BC31" s="131">
        <f t="shared" ca="1" si="177"/>
        <v>156.17447999999985</v>
      </c>
      <c r="BD31" s="131">
        <f t="shared" ca="1" si="177"/>
        <v>160.22852999999984</v>
      </c>
      <c r="BE31" s="131">
        <f t="shared" ca="1" si="177"/>
        <v>164.28257999999983</v>
      </c>
      <c r="BF31" s="131">
        <f t="shared" ca="1" si="177"/>
        <v>165.90419999999983</v>
      </c>
      <c r="BG31" s="131">
        <f t="shared" ca="1" si="177"/>
        <v>162.58611599999983</v>
      </c>
      <c r="BH31" s="131">
        <f t="shared" ca="1" si="177"/>
        <v>159.26803199999983</v>
      </c>
      <c r="BI31" s="131">
        <f t="shared" ca="1" si="177"/>
        <v>155.94994799999984</v>
      </c>
      <c r="BJ31" s="131">
        <f t="shared" ca="1" si="177"/>
        <v>152.63186399999984</v>
      </c>
      <c r="BK31" s="131">
        <f t="shared" ca="1" si="177"/>
        <v>153.77660297999984</v>
      </c>
      <c r="BL31" s="131">
        <f t="shared" ca="1" si="177"/>
        <v>154.92134195999984</v>
      </c>
      <c r="BM31" s="131">
        <f t="shared" ca="1" si="177"/>
        <v>156.06608093999984</v>
      </c>
      <c r="BN31" s="131">
        <f t="shared" ca="1" si="177"/>
        <v>157.21081991999984</v>
      </c>
      <c r="BO31" s="131">
        <f t="shared" ca="1" si="177"/>
        <v>164.50989370199983</v>
      </c>
      <c r="BP31" s="131">
        <f t="shared" ca="1" si="177"/>
        <v>176.67501667199983</v>
      </c>
      <c r="BQ31" s="131">
        <f t="shared" ca="1" si="177"/>
        <v>188.84013964199983</v>
      </c>
      <c r="BR31" s="131">
        <f t="shared" ca="1" si="177"/>
        <v>201.00526261199983</v>
      </c>
      <c r="BS31" s="131">
        <f t="shared" ca="1" si="177"/>
        <v>208.95938147699985</v>
      </c>
      <c r="BT31" s="131">
        <f t="shared" ca="1" si="177"/>
        <v>224.39972986199987</v>
      </c>
      <c r="BU31" s="131">
        <f t="shared" ca="1" si="177"/>
        <v>239.84007824699987</v>
      </c>
      <c r="BV31" s="131">
        <f t="shared" ca="1" si="177"/>
        <v>255.28042663199986</v>
      </c>
      <c r="BW31" s="131">
        <f t="shared" ca="1" si="177"/>
        <v>267.63270533999986</v>
      </c>
      <c r="BX31" s="131">
        <f t="shared" ca="1" si="177"/>
        <v>281.01434060699984</v>
      </c>
      <c r="BY31" s="131">
        <f t="shared" ca="1" si="177"/>
        <v>294.39597587399982</v>
      </c>
      <c r="BZ31" s="131">
        <f t="shared" ca="1" si="177"/>
        <v>307.7776111409998</v>
      </c>
      <c r="CA31" s="131">
        <f t="shared" ca="1" si="177"/>
        <v>321.15924640799977</v>
      </c>
      <c r="CB31" s="128"/>
      <c r="CC31" s="128"/>
    </row>
    <row r="32" spans="1:81" s="38" customFormat="1" ht="10.199999999999999" x14ac:dyDescent="0.2">
      <c r="A32" s="128"/>
      <c r="B32" s="128"/>
      <c r="C32" s="128"/>
      <c r="D32" s="128"/>
      <c r="E32" s="128"/>
      <c r="F32" s="129">
        <v>2</v>
      </c>
      <c r="G32" s="130" t="str">
        <f>KPI!$L$39</f>
        <v>КЗ по оплате расходов логистики</v>
      </c>
      <c r="H32" s="116"/>
      <c r="I32" s="116"/>
      <c r="J32" s="116" t="str">
        <f>IF($G32="","",INDEX(KPI!$N$11:$N$121,SUMIFS(KPI!$K$11:$K$121,KPI!$L$11:$L$121,$G32)))</f>
        <v>тыс.руб.</v>
      </c>
      <c r="K32" s="128"/>
      <c r="L32" s="128"/>
      <c r="M32" s="128"/>
      <c r="N32" s="128"/>
      <c r="O32" s="128"/>
      <c r="P32" s="128"/>
      <c r="Q32" s="128"/>
      <c r="R32" s="131">
        <f t="shared" si="120"/>
        <v>52.991275657319989</v>
      </c>
      <c r="S32" s="128"/>
      <c r="T32" s="128"/>
      <c r="U32" s="131">
        <f>daily!$R$176</f>
        <v>52.991275657319989</v>
      </c>
      <c r="V32" s="131">
        <f t="shared" ca="1" si="173"/>
        <v>40.90433217671999</v>
      </c>
      <c r="W32" s="131">
        <f t="shared" ca="1" si="174"/>
        <v>28.817388696119991</v>
      </c>
      <c r="X32" s="131">
        <f t="shared" ca="1" si="174"/>
        <v>26.399999999999991</v>
      </c>
      <c r="Y32" s="131">
        <f t="shared" ca="1" si="174"/>
        <v>26.399999999999991</v>
      </c>
      <c r="Z32" s="131">
        <f t="shared" ca="1" si="174"/>
        <v>26.399999999999991</v>
      </c>
      <c r="AA32" s="131">
        <f t="shared" ca="1" si="174"/>
        <v>26.399999999999991</v>
      </c>
      <c r="AB32" s="131">
        <f t="shared" ca="1" si="174"/>
        <v>26.399999999999991</v>
      </c>
      <c r="AC32" s="131">
        <f t="shared" ca="1" si="174"/>
        <v>23.999999999999993</v>
      </c>
      <c r="AD32" s="131">
        <f t="shared" ca="1" si="174"/>
        <v>23.999999999999993</v>
      </c>
      <c r="AE32" s="131">
        <f t="shared" ca="1" si="174"/>
        <v>23.999999999999993</v>
      </c>
      <c r="AF32" s="131">
        <f t="shared" ca="1" si="174"/>
        <v>25.199999999999989</v>
      </c>
      <c r="AG32" s="131">
        <f t="shared" ref="AG32:CA32" ca="1" si="178">AF124</f>
        <v>28.199999999999989</v>
      </c>
      <c r="AH32" s="131">
        <f t="shared" ca="1" si="178"/>
        <v>29.999999999999989</v>
      </c>
      <c r="AI32" s="131">
        <f t="shared" ca="1" si="178"/>
        <v>29.999999999999986</v>
      </c>
      <c r="AJ32" s="131">
        <f t="shared" ca="1" si="178"/>
        <v>29.999999999999986</v>
      </c>
      <c r="AK32" s="131">
        <f t="shared" ca="1" si="178"/>
        <v>24.999999999999986</v>
      </c>
      <c r="AL32" s="131">
        <f t="shared" ca="1" si="178"/>
        <v>19.999999999999986</v>
      </c>
      <c r="AM32" s="131">
        <f t="shared" ca="1" si="178"/>
        <v>19.999999999999986</v>
      </c>
      <c r="AN32" s="131">
        <f t="shared" ca="1" si="178"/>
        <v>19.999999999999986</v>
      </c>
      <c r="AO32" s="131">
        <f t="shared" ca="1" si="178"/>
        <v>19.919999999999987</v>
      </c>
      <c r="AP32" s="131">
        <f t="shared" ca="1" si="178"/>
        <v>19.819999999999986</v>
      </c>
      <c r="AQ32" s="131">
        <f t="shared" ca="1" si="178"/>
        <v>19.799999999999983</v>
      </c>
      <c r="AR32" s="131">
        <f t="shared" ca="1" si="178"/>
        <v>19.799999999999983</v>
      </c>
      <c r="AS32" s="131">
        <f t="shared" ca="1" si="178"/>
        <v>20.195999999999984</v>
      </c>
      <c r="AT32" s="131">
        <f t="shared" ca="1" si="178"/>
        <v>22.175999999999981</v>
      </c>
      <c r="AU32" s="131">
        <f t="shared" ca="1" si="178"/>
        <v>23.759999999999984</v>
      </c>
      <c r="AV32" s="131">
        <f t="shared" ca="1" si="178"/>
        <v>23.759999999999987</v>
      </c>
      <c r="AW32" s="131">
        <f t="shared" ca="1" si="178"/>
        <v>23.759999999999987</v>
      </c>
      <c r="AX32" s="131">
        <f t="shared" ca="1" si="178"/>
        <v>24.353999999999989</v>
      </c>
      <c r="AY32" s="131">
        <f t="shared" ca="1" si="178"/>
        <v>24.94799999999999</v>
      </c>
      <c r="AZ32" s="131">
        <f t="shared" ca="1" si="178"/>
        <v>24.94799999999999</v>
      </c>
      <c r="BA32" s="131">
        <f t="shared" ca="1" si="178"/>
        <v>24.94799999999999</v>
      </c>
      <c r="BB32" s="131">
        <f t="shared" ca="1" si="178"/>
        <v>25.758809999999986</v>
      </c>
      <c r="BC32" s="131">
        <f t="shared" ca="1" si="178"/>
        <v>27.110159999999983</v>
      </c>
      <c r="BD32" s="131">
        <f t="shared" ca="1" si="178"/>
        <v>27.650699999999979</v>
      </c>
      <c r="BE32" s="131">
        <f t="shared" ca="1" si="178"/>
        <v>27.650699999999979</v>
      </c>
      <c r="BF32" s="131">
        <f t="shared" ca="1" si="178"/>
        <v>27.650699999999979</v>
      </c>
      <c r="BG32" s="131">
        <f t="shared" ca="1" si="178"/>
        <v>26.544671999999977</v>
      </c>
      <c r="BH32" s="131">
        <f t="shared" ca="1" si="178"/>
        <v>25.438643999999975</v>
      </c>
      <c r="BI32" s="131">
        <f t="shared" ca="1" si="178"/>
        <v>25.438643999999975</v>
      </c>
      <c r="BJ32" s="131">
        <f t="shared" ca="1" si="178"/>
        <v>25.438643999999975</v>
      </c>
      <c r="BK32" s="131">
        <f t="shared" ca="1" si="178"/>
        <v>25.820223659999975</v>
      </c>
      <c r="BL32" s="131">
        <f t="shared" ca="1" si="178"/>
        <v>26.201803319999975</v>
      </c>
      <c r="BM32" s="131">
        <f t="shared" ca="1" si="178"/>
        <v>26.201803319999975</v>
      </c>
      <c r="BN32" s="131">
        <f t="shared" ca="1" si="178"/>
        <v>26.201803319999975</v>
      </c>
      <c r="BO32" s="131">
        <f t="shared" ca="1" si="178"/>
        <v>28.634827913999978</v>
      </c>
      <c r="BP32" s="131">
        <f t="shared" ca="1" si="178"/>
        <v>32.689868903999972</v>
      </c>
      <c r="BQ32" s="131">
        <f t="shared" ca="1" si="178"/>
        <v>34.311885299999965</v>
      </c>
      <c r="BR32" s="131">
        <f t="shared" ca="1" si="178"/>
        <v>34.311885299999958</v>
      </c>
      <c r="BS32" s="131">
        <f t="shared" ca="1" si="178"/>
        <v>35.341241858999965</v>
      </c>
      <c r="BT32" s="131">
        <f t="shared" ca="1" si="178"/>
        <v>40.488024653999972</v>
      </c>
      <c r="BU32" s="131">
        <f t="shared" ca="1" si="178"/>
        <v>44.605450889999972</v>
      </c>
      <c r="BV32" s="131">
        <f t="shared" ca="1" si="178"/>
        <v>44.605450889999979</v>
      </c>
      <c r="BW32" s="131">
        <f t="shared" ca="1" si="178"/>
        <v>44.605450889999979</v>
      </c>
      <c r="BX32" s="131">
        <f t="shared" ca="1" si="178"/>
        <v>49.065995978999972</v>
      </c>
      <c r="BY32" s="131">
        <f t="shared" ca="1" si="178"/>
        <v>53.526541067999965</v>
      </c>
      <c r="BZ32" s="131">
        <f t="shared" ca="1" si="178"/>
        <v>53.526541067999958</v>
      </c>
      <c r="CA32" s="131">
        <f t="shared" ca="1" si="178"/>
        <v>53.526541067999958</v>
      </c>
      <c r="CB32" s="128"/>
      <c r="CC32" s="128"/>
    </row>
    <row r="33" spans="1:81" s="38" customFormat="1" ht="10.199999999999999" x14ac:dyDescent="0.2">
      <c r="A33" s="128"/>
      <c r="B33" s="128"/>
      <c r="C33" s="128"/>
      <c r="D33" s="128"/>
      <c r="E33" s="128"/>
      <c r="F33" s="129">
        <v>2</v>
      </c>
      <c r="G33" s="130" t="str">
        <f>KPI!$L$40</f>
        <v>КЗ по оплате прочих переменных расходов</v>
      </c>
      <c r="H33" s="116"/>
      <c r="I33" s="116"/>
      <c r="J33" s="116" t="str">
        <f>IF($G33="","",INDEX(KPI!$N$11:$N$121,SUMIFS(KPI!$K$11:$K$121,KPI!$L$11:$L$121,$G33)))</f>
        <v>тыс.руб.</v>
      </c>
      <c r="K33" s="128"/>
      <c r="L33" s="128"/>
      <c r="M33" s="128"/>
      <c r="N33" s="128"/>
      <c r="O33" s="128"/>
      <c r="P33" s="128"/>
      <c r="Q33" s="128"/>
      <c r="R33" s="131">
        <f t="shared" si="120"/>
        <v>16.860860436419998</v>
      </c>
      <c r="S33" s="128"/>
      <c r="T33" s="128"/>
      <c r="U33" s="131">
        <f>daily!$R$182</f>
        <v>16.860860436419998</v>
      </c>
      <c r="V33" s="131">
        <f t="shared" ca="1" si="173"/>
        <v>10.817388696119998</v>
      </c>
      <c r="W33" s="131">
        <f t="shared" ca="1" si="174"/>
        <v>7.1999999999999993</v>
      </c>
      <c r="X33" s="131">
        <f t="shared" ca="1" si="174"/>
        <v>7.1999999999999984</v>
      </c>
      <c r="Y33" s="131">
        <f t="shared" ca="1" si="174"/>
        <v>8.3999999999999986</v>
      </c>
      <c r="Z33" s="131">
        <f t="shared" ca="1" si="174"/>
        <v>9.5999999999999979</v>
      </c>
      <c r="AA33" s="131">
        <f t="shared" ca="1" si="174"/>
        <v>9.5999999999999979</v>
      </c>
      <c r="AB33" s="131">
        <f t="shared" ca="1" si="174"/>
        <v>9.5999999999999979</v>
      </c>
      <c r="AC33" s="131">
        <f t="shared" ca="1" si="174"/>
        <v>8.3999999999999986</v>
      </c>
      <c r="AD33" s="131">
        <f t="shared" ca="1" si="174"/>
        <v>7.1999999999999984</v>
      </c>
      <c r="AE33" s="131">
        <f t="shared" ca="1" si="174"/>
        <v>7.1999999999999993</v>
      </c>
      <c r="AF33" s="131">
        <f t="shared" ca="1" si="174"/>
        <v>7.7999999999999989</v>
      </c>
      <c r="AG33" s="131">
        <f t="shared" ref="AG33:CA33" ca="1" si="179">AF125</f>
        <v>9</v>
      </c>
      <c r="AH33" s="131">
        <f t="shared" ca="1" si="179"/>
        <v>9</v>
      </c>
      <c r="AI33" s="131">
        <f t="shared" ca="1" si="179"/>
        <v>9</v>
      </c>
      <c r="AJ33" s="131">
        <f t="shared" ca="1" si="179"/>
        <v>9</v>
      </c>
      <c r="AK33" s="131">
        <f t="shared" ca="1" si="179"/>
        <v>6.5</v>
      </c>
      <c r="AL33" s="131">
        <f t="shared" ca="1" si="179"/>
        <v>6</v>
      </c>
      <c r="AM33" s="131">
        <f t="shared" ca="1" si="179"/>
        <v>6</v>
      </c>
      <c r="AN33" s="131">
        <f t="shared" ca="1" si="179"/>
        <v>6</v>
      </c>
      <c r="AO33" s="131">
        <f t="shared" ca="1" si="179"/>
        <v>5.9600000000000009</v>
      </c>
      <c r="AP33" s="131">
        <f t="shared" ca="1" si="179"/>
        <v>5.9399999999999995</v>
      </c>
      <c r="AQ33" s="131">
        <f t="shared" ca="1" si="179"/>
        <v>5.94</v>
      </c>
      <c r="AR33" s="131">
        <f t="shared" ca="1" si="179"/>
        <v>5.94</v>
      </c>
      <c r="AS33" s="131">
        <f t="shared" ca="1" si="179"/>
        <v>6.1380000000000008</v>
      </c>
      <c r="AT33" s="131">
        <f t="shared" ca="1" si="179"/>
        <v>7.1279999999999992</v>
      </c>
      <c r="AU33" s="131">
        <f t="shared" ca="1" si="179"/>
        <v>7.1279999999999983</v>
      </c>
      <c r="AV33" s="131">
        <f t="shared" ca="1" si="179"/>
        <v>7.1279999999999983</v>
      </c>
      <c r="AW33" s="131">
        <f t="shared" ca="1" si="179"/>
        <v>7.1279999999999983</v>
      </c>
      <c r="AX33" s="131">
        <f t="shared" ca="1" si="179"/>
        <v>7.4249999999999989</v>
      </c>
      <c r="AY33" s="131">
        <f t="shared" ca="1" si="179"/>
        <v>7.4843999999999991</v>
      </c>
      <c r="AZ33" s="131">
        <f t="shared" ca="1" si="179"/>
        <v>7.4843999999999991</v>
      </c>
      <c r="BA33" s="131">
        <f t="shared" ca="1" si="179"/>
        <v>7.4843999999999991</v>
      </c>
      <c r="BB33" s="131">
        <f t="shared" ca="1" si="179"/>
        <v>7.8898049999999973</v>
      </c>
      <c r="BC33" s="131">
        <f t="shared" ca="1" si="179"/>
        <v>8.2952099999999955</v>
      </c>
      <c r="BD33" s="131">
        <f t="shared" ca="1" si="179"/>
        <v>8.2952099999999938</v>
      </c>
      <c r="BE33" s="131">
        <f t="shared" ca="1" si="179"/>
        <v>8.2952099999999938</v>
      </c>
      <c r="BF33" s="131">
        <f t="shared" ca="1" si="179"/>
        <v>8.2952099999999938</v>
      </c>
      <c r="BG33" s="131">
        <f t="shared" ca="1" si="179"/>
        <v>7.7421959999999936</v>
      </c>
      <c r="BH33" s="131">
        <f t="shared" ca="1" si="179"/>
        <v>7.6315931999999931</v>
      </c>
      <c r="BI33" s="131">
        <f t="shared" ca="1" si="179"/>
        <v>7.6315931999999931</v>
      </c>
      <c r="BJ33" s="131">
        <f t="shared" ca="1" si="179"/>
        <v>7.6315931999999931</v>
      </c>
      <c r="BK33" s="131">
        <f t="shared" ca="1" si="179"/>
        <v>7.822383029999993</v>
      </c>
      <c r="BL33" s="131">
        <f t="shared" ca="1" si="179"/>
        <v>7.8605409959999939</v>
      </c>
      <c r="BM33" s="131">
        <f t="shared" ca="1" si="179"/>
        <v>7.8605409959999939</v>
      </c>
      <c r="BN33" s="131">
        <f t="shared" ca="1" si="179"/>
        <v>7.8605409959999939</v>
      </c>
      <c r="BO33" s="131">
        <f t="shared" ca="1" si="179"/>
        <v>9.0770532929999952</v>
      </c>
      <c r="BP33" s="131">
        <f t="shared" ca="1" si="179"/>
        <v>10.293565589999993</v>
      </c>
      <c r="BQ33" s="131">
        <f t="shared" ca="1" si="179"/>
        <v>10.293565589999995</v>
      </c>
      <c r="BR33" s="131">
        <f t="shared" ca="1" si="179"/>
        <v>10.293565589999995</v>
      </c>
      <c r="BS33" s="131">
        <f t="shared" ca="1" si="179"/>
        <v>10.808243869499998</v>
      </c>
      <c r="BT33" s="131">
        <f t="shared" ca="1" si="179"/>
        <v>13.381635267000002</v>
      </c>
      <c r="BU33" s="131">
        <f t="shared" ca="1" si="179"/>
        <v>13.381635267000004</v>
      </c>
      <c r="BV33" s="131">
        <f t="shared" ca="1" si="179"/>
        <v>13.381635267000004</v>
      </c>
      <c r="BW33" s="131">
        <f t="shared" ca="1" si="179"/>
        <v>13.381635267000004</v>
      </c>
      <c r="BX33" s="131">
        <f t="shared" ca="1" si="179"/>
        <v>15.6119078115</v>
      </c>
      <c r="BY33" s="131">
        <f t="shared" ca="1" si="179"/>
        <v>16.057962320399998</v>
      </c>
      <c r="BZ33" s="131">
        <f t="shared" ca="1" si="179"/>
        <v>16.057962320399994</v>
      </c>
      <c r="CA33" s="131">
        <f t="shared" ca="1" si="179"/>
        <v>16.057962320399994</v>
      </c>
      <c r="CB33" s="128"/>
      <c r="CC33" s="128"/>
    </row>
    <row r="34" spans="1:81" s="38" customFormat="1" ht="10.199999999999999" x14ac:dyDescent="0.2">
      <c r="A34" s="128"/>
      <c r="B34" s="128"/>
      <c r="C34" s="128"/>
      <c r="D34" s="128"/>
      <c r="E34" s="128"/>
      <c r="F34" s="129">
        <v>2</v>
      </c>
      <c r="G34" s="130" t="str">
        <f>KPI!$L$41</f>
        <v>КЗ по оплате ФОТ</v>
      </c>
      <c r="H34" s="116"/>
      <c r="I34" s="116"/>
      <c r="J34" s="116" t="str">
        <f>IF($G34="","",INDEX(KPI!$N$11:$N$121,SUMIFS(KPI!$K$11:$K$121,KPI!$L$11:$L$121,$G34)))</f>
        <v>тыс.руб.</v>
      </c>
      <c r="K34" s="128"/>
      <c r="L34" s="128"/>
      <c r="M34" s="128"/>
      <c r="N34" s="128"/>
      <c r="O34" s="128"/>
      <c r="P34" s="128"/>
      <c r="Q34" s="128"/>
      <c r="R34" s="131">
        <f t="shared" si="120"/>
        <v>0</v>
      </c>
      <c r="S34" s="128"/>
      <c r="T34" s="128"/>
      <c r="U34" s="131">
        <v>0</v>
      </c>
      <c r="V34" s="131">
        <f t="shared" ca="1" si="173"/>
        <v>207.74193548387098</v>
      </c>
      <c r="W34" s="131">
        <f t="shared" ca="1" si="174"/>
        <v>415.48387096774201</v>
      </c>
      <c r="X34" s="131">
        <f t="shared" ca="1" si="174"/>
        <v>0</v>
      </c>
      <c r="Y34" s="131">
        <f t="shared" ca="1" si="174"/>
        <v>14.838709677419445</v>
      </c>
      <c r="Z34" s="131">
        <f t="shared" ca="1" si="174"/>
        <v>44.516129032258164</v>
      </c>
      <c r="AA34" s="131">
        <f t="shared" ca="1" si="174"/>
        <v>74.193548387096826</v>
      </c>
      <c r="AB34" s="131">
        <f t="shared" ca="1" si="174"/>
        <v>103.87096774193549</v>
      </c>
      <c r="AC34" s="131">
        <f t="shared" ca="1" si="174"/>
        <v>133.54838709677415</v>
      </c>
      <c r="AD34" s="131">
        <f t="shared" ca="1" si="174"/>
        <v>163.22580645161281</v>
      </c>
      <c r="AE34" s="131">
        <f t="shared" ca="1" si="174"/>
        <v>0</v>
      </c>
      <c r="AF34" s="131">
        <f t="shared" ca="1" si="174"/>
        <v>118.70967741935419</v>
      </c>
      <c r="AG34" s="131">
        <f t="shared" ref="AG34:CA34" ca="1" si="180">AF126</f>
        <v>326.45161290322562</v>
      </c>
      <c r="AH34" s="131">
        <f t="shared" ca="1" si="180"/>
        <v>74.193548387097053</v>
      </c>
      <c r="AI34" s="131">
        <f t="shared" ca="1" si="180"/>
        <v>0</v>
      </c>
      <c r="AJ34" s="131">
        <f t="shared" ca="1" si="180"/>
        <v>30.666666666667879</v>
      </c>
      <c r="AK34" s="131">
        <f t="shared" ca="1" si="180"/>
        <v>245.33333333333485</v>
      </c>
      <c r="AL34" s="131">
        <f t="shared" ca="1" si="180"/>
        <v>4.5474735088646412E-13</v>
      </c>
      <c r="AM34" s="131">
        <f t="shared" ca="1" si="180"/>
        <v>214.66666666666606</v>
      </c>
      <c r="AN34" s="131">
        <f t="shared" ca="1" si="180"/>
        <v>0</v>
      </c>
      <c r="AO34" s="131">
        <f t="shared" ca="1" si="180"/>
        <v>178.06451612902947</v>
      </c>
      <c r="AP34" s="131">
        <f t="shared" ca="1" si="180"/>
        <v>385.80645161289931</v>
      </c>
      <c r="AQ34" s="131">
        <f t="shared" ca="1" si="180"/>
        <v>133.54838709676915</v>
      </c>
      <c r="AR34" s="131">
        <f t="shared" ca="1" si="180"/>
        <v>0</v>
      </c>
      <c r="AS34" s="131">
        <f t="shared" ca="1" si="180"/>
        <v>91.999999999992724</v>
      </c>
      <c r="AT34" s="131">
        <f t="shared" ca="1" si="180"/>
        <v>306.66666666665833</v>
      </c>
      <c r="AU34" s="131">
        <f t="shared" ca="1" si="180"/>
        <v>61.333333333325754</v>
      </c>
      <c r="AV34" s="131">
        <f t="shared" ca="1" si="180"/>
        <v>275.99999999999454</v>
      </c>
      <c r="AW34" s="131">
        <f t="shared" ca="1" si="180"/>
        <v>29.677419354835365</v>
      </c>
      <c r="AX34" s="131">
        <f t="shared" ca="1" si="180"/>
        <v>237.41935483870839</v>
      </c>
      <c r="AY34" s="131">
        <f t="shared" ca="1" si="180"/>
        <v>0</v>
      </c>
      <c r="AZ34" s="131">
        <f t="shared" ca="1" si="180"/>
        <v>192.90322580645443</v>
      </c>
      <c r="BA34" s="131">
        <f t="shared" ca="1" si="180"/>
        <v>0</v>
      </c>
      <c r="BB34" s="131">
        <f t="shared" ca="1" si="180"/>
        <v>148.38709677420047</v>
      </c>
      <c r="BC34" s="131">
        <f t="shared" ca="1" si="180"/>
        <v>356.12903225807349</v>
      </c>
      <c r="BD34" s="131">
        <f t="shared" ca="1" si="180"/>
        <v>103.87096774194652</v>
      </c>
      <c r="BE34" s="131">
        <f t="shared" ca="1" si="180"/>
        <v>0</v>
      </c>
      <c r="BF34" s="131">
        <f t="shared" ca="1" si="180"/>
        <v>63.448275862083392</v>
      </c>
      <c r="BG34" s="131">
        <f t="shared" ca="1" si="180"/>
        <v>285.51724137932433</v>
      </c>
      <c r="BH34" s="131">
        <f t="shared" ca="1" si="180"/>
        <v>47.586206896565272</v>
      </c>
      <c r="BI34" s="131">
        <f t="shared" ca="1" si="180"/>
        <v>269.65517241380621</v>
      </c>
      <c r="BJ34" s="131">
        <f t="shared" ca="1" si="180"/>
        <v>29.677419354851736</v>
      </c>
      <c r="BK34" s="131">
        <f t="shared" ca="1" si="180"/>
        <v>237.41935483872476</v>
      </c>
      <c r="BL34" s="131">
        <f t="shared" ca="1" si="180"/>
        <v>0</v>
      </c>
      <c r="BM34" s="131">
        <f t="shared" ca="1" si="180"/>
        <v>192.9032258064708</v>
      </c>
      <c r="BN34" s="131">
        <f t="shared" ca="1" si="180"/>
        <v>0</v>
      </c>
      <c r="BO34" s="131">
        <f t="shared" ca="1" si="180"/>
        <v>153.33333333335213</v>
      </c>
      <c r="BP34" s="131">
        <f t="shared" ca="1" si="180"/>
        <v>368.00000000001455</v>
      </c>
      <c r="BQ34" s="131">
        <f t="shared" ca="1" si="180"/>
        <v>122.66666666667697</v>
      </c>
      <c r="BR34" s="131">
        <f t="shared" ca="1" si="180"/>
        <v>0</v>
      </c>
      <c r="BS34" s="131">
        <f t="shared" ca="1" si="180"/>
        <v>89.032258064520647</v>
      </c>
      <c r="BT34" s="131">
        <f t="shared" ca="1" si="180"/>
        <v>296.77419354839367</v>
      </c>
      <c r="BU34" s="131">
        <f t="shared" ca="1" si="180"/>
        <v>44.51612903226669</v>
      </c>
      <c r="BV34" s="131">
        <f t="shared" ca="1" si="180"/>
        <v>252.25806451613971</v>
      </c>
      <c r="BW34" s="131">
        <f t="shared" ca="1" si="180"/>
        <v>1.2732925824820995E-11</v>
      </c>
      <c r="BX34" s="131">
        <f t="shared" ca="1" si="180"/>
        <v>214.66666666667516</v>
      </c>
      <c r="BY34" s="131">
        <f t="shared" ca="1" si="180"/>
        <v>429.33333333333758</v>
      </c>
      <c r="BZ34" s="131">
        <f t="shared" ca="1" si="180"/>
        <v>184</v>
      </c>
      <c r="CA34" s="131">
        <f t="shared" ca="1" si="180"/>
        <v>0</v>
      </c>
      <c r="CB34" s="128"/>
      <c r="CC34" s="128"/>
    </row>
    <row r="35" spans="1:81" s="38" customFormat="1" ht="10.199999999999999" x14ac:dyDescent="0.2">
      <c r="A35" s="128"/>
      <c r="B35" s="128"/>
      <c r="C35" s="128"/>
      <c r="D35" s="128"/>
      <c r="E35" s="128"/>
      <c r="F35" s="129">
        <v>2</v>
      </c>
      <c r="G35" s="130" t="str">
        <f>KPI!$L$43</f>
        <v>КЗ перед соц. фондами</v>
      </c>
      <c r="H35" s="116"/>
      <c r="I35" s="116"/>
      <c r="J35" s="116" t="str">
        <f>IF($G35="","",INDEX(KPI!$N$11:$N$121,SUMIFS(KPI!$K$11:$K$121,KPI!$L$11:$L$121,$G35)))</f>
        <v>тыс.руб.</v>
      </c>
      <c r="K35" s="128"/>
      <c r="L35" s="128"/>
      <c r="M35" s="128"/>
      <c r="N35" s="128"/>
      <c r="O35" s="128"/>
      <c r="P35" s="128"/>
      <c r="Q35" s="128"/>
      <c r="R35" s="131">
        <f t="shared" si="120"/>
        <v>0</v>
      </c>
      <c r="S35" s="128"/>
      <c r="T35" s="128"/>
      <c r="U35" s="131">
        <v>0</v>
      </c>
      <c r="V35" s="131">
        <f t="shared" ca="1" si="173"/>
        <v>62.322580645161295</v>
      </c>
      <c r="W35" s="131">
        <f t="shared" ca="1" si="174"/>
        <v>124.6451612903226</v>
      </c>
      <c r="X35" s="131">
        <f t="shared" ca="1" si="174"/>
        <v>0</v>
      </c>
      <c r="Y35" s="131">
        <f t="shared" ca="1" si="174"/>
        <v>0</v>
      </c>
      <c r="Z35" s="131">
        <f t="shared" ca="1" si="174"/>
        <v>0</v>
      </c>
      <c r="AA35" s="131">
        <f t="shared" ca="1" si="174"/>
        <v>0</v>
      </c>
      <c r="AB35" s="131">
        <f t="shared" ca="1" si="174"/>
        <v>0</v>
      </c>
      <c r="AC35" s="131">
        <f t="shared" ca="1" si="174"/>
        <v>0</v>
      </c>
      <c r="AD35" s="131">
        <f t="shared" ca="1" si="174"/>
        <v>0</v>
      </c>
      <c r="AE35" s="131">
        <f t="shared" ca="1" si="174"/>
        <v>0</v>
      </c>
      <c r="AF35" s="131">
        <f t="shared" ca="1" si="174"/>
        <v>35.612903225806349</v>
      </c>
      <c r="AG35" s="131">
        <f t="shared" ref="AG35:CA35" ca="1" si="181">AF127</f>
        <v>97.93548387096746</v>
      </c>
      <c r="AH35" s="131">
        <f t="shared" ca="1" si="181"/>
        <v>0</v>
      </c>
      <c r="AI35" s="131">
        <f t="shared" ca="1" si="181"/>
        <v>0</v>
      </c>
      <c r="AJ35" s="131">
        <f t="shared" ca="1" si="181"/>
        <v>9.1999999999992497</v>
      </c>
      <c r="AK35" s="131">
        <f t="shared" ca="1" si="181"/>
        <v>73.599999999999568</v>
      </c>
      <c r="AL35" s="131">
        <f t="shared" ca="1" si="181"/>
        <v>0</v>
      </c>
      <c r="AM35" s="131">
        <f t="shared" ca="1" si="181"/>
        <v>0</v>
      </c>
      <c r="AN35" s="131">
        <f t="shared" ca="1" si="181"/>
        <v>0</v>
      </c>
      <c r="AO35" s="131">
        <f t="shared" ca="1" si="181"/>
        <v>53.419354838710092</v>
      </c>
      <c r="AP35" s="131">
        <f t="shared" ca="1" si="181"/>
        <v>115.7419354838712</v>
      </c>
      <c r="AQ35" s="131">
        <f t="shared" ca="1" si="181"/>
        <v>0</v>
      </c>
      <c r="AR35" s="131">
        <f t="shared" ca="1" si="181"/>
        <v>0</v>
      </c>
      <c r="AS35" s="131">
        <f t="shared" ca="1" si="181"/>
        <v>27.600000000000819</v>
      </c>
      <c r="AT35" s="131">
        <f t="shared" ca="1" si="181"/>
        <v>92.000000000001137</v>
      </c>
      <c r="AU35" s="131">
        <f t="shared" ca="1" si="181"/>
        <v>0</v>
      </c>
      <c r="AV35" s="131">
        <f t="shared" ca="1" si="181"/>
        <v>0</v>
      </c>
      <c r="AW35" s="131">
        <f t="shared" ca="1" si="181"/>
        <v>8.9032258064537473</v>
      </c>
      <c r="AX35" s="131">
        <f t="shared" ca="1" si="181"/>
        <v>71.225806451615654</v>
      </c>
      <c r="AY35" s="131">
        <f t="shared" ca="1" si="181"/>
        <v>0</v>
      </c>
      <c r="AZ35" s="131">
        <f t="shared" ca="1" si="181"/>
        <v>0</v>
      </c>
      <c r="BA35" s="131">
        <f t="shared" ca="1" si="181"/>
        <v>0</v>
      </c>
      <c r="BB35" s="131">
        <f t="shared" ca="1" si="181"/>
        <v>41.903225806456931</v>
      </c>
      <c r="BC35" s="131">
        <f t="shared" ca="1" si="181"/>
        <v>100.56774193548995</v>
      </c>
      <c r="BD35" s="131">
        <f t="shared" ca="1" si="181"/>
        <v>0</v>
      </c>
      <c r="BE35" s="131">
        <f t="shared" ca="1" si="181"/>
        <v>0</v>
      </c>
      <c r="BF35" s="131">
        <f t="shared" ca="1" si="181"/>
        <v>17.917241379318511</v>
      </c>
      <c r="BG35" s="131">
        <f t="shared" ca="1" si="181"/>
        <v>80.627586206904652</v>
      </c>
      <c r="BH35" s="131">
        <f t="shared" ca="1" si="181"/>
        <v>0</v>
      </c>
      <c r="BI35" s="131">
        <f t="shared" ca="1" si="181"/>
        <v>0</v>
      </c>
      <c r="BJ35" s="131">
        <f t="shared" ca="1" si="181"/>
        <v>8.3806451612986166</v>
      </c>
      <c r="BK35" s="131">
        <f t="shared" ca="1" si="181"/>
        <v>67.045161290331635</v>
      </c>
      <c r="BL35" s="131">
        <f t="shared" ca="1" si="181"/>
        <v>0</v>
      </c>
      <c r="BM35" s="131">
        <f t="shared" ca="1" si="181"/>
        <v>0</v>
      </c>
      <c r="BN35" s="131">
        <f t="shared" ca="1" si="181"/>
        <v>0</v>
      </c>
      <c r="BO35" s="131">
        <f t="shared" ca="1" si="181"/>
        <v>38.550000000011551</v>
      </c>
      <c r="BP35" s="131">
        <f t="shared" ca="1" si="181"/>
        <v>92.520000000011805</v>
      </c>
      <c r="BQ35" s="131">
        <f t="shared" ca="1" si="181"/>
        <v>0</v>
      </c>
      <c r="BR35" s="131">
        <f t="shared" ca="1" si="181"/>
        <v>0</v>
      </c>
      <c r="BS35" s="131">
        <f t="shared" ca="1" si="181"/>
        <v>22.383870967754319</v>
      </c>
      <c r="BT35" s="131">
        <f t="shared" ca="1" si="181"/>
        <v>74.612903225819082</v>
      </c>
      <c r="BU35" s="131">
        <f t="shared" ca="1" si="181"/>
        <v>0</v>
      </c>
      <c r="BV35" s="131">
        <f t="shared" ca="1" si="181"/>
        <v>0</v>
      </c>
      <c r="BW35" s="131">
        <f t="shared" ca="1" si="181"/>
        <v>1.3187673175707459E-11</v>
      </c>
      <c r="BX35" s="131">
        <f t="shared" ca="1" si="181"/>
        <v>53.970000000013442</v>
      </c>
      <c r="BY35" s="131">
        <f t="shared" ca="1" si="181"/>
        <v>107.9400000000137</v>
      </c>
      <c r="BZ35" s="131">
        <f t="shared" ca="1" si="181"/>
        <v>0</v>
      </c>
      <c r="CA35" s="131">
        <f t="shared" ca="1" si="181"/>
        <v>0</v>
      </c>
      <c r="CB35" s="128"/>
      <c r="CC35" s="128"/>
    </row>
    <row r="36" spans="1:81" s="38" customFormat="1" ht="10.199999999999999" x14ac:dyDescent="0.2">
      <c r="A36" s="128"/>
      <c r="B36" s="128"/>
      <c r="C36" s="128"/>
      <c r="D36" s="128"/>
      <c r="E36" s="128"/>
      <c r="F36" s="129">
        <v>2</v>
      </c>
      <c r="G36" s="130" t="str">
        <f>KPI!$L$45</f>
        <v>КЗ по аренде помещений</v>
      </c>
      <c r="H36" s="116"/>
      <c r="I36" s="116"/>
      <c r="J36" s="116" t="str">
        <f>IF($G36="","",INDEX(KPI!$N$11:$N$121,SUMIFS(KPI!$K$11:$K$121,KPI!$L$11:$L$121,$G36)))</f>
        <v>тыс.руб.</v>
      </c>
      <c r="K36" s="128"/>
      <c r="L36" s="128"/>
      <c r="M36" s="128"/>
      <c r="N36" s="128"/>
      <c r="O36" s="128"/>
      <c r="P36" s="128"/>
      <c r="Q36" s="128"/>
      <c r="R36" s="131">
        <f t="shared" si="120"/>
        <v>0</v>
      </c>
      <c r="S36" s="128"/>
      <c r="T36" s="128"/>
      <c r="U36" s="131">
        <v>0</v>
      </c>
      <c r="V36" s="131">
        <f t="shared" ca="1" si="173"/>
        <v>0</v>
      </c>
      <c r="W36" s="131">
        <f t="shared" ca="1" si="174"/>
        <v>0</v>
      </c>
      <c r="X36" s="131">
        <f t="shared" ca="1" si="174"/>
        <v>0</v>
      </c>
      <c r="Y36" s="131">
        <f t="shared" ca="1" si="174"/>
        <v>0</v>
      </c>
      <c r="Z36" s="131">
        <f t="shared" ca="1" si="174"/>
        <v>0</v>
      </c>
      <c r="AA36" s="131">
        <f t="shared" ca="1" si="174"/>
        <v>0</v>
      </c>
      <c r="AB36" s="131">
        <f t="shared" ca="1" si="174"/>
        <v>0</v>
      </c>
      <c r="AC36" s="131">
        <f t="shared" ca="1" si="174"/>
        <v>0</v>
      </c>
      <c r="AD36" s="131">
        <f t="shared" ca="1" si="174"/>
        <v>0</v>
      </c>
      <c r="AE36" s="131">
        <f t="shared" ca="1" si="174"/>
        <v>0</v>
      </c>
      <c r="AF36" s="131">
        <f t="shared" ca="1" si="174"/>
        <v>17.032258064515986</v>
      </c>
      <c r="AG36" s="131">
        <f t="shared" ref="AG36:CA37" ca="1" si="182">AF128</f>
        <v>0</v>
      </c>
      <c r="AH36" s="131">
        <f t="shared" ca="1" si="182"/>
        <v>0</v>
      </c>
      <c r="AI36" s="131">
        <f t="shared" ca="1" si="182"/>
        <v>0</v>
      </c>
      <c r="AJ36" s="131">
        <f t="shared" ca="1" si="182"/>
        <v>4.3999999999996362</v>
      </c>
      <c r="AK36" s="131">
        <f t="shared" ca="1" si="182"/>
        <v>0</v>
      </c>
      <c r="AL36" s="131">
        <f t="shared" ca="1" si="182"/>
        <v>0</v>
      </c>
      <c r="AM36" s="131">
        <f t="shared" ca="1" si="182"/>
        <v>0</v>
      </c>
      <c r="AN36" s="131">
        <f t="shared" ca="1" si="182"/>
        <v>0</v>
      </c>
      <c r="AO36" s="131">
        <f t="shared" ca="1" si="182"/>
        <v>0</v>
      </c>
      <c r="AP36" s="131">
        <f t="shared" ca="1" si="182"/>
        <v>0</v>
      </c>
      <c r="AQ36" s="131">
        <f t="shared" ca="1" si="182"/>
        <v>0</v>
      </c>
      <c r="AR36" s="131">
        <f t="shared" ca="1" si="182"/>
        <v>0</v>
      </c>
      <c r="AS36" s="131">
        <f t="shared" ca="1" si="182"/>
        <v>13.199999999998681</v>
      </c>
      <c r="AT36" s="131">
        <f t="shared" ca="1" si="182"/>
        <v>0</v>
      </c>
      <c r="AU36" s="131">
        <f t="shared" ca="1" si="182"/>
        <v>0</v>
      </c>
      <c r="AV36" s="131">
        <f t="shared" ca="1" si="182"/>
        <v>0</v>
      </c>
      <c r="AW36" s="131">
        <f t="shared" ca="1" si="182"/>
        <v>4.2580645161270922</v>
      </c>
      <c r="AX36" s="131">
        <f t="shared" ca="1" si="182"/>
        <v>0</v>
      </c>
      <c r="AY36" s="131">
        <f t="shared" ca="1" si="182"/>
        <v>0</v>
      </c>
      <c r="AZ36" s="131">
        <f t="shared" ca="1" si="182"/>
        <v>0</v>
      </c>
      <c r="BA36" s="131">
        <f t="shared" ca="1" si="182"/>
        <v>0</v>
      </c>
      <c r="BB36" s="131">
        <f t="shared" ca="1" si="182"/>
        <v>0</v>
      </c>
      <c r="BC36" s="131">
        <f t="shared" ca="1" si="182"/>
        <v>0</v>
      </c>
      <c r="BD36" s="131">
        <f t="shared" ca="1" si="182"/>
        <v>0</v>
      </c>
      <c r="BE36" s="131">
        <f t="shared" ca="1" si="182"/>
        <v>0</v>
      </c>
      <c r="BF36" s="131">
        <f t="shared" ca="1" si="182"/>
        <v>9.1034482758597051</v>
      </c>
      <c r="BG36" s="131">
        <f t="shared" ca="1" si="182"/>
        <v>0</v>
      </c>
      <c r="BH36" s="131">
        <f t="shared" ca="1" si="182"/>
        <v>0</v>
      </c>
      <c r="BI36" s="131">
        <f t="shared" ca="1" si="182"/>
        <v>0</v>
      </c>
      <c r="BJ36" s="131">
        <f t="shared" ca="1" si="182"/>
        <v>4.2580645161260691</v>
      </c>
      <c r="BK36" s="131">
        <f t="shared" ca="1" si="182"/>
        <v>0</v>
      </c>
      <c r="BL36" s="131">
        <f t="shared" ca="1" si="182"/>
        <v>0</v>
      </c>
      <c r="BM36" s="131">
        <f t="shared" ca="1" si="182"/>
        <v>0</v>
      </c>
      <c r="BN36" s="131">
        <f t="shared" ca="1" si="182"/>
        <v>0</v>
      </c>
      <c r="BO36" s="131">
        <f t="shared" ca="1" si="182"/>
        <v>0</v>
      </c>
      <c r="BP36" s="131">
        <f t="shared" ca="1" si="182"/>
        <v>0</v>
      </c>
      <c r="BQ36" s="131">
        <f t="shared" ca="1" si="182"/>
        <v>0</v>
      </c>
      <c r="BR36" s="131">
        <f t="shared" ca="1" si="182"/>
        <v>0</v>
      </c>
      <c r="BS36" s="131">
        <f t="shared" ca="1" si="182"/>
        <v>12.77419354838662</v>
      </c>
      <c r="BT36" s="131">
        <f t="shared" ca="1" si="182"/>
        <v>0</v>
      </c>
      <c r="BU36" s="131">
        <f t="shared" ca="1" si="182"/>
        <v>0</v>
      </c>
      <c r="BV36" s="131">
        <f t="shared" ca="1" si="182"/>
        <v>0</v>
      </c>
      <c r="BW36" s="131">
        <f t="shared" ca="1" si="182"/>
        <v>-6.8212102632969618E-13</v>
      </c>
      <c r="BX36" s="131">
        <f t="shared" ca="1" si="182"/>
        <v>0</v>
      </c>
      <c r="BY36" s="131">
        <f t="shared" ca="1" si="182"/>
        <v>0</v>
      </c>
      <c r="BZ36" s="131">
        <f t="shared" ca="1" si="182"/>
        <v>0</v>
      </c>
      <c r="CA36" s="131">
        <f t="shared" ca="1" si="182"/>
        <v>0</v>
      </c>
      <c r="CB36" s="128"/>
      <c r="CC36" s="128"/>
    </row>
    <row r="37" spans="1:81" s="38" customFormat="1" ht="10.199999999999999" x14ac:dyDescent="0.2">
      <c r="A37" s="128"/>
      <c r="B37" s="128"/>
      <c r="C37" s="128"/>
      <c r="D37" s="128"/>
      <c r="E37" s="128"/>
      <c r="F37" s="129">
        <v>2</v>
      </c>
      <c r="G37" s="130" t="str">
        <f>KPI!$L$55</f>
        <v>КЗ по расходам на персонал</v>
      </c>
      <c r="H37" s="116"/>
      <c r="I37" s="116"/>
      <c r="J37" s="116" t="str">
        <f>IF($G37="","",INDEX(KPI!$N$11:$N$121,SUMIFS(KPI!$K$11:$K$121,KPI!$L$11:$L$121,$G37)))</f>
        <v>тыс.руб.</v>
      </c>
      <c r="K37" s="128"/>
      <c r="L37" s="128"/>
      <c r="M37" s="128"/>
      <c r="N37" s="128"/>
      <c r="O37" s="128"/>
      <c r="P37" s="128"/>
      <c r="Q37" s="128"/>
      <c r="R37" s="131">
        <f t="shared" ref="R37:R38" si="183">U37</f>
        <v>0</v>
      </c>
      <c r="S37" s="128"/>
      <c r="T37" s="128"/>
      <c r="U37" s="131">
        <v>0</v>
      </c>
      <c r="V37" s="131">
        <f t="shared" ca="1" si="173"/>
        <v>0</v>
      </c>
      <c r="W37" s="131">
        <f t="shared" ref="W37:W38" ca="1" si="184">V129</f>
        <v>0</v>
      </c>
      <c r="X37" s="131">
        <f t="shared" ref="X37:X38" ca="1" si="185">W129</f>
        <v>0</v>
      </c>
      <c r="Y37" s="131">
        <f t="shared" ref="Y37:Y38" ca="1" si="186">X129</f>
        <v>0</v>
      </c>
      <c r="Z37" s="131">
        <f t="shared" ref="Z37:Z38" ca="1" si="187">Y129</f>
        <v>0</v>
      </c>
      <c r="AA37" s="131">
        <f t="shared" ref="AA37:AA38" ca="1" si="188">Z129</f>
        <v>0</v>
      </c>
      <c r="AB37" s="131">
        <f t="shared" ref="AB37:AB38" ca="1" si="189">AA129</f>
        <v>0</v>
      </c>
      <c r="AC37" s="131">
        <f t="shared" ref="AC37:AC38" ca="1" si="190">AB129</f>
        <v>0</v>
      </c>
      <c r="AD37" s="131">
        <f t="shared" ref="AD37:AD38" ca="1" si="191">AC129</f>
        <v>0</v>
      </c>
      <c r="AE37" s="131">
        <f t="shared" ref="AE37:AE38" ca="1" si="192">AD129</f>
        <v>0</v>
      </c>
      <c r="AF37" s="131">
        <f t="shared" ref="AF37:AF38" ca="1" si="193">AE129</f>
        <v>0</v>
      </c>
      <c r="AG37" s="131">
        <f t="shared" ca="1" si="182"/>
        <v>0</v>
      </c>
      <c r="AH37" s="131">
        <f t="shared" ca="1" si="182"/>
        <v>0</v>
      </c>
      <c r="AI37" s="131">
        <f t="shared" ca="1" si="182"/>
        <v>0</v>
      </c>
      <c r="AJ37" s="131">
        <f t="shared" ca="1" si="182"/>
        <v>0</v>
      </c>
      <c r="AK37" s="131">
        <f t="shared" ca="1" si="182"/>
        <v>0</v>
      </c>
      <c r="AL37" s="131">
        <f t="shared" ca="1" si="182"/>
        <v>0</v>
      </c>
      <c r="AM37" s="131">
        <f t="shared" ca="1" si="182"/>
        <v>0</v>
      </c>
      <c r="AN37" s="131">
        <f t="shared" ca="1" si="182"/>
        <v>0</v>
      </c>
      <c r="AO37" s="131">
        <f t="shared" ca="1" si="182"/>
        <v>0</v>
      </c>
      <c r="AP37" s="131">
        <f t="shared" ca="1" si="182"/>
        <v>0</v>
      </c>
      <c r="AQ37" s="131">
        <f t="shared" ca="1" si="182"/>
        <v>0</v>
      </c>
      <c r="AR37" s="131">
        <f t="shared" ca="1" si="182"/>
        <v>0</v>
      </c>
      <c r="AS37" s="131">
        <f t="shared" ca="1" si="182"/>
        <v>0</v>
      </c>
      <c r="AT37" s="131">
        <f t="shared" ca="1" si="182"/>
        <v>0</v>
      </c>
      <c r="AU37" s="131">
        <f t="shared" ca="1" si="182"/>
        <v>0</v>
      </c>
      <c r="AV37" s="131">
        <f t="shared" ca="1" si="182"/>
        <v>0</v>
      </c>
      <c r="AW37" s="131">
        <f t="shared" ca="1" si="182"/>
        <v>0</v>
      </c>
      <c r="AX37" s="131">
        <f t="shared" ca="1" si="182"/>
        <v>0</v>
      </c>
      <c r="AY37" s="131">
        <f t="shared" ca="1" si="182"/>
        <v>0</v>
      </c>
      <c r="AZ37" s="131">
        <f t="shared" ca="1" si="182"/>
        <v>0</v>
      </c>
      <c r="BA37" s="131">
        <f t="shared" ca="1" si="182"/>
        <v>0</v>
      </c>
      <c r="BB37" s="131">
        <f t="shared" ca="1" si="182"/>
        <v>0</v>
      </c>
      <c r="BC37" s="131">
        <f t="shared" ca="1" si="182"/>
        <v>0</v>
      </c>
      <c r="BD37" s="131">
        <f t="shared" ca="1" si="182"/>
        <v>0</v>
      </c>
      <c r="BE37" s="131">
        <f t="shared" ca="1" si="182"/>
        <v>0</v>
      </c>
      <c r="BF37" s="131">
        <f t="shared" ca="1" si="182"/>
        <v>0</v>
      </c>
      <c r="BG37" s="131">
        <f t="shared" ca="1" si="182"/>
        <v>0</v>
      </c>
      <c r="BH37" s="131">
        <f t="shared" ca="1" si="182"/>
        <v>0</v>
      </c>
      <c r="BI37" s="131">
        <f t="shared" ca="1" si="182"/>
        <v>0</v>
      </c>
      <c r="BJ37" s="131">
        <f t="shared" ca="1" si="182"/>
        <v>0</v>
      </c>
      <c r="BK37" s="131">
        <f t="shared" ca="1" si="182"/>
        <v>0</v>
      </c>
      <c r="BL37" s="131">
        <f t="shared" ca="1" si="182"/>
        <v>0</v>
      </c>
      <c r="BM37" s="131">
        <f t="shared" ca="1" si="182"/>
        <v>0</v>
      </c>
      <c r="BN37" s="131">
        <f t="shared" ca="1" si="182"/>
        <v>0</v>
      </c>
      <c r="BO37" s="131">
        <f t="shared" ca="1" si="182"/>
        <v>0</v>
      </c>
      <c r="BP37" s="131">
        <f t="shared" ca="1" si="182"/>
        <v>0</v>
      </c>
      <c r="BQ37" s="131">
        <f t="shared" ca="1" si="182"/>
        <v>0</v>
      </c>
      <c r="BR37" s="131">
        <f t="shared" ca="1" si="182"/>
        <v>0</v>
      </c>
      <c r="BS37" s="131">
        <f t="shared" ca="1" si="182"/>
        <v>0</v>
      </c>
      <c r="BT37" s="131">
        <f t="shared" ca="1" si="182"/>
        <v>0</v>
      </c>
      <c r="BU37" s="131">
        <f t="shared" ca="1" si="182"/>
        <v>0</v>
      </c>
      <c r="BV37" s="131">
        <f t="shared" ca="1" si="182"/>
        <v>0</v>
      </c>
      <c r="BW37" s="131">
        <f t="shared" ca="1" si="182"/>
        <v>0</v>
      </c>
      <c r="BX37" s="131">
        <f t="shared" ca="1" si="182"/>
        <v>0</v>
      </c>
      <c r="BY37" s="131">
        <f t="shared" ca="1" si="182"/>
        <v>0</v>
      </c>
      <c r="BZ37" s="131">
        <f t="shared" ca="1" si="182"/>
        <v>0</v>
      </c>
      <c r="CA37" s="131">
        <f t="shared" ca="1" si="182"/>
        <v>0</v>
      </c>
      <c r="CB37" s="128"/>
      <c r="CC37" s="128"/>
    </row>
    <row r="38" spans="1:81" s="38" customFormat="1" ht="10.199999999999999" x14ac:dyDescent="0.2">
      <c r="A38" s="128"/>
      <c r="B38" s="128"/>
      <c r="C38" s="128"/>
      <c r="D38" s="128"/>
      <c r="E38" s="128"/>
      <c r="F38" s="129">
        <v>2</v>
      </c>
      <c r="G38" s="130" t="str">
        <f>KPI!$L$57</f>
        <v>КЗ по прочим постоянным расходам</v>
      </c>
      <c r="H38" s="116"/>
      <c r="I38" s="116"/>
      <c r="J38" s="116" t="str">
        <f>IF($G38="","",INDEX(KPI!$N$11:$N$121,SUMIFS(KPI!$K$11:$K$121,KPI!$L$11:$L$121,$G38)))</f>
        <v>тыс.руб.</v>
      </c>
      <c r="K38" s="128"/>
      <c r="L38" s="128"/>
      <c r="M38" s="128"/>
      <c r="N38" s="128"/>
      <c r="O38" s="128"/>
      <c r="P38" s="128"/>
      <c r="Q38" s="128"/>
      <c r="R38" s="131">
        <f t="shared" si="183"/>
        <v>0</v>
      </c>
      <c r="S38" s="128"/>
      <c r="T38" s="128"/>
      <c r="U38" s="131">
        <v>0</v>
      </c>
      <c r="V38" s="131">
        <f t="shared" ca="1" si="173"/>
        <v>0</v>
      </c>
      <c r="W38" s="131">
        <f t="shared" ca="1" si="184"/>
        <v>0</v>
      </c>
      <c r="X38" s="131">
        <f t="shared" ca="1" si="185"/>
        <v>0</v>
      </c>
      <c r="Y38" s="131">
        <f t="shared" ca="1" si="186"/>
        <v>0</v>
      </c>
      <c r="Z38" s="131">
        <f t="shared" ca="1" si="187"/>
        <v>0</v>
      </c>
      <c r="AA38" s="131">
        <f t="shared" ca="1" si="188"/>
        <v>0</v>
      </c>
      <c r="AB38" s="131">
        <f t="shared" ca="1" si="189"/>
        <v>0</v>
      </c>
      <c r="AC38" s="131">
        <f t="shared" ca="1" si="190"/>
        <v>0</v>
      </c>
      <c r="AD38" s="131">
        <f t="shared" ca="1" si="191"/>
        <v>0</v>
      </c>
      <c r="AE38" s="131">
        <f t="shared" ca="1" si="192"/>
        <v>0</v>
      </c>
      <c r="AF38" s="131">
        <f t="shared" ca="1" si="193"/>
        <v>0</v>
      </c>
      <c r="AG38" s="131">
        <f t="shared" ref="AG38" ca="1" si="194">AF130</f>
        <v>0</v>
      </c>
      <c r="AH38" s="131">
        <f t="shared" ref="AH38" ca="1" si="195">AG130</f>
        <v>0</v>
      </c>
      <c r="AI38" s="131">
        <f t="shared" ref="AI38" ca="1" si="196">AH130</f>
        <v>0</v>
      </c>
      <c r="AJ38" s="131">
        <f t="shared" ref="AJ38" ca="1" si="197">AI130</f>
        <v>0</v>
      </c>
      <c r="AK38" s="131">
        <f t="shared" ref="AK38" ca="1" si="198">AJ130</f>
        <v>0</v>
      </c>
      <c r="AL38" s="131">
        <f t="shared" ref="AL38" ca="1" si="199">AK130</f>
        <v>0</v>
      </c>
      <c r="AM38" s="131">
        <f t="shared" ref="AM38" ca="1" si="200">AL130</f>
        <v>0</v>
      </c>
      <c r="AN38" s="131">
        <f t="shared" ref="AN38" ca="1" si="201">AM130</f>
        <v>0</v>
      </c>
      <c r="AO38" s="131">
        <f t="shared" ref="AO38" ca="1" si="202">AN130</f>
        <v>0</v>
      </c>
      <c r="AP38" s="131">
        <f t="shared" ref="AP38" ca="1" si="203">AO130</f>
        <v>0</v>
      </c>
      <c r="AQ38" s="131">
        <f t="shared" ref="AQ38" ca="1" si="204">AP130</f>
        <v>0</v>
      </c>
      <c r="AR38" s="131">
        <f t="shared" ref="AR38" ca="1" si="205">AQ130</f>
        <v>0</v>
      </c>
      <c r="AS38" s="131">
        <f t="shared" ref="AS38" ca="1" si="206">AR130</f>
        <v>0</v>
      </c>
      <c r="AT38" s="131">
        <f t="shared" ref="AT38" ca="1" si="207">AS130</f>
        <v>0</v>
      </c>
      <c r="AU38" s="131">
        <f t="shared" ref="AU38" ca="1" si="208">AT130</f>
        <v>0</v>
      </c>
      <c r="AV38" s="131">
        <f t="shared" ref="AV38" ca="1" si="209">AU130</f>
        <v>0</v>
      </c>
      <c r="AW38" s="131">
        <f t="shared" ref="AW38" ca="1" si="210">AV130</f>
        <v>0</v>
      </c>
      <c r="AX38" s="131">
        <f t="shared" ref="AX38" ca="1" si="211">AW130</f>
        <v>0</v>
      </c>
      <c r="AY38" s="131">
        <f t="shared" ref="AY38" ca="1" si="212">AX130</f>
        <v>0</v>
      </c>
      <c r="AZ38" s="131">
        <f t="shared" ref="AZ38" ca="1" si="213">AY130</f>
        <v>0</v>
      </c>
      <c r="BA38" s="131">
        <f t="shared" ref="BA38" ca="1" si="214">AZ130</f>
        <v>0</v>
      </c>
      <c r="BB38" s="131">
        <f t="shared" ref="BB38" ca="1" si="215">BA130</f>
        <v>0</v>
      </c>
      <c r="BC38" s="131">
        <f t="shared" ref="BC38" ca="1" si="216">BB130</f>
        <v>0</v>
      </c>
      <c r="BD38" s="131">
        <f t="shared" ref="BD38" ca="1" si="217">BC130</f>
        <v>0</v>
      </c>
      <c r="BE38" s="131">
        <f t="shared" ref="BE38" ca="1" si="218">BD130</f>
        <v>0</v>
      </c>
      <c r="BF38" s="131">
        <f t="shared" ref="BF38" ca="1" si="219">BE130</f>
        <v>0</v>
      </c>
      <c r="BG38" s="131">
        <f t="shared" ref="BG38" ca="1" si="220">BF130</f>
        <v>0</v>
      </c>
      <c r="BH38" s="131">
        <f t="shared" ref="BH38" ca="1" si="221">BG130</f>
        <v>0</v>
      </c>
      <c r="BI38" s="131">
        <f t="shared" ref="BI38" ca="1" si="222">BH130</f>
        <v>0</v>
      </c>
      <c r="BJ38" s="131">
        <f t="shared" ref="BJ38" ca="1" si="223">BI130</f>
        <v>0</v>
      </c>
      <c r="BK38" s="131">
        <f t="shared" ref="BK38" ca="1" si="224">BJ130</f>
        <v>0</v>
      </c>
      <c r="BL38" s="131">
        <f t="shared" ref="BL38" ca="1" si="225">BK130</f>
        <v>0</v>
      </c>
      <c r="BM38" s="131">
        <f t="shared" ref="BM38" ca="1" si="226">BL130</f>
        <v>0</v>
      </c>
      <c r="BN38" s="131">
        <f t="shared" ref="BN38" ca="1" si="227">BM130</f>
        <v>0</v>
      </c>
      <c r="BO38" s="131">
        <f t="shared" ref="BO38" ca="1" si="228">BN130</f>
        <v>0</v>
      </c>
      <c r="BP38" s="131">
        <f t="shared" ref="BP38" ca="1" si="229">BO130</f>
        <v>0</v>
      </c>
      <c r="BQ38" s="131">
        <f t="shared" ref="BQ38" ca="1" si="230">BP130</f>
        <v>0</v>
      </c>
      <c r="BR38" s="131">
        <f t="shared" ref="BR38" ca="1" si="231">BQ130</f>
        <v>0</v>
      </c>
      <c r="BS38" s="131">
        <f t="shared" ref="BS38" ca="1" si="232">BR130</f>
        <v>0</v>
      </c>
      <c r="BT38" s="131">
        <f t="shared" ref="BT38" ca="1" si="233">BS130</f>
        <v>0</v>
      </c>
      <c r="BU38" s="131">
        <f t="shared" ref="BU38" ca="1" si="234">BT130</f>
        <v>0</v>
      </c>
      <c r="BV38" s="131">
        <f t="shared" ref="BV38" ca="1" si="235">BU130</f>
        <v>0</v>
      </c>
      <c r="BW38" s="131">
        <f t="shared" ref="BW38" ca="1" si="236">BV130</f>
        <v>0</v>
      </c>
      <c r="BX38" s="131">
        <f t="shared" ref="BX38" ca="1" si="237">BW130</f>
        <v>0</v>
      </c>
      <c r="BY38" s="131">
        <f t="shared" ref="BY38" ca="1" si="238">BX130</f>
        <v>0</v>
      </c>
      <c r="BZ38" s="131">
        <f t="shared" ref="BZ38" ca="1" si="239">BY130</f>
        <v>0</v>
      </c>
      <c r="CA38" s="131">
        <f t="shared" ref="CA38" ca="1" si="240">BZ130</f>
        <v>0</v>
      </c>
      <c r="CB38" s="128"/>
      <c r="CC38" s="128"/>
    </row>
    <row r="39" spans="1:81" s="38" customFormat="1" ht="10.199999999999999" x14ac:dyDescent="0.2">
      <c r="A39" s="128"/>
      <c r="B39" s="128"/>
      <c r="C39" s="128"/>
      <c r="D39" s="128"/>
      <c r="E39" s="128"/>
      <c r="F39" s="129">
        <v>2</v>
      </c>
      <c r="G39" s="130" t="str">
        <f>KPI!$L$53</f>
        <v>КЗ по кредитам и займам</v>
      </c>
      <c r="H39" s="116"/>
      <c r="I39" s="116"/>
      <c r="J39" s="116" t="str">
        <f>IF($G39="","",INDEX(KPI!$N$11:$N$121,SUMIFS(KPI!$K$11:$K$121,KPI!$L$11:$L$121,$G39)))</f>
        <v>тыс.руб.</v>
      </c>
      <c r="K39" s="128"/>
      <c r="L39" s="128"/>
      <c r="M39" s="128"/>
      <c r="N39" s="128"/>
      <c r="O39" s="128"/>
      <c r="P39" s="128"/>
      <c r="Q39" s="128"/>
      <c r="R39" s="131">
        <f t="shared" si="120"/>
        <v>0</v>
      </c>
      <c r="S39" s="128"/>
      <c r="T39" s="128"/>
      <c r="U39" s="131">
        <v>0</v>
      </c>
      <c r="V39" s="131">
        <f t="shared" ref="V39:AF39" ca="1" si="241">U131</f>
        <v>0</v>
      </c>
      <c r="W39" s="131">
        <f t="shared" ca="1" si="241"/>
        <v>0</v>
      </c>
      <c r="X39" s="131">
        <f t="shared" ca="1" si="241"/>
        <v>0</v>
      </c>
      <c r="Y39" s="131">
        <f t="shared" ca="1" si="241"/>
        <v>0</v>
      </c>
      <c r="Z39" s="131">
        <f t="shared" ca="1" si="241"/>
        <v>0</v>
      </c>
      <c r="AA39" s="131">
        <f t="shared" ca="1" si="241"/>
        <v>0</v>
      </c>
      <c r="AB39" s="131">
        <f t="shared" ca="1" si="241"/>
        <v>0</v>
      </c>
      <c r="AC39" s="131">
        <f t="shared" ca="1" si="241"/>
        <v>0</v>
      </c>
      <c r="AD39" s="131">
        <f t="shared" ca="1" si="241"/>
        <v>0</v>
      </c>
      <c r="AE39" s="131">
        <f t="shared" ca="1" si="241"/>
        <v>0</v>
      </c>
      <c r="AF39" s="131">
        <f t="shared" ca="1" si="241"/>
        <v>0</v>
      </c>
      <c r="AG39" s="131">
        <f t="shared" ref="AG39:CA39" ca="1" si="242">AF131</f>
        <v>0</v>
      </c>
      <c r="AH39" s="131">
        <f t="shared" ca="1" si="242"/>
        <v>0</v>
      </c>
      <c r="AI39" s="131">
        <f t="shared" ca="1" si="242"/>
        <v>0</v>
      </c>
      <c r="AJ39" s="131">
        <f t="shared" ca="1" si="242"/>
        <v>0</v>
      </c>
      <c r="AK39" s="131">
        <f t="shared" ca="1" si="242"/>
        <v>0</v>
      </c>
      <c r="AL39" s="131">
        <f t="shared" ca="1" si="242"/>
        <v>0</v>
      </c>
      <c r="AM39" s="131">
        <f t="shared" ca="1" si="242"/>
        <v>0</v>
      </c>
      <c r="AN39" s="131">
        <f t="shared" ca="1" si="242"/>
        <v>0</v>
      </c>
      <c r="AO39" s="131">
        <f t="shared" ca="1" si="242"/>
        <v>0</v>
      </c>
      <c r="AP39" s="131">
        <f t="shared" ca="1" si="242"/>
        <v>0</v>
      </c>
      <c r="AQ39" s="131">
        <f t="shared" ca="1" si="242"/>
        <v>0</v>
      </c>
      <c r="AR39" s="131">
        <f t="shared" ca="1" si="242"/>
        <v>0</v>
      </c>
      <c r="AS39" s="131">
        <f t="shared" ca="1" si="242"/>
        <v>0</v>
      </c>
      <c r="AT39" s="131">
        <f t="shared" ca="1" si="242"/>
        <v>0</v>
      </c>
      <c r="AU39" s="131">
        <f t="shared" ca="1" si="242"/>
        <v>58.958227088150707</v>
      </c>
      <c r="AV39" s="131">
        <f t="shared" ca="1" si="242"/>
        <v>0</v>
      </c>
      <c r="AW39" s="131">
        <f t="shared" ca="1" si="242"/>
        <v>118.40560782986847</v>
      </c>
      <c r="AX39" s="131">
        <f t="shared" ca="1" si="242"/>
        <v>54.908111628117354</v>
      </c>
      <c r="AY39" s="131">
        <f t="shared" ca="1" si="242"/>
        <v>595.46931357190908</v>
      </c>
      <c r="AZ39" s="131">
        <f t="shared" ca="1" si="242"/>
        <v>349.32208870442605</v>
      </c>
      <c r="BA39" s="131">
        <f t="shared" ca="1" si="242"/>
        <v>550.95206811101366</v>
      </c>
      <c r="BB39" s="131">
        <f t="shared" ca="1" si="242"/>
        <v>425.56344549173991</v>
      </c>
      <c r="BC39" s="131">
        <f t="shared" ca="1" si="242"/>
        <v>169.01506697467752</v>
      </c>
      <c r="BD39" s="131">
        <f t="shared" ca="1" si="242"/>
        <v>780.74158031920422</v>
      </c>
      <c r="BE39" s="131">
        <f t="shared" ca="1" si="242"/>
        <v>1265.2218271445695</v>
      </c>
      <c r="BF39" s="131">
        <f t="shared" ca="1" si="242"/>
        <v>1293.4793036038195</v>
      </c>
      <c r="BG39" s="131">
        <f t="shared" ca="1" si="242"/>
        <v>1456.5376900809044</v>
      </c>
      <c r="BH39" s="131">
        <f t="shared" ca="1" si="242"/>
        <v>2281.1595823566731</v>
      </c>
      <c r="BI39" s="131">
        <f t="shared" ca="1" si="242"/>
        <v>2741.4309874777759</v>
      </c>
      <c r="BJ39" s="131">
        <f t="shared" ca="1" si="242"/>
        <v>3663.9898273870976</v>
      </c>
      <c r="BK39" s="131">
        <f t="shared" ca="1" si="242"/>
        <v>4255.9701180976072</v>
      </c>
      <c r="BL39" s="131">
        <f t="shared" ca="1" si="242"/>
        <v>5426.2936599263621</v>
      </c>
      <c r="BM39" s="131">
        <f t="shared" ca="1" si="242"/>
        <v>6069.1333915522118</v>
      </c>
      <c r="BN39" s="131">
        <f t="shared" ca="1" si="242"/>
        <v>7126.804252521506</v>
      </c>
      <c r="BO39" s="131">
        <f t="shared" ca="1" si="242"/>
        <v>7852.5258155959245</v>
      </c>
      <c r="BP39" s="131">
        <f t="shared" ca="1" si="242"/>
        <v>8464.4924271823911</v>
      </c>
      <c r="BQ39" s="131">
        <f t="shared" ca="1" si="242"/>
        <v>9304.2532898860536</v>
      </c>
      <c r="BR39" s="131">
        <f t="shared" ca="1" si="242"/>
        <v>8921.090426175866</v>
      </c>
      <c r="BS39" s="131">
        <f t="shared" ca="1" si="242"/>
        <v>8072.6993693808754</v>
      </c>
      <c r="BT39" s="131">
        <f t="shared" ca="1" si="242"/>
        <v>7358.714914811042</v>
      </c>
      <c r="BU39" s="131">
        <f t="shared" ca="1" si="242"/>
        <v>7207.1879902498522</v>
      </c>
      <c r="BV39" s="131">
        <f t="shared" ca="1" si="242"/>
        <v>6128.5440441335713</v>
      </c>
      <c r="BW39" s="131">
        <f t="shared" ca="1" si="242"/>
        <v>5510.5261603849067</v>
      </c>
      <c r="BX39" s="131">
        <f t="shared" ca="1" si="242"/>
        <v>4575.0067302087209</v>
      </c>
      <c r="BY39" s="131">
        <f t="shared" ca="1" si="242"/>
        <v>3506.5839278756694</v>
      </c>
      <c r="BZ39" s="131">
        <f t="shared" ca="1" si="242"/>
        <v>2848.6235558519493</v>
      </c>
      <c r="CA39" s="131">
        <f t="shared" ca="1" si="242"/>
        <v>2194.8969133597338</v>
      </c>
      <c r="CB39" s="128"/>
      <c r="CC39" s="128"/>
    </row>
    <row r="40" spans="1:81" s="38" customFormat="1" ht="10.199999999999999" x14ac:dyDescent="0.2">
      <c r="A40" s="128"/>
      <c r="B40" s="128"/>
      <c r="C40" s="128"/>
      <c r="D40" s="128"/>
      <c r="E40" s="128"/>
      <c r="F40" s="129">
        <v>2</v>
      </c>
      <c r="G40" s="130" t="str">
        <f>KPI!$L$54</f>
        <v>КЗ по %-там по кредитам и займам</v>
      </c>
      <c r="H40" s="116"/>
      <c r="I40" s="116"/>
      <c r="J40" s="116" t="str">
        <f>IF($G40="","",INDEX(KPI!$N$11:$N$121,SUMIFS(KPI!$K$11:$K$121,KPI!$L$11:$L$121,$G40)))</f>
        <v>тыс.руб.</v>
      </c>
      <c r="K40" s="128"/>
      <c r="L40" s="128"/>
      <c r="M40" s="128"/>
      <c r="N40" s="128"/>
      <c r="O40" s="128"/>
      <c r="P40" s="128"/>
      <c r="Q40" s="128"/>
      <c r="R40" s="131">
        <f t="shared" si="120"/>
        <v>0</v>
      </c>
      <c r="S40" s="128"/>
      <c r="T40" s="128"/>
      <c r="U40" s="131">
        <v>0</v>
      </c>
      <c r="V40" s="131">
        <f t="shared" ref="V40:AF40" ca="1" si="243">U132</f>
        <v>0</v>
      </c>
      <c r="W40" s="131">
        <f t="shared" ca="1" si="243"/>
        <v>0</v>
      </c>
      <c r="X40" s="131">
        <f t="shared" ca="1" si="243"/>
        <v>0</v>
      </c>
      <c r="Y40" s="131">
        <f t="shared" ca="1" si="243"/>
        <v>0</v>
      </c>
      <c r="Z40" s="131">
        <f t="shared" ca="1" si="243"/>
        <v>0</v>
      </c>
      <c r="AA40" s="131">
        <f t="shared" ca="1" si="243"/>
        <v>0</v>
      </c>
      <c r="AB40" s="131">
        <f t="shared" ca="1" si="243"/>
        <v>0</v>
      </c>
      <c r="AC40" s="131">
        <f t="shared" ca="1" si="243"/>
        <v>0</v>
      </c>
      <c r="AD40" s="131">
        <f t="shared" ca="1" si="243"/>
        <v>0</v>
      </c>
      <c r="AE40" s="131">
        <f t="shared" ca="1" si="243"/>
        <v>0</v>
      </c>
      <c r="AF40" s="131">
        <f t="shared" ca="1" si="243"/>
        <v>0</v>
      </c>
      <c r="AG40" s="131">
        <f t="shared" ref="AG40:CA40" ca="1" si="244">AF132</f>
        <v>0</v>
      </c>
      <c r="AH40" s="131">
        <f t="shared" ca="1" si="244"/>
        <v>0</v>
      </c>
      <c r="AI40" s="131">
        <f t="shared" ca="1" si="244"/>
        <v>0</v>
      </c>
      <c r="AJ40" s="131">
        <f t="shared" ca="1" si="244"/>
        <v>0</v>
      </c>
      <c r="AK40" s="131">
        <f t="shared" ca="1" si="244"/>
        <v>0</v>
      </c>
      <c r="AL40" s="131">
        <f t="shared" ca="1" si="244"/>
        <v>0</v>
      </c>
      <c r="AM40" s="131">
        <f t="shared" ca="1" si="244"/>
        <v>0</v>
      </c>
      <c r="AN40" s="131">
        <f t="shared" ca="1" si="244"/>
        <v>0</v>
      </c>
      <c r="AO40" s="131">
        <f t="shared" ca="1" si="244"/>
        <v>0</v>
      </c>
      <c r="AP40" s="131">
        <f t="shared" ca="1" si="244"/>
        <v>0</v>
      </c>
      <c r="AQ40" s="131">
        <f t="shared" ca="1" si="244"/>
        <v>0</v>
      </c>
      <c r="AR40" s="131">
        <f t="shared" ca="1" si="244"/>
        <v>0</v>
      </c>
      <c r="AS40" s="131">
        <f t="shared" ca="1" si="244"/>
        <v>0</v>
      </c>
      <c r="AT40" s="131">
        <f t="shared" ca="1" si="244"/>
        <v>0</v>
      </c>
      <c r="AU40" s="131">
        <f t="shared" ca="1" si="244"/>
        <v>0</v>
      </c>
      <c r="AV40" s="131">
        <f t="shared" ca="1" si="244"/>
        <v>0</v>
      </c>
      <c r="AW40" s="131">
        <f t="shared" ca="1" si="244"/>
        <v>0</v>
      </c>
      <c r="AX40" s="131">
        <f t="shared" ca="1" si="244"/>
        <v>0</v>
      </c>
      <c r="AY40" s="131">
        <f t="shared" ca="1" si="244"/>
        <v>0.24404480064422507</v>
      </c>
      <c r="AZ40" s="131">
        <f t="shared" ca="1" si="244"/>
        <v>0</v>
      </c>
      <c r="BA40" s="131">
        <f t="shared" ca="1" si="244"/>
        <v>0</v>
      </c>
      <c r="BB40" s="131">
        <f t="shared" ca="1" si="244"/>
        <v>0.46823593991206458</v>
      </c>
      <c r="BC40" s="131">
        <f t="shared" ca="1" si="244"/>
        <v>0</v>
      </c>
      <c r="BD40" s="131">
        <f t="shared" ca="1" si="244"/>
        <v>0</v>
      </c>
      <c r="BE40" s="131">
        <f t="shared" ca="1" si="244"/>
        <v>0</v>
      </c>
      <c r="BF40" s="131">
        <f t="shared" ca="1" si="244"/>
        <v>0</v>
      </c>
      <c r="BG40" s="131">
        <f t="shared" ca="1" si="244"/>
        <v>0</v>
      </c>
      <c r="BH40" s="131">
        <f t="shared" ca="1" si="244"/>
        <v>0</v>
      </c>
      <c r="BI40" s="131">
        <f t="shared" ca="1" si="244"/>
        <v>0</v>
      </c>
      <c r="BJ40" s="131">
        <f t="shared" ca="1" si="244"/>
        <v>0</v>
      </c>
      <c r="BK40" s="131">
        <f t="shared" ca="1" si="244"/>
        <v>0</v>
      </c>
      <c r="BL40" s="131">
        <f t="shared" ca="1" si="244"/>
        <v>11.343348701125926</v>
      </c>
      <c r="BM40" s="131">
        <f t="shared" ca="1" si="244"/>
        <v>0</v>
      </c>
      <c r="BN40" s="131">
        <f t="shared" ca="1" si="244"/>
        <v>0</v>
      </c>
      <c r="BO40" s="131">
        <f t="shared" ca="1" si="244"/>
        <v>7.5864011341306821</v>
      </c>
      <c r="BP40" s="131">
        <f t="shared" ca="1" si="244"/>
        <v>0</v>
      </c>
      <c r="BQ40" s="131">
        <f t="shared" ca="1" si="244"/>
        <v>22.395191147324624</v>
      </c>
      <c r="BR40" s="131">
        <f t="shared" ca="1" si="244"/>
        <v>10.74948042052236</v>
      </c>
      <c r="BS40" s="131">
        <f t="shared" ca="1" si="244"/>
        <v>9.8920076604856604</v>
      </c>
      <c r="BT40" s="131">
        <f t="shared" ca="1" si="244"/>
        <v>9.0141579212604768</v>
      </c>
      <c r="BU40" s="131">
        <f t="shared" ca="1" si="244"/>
        <v>8.8181532867014027</v>
      </c>
      <c r="BV40" s="131">
        <f t="shared" ca="1" si="244"/>
        <v>7.4919517136076479</v>
      </c>
      <c r="BW40" s="131">
        <f t="shared" ca="1" si="244"/>
        <v>6.7295624551650803</v>
      </c>
      <c r="BX40" s="131">
        <f t="shared" ca="1" si="244"/>
        <v>5.5779702134096851</v>
      </c>
      <c r="BY40" s="131">
        <f t="shared" ca="1" si="244"/>
        <v>4.2637871927023525</v>
      </c>
      <c r="BZ40" s="131">
        <f t="shared" ca="1" si="244"/>
        <v>1.1674686704311057</v>
      </c>
      <c r="CA40" s="131">
        <f t="shared" ca="1" si="244"/>
        <v>0.89954791531135925</v>
      </c>
      <c r="CB40" s="128"/>
      <c r="CC40" s="128"/>
    </row>
    <row r="41" spans="1:81" s="71" customFormat="1" ht="6.6" x14ac:dyDescent="0.15">
      <c r="A41" s="77"/>
      <c r="B41" s="77"/>
      <c r="C41" s="77"/>
      <c r="D41" s="77"/>
      <c r="E41" s="77"/>
      <c r="F41" s="134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8"/>
      <c r="S41" s="77"/>
      <c r="T41" s="77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7"/>
      <c r="CC41" s="77"/>
    </row>
    <row r="42" spans="1:81" x14ac:dyDescent="0.25">
      <c r="A42" s="25"/>
      <c r="B42" s="25"/>
      <c r="C42" s="25"/>
      <c r="D42" s="25"/>
      <c r="E42" s="25"/>
      <c r="F42" s="106"/>
      <c r="G42" s="25"/>
      <c r="H42" s="25"/>
      <c r="I42" s="25"/>
      <c r="J42" s="80"/>
      <c r="K42" s="25"/>
      <c r="L42" s="25"/>
      <c r="M42" s="25"/>
      <c r="N42" s="25"/>
      <c r="O42" s="25"/>
      <c r="P42" s="25"/>
      <c r="Q42" s="25"/>
      <c r="R42" s="75"/>
      <c r="S42" s="25"/>
      <c r="T42" s="25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25"/>
      <c r="CC42" s="25"/>
    </row>
    <row r="43" spans="1:81" s="7" customFormat="1" x14ac:dyDescent="0.25">
      <c r="A43" s="5"/>
      <c r="B43" s="5"/>
      <c r="C43" s="5"/>
      <c r="D43" s="5" t="s">
        <v>103</v>
      </c>
      <c r="E43" s="5"/>
      <c r="F43" s="100"/>
      <c r="G43" s="83" t="str">
        <f>KPI!$L$23</f>
        <v>Выручка</v>
      </c>
      <c r="H43" s="83"/>
      <c r="I43" s="83"/>
      <c r="J43" s="84" t="str">
        <f>IF($G43="","",INDEX(KPI!$N$11:$N$121,SUMIFS(KPI!$K$11:$K$121,KPI!$L$11:$L$121,$G43)))</f>
        <v>тыс.руб.</v>
      </c>
      <c r="K43" s="5"/>
      <c r="L43" s="5"/>
      <c r="M43" s="5"/>
      <c r="N43" s="5"/>
      <c r="O43" s="5"/>
      <c r="P43" s="5"/>
      <c r="Q43" s="5"/>
      <c r="R43" s="27">
        <f ca="1">SUM(T43:CB43)</f>
        <v>77255.545018260047</v>
      </c>
      <c r="S43" s="5"/>
      <c r="T43" s="5"/>
      <c r="U43" s="27">
        <f ca="1">SUMIFS(daily!$13:$13,daily!$9:$9,"&gt;="&amp;U$8,daily!$9:$9,"&lt;="&amp;U$9)</f>
        <v>1200</v>
      </c>
      <c r="V43" s="27">
        <f ca="1">SUMIFS(daily!$13:$13,daily!$9:$9,"&gt;="&amp;V$8,daily!$9:$9,"&lt;="&amp;V$9)</f>
        <v>1200</v>
      </c>
      <c r="W43" s="27">
        <f ca="1">SUMIFS(daily!$13:$13,daily!$9:$9,"&gt;="&amp;W$8,daily!$9:$9,"&lt;="&amp;W$9)</f>
        <v>240</v>
      </c>
      <c r="X43" s="27">
        <f ca="1">SUMIFS(daily!$13:$13,daily!$9:$9,"&gt;="&amp;X$8,daily!$9:$9,"&lt;="&amp;X$9)</f>
        <v>240</v>
      </c>
      <c r="Y43" s="27">
        <f ca="1">SUMIFS(daily!$13:$13,daily!$9:$9,"&gt;="&amp;Y$8,daily!$9:$9,"&lt;="&amp;Y$9)</f>
        <v>240</v>
      </c>
      <c r="Z43" s="27">
        <f ca="1">SUMIFS(daily!$13:$13,daily!$9:$9,"&gt;="&amp;Z$8,daily!$9:$9,"&lt;="&amp;Z$9)</f>
        <v>240</v>
      </c>
      <c r="AA43" s="27">
        <f ca="1">SUMIFS(daily!$13:$13,daily!$9:$9,"&gt;="&amp;AA$8,daily!$9:$9,"&lt;="&amp;AA$9)</f>
        <v>240</v>
      </c>
      <c r="AB43" s="27">
        <f ca="1">SUMIFS(daily!$13:$13,daily!$9:$9,"&gt;="&amp;AB$8,daily!$9:$9,"&lt;="&amp;AB$9)</f>
        <v>0</v>
      </c>
      <c r="AC43" s="27">
        <f ca="1">SUMIFS(daily!$13:$13,daily!$9:$9,"&gt;="&amp;AC$8,daily!$9:$9,"&lt;="&amp;AC$9)</f>
        <v>0</v>
      </c>
      <c r="AD43" s="27">
        <f ca="1">SUMIFS(daily!$13:$13,daily!$9:$9,"&gt;="&amp;AD$8,daily!$9:$9,"&lt;="&amp;AD$9)</f>
        <v>1200</v>
      </c>
      <c r="AE43" s="27">
        <f ca="1">SUMIFS(daily!$13:$13,daily!$9:$9,"&gt;="&amp;AE$8,daily!$9:$9,"&lt;="&amp;AE$9)</f>
        <v>1320</v>
      </c>
      <c r="AF43" s="27">
        <f ca="1">SUMIFS(daily!$13:$13,daily!$9:$9,"&gt;="&amp;AF$8,daily!$9:$9,"&lt;="&amp;AF$9)</f>
        <v>1500</v>
      </c>
      <c r="AG43" s="27">
        <f ca="1">SUMIFS(daily!$13:$13,daily!$9:$9,"&gt;="&amp;AG$8,daily!$9:$9,"&lt;="&amp;AG$9)</f>
        <v>1500</v>
      </c>
      <c r="AH43" s="27">
        <f ca="1">SUMIFS(daily!$13:$13,daily!$9:$9,"&gt;="&amp;AH$8,daily!$9:$9,"&lt;="&amp;AH$9)</f>
        <v>1500</v>
      </c>
      <c r="AI43" s="27">
        <f ca="1">SUMIFS(daily!$13:$13,daily!$9:$9,"&gt;="&amp;AI$8,daily!$9:$9,"&lt;="&amp;AI$9)</f>
        <v>1500</v>
      </c>
      <c r="AJ43" s="27">
        <f ca="1">SUMIFS(daily!$13:$13,daily!$9:$9,"&gt;="&amp;AJ$8,daily!$9:$9,"&lt;="&amp;AJ$9)</f>
        <v>1000</v>
      </c>
      <c r="AK43" s="27">
        <f ca="1">SUMIFS(daily!$13:$13,daily!$9:$9,"&gt;="&amp;AK$8,daily!$9:$9,"&lt;="&amp;AK$9)</f>
        <v>1000</v>
      </c>
      <c r="AL43" s="27">
        <f ca="1">SUMIFS(daily!$13:$13,daily!$9:$9,"&gt;="&amp;AL$8,daily!$9:$9,"&lt;="&amp;AL$9)</f>
        <v>1000</v>
      </c>
      <c r="AM43" s="27">
        <f ca="1">SUMIFS(daily!$13:$13,daily!$9:$9,"&gt;="&amp;AM$8,daily!$9:$9,"&lt;="&amp;AM$9)</f>
        <v>1000</v>
      </c>
      <c r="AN43" s="27">
        <f ca="1">SUMIFS(daily!$13:$13,daily!$9:$9,"&gt;="&amp;AN$8,daily!$9:$9,"&lt;="&amp;AN$9)</f>
        <v>992</v>
      </c>
      <c r="AO43" s="27">
        <f ca="1">SUMIFS(daily!$13:$13,daily!$9:$9,"&gt;="&amp;AO$8,daily!$9:$9,"&lt;="&amp;AO$9)</f>
        <v>990</v>
      </c>
      <c r="AP43" s="27">
        <f ca="1">SUMIFS(daily!$13:$13,daily!$9:$9,"&gt;="&amp;AP$8,daily!$9:$9,"&lt;="&amp;AP$9)</f>
        <v>990</v>
      </c>
      <c r="AQ43" s="27">
        <f ca="1">SUMIFS(daily!$13:$13,daily!$9:$9,"&gt;="&amp;AQ$8,daily!$9:$9,"&lt;="&amp;AQ$9)</f>
        <v>990</v>
      </c>
      <c r="AR43" s="27">
        <f ca="1">SUMIFS(daily!$13:$13,daily!$9:$9,"&gt;="&amp;AR$8,daily!$9:$9,"&lt;="&amp;AR$9)</f>
        <v>1029.5999999999999</v>
      </c>
      <c r="AS43" s="27">
        <f ca="1">SUMIFS(daily!$13:$13,daily!$9:$9,"&gt;="&amp;AS$8,daily!$9:$9,"&lt;="&amp;AS$9)</f>
        <v>1188</v>
      </c>
      <c r="AT43" s="27">
        <f ca="1">SUMIFS(daily!$13:$13,daily!$9:$9,"&gt;="&amp;AT$8,daily!$9:$9,"&lt;="&amp;AT$9)</f>
        <v>1188</v>
      </c>
      <c r="AU43" s="27">
        <f ca="1">SUMIFS(daily!$13:$13,daily!$9:$9,"&gt;="&amp;AU$8,daily!$9:$9,"&lt;="&amp;AU$9)</f>
        <v>1188</v>
      </c>
      <c r="AV43" s="27">
        <f ca="1">SUMIFS(daily!$13:$13,daily!$9:$9,"&gt;="&amp;AV$8,daily!$9:$9,"&lt;="&amp;AV$9)</f>
        <v>1188</v>
      </c>
      <c r="AW43" s="27">
        <f ca="1">SUMIFS(daily!$13:$13,daily!$9:$9,"&gt;="&amp;AW$8,daily!$9:$9,"&lt;="&amp;AW$9)</f>
        <v>1247.3999999999999</v>
      </c>
      <c r="AX43" s="27">
        <f ca="1">SUMIFS(daily!$13:$13,daily!$9:$9,"&gt;="&amp;AX$8,daily!$9:$9,"&lt;="&amp;AX$9)</f>
        <v>1247.3999999999999</v>
      </c>
      <c r="AY43" s="27">
        <f ca="1">SUMIFS(daily!$13:$13,daily!$9:$9,"&gt;="&amp;AY$8,daily!$9:$9,"&lt;="&amp;AY$9)</f>
        <v>1247.3999999999999</v>
      </c>
      <c r="AZ43" s="27">
        <f ca="1">SUMIFS(daily!$13:$13,daily!$9:$9,"&gt;="&amp;AZ$8,daily!$9:$9,"&lt;="&amp;AZ$9)</f>
        <v>1247.3999999999999</v>
      </c>
      <c r="BA43" s="27">
        <f ca="1">SUMIFS(daily!$13:$13,daily!$9:$9,"&gt;="&amp;BA$8,daily!$9:$9,"&lt;="&amp;BA$9)</f>
        <v>1328.4809999999998</v>
      </c>
      <c r="BB43" s="27">
        <f ca="1">SUMIFS(daily!$13:$13,daily!$9:$9,"&gt;="&amp;BB$8,daily!$9:$9,"&lt;="&amp;BB$9)</f>
        <v>1382.5349999999999</v>
      </c>
      <c r="BC43" s="27">
        <f ca="1">SUMIFS(daily!$13:$13,daily!$9:$9,"&gt;="&amp;BC$8,daily!$9:$9,"&lt;="&amp;BC$9)</f>
        <v>1382.5349999999999</v>
      </c>
      <c r="BD43" s="27">
        <f ca="1">SUMIFS(daily!$13:$13,daily!$9:$9,"&gt;="&amp;BD$8,daily!$9:$9,"&lt;="&amp;BD$9)</f>
        <v>1382.5349999999999</v>
      </c>
      <c r="BE43" s="27">
        <f ca="1">SUMIFS(daily!$13:$13,daily!$9:$9,"&gt;="&amp;BE$8,daily!$9:$9,"&lt;="&amp;BE$9)</f>
        <v>1382.5349999999999</v>
      </c>
      <c r="BF43" s="27">
        <f ca="1">SUMIFS(daily!$13:$13,daily!$9:$9,"&gt;="&amp;BF$8,daily!$9:$9,"&lt;="&amp;BF$9)</f>
        <v>1271.9321999999997</v>
      </c>
      <c r="BG43" s="27">
        <f ca="1">SUMIFS(daily!$13:$13,daily!$9:$9,"&gt;="&amp;BG$8,daily!$9:$9,"&lt;="&amp;BG$9)</f>
        <v>1271.9321999999997</v>
      </c>
      <c r="BH43" s="27">
        <f ca="1">SUMIFS(daily!$13:$13,daily!$9:$9,"&gt;="&amp;BH$8,daily!$9:$9,"&lt;="&amp;BH$9)</f>
        <v>1271.9321999999997</v>
      </c>
      <c r="BI43" s="27">
        <f ca="1">SUMIFS(daily!$13:$13,daily!$9:$9,"&gt;="&amp;BI$8,daily!$9:$9,"&lt;="&amp;BI$9)</f>
        <v>1271.9321999999997</v>
      </c>
      <c r="BJ43" s="27">
        <f ca="1">SUMIFS(daily!$13:$13,daily!$9:$9,"&gt;="&amp;BJ$8,daily!$9:$9,"&lt;="&amp;BJ$9)</f>
        <v>1310.0901659999997</v>
      </c>
      <c r="BK43" s="27">
        <f ca="1">SUMIFS(daily!$13:$13,daily!$9:$9,"&gt;="&amp;BK$8,daily!$9:$9,"&lt;="&amp;BK$9)</f>
        <v>1310.0901659999997</v>
      </c>
      <c r="BL43" s="27">
        <f ca="1">SUMIFS(daily!$13:$13,daily!$9:$9,"&gt;="&amp;BL$8,daily!$9:$9,"&lt;="&amp;BL$9)</f>
        <v>1310.0901659999997</v>
      </c>
      <c r="BM43" s="27">
        <f ca="1">SUMIFS(daily!$13:$13,daily!$9:$9,"&gt;="&amp;BM$8,daily!$9:$9,"&lt;="&amp;BM$9)</f>
        <v>1310.0901659999997</v>
      </c>
      <c r="BN43" s="27">
        <f ca="1">SUMIFS(daily!$13:$13,daily!$9:$9,"&gt;="&amp;BN$8,daily!$9:$9,"&lt;="&amp;BN$9)</f>
        <v>1553.3926253999998</v>
      </c>
      <c r="BO43" s="27">
        <f ca="1">SUMIFS(daily!$13:$13,daily!$9:$9,"&gt;="&amp;BO$8,daily!$9:$9,"&lt;="&amp;BO$9)</f>
        <v>1715.5942649999997</v>
      </c>
      <c r="BP43" s="27">
        <f ca="1">SUMIFS(daily!$13:$13,daily!$9:$9,"&gt;="&amp;BP$8,daily!$9:$9,"&lt;="&amp;BP$9)</f>
        <v>1715.5942649999997</v>
      </c>
      <c r="BQ43" s="27">
        <f ca="1">SUMIFS(daily!$13:$13,daily!$9:$9,"&gt;="&amp;BQ$8,daily!$9:$9,"&lt;="&amp;BQ$9)</f>
        <v>1715.5942649999997</v>
      </c>
      <c r="BR43" s="27">
        <f ca="1">SUMIFS(daily!$13:$13,daily!$9:$9,"&gt;="&amp;BR$8,daily!$9:$9,"&lt;="&amp;BR$9)</f>
        <v>1818.5299208999998</v>
      </c>
      <c r="BS43" s="27">
        <f ca="1">SUMIFS(daily!$13:$13,daily!$9:$9,"&gt;="&amp;BS$8,daily!$9:$9,"&lt;="&amp;BS$9)</f>
        <v>2230.2725445000001</v>
      </c>
      <c r="BT43" s="27">
        <f ca="1">SUMIFS(daily!$13:$13,daily!$9:$9,"&gt;="&amp;BT$8,daily!$9:$9,"&lt;="&amp;BT$9)</f>
        <v>2230.2725445000001</v>
      </c>
      <c r="BU43" s="27">
        <f ca="1">SUMIFS(daily!$13:$13,daily!$9:$9,"&gt;="&amp;BU$8,daily!$9:$9,"&lt;="&amp;BU$9)</f>
        <v>2230.2725445000001</v>
      </c>
      <c r="BV43" s="27">
        <f ca="1">SUMIFS(daily!$13:$13,daily!$9:$9,"&gt;="&amp;BV$8,daily!$9:$9,"&lt;="&amp;BV$9)</f>
        <v>2230.2725445000001</v>
      </c>
      <c r="BW43" s="27">
        <f ca="1">SUMIFS(daily!$13:$13,daily!$9:$9,"&gt;="&amp;BW$8,daily!$9:$9,"&lt;="&amp;BW$9)</f>
        <v>2676.3270533999998</v>
      </c>
      <c r="BX43" s="27">
        <f ca="1">SUMIFS(daily!$13:$13,daily!$9:$9,"&gt;="&amp;BX$8,daily!$9:$9,"&lt;="&amp;BX$9)</f>
        <v>2676.3270533999998</v>
      </c>
      <c r="BY43" s="27">
        <f ca="1">SUMIFS(daily!$13:$13,daily!$9:$9,"&gt;="&amp;BY$8,daily!$9:$9,"&lt;="&amp;BY$9)</f>
        <v>2676.3270533999998</v>
      </c>
      <c r="BZ43" s="27">
        <f ca="1">SUMIFS(daily!$13:$13,daily!$9:$9,"&gt;="&amp;BZ$8,daily!$9:$9,"&lt;="&amp;BZ$9)</f>
        <v>2676.3270533999998</v>
      </c>
      <c r="CA43" s="27">
        <f ca="1">SUMIFS(daily!$13:$13,daily!$9:$9,"&gt;="&amp;CA$8,daily!$9:$9,"&lt;="&amp;CA$9)</f>
        <v>1070.5308213599999</v>
      </c>
      <c r="CB43" s="5"/>
      <c r="CC43" s="5"/>
    </row>
    <row r="44" spans="1:81" s="32" customFormat="1" x14ac:dyDescent="0.25">
      <c r="A44" s="30"/>
      <c r="B44" s="30"/>
      <c r="C44" s="30"/>
      <c r="D44" s="30"/>
      <c r="E44" s="30"/>
      <c r="F44" s="99"/>
      <c r="G44" s="85" t="str">
        <f>KPI!$L$24</f>
        <v>Себестоимость</v>
      </c>
      <c r="H44" s="85"/>
      <c r="I44" s="85"/>
      <c r="J44" s="86" t="str">
        <f>IF($G44="","",INDEX(KPI!$N$11:$N$121,SUMIFS(KPI!$K$11:$K$121,KPI!$L$11:$L$121,$G44)))</f>
        <v>тыс.руб.</v>
      </c>
      <c r="K44" s="30"/>
      <c r="L44" s="30"/>
      <c r="M44" s="30"/>
      <c r="N44" s="30"/>
      <c r="O44" s="30"/>
      <c r="P44" s="30"/>
      <c r="Q44" s="30"/>
      <c r="R44" s="46">
        <f t="shared" ref="R44:R54" ca="1" si="245">SUM(T44:CB44)</f>
        <v>57632.636583621948</v>
      </c>
      <c r="S44" s="30"/>
      <c r="T44" s="30"/>
      <c r="U44" s="46">
        <f ca="1">SUMIFS(daily!$31:$31,daily!$9:$9,"&gt;="&amp;U$8,daily!$9:$9,"&lt;="&amp;U$9)</f>
        <v>895.2</v>
      </c>
      <c r="V44" s="46">
        <f ca="1">SUMIFS(daily!$31:$31,daily!$9:$9,"&gt;="&amp;V$8,daily!$9:$9,"&lt;="&amp;V$9)</f>
        <v>895.2</v>
      </c>
      <c r="W44" s="46">
        <f ca="1">SUMIFS(daily!$31:$31,daily!$9:$9,"&gt;="&amp;W$8,daily!$9:$9,"&lt;="&amp;W$9)</f>
        <v>179.04000000000002</v>
      </c>
      <c r="X44" s="46">
        <f ca="1">SUMIFS(daily!$31:$31,daily!$9:$9,"&gt;="&amp;X$8,daily!$9:$9,"&lt;="&amp;X$9)</f>
        <v>179.04000000000002</v>
      </c>
      <c r="Y44" s="46">
        <f ca="1">SUMIFS(daily!$31:$31,daily!$9:$9,"&gt;="&amp;Y$8,daily!$9:$9,"&lt;="&amp;Y$9)</f>
        <v>179.04000000000002</v>
      </c>
      <c r="Z44" s="46">
        <f ca="1">SUMIFS(daily!$31:$31,daily!$9:$9,"&gt;="&amp;Z$8,daily!$9:$9,"&lt;="&amp;Z$9)</f>
        <v>179.04000000000002</v>
      </c>
      <c r="AA44" s="46">
        <f ca="1">SUMIFS(daily!$31:$31,daily!$9:$9,"&gt;="&amp;AA$8,daily!$9:$9,"&lt;="&amp;AA$9)</f>
        <v>179.04000000000002</v>
      </c>
      <c r="AB44" s="46">
        <f ca="1">SUMIFS(daily!$31:$31,daily!$9:$9,"&gt;="&amp;AB$8,daily!$9:$9,"&lt;="&amp;AB$9)</f>
        <v>0</v>
      </c>
      <c r="AC44" s="46">
        <f ca="1">SUMIFS(daily!$31:$31,daily!$9:$9,"&gt;="&amp;AC$8,daily!$9:$9,"&lt;="&amp;AC$9)</f>
        <v>0</v>
      </c>
      <c r="AD44" s="46">
        <f ca="1">SUMIFS(daily!$31:$31,daily!$9:$9,"&gt;="&amp;AD$8,daily!$9:$9,"&lt;="&amp;AD$9)</f>
        <v>895.2</v>
      </c>
      <c r="AE44" s="46">
        <f ca="1">SUMIFS(daily!$31:$31,daily!$9:$9,"&gt;="&amp;AE$8,daily!$9:$9,"&lt;="&amp;AE$9)</f>
        <v>984.72</v>
      </c>
      <c r="AF44" s="46">
        <f ca="1">SUMIFS(daily!$31:$31,daily!$9:$9,"&gt;="&amp;AF$8,daily!$9:$9,"&lt;="&amp;AF$9)</f>
        <v>1119</v>
      </c>
      <c r="AG44" s="46">
        <f ca="1">SUMIFS(daily!$31:$31,daily!$9:$9,"&gt;="&amp;AG$8,daily!$9:$9,"&lt;="&amp;AG$9)</f>
        <v>1119</v>
      </c>
      <c r="AH44" s="46">
        <f ca="1">SUMIFS(daily!$31:$31,daily!$9:$9,"&gt;="&amp;AH$8,daily!$9:$9,"&lt;="&amp;AH$9)</f>
        <v>1119</v>
      </c>
      <c r="AI44" s="46">
        <f ca="1">SUMIFS(daily!$31:$31,daily!$9:$9,"&gt;="&amp;AI$8,daily!$9:$9,"&lt;="&amp;AI$9)</f>
        <v>1119</v>
      </c>
      <c r="AJ44" s="46">
        <f ca="1">SUMIFS(daily!$31:$31,daily!$9:$9,"&gt;="&amp;AJ$8,daily!$9:$9,"&lt;="&amp;AJ$9)</f>
        <v>746.00000000000011</v>
      </c>
      <c r="AK44" s="46">
        <f ca="1">SUMIFS(daily!$31:$31,daily!$9:$9,"&gt;="&amp;AK$8,daily!$9:$9,"&lt;="&amp;AK$9)</f>
        <v>746.00000000000011</v>
      </c>
      <c r="AL44" s="46">
        <f ca="1">SUMIFS(daily!$31:$31,daily!$9:$9,"&gt;="&amp;AL$8,daily!$9:$9,"&lt;="&amp;AL$9)</f>
        <v>746.00000000000011</v>
      </c>
      <c r="AM44" s="46">
        <f ca="1">SUMIFS(daily!$31:$31,daily!$9:$9,"&gt;="&amp;AM$8,daily!$9:$9,"&lt;="&amp;AM$9)</f>
        <v>746.00000000000011</v>
      </c>
      <c r="AN44" s="46">
        <f ca="1">SUMIFS(daily!$31:$31,daily!$9:$9,"&gt;="&amp;AN$8,daily!$9:$9,"&lt;="&amp;AN$9)</f>
        <v>740.03199999999993</v>
      </c>
      <c r="AO44" s="46">
        <f ca="1">SUMIFS(daily!$31:$31,daily!$9:$9,"&gt;="&amp;AO$8,daily!$9:$9,"&lt;="&amp;AO$9)</f>
        <v>738.54</v>
      </c>
      <c r="AP44" s="46">
        <f ca="1">SUMIFS(daily!$31:$31,daily!$9:$9,"&gt;="&amp;AP$8,daily!$9:$9,"&lt;="&amp;AP$9)</f>
        <v>738.54</v>
      </c>
      <c r="AQ44" s="46">
        <f ca="1">SUMIFS(daily!$31:$31,daily!$9:$9,"&gt;="&amp;AQ$8,daily!$9:$9,"&lt;="&amp;AQ$9)</f>
        <v>738.54</v>
      </c>
      <c r="AR44" s="46">
        <f ca="1">SUMIFS(daily!$31:$31,daily!$9:$9,"&gt;="&amp;AR$8,daily!$9:$9,"&lt;="&amp;AR$9)</f>
        <v>768.08159999999998</v>
      </c>
      <c r="AS44" s="46">
        <f ca="1">SUMIFS(daily!$31:$31,daily!$9:$9,"&gt;="&amp;AS$8,daily!$9:$9,"&lt;="&amp;AS$9)</f>
        <v>886.24800000000005</v>
      </c>
      <c r="AT44" s="46">
        <f ca="1">SUMIFS(daily!$31:$31,daily!$9:$9,"&gt;="&amp;AT$8,daily!$9:$9,"&lt;="&amp;AT$9)</f>
        <v>886.24800000000005</v>
      </c>
      <c r="AU44" s="46">
        <f ca="1">SUMIFS(daily!$31:$31,daily!$9:$9,"&gt;="&amp;AU$8,daily!$9:$9,"&lt;="&amp;AU$9)</f>
        <v>886.24800000000005</v>
      </c>
      <c r="AV44" s="46">
        <f ca="1">SUMIFS(daily!$31:$31,daily!$9:$9,"&gt;="&amp;AV$8,daily!$9:$9,"&lt;="&amp;AV$9)</f>
        <v>886.24800000000005</v>
      </c>
      <c r="AW44" s="46">
        <f ca="1">SUMIFS(daily!$31:$31,daily!$9:$9,"&gt;="&amp;AW$8,daily!$9:$9,"&lt;="&amp;AW$9)</f>
        <v>930.56039999999996</v>
      </c>
      <c r="AX44" s="46">
        <f ca="1">SUMIFS(daily!$31:$31,daily!$9:$9,"&gt;="&amp;AX$8,daily!$9:$9,"&lt;="&amp;AX$9)</f>
        <v>930.56039999999996</v>
      </c>
      <c r="AY44" s="46">
        <f ca="1">SUMIFS(daily!$31:$31,daily!$9:$9,"&gt;="&amp;AY$8,daily!$9:$9,"&lt;="&amp;AY$9)</f>
        <v>930.56039999999996</v>
      </c>
      <c r="AZ44" s="46">
        <f ca="1">SUMIFS(daily!$31:$31,daily!$9:$9,"&gt;="&amp;AZ$8,daily!$9:$9,"&lt;="&amp;AZ$9)</f>
        <v>930.56039999999996</v>
      </c>
      <c r="BA44" s="46">
        <f ca="1">SUMIFS(daily!$31:$31,daily!$9:$9,"&gt;="&amp;BA$8,daily!$9:$9,"&lt;="&amp;BA$9)</f>
        <v>991.04682600000001</v>
      </c>
      <c r="BB44" s="46">
        <f ca="1">SUMIFS(daily!$31:$31,daily!$9:$9,"&gt;="&amp;BB$8,daily!$9:$9,"&lt;="&amp;BB$9)</f>
        <v>1031.3711099999998</v>
      </c>
      <c r="BC44" s="46">
        <f ca="1">SUMIFS(daily!$31:$31,daily!$9:$9,"&gt;="&amp;BC$8,daily!$9:$9,"&lt;="&amp;BC$9)</f>
        <v>1031.3711099999998</v>
      </c>
      <c r="BD44" s="46">
        <f ca="1">SUMIFS(daily!$31:$31,daily!$9:$9,"&gt;="&amp;BD$8,daily!$9:$9,"&lt;="&amp;BD$9)</f>
        <v>1031.3711099999998</v>
      </c>
      <c r="BE44" s="46">
        <f ca="1">SUMIFS(daily!$31:$31,daily!$9:$9,"&gt;="&amp;BE$8,daily!$9:$9,"&lt;="&amp;BE$9)</f>
        <v>1031.3711099999998</v>
      </c>
      <c r="BF44" s="46">
        <f ca="1">SUMIFS(daily!$31:$31,daily!$9:$9,"&gt;="&amp;BF$8,daily!$9:$9,"&lt;="&amp;BF$9)</f>
        <v>948.86142119999988</v>
      </c>
      <c r="BG44" s="46">
        <f ca="1">SUMIFS(daily!$31:$31,daily!$9:$9,"&gt;="&amp;BG$8,daily!$9:$9,"&lt;="&amp;BG$9)</f>
        <v>948.86142119999988</v>
      </c>
      <c r="BH44" s="46">
        <f ca="1">SUMIFS(daily!$31:$31,daily!$9:$9,"&gt;="&amp;BH$8,daily!$9:$9,"&lt;="&amp;BH$9)</f>
        <v>948.86142119999988</v>
      </c>
      <c r="BI44" s="46">
        <f ca="1">SUMIFS(daily!$31:$31,daily!$9:$9,"&gt;="&amp;BI$8,daily!$9:$9,"&lt;="&amp;BI$9)</f>
        <v>948.86142119999988</v>
      </c>
      <c r="BJ44" s="46">
        <f ca="1">SUMIFS(daily!$31:$31,daily!$9:$9,"&gt;="&amp;BJ$8,daily!$9:$9,"&lt;="&amp;BJ$9)</f>
        <v>977.32726383599982</v>
      </c>
      <c r="BK44" s="46">
        <f ca="1">SUMIFS(daily!$31:$31,daily!$9:$9,"&gt;="&amp;BK$8,daily!$9:$9,"&lt;="&amp;BK$9)</f>
        <v>977.32726383599982</v>
      </c>
      <c r="BL44" s="46">
        <f ca="1">SUMIFS(daily!$31:$31,daily!$9:$9,"&gt;="&amp;BL$8,daily!$9:$9,"&lt;="&amp;BL$9)</f>
        <v>977.32726383599982</v>
      </c>
      <c r="BM44" s="46">
        <f ca="1">SUMIFS(daily!$31:$31,daily!$9:$9,"&gt;="&amp;BM$8,daily!$9:$9,"&lt;="&amp;BM$9)</f>
        <v>977.32726383599982</v>
      </c>
      <c r="BN44" s="46">
        <f ca="1">SUMIFS(daily!$31:$31,daily!$9:$9,"&gt;="&amp;BN$8,daily!$9:$9,"&lt;="&amp;BN$9)</f>
        <v>1158.8308985484</v>
      </c>
      <c r="BO44" s="46">
        <f ca="1">SUMIFS(daily!$31:$31,daily!$9:$9,"&gt;="&amp;BO$8,daily!$9:$9,"&lt;="&amp;BO$9)</f>
        <v>1279.83332169</v>
      </c>
      <c r="BP44" s="46">
        <f ca="1">SUMIFS(daily!$31:$31,daily!$9:$9,"&gt;="&amp;BP$8,daily!$9:$9,"&lt;="&amp;BP$9)</f>
        <v>1279.83332169</v>
      </c>
      <c r="BQ44" s="46">
        <f ca="1">SUMIFS(daily!$31:$31,daily!$9:$9,"&gt;="&amp;BQ$8,daily!$9:$9,"&lt;="&amp;BQ$9)</f>
        <v>1279.83332169</v>
      </c>
      <c r="BR44" s="46">
        <f ca="1">SUMIFS(daily!$31:$31,daily!$9:$9,"&gt;="&amp;BR$8,daily!$9:$9,"&lt;="&amp;BR$9)</f>
        <v>1356.6233209914001</v>
      </c>
      <c r="BS44" s="46">
        <f ca="1">SUMIFS(daily!$31:$31,daily!$9:$9,"&gt;="&amp;BS$8,daily!$9:$9,"&lt;="&amp;BS$9)</f>
        <v>1663.7833181970004</v>
      </c>
      <c r="BT44" s="46">
        <f ca="1">SUMIFS(daily!$31:$31,daily!$9:$9,"&gt;="&amp;BT$8,daily!$9:$9,"&lt;="&amp;BT$9)</f>
        <v>1663.7833181970004</v>
      </c>
      <c r="BU44" s="46">
        <f ca="1">SUMIFS(daily!$31:$31,daily!$9:$9,"&gt;="&amp;BU$8,daily!$9:$9,"&lt;="&amp;BU$9)</f>
        <v>1663.7833181970004</v>
      </c>
      <c r="BV44" s="46">
        <f ca="1">SUMIFS(daily!$31:$31,daily!$9:$9,"&gt;="&amp;BV$8,daily!$9:$9,"&lt;="&amp;BV$9)</f>
        <v>1663.7833181970004</v>
      </c>
      <c r="BW44" s="46">
        <f ca="1">SUMIFS(daily!$31:$31,daily!$9:$9,"&gt;="&amp;BW$8,daily!$9:$9,"&lt;="&amp;BW$9)</f>
        <v>1996.5399818363996</v>
      </c>
      <c r="BX44" s="46">
        <f ca="1">SUMIFS(daily!$31:$31,daily!$9:$9,"&gt;="&amp;BX$8,daily!$9:$9,"&lt;="&amp;BX$9)</f>
        <v>1996.5399818363996</v>
      </c>
      <c r="BY44" s="46">
        <f ca="1">SUMIFS(daily!$31:$31,daily!$9:$9,"&gt;="&amp;BY$8,daily!$9:$9,"&lt;="&amp;BY$9)</f>
        <v>1996.5399818363996</v>
      </c>
      <c r="BZ44" s="46">
        <f ca="1">SUMIFS(daily!$31:$31,daily!$9:$9,"&gt;="&amp;BZ$8,daily!$9:$9,"&lt;="&amp;BZ$9)</f>
        <v>1996.5399818363996</v>
      </c>
      <c r="CA44" s="46">
        <f ca="1">SUMIFS(daily!$31:$31,daily!$9:$9,"&gt;="&amp;CA$8,daily!$9:$9,"&lt;="&amp;CA$9)</f>
        <v>798.61599273455988</v>
      </c>
      <c r="CB44" s="30"/>
      <c r="CC44" s="30"/>
    </row>
    <row r="45" spans="1:81" s="7" customFormat="1" x14ac:dyDescent="0.25">
      <c r="A45" s="5"/>
      <c r="B45" s="5"/>
      <c r="C45" s="5"/>
      <c r="D45" s="5"/>
      <c r="E45" s="5"/>
      <c r="F45" s="100"/>
      <c r="G45" s="83" t="str">
        <f>KPI!$L$25</f>
        <v>Валовая прибыль</v>
      </c>
      <c r="H45" s="83"/>
      <c r="I45" s="83"/>
      <c r="J45" s="84" t="str">
        <f>IF($G45="","",INDEX(KPI!$N$11:$N$121,SUMIFS(KPI!$K$11:$K$121,KPI!$L$11:$L$121,$G45)))</f>
        <v>тыс.руб.</v>
      </c>
      <c r="K45" s="5"/>
      <c r="L45" s="5"/>
      <c r="M45" s="5"/>
      <c r="N45" s="5"/>
      <c r="O45" s="5"/>
      <c r="P45" s="5"/>
      <c r="Q45" s="5"/>
      <c r="R45" s="27">
        <f t="shared" ca="1" si="245"/>
        <v>19622.908434638037</v>
      </c>
      <c r="S45" s="5"/>
      <c r="T45" s="5"/>
      <c r="U45" s="27">
        <f ca="1">SUMIFS(daily!$22:$22,daily!$9:$9,"&gt;="&amp;U$8,daily!$9:$9,"&lt;="&amp;U$9)</f>
        <v>304.8</v>
      </c>
      <c r="V45" s="27">
        <f ca="1">SUMIFS(daily!$22:$22,daily!$9:$9,"&gt;="&amp;V$8,daily!$9:$9,"&lt;="&amp;V$9)</f>
        <v>304.8</v>
      </c>
      <c r="W45" s="27">
        <f ca="1">SUMIFS(daily!$22:$22,daily!$9:$9,"&gt;="&amp;W$8,daily!$9:$9,"&lt;="&amp;W$9)</f>
        <v>60.96</v>
      </c>
      <c r="X45" s="27">
        <f ca="1">SUMIFS(daily!$22:$22,daily!$9:$9,"&gt;="&amp;X$8,daily!$9:$9,"&lt;="&amp;X$9)</f>
        <v>60.96</v>
      </c>
      <c r="Y45" s="27">
        <f ca="1">SUMIFS(daily!$22:$22,daily!$9:$9,"&gt;="&amp;Y$8,daily!$9:$9,"&lt;="&amp;Y$9)</f>
        <v>60.96</v>
      </c>
      <c r="Z45" s="27">
        <f ca="1">SUMIFS(daily!$22:$22,daily!$9:$9,"&gt;="&amp;Z$8,daily!$9:$9,"&lt;="&amp;Z$9)</f>
        <v>60.96</v>
      </c>
      <c r="AA45" s="27">
        <f ca="1">SUMIFS(daily!$22:$22,daily!$9:$9,"&gt;="&amp;AA$8,daily!$9:$9,"&lt;="&amp;AA$9)</f>
        <v>60.96</v>
      </c>
      <c r="AB45" s="27">
        <f ca="1">SUMIFS(daily!$22:$22,daily!$9:$9,"&gt;="&amp;AB$8,daily!$9:$9,"&lt;="&amp;AB$9)</f>
        <v>0</v>
      </c>
      <c r="AC45" s="27">
        <f ca="1">SUMIFS(daily!$22:$22,daily!$9:$9,"&gt;="&amp;AC$8,daily!$9:$9,"&lt;="&amp;AC$9)</f>
        <v>0</v>
      </c>
      <c r="AD45" s="27">
        <f ca="1">SUMIFS(daily!$22:$22,daily!$9:$9,"&gt;="&amp;AD$8,daily!$9:$9,"&lt;="&amp;AD$9)</f>
        <v>304.8</v>
      </c>
      <c r="AE45" s="27">
        <f ca="1">SUMIFS(daily!$22:$22,daily!$9:$9,"&gt;="&amp;AE$8,daily!$9:$9,"&lt;="&amp;AE$9)</f>
        <v>335.28000000000009</v>
      </c>
      <c r="AF45" s="27">
        <f ca="1">SUMIFS(daily!$22:$22,daily!$9:$9,"&gt;="&amp;AF$8,daily!$9:$9,"&lt;="&amp;AF$9)</f>
        <v>381.00000000000011</v>
      </c>
      <c r="AG45" s="27">
        <f ca="1">SUMIFS(daily!$22:$22,daily!$9:$9,"&gt;="&amp;AG$8,daily!$9:$9,"&lt;="&amp;AG$9)</f>
        <v>381.00000000000011</v>
      </c>
      <c r="AH45" s="27">
        <f ca="1">SUMIFS(daily!$22:$22,daily!$9:$9,"&gt;="&amp;AH$8,daily!$9:$9,"&lt;="&amp;AH$9)</f>
        <v>381.00000000000011</v>
      </c>
      <c r="AI45" s="27">
        <f ca="1">SUMIFS(daily!$22:$22,daily!$9:$9,"&gt;="&amp;AI$8,daily!$9:$9,"&lt;="&amp;AI$9)</f>
        <v>381.00000000000011</v>
      </c>
      <c r="AJ45" s="27">
        <f ca="1">SUMIFS(daily!$22:$22,daily!$9:$9,"&gt;="&amp;AJ$8,daily!$9:$9,"&lt;="&amp;AJ$9)</f>
        <v>254.00000000000003</v>
      </c>
      <c r="AK45" s="27">
        <f ca="1">SUMIFS(daily!$22:$22,daily!$9:$9,"&gt;="&amp;AK$8,daily!$9:$9,"&lt;="&amp;AK$9)</f>
        <v>254.00000000000003</v>
      </c>
      <c r="AL45" s="27">
        <f ca="1">SUMIFS(daily!$22:$22,daily!$9:$9,"&gt;="&amp;AL$8,daily!$9:$9,"&lt;="&amp;AL$9)</f>
        <v>254.00000000000003</v>
      </c>
      <c r="AM45" s="27">
        <f ca="1">SUMIFS(daily!$22:$22,daily!$9:$9,"&gt;="&amp;AM$8,daily!$9:$9,"&lt;="&amp;AM$9)</f>
        <v>254.00000000000003</v>
      </c>
      <c r="AN45" s="27">
        <f ca="1">SUMIFS(daily!$22:$22,daily!$9:$9,"&gt;="&amp;AN$8,daily!$9:$9,"&lt;="&amp;AN$9)</f>
        <v>251.96800000000002</v>
      </c>
      <c r="AO45" s="27">
        <f ca="1">SUMIFS(daily!$22:$22,daily!$9:$9,"&gt;="&amp;AO$8,daily!$9:$9,"&lt;="&amp;AO$9)</f>
        <v>251.46000000000004</v>
      </c>
      <c r="AP45" s="27">
        <f ca="1">SUMIFS(daily!$22:$22,daily!$9:$9,"&gt;="&amp;AP$8,daily!$9:$9,"&lt;="&amp;AP$9)</f>
        <v>251.46000000000004</v>
      </c>
      <c r="AQ45" s="27">
        <f ca="1">SUMIFS(daily!$22:$22,daily!$9:$9,"&gt;="&amp;AQ$8,daily!$9:$9,"&lt;="&amp;AQ$9)</f>
        <v>251.46000000000004</v>
      </c>
      <c r="AR45" s="27">
        <f ca="1">SUMIFS(daily!$22:$22,daily!$9:$9,"&gt;="&amp;AR$8,daily!$9:$9,"&lt;="&amp;AR$9)</f>
        <v>261.51840000000004</v>
      </c>
      <c r="AS45" s="27">
        <f ca="1">SUMIFS(daily!$22:$22,daily!$9:$9,"&gt;="&amp;AS$8,daily!$9:$9,"&lt;="&amp;AS$9)</f>
        <v>301.75200000000001</v>
      </c>
      <c r="AT45" s="27">
        <f ca="1">SUMIFS(daily!$22:$22,daily!$9:$9,"&gt;="&amp;AT$8,daily!$9:$9,"&lt;="&amp;AT$9)</f>
        <v>301.75200000000001</v>
      </c>
      <c r="AU45" s="27">
        <f ca="1">SUMIFS(daily!$22:$22,daily!$9:$9,"&gt;="&amp;AU$8,daily!$9:$9,"&lt;="&amp;AU$9)</f>
        <v>301.75200000000001</v>
      </c>
      <c r="AV45" s="27">
        <f ca="1">SUMIFS(daily!$22:$22,daily!$9:$9,"&gt;="&amp;AV$8,daily!$9:$9,"&lt;="&amp;AV$9)</f>
        <v>301.75200000000001</v>
      </c>
      <c r="AW45" s="27">
        <f ca="1">SUMIFS(daily!$22:$22,daily!$9:$9,"&gt;="&amp;AW$8,daily!$9:$9,"&lt;="&amp;AW$9)</f>
        <v>316.83960000000002</v>
      </c>
      <c r="AX45" s="27">
        <f ca="1">SUMIFS(daily!$22:$22,daily!$9:$9,"&gt;="&amp;AX$8,daily!$9:$9,"&lt;="&amp;AX$9)</f>
        <v>316.83960000000002</v>
      </c>
      <c r="AY45" s="27">
        <f ca="1">SUMIFS(daily!$22:$22,daily!$9:$9,"&gt;="&amp;AY$8,daily!$9:$9,"&lt;="&amp;AY$9)</f>
        <v>316.83960000000002</v>
      </c>
      <c r="AZ45" s="27">
        <f ca="1">SUMIFS(daily!$22:$22,daily!$9:$9,"&gt;="&amp;AZ$8,daily!$9:$9,"&lt;="&amp;AZ$9)</f>
        <v>316.83960000000002</v>
      </c>
      <c r="BA45" s="27">
        <f ca="1">SUMIFS(daily!$22:$22,daily!$9:$9,"&gt;="&amp;BA$8,daily!$9:$9,"&lt;="&amp;BA$9)</f>
        <v>337.43417399999998</v>
      </c>
      <c r="BB45" s="27">
        <f ca="1">SUMIFS(daily!$22:$22,daily!$9:$9,"&gt;="&amp;BB$8,daily!$9:$9,"&lt;="&amp;BB$9)</f>
        <v>351.16388999999998</v>
      </c>
      <c r="BC45" s="27">
        <f ca="1">SUMIFS(daily!$22:$22,daily!$9:$9,"&gt;="&amp;BC$8,daily!$9:$9,"&lt;="&amp;BC$9)</f>
        <v>351.16388999999998</v>
      </c>
      <c r="BD45" s="27">
        <f ca="1">SUMIFS(daily!$22:$22,daily!$9:$9,"&gt;="&amp;BD$8,daily!$9:$9,"&lt;="&amp;BD$9)</f>
        <v>351.16388999999998</v>
      </c>
      <c r="BE45" s="27">
        <f ca="1">SUMIFS(daily!$22:$22,daily!$9:$9,"&gt;="&amp;BE$8,daily!$9:$9,"&lt;="&amp;BE$9)</f>
        <v>351.16388999999998</v>
      </c>
      <c r="BF45" s="27">
        <f ca="1">SUMIFS(daily!$22:$22,daily!$9:$9,"&gt;="&amp;BF$8,daily!$9:$9,"&lt;="&amp;BF$9)</f>
        <v>323.07077879999997</v>
      </c>
      <c r="BG45" s="27">
        <f ca="1">SUMIFS(daily!$22:$22,daily!$9:$9,"&gt;="&amp;BG$8,daily!$9:$9,"&lt;="&amp;BG$9)</f>
        <v>323.07077879999997</v>
      </c>
      <c r="BH45" s="27">
        <f ca="1">SUMIFS(daily!$22:$22,daily!$9:$9,"&gt;="&amp;BH$8,daily!$9:$9,"&lt;="&amp;BH$9)</f>
        <v>323.07077879999997</v>
      </c>
      <c r="BI45" s="27">
        <f ca="1">SUMIFS(daily!$22:$22,daily!$9:$9,"&gt;="&amp;BI$8,daily!$9:$9,"&lt;="&amp;BI$9)</f>
        <v>323.07077879999997</v>
      </c>
      <c r="BJ45" s="27">
        <f ca="1">SUMIFS(daily!$22:$22,daily!$9:$9,"&gt;="&amp;BJ$8,daily!$9:$9,"&lt;="&amp;BJ$9)</f>
        <v>332.76290216400002</v>
      </c>
      <c r="BK45" s="27">
        <f ca="1">SUMIFS(daily!$22:$22,daily!$9:$9,"&gt;="&amp;BK$8,daily!$9:$9,"&lt;="&amp;BK$9)</f>
        <v>332.76290216400002</v>
      </c>
      <c r="BL45" s="27">
        <f ca="1">SUMIFS(daily!$22:$22,daily!$9:$9,"&gt;="&amp;BL$8,daily!$9:$9,"&lt;="&amp;BL$9)</f>
        <v>332.76290216400002</v>
      </c>
      <c r="BM45" s="27">
        <f ca="1">SUMIFS(daily!$22:$22,daily!$9:$9,"&gt;="&amp;BM$8,daily!$9:$9,"&lt;="&amp;BM$9)</f>
        <v>332.76290216400002</v>
      </c>
      <c r="BN45" s="27">
        <f ca="1">SUMIFS(daily!$22:$22,daily!$9:$9,"&gt;="&amp;BN$8,daily!$9:$9,"&lt;="&amp;BN$9)</f>
        <v>394.56172685159993</v>
      </c>
      <c r="BO45" s="27">
        <f ca="1">SUMIFS(daily!$22:$22,daily!$9:$9,"&gt;="&amp;BO$8,daily!$9:$9,"&lt;="&amp;BO$9)</f>
        <v>435.7609433099999</v>
      </c>
      <c r="BP45" s="27">
        <f ca="1">SUMIFS(daily!$22:$22,daily!$9:$9,"&gt;="&amp;BP$8,daily!$9:$9,"&lt;="&amp;BP$9)</f>
        <v>435.7609433099999</v>
      </c>
      <c r="BQ45" s="27">
        <f ca="1">SUMIFS(daily!$22:$22,daily!$9:$9,"&gt;="&amp;BQ$8,daily!$9:$9,"&lt;="&amp;BQ$9)</f>
        <v>435.7609433099999</v>
      </c>
      <c r="BR45" s="27">
        <f ca="1">SUMIFS(daily!$22:$22,daily!$9:$9,"&gt;="&amp;BR$8,daily!$9:$9,"&lt;="&amp;BR$9)</f>
        <v>461.90659990859996</v>
      </c>
      <c r="BS45" s="27">
        <f ca="1">SUMIFS(daily!$22:$22,daily!$9:$9,"&gt;="&amp;BS$8,daily!$9:$9,"&lt;="&amp;BS$9)</f>
        <v>566.48922630300012</v>
      </c>
      <c r="BT45" s="27">
        <f ca="1">SUMIFS(daily!$22:$22,daily!$9:$9,"&gt;="&amp;BT$8,daily!$9:$9,"&lt;="&amp;BT$9)</f>
        <v>566.48922630300012</v>
      </c>
      <c r="BU45" s="27">
        <f ca="1">SUMIFS(daily!$22:$22,daily!$9:$9,"&gt;="&amp;BU$8,daily!$9:$9,"&lt;="&amp;BU$9)</f>
        <v>566.48922630300012</v>
      </c>
      <c r="BV45" s="27">
        <f ca="1">SUMIFS(daily!$22:$22,daily!$9:$9,"&gt;="&amp;BV$8,daily!$9:$9,"&lt;="&amp;BV$9)</f>
        <v>566.48922630300012</v>
      </c>
      <c r="BW45" s="27">
        <f ca="1">SUMIFS(daily!$22:$22,daily!$9:$9,"&gt;="&amp;BW$8,daily!$9:$9,"&lt;="&amp;BW$9)</f>
        <v>679.78707156359985</v>
      </c>
      <c r="BX45" s="27">
        <f ca="1">SUMIFS(daily!$22:$22,daily!$9:$9,"&gt;="&amp;BX$8,daily!$9:$9,"&lt;="&amp;BX$9)</f>
        <v>679.78707156359985</v>
      </c>
      <c r="BY45" s="27">
        <f ca="1">SUMIFS(daily!$22:$22,daily!$9:$9,"&gt;="&amp;BY$8,daily!$9:$9,"&lt;="&amp;BY$9)</f>
        <v>679.78707156359985</v>
      </c>
      <c r="BZ45" s="27">
        <f ca="1">SUMIFS(daily!$22:$22,daily!$9:$9,"&gt;="&amp;BZ$8,daily!$9:$9,"&lt;="&amp;BZ$9)</f>
        <v>679.78707156359985</v>
      </c>
      <c r="CA45" s="27">
        <f ca="1">SUMIFS(daily!$22:$22,daily!$9:$9,"&gt;="&amp;CA$8,daily!$9:$9,"&lt;="&amp;CA$9)</f>
        <v>271.91482862543995</v>
      </c>
      <c r="CB45" s="5"/>
      <c r="CC45" s="5"/>
    </row>
    <row r="46" spans="1:81" s="38" customFormat="1" ht="10.199999999999999" x14ac:dyDescent="0.2">
      <c r="A46" s="31"/>
      <c r="B46" s="31"/>
      <c r="C46" s="31"/>
      <c r="D46" s="31"/>
      <c r="E46" s="31"/>
      <c r="F46" s="132"/>
      <c r="G46" s="86" t="str">
        <f>KPI!$F$49</f>
        <v>маркетинговые расходы</v>
      </c>
      <c r="H46" s="86"/>
      <c r="I46" s="86"/>
      <c r="J46" s="86" t="str">
        <f>IF($G46="","",INDEX(KPI!$H$11:$H$121,SUMIFS(KPI!$E$11:$E$121,KPI!$F$11:$F$121,$G46)))</f>
        <v>тыс.руб.</v>
      </c>
      <c r="K46" s="31"/>
      <c r="L46" s="31"/>
      <c r="M46" s="31"/>
      <c r="N46" s="31"/>
      <c r="O46" s="31"/>
      <c r="P46" s="31"/>
      <c r="Q46" s="31"/>
      <c r="R46" s="37">
        <f t="shared" ca="1" si="245"/>
        <v>2317.6663505478004</v>
      </c>
      <c r="S46" s="31"/>
      <c r="T46" s="31"/>
      <c r="U46" s="37">
        <f ca="1">SUMIFS(daily!$166:$166,daily!$9:$9,"&gt;="&amp;U$8,daily!$9:$9,"&lt;="&amp;U$9)</f>
        <v>36</v>
      </c>
      <c r="V46" s="37">
        <f ca="1">SUMIFS(daily!$166:$166,daily!$9:$9,"&gt;="&amp;V$8,daily!$9:$9,"&lt;="&amp;V$9)</f>
        <v>36</v>
      </c>
      <c r="W46" s="37">
        <f ca="1">SUMIFS(daily!$166:$166,daily!$9:$9,"&gt;="&amp;W$8,daily!$9:$9,"&lt;="&amp;W$9)</f>
        <v>7.1999999999999993</v>
      </c>
      <c r="X46" s="37">
        <f ca="1">SUMIFS(daily!$166:$166,daily!$9:$9,"&gt;="&amp;X$8,daily!$9:$9,"&lt;="&amp;X$9)</f>
        <v>7.1999999999999993</v>
      </c>
      <c r="Y46" s="37">
        <f ca="1">SUMIFS(daily!$166:$166,daily!$9:$9,"&gt;="&amp;Y$8,daily!$9:$9,"&lt;="&amp;Y$9)</f>
        <v>7.1999999999999993</v>
      </c>
      <c r="Z46" s="37">
        <f ca="1">SUMIFS(daily!$166:$166,daily!$9:$9,"&gt;="&amp;Z$8,daily!$9:$9,"&lt;="&amp;Z$9)</f>
        <v>7.1999999999999993</v>
      </c>
      <c r="AA46" s="37">
        <f ca="1">SUMIFS(daily!$166:$166,daily!$9:$9,"&gt;="&amp;AA$8,daily!$9:$9,"&lt;="&amp;AA$9)</f>
        <v>7.1999999999999993</v>
      </c>
      <c r="AB46" s="37">
        <f ca="1">SUMIFS(daily!$166:$166,daily!$9:$9,"&gt;="&amp;AB$8,daily!$9:$9,"&lt;="&amp;AB$9)</f>
        <v>0</v>
      </c>
      <c r="AC46" s="37">
        <f ca="1">SUMIFS(daily!$166:$166,daily!$9:$9,"&gt;="&amp;AC$8,daily!$9:$9,"&lt;="&amp;AC$9)</f>
        <v>0</v>
      </c>
      <c r="AD46" s="37">
        <f ca="1">SUMIFS(daily!$166:$166,daily!$9:$9,"&gt;="&amp;AD$8,daily!$9:$9,"&lt;="&amp;AD$9)</f>
        <v>36</v>
      </c>
      <c r="AE46" s="37">
        <f ca="1">SUMIFS(daily!$166:$166,daily!$9:$9,"&gt;="&amp;AE$8,daily!$9:$9,"&lt;="&amp;AE$9)</f>
        <v>39.599999999999994</v>
      </c>
      <c r="AF46" s="37">
        <f ca="1">SUMIFS(daily!$166:$166,daily!$9:$9,"&gt;="&amp;AF$8,daily!$9:$9,"&lt;="&amp;AF$9)</f>
        <v>45</v>
      </c>
      <c r="AG46" s="37">
        <f ca="1">SUMIFS(daily!$166:$166,daily!$9:$9,"&gt;="&amp;AG$8,daily!$9:$9,"&lt;="&amp;AG$9)</f>
        <v>45</v>
      </c>
      <c r="AH46" s="37">
        <f ca="1">SUMIFS(daily!$166:$166,daily!$9:$9,"&gt;="&amp;AH$8,daily!$9:$9,"&lt;="&amp;AH$9)</f>
        <v>45</v>
      </c>
      <c r="AI46" s="37">
        <f ca="1">SUMIFS(daily!$166:$166,daily!$9:$9,"&gt;="&amp;AI$8,daily!$9:$9,"&lt;="&amp;AI$9)</f>
        <v>45</v>
      </c>
      <c r="AJ46" s="37">
        <f ca="1">SUMIFS(daily!$166:$166,daily!$9:$9,"&gt;="&amp;AJ$8,daily!$9:$9,"&lt;="&amp;AJ$9)</f>
        <v>30</v>
      </c>
      <c r="AK46" s="37">
        <f ca="1">SUMIFS(daily!$166:$166,daily!$9:$9,"&gt;="&amp;AK$8,daily!$9:$9,"&lt;="&amp;AK$9)</f>
        <v>30</v>
      </c>
      <c r="AL46" s="37">
        <f ca="1">SUMIFS(daily!$166:$166,daily!$9:$9,"&gt;="&amp;AL$8,daily!$9:$9,"&lt;="&amp;AL$9)</f>
        <v>30</v>
      </c>
      <c r="AM46" s="37">
        <f ca="1">SUMIFS(daily!$166:$166,daily!$9:$9,"&gt;="&amp;AM$8,daily!$9:$9,"&lt;="&amp;AM$9)</f>
        <v>30</v>
      </c>
      <c r="AN46" s="37">
        <f ca="1">SUMIFS(daily!$166:$166,daily!$9:$9,"&gt;="&amp;AN$8,daily!$9:$9,"&lt;="&amp;AN$9)</f>
        <v>29.759999999999998</v>
      </c>
      <c r="AO46" s="37">
        <f ca="1">SUMIFS(daily!$166:$166,daily!$9:$9,"&gt;="&amp;AO$8,daily!$9:$9,"&lt;="&amp;AO$9)</f>
        <v>29.699999999999996</v>
      </c>
      <c r="AP46" s="37">
        <f ca="1">SUMIFS(daily!$166:$166,daily!$9:$9,"&gt;="&amp;AP$8,daily!$9:$9,"&lt;="&amp;AP$9)</f>
        <v>29.699999999999996</v>
      </c>
      <c r="AQ46" s="37">
        <f ca="1">SUMIFS(daily!$166:$166,daily!$9:$9,"&gt;="&amp;AQ$8,daily!$9:$9,"&lt;="&amp;AQ$9)</f>
        <v>29.699999999999996</v>
      </c>
      <c r="AR46" s="37">
        <f ca="1">SUMIFS(daily!$166:$166,daily!$9:$9,"&gt;="&amp;AR$8,daily!$9:$9,"&lt;="&amp;AR$9)</f>
        <v>30.887999999999998</v>
      </c>
      <c r="AS46" s="37">
        <f ca="1">SUMIFS(daily!$166:$166,daily!$9:$9,"&gt;="&amp;AS$8,daily!$9:$9,"&lt;="&amp;AS$9)</f>
        <v>35.639999999999993</v>
      </c>
      <c r="AT46" s="37">
        <f ca="1">SUMIFS(daily!$166:$166,daily!$9:$9,"&gt;="&amp;AT$8,daily!$9:$9,"&lt;="&amp;AT$9)</f>
        <v>35.639999999999993</v>
      </c>
      <c r="AU46" s="37">
        <f ca="1">SUMIFS(daily!$166:$166,daily!$9:$9,"&gt;="&amp;AU$8,daily!$9:$9,"&lt;="&amp;AU$9)</f>
        <v>35.639999999999993</v>
      </c>
      <c r="AV46" s="37">
        <f ca="1">SUMIFS(daily!$166:$166,daily!$9:$9,"&gt;="&amp;AV$8,daily!$9:$9,"&lt;="&amp;AV$9)</f>
        <v>35.639999999999993</v>
      </c>
      <c r="AW46" s="37">
        <f ca="1">SUMIFS(daily!$166:$166,daily!$9:$9,"&gt;="&amp;AW$8,daily!$9:$9,"&lt;="&amp;AW$9)</f>
        <v>37.421999999999997</v>
      </c>
      <c r="AX46" s="37">
        <f ca="1">SUMIFS(daily!$166:$166,daily!$9:$9,"&gt;="&amp;AX$8,daily!$9:$9,"&lt;="&amp;AX$9)</f>
        <v>37.421999999999997</v>
      </c>
      <c r="AY46" s="37">
        <f ca="1">SUMIFS(daily!$166:$166,daily!$9:$9,"&gt;="&amp;AY$8,daily!$9:$9,"&lt;="&amp;AY$9)</f>
        <v>37.421999999999997</v>
      </c>
      <c r="AZ46" s="37">
        <f ca="1">SUMIFS(daily!$166:$166,daily!$9:$9,"&gt;="&amp;AZ$8,daily!$9:$9,"&lt;="&amp;AZ$9)</f>
        <v>37.421999999999997</v>
      </c>
      <c r="BA46" s="37">
        <f ca="1">SUMIFS(daily!$166:$166,daily!$9:$9,"&gt;="&amp;BA$8,daily!$9:$9,"&lt;="&amp;BA$9)</f>
        <v>39.854429999999994</v>
      </c>
      <c r="BB46" s="37">
        <f ca="1">SUMIFS(daily!$166:$166,daily!$9:$9,"&gt;="&amp;BB$8,daily!$9:$9,"&lt;="&amp;BB$9)</f>
        <v>41.476049999999987</v>
      </c>
      <c r="BC46" s="37">
        <f ca="1">SUMIFS(daily!$166:$166,daily!$9:$9,"&gt;="&amp;BC$8,daily!$9:$9,"&lt;="&amp;BC$9)</f>
        <v>41.476049999999987</v>
      </c>
      <c r="BD46" s="37">
        <f ca="1">SUMIFS(daily!$166:$166,daily!$9:$9,"&gt;="&amp;BD$8,daily!$9:$9,"&lt;="&amp;BD$9)</f>
        <v>41.476049999999987</v>
      </c>
      <c r="BE46" s="37">
        <f ca="1">SUMIFS(daily!$166:$166,daily!$9:$9,"&gt;="&amp;BE$8,daily!$9:$9,"&lt;="&amp;BE$9)</f>
        <v>41.476049999999987</v>
      </c>
      <c r="BF46" s="37">
        <f ca="1">SUMIFS(daily!$166:$166,daily!$9:$9,"&gt;="&amp;BF$8,daily!$9:$9,"&lt;="&amp;BF$9)</f>
        <v>38.157965999999995</v>
      </c>
      <c r="BG46" s="37">
        <f ca="1">SUMIFS(daily!$166:$166,daily!$9:$9,"&gt;="&amp;BG$8,daily!$9:$9,"&lt;="&amp;BG$9)</f>
        <v>38.157965999999995</v>
      </c>
      <c r="BH46" s="37">
        <f ca="1">SUMIFS(daily!$166:$166,daily!$9:$9,"&gt;="&amp;BH$8,daily!$9:$9,"&lt;="&amp;BH$9)</f>
        <v>38.157965999999995</v>
      </c>
      <c r="BI46" s="37">
        <f ca="1">SUMIFS(daily!$166:$166,daily!$9:$9,"&gt;="&amp;BI$8,daily!$9:$9,"&lt;="&amp;BI$9)</f>
        <v>38.157965999999995</v>
      </c>
      <c r="BJ46" s="37">
        <f ca="1">SUMIFS(daily!$166:$166,daily!$9:$9,"&gt;="&amp;BJ$8,daily!$9:$9,"&lt;="&amp;BJ$9)</f>
        <v>39.302704979999987</v>
      </c>
      <c r="BK46" s="37">
        <f ca="1">SUMIFS(daily!$166:$166,daily!$9:$9,"&gt;="&amp;BK$8,daily!$9:$9,"&lt;="&amp;BK$9)</f>
        <v>39.302704979999987</v>
      </c>
      <c r="BL46" s="37">
        <f ca="1">SUMIFS(daily!$166:$166,daily!$9:$9,"&gt;="&amp;BL$8,daily!$9:$9,"&lt;="&amp;BL$9)</f>
        <v>39.302704979999987</v>
      </c>
      <c r="BM46" s="37">
        <f ca="1">SUMIFS(daily!$166:$166,daily!$9:$9,"&gt;="&amp;BM$8,daily!$9:$9,"&lt;="&amp;BM$9)</f>
        <v>39.302704979999987</v>
      </c>
      <c r="BN46" s="37">
        <f ca="1">SUMIFS(daily!$166:$166,daily!$9:$9,"&gt;="&amp;BN$8,daily!$9:$9,"&lt;="&amp;BN$9)</f>
        <v>46.601778761999995</v>
      </c>
      <c r="BO46" s="37">
        <f ca="1">SUMIFS(daily!$166:$166,daily!$9:$9,"&gt;="&amp;BO$8,daily!$9:$9,"&lt;="&amp;BO$9)</f>
        <v>51.467827949999993</v>
      </c>
      <c r="BP46" s="37">
        <f ca="1">SUMIFS(daily!$166:$166,daily!$9:$9,"&gt;="&amp;BP$8,daily!$9:$9,"&lt;="&amp;BP$9)</f>
        <v>51.467827949999993</v>
      </c>
      <c r="BQ46" s="37">
        <f ca="1">SUMIFS(daily!$166:$166,daily!$9:$9,"&gt;="&amp;BQ$8,daily!$9:$9,"&lt;="&amp;BQ$9)</f>
        <v>51.467827949999993</v>
      </c>
      <c r="BR46" s="37">
        <f ca="1">SUMIFS(daily!$166:$166,daily!$9:$9,"&gt;="&amp;BR$8,daily!$9:$9,"&lt;="&amp;BR$9)</f>
        <v>54.555897626999993</v>
      </c>
      <c r="BS46" s="37">
        <f ca="1">SUMIFS(daily!$166:$166,daily!$9:$9,"&gt;="&amp;BS$8,daily!$9:$9,"&lt;="&amp;BS$9)</f>
        <v>66.908176335000007</v>
      </c>
      <c r="BT46" s="37">
        <f ca="1">SUMIFS(daily!$166:$166,daily!$9:$9,"&gt;="&amp;BT$8,daily!$9:$9,"&lt;="&amp;BT$9)</f>
        <v>66.908176335000007</v>
      </c>
      <c r="BU46" s="37">
        <f ca="1">SUMIFS(daily!$166:$166,daily!$9:$9,"&gt;="&amp;BU$8,daily!$9:$9,"&lt;="&amp;BU$9)</f>
        <v>66.908176335000007</v>
      </c>
      <c r="BV46" s="37">
        <f ca="1">SUMIFS(daily!$166:$166,daily!$9:$9,"&gt;="&amp;BV$8,daily!$9:$9,"&lt;="&amp;BV$9)</f>
        <v>66.908176335000007</v>
      </c>
      <c r="BW46" s="37">
        <f ca="1">SUMIFS(daily!$166:$166,daily!$9:$9,"&gt;="&amp;BW$8,daily!$9:$9,"&lt;="&amp;BW$9)</f>
        <v>80.289811601999986</v>
      </c>
      <c r="BX46" s="37">
        <f ca="1">SUMIFS(daily!$166:$166,daily!$9:$9,"&gt;="&amp;BX$8,daily!$9:$9,"&lt;="&amp;BX$9)</f>
        <v>80.289811601999986</v>
      </c>
      <c r="BY46" s="37">
        <f ca="1">SUMIFS(daily!$166:$166,daily!$9:$9,"&gt;="&amp;BY$8,daily!$9:$9,"&lt;="&amp;BY$9)</f>
        <v>80.289811601999986</v>
      </c>
      <c r="BZ46" s="37">
        <f ca="1">SUMIFS(daily!$166:$166,daily!$9:$9,"&gt;="&amp;BZ$8,daily!$9:$9,"&lt;="&amp;BZ$9)</f>
        <v>80.289811601999986</v>
      </c>
      <c r="CA46" s="37">
        <f ca="1">SUMIFS(daily!$166:$166,daily!$9:$9,"&gt;="&amp;CA$8,daily!$9:$9,"&lt;="&amp;CA$9)</f>
        <v>32.115924640799996</v>
      </c>
      <c r="CB46" s="31"/>
      <c r="CC46" s="31"/>
    </row>
    <row r="47" spans="1:81" s="38" customFormat="1" ht="10.199999999999999" x14ac:dyDescent="0.2">
      <c r="A47" s="31"/>
      <c r="B47" s="31"/>
      <c r="C47" s="31"/>
      <c r="D47" s="31"/>
      <c r="E47" s="31"/>
      <c r="F47" s="132"/>
      <c r="G47" s="86" t="str">
        <f>KPI!$F$54</f>
        <v>расходы логистики</v>
      </c>
      <c r="H47" s="86"/>
      <c r="I47" s="86"/>
      <c r="J47" s="86" t="str">
        <f>IF($G47="","",INDEX(KPI!$H$11:$H$121,SUMIFS(KPI!$E$11:$E$121,KPI!$F$11:$F$121,$G47)))</f>
        <v>тыс.руб.</v>
      </c>
      <c r="K47" s="31"/>
      <c r="L47" s="31"/>
      <c r="M47" s="31"/>
      <c r="N47" s="31"/>
      <c r="O47" s="31"/>
      <c r="P47" s="31"/>
      <c r="Q47" s="31"/>
      <c r="R47" s="37">
        <f t="shared" ca="1" si="245"/>
        <v>772.55545018259966</v>
      </c>
      <c r="S47" s="31"/>
      <c r="T47" s="31"/>
      <c r="U47" s="37">
        <f ca="1">SUMIFS(daily!$172:$172,daily!$9:$9,"&gt;="&amp;U$8,daily!$9:$9,"&lt;="&amp;U$9)</f>
        <v>12</v>
      </c>
      <c r="V47" s="37">
        <f ca="1">SUMIFS(daily!$172:$172,daily!$9:$9,"&gt;="&amp;V$8,daily!$9:$9,"&lt;="&amp;V$9)</f>
        <v>12</v>
      </c>
      <c r="W47" s="37">
        <f ca="1">SUMIFS(daily!$172:$172,daily!$9:$9,"&gt;="&amp;W$8,daily!$9:$9,"&lt;="&amp;W$9)</f>
        <v>2.4</v>
      </c>
      <c r="X47" s="37">
        <f ca="1">SUMIFS(daily!$172:$172,daily!$9:$9,"&gt;="&amp;X$8,daily!$9:$9,"&lt;="&amp;X$9)</f>
        <v>2.4</v>
      </c>
      <c r="Y47" s="37">
        <f ca="1">SUMIFS(daily!$172:$172,daily!$9:$9,"&gt;="&amp;Y$8,daily!$9:$9,"&lt;="&amp;Y$9)</f>
        <v>2.4</v>
      </c>
      <c r="Z47" s="37">
        <f ca="1">SUMIFS(daily!$172:$172,daily!$9:$9,"&gt;="&amp;Z$8,daily!$9:$9,"&lt;="&amp;Z$9)</f>
        <v>2.4</v>
      </c>
      <c r="AA47" s="37">
        <f ca="1">SUMIFS(daily!$172:$172,daily!$9:$9,"&gt;="&amp;AA$8,daily!$9:$9,"&lt;="&amp;AA$9)</f>
        <v>2.4</v>
      </c>
      <c r="AB47" s="37">
        <f ca="1">SUMIFS(daily!$172:$172,daily!$9:$9,"&gt;="&amp;AB$8,daily!$9:$9,"&lt;="&amp;AB$9)</f>
        <v>0</v>
      </c>
      <c r="AC47" s="37">
        <f ca="1">SUMIFS(daily!$172:$172,daily!$9:$9,"&gt;="&amp;AC$8,daily!$9:$9,"&lt;="&amp;AC$9)</f>
        <v>0</v>
      </c>
      <c r="AD47" s="37">
        <f ca="1">SUMIFS(daily!$172:$172,daily!$9:$9,"&gt;="&amp;AD$8,daily!$9:$9,"&lt;="&amp;AD$9)</f>
        <v>12</v>
      </c>
      <c r="AE47" s="37">
        <f ca="1">SUMIFS(daily!$172:$172,daily!$9:$9,"&gt;="&amp;AE$8,daily!$9:$9,"&lt;="&amp;AE$9)</f>
        <v>13.2</v>
      </c>
      <c r="AF47" s="37">
        <f ca="1">SUMIFS(daily!$172:$172,daily!$9:$9,"&gt;="&amp;AF$8,daily!$9:$9,"&lt;="&amp;AF$9)</f>
        <v>15</v>
      </c>
      <c r="AG47" s="37">
        <f ca="1">SUMIFS(daily!$172:$172,daily!$9:$9,"&gt;="&amp;AG$8,daily!$9:$9,"&lt;="&amp;AG$9)</f>
        <v>15</v>
      </c>
      <c r="AH47" s="37">
        <f ca="1">SUMIFS(daily!$172:$172,daily!$9:$9,"&gt;="&amp;AH$8,daily!$9:$9,"&lt;="&amp;AH$9)</f>
        <v>15</v>
      </c>
      <c r="AI47" s="37">
        <f ca="1">SUMIFS(daily!$172:$172,daily!$9:$9,"&gt;="&amp;AI$8,daily!$9:$9,"&lt;="&amp;AI$9)</f>
        <v>15</v>
      </c>
      <c r="AJ47" s="37">
        <f ca="1">SUMIFS(daily!$172:$172,daily!$9:$9,"&gt;="&amp;AJ$8,daily!$9:$9,"&lt;="&amp;AJ$9)</f>
        <v>10</v>
      </c>
      <c r="AK47" s="37">
        <f ca="1">SUMIFS(daily!$172:$172,daily!$9:$9,"&gt;="&amp;AK$8,daily!$9:$9,"&lt;="&amp;AK$9)</f>
        <v>10</v>
      </c>
      <c r="AL47" s="37">
        <f ca="1">SUMIFS(daily!$172:$172,daily!$9:$9,"&gt;="&amp;AL$8,daily!$9:$9,"&lt;="&amp;AL$9)</f>
        <v>10</v>
      </c>
      <c r="AM47" s="37">
        <f ca="1">SUMIFS(daily!$172:$172,daily!$9:$9,"&gt;="&amp;AM$8,daily!$9:$9,"&lt;="&amp;AM$9)</f>
        <v>10</v>
      </c>
      <c r="AN47" s="37">
        <f ca="1">SUMIFS(daily!$172:$172,daily!$9:$9,"&gt;="&amp;AN$8,daily!$9:$9,"&lt;="&amp;AN$9)</f>
        <v>9.92</v>
      </c>
      <c r="AO47" s="37">
        <f ca="1">SUMIFS(daily!$172:$172,daily!$9:$9,"&gt;="&amp;AO$8,daily!$9:$9,"&lt;="&amp;AO$9)</f>
        <v>9.9</v>
      </c>
      <c r="AP47" s="37">
        <f ca="1">SUMIFS(daily!$172:$172,daily!$9:$9,"&gt;="&amp;AP$8,daily!$9:$9,"&lt;="&amp;AP$9)</f>
        <v>9.9</v>
      </c>
      <c r="AQ47" s="37">
        <f ca="1">SUMIFS(daily!$172:$172,daily!$9:$9,"&gt;="&amp;AQ$8,daily!$9:$9,"&lt;="&amp;AQ$9)</f>
        <v>9.9</v>
      </c>
      <c r="AR47" s="37">
        <f ca="1">SUMIFS(daily!$172:$172,daily!$9:$9,"&gt;="&amp;AR$8,daily!$9:$9,"&lt;="&amp;AR$9)</f>
        <v>10.295999999999999</v>
      </c>
      <c r="AS47" s="37">
        <f ca="1">SUMIFS(daily!$172:$172,daily!$9:$9,"&gt;="&amp;AS$8,daily!$9:$9,"&lt;="&amp;AS$9)</f>
        <v>11.879999999999999</v>
      </c>
      <c r="AT47" s="37">
        <f ca="1">SUMIFS(daily!$172:$172,daily!$9:$9,"&gt;="&amp;AT$8,daily!$9:$9,"&lt;="&amp;AT$9)</f>
        <v>11.879999999999999</v>
      </c>
      <c r="AU47" s="37">
        <f ca="1">SUMIFS(daily!$172:$172,daily!$9:$9,"&gt;="&amp;AU$8,daily!$9:$9,"&lt;="&amp;AU$9)</f>
        <v>11.879999999999999</v>
      </c>
      <c r="AV47" s="37">
        <f ca="1">SUMIFS(daily!$172:$172,daily!$9:$9,"&gt;="&amp;AV$8,daily!$9:$9,"&lt;="&amp;AV$9)</f>
        <v>11.879999999999999</v>
      </c>
      <c r="AW47" s="37">
        <f ca="1">SUMIFS(daily!$172:$172,daily!$9:$9,"&gt;="&amp;AW$8,daily!$9:$9,"&lt;="&amp;AW$9)</f>
        <v>12.474</v>
      </c>
      <c r="AX47" s="37">
        <f ca="1">SUMIFS(daily!$172:$172,daily!$9:$9,"&gt;="&amp;AX$8,daily!$9:$9,"&lt;="&amp;AX$9)</f>
        <v>12.474</v>
      </c>
      <c r="AY47" s="37">
        <f ca="1">SUMIFS(daily!$172:$172,daily!$9:$9,"&gt;="&amp;AY$8,daily!$9:$9,"&lt;="&amp;AY$9)</f>
        <v>12.474</v>
      </c>
      <c r="AZ47" s="37">
        <f ca="1">SUMIFS(daily!$172:$172,daily!$9:$9,"&gt;="&amp;AZ$8,daily!$9:$9,"&lt;="&amp;AZ$9)</f>
        <v>12.474</v>
      </c>
      <c r="BA47" s="37">
        <f ca="1">SUMIFS(daily!$172:$172,daily!$9:$9,"&gt;="&amp;BA$8,daily!$9:$9,"&lt;="&amp;BA$9)</f>
        <v>13.284809999999998</v>
      </c>
      <c r="BB47" s="37">
        <f ca="1">SUMIFS(daily!$172:$172,daily!$9:$9,"&gt;="&amp;BB$8,daily!$9:$9,"&lt;="&amp;BB$9)</f>
        <v>13.825349999999998</v>
      </c>
      <c r="BC47" s="37">
        <f ca="1">SUMIFS(daily!$172:$172,daily!$9:$9,"&gt;="&amp;BC$8,daily!$9:$9,"&lt;="&amp;BC$9)</f>
        <v>13.825349999999998</v>
      </c>
      <c r="BD47" s="37">
        <f ca="1">SUMIFS(daily!$172:$172,daily!$9:$9,"&gt;="&amp;BD$8,daily!$9:$9,"&lt;="&amp;BD$9)</f>
        <v>13.825349999999998</v>
      </c>
      <c r="BE47" s="37">
        <f ca="1">SUMIFS(daily!$172:$172,daily!$9:$9,"&gt;="&amp;BE$8,daily!$9:$9,"&lt;="&amp;BE$9)</f>
        <v>13.825349999999998</v>
      </c>
      <c r="BF47" s="37">
        <f ca="1">SUMIFS(daily!$172:$172,daily!$9:$9,"&gt;="&amp;BF$8,daily!$9:$9,"&lt;="&amp;BF$9)</f>
        <v>12.719322</v>
      </c>
      <c r="BG47" s="37">
        <f ca="1">SUMIFS(daily!$172:$172,daily!$9:$9,"&gt;="&amp;BG$8,daily!$9:$9,"&lt;="&amp;BG$9)</f>
        <v>12.719322</v>
      </c>
      <c r="BH47" s="37">
        <f ca="1">SUMIFS(daily!$172:$172,daily!$9:$9,"&gt;="&amp;BH$8,daily!$9:$9,"&lt;="&amp;BH$9)</f>
        <v>12.719322</v>
      </c>
      <c r="BI47" s="37">
        <f ca="1">SUMIFS(daily!$172:$172,daily!$9:$9,"&gt;="&amp;BI$8,daily!$9:$9,"&lt;="&amp;BI$9)</f>
        <v>12.719322</v>
      </c>
      <c r="BJ47" s="37">
        <f ca="1">SUMIFS(daily!$172:$172,daily!$9:$9,"&gt;="&amp;BJ$8,daily!$9:$9,"&lt;="&amp;BJ$9)</f>
        <v>13.100901659999998</v>
      </c>
      <c r="BK47" s="37">
        <f ca="1">SUMIFS(daily!$172:$172,daily!$9:$9,"&gt;="&amp;BK$8,daily!$9:$9,"&lt;="&amp;BK$9)</f>
        <v>13.100901659999998</v>
      </c>
      <c r="BL47" s="37">
        <f ca="1">SUMIFS(daily!$172:$172,daily!$9:$9,"&gt;="&amp;BL$8,daily!$9:$9,"&lt;="&amp;BL$9)</f>
        <v>13.100901659999998</v>
      </c>
      <c r="BM47" s="37">
        <f ca="1">SUMIFS(daily!$172:$172,daily!$9:$9,"&gt;="&amp;BM$8,daily!$9:$9,"&lt;="&amp;BM$9)</f>
        <v>13.100901659999998</v>
      </c>
      <c r="BN47" s="37">
        <f ca="1">SUMIFS(daily!$172:$172,daily!$9:$9,"&gt;="&amp;BN$8,daily!$9:$9,"&lt;="&amp;BN$9)</f>
        <v>15.533926253999999</v>
      </c>
      <c r="BO47" s="37">
        <f ca="1">SUMIFS(daily!$172:$172,daily!$9:$9,"&gt;="&amp;BO$8,daily!$9:$9,"&lt;="&amp;BO$9)</f>
        <v>17.155942649999997</v>
      </c>
      <c r="BP47" s="37">
        <f ca="1">SUMIFS(daily!$172:$172,daily!$9:$9,"&gt;="&amp;BP$8,daily!$9:$9,"&lt;="&amp;BP$9)</f>
        <v>17.155942649999997</v>
      </c>
      <c r="BQ47" s="37">
        <f ca="1">SUMIFS(daily!$172:$172,daily!$9:$9,"&gt;="&amp;BQ$8,daily!$9:$9,"&lt;="&amp;BQ$9)</f>
        <v>17.155942649999997</v>
      </c>
      <c r="BR47" s="37">
        <f ca="1">SUMIFS(daily!$172:$172,daily!$9:$9,"&gt;="&amp;BR$8,daily!$9:$9,"&lt;="&amp;BR$9)</f>
        <v>18.185299209</v>
      </c>
      <c r="BS47" s="37">
        <f ca="1">SUMIFS(daily!$172:$172,daily!$9:$9,"&gt;="&amp;BS$8,daily!$9:$9,"&lt;="&amp;BS$9)</f>
        <v>22.302725445</v>
      </c>
      <c r="BT47" s="37">
        <f ca="1">SUMIFS(daily!$172:$172,daily!$9:$9,"&gt;="&amp;BT$8,daily!$9:$9,"&lt;="&amp;BT$9)</f>
        <v>22.302725445</v>
      </c>
      <c r="BU47" s="37">
        <f ca="1">SUMIFS(daily!$172:$172,daily!$9:$9,"&gt;="&amp;BU$8,daily!$9:$9,"&lt;="&amp;BU$9)</f>
        <v>22.302725445</v>
      </c>
      <c r="BV47" s="37">
        <f ca="1">SUMIFS(daily!$172:$172,daily!$9:$9,"&gt;="&amp;BV$8,daily!$9:$9,"&lt;="&amp;BV$9)</f>
        <v>22.302725445</v>
      </c>
      <c r="BW47" s="37">
        <f ca="1">SUMIFS(daily!$172:$172,daily!$9:$9,"&gt;="&amp;BW$8,daily!$9:$9,"&lt;="&amp;BW$9)</f>
        <v>26.763270533999997</v>
      </c>
      <c r="BX47" s="37">
        <f ca="1">SUMIFS(daily!$172:$172,daily!$9:$9,"&gt;="&amp;BX$8,daily!$9:$9,"&lt;="&amp;BX$9)</f>
        <v>26.763270533999997</v>
      </c>
      <c r="BY47" s="37">
        <f ca="1">SUMIFS(daily!$172:$172,daily!$9:$9,"&gt;="&amp;BY$8,daily!$9:$9,"&lt;="&amp;BY$9)</f>
        <v>26.763270533999997</v>
      </c>
      <c r="BZ47" s="37">
        <f ca="1">SUMIFS(daily!$172:$172,daily!$9:$9,"&gt;="&amp;BZ$8,daily!$9:$9,"&lt;="&amp;BZ$9)</f>
        <v>26.763270533999997</v>
      </c>
      <c r="CA47" s="37">
        <f ca="1">SUMIFS(daily!$172:$172,daily!$9:$9,"&gt;="&amp;CA$8,daily!$9:$9,"&lt;="&amp;CA$9)</f>
        <v>10.705308213599999</v>
      </c>
      <c r="CB47" s="31"/>
      <c r="CC47" s="31"/>
    </row>
    <row r="48" spans="1:81" s="38" customFormat="1" ht="10.199999999999999" x14ac:dyDescent="0.2">
      <c r="A48" s="31"/>
      <c r="B48" s="31"/>
      <c r="C48" s="31"/>
      <c r="D48" s="31"/>
      <c r="E48" s="31"/>
      <c r="F48" s="132"/>
      <c r="G48" s="86" t="str">
        <f>KPI!$F$59</f>
        <v>прочие переменные расходы</v>
      </c>
      <c r="H48" s="86"/>
      <c r="I48" s="86"/>
      <c r="J48" s="86" t="str">
        <f>IF($G48="","",INDEX(KPI!$H$11:$H$121,SUMIFS(KPI!$E$11:$E$121,KPI!$F$11:$F$121,$G48)))</f>
        <v>тыс.руб.</v>
      </c>
      <c r="K48" s="31"/>
      <c r="L48" s="31"/>
      <c r="M48" s="31"/>
      <c r="N48" s="31"/>
      <c r="O48" s="31"/>
      <c r="P48" s="31"/>
      <c r="Q48" s="31"/>
      <c r="R48" s="37">
        <f t="shared" ca="1" si="245"/>
        <v>386.27772509129983</v>
      </c>
      <c r="S48" s="31"/>
      <c r="T48" s="31"/>
      <c r="U48" s="37">
        <f ca="1">SUMIFS(daily!$178:$178,daily!$9:$9,"&gt;="&amp;U$8,daily!$9:$9,"&lt;="&amp;U$9)</f>
        <v>6</v>
      </c>
      <c r="V48" s="37">
        <f ca="1">SUMIFS(daily!$178:$178,daily!$9:$9,"&gt;="&amp;V$8,daily!$9:$9,"&lt;="&amp;V$9)</f>
        <v>6</v>
      </c>
      <c r="W48" s="37">
        <f ca="1">SUMIFS(daily!$178:$178,daily!$9:$9,"&gt;="&amp;W$8,daily!$9:$9,"&lt;="&amp;W$9)</f>
        <v>1.2</v>
      </c>
      <c r="X48" s="37">
        <f ca="1">SUMIFS(daily!$178:$178,daily!$9:$9,"&gt;="&amp;X$8,daily!$9:$9,"&lt;="&amp;X$9)</f>
        <v>1.2</v>
      </c>
      <c r="Y48" s="37">
        <f ca="1">SUMIFS(daily!$178:$178,daily!$9:$9,"&gt;="&amp;Y$8,daily!$9:$9,"&lt;="&amp;Y$9)</f>
        <v>1.2</v>
      </c>
      <c r="Z48" s="37">
        <f ca="1">SUMIFS(daily!$178:$178,daily!$9:$9,"&gt;="&amp;Z$8,daily!$9:$9,"&lt;="&amp;Z$9)</f>
        <v>1.2</v>
      </c>
      <c r="AA48" s="37">
        <f ca="1">SUMIFS(daily!$178:$178,daily!$9:$9,"&gt;="&amp;AA$8,daily!$9:$9,"&lt;="&amp;AA$9)</f>
        <v>1.2</v>
      </c>
      <c r="AB48" s="37">
        <f ca="1">SUMIFS(daily!$178:$178,daily!$9:$9,"&gt;="&amp;AB$8,daily!$9:$9,"&lt;="&amp;AB$9)</f>
        <v>0</v>
      </c>
      <c r="AC48" s="37">
        <f ca="1">SUMIFS(daily!$178:$178,daily!$9:$9,"&gt;="&amp;AC$8,daily!$9:$9,"&lt;="&amp;AC$9)</f>
        <v>0</v>
      </c>
      <c r="AD48" s="37">
        <f ca="1">SUMIFS(daily!$178:$178,daily!$9:$9,"&gt;="&amp;AD$8,daily!$9:$9,"&lt;="&amp;AD$9)</f>
        <v>6</v>
      </c>
      <c r="AE48" s="37">
        <f ca="1">SUMIFS(daily!$178:$178,daily!$9:$9,"&gt;="&amp;AE$8,daily!$9:$9,"&lt;="&amp;AE$9)</f>
        <v>6.6</v>
      </c>
      <c r="AF48" s="37">
        <f ca="1">SUMIFS(daily!$178:$178,daily!$9:$9,"&gt;="&amp;AF$8,daily!$9:$9,"&lt;="&amp;AF$9)</f>
        <v>7.5</v>
      </c>
      <c r="AG48" s="37">
        <f ca="1">SUMIFS(daily!$178:$178,daily!$9:$9,"&gt;="&amp;AG$8,daily!$9:$9,"&lt;="&amp;AG$9)</f>
        <v>7.5</v>
      </c>
      <c r="AH48" s="37">
        <f ca="1">SUMIFS(daily!$178:$178,daily!$9:$9,"&gt;="&amp;AH$8,daily!$9:$9,"&lt;="&amp;AH$9)</f>
        <v>7.5</v>
      </c>
      <c r="AI48" s="37">
        <f ca="1">SUMIFS(daily!$178:$178,daily!$9:$9,"&gt;="&amp;AI$8,daily!$9:$9,"&lt;="&amp;AI$9)</f>
        <v>7.5</v>
      </c>
      <c r="AJ48" s="37">
        <f ca="1">SUMIFS(daily!$178:$178,daily!$9:$9,"&gt;="&amp;AJ$8,daily!$9:$9,"&lt;="&amp;AJ$9)</f>
        <v>5</v>
      </c>
      <c r="AK48" s="37">
        <f ca="1">SUMIFS(daily!$178:$178,daily!$9:$9,"&gt;="&amp;AK$8,daily!$9:$9,"&lt;="&amp;AK$9)</f>
        <v>5</v>
      </c>
      <c r="AL48" s="37">
        <f ca="1">SUMIFS(daily!$178:$178,daily!$9:$9,"&gt;="&amp;AL$8,daily!$9:$9,"&lt;="&amp;AL$9)</f>
        <v>5</v>
      </c>
      <c r="AM48" s="37">
        <f ca="1">SUMIFS(daily!$178:$178,daily!$9:$9,"&gt;="&amp;AM$8,daily!$9:$9,"&lt;="&amp;AM$9)</f>
        <v>5</v>
      </c>
      <c r="AN48" s="37">
        <f ca="1">SUMIFS(daily!$178:$178,daily!$9:$9,"&gt;="&amp;AN$8,daily!$9:$9,"&lt;="&amp;AN$9)</f>
        <v>4.96</v>
      </c>
      <c r="AO48" s="37">
        <f ca="1">SUMIFS(daily!$178:$178,daily!$9:$9,"&gt;="&amp;AO$8,daily!$9:$9,"&lt;="&amp;AO$9)</f>
        <v>4.95</v>
      </c>
      <c r="AP48" s="37">
        <f ca="1">SUMIFS(daily!$178:$178,daily!$9:$9,"&gt;="&amp;AP$8,daily!$9:$9,"&lt;="&amp;AP$9)</f>
        <v>4.95</v>
      </c>
      <c r="AQ48" s="37">
        <f ca="1">SUMIFS(daily!$178:$178,daily!$9:$9,"&gt;="&amp;AQ$8,daily!$9:$9,"&lt;="&amp;AQ$9)</f>
        <v>4.95</v>
      </c>
      <c r="AR48" s="37">
        <f ca="1">SUMIFS(daily!$178:$178,daily!$9:$9,"&gt;="&amp;AR$8,daily!$9:$9,"&lt;="&amp;AR$9)</f>
        <v>5.1479999999999997</v>
      </c>
      <c r="AS48" s="37">
        <f ca="1">SUMIFS(daily!$178:$178,daily!$9:$9,"&gt;="&amp;AS$8,daily!$9:$9,"&lt;="&amp;AS$9)</f>
        <v>5.9399999999999995</v>
      </c>
      <c r="AT48" s="37">
        <f ca="1">SUMIFS(daily!$178:$178,daily!$9:$9,"&gt;="&amp;AT$8,daily!$9:$9,"&lt;="&amp;AT$9)</f>
        <v>5.9399999999999995</v>
      </c>
      <c r="AU48" s="37">
        <f ca="1">SUMIFS(daily!$178:$178,daily!$9:$9,"&gt;="&amp;AU$8,daily!$9:$9,"&lt;="&amp;AU$9)</f>
        <v>5.9399999999999995</v>
      </c>
      <c r="AV48" s="37">
        <f ca="1">SUMIFS(daily!$178:$178,daily!$9:$9,"&gt;="&amp;AV$8,daily!$9:$9,"&lt;="&amp;AV$9)</f>
        <v>5.9399999999999995</v>
      </c>
      <c r="AW48" s="37">
        <f ca="1">SUMIFS(daily!$178:$178,daily!$9:$9,"&gt;="&amp;AW$8,daily!$9:$9,"&lt;="&amp;AW$9)</f>
        <v>6.2370000000000001</v>
      </c>
      <c r="AX48" s="37">
        <f ca="1">SUMIFS(daily!$178:$178,daily!$9:$9,"&gt;="&amp;AX$8,daily!$9:$9,"&lt;="&amp;AX$9)</f>
        <v>6.2370000000000001</v>
      </c>
      <c r="AY48" s="37">
        <f ca="1">SUMIFS(daily!$178:$178,daily!$9:$9,"&gt;="&amp;AY$8,daily!$9:$9,"&lt;="&amp;AY$9)</f>
        <v>6.2370000000000001</v>
      </c>
      <c r="AZ48" s="37">
        <f ca="1">SUMIFS(daily!$178:$178,daily!$9:$9,"&gt;="&amp;AZ$8,daily!$9:$9,"&lt;="&amp;AZ$9)</f>
        <v>6.2370000000000001</v>
      </c>
      <c r="BA48" s="37">
        <f ca="1">SUMIFS(daily!$178:$178,daily!$9:$9,"&gt;="&amp;BA$8,daily!$9:$9,"&lt;="&amp;BA$9)</f>
        <v>6.6424049999999992</v>
      </c>
      <c r="BB48" s="37">
        <f ca="1">SUMIFS(daily!$178:$178,daily!$9:$9,"&gt;="&amp;BB$8,daily!$9:$9,"&lt;="&amp;BB$9)</f>
        <v>6.9126749999999992</v>
      </c>
      <c r="BC48" s="37">
        <f ca="1">SUMIFS(daily!$178:$178,daily!$9:$9,"&gt;="&amp;BC$8,daily!$9:$9,"&lt;="&amp;BC$9)</f>
        <v>6.9126749999999992</v>
      </c>
      <c r="BD48" s="37">
        <f ca="1">SUMIFS(daily!$178:$178,daily!$9:$9,"&gt;="&amp;BD$8,daily!$9:$9,"&lt;="&amp;BD$9)</f>
        <v>6.9126749999999992</v>
      </c>
      <c r="BE48" s="37">
        <f ca="1">SUMIFS(daily!$178:$178,daily!$9:$9,"&gt;="&amp;BE$8,daily!$9:$9,"&lt;="&amp;BE$9)</f>
        <v>6.9126749999999992</v>
      </c>
      <c r="BF48" s="37">
        <f ca="1">SUMIFS(daily!$178:$178,daily!$9:$9,"&gt;="&amp;BF$8,daily!$9:$9,"&lt;="&amp;BF$9)</f>
        <v>6.359661</v>
      </c>
      <c r="BG48" s="37">
        <f ca="1">SUMIFS(daily!$178:$178,daily!$9:$9,"&gt;="&amp;BG$8,daily!$9:$9,"&lt;="&amp;BG$9)</f>
        <v>6.359661</v>
      </c>
      <c r="BH48" s="37">
        <f ca="1">SUMIFS(daily!$178:$178,daily!$9:$9,"&gt;="&amp;BH$8,daily!$9:$9,"&lt;="&amp;BH$9)</f>
        <v>6.359661</v>
      </c>
      <c r="BI48" s="37">
        <f ca="1">SUMIFS(daily!$178:$178,daily!$9:$9,"&gt;="&amp;BI$8,daily!$9:$9,"&lt;="&amp;BI$9)</f>
        <v>6.359661</v>
      </c>
      <c r="BJ48" s="37">
        <f ca="1">SUMIFS(daily!$178:$178,daily!$9:$9,"&gt;="&amp;BJ$8,daily!$9:$9,"&lt;="&amp;BJ$9)</f>
        <v>6.5504508299999991</v>
      </c>
      <c r="BK48" s="37">
        <f ca="1">SUMIFS(daily!$178:$178,daily!$9:$9,"&gt;="&amp;BK$8,daily!$9:$9,"&lt;="&amp;BK$9)</f>
        <v>6.5504508299999991</v>
      </c>
      <c r="BL48" s="37">
        <f ca="1">SUMIFS(daily!$178:$178,daily!$9:$9,"&gt;="&amp;BL$8,daily!$9:$9,"&lt;="&amp;BL$9)</f>
        <v>6.5504508299999991</v>
      </c>
      <c r="BM48" s="37">
        <f ca="1">SUMIFS(daily!$178:$178,daily!$9:$9,"&gt;="&amp;BM$8,daily!$9:$9,"&lt;="&amp;BM$9)</f>
        <v>6.5504508299999991</v>
      </c>
      <c r="BN48" s="37">
        <f ca="1">SUMIFS(daily!$178:$178,daily!$9:$9,"&gt;="&amp;BN$8,daily!$9:$9,"&lt;="&amp;BN$9)</f>
        <v>7.7669631269999995</v>
      </c>
      <c r="BO48" s="37">
        <f ca="1">SUMIFS(daily!$178:$178,daily!$9:$9,"&gt;="&amp;BO$8,daily!$9:$9,"&lt;="&amp;BO$9)</f>
        <v>8.5779713249999983</v>
      </c>
      <c r="BP48" s="37">
        <f ca="1">SUMIFS(daily!$178:$178,daily!$9:$9,"&gt;="&amp;BP$8,daily!$9:$9,"&lt;="&amp;BP$9)</f>
        <v>8.5779713249999983</v>
      </c>
      <c r="BQ48" s="37">
        <f ca="1">SUMIFS(daily!$178:$178,daily!$9:$9,"&gt;="&amp;BQ$8,daily!$9:$9,"&lt;="&amp;BQ$9)</f>
        <v>8.5779713249999983</v>
      </c>
      <c r="BR48" s="37">
        <f ca="1">SUMIFS(daily!$178:$178,daily!$9:$9,"&gt;="&amp;BR$8,daily!$9:$9,"&lt;="&amp;BR$9)</f>
        <v>9.0926496045</v>
      </c>
      <c r="BS48" s="37">
        <f ca="1">SUMIFS(daily!$178:$178,daily!$9:$9,"&gt;="&amp;BS$8,daily!$9:$9,"&lt;="&amp;BS$9)</f>
        <v>11.1513627225</v>
      </c>
      <c r="BT48" s="37">
        <f ca="1">SUMIFS(daily!$178:$178,daily!$9:$9,"&gt;="&amp;BT$8,daily!$9:$9,"&lt;="&amp;BT$9)</f>
        <v>11.1513627225</v>
      </c>
      <c r="BU48" s="37">
        <f ca="1">SUMIFS(daily!$178:$178,daily!$9:$9,"&gt;="&amp;BU$8,daily!$9:$9,"&lt;="&amp;BU$9)</f>
        <v>11.1513627225</v>
      </c>
      <c r="BV48" s="37">
        <f ca="1">SUMIFS(daily!$178:$178,daily!$9:$9,"&gt;="&amp;BV$8,daily!$9:$9,"&lt;="&amp;BV$9)</f>
        <v>11.1513627225</v>
      </c>
      <c r="BW48" s="37">
        <f ca="1">SUMIFS(daily!$178:$178,daily!$9:$9,"&gt;="&amp;BW$8,daily!$9:$9,"&lt;="&amp;BW$9)</f>
        <v>13.381635266999998</v>
      </c>
      <c r="BX48" s="37">
        <f ca="1">SUMIFS(daily!$178:$178,daily!$9:$9,"&gt;="&amp;BX$8,daily!$9:$9,"&lt;="&amp;BX$9)</f>
        <v>13.381635266999998</v>
      </c>
      <c r="BY48" s="37">
        <f ca="1">SUMIFS(daily!$178:$178,daily!$9:$9,"&gt;="&amp;BY$8,daily!$9:$9,"&lt;="&amp;BY$9)</f>
        <v>13.381635266999998</v>
      </c>
      <c r="BZ48" s="37">
        <f ca="1">SUMIFS(daily!$178:$178,daily!$9:$9,"&gt;="&amp;BZ$8,daily!$9:$9,"&lt;="&amp;BZ$9)</f>
        <v>13.381635266999998</v>
      </c>
      <c r="CA48" s="37">
        <f ca="1">SUMIFS(daily!$178:$178,daily!$9:$9,"&gt;="&amp;CA$8,daily!$9:$9,"&lt;="&amp;CA$9)</f>
        <v>5.3526541067999993</v>
      </c>
      <c r="CB48" s="31"/>
      <c r="CC48" s="31"/>
    </row>
    <row r="49" spans="1:81" s="38" customFormat="1" ht="10.199999999999999" x14ac:dyDescent="0.2">
      <c r="A49" s="31"/>
      <c r="B49" s="31"/>
      <c r="C49" s="31"/>
      <c r="D49" s="31"/>
      <c r="E49" s="31"/>
      <c r="F49" s="132"/>
      <c r="G49" s="86" t="str">
        <f>KPI!$F$64</f>
        <v>начисление ФОТ персонала</v>
      </c>
      <c r="H49" s="86"/>
      <c r="I49" s="86"/>
      <c r="J49" s="86" t="str">
        <f>IF($G49="","",INDEX(KPI!$H$11:$H$121,SUMIFS(KPI!$E$11:$E$121,KPI!$F$11:$F$121,$G49)))</f>
        <v>тыс.руб.</v>
      </c>
      <c r="K49" s="31"/>
      <c r="L49" s="31"/>
      <c r="M49" s="31"/>
      <c r="N49" s="31"/>
      <c r="O49" s="31"/>
      <c r="P49" s="31"/>
      <c r="Q49" s="31"/>
      <c r="R49" s="37">
        <f t="shared" ca="1" si="245"/>
        <v>11039.999999999998</v>
      </c>
      <c r="S49" s="31"/>
      <c r="T49" s="31"/>
      <c r="U49" s="37">
        <f ca="1">SUMIFS(daily!$184:$184,daily!$9:$9,"&gt;="&amp;U$8,daily!$9:$9,"&lt;="&amp;U$9)</f>
        <v>207.74193548387098</v>
      </c>
      <c r="V49" s="37">
        <f ca="1">SUMIFS(daily!$184:$184,daily!$9:$9,"&gt;="&amp;V$8,daily!$9:$9,"&lt;="&amp;V$9)</f>
        <v>207.74193548387098</v>
      </c>
      <c r="W49" s="37">
        <f ca="1">SUMIFS(daily!$184:$184,daily!$9:$9,"&gt;="&amp;W$8,daily!$9:$9,"&lt;="&amp;W$9)</f>
        <v>29.677419354838708</v>
      </c>
      <c r="X49" s="37">
        <f ca="1">SUMIFS(daily!$184:$184,daily!$9:$9,"&gt;="&amp;X$8,daily!$9:$9,"&lt;="&amp;X$9)</f>
        <v>29.677419354838708</v>
      </c>
      <c r="Y49" s="37">
        <f ca="1">SUMIFS(daily!$184:$184,daily!$9:$9,"&gt;="&amp;Y$8,daily!$9:$9,"&lt;="&amp;Y$9)</f>
        <v>29.677419354838708</v>
      </c>
      <c r="Z49" s="37">
        <f ca="1">SUMIFS(daily!$184:$184,daily!$9:$9,"&gt;="&amp;Z$8,daily!$9:$9,"&lt;="&amp;Z$9)</f>
        <v>29.677419354838708</v>
      </c>
      <c r="AA49" s="37">
        <f ca="1">SUMIFS(daily!$184:$184,daily!$9:$9,"&gt;="&amp;AA$8,daily!$9:$9,"&lt;="&amp;AA$9)</f>
        <v>29.677419354838708</v>
      </c>
      <c r="AB49" s="37">
        <f ca="1">SUMIFS(daily!$184:$184,daily!$9:$9,"&gt;="&amp;AB$8,daily!$9:$9,"&lt;="&amp;AB$9)</f>
        <v>29.677419354838708</v>
      </c>
      <c r="AC49" s="37">
        <f ca="1">SUMIFS(daily!$184:$184,daily!$9:$9,"&gt;="&amp;AC$8,daily!$9:$9,"&lt;="&amp;AC$9)</f>
        <v>29.677419354838708</v>
      </c>
      <c r="AD49" s="37">
        <f ca="1">SUMIFS(daily!$184:$184,daily!$9:$9,"&gt;="&amp;AD$8,daily!$9:$9,"&lt;="&amp;AD$9)</f>
        <v>207.74193548387098</v>
      </c>
      <c r="AE49" s="37">
        <f ca="1">SUMIFS(daily!$184:$184,daily!$9:$9,"&gt;="&amp;AE$8,daily!$9:$9,"&lt;="&amp;AE$9)</f>
        <v>207.74193548387098</v>
      </c>
      <c r="AF49" s="37">
        <f ca="1">SUMIFS(daily!$184:$184,daily!$9:$9,"&gt;="&amp;AF$8,daily!$9:$9,"&lt;="&amp;AF$9)</f>
        <v>207.74193548387098</v>
      </c>
      <c r="AG49" s="37">
        <f ca="1">SUMIFS(daily!$184:$184,daily!$9:$9,"&gt;="&amp;AG$8,daily!$9:$9,"&lt;="&amp;AG$9)</f>
        <v>207.74193548387098</v>
      </c>
      <c r="AH49" s="37">
        <f ca="1">SUMIFS(daily!$184:$184,daily!$9:$9,"&gt;="&amp;AH$8,daily!$9:$9,"&lt;="&amp;AH$9)</f>
        <v>207.74193548387098</v>
      </c>
      <c r="AI49" s="37">
        <f ca="1">SUMIFS(daily!$184:$184,daily!$9:$9,"&gt;="&amp;AI$8,daily!$9:$9,"&lt;="&amp;AI$9)</f>
        <v>208.73118279569891</v>
      </c>
      <c r="AJ49" s="37">
        <f ca="1">SUMIFS(daily!$184:$184,daily!$9:$9,"&gt;="&amp;AJ$8,daily!$9:$9,"&lt;="&amp;AJ$9)</f>
        <v>214.66666666666666</v>
      </c>
      <c r="AK49" s="37">
        <f ca="1">SUMIFS(daily!$184:$184,daily!$9:$9,"&gt;="&amp;AK$8,daily!$9:$9,"&lt;="&amp;AK$9)</f>
        <v>214.66666666666666</v>
      </c>
      <c r="AL49" s="37">
        <f ca="1">SUMIFS(daily!$184:$184,daily!$9:$9,"&gt;="&amp;AL$8,daily!$9:$9,"&lt;="&amp;AL$9)</f>
        <v>214.66666666666666</v>
      </c>
      <c r="AM49" s="37">
        <f ca="1">SUMIFS(daily!$184:$184,daily!$9:$9,"&gt;="&amp;AM$8,daily!$9:$9,"&lt;="&amp;AM$9)</f>
        <v>214.66666666666666</v>
      </c>
      <c r="AN49" s="37">
        <f ca="1">SUMIFS(daily!$184:$184,daily!$9:$9,"&gt;="&amp;AN$8,daily!$9:$9,"&lt;="&amp;AN$9)</f>
        <v>208.73118279569894</v>
      </c>
      <c r="AO49" s="37">
        <f ca="1">SUMIFS(daily!$184:$184,daily!$9:$9,"&gt;="&amp;AO$8,daily!$9:$9,"&lt;="&amp;AO$9)</f>
        <v>207.74193548387098</v>
      </c>
      <c r="AP49" s="37">
        <f ca="1">SUMIFS(daily!$184:$184,daily!$9:$9,"&gt;="&amp;AP$8,daily!$9:$9,"&lt;="&amp;AP$9)</f>
        <v>207.74193548387098</v>
      </c>
      <c r="AQ49" s="37">
        <f ca="1">SUMIFS(daily!$184:$184,daily!$9:$9,"&gt;="&amp;AQ$8,daily!$9:$9,"&lt;="&amp;AQ$9)</f>
        <v>207.74193548387098</v>
      </c>
      <c r="AR49" s="37">
        <f ca="1">SUMIFS(daily!$184:$184,daily!$9:$9,"&gt;="&amp;AR$8,daily!$9:$9,"&lt;="&amp;AR$9)</f>
        <v>210.70967741935482</v>
      </c>
      <c r="AS49" s="37">
        <f ca="1">SUMIFS(daily!$184:$184,daily!$9:$9,"&gt;="&amp;AS$8,daily!$9:$9,"&lt;="&amp;AS$9)</f>
        <v>214.66666666666666</v>
      </c>
      <c r="AT49" s="37">
        <f ca="1">SUMIFS(daily!$184:$184,daily!$9:$9,"&gt;="&amp;AT$8,daily!$9:$9,"&lt;="&amp;AT$9)</f>
        <v>214.66666666666666</v>
      </c>
      <c r="AU49" s="37">
        <f ca="1">SUMIFS(daily!$184:$184,daily!$9:$9,"&gt;="&amp;AU$8,daily!$9:$9,"&lt;="&amp;AU$9)</f>
        <v>214.66666666666666</v>
      </c>
      <c r="AV49" s="37">
        <f ca="1">SUMIFS(daily!$184:$184,daily!$9:$9,"&gt;="&amp;AV$8,daily!$9:$9,"&lt;="&amp;AV$9)</f>
        <v>213.67741935483872</v>
      </c>
      <c r="AW49" s="37">
        <f ca="1">SUMIFS(daily!$184:$184,daily!$9:$9,"&gt;="&amp;AW$8,daily!$9:$9,"&lt;="&amp;AW$9)</f>
        <v>207.74193548387098</v>
      </c>
      <c r="AX49" s="37">
        <f ca="1">SUMIFS(daily!$184:$184,daily!$9:$9,"&gt;="&amp;AX$8,daily!$9:$9,"&lt;="&amp;AX$9)</f>
        <v>207.74193548387098</v>
      </c>
      <c r="AY49" s="37">
        <f ca="1">SUMIFS(daily!$184:$184,daily!$9:$9,"&gt;="&amp;AY$8,daily!$9:$9,"&lt;="&amp;AY$9)</f>
        <v>207.74193548387098</v>
      </c>
      <c r="AZ49" s="37">
        <f ca="1">SUMIFS(daily!$184:$184,daily!$9:$9,"&gt;="&amp;AZ$8,daily!$9:$9,"&lt;="&amp;AZ$9)</f>
        <v>207.74193548387098</v>
      </c>
      <c r="BA49" s="37">
        <f ca="1">SUMIFS(daily!$184:$184,daily!$9:$9,"&gt;="&amp;BA$8,daily!$9:$9,"&lt;="&amp;BA$9)</f>
        <v>207.74193548387098</v>
      </c>
      <c r="BB49" s="37">
        <f ca="1">SUMIFS(daily!$184:$184,daily!$9:$9,"&gt;="&amp;BB$8,daily!$9:$9,"&lt;="&amp;BB$9)</f>
        <v>207.74193548387098</v>
      </c>
      <c r="BC49" s="37">
        <f ca="1">SUMIFS(daily!$184:$184,daily!$9:$9,"&gt;="&amp;BC$8,daily!$9:$9,"&lt;="&amp;BC$9)</f>
        <v>207.74193548387098</v>
      </c>
      <c r="BD49" s="37">
        <f ca="1">SUMIFS(daily!$184:$184,daily!$9:$9,"&gt;="&amp;BD$8,daily!$9:$9,"&lt;="&amp;BD$9)</f>
        <v>207.74193548387098</v>
      </c>
      <c r="BE49" s="37">
        <f ca="1">SUMIFS(daily!$184:$184,daily!$9:$9,"&gt;="&amp;BE$8,daily!$9:$9,"&lt;="&amp;BE$9)</f>
        <v>211.83537263626249</v>
      </c>
      <c r="BF49" s="37">
        <f ca="1">SUMIFS(daily!$184:$184,daily!$9:$9,"&gt;="&amp;BF$8,daily!$9:$9,"&lt;="&amp;BF$9)</f>
        <v>222.06896551724137</v>
      </c>
      <c r="BG49" s="37">
        <f ca="1">SUMIFS(daily!$184:$184,daily!$9:$9,"&gt;="&amp;BG$8,daily!$9:$9,"&lt;="&amp;BG$9)</f>
        <v>222.06896551724137</v>
      </c>
      <c r="BH49" s="37">
        <f ca="1">SUMIFS(daily!$184:$184,daily!$9:$9,"&gt;="&amp;BH$8,daily!$9:$9,"&lt;="&amp;BH$9)</f>
        <v>222.06896551724137</v>
      </c>
      <c r="BI49" s="37">
        <f ca="1">SUMIFS(daily!$184:$184,daily!$9:$9,"&gt;="&amp;BI$8,daily!$9:$9,"&lt;="&amp;BI$9)</f>
        <v>220.02224694104561</v>
      </c>
      <c r="BJ49" s="37">
        <f ca="1">SUMIFS(daily!$184:$184,daily!$9:$9,"&gt;="&amp;BJ$8,daily!$9:$9,"&lt;="&amp;BJ$9)</f>
        <v>207.74193548387098</v>
      </c>
      <c r="BK49" s="37">
        <f ca="1">SUMIFS(daily!$184:$184,daily!$9:$9,"&gt;="&amp;BK$8,daily!$9:$9,"&lt;="&amp;BK$9)</f>
        <v>207.74193548387098</v>
      </c>
      <c r="BL49" s="37">
        <f ca="1">SUMIFS(daily!$184:$184,daily!$9:$9,"&gt;="&amp;BL$8,daily!$9:$9,"&lt;="&amp;BL$9)</f>
        <v>207.74193548387098</v>
      </c>
      <c r="BM49" s="37">
        <f ca="1">SUMIFS(daily!$184:$184,daily!$9:$9,"&gt;="&amp;BM$8,daily!$9:$9,"&lt;="&amp;BM$9)</f>
        <v>207.74193548387098</v>
      </c>
      <c r="BN49" s="37">
        <f ca="1">SUMIFS(daily!$184:$184,daily!$9:$9,"&gt;="&amp;BN$8,daily!$9:$9,"&lt;="&amp;BN$9)</f>
        <v>212.68817204301072</v>
      </c>
      <c r="BO49" s="37">
        <f ca="1">SUMIFS(daily!$184:$184,daily!$9:$9,"&gt;="&amp;BO$8,daily!$9:$9,"&lt;="&amp;BO$9)</f>
        <v>214.66666666666666</v>
      </c>
      <c r="BP49" s="37">
        <f ca="1">SUMIFS(daily!$184:$184,daily!$9:$9,"&gt;="&amp;BP$8,daily!$9:$9,"&lt;="&amp;BP$9)</f>
        <v>214.66666666666666</v>
      </c>
      <c r="BQ49" s="37">
        <f ca="1">SUMIFS(daily!$184:$184,daily!$9:$9,"&gt;="&amp;BQ$8,daily!$9:$9,"&lt;="&amp;BQ$9)</f>
        <v>214.66666666666666</v>
      </c>
      <c r="BR49" s="37">
        <f ca="1">SUMIFS(daily!$184:$184,daily!$9:$9,"&gt;="&amp;BR$8,daily!$9:$9,"&lt;="&amp;BR$9)</f>
        <v>211.69892473118281</v>
      </c>
      <c r="BS49" s="37">
        <f ca="1">SUMIFS(daily!$184:$184,daily!$9:$9,"&gt;="&amp;BS$8,daily!$9:$9,"&lt;="&amp;BS$9)</f>
        <v>207.74193548387098</v>
      </c>
      <c r="BT49" s="37">
        <f ca="1">SUMIFS(daily!$184:$184,daily!$9:$9,"&gt;="&amp;BT$8,daily!$9:$9,"&lt;="&amp;BT$9)</f>
        <v>207.74193548387098</v>
      </c>
      <c r="BU49" s="37">
        <f ca="1">SUMIFS(daily!$184:$184,daily!$9:$9,"&gt;="&amp;BU$8,daily!$9:$9,"&lt;="&amp;BU$9)</f>
        <v>207.74193548387098</v>
      </c>
      <c r="BV49" s="37">
        <f ca="1">SUMIFS(daily!$184:$184,daily!$9:$9,"&gt;="&amp;BV$8,daily!$9:$9,"&lt;="&amp;BV$9)</f>
        <v>207.74193548387098</v>
      </c>
      <c r="BW49" s="37">
        <f ca="1">SUMIFS(daily!$184:$184,daily!$9:$9,"&gt;="&amp;BW$8,daily!$9:$9,"&lt;="&amp;BW$9)</f>
        <v>214.66666666666666</v>
      </c>
      <c r="BX49" s="37">
        <f ca="1">SUMIFS(daily!$184:$184,daily!$9:$9,"&gt;="&amp;BX$8,daily!$9:$9,"&lt;="&amp;BX$9)</f>
        <v>214.66666666666666</v>
      </c>
      <c r="BY49" s="37">
        <f ca="1">SUMIFS(daily!$184:$184,daily!$9:$9,"&gt;="&amp;BY$8,daily!$9:$9,"&lt;="&amp;BY$9)</f>
        <v>214.66666666666666</v>
      </c>
      <c r="BZ49" s="37">
        <f ca="1">SUMIFS(daily!$184:$184,daily!$9:$9,"&gt;="&amp;BZ$8,daily!$9:$9,"&lt;="&amp;BZ$9)</f>
        <v>214.66666666666666</v>
      </c>
      <c r="CA49" s="37">
        <f ca="1">SUMIFS(daily!$184:$184,daily!$9:$9,"&gt;="&amp;CA$8,daily!$9:$9,"&lt;="&amp;CA$9)</f>
        <v>61.333333333333336</v>
      </c>
      <c r="CB49" s="31"/>
      <c r="CC49" s="31"/>
    </row>
    <row r="50" spans="1:81" s="38" customFormat="1" ht="10.199999999999999" x14ac:dyDescent="0.2">
      <c r="A50" s="31"/>
      <c r="B50" s="31"/>
      <c r="C50" s="31"/>
      <c r="D50" s="31"/>
      <c r="E50" s="31"/>
      <c r="F50" s="132"/>
      <c r="G50" s="86" t="str">
        <f>KPI!$F$76</f>
        <v>начисление взносов в соц. фонды</v>
      </c>
      <c r="H50" s="86"/>
      <c r="I50" s="86"/>
      <c r="J50" s="86" t="str">
        <f>IF($G50="","",INDEX(KPI!$H$11:$H$121,SUMIFS(KPI!$E$11:$E$121,KPI!$F$11:$F$121,$G50)))</f>
        <v>тыс.руб.</v>
      </c>
      <c r="K50" s="31"/>
      <c r="L50" s="31"/>
      <c r="M50" s="31"/>
      <c r="N50" s="31"/>
      <c r="O50" s="31"/>
      <c r="P50" s="31"/>
      <c r="Q50" s="31"/>
      <c r="R50" s="37">
        <f t="shared" ca="1" si="245"/>
        <v>3129.2999999999975</v>
      </c>
      <c r="S50" s="31"/>
      <c r="T50" s="31"/>
      <c r="U50" s="37">
        <f ca="1">SUMIFS(daily!$192:$192,daily!$9:$9,"&gt;="&amp;U$8,daily!$9:$9,"&lt;="&amp;U$9)</f>
        <v>62.322580645161295</v>
      </c>
      <c r="V50" s="37">
        <f ca="1">SUMIFS(daily!$192:$192,daily!$9:$9,"&gt;="&amp;V$8,daily!$9:$9,"&lt;="&amp;V$9)</f>
        <v>62.322580645161295</v>
      </c>
      <c r="W50" s="37">
        <f ca="1">SUMIFS(daily!$192:$192,daily!$9:$9,"&gt;="&amp;W$8,daily!$9:$9,"&lt;="&amp;W$9)</f>
        <v>8.9032258064516121</v>
      </c>
      <c r="X50" s="37">
        <f ca="1">SUMIFS(daily!$192:$192,daily!$9:$9,"&gt;="&amp;X$8,daily!$9:$9,"&lt;="&amp;X$9)</f>
        <v>8.9032258064516121</v>
      </c>
      <c r="Y50" s="37">
        <f ca="1">SUMIFS(daily!$192:$192,daily!$9:$9,"&gt;="&amp;Y$8,daily!$9:$9,"&lt;="&amp;Y$9)</f>
        <v>8.9032258064516121</v>
      </c>
      <c r="Z50" s="37">
        <f ca="1">SUMIFS(daily!$192:$192,daily!$9:$9,"&gt;="&amp;Z$8,daily!$9:$9,"&lt;="&amp;Z$9)</f>
        <v>8.9032258064516121</v>
      </c>
      <c r="AA50" s="37">
        <f ca="1">SUMIFS(daily!$192:$192,daily!$9:$9,"&gt;="&amp;AA$8,daily!$9:$9,"&lt;="&amp;AA$9)</f>
        <v>8.9032258064516121</v>
      </c>
      <c r="AB50" s="37">
        <f ca="1">SUMIFS(daily!$192:$192,daily!$9:$9,"&gt;="&amp;AB$8,daily!$9:$9,"&lt;="&amp;AB$9)</f>
        <v>8.9032258064516121</v>
      </c>
      <c r="AC50" s="37">
        <f ca="1">SUMIFS(daily!$192:$192,daily!$9:$9,"&gt;="&amp;AC$8,daily!$9:$9,"&lt;="&amp;AC$9)</f>
        <v>8.9032258064516121</v>
      </c>
      <c r="AD50" s="37">
        <f ca="1">SUMIFS(daily!$192:$192,daily!$9:$9,"&gt;="&amp;AD$8,daily!$9:$9,"&lt;="&amp;AD$9)</f>
        <v>62.322580645161295</v>
      </c>
      <c r="AE50" s="37">
        <f ca="1">SUMIFS(daily!$192:$192,daily!$9:$9,"&gt;="&amp;AE$8,daily!$9:$9,"&lt;="&amp;AE$9)</f>
        <v>62.322580645161295</v>
      </c>
      <c r="AF50" s="37">
        <f ca="1">SUMIFS(daily!$192:$192,daily!$9:$9,"&gt;="&amp;AF$8,daily!$9:$9,"&lt;="&amp;AF$9)</f>
        <v>62.322580645161295</v>
      </c>
      <c r="AG50" s="37">
        <f ca="1">SUMIFS(daily!$192:$192,daily!$9:$9,"&gt;="&amp;AG$8,daily!$9:$9,"&lt;="&amp;AG$9)</f>
        <v>62.322580645161295</v>
      </c>
      <c r="AH50" s="37">
        <f ca="1">SUMIFS(daily!$192:$192,daily!$9:$9,"&gt;="&amp;AH$8,daily!$9:$9,"&lt;="&amp;AH$9)</f>
        <v>62.322580645161295</v>
      </c>
      <c r="AI50" s="37">
        <f ca="1">SUMIFS(daily!$192:$192,daily!$9:$9,"&gt;="&amp;AI$8,daily!$9:$9,"&lt;="&amp;AI$9)</f>
        <v>62.619354838709683</v>
      </c>
      <c r="AJ50" s="37">
        <f ca="1">SUMIFS(daily!$192:$192,daily!$9:$9,"&gt;="&amp;AJ$8,daily!$9:$9,"&lt;="&amp;AJ$9)</f>
        <v>64.400000000000006</v>
      </c>
      <c r="AK50" s="37">
        <f ca="1">SUMIFS(daily!$192:$192,daily!$9:$9,"&gt;="&amp;AK$8,daily!$9:$9,"&lt;="&amp;AK$9)</f>
        <v>64.400000000000006</v>
      </c>
      <c r="AL50" s="37">
        <f ca="1">SUMIFS(daily!$192:$192,daily!$9:$9,"&gt;="&amp;AL$8,daily!$9:$9,"&lt;="&amp;AL$9)</f>
        <v>64.400000000000006</v>
      </c>
      <c r="AM50" s="37">
        <f ca="1">SUMIFS(daily!$192:$192,daily!$9:$9,"&gt;="&amp;AM$8,daily!$9:$9,"&lt;="&amp;AM$9)</f>
        <v>64.400000000000006</v>
      </c>
      <c r="AN50" s="37">
        <f ca="1">SUMIFS(daily!$192:$192,daily!$9:$9,"&gt;="&amp;AN$8,daily!$9:$9,"&lt;="&amp;AN$9)</f>
        <v>62.619354838709683</v>
      </c>
      <c r="AO50" s="37">
        <f ca="1">SUMIFS(daily!$192:$192,daily!$9:$9,"&gt;="&amp;AO$8,daily!$9:$9,"&lt;="&amp;AO$9)</f>
        <v>62.322580645161295</v>
      </c>
      <c r="AP50" s="37">
        <f ca="1">SUMIFS(daily!$192:$192,daily!$9:$9,"&gt;="&amp;AP$8,daily!$9:$9,"&lt;="&amp;AP$9)</f>
        <v>62.322580645161295</v>
      </c>
      <c r="AQ50" s="37">
        <f ca="1">SUMIFS(daily!$192:$192,daily!$9:$9,"&gt;="&amp;AQ$8,daily!$9:$9,"&lt;="&amp;AQ$9)</f>
        <v>62.322580645161295</v>
      </c>
      <c r="AR50" s="37">
        <f ca="1">SUMIFS(daily!$192:$192,daily!$9:$9,"&gt;="&amp;AR$8,daily!$9:$9,"&lt;="&amp;AR$9)</f>
        <v>63.212903225806457</v>
      </c>
      <c r="AS50" s="37">
        <f ca="1">SUMIFS(daily!$192:$192,daily!$9:$9,"&gt;="&amp;AS$8,daily!$9:$9,"&lt;="&amp;AS$9)</f>
        <v>64.400000000000006</v>
      </c>
      <c r="AT50" s="37">
        <f ca="1">SUMIFS(daily!$192:$192,daily!$9:$9,"&gt;="&amp;AT$8,daily!$9:$9,"&lt;="&amp;AT$9)</f>
        <v>64.400000000000006</v>
      </c>
      <c r="AU50" s="37">
        <f ca="1">SUMIFS(daily!$192:$192,daily!$9:$9,"&gt;="&amp;AU$8,daily!$9:$9,"&lt;="&amp;AU$9)</f>
        <v>64.400000000000006</v>
      </c>
      <c r="AV50" s="37">
        <f ca="1">SUMIFS(daily!$192:$192,daily!$9:$9,"&gt;="&amp;AV$8,daily!$9:$9,"&lt;="&amp;AV$9)</f>
        <v>64.103225806451618</v>
      </c>
      <c r="AW50" s="37">
        <f ca="1">SUMIFS(daily!$192:$192,daily!$9:$9,"&gt;="&amp;AW$8,daily!$9:$9,"&lt;="&amp;AW$9)</f>
        <v>62.322580645161295</v>
      </c>
      <c r="AX50" s="37">
        <f ca="1">SUMIFS(daily!$192:$192,daily!$9:$9,"&gt;="&amp;AX$8,daily!$9:$9,"&lt;="&amp;AX$9)</f>
        <v>62.322580645161295</v>
      </c>
      <c r="AY50" s="37">
        <f ca="1">SUMIFS(daily!$192:$192,daily!$9:$9,"&gt;="&amp;AY$8,daily!$9:$9,"&lt;="&amp;AY$9)</f>
        <v>62.322580645161295</v>
      </c>
      <c r="AZ50" s="37">
        <f ca="1">SUMIFS(daily!$192:$192,daily!$9:$9,"&gt;="&amp;AZ$8,daily!$9:$9,"&lt;="&amp;AZ$9)</f>
        <v>62.322580645161295</v>
      </c>
      <c r="BA50" s="37">
        <f ca="1">SUMIFS(daily!$192:$192,daily!$9:$9,"&gt;="&amp;BA$8,daily!$9:$9,"&lt;="&amp;BA$9)</f>
        <v>59.709677419354847</v>
      </c>
      <c r="BB50" s="37">
        <f ca="1">SUMIFS(daily!$192:$192,daily!$9:$9,"&gt;="&amp;BB$8,daily!$9:$9,"&lt;="&amp;BB$9)</f>
        <v>58.664516129032265</v>
      </c>
      <c r="BC50" s="37">
        <f ca="1">SUMIFS(daily!$192:$192,daily!$9:$9,"&gt;="&amp;BC$8,daily!$9:$9,"&lt;="&amp;BC$9)</f>
        <v>58.664516129032265</v>
      </c>
      <c r="BD50" s="37">
        <f ca="1">SUMIFS(daily!$192:$192,daily!$9:$9,"&gt;="&amp;BD$8,daily!$9:$9,"&lt;="&amp;BD$9)</f>
        <v>58.664516129032265</v>
      </c>
      <c r="BE50" s="37">
        <f ca="1">SUMIFS(daily!$192:$192,daily!$9:$9,"&gt;="&amp;BE$8,daily!$9:$9,"&lt;="&amp;BE$9)</f>
        <v>59.82046718576197</v>
      </c>
      <c r="BF50" s="37">
        <f ca="1">SUMIFS(daily!$192:$192,daily!$9:$9,"&gt;="&amp;BF$8,daily!$9:$9,"&lt;="&amp;BF$9)</f>
        <v>62.710344827586226</v>
      </c>
      <c r="BG50" s="37">
        <f ca="1">SUMIFS(daily!$192:$192,daily!$9:$9,"&gt;="&amp;BG$8,daily!$9:$9,"&lt;="&amp;BG$9)</f>
        <v>62.710344827586226</v>
      </c>
      <c r="BH50" s="37">
        <f ca="1">SUMIFS(daily!$192:$192,daily!$9:$9,"&gt;="&amp;BH$8,daily!$9:$9,"&lt;="&amp;BH$9)</f>
        <v>62.710344827586226</v>
      </c>
      <c r="BI50" s="37">
        <f ca="1">SUMIFS(daily!$192:$192,daily!$9:$9,"&gt;="&amp;BI$8,daily!$9:$9,"&lt;="&amp;BI$9)</f>
        <v>62.132369299221374</v>
      </c>
      <c r="BJ50" s="37">
        <f ca="1">SUMIFS(daily!$192:$192,daily!$9:$9,"&gt;="&amp;BJ$8,daily!$9:$9,"&lt;="&amp;BJ$9)</f>
        <v>58.664516129032265</v>
      </c>
      <c r="BK50" s="37">
        <f ca="1">SUMIFS(daily!$192:$192,daily!$9:$9,"&gt;="&amp;BK$8,daily!$9:$9,"&lt;="&amp;BK$9)</f>
        <v>58.664516129032265</v>
      </c>
      <c r="BL50" s="37">
        <f ca="1">SUMIFS(daily!$192:$192,daily!$9:$9,"&gt;="&amp;BL$8,daily!$9:$9,"&lt;="&amp;BL$9)</f>
        <v>58.664516129032265</v>
      </c>
      <c r="BM50" s="37">
        <f ca="1">SUMIFS(daily!$192:$192,daily!$9:$9,"&gt;="&amp;BM$8,daily!$9:$9,"&lt;="&amp;BM$9)</f>
        <v>58.664516129032265</v>
      </c>
      <c r="BN50" s="37">
        <f ca="1">SUMIFS(daily!$192:$192,daily!$9:$9,"&gt;="&amp;BN$8,daily!$9:$9,"&lt;="&amp;BN$9)</f>
        <v>55.311290322580646</v>
      </c>
      <c r="BO50" s="37">
        <f ca="1">SUMIFS(daily!$192:$192,daily!$9:$9,"&gt;="&amp;BO$8,daily!$9:$9,"&lt;="&amp;BO$9)</f>
        <v>53.97</v>
      </c>
      <c r="BP50" s="37">
        <f ca="1">SUMIFS(daily!$192:$192,daily!$9:$9,"&gt;="&amp;BP$8,daily!$9:$9,"&lt;="&amp;BP$9)</f>
        <v>53.97</v>
      </c>
      <c r="BQ50" s="37">
        <f ca="1">SUMIFS(daily!$192:$192,daily!$9:$9,"&gt;="&amp;BQ$8,daily!$9:$9,"&lt;="&amp;BQ$9)</f>
        <v>53.97</v>
      </c>
      <c r="BR50" s="37">
        <f ca="1">SUMIFS(daily!$192:$192,daily!$9:$9,"&gt;="&amp;BR$8,daily!$9:$9,"&lt;="&amp;BR$9)</f>
        <v>53.223870967741938</v>
      </c>
      <c r="BS50" s="37">
        <f ca="1">SUMIFS(daily!$192:$192,daily!$9:$9,"&gt;="&amp;BS$8,daily!$9:$9,"&lt;="&amp;BS$9)</f>
        <v>52.229032258064521</v>
      </c>
      <c r="BT50" s="37">
        <f ca="1">SUMIFS(daily!$192:$192,daily!$9:$9,"&gt;="&amp;BT$8,daily!$9:$9,"&lt;="&amp;BT$9)</f>
        <v>52.229032258064521</v>
      </c>
      <c r="BU50" s="37">
        <f ca="1">SUMIFS(daily!$192:$192,daily!$9:$9,"&gt;="&amp;BU$8,daily!$9:$9,"&lt;="&amp;BU$9)</f>
        <v>52.229032258064521</v>
      </c>
      <c r="BV50" s="37">
        <f ca="1">SUMIFS(daily!$192:$192,daily!$9:$9,"&gt;="&amp;BV$8,daily!$9:$9,"&lt;="&amp;BV$9)</f>
        <v>52.229032258064521</v>
      </c>
      <c r="BW50" s="37">
        <f ca="1">SUMIFS(daily!$192:$192,daily!$9:$9,"&gt;="&amp;BW$8,daily!$9:$9,"&lt;="&amp;BW$9)</f>
        <v>53.97</v>
      </c>
      <c r="BX50" s="37">
        <f ca="1">SUMIFS(daily!$192:$192,daily!$9:$9,"&gt;="&amp;BX$8,daily!$9:$9,"&lt;="&amp;BX$9)</f>
        <v>53.97</v>
      </c>
      <c r="BY50" s="37">
        <f ca="1">SUMIFS(daily!$192:$192,daily!$9:$9,"&gt;="&amp;BY$8,daily!$9:$9,"&lt;="&amp;BY$9)</f>
        <v>53.97</v>
      </c>
      <c r="BZ50" s="37">
        <f ca="1">SUMIFS(daily!$192:$192,daily!$9:$9,"&gt;="&amp;BZ$8,daily!$9:$9,"&lt;="&amp;BZ$9)</f>
        <v>53.97</v>
      </c>
      <c r="CA50" s="37">
        <f ca="1">SUMIFS(daily!$192:$192,daily!$9:$9,"&gt;="&amp;CA$8,daily!$9:$9,"&lt;="&amp;CA$9)</f>
        <v>15.42</v>
      </c>
      <c r="CB50" s="31"/>
      <c r="CC50" s="31"/>
    </row>
    <row r="51" spans="1:81" s="38" customFormat="1" ht="10.199999999999999" x14ac:dyDescent="0.2">
      <c r="A51" s="31"/>
      <c r="B51" s="31"/>
      <c r="C51" s="31"/>
      <c r="D51" s="31"/>
      <c r="E51" s="31"/>
      <c r="F51" s="132"/>
      <c r="G51" s="86" t="str">
        <f>KPI!$F$84</f>
        <v>расходы на аренду помещений</v>
      </c>
      <c r="H51" s="86"/>
      <c r="I51" s="86"/>
      <c r="J51" s="86" t="str">
        <f>IF($G51="","",INDEX(KPI!$H$11:$H$121,SUMIFS(KPI!$E$11:$E$121,KPI!$F$11:$F$121,$G51)))</f>
        <v>тыс.руб.</v>
      </c>
      <c r="K51" s="31"/>
      <c r="L51" s="31"/>
      <c r="M51" s="31"/>
      <c r="N51" s="31"/>
      <c r="O51" s="31"/>
      <c r="P51" s="31"/>
      <c r="Q51" s="31"/>
      <c r="R51" s="37">
        <f t="shared" ca="1" si="245"/>
        <v>1583.9999999999989</v>
      </c>
      <c r="S51" s="31"/>
      <c r="T51" s="31"/>
      <c r="U51" s="37">
        <f ca="1">SUMIFS(daily!$200:$200,daily!$9:$9,"&gt;="&amp;U$8,daily!$9:$9,"&lt;="&amp;U$9)</f>
        <v>29.806451612903224</v>
      </c>
      <c r="V51" s="37">
        <f ca="1">SUMIFS(daily!$200:$200,daily!$9:$9,"&gt;="&amp;V$8,daily!$9:$9,"&lt;="&amp;V$9)</f>
        <v>29.806451612903224</v>
      </c>
      <c r="W51" s="37">
        <f ca="1">SUMIFS(daily!$200:$200,daily!$9:$9,"&gt;="&amp;W$8,daily!$9:$9,"&lt;="&amp;W$9)</f>
        <v>4.258064516129032</v>
      </c>
      <c r="X51" s="37">
        <f ca="1">SUMIFS(daily!$200:$200,daily!$9:$9,"&gt;="&amp;X$8,daily!$9:$9,"&lt;="&amp;X$9)</f>
        <v>4.258064516129032</v>
      </c>
      <c r="Y51" s="37">
        <f ca="1">SUMIFS(daily!$200:$200,daily!$9:$9,"&gt;="&amp;Y$8,daily!$9:$9,"&lt;="&amp;Y$9)</f>
        <v>4.258064516129032</v>
      </c>
      <c r="Z51" s="37">
        <f ca="1">SUMIFS(daily!$200:$200,daily!$9:$9,"&gt;="&amp;Z$8,daily!$9:$9,"&lt;="&amp;Z$9)</f>
        <v>4.258064516129032</v>
      </c>
      <c r="AA51" s="37">
        <f ca="1">SUMIFS(daily!$200:$200,daily!$9:$9,"&gt;="&amp;AA$8,daily!$9:$9,"&lt;="&amp;AA$9)</f>
        <v>4.258064516129032</v>
      </c>
      <c r="AB51" s="37">
        <f ca="1">SUMIFS(daily!$200:$200,daily!$9:$9,"&gt;="&amp;AB$8,daily!$9:$9,"&lt;="&amp;AB$9)</f>
        <v>4.258064516129032</v>
      </c>
      <c r="AC51" s="37">
        <f ca="1">SUMIFS(daily!$200:$200,daily!$9:$9,"&gt;="&amp;AC$8,daily!$9:$9,"&lt;="&amp;AC$9)</f>
        <v>4.258064516129032</v>
      </c>
      <c r="AD51" s="37">
        <f ca="1">SUMIFS(daily!$200:$200,daily!$9:$9,"&gt;="&amp;AD$8,daily!$9:$9,"&lt;="&amp;AD$9)</f>
        <v>29.806451612903224</v>
      </c>
      <c r="AE51" s="37">
        <f ca="1">SUMIFS(daily!$200:$200,daily!$9:$9,"&gt;="&amp;AE$8,daily!$9:$9,"&lt;="&amp;AE$9)</f>
        <v>29.806451612903224</v>
      </c>
      <c r="AF51" s="37">
        <f ca="1">SUMIFS(daily!$200:$200,daily!$9:$9,"&gt;="&amp;AF$8,daily!$9:$9,"&lt;="&amp;AF$9)</f>
        <v>29.806451612903224</v>
      </c>
      <c r="AG51" s="37">
        <f ca="1">SUMIFS(daily!$200:$200,daily!$9:$9,"&gt;="&amp;AG$8,daily!$9:$9,"&lt;="&amp;AG$9)</f>
        <v>29.806451612903224</v>
      </c>
      <c r="AH51" s="37">
        <f ca="1">SUMIFS(daily!$200:$200,daily!$9:$9,"&gt;="&amp;AH$8,daily!$9:$9,"&lt;="&amp;AH$9)</f>
        <v>29.806451612903224</v>
      </c>
      <c r="AI51" s="37">
        <f ca="1">SUMIFS(daily!$200:$200,daily!$9:$9,"&gt;="&amp;AI$8,daily!$9:$9,"&lt;="&amp;AI$9)</f>
        <v>29.948387096774191</v>
      </c>
      <c r="AJ51" s="37">
        <f ca="1">SUMIFS(daily!$200:$200,daily!$9:$9,"&gt;="&amp;AJ$8,daily!$9:$9,"&lt;="&amp;AJ$9)</f>
        <v>30.799999999999997</v>
      </c>
      <c r="AK51" s="37">
        <f ca="1">SUMIFS(daily!$200:$200,daily!$9:$9,"&gt;="&amp;AK$8,daily!$9:$9,"&lt;="&amp;AK$9)</f>
        <v>30.799999999999997</v>
      </c>
      <c r="AL51" s="37">
        <f ca="1">SUMIFS(daily!$200:$200,daily!$9:$9,"&gt;="&amp;AL$8,daily!$9:$9,"&lt;="&amp;AL$9)</f>
        <v>30.799999999999997</v>
      </c>
      <c r="AM51" s="37">
        <f ca="1">SUMIFS(daily!$200:$200,daily!$9:$9,"&gt;="&amp;AM$8,daily!$9:$9,"&lt;="&amp;AM$9)</f>
        <v>30.799999999999997</v>
      </c>
      <c r="AN51" s="37">
        <f ca="1">SUMIFS(daily!$200:$200,daily!$9:$9,"&gt;="&amp;AN$8,daily!$9:$9,"&lt;="&amp;AN$9)</f>
        <v>29.948387096774191</v>
      </c>
      <c r="AO51" s="37">
        <f ca="1">SUMIFS(daily!$200:$200,daily!$9:$9,"&gt;="&amp;AO$8,daily!$9:$9,"&lt;="&amp;AO$9)</f>
        <v>29.806451612903224</v>
      </c>
      <c r="AP51" s="37">
        <f ca="1">SUMIFS(daily!$200:$200,daily!$9:$9,"&gt;="&amp;AP$8,daily!$9:$9,"&lt;="&amp;AP$9)</f>
        <v>29.806451612903224</v>
      </c>
      <c r="AQ51" s="37">
        <f ca="1">SUMIFS(daily!$200:$200,daily!$9:$9,"&gt;="&amp;AQ$8,daily!$9:$9,"&lt;="&amp;AQ$9)</f>
        <v>29.806451612903224</v>
      </c>
      <c r="AR51" s="37">
        <f ca="1">SUMIFS(daily!$200:$200,daily!$9:$9,"&gt;="&amp;AR$8,daily!$9:$9,"&lt;="&amp;AR$9)</f>
        <v>30.232258064516124</v>
      </c>
      <c r="AS51" s="37">
        <f ca="1">SUMIFS(daily!$200:$200,daily!$9:$9,"&gt;="&amp;AS$8,daily!$9:$9,"&lt;="&amp;AS$9)</f>
        <v>30.799999999999997</v>
      </c>
      <c r="AT51" s="37">
        <f ca="1">SUMIFS(daily!$200:$200,daily!$9:$9,"&gt;="&amp;AT$8,daily!$9:$9,"&lt;="&amp;AT$9)</f>
        <v>30.799999999999997</v>
      </c>
      <c r="AU51" s="37">
        <f ca="1">SUMIFS(daily!$200:$200,daily!$9:$9,"&gt;="&amp;AU$8,daily!$9:$9,"&lt;="&amp;AU$9)</f>
        <v>30.799999999999997</v>
      </c>
      <c r="AV51" s="37">
        <f ca="1">SUMIFS(daily!$200:$200,daily!$9:$9,"&gt;="&amp;AV$8,daily!$9:$9,"&lt;="&amp;AV$9)</f>
        <v>30.658064516129031</v>
      </c>
      <c r="AW51" s="37">
        <f ca="1">SUMIFS(daily!$200:$200,daily!$9:$9,"&gt;="&amp;AW$8,daily!$9:$9,"&lt;="&amp;AW$9)</f>
        <v>29.806451612903224</v>
      </c>
      <c r="AX51" s="37">
        <f ca="1">SUMIFS(daily!$200:$200,daily!$9:$9,"&gt;="&amp;AX$8,daily!$9:$9,"&lt;="&amp;AX$9)</f>
        <v>29.806451612903224</v>
      </c>
      <c r="AY51" s="37">
        <f ca="1">SUMIFS(daily!$200:$200,daily!$9:$9,"&gt;="&amp;AY$8,daily!$9:$9,"&lt;="&amp;AY$9)</f>
        <v>29.806451612903224</v>
      </c>
      <c r="AZ51" s="37">
        <f ca="1">SUMIFS(daily!$200:$200,daily!$9:$9,"&gt;="&amp;AZ$8,daily!$9:$9,"&lt;="&amp;AZ$9)</f>
        <v>29.806451612903224</v>
      </c>
      <c r="BA51" s="37">
        <f ca="1">SUMIFS(daily!$200:$200,daily!$9:$9,"&gt;="&amp;BA$8,daily!$9:$9,"&lt;="&amp;BA$9)</f>
        <v>29.806451612903224</v>
      </c>
      <c r="BB51" s="37">
        <f ca="1">SUMIFS(daily!$200:$200,daily!$9:$9,"&gt;="&amp;BB$8,daily!$9:$9,"&lt;="&amp;BB$9)</f>
        <v>29.806451612903224</v>
      </c>
      <c r="BC51" s="37">
        <f ca="1">SUMIFS(daily!$200:$200,daily!$9:$9,"&gt;="&amp;BC$8,daily!$9:$9,"&lt;="&amp;BC$9)</f>
        <v>29.806451612903224</v>
      </c>
      <c r="BD51" s="37">
        <f ca="1">SUMIFS(daily!$200:$200,daily!$9:$9,"&gt;="&amp;BD$8,daily!$9:$9,"&lt;="&amp;BD$9)</f>
        <v>29.806451612903224</v>
      </c>
      <c r="BE51" s="37">
        <f ca="1">SUMIFS(daily!$200:$200,daily!$9:$9,"&gt;="&amp;BE$8,daily!$9:$9,"&lt;="&amp;BE$9)</f>
        <v>30.393770856507231</v>
      </c>
      <c r="BF51" s="37">
        <f ca="1">SUMIFS(daily!$200:$200,daily!$9:$9,"&gt;="&amp;BF$8,daily!$9:$9,"&lt;="&amp;BF$9)</f>
        <v>31.862068965517246</v>
      </c>
      <c r="BG51" s="37">
        <f ca="1">SUMIFS(daily!$200:$200,daily!$9:$9,"&gt;="&amp;BG$8,daily!$9:$9,"&lt;="&amp;BG$9)</f>
        <v>31.862068965517246</v>
      </c>
      <c r="BH51" s="37">
        <f ca="1">SUMIFS(daily!$200:$200,daily!$9:$9,"&gt;="&amp;BH$8,daily!$9:$9,"&lt;="&amp;BH$9)</f>
        <v>31.862068965517246</v>
      </c>
      <c r="BI51" s="37">
        <f ca="1">SUMIFS(daily!$200:$200,daily!$9:$9,"&gt;="&amp;BI$8,daily!$9:$9,"&lt;="&amp;BI$9)</f>
        <v>31.568409343715242</v>
      </c>
      <c r="BJ51" s="37">
        <f ca="1">SUMIFS(daily!$200:$200,daily!$9:$9,"&gt;="&amp;BJ$8,daily!$9:$9,"&lt;="&amp;BJ$9)</f>
        <v>29.806451612903224</v>
      </c>
      <c r="BK51" s="37">
        <f ca="1">SUMIFS(daily!$200:$200,daily!$9:$9,"&gt;="&amp;BK$8,daily!$9:$9,"&lt;="&amp;BK$9)</f>
        <v>29.806451612903224</v>
      </c>
      <c r="BL51" s="37">
        <f ca="1">SUMIFS(daily!$200:$200,daily!$9:$9,"&gt;="&amp;BL$8,daily!$9:$9,"&lt;="&amp;BL$9)</f>
        <v>29.806451612903224</v>
      </c>
      <c r="BM51" s="37">
        <f ca="1">SUMIFS(daily!$200:$200,daily!$9:$9,"&gt;="&amp;BM$8,daily!$9:$9,"&lt;="&amp;BM$9)</f>
        <v>29.806451612903224</v>
      </c>
      <c r="BN51" s="37">
        <f ca="1">SUMIFS(daily!$200:$200,daily!$9:$9,"&gt;="&amp;BN$8,daily!$9:$9,"&lt;="&amp;BN$9)</f>
        <v>30.516129032258064</v>
      </c>
      <c r="BO51" s="37">
        <f ca="1">SUMIFS(daily!$200:$200,daily!$9:$9,"&gt;="&amp;BO$8,daily!$9:$9,"&lt;="&amp;BO$9)</f>
        <v>30.799999999999997</v>
      </c>
      <c r="BP51" s="37">
        <f ca="1">SUMIFS(daily!$200:$200,daily!$9:$9,"&gt;="&amp;BP$8,daily!$9:$9,"&lt;="&amp;BP$9)</f>
        <v>30.799999999999997</v>
      </c>
      <c r="BQ51" s="37">
        <f ca="1">SUMIFS(daily!$200:$200,daily!$9:$9,"&gt;="&amp;BQ$8,daily!$9:$9,"&lt;="&amp;BQ$9)</f>
        <v>30.799999999999997</v>
      </c>
      <c r="BR51" s="37">
        <f ca="1">SUMIFS(daily!$200:$200,daily!$9:$9,"&gt;="&amp;BR$8,daily!$9:$9,"&lt;="&amp;BR$9)</f>
        <v>30.374193548387098</v>
      </c>
      <c r="BS51" s="37">
        <f ca="1">SUMIFS(daily!$200:$200,daily!$9:$9,"&gt;="&amp;BS$8,daily!$9:$9,"&lt;="&amp;BS$9)</f>
        <v>29.806451612903224</v>
      </c>
      <c r="BT51" s="37">
        <f ca="1">SUMIFS(daily!$200:$200,daily!$9:$9,"&gt;="&amp;BT$8,daily!$9:$9,"&lt;="&amp;BT$9)</f>
        <v>29.806451612903224</v>
      </c>
      <c r="BU51" s="37">
        <f ca="1">SUMIFS(daily!$200:$200,daily!$9:$9,"&gt;="&amp;BU$8,daily!$9:$9,"&lt;="&amp;BU$9)</f>
        <v>29.806451612903224</v>
      </c>
      <c r="BV51" s="37">
        <f ca="1">SUMIFS(daily!$200:$200,daily!$9:$9,"&gt;="&amp;BV$8,daily!$9:$9,"&lt;="&amp;BV$9)</f>
        <v>29.806451612903224</v>
      </c>
      <c r="BW51" s="37">
        <f ca="1">SUMIFS(daily!$200:$200,daily!$9:$9,"&gt;="&amp;BW$8,daily!$9:$9,"&lt;="&amp;BW$9)</f>
        <v>30.799999999999997</v>
      </c>
      <c r="BX51" s="37">
        <f ca="1">SUMIFS(daily!$200:$200,daily!$9:$9,"&gt;="&amp;BX$8,daily!$9:$9,"&lt;="&amp;BX$9)</f>
        <v>30.799999999999997</v>
      </c>
      <c r="BY51" s="37">
        <f ca="1">SUMIFS(daily!$200:$200,daily!$9:$9,"&gt;="&amp;BY$8,daily!$9:$9,"&lt;="&amp;BY$9)</f>
        <v>30.799999999999997</v>
      </c>
      <c r="BZ51" s="37">
        <f ca="1">SUMIFS(daily!$200:$200,daily!$9:$9,"&gt;="&amp;BZ$8,daily!$9:$9,"&lt;="&amp;BZ$9)</f>
        <v>30.799999999999997</v>
      </c>
      <c r="CA51" s="37">
        <f ca="1">SUMIFS(daily!$200:$200,daily!$9:$9,"&gt;="&amp;CA$8,daily!$9:$9,"&lt;="&amp;CA$9)</f>
        <v>8.8000000000000007</v>
      </c>
      <c r="CB51" s="31"/>
      <c r="CC51" s="31"/>
    </row>
    <row r="52" spans="1:81" s="38" customFormat="1" ht="10.199999999999999" x14ac:dyDescent="0.2">
      <c r="A52" s="31"/>
      <c r="B52" s="31"/>
      <c r="C52" s="31"/>
      <c r="D52" s="31"/>
      <c r="E52" s="31"/>
      <c r="F52" s="132"/>
      <c r="G52" s="86" t="str">
        <f>KPI!$F$88</f>
        <v>расходы на персонал</v>
      </c>
      <c r="H52" s="86"/>
      <c r="I52" s="86"/>
      <c r="J52" s="86" t="str">
        <f>IF($G52="","",INDEX(KPI!$H$11:$H$121,SUMIFS(KPI!$E$11:$E$121,KPI!$F$11:$F$121,$G52)))</f>
        <v>тыс.руб.</v>
      </c>
      <c r="K52" s="31"/>
      <c r="L52" s="31"/>
      <c r="M52" s="31"/>
      <c r="N52" s="31"/>
      <c r="O52" s="31"/>
      <c r="P52" s="31"/>
      <c r="Q52" s="31"/>
      <c r="R52" s="37">
        <f t="shared" ca="1" si="245"/>
        <v>288.00000000000006</v>
      </c>
      <c r="S52" s="31"/>
      <c r="T52" s="31"/>
      <c r="U52" s="37">
        <f ca="1">SUMIFS(daily!$208:$208,daily!$9:$9,"&gt;="&amp;U$8,daily!$9:$9,"&lt;="&amp;U$9)</f>
        <v>5.4193548387096779</v>
      </c>
      <c r="V52" s="37">
        <f ca="1">SUMIFS(daily!$208:$208,daily!$9:$9,"&gt;="&amp;V$8,daily!$9:$9,"&lt;="&amp;V$9)</f>
        <v>5.4193548387096779</v>
      </c>
      <c r="W52" s="37">
        <f ca="1">SUMIFS(daily!$208:$208,daily!$9:$9,"&gt;="&amp;W$8,daily!$9:$9,"&lt;="&amp;W$9)</f>
        <v>0.77419354838709675</v>
      </c>
      <c r="X52" s="37">
        <f ca="1">SUMIFS(daily!$208:$208,daily!$9:$9,"&gt;="&amp;X$8,daily!$9:$9,"&lt;="&amp;X$9)</f>
        <v>0.77419354838709675</v>
      </c>
      <c r="Y52" s="37">
        <f ca="1">SUMIFS(daily!$208:$208,daily!$9:$9,"&gt;="&amp;Y$8,daily!$9:$9,"&lt;="&amp;Y$9)</f>
        <v>0.77419354838709675</v>
      </c>
      <c r="Z52" s="37">
        <f ca="1">SUMIFS(daily!$208:$208,daily!$9:$9,"&gt;="&amp;Z$8,daily!$9:$9,"&lt;="&amp;Z$9)</f>
        <v>0.77419354838709675</v>
      </c>
      <c r="AA52" s="37">
        <f ca="1">SUMIFS(daily!$208:$208,daily!$9:$9,"&gt;="&amp;AA$8,daily!$9:$9,"&lt;="&amp;AA$9)</f>
        <v>0.77419354838709675</v>
      </c>
      <c r="AB52" s="37">
        <f ca="1">SUMIFS(daily!$208:$208,daily!$9:$9,"&gt;="&amp;AB$8,daily!$9:$9,"&lt;="&amp;AB$9)</f>
        <v>0.77419354838709675</v>
      </c>
      <c r="AC52" s="37">
        <f ca="1">SUMIFS(daily!$208:$208,daily!$9:$9,"&gt;="&amp;AC$8,daily!$9:$9,"&lt;="&amp;AC$9)</f>
        <v>0.77419354838709675</v>
      </c>
      <c r="AD52" s="37">
        <f ca="1">SUMIFS(daily!$208:$208,daily!$9:$9,"&gt;="&amp;AD$8,daily!$9:$9,"&lt;="&amp;AD$9)</f>
        <v>5.4193548387096779</v>
      </c>
      <c r="AE52" s="37">
        <f ca="1">SUMIFS(daily!$208:$208,daily!$9:$9,"&gt;="&amp;AE$8,daily!$9:$9,"&lt;="&amp;AE$9)</f>
        <v>5.4193548387096779</v>
      </c>
      <c r="AF52" s="37">
        <f ca="1">SUMIFS(daily!$208:$208,daily!$9:$9,"&gt;="&amp;AF$8,daily!$9:$9,"&lt;="&amp;AF$9)</f>
        <v>5.4193548387096779</v>
      </c>
      <c r="AG52" s="37">
        <f ca="1">SUMIFS(daily!$208:$208,daily!$9:$9,"&gt;="&amp;AG$8,daily!$9:$9,"&lt;="&amp;AG$9)</f>
        <v>5.4193548387096779</v>
      </c>
      <c r="AH52" s="37">
        <f ca="1">SUMIFS(daily!$208:$208,daily!$9:$9,"&gt;="&amp;AH$8,daily!$9:$9,"&lt;="&amp;AH$9)</f>
        <v>5.4193548387096779</v>
      </c>
      <c r="AI52" s="37">
        <f ca="1">SUMIFS(daily!$208:$208,daily!$9:$9,"&gt;="&amp;AI$8,daily!$9:$9,"&lt;="&amp;AI$9)</f>
        <v>5.4451612903225808</v>
      </c>
      <c r="AJ52" s="37">
        <f ca="1">SUMIFS(daily!$208:$208,daily!$9:$9,"&gt;="&amp;AJ$8,daily!$9:$9,"&lt;="&amp;AJ$9)</f>
        <v>5.6</v>
      </c>
      <c r="AK52" s="37">
        <f ca="1">SUMIFS(daily!$208:$208,daily!$9:$9,"&gt;="&amp;AK$8,daily!$9:$9,"&lt;="&amp;AK$9)</f>
        <v>5.6</v>
      </c>
      <c r="AL52" s="37">
        <f ca="1">SUMIFS(daily!$208:$208,daily!$9:$9,"&gt;="&amp;AL$8,daily!$9:$9,"&lt;="&amp;AL$9)</f>
        <v>5.6</v>
      </c>
      <c r="AM52" s="37">
        <f ca="1">SUMIFS(daily!$208:$208,daily!$9:$9,"&gt;="&amp;AM$8,daily!$9:$9,"&lt;="&amp;AM$9)</f>
        <v>5.6</v>
      </c>
      <c r="AN52" s="37">
        <f ca="1">SUMIFS(daily!$208:$208,daily!$9:$9,"&gt;="&amp;AN$8,daily!$9:$9,"&lt;="&amp;AN$9)</f>
        <v>5.4451612903225817</v>
      </c>
      <c r="AO52" s="37">
        <f ca="1">SUMIFS(daily!$208:$208,daily!$9:$9,"&gt;="&amp;AO$8,daily!$9:$9,"&lt;="&amp;AO$9)</f>
        <v>5.4193548387096779</v>
      </c>
      <c r="AP52" s="37">
        <f ca="1">SUMIFS(daily!$208:$208,daily!$9:$9,"&gt;="&amp;AP$8,daily!$9:$9,"&lt;="&amp;AP$9)</f>
        <v>5.4193548387096779</v>
      </c>
      <c r="AQ52" s="37">
        <f ca="1">SUMIFS(daily!$208:$208,daily!$9:$9,"&gt;="&amp;AQ$8,daily!$9:$9,"&lt;="&amp;AQ$9)</f>
        <v>5.4193548387096779</v>
      </c>
      <c r="AR52" s="37">
        <f ca="1">SUMIFS(daily!$208:$208,daily!$9:$9,"&gt;="&amp;AR$8,daily!$9:$9,"&lt;="&amp;AR$9)</f>
        <v>5.4967741935483865</v>
      </c>
      <c r="AS52" s="37">
        <f ca="1">SUMIFS(daily!$208:$208,daily!$9:$9,"&gt;="&amp;AS$8,daily!$9:$9,"&lt;="&amp;AS$9)</f>
        <v>5.6</v>
      </c>
      <c r="AT52" s="37">
        <f ca="1">SUMIFS(daily!$208:$208,daily!$9:$9,"&gt;="&amp;AT$8,daily!$9:$9,"&lt;="&amp;AT$9)</f>
        <v>5.6</v>
      </c>
      <c r="AU52" s="37">
        <f ca="1">SUMIFS(daily!$208:$208,daily!$9:$9,"&gt;="&amp;AU$8,daily!$9:$9,"&lt;="&amp;AU$9)</f>
        <v>5.6</v>
      </c>
      <c r="AV52" s="37">
        <f ca="1">SUMIFS(daily!$208:$208,daily!$9:$9,"&gt;="&amp;AV$8,daily!$9:$9,"&lt;="&amp;AV$9)</f>
        <v>5.5741935483870968</v>
      </c>
      <c r="AW52" s="37">
        <f ca="1">SUMIFS(daily!$208:$208,daily!$9:$9,"&gt;="&amp;AW$8,daily!$9:$9,"&lt;="&amp;AW$9)</f>
        <v>5.4193548387096779</v>
      </c>
      <c r="AX52" s="37">
        <f ca="1">SUMIFS(daily!$208:$208,daily!$9:$9,"&gt;="&amp;AX$8,daily!$9:$9,"&lt;="&amp;AX$9)</f>
        <v>5.4193548387096779</v>
      </c>
      <c r="AY52" s="37">
        <f ca="1">SUMIFS(daily!$208:$208,daily!$9:$9,"&gt;="&amp;AY$8,daily!$9:$9,"&lt;="&amp;AY$9)</f>
        <v>5.4193548387096779</v>
      </c>
      <c r="AZ52" s="37">
        <f ca="1">SUMIFS(daily!$208:$208,daily!$9:$9,"&gt;="&amp;AZ$8,daily!$9:$9,"&lt;="&amp;AZ$9)</f>
        <v>5.4193548387096779</v>
      </c>
      <c r="BA52" s="37">
        <f ca="1">SUMIFS(daily!$208:$208,daily!$9:$9,"&gt;="&amp;BA$8,daily!$9:$9,"&lt;="&amp;BA$9)</f>
        <v>5.4193548387096779</v>
      </c>
      <c r="BB52" s="37">
        <f ca="1">SUMIFS(daily!$208:$208,daily!$9:$9,"&gt;="&amp;BB$8,daily!$9:$9,"&lt;="&amp;BB$9)</f>
        <v>5.4193548387096779</v>
      </c>
      <c r="BC52" s="37">
        <f ca="1">SUMIFS(daily!$208:$208,daily!$9:$9,"&gt;="&amp;BC$8,daily!$9:$9,"&lt;="&amp;BC$9)</f>
        <v>5.4193548387096779</v>
      </c>
      <c r="BD52" s="37">
        <f ca="1">SUMIFS(daily!$208:$208,daily!$9:$9,"&gt;="&amp;BD$8,daily!$9:$9,"&lt;="&amp;BD$9)</f>
        <v>5.4193548387096779</v>
      </c>
      <c r="BE52" s="37">
        <f ca="1">SUMIFS(daily!$208:$208,daily!$9:$9,"&gt;="&amp;BE$8,daily!$9:$9,"&lt;="&amp;BE$9)</f>
        <v>5.5261401557285872</v>
      </c>
      <c r="BF52" s="37">
        <f ca="1">SUMIFS(daily!$208:$208,daily!$9:$9,"&gt;="&amp;BF$8,daily!$9:$9,"&lt;="&amp;BF$9)</f>
        <v>5.7931034482758621</v>
      </c>
      <c r="BG52" s="37">
        <f ca="1">SUMIFS(daily!$208:$208,daily!$9:$9,"&gt;="&amp;BG$8,daily!$9:$9,"&lt;="&amp;BG$9)</f>
        <v>5.7931034482758621</v>
      </c>
      <c r="BH52" s="37">
        <f ca="1">SUMIFS(daily!$208:$208,daily!$9:$9,"&gt;="&amp;BH$8,daily!$9:$9,"&lt;="&amp;BH$9)</f>
        <v>5.7931034482758621</v>
      </c>
      <c r="BI52" s="37">
        <f ca="1">SUMIFS(daily!$208:$208,daily!$9:$9,"&gt;="&amp;BI$8,daily!$9:$9,"&lt;="&amp;BI$9)</f>
        <v>5.7397107897664075</v>
      </c>
      <c r="BJ52" s="37">
        <f ca="1">SUMIFS(daily!$208:$208,daily!$9:$9,"&gt;="&amp;BJ$8,daily!$9:$9,"&lt;="&amp;BJ$9)</f>
        <v>5.4193548387096779</v>
      </c>
      <c r="BK52" s="37">
        <f ca="1">SUMIFS(daily!$208:$208,daily!$9:$9,"&gt;="&amp;BK$8,daily!$9:$9,"&lt;="&amp;BK$9)</f>
        <v>5.4193548387096779</v>
      </c>
      <c r="BL52" s="37">
        <f ca="1">SUMIFS(daily!$208:$208,daily!$9:$9,"&gt;="&amp;BL$8,daily!$9:$9,"&lt;="&amp;BL$9)</f>
        <v>5.4193548387096779</v>
      </c>
      <c r="BM52" s="37">
        <f ca="1">SUMIFS(daily!$208:$208,daily!$9:$9,"&gt;="&amp;BM$8,daily!$9:$9,"&lt;="&amp;BM$9)</f>
        <v>5.4193548387096779</v>
      </c>
      <c r="BN52" s="37">
        <f ca="1">SUMIFS(daily!$208:$208,daily!$9:$9,"&gt;="&amp;BN$8,daily!$9:$9,"&lt;="&amp;BN$9)</f>
        <v>5.5483870967741931</v>
      </c>
      <c r="BO52" s="37">
        <f ca="1">SUMIFS(daily!$208:$208,daily!$9:$9,"&gt;="&amp;BO$8,daily!$9:$9,"&lt;="&amp;BO$9)</f>
        <v>5.6</v>
      </c>
      <c r="BP52" s="37">
        <f ca="1">SUMIFS(daily!$208:$208,daily!$9:$9,"&gt;="&amp;BP$8,daily!$9:$9,"&lt;="&amp;BP$9)</f>
        <v>5.6</v>
      </c>
      <c r="BQ52" s="37">
        <f ca="1">SUMIFS(daily!$208:$208,daily!$9:$9,"&gt;="&amp;BQ$8,daily!$9:$9,"&lt;="&amp;BQ$9)</f>
        <v>5.6</v>
      </c>
      <c r="BR52" s="37">
        <f ca="1">SUMIFS(daily!$208:$208,daily!$9:$9,"&gt;="&amp;BR$8,daily!$9:$9,"&lt;="&amp;BR$9)</f>
        <v>5.5225806451612911</v>
      </c>
      <c r="BS52" s="37">
        <f ca="1">SUMIFS(daily!$208:$208,daily!$9:$9,"&gt;="&amp;BS$8,daily!$9:$9,"&lt;="&amp;BS$9)</f>
        <v>5.4193548387096779</v>
      </c>
      <c r="BT52" s="37">
        <f ca="1">SUMIFS(daily!$208:$208,daily!$9:$9,"&gt;="&amp;BT$8,daily!$9:$9,"&lt;="&amp;BT$9)</f>
        <v>5.4193548387096779</v>
      </c>
      <c r="BU52" s="37">
        <f ca="1">SUMIFS(daily!$208:$208,daily!$9:$9,"&gt;="&amp;BU$8,daily!$9:$9,"&lt;="&amp;BU$9)</f>
        <v>5.4193548387096779</v>
      </c>
      <c r="BV52" s="37">
        <f ca="1">SUMIFS(daily!$208:$208,daily!$9:$9,"&gt;="&amp;BV$8,daily!$9:$9,"&lt;="&amp;BV$9)</f>
        <v>5.4193548387096779</v>
      </c>
      <c r="BW52" s="37">
        <f ca="1">SUMIFS(daily!$208:$208,daily!$9:$9,"&gt;="&amp;BW$8,daily!$9:$9,"&lt;="&amp;BW$9)</f>
        <v>5.6</v>
      </c>
      <c r="BX52" s="37">
        <f ca="1">SUMIFS(daily!$208:$208,daily!$9:$9,"&gt;="&amp;BX$8,daily!$9:$9,"&lt;="&amp;BX$9)</f>
        <v>5.6</v>
      </c>
      <c r="BY52" s="37">
        <f ca="1">SUMIFS(daily!$208:$208,daily!$9:$9,"&gt;="&amp;BY$8,daily!$9:$9,"&lt;="&amp;BY$9)</f>
        <v>5.6</v>
      </c>
      <c r="BZ52" s="37">
        <f ca="1">SUMIFS(daily!$208:$208,daily!$9:$9,"&gt;="&amp;BZ$8,daily!$9:$9,"&lt;="&amp;BZ$9)</f>
        <v>5.6</v>
      </c>
      <c r="CA52" s="37">
        <f ca="1">SUMIFS(daily!$208:$208,daily!$9:$9,"&gt;="&amp;CA$8,daily!$9:$9,"&lt;="&amp;CA$9)</f>
        <v>1.6</v>
      </c>
      <c r="CB52" s="31"/>
      <c r="CC52" s="31"/>
    </row>
    <row r="53" spans="1:81" s="38" customFormat="1" ht="10.199999999999999" x14ac:dyDescent="0.2">
      <c r="A53" s="31"/>
      <c r="B53" s="31"/>
      <c r="C53" s="31"/>
      <c r="D53" s="31"/>
      <c r="E53" s="31"/>
      <c r="F53" s="132"/>
      <c r="G53" s="86" t="str">
        <f>KPI!$F$90</f>
        <v>прочие постоянные расходы</v>
      </c>
      <c r="H53" s="86"/>
      <c r="I53" s="86"/>
      <c r="J53" s="86" t="str">
        <f>IF($G53="","",INDEX(KPI!$H$11:$H$121,SUMIFS(KPI!$E$11:$E$121,KPI!$F$11:$F$121,$G53)))</f>
        <v>тыс.руб.</v>
      </c>
      <c r="K53" s="31"/>
      <c r="L53" s="31"/>
      <c r="M53" s="31"/>
      <c r="N53" s="31"/>
      <c r="O53" s="31"/>
      <c r="P53" s="31"/>
      <c r="Q53" s="31"/>
      <c r="R53" s="37">
        <f t="shared" ca="1" si="245"/>
        <v>600</v>
      </c>
      <c r="S53" s="31"/>
      <c r="T53" s="31"/>
      <c r="U53" s="37">
        <f ca="1">SUMIFS(daily!$216:$216,daily!$9:$9,"&gt;="&amp;U$8,daily!$9:$9,"&lt;="&amp;U$9)</f>
        <v>11.290322580645162</v>
      </c>
      <c r="V53" s="37">
        <f ca="1">SUMIFS(daily!$216:$216,daily!$9:$9,"&gt;="&amp;V$8,daily!$9:$9,"&lt;="&amp;V$9)</f>
        <v>11.290322580645162</v>
      </c>
      <c r="W53" s="37">
        <f ca="1">SUMIFS(daily!$216:$216,daily!$9:$9,"&gt;="&amp;W$8,daily!$9:$9,"&lt;="&amp;W$9)</f>
        <v>1.6129032258064515</v>
      </c>
      <c r="X53" s="37">
        <f ca="1">SUMIFS(daily!$216:$216,daily!$9:$9,"&gt;="&amp;X$8,daily!$9:$9,"&lt;="&amp;X$9)</f>
        <v>1.6129032258064515</v>
      </c>
      <c r="Y53" s="37">
        <f ca="1">SUMIFS(daily!$216:$216,daily!$9:$9,"&gt;="&amp;Y$8,daily!$9:$9,"&lt;="&amp;Y$9)</f>
        <v>1.6129032258064515</v>
      </c>
      <c r="Z53" s="37">
        <f ca="1">SUMIFS(daily!$216:$216,daily!$9:$9,"&gt;="&amp;Z$8,daily!$9:$9,"&lt;="&amp;Z$9)</f>
        <v>1.6129032258064515</v>
      </c>
      <c r="AA53" s="37">
        <f ca="1">SUMIFS(daily!$216:$216,daily!$9:$9,"&gt;="&amp;AA$8,daily!$9:$9,"&lt;="&amp;AA$9)</f>
        <v>1.6129032258064515</v>
      </c>
      <c r="AB53" s="37">
        <f ca="1">SUMIFS(daily!$216:$216,daily!$9:$9,"&gt;="&amp;AB$8,daily!$9:$9,"&lt;="&amp;AB$9)</f>
        <v>1.6129032258064515</v>
      </c>
      <c r="AC53" s="37">
        <f ca="1">SUMIFS(daily!$216:$216,daily!$9:$9,"&gt;="&amp;AC$8,daily!$9:$9,"&lt;="&amp;AC$9)</f>
        <v>1.6129032258064515</v>
      </c>
      <c r="AD53" s="37">
        <f ca="1">SUMIFS(daily!$216:$216,daily!$9:$9,"&gt;="&amp;AD$8,daily!$9:$9,"&lt;="&amp;AD$9)</f>
        <v>11.290322580645162</v>
      </c>
      <c r="AE53" s="37">
        <f ca="1">SUMIFS(daily!$216:$216,daily!$9:$9,"&gt;="&amp;AE$8,daily!$9:$9,"&lt;="&amp;AE$9)</f>
        <v>11.290322580645162</v>
      </c>
      <c r="AF53" s="37">
        <f ca="1">SUMIFS(daily!$216:$216,daily!$9:$9,"&gt;="&amp;AF$8,daily!$9:$9,"&lt;="&amp;AF$9)</f>
        <v>11.290322580645162</v>
      </c>
      <c r="AG53" s="37">
        <f ca="1">SUMIFS(daily!$216:$216,daily!$9:$9,"&gt;="&amp;AG$8,daily!$9:$9,"&lt;="&amp;AG$9)</f>
        <v>11.290322580645162</v>
      </c>
      <c r="AH53" s="37">
        <f ca="1">SUMIFS(daily!$216:$216,daily!$9:$9,"&gt;="&amp;AH$8,daily!$9:$9,"&lt;="&amp;AH$9)</f>
        <v>11.290322580645162</v>
      </c>
      <c r="AI53" s="37">
        <f ca="1">SUMIFS(daily!$216:$216,daily!$9:$9,"&gt;="&amp;AI$8,daily!$9:$9,"&lt;="&amp;AI$9)</f>
        <v>11.344086021505376</v>
      </c>
      <c r="AJ53" s="37">
        <f ca="1">SUMIFS(daily!$216:$216,daily!$9:$9,"&gt;="&amp;AJ$8,daily!$9:$9,"&lt;="&amp;AJ$9)</f>
        <v>11.666666666666666</v>
      </c>
      <c r="AK53" s="37">
        <f ca="1">SUMIFS(daily!$216:$216,daily!$9:$9,"&gt;="&amp;AK$8,daily!$9:$9,"&lt;="&amp;AK$9)</f>
        <v>11.666666666666666</v>
      </c>
      <c r="AL53" s="37">
        <f ca="1">SUMIFS(daily!$216:$216,daily!$9:$9,"&gt;="&amp;AL$8,daily!$9:$9,"&lt;="&amp;AL$9)</f>
        <v>11.666666666666666</v>
      </c>
      <c r="AM53" s="37">
        <f ca="1">SUMIFS(daily!$216:$216,daily!$9:$9,"&gt;="&amp;AM$8,daily!$9:$9,"&lt;="&amp;AM$9)</f>
        <v>11.666666666666666</v>
      </c>
      <c r="AN53" s="37">
        <f ca="1">SUMIFS(daily!$216:$216,daily!$9:$9,"&gt;="&amp;AN$8,daily!$9:$9,"&lt;="&amp;AN$9)</f>
        <v>11.344086021505378</v>
      </c>
      <c r="AO53" s="37">
        <f ca="1">SUMIFS(daily!$216:$216,daily!$9:$9,"&gt;="&amp;AO$8,daily!$9:$9,"&lt;="&amp;AO$9)</f>
        <v>11.290322580645162</v>
      </c>
      <c r="AP53" s="37">
        <f ca="1">SUMIFS(daily!$216:$216,daily!$9:$9,"&gt;="&amp;AP$8,daily!$9:$9,"&lt;="&amp;AP$9)</f>
        <v>11.290322580645162</v>
      </c>
      <c r="AQ53" s="37">
        <f ca="1">SUMIFS(daily!$216:$216,daily!$9:$9,"&gt;="&amp;AQ$8,daily!$9:$9,"&lt;="&amp;AQ$9)</f>
        <v>11.290322580645162</v>
      </c>
      <c r="AR53" s="37">
        <f ca="1">SUMIFS(daily!$216:$216,daily!$9:$9,"&gt;="&amp;AR$8,daily!$9:$9,"&lt;="&amp;AR$9)</f>
        <v>11.451612903225804</v>
      </c>
      <c r="AS53" s="37">
        <f ca="1">SUMIFS(daily!$216:$216,daily!$9:$9,"&gt;="&amp;AS$8,daily!$9:$9,"&lt;="&amp;AS$9)</f>
        <v>11.666666666666666</v>
      </c>
      <c r="AT53" s="37">
        <f ca="1">SUMIFS(daily!$216:$216,daily!$9:$9,"&gt;="&amp;AT$8,daily!$9:$9,"&lt;="&amp;AT$9)</f>
        <v>11.666666666666666</v>
      </c>
      <c r="AU53" s="37">
        <f ca="1">SUMIFS(daily!$216:$216,daily!$9:$9,"&gt;="&amp;AU$8,daily!$9:$9,"&lt;="&amp;AU$9)</f>
        <v>11.666666666666666</v>
      </c>
      <c r="AV53" s="37">
        <f ca="1">SUMIFS(daily!$216:$216,daily!$9:$9,"&gt;="&amp;AV$8,daily!$9:$9,"&lt;="&amp;AV$9)</f>
        <v>11.612903225806452</v>
      </c>
      <c r="AW53" s="37">
        <f ca="1">SUMIFS(daily!$216:$216,daily!$9:$9,"&gt;="&amp;AW$8,daily!$9:$9,"&lt;="&amp;AW$9)</f>
        <v>11.290322580645162</v>
      </c>
      <c r="AX53" s="37">
        <f ca="1">SUMIFS(daily!$216:$216,daily!$9:$9,"&gt;="&amp;AX$8,daily!$9:$9,"&lt;="&amp;AX$9)</f>
        <v>11.290322580645162</v>
      </c>
      <c r="AY53" s="37">
        <f ca="1">SUMIFS(daily!$216:$216,daily!$9:$9,"&gt;="&amp;AY$8,daily!$9:$9,"&lt;="&amp;AY$9)</f>
        <v>11.290322580645162</v>
      </c>
      <c r="AZ53" s="37">
        <f ca="1">SUMIFS(daily!$216:$216,daily!$9:$9,"&gt;="&amp;AZ$8,daily!$9:$9,"&lt;="&amp;AZ$9)</f>
        <v>11.290322580645162</v>
      </c>
      <c r="BA53" s="37">
        <f ca="1">SUMIFS(daily!$216:$216,daily!$9:$9,"&gt;="&amp;BA$8,daily!$9:$9,"&lt;="&amp;BA$9)</f>
        <v>11.290322580645162</v>
      </c>
      <c r="BB53" s="37">
        <f ca="1">SUMIFS(daily!$216:$216,daily!$9:$9,"&gt;="&amp;BB$8,daily!$9:$9,"&lt;="&amp;BB$9)</f>
        <v>11.290322580645162</v>
      </c>
      <c r="BC53" s="37">
        <f ca="1">SUMIFS(daily!$216:$216,daily!$9:$9,"&gt;="&amp;BC$8,daily!$9:$9,"&lt;="&amp;BC$9)</f>
        <v>11.290322580645162</v>
      </c>
      <c r="BD53" s="37">
        <f ca="1">SUMIFS(daily!$216:$216,daily!$9:$9,"&gt;="&amp;BD$8,daily!$9:$9,"&lt;="&amp;BD$9)</f>
        <v>11.290322580645162</v>
      </c>
      <c r="BE53" s="37">
        <f ca="1">SUMIFS(daily!$216:$216,daily!$9:$9,"&gt;="&amp;BE$8,daily!$9:$9,"&lt;="&amp;BE$9)</f>
        <v>11.512791991101222</v>
      </c>
      <c r="BF53" s="37">
        <f ca="1">SUMIFS(daily!$216:$216,daily!$9:$9,"&gt;="&amp;BF$8,daily!$9:$9,"&lt;="&amp;BF$9)</f>
        <v>12.068965517241377</v>
      </c>
      <c r="BG53" s="37">
        <f ca="1">SUMIFS(daily!$216:$216,daily!$9:$9,"&gt;="&amp;BG$8,daily!$9:$9,"&lt;="&amp;BG$9)</f>
        <v>12.068965517241377</v>
      </c>
      <c r="BH53" s="37">
        <f ca="1">SUMIFS(daily!$216:$216,daily!$9:$9,"&gt;="&amp;BH$8,daily!$9:$9,"&lt;="&amp;BH$9)</f>
        <v>12.068965517241377</v>
      </c>
      <c r="BI53" s="37">
        <f ca="1">SUMIFS(daily!$216:$216,daily!$9:$9,"&gt;="&amp;BI$8,daily!$9:$9,"&lt;="&amp;BI$9)</f>
        <v>11.957730812013347</v>
      </c>
      <c r="BJ53" s="37">
        <f ca="1">SUMIFS(daily!$216:$216,daily!$9:$9,"&gt;="&amp;BJ$8,daily!$9:$9,"&lt;="&amp;BJ$9)</f>
        <v>11.290322580645162</v>
      </c>
      <c r="BK53" s="37">
        <f ca="1">SUMIFS(daily!$216:$216,daily!$9:$9,"&gt;="&amp;BK$8,daily!$9:$9,"&lt;="&amp;BK$9)</f>
        <v>11.290322580645162</v>
      </c>
      <c r="BL53" s="37">
        <f ca="1">SUMIFS(daily!$216:$216,daily!$9:$9,"&gt;="&amp;BL$8,daily!$9:$9,"&lt;="&amp;BL$9)</f>
        <v>11.290322580645162</v>
      </c>
      <c r="BM53" s="37">
        <f ca="1">SUMIFS(daily!$216:$216,daily!$9:$9,"&gt;="&amp;BM$8,daily!$9:$9,"&lt;="&amp;BM$9)</f>
        <v>11.290322580645162</v>
      </c>
      <c r="BN53" s="37">
        <f ca="1">SUMIFS(daily!$216:$216,daily!$9:$9,"&gt;="&amp;BN$8,daily!$9:$9,"&lt;="&amp;BN$9)</f>
        <v>11.559139784946236</v>
      </c>
      <c r="BO53" s="37">
        <f ca="1">SUMIFS(daily!$216:$216,daily!$9:$9,"&gt;="&amp;BO$8,daily!$9:$9,"&lt;="&amp;BO$9)</f>
        <v>11.666666666666666</v>
      </c>
      <c r="BP53" s="37">
        <f ca="1">SUMIFS(daily!$216:$216,daily!$9:$9,"&gt;="&amp;BP$8,daily!$9:$9,"&lt;="&amp;BP$9)</f>
        <v>11.666666666666666</v>
      </c>
      <c r="BQ53" s="37">
        <f ca="1">SUMIFS(daily!$216:$216,daily!$9:$9,"&gt;="&amp;BQ$8,daily!$9:$9,"&lt;="&amp;BQ$9)</f>
        <v>11.666666666666666</v>
      </c>
      <c r="BR53" s="37">
        <f ca="1">SUMIFS(daily!$216:$216,daily!$9:$9,"&gt;="&amp;BR$8,daily!$9:$9,"&lt;="&amp;BR$9)</f>
        <v>11.505376344086022</v>
      </c>
      <c r="BS53" s="37">
        <f ca="1">SUMIFS(daily!$216:$216,daily!$9:$9,"&gt;="&amp;BS$8,daily!$9:$9,"&lt;="&amp;BS$9)</f>
        <v>11.290322580645162</v>
      </c>
      <c r="BT53" s="37">
        <f ca="1">SUMIFS(daily!$216:$216,daily!$9:$9,"&gt;="&amp;BT$8,daily!$9:$9,"&lt;="&amp;BT$9)</f>
        <v>11.290322580645162</v>
      </c>
      <c r="BU53" s="37">
        <f ca="1">SUMIFS(daily!$216:$216,daily!$9:$9,"&gt;="&amp;BU$8,daily!$9:$9,"&lt;="&amp;BU$9)</f>
        <v>11.290322580645162</v>
      </c>
      <c r="BV53" s="37">
        <f ca="1">SUMIFS(daily!$216:$216,daily!$9:$9,"&gt;="&amp;BV$8,daily!$9:$9,"&lt;="&amp;BV$9)</f>
        <v>11.290322580645162</v>
      </c>
      <c r="BW53" s="37">
        <f ca="1">SUMIFS(daily!$216:$216,daily!$9:$9,"&gt;="&amp;BW$8,daily!$9:$9,"&lt;="&amp;BW$9)</f>
        <v>11.666666666666666</v>
      </c>
      <c r="BX53" s="37">
        <f ca="1">SUMIFS(daily!$216:$216,daily!$9:$9,"&gt;="&amp;BX$8,daily!$9:$9,"&lt;="&amp;BX$9)</f>
        <v>11.666666666666666</v>
      </c>
      <c r="BY53" s="37">
        <f ca="1">SUMIFS(daily!$216:$216,daily!$9:$9,"&gt;="&amp;BY$8,daily!$9:$9,"&lt;="&amp;BY$9)</f>
        <v>11.666666666666666</v>
      </c>
      <c r="BZ53" s="37">
        <f ca="1">SUMIFS(daily!$216:$216,daily!$9:$9,"&gt;="&amp;BZ$8,daily!$9:$9,"&lt;="&amp;BZ$9)</f>
        <v>11.666666666666666</v>
      </c>
      <c r="CA53" s="37">
        <f ca="1">SUMIFS(daily!$216:$216,daily!$9:$9,"&gt;="&amp;CA$8,daily!$9:$9,"&lt;="&amp;CA$9)</f>
        <v>3.3333333333333335</v>
      </c>
      <c r="CB53" s="31"/>
      <c r="CC53" s="31"/>
    </row>
    <row r="54" spans="1:81" s="38" customFormat="1" ht="10.199999999999999" x14ac:dyDescent="0.2">
      <c r="A54" s="31"/>
      <c r="B54" s="31"/>
      <c r="C54" s="31"/>
      <c r="D54" s="31"/>
      <c r="E54" s="31"/>
      <c r="F54" s="132"/>
      <c r="G54" s="86" t="str">
        <f>KPI!$F$98</f>
        <v>Начислено процентов по овердрафту за период</v>
      </c>
      <c r="H54" s="86"/>
      <c r="I54" s="86"/>
      <c r="J54" s="86" t="str">
        <f>IF($G54="","",INDEX(KPI!$H$11:$H$121,SUMIFS(KPI!$E$11:$E$121,KPI!$F$11:$F$121,$G54)))</f>
        <v>тыс.руб.</v>
      </c>
      <c r="K54" s="31"/>
      <c r="L54" s="31"/>
      <c r="M54" s="31"/>
      <c r="N54" s="31"/>
      <c r="O54" s="31"/>
      <c r="P54" s="31"/>
      <c r="Q54" s="31"/>
      <c r="R54" s="37">
        <f t="shared" ca="1" si="245"/>
        <v>338.97911769035238</v>
      </c>
      <c r="S54" s="31"/>
      <c r="T54" s="31"/>
      <c r="U54" s="37">
        <f ca="1">SUMIFS(daily!$242:$242,daily!$9:$9,"&gt;="&amp;U$8,daily!$9:$9,"&lt;="&amp;U$9)</f>
        <v>0</v>
      </c>
      <c r="V54" s="37">
        <f ca="1">SUMIFS(daily!$242:$242,daily!$9:$9,"&gt;="&amp;V$8,daily!$9:$9,"&lt;="&amp;V$9)</f>
        <v>0</v>
      </c>
      <c r="W54" s="37">
        <f ca="1">SUMIFS(daily!$242:$242,daily!$9:$9,"&gt;="&amp;W$8,daily!$9:$9,"&lt;="&amp;W$9)</f>
        <v>0</v>
      </c>
      <c r="X54" s="37">
        <f ca="1">SUMIFS(daily!$242:$242,daily!$9:$9,"&gt;="&amp;X$8,daily!$9:$9,"&lt;="&amp;X$9)</f>
        <v>0</v>
      </c>
      <c r="Y54" s="37">
        <f ca="1">SUMIFS(daily!$242:$242,daily!$9:$9,"&gt;="&amp;Y$8,daily!$9:$9,"&lt;="&amp;Y$9)</f>
        <v>0</v>
      </c>
      <c r="Z54" s="37">
        <f ca="1">SUMIFS(daily!$242:$242,daily!$9:$9,"&gt;="&amp;Z$8,daily!$9:$9,"&lt;="&amp;Z$9)</f>
        <v>0</v>
      </c>
      <c r="AA54" s="37">
        <f ca="1">SUMIFS(daily!$242:$242,daily!$9:$9,"&gt;="&amp;AA$8,daily!$9:$9,"&lt;="&amp;AA$9)</f>
        <v>0</v>
      </c>
      <c r="AB54" s="37">
        <f ca="1">SUMIFS(daily!$242:$242,daily!$9:$9,"&gt;="&amp;AB$8,daily!$9:$9,"&lt;="&amp;AB$9)</f>
        <v>0</v>
      </c>
      <c r="AC54" s="37">
        <f ca="1">SUMIFS(daily!$242:$242,daily!$9:$9,"&gt;="&amp;AC$8,daily!$9:$9,"&lt;="&amp;AC$9)</f>
        <v>0</v>
      </c>
      <c r="AD54" s="37">
        <f ca="1">SUMIFS(daily!$242:$242,daily!$9:$9,"&gt;="&amp;AD$8,daily!$9:$9,"&lt;="&amp;AD$9)</f>
        <v>0</v>
      </c>
      <c r="AE54" s="37">
        <f ca="1">SUMIFS(daily!$242:$242,daily!$9:$9,"&gt;="&amp;AE$8,daily!$9:$9,"&lt;="&amp;AE$9)</f>
        <v>0</v>
      </c>
      <c r="AF54" s="37">
        <f ca="1">SUMIFS(daily!$242:$242,daily!$9:$9,"&gt;="&amp;AF$8,daily!$9:$9,"&lt;="&amp;AF$9)</f>
        <v>0</v>
      </c>
      <c r="AG54" s="37">
        <f ca="1">SUMIFS(daily!$242:$242,daily!$9:$9,"&gt;="&amp;AG$8,daily!$9:$9,"&lt;="&amp;AG$9)</f>
        <v>0</v>
      </c>
      <c r="AH54" s="37">
        <f ca="1">SUMIFS(daily!$242:$242,daily!$9:$9,"&gt;="&amp;AH$8,daily!$9:$9,"&lt;="&amp;AH$9)</f>
        <v>0</v>
      </c>
      <c r="AI54" s="37">
        <f ca="1">SUMIFS(daily!$242:$242,daily!$9:$9,"&gt;="&amp;AI$8,daily!$9:$9,"&lt;="&amp;AI$9)</f>
        <v>0</v>
      </c>
      <c r="AJ54" s="37">
        <f ca="1">SUMIFS(daily!$242:$242,daily!$9:$9,"&gt;="&amp;AJ$8,daily!$9:$9,"&lt;="&amp;AJ$9)</f>
        <v>0</v>
      </c>
      <c r="AK54" s="37">
        <f ca="1">SUMIFS(daily!$242:$242,daily!$9:$9,"&gt;="&amp;AK$8,daily!$9:$9,"&lt;="&amp;AK$9)</f>
        <v>0</v>
      </c>
      <c r="AL54" s="37">
        <f ca="1">SUMIFS(daily!$242:$242,daily!$9:$9,"&gt;="&amp;AL$8,daily!$9:$9,"&lt;="&amp;AL$9)</f>
        <v>0</v>
      </c>
      <c r="AM54" s="37">
        <f ca="1">SUMIFS(daily!$242:$242,daily!$9:$9,"&gt;="&amp;AM$8,daily!$9:$9,"&lt;="&amp;AM$9)</f>
        <v>0</v>
      </c>
      <c r="AN54" s="37">
        <f ca="1">SUMIFS(daily!$242:$242,daily!$9:$9,"&gt;="&amp;AN$8,daily!$9:$9,"&lt;="&amp;AN$9)</f>
        <v>0</v>
      </c>
      <c r="AO54" s="37">
        <f ca="1">SUMIFS(daily!$242:$242,daily!$9:$9,"&gt;="&amp;AO$8,daily!$9:$9,"&lt;="&amp;AO$9)</f>
        <v>0</v>
      </c>
      <c r="AP54" s="37">
        <f ca="1">SUMIFS(daily!$242:$242,daily!$9:$9,"&gt;="&amp;AP$8,daily!$9:$9,"&lt;="&amp;AP$9)</f>
        <v>0</v>
      </c>
      <c r="AQ54" s="37">
        <f ca="1">SUMIFS(daily!$242:$242,daily!$9:$9,"&gt;="&amp;AQ$8,daily!$9:$9,"&lt;="&amp;AQ$9)</f>
        <v>0</v>
      </c>
      <c r="AR54" s="37">
        <f ca="1">SUMIFS(daily!$242:$242,daily!$9:$9,"&gt;="&amp;AR$8,daily!$9:$9,"&lt;="&amp;AR$9)</f>
        <v>0</v>
      </c>
      <c r="AS54" s="37">
        <f ca="1">SUMIFS(daily!$242:$242,daily!$9:$9,"&gt;="&amp;AS$8,daily!$9:$9,"&lt;="&amp;AS$9)</f>
        <v>0</v>
      </c>
      <c r="AT54" s="37">
        <f ca="1">SUMIFS(daily!$242:$242,daily!$9:$9,"&gt;="&amp;AT$8,daily!$9:$9,"&lt;="&amp;AT$9)</f>
        <v>0.15291190855414882</v>
      </c>
      <c r="AU54" s="37">
        <f ca="1">SUMIFS(daily!$242:$242,daily!$9:$9,"&gt;="&amp;AU$8,daily!$9:$9,"&lt;="&amp;AU$9)</f>
        <v>2.4163207823012584E-2</v>
      </c>
      <c r="AV54" s="37">
        <f ca="1">SUMIFS(daily!$242:$242,daily!$9:$9,"&gt;="&amp;AV$8,daily!$9:$9,"&lt;="&amp;AV$9)</f>
        <v>0.47861169303428452</v>
      </c>
      <c r="AW54" s="37">
        <f ca="1">SUMIFS(daily!$242:$242,daily!$9:$9,"&gt;="&amp;AW$8,daily!$9:$9,"&lt;="&amp;AW$9)</f>
        <v>0.20140517889595211</v>
      </c>
      <c r="AX54" s="37">
        <f ca="1">SUMIFS(daily!$242:$242,daily!$9:$9,"&gt;="&amp;AX$8,daily!$9:$9,"&lt;="&amp;AX$9)</f>
        <v>0.266548125081978</v>
      </c>
      <c r="AY54" s="37">
        <f ca="1">SUMIFS(daily!$242:$242,daily!$9:$9,"&gt;="&amp;AY$8,daily!$9:$9,"&lt;="&amp;AY$9)</f>
        <v>1.2693890765215907</v>
      </c>
      <c r="AZ54" s="37">
        <f ca="1">SUMIFS(daily!$242:$242,daily!$9:$9,"&gt;="&amp;AZ$8,daily!$9:$9,"&lt;="&amp;AZ$9)</f>
        <v>1.4527881512350727</v>
      </c>
      <c r="BA54" s="37">
        <f ca="1">SUMIFS(daily!$242:$242,daily!$9:$9,"&gt;="&amp;BA$8,daily!$9:$9,"&lt;="&amp;BA$9)</f>
        <v>1.1204220652823609</v>
      </c>
      <c r="BB54" s="37">
        <f ca="1">SUMIFS(daily!$242:$242,daily!$9:$9,"&gt;="&amp;BB$8,daily!$9:$9,"&lt;="&amp;BB$9)</f>
        <v>0.75392428767057407</v>
      </c>
      <c r="BC54" s="37">
        <f ca="1">SUMIFS(daily!$242:$242,daily!$9:$9,"&gt;="&amp;BC$8,daily!$9:$9,"&lt;="&amp;BC$9)</f>
        <v>1.617500376770326</v>
      </c>
      <c r="BD54" s="37">
        <f ca="1">SUMIFS(daily!$242:$242,daily!$9:$9,"&gt;="&amp;BD$8,daily!$9:$9,"&lt;="&amp;BD$9)</f>
        <v>2.5409627160071562</v>
      </c>
      <c r="BE54" s="37">
        <f ca="1">SUMIFS(daily!$242:$242,daily!$9:$9,"&gt;="&amp;BE$8,daily!$9:$9,"&lt;="&amp;BE$9)</f>
        <v>3.5565076224191952</v>
      </c>
      <c r="BF54" s="37">
        <f ca="1">SUMIFS(daily!$242:$242,daily!$9:$9,"&gt;="&amp;BF$8,daily!$9:$9,"&lt;="&amp;BF$9)</f>
        <v>3.912660821569196</v>
      </c>
      <c r="BG54" s="37">
        <f ca="1">SUMIFS(daily!$242:$242,daily!$9:$9,"&gt;="&amp;BG$8,daily!$9:$9,"&lt;="&amp;BG$9)</f>
        <v>4.7627954588506327</v>
      </c>
      <c r="BH54" s="37">
        <f ca="1">SUMIFS(daily!$242:$242,daily!$9:$9,"&gt;="&amp;BH$8,daily!$9:$9,"&lt;="&amp;BH$9)</f>
        <v>7.1742696585819719</v>
      </c>
      <c r="BI54" s="37">
        <f ca="1">SUMIFS(daily!$242:$242,daily!$9:$9,"&gt;="&amp;BI$8,daily!$9:$9,"&lt;="&amp;BI$9)</f>
        <v>9.6263318105403037</v>
      </c>
      <c r="BJ54" s="37">
        <f ca="1">SUMIFS(daily!$242:$242,daily!$9:$9,"&gt;="&amp;BJ$8,daily!$9:$9,"&lt;="&amp;BJ$9)</f>
        <v>11.35363079415478</v>
      </c>
      <c r="BK54" s="37">
        <f ca="1">SUMIFS(daily!$242:$242,daily!$9:$9,"&gt;="&amp;BK$8,daily!$9:$9,"&lt;="&amp;BK$9)</f>
        <v>13.087598749526592</v>
      </c>
      <c r="BL54" s="37">
        <f ca="1">SUMIFS(daily!$242:$242,daily!$9:$9,"&gt;="&amp;BL$8,daily!$9:$9,"&lt;="&amp;BL$9)</f>
        <v>16.509046818971846</v>
      </c>
      <c r="BM54" s="37">
        <f ca="1">SUMIFS(daily!$242:$242,daily!$9:$9,"&gt;="&amp;BM$8,daily!$9:$9,"&lt;="&amp;BM$9)</f>
        <v>19.17889377354259</v>
      </c>
      <c r="BN54" s="37">
        <f ca="1">SUMIFS(daily!$242:$242,daily!$9:$9,"&gt;="&amp;BN$8,daily!$9:$9,"&lt;="&amp;BN$9)</f>
        <v>21.273408570431798</v>
      </c>
      <c r="BO54" s="37">
        <f ca="1">SUMIFS(daily!$242:$242,daily!$9:$9,"&gt;="&amp;BO$8,daily!$9:$9,"&lt;="&amp;BO$9)</f>
        <v>23.375506831273626</v>
      </c>
      <c r="BP54" s="37">
        <f ca="1">SUMIFS(daily!$242:$242,daily!$9:$9,"&gt;="&amp;BP$8,daily!$9:$9,"&lt;="&amp;BP$9)</f>
        <v>25.864245420760014</v>
      </c>
      <c r="BQ54" s="37">
        <f ca="1">SUMIFS(daily!$242:$242,daily!$9:$9,"&gt;="&amp;BQ$8,daily!$9:$9,"&lt;="&amp;BQ$9)</f>
        <v>25.367630716340276</v>
      </c>
      <c r="BR54" s="37">
        <f ca="1">SUMIFS(daily!$242:$242,daily!$9:$9,"&gt;="&amp;BR$8,daily!$9:$9,"&lt;="&amp;BR$9)</f>
        <v>23.867311493723101</v>
      </c>
      <c r="BS54" s="37">
        <f ca="1">SUMIFS(daily!$242:$242,daily!$9:$9,"&gt;="&amp;BS$8,daily!$9:$9,"&lt;="&amp;BS$9)</f>
        <v>21.705767121585176</v>
      </c>
      <c r="BT54" s="37">
        <f ca="1">SUMIFS(daily!$242:$242,daily!$9:$9,"&gt;="&amp;BT$8,daily!$9:$9,"&lt;="&amp;BT$9)</f>
        <v>20.229910824391148</v>
      </c>
      <c r="BU54" s="37">
        <f ca="1">SUMIFS(daily!$242:$242,daily!$9:$9,"&gt;="&amp;BU$8,daily!$9:$9,"&lt;="&amp;BU$9)</f>
        <v>18.495332278768693</v>
      </c>
      <c r="BV54" s="37">
        <f ca="1">SUMIFS(daily!$242:$242,daily!$9:$9,"&gt;="&amp;BV$8,daily!$9:$9,"&lt;="&amp;BV$9)</f>
        <v>16.597137284038794</v>
      </c>
      <c r="BW54" s="37">
        <f ca="1">SUMIFS(daily!$242:$242,daily!$9:$9,"&gt;="&amp;BW$8,daily!$9:$9,"&lt;="&amp;BW$9)</f>
        <v>13.797119917894134</v>
      </c>
      <c r="BX54" s="37">
        <f ca="1">SUMIFS(daily!$242:$242,daily!$9:$9,"&gt;="&amp;BX$8,daily!$9:$9,"&lt;="&amp;BX$9)</f>
        <v>10.946938946475564</v>
      </c>
      <c r="BY54" s="37">
        <f ca="1">SUMIFS(daily!$242:$242,daily!$9:$9,"&gt;="&amp;BY$8,daily!$9:$9,"&lt;="&amp;BY$9)</f>
        <v>9.5728748273427904</v>
      </c>
      <c r="BZ54" s="37">
        <f ca="1">SUMIFS(daily!$242:$242,daily!$9:$9,"&gt;="&amp;BZ$8,daily!$9:$9,"&lt;="&amp;BZ$9)</f>
        <v>7.0655673199977604</v>
      </c>
      <c r="CA54" s="37">
        <f ca="1">SUMIFS(daily!$242:$242,daily!$9:$9,"&gt;="&amp;CA$8,daily!$9:$9,"&lt;="&amp;CA$9)</f>
        <v>1.7800038422959656</v>
      </c>
      <c r="CB54" s="31"/>
      <c r="CC54" s="31"/>
    </row>
    <row r="55" spans="1:81" s="71" customFormat="1" ht="6.6" x14ac:dyDescent="0.15">
      <c r="A55" s="70"/>
      <c r="B55" s="70"/>
      <c r="C55" s="70"/>
      <c r="D55" s="70"/>
      <c r="E55" s="70"/>
      <c r="F55" s="122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4"/>
      <c r="S55" s="70"/>
      <c r="T55" s="70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0"/>
      <c r="CC55" s="70"/>
    </row>
    <row r="56" spans="1:81" s="7" customFormat="1" x14ac:dyDescent="0.25">
      <c r="A56" s="5"/>
      <c r="B56" s="5"/>
      <c r="C56" s="5"/>
      <c r="D56" s="5"/>
      <c r="E56" s="5"/>
      <c r="F56" s="100"/>
      <c r="G56" s="83" t="str">
        <f>KPI!$L$36</f>
        <v>Расходы итого</v>
      </c>
      <c r="H56" s="83"/>
      <c r="I56" s="83"/>
      <c r="J56" s="84" t="str">
        <f>IF($G56="","",INDEX(KPI!$N$11:$N$121,SUMIFS(KPI!$K$11:$K$121,KPI!$L$11:$L$121,$G56)))</f>
        <v>тыс.руб.</v>
      </c>
      <c r="K56" s="5"/>
      <c r="L56" s="5"/>
      <c r="M56" s="5"/>
      <c r="N56" s="5"/>
      <c r="O56" s="5"/>
      <c r="P56" s="5"/>
      <c r="Q56" s="5"/>
      <c r="R56" s="27">
        <f t="shared" ref="R56:R57" ca="1" si="246">SUM(T56:CB56)</f>
        <v>20456.778643512054</v>
      </c>
      <c r="S56" s="5"/>
      <c r="T56" s="5"/>
      <c r="U56" s="27">
        <f ca="1">SUM(U46:U55)</f>
        <v>370.58064516129036</v>
      </c>
      <c r="V56" s="27">
        <f t="shared" ref="V56:AF56" ca="1" si="247">SUM(V46:V55)</f>
        <v>370.58064516129036</v>
      </c>
      <c r="W56" s="27">
        <f t="shared" ca="1" si="247"/>
        <v>56.025806451612894</v>
      </c>
      <c r="X56" s="27">
        <f t="shared" ca="1" si="247"/>
        <v>56.025806451612894</v>
      </c>
      <c r="Y56" s="27">
        <f t="shared" ca="1" si="247"/>
        <v>56.025806451612894</v>
      </c>
      <c r="Z56" s="27">
        <f t="shared" ca="1" si="247"/>
        <v>56.025806451612894</v>
      </c>
      <c r="AA56" s="27">
        <f t="shared" ca="1" si="247"/>
        <v>56.025806451612894</v>
      </c>
      <c r="AB56" s="27">
        <f t="shared" ca="1" si="247"/>
        <v>45.225806451612897</v>
      </c>
      <c r="AC56" s="27">
        <f t="shared" ca="1" si="247"/>
        <v>45.225806451612897</v>
      </c>
      <c r="AD56" s="27">
        <f t="shared" ca="1" si="247"/>
        <v>370.58064516129036</v>
      </c>
      <c r="AE56" s="27">
        <f t="shared" ca="1" si="247"/>
        <v>375.98064516129034</v>
      </c>
      <c r="AF56" s="27">
        <f t="shared" ca="1" si="247"/>
        <v>384.08064516129036</v>
      </c>
      <c r="AG56" s="27">
        <f t="shared" ref="AG56" ca="1" si="248">SUM(AG46:AG55)</f>
        <v>384.08064516129036</v>
      </c>
      <c r="AH56" s="27">
        <f t="shared" ref="AH56" ca="1" si="249">SUM(AH46:AH55)</f>
        <v>384.08064516129036</v>
      </c>
      <c r="AI56" s="27">
        <f t="shared" ref="AI56" ca="1" si="250">SUM(AI46:AI55)</f>
        <v>385.58817204301079</v>
      </c>
      <c r="AJ56" s="27">
        <f t="shared" ref="AJ56" ca="1" si="251">SUM(AJ46:AJ55)</f>
        <v>372.13333333333333</v>
      </c>
      <c r="AK56" s="27">
        <f t="shared" ref="AK56" ca="1" si="252">SUM(AK46:AK55)</f>
        <v>372.13333333333333</v>
      </c>
      <c r="AL56" s="27">
        <f t="shared" ref="AL56" ca="1" si="253">SUM(AL46:AL55)</f>
        <v>372.13333333333333</v>
      </c>
      <c r="AM56" s="27">
        <f t="shared" ref="AM56" ca="1" si="254">SUM(AM46:AM55)</f>
        <v>372.13333333333333</v>
      </c>
      <c r="AN56" s="27">
        <f t="shared" ref="AN56" ca="1" si="255">SUM(AN46:AN55)</f>
        <v>362.72817204301077</v>
      </c>
      <c r="AO56" s="27">
        <f t="shared" ref="AO56" ca="1" si="256">SUM(AO46:AO55)</f>
        <v>361.13064516129037</v>
      </c>
      <c r="AP56" s="27">
        <f t="shared" ref="AP56" ca="1" si="257">SUM(AP46:AP55)</f>
        <v>361.13064516129037</v>
      </c>
      <c r="AQ56" s="27">
        <f t="shared" ref="AQ56" ca="1" si="258">SUM(AQ46:AQ55)</f>
        <v>361.13064516129037</v>
      </c>
      <c r="AR56" s="27">
        <f t="shared" ref="AR56" ca="1" si="259">SUM(AR46:AR55)</f>
        <v>367.43522580645157</v>
      </c>
      <c r="AS56" s="27">
        <f t="shared" ref="AS56" ca="1" si="260">SUM(AS46:AS55)</f>
        <v>380.59333333333336</v>
      </c>
      <c r="AT56" s="27">
        <f t="shared" ref="AT56" ca="1" si="261">SUM(AT46:AT55)</f>
        <v>380.74624524188749</v>
      </c>
      <c r="AU56" s="27">
        <f t="shared" ref="AU56" ca="1" si="262">SUM(AU46:AU55)</f>
        <v>380.61749654115636</v>
      </c>
      <c r="AV56" s="27">
        <f t="shared" ref="AV56" ca="1" si="263">SUM(AV46:AV55)</f>
        <v>379.56441814464716</v>
      </c>
      <c r="AW56" s="27">
        <f t="shared" ref="AW56" ca="1" si="264">SUM(AW46:AW55)</f>
        <v>372.91505034018627</v>
      </c>
      <c r="AX56" s="27">
        <f t="shared" ref="AX56" ca="1" si="265">SUM(AX46:AX55)</f>
        <v>372.9801932863723</v>
      </c>
      <c r="AY56" s="27">
        <f t="shared" ref="AY56" ca="1" si="266">SUM(AY46:AY55)</f>
        <v>373.98303423781192</v>
      </c>
      <c r="AZ56" s="27">
        <f t="shared" ref="AZ56" ca="1" si="267">SUM(AZ46:AZ55)</f>
        <v>374.16643331252544</v>
      </c>
      <c r="BA56" s="27">
        <f t="shared" ref="BA56" ca="1" si="268">SUM(BA46:BA55)</f>
        <v>374.86980900076622</v>
      </c>
      <c r="BB56" s="27">
        <f t="shared" ref="BB56" ca="1" si="269">SUM(BB46:BB55)</f>
        <v>375.89057993283194</v>
      </c>
      <c r="BC56" s="27">
        <f t="shared" ref="BC56" ca="1" si="270">SUM(BC46:BC55)</f>
        <v>376.75415602193169</v>
      </c>
      <c r="BD56" s="27">
        <f t="shared" ref="BD56" ca="1" si="271">SUM(BD46:BD55)</f>
        <v>377.67761836116847</v>
      </c>
      <c r="BE56" s="27">
        <f t="shared" ref="BE56" ca="1" si="272">SUM(BE46:BE55)</f>
        <v>384.85912544778063</v>
      </c>
      <c r="BF56" s="27">
        <f t="shared" ref="BF56" ca="1" si="273">SUM(BF46:BF55)</f>
        <v>395.65305809743137</v>
      </c>
      <c r="BG56" s="27">
        <f t="shared" ref="BG56" ca="1" si="274">SUM(BG46:BG55)</f>
        <v>396.5031927347128</v>
      </c>
      <c r="BH56" s="27">
        <f t="shared" ref="BH56" ca="1" si="275">SUM(BH46:BH55)</f>
        <v>398.91466693444414</v>
      </c>
      <c r="BI56" s="27">
        <f t="shared" ref="BI56" ca="1" si="276">SUM(BI46:BI55)</f>
        <v>398.28374799630228</v>
      </c>
      <c r="BJ56" s="27">
        <f t="shared" ref="BJ56" ca="1" si="277">SUM(BJ46:BJ55)</f>
        <v>383.23026890931607</v>
      </c>
      <c r="BK56" s="27">
        <f t="shared" ref="BK56" ca="1" si="278">SUM(BK46:BK55)</f>
        <v>384.9642368646879</v>
      </c>
      <c r="BL56" s="27">
        <f t="shared" ref="BL56" ca="1" si="279">SUM(BL46:BL55)</f>
        <v>388.38568493413317</v>
      </c>
      <c r="BM56" s="27">
        <f t="shared" ref="BM56" ca="1" si="280">SUM(BM46:BM55)</f>
        <v>391.05553188870391</v>
      </c>
      <c r="BN56" s="27">
        <f t="shared" ref="BN56" ca="1" si="281">SUM(BN46:BN55)</f>
        <v>406.79919499300166</v>
      </c>
      <c r="BO56" s="27">
        <f t="shared" ref="BO56" ca="1" si="282">SUM(BO46:BO55)</f>
        <v>417.28058208960698</v>
      </c>
      <c r="BP56" s="27">
        <f t="shared" ref="BP56" ca="1" si="283">SUM(BP46:BP55)</f>
        <v>419.76932067909337</v>
      </c>
      <c r="BQ56" s="27">
        <f t="shared" ref="BQ56" ca="1" si="284">SUM(BQ46:BQ55)</f>
        <v>419.27270597467361</v>
      </c>
      <c r="BR56" s="27">
        <f t="shared" ref="BR56" ca="1" si="285">SUM(BR46:BR55)</f>
        <v>418.02610417078228</v>
      </c>
      <c r="BS56" s="27">
        <f t="shared" ref="BS56" ca="1" si="286">SUM(BS46:BS55)</f>
        <v>428.55512839827878</v>
      </c>
      <c r="BT56" s="27">
        <f t="shared" ref="BT56" ca="1" si="287">SUM(BT46:BT55)</f>
        <v>427.07927210108477</v>
      </c>
      <c r="BU56" s="27">
        <f t="shared" ref="BU56" ca="1" si="288">SUM(BU46:BU55)</f>
        <v>425.3446935554623</v>
      </c>
      <c r="BV56" s="27">
        <f t="shared" ref="BV56" ca="1" si="289">SUM(BV46:BV55)</f>
        <v>423.44649856073244</v>
      </c>
      <c r="BW56" s="27">
        <f t="shared" ref="BW56" ca="1" si="290">SUM(BW46:BW55)</f>
        <v>450.93517065422753</v>
      </c>
      <c r="BX56" s="27">
        <f t="shared" ref="BX56" ca="1" si="291">SUM(BX46:BX55)</f>
        <v>448.08498968280895</v>
      </c>
      <c r="BY56" s="27">
        <f t="shared" ref="BY56" ca="1" si="292">SUM(BY46:BY55)</f>
        <v>446.7109255636762</v>
      </c>
      <c r="BZ56" s="27">
        <f t="shared" ref="BZ56" ca="1" si="293">SUM(BZ46:BZ55)</f>
        <v>444.20361805633115</v>
      </c>
      <c r="CA56" s="27">
        <f t="shared" ref="CA56" ca="1" si="294">SUM(CA46:CA55)</f>
        <v>140.44055747016264</v>
      </c>
      <c r="CB56" s="5"/>
      <c r="CC56" s="5"/>
    </row>
    <row r="57" spans="1:81" s="7" customFormat="1" x14ac:dyDescent="0.25">
      <c r="A57" s="5"/>
      <c r="B57" s="5"/>
      <c r="C57" s="5"/>
      <c r="D57" s="5"/>
      <c r="E57" s="5"/>
      <c r="F57" s="100"/>
      <c r="G57" s="83" t="str">
        <f>KPI!$L$37</f>
        <v>Операционная прибыль</v>
      </c>
      <c r="H57" s="83"/>
      <c r="I57" s="83"/>
      <c r="J57" s="84" t="str">
        <f>IF($G57="","",INDEX(KPI!$N$11:$N$121,SUMIFS(KPI!$K$11:$K$121,KPI!$L$11:$L$121,$G57)))</f>
        <v>тыс.руб.</v>
      </c>
      <c r="K57" s="5"/>
      <c r="L57" s="5"/>
      <c r="M57" s="5"/>
      <c r="N57" s="5"/>
      <c r="O57" s="5"/>
      <c r="P57" s="5"/>
      <c r="Q57" s="5"/>
      <c r="R57" s="27">
        <f t="shared" ca="1" si="246"/>
        <v>-833.87020887401377</v>
      </c>
      <c r="S57" s="5"/>
      <c r="T57" s="5"/>
      <c r="U57" s="27">
        <f ca="1">U45-U56</f>
        <v>-65.780645161290352</v>
      </c>
      <c r="V57" s="27">
        <f t="shared" ref="V57:AF57" ca="1" si="295">V45-V56</f>
        <v>-65.780645161290352</v>
      </c>
      <c r="W57" s="27">
        <f t="shared" ca="1" si="295"/>
        <v>4.9341935483871069</v>
      </c>
      <c r="X57" s="27">
        <f t="shared" ca="1" si="295"/>
        <v>4.9341935483871069</v>
      </c>
      <c r="Y57" s="27">
        <f t="shared" ca="1" si="295"/>
        <v>4.9341935483871069</v>
      </c>
      <c r="Z57" s="27">
        <f t="shared" ca="1" si="295"/>
        <v>4.9341935483871069</v>
      </c>
      <c r="AA57" s="27">
        <f t="shared" ca="1" si="295"/>
        <v>4.9341935483871069</v>
      </c>
      <c r="AB57" s="27">
        <f t="shared" ca="1" si="295"/>
        <v>-45.225806451612897</v>
      </c>
      <c r="AC57" s="27">
        <f t="shared" ca="1" si="295"/>
        <v>-45.225806451612897</v>
      </c>
      <c r="AD57" s="27">
        <f t="shared" ca="1" si="295"/>
        <v>-65.780645161290352</v>
      </c>
      <c r="AE57" s="27">
        <f t="shared" ca="1" si="295"/>
        <v>-40.700645161290254</v>
      </c>
      <c r="AF57" s="27">
        <f t="shared" ca="1" si="295"/>
        <v>-3.0806451612902492</v>
      </c>
      <c r="AG57" s="27">
        <f t="shared" ref="AG57" ca="1" si="296">AG45-AG56</f>
        <v>-3.0806451612902492</v>
      </c>
      <c r="AH57" s="27">
        <f t="shared" ref="AH57" ca="1" si="297">AH45-AH56</f>
        <v>-3.0806451612902492</v>
      </c>
      <c r="AI57" s="27">
        <f t="shared" ref="AI57" ca="1" si="298">AI45-AI56</f>
        <v>-4.5881720430106725</v>
      </c>
      <c r="AJ57" s="27">
        <f t="shared" ref="AJ57" ca="1" si="299">AJ45-AJ56</f>
        <v>-118.1333333333333</v>
      </c>
      <c r="AK57" s="27">
        <f t="shared" ref="AK57" ca="1" si="300">AK45-AK56</f>
        <v>-118.1333333333333</v>
      </c>
      <c r="AL57" s="27">
        <f t="shared" ref="AL57" ca="1" si="301">AL45-AL56</f>
        <v>-118.1333333333333</v>
      </c>
      <c r="AM57" s="27">
        <f t="shared" ref="AM57" ca="1" si="302">AM45-AM56</f>
        <v>-118.1333333333333</v>
      </c>
      <c r="AN57" s="27">
        <f t="shared" ref="AN57" ca="1" si="303">AN45-AN56</f>
        <v>-110.76017204301075</v>
      </c>
      <c r="AO57" s="27">
        <f t="shared" ref="AO57" ca="1" si="304">AO45-AO56</f>
        <v>-109.67064516129034</v>
      </c>
      <c r="AP57" s="27">
        <f t="shared" ref="AP57" ca="1" si="305">AP45-AP56</f>
        <v>-109.67064516129034</v>
      </c>
      <c r="AQ57" s="27">
        <f t="shared" ref="AQ57" ca="1" si="306">AQ45-AQ56</f>
        <v>-109.67064516129034</v>
      </c>
      <c r="AR57" s="27">
        <f t="shared" ref="AR57" ca="1" si="307">AR45-AR56</f>
        <v>-105.91682580645153</v>
      </c>
      <c r="AS57" s="27">
        <f t="shared" ref="AS57" ca="1" si="308">AS45-AS56</f>
        <v>-78.841333333333353</v>
      </c>
      <c r="AT57" s="27">
        <f t="shared" ref="AT57" ca="1" si="309">AT45-AT56</f>
        <v>-78.994245241887484</v>
      </c>
      <c r="AU57" s="27">
        <f t="shared" ref="AU57" ca="1" si="310">AU45-AU56</f>
        <v>-78.865496541156347</v>
      </c>
      <c r="AV57" s="27">
        <f t="shared" ref="AV57" ca="1" si="311">AV45-AV56</f>
        <v>-77.812418144647154</v>
      </c>
      <c r="AW57" s="27">
        <f t="shared" ref="AW57" ca="1" si="312">AW45-AW56</f>
        <v>-56.075450340186251</v>
      </c>
      <c r="AX57" s="27">
        <f t="shared" ref="AX57" ca="1" si="313">AX45-AX56</f>
        <v>-56.14059328637228</v>
      </c>
      <c r="AY57" s="27">
        <f t="shared" ref="AY57" ca="1" si="314">AY45-AY56</f>
        <v>-57.143434237811903</v>
      </c>
      <c r="AZ57" s="27">
        <f t="shared" ref="AZ57" ca="1" si="315">AZ45-AZ56</f>
        <v>-57.326833312525423</v>
      </c>
      <c r="BA57" s="27">
        <f t="shared" ref="BA57" ca="1" si="316">BA45-BA56</f>
        <v>-37.43563500076624</v>
      </c>
      <c r="BB57" s="27">
        <f t="shared" ref="BB57" ca="1" si="317">BB45-BB56</f>
        <v>-24.72668993283196</v>
      </c>
      <c r="BC57" s="27">
        <f t="shared" ref="BC57" ca="1" si="318">BC45-BC56</f>
        <v>-25.590266021931711</v>
      </c>
      <c r="BD57" s="27">
        <f t="shared" ref="BD57" ca="1" si="319">BD45-BD56</f>
        <v>-26.513728361168489</v>
      </c>
      <c r="BE57" s="27">
        <f t="shared" ref="BE57" ca="1" si="320">BE45-BE56</f>
        <v>-33.695235447780647</v>
      </c>
      <c r="BF57" s="27">
        <f t="shared" ref="BF57" ca="1" si="321">BF45-BF56</f>
        <v>-72.582279297431398</v>
      </c>
      <c r="BG57" s="27">
        <f t="shared" ref="BG57" ca="1" si="322">BG45-BG56</f>
        <v>-73.432413934712827</v>
      </c>
      <c r="BH57" s="27">
        <f t="shared" ref="BH57" ca="1" si="323">BH45-BH56</f>
        <v>-75.843888134444171</v>
      </c>
      <c r="BI57" s="27">
        <f t="shared" ref="BI57" ca="1" si="324">BI45-BI56</f>
        <v>-75.212969196302311</v>
      </c>
      <c r="BJ57" s="27">
        <f t="shared" ref="BJ57" ca="1" si="325">BJ45-BJ56</f>
        <v>-50.467366745316042</v>
      </c>
      <c r="BK57" s="27">
        <f t="shared" ref="BK57" ca="1" si="326">BK45-BK56</f>
        <v>-52.20133470068788</v>
      </c>
      <c r="BL57" s="27">
        <f t="shared" ref="BL57" ca="1" si="327">BL45-BL56</f>
        <v>-55.622782770133142</v>
      </c>
      <c r="BM57" s="27">
        <f t="shared" ref="BM57" ca="1" si="328">BM45-BM56</f>
        <v>-58.292629724703886</v>
      </c>
      <c r="BN57" s="27">
        <f t="shared" ref="BN57" ca="1" si="329">BN45-BN56</f>
        <v>-12.237468141401735</v>
      </c>
      <c r="BO57" s="27">
        <f t="shared" ref="BO57" ca="1" si="330">BO45-BO56</f>
        <v>18.480361220392922</v>
      </c>
      <c r="BP57" s="27">
        <f t="shared" ref="BP57" ca="1" si="331">BP45-BP56</f>
        <v>15.991622630906534</v>
      </c>
      <c r="BQ57" s="27">
        <f t="shared" ref="BQ57" ca="1" si="332">BQ45-BQ56</f>
        <v>16.488237335326289</v>
      </c>
      <c r="BR57" s="27">
        <f t="shared" ref="BR57" ca="1" si="333">BR45-BR56</f>
        <v>43.880495737817682</v>
      </c>
      <c r="BS57" s="27">
        <f t="shared" ref="BS57" ca="1" si="334">BS45-BS56</f>
        <v>137.93409790472134</v>
      </c>
      <c r="BT57" s="27">
        <f t="shared" ref="BT57" ca="1" si="335">BT45-BT56</f>
        <v>139.40995420191535</v>
      </c>
      <c r="BU57" s="27">
        <f t="shared" ref="BU57" ca="1" si="336">BU45-BU56</f>
        <v>141.14453274753782</v>
      </c>
      <c r="BV57" s="27">
        <f t="shared" ref="BV57" ca="1" si="337">BV45-BV56</f>
        <v>143.04272774226769</v>
      </c>
      <c r="BW57" s="27">
        <f t="shared" ref="BW57" ca="1" si="338">BW45-BW56</f>
        <v>228.85190090937232</v>
      </c>
      <c r="BX57" s="27">
        <f t="shared" ref="BX57" ca="1" si="339">BX45-BX56</f>
        <v>231.7020818807909</v>
      </c>
      <c r="BY57" s="27">
        <f t="shared" ref="BY57" ca="1" si="340">BY45-BY56</f>
        <v>233.07614599992365</v>
      </c>
      <c r="BZ57" s="27">
        <f t="shared" ref="BZ57" ca="1" si="341">BZ45-BZ56</f>
        <v>235.5834535072687</v>
      </c>
      <c r="CA57" s="27">
        <f t="shared" ref="CA57" ca="1" si="342">CA45-CA56</f>
        <v>131.47427115527731</v>
      </c>
      <c r="CB57" s="5"/>
      <c r="CC57" s="5"/>
    </row>
    <row r="58" spans="1:81" x14ac:dyDescent="0.25">
      <c r="A58" s="1"/>
      <c r="B58" s="1"/>
      <c r="C58" s="1"/>
      <c r="D58" s="1"/>
      <c r="E58" s="1"/>
      <c r="F58" s="99"/>
      <c r="G58" s="1"/>
      <c r="H58" s="1"/>
      <c r="I58" s="1"/>
      <c r="J58" s="18"/>
      <c r="K58" s="1"/>
      <c r="L58" s="1"/>
      <c r="M58" s="1"/>
      <c r="N58" s="1"/>
      <c r="O58" s="1"/>
      <c r="P58" s="1"/>
      <c r="Q58" s="1"/>
      <c r="R58" s="27"/>
      <c r="S58" s="1"/>
      <c r="T58" s="1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1"/>
      <c r="CC58" s="1"/>
    </row>
    <row r="59" spans="1:81" s="7" customFormat="1" x14ac:dyDescent="0.25">
      <c r="A59" s="108"/>
      <c r="B59" s="108"/>
      <c r="C59" s="108"/>
      <c r="D59" s="108" t="s">
        <v>104</v>
      </c>
      <c r="E59" s="108"/>
      <c r="F59" s="109"/>
      <c r="G59" s="111" t="str">
        <f>KPI!$L$26</f>
        <v>Закупка товара</v>
      </c>
      <c r="H59" s="111"/>
      <c r="I59" s="111"/>
      <c r="J59" s="112" t="str">
        <f>IF($G59="","",INDEX(KPI!$N$11:$N$121,SUMIFS(KPI!$K$11:$K$121,KPI!$L$11:$L$121,$G59)))</f>
        <v>тыс.руб.</v>
      </c>
      <c r="K59" s="108"/>
      <c r="L59" s="108"/>
      <c r="M59" s="108"/>
      <c r="N59" s="108"/>
      <c r="O59" s="108"/>
      <c r="P59" s="108"/>
      <c r="Q59" s="108"/>
      <c r="R59" s="75">
        <f ca="1">SUM(T59:CB59)</f>
        <v>59633.804576356495</v>
      </c>
      <c r="S59" s="108"/>
      <c r="T59" s="108"/>
      <c r="U59" s="75">
        <f ca="1">SUMIFS(daily!$49:$49,daily!$9:$9,"&gt;="&amp;U$8,daily!$9:$9,"&lt;="&amp;U$9)</f>
        <v>740.03200000000106</v>
      </c>
      <c r="V59" s="75">
        <f ca="1">SUMIFS(daily!$49:$49,daily!$9:$9,"&gt;="&amp;V$8,daily!$9:$9,"&lt;="&amp;V$9)</f>
        <v>738.5400000000019</v>
      </c>
      <c r="W59" s="75">
        <f ca="1">SUMIFS(daily!$49:$49,daily!$9:$9,"&gt;="&amp;W$8,daily!$9:$9,"&lt;="&amp;W$9)</f>
        <v>4.1744385725905886E-14</v>
      </c>
      <c r="X59" s="75">
        <f ca="1">SUMIFS(daily!$49:$49,daily!$9:$9,"&gt;="&amp;X$8,daily!$9:$9,"&lt;="&amp;X$9)</f>
        <v>147.70800000000094</v>
      </c>
      <c r="Y59" s="75">
        <f ca="1">SUMIFS(daily!$49:$49,daily!$9:$9,"&gt;="&amp;Y$8,daily!$9:$9,"&lt;="&amp;Y$9)</f>
        <v>147.7079999999994</v>
      </c>
      <c r="Z59" s="75">
        <f ca="1">SUMIFS(daily!$49:$49,daily!$9:$9,"&gt;="&amp;Z$8,daily!$9:$9,"&lt;="&amp;Z$9)</f>
        <v>147.70800000000003</v>
      </c>
      <c r="AA59" s="75">
        <f ca="1">SUMIFS(daily!$49:$49,daily!$9:$9,"&gt;="&amp;AA$8,daily!$9:$9,"&lt;="&amp;AA$9)</f>
        <v>147.70799999999997</v>
      </c>
      <c r="AB59" s="75">
        <f ca="1">SUMIFS(daily!$49:$49,daily!$9:$9,"&gt;="&amp;AB$8,daily!$9:$9,"&lt;="&amp;AB$9)</f>
        <v>147.70799999999997</v>
      </c>
      <c r="AC59" s="75">
        <f ca="1">SUMIFS(daily!$49:$49,daily!$9:$9,"&gt;="&amp;AC$8,daily!$9:$9,"&lt;="&amp;AC$9)</f>
        <v>0</v>
      </c>
      <c r="AD59" s="75">
        <f ca="1">SUMIFS(daily!$49:$49,daily!$9:$9,"&gt;="&amp;AD$8,daily!$9:$9,"&lt;="&amp;AD$9)</f>
        <v>738.5400000000003</v>
      </c>
      <c r="AE59" s="75">
        <f ca="1">SUMIFS(daily!$49:$49,daily!$9:$9,"&gt;="&amp;AE$8,daily!$9:$9,"&lt;="&amp;AE$9)</f>
        <v>768.08159999999953</v>
      </c>
      <c r="AF59" s="75">
        <f ca="1">SUMIFS(daily!$49:$49,daily!$9:$9,"&gt;="&amp;AF$8,daily!$9:$9,"&lt;="&amp;AF$9)</f>
        <v>886.24799999999573</v>
      </c>
      <c r="AG59" s="75">
        <f ca="1">SUMIFS(daily!$49:$49,daily!$9:$9,"&gt;="&amp;AG$8,daily!$9:$9,"&lt;="&amp;AG$9)</f>
        <v>886.24799999999675</v>
      </c>
      <c r="AH59" s="75">
        <f ca="1">SUMIFS(daily!$49:$49,daily!$9:$9,"&gt;="&amp;AH$8,daily!$9:$9,"&lt;="&amp;AH$9)</f>
        <v>886.24799999999709</v>
      </c>
      <c r="AI59" s="75">
        <f ca="1">SUMIFS(daily!$49:$49,daily!$9:$9,"&gt;="&amp;AI$8,daily!$9:$9,"&lt;="&amp;AI$9)</f>
        <v>886.24800000000096</v>
      </c>
      <c r="AJ59" s="75">
        <f ca="1">SUMIFS(daily!$49:$49,daily!$9:$9,"&gt;="&amp;AJ$8,daily!$9:$9,"&lt;="&amp;AJ$9)</f>
        <v>930.56040000000189</v>
      </c>
      <c r="AK59" s="75">
        <f ca="1">SUMIFS(daily!$49:$49,daily!$9:$9,"&gt;="&amp;AK$8,daily!$9:$9,"&lt;="&amp;AK$9)</f>
        <v>930.56040000000189</v>
      </c>
      <c r="AL59" s="75">
        <f ca="1">SUMIFS(daily!$49:$49,daily!$9:$9,"&gt;="&amp;AL$8,daily!$9:$9,"&lt;="&amp;AL$9)</f>
        <v>930.56040000000212</v>
      </c>
      <c r="AM59" s="75">
        <f ca="1">SUMIFS(daily!$49:$49,daily!$9:$9,"&gt;="&amp;AM$8,daily!$9:$9,"&lt;="&amp;AM$9)</f>
        <v>930.56040000000132</v>
      </c>
      <c r="AN59" s="75">
        <f ca="1">SUMIFS(daily!$49:$49,daily!$9:$9,"&gt;="&amp;AN$8,daily!$9:$9,"&lt;="&amp;AN$9)</f>
        <v>991.04682600000001</v>
      </c>
      <c r="AO59" s="75">
        <f ca="1">SUMIFS(daily!$49:$49,daily!$9:$9,"&gt;="&amp;AO$8,daily!$9:$9,"&lt;="&amp;AO$9)</f>
        <v>1031.3711100000003</v>
      </c>
      <c r="AP59" s="75">
        <f ca="1">SUMIFS(daily!$49:$49,daily!$9:$9,"&gt;="&amp;AP$8,daily!$9:$9,"&lt;="&amp;AP$9)</f>
        <v>1031.3711100000003</v>
      </c>
      <c r="AQ59" s="75">
        <f ca="1">SUMIFS(daily!$49:$49,daily!$9:$9,"&gt;="&amp;AQ$8,daily!$9:$9,"&lt;="&amp;AQ$9)</f>
        <v>1031.3711099999998</v>
      </c>
      <c r="AR59" s="75">
        <f ca="1">SUMIFS(daily!$49:$49,daily!$9:$9,"&gt;="&amp;AR$8,daily!$9:$9,"&lt;="&amp;AR$9)</f>
        <v>1031.3711099999996</v>
      </c>
      <c r="AS59" s="75">
        <f ca="1">SUMIFS(daily!$49:$49,daily!$9:$9,"&gt;="&amp;AS$8,daily!$9:$9,"&lt;="&amp;AS$9)</f>
        <v>948.8614212000009</v>
      </c>
      <c r="AT59" s="75">
        <f ca="1">SUMIFS(daily!$49:$49,daily!$9:$9,"&gt;="&amp;AT$8,daily!$9:$9,"&lt;="&amp;AT$9)</f>
        <v>948.86142119999977</v>
      </c>
      <c r="AU59" s="75">
        <f ca="1">SUMIFS(daily!$49:$49,daily!$9:$9,"&gt;="&amp;AU$8,daily!$9:$9,"&lt;="&amp;AU$9)</f>
        <v>948.86142119999818</v>
      </c>
      <c r="AV59" s="75">
        <f ca="1">SUMIFS(daily!$49:$49,daily!$9:$9,"&gt;="&amp;AV$8,daily!$9:$9,"&lt;="&amp;AV$9)</f>
        <v>948.86142119999909</v>
      </c>
      <c r="AW59" s="75">
        <f ca="1">SUMIFS(daily!$49:$49,daily!$9:$9,"&gt;="&amp;AW$8,daily!$9:$9,"&lt;="&amp;AW$9)</f>
        <v>977.32726383599629</v>
      </c>
      <c r="AX59" s="75">
        <f ca="1">SUMIFS(daily!$49:$49,daily!$9:$9,"&gt;="&amp;AX$8,daily!$9:$9,"&lt;="&amp;AX$9)</f>
        <v>977.32726383599754</v>
      </c>
      <c r="AY59" s="75">
        <f ca="1">SUMIFS(daily!$49:$49,daily!$9:$9,"&gt;="&amp;AY$8,daily!$9:$9,"&lt;="&amp;AY$9)</f>
        <v>977.32726383600107</v>
      </c>
      <c r="AZ59" s="75">
        <f ca="1">SUMIFS(daily!$49:$49,daily!$9:$9,"&gt;="&amp;AZ$8,daily!$9:$9,"&lt;="&amp;AZ$9)</f>
        <v>977.32726383599993</v>
      </c>
      <c r="BA59" s="75">
        <f ca="1">SUMIFS(daily!$49:$49,daily!$9:$9,"&gt;="&amp;BA$8,daily!$9:$9,"&lt;="&amp;BA$9)</f>
        <v>1158.8308985484014</v>
      </c>
      <c r="BB59" s="75">
        <f ca="1">SUMIFS(daily!$49:$49,daily!$9:$9,"&gt;="&amp;BB$8,daily!$9:$9,"&lt;="&amp;BB$9)</f>
        <v>1279.8333216900032</v>
      </c>
      <c r="BC59" s="75">
        <f ca="1">SUMIFS(daily!$49:$49,daily!$9:$9,"&gt;="&amp;BC$8,daily!$9:$9,"&lt;="&amp;BC$9)</f>
        <v>1279.8333216900007</v>
      </c>
      <c r="BD59" s="75">
        <f ca="1">SUMIFS(daily!$49:$49,daily!$9:$9,"&gt;="&amp;BD$8,daily!$9:$9,"&lt;="&amp;BD$9)</f>
        <v>1279.8333216899982</v>
      </c>
      <c r="BE59" s="75">
        <f ca="1">SUMIFS(daily!$49:$49,daily!$9:$9,"&gt;="&amp;BE$8,daily!$9:$9,"&lt;="&amp;BE$9)</f>
        <v>1356.623320991401</v>
      </c>
      <c r="BF59" s="75">
        <f ca="1">SUMIFS(daily!$49:$49,daily!$9:$9,"&gt;="&amp;BF$8,daily!$9:$9,"&lt;="&amp;BF$9)</f>
        <v>1663.7833181970029</v>
      </c>
      <c r="BG59" s="75">
        <f ca="1">SUMIFS(daily!$49:$49,daily!$9:$9,"&gt;="&amp;BG$8,daily!$9:$9,"&lt;="&amp;BG$9)</f>
        <v>1663.7833181970016</v>
      </c>
      <c r="BH59" s="75">
        <f ca="1">SUMIFS(daily!$49:$49,daily!$9:$9,"&gt;="&amp;BH$8,daily!$9:$9,"&lt;="&amp;BH$9)</f>
        <v>1663.7833181969991</v>
      </c>
      <c r="BI59" s="75">
        <f ca="1">SUMIFS(daily!$49:$49,daily!$9:$9,"&gt;="&amp;BI$8,daily!$9:$9,"&lt;="&amp;BI$9)</f>
        <v>1663.7833181969991</v>
      </c>
      <c r="BJ59" s="75">
        <f ca="1">SUMIFS(daily!$49:$49,daily!$9:$9,"&gt;="&amp;BJ$8,daily!$9:$9,"&lt;="&amp;BJ$9)</f>
        <v>1996.5399818363965</v>
      </c>
      <c r="BK59" s="75">
        <f ca="1">SUMIFS(daily!$49:$49,daily!$9:$9,"&gt;="&amp;BK$8,daily!$9:$9,"&lt;="&amp;BK$9)</f>
        <v>1996.5399818363962</v>
      </c>
      <c r="BL59" s="75">
        <f ca="1">SUMIFS(daily!$49:$49,daily!$9:$9,"&gt;="&amp;BL$8,daily!$9:$9,"&lt;="&amp;BL$9)</f>
        <v>1996.5399818363962</v>
      </c>
      <c r="BM59" s="75">
        <f ca="1">SUMIFS(daily!$49:$49,daily!$9:$9,"&gt;="&amp;BM$8,daily!$9:$9,"&lt;="&amp;BM$9)</f>
        <v>1996.5399818363958</v>
      </c>
      <c r="BN59" s="75">
        <f ca="1">SUMIFS(daily!$49:$49,daily!$9:$9,"&gt;="&amp;BN$8,daily!$9:$9,"&lt;="&amp;BN$9)</f>
        <v>1783.3359927345614</v>
      </c>
      <c r="BO59" s="75">
        <f ca="1">SUMIFS(daily!$49:$49,daily!$9:$9,"&gt;="&amp;BO$8,daily!$9:$9,"&lt;="&amp;BO$9)</f>
        <v>984.72000000000378</v>
      </c>
      <c r="BP59" s="75">
        <f ca="1">SUMIFS(daily!$49:$49,daily!$9:$9,"&gt;="&amp;BP$8,daily!$9:$9,"&lt;="&amp;BP$9)</f>
        <v>984.72000000000219</v>
      </c>
      <c r="BQ59" s="75">
        <f ca="1">SUMIFS(daily!$49:$49,daily!$9:$9,"&gt;="&amp;BQ$8,daily!$9:$9,"&lt;="&amp;BQ$9)</f>
        <v>984.72000000000196</v>
      </c>
      <c r="BR59" s="75">
        <f ca="1">SUMIFS(daily!$49:$49,daily!$9:$9,"&gt;="&amp;BR$8,daily!$9:$9,"&lt;="&amp;BR$9)</f>
        <v>1083.1920000000055</v>
      </c>
      <c r="BS59" s="75">
        <f ca="1">SUMIFS(daily!$49:$49,daily!$9:$9,"&gt;="&amp;BS$8,daily!$9:$9,"&lt;="&amp;BS$9)</f>
        <v>1230.9000000000015</v>
      </c>
      <c r="BT59" s="75">
        <f ca="1">SUMIFS(daily!$49:$49,daily!$9:$9,"&gt;="&amp;BT$8,daily!$9:$9,"&lt;="&amp;BT$9)</f>
        <v>1230.8999999999996</v>
      </c>
      <c r="BU59" s="75">
        <f ca="1">SUMIFS(daily!$49:$49,daily!$9:$9,"&gt;="&amp;BU$8,daily!$9:$9,"&lt;="&amp;BU$9)</f>
        <v>1230.8999999999992</v>
      </c>
      <c r="BV59" s="75">
        <f ca="1">SUMIFS(daily!$49:$49,daily!$9:$9,"&gt;="&amp;BV$8,daily!$9:$9,"&lt;="&amp;BV$9)</f>
        <v>1230.899999999999</v>
      </c>
      <c r="BW59" s="75">
        <f ca="1">SUMIFS(daily!$49:$49,daily!$9:$9,"&gt;="&amp;BW$8,daily!$9:$9,"&lt;="&amp;BW$9)</f>
        <v>820.59999999999968</v>
      </c>
      <c r="BX59" s="75">
        <f ca="1">SUMIFS(daily!$49:$49,daily!$9:$9,"&gt;="&amp;BX$8,daily!$9:$9,"&lt;="&amp;BX$9)</f>
        <v>820.60000000000036</v>
      </c>
      <c r="BY59" s="75">
        <f ca="1">SUMIFS(daily!$49:$49,daily!$9:$9,"&gt;="&amp;BY$8,daily!$9:$9,"&lt;="&amp;BY$9)</f>
        <v>820.59999999999934</v>
      </c>
      <c r="BZ59" s="75">
        <f ca="1">SUMIFS(daily!$49:$49,daily!$9:$9,"&gt;="&amp;BZ$8,daily!$9:$9,"&lt;="&amp;BZ$9)</f>
        <v>820.60000000000105</v>
      </c>
      <c r="CA59" s="75">
        <f ca="1">SUMIFS(daily!$49:$49,daily!$9:$9,"&gt;="&amp;CA$8,daily!$9:$9,"&lt;="&amp;CA$9)</f>
        <v>798.61599273455988</v>
      </c>
      <c r="CB59" s="108"/>
      <c r="CC59" s="108"/>
    </row>
    <row r="60" spans="1:81" s="71" customFormat="1" ht="6.6" x14ac:dyDescent="0.15">
      <c r="A60" s="77"/>
      <c r="B60" s="77"/>
      <c r="C60" s="77"/>
      <c r="D60" s="77"/>
      <c r="E60" s="77"/>
      <c r="F60" s="134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8"/>
      <c r="S60" s="77"/>
      <c r="T60" s="77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7"/>
      <c r="CC60" s="77"/>
    </row>
    <row r="61" spans="1:81" x14ac:dyDescent="0.25">
      <c r="A61" s="25"/>
      <c r="B61" s="25"/>
      <c r="C61" s="25"/>
      <c r="D61" s="25"/>
      <c r="E61" s="25"/>
      <c r="F61" s="106"/>
      <c r="G61" s="25"/>
      <c r="H61" s="25"/>
      <c r="I61" s="25"/>
      <c r="J61" s="80"/>
      <c r="K61" s="25"/>
      <c r="L61" s="25"/>
      <c r="M61" s="25"/>
      <c r="N61" s="25"/>
      <c r="O61" s="25"/>
      <c r="P61" s="25"/>
      <c r="Q61" s="25"/>
      <c r="R61" s="75"/>
      <c r="S61" s="25"/>
      <c r="T61" s="25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25"/>
      <c r="CC61" s="25"/>
    </row>
    <row r="62" spans="1:81" s="71" customFormat="1" ht="10.199999999999999" x14ac:dyDescent="0.2">
      <c r="A62" s="70"/>
      <c r="B62" s="70"/>
      <c r="C62" s="70"/>
      <c r="D62" s="70"/>
      <c r="E62" s="70"/>
      <c r="F62" s="99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4"/>
      <c r="S62" s="70"/>
      <c r="T62" s="70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0"/>
      <c r="CC62" s="70"/>
    </row>
    <row r="63" spans="1:81" s="57" customFormat="1" ht="14.4" x14ac:dyDescent="0.3">
      <c r="A63" s="55"/>
      <c r="B63" s="55"/>
      <c r="C63" s="55"/>
      <c r="D63" s="55" t="s">
        <v>192</v>
      </c>
      <c r="E63" s="55"/>
      <c r="F63" s="100"/>
      <c r="G63" s="55" t="str">
        <f>KPI!$L$38</f>
        <v>Финансовый поток по операционной деят-ти</v>
      </c>
      <c r="H63" s="55"/>
      <c r="I63" s="55"/>
      <c r="J63" s="55" t="str">
        <f>IF($G63="","",INDEX(KPI!$N$11:$N$121,SUMIFS(KPI!$K$11:$K$121,KPI!$L$11:$L$121,$G63)))</f>
        <v>тыс.руб.</v>
      </c>
      <c r="K63" s="55"/>
      <c r="L63" s="55"/>
      <c r="M63" s="55"/>
      <c r="N63" s="55"/>
      <c r="O63" s="55"/>
      <c r="P63" s="55"/>
      <c r="Q63" s="55"/>
      <c r="R63" s="56">
        <f ca="1">SUM(T63:CB63)</f>
        <v>-1704.8371449785229</v>
      </c>
      <c r="S63" s="55"/>
      <c r="T63" s="55"/>
      <c r="U63" s="98">
        <f ca="1">U65-U80</f>
        <v>861.68096835094525</v>
      </c>
      <c r="V63" s="98">
        <f t="shared" ref="V63:AF63" ca="1" si="343">V65-V80</f>
        <v>996.10705139512515</v>
      </c>
      <c r="W63" s="98">
        <f t="shared" ca="1" si="343"/>
        <v>-410.07416023327357</v>
      </c>
      <c r="X63" s="98">
        <f t="shared" ca="1" si="343"/>
        <v>71.560737137445699</v>
      </c>
      <c r="Y63" s="98">
        <f t="shared" ca="1" si="343"/>
        <v>100.05273713744694</v>
      </c>
      <c r="Z63" s="98">
        <f t="shared" ca="1" si="343"/>
        <v>98.85273713744597</v>
      </c>
      <c r="AA63" s="98">
        <f t="shared" ca="1" si="343"/>
        <v>-36.147262862553802</v>
      </c>
      <c r="AB63" s="98">
        <f t="shared" ca="1" si="343"/>
        <v>-45.695096774193502</v>
      </c>
      <c r="AC63" s="98">
        <f t="shared" ca="1" si="343"/>
        <v>131.41290322580645</v>
      </c>
      <c r="AD63" s="98">
        <f t="shared" ca="1" si="343"/>
        <v>29.489492138843389</v>
      </c>
      <c r="AE63" s="98">
        <f t="shared" ca="1" si="343"/>
        <v>496.84599040392482</v>
      </c>
      <c r="AF63" s="98">
        <f t="shared" ca="1" si="343"/>
        <v>393.45032258064487</v>
      </c>
      <c r="AG63" s="98">
        <f t="shared" ref="AG63:CA63" ca="1" si="344">AG65-AG80</f>
        <v>-221.49127741935433</v>
      </c>
      <c r="AH63" s="98">
        <f t="shared" ca="1" si="344"/>
        <v>-146.45767741935049</v>
      </c>
      <c r="AI63" s="98">
        <f t="shared" ca="1" si="344"/>
        <v>309.86275268817531</v>
      </c>
      <c r="AJ63" s="98">
        <f t="shared" ca="1" si="344"/>
        <v>171.98533333333626</v>
      </c>
      <c r="AK63" s="98">
        <f t="shared" ca="1" si="344"/>
        <v>-430.01466666666761</v>
      </c>
      <c r="AL63" s="98">
        <f t="shared" ca="1" si="344"/>
        <v>-12.327066666668557</v>
      </c>
      <c r="AM63" s="98">
        <f t="shared" ca="1" si="344"/>
        <v>-472.32706666666854</v>
      </c>
      <c r="AN63" s="98">
        <f t="shared" ca="1" si="344"/>
        <v>-128.84964731183007</v>
      </c>
      <c r="AO63" s="98">
        <f t="shared" ca="1" si="344"/>
        <v>3.2599225806438383</v>
      </c>
      <c r="AP63" s="98">
        <f t="shared" ca="1" si="344"/>
        <v>-761.88650341935477</v>
      </c>
      <c r="AQ63" s="98">
        <f t="shared" ca="1" si="344"/>
        <v>-473.83078741935526</v>
      </c>
      <c r="AR63" s="98">
        <f t="shared" ca="1" si="344"/>
        <v>-13.82949709677456</v>
      </c>
      <c r="AS63" s="98">
        <f t="shared" ca="1" si="344"/>
        <v>-146.08777666666657</v>
      </c>
      <c r="AT63" s="98">
        <f t="shared" ca="1" si="344"/>
        <v>-724.34777666666605</v>
      </c>
      <c r="AU63" s="98">
        <f t="shared" ca="1" si="344"/>
        <v>201.08191213333245</v>
      </c>
      <c r="AV63" s="98">
        <f t="shared" ca="1" si="344"/>
        <v>-260.02651797419333</v>
      </c>
      <c r="AW63" s="98">
        <f t="shared" ca="1" si="344"/>
        <v>63.698901380647044</v>
      </c>
      <c r="AX63" s="98">
        <f t="shared" ca="1" si="344"/>
        <v>-540.5386986193538</v>
      </c>
      <c r="AY63" s="98">
        <f t="shared" ca="1" si="344"/>
        <v>247.66065874464874</v>
      </c>
      <c r="AZ63" s="98">
        <f t="shared" ca="1" si="344"/>
        <v>-200.17719125535234</v>
      </c>
      <c r="BA63" s="98">
        <f t="shared" ca="1" si="344"/>
        <v>126.04080874464407</v>
      </c>
      <c r="BB63" s="98">
        <f t="shared" ca="1" si="344"/>
        <v>257.77053874464519</v>
      </c>
      <c r="BC63" s="98">
        <f t="shared" ca="1" si="344"/>
        <v>-610.10901296775626</v>
      </c>
      <c r="BD63" s="98">
        <f t="shared" ca="1" si="344"/>
        <v>-481.93928410935814</v>
      </c>
      <c r="BE63" s="98">
        <f t="shared" ca="1" si="344"/>
        <v>-24.700968836830668</v>
      </c>
      <c r="BF63" s="98">
        <f t="shared" ca="1" si="344"/>
        <v>-159.14572565551558</v>
      </c>
      <c r="BG63" s="98">
        <f t="shared" ca="1" si="344"/>
        <v>-819.85909681691828</v>
      </c>
      <c r="BH63" s="98">
        <f t="shared" ca="1" si="344"/>
        <v>-453.09713546252073</v>
      </c>
      <c r="BI63" s="98">
        <f t="shared" ca="1" si="344"/>
        <v>-912.9325080987818</v>
      </c>
      <c r="BJ63" s="98">
        <f t="shared" ca="1" si="344"/>
        <v>-580.62665991635436</v>
      </c>
      <c r="BK63" s="98">
        <f t="shared" ca="1" si="344"/>
        <v>-1168.5792917803542</v>
      </c>
      <c r="BL63" s="98">
        <f t="shared" ca="1" si="344"/>
        <v>-614.98733610575175</v>
      </c>
      <c r="BM63" s="98">
        <f t="shared" ca="1" si="344"/>
        <v>-1038.4919671957516</v>
      </c>
      <c r="BN63" s="98">
        <f t="shared" ca="1" si="344"/>
        <v>-712.03455563811724</v>
      </c>
      <c r="BO63" s="98">
        <f t="shared" ca="1" si="344"/>
        <v>-581.00470362106307</v>
      </c>
      <c r="BP63" s="98">
        <f t="shared" ca="1" si="344"/>
        <v>-836.29180843022846</v>
      </c>
      <c r="BQ63" s="98">
        <f t="shared" ca="1" si="344"/>
        <v>420.17620515332953</v>
      </c>
      <c r="BR63" s="98">
        <f t="shared" ca="1" si="344"/>
        <v>873.11584104875044</v>
      </c>
      <c r="BS63" s="98">
        <f t="shared" ca="1" si="344"/>
        <v>736.56807143064316</v>
      </c>
      <c r="BT63" s="98">
        <f t="shared" ca="1" si="344"/>
        <v>171.95284002013989</v>
      </c>
      <c r="BU63" s="98">
        <f t="shared" ca="1" si="344"/>
        <v>1098.4654799681439</v>
      </c>
      <c r="BV63" s="98">
        <f t="shared" ca="1" si="344"/>
        <v>635.37741029114568</v>
      </c>
      <c r="BW63" s="98">
        <f t="shared" ca="1" si="344"/>
        <v>950.46814233583427</v>
      </c>
      <c r="BX63" s="98">
        <f t="shared" ca="1" si="344"/>
        <v>1080.6839243002346</v>
      </c>
      <c r="BY63" s="98">
        <f t="shared" ca="1" si="344"/>
        <v>670.62956537333412</v>
      </c>
      <c r="BZ63" s="98">
        <f t="shared" ca="1" si="344"/>
        <v>661.06013056733309</v>
      </c>
      <c r="CA63" s="98">
        <f t="shared" ca="1" si="344"/>
        <v>453.76020244846745</v>
      </c>
      <c r="CB63" s="55"/>
      <c r="CC63" s="55"/>
    </row>
    <row r="64" spans="1:81" s="71" customFormat="1" ht="6.6" x14ac:dyDescent="0.15">
      <c r="A64" s="70"/>
      <c r="B64" s="70"/>
      <c r="C64" s="70"/>
      <c r="D64" s="70"/>
      <c r="E64" s="70"/>
      <c r="F64" s="122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4"/>
      <c r="S64" s="70"/>
      <c r="T64" s="70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0"/>
      <c r="CC64" s="70"/>
    </row>
    <row r="65" spans="1:81" s="57" customFormat="1" ht="14.4" x14ac:dyDescent="0.3">
      <c r="A65" s="55"/>
      <c r="B65" s="55"/>
      <c r="C65" s="55"/>
      <c r="D65" s="55" t="s">
        <v>193</v>
      </c>
      <c r="E65" s="55"/>
      <c r="F65" s="100"/>
      <c r="G65" s="55" t="str">
        <f>KPI!$F$39</f>
        <v>финансовый поток по движению товаров</v>
      </c>
      <c r="H65" s="55"/>
      <c r="I65" s="55"/>
      <c r="J65" s="55" t="str">
        <f>IF($G65="","",INDEX(KPI!$H$11:$H$121,SUMIFS(KPI!$E$11:$E$121,KPI!$F$11:$F$121,$G65)))</f>
        <v>тыс.руб.</v>
      </c>
      <c r="K65" s="55"/>
      <c r="L65" s="55"/>
      <c r="M65" s="55"/>
      <c r="N65" s="55"/>
      <c r="O65" s="55"/>
      <c r="P65" s="55"/>
      <c r="Q65" s="55"/>
      <c r="R65" s="56">
        <f ca="1">SUM(T65:CB65)</f>
        <v>18369.873515283442</v>
      </c>
      <c r="S65" s="55"/>
      <c r="T65" s="55"/>
      <c r="U65" s="98">
        <f ca="1">U68-U76</f>
        <v>1118.7818914330001</v>
      </c>
      <c r="V65" s="98">
        <f t="shared" ref="V65:AF65" ca="1" si="345">V68-V76</f>
        <v>1118.7818914330001</v>
      </c>
      <c r="W65" s="98">
        <f ca="1">W68-W76</f>
        <v>348.78249132539997</v>
      </c>
      <c r="X65" s="98">
        <f t="shared" ca="1" si="345"/>
        <v>90.799999999999244</v>
      </c>
      <c r="Y65" s="98">
        <f t="shared" ca="1" si="345"/>
        <v>119.29200000000048</v>
      </c>
      <c r="Z65" s="98">
        <f t="shared" ca="1" si="345"/>
        <v>119.29199999999952</v>
      </c>
      <c r="AA65" s="98">
        <f t="shared" ca="1" si="345"/>
        <v>-15.708000000000254</v>
      </c>
      <c r="AB65" s="98">
        <f t="shared" ca="1" si="345"/>
        <v>-39.707999999999956</v>
      </c>
      <c r="AC65" s="98">
        <f t="shared" ca="1" si="345"/>
        <v>135</v>
      </c>
      <c r="AD65" s="98">
        <f t="shared" ca="1" si="345"/>
        <v>596.4599999999981</v>
      </c>
      <c r="AE65" s="98">
        <f t="shared" ca="1" si="345"/>
        <v>596.4599999999997</v>
      </c>
      <c r="AF65" s="98">
        <f t="shared" ca="1" si="345"/>
        <v>596.4599999999997</v>
      </c>
      <c r="AG65" s="98">
        <f t="shared" ref="AG65:CA65" ca="1" si="346">AG68-AG76</f>
        <v>587.91840000000047</v>
      </c>
      <c r="AH65" s="98">
        <f t="shared" ca="1" si="346"/>
        <v>388.75200000000427</v>
      </c>
      <c r="AI65" s="98">
        <f t="shared" ca="1" si="346"/>
        <v>388.75200000000325</v>
      </c>
      <c r="AJ65" s="98">
        <f t="shared" ca="1" si="346"/>
        <v>388.75200000000291</v>
      </c>
      <c r="AK65" s="98">
        <f t="shared" ca="1" si="346"/>
        <v>388.75199999999904</v>
      </c>
      <c r="AL65" s="98">
        <f t="shared" ca="1" si="346"/>
        <v>64.939599999998109</v>
      </c>
      <c r="AM65" s="98">
        <f t="shared" ca="1" si="346"/>
        <v>64.939599999998109</v>
      </c>
      <c r="AN65" s="98">
        <f t="shared" ca="1" si="346"/>
        <v>64.939599999997881</v>
      </c>
      <c r="AO65" s="98">
        <f t="shared" ca="1" si="346"/>
        <v>64.939599999998677</v>
      </c>
      <c r="AP65" s="98">
        <f t="shared" ca="1" si="346"/>
        <v>35.693173999999999</v>
      </c>
      <c r="AQ65" s="98">
        <f t="shared" ca="1" si="346"/>
        <v>47.728889999999637</v>
      </c>
      <c r="AR65" s="98">
        <f t="shared" ca="1" si="346"/>
        <v>47.728889999999637</v>
      </c>
      <c r="AS65" s="98">
        <f t="shared" ca="1" si="346"/>
        <v>47.728890000000092</v>
      </c>
      <c r="AT65" s="98">
        <f t="shared" ca="1" si="346"/>
        <v>74.854890000000523</v>
      </c>
      <c r="AU65" s="98">
        <f t="shared" ca="1" si="346"/>
        <v>265.86857879999911</v>
      </c>
      <c r="AV65" s="98">
        <f t="shared" ca="1" si="346"/>
        <v>265.86857880000025</v>
      </c>
      <c r="AW65" s="98">
        <f t="shared" ca="1" si="346"/>
        <v>265.86857880000184</v>
      </c>
      <c r="AX65" s="98">
        <f t="shared" ca="1" si="346"/>
        <v>265.86857880000093</v>
      </c>
      <c r="AY65" s="98">
        <f t="shared" ca="1" si="346"/>
        <v>318.72133616400356</v>
      </c>
      <c r="AZ65" s="98">
        <f t="shared" ca="1" si="346"/>
        <v>330.88348616400242</v>
      </c>
      <c r="BA65" s="98">
        <f t="shared" ca="1" si="346"/>
        <v>330.8834861639989</v>
      </c>
      <c r="BB65" s="98">
        <f t="shared" ca="1" si="346"/>
        <v>330.88348616400003</v>
      </c>
      <c r="BC65" s="98">
        <f t="shared" ca="1" si="346"/>
        <v>184.0201494515984</v>
      </c>
      <c r="BD65" s="98">
        <f t="shared" ca="1" si="346"/>
        <v>52.930418309996639</v>
      </c>
      <c r="BE65" s="98">
        <f t="shared" ca="1" si="346"/>
        <v>52.930418309999141</v>
      </c>
      <c r="BF65" s="98">
        <f t="shared" ca="1" si="346"/>
        <v>52.930418310001642</v>
      </c>
      <c r="BG65" s="98">
        <f t="shared" ca="1" si="346"/>
        <v>-20.425364051401175</v>
      </c>
      <c r="BH65" s="98">
        <f t="shared" ca="1" si="346"/>
        <v>-374.68003349700348</v>
      </c>
      <c r="BI65" s="98">
        <f t="shared" ca="1" si="346"/>
        <v>-374.68003349700211</v>
      </c>
      <c r="BJ65" s="98">
        <f t="shared" ca="1" si="346"/>
        <v>-374.68003349699961</v>
      </c>
      <c r="BK65" s="98">
        <f t="shared" ca="1" si="346"/>
        <v>-374.68003349699961</v>
      </c>
      <c r="BL65" s="98">
        <f t="shared" ca="1" si="346"/>
        <v>-540.46834019639687</v>
      </c>
      <c r="BM65" s="98">
        <f t="shared" ca="1" si="346"/>
        <v>-503.97297128639684</v>
      </c>
      <c r="BN65" s="98">
        <f t="shared" ca="1" si="346"/>
        <v>-503.97297128639684</v>
      </c>
      <c r="BO65" s="98">
        <f t="shared" ca="1" si="346"/>
        <v>-503.97297128639639</v>
      </c>
      <c r="BP65" s="98">
        <f t="shared" ca="1" si="346"/>
        <v>-64.310539204561792</v>
      </c>
      <c r="BQ65" s="98">
        <f t="shared" ca="1" si="346"/>
        <v>962.47949077499618</v>
      </c>
      <c r="BR65" s="98">
        <f t="shared" ca="1" si="346"/>
        <v>962.47949077499777</v>
      </c>
      <c r="BS65" s="98">
        <f t="shared" ca="1" si="346"/>
        <v>962.479490774998</v>
      </c>
      <c r="BT65" s="98">
        <f t="shared" ca="1" si="346"/>
        <v>960.76700732099471</v>
      </c>
      <c r="BU65" s="98">
        <f t="shared" ca="1" si="346"/>
        <v>1200.0970735049987</v>
      </c>
      <c r="BV65" s="98">
        <f t="shared" ca="1" si="346"/>
        <v>1200.0970735050005</v>
      </c>
      <c r="BW65" s="98">
        <f t="shared" ca="1" si="346"/>
        <v>1200.0970735050009</v>
      </c>
      <c r="BX65" s="98">
        <f t="shared" ca="1" si="346"/>
        <v>1200.0970735050012</v>
      </c>
      <c r="BY65" s="98">
        <f t="shared" ca="1" si="346"/>
        <v>1486.2493141760008</v>
      </c>
      <c r="BZ65" s="98">
        <f t="shared" ca="1" si="346"/>
        <v>1245.3798793699998</v>
      </c>
      <c r="CA65" s="98">
        <f t="shared" ca="1" si="346"/>
        <v>466.72251694200077</v>
      </c>
      <c r="CB65" s="55"/>
      <c r="CC65" s="55"/>
    </row>
    <row r="66" spans="1:81" s="71" customFormat="1" ht="6.6" x14ac:dyDescent="0.15">
      <c r="A66" s="70"/>
      <c r="B66" s="70"/>
      <c r="C66" s="70"/>
      <c r="D66" s="70"/>
      <c r="E66" s="70"/>
      <c r="F66" s="122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4"/>
      <c r="S66" s="70"/>
      <c r="T66" s="70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0"/>
      <c r="CC66" s="70"/>
    </row>
    <row r="67" spans="1:81" x14ac:dyDescent="0.25">
      <c r="A67" s="1"/>
      <c r="B67" s="1"/>
      <c r="C67" s="1"/>
      <c r="D67" s="1"/>
      <c r="E67" s="1"/>
      <c r="F67" s="99"/>
      <c r="G67" s="1"/>
      <c r="H67" s="1"/>
      <c r="I67" s="1"/>
      <c r="J67" s="18"/>
      <c r="K67" s="1"/>
      <c r="L67" s="1"/>
      <c r="M67" s="1"/>
      <c r="N67" s="1"/>
      <c r="O67" s="1"/>
      <c r="P67" s="1"/>
      <c r="Q67" s="1"/>
      <c r="R67" s="27"/>
      <c r="S67" s="1"/>
      <c r="T67" s="1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1"/>
      <c r="CC67" s="1"/>
    </row>
    <row r="68" spans="1:81" s="7" customFormat="1" x14ac:dyDescent="0.25">
      <c r="A68" s="87"/>
      <c r="B68" s="87"/>
      <c r="C68" s="87"/>
      <c r="D68" s="87" t="s">
        <v>202</v>
      </c>
      <c r="E68" s="87"/>
      <c r="F68" s="102">
        <v>0</v>
      </c>
      <c r="G68" s="88" t="str">
        <f>KPI!$L$27</f>
        <v>Поступления ДС от продажи товаров</v>
      </c>
      <c r="H68" s="88"/>
      <c r="I68" s="88"/>
      <c r="J68" s="89" t="str">
        <f>IF($G68="","",INDEX(KPI!$N$11:$N$121,SUMIFS(KPI!$K$11:$K$121,KPI!$L$11:$L$121,$G68)))</f>
        <v>тыс.руб.</v>
      </c>
      <c r="K68" s="87"/>
      <c r="L68" s="87"/>
      <c r="M68" s="87"/>
      <c r="N68" s="87"/>
      <c r="O68" s="87"/>
      <c r="P68" s="87"/>
      <c r="Q68" s="87"/>
      <c r="R68" s="90">
        <f t="shared" ref="R68:R73" ca="1" si="347">SUM(T68:CB68)</f>
        <v>77055.862098905403</v>
      </c>
      <c r="S68" s="87"/>
      <c r="T68" s="87"/>
      <c r="U68" s="91">
        <f ca="1">SUMIFS(U69:U75,$F69:$F75,1)</f>
        <v>1864.7818914330001</v>
      </c>
      <c r="V68" s="91">
        <f t="shared" ref="V68:AF68" ca="1" si="348">SUMIFS(V69:V75,$F69:$F75,1)</f>
        <v>1864.7818914330001</v>
      </c>
      <c r="W68" s="91">
        <f t="shared" ca="1" si="348"/>
        <v>348.78249132540003</v>
      </c>
      <c r="X68" s="91">
        <f t="shared" ca="1" si="348"/>
        <v>240.00000000000003</v>
      </c>
      <c r="Y68" s="91">
        <f t="shared" ca="1" si="348"/>
        <v>267</v>
      </c>
      <c r="Z68" s="91">
        <f t="shared" ca="1" si="348"/>
        <v>267</v>
      </c>
      <c r="AA68" s="91">
        <f t="shared" ca="1" si="348"/>
        <v>132</v>
      </c>
      <c r="AB68" s="91">
        <f t="shared" ca="1" si="348"/>
        <v>108.00000000000001</v>
      </c>
      <c r="AC68" s="91">
        <f t="shared" ca="1" si="348"/>
        <v>135</v>
      </c>
      <c r="AD68" s="91">
        <f t="shared" ca="1" si="348"/>
        <v>1335</v>
      </c>
      <c r="AE68" s="91">
        <f t="shared" ca="1" si="348"/>
        <v>1335</v>
      </c>
      <c r="AF68" s="91">
        <f t="shared" ca="1" si="348"/>
        <v>1335</v>
      </c>
      <c r="AG68" s="91">
        <f t="shared" ref="AG68" ca="1" si="349">SUMIFS(AG69:AG75,$F69:$F75,1)</f>
        <v>1356</v>
      </c>
      <c r="AH68" s="91">
        <f t="shared" ref="AH68" ca="1" si="350">SUMIFS(AH69:AH75,$F69:$F75,1)</f>
        <v>1275</v>
      </c>
      <c r="AI68" s="91">
        <f t="shared" ref="AI68" ca="1" si="351">SUMIFS(AI69:AI75,$F69:$F75,1)</f>
        <v>1275</v>
      </c>
      <c r="AJ68" s="91">
        <f t="shared" ref="AJ68" ca="1" si="352">SUMIFS(AJ69:AJ75,$F69:$F75,1)</f>
        <v>1275</v>
      </c>
      <c r="AK68" s="91">
        <f t="shared" ref="AK68" ca="1" si="353">SUMIFS(AK69:AK75,$F69:$F75,1)</f>
        <v>1275</v>
      </c>
      <c r="AL68" s="91">
        <f t="shared" ref="AL68" ca="1" si="354">SUMIFS(AL69:AL75,$F69:$F75,1)</f>
        <v>995.5</v>
      </c>
      <c r="AM68" s="91">
        <f t="shared" ref="AM68" ca="1" si="355">SUMIFS(AM69:AM75,$F69:$F75,1)</f>
        <v>995.5</v>
      </c>
      <c r="AN68" s="91">
        <f t="shared" ref="AN68" ca="1" si="356">SUMIFS(AN69:AN75,$F69:$F75,1)</f>
        <v>995.5</v>
      </c>
      <c r="AO68" s="91">
        <f t="shared" ref="AO68" ca="1" si="357">SUMIFS(AO69:AO75,$F69:$F75,1)</f>
        <v>995.5</v>
      </c>
      <c r="AP68" s="91">
        <f t="shared" ref="AP68" ca="1" si="358">SUMIFS(AP69:AP75,$F69:$F75,1)</f>
        <v>1026.74</v>
      </c>
      <c r="AQ68" s="91">
        <f t="shared" ref="AQ68" ca="1" si="359">SUMIFS(AQ69:AQ75,$F69:$F75,1)</f>
        <v>1079.0999999999999</v>
      </c>
      <c r="AR68" s="91">
        <f t="shared" ref="AR68" ca="1" si="360">SUMIFS(AR69:AR75,$F69:$F75,1)</f>
        <v>1079.0999999999999</v>
      </c>
      <c r="AS68" s="91">
        <f t="shared" ref="AS68" ca="1" si="361">SUMIFS(AS69:AS75,$F69:$F75,1)</f>
        <v>1079.0999999999999</v>
      </c>
      <c r="AT68" s="91">
        <f t="shared" ref="AT68" ca="1" si="362">SUMIFS(AT69:AT75,$F69:$F75,1)</f>
        <v>1106.2260000000001</v>
      </c>
      <c r="AU68" s="91">
        <f t="shared" ref="AU68" ca="1" si="363">SUMIFS(AU69:AU75,$F69:$F75,1)</f>
        <v>1214.73</v>
      </c>
      <c r="AV68" s="91">
        <f t="shared" ref="AV68" ca="1" si="364">SUMIFS(AV69:AV75,$F69:$F75,1)</f>
        <v>1214.73</v>
      </c>
      <c r="AW68" s="91">
        <f t="shared" ref="AW68" ca="1" si="365">SUMIFS(AW69:AW75,$F69:$F75,1)</f>
        <v>1214.73</v>
      </c>
      <c r="AX68" s="91">
        <f t="shared" ref="AX68" ca="1" si="366">SUMIFS(AX69:AX75,$F69:$F75,1)</f>
        <v>1214.73</v>
      </c>
      <c r="AY68" s="91">
        <f t="shared" ref="AY68" ca="1" si="367">SUMIFS(AY69:AY75,$F69:$F75,1)</f>
        <v>1296.0485999999999</v>
      </c>
      <c r="AZ68" s="91">
        <f t="shared" ref="AZ68" ca="1" si="368">SUMIFS(AZ69:AZ75,$F69:$F75,1)</f>
        <v>1308.21075</v>
      </c>
      <c r="BA68" s="91">
        <f t="shared" ref="BA68" ca="1" si="369">SUMIFS(BA69:BA75,$F69:$F75,1)</f>
        <v>1308.21075</v>
      </c>
      <c r="BB68" s="91">
        <f t="shared" ref="BB68" ca="1" si="370">SUMIFS(BB69:BB75,$F69:$F75,1)</f>
        <v>1308.21075</v>
      </c>
      <c r="BC68" s="91">
        <f t="shared" ref="BC68" ca="1" si="371">SUMIFS(BC69:BC75,$F69:$F75,1)</f>
        <v>1342.8510479999998</v>
      </c>
      <c r="BD68" s="91">
        <f t="shared" ref="BD68" ca="1" si="372">SUMIFS(BD69:BD75,$F69:$F75,1)</f>
        <v>1332.7637399999999</v>
      </c>
      <c r="BE68" s="91">
        <f t="shared" ref="BE68" ca="1" si="373">SUMIFS(BE69:BE75,$F69:$F75,1)</f>
        <v>1332.7637399999999</v>
      </c>
      <c r="BF68" s="91">
        <f t="shared" ref="BF68" ca="1" si="374">SUMIFS(BF69:BF75,$F69:$F75,1)</f>
        <v>1332.7637399999999</v>
      </c>
      <c r="BG68" s="91">
        <f t="shared" ref="BG68" ca="1" si="375">SUMIFS(BG69:BG75,$F69:$F75,1)</f>
        <v>1336.1979569399998</v>
      </c>
      <c r="BH68" s="91">
        <f t="shared" ref="BH68" ca="1" si="376">SUMIFS(BH69:BH75,$F69:$F75,1)</f>
        <v>1289.1032846999994</v>
      </c>
      <c r="BI68" s="91">
        <f t="shared" ref="BI68" ca="1" si="377">SUMIFS(BI69:BI75,$F69:$F75,1)</f>
        <v>1289.1032846999994</v>
      </c>
      <c r="BJ68" s="91">
        <f t="shared" ref="BJ68" ca="1" si="378">SUMIFS(BJ69:BJ75,$F69:$F75,1)</f>
        <v>1289.1032846999994</v>
      </c>
      <c r="BK68" s="91">
        <f t="shared" ref="BK68" ca="1" si="379">SUMIFS(BK69:BK75,$F69:$F75,1)</f>
        <v>1289.1032846999994</v>
      </c>
      <c r="BL68" s="91">
        <f t="shared" ref="BL68" ca="1" si="380">SUMIFS(BL69:BL75,$F69:$F75,1)</f>
        <v>1456.0716416399996</v>
      </c>
      <c r="BM68" s="91">
        <f t="shared" ref="BM68" ca="1" si="381">SUMIFS(BM69:BM75,$F69:$F75,1)</f>
        <v>1492.5670105499994</v>
      </c>
      <c r="BN68" s="91">
        <f t="shared" ref="BN68" ca="1" si="382">SUMIFS(BN69:BN75,$F69:$F75,1)</f>
        <v>1492.5670105499994</v>
      </c>
      <c r="BO68" s="91">
        <f t="shared" ref="BO68" ca="1" si="383">SUMIFS(BO69:BO75,$F69:$F75,1)</f>
        <v>1492.5670105499994</v>
      </c>
      <c r="BP68" s="91">
        <f t="shared" ref="BP68" ca="1" si="384">SUMIFS(BP69:BP75,$F69:$F75,1)</f>
        <v>1719.0254535299996</v>
      </c>
      <c r="BQ68" s="91">
        <f t="shared" ref="BQ68" ca="1" si="385">SUMIFS(BQ69:BQ75,$F69:$F75,1)</f>
        <v>1947.199490775</v>
      </c>
      <c r="BR68" s="91">
        <f t="shared" ref="BR68" ca="1" si="386">SUMIFS(BR69:BR75,$F69:$F75,1)</f>
        <v>1947.199490775</v>
      </c>
      <c r="BS68" s="91">
        <f t="shared" ref="BS68" ca="1" si="387">SUMIFS(BS69:BS75,$F69:$F75,1)</f>
        <v>1947.199490775</v>
      </c>
      <c r="BT68" s="91">
        <f t="shared" ref="BT68" ca="1" si="388">SUMIFS(BT69:BT75,$F69:$F75,1)</f>
        <v>2043.9590073210002</v>
      </c>
      <c r="BU68" s="91">
        <f t="shared" ref="BU68" ca="1" si="389">SUMIFS(BU69:BU75,$F69:$F75,1)</f>
        <v>2430.9970735050001</v>
      </c>
      <c r="BV68" s="91">
        <f t="shared" ref="BV68" ca="1" si="390">SUMIFS(BV69:BV75,$F69:$F75,1)</f>
        <v>2430.9970735050001</v>
      </c>
      <c r="BW68" s="91">
        <f t="shared" ref="BW68" ca="1" si="391">SUMIFS(BW69:BW75,$F69:$F75,1)</f>
        <v>2430.9970735050001</v>
      </c>
      <c r="BX68" s="91">
        <f t="shared" ref="BX68" ca="1" si="392">SUMIFS(BX69:BX75,$F69:$F75,1)</f>
        <v>2430.9970735050001</v>
      </c>
      <c r="BY68" s="91">
        <f t="shared" ref="BY68" ca="1" si="393">SUMIFS(BY69:BY75,$F69:$F75,1)</f>
        <v>2306.8493141760005</v>
      </c>
      <c r="BZ68" s="91">
        <f t="shared" ref="BZ68" ca="1" si="394">SUMIFS(BZ69:BZ75,$F69:$F75,1)</f>
        <v>2065.9798793700002</v>
      </c>
      <c r="CA68" s="91">
        <f t="shared" ref="CA68" ca="1" si="395">SUMIFS(CA69:CA75,$F69:$F75,1)</f>
        <v>466.72251694199997</v>
      </c>
      <c r="CB68" s="87"/>
      <c r="CC68" s="87"/>
    </row>
    <row r="69" spans="1:81" s="38" customFormat="1" ht="10.199999999999999" x14ac:dyDescent="0.2">
      <c r="A69" s="31"/>
      <c r="B69" s="31"/>
      <c r="C69" s="31"/>
      <c r="D69" s="31"/>
      <c r="E69" s="31"/>
      <c r="F69" s="132">
        <v>1</v>
      </c>
      <c r="G69" s="133" t="str">
        <f>KPI!$L$28</f>
        <v>оплата ДЗ по доплатам на начало бюдж. года</v>
      </c>
      <c r="H69" s="31"/>
      <c r="I69" s="31"/>
      <c r="J69" s="31" t="str">
        <f>IF($G69="","",INDEX(KPI!$N$11:$N$121,SUMIFS(KPI!$K$11:$K$121,KPI!$L$11:$L$121,$G69)))</f>
        <v>тыс.руб.</v>
      </c>
      <c r="K69" s="31"/>
      <c r="L69" s="31"/>
      <c r="M69" s="31"/>
      <c r="N69" s="31"/>
      <c r="O69" s="31"/>
      <c r="P69" s="31"/>
      <c r="Q69" s="31"/>
      <c r="R69" s="37">
        <f t="shared" ca="1" si="347"/>
        <v>2384.6074045793998</v>
      </c>
      <c r="S69" s="31"/>
      <c r="T69" s="31"/>
      <c r="U69" s="37">
        <f ca="1">SUMIFS(daily!$85:$85,daily!$9:$9,"&gt;="&amp;U$8,daily!$9:$9,"&lt;="&amp;U$9)</f>
        <v>1083.912456627</v>
      </c>
      <c r="V69" s="37">
        <f ca="1">SUMIFS(daily!$85:$85,daily!$9:$9,"&gt;="&amp;V$8,daily!$9:$9,"&lt;="&amp;V$9)</f>
        <v>1083.912456627</v>
      </c>
      <c r="W69" s="37">
        <f ca="1">SUMIFS(daily!$85:$85,daily!$9:$9,"&gt;="&amp;W$8,daily!$9:$9,"&lt;="&amp;W$9)</f>
        <v>216.7824913254</v>
      </c>
      <c r="X69" s="37">
        <f ca="1">SUMIFS(daily!$85:$85,daily!$9:$9,"&gt;="&amp;X$8,daily!$9:$9,"&lt;="&amp;X$9)</f>
        <v>0</v>
      </c>
      <c r="Y69" s="37">
        <f ca="1">SUMIFS(daily!$85:$85,daily!$9:$9,"&gt;="&amp;Y$8,daily!$9:$9,"&lt;="&amp;Y$9)</f>
        <v>0</v>
      </c>
      <c r="Z69" s="37">
        <f ca="1">SUMIFS(daily!$85:$85,daily!$9:$9,"&gt;="&amp;Z$8,daily!$9:$9,"&lt;="&amp;Z$9)</f>
        <v>0</v>
      </c>
      <c r="AA69" s="37">
        <f ca="1">SUMIFS(daily!$85:$85,daily!$9:$9,"&gt;="&amp;AA$8,daily!$9:$9,"&lt;="&amp;AA$9)</f>
        <v>0</v>
      </c>
      <c r="AB69" s="37">
        <f ca="1">SUMIFS(daily!$85:$85,daily!$9:$9,"&gt;="&amp;AB$8,daily!$9:$9,"&lt;="&amp;AB$9)</f>
        <v>0</v>
      </c>
      <c r="AC69" s="37">
        <f ca="1">SUMIFS(daily!$85:$85,daily!$9:$9,"&gt;="&amp;AC$8,daily!$9:$9,"&lt;="&amp;AC$9)</f>
        <v>0</v>
      </c>
      <c r="AD69" s="37">
        <f ca="1">SUMIFS(daily!$85:$85,daily!$9:$9,"&gt;="&amp;AD$8,daily!$9:$9,"&lt;="&amp;AD$9)</f>
        <v>0</v>
      </c>
      <c r="AE69" s="37">
        <f ca="1">SUMIFS(daily!$85:$85,daily!$9:$9,"&gt;="&amp;AE$8,daily!$9:$9,"&lt;="&amp;AE$9)</f>
        <v>0</v>
      </c>
      <c r="AF69" s="37">
        <f ca="1">SUMIFS(daily!$85:$85,daily!$9:$9,"&gt;="&amp;AF$8,daily!$9:$9,"&lt;="&amp;AF$9)</f>
        <v>0</v>
      </c>
      <c r="AG69" s="37">
        <f ca="1">SUMIFS(daily!$85:$85,daily!$9:$9,"&gt;="&amp;AG$8,daily!$9:$9,"&lt;="&amp;AG$9)</f>
        <v>0</v>
      </c>
      <c r="AH69" s="37">
        <f ca="1">SUMIFS(daily!$85:$85,daily!$9:$9,"&gt;="&amp;AH$8,daily!$9:$9,"&lt;="&amp;AH$9)</f>
        <v>0</v>
      </c>
      <c r="AI69" s="37">
        <f ca="1">SUMIFS(daily!$85:$85,daily!$9:$9,"&gt;="&amp;AI$8,daily!$9:$9,"&lt;="&amp;AI$9)</f>
        <v>0</v>
      </c>
      <c r="AJ69" s="37">
        <f ca="1">SUMIFS(daily!$85:$85,daily!$9:$9,"&gt;="&amp;AJ$8,daily!$9:$9,"&lt;="&amp;AJ$9)</f>
        <v>0</v>
      </c>
      <c r="AK69" s="37">
        <f ca="1">SUMIFS(daily!$85:$85,daily!$9:$9,"&gt;="&amp;AK$8,daily!$9:$9,"&lt;="&amp;AK$9)</f>
        <v>0</v>
      </c>
      <c r="AL69" s="37">
        <f ca="1">SUMIFS(daily!$85:$85,daily!$9:$9,"&gt;="&amp;AL$8,daily!$9:$9,"&lt;="&amp;AL$9)</f>
        <v>0</v>
      </c>
      <c r="AM69" s="37">
        <f ca="1">SUMIFS(daily!$85:$85,daily!$9:$9,"&gt;="&amp;AM$8,daily!$9:$9,"&lt;="&amp;AM$9)</f>
        <v>0</v>
      </c>
      <c r="AN69" s="37">
        <f ca="1">SUMIFS(daily!$85:$85,daily!$9:$9,"&gt;="&amp;AN$8,daily!$9:$9,"&lt;="&amp;AN$9)</f>
        <v>0</v>
      </c>
      <c r="AO69" s="37">
        <f ca="1">SUMIFS(daily!$85:$85,daily!$9:$9,"&gt;="&amp;AO$8,daily!$9:$9,"&lt;="&amp;AO$9)</f>
        <v>0</v>
      </c>
      <c r="AP69" s="37">
        <f ca="1">SUMIFS(daily!$85:$85,daily!$9:$9,"&gt;="&amp;AP$8,daily!$9:$9,"&lt;="&amp;AP$9)</f>
        <v>0</v>
      </c>
      <c r="AQ69" s="37">
        <f ca="1">SUMIFS(daily!$85:$85,daily!$9:$9,"&gt;="&amp;AQ$8,daily!$9:$9,"&lt;="&amp;AQ$9)</f>
        <v>0</v>
      </c>
      <c r="AR69" s="37">
        <f ca="1">SUMIFS(daily!$85:$85,daily!$9:$9,"&gt;="&amp;AR$8,daily!$9:$9,"&lt;="&amp;AR$9)</f>
        <v>0</v>
      </c>
      <c r="AS69" s="37">
        <f ca="1">SUMIFS(daily!$85:$85,daily!$9:$9,"&gt;="&amp;AS$8,daily!$9:$9,"&lt;="&amp;AS$9)</f>
        <v>0</v>
      </c>
      <c r="AT69" s="37">
        <f ca="1">SUMIFS(daily!$85:$85,daily!$9:$9,"&gt;="&amp;AT$8,daily!$9:$9,"&lt;="&amp;AT$9)</f>
        <v>0</v>
      </c>
      <c r="AU69" s="37">
        <f ca="1">SUMIFS(daily!$85:$85,daily!$9:$9,"&gt;="&amp;AU$8,daily!$9:$9,"&lt;="&amp;AU$9)</f>
        <v>0</v>
      </c>
      <c r="AV69" s="37">
        <f ca="1">SUMIFS(daily!$85:$85,daily!$9:$9,"&gt;="&amp;AV$8,daily!$9:$9,"&lt;="&amp;AV$9)</f>
        <v>0</v>
      </c>
      <c r="AW69" s="37">
        <f ca="1">SUMIFS(daily!$85:$85,daily!$9:$9,"&gt;="&amp;AW$8,daily!$9:$9,"&lt;="&amp;AW$9)</f>
        <v>0</v>
      </c>
      <c r="AX69" s="37">
        <f ca="1">SUMIFS(daily!$85:$85,daily!$9:$9,"&gt;="&amp;AX$8,daily!$9:$9,"&lt;="&amp;AX$9)</f>
        <v>0</v>
      </c>
      <c r="AY69" s="37">
        <f ca="1">SUMIFS(daily!$85:$85,daily!$9:$9,"&gt;="&amp;AY$8,daily!$9:$9,"&lt;="&amp;AY$9)</f>
        <v>0</v>
      </c>
      <c r="AZ69" s="37">
        <f ca="1">SUMIFS(daily!$85:$85,daily!$9:$9,"&gt;="&amp;AZ$8,daily!$9:$9,"&lt;="&amp;AZ$9)</f>
        <v>0</v>
      </c>
      <c r="BA69" s="37">
        <f ca="1">SUMIFS(daily!$85:$85,daily!$9:$9,"&gt;="&amp;BA$8,daily!$9:$9,"&lt;="&amp;BA$9)</f>
        <v>0</v>
      </c>
      <c r="BB69" s="37">
        <f ca="1">SUMIFS(daily!$85:$85,daily!$9:$9,"&gt;="&amp;BB$8,daily!$9:$9,"&lt;="&amp;BB$9)</f>
        <v>0</v>
      </c>
      <c r="BC69" s="37">
        <f ca="1">SUMIFS(daily!$85:$85,daily!$9:$9,"&gt;="&amp;BC$8,daily!$9:$9,"&lt;="&amp;BC$9)</f>
        <v>0</v>
      </c>
      <c r="BD69" s="37">
        <f ca="1">SUMIFS(daily!$85:$85,daily!$9:$9,"&gt;="&amp;BD$8,daily!$9:$9,"&lt;="&amp;BD$9)</f>
        <v>0</v>
      </c>
      <c r="BE69" s="37">
        <f ca="1">SUMIFS(daily!$85:$85,daily!$9:$9,"&gt;="&amp;BE$8,daily!$9:$9,"&lt;="&amp;BE$9)</f>
        <v>0</v>
      </c>
      <c r="BF69" s="37">
        <f ca="1">SUMIFS(daily!$85:$85,daily!$9:$9,"&gt;="&amp;BF$8,daily!$9:$9,"&lt;="&amp;BF$9)</f>
        <v>0</v>
      </c>
      <c r="BG69" s="37">
        <f ca="1">SUMIFS(daily!$85:$85,daily!$9:$9,"&gt;="&amp;BG$8,daily!$9:$9,"&lt;="&amp;BG$9)</f>
        <v>0</v>
      </c>
      <c r="BH69" s="37">
        <f ca="1">SUMIFS(daily!$85:$85,daily!$9:$9,"&gt;="&amp;BH$8,daily!$9:$9,"&lt;="&amp;BH$9)</f>
        <v>0</v>
      </c>
      <c r="BI69" s="37">
        <f ca="1">SUMIFS(daily!$85:$85,daily!$9:$9,"&gt;="&amp;BI$8,daily!$9:$9,"&lt;="&amp;BI$9)</f>
        <v>0</v>
      </c>
      <c r="BJ69" s="37">
        <f ca="1">SUMIFS(daily!$85:$85,daily!$9:$9,"&gt;="&amp;BJ$8,daily!$9:$9,"&lt;="&amp;BJ$9)</f>
        <v>0</v>
      </c>
      <c r="BK69" s="37">
        <f ca="1">SUMIFS(daily!$85:$85,daily!$9:$9,"&gt;="&amp;BK$8,daily!$9:$9,"&lt;="&amp;BK$9)</f>
        <v>0</v>
      </c>
      <c r="BL69" s="37">
        <f ca="1">SUMIFS(daily!$85:$85,daily!$9:$9,"&gt;="&amp;BL$8,daily!$9:$9,"&lt;="&amp;BL$9)</f>
        <v>0</v>
      </c>
      <c r="BM69" s="37">
        <f ca="1">SUMIFS(daily!$85:$85,daily!$9:$9,"&gt;="&amp;BM$8,daily!$9:$9,"&lt;="&amp;BM$9)</f>
        <v>0</v>
      </c>
      <c r="BN69" s="37">
        <f ca="1">SUMIFS(daily!$85:$85,daily!$9:$9,"&gt;="&amp;BN$8,daily!$9:$9,"&lt;="&amp;BN$9)</f>
        <v>0</v>
      </c>
      <c r="BO69" s="37">
        <f ca="1">SUMIFS(daily!$85:$85,daily!$9:$9,"&gt;="&amp;BO$8,daily!$9:$9,"&lt;="&amp;BO$9)</f>
        <v>0</v>
      </c>
      <c r="BP69" s="37">
        <f ca="1">SUMIFS(daily!$85:$85,daily!$9:$9,"&gt;="&amp;BP$8,daily!$9:$9,"&lt;="&amp;BP$9)</f>
        <v>0</v>
      </c>
      <c r="BQ69" s="37">
        <f ca="1">SUMIFS(daily!$85:$85,daily!$9:$9,"&gt;="&amp;BQ$8,daily!$9:$9,"&lt;="&amp;BQ$9)</f>
        <v>0</v>
      </c>
      <c r="BR69" s="37">
        <f ca="1">SUMIFS(daily!$85:$85,daily!$9:$9,"&gt;="&amp;BR$8,daily!$9:$9,"&lt;="&amp;BR$9)</f>
        <v>0</v>
      </c>
      <c r="BS69" s="37">
        <f ca="1">SUMIFS(daily!$85:$85,daily!$9:$9,"&gt;="&amp;BS$8,daily!$9:$9,"&lt;="&amp;BS$9)</f>
        <v>0</v>
      </c>
      <c r="BT69" s="37">
        <f ca="1">SUMIFS(daily!$85:$85,daily!$9:$9,"&gt;="&amp;BT$8,daily!$9:$9,"&lt;="&amp;BT$9)</f>
        <v>0</v>
      </c>
      <c r="BU69" s="37">
        <f ca="1">SUMIFS(daily!$85:$85,daily!$9:$9,"&gt;="&amp;BU$8,daily!$9:$9,"&lt;="&amp;BU$9)</f>
        <v>0</v>
      </c>
      <c r="BV69" s="37">
        <f ca="1">SUMIFS(daily!$85:$85,daily!$9:$9,"&gt;="&amp;BV$8,daily!$9:$9,"&lt;="&amp;BV$9)</f>
        <v>0</v>
      </c>
      <c r="BW69" s="37">
        <f ca="1">SUMIFS(daily!$85:$85,daily!$9:$9,"&gt;="&amp;BW$8,daily!$9:$9,"&lt;="&amp;BW$9)</f>
        <v>0</v>
      </c>
      <c r="BX69" s="37">
        <f ca="1">SUMIFS(daily!$85:$85,daily!$9:$9,"&gt;="&amp;BX$8,daily!$9:$9,"&lt;="&amp;BX$9)</f>
        <v>0</v>
      </c>
      <c r="BY69" s="37">
        <f ca="1">SUMIFS(daily!$85:$85,daily!$9:$9,"&gt;="&amp;BY$8,daily!$9:$9,"&lt;="&amp;BY$9)</f>
        <v>0</v>
      </c>
      <c r="BZ69" s="37">
        <f ca="1">SUMIFS(daily!$85:$85,daily!$9:$9,"&gt;="&amp;BZ$8,daily!$9:$9,"&lt;="&amp;BZ$9)</f>
        <v>0</v>
      </c>
      <c r="CA69" s="37">
        <f ca="1">SUMIFS(daily!$85:$85,daily!$9:$9,"&gt;="&amp;CA$8,daily!$9:$9,"&lt;="&amp;CA$9)</f>
        <v>0</v>
      </c>
      <c r="CB69" s="31"/>
      <c r="CC69" s="31"/>
    </row>
    <row r="70" spans="1:81" s="38" customFormat="1" ht="10.199999999999999" x14ac:dyDescent="0.2">
      <c r="A70" s="31"/>
      <c r="B70" s="31"/>
      <c r="C70" s="31"/>
      <c r="D70" s="31"/>
      <c r="E70" s="31"/>
      <c r="F70" s="132">
        <v>1</v>
      </c>
      <c r="G70" s="133" t="str">
        <f>KPI!$L$29</f>
        <v>оплата ДЗ по оплатам на начало бюдж. года</v>
      </c>
      <c r="H70" s="31"/>
      <c r="I70" s="31"/>
      <c r="J70" s="31" t="str">
        <f>IF($G70="","",INDEX(KPI!$N$11:$N$121,SUMIFS(KPI!$K$11:$K$121,KPI!$L$11:$L$121,$G70)))</f>
        <v>тыс.руб.</v>
      </c>
      <c r="K70" s="31"/>
      <c r="L70" s="31"/>
      <c r="M70" s="31"/>
      <c r="N70" s="31"/>
      <c r="O70" s="31"/>
      <c r="P70" s="31"/>
      <c r="Q70" s="31"/>
      <c r="R70" s="37">
        <f t="shared" ca="1" si="347"/>
        <v>481.73886961199992</v>
      </c>
      <c r="S70" s="31"/>
      <c r="T70" s="31"/>
      <c r="U70" s="37">
        <f ca="1">SUMIFS(daily!$112:$112,daily!$9:$9,"&gt;="&amp;U$8,daily!$9:$9,"&lt;="&amp;U$9)</f>
        <v>240.86943480599996</v>
      </c>
      <c r="V70" s="37">
        <f ca="1">SUMIFS(daily!$112:$112,daily!$9:$9,"&gt;="&amp;V$8,daily!$9:$9,"&lt;="&amp;V$9)</f>
        <v>240.86943480599996</v>
      </c>
      <c r="W70" s="37">
        <f ca="1">SUMIFS(daily!$112:$112,daily!$9:$9,"&gt;="&amp;W$8,daily!$9:$9,"&lt;="&amp;W$9)</f>
        <v>0</v>
      </c>
      <c r="X70" s="37">
        <f ca="1">SUMIFS(daily!$112:$112,daily!$9:$9,"&gt;="&amp;X$8,daily!$9:$9,"&lt;="&amp;X$9)</f>
        <v>0</v>
      </c>
      <c r="Y70" s="37">
        <f ca="1">SUMIFS(daily!$112:$112,daily!$9:$9,"&gt;="&amp;Y$8,daily!$9:$9,"&lt;="&amp;Y$9)</f>
        <v>0</v>
      </c>
      <c r="Z70" s="37">
        <f ca="1">SUMIFS(daily!$112:$112,daily!$9:$9,"&gt;="&amp;Z$8,daily!$9:$9,"&lt;="&amp;Z$9)</f>
        <v>0</v>
      </c>
      <c r="AA70" s="37">
        <f ca="1">SUMIFS(daily!$112:$112,daily!$9:$9,"&gt;="&amp;AA$8,daily!$9:$9,"&lt;="&amp;AA$9)</f>
        <v>0</v>
      </c>
      <c r="AB70" s="37">
        <f ca="1">SUMIFS(daily!$112:$112,daily!$9:$9,"&gt;="&amp;AB$8,daily!$9:$9,"&lt;="&amp;AB$9)</f>
        <v>0</v>
      </c>
      <c r="AC70" s="37">
        <f ca="1">SUMIFS(daily!$112:$112,daily!$9:$9,"&gt;="&amp;AC$8,daily!$9:$9,"&lt;="&amp;AC$9)</f>
        <v>0</v>
      </c>
      <c r="AD70" s="37">
        <f ca="1">SUMIFS(daily!$112:$112,daily!$9:$9,"&gt;="&amp;AD$8,daily!$9:$9,"&lt;="&amp;AD$9)</f>
        <v>0</v>
      </c>
      <c r="AE70" s="37">
        <f ca="1">SUMIFS(daily!$112:$112,daily!$9:$9,"&gt;="&amp;AE$8,daily!$9:$9,"&lt;="&amp;AE$9)</f>
        <v>0</v>
      </c>
      <c r="AF70" s="37">
        <f ca="1">SUMIFS(daily!$112:$112,daily!$9:$9,"&gt;="&amp;AF$8,daily!$9:$9,"&lt;="&amp;AF$9)</f>
        <v>0</v>
      </c>
      <c r="AG70" s="37">
        <f ca="1">SUMIFS(daily!$112:$112,daily!$9:$9,"&gt;="&amp;AG$8,daily!$9:$9,"&lt;="&amp;AG$9)</f>
        <v>0</v>
      </c>
      <c r="AH70" s="37">
        <f ca="1">SUMIFS(daily!$112:$112,daily!$9:$9,"&gt;="&amp;AH$8,daily!$9:$9,"&lt;="&amp;AH$9)</f>
        <v>0</v>
      </c>
      <c r="AI70" s="37">
        <f ca="1">SUMIFS(daily!$112:$112,daily!$9:$9,"&gt;="&amp;AI$8,daily!$9:$9,"&lt;="&amp;AI$9)</f>
        <v>0</v>
      </c>
      <c r="AJ70" s="37">
        <f ca="1">SUMIFS(daily!$112:$112,daily!$9:$9,"&gt;="&amp;AJ$8,daily!$9:$9,"&lt;="&amp;AJ$9)</f>
        <v>0</v>
      </c>
      <c r="AK70" s="37">
        <f ca="1">SUMIFS(daily!$112:$112,daily!$9:$9,"&gt;="&amp;AK$8,daily!$9:$9,"&lt;="&amp;AK$9)</f>
        <v>0</v>
      </c>
      <c r="AL70" s="37">
        <f ca="1">SUMIFS(daily!$112:$112,daily!$9:$9,"&gt;="&amp;AL$8,daily!$9:$9,"&lt;="&amp;AL$9)</f>
        <v>0</v>
      </c>
      <c r="AM70" s="37">
        <f ca="1">SUMIFS(daily!$112:$112,daily!$9:$9,"&gt;="&amp;AM$8,daily!$9:$9,"&lt;="&amp;AM$9)</f>
        <v>0</v>
      </c>
      <c r="AN70" s="37">
        <f ca="1">SUMIFS(daily!$112:$112,daily!$9:$9,"&gt;="&amp;AN$8,daily!$9:$9,"&lt;="&amp;AN$9)</f>
        <v>0</v>
      </c>
      <c r="AO70" s="37">
        <f ca="1">SUMIFS(daily!$112:$112,daily!$9:$9,"&gt;="&amp;AO$8,daily!$9:$9,"&lt;="&amp;AO$9)</f>
        <v>0</v>
      </c>
      <c r="AP70" s="37">
        <f ca="1">SUMIFS(daily!$112:$112,daily!$9:$9,"&gt;="&amp;AP$8,daily!$9:$9,"&lt;="&amp;AP$9)</f>
        <v>0</v>
      </c>
      <c r="AQ70" s="37">
        <f ca="1">SUMIFS(daily!$112:$112,daily!$9:$9,"&gt;="&amp;AQ$8,daily!$9:$9,"&lt;="&amp;AQ$9)</f>
        <v>0</v>
      </c>
      <c r="AR70" s="37">
        <f ca="1">SUMIFS(daily!$112:$112,daily!$9:$9,"&gt;="&amp;AR$8,daily!$9:$9,"&lt;="&amp;AR$9)</f>
        <v>0</v>
      </c>
      <c r="AS70" s="37">
        <f ca="1">SUMIFS(daily!$112:$112,daily!$9:$9,"&gt;="&amp;AS$8,daily!$9:$9,"&lt;="&amp;AS$9)</f>
        <v>0</v>
      </c>
      <c r="AT70" s="37">
        <f ca="1">SUMIFS(daily!$112:$112,daily!$9:$9,"&gt;="&amp;AT$8,daily!$9:$9,"&lt;="&amp;AT$9)</f>
        <v>0</v>
      </c>
      <c r="AU70" s="37">
        <f ca="1">SUMIFS(daily!$112:$112,daily!$9:$9,"&gt;="&amp;AU$8,daily!$9:$9,"&lt;="&amp;AU$9)</f>
        <v>0</v>
      </c>
      <c r="AV70" s="37">
        <f ca="1">SUMIFS(daily!$112:$112,daily!$9:$9,"&gt;="&amp;AV$8,daily!$9:$9,"&lt;="&amp;AV$9)</f>
        <v>0</v>
      </c>
      <c r="AW70" s="37">
        <f ca="1">SUMIFS(daily!$112:$112,daily!$9:$9,"&gt;="&amp;AW$8,daily!$9:$9,"&lt;="&amp;AW$9)</f>
        <v>0</v>
      </c>
      <c r="AX70" s="37">
        <f ca="1">SUMIFS(daily!$112:$112,daily!$9:$9,"&gt;="&amp;AX$8,daily!$9:$9,"&lt;="&amp;AX$9)</f>
        <v>0</v>
      </c>
      <c r="AY70" s="37">
        <f ca="1">SUMIFS(daily!$112:$112,daily!$9:$9,"&gt;="&amp;AY$8,daily!$9:$9,"&lt;="&amp;AY$9)</f>
        <v>0</v>
      </c>
      <c r="AZ70" s="37">
        <f ca="1">SUMIFS(daily!$112:$112,daily!$9:$9,"&gt;="&amp;AZ$8,daily!$9:$9,"&lt;="&amp;AZ$9)</f>
        <v>0</v>
      </c>
      <c r="BA70" s="37">
        <f ca="1">SUMIFS(daily!$112:$112,daily!$9:$9,"&gt;="&amp;BA$8,daily!$9:$9,"&lt;="&amp;BA$9)</f>
        <v>0</v>
      </c>
      <c r="BB70" s="37">
        <f ca="1">SUMIFS(daily!$112:$112,daily!$9:$9,"&gt;="&amp;BB$8,daily!$9:$9,"&lt;="&amp;BB$9)</f>
        <v>0</v>
      </c>
      <c r="BC70" s="37">
        <f ca="1">SUMIFS(daily!$112:$112,daily!$9:$9,"&gt;="&amp;BC$8,daily!$9:$9,"&lt;="&amp;BC$9)</f>
        <v>0</v>
      </c>
      <c r="BD70" s="37">
        <f ca="1">SUMIFS(daily!$112:$112,daily!$9:$9,"&gt;="&amp;BD$8,daily!$9:$9,"&lt;="&amp;BD$9)</f>
        <v>0</v>
      </c>
      <c r="BE70" s="37">
        <f ca="1">SUMIFS(daily!$112:$112,daily!$9:$9,"&gt;="&amp;BE$8,daily!$9:$9,"&lt;="&amp;BE$9)</f>
        <v>0</v>
      </c>
      <c r="BF70" s="37">
        <f ca="1">SUMIFS(daily!$112:$112,daily!$9:$9,"&gt;="&amp;BF$8,daily!$9:$9,"&lt;="&amp;BF$9)</f>
        <v>0</v>
      </c>
      <c r="BG70" s="37">
        <f ca="1">SUMIFS(daily!$112:$112,daily!$9:$9,"&gt;="&amp;BG$8,daily!$9:$9,"&lt;="&amp;BG$9)</f>
        <v>0</v>
      </c>
      <c r="BH70" s="37">
        <f ca="1">SUMIFS(daily!$112:$112,daily!$9:$9,"&gt;="&amp;BH$8,daily!$9:$9,"&lt;="&amp;BH$9)</f>
        <v>0</v>
      </c>
      <c r="BI70" s="37">
        <f ca="1">SUMIFS(daily!$112:$112,daily!$9:$9,"&gt;="&amp;BI$8,daily!$9:$9,"&lt;="&amp;BI$9)</f>
        <v>0</v>
      </c>
      <c r="BJ70" s="37">
        <f ca="1">SUMIFS(daily!$112:$112,daily!$9:$9,"&gt;="&amp;BJ$8,daily!$9:$9,"&lt;="&amp;BJ$9)</f>
        <v>0</v>
      </c>
      <c r="BK70" s="37">
        <f ca="1">SUMIFS(daily!$112:$112,daily!$9:$9,"&gt;="&amp;BK$8,daily!$9:$9,"&lt;="&amp;BK$9)</f>
        <v>0</v>
      </c>
      <c r="BL70" s="37">
        <f ca="1">SUMIFS(daily!$112:$112,daily!$9:$9,"&gt;="&amp;BL$8,daily!$9:$9,"&lt;="&amp;BL$9)</f>
        <v>0</v>
      </c>
      <c r="BM70" s="37">
        <f ca="1">SUMIFS(daily!$112:$112,daily!$9:$9,"&gt;="&amp;BM$8,daily!$9:$9,"&lt;="&amp;BM$9)</f>
        <v>0</v>
      </c>
      <c r="BN70" s="37">
        <f ca="1">SUMIFS(daily!$112:$112,daily!$9:$9,"&gt;="&amp;BN$8,daily!$9:$9,"&lt;="&amp;BN$9)</f>
        <v>0</v>
      </c>
      <c r="BO70" s="37">
        <f ca="1">SUMIFS(daily!$112:$112,daily!$9:$9,"&gt;="&amp;BO$8,daily!$9:$9,"&lt;="&amp;BO$9)</f>
        <v>0</v>
      </c>
      <c r="BP70" s="37">
        <f ca="1">SUMIFS(daily!$112:$112,daily!$9:$9,"&gt;="&amp;BP$8,daily!$9:$9,"&lt;="&amp;BP$9)</f>
        <v>0</v>
      </c>
      <c r="BQ70" s="37">
        <f ca="1">SUMIFS(daily!$112:$112,daily!$9:$9,"&gt;="&amp;BQ$8,daily!$9:$9,"&lt;="&amp;BQ$9)</f>
        <v>0</v>
      </c>
      <c r="BR70" s="37">
        <f ca="1">SUMIFS(daily!$112:$112,daily!$9:$9,"&gt;="&amp;BR$8,daily!$9:$9,"&lt;="&amp;BR$9)</f>
        <v>0</v>
      </c>
      <c r="BS70" s="37">
        <f ca="1">SUMIFS(daily!$112:$112,daily!$9:$9,"&gt;="&amp;BS$8,daily!$9:$9,"&lt;="&amp;BS$9)</f>
        <v>0</v>
      </c>
      <c r="BT70" s="37">
        <f ca="1">SUMIFS(daily!$112:$112,daily!$9:$9,"&gt;="&amp;BT$8,daily!$9:$9,"&lt;="&amp;BT$9)</f>
        <v>0</v>
      </c>
      <c r="BU70" s="37">
        <f ca="1">SUMIFS(daily!$112:$112,daily!$9:$9,"&gt;="&amp;BU$8,daily!$9:$9,"&lt;="&amp;BU$9)</f>
        <v>0</v>
      </c>
      <c r="BV70" s="37">
        <f ca="1">SUMIFS(daily!$112:$112,daily!$9:$9,"&gt;="&amp;BV$8,daily!$9:$9,"&lt;="&amp;BV$9)</f>
        <v>0</v>
      </c>
      <c r="BW70" s="37">
        <f ca="1">SUMIFS(daily!$112:$112,daily!$9:$9,"&gt;="&amp;BW$8,daily!$9:$9,"&lt;="&amp;BW$9)</f>
        <v>0</v>
      </c>
      <c r="BX70" s="37">
        <f ca="1">SUMIFS(daily!$112:$112,daily!$9:$9,"&gt;="&amp;BX$8,daily!$9:$9,"&lt;="&amp;BX$9)</f>
        <v>0</v>
      </c>
      <c r="BY70" s="37">
        <f ca="1">SUMIFS(daily!$112:$112,daily!$9:$9,"&gt;="&amp;BY$8,daily!$9:$9,"&lt;="&amp;BY$9)</f>
        <v>0</v>
      </c>
      <c r="BZ70" s="37">
        <f ca="1">SUMIFS(daily!$112:$112,daily!$9:$9,"&gt;="&amp;BZ$8,daily!$9:$9,"&lt;="&amp;BZ$9)</f>
        <v>0</v>
      </c>
      <c r="CA70" s="37">
        <f ca="1">SUMIFS(daily!$112:$112,daily!$9:$9,"&gt;="&amp;CA$8,daily!$9:$9,"&lt;="&amp;CA$9)</f>
        <v>0</v>
      </c>
      <c r="CB70" s="31"/>
      <c r="CC70" s="31"/>
    </row>
    <row r="71" spans="1:81" s="38" customFormat="1" ht="10.199999999999999" x14ac:dyDescent="0.2">
      <c r="A71" s="31"/>
      <c r="B71" s="31"/>
      <c r="C71" s="31"/>
      <c r="D71" s="31"/>
      <c r="E71" s="31"/>
      <c r="F71" s="132">
        <v>1</v>
      </c>
      <c r="G71" s="133" t="str">
        <f>KPI!$F$33</f>
        <v>предоплаты от заказчиков</v>
      </c>
      <c r="H71" s="31"/>
      <c r="I71" s="31"/>
      <c r="J71" s="31" t="str">
        <f>IF($G71="","",INDEX(KPI!$H$11:$H$121,SUMIFS(KPI!$E$11:$E$121,KPI!$F$11:$F$121,$G71)))</f>
        <v>тыс.руб.</v>
      </c>
      <c r="K71" s="31"/>
      <c r="L71" s="31"/>
      <c r="M71" s="31"/>
      <c r="N71" s="31"/>
      <c r="O71" s="31"/>
      <c r="P71" s="31"/>
      <c r="Q71" s="31"/>
      <c r="R71" s="37">
        <f t="shared" ca="1" si="347"/>
        <v>34883.795258217004</v>
      </c>
      <c r="S71" s="31"/>
      <c r="T71" s="31"/>
      <c r="U71" s="37">
        <f ca="1">SUMIFS(daily!$67:$67,daily!$9:$9,"&gt;="&amp;U$8,daily!$9:$9,"&lt;="&amp;U$9)</f>
        <v>540.00000000000011</v>
      </c>
      <c r="V71" s="37">
        <f ca="1">SUMIFS(daily!$67:$67,daily!$9:$9,"&gt;="&amp;V$8,daily!$9:$9,"&lt;="&amp;V$9)</f>
        <v>540.00000000000011</v>
      </c>
      <c r="W71" s="37">
        <f ca="1">SUMIFS(daily!$67:$67,daily!$9:$9,"&gt;="&amp;W$8,daily!$9:$9,"&lt;="&amp;W$9)</f>
        <v>108.00000000000001</v>
      </c>
      <c r="X71" s="37">
        <f ca="1">SUMIFS(daily!$67:$67,daily!$9:$9,"&gt;="&amp;X$8,daily!$9:$9,"&lt;="&amp;X$9)</f>
        <v>108.00000000000001</v>
      </c>
      <c r="Y71" s="37">
        <f ca="1">SUMIFS(daily!$67:$67,daily!$9:$9,"&gt;="&amp;Y$8,daily!$9:$9,"&lt;="&amp;Y$9)</f>
        <v>135</v>
      </c>
      <c r="Z71" s="37">
        <f ca="1">SUMIFS(daily!$67:$67,daily!$9:$9,"&gt;="&amp;Z$8,daily!$9:$9,"&lt;="&amp;Z$9)</f>
        <v>135</v>
      </c>
      <c r="AA71" s="37">
        <f ca="1">SUMIFS(daily!$67:$67,daily!$9:$9,"&gt;="&amp;AA$8,daily!$9:$9,"&lt;="&amp;AA$9)</f>
        <v>0</v>
      </c>
      <c r="AB71" s="37">
        <f ca="1">SUMIFS(daily!$67:$67,daily!$9:$9,"&gt;="&amp;AB$8,daily!$9:$9,"&lt;="&amp;AB$9)</f>
        <v>0</v>
      </c>
      <c r="AC71" s="37">
        <f ca="1">SUMIFS(daily!$67:$67,daily!$9:$9,"&gt;="&amp;AC$8,daily!$9:$9,"&lt;="&amp;AC$9)</f>
        <v>135</v>
      </c>
      <c r="AD71" s="37">
        <f ca="1">SUMIFS(daily!$67:$67,daily!$9:$9,"&gt;="&amp;AD$8,daily!$9:$9,"&lt;="&amp;AD$9)</f>
        <v>675</v>
      </c>
      <c r="AE71" s="37">
        <f ca="1">SUMIFS(daily!$67:$67,daily!$9:$9,"&gt;="&amp;AE$8,daily!$9:$9,"&lt;="&amp;AE$9)</f>
        <v>675</v>
      </c>
      <c r="AF71" s="37">
        <f ca="1">SUMIFS(daily!$67:$67,daily!$9:$9,"&gt;="&amp;AF$8,daily!$9:$9,"&lt;="&amp;AF$9)</f>
        <v>675</v>
      </c>
      <c r="AG71" s="37">
        <f ca="1">SUMIFS(daily!$67:$67,daily!$9:$9,"&gt;="&amp;AG$8,daily!$9:$9,"&lt;="&amp;AG$9)</f>
        <v>630</v>
      </c>
      <c r="AH71" s="37">
        <f ca="1">SUMIFS(daily!$67:$67,daily!$9:$9,"&gt;="&amp;AH$8,daily!$9:$9,"&lt;="&amp;AH$9)</f>
        <v>450</v>
      </c>
      <c r="AI71" s="37">
        <f ca="1">SUMIFS(daily!$67:$67,daily!$9:$9,"&gt;="&amp;AI$8,daily!$9:$9,"&lt;="&amp;AI$9)</f>
        <v>450</v>
      </c>
      <c r="AJ71" s="37">
        <f ca="1">SUMIFS(daily!$67:$67,daily!$9:$9,"&gt;="&amp;AJ$8,daily!$9:$9,"&lt;="&amp;AJ$9)</f>
        <v>450</v>
      </c>
      <c r="AK71" s="37">
        <f ca="1">SUMIFS(daily!$67:$67,daily!$9:$9,"&gt;="&amp;AK$8,daily!$9:$9,"&lt;="&amp;AK$9)</f>
        <v>450</v>
      </c>
      <c r="AL71" s="37">
        <f ca="1">SUMIFS(daily!$67:$67,daily!$9:$9,"&gt;="&amp;AL$8,daily!$9:$9,"&lt;="&amp;AL$9)</f>
        <v>445.5</v>
      </c>
      <c r="AM71" s="37">
        <f ca="1">SUMIFS(daily!$67:$67,daily!$9:$9,"&gt;="&amp;AM$8,daily!$9:$9,"&lt;="&amp;AM$9)</f>
        <v>445.5</v>
      </c>
      <c r="AN71" s="37">
        <f ca="1">SUMIFS(daily!$67:$67,daily!$9:$9,"&gt;="&amp;AN$8,daily!$9:$9,"&lt;="&amp;AN$9)</f>
        <v>445.5</v>
      </c>
      <c r="AO71" s="37">
        <f ca="1">SUMIFS(daily!$67:$67,daily!$9:$9,"&gt;="&amp;AO$8,daily!$9:$9,"&lt;="&amp;AO$9)</f>
        <v>445.5</v>
      </c>
      <c r="AP71" s="37">
        <f ca="1">SUMIFS(daily!$67:$67,daily!$9:$9,"&gt;="&amp;AP$8,daily!$9:$9,"&lt;="&amp;AP$9)</f>
        <v>481.14</v>
      </c>
      <c r="AQ71" s="37">
        <f ca="1">SUMIFS(daily!$67:$67,daily!$9:$9,"&gt;="&amp;AQ$8,daily!$9:$9,"&lt;="&amp;AQ$9)</f>
        <v>534.6</v>
      </c>
      <c r="AR71" s="37">
        <f ca="1">SUMIFS(daily!$67:$67,daily!$9:$9,"&gt;="&amp;AR$8,daily!$9:$9,"&lt;="&amp;AR$9)</f>
        <v>534.6</v>
      </c>
      <c r="AS71" s="37">
        <f ca="1">SUMIFS(daily!$67:$67,daily!$9:$9,"&gt;="&amp;AS$8,daily!$9:$9,"&lt;="&amp;AS$9)</f>
        <v>534.6</v>
      </c>
      <c r="AT71" s="37">
        <f ca="1">SUMIFS(daily!$67:$67,daily!$9:$9,"&gt;="&amp;AT$8,daily!$9:$9,"&lt;="&amp;AT$9)</f>
        <v>539.94600000000003</v>
      </c>
      <c r="AU71" s="37">
        <f ca="1">SUMIFS(daily!$67:$67,daily!$9:$9,"&gt;="&amp;AU$8,daily!$9:$9,"&lt;="&amp;AU$9)</f>
        <v>561.33000000000004</v>
      </c>
      <c r="AV71" s="37">
        <f ca="1">SUMIFS(daily!$67:$67,daily!$9:$9,"&gt;="&amp;AV$8,daily!$9:$9,"&lt;="&amp;AV$9)</f>
        <v>561.33000000000004</v>
      </c>
      <c r="AW71" s="37">
        <f ca="1">SUMIFS(daily!$67:$67,daily!$9:$9,"&gt;="&amp;AW$8,daily!$9:$9,"&lt;="&amp;AW$9)</f>
        <v>561.33000000000004</v>
      </c>
      <c r="AX71" s="37">
        <f ca="1">SUMIFS(daily!$67:$67,daily!$9:$9,"&gt;="&amp;AX$8,daily!$9:$9,"&lt;="&amp;AX$9)</f>
        <v>561.33000000000004</v>
      </c>
      <c r="AY71" s="37">
        <f ca="1">SUMIFS(daily!$67:$67,daily!$9:$9,"&gt;="&amp;AY$8,daily!$9:$9,"&lt;="&amp;AY$9)</f>
        <v>609.97859999999991</v>
      </c>
      <c r="AZ71" s="37">
        <f ca="1">SUMIFS(daily!$67:$67,daily!$9:$9,"&gt;="&amp;AZ$8,daily!$9:$9,"&lt;="&amp;AZ$9)</f>
        <v>622.14074999999991</v>
      </c>
      <c r="BA71" s="37">
        <f ca="1">SUMIFS(daily!$67:$67,daily!$9:$9,"&gt;="&amp;BA$8,daily!$9:$9,"&lt;="&amp;BA$9)</f>
        <v>622.14074999999991</v>
      </c>
      <c r="BB71" s="37">
        <f ca="1">SUMIFS(daily!$67:$67,daily!$9:$9,"&gt;="&amp;BB$8,daily!$9:$9,"&lt;="&amp;BB$9)</f>
        <v>622.14074999999991</v>
      </c>
      <c r="BC71" s="37">
        <f ca="1">SUMIFS(daily!$67:$67,daily!$9:$9,"&gt;="&amp;BC$8,daily!$9:$9,"&lt;="&amp;BC$9)</f>
        <v>612.18649799999992</v>
      </c>
      <c r="BD71" s="37">
        <f ca="1">SUMIFS(daily!$67:$67,daily!$9:$9,"&gt;="&amp;BD$8,daily!$9:$9,"&lt;="&amp;BD$9)</f>
        <v>572.36948999999993</v>
      </c>
      <c r="BE71" s="37">
        <f ca="1">SUMIFS(daily!$67:$67,daily!$9:$9,"&gt;="&amp;BE$8,daily!$9:$9,"&lt;="&amp;BE$9)</f>
        <v>572.36948999999993</v>
      </c>
      <c r="BF71" s="37">
        <f ca="1">SUMIFS(daily!$67:$67,daily!$9:$9,"&gt;="&amp;BF$8,daily!$9:$9,"&lt;="&amp;BF$9)</f>
        <v>572.36948999999993</v>
      </c>
      <c r="BG71" s="37">
        <f ca="1">SUMIFS(daily!$67:$67,daily!$9:$9,"&gt;="&amp;BG$8,daily!$9:$9,"&lt;="&amp;BG$9)</f>
        <v>575.80370693999987</v>
      </c>
      <c r="BH71" s="37">
        <f ca="1">SUMIFS(daily!$67:$67,daily!$9:$9,"&gt;="&amp;BH$8,daily!$9:$9,"&lt;="&amp;BH$9)</f>
        <v>589.54057469999975</v>
      </c>
      <c r="BI71" s="37">
        <f ca="1">SUMIFS(daily!$67:$67,daily!$9:$9,"&gt;="&amp;BI$8,daily!$9:$9,"&lt;="&amp;BI$9)</f>
        <v>589.54057469999975</v>
      </c>
      <c r="BJ71" s="37">
        <f ca="1">SUMIFS(daily!$67:$67,daily!$9:$9,"&gt;="&amp;BJ$8,daily!$9:$9,"&lt;="&amp;BJ$9)</f>
        <v>589.54057469999975</v>
      </c>
      <c r="BK71" s="37">
        <f ca="1">SUMIFS(daily!$67:$67,daily!$9:$9,"&gt;="&amp;BK$8,daily!$9:$9,"&lt;="&amp;BK$9)</f>
        <v>589.54057469999975</v>
      </c>
      <c r="BL71" s="37">
        <f ca="1">SUMIFS(daily!$67:$67,daily!$9:$9,"&gt;="&amp;BL$8,daily!$9:$9,"&lt;="&amp;BL$9)</f>
        <v>735.52205033999974</v>
      </c>
      <c r="BM71" s="37">
        <f ca="1">SUMIFS(daily!$67:$67,daily!$9:$9,"&gt;="&amp;BM$8,daily!$9:$9,"&lt;="&amp;BM$9)</f>
        <v>772.01741924999976</v>
      </c>
      <c r="BN71" s="37">
        <f ca="1">SUMIFS(daily!$67:$67,daily!$9:$9,"&gt;="&amp;BN$8,daily!$9:$9,"&lt;="&amp;BN$9)</f>
        <v>772.01741924999976</v>
      </c>
      <c r="BO71" s="37">
        <f ca="1">SUMIFS(daily!$67:$67,daily!$9:$9,"&gt;="&amp;BO$8,daily!$9:$9,"&lt;="&amp;BO$9)</f>
        <v>772.01741924999976</v>
      </c>
      <c r="BP71" s="37">
        <f ca="1">SUMIFS(daily!$67:$67,daily!$9:$9,"&gt;="&amp;BP$8,daily!$9:$9,"&lt;="&amp;BP$9)</f>
        <v>864.65950955999995</v>
      </c>
      <c r="BQ71" s="37">
        <f ca="1">SUMIFS(daily!$67:$67,daily!$9:$9,"&gt;="&amp;BQ$8,daily!$9:$9,"&lt;="&amp;BQ$9)</f>
        <v>1003.6226450250001</v>
      </c>
      <c r="BR71" s="37">
        <f ca="1">SUMIFS(daily!$67:$67,daily!$9:$9,"&gt;="&amp;BR$8,daily!$9:$9,"&lt;="&amp;BR$9)</f>
        <v>1003.6226450250001</v>
      </c>
      <c r="BS71" s="37">
        <f ca="1">SUMIFS(daily!$67:$67,daily!$9:$9,"&gt;="&amp;BS$8,daily!$9:$9,"&lt;="&amp;BS$9)</f>
        <v>1003.6226450250001</v>
      </c>
      <c r="BT71" s="37">
        <f ca="1">SUMIFS(daily!$67:$67,daily!$9:$9,"&gt;="&amp;BT$8,daily!$9:$9,"&lt;="&amp;BT$9)</f>
        <v>1043.7675508260002</v>
      </c>
      <c r="BU71" s="37">
        <f ca="1">SUMIFS(daily!$67:$67,daily!$9:$9,"&gt;="&amp;BU$8,daily!$9:$9,"&lt;="&amp;BU$9)</f>
        <v>1204.3471740300001</v>
      </c>
      <c r="BV71" s="37">
        <f ca="1">SUMIFS(daily!$67:$67,daily!$9:$9,"&gt;="&amp;BV$8,daily!$9:$9,"&lt;="&amp;BV$9)</f>
        <v>1204.3471740300001</v>
      </c>
      <c r="BW71" s="37">
        <f ca="1">SUMIFS(daily!$67:$67,daily!$9:$9,"&gt;="&amp;BW$8,daily!$9:$9,"&lt;="&amp;BW$9)</f>
        <v>1204.3471740300001</v>
      </c>
      <c r="BX71" s="37">
        <f ca="1">SUMIFS(daily!$67:$67,daily!$9:$9,"&gt;="&amp;BX$8,daily!$9:$9,"&lt;="&amp;BX$9)</f>
        <v>1204.3471740300001</v>
      </c>
      <c r="BY71" s="37">
        <f ca="1">SUMIFS(daily!$67:$67,daily!$9:$9,"&gt;="&amp;BY$8,daily!$9:$9,"&lt;="&amp;BY$9)</f>
        <v>834.86943480600019</v>
      </c>
      <c r="BZ71" s="37">
        <f ca="1">SUMIFS(daily!$67:$67,daily!$9:$9,"&gt;="&amp;BZ$8,daily!$9:$9,"&lt;="&amp;BZ$9)</f>
        <v>594.00000000000011</v>
      </c>
      <c r="CA71" s="37">
        <f ca="1">SUMIFS(daily!$67:$67,daily!$9:$9,"&gt;="&amp;CA$8,daily!$9:$9,"&lt;="&amp;CA$9)</f>
        <v>118.80000000000003</v>
      </c>
      <c r="CB71" s="31"/>
      <c r="CC71" s="31"/>
    </row>
    <row r="72" spans="1:81" s="38" customFormat="1" ht="10.199999999999999" x14ac:dyDescent="0.2">
      <c r="A72" s="31"/>
      <c r="B72" s="31"/>
      <c r="C72" s="31"/>
      <c r="D72" s="31"/>
      <c r="E72" s="31"/>
      <c r="F72" s="132">
        <v>1</v>
      </c>
      <c r="G72" s="133" t="str">
        <f>KPI!$F$34</f>
        <v>доплаты от заказчиков</v>
      </c>
      <c r="H72" s="31"/>
      <c r="I72" s="31"/>
      <c r="J72" s="31" t="str">
        <f>IF($G72="","",INDEX(KPI!$H$11:$H$121,SUMIFS(KPI!$E$11:$E$121,KPI!$F$11:$F$121,$G72)))</f>
        <v>тыс.руб.</v>
      </c>
      <c r="K72" s="31"/>
      <c r="L72" s="31"/>
      <c r="M72" s="31"/>
      <c r="N72" s="31"/>
      <c r="O72" s="31"/>
      <c r="P72" s="31"/>
      <c r="Q72" s="31"/>
      <c r="R72" s="37">
        <f t="shared" ca="1" si="347"/>
        <v>32115.431475351004</v>
      </c>
      <c r="S72" s="31"/>
      <c r="T72" s="31"/>
      <c r="U72" s="37">
        <f ca="1">SUMIFS(daily!$94:$94,daily!$9:$9,"&gt;="&amp;U$8,daily!$9:$9,"&lt;="&amp;U$9)</f>
        <v>0</v>
      </c>
      <c r="V72" s="37">
        <f ca="1">SUMIFS(daily!$94:$94,daily!$9:$9,"&gt;="&amp;V$8,daily!$9:$9,"&lt;="&amp;V$9)</f>
        <v>0</v>
      </c>
      <c r="W72" s="37">
        <f ca="1">SUMIFS(daily!$94:$94,daily!$9:$9,"&gt;="&amp;W$8,daily!$9:$9,"&lt;="&amp;W$9)</f>
        <v>0</v>
      </c>
      <c r="X72" s="37">
        <f ca="1">SUMIFS(daily!$94:$94,daily!$9:$9,"&gt;="&amp;X$8,daily!$9:$9,"&lt;="&amp;X$9)</f>
        <v>108.00000000000001</v>
      </c>
      <c r="Y72" s="37">
        <f ca="1">SUMIFS(daily!$94:$94,daily!$9:$9,"&gt;="&amp;Y$8,daily!$9:$9,"&lt;="&amp;Y$9)</f>
        <v>108.00000000000001</v>
      </c>
      <c r="Z72" s="37">
        <f ca="1">SUMIFS(daily!$94:$94,daily!$9:$9,"&gt;="&amp;Z$8,daily!$9:$9,"&lt;="&amp;Z$9)</f>
        <v>108.00000000000001</v>
      </c>
      <c r="AA72" s="37">
        <f ca="1">SUMIFS(daily!$94:$94,daily!$9:$9,"&gt;="&amp;AA$8,daily!$9:$9,"&lt;="&amp;AA$9)</f>
        <v>108.00000000000001</v>
      </c>
      <c r="AB72" s="37">
        <f ca="1">SUMIFS(daily!$94:$94,daily!$9:$9,"&gt;="&amp;AB$8,daily!$9:$9,"&lt;="&amp;AB$9)</f>
        <v>108.00000000000001</v>
      </c>
      <c r="AC72" s="37">
        <f ca="1">SUMIFS(daily!$94:$94,daily!$9:$9,"&gt;="&amp;AC$8,daily!$9:$9,"&lt;="&amp;AC$9)</f>
        <v>0</v>
      </c>
      <c r="AD72" s="37">
        <f ca="1">SUMIFS(daily!$94:$94,daily!$9:$9,"&gt;="&amp;AD$8,daily!$9:$9,"&lt;="&amp;AD$9)</f>
        <v>540.00000000000011</v>
      </c>
      <c r="AE72" s="37">
        <f ca="1">SUMIFS(daily!$94:$94,daily!$9:$9,"&gt;="&amp;AE$8,daily!$9:$9,"&lt;="&amp;AE$9)</f>
        <v>540.00000000000011</v>
      </c>
      <c r="AF72" s="37">
        <f ca="1">SUMIFS(daily!$94:$94,daily!$9:$9,"&gt;="&amp;AF$8,daily!$9:$9,"&lt;="&amp;AF$9)</f>
        <v>540.00000000000011</v>
      </c>
      <c r="AG72" s="37">
        <f ca="1">SUMIFS(daily!$94:$94,daily!$9:$9,"&gt;="&amp;AG$8,daily!$9:$9,"&lt;="&amp;AG$9)</f>
        <v>594</v>
      </c>
      <c r="AH72" s="37">
        <f ca="1">SUMIFS(daily!$94:$94,daily!$9:$9,"&gt;="&amp;AH$8,daily!$9:$9,"&lt;="&amp;AH$9)</f>
        <v>675</v>
      </c>
      <c r="AI72" s="37">
        <f ca="1">SUMIFS(daily!$94:$94,daily!$9:$9,"&gt;="&amp;AI$8,daily!$9:$9,"&lt;="&amp;AI$9)</f>
        <v>675</v>
      </c>
      <c r="AJ72" s="37">
        <f ca="1">SUMIFS(daily!$94:$94,daily!$9:$9,"&gt;="&amp;AJ$8,daily!$9:$9,"&lt;="&amp;AJ$9)</f>
        <v>675</v>
      </c>
      <c r="AK72" s="37">
        <f ca="1">SUMIFS(daily!$94:$94,daily!$9:$9,"&gt;="&amp;AK$8,daily!$9:$9,"&lt;="&amp;AK$9)</f>
        <v>675</v>
      </c>
      <c r="AL72" s="37">
        <f ca="1">SUMIFS(daily!$94:$94,daily!$9:$9,"&gt;="&amp;AL$8,daily!$9:$9,"&lt;="&amp;AL$9)</f>
        <v>450</v>
      </c>
      <c r="AM72" s="37">
        <f ca="1">SUMIFS(daily!$94:$94,daily!$9:$9,"&gt;="&amp;AM$8,daily!$9:$9,"&lt;="&amp;AM$9)</f>
        <v>450</v>
      </c>
      <c r="AN72" s="37">
        <f ca="1">SUMIFS(daily!$94:$94,daily!$9:$9,"&gt;="&amp;AN$8,daily!$9:$9,"&lt;="&amp;AN$9)</f>
        <v>450</v>
      </c>
      <c r="AO72" s="37">
        <f ca="1">SUMIFS(daily!$94:$94,daily!$9:$9,"&gt;="&amp;AO$8,daily!$9:$9,"&lt;="&amp;AO$9)</f>
        <v>450</v>
      </c>
      <c r="AP72" s="37">
        <f ca="1">SUMIFS(daily!$94:$94,daily!$9:$9,"&gt;="&amp;AP$8,daily!$9:$9,"&lt;="&amp;AP$9)</f>
        <v>446.4</v>
      </c>
      <c r="AQ72" s="37">
        <f ca="1">SUMIFS(daily!$94:$94,daily!$9:$9,"&gt;="&amp;AQ$8,daily!$9:$9,"&lt;="&amp;AQ$9)</f>
        <v>445.5</v>
      </c>
      <c r="AR72" s="37">
        <f ca="1">SUMIFS(daily!$94:$94,daily!$9:$9,"&gt;="&amp;AR$8,daily!$9:$9,"&lt;="&amp;AR$9)</f>
        <v>445.5</v>
      </c>
      <c r="AS72" s="37">
        <f ca="1">SUMIFS(daily!$94:$94,daily!$9:$9,"&gt;="&amp;AS$8,daily!$9:$9,"&lt;="&amp;AS$9)</f>
        <v>445.5</v>
      </c>
      <c r="AT72" s="37">
        <f ca="1">SUMIFS(daily!$94:$94,daily!$9:$9,"&gt;="&amp;AT$8,daily!$9:$9,"&lt;="&amp;AT$9)</f>
        <v>463.32</v>
      </c>
      <c r="AU72" s="37">
        <f ca="1">SUMIFS(daily!$94:$94,daily!$9:$9,"&gt;="&amp;AU$8,daily!$9:$9,"&lt;="&amp;AU$9)</f>
        <v>534.6</v>
      </c>
      <c r="AV72" s="37">
        <f ca="1">SUMIFS(daily!$94:$94,daily!$9:$9,"&gt;="&amp;AV$8,daily!$9:$9,"&lt;="&amp;AV$9)</f>
        <v>534.6</v>
      </c>
      <c r="AW72" s="37">
        <f ca="1">SUMIFS(daily!$94:$94,daily!$9:$9,"&gt;="&amp;AW$8,daily!$9:$9,"&lt;="&amp;AW$9)</f>
        <v>534.6</v>
      </c>
      <c r="AX72" s="37">
        <f ca="1">SUMIFS(daily!$94:$94,daily!$9:$9,"&gt;="&amp;AX$8,daily!$9:$9,"&lt;="&amp;AX$9)</f>
        <v>534.6</v>
      </c>
      <c r="AY72" s="37">
        <f ca="1">SUMIFS(daily!$94:$94,daily!$9:$9,"&gt;="&amp;AY$8,daily!$9:$9,"&lt;="&amp;AY$9)</f>
        <v>561.33000000000004</v>
      </c>
      <c r="AZ72" s="37">
        <f ca="1">SUMIFS(daily!$94:$94,daily!$9:$9,"&gt;="&amp;AZ$8,daily!$9:$9,"&lt;="&amp;AZ$9)</f>
        <v>561.33000000000004</v>
      </c>
      <c r="BA72" s="37">
        <f ca="1">SUMIFS(daily!$94:$94,daily!$9:$9,"&gt;="&amp;BA$8,daily!$9:$9,"&lt;="&amp;BA$9)</f>
        <v>561.33000000000004</v>
      </c>
      <c r="BB72" s="37">
        <f ca="1">SUMIFS(daily!$94:$94,daily!$9:$9,"&gt;="&amp;BB$8,daily!$9:$9,"&lt;="&amp;BB$9)</f>
        <v>561.33000000000004</v>
      </c>
      <c r="BC72" s="37">
        <f ca="1">SUMIFS(daily!$94:$94,daily!$9:$9,"&gt;="&amp;BC$8,daily!$9:$9,"&lt;="&amp;BC$9)</f>
        <v>597.81644999999992</v>
      </c>
      <c r="BD72" s="37">
        <f ca="1">SUMIFS(daily!$94:$94,daily!$9:$9,"&gt;="&amp;BD$8,daily!$9:$9,"&lt;="&amp;BD$9)</f>
        <v>622.14074999999991</v>
      </c>
      <c r="BE72" s="37">
        <f ca="1">SUMIFS(daily!$94:$94,daily!$9:$9,"&gt;="&amp;BE$8,daily!$9:$9,"&lt;="&amp;BE$9)</f>
        <v>622.14074999999991</v>
      </c>
      <c r="BF72" s="37">
        <f ca="1">SUMIFS(daily!$94:$94,daily!$9:$9,"&gt;="&amp;BF$8,daily!$9:$9,"&lt;="&amp;BF$9)</f>
        <v>622.14074999999991</v>
      </c>
      <c r="BG72" s="37">
        <f ca="1">SUMIFS(daily!$94:$94,daily!$9:$9,"&gt;="&amp;BG$8,daily!$9:$9,"&lt;="&amp;BG$9)</f>
        <v>622.14074999999991</v>
      </c>
      <c r="BH72" s="37">
        <f ca="1">SUMIFS(daily!$94:$94,daily!$9:$9,"&gt;="&amp;BH$8,daily!$9:$9,"&lt;="&amp;BH$9)</f>
        <v>572.36948999999993</v>
      </c>
      <c r="BI72" s="37">
        <f ca="1">SUMIFS(daily!$94:$94,daily!$9:$9,"&gt;="&amp;BI$8,daily!$9:$9,"&lt;="&amp;BI$9)</f>
        <v>572.36948999999993</v>
      </c>
      <c r="BJ72" s="37">
        <f ca="1">SUMIFS(daily!$94:$94,daily!$9:$9,"&gt;="&amp;BJ$8,daily!$9:$9,"&lt;="&amp;BJ$9)</f>
        <v>572.36948999999993</v>
      </c>
      <c r="BK72" s="37">
        <f ca="1">SUMIFS(daily!$94:$94,daily!$9:$9,"&gt;="&amp;BK$8,daily!$9:$9,"&lt;="&amp;BK$9)</f>
        <v>572.36948999999993</v>
      </c>
      <c r="BL72" s="37">
        <f ca="1">SUMIFS(daily!$94:$94,daily!$9:$9,"&gt;="&amp;BL$8,daily!$9:$9,"&lt;="&amp;BL$9)</f>
        <v>589.54057469999975</v>
      </c>
      <c r="BM72" s="37">
        <f ca="1">SUMIFS(daily!$94:$94,daily!$9:$9,"&gt;="&amp;BM$8,daily!$9:$9,"&lt;="&amp;BM$9)</f>
        <v>589.54057469999975</v>
      </c>
      <c r="BN72" s="37">
        <f ca="1">SUMIFS(daily!$94:$94,daily!$9:$9,"&gt;="&amp;BN$8,daily!$9:$9,"&lt;="&amp;BN$9)</f>
        <v>589.54057469999975</v>
      </c>
      <c r="BO72" s="37">
        <f ca="1">SUMIFS(daily!$94:$94,daily!$9:$9,"&gt;="&amp;BO$8,daily!$9:$9,"&lt;="&amp;BO$9)</f>
        <v>589.54057469999975</v>
      </c>
      <c r="BP72" s="37">
        <f ca="1">SUMIFS(daily!$94:$94,daily!$9:$9,"&gt;="&amp;BP$8,daily!$9:$9,"&lt;="&amp;BP$9)</f>
        <v>699.02668142999971</v>
      </c>
      <c r="BQ72" s="37">
        <f ca="1">SUMIFS(daily!$94:$94,daily!$9:$9,"&gt;="&amp;BQ$8,daily!$9:$9,"&lt;="&amp;BQ$9)</f>
        <v>772.01741924999976</v>
      </c>
      <c r="BR72" s="37">
        <f ca="1">SUMIFS(daily!$94:$94,daily!$9:$9,"&gt;="&amp;BR$8,daily!$9:$9,"&lt;="&amp;BR$9)</f>
        <v>772.01741924999976</v>
      </c>
      <c r="BS72" s="37">
        <f ca="1">SUMIFS(daily!$94:$94,daily!$9:$9,"&gt;="&amp;BS$8,daily!$9:$9,"&lt;="&amp;BS$9)</f>
        <v>772.01741924999976</v>
      </c>
      <c r="BT72" s="37">
        <f ca="1">SUMIFS(daily!$94:$94,daily!$9:$9,"&gt;="&amp;BT$8,daily!$9:$9,"&lt;="&amp;BT$9)</f>
        <v>818.33846440499985</v>
      </c>
      <c r="BU72" s="37">
        <f ca="1">SUMIFS(daily!$94:$94,daily!$9:$9,"&gt;="&amp;BU$8,daily!$9:$9,"&lt;="&amp;BU$9)</f>
        <v>1003.6226450250001</v>
      </c>
      <c r="BV72" s="37">
        <f ca="1">SUMIFS(daily!$94:$94,daily!$9:$9,"&gt;="&amp;BV$8,daily!$9:$9,"&lt;="&amp;BV$9)</f>
        <v>1003.6226450250001</v>
      </c>
      <c r="BW72" s="37">
        <f ca="1">SUMIFS(daily!$94:$94,daily!$9:$9,"&gt;="&amp;BW$8,daily!$9:$9,"&lt;="&amp;BW$9)</f>
        <v>1003.6226450250001</v>
      </c>
      <c r="BX72" s="37">
        <f ca="1">SUMIFS(daily!$94:$94,daily!$9:$9,"&gt;="&amp;BX$8,daily!$9:$9,"&lt;="&amp;BX$9)</f>
        <v>1003.6226450250001</v>
      </c>
      <c r="BY72" s="37">
        <f ca="1">SUMIFS(daily!$94:$94,daily!$9:$9,"&gt;="&amp;BY$8,daily!$9:$9,"&lt;="&amp;BY$9)</f>
        <v>1204.3471740300001</v>
      </c>
      <c r="BZ72" s="37">
        <f ca="1">SUMIFS(daily!$94:$94,daily!$9:$9,"&gt;="&amp;BZ$8,daily!$9:$9,"&lt;="&amp;BZ$9)</f>
        <v>1204.3471740300001</v>
      </c>
      <c r="CA72" s="37">
        <f ca="1">SUMIFS(daily!$94:$94,daily!$9:$9,"&gt;="&amp;CA$8,daily!$9:$9,"&lt;="&amp;CA$9)</f>
        <v>240.86943480600002</v>
      </c>
      <c r="CB72" s="31"/>
      <c r="CC72" s="31"/>
    </row>
    <row r="73" spans="1:81" s="38" customFormat="1" ht="10.199999999999999" x14ac:dyDescent="0.2">
      <c r="A73" s="31"/>
      <c r="B73" s="31"/>
      <c r="C73" s="31"/>
      <c r="D73" s="31"/>
      <c r="E73" s="31"/>
      <c r="F73" s="132">
        <v>1</v>
      </c>
      <c r="G73" s="133" t="str">
        <f>KPI!$F$35</f>
        <v>оплаты от заказчиков с отсрочкой</v>
      </c>
      <c r="H73" s="31"/>
      <c r="I73" s="31"/>
      <c r="J73" s="31" t="str">
        <f>IF($G73="","",INDEX(KPI!$H$11:$H$121,SUMIFS(KPI!$E$11:$E$121,KPI!$F$11:$F$121,$G73)))</f>
        <v>тыс.руб.</v>
      </c>
      <c r="K73" s="31"/>
      <c r="L73" s="31"/>
      <c r="M73" s="31"/>
      <c r="N73" s="31"/>
      <c r="O73" s="31"/>
      <c r="P73" s="31"/>
      <c r="Q73" s="31"/>
      <c r="R73" s="37">
        <f t="shared" ca="1" si="347"/>
        <v>7190.2890911460008</v>
      </c>
      <c r="S73" s="31"/>
      <c r="T73" s="31"/>
      <c r="U73" s="37">
        <f ca="1">SUMIFS(daily!$121:$121,daily!$9:$9,"&gt;="&amp;U$8,daily!$9:$9,"&lt;="&amp;U$9)</f>
        <v>0</v>
      </c>
      <c r="V73" s="37">
        <f ca="1">SUMIFS(daily!$121:$121,daily!$9:$9,"&gt;="&amp;V$8,daily!$9:$9,"&lt;="&amp;V$9)</f>
        <v>0</v>
      </c>
      <c r="W73" s="37">
        <f ca="1">SUMIFS(daily!$121:$121,daily!$9:$9,"&gt;="&amp;W$8,daily!$9:$9,"&lt;="&amp;W$9)</f>
        <v>23.999999999999989</v>
      </c>
      <c r="X73" s="37">
        <f ca="1">SUMIFS(daily!$121:$121,daily!$9:$9,"&gt;="&amp;X$8,daily!$9:$9,"&lt;="&amp;X$9)</f>
        <v>23.999999999999989</v>
      </c>
      <c r="Y73" s="37">
        <f ca="1">SUMIFS(daily!$121:$121,daily!$9:$9,"&gt;="&amp;Y$8,daily!$9:$9,"&lt;="&amp;Y$9)</f>
        <v>23.999999999999989</v>
      </c>
      <c r="Z73" s="37">
        <f ca="1">SUMIFS(daily!$121:$121,daily!$9:$9,"&gt;="&amp;Z$8,daily!$9:$9,"&lt;="&amp;Z$9)</f>
        <v>23.999999999999989</v>
      </c>
      <c r="AA73" s="37">
        <f ca="1">SUMIFS(daily!$121:$121,daily!$9:$9,"&gt;="&amp;AA$8,daily!$9:$9,"&lt;="&amp;AA$9)</f>
        <v>23.999999999999989</v>
      </c>
      <c r="AB73" s="37">
        <f ca="1">SUMIFS(daily!$121:$121,daily!$9:$9,"&gt;="&amp;AB$8,daily!$9:$9,"&lt;="&amp;AB$9)</f>
        <v>0</v>
      </c>
      <c r="AC73" s="37">
        <f ca="1">SUMIFS(daily!$121:$121,daily!$9:$9,"&gt;="&amp;AC$8,daily!$9:$9,"&lt;="&amp;AC$9)</f>
        <v>0</v>
      </c>
      <c r="AD73" s="37">
        <f ca="1">SUMIFS(daily!$121:$121,daily!$9:$9,"&gt;="&amp;AD$8,daily!$9:$9,"&lt;="&amp;AD$9)</f>
        <v>119.99999999999994</v>
      </c>
      <c r="AE73" s="37">
        <f ca="1">SUMIFS(daily!$121:$121,daily!$9:$9,"&gt;="&amp;AE$8,daily!$9:$9,"&lt;="&amp;AE$9)</f>
        <v>119.99999999999994</v>
      </c>
      <c r="AF73" s="37">
        <f ca="1">SUMIFS(daily!$121:$121,daily!$9:$9,"&gt;="&amp;AF$8,daily!$9:$9,"&lt;="&amp;AF$9)</f>
        <v>119.99999999999994</v>
      </c>
      <c r="AG73" s="37">
        <f ca="1">SUMIFS(daily!$121:$121,daily!$9:$9,"&gt;="&amp;AG$8,daily!$9:$9,"&lt;="&amp;AG$9)</f>
        <v>131.99999999999997</v>
      </c>
      <c r="AH73" s="37">
        <f ca="1">SUMIFS(daily!$121:$121,daily!$9:$9,"&gt;="&amp;AH$8,daily!$9:$9,"&lt;="&amp;AH$9)</f>
        <v>149.99999999999997</v>
      </c>
      <c r="AI73" s="37">
        <f ca="1">SUMIFS(daily!$121:$121,daily!$9:$9,"&gt;="&amp;AI$8,daily!$9:$9,"&lt;="&amp;AI$9)</f>
        <v>149.99999999999997</v>
      </c>
      <c r="AJ73" s="37">
        <f ca="1">SUMIFS(daily!$121:$121,daily!$9:$9,"&gt;="&amp;AJ$8,daily!$9:$9,"&lt;="&amp;AJ$9)</f>
        <v>149.99999999999997</v>
      </c>
      <c r="AK73" s="37">
        <f ca="1">SUMIFS(daily!$121:$121,daily!$9:$9,"&gt;="&amp;AK$8,daily!$9:$9,"&lt;="&amp;AK$9)</f>
        <v>149.99999999999997</v>
      </c>
      <c r="AL73" s="37">
        <f ca="1">SUMIFS(daily!$121:$121,daily!$9:$9,"&gt;="&amp;AL$8,daily!$9:$9,"&lt;="&amp;AL$9)</f>
        <v>99.999999999999986</v>
      </c>
      <c r="AM73" s="37">
        <f ca="1">SUMIFS(daily!$121:$121,daily!$9:$9,"&gt;="&amp;AM$8,daily!$9:$9,"&lt;="&amp;AM$9)</f>
        <v>99.999999999999986</v>
      </c>
      <c r="AN73" s="37">
        <f ca="1">SUMIFS(daily!$121:$121,daily!$9:$9,"&gt;="&amp;AN$8,daily!$9:$9,"&lt;="&amp;AN$9)</f>
        <v>99.999999999999986</v>
      </c>
      <c r="AO73" s="37">
        <f ca="1">SUMIFS(daily!$121:$121,daily!$9:$9,"&gt;="&amp;AO$8,daily!$9:$9,"&lt;="&amp;AO$9)</f>
        <v>99.999999999999986</v>
      </c>
      <c r="AP73" s="37">
        <f ca="1">SUMIFS(daily!$121:$121,daily!$9:$9,"&gt;="&amp;AP$8,daily!$9:$9,"&lt;="&amp;AP$9)</f>
        <v>99.199999999999989</v>
      </c>
      <c r="AQ73" s="37">
        <f ca="1">SUMIFS(daily!$121:$121,daily!$9:$9,"&gt;="&amp;AQ$8,daily!$9:$9,"&lt;="&amp;AQ$9)</f>
        <v>98.999999999999986</v>
      </c>
      <c r="AR73" s="37">
        <f ca="1">SUMIFS(daily!$121:$121,daily!$9:$9,"&gt;="&amp;AR$8,daily!$9:$9,"&lt;="&amp;AR$9)</f>
        <v>98.999999999999986</v>
      </c>
      <c r="AS73" s="37">
        <f ca="1">SUMIFS(daily!$121:$121,daily!$9:$9,"&gt;="&amp;AS$8,daily!$9:$9,"&lt;="&amp;AS$9)</f>
        <v>98.999999999999986</v>
      </c>
      <c r="AT73" s="37">
        <f ca="1">SUMIFS(daily!$121:$121,daily!$9:$9,"&gt;="&amp;AT$8,daily!$9:$9,"&lt;="&amp;AT$9)</f>
        <v>102.95999999999998</v>
      </c>
      <c r="AU73" s="37">
        <f ca="1">SUMIFS(daily!$121:$121,daily!$9:$9,"&gt;="&amp;AU$8,daily!$9:$9,"&lt;="&amp;AU$9)</f>
        <v>118.79999999999998</v>
      </c>
      <c r="AV73" s="37">
        <f ca="1">SUMIFS(daily!$121:$121,daily!$9:$9,"&gt;="&amp;AV$8,daily!$9:$9,"&lt;="&amp;AV$9)</f>
        <v>118.79999999999998</v>
      </c>
      <c r="AW73" s="37">
        <f ca="1">SUMIFS(daily!$121:$121,daily!$9:$9,"&gt;="&amp;AW$8,daily!$9:$9,"&lt;="&amp;AW$9)</f>
        <v>118.79999999999998</v>
      </c>
      <c r="AX73" s="37">
        <f ca="1">SUMIFS(daily!$121:$121,daily!$9:$9,"&gt;="&amp;AX$8,daily!$9:$9,"&lt;="&amp;AX$9)</f>
        <v>118.79999999999998</v>
      </c>
      <c r="AY73" s="37">
        <f ca="1">SUMIFS(daily!$121:$121,daily!$9:$9,"&gt;="&amp;AY$8,daily!$9:$9,"&lt;="&amp;AY$9)</f>
        <v>124.73999999999997</v>
      </c>
      <c r="AZ73" s="37">
        <f ca="1">SUMIFS(daily!$121:$121,daily!$9:$9,"&gt;="&amp;AZ$8,daily!$9:$9,"&lt;="&amp;AZ$9)</f>
        <v>124.73999999999997</v>
      </c>
      <c r="BA73" s="37">
        <f ca="1">SUMIFS(daily!$121:$121,daily!$9:$9,"&gt;="&amp;BA$8,daily!$9:$9,"&lt;="&amp;BA$9)</f>
        <v>124.73999999999997</v>
      </c>
      <c r="BB73" s="37">
        <f ca="1">SUMIFS(daily!$121:$121,daily!$9:$9,"&gt;="&amp;BB$8,daily!$9:$9,"&lt;="&amp;BB$9)</f>
        <v>124.73999999999997</v>
      </c>
      <c r="BC73" s="37">
        <f ca="1">SUMIFS(daily!$121:$121,daily!$9:$9,"&gt;="&amp;BC$8,daily!$9:$9,"&lt;="&amp;BC$9)</f>
        <v>132.84809999999996</v>
      </c>
      <c r="BD73" s="37">
        <f ca="1">SUMIFS(daily!$121:$121,daily!$9:$9,"&gt;="&amp;BD$8,daily!$9:$9,"&lt;="&amp;BD$9)</f>
        <v>138.25349999999995</v>
      </c>
      <c r="BE73" s="37">
        <f ca="1">SUMIFS(daily!$121:$121,daily!$9:$9,"&gt;="&amp;BE$8,daily!$9:$9,"&lt;="&amp;BE$9)</f>
        <v>138.25349999999995</v>
      </c>
      <c r="BF73" s="37">
        <f ca="1">SUMIFS(daily!$121:$121,daily!$9:$9,"&gt;="&amp;BF$8,daily!$9:$9,"&lt;="&amp;BF$9)</f>
        <v>138.25349999999995</v>
      </c>
      <c r="BG73" s="37">
        <f ca="1">SUMIFS(daily!$121:$121,daily!$9:$9,"&gt;="&amp;BG$8,daily!$9:$9,"&lt;="&amp;BG$9)</f>
        <v>138.25349999999995</v>
      </c>
      <c r="BH73" s="37">
        <f ca="1">SUMIFS(daily!$121:$121,daily!$9:$9,"&gt;="&amp;BH$8,daily!$9:$9,"&lt;="&amp;BH$9)</f>
        <v>127.19321999999997</v>
      </c>
      <c r="BI73" s="37">
        <f ca="1">SUMIFS(daily!$121:$121,daily!$9:$9,"&gt;="&amp;BI$8,daily!$9:$9,"&lt;="&amp;BI$9)</f>
        <v>127.19321999999997</v>
      </c>
      <c r="BJ73" s="37">
        <f ca="1">SUMIFS(daily!$121:$121,daily!$9:$9,"&gt;="&amp;BJ$8,daily!$9:$9,"&lt;="&amp;BJ$9)</f>
        <v>127.19321999999997</v>
      </c>
      <c r="BK73" s="37">
        <f ca="1">SUMIFS(daily!$121:$121,daily!$9:$9,"&gt;="&amp;BK$8,daily!$9:$9,"&lt;="&amp;BK$9)</f>
        <v>127.19321999999997</v>
      </c>
      <c r="BL73" s="37">
        <f ca="1">SUMIFS(daily!$121:$121,daily!$9:$9,"&gt;="&amp;BL$8,daily!$9:$9,"&lt;="&amp;BL$9)</f>
        <v>131.00901659999994</v>
      </c>
      <c r="BM73" s="37">
        <f ca="1">SUMIFS(daily!$121:$121,daily!$9:$9,"&gt;="&amp;BM$8,daily!$9:$9,"&lt;="&amp;BM$9)</f>
        <v>131.00901659999994</v>
      </c>
      <c r="BN73" s="37">
        <f ca="1">SUMIFS(daily!$121:$121,daily!$9:$9,"&gt;="&amp;BN$8,daily!$9:$9,"&lt;="&amp;BN$9)</f>
        <v>131.00901659999994</v>
      </c>
      <c r="BO73" s="37">
        <f ca="1">SUMIFS(daily!$121:$121,daily!$9:$9,"&gt;="&amp;BO$8,daily!$9:$9,"&lt;="&amp;BO$9)</f>
        <v>131.00901659999994</v>
      </c>
      <c r="BP73" s="37">
        <f ca="1">SUMIFS(daily!$121:$121,daily!$9:$9,"&gt;="&amp;BP$8,daily!$9:$9,"&lt;="&amp;BP$9)</f>
        <v>155.33926253999994</v>
      </c>
      <c r="BQ73" s="37">
        <f ca="1">SUMIFS(daily!$121:$121,daily!$9:$9,"&gt;="&amp;BQ$8,daily!$9:$9,"&lt;="&amp;BQ$9)</f>
        <v>171.55942649999992</v>
      </c>
      <c r="BR73" s="37">
        <f ca="1">SUMIFS(daily!$121:$121,daily!$9:$9,"&gt;="&amp;BR$8,daily!$9:$9,"&lt;="&amp;BR$9)</f>
        <v>171.55942649999992</v>
      </c>
      <c r="BS73" s="37">
        <f ca="1">SUMIFS(daily!$121:$121,daily!$9:$9,"&gt;="&amp;BS$8,daily!$9:$9,"&lt;="&amp;BS$9)</f>
        <v>171.55942649999992</v>
      </c>
      <c r="BT73" s="37">
        <f ca="1">SUMIFS(daily!$121:$121,daily!$9:$9,"&gt;="&amp;BT$8,daily!$9:$9,"&lt;="&amp;BT$9)</f>
        <v>181.85299208999993</v>
      </c>
      <c r="BU73" s="37">
        <f ca="1">SUMIFS(daily!$121:$121,daily!$9:$9,"&gt;="&amp;BU$8,daily!$9:$9,"&lt;="&amp;BU$9)</f>
        <v>223.02725444999996</v>
      </c>
      <c r="BV73" s="37">
        <f ca="1">SUMIFS(daily!$121:$121,daily!$9:$9,"&gt;="&amp;BV$8,daily!$9:$9,"&lt;="&amp;BV$9)</f>
        <v>223.02725444999996</v>
      </c>
      <c r="BW73" s="37">
        <f ca="1">SUMIFS(daily!$121:$121,daily!$9:$9,"&gt;="&amp;BW$8,daily!$9:$9,"&lt;="&amp;BW$9)</f>
        <v>223.02725444999996</v>
      </c>
      <c r="BX73" s="37">
        <f ca="1">SUMIFS(daily!$121:$121,daily!$9:$9,"&gt;="&amp;BX$8,daily!$9:$9,"&lt;="&amp;BX$9)</f>
        <v>223.02725444999996</v>
      </c>
      <c r="BY73" s="37">
        <f ca="1">SUMIFS(daily!$121:$121,daily!$9:$9,"&gt;="&amp;BY$8,daily!$9:$9,"&lt;="&amp;BY$9)</f>
        <v>267.63270533999992</v>
      </c>
      <c r="BZ73" s="37">
        <f ca="1">SUMIFS(daily!$121:$121,daily!$9:$9,"&gt;="&amp;BZ$8,daily!$9:$9,"&lt;="&amp;BZ$9)</f>
        <v>267.63270533999992</v>
      </c>
      <c r="CA73" s="37">
        <f ca="1">SUMIFS(daily!$121:$121,daily!$9:$9,"&gt;="&amp;CA$8,daily!$9:$9,"&lt;="&amp;CA$9)</f>
        <v>107.05308213599996</v>
      </c>
      <c r="CB73" s="31"/>
      <c r="CC73" s="31"/>
    </row>
    <row r="74" spans="1:81" s="71" customFormat="1" ht="6.6" x14ac:dyDescent="0.15">
      <c r="A74" s="70"/>
      <c r="B74" s="70"/>
      <c r="C74" s="70"/>
      <c r="D74" s="70"/>
      <c r="E74" s="70"/>
      <c r="F74" s="122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4"/>
      <c r="S74" s="70"/>
      <c r="T74" s="70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0"/>
      <c r="CC74" s="70"/>
    </row>
    <row r="75" spans="1:81" x14ac:dyDescent="0.25">
      <c r="A75" s="1"/>
      <c r="B75" s="1"/>
      <c r="C75" s="1"/>
      <c r="D75" s="1"/>
      <c r="E75" s="1"/>
      <c r="F75" s="99"/>
      <c r="G75" s="1"/>
      <c r="H75" s="1"/>
      <c r="I75" s="1"/>
      <c r="J75" s="18"/>
      <c r="K75" s="1"/>
      <c r="L75" s="1"/>
      <c r="M75" s="1"/>
      <c r="N75" s="1"/>
      <c r="O75" s="1"/>
      <c r="P75" s="1"/>
      <c r="Q75" s="1"/>
      <c r="R75" s="27"/>
      <c r="S75" s="1"/>
      <c r="T75" s="1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1"/>
      <c r="CC75" s="1"/>
    </row>
    <row r="76" spans="1:81" s="7" customFormat="1" x14ac:dyDescent="0.25">
      <c r="A76" s="92"/>
      <c r="B76" s="92"/>
      <c r="C76" s="92"/>
      <c r="D76" s="92" t="s">
        <v>203</v>
      </c>
      <c r="E76" s="92"/>
      <c r="F76" s="103">
        <v>0</v>
      </c>
      <c r="G76" s="93" t="str">
        <f>KPI!$L$30</f>
        <v>Оплата ДС поставщикам за товары</v>
      </c>
      <c r="H76" s="93"/>
      <c r="I76" s="93"/>
      <c r="J76" s="94" t="str">
        <f>IF($G76="","",INDEX(KPI!$N$11:$N$121,SUMIFS(KPI!$K$11:$K$121,KPI!$L$11:$L$121,$G76)))</f>
        <v>тыс.руб.</v>
      </c>
      <c r="K76" s="92"/>
      <c r="L76" s="92"/>
      <c r="M76" s="92"/>
      <c r="N76" s="92"/>
      <c r="O76" s="92"/>
      <c r="P76" s="92"/>
      <c r="Q76" s="92"/>
      <c r="R76" s="95">
        <f ca="1">SUM(T76:CB76)</f>
        <v>58685.98858362194</v>
      </c>
      <c r="S76" s="92"/>
      <c r="T76" s="92"/>
      <c r="U76" s="96">
        <f ca="1">SUMIFS(U77:U79,$F77:$F79,1)</f>
        <v>746.00000000000011</v>
      </c>
      <c r="V76" s="96">
        <f t="shared" ref="V76:AF76" ca="1" si="396">SUMIFS(V77:V79,$F77:$F79,1)</f>
        <v>746.00000000000011</v>
      </c>
      <c r="W76" s="96">
        <f t="shared" ca="1" si="396"/>
        <v>4.1744385725905886E-14</v>
      </c>
      <c r="X76" s="96">
        <f t="shared" ca="1" si="396"/>
        <v>149.20000000000078</v>
      </c>
      <c r="Y76" s="96">
        <f t="shared" ca="1" si="396"/>
        <v>147.70799999999952</v>
      </c>
      <c r="Z76" s="96">
        <f t="shared" ca="1" si="396"/>
        <v>147.70800000000048</v>
      </c>
      <c r="AA76" s="96">
        <f t="shared" ca="1" si="396"/>
        <v>147.70800000000025</v>
      </c>
      <c r="AB76" s="96">
        <f t="shared" ca="1" si="396"/>
        <v>147.70799999999997</v>
      </c>
      <c r="AC76" s="96">
        <f t="shared" ca="1" si="396"/>
        <v>0</v>
      </c>
      <c r="AD76" s="96">
        <f t="shared" ca="1" si="396"/>
        <v>738.5400000000019</v>
      </c>
      <c r="AE76" s="96">
        <f t="shared" ca="1" si="396"/>
        <v>738.5400000000003</v>
      </c>
      <c r="AF76" s="96">
        <f t="shared" ca="1" si="396"/>
        <v>738.5400000000003</v>
      </c>
      <c r="AG76" s="96">
        <f t="shared" ref="AG76" ca="1" si="397">SUMIFS(AG77:AG79,$F77:$F79,1)</f>
        <v>768.08159999999953</v>
      </c>
      <c r="AH76" s="96">
        <f t="shared" ref="AH76" ca="1" si="398">SUMIFS(AH77:AH79,$F77:$F79,1)</f>
        <v>886.24799999999573</v>
      </c>
      <c r="AI76" s="96">
        <f t="shared" ref="AI76" ca="1" si="399">SUMIFS(AI77:AI79,$F77:$F79,1)</f>
        <v>886.24799999999675</v>
      </c>
      <c r="AJ76" s="96">
        <f t="shared" ref="AJ76" ca="1" si="400">SUMIFS(AJ77:AJ79,$F77:$F79,1)</f>
        <v>886.24799999999709</v>
      </c>
      <c r="AK76" s="96">
        <f t="shared" ref="AK76" ca="1" si="401">SUMIFS(AK77:AK79,$F77:$F79,1)</f>
        <v>886.24800000000096</v>
      </c>
      <c r="AL76" s="96">
        <f t="shared" ref="AL76" ca="1" si="402">SUMIFS(AL77:AL79,$F77:$F79,1)</f>
        <v>930.56040000000189</v>
      </c>
      <c r="AM76" s="96">
        <f t="shared" ref="AM76" ca="1" si="403">SUMIFS(AM77:AM79,$F77:$F79,1)</f>
        <v>930.56040000000189</v>
      </c>
      <c r="AN76" s="96">
        <f t="shared" ref="AN76" ca="1" si="404">SUMIFS(AN77:AN79,$F77:$F79,1)</f>
        <v>930.56040000000212</v>
      </c>
      <c r="AO76" s="96">
        <f t="shared" ref="AO76" ca="1" si="405">SUMIFS(AO77:AO79,$F77:$F79,1)</f>
        <v>930.56040000000132</v>
      </c>
      <c r="AP76" s="96">
        <f t="shared" ref="AP76" ca="1" si="406">SUMIFS(AP77:AP79,$F77:$F79,1)</f>
        <v>991.04682600000001</v>
      </c>
      <c r="AQ76" s="96">
        <f t="shared" ref="AQ76" ca="1" si="407">SUMIFS(AQ77:AQ79,$F77:$F79,1)</f>
        <v>1031.3711100000003</v>
      </c>
      <c r="AR76" s="96">
        <f t="shared" ref="AR76" ca="1" si="408">SUMIFS(AR77:AR79,$F77:$F79,1)</f>
        <v>1031.3711100000003</v>
      </c>
      <c r="AS76" s="96">
        <f t="shared" ref="AS76" ca="1" si="409">SUMIFS(AS77:AS79,$F77:$F79,1)</f>
        <v>1031.3711099999998</v>
      </c>
      <c r="AT76" s="96">
        <f t="shared" ref="AT76" ca="1" si="410">SUMIFS(AT77:AT79,$F77:$F79,1)</f>
        <v>1031.3711099999996</v>
      </c>
      <c r="AU76" s="96">
        <f t="shared" ref="AU76" ca="1" si="411">SUMIFS(AU77:AU79,$F77:$F79,1)</f>
        <v>948.8614212000009</v>
      </c>
      <c r="AV76" s="96">
        <f t="shared" ref="AV76" ca="1" si="412">SUMIFS(AV77:AV79,$F77:$F79,1)</f>
        <v>948.86142119999977</v>
      </c>
      <c r="AW76" s="96">
        <f t="shared" ref="AW76" ca="1" si="413">SUMIFS(AW77:AW79,$F77:$F79,1)</f>
        <v>948.86142119999818</v>
      </c>
      <c r="AX76" s="96">
        <f t="shared" ref="AX76" ca="1" si="414">SUMIFS(AX77:AX79,$F77:$F79,1)</f>
        <v>948.86142119999909</v>
      </c>
      <c r="AY76" s="96">
        <f t="shared" ref="AY76" ca="1" si="415">SUMIFS(AY77:AY79,$F77:$F79,1)</f>
        <v>977.32726383599629</v>
      </c>
      <c r="AZ76" s="96">
        <f t="shared" ref="AZ76" ca="1" si="416">SUMIFS(AZ77:AZ79,$F77:$F79,1)</f>
        <v>977.32726383599754</v>
      </c>
      <c r="BA76" s="96">
        <f t="shared" ref="BA76" ca="1" si="417">SUMIFS(BA77:BA79,$F77:$F79,1)</f>
        <v>977.32726383600107</v>
      </c>
      <c r="BB76" s="96">
        <f t="shared" ref="BB76" ca="1" si="418">SUMIFS(BB77:BB79,$F77:$F79,1)</f>
        <v>977.32726383599993</v>
      </c>
      <c r="BC76" s="96">
        <f t="shared" ref="BC76" ca="1" si="419">SUMIFS(BC77:BC79,$F77:$F79,1)</f>
        <v>1158.8308985484014</v>
      </c>
      <c r="BD76" s="96">
        <f t="shared" ref="BD76" ca="1" si="420">SUMIFS(BD77:BD79,$F77:$F79,1)</f>
        <v>1279.8333216900032</v>
      </c>
      <c r="BE76" s="96">
        <f t="shared" ref="BE76" ca="1" si="421">SUMIFS(BE77:BE79,$F77:$F79,1)</f>
        <v>1279.8333216900007</v>
      </c>
      <c r="BF76" s="96">
        <f t="shared" ref="BF76" ca="1" si="422">SUMIFS(BF77:BF79,$F77:$F79,1)</f>
        <v>1279.8333216899982</v>
      </c>
      <c r="BG76" s="96">
        <f t="shared" ref="BG76" ca="1" si="423">SUMIFS(BG77:BG79,$F77:$F79,1)</f>
        <v>1356.623320991401</v>
      </c>
      <c r="BH76" s="96">
        <f t="shared" ref="BH76" ca="1" si="424">SUMIFS(BH77:BH79,$F77:$F79,1)</f>
        <v>1663.7833181970029</v>
      </c>
      <c r="BI76" s="96">
        <f t="shared" ref="BI76" ca="1" si="425">SUMIFS(BI77:BI79,$F77:$F79,1)</f>
        <v>1663.7833181970016</v>
      </c>
      <c r="BJ76" s="96">
        <f t="shared" ref="BJ76" ca="1" si="426">SUMIFS(BJ77:BJ79,$F77:$F79,1)</f>
        <v>1663.7833181969991</v>
      </c>
      <c r="BK76" s="96">
        <f t="shared" ref="BK76" ca="1" si="427">SUMIFS(BK77:BK79,$F77:$F79,1)</f>
        <v>1663.7833181969991</v>
      </c>
      <c r="BL76" s="96">
        <f t="shared" ref="BL76" ca="1" si="428">SUMIFS(BL77:BL79,$F77:$F79,1)</f>
        <v>1996.5399818363965</v>
      </c>
      <c r="BM76" s="96">
        <f t="shared" ref="BM76" ca="1" si="429">SUMIFS(BM77:BM79,$F77:$F79,1)</f>
        <v>1996.5399818363962</v>
      </c>
      <c r="BN76" s="96">
        <f t="shared" ref="BN76" ca="1" si="430">SUMIFS(BN77:BN79,$F77:$F79,1)</f>
        <v>1996.5399818363962</v>
      </c>
      <c r="BO76" s="96">
        <f t="shared" ref="BO76" ca="1" si="431">SUMIFS(BO77:BO79,$F77:$F79,1)</f>
        <v>1996.5399818363958</v>
      </c>
      <c r="BP76" s="96">
        <f t="shared" ref="BP76" ca="1" si="432">SUMIFS(BP77:BP79,$F77:$F79,1)</f>
        <v>1783.3359927345614</v>
      </c>
      <c r="BQ76" s="96">
        <f t="shared" ref="BQ76" ca="1" si="433">SUMIFS(BQ77:BQ79,$F77:$F79,1)</f>
        <v>984.72000000000378</v>
      </c>
      <c r="BR76" s="96">
        <f t="shared" ref="BR76" ca="1" si="434">SUMIFS(BR77:BR79,$F77:$F79,1)</f>
        <v>984.72000000000219</v>
      </c>
      <c r="BS76" s="96">
        <f t="shared" ref="BS76" ca="1" si="435">SUMIFS(BS77:BS79,$F77:$F79,1)</f>
        <v>984.72000000000196</v>
      </c>
      <c r="BT76" s="96">
        <f t="shared" ref="BT76" ca="1" si="436">SUMIFS(BT77:BT79,$F77:$F79,1)</f>
        <v>1083.1920000000055</v>
      </c>
      <c r="BU76" s="96">
        <f t="shared" ref="BU76" ca="1" si="437">SUMIFS(BU77:BU79,$F77:$F79,1)</f>
        <v>1230.9000000000015</v>
      </c>
      <c r="BV76" s="96">
        <f t="shared" ref="BV76" ca="1" si="438">SUMIFS(BV77:BV79,$F77:$F79,1)</f>
        <v>1230.8999999999996</v>
      </c>
      <c r="BW76" s="96">
        <f t="shared" ref="BW76" ca="1" si="439">SUMIFS(BW77:BW79,$F77:$F79,1)</f>
        <v>1230.8999999999992</v>
      </c>
      <c r="BX76" s="96">
        <f t="shared" ref="BX76" ca="1" si="440">SUMIFS(BX77:BX79,$F77:$F79,1)</f>
        <v>1230.899999999999</v>
      </c>
      <c r="BY76" s="96">
        <f t="shared" ref="BY76" ca="1" si="441">SUMIFS(BY77:BY79,$F77:$F79,1)</f>
        <v>820.59999999999968</v>
      </c>
      <c r="BZ76" s="96">
        <f t="shared" ref="BZ76" ca="1" si="442">SUMIFS(BZ77:BZ79,$F77:$F79,1)</f>
        <v>820.60000000000036</v>
      </c>
      <c r="CA76" s="96">
        <f t="shared" ref="CA76" ca="1" si="443">SUMIFS(CA77:CA79,$F77:$F79,1)</f>
        <v>-7.815970093361102E-13</v>
      </c>
      <c r="CB76" s="92"/>
      <c r="CC76" s="92"/>
    </row>
    <row r="77" spans="1:81" s="38" customFormat="1" ht="10.199999999999999" x14ac:dyDescent="0.2">
      <c r="A77" s="31"/>
      <c r="B77" s="31"/>
      <c r="C77" s="31"/>
      <c r="D77" s="31"/>
      <c r="E77" s="31"/>
      <c r="F77" s="132">
        <v>1</v>
      </c>
      <c r="G77" s="133" t="str">
        <f>KPI!$L$31</f>
        <v>оплата КЗ перед пост-ми на начало бюдж. года</v>
      </c>
      <c r="H77" s="31"/>
      <c r="I77" s="31"/>
      <c r="J77" s="31" t="str">
        <f>IF($G77="","",INDEX(KPI!$N$11:$N$121,SUMIFS(KPI!$K$11:$K$121,KPI!$L$11:$L$121,$G77)))</f>
        <v>тыс.руб.</v>
      </c>
      <c r="K77" s="31"/>
      <c r="L77" s="31"/>
      <c r="M77" s="31"/>
      <c r="N77" s="31"/>
      <c r="O77" s="31"/>
      <c r="P77" s="31"/>
      <c r="Q77" s="31"/>
      <c r="R77" s="37">
        <f ca="1">SUM(T77:CB77)</f>
        <v>1492.0000000000002</v>
      </c>
      <c r="S77" s="31"/>
      <c r="T77" s="31"/>
      <c r="U77" s="37">
        <f ca="1">SUMIFS(daily!$139:$139,daily!$9:$9,"&gt;="&amp;U$8,daily!$9:$9,"&lt;="&amp;U$9)</f>
        <v>746.00000000000011</v>
      </c>
      <c r="V77" s="37">
        <f ca="1">SUMIFS(daily!$139:$139,daily!$9:$9,"&gt;="&amp;V$8,daily!$9:$9,"&lt;="&amp;V$9)</f>
        <v>746.00000000000011</v>
      </c>
      <c r="W77" s="37">
        <f ca="1">SUMIFS(daily!$139:$139,daily!$9:$9,"&gt;="&amp;W$8,daily!$9:$9,"&lt;="&amp;W$9)</f>
        <v>0</v>
      </c>
      <c r="X77" s="37">
        <f ca="1">SUMIFS(daily!$139:$139,daily!$9:$9,"&gt;="&amp;X$8,daily!$9:$9,"&lt;="&amp;X$9)</f>
        <v>0</v>
      </c>
      <c r="Y77" s="37">
        <f ca="1">SUMIFS(daily!$139:$139,daily!$9:$9,"&gt;="&amp;Y$8,daily!$9:$9,"&lt;="&amp;Y$9)</f>
        <v>0</v>
      </c>
      <c r="Z77" s="37">
        <f ca="1">SUMIFS(daily!$139:$139,daily!$9:$9,"&gt;="&amp;Z$8,daily!$9:$9,"&lt;="&amp;Z$9)</f>
        <v>0</v>
      </c>
      <c r="AA77" s="37">
        <f ca="1">SUMIFS(daily!$139:$139,daily!$9:$9,"&gt;="&amp;AA$8,daily!$9:$9,"&lt;="&amp;AA$9)</f>
        <v>0</v>
      </c>
      <c r="AB77" s="37">
        <f ca="1">SUMIFS(daily!$139:$139,daily!$9:$9,"&gt;="&amp;AB$8,daily!$9:$9,"&lt;="&amp;AB$9)</f>
        <v>0</v>
      </c>
      <c r="AC77" s="37">
        <f ca="1">SUMIFS(daily!$139:$139,daily!$9:$9,"&gt;="&amp;AC$8,daily!$9:$9,"&lt;="&amp;AC$9)</f>
        <v>0</v>
      </c>
      <c r="AD77" s="37">
        <f ca="1">SUMIFS(daily!$139:$139,daily!$9:$9,"&gt;="&amp;AD$8,daily!$9:$9,"&lt;="&amp;AD$9)</f>
        <v>0</v>
      </c>
      <c r="AE77" s="37">
        <f ca="1">SUMIFS(daily!$139:$139,daily!$9:$9,"&gt;="&amp;AE$8,daily!$9:$9,"&lt;="&amp;AE$9)</f>
        <v>0</v>
      </c>
      <c r="AF77" s="37">
        <f ca="1">SUMIFS(daily!$139:$139,daily!$9:$9,"&gt;="&amp;AF$8,daily!$9:$9,"&lt;="&amp;AF$9)</f>
        <v>0</v>
      </c>
      <c r="AG77" s="37">
        <f ca="1">SUMIFS(daily!$139:$139,daily!$9:$9,"&gt;="&amp;AG$8,daily!$9:$9,"&lt;="&amp;AG$9)</f>
        <v>0</v>
      </c>
      <c r="AH77" s="37">
        <f ca="1">SUMIFS(daily!$139:$139,daily!$9:$9,"&gt;="&amp;AH$8,daily!$9:$9,"&lt;="&amp;AH$9)</f>
        <v>0</v>
      </c>
      <c r="AI77" s="37">
        <f ca="1">SUMIFS(daily!$139:$139,daily!$9:$9,"&gt;="&amp;AI$8,daily!$9:$9,"&lt;="&amp;AI$9)</f>
        <v>0</v>
      </c>
      <c r="AJ77" s="37">
        <f ca="1">SUMIFS(daily!$139:$139,daily!$9:$9,"&gt;="&amp;AJ$8,daily!$9:$9,"&lt;="&amp;AJ$9)</f>
        <v>0</v>
      </c>
      <c r="AK77" s="37">
        <f ca="1">SUMIFS(daily!$139:$139,daily!$9:$9,"&gt;="&amp;AK$8,daily!$9:$9,"&lt;="&amp;AK$9)</f>
        <v>0</v>
      </c>
      <c r="AL77" s="37">
        <f ca="1">SUMIFS(daily!$139:$139,daily!$9:$9,"&gt;="&amp;AL$8,daily!$9:$9,"&lt;="&amp;AL$9)</f>
        <v>0</v>
      </c>
      <c r="AM77" s="37">
        <f ca="1">SUMIFS(daily!$139:$139,daily!$9:$9,"&gt;="&amp;AM$8,daily!$9:$9,"&lt;="&amp;AM$9)</f>
        <v>0</v>
      </c>
      <c r="AN77" s="37">
        <f ca="1">SUMIFS(daily!$139:$139,daily!$9:$9,"&gt;="&amp;AN$8,daily!$9:$9,"&lt;="&amp;AN$9)</f>
        <v>0</v>
      </c>
      <c r="AO77" s="37">
        <f ca="1">SUMIFS(daily!$139:$139,daily!$9:$9,"&gt;="&amp;AO$8,daily!$9:$9,"&lt;="&amp;AO$9)</f>
        <v>0</v>
      </c>
      <c r="AP77" s="37">
        <f ca="1">SUMIFS(daily!$139:$139,daily!$9:$9,"&gt;="&amp;AP$8,daily!$9:$9,"&lt;="&amp;AP$9)</f>
        <v>0</v>
      </c>
      <c r="AQ77" s="37">
        <f ca="1">SUMIFS(daily!$139:$139,daily!$9:$9,"&gt;="&amp;AQ$8,daily!$9:$9,"&lt;="&amp;AQ$9)</f>
        <v>0</v>
      </c>
      <c r="AR77" s="37">
        <f ca="1">SUMIFS(daily!$139:$139,daily!$9:$9,"&gt;="&amp;AR$8,daily!$9:$9,"&lt;="&amp;AR$9)</f>
        <v>0</v>
      </c>
      <c r="AS77" s="37">
        <f ca="1">SUMIFS(daily!$139:$139,daily!$9:$9,"&gt;="&amp;AS$8,daily!$9:$9,"&lt;="&amp;AS$9)</f>
        <v>0</v>
      </c>
      <c r="AT77" s="37">
        <f ca="1">SUMIFS(daily!$139:$139,daily!$9:$9,"&gt;="&amp;AT$8,daily!$9:$9,"&lt;="&amp;AT$9)</f>
        <v>0</v>
      </c>
      <c r="AU77" s="37">
        <f ca="1">SUMIFS(daily!$139:$139,daily!$9:$9,"&gt;="&amp;AU$8,daily!$9:$9,"&lt;="&amp;AU$9)</f>
        <v>0</v>
      </c>
      <c r="AV77" s="37">
        <f ca="1">SUMIFS(daily!$139:$139,daily!$9:$9,"&gt;="&amp;AV$8,daily!$9:$9,"&lt;="&amp;AV$9)</f>
        <v>0</v>
      </c>
      <c r="AW77" s="37">
        <f ca="1">SUMIFS(daily!$139:$139,daily!$9:$9,"&gt;="&amp;AW$8,daily!$9:$9,"&lt;="&amp;AW$9)</f>
        <v>0</v>
      </c>
      <c r="AX77" s="37">
        <f ca="1">SUMIFS(daily!$139:$139,daily!$9:$9,"&gt;="&amp;AX$8,daily!$9:$9,"&lt;="&amp;AX$9)</f>
        <v>0</v>
      </c>
      <c r="AY77" s="37">
        <f ca="1">SUMIFS(daily!$139:$139,daily!$9:$9,"&gt;="&amp;AY$8,daily!$9:$9,"&lt;="&amp;AY$9)</f>
        <v>0</v>
      </c>
      <c r="AZ77" s="37">
        <f ca="1">SUMIFS(daily!$139:$139,daily!$9:$9,"&gt;="&amp;AZ$8,daily!$9:$9,"&lt;="&amp;AZ$9)</f>
        <v>0</v>
      </c>
      <c r="BA77" s="37">
        <f ca="1">SUMIFS(daily!$139:$139,daily!$9:$9,"&gt;="&amp;BA$8,daily!$9:$9,"&lt;="&amp;BA$9)</f>
        <v>0</v>
      </c>
      <c r="BB77" s="37">
        <f ca="1">SUMIFS(daily!$139:$139,daily!$9:$9,"&gt;="&amp;BB$8,daily!$9:$9,"&lt;="&amp;BB$9)</f>
        <v>0</v>
      </c>
      <c r="BC77" s="37">
        <f ca="1">SUMIFS(daily!$139:$139,daily!$9:$9,"&gt;="&amp;BC$8,daily!$9:$9,"&lt;="&amp;BC$9)</f>
        <v>0</v>
      </c>
      <c r="BD77" s="37">
        <f ca="1">SUMIFS(daily!$139:$139,daily!$9:$9,"&gt;="&amp;BD$8,daily!$9:$9,"&lt;="&amp;BD$9)</f>
        <v>0</v>
      </c>
      <c r="BE77" s="37">
        <f ca="1">SUMIFS(daily!$139:$139,daily!$9:$9,"&gt;="&amp;BE$8,daily!$9:$9,"&lt;="&amp;BE$9)</f>
        <v>0</v>
      </c>
      <c r="BF77" s="37">
        <f ca="1">SUMIFS(daily!$139:$139,daily!$9:$9,"&gt;="&amp;BF$8,daily!$9:$9,"&lt;="&amp;BF$9)</f>
        <v>0</v>
      </c>
      <c r="BG77" s="37">
        <f ca="1">SUMIFS(daily!$139:$139,daily!$9:$9,"&gt;="&amp;BG$8,daily!$9:$9,"&lt;="&amp;BG$9)</f>
        <v>0</v>
      </c>
      <c r="BH77" s="37">
        <f ca="1">SUMIFS(daily!$139:$139,daily!$9:$9,"&gt;="&amp;BH$8,daily!$9:$9,"&lt;="&amp;BH$9)</f>
        <v>0</v>
      </c>
      <c r="BI77" s="37">
        <f ca="1">SUMIFS(daily!$139:$139,daily!$9:$9,"&gt;="&amp;BI$8,daily!$9:$9,"&lt;="&amp;BI$9)</f>
        <v>0</v>
      </c>
      <c r="BJ77" s="37">
        <f ca="1">SUMIFS(daily!$139:$139,daily!$9:$9,"&gt;="&amp;BJ$8,daily!$9:$9,"&lt;="&amp;BJ$9)</f>
        <v>0</v>
      </c>
      <c r="BK77" s="37">
        <f ca="1">SUMIFS(daily!$139:$139,daily!$9:$9,"&gt;="&amp;BK$8,daily!$9:$9,"&lt;="&amp;BK$9)</f>
        <v>0</v>
      </c>
      <c r="BL77" s="37">
        <f ca="1">SUMIFS(daily!$139:$139,daily!$9:$9,"&gt;="&amp;BL$8,daily!$9:$9,"&lt;="&amp;BL$9)</f>
        <v>0</v>
      </c>
      <c r="BM77" s="37">
        <f ca="1">SUMIFS(daily!$139:$139,daily!$9:$9,"&gt;="&amp;BM$8,daily!$9:$9,"&lt;="&amp;BM$9)</f>
        <v>0</v>
      </c>
      <c r="BN77" s="37">
        <f ca="1">SUMIFS(daily!$139:$139,daily!$9:$9,"&gt;="&amp;BN$8,daily!$9:$9,"&lt;="&amp;BN$9)</f>
        <v>0</v>
      </c>
      <c r="BO77" s="37">
        <f ca="1">SUMIFS(daily!$139:$139,daily!$9:$9,"&gt;="&amp;BO$8,daily!$9:$9,"&lt;="&amp;BO$9)</f>
        <v>0</v>
      </c>
      <c r="BP77" s="37">
        <f ca="1">SUMIFS(daily!$139:$139,daily!$9:$9,"&gt;="&amp;BP$8,daily!$9:$9,"&lt;="&amp;BP$9)</f>
        <v>0</v>
      </c>
      <c r="BQ77" s="37">
        <f ca="1">SUMIFS(daily!$139:$139,daily!$9:$9,"&gt;="&amp;BQ$8,daily!$9:$9,"&lt;="&amp;BQ$9)</f>
        <v>0</v>
      </c>
      <c r="BR77" s="37">
        <f ca="1">SUMIFS(daily!$139:$139,daily!$9:$9,"&gt;="&amp;BR$8,daily!$9:$9,"&lt;="&amp;BR$9)</f>
        <v>0</v>
      </c>
      <c r="BS77" s="37">
        <f ca="1">SUMIFS(daily!$139:$139,daily!$9:$9,"&gt;="&amp;BS$8,daily!$9:$9,"&lt;="&amp;BS$9)</f>
        <v>0</v>
      </c>
      <c r="BT77" s="37">
        <f ca="1">SUMIFS(daily!$139:$139,daily!$9:$9,"&gt;="&amp;BT$8,daily!$9:$9,"&lt;="&amp;BT$9)</f>
        <v>0</v>
      </c>
      <c r="BU77" s="37">
        <f ca="1">SUMIFS(daily!$139:$139,daily!$9:$9,"&gt;="&amp;BU$8,daily!$9:$9,"&lt;="&amp;BU$9)</f>
        <v>0</v>
      </c>
      <c r="BV77" s="37">
        <f ca="1">SUMIFS(daily!$139:$139,daily!$9:$9,"&gt;="&amp;BV$8,daily!$9:$9,"&lt;="&amp;BV$9)</f>
        <v>0</v>
      </c>
      <c r="BW77" s="37">
        <f ca="1">SUMIFS(daily!$139:$139,daily!$9:$9,"&gt;="&amp;BW$8,daily!$9:$9,"&lt;="&amp;BW$9)</f>
        <v>0</v>
      </c>
      <c r="BX77" s="37">
        <f ca="1">SUMIFS(daily!$139:$139,daily!$9:$9,"&gt;="&amp;BX$8,daily!$9:$9,"&lt;="&amp;BX$9)</f>
        <v>0</v>
      </c>
      <c r="BY77" s="37">
        <f ca="1">SUMIFS(daily!$139:$139,daily!$9:$9,"&gt;="&amp;BY$8,daily!$9:$9,"&lt;="&amp;BY$9)</f>
        <v>0</v>
      </c>
      <c r="BZ77" s="37">
        <f ca="1">SUMIFS(daily!$139:$139,daily!$9:$9,"&gt;="&amp;BZ$8,daily!$9:$9,"&lt;="&amp;BZ$9)</f>
        <v>0</v>
      </c>
      <c r="CA77" s="37">
        <f ca="1">SUMIFS(daily!$139:$139,daily!$9:$9,"&gt;="&amp;CA$8,daily!$9:$9,"&lt;="&amp;CA$9)</f>
        <v>0</v>
      </c>
      <c r="CB77" s="31"/>
      <c r="CC77" s="31"/>
    </row>
    <row r="78" spans="1:81" s="38" customFormat="1" ht="10.199999999999999" x14ac:dyDescent="0.2">
      <c r="A78" s="31"/>
      <c r="B78" s="31"/>
      <c r="C78" s="31"/>
      <c r="D78" s="31"/>
      <c r="E78" s="31"/>
      <c r="F78" s="132">
        <v>1</v>
      </c>
      <c r="G78" s="133" t="str">
        <f>KPI!$F$37</f>
        <v>оплаты поставщикам</v>
      </c>
      <c r="H78" s="31"/>
      <c r="I78" s="31"/>
      <c r="J78" s="31" t="str">
        <f>IF($G78="","",INDEX(KPI!$H$11:$H$121,SUMIFS(KPI!$E$11:$E$121,KPI!$F$11:$F$121,$G78)))</f>
        <v>тыс.руб.</v>
      </c>
      <c r="K78" s="31"/>
      <c r="L78" s="31"/>
      <c r="M78" s="31"/>
      <c r="N78" s="31"/>
      <c r="O78" s="31"/>
      <c r="P78" s="31"/>
      <c r="Q78" s="31"/>
      <c r="R78" s="37">
        <f ca="1">SUM(T78:CB78)</f>
        <v>57193.98858362194</v>
      </c>
      <c r="S78" s="31"/>
      <c r="T78" s="31"/>
      <c r="U78" s="37">
        <f ca="1">SUMIFS(daily!$148:$148,daily!$9:$9,"&gt;="&amp;U$8,daily!$9:$9,"&lt;="&amp;U$9)</f>
        <v>0</v>
      </c>
      <c r="V78" s="37">
        <f ca="1">SUMIFS(daily!$148:$148,daily!$9:$9,"&gt;="&amp;V$8,daily!$9:$9,"&lt;="&amp;V$9)</f>
        <v>0</v>
      </c>
      <c r="W78" s="37">
        <f ca="1">SUMIFS(daily!$148:$148,daily!$9:$9,"&gt;="&amp;W$8,daily!$9:$9,"&lt;="&amp;W$9)</f>
        <v>4.1744385725905886E-14</v>
      </c>
      <c r="X78" s="37">
        <f ca="1">SUMIFS(daily!$148:$148,daily!$9:$9,"&gt;="&amp;X$8,daily!$9:$9,"&lt;="&amp;X$9)</f>
        <v>149.20000000000078</v>
      </c>
      <c r="Y78" s="37">
        <f ca="1">SUMIFS(daily!$148:$148,daily!$9:$9,"&gt;="&amp;Y$8,daily!$9:$9,"&lt;="&amp;Y$9)</f>
        <v>147.70799999999952</v>
      </c>
      <c r="Z78" s="37">
        <f ca="1">SUMIFS(daily!$148:$148,daily!$9:$9,"&gt;="&amp;Z$8,daily!$9:$9,"&lt;="&amp;Z$9)</f>
        <v>147.70800000000048</v>
      </c>
      <c r="AA78" s="37">
        <f ca="1">SUMIFS(daily!$148:$148,daily!$9:$9,"&gt;="&amp;AA$8,daily!$9:$9,"&lt;="&amp;AA$9)</f>
        <v>147.70800000000025</v>
      </c>
      <c r="AB78" s="37">
        <f ca="1">SUMIFS(daily!$148:$148,daily!$9:$9,"&gt;="&amp;AB$8,daily!$9:$9,"&lt;="&amp;AB$9)</f>
        <v>147.70799999999997</v>
      </c>
      <c r="AC78" s="37">
        <f ca="1">SUMIFS(daily!$148:$148,daily!$9:$9,"&gt;="&amp;AC$8,daily!$9:$9,"&lt;="&amp;AC$9)</f>
        <v>0</v>
      </c>
      <c r="AD78" s="37">
        <f ca="1">SUMIFS(daily!$148:$148,daily!$9:$9,"&gt;="&amp;AD$8,daily!$9:$9,"&lt;="&amp;AD$9)</f>
        <v>738.5400000000019</v>
      </c>
      <c r="AE78" s="37">
        <f ca="1">SUMIFS(daily!$148:$148,daily!$9:$9,"&gt;="&amp;AE$8,daily!$9:$9,"&lt;="&amp;AE$9)</f>
        <v>738.5400000000003</v>
      </c>
      <c r="AF78" s="37">
        <f ca="1">SUMIFS(daily!$148:$148,daily!$9:$9,"&gt;="&amp;AF$8,daily!$9:$9,"&lt;="&amp;AF$9)</f>
        <v>738.5400000000003</v>
      </c>
      <c r="AG78" s="37">
        <f ca="1">SUMIFS(daily!$148:$148,daily!$9:$9,"&gt;="&amp;AG$8,daily!$9:$9,"&lt;="&amp;AG$9)</f>
        <v>768.08159999999953</v>
      </c>
      <c r="AH78" s="37">
        <f ca="1">SUMIFS(daily!$148:$148,daily!$9:$9,"&gt;="&amp;AH$8,daily!$9:$9,"&lt;="&amp;AH$9)</f>
        <v>886.24799999999573</v>
      </c>
      <c r="AI78" s="37">
        <f ca="1">SUMIFS(daily!$148:$148,daily!$9:$9,"&gt;="&amp;AI$8,daily!$9:$9,"&lt;="&amp;AI$9)</f>
        <v>886.24799999999675</v>
      </c>
      <c r="AJ78" s="37">
        <f ca="1">SUMIFS(daily!$148:$148,daily!$9:$9,"&gt;="&amp;AJ$8,daily!$9:$9,"&lt;="&amp;AJ$9)</f>
        <v>886.24799999999709</v>
      </c>
      <c r="AK78" s="37">
        <f ca="1">SUMIFS(daily!$148:$148,daily!$9:$9,"&gt;="&amp;AK$8,daily!$9:$9,"&lt;="&amp;AK$9)</f>
        <v>886.24800000000096</v>
      </c>
      <c r="AL78" s="37">
        <f ca="1">SUMIFS(daily!$148:$148,daily!$9:$9,"&gt;="&amp;AL$8,daily!$9:$9,"&lt;="&amp;AL$9)</f>
        <v>930.56040000000189</v>
      </c>
      <c r="AM78" s="37">
        <f ca="1">SUMIFS(daily!$148:$148,daily!$9:$9,"&gt;="&amp;AM$8,daily!$9:$9,"&lt;="&amp;AM$9)</f>
        <v>930.56040000000189</v>
      </c>
      <c r="AN78" s="37">
        <f ca="1">SUMIFS(daily!$148:$148,daily!$9:$9,"&gt;="&amp;AN$8,daily!$9:$9,"&lt;="&amp;AN$9)</f>
        <v>930.56040000000212</v>
      </c>
      <c r="AO78" s="37">
        <f ca="1">SUMIFS(daily!$148:$148,daily!$9:$9,"&gt;="&amp;AO$8,daily!$9:$9,"&lt;="&amp;AO$9)</f>
        <v>930.56040000000132</v>
      </c>
      <c r="AP78" s="37">
        <f ca="1">SUMIFS(daily!$148:$148,daily!$9:$9,"&gt;="&amp;AP$8,daily!$9:$9,"&lt;="&amp;AP$9)</f>
        <v>991.04682600000001</v>
      </c>
      <c r="AQ78" s="37">
        <f ca="1">SUMIFS(daily!$148:$148,daily!$9:$9,"&gt;="&amp;AQ$8,daily!$9:$9,"&lt;="&amp;AQ$9)</f>
        <v>1031.3711100000003</v>
      </c>
      <c r="AR78" s="37">
        <f ca="1">SUMIFS(daily!$148:$148,daily!$9:$9,"&gt;="&amp;AR$8,daily!$9:$9,"&lt;="&amp;AR$9)</f>
        <v>1031.3711100000003</v>
      </c>
      <c r="AS78" s="37">
        <f ca="1">SUMIFS(daily!$148:$148,daily!$9:$9,"&gt;="&amp;AS$8,daily!$9:$9,"&lt;="&amp;AS$9)</f>
        <v>1031.3711099999998</v>
      </c>
      <c r="AT78" s="37">
        <f ca="1">SUMIFS(daily!$148:$148,daily!$9:$9,"&gt;="&amp;AT$8,daily!$9:$9,"&lt;="&amp;AT$9)</f>
        <v>1031.3711099999996</v>
      </c>
      <c r="AU78" s="37">
        <f ca="1">SUMIFS(daily!$148:$148,daily!$9:$9,"&gt;="&amp;AU$8,daily!$9:$9,"&lt;="&amp;AU$9)</f>
        <v>948.8614212000009</v>
      </c>
      <c r="AV78" s="37">
        <f ca="1">SUMIFS(daily!$148:$148,daily!$9:$9,"&gt;="&amp;AV$8,daily!$9:$9,"&lt;="&amp;AV$9)</f>
        <v>948.86142119999977</v>
      </c>
      <c r="AW78" s="37">
        <f ca="1">SUMIFS(daily!$148:$148,daily!$9:$9,"&gt;="&amp;AW$8,daily!$9:$9,"&lt;="&amp;AW$9)</f>
        <v>948.86142119999818</v>
      </c>
      <c r="AX78" s="37">
        <f ca="1">SUMIFS(daily!$148:$148,daily!$9:$9,"&gt;="&amp;AX$8,daily!$9:$9,"&lt;="&amp;AX$9)</f>
        <v>948.86142119999909</v>
      </c>
      <c r="AY78" s="37">
        <f ca="1">SUMIFS(daily!$148:$148,daily!$9:$9,"&gt;="&amp;AY$8,daily!$9:$9,"&lt;="&amp;AY$9)</f>
        <v>977.32726383599629</v>
      </c>
      <c r="AZ78" s="37">
        <f ca="1">SUMIFS(daily!$148:$148,daily!$9:$9,"&gt;="&amp;AZ$8,daily!$9:$9,"&lt;="&amp;AZ$9)</f>
        <v>977.32726383599754</v>
      </c>
      <c r="BA78" s="37">
        <f ca="1">SUMIFS(daily!$148:$148,daily!$9:$9,"&gt;="&amp;BA$8,daily!$9:$9,"&lt;="&amp;BA$9)</f>
        <v>977.32726383600107</v>
      </c>
      <c r="BB78" s="37">
        <f ca="1">SUMIFS(daily!$148:$148,daily!$9:$9,"&gt;="&amp;BB$8,daily!$9:$9,"&lt;="&amp;BB$9)</f>
        <v>977.32726383599993</v>
      </c>
      <c r="BC78" s="37">
        <f ca="1">SUMIFS(daily!$148:$148,daily!$9:$9,"&gt;="&amp;BC$8,daily!$9:$9,"&lt;="&amp;BC$9)</f>
        <v>1158.8308985484014</v>
      </c>
      <c r="BD78" s="37">
        <f ca="1">SUMIFS(daily!$148:$148,daily!$9:$9,"&gt;="&amp;BD$8,daily!$9:$9,"&lt;="&amp;BD$9)</f>
        <v>1279.8333216900032</v>
      </c>
      <c r="BE78" s="37">
        <f ca="1">SUMIFS(daily!$148:$148,daily!$9:$9,"&gt;="&amp;BE$8,daily!$9:$9,"&lt;="&amp;BE$9)</f>
        <v>1279.8333216900007</v>
      </c>
      <c r="BF78" s="37">
        <f ca="1">SUMIFS(daily!$148:$148,daily!$9:$9,"&gt;="&amp;BF$8,daily!$9:$9,"&lt;="&amp;BF$9)</f>
        <v>1279.8333216899982</v>
      </c>
      <c r="BG78" s="37">
        <f ca="1">SUMIFS(daily!$148:$148,daily!$9:$9,"&gt;="&amp;BG$8,daily!$9:$9,"&lt;="&amp;BG$9)</f>
        <v>1356.623320991401</v>
      </c>
      <c r="BH78" s="37">
        <f ca="1">SUMIFS(daily!$148:$148,daily!$9:$9,"&gt;="&amp;BH$8,daily!$9:$9,"&lt;="&amp;BH$9)</f>
        <v>1663.7833181970029</v>
      </c>
      <c r="BI78" s="37">
        <f ca="1">SUMIFS(daily!$148:$148,daily!$9:$9,"&gt;="&amp;BI$8,daily!$9:$9,"&lt;="&amp;BI$9)</f>
        <v>1663.7833181970016</v>
      </c>
      <c r="BJ78" s="37">
        <f ca="1">SUMIFS(daily!$148:$148,daily!$9:$9,"&gt;="&amp;BJ$8,daily!$9:$9,"&lt;="&amp;BJ$9)</f>
        <v>1663.7833181969991</v>
      </c>
      <c r="BK78" s="37">
        <f ca="1">SUMIFS(daily!$148:$148,daily!$9:$9,"&gt;="&amp;BK$8,daily!$9:$9,"&lt;="&amp;BK$9)</f>
        <v>1663.7833181969991</v>
      </c>
      <c r="BL78" s="37">
        <f ca="1">SUMIFS(daily!$148:$148,daily!$9:$9,"&gt;="&amp;BL$8,daily!$9:$9,"&lt;="&amp;BL$9)</f>
        <v>1996.5399818363965</v>
      </c>
      <c r="BM78" s="37">
        <f ca="1">SUMIFS(daily!$148:$148,daily!$9:$9,"&gt;="&amp;BM$8,daily!$9:$9,"&lt;="&amp;BM$9)</f>
        <v>1996.5399818363962</v>
      </c>
      <c r="BN78" s="37">
        <f ca="1">SUMIFS(daily!$148:$148,daily!$9:$9,"&gt;="&amp;BN$8,daily!$9:$9,"&lt;="&amp;BN$9)</f>
        <v>1996.5399818363962</v>
      </c>
      <c r="BO78" s="37">
        <f ca="1">SUMIFS(daily!$148:$148,daily!$9:$9,"&gt;="&amp;BO$8,daily!$9:$9,"&lt;="&amp;BO$9)</f>
        <v>1996.5399818363958</v>
      </c>
      <c r="BP78" s="37">
        <f ca="1">SUMIFS(daily!$148:$148,daily!$9:$9,"&gt;="&amp;BP$8,daily!$9:$9,"&lt;="&amp;BP$9)</f>
        <v>1783.3359927345614</v>
      </c>
      <c r="BQ78" s="37">
        <f ca="1">SUMIFS(daily!$148:$148,daily!$9:$9,"&gt;="&amp;BQ$8,daily!$9:$9,"&lt;="&amp;BQ$9)</f>
        <v>984.72000000000378</v>
      </c>
      <c r="BR78" s="37">
        <f ca="1">SUMIFS(daily!$148:$148,daily!$9:$9,"&gt;="&amp;BR$8,daily!$9:$9,"&lt;="&amp;BR$9)</f>
        <v>984.72000000000219</v>
      </c>
      <c r="BS78" s="37">
        <f ca="1">SUMIFS(daily!$148:$148,daily!$9:$9,"&gt;="&amp;BS$8,daily!$9:$9,"&lt;="&amp;BS$9)</f>
        <v>984.72000000000196</v>
      </c>
      <c r="BT78" s="37">
        <f ca="1">SUMIFS(daily!$148:$148,daily!$9:$9,"&gt;="&amp;BT$8,daily!$9:$9,"&lt;="&amp;BT$9)</f>
        <v>1083.1920000000055</v>
      </c>
      <c r="BU78" s="37">
        <f ca="1">SUMIFS(daily!$148:$148,daily!$9:$9,"&gt;="&amp;BU$8,daily!$9:$9,"&lt;="&amp;BU$9)</f>
        <v>1230.9000000000015</v>
      </c>
      <c r="BV78" s="37">
        <f ca="1">SUMIFS(daily!$148:$148,daily!$9:$9,"&gt;="&amp;BV$8,daily!$9:$9,"&lt;="&amp;BV$9)</f>
        <v>1230.8999999999996</v>
      </c>
      <c r="BW78" s="37">
        <f ca="1">SUMIFS(daily!$148:$148,daily!$9:$9,"&gt;="&amp;BW$8,daily!$9:$9,"&lt;="&amp;BW$9)</f>
        <v>1230.8999999999992</v>
      </c>
      <c r="BX78" s="37">
        <f ca="1">SUMIFS(daily!$148:$148,daily!$9:$9,"&gt;="&amp;BX$8,daily!$9:$9,"&lt;="&amp;BX$9)</f>
        <v>1230.899999999999</v>
      </c>
      <c r="BY78" s="37">
        <f ca="1">SUMIFS(daily!$148:$148,daily!$9:$9,"&gt;="&amp;BY$8,daily!$9:$9,"&lt;="&amp;BY$9)</f>
        <v>820.59999999999968</v>
      </c>
      <c r="BZ78" s="37">
        <f ca="1">SUMIFS(daily!$148:$148,daily!$9:$9,"&gt;="&amp;BZ$8,daily!$9:$9,"&lt;="&amp;BZ$9)</f>
        <v>820.60000000000036</v>
      </c>
      <c r="CA78" s="37">
        <f ca="1">SUMIFS(daily!$148:$148,daily!$9:$9,"&gt;="&amp;CA$8,daily!$9:$9,"&lt;="&amp;CA$9)</f>
        <v>-7.815970093361102E-13</v>
      </c>
      <c r="CB78" s="31"/>
      <c r="CC78" s="31"/>
    </row>
    <row r="79" spans="1:81" s="71" customFormat="1" ht="6.6" x14ac:dyDescent="0.15">
      <c r="A79" s="70"/>
      <c r="B79" s="70"/>
      <c r="C79" s="70"/>
      <c r="D79" s="70"/>
      <c r="E79" s="70"/>
      <c r="F79" s="122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4"/>
      <c r="S79" s="70"/>
      <c r="T79" s="70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0"/>
      <c r="CC79" s="70"/>
    </row>
    <row r="80" spans="1:81" s="7" customFormat="1" x14ac:dyDescent="0.25">
      <c r="A80" s="92"/>
      <c r="B80" s="92"/>
      <c r="C80" s="92"/>
      <c r="D80" s="92" t="s">
        <v>203</v>
      </c>
      <c r="E80" s="92"/>
      <c r="F80" s="103">
        <v>0</v>
      </c>
      <c r="G80" s="93" t="str">
        <f>KPI!$L$35</f>
        <v>Оплата ДС прочее</v>
      </c>
      <c r="H80" s="93"/>
      <c r="I80" s="93"/>
      <c r="J80" s="94" t="str">
        <f>IF($G80="","",INDEX(KPI!$N$11:$N$121,SUMIFS(KPI!$K$11:$K$121,KPI!$L$11:$L$121,$G80)))</f>
        <v>тыс.руб.</v>
      </c>
      <c r="K80" s="92"/>
      <c r="L80" s="92"/>
      <c r="M80" s="92"/>
      <c r="N80" s="92"/>
      <c r="O80" s="92"/>
      <c r="P80" s="92"/>
      <c r="Q80" s="92"/>
      <c r="R80" s="95">
        <f t="shared" ref="R80:R88" ca="1" si="444">SUM(T80:CB80)</f>
        <v>20074.710660261957</v>
      </c>
      <c r="S80" s="92"/>
      <c r="T80" s="92"/>
      <c r="U80" s="96">
        <f ca="1">SUMIFS(U81:U89,$F81:$F89,1)</f>
        <v>257.10092308205481</v>
      </c>
      <c r="V80" s="96">
        <f t="shared" ref="V80:AF80" ca="1" si="445">SUMIFS(V81:V89,$F81:$F89,1)</f>
        <v>122.67484003787484</v>
      </c>
      <c r="W80" s="96">
        <f t="shared" ca="1" si="445"/>
        <v>758.85665155867355</v>
      </c>
      <c r="X80" s="96">
        <f t="shared" ca="1" si="445"/>
        <v>19.239262862553545</v>
      </c>
      <c r="Y80" s="96">
        <f t="shared" ca="1" si="445"/>
        <v>19.239262862553545</v>
      </c>
      <c r="Z80" s="96">
        <f t="shared" ca="1" si="445"/>
        <v>20.439262862553544</v>
      </c>
      <c r="AA80" s="96">
        <f t="shared" ca="1" si="445"/>
        <v>20.439262862553544</v>
      </c>
      <c r="AB80" s="96">
        <f t="shared" ca="1" si="445"/>
        <v>5.9870967741935477</v>
      </c>
      <c r="AC80" s="96">
        <f t="shared" ca="1" si="445"/>
        <v>3.5870967741935482</v>
      </c>
      <c r="AD80" s="96">
        <f t="shared" ca="1" si="445"/>
        <v>566.97050786115472</v>
      </c>
      <c r="AE80" s="96">
        <f t="shared" ca="1" si="445"/>
        <v>99.614009596074851</v>
      </c>
      <c r="AF80" s="96">
        <f t="shared" ca="1" si="445"/>
        <v>203.00967741935483</v>
      </c>
      <c r="AG80" s="96">
        <f t="shared" ref="AG80" ca="1" si="446">SUMIFS(AG81:AG89,$F81:$F89,1)</f>
        <v>809.40967741935481</v>
      </c>
      <c r="AH80" s="96">
        <f t="shared" ref="AH80" ca="1" si="447">SUMIFS(AH81:AH89,$F81:$F89,1)</f>
        <v>535.20967741935476</v>
      </c>
      <c r="AI80" s="96">
        <f t="shared" ref="AI80" ca="1" si="448">SUMIFS(AI81:AI89,$F81:$F89,1)</f>
        <v>78.889247311827944</v>
      </c>
      <c r="AJ80" s="96">
        <f t="shared" ref="AJ80" ca="1" si="449">SUMIFS(AJ81:AJ89,$F81:$F89,1)</f>
        <v>216.76666666666665</v>
      </c>
      <c r="AK80" s="96">
        <f t="shared" ref="AK80" ca="1" si="450">SUMIFS(AK81:AK89,$F81:$F89,1)</f>
        <v>818.76666666666665</v>
      </c>
      <c r="AL80" s="96">
        <f t="shared" ref="AL80" ca="1" si="451">SUMIFS(AL81:AL89,$F81:$F89,1)</f>
        <v>77.266666666666666</v>
      </c>
      <c r="AM80" s="96">
        <f t="shared" ref="AM80" ca="1" si="452">SUMIFS(AM81:AM89,$F81:$F89,1)</f>
        <v>537.26666666666665</v>
      </c>
      <c r="AN80" s="96">
        <f t="shared" ref="AN80" ca="1" si="453">SUMIFS(AN81:AN89,$F81:$F89,1)</f>
        <v>193.78924731182795</v>
      </c>
      <c r="AO80" s="96">
        <f t="shared" ref="AO80" ca="1" si="454">SUMIFS(AO81:AO89,$F81:$F89,1)</f>
        <v>61.679677419354839</v>
      </c>
      <c r="AP80" s="96">
        <f t="shared" ref="AP80" ca="1" si="455">SUMIFS(AP81:AP89,$F81:$F89,1)</f>
        <v>797.57967741935477</v>
      </c>
      <c r="AQ80" s="96">
        <f t="shared" ref="AQ80" ca="1" si="456">SUMIFS(AQ81:AQ89,$F81:$F89,1)</f>
        <v>521.5596774193549</v>
      </c>
      <c r="AR80" s="96">
        <f t="shared" ref="AR80" ca="1" si="457">SUMIFS(AR81:AR89,$F81:$F89,1)</f>
        <v>61.558387096774197</v>
      </c>
      <c r="AS80" s="96">
        <f t="shared" ref="AS80" ca="1" si="458">SUMIFS(AS81:AS89,$F81:$F89,1)</f>
        <v>193.81666666666666</v>
      </c>
      <c r="AT80" s="96">
        <f t="shared" ref="AT80" ca="1" si="459">SUMIFS(AT81:AT89,$F81:$F89,1)</f>
        <v>799.20266666666657</v>
      </c>
      <c r="AU80" s="96">
        <f t="shared" ref="AU80" ca="1" si="460">SUMIFS(AU81:AU89,$F81:$F89,1)</f>
        <v>64.786666666666662</v>
      </c>
      <c r="AV80" s="96">
        <f t="shared" ref="AV80" ca="1" si="461">SUMIFS(AV81:AV89,$F81:$F89,1)</f>
        <v>525.89509677419358</v>
      </c>
      <c r="AW80" s="96">
        <f t="shared" ref="AW80" ca="1" si="462">SUMIFS(AW81:AW89,$F81:$F89,1)</f>
        <v>202.1696774193548</v>
      </c>
      <c r="AX80" s="96">
        <f t="shared" ref="AX80" ca="1" si="463">SUMIFS(AX81:AX89,$F81:$F89,1)</f>
        <v>806.40727741935473</v>
      </c>
      <c r="AY80" s="96">
        <f t="shared" ref="AY80" ca="1" si="464">SUMIFS(AY81:AY89,$F81:$F89,1)</f>
        <v>71.060677419354832</v>
      </c>
      <c r="AZ80" s="96">
        <f t="shared" ref="AZ80" ca="1" si="465">SUMIFS(AZ81:AZ89,$F81:$F89,1)</f>
        <v>531.06067741935476</v>
      </c>
      <c r="BA80" s="96">
        <f t="shared" ref="BA80" ca="1" si="466">SUMIFS(BA81:BA89,$F81:$F89,1)</f>
        <v>204.84267741935483</v>
      </c>
      <c r="BB80" s="96">
        <f t="shared" ref="BB80" ca="1" si="467">SUMIFS(BB81:BB89,$F81:$F89,1)</f>
        <v>73.112947419354839</v>
      </c>
      <c r="BC80" s="96">
        <f t="shared" ref="BC80" ca="1" si="468">SUMIFS(BC81:BC89,$F81:$F89,1)</f>
        <v>794.12916241935466</v>
      </c>
      <c r="BD80" s="96">
        <f t="shared" ref="BD80" ca="1" si="469">SUMIFS(BD81:BD89,$F81:$F89,1)</f>
        <v>534.86970241935478</v>
      </c>
      <c r="BE80" s="96">
        <f t="shared" ref="BE80" ca="1" si="470">SUMIFS(BE81:BE89,$F81:$F89,1)</f>
        <v>77.631387146829809</v>
      </c>
      <c r="BF80" s="96">
        <f t="shared" ref="BF80" ca="1" si="471">SUMIFS(BF81:BF89,$F81:$F89,1)</f>
        <v>212.07614396551722</v>
      </c>
      <c r="BG80" s="96">
        <f t="shared" ref="BG80" ca="1" si="472">SUMIFS(BG81:BG89,$F81:$F89,1)</f>
        <v>799.43373276551711</v>
      </c>
      <c r="BH80" s="96">
        <f t="shared" ref="BH80" ca="1" si="473">SUMIFS(BH81:BH89,$F81:$F89,1)</f>
        <v>78.417101965517233</v>
      </c>
      <c r="BI80" s="96">
        <f t="shared" ref="BI80" ca="1" si="474">SUMIFS(BI81:BI89,$F81:$F89,1)</f>
        <v>538.25247460177968</v>
      </c>
      <c r="BJ80" s="96">
        <f t="shared" ref="BJ80" ca="1" si="475">SUMIFS(BJ81:BJ89,$F81:$F89,1)</f>
        <v>205.9466264193548</v>
      </c>
      <c r="BK80" s="96">
        <f t="shared" ref="BK80" ca="1" si="476">SUMIFS(BK81:BK89,$F81:$F89,1)</f>
        <v>793.8992582833547</v>
      </c>
      <c r="BL80" s="96">
        <f t="shared" ref="BL80" ca="1" si="477">SUMIFS(BL81:BL89,$F81:$F89,1)</f>
        <v>74.518995909354842</v>
      </c>
      <c r="BM80" s="96">
        <f t="shared" ref="BM80" ca="1" si="478">SUMIFS(BM81:BM89,$F81:$F89,1)</f>
        <v>534.51899590935477</v>
      </c>
      <c r="BN80" s="96">
        <f t="shared" ref="BN80" ca="1" si="479">SUMIFS(BN81:BN89,$F81:$F89,1)</f>
        <v>208.06158435172043</v>
      </c>
      <c r="BO80" s="96">
        <f t="shared" ref="BO80" ca="1" si="480">SUMIFS(BO81:BO89,$F81:$F89,1)</f>
        <v>77.031732334666657</v>
      </c>
      <c r="BP80" s="96">
        <f t="shared" ref="BP80" ca="1" si="481">SUMIFS(BP81:BP89,$F81:$F89,1)</f>
        <v>771.98126922566667</v>
      </c>
      <c r="BQ80" s="96">
        <f t="shared" ref="BQ80" ca="1" si="482">SUMIFS(BQ81:BQ89,$F81:$F89,1)</f>
        <v>542.30328562166665</v>
      </c>
      <c r="BR80" s="96">
        <f t="shared" ref="BR80" ca="1" si="483">SUMIFS(BR81:BR89,$F81:$F89,1)</f>
        <v>89.363649726247303</v>
      </c>
      <c r="BS80" s="96">
        <f t="shared" ref="BS80" ca="1" si="484">SUMIFS(BS81:BS89,$F81:$F89,1)</f>
        <v>225.91141934435478</v>
      </c>
      <c r="BT80" s="96">
        <f t="shared" ref="BT80" ca="1" si="485">SUMIFS(BT81:BT89,$F81:$F89,1)</f>
        <v>788.81416730085482</v>
      </c>
      <c r="BU80" s="96">
        <f t="shared" ref="BU80" ca="1" si="486">SUMIFS(BU81:BU89,$F81:$F89,1)</f>
        <v>101.63159353685484</v>
      </c>
      <c r="BV80" s="96">
        <f t="shared" ref="BV80" ca="1" si="487">SUMIFS(BV81:BV89,$F81:$F89,1)</f>
        <v>564.7196632138548</v>
      </c>
      <c r="BW80" s="96">
        <f t="shared" ref="BW80" ca="1" si="488">SUMIFS(BW81:BW89,$F81:$F89,1)</f>
        <v>249.62893116916666</v>
      </c>
      <c r="BX80" s="96">
        <f t="shared" ref="BX80" ca="1" si="489">SUMIFS(BX81:BX89,$F81:$F89,1)</f>
        <v>119.41314920476667</v>
      </c>
      <c r="BY80" s="96">
        <f t="shared" ref="BY80" ca="1" si="490">SUMIFS(BY81:BY89,$F81:$F89,1)</f>
        <v>815.61974880266666</v>
      </c>
      <c r="BZ80" s="96">
        <f t="shared" ref="BZ80" ca="1" si="491">SUMIFS(BZ81:BZ89,$F81:$F89,1)</f>
        <v>584.31974880266671</v>
      </c>
      <c r="CA80" s="96">
        <f t="shared" ref="CA80" ca="1" si="492">SUMIFS(CA81:CA89,$F81:$F89,1)</f>
        <v>12.962314493533333</v>
      </c>
      <c r="CB80" s="92"/>
      <c r="CC80" s="92"/>
    </row>
    <row r="81" spans="1:81" s="38" customFormat="1" ht="10.199999999999999" x14ac:dyDescent="0.2">
      <c r="A81" s="31"/>
      <c r="B81" s="31"/>
      <c r="C81" s="31"/>
      <c r="D81" s="31"/>
      <c r="E81" s="31"/>
      <c r="F81" s="132">
        <v>1</v>
      </c>
      <c r="G81" s="133" t="str">
        <f>KPI!$F$51</f>
        <v>оплата маркетинговых расходов</v>
      </c>
      <c r="H81" s="31"/>
      <c r="I81" s="31"/>
      <c r="J81" s="31" t="str">
        <f>IF($G81="","",INDEX(KPI!$H$11:$H$121,SUMIFS(KPI!$E$11:$E$121,KPI!$F$11:$F$121,$G81)))</f>
        <v>тыс.руб.</v>
      </c>
      <c r="K81" s="31"/>
      <c r="L81" s="31"/>
      <c r="M81" s="31"/>
      <c r="N81" s="31"/>
      <c r="O81" s="31"/>
      <c r="P81" s="31"/>
      <c r="Q81" s="31"/>
      <c r="R81" s="37">
        <f t="shared" ca="1" si="444"/>
        <v>2282.3388334429205</v>
      </c>
      <c r="S81" s="31"/>
      <c r="T81" s="31"/>
      <c r="U81" s="37">
        <f ca="1">SUMIFS(daily!$168:$168,daily!$9:$9,"&gt;="&amp;U$8,daily!$9:$9,"&lt;="&amp;U$9)+SUMIFS(daily!$170:$170,daily!$9:$9,"&gt;="&amp;U$8,daily!$9:$9,"&lt;="&amp;U$9)</f>
        <v>72.260830441799996</v>
      </c>
      <c r="V81" s="37">
        <f ca="1">SUMIFS(daily!$168:$168,daily!$9:$9,"&gt;="&amp;V$8,daily!$9:$9,"&lt;="&amp;V$9)+SUMIFS(daily!$170:$170,daily!$9:$9,"&gt;="&amp;V$8,daily!$9:$9,"&lt;="&amp;V$9)</f>
        <v>72.260830441799996</v>
      </c>
      <c r="W81" s="37">
        <f ca="1">SUMIFS(daily!$168:$168,daily!$9:$9,"&gt;="&amp;W$8,daily!$9:$9,"&lt;="&amp;W$9)+SUMIFS(daily!$170:$170,daily!$9:$9,"&gt;="&amp;W$8,daily!$9:$9,"&lt;="&amp;W$9)</f>
        <v>14.452166088359998</v>
      </c>
      <c r="X81" s="37">
        <f ca="1">SUMIFS(daily!$168:$168,daily!$9:$9,"&gt;="&amp;X$8,daily!$9:$9,"&lt;="&amp;X$9)+SUMIFS(daily!$170:$170,daily!$9:$9,"&gt;="&amp;X$8,daily!$9:$9,"&lt;="&amp;X$9)</f>
        <v>14.452166088359998</v>
      </c>
      <c r="Y81" s="37">
        <f ca="1">SUMIFS(daily!$168:$168,daily!$9:$9,"&gt;="&amp;Y$8,daily!$9:$9,"&lt;="&amp;Y$9)+SUMIFS(daily!$170:$170,daily!$9:$9,"&gt;="&amp;Y$8,daily!$9:$9,"&lt;="&amp;Y$9)</f>
        <v>14.452166088359998</v>
      </c>
      <c r="Z81" s="37">
        <f ca="1">SUMIFS(daily!$168:$168,daily!$9:$9,"&gt;="&amp;Z$8,daily!$9:$9,"&lt;="&amp;Z$9)+SUMIFS(daily!$170:$170,daily!$9:$9,"&gt;="&amp;Z$8,daily!$9:$9,"&lt;="&amp;Z$9)</f>
        <v>14.452166088359998</v>
      </c>
      <c r="AA81" s="37">
        <f ca="1">SUMIFS(daily!$168:$168,daily!$9:$9,"&gt;="&amp;AA$8,daily!$9:$9,"&lt;="&amp;AA$9)+SUMIFS(daily!$170:$170,daily!$9:$9,"&gt;="&amp;AA$8,daily!$9:$9,"&lt;="&amp;AA$9)</f>
        <v>14.452166088359998</v>
      </c>
      <c r="AB81" s="37">
        <f ca="1">SUMIFS(daily!$168:$168,daily!$9:$9,"&gt;="&amp;AB$8,daily!$9:$9,"&lt;="&amp;AB$9)+SUMIFS(daily!$170:$170,daily!$9:$9,"&gt;="&amp;AB$8,daily!$9:$9,"&lt;="&amp;AB$9)</f>
        <v>0</v>
      </c>
      <c r="AC81" s="37">
        <f ca="1">SUMIFS(daily!$168:$168,daily!$9:$9,"&gt;="&amp;AC$8,daily!$9:$9,"&lt;="&amp;AC$9)+SUMIFS(daily!$170:$170,daily!$9:$9,"&gt;="&amp;AC$8,daily!$9:$9,"&lt;="&amp;AC$9)</f>
        <v>0</v>
      </c>
      <c r="AD81" s="37">
        <f ca="1">SUMIFS(daily!$168:$168,daily!$9:$9,"&gt;="&amp;AD$8,daily!$9:$9,"&lt;="&amp;AD$9)+SUMIFS(daily!$170:$170,daily!$9:$9,"&gt;="&amp;AD$8,daily!$9:$9,"&lt;="&amp;AD$9)</f>
        <v>72.260830441799996</v>
      </c>
      <c r="AE81" s="37">
        <f ca="1">SUMIFS(daily!$168:$168,daily!$9:$9,"&gt;="&amp;AE$8,daily!$9:$9,"&lt;="&amp;AE$9)+SUMIFS(daily!$170:$170,daily!$9:$9,"&gt;="&amp;AE$8,daily!$9:$9,"&lt;="&amp;AE$9)</f>
        <v>64.904332176720004</v>
      </c>
      <c r="AF81" s="37">
        <f ca="1">SUMIFS(daily!$168:$168,daily!$9:$9,"&gt;="&amp;AF$8,daily!$9:$9,"&lt;="&amp;AF$9)+SUMIFS(daily!$170:$170,daily!$9:$9,"&gt;="&amp;AF$8,daily!$9:$9,"&lt;="&amp;AF$9)</f>
        <v>36</v>
      </c>
      <c r="AG81" s="37">
        <f ca="1">SUMIFS(daily!$168:$168,daily!$9:$9,"&gt;="&amp;AG$8,daily!$9:$9,"&lt;="&amp;AG$9)+SUMIFS(daily!$170:$170,daily!$9:$9,"&gt;="&amp;AG$8,daily!$9:$9,"&lt;="&amp;AG$9)</f>
        <v>36</v>
      </c>
      <c r="AH81" s="37">
        <f ca="1">SUMIFS(daily!$168:$168,daily!$9:$9,"&gt;="&amp;AH$8,daily!$9:$9,"&lt;="&amp;AH$9)+SUMIFS(daily!$170:$170,daily!$9:$9,"&gt;="&amp;AH$8,daily!$9:$9,"&lt;="&amp;AH$9)</f>
        <v>36</v>
      </c>
      <c r="AI81" s="37">
        <f ca="1">SUMIFS(daily!$168:$168,daily!$9:$9,"&gt;="&amp;AI$8,daily!$9:$9,"&lt;="&amp;AI$9)+SUMIFS(daily!$170:$170,daily!$9:$9,"&gt;="&amp;AI$8,daily!$9:$9,"&lt;="&amp;AI$9)</f>
        <v>39.599999999999994</v>
      </c>
      <c r="AJ81" s="37">
        <f ca="1">SUMIFS(daily!$168:$168,daily!$9:$9,"&gt;="&amp;AJ$8,daily!$9:$9,"&lt;="&amp;AJ$9)+SUMIFS(daily!$170:$170,daily!$9:$9,"&gt;="&amp;AJ$8,daily!$9:$9,"&lt;="&amp;AJ$9)</f>
        <v>45</v>
      </c>
      <c r="AK81" s="37">
        <f ca="1">SUMIFS(daily!$168:$168,daily!$9:$9,"&gt;="&amp;AK$8,daily!$9:$9,"&lt;="&amp;AK$9)+SUMIFS(daily!$170:$170,daily!$9:$9,"&gt;="&amp;AK$8,daily!$9:$9,"&lt;="&amp;AK$9)</f>
        <v>45</v>
      </c>
      <c r="AL81" s="37">
        <f ca="1">SUMIFS(daily!$168:$168,daily!$9:$9,"&gt;="&amp;AL$8,daily!$9:$9,"&lt;="&amp;AL$9)+SUMIFS(daily!$170:$170,daily!$9:$9,"&gt;="&amp;AL$8,daily!$9:$9,"&lt;="&amp;AL$9)</f>
        <v>45</v>
      </c>
      <c r="AM81" s="37">
        <f ca="1">SUMIFS(daily!$168:$168,daily!$9:$9,"&gt;="&amp;AM$8,daily!$9:$9,"&lt;="&amp;AM$9)+SUMIFS(daily!$170:$170,daily!$9:$9,"&gt;="&amp;AM$8,daily!$9:$9,"&lt;="&amp;AM$9)</f>
        <v>45</v>
      </c>
      <c r="AN81" s="37">
        <f ca="1">SUMIFS(daily!$168:$168,daily!$9:$9,"&gt;="&amp;AN$8,daily!$9:$9,"&lt;="&amp;AN$9)+SUMIFS(daily!$170:$170,daily!$9:$9,"&gt;="&amp;AN$8,daily!$9:$9,"&lt;="&amp;AN$9)</f>
        <v>30</v>
      </c>
      <c r="AO81" s="37">
        <f ca="1">SUMIFS(daily!$168:$168,daily!$9:$9,"&gt;="&amp;AO$8,daily!$9:$9,"&lt;="&amp;AO$9)+SUMIFS(daily!$170:$170,daily!$9:$9,"&gt;="&amp;AO$8,daily!$9:$9,"&lt;="&amp;AO$9)</f>
        <v>30</v>
      </c>
      <c r="AP81" s="37">
        <f ca="1">SUMIFS(daily!$168:$168,daily!$9:$9,"&gt;="&amp;AP$8,daily!$9:$9,"&lt;="&amp;AP$9)+SUMIFS(daily!$170:$170,daily!$9:$9,"&gt;="&amp;AP$8,daily!$9:$9,"&lt;="&amp;AP$9)</f>
        <v>30</v>
      </c>
      <c r="AQ81" s="37">
        <f ca="1">SUMIFS(daily!$168:$168,daily!$9:$9,"&gt;="&amp;AQ$8,daily!$9:$9,"&lt;="&amp;AQ$9)+SUMIFS(daily!$170:$170,daily!$9:$9,"&gt;="&amp;AQ$8,daily!$9:$9,"&lt;="&amp;AQ$9)</f>
        <v>30</v>
      </c>
      <c r="AR81" s="37">
        <f ca="1">SUMIFS(daily!$168:$168,daily!$9:$9,"&gt;="&amp;AR$8,daily!$9:$9,"&lt;="&amp;AR$9)+SUMIFS(daily!$170:$170,daily!$9:$9,"&gt;="&amp;AR$8,daily!$9:$9,"&lt;="&amp;AR$9)</f>
        <v>29.759999999999998</v>
      </c>
      <c r="AS81" s="37">
        <f ca="1">SUMIFS(daily!$168:$168,daily!$9:$9,"&gt;="&amp;AS$8,daily!$9:$9,"&lt;="&amp;AS$9)+SUMIFS(daily!$170:$170,daily!$9:$9,"&gt;="&amp;AS$8,daily!$9:$9,"&lt;="&amp;AS$9)</f>
        <v>29.699999999999996</v>
      </c>
      <c r="AT81" s="37">
        <f ca="1">SUMIFS(daily!$168:$168,daily!$9:$9,"&gt;="&amp;AT$8,daily!$9:$9,"&lt;="&amp;AT$9)+SUMIFS(daily!$170:$170,daily!$9:$9,"&gt;="&amp;AT$8,daily!$9:$9,"&lt;="&amp;AT$9)</f>
        <v>29.699999999999996</v>
      </c>
      <c r="AU81" s="37">
        <f ca="1">SUMIFS(daily!$168:$168,daily!$9:$9,"&gt;="&amp;AU$8,daily!$9:$9,"&lt;="&amp;AU$9)+SUMIFS(daily!$170:$170,daily!$9:$9,"&gt;="&amp;AU$8,daily!$9:$9,"&lt;="&amp;AU$9)</f>
        <v>29.699999999999996</v>
      </c>
      <c r="AV81" s="37">
        <f ca="1">SUMIFS(daily!$168:$168,daily!$9:$9,"&gt;="&amp;AV$8,daily!$9:$9,"&lt;="&amp;AV$9)+SUMIFS(daily!$170:$170,daily!$9:$9,"&gt;="&amp;AV$8,daily!$9:$9,"&lt;="&amp;AV$9)</f>
        <v>30.887999999999998</v>
      </c>
      <c r="AW81" s="37">
        <f ca="1">SUMIFS(daily!$168:$168,daily!$9:$9,"&gt;="&amp;AW$8,daily!$9:$9,"&lt;="&amp;AW$9)+SUMIFS(daily!$170:$170,daily!$9:$9,"&gt;="&amp;AW$8,daily!$9:$9,"&lt;="&amp;AW$9)</f>
        <v>35.639999999999993</v>
      </c>
      <c r="AX81" s="37">
        <f ca="1">SUMIFS(daily!$168:$168,daily!$9:$9,"&gt;="&amp;AX$8,daily!$9:$9,"&lt;="&amp;AX$9)+SUMIFS(daily!$170:$170,daily!$9:$9,"&gt;="&amp;AX$8,daily!$9:$9,"&lt;="&amp;AX$9)</f>
        <v>35.639999999999993</v>
      </c>
      <c r="AY81" s="37">
        <f ca="1">SUMIFS(daily!$168:$168,daily!$9:$9,"&gt;="&amp;AY$8,daily!$9:$9,"&lt;="&amp;AY$9)+SUMIFS(daily!$170:$170,daily!$9:$9,"&gt;="&amp;AY$8,daily!$9:$9,"&lt;="&amp;AY$9)</f>
        <v>35.639999999999993</v>
      </c>
      <c r="AZ81" s="37">
        <f ca="1">SUMIFS(daily!$168:$168,daily!$9:$9,"&gt;="&amp;AZ$8,daily!$9:$9,"&lt;="&amp;AZ$9)+SUMIFS(daily!$170:$170,daily!$9:$9,"&gt;="&amp;AZ$8,daily!$9:$9,"&lt;="&amp;AZ$9)</f>
        <v>35.639999999999993</v>
      </c>
      <c r="BA81" s="37">
        <f ca="1">SUMIFS(daily!$168:$168,daily!$9:$9,"&gt;="&amp;BA$8,daily!$9:$9,"&lt;="&amp;BA$9)+SUMIFS(daily!$170:$170,daily!$9:$9,"&gt;="&amp;BA$8,daily!$9:$9,"&lt;="&amp;BA$9)</f>
        <v>37.421999999999997</v>
      </c>
      <c r="BB81" s="37">
        <f ca="1">SUMIFS(daily!$168:$168,daily!$9:$9,"&gt;="&amp;BB$8,daily!$9:$9,"&lt;="&amp;BB$9)+SUMIFS(daily!$170:$170,daily!$9:$9,"&gt;="&amp;BB$8,daily!$9:$9,"&lt;="&amp;BB$9)</f>
        <v>37.421999999999997</v>
      </c>
      <c r="BC81" s="37">
        <f ca="1">SUMIFS(daily!$168:$168,daily!$9:$9,"&gt;="&amp;BC$8,daily!$9:$9,"&lt;="&amp;BC$9)+SUMIFS(daily!$170:$170,daily!$9:$9,"&gt;="&amp;BC$8,daily!$9:$9,"&lt;="&amp;BC$9)</f>
        <v>37.421999999999997</v>
      </c>
      <c r="BD81" s="37">
        <f ca="1">SUMIFS(daily!$168:$168,daily!$9:$9,"&gt;="&amp;BD$8,daily!$9:$9,"&lt;="&amp;BD$9)+SUMIFS(daily!$170:$170,daily!$9:$9,"&gt;="&amp;BD$8,daily!$9:$9,"&lt;="&amp;BD$9)</f>
        <v>37.421999999999997</v>
      </c>
      <c r="BE81" s="37">
        <f ca="1">SUMIFS(daily!$168:$168,daily!$9:$9,"&gt;="&amp;BE$8,daily!$9:$9,"&lt;="&amp;BE$9)+SUMIFS(daily!$170:$170,daily!$9:$9,"&gt;="&amp;BE$8,daily!$9:$9,"&lt;="&amp;BE$9)</f>
        <v>39.854429999999994</v>
      </c>
      <c r="BF81" s="37">
        <f ca="1">SUMIFS(daily!$168:$168,daily!$9:$9,"&gt;="&amp;BF$8,daily!$9:$9,"&lt;="&amp;BF$9)+SUMIFS(daily!$170:$170,daily!$9:$9,"&gt;="&amp;BF$8,daily!$9:$9,"&lt;="&amp;BF$9)</f>
        <v>41.476049999999987</v>
      </c>
      <c r="BG81" s="37">
        <f ca="1">SUMIFS(daily!$168:$168,daily!$9:$9,"&gt;="&amp;BG$8,daily!$9:$9,"&lt;="&amp;BG$9)+SUMIFS(daily!$170:$170,daily!$9:$9,"&gt;="&amp;BG$8,daily!$9:$9,"&lt;="&amp;BG$9)</f>
        <v>41.476049999999987</v>
      </c>
      <c r="BH81" s="37">
        <f ca="1">SUMIFS(daily!$168:$168,daily!$9:$9,"&gt;="&amp;BH$8,daily!$9:$9,"&lt;="&amp;BH$9)+SUMIFS(daily!$170:$170,daily!$9:$9,"&gt;="&amp;BH$8,daily!$9:$9,"&lt;="&amp;BH$9)</f>
        <v>41.476049999999987</v>
      </c>
      <c r="BI81" s="37">
        <f ca="1">SUMIFS(daily!$168:$168,daily!$9:$9,"&gt;="&amp;BI$8,daily!$9:$9,"&lt;="&amp;BI$9)+SUMIFS(daily!$170:$170,daily!$9:$9,"&gt;="&amp;BI$8,daily!$9:$9,"&lt;="&amp;BI$9)</f>
        <v>41.476049999999987</v>
      </c>
      <c r="BJ81" s="37">
        <f ca="1">SUMIFS(daily!$168:$168,daily!$9:$9,"&gt;="&amp;BJ$8,daily!$9:$9,"&lt;="&amp;BJ$9)+SUMIFS(daily!$170:$170,daily!$9:$9,"&gt;="&amp;BJ$8,daily!$9:$9,"&lt;="&amp;BJ$9)</f>
        <v>38.157965999999995</v>
      </c>
      <c r="BK81" s="37">
        <f ca="1">SUMIFS(daily!$168:$168,daily!$9:$9,"&gt;="&amp;BK$8,daily!$9:$9,"&lt;="&amp;BK$9)+SUMIFS(daily!$170:$170,daily!$9:$9,"&gt;="&amp;BK$8,daily!$9:$9,"&lt;="&amp;BK$9)</f>
        <v>38.157965999999995</v>
      </c>
      <c r="BL81" s="37">
        <f ca="1">SUMIFS(daily!$168:$168,daily!$9:$9,"&gt;="&amp;BL$8,daily!$9:$9,"&lt;="&amp;BL$9)+SUMIFS(daily!$170:$170,daily!$9:$9,"&gt;="&amp;BL$8,daily!$9:$9,"&lt;="&amp;BL$9)</f>
        <v>38.157965999999995</v>
      </c>
      <c r="BM81" s="37">
        <f ca="1">SUMIFS(daily!$168:$168,daily!$9:$9,"&gt;="&amp;BM$8,daily!$9:$9,"&lt;="&amp;BM$9)+SUMIFS(daily!$170:$170,daily!$9:$9,"&gt;="&amp;BM$8,daily!$9:$9,"&lt;="&amp;BM$9)</f>
        <v>38.157965999999995</v>
      </c>
      <c r="BN81" s="37">
        <f ca="1">SUMIFS(daily!$168:$168,daily!$9:$9,"&gt;="&amp;BN$8,daily!$9:$9,"&lt;="&amp;BN$9)+SUMIFS(daily!$170:$170,daily!$9:$9,"&gt;="&amp;BN$8,daily!$9:$9,"&lt;="&amp;BN$9)</f>
        <v>39.302704979999987</v>
      </c>
      <c r="BO81" s="37">
        <f ca="1">SUMIFS(daily!$168:$168,daily!$9:$9,"&gt;="&amp;BO$8,daily!$9:$9,"&lt;="&amp;BO$9)+SUMIFS(daily!$170:$170,daily!$9:$9,"&gt;="&amp;BO$8,daily!$9:$9,"&lt;="&amp;BO$9)</f>
        <v>39.302704979999987</v>
      </c>
      <c r="BP81" s="37">
        <f ca="1">SUMIFS(daily!$168:$168,daily!$9:$9,"&gt;="&amp;BP$8,daily!$9:$9,"&lt;="&amp;BP$9)+SUMIFS(daily!$170:$170,daily!$9:$9,"&gt;="&amp;BP$8,daily!$9:$9,"&lt;="&amp;BP$9)</f>
        <v>39.302704979999987</v>
      </c>
      <c r="BQ81" s="37">
        <f ca="1">SUMIFS(daily!$168:$168,daily!$9:$9,"&gt;="&amp;BQ$8,daily!$9:$9,"&lt;="&amp;BQ$9)+SUMIFS(daily!$170:$170,daily!$9:$9,"&gt;="&amp;BQ$8,daily!$9:$9,"&lt;="&amp;BQ$9)</f>
        <v>39.302704979999987</v>
      </c>
      <c r="BR81" s="37">
        <f ca="1">SUMIFS(daily!$168:$168,daily!$9:$9,"&gt;="&amp;BR$8,daily!$9:$9,"&lt;="&amp;BR$9)+SUMIFS(daily!$170:$170,daily!$9:$9,"&gt;="&amp;BR$8,daily!$9:$9,"&lt;="&amp;BR$9)</f>
        <v>46.601778761999995</v>
      </c>
      <c r="BS81" s="37">
        <f ca="1">SUMIFS(daily!$168:$168,daily!$9:$9,"&gt;="&amp;BS$8,daily!$9:$9,"&lt;="&amp;BS$9)+SUMIFS(daily!$170:$170,daily!$9:$9,"&gt;="&amp;BS$8,daily!$9:$9,"&lt;="&amp;BS$9)</f>
        <v>51.467827949999993</v>
      </c>
      <c r="BT81" s="37">
        <f ca="1">SUMIFS(daily!$168:$168,daily!$9:$9,"&gt;="&amp;BT$8,daily!$9:$9,"&lt;="&amp;BT$9)+SUMIFS(daily!$170:$170,daily!$9:$9,"&gt;="&amp;BT$8,daily!$9:$9,"&lt;="&amp;BT$9)</f>
        <v>51.467827949999993</v>
      </c>
      <c r="BU81" s="37">
        <f ca="1">SUMIFS(daily!$168:$168,daily!$9:$9,"&gt;="&amp;BU$8,daily!$9:$9,"&lt;="&amp;BU$9)+SUMIFS(daily!$170:$170,daily!$9:$9,"&gt;="&amp;BU$8,daily!$9:$9,"&lt;="&amp;BU$9)</f>
        <v>51.467827949999993</v>
      </c>
      <c r="BV81" s="37">
        <f ca="1">SUMIFS(daily!$168:$168,daily!$9:$9,"&gt;="&amp;BV$8,daily!$9:$9,"&lt;="&amp;BV$9)+SUMIFS(daily!$170:$170,daily!$9:$9,"&gt;="&amp;BV$8,daily!$9:$9,"&lt;="&amp;BV$9)</f>
        <v>54.555897626999993</v>
      </c>
      <c r="BW81" s="37">
        <f ca="1">SUMIFS(daily!$168:$168,daily!$9:$9,"&gt;="&amp;BW$8,daily!$9:$9,"&lt;="&amp;BW$9)+SUMIFS(daily!$170:$170,daily!$9:$9,"&gt;="&amp;BW$8,daily!$9:$9,"&lt;="&amp;BW$9)</f>
        <v>66.908176335000007</v>
      </c>
      <c r="BX81" s="37">
        <f ca="1">SUMIFS(daily!$168:$168,daily!$9:$9,"&gt;="&amp;BX$8,daily!$9:$9,"&lt;="&amp;BX$9)+SUMIFS(daily!$170:$170,daily!$9:$9,"&gt;="&amp;BX$8,daily!$9:$9,"&lt;="&amp;BX$9)</f>
        <v>66.908176335000007</v>
      </c>
      <c r="BY81" s="37">
        <f ca="1">SUMIFS(daily!$168:$168,daily!$9:$9,"&gt;="&amp;BY$8,daily!$9:$9,"&lt;="&amp;BY$9)+SUMIFS(daily!$170:$170,daily!$9:$9,"&gt;="&amp;BY$8,daily!$9:$9,"&lt;="&amp;BY$9)</f>
        <v>66.908176335000007</v>
      </c>
      <c r="BZ81" s="37">
        <f ca="1">SUMIFS(daily!$168:$168,daily!$9:$9,"&gt;="&amp;BZ$8,daily!$9:$9,"&lt;="&amp;BZ$9)+SUMIFS(daily!$170:$170,daily!$9:$9,"&gt;="&amp;BZ$8,daily!$9:$9,"&lt;="&amp;BZ$9)</f>
        <v>66.908176335000007</v>
      </c>
      <c r="CA81" s="37">
        <f ca="1">SUMIFS(daily!$168:$168,daily!$9:$9,"&gt;="&amp;CA$8,daily!$9:$9,"&lt;="&amp;CA$9)+SUMIFS(daily!$170:$170,daily!$9:$9,"&gt;="&amp;CA$8,daily!$9:$9,"&lt;="&amp;CA$9)</f>
        <v>0</v>
      </c>
      <c r="CB81" s="31"/>
      <c r="CC81" s="31"/>
    </row>
    <row r="82" spans="1:81" s="38" customFormat="1" ht="10.199999999999999" x14ac:dyDescent="0.2">
      <c r="A82" s="31"/>
      <c r="B82" s="31"/>
      <c r="C82" s="31"/>
      <c r="D82" s="31"/>
      <c r="E82" s="31"/>
      <c r="F82" s="132">
        <v>1</v>
      </c>
      <c r="G82" s="133" t="str">
        <f>KPI!$F$56</f>
        <v>оплата расходов логистики</v>
      </c>
      <c r="H82" s="31"/>
      <c r="I82" s="31"/>
      <c r="J82" s="31" t="str">
        <f>IF($G82="","",INDEX(KPI!$H$11:$H$121,SUMIFS(KPI!$E$11:$E$121,KPI!$F$11:$F$121,$G82)))</f>
        <v>тыс.руб.</v>
      </c>
      <c r="K82" s="31"/>
      <c r="L82" s="31"/>
      <c r="M82" s="31"/>
      <c r="N82" s="31"/>
      <c r="O82" s="31"/>
      <c r="P82" s="31"/>
      <c r="Q82" s="31"/>
      <c r="R82" s="37">
        <f t="shared" ca="1" si="444"/>
        <v>766.66753066511967</v>
      </c>
      <c r="S82" s="31"/>
      <c r="T82" s="31"/>
      <c r="U82" s="37">
        <f ca="1">SUMIFS(daily!$174:$174,daily!$9:$9,"&gt;="&amp;U$8,daily!$9:$9,"&lt;="&amp;U$9)+SUMIFS(daily!$176:$176,daily!$9:$9,"&gt;="&amp;U$8,daily!$9:$9,"&lt;="&amp;U$9)</f>
        <v>24.086943480599999</v>
      </c>
      <c r="V82" s="37">
        <f ca="1">SUMIFS(daily!$174:$174,daily!$9:$9,"&gt;="&amp;V$8,daily!$9:$9,"&lt;="&amp;V$9)+SUMIFS(daily!$176:$176,daily!$9:$9,"&gt;="&amp;V$8,daily!$9:$9,"&lt;="&amp;V$9)</f>
        <v>24.086943480599999</v>
      </c>
      <c r="W82" s="37">
        <f ca="1">SUMIFS(daily!$174:$174,daily!$9:$9,"&gt;="&amp;W$8,daily!$9:$9,"&lt;="&amp;W$9)+SUMIFS(daily!$176:$176,daily!$9:$9,"&gt;="&amp;W$8,daily!$9:$9,"&lt;="&amp;W$9)</f>
        <v>4.8173886961200001</v>
      </c>
      <c r="X82" s="37">
        <f ca="1">SUMIFS(daily!$174:$174,daily!$9:$9,"&gt;="&amp;X$8,daily!$9:$9,"&lt;="&amp;X$9)+SUMIFS(daily!$176:$176,daily!$9:$9,"&gt;="&amp;X$8,daily!$9:$9,"&lt;="&amp;X$9)</f>
        <v>2.4</v>
      </c>
      <c r="Y82" s="37">
        <f ca="1">SUMIFS(daily!$174:$174,daily!$9:$9,"&gt;="&amp;Y$8,daily!$9:$9,"&lt;="&amp;Y$9)+SUMIFS(daily!$176:$176,daily!$9:$9,"&gt;="&amp;Y$8,daily!$9:$9,"&lt;="&amp;Y$9)</f>
        <v>2.4</v>
      </c>
      <c r="Z82" s="37">
        <f ca="1">SUMIFS(daily!$174:$174,daily!$9:$9,"&gt;="&amp;Z$8,daily!$9:$9,"&lt;="&amp;Z$9)+SUMIFS(daily!$176:$176,daily!$9:$9,"&gt;="&amp;Z$8,daily!$9:$9,"&lt;="&amp;Z$9)</f>
        <v>2.4</v>
      </c>
      <c r="AA82" s="37">
        <f ca="1">SUMIFS(daily!$174:$174,daily!$9:$9,"&gt;="&amp;AA$8,daily!$9:$9,"&lt;="&amp;AA$9)+SUMIFS(daily!$176:$176,daily!$9:$9,"&gt;="&amp;AA$8,daily!$9:$9,"&lt;="&amp;AA$9)</f>
        <v>2.4</v>
      </c>
      <c r="AB82" s="37">
        <f ca="1">SUMIFS(daily!$174:$174,daily!$9:$9,"&gt;="&amp;AB$8,daily!$9:$9,"&lt;="&amp;AB$9)+SUMIFS(daily!$176:$176,daily!$9:$9,"&gt;="&amp;AB$8,daily!$9:$9,"&lt;="&amp;AB$9)</f>
        <v>2.4</v>
      </c>
      <c r="AC82" s="37">
        <f ca="1">SUMIFS(daily!$174:$174,daily!$9:$9,"&gt;="&amp;AC$8,daily!$9:$9,"&lt;="&amp;AC$9)+SUMIFS(daily!$176:$176,daily!$9:$9,"&gt;="&amp;AC$8,daily!$9:$9,"&lt;="&amp;AC$9)</f>
        <v>0</v>
      </c>
      <c r="AD82" s="37">
        <f ca="1">SUMIFS(daily!$174:$174,daily!$9:$9,"&gt;="&amp;AD$8,daily!$9:$9,"&lt;="&amp;AD$9)+SUMIFS(daily!$176:$176,daily!$9:$9,"&gt;="&amp;AD$8,daily!$9:$9,"&lt;="&amp;AD$9)</f>
        <v>12</v>
      </c>
      <c r="AE82" s="37">
        <f ca="1">SUMIFS(daily!$174:$174,daily!$9:$9,"&gt;="&amp;AE$8,daily!$9:$9,"&lt;="&amp;AE$9)+SUMIFS(daily!$176:$176,daily!$9:$9,"&gt;="&amp;AE$8,daily!$9:$9,"&lt;="&amp;AE$9)</f>
        <v>12</v>
      </c>
      <c r="AF82" s="37">
        <f ca="1">SUMIFS(daily!$174:$174,daily!$9:$9,"&gt;="&amp;AF$8,daily!$9:$9,"&lt;="&amp;AF$9)+SUMIFS(daily!$176:$176,daily!$9:$9,"&gt;="&amp;AF$8,daily!$9:$9,"&lt;="&amp;AF$9)</f>
        <v>12</v>
      </c>
      <c r="AG82" s="37">
        <f ca="1">SUMIFS(daily!$174:$174,daily!$9:$9,"&gt;="&amp;AG$8,daily!$9:$9,"&lt;="&amp;AG$9)+SUMIFS(daily!$176:$176,daily!$9:$9,"&gt;="&amp;AG$8,daily!$9:$9,"&lt;="&amp;AG$9)</f>
        <v>13.2</v>
      </c>
      <c r="AH82" s="37">
        <f ca="1">SUMIFS(daily!$174:$174,daily!$9:$9,"&gt;="&amp;AH$8,daily!$9:$9,"&lt;="&amp;AH$9)+SUMIFS(daily!$176:$176,daily!$9:$9,"&gt;="&amp;AH$8,daily!$9:$9,"&lt;="&amp;AH$9)</f>
        <v>15</v>
      </c>
      <c r="AI82" s="37">
        <f ca="1">SUMIFS(daily!$174:$174,daily!$9:$9,"&gt;="&amp;AI$8,daily!$9:$9,"&lt;="&amp;AI$9)+SUMIFS(daily!$176:$176,daily!$9:$9,"&gt;="&amp;AI$8,daily!$9:$9,"&lt;="&amp;AI$9)</f>
        <v>15</v>
      </c>
      <c r="AJ82" s="37">
        <f ca="1">SUMIFS(daily!$174:$174,daily!$9:$9,"&gt;="&amp;AJ$8,daily!$9:$9,"&lt;="&amp;AJ$9)+SUMIFS(daily!$176:$176,daily!$9:$9,"&gt;="&amp;AJ$8,daily!$9:$9,"&lt;="&amp;AJ$9)</f>
        <v>15</v>
      </c>
      <c r="AK82" s="37">
        <f ca="1">SUMIFS(daily!$174:$174,daily!$9:$9,"&gt;="&amp;AK$8,daily!$9:$9,"&lt;="&amp;AK$9)+SUMIFS(daily!$176:$176,daily!$9:$9,"&gt;="&amp;AK$8,daily!$9:$9,"&lt;="&amp;AK$9)</f>
        <v>15</v>
      </c>
      <c r="AL82" s="37">
        <f ca="1">SUMIFS(daily!$174:$174,daily!$9:$9,"&gt;="&amp;AL$8,daily!$9:$9,"&lt;="&amp;AL$9)+SUMIFS(daily!$176:$176,daily!$9:$9,"&gt;="&amp;AL$8,daily!$9:$9,"&lt;="&amp;AL$9)</f>
        <v>10</v>
      </c>
      <c r="AM82" s="37">
        <f ca="1">SUMIFS(daily!$174:$174,daily!$9:$9,"&gt;="&amp;AM$8,daily!$9:$9,"&lt;="&amp;AM$9)+SUMIFS(daily!$176:$176,daily!$9:$9,"&gt;="&amp;AM$8,daily!$9:$9,"&lt;="&amp;AM$9)</f>
        <v>10</v>
      </c>
      <c r="AN82" s="37">
        <f ca="1">SUMIFS(daily!$174:$174,daily!$9:$9,"&gt;="&amp;AN$8,daily!$9:$9,"&lt;="&amp;AN$9)+SUMIFS(daily!$176:$176,daily!$9:$9,"&gt;="&amp;AN$8,daily!$9:$9,"&lt;="&amp;AN$9)</f>
        <v>10</v>
      </c>
      <c r="AO82" s="37">
        <f ca="1">SUMIFS(daily!$174:$174,daily!$9:$9,"&gt;="&amp;AO$8,daily!$9:$9,"&lt;="&amp;AO$9)+SUMIFS(daily!$176:$176,daily!$9:$9,"&gt;="&amp;AO$8,daily!$9:$9,"&lt;="&amp;AO$9)</f>
        <v>10</v>
      </c>
      <c r="AP82" s="37">
        <f ca="1">SUMIFS(daily!$174:$174,daily!$9:$9,"&gt;="&amp;AP$8,daily!$9:$9,"&lt;="&amp;AP$9)+SUMIFS(daily!$176:$176,daily!$9:$9,"&gt;="&amp;AP$8,daily!$9:$9,"&lt;="&amp;AP$9)</f>
        <v>9.92</v>
      </c>
      <c r="AQ82" s="37">
        <f ca="1">SUMIFS(daily!$174:$174,daily!$9:$9,"&gt;="&amp;AQ$8,daily!$9:$9,"&lt;="&amp;AQ$9)+SUMIFS(daily!$176:$176,daily!$9:$9,"&gt;="&amp;AQ$8,daily!$9:$9,"&lt;="&amp;AQ$9)</f>
        <v>9.9</v>
      </c>
      <c r="AR82" s="37">
        <f ca="1">SUMIFS(daily!$174:$174,daily!$9:$9,"&gt;="&amp;AR$8,daily!$9:$9,"&lt;="&amp;AR$9)+SUMIFS(daily!$176:$176,daily!$9:$9,"&gt;="&amp;AR$8,daily!$9:$9,"&lt;="&amp;AR$9)</f>
        <v>9.9</v>
      </c>
      <c r="AS82" s="37">
        <f ca="1">SUMIFS(daily!$174:$174,daily!$9:$9,"&gt;="&amp;AS$8,daily!$9:$9,"&lt;="&amp;AS$9)+SUMIFS(daily!$176:$176,daily!$9:$9,"&gt;="&amp;AS$8,daily!$9:$9,"&lt;="&amp;AS$9)</f>
        <v>9.9</v>
      </c>
      <c r="AT82" s="37">
        <f ca="1">SUMIFS(daily!$174:$174,daily!$9:$9,"&gt;="&amp;AT$8,daily!$9:$9,"&lt;="&amp;AT$9)+SUMIFS(daily!$176:$176,daily!$9:$9,"&gt;="&amp;AT$8,daily!$9:$9,"&lt;="&amp;AT$9)</f>
        <v>10.295999999999999</v>
      </c>
      <c r="AU82" s="37">
        <f ca="1">SUMIFS(daily!$174:$174,daily!$9:$9,"&gt;="&amp;AU$8,daily!$9:$9,"&lt;="&amp;AU$9)+SUMIFS(daily!$176:$176,daily!$9:$9,"&gt;="&amp;AU$8,daily!$9:$9,"&lt;="&amp;AU$9)</f>
        <v>11.879999999999999</v>
      </c>
      <c r="AV82" s="37">
        <f ca="1">SUMIFS(daily!$174:$174,daily!$9:$9,"&gt;="&amp;AV$8,daily!$9:$9,"&lt;="&amp;AV$9)+SUMIFS(daily!$176:$176,daily!$9:$9,"&gt;="&amp;AV$8,daily!$9:$9,"&lt;="&amp;AV$9)</f>
        <v>11.879999999999999</v>
      </c>
      <c r="AW82" s="37">
        <f ca="1">SUMIFS(daily!$174:$174,daily!$9:$9,"&gt;="&amp;AW$8,daily!$9:$9,"&lt;="&amp;AW$9)+SUMIFS(daily!$176:$176,daily!$9:$9,"&gt;="&amp;AW$8,daily!$9:$9,"&lt;="&amp;AW$9)</f>
        <v>11.879999999999999</v>
      </c>
      <c r="AX82" s="37">
        <f ca="1">SUMIFS(daily!$174:$174,daily!$9:$9,"&gt;="&amp;AX$8,daily!$9:$9,"&lt;="&amp;AX$9)+SUMIFS(daily!$176:$176,daily!$9:$9,"&gt;="&amp;AX$8,daily!$9:$9,"&lt;="&amp;AX$9)</f>
        <v>11.879999999999999</v>
      </c>
      <c r="AY82" s="37">
        <f ca="1">SUMIFS(daily!$174:$174,daily!$9:$9,"&gt;="&amp;AY$8,daily!$9:$9,"&lt;="&amp;AY$9)+SUMIFS(daily!$176:$176,daily!$9:$9,"&gt;="&amp;AY$8,daily!$9:$9,"&lt;="&amp;AY$9)</f>
        <v>12.474</v>
      </c>
      <c r="AZ82" s="37">
        <f ca="1">SUMIFS(daily!$174:$174,daily!$9:$9,"&gt;="&amp;AZ$8,daily!$9:$9,"&lt;="&amp;AZ$9)+SUMIFS(daily!$176:$176,daily!$9:$9,"&gt;="&amp;AZ$8,daily!$9:$9,"&lt;="&amp;AZ$9)</f>
        <v>12.474</v>
      </c>
      <c r="BA82" s="37">
        <f ca="1">SUMIFS(daily!$174:$174,daily!$9:$9,"&gt;="&amp;BA$8,daily!$9:$9,"&lt;="&amp;BA$9)+SUMIFS(daily!$176:$176,daily!$9:$9,"&gt;="&amp;BA$8,daily!$9:$9,"&lt;="&amp;BA$9)</f>
        <v>12.474</v>
      </c>
      <c r="BB82" s="37">
        <f ca="1">SUMIFS(daily!$174:$174,daily!$9:$9,"&gt;="&amp;BB$8,daily!$9:$9,"&lt;="&amp;BB$9)+SUMIFS(daily!$176:$176,daily!$9:$9,"&gt;="&amp;BB$8,daily!$9:$9,"&lt;="&amp;BB$9)</f>
        <v>12.474</v>
      </c>
      <c r="BC82" s="37">
        <f ca="1">SUMIFS(daily!$174:$174,daily!$9:$9,"&gt;="&amp;BC$8,daily!$9:$9,"&lt;="&amp;BC$9)+SUMIFS(daily!$176:$176,daily!$9:$9,"&gt;="&amp;BC$8,daily!$9:$9,"&lt;="&amp;BC$9)</f>
        <v>13.284809999999998</v>
      </c>
      <c r="BD82" s="37">
        <f ca="1">SUMIFS(daily!$174:$174,daily!$9:$9,"&gt;="&amp;BD$8,daily!$9:$9,"&lt;="&amp;BD$9)+SUMIFS(daily!$176:$176,daily!$9:$9,"&gt;="&amp;BD$8,daily!$9:$9,"&lt;="&amp;BD$9)</f>
        <v>13.825349999999998</v>
      </c>
      <c r="BE82" s="37">
        <f ca="1">SUMIFS(daily!$174:$174,daily!$9:$9,"&gt;="&amp;BE$8,daily!$9:$9,"&lt;="&amp;BE$9)+SUMIFS(daily!$176:$176,daily!$9:$9,"&gt;="&amp;BE$8,daily!$9:$9,"&lt;="&amp;BE$9)</f>
        <v>13.825349999999998</v>
      </c>
      <c r="BF82" s="37">
        <f ca="1">SUMIFS(daily!$174:$174,daily!$9:$9,"&gt;="&amp;BF$8,daily!$9:$9,"&lt;="&amp;BF$9)+SUMIFS(daily!$176:$176,daily!$9:$9,"&gt;="&amp;BF$8,daily!$9:$9,"&lt;="&amp;BF$9)</f>
        <v>13.825349999999998</v>
      </c>
      <c r="BG82" s="37">
        <f ca="1">SUMIFS(daily!$174:$174,daily!$9:$9,"&gt;="&amp;BG$8,daily!$9:$9,"&lt;="&amp;BG$9)+SUMIFS(daily!$176:$176,daily!$9:$9,"&gt;="&amp;BG$8,daily!$9:$9,"&lt;="&amp;BG$9)</f>
        <v>13.825349999999998</v>
      </c>
      <c r="BH82" s="37">
        <f ca="1">SUMIFS(daily!$174:$174,daily!$9:$9,"&gt;="&amp;BH$8,daily!$9:$9,"&lt;="&amp;BH$9)+SUMIFS(daily!$176:$176,daily!$9:$9,"&gt;="&amp;BH$8,daily!$9:$9,"&lt;="&amp;BH$9)</f>
        <v>12.719322</v>
      </c>
      <c r="BI82" s="37">
        <f ca="1">SUMIFS(daily!$174:$174,daily!$9:$9,"&gt;="&amp;BI$8,daily!$9:$9,"&lt;="&amp;BI$9)+SUMIFS(daily!$176:$176,daily!$9:$9,"&gt;="&amp;BI$8,daily!$9:$9,"&lt;="&amp;BI$9)</f>
        <v>12.719322</v>
      </c>
      <c r="BJ82" s="37">
        <f ca="1">SUMIFS(daily!$174:$174,daily!$9:$9,"&gt;="&amp;BJ$8,daily!$9:$9,"&lt;="&amp;BJ$9)+SUMIFS(daily!$176:$176,daily!$9:$9,"&gt;="&amp;BJ$8,daily!$9:$9,"&lt;="&amp;BJ$9)</f>
        <v>12.719322</v>
      </c>
      <c r="BK82" s="37">
        <f ca="1">SUMIFS(daily!$174:$174,daily!$9:$9,"&gt;="&amp;BK$8,daily!$9:$9,"&lt;="&amp;BK$9)+SUMIFS(daily!$176:$176,daily!$9:$9,"&gt;="&amp;BK$8,daily!$9:$9,"&lt;="&amp;BK$9)</f>
        <v>12.719322</v>
      </c>
      <c r="BL82" s="37">
        <f ca="1">SUMIFS(daily!$174:$174,daily!$9:$9,"&gt;="&amp;BL$8,daily!$9:$9,"&lt;="&amp;BL$9)+SUMIFS(daily!$176:$176,daily!$9:$9,"&gt;="&amp;BL$8,daily!$9:$9,"&lt;="&amp;BL$9)</f>
        <v>13.100901659999998</v>
      </c>
      <c r="BM82" s="37">
        <f ca="1">SUMIFS(daily!$174:$174,daily!$9:$9,"&gt;="&amp;BM$8,daily!$9:$9,"&lt;="&amp;BM$9)+SUMIFS(daily!$176:$176,daily!$9:$9,"&gt;="&amp;BM$8,daily!$9:$9,"&lt;="&amp;BM$9)</f>
        <v>13.100901659999998</v>
      </c>
      <c r="BN82" s="37">
        <f ca="1">SUMIFS(daily!$174:$174,daily!$9:$9,"&gt;="&amp;BN$8,daily!$9:$9,"&lt;="&amp;BN$9)+SUMIFS(daily!$176:$176,daily!$9:$9,"&gt;="&amp;BN$8,daily!$9:$9,"&lt;="&amp;BN$9)</f>
        <v>13.100901659999998</v>
      </c>
      <c r="BO82" s="37">
        <f ca="1">SUMIFS(daily!$174:$174,daily!$9:$9,"&gt;="&amp;BO$8,daily!$9:$9,"&lt;="&amp;BO$9)+SUMIFS(daily!$176:$176,daily!$9:$9,"&gt;="&amp;BO$8,daily!$9:$9,"&lt;="&amp;BO$9)</f>
        <v>13.100901659999998</v>
      </c>
      <c r="BP82" s="37">
        <f ca="1">SUMIFS(daily!$174:$174,daily!$9:$9,"&gt;="&amp;BP$8,daily!$9:$9,"&lt;="&amp;BP$9)+SUMIFS(daily!$176:$176,daily!$9:$9,"&gt;="&amp;BP$8,daily!$9:$9,"&lt;="&amp;BP$9)</f>
        <v>15.533926253999999</v>
      </c>
      <c r="BQ82" s="37">
        <f ca="1">SUMIFS(daily!$174:$174,daily!$9:$9,"&gt;="&amp;BQ$8,daily!$9:$9,"&lt;="&amp;BQ$9)+SUMIFS(daily!$176:$176,daily!$9:$9,"&gt;="&amp;BQ$8,daily!$9:$9,"&lt;="&amp;BQ$9)</f>
        <v>17.155942649999997</v>
      </c>
      <c r="BR82" s="37">
        <f ca="1">SUMIFS(daily!$174:$174,daily!$9:$9,"&gt;="&amp;BR$8,daily!$9:$9,"&lt;="&amp;BR$9)+SUMIFS(daily!$176:$176,daily!$9:$9,"&gt;="&amp;BR$8,daily!$9:$9,"&lt;="&amp;BR$9)</f>
        <v>17.155942649999997</v>
      </c>
      <c r="BS82" s="37">
        <f ca="1">SUMIFS(daily!$174:$174,daily!$9:$9,"&gt;="&amp;BS$8,daily!$9:$9,"&lt;="&amp;BS$9)+SUMIFS(daily!$176:$176,daily!$9:$9,"&gt;="&amp;BS$8,daily!$9:$9,"&lt;="&amp;BS$9)</f>
        <v>17.155942649999997</v>
      </c>
      <c r="BT82" s="37">
        <f ca="1">SUMIFS(daily!$174:$174,daily!$9:$9,"&gt;="&amp;BT$8,daily!$9:$9,"&lt;="&amp;BT$9)+SUMIFS(daily!$176:$176,daily!$9:$9,"&gt;="&amp;BT$8,daily!$9:$9,"&lt;="&amp;BT$9)</f>
        <v>18.185299209</v>
      </c>
      <c r="BU82" s="37">
        <f ca="1">SUMIFS(daily!$174:$174,daily!$9:$9,"&gt;="&amp;BU$8,daily!$9:$9,"&lt;="&amp;BU$9)+SUMIFS(daily!$176:$176,daily!$9:$9,"&gt;="&amp;BU$8,daily!$9:$9,"&lt;="&amp;BU$9)</f>
        <v>22.302725445</v>
      </c>
      <c r="BV82" s="37">
        <f ca="1">SUMIFS(daily!$174:$174,daily!$9:$9,"&gt;="&amp;BV$8,daily!$9:$9,"&lt;="&amp;BV$9)+SUMIFS(daily!$176:$176,daily!$9:$9,"&gt;="&amp;BV$8,daily!$9:$9,"&lt;="&amp;BV$9)</f>
        <v>22.302725445</v>
      </c>
      <c r="BW82" s="37">
        <f ca="1">SUMIFS(daily!$174:$174,daily!$9:$9,"&gt;="&amp;BW$8,daily!$9:$9,"&lt;="&amp;BW$9)+SUMIFS(daily!$176:$176,daily!$9:$9,"&gt;="&amp;BW$8,daily!$9:$9,"&lt;="&amp;BW$9)</f>
        <v>22.302725445</v>
      </c>
      <c r="BX82" s="37">
        <f ca="1">SUMIFS(daily!$174:$174,daily!$9:$9,"&gt;="&amp;BX$8,daily!$9:$9,"&lt;="&amp;BX$9)+SUMIFS(daily!$176:$176,daily!$9:$9,"&gt;="&amp;BX$8,daily!$9:$9,"&lt;="&amp;BX$9)</f>
        <v>22.302725445</v>
      </c>
      <c r="BY82" s="37">
        <f ca="1">SUMIFS(daily!$174:$174,daily!$9:$9,"&gt;="&amp;BY$8,daily!$9:$9,"&lt;="&amp;BY$9)+SUMIFS(daily!$176:$176,daily!$9:$9,"&gt;="&amp;BY$8,daily!$9:$9,"&lt;="&amp;BY$9)</f>
        <v>26.763270533999997</v>
      </c>
      <c r="BZ82" s="37">
        <f ca="1">SUMIFS(daily!$174:$174,daily!$9:$9,"&gt;="&amp;BZ$8,daily!$9:$9,"&lt;="&amp;BZ$9)+SUMIFS(daily!$176:$176,daily!$9:$9,"&gt;="&amp;BZ$8,daily!$9:$9,"&lt;="&amp;BZ$9)</f>
        <v>26.763270533999997</v>
      </c>
      <c r="CA82" s="37">
        <f ca="1">SUMIFS(daily!$174:$174,daily!$9:$9,"&gt;="&amp;CA$8,daily!$9:$9,"&lt;="&amp;CA$9)+SUMIFS(daily!$176:$176,daily!$9:$9,"&gt;="&amp;CA$8,daily!$9:$9,"&lt;="&amp;CA$9)</f>
        <v>5.3526541067999993</v>
      </c>
      <c r="CB82" s="31"/>
      <c r="CC82" s="31"/>
    </row>
    <row r="83" spans="1:81" s="38" customFormat="1" ht="10.199999999999999" x14ac:dyDescent="0.2">
      <c r="A83" s="31"/>
      <c r="B83" s="31"/>
      <c r="C83" s="31"/>
      <c r="D83" s="31"/>
      <c r="E83" s="31"/>
      <c r="F83" s="132">
        <v>1</v>
      </c>
      <c r="G83" s="133" t="str">
        <f>KPI!$F$61</f>
        <v>оплата прочих переменных расходов</v>
      </c>
      <c r="H83" s="31"/>
      <c r="I83" s="31"/>
      <c r="J83" s="31" t="str">
        <f>IF($G83="","",INDEX(KPI!$H$11:$H$121,SUMIFS(KPI!$E$11:$E$121,KPI!$F$11:$F$121,$G83)))</f>
        <v>тыс.руб.</v>
      </c>
      <c r="K83" s="31"/>
      <c r="L83" s="31"/>
      <c r="M83" s="31"/>
      <c r="N83" s="31"/>
      <c r="O83" s="31"/>
      <c r="P83" s="31"/>
      <c r="Q83" s="31"/>
      <c r="R83" s="37">
        <f t="shared" ca="1" si="444"/>
        <v>384.40429615391992</v>
      </c>
      <c r="S83" s="31"/>
      <c r="T83" s="31"/>
      <c r="U83" s="37">
        <f ca="1">SUMIFS(daily!$180:$180,daily!$9:$9,"&gt;="&amp;U$8,daily!$9:$9,"&lt;="&amp;U$9)+SUMIFS(daily!$182:$182,daily!$9:$9,"&gt;="&amp;U$8,daily!$9:$9,"&lt;="&amp;U$9)</f>
        <v>12.043471740299999</v>
      </c>
      <c r="V83" s="37">
        <f ca="1">SUMIFS(daily!$180:$180,daily!$9:$9,"&gt;="&amp;V$8,daily!$9:$9,"&lt;="&amp;V$9)+SUMIFS(daily!$182:$182,daily!$9:$9,"&gt;="&amp;V$8,daily!$9:$9,"&lt;="&amp;V$9)</f>
        <v>9.617388696119999</v>
      </c>
      <c r="W83" s="37">
        <f ca="1">SUMIFS(daily!$180:$180,daily!$9:$9,"&gt;="&amp;W$8,daily!$9:$9,"&lt;="&amp;W$9)+SUMIFS(daily!$182:$182,daily!$9:$9,"&gt;="&amp;W$8,daily!$9:$9,"&lt;="&amp;W$9)</f>
        <v>1.2</v>
      </c>
      <c r="X83" s="37">
        <f ca="1">SUMIFS(daily!$180:$180,daily!$9:$9,"&gt;="&amp;X$8,daily!$9:$9,"&lt;="&amp;X$9)+SUMIFS(daily!$182:$182,daily!$9:$9,"&gt;="&amp;X$8,daily!$9:$9,"&lt;="&amp;X$9)</f>
        <v>0</v>
      </c>
      <c r="Y83" s="37">
        <f ca="1">SUMIFS(daily!$180:$180,daily!$9:$9,"&gt;="&amp;Y$8,daily!$9:$9,"&lt;="&amp;Y$9)+SUMIFS(daily!$182:$182,daily!$9:$9,"&gt;="&amp;Y$8,daily!$9:$9,"&lt;="&amp;Y$9)</f>
        <v>0</v>
      </c>
      <c r="Z83" s="37">
        <f ca="1">SUMIFS(daily!$180:$180,daily!$9:$9,"&gt;="&amp;Z$8,daily!$9:$9,"&lt;="&amp;Z$9)+SUMIFS(daily!$182:$182,daily!$9:$9,"&gt;="&amp;Z$8,daily!$9:$9,"&lt;="&amp;Z$9)</f>
        <v>1.2</v>
      </c>
      <c r="AA83" s="37">
        <f ca="1">SUMIFS(daily!$180:$180,daily!$9:$9,"&gt;="&amp;AA$8,daily!$9:$9,"&lt;="&amp;AA$9)+SUMIFS(daily!$182:$182,daily!$9:$9,"&gt;="&amp;AA$8,daily!$9:$9,"&lt;="&amp;AA$9)</f>
        <v>1.2</v>
      </c>
      <c r="AB83" s="37">
        <f ca="1">SUMIFS(daily!$180:$180,daily!$9:$9,"&gt;="&amp;AB$8,daily!$9:$9,"&lt;="&amp;AB$9)+SUMIFS(daily!$182:$182,daily!$9:$9,"&gt;="&amp;AB$8,daily!$9:$9,"&lt;="&amp;AB$9)</f>
        <v>1.2</v>
      </c>
      <c r="AC83" s="37">
        <f ca="1">SUMIFS(daily!$180:$180,daily!$9:$9,"&gt;="&amp;AC$8,daily!$9:$9,"&lt;="&amp;AC$9)+SUMIFS(daily!$182:$182,daily!$9:$9,"&gt;="&amp;AC$8,daily!$9:$9,"&lt;="&amp;AC$9)</f>
        <v>1.2</v>
      </c>
      <c r="AD83" s="37">
        <f ca="1">SUMIFS(daily!$180:$180,daily!$9:$9,"&gt;="&amp;AD$8,daily!$9:$9,"&lt;="&amp;AD$9)+SUMIFS(daily!$182:$182,daily!$9:$9,"&gt;="&amp;AD$8,daily!$9:$9,"&lt;="&amp;AD$9)</f>
        <v>6</v>
      </c>
      <c r="AE83" s="37">
        <f ca="1">SUMIFS(daily!$180:$180,daily!$9:$9,"&gt;="&amp;AE$8,daily!$9:$9,"&lt;="&amp;AE$9)+SUMIFS(daily!$182:$182,daily!$9:$9,"&gt;="&amp;AE$8,daily!$9:$9,"&lt;="&amp;AE$9)</f>
        <v>6</v>
      </c>
      <c r="AF83" s="37">
        <f ca="1">SUMIFS(daily!$180:$180,daily!$9:$9,"&gt;="&amp;AF$8,daily!$9:$9,"&lt;="&amp;AF$9)+SUMIFS(daily!$182:$182,daily!$9:$9,"&gt;="&amp;AF$8,daily!$9:$9,"&lt;="&amp;AF$9)</f>
        <v>6.3</v>
      </c>
      <c r="AG83" s="37">
        <f ca="1">SUMIFS(daily!$180:$180,daily!$9:$9,"&gt;="&amp;AG$8,daily!$9:$9,"&lt;="&amp;AG$9)+SUMIFS(daily!$182:$182,daily!$9:$9,"&gt;="&amp;AG$8,daily!$9:$9,"&lt;="&amp;AG$9)</f>
        <v>7.5</v>
      </c>
      <c r="AH83" s="37">
        <f ca="1">SUMIFS(daily!$180:$180,daily!$9:$9,"&gt;="&amp;AH$8,daily!$9:$9,"&lt;="&amp;AH$9)+SUMIFS(daily!$182:$182,daily!$9:$9,"&gt;="&amp;AH$8,daily!$9:$9,"&lt;="&amp;AH$9)</f>
        <v>7.5</v>
      </c>
      <c r="AI83" s="37">
        <f ca="1">SUMIFS(daily!$180:$180,daily!$9:$9,"&gt;="&amp;AI$8,daily!$9:$9,"&lt;="&amp;AI$9)+SUMIFS(daily!$182:$182,daily!$9:$9,"&gt;="&amp;AI$8,daily!$9:$9,"&lt;="&amp;AI$9)</f>
        <v>7.5</v>
      </c>
      <c r="AJ83" s="37">
        <f ca="1">SUMIFS(daily!$180:$180,daily!$9:$9,"&gt;="&amp;AJ$8,daily!$9:$9,"&lt;="&amp;AJ$9)+SUMIFS(daily!$182:$182,daily!$9:$9,"&gt;="&amp;AJ$8,daily!$9:$9,"&lt;="&amp;AJ$9)</f>
        <v>7.5</v>
      </c>
      <c r="AK83" s="37">
        <f ca="1">SUMIFS(daily!$180:$180,daily!$9:$9,"&gt;="&amp;AK$8,daily!$9:$9,"&lt;="&amp;AK$9)+SUMIFS(daily!$182:$182,daily!$9:$9,"&gt;="&amp;AK$8,daily!$9:$9,"&lt;="&amp;AK$9)</f>
        <v>5.5</v>
      </c>
      <c r="AL83" s="37">
        <f ca="1">SUMIFS(daily!$180:$180,daily!$9:$9,"&gt;="&amp;AL$8,daily!$9:$9,"&lt;="&amp;AL$9)+SUMIFS(daily!$182:$182,daily!$9:$9,"&gt;="&amp;AL$8,daily!$9:$9,"&lt;="&amp;AL$9)</f>
        <v>5</v>
      </c>
      <c r="AM83" s="37">
        <f ca="1">SUMIFS(daily!$180:$180,daily!$9:$9,"&gt;="&amp;AM$8,daily!$9:$9,"&lt;="&amp;AM$9)+SUMIFS(daily!$182:$182,daily!$9:$9,"&gt;="&amp;AM$8,daily!$9:$9,"&lt;="&amp;AM$9)</f>
        <v>5</v>
      </c>
      <c r="AN83" s="37">
        <f ca="1">SUMIFS(daily!$180:$180,daily!$9:$9,"&gt;="&amp;AN$8,daily!$9:$9,"&lt;="&amp;AN$9)+SUMIFS(daily!$182:$182,daily!$9:$9,"&gt;="&amp;AN$8,daily!$9:$9,"&lt;="&amp;AN$9)</f>
        <v>5</v>
      </c>
      <c r="AO83" s="37">
        <f ca="1">SUMIFS(daily!$180:$180,daily!$9:$9,"&gt;="&amp;AO$8,daily!$9:$9,"&lt;="&amp;AO$9)+SUMIFS(daily!$182:$182,daily!$9:$9,"&gt;="&amp;AO$8,daily!$9:$9,"&lt;="&amp;AO$9)</f>
        <v>4.9700000000000006</v>
      </c>
      <c r="AP83" s="37">
        <f ca="1">SUMIFS(daily!$180:$180,daily!$9:$9,"&gt;="&amp;AP$8,daily!$9:$9,"&lt;="&amp;AP$9)+SUMIFS(daily!$182:$182,daily!$9:$9,"&gt;="&amp;AP$8,daily!$9:$9,"&lt;="&amp;AP$9)</f>
        <v>4.95</v>
      </c>
      <c r="AQ83" s="37">
        <f ca="1">SUMIFS(daily!$180:$180,daily!$9:$9,"&gt;="&amp;AQ$8,daily!$9:$9,"&lt;="&amp;AQ$9)+SUMIFS(daily!$182:$182,daily!$9:$9,"&gt;="&amp;AQ$8,daily!$9:$9,"&lt;="&amp;AQ$9)</f>
        <v>4.95</v>
      </c>
      <c r="AR83" s="37">
        <f ca="1">SUMIFS(daily!$180:$180,daily!$9:$9,"&gt;="&amp;AR$8,daily!$9:$9,"&lt;="&amp;AR$9)+SUMIFS(daily!$182:$182,daily!$9:$9,"&gt;="&amp;AR$8,daily!$9:$9,"&lt;="&amp;AR$9)</f>
        <v>4.95</v>
      </c>
      <c r="AS83" s="37">
        <f ca="1">SUMIFS(daily!$180:$180,daily!$9:$9,"&gt;="&amp;AS$8,daily!$9:$9,"&lt;="&amp;AS$9)+SUMIFS(daily!$182:$182,daily!$9:$9,"&gt;="&amp;AS$8,daily!$9:$9,"&lt;="&amp;AS$9)</f>
        <v>4.95</v>
      </c>
      <c r="AT83" s="37">
        <f ca="1">SUMIFS(daily!$180:$180,daily!$9:$9,"&gt;="&amp;AT$8,daily!$9:$9,"&lt;="&amp;AT$9)+SUMIFS(daily!$182:$182,daily!$9:$9,"&gt;="&amp;AT$8,daily!$9:$9,"&lt;="&amp;AT$9)</f>
        <v>5.9399999999999995</v>
      </c>
      <c r="AU83" s="37">
        <f ca="1">SUMIFS(daily!$180:$180,daily!$9:$9,"&gt;="&amp;AU$8,daily!$9:$9,"&lt;="&amp;AU$9)+SUMIFS(daily!$182:$182,daily!$9:$9,"&gt;="&amp;AU$8,daily!$9:$9,"&lt;="&amp;AU$9)</f>
        <v>5.9399999999999995</v>
      </c>
      <c r="AV83" s="37">
        <f ca="1">SUMIFS(daily!$180:$180,daily!$9:$9,"&gt;="&amp;AV$8,daily!$9:$9,"&lt;="&amp;AV$9)+SUMIFS(daily!$182:$182,daily!$9:$9,"&gt;="&amp;AV$8,daily!$9:$9,"&lt;="&amp;AV$9)</f>
        <v>5.9399999999999995</v>
      </c>
      <c r="AW83" s="37">
        <f ca="1">SUMIFS(daily!$180:$180,daily!$9:$9,"&gt;="&amp;AW$8,daily!$9:$9,"&lt;="&amp;AW$9)+SUMIFS(daily!$182:$182,daily!$9:$9,"&gt;="&amp;AW$8,daily!$9:$9,"&lt;="&amp;AW$9)</f>
        <v>5.9399999999999995</v>
      </c>
      <c r="AX83" s="37">
        <f ca="1">SUMIFS(daily!$180:$180,daily!$9:$9,"&gt;="&amp;AX$8,daily!$9:$9,"&lt;="&amp;AX$9)+SUMIFS(daily!$182:$182,daily!$9:$9,"&gt;="&amp;AX$8,daily!$9:$9,"&lt;="&amp;AX$9)</f>
        <v>6.1776</v>
      </c>
      <c r="AY83" s="37">
        <f ca="1">SUMIFS(daily!$180:$180,daily!$9:$9,"&gt;="&amp;AY$8,daily!$9:$9,"&lt;="&amp;AY$9)+SUMIFS(daily!$182:$182,daily!$9:$9,"&gt;="&amp;AY$8,daily!$9:$9,"&lt;="&amp;AY$9)</f>
        <v>6.2370000000000001</v>
      </c>
      <c r="AZ83" s="37">
        <f ca="1">SUMIFS(daily!$180:$180,daily!$9:$9,"&gt;="&amp;AZ$8,daily!$9:$9,"&lt;="&amp;AZ$9)+SUMIFS(daily!$182:$182,daily!$9:$9,"&gt;="&amp;AZ$8,daily!$9:$9,"&lt;="&amp;AZ$9)</f>
        <v>6.2370000000000001</v>
      </c>
      <c r="BA83" s="37">
        <f ca="1">SUMIFS(daily!$180:$180,daily!$9:$9,"&gt;="&amp;BA$8,daily!$9:$9,"&lt;="&amp;BA$9)+SUMIFS(daily!$182:$182,daily!$9:$9,"&gt;="&amp;BA$8,daily!$9:$9,"&lt;="&amp;BA$9)</f>
        <v>6.2370000000000001</v>
      </c>
      <c r="BB83" s="37">
        <f ca="1">SUMIFS(daily!$180:$180,daily!$9:$9,"&gt;="&amp;BB$8,daily!$9:$9,"&lt;="&amp;BB$9)+SUMIFS(daily!$182:$182,daily!$9:$9,"&gt;="&amp;BB$8,daily!$9:$9,"&lt;="&amp;BB$9)</f>
        <v>6.5072700000000001</v>
      </c>
      <c r="BC83" s="37">
        <f ca="1">SUMIFS(daily!$180:$180,daily!$9:$9,"&gt;="&amp;BC$8,daily!$9:$9,"&lt;="&amp;BC$9)+SUMIFS(daily!$182:$182,daily!$9:$9,"&gt;="&amp;BC$8,daily!$9:$9,"&lt;="&amp;BC$9)</f>
        <v>6.9126749999999992</v>
      </c>
      <c r="BD83" s="37">
        <f ca="1">SUMIFS(daily!$180:$180,daily!$9:$9,"&gt;="&amp;BD$8,daily!$9:$9,"&lt;="&amp;BD$9)+SUMIFS(daily!$182:$182,daily!$9:$9,"&gt;="&amp;BD$8,daily!$9:$9,"&lt;="&amp;BD$9)</f>
        <v>6.9126749999999992</v>
      </c>
      <c r="BE83" s="37">
        <f ca="1">SUMIFS(daily!$180:$180,daily!$9:$9,"&gt;="&amp;BE$8,daily!$9:$9,"&lt;="&amp;BE$9)+SUMIFS(daily!$182:$182,daily!$9:$9,"&gt;="&amp;BE$8,daily!$9:$9,"&lt;="&amp;BE$9)</f>
        <v>6.9126749999999992</v>
      </c>
      <c r="BF83" s="37">
        <f ca="1">SUMIFS(daily!$180:$180,daily!$9:$9,"&gt;="&amp;BF$8,daily!$9:$9,"&lt;="&amp;BF$9)+SUMIFS(daily!$182:$182,daily!$9:$9,"&gt;="&amp;BF$8,daily!$9:$9,"&lt;="&amp;BF$9)</f>
        <v>6.9126749999999992</v>
      </c>
      <c r="BG83" s="37">
        <f ca="1">SUMIFS(daily!$180:$180,daily!$9:$9,"&gt;="&amp;BG$8,daily!$9:$9,"&lt;="&amp;BG$9)+SUMIFS(daily!$182:$182,daily!$9:$9,"&gt;="&amp;BG$8,daily!$9:$9,"&lt;="&amp;BG$9)</f>
        <v>6.4702638000000006</v>
      </c>
      <c r="BH83" s="37">
        <f ca="1">SUMIFS(daily!$180:$180,daily!$9:$9,"&gt;="&amp;BH$8,daily!$9:$9,"&lt;="&amp;BH$9)+SUMIFS(daily!$182:$182,daily!$9:$9,"&gt;="&amp;BH$8,daily!$9:$9,"&lt;="&amp;BH$9)</f>
        <v>6.359661</v>
      </c>
      <c r="BI83" s="37">
        <f ca="1">SUMIFS(daily!$180:$180,daily!$9:$9,"&gt;="&amp;BI$8,daily!$9:$9,"&lt;="&amp;BI$9)+SUMIFS(daily!$182:$182,daily!$9:$9,"&gt;="&amp;BI$8,daily!$9:$9,"&lt;="&amp;BI$9)</f>
        <v>6.359661</v>
      </c>
      <c r="BJ83" s="37">
        <f ca="1">SUMIFS(daily!$180:$180,daily!$9:$9,"&gt;="&amp;BJ$8,daily!$9:$9,"&lt;="&amp;BJ$9)+SUMIFS(daily!$182:$182,daily!$9:$9,"&gt;="&amp;BJ$8,daily!$9:$9,"&lt;="&amp;BJ$9)</f>
        <v>6.359661</v>
      </c>
      <c r="BK83" s="37">
        <f ca="1">SUMIFS(daily!$180:$180,daily!$9:$9,"&gt;="&amp;BK$8,daily!$9:$9,"&lt;="&amp;BK$9)+SUMIFS(daily!$182:$182,daily!$9:$9,"&gt;="&amp;BK$8,daily!$9:$9,"&lt;="&amp;BK$9)</f>
        <v>6.5122928639999991</v>
      </c>
      <c r="BL83" s="37">
        <f ca="1">SUMIFS(daily!$180:$180,daily!$9:$9,"&gt;="&amp;BL$8,daily!$9:$9,"&lt;="&amp;BL$9)+SUMIFS(daily!$182:$182,daily!$9:$9,"&gt;="&amp;BL$8,daily!$9:$9,"&lt;="&amp;BL$9)</f>
        <v>6.5504508299999991</v>
      </c>
      <c r="BM83" s="37">
        <f ca="1">SUMIFS(daily!$180:$180,daily!$9:$9,"&gt;="&amp;BM$8,daily!$9:$9,"&lt;="&amp;BM$9)+SUMIFS(daily!$182:$182,daily!$9:$9,"&gt;="&amp;BM$8,daily!$9:$9,"&lt;="&amp;BM$9)</f>
        <v>6.5504508299999991</v>
      </c>
      <c r="BN83" s="37">
        <f ca="1">SUMIFS(daily!$180:$180,daily!$9:$9,"&gt;="&amp;BN$8,daily!$9:$9,"&lt;="&amp;BN$9)+SUMIFS(daily!$182:$182,daily!$9:$9,"&gt;="&amp;BN$8,daily!$9:$9,"&lt;="&amp;BN$9)</f>
        <v>6.5504508299999991</v>
      </c>
      <c r="BO83" s="37">
        <f ca="1">SUMIFS(daily!$180:$180,daily!$9:$9,"&gt;="&amp;BO$8,daily!$9:$9,"&lt;="&amp;BO$9)+SUMIFS(daily!$182:$182,daily!$9:$9,"&gt;="&amp;BO$8,daily!$9:$9,"&lt;="&amp;BO$9)</f>
        <v>7.3614590279999987</v>
      </c>
      <c r="BP83" s="37">
        <f ca="1">SUMIFS(daily!$180:$180,daily!$9:$9,"&gt;="&amp;BP$8,daily!$9:$9,"&lt;="&amp;BP$9)+SUMIFS(daily!$182:$182,daily!$9:$9,"&gt;="&amp;BP$8,daily!$9:$9,"&lt;="&amp;BP$9)</f>
        <v>8.5779713249999983</v>
      </c>
      <c r="BQ83" s="37">
        <f ca="1">SUMIFS(daily!$180:$180,daily!$9:$9,"&gt;="&amp;BQ$8,daily!$9:$9,"&lt;="&amp;BQ$9)+SUMIFS(daily!$182:$182,daily!$9:$9,"&gt;="&amp;BQ$8,daily!$9:$9,"&lt;="&amp;BQ$9)</f>
        <v>8.5779713249999983</v>
      </c>
      <c r="BR83" s="37">
        <f ca="1">SUMIFS(daily!$180:$180,daily!$9:$9,"&gt;="&amp;BR$8,daily!$9:$9,"&lt;="&amp;BR$9)+SUMIFS(daily!$182:$182,daily!$9:$9,"&gt;="&amp;BR$8,daily!$9:$9,"&lt;="&amp;BR$9)</f>
        <v>8.5779713249999983</v>
      </c>
      <c r="BS83" s="37">
        <f ca="1">SUMIFS(daily!$180:$180,daily!$9:$9,"&gt;="&amp;BS$8,daily!$9:$9,"&lt;="&amp;BS$9)+SUMIFS(daily!$182:$182,daily!$9:$9,"&gt;="&amp;BS$8,daily!$9:$9,"&lt;="&amp;BS$9)</f>
        <v>8.5779713249999983</v>
      </c>
      <c r="BT83" s="37">
        <f ca="1">SUMIFS(daily!$180:$180,daily!$9:$9,"&gt;="&amp;BT$8,daily!$9:$9,"&lt;="&amp;BT$9)+SUMIFS(daily!$182:$182,daily!$9:$9,"&gt;="&amp;BT$8,daily!$9:$9,"&lt;="&amp;BT$9)</f>
        <v>11.1513627225</v>
      </c>
      <c r="BU83" s="37">
        <f ca="1">SUMIFS(daily!$180:$180,daily!$9:$9,"&gt;="&amp;BU$8,daily!$9:$9,"&lt;="&amp;BU$9)+SUMIFS(daily!$182:$182,daily!$9:$9,"&gt;="&amp;BU$8,daily!$9:$9,"&lt;="&amp;BU$9)</f>
        <v>11.1513627225</v>
      </c>
      <c r="BV83" s="37">
        <f ca="1">SUMIFS(daily!$180:$180,daily!$9:$9,"&gt;="&amp;BV$8,daily!$9:$9,"&lt;="&amp;BV$9)+SUMIFS(daily!$182:$182,daily!$9:$9,"&gt;="&amp;BV$8,daily!$9:$9,"&lt;="&amp;BV$9)</f>
        <v>11.1513627225</v>
      </c>
      <c r="BW83" s="37">
        <f ca="1">SUMIFS(daily!$180:$180,daily!$9:$9,"&gt;="&amp;BW$8,daily!$9:$9,"&lt;="&amp;BW$9)+SUMIFS(daily!$182:$182,daily!$9:$9,"&gt;="&amp;BW$8,daily!$9:$9,"&lt;="&amp;BW$9)</f>
        <v>11.1513627225</v>
      </c>
      <c r="BX83" s="37">
        <f ca="1">SUMIFS(daily!$180:$180,daily!$9:$9,"&gt;="&amp;BX$8,daily!$9:$9,"&lt;="&amp;BX$9)+SUMIFS(daily!$182:$182,daily!$9:$9,"&gt;="&amp;BX$8,daily!$9:$9,"&lt;="&amp;BX$9)</f>
        <v>12.935580758099999</v>
      </c>
      <c r="BY83" s="37">
        <f ca="1">SUMIFS(daily!$180:$180,daily!$9:$9,"&gt;="&amp;BY$8,daily!$9:$9,"&lt;="&amp;BY$9)+SUMIFS(daily!$182:$182,daily!$9:$9,"&gt;="&amp;BY$8,daily!$9:$9,"&lt;="&amp;BY$9)</f>
        <v>13.381635266999998</v>
      </c>
      <c r="BZ83" s="37">
        <f ca="1">SUMIFS(daily!$180:$180,daily!$9:$9,"&gt;="&amp;BZ$8,daily!$9:$9,"&lt;="&amp;BZ$9)+SUMIFS(daily!$182:$182,daily!$9:$9,"&gt;="&amp;BZ$8,daily!$9:$9,"&lt;="&amp;BZ$9)</f>
        <v>13.381635266999998</v>
      </c>
      <c r="CA83" s="37">
        <f ca="1">SUMIFS(daily!$180:$180,daily!$9:$9,"&gt;="&amp;CA$8,daily!$9:$9,"&lt;="&amp;CA$9)+SUMIFS(daily!$182:$182,daily!$9:$9,"&gt;="&amp;CA$8,daily!$9:$9,"&lt;="&amp;CA$9)</f>
        <v>2.6763270533999997</v>
      </c>
      <c r="CB83" s="31"/>
      <c r="CC83" s="31"/>
    </row>
    <row r="84" spans="1:81" s="38" customFormat="1" ht="10.199999999999999" x14ac:dyDescent="0.2">
      <c r="A84" s="31"/>
      <c r="B84" s="31"/>
      <c r="C84" s="31"/>
      <c r="D84" s="31"/>
      <c r="E84" s="31"/>
      <c r="F84" s="132">
        <v>1</v>
      </c>
      <c r="G84" s="133" t="str">
        <f>KPI!$F$75</f>
        <v>оплата ФОТ</v>
      </c>
      <c r="H84" s="31"/>
      <c r="I84" s="31"/>
      <c r="J84" s="31" t="str">
        <f>IF($G84="","",INDEX(KPI!$H$11:$H$121,SUMIFS(KPI!$E$11:$E$121,KPI!$F$11:$F$121,$G84)))</f>
        <v>тыс.руб.</v>
      </c>
      <c r="K84" s="31"/>
      <c r="L84" s="31"/>
      <c r="M84" s="31"/>
      <c r="N84" s="31"/>
      <c r="O84" s="31"/>
      <c r="P84" s="31"/>
      <c r="Q84" s="31"/>
      <c r="R84" s="37">
        <f t="shared" ca="1" si="444"/>
        <v>11040</v>
      </c>
      <c r="S84" s="31"/>
      <c r="T84" s="31"/>
      <c r="U84" s="37">
        <f ca="1">SUMIFS(daily!$186:$186,daily!$9:$9,"&gt;="&amp;U$8,daily!$9:$9,"&lt;="&amp;U$9)</f>
        <v>0</v>
      </c>
      <c r="V84" s="37">
        <f ca="1">SUMIFS(daily!$186:$186,daily!$9:$9,"&gt;="&amp;V$8,daily!$9:$9,"&lt;="&amp;V$9)</f>
        <v>0</v>
      </c>
      <c r="W84" s="37">
        <f ca="1">SUMIFS(daily!$186:$186,daily!$9:$9,"&gt;="&amp;W$8,daily!$9:$9,"&lt;="&amp;W$9)</f>
        <v>460</v>
      </c>
      <c r="X84" s="37">
        <f ca="1">SUMIFS(daily!$186:$186,daily!$9:$9,"&gt;="&amp;X$8,daily!$9:$9,"&lt;="&amp;X$9)</f>
        <v>0</v>
      </c>
      <c r="Y84" s="37">
        <f ca="1">SUMIFS(daily!$186:$186,daily!$9:$9,"&gt;="&amp;Y$8,daily!$9:$9,"&lt;="&amp;Y$9)</f>
        <v>0</v>
      </c>
      <c r="Z84" s="37">
        <f ca="1">SUMIFS(daily!$186:$186,daily!$9:$9,"&gt;="&amp;Z$8,daily!$9:$9,"&lt;="&amp;Z$9)</f>
        <v>0</v>
      </c>
      <c r="AA84" s="37">
        <f ca="1">SUMIFS(daily!$186:$186,daily!$9:$9,"&gt;="&amp;AA$8,daily!$9:$9,"&lt;="&amp;AA$9)</f>
        <v>0</v>
      </c>
      <c r="AB84" s="37">
        <f ca="1">SUMIFS(daily!$186:$186,daily!$9:$9,"&gt;="&amp;AB$8,daily!$9:$9,"&lt;="&amp;AB$9)</f>
        <v>0</v>
      </c>
      <c r="AC84" s="37">
        <f ca="1">SUMIFS(daily!$186:$186,daily!$9:$9,"&gt;="&amp;AC$8,daily!$9:$9,"&lt;="&amp;AC$9)</f>
        <v>0</v>
      </c>
      <c r="AD84" s="37">
        <f ca="1">SUMIFS(daily!$186:$186,daily!$9:$9,"&gt;="&amp;AD$8,daily!$9:$9,"&lt;="&amp;AD$9)</f>
        <v>460</v>
      </c>
      <c r="AE84" s="37">
        <f ca="1">SUMIFS(daily!$186:$186,daily!$9:$9,"&gt;="&amp;AE$8,daily!$9:$9,"&lt;="&amp;AE$9)</f>
        <v>0</v>
      </c>
      <c r="AF84" s="37">
        <f ca="1">SUMIFS(daily!$186:$186,daily!$9:$9,"&gt;="&amp;AF$8,daily!$9:$9,"&lt;="&amp;AF$9)</f>
        <v>0</v>
      </c>
      <c r="AG84" s="37">
        <f ca="1">SUMIFS(daily!$186:$186,daily!$9:$9,"&gt;="&amp;AG$8,daily!$9:$9,"&lt;="&amp;AG$9)</f>
        <v>460</v>
      </c>
      <c r="AH84" s="37">
        <f ca="1">SUMIFS(daily!$186:$186,daily!$9:$9,"&gt;="&amp;AH$8,daily!$9:$9,"&lt;="&amp;AH$9)</f>
        <v>460</v>
      </c>
      <c r="AI84" s="37">
        <f ca="1">SUMIFS(daily!$186:$186,daily!$9:$9,"&gt;="&amp;AI$8,daily!$9:$9,"&lt;="&amp;AI$9)</f>
        <v>0</v>
      </c>
      <c r="AJ84" s="37">
        <f ca="1">SUMIFS(daily!$186:$186,daily!$9:$9,"&gt;="&amp;AJ$8,daily!$9:$9,"&lt;="&amp;AJ$9)</f>
        <v>0</v>
      </c>
      <c r="AK84" s="37">
        <f ca="1">SUMIFS(daily!$186:$186,daily!$9:$9,"&gt;="&amp;AK$8,daily!$9:$9,"&lt;="&amp;AK$9)</f>
        <v>460</v>
      </c>
      <c r="AL84" s="37">
        <f ca="1">SUMIFS(daily!$186:$186,daily!$9:$9,"&gt;="&amp;AL$8,daily!$9:$9,"&lt;="&amp;AL$9)</f>
        <v>0</v>
      </c>
      <c r="AM84" s="37">
        <f ca="1">SUMIFS(daily!$186:$186,daily!$9:$9,"&gt;="&amp;AM$8,daily!$9:$9,"&lt;="&amp;AM$9)</f>
        <v>460</v>
      </c>
      <c r="AN84" s="37">
        <f ca="1">SUMIFS(daily!$186:$186,daily!$9:$9,"&gt;="&amp;AN$8,daily!$9:$9,"&lt;="&amp;AN$9)</f>
        <v>0</v>
      </c>
      <c r="AO84" s="37">
        <f ca="1">SUMIFS(daily!$186:$186,daily!$9:$9,"&gt;="&amp;AO$8,daily!$9:$9,"&lt;="&amp;AO$9)</f>
        <v>0</v>
      </c>
      <c r="AP84" s="37">
        <f ca="1">SUMIFS(daily!$186:$186,daily!$9:$9,"&gt;="&amp;AP$8,daily!$9:$9,"&lt;="&amp;AP$9)</f>
        <v>460</v>
      </c>
      <c r="AQ84" s="37">
        <f ca="1">SUMIFS(daily!$186:$186,daily!$9:$9,"&gt;="&amp;AQ$8,daily!$9:$9,"&lt;="&amp;AQ$9)</f>
        <v>460</v>
      </c>
      <c r="AR84" s="37">
        <f ca="1">SUMIFS(daily!$186:$186,daily!$9:$9,"&gt;="&amp;AR$8,daily!$9:$9,"&lt;="&amp;AR$9)</f>
        <v>0</v>
      </c>
      <c r="AS84" s="37">
        <f ca="1">SUMIFS(daily!$186:$186,daily!$9:$9,"&gt;="&amp;AS$8,daily!$9:$9,"&lt;="&amp;AS$9)</f>
        <v>0</v>
      </c>
      <c r="AT84" s="37">
        <f ca="1">SUMIFS(daily!$186:$186,daily!$9:$9,"&gt;="&amp;AT$8,daily!$9:$9,"&lt;="&amp;AT$9)</f>
        <v>460</v>
      </c>
      <c r="AU84" s="37">
        <f ca="1">SUMIFS(daily!$186:$186,daily!$9:$9,"&gt;="&amp;AU$8,daily!$9:$9,"&lt;="&amp;AU$9)</f>
        <v>0</v>
      </c>
      <c r="AV84" s="37">
        <f ca="1">SUMIFS(daily!$186:$186,daily!$9:$9,"&gt;="&amp;AV$8,daily!$9:$9,"&lt;="&amp;AV$9)</f>
        <v>460</v>
      </c>
      <c r="AW84" s="37">
        <f ca="1">SUMIFS(daily!$186:$186,daily!$9:$9,"&gt;="&amp;AW$8,daily!$9:$9,"&lt;="&amp;AW$9)</f>
        <v>0</v>
      </c>
      <c r="AX84" s="37">
        <f ca="1">SUMIFS(daily!$186:$186,daily!$9:$9,"&gt;="&amp;AX$8,daily!$9:$9,"&lt;="&amp;AX$9)</f>
        <v>460</v>
      </c>
      <c r="AY84" s="37">
        <f ca="1">SUMIFS(daily!$186:$186,daily!$9:$9,"&gt;="&amp;AY$8,daily!$9:$9,"&lt;="&amp;AY$9)</f>
        <v>0</v>
      </c>
      <c r="AZ84" s="37">
        <f ca="1">SUMIFS(daily!$186:$186,daily!$9:$9,"&gt;="&amp;AZ$8,daily!$9:$9,"&lt;="&amp;AZ$9)</f>
        <v>460</v>
      </c>
      <c r="BA84" s="37">
        <f ca="1">SUMIFS(daily!$186:$186,daily!$9:$9,"&gt;="&amp;BA$8,daily!$9:$9,"&lt;="&amp;BA$9)</f>
        <v>0</v>
      </c>
      <c r="BB84" s="37">
        <f ca="1">SUMIFS(daily!$186:$186,daily!$9:$9,"&gt;="&amp;BB$8,daily!$9:$9,"&lt;="&amp;BB$9)</f>
        <v>0</v>
      </c>
      <c r="BC84" s="37">
        <f ca="1">SUMIFS(daily!$186:$186,daily!$9:$9,"&gt;="&amp;BC$8,daily!$9:$9,"&lt;="&amp;BC$9)</f>
        <v>460</v>
      </c>
      <c r="BD84" s="37">
        <f ca="1">SUMIFS(daily!$186:$186,daily!$9:$9,"&gt;="&amp;BD$8,daily!$9:$9,"&lt;="&amp;BD$9)</f>
        <v>460</v>
      </c>
      <c r="BE84" s="37">
        <f ca="1">SUMIFS(daily!$186:$186,daily!$9:$9,"&gt;="&amp;BE$8,daily!$9:$9,"&lt;="&amp;BE$9)</f>
        <v>0</v>
      </c>
      <c r="BF84" s="37">
        <f ca="1">SUMIFS(daily!$186:$186,daily!$9:$9,"&gt;="&amp;BF$8,daily!$9:$9,"&lt;="&amp;BF$9)</f>
        <v>0</v>
      </c>
      <c r="BG84" s="37">
        <f ca="1">SUMIFS(daily!$186:$186,daily!$9:$9,"&gt;="&amp;BG$8,daily!$9:$9,"&lt;="&amp;BG$9)</f>
        <v>460</v>
      </c>
      <c r="BH84" s="37">
        <f ca="1">SUMIFS(daily!$186:$186,daily!$9:$9,"&gt;="&amp;BH$8,daily!$9:$9,"&lt;="&amp;BH$9)</f>
        <v>0</v>
      </c>
      <c r="BI84" s="37">
        <f ca="1">SUMIFS(daily!$186:$186,daily!$9:$9,"&gt;="&amp;BI$8,daily!$9:$9,"&lt;="&amp;BI$9)</f>
        <v>460</v>
      </c>
      <c r="BJ84" s="37">
        <f ca="1">SUMIFS(daily!$186:$186,daily!$9:$9,"&gt;="&amp;BJ$8,daily!$9:$9,"&lt;="&amp;BJ$9)</f>
        <v>0</v>
      </c>
      <c r="BK84" s="37">
        <f ca="1">SUMIFS(daily!$186:$186,daily!$9:$9,"&gt;="&amp;BK$8,daily!$9:$9,"&lt;="&amp;BK$9)</f>
        <v>460</v>
      </c>
      <c r="BL84" s="37">
        <f ca="1">SUMIFS(daily!$186:$186,daily!$9:$9,"&gt;="&amp;BL$8,daily!$9:$9,"&lt;="&amp;BL$9)</f>
        <v>0</v>
      </c>
      <c r="BM84" s="37">
        <f ca="1">SUMIFS(daily!$186:$186,daily!$9:$9,"&gt;="&amp;BM$8,daily!$9:$9,"&lt;="&amp;BM$9)</f>
        <v>460</v>
      </c>
      <c r="BN84" s="37">
        <f ca="1">SUMIFS(daily!$186:$186,daily!$9:$9,"&gt;="&amp;BN$8,daily!$9:$9,"&lt;="&amp;BN$9)</f>
        <v>0</v>
      </c>
      <c r="BO84" s="37">
        <f ca="1">SUMIFS(daily!$186:$186,daily!$9:$9,"&gt;="&amp;BO$8,daily!$9:$9,"&lt;="&amp;BO$9)</f>
        <v>0</v>
      </c>
      <c r="BP84" s="37">
        <f ca="1">SUMIFS(daily!$186:$186,daily!$9:$9,"&gt;="&amp;BP$8,daily!$9:$9,"&lt;="&amp;BP$9)</f>
        <v>460</v>
      </c>
      <c r="BQ84" s="37">
        <f ca="1">SUMIFS(daily!$186:$186,daily!$9:$9,"&gt;="&amp;BQ$8,daily!$9:$9,"&lt;="&amp;BQ$9)</f>
        <v>460</v>
      </c>
      <c r="BR84" s="37">
        <f ca="1">SUMIFS(daily!$186:$186,daily!$9:$9,"&gt;="&amp;BR$8,daily!$9:$9,"&lt;="&amp;BR$9)</f>
        <v>0</v>
      </c>
      <c r="BS84" s="37">
        <f ca="1">SUMIFS(daily!$186:$186,daily!$9:$9,"&gt;="&amp;BS$8,daily!$9:$9,"&lt;="&amp;BS$9)</f>
        <v>0</v>
      </c>
      <c r="BT84" s="37">
        <f ca="1">SUMIFS(daily!$186:$186,daily!$9:$9,"&gt;="&amp;BT$8,daily!$9:$9,"&lt;="&amp;BT$9)</f>
        <v>460</v>
      </c>
      <c r="BU84" s="37">
        <f ca="1">SUMIFS(daily!$186:$186,daily!$9:$9,"&gt;="&amp;BU$8,daily!$9:$9,"&lt;="&amp;BU$9)</f>
        <v>0</v>
      </c>
      <c r="BV84" s="37">
        <f ca="1">SUMIFS(daily!$186:$186,daily!$9:$9,"&gt;="&amp;BV$8,daily!$9:$9,"&lt;="&amp;BV$9)</f>
        <v>460</v>
      </c>
      <c r="BW84" s="37">
        <f ca="1">SUMIFS(daily!$186:$186,daily!$9:$9,"&gt;="&amp;BW$8,daily!$9:$9,"&lt;="&amp;BW$9)</f>
        <v>0</v>
      </c>
      <c r="BX84" s="37">
        <f ca="1">SUMIFS(daily!$186:$186,daily!$9:$9,"&gt;="&amp;BX$8,daily!$9:$9,"&lt;="&amp;BX$9)</f>
        <v>0</v>
      </c>
      <c r="BY84" s="37">
        <f ca="1">SUMIFS(daily!$186:$186,daily!$9:$9,"&gt;="&amp;BY$8,daily!$9:$9,"&lt;="&amp;BY$9)</f>
        <v>460</v>
      </c>
      <c r="BZ84" s="37">
        <f ca="1">SUMIFS(daily!$186:$186,daily!$9:$9,"&gt;="&amp;BZ$8,daily!$9:$9,"&lt;="&amp;BZ$9)</f>
        <v>460</v>
      </c>
      <c r="CA84" s="37">
        <f ca="1">SUMIFS(daily!$186:$186,daily!$9:$9,"&gt;="&amp;CA$8,daily!$9:$9,"&lt;="&amp;CA$9)</f>
        <v>0</v>
      </c>
      <c r="CB84" s="31"/>
      <c r="CC84" s="31"/>
    </row>
    <row r="85" spans="1:81" s="38" customFormat="1" ht="10.199999999999999" x14ac:dyDescent="0.2">
      <c r="A85" s="31"/>
      <c r="B85" s="31"/>
      <c r="C85" s="31"/>
      <c r="D85" s="31"/>
      <c r="E85" s="31"/>
      <c r="F85" s="132">
        <v>1</v>
      </c>
      <c r="G85" s="133" t="str">
        <f>KPI!$F$78</f>
        <v>оплата взносов в соц. фонды</v>
      </c>
      <c r="H85" s="31"/>
      <c r="I85" s="31"/>
      <c r="J85" s="31" t="str">
        <f>IF($G85="","",INDEX(KPI!$H$11:$H$121,SUMIFS(KPI!$E$11:$E$121,KPI!$F$11:$F$121,$G85)))</f>
        <v>тыс.руб.</v>
      </c>
      <c r="K85" s="31"/>
      <c r="L85" s="31"/>
      <c r="M85" s="31"/>
      <c r="N85" s="31"/>
      <c r="O85" s="31"/>
      <c r="P85" s="31"/>
      <c r="Q85" s="31"/>
      <c r="R85" s="37">
        <f t="shared" ca="1" si="444"/>
        <v>3129.3000000000006</v>
      </c>
      <c r="S85" s="31"/>
      <c r="T85" s="31"/>
      <c r="U85" s="37">
        <f ca="1">SUMIFS(daily!$194:$194,daily!$9:$9,"&gt;="&amp;U$8,daily!$9:$9,"&lt;="&amp;U$9)</f>
        <v>0</v>
      </c>
      <c r="V85" s="37">
        <f ca="1">SUMIFS(daily!$194:$194,daily!$9:$9,"&gt;="&amp;V$8,daily!$9:$9,"&lt;="&amp;V$9)</f>
        <v>0</v>
      </c>
      <c r="W85" s="37">
        <f ca="1">SUMIFS(daily!$194:$194,daily!$9:$9,"&gt;="&amp;W$8,daily!$9:$9,"&lt;="&amp;W$9)</f>
        <v>276</v>
      </c>
      <c r="X85" s="37">
        <f ca="1">SUMIFS(daily!$194:$194,daily!$9:$9,"&gt;="&amp;X$8,daily!$9:$9,"&lt;="&amp;X$9)</f>
        <v>0</v>
      </c>
      <c r="Y85" s="37">
        <f ca="1">SUMIFS(daily!$194:$194,daily!$9:$9,"&gt;="&amp;Y$8,daily!$9:$9,"&lt;="&amp;Y$9)</f>
        <v>0</v>
      </c>
      <c r="Z85" s="37">
        <f ca="1">SUMIFS(daily!$194:$194,daily!$9:$9,"&gt;="&amp;Z$8,daily!$9:$9,"&lt;="&amp;Z$9)</f>
        <v>0</v>
      </c>
      <c r="AA85" s="37">
        <f ca="1">SUMIFS(daily!$194:$194,daily!$9:$9,"&gt;="&amp;AA$8,daily!$9:$9,"&lt;="&amp;AA$9)</f>
        <v>0</v>
      </c>
      <c r="AB85" s="37">
        <f ca="1">SUMIFS(daily!$194:$194,daily!$9:$9,"&gt;="&amp;AB$8,daily!$9:$9,"&lt;="&amp;AB$9)</f>
        <v>0</v>
      </c>
      <c r="AC85" s="37">
        <f ca="1">SUMIFS(daily!$194:$194,daily!$9:$9,"&gt;="&amp;AC$8,daily!$9:$9,"&lt;="&amp;AC$9)</f>
        <v>0</v>
      </c>
      <c r="AD85" s="37">
        <f ca="1">SUMIFS(daily!$194:$194,daily!$9:$9,"&gt;="&amp;AD$8,daily!$9:$9,"&lt;="&amp;AD$9)</f>
        <v>0</v>
      </c>
      <c r="AE85" s="37">
        <f ca="1">SUMIFS(daily!$194:$194,daily!$9:$9,"&gt;="&amp;AE$8,daily!$9:$9,"&lt;="&amp;AE$9)</f>
        <v>0</v>
      </c>
      <c r="AF85" s="37">
        <f ca="1">SUMIFS(daily!$194:$194,daily!$9:$9,"&gt;="&amp;AF$8,daily!$9:$9,"&lt;="&amp;AF$9)</f>
        <v>0</v>
      </c>
      <c r="AG85" s="37">
        <f ca="1">SUMIFS(daily!$194:$194,daily!$9:$9,"&gt;="&amp;AG$8,daily!$9:$9,"&lt;="&amp;AG$9)</f>
        <v>276</v>
      </c>
      <c r="AH85" s="37">
        <f ca="1">SUMIFS(daily!$194:$194,daily!$9:$9,"&gt;="&amp;AH$8,daily!$9:$9,"&lt;="&amp;AH$9)</f>
        <v>0</v>
      </c>
      <c r="AI85" s="37">
        <f ca="1">SUMIFS(daily!$194:$194,daily!$9:$9,"&gt;="&amp;AI$8,daily!$9:$9,"&lt;="&amp;AI$9)</f>
        <v>0</v>
      </c>
      <c r="AJ85" s="37">
        <f ca="1">SUMIFS(daily!$194:$194,daily!$9:$9,"&gt;="&amp;AJ$8,daily!$9:$9,"&lt;="&amp;AJ$9)</f>
        <v>0</v>
      </c>
      <c r="AK85" s="37">
        <f ca="1">SUMIFS(daily!$194:$194,daily!$9:$9,"&gt;="&amp;AK$8,daily!$9:$9,"&lt;="&amp;AK$9)</f>
        <v>276</v>
      </c>
      <c r="AL85" s="37">
        <f ca="1">SUMIFS(daily!$194:$194,daily!$9:$9,"&gt;="&amp;AL$8,daily!$9:$9,"&lt;="&amp;AL$9)</f>
        <v>0</v>
      </c>
      <c r="AM85" s="37">
        <f ca="1">SUMIFS(daily!$194:$194,daily!$9:$9,"&gt;="&amp;AM$8,daily!$9:$9,"&lt;="&amp;AM$9)</f>
        <v>0</v>
      </c>
      <c r="AN85" s="37">
        <f ca="1">SUMIFS(daily!$194:$194,daily!$9:$9,"&gt;="&amp;AN$8,daily!$9:$9,"&lt;="&amp;AN$9)</f>
        <v>0</v>
      </c>
      <c r="AO85" s="37">
        <f ca="1">SUMIFS(daily!$194:$194,daily!$9:$9,"&gt;="&amp;AO$8,daily!$9:$9,"&lt;="&amp;AO$9)</f>
        <v>0</v>
      </c>
      <c r="AP85" s="37">
        <f ca="1">SUMIFS(daily!$194:$194,daily!$9:$9,"&gt;="&amp;AP$8,daily!$9:$9,"&lt;="&amp;AP$9)</f>
        <v>276</v>
      </c>
      <c r="AQ85" s="37">
        <f ca="1">SUMIFS(daily!$194:$194,daily!$9:$9,"&gt;="&amp;AQ$8,daily!$9:$9,"&lt;="&amp;AQ$9)</f>
        <v>0</v>
      </c>
      <c r="AR85" s="37">
        <f ca="1">SUMIFS(daily!$194:$194,daily!$9:$9,"&gt;="&amp;AR$8,daily!$9:$9,"&lt;="&amp;AR$9)</f>
        <v>0</v>
      </c>
      <c r="AS85" s="37">
        <f ca="1">SUMIFS(daily!$194:$194,daily!$9:$9,"&gt;="&amp;AS$8,daily!$9:$9,"&lt;="&amp;AS$9)</f>
        <v>0</v>
      </c>
      <c r="AT85" s="37">
        <f ca="1">SUMIFS(daily!$194:$194,daily!$9:$9,"&gt;="&amp;AT$8,daily!$9:$9,"&lt;="&amp;AT$9)</f>
        <v>276</v>
      </c>
      <c r="AU85" s="37">
        <f ca="1">SUMIFS(daily!$194:$194,daily!$9:$9,"&gt;="&amp;AU$8,daily!$9:$9,"&lt;="&amp;AU$9)</f>
        <v>0</v>
      </c>
      <c r="AV85" s="37">
        <f ca="1">SUMIFS(daily!$194:$194,daily!$9:$9,"&gt;="&amp;AV$8,daily!$9:$9,"&lt;="&amp;AV$9)</f>
        <v>0</v>
      </c>
      <c r="AW85" s="37">
        <f ca="1">SUMIFS(daily!$194:$194,daily!$9:$9,"&gt;="&amp;AW$8,daily!$9:$9,"&lt;="&amp;AW$9)</f>
        <v>0</v>
      </c>
      <c r="AX85" s="37">
        <f ca="1">SUMIFS(daily!$194:$194,daily!$9:$9,"&gt;="&amp;AX$8,daily!$9:$9,"&lt;="&amp;AX$9)</f>
        <v>276</v>
      </c>
      <c r="AY85" s="37">
        <f ca="1">SUMIFS(daily!$194:$194,daily!$9:$9,"&gt;="&amp;AY$8,daily!$9:$9,"&lt;="&amp;AY$9)</f>
        <v>0</v>
      </c>
      <c r="AZ85" s="37">
        <f ca="1">SUMIFS(daily!$194:$194,daily!$9:$9,"&gt;="&amp;AZ$8,daily!$9:$9,"&lt;="&amp;AZ$9)</f>
        <v>0</v>
      </c>
      <c r="BA85" s="37">
        <f ca="1">SUMIFS(daily!$194:$194,daily!$9:$9,"&gt;="&amp;BA$8,daily!$9:$9,"&lt;="&amp;BA$9)</f>
        <v>0</v>
      </c>
      <c r="BB85" s="37">
        <f ca="1">SUMIFS(daily!$194:$194,daily!$9:$9,"&gt;="&amp;BB$8,daily!$9:$9,"&lt;="&amp;BB$9)</f>
        <v>0</v>
      </c>
      <c r="BC85" s="37">
        <f ca="1">SUMIFS(daily!$194:$194,daily!$9:$9,"&gt;="&amp;BC$8,daily!$9:$9,"&lt;="&amp;BC$9)</f>
        <v>259.8</v>
      </c>
      <c r="BD85" s="37">
        <f ca="1">SUMIFS(daily!$194:$194,daily!$9:$9,"&gt;="&amp;BD$8,daily!$9:$9,"&lt;="&amp;BD$9)</f>
        <v>0</v>
      </c>
      <c r="BE85" s="37">
        <f ca="1">SUMIFS(daily!$194:$194,daily!$9:$9,"&gt;="&amp;BE$8,daily!$9:$9,"&lt;="&amp;BE$9)</f>
        <v>0</v>
      </c>
      <c r="BF85" s="37">
        <f ca="1">SUMIFS(daily!$194:$194,daily!$9:$9,"&gt;="&amp;BF$8,daily!$9:$9,"&lt;="&amp;BF$9)</f>
        <v>0</v>
      </c>
      <c r="BG85" s="37">
        <f ca="1">SUMIFS(daily!$194:$194,daily!$9:$9,"&gt;="&amp;BG$8,daily!$9:$9,"&lt;="&amp;BG$9)</f>
        <v>259.8</v>
      </c>
      <c r="BH85" s="37">
        <f ca="1">SUMIFS(daily!$194:$194,daily!$9:$9,"&gt;="&amp;BH$8,daily!$9:$9,"&lt;="&amp;BH$9)</f>
        <v>0</v>
      </c>
      <c r="BI85" s="37">
        <f ca="1">SUMIFS(daily!$194:$194,daily!$9:$9,"&gt;="&amp;BI$8,daily!$9:$9,"&lt;="&amp;BI$9)</f>
        <v>0</v>
      </c>
      <c r="BJ85" s="37">
        <f ca="1">SUMIFS(daily!$194:$194,daily!$9:$9,"&gt;="&amp;BJ$8,daily!$9:$9,"&lt;="&amp;BJ$9)</f>
        <v>0</v>
      </c>
      <c r="BK85" s="37">
        <f ca="1">SUMIFS(daily!$194:$194,daily!$9:$9,"&gt;="&amp;BK$8,daily!$9:$9,"&lt;="&amp;BK$9)</f>
        <v>259.8</v>
      </c>
      <c r="BL85" s="37">
        <f ca="1">SUMIFS(daily!$194:$194,daily!$9:$9,"&gt;="&amp;BL$8,daily!$9:$9,"&lt;="&amp;BL$9)</f>
        <v>0</v>
      </c>
      <c r="BM85" s="37">
        <f ca="1">SUMIFS(daily!$194:$194,daily!$9:$9,"&gt;="&amp;BM$8,daily!$9:$9,"&lt;="&amp;BM$9)</f>
        <v>0</v>
      </c>
      <c r="BN85" s="37">
        <f ca="1">SUMIFS(daily!$194:$194,daily!$9:$9,"&gt;="&amp;BN$8,daily!$9:$9,"&lt;="&amp;BN$9)</f>
        <v>0</v>
      </c>
      <c r="BO85" s="37">
        <f ca="1">SUMIFS(daily!$194:$194,daily!$9:$9,"&gt;="&amp;BO$8,daily!$9:$9,"&lt;="&amp;BO$9)</f>
        <v>0</v>
      </c>
      <c r="BP85" s="37">
        <f ca="1">SUMIFS(daily!$194:$194,daily!$9:$9,"&gt;="&amp;BP$8,daily!$9:$9,"&lt;="&amp;BP$9)</f>
        <v>231.3</v>
      </c>
      <c r="BQ85" s="37">
        <f ca="1">SUMIFS(daily!$194:$194,daily!$9:$9,"&gt;="&amp;BQ$8,daily!$9:$9,"&lt;="&amp;BQ$9)</f>
        <v>0</v>
      </c>
      <c r="BR85" s="37">
        <f ca="1">SUMIFS(daily!$194:$194,daily!$9:$9,"&gt;="&amp;BR$8,daily!$9:$9,"&lt;="&amp;BR$9)</f>
        <v>0</v>
      </c>
      <c r="BS85" s="37">
        <f ca="1">SUMIFS(daily!$194:$194,daily!$9:$9,"&gt;="&amp;BS$8,daily!$9:$9,"&lt;="&amp;BS$9)</f>
        <v>0</v>
      </c>
      <c r="BT85" s="37">
        <f ca="1">SUMIFS(daily!$194:$194,daily!$9:$9,"&gt;="&amp;BT$8,daily!$9:$9,"&lt;="&amp;BT$9)</f>
        <v>231.3</v>
      </c>
      <c r="BU85" s="37">
        <f ca="1">SUMIFS(daily!$194:$194,daily!$9:$9,"&gt;="&amp;BU$8,daily!$9:$9,"&lt;="&amp;BU$9)</f>
        <v>0</v>
      </c>
      <c r="BV85" s="37">
        <f ca="1">SUMIFS(daily!$194:$194,daily!$9:$9,"&gt;="&amp;BV$8,daily!$9:$9,"&lt;="&amp;BV$9)</f>
        <v>0</v>
      </c>
      <c r="BW85" s="37">
        <f ca="1">SUMIFS(daily!$194:$194,daily!$9:$9,"&gt;="&amp;BW$8,daily!$9:$9,"&lt;="&amp;BW$9)</f>
        <v>0</v>
      </c>
      <c r="BX85" s="37">
        <f ca="1">SUMIFS(daily!$194:$194,daily!$9:$9,"&gt;="&amp;BX$8,daily!$9:$9,"&lt;="&amp;BX$9)</f>
        <v>0</v>
      </c>
      <c r="BY85" s="37">
        <f ca="1">SUMIFS(daily!$194:$194,daily!$9:$9,"&gt;="&amp;BY$8,daily!$9:$9,"&lt;="&amp;BY$9)</f>
        <v>231.3</v>
      </c>
      <c r="BZ85" s="37">
        <f ca="1">SUMIFS(daily!$194:$194,daily!$9:$9,"&gt;="&amp;BZ$8,daily!$9:$9,"&lt;="&amp;BZ$9)</f>
        <v>0</v>
      </c>
      <c r="CA85" s="37">
        <f ca="1">SUMIFS(daily!$194:$194,daily!$9:$9,"&gt;="&amp;CA$8,daily!$9:$9,"&lt;="&amp;CA$9)</f>
        <v>0</v>
      </c>
      <c r="CB85" s="31"/>
      <c r="CC85" s="31"/>
    </row>
    <row r="86" spans="1:81" s="38" customFormat="1" ht="10.199999999999999" x14ac:dyDescent="0.2">
      <c r="A86" s="31"/>
      <c r="B86" s="31"/>
      <c r="C86" s="31"/>
      <c r="D86" s="31"/>
      <c r="E86" s="31"/>
      <c r="F86" s="132">
        <v>1</v>
      </c>
      <c r="G86" s="133" t="str">
        <f>KPI!$F$86</f>
        <v>оплата аренды помещений</v>
      </c>
      <c r="H86" s="31"/>
      <c r="I86" s="31"/>
      <c r="J86" s="31" t="str">
        <f>IF($G86="","",INDEX(KPI!$H$11:$H$121,SUMIFS(KPI!$E$11:$E$121,KPI!$F$11:$F$121,$G86)))</f>
        <v>тыс.руб.</v>
      </c>
      <c r="K86" s="31"/>
      <c r="L86" s="31"/>
      <c r="M86" s="31"/>
      <c r="N86" s="31"/>
      <c r="O86" s="31"/>
      <c r="P86" s="31"/>
      <c r="Q86" s="31"/>
      <c r="R86" s="37">
        <f t="shared" ca="1" si="444"/>
        <v>1584</v>
      </c>
      <c r="S86" s="31"/>
      <c r="T86" s="31"/>
      <c r="U86" s="37">
        <f ca="1">SUMIFS(daily!$202:$202,daily!$9:$9,"&gt;="&amp;U$8,daily!$9:$9,"&lt;="&amp;U$9)</f>
        <v>132</v>
      </c>
      <c r="V86" s="37">
        <f ca="1">SUMIFS(daily!$202:$202,daily!$9:$9,"&gt;="&amp;V$8,daily!$9:$9,"&lt;="&amp;V$9)</f>
        <v>0</v>
      </c>
      <c r="W86" s="37">
        <f ca="1">SUMIFS(daily!$202:$202,daily!$9:$9,"&gt;="&amp;W$8,daily!$9:$9,"&lt;="&amp;W$9)</f>
        <v>0</v>
      </c>
      <c r="X86" s="37">
        <f ca="1">SUMIFS(daily!$202:$202,daily!$9:$9,"&gt;="&amp;X$8,daily!$9:$9,"&lt;="&amp;X$9)</f>
        <v>0</v>
      </c>
      <c r="Y86" s="37">
        <f ca="1">SUMIFS(daily!$202:$202,daily!$9:$9,"&gt;="&amp;Y$8,daily!$9:$9,"&lt;="&amp;Y$9)</f>
        <v>0</v>
      </c>
      <c r="Z86" s="37">
        <f ca="1">SUMIFS(daily!$202:$202,daily!$9:$9,"&gt;="&amp;Z$8,daily!$9:$9,"&lt;="&amp;Z$9)</f>
        <v>0</v>
      </c>
      <c r="AA86" s="37">
        <f ca="1">SUMIFS(daily!$202:$202,daily!$9:$9,"&gt;="&amp;AA$8,daily!$9:$9,"&lt;="&amp;AA$9)</f>
        <v>0</v>
      </c>
      <c r="AB86" s="37">
        <f ca="1">SUMIFS(daily!$202:$202,daily!$9:$9,"&gt;="&amp;AB$8,daily!$9:$9,"&lt;="&amp;AB$9)</f>
        <v>0</v>
      </c>
      <c r="AC86" s="37">
        <f ca="1">SUMIFS(daily!$202:$202,daily!$9:$9,"&gt;="&amp;AC$8,daily!$9:$9,"&lt;="&amp;AC$9)</f>
        <v>0</v>
      </c>
      <c r="AD86" s="37">
        <f ca="1">SUMIFS(daily!$202:$202,daily!$9:$9,"&gt;="&amp;AD$8,daily!$9:$9,"&lt;="&amp;AD$9)</f>
        <v>0</v>
      </c>
      <c r="AE86" s="37">
        <f ca="1">SUMIFS(daily!$202:$202,daily!$9:$9,"&gt;="&amp;AE$8,daily!$9:$9,"&lt;="&amp;AE$9)</f>
        <v>0</v>
      </c>
      <c r="AF86" s="37">
        <f ca="1">SUMIFS(daily!$202:$202,daily!$9:$9,"&gt;="&amp;AF$8,daily!$9:$9,"&lt;="&amp;AF$9)</f>
        <v>132</v>
      </c>
      <c r="AG86" s="37">
        <f ca="1">SUMIFS(daily!$202:$202,daily!$9:$9,"&gt;="&amp;AG$8,daily!$9:$9,"&lt;="&amp;AG$9)</f>
        <v>0</v>
      </c>
      <c r="AH86" s="37">
        <f ca="1">SUMIFS(daily!$202:$202,daily!$9:$9,"&gt;="&amp;AH$8,daily!$9:$9,"&lt;="&amp;AH$9)</f>
        <v>0</v>
      </c>
      <c r="AI86" s="37">
        <f ca="1">SUMIFS(daily!$202:$202,daily!$9:$9,"&gt;="&amp;AI$8,daily!$9:$9,"&lt;="&amp;AI$9)</f>
        <v>0</v>
      </c>
      <c r="AJ86" s="37">
        <f ca="1">SUMIFS(daily!$202:$202,daily!$9:$9,"&gt;="&amp;AJ$8,daily!$9:$9,"&lt;="&amp;AJ$9)</f>
        <v>132</v>
      </c>
      <c r="AK86" s="37">
        <f ca="1">SUMIFS(daily!$202:$202,daily!$9:$9,"&gt;="&amp;AK$8,daily!$9:$9,"&lt;="&amp;AK$9)</f>
        <v>0</v>
      </c>
      <c r="AL86" s="37">
        <f ca="1">SUMIFS(daily!$202:$202,daily!$9:$9,"&gt;="&amp;AL$8,daily!$9:$9,"&lt;="&amp;AL$9)</f>
        <v>0</v>
      </c>
      <c r="AM86" s="37">
        <f ca="1">SUMIFS(daily!$202:$202,daily!$9:$9,"&gt;="&amp;AM$8,daily!$9:$9,"&lt;="&amp;AM$9)</f>
        <v>0</v>
      </c>
      <c r="AN86" s="37">
        <f ca="1">SUMIFS(daily!$202:$202,daily!$9:$9,"&gt;="&amp;AN$8,daily!$9:$9,"&lt;="&amp;AN$9)</f>
        <v>132</v>
      </c>
      <c r="AO86" s="37">
        <f ca="1">SUMIFS(daily!$202:$202,daily!$9:$9,"&gt;="&amp;AO$8,daily!$9:$9,"&lt;="&amp;AO$9)</f>
        <v>0</v>
      </c>
      <c r="AP86" s="37">
        <f ca="1">SUMIFS(daily!$202:$202,daily!$9:$9,"&gt;="&amp;AP$8,daily!$9:$9,"&lt;="&amp;AP$9)</f>
        <v>0</v>
      </c>
      <c r="AQ86" s="37">
        <f ca="1">SUMIFS(daily!$202:$202,daily!$9:$9,"&gt;="&amp;AQ$8,daily!$9:$9,"&lt;="&amp;AQ$9)</f>
        <v>0</v>
      </c>
      <c r="AR86" s="37">
        <f ca="1">SUMIFS(daily!$202:$202,daily!$9:$9,"&gt;="&amp;AR$8,daily!$9:$9,"&lt;="&amp;AR$9)</f>
        <v>0</v>
      </c>
      <c r="AS86" s="37">
        <f ca="1">SUMIFS(daily!$202:$202,daily!$9:$9,"&gt;="&amp;AS$8,daily!$9:$9,"&lt;="&amp;AS$9)</f>
        <v>132</v>
      </c>
      <c r="AT86" s="37">
        <f ca="1">SUMIFS(daily!$202:$202,daily!$9:$9,"&gt;="&amp;AT$8,daily!$9:$9,"&lt;="&amp;AT$9)</f>
        <v>0</v>
      </c>
      <c r="AU86" s="37">
        <f ca="1">SUMIFS(daily!$202:$202,daily!$9:$9,"&gt;="&amp;AU$8,daily!$9:$9,"&lt;="&amp;AU$9)</f>
        <v>0</v>
      </c>
      <c r="AV86" s="37">
        <f ca="1">SUMIFS(daily!$202:$202,daily!$9:$9,"&gt;="&amp;AV$8,daily!$9:$9,"&lt;="&amp;AV$9)</f>
        <v>0</v>
      </c>
      <c r="AW86" s="37">
        <f ca="1">SUMIFS(daily!$202:$202,daily!$9:$9,"&gt;="&amp;AW$8,daily!$9:$9,"&lt;="&amp;AW$9)</f>
        <v>132</v>
      </c>
      <c r="AX86" s="37">
        <f ca="1">SUMIFS(daily!$202:$202,daily!$9:$9,"&gt;="&amp;AX$8,daily!$9:$9,"&lt;="&amp;AX$9)</f>
        <v>0</v>
      </c>
      <c r="AY86" s="37">
        <f ca="1">SUMIFS(daily!$202:$202,daily!$9:$9,"&gt;="&amp;AY$8,daily!$9:$9,"&lt;="&amp;AY$9)</f>
        <v>0</v>
      </c>
      <c r="AZ86" s="37">
        <f ca="1">SUMIFS(daily!$202:$202,daily!$9:$9,"&gt;="&amp;AZ$8,daily!$9:$9,"&lt;="&amp;AZ$9)</f>
        <v>0</v>
      </c>
      <c r="BA86" s="37">
        <f ca="1">SUMIFS(daily!$202:$202,daily!$9:$9,"&gt;="&amp;BA$8,daily!$9:$9,"&lt;="&amp;BA$9)</f>
        <v>132</v>
      </c>
      <c r="BB86" s="37">
        <f ca="1">SUMIFS(daily!$202:$202,daily!$9:$9,"&gt;="&amp;BB$8,daily!$9:$9,"&lt;="&amp;BB$9)</f>
        <v>0</v>
      </c>
      <c r="BC86" s="37">
        <f ca="1">SUMIFS(daily!$202:$202,daily!$9:$9,"&gt;="&amp;BC$8,daily!$9:$9,"&lt;="&amp;BC$9)</f>
        <v>0</v>
      </c>
      <c r="BD86" s="37">
        <f ca="1">SUMIFS(daily!$202:$202,daily!$9:$9,"&gt;="&amp;BD$8,daily!$9:$9,"&lt;="&amp;BD$9)</f>
        <v>0</v>
      </c>
      <c r="BE86" s="37">
        <f ca="1">SUMIFS(daily!$202:$202,daily!$9:$9,"&gt;="&amp;BE$8,daily!$9:$9,"&lt;="&amp;BE$9)</f>
        <v>0</v>
      </c>
      <c r="BF86" s="37">
        <f ca="1">SUMIFS(daily!$202:$202,daily!$9:$9,"&gt;="&amp;BF$8,daily!$9:$9,"&lt;="&amp;BF$9)</f>
        <v>132</v>
      </c>
      <c r="BG86" s="37">
        <f ca="1">SUMIFS(daily!$202:$202,daily!$9:$9,"&gt;="&amp;BG$8,daily!$9:$9,"&lt;="&amp;BG$9)</f>
        <v>0</v>
      </c>
      <c r="BH86" s="37">
        <f ca="1">SUMIFS(daily!$202:$202,daily!$9:$9,"&gt;="&amp;BH$8,daily!$9:$9,"&lt;="&amp;BH$9)</f>
        <v>0</v>
      </c>
      <c r="BI86" s="37">
        <f ca="1">SUMIFS(daily!$202:$202,daily!$9:$9,"&gt;="&amp;BI$8,daily!$9:$9,"&lt;="&amp;BI$9)</f>
        <v>0</v>
      </c>
      <c r="BJ86" s="37">
        <f ca="1">SUMIFS(daily!$202:$202,daily!$9:$9,"&gt;="&amp;BJ$8,daily!$9:$9,"&lt;="&amp;BJ$9)</f>
        <v>132</v>
      </c>
      <c r="BK86" s="37">
        <f ca="1">SUMIFS(daily!$202:$202,daily!$9:$9,"&gt;="&amp;BK$8,daily!$9:$9,"&lt;="&amp;BK$9)</f>
        <v>0</v>
      </c>
      <c r="BL86" s="37">
        <f ca="1">SUMIFS(daily!$202:$202,daily!$9:$9,"&gt;="&amp;BL$8,daily!$9:$9,"&lt;="&amp;BL$9)</f>
        <v>0</v>
      </c>
      <c r="BM86" s="37">
        <f ca="1">SUMIFS(daily!$202:$202,daily!$9:$9,"&gt;="&amp;BM$8,daily!$9:$9,"&lt;="&amp;BM$9)</f>
        <v>0</v>
      </c>
      <c r="BN86" s="37">
        <f ca="1">SUMIFS(daily!$202:$202,daily!$9:$9,"&gt;="&amp;BN$8,daily!$9:$9,"&lt;="&amp;BN$9)</f>
        <v>132</v>
      </c>
      <c r="BO86" s="37">
        <f ca="1">SUMIFS(daily!$202:$202,daily!$9:$9,"&gt;="&amp;BO$8,daily!$9:$9,"&lt;="&amp;BO$9)</f>
        <v>0</v>
      </c>
      <c r="BP86" s="37">
        <f ca="1">SUMIFS(daily!$202:$202,daily!$9:$9,"&gt;="&amp;BP$8,daily!$9:$9,"&lt;="&amp;BP$9)</f>
        <v>0</v>
      </c>
      <c r="BQ86" s="37">
        <f ca="1">SUMIFS(daily!$202:$202,daily!$9:$9,"&gt;="&amp;BQ$8,daily!$9:$9,"&lt;="&amp;BQ$9)</f>
        <v>0</v>
      </c>
      <c r="BR86" s="37">
        <f ca="1">SUMIFS(daily!$202:$202,daily!$9:$9,"&gt;="&amp;BR$8,daily!$9:$9,"&lt;="&amp;BR$9)</f>
        <v>0</v>
      </c>
      <c r="BS86" s="37">
        <f ca="1">SUMIFS(daily!$202:$202,daily!$9:$9,"&gt;="&amp;BS$8,daily!$9:$9,"&lt;="&amp;BS$9)</f>
        <v>132</v>
      </c>
      <c r="BT86" s="37">
        <f ca="1">SUMIFS(daily!$202:$202,daily!$9:$9,"&gt;="&amp;BT$8,daily!$9:$9,"&lt;="&amp;BT$9)</f>
        <v>0</v>
      </c>
      <c r="BU86" s="37">
        <f ca="1">SUMIFS(daily!$202:$202,daily!$9:$9,"&gt;="&amp;BU$8,daily!$9:$9,"&lt;="&amp;BU$9)</f>
        <v>0</v>
      </c>
      <c r="BV86" s="37">
        <f ca="1">SUMIFS(daily!$202:$202,daily!$9:$9,"&gt;="&amp;BV$8,daily!$9:$9,"&lt;="&amp;BV$9)</f>
        <v>0</v>
      </c>
      <c r="BW86" s="37">
        <f ca="1">SUMIFS(daily!$202:$202,daily!$9:$9,"&gt;="&amp;BW$8,daily!$9:$9,"&lt;="&amp;BW$9)</f>
        <v>132</v>
      </c>
      <c r="BX86" s="37">
        <f ca="1">SUMIFS(daily!$202:$202,daily!$9:$9,"&gt;="&amp;BX$8,daily!$9:$9,"&lt;="&amp;BX$9)</f>
        <v>0</v>
      </c>
      <c r="BY86" s="37">
        <f ca="1">SUMIFS(daily!$202:$202,daily!$9:$9,"&gt;="&amp;BY$8,daily!$9:$9,"&lt;="&amp;BY$9)</f>
        <v>0</v>
      </c>
      <c r="BZ86" s="37">
        <f ca="1">SUMIFS(daily!$202:$202,daily!$9:$9,"&gt;="&amp;BZ$8,daily!$9:$9,"&lt;="&amp;BZ$9)</f>
        <v>0</v>
      </c>
      <c r="CA86" s="37">
        <f ca="1">SUMIFS(daily!$202:$202,daily!$9:$9,"&gt;="&amp;CA$8,daily!$9:$9,"&lt;="&amp;CA$9)</f>
        <v>0</v>
      </c>
      <c r="CB86" s="31"/>
      <c r="CC86" s="31"/>
    </row>
    <row r="87" spans="1:81" s="38" customFormat="1" ht="10.199999999999999" x14ac:dyDescent="0.2">
      <c r="A87" s="31"/>
      <c r="B87" s="31"/>
      <c r="C87" s="31"/>
      <c r="D87" s="31"/>
      <c r="E87" s="31"/>
      <c r="F87" s="132">
        <v>1</v>
      </c>
      <c r="G87" s="133" t="str">
        <f>KPI!$F$89</f>
        <v>оплата расходов на персонал</v>
      </c>
      <c r="H87" s="31"/>
      <c r="I87" s="31"/>
      <c r="J87" s="31" t="str">
        <f>IF($G87="","",INDEX(KPI!$H$11:$H$121,SUMIFS(KPI!$E$11:$E$121,KPI!$F$11:$F$121,$G87)))</f>
        <v>тыс.руб.</v>
      </c>
      <c r="K87" s="31"/>
      <c r="L87" s="31"/>
      <c r="M87" s="31"/>
      <c r="N87" s="31"/>
      <c r="O87" s="31"/>
      <c r="P87" s="31"/>
      <c r="Q87" s="31"/>
      <c r="R87" s="37">
        <f t="shared" ca="1" si="444"/>
        <v>288.00000000000006</v>
      </c>
      <c r="S87" s="31"/>
      <c r="T87" s="31"/>
      <c r="U87" s="37">
        <f ca="1">SUMIFS(daily!$210:$210,daily!$9:$9,"&gt;="&amp;U$8,daily!$9:$9,"&lt;="&amp;U$9)</f>
        <v>5.4193548387096779</v>
      </c>
      <c r="V87" s="37">
        <f ca="1">SUMIFS(daily!$210:$210,daily!$9:$9,"&gt;="&amp;V$8,daily!$9:$9,"&lt;="&amp;V$9)</f>
        <v>5.4193548387096779</v>
      </c>
      <c r="W87" s="37">
        <f ca="1">SUMIFS(daily!$210:$210,daily!$9:$9,"&gt;="&amp;W$8,daily!$9:$9,"&lt;="&amp;W$9)</f>
        <v>0.77419354838709675</v>
      </c>
      <c r="X87" s="37">
        <f ca="1">SUMIFS(daily!$210:$210,daily!$9:$9,"&gt;="&amp;X$8,daily!$9:$9,"&lt;="&amp;X$9)</f>
        <v>0.77419354838709675</v>
      </c>
      <c r="Y87" s="37">
        <f ca="1">SUMIFS(daily!$210:$210,daily!$9:$9,"&gt;="&amp;Y$8,daily!$9:$9,"&lt;="&amp;Y$9)</f>
        <v>0.77419354838709675</v>
      </c>
      <c r="Z87" s="37">
        <f ca="1">SUMIFS(daily!$210:$210,daily!$9:$9,"&gt;="&amp;Z$8,daily!$9:$9,"&lt;="&amp;Z$9)</f>
        <v>0.77419354838709675</v>
      </c>
      <c r="AA87" s="37">
        <f ca="1">SUMIFS(daily!$210:$210,daily!$9:$9,"&gt;="&amp;AA$8,daily!$9:$9,"&lt;="&amp;AA$9)</f>
        <v>0.77419354838709675</v>
      </c>
      <c r="AB87" s="37">
        <f ca="1">SUMIFS(daily!$210:$210,daily!$9:$9,"&gt;="&amp;AB$8,daily!$9:$9,"&lt;="&amp;AB$9)</f>
        <v>0.77419354838709675</v>
      </c>
      <c r="AC87" s="37">
        <f ca="1">SUMIFS(daily!$210:$210,daily!$9:$9,"&gt;="&amp;AC$8,daily!$9:$9,"&lt;="&amp;AC$9)</f>
        <v>0.77419354838709675</v>
      </c>
      <c r="AD87" s="37">
        <f ca="1">SUMIFS(daily!$210:$210,daily!$9:$9,"&gt;="&amp;AD$8,daily!$9:$9,"&lt;="&amp;AD$9)</f>
        <v>5.4193548387096779</v>
      </c>
      <c r="AE87" s="37">
        <f ca="1">SUMIFS(daily!$210:$210,daily!$9:$9,"&gt;="&amp;AE$8,daily!$9:$9,"&lt;="&amp;AE$9)</f>
        <v>5.4193548387096779</v>
      </c>
      <c r="AF87" s="37">
        <f ca="1">SUMIFS(daily!$210:$210,daily!$9:$9,"&gt;="&amp;AF$8,daily!$9:$9,"&lt;="&amp;AF$9)</f>
        <v>5.4193548387096779</v>
      </c>
      <c r="AG87" s="37">
        <f ca="1">SUMIFS(daily!$210:$210,daily!$9:$9,"&gt;="&amp;AG$8,daily!$9:$9,"&lt;="&amp;AG$9)</f>
        <v>5.4193548387096779</v>
      </c>
      <c r="AH87" s="37">
        <f ca="1">SUMIFS(daily!$210:$210,daily!$9:$9,"&gt;="&amp;AH$8,daily!$9:$9,"&lt;="&amp;AH$9)</f>
        <v>5.4193548387096779</v>
      </c>
      <c r="AI87" s="37">
        <f ca="1">SUMIFS(daily!$210:$210,daily!$9:$9,"&gt;="&amp;AI$8,daily!$9:$9,"&lt;="&amp;AI$9)</f>
        <v>5.4451612903225808</v>
      </c>
      <c r="AJ87" s="37">
        <f ca="1">SUMIFS(daily!$210:$210,daily!$9:$9,"&gt;="&amp;AJ$8,daily!$9:$9,"&lt;="&amp;AJ$9)</f>
        <v>5.6</v>
      </c>
      <c r="AK87" s="37">
        <f ca="1">SUMIFS(daily!$210:$210,daily!$9:$9,"&gt;="&amp;AK$8,daily!$9:$9,"&lt;="&amp;AK$9)</f>
        <v>5.6</v>
      </c>
      <c r="AL87" s="37">
        <f ca="1">SUMIFS(daily!$210:$210,daily!$9:$9,"&gt;="&amp;AL$8,daily!$9:$9,"&lt;="&amp;AL$9)</f>
        <v>5.6</v>
      </c>
      <c r="AM87" s="37">
        <f ca="1">SUMIFS(daily!$210:$210,daily!$9:$9,"&gt;="&amp;AM$8,daily!$9:$9,"&lt;="&amp;AM$9)</f>
        <v>5.6</v>
      </c>
      <c r="AN87" s="37">
        <f ca="1">SUMIFS(daily!$210:$210,daily!$9:$9,"&gt;="&amp;AN$8,daily!$9:$9,"&lt;="&amp;AN$9)</f>
        <v>5.4451612903225817</v>
      </c>
      <c r="AO87" s="37">
        <f ca="1">SUMIFS(daily!$210:$210,daily!$9:$9,"&gt;="&amp;AO$8,daily!$9:$9,"&lt;="&amp;AO$9)</f>
        <v>5.4193548387096779</v>
      </c>
      <c r="AP87" s="37">
        <f ca="1">SUMIFS(daily!$210:$210,daily!$9:$9,"&gt;="&amp;AP$8,daily!$9:$9,"&lt;="&amp;AP$9)</f>
        <v>5.4193548387096779</v>
      </c>
      <c r="AQ87" s="37">
        <f ca="1">SUMIFS(daily!$210:$210,daily!$9:$9,"&gt;="&amp;AQ$8,daily!$9:$9,"&lt;="&amp;AQ$9)</f>
        <v>5.4193548387096779</v>
      </c>
      <c r="AR87" s="37">
        <f ca="1">SUMIFS(daily!$210:$210,daily!$9:$9,"&gt;="&amp;AR$8,daily!$9:$9,"&lt;="&amp;AR$9)</f>
        <v>5.4967741935483865</v>
      </c>
      <c r="AS87" s="37">
        <f ca="1">SUMIFS(daily!$210:$210,daily!$9:$9,"&gt;="&amp;AS$8,daily!$9:$9,"&lt;="&amp;AS$9)</f>
        <v>5.6</v>
      </c>
      <c r="AT87" s="37">
        <f ca="1">SUMIFS(daily!$210:$210,daily!$9:$9,"&gt;="&amp;AT$8,daily!$9:$9,"&lt;="&amp;AT$9)</f>
        <v>5.6</v>
      </c>
      <c r="AU87" s="37">
        <f ca="1">SUMIFS(daily!$210:$210,daily!$9:$9,"&gt;="&amp;AU$8,daily!$9:$9,"&lt;="&amp;AU$9)</f>
        <v>5.6</v>
      </c>
      <c r="AV87" s="37">
        <f ca="1">SUMIFS(daily!$210:$210,daily!$9:$9,"&gt;="&amp;AV$8,daily!$9:$9,"&lt;="&amp;AV$9)</f>
        <v>5.5741935483870968</v>
      </c>
      <c r="AW87" s="37">
        <f ca="1">SUMIFS(daily!$210:$210,daily!$9:$9,"&gt;="&amp;AW$8,daily!$9:$9,"&lt;="&amp;AW$9)</f>
        <v>5.4193548387096779</v>
      </c>
      <c r="AX87" s="37">
        <f ca="1">SUMIFS(daily!$210:$210,daily!$9:$9,"&gt;="&amp;AX$8,daily!$9:$9,"&lt;="&amp;AX$9)</f>
        <v>5.4193548387096779</v>
      </c>
      <c r="AY87" s="37">
        <f ca="1">SUMIFS(daily!$210:$210,daily!$9:$9,"&gt;="&amp;AY$8,daily!$9:$9,"&lt;="&amp;AY$9)</f>
        <v>5.4193548387096779</v>
      </c>
      <c r="AZ87" s="37">
        <f ca="1">SUMIFS(daily!$210:$210,daily!$9:$9,"&gt;="&amp;AZ$8,daily!$9:$9,"&lt;="&amp;AZ$9)</f>
        <v>5.4193548387096779</v>
      </c>
      <c r="BA87" s="37">
        <f ca="1">SUMIFS(daily!$210:$210,daily!$9:$9,"&gt;="&amp;BA$8,daily!$9:$9,"&lt;="&amp;BA$9)</f>
        <v>5.4193548387096779</v>
      </c>
      <c r="BB87" s="37">
        <f ca="1">SUMIFS(daily!$210:$210,daily!$9:$9,"&gt;="&amp;BB$8,daily!$9:$9,"&lt;="&amp;BB$9)</f>
        <v>5.4193548387096779</v>
      </c>
      <c r="BC87" s="37">
        <f ca="1">SUMIFS(daily!$210:$210,daily!$9:$9,"&gt;="&amp;BC$8,daily!$9:$9,"&lt;="&amp;BC$9)</f>
        <v>5.4193548387096779</v>
      </c>
      <c r="BD87" s="37">
        <f ca="1">SUMIFS(daily!$210:$210,daily!$9:$9,"&gt;="&amp;BD$8,daily!$9:$9,"&lt;="&amp;BD$9)</f>
        <v>5.4193548387096779</v>
      </c>
      <c r="BE87" s="37">
        <f ca="1">SUMIFS(daily!$210:$210,daily!$9:$9,"&gt;="&amp;BE$8,daily!$9:$9,"&lt;="&amp;BE$9)</f>
        <v>5.5261401557285872</v>
      </c>
      <c r="BF87" s="37">
        <f ca="1">SUMIFS(daily!$210:$210,daily!$9:$9,"&gt;="&amp;BF$8,daily!$9:$9,"&lt;="&amp;BF$9)</f>
        <v>5.7931034482758621</v>
      </c>
      <c r="BG87" s="37">
        <f ca="1">SUMIFS(daily!$210:$210,daily!$9:$9,"&gt;="&amp;BG$8,daily!$9:$9,"&lt;="&amp;BG$9)</f>
        <v>5.7931034482758621</v>
      </c>
      <c r="BH87" s="37">
        <f ca="1">SUMIFS(daily!$210:$210,daily!$9:$9,"&gt;="&amp;BH$8,daily!$9:$9,"&lt;="&amp;BH$9)</f>
        <v>5.7931034482758621</v>
      </c>
      <c r="BI87" s="37">
        <f ca="1">SUMIFS(daily!$210:$210,daily!$9:$9,"&gt;="&amp;BI$8,daily!$9:$9,"&lt;="&amp;BI$9)</f>
        <v>5.7397107897664075</v>
      </c>
      <c r="BJ87" s="37">
        <f ca="1">SUMIFS(daily!$210:$210,daily!$9:$9,"&gt;="&amp;BJ$8,daily!$9:$9,"&lt;="&amp;BJ$9)</f>
        <v>5.4193548387096779</v>
      </c>
      <c r="BK87" s="37">
        <f ca="1">SUMIFS(daily!$210:$210,daily!$9:$9,"&gt;="&amp;BK$8,daily!$9:$9,"&lt;="&amp;BK$9)</f>
        <v>5.4193548387096779</v>
      </c>
      <c r="BL87" s="37">
        <f ca="1">SUMIFS(daily!$210:$210,daily!$9:$9,"&gt;="&amp;BL$8,daily!$9:$9,"&lt;="&amp;BL$9)</f>
        <v>5.4193548387096779</v>
      </c>
      <c r="BM87" s="37">
        <f ca="1">SUMIFS(daily!$210:$210,daily!$9:$9,"&gt;="&amp;BM$8,daily!$9:$9,"&lt;="&amp;BM$9)</f>
        <v>5.4193548387096779</v>
      </c>
      <c r="BN87" s="37">
        <f ca="1">SUMIFS(daily!$210:$210,daily!$9:$9,"&gt;="&amp;BN$8,daily!$9:$9,"&lt;="&amp;BN$9)</f>
        <v>5.5483870967741931</v>
      </c>
      <c r="BO87" s="37">
        <f ca="1">SUMIFS(daily!$210:$210,daily!$9:$9,"&gt;="&amp;BO$8,daily!$9:$9,"&lt;="&amp;BO$9)</f>
        <v>5.6</v>
      </c>
      <c r="BP87" s="37">
        <f ca="1">SUMIFS(daily!$210:$210,daily!$9:$9,"&gt;="&amp;BP$8,daily!$9:$9,"&lt;="&amp;BP$9)</f>
        <v>5.6</v>
      </c>
      <c r="BQ87" s="37">
        <f ca="1">SUMIFS(daily!$210:$210,daily!$9:$9,"&gt;="&amp;BQ$8,daily!$9:$9,"&lt;="&amp;BQ$9)</f>
        <v>5.6</v>
      </c>
      <c r="BR87" s="37">
        <f ca="1">SUMIFS(daily!$210:$210,daily!$9:$9,"&gt;="&amp;BR$8,daily!$9:$9,"&lt;="&amp;BR$9)</f>
        <v>5.5225806451612911</v>
      </c>
      <c r="BS87" s="37">
        <f ca="1">SUMIFS(daily!$210:$210,daily!$9:$9,"&gt;="&amp;BS$8,daily!$9:$9,"&lt;="&amp;BS$9)</f>
        <v>5.4193548387096779</v>
      </c>
      <c r="BT87" s="37">
        <f ca="1">SUMIFS(daily!$210:$210,daily!$9:$9,"&gt;="&amp;BT$8,daily!$9:$9,"&lt;="&amp;BT$9)</f>
        <v>5.4193548387096779</v>
      </c>
      <c r="BU87" s="37">
        <f ca="1">SUMIFS(daily!$210:$210,daily!$9:$9,"&gt;="&amp;BU$8,daily!$9:$9,"&lt;="&amp;BU$9)</f>
        <v>5.4193548387096779</v>
      </c>
      <c r="BV87" s="37">
        <f ca="1">SUMIFS(daily!$210:$210,daily!$9:$9,"&gt;="&amp;BV$8,daily!$9:$9,"&lt;="&amp;BV$9)</f>
        <v>5.4193548387096779</v>
      </c>
      <c r="BW87" s="37">
        <f ca="1">SUMIFS(daily!$210:$210,daily!$9:$9,"&gt;="&amp;BW$8,daily!$9:$9,"&lt;="&amp;BW$9)</f>
        <v>5.6</v>
      </c>
      <c r="BX87" s="37">
        <f ca="1">SUMIFS(daily!$210:$210,daily!$9:$9,"&gt;="&amp;BX$8,daily!$9:$9,"&lt;="&amp;BX$9)</f>
        <v>5.6</v>
      </c>
      <c r="BY87" s="37">
        <f ca="1">SUMIFS(daily!$210:$210,daily!$9:$9,"&gt;="&amp;BY$8,daily!$9:$9,"&lt;="&amp;BY$9)</f>
        <v>5.6</v>
      </c>
      <c r="BZ87" s="37">
        <f ca="1">SUMIFS(daily!$210:$210,daily!$9:$9,"&gt;="&amp;BZ$8,daily!$9:$9,"&lt;="&amp;BZ$9)</f>
        <v>5.6</v>
      </c>
      <c r="CA87" s="37">
        <f ca="1">SUMIFS(daily!$210:$210,daily!$9:$9,"&gt;="&amp;CA$8,daily!$9:$9,"&lt;="&amp;CA$9)</f>
        <v>1.6</v>
      </c>
      <c r="CB87" s="31"/>
      <c r="CC87" s="31"/>
    </row>
    <row r="88" spans="1:81" s="38" customFormat="1" ht="10.199999999999999" x14ac:dyDescent="0.2">
      <c r="A88" s="31"/>
      <c r="B88" s="31"/>
      <c r="C88" s="31"/>
      <c r="D88" s="31"/>
      <c r="E88" s="31"/>
      <c r="F88" s="132">
        <v>1</v>
      </c>
      <c r="G88" s="133" t="str">
        <f>KPI!$F$91</f>
        <v>оплата прочих постоянных расходов</v>
      </c>
      <c r="H88" s="31"/>
      <c r="I88" s="31"/>
      <c r="J88" s="31" t="str">
        <f>IF($G88="","",INDEX(KPI!$H$11:$H$121,SUMIFS(KPI!$E$11:$E$121,KPI!$F$11:$F$121,$G88)))</f>
        <v>тыс.руб.</v>
      </c>
      <c r="K88" s="31"/>
      <c r="L88" s="31"/>
      <c r="M88" s="31"/>
      <c r="N88" s="31"/>
      <c r="O88" s="31"/>
      <c r="P88" s="31"/>
      <c r="Q88" s="31"/>
      <c r="R88" s="37">
        <f t="shared" ca="1" si="444"/>
        <v>600</v>
      </c>
      <c r="S88" s="31"/>
      <c r="T88" s="31"/>
      <c r="U88" s="37">
        <f ca="1">SUMIFS(daily!$218:$218,daily!$9:$9,"&gt;="&amp;U$8,daily!$9:$9,"&lt;="&amp;U$9)</f>
        <v>11.290322580645162</v>
      </c>
      <c r="V88" s="37">
        <f ca="1">SUMIFS(daily!$218:$218,daily!$9:$9,"&gt;="&amp;V$8,daily!$9:$9,"&lt;="&amp;V$9)</f>
        <v>11.290322580645162</v>
      </c>
      <c r="W88" s="37">
        <f ca="1">SUMIFS(daily!$218:$218,daily!$9:$9,"&gt;="&amp;W$8,daily!$9:$9,"&lt;="&amp;W$9)</f>
        <v>1.6129032258064515</v>
      </c>
      <c r="X88" s="37">
        <f ca="1">SUMIFS(daily!$218:$218,daily!$9:$9,"&gt;="&amp;X$8,daily!$9:$9,"&lt;="&amp;X$9)</f>
        <v>1.6129032258064515</v>
      </c>
      <c r="Y88" s="37">
        <f ca="1">SUMIFS(daily!$218:$218,daily!$9:$9,"&gt;="&amp;Y$8,daily!$9:$9,"&lt;="&amp;Y$9)</f>
        <v>1.6129032258064515</v>
      </c>
      <c r="Z88" s="37">
        <f ca="1">SUMIFS(daily!$218:$218,daily!$9:$9,"&gt;="&amp;Z$8,daily!$9:$9,"&lt;="&amp;Z$9)</f>
        <v>1.6129032258064515</v>
      </c>
      <c r="AA88" s="37">
        <f ca="1">SUMIFS(daily!$218:$218,daily!$9:$9,"&gt;="&amp;AA$8,daily!$9:$9,"&lt;="&amp;AA$9)</f>
        <v>1.6129032258064515</v>
      </c>
      <c r="AB88" s="37">
        <f ca="1">SUMIFS(daily!$218:$218,daily!$9:$9,"&gt;="&amp;AB$8,daily!$9:$9,"&lt;="&amp;AB$9)</f>
        <v>1.6129032258064515</v>
      </c>
      <c r="AC88" s="37">
        <f ca="1">SUMIFS(daily!$218:$218,daily!$9:$9,"&gt;="&amp;AC$8,daily!$9:$9,"&lt;="&amp;AC$9)</f>
        <v>1.6129032258064515</v>
      </c>
      <c r="AD88" s="37">
        <f ca="1">SUMIFS(daily!$218:$218,daily!$9:$9,"&gt;="&amp;AD$8,daily!$9:$9,"&lt;="&amp;AD$9)</f>
        <v>11.290322580645162</v>
      </c>
      <c r="AE88" s="37">
        <f ca="1">SUMIFS(daily!$218:$218,daily!$9:$9,"&gt;="&amp;AE$8,daily!$9:$9,"&lt;="&amp;AE$9)</f>
        <v>11.290322580645162</v>
      </c>
      <c r="AF88" s="37">
        <f ca="1">SUMIFS(daily!$218:$218,daily!$9:$9,"&gt;="&amp;AF$8,daily!$9:$9,"&lt;="&amp;AF$9)</f>
        <v>11.290322580645162</v>
      </c>
      <c r="AG88" s="37">
        <f ca="1">SUMIFS(daily!$218:$218,daily!$9:$9,"&gt;="&amp;AG$8,daily!$9:$9,"&lt;="&amp;AG$9)</f>
        <v>11.290322580645162</v>
      </c>
      <c r="AH88" s="37">
        <f ca="1">SUMIFS(daily!$218:$218,daily!$9:$9,"&gt;="&amp;AH$8,daily!$9:$9,"&lt;="&amp;AH$9)</f>
        <v>11.290322580645162</v>
      </c>
      <c r="AI88" s="37">
        <f ca="1">SUMIFS(daily!$218:$218,daily!$9:$9,"&gt;="&amp;AI$8,daily!$9:$9,"&lt;="&amp;AI$9)</f>
        <v>11.344086021505376</v>
      </c>
      <c r="AJ88" s="37">
        <f ca="1">SUMIFS(daily!$218:$218,daily!$9:$9,"&gt;="&amp;AJ$8,daily!$9:$9,"&lt;="&amp;AJ$9)</f>
        <v>11.666666666666666</v>
      </c>
      <c r="AK88" s="37">
        <f ca="1">SUMIFS(daily!$218:$218,daily!$9:$9,"&gt;="&amp;AK$8,daily!$9:$9,"&lt;="&amp;AK$9)</f>
        <v>11.666666666666666</v>
      </c>
      <c r="AL88" s="37">
        <f ca="1">SUMIFS(daily!$218:$218,daily!$9:$9,"&gt;="&amp;AL$8,daily!$9:$9,"&lt;="&amp;AL$9)</f>
        <v>11.666666666666666</v>
      </c>
      <c r="AM88" s="37">
        <f ca="1">SUMIFS(daily!$218:$218,daily!$9:$9,"&gt;="&amp;AM$8,daily!$9:$9,"&lt;="&amp;AM$9)</f>
        <v>11.666666666666666</v>
      </c>
      <c r="AN88" s="37">
        <f ca="1">SUMIFS(daily!$218:$218,daily!$9:$9,"&gt;="&amp;AN$8,daily!$9:$9,"&lt;="&amp;AN$9)</f>
        <v>11.344086021505378</v>
      </c>
      <c r="AO88" s="37">
        <f ca="1">SUMIFS(daily!$218:$218,daily!$9:$9,"&gt;="&amp;AO$8,daily!$9:$9,"&lt;="&amp;AO$9)</f>
        <v>11.290322580645162</v>
      </c>
      <c r="AP88" s="37">
        <f ca="1">SUMIFS(daily!$218:$218,daily!$9:$9,"&gt;="&amp;AP$8,daily!$9:$9,"&lt;="&amp;AP$9)</f>
        <v>11.290322580645162</v>
      </c>
      <c r="AQ88" s="37">
        <f ca="1">SUMIFS(daily!$218:$218,daily!$9:$9,"&gt;="&amp;AQ$8,daily!$9:$9,"&lt;="&amp;AQ$9)</f>
        <v>11.290322580645162</v>
      </c>
      <c r="AR88" s="37">
        <f ca="1">SUMIFS(daily!$218:$218,daily!$9:$9,"&gt;="&amp;AR$8,daily!$9:$9,"&lt;="&amp;AR$9)</f>
        <v>11.451612903225804</v>
      </c>
      <c r="AS88" s="37">
        <f ca="1">SUMIFS(daily!$218:$218,daily!$9:$9,"&gt;="&amp;AS$8,daily!$9:$9,"&lt;="&amp;AS$9)</f>
        <v>11.666666666666666</v>
      </c>
      <c r="AT88" s="37">
        <f ca="1">SUMIFS(daily!$218:$218,daily!$9:$9,"&gt;="&amp;AT$8,daily!$9:$9,"&lt;="&amp;AT$9)</f>
        <v>11.666666666666666</v>
      </c>
      <c r="AU88" s="37">
        <f ca="1">SUMIFS(daily!$218:$218,daily!$9:$9,"&gt;="&amp;AU$8,daily!$9:$9,"&lt;="&amp;AU$9)</f>
        <v>11.666666666666666</v>
      </c>
      <c r="AV88" s="37">
        <f ca="1">SUMIFS(daily!$218:$218,daily!$9:$9,"&gt;="&amp;AV$8,daily!$9:$9,"&lt;="&amp;AV$9)</f>
        <v>11.612903225806452</v>
      </c>
      <c r="AW88" s="37">
        <f ca="1">SUMIFS(daily!$218:$218,daily!$9:$9,"&gt;="&amp;AW$8,daily!$9:$9,"&lt;="&amp;AW$9)</f>
        <v>11.290322580645162</v>
      </c>
      <c r="AX88" s="37">
        <f ca="1">SUMIFS(daily!$218:$218,daily!$9:$9,"&gt;="&amp;AX$8,daily!$9:$9,"&lt;="&amp;AX$9)</f>
        <v>11.290322580645162</v>
      </c>
      <c r="AY88" s="37">
        <f ca="1">SUMIFS(daily!$218:$218,daily!$9:$9,"&gt;="&amp;AY$8,daily!$9:$9,"&lt;="&amp;AY$9)</f>
        <v>11.290322580645162</v>
      </c>
      <c r="AZ88" s="37">
        <f ca="1">SUMIFS(daily!$218:$218,daily!$9:$9,"&gt;="&amp;AZ$8,daily!$9:$9,"&lt;="&amp;AZ$9)</f>
        <v>11.290322580645162</v>
      </c>
      <c r="BA88" s="37">
        <f ca="1">SUMIFS(daily!$218:$218,daily!$9:$9,"&gt;="&amp;BA$8,daily!$9:$9,"&lt;="&amp;BA$9)</f>
        <v>11.290322580645162</v>
      </c>
      <c r="BB88" s="37">
        <f ca="1">SUMIFS(daily!$218:$218,daily!$9:$9,"&gt;="&amp;BB$8,daily!$9:$9,"&lt;="&amp;BB$9)</f>
        <v>11.290322580645162</v>
      </c>
      <c r="BC88" s="37">
        <f ca="1">SUMIFS(daily!$218:$218,daily!$9:$9,"&gt;="&amp;BC$8,daily!$9:$9,"&lt;="&amp;BC$9)</f>
        <v>11.290322580645162</v>
      </c>
      <c r="BD88" s="37">
        <f ca="1">SUMIFS(daily!$218:$218,daily!$9:$9,"&gt;="&amp;BD$8,daily!$9:$9,"&lt;="&amp;BD$9)</f>
        <v>11.290322580645162</v>
      </c>
      <c r="BE88" s="37">
        <f ca="1">SUMIFS(daily!$218:$218,daily!$9:$9,"&gt;="&amp;BE$8,daily!$9:$9,"&lt;="&amp;BE$9)</f>
        <v>11.512791991101222</v>
      </c>
      <c r="BF88" s="37">
        <f ca="1">SUMIFS(daily!$218:$218,daily!$9:$9,"&gt;="&amp;BF$8,daily!$9:$9,"&lt;="&amp;BF$9)</f>
        <v>12.068965517241377</v>
      </c>
      <c r="BG88" s="37">
        <f ca="1">SUMIFS(daily!$218:$218,daily!$9:$9,"&gt;="&amp;BG$8,daily!$9:$9,"&lt;="&amp;BG$9)</f>
        <v>12.068965517241377</v>
      </c>
      <c r="BH88" s="37">
        <f ca="1">SUMIFS(daily!$218:$218,daily!$9:$9,"&gt;="&amp;BH$8,daily!$9:$9,"&lt;="&amp;BH$9)</f>
        <v>12.068965517241377</v>
      </c>
      <c r="BI88" s="37">
        <f ca="1">SUMIFS(daily!$218:$218,daily!$9:$9,"&gt;="&amp;BI$8,daily!$9:$9,"&lt;="&amp;BI$9)</f>
        <v>11.957730812013347</v>
      </c>
      <c r="BJ88" s="37">
        <f ca="1">SUMIFS(daily!$218:$218,daily!$9:$9,"&gt;="&amp;BJ$8,daily!$9:$9,"&lt;="&amp;BJ$9)</f>
        <v>11.290322580645162</v>
      </c>
      <c r="BK88" s="37">
        <f ca="1">SUMIFS(daily!$218:$218,daily!$9:$9,"&gt;="&amp;BK$8,daily!$9:$9,"&lt;="&amp;BK$9)</f>
        <v>11.290322580645162</v>
      </c>
      <c r="BL88" s="37">
        <f ca="1">SUMIFS(daily!$218:$218,daily!$9:$9,"&gt;="&amp;BL$8,daily!$9:$9,"&lt;="&amp;BL$9)</f>
        <v>11.290322580645162</v>
      </c>
      <c r="BM88" s="37">
        <f ca="1">SUMIFS(daily!$218:$218,daily!$9:$9,"&gt;="&amp;BM$8,daily!$9:$9,"&lt;="&amp;BM$9)</f>
        <v>11.290322580645162</v>
      </c>
      <c r="BN88" s="37">
        <f ca="1">SUMIFS(daily!$218:$218,daily!$9:$9,"&gt;="&amp;BN$8,daily!$9:$9,"&lt;="&amp;BN$9)</f>
        <v>11.559139784946236</v>
      </c>
      <c r="BO88" s="37">
        <f ca="1">SUMIFS(daily!$218:$218,daily!$9:$9,"&gt;="&amp;BO$8,daily!$9:$9,"&lt;="&amp;BO$9)</f>
        <v>11.666666666666666</v>
      </c>
      <c r="BP88" s="37">
        <f ca="1">SUMIFS(daily!$218:$218,daily!$9:$9,"&gt;="&amp;BP$8,daily!$9:$9,"&lt;="&amp;BP$9)</f>
        <v>11.666666666666666</v>
      </c>
      <c r="BQ88" s="37">
        <f ca="1">SUMIFS(daily!$218:$218,daily!$9:$9,"&gt;="&amp;BQ$8,daily!$9:$9,"&lt;="&amp;BQ$9)</f>
        <v>11.666666666666666</v>
      </c>
      <c r="BR88" s="37">
        <f ca="1">SUMIFS(daily!$218:$218,daily!$9:$9,"&gt;="&amp;BR$8,daily!$9:$9,"&lt;="&amp;BR$9)</f>
        <v>11.505376344086022</v>
      </c>
      <c r="BS88" s="37">
        <f ca="1">SUMIFS(daily!$218:$218,daily!$9:$9,"&gt;="&amp;BS$8,daily!$9:$9,"&lt;="&amp;BS$9)</f>
        <v>11.290322580645162</v>
      </c>
      <c r="BT88" s="37">
        <f ca="1">SUMIFS(daily!$218:$218,daily!$9:$9,"&gt;="&amp;BT$8,daily!$9:$9,"&lt;="&amp;BT$9)</f>
        <v>11.290322580645162</v>
      </c>
      <c r="BU88" s="37">
        <f ca="1">SUMIFS(daily!$218:$218,daily!$9:$9,"&gt;="&amp;BU$8,daily!$9:$9,"&lt;="&amp;BU$9)</f>
        <v>11.290322580645162</v>
      </c>
      <c r="BV88" s="37">
        <f ca="1">SUMIFS(daily!$218:$218,daily!$9:$9,"&gt;="&amp;BV$8,daily!$9:$9,"&lt;="&amp;BV$9)</f>
        <v>11.290322580645162</v>
      </c>
      <c r="BW88" s="37">
        <f ca="1">SUMIFS(daily!$218:$218,daily!$9:$9,"&gt;="&amp;BW$8,daily!$9:$9,"&lt;="&amp;BW$9)</f>
        <v>11.666666666666666</v>
      </c>
      <c r="BX88" s="37">
        <f ca="1">SUMIFS(daily!$218:$218,daily!$9:$9,"&gt;="&amp;BX$8,daily!$9:$9,"&lt;="&amp;BX$9)</f>
        <v>11.666666666666666</v>
      </c>
      <c r="BY88" s="37">
        <f ca="1">SUMIFS(daily!$218:$218,daily!$9:$9,"&gt;="&amp;BY$8,daily!$9:$9,"&lt;="&amp;BY$9)</f>
        <v>11.666666666666666</v>
      </c>
      <c r="BZ88" s="37">
        <f ca="1">SUMIFS(daily!$218:$218,daily!$9:$9,"&gt;="&amp;BZ$8,daily!$9:$9,"&lt;="&amp;BZ$9)</f>
        <v>11.666666666666666</v>
      </c>
      <c r="CA88" s="37">
        <f ca="1">SUMIFS(daily!$218:$218,daily!$9:$9,"&gt;="&amp;CA$8,daily!$9:$9,"&lt;="&amp;CA$9)</f>
        <v>3.3333333333333335</v>
      </c>
      <c r="CB88" s="31"/>
      <c r="CC88" s="31"/>
    </row>
    <row r="89" spans="1:81" s="71" customFormat="1" ht="6.6" x14ac:dyDescent="0.15">
      <c r="A89" s="70"/>
      <c r="B89" s="70"/>
      <c r="C89" s="70"/>
      <c r="D89" s="70"/>
      <c r="E89" s="70"/>
      <c r="F89" s="122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4"/>
      <c r="S89" s="70"/>
      <c r="T89" s="70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0"/>
      <c r="CC89" s="70"/>
    </row>
    <row r="90" spans="1:81" x14ac:dyDescent="0.25">
      <c r="A90" s="1"/>
      <c r="B90" s="1"/>
      <c r="C90" s="1"/>
      <c r="D90" s="1"/>
      <c r="E90" s="1"/>
      <c r="F90" s="99"/>
      <c r="G90" s="1"/>
      <c r="H90" s="1"/>
      <c r="I90" s="1"/>
      <c r="J90" s="18"/>
      <c r="K90" s="1"/>
      <c r="L90" s="1"/>
      <c r="M90" s="1"/>
      <c r="N90" s="1"/>
      <c r="O90" s="1"/>
      <c r="P90" s="1"/>
      <c r="Q90" s="1"/>
      <c r="R90" s="27"/>
      <c r="S90" s="1"/>
      <c r="T90" s="1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1"/>
      <c r="CC90" s="1"/>
    </row>
    <row r="91" spans="1:81" s="57" customFormat="1" ht="14.4" x14ac:dyDescent="0.3">
      <c r="A91" s="55"/>
      <c r="B91" s="55"/>
      <c r="C91" s="55"/>
      <c r="D91" s="55" t="s">
        <v>181</v>
      </c>
      <c r="E91" s="55"/>
      <c r="F91" s="100"/>
      <c r="G91" s="55" t="str">
        <f>KPI!$L$49</f>
        <v>Финансовый поток по финансовой деят-ти</v>
      </c>
      <c r="H91" s="55"/>
      <c r="I91" s="55"/>
      <c r="J91" s="55" t="str">
        <f>IF($G91="","",INDEX(KPI!$N$11:$N$121,SUMIFS(KPI!$K$11:$K$121,KPI!$L$11:$L$121,$G91)))</f>
        <v>тыс.руб.</v>
      </c>
      <c r="K91" s="55"/>
      <c r="L91" s="55"/>
      <c r="M91" s="55"/>
      <c r="N91" s="55"/>
      <c r="O91" s="55"/>
      <c r="P91" s="55"/>
      <c r="Q91" s="55"/>
      <c r="R91" s="56">
        <f ca="1">SUM(T91:CB91)</f>
        <v>1404.8371449785261</v>
      </c>
      <c r="S91" s="55"/>
      <c r="T91" s="55"/>
      <c r="U91" s="98">
        <f t="shared" ref="U91:AF91" ca="1" si="493">U94-U98</f>
        <v>0</v>
      </c>
      <c r="V91" s="98">
        <f t="shared" ca="1" si="493"/>
        <v>0</v>
      </c>
      <c r="W91" s="98">
        <f t="shared" ca="1" si="493"/>
        <v>0</v>
      </c>
      <c r="X91" s="98">
        <f t="shared" ca="1" si="493"/>
        <v>0</v>
      </c>
      <c r="Y91" s="98">
        <f t="shared" ca="1" si="493"/>
        <v>0</v>
      </c>
      <c r="Z91" s="98">
        <f t="shared" ca="1" si="493"/>
        <v>0</v>
      </c>
      <c r="AA91" s="98">
        <f t="shared" ca="1" si="493"/>
        <v>0</v>
      </c>
      <c r="AB91" s="98">
        <f t="shared" ca="1" si="493"/>
        <v>0</v>
      </c>
      <c r="AC91" s="98">
        <f t="shared" ca="1" si="493"/>
        <v>0</v>
      </c>
      <c r="AD91" s="98">
        <f t="shared" ca="1" si="493"/>
        <v>0</v>
      </c>
      <c r="AE91" s="98">
        <f t="shared" ca="1" si="493"/>
        <v>0</v>
      </c>
      <c r="AF91" s="98">
        <f t="shared" ca="1" si="493"/>
        <v>0</v>
      </c>
      <c r="AG91" s="98">
        <f t="shared" ref="AG91:CA91" ca="1" si="494">AG94-AG98</f>
        <v>0</v>
      </c>
      <c r="AH91" s="98">
        <f t="shared" ca="1" si="494"/>
        <v>0</v>
      </c>
      <c r="AI91" s="98">
        <f t="shared" ca="1" si="494"/>
        <v>0</v>
      </c>
      <c r="AJ91" s="98">
        <f t="shared" ca="1" si="494"/>
        <v>0</v>
      </c>
      <c r="AK91" s="98">
        <f t="shared" ca="1" si="494"/>
        <v>0</v>
      </c>
      <c r="AL91" s="98">
        <f t="shared" ca="1" si="494"/>
        <v>0</v>
      </c>
      <c r="AM91" s="98">
        <f t="shared" ca="1" si="494"/>
        <v>0</v>
      </c>
      <c r="AN91" s="98">
        <f t="shared" ca="1" si="494"/>
        <v>0</v>
      </c>
      <c r="AO91" s="98">
        <f t="shared" ca="1" si="494"/>
        <v>0</v>
      </c>
      <c r="AP91" s="98">
        <f t="shared" ca="1" si="494"/>
        <v>0</v>
      </c>
      <c r="AQ91" s="98">
        <f t="shared" ca="1" si="494"/>
        <v>0</v>
      </c>
      <c r="AR91" s="98">
        <f t="shared" ca="1" si="494"/>
        <v>0</v>
      </c>
      <c r="AS91" s="98">
        <f t="shared" ca="1" si="494"/>
        <v>0</v>
      </c>
      <c r="AT91" s="98">
        <f t="shared" ca="1" si="494"/>
        <v>58.805315179596562</v>
      </c>
      <c r="AU91" s="98">
        <f t="shared" ca="1" si="494"/>
        <v>-58.982390295973723</v>
      </c>
      <c r="AV91" s="98">
        <f t="shared" ca="1" si="494"/>
        <v>117.92699613683419</v>
      </c>
      <c r="AW91" s="98">
        <f t="shared" ca="1" si="494"/>
        <v>-63.698901380647072</v>
      </c>
      <c r="AX91" s="98">
        <f t="shared" ca="1" si="494"/>
        <v>540.53869861935402</v>
      </c>
      <c r="AY91" s="98">
        <f t="shared" ca="1" si="494"/>
        <v>-247.66065874464877</v>
      </c>
      <c r="AZ91" s="98">
        <f t="shared" ca="1" si="494"/>
        <v>200.17719125535251</v>
      </c>
      <c r="BA91" s="98">
        <f t="shared" ca="1" si="494"/>
        <v>-126.04080874464395</v>
      </c>
      <c r="BB91" s="98">
        <f t="shared" ca="1" si="494"/>
        <v>-257.77053874464514</v>
      </c>
      <c r="BC91" s="98">
        <f t="shared" ca="1" si="494"/>
        <v>610.10901296775637</v>
      </c>
      <c r="BD91" s="98">
        <f t="shared" ca="1" si="494"/>
        <v>481.93928410935831</v>
      </c>
      <c r="BE91" s="98">
        <f t="shared" ca="1" si="494"/>
        <v>24.700968836830612</v>
      </c>
      <c r="BF91" s="98">
        <f t="shared" ca="1" si="494"/>
        <v>159.14572565551586</v>
      </c>
      <c r="BG91" s="98">
        <f t="shared" ca="1" si="494"/>
        <v>819.85909681691805</v>
      </c>
      <c r="BH91" s="98">
        <f t="shared" ca="1" si="494"/>
        <v>453.09713546252067</v>
      </c>
      <c r="BI91" s="98">
        <f t="shared" ca="1" si="494"/>
        <v>912.93250809878145</v>
      </c>
      <c r="BJ91" s="98">
        <f t="shared" ca="1" si="494"/>
        <v>580.62665991635436</v>
      </c>
      <c r="BK91" s="98">
        <f t="shared" ca="1" si="494"/>
        <v>1168.5792917803544</v>
      </c>
      <c r="BL91" s="98">
        <f t="shared" ca="1" si="494"/>
        <v>614.98733610575164</v>
      </c>
      <c r="BM91" s="98">
        <f t="shared" ca="1" si="494"/>
        <v>1038.4919671957514</v>
      </c>
      <c r="BN91" s="98">
        <f t="shared" ca="1" si="494"/>
        <v>712.03455563811724</v>
      </c>
      <c r="BO91" s="98">
        <f t="shared" ca="1" si="494"/>
        <v>581.0047036210633</v>
      </c>
      <c r="BP91" s="98">
        <f t="shared" ca="1" si="494"/>
        <v>836.29180843022846</v>
      </c>
      <c r="BQ91" s="98">
        <f t="shared" ca="1" si="494"/>
        <v>-420.17620515332942</v>
      </c>
      <c r="BR91" s="98">
        <f t="shared" ca="1" si="494"/>
        <v>-873.11584104875033</v>
      </c>
      <c r="BS91" s="98">
        <f t="shared" ca="1" si="494"/>
        <v>-736.56807143064293</v>
      </c>
      <c r="BT91" s="98">
        <f t="shared" ca="1" si="494"/>
        <v>-171.95284002013955</v>
      </c>
      <c r="BU91" s="98">
        <f t="shared" ca="1" si="494"/>
        <v>-1098.4654799681439</v>
      </c>
      <c r="BV91" s="98">
        <f t="shared" ca="1" si="494"/>
        <v>-635.37741029114545</v>
      </c>
      <c r="BW91" s="98">
        <f t="shared" ca="1" si="494"/>
        <v>-950.46814233583461</v>
      </c>
      <c r="BX91" s="98">
        <f t="shared" ca="1" si="494"/>
        <v>-1080.6839243002344</v>
      </c>
      <c r="BY91" s="98">
        <f t="shared" ca="1" si="494"/>
        <v>-670.62956537333366</v>
      </c>
      <c r="BZ91" s="98">
        <f t="shared" ca="1" si="494"/>
        <v>-661.06013056733264</v>
      </c>
      <c r="CA91" s="98">
        <f t="shared" ca="1" si="494"/>
        <v>-453.76020244846745</v>
      </c>
      <c r="CB91" s="55"/>
      <c r="CC91" s="55"/>
    </row>
    <row r="92" spans="1:81" s="71" customFormat="1" ht="6.6" x14ac:dyDescent="0.15">
      <c r="A92" s="70"/>
      <c r="B92" s="70"/>
      <c r="C92" s="70"/>
      <c r="D92" s="70"/>
      <c r="E92" s="70"/>
      <c r="F92" s="122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4"/>
      <c r="S92" s="70"/>
      <c r="T92" s="70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0"/>
      <c r="CC92" s="70"/>
    </row>
    <row r="93" spans="1:81" x14ac:dyDescent="0.25">
      <c r="A93" s="1"/>
      <c r="B93" s="1"/>
      <c r="C93" s="1"/>
      <c r="D93" s="139"/>
      <c r="E93" s="1"/>
      <c r="F93" s="140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41"/>
      <c r="S93" s="1"/>
      <c r="T93" s="1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1"/>
      <c r="CC93" s="1"/>
    </row>
    <row r="94" spans="1:81" s="7" customFormat="1" x14ac:dyDescent="0.25">
      <c r="A94" s="87"/>
      <c r="B94" s="87"/>
      <c r="C94" s="87"/>
      <c r="D94" s="87" t="s">
        <v>202</v>
      </c>
      <c r="E94" s="87"/>
      <c r="F94" s="102">
        <v>0</v>
      </c>
      <c r="G94" s="88" t="str">
        <f>KPI!$L$50</f>
        <v>Поступления ДС по финансовой деятельности</v>
      </c>
      <c r="H94" s="88"/>
      <c r="I94" s="88"/>
      <c r="J94" s="89" t="str">
        <f>IF($G94="","",INDEX(KPI!$N$11:$N$121,SUMIFS(KPI!$K$11:$K$121,KPI!$L$11:$L$121,$G94)))</f>
        <v>тыс.руб.</v>
      </c>
      <c r="K94" s="87"/>
      <c r="L94" s="87"/>
      <c r="M94" s="87"/>
      <c r="N94" s="87"/>
      <c r="O94" s="87"/>
      <c r="P94" s="87"/>
      <c r="Q94" s="87"/>
      <c r="R94" s="90">
        <f ca="1">SUM(T94:CB94)</f>
        <v>18081.271489519771</v>
      </c>
      <c r="S94" s="87"/>
      <c r="T94" s="87"/>
      <c r="U94" s="91">
        <f t="shared" ref="U94:AF94" ca="1" si="495">SUMIFS(U95:U97,$F95:$F97,1)</f>
        <v>0</v>
      </c>
      <c r="V94" s="91">
        <f t="shared" ca="1" si="495"/>
        <v>0</v>
      </c>
      <c r="W94" s="91">
        <f t="shared" ca="1" si="495"/>
        <v>0</v>
      </c>
      <c r="X94" s="91">
        <f t="shared" ca="1" si="495"/>
        <v>0</v>
      </c>
      <c r="Y94" s="91">
        <f t="shared" ca="1" si="495"/>
        <v>0</v>
      </c>
      <c r="Z94" s="91">
        <f t="shared" ca="1" si="495"/>
        <v>0</v>
      </c>
      <c r="AA94" s="91">
        <f t="shared" ca="1" si="495"/>
        <v>0</v>
      </c>
      <c r="AB94" s="91">
        <f t="shared" ca="1" si="495"/>
        <v>0</v>
      </c>
      <c r="AC94" s="91">
        <f t="shared" ca="1" si="495"/>
        <v>0</v>
      </c>
      <c r="AD94" s="91">
        <f t="shared" ca="1" si="495"/>
        <v>0</v>
      </c>
      <c r="AE94" s="91">
        <f t="shared" ca="1" si="495"/>
        <v>0</v>
      </c>
      <c r="AF94" s="91">
        <f t="shared" ca="1" si="495"/>
        <v>0</v>
      </c>
      <c r="AG94" s="91">
        <f t="shared" ref="AG94:CA94" ca="1" si="496">SUMIFS(AG95:AG97,$F95:$F97,1)</f>
        <v>0</v>
      </c>
      <c r="AH94" s="91">
        <f t="shared" ca="1" si="496"/>
        <v>0</v>
      </c>
      <c r="AI94" s="91">
        <f t="shared" ca="1" si="496"/>
        <v>0</v>
      </c>
      <c r="AJ94" s="91">
        <f t="shared" ca="1" si="496"/>
        <v>0</v>
      </c>
      <c r="AK94" s="91">
        <f t="shared" ca="1" si="496"/>
        <v>0</v>
      </c>
      <c r="AL94" s="91">
        <f t="shared" ca="1" si="496"/>
        <v>0</v>
      </c>
      <c r="AM94" s="91">
        <f t="shared" ca="1" si="496"/>
        <v>0</v>
      </c>
      <c r="AN94" s="91">
        <f t="shared" ca="1" si="496"/>
        <v>0</v>
      </c>
      <c r="AO94" s="91">
        <f t="shared" ca="1" si="496"/>
        <v>0</v>
      </c>
      <c r="AP94" s="91">
        <f t="shared" ca="1" si="496"/>
        <v>0</v>
      </c>
      <c r="AQ94" s="91">
        <f t="shared" ca="1" si="496"/>
        <v>0</v>
      </c>
      <c r="AR94" s="91">
        <f t="shared" ca="1" si="496"/>
        <v>0</v>
      </c>
      <c r="AS94" s="91">
        <f t="shared" ca="1" si="496"/>
        <v>0</v>
      </c>
      <c r="AT94" s="91">
        <f t="shared" ca="1" si="496"/>
        <v>161.4766485129299</v>
      </c>
      <c r="AU94" s="91">
        <f t="shared" ca="1" si="496"/>
        <v>0</v>
      </c>
      <c r="AV94" s="91">
        <f t="shared" ca="1" si="496"/>
        <v>351.41504664264068</v>
      </c>
      <c r="AW94" s="91">
        <f t="shared" ca="1" si="496"/>
        <v>156.31813656348271</v>
      </c>
      <c r="AX94" s="91">
        <f t="shared" ca="1" si="496"/>
        <v>595.46931357190908</v>
      </c>
      <c r="AY94" s="91">
        <f t="shared" ca="1" si="496"/>
        <v>167.96549908278584</v>
      </c>
      <c r="AZ94" s="91">
        <f t="shared" ca="1" si="496"/>
        <v>573.79869862417934</v>
      </c>
      <c r="BA94" s="91">
        <f t="shared" ca="1" si="496"/>
        <v>187.36904585698099</v>
      </c>
      <c r="BB94" s="91">
        <f t="shared" ca="1" si="496"/>
        <v>168.81343408278713</v>
      </c>
      <c r="BC94" s="91">
        <f t="shared" ca="1" si="496"/>
        <v>888.94407058235493</v>
      </c>
      <c r="BD94" s="91">
        <f t="shared" ca="1" si="496"/>
        <v>728.94803344877596</v>
      </c>
      <c r="BE94" s="91">
        <f t="shared" ca="1" si="496"/>
        <v>270.73428081251257</v>
      </c>
      <c r="BF94" s="91">
        <f t="shared" ca="1" si="496"/>
        <v>404.84978290372328</v>
      </c>
      <c r="BG94" s="91">
        <f t="shared" ca="1" si="496"/>
        <v>1069.1079738051244</v>
      </c>
      <c r="BH94" s="91">
        <f t="shared" ca="1" si="496"/>
        <v>698.40948666665713</v>
      </c>
      <c r="BI94" s="91">
        <f t="shared" ca="1" si="496"/>
        <v>1158.409486666656</v>
      </c>
      <c r="BJ94" s="91">
        <f t="shared" ca="1" si="496"/>
        <v>826.93188264796731</v>
      </c>
      <c r="BK94" s="91">
        <f t="shared" ca="1" si="496"/>
        <v>1308.2670217461605</v>
      </c>
      <c r="BL94" s="91">
        <f t="shared" ca="1" si="496"/>
        <v>898.47477113536456</v>
      </c>
      <c r="BM94" s="91">
        <f t="shared" ca="1" si="496"/>
        <v>1358.4747711353643</v>
      </c>
      <c r="BN94" s="91">
        <f t="shared" ca="1" si="496"/>
        <v>899.70884188925686</v>
      </c>
      <c r="BO94" s="91">
        <f t="shared" ca="1" si="496"/>
        <v>900.19391588073086</v>
      </c>
      <c r="BP94" s="91">
        <f t="shared" ca="1" si="496"/>
        <v>1012.7148346685607</v>
      </c>
      <c r="BQ94" s="91">
        <f t="shared" ca="1" si="496"/>
        <v>549.97940083800199</v>
      </c>
      <c r="BR94" s="91">
        <f t="shared" ca="1" si="496"/>
        <v>97.039764942580803</v>
      </c>
      <c r="BS94" s="91">
        <f t="shared" ca="1" si="496"/>
        <v>97.039764942580121</v>
      </c>
      <c r="BT94" s="91">
        <f t="shared" ca="1" si="496"/>
        <v>792.62563979408219</v>
      </c>
      <c r="BU94" s="91">
        <f t="shared" ca="1" si="496"/>
        <v>105.26995119808157</v>
      </c>
      <c r="BV94" s="91">
        <f t="shared" ca="1" si="496"/>
        <v>287.50050449777268</v>
      </c>
      <c r="BW94" s="91">
        <f t="shared" ca="1" si="496"/>
        <v>246.77286990649952</v>
      </c>
      <c r="BX94" s="91">
        <f t="shared" ca="1" si="496"/>
        <v>116.11103343320082</v>
      </c>
      <c r="BY94" s="91">
        <f t="shared" ca="1" si="496"/>
        <v>584.69164683313284</v>
      </c>
      <c r="BZ94" s="91">
        <f t="shared" ca="1" si="496"/>
        <v>417.44593620693468</v>
      </c>
      <c r="CA94" s="91">
        <f t="shared" ca="1" si="496"/>
        <v>0</v>
      </c>
      <c r="CB94" s="87"/>
      <c r="CC94" s="87"/>
    </row>
    <row r="95" spans="1:81" s="38" customFormat="1" ht="10.199999999999999" x14ac:dyDescent="0.2">
      <c r="A95" s="31"/>
      <c r="B95" s="31"/>
      <c r="C95" s="31"/>
      <c r="D95" s="31"/>
      <c r="E95" s="31"/>
      <c r="F95" s="132">
        <v>1</v>
      </c>
      <c r="G95" s="133" t="str">
        <f>KPI!$F$94</f>
        <v>Объем поступлений кредитных средств</v>
      </c>
      <c r="H95" s="31"/>
      <c r="I95" s="31"/>
      <c r="J95" s="31" t="str">
        <f>IF($G95="","",INDEX(KPI!$H$11:$H$121,SUMIFS(KPI!$E$11:$E$121,KPI!$F$11:$F$121,$G95)))</f>
        <v>тыс.руб.</v>
      </c>
      <c r="K95" s="31"/>
      <c r="L95" s="31"/>
      <c r="M95" s="31"/>
      <c r="N95" s="31"/>
      <c r="O95" s="31"/>
      <c r="P95" s="31"/>
      <c r="Q95" s="31"/>
      <c r="R95" s="37">
        <f ca="1">SUM(T95:CB95)</f>
        <v>18081.271489519771</v>
      </c>
      <c r="S95" s="31"/>
      <c r="T95" s="31"/>
      <c r="U95" s="37">
        <f ca="1">SUMIFS(daily!$234:$234,daily!$9:$9,"&gt;="&amp;U$8,daily!$9:$9,"&lt;="&amp;U$9)</f>
        <v>0</v>
      </c>
      <c r="V95" s="37">
        <f ca="1">SUMIFS(daily!$234:$234,daily!$9:$9,"&gt;="&amp;V$8,daily!$9:$9,"&lt;="&amp;V$9)</f>
        <v>0</v>
      </c>
      <c r="W95" s="37">
        <f ca="1">SUMIFS(daily!$234:$234,daily!$9:$9,"&gt;="&amp;W$8,daily!$9:$9,"&lt;="&amp;W$9)</f>
        <v>0</v>
      </c>
      <c r="X95" s="37">
        <f ca="1">SUMIFS(daily!$234:$234,daily!$9:$9,"&gt;="&amp;X$8,daily!$9:$9,"&lt;="&amp;X$9)</f>
        <v>0</v>
      </c>
      <c r="Y95" s="37">
        <f ca="1">SUMIFS(daily!$234:$234,daily!$9:$9,"&gt;="&amp;Y$8,daily!$9:$9,"&lt;="&amp;Y$9)</f>
        <v>0</v>
      </c>
      <c r="Z95" s="37">
        <f ca="1">SUMIFS(daily!$234:$234,daily!$9:$9,"&gt;="&amp;Z$8,daily!$9:$9,"&lt;="&amp;Z$9)</f>
        <v>0</v>
      </c>
      <c r="AA95" s="37">
        <f ca="1">SUMIFS(daily!$234:$234,daily!$9:$9,"&gt;="&amp;AA$8,daily!$9:$9,"&lt;="&amp;AA$9)</f>
        <v>0</v>
      </c>
      <c r="AB95" s="37">
        <f ca="1">SUMIFS(daily!$234:$234,daily!$9:$9,"&gt;="&amp;AB$8,daily!$9:$9,"&lt;="&amp;AB$9)</f>
        <v>0</v>
      </c>
      <c r="AC95" s="37">
        <f ca="1">SUMIFS(daily!$234:$234,daily!$9:$9,"&gt;="&amp;AC$8,daily!$9:$9,"&lt;="&amp;AC$9)</f>
        <v>0</v>
      </c>
      <c r="AD95" s="37">
        <f ca="1">SUMIFS(daily!$234:$234,daily!$9:$9,"&gt;="&amp;AD$8,daily!$9:$9,"&lt;="&amp;AD$9)</f>
        <v>0</v>
      </c>
      <c r="AE95" s="37">
        <f ca="1">SUMIFS(daily!$234:$234,daily!$9:$9,"&gt;="&amp;AE$8,daily!$9:$9,"&lt;="&amp;AE$9)</f>
        <v>0</v>
      </c>
      <c r="AF95" s="37">
        <f ca="1">SUMIFS(daily!$234:$234,daily!$9:$9,"&gt;="&amp;AF$8,daily!$9:$9,"&lt;="&amp;AF$9)</f>
        <v>0</v>
      </c>
      <c r="AG95" s="37">
        <f ca="1">SUMIFS(daily!$234:$234,daily!$9:$9,"&gt;="&amp;AG$8,daily!$9:$9,"&lt;="&amp;AG$9)</f>
        <v>0</v>
      </c>
      <c r="AH95" s="37">
        <f ca="1">SUMIFS(daily!$234:$234,daily!$9:$9,"&gt;="&amp;AH$8,daily!$9:$9,"&lt;="&amp;AH$9)</f>
        <v>0</v>
      </c>
      <c r="AI95" s="37">
        <f ca="1">SUMIFS(daily!$234:$234,daily!$9:$9,"&gt;="&amp;AI$8,daily!$9:$9,"&lt;="&amp;AI$9)</f>
        <v>0</v>
      </c>
      <c r="AJ95" s="37">
        <f ca="1">SUMIFS(daily!$234:$234,daily!$9:$9,"&gt;="&amp;AJ$8,daily!$9:$9,"&lt;="&amp;AJ$9)</f>
        <v>0</v>
      </c>
      <c r="AK95" s="37">
        <f ca="1">SUMIFS(daily!$234:$234,daily!$9:$9,"&gt;="&amp;AK$8,daily!$9:$9,"&lt;="&amp;AK$9)</f>
        <v>0</v>
      </c>
      <c r="AL95" s="37">
        <f ca="1">SUMIFS(daily!$234:$234,daily!$9:$9,"&gt;="&amp;AL$8,daily!$9:$9,"&lt;="&amp;AL$9)</f>
        <v>0</v>
      </c>
      <c r="AM95" s="37">
        <f ca="1">SUMIFS(daily!$234:$234,daily!$9:$9,"&gt;="&amp;AM$8,daily!$9:$9,"&lt;="&amp;AM$9)</f>
        <v>0</v>
      </c>
      <c r="AN95" s="37">
        <f ca="1">SUMIFS(daily!$234:$234,daily!$9:$9,"&gt;="&amp;AN$8,daily!$9:$9,"&lt;="&amp;AN$9)</f>
        <v>0</v>
      </c>
      <c r="AO95" s="37">
        <f ca="1">SUMIFS(daily!$234:$234,daily!$9:$9,"&gt;="&amp;AO$8,daily!$9:$9,"&lt;="&amp;AO$9)</f>
        <v>0</v>
      </c>
      <c r="AP95" s="37">
        <f ca="1">SUMIFS(daily!$234:$234,daily!$9:$9,"&gt;="&amp;AP$8,daily!$9:$9,"&lt;="&amp;AP$9)</f>
        <v>0</v>
      </c>
      <c r="AQ95" s="37">
        <f ca="1">SUMIFS(daily!$234:$234,daily!$9:$9,"&gt;="&amp;AQ$8,daily!$9:$9,"&lt;="&amp;AQ$9)</f>
        <v>0</v>
      </c>
      <c r="AR95" s="37">
        <f ca="1">SUMIFS(daily!$234:$234,daily!$9:$9,"&gt;="&amp;AR$8,daily!$9:$9,"&lt;="&amp;AR$9)</f>
        <v>0</v>
      </c>
      <c r="AS95" s="37">
        <f ca="1">SUMIFS(daily!$234:$234,daily!$9:$9,"&gt;="&amp;AS$8,daily!$9:$9,"&lt;="&amp;AS$9)</f>
        <v>0</v>
      </c>
      <c r="AT95" s="37">
        <f ca="1">SUMIFS(daily!$234:$234,daily!$9:$9,"&gt;="&amp;AT$8,daily!$9:$9,"&lt;="&amp;AT$9)</f>
        <v>161.4766485129299</v>
      </c>
      <c r="AU95" s="37">
        <f ca="1">SUMIFS(daily!$234:$234,daily!$9:$9,"&gt;="&amp;AU$8,daily!$9:$9,"&lt;="&amp;AU$9)</f>
        <v>0</v>
      </c>
      <c r="AV95" s="37">
        <f ca="1">SUMIFS(daily!$234:$234,daily!$9:$9,"&gt;="&amp;AV$8,daily!$9:$9,"&lt;="&amp;AV$9)</f>
        <v>351.41504664264068</v>
      </c>
      <c r="AW95" s="37">
        <f ca="1">SUMIFS(daily!$234:$234,daily!$9:$9,"&gt;="&amp;AW$8,daily!$9:$9,"&lt;="&amp;AW$9)</f>
        <v>156.31813656348271</v>
      </c>
      <c r="AX95" s="37">
        <f ca="1">SUMIFS(daily!$234:$234,daily!$9:$9,"&gt;="&amp;AX$8,daily!$9:$9,"&lt;="&amp;AX$9)</f>
        <v>595.46931357190908</v>
      </c>
      <c r="AY95" s="37">
        <f ca="1">SUMIFS(daily!$234:$234,daily!$9:$9,"&gt;="&amp;AY$8,daily!$9:$9,"&lt;="&amp;AY$9)</f>
        <v>167.96549908278584</v>
      </c>
      <c r="AZ95" s="37">
        <f ca="1">SUMIFS(daily!$234:$234,daily!$9:$9,"&gt;="&amp;AZ$8,daily!$9:$9,"&lt;="&amp;AZ$9)</f>
        <v>573.79869862417934</v>
      </c>
      <c r="BA95" s="37">
        <f ca="1">SUMIFS(daily!$234:$234,daily!$9:$9,"&gt;="&amp;BA$8,daily!$9:$9,"&lt;="&amp;BA$9)</f>
        <v>187.36904585698099</v>
      </c>
      <c r="BB95" s="37">
        <f ca="1">SUMIFS(daily!$234:$234,daily!$9:$9,"&gt;="&amp;BB$8,daily!$9:$9,"&lt;="&amp;BB$9)</f>
        <v>168.81343408278713</v>
      </c>
      <c r="BC95" s="37">
        <f ca="1">SUMIFS(daily!$234:$234,daily!$9:$9,"&gt;="&amp;BC$8,daily!$9:$9,"&lt;="&amp;BC$9)</f>
        <v>888.94407058235493</v>
      </c>
      <c r="BD95" s="37">
        <f ca="1">SUMIFS(daily!$234:$234,daily!$9:$9,"&gt;="&amp;BD$8,daily!$9:$9,"&lt;="&amp;BD$9)</f>
        <v>728.94803344877596</v>
      </c>
      <c r="BE95" s="37">
        <f ca="1">SUMIFS(daily!$234:$234,daily!$9:$9,"&gt;="&amp;BE$8,daily!$9:$9,"&lt;="&amp;BE$9)</f>
        <v>270.73428081251257</v>
      </c>
      <c r="BF95" s="37">
        <f ca="1">SUMIFS(daily!$234:$234,daily!$9:$9,"&gt;="&amp;BF$8,daily!$9:$9,"&lt;="&amp;BF$9)</f>
        <v>404.84978290372328</v>
      </c>
      <c r="BG95" s="37">
        <f ca="1">SUMIFS(daily!$234:$234,daily!$9:$9,"&gt;="&amp;BG$8,daily!$9:$9,"&lt;="&amp;BG$9)</f>
        <v>1069.1079738051244</v>
      </c>
      <c r="BH95" s="37">
        <f ca="1">SUMIFS(daily!$234:$234,daily!$9:$9,"&gt;="&amp;BH$8,daily!$9:$9,"&lt;="&amp;BH$9)</f>
        <v>698.40948666665713</v>
      </c>
      <c r="BI95" s="37">
        <f ca="1">SUMIFS(daily!$234:$234,daily!$9:$9,"&gt;="&amp;BI$8,daily!$9:$9,"&lt;="&amp;BI$9)</f>
        <v>1158.409486666656</v>
      </c>
      <c r="BJ95" s="37">
        <f ca="1">SUMIFS(daily!$234:$234,daily!$9:$9,"&gt;="&amp;BJ$8,daily!$9:$9,"&lt;="&amp;BJ$9)</f>
        <v>826.93188264796731</v>
      </c>
      <c r="BK95" s="37">
        <f ca="1">SUMIFS(daily!$234:$234,daily!$9:$9,"&gt;="&amp;BK$8,daily!$9:$9,"&lt;="&amp;BK$9)</f>
        <v>1308.2670217461605</v>
      </c>
      <c r="BL95" s="37">
        <f ca="1">SUMIFS(daily!$234:$234,daily!$9:$9,"&gt;="&amp;BL$8,daily!$9:$9,"&lt;="&amp;BL$9)</f>
        <v>898.47477113536456</v>
      </c>
      <c r="BM95" s="37">
        <f ca="1">SUMIFS(daily!$234:$234,daily!$9:$9,"&gt;="&amp;BM$8,daily!$9:$9,"&lt;="&amp;BM$9)</f>
        <v>1358.4747711353643</v>
      </c>
      <c r="BN95" s="37">
        <f ca="1">SUMIFS(daily!$234:$234,daily!$9:$9,"&gt;="&amp;BN$8,daily!$9:$9,"&lt;="&amp;BN$9)</f>
        <v>899.70884188925686</v>
      </c>
      <c r="BO95" s="37">
        <f ca="1">SUMIFS(daily!$234:$234,daily!$9:$9,"&gt;="&amp;BO$8,daily!$9:$9,"&lt;="&amp;BO$9)</f>
        <v>900.19391588073086</v>
      </c>
      <c r="BP95" s="37">
        <f ca="1">SUMIFS(daily!$234:$234,daily!$9:$9,"&gt;="&amp;BP$8,daily!$9:$9,"&lt;="&amp;BP$9)</f>
        <v>1012.7148346685607</v>
      </c>
      <c r="BQ95" s="37">
        <f ca="1">SUMIFS(daily!$234:$234,daily!$9:$9,"&gt;="&amp;BQ$8,daily!$9:$9,"&lt;="&amp;BQ$9)</f>
        <v>549.97940083800199</v>
      </c>
      <c r="BR95" s="37">
        <f ca="1">SUMIFS(daily!$234:$234,daily!$9:$9,"&gt;="&amp;BR$8,daily!$9:$9,"&lt;="&amp;BR$9)</f>
        <v>97.039764942580803</v>
      </c>
      <c r="BS95" s="37">
        <f ca="1">SUMIFS(daily!$234:$234,daily!$9:$9,"&gt;="&amp;BS$8,daily!$9:$9,"&lt;="&amp;BS$9)</f>
        <v>97.039764942580121</v>
      </c>
      <c r="BT95" s="37">
        <f ca="1">SUMIFS(daily!$234:$234,daily!$9:$9,"&gt;="&amp;BT$8,daily!$9:$9,"&lt;="&amp;BT$9)</f>
        <v>792.62563979408219</v>
      </c>
      <c r="BU95" s="37">
        <f ca="1">SUMIFS(daily!$234:$234,daily!$9:$9,"&gt;="&amp;BU$8,daily!$9:$9,"&lt;="&amp;BU$9)</f>
        <v>105.26995119808157</v>
      </c>
      <c r="BV95" s="37">
        <f ca="1">SUMIFS(daily!$234:$234,daily!$9:$9,"&gt;="&amp;BV$8,daily!$9:$9,"&lt;="&amp;BV$9)</f>
        <v>287.50050449777268</v>
      </c>
      <c r="BW95" s="37">
        <f ca="1">SUMIFS(daily!$234:$234,daily!$9:$9,"&gt;="&amp;BW$8,daily!$9:$9,"&lt;="&amp;BW$9)</f>
        <v>246.77286990649952</v>
      </c>
      <c r="BX95" s="37">
        <f ca="1">SUMIFS(daily!$234:$234,daily!$9:$9,"&gt;="&amp;BX$8,daily!$9:$9,"&lt;="&amp;BX$9)</f>
        <v>116.11103343320082</v>
      </c>
      <c r="BY95" s="37">
        <f ca="1">SUMIFS(daily!$234:$234,daily!$9:$9,"&gt;="&amp;BY$8,daily!$9:$9,"&lt;="&amp;BY$9)</f>
        <v>584.69164683313284</v>
      </c>
      <c r="BZ95" s="37">
        <f ca="1">SUMIFS(daily!$234:$234,daily!$9:$9,"&gt;="&amp;BZ$8,daily!$9:$9,"&lt;="&amp;BZ$9)</f>
        <v>417.44593620693468</v>
      </c>
      <c r="CA95" s="37">
        <f ca="1">SUMIFS(daily!$234:$234,daily!$9:$9,"&gt;="&amp;CA$8,daily!$9:$9,"&lt;="&amp;CA$9)</f>
        <v>0</v>
      </c>
      <c r="CB95" s="31"/>
      <c r="CC95" s="31"/>
    </row>
    <row r="96" spans="1:81" s="71" customFormat="1" ht="6.6" x14ac:dyDescent="0.15">
      <c r="A96" s="70"/>
      <c r="B96" s="70"/>
      <c r="C96" s="70"/>
      <c r="D96" s="70"/>
      <c r="E96" s="70"/>
      <c r="F96" s="122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4"/>
      <c r="S96" s="70"/>
      <c r="T96" s="70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0"/>
      <c r="CC96" s="70"/>
    </row>
    <row r="97" spans="1:81" x14ac:dyDescent="0.25">
      <c r="A97" s="1"/>
      <c r="B97" s="1"/>
      <c r="C97" s="1"/>
      <c r="D97" s="1"/>
      <c r="E97" s="1"/>
      <c r="F97" s="99"/>
      <c r="G97" s="1"/>
      <c r="H97" s="1"/>
      <c r="I97" s="1"/>
      <c r="J97" s="18"/>
      <c r="K97" s="1"/>
      <c r="L97" s="1"/>
      <c r="M97" s="1"/>
      <c r="N97" s="1"/>
      <c r="O97" s="1"/>
      <c r="P97" s="1"/>
      <c r="Q97" s="1"/>
      <c r="R97" s="27"/>
      <c r="S97" s="1"/>
      <c r="T97" s="1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1"/>
      <c r="CC97" s="1"/>
    </row>
    <row r="98" spans="1:81" s="7" customFormat="1" x14ac:dyDescent="0.25">
      <c r="A98" s="92"/>
      <c r="B98" s="92"/>
      <c r="C98" s="92"/>
      <c r="D98" s="92" t="s">
        <v>203</v>
      </c>
      <c r="E98" s="92"/>
      <c r="F98" s="103">
        <v>0</v>
      </c>
      <c r="G98" s="93" t="str">
        <f>KPI!$L$51</f>
        <v>Оплата ДС по финансовой деятельности</v>
      </c>
      <c r="H98" s="93"/>
      <c r="I98" s="93"/>
      <c r="J98" s="94" t="str">
        <f>IF($G98="","",INDEX(KPI!$N$11:$N$121,SUMIFS(KPI!$K$11:$K$121,KPI!$L$11:$L$121,$G98)))</f>
        <v>тыс.руб.</v>
      </c>
      <c r="K98" s="92"/>
      <c r="L98" s="92"/>
      <c r="M98" s="92"/>
      <c r="N98" s="92"/>
      <c r="O98" s="92"/>
      <c r="P98" s="92"/>
      <c r="Q98" s="92"/>
      <c r="R98" s="95">
        <f t="shared" ref="R98:R100" ca="1" si="497">SUM(T98:CB98)</f>
        <v>16676.434344541245</v>
      </c>
      <c r="S98" s="92"/>
      <c r="T98" s="92"/>
      <c r="U98" s="96">
        <f ca="1">SUMIFS(U99:U101,$F99:$F101,1)</f>
        <v>0</v>
      </c>
      <c r="V98" s="96">
        <f t="shared" ref="V98:AF98" ca="1" si="498">SUMIFS(V99:V101,$F99:$F101,1)</f>
        <v>0</v>
      </c>
      <c r="W98" s="96">
        <f t="shared" ca="1" si="498"/>
        <v>0</v>
      </c>
      <c r="X98" s="96">
        <f t="shared" ca="1" si="498"/>
        <v>0</v>
      </c>
      <c r="Y98" s="96">
        <f t="shared" ca="1" si="498"/>
        <v>0</v>
      </c>
      <c r="Z98" s="96">
        <f t="shared" ca="1" si="498"/>
        <v>0</v>
      </c>
      <c r="AA98" s="96">
        <f t="shared" ca="1" si="498"/>
        <v>0</v>
      </c>
      <c r="AB98" s="96">
        <f t="shared" ca="1" si="498"/>
        <v>0</v>
      </c>
      <c r="AC98" s="96">
        <f t="shared" ca="1" si="498"/>
        <v>0</v>
      </c>
      <c r="AD98" s="96">
        <f t="shared" ca="1" si="498"/>
        <v>0</v>
      </c>
      <c r="AE98" s="96">
        <f t="shared" ca="1" si="498"/>
        <v>0</v>
      </c>
      <c r="AF98" s="96">
        <f t="shared" ca="1" si="498"/>
        <v>0</v>
      </c>
      <c r="AG98" s="96">
        <f t="shared" ref="AG98" ca="1" si="499">SUMIFS(AG99:AG101,$F99:$F101,1)</f>
        <v>0</v>
      </c>
      <c r="AH98" s="96">
        <f t="shared" ref="AH98" ca="1" si="500">SUMIFS(AH99:AH101,$F99:$F101,1)</f>
        <v>0</v>
      </c>
      <c r="AI98" s="96">
        <f t="shared" ref="AI98" ca="1" si="501">SUMIFS(AI99:AI101,$F99:$F101,1)</f>
        <v>0</v>
      </c>
      <c r="AJ98" s="96">
        <f t="shared" ref="AJ98" ca="1" si="502">SUMIFS(AJ99:AJ101,$F99:$F101,1)</f>
        <v>0</v>
      </c>
      <c r="AK98" s="96">
        <f t="shared" ref="AK98" ca="1" si="503">SUMIFS(AK99:AK101,$F99:$F101,1)</f>
        <v>0</v>
      </c>
      <c r="AL98" s="96">
        <f t="shared" ref="AL98" ca="1" si="504">SUMIFS(AL99:AL101,$F99:$F101,1)</f>
        <v>0</v>
      </c>
      <c r="AM98" s="96">
        <f t="shared" ref="AM98" ca="1" si="505">SUMIFS(AM99:AM101,$F99:$F101,1)</f>
        <v>0</v>
      </c>
      <c r="AN98" s="96">
        <f t="shared" ref="AN98" ca="1" si="506">SUMIFS(AN99:AN101,$F99:$F101,1)</f>
        <v>0</v>
      </c>
      <c r="AO98" s="96">
        <f t="shared" ref="AO98" ca="1" si="507">SUMIFS(AO99:AO101,$F99:$F101,1)</f>
        <v>0</v>
      </c>
      <c r="AP98" s="96">
        <f t="shared" ref="AP98" ca="1" si="508">SUMIFS(AP99:AP101,$F99:$F101,1)</f>
        <v>0</v>
      </c>
      <c r="AQ98" s="96">
        <f t="shared" ref="AQ98" ca="1" si="509">SUMIFS(AQ99:AQ101,$F99:$F101,1)</f>
        <v>0</v>
      </c>
      <c r="AR98" s="96">
        <f t="shared" ref="AR98" ca="1" si="510">SUMIFS(AR99:AR101,$F99:$F101,1)</f>
        <v>0</v>
      </c>
      <c r="AS98" s="96">
        <f t="shared" ref="AS98" ca="1" si="511">SUMIFS(AS99:AS101,$F99:$F101,1)</f>
        <v>0</v>
      </c>
      <c r="AT98" s="96">
        <f t="shared" ref="AT98" ca="1" si="512">SUMIFS(AT99:AT101,$F99:$F101,1)</f>
        <v>102.67133333333334</v>
      </c>
      <c r="AU98" s="96">
        <f t="shared" ref="AU98" ca="1" si="513">SUMIFS(AU99:AU101,$F99:$F101,1)</f>
        <v>58.982390295973723</v>
      </c>
      <c r="AV98" s="96">
        <f t="shared" ref="AV98" ca="1" si="514">SUMIFS(AV99:AV101,$F99:$F101,1)</f>
        <v>233.48805050580648</v>
      </c>
      <c r="AW98" s="96">
        <f t="shared" ref="AW98" ca="1" si="515">SUMIFS(AW99:AW101,$F99:$F101,1)</f>
        <v>220.01703794412978</v>
      </c>
      <c r="AX98" s="96">
        <f t="shared" ref="AX98" ca="1" si="516">SUMIFS(AX99:AX101,$F99:$F101,1)</f>
        <v>54.930614952555104</v>
      </c>
      <c r="AY98" s="96">
        <f t="shared" ref="AY98" ca="1" si="517">SUMIFS(AY99:AY101,$F99:$F101,1)</f>
        <v>415.62615782743461</v>
      </c>
      <c r="AZ98" s="96">
        <f t="shared" ref="AZ98" ca="1" si="518">SUMIFS(AZ99:AZ101,$F99:$F101,1)</f>
        <v>373.62150736882683</v>
      </c>
      <c r="BA98" s="96">
        <f t="shared" ref="BA98" ca="1" si="519">SUMIFS(BA99:BA101,$F99:$F101,1)</f>
        <v>313.40985460162494</v>
      </c>
      <c r="BB98" s="96">
        <f t="shared" ref="BB98" ca="1" si="520">SUMIFS(BB99:BB101,$F99:$F101,1)</f>
        <v>426.58397282743226</v>
      </c>
      <c r="BC98" s="96">
        <f t="shared" ref="BC98" ca="1" si="521">SUMIFS(BC99:BC101,$F99:$F101,1)</f>
        <v>278.83505761459855</v>
      </c>
      <c r="BD98" s="96">
        <f t="shared" ref="BD98" ca="1" si="522">SUMIFS(BD99:BD101,$F99:$F101,1)</f>
        <v>247.00874933941765</v>
      </c>
      <c r="BE98" s="96">
        <f t="shared" ref="BE98" ca="1" si="523">SUMIFS(BE99:BE101,$F99:$F101,1)</f>
        <v>246.03331197568195</v>
      </c>
      <c r="BF98" s="96">
        <f t="shared" ref="BF98" ca="1" si="524">SUMIFS(BF99:BF101,$F99:$F101,1)</f>
        <v>245.70405724820742</v>
      </c>
      <c r="BG98" s="96">
        <f t="shared" ref="BG98" ca="1" si="525">SUMIFS(BG99:BG101,$F99:$F101,1)</f>
        <v>249.24887698820632</v>
      </c>
      <c r="BH98" s="96">
        <f t="shared" ref="BH98" ca="1" si="526">SUMIFS(BH99:BH101,$F99:$F101,1)</f>
        <v>245.31235120413646</v>
      </c>
      <c r="BI98" s="96">
        <f t="shared" ref="BI98" ca="1" si="527">SUMIFS(BI99:BI101,$F99:$F101,1)</f>
        <v>245.47697856787448</v>
      </c>
      <c r="BJ98" s="96">
        <f t="shared" ref="BJ98" ca="1" si="528">SUMIFS(BJ99:BJ101,$F99:$F101,1)</f>
        <v>246.30522273161299</v>
      </c>
      <c r="BK98" s="96">
        <f t="shared" ref="BK98" ca="1" si="529">SUMIFS(BK99:BK101,$F99:$F101,1)</f>
        <v>139.68772996580611</v>
      </c>
      <c r="BL98" s="96">
        <f t="shared" ref="BL98" ca="1" si="530">SUMIFS(BL99:BL101,$F99:$F101,1)</f>
        <v>283.48743502961298</v>
      </c>
      <c r="BM98" s="96">
        <f t="shared" ref="BM98" ca="1" si="531">SUMIFS(BM99:BM101,$F99:$F101,1)</f>
        <v>319.98280393961289</v>
      </c>
      <c r="BN98" s="96">
        <f t="shared" ref="BN98" ca="1" si="532">SUMIFS(BN99:BN101,$F99:$F101,1)</f>
        <v>187.67428625113962</v>
      </c>
      <c r="BO98" s="96">
        <f t="shared" ref="BO98" ca="1" si="533">SUMIFS(BO99:BO101,$F99:$F101,1)</f>
        <v>319.18921225966761</v>
      </c>
      <c r="BP98" s="96">
        <f t="shared" ref="BP98" ca="1" si="534">SUMIFS(BP99:BP101,$F99:$F101,1)</f>
        <v>176.42302623833226</v>
      </c>
      <c r="BQ98" s="96">
        <f t="shared" ref="BQ98" ca="1" si="535">SUMIFS(BQ99:BQ101,$F99:$F101,1)</f>
        <v>970.15560599133141</v>
      </c>
      <c r="BR98" s="96">
        <f t="shared" ref="BR98" ca="1" si="536">SUMIFS(BR99:BR101,$F99:$F101,1)</f>
        <v>970.15560599133119</v>
      </c>
      <c r="BS98" s="96">
        <f t="shared" ref="BS98" ca="1" si="537">SUMIFS(BS99:BS101,$F99:$F101,1)</f>
        <v>833.60783637322311</v>
      </c>
      <c r="BT98" s="96">
        <f t="shared" ref="BT98" ca="1" si="538">SUMIFS(BT99:BT101,$F99:$F101,1)</f>
        <v>964.57847981422174</v>
      </c>
      <c r="BU98" s="96">
        <f t="shared" ref="BU98" ca="1" si="539">SUMIFS(BU99:BU101,$F99:$F101,1)</f>
        <v>1203.7354311662255</v>
      </c>
      <c r="BV98" s="96">
        <f t="shared" ref="BV98" ca="1" si="540">SUMIFS(BV99:BV101,$F99:$F101,1)</f>
        <v>922.87791478891813</v>
      </c>
      <c r="BW98" s="96">
        <f t="shared" ref="BW98" ca="1" si="541">SUMIFS(BW99:BW101,$F99:$F101,1)</f>
        <v>1197.2410122423341</v>
      </c>
      <c r="BX98" s="96">
        <f t="shared" ref="BX98" ca="1" si="542">SUMIFS(BX99:BX101,$F99:$F101,1)</f>
        <v>1196.7949577334352</v>
      </c>
      <c r="BY98" s="96">
        <f t="shared" ref="BY98" ca="1" si="543">SUMIFS(BY99:BY101,$F99:$F101,1)</f>
        <v>1255.3212122064665</v>
      </c>
      <c r="BZ98" s="96">
        <f t="shared" ref="BZ98" ca="1" si="544">SUMIFS(BZ99:BZ101,$F99:$F101,1)</f>
        <v>1078.5060667742673</v>
      </c>
      <c r="CA98" s="96">
        <f t="shared" ref="CA98" ca="1" si="545">SUMIFS(CA99:CA101,$F99:$F101,1)</f>
        <v>453.76020244846745</v>
      </c>
      <c r="CB98" s="92"/>
      <c r="CC98" s="92"/>
    </row>
    <row r="99" spans="1:81" s="38" customFormat="1" ht="10.199999999999999" x14ac:dyDescent="0.2">
      <c r="A99" s="31"/>
      <c r="B99" s="31"/>
      <c r="C99" s="31"/>
      <c r="D99" s="31"/>
      <c r="E99" s="31"/>
      <c r="F99" s="132">
        <v>1</v>
      </c>
      <c r="G99" s="133" t="str">
        <f>KPI!$F$95</f>
        <v>Объем возвратов кредитных средств</v>
      </c>
      <c r="H99" s="31"/>
      <c r="I99" s="31"/>
      <c r="J99" s="31" t="str">
        <f>IF($G99="","",INDEX(KPI!$H$11:$H$121,SUMIFS(KPI!$E$11:$E$121,KPI!$F$11:$F$121,$G99)))</f>
        <v>тыс.руб.</v>
      </c>
      <c r="K99" s="31"/>
      <c r="L99" s="31"/>
      <c r="M99" s="31"/>
      <c r="N99" s="31"/>
      <c r="O99" s="31"/>
      <c r="P99" s="31"/>
      <c r="Q99" s="31"/>
      <c r="R99" s="37">
        <f t="shared" ca="1" si="497"/>
        <v>16337.455226850894</v>
      </c>
      <c r="S99" s="31"/>
      <c r="T99" s="31"/>
      <c r="U99" s="37">
        <f ca="1">SUMIFS(daily!$236:$236,daily!$9:$9,"&gt;="&amp;U$8,daily!$9:$9,"&lt;="&amp;U$9)</f>
        <v>0</v>
      </c>
      <c r="V99" s="37">
        <f ca="1">SUMIFS(daily!$236:$236,daily!$9:$9,"&gt;="&amp;V$8,daily!$9:$9,"&lt;="&amp;V$9)</f>
        <v>0</v>
      </c>
      <c r="W99" s="37">
        <f ca="1">SUMIFS(daily!$236:$236,daily!$9:$9,"&gt;="&amp;W$8,daily!$9:$9,"&lt;="&amp;W$9)</f>
        <v>0</v>
      </c>
      <c r="X99" s="37">
        <f ca="1">SUMIFS(daily!$236:$236,daily!$9:$9,"&gt;="&amp;X$8,daily!$9:$9,"&lt;="&amp;X$9)</f>
        <v>0</v>
      </c>
      <c r="Y99" s="37">
        <f ca="1">SUMIFS(daily!$236:$236,daily!$9:$9,"&gt;="&amp;Y$8,daily!$9:$9,"&lt;="&amp;Y$9)</f>
        <v>0</v>
      </c>
      <c r="Z99" s="37">
        <f ca="1">SUMIFS(daily!$236:$236,daily!$9:$9,"&gt;="&amp;Z$8,daily!$9:$9,"&lt;="&amp;Z$9)</f>
        <v>0</v>
      </c>
      <c r="AA99" s="37">
        <f ca="1">SUMIFS(daily!$236:$236,daily!$9:$9,"&gt;="&amp;AA$8,daily!$9:$9,"&lt;="&amp;AA$9)</f>
        <v>0</v>
      </c>
      <c r="AB99" s="37">
        <f ca="1">SUMIFS(daily!$236:$236,daily!$9:$9,"&gt;="&amp;AB$8,daily!$9:$9,"&lt;="&amp;AB$9)</f>
        <v>0</v>
      </c>
      <c r="AC99" s="37">
        <f ca="1">SUMIFS(daily!$236:$236,daily!$9:$9,"&gt;="&amp;AC$8,daily!$9:$9,"&lt;="&amp;AC$9)</f>
        <v>0</v>
      </c>
      <c r="AD99" s="37">
        <f ca="1">SUMIFS(daily!$236:$236,daily!$9:$9,"&gt;="&amp;AD$8,daily!$9:$9,"&lt;="&amp;AD$9)</f>
        <v>0</v>
      </c>
      <c r="AE99" s="37">
        <f ca="1">SUMIFS(daily!$236:$236,daily!$9:$9,"&gt;="&amp;AE$8,daily!$9:$9,"&lt;="&amp;AE$9)</f>
        <v>0</v>
      </c>
      <c r="AF99" s="37">
        <f ca="1">SUMIFS(daily!$236:$236,daily!$9:$9,"&gt;="&amp;AF$8,daily!$9:$9,"&lt;="&amp;AF$9)</f>
        <v>0</v>
      </c>
      <c r="AG99" s="37">
        <f ca="1">SUMIFS(daily!$236:$236,daily!$9:$9,"&gt;="&amp;AG$8,daily!$9:$9,"&lt;="&amp;AG$9)</f>
        <v>0</v>
      </c>
      <c r="AH99" s="37">
        <f ca="1">SUMIFS(daily!$236:$236,daily!$9:$9,"&gt;="&amp;AH$8,daily!$9:$9,"&lt;="&amp;AH$9)</f>
        <v>0</v>
      </c>
      <c r="AI99" s="37">
        <f ca="1">SUMIFS(daily!$236:$236,daily!$9:$9,"&gt;="&amp;AI$8,daily!$9:$9,"&lt;="&amp;AI$9)</f>
        <v>0</v>
      </c>
      <c r="AJ99" s="37">
        <f ca="1">SUMIFS(daily!$236:$236,daily!$9:$9,"&gt;="&amp;AJ$8,daily!$9:$9,"&lt;="&amp;AJ$9)</f>
        <v>0</v>
      </c>
      <c r="AK99" s="37">
        <f ca="1">SUMIFS(daily!$236:$236,daily!$9:$9,"&gt;="&amp;AK$8,daily!$9:$9,"&lt;="&amp;AK$9)</f>
        <v>0</v>
      </c>
      <c r="AL99" s="37">
        <f ca="1">SUMIFS(daily!$236:$236,daily!$9:$9,"&gt;="&amp;AL$8,daily!$9:$9,"&lt;="&amp;AL$9)</f>
        <v>0</v>
      </c>
      <c r="AM99" s="37">
        <f ca="1">SUMIFS(daily!$236:$236,daily!$9:$9,"&gt;="&amp;AM$8,daily!$9:$9,"&lt;="&amp;AM$9)</f>
        <v>0</v>
      </c>
      <c r="AN99" s="37">
        <f ca="1">SUMIFS(daily!$236:$236,daily!$9:$9,"&gt;="&amp;AN$8,daily!$9:$9,"&lt;="&amp;AN$9)</f>
        <v>0</v>
      </c>
      <c r="AO99" s="37">
        <f ca="1">SUMIFS(daily!$236:$236,daily!$9:$9,"&gt;="&amp;AO$8,daily!$9:$9,"&lt;="&amp;AO$9)</f>
        <v>0</v>
      </c>
      <c r="AP99" s="37">
        <f ca="1">SUMIFS(daily!$236:$236,daily!$9:$9,"&gt;="&amp;AP$8,daily!$9:$9,"&lt;="&amp;AP$9)</f>
        <v>0</v>
      </c>
      <c r="AQ99" s="37">
        <f ca="1">SUMIFS(daily!$236:$236,daily!$9:$9,"&gt;="&amp;AQ$8,daily!$9:$9,"&lt;="&amp;AQ$9)</f>
        <v>0</v>
      </c>
      <c r="AR99" s="37">
        <f ca="1">SUMIFS(daily!$236:$236,daily!$9:$9,"&gt;="&amp;AR$8,daily!$9:$9,"&lt;="&amp;AR$9)</f>
        <v>0</v>
      </c>
      <c r="AS99" s="37">
        <f ca="1">SUMIFS(daily!$236:$236,daily!$9:$9,"&gt;="&amp;AS$8,daily!$9:$9,"&lt;="&amp;AS$9)</f>
        <v>0</v>
      </c>
      <c r="AT99" s="37">
        <f ca="1">SUMIFS(daily!$236:$236,daily!$9:$9,"&gt;="&amp;AT$8,daily!$9:$9,"&lt;="&amp;AT$9)</f>
        <v>102.51842142477919</v>
      </c>
      <c r="AU99" s="37">
        <f ca="1">SUMIFS(daily!$236:$236,daily!$9:$9,"&gt;="&amp;AU$8,daily!$9:$9,"&lt;="&amp;AU$9)</f>
        <v>58.958227088150707</v>
      </c>
      <c r="AV99" s="37">
        <f ca="1">SUMIFS(daily!$236:$236,daily!$9:$9,"&gt;="&amp;AV$8,daily!$9:$9,"&lt;="&amp;AV$9)</f>
        <v>233.0094388127722</v>
      </c>
      <c r="AW99" s="37">
        <f ca="1">SUMIFS(daily!$236:$236,daily!$9:$9,"&gt;="&amp;AW$8,daily!$9:$9,"&lt;="&amp;AW$9)</f>
        <v>219.81563276523383</v>
      </c>
      <c r="AX99" s="37">
        <f ca="1">SUMIFS(daily!$236:$236,daily!$9:$9,"&gt;="&amp;AX$8,daily!$9:$9,"&lt;="&amp;AX$9)</f>
        <v>54.908111628117354</v>
      </c>
      <c r="AY99" s="37">
        <f ca="1">SUMIFS(daily!$236:$236,daily!$9:$9,"&gt;="&amp;AY$8,daily!$9:$9,"&lt;="&amp;AY$9)</f>
        <v>414.11272395026879</v>
      </c>
      <c r="AZ99" s="37">
        <f ca="1">SUMIFS(daily!$236:$236,daily!$9:$9,"&gt;="&amp;AZ$8,daily!$9:$9,"&lt;="&amp;AZ$9)</f>
        <v>372.16871921759173</v>
      </c>
      <c r="BA99" s="37">
        <f ca="1">SUMIFS(daily!$236:$236,daily!$9:$9,"&gt;="&amp;BA$8,daily!$9:$9,"&lt;="&amp;BA$9)</f>
        <v>312.75766847625465</v>
      </c>
      <c r="BB99" s="37">
        <f ca="1">SUMIFS(daily!$236:$236,daily!$9:$9,"&gt;="&amp;BB$8,daily!$9:$9,"&lt;="&amp;BB$9)</f>
        <v>425.3618125998496</v>
      </c>
      <c r="BC99" s="37">
        <f ca="1">SUMIFS(daily!$236:$236,daily!$9:$9,"&gt;="&amp;BC$8,daily!$9:$9,"&lt;="&amp;BC$9)</f>
        <v>277.2175572378282</v>
      </c>
      <c r="BD99" s="37">
        <f ca="1">SUMIFS(daily!$236:$236,daily!$9:$9,"&gt;="&amp;BD$8,daily!$9:$9,"&lt;="&amp;BD$9)</f>
        <v>244.46778662341049</v>
      </c>
      <c r="BE99" s="37">
        <f ca="1">SUMIFS(daily!$236:$236,daily!$9:$9,"&gt;="&amp;BE$8,daily!$9:$9,"&lt;="&amp;BE$9)</f>
        <v>242.47680435326276</v>
      </c>
      <c r="BF99" s="37">
        <f ca="1">SUMIFS(daily!$236:$236,daily!$9:$9,"&gt;="&amp;BF$8,daily!$9:$9,"&lt;="&amp;BF$9)</f>
        <v>241.79139642663822</v>
      </c>
      <c r="BG99" s="37">
        <f ca="1">SUMIFS(daily!$236:$236,daily!$9:$9,"&gt;="&amp;BG$8,daily!$9:$9,"&lt;="&amp;BG$9)</f>
        <v>244.48608152935569</v>
      </c>
      <c r="BH99" s="37">
        <f ca="1">SUMIFS(daily!$236:$236,daily!$9:$9,"&gt;="&amp;BH$8,daily!$9:$9,"&lt;="&amp;BH$9)</f>
        <v>238.13808154555448</v>
      </c>
      <c r="BI99" s="37">
        <f ca="1">SUMIFS(daily!$236:$236,daily!$9:$9,"&gt;="&amp;BI$8,daily!$9:$9,"&lt;="&amp;BI$9)</f>
        <v>235.85064675733418</v>
      </c>
      <c r="BJ99" s="37">
        <f ca="1">SUMIFS(daily!$236:$236,daily!$9:$9,"&gt;="&amp;BJ$8,daily!$9:$9,"&lt;="&amp;BJ$9)</f>
        <v>234.9515919374582</v>
      </c>
      <c r="BK99" s="37">
        <f ca="1">SUMIFS(daily!$236:$236,daily!$9:$9,"&gt;="&amp;BK$8,daily!$9:$9,"&lt;="&amp;BK$9)</f>
        <v>137.94347991740545</v>
      </c>
      <c r="BL99" s="37">
        <f ca="1">SUMIFS(daily!$236:$236,daily!$9:$9,"&gt;="&amp;BL$8,daily!$9:$9,"&lt;="&amp;BL$9)</f>
        <v>255.6350395095152</v>
      </c>
      <c r="BM99" s="37">
        <f ca="1">SUMIFS(daily!$236:$236,daily!$9:$9,"&gt;="&amp;BM$8,daily!$9:$9,"&lt;="&amp;BM$9)</f>
        <v>300.8039101660703</v>
      </c>
      <c r="BN99" s="37">
        <f ca="1">SUMIFS(daily!$236:$236,daily!$9:$9,"&gt;="&amp;BN$8,daily!$9:$9,"&lt;="&amp;BN$9)</f>
        <v>173.9872788148385</v>
      </c>
      <c r="BO99" s="37">
        <f ca="1">SUMIFS(daily!$236:$236,daily!$9:$9,"&gt;="&amp;BO$8,daily!$9:$9,"&lt;="&amp;BO$9)</f>
        <v>288.22730429426326</v>
      </c>
      <c r="BP99" s="37">
        <f ca="1">SUMIFS(daily!$236:$236,daily!$9:$9,"&gt;="&amp;BP$8,daily!$9:$9,"&lt;="&amp;BP$9)</f>
        <v>172.95397196489685</v>
      </c>
      <c r="BQ99" s="37">
        <f ca="1">SUMIFS(daily!$236:$236,daily!$9:$9,"&gt;="&amp;BQ$8,daily!$9:$9,"&lt;="&amp;BQ$9)</f>
        <v>933.1422645481889</v>
      </c>
      <c r="BR99" s="37">
        <f ca="1">SUMIFS(daily!$236:$236,daily!$9:$9,"&gt;="&amp;BR$8,daily!$9:$9,"&lt;="&amp;BR$9)</f>
        <v>945.43082173757136</v>
      </c>
      <c r="BS99" s="37">
        <f ca="1">SUMIFS(daily!$236:$236,daily!$9:$9,"&gt;="&amp;BS$8,daily!$9:$9,"&lt;="&amp;BS$9)</f>
        <v>811.02421951241274</v>
      </c>
      <c r="BT99" s="37">
        <f ca="1">SUMIFS(daily!$236:$236,daily!$9:$9,"&gt;="&amp;BT$8,daily!$9:$9,"&lt;="&amp;BT$9)</f>
        <v>944.15256435527158</v>
      </c>
      <c r="BU99" s="37">
        <f ca="1">SUMIFS(daily!$236:$236,daily!$9:$9,"&gt;="&amp;BU$8,daily!$9:$9,"&lt;="&amp;BU$9)</f>
        <v>1183.9138973143629</v>
      </c>
      <c r="BV99" s="37">
        <f ca="1">SUMIFS(daily!$236:$236,daily!$9:$9,"&gt;="&amp;BV$8,daily!$9:$9,"&lt;="&amp;BV$9)</f>
        <v>905.51838824643676</v>
      </c>
      <c r="BW99" s="37">
        <f ca="1">SUMIFS(daily!$236:$236,daily!$9:$9,"&gt;="&amp;BW$8,daily!$9:$9,"&lt;="&amp;BW$9)</f>
        <v>1182.2923000826845</v>
      </c>
      <c r="BX99" s="37">
        <f ca="1">SUMIFS(daily!$236:$236,daily!$9:$9,"&gt;="&amp;BX$8,daily!$9:$9,"&lt;="&amp;BX$9)</f>
        <v>1184.5338357662524</v>
      </c>
      <c r="BY99" s="37">
        <f ca="1">SUMIFS(daily!$236:$236,daily!$9:$9,"&gt;="&amp;BY$8,daily!$9:$9,"&lt;="&amp;BY$9)</f>
        <v>1242.6520188568525</v>
      </c>
      <c r="BZ99" s="37">
        <f ca="1">SUMIFS(daily!$236:$236,daily!$9:$9,"&gt;="&amp;BZ$8,daily!$9:$9,"&lt;="&amp;BZ$9)</f>
        <v>1071.1725786991499</v>
      </c>
      <c r="CA99" s="37">
        <f ca="1">SUMIFS(daily!$236:$236,daily!$9:$9,"&gt;="&amp;CA$8,daily!$9:$9,"&lt;="&amp;CA$9)</f>
        <v>451.08065069086012</v>
      </c>
      <c r="CB99" s="31"/>
      <c r="CC99" s="31"/>
    </row>
    <row r="100" spans="1:81" s="38" customFormat="1" ht="10.199999999999999" x14ac:dyDescent="0.2">
      <c r="A100" s="31"/>
      <c r="B100" s="31"/>
      <c r="C100" s="31"/>
      <c r="D100" s="31"/>
      <c r="E100" s="31"/>
      <c r="F100" s="132">
        <v>1</v>
      </c>
      <c r="G100" s="133" t="str">
        <f>KPI!$F$99</f>
        <v>Оплата процентов по овердрафту</v>
      </c>
      <c r="H100" s="31"/>
      <c r="I100" s="31"/>
      <c r="J100" s="31" t="str">
        <f>IF($G100="","",INDEX(KPI!$H$11:$H$121,SUMIFS(KPI!$E$11:$E$121,KPI!$F$11:$F$121,$G100)))</f>
        <v>тыс.руб.</v>
      </c>
      <c r="K100" s="31"/>
      <c r="L100" s="31"/>
      <c r="M100" s="31"/>
      <c r="N100" s="31"/>
      <c r="O100" s="31"/>
      <c r="P100" s="31"/>
      <c r="Q100" s="31"/>
      <c r="R100" s="37">
        <f t="shared" ca="1" si="497"/>
        <v>338.97911769035261</v>
      </c>
      <c r="S100" s="31"/>
      <c r="T100" s="31"/>
      <c r="U100" s="37">
        <f ca="1">SUMIFS(daily!$244:$244,daily!$9:$9,"&gt;="&amp;U$8,daily!$9:$9,"&lt;="&amp;U$9)</f>
        <v>0</v>
      </c>
      <c r="V100" s="37">
        <f ca="1">SUMIFS(daily!$244:$244,daily!$9:$9,"&gt;="&amp;V$8,daily!$9:$9,"&lt;="&amp;V$9)</f>
        <v>0</v>
      </c>
      <c r="W100" s="37">
        <f ca="1">SUMIFS(daily!$244:$244,daily!$9:$9,"&gt;="&amp;W$8,daily!$9:$9,"&lt;="&amp;W$9)</f>
        <v>0</v>
      </c>
      <c r="X100" s="37">
        <f ca="1">SUMIFS(daily!$244:$244,daily!$9:$9,"&gt;="&amp;X$8,daily!$9:$9,"&lt;="&amp;X$9)</f>
        <v>0</v>
      </c>
      <c r="Y100" s="37">
        <f ca="1">SUMIFS(daily!$244:$244,daily!$9:$9,"&gt;="&amp;Y$8,daily!$9:$9,"&lt;="&amp;Y$9)</f>
        <v>0</v>
      </c>
      <c r="Z100" s="37">
        <f ca="1">SUMIFS(daily!$244:$244,daily!$9:$9,"&gt;="&amp;Z$8,daily!$9:$9,"&lt;="&amp;Z$9)</f>
        <v>0</v>
      </c>
      <c r="AA100" s="37">
        <f ca="1">SUMIFS(daily!$244:$244,daily!$9:$9,"&gt;="&amp;AA$8,daily!$9:$9,"&lt;="&amp;AA$9)</f>
        <v>0</v>
      </c>
      <c r="AB100" s="37">
        <f ca="1">SUMIFS(daily!$244:$244,daily!$9:$9,"&gt;="&amp;AB$8,daily!$9:$9,"&lt;="&amp;AB$9)</f>
        <v>0</v>
      </c>
      <c r="AC100" s="37">
        <f ca="1">SUMIFS(daily!$244:$244,daily!$9:$9,"&gt;="&amp;AC$8,daily!$9:$9,"&lt;="&amp;AC$9)</f>
        <v>0</v>
      </c>
      <c r="AD100" s="37">
        <f ca="1">SUMIFS(daily!$244:$244,daily!$9:$9,"&gt;="&amp;AD$8,daily!$9:$9,"&lt;="&amp;AD$9)</f>
        <v>0</v>
      </c>
      <c r="AE100" s="37">
        <f ca="1">SUMIFS(daily!$244:$244,daily!$9:$9,"&gt;="&amp;AE$8,daily!$9:$9,"&lt;="&amp;AE$9)</f>
        <v>0</v>
      </c>
      <c r="AF100" s="37">
        <f ca="1">SUMIFS(daily!$244:$244,daily!$9:$9,"&gt;="&amp;AF$8,daily!$9:$9,"&lt;="&amp;AF$9)</f>
        <v>0</v>
      </c>
      <c r="AG100" s="37">
        <f ca="1">SUMIFS(daily!$244:$244,daily!$9:$9,"&gt;="&amp;AG$8,daily!$9:$9,"&lt;="&amp;AG$9)</f>
        <v>0</v>
      </c>
      <c r="AH100" s="37">
        <f ca="1">SUMIFS(daily!$244:$244,daily!$9:$9,"&gt;="&amp;AH$8,daily!$9:$9,"&lt;="&amp;AH$9)</f>
        <v>0</v>
      </c>
      <c r="AI100" s="37">
        <f ca="1">SUMIFS(daily!$244:$244,daily!$9:$9,"&gt;="&amp;AI$8,daily!$9:$9,"&lt;="&amp;AI$9)</f>
        <v>0</v>
      </c>
      <c r="AJ100" s="37">
        <f ca="1">SUMIFS(daily!$244:$244,daily!$9:$9,"&gt;="&amp;AJ$8,daily!$9:$9,"&lt;="&amp;AJ$9)</f>
        <v>0</v>
      </c>
      <c r="AK100" s="37">
        <f ca="1">SUMIFS(daily!$244:$244,daily!$9:$9,"&gt;="&amp;AK$8,daily!$9:$9,"&lt;="&amp;AK$9)</f>
        <v>0</v>
      </c>
      <c r="AL100" s="37">
        <f ca="1">SUMIFS(daily!$244:$244,daily!$9:$9,"&gt;="&amp;AL$8,daily!$9:$9,"&lt;="&amp;AL$9)</f>
        <v>0</v>
      </c>
      <c r="AM100" s="37">
        <f ca="1">SUMIFS(daily!$244:$244,daily!$9:$9,"&gt;="&amp;AM$8,daily!$9:$9,"&lt;="&amp;AM$9)</f>
        <v>0</v>
      </c>
      <c r="AN100" s="37">
        <f ca="1">SUMIFS(daily!$244:$244,daily!$9:$9,"&gt;="&amp;AN$8,daily!$9:$9,"&lt;="&amp;AN$9)</f>
        <v>0</v>
      </c>
      <c r="AO100" s="37">
        <f ca="1">SUMIFS(daily!$244:$244,daily!$9:$9,"&gt;="&amp;AO$8,daily!$9:$9,"&lt;="&amp;AO$9)</f>
        <v>0</v>
      </c>
      <c r="AP100" s="37">
        <f ca="1">SUMIFS(daily!$244:$244,daily!$9:$9,"&gt;="&amp;AP$8,daily!$9:$9,"&lt;="&amp;AP$9)</f>
        <v>0</v>
      </c>
      <c r="AQ100" s="37">
        <f ca="1">SUMIFS(daily!$244:$244,daily!$9:$9,"&gt;="&amp;AQ$8,daily!$9:$9,"&lt;="&amp;AQ$9)</f>
        <v>0</v>
      </c>
      <c r="AR100" s="37">
        <f ca="1">SUMIFS(daily!$244:$244,daily!$9:$9,"&gt;="&amp;AR$8,daily!$9:$9,"&lt;="&amp;AR$9)</f>
        <v>0</v>
      </c>
      <c r="AS100" s="37">
        <f ca="1">SUMIFS(daily!$244:$244,daily!$9:$9,"&gt;="&amp;AS$8,daily!$9:$9,"&lt;="&amp;AS$9)</f>
        <v>0</v>
      </c>
      <c r="AT100" s="37">
        <f ca="1">SUMIFS(daily!$244:$244,daily!$9:$9,"&gt;="&amp;AT$8,daily!$9:$9,"&lt;="&amp;AT$9)</f>
        <v>0.15291190855414882</v>
      </c>
      <c r="AU100" s="37">
        <f ca="1">SUMIFS(daily!$244:$244,daily!$9:$9,"&gt;="&amp;AU$8,daily!$9:$9,"&lt;="&amp;AU$9)</f>
        <v>2.4163207823012595E-2</v>
      </c>
      <c r="AV100" s="37">
        <f ca="1">SUMIFS(daily!$244:$244,daily!$9:$9,"&gt;="&amp;AV$8,daily!$9:$9,"&lt;="&amp;AV$9)</f>
        <v>0.47861169303428441</v>
      </c>
      <c r="AW100" s="37">
        <f ca="1">SUMIFS(daily!$244:$244,daily!$9:$9,"&gt;="&amp;AW$8,daily!$9:$9,"&lt;="&amp;AW$9)</f>
        <v>0.20140517889595211</v>
      </c>
      <c r="AX100" s="37">
        <f ca="1">SUMIFS(daily!$244:$244,daily!$9:$9,"&gt;="&amp;AX$8,daily!$9:$9,"&lt;="&amp;AX$9)</f>
        <v>2.2503324437753047E-2</v>
      </c>
      <c r="AY100" s="37">
        <f ca="1">SUMIFS(daily!$244:$244,daily!$9:$9,"&gt;="&amp;AY$8,daily!$9:$9,"&lt;="&amp;AY$9)</f>
        <v>1.5134338771658153</v>
      </c>
      <c r="AZ100" s="37">
        <f ca="1">SUMIFS(daily!$244:$244,daily!$9:$9,"&gt;="&amp;AZ$8,daily!$9:$9,"&lt;="&amp;AZ$9)</f>
        <v>1.4527881512350724</v>
      </c>
      <c r="BA100" s="37">
        <f ca="1">SUMIFS(daily!$244:$244,daily!$9:$9,"&gt;="&amp;BA$8,daily!$9:$9,"&lt;="&amp;BA$9)</f>
        <v>0.65218612537029497</v>
      </c>
      <c r="BB100" s="37">
        <f ca="1">SUMIFS(daily!$244:$244,daily!$9:$9,"&gt;="&amp;BB$8,daily!$9:$9,"&lt;="&amp;BB$9)</f>
        <v>1.2221602275826378</v>
      </c>
      <c r="BC100" s="37">
        <f ca="1">SUMIFS(daily!$244:$244,daily!$9:$9,"&gt;="&amp;BC$8,daily!$9:$9,"&lt;="&amp;BC$9)</f>
        <v>1.6175003767703249</v>
      </c>
      <c r="BD100" s="37">
        <f ca="1">SUMIFS(daily!$244:$244,daily!$9:$9,"&gt;="&amp;BD$8,daily!$9:$9,"&lt;="&amp;BD$9)</f>
        <v>2.5409627160071562</v>
      </c>
      <c r="BE100" s="37">
        <f ca="1">SUMIFS(daily!$244:$244,daily!$9:$9,"&gt;="&amp;BE$8,daily!$9:$9,"&lt;="&amp;BE$9)</f>
        <v>3.5565076224191934</v>
      </c>
      <c r="BF100" s="37">
        <f ca="1">SUMIFS(daily!$244:$244,daily!$9:$9,"&gt;="&amp;BF$8,daily!$9:$9,"&lt;="&amp;BF$9)</f>
        <v>3.9126608215692009</v>
      </c>
      <c r="BG100" s="37">
        <f ca="1">SUMIFS(daily!$244:$244,daily!$9:$9,"&gt;="&amp;BG$8,daily!$9:$9,"&lt;="&amp;BG$9)</f>
        <v>4.7627954588506327</v>
      </c>
      <c r="BH100" s="37">
        <f ca="1">SUMIFS(daily!$244:$244,daily!$9:$9,"&gt;="&amp;BH$8,daily!$9:$9,"&lt;="&amp;BH$9)</f>
        <v>7.1742696585819701</v>
      </c>
      <c r="BI100" s="37">
        <f ca="1">SUMIFS(daily!$244:$244,daily!$9:$9,"&gt;="&amp;BI$8,daily!$9:$9,"&lt;="&amp;BI$9)</f>
        <v>9.6263318105403073</v>
      </c>
      <c r="BJ100" s="37">
        <f ca="1">SUMIFS(daily!$244:$244,daily!$9:$9,"&gt;="&amp;BJ$8,daily!$9:$9,"&lt;="&amp;BJ$9)</f>
        <v>11.353630794154782</v>
      </c>
      <c r="BK100" s="37">
        <f ca="1">SUMIFS(daily!$244:$244,daily!$9:$9,"&gt;="&amp;BK$8,daily!$9:$9,"&lt;="&amp;BK$9)</f>
        <v>1.7442500484006587</v>
      </c>
      <c r="BL100" s="37">
        <f ca="1">SUMIFS(daily!$244:$244,daily!$9:$9,"&gt;="&amp;BL$8,daily!$9:$9,"&lt;="&amp;BL$9)</f>
        <v>27.85239552009778</v>
      </c>
      <c r="BM100" s="37">
        <f ca="1">SUMIFS(daily!$244:$244,daily!$9:$9,"&gt;="&amp;BM$8,daily!$9:$9,"&lt;="&amp;BM$9)</f>
        <v>19.178893773542598</v>
      </c>
      <c r="BN100" s="37">
        <f ca="1">SUMIFS(daily!$244:$244,daily!$9:$9,"&gt;="&amp;BN$8,daily!$9:$9,"&lt;="&amp;BN$9)</f>
        <v>13.687007436301116</v>
      </c>
      <c r="BO100" s="37">
        <f ca="1">SUMIFS(daily!$244:$244,daily!$9:$9,"&gt;="&amp;BO$8,daily!$9:$9,"&lt;="&amp;BO$9)</f>
        <v>30.961907965404336</v>
      </c>
      <c r="BP100" s="37">
        <f ca="1">SUMIFS(daily!$244:$244,daily!$9:$9,"&gt;="&amp;BP$8,daily!$9:$9,"&lt;="&amp;BP$9)</f>
        <v>3.469054273435404</v>
      </c>
      <c r="BQ100" s="37">
        <f ca="1">SUMIFS(daily!$244:$244,daily!$9:$9,"&gt;="&amp;BQ$8,daily!$9:$9,"&lt;="&amp;BQ$9)</f>
        <v>37.013341443142508</v>
      </c>
      <c r="BR100" s="37">
        <f ca="1">SUMIFS(daily!$244:$244,daily!$9:$9,"&gt;="&amp;BR$8,daily!$9:$9,"&lt;="&amp;BR$9)</f>
        <v>24.724784253759793</v>
      </c>
      <c r="BS100" s="37">
        <f ca="1">SUMIFS(daily!$244:$244,daily!$9:$9,"&gt;="&amp;BS$8,daily!$9:$9,"&lt;="&amp;BS$9)</f>
        <v>22.583616860810366</v>
      </c>
      <c r="BT100" s="37">
        <f ca="1">SUMIFS(daily!$244:$244,daily!$9:$9,"&gt;="&amp;BT$8,daily!$9:$9,"&lt;="&amp;BT$9)</f>
        <v>20.425915458950186</v>
      </c>
      <c r="BU100" s="37">
        <f ca="1">SUMIFS(daily!$244:$244,daily!$9:$9,"&gt;="&amp;BU$8,daily!$9:$9,"&lt;="&amp;BU$9)</f>
        <v>19.821533851862483</v>
      </c>
      <c r="BV100" s="37">
        <f ca="1">SUMIFS(daily!$244:$244,daily!$9:$9,"&gt;="&amp;BV$8,daily!$9:$9,"&lt;="&amp;BV$9)</f>
        <v>17.359526542481433</v>
      </c>
      <c r="BW100" s="37">
        <f ca="1">SUMIFS(daily!$244:$244,daily!$9:$9,"&gt;="&amp;BW$8,daily!$9:$9,"&lt;="&amp;BW$9)</f>
        <v>14.948712159649574</v>
      </c>
      <c r="BX100" s="37">
        <f ca="1">SUMIFS(daily!$244:$244,daily!$9:$9,"&gt;="&amp;BX$8,daily!$9:$9,"&lt;="&amp;BX$9)</f>
        <v>12.261121967182874</v>
      </c>
      <c r="BY100" s="37">
        <f ca="1">SUMIFS(daily!$244:$244,daily!$9:$9,"&gt;="&amp;BY$8,daily!$9:$9,"&lt;="&amp;BY$9)</f>
        <v>12.66919334961409</v>
      </c>
      <c r="BZ100" s="37">
        <f ca="1">SUMIFS(daily!$244:$244,daily!$9:$9,"&gt;="&amp;BZ$8,daily!$9:$9,"&lt;="&amp;BZ$9)</f>
        <v>7.3334880751175433</v>
      </c>
      <c r="CA100" s="37">
        <f ca="1">SUMIFS(daily!$244:$244,daily!$9:$9,"&gt;="&amp;CA$8,daily!$9:$9,"&lt;="&amp;CA$9)</f>
        <v>2.679551757607328</v>
      </c>
      <c r="CB100" s="31"/>
      <c r="CC100" s="31"/>
    </row>
    <row r="101" spans="1:81" s="71" customFormat="1" ht="6.6" x14ac:dyDescent="0.15">
      <c r="A101" s="70"/>
      <c r="B101" s="70"/>
      <c r="C101" s="70"/>
      <c r="D101" s="70"/>
      <c r="E101" s="70"/>
      <c r="F101" s="122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4"/>
      <c r="S101" s="70"/>
      <c r="T101" s="70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0"/>
      <c r="CC101" s="70"/>
    </row>
    <row r="102" spans="1:81" x14ac:dyDescent="0.25">
      <c r="A102" s="1"/>
      <c r="B102" s="1"/>
      <c r="C102" s="1"/>
      <c r="D102" s="1"/>
      <c r="E102" s="1"/>
      <c r="F102" s="99"/>
      <c r="G102" s="1"/>
      <c r="H102" s="1"/>
      <c r="I102" s="1"/>
      <c r="J102" s="18"/>
      <c r="K102" s="1"/>
      <c r="L102" s="1"/>
      <c r="M102" s="1"/>
      <c r="N102" s="1"/>
      <c r="O102" s="1"/>
      <c r="P102" s="1"/>
      <c r="Q102" s="1"/>
      <c r="R102" s="27"/>
      <c r="S102" s="1"/>
      <c r="T102" s="1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1"/>
      <c r="CC102" s="1"/>
    </row>
    <row r="103" spans="1:81" s="57" customFormat="1" ht="14.4" x14ac:dyDescent="0.3">
      <c r="A103" s="55"/>
      <c r="B103" s="55"/>
      <c r="C103" s="55"/>
      <c r="D103" s="55" t="s">
        <v>182</v>
      </c>
      <c r="E103" s="55"/>
      <c r="F103" s="100"/>
      <c r="G103" s="55" t="str">
        <f>KPI!$L$52</f>
        <v>Финансовый поток - итого</v>
      </c>
      <c r="H103" s="55"/>
      <c r="I103" s="55"/>
      <c r="J103" s="55" t="str">
        <f>IF($G103="","",INDEX(KPI!$N$11:$N$121,SUMIFS(KPI!$K$11:$K$121,KPI!$L$11:$L$121,$G103)))</f>
        <v>тыс.руб.</v>
      </c>
      <c r="K103" s="55"/>
      <c r="L103" s="55"/>
      <c r="M103" s="55"/>
      <c r="N103" s="55"/>
      <c r="O103" s="55"/>
      <c r="P103" s="55"/>
      <c r="Q103" s="55"/>
      <c r="R103" s="56">
        <f ca="1">SUM(T103:CB103)</f>
        <v>-299.99999999999699</v>
      </c>
      <c r="S103" s="55"/>
      <c r="T103" s="55"/>
      <c r="U103" s="98">
        <f ca="1">U63+U91</f>
        <v>861.68096835094525</v>
      </c>
      <c r="V103" s="98">
        <f ca="1">V63+V91</f>
        <v>996.10705139512515</v>
      </c>
      <c r="W103" s="98">
        <f t="shared" ref="W103:AF103" ca="1" si="546">W63+W91</f>
        <v>-410.07416023327357</v>
      </c>
      <c r="X103" s="98">
        <f t="shared" ca="1" si="546"/>
        <v>71.560737137445699</v>
      </c>
      <c r="Y103" s="98">
        <f t="shared" ca="1" si="546"/>
        <v>100.05273713744694</v>
      </c>
      <c r="Z103" s="98">
        <f t="shared" ca="1" si="546"/>
        <v>98.85273713744597</v>
      </c>
      <c r="AA103" s="98">
        <f t="shared" ca="1" si="546"/>
        <v>-36.147262862553802</v>
      </c>
      <c r="AB103" s="98">
        <f t="shared" ca="1" si="546"/>
        <v>-45.695096774193502</v>
      </c>
      <c r="AC103" s="98">
        <f t="shared" ca="1" si="546"/>
        <v>131.41290322580645</v>
      </c>
      <c r="AD103" s="98">
        <f t="shared" ca="1" si="546"/>
        <v>29.489492138843389</v>
      </c>
      <c r="AE103" s="98">
        <f t="shared" ca="1" si="546"/>
        <v>496.84599040392482</v>
      </c>
      <c r="AF103" s="98">
        <f t="shared" ca="1" si="546"/>
        <v>393.45032258064487</v>
      </c>
      <c r="AG103" s="98">
        <f t="shared" ref="AG103:CA103" ca="1" si="547">AG63+AG91</f>
        <v>-221.49127741935433</v>
      </c>
      <c r="AH103" s="98">
        <f t="shared" ca="1" si="547"/>
        <v>-146.45767741935049</v>
      </c>
      <c r="AI103" s="98">
        <f t="shared" ca="1" si="547"/>
        <v>309.86275268817531</v>
      </c>
      <c r="AJ103" s="98">
        <f t="shared" ca="1" si="547"/>
        <v>171.98533333333626</v>
      </c>
      <c r="AK103" s="98">
        <f t="shared" ca="1" si="547"/>
        <v>-430.01466666666761</v>
      </c>
      <c r="AL103" s="98">
        <f t="shared" ca="1" si="547"/>
        <v>-12.327066666668557</v>
      </c>
      <c r="AM103" s="98">
        <f t="shared" ca="1" si="547"/>
        <v>-472.32706666666854</v>
      </c>
      <c r="AN103" s="98">
        <f t="shared" ca="1" si="547"/>
        <v>-128.84964731183007</v>
      </c>
      <c r="AO103" s="98">
        <f t="shared" ca="1" si="547"/>
        <v>3.2599225806438383</v>
      </c>
      <c r="AP103" s="98">
        <f t="shared" ca="1" si="547"/>
        <v>-761.88650341935477</v>
      </c>
      <c r="AQ103" s="98">
        <f t="shared" ca="1" si="547"/>
        <v>-473.83078741935526</v>
      </c>
      <c r="AR103" s="98">
        <f t="shared" ca="1" si="547"/>
        <v>-13.82949709677456</v>
      </c>
      <c r="AS103" s="98">
        <f t="shared" ca="1" si="547"/>
        <v>-146.08777666666657</v>
      </c>
      <c r="AT103" s="98">
        <f t="shared" ca="1" si="547"/>
        <v>-665.54246148706943</v>
      </c>
      <c r="AU103" s="98">
        <f t="shared" ca="1" si="547"/>
        <v>142.09952183735874</v>
      </c>
      <c r="AV103" s="98">
        <f t="shared" ca="1" si="547"/>
        <v>-142.09952183735913</v>
      </c>
      <c r="AW103" s="98">
        <f t="shared" ca="1" si="547"/>
        <v>0</v>
      </c>
      <c r="AX103" s="98">
        <f t="shared" ca="1" si="547"/>
        <v>0</v>
      </c>
      <c r="AY103" s="98">
        <f t="shared" ca="1" si="547"/>
        <v>0</v>
      </c>
      <c r="AZ103" s="98">
        <f t="shared" ca="1" si="547"/>
        <v>0</v>
      </c>
      <c r="BA103" s="98">
        <f t="shared" ca="1" si="547"/>
        <v>1.1368683772161603E-13</v>
      </c>
      <c r="BB103" s="98">
        <f t="shared" ca="1" si="547"/>
        <v>0</v>
      </c>
      <c r="BC103" s="98">
        <f t="shared" ca="1" si="547"/>
        <v>0</v>
      </c>
      <c r="BD103" s="98">
        <f t="shared" ca="1" si="547"/>
        <v>0</v>
      </c>
      <c r="BE103" s="98">
        <f t="shared" ca="1" si="547"/>
        <v>-5.6843418860808015E-14</v>
      </c>
      <c r="BF103" s="98">
        <f t="shared" ca="1" si="547"/>
        <v>2.8421709430404007E-13</v>
      </c>
      <c r="BG103" s="98">
        <f t="shared" ca="1" si="547"/>
        <v>0</v>
      </c>
      <c r="BH103" s="98">
        <f t="shared" ca="1" si="547"/>
        <v>0</v>
      </c>
      <c r="BI103" s="98">
        <f t="shared" ca="1" si="547"/>
        <v>0</v>
      </c>
      <c r="BJ103" s="98">
        <f t="shared" ca="1" si="547"/>
        <v>0</v>
      </c>
      <c r="BK103" s="98">
        <f t="shared" ca="1" si="547"/>
        <v>0</v>
      </c>
      <c r="BL103" s="98">
        <f t="shared" ca="1" si="547"/>
        <v>0</v>
      </c>
      <c r="BM103" s="98">
        <f t="shared" ca="1" si="547"/>
        <v>0</v>
      </c>
      <c r="BN103" s="98">
        <f t="shared" ca="1" si="547"/>
        <v>0</v>
      </c>
      <c r="BO103" s="98">
        <f t="shared" ca="1" si="547"/>
        <v>0</v>
      </c>
      <c r="BP103" s="98">
        <f t="shared" ca="1" si="547"/>
        <v>0</v>
      </c>
      <c r="BQ103" s="98">
        <f t="shared" ca="1" si="547"/>
        <v>0</v>
      </c>
      <c r="BR103" s="98">
        <f t="shared" ca="1" si="547"/>
        <v>0</v>
      </c>
      <c r="BS103" s="98">
        <f t="shared" ca="1" si="547"/>
        <v>0</v>
      </c>
      <c r="BT103" s="98">
        <f t="shared" ca="1" si="547"/>
        <v>3.4106051316484809E-13</v>
      </c>
      <c r="BU103" s="98">
        <f t="shared" ca="1" si="547"/>
        <v>0</v>
      </c>
      <c r="BV103" s="98">
        <f t="shared" ca="1" si="547"/>
        <v>0</v>
      </c>
      <c r="BW103" s="98">
        <f t="shared" ca="1" si="547"/>
        <v>0</v>
      </c>
      <c r="BX103" s="98">
        <f t="shared" ca="1" si="547"/>
        <v>0</v>
      </c>
      <c r="BY103" s="98">
        <f t="shared" ca="1" si="547"/>
        <v>0</v>
      </c>
      <c r="BZ103" s="98">
        <f t="shared" ca="1" si="547"/>
        <v>0</v>
      </c>
      <c r="CA103" s="98">
        <f t="shared" ca="1" si="547"/>
        <v>0</v>
      </c>
      <c r="CB103" s="55"/>
      <c r="CC103" s="55"/>
    </row>
    <row r="104" spans="1:81" s="71" customFormat="1" ht="6.6" x14ac:dyDescent="0.15">
      <c r="A104" s="70"/>
      <c r="B104" s="70"/>
      <c r="C104" s="70"/>
      <c r="D104" s="70"/>
      <c r="E104" s="70"/>
      <c r="F104" s="122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4"/>
      <c r="S104" s="70"/>
      <c r="T104" s="70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0"/>
      <c r="CC104" s="70"/>
    </row>
    <row r="105" spans="1:81" s="81" customFormat="1" ht="13.8" x14ac:dyDescent="0.3">
      <c r="A105" s="105"/>
      <c r="B105" s="105"/>
      <c r="C105" s="105"/>
      <c r="D105" s="105" t="s">
        <v>102</v>
      </c>
      <c r="E105" s="105"/>
      <c r="F105" s="106">
        <v>0</v>
      </c>
      <c r="G105" s="105" t="str">
        <f>KPI!$L$32</f>
        <v>Активы на конец периода</v>
      </c>
      <c r="H105" s="105"/>
      <c r="I105" s="105"/>
      <c r="J105" s="105" t="str">
        <f>IF($G105="","",INDEX(KPI!$N$11:$N$121,SUMIFS(KPI!$K$11:$K$121,KPI!$L$11:$L$121,$G105)))</f>
        <v>тыс.руб.</v>
      </c>
      <c r="K105" s="105"/>
      <c r="L105" s="105"/>
      <c r="M105" s="105"/>
      <c r="N105" s="105"/>
      <c r="O105" s="105"/>
      <c r="P105" s="105"/>
      <c r="Q105" s="105"/>
      <c r="R105" s="107">
        <f>Budget!R105</f>
        <v>17211.517186280569</v>
      </c>
      <c r="S105" s="105"/>
      <c r="T105" s="105"/>
      <c r="U105" s="107">
        <f t="shared" ref="U105:AF105" ca="1" si="548">SUMIFS(U106:U117,$F106:$F117,1)</f>
        <v>15335.790899496445</v>
      </c>
      <c r="V105" s="107">
        <f t="shared" ca="1" si="548"/>
        <v>15480.649607845668</v>
      </c>
      <c r="W105" s="107">
        <f t="shared" ca="1" si="548"/>
        <v>14935.785214351508</v>
      </c>
      <c r="X105" s="107">
        <f t="shared" ca="1" si="548"/>
        <v>14948.013951488958</v>
      </c>
      <c r="Y105" s="107">
        <f t="shared" ca="1" si="548"/>
        <v>15003.573398303821</v>
      </c>
      <c r="Z105" s="107">
        <f t="shared" ca="1" si="548"/>
        <v>15057.932845118688</v>
      </c>
      <c r="AA105" s="107">
        <f t="shared" ca="1" si="548"/>
        <v>14977.292291933552</v>
      </c>
      <c r="AB105" s="107">
        <f t="shared" ca="1" si="548"/>
        <v>14958.143904836779</v>
      </c>
      <c r="AC105" s="107">
        <f t="shared" ca="1" si="548"/>
        <v>15076.395517740006</v>
      </c>
      <c r="AD105" s="107">
        <f t="shared" ca="1" si="548"/>
        <v>14946.128235685303</v>
      </c>
      <c r="AE105" s="107">
        <f t="shared" ca="1" si="548"/>
        <v>15163.819697056964</v>
      </c>
      <c r="AF105" s="107">
        <f t="shared" ca="1" si="548"/>
        <v>15574.679309960187</v>
      </c>
      <c r="AG105" s="107">
        <f t="shared" ref="AG105:CA105" ca="1" si="549">SUMIFS(AG106:AG117,$F106:$F117,1)</f>
        <v>15305.371516411797</v>
      </c>
      <c r="AH105" s="107">
        <f t="shared" ca="1" si="549"/>
        <v>15012.097322863412</v>
      </c>
      <c r="AI105" s="107">
        <f t="shared" ca="1" si="549"/>
        <v>14832.175817487072</v>
      </c>
      <c r="AJ105" s="107">
        <f t="shared" ca="1" si="549"/>
        <v>15010.521550820411</v>
      </c>
      <c r="AK105" s="107">
        <f t="shared" ca="1" si="549"/>
        <v>14597.267284153744</v>
      </c>
      <c r="AL105" s="107">
        <f t="shared" ca="1" si="549"/>
        <v>14674.300617487081</v>
      </c>
      <c r="AM105" s="107">
        <f t="shared" ca="1" si="549"/>
        <v>14322.000617487083</v>
      </c>
      <c r="AN105" s="107">
        <f t="shared" ca="1" si="549"/>
        <v>14501.950742411811</v>
      </c>
      <c r="AO105" s="107">
        <f t="shared" ca="1" si="549"/>
        <v>14762.735323379547</v>
      </c>
      <c r="AP105" s="107">
        <f t="shared" ca="1" si="549"/>
        <v>14360.708962218256</v>
      </c>
      <c r="AQ105" s="107">
        <f t="shared" ca="1" si="549"/>
        <v>14206.289929960198</v>
      </c>
      <c r="AR105" s="107">
        <f t="shared" ca="1" si="549"/>
        <v>14306.175104153743</v>
      </c>
      <c r="AS105" s="107">
        <f t="shared" ca="1" si="549"/>
        <v>14419.600748687077</v>
      </c>
      <c r="AT105" s="107">
        <f t="shared" ca="1" si="549"/>
        <v>13992.591708400005</v>
      </c>
      <c r="AU105" s="107">
        <f t="shared" ca="1" si="549"/>
        <v>14102.104651437363</v>
      </c>
      <c r="AV105" s="107">
        <f t="shared" ca="1" si="549"/>
        <v>13941.018550800003</v>
      </c>
      <c r="AW105" s="107">
        <f t="shared" ca="1" si="549"/>
        <v>14118.390898506967</v>
      </c>
      <c r="AX105" s="107">
        <f t="shared" ca="1" si="549"/>
        <v>14325.311633310703</v>
      </c>
      <c r="AY105" s="107">
        <f t="shared" ca="1" si="549"/>
        <v>14265.110755211223</v>
      </c>
      <c r="AZ105" s="107">
        <f t="shared" ca="1" si="549"/>
        <v>14279.103425498826</v>
      </c>
      <c r="BA105" s="107">
        <f t="shared" ca="1" si="549"/>
        <v>14516.514306111756</v>
      </c>
      <c r="BB105" s="107">
        <f t="shared" ca="1" si="549"/>
        <v>14809.494316188855</v>
      </c>
      <c r="BC105" s="107">
        <f t="shared" ca="1" si="549"/>
        <v>15158.447518201428</v>
      </c>
      <c r="BD105" s="107">
        <f t="shared" ca="1" si="549"/>
        <v>15466.82585892367</v>
      </c>
      <c r="BE105" s="107">
        <f t="shared" ca="1" si="549"/>
        <v>15580.497424753799</v>
      </c>
      <c r="BF105" s="107">
        <f t="shared" ca="1" si="549"/>
        <v>16325.622264509429</v>
      </c>
      <c r="BG105" s="107">
        <f t="shared" ca="1" si="549"/>
        <v>17064.312621506422</v>
      </c>
      <c r="BH105" s="107">
        <f t="shared" ca="1" si="549"/>
        <v>17684.662104710314</v>
      </c>
      <c r="BI105" s="107">
        <f t="shared" ca="1" si="549"/>
        <v>18318.521932741805</v>
      </c>
      <c r="BJ105" s="107">
        <f t="shared" ca="1" si="549"/>
        <v>19456.657015913166</v>
      </c>
      <c r="BK105" s="107">
        <f t="shared" ca="1" si="549"/>
        <v>20615.979195858701</v>
      </c>
      <c r="BL105" s="107">
        <f t="shared" ca="1" si="549"/>
        <v>21531.882236439764</v>
      </c>
      <c r="BM105" s="107">
        <f t="shared" ca="1" si="549"/>
        <v>22521.978825407878</v>
      </c>
      <c r="BN105" s="107">
        <f t="shared" ca="1" si="549"/>
        <v>23305.66801419956</v>
      </c>
      <c r="BO105" s="107">
        <f t="shared" ca="1" si="549"/>
        <v>23202.78194695956</v>
      </c>
      <c r="BP105" s="107">
        <f t="shared" ca="1" si="549"/>
        <v>23050.889527049549</v>
      </c>
      <c r="BQ105" s="107">
        <f t="shared" ca="1" si="549"/>
        <v>22793.672872026211</v>
      </c>
      <c r="BR105" s="107">
        <f t="shared" ca="1" si="549"/>
        <v>22405.74949511317</v>
      </c>
      <c r="BS105" s="107">
        <f t="shared" ca="1" si="549"/>
        <v>22345.358585479877</v>
      </c>
      <c r="BT105" s="107">
        <f t="shared" ca="1" si="549"/>
        <v>22213.585323166088</v>
      </c>
      <c r="BU105" s="107">
        <f t="shared" ca="1" si="549"/>
        <v>21698.666521098115</v>
      </c>
      <c r="BV105" s="107">
        <f t="shared" ca="1" si="549"/>
        <v>21183.747719030165</v>
      </c>
      <c r="BW105" s="107">
        <f t="shared" ca="1" si="549"/>
        <v>20354.337717088765</v>
      </c>
      <c r="BX105" s="107">
        <f t="shared" ca="1" si="549"/>
        <v>19392.927715147365</v>
      </c>
      <c r="BY105" s="107">
        <f t="shared" ca="1" si="549"/>
        <v>18255.577733310951</v>
      </c>
      <c r="BZ105" s="107">
        <f t="shared" ca="1" si="549"/>
        <v>17056.201084807886</v>
      </c>
      <c r="CA105" s="107">
        <f t="shared" ca="1" si="549"/>
        <v>17211.517186280566</v>
      </c>
      <c r="CB105" s="105"/>
      <c r="CC105" s="105"/>
    </row>
    <row r="106" spans="1:81" s="97" customFormat="1" ht="13.8" x14ac:dyDescent="0.3">
      <c r="A106" s="123"/>
      <c r="B106" s="123"/>
      <c r="C106" s="123"/>
      <c r="D106" s="123" t="s">
        <v>144</v>
      </c>
      <c r="E106" s="123"/>
      <c r="F106" s="124">
        <v>1</v>
      </c>
      <c r="G106" s="125" t="str">
        <f>KPI!$L$13</f>
        <v>Денежные средства</v>
      </c>
      <c r="H106" s="126"/>
      <c r="I106" s="126"/>
      <c r="J106" s="126" t="str">
        <f>IF($G106="","",INDEX(KPI!$N$11:$N$121,SUMIFS(KPI!$K$11:$K$121,KPI!$L$11:$L$121,$G106)))</f>
        <v>тыс.руб.</v>
      </c>
      <c r="K106" s="123"/>
      <c r="L106" s="123"/>
      <c r="M106" s="123"/>
      <c r="N106" s="123"/>
      <c r="O106" s="123"/>
      <c r="P106" s="123"/>
      <c r="Q106" s="123"/>
      <c r="R106" s="127">
        <f>Budget!R106</f>
        <v>7.2759576141834259E-12</v>
      </c>
      <c r="S106" s="123"/>
      <c r="T106" s="123"/>
      <c r="U106" s="127">
        <f ca="1">U14+U103</f>
        <v>1161.6809683509452</v>
      </c>
      <c r="V106" s="127">
        <f t="shared" ref="V106:AF106" ca="1" si="550">V14+V103</f>
        <v>2157.7880197460704</v>
      </c>
      <c r="W106" s="127">
        <f t="shared" ca="1" si="550"/>
        <v>1747.7138595127967</v>
      </c>
      <c r="X106" s="127">
        <f t="shared" ca="1" si="550"/>
        <v>1819.2745966502425</v>
      </c>
      <c r="Y106" s="127">
        <f t="shared" ca="1" si="550"/>
        <v>1919.3273337876894</v>
      </c>
      <c r="Z106" s="127">
        <f t="shared" ca="1" si="550"/>
        <v>2018.1800709251354</v>
      </c>
      <c r="AA106" s="127">
        <f t="shared" ca="1" si="550"/>
        <v>1982.0328080625816</v>
      </c>
      <c r="AB106" s="127">
        <f t="shared" ca="1" si="550"/>
        <v>1936.3377112883882</v>
      </c>
      <c r="AC106" s="127">
        <f t="shared" ca="1" si="550"/>
        <v>2067.7506145141947</v>
      </c>
      <c r="AD106" s="127">
        <f t="shared" ca="1" si="550"/>
        <v>2097.2401066530383</v>
      </c>
      <c r="AE106" s="127">
        <f t="shared" ca="1" si="550"/>
        <v>2594.0860970569629</v>
      </c>
      <c r="AF106" s="127">
        <f t="shared" ca="1" si="550"/>
        <v>2987.5364196376077</v>
      </c>
      <c r="AG106" s="127">
        <f t="shared" ref="AG106:CA106" ca="1" si="551">AG14+AG103</f>
        <v>2766.0451422182532</v>
      </c>
      <c r="AH106" s="127">
        <f t="shared" ca="1" si="551"/>
        <v>2619.5874647989026</v>
      </c>
      <c r="AI106" s="127">
        <f t="shared" ca="1" si="551"/>
        <v>2929.4502174870777</v>
      </c>
      <c r="AJ106" s="127">
        <f t="shared" ca="1" si="551"/>
        <v>3101.4355508204139</v>
      </c>
      <c r="AK106" s="127">
        <f t="shared" ca="1" si="551"/>
        <v>2671.4208841537466</v>
      </c>
      <c r="AL106" s="127">
        <f t="shared" ca="1" si="551"/>
        <v>2659.093817487078</v>
      </c>
      <c r="AM106" s="127">
        <f t="shared" ca="1" si="551"/>
        <v>2186.7667508204095</v>
      </c>
      <c r="AN106" s="127">
        <f t="shared" ca="1" si="551"/>
        <v>2057.9171035085792</v>
      </c>
      <c r="AO106" s="127">
        <f t="shared" ca="1" si="551"/>
        <v>2061.1770260892231</v>
      </c>
      <c r="AP106" s="127">
        <f t="shared" ca="1" si="551"/>
        <v>1299.2905226698683</v>
      </c>
      <c r="AQ106" s="127">
        <f t="shared" ca="1" si="551"/>
        <v>825.45973525051306</v>
      </c>
      <c r="AR106" s="127">
        <f t="shared" ca="1" si="551"/>
        <v>811.63023815373845</v>
      </c>
      <c r="AS106" s="127">
        <f t="shared" ca="1" si="551"/>
        <v>665.54246148707193</v>
      </c>
      <c r="AT106" s="127">
        <f t="shared" ca="1" si="551"/>
        <v>2.5011104298755527E-12</v>
      </c>
      <c r="AU106" s="127">
        <f t="shared" ca="1" si="551"/>
        <v>142.09952183736124</v>
      </c>
      <c r="AV106" s="127">
        <f t="shared" ca="1" si="551"/>
        <v>2.1032064978498966E-12</v>
      </c>
      <c r="AW106" s="127">
        <f t="shared" ca="1" si="551"/>
        <v>2.1032064978498966E-12</v>
      </c>
      <c r="AX106" s="127">
        <f t="shared" ca="1" si="551"/>
        <v>2.1032064978498966E-12</v>
      </c>
      <c r="AY106" s="127">
        <f t="shared" ca="1" si="551"/>
        <v>2.1032064978498966E-12</v>
      </c>
      <c r="AZ106" s="127">
        <f t="shared" ca="1" si="551"/>
        <v>2.1032064978498966E-12</v>
      </c>
      <c r="BA106" s="127">
        <f t="shared" ca="1" si="551"/>
        <v>2.2168933355715126E-12</v>
      </c>
      <c r="BB106" s="127">
        <f t="shared" ca="1" si="551"/>
        <v>2.2168933355715126E-12</v>
      </c>
      <c r="BC106" s="127">
        <f t="shared" ca="1" si="551"/>
        <v>2.2168933355715126E-12</v>
      </c>
      <c r="BD106" s="127">
        <f t="shared" ca="1" si="551"/>
        <v>2.2168933355715126E-12</v>
      </c>
      <c r="BE106" s="127">
        <f t="shared" ca="1" si="551"/>
        <v>2.1600499167107046E-12</v>
      </c>
      <c r="BF106" s="127">
        <f t="shared" ca="1" si="551"/>
        <v>2.4442670110147446E-12</v>
      </c>
      <c r="BG106" s="127">
        <f t="shared" ca="1" si="551"/>
        <v>2.4442670110147446E-12</v>
      </c>
      <c r="BH106" s="127">
        <f t="shared" ca="1" si="551"/>
        <v>2.4442670110147446E-12</v>
      </c>
      <c r="BI106" s="127">
        <f t="shared" ca="1" si="551"/>
        <v>2.4442670110147446E-12</v>
      </c>
      <c r="BJ106" s="127">
        <f t="shared" ca="1" si="551"/>
        <v>2.4442670110147446E-12</v>
      </c>
      <c r="BK106" s="127">
        <f t="shared" ca="1" si="551"/>
        <v>2.4442670110147446E-12</v>
      </c>
      <c r="BL106" s="127">
        <f t="shared" ca="1" si="551"/>
        <v>2.4442670110147446E-12</v>
      </c>
      <c r="BM106" s="127">
        <f t="shared" ca="1" si="551"/>
        <v>2.4442670110147446E-12</v>
      </c>
      <c r="BN106" s="127">
        <f t="shared" ca="1" si="551"/>
        <v>2.4442670110147446E-12</v>
      </c>
      <c r="BO106" s="127">
        <f t="shared" ca="1" si="551"/>
        <v>2.4442670110147446E-12</v>
      </c>
      <c r="BP106" s="127">
        <f t="shared" ca="1" si="551"/>
        <v>2.4442670110147446E-12</v>
      </c>
      <c r="BQ106" s="127">
        <f t="shared" ca="1" si="551"/>
        <v>2.4442670110147446E-12</v>
      </c>
      <c r="BR106" s="127">
        <f t="shared" ca="1" si="551"/>
        <v>2.4442670110147446E-12</v>
      </c>
      <c r="BS106" s="127">
        <f t="shared" ca="1" si="551"/>
        <v>2.4442670110147446E-12</v>
      </c>
      <c r="BT106" s="127">
        <f t="shared" ca="1" si="551"/>
        <v>2.7853275241795927E-12</v>
      </c>
      <c r="BU106" s="127">
        <f t="shared" ca="1" si="551"/>
        <v>2.7853275241795927E-12</v>
      </c>
      <c r="BV106" s="127">
        <f t="shared" ca="1" si="551"/>
        <v>2.7853275241795927E-12</v>
      </c>
      <c r="BW106" s="127">
        <f t="shared" ca="1" si="551"/>
        <v>2.7853275241795927E-12</v>
      </c>
      <c r="BX106" s="127">
        <f t="shared" ca="1" si="551"/>
        <v>2.7853275241795927E-12</v>
      </c>
      <c r="BY106" s="127">
        <f t="shared" ca="1" si="551"/>
        <v>2.7853275241795927E-12</v>
      </c>
      <c r="BZ106" s="127">
        <f t="shared" ca="1" si="551"/>
        <v>2.7853275241795927E-12</v>
      </c>
      <c r="CA106" s="127">
        <f t="shared" ca="1" si="551"/>
        <v>2.7853275241795927E-12</v>
      </c>
      <c r="CB106" s="123"/>
      <c r="CC106" s="123"/>
    </row>
    <row r="107" spans="1:81" s="7" customFormat="1" x14ac:dyDescent="0.25">
      <c r="A107" s="108"/>
      <c r="B107" s="108"/>
      <c r="C107" s="108"/>
      <c r="D107" s="108"/>
      <c r="E107" s="108"/>
      <c r="F107" s="109">
        <v>1</v>
      </c>
      <c r="G107" s="110" t="str">
        <f>KPI!$L$14</f>
        <v>Товарные запасы</v>
      </c>
      <c r="H107" s="111"/>
      <c r="I107" s="111"/>
      <c r="J107" s="112" t="str">
        <f>IF($G107="","",INDEX(KPI!$N$11:$N$121,SUMIFS(KPI!$K$11:$K$121,KPI!$L$11:$L$121,$G107)))</f>
        <v>тыс.руб.</v>
      </c>
      <c r="K107" s="108"/>
      <c r="L107" s="108"/>
      <c r="M107" s="108"/>
      <c r="N107" s="108"/>
      <c r="O107" s="108"/>
      <c r="P107" s="108"/>
      <c r="Q107" s="108"/>
      <c r="R107" s="75">
        <f>Budget!R107</f>
        <v>14026.687992734564</v>
      </c>
      <c r="S107" s="108"/>
      <c r="T107" s="108"/>
      <c r="U107" s="75">
        <f ca="1">U15-U44+U59</f>
        <v>11870.352000000003</v>
      </c>
      <c r="V107" s="75">
        <f t="shared" ref="V107:AF107" ca="1" si="552">V15-V44+V59</f>
        <v>11713.692000000003</v>
      </c>
      <c r="W107" s="75">
        <f t="shared" ca="1" si="552"/>
        <v>11534.652000000002</v>
      </c>
      <c r="X107" s="75">
        <f t="shared" ca="1" si="552"/>
        <v>11503.320000000005</v>
      </c>
      <c r="Y107" s="75">
        <f t="shared" ca="1" si="552"/>
        <v>11471.988000000003</v>
      </c>
      <c r="Z107" s="75">
        <f t="shared" ca="1" si="552"/>
        <v>11440.656000000004</v>
      </c>
      <c r="AA107" s="75">
        <f t="shared" ca="1" si="552"/>
        <v>11409.324000000002</v>
      </c>
      <c r="AB107" s="75">
        <f t="shared" ca="1" si="552"/>
        <v>11557.032000000005</v>
      </c>
      <c r="AC107" s="75">
        <f t="shared" ca="1" si="552"/>
        <v>11557.032000000005</v>
      </c>
      <c r="AD107" s="75">
        <f t="shared" ca="1" si="552"/>
        <v>11400.372000000005</v>
      </c>
      <c r="AE107" s="75">
        <f t="shared" ca="1" si="552"/>
        <v>11183.733600000001</v>
      </c>
      <c r="AF107" s="75">
        <f t="shared" ca="1" si="552"/>
        <v>10950.981599999997</v>
      </c>
      <c r="AG107" s="75">
        <f t="shared" ref="AG107:CA107" ca="1" si="553">AG15-AG44+AG59</f>
        <v>10718.229599999995</v>
      </c>
      <c r="AH107" s="75">
        <f t="shared" ca="1" si="553"/>
        <v>10485.477599999993</v>
      </c>
      <c r="AI107" s="75">
        <f t="shared" ca="1" si="553"/>
        <v>10252.725599999994</v>
      </c>
      <c r="AJ107" s="75">
        <f t="shared" ca="1" si="553"/>
        <v>10437.285999999996</v>
      </c>
      <c r="AK107" s="75">
        <f t="shared" ca="1" si="553"/>
        <v>10621.846399999997</v>
      </c>
      <c r="AL107" s="75">
        <f t="shared" ca="1" si="553"/>
        <v>10806.406800000001</v>
      </c>
      <c r="AM107" s="75">
        <f t="shared" ca="1" si="553"/>
        <v>10990.967200000003</v>
      </c>
      <c r="AN107" s="75">
        <f t="shared" ca="1" si="553"/>
        <v>11241.982026000003</v>
      </c>
      <c r="AO107" s="75">
        <f t="shared" ca="1" si="553"/>
        <v>11534.813136000001</v>
      </c>
      <c r="AP107" s="75">
        <f t="shared" ca="1" si="553"/>
        <v>11827.644246</v>
      </c>
      <c r="AQ107" s="75">
        <f t="shared" ca="1" si="553"/>
        <v>12120.475355999999</v>
      </c>
      <c r="AR107" s="75">
        <f t="shared" ca="1" si="553"/>
        <v>12383.764866000003</v>
      </c>
      <c r="AS107" s="75">
        <f t="shared" ca="1" si="553"/>
        <v>12446.378287200003</v>
      </c>
      <c r="AT107" s="75">
        <f t="shared" ca="1" si="553"/>
        <v>12508.991708400003</v>
      </c>
      <c r="AU107" s="75">
        <f t="shared" ca="1" si="553"/>
        <v>12571.605129600001</v>
      </c>
      <c r="AV107" s="75">
        <f t="shared" ca="1" si="553"/>
        <v>12634.2185508</v>
      </c>
      <c r="AW107" s="75">
        <f t="shared" ca="1" si="553"/>
        <v>12680.985414635994</v>
      </c>
      <c r="AX107" s="75">
        <f t="shared" ca="1" si="553"/>
        <v>12727.752278471993</v>
      </c>
      <c r="AY107" s="75">
        <f t="shared" ca="1" si="553"/>
        <v>12774.519142307996</v>
      </c>
      <c r="AZ107" s="75">
        <f t="shared" ca="1" si="553"/>
        <v>12821.286006143993</v>
      </c>
      <c r="BA107" s="75">
        <f t="shared" ca="1" si="553"/>
        <v>12989.070078692397</v>
      </c>
      <c r="BB107" s="75">
        <f t="shared" ca="1" si="553"/>
        <v>13237.532290382398</v>
      </c>
      <c r="BC107" s="75">
        <f t="shared" ca="1" si="553"/>
        <v>13485.994502072399</v>
      </c>
      <c r="BD107" s="75">
        <f t="shared" ca="1" si="553"/>
        <v>13734.456713762396</v>
      </c>
      <c r="BE107" s="75">
        <f t="shared" ca="1" si="553"/>
        <v>14059.708924753797</v>
      </c>
      <c r="BF107" s="75">
        <f t="shared" ca="1" si="553"/>
        <v>14774.630821750805</v>
      </c>
      <c r="BG107" s="75">
        <f t="shared" ca="1" si="553"/>
        <v>15489.552718747806</v>
      </c>
      <c r="BH107" s="75">
        <f t="shared" ca="1" si="553"/>
        <v>16204.474615744803</v>
      </c>
      <c r="BI107" s="75">
        <f t="shared" ca="1" si="553"/>
        <v>16919.396512741801</v>
      </c>
      <c r="BJ107" s="75">
        <f t="shared" ca="1" si="553"/>
        <v>17938.609230742193</v>
      </c>
      <c r="BK107" s="75">
        <f t="shared" ca="1" si="553"/>
        <v>18957.821948742592</v>
      </c>
      <c r="BL107" s="75">
        <f t="shared" ca="1" si="553"/>
        <v>19977.034666742991</v>
      </c>
      <c r="BM107" s="75">
        <f t="shared" ca="1" si="553"/>
        <v>20996.247384743387</v>
      </c>
      <c r="BN107" s="75">
        <f t="shared" ca="1" si="553"/>
        <v>21620.752478929553</v>
      </c>
      <c r="BO107" s="75">
        <f t="shared" ca="1" si="553"/>
        <v>21325.639157239555</v>
      </c>
      <c r="BP107" s="75">
        <f t="shared" ca="1" si="553"/>
        <v>21030.525835549557</v>
      </c>
      <c r="BQ107" s="75">
        <f t="shared" ca="1" si="553"/>
        <v>20735.412513859559</v>
      </c>
      <c r="BR107" s="75">
        <f t="shared" ca="1" si="553"/>
        <v>20461.981192868167</v>
      </c>
      <c r="BS107" s="75">
        <f t="shared" ca="1" si="553"/>
        <v>20029.097874671163</v>
      </c>
      <c r="BT107" s="75">
        <f t="shared" ca="1" si="553"/>
        <v>19596.214556474159</v>
      </c>
      <c r="BU107" s="75">
        <f t="shared" ca="1" si="553"/>
        <v>19163.331238277158</v>
      </c>
      <c r="BV107" s="75">
        <f t="shared" ca="1" si="553"/>
        <v>18730.447920080162</v>
      </c>
      <c r="BW107" s="75">
        <f t="shared" ca="1" si="553"/>
        <v>17554.507938243762</v>
      </c>
      <c r="BX107" s="75">
        <f t="shared" ca="1" si="553"/>
        <v>16378.567956407362</v>
      </c>
      <c r="BY107" s="75">
        <f t="shared" ca="1" si="553"/>
        <v>15202.627974570962</v>
      </c>
      <c r="BZ107" s="75">
        <f t="shared" ca="1" si="553"/>
        <v>14026.687992734562</v>
      </c>
      <c r="CA107" s="75">
        <f t="shared" ca="1" si="553"/>
        <v>14026.687992734562</v>
      </c>
      <c r="CB107" s="108"/>
      <c r="CC107" s="108"/>
    </row>
    <row r="108" spans="1:81" s="7" customFormat="1" x14ac:dyDescent="0.25">
      <c r="A108" s="108"/>
      <c r="B108" s="108"/>
      <c r="C108" s="108"/>
      <c r="D108" s="108"/>
      <c r="E108" s="108"/>
      <c r="F108" s="109">
        <v>1</v>
      </c>
      <c r="G108" s="110" t="str">
        <f>KPI!$L$15</f>
        <v>Дебиторская задолженность</v>
      </c>
      <c r="H108" s="111"/>
      <c r="I108" s="111"/>
      <c r="J108" s="112" t="str">
        <f>IF($G108="","",INDEX(KPI!$N$11:$N$121,SUMIFS(KPI!$K$11:$K$121,KPI!$L$11:$L$121,$G108)))</f>
        <v>тыс.руб.</v>
      </c>
      <c r="K108" s="108"/>
      <c r="L108" s="108"/>
      <c r="M108" s="108"/>
      <c r="N108" s="108"/>
      <c r="O108" s="108"/>
      <c r="P108" s="108"/>
      <c r="Q108" s="108"/>
      <c r="R108" s="75">
        <f>Budget!R108</f>
        <v>3184.8291935459993</v>
      </c>
      <c r="S108" s="108"/>
      <c r="T108" s="108"/>
      <c r="U108" s="113">
        <f ca="1">SUMIFS(U109:U116,$F109:$F116,2)</f>
        <v>2303.757931145497</v>
      </c>
      <c r="V108" s="113">
        <f t="shared" ref="V108:AF108" ca="1" si="554">SUMIFS(V109:V116,$F109:$F116,2)</f>
        <v>1609.1695880995937</v>
      </c>
      <c r="W108" s="113">
        <f t="shared" ca="1" si="554"/>
        <v>1653.4193548387098</v>
      </c>
      <c r="X108" s="113">
        <f t="shared" ca="1" si="554"/>
        <v>1625.4193548387098</v>
      </c>
      <c r="Y108" s="113">
        <f t="shared" ca="1" si="554"/>
        <v>1612.2580645161293</v>
      </c>
      <c r="Z108" s="113">
        <f t="shared" ca="1" si="554"/>
        <v>1599.0967741935488</v>
      </c>
      <c r="AA108" s="113">
        <f t="shared" ca="1" si="554"/>
        <v>1585.9354838709678</v>
      </c>
      <c r="AB108" s="113">
        <f t="shared" ca="1" si="554"/>
        <v>1464.7741935483873</v>
      </c>
      <c r="AC108" s="113">
        <f t="shared" ca="1" si="554"/>
        <v>1451.6129032258068</v>
      </c>
      <c r="AD108" s="113">
        <f t="shared" ca="1" si="554"/>
        <v>1448.516129032259</v>
      </c>
      <c r="AE108" s="113">
        <f t="shared" ca="1" si="554"/>
        <v>1386</v>
      </c>
      <c r="AF108" s="113">
        <f t="shared" ca="1" si="554"/>
        <v>1636.1612903225814</v>
      </c>
      <c r="AG108" s="113">
        <f t="shared" ref="AG108" ca="1" si="555">SUMIFS(AG109:AG116,$F109:$F116,2)</f>
        <v>1821.0967741935497</v>
      </c>
      <c r="AH108" s="113">
        <f t="shared" ref="AH108" ca="1" si="556">SUMIFS(AH109:AH116,$F109:$F116,2)</f>
        <v>1907.032258064517</v>
      </c>
      <c r="AI108" s="113">
        <f t="shared" ref="AI108" ca="1" si="557">SUMIFS(AI109:AI116,$F109:$F116,2)</f>
        <v>1650.0000000000005</v>
      </c>
      <c r="AJ108" s="113">
        <f t="shared" ref="AJ108" ca="1" si="558">SUMIFS(AJ109:AJ116,$F109:$F116,2)</f>
        <v>1471.8000000000011</v>
      </c>
      <c r="AK108" s="113">
        <f t="shared" ref="AK108" ca="1" si="559">SUMIFS(AK109:AK116,$F109:$F116,2)</f>
        <v>1304.0000000000011</v>
      </c>
      <c r="AL108" s="113">
        <f t="shared" ref="AL108" ca="1" si="560">SUMIFS(AL109:AL116,$F109:$F116,2)</f>
        <v>1208.8000000000006</v>
      </c>
      <c r="AM108" s="113">
        <f t="shared" ref="AM108" ca="1" si="561">SUMIFS(AM109:AM116,$F109:$F116,2)</f>
        <v>1144.2666666666692</v>
      </c>
      <c r="AN108" s="113">
        <f t="shared" ref="AN108" ca="1" si="562">SUMIFS(AN109:AN116,$F109:$F116,2)</f>
        <v>1202.0516129032271</v>
      </c>
      <c r="AO108" s="113">
        <f t="shared" ref="AO108" ca="1" si="563">SUMIFS(AO109:AO116,$F109:$F116,2)</f>
        <v>1166.7451612903242</v>
      </c>
      <c r="AP108" s="113">
        <f t="shared" ref="AP108" ca="1" si="564">SUMIFS(AP109:AP116,$F109:$F116,2)</f>
        <v>1233.7741935483887</v>
      </c>
      <c r="AQ108" s="113">
        <f t="shared" ref="AQ108" ca="1" si="565">SUMIFS(AQ109:AQ116,$F109:$F116,2)</f>
        <v>1260.3548387096848</v>
      </c>
      <c r="AR108" s="113">
        <f t="shared" ref="AR108" ca="1" si="566">SUMIFS(AR109:AR116,$F109:$F116,2)</f>
        <v>1110.7800000000004</v>
      </c>
      <c r="AS108" s="113">
        <f t="shared" ref="AS108" ca="1" si="567">SUMIFS(AS109:AS116,$F109:$F116,2)</f>
        <v>1307.6800000000021</v>
      </c>
      <c r="AT108" s="113">
        <f t="shared" ref="AT108" ca="1" si="568">SUMIFS(AT109:AT116,$F109:$F116,2)</f>
        <v>1483.6000000000008</v>
      </c>
      <c r="AU108" s="113">
        <f t="shared" ref="AU108" ca="1" si="569">SUMIFS(AU109:AU116,$F109:$F116,2)</f>
        <v>1388.4000000000005</v>
      </c>
      <c r="AV108" s="113">
        <f t="shared" ref="AV108" ca="1" si="570">SUMIFS(AV109:AV116,$F109:$F116,2)</f>
        <v>1306.8000000000006</v>
      </c>
      <c r="AW108" s="113">
        <f t="shared" ref="AW108" ca="1" si="571">SUMIFS(AW109:AW116,$F109:$F116,2)</f>
        <v>1437.4054838709703</v>
      </c>
      <c r="AX108" s="113">
        <f t="shared" ref="AX108" ca="1" si="572">SUMIFS(AX109:AX116,$F109:$F116,2)</f>
        <v>1597.5593548387083</v>
      </c>
      <c r="AY108" s="113">
        <f t="shared" ref="AY108" ca="1" si="573">SUMIFS(AY109:AY116,$F109:$F116,2)</f>
        <v>1490.5916129032244</v>
      </c>
      <c r="AZ108" s="113">
        <f t="shared" ref="AZ108" ca="1" si="574">SUMIFS(AZ109:AZ116,$F109:$F116,2)</f>
        <v>1457.8174193548321</v>
      </c>
      <c r="BA108" s="113">
        <f t="shared" ref="BA108" ca="1" si="575">SUMIFS(BA109:BA116,$F109:$F116,2)</f>
        <v>1527.4442274193575</v>
      </c>
      <c r="BB108" s="113">
        <f t="shared" ref="BB108" ca="1" si="576">SUMIFS(BB109:BB116,$F109:$F116,2)</f>
        <v>1571.9620258064542</v>
      </c>
      <c r="BC108" s="113">
        <f t="shared" ref="BC108" ca="1" si="577">SUMIFS(BC109:BC116,$F109:$F116,2)</f>
        <v>1672.4530161290281</v>
      </c>
      <c r="BD108" s="113">
        <f t="shared" ref="BD108" ca="1" si="578">SUMIFS(BD109:BD116,$F109:$F116,2)</f>
        <v>1732.3691451612722</v>
      </c>
      <c r="BE108" s="113">
        <f t="shared" ref="BE108" ca="1" si="579">SUMIFS(BE109:BE116,$F109:$F116,2)</f>
        <v>1520.7885000000003</v>
      </c>
      <c r="BF108" s="113">
        <f t="shared" ref="BF108" ca="1" si="580">SUMIFS(BF109:BF116,$F109:$F116,2)</f>
        <v>1550.991442758623</v>
      </c>
      <c r="BG108" s="113">
        <f t="shared" ref="BG108" ca="1" si="581">SUMIFS(BG109:BG116,$F109:$F116,2)</f>
        <v>1574.7599027586148</v>
      </c>
      <c r="BH108" s="113">
        <f t="shared" ref="BH108" ca="1" si="582">SUMIFS(BH109:BH116,$F109:$F116,2)</f>
        <v>1480.1874889655116</v>
      </c>
      <c r="BI108" s="113">
        <f t="shared" ref="BI108" ca="1" si="583">SUMIFS(BI109:BI116,$F109:$F116,2)</f>
        <v>1399.1254200000003</v>
      </c>
      <c r="BJ108" s="113">
        <f t="shared" ref="BJ108" ca="1" si="584">SUMIFS(BJ109:BJ116,$F109:$F116,2)</f>
        <v>1518.0477851709711</v>
      </c>
      <c r="BK108" s="113">
        <f t="shared" ref="BK108" ca="1" si="585">SUMIFS(BK109:BK116,$F109:$F116,2)</f>
        <v>1658.1572471161055</v>
      </c>
      <c r="BL108" s="113">
        <f t="shared" ref="BL108" ca="1" si="586">SUMIFS(BL109:BL116,$F109:$F116,2)</f>
        <v>1554.8475696967671</v>
      </c>
      <c r="BM108" s="113">
        <f t="shared" ref="BM108" ca="1" si="587">SUMIFS(BM109:BM116,$F109:$F116,2)</f>
        <v>1525.7314406644871</v>
      </c>
      <c r="BN108" s="113">
        <f t="shared" ref="BN108" ca="1" si="588">SUMIFS(BN109:BN116,$F109:$F116,2)</f>
        <v>1684.9155352700031</v>
      </c>
      <c r="BO108" s="113">
        <f t="shared" ref="BO108" ca="1" si="589">SUMIFS(BO109:BO116,$F109:$F116,2)</f>
        <v>1877.1427897200019</v>
      </c>
      <c r="BP108" s="113">
        <f t="shared" ref="BP108" ca="1" si="590">SUMIFS(BP109:BP116,$F109:$F116,2)</f>
        <v>2020.3636914999897</v>
      </c>
      <c r="BQ108" s="113">
        <f t="shared" ref="BQ108" ca="1" si="591">SUMIFS(BQ109:BQ116,$F109:$F116,2)</f>
        <v>2058.2603581666494</v>
      </c>
      <c r="BR108" s="113">
        <f t="shared" ref="BR108" ca="1" si="592">SUMIFS(BR109:BR116,$F109:$F116,2)</f>
        <v>1943.7683022449996</v>
      </c>
      <c r="BS108" s="113">
        <f t="shared" ref="BS108" ca="1" si="593">SUMIFS(BS109:BS116,$F109:$F116,2)</f>
        <v>2316.26071080871</v>
      </c>
      <c r="BT108" s="113">
        <f t="shared" ref="BT108" ca="1" si="594">SUMIFS(BT109:BT116,$F109:$F116,2)</f>
        <v>2617.3707666919236</v>
      </c>
      <c r="BU108" s="113">
        <f t="shared" ref="BU108" ca="1" si="595">SUMIFS(BU109:BU116,$F109:$F116,2)</f>
        <v>2535.3352828209554</v>
      </c>
      <c r="BV108" s="113">
        <f t="shared" ref="BV108" ca="1" si="596">SUMIFS(BV109:BV116,$F109:$F116,2)</f>
        <v>2453.29979895</v>
      </c>
      <c r="BW108" s="113">
        <f t="shared" ref="BW108" ca="1" si="597">SUMIFS(BW109:BW116,$F109:$F116,2)</f>
        <v>2799.829778845</v>
      </c>
      <c r="BX108" s="113">
        <f t="shared" ref="BX108" ca="1" si="598">SUMIFS(BX109:BX116,$F109:$F116,2)</f>
        <v>3014.3597587399991</v>
      </c>
      <c r="BY108" s="113">
        <f t="shared" ref="BY108" ca="1" si="599">SUMIFS(BY109:BY116,$F109:$F116,2)</f>
        <v>3052.9497587399846</v>
      </c>
      <c r="BZ108" s="113">
        <f t="shared" ref="BZ108" ca="1" si="600">SUMIFS(BZ109:BZ116,$F109:$F116,2)</f>
        <v>3029.5130920733209</v>
      </c>
      <c r="CA108" s="113">
        <f t="shared" ref="CA108" ca="1" si="601">SUMIFS(CA109:CA116,$F109:$F116,2)</f>
        <v>3184.8291935459993</v>
      </c>
      <c r="CB108" s="108"/>
      <c r="CC108" s="108"/>
    </row>
    <row r="109" spans="1:81" s="38" customFormat="1" ht="10.199999999999999" x14ac:dyDescent="0.2">
      <c r="A109" s="128"/>
      <c r="B109" s="128"/>
      <c r="C109" s="128"/>
      <c r="D109" s="128"/>
      <c r="E109" s="128"/>
      <c r="F109" s="129">
        <v>2</v>
      </c>
      <c r="G109" s="130" t="str">
        <f>KPI!$L$16</f>
        <v>Задолженность заказчиков по доплатам</v>
      </c>
      <c r="H109" s="116"/>
      <c r="I109" s="116"/>
      <c r="J109" s="116" t="str">
        <f>IF($G109="","",INDEX(KPI!$N$11:$N$121,SUMIFS(KPI!$K$11:$K$121,KPI!$L$11:$L$121,$G109)))</f>
        <v>тыс.руб.</v>
      </c>
      <c r="K109" s="128"/>
      <c r="L109" s="128"/>
      <c r="M109" s="128"/>
      <c r="N109" s="128"/>
      <c r="O109" s="128"/>
      <c r="P109" s="128"/>
      <c r="Q109" s="128"/>
      <c r="R109" s="131">
        <f>Budget!R109</f>
        <v>2649.5637828660001</v>
      </c>
      <c r="S109" s="128"/>
      <c r="T109" s="128"/>
      <c r="U109" s="131">
        <f ca="1">IF(U$9="",T109,SUMIFS(daily!$103:$103,daily!$9:$9,U$9))</f>
        <v>1840.6949479524005</v>
      </c>
      <c r="V109" s="131">
        <f ca="1">IF(V$9="",U109,SUMIFS(daily!$103:$103,daily!$9:$9,V$9))</f>
        <v>1296.7824913254001</v>
      </c>
      <c r="W109" s="131">
        <f ca="1">IF(W$9="",V109,SUMIFS(daily!$103:$103,daily!$9:$9,W$9))</f>
        <v>1188.0000000000002</v>
      </c>
      <c r="X109" s="131">
        <f ca="1">IF(X$9="",W109,SUMIFS(daily!$103:$103,daily!$9:$9,X$9))</f>
        <v>1188.0000000000002</v>
      </c>
      <c r="Y109" s="131">
        <f ca="1">IF(Y$9="",X109,SUMIFS(daily!$103:$103,daily!$9:$9,Y$9))</f>
        <v>1188.0000000000002</v>
      </c>
      <c r="Z109" s="131">
        <f ca="1">IF(Z$9="",Y109,SUMIFS(daily!$103:$103,daily!$9:$9,Z$9))</f>
        <v>1188.0000000000002</v>
      </c>
      <c r="AA109" s="131">
        <f ca="1">IF(AA$9="",Z109,SUMIFS(daily!$103:$103,daily!$9:$9,AA$9))</f>
        <v>1188.0000000000002</v>
      </c>
      <c r="AB109" s="131">
        <f ca="1">IF(AB$9="",AA109,SUMIFS(daily!$103:$103,daily!$9:$9,AB$9))</f>
        <v>1080.0000000000002</v>
      </c>
      <c r="AC109" s="131">
        <f ca="1">IF(AC$9="",AB109,SUMIFS(daily!$103:$103,daily!$9:$9,AC$9))</f>
        <v>1080.0000000000002</v>
      </c>
      <c r="AD109" s="131">
        <f ca="1">IF(AD$9="",AC109,SUMIFS(daily!$103:$103,daily!$9:$9,AD$9))</f>
        <v>1080.0000000000002</v>
      </c>
      <c r="AE109" s="131">
        <f ca="1">IF(AE$9="",AD109,SUMIFS(daily!$103:$103,daily!$9:$9,AE$9))</f>
        <v>1134</v>
      </c>
      <c r="AF109" s="131">
        <f ca="1">IF(AF$9="",AE109,SUMIFS(daily!$103:$103,daily!$9:$9,AF$9))</f>
        <v>1269.0000000000005</v>
      </c>
      <c r="AG109" s="131">
        <f ca="1">IF(AG$9="",AF109,SUMIFS(daily!$103:$103,daily!$9:$9,AG$9))</f>
        <v>1350.0000000000005</v>
      </c>
      <c r="AH109" s="131">
        <f ca="1">IF(AH$9="",AG109,SUMIFS(daily!$103:$103,daily!$9:$9,AH$9))</f>
        <v>1350.0000000000005</v>
      </c>
      <c r="AI109" s="131">
        <f ca="1">IF(AI$9="",AH109,SUMIFS(daily!$103:$103,daily!$9:$9,AI$9))</f>
        <v>1350.0000000000005</v>
      </c>
      <c r="AJ109" s="131">
        <f ca="1">IF(AJ$9="",AI109,SUMIFS(daily!$103:$103,daily!$9:$9,AJ$9))</f>
        <v>1125.0000000000005</v>
      </c>
      <c r="AK109" s="131">
        <f ca="1">IF(AK$9="",AJ109,SUMIFS(daily!$103:$103,daily!$9:$9,AK$9))</f>
        <v>900.00000000000023</v>
      </c>
      <c r="AL109" s="131">
        <f ca="1">IF(AL$9="",AK109,SUMIFS(daily!$103:$103,daily!$9:$9,AL$9))</f>
        <v>900.00000000000023</v>
      </c>
      <c r="AM109" s="131">
        <f ca="1">IF(AM$9="",AL109,SUMIFS(daily!$103:$103,daily!$9:$9,AM$9))</f>
        <v>900.00000000000023</v>
      </c>
      <c r="AN109" s="131">
        <f ca="1">IF(AN$9="",AM109,SUMIFS(daily!$103:$103,daily!$9:$9,AN$9))</f>
        <v>896.40000000000043</v>
      </c>
      <c r="AO109" s="131">
        <f ca="1">IF(AO$9="",AN109,SUMIFS(daily!$103:$103,daily!$9:$9,AO$9))</f>
        <v>891.90000000000043</v>
      </c>
      <c r="AP109" s="131">
        <f ca="1">IF(AP$9="",AO109,SUMIFS(daily!$103:$103,daily!$9:$9,AP$9))</f>
        <v>891.00000000000045</v>
      </c>
      <c r="AQ109" s="131">
        <f ca="1">IF(AQ$9="",AP109,SUMIFS(daily!$103:$103,daily!$9:$9,AQ$9))</f>
        <v>891.00000000000045</v>
      </c>
      <c r="AR109" s="131">
        <f ca="1">IF(AR$9="",AQ109,SUMIFS(daily!$103:$103,daily!$9:$9,AR$9))</f>
        <v>908.8200000000005</v>
      </c>
      <c r="AS109" s="131">
        <f ca="1">IF(AS$9="",AR109,SUMIFS(daily!$103:$103,daily!$9:$9,AS$9))</f>
        <v>997.92000000000064</v>
      </c>
      <c r="AT109" s="131">
        <f ca="1">IF(AT$9="",AS109,SUMIFS(daily!$103:$103,daily!$9:$9,AT$9))</f>
        <v>1069.2000000000007</v>
      </c>
      <c r="AU109" s="131">
        <f ca="1">IF(AU$9="",AT109,SUMIFS(daily!$103:$103,daily!$9:$9,AU$9))</f>
        <v>1069.2000000000007</v>
      </c>
      <c r="AV109" s="131">
        <f ca="1">IF(AV$9="",AU109,SUMIFS(daily!$103:$103,daily!$9:$9,AV$9))</f>
        <v>1069.2000000000007</v>
      </c>
      <c r="AW109" s="131">
        <f ca="1">IF(AW$9="",AV109,SUMIFS(daily!$103:$103,daily!$9:$9,AW$9))</f>
        <v>1095.9300000000007</v>
      </c>
      <c r="AX109" s="131">
        <f ca="1">IF(AX$9="",AW109,SUMIFS(daily!$103:$103,daily!$9:$9,AX$9))</f>
        <v>1122.6600000000008</v>
      </c>
      <c r="AY109" s="131">
        <f ca="1">IF(AY$9="",AX109,SUMIFS(daily!$103:$103,daily!$9:$9,AY$9))</f>
        <v>1122.6600000000008</v>
      </c>
      <c r="AZ109" s="131">
        <f ca="1">IF(AZ$9="",AY109,SUMIFS(daily!$103:$103,daily!$9:$9,AZ$9))</f>
        <v>1122.6600000000008</v>
      </c>
      <c r="BA109" s="131">
        <f ca="1">IF(BA$9="",AZ109,SUMIFS(daily!$103:$103,daily!$9:$9,BA$9))</f>
        <v>1159.1464500000006</v>
      </c>
      <c r="BB109" s="131">
        <f ca="1">IF(BB$9="",BA109,SUMIFS(daily!$103:$103,daily!$9:$9,BB$9))</f>
        <v>1219.9572000000005</v>
      </c>
      <c r="BC109" s="131">
        <f ca="1">IF(BC$9="",BB109,SUMIFS(daily!$103:$103,daily!$9:$9,BC$9))</f>
        <v>1244.2815000000005</v>
      </c>
      <c r="BD109" s="131">
        <f ca="1">IF(BD$9="",BC109,SUMIFS(daily!$103:$103,daily!$9:$9,BD$9))</f>
        <v>1244.2815000000005</v>
      </c>
      <c r="BE109" s="131">
        <f ca="1">IF(BE$9="",BD109,SUMIFS(daily!$103:$103,daily!$9:$9,BE$9))</f>
        <v>1244.2815000000005</v>
      </c>
      <c r="BF109" s="131">
        <f ca="1">IF(BF$9="",BE109,SUMIFS(daily!$103:$103,daily!$9:$9,BF$9))</f>
        <v>1194.5102400000003</v>
      </c>
      <c r="BG109" s="131">
        <f ca="1">IF(BG$9="",BF109,SUMIFS(daily!$103:$103,daily!$9:$9,BG$9))</f>
        <v>1144.7389800000005</v>
      </c>
      <c r="BH109" s="131">
        <f ca="1">IF(BH$9="",BG109,SUMIFS(daily!$103:$103,daily!$9:$9,BH$9))</f>
        <v>1144.7389800000005</v>
      </c>
      <c r="BI109" s="131">
        <f ca="1">IF(BI$9="",BH109,SUMIFS(daily!$103:$103,daily!$9:$9,BI$9))</f>
        <v>1144.7389800000005</v>
      </c>
      <c r="BJ109" s="131">
        <f ca="1">IF(BJ$9="",BI109,SUMIFS(daily!$103:$103,daily!$9:$9,BJ$9))</f>
        <v>1161.9100647000005</v>
      </c>
      <c r="BK109" s="131">
        <f ca="1">IF(BK$9="",BJ109,SUMIFS(daily!$103:$103,daily!$9:$9,BK$9))</f>
        <v>1179.0811494000004</v>
      </c>
      <c r="BL109" s="131">
        <f ca="1">IF(BL$9="",BK109,SUMIFS(daily!$103:$103,daily!$9:$9,BL$9))</f>
        <v>1179.0811494000004</v>
      </c>
      <c r="BM109" s="131">
        <f ca="1">IF(BM$9="",BL109,SUMIFS(daily!$103:$103,daily!$9:$9,BM$9))</f>
        <v>1179.0811494000004</v>
      </c>
      <c r="BN109" s="131">
        <f ca="1">IF(BN$9="",BM109,SUMIFS(daily!$103:$103,daily!$9:$9,BN$9))</f>
        <v>1288.5672561300007</v>
      </c>
      <c r="BO109" s="131">
        <f ca="1">IF(BO$9="",BN109,SUMIFS(daily!$103:$103,daily!$9:$9,BO$9))</f>
        <v>1471.0441006800002</v>
      </c>
      <c r="BP109" s="131">
        <f ca="1">IF(BP$9="",BO109,SUMIFS(daily!$103:$103,daily!$9:$9,BP$9))</f>
        <v>1544.0348385000004</v>
      </c>
      <c r="BQ109" s="131">
        <f ca="1">IF(BQ$9="",BP109,SUMIFS(daily!$103:$103,daily!$9:$9,BQ$9))</f>
        <v>1544.0348385000004</v>
      </c>
      <c r="BR109" s="131">
        <f ca="1">IF(BR$9="",BQ109,SUMIFS(daily!$103:$103,daily!$9:$9,BR$9))</f>
        <v>1590.3558836549998</v>
      </c>
      <c r="BS109" s="131">
        <f ca="1">IF(BS$9="",BR109,SUMIFS(daily!$103:$103,daily!$9:$9,BS$9))</f>
        <v>1821.9611094300001</v>
      </c>
      <c r="BT109" s="131">
        <f ca="1">IF(BT$9="",BS109,SUMIFS(daily!$103:$103,daily!$9:$9,BT$9))</f>
        <v>2007.2452900500004</v>
      </c>
      <c r="BU109" s="131">
        <f ca="1">IF(BU$9="",BT109,SUMIFS(daily!$103:$103,daily!$9:$9,BU$9))</f>
        <v>2007.2452900500004</v>
      </c>
      <c r="BV109" s="131">
        <f ca="1">IF(BV$9="",BU109,SUMIFS(daily!$103:$103,daily!$9:$9,BV$9))</f>
        <v>2007.2452900500004</v>
      </c>
      <c r="BW109" s="131">
        <f ca="1">IF(BW$9="",BV109,SUMIFS(daily!$103:$103,daily!$9:$9,BW$9))</f>
        <v>2207.9698190550007</v>
      </c>
      <c r="BX109" s="131">
        <f ca="1">IF(BX$9="",BW109,SUMIFS(daily!$103:$103,daily!$9:$9,BX$9))</f>
        <v>2408.6943480600003</v>
      </c>
      <c r="BY109" s="131">
        <f ca="1">IF(BY$9="",BX109,SUMIFS(daily!$103:$103,daily!$9:$9,BY$9))</f>
        <v>2408.6943480600003</v>
      </c>
      <c r="BZ109" s="131">
        <f ca="1">IF(BZ$9="",BY109,SUMIFS(daily!$103:$103,daily!$9:$9,BZ$9))</f>
        <v>2408.6943480600003</v>
      </c>
      <c r="CA109" s="131">
        <f ca="1">IF(CA$9="",BZ109,SUMIFS(daily!$103:$103,daily!$9:$9,CA$9))</f>
        <v>2649.5637828660001</v>
      </c>
      <c r="CB109" s="128"/>
      <c r="CC109" s="128"/>
    </row>
    <row r="110" spans="1:81" s="38" customFormat="1" ht="10.199999999999999" x14ac:dyDescent="0.2">
      <c r="A110" s="128"/>
      <c r="B110" s="128"/>
      <c r="C110" s="128"/>
      <c r="D110" s="128"/>
      <c r="E110" s="128"/>
      <c r="F110" s="129">
        <v>2</v>
      </c>
      <c r="G110" s="130" t="str">
        <f>KPI!$L$17</f>
        <v>Задолженность заказчиков по оплатам</v>
      </c>
      <c r="H110" s="116"/>
      <c r="I110" s="116"/>
      <c r="J110" s="116" t="str">
        <f>IF($G110="","",INDEX(KPI!$N$11:$N$121,SUMIFS(KPI!$K$11:$K$121,KPI!$L$11:$L$121,$G110)))</f>
        <v>тыс.руб.</v>
      </c>
      <c r="K110" s="128"/>
      <c r="L110" s="128"/>
      <c r="M110" s="128"/>
      <c r="N110" s="128"/>
      <c r="O110" s="128"/>
      <c r="P110" s="128"/>
      <c r="Q110" s="128"/>
      <c r="R110" s="131">
        <f>Budget!R110</f>
        <v>535.26541067999926</v>
      </c>
      <c r="S110" s="128"/>
      <c r="T110" s="128"/>
      <c r="U110" s="131">
        <f ca="1">IF(U$9="",T110,SUMIFS(daily!$130:$130,daily!$9:$9,U$9))</f>
        <v>360.86943480599984</v>
      </c>
      <c r="V110" s="131">
        <f ca="1">IF(V$9="",U110,SUMIFS(daily!$130:$130,daily!$9:$9,V$9))</f>
        <v>239.99999999999991</v>
      </c>
      <c r="W110" s="131">
        <f ca="1">IF(W$9="",V110,SUMIFS(daily!$130:$130,daily!$9:$9,W$9))</f>
        <v>239.99999999999991</v>
      </c>
      <c r="X110" s="131">
        <f ca="1">IF(X$9="",W110,SUMIFS(daily!$130:$130,daily!$9:$9,X$9))</f>
        <v>239.99999999999991</v>
      </c>
      <c r="Y110" s="131">
        <f ca="1">IF(Y$9="",X110,SUMIFS(daily!$130:$130,daily!$9:$9,Y$9))</f>
        <v>239.99999999999991</v>
      </c>
      <c r="Z110" s="131">
        <f ca="1">IF(Z$9="",Y110,SUMIFS(daily!$130:$130,daily!$9:$9,Z$9))</f>
        <v>239.99999999999991</v>
      </c>
      <c r="AA110" s="131">
        <f ca="1">IF(AA$9="",Z110,SUMIFS(daily!$130:$130,daily!$9:$9,AA$9))</f>
        <v>239.99999999999991</v>
      </c>
      <c r="AB110" s="131">
        <f ca="1">IF(AB$9="",AA110,SUMIFS(daily!$130:$130,daily!$9:$9,AB$9))</f>
        <v>239.99999999999991</v>
      </c>
      <c r="AC110" s="131">
        <f ca="1">IF(AC$9="",AB110,SUMIFS(daily!$130:$130,daily!$9:$9,AC$9))</f>
        <v>239.99999999999991</v>
      </c>
      <c r="AD110" s="131">
        <f ca="1">IF(AD$9="",AC110,SUMIFS(daily!$130:$130,daily!$9:$9,AD$9))</f>
        <v>239.99999999999991</v>
      </c>
      <c r="AE110" s="131">
        <f ca="1">IF(AE$9="",AD110,SUMIFS(daily!$130:$130,daily!$9:$9,AE$9))</f>
        <v>251.99999999999994</v>
      </c>
      <c r="AF110" s="131">
        <f ca="1">IF(AF$9="",AE110,SUMIFS(daily!$130:$130,daily!$9:$9,AF$9))</f>
        <v>281.99999999999994</v>
      </c>
      <c r="AG110" s="131">
        <f ca="1">IF(AG$9="",AF110,SUMIFS(daily!$130:$130,daily!$9:$9,AG$9))</f>
        <v>299.99999999999989</v>
      </c>
      <c r="AH110" s="131">
        <f ca="1">IF(AH$9="",AG110,SUMIFS(daily!$130:$130,daily!$9:$9,AH$9))</f>
        <v>299.99999999999989</v>
      </c>
      <c r="AI110" s="131">
        <f ca="1">IF(AI$9="",AH110,SUMIFS(daily!$130:$130,daily!$9:$9,AI$9))</f>
        <v>299.99999999999989</v>
      </c>
      <c r="AJ110" s="131">
        <f ca="1">IF(AJ$9="",AI110,SUMIFS(daily!$130:$130,daily!$9:$9,AJ$9))</f>
        <v>249.99999999999991</v>
      </c>
      <c r="AK110" s="131">
        <f ca="1">IF(AK$9="",AJ110,SUMIFS(daily!$130:$130,daily!$9:$9,AK$9))</f>
        <v>199.99999999999991</v>
      </c>
      <c r="AL110" s="131">
        <f ca="1">IF(AL$9="",AK110,SUMIFS(daily!$130:$130,daily!$9:$9,AL$9))</f>
        <v>199.99999999999991</v>
      </c>
      <c r="AM110" s="131">
        <f ca="1">IF(AM$9="",AL110,SUMIFS(daily!$130:$130,daily!$9:$9,AM$9))</f>
        <v>199.99999999999991</v>
      </c>
      <c r="AN110" s="131">
        <f ca="1">IF(AN$9="",AM110,SUMIFS(daily!$130:$130,daily!$9:$9,AN$9))</f>
        <v>199.19999999999993</v>
      </c>
      <c r="AO110" s="131">
        <f ca="1">IF(AO$9="",AN110,SUMIFS(daily!$130:$130,daily!$9:$9,AO$9))</f>
        <v>198.19999999999993</v>
      </c>
      <c r="AP110" s="131">
        <f ca="1">IF(AP$9="",AO110,SUMIFS(daily!$130:$130,daily!$9:$9,AP$9))</f>
        <v>197.99999999999991</v>
      </c>
      <c r="AQ110" s="131">
        <f ca="1">IF(AQ$9="",AP110,SUMIFS(daily!$130:$130,daily!$9:$9,AQ$9))</f>
        <v>197.99999999999991</v>
      </c>
      <c r="AR110" s="131">
        <f ca="1">IF(AR$9="",AQ110,SUMIFS(daily!$130:$130,daily!$9:$9,AR$9))</f>
        <v>201.95999999999989</v>
      </c>
      <c r="AS110" s="131">
        <f ca="1">IF(AS$9="",AR110,SUMIFS(daily!$130:$130,daily!$9:$9,AS$9))</f>
        <v>221.75999999999993</v>
      </c>
      <c r="AT110" s="131">
        <f ca="1">IF(AT$9="",AS110,SUMIFS(daily!$130:$130,daily!$9:$9,AT$9))</f>
        <v>237.59999999999994</v>
      </c>
      <c r="AU110" s="131">
        <f ca="1">IF(AU$9="",AT110,SUMIFS(daily!$130:$130,daily!$9:$9,AU$9))</f>
        <v>237.59999999999994</v>
      </c>
      <c r="AV110" s="131">
        <f ca="1">IF(AV$9="",AU110,SUMIFS(daily!$130:$130,daily!$9:$9,AV$9))</f>
        <v>237.59999999999994</v>
      </c>
      <c r="AW110" s="131">
        <f ca="1">IF(AW$9="",AV110,SUMIFS(daily!$130:$130,daily!$9:$9,AW$9))</f>
        <v>243.53999999999985</v>
      </c>
      <c r="AX110" s="131">
        <f ca="1">IF(AX$9="",AW110,SUMIFS(daily!$130:$130,daily!$9:$9,AX$9))</f>
        <v>249.47999999999979</v>
      </c>
      <c r="AY110" s="131">
        <f ca="1">IF(AY$9="",AX110,SUMIFS(daily!$130:$130,daily!$9:$9,AY$9))</f>
        <v>249.47999999999979</v>
      </c>
      <c r="AZ110" s="131">
        <f ca="1">IF(AZ$9="",AY110,SUMIFS(daily!$130:$130,daily!$9:$9,AZ$9))</f>
        <v>249.47999999999979</v>
      </c>
      <c r="BA110" s="131">
        <f ca="1">IF(BA$9="",AZ110,SUMIFS(daily!$130:$130,daily!$9:$9,BA$9))</f>
        <v>257.58809999999977</v>
      </c>
      <c r="BB110" s="131">
        <f ca="1">IF(BB$9="",BA110,SUMIFS(daily!$130:$130,daily!$9:$9,BB$9))</f>
        <v>271.10159999999979</v>
      </c>
      <c r="BC110" s="131">
        <f ca="1">IF(BC$9="",BB110,SUMIFS(daily!$130:$130,daily!$9:$9,BC$9))</f>
        <v>276.50699999999978</v>
      </c>
      <c r="BD110" s="131">
        <f ca="1">IF(BD$9="",BC110,SUMIFS(daily!$130:$130,daily!$9:$9,BD$9))</f>
        <v>276.50699999999978</v>
      </c>
      <c r="BE110" s="131">
        <f ca="1">IF(BE$9="",BD110,SUMIFS(daily!$130:$130,daily!$9:$9,BE$9))</f>
        <v>276.50699999999978</v>
      </c>
      <c r="BF110" s="131">
        <f ca="1">IF(BF$9="",BE110,SUMIFS(daily!$130:$130,daily!$9:$9,BF$9))</f>
        <v>265.4467199999998</v>
      </c>
      <c r="BG110" s="131">
        <f ca="1">IF(BG$9="",BF110,SUMIFS(daily!$130:$130,daily!$9:$9,BG$9))</f>
        <v>254.38643999999979</v>
      </c>
      <c r="BH110" s="131">
        <f ca="1">IF(BH$9="",BG110,SUMIFS(daily!$130:$130,daily!$9:$9,BH$9))</f>
        <v>254.38643999999979</v>
      </c>
      <c r="BI110" s="131">
        <f ca="1">IF(BI$9="",BH110,SUMIFS(daily!$130:$130,daily!$9:$9,BI$9))</f>
        <v>254.38643999999979</v>
      </c>
      <c r="BJ110" s="131">
        <f ca="1">IF(BJ$9="",BI110,SUMIFS(daily!$130:$130,daily!$9:$9,BJ$9))</f>
        <v>258.20223659999982</v>
      </c>
      <c r="BK110" s="131">
        <f ca="1">IF(BK$9="",BJ110,SUMIFS(daily!$130:$130,daily!$9:$9,BK$9))</f>
        <v>262.01803319999976</v>
      </c>
      <c r="BL110" s="131">
        <f ca="1">IF(BL$9="",BK110,SUMIFS(daily!$130:$130,daily!$9:$9,BL$9))</f>
        <v>262.01803319999976</v>
      </c>
      <c r="BM110" s="131">
        <f ca="1">IF(BM$9="",BL110,SUMIFS(daily!$130:$130,daily!$9:$9,BM$9))</f>
        <v>262.01803319999976</v>
      </c>
      <c r="BN110" s="131">
        <f ca="1">IF(BN$9="",BM110,SUMIFS(daily!$130:$130,daily!$9:$9,BN$9))</f>
        <v>286.34827913999982</v>
      </c>
      <c r="BO110" s="131">
        <f ca="1">IF(BO$9="",BN110,SUMIFS(daily!$130:$130,daily!$9:$9,BO$9))</f>
        <v>326.89868903999974</v>
      </c>
      <c r="BP110" s="131">
        <f ca="1">IF(BP$9="",BO110,SUMIFS(daily!$130:$130,daily!$9:$9,BP$9))</f>
        <v>343.11885299999977</v>
      </c>
      <c r="BQ110" s="131">
        <f ca="1">IF(BQ$9="",BP110,SUMIFS(daily!$130:$130,daily!$9:$9,BQ$9))</f>
        <v>343.11885299999977</v>
      </c>
      <c r="BR110" s="131">
        <f ca="1">IF(BR$9="",BQ110,SUMIFS(daily!$130:$130,daily!$9:$9,BR$9))</f>
        <v>353.41241858999973</v>
      </c>
      <c r="BS110" s="131">
        <f ca="1">IF(BS$9="",BR110,SUMIFS(daily!$130:$130,daily!$9:$9,BS$9))</f>
        <v>404.88024653999969</v>
      </c>
      <c r="BT110" s="131">
        <f ca="1">IF(BT$9="",BS110,SUMIFS(daily!$130:$130,daily!$9:$9,BT$9))</f>
        <v>446.05450889999969</v>
      </c>
      <c r="BU110" s="131">
        <f ca="1">IF(BU$9="",BT110,SUMIFS(daily!$130:$130,daily!$9:$9,BU$9))</f>
        <v>446.05450889999969</v>
      </c>
      <c r="BV110" s="131">
        <f ca="1">IF(BV$9="",BU110,SUMIFS(daily!$130:$130,daily!$9:$9,BV$9))</f>
        <v>446.05450889999969</v>
      </c>
      <c r="BW110" s="131">
        <f ca="1">IF(BW$9="",BV110,SUMIFS(daily!$130:$130,daily!$9:$9,BW$9))</f>
        <v>490.6599597899995</v>
      </c>
      <c r="BX110" s="131">
        <f ca="1">IF(BX$9="",BW110,SUMIFS(daily!$130:$130,daily!$9:$9,BX$9))</f>
        <v>535.26541067999926</v>
      </c>
      <c r="BY110" s="131">
        <f ca="1">IF(BY$9="",BX110,SUMIFS(daily!$130:$130,daily!$9:$9,BY$9))</f>
        <v>535.26541067999926</v>
      </c>
      <c r="BZ110" s="131">
        <f ca="1">IF(BZ$9="",BY110,SUMIFS(daily!$130:$130,daily!$9:$9,BZ$9))</f>
        <v>535.26541067999926</v>
      </c>
      <c r="CA110" s="131">
        <f ca="1">IF(CA$9="",BZ110,SUMIFS(daily!$130:$130,daily!$9:$9,CA$9))</f>
        <v>535.26541067999926</v>
      </c>
      <c r="CB110" s="128"/>
      <c r="CC110" s="128"/>
    </row>
    <row r="111" spans="1:81" s="38" customFormat="1" ht="10.199999999999999" x14ac:dyDescent="0.2">
      <c r="A111" s="128"/>
      <c r="B111" s="128"/>
      <c r="C111" s="128"/>
      <c r="D111" s="128"/>
      <c r="E111" s="128"/>
      <c r="F111" s="129">
        <v>2</v>
      </c>
      <c r="G111" s="130" t="str">
        <f>KPI!$L$42</f>
        <v>Авансы по ФОТ</v>
      </c>
      <c r="H111" s="116"/>
      <c r="I111" s="116"/>
      <c r="J111" s="116" t="str">
        <f>IF($G111="","",INDEX(KPI!$N$11:$N$121,SUMIFS(KPI!$K$11:$K$121,KPI!$L$11:$L$121,$G111)))</f>
        <v>тыс.руб.</v>
      </c>
      <c r="K111" s="128"/>
      <c r="L111" s="128"/>
      <c r="M111" s="128"/>
      <c r="N111" s="128"/>
      <c r="O111" s="128"/>
      <c r="P111" s="128"/>
      <c r="Q111" s="128"/>
      <c r="R111" s="131">
        <f>Budget!R111</f>
        <v>0</v>
      </c>
      <c r="S111" s="128"/>
      <c r="T111" s="128"/>
      <c r="U111" s="131">
        <f ca="1">IF(U$9="",T111,SUMIFS(daily!$190:$190,daily!$9:$9,U$9))</f>
        <v>0</v>
      </c>
      <c r="V111" s="131">
        <f ca="1">IF(V$9="",U111,SUMIFS(daily!$190:$190,daily!$9:$9,V$9))</f>
        <v>0</v>
      </c>
      <c r="W111" s="131">
        <f ca="1">IF(W$9="",V111,SUMIFS(daily!$190:$190,daily!$9:$9,W$9))</f>
        <v>14.838709677419274</v>
      </c>
      <c r="X111" s="131">
        <f ca="1">IF(X$9="",W111,SUMIFS(daily!$190:$190,daily!$9:$9,X$9))</f>
        <v>0</v>
      </c>
      <c r="Y111" s="131">
        <f ca="1">IF(Y$9="",X111,SUMIFS(daily!$190:$190,daily!$9:$9,Y$9))</f>
        <v>0</v>
      </c>
      <c r="Z111" s="131">
        <f ca="1">IF(Z$9="",Y111,SUMIFS(daily!$190:$190,daily!$9:$9,Z$9))</f>
        <v>0</v>
      </c>
      <c r="AA111" s="131">
        <f ca="1">IF(AA$9="",Z111,SUMIFS(daily!$190:$190,daily!$9:$9,AA$9))</f>
        <v>0</v>
      </c>
      <c r="AB111" s="131">
        <f ca="1">IF(AB$9="",AA111,SUMIFS(daily!$190:$190,daily!$9:$9,AB$9))</f>
        <v>0</v>
      </c>
      <c r="AC111" s="131">
        <f ca="1">IF(AC$9="",AB111,SUMIFS(daily!$190:$190,daily!$9:$9,AC$9))</f>
        <v>0</v>
      </c>
      <c r="AD111" s="131">
        <f ca="1">IF(AD$9="",AC111,SUMIFS(daily!$190:$190,daily!$9:$9,AD$9))</f>
        <v>89.032258064516554</v>
      </c>
      <c r="AE111" s="131">
        <f ca="1">IF(AE$9="",AD111,SUMIFS(daily!$190:$190,daily!$9:$9,AE$9))</f>
        <v>0</v>
      </c>
      <c r="AF111" s="131">
        <f ca="1">IF(AF$9="",AE111,SUMIFS(daily!$190:$190,daily!$9:$9,AF$9))</f>
        <v>0</v>
      </c>
      <c r="AG111" s="131">
        <f ca="1">IF(AG$9="",AF111,SUMIFS(daily!$190:$190,daily!$9:$9,AG$9))</f>
        <v>0</v>
      </c>
      <c r="AH111" s="131">
        <f ca="1">IF(AH$9="",AG111,SUMIFS(daily!$190:$190,daily!$9:$9,AH$9))</f>
        <v>178.06451612903152</v>
      </c>
      <c r="AI111" s="131">
        <f ca="1">IF(AI$9="",AH111,SUMIFS(daily!$190:$190,daily!$9:$9,AI$9))</f>
        <v>0</v>
      </c>
      <c r="AJ111" s="131">
        <f ca="1">IF(AJ$9="",AI111,SUMIFS(daily!$190:$190,daily!$9:$9,AJ$9))</f>
        <v>0</v>
      </c>
      <c r="AK111" s="131">
        <f ca="1">IF(AK$9="",AJ111,SUMIFS(daily!$190:$190,daily!$9:$9,AK$9))</f>
        <v>0</v>
      </c>
      <c r="AL111" s="131">
        <f ca="1">IF(AL$9="",AK111,SUMIFS(daily!$190:$190,daily!$9:$9,AL$9))</f>
        <v>0</v>
      </c>
      <c r="AM111" s="131">
        <f ca="1">IF(AM$9="",AL111,SUMIFS(daily!$190:$190,daily!$9:$9,AM$9))</f>
        <v>30.666666666668334</v>
      </c>
      <c r="AN111" s="131">
        <f ca="1">IF(AN$9="",AM111,SUMIFS(daily!$190:$190,daily!$9:$9,AN$9))</f>
        <v>0</v>
      </c>
      <c r="AO111" s="131">
        <f ca="1">IF(AO$9="",AN111,SUMIFS(daily!$190:$190,daily!$9:$9,AO$9))</f>
        <v>0</v>
      </c>
      <c r="AP111" s="131">
        <f ca="1">IF(AP$9="",AO111,SUMIFS(daily!$190:$190,daily!$9:$9,AP$9))</f>
        <v>0</v>
      </c>
      <c r="AQ111" s="131">
        <f ca="1">IF(AQ$9="",AP111,SUMIFS(daily!$190:$190,daily!$9:$9,AQ$9))</f>
        <v>118.70967741936101</v>
      </c>
      <c r="AR111" s="131">
        <f ca="1">IF(AR$9="",AQ111,SUMIFS(daily!$190:$190,daily!$9:$9,AR$9))</f>
        <v>0</v>
      </c>
      <c r="AS111" s="131">
        <f ca="1">IF(AS$9="",AR111,SUMIFS(daily!$190:$190,daily!$9:$9,AS$9))</f>
        <v>0</v>
      </c>
      <c r="AT111" s="131">
        <f ca="1">IF(AT$9="",AS111,SUMIFS(daily!$190:$190,daily!$9:$9,AT$9))</f>
        <v>0</v>
      </c>
      <c r="AU111" s="131">
        <f ca="1">IF(AU$9="",AT111,SUMIFS(daily!$190:$190,daily!$9:$9,AU$9))</f>
        <v>0</v>
      </c>
      <c r="AV111" s="131">
        <f ca="1">IF(AV$9="",AU111,SUMIFS(daily!$190:$190,daily!$9:$9,AV$9))</f>
        <v>0</v>
      </c>
      <c r="AW111" s="131">
        <f ca="1">IF(AW$9="",AV111,SUMIFS(daily!$190:$190,daily!$9:$9,AW$9))</f>
        <v>0</v>
      </c>
      <c r="AX111" s="131">
        <f ca="1">IF(AX$9="",AW111,SUMIFS(daily!$190:$190,daily!$9:$9,AX$9))</f>
        <v>14.838709677418592</v>
      </c>
      <c r="AY111" s="131">
        <f ca="1">IF(AY$9="",AX111,SUMIFS(daily!$190:$190,daily!$9:$9,AY$9))</f>
        <v>0</v>
      </c>
      <c r="AZ111" s="131">
        <f ca="1">IF(AZ$9="",AY111,SUMIFS(daily!$190:$190,daily!$9:$9,AZ$9))</f>
        <v>59.354838709672549</v>
      </c>
      <c r="BA111" s="131">
        <f ca="1">IF(BA$9="",AZ111,SUMIFS(daily!$190:$190,daily!$9:$9,BA$9))</f>
        <v>0</v>
      </c>
      <c r="BB111" s="131">
        <f ca="1">IF(BB$9="",BA111,SUMIFS(daily!$190:$190,daily!$9:$9,BB$9))</f>
        <v>0</v>
      </c>
      <c r="BC111" s="131">
        <f ca="1">IF(BC$9="",BB111,SUMIFS(daily!$190:$190,daily!$9:$9,BC$9))</f>
        <v>0</v>
      </c>
      <c r="BD111" s="131">
        <f ca="1">IF(BD$9="",BC111,SUMIFS(daily!$190:$190,daily!$9:$9,BD$9))</f>
        <v>148.38709677418046</v>
      </c>
      <c r="BE111" s="131">
        <f ca="1">IF(BE$9="",BD111,SUMIFS(daily!$190:$190,daily!$9:$9,BE$9))</f>
        <v>0</v>
      </c>
      <c r="BF111" s="131">
        <f ca="1">IF(BF$9="",BE111,SUMIFS(daily!$190:$190,daily!$9:$9,BF$9))</f>
        <v>0</v>
      </c>
      <c r="BG111" s="131">
        <f ca="1">IF(BG$9="",BF111,SUMIFS(daily!$190:$190,daily!$9:$9,BG$9))</f>
        <v>0</v>
      </c>
      <c r="BH111" s="131">
        <f ca="1">IF(BH$9="",BG111,SUMIFS(daily!$190:$190,daily!$9:$9,BH$9))</f>
        <v>0</v>
      </c>
      <c r="BI111" s="131">
        <f ca="1">IF(BI$9="",BH111,SUMIFS(daily!$190:$190,daily!$9:$9,BI$9))</f>
        <v>0</v>
      </c>
      <c r="BJ111" s="131">
        <f ca="1">IF(BJ$9="",BI111,SUMIFS(daily!$190:$190,daily!$9:$9,BJ$9))</f>
        <v>0</v>
      </c>
      <c r="BK111" s="131">
        <f ca="1">IF(BK$9="",BJ111,SUMIFS(daily!$190:$190,daily!$9:$9,BK$9))</f>
        <v>14.838709677402221</v>
      </c>
      <c r="BL111" s="131">
        <f ca="1">IF(BL$9="",BK111,SUMIFS(daily!$190:$190,daily!$9:$9,BL$9))</f>
        <v>0</v>
      </c>
      <c r="BM111" s="131">
        <f ca="1">IF(BM$9="",BL111,SUMIFS(daily!$190:$190,daily!$9:$9,BM$9))</f>
        <v>59.354838709656178</v>
      </c>
      <c r="BN111" s="131">
        <f ca="1">IF(BN$9="",BM111,SUMIFS(daily!$190:$190,daily!$9:$9,BN$9))</f>
        <v>0</v>
      </c>
      <c r="BO111" s="131">
        <f ca="1">IF(BO$9="",BN111,SUMIFS(daily!$190:$190,daily!$9:$9,BO$9))</f>
        <v>0</v>
      </c>
      <c r="BP111" s="131">
        <f ca="1">IF(BP$9="",BO111,SUMIFS(daily!$190:$190,daily!$9:$9,BP$9))</f>
        <v>0</v>
      </c>
      <c r="BQ111" s="131">
        <f ca="1">IF(BQ$9="",BP111,SUMIFS(daily!$190:$190,daily!$9:$9,BQ$9))</f>
        <v>122.6666666666606</v>
      </c>
      <c r="BR111" s="131">
        <f ca="1">IF(BR$9="",BQ111,SUMIFS(daily!$190:$190,daily!$9:$9,BR$9))</f>
        <v>0</v>
      </c>
      <c r="BS111" s="131">
        <f ca="1">IF(BS$9="",BR111,SUMIFS(daily!$190:$190,daily!$9:$9,BS$9))</f>
        <v>0</v>
      </c>
      <c r="BT111" s="131">
        <f ca="1">IF(BT$9="",BS111,SUMIFS(daily!$190:$190,daily!$9:$9,BT$9))</f>
        <v>0</v>
      </c>
      <c r="BU111" s="131">
        <f ca="1">IF(BU$9="",BT111,SUMIFS(daily!$190:$190,daily!$9:$9,BU$9))</f>
        <v>0</v>
      </c>
      <c r="BV111" s="131">
        <f ca="1">IF(BV$9="",BU111,SUMIFS(daily!$190:$190,daily!$9:$9,BV$9))</f>
        <v>0</v>
      </c>
      <c r="BW111" s="131">
        <f ca="1">IF(BW$9="",BV111,SUMIFS(daily!$190:$190,daily!$9:$9,BW$9))</f>
        <v>0</v>
      </c>
      <c r="BX111" s="131">
        <f ca="1">IF(BX$9="",BW111,SUMIFS(daily!$190:$190,daily!$9:$9,BX$9))</f>
        <v>0</v>
      </c>
      <c r="BY111" s="131">
        <f ca="1">IF(BY$9="",BX111,SUMIFS(daily!$190:$190,daily!$9:$9,BY$9))</f>
        <v>0</v>
      </c>
      <c r="BZ111" s="131">
        <f ca="1">IF(BZ$9="",BY111,SUMIFS(daily!$190:$190,daily!$9:$9,BZ$9))</f>
        <v>61.333333333337578</v>
      </c>
      <c r="CA111" s="131">
        <f ca="1">IF(CA$9="",BZ111,SUMIFS(daily!$190:$190,daily!$9:$9,CA$9))</f>
        <v>0</v>
      </c>
      <c r="CB111" s="128"/>
      <c r="CC111" s="128"/>
    </row>
    <row r="112" spans="1:81" s="38" customFormat="1" ht="10.199999999999999" x14ac:dyDescent="0.2">
      <c r="A112" s="128"/>
      <c r="B112" s="128"/>
      <c r="C112" s="128"/>
      <c r="D112" s="128"/>
      <c r="E112" s="128"/>
      <c r="F112" s="129">
        <v>2</v>
      </c>
      <c r="G112" s="130" t="str">
        <f>KPI!$L$44</f>
        <v>Авансы в соц. фонды</v>
      </c>
      <c r="H112" s="116"/>
      <c r="I112" s="116"/>
      <c r="J112" s="116" t="str">
        <f>IF($G112="","",INDEX(KPI!$N$11:$N$121,SUMIFS(KPI!$K$11:$K$121,KPI!$L$11:$L$121,$G112)))</f>
        <v>тыс.руб.</v>
      </c>
      <c r="K112" s="128"/>
      <c r="L112" s="128"/>
      <c r="M112" s="128"/>
      <c r="N112" s="128"/>
      <c r="O112" s="128"/>
      <c r="P112" s="128"/>
      <c r="Q112" s="128"/>
      <c r="R112" s="131">
        <f>Budget!R112</f>
        <v>0</v>
      </c>
      <c r="S112" s="128"/>
      <c r="T112" s="128"/>
      <c r="U112" s="131">
        <f ca="1">IF(U$9="",T112,SUMIFS(daily!$198:$198,daily!$9:$9,U$9))</f>
        <v>0</v>
      </c>
      <c r="V112" s="131">
        <f ca="1">IF(V$9="",U112,SUMIFS(daily!$198:$198,daily!$9:$9,V$9))</f>
        <v>0</v>
      </c>
      <c r="W112" s="131">
        <f ca="1">IF(W$9="",V112,SUMIFS(daily!$198:$198,daily!$9:$9,W$9))</f>
        <v>142.45161290322579</v>
      </c>
      <c r="X112" s="131">
        <f ca="1">IF(X$9="",W112,SUMIFS(daily!$198:$198,daily!$9:$9,X$9))</f>
        <v>133.54838709677418</v>
      </c>
      <c r="Y112" s="131">
        <f ca="1">IF(Y$9="",X112,SUMIFS(daily!$198:$198,daily!$9:$9,Y$9))</f>
        <v>124.64516129032256</v>
      </c>
      <c r="Z112" s="131">
        <f ca="1">IF(Z$9="",Y112,SUMIFS(daily!$198:$198,daily!$9:$9,Z$9))</f>
        <v>115.74193548387095</v>
      </c>
      <c r="AA112" s="131">
        <f ca="1">IF(AA$9="",Z112,SUMIFS(daily!$198:$198,daily!$9:$9,AA$9))</f>
        <v>106.83870967741933</v>
      </c>
      <c r="AB112" s="131">
        <f ca="1">IF(AB$9="",AA112,SUMIFS(daily!$198:$198,daily!$9:$9,AB$9))</f>
        <v>97.935483870967715</v>
      </c>
      <c r="AC112" s="131">
        <f ca="1">IF(AC$9="",AB112,SUMIFS(daily!$198:$198,daily!$9:$9,AC$9))</f>
        <v>89.0322580645161</v>
      </c>
      <c r="AD112" s="131">
        <f ca="1">IF(AD$9="",AC112,SUMIFS(daily!$198:$198,daily!$9:$9,AD$9))</f>
        <v>26.70967741935479</v>
      </c>
      <c r="AE112" s="131">
        <f ca="1">IF(AE$9="",AD112,SUMIFS(daily!$198:$198,daily!$9:$9,AE$9))</f>
        <v>0</v>
      </c>
      <c r="AF112" s="131">
        <f ca="1">IF(AF$9="",AE112,SUMIFS(daily!$198:$198,daily!$9:$9,AF$9))</f>
        <v>0</v>
      </c>
      <c r="AG112" s="131">
        <f ca="1">IF(AG$9="",AF112,SUMIFS(daily!$198:$198,daily!$9:$9,AG$9))</f>
        <v>115.74193548387143</v>
      </c>
      <c r="AH112" s="131">
        <f ca="1">IF(AH$9="",AG112,SUMIFS(daily!$198:$198,daily!$9:$9,AH$9))</f>
        <v>53.419354838710319</v>
      </c>
      <c r="AI112" s="131">
        <f ca="1">IF(AI$9="",AH112,SUMIFS(daily!$198:$198,daily!$9:$9,AI$9))</f>
        <v>0</v>
      </c>
      <c r="AJ112" s="131">
        <f ca="1">IF(AJ$9="",AI112,SUMIFS(daily!$198:$198,daily!$9:$9,AJ$9))</f>
        <v>0</v>
      </c>
      <c r="AK112" s="131">
        <f ca="1">IF(AK$9="",AJ112,SUMIFS(daily!$198:$198,daily!$9:$9,AK$9))</f>
        <v>138.00000000000011</v>
      </c>
      <c r="AL112" s="131">
        <f ca="1">IF(AL$9="",AK112,SUMIFS(daily!$198:$198,daily!$9:$9,AL$9))</f>
        <v>73.599999999999795</v>
      </c>
      <c r="AM112" s="131">
        <f ca="1">IF(AM$9="",AL112,SUMIFS(daily!$198:$198,daily!$9:$9,AM$9))</f>
        <v>9.199999999999477</v>
      </c>
      <c r="AN112" s="131">
        <f ca="1">IF(AN$9="",AM112,SUMIFS(daily!$198:$198,daily!$9:$9,AN$9))</f>
        <v>0</v>
      </c>
      <c r="AO112" s="131">
        <f ca="1">IF(AO$9="",AN112,SUMIFS(daily!$198:$198,daily!$9:$9,AO$9))</f>
        <v>0</v>
      </c>
      <c r="AP112" s="131">
        <f ca="1">IF(AP$9="",AO112,SUMIFS(daily!$198:$198,daily!$9:$9,AP$9))</f>
        <v>97.935483870967687</v>
      </c>
      <c r="AQ112" s="131">
        <f ca="1">IF(AQ$9="",AP112,SUMIFS(daily!$198:$198,daily!$9:$9,AQ$9))</f>
        <v>35.612903225806122</v>
      </c>
      <c r="AR112" s="131">
        <f ca="1">IF(AR$9="",AQ112,SUMIFS(daily!$198:$198,daily!$9:$9,AR$9))</f>
        <v>0</v>
      </c>
      <c r="AS112" s="131">
        <f ca="1">IF(AS$9="",AR112,SUMIFS(daily!$198:$198,daily!$9:$9,AS$9))</f>
        <v>0</v>
      </c>
      <c r="AT112" s="131">
        <f ca="1">IF(AT$9="",AS112,SUMIFS(daily!$198:$198,daily!$9:$9,AT$9))</f>
        <v>119.59999999999854</v>
      </c>
      <c r="AU112" s="131">
        <f ca="1">IF(AU$9="",AT112,SUMIFS(daily!$198:$198,daily!$9:$9,AU$9))</f>
        <v>55.199999999998226</v>
      </c>
      <c r="AV112" s="131">
        <f ca="1">IF(AV$9="",AU112,SUMIFS(daily!$198:$198,daily!$9:$9,AV$9))</f>
        <v>0</v>
      </c>
      <c r="AW112" s="131">
        <f ca="1">IF(AW$9="",AV112,SUMIFS(daily!$198:$198,daily!$9:$9,AW$9))</f>
        <v>0</v>
      </c>
      <c r="AX112" s="131">
        <f ca="1">IF(AX$9="",AW112,SUMIFS(daily!$198:$198,daily!$9:$9,AX$9))</f>
        <v>142.45161290322244</v>
      </c>
      <c r="AY112" s="131">
        <f ca="1">IF(AY$9="",AX112,SUMIFS(daily!$198:$198,daily!$9:$9,AY$9))</f>
        <v>80.129032258060533</v>
      </c>
      <c r="AZ112" s="131">
        <f ca="1">IF(AZ$9="",AY112,SUMIFS(daily!$198:$198,daily!$9:$9,AZ$9))</f>
        <v>17.806451612898627</v>
      </c>
      <c r="BA112" s="131">
        <f ca="1">IF(BA$9="",AZ112,SUMIFS(daily!$198:$198,daily!$9:$9,BA$9))</f>
        <v>0</v>
      </c>
      <c r="BB112" s="131">
        <f ca="1">IF(BB$9="",BA112,SUMIFS(daily!$198:$198,daily!$9:$9,BB$9))</f>
        <v>0</v>
      </c>
      <c r="BC112" s="131">
        <f ca="1">IF(BC$9="",BB112,SUMIFS(daily!$198:$198,daily!$9:$9,BC$9))</f>
        <v>100.56774193547699</v>
      </c>
      <c r="BD112" s="131">
        <f ca="1">IF(BD$9="",BC112,SUMIFS(daily!$198:$198,daily!$9:$9,BD$9))</f>
        <v>41.90322580644397</v>
      </c>
      <c r="BE112" s="131">
        <f ca="1">IF(BE$9="",BD112,SUMIFS(daily!$198:$198,daily!$9:$9,BE$9))</f>
        <v>0</v>
      </c>
      <c r="BF112" s="131">
        <f ca="1">IF(BF$9="",BE112,SUMIFS(daily!$198:$198,daily!$9:$9,BF$9))</f>
        <v>0</v>
      </c>
      <c r="BG112" s="131">
        <f ca="1">IF(BG$9="",BF112,SUMIFS(daily!$198:$198,daily!$9:$9,BG$9))</f>
        <v>116.46206896550893</v>
      </c>
      <c r="BH112" s="131">
        <f ca="1">IF(BH$9="",BG112,SUMIFS(daily!$198:$198,daily!$9:$9,BH$9))</f>
        <v>53.751724137922793</v>
      </c>
      <c r="BI112" s="131">
        <f ca="1">IF(BI$9="",BH112,SUMIFS(daily!$198:$198,daily!$9:$9,BI$9))</f>
        <v>0</v>
      </c>
      <c r="BJ112" s="131">
        <f ca="1">IF(BJ$9="",BI112,SUMIFS(daily!$198:$198,daily!$9:$9,BJ$9))</f>
        <v>0</v>
      </c>
      <c r="BK112" s="131">
        <f ca="1">IF(BK$9="",BJ112,SUMIFS(daily!$198:$198,daily!$9:$9,BK$9))</f>
        <v>134.09032258063553</v>
      </c>
      <c r="BL112" s="131">
        <f ca="1">IF(BL$9="",BK112,SUMIFS(daily!$198:$198,daily!$9:$9,BL$9))</f>
        <v>75.425806451602512</v>
      </c>
      <c r="BM112" s="131">
        <f ca="1">IF(BM$9="",BL112,SUMIFS(daily!$198:$198,daily!$9:$9,BM$9))</f>
        <v>16.761290322569494</v>
      </c>
      <c r="BN112" s="131">
        <f ca="1">IF(BN$9="",BM112,SUMIFS(daily!$198:$198,daily!$9:$9,BN$9))</f>
        <v>0</v>
      </c>
      <c r="BO112" s="131">
        <f ca="1">IF(BO$9="",BN112,SUMIFS(daily!$198:$198,daily!$9:$9,BO$9))</f>
        <v>0</v>
      </c>
      <c r="BP112" s="131">
        <f ca="1">IF(BP$9="",BO112,SUMIFS(daily!$198:$198,daily!$9:$9,BP$9))</f>
        <v>84.809999999988122</v>
      </c>
      <c r="BQ112" s="131">
        <f ca="1">IF(BQ$9="",BP112,SUMIFS(daily!$198:$198,daily!$9:$9,BQ$9))</f>
        <v>30.839999999987867</v>
      </c>
      <c r="BR112" s="131">
        <f ca="1">IF(BR$9="",BQ112,SUMIFS(daily!$198:$198,daily!$9:$9,BR$9))</f>
        <v>0</v>
      </c>
      <c r="BS112" s="131">
        <f ca="1">IF(BS$9="",BR112,SUMIFS(daily!$198:$198,daily!$9:$9,BS$9))</f>
        <v>0</v>
      </c>
      <c r="BT112" s="131">
        <f ca="1">IF(BT$9="",BS112,SUMIFS(daily!$198:$198,daily!$9:$9,BT$9))</f>
        <v>104.45806451611634</v>
      </c>
      <c r="BU112" s="131">
        <f ca="1">IF(BU$9="",BT112,SUMIFS(daily!$198:$198,daily!$9:$9,BU$9))</f>
        <v>52.229032258051575</v>
      </c>
      <c r="BV112" s="131">
        <f ca="1">IF(BV$9="",BU112,SUMIFS(daily!$198:$198,daily!$9:$9,BV$9))</f>
        <v>0</v>
      </c>
      <c r="BW112" s="131">
        <f ca="1">IF(BW$9="",BV112,SUMIFS(daily!$198:$198,daily!$9:$9,BW$9))</f>
        <v>0</v>
      </c>
      <c r="BX112" s="131">
        <f ca="1">IF(BX$9="",BW112,SUMIFS(daily!$198:$198,daily!$9:$9,BX$9))</f>
        <v>0</v>
      </c>
      <c r="BY112" s="131">
        <f ca="1">IF(BY$9="",BX112,SUMIFS(daily!$198:$198,daily!$9:$9,BY$9))</f>
        <v>69.38999999998623</v>
      </c>
      <c r="BZ112" s="131">
        <f ca="1">IF(BZ$9="",BY112,SUMIFS(daily!$198:$198,daily!$9:$9,BZ$9))</f>
        <v>15.419999999985976</v>
      </c>
      <c r="CA112" s="131">
        <f ca="1">IF(CA$9="",BZ112,SUMIFS(daily!$198:$198,daily!$9:$9,CA$9))</f>
        <v>0</v>
      </c>
      <c r="CB112" s="128"/>
      <c r="CC112" s="128"/>
    </row>
    <row r="113" spans="1:81" s="38" customFormat="1" ht="10.199999999999999" x14ac:dyDescent="0.2">
      <c r="A113" s="128"/>
      <c r="B113" s="128"/>
      <c r="C113" s="128"/>
      <c r="D113" s="128"/>
      <c r="E113" s="128"/>
      <c r="F113" s="129">
        <v>2</v>
      </c>
      <c r="G113" s="130" t="str">
        <f>KPI!$L$46</f>
        <v>Авансы по аренде помещений</v>
      </c>
      <c r="H113" s="116"/>
      <c r="I113" s="116"/>
      <c r="J113" s="116" t="str">
        <f>IF($G113="","",INDEX(KPI!$N$11:$N$121,SUMIFS(KPI!$K$11:$K$121,KPI!$L$11:$L$121,$G113)))</f>
        <v>тыс.руб.</v>
      </c>
      <c r="K113" s="128"/>
      <c r="L113" s="128"/>
      <c r="M113" s="128"/>
      <c r="N113" s="128"/>
      <c r="O113" s="128"/>
      <c r="P113" s="128"/>
      <c r="Q113" s="128"/>
      <c r="R113" s="131">
        <f>Budget!R113</f>
        <v>0</v>
      </c>
      <c r="S113" s="128"/>
      <c r="T113" s="128"/>
      <c r="U113" s="131">
        <f ca="1">IF(U$9="",T113,SUMIFS(daily!$206:$206,daily!$9:$9,U$9))</f>
        <v>102.19354838709677</v>
      </c>
      <c r="V113" s="131">
        <f ca="1">IF(V$9="",U113,SUMIFS(daily!$206:$206,daily!$9:$9,V$9))</f>
        <v>72.387096774193552</v>
      </c>
      <c r="W113" s="131">
        <f ca="1">IF(W$9="",V113,SUMIFS(daily!$206:$206,daily!$9:$9,W$9))</f>
        <v>68.129032258064512</v>
      </c>
      <c r="X113" s="131">
        <f ca="1">IF(X$9="",W113,SUMIFS(daily!$206:$206,daily!$9:$9,X$9))</f>
        <v>63.870967741935488</v>
      </c>
      <c r="Y113" s="131">
        <f ca="1">IF(Y$9="",X113,SUMIFS(daily!$206:$206,daily!$9:$9,Y$9))</f>
        <v>59.612903225806463</v>
      </c>
      <c r="Z113" s="131">
        <f ca="1">IF(Z$9="",Y113,SUMIFS(daily!$206:$206,daily!$9:$9,Z$9))</f>
        <v>55.354838709677438</v>
      </c>
      <c r="AA113" s="131">
        <f ca="1">IF(AA$9="",Z113,SUMIFS(daily!$206:$206,daily!$9:$9,AA$9))</f>
        <v>51.096774193548413</v>
      </c>
      <c r="AB113" s="131">
        <f ca="1">IF(AB$9="",AA113,SUMIFS(daily!$206:$206,daily!$9:$9,AB$9))</f>
        <v>46.838709677419388</v>
      </c>
      <c r="AC113" s="131">
        <f ca="1">IF(AC$9="",AB113,SUMIFS(daily!$206:$206,daily!$9:$9,AC$9))</f>
        <v>42.580645161290363</v>
      </c>
      <c r="AD113" s="131">
        <f ca="1">IF(AD$9="",AC113,SUMIFS(daily!$206:$206,daily!$9:$9,AD$9))</f>
        <v>12.774193548387188</v>
      </c>
      <c r="AE113" s="131">
        <f ca="1">IF(AE$9="",AD113,SUMIFS(daily!$206:$206,daily!$9:$9,AE$9))</f>
        <v>0</v>
      </c>
      <c r="AF113" s="131">
        <f ca="1">IF(AF$9="",AE113,SUMIFS(daily!$206:$206,daily!$9:$9,AF$9))</f>
        <v>85.16129032258084</v>
      </c>
      <c r="AG113" s="131">
        <f ca="1">IF(AG$9="",AF113,SUMIFS(daily!$206:$206,daily!$9:$9,AG$9))</f>
        <v>55.354838709677665</v>
      </c>
      <c r="AH113" s="131">
        <f ca="1">IF(AH$9="",AG113,SUMIFS(daily!$206:$206,daily!$9:$9,AH$9))</f>
        <v>25.548387096774491</v>
      </c>
      <c r="AI113" s="131">
        <f ca="1">IF(AI$9="",AH113,SUMIFS(daily!$206:$206,daily!$9:$9,AI$9))</f>
        <v>0</v>
      </c>
      <c r="AJ113" s="131">
        <f ca="1">IF(AJ$9="",AI113,SUMIFS(daily!$206:$206,daily!$9:$9,AJ$9))</f>
        <v>96.800000000000523</v>
      </c>
      <c r="AK113" s="131">
        <f ca="1">IF(AK$9="",AJ113,SUMIFS(daily!$206:$206,daily!$9:$9,AK$9))</f>
        <v>66.000000000000682</v>
      </c>
      <c r="AL113" s="131">
        <f ca="1">IF(AL$9="",AK113,SUMIFS(daily!$206:$206,daily!$9:$9,AL$9))</f>
        <v>35.200000000000841</v>
      </c>
      <c r="AM113" s="131">
        <f ca="1">IF(AM$9="",AL113,SUMIFS(daily!$206:$206,daily!$9:$9,AM$9))</f>
        <v>4.4000000000010004</v>
      </c>
      <c r="AN113" s="131">
        <f ca="1">IF(AN$9="",AM113,SUMIFS(daily!$206:$206,daily!$9:$9,AN$9))</f>
        <v>106.45161290322687</v>
      </c>
      <c r="AO113" s="131">
        <f ca="1">IF(AO$9="",AN113,SUMIFS(daily!$206:$206,daily!$9:$9,AO$9))</f>
        <v>76.645161290323699</v>
      </c>
      <c r="AP113" s="131">
        <f ca="1">IF(AP$9="",AO113,SUMIFS(daily!$206:$206,daily!$9:$9,AP$9))</f>
        <v>46.838709677420525</v>
      </c>
      <c r="AQ113" s="131">
        <f ca="1">IF(AQ$9="",AP113,SUMIFS(daily!$206:$206,daily!$9:$9,AQ$9))</f>
        <v>17.03225806451735</v>
      </c>
      <c r="AR113" s="131">
        <f ca="1">IF(AR$9="",AQ113,SUMIFS(daily!$206:$206,daily!$9:$9,AR$9))</f>
        <v>0</v>
      </c>
      <c r="AS113" s="131">
        <f ca="1">IF(AS$9="",AR113,SUMIFS(daily!$206:$206,daily!$9:$9,AS$9))</f>
        <v>88.000000000001478</v>
      </c>
      <c r="AT113" s="131">
        <f ca="1">IF(AT$9="",AS113,SUMIFS(daily!$206:$206,daily!$9:$9,AT$9))</f>
        <v>57.200000000001637</v>
      </c>
      <c r="AU113" s="131">
        <f ca="1">IF(AU$9="",AT113,SUMIFS(daily!$206:$206,daily!$9:$9,AU$9))</f>
        <v>26.400000000001796</v>
      </c>
      <c r="AV113" s="131">
        <f ca="1">IF(AV$9="",AU113,SUMIFS(daily!$206:$206,daily!$9:$9,AV$9))</f>
        <v>0</v>
      </c>
      <c r="AW113" s="131">
        <f ca="1">IF(AW$9="",AV113,SUMIFS(daily!$206:$206,daily!$9:$9,AW$9))</f>
        <v>97.935483870969733</v>
      </c>
      <c r="AX113" s="131">
        <f ca="1">IF(AX$9="",AW113,SUMIFS(daily!$206:$206,daily!$9:$9,AX$9))</f>
        <v>68.129032258066559</v>
      </c>
      <c r="AY113" s="131">
        <f ca="1">IF(AY$9="",AX113,SUMIFS(daily!$206:$206,daily!$9:$9,AY$9))</f>
        <v>38.322580645163384</v>
      </c>
      <c r="AZ113" s="131">
        <f ca="1">IF(AZ$9="",AY113,SUMIFS(daily!$206:$206,daily!$9:$9,AZ$9))</f>
        <v>8.5161290322602099</v>
      </c>
      <c r="BA113" s="131">
        <f ca="1">IF(BA$9="",AZ113,SUMIFS(daily!$206:$206,daily!$9:$9,BA$9))</f>
        <v>110.70967741935704</v>
      </c>
      <c r="BB113" s="131">
        <f ca="1">IF(BB$9="",BA113,SUMIFS(daily!$206:$206,daily!$9:$9,BB$9))</f>
        <v>80.903225806453861</v>
      </c>
      <c r="BC113" s="131">
        <f ca="1">IF(BC$9="",BB113,SUMIFS(daily!$206:$206,daily!$9:$9,BC$9))</f>
        <v>51.096774193550687</v>
      </c>
      <c r="BD113" s="131">
        <f ca="1">IF(BD$9="",BC113,SUMIFS(daily!$206:$206,daily!$9:$9,BD$9))</f>
        <v>21.290322580647512</v>
      </c>
      <c r="BE113" s="131">
        <f ca="1">IF(BE$9="",BD113,SUMIFS(daily!$206:$206,daily!$9:$9,BE$9))</f>
        <v>0</v>
      </c>
      <c r="BF113" s="131">
        <f ca="1">IF(BF$9="",BE113,SUMIFS(daily!$206:$206,daily!$9:$9,BF$9))</f>
        <v>91.034482758622971</v>
      </c>
      <c r="BG113" s="131">
        <f ca="1">IF(BG$9="",BF113,SUMIFS(daily!$206:$206,daily!$9:$9,BG$9))</f>
        <v>59.172413793105648</v>
      </c>
      <c r="BH113" s="131">
        <f ca="1">IF(BH$9="",BG113,SUMIFS(daily!$206:$206,daily!$9:$9,BH$9))</f>
        <v>27.310344827588551</v>
      </c>
      <c r="BI113" s="131">
        <f ca="1">IF(BI$9="",BH113,SUMIFS(daily!$206:$206,daily!$9:$9,BI$9))</f>
        <v>0</v>
      </c>
      <c r="BJ113" s="131">
        <f ca="1">IF(BJ$9="",BI113,SUMIFS(daily!$206:$206,daily!$9:$9,BJ$9))</f>
        <v>97.935483870970756</v>
      </c>
      <c r="BK113" s="131">
        <f ca="1">IF(BK$9="",BJ113,SUMIFS(daily!$206:$206,daily!$9:$9,BK$9))</f>
        <v>68.129032258067582</v>
      </c>
      <c r="BL113" s="131">
        <f ca="1">IF(BL$9="",BK113,SUMIFS(daily!$206:$206,daily!$9:$9,BL$9))</f>
        <v>38.322580645164408</v>
      </c>
      <c r="BM113" s="131">
        <f ca="1">IF(BM$9="",BL113,SUMIFS(daily!$206:$206,daily!$9:$9,BM$9))</f>
        <v>8.5161290322612331</v>
      </c>
      <c r="BN113" s="131">
        <f ca="1">IF(BN$9="",BM113,SUMIFS(daily!$206:$206,daily!$9:$9,BN$9))</f>
        <v>110.00000000000273</v>
      </c>
      <c r="BO113" s="131">
        <f ca="1">IF(BO$9="",BN113,SUMIFS(daily!$206:$206,daily!$9:$9,BO$9))</f>
        <v>79.200000000002092</v>
      </c>
      <c r="BP113" s="131">
        <f ca="1">IF(BP$9="",BO113,SUMIFS(daily!$206:$206,daily!$9:$9,BP$9))</f>
        <v>48.400000000001455</v>
      </c>
      <c r="BQ113" s="131">
        <f ca="1">IF(BQ$9="",BP113,SUMIFS(daily!$206:$206,daily!$9:$9,BQ$9))</f>
        <v>17.600000000000819</v>
      </c>
      <c r="BR113" s="131">
        <f ca="1">IF(BR$9="",BQ113,SUMIFS(daily!$206:$206,daily!$9:$9,BR$9))</f>
        <v>0</v>
      </c>
      <c r="BS113" s="131">
        <f ca="1">IF(BS$9="",BR113,SUMIFS(daily!$206:$206,daily!$9:$9,BS$9))</f>
        <v>89.419354838710206</v>
      </c>
      <c r="BT113" s="131">
        <f ca="1">IF(BT$9="",BS113,SUMIFS(daily!$206:$206,daily!$9:$9,BT$9))</f>
        <v>59.612903225807031</v>
      </c>
      <c r="BU113" s="131">
        <f ca="1">IF(BU$9="",BT113,SUMIFS(daily!$206:$206,daily!$9:$9,BU$9))</f>
        <v>29.806451612903857</v>
      </c>
      <c r="BV113" s="131">
        <f ca="1">IF(BV$9="",BU113,SUMIFS(daily!$206:$206,daily!$9:$9,BV$9))</f>
        <v>0</v>
      </c>
      <c r="BW113" s="131">
        <f ca="1">IF(BW$9="",BV113,SUMIFS(daily!$206:$206,daily!$9:$9,BW$9))</f>
        <v>101.20000000000005</v>
      </c>
      <c r="BX113" s="131">
        <f ca="1">IF(BX$9="",BW113,SUMIFS(daily!$206:$206,daily!$9:$9,BX$9))</f>
        <v>70.399999999999409</v>
      </c>
      <c r="BY113" s="131">
        <f ca="1">IF(BY$9="",BX113,SUMIFS(daily!$206:$206,daily!$9:$9,BY$9))</f>
        <v>39.599999999998772</v>
      </c>
      <c r="BZ113" s="131">
        <f ca="1">IF(BZ$9="",BY113,SUMIFS(daily!$206:$206,daily!$9:$9,BZ$9))</f>
        <v>8.7999999999981355</v>
      </c>
      <c r="CA113" s="131">
        <f ca="1">IF(CA$9="",BZ113,SUMIFS(daily!$206:$206,daily!$9:$9,CA$9))</f>
        <v>0</v>
      </c>
      <c r="CB113" s="128"/>
      <c r="CC113" s="128"/>
    </row>
    <row r="114" spans="1:81" s="38" customFormat="1" ht="10.199999999999999" x14ac:dyDescent="0.2">
      <c r="A114" s="128"/>
      <c r="B114" s="128"/>
      <c r="C114" s="128"/>
      <c r="D114" s="128"/>
      <c r="E114" s="128"/>
      <c r="F114" s="129">
        <v>2</v>
      </c>
      <c r="G114" s="130" t="str">
        <f>KPI!$L$56</f>
        <v>Авансы по расходам на персонал</v>
      </c>
      <c r="H114" s="116"/>
      <c r="I114" s="116"/>
      <c r="J114" s="116" t="str">
        <f>IF($G114="","",INDEX(KPI!$N$11:$N$121,SUMIFS(KPI!$K$11:$K$121,KPI!$L$11:$L$121,$G114)))</f>
        <v>тыс.руб.</v>
      </c>
      <c r="K114" s="128"/>
      <c r="L114" s="128"/>
      <c r="M114" s="128"/>
      <c r="N114" s="128"/>
      <c r="O114" s="128"/>
      <c r="P114" s="128"/>
      <c r="Q114" s="128"/>
      <c r="R114" s="131">
        <f>Budget!R114</f>
        <v>0</v>
      </c>
      <c r="S114" s="128"/>
      <c r="T114" s="128"/>
      <c r="U114" s="131">
        <f ca="1">IF(U$9="",T114,SUMIFS(daily!$214:$214,daily!$9:$9,U$9))</f>
        <v>0</v>
      </c>
      <c r="V114" s="131">
        <f ca="1">IF(V$9="",U114,SUMIFS(daily!$214:$214,daily!$9:$9,V$9))</f>
        <v>0</v>
      </c>
      <c r="W114" s="131">
        <f ca="1">IF(W$9="",V114,SUMIFS(daily!$214:$214,daily!$9:$9,W$9))</f>
        <v>0</v>
      </c>
      <c r="X114" s="131">
        <f ca="1">IF(X$9="",W114,SUMIFS(daily!$214:$214,daily!$9:$9,X$9))</f>
        <v>0</v>
      </c>
      <c r="Y114" s="131">
        <f ca="1">IF(Y$9="",X114,SUMIFS(daily!$214:$214,daily!$9:$9,Y$9))</f>
        <v>0</v>
      </c>
      <c r="Z114" s="131">
        <f ca="1">IF(Z$9="",Y114,SUMIFS(daily!$214:$214,daily!$9:$9,Z$9))</f>
        <v>0</v>
      </c>
      <c r="AA114" s="131">
        <f ca="1">IF(AA$9="",Z114,SUMIFS(daily!$214:$214,daily!$9:$9,AA$9))</f>
        <v>0</v>
      </c>
      <c r="AB114" s="131">
        <f ca="1">IF(AB$9="",AA114,SUMIFS(daily!$214:$214,daily!$9:$9,AB$9))</f>
        <v>0</v>
      </c>
      <c r="AC114" s="131">
        <f ca="1">IF(AC$9="",AB114,SUMIFS(daily!$214:$214,daily!$9:$9,AC$9))</f>
        <v>0</v>
      </c>
      <c r="AD114" s="131">
        <f ca="1">IF(AD$9="",AC114,SUMIFS(daily!$214:$214,daily!$9:$9,AD$9))</f>
        <v>0</v>
      </c>
      <c r="AE114" s="131">
        <f ca="1">IF(AE$9="",AD114,SUMIFS(daily!$214:$214,daily!$9:$9,AE$9))</f>
        <v>0</v>
      </c>
      <c r="AF114" s="131">
        <f ca="1">IF(AF$9="",AE114,SUMIFS(daily!$214:$214,daily!$9:$9,AF$9))</f>
        <v>0</v>
      </c>
      <c r="AG114" s="131">
        <f ca="1">IF(AG$9="",AF114,SUMIFS(daily!$214:$214,daily!$9:$9,AG$9))</f>
        <v>0</v>
      </c>
      <c r="AH114" s="131">
        <f ca="1">IF(AH$9="",AG114,SUMIFS(daily!$214:$214,daily!$9:$9,AH$9))</f>
        <v>0</v>
      </c>
      <c r="AI114" s="131">
        <f ca="1">IF(AI$9="",AH114,SUMIFS(daily!$214:$214,daily!$9:$9,AI$9))</f>
        <v>0</v>
      </c>
      <c r="AJ114" s="131">
        <f ca="1">IF(AJ$9="",AI114,SUMIFS(daily!$214:$214,daily!$9:$9,AJ$9))</f>
        <v>0</v>
      </c>
      <c r="AK114" s="131">
        <f ca="1">IF(AK$9="",AJ114,SUMIFS(daily!$214:$214,daily!$9:$9,AK$9))</f>
        <v>0</v>
      </c>
      <c r="AL114" s="131">
        <f ca="1">IF(AL$9="",AK114,SUMIFS(daily!$214:$214,daily!$9:$9,AL$9))</f>
        <v>0</v>
      </c>
      <c r="AM114" s="131">
        <f ca="1">IF(AM$9="",AL114,SUMIFS(daily!$214:$214,daily!$9:$9,AM$9))</f>
        <v>0</v>
      </c>
      <c r="AN114" s="131">
        <f ca="1">IF(AN$9="",AM114,SUMIFS(daily!$214:$214,daily!$9:$9,AN$9))</f>
        <v>0</v>
      </c>
      <c r="AO114" s="131">
        <f ca="1">IF(AO$9="",AN114,SUMIFS(daily!$214:$214,daily!$9:$9,AO$9))</f>
        <v>0</v>
      </c>
      <c r="AP114" s="131">
        <f ca="1">IF(AP$9="",AO114,SUMIFS(daily!$214:$214,daily!$9:$9,AP$9))</f>
        <v>0</v>
      </c>
      <c r="AQ114" s="131">
        <f ca="1">IF(AQ$9="",AP114,SUMIFS(daily!$214:$214,daily!$9:$9,AQ$9))</f>
        <v>0</v>
      </c>
      <c r="AR114" s="131">
        <f ca="1">IF(AR$9="",AQ114,SUMIFS(daily!$214:$214,daily!$9:$9,AR$9))</f>
        <v>0</v>
      </c>
      <c r="AS114" s="131">
        <f ca="1">IF(AS$9="",AR114,SUMIFS(daily!$214:$214,daily!$9:$9,AS$9))</f>
        <v>0</v>
      </c>
      <c r="AT114" s="131">
        <f ca="1">IF(AT$9="",AS114,SUMIFS(daily!$214:$214,daily!$9:$9,AT$9))</f>
        <v>0</v>
      </c>
      <c r="AU114" s="131">
        <f ca="1">IF(AU$9="",AT114,SUMIFS(daily!$214:$214,daily!$9:$9,AU$9))</f>
        <v>0</v>
      </c>
      <c r="AV114" s="131">
        <f ca="1">IF(AV$9="",AU114,SUMIFS(daily!$214:$214,daily!$9:$9,AV$9))</f>
        <v>0</v>
      </c>
      <c r="AW114" s="131">
        <f ca="1">IF(AW$9="",AV114,SUMIFS(daily!$214:$214,daily!$9:$9,AW$9))</f>
        <v>0</v>
      </c>
      <c r="AX114" s="131">
        <f ca="1">IF(AX$9="",AW114,SUMIFS(daily!$214:$214,daily!$9:$9,AX$9))</f>
        <v>0</v>
      </c>
      <c r="AY114" s="131">
        <f ca="1">IF(AY$9="",AX114,SUMIFS(daily!$214:$214,daily!$9:$9,AY$9))</f>
        <v>0</v>
      </c>
      <c r="AZ114" s="131">
        <f ca="1">IF(AZ$9="",AY114,SUMIFS(daily!$214:$214,daily!$9:$9,AZ$9))</f>
        <v>0</v>
      </c>
      <c r="BA114" s="131">
        <f ca="1">IF(BA$9="",AZ114,SUMIFS(daily!$214:$214,daily!$9:$9,BA$9))</f>
        <v>0</v>
      </c>
      <c r="BB114" s="131">
        <f ca="1">IF(BB$9="",BA114,SUMIFS(daily!$214:$214,daily!$9:$9,BB$9))</f>
        <v>0</v>
      </c>
      <c r="BC114" s="131">
        <f ca="1">IF(BC$9="",BB114,SUMIFS(daily!$214:$214,daily!$9:$9,BC$9))</f>
        <v>0</v>
      </c>
      <c r="BD114" s="131">
        <f ca="1">IF(BD$9="",BC114,SUMIFS(daily!$214:$214,daily!$9:$9,BD$9))</f>
        <v>0</v>
      </c>
      <c r="BE114" s="131">
        <f ca="1">IF(BE$9="",BD114,SUMIFS(daily!$214:$214,daily!$9:$9,BE$9))</f>
        <v>0</v>
      </c>
      <c r="BF114" s="131">
        <f ca="1">IF(BF$9="",BE114,SUMIFS(daily!$214:$214,daily!$9:$9,BF$9))</f>
        <v>0</v>
      </c>
      <c r="BG114" s="131">
        <f ca="1">IF(BG$9="",BF114,SUMIFS(daily!$214:$214,daily!$9:$9,BG$9))</f>
        <v>0</v>
      </c>
      <c r="BH114" s="131">
        <f ca="1">IF(BH$9="",BG114,SUMIFS(daily!$214:$214,daily!$9:$9,BH$9))</f>
        <v>0</v>
      </c>
      <c r="BI114" s="131">
        <f ca="1">IF(BI$9="",BH114,SUMIFS(daily!$214:$214,daily!$9:$9,BI$9))</f>
        <v>0</v>
      </c>
      <c r="BJ114" s="131">
        <f ca="1">IF(BJ$9="",BI114,SUMIFS(daily!$214:$214,daily!$9:$9,BJ$9))</f>
        <v>0</v>
      </c>
      <c r="BK114" s="131">
        <f ca="1">IF(BK$9="",BJ114,SUMIFS(daily!$214:$214,daily!$9:$9,BK$9))</f>
        <v>0</v>
      </c>
      <c r="BL114" s="131">
        <f ca="1">IF(BL$9="",BK114,SUMIFS(daily!$214:$214,daily!$9:$9,BL$9))</f>
        <v>0</v>
      </c>
      <c r="BM114" s="131">
        <f ca="1">IF(BM$9="",BL114,SUMIFS(daily!$214:$214,daily!$9:$9,BM$9))</f>
        <v>0</v>
      </c>
      <c r="BN114" s="131">
        <f ca="1">IF(BN$9="",BM114,SUMIFS(daily!$214:$214,daily!$9:$9,BN$9))</f>
        <v>0</v>
      </c>
      <c r="BO114" s="131">
        <f ca="1">IF(BO$9="",BN114,SUMIFS(daily!$214:$214,daily!$9:$9,BO$9))</f>
        <v>0</v>
      </c>
      <c r="BP114" s="131">
        <f ca="1">IF(BP$9="",BO114,SUMIFS(daily!$214:$214,daily!$9:$9,BP$9))</f>
        <v>0</v>
      </c>
      <c r="BQ114" s="131">
        <f ca="1">IF(BQ$9="",BP114,SUMIFS(daily!$214:$214,daily!$9:$9,BQ$9))</f>
        <v>0</v>
      </c>
      <c r="BR114" s="131">
        <f ca="1">IF(BR$9="",BQ114,SUMIFS(daily!$214:$214,daily!$9:$9,BR$9))</f>
        <v>0</v>
      </c>
      <c r="BS114" s="131">
        <f ca="1">IF(BS$9="",BR114,SUMIFS(daily!$214:$214,daily!$9:$9,BS$9))</f>
        <v>0</v>
      </c>
      <c r="BT114" s="131">
        <f ca="1">IF(BT$9="",BS114,SUMIFS(daily!$214:$214,daily!$9:$9,BT$9))</f>
        <v>0</v>
      </c>
      <c r="BU114" s="131">
        <f ca="1">IF(BU$9="",BT114,SUMIFS(daily!$214:$214,daily!$9:$9,BU$9))</f>
        <v>0</v>
      </c>
      <c r="BV114" s="131">
        <f ca="1">IF(BV$9="",BU114,SUMIFS(daily!$214:$214,daily!$9:$9,BV$9))</f>
        <v>0</v>
      </c>
      <c r="BW114" s="131">
        <f ca="1">IF(BW$9="",BV114,SUMIFS(daily!$214:$214,daily!$9:$9,BW$9))</f>
        <v>0</v>
      </c>
      <c r="BX114" s="131">
        <f ca="1">IF(BX$9="",BW114,SUMIFS(daily!$214:$214,daily!$9:$9,BX$9))</f>
        <v>0</v>
      </c>
      <c r="BY114" s="131">
        <f ca="1">IF(BY$9="",BX114,SUMIFS(daily!$214:$214,daily!$9:$9,BY$9))</f>
        <v>0</v>
      </c>
      <c r="BZ114" s="131">
        <f ca="1">IF(BZ$9="",BY114,SUMIFS(daily!$214:$214,daily!$9:$9,BZ$9))</f>
        <v>0</v>
      </c>
      <c r="CA114" s="131">
        <f ca="1">IF(CA$9="",BZ114,SUMIFS(daily!$214:$214,daily!$9:$9,CA$9))</f>
        <v>0</v>
      </c>
      <c r="CB114" s="128"/>
      <c r="CC114" s="128"/>
    </row>
    <row r="115" spans="1:81" s="38" customFormat="1" ht="10.199999999999999" x14ac:dyDescent="0.2">
      <c r="A115" s="128"/>
      <c r="B115" s="128"/>
      <c r="C115" s="128"/>
      <c r="D115" s="128"/>
      <c r="E115" s="128"/>
      <c r="F115" s="129">
        <v>2</v>
      </c>
      <c r="G115" s="130" t="str">
        <f>KPI!$L$58</f>
        <v>Авансы по прочим постоянным расходам</v>
      </c>
      <c r="H115" s="116"/>
      <c r="I115" s="116"/>
      <c r="J115" s="116" t="str">
        <f>IF($G115="","",INDEX(KPI!$N$11:$N$121,SUMIFS(KPI!$K$11:$K$121,KPI!$L$11:$L$121,$G115)))</f>
        <v>тыс.руб.</v>
      </c>
      <c r="K115" s="128"/>
      <c r="L115" s="128"/>
      <c r="M115" s="128"/>
      <c r="N115" s="128"/>
      <c r="O115" s="128"/>
      <c r="P115" s="128"/>
      <c r="Q115" s="128"/>
      <c r="R115" s="131">
        <f>Budget!R115</f>
        <v>0</v>
      </c>
      <c r="S115" s="128"/>
      <c r="T115" s="128"/>
      <c r="U115" s="131">
        <f ca="1">IF(U$9="",T115,SUMIFS(daily!$222:$222,daily!$9:$9,U$9))</f>
        <v>0</v>
      </c>
      <c r="V115" s="131">
        <f ca="1">IF(V$9="",U115,SUMIFS(daily!$222:$222,daily!$9:$9,V$9))</f>
        <v>0</v>
      </c>
      <c r="W115" s="131">
        <f ca="1">IF(W$9="",V115,SUMIFS(daily!$222:$222,daily!$9:$9,W$9))</f>
        <v>0</v>
      </c>
      <c r="X115" s="131">
        <f ca="1">IF(X$9="",W115,SUMIFS(daily!$222:$222,daily!$9:$9,X$9))</f>
        <v>0</v>
      </c>
      <c r="Y115" s="131">
        <f ca="1">IF(Y$9="",X115,SUMIFS(daily!$222:$222,daily!$9:$9,Y$9))</f>
        <v>0</v>
      </c>
      <c r="Z115" s="131">
        <f ca="1">IF(Z$9="",Y115,SUMIFS(daily!$222:$222,daily!$9:$9,Z$9))</f>
        <v>0</v>
      </c>
      <c r="AA115" s="131">
        <f ca="1">IF(AA$9="",Z115,SUMIFS(daily!$222:$222,daily!$9:$9,AA$9))</f>
        <v>0</v>
      </c>
      <c r="AB115" s="131">
        <f ca="1">IF(AB$9="",AA115,SUMIFS(daily!$222:$222,daily!$9:$9,AB$9))</f>
        <v>0</v>
      </c>
      <c r="AC115" s="131">
        <f ca="1">IF(AC$9="",AB115,SUMIFS(daily!$222:$222,daily!$9:$9,AC$9))</f>
        <v>0</v>
      </c>
      <c r="AD115" s="131">
        <f ca="1">IF(AD$9="",AC115,SUMIFS(daily!$222:$222,daily!$9:$9,AD$9))</f>
        <v>0</v>
      </c>
      <c r="AE115" s="131">
        <f ca="1">IF(AE$9="",AD115,SUMIFS(daily!$222:$222,daily!$9:$9,AE$9))</f>
        <v>0</v>
      </c>
      <c r="AF115" s="131">
        <f ca="1">IF(AF$9="",AE115,SUMIFS(daily!$222:$222,daily!$9:$9,AF$9))</f>
        <v>0</v>
      </c>
      <c r="AG115" s="131">
        <f ca="1">IF(AG$9="",AF115,SUMIFS(daily!$222:$222,daily!$9:$9,AG$9))</f>
        <v>0</v>
      </c>
      <c r="AH115" s="131">
        <f ca="1">IF(AH$9="",AG115,SUMIFS(daily!$222:$222,daily!$9:$9,AH$9))</f>
        <v>0</v>
      </c>
      <c r="AI115" s="131">
        <f ca="1">IF(AI$9="",AH115,SUMIFS(daily!$222:$222,daily!$9:$9,AI$9))</f>
        <v>0</v>
      </c>
      <c r="AJ115" s="131">
        <f ca="1">IF(AJ$9="",AI115,SUMIFS(daily!$222:$222,daily!$9:$9,AJ$9))</f>
        <v>0</v>
      </c>
      <c r="AK115" s="131">
        <f ca="1">IF(AK$9="",AJ115,SUMIFS(daily!$222:$222,daily!$9:$9,AK$9))</f>
        <v>0</v>
      </c>
      <c r="AL115" s="131">
        <f ca="1">IF(AL$9="",AK115,SUMIFS(daily!$222:$222,daily!$9:$9,AL$9))</f>
        <v>0</v>
      </c>
      <c r="AM115" s="131">
        <f ca="1">IF(AM$9="",AL115,SUMIFS(daily!$222:$222,daily!$9:$9,AM$9))</f>
        <v>0</v>
      </c>
      <c r="AN115" s="131">
        <f ca="1">IF(AN$9="",AM115,SUMIFS(daily!$222:$222,daily!$9:$9,AN$9))</f>
        <v>0</v>
      </c>
      <c r="AO115" s="131">
        <f ca="1">IF(AO$9="",AN115,SUMIFS(daily!$222:$222,daily!$9:$9,AO$9))</f>
        <v>0</v>
      </c>
      <c r="AP115" s="131">
        <f ca="1">IF(AP$9="",AO115,SUMIFS(daily!$222:$222,daily!$9:$9,AP$9))</f>
        <v>0</v>
      </c>
      <c r="AQ115" s="131">
        <f ca="1">IF(AQ$9="",AP115,SUMIFS(daily!$222:$222,daily!$9:$9,AQ$9))</f>
        <v>0</v>
      </c>
      <c r="AR115" s="131">
        <f ca="1">IF(AR$9="",AQ115,SUMIFS(daily!$222:$222,daily!$9:$9,AR$9))</f>
        <v>0</v>
      </c>
      <c r="AS115" s="131">
        <f ca="1">IF(AS$9="",AR115,SUMIFS(daily!$222:$222,daily!$9:$9,AS$9))</f>
        <v>0</v>
      </c>
      <c r="AT115" s="131">
        <f ca="1">IF(AT$9="",AS115,SUMIFS(daily!$222:$222,daily!$9:$9,AT$9))</f>
        <v>0</v>
      </c>
      <c r="AU115" s="131">
        <f ca="1">IF(AU$9="",AT115,SUMIFS(daily!$222:$222,daily!$9:$9,AU$9))</f>
        <v>0</v>
      </c>
      <c r="AV115" s="131">
        <f ca="1">IF(AV$9="",AU115,SUMIFS(daily!$222:$222,daily!$9:$9,AV$9))</f>
        <v>0</v>
      </c>
      <c r="AW115" s="131">
        <f ca="1">IF(AW$9="",AV115,SUMIFS(daily!$222:$222,daily!$9:$9,AW$9))</f>
        <v>0</v>
      </c>
      <c r="AX115" s="131">
        <f ca="1">IF(AX$9="",AW115,SUMIFS(daily!$222:$222,daily!$9:$9,AX$9))</f>
        <v>0</v>
      </c>
      <c r="AY115" s="131">
        <f ca="1">IF(AY$9="",AX115,SUMIFS(daily!$222:$222,daily!$9:$9,AY$9))</f>
        <v>0</v>
      </c>
      <c r="AZ115" s="131">
        <f ca="1">IF(AZ$9="",AY115,SUMIFS(daily!$222:$222,daily!$9:$9,AZ$9))</f>
        <v>0</v>
      </c>
      <c r="BA115" s="131">
        <f ca="1">IF(BA$9="",AZ115,SUMIFS(daily!$222:$222,daily!$9:$9,BA$9))</f>
        <v>0</v>
      </c>
      <c r="BB115" s="131">
        <f ca="1">IF(BB$9="",BA115,SUMIFS(daily!$222:$222,daily!$9:$9,BB$9))</f>
        <v>0</v>
      </c>
      <c r="BC115" s="131">
        <f ca="1">IF(BC$9="",BB115,SUMIFS(daily!$222:$222,daily!$9:$9,BC$9))</f>
        <v>0</v>
      </c>
      <c r="BD115" s="131">
        <f ca="1">IF(BD$9="",BC115,SUMIFS(daily!$222:$222,daily!$9:$9,BD$9))</f>
        <v>0</v>
      </c>
      <c r="BE115" s="131">
        <f ca="1">IF(BE$9="",BD115,SUMIFS(daily!$222:$222,daily!$9:$9,BE$9))</f>
        <v>0</v>
      </c>
      <c r="BF115" s="131">
        <f ca="1">IF(BF$9="",BE115,SUMIFS(daily!$222:$222,daily!$9:$9,BF$9))</f>
        <v>0</v>
      </c>
      <c r="BG115" s="131">
        <f ca="1">IF(BG$9="",BF115,SUMIFS(daily!$222:$222,daily!$9:$9,BG$9))</f>
        <v>0</v>
      </c>
      <c r="BH115" s="131">
        <f ca="1">IF(BH$9="",BG115,SUMIFS(daily!$222:$222,daily!$9:$9,BH$9))</f>
        <v>0</v>
      </c>
      <c r="BI115" s="131">
        <f ca="1">IF(BI$9="",BH115,SUMIFS(daily!$222:$222,daily!$9:$9,BI$9))</f>
        <v>0</v>
      </c>
      <c r="BJ115" s="131">
        <f ca="1">IF(BJ$9="",BI115,SUMIFS(daily!$222:$222,daily!$9:$9,BJ$9))</f>
        <v>0</v>
      </c>
      <c r="BK115" s="131">
        <f ca="1">IF(BK$9="",BJ115,SUMIFS(daily!$222:$222,daily!$9:$9,BK$9))</f>
        <v>0</v>
      </c>
      <c r="BL115" s="131">
        <f ca="1">IF(BL$9="",BK115,SUMIFS(daily!$222:$222,daily!$9:$9,BL$9))</f>
        <v>0</v>
      </c>
      <c r="BM115" s="131">
        <f ca="1">IF(BM$9="",BL115,SUMIFS(daily!$222:$222,daily!$9:$9,BM$9))</f>
        <v>0</v>
      </c>
      <c r="BN115" s="131">
        <f ca="1">IF(BN$9="",BM115,SUMIFS(daily!$222:$222,daily!$9:$9,BN$9))</f>
        <v>0</v>
      </c>
      <c r="BO115" s="131">
        <f ca="1">IF(BO$9="",BN115,SUMIFS(daily!$222:$222,daily!$9:$9,BO$9))</f>
        <v>0</v>
      </c>
      <c r="BP115" s="131">
        <f ca="1">IF(BP$9="",BO115,SUMIFS(daily!$222:$222,daily!$9:$9,BP$9))</f>
        <v>0</v>
      </c>
      <c r="BQ115" s="131">
        <f ca="1">IF(BQ$9="",BP115,SUMIFS(daily!$222:$222,daily!$9:$9,BQ$9))</f>
        <v>0</v>
      </c>
      <c r="BR115" s="131">
        <f ca="1">IF(BR$9="",BQ115,SUMIFS(daily!$222:$222,daily!$9:$9,BR$9))</f>
        <v>0</v>
      </c>
      <c r="BS115" s="131">
        <f ca="1">IF(BS$9="",BR115,SUMIFS(daily!$222:$222,daily!$9:$9,BS$9))</f>
        <v>0</v>
      </c>
      <c r="BT115" s="131">
        <f ca="1">IF(BT$9="",BS115,SUMIFS(daily!$222:$222,daily!$9:$9,BT$9))</f>
        <v>0</v>
      </c>
      <c r="BU115" s="131">
        <f ca="1">IF(BU$9="",BT115,SUMIFS(daily!$222:$222,daily!$9:$9,BU$9))</f>
        <v>0</v>
      </c>
      <c r="BV115" s="131">
        <f ca="1">IF(BV$9="",BU115,SUMIFS(daily!$222:$222,daily!$9:$9,BV$9))</f>
        <v>0</v>
      </c>
      <c r="BW115" s="131">
        <f ca="1">IF(BW$9="",BV115,SUMIFS(daily!$222:$222,daily!$9:$9,BW$9))</f>
        <v>0</v>
      </c>
      <c r="BX115" s="131">
        <f ca="1">IF(BX$9="",BW115,SUMIFS(daily!$222:$222,daily!$9:$9,BX$9))</f>
        <v>0</v>
      </c>
      <c r="BY115" s="131">
        <f ca="1">IF(BY$9="",BX115,SUMIFS(daily!$222:$222,daily!$9:$9,BY$9))</f>
        <v>0</v>
      </c>
      <c r="BZ115" s="131">
        <f ca="1">IF(BZ$9="",BY115,SUMIFS(daily!$222:$222,daily!$9:$9,BZ$9))</f>
        <v>0</v>
      </c>
      <c r="CA115" s="131">
        <f ca="1">IF(CA$9="",BZ115,SUMIFS(daily!$222:$222,daily!$9:$9,CA$9))</f>
        <v>0</v>
      </c>
      <c r="CB115" s="128"/>
      <c r="CC115" s="128"/>
    </row>
    <row r="116" spans="1:81" s="71" customFormat="1" ht="6.6" x14ac:dyDescent="0.15">
      <c r="A116" s="77"/>
      <c r="B116" s="77"/>
      <c r="C116" s="77"/>
      <c r="D116" s="77"/>
      <c r="E116" s="77"/>
      <c r="F116" s="134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8"/>
      <c r="S116" s="77"/>
      <c r="T116" s="77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  <c r="BQ116" s="79"/>
      <c r="BR116" s="79"/>
      <c r="BS116" s="79"/>
      <c r="BT116" s="79"/>
      <c r="BU116" s="79"/>
      <c r="BV116" s="79"/>
      <c r="BW116" s="79"/>
      <c r="BX116" s="79"/>
      <c r="BY116" s="79"/>
      <c r="BZ116" s="79"/>
      <c r="CA116" s="79"/>
      <c r="CB116" s="77"/>
      <c r="CC116" s="77"/>
    </row>
    <row r="117" spans="1:81" x14ac:dyDescent="0.25">
      <c r="A117" s="25"/>
      <c r="B117" s="25"/>
      <c r="C117" s="25"/>
      <c r="D117" s="25"/>
      <c r="E117" s="25"/>
      <c r="F117" s="106"/>
      <c r="G117" s="25"/>
      <c r="H117" s="25"/>
      <c r="I117" s="25"/>
      <c r="J117" s="80"/>
      <c r="K117" s="25"/>
      <c r="L117" s="25"/>
      <c r="M117" s="25"/>
      <c r="N117" s="25"/>
      <c r="O117" s="25"/>
      <c r="P117" s="25"/>
      <c r="Q117" s="25"/>
      <c r="R117" s="75"/>
      <c r="S117" s="25"/>
      <c r="T117" s="25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25"/>
      <c r="CC117" s="25"/>
    </row>
    <row r="118" spans="1:81" s="82" customFormat="1" ht="13.8" x14ac:dyDescent="0.3">
      <c r="A118" s="118"/>
      <c r="B118" s="118"/>
      <c r="C118" s="118"/>
      <c r="D118" s="118"/>
      <c r="E118" s="118"/>
      <c r="F118" s="106">
        <v>0</v>
      </c>
      <c r="G118" s="105" t="str">
        <f>KPI!$L$33</f>
        <v>Пассивы на конец периода</v>
      </c>
      <c r="H118" s="105"/>
      <c r="I118" s="105"/>
      <c r="J118" s="105" t="str">
        <f>IF($G118="","",INDEX(KPI!$N$11:$N$121,SUMIFS(KPI!$K$11:$K$121,KPI!$L$11:$L$121,$G118)))</f>
        <v>тыс.руб.</v>
      </c>
      <c r="K118" s="118"/>
      <c r="L118" s="118"/>
      <c r="M118" s="118"/>
      <c r="N118" s="118"/>
      <c r="O118" s="118"/>
      <c r="P118" s="118"/>
      <c r="Q118" s="118"/>
      <c r="R118" s="119">
        <f>Budget!R118</f>
        <v>17211.51718628058</v>
      </c>
      <c r="S118" s="118"/>
      <c r="T118" s="118"/>
      <c r="U118" s="107">
        <f t="shared" ref="U118:AF118" ca="1" si="602">SUMIFS(U119:U134,$F119:$F134,1)</f>
        <v>15335.790899496444</v>
      </c>
      <c r="V118" s="107">
        <f t="shared" ca="1" si="602"/>
        <v>15480.649607845666</v>
      </c>
      <c r="W118" s="107">
        <f t="shared" ca="1" si="602"/>
        <v>14935.785214351508</v>
      </c>
      <c r="X118" s="107">
        <f t="shared" ca="1" si="602"/>
        <v>14948.013951488954</v>
      </c>
      <c r="Y118" s="107">
        <f t="shared" ca="1" si="602"/>
        <v>15003.573398303819</v>
      </c>
      <c r="Z118" s="107">
        <f t="shared" ca="1" si="602"/>
        <v>15057.932845118683</v>
      </c>
      <c r="AA118" s="107">
        <f t="shared" ca="1" si="602"/>
        <v>14977.292291933549</v>
      </c>
      <c r="AB118" s="107">
        <f t="shared" ca="1" si="602"/>
        <v>14958.143904836772</v>
      </c>
      <c r="AC118" s="107">
        <f t="shared" ca="1" si="602"/>
        <v>15076.395517739997</v>
      </c>
      <c r="AD118" s="107">
        <f t="shared" ca="1" si="602"/>
        <v>14946.128235685293</v>
      </c>
      <c r="AE118" s="107">
        <f t="shared" ca="1" si="602"/>
        <v>15163.819697056959</v>
      </c>
      <c r="AF118" s="107">
        <f t="shared" ca="1" si="602"/>
        <v>15574.67930996018</v>
      </c>
      <c r="AG118" s="107">
        <f t="shared" ref="AG118:CA118" ca="1" si="603">SUMIFS(AG119:AG134,$F119:$F134,1)</f>
        <v>15305.371516411791</v>
      </c>
      <c r="AH118" s="107">
        <f t="shared" ca="1" si="603"/>
        <v>15012.097322863407</v>
      </c>
      <c r="AI118" s="107">
        <f t="shared" ca="1" si="603"/>
        <v>14832.175817487067</v>
      </c>
      <c r="AJ118" s="107">
        <f t="shared" ca="1" si="603"/>
        <v>15010.521550820406</v>
      </c>
      <c r="AK118" s="107">
        <f t="shared" ca="1" si="603"/>
        <v>14597.267284153739</v>
      </c>
      <c r="AL118" s="107">
        <f t="shared" ca="1" si="603"/>
        <v>14674.300617487072</v>
      </c>
      <c r="AM118" s="107">
        <f t="shared" ca="1" si="603"/>
        <v>14322.000617487072</v>
      </c>
      <c r="AN118" s="107">
        <f t="shared" ca="1" si="603"/>
        <v>14501.9507424118</v>
      </c>
      <c r="AO118" s="107">
        <f t="shared" ca="1" si="603"/>
        <v>14762.73532337954</v>
      </c>
      <c r="AP118" s="107">
        <f t="shared" ca="1" si="603"/>
        <v>14360.708962218248</v>
      </c>
      <c r="AQ118" s="107">
        <f t="shared" ca="1" si="603"/>
        <v>14206.289929960189</v>
      </c>
      <c r="AR118" s="107">
        <f t="shared" ca="1" si="603"/>
        <v>14306.17510415373</v>
      </c>
      <c r="AS118" s="107">
        <f t="shared" ca="1" si="603"/>
        <v>14419.600748687066</v>
      </c>
      <c r="AT118" s="107">
        <f t="shared" ca="1" si="603"/>
        <v>13992.591708399996</v>
      </c>
      <c r="AU118" s="107">
        <f t="shared" ca="1" si="603"/>
        <v>14102.104651437352</v>
      </c>
      <c r="AV118" s="107">
        <f t="shared" ca="1" si="603"/>
        <v>13941.018550799994</v>
      </c>
      <c r="AW118" s="107">
        <f t="shared" ca="1" si="603"/>
        <v>14118.390898506963</v>
      </c>
      <c r="AX118" s="107">
        <f t="shared" ca="1" si="603"/>
        <v>14325.311633310701</v>
      </c>
      <c r="AY118" s="107">
        <f t="shared" ca="1" si="603"/>
        <v>14265.110755211221</v>
      </c>
      <c r="AZ118" s="107">
        <f t="shared" ca="1" si="603"/>
        <v>14279.10342549883</v>
      </c>
      <c r="BA118" s="107">
        <f t="shared" ca="1" si="603"/>
        <v>14516.51430611176</v>
      </c>
      <c r="BB118" s="107">
        <f t="shared" ca="1" si="603"/>
        <v>14809.494316188864</v>
      </c>
      <c r="BC118" s="107">
        <f t="shared" ca="1" si="603"/>
        <v>15158.447518201441</v>
      </c>
      <c r="BD118" s="107">
        <f t="shared" ca="1" si="603"/>
        <v>15466.825858923687</v>
      </c>
      <c r="BE118" s="107">
        <f t="shared" ca="1" si="603"/>
        <v>15580.497424753818</v>
      </c>
      <c r="BF118" s="107">
        <f t="shared" ca="1" si="603"/>
        <v>16325.622264509442</v>
      </c>
      <c r="BG118" s="107">
        <f t="shared" ca="1" si="603"/>
        <v>17064.312621506433</v>
      </c>
      <c r="BH118" s="107">
        <f t="shared" ca="1" si="603"/>
        <v>17684.662104710329</v>
      </c>
      <c r="BI118" s="107">
        <f t="shared" ca="1" si="603"/>
        <v>18318.521932741816</v>
      </c>
      <c r="BJ118" s="107">
        <f t="shared" ca="1" si="603"/>
        <v>19456.657015913188</v>
      </c>
      <c r="BK118" s="107">
        <f t="shared" ca="1" si="603"/>
        <v>20615.979195858723</v>
      </c>
      <c r="BL118" s="107">
        <f t="shared" ca="1" si="603"/>
        <v>21531.882236439786</v>
      </c>
      <c r="BM118" s="107">
        <f t="shared" ca="1" si="603"/>
        <v>22521.978825407903</v>
      </c>
      <c r="BN118" s="107">
        <f t="shared" ca="1" si="603"/>
        <v>23305.668014199582</v>
      </c>
      <c r="BO118" s="107">
        <f t="shared" ca="1" si="603"/>
        <v>23202.781946959578</v>
      </c>
      <c r="BP118" s="107">
        <f t="shared" ca="1" si="603"/>
        <v>23050.889527049563</v>
      </c>
      <c r="BQ118" s="107">
        <f t="shared" ca="1" si="603"/>
        <v>22793.672872026218</v>
      </c>
      <c r="BR118" s="107">
        <f t="shared" ca="1" si="603"/>
        <v>22405.749495113174</v>
      </c>
      <c r="BS118" s="107">
        <f t="shared" ca="1" si="603"/>
        <v>22345.358585479888</v>
      </c>
      <c r="BT118" s="107">
        <f t="shared" ca="1" si="603"/>
        <v>22213.585323166102</v>
      </c>
      <c r="BU118" s="107">
        <f t="shared" ca="1" si="603"/>
        <v>21698.666521098137</v>
      </c>
      <c r="BV118" s="107">
        <f t="shared" ca="1" si="603"/>
        <v>21183.74771903018</v>
      </c>
      <c r="BW118" s="107">
        <f t="shared" ca="1" si="603"/>
        <v>20354.337717088776</v>
      </c>
      <c r="BX118" s="107">
        <f t="shared" ca="1" si="603"/>
        <v>19392.927715147373</v>
      </c>
      <c r="BY118" s="107">
        <f t="shared" ca="1" si="603"/>
        <v>18255.577733310951</v>
      </c>
      <c r="BZ118" s="107">
        <f t="shared" ca="1" si="603"/>
        <v>17056.201084807886</v>
      </c>
      <c r="CA118" s="107">
        <f t="shared" ca="1" si="603"/>
        <v>17211.517186280562</v>
      </c>
      <c r="CB118" s="118"/>
      <c r="CC118" s="118"/>
    </row>
    <row r="119" spans="1:81" s="32" customFormat="1" x14ac:dyDescent="0.25">
      <c r="A119" s="114"/>
      <c r="B119" s="114"/>
      <c r="C119" s="114"/>
      <c r="D119" s="114"/>
      <c r="E119" s="114"/>
      <c r="F119" s="106">
        <v>1</v>
      </c>
      <c r="G119" s="120" t="str">
        <f>KPI!$L$19</f>
        <v>Собственный капитал</v>
      </c>
      <c r="H119" s="115"/>
      <c r="I119" s="115"/>
      <c r="J119" s="116" t="str">
        <f>IF($G119="","",INDEX(KPI!$N$11:$N$121,SUMIFS(KPI!$K$11:$K$121,KPI!$L$11:$L$121,$G119)))</f>
        <v>тыс.руб.</v>
      </c>
      <c r="K119" s="114"/>
      <c r="L119" s="114"/>
      <c r="M119" s="114"/>
      <c r="N119" s="114"/>
      <c r="O119" s="114"/>
      <c r="P119" s="114"/>
      <c r="Q119" s="114"/>
      <c r="R119" s="117">
        <f>Budget!R119</f>
        <v>11290.196275279735</v>
      </c>
      <c r="S119" s="114"/>
      <c r="T119" s="114"/>
      <c r="U119" s="121">
        <f t="shared" ref="U119:AF119" ca="1" si="604">U27+U57</f>
        <v>12058.285838992449</v>
      </c>
      <c r="V119" s="121">
        <f t="shared" ca="1" si="604"/>
        <v>11992.505193831159</v>
      </c>
      <c r="W119" s="121">
        <f t="shared" ca="1" si="604"/>
        <v>11997.439387379545</v>
      </c>
      <c r="X119" s="121">
        <f t="shared" ca="1" si="604"/>
        <v>12002.373580927931</v>
      </c>
      <c r="Y119" s="121">
        <f t="shared" ca="1" si="604"/>
        <v>12007.307774476318</v>
      </c>
      <c r="Z119" s="121">
        <f t="shared" ca="1" si="604"/>
        <v>12012.241968024704</v>
      </c>
      <c r="AA119" s="121">
        <f t="shared" ca="1" si="604"/>
        <v>12017.17616157309</v>
      </c>
      <c r="AB119" s="121">
        <f t="shared" ca="1" si="604"/>
        <v>11971.950355121477</v>
      </c>
      <c r="AC119" s="121">
        <f t="shared" ca="1" si="604"/>
        <v>11926.724548669863</v>
      </c>
      <c r="AD119" s="121">
        <f t="shared" ca="1" si="604"/>
        <v>11860.943903508572</v>
      </c>
      <c r="AE119" s="121">
        <f t="shared" ca="1" si="604"/>
        <v>11820.243258347282</v>
      </c>
      <c r="AF119" s="121">
        <f t="shared" ca="1" si="604"/>
        <v>11817.162613185992</v>
      </c>
      <c r="AG119" s="121">
        <f t="shared" ref="AG119:CA119" ca="1" si="605">AG27+AG57</f>
        <v>11814.081968024702</v>
      </c>
      <c r="AH119" s="121">
        <f t="shared" ca="1" si="605"/>
        <v>11811.001322863412</v>
      </c>
      <c r="AI119" s="121">
        <f t="shared" ca="1" si="605"/>
        <v>11806.413150820401</v>
      </c>
      <c r="AJ119" s="121">
        <f t="shared" ca="1" si="605"/>
        <v>11688.279817487068</v>
      </c>
      <c r="AK119" s="121">
        <f t="shared" ca="1" si="605"/>
        <v>11570.146484153734</v>
      </c>
      <c r="AL119" s="121">
        <f t="shared" ca="1" si="605"/>
        <v>11452.013150820401</v>
      </c>
      <c r="AM119" s="121">
        <f t="shared" ca="1" si="605"/>
        <v>11333.879817487068</v>
      </c>
      <c r="AN119" s="121">
        <f t="shared" ca="1" si="605"/>
        <v>11223.119645444058</v>
      </c>
      <c r="AO119" s="121">
        <f t="shared" ca="1" si="605"/>
        <v>11113.449000282768</v>
      </c>
      <c r="AP119" s="121">
        <f t="shared" ca="1" si="605"/>
        <v>11003.778355121478</v>
      </c>
      <c r="AQ119" s="121">
        <f t="shared" ca="1" si="605"/>
        <v>10894.107709960188</v>
      </c>
      <c r="AR119" s="121">
        <f t="shared" ca="1" si="605"/>
        <v>10788.190884153737</v>
      </c>
      <c r="AS119" s="121">
        <f t="shared" ca="1" si="605"/>
        <v>10709.349550820403</v>
      </c>
      <c r="AT119" s="121">
        <f t="shared" ca="1" si="605"/>
        <v>10630.355305578516</v>
      </c>
      <c r="AU119" s="121">
        <f t="shared" ca="1" si="605"/>
        <v>10551.489809037359</v>
      </c>
      <c r="AV119" s="121">
        <f t="shared" ca="1" si="605"/>
        <v>10473.677390892712</v>
      </c>
      <c r="AW119" s="121">
        <f t="shared" ca="1" si="605"/>
        <v>10417.601940552526</v>
      </c>
      <c r="AX119" s="121">
        <f t="shared" ca="1" si="605"/>
        <v>10361.461347266153</v>
      </c>
      <c r="AY119" s="121">
        <f t="shared" ca="1" si="605"/>
        <v>10304.317913028341</v>
      </c>
      <c r="AZ119" s="121">
        <f t="shared" ca="1" si="605"/>
        <v>10246.991079715815</v>
      </c>
      <c r="BA119" s="121">
        <f t="shared" ca="1" si="605"/>
        <v>10209.55544471505</v>
      </c>
      <c r="BB119" s="121">
        <f t="shared" ca="1" si="605"/>
        <v>10184.828754782218</v>
      </c>
      <c r="BC119" s="121">
        <f t="shared" ca="1" si="605"/>
        <v>10159.238488760286</v>
      </c>
      <c r="BD119" s="121">
        <f t="shared" ca="1" si="605"/>
        <v>10132.724760399116</v>
      </c>
      <c r="BE119" s="121">
        <f t="shared" ca="1" si="605"/>
        <v>10099.029524951336</v>
      </c>
      <c r="BF119" s="121">
        <f t="shared" ca="1" si="605"/>
        <v>10026.447245653904</v>
      </c>
      <c r="BG119" s="121">
        <f t="shared" ca="1" si="605"/>
        <v>9953.0148317191906</v>
      </c>
      <c r="BH119" s="121">
        <f t="shared" ca="1" si="605"/>
        <v>9877.1709435847461</v>
      </c>
      <c r="BI119" s="121">
        <f t="shared" ca="1" si="605"/>
        <v>9801.9579743884442</v>
      </c>
      <c r="BJ119" s="121">
        <f t="shared" ca="1" si="605"/>
        <v>9751.4906076431289</v>
      </c>
      <c r="BK119" s="121">
        <f t="shared" ca="1" si="605"/>
        <v>9699.2892729424402</v>
      </c>
      <c r="BL119" s="121">
        <f t="shared" ca="1" si="605"/>
        <v>9643.666490172307</v>
      </c>
      <c r="BM119" s="121">
        <f t="shared" ca="1" si="605"/>
        <v>9585.3738604476039</v>
      </c>
      <c r="BN119" s="121">
        <f t="shared" ca="1" si="605"/>
        <v>9573.1363923062017</v>
      </c>
      <c r="BO119" s="121">
        <f t="shared" ca="1" si="605"/>
        <v>9591.616753526594</v>
      </c>
      <c r="BP119" s="121">
        <f t="shared" ca="1" si="605"/>
        <v>9607.608376157501</v>
      </c>
      <c r="BQ119" s="121">
        <f t="shared" ca="1" si="605"/>
        <v>9624.0966134928276</v>
      </c>
      <c r="BR119" s="121">
        <f t="shared" ca="1" si="605"/>
        <v>9667.9771092306455</v>
      </c>
      <c r="BS119" s="121">
        <f t="shared" ca="1" si="605"/>
        <v>9805.9112071353666</v>
      </c>
      <c r="BT119" s="121">
        <f t="shared" ca="1" si="605"/>
        <v>9945.3211613372823</v>
      </c>
      <c r="BU119" s="121">
        <f t="shared" ca="1" si="605"/>
        <v>10086.46569408482</v>
      </c>
      <c r="BV119" s="121">
        <f t="shared" ca="1" si="605"/>
        <v>10229.508421827088</v>
      </c>
      <c r="BW119" s="121">
        <f t="shared" ca="1" si="605"/>
        <v>10458.36032273646</v>
      </c>
      <c r="BX119" s="121">
        <f t="shared" ca="1" si="605"/>
        <v>10690.062404617251</v>
      </c>
      <c r="BY119" s="121">
        <f t="shared" ca="1" si="605"/>
        <v>10923.138550617174</v>
      </c>
      <c r="BZ119" s="121">
        <f t="shared" ca="1" si="605"/>
        <v>11158.722004124442</v>
      </c>
      <c r="CA119" s="121">
        <f t="shared" ca="1" si="605"/>
        <v>11290.196275279719</v>
      </c>
      <c r="CB119" s="114"/>
      <c r="CC119" s="114"/>
    </row>
    <row r="120" spans="1:81" s="7" customFormat="1" x14ac:dyDescent="0.25">
      <c r="A120" s="108"/>
      <c r="B120" s="108"/>
      <c r="C120" s="108"/>
      <c r="D120" s="108"/>
      <c r="E120" s="108"/>
      <c r="F120" s="109">
        <v>1</v>
      </c>
      <c r="G120" s="110" t="str">
        <f>KPI!$L$20</f>
        <v>Кредиторская задолженность</v>
      </c>
      <c r="H120" s="111"/>
      <c r="I120" s="111"/>
      <c r="J120" s="112" t="str">
        <f>IF($G120="","",INDEX(KPI!$N$11:$N$121,SUMIFS(KPI!$K$11:$K$121,KPI!$L$11:$L$121,$G120)))</f>
        <v>тыс.руб.</v>
      </c>
      <c r="K120" s="108"/>
      <c r="L120" s="108"/>
      <c r="M120" s="108"/>
      <c r="N120" s="108"/>
      <c r="O120" s="108"/>
      <c r="P120" s="108"/>
      <c r="Q120" s="108"/>
      <c r="R120" s="75">
        <f>Budget!R120</f>
        <v>5921.3209110008429</v>
      </c>
      <c r="S120" s="108"/>
      <c r="T120" s="108"/>
      <c r="U120" s="113">
        <f ca="1">SUMIFS(U121:U133,$F121:$F133,2)</f>
        <v>3277.5050605039937</v>
      </c>
      <c r="V120" s="113">
        <f t="shared" ref="V120:AF120" ca="1" si="606">SUMIFS(V121:V133,$F121:$F133,2)</f>
        <v>3488.1444140145068</v>
      </c>
      <c r="W120" s="113">
        <f t="shared" ca="1" si="606"/>
        <v>2938.3458269719627</v>
      </c>
      <c r="X120" s="113">
        <f t="shared" ca="1" si="606"/>
        <v>2945.6403705610228</v>
      </c>
      <c r="Y120" s="113">
        <f t="shared" ca="1" si="606"/>
        <v>2996.2656238275013</v>
      </c>
      <c r="Z120" s="113">
        <f t="shared" ca="1" si="606"/>
        <v>3045.690877093979</v>
      </c>
      <c r="AA120" s="113">
        <f t="shared" ca="1" si="606"/>
        <v>2960.1161303604581</v>
      </c>
      <c r="AB120" s="113">
        <f t="shared" ca="1" si="606"/>
        <v>2986.1935497152963</v>
      </c>
      <c r="AC120" s="113">
        <f t="shared" ca="1" si="606"/>
        <v>3149.6709690701341</v>
      </c>
      <c r="AD120" s="113">
        <f t="shared" ca="1" si="606"/>
        <v>3085.1843321767205</v>
      </c>
      <c r="AE120" s="113">
        <f t="shared" ca="1" si="606"/>
        <v>3343.5764387096765</v>
      </c>
      <c r="AF120" s="113">
        <f t="shared" ca="1" si="606"/>
        <v>3757.5166967741875</v>
      </c>
      <c r="AG120" s="113">
        <f t="shared" ref="AG120" ca="1" si="607">SUMIFS(AG121:AG133,$F121:$F133,2)</f>
        <v>3491.2895483870893</v>
      </c>
      <c r="AH120" s="113">
        <f t="shared" ref="AH120" ca="1" si="608">SUMIFS(AH121:AH133,$F121:$F133,2)</f>
        <v>3201.0959999999941</v>
      </c>
      <c r="AI120" s="113">
        <f t="shared" ref="AI120" ca="1" si="609">SUMIFS(AI121:AI133,$F121:$F133,2)</f>
        <v>3025.7626666666652</v>
      </c>
      <c r="AJ120" s="113">
        <f t="shared" ref="AJ120" ca="1" si="610">SUMIFS(AJ121:AJ133,$F121:$F133,2)</f>
        <v>3322.2417333333378</v>
      </c>
      <c r="AK120" s="113">
        <f t="shared" ref="AK120" ca="1" si="611">SUMIFS(AK121:AK133,$F121:$F133,2)</f>
        <v>3027.1208000000047</v>
      </c>
      <c r="AL120" s="113">
        <f t="shared" ref="AL120" ca="1" si="612">SUMIFS(AL121:AL133,$F121:$F133,2)</f>
        <v>3222.2874666666708</v>
      </c>
      <c r="AM120" s="113">
        <f t="shared" ref="AM120" ca="1" si="613">SUMIFS(AM121:AM133,$F121:$F133,2)</f>
        <v>2988.1208000000042</v>
      </c>
      <c r="AN120" s="113">
        <f t="shared" ref="AN120" ca="1" si="614">SUMIFS(AN121:AN133,$F121:$F133,2)</f>
        <v>3278.8310969677418</v>
      </c>
      <c r="AO120" s="113">
        <f t="shared" ref="AO120" ca="1" si="615">SUMIFS(AO121:AO133,$F121:$F133,2)</f>
        <v>3649.2863230967719</v>
      </c>
      <c r="AP120" s="113">
        <f t="shared" ref="AP120" ca="1" si="616">SUMIFS(AP121:AP133,$F121:$F133,2)</f>
        <v>3356.9306070967705</v>
      </c>
      <c r="AQ120" s="113">
        <f t="shared" ref="AQ120" ca="1" si="617">SUMIFS(AQ121:AQ133,$F121:$F133,2)</f>
        <v>3312.1822200000011</v>
      </c>
      <c r="AR120" s="113">
        <f t="shared" ref="AR120" ca="1" si="618">SUMIFS(AR121:AR133,$F121:$F133,2)</f>
        <v>3517.984219999993</v>
      </c>
      <c r="AS120" s="113">
        <f t="shared" ref="AS120" ca="1" si="619">SUMIFS(AS121:AS133,$F121:$F133,2)</f>
        <v>3710.2511978666616</v>
      </c>
      <c r="AT120" s="113">
        <f t="shared" ref="AT120" ca="1" si="620">SUMIFS(AT121:AT133,$F121:$F133,2)</f>
        <v>3362.2364028214788</v>
      </c>
      <c r="AU120" s="113">
        <f t="shared" ref="AU120" ca="1" si="621">SUMIFS(AU121:AU133,$F121:$F133,2)</f>
        <v>3550.6148423999939</v>
      </c>
      <c r="AV120" s="113">
        <f t="shared" ref="AV120" ca="1" si="622">SUMIFS(AV121:AV133,$F121:$F133,2)</f>
        <v>3467.3411599072829</v>
      </c>
      <c r="AW120" s="113">
        <f t="shared" ref="AW120" ca="1" si="623">SUMIFS(AW121:AW133,$F121:$F133,2)</f>
        <v>3700.7889579544376</v>
      </c>
      <c r="AX120" s="113">
        <f t="shared" ref="AX120" ca="1" si="624">SUMIFS(AX121:AX133,$F121:$F133,2)</f>
        <v>3963.8502860445474</v>
      </c>
      <c r="AY120" s="113">
        <f t="shared" ref="AY120" ca="1" si="625">SUMIFS(AY121:AY133,$F121:$F133,2)</f>
        <v>3960.7928421828801</v>
      </c>
      <c r="AZ120" s="113">
        <f t="shared" ref="AZ120" ca="1" si="626">SUMIFS(AZ121:AZ133,$F121:$F133,2)</f>
        <v>4032.1123457830145</v>
      </c>
      <c r="BA120" s="113">
        <f t="shared" ref="BA120" ca="1" si="627">SUMIFS(BA121:BA133,$F121:$F133,2)</f>
        <v>4306.9588613967107</v>
      </c>
      <c r="BB120" s="113">
        <f t="shared" ref="BB120" ca="1" si="628">SUMIFS(BB121:BB133,$F121:$F133,2)</f>
        <v>4624.6655614066458</v>
      </c>
      <c r="BC120" s="113">
        <f t="shared" ref="BC120" ca="1" si="629">SUMIFS(BC121:BC133,$F121:$F133,2)</f>
        <v>4999.2090294411555</v>
      </c>
      <c r="BD120" s="113">
        <f t="shared" ref="BD120" ca="1" si="630">SUMIFS(BD121:BD133,$F121:$F133,2)</f>
        <v>5334.1010985245694</v>
      </c>
      <c r="BE120" s="113">
        <f t="shared" ref="BE120" ca="1" si="631">SUMIFS(BE121:BE133,$F121:$F133,2)</f>
        <v>5481.467899802481</v>
      </c>
      <c r="BF120" s="113">
        <f t="shared" ref="BF120" ca="1" si="632">SUMIFS(BF121:BF133,$F121:$F133,2)</f>
        <v>6299.1750188555379</v>
      </c>
      <c r="BG120" s="113">
        <f t="shared" ref="BG120" ca="1" si="633">SUMIFS(BG121:BG133,$F121:$F133,2)</f>
        <v>7111.2977897872433</v>
      </c>
      <c r="BH120" s="113">
        <f t="shared" ref="BH120" ca="1" si="634">SUMIFS(BH121:BH133,$F121:$F133,2)</f>
        <v>7807.4911611255829</v>
      </c>
      <c r="BI120" s="113">
        <f t="shared" ref="BI120" ca="1" si="635">SUMIFS(BI121:BI133,$F121:$F133,2)</f>
        <v>8516.5639583533721</v>
      </c>
      <c r="BJ120" s="113">
        <f t="shared" ref="BJ120" ca="1" si="636">SUMIFS(BJ121:BJ133,$F121:$F133,2)</f>
        <v>9705.166408270059</v>
      </c>
      <c r="BK120" s="113">
        <f t="shared" ref="BK120" ca="1" si="637">SUMIFS(BK121:BK133,$F121:$F133,2)</f>
        <v>10916.689922916283</v>
      </c>
      <c r="BL120" s="113">
        <f t="shared" ref="BL120" ca="1" si="638">SUMIFS(BL121:BL133,$F121:$F133,2)</f>
        <v>11888.215746267477</v>
      </c>
      <c r="BM120" s="113">
        <f t="shared" ref="BM120" ca="1" si="639">SUMIFS(BM121:BM133,$F121:$F133,2)</f>
        <v>12936.604964960297</v>
      </c>
      <c r="BN120" s="113">
        <f t="shared" ref="BN120" ca="1" si="640">SUMIFS(BN121:BN133,$F121:$F133,2)</f>
        <v>13732.531621893379</v>
      </c>
      <c r="BO120" s="113">
        <f t="shared" ref="BO120" ca="1" si="641">SUMIFS(BO121:BO133,$F121:$F133,2)</f>
        <v>13611.165193432982</v>
      </c>
      <c r="BP120" s="113">
        <f t="shared" ref="BP120" ca="1" si="642">SUMIFS(BP121:BP133,$F121:$F133,2)</f>
        <v>13443.281150892062</v>
      </c>
      <c r="BQ120" s="113">
        <f t="shared" ref="BQ120" ca="1" si="643">SUMIFS(BQ121:BQ133,$F121:$F133,2)</f>
        <v>13169.576258533392</v>
      </c>
      <c r="BR120" s="113">
        <f t="shared" ref="BR120" ca="1" si="644">SUMIFS(BR121:BR133,$F121:$F133,2)</f>
        <v>12737.772385882528</v>
      </c>
      <c r="BS120" s="113">
        <f t="shared" ref="BS120" ca="1" si="645">SUMIFS(BS121:BS133,$F121:$F133,2)</f>
        <v>12539.447378344523</v>
      </c>
      <c r="BT120" s="113">
        <f t="shared" ref="BT120" ca="1" si="646">SUMIFS(BT121:BT133,$F121:$F133,2)</f>
        <v>12268.264161828822</v>
      </c>
      <c r="BU120" s="113">
        <f t="shared" ref="BU120" ca="1" si="647">SUMIFS(BU121:BU133,$F121:$F133,2)</f>
        <v>11612.200827013317</v>
      </c>
      <c r="BV120" s="113">
        <f t="shared" ref="BV120" ca="1" si="648">SUMIFS(BV121:BV133,$F121:$F133,2)</f>
        <v>10954.239297203092</v>
      </c>
      <c r="BW120" s="113">
        <f t="shared" ref="BW120" ca="1" si="649">SUMIFS(BW121:BW133,$F121:$F133,2)</f>
        <v>9895.9773943523178</v>
      </c>
      <c r="BX120" s="113">
        <f t="shared" ref="BX120" ca="1" si="650">SUMIFS(BX121:BX133,$F121:$F133,2)</f>
        <v>8702.8653105301219</v>
      </c>
      <c r="BY120" s="113">
        <f t="shared" ref="BY120" ca="1" si="651">SUMIFS(BY121:BY133,$F121:$F133,2)</f>
        <v>7332.439182693779</v>
      </c>
      <c r="BZ120" s="113">
        <f t="shared" ref="BZ120" ca="1" si="652">SUMIFS(BZ121:BZ133,$F121:$F133,2)</f>
        <v>5897.4790806834444</v>
      </c>
      <c r="CA120" s="113">
        <f t="shared" ref="CA120" ca="1" si="653">SUMIFS(CA121:CA133,$F121:$F133,2)</f>
        <v>5921.3209110008429</v>
      </c>
      <c r="CB120" s="108"/>
      <c r="CC120" s="108"/>
    </row>
    <row r="121" spans="1:81" s="38" customFormat="1" ht="10.199999999999999" x14ac:dyDescent="0.2">
      <c r="A121" s="128"/>
      <c r="B121" s="128"/>
      <c r="C121" s="128"/>
      <c r="D121" s="128"/>
      <c r="E121" s="128"/>
      <c r="F121" s="129">
        <v>2</v>
      </c>
      <c r="G121" s="130" t="str">
        <f>KPI!$L$21</f>
        <v>Авансы полученные от заказчиков</v>
      </c>
      <c r="H121" s="116"/>
      <c r="I121" s="116"/>
      <c r="J121" s="116" t="str">
        <f>IF($G121="","",INDEX(KPI!$N$11:$N$121,SUMIFS(KPI!$K$11:$K$121,KPI!$L$11:$L$121,$G121)))</f>
        <v>тыс.руб.</v>
      </c>
      <c r="K121" s="128"/>
      <c r="L121" s="128"/>
      <c r="M121" s="128"/>
      <c r="N121" s="128"/>
      <c r="O121" s="128"/>
      <c r="P121" s="128"/>
      <c r="Q121" s="128"/>
      <c r="R121" s="131">
        <f>Budget!R121</f>
        <v>1306.7999999999993</v>
      </c>
      <c r="S121" s="128"/>
      <c r="T121" s="128"/>
      <c r="U121" s="131">
        <f ca="1">IF(U$9="",T121,SUMIFS(daily!$76:$76,daily!$9:$9,U$9))</f>
        <v>1188</v>
      </c>
      <c r="V121" s="131">
        <f ca="1">IF(V$9="",U121,SUMIFS(daily!$76:$76,daily!$9:$9,V$9))</f>
        <v>1188</v>
      </c>
      <c r="W121" s="131">
        <f ca="1">IF(W$9="",V121,SUMIFS(daily!$76:$76,daily!$9:$9,W$9))</f>
        <v>1188</v>
      </c>
      <c r="X121" s="131">
        <f ca="1">IF(X$9="",W121,SUMIFS(daily!$76:$76,daily!$9:$9,X$9))</f>
        <v>1188</v>
      </c>
      <c r="Y121" s="131">
        <f ca="1">IF(Y$9="",X121,SUMIFS(daily!$76:$76,daily!$9:$9,Y$9))</f>
        <v>1215</v>
      </c>
      <c r="Z121" s="131">
        <f ca="1">IF(Z$9="",Y121,SUMIFS(daily!$76:$76,daily!$9:$9,Z$9))</f>
        <v>1242</v>
      </c>
      <c r="AA121" s="131">
        <f ca="1">IF(AA$9="",Z121,SUMIFS(daily!$76:$76,daily!$9:$9,AA$9))</f>
        <v>1134</v>
      </c>
      <c r="AB121" s="131">
        <f ca="1">IF(AB$9="",AA121,SUMIFS(daily!$76:$76,daily!$9:$9,AB$9))</f>
        <v>1134</v>
      </c>
      <c r="AC121" s="131">
        <f ca="1">IF(AC$9="",AB121,SUMIFS(daily!$76:$76,daily!$9:$9,AC$9))</f>
        <v>1268.9999999999998</v>
      </c>
      <c r="AD121" s="131">
        <f ca="1">IF(AD$9="",AC121,SUMIFS(daily!$76:$76,daily!$9:$9,AD$9))</f>
        <v>1404.0000000000002</v>
      </c>
      <c r="AE121" s="131">
        <f ca="1">IF(AE$9="",AD121,SUMIFS(daily!$76:$76,daily!$9:$9,AE$9))</f>
        <v>1485</v>
      </c>
      <c r="AF121" s="131">
        <f ca="1">IF(AF$9="",AE121,SUMIFS(daily!$76:$76,daily!$9:$9,AF$9))</f>
        <v>1485</v>
      </c>
      <c r="AG121" s="131">
        <f ca="1">IF(AG$9="",AF121,SUMIFS(daily!$76:$76,daily!$9:$9,AG$9))</f>
        <v>1440</v>
      </c>
      <c r="AH121" s="131">
        <f ca="1">IF(AH$9="",AG121,SUMIFS(daily!$76:$76,daily!$9:$9,AH$9))</f>
        <v>1215.0000000000002</v>
      </c>
      <c r="AI121" s="131">
        <f ca="1">IF(AI$9="",AH121,SUMIFS(daily!$76:$76,daily!$9:$9,AI$9))</f>
        <v>990.00000000000023</v>
      </c>
      <c r="AJ121" s="131">
        <f ca="1">IF(AJ$9="",AI121,SUMIFS(daily!$76:$76,daily!$9:$9,AJ$9))</f>
        <v>990.00000000000023</v>
      </c>
      <c r="AK121" s="131">
        <f ca="1">IF(AK$9="",AJ121,SUMIFS(daily!$76:$76,daily!$9:$9,AK$9))</f>
        <v>990.00000000000023</v>
      </c>
      <c r="AL121" s="131">
        <f ca="1">IF(AL$9="",AK121,SUMIFS(daily!$76:$76,daily!$9:$9,AL$9))</f>
        <v>985.50000000000011</v>
      </c>
      <c r="AM121" s="131">
        <f ca="1">IF(AM$9="",AL121,SUMIFS(daily!$76:$76,daily!$9:$9,AM$9))</f>
        <v>981.00000000000023</v>
      </c>
      <c r="AN121" s="131">
        <f ca="1">IF(AN$9="",AM121,SUMIFS(daily!$76:$76,daily!$9:$9,AN$9))</f>
        <v>980.10000000000025</v>
      </c>
      <c r="AO121" s="131">
        <f ca="1">IF(AO$9="",AN121,SUMIFS(daily!$76:$76,daily!$9:$9,AO$9))</f>
        <v>980.10000000000025</v>
      </c>
      <c r="AP121" s="131">
        <f ca="1">IF(AP$9="",AO121,SUMIFS(daily!$76:$76,daily!$9:$9,AP$9))</f>
        <v>1015.7400000000002</v>
      </c>
      <c r="AQ121" s="131">
        <f ca="1">IF(AQ$9="",AP121,SUMIFS(daily!$76:$76,daily!$9:$9,AQ$9))</f>
        <v>1104.8400000000004</v>
      </c>
      <c r="AR121" s="131">
        <f ca="1">IF(AR$9="",AQ121,SUMIFS(daily!$76:$76,daily!$9:$9,AR$9))</f>
        <v>1176.1200000000006</v>
      </c>
      <c r="AS121" s="131">
        <f ca="1">IF(AS$9="",AR121,SUMIFS(daily!$76:$76,daily!$9:$9,AS$9))</f>
        <v>1176.1200000000006</v>
      </c>
      <c r="AT121" s="131">
        <f ca="1">IF(AT$9="",AS121,SUMIFS(daily!$76:$76,daily!$9:$9,AT$9))</f>
        <v>1181.4660000000008</v>
      </c>
      <c r="AU121" s="131">
        <f ca="1">IF(AU$9="",AT121,SUMIFS(daily!$76:$76,daily!$9:$9,AU$9))</f>
        <v>1208.1960000000004</v>
      </c>
      <c r="AV121" s="131">
        <f ca="1">IF(AV$9="",AU121,SUMIFS(daily!$76:$76,daily!$9:$9,AV$9))</f>
        <v>1234.9260000000002</v>
      </c>
      <c r="AW121" s="131">
        <f ca="1">IF(AW$9="",AV121,SUMIFS(daily!$76:$76,daily!$9:$9,AW$9))</f>
        <v>1234.9260000000002</v>
      </c>
      <c r="AX121" s="131">
        <f ca="1">IF(AX$9="",AW121,SUMIFS(daily!$76:$76,daily!$9:$9,AX$9))</f>
        <v>1234.9260000000002</v>
      </c>
      <c r="AY121" s="131">
        <f ca="1">IF(AY$9="",AX121,SUMIFS(daily!$76:$76,daily!$9:$9,AY$9))</f>
        <v>1283.5746000000001</v>
      </c>
      <c r="AZ121" s="131">
        <f ca="1">IF(AZ$9="",AY121,SUMIFS(daily!$76:$76,daily!$9:$9,AZ$9))</f>
        <v>1344.3853499999998</v>
      </c>
      <c r="BA121" s="131">
        <f ca="1">IF(BA$9="",AZ121,SUMIFS(daily!$76:$76,daily!$9:$9,BA$9))</f>
        <v>1368.7096499999998</v>
      </c>
      <c r="BB121" s="131">
        <f ca="1">IF(BB$9="",BA121,SUMIFS(daily!$76:$76,daily!$9:$9,BB$9))</f>
        <v>1368.7096499999998</v>
      </c>
      <c r="BC121" s="131">
        <f ca="1">IF(BC$9="",BB121,SUMIFS(daily!$76:$76,daily!$9:$9,BC$9))</f>
        <v>1358.7553979999998</v>
      </c>
      <c r="BD121" s="131">
        <f ca="1">IF(BD$9="",BC121,SUMIFS(daily!$76:$76,daily!$9:$9,BD$9))</f>
        <v>1308.9841379999998</v>
      </c>
      <c r="BE121" s="131">
        <f ca="1">IF(BE$9="",BD121,SUMIFS(daily!$76:$76,daily!$9:$9,BE$9))</f>
        <v>1259.2128779999998</v>
      </c>
      <c r="BF121" s="131">
        <f ca="1">IF(BF$9="",BE121,SUMIFS(daily!$76:$76,daily!$9:$9,BF$9))</f>
        <v>1259.2128779999998</v>
      </c>
      <c r="BG121" s="131">
        <f ca="1">IF(BG$9="",BF121,SUMIFS(daily!$76:$76,daily!$9:$9,BG$9))</f>
        <v>1262.6470949399998</v>
      </c>
      <c r="BH121" s="131">
        <f ca="1">IF(BH$9="",BG121,SUMIFS(daily!$76:$76,daily!$9:$9,BH$9))</f>
        <v>1279.8181796399999</v>
      </c>
      <c r="BI121" s="131">
        <f ca="1">IF(BI$9="",BH121,SUMIFS(daily!$76:$76,daily!$9:$9,BI$9))</f>
        <v>1296.9892643400001</v>
      </c>
      <c r="BJ121" s="131">
        <f ca="1">IF(BJ$9="",BI121,SUMIFS(daily!$76:$76,daily!$9:$9,BJ$9))</f>
        <v>1296.9892643400001</v>
      </c>
      <c r="BK121" s="131">
        <f ca="1">IF(BK$9="",BJ121,SUMIFS(daily!$76:$76,daily!$9:$9,BK$9))</f>
        <v>1296.9892643400001</v>
      </c>
      <c r="BL121" s="131">
        <f ca="1">IF(BL$9="",BK121,SUMIFS(daily!$76:$76,daily!$9:$9,BL$9))</f>
        <v>1442.97073998</v>
      </c>
      <c r="BM121" s="131">
        <f ca="1">IF(BM$9="",BL121,SUMIFS(daily!$76:$76,daily!$9:$9,BM$9))</f>
        <v>1625.4475845299992</v>
      </c>
      <c r="BN121" s="131">
        <f ca="1">IF(BN$9="",BM121,SUMIFS(daily!$76:$76,daily!$9:$9,BN$9))</f>
        <v>1698.4383223499997</v>
      </c>
      <c r="BO121" s="131">
        <f ca="1">IF(BO$9="",BN121,SUMIFS(daily!$76:$76,daily!$9:$9,BO$9))</f>
        <v>1698.4383223499997</v>
      </c>
      <c r="BP121" s="131">
        <f ca="1">IF(BP$9="",BO121,SUMIFS(daily!$76:$76,daily!$9:$9,BP$9))</f>
        <v>1791.0804126599994</v>
      </c>
      <c r="BQ121" s="131">
        <f ca="1">IF(BQ$9="",BP121,SUMIFS(daily!$76:$76,daily!$9:$9,BQ$9))</f>
        <v>2022.6856384349994</v>
      </c>
      <c r="BR121" s="131">
        <f ca="1">IF(BR$9="",BQ121,SUMIFS(daily!$76:$76,daily!$9:$9,BR$9))</f>
        <v>2207.9698190549993</v>
      </c>
      <c r="BS121" s="131">
        <f ca="1">IF(BS$9="",BR121,SUMIFS(daily!$76:$76,daily!$9:$9,BS$9))</f>
        <v>2207.9698190549993</v>
      </c>
      <c r="BT121" s="131">
        <f ca="1">IF(BT$9="",BS121,SUMIFS(daily!$76:$76,daily!$9:$9,BT$9))</f>
        <v>2248.1147248559992</v>
      </c>
      <c r="BU121" s="131">
        <f ca="1">IF(BU$9="",BT121,SUMIFS(daily!$76:$76,daily!$9:$9,BU$9))</f>
        <v>2448.8392538609996</v>
      </c>
      <c r="BV121" s="131">
        <f ca="1">IF(BV$9="",BU121,SUMIFS(daily!$76:$76,daily!$9:$9,BV$9))</f>
        <v>2649.5637828659992</v>
      </c>
      <c r="BW121" s="131">
        <f ca="1">IF(BW$9="",BV121,SUMIFS(daily!$76:$76,daily!$9:$9,BW$9))</f>
        <v>2649.5637828659992</v>
      </c>
      <c r="BX121" s="131">
        <f ca="1">IF(BX$9="",BW121,SUMIFS(daily!$76:$76,daily!$9:$9,BX$9))</f>
        <v>2649.5637828659992</v>
      </c>
      <c r="BY121" s="131">
        <f ca="1">IF(BY$9="",BX121,SUMIFS(daily!$76:$76,daily!$9:$9,BY$9))</f>
        <v>2280.0860436419989</v>
      </c>
      <c r="BZ121" s="131">
        <f ca="1">IF(BZ$9="",BY121,SUMIFS(daily!$76:$76,daily!$9:$9,BZ$9))</f>
        <v>1669.7388696119995</v>
      </c>
      <c r="CA121" s="131">
        <f ca="1">IF(CA$9="",BZ121,SUMIFS(daily!$76:$76,daily!$9:$9,CA$9))</f>
        <v>1306.7999999999993</v>
      </c>
      <c r="CB121" s="128"/>
      <c r="CC121" s="128"/>
    </row>
    <row r="122" spans="1:81" s="38" customFormat="1" ht="10.199999999999999" x14ac:dyDescent="0.2">
      <c r="A122" s="128"/>
      <c r="B122" s="128"/>
      <c r="C122" s="128"/>
      <c r="D122" s="128"/>
      <c r="E122" s="128"/>
      <c r="F122" s="129">
        <v>2</v>
      </c>
      <c r="G122" s="130" t="str">
        <f>KPI!$L$22</f>
        <v>Задолженность перед поставщиками</v>
      </c>
      <c r="H122" s="116"/>
      <c r="I122" s="116"/>
      <c r="J122" s="116" t="str">
        <f>IF($G122="","",INDEX(KPI!$N$11:$N$121,SUMIFS(KPI!$K$11:$K$121,KPI!$L$11:$L$121,$G122)))</f>
        <v>тыс.руб.</v>
      </c>
      <c r="K122" s="128"/>
      <c r="L122" s="128"/>
      <c r="M122" s="128"/>
      <c r="N122" s="128"/>
      <c r="O122" s="128"/>
      <c r="P122" s="128"/>
      <c r="Q122" s="128"/>
      <c r="R122" s="131">
        <f>Budget!R122</f>
        <v>2439.8159927345605</v>
      </c>
      <c r="S122" s="128"/>
      <c r="T122" s="128"/>
      <c r="U122" s="131">
        <f t="shared" ref="U122:AF122" ca="1" si="654">U30+U59-U76</f>
        <v>1486.0320000000011</v>
      </c>
      <c r="V122" s="131">
        <f t="shared" ca="1" si="654"/>
        <v>1478.5720000000028</v>
      </c>
      <c r="W122" s="131">
        <f t="shared" ca="1" si="654"/>
        <v>1478.5720000000028</v>
      </c>
      <c r="X122" s="131">
        <f t="shared" ca="1" si="654"/>
        <v>1477.0800000000031</v>
      </c>
      <c r="Y122" s="131">
        <f t="shared" ca="1" si="654"/>
        <v>1477.0800000000031</v>
      </c>
      <c r="Z122" s="131">
        <f t="shared" ca="1" si="654"/>
        <v>1477.0800000000027</v>
      </c>
      <c r="AA122" s="131">
        <f t="shared" ca="1" si="654"/>
        <v>1477.0800000000024</v>
      </c>
      <c r="AB122" s="131">
        <f t="shared" ca="1" si="654"/>
        <v>1477.0800000000022</v>
      </c>
      <c r="AC122" s="131">
        <f t="shared" ca="1" si="654"/>
        <v>1477.0800000000022</v>
      </c>
      <c r="AD122" s="131">
        <f t="shared" ca="1" si="654"/>
        <v>1477.0800000000008</v>
      </c>
      <c r="AE122" s="131">
        <f t="shared" ca="1" si="654"/>
        <v>1506.6215999999999</v>
      </c>
      <c r="AF122" s="131">
        <f t="shared" ca="1" si="654"/>
        <v>1654.329599999995</v>
      </c>
      <c r="AG122" s="131">
        <f t="shared" ref="AG122:CA122" ca="1" si="655">AG30+AG59-AG76</f>
        <v>1772.4959999999924</v>
      </c>
      <c r="AH122" s="131">
        <f t="shared" ca="1" si="655"/>
        <v>1772.495999999994</v>
      </c>
      <c r="AI122" s="131">
        <f t="shared" ca="1" si="655"/>
        <v>1772.4959999999983</v>
      </c>
      <c r="AJ122" s="131">
        <f t="shared" ca="1" si="655"/>
        <v>1816.8084000000033</v>
      </c>
      <c r="AK122" s="131">
        <f t="shared" ca="1" si="655"/>
        <v>1861.1208000000042</v>
      </c>
      <c r="AL122" s="131">
        <f t="shared" ca="1" si="655"/>
        <v>1861.1208000000045</v>
      </c>
      <c r="AM122" s="131">
        <f t="shared" ca="1" si="655"/>
        <v>1861.120800000004</v>
      </c>
      <c r="AN122" s="131">
        <f t="shared" ca="1" si="655"/>
        <v>1921.6072260000019</v>
      </c>
      <c r="AO122" s="131">
        <f t="shared" ca="1" si="655"/>
        <v>2022.4179360000007</v>
      </c>
      <c r="AP122" s="131">
        <f t="shared" ca="1" si="655"/>
        <v>2062.742220000001</v>
      </c>
      <c r="AQ122" s="131">
        <f t="shared" ca="1" si="655"/>
        <v>2062.742220000001</v>
      </c>
      <c r="AR122" s="131">
        <f t="shared" ca="1" si="655"/>
        <v>2062.7422200000001</v>
      </c>
      <c r="AS122" s="131">
        <f t="shared" ca="1" si="655"/>
        <v>1980.2325312000014</v>
      </c>
      <c r="AT122" s="131">
        <f t="shared" ca="1" si="655"/>
        <v>1897.7228424000018</v>
      </c>
      <c r="AU122" s="131">
        <f t="shared" ca="1" si="655"/>
        <v>1897.7228423999989</v>
      </c>
      <c r="AV122" s="131">
        <f t="shared" ca="1" si="655"/>
        <v>1897.7228423999982</v>
      </c>
      <c r="AW122" s="131">
        <f t="shared" ca="1" si="655"/>
        <v>1926.1886850359963</v>
      </c>
      <c r="AX122" s="131">
        <f t="shared" ca="1" si="655"/>
        <v>1954.6545276719946</v>
      </c>
      <c r="AY122" s="131">
        <f t="shared" ca="1" si="655"/>
        <v>1954.6545276719994</v>
      </c>
      <c r="AZ122" s="131">
        <f t="shared" ca="1" si="655"/>
        <v>1954.6545276720017</v>
      </c>
      <c r="BA122" s="131">
        <f t="shared" ca="1" si="655"/>
        <v>2136.1581623844022</v>
      </c>
      <c r="BB122" s="131">
        <f t="shared" ca="1" si="655"/>
        <v>2438.6642202384055</v>
      </c>
      <c r="BC122" s="131">
        <f t="shared" ca="1" si="655"/>
        <v>2559.6666433800051</v>
      </c>
      <c r="BD122" s="131">
        <f t="shared" ca="1" si="655"/>
        <v>2559.6666433800001</v>
      </c>
      <c r="BE122" s="131">
        <f t="shared" ca="1" si="655"/>
        <v>2636.4566426813999</v>
      </c>
      <c r="BF122" s="131">
        <f t="shared" ca="1" si="655"/>
        <v>3020.4066391884044</v>
      </c>
      <c r="BG122" s="131">
        <f t="shared" ca="1" si="655"/>
        <v>3327.5666363940054</v>
      </c>
      <c r="BH122" s="131">
        <f t="shared" ca="1" si="655"/>
        <v>3327.5666363940018</v>
      </c>
      <c r="BI122" s="131">
        <f t="shared" ca="1" si="655"/>
        <v>3327.566636393999</v>
      </c>
      <c r="BJ122" s="131">
        <f t="shared" ca="1" si="655"/>
        <v>3660.3233000333967</v>
      </c>
      <c r="BK122" s="131">
        <f t="shared" ca="1" si="655"/>
        <v>3993.0799636727943</v>
      </c>
      <c r="BL122" s="131">
        <f t="shared" ca="1" si="655"/>
        <v>3993.0799636727934</v>
      </c>
      <c r="BM122" s="131">
        <f t="shared" ca="1" si="655"/>
        <v>3993.0799636727929</v>
      </c>
      <c r="BN122" s="131">
        <f t="shared" ca="1" si="655"/>
        <v>3779.8759745709581</v>
      </c>
      <c r="BO122" s="131">
        <f t="shared" ca="1" si="655"/>
        <v>2768.0559927345657</v>
      </c>
      <c r="BP122" s="131">
        <f t="shared" ca="1" si="655"/>
        <v>1969.4400000000064</v>
      </c>
      <c r="BQ122" s="131">
        <f t="shared" ca="1" si="655"/>
        <v>1969.4400000000046</v>
      </c>
      <c r="BR122" s="131">
        <f t="shared" ca="1" si="655"/>
        <v>2067.912000000008</v>
      </c>
      <c r="BS122" s="131">
        <f t="shared" ca="1" si="655"/>
        <v>2314.0920000000074</v>
      </c>
      <c r="BT122" s="131">
        <f t="shared" ca="1" si="655"/>
        <v>2461.8000000000015</v>
      </c>
      <c r="BU122" s="131">
        <f t="shared" ca="1" si="655"/>
        <v>2461.7999999999993</v>
      </c>
      <c r="BV122" s="131">
        <f t="shared" ca="1" si="655"/>
        <v>2461.7999999999984</v>
      </c>
      <c r="BW122" s="131">
        <f t="shared" ca="1" si="655"/>
        <v>2051.4999999999986</v>
      </c>
      <c r="BX122" s="131">
        <f t="shared" ca="1" si="655"/>
        <v>1641.2</v>
      </c>
      <c r="BY122" s="131">
        <f t="shared" ca="1" si="655"/>
        <v>1641.1999999999996</v>
      </c>
      <c r="BZ122" s="131">
        <f t="shared" ca="1" si="655"/>
        <v>1641.2000000000003</v>
      </c>
      <c r="CA122" s="131">
        <f t="shared" ca="1" si="655"/>
        <v>2439.815992734561</v>
      </c>
      <c r="CB122" s="128"/>
      <c r="CC122" s="128"/>
    </row>
    <row r="123" spans="1:81" s="38" customFormat="1" ht="10.199999999999999" x14ac:dyDescent="0.2">
      <c r="A123" s="128"/>
      <c r="B123" s="128"/>
      <c r="C123" s="128"/>
      <c r="D123" s="128"/>
      <c r="E123" s="128"/>
      <c r="F123" s="129">
        <v>2</v>
      </c>
      <c r="G123" s="130" t="str">
        <f>KPI!$L$34</f>
        <v>КЗ по оплате маркетинговых расходов</v>
      </c>
      <c r="H123" s="116"/>
      <c r="I123" s="116"/>
      <c r="J123" s="116" t="str">
        <f>IF($G123="","",INDEX(KPI!$N$11:$N$121,SUMIFS(KPI!$K$11:$K$121,KPI!$L$11:$L$121,$G123)))</f>
        <v>тыс.руб.</v>
      </c>
      <c r="K123" s="128"/>
      <c r="L123" s="128"/>
      <c r="M123" s="128"/>
      <c r="N123" s="128"/>
      <c r="O123" s="128"/>
      <c r="P123" s="128"/>
      <c r="Q123" s="128"/>
      <c r="R123" s="131">
        <f>Budget!R123</f>
        <v>353.27517104880002</v>
      </c>
      <c r="S123" s="128"/>
      <c r="T123" s="128"/>
      <c r="U123" s="131">
        <f t="shared" ref="U123:AF123" ca="1" si="656">U31+U46-U81</f>
        <v>281.68682350211998</v>
      </c>
      <c r="V123" s="131">
        <f t="shared" ca="1" si="656"/>
        <v>245.42599306031997</v>
      </c>
      <c r="W123" s="131">
        <f t="shared" ca="1" si="656"/>
        <v>238.17382697195995</v>
      </c>
      <c r="X123" s="131">
        <f t="shared" ca="1" si="656"/>
        <v>230.92166088359994</v>
      </c>
      <c r="Y123" s="131">
        <f t="shared" ca="1" si="656"/>
        <v>223.66949479523993</v>
      </c>
      <c r="Z123" s="131">
        <f t="shared" ca="1" si="656"/>
        <v>216.41732870687991</v>
      </c>
      <c r="AA123" s="131">
        <f t="shared" ca="1" si="656"/>
        <v>209.1651626185199</v>
      </c>
      <c r="AB123" s="131">
        <f t="shared" ca="1" si="656"/>
        <v>209.1651626185199</v>
      </c>
      <c r="AC123" s="131">
        <f t="shared" ca="1" si="656"/>
        <v>209.1651626185199</v>
      </c>
      <c r="AD123" s="131">
        <f t="shared" ca="1" si="656"/>
        <v>172.90433217671989</v>
      </c>
      <c r="AE123" s="131">
        <f t="shared" ca="1" si="656"/>
        <v>147.59999999999988</v>
      </c>
      <c r="AF123" s="131">
        <f t="shared" ca="1" si="656"/>
        <v>156.59999999999988</v>
      </c>
      <c r="AG123" s="131">
        <f t="shared" ref="AG123:CA123" ca="1" si="657">AG31+AG46-AG81</f>
        <v>165.59999999999988</v>
      </c>
      <c r="AH123" s="131">
        <f t="shared" ca="1" si="657"/>
        <v>174.59999999999988</v>
      </c>
      <c r="AI123" s="131">
        <f t="shared" ca="1" si="657"/>
        <v>179.99999999999989</v>
      </c>
      <c r="AJ123" s="131">
        <f t="shared" ca="1" si="657"/>
        <v>164.99999999999989</v>
      </c>
      <c r="AK123" s="131">
        <f t="shared" ca="1" si="657"/>
        <v>149.99999999999989</v>
      </c>
      <c r="AL123" s="131">
        <f t="shared" ca="1" si="657"/>
        <v>134.99999999999989</v>
      </c>
      <c r="AM123" s="131">
        <f t="shared" ca="1" si="657"/>
        <v>119.99999999999989</v>
      </c>
      <c r="AN123" s="131">
        <f t="shared" ca="1" si="657"/>
        <v>119.75999999999988</v>
      </c>
      <c r="AO123" s="131">
        <f t="shared" ca="1" si="657"/>
        <v>119.45999999999987</v>
      </c>
      <c r="AP123" s="131">
        <f t="shared" ca="1" si="657"/>
        <v>119.15999999999985</v>
      </c>
      <c r="AQ123" s="131">
        <f t="shared" ca="1" si="657"/>
        <v>118.85999999999984</v>
      </c>
      <c r="AR123" s="131">
        <f t="shared" ca="1" si="657"/>
        <v>119.98799999999986</v>
      </c>
      <c r="AS123" s="131">
        <f t="shared" ca="1" si="657"/>
        <v>125.92799999999986</v>
      </c>
      <c r="AT123" s="131">
        <f t="shared" ca="1" si="657"/>
        <v>131.86799999999985</v>
      </c>
      <c r="AU123" s="131">
        <f t="shared" ca="1" si="657"/>
        <v>137.80799999999985</v>
      </c>
      <c r="AV123" s="131">
        <f t="shared" ca="1" si="657"/>
        <v>142.55999999999983</v>
      </c>
      <c r="AW123" s="131">
        <f t="shared" ca="1" si="657"/>
        <v>144.34199999999984</v>
      </c>
      <c r="AX123" s="131">
        <f t="shared" ca="1" si="657"/>
        <v>146.12399999999985</v>
      </c>
      <c r="AY123" s="131">
        <f t="shared" ca="1" si="657"/>
        <v>147.90599999999986</v>
      </c>
      <c r="AZ123" s="131">
        <f t="shared" ca="1" si="657"/>
        <v>149.68799999999987</v>
      </c>
      <c r="BA123" s="131">
        <f t="shared" ca="1" si="657"/>
        <v>152.12042999999986</v>
      </c>
      <c r="BB123" s="131">
        <f t="shared" ca="1" si="657"/>
        <v>156.17447999999985</v>
      </c>
      <c r="BC123" s="131">
        <f t="shared" ca="1" si="657"/>
        <v>160.22852999999984</v>
      </c>
      <c r="BD123" s="131">
        <f t="shared" ca="1" si="657"/>
        <v>164.28257999999983</v>
      </c>
      <c r="BE123" s="131">
        <f t="shared" ca="1" si="657"/>
        <v>165.90419999999983</v>
      </c>
      <c r="BF123" s="131">
        <f t="shared" ca="1" si="657"/>
        <v>162.58611599999983</v>
      </c>
      <c r="BG123" s="131">
        <f t="shared" ca="1" si="657"/>
        <v>159.26803199999983</v>
      </c>
      <c r="BH123" s="131">
        <f t="shared" ca="1" si="657"/>
        <v>155.94994799999984</v>
      </c>
      <c r="BI123" s="131">
        <f t="shared" ca="1" si="657"/>
        <v>152.63186399999984</v>
      </c>
      <c r="BJ123" s="131">
        <f t="shared" ca="1" si="657"/>
        <v>153.77660297999984</v>
      </c>
      <c r="BK123" s="131">
        <f t="shared" ca="1" si="657"/>
        <v>154.92134195999984</v>
      </c>
      <c r="BL123" s="131">
        <f t="shared" ca="1" si="657"/>
        <v>156.06608093999984</v>
      </c>
      <c r="BM123" s="131">
        <f t="shared" ca="1" si="657"/>
        <v>157.21081991999984</v>
      </c>
      <c r="BN123" s="131">
        <f t="shared" ca="1" si="657"/>
        <v>164.50989370199983</v>
      </c>
      <c r="BO123" s="131">
        <f t="shared" ca="1" si="657"/>
        <v>176.67501667199983</v>
      </c>
      <c r="BP123" s="131">
        <f t="shared" ca="1" si="657"/>
        <v>188.84013964199983</v>
      </c>
      <c r="BQ123" s="131">
        <f t="shared" ca="1" si="657"/>
        <v>201.00526261199983</v>
      </c>
      <c r="BR123" s="131">
        <f t="shared" ca="1" si="657"/>
        <v>208.95938147699985</v>
      </c>
      <c r="BS123" s="131">
        <f t="shared" ca="1" si="657"/>
        <v>224.39972986199987</v>
      </c>
      <c r="BT123" s="131">
        <f t="shared" ca="1" si="657"/>
        <v>239.84007824699987</v>
      </c>
      <c r="BU123" s="131">
        <f t="shared" ca="1" si="657"/>
        <v>255.28042663199986</v>
      </c>
      <c r="BV123" s="131">
        <f t="shared" ca="1" si="657"/>
        <v>267.63270533999986</v>
      </c>
      <c r="BW123" s="131">
        <f t="shared" ca="1" si="657"/>
        <v>281.01434060699984</v>
      </c>
      <c r="BX123" s="131">
        <f t="shared" ca="1" si="657"/>
        <v>294.39597587399982</v>
      </c>
      <c r="BY123" s="131">
        <f t="shared" ca="1" si="657"/>
        <v>307.7776111409998</v>
      </c>
      <c r="BZ123" s="131">
        <f t="shared" ca="1" si="657"/>
        <v>321.15924640799977</v>
      </c>
      <c r="CA123" s="131">
        <f t="shared" ca="1" si="657"/>
        <v>353.27517104879979</v>
      </c>
      <c r="CB123" s="128"/>
      <c r="CC123" s="128"/>
    </row>
    <row r="124" spans="1:81" s="38" customFormat="1" ht="10.199999999999999" x14ac:dyDescent="0.2">
      <c r="A124" s="128"/>
      <c r="B124" s="128"/>
      <c r="C124" s="128"/>
      <c r="D124" s="128"/>
      <c r="E124" s="128"/>
      <c r="F124" s="129">
        <v>2</v>
      </c>
      <c r="G124" s="130" t="str">
        <f>KPI!$L$39</f>
        <v>КЗ по оплате расходов логистики</v>
      </c>
      <c r="H124" s="116"/>
      <c r="I124" s="116"/>
      <c r="J124" s="116" t="str">
        <f>IF($G124="","",INDEX(KPI!$N$11:$N$121,SUMIFS(KPI!$K$11:$K$121,KPI!$L$11:$L$121,$G124)))</f>
        <v>тыс.руб.</v>
      </c>
      <c r="K124" s="128"/>
      <c r="L124" s="128"/>
      <c r="M124" s="128"/>
      <c r="N124" s="128"/>
      <c r="O124" s="128"/>
      <c r="P124" s="128"/>
      <c r="Q124" s="128"/>
      <c r="R124" s="131">
        <f>Budget!R124</f>
        <v>58.879195174800017</v>
      </c>
      <c r="S124" s="128"/>
      <c r="T124" s="128"/>
      <c r="U124" s="131">
        <f t="shared" ref="U124:AF124" ca="1" si="658">U32+U47-U82</f>
        <v>40.90433217671999</v>
      </c>
      <c r="V124" s="131">
        <f t="shared" ca="1" si="658"/>
        <v>28.817388696119991</v>
      </c>
      <c r="W124" s="131">
        <f t="shared" ca="1" si="658"/>
        <v>26.399999999999991</v>
      </c>
      <c r="X124" s="131">
        <f t="shared" ca="1" si="658"/>
        <v>26.399999999999991</v>
      </c>
      <c r="Y124" s="131">
        <f t="shared" ca="1" si="658"/>
        <v>26.399999999999991</v>
      </c>
      <c r="Z124" s="131">
        <f t="shared" ca="1" si="658"/>
        <v>26.399999999999991</v>
      </c>
      <c r="AA124" s="131">
        <f t="shared" ca="1" si="658"/>
        <v>26.399999999999991</v>
      </c>
      <c r="AB124" s="131">
        <f t="shared" ca="1" si="658"/>
        <v>23.999999999999993</v>
      </c>
      <c r="AC124" s="131">
        <f t="shared" ca="1" si="658"/>
        <v>23.999999999999993</v>
      </c>
      <c r="AD124" s="131">
        <f t="shared" ca="1" si="658"/>
        <v>23.999999999999993</v>
      </c>
      <c r="AE124" s="131">
        <f t="shared" ca="1" si="658"/>
        <v>25.199999999999989</v>
      </c>
      <c r="AF124" s="131">
        <f t="shared" ca="1" si="658"/>
        <v>28.199999999999989</v>
      </c>
      <c r="AG124" s="131">
        <f t="shared" ref="AG124:CA124" ca="1" si="659">AG32+AG47-AG82</f>
        <v>29.999999999999989</v>
      </c>
      <c r="AH124" s="131">
        <f t="shared" ca="1" si="659"/>
        <v>29.999999999999986</v>
      </c>
      <c r="AI124" s="131">
        <f t="shared" ca="1" si="659"/>
        <v>29.999999999999986</v>
      </c>
      <c r="AJ124" s="131">
        <f t="shared" ca="1" si="659"/>
        <v>24.999999999999986</v>
      </c>
      <c r="AK124" s="131">
        <f t="shared" ca="1" si="659"/>
        <v>19.999999999999986</v>
      </c>
      <c r="AL124" s="131">
        <f t="shared" ca="1" si="659"/>
        <v>19.999999999999986</v>
      </c>
      <c r="AM124" s="131">
        <f t="shared" ca="1" si="659"/>
        <v>19.999999999999986</v>
      </c>
      <c r="AN124" s="131">
        <f t="shared" ca="1" si="659"/>
        <v>19.919999999999987</v>
      </c>
      <c r="AO124" s="131">
        <f t="shared" ca="1" si="659"/>
        <v>19.819999999999986</v>
      </c>
      <c r="AP124" s="131">
        <f t="shared" ca="1" si="659"/>
        <v>19.799999999999983</v>
      </c>
      <c r="AQ124" s="131">
        <f t="shared" ca="1" si="659"/>
        <v>19.799999999999983</v>
      </c>
      <c r="AR124" s="131">
        <f t="shared" ca="1" si="659"/>
        <v>20.195999999999984</v>
      </c>
      <c r="AS124" s="131">
        <f t="shared" ca="1" si="659"/>
        <v>22.175999999999981</v>
      </c>
      <c r="AT124" s="131">
        <f t="shared" ca="1" si="659"/>
        <v>23.759999999999984</v>
      </c>
      <c r="AU124" s="131">
        <f t="shared" ca="1" si="659"/>
        <v>23.759999999999987</v>
      </c>
      <c r="AV124" s="131">
        <f t="shared" ca="1" si="659"/>
        <v>23.759999999999987</v>
      </c>
      <c r="AW124" s="131">
        <f t="shared" ca="1" si="659"/>
        <v>24.353999999999989</v>
      </c>
      <c r="AX124" s="131">
        <f t="shared" ca="1" si="659"/>
        <v>24.94799999999999</v>
      </c>
      <c r="AY124" s="131">
        <f t="shared" ca="1" si="659"/>
        <v>24.94799999999999</v>
      </c>
      <c r="AZ124" s="131">
        <f t="shared" ca="1" si="659"/>
        <v>24.94799999999999</v>
      </c>
      <c r="BA124" s="131">
        <f t="shared" ca="1" si="659"/>
        <v>25.758809999999986</v>
      </c>
      <c r="BB124" s="131">
        <f t="shared" ca="1" si="659"/>
        <v>27.110159999999983</v>
      </c>
      <c r="BC124" s="131">
        <f t="shared" ca="1" si="659"/>
        <v>27.650699999999979</v>
      </c>
      <c r="BD124" s="131">
        <f t="shared" ca="1" si="659"/>
        <v>27.650699999999979</v>
      </c>
      <c r="BE124" s="131">
        <f t="shared" ca="1" si="659"/>
        <v>27.650699999999979</v>
      </c>
      <c r="BF124" s="131">
        <f t="shared" ca="1" si="659"/>
        <v>26.544671999999977</v>
      </c>
      <c r="BG124" s="131">
        <f t="shared" ca="1" si="659"/>
        <v>25.438643999999975</v>
      </c>
      <c r="BH124" s="131">
        <f t="shared" ca="1" si="659"/>
        <v>25.438643999999975</v>
      </c>
      <c r="BI124" s="131">
        <f t="shared" ca="1" si="659"/>
        <v>25.438643999999975</v>
      </c>
      <c r="BJ124" s="131">
        <f t="shared" ca="1" si="659"/>
        <v>25.820223659999975</v>
      </c>
      <c r="BK124" s="131">
        <f t="shared" ca="1" si="659"/>
        <v>26.201803319999975</v>
      </c>
      <c r="BL124" s="131">
        <f t="shared" ca="1" si="659"/>
        <v>26.201803319999975</v>
      </c>
      <c r="BM124" s="131">
        <f t="shared" ca="1" si="659"/>
        <v>26.201803319999975</v>
      </c>
      <c r="BN124" s="131">
        <f t="shared" ca="1" si="659"/>
        <v>28.634827913999978</v>
      </c>
      <c r="BO124" s="131">
        <f t="shared" ca="1" si="659"/>
        <v>32.689868903999972</v>
      </c>
      <c r="BP124" s="131">
        <f t="shared" ca="1" si="659"/>
        <v>34.311885299999965</v>
      </c>
      <c r="BQ124" s="131">
        <f t="shared" ca="1" si="659"/>
        <v>34.311885299999958</v>
      </c>
      <c r="BR124" s="131">
        <f t="shared" ca="1" si="659"/>
        <v>35.341241858999965</v>
      </c>
      <c r="BS124" s="131">
        <f t="shared" ca="1" si="659"/>
        <v>40.488024653999972</v>
      </c>
      <c r="BT124" s="131">
        <f t="shared" ca="1" si="659"/>
        <v>44.605450889999972</v>
      </c>
      <c r="BU124" s="131">
        <f t="shared" ca="1" si="659"/>
        <v>44.605450889999979</v>
      </c>
      <c r="BV124" s="131">
        <f t="shared" ca="1" si="659"/>
        <v>44.605450889999979</v>
      </c>
      <c r="BW124" s="131">
        <f t="shared" ca="1" si="659"/>
        <v>49.065995978999972</v>
      </c>
      <c r="BX124" s="131">
        <f t="shared" ca="1" si="659"/>
        <v>53.526541067999965</v>
      </c>
      <c r="BY124" s="131">
        <f t="shared" ca="1" si="659"/>
        <v>53.526541067999958</v>
      </c>
      <c r="BZ124" s="131">
        <f t="shared" ca="1" si="659"/>
        <v>53.526541067999958</v>
      </c>
      <c r="CA124" s="131">
        <f t="shared" ca="1" si="659"/>
        <v>58.879195174799946</v>
      </c>
      <c r="CB124" s="128"/>
      <c r="CC124" s="128"/>
    </row>
    <row r="125" spans="1:81" s="38" customFormat="1" ht="10.199999999999999" x14ac:dyDescent="0.2">
      <c r="A125" s="128"/>
      <c r="B125" s="128"/>
      <c r="C125" s="128"/>
      <c r="D125" s="128"/>
      <c r="E125" s="128"/>
      <c r="F125" s="129">
        <v>2</v>
      </c>
      <c r="G125" s="130" t="str">
        <f>KPI!$L$40</f>
        <v>КЗ по оплате прочих переменных расходов</v>
      </c>
      <c r="H125" s="116"/>
      <c r="I125" s="116"/>
      <c r="J125" s="116" t="str">
        <f>IF($G125="","",INDEX(KPI!$N$11:$N$121,SUMIFS(KPI!$K$11:$K$121,KPI!$L$11:$L$121,$G125)))</f>
        <v>тыс.руб.</v>
      </c>
      <c r="K125" s="128"/>
      <c r="L125" s="128"/>
      <c r="M125" s="128"/>
      <c r="N125" s="128"/>
      <c r="O125" s="128"/>
      <c r="P125" s="128"/>
      <c r="Q125" s="128"/>
      <c r="R125" s="131">
        <f>Budget!R125</f>
        <v>18.734289373799989</v>
      </c>
      <c r="S125" s="128"/>
      <c r="T125" s="128"/>
      <c r="U125" s="131">
        <f t="shared" ref="U125:AF125" ca="1" si="660">U33+U48-U83</f>
        <v>10.817388696119998</v>
      </c>
      <c r="V125" s="131">
        <f t="shared" ca="1" si="660"/>
        <v>7.1999999999999993</v>
      </c>
      <c r="W125" s="131">
        <f t="shared" ca="1" si="660"/>
        <v>7.1999999999999984</v>
      </c>
      <c r="X125" s="131">
        <f t="shared" ca="1" si="660"/>
        <v>8.3999999999999986</v>
      </c>
      <c r="Y125" s="131">
        <f t="shared" ca="1" si="660"/>
        <v>9.5999999999999979</v>
      </c>
      <c r="Z125" s="131">
        <f t="shared" ca="1" si="660"/>
        <v>9.5999999999999979</v>
      </c>
      <c r="AA125" s="131">
        <f t="shared" ca="1" si="660"/>
        <v>9.5999999999999979</v>
      </c>
      <c r="AB125" s="131">
        <f t="shared" ca="1" si="660"/>
        <v>8.3999999999999986</v>
      </c>
      <c r="AC125" s="131">
        <f t="shared" ca="1" si="660"/>
        <v>7.1999999999999984</v>
      </c>
      <c r="AD125" s="131">
        <f t="shared" ca="1" si="660"/>
        <v>7.1999999999999993</v>
      </c>
      <c r="AE125" s="131">
        <f t="shared" ca="1" si="660"/>
        <v>7.7999999999999989</v>
      </c>
      <c r="AF125" s="131">
        <f t="shared" ca="1" si="660"/>
        <v>9</v>
      </c>
      <c r="AG125" s="131">
        <f t="shared" ref="AG125:CA125" ca="1" si="661">AG33+AG48-AG83</f>
        <v>9</v>
      </c>
      <c r="AH125" s="131">
        <f t="shared" ca="1" si="661"/>
        <v>9</v>
      </c>
      <c r="AI125" s="131">
        <f t="shared" ca="1" si="661"/>
        <v>9</v>
      </c>
      <c r="AJ125" s="131">
        <f t="shared" ca="1" si="661"/>
        <v>6.5</v>
      </c>
      <c r="AK125" s="131">
        <f t="shared" ca="1" si="661"/>
        <v>6</v>
      </c>
      <c r="AL125" s="131">
        <f t="shared" ca="1" si="661"/>
        <v>6</v>
      </c>
      <c r="AM125" s="131">
        <f t="shared" ca="1" si="661"/>
        <v>6</v>
      </c>
      <c r="AN125" s="131">
        <f t="shared" ca="1" si="661"/>
        <v>5.9600000000000009</v>
      </c>
      <c r="AO125" s="131">
        <f t="shared" ca="1" si="661"/>
        <v>5.9399999999999995</v>
      </c>
      <c r="AP125" s="131">
        <f t="shared" ca="1" si="661"/>
        <v>5.94</v>
      </c>
      <c r="AQ125" s="131">
        <f t="shared" ca="1" si="661"/>
        <v>5.94</v>
      </c>
      <c r="AR125" s="131">
        <f t="shared" ca="1" si="661"/>
        <v>6.1380000000000008</v>
      </c>
      <c r="AS125" s="131">
        <f t="shared" ca="1" si="661"/>
        <v>7.1279999999999992</v>
      </c>
      <c r="AT125" s="131">
        <f t="shared" ca="1" si="661"/>
        <v>7.1279999999999983</v>
      </c>
      <c r="AU125" s="131">
        <f t="shared" ca="1" si="661"/>
        <v>7.1279999999999983</v>
      </c>
      <c r="AV125" s="131">
        <f t="shared" ca="1" si="661"/>
        <v>7.1279999999999983</v>
      </c>
      <c r="AW125" s="131">
        <f t="shared" ca="1" si="661"/>
        <v>7.4249999999999989</v>
      </c>
      <c r="AX125" s="131">
        <f t="shared" ca="1" si="661"/>
        <v>7.4843999999999991</v>
      </c>
      <c r="AY125" s="131">
        <f t="shared" ca="1" si="661"/>
        <v>7.4843999999999991</v>
      </c>
      <c r="AZ125" s="131">
        <f t="shared" ca="1" si="661"/>
        <v>7.4843999999999991</v>
      </c>
      <c r="BA125" s="131">
        <f t="shared" ca="1" si="661"/>
        <v>7.8898049999999973</v>
      </c>
      <c r="BB125" s="131">
        <f t="shared" ca="1" si="661"/>
        <v>8.2952099999999955</v>
      </c>
      <c r="BC125" s="131">
        <f t="shared" ca="1" si="661"/>
        <v>8.2952099999999938</v>
      </c>
      <c r="BD125" s="131">
        <f t="shared" ca="1" si="661"/>
        <v>8.2952099999999938</v>
      </c>
      <c r="BE125" s="131">
        <f t="shared" ca="1" si="661"/>
        <v>8.2952099999999938</v>
      </c>
      <c r="BF125" s="131">
        <f t="shared" ca="1" si="661"/>
        <v>7.7421959999999936</v>
      </c>
      <c r="BG125" s="131">
        <f t="shared" ca="1" si="661"/>
        <v>7.6315931999999931</v>
      </c>
      <c r="BH125" s="131">
        <f t="shared" ca="1" si="661"/>
        <v>7.6315931999999931</v>
      </c>
      <c r="BI125" s="131">
        <f t="shared" ca="1" si="661"/>
        <v>7.6315931999999931</v>
      </c>
      <c r="BJ125" s="131">
        <f t="shared" ca="1" si="661"/>
        <v>7.822383029999993</v>
      </c>
      <c r="BK125" s="131">
        <f t="shared" ca="1" si="661"/>
        <v>7.8605409959999939</v>
      </c>
      <c r="BL125" s="131">
        <f t="shared" ca="1" si="661"/>
        <v>7.8605409959999939</v>
      </c>
      <c r="BM125" s="131">
        <f t="shared" ca="1" si="661"/>
        <v>7.8605409959999939</v>
      </c>
      <c r="BN125" s="131">
        <f t="shared" ca="1" si="661"/>
        <v>9.0770532929999952</v>
      </c>
      <c r="BO125" s="131">
        <f t="shared" ca="1" si="661"/>
        <v>10.293565589999993</v>
      </c>
      <c r="BP125" s="131">
        <f t="shared" ca="1" si="661"/>
        <v>10.293565589999995</v>
      </c>
      <c r="BQ125" s="131">
        <f t="shared" ca="1" si="661"/>
        <v>10.293565589999995</v>
      </c>
      <c r="BR125" s="131">
        <f t="shared" ca="1" si="661"/>
        <v>10.808243869499998</v>
      </c>
      <c r="BS125" s="131">
        <f t="shared" ca="1" si="661"/>
        <v>13.381635267000002</v>
      </c>
      <c r="BT125" s="131">
        <f t="shared" ca="1" si="661"/>
        <v>13.381635267000004</v>
      </c>
      <c r="BU125" s="131">
        <f t="shared" ca="1" si="661"/>
        <v>13.381635267000004</v>
      </c>
      <c r="BV125" s="131">
        <f t="shared" ca="1" si="661"/>
        <v>13.381635267000004</v>
      </c>
      <c r="BW125" s="131">
        <f t="shared" ca="1" si="661"/>
        <v>15.6119078115</v>
      </c>
      <c r="BX125" s="131">
        <f t="shared" ca="1" si="661"/>
        <v>16.057962320399998</v>
      </c>
      <c r="BY125" s="131">
        <f t="shared" ca="1" si="661"/>
        <v>16.057962320399994</v>
      </c>
      <c r="BZ125" s="131">
        <f t="shared" ca="1" si="661"/>
        <v>16.057962320399994</v>
      </c>
      <c r="CA125" s="131">
        <f t="shared" ca="1" si="661"/>
        <v>18.734289373799996</v>
      </c>
      <c r="CB125" s="128"/>
      <c r="CC125" s="128"/>
    </row>
    <row r="126" spans="1:81" s="38" customFormat="1" ht="10.199999999999999" x14ac:dyDescent="0.2">
      <c r="A126" s="128"/>
      <c r="B126" s="128"/>
      <c r="C126" s="128"/>
      <c r="D126" s="128"/>
      <c r="E126" s="128"/>
      <c r="F126" s="129">
        <v>2</v>
      </c>
      <c r="G126" s="130" t="str">
        <f>KPI!$L$41</f>
        <v>КЗ по оплате ФОТ</v>
      </c>
      <c r="H126" s="116"/>
      <c r="I126" s="116"/>
      <c r="J126" s="116" t="str">
        <f>IF($G126="","",INDEX(KPI!$N$11:$N$121,SUMIFS(KPI!$K$11:$K$121,KPI!$L$11:$L$121,$G126)))</f>
        <v>тыс.руб.</v>
      </c>
      <c r="K126" s="128"/>
      <c r="L126" s="128"/>
      <c r="M126" s="128"/>
      <c r="N126" s="128"/>
      <c r="O126" s="128"/>
      <c r="P126" s="128"/>
      <c r="Q126" s="128"/>
      <c r="R126" s="131">
        <f>Budget!R126</f>
        <v>-5.4569682106375694E-12</v>
      </c>
      <c r="S126" s="128"/>
      <c r="T126" s="128"/>
      <c r="U126" s="131">
        <f ca="1">IF(U$9="",T126,SUMIFS(daily!$188:$188,daily!$9:$9,U$9))</f>
        <v>207.74193548387098</v>
      </c>
      <c r="V126" s="131">
        <f ca="1">IF(V$9="",U126,SUMIFS(daily!$188:$188,daily!$9:$9,V$9))</f>
        <v>415.48387096774201</v>
      </c>
      <c r="W126" s="131">
        <f ca="1">IF(W$9="",V126,SUMIFS(daily!$188:$188,daily!$9:$9,W$9))</f>
        <v>0</v>
      </c>
      <c r="X126" s="131">
        <f ca="1">IF(X$9="",W126,SUMIFS(daily!$188:$188,daily!$9:$9,X$9))</f>
        <v>14.838709677419445</v>
      </c>
      <c r="Y126" s="131">
        <f ca="1">IF(Y$9="",X126,SUMIFS(daily!$188:$188,daily!$9:$9,Y$9))</f>
        <v>44.516129032258164</v>
      </c>
      <c r="Z126" s="131">
        <f ca="1">IF(Z$9="",Y126,SUMIFS(daily!$188:$188,daily!$9:$9,Z$9))</f>
        <v>74.193548387096826</v>
      </c>
      <c r="AA126" s="131">
        <f ca="1">IF(AA$9="",Z126,SUMIFS(daily!$188:$188,daily!$9:$9,AA$9))</f>
        <v>103.87096774193549</v>
      </c>
      <c r="AB126" s="131">
        <f ca="1">IF(AB$9="",AA126,SUMIFS(daily!$188:$188,daily!$9:$9,AB$9))</f>
        <v>133.54838709677415</v>
      </c>
      <c r="AC126" s="131">
        <f ca="1">IF(AC$9="",AB126,SUMIFS(daily!$188:$188,daily!$9:$9,AC$9))</f>
        <v>163.22580645161281</v>
      </c>
      <c r="AD126" s="131">
        <f ca="1">IF(AD$9="",AC126,SUMIFS(daily!$188:$188,daily!$9:$9,AD$9))</f>
        <v>0</v>
      </c>
      <c r="AE126" s="131">
        <f ca="1">IF(AE$9="",AD126,SUMIFS(daily!$188:$188,daily!$9:$9,AE$9))</f>
        <v>118.70967741935419</v>
      </c>
      <c r="AF126" s="131">
        <f ca="1">IF(AF$9="",AE126,SUMIFS(daily!$188:$188,daily!$9:$9,AF$9))</f>
        <v>326.45161290322562</v>
      </c>
      <c r="AG126" s="131">
        <f ca="1">IF(AG$9="",AF126,SUMIFS(daily!$188:$188,daily!$9:$9,AG$9))</f>
        <v>74.193548387097053</v>
      </c>
      <c r="AH126" s="131">
        <f ca="1">IF(AH$9="",AG126,SUMIFS(daily!$188:$188,daily!$9:$9,AH$9))</f>
        <v>0</v>
      </c>
      <c r="AI126" s="131">
        <f ca="1">IF(AI$9="",AH126,SUMIFS(daily!$188:$188,daily!$9:$9,AI$9))</f>
        <v>30.666666666667879</v>
      </c>
      <c r="AJ126" s="131">
        <f ca="1">IF(AJ$9="",AI126,SUMIFS(daily!$188:$188,daily!$9:$9,AJ$9))</f>
        <v>245.33333333333485</v>
      </c>
      <c r="AK126" s="131">
        <f ca="1">IF(AK$9="",AJ126,SUMIFS(daily!$188:$188,daily!$9:$9,AK$9))</f>
        <v>4.5474735088646412E-13</v>
      </c>
      <c r="AL126" s="131">
        <f ca="1">IF(AL$9="",AK126,SUMIFS(daily!$188:$188,daily!$9:$9,AL$9))</f>
        <v>214.66666666666606</v>
      </c>
      <c r="AM126" s="131">
        <f ca="1">IF(AM$9="",AL126,SUMIFS(daily!$188:$188,daily!$9:$9,AM$9))</f>
        <v>0</v>
      </c>
      <c r="AN126" s="131">
        <f ca="1">IF(AN$9="",AM126,SUMIFS(daily!$188:$188,daily!$9:$9,AN$9))</f>
        <v>178.06451612902947</v>
      </c>
      <c r="AO126" s="131">
        <f ca="1">IF(AO$9="",AN126,SUMIFS(daily!$188:$188,daily!$9:$9,AO$9))</f>
        <v>385.80645161289931</v>
      </c>
      <c r="AP126" s="131">
        <f ca="1">IF(AP$9="",AO126,SUMIFS(daily!$188:$188,daily!$9:$9,AP$9))</f>
        <v>133.54838709676915</v>
      </c>
      <c r="AQ126" s="131">
        <f ca="1">IF(AQ$9="",AP126,SUMIFS(daily!$188:$188,daily!$9:$9,AQ$9))</f>
        <v>0</v>
      </c>
      <c r="AR126" s="131">
        <f ca="1">IF(AR$9="",AQ126,SUMIFS(daily!$188:$188,daily!$9:$9,AR$9))</f>
        <v>91.999999999992724</v>
      </c>
      <c r="AS126" s="131">
        <f ca="1">IF(AS$9="",AR126,SUMIFS(daily!$188:$188,daily!$9:$9,AS$9))</f>
        <v>306.66666666665833</v>
      </c>
      <c r="AT126" s="131">
        <f ca="1">IF(AT$9="",AS126,SUMIFS(daily!$188:$188,daily!$9:$9,AT$9))</f>
        <v>61.333333333325754</v>
      </c>
      <c r="AU126" s="131">
        <f ca="1">IF(AU$9="",AT126,SUMIFS(daily!$188:$188,daily!$9:$9,AU$9))</f>
        <v>275.99999999999454</v>
      </c>
      <c r="AV126" s="131">
        <f ca="1">IF(AV$9="",AU126,SUMIFS(daily!$188:$188,daily!$9:$9,AV$9))</f>
        <v>29.677419354835365</v>
      </c>
      <c r="AW126" s="131">
        <f ca="1">IF(AW$9="",AV126,SUMIFS(daily!$188:$188,daily!$9:$9,AW$9))</f>
        <v>237.41935483870839</v>
      </c>
      <c r="AX126" s="131">
        <f ca="1">IF(AX$9="",AW126,SUMIFS(daily!$188:$188,daily!$9:$9,AX$9))</f>
        <v>0</v>
      </c>
      <c r="AY126" s="131">
        <f ca="1">IF(AY$9="",AX126,SUMIFS(daily!$188:$188,daily!$9:$9,AY$9))</f>
        <v>192.90322580645443</v>
      </c>
      <c r="AZ126" s="131">
        <f ca="1">IF(AZ$9="",AY126,SUMIFS(daily!$188:$188,daily!$9:$9,AZ$9))</f>
        <v>0</v>
      </c>
      <c r="BA126" s="131">
        <f ca="1">IF(BA$9="",AZ126,SUMIFS(daily!$188:$188,daily!$9:$9,BA$9))</f>
        <v>148.38709677420047</v>
      </c>
      <c r="BB126" s="131">
        <f ca="1">IF(BB$9="",BA126,SUMIFS(daily!$188:$188,daily!$9:$9,BB$9))</f>
        <v>356.12903225807349</v>
      </c>
      <c r="BC126" s="131">
        <f ca="1">IF(BC$9="",BB126,SUMIFS(daily!$188:$188,daily!$9:$9,BC$9))</f>
        <v>103.87096774194652</v>
      </c>
      <c r="BD126" s="131">
        <f ca="1">IF(BD$9="",BC126,SUMIFS(daily!$188:$188,daily!$9:$9,BD$9))</f>
        <v>0</v>
      </c>
      <c r="BE126" s="131">
        <f ca="1">IF(BE$9="",BD126,SUMIFS(daily!$188:$188,daily!$9:$9,BE$9))</f>
        <v>63.448275862083392</v>
      </c>
      <c r="BF126" s="131">
        <f ca="1">IF(BF$9="",BE126,SUMIFS(daily!$188:$188,daily!$9:$9,BF$9))</f>
        <v>285.51724137932433</v>
      </c>
      <c r="BG126" s="131">
        <f ca="1">IF(BG$9="",BF126,SUMIFS(daily!$188:$188,daily!$9:$9,BG$9))</f>
        <v>47.586206896565272</v>
      </c>
      <c r="BH126" s="131">
        <f ca="1">IF(BH$9="",BG126,SUMIFS(daily!$188:$188,daily!$9:$9,BH$9))</f>
        <v>269.65517241380621</v>
      </c>
      <c r="BI126" s="131">
        <f ca="1">IF(BI$9="",BH126,SUMIFS(daily!$188:$188,daily!$9:$9,BI$9))</f>
        <v>29.677419354851736</v>
      </c>
      <c r="BJ126" s="131">
        <f ca="1">IF(BJ$9="",BI126,SUMIFS(daily!$188:$188,daily!$9:$9,BJ$9))</f>
        <v>237.41935483872476</v>
      </c>
      <c r="BK126" s="131">
        <f ca="1">IF(BK$9="",BJ126,SUMIFS(daily!$188:$188,daily!$9:$9,BK$9))</f>
        <v>0</v>
      </c>
      <c r="BL126" s="131">
        <f ca="1">IF(BL$9="",BK126,SUMIFS(daily!$188:$188,daily!$9:$9,BL$9))</f>
        <v>192.9032258064708</v>
      </c>
      <c r="BM126" s="131">
        <f ca="1">IF(BM$9="",BL126,SUMIFS(daily!$188:$188,daily!$9:$9,BM$9))</f>
        <v>0</v>
      </c>
      <c r="BN126" s="131">
        <f ca="1">IF(BN$9="",BM126,SUMIFS(daily!$188:$188,daily!$9:$9,BN$9))</f>
        <v>153.33333333335213</v>
      </c>
      <c r="BO126" s="131">
        <f ca="1">IF(BO$9="",BN126,SUMIFS(daily!$188:$188,daily!$9:$9,BO$9))</f>
        <v>368.00000000001455</v>
      </c>
      <c r="BP126" s="131">
        <f ca="1">IF(BP$9="",BO126,SUMIFS(daily!$188:$188,daily!$9:$9,BP$9))</f>
        <v>122.66666666667697</v>
      </c>
      <c r="BQ126" s="131">
        <f ca="1">IF(BQ$9="",BP126,SUMIFS(daily!$188:$188,daily!$9:$9,BQ$9))</f>
        <v>0</v>
      </c>
      <c r="BR126" s="131">
        <f ca="1">IF(BR$9="",BQ126,SUMIFS(daily!$188:$188,daily!$9:$9,BR$9))</f>
        <v>89.032258064520647</v>
      </c>
      <c r="BS126" s="131">
        <f ca="1">IF(BS$9="",BR126,SUMIFS(daily!$188:$188,daily!$9:$9,BS$9))</f>
        <v>296.77419354839367</v>
      </c>
      <c r="BT126" s="131">
        <f ca="1">IF(BT$9="",BS126,SUMIFS(daily!$188:$188,daily!$9:$9,BT$9))</f>
        <v>44.51612903226669</v>
      </c>
      <c r="BU126" s="131">
        <f ca="1">IF(BU$9="",BT126,SUMIFS(daily!$188:$188,daily!$9:$9,BU$9))</f>
        <v>252.25806451613971</v>
      </c>
      <c r="BV126" s="131">
        <f ca="1">IF(BV$9="",BU126,SUMIFS(daily!$188:$188,daily!$9:$9,BV$9))</f>
        <v>1.2732925824820995E-11</v>
      </c>
      <c r="BW126" s="131">
        <f ca="1">IF(BW$9="",BV126,SUMIFS(daily!$188:$188,daily!$9:$9,BW$9))</f>
        <v>214.66666666667516</v>
      </c>
      <c r="BX126" s="131">
        <f ca="1">IF(BX$9="",BW126,SUMIFS(daily!$188:$188,daily!$9:$9,BX$9))</f>
        <v>429.33333333333758</v>
      </c>
      <c r="BY126" s="131">
        <f ca="1">IF(BY$9="",BX126,SUMIFS(daily!$188:$188,daily!$9:$9,BY$9))</f>
        <v>184</v>
      </c>
      <c r="BZ126" s="131">
        <f ca="1">IF(BZ$9="",BY126,SUMIFS(daily!$188:$188,daily!$9:$9,BZ$9))</f>
        <v>0</v>
      </c>
      <c r="CA126" s="131">
        <f ca="1">IF(CA$9="",BZ126,SUMIFS(daily!$188:$188,daily!$9:$9,CA$9))</f>
        <v>-5.4569682106375694E-12</v>
      </c>
      <c r="CB126" s="128"/>
      <c r="CC126" s="128"/>
    </row>
    <row r="127" spans="1:81" s="38" customFormat="1" ht="10.199999999999999" x14ac:dyDescent="0.2">
      <c r="A127" s="128"/>
      <c r="B127" s="128"/>
      <c r="C127" s="128"/>
      <c r="D127" s="128"/>
      <c r="E127" s="128"/>
      <c r="F127" s="129">
        <v>2</v>
      </c>
      <c r="G127" s="130" t="str">
        <f>KPI!$L$43</f>
        <v>КЗ перед соц. фондами</v>
      </c>
      <c r="H127" s="116"/>
      <c r="I127" s="116"/>
      <c r="J127" s="116" t="str">
        <f>IF($G127="","",INDEX(KPI!$N$11:$N$121,SUMIFS(KPI!$K$11:$K$121,KPI!$L$11:$L$121,$G127)))</f>
        <v>тыс.руб.</v>
      </c>
      <c r="K127" s="128"/>
      <c r="L127" s="128"/>
      <c r="M127" s="128"/>
      <c r="N127" s="128"/>
      <c r="O127" s="128"/>
      <c r="P127" s="128"/>
      <c r="Q127" s="128"/>
      <c r="R127" s="131">
        <f>Budget!R127</f>
        <v>1.4097167877480388E-11</v>
      </c>
      <c r="S127" s="128"/>
      <c r="T127" s="128"/>
      <c r="U127" s="131">
        <f ca="1">IF(U$9="",T127,SUMIFS(daily!$196:$196,daily!$9:$9,U$9))</f>
        <v>62.322580645161295</v>
      </c>
      <c r="V127" s="131">
        <f ca="1">IF(V$9="",U127,SUMIFS(daily!$196:$196,daily!$9:$9,V$9))</f>
        <v>124.6451612903226</v>
      </c>
      <c r="W127" s="131">
        <f ca="1">IF(W$9="",V127,SUMIFS(daily!$196:$196,daily!$9:$9,W$9))</f>
        <v>0</v>
      </c>
      <c r="X127" s="131">
        <f ca="1">IF(X$9="",W127,SUMIFS(daily!$196:$196,daily!$9:$9,X$9))</f>
        <v>0</v>
      </c>
      <c r="Y127" s="131">
        <f ca="1">IF(Y$9="",X127,SUMIFS(daily!$196:$196,daily!$9:$9,Y$9))</f>
        <v>0</v>
      </c>
      <c r="Z127" s="131">
        <f ca="1">IF(Z$9="",Y127,SUMIFS(daily!$196:$196,daily!$9:$9,Z$9))</f>
        <v>0</v>
      </c>
      <c r="AA127" s="131">
        <f ca="1">IF(AA$9="",Z127,SUMIFS(daily!$196:$196,daily!$9:$9,AA$9))</f>
        <v>0</v>
      </c>
      <c r="AB127" s="131">
        <f ca="1">IF(AB$9="",AA127,SUMIFS(daily!$196:$196,daily!$9:$9,AB$9))</f>
        <v>0</v>
      </c>
      <c r="AC127" s="131">
        <f ca="1">IF(AC$9="",AB127,SUMIFS(daily!$196:$196,daily!$9:$9,AC$9))</f>
        <v>0</v>
      </c>
      <c r="AD127" s="131">
        <f ca="1">IF(AD$9="",AC127,SUMIFS(daily!$196:$196,daily!$9:$9,AD$9))</f>
        <v>0</v>
      </c>
      <c r="AE127" s="131">
        <f ca="1">IF(AE$9="",AD127,SUMIFS(daily!$196:$196,daily!$9:$9,AE$9))</f>
        <v>35.612903225806349</v>
      </c>
      <c r="AF127" s="131">
        <f ca="1">IF(AF$9="",AE127,SUMIFS(daily!$196:$196,daily!$9:$9,AF$9))</f>
        <v>97.93548387096746</v>
      </c>
      <c r="AG127" s="131">
        <f ca="1">IF(AG$9="",AF127,SUMIFS(daily!$196:$196,daily!$9:$9,AG$9))</f>
        <v>0</v>
      </c>
      <c r="AH127" s="131">
        <f ca="1">IF(AH$9="",AG127,SUMIFS(daily!$196:$196,daily!$9:$9,AH$9))</f>
        <v>0</v>
      </c>
      <c r="AI127" s="131">
        <f ca="1">IF(AI$9="",AH127,SUMIFS(daily!$196:$196,daily!$9:$9,AI$9))</f>
        <v>9.1999999999992497</v>
      </c>
      <c r="AJ127" s="131">
        <f ca="1">IF(AJ$9="",AI127,SUMIFS(daily!$196:$196,daily!$9:$9,AJ$9))</f>
        <v>73.599999999999568</v>
      </c>
      <c r="AK127" s="131">
        <f ca="1">IF(AK$9="",AJ127,SUMIFS(daily!$196:$196,daily!$9:$9,AK$9))</f>
        <v>0</v>
      </c>
      <c r="AL127" s="131">
        <f ca="1">IF(AL$9="",AK127,SUMIFS(daily!$196:$196,daily!$9:$9,AL$9))</f>
        <v>0</v>
      </c>
      <c r="AM127" s="131">
        <f ca="1">IF(AM$9="",AL127,SUMIFS(daily!$196:$196,daily!$9:$9,AM$9))</f>
        <v>0</v>
      </c>
      <c r="AN127" s="131">
        <f ca="1">IF(AN$9="",AM127,SUMIFS(daily!$196:$196,daily!$9:$9,AN$9))</f>
        <v>53.419354838710092</v>
      </c>
      <c r="AO127" s="131">
        <f ca="1">IF(AO$9="",AN127,SUMIFS(daily!$196:$196,daily!$9:$9,AO$9))</f>
        <v>115.7419354838712</v>
      </c>
      <c r="AP127" s="131">
        <f ca="1">IF(AP$9="",AO127,SUMIFS(daily!$196:$196,daily!$9:$9,AP$9))</f>
        <v>0</v>
      </c>
      <c r="AQ127" s="131">
        <f ca="1">IF(AQ$9="",AP127,SUMIFS(daily!$196:$196,daily!$9:$9,AQ$9))</f>
        <v>0</v>
      </c>
      <c r="AR127" s="131">
        <f ca="1">IF(AR$9="",AQ127,SUMIFS(daily!$196:$196,daily!$9:$9,AR$9))</f>
        <v>27.600000000000819</v>
      </c>
      <c r="AS127" s="131">
        <f ca="1">IF(AS$9="",AR127,SUMIFS(daily!$196:$196,daily!$9:$9,AS$9))</f>
        <v>92.000000000001137</v>
      </c>
      <c r="AT127" s="131">
        <f ca="1">IF(AT$9="",AS127,SUMIFS(daily!$196:$196,daily!$9:$9,AT$9))</f>
        <v>0</v>
      </c>
      <c r="AU127" s="131">
        <f ca="1">IF(AU$9="",AT127,SUMIFS(daily!$196:$196,daily!$9:$9,AU$9))</f>
        <v>0</v>
      </c>
      <c r="AV127" s="131">
        <f ca="1">IF(AV$9="",AU127,SUMIFS(daily!$196:$196,daily!$9:$9,AV$9))</f>
        <v>8.9032258064537473</v>
      </c>
      <c r="AW127" s="131">
        <f ca="1">IF(AW$9="",AV127,SUMIFS(daily!$196:$196,daily!$9:$9,AW$9))</f>
        <v>71.225806451615654</v>
      </c>
      <c r="AX127" s="131">
        <f ca="1">IF(AX$9="",AW127,SUMIFS(daily!$196:$196,daily!$9:$9,AX$9))</f>
        <v>0</v>
      </c>
      <c r="AY127" s="131">
        <f ca="1">IF(AY$9="",AX127,SUMIFS(daily!$196:$196,daily!$9:$9,AY$9))</f>
        <v>0</v>
      </c>
      <c r="AZ127" s="131">
        <f ca="1">IF(AZ$9="",AY127,SUMIFS(daily!$196:$196,daily!$9:$9,AZ$9))</f>
        <v>0</v>
      </c>
      <c r="BA127" s="131">
        <f ca="1">IF(BA$9="",AZ127,SUMIFS(daily!$196:$196,daily!$9:$9,BA$9))</f>
        <v>41.903225806456931</v>
      </c>
      <c r="BB127" s="131">
        <f ca="1">IF(BB$9="",BA127,SUMIFS(daily!$196:$196,daily!$9:$9,BB$9))</f>
        <v>100.56774193548995</v>
      </c>
      <c r="BC127" s="131">
        <f ca="1">IF(BC$9="",BB127,SUMIFS(daily!$196:$196,daily!$9:$9,BC$9))</f>
        <v>0</v>
      </c>
      <c r="BD127" s="131">
        <f ca="1">IF(BD$9="",BC127,SUMIFS(daily!$196:$196,daily!$9:$9,BD$9))</f>
        <v>0</v>
      </c>
      <c r="BE127" s="131">
        <f ca="1">IF(BE$9="",BD127,SUMIFS(daily!$196:$196,daily!$9:$9,BE$9))</f>
        <v>17.917241379318511</v>
      </c>
      <c r="BF127" s="131">
        <f ca="1">IF(BF$9="",BE127,SUMIFS(daily!$196:$196,daily!$9:$9,BF$9))</f>
        <v>80.627586206904652</v>
      </c>
      <c r="BG127" s="131">
        <f ca="1">IF(BG$9="",BF127,SUMIFS(daily!$196:$196,daily!$9:$9,BG$9))</f>
        <v>0</v>
      </c>
      <c r="BH127" s="131">
        <f ca="1">IF(BH$9="",BG127,SUMIFS(daily!$196:$196,daily!$9:$9,BH$9))</f>
        <v>0</v>
      </c>
      <c r="BI127" s="131">
        <f ca="1">IF(BI$9="",BH127,SUMIFS(daily!$196:$196,daily!$9:$9,BI$9))</f>
        <v>8.3806451612986166</v>
      </c>
      <c r="BJ127" s="131">
        <f ca="1">IF(BJ$9="",BI127,SUMIFS(daily!$196:$196,daily!$9:$9,BJ$9))</f>
        <v>67.045161290331635</v>
      </c>
      <c r="BK127" s="131">
        <f ca="1">IF(BK$9="",BJ127,SUMIFS(daily!$196:$196,daily!$9:$9,BK$9))</f>
        <v>0</v>
      </c>
      <c r="BL127" s="131">
        <f ca="1">IF(BL$9="",BK127,SUMIFS(daily!$196:$196,daily!$9:$9,BL$9))</f>
        <v>0</v>
      </c>
      <c r="BM127" s="131">
        <f ca="1">IF(BM$9="",BL127,SUMIFS(daily!$196:$196,daily!$9:$9,BM$9))</f>
        <v>0</v>
      </c>
      <c r="BN127" s="131">
        <f ca="1">IF(BN$9="",BM127,SUMIFS(daily!$196:$196,daily!$9:$9,BN$9))</f>
        <v>38.550000000011551</v>
      </c>
      <c r="BO127" s="131">
        <f ca="1">IF(BO$9="",BN127,SUMIFS(daily!$196:$196,daily!$9:$9,BO$9))</f>
        <v>92.520000000011805</v>
      </c>
      <c r="BP127" s="131">
        <f ca="1">IF(BP$9="",BO127,SUMIFS(daily!$196:$196,daily!$9:$9,BP$9))</f>
        <v>0</v>
      </c>
      <c r="BQ127" s="131">
        <f ca="1">IF(BQ$9="",BP127,SUMIFS(daily!$196:$196,daily!$9:$9,BQ$9))</f>
        <v>0</v>
      </c>
      <c r="BR127" s="131">
        <f ca="1">IF(BR$9="",BQ127,SUMIFS(daily!$196:$196,daily!$9:$9,BR$9))</f>
        <v>22.383870967754319</v>
      </c>
      <c r="BS127" s="131">
        <f ca="1">IF(BS$9="",BR127,SUMIFS(daily!$196:$196,daily!$9:$9,BS$9))</f>
        <v>74.612903225819082</v>
      </c>
      <c r="BT127" s="131">
        <f ca="1">IF(BT$9="",BS127,SUMIFS(daily!$196:$196,daily!$9:$9,BT$9))</f>
        <v>0</v>
      </c>
      <c r="BU127" s="131">
        <f ca="1">IF(BU$9="",BT127,SUMIFS(daily!$196:$196,daily!$9:$9,BU$9))</f>
        <v>0</v>
      </c>
      <c r="BV127" s="131">
        <f ca="1">IF(BV$9="",BU127,SUMIFS(daily!$196:$196,daily!$9:$9,BV$9))</f>
        <v>1.3187673175707459E-11</v>
      </c>
      <c r="BW127" s="131">
        <f ca="1">IF(BW$9="",BV127,SUMIFS(daily!$196:$196,daily!$9:$9,BW$9))</f>
        <v>53.970000000013442</v>
      </c>
      <c r="BX127" s="131">
        <f ca="1">IF(BX$9="",BW127,SUMIFS(daily!$196:$196,daily!$9:$9,BX$9))</f>
        <v>107.9400000000137</v>
      </c>
      <c r="BY127" s="131">
        <f ca="1">IF(BY$9="",BX127,SUMIFS(daily!$196:$196,daily!$9:$9,BY$9))</f>
        <v>0</v>
      </c>
      <c r="BZ127" s="131">
        <f ca="1">IF(BZ$9="",BY127,SUMIFS(daily!$196:$196,daily!$9:$9,BZ$9))</f>
        <v>0</v>
      </c>
      <c r="CA127" s="131">
        <f ca="1">IF(CA$9="",BZ127,SUMIFS(daily!$196:$196,daily!$9:$9,CA$9))</f>
        <v>1.4097167877480388E-11</v>
      </c>
      <c r="CB127" s="128"/>
      <c r="CC127" s="128"/>
    </row>
    <row r="128" spans="1:81" s="38" customFormat="1" ht="10.199999999999999" x14ac:dyDescent="0.2">
      <c r="A128" s="128"/>
      <c r="B128" s="128"/>
      <c r="C128" s="128"/>
      <c r="D128" s="128"/>
      <c r="E128" s="128"/>
      <c r="F128" s="129">
        <v>2</v>
      </c>
      <c r="G128" s="130" t="str">
        <f>KPI!$L$45</f>
        <v>КЗ по аренде помещений</v>
      </c>
      <c r="H128" s="116"/>
      <c r="I128" s="116"/>
      <c r="J128" s="116" t="str">
        <f>IF($G128="","",INDEX(KPI!$N$11:$N$121,SUMIFS(KPI!$K$11:$K$121,KPI!$L$11:$L$121,$G128)))</f>
        <v>тыс.руб.</v>
      </c>
      <c r="K128" s="128"/>
      <c r="L128" s="128"/>
      <c r="M128" s="128"/>
      <c r="N128" s="128"/>
      <c r="O128" s="128"/>
      <c r="P128" s="128"/>
      <c r="Q128" s="128"/>
      <c r="R128" s="131">
        <f>Budget!R128</f>
        <v>2.0463630789890885E-12</v>
      </c>
      <c r="S128" s="128"/>
      <c r="T128" s="128"/>
      <c r="U128" s="131">
        <f ca="1">IF(U$9="",T128,SUMIFS(daily!$204:$204,daily!$9:$9,U$9))</f>
        <v>0</v>
      </c>
      <c r="V128" s="131">
        <f ca="1">IF(V$9="",U128,SUMIFS(daily!$204:$204,daily!$9:$9,V$9))</f>
        <v>0</v>
      </c>
      <c r="W128" s="131">
        <f ca="1">IF(W$9="",V128,SUMIFS(daily!$204:$204,daily!$9:$9,W$9))</f>
        <v>0</v>
      </c>
      <c r="X128" s="131">
        <f ca="1">IF(X$9="",W128,SUMIFS(daily!$204:$204,daily!$9:$9,X$9))</f>
        <v>0</v>
      </c>
      <c r="Y128" s="131">
        <f ca="1">IF(Y$9="",X128,SUMIFS(daily!$204:$204,daily!$9:$9,Y$9))</f>
        <v>0</v>
      </c>
      <c r="Z128" s="131">
        <f ca="1">IF(Z$9="",Y128,SUMIFS(daily!$204:$204,daily!$9:$9,Z$9))</f>
        <v>0</v>
      </c>
      <c r="AA128" s="131">
        <f ca="1">IF(AA$9="",Z128,SUMIFS(daily!$204:$204,daily!$9:$9,AA$9))</f>
        <v>0</v>
      </c>
      <c r="AB128" s="131">
        <f ca="1">IF(AB$9="",AA128,SUMIFS(daily!$204:$204,daily!$9:$9,AB$9))</f>
        <v>0</v>
      </c>
      <c r="AC128" s="131">
        <f ca="1">IF(AC$9="",AB128,SUMIFS(daily!$204:$204,daily!$9:$9,AC$9))</f>
        <v>0</v>
      </c>
      <c r="AD128" s="131">
        <f ca="1">IF(AD$9="",AC128,SUMIFS(daily!$204:$204,daily!$9:$9,AD$9))</f>
        <v>0</v>
      </c>
      <c r="AE128" s="131">
        <f ca="1">IF(AE$9="",AD128,SUMIFS(daily!$204:$204,daily!$9:$9,AE$9))</f>
        <v>17.032258064515986</v>
      </c>
      <c r="AF128" s="131">
        <f ca="1">IF(AF$9="",AE128,SUMIFS(daily!$204:$204,daily!$9:$9,AF$9))</f>
        <v>0</v>
      </c>
      <c r="AG128" s="131">
        <f ca="1">IF(AG$9="",AF128,SUMIFS(daily!$204:$204,daily!$9:$9,AG$9))</f>
        <v>0</v>
      </c>
      <c r="AH128" s="131">
        <f ca="1">IF(AH$9="",AG128,SUMIFS(daily!$204:$204,daily!$9:$9,AH$9))</f>
        <v>0</v>
      </c>
      <c r="AI128" s="131">
        <f ca="1">IF(AI$9="",AH128,SUMIFS(daily!$204:$204,daily!$9:$9,AI$9))</f>
        <v>4.3999999999996362</v>
      </c>
      <c r="AJ128" s="131">
        <f ca="1">IF(AJ$9="",AI128,SUMIFS(daily!$204:$204,daily!$9:$9,AJ$9))</f>
        <v>0</v>
      </c>
      <c r="AK128" s="131">
        <f ca="1">IF(AK$9="",AJ128,SUMIFS(daily!$204:$204,daily!$9:$9,AK$9))</f>
        <v>0</v>
      </c>
      <c r="AL128" s="131">
        <f ca="1">IF(AL$9="",AK128,SUMIFS(daily!$204:$204,daily!$9:$9,AL$9))</f>
        <v>0</v>
      </c>
      <c r="AM128" s="131">
        <f ca="1">IF(AM$9="",AL128,SUMIFS(daily!$204:$204,daily!$9:$9,AM$9))</f>
        <v>0</v>
      </c>
      <c r="AN128" s="131">
        <f ca="1">IF(AN$9="",AM128,SUMIFS(daily!$204:$204,daily!$9:$9,AN$9))</f>
        <v>0</v>
      </c>
      <c r="AO128" s="131">
        <f ca="1">IF(AO$9="",AN128,SUMIFS(daily!$204:$204,daily!$9:$9,AO$9))</f>
        <v>0</v>
      </c>
      <c r="AP128" s="131">
        <f ca="1">IF(AP$9="",AO128,SUMIFS(daily!$204:$204,daily!$9:$9,AP$9))</f>
        <v>0</v>
      </c>
      <c r="AQ128" s="131">
        <f ca="1">IF(AQ$9="",AP128,SUMIFS(daily!$204:$204,daily!$9:$9,AQ$9))</f>
        <v>0</v>
      </c>
      <c r="AR128" s="131">
        <f ca="1">IF(AR$9="",AQ128,SUMIFS(daily!$204:$204,daily!$9:$9,AR$9))</f>
        <v>13.199999999998681</v>
      </c>
      <c r="AS128" s="131">
        <f ca="1">IF(AS$9="",AR128,SUMIFS(daily!$204:$204,daily!$9:$9,AS$9))</f>
        <v>0</v>
      </c>
      <c r="AT128" s="131">
        <f ca="1">IF(AT$9="",AS128,SUMIFS(daily!$204:$204,daily!$9:$9,AT$9))</f>
        <v>0</v>
      </c>
      <c r="AU128" s="131">
        <f ca="1">IF(AU$9="",AT128,SUMIFS(daily!$204:$204,daily!$9:$9,AU$9))</f>
        <v>0</v>
      </c>
      <c r="AV128" s="131">
        <f ca="1">IF(AV$9="",AU128,SUMIFS(daily!$204:$204,daily!$9:$9,AV$9))</f>
        <v>4.2580645161270922</v>
      </c>
      <c r="AW128" s="131">
        <f ca="1">IF(AW$9="",AV128,SUMIFS(daily!$204:$204,daily!$9:$9,AW$9))</f>
        <v>0</v>
      </c>
      <c r="AX128" s="131">
        <f ca="1">IF(AX$9="",AW128,SUMIFS(daily!$204:$204,daily!$9:$9,AX$9))</f>
        <v>0</v>
      </c>
      <c r="AY128" s="131">
        <f ca="1">IF(AY$9="",AX128,SUMIFS(daily!$204:$204,daily!$9:$9,AY$9))</f>
        <v>0</v>
      </c>
      <c r="AZ128" s="131">
        <f ca="1">IF(AZ$9="",AY128,SUMIFS(daily!$204:$204,daily!$9:$9,AZ$9))</f>
        <v>0</v>
      </c>
      <c r="BA128" s="131">
        <f ca="1">IF(BA$9="",AZ128,SUMIFS(daily!$204:$204,daily!$9:$9,BA$9))</f>
        <v>0</v>
      </c>
      <c r="BB128" s="131">
        <f ca="1">IF(BB$9="",BA128,SUMIFS(daily!$204:$204,daily!$9:$9,BB$9))</f>
        <v>0</v>
      </c>
      <c r="BC128" s="131">
        <f ca="1">IF(BC$9="",BB128,SUMIFS(daily!$204:$204,daily!$9:$9,BC$9))</f>
        <v>0</v>
      </c>
      <c r="BD128" s="131">
        <f ca="1">IF(BD$9="",BC128,SUMIFS(daily!$204:$204,daily!$9:$9,BD$9))</f>
        <v>0</v>
      </c>
      <c r="BE128" s="131">
        <f ca="1">IF(BE$9="",BD128,SUMIFS(daily!$204:$204,daily!$9:$9,BE$9))</f>
        <v>9.1034482758597051</v>
      </c>
      <c r="BF128" s="131">
        <f ca="1">IF(BF$9="",BE128,SUMIFS(daily!$204:$204,daily!$9:$9,BF$9))</f>
        <v>0</v>
      </c>
      <c r="BG128" s="131">
        <f ca="1">IF(BG$9="",BF128,SUMIFS(daily!$204:$204,daily!$9:$9,BG$9))</f>
        <v>0</v>
      </c>
      <c r="BH128" s="131">
        <f ca="1">IF(BH$9="",BG128,SUMIFS(daily!$204:$204,daily!$9:$9,BH$9))</f>
        <v>0</v>
      </c>
      <c r="BI128" s="131">
        <f ca="1">IF(BI$9="",BH128,SUMIFS(daily!$204:$204,daily!$9:$9,BI$9))</f>
        <v>4.2580645161260691</v>
      </c>
      <c r="BJ128" s="131">
        <f ca="1">IF(BJ$9="",BI128,SUMIFS(daily!$204:$204,daily!$9:$9,BJ$9))</f>
        <v>0</v>
      </c>
      <c r="BK128" s="131">
        <f ca="1">IF(BK$9="",BJ128,SUMIFS(daily!$204:$204,daily!$9:$9,BK$9))</f>
        <v>0</v>
      </c>
      <c r="BL128" s="131">
        <f ca="1">IF(BL$9="",BK128,SUMIFS(daily!$204:$204,daily!$9:$9,BL$9))</f>
        <v>0</v>
      </c>
      <c r="BM128" s="131">
        <f ca="1">IF(BM$9="",BL128,SUMIFS(daily!$204:$204,daily!$9:$9,BM$9))</f>
        <v>0</v>
      </c>
      <c r="BN128" s="131">
        <f ca="1">IF(BN$9="",BM128,SUMIFS(daily!$204:$204,daily!$9:$9,BN$9))</f>
        <v>0</v>
      </c>
      <c r="BO128" s="131">
        <f ca="1">IF(BO$9="",BN128,SUMIFS(daily!$204:$204,daily!$9:$9,BO$9))</f>
        <v>0</v>
      </c>
      <c r="BP128" s="131">
        <f ca="1">IF(BP$9="",BO128,SUMIFS(daily!$204:$204,daily!$9:$9,BP$9))</f>
        <v>0</v>
      </c>
      <c r="BQ128" s="131">
        <f ca="1">IF(BQ$9="",BP128,SUMIFS(daily!$204:$204,daily!$9:$9,BQ$9))</f>
        <v>0</v>
      </c>
      <c r="BR128" s="131">
        <f ca="1">IF(BR$9="",BQ128,SUMIFS(daily!$204:$204,daily!$9:$9,BR$9))</f>
        <v>12.77419354838662</v>
      </c>
      <c r="BS128" s="131">
        <f ca="1">IF(BS$9="",BR128,SUMIFS(daily!$204:$204,daily!$9:$9,BS$9))</f>
        <v>0</v>
      </c>
      <c r="BT128" s="131">
        <f ca="1">IF(BT$9="",BS128,SUMIFS(daily!$204:$204,daily!$9:$9,BT$9))</f>
        <v>0</v>
      </c>
      <c r="BU128" s="131">
        <f ca="1">IF(BU$9="",BT128,SUMIFS(daily!$204:$204,daily!$9:$9,BU$9))</f>
        <v>0</v>
      </c>
      <c r="BV128" s="131">
        <f ca="1">IF(BV$9="",BU128,SUMIFS(daily!$204:$204,daily!$9:$9,BV$9))</f>
        <v>-6.8212102632969618E-13</v>
      </c>
      <c r="BW128" s="131">
        <f ca="1">IF(BW$9="",BV128,SUMIFS(daily!$204:$204,daily!$9:$9,BW$9))</f>
        <v>0</v>
      </c>
      <c r="BX128" s="131">
        <f ca="1">IF(BX$9="",BW128,SUMIFS(daily!$204:$204,daily!$9:$9,BX$9))</f>
        <v>0</v>
      </c>
      <c r="BY128" s="131">
        <f ca="1">IF(BY$9="",BX128,SUMIFS(daily!$204:$204,daily!$9:$9,BY$9))</f>
        <v>0</v>
      </c>
      <c r="BZ128" s="131">
        <f ca="1">IF(BZ$9="",BY128,SUMIFS(daily!$204:$204,daily!$9:$9,BZ$9))</f>
        <v>0</v>
      </c>
      <c r="CA128" s="131">
        <f ca="1">IF(CA$9="",BZ128,SUMIFS(daily!$204:$204,daily!$9:$9,CA$9))</f>
        <v>2.0463630789890885E-12</v>
      </c>
      <c r="CB128" s="128"/>
      <c r="CC128" s="128"/>
    </row>
    <row r="129" spans="1:81" s="38" customFormat="1" ht="10.199999999999999" x14ac:dyDescent="0.2">
      <c r="A129" s="128"/>
      <c r="B129" s="128"/>
      <c r="C129" s="128"/>
      <c r="D129" s="128"/>
      <c r="E129" s="128"/>
      <c r="F129" s="129">
        <v>2</v>
      </c>
      <c r="G129" s="130" t="str">
        <f>KPI!$L$55</f>
        <v>КЗ по расходам на персонал</v>
      </c>
      <c r="H129" s="116"/>
      <c r="I129" s="116"/>
      <c r="J129" s="116" t="str">
        <f>IF($G129="","",INDEX(KPI!$N$11:$N$121,SUMIFS(KPI!$K$11:$K$121,KPI!$L$11:$L$121,$G129)))</f>
        <v>тыс.руб.</v>
      </c>
      <c r="K129" s="128"/>
      <c r="L129" s="128"/>
      <c r="M129" s="128"/>
      <c r="N129" s="128"/>
      <c r="O129" s="128"/>
      <c r="P129" s="128"/>
      <c r="Q129" s="128"/>
      <c r="R129" s="131">
        <f>Budget!R129</f>
        <v>0</v>
      </c>
      <c r="S129" s="128"/>
      <c r="T129" s="128"/>
      <c r="U129" s="131">
        <f ca="1">IF(U$9="",T129,SUMIFS(daily!$212:$212,daily!$9:$9,U$9))</f>
        <v>0</v>
      </c>
      <c r="V129" s="131">
        <f ca="1">IF(V$9="",U129,SUMIFS(daily!$212:$212,daily!$9:$9,V$9))</f>
        <v>0</v>
      </c>
      <c r="W129" s="131">
        <f ca="1">IF(W$9="",V129,SUMIFS(daily!$212:$212,daily!$9:$9,W$9))</f>
        <v>0</v>
      </c>
      <c r="X129" s="131">
        <f ca="1">IF(X$9="",W129,SUMIFS(daily!$212:$212,daily!$9:$9,X$9))</f>
        <v>0</v>
      </c>
      <c r="Y129" s="131">
        <f ca="1">IF(Y$9="",X129,SUMIFS(daily!$212:$212,daily!$9:$9,Y$9))</f>
        <v>0</v>
      </c>
      <c r="Z129" s="131">
        <f ca="1">IF(Z$9="",Y129,SUMIFS(daily!$212:$212,daily!$9:$9,Z$9))</f>
        <v>0</v>
      </c>
      <c r="AA129" s="131">
        <f ca="1">IF(AA$9="",Z129,SUMIFS(daily!$212:$212,daily!$9:$9,AA$9))</f>
        <v>0</v>
      </c>
      <c r="AB129" s="131">
        <f ca="1">IF(AB$9="",AA129,SUMIFS(daily!$212:$212,daily!$9:$9,AB$9))</f>
        <v>0</v>
      </c>
      <c r="AC129" s="131">
        <f ca="1">IF(AC$9="",AB129,SUMIFS(daily!$212:$212,daily!$9:$9,AC$9))</f>
        <v>0</v>
      </c>
      <c r="AD129" s="131">
        <f ca="1">IF(AD$9="",AC129,SUMIFS(daily!$212:$212,daily!$9:$9,AD$9))</f>
        <v>0</v>
      </c>
      <c r="AE129" s="131">
        <f ca="1">IF(AE$9="",AD129,SUMIFS(daily!$212:$212,daily!$9:$9,AE$9))</f>
        <v>0</v>
      </c>
      <c r="AF129" s="131">
        <f ca="1">IF(AF$9="",AE129,SUMIFS(daily!$212:$212,daily!$9:$9,AF$9))</f>
        <v>0</v>
      </c>
      <c r="AG129" s="131">
        <f ca="1">IF(AG$9="",AF129,SUMIFS(daily!$212:$212,daily!$9:$9,AG$9))</f>
        <v>0</v>
      </c>
      <c r="AH129" s="131">
        <f ca="1">IF(AH$9="",AG129,SUMIFS(daily!$212:$212,daily!$9:$9,AH$9))</f>
        <v>0</v>
      </c>
      <c r="AI129" s="131">
        <f ca="1">IF(AI$9="",AH129,SUMIFS(daily!$212:$212,daily!$9:$9,AI$9))</f>
        <v>0</v>
      </c>
      <c r="AJ129" s="131">
        <f ca="1">IF(AJ$9="",AI129,SUMIFS(daily!$212:$212,daily!$9:$9,AJ$9))</f>
        <v>0</v>
      </c>
      <c r="AK129" s="131">
        <f ca="1">IF(AK$9="",AJ129,SUMIFS(daily!$212:$212,daily!$9:$9,AK$9))</f>
        <v>0</v>
      </c>
      <c r="AL129" s="131">
        <f ca="1">IF(AL$9="",AK129,SUMIFS(daily!$212:$212,daily!$9:$9,AL$9))</f>
        <v>0</v>
      </c>
      <c r="AM129" s="131">
        <f ca="1">IF(AM$9="",AL129,SUMIFS(daily!$212:$212,daily!$9:$9,AM$9))</f>
        <v>0</v>
      </c>
      <c r="AN129" s="131">
        <f ca="1">IF(AN$9="",AM129,SUMIFS(daily!$212:$212,daily!$9:$9,AN$9))</f>
        <v>0</v>
      </c>
      <c r="AO129" s="131">
        <f ca="1">IF(AO$9="",AN129,SUMIFS(daily!$212:$212,daily!$9:$9,AO$9))</f>
        <v>0</v>
      </c>
      <c r="AP129" s="131">
        <f ca="1">IF(AP$9="",AO129,SUMIFS(daily!$212:$212,daily!$9:$9,AP$9))</f>
        <v>0</v>
      </c>
      <c r="AQ129" s="131">
        <f ca="1">IF(AQ$9="",AP129,SUMIFS(daily!$212:$212,daily!$9:$9,AQ$9))</f>
        <v>0</v>
      </c>
      <c r="AR129" s="131">
        <f ca="1">IF(AR$9="",AQ129,SUMIFS(daily!$212:$212,daily!$9:$9,AR$9))</f>
        <v>0</v>
      </c>
      <c r="AS129" s="131">
        <f ca="1">IF(AS$9="",AR129,SUMIFS(daily!$212:$212,daily!$9:$9,AS$9))</f>
        <v>0</v>
      </c>
      <c r="AT129" s="131">
        <f ca="1">IF(AT$9="",AS129,SUMIFS(daily!$212:$212,daily!$9:$9,AT$9))</f>
        <v>0</v>
      </c>
      <c r="AU129" s="131">
        <f ca="1">IF(AU$9="",AT129,SUMIFS(daily!$212:$212,daily!$9:$9,AU$9))</f>
        <v>0</v>
      </c>
      <c r="AV129" s="131">
        <f ca="1">IF(AV$9="",AU129,SUMIFS(daily!$212:$212,daily!$9:$9,AV$9))</f>
        <v>0</v>
      </c>
      <c r="AW129" s="131">
        <f ca="1">IF(AW$9="",AV129,SUMIFS(daily!$212:$212,daily!$9:$9,AW$9))</f>
        <v>0</v>
      </c>
      <c r="AX129" s="131">
        <f ca="1">IF(AX$9="",AW129,SUMIFS(daily!$212:$212,daily!$9:$9,AX$9))</f>
        <v>0</v>
      </c>
      <c r="AY129" s="131">
        <f ca="1">IF(AY$9="",AX129,SUMIFS(daily!$212:$212,daily!$9:$9,AY$9))</f>
        <v>0</v>
      </c>
      <c r="AZ129" s="131">
        <f ca="1">IF(AZ$9="",AY129,SUMIFS(daily!$212:$212,daily!$9:$9,AZ$9))</f>
        <v>0</v>
      </c>
      <c r="BA129" s="131">
        <f ca="1">IF(BA$9="",AZ129,SUMIFS(daily!$212:$212,daily!$9:$9,BA$9))</f>
        <v>0</v>
      </c>
      <c r="BB129" s="131">
        <f ca="1">IF(BB$9="",BA129,SUMIFS(daily!$212:$212,daily!$9:$9,BB$9))</f>
        <v>0</v>
      </c>
      <c r="BC129" s="131">
        <f ca="1">IF(BC$9="",BB129,SUMIFS(daily!$212:$212,daily!$9:$9,BC$9))</f>
        <v>0</v>
      </c>
      <c r="BD129" s="131">
        <f ca="1">IF(BD$9="",BC129,SUMIFS(daily!$212:$212,daily!$9:$9,BD$9))</f>
        <v>0</v>
      </c>
      <c r="BE129" s="131">
        <f ca="1">IF(BE$9="",BD129,SUMIFS(daily!$212:$212,daily!$9:$9,BE$9))</f>
        <v>0</v>
      </c>
      <c r="BF129" s="131">
        <f ca="1">IF(BF$9="",BE129,SUMIFS(daily!$212:$212,daily!$9:$9,BF$9))</f>
        <v>0</v>
      </c>
      <c r="BG129" s="131">
        <f ca="1">IF(BG$9="",BF129,SUMIFS(daily!$212:$212,daily!$9:$9,BG$9))</f>
        <v>0</v>
      </c>
      <c r="BH129" s="131">
        <f ca="1">IF(BH$9="",BG129,SUMIFS(daily!$212:$212,daily!$9:$9,BH$9))</f>
        <v>0</v>
      </c>
      <c r="BI129" s="131">
        <f ca="1">IF(BI$9="",BH129,SUMIFS(daily!$212:$212,daily!$9:$9,BI$9))</f>
        <v>0</v>
      </c>
      <c r="BJ129" s="131">
        <f ca="1">IF(BJ$9="",BI129,SUMIFS(daily!$212:$212,daily!$9:$9,BJ$9))</f>
        <v>0</v>
      </c>
      <c r="BK129" s="131">
        <f ca="1">IF(BK$9="",BJ129,SUMIFS(daily!$212:$212,daily!$9:$9,BK$9))</f>
        <v>0</v>
      </c>
      <c r="BL129" s="131">
        <f ca="1">IF(BL$9="",BK129,SUMIFS(daily!$212:$212,daily!$9:$9,BL$9))</f>
        <v>0</v>
      </c>
      <c r="BM129" s="131">
        <f ca="1">IF(BM$9="",BL129,SUMIFS(daily!$212:$212,daily!$9:$9,BM$9))</f>
        <v>0</v>
      </c>
      <c r="BN129" s="131">
        <f ca="1">IF(BN$9="",BM129,SUMIFS(daily!$212:$212,daily!$9:$9,BN$9))</f>
        <v>0</v>
      </c>
      <c r="BO129" s="131">
        <f ca="1">IF(BO$9="",BN129,SUMIFS(daily!$212:$212,daily!$9:$9,BO$9))</f>
        <v>0</v>
      </c>
      <c r="BP129" s="131">
        <f ca="1">IF(BP$9="",BO129,SUMIFS(daily!$212:$212,daily!$9:$9,BP$9))</f>
        <v>0</v>
      </c>
      <c r="BQ129" s="131">
        <f ca="1">IF(BQ$9="",BP129,SUMIFS(daily!$212:$212,daily!$9:$9,BQ$9))</f>
        <v>0</v>
      </c>
      <c r="BR129" s="131">
        <f ca="1">IF(BR$9="",BQ129,SUMIFS(daily!$212:$212,daily!$9:$9,BR$9))</f>
        <v>0</v>
      </c>
      <c r="BS129" s="131">
        <f ca="1">IF(BS$9="",BR129,SUMIFS(daily!$212:$212,daily!$9:$9,BS$9))</f>
        <v>0</v>
      </c>
      <c r="BT129" s="131">
        <f ca="1">IF(BT$9="",BS129,SUMIFS(daily!$212:$212,daily!$9:$9,BT$9))</f>
        <v>0</v>
      </c>
      <c r="BU129" s="131">
        <f ca="1">IF(BU$9="",BT129,SUMIFS(daily!$212:$212,daily!$9:$9,BU$9))</f>
        <v>0</v>
      </c>
      <c r="BV129" s="131">
        <f ca="1">IF(BV$9="",BU129,SUMIFS(daily!$212:$212,daily!$9:$9,BV$9))</f>
        <v>0</v>
      </c>
      <c r="BW129" s="131">
        <f ca="1">IF(BW$9="",BV129,SUMIFS(daily!$212:$212,daily!$9:$9,BW$9))</f>
        <v>0</v>
      </c>
      <c r="BX129" s="131">
        <f ca="1">IF(BX$9="",BW129,SUMIFS(daily!$212:$212,daily!$9:$9,BX$9))</f>
        <v>0</v>
      </c>
      <c r="BY129" s="131">
        <f ca="1">IF(BY$9="",BX129,SUMIFS(daily!$212:$212,daily!$9:$9,BY$9))</f>
        <v>0</v>
      </c>
      <c r="BZ129" s="131">
        <f ca="1">IF(BZ$9="",BY129,SUMIFS(daily!$212:$212,daily!$9:$9,BZ$9))</f>
        <v>0</v>
      </c>
      <c r="CA129" s="131">
        <f ca="1">IF(CA$9="",BZ129,SUMIFS(daily!$212:$212,daily!$9:$9,CA$9))</f>
        <v>0</v>
      </c>
      <c r="CB129" s="128"/>
      <c r="CC129" s="128"/>
    </row>
    <row r="130" spans="1:81" s="38" customFormat="1" ht="10.199999999999999" x14ac:dyDescent="0.2">
      <c r="A130" s="128"/>
      <c r="B130" s="128"/>
      <c r="C130" s="128"/>
      <c r="D130" s="128"/>
      <c r="E130" s="128"/>
      <c r="F130" s="129">
        <v>2</v>
      </c>
      <c r="G130" s="130" t="str">
        <f>KPI!$L$57</f>
        <v>КЗ по прочим постоянным расходам</v>
      </c>
      <c r="H130" s="116"/>
      <c r="I130" s="116"/>
      <c r="J130" s="116" t="str">
        <f>IF($G130="","",INDEX(KPI!$N$11:$N$121,SUMIFS(KPI!$K$11:$K$121,KPI!$L$11:$L$121,$G130)))</f>
        <v>тыс.руб.</v>
      </c>
      <c r="K130" s="128"/>
      <c r="L130" s="128"/>
      <c r="M130" s="128"/>
      <c r="N130" s="128"/>
      <c r="O130" s="128"/>
      <c r="P130" s="128"/>
      <c r="Q130" s="128"/>
      <c r="R130" s="131">
        <f>Budget!R130</f>
        <v>0</v>
      </c>
      <c r="S130" s="128"/>
      <c r="T130" s="128"/>
      <c r="U130" s="131">
        <f ca="1">IF(U$9="",T130,SUMIFS(daily!$220:$220,daily!$9:$9,U$9))</f>
        <v>0</v>
      </c>
      <c r="V130" s="131">
        <f ca="1">IF(V$9="",U130,SUMIFS(daily!$220:$220,daily!$9:$9,V$9))</f>
        <v>0</v>
      </c>
      <c r="W130" s="131">
        <f ca="1">IF(W$9="",V130,SUMIFS(daily!$220:$220,daily!$9:$9,W$9))</f>
        <v>0</v>
      </c>
      <c r="X130" s="131">
        <f ca="1">IF(X$9="",W130,SUMIFS(daily!$220:$220,daily!$9:$9,X$9))</f>
        <v>0</v>
      </c>
      <c r="Y130" s="131">
        <f ca="1">IF(Y$9="",X130,SUMIFS(daily!$220:$220,daily!$9:$9,Y$9))</f>
        <v>0</v>
      </c>
      <c r="Z130" s="131">
        <f ca="1">IF(Z$9="",Y130,SUMIFS(daily!$220:$220,daily!$9:$9,Z$9))</f>
        <v>0</v>
      </c>
      <c r="AA130" s="131">
        <f ca="1">IF(AA$9="",Z130,SUMIFS(daily!$220:$220,daily!$9:$9,AA$9))</f>
        <v>0</v>
      </c>
      <c r="AB130" s="131">
        <f ca="1">IF(AB$9="",AA130,SUMIFS(daily!$220:$220,daily!$9:$9,AB$9))</f>
        <v>0</v>
      </c>
      <c r="AC130" s="131">
        <f ca="1">IF(AC$9="",AB130,SUMIFS(daily!$220:$220,daily!$9:$9,AC$9))</f>
        <v>0</v>
      </c>
      <c r="AD130" s="131">
        <f ca="1">IF(AD$9="",AC130,SUMIFS(daily!$220:$220,daily!$9:$9,AD$9))</f>
        <v>0</v>
      </c>
      <c r="AE130" s="131">
        <f ca="1">IF(AE$9="",AD130,SUMIFS(daily!$220:$220,daily!$9:$9,AE$9))</f>
        <v>0</v>
      </c>
      <c r="AF130" s="131">
        <f ca="1">IF(AF$9="",AE130,SUMIFS(daily!$220:$220,daily!$9:$9,AF$9))</f>
        <v>0</v>
      </c>
      <c r="AG130" s="131">
        <f ca="1">IF(AG$9="",AF130,SUMIFS(daily!$220:$220,daily!$9:$9,AG$9))</f>
        <v>0</v>
      </c>
      <c r="AH130" s="131">
        <f ca="1">IF(AH$9="",AG130,SUMIFS(daily!$220:$220,daily!$9:$9,AH$9))</f>
        <v>0</v>
      </c>
      <c r="AI130" s="131">
        <f ca="1">IF(AI$9="",AH130,SUMIFS(daily!$220:$220,daily!$9:$9,AI$9))</f>
        <v>0</v>
      </c>
      <c r="AJ130" s="131">
        <f ca="1">IF(AJ$9="",AI130,SUMIFS(daily!$220:$220,daily!$9:$9,AJ$9))</f>
        <v>0</v>
      </c>
      <c r="AK130" s="131">
        <f ca="1">IF(AK$9="",AJ130,SUMIFS(daily!$220:$220,daily!$9:$9,AK$9))</f>
        <v>0</v>
      </c>
      <c r="AL130" s="131">
        <f ca="1">IF(AL$9="",AK130,SUMIFS(daily!$220:$220,daily!$9:$9,AL$9))</f>
        <v>0</v>
      </c>
      <c r="AM130" s="131">
        <f ca="1">IF(AM$9="",AL130,SUMIFS(daily!$220:$220,daily!$9:$9,AM$9))</f>
        <v>0</v>
      </c>
      <c r="AN130" s="131">
        <f ca="1">IF(AN$9="",AM130,SUMIFS(daily!$220:$220,daily!$9:$9,AN$9))</f>
        <v>0</v>
      </c>
      <c r="AO130" s="131">
        <f ca="1">IF(AO$9="",AN130,SUMIFS(daily!$220:$220,daily!$9:$9,AO$9))</f>
        <v>0</v>
      </c>
      <c r="AP130" s="131">
        <f ca="1">IF(AP$9="",AO130,SUMIFS(daily!$220:$220,daily!$9:$9,AP$9))</f>
        <v>0</v>
      </c>
      <c r="AQ130" s="131">
        <f ca="1">IF(AQ$9="",AP130,SUMIFS(daily!$220:$220,daily!$9:$9,AQ$9))</f>
        <v>0</v>
      </c>
      <c r="AR130" s="131">
        <f ca="1">IF(AR$9="",AQ130,SUMIFS(daily!$220:$220,daily!$9:$9,AR$9))</f>
        <v>0</v>
      </c>
      <c r="AS130" s="131">
        <f ca="1">IF(AS$9="",AR130,SUMIFS(daily!$220:$220,daily!$9:$9,AS$9))</f>
        <v>0</v>
      </c>
      <c r="AT130" s="131">
        <f ca="1">IF(AT$9="",AS130,SUMIFS(daily!$220:$220,daily!$9:$9,AT$9))</f>
        <v>0</v>
      </c>
      <c r="AU130" s="131">
        <f ca="1">IF(AU$9="",AT130,SUMIFS(daily!$220:$220,daily!$9:$9,AU$9))</f>
        <v>0</v>
      </c>
      <c r="AV130" s="131">
        <f ca="1">IF(AV$9="",AU130,SUMIFS(daily!$220:$220,daily!$9:$9,AV$9))</f>
        <v>0</v>
      </c>
      <c r="AW130" s="131">
        <f ca="1">IF(AW$9="",AV130,SUMIFS(daily!$220:$220,daily!$9:$9,AW$9))</f>
        <v>0</v>
      </c>
      <c r="AX130" s="131">
        <f ca="1">IF(AX$9="",AW130,SUMIFS(daily!$220:$220,daily!$9:$9,AX$9))</f>
        <v>0</v>
      </c>
      <c r="AY130" s="131">
        <f ca="1">IF(AY$9="",AX130,SUMIFS(daily!$220:$220,daily!$9:$9,AY$9))</f>
        <v>0</v>
      </c>
      <c r="AZ130" s="131">
        <f ca="1">IF(AZ$9="",AY130,SUMIFS(daily!$220:$220,daily!$9:$9,AZ$9))</f>
        <v>0</v>
      </c>
      <c r="BA130" s="131">
        <f ca="1">IF(BA$9="",AZ130,SUMIFS(daily!$220:$220,daily!$9:$9,BA$9))</f>
        <v>0</v>
      </c>
      <c r="BB130" s="131">
        <f ca="1">IF(BB$9="",BA130,SUMIFS(daily!$220:$220,daily!$9:$9,BB$9))</f>
        <v>0</v>
      </c>
      <c r="BC130" s="131">
        <f ca="1">IF(BC$9="",BB130,SUMIFS(daily!$220:$220,daily!$9:$9,BC$9))</f>
        <v>0</v>
      </c>
      <c r="BD130" s="131">
        <f ca="1">IF(BD$9="",BC130,SUMIFS(daily!$220:$220,daily!$9:$9,BD$9))</f>
        <v>0</v>
      </c>
      <c r="BE130" s="131">
        <f ca="1">IF(BE$9="",BD130,SUMIFS(daily!$220:$220,daily!$9:$9,BE$9))</f>
        <v>0</v>
      </c>
      <c r="BF130" s="131">
        <f ca="1">IF(BF$9="",BE130,SUMIFS(daily!$220:$220,daily!$9:$9,BF$9))</f>
        <v>0</v>
      </c>
      <c r="BG130" s="131">
        <f ca="1">IF(BG$9="",BF130,SUMIFS(daily!$220:$220,daily!$9:$9,BG$9))</f>
        <v>0</v>
      </c>
      <c r="BH130" s="131">
        <f ca="1">IF(BH$9="",BG130,SUMIFS(daily!$220:$220,daily!$9:$9,BH$9))</f>
        <v>0</v>
      </c>
      <c r="BI130" s="131">
        <f ca="1">IF(BI$9="",BH130,SUMIFS(daily!$220:$220,daily!$9:$9,BI$9))</f>
        <v>0</v>
      </c>
      <c r="BJ130" s="131">
        <f ca="1">IF(BJ$9="",BI130,SUMIFS(daily!$220:$220,daily!$9:$9,BJ$9))</f>
        <v>0</v>
      </c>
      <c r="BK130" s="131">
        <f ca="1">IF(BK$9="",BJ130,SUMIFS(daily!$220:$220,daily!$9:$9,BK$9))</f>
        <v>0</v>
      </c>
      <c r="BL130" s="131">
        <f ca="1">IF(BL$9="",BK130,SUMIFS(daily!$220:$220,daily!$9:$9,BL$9))</f>
        <v>0</v>
      </c>
      <c r="BM130" s="131">
        <f ca="1">IF(BM$9="",BL130,SUMIFS(daily!$220:$220,daily!$9:$9,BM$9))</f>
        <v>0</v>
      </c>
      <c r="BN130" s="131">
        <f ca="1">IF(BN$9="",BM130,SUMIFS(daily!$220:$220,daily!$9:$9,BN$9))</f>
        <v>0</v>
      </c>
      <c r="BO130" s="131">
        <f ca="1">IF(BO$9="",BN130,SUMIFS(daily!$220:$220,daily!$9:$9,BO$9))</f>
        <v>0</v>
      </c>
      <c r="BP130" s="131">
        <f ca="1">IF(BP$9="",BO130,SUMIFS(daily!$220:$220,daily!$9:$9,BP$9))</f>
        <v>0</v>
      </c>
      <c r="BQ130" s="131">
        <f ca="1">IF(BQ$9="",BP130,SUMIFS(daily!$220:$220,daily!$9:$9,BQ$9))</f>
        <v>0</v>
      </c>
      <c r="BR130" s="131">
        <f ca="1">IF(BR$9="",BQ130,SUMIFS(daily!$220:$220,daily!$9:$9,BR$9))</f>
        <v>0</v>
      </c>
      <c r="BS130" s="131">
        <f ca="1">IF(BS$9="",BR130,SUMIFS(daily!$220:$220,daily!$9:$9,BS$9))</f>
        <v>0</v>
      </c>
      <c r="BT130" s="131">
        <f ca="1">IF(BT$9="",BS130,SUMIFS(daily!$220:$220,daily!$9:$9,BT$9))</f>
        <v>0</v>
      </c>
      <c r="BU130" s="131">
        <f ca="1">IF(BU$9="",BT130,SUMIFS(daily!$220:$220,daily!$9:$9,BU$9))</f>
        <v>0</v>
      </c>
      <c r="BV130" s="131">
        <f ca="1">IF(BV$9="",BU130,SUMIFS(daily!$220:$220,daily!$9:$9,BV$9))</f>
        <v>0</v>
      </c>
      <c r="BW130" s="131">
        <f ca="1">IF(BW$9="",BV130,SUMIFS(daily!$220:$220,daily!$9:$9,BW$9))</f>
        <v>0</v>
      </c>
      <c r="BX130" s="131">
        <f ca="1">IF(BX$9="",BW130,SUMIFS(daily!$220:$220,daily!$9:$9,BX$9))</f>
        <v>0</v>
      </c>
      <c r="BY130" s="131">
        <f ca="1">IF(BY$9="",BX130,SUMIFS(daily!$220:$220,daily!$9:$9,BY$9))</f>
        <v>0</v>
      </c>
      <c r="BZ130" s="131">
        <f ca="1">IF(BZ$9="",BY130,SUMIFS(daily!$220:$220,daily!$9:$9,BZ$9))</f>
        <v>0</v>
      </c>
      <c r="CA130" s="131">
        <f ca="1">IF(CA$9="",BZ130,SUMIFS(daily!$220:$220,daily!$9:$9,CA$9))</f>
        <v>0</v>
      </c>
      <c r="CB130" s="128"/>
      <c r="CC130" s="128"/>
    </row>
    <row r="131" spans="1:81" s="38" customFormat="1" ht="10.199999999999999" x14ac:dyDescent="0.2">
      <c r="A131" s="128"/>
      <c r="B131" s="128"/>
      <c r="C131" s="128"/>
      <c r="D131" s="128"/>
      <c r="E131" s="128"/>
      <c r="F131" s="129">
        <v>2</v>
      </c>
      <c r="G131" s="130" t="str">
        <f>KPI!$L$53</f>
        <v>КЗ по кредитам и займам</v>
      </c>
      <c r="H131" s="116"/>
      <c r="I131" s="116"/>
      <c r="J131" s="116" t="str">
        <f>IF($G131="","",INDEX(KPI!$N$11:$N$121,SUMIFS(KPI!$K$11:$K$121,KPI!$L$11:$L$121,$G131)))</f>
        <v>тыс.руб.</v>
      </c>
      <c r="K131" s="128"/>
      <c r="L131" s="128"/>
      <c r="M131" s="128"/>
      <c r="N131" s="128"/>
      <c r="O131" s="128"/>
      <c r="P131" s="128"/>
      <c r="Q131" s="128"/>
      <c r="R131" s="131">
        <f>Budget!R131</f>
        <v>1743.8162626688736</v>
      </c>
      <c r="S131" s="128"/>
      <c r="T131" s="128"/>
      <c r="U131" s="131">
        <f ca="1">IF(U$9="",T131,SUMIFS(daily!$240:$240,daily!$9:$9,U$9))</f>
        <v>0</v>
      </c>
      <c r="V131" s="131">
        <f ca="1">IF(V$9="",U131,SUMIFS(daily!$240:$240,daily!$9:$9,V$9))</f>
        <v>0</v>
      </c>
      <c r="W131" s="131">
        <f ca="1">IF(W$9="",V131,SUMIFS(daily!$240:$240,daily!$9:$9,W$9))</f>
        <v>0</v>
      </c>
      <c r="X131" s="131">
        <f ca="1">IF(X$9="",W131,SUMIFS(daily!$240:$240,daily!$9:$9,X$9))</f>
        <v>0</v>
      </c>
      <c r="Y131" s="131">
        <f ca="1">IF(Y$9="",X131,SUMIFS(daily!$240:$240,daily!$9:$9,Y$9))</f>
        <v>0</v>
      </c>
      <c r="Z131" s="131">
        <f ca="1">IF(Z$9="",Y131,SUMIFS(daily!$240:$240,daily!$9:$9,Z$9))</f>
        <v>0</v>
      </c>
      <c r="AA131" s="131">
        <f ca="1">IF(AA$9="",Z131,SUMIFS(daily!$240:$240,daily!$9:$9,AA$9))</f>
        <v>0</v>
      </c>
      <c r="AB131" s="131">
        <f ca="1">IF(AB$9="",AA131,SUMIFS(daily!$240:$240,daily!$9:$9,AB$9))</f>
        <v>0</v>
      </c>
      <c r="AC131" s="131">
        <f ca="1">IF(AC$9="",AB131,SUMIFS(daily!$240:$240,daily!$9:$9,AC$9))</f>
        <v>0</v>
      </c>
      <c r="AD131" s="131">
        <f ca="1">IF(AD$9="",AC131,SUMIFS(daily!$240:$240,daily!$9:$9,AD$9))</f>
        <v>0</v>
      </c>
      <c r="AE131" s="131">
        <f ca="1">IF(AE$9="",AD131,SUMIFS(daily!$240:$240,daily!$9:$9,AE$9))</f>
        <v>0</v>
      </c>
      <c r="AF131" s="131">
        <f ca="1">IF(AF$9="",AE131,SUMIFS(daily!$240:$240,daily!$9:$9,AF$9))</f>
        <v>0</v>
      </c>
      <c r="AG131" s="131">
        <f ca="1">IF(AG$9="",AF131,SUMIFS(daily!$240:$240,daily!$9:$9,AG$9))</f>
        <v>0</v>
      </c>
      <c r="AH131" s="131">
        <f ca="1">IF(AH$9="",AG131,SUMIFS(daily!$240:$240,daily!$9:$9,AH$9))</f>
        <v>0</v>
      </c>
      <c r="AI131" s="131">
        <f ca="1">IF(AI$9="",AH131,SUMIFS(daily!$240:$240,daily!$9:$9,AI$9))</f>
        <v>0</v>
      </c>
      <c r="AJ131" s="131">
        <f ca="1">IF(AJ$9="",AI131,SUMIFS(daily!$240:$240,daily!$9:$9,AJ$9))</f>
        <v>0</v>
      </c>
      <c r="AK131" s="131">
        <f ca="1">IF(AK$9="",AJ131,SUMIFS(daily!$240:$240,daily!$9:$9,AK$9))</f>
        <v>0</v>
      </c>
      <c r="AL131" s="131">
        <f ca="1">IF(AL$9="",AK131,SUMIFS(daily!$240:$240,daily!$9:$9,AL$9))</f>
        <v>0</v>
      </c>
      <c r="AM131" s="131">
        <f ca="1">IF(AM$9="",AL131,SUMIFS(daily!$240:$240,daily!$9:$9,AM$9))</f>
        <v>0</v>
      </c>
      <c r="AN131" s="131">
        <f ca="1">IF(AN$9="",AM131,SUMIFS(daily!$240:$240,daily!$9:$9,AN$9))</f>
        <v>0</v>
      </c>
      <c r="AO131" s="131">
        <f ca="1">IF(AO$9="",AN131,SUMIFS(daily!$240:$240,daily!$9:$9,AO$9))</f>
        <v>0</v>
      </c>
      <c r="AP131" s="131">
        <f ca="1">IF(AP$9="",AO131,SUMIFS(daily!$240:$240,daily!$9:$9,AP$9))</f>
        <v>0</v>
      </c>
      <c r="AQ131" s="131">
        <f ca="1">IF(AQ$9="",AP131,SUMIFS(daily!$240:$240,daily!$9:$9,AQ$9))</f>
        <v>0</v>
      </c>
      <c r="AR131" s="131">
        <f ca="1">IF(AR$9="",AQ131,SUMIFS(daily!$240:$240,daily!$9:$9,AR$9))</f>
        <v>0</v>
      </c>
      <c r="AS131" s="131">
        <f ca="1">IF(AS$9="",AR131,SUMIFS(daily!$240:$240,daily!$9:$9,AS$9))</f>
        <v>0</v>
      </c>
      <c r="AT131" s="131">
        <f ca="1">IF(AT$9="",AS131,SUMIFS(daily!$240:$240,daily!$9:$9,AT$9))</f>
        <v>58.958227088150707</v>
      </c>
      <c r="AU131" s="131">
        <f ca="1">IF(AU$9="",AT131,SUMIFS(daily!$240:$240,daily!$9:$9,AU$9))</f>
        <v>0</v>
      </c>
      <c r="AV131" s="131">
        <f ca="1">IF(AV$9="",AU131,SUMIFS(daily!$240:$240,daily!$9:$9,AV$9))</f>
        <v>118.40560782986847</v>
      </c>
      <c r="AW131" s="131">
        <f ca="1">IF(AW$9="",AV131,SUMIFS(daily!$240:$240,daily!$9:$9,AW$9))</f>
        <v>54.908111628117354</v>
      </c>
      <c r="AX131" s="131">
        <f ca="1">IF(AX$9="",AW131,SUMIFS(daily!$240:$240,daily!$9:$9,AX$9))</f>
        <v>595.46931357190908</v>
      </c>
      <c r="AY131" s="131">
        <f ca="1">IF(AY$9="",AX131,SUMIFS(daily!$240:$240,daily!$9:$9,AY$9))</f>
        <v>349.32208870442605</v>
      </c>
      <c r="AZ131" s="131">
        <f ca="1">IF(AZ$9="",AY131,SUMIFS(daily!$240:$240,daily!$9:$9,AZ$9))</f>
        <v>550.95206811101366</v>
      </c>
      <c r="BA131" s="131">
        <f ca="1">IF(BA$9="",AZ131,SUMIFS(daily!$240:$240,daily!$9:$9,BA$9))</f>
        <v>425.56344549173991</v>
      </c>
      <c r="BB131" s="131">
        <f ca="1">IF(BB$9="",BA131,SUMIFS(daily!$240:$240,daily!$9:$9,BB$9))</f>
        <v>169.01506697467752</v>
      </c>
      <c r="BC131" s="131">
        <f ca="1">IF(BC$9="",BB131,SUMIFS(daily!$240:$240,daily!$9:$9,BC$9))</f>
        <v>780.74158031920422</v>
      </c>
      <c r="BD131" s="131">
        <f ca="1">IF(BD$9="",BC131,SUMIFS(daily!$240:$240,daily!$9:$9,BD$9))</f>
        <v>1265.2218271445695</v>
      </c>
      <c r="BE131" s="131">
        <f ca="1">IF(BE$9="",BD131,SUMIFS(daily!$240:$240,daily!$9:$9,BE$9))</f>
        <v>1293.4793036038195</v>
      </c>
      <c r="BF131" s="131">
        <f ca="1">IF(BF$9="",BE131,SUMIFS(daily!$240:$240,daily!$9:$9,BF$9))</f>
        <v>1456.5376900809044</v>
      </c>
      <c r="BG131" s="131">
        <f ca="1">IF(BG$9="",BF131,SUMIFS(daily!$240:$240,daily!$9:$9,BG$9))</f>
        <v>2281.1595823566731</v>
      </c>
      <c r="BH131" s="131">
        <f ca="1">IF(BH$9="",BG131,SUMIFS(daily!$240:$240,daily!$9:$9,BH$9))</f>
        <v>2741.4309874777759</v>
      </c>
      <c r="BI131" s="131">
        <f ca="1">IF(BI$9="",BH131,SUMIFS(daily!$240:$240,daily!$9:$9,BI$9))</f>
        <v>3663.9898273870976</v>
      </c>
      <c r="BJ131" s="131">
        <f ca="1">IF(BJ$9="",BI131,SUMIFS(daily!$240:$240,daily!$9:$9,BJ$9))</f>
        <v>4255.9701180976072</v>
      </c>
      <c r="BK131" s="131">
        <f ca="1">IF(BK$9="",BJ131,SUMIFS(daily!$240:$240,daily!$9:$9,BK$9))</f>
        <v>5426.2936599263621</v>
      </c>
      <c r="BL131" s="131">
        <f ca="1">IF(BL$9="",BK131,SUMIFS(daily!$240:$240,daily!$9:$9,BL$9))</f>
        <v>6069.1333915522118</v>
      </c>
      <c r="BM131" s="131">
        <f ca="1">IF(BM$9="",BL131,SUMIFS(daily!$240:$240,daily!$9:$9,BM$9))</f>
        <v>7126.804252521506</v>
      </c>
      <c r="BN131" s="131">
        <f ca="1">IF(BN$9="",BM131,SUMIFS(daily!$240:$240,daily!$9:$9,BN$9))</f>
        <v>7852.5258155959245</v>
      </c>
      <c r="BO131" s="131">
        <f ca="1">IF(BO$9="",BN131,SUMIFS(daily!$240:$240,daily!$9:$9,BO$9))</f>
        <v>8464.4924271823911</v>
      </c>
      <c r="BP131" s="131">
        <f ca="1">IF(BP$9="",BO131,SUMIFS(daily!$240:$240,daily!$9:$9,BP$9))</f>
        <v>9304.2532898860536</v>
      </c>
      <c r="BQ131" s="131">
        <f ca="1">IF(BQ$9="",BP131,SUMIFS(daily!$240:$240,daily!$9:$9,BQ$9))</f>
        <v>8921.090426175866</v>
      </c>
      <c r="BR131" s="131">
        <f ca="1">IF(BR$9="",BQ131,SUMIFS(daily!$240:$240,daily!$9:$9,BR$9))</f>
        <v>8072.6993693808754</v>
      </c>
      <c r="BS131" s="131">
        <f ca="1">IF(BS$9="",BR131,SUMIFS(daily!$240:$240,daily!$9:$9,BS$9))</f>
        <v>7358.714914811042</v>
      </c>
      <c r="BT131" s="131">
        <f ca="1">IF(BT$9="",BS131,SUMIFS(daily!$240:$240,daily!$9:$9,BT$9))</f>
        <v>7207.1879902498522</v>
      </c>
      <c r="BU131" s="131">
        <f ca="1">IF(BU$9="",BT131,SUMIFS(daily!$240:$240,daily!$9:$9,BU$9))</f>
        <v>6128.5440441335713</v>
      </c>
      <c r="BV131" s="131">
        <f ca="1">IF(BV$9="",BU131,SUMIFS(daily!$240:$240,daily!$9:$9,BV$9))</f>
        <v>5510.5261603849067</v>
      </c>
      <c r="BW131" s="131">
        <f ca="1">IF(BW$9="",BV131,SUMIFS(daily!$240:$240,daily!$9:$9,BW$9))</f>
        <v>4575.0067302087209</v>
      </c>
      <c r="BX131" s="131">
        <f ca="1">IF(BX$9="",BW131,SUMIFS(daily!$240:$240,daily!$9:$9,BX$9))</f>
        <v>3506.5839278756694</v>
      </c>
      <c r="BY131" s="131">
        <f ca="1">IF(BY$9="",BX131,SUMIFS(daily!$240:$240,daily!$9:$9,BY$9))</f>
        <v>2848.6235558519493</v>
      </c>
      <c r="BZ131" s="131">
        <f ca="1">IF(BZ$9="",BY131,SUMIFS(daily!$240:$240,daily!$9:$9,BZ$9))</f>
        <v>2194.8969133597338</v>
      </c>
      <c r="CA131" s="131">
        <f ca="1">IF(CA$9="",BZ131,SUMIFS(daily!$240:$240,daily!$9:$9,CA$9))</f>
        <v>1743.8162626688736</v>
      </c>
      <c r="CB131" s="128"/>
      <c r="CC131" s="128"/>
    </row>
    <row r="132" spans="1:81" s="38" customFormat="1" ht="10.199999999999999" x14ac:dyDescent="0.2">
      <c r="A132" s="128"/>
      <c r="B132" s="128"/>
      <c r="C132" s="128"/>
      <c r="D132" s="128"/>
      <c r="E132" s="128"/>
      <c r="F132" s="129">
        <v>2</v>
      </c>
      <c r="G132" s="130" t="str">
        <f>KPI!$L$54</f>
        <v>КЗ по %-там по кредитам и займам</v>
      </c>
      <c r="H132" s="116"/>
      <c r="I132" s="116"/>
      <c r="J132" s="116" t="str">
        <f>IF($G132="","",INDEX(KPI!$N$11:$N$121,SUMIFS(KPI!$K$11:$K$121,KPI!$L$11:$L$121,$G132)))</f>
        <v>тыс.руб.</v>
      </c>
      <c r="K132" s="128"/>
      <c r="L132" s="128"/>
      <c r="M132" s="128"/>
      <c r="N132" s="128"/>
      <c r="O132" s="128"/>
      <c r="P132" s="128"/>
      <c r="Q132" s="128"/>
      <c r="R132" s="131">
        <f>Budget!R132</f>
        <v>0</v>
      </c>
      <c r="S132" s="128"/>
      <c r="T132" s="128"/>
      <c r="U132" s="131">
        <f ca="1">IF(U$9="",T132,SUMIFS(daily!$248:$248,daily!$9:$9,U$9))</f>
        <v>0</v>
      </c>
      <c r="V132" s="131">
        <f ca="1">IF(V$9="",U132,SUMIFS(daily!$248:$248,daily!$9:$9,V$9))</f>
        <v>0</v>
      </c>
      <c r="W132" s="131">
        <f ca="1">IF(W$9="",V132,SUMIFS(daily!$248:$248,daily!$9:$9,W$9))</f>
        <v>0</v>
      </c>
      <c r="X132" s="131">
        <f ca="1">IF(X$9="",W132,SUMIFS(daily!$248:$248,daily!$9:$9,X$9))</f>
        <v>0</v>
      </c>
      <c r="Y132" s="131">
        <f ca="1">IF(Y$9="",X132,SUMIFS(daily!$248:$248,daily!$9:$9,Y$9))</f>
        <v>0</v>
      </c>
      <c r="Z132" s="131">
        <f ca="1">IF(Z$9="",Y132,SUMIFS(daily!$248:$248,daily!$9:$9,Z$9))</f>
        <v>0</v>
      </c>
      <c r="AA132" s="131">
        <f ca="1">IF(AA$9="",Z132,SUMIFS(daily!$248:$248,daily!$9:$9,AA$9))</f>
        <v>0</v>
      </c>
      <c r="AB132" s="131">
        <f ca="1">IF(AB$9="",AA132,SUMIFS(daily!$248:$248,daily!$9:$9,AB$9))</f>
        <v>0</v>
      </c>
      <c r="AC132" s="131">
        <f ca="1">IF(AC$9="",AB132,SUMIFS(daily!$248:$248,daily!$9:$9,AC$9))</f>
        <v>0</v>
      </c>
      <c r="AD132" s="131">
        <f ca="1">IF(AD$9="",AC132,SUMIFS(daily!$248:$248,daily!$9:$9,AD$9))</f>
        <v>0</v>
      </c>
      <c r="AE132" s="131">
        <f ca="1">IF(AE$9="",AD132,SUMIFS(daily!$248:$248,daily!$9:$9,AE$9))</f>
        <v>0</v>
      </c>
      <c r="AF132" s="131">
        <f ca="1">IF(AF$9="",AE132,SUMIFS(daily!$248:$248,daily!$9:$9,AF$9))</f>
        <v>0</v>
      </c>
      <c r="AG132" s="131">
        <f ca="1">IF(AG$9="",AF132,SUMIFS(daily!$248:$248,daily!$9:$9,AG$9))</f>
        <v>0</v>
      </c>
      <c r="AH132" s="131">
        <f ca="1">IF(AH$9="",AG132,SUMIFS(daily!$248:$248,daily!$9:$9,AH$9))</f>
        <v>0</v>
      </c>
      <c r="AI132" s="131">
        <f ca="1">IF(AI$9="",AH132,SUMIFS(daily!$248:$248,daily!$9:$9,AI$9))</f>
        <v>0</v>
      </c>
      <c r="AJ132" s="131">
        <f ca="1">IF(AJ$9="",AI132,SUMIFS(daily!$248:$248,daily!$9:$9,AJ$9))</f>
        <v>0</v>
      </c>
      <c r="AK132" s="131">
        <f ca="1">IF(AK$9="",AJ132,SUMIFS(daily!$248:$248,daily!$9:$9,AK$9))</f>
        <v>0</v>
      </c>
      <c r="AL132" s="131">
        <f ca="1">IF(AL$9="",AK132,SUMIFS(daily!$248:$248,daily!$9:$9,AL$9))</f>
        <v>0</v>
      </c>
      <c r="AM132" s="131">
        <f ca="1">IF(AM$9="",AL132,SUMIFS(daily!$248:$248,daily!$9:$9,AM$9))</f>
        <v>0</v>
      </c>
      <c r="AN132" s="131">
        <f ca="1">IF(AN$9="",AM132,SUMIFS(daily!$248:$248,daily!$9:$9,AN$9))</f>
        <v>0</v>
      </c>
      <c r="AO132" s="131">
        <f ca="1">IF(AO$9="",AN132,SUMIFS(daily!$248:$248,daily!$9:$9,AO$9))</f>
        <v>0</v>
      </c>
      <c r="AP132" s="131">
        <f ca="1">IF(AP$9="",AO132,SUMIFS(daily!$248:$248,daily!$9:$9,AP$9))</f>
        <v>0</v>
      </c>
      <c r="AQ132" s="131">
        <f ca="1">IF(AQ$9="",AP132,SUMIFS(daily!$248:$248,daily!$9:$9,AQ$9))</f>
        <v>0</v>
      </c>
      <c r="AR132" s="131">
        <f ca="1">IF(AR$9="",AQ132,SUMIFS(daily!$248:$248,daily!$9:$9,AR$9))</f>
        <v>0</v>
      </c>
      <c r="AS132" s="131">
        <f ca="1">IF(AS$9="",AR132,SUMIFS(daily!$248:$248,daily!$9:$9,AS$9))</f>
        <v>0</v>
      </c>
      <c r="AT132" s="131">
        <f ca="1">IF(AT$9="",AS132,SUMIFS(daily!$248:$248,daily!$9:$9,AT$9))</f>
        <v>0</v>
      </c>
      <c r="AU132" s="131">
        <f ca="1">IF(AU$9="",AT132,SUMIFS(daily!$248:$248,daily!$9:$9,AU$9))</f>
        <v>0</v>
      </c>
      <c r="AV132" s="131">
        <f ca="1">IF(AV$9="",AU132,SUMIFS(daily!$248:$248,daily!$9:$9,AV$9))</f>
        <v>0</v>
      </c>
      <c r="AW132" s="131">
        <f ca="1">IF(AW$9="",AV132,SUMIFS(daily!$248:$248,daily!$9:$9,AW$9))</f>
        <v>0</v>
      </c>
      <c r="AX132" s="131">
        <f ca="1">IF(AX$9="",AW132,SUMIFS(daily!$248:$248,daily!$9:$9,AX$9))</f>
        <v>0.24404480064422507</v>
      </c>
      <c r="AY132" s="131">
        <f ca="1">IF(AY$9="",AX132,SUMIFS(daily!$248:$248,daily!$9:$9,AY$9))</f>
        <v>0</v>
      </c>
      <c r="AZ132" s="131">
        <f ca="1">IF(AZ$9="",AY132,SUMIFS(daily!$248:$248,daily!$9:$9,AZ$9))</f>
        <v>0</v>
      </c>
      <c r="BA132" s="131">
        <f ca="1">IF(BA$9="",AZ132,SUMIFS(daily!$248:$248,daily!$9:$9,BA$9))</f>
        <v>0.46823593991206458</v>
      </c>
      <c r="BB132" s="131">
        <f ca="1">IF(BB$9="",BA132,SUMIFS(daily!$248:$248,daily!$9:$9,BB$9))</f>
        <v>0</v>
      </c>
      <c r="BC132" s="131">
        <f ca="1">IF(BC$9="",BB132,SUMIFS(daily!$248:$248,daily!$9:$9,BC$9))</f>
        <v>0</v>
      </c>
      <c r="BD132" s="131">
        <f ca="1">IF(BD$9="",BC132,SUMIFS(daily!$248:$248,daily!$9:$9,BD$9))</f>
        <v>0</v>
      </c>
      <c r="BE132" s="131">
        <f ca="1">IF(BE$9="",BD132,SUMIFS(daily!$248:$248,daily!$9:$9,BE$9))</f>
        <v>0</v>
      </c>
      <c r="BF132" s="131">
        <f ca="1">IF(BF$9="",BE132,SUMIFS(daily!$248:$248,daily!$9:$9,BF$9))</f>
        <v>0</v>
      </c>
      <c r="BG132" s="131">
        <f ca="1">IF(BG$9="",BF132,SUMIFS(daily!$248:$248,daily!$9:$9,BG$9))</f>
        <v>0</v>
      </c>
      <c r="BH132" s="131">
        <f ca="1">IF(BH$9="",BG132,SUMIFS(daily!$248:$248,daily!$9:$9,BH$9))</f>
        <v>0</v>
      </c>
      <c r="BI132" s="131">
        <f ca="1">IF(BI$9="",BH132,SUMIFS(daily!$248:$248,daily!$9:$9,BI$9))</f>
        <v>0</v>
      </c>
      <c r="BJ132" s="131">
        <f ca="1">IF(BJ$9="",BI132,SUMIFS(daily!$248:$248,daily!$9:$9,BJ$9))</f>
        <v>0</v>
      </c>
      <c r="BK132" s="131">
        <f ca="1">IF(BK$9="",BJ132,SUMIFS(daily!$248:$248,daily!$9:$9,BK$9))</f>
        <v>11.343348701125926</v>
      </c>
      <c r="BL132" s="131">
        <f ca="1">IF(BL$9="",BK132,SUMIFS(daily!$248:$248,daily!$9:$9,BL$9))</f>
        <v>0</v>
      </c>
      <c r="BM132" s="131">
        <f ca="1">IF(BM$9="",BL132,SUMIFS(daily!$248:$248,daily!$9:$9,BM$9))</f>
        <v>0</v>
      </c>
      <c r="BN132" s="131">
        <f ca="1">IF(BN$9="",BM132,SUMIFS(daily!$248:$248,daily!$9:$9,BN$9))</f>
        <v>7.5864011341306821</v>
      </c>
      <c r="BO132" s="131">
        <f ca="1">IF(BO$9="",BN132,SUMIFS(daily!$248:$248,daily!$9:$9,BO$9))</f>
        <v>0</v>
      </c>
      <c r="BP132" s="131">
        <f ca="1">IF(BP$9="",BO132,SUMIFS(daily!$248:$248,daily!$9:$9,BP$9))</f>
        <v>22.395191147324624</v>
      </c>
      <c r="BQ132" s="131">
        <f ca="1">IF(BQ$9="",BP132,SUMIFS(daily!$248:$248,daily!$9:$9,BQ$9))</f>
        <v>10.74948042052236</v>
      </c>
      <c r="BR132" s="131">
        <f ca="1">IF(BR$9="",BQ132,SUMIFS(daily!$248:$248,daily!$9:$9,BR$9))</f>
        <v>9.8920076604856604</v>
      </c>
      <c r="BS132" s="131">
        <f ca="1">IF(BS$9="",BR132,SUMIFS(daily!$248:$248,daily!$9:$9,BS$9))</f>
        <v>9.0141579212604768</v>
      </c>
      <c r="BT132" s="131">
        <f ca="1">IF(BT$9="",BS132,SUMIFS(daily!$248:$248,daily!$9:$9,BT$9))</f>
        <v>8.8181532867014027</v>
      </c>
      <c r="BU132" s="131">
        <f ca="1">IF(BU$9="",BT132,SUMIFS(daily!$248:$248,daily!$9:$9,BU$9))</f>
        <v>7.4919517136076479</v>
      </c>
      <c r="BV132" s="131">
        <f ca="1">IF(BV$9="",BU132,SUMIFS(daily!$248:$248,daily!$9:$9,BV$9))</f>
        <v>6.7295624551650803</v>
      </c>
      <c r="BW132" s="131">
        <f ca="1">IF(BW$9="",BV132,SUMIFS(daily!$248:$248,daily!$9:$9,BW$9))</f>
        <v>5.5779702134096851</v>
      </c>
      <c r="BX132" s="131">
        <f ca="1">IF(BX$9="",BW132,SUMIFS(daily!$248:$248,daily!$9:$9,BX$9))</f>
        <v>4.2637871927023525</v>
      </c>
      <c r="BY132" s="131">
        <f ca="1">IF(BY$9="",BX132,SUMIFS(daily!$248:$248,daily!$9:$9,BY$9))</f>
        <v>1.1674686704311057</v>
      </c>
      <c r="BZ132" s="131">
        <f ca="1">IF(BZ$9="",BY132,SUMIFS(daily!$248:$248,daily!$9:$9,BZ$9))</f>
        <v>0.89954791531135925</v>
      </c>
      <c r="CA132" s="131">
        <f ca="1">IF(CA$9="",BZ132,SUMIFS(daily!$248:$248,daily!$9:$9,CA$9))</f>
        <v>0</v>
      </c>
      <c r="CB132" s="128"/>
      <c r="CC132" s="128"/>
    </row>
    <row r="133" spans="1:81" s="71" customFormat="1" ht="6.6" x14ac:dyDescent="0.15">
      <c r="A133" s="77"/>
      <c r="B133" s="77"/>
      <c r="C133" s="77"/>
      <c r="D133" s="77"/>
      <c r="E133" s="77"/>
      <c r="F133" s="134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8"/>
      <c r="S133" s="77"/>
      <c r="T133" s="77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7"/>
      <c r="CC133" s="77"/>
    </row>
    <row r="134" spans="1:81" x14ac:dyDescent="0.25">
      <c r="A134" s="25"/>
      <c r="B134" s="25"/>
      <c r="C134" s="25"/>
      <c r="D134" s="25"/>
      <c r="E134" s="25"/>
      <c r="F134" s="106"/>
      <c r="G134" s="25"/>
      <c r="H134" s="25"/>
      <c r="I134" s="25"/>
      <c r="J134" s="80"/>
      <c r="K134" s="25"/>
      <c r="L134" s="25"/>
      <c r="M134" s="25"/>
      <c r="N134" s="25"/>
      <c r="O134" s="25"/>
      <c r="P134" s="25"/>
      <c r="Q134" s="25"/>
      <c r="R134" s="75"/>
      <c r="S134" s="25"/>
      <c r="T134" s="25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25"/>
      <c r="CC134" s="25"/>
    </row>
    <row r="135" spans="1:81" x14ac:dyDescent="0.25">
      <c r="A135" s="1"/>
      <c r="B135" s="1"/>
      <c r="C135" s="1"/>
      <c r="D135" s="1"/>
      <c r="E135" s="1"/>
      <c r="F135" s="99"/>
      <c r="G135" s="1"/>
      <c r="H135" s="1"/>
      <c r="I135" s="1"/>
      <c r="J135" s="18"/>
      <c r="K135" s="1"/>
      <c r="L135" s="1"/>
      <c r="M135" s="1"/>
      <c r="N135" s="1"/>
      <c r="O135" s="1"/>
      <c r="P135" s="1"/>
      <c r="Q135" s="1"/>
      <c r="R135" s="27"/>
      <c r="S135" s="1"/>
      <c r="T135" s="1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1"/>
      <c r="CC135" s="1"/>
    </row>
    <row r="136" spans="1:81" x14ac:dyDescent="0.25">
      <c r="A136" s="1"/>
      <c r="B136" s="1"/>
      <c r="C136" s="1"/>
      <c r="D136" s="1"/>
      <c r="E136" s="1"/>
      <c r="F136" s="99"/>
      <c r="G136" s="1"/>
      <c r="H136" s="1"/>
      <c r="I136" s="1"/>
      <c r="J136" s="18"/>
      <c r="K136" s="1"/>
      <c r="L136" s="1"/>
      <c r="M136" s="1"/>
      <c r="N136" s="1"/>
      <c r="O136" s="1"/>
      <c r="P136" s="1"/>
      <c r="Q136" s="1"/>
      <c r="R136" s="27"/>
      <c r="S136" s="1"/>
      <c r="T136" s="1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1"/>
      <c r="CC136" s="1"/>
    </row>
    <row r="137" spans="1:81" x14ac:dyDescent="0.25">
      <c r="A137" s="1"/>
      <c r="B137" s="1"/>
      <c r="C137" s="1"/>
      <c r="D137" s="1"/>
      <c r="E137" s="1"/>
      <c r="F137" s="99"/>
      <c r="G137" s="1"/>
      <c r="H137" s="1"/>
      <c r="I137" s="1"/>
      <c r="J137" s="18"/>
      <c r="K137" s="1"/>
      <c r="L137" s="1"/>
      <c r="M137" s="1"/>
      <c r="N137" s="1"/>
      <c r="O137" s="1"/>
      <c r="P137" s="1"/>
      <c r="Q137" s="1"/>
      <c r="R137" s="27"/>
      <c r="S137" s="1"/>
      <c r="T137" s="1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1"/>
      <c r="CC137" s="1"/>
    </row>
    <row r="138" spans="1:81" x14ac:dyDescent="0.25">
      <c r="A138" s="1"/>
      <c r="B138" s="1"/>
      <c r="C138" s="1"/>
      <c r="D138" s="1"/>
      <c r="E138" s="1"/>
      <c r="F138" s="99"/>
      <c r="G138" s="1"/>
      <c r="H138" s="1"/>
      <c r="I138" s="1"/>
      <c r="J138" s="18"/>
      <c r="K138" s="1"/>
      <c r="L138" s="1"/>
      <c r="M138" s="1"/>
      <c r="N138" s="1"/>
      <c r="O138" s="1"/>
      <c r="P138" s="1"/>
      <c r="Q138" s="1"/>
      <c r="R138" s="27"/>
      <c r="S138" s="1"/>
      <c r="T138" s="1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1"/>
      <c r="CC138" s="1"/>
    </row>
    <row r="139" spans="1:81" x14ac:dyDescent="0.25">
      <c r="A139" s="1"/>
      <c r="B139" s="1"/>
      <c r="C139" s="1"/>
      <c r="D139" s="1"/>
      <c r="E139" s="1"/>
      <c r="F139" s="99"/>
      <c r="G139" s="1"/>
      <c r="H139" s="1"/>
      <c r="I139" s="1"/>
      <c r="J139" s="18"/>
      <c r="K139" s="1"/>
      <c r="L139" s="1"/>
      <c r="M139" s="1"/>
      <c r="N139" s="1"/>
      <c r="O139" s="1"/>
      <c r="P139" s="1"/>
      <c r="Q139" s="1"/>
      <c r="R139" s="27"/>
      <c r="S139" s="1"/>
      <c r="T139" s="1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1"/>
      <c r="CC139" s="1"/>
    </row>
    <row r="140" spans="1:81" x14ac:dyDescent="0.25">
      <c r="A140" s="1"/>
      <c r="B140" s="1"/>
      <c r="C140" s="1"/>
      <c r="D140" s="1"/>
      <c r="E140" s="1"/>
      <c r="F140" s="99"/>
      <c r="G140" s="1"/>
      <c r="H140" s="1"/>
      <c r="I140" s="1"/>
      <c r="J140" s="18"/>
      <c r="K140" s="1"/>
      <c r="L140" s="1"/>
      <c r="M140" s="1"/>
      <c r="N140" s="1"/>
      <c r="O140" s="1"/>
      <c r="P140" s="1"/>
      <c r="Q140" s="1"/>
      <c r="R140" s="27"/>
      <c r="S140" s="1"/>
      <c r="T140" s="1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1"/>
      <c r="CC140" s="1"/>
    </row>
    <row r="141" spans="1:81" x14ac:dyDescent="0.25">
      <c r="A141" s="1"/>
      <c r="B141" s="1"/>
      <c r="C141" s="1"/>
      <c r="D141" s="1"/>
      <c r="E141" s="1"/>
      <c r="F141" s="99"/>
      <c r="G141" s="1"/>
      <c r="H141" s="1"/>
      <c r="I141" s="1"/>
      <c r="J141" s="18"/>
      <c r="K141" s="1"/>
      <c r="L141" s="1"/>
      <c r="M141" s="1"/>
      <c r="N141" s="1"/>
      <c r="O141" s="1"/>
      <c r="P141" s="1"/>
      <c r="Q141" s="1"/>
      <c r="R141" s="27"/>
      <c r="S141" s="1"/>
      <c r="T141" s="1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1"/>
      <c r="CC141" s="1"/>
    </row>
    <row r="142" spans="1:81" x14ac:dyDescent="0.25">
      <c r="A142" s="1"/>
      <c r="B142" s="1"/>
      <c r="C142" s="1"/>
      <c r="D142" s="1"/>
      <c r="E142" s="1"/>
      <c r="F142" s="99"/>
      <c r="G142" s="1"/>
      <c r="H142" s="1"/>
      <c r="I142" s="1"/>
      <c r="J142" s="18"/>
      <c r="K142" s="1"/>
      <c r="L142" s="1"/>
      <c r="M142" s="1"/>
      <c r="N142" s="1"/>
      <c r="O142" s="1"/>
      <c r="P142" s="1"/>
      <c r="Q142" s="1"/>
      <c r="R142" s="27"/>
      <c r="S142" s="1"/>
      <c r="T142" s="1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1"/>
      <c r="CC142" s="1"/>
    </row>
    <row r="143" spans="1:81" x14ac:dyDescent="0.25">
      <c r="A143" s="1"/>
      <c r="B143" s="1"/>
      <c r="C143" s="1"/>
      <c r="D143" s="1"/>
      <c r="E143" s="1"/>
      <c r="F143" s="99"/>
      <c r="G143" s="1"/>
      <c r="H143" s="1"/>
      <c r="I143" s="1"/>
      <c r="J143" s="18"/>
      <c r="K143" s="1"/>
      <c r="L143" s="1"/>
      <c r="M143" s="1"/>
      <c r="N143" s="1"/>
      <c r="O143" s="1"/>
      <c r="P143" s="1"/>
      <c r="Q143" s="1"/>
      <c r="R143" s="27"/>
      <c r="S143" s="1"/>
      <c r="T143" s="1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1"/>
      <c r="CC143" s="1"/>
    </row>
    <row r="144" spans="1:81" x14ac:dyDescent="0.25">
      <c r="A144" s="1"/>
      <c r="B144" s="1"/>
      <c r="C144" s="1"/>
      <c r="D144" s="1"/>
      <c r="E144" s="1"/>
      <c r="F144" s="99"/>
      <c r="G144" s="1"/>
      <c r="H144" s="1"/>
      <c r="I144" s="1"/>
      <c r="J144" s="18"/>
      <c r="K144" s="1"/>
      <c r="L144" s="1"/>
      <c r="M144" s="1"/>
      <c r="N144" s="1"/>
      <c r="O144" s="1"/>
      <c r="P144" s="1"/>
      <c r="Q144" s="1"/>
      <c r="R144" s="27"/>
      <c r="S144" s="1"/>
      <c r="T144" s="1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1"/>
      <c r="CC144" s="1"/>
    </row>
    <row r="145" spans="1:81" x14ac:dyDescent="0.25">
      <c r="A145" s="1"/>
      <c r="B145" s="1"/>
      <c r="C145" s="1"/>
      <c r="D145" s="1"/>
      <c r="E145" s="1"/>
      <c r="F145" s="99"/>
      <c r="G145" s="1"/>
      <c r="H145" s="1"/>
      <c r="I145" s="1"/>
      <c r="J145" s="18"/>
      <c r="K145" s="1"/>
      <c r="L145" s="1"/>
      <c r="M145" s="1"/>
      <c r="N145" s="1"/>
      <c r="O145" s="1"/>
      <c r="P145" s="1"/>
      <c r="Q145" s="1"/>
      <c r="R145" s="27"/>
      <c r="S145" s="1"/>
      <c r="T145" s="1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1"/>
      <c r="CC145" s="1"/>
    </row>
    <row r="146" spans="1:81" x14ac:dyDescent="0.25">
      <c r="A146" s="1"/>
      <c r="B146" s="1"/>
      <c r="C146" s="1"/>
      <c r="D146" s="1"/>
      <c r="E146" s="1"/>
      <c r="F146" s="99"/>
      <c r="G146" s="1"/>
      <c r="H146" s="1"/>
      <c r="I146" s="1"/>
      <c r="J146" s="18"/>
      <c r="K146" s="1"/>
      <c r="L146" s="1"/>
      <c r="M146" s="1"/>
      <c r="N146" s="1"/>
      <c r="O146" s="1"/>
      <c r="P146" s="1"/>
      <c r="Q146" s="1"/>
      <c r="R146" s="27"/>
      <c r="S146" s="1"/>
      <c r="T146" s="1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1"/>
      <c r="CC146" s="1"/>
    </row>
    <row r="147" spans="1:81" x14ac:dyDescent="0.25">
      <c r="A147" s="1"/>
      <c r="B147" s="1"/>
      <c r="C147" s="1"/>
      <c r="D147" s="1"/>
      <c r="E147" s="1"/>
      <c r="F147" s="99"/>
      <c r="G147" s="1"/>
      <c r="H147" s="1"/>
      <c r="I147" s="1"/>
      <c r="J147" s="18"/>
      <c r="K147" s="1"/>
      <c r="L147" s="1"/>
      <c r="M147" s="1"/>
      <c r="N147" s="1"/>
      <c r="O147" s="1"/>
      <c r="P147" s="1"/>
      <c r="Q147" s="1"/>
      <c r="R147" s="27"/>
      <c r="S147" s="1"/>
      <c r="T147" s="1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1"/>
      <c r="CC147" s="1"/>
    </row>
    <row r="148" spans="1:81" x14ac:dyDescent="0.25">
      <c r="A148" s="1"/>
      <c r="B148" s="1"/>
      <c r="C148" s="1"/>
      <c r="D148" s="1"/>
      <c r="E148" s="1"/>
      <c r="F148" s="99"/>
      <c r="G148" s="1"/>
      <c r="H148" s="1"/>
      <c r="I148" s="1"/>
      <c r="J148" s="18"/>
      <c r="K148" s="1"/>
      <c r="L148" s="1"/>
      <c r="M148" s="1"/>
      <c r="N148" s="1"/>
      <c r="O148" s="1"/>
      <c r="P148" s="1"/>
      <c r="Q148" s="1"/>
      <c r="R148" s="27"/>
      <c r="S148" s="1"/>
      <c r="T148" s="1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1"/>
      <c r="CC148" s="1"/>
    </row>
    <row r="149" spans="1:81" x14ac:dyDescent="0.25">
      <c r="A149" s="1"/>
      <c r="B149" s="1"/>
      <c r="C149" s="1"/>
      <c r="D149" s="1"/>
      <c r="E149" s="1"/>
      <c r="F149" s="99"/>
      <c r="G149" s="1"/>
      <c r="H149" s="1"/>
      <c r="I149" s="1"/>
      <c r="J149" s="18"/>
      <c r="K149" s="1"/>
      <c r="L149" s="1"/>
      <c r="M149" s="1"/>
      <c r="N149" s="1"/>
      <c r="O149" s="1"/>
      <c r="P149" s="1"/>
      <c r="Q149" s="1"/>
      <c r="R149" s="27"/>
      <c r="S149" s="1"/>
      <c r="T149" s="1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1"/>
      <c r="CC149" s="1"/>
    </row>
    <row r="150" spans="1:81" x14ac:dyDescent="0.25">
      <c r="A150" s="1"/>
      <c r="B150" s="1"/>
      <c r="C150" s="1"/>
      <c r="D150" s="1"/>
      <c r="E150" s="1"/>
      <c r="F150" s="99"/>
      <c r="G150" s="1"/>
      <c r="H150" s="1"/>
      <c r="I150" s="1"/>
      <c r="J150" s="18"/>
      <c r="K150" s="1"/>
      <c r="L150" s="1"/>
      <c r="M150" s="1"/>
      <c r="N150" s="1"/>
      <c r="O150" s="1"/>
      <c r="P150" s="1"/>
      <c r="Q150" s="1"/>
      <c r="R150" s="27"/>
      <c r="S150" s="1"/>
      <c r="T150" s="1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1"/>
      <c r="CC150" s="1"/>
    </row>
    <row r="151" spans="1:81" x14ac:dyDescent="0.25">
      <c r="A151" s="1"/>
      <c r="B151" s="1"/>
      <c r="C151" s="1"/>
      <c r="D151" s="1"/>
      <c r="E151" s="1"/>
      <c r="F151" s="99"/>
      <c r="G151" s="1"/>
      <c r="H151" s="1"/>
      <c r="I151" s="1"/>
      <c r="J151" s="18"/>
      <c r="K151" s="1"/>
      <c r="L151" s="1"/>
      <c r="M151" s="1"/>
      <c r="N151" s="1"/>
      <c r="O151" s="1"/>
      <c r="P151" s="1"/>
      <c r="Q151" s="1"/>
      <c r="R151" s="27"/>
      <c r="S151" s="1"/>
      <c r="T151" s="1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1"/>
      <c r="CC151" s="1"/>
    </row>
    <row r="152" spans="1:81" x14ac:dyDescent="0.25">
      <c r="A152" s="1"/>
      <c r="B152" s="1"/>
      <c r="C152" s="1"/>
      <c r="D152" s="1"/>
      <c r="E152" s="1"/>
      <c r="F152" s="99"/>
      <c r="G152" s="1"/>
      <c r="H152" s="1"/>
      <c r="I152" s="1"/>
      <c r="J152" s="18"/>
      <c r="K152" s="1"/>
      <c r="L152" s="1"/>
      <c r="M152" s="1"/>
      <c r="N152" s="1"/>
      <c r="O152" s="1"/>
      <c r="P152" s="1"/>
      <c r="Q152" s="1"/>
      <c r="R152" s="27"/>
      <c r="S152" s="1"/>
      <c r="T152" s="1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1"/>
      <c r="CC152" s="1"/>
    </row>
    <row r="153" spans="1:81" x14ac:dyDescent="0.25">
      <c r="A153" s="1"/>
      <c r="B153" s="1"/>
      <c r="C153" s="1"/>
      <c r="D153" s="1"/>
      <c r="E153" s="1"/>
      <c r="F153" s="99"/>
      <c r="G153" s="1"/>
      <c r="H153" s="1"/>
      <c r="I153" s="1"/>
      <c r="J153" s="18"/>
      <c r="K153" s="1"/>
      <c r="L153" s="1"/>
      <c r="M153" s="1"/>
      <c r="N153" s="1"/>
      <c r="O153" s="1"/>
      <c r="P153" s="1"/>
      <c r="Q153" s="1"/>
      <c r="R153" s="27"/>
      <c r="S153" s="1"/>
      <c r="T153" s="1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1"/>
      <c r="CC153" s="1"/>
    </row>
    <row r="154" spans="1:81" x14ac:dyDescent="0.25">
      <c r="A154" s="1"/>
      <c r="B154" s="1"/>
      <c r="C154" s="1"/>
      <c r="D154" s="1"/>
      <c r="E154" s="1"/>
      <c r="F154" s="99"/>
      <c r="G154" s="1"/>
      <c r="H154" s="1"/>
      <c r="I154" s="1"/>
      <c r="J154" s="18"/>
      <c r="K154" s="1"/>
      <c r="L154" s="1"/>
      <c r="M154" s="1"/>
      <c r="N154" s="1"/>
      <c r="O154" s="1"/>
      <c r="P154" s="1"/>
      <c r="Q154" s="1"/>
      <c r="R154" s="27"/>
      <c r="S154" s="1"/>
      <c r="T154" s="1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1"/>
      <c r="CC154" s="1"/>
    </row>
    <row r="155" spans="1:81" x14ac:dyDescent="0.25">
      <c r="A155" s="1"/>
      <c r="B155" s="1"/>
      <c r="C155" s="1"/>
      <c r="D155" s="1"/>
      <c r="E155" s="1"/>
      <c r="F155" s="99"/>
      <c r="G155" s="1"/>
      <c r="H155" s="1"/>
      <c r="I155" s="1"/>
      <c r="J155" s="18"/>
      <c r="K155" s="1"/>
      <c r="L155" s="1"/>
      <c r="M155" s="1"/>
      <c r="N155" s="1"/>
      <c r="O155" s="1"/>
      <c r="P155" s="1"/>
      <c r="Q155" s="1"/>
      <c r="R155" s="27"/>
      <c r="S155" s="1"/>
      <c r="T155" s="1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1"/>
      <c r="CC155" s="1"/>
    </row>
    <row r="156" spans="1:81" x14ac:dyDescent="0.25">
      <c r="A156" s="1"/>
      <c r="B156" s="1"/>
      <c r="C156" s="1"/>
      <c r="D156" s="1"/>
      <c r="E156" s="1"/>
      <c r="F156" s="99"/>
      <c r="G156" s="1"/>
      <c r="H156" s="1"/>
      <c r="I156" s="1"/>
      <c r="J156" s="18"/>
      <c r="K156" s="1"/>
      <c r="L156" s="1"/>
      <c r="M156" s="1"/>
      <c r="N156" s="1"/>
      <c r="O156" s="1"/>
      <c r="P156" s="1"/>
      <c r="Q156" s="1"/>
      <c r="R156" s="27"/>
      <c r="S156" s="1"/>
      <c r="T156" s="1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1"/>
      <c r="CC156" s="1"/>
    </row>
    <row r="157" spans="1:81" x14ac:dyDescent="0.25">
      <c r="A157" s="1"/>
      <c r="B157" s="1"/>
      <c r="C157" s="1"/>
      <c r="D157" s="1"/>
      <c r="E157" s="1"/>
      <c r="F157" s="99"/>
      <c r="G157" s="1"/>
      <c r="H157" s="1"/>
      <c r="I157" s="1"/>
      <c r="J157" s="18"/>
      <c r="K157" s="1"/>
      <c r="L157" s="1"/>
      <c r="M157" s="1"/>
      <c r="N157" s="1"/>
      <c r="O157" s="1"/>
      <c r="P157" s="1"/>
      <c r="Q157" s="1"/>
      <c r="R157" s="27"/>
      <c r="S157" s="1"/>
      <c r="T157" s="1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1"/>
      <c r="CC157" s="1"/>
    </row>
    <row r="158" spans="1:81" x14ac:dyDescent="0.25">
      <c r="A158" s="1"/>
      <c r="B158" s="1"/>
      <c r="C158" s="1"/>
      <c r="D158" s="1"/>
      <c r="E158" s="1"/>
      <c r="F158" s="99"/>
      <c r="G158" s="1"/>
      <c r="H158" s="1"/>
      <c r="I158" s="1"/>
      <c r="J158" s="18"/>
      <c r="K158" s="1"/>
      <c r="L158" s="1"/>
      <c r="M158" s="1"/>
      <c r="N158" s="1"/>
      <c r="O158" s="1"/>
      <c r="P158" s="1"/>
      <c r="Q158" s="1"/>
      <c r="R158" s="27"/>
      <c r="S158" s="1"/>
      <c r="T158" s="1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1"/>
      <c r="CC158" s="1"/>
    </row>
    <row r="159" spans="1:81" x14ac:dyDescent="0.25">
      <c r="A159" s="1"/>
      <c r="B159" s="1"/>
      <c r="C159" s="1"/>
      <c r="D159" s="1"/>
      <c r="E159" s="1"/>
      <c r="F159" s="99"/>
      <c r="G159" s="1"/>
      <c r="H159" s="1"/>
      <c r="I159" s="1"/>
      <c r="J159" s="18"/>
      <c r="K159" s="1"/>
      <c r="L159" s="1"/>
      <c r="M159" s="1"/>
      <c r="N159" s="1"/>
      <c r="O159" s="1"/>
      <c r="P159" s="1"/>
      <c r="Q159" s="1"/>
      <c r="R159" s="27"/>
      <c r="S159" s="1"/>
      <c r="T159" s="1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1"/>
      <c r="CC159" s="1"/>
    </row>
    <row r="160" spans="1:81" x14ac:dyDescent="0.25">
      <c r="A160" s="1"/>
      <c r="B160" s="1"/>
      <c r="C160" s="1"/>
      <c r="D160" s="1"/>
      <c r="E160" s="1"/>
      <c r="F160" s="99"/>
      <c r="G160" s="1"/>
      <c r="H160" s="1"/>
      <c r="I160" s="1"/>
      <c r="J160" s="18"/>
      <c r="K160" s="1"/>
      <c r="L160" s="1"/>
      <c r="M160" s="1"/>
      <c r="N160" s="1"/>
      <c r="O160" s="1"/>
      <c r="P160" s="1"/>
      <c r="Q160" s="1"/>
      <c r="R160" s="27"/>
      <c r="S160" s="1"/>
      <c r="T160" s="1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1"/>
      <c r="CC160" s="1"/>
    </row>
    <row r="161" spans="1:81" x14ac:dyDescent="0.25">
      <c r="A161" s="1"/>
      <c r="B161" s="1"/>
      <c r="C161" s="1"/>
      <c r="D161" s="1"/>
      <c r="E161" s="1"/>
      <c r="F161" s="99"/>
      <c r="G161" s="1"/>
      <c r="H161" s="1"/>
      <c r="I161" s="1"/>
      <c r="J161" s="18"/>
      <c r="K161" s="1"/>
      <c r="L161" s="1"/>
      <c r="M161" s="1"/>
      <c r="N161" s="1"/>
      <c r="O161" s="1"/>
      <c r="P161" s="1"/>
      <c r="Q161" s="1"/>
      <c r="R161" s="27"/>
      <c r="S161" s="1"/>
      <c r="T161" s="1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1"/>
      <c r="CC161" s="1"/>
    </row>
    <row r="162" spans="1:81" x14ac:dyDescent="0.25">
      <c r="A162" s="1"/>
      <c r="B162" s="1"/>
      <c r="C162" s="1"/>
      <c r="D162" s="1"/>
      <c r="E162" s="1"/>
      <c r="F162" s="99"/>
      <c r="G162" s="1"/>
      <c r="H162" s="1"/>
      <c r="I162" s="1"/>
      <c r="J162" s="18"/>
      <c r="K162" s="1"/>
      <c r="L162" s="1"/>
      <c r="M162" s="1"/>
      <c r="N162" s="1"/>
      <c r="O162" s="1"/>
      <c r="P162" s="1"/>
      <c r="Q162" s="1"/>
      <c r="R162" s="27"/>
      <c r="S162" s="1"/>
      <c r="T162" s="1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1"/>
      <c r="CC162" s="1"/>
    </row>
    <row r="163" spans="1:81" x14ac:dyDescent="0.25">
      <c r="A163" s="1"/>
      <c r="B163" s="1"/>
      <c r="C163" s="1"/>
      <c r="D163" s="1"/>
      <c r="E163" s="1"/>
      <c r="F163" s="99"/>
      <c r="G163" s="1"/>
      <c r="H163" s="1"/>
      <c r="I163" s="1"/>
      <c r="J163" s="18"/>
      <c r="K163" s="1"/>
      <c r="L163" s="1"/>
      <c r="M163" s="1"/>
      <c r="N163" s="1"/>
      <c r="O163" s="1"/>
      <c r="P163" s="1"/>
      <c r="Q163" s="1"/>
      <c r="R163" s="27"/>
      <c r="S163" s="1"/>
      <c r="T163" s="1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1"/>
      <c r="CC163" s="1"/>
    </row>
    <row r="164" spans="1:81" x14ac:dyDescent="0.25">
      <c r="A164" s="1"/>
      <c r="B164" s="1"/>
      <c r="C164" s="1"/>
      <c r="D164" s="1"/>
      <c r="E164" s="1"/>
      <c r="F164" s="99"/>
      <c r="G164" s="1"/>
      <c r="H164" s="1"/>
      <c r="I164" s="1"/>
      <c r="J164" s="18"/>
      <c r="K164" s="1"/>
      <c r="L164" s="1"/>
      <c r="M164" s="1"/>
      <c r="N164" s="1"/>
      <c r="O164" s="1"/>
      <c r="P164" s="1"/>
      <c r="Q164" s="1"/>
      <c r="R164" s="27"/>
      <c r="S164" s="1"/>
      <c r="T164" s="1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1"/>
      <c r="CC164" s="1"/>
    </row>
    <row r="165" spans="1:81" x14ac:dyDescent="0.25">
      <c r="A165" s="1"/>
      <c r="B165" s="1"/>
      <c r="C165" s="1"/>
      <c r="D165" s="1"/>
      <c r="E165" s="1"/>
      <c r="F165" s="99"/>
      <c r="G165" s="1"/>
      <c r="H165" s="1"/>
      <c r="I165" s="1"/>
      <c r="J165" s="18"/>
      <c r="K165" s="1"/>
      <c r="L165" s="1"/>
      <c r="M165" s="1"/>
      <c r="N165" s="1"/>
      <c r="O165" s="1"/>
      <c r="P165" s="1"/>
      <c r="Q165" s="1"/>
      <c r="R165" s="27"/>
      <c r="S165" s="1"/>
      <c r="T165" s="1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1"/>
      <c r="CC165" s="1"/>
    </row>
    <row r="166" spans="1:81" x14ac:dyDescent="0.25">
      <c r="A166" s="1"/>
      <c r="B166" s="1"/>
      <c r="C166" s="1"/>
      <c r="D166" s="1"/>
      <c r="E166" s="1"/>
      <c r="F166" s="99"/>
      <c r="G166" s="1"/>
      <c r="H166" s="1"/>
      <c r="I166" s="1"/>
      <c r="J166" s="18"/>
      <c r="K166" s="1"/>
      <c r="L166" s="1"/>
      <c r="M166" s="1"/>
      <c r="N166" s="1"/>
      <c r="O166" s="1"/>
      <c r="P166" s="1"/>
      <c r="Q166" s="1"/>
      <c r="R166" s="27"/>
      <c r="S166" s="1"/>
      <c r="T166" s="1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1"/>
      <c r="CC166" s="1"/>
    </row>
    <row r="167" spans="1:81" x14ac:dyDescent="0.25">
      <c r="A167" s="1"/>
      <c r="B167" s="1"/>
      <c r="C167" s="1"/>
      <c r="D167" s="1"/>
      <c r="E167" s="1"/>
      <c r="F167" s="99"/>
      <c r="G167" s="1"/>
      <c r="H167" s="1"/>
      <c r="I167" s="1"/>
      <c r="J167" s="18"/>
      <c r="K167" s="1"/>
      <c r="L167" s="1"/>
      <c r="M167" s="1"/>
      <c r="N167" s="1"/>
      <c r="O167" s="1"/>
      <c r="P167" s="1"/>
      <c r="Q167" s="1"/>
      <c r="R167" s="27"/>
      <c r="S167" s="1"/>
      <c r="T167" s="1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1"/>
      <c r="CC167" s="1"/>
    </row>
    <row r="168" spans="1:81" x14ac:dyDescent="0.25">
      <c r="A168" s="1"/>
      <c r="B168" s="1"/>
      <c r="C168" s="1"/>
      <c r="D168" s="1"/>
      <c r="E168" s="1"/>
      <c r="F168" s="99"/>
      <c r="G168" s="1"/>
      <c r="H168" s="1"/>
      <c r="I168" s="1"/>
      <c r="J168" s="18"/>
      <c r="K168" s="1"/>
      <c r="L168" s="1"/>
      <c r="M168" s="1"/>
      <c r="N168" s="1"/>
      <c r="O168" s="1"/>
      <c r="P168" s="1"/>
      <c r="Q168" s="1"/>
      <c r="R168" s="27"/>
      <c r="S168" s="1"/>
      <c r="T168" s="1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1"/>
      <c r="CC168" s="1"/>
    </row>
    <row r="169" spans="1:81" x14ac:dyDescent="0.25">
      <c r="A169" s="1"/>
      <c r="B169" s="1"/>
      <c r="C169" s="1"/>
      <c r="D169" s="1"/>
      <c r="E169" s="1"/>
      <c r="F169" s="99"/>
      <c r="G169" s="1"/>
      <c r="H169" s="1"/>
      <c r="I169" s="1"/>
      <c r="J169" s="18"/>
      <c r="K169" s="1"/>
      <c r="L169" s="1"/>
      <c r="M169" s="1"/>
      <c r="N169" s="1"/>
      <c r="O169" s="1"/>
      <c r="P169" s="1"/>
      <c r="Q169" s="1"/>
      <c r="R169" s="27"/>
      <c r="S169" s="1"/>
      <c r="T169" s="1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1"/>
      <c r="CC169" s="1"/>
    </row>
    <row r="170" spans="1:81" x14ac:dyDescent="0.25">
      <c r="A170" s="1"/>
      <c r="B170" s="1"/>
      <c r="C170" s="1"/>
      <c r="D170" s="1"/>
      <c r="E170" s="1"/>
      <c r="F170" s="99"/>
      <c r="G170" s="1"/>
      <c r="H170" s="1"/>
      <c r="I170" s="1"/>
      <c r="J170" s="18"/>
      <c r="K170" s="1"/>
      <c r="L170" s="1"/>
      <c r="M170" s="1"/>
      <c r="N170" s="1"/>
      <c r="O170" s="1"/>
      <c r="P170" s="1"/>
      <c r="Q170" s="1"/>
      <c r="R170" s="27"/>
      <c r="S170" s="1"/>
      <c r="T170" s="1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1"/>
      <c r="CC170" s="1"/>
    </row>
    <row r="171" spans="1:81" x14ac:dyDescent="0.25">
      <c r="A171" s="1"/>
      <c r="B171" s="1"/>
      <c r="C171" s="1"/>
      <c r="D171" s="1"/>
      <c r="E171" s="1"/>
      <c r="F171" s="99"/>
      <c r="G171" s="1"/>
      <c r="H171" s="1"/>
      <c r="I171" s="1"/>
      <c r="J171" s="18"/>
      <c r="K171" s="1"/>
      <c r="L171" s="1"/>
      <c r="M171" s="1"/>
      <c r="N171" s="1"/>
      <c r="O171" s="1"/>
      <c r="P171" s="1"/>
      <c r="Q171" s="1"/>
      <c r="R171" s="27"/>
      <c r="S171" s="1"/>
      <c r="T171" s="1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1"/>
      <c r="CC171" s="1"/>
    </row>
  </sheetData>
  <conditionalFormatting sqref="U8:CA8">
    <cfRule type="containsBlanks" dxfId="573" priority="350">
      <formula>LEN(TRIM(U8))=0</formula>
    </cfRule>
  </conditionalFormatting>
  <conditionalFormatting sqref="A9:C9 A10:AF10 A12:AF12 A11:F11 A13:F18 A26:F30 A43:F45 K43:AF45 A59:F59 K59:AF59 A24:AF25 A41:AF42 A68:C68 K71:AF73 A71:C75 A135:AF1048576 A78:C78 K78:AF78 K68:AF68 K26:AF30 K13:AF14 K11:AF11 A60:AF61 A55:AF55 A58:AF58 A64:C64 A2:AF2 CD64:XFD64 CD55:XFD55 CD68:XFD68 CD78:XFD78 CD135:XFD1048576 CD71:XFD75 CD24:XFD30 CD58:XFD61 CD41:XFD45 CD1:XFD18 A8:B8 S9:T9 E64:AF64 E78:F78 E71:F73 E68:F68 E74:AF75 A6:AF7 A3:B5 D3:AF5 E8:CA8 E1:AF1 K16:AF18 K15:CA15">
    <cfRule type="cellIs" dxfId="572" priority="349" operator="equal">
      <formula>0</formula>
    </cfRule>
  </conditionalFormatting>
  <conditionalFormatting sqref="D9">
    <cfRule type="containsBlanks" dxfId="571" priority="348">
      <formula>LEN(TRIM(D9))=0</formula>
    </cfRule>
  </conditionalFormatting>
  <conditionalFormatting sqref="D9:F9 H9:R9">
    <cfRule type="cellIs" dxfId="570" priority="347" operator="equal">
      <formula>0</formula>
    </cfRule>
  </conditionalFormatting>
  <conditionalFormatting sqref="G11:J11">
    <cfRule type="cellIs" dxfId="569" priority="346" operator="equal">
      <formula>0</formula>
    </cfRule>
  </conditionalFormatting>
  <conditionalFormatting sqref="G13:J13">
    <cfRule type="cellIs" dxfId="568" priority="345" operator="equal">
      <formula>0</formula>
    </cfRule>
  </conditionalFormatting>
  <conditionalFormatting sqref="G14:J18">
    <cfRule type="cellIs" dxfId="567" priority="344" operator="equal">
      <formula>0</formula>
    </cfRule>
  </conditionalFormatting>
  <conditionalFormatting sqref="G26:J26">
    <cfRule type="cellIs" dxfId="566" priority="343" operator="equal">
      <formula>0</formula>
    </cfRule>
  </conditionalFormatting>
  <conditionalFormatting sqref="G27:J28">
    <cfRule type="cellIs" dxfId="565" priority="342" operator="equal">
      <formula>0</formula>
    </cfRule>
  </conditionalFormatting>
  <conditionalFormatting sqref="G29:J30">
    <cfRule type="cellIs" dxfId="564" priority="341" operator="equal">
      <formula>0</formula>
    </cfRule>
  </conditionalFormatting>
  <conditionalFormatting sqref="G43:J43">
    <cfRule type="cellIs" dxfId="563" priority="340" operator="equal">
      <formula>0</formula>
    </cfRule>
  </conditionalFormatting>
  <conditionalFormatting sqref="G44:J45">
    <cfRule type="cellIs" dxfId="562" priority="339" operator="equal">
      <formula>0</formula>
    </cfRule>
  </conditionalFormatting>
  <conditionalFormatting sqref="G59:J59">
    <cfRule type="cellIs" dxfId="561" priority="338" operator="equal">
      <formula>0</formula>
    </cfRule>
  </conditionalFormatting>
  <conditionalFormatting sqref="G68:J68">
    <cfRule type="cellIs" dxfId="560" priority="337" operator="equal">
      <formula>0</formula>
    </cfRule>
  </conditionalFormatting>
  <conditionalFormatting sqref="A69:C70 K69:AF70 CD69:XFD70 E69:F70">
    <cfRule type="cellIs" dxfId="559" priority="336" operator="equal">
      <formula>0</formula>
    </cfRule>
  </conditionalFormatting>
  <conditionalFormatting sqref="A79:C79 A76:C76 K76:AF76 A90:C90 CD90:XFD90 CD76:XFD76 CD79:XFD79 E90:AF90 E76:F76 E79:AF79">
    <cfRule type="cellIs" dxfId="558" priority="335" operator="equal">
      <formula>0</formula>
    </cfRule>
  </conditionalFormatting>
  <conditionalFormatting sqref="G76:J76">
    <cfRule type="cellIs" dxfId="557" priority="334" operator="equal">
      <formula>0</formula>
    </cfRule>
  </conditionalFormatting>
  <conditionalFormatting sqref="A77:C77 K77:AF77 CD77:XFD77 E77:F77">
    <cfRule type="cellIs" dxfId="556" priority="333" operator="equal">
      <formula>0</formula>
    </cfRule>
  </conditionalFormatting>
  <conditionalFormatting sqref="A106:F110 A118:F122 A116:AF117 A133:AF134 K122:AF122 K121:T121 K109:T110 A105:C105 E105:F105 K118:AF120 K105:AF108 CD105:XFD110 CD133:XFD134 CD116:XFD122">
    <cfRule type="cellIs" dxfId="555" priority="332" operator="equal">
      <formula>0</formula>
    </cfRule>
  </conditionalFormatting>
  <conditionalFormatting sqref="G105:J105">
    <cfRule type="cellIs" dxfId="554" priority="331" operator="equal">
      <formula>0</formula>
    </cfRule>
  </conditionalFormatting>
  <conditionalFormatting sqref="G106:J110">
    <cfRule type="cellIs" dxfId="553" priority="330" operator="equal">
      <formula>0</formula>
    </cfRule>
  </conditionalFormatting>
  <conditionalFormatting sqref="G118:J118">
    <cfRule type="cellIs" dxfId="552" priority="329" operator="equal">
      <formula>0</formula>
    </cfRule>
  </conditionalFormatting>
  <conditionalFormatting sqref="G119:J120">
    <cfRule type="cellIs" dxfId="551" priority="328" operator="equal">
      <formula>0</formula>
    </cfRule>
  </conditionalFormatting>
  <conditionalFormatting sqref="G121:J122">
    <cfRule type="cellIs" dxfId="550" priority="327" operator="equal">
      <formula>0</formula>
    </cfRule>
  </conditionalFormatting>
  <conditionalFormatting sqref="A66:AF67 A65:C65 K65:AF65 CD65:XFD67 E65:F65">
    <cfRule type="cellIs" dxfId="549" priority="326" operator="equal">
      <formula>0</formula>
    </cfRule>
  </conditionalFormatting>
  <conditionalFormatting sqref="A46:F46 K46:AF46 CD46:XFD46">
    <cfRule type="cellIs" dxfId="548" priority="314" operator="equal">
      <formula>0</formula>
    </cfRule>
  </conditionalFormatting>
  <conditionalFormatting sqref="D105">
    <cfRule type="cellIs" dxfId="547" priority="315" operator="equal">
      <formula>0</formula>
    </cfRule>
  </conditionalFormatting>
  <conditionalFormatting sqref="U121:CA121">
    <cfRule type="cellIs" dxfId="546" priority="325" operator="equal">
      <formula>0</formula>
    </cfRule>
  </conditionalFormatting>
  <conditionalFormatting sqref="U109:CA110">
    <cfRule type="cellIs" dxfId="545" priority="324" operator="equal">
      <formula>0</formula>
    </cfRule>
  </conditionalFormatting>
  <conditionalFormatting sqref="R65 U65:AF65">
    <cfRule type="cellIs" dxfId="544" priority="322" operator="greaterThan">
      <formula>0</formula>
    </cfRule>
    <cfRule type="cellIs" dxfId="543" priority="323" operator="lessThan">
      <formula>0</formula>
    </cfRule>
  </conditionalFormatting>
  <conditionalFormatting sqref="U14:AF14">
    <cfRule type="cellIs" dxfId="542" priority="320" operator="greaterThan">
      <formula>0</formula>
    </cfRule>
    <cfRule type="cellIs" dxfId="541" priority="321" operator="lessThan">
      <formula>0</formula>
    </cfRule>
  </conditionalFormatting>
  <conditionalFormatting sqref="U106:AF106">
    <cfRule type="cellIs" dxfId="540" priority="318" operator="greaterThan">
      <formula>0</formula>
    </cfRule>
    <cfRule type="cellIs" dxfId="539" priority="319" operator="lessThan">
      <formula>0</formula>
    </cfRule>
  </conditionalFormatting>
  <conditionalFormatting sqref="R14 R106">
    <cfRule type="cellIs" dxfId="538" priority="316" operator="greaterThan">
      <formula>0</formula>
    </cfRule>
    <cfRule type="cellIs" dxfId="537" priority="317" operator="lessThan">
      <formula>0</formula>
    </cfRule>
  </conditionalFormatting>
  <conditionalFormatting sqref="G46:J46">
    <cfRule type="cellIs" dxfId="536" priority="313" operator="equal">
      <formula>0</formula>
    </cfRule>
  </conditionalFormatting>
  <conditionalFormatting sqref="A31:F31 K31:AF31 CD31:XFD31">
    <cfRule type="cellIs" dxfId="535" priority="312" operator="equal">
      <formula>0</formula>
    </cfRule>
  </conditionalFormatting>
  <conditionalFormatting sqref="G31:J31">
    <cfRule type="cellIs" dxfId="534" priority="311" operator="equal">
      <formula>0</formula>
    </cfRule>
  </conditionalFormatting>
  <conditionalFormatting sqref="G80:J80">
    <cfRule type="cellIs" dxfId="533" priority="308" operator="equal">
      <formula>0</formula>
    </cfRule>
  </conditionalFormatting>
  <conditionalFormatting sqref="A81:C81 K81:AF81 CD81:XFD81 E81:F81">
    <cfRule type="cellIs" dxfId="532" priority="307" operator="equal">
      <formula>0</formula>
    </cfRule>
  </conditionalFormatting>
  <conditionalFormatting sqref="A82:C82 K82:T82 CD82:XFD82 E82:F82">
    <cfRule type="cellIs" dxfId="531" priority="310" operator="equal">
      <formula>0</formula>
    </cfRule>
  </conditionalFormatting>
  <conditionalFormatting sqref="A89:C89 A80:C80 K80:AF80 CD80:XFD80 CD89:XFD89 E80:F80 E89:AF89">
    <cfRule type="cellIs" dxfId="530" priority="309" operator="equal">
      <formula>0</formula>
    </cfRule>
  </conditionalFormatting>
  <conditionalFormatting sqref="A123:F123 K123:AF123 U124:AF124 CD123:XFD123">
    <cfRule type="cellIs" dxfId="529" priority="306" operator="equal">
      <formula>0</formula>
    </cfRule>
  </conditionalFormatting>
  <conditionalFormatting sqref="G123:J123">
    <cfRule type="cellIs" dxfId="528" priority="305" operator="equal">
      <formula>0</formula>
    </cfRule>
  </conditionalFormatting>
  <conditionalFormatting sqref="A56:F56 K56:AF56 CD56:XFD56">
    <cfRule type="cellIs" dxfId="527" priority="304" operator="equal">
      <formula>0</formula>
    </cfRule>
  </conditionalFormatting>
  <conditionalFormatting sqref="G56:J56">
    <cfRule type="cellIs" dxfId="526" priority="303" operator="equal">
      <formula>0</formula>
    </cfRule>
  </conditionalFormatting>
  <conditionalFormatting sqref="A57:F57 K57:AF57 CD57:XFD57">
    <cfRule type="cellIs" dxfId="525" priority="302" operator="equal">
      <formula>0</formula>
    </cfRule>
  </conditionalFormatting>
  <conditionalFormatting sqref="G57:J57">
    <cfRule type="cellIs" dxfId="524" priority="301" operator="equal">
      <formula>0</formula>
    </cfRule>
  </conditionalFormatting>
  <conditionalFormatting sqref="G124:J124">
    <cfRule type="cellIs" dxfId="523" priority="295" operator="equal">
      <formula>0</formula>
    </cfRule>
  </conditionalFormatting>
  <conditionalFormatting sqref="A124:F124 K124:T124 CD124:XFD124">
    <cfRule type="cellIs" dxfId="522" priority="296" operator="equal">
      <formula>0</formula>
    </cfRule>
  </conditionalFormatting>
  <conditionalFormatting sqref="G32:J32">
    <cfRule type="cellIs" dxfId="521" priority="293" operator="equal">
      <formula>0</formula>
    </cfRule>
  </conditionalFormatting>
  <conditionalFormatting sqref="A62:AF62 CD62:XFD62">
    <cfRule type="cellIs" dxfId="520" priority="300" operator="equal">
      <formula>0</formula>
    </cfRule>
  </conditionalFormatting>
  <conditionalFormatting sqref="A63:C63 K63:AF63 CD63:XFD63 E63:F63">
    <cfRule type="cellIs" dxfId="519" priority="299" operator="equal">
      <formula>0</formula>
    </cfRule>
  </conditionalFormatting>
  <conditionalFormatting sqref="R63 U63:AF63">
    <cfRule type="cellIs" dxfId="518" priority="297" operator="greaterThan">
      <formula>0</formula>
    </cfRule>
    <cfRule type="cellIs" dxfId="517" priority="298" operator="lessThan">
      <formula>0</formula>
    </cfRule>
  </conditionalFormatting>
  <conditionalFormatting sqref="A32:F32 K32:AF32 CD32:XFD32">
    <cfRule type="cellIs" dxfId="516" priority="294" operator="equal">
      <formula>0</formula>
    </cfRule>
  </conditionalFormatting>
  <conditionalFormatting sqref="G33:J33">
    <cfRule type="cellIs" dxfId="515" priority="286" operator="equal">
      <formula>0</formula>
    </cfRule>
  </conditionalFormatting>
  <conditionalFormatting sqref="A33:F33 K33:AF33 CD33:XFD33">
    <cfRule type="cellIs" dxfId="514" priority="287" operator="equal">
      <formula>0</formula>
    </cfRule>
  </conditionalFormatting>
  <conditionalFormatting sqref="G48:J48">
    <cfRule type="cellIs" dxfId="513" priority="284" operator="equal">
      <formula>0</formula>
    </cfRule>
  </conditionalFormatting>
  <conditionalFormatting sqref="A47:F47 K47:AF47 CD47:XFD47">
    <cfRule type="cellIs" dxfId="512" priority="292" operator="equal">
      <formula>0</formula>
    </cfRule>
  </conditionalFormatting>
  <conditionalFormatting sqref="G47:J47">
    <cfRule type="cellIs" dxfId="511" priority="291" operator="equal">
      <formula>0</formula>
    </cfRule>
  </conditionalFormatting>
  <conditionalFormatting sqref="U82:AF82">
    <cfRule type="cellIs" dxfId="510" priority="290" operator="equal">
      <formula>0</formula>
    </cfRule>
  </conditionalFormatting>
  <conditionalFormatting sqref="R57 U57:AF57">
    <cfRule type="cellIs" dxfId="509" priority="288" operator="greaterThan">
      <formula>0</formula>
    </cfRule>
    <cfRule type="cellIs" dxfId="508" priority="289" operator="lessThan">
      <formula>0</formula>
    </cfRule>
  </conditionalFormatting>
  <conditionalFormatting sqref="U83:AF83">
    <cfRule type="cellIs" dxfId="507" priority="282" operator="equal">
      <formula>0</formula>
    </cfRule>
  </conditionalFormatting>
  <conditionalFormatting sqref="A48:F48 K48:AF48 CD48:XFD48">
    <cfRule type="cellIs" dxfId="506" priority="285" operator="equal">
      <formula>0</formula>
    </cfRule>
  </conditionalFormatting>
  <conditionalFormatting sqref="A83:C83 K83:T83 CD83:XFD83 E83:F83">
    <cfRule type="cellIs" dxfId="505" priority="283" operator="equal">
      <formula>0</formula>
    </cfRule>
  </conditionalFormatting>
  <conditionalFormatting sqref="G125:J125">
    <cfRule type="cellIs" dxfId="504" priority="279" operator="equal">
      <formula>0</formula>
    </cfRule>
  </conditionalFormatting>
  <conditionalFormatting sqref="A125:F125 K125:T125 CD125:XFD125">
    <cfRule type="cellIs" dxfId="503" priority="280" operator="equal">
      <formula>0</formula>
    </cfRule>
  </conditionalFormatting>
  <conditionalFormatting sqref="U125:AF125">
    <cfRule type="cellIs" dxfId="502" priority="281" operator="equal">
      <formula>0</formula>
    </cfRule>
  </conditionalFormatting>
  <conditionalFormatting sqref="G49:J49">
    <cfRule type="cellIs" dxfId="501" priority="277" operator="equal">
      <formula>0</formula>
    </cfRule>
  </conditionalFormatting>
  <conditionalFormatting sqref="A49:F49 K49:AF49 CD49:XFD49">
    <cfRule type="cellIs" dxfId="500" priority="278" operator="equal">
      <formula>0</formula>
    </cfRule>
  </conditionalFormatting>
  <conditionalFormatting sqref="U84:AF84">
    <cfRule type="cellIs" dxfId="499" priority="275" operator="equal">
      <formula>0</formula>
    </cfRule>
  </conditionalFormatting>
  <conditionalFormatting sqref="A84:C84 K84:T84 CD84:XFD84 E84:F84">
    <cfRule type="cellIs" dxfId="498" priority="276" operator="equal">
      <formula>0</formula>
    </cfRule>
  </conditionalFormatting>
  <conditionalFormatting sqref="G126:J126">
    <cfRule type="cellIs" dxfId="497" priority="273" operator="equal">
      <formula>0</formula>
    </cfRule>
  </conditionalFormatting>
  <conditionalFormatting sqref="A126:F126 K126:T126 CD126:XFD126">
    <cfRule type="cellIs" dxfId="496" priority="274" operator="equal">
      <formula>0</formula>
    </cfRule>
  </conditionalFormatting>
  <conditionalFormatting sqref="G34:J34">
    <cfRule type="cellIs" dxfId="495" priority="270" operator="equal">
      <formula>0</formula>
    </cfRule>
  </conditionalFormatting>
  <conditionalFormatting sqref="U126:CA126">
    <cfRule type="cellIs" dxfId="494" priority="272" operator="equal">
      <formula>0</formula>
    </cfRule>
  </conditionalFormatting>
  <conditionalFormatting sqref="G111:J111">
    <cfRule type="cellIs" dxfId="493" priority="268" operator="equal">
      <formula>0</formula>
    </cfRule>
  </conditionalFormatting>
  <conditionalFormatting sqref="A34:F34 K34:AF34 CD34:XFD34">
    <cfRule type="cellIs" dxfId="492" priority="271" operator="equal">
      <formula>0</formula>
    </cfRule>
  </conditionalFormatting>
  <conditionalFormatting sqref="A111:F111 K111:T111 CD111:XFD111">
    <cfRule type="cellIs" dxfId="491" priority="269" operator="equal">
      <formula>0</formula>
    </cfRule>
  </conditionalFormatting>
  <conditionalFormatting sqref="A19:F19 K19:AF19 CD19:XFD19">
    <cfRule type="cellIs" dxfId="490" priority="266" operator="equal">
      <formula>0</formula>
    </cfRule>
  </conditionalFormatting>
  <conditionalFormatting sqref="U111:CA111">
    <cfRule type="cellIs" dxfId="489" priority="267" operator="equal">
      <formula>0</formula>
    </cfRule>
  </conditionalFormatting>
  <conditionalFormatting sqref="A50:F50 K50:AF50 CD50:XFD50">
    <cfRule type="cellIs" dxfId="488" priority="264" operator="equal">
      <formula>0</formula>
    </cfRule>
  </conditionalFormatting>
  <conditionalFormatting sqref="G19:J19">
    <cfRule type="cellIs" dxfId="487" priority="265" operator="equal">
      <formula>0</formula>
    </cfRule>
  </conditionalFormatting>
  <conditionalFormatting sqref="G50:J50">
    <cfRule type="cellIs" dxfId="486" priority="263" operator="equal">
      <formula>0</formula>
    </cfRule>
  </conditionalFormatting>
  <conditionalFormatting sqref="U85:AF85">
    <cfRule type="cellIs" dxfId="485" priority="261" operator="equal">
      <formula>0</formula>
    </cfRule>
  </conditionalFormatting>
  <conditionalFormatting sqref="G127:J127">
    <cfRule type="cellIs" dxfId="484" priority="259" operator="equal">
      <formula>0</formula>
    </cfRule>
  </conditionalFormatting>
  <conditionalFormatting sqref="A85:C85 K85:T85 CD85:XFD85 E85:F85">
    <cfRule type="cellIs" dxfId="483" priority="262" operator="equal">
      <formula>0</formula>
    </cfRule>
  </conditionalFormatting>
  <conditionalFormatting sqref="G35:J35">
    <cfRule type="cellIs" dxfId="482" priority="256" operator="equal">
      <formula>0</formula>
    </cfRule>
  </conditionalFormatting>
  <conditionalFormatting sqref="A127:F127 K127:T127 CD127:XFD127">
    <cfRule type="cellIs" dxfId="481" priority="260" operator="equal">
      <formula>0</formula>
    </cfRule>
  </conditionalFormatting>
  <conditionalFormatting sqref="U127:CA127">
    <cfRule type="cellIs" dxfId="480" priority="258" operator="equal">
      <formula>0</formula>
    </cfRule>
  </conditionalFormatting>
  <conditionalFormatting sqref="G112:J112">
    <cfRule type="cellIs" dxfId="479" priority="254" operator="equal">
      <formula>0</formula>
    </cfRule>
  </conditionalFormatting>
  <conditionalFormatting sqref="A35:F35 K35:AF35 CD35:XFD35">
    <cfRule type="cellIs" dxfId="478" priority="257" operator="equal">
      <formula>0</formula>
    </cfRule>
  </conditionalFormatting>
  <conditionalFormatting sqref="A112:F112 K112:T112 CD112:XFD112">
    <cfRule type="cellIs" dxfId="477" priority="255" operator="equal">
      <formula>0</formula>
    </cfRule>
  </conditionalFormatting>
  <conditionalFormatting sqref="U112:CA112">
    <cfRule type="cellIs" dxfId="476" priority="253" operator="equal">
      <formula>0</formula>
    </cfRule>
  </conditionalFormatting>
  <conditionalFormatting sqref="A20:F20 K20:AF20 CD20:XFD20">
    <cfRule type="cellIs" dxfId="475" priority="252" operator="equal">
      <formula>0</formula>
    </cfRule>
  </conditionalFormatting>
  <conditionalFormatting sqref="G20:J20">
    <cfRule type="cellIs" dxfId="474" priority="251" operator="equal">
      <formula>0</formula>
    </cfRule>
  </conditionalFormatting>
  <conditionalFormatting sqref="A51:F51 K51:AF51 CD51:XFD51">
    <cfRule type="cellIs" dxfId="473" priority="250" operator="equal">
      <formula>0</formula>
    </cfRule>
  </conditionalFormatting>
  <conditionalFormatting sqref="G51:J51">
    <cfRule type="cellIs" dxfId="472" priority="249" operator="equal">
      <formula>0</formula>
    </cfRule>
  </conditionalFormatting>
  <conditionalFormatting sqref="U86:AF86">
    <cfRule type="cellIs" dxfId="471" priority="247" operator="equal">
      <formula>0</formula>
    </cfRule>
  </conditionalFormatting>
  <conditionalFormatting sqref="A86:C86 K86:T86 CD86:XFD86 E86:F86">
    <cfRule type="cellIs" dxfId="470" priority="248" operator="equal">
      <formula>0</formula>
    </cfRule>
  </conditionalFormatting>
  <conditionalFormatting sqref="G128:J128">
    <cfRule type="cellIs" dxfId="469" priority="245" operator="equal">
      <formula>0</formula>
    </cfRule>
  </conditionalFormatting>
  <conditionalFormatting sqref="A128:F128 K128:T128 CD128:XFD128">
    <cfRule type="cellIs" dxfId="468" priority="246" operator="equal">
      <formula>0</formula>
    </cfRule>
  </conditionalFormatting>
  <conditionalFormatting sqref="U128:CA128">
    <cfRule type="cellIs" dxfId="467" priority="244" operator="equal">
      <formula>0</formula>
    </cfRule>
  </conditionalFormatting>
  <conditionalFormatting sqref="G36:J36">
    <cfRule type="cellIs" dxfId="466" priority="242" operator="equal">
      <formula>0</formula>
    </cfRule>
  </conditionalFormatting>
  <conditionalFormatting sqref="A36:F36 K36:AF36 CD36:XFD36">
    <cfRule type="cellIs" dxfId="465" priority="243" operator="equal">
      <formula>0</formula>
    </cfRule>
  </conditionalFormatting>
  <conditionalFormatting sqref="G113:J113">
    <cfRule type="cellIs" dxfId="464" priority="240" operator="equal">
      <formula>0</formula>
    </cfRule>
  </conditionalFormatting>
  <conditionalFormatting sqref="A113:F113 K113:T113 CD113:XFD113">
    <cfRule type="cellIs" dxfId="463" priority="241" operator="equal">
      <formula>0</formula>
    </cfRule>
  </conditionalFormatting>
  <conditionalFormatting sqref="U113:CA113">
    <cfRule type="cellIs" dxfId="462" priority="239" operator="equal">
      <formula>0</formula>
    </cfRule>
  </conditionalFormatting>
  <conditionalFormatting sqref="A21:F21 K21:AF21 CD21:XFD21">
    <cfRule type="cellIs" dxfId="461" priority="238" operator="equal">
      <formula>0</formula>
    </cfRule>
  </conditionalFormatting>
  <conditionalFormatting sqref="G21:J21">
    <cfRule type="cellIs" dxfId="460" priority="237" operator="equal">
      <formula>0</formula>
    </cfRule>
  </conditionalFormatting>
  <conditionalFormatting sqref="A52:F52 K52:AF52 CD52:XFD52">
    <cfRule type="cellIs" dxfId="459" priority="236" operator="equal">
      <formula>0</formula>
    </cfRule>
  </conditionalFormatting>
  <conditionalFormatting sqref="G52:J52">
    <cfRule type="cellIs" dxfId="458" priority="235" operator="equal">
      <formula>0</formula>
    </cfRule>
  </conditionalFormatting>
  <conditionalFormatting sqref="A53:F53 K53:AF53 CD53:XFD53">
    <cfRule type="cellIs" dxfId="457" priority="234" operator="equal">
      <formula>0</formula>
    </cfRule>
  </conditionalFormatting>
  <conditionalFormatting sqref="G53:J53">
    <cfRule type="cellIs" dxfId="456" priority="233" operator="equal">
      <formula>0</formula>
    </cfRule>
  </conditionalFormatting>
  <conditionalFormatting sqref="U87:AF87">
    <cfRule type="cellIs" dxfId="455" priority="231" operator="equal">
      <formula>0</formula>
    </cfRule>
  </conditionalFormatting>
  <conditionalFormatting sqref="A87:C87 K87:T87 CD87:XFD87 E87:F87">
    <cfRule type="cellIs" dxfId="454" priority="232" operator="equal">
      <formula>0</formula>
    </cfRule>
  </conditionalFormatting>
  <conditionalFormatting sqref="U88:AF88">
    <cfRule type="cellIs" dxfId="453" priority="229" operator="equal">
      <formula>0</formula>
    </cfRule>
  </conditionalFormatting>
  <conditionalFormatting sqref="A88:C88 K88:T88 CD88:XFD88 E88:F88">
    <cfRule type="cellIs" dxfId="452" priority="230" operator="equal">
      <formula>0</formula>
    </cfRule>
  </conditionalFormatting>
  <conditionalFormatting sqref="A96:C97 A94:C94 A100:F100 K94:AF94 K100:AF100 CD100:XFD100 CD94:XFD94 CD96:XFD97 E94:F94 E96:AF97">
    <cfRule type="cellIs" dxfId="451" priority="228" operator="equal">
      <formula>0</formula>
    </cfRule>
  </conditionalFormatting>
  <conditionalFormatting sqref="G94:J94">
    <cfRule type="cellIs" dxfId="450" priority="227" operator="equal">
      <formula>0</formula>
    </cfRule>
  </conditionalFormatting>
  <conditionalFormatting sqref="A95:C95 K95:AF95 CD95:XFD95 E95:F95">
    <cfRule type="cellIs" dxfId="449" priority="226" operator="equal">
      <formula>0</formula>
    </cfRule>
  </conditionalFormatting>
  <conditionalFormatting sqref="A98:C98 K98:AF98 A101:AF102 CD101:XFD102 CD98:XFD98 E98:F98">
    <cfRule type="cellIs" dxfId="448" priority="225" operator="equal">
      <formula>0</formula>
    </cfRule>
  </conditionalFormatting>
  <conditionalFormatting sqref="G98:J98">
    <cfRule type="cellIs" dxfId="447" priority="224" operator="equal">
      <formula>0</formula>
    </cfRule>
  </conditionalFormatting>
  <conditionalFormatting sqref="A99:F99 K99:AF99 CD99:XFD99">
    <cfRule type="cellIs" dxfId="446" priority="223" operator="equal">
      <formula>0</formula>
    </cfRule>
  </conditionalFormatting>
  <conditionalFormatting sqref="A91:C93 K91:AF91 E91:F91 E92:AF93 CD91:XFD93">
    <cfRule type="cellIs" dxfId="445" priority="222" operator="equal">
      <formula>0</formula>
    </cfRule>
  </conditionalFormatting>
  <conditionalFormatting sqref="R91 U91:AF91">
    <cfRule type="cellIs" dxfId="444" priority="220" operator="greaterThan">
      <formula>0</formula>
    </cfRule>
    <cfRule type="cellIs" dxfId="443" priority="221" operator="lessThan">
      <formula>0</formula>
    </cfRule>
  </conditionalFormatting>
  <conditionalFormatting sqref="A54:F54 K54:AF54 CD54:XFD54">
    <cfRule type="cellIs" dxfId="442" priority="216" operator="equal">
      <formula>0</formula>
    </cfRule>
  </conditionalFormatting>
  <conditionalFormatting sqref="G54:J54">
    <cfRule type="cellIs" dxfId="441" priority="215" operator="equal">
      <formula>0</formula>
    </cfRule>
  </conditionalFormatting>
  <conditionalFormatting sqref="A104:AF104 CD104:XFD104">
    <cfRule type="cellIs" dxfId="440" priority="214" operator="equal">
      <formula>0</formula>
    </cfRule>
  </conditionalFormatting>
  <conditionalFormatting sqref="A103:F103 K103:AF103 CD103:XFD103">
    <cfRule type="cellIs" dxfId="439" priority="213" operator="equal">
      <formula>0</formula>
    </cfRule>
  </conditionalFormatting>
  <conditionalFormatting sqref="R103 U103:AF103">
    <cfRule type="cellIs" dxfId="438" priority="211" operator="greaterThan">
      <formula>0</formula>
    </cfRule>
    <cfRule type="cellIs" dxfId="437" priority="212" operator="lessThan">
      <formula>0</formula>
    </cfRule>
  </conditionalFormatting>
  <conditionalFormatting sqref="G131:J131">
    <cfRule type="cellIs" dxfId="436" priority="209" operator="equal">
      <formula>0</formula>
    </cfRule>
  </conditionalFormatting>
  <conditionalFormatting sqref="A131:F131 K131:T131 CD131:XFD131">
    <cfRule type="cellIs" dxfId="435" priority="210" operator="equal">
      <formula>0</formula>
    </cfRule>
  </conditionalFormatting>
  <conditionalFormatting sqref="U131:CA131">
    <cfRule type="cellIs" dxfId="434" priority="208" operator="equal">
      <formula>0</formula>
    </cfRule>
  </conditionalFormatting>
  <conditionalFormatting sqref="G132:J132">
    <cfRule type="cellIs" dxfId="433" priority="206" operator="equal">
      <formula>0</formula>
    </cfRule>
  </conditionalFormatting>
  <conditionalFormatting sqref="A132:F132 K132:T132 CD132:XFD132">
    <cfRule type="cellIs" dxfId="432" priority="207" operator="equal">
      <formula>0</formula>
    </cfRule>
  </conditionalFormatting>
  <conditionalFormatting sqref="U132:CA132">
    <cfRule type="cellIs" dxfId="431" priority="205" operator="equal">
      <formula>0</formula>
    </cfRule>
  </conditionalFormatting>
  <conditionalFormatting sqref="G39:J39">
    <cfRule type="cellIs" dxfId="430" priority="203" operator="equal">
      <formula>0</formula>
    </cfRule>
  </conditionalFormatting>
  <conditionalFormatting sqref="A39:F39 K39:AF39 CD39:XFD39">
    <cfRule type="cellIs" dxfId="429" priority="204" operator="equal">
      <formula>0</formula>
    </cfRule>
  </conditionalFormatting>
  <conditionalFormatting sqref="G40:J40">
    <cfRule type="cellIs" dxfId="428" priority="201" operator="equal">
      <formula>0</formula>
    </cfRule>
  </conditionalFormatting>
  <conditionalFormatting sqref="A40:F40 K40:AF40 CD40:XFD40">
    <cfRule type="cellIs" dxfId="427" priority="202" operator="equal">
      <formula>0</formula>
    </cfRule>
  </conditionalFormatting>
  <conditionalFormatting sqref="U8:CA8">
    <cfRule type="cellIs" dxfId="426" priority="199" operator="between">
      <formula>$J$5</formula>
      <formula>$J$7</formula>
    </cfRule>
  </conditionalFormatting>
  <conditionalFormatting sqref="AG1:CA7 AG41:CA45 AG58:CA61 AG24:CA30 AG71:CA75 AG135:CA1048576 AG78:CA78 AG68:CA68 AG55:CA55 AG64:CA64 AG10:CA14 AG16:CA18">
    <cfRule type="cellIs" dxfId="425" priority="197" operator="equal">
      <formula>0</formula>
    </cfRule>
  </conditionalFormatting>
  <conditionalFormatting sqref="AG69:CA70">
    <cfRule type="cellIs" dxfId="424" priority="196" operator="equal">
      <formula>0</formula>
    </cfRule>
  </conditionalFormatting>
  <conditionalFormatting sqref="AG79:CA79 AG76:CA76 AG90:CA90">
    <cfRule type="cellIs" dxfId="423" priority="195" operator="equal">
      <formula>0</formula>
    </cfRule>
  </conditionalFormatting>
  <conditionalFormatting sqref="AG77:CA77">
    <cfRule type="cellIs" dxfId="422" priority="194" operator="equal">
      <formula>0</formula>
    </cfRule>
  </conditionalFormatting>
  <conditionalFormatting sqref="AG116:CA120 AG133:CA134 AG122:CA122 AG105:CA108">
    <cfRule type="cellIs" dxfId="421" priority="193" operator="equal">
      <formula>0</formula>
    </cfRule>
  </conditionalFormatting>
  <conditionalFormatting sqref="AG65:CA67">
    <cfRule type="cellIs" dxfId="420" priority="192" operator="equal">
      <formula>0</formula>
    </cfRule>
  </conditionalFormatting>
  <conditionalFormatting sqref="AG46:CA46">
    <cfRule type="cellIs" dxfId="419" priority="183" operator="equal">
      <formula>0</formula>
    </cfRule>
  </conditionalFormatting>
  <conditionalFormatting sqref="AG65:CA65">
    <cfRule type="cellIs" dxfId="418" priority="188" operator="greaterThan">
      <formula>0</formula>
    </cfRule>
    <cfRule type="cellIs" dxfId="417" priority="189" operator="lessThan">
      <formula>0</formula>
    </cfRule>
  </conditionalFormatting>
  <conditionalFormatting sqref="AG14:CA14">
    <cfRule type="cellIs" dxfId="416" priority="186" operator="greaterThan">
      <formula>0</formula>
    </cfRule>
    <cfRule type="cellIs" dxfId="415" priority="187" operator="lessThan">
      <formula>0</formula>
    </cfRule>
  </conditionalFormatting>
  <conditionalFormatting sqref="AG106:CA106">
    <cfRule type="cellIs" dxfId="414" priority="184" operator="greaterThan">
      <formula>0</formula>
    </cfRule>
    <cfRule type="cellIs" dxfId="413" priority="185" operator="lessThan">
      <formula>0</formula>
    </cfRule>
  </conditionalFormatting>
  <conditionalFormatting sqref="AG31:CA31">
    <cfRule type="cellIs" dxfId="412" priority="182" operator="equal">
      <formula>0</formula>
    </cfRule>
  </conditionalFormatting>
  <conditionalFormatting sqref="AG81:CA81">
    <cfRule type="cellIs" dxfId="411" priority="180" operator="equal">
      <formula>0</formula>
    </cfRule>
  </conditionalFormatting>
  <conditionalFormatting sqref="AG89:CA89 AG80:CA80">
    <cfRule type="cellIs" dxfId="410" priority="181" operator="equal">
      <formula>0</formula>
    </cfRule>
  </conditionalFormatting>
  <conditionalFormatting sqref="AG123:CA124">
    <cfRule type="cellIs" dxfId="409" priority="179" operator="equal">
      <formula>0</formula>
    </cfRule>
  </conditionalFormatting>
  <conditionalFormatting sqref="AG56:CA56">
    <cfRule type="cellIs" dxfId="408" priority="178" operator="equal">
      <formula>0</formula>
    </cfRule>
  </conditionalFormatting>
  <conditionalFormatting sqref="AG57:CA57">
    <cfRule type="cellIs" dxfId="407" priority="177" operator="equal">
      <formula>0</formula>
    </cfRule>
  </conditionalFormatting>
  <conditionalFormatting sqref="AG62:CA62">
    <cfRule type="cellIs" dxfId="406" priority="176" operator="equal">
      <formula>0</formula>
    </cfRule>
  </conditionalFormatting>
  <conditionalFormatting sqref="AG63:CA63">
    <cfRule type="cellIs" dxfId="405" priority="175" operator="equal">
      <formula>0</formula>
    </cfRule>
  </conditionalFormatting>
  <conditionalFormatting sqref="AG63:CA63">
    <cfRule type="cellIs" dxfId="404" priority="173" operator="greaterThan">
      <formula>0</formula>
    </cfRule>
    <cfRule type="cellIs" dxfId="403" priority="174" operator="lessThan">
      <formula>0</formula>
    </cfRule>
  </conditionalFormatting>
  <conditionalFormatting sqref="AG32:CA32">
    <cfRule type="cellIs" dxfId="402" priority="172" operator="equal">
      <formula>0</formula>
    </cfRule>
  </conditionalFormatting>
  <conditionalFormatting sqref="AG33:CA33">
    <cfRule type="cellIs" dxfId="401" priority="167" operator="equal">
      <formula>0</formula>
    </cfRule>
  </conditionalFormatting>
  <conditionalFormatting sqref="AG47:CA47">
    <cfRule type="cellIs" dxfId="400" priority="171" operator="equal">
      <formula>0</formula>
    </cfRule>
  </conditionalFormatting>
  <conditionalFormatting sqref="AG82:CA82">
    <cfRule type="cellIs" dxfId="399" priority="170" operator="equal">
      <formula>0</formula>
    </cfRule>
  </conditionalFormatting>
  <conditionalFormatting sqref="AG57:CA57">
    <cfRule type="cellIs" dxfId="398" priority="168" operator="greaterThan">
      <formula>0</formula>
    </cfRule>
    <cfRule type="cellIs" dxfId="397" priority="169" operator="lessThan">
      <formula>0</formula>
    </cfRule>
  </conditionalFormatting>
  <conditionalFormatting sqref="AG83:CA83">
    <cfRule type="cellIs" dxfId="396" priority="165" operator="equal">
      <formula>0</formula>
    </cfRule>
  </conditionalFormatting>
  <conditionalFormatting sqref="AG48:CA48">
    <cfRule type="cellIs" dxfId="395" priority="166" operator="equal">
      <formula>0</formula>
    </cfRule>
  </conditionalFormatting>
  <conditionalFormatting sqref="AG125:CA125">
    <cfRule type="cellIs" dxfId="394" priority="164" operator="equal">
      <formula>0</formula>
    </cfRule>
  </conditionalFormatting>
  <conditionalFormatting sqref="AG49:CA49">
    <cfRule type="cellIs" dxfId="393" priority="163" operator="equal">
      <formula>0</formula>
    </cfRule>
  </conditionalFormatting>
  <conditionalFormatting sqref="AG84:CA84">
    <cfRule type="cellIs" dxfId="392" priority="162" operator="equal">
      <formula>0</formula>
    </cfRule>
  </conditionalFormatting>
  <conditionalFormatting sqref="AG34:CA34">
    <cfRule type="cellIs" dxfId="391" priority="160" operator="equal">
      <formula>0</formula>
    </cfRule>
  </conditionalFormatting>
  <conditionalFormatting sqref="AG19:CA19">
    <cfRule type="cellIs" dxfId="390" priority="158" operator="equal">
      <formula>0</formula>
    </cfRule>
  </conditionalFormatting>
  <conditionalFormatting sqref="AG50:CA50">
    <cfRule type="cellIs" dxfId="389" priority="157" operator="equal">
      <formula>0</formula>
    </cfRule>
  </conditionalFormatting>
  <conditionalFormatting sqref="AG85:CA85">
    <cfRule type="cellIs" dxfId="388" priority="156" operator="equal">
      <formula>0</formula>
    </cfRule>
  </conditionalFormatting>
  <conditionalFormatting sqref="AG35:CA35">
    <cfRule type="cellIs" dxfId="387" priority="154" operator="equal">
      <formula>0</formula>
    </cfRule>
  </conditionalFormatting>
  <conditionalFormatting sqref="AG20:CA20">
    <cfRule type="cellIs" dxfId="386" priority="152" operator="equal">
      <formula>0</formula>
    </cfRule>
  </conditionalFormatting>
  <conditionalFormatting sqref="AG51:CA51">
    <cfRule type="cellIs" dxfId="385" priority="151" operator="equal">
      <formula>0</formula>
    </cfRule>
  </conditionalFormatting>
  <conditionalFormatting sqref="AG86:CA86">
    <cfRule type="cellIs" dxfId="384" priority="150" operator="equal">
      <formula>0</formula>
    </cfRule>
  </conditionalFormatting>
  <conditionalFormatting sqref="AG36:CA36">
    <cfRule type="cellIs" dxfId="383" priority="148" operator="equal">
      <formula>0</formula>
    </cfRule>
  </conditionalFormatting>
  <conditionalFormatting sqref="AG21:CA21">
    <cfRule type="cellIs" dxfId="382" priority="146" operator="equal">
      <formula>0</formula>
    </cfRule>
  </conditionalFormatting>
  <conditionalFormatting sqref="AG52:CA52">
    <cfRule type="cellIs" dxfId="381" priority="145" operator="equal">
      <formula>0</formula>
    </cfRule>
  </conditionalFormatting>
  <conditionalFormatting sqref="AG53:CA53">
    <cfRule type="cellIs" dxfId="380" priority="144" operator="equal">
      <formula>0</formula>
    </cfRule>
  </conditionalFormatting>
  <conditionalFormatting sqref="AG87:CA87">
    <cfRule type="cellIs" dxfId="379" priority="143" operator="equal">
      <formula>0</formula>
    </cfRule>
  </conditionalFormatting>
  <conditionalFormatting sqref="AG88:CA88">
    <cfRule type="cellIs" dxfId="378" priority="142" operator="equal">
      <formula>0</formula>
    </cfRule>
  </conditionalFormatting>
  <conditionalFormatting sqref="AG96:CA97 AG94:CA94 AG100:CA100">
    <cfRule type="cellIs" dxfId="377" priority="141" operator="equal">
      <formula>0</formula>
    </cfRule>
  </conditionalFormatting>
  <conditionalFormatting sqref="AG95:CA95">
    <cfRule type="cellIs" dxfId="376" priority="140" operator="equal">
      <formula>0</formula>
    </cfRule>
  </conditionalFormatting>
  <conditionalFormatting sqref="AG98:CA98 AG101:CA102">
    <cfRule type="cellIs" dxfId="375" priority="139" operator="equal">
      <formula>0</formula>
    </cfRule>
  </conditionalFormatting>
  <conditionalFormatting sqref="AG99:CA99">
    <cfRule type="cellIs" dxfId="374" priority="138" operator="equal">
      <formula>0</formula>
    </cfRule>
  </conditionalFormatting>
  <conditionalFormatting sqref="AG91:CA93">
    <cfRule type="cellIs" dxfId="373" priority="137" operator="equal">
      <formula>0</formula>
    </cfRule>
  </conditionalFormatting>
  <conditionalFormatting sqref="AG91:CA91">
    <cfRule type="cellIs" dxfId="372" priority="135" operator="greaterThan">
      <formula>0</formula>
    </cfRule>
    <cfRule type="cellIs" dxfId="371" priority="136" operator="lessThan">
      <formula>0</formula>
    </cfRule>
  </conditionalFormatting>
  <conditionalFormatting sqref="AG54:CA54">
    <cfRule type="cellIs" dxfId="370" priority="134" operator="equal">
      <formula>0</formula>
    </cfRule>
  </conditionalFormatting>
  <conditionalFormatting sqref="AG104:CA104">
    <cfRule type="cellIs" dxfId="369" priority="133" operator="equal">
      <formula>0</formula>
    </cfRule>
  </conditionalFormatting>
  <conditionalFormatting sqref="AG103:CA103">
    <cfRule type="cellIs" dxfId="368" priority="132" operator="equal">
      <formula>0</formula>
    </cfRule>
  </conditionalFormatting>
  <conditionalFormatting sqref="AG103:CA103">
    <cfRule type="cellIs" dxfId="367" priority="130" operator="greaterThan">
      <formula>0</formula>
    </cfRule>
    <cfRule type="cellIs" dxfId="366" priority="131" operator="lessThan">
      <formula>0</formula>
    </cfRule>
  </conditionalFormatting>
  <conditionalFormatting sqref="AG39:CA39">
    <cfRule type="cellIs" dxfId="365" priority="127" operator="equal">
      <formula>0</formula>
    </cfRule>
  </conditionalFormatting>
  <conditionalFormatting sqref="AG40:CA40">
    <cfRule type="cellIs" dxfId="364" priority="126" operator="equal">
      <formula>0</formula>
    </cfRule>
  </conditionalFormatting>
  <conditionalFormatting sqref="CB41:CC45 CB71:CC75 CB135:CC1048576 CB78:CC78 CB68:CC68 CB24:CC30 CB1:CC18 CB55:CC55 CB58:CC61 CB64:CC64">
    <cfRule type="cellIs" dxfId="363" priority="123" operator="equal">
      <formula>0</formula>
    </cfRule>
  </conditionalFormatting>
  <conditionalFormatting sqref="CB69:CC70">
    <cfRule type="cellIs" dxfId="362" priority="122" operator="equal">
      <formula>0</formula>
    </cfRule>
  </conditionalFormatting>
  <conditionalFormatting sqref="CB79:CC79 CB76:CC76 CB90:CC90">
    <cfRule type="cellIs" dxfId="361" priority="121" operator="equal">
      <formula>0</formula>
    </cfRule>
  </conditionalFormatting>
  <conditionalFormatting sqref="CB77:CC77">
    <cfRule type="cellIs" dxfId="360" priority="120" operator="equal">
      <formula>0</formula>
    </cfRule>
  </conditionalFormatting>
  <conditionalFormatting sqref="CB133:CC134 CB116:CC122 CB105:CC110">
    <cfRule type="cellIs" dxfId="359" priority="119" operator="equal">
      <formula>0</formula>
    </cfRule>
  </conditionalFormatting>
  <conditionalFormatting sqref="CB65:CC67">
    <cfRule type="cellIs" dxfId="358" priority="118" operator="equal">
      <formula>0</formula>
    </cfRule>
  </conditionalFormatting>
  <conditionalFormatting sqref="CB46:CC46">
    <cfRule type="cellIs" dxfId="357" priority="117" operator="equal">
      <formula>0</formula>
    </cfRule>
  </conditionalFormatting>
  <conditionalFormatting sqref="CB31:CC31">
    <cfRule type="cellIs" dxfId="356" priority="116" operator="equal">
      <formula>0</formula>
    </cfRule>
  </conditionalFormatting>
  <conditionalFormatting sqref="CB81:CC81">
    <cfRule type="cellIs" dxfId="355" priority="113" operator="equal">
      <formula>0</formula>
    </cfRule>
  </conditionalFormatting>
  <conditionalFormatting sqref="CB82:CC82">
    <cfRule type="cellIs" dxfId="354" priority="115" operator="equal">
      <formula>0</formula>
    </cfRule>
  </conditionalFormatting>
  <conditionalFormatting sqref="CB89:CC89 CB80:CC80">
    <cfRule type="cellIs" dxfId="353" priority="114" operator="equal">
      <formula>0</formula>
    </cfRule>
  </conditionalFormatting>
  <conditionalFormatting sqref="CB123:CC123">
    <cfRule type="cellIs" dxfId="352" priority="112" operator="equal">
      <formula>0</formula>
    </cfRule>
  </conditionalFormatting>
  <conditionalFormatting sqref="CB56:CC56">
    <cfRule type="cellIs" dxfId="351" priority="111" operator="equal">
      <formula>0</formula>
    </cfRule>
  </conditionalFormatting>
  <conditionalFormatting sqref="CB57:CC57">
    <cfRule type="cellIs" dxfId="350" priority="110" operator="equal">
      <formula>0</formula>
    </cfRule>
  </conditionalFormatting>
  <conditionalFormatting sqref="CB124:CC124">
    <cfRule type="cellIs" dxfId="349" priority="107" operator="equal">
      <formula>0</formula>
    </cfRule>
  </conditionalFormatting>
  <conditionalFormatting sqref="CB62:CC62">
    <cfRule type="cellIs" dxfId="348" priority="109" operator="equal">
      <formula>0</formula>
    </cfRule>
  </conditionalFormatting>
  <conditionalFormatting sqref="CB63:CC63">
    <cfRule type="cellIs" dxfId="347" priority="108" operator="equal">
      <formula>0</formula>
    </cfRule>
  </conditionalFormatting>
  <conditionalFormatting sqref="CB32:CC32">
    <cfRule type="cellIs" dxfId="346" priority="106" operator="equal">
      <formula>0</formula>
    </cfRule>
  </conditionalFormatting>
  <conditionalFormatting sqref="CB33:CC33">
    <cfRule type="cellIs" dxfId="345" priority="104" operator="equal">
      <formula>0</formula>
    </cfRule>
  </conditionalFormatting>
  <conditionalFormatting sqref="CB47:CC47">
    <cfRule type="cellIs" dxfId="344" priority="105" operator="equal">
      <formula>0</formula>
    </cfRule>
  </conditionalFormatting>
  <conditionalFormatting sqref="CB48:CC48">
    <cfRule type="cellIs" dxfId="343" priority="103" operator="equal">
      <formula>0</formula>
    </cfRule>
  </conditionalFormatting>
  <conditionalFormatting sqref="CB83:CC83">
    <cfRule type="cellIs" dxfId="342" priority="102" operator="equal">
      <formula>0</formula>
    </cfRule>
  </conditionalFormatting>
  <conditionalFormatting sqref="CB125:CC125 CB126:CB132">
    <cfRule type="cellIs" dxfId="341" priority="101" operator="equal">
      <formula>0</formula>
    </cfRule>
  </conditionalFormatting>
  <conditionalFormatting sqref="CB49:CC49">
    <cfRule type="cellIs" dxfId="340" priority="100" operator="equal">
      <formula>0</formula>
    </cfRule>
  </conditionalFormatting>
  <conditionalFormatting sqref="CB84:CC84">
    <cfRule type="cellIs" dxfId="339" priority="99" operator="equal">
      <formula>0</formula>
    </cfRule>
  </conditionalFormatting>
  <conditionalFormatting sqref="CC126">
    <cfRule type="cellIs" dxfId="338" priority="98" operator="equal">
      <formula>0</formula>
    </cfRule>
  </conditionalFormatting>
  <conditionalFormatting sqref="CB34:CC34">
    <cfRule type="cellIs" dxfId="337" priority="97" operator="equal">
      <formula>0</formula>
    </cfRule>
  </conditionalFormatting>
  <conditionalFormatting sqref="CB111:CC111">
    <cfRule type="cellIs" dxfId="336" priority="96" operator="equal">
      <formula>0</formula>
    </cfRule>
  </conditionalFormatting>
  <conditionalFormatting sqref="CB19:CC19">
    <cfRule type="cellIs" dxfId="335" priority="95" operator="equal">
      <formula>0</formula>
    </cfRule>
  </conditionalFormatting>
  <conditionalFormatting sqref="CB50:CC50">
    <cfRule type="cellIs" dxfId="334" priority="94" operator="equal">
      <formula>0</formula>
    </cfRule>
  </conditionalFormatting>
  <conditionalFormatting sqref="CB85:CC85">
    <cfRule type="cellIs" dxfId="333" priority="93" operator="equal">
      <formula>0</formula>
    </cfRule>
  </conditionalFormatting>
  <conditionalFormatting sqref="CC127">
    <cfRule type="cellIs" dxfId="332" priority="92" operator="equal">
      <formula>0</formula>
    </cfRule>
  </conditionalFormatting>
  <conditionalFormatting sqref="CB35:CC35">
    <cfRule type="cellIs" dxfId="331" priority="91" operator="equal">
      <formula>0</formula>
    </cfRule>
  </conditionalFormatting>
  <conditionalFormatting sqref="CB112:CC112">
    <cfRule type="cellIs" dxfId="330" priority="90" operator="equal">
      <formula>0</formula>
    </cfRule>
  </conditionalFormatting>
  <conditionalFormatting sqref="CB20:CC20">
    <cfRule type="cellIs" dxfId="329" priority="89" operator="equal">
      <formula>0</formula>
    </cfRule>
  </conditionalFormatting>
  <conditionalFormatting sqref="CB51:CC51">
    <cfRule type="cellIs" dxfId="328" priority="88" operator="equal">
      <formula>0</formula>
    </cfRule>
  </conditionalFormatting>
  <conditionalFormatting sqref="CB86:CC86">
    <cfRule type="cellIs" dxfId="327" priority="87" operator="equal">
      <formula>0</formula>
    </cfRule>
  </conditionalFormatting>
  <conditionalFormatting sqref="CC128">
    <cfRule type="cellIs" dxfId="326" priority="86" operator="equal">
      <formula>0</formula>
    </cfRule>
  </conditionalFormatting>
  <conditionalFormatting sqref="CB36:CC36">
    <cfRule type="cellIs" dxfId="325" priority="85" operator="equal">
      <formula>0</formula>
    </cfRule>
  </conditionalFormatting>
  <conditionalFormatting sqref="CB113:CC113">
    <cfRule type="cellIs" dxfId="324" priority="84" operator="equal">
      <formula>0</formula>
    </cfRule>
  </conditionalFormatting>
  <conditionalFormatting sqref="CB21:CC21">
    <cfRule type="cellIs" dxfId="323" priority="83" operator="equal">
      <formula>0</formula>
    </cfRule>
  </conditionalFormatting>
  <conditionalFormatting sqref="CB52:CC52">
    <cfRule type="cellIs" dxfId="322" priority="82" operator="equal">
      <formula>0</formula>
    </cfRule>
  </conditionalFormatting>
  <conditionalFormatting sqref="CB53:CC53">
    <cfRule type="cellIs" dxfId="321" priority="81" operator="equal">
      <formula>0</formula>
    </cfRule>
  </conditionalFormatting>
  <conditionalFormatting sqref="CB87:CC87">
    <cfRule type="cellIs" dxfId="320" priority="80" operator="equal">
      <formula>0</formula>
    </cfRule>
  </conditionalFormatting>
  <conditionalFormatting sqref="CB88:CC88">
    <cfRule type="cellIs" dxfId="319" priority="79" operator="equal">
      <formula>0</formula>
    </cfRule>
  </conditionalFormatting>
  <conditionalFormatting sqref="CB96:CC97 CB94:CC94 CB100:CC100">
    <cfRule type="cellIs" dxfId="318" priority="78" operator="equal">
      <formula>0</formula>
    </cfRule>
  </conditionalFormatting>
  <conditionalFormatting sqref="CB95:CC95">
    <cfRule type="cellIs" dxfId="317" priority="77" operator="equal">
      <formula>0</formula>
    </cfRule>
  </conditionalFormatting>
  <conditionalFormatting sqref="CB98:CC98 CB101:CC102">
    <cfRule type="cellIs" dxfId="316" priority="76" operator="equal">
      <formula>0</formula>
    </cfRule>
  </conditionalFormatting>
  <conditionalFormatting sqref="CB99:CC99">
    <cfRule type="cellIs" dxfId="315" priority="75" operator="equal">
      <formula>0</formula>
    </cfRule>
  </conditionalFormatting>
  <conditionalFormatting sqref="CB91:CC93">
    <cfRule type="cellIs" dxfId="314" priority="74" operator="equal">
      <formula>0</formula>
    </cfRule>
  </conditionalFormatting>
  <conditionalFormatting sqref="CB54:CC54">
    <cfRule type="cellIs" dxfId="313" priority="73" operator="equal">
      <formula>0</formula>
    </cfRule>
  </conditionalFormatting>
  <conditionalFormatting sqref="CB104:CC104">
    <cfRule type="cellIs" dxfId="312" priority="72" operator="equal">
      <formula>0</formula>
    </cfRule>
  </conditionalFormatting>
  <conditionalFormatting sqref="CB103:CC103">
    <cfRule type="cellIs" dxfId="311" priority="71" operator="equal">
      <formula>0</formula>
    </cfRule>
  </conditionalFormatting>
  <conditionalFormatting sqref="CC131">
    <cfRule type="cellIs" dxfId="310" priority="70" operator="equal">
      <formula>0</formula>
    </cfRule>
  </conditionalFormatting>
  <conditionalFormatting sqref="CC132">
    <cfRule type="cellIs" dxfId="309" priority="69" operator="equal">
      <formula>0</formula>
    </cfRule>
  </conditionalFormatting>
  <conditionalFormatting sqref="CB39:CC39">
    <cfRule type="cellIs" dxfId="308" priority="68" operator="equal">
      <formula>0</formula>
    </cfRule>
  </conditionalFormatting>
  <conditionalFormatting sqref="CB40:CC40">
    <cfRule type="cellIs" dxfId="307" priority="67" operator="equal">
      <formula>0</formula>
    </cfRule>
  </conditionalFormatting>
  <conditionalFormatting sqref="U9:CA9">
    <cfRule type="containsBlanks" dxfId="306" priority="66">
      <formula>LEN(TRIM(U9))=0</formula>
    </cfRule>
  </conditionalFormatting>
  <conditionalFormatting sqref="U9:CA9">
    <cfRule type="cellIs" dxfId="305" priority="65" operator="equal">
      <formula>0</formula>
    </cfRule>
  </conditionalFormatting>
  <conditionalFormatting sqref="U9:CA9">
    <cfRule type="cellIs" dxfId="304" priority="63" operator="equal">
      <formula>$J$6</formula>
    </cfRule>
    <cfRule type="cellIs" dxfId="303" priority="64" operator="between">
      <formula>$J$5</formula>
      <formula>$J$7</formula>
    </cfRule>
  </conditionalFormatting>
  <conditionalFormatting sqref="G129:J129">
    <cfRule type="cellIs" dxfId="302" priority="61" operator="equal">
      <formula>0</formula>
    </cfRule>
  </conditionalFormatting>
  <conditionalFormatting sqref="A129:F129 K129:T129 CD129:XFD129">
    <cfRule type="cellIs" dxfId="301" priority="62" operator="equal">
      <formula>0</formula>
    </cfRule>
  </conditionalFormatting>
  <conditionalFormatting sqref="U129:CA129">
    <cfRule type="cellIs" dxfId="300" priority="60" operator="equal">
      <formula>0</formula>
    </cfRule>
  </conditionalFormatting>
  <conditionalFormatting sqref="G130:J130">
    <cfRule type="cellIs" dxfId="299" priority="58" operator="equal">
      <formula>0</formula>
    </cfRule>
  </conditionalFormatting>
  <conditionalFormatting sqref="A130:F130 K130:T130 CD130:XFD130">
    <cfRule type="cellIs" dxfId="298" priority="59" operator="equal">
      <formula>0</formula>
    </cfRule>
  </conditionalFormatting>
  <conditionalFormatting sqref="U130:CA130">
    <cfRule type="cellIs" dxfId="297" priority="57" operator="equal">
      <formula>0</formula>
    </cfRule>
  </conditionalFormatting>
  <conditionalFormatting sqref="AG22:CA22">
    <cfRule type="cellIs" dxfId="296" priority="38" operator="equal">
      <formula>0</formula>
    </cfRule>
  </conditionalFormatting>
  <conditionalFormatting sqref="AG23:CA23">
    <cfRule type="cellIs" dxfId="295" priority="37" operator="equal">
      <formula>0</formula>
    </cfRule>
  </conditionalFormatting>
  <conditionalFormatting sqref="CC129">
    <cfRule type="cellIs" dxfId="294" priority="54" operator="equal">
      <formula>0</formula>
    </cfRule>
  </conditionalFormatting>
  <conditionalFormatting sqref="CC130">
    <cfRule type="cellIs" dxfId="293" priority="53" operator="equal">
      <formula>0</formula>
    </cfRule>
  </conditionalFormatting>
  <conditionalFormatting sqref="G114:J114">
    <cfRule type="cellIs" dxfId="292" priority="51" operator="equal">
      <formula>0</formula>
    </cfRule>
  </conditionalFormatting>
  <conditionalFormatting sqref="A114:F114 K114:T114 CD114:XFD114">
    <cfRule type="cellIs" dxfId="291" priority="52" operator="equal">
      <formula>0</formula>
    </cfRule>
  </conditionalFormatting>
  <conditionalFormatting sqref="U114:CA114">
    <cfRule type="cellIs" dxfId="290" priority="50" operator="equal">
      <formula>0</formula>
    </cfRule>
  </conditionalFormatting>
  <conditionalFormatting sqref="G115:J115">
    <cfRule type="cellIs" dxfId="289" priority="48" operator="equal">
      <formula>0</formula>
    </cfRule>
  </conditionalFormatting>
  <conditionalFormatting sqref="A115:F115 K115:T115 CD115:XFD115">
    <cfRule type="cellIs" dxfId="288" priority="49" operator="equal">
      <formula>0</formula>
    </cfRule>
  </conditionalFormatting>
  <conditionalFormatting sqref="U115:CA115">
    <cfRule type="cellIs" dxfId="287" priority="47" operator="equal">
      <formula>0</formula>
    </cfRule>
  </conditionalFormatting>
  <conditionalFormatting sqref="AG37:CA37">
    <cfRule type="cellIs" dxfId="286" priority="30" operator="equal">
      <formula>0</formula>
    </cfRule>
  </conditionalFormatting>
  <conditionalFormatting sqref="AG38:CA38">
    <cfRule type="cellIs" dxfId="285" priority="29" operator="equal">
      <formula>0</formula>
    </cfRule>
  </conditionalFormatting>
  <conditionalFormatting sqref="CB114:CC114">
    <cfRule type="cellIs" dxfId="284" priority="44" operator="equal">
      <formula>0</formula>
    </cfRule>
  </conditionalFormatting>
  <conditionalFormatting sqref="CB115:CC115">
    <cfRule type="cellIs" dxfId="283" priority="43" operator="equal">
      <formula>0</formula>
    </cfRule>
  </conditionalFormatting>
  <conditionalFormatting sqref="A22:F22 K22:AF22 CD22:XFD22">
    <cfRule type="cellIs" dxfId="282" priority="42" operator="equal">
      <formula>0</formula>
    </cfRule>
  </conditionalFormatting>
  <conditionalFormatting sqref="G22:J22">
    <cfRule type="cellIs" dxfId="281" priority="41" operator="equal">
      <formula>0</formula>
    </cfRule>
  </conditionalFormatting>
  <conditionalFormatting sqref="A23:F23 K23:AF23 CD23:XFD23">
    <cfRule type="cellIs" dxfId="280" priority="40" operator="equal">
      <formula>0</formula>
    </cfRule>
  </conditionalFormatting>
  <conditionalFormatting sqref="G23:J23">
    <cfRule type="cellIs" dxfId="279" priority="39" operator="equal">
      <formula>0</formula>
    </cfRule>
  </conditionalFormatting>
  <conditionalFormatting sqref="CB22:CC22">
    <cfRule type="cellIs" dxfId="278" priority="36" operator="equal">
      <formula>0</formula>
    </cfRule>
  </conditionalFormatting>
  <conditionalFormatting sqref="CB23:CC23">
    <cfRule type="cellIs" dxfId="277" priority="35" operator="equal">
      <formula>0</formula>
    </cfRule>
  </conditionalFormatting>
  <conditionalFormatting sqref="G37:J37">
    <cfRule type="cellIs" dxfId="276" priority="33" operator="equal">
      <formula>0</formula>
    </cfRule>
  </conditionalFormatting>
  <conditionalFormatting sqref="A37:F37 K37:AF37 CD37:XFD37">
    <cfRule type="cellIs" dxfId="275" priority="34" operator="equal">
      <formula>0</formula>
    </cfRule>
  </conditionalFormatting>
  <conditionalFormatting sqref="G38:J38">
    <cfRule type="cellIs" dxfId="274" priority="31" operator="equal">
      <formula>0</formula>
    </cfRule>
  </conditionalFormatting>
  <conditionalFormatting sqref="A38:F38 K38:AF38 CD38:XFD38">
    <cfRule type="cellIs" dxfId="273" priority="32" operator="equal">
      <formula>0</formula>
    </cfRule>
  </conditionalFormatting>
  <conditionalFormatting sqref="CB37:CC37">
    <cfRule type="cellIs" dxfId="272" priority="28" operator="equal">
      <formula>0</formula>
    </cfRule>
  </conditionalFormatting>
  <conditionalFormatting sqref="CB38:CC38">
    <cfRule type="cellIs" dxfId="271" priority="27" operator="equal">
      <formula>0</formula>
    </cfRule>
  </conditionalFormatting>
  <conditionalFormatting sqref="G9">
    <cfRule type="cellIs" dxfId="270" priority="26" operator="equal">
      <formula>0</formula>
    </cfRule>
  </conditionalFormatting>
  <conditionalFormatting sqref="D64">
    <cfRule type="cellIs" dxfId="269" priority="25" operator="equal">
      <formula>0</formula>
    </cfRule>
  </conditionalFormatting>
  <conditionalFormatting sqref="D65">
    <cfRule type="cellIs" dxfId="268" priority="24" operator="equal">
      <formula>0</formula>
    </cfRule>
  </conditionalFormatting>
  <conditionalFormatting sqref="D63">
    <cfRule type="cellIs" dxfId="267" priority="23" operator="equal">
      <formula>0</formula>
    </cfRule>
  </conditionalFormatting>
  <conditionalFormatting sqref="D68 D71:D75 D78">
    <cfRule type="cellIs" dxfId="266" priority="22" operator="equal">
      <formula>0</formula>
    </cfRule>
  </conditionalFormatting>
  <conditionalFormatting sqref="D69:D70">
    <cfRule type="cellIs" dxfId="265" priority="21" operator="equal">
      <formula>0</formula>
    </cfRule>
  </conditionalFormatting>
  <conditionalFormatting sqref="D79 D76 D90">
    <cfRule type="cellIs" dxfId="264" priority="20" operator="equal">
      <formula>0</formula>
    </cfRule>
  </conditionalFormatting>
  <conditionalFormatting sqref="D77">
    <cfRule type="cellIs" dxfId="263" priority="19" operator="equal">
      <formula>0</formula>
    </cfRule>
  </conditionalFormatting>
  <conditionalFormatting sqref="D81">
    <cfRule type="cellIs" dxfId="262" priority="16" operator="equal">
      <formula>0</formula>
    </cfRule>
  </conditionalFormatting>
  <conditionalFormatting sqref="D82">
    <cfRule type="cellIs" dxfId="261" priority="18" operator="equal">
      <formula>0</formula>
    </cfRule>
  </conditionalFormatting>
  <conditionalFormatting sqref="D89 D80">
    <cfRule type="cellIs" dxfId="260" priority="17" operator="equal">
      <formula>0</formula>
    </cfRule>
  </conditionalFormatting>
  <conditionalFormatting sqref="D83">
    <cfRule type="cellIs" dxfId="259" priority="15" operator="equal">
      <formula>0</formula>
    </cfRule>
  </conditionalFormatting>
  <conditionalFormatting sqref="D84">
    <cfRule type="cellIs" dxfId="258" priority="14" operator="equal">
      <formula>0</formula>
    </cfRule>
  </conditionalFormatting>
  <conditionalFormatting sqref="D85">
    <cfRule type="cellIs" dxfId="257" priority="13" operator="equal">
      <formula>0</formula>
    </cfRule>
  </conditionalFormatting>
  <conditionalFormatting sqref="D86">
    <cfRule type="cellIs" dxfId="256" priority="12" operator="equal">
      <formula>0</formula>
    </cfRule>
  </conditionalFormatting>
  <conditionalFormatting sqref="D87">
    <cfRule type="cellIs" dxfId="255" priority="11" operator="equal">
      <formula>0</formula>
    </cfRule>
  </conditionalFormatting>
  <conditionalFormatting sqref="D88">
    <cfRule type="cellIs" dxfId="254" priority="10" operator="equal">
      <formula>0</formula>
    </cfRule>
  </conditionalFormatting>
  <conditionalFormatting sqref="D96:D97 D94">
    <cfRule type="cellIs" dxfId="253" priority="9" operator="equal">
      <formula>0</formula>
    </cfRule>
  </conditionalFormatting>
  <conditionalFormatting sqref="D95">
    <cfRule type="cellIs" dxfId="252" priority="8" operator="equal">
      <formula>0</formula>
    </cfRule>
  </conditionalFormatting>
  <conditionalFormatting sqref="D98">
    <cfRule type="cellIs" dxfId="251" priority="7" operator="equal">
      <formula>0</formula>
    </cfRule>
  </conditionalFormatting>
  <conditionalFormatting sqref="D92">
    <cfRule type="cellIs" dxfId="250" priority="6" operator="equal">
      <formula>0</formula>
    </cfRule>
  </conditionalFormatting>
  <conditionalFormatting sqref="D93">
    <cfRule type="cellIs" dxfId="249" priority="5" operator="equal">
      <formula>0</formula>
    </cfRule>
  </conditionalFormatting>
  <conditionalFormatting sqref="D91">
    <cfRule type="cellIs" dxfId="248" priority="4" operator="equal">
      <formula>0</formula>
    </cfRule>
  </conditionalFormatting>
  <conditionalFormatting sqref="C3:C5">
    <cfRule type="cellIs" dxfId="247" priority="3" operator="equal">
      <formula>0</formula>
    </cfRule>
  </conditionalFormatting>
  <conditionalFormatting sqref="C8:D8">
    <cfRule type="cellIs" dxfId="246" priority="2" operator="equal">
      <formula>0</formula>
    </cfRule>
  </conditionalFormatting>
  <conditionalFormatting sqref="A1:D1">
    <cfRule type="cellIs" dxfId="245" priority="1" operator="equal">
      <formula>0</formula>
    </cfRule>
  </conditionalFormatting>
  <hyperlinks>
    <hyperlink ref="A1:D1" location="content!A1" tooltip="в оглавление" display="content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CC179"/>
  <sheetViews>
    <sheetView workbookViewId="0">
      <pane xSplit="19" ySplit="11" topLeftCell="T12" activePane="bottomRight" state="frozen"/>
      <selection pane="topRight" activeCell="T1" sqref="T1"/>
      <selection pane="bottomLeft" activeCell="A12" sqref="A12"/>
      <selection pane="bottomRight" activeCell="A11" sqref="A11"/>
    </sheetView>
  </sheetViews>
  <sheetFormatPr defaultColWidth="9.109375" defaultRowHeight="12" x14ac:dyDescent="0.25"/>
  <cols>
    <col min="1" max="1" width="1.6640625" style="2" customWidth="1"/>
    <col min="2" max="3" width="2.6640625" style="2" customWidth="1"/>
    <col min="4" max="4" width="13.6640625" style="2" bestFit="1" customWidth="1"/>
    <col min="5" max="5" width="1.6640625" style="2" customWidth="1"/>
    <col min="6" max="6" width="1.6640625" style="104" customWidth="1"/>
    <col min="7" max="7" width="40.109375" style="2" bestFit="1" customWidth="1"/>
    <col min="8" max="9" width="1.6640625" style="2" customWidth="1"/>
    <col min="10" max="10" width="9.5546875" style="19" bestFit="1" customWidth="1"/>
    <col min="11" max="11" width="1.6640625" style="2" customWidth="1"/>
    <col min="12" max="16" width="0.88671875" style="2" customWidth="1"/>
    <col min="17" max="17" width="1.6640625" style="2" customWidth="1"/>
    <col min="18" max="18" width="7.109375" style="7" bestFit="1" customWidth="1"/>
    <col min="19" max="20" width="1.6640625" style="2" customWidth="1"/>
    <col min="21" max="79" width="9.33203125" style="2" bestFit="1" customWidth="1"/>
    <col min="80" max="81" width="1.6640625" style="2" customWidth="1"/>
    <col min="82" max="16384" width="9.109375" style="2"/>
  </cols>
  <sheetData>
    <row r="1" spans="1:81" ht="13.8" x14ac:dyDescent="0.3">
      <c r="A1" s="195" t="s">
        <v>214</v>
      </c>
      <c r="B1" s="195"/>
      <c r="C1" s="195"/>
      <c r="D1" s="195"/>
      <c r="E1" s="1"/>
      <c r="F1" s="99"/>
      <c r="G1" s="1"/>
      <c r="H1" s="1"/>
      <c r="I1" s="1"/>
      <c r="J1" s="18"/>
      <c r="K1" s="1"/>
      <c r="L1" s="1"/>
      <c r="M1" s="1"/>
      <c r="N1" s="1"/>
      <c r="O1" s="1"/>
      <c r="P1" s="1"/>
      <c r="Q1" s="1"/>
      <c r="R1" s="5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s="7" customFormat="1" x14ac:dyDescent="0.25">
      <c r="A2" s="5"/>
      <c r="B2" s="5"/>
      <c r="C2" s="5"/>
      <c r="D2" s="5"/>
      <c r="E2" s="5"/>
      <c r="F2" s="100"/>
      <c r="G2" s="5"/>
      <c r="H2" s="5"/>
      <c r="I2" s="5"/>
      <c r="J2" s="20"/>
      <c r="K2" s="5"/>
      <c r="L2" s="5"/>
      <c r="M2" s="5"/>
      <c r="N2" s="5"/>
      <c r="O2" s="5"/>
      <c r="P2" s="5"/>
      <c r="Q2" s="5"/>
      <c r="R2" s="27"/>
      <c r="S2" s="5"/>
      <c r="T2" s="5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5"/>
      <c r="CC2" s="5"/>
    </row>
    <row r="3" spans="1:81" s="7" customFormat="1" x14ac:dyDescent="0.25">
      <c r="A3" s="5"/>
      <c r="B3" s="5"/>
      <c r="C3" s="5" t="str">
        <f>content!$C$3</f>
        <v>Финмодель: Бюджет</v>
      </c>
      <c r="D3" s="5"/>
      <c r="E3" s="5"/>
      <c r="F3" s="100"/>
      <c r="G3" s="5"/>
      <c r="H3" s="5"/>
      <c r="I3" s="5"/>
      <c r="J3" s="20"/>
      <c r="K3" s="5"/>
      <c r="L3" s="5"/>
      <c r="M3" s="5"/>
      <c r="N3" s="5"/>
      <c r="O3" s="5"/>
      <c r="P3" s="5"/>
      <c r="Q3" s="5"/>
      <c r="R3" s="27"/>
      <c r="S3" s="5"/>
      <c r="T3" s="5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5"/>
      <c r="CC3" s="5"/>
    </row>
    <row r="4" spans="1:81" s="7" customFormat="1" x14ac:dyDescent="0.25">
      <c r="A4" s="5"/>
      <c r="B4" s="5"/>
      <c r="C4" s="5" t="str">
        <f>content!$C$4</f>
        <v>Торговля оптовая: товарные категории</v>
      </c>
      <c r="D4" s="5"/>
      <c r="E4" s="5"/>
      <c r="F4" s="100"/>
      <c r="G4" s="5"/>
      <c r="H4" s="5"/>
      <c r="I4" s="5"/>
      <c r="J4" s="20"/>
      <c r="K4" s="5"/>
      <c r="L4" s="5"/>
      <c r="M4" s="5"/>
      <c r="N4" s="5"/>
      <c r="O4" s="5"/>
      <c r="P4" s="5"/>
      <c r="Q4" s="5"/>
      <c r="R4" s="27"/>
      <c r="S4" s="5"/>
      <c r="T4" s="5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5"/>
      <c r="CC4" s="5"/>
    </row>
    <row r="5" spans="1:81" s="7" customFormat="1" x14ac:dyDescent="0.25">
      <c r="A5" s="5"/>
      <c r="B5" s="5"/>
      <c r="C5" s="5" t="str">
        <f>content!$C$5</f>
        <v>Клиенты-покупатели: юр/лица</v>
      </c>
      <c r="D5" s="5"/>
      <c r="E5" s="5"/>
      <c r="F5" s="100"/>
      <c r="G5" s="5"/>
      <c r="H5" s="5"/>
      <c r="I5" s="5"/>
      <c r="J5" s="144">
        <f ca="1">J7-6</f>
        <v>43661</v>
      </c>
      <c r="K5" s="5"/>
      <c r="L5" s="5"/>
      <c r="M5" s="5"/>
      <c r="N5" s="5"/>
      <c r="O5" s="5"/>
      <c r="P5" s="5"/>
      <c r="Q5" s="5"/>
      <c r="R5" s="27"/>
      <c r="S5" s="5"/>
      <c r="T5" s="5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5"/>
      <c r="CC5" s="5"/>
    </row>
    <row r="6" spans="1:81" s="7" customFormat="1" x14ac:dyDescent="0.25">
      <c r="A6" s="5"/>
      <c r="B6" s="5"/>
      <c r="C6" s="5"/>
      <c r="D6" s="5"/>
      <c r="E6" s="5"/>
      <c r="F6" s="100"/>
      <c r="G6" s="44" t="s">
        <v>183</v>
      </c>
      <c r="H6" s="5"/>
      <c r="I6" s="5"/>
      <c r="J6" s="142">
        <f ca="1">Budget_wly!J6</f>
        <v>43661</v>
      </c>
      <c r="K6" s="5"/>
      <c r="L6" s="5"/>
      <c r="M6" s="5"/>
      <c r="N6" s="5"/>
      <c r="O6" s="5"/>
      <c r="P6" s="5"/>
      <c r="Q6" s="5"/>
      <c r="R6" s="27"/>
      <c r="S6" s="5"/>
      <c r="T6" s="5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5"/>
      <c r="CC6" s="5"/>
    </row>
    <row r="7" spans="1:81" x14ac:dyDescent="0.25">
      <c r="A7" s="1"/>
      <c r="B7" s="11"/>
      <c r="C7" s="53" t="str">
        <f>content!$F$19</f>
        <v>Бюджет в разрезе движ-я товаров еженед. с разбивкой текущей недели по дням</v>
      </c>
      <c r="D7" s="52"/>
      <c r="E7" s="52"/>
      <c r="F7" s="101"/>
      <c r="G7" s="52"/>
      <c r="H7" s="52"/>
      <c r="I7" s="52"/>
      <c r="J7" s="145">
        <f ca="1">IF(J6="","",IF(WEEKDAY(J6)=1,J6,J6+7-WEEKDAY(J6)+1))</f>
        <v>43667</v>
      </c>
      <c r="K7" s="1"/>
      <c r="L7" s="1"/>
      <c r="M7" s="1"/>
      <c r="N7" s="1"/>
      <c r="O7" s="1"/>
      <c r="P7" s="1"/>
      <c r="Q7" s="1"/>
      <c r="R7" s="5"/>
      <c r="S7" s="1"/>
      <c r="T7" s="1"/>
      <c r="U7" s="16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x14ac:dyDescent="0.25">
      <c r="A8" s="1"/>
      <c r="B8" s="1"/>
      <c r="C8" s="180">
        <f ca="1">content!$D$9</f>
        <v>-8.304823495564051E-11</v>
      </c>
      <c r="D8" s="11" t="str">
        <f>structure!$S$13</f>
        <v>контроль</v>
      </c>
      <c r="E8" s="1"/>
      <c r="F8" s="99"/>
      <c r="G8" s="1"/>
      <c r="H8" s="1"/>
      <c r="I8" s="1"/>
      <c r="J8" s="18"/>
      <c r="K8" s="1"/>
      <c r="L8" s="1"/>
      <c r="M8" s="1"/>
      <c r="N8" s="1"/>
      <c r="O8" s="1"/>
      <c r="P8" s="1"/>
      <c r="Q8" s="1"/>
      <c r="R8" s="5"/>
      <c r="S8" s="1"/>
      <c r="T8" s="1"/>
      <c r="U8" s="143">
        <f>IF(conditions!U8="","",conditions!U8)</f>
        <v>43647</v>
      </c>
      <c r="V8" s="143">
        <f ca="1">IF(U9="","",IF(U9+1&gt;conditions!$AF$9,"",U9+1))</f>
        <v>43654</v>
      </c>
      <c r="W8" s="143">
        <f ca="1">IF(V9="","",IF(V9+1&gt;conditions!$AF$9,"",V9+1))</f>
        <v>43661</v>
      </c>
      <c r="X8" s="143">
        <f ca="1">IF(W9="","",IF(W9+1&gt;conditions!$AF$9,"",W9+1))</f>
        <v>43662</v>
      </c>
      <c r="Y8" s="143">
        <f ca="1">IF(X9="","",IF(X9+1&gt;conditions!$AF$9,"",X9+1))</f>
        <v>43663</v>
      </c>
      <c r="Z8" s="143">
        <f ca="1">IF(Y9="","",IF(Y9+1&gt;conditions!$AF$9,"",Y9+1))</f>
        <v>43664</v>
      </c>
      <c r="AA8" s="143">
        <f ca="1">IF(Z9="","",IF(Z9+1&gt;conditions!$AF$9,"",Z9+1))</f>
        <v>43665</v>
      </c>
      <c r="AB8" s="143">
        <f ca="1">IF(AA9="","",IF(AA9+1&gt;conditions!$AF$9,"",AA9+1))</f>
        <v>43666</v>
      </c>
      <c r="AC8" s="143">
        <f ca="1">IF(AB9="","",IF(AB9+1&gt;conditions!$AF$9,"",AB9+1))</f>
        <v>43667</v>
      </c>
      <c r="AD8" s="143">
        <f ca="1">IF(AC9="","",IF(AC9+1&gt;conditions!$AF$9,"",AC9+1))</f>
        <v>43668</v>
      </c>
      <c r="AE8" s="143">
        <f ca="1">IF(AD9="","",IF(AD9+1&gt;conditions!$AF$9,"",AD9+1))</f>
        <v>43675</v>
      </c>
      <c r="AF8" s="143">
        <f ca="1">IF(AE9="","",IF(AE9+1&gt;conditions!$AF$9,"",AE9+1))</f>
        <v>43682</v>
      </c>
      <c r="AG8" s="143">
        <f ca="1">IF(AF9="","",IF(AF9+1&gt;conditions!$AF$9,"",AF9+1))</f>
        <v>43689</v>
      </c>
      <c r="AH8" s="143">
        <f ca="1">IF(AG9="","",IF(AG9+1&gt;conditions!$AF$9,"",AG9+1))</f>
        <v>43696</v>
      </c>
      <c r="AI8" s="143">
        <f ca="1">IF(AH9="","",IF(AH9+1&gt;conditions!$AF$9,"",AH9+1))</f>
        <v>43703</v>
      </c>
      <c r="AJ8" s="143">
        <f ca="1">IF(AI9="","",IF(AI9+1&gt;conditions!$AF$9,"",AI9+1))</f>
        <v>43710</v>
      </c>
      <c r="AK8" s="143">
        <f ca="1">IF(AJ9="","",IF(AJ9+1&gt;conditions!$AF$9,"",AJ9+1))</f>
        <v>43717</v>
      </c>
      <c r="AL8" s="143">
        <f ca="1">IF(AK9="","",IF(AK9+1&gt;conditions!$AF$9,"",AK9+1))</f>
        <v>43724</v>
      </c>
      <c r="AM8" s="143">
        <f ca="1">IF(AL9="","",IF(AL9+1&gt;conditions!$AF$9,"",AL9+1))</f>
        <v>43731</v>
      </c>
      <c r="AN8" s="143">
        <f ca="1">IF(AM9="","",IF(AM9+1&gt;conditions!$AF$9,"",AM9+1))</f>
        <v>43738</v>
      </c>
      <c r="AO8" s="143">
        <f ca="1">IF(AN9="","",IF(AN9+1&gt;conditions!$AF$9,"",AN9+1))</f>
        <v>43745</v>
      </c>
      <c r="AP8" s="143">
        <f ca="1">IF(AO9="","",IF(AO9+1&gt;conditions!$AF$9,"",AO9+1))</f>
        <v>43752</v>
      </c>
      <c r="AQ8" s="143">
        <f ca="1">IF(AP9="","",IF(AP9+1&gt;conditions!$AF$9,"",AP9+1))</f>
        <v>43759</v>
      </c>
      <c r="AR8" s="143">
        <f ca="1">IF(AQ9="","",IF(AQ9+1&gt;conditions!$AF$9,"",AQ9+1))</f>
        <v>43766</v>
      </c>
      <c r="AS8" s="143">
        <f ca="1">IF(AR9="","",IF(AR9+1&gt;conditions!$AF$9,"",AR9+1))</f>
        <v>43773</v>
      </c>
      <c r="AT8" s="143">
        <f ca="1">IF(AS9="","",IF(AS9+1&gt;conditions!$AF$9,"",AS9+1))</f>
        <v>43780</v>
      </c>
      <c r="AU8" s="143">
        <f ca="1">IF(AT9="","",IF(AT9+1&gt;conditions!$AF$9,"",AT9+1))</f>
        <v>43787</v>
      </c>
      <c r="AV8" s="143">
        <f ca="1">IF(AU9="","",IF(AU9+1&gt;conditions!$AF$9,"",AU9+1))</f>
        <v>43794</v>
      </c>
      <c r="AW8" s="143">
        <f ca="1">IF(AV9="","",IF(AV9+1&gt;conditions!$AF$9,"",AV9+1))</f>
        <v>43801</v>
      </c>
      <c r="AX8" s="143">
        <f ca="1">IF(AW9="","",IF(AW9+1&gt;conditions!$AF$9,"",AW9+1))</f>
        <v>43808</v>
      </c>
      <c r="AY8" s="143">
        <f ca="1">IF(AX9="","",IF(AX9+1&gt;conditions!$AF$9,"",AX9+1))</f>
        <v>43815</v>
      </c>
      <c r="AZ8" s="143">
        <f ca="1">IF(AY9="","",IF(AY9+1&gt;conditions!$AF$9,"",AY9+1))</f>
        <v>43822</v>
      </c>
      <c r="BA8" s="143">
        <f ca="1">IF(AZ9="","",IF(AZ9+1&gt;conditions!$AF$9,"",AZ9+1))</f>
        <v>43829</v>
      </c>
      <c r="BB8" s="143">
        <f ca="1">IF(BA9="","",IF(BA9+1&gt;conditions!$AF$9,"",BA9+1))</f>
        <v>43836</v>
      </c>
      <c r="BC8" s="143">
        <f ca="1">IF(BB9="","",IF(BB9+1&gt;conditions!$AF$9,"",BB9+1))</f>
        <v>43843</v>
      </c>
      <c r="BD8" s="143">
        <f ca="1">IF(BC9="","",IF(BC9+1&gt;conditions!$AF$9,"",BC9+1))</f>
        <v>43850</v>
      </c>
      <c r="BE8" s="143">
        <f ca="1">IF(BD9="","",IF(BD9+1&gt;conditions!$AF$9,"",BD9+1))</f>
        <v>43857</v>
      </c>
      <c r="BF8" s="143">
        <f ca="1">IF(BE9="","",IF(BE9+1&gt;conditions!$AF$9,"",BE9+1))</f>
        <v>43864</v>
      </c>
      <c r="BG8" s="143">
        <f ca="1">IF(BF9="","",IF(BF9+1&gt;conditions!$AF$9,"",BF9+1))</f>
        <v>43871</v>
      </c>
      <c r="BH8" s="143">
        <f ca="1">IF(BG9="","",IF(BG9+1&gt;conditions!$AF$9,"",BG9+1))</f>
        <v>43878</v>
      </c>
      <c r="BI8" s="143">
        <f ca="1">IF(BH9="","",IF(BH9+1&gt;conditions!$AF$9,"",BH9+1))</f>
        <v>43885</v>
      </c>
      <c r="BJ8" s="143">
        <f ca="1">IF(BI9="","",IF(BI9+1&gt;conditions!$AF$9,"",BI9+1))</f>
        <v>43892</v>
      </c>
      <c r="BK8" s="143">
        <f ca="1">IF(BJ9="","",IF(BJ9+1&gt;conditions!$AF$9,"",BJ9+1))</f>
        <v>43899</v>
      </c>
      <c r="BL8" s="143">
        <f ca="1">IF(BK9="","",IF(BK9+1&gt;conditions!$AF$9,"",BK9+1))</f>
        <v>43906</v>
      </c>
      <c r="BM8" s="143">
        <f ca="1">IF(BL9="","",IF(BL9+1&gt;conditions!$AF$9,"",BL9+1))</f>
        <v>43913</v>
      </c>
      <c r="BN8" s="143">
        <f ca="1">IF(BM9="","",IF(BM9+1&gt;conditions!$AF$9,"",BM9+1))</f>
        <v>43920</v>
      </c>
      <c r="BO8" s="143">
        <f ca="1">IF(BN9="","",IF(BN9+1&gt;conditions!$AF$9,"",BN9+1))</f>
        <v>43927</v>
      </c>
      <c r="BP8" s="143">
        <f ca="1">IF(BO9="","",IF(BO9+1&gt;conditions!$AF$9,"",BO9+1))</f>
        <v>43934</v>
      </c>
      <c r="BQ8" s="143">
        <f ca="1">IF(BP9="","",IF(BP9+1&gt;conditions!$AF$9,"",BP9+1))</f>
        <v>43941</v>
      </c>
      <c r="BR8" s="143">
        <f ca="1">IF(BQ9="","",IF(BQ9+1&gt;conditions!$AF$9,"",BQ9+1))</f>
        <v>43948</v>
      </c>
      <c r="BS8" s="143">
        <f ca="1">IF(BR9="","",IF(BR9+1&gt;conditions!$AF$9,"",BR9+1))</f>
        <v>43955</v>
      </c>
      <c r="BT8" s="143">
        <f ca="1">IF(BS9="","",IF(BS9+1&gt;conditions!$AF$9,"",BS9+1))</f>
        <v>43962</v>
      </c>
      <c r="BU8" s="143">
        <f ca="1">IF(BT9="","",IF(BT9+1&gt;conditions!$AF$9,"",BT9+1))</f>
        <v>43969</v>
      </c>
      <c r="BV8" s="143">
        <f ca="1">IF(BU9="","",IF(BU9+1&gt;conditions!$AF$9,"",BU9+1))</f>
        <v>43976</v>
      </c>
      <c r="BW8" s="143">
        <f ca="1">IF(BV9="","",IF(BV9+1&gt;conditions!$AF$9,"",BV9+1))</f>
        <v>43983</v>
      </c>
      <c r="BX8" s="143">
        <f ca="1">IF(BW9="","",IF(BW9+1&gt;conditions!$AF$9,"",BW9+1))</f>
        <v>43990</v>
      </c>
      <c r="BY8" s="143">
        <f ca="1">IF(BX9="","",IF(BX9+1&gt;conditions!$AF$9,"",BX9+1))</f>
        <v>43997</v>
      </c>
      <c r="BZ8" s="143">
        <f ca="1">IF(BY9="","",IF(BY9+1&gt;conditions!$AF$9,"",BY9+1))</f>
        <v>44004</v>
      </c>
      <c r="CA8" s="143">
        <f ca="1">IF(BZ9="","",IF(BZ9+1&gt;conditions!$AF$9,"",BZ9+1))</f>
        <v>44011</v>
      </c>
      <c r="CB8" s="1"/>
      <c r="CC8" s="1"/>
    </row>
    <row r="9" spans="1:81" x14ac:dyDescent="0.25">
      <c r="A9" s="1"/>
      <c r="B9" s="1"/>
      <c r="C9" s="1"/>
      <c r="D9" s="62" t="s">
        <v>0</v>
      </c>
      <c r="E9" s="5"/>
      <c r="F9" s="100"/>
      <c r="G9" s="62" t="str">
        <f>KPI!$L$9</f>
        <v>Бюджетные показатели - KPI</v>
      </c>
      <c r="H9" s="5"/>
      <c r="I9" s="5"/>
      <c r="J9" s="64" t="str">
        <f>KPI!$H$9</f>
        <v>ед.изм.</v>
      </c>
      <c r="K9" s="5"/>
      <c r="L9" s="5"/>
      <c r="M9" s="5"/>
      <c r="N9" s="5"/>
      <c r="O9" s="5"/>
      <c r="P9" s="5"/>
      <c r="Q9" s="5"/>
      <c r="R9" s="62" t="s">
        <v>19</v>
      </c>
      <c r="S9" s="1"/>
      <c r="T9" s="1"/>
      <c r="U9" s="143">
        <f ca="1">IF(U8="","",IF(AND(U8&gt;=$J$5,U8&lt;=$J$7),U8,IF(WEEKDAY(U8)=1,U8,U8+7-WEEKDAY(U8)+1)))</f>
        <v>43653</v>
      </c>
      <c r="V9" s="143">
        <f ca="1">IF(V8="","",IF(IF(AND(V8&gt;=$J$5,V8&lt;=$J$7),V8,V8+6)&gt;conditions!$AF$9,conditions!$AF$9,IF(AND(V8&gt;=$J$5,V8&lt;=$J$7),V8,V8+6)))</f>
        <v>43660</v>
      </c>
      <c r="W9" s="143">
        <f ca="1">IF(W8="","",IF(IF(AND(W8&gt;=$J$5,W8&lt;=$J$7),W8,W8+6)&gt;conditions!$AF$9,conditions!$AF$9,IF(AND(W8&gt;=$J$5,W8&lt;=$J$7),W8,W8+6)))</f>
        <v>43661</v>
      </c>
      <c r="X9" s="143">
        <f ca="1">IF(X8="","",IF(IF(AND(X8&gt;=$J$5,X8&lt;=$J$7),X8,X8+6)&gt;conditions!$AF$9,conditions!$AF$9,IF(AND(X8&gt;=$J$5,X8&lt;=$J$7),X8,X8+6)))</f>
        <v>43662</v>
      </c>
      <c r="Y9" s="143">
        <f ca="1">IF(Y8="","",IF(IF(AND(Y8&gt;=$J$5,Y8&lt;=$J$7),Y8,Y8+6)&gt;conditions!$AF$9,conditions!$AF$9,IF(AND(Y8&gt;=$J$5,Y8&lt;=$J$7),Y8,Y8+6)))</f>
        <v>43663</v>
      </c>
      <c r="Z9" s="143">
        <f ca="1">IF(Z8="","",IF(IF(AND(Z8&gt;=$J$5,Z8&lt;=$J$7),Z8,Z8+6)&gt;conditions!$AF$9,conditions!$AF$9,IF(AND(Z8&gt;=$J$5,Z8&lt;=$J$7),Z8,Z8+6)))</f>
        <v>43664</v>
      </c>
      <c r="AA9" s="143">
        <f ca="1">IF(AA8="","",IF(IF(AND(AA8&gt;=$J$5,AA8&lt;=$J$7),AA8,AA8+6)&gt;conditions!$AF$9,conditions!$AF$9,IF(AND(AA8&gt;=$J$5,AA8&lt;=$J$7),AA8,AA8+6)))</f>
        <v>43665</v>
      </c>
      <c r="AB9" s="143">
        <f ca="1">IF(AB8="","",IF(IF(AND(AB8&gt;=$J$5,AB8&lt;=$J$7),AB8,AB8+6)&gt;conditions!$AF$9,conditions!$AF$9,IF(AND(AB8&gt;=$J$5,AB8&lt;=$J$7),AB8,AB8+6)))</f>
        <v>43666</v>
      </c>
      <c r="AC9" s="143">
        <f ca="1">IF(AC8="","",IF(IF(AND(AC8&gt;=$J$5,AC8&lt;=$J$7),AC8,AC8+6)&gt;conditions!$AF$9,conditions!$AF$9,IF(AND(AC8&gt;=$J$5,AC8&lt;=$J$7),AC8,AC8+6)))</f>
        <v>43667</v>
      </c>
      <c r="AD9" s="143">
        <f ca="1">IF(AD8="","",IF(IF(AND(AD8&gt;=$J$5,AD8&lt;=$J$7),AD8,AD8+6)&gt;conditions!$AF$9,conditions!$AF$9,IF(AND(AD8&gt;=$J$5,AD8&lt;=$J$7),AD8,AD8+6)))</f>
        <v>43674</v>
      </c>
      <c r="AE9" s="143">
        <f ca="1">IF(AE8="","",IF(IF(AND(AE8&gt;=$J$5,AE8&lt;=$J$7),AE8,AE8+6)&gt;conditions!$AF$9,conditions!$AF$9,IF(AND(AE8&gt;=$J$5,AE8&lt;=$J$7),AE8,AE8+6)))</f>
        <v>43681</v>
      </c>
      <c r="AF9" s="143">
        <f ca="1">IF(AF8="","",IF(IF(AND(AF8&gt;=$J$5,AF8&lt;=$J$7),AF8,AF8+6)&gt;conditions!$AF$9,conditions!$AF$9,IF(AND(AF8&gt;=$J$5,AF8&lt;=$J$7),AF8,AF8+6)))</f>
        <v>43688</v>
      </c>
      <c r="AG9" s="143">
        <f ca="1">IF(AG8="","",IF(IF(AND(AG8&gt;=$J$5,AG8&lt;=$J$7),AG8,AG8+6)&gt;conditions!$AF$9,conditions!$AF$9,IF(AND(AG8&gt;=$J$5,AG8&lt;=$J$7),AG8,AG8+6)))</f>
        <v>43695</v>
      </c>
      <c r="AH9" s="143">
        <f ca="1">IF(AH8="","",IF(IF(AND(AH8&gt;=$J$5,AH8&lt;=$J$7),AH8,AH8+6)&gt;conditions!$AF$9,conditions!$AF$9,IF(AND(AH8&gt;=$J$5,AH8&lt;=$J$7),AH8,AH8+6)))</f>
        <v>43702</v>
      </c>
      <c r="AI9" s="143">
        <f ca="1">IF(AI8="","",IF(IF(AND(AI8&gt;=$J$5,AI8&lt;=$J$7),AI8,AI8+6)&gt;conditions!$AF$9,conditions!$AF$9,IF(AND(AI8&gt;=$J$5,AI8&lt;=$J$7),AI8,AI8+6)))</f>
        <v>43709</v>
      </c>
      <c r="AJ9" s="143">
        <f ca="1">IF(AJ8="","",IF(IF(AND(AJ8&gt;=$J$5,AJ8&lt;=$J$7),AJ8,AJ8+6)&gt;conditions!$AF$9,conditions!$AF$9,IF(AND(AJ8&gt;=$J$5,AJ8&lt;=$J$7),AJ8,AJ8+6)))</f>
        <v>43716</v>
      </c>
      <c r="AK9" s="143">
        <f ca="1">IF(AK8="","",IF(IF(AND(AK8&gt;=$J$5,AK8&lt;=$J$7),AK8,AK8+6)&gt;conditions!$AF$9,conditions!$AF$9,IF(AND(AK8&gt;=$J$5,AK8&lt;=$J$7),AK8,AK8+6)))</f>
        <v>43723</v>
      </c>
      <c r="AL9" s="143">
        <f ca="1">IF(AL8="","",IF(IF(AND(AL8&gt;=$J$5,AL8&lt;=$J$7),AL8,AL8+6)&gt;conditions!$AF$9,conditions!$AF$9,IF(AND(AL8&gt;=$J$5,AL8&lt;=$J$7),AL8,AL8+6)))</f>
        <v>43730</v>
      </c>
      <c r="AM9" s="143">
        <f ca="1">IF(AM8="","",IF(IF(AND(AM8&gt;=$J$5,AM8&lt;=$J$7),AM8,AM8+6)&gt;conditions!$AF$9,conditions!$AF$9,IF(AND(AM8&gt;=$J$5,AM8&lt;=$J$7),AM8,AM8+6)))</f>
        <v>43737</v>
      </c>
      <c r="AN9" s="143">
        <f ca="1">IF(AN8="","",IF(IF(AND(AN8&gt;=$J$5,AN8&lt;=$J$7),AN8,AN8+6)&gt;conditions!$AF$9,conditions!$AF$9,IF(AND(AN8&gt;=$J$5,AN8&lt;=$J$7),AN8,AN8+6)))</f>
        <v>43744</v>
      </c>
      <c r="AO9" s="143">
        <f ca="1">IF(AO8="","",IF(IF(AND(AO8&gt;=$J$5,AO8&lt;=$J$7),AO8,AO8+6)&gt;conditions!$AF$9,conditions!$AF$9,IF(AND(AO8&gt;=$J$5,AO8&lt;=$J$7),AO8,AO8+6)))</f>
        <v>43751</v>
      </c>
      <c r="AP9" s="143">
        <f ca="1">IF(AP8="","",IF(IF(AND(AP8&gt;=$J$5,AP8&lt;=$J$7),AP8,AP8+6)&gt;conditions!$AF$9,conditions!$AF$9,IF(AND(AP8&gt;=$J$5,AP8&lt;=$J$7),AP8,AP8+6)))</f>
        <v>43758</v>
      </c>
      <c r="AQ9" s="143">
        <f ca="1">IF(AQ8="","",IF(IF(AND(AQ8&gt;=$J$5,AQ8&lt;=$J$7),AQ8,AQ8+6)&gt;conditions!$AF$9,conditions!$AF$9,IF(AND(AQ8&gt;=$J$5,AQ8&lt;=$J$7),AQ8,AQ8+6)))</f>
        <v>43765</v>
      </c>
      <c r="AR9" s="143">
        <f ca="1">IF(AR8="","",IF(IF(AND(AR8&gt;=$J$5,AR8&lt;=$J$7),AR8,AR8+6)&gt;conditions!$AF$9,conditions!$AF$9,IF(AND(AR8&gt;=$J$5,AR8&lt;=$J$7),AR8,AR8+6)))</f>
        <v>43772</v>
      </c>
      <c r="AS9" s="143">
        <f ca="1">IF(AS8="","",IF(IF(AND(AS8&gt;=$J$5,AS8&lt;=$J$7),AS8,AS8+6)&gt;conditions!$AF$9,conditions!$AF$9,IF(AND(AS8&gt;=$J$5,AS8&lt;=$J$7),AS8,AS8+6)))</f>
        <v>43779</v>
      </c>
      <c r="AT9" s="143">
        <f ca="1">IF(AT8="","",IF(IF(AND(AT8&gt;=$J$5,AT8&lt;=$J$7),AT8,AT8+6)&gt;conditions!$AF$9,conditions!$AF$9,IF(AND(AT8&gt;=$J$5,AT8&lt;=$J$7),AT8,AT8+6)))</f>
        <v>43786</v>
      </c>
      <c r="AU9" s="143">
        <f ca="1">IF(AU8="","",IF(IF(AND(AU8&gt;=$J$5,AU8&lt;=$J$7),AU8,AU8+6)&gt;conditions!$AF$9,conditions!$AF$9,IF(AND(AU8&gt;=$J$5,AU8&lt;=$J$7),AU8,AU8+6)))</f>
        <v>43793</v>
      </c>
      <c r="AV9" s="143">
        <f ca="1">IF(AV8="","",IF(IF(AND(AV8&gt;=$J$5,AV8&lt;=$J$7),AV8,AV8+6)&gt;conditions!$AF$9,conditions!$AF$9,IF(AND(AV8&gt;=$J$5,AV8&lt;=$J$7),AV8,AV8+6)))</f>
        <v>43800</v>
      </c>
      <c r="AW9" s="143">
        <f ca="1">IF(AW8="","",IF(IF(AND(AW8&gt;=$J$5,AW8&lt;=$J$7),AW8,AW8+6)&gt;conditions!$AF$9,conditions!$AF$9,IF(AND(AW8&gt;=$J$5,AW8&lt;=$J$7),AW8,AW8+6)))</f>
        <v>43807</v>
      </c>
      <c r="AX9" s="143">
        <f ca="1">IF(AX8="","",IF(IF(AND(AX8&gt;=$J$5,AX8&lt;=$J$7),AX8,AX8+6)&gt;conditions!$AF$9,conditions!$AF$9,IF(AND(AX8&gt;=$J$5,AX8&lt;=$J$7),AX8,AX8+6)))</f>
        <v>43814</v>
      </c>
      <c r="AY9" s="143">
        <f ca="1">IF(AY8="","",IF(IF(AND(AY8&gt;=$J$5,AY8&lt;=$J$7),AY8,AY8+6)&gt;conditions!$AF$9,conditions!$AF$9,IF(AND(AY8&gt;=$J$5,AY8&lt;=$J$7),AY8,AY8+6)))</f>
        <v>43821</v>
      </c>
      <c r="AZ9" s="143">
        <f ca="1">IF(AZ8="","",IF(IF(AND(AZ8&gt;=$J$5,AZ8&lt;=$J$7),AZ8,AZ8+6)&gt;conditions!$AF$9,conditions!$AF$9,IF(AND(AZ8&gt;=$J$5,AZ8&lt;=$J$7),AZ8,AZ8+6)))</f>
        <v>43828</v>
      </c>
      <c r="BA9" s="143">
        <f ca="1">IF(BA8="","",IF(IF(AND(BA8&gt;=$J$5,BA8&lt;=$J$7),BA8,BA8+6)&gt;conditions!$AF$9,conditions!$AF$9,IF(AND(BA8&gt;=$J$5,BA8&lt;=$J$7),BA8,BA8+6)))</f>
        <v>43835</v>
      </c>
      <c r="BB9" s="143">
        <f ca="1">IF(BB8="","",IF(IF(AND(BB8&gt;=$J$5,BB8&lt;=$J$7),BB8,BB8+6)&gt;conditions!$AF$9,conditions!$AF$9,IF(AND(BB8&gt;=$J$5,BB8&lt;=$J$7),BB8,BB8+6)))</f>
        <v>43842</v>
      </c>
      <c r="BC9" s="143">
        <f ca="1">IF(BC8="","",IF(IF(AND(BC8&gt;=$J$5,BC8&lt;=$J$7),BC8,BC8+6)&gt;conditions!$AF$9,conditions!$AF$9,IF(AND(BC8&gt;=$J$5,BC8&lt;=$J$7),BC8,BC8+6)))</f>
        <v>43849</v>
      </c>
      <c r="BD9" s="143">
        <f ca="1">IF(BD8="","",IF(IF(AND(BD8&gt;=$J$5,BD8&lt;=$J$7),BD8,BD8+6)&gt;conditions!$AF$9,conditions!$AF$9,IF(AND(BD8&gt;=$J$5,BD8&lt;=$J$7),BD8,BD8+6)))</f>
        <v>43856</v>
      </c>
      <c r="BE9" s="143">
        <f ca="1">IF(BE8="","",IF(IF(AND(BE8&gt;=$J$5,BE8&lt;=$J$7),BE8,BE8+6)&gt;conditions!$AF$9,conditions!$AF$9,IF(AND(BE8&gt;=$J$5,BE8&lt;=$J$7),BE8,BE8+6)))</f>
        <v>43863</v>
      </c>
      <c r="BF9" s="143">
        <f ca="1">IF(BF8="","",IF(IF(AND(BF8&gt;=$J$5,BF8&lt;=$J$7),BF8,BF8+6)&gt;conditions!$AF$9,conditions!$AF$9,IF(AND(BF8&gt;=$J$5,BF8&lt;=$J$7),BF8,BF8+6)))</f>
        <v>43870</v>
      </c>
      <c r="BG9" s="143">
        <f ca="1">IF(BG8="","",IF(IF(AND(BG8&gt;=$J$5,BG8&lt;=$J$7),BG8,BG8+6)&gt;conditions!$AF$9,conditions!$AF$9,IF(AND(BG8&gt;=$J$5,BG8&lt;=$J$7),BG8,BG8+6)))</f>
        <v>43877</v>
      </c>
      <c r="BH9" s="143">
        <f ca="1">IF(BH8="","",IF(IF(AND(BH8&gt;=$J$5,BH8&lt;=$J$7),BH8,BH8+6)&gt;conditions!$AF$9,conditions!$AF$9,IF(AND(BH8&gt;=$J$5,BH8&lt;=$J$7),BH8,BH8+6)))</f>
        <v>43884</v>
      </c>
      <c r="BI9" s="143">
        <f ca="1">IF(BI8="","",IF(IF(AND(BI8&gt;=$J$5,BI8&lt;=$J$7),BI8,BI8+6)&gt;conditions!$AF$9,conditions!$AF$9,IF(AND(BI8&gt;=$J$5,BI8&lt;=$J$7),BI8,BI8+6)))</f>
        <v>43891</v>
      </c>
      <c r="BJ9" s="143">
        <f ca="1">IF(BJ8="","",IF(IF(AND(BJ8&gt;=$J$5,BJ8&lt;=$J$7),BJ8,BJ8+6)&gt;conditions!$AF$9,conditions!$AF$9,IF(AND(BJ8&gt;=$J$5,BJ8&lt;=$J$7),BJ8,BJ8+6)))</f>
        <v>43898</v>
      </c>
      <c r="BK9" s="143">
        <f ca="1">IF(BK8="","",IF(IF(AND(BK8&gt;=$J$5,BK8&lt;=$J$7),BK8,BK8+6)&gt;conditions!$AF$9,conditions!$AF$9,IF(AND(BK8&gt;=$J$5,BK8&lt;=$J$7),BK8,BK8+6)))</f>
        <v>43905</v>
      </c>
      <c r="BL9" s="143">
        <f ca="1">IF(BL8="","",IF(IF(AND(BL8&gt;=$J$5,BL8&lt;=$J$7),BL8,BL8+6)&gt;conditions!$AF$9,conditions!$AF$9,IF(AND(BL8&gt;=$J$5,BL8&lt;=$J$7),BL8,BL8+6)))</f>
        <v>43912</v>
      </c>
      <c r="BM9" s="143">
        <f ca="1">IF(BM8="","",IF(IF(AND(BM8&gt;=$J$5,BM8&lt;=$J$7),BM8,BM8+6)&gt;conditions!$AF$9,conditions!$AF$9,IF(AND(BM8&gt;=$J$5,BM8&lt;=$J$7),BM8,BM8+6)))</f>
        <v>43919</v>
      </c>
      <c r="BN9" s="143">
        <f ca="1">IF(BN8="","",IF(IF(AND(BN8&gt;=$J$5,BN8&lt;=$J$7),BN8,BN8+6)&gt;conditions!$AF$9,conditions!$AF$9,IF(AND(BN8&gt;=$J$5,BN8&lt;=$J$7),BN8,BN8+6)))</f>
        <v>43926</v>
      </c>
      <c r="BO9" s="143">
        <f ca="1">IF(BO8="","",IF(IF(AND(BO8&gt;=$J$5,BO8&lt;=$J$7),BO8,BO8+6)&gt;conditions!$AF$9,conditions!$AF$9,IF(AND(BO8&gt;=$J$5,BO8&lt;=$J$7),BO8,BO8+6)))</f>
        <v>43933</v>
      </c>
      <c r="BP9" s="143">
        <f ca="1">IF(BP8="","",IF(IF(AND(BP8&gt;=$J$5,BP8&lt;=$J$7),BP8,BP8+6)&gt;conditions!$AF$9,conditions!$AF$9,IF(AND(BP8&gt;=$J$5,BP8&lt;=$J$7),BP8,BP8+6)))</f>
        <v>43940</v>
      </c>
      <c r="BQ9" s="143">
        <f ca="1">IF(BQ8="","",IF(IF(AND(BQ8&gt;=$J$5,BQ8&lt;=$J$7),BQ8,BQ8+6)&gt;conditions!$AF$9,conditions!$AF$9,IF(AND(BQ8&gt;=$J$5,BQ8&lt;=$J$7),BQ8,BQ8+6)))</f>
        <v>43947</v>
      </c>
      <c r="BR9" s="143">
        <f ca="1">IF(BR8="","",IF(IF(AND(BR8&gt;=$J$5,BR8&lt;=$J$7),BR8,BR8+6)&gt;conditions!$AF$9,conditions!$AF$9,IF(AND(BR8&gt;=$J$5,BR8&lt;=$J$7),BR8,BR8+6)))</f>
        <v>43954</v>
      </c>
      <c r="BS9" s="143">
        <f ca="1">IF(BS8="","",IF(IF(AND(BS8&gt;=$J$5,BS8&lt;=$J$7),BS8,BS8+6)&gt;conditions!$AF$9,conditions!$AF$9,IF(AND(BS8&gt;=$J$5,BS8&lt;=$J$7),BS8,BS8+6)))</f>
        <v>43961</v>
      </c>
      <c r="BT9" s="143">
        <f ca="1">IF(BT8="","",IF(IF(AND(BT8&gt;=$J$5,BT8&lt;=$J$7),BT8,BT8+6)&gt;conditions!$AF$9,conditions!$AF$9,IF(AND(BT8&gt;=$J$5,BT8&lt;=$J$7),BT8,BT8+6)))</f>
        <v>43968</v>
      </c>
      <c r="BU9" s="143">
        <f ca="1">IF(BU8="","",IF(IF(AND(BU8&gt;=$J$5,BU8&lt;=$J$7),BU8,BU8+6)&gt;conditions!$AF$9,conditions!$AF$9,IF(AND(BU8&gt;=$J$5,BU8&lt;=$J$7),BU8,BU8+6)))</f>
        <v>43975</v>
      </c>
      <c r="BV9" s="143">
        <f ca="1">IF(BV8="","",IF(IF(AND(BV8&gt;=$J$5,BV8&lt;=$J$7),BV8,BV8+6)&gt;conditions!$AF$9,conditions!$AF$9,IF(AND(BV8&gt;=$J$5,BV8&lt;=$J$7),BV8,BV8+6)))</f>
        <v>43982</v>
      </c>
      <c r="BW9" s="143">
        <f ca="1">IF(BW8="","",IF(IF(AND(BW8&gt;=$J$5,BW8&lt;=$J$7),BW8,BW8+6)&gt;conditions!$AF$9,conditions!$AF$9,IF(AND(BW8&gt;=$J$5,BW8&lt;=$J$7),BW8,BW8+6)))</f>
        <v>43989</v>
      </c>
      <c r="BX9" s="143">
        <f ca="1">IF(BX8="","",IF(IF(AND(BX8&gt;=$J$5,BX8&lt;=$J$7),BX8,BX8+6)&gt;conditions!$AF$9,conditions!$AF$9,IF(AND(BX8&gt;=$J$5,BX8&lt;=$J$7),BX8,BX8+6)))</f>
        <v>43996</v>
      </c>
      <c r="BY9" s="143">
        <f ca="1">IF(BY8="","",IF(IF(AND(BY8&gt;=$J$5,BY8&lt;=$J$7),BY8,BY8+6)&gt;conditions!$AF$9,conditions!$AF$9,IF(AND(BY8&gt;=$J$5,BY8&lt;=$J$7),BY8,BY8+6)))</f>
        <v>44003</v>
      </c>
      <c r="BZ9" s="143">
        <f ca="1">IF(BZ8="","",IF(IF(AND(BZ8&gt;=$J$5,BZ8&lt;=$J$7),BZ8,BZ8+6)&gt;conditions!$AF$9,conditions!$AF$9,IF(AND(BZ8&gt;=$J$5,BZ8&lt;=$J$7),BZ8,BZ8+6)))</f>
        <v>44010</v>
      </c>
      <c r="CA9" s="143">
        <f ca="1">IF(CA8="","",IF(IF(AND(CA8&gt;=$J$5,CA8&lt;=$J$7),CA8,CA8+6)&gt;conditions!$AF$9,conditions!$AF$9,IF(AND(CA8&gt;=$J$5,CA8&lt;=$J$7),CA8,CA8+6)))</f>
        <v>44012</v>
      </c>
      <c r="CB9" s="1"/>
      <c r="CC9" s="1"/>
    </row>
    <row r="10" spans="1:81" x14ac:dyDescent="0.25">
      <c r="A10" s="1"/>
      <c r="B10" s="1"/>
      <c r="C10" s="1"/>
      <c r="D10" s="1"/>
      <c r="E10" s="1"/>
      <c r="F10" s="99"/>
      <c r="G10" s="1"/>
      <c r="H10" s="1"/>
      <c r="I10" s="1"/>
      <c r="J10" s="18"/>
      <c r="K10" s="1"/>
      <c r="L10" s="1"/>
      <c r="M10" s="1"/>
      <c r="N10" s="1"/>
      <c r="O10" s="1"/>
      <c r="P10" s="1"/>
      <c r="Q10" s="1"/>
      <c r="R10" s="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s="69" customFormat="1" x14ac:dyDescent="0.25">
      <c r="A11" s="16"/>
      <c r="B11" s="16"/>
      <c r="C11" s="16"/>
      <c r="D11" s="16"/>
      <c r="E11" s="16"/>
      <c r="F11" s="99"/>
      <c r="G11" s="67" t="str">
        <f>KPI!$L$11</f>
        <v>Баланс-контроль (А-П)</v>
      </c>
      <c r="H11" s="67"/>
      <c r="I11" s="67"/>
      <c r="J11" s="68" t="str">
        <f>IF($G11="","",INDEX(KPI!$N$11:$N$121,SUMIFS(KPI!$K$11:$K$121,KPI!$L$11:$L$121,$G11)))</f>
        <v>тыс.руб.</v>
      </c>
      <c r="K11" s="16"/>
      <c r="L11" s="16"/>
      <c r="M11" s="16"/>
      <c r="N11" s="16"/>
      <c r="O11" s="16"/>
      <c r="P11" s="16"/>
      <c r="Q11" s="16"/>
      <c r="R11" s="27">
        <f ca="1">SUM(T11:CB11)</f>
        <v>0</v>
      </c>
      <c r="S11" s="16"/>
      <c r="T11" s="16"/>
      <c r="U11" s="72">
        <f t="shared" ref="U11:AZ11" ca="1" si="0">U13-U29</f>
        <v>0</v>
      </c>
      <c r="V11" s="72">
        <f t="shared" ca="1" si="0"/>
        <v>0</v>
      </c>
      <c r="W11" s="72">
        <f t="shared" ca="1" si="0"/>
        <v>0</v>
      </c>
      <c r="X11" s="72">
        <f t="shared" ca="1" si="0"/>
        <v>0</v>
      </c>
      <c r="Y11" s="72">
        <f t="shared" ca="1" si="0"/>
        <v>0</v>
      </c>
      <c r="Z11" s="72">
        <f t="shared" ca="1" si="0"/>
        <v>0</v>
      </c>
      <c r="AA11" s="72">
        <f t="shared" ca="1" si="0"/>
        <v>0</v>
      </c>
      <c r="AB11" s="72">
        <f t="shared" ca="1" si="0"/>
        <v>0</v>
      </c>
      <c r="AC11" s="72">
        <f t="shared" ca="1" si="0"/>
        <v>0</v>
      </c>
      <c r="AD11" s="72">
        <f t="shared" ca="1" si="0"/>
        <v>0</v>
      </c>
      <c r="AE11" s="72">
        <f t="shared" ca="1" si="0"/>
        <v>0</v>
      </c>
      <c r="AF11" s="72">
        <f t="shared" ca="1" si="0"/>
        <v>0</v>
      </c>
      <c r="AG11" s="72">
        <f t="shared" ca="1" si="0"/>
        <v>0</v>
      </c>
      <c r="AH11" s="72">
        <f t="shared" ca="1" si="0"/>
        <v>0</v>
      </c>
      <c r="AI11" s="72">
        <f t="shared" ca="1" si="0"/>
        <v>0</v>
      </c>
      <c r="AJ11" s="72">
        <f t="shared" ca="1" si="0"/>
        <v>0</v>
      </c>
      <c r="AK11" s="72">
        <f t="shared" ca="1" si="0"/>
        <v>0</v>
      </c>
      <c r="AL11" s="72">
        <f t="shared" ca="1" si="0"/>
        <v>0</v>
      </c>
      <c r="AM11" s="72">
        <f t="shared" ca="1" si="0"/>
        <v>0</v>
      </c>
      <c r="AN11" s="72">
        <f t="shared" ca="1" si="0"/>
        <v>0</v>
      </c>
      <c r="AO11" s="72">
        <f t="shared" ca="1" si="0"/>
        <v>0</v>
      </c>
      <c r="AP11" s="72">
        <f t="shared" ca="1" si="0"/>
        <v>0</v>
      </c>
      <c r="AQ11" s="72">
        <f t="shared" ca="1" si="0"/>
        <v>0</v>
      </c>
      <c r="AR11" s="72">
        <f t="shared" ca="1" si="0"/>
        <v>0</v>
      </c>
      <c r="AS11" s="72">
        <f t="shared" ca="1" si="0"/>
        <v>0</v>
      </c>
      <c r="AT11" s="72">
        <f t="shared" ca="1" si="0"/>
        <v>0</v>
      </c>
      <c r="AU11" s="72">
        <f t="shared" ca="1" si="0"/>
        <v>0</v>
      </c>
      <c r="AV11" s="72">
        <f t="shared" ca="1" si="0"/>
        <v>0</v>
      </c>
      <c r="AW11" s="72">
        <f t="shared" ca="1" si="0"/>
        <v>0</v>
      </c>
      <c r="AX11" s="72">
        <f t="shared" ca="1" si="0"/>
        <v>0</v>
      </c>
      <c r="AY11" s="72">
        <f t="shared" ca="1" si="0"/>
        <v>0</v>
      </c>
      <c r="AZ11" s="72">
        <f t="shared" ca="1" si="0"/>
        <v>0</v>
      </c>
      <c r="BA11" s="72">
        <f t="shared" ref="BA11:CA11" ca="1" si="1">BA13-BA29</f>
        <v>0</v>
      </c>
      <c r="BB11" s="72">
        <f t="shared" ca="1" si="1"/>
        <v>0</v>
      </c>
      <c r="BC11" s="72">
        <f t="shared" ca="1" si="1"/>
        <v>0</v>
      </c>
      <c r="BD11" s="72">
        <f t="shared" ca="1" si="1"/>
        <v>0</v>
      </c>
      <c r="BE11" s="72">
        <f t="shared" ca="1" si="1"/>
        <v>0</v>
      </c>
      <c r="BF11" s="72">
        <f t="shared" ca="1" si="1"/>
        <v>0</v>
      </c>
      <c r="BG11" s="72">
        <f t="shared" ca="1" si="1"/>
        <v>0</v>
      </c>
      <c r="BH11" s="72">
        <f t="shared" ca="1" si="1"/>
        <v>0</v>
      </c>
      <c r="BI11" s="72">
        <f t="shared" ca="1" si="1"/>
        <v>0</v>
      </c>
      <c r="BJ11" s="72">
        <f t="shared" ca="1" si="1"/>
        <v>0</v>
      </c>
      <c r="BK11" s="72">
        <f t="shared" ca="1" si="1"/>
        <v>0</v>
      </c>
      <c r="BL11" s="72">
        <f t="shared" ca="1" si="1"/>
        <v>0</v>
      </c>
      <c r="BM11" s="72">
        <f t="shared" ca="1" si="1"/>
        <v>0</v>
      </c>
      <c r="BN11" s="72">
        <f t="shared" ca="1" si="1"/>
        <v>0</v>
      </c>
      <c r="BO11" s="72">
        <f t="shared" ca="1" si="1"/>
        <v>0</v>
      </c>
      <c r="BP11" s="72">
        <f t="shared" ca="1" si="1"/>
        <v>0</v>
      </c>
      <c r="BQ11" s="72">
        <f t="shared" ca="1" si="1"/>
        <v>0</v>
      </c>
      <c r="BR11" s="72">
        <f t="shared" ca="1" si="1"/>
        <v>0</v>
      </c>
      <c r="BS11" s="72">
        <f t="shared" ca="1" si="1"/>
        <v>0</v>
      </c>
      <c r="BT11" s="72">
        <f t="shared" ca="1" si="1"/>
        <v>0</v>
      </c>
      <c r="BU11" s="72">
        <f t="shared" ca="1" si="1"/>
        <v>0</v>
      </c>
      <c r="BV11" s="72">
        <f t="shared" ca="1" si="1"/>
        <v>0</v>
      </c>
      <c r="BW11" s="72">
        <f t="shared" ca="1" si="1"/>
        <v>0</v>
      </c>
      <c r="BX11" s="72">
        <f t="shared" ca="1" si="1"/>
        <v>0</v>
      </c>
      <c r="BY11" s="72">
        <f t="shared" ca="1" si="1"/>
        <v>0</v>
      </c>
      <c r="BZ11" s="72">
        <f t="shared" ca="1" si="1"/>
        <v>0</v>
      </c>
      <c r="CA11" s="72">
        <f t="shared" ca="1" si="1"/>
        <v>0</v>
      </c>
      <c r="CB11" s="16"/>
      <c r="CC11" s="16"/>
    </row>
    <row r="12" spans="1:81" s="71" customFormat="1" ht="10.199999999999999" x14ac:dyDescent="0.2">
      <c r="A12" s="70"/>
      <c r="B12" s="70"/>
      <c r="C12" s="70"/>
      <c r="D12" s="70"/>
      <c r="E12" s="70"/>
      <c r="F12" s="99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4"/>
      <c r="S12" s="70"/>
      <c r="T12" s="70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0"/>
      <c r="CC12" s="70"/>
    </row>
    <row r="13" spans="1:81" s="153" customFormat="1" x14ac:dyDescent="0.25">
      <c r="A13" s="115"/>
      <c r="B13" s="115"/>
      <c r="C13" s="115"/>
      <c r="D13" s="115" t="s">
        <v>102</v>
      </c>
      <c r="E13" s="115"/>
      <c r="F13" s="152">
        <v>0</v>
      </c>
      <c r="G13" s="115" t="str">
        <f>KPI!$L$12</f>
        <v>Активы на начало периода</v>
      </c>
      <c r="H13" s="115"/>
      <c r="I13" s="115"/>
      <c r="J13" s="115" t="str">
        <f>IF($G13="","",INDEX(KPI!$N$11:$N$121,SUMIFS(KPI!$K$11:$K$121,KPI!$L$11:$L$121,$G13)))</f>
        <v>тыс.руб.</v>
      </c>
      <c r="K13" s="115"/>
      <c r="L13" s="115"/>
      <c r="M13" s="115"/>
      <c r="N13" s="115"/>
      <c r="O13" s="115"/>
      <c r="P13" s="115"/>
      <c r="Q13" s="115"/>
      <c r="R13" s="121">
        <f ca="1">U13</f>
        <v>15191.866274191401</v>
      </c>
      <c r="S13" s="115"/>
      <c r="T13" s="115"/>
      <c r="U13" s="121">
        <f t="shared" ref="U13:AZ13" ca="1" si="2">SUMIFS(U14:U28,$F14:$F28,1)</f>
        <v>15191.866274191401</v>
      </c>
      <c r="V13" s="121">
        <f t="shared" ca="1" si="2"/>
        <v>15490.698274191402</v>
      </c>
      <c r="W13" s="121">
        <f t="shared" ca="1" si="2"/>
        <v>15788.038274191404</v>
      </c>
      <c r="X13" s="121">
        <f t="shared" ca="1" si="2"/>
        <v>15848.998274191406</v>
      </c>
      <c r="Y13" s="121">
        <f t="shared" ca="1" si="2"/>
        <v>15908.466274191403</v>
      </c>
      <c r="Z13" s="121">
        <f t="shared" ca="1" si="2"/>
        <v>15996.426274191404</v>
      </c>
      <c r="AA13" s="121">
        <f t="shared" ca="1" si="2"/>
        <v>16084.386274191402</v>
      </c>
      <c r="AB13" s="121">
        <f t="shared" ca="1" si="2"/>
        <v>16037.346274191403</v>
      </c>
      <c r="AC13" s="121">
        <f t="shared" ca="1" si="2"/>
        <v>16037.346274191405</v>
      </c>
      <c r="AD13" s="121">
        <f t="shared" ca="1" si="2"/>
        <v>16172.346274191405</v>
      </c>
      <c r="AE13" s="121">
        <f t="shared" ca="1" si="2"/>
        <v>16612.1462741914</v>
      </c>
      <c r="AF13" s="121">
        <f t="shared" ca="1" si="2"/>
        <v>17057.967874191399</v>
      </c>
      <c r="AG13" s="121">
        <f t="shared" ca="1" si="2"/>
        <v>17586.675874191398</v>
      </c>
      <c r="AH13" s="121">
        <f t="shared" ca="1" si="2"/>
        <v>18040.842274191393</v>
      </c>
      <c r="AI13" s="121">
        <f t="shared" ca="1" si="2"/>
        <v>18196.842274191396</v>
      </c>
      <c r="AJ13" s="121">
        <f t="shared" ca="1" si="2"/>
        <v>18352.8422741914</v>
      </c>
      <c r="AK13" s="121">
        <f t="shared" ca="1" si="2"/>
        <v>18651.154674191403</v>
      </c>
      <c r="AL13" s="121">
        <f t="shared" ca="1" si="2"/>
        <v>18949.467074191405</v>
      </c>
      <c r="AM13" s="121">
        <f t="shared" ca="1" si="2"/>
        <v>19198.967074191405</v>
      </c>
      <c r="AN13" s="121">
        <f t="shared" ca="1" si="2"/>
        <v>19448.467074191405</v>
      </c>
      <c r="AO13" s="121">
        <f t="shared" ca="1" si="2"/>
        <v>19760.021500191404</v>
      </c>
      <c r="AP13" s="121">
        <f t="shared" ca="1" si="2"/>
        <v>20112.292210191401</v>
      </c>
      <c r="AQ13" s="121">
        <f t="shared" ca="1" si="2"/>
        <v>20439.716494191398</v>
      </c>
      <c r="AR13" s="121">
        <f t="shared" ca="1" si="2"/>
        <v>20780.276494191399</v>
      </c>
      <c r="AS13" s="121">
        <f t="shared" ca="1" si="2"/>
        <v>21113.074894191399</v>
      </c>
      <c r="AT13" s="121">
        <f t="shared" ca="1" si="2"/>
        <v>21332.317205391402</v>
      </c>
      <c r="AU13" s="121">
        <f t="shared" ca="1" si="2"/>
        <v>21556.9055165914</v>
      </c>
      <c r="AV13" s="121">
        <f t="shared" ca="1" si="2"/>
        <v>21885.387516591396</v>
      </c>
      <c r="AW13" s="121">
        <f t="shared" ca="1" si="2"/>
        <v>22213.869516591396</v>
      </c>
      <c r="AX13" s="121">
        <f t="shared" ca="1" si="2"/>
        <v>22559.174959227399</v>
      </c>
      <c r="AY13" s="121">
        <f t="shared" ca="1" si="2"/>
        <v>22904.480401863395</v>
      </c>
      <c r="AZ13" s="121">
        <f t="shared" ca="1" si="2"/>
        <v>23269.968601863398</v>
      </c>
      <c r="BA13" s="121">
        <f t="shared" ref="BA13:CA13" ca="1" si="3">SUMIFS(BA14:BA28,$F14:$F28,1)</f>
        <v>23647.618951863402</v>
      </c>
      <c r="BB13" s="121">
        <f t="shared" ca="1" si="3"/>
        <v>24190.881060575804</v>
      </c>
      <c r="BC13" s="121">
        <f t="shared" ca="1" si="3"/>
        <v>24844.551008429804</v>
      </c>
      <c r="BD13" s="121">
        <f t="shared" ca="1" si="3"/>
        <v>25306.763069571403</v>
      </c>
      <c r="BE13" s="121">
        <f t="shared" ca="1" si="3"/>
        <v>25608.155699571398</v>
      </c>
      <c r="BF13" s="121">
        <f t="shared" ca="1" si="3"/>
        <v>25986.338328872804</v>
      </c>
      <c r="BG13" s="121">
        <f t="shared" ca="1" si="3"/>
        <v>26693.359104179806</v>
      </c>
      <c r="BH13" s="121">
        <f t="shared" ca="1" si="3"/>
        <v>27327.024097125406</v>
      </c>
      <c r="BI13" s="121">
        <f t="shared" ca="1" si="3"/>
        <v>27667.265960625402</v>
      </c>
      <c r="BJ13" s="121">
        <f t="shared" ca="1" si="3"/>
        <v>28007.507824125394</v>
      </c>
      <c r="BK13" s="121">
        <f t="shared" ca="1" si="3"/>
        <v>28673.027389928793</v>
      </c>
      <c r="BL13" s="121">
        <f t="shared" ca="1" si="3"/>
        <v>29338.546955732192</v>
      </c>
      <c r="BM13" s="121">
        <f t="shared" ca="1" si="3"/>
        <v>29817.291333536192</v>
      </c>
      <c r="BN13" s="121">
        <f t="shared" ca="1" si="3"/>
        <v>30332.531080250192</v>
      </c>
      <c r="BO13" s="121">
        <f t="shared" ca="1" si="3"/>
        <v>30586.879555819953</v>
      </c>
      <c r="BP13" s="121">
        <f t="shared" ca="1" si="3"/>
        <v>30010.820517293563</v>
      </c>
      <c r="BQ13" s="121">
        <f t="shared" ca="1" si="3"/>
        <v>29740.607558179003</v>
      </c>
      <c r="BR13" s="121">
        <f t="shared" ca="1" si="3"/>
        <v>30407.973727264001</v>
      </c>
      <c r="BS13" s="121">
        <f t="shared" ca="1" si="3"/>
        <v>31153.636507792602</v>
      </c>
      <c r="BT13" s="121">
        <f t="shared" ca="1" si="3"/>
        <v>31966.3057340956</v>
      </c>
      <c r="BU13" s="121">
        <f t="shared" ca="1" si="3"/>
        <v>32720.647866199597</v>
      </c>
      <c r="BV13" s="121">
        <f t="shared" ca="1" si="3"/>
        <v>33487.861621507604</v>
      </c>
      <c r="BW13" s="121">
        <f t="shared" ca="1" si="3"/>
        <v>34255.075376815599</v>
      </c>
      <c r="BX13" s="121">
        <f t="shared" ca="1" si="3"/>
        <v>34524.562448379198</v>
      </c>
      <c r="BY13" s="121">
        <f t="shared" ca="1" si="3"/>
        <v>34794.049519942797</v>
      </c>
      <c r="BZ13" s="121">
        <f t="shared" ca="1" si="3"/>
        <v>35104.358852282399</v>
      </c>
      <c r="CA13" s="121">
        <f t="shared" ca="1" si="3"/>
        <v>35173.798749816</v>
      </c>
      <c r="CB13" s="115"/>
      <c r="CC13" s="115"/>
    </row>
    <row r="14" spans="1:81" s="7" customFormat="1" x14ac:dyDescent="0.25">
      <c r="A14" s="108"/>
      <c r="B14" s="108"/>
      <c r="C14" s="108"/>
      <c r="D14" s="108" t="s">
        <v>143</v>
      </c>
      <c r="E14" s="108"/>
      <c r="F14" s="154">
        <v>1</v>
      </c>
      <c r="G14" s="110" t="str">
        <f>KPI!$L$13</f>
        <v>Денежные средства</v>
      </c>
      <c r="H14" s="111"/>
      <c r="I14" s="111"/>
      <c r="J14" s="111" t="str">
        <f>IF($G14="","",INDEX(KPI!$N$11:$N$121,SUMIFS(KPI!$K$11:$K$121,KPI!$L$11:$L$121,$G14)))</f>
        <v>тыс.руб.</v>
      </c>
      <c r="K14" s="108"/>
      <c r="L14" s="108"/>
      <c r="M14" s="108"/>
      <c r="N14" s="108"/>
      <c r="O14" s="108"/>
      <c r="P14" s="108"/>
      <c r="Q14" s="108"/>
      <c r="R14" s="75">
        <f t="shared" ref="R14:R26" si="4">U14</f>
        <v>300</v>
      </c>
      <c r="S14" s="108"/>
      <c r="T14" s="108"/>
      <c r="U14" s="75">
        <f>conditions!$U$81</f>
        <v>300</v>
      </c>
      <c r="V14" s="75">
        <f ca="1">U122</f>
        <v>1418.7818914330001</v>
      </c>
      <c r="W14" s="75">
        <f t="shared" ref="W14:CA14" ca="1" si="5">V122</f>
        <v>2537.5637828660001</v>
      </c>
      <c r="X14" s="75">
        <f t="shared" ca="1" si="5"/>
        <v>2886.3462741914</v>
      </c>
      <c r="Y14" s="75">
        <f t="shared" ca="1" si="5"/>
        <v>2977.1462741913992</v>
      </c>
      <c r="Z14" s="75">
        <f t="shared" ca="1" si="5"/>
        <v>3096.4382741913996</v>
      </c>
      <c r="AA14" s="75">
        <f t="shared" ca="1" si="5"/>
        <v>3215.7302741913991</v>
      </c>
      <c r="AB14" s="75">
        <f t="shared" ca="1" si="5"/>
        <v>3200.022274191399</v>
      </c>
      <c r="AC14" s="75">
        <f t="shared" ca="1" si="5"/>
        <v>3160.3142741913989</v>
      </c>
      <c r="AD14" s="75">
        <f t="shared" ca="1" si="5"/>
        <v>3295.3142741913989</v>
      </c>
      <c r="AE14" s="75">
        <f t="shared" ca="1" si="5"/>
        <v>3891.7742741913971</v>
      </c>
      <c r="AF14" s="75">
        <f t="shared" ca="1" si="5"/>
        <v>4488.2342741913972</v>
      </c>
      <c r="AG14" s="75">
        <f t="shared" ca="1" si="5"/>
        <v>5084.6942741913972</v>
      </c>
      <c r="AH14" s="75">
        <f t="shared" ca="1" si="5"/>
        <v>5672.6126741913977</v>
      </c>
      <c r="AI14" s="75">
        <f t="shared" ca="1" si="5"/>
        <v>6061.3646741914017</v>
      </c>
      <c r="AJ14" s="75">
        <f t="shared" ca="1" si="5"/>
        <v>6450.1166741914049</v>
      </c>
      <c r="AK14" s="75">
        <f t="shared" ca="1" si="5"/>
        <v>6838.868674191408</v>
      </c>
      <c r="AL14" s="75">
        <f t="shared" ca="1" si="5"/>
        <v>7227.6206741914066</v>
      </c>
      <c r="AM14" s="75">
        <f t="shared" ca="1" si="5"/>
        <v>7292.5602741914045</v>
      </c>
      <c r="AN14" s="75">
        <f t="shared" ca="1" si="5"/>
        <v>7357.4998741914023</v>
      </c>
      <c r="AO14" s="75">
        <f t="shared" ca="1" si="5"/>
        <v>7422.4394741914002</v>
      </c>
      <c r="AP14" s="75">
        <f t="shared" ca="1" si="5"/>
        <v>7487.379074191399</v>
      </c>
      <c r="AQ14" s="75">
        <f t="shared" ca="1" si="5"/>
        <v>7523.072248191399</v>
      </c>
      <c r="AR14" s="75">
        <f t="shared" ca="1" si="5"/>
        <v>7570.8011381913984</v>
      </c>
      <c r="AS14" s="75">
        <f t="shared" ca="1" si="5"/>
        <v>7618.5300281913978</v>
      </c>
      <c r="AT14" s="75">
        <f t="shared" ca="1" si="5"/>
        <v>7666.2589181913982</v>
      </c>
      <c r="AU14" s="75">
        <f t="shared" ca="1" si="5"/>
        <v>7741.1138081913987</v>
      </c>
      <c r="AV14" s="75">
        <f t="shared" ca="1" si="5"/>
        <v>8006.982386991398</v>
      </c>
      <c r="AW14" s="75">
        <f t="shared" ca="1" si="5"/>
        <v>8272.8509657913983</v>
      </c>
      <c r="AX14" s="75">
        <f t="shared" ca="1" si="5"/>
        <v>8538.7195445914003</v>
      </c>
      <c r="AY14" s="75">
        <f t="shared" ca="1" si="5"/>
        <v>8804.5881233914006</v>
      </c>
      <c r="AZ14" s="75">
        <f t="shared" ca="1" si="5"/>
        <v>9123.3094595554048</v>
      </c>
      <c r="BA14" s="75">
        <f t="shared" ca="1" si="5"/>
        <v>9454.1929457194074</v>
      </c>
      <c r="BB14" s="75">
        <f t="shared" ca="1" si="5"/>
        <v>9785.0764318834063</v>
      </c>
      <c r="BC14" s="75">
        <f t="shared" ca="1" si="5"/>
        <v>10115.959918047407</v>
      </c>
      <c r="BD14" s="75">
        <f t="shared" ca="1" si="5"/>
        <v>10299.980067499006</v>
      </c>
      <c r="BE14" s="75">
        <f t="shared" ca="1" si="5"/>
        <v>10352.910485809003</v>
      </c>
      <c r="BF14" s="75">
        <f t="shared" ca="1" si="5"/>
        <v>10405.840904119003</v>
      </c>
      <c r="BG14" s="75">
        <f t="shared" ca="1" si="5"/>
        <v>10458.771322429004</v>
      </c>
      <c r="BH14" s="75">
        <f t="shared" ca="1" si="5"/>
        <v>10438.345958377602</v>
      </c>
      <c r="BI14" s="75">
        <f t="shared" ca="1" si="5"/>
        <v>10063.665924880599</v>
      </c>
      <c r="BJ14" s="75">
        <f t="shared" ca="1" si="5"/>
        <v>9688.985891383596</v>
      </c>
      <c r="BK14" s="75">
        <f t="shared" ca="1" si="5"/>
        <v>9314.3058578865966</v>
      </c>
      <c r="BL14" s="75">
        <f t="shared" ca="1" si="5"/>
        <v>8939.6258243895973</v>
      </c>
      <c r="BM14" s="75">
        <f t="shared" ca="1" si="5"/>
        <v>8399.1574841931997</v>
      </c>
      <c r="BN14" s="75">
        <f t="shared" ca="1" si="5"/>
        <v>7895.1845129068024</v>
      </c>
      <c r="BO14" s="75">
        <f t="shared" ca="1" si="5"/>
        <v>7391.2115416204051</v>
      </c>
      <c r="BP14" s="75">
        <f t="shared" ca="1" si="5"/>
        <v>6887.2385703340087</v>
      </c>
      <c r="BQ14" s="75">
        <f t="shared" ca="1" si="5"/>
        <v>6822.9280311294469</v>
      </c>
      <c r="BR14" s="75">
        <f t="shared" ca="1" si="5"/>
        <v>7785.4075219044435</v>
      </c>
      <c r="BS14" s="75">
        <f t="shared" ca="1" si="5"/>
        <v>8747.8870126794409</v>
      </c>
      <c r="BT14" s="75">
        <f t="shared" ca="1" si="5"/>
        <v>9710.3665034544392</v>
      </c>
      <c r="BU14" s="75">
        <f t="shared" ca="1" si="5"/>
        <v>10671.133510775435</v>
      </c>
      <c r="BV14" s="75">
        <f t="shared" ca="1" si="5"/>
        <v>11871.230584280434</v>
      </c>
      <c r="BW14" s="75">
        <f t="shared" ca="1" si="5"/>
        <v>13071.327657785434</v>
      </c>
      <c r="BX14" s="75">
        <f t="shared" ca="1" si="5"/>
        <v>14271.424731290435</v>
      </c>
      <c r="BY14" s="75">
        <f t="shared" ca="1" si="5"/>
        <v>15471.521804795437</v>
      </c>
      <c r="BZ14" s="75">
        <f t="shared" ca="1" si="5"/>
        <v>16957.771118971439</v>
      </c>
      <c r="CA14" s="75">
        <f t="shared" ca="1" si="5"/>
        <v>18203.15099834144</v>
      </c>
      <c r="CB14" s="108"/>
      <c r="CC14" s="108"/>
    </row>
    <row r="15" spans="1:81" s="7" customFormat="1" x14ac:dyDescent="0.25">
      <c r="A15" s="108"/>
      <c r="B15" s="108"/>
      <c r="C15" s="108"/>
      <c r="D15" s="108" t="s">
        <v>200</v>
      </c>
      <c r="E15" s="108"/>
      <c r="F15" s="154">
        <v>1</v>
      </c>
      <c r="G15" s="110" t="str">
        <f>KPI!$L$14</f>
        <v>Товарные запасы</v>
      </c>
      <c r="H15" s="111"/>
      <c r="I15" s="111"/>
      <c r="J15" s="111" t="str">
        <f>IF($G15="","",INDEX(KPI!$N$11:$N$121,SUMIFS(KPI!$K$11:$K$121,KPI!$L$11:$L$121,$G15)))</f>
        <v>тыс.руб.</v>
      </c>
      <c r="K15" s="108"/>
      <c r="L15" s="108"/>
      <c r="M15" s="108"/>
      <c r="N15" s="108"/>
      <c r="O15" s="108"/>
      <c r="P15" s="108"/>
      <c r="Q15" s="108"/>
      <c r="R15" s="75">
        <f t="shared" ca="1" si="4"/>
        <v>12025.520000000002</v>
      </c>
      <c r="S15" s="108"/>
      <c r="T15" s="108"/>
      <c r="U15" s="75">
        <f ca="1">IF(U$9="",T123,SUMIFS(daily!40:40,daily!$9:$9,U$8))</f>
        <v>12025.520000000002</v>
      </c>
      <c r="V15" s="75">
        <f ca="1">IF(V$9="",U123,SUMIFS(daily!40:40,daily!$9:$9,V$8))</f>
        <v>11870.352000000001</v>
      </c>
      <c r="W15" s="75">
        <f ca="1">IF(W$9="",V123,SUMIFS(daily!40:40,daily!$9:$9,W$8))</f>
        <v>11713.692000000003</v>
      </c>
      <c r="X15" s="75">
        <f ca="1">IF(X$9="",W123,SUMIFS(daily!40:40,daily!$9:$9,X$8))</f>
        <v>11534.652000000006</v>
      </c>
      <c r="Y15" s="75">
        <f ca="1">IF(Y$9="",X123,SUMIFS(daily!40:40,daily!$9:$9,Y$8))</f>
        <v>11503.320000000005</v>
      </c>
      <c r="Z15" s="75">
        <f ca="1">IF(Z$9="",Y123,SUMIFS(daily!40:40,daily!$9:$9,Z$8))</f>
        <v>11471.988000000005</v>
      </c>
      <c r="AA15" s="75">
        <f ca="1">IF(AA$9="",Z123,SUMIFS(daily!40:40,daily!$9:$9,AA$8))</f>
        <v>11440.656000000003</v>
      </c>
      <c r="AB15" s="75">
        <f ca="1">IF(AB$9="",AA123,SUMIFS(daily!40:40,daily!$9:$9,AB$8))</f>
        <v>11409.324000000004</v>
      </c>
      <c r="AC15" s="75">
        <f ca="1">IF(AC$9="",AB123,SUMIFS(daily!40:40,daily!$9:$9,AC$8))</f>
        <v>11557.032000000005</v>
      </c>
      <c r="AD15" s="75">
        <f ca="1">IF(AD$9="",AC123,SUMIFS(daily!40:40,daily!$9:$9,AD$8))</f>
        <v>11557.032000000005</v>
      </c>
      <c r="AE15" s="75">
        <f ca="1">IF(AE$9="",AD123,SUMIFS(daily!40:40,daily!$9:$9,AE$8))</f>
        <v>11400.372000000001</v>
      </c>
      <c r="AF15" s="75">
        <f ca="1">IF(AF$9="",AE123,SUMIFS(daily!40:40,daily!$9:$9,AF$8))</f>
        <v>11183.733600000001</v>
      </c>
      <c r="AG15" s="75">
        <f ca="1">IF(AG$9="",AF123,SUMIFS(daily!40:40,daily!$9:$9,AG$8))</f>
        <v>10950.981599999999</v>
      </c>
      <c r="AH15" s="75">
        <f ca="1">IF(AH$9="",AG123,SUMIFS(daily!40:40,daily!$9:$9,AH$8))</f>
        <v>10718.229599999995</v>
      </c>
      <c r="AI15" s="75">
        <f ca="1">IF(AI$9="",AH123,SUMIFS(daily!40:40,daily!$9:$9,AI$8))</f>
        <v>10485.477599999993</v>
      </c>
      <c r="AJ15" s="75">
        <f ca="1">IF(AJ$9="",AI123,SUMIFS(daily!40:40,daily!$9:$9,AJ$8))</f>
        <v>10252.725599999994</v>
      </c>
      <c r="AK15" s="75">
        <f ca="1">IF(AK$9="",AJ123,SUMIFS(daily!40:40,daily!$9:$9,AK$8))</f>
        <v>10437.285999999995</v>
      </c>
      <c r="AL15" s="75">
        <f ca="1">IF(AL$9="",AK123,SUMIFS(daily!40:40,daily!$9:$9,AL$8))</f>
        <v>10621.846399999999</v>
      </c>
      <c r="AM15" s="75">
        <f ca="1">IF(AM$9="",AL123,SUMIFS(daily!40:40,daily!$9:$9,AM$8))</f>
        <v>10806.406800000001</v>
      </c>
      <c r="AN15" s="75">
        <f ca="1">IF(AN$9="",AM123,SUMIFS(daily!40:40,daily!$9:$9,AN$8))</f>
        <v>10990.967200000003</v>
      </c>
      <c r="AO15" s="75">
        <f ca="1">IF(AO$9="",AN123,SUMIFS(daily!40:40,daily!$9:$9,AO$8))</f>
        <v>11241.982026000001</v>
      </c>
      <c r="AP15" s="75">
        <f ca="1">IF(AP$9="",AO123,SUMIFS(daily!40:40,daily!$9:$9,AP$8))</f>
        <v>11534.813136000001</v>
      </c>
      <c r="AQ15" s="75">
        <f ca="1">IF(AQ$9="",AP123,SUMIFS(daily!40:40,daily!$9:$9,AQ$8))</f>
        <v>11827.644246</v>
      </c>
      <c r="AR15" s="75">
        <f ca="1">IF(AR$9="",AQ123,SUMIFS(daily!40:40,daily!$9:$9,AR$8))</f>
        <v>12120.475356000003</v>
      </c>
      <c r="AS15" s="75">
        <f ca="1">IF(AS$9="",AR123,SUMIFS(daily!40:40,daily!$9:$9,AS$8))</f>
        <v>12383.764866000001</v>
      </c>
      <c r="AT15" s="75">
        <f ca="1">IF(AT$9="",AS123,SUMIFS(daily!40:40,daily!$9:$9,AT$8))</f>
        <v>12446.378287200003</v>
      </c>
      <c r="AU15" s="75">
        <f ca="1">IF(AU$9="",AT123,SUMIFS(daily!40:40,daily!$9:$9,AU$8))</f>
        <v>12508.991708400003</v>
      </c>
      <c r="AV15" s="75">
        <f ca="1">IF(AV$9="",AU123,SUMIFS(daily!40:40,daily!$9:$9,AV$8))</f>
        <v>12571.605129600001</v>
      </c>
      <c r="AW15" s="75">
        <f ca="1">IF(AW$9="",AV123,SUMIFS(daily!40:40,daily!$9:$9,AW$8))</f>
        <v>12634.218550799998</v>
      </c>
      <c r="AX15" s="75">
        <f ca="1">IF(AX$9="",AW123,SUMIFS(daily!40:40,daily!$9:$9,AX$8))</f>
        <v>12680.985414635996</v>
      </c>
      <c r="AY15" s="75">
        <f ca="1">IF(AY$9="",AX123,SUMIFS(daily!40:40,daily!$9:$9,AY$8))</f>
        <v>12727.752278471995</v>
      </c>
      <c r="AZ15" s="75">
        <f ca="1">IF(AZ$9="",AY123,SUMIFS(daily!40:40,daily!$9:$9,AZ$8))</f>
        <v>12774.519142307994</v>
      </c>
      <c r="BA15" s="75">
        <f ca="1">IF(BA$9="",AZ123,SUMIFS(daily!40:40,daily!$9:$9,BA$8))</f>
        <v>12821.286006143995</v>
      </c>
      <c r="BB15" s="75">
        <f ca="1">IF(BB$9="",BA123,SUMIFS(daily!40:40,daily!$9:$9,BB$8))</f>
        <v>12989.070078692395</v>
      </c>
      <c r="BC15" s="75">
        <f ca="1">IF(BC$9="",BB123,SUMIFS(daily!40:40,daily!$9:$9,BC$8))</f>
        <v>13237.532290382398</v>
      </c>
      <c r="BD15" s="75">
        <f ca="1">IF(BD$9="",BC123,SUMIFS(daily!40:40,daily!$9:$9,BD$8))</f>
        <v>13485.994502072399</v>
      </c>
      <c r="BE15" s="75">
        <f ca="1">IF(BE$9="",BD123,SUMIFS(daily!40:40,daily!$9:$9,BE$8))</f>
        <v>13734.456713762396</v>
      </c>
      <c r="BF15" s="75">
        <f ca="1">IF(BF$9="",BE123,SUMIFS(daily!40:40,daily!$9:$9,BF$8))</f>
        <v>14059.708924753801</v>
      </c>
      <c r="BG15" s="75">
        <f ca="1">IF(BG$9="",BF123,SUMIFS(daily!40:40,daily!$9:$9,BG$8))</f>
        <v>14774.630821750803</v>
      </c>
      <c r="BH15" s="75">
        <f ca="1">IF(BH$9="",BG123,SUMIFS(daily!40:40,daily!$9:$9,BH$8))</f>
        <v>15489.552718747804</v>
      </c>
      <c r="BI15" s="75">
        <f ca="1">IF(BI$9="",BH123,SUMIFS(daily!40:40,daily!$9:$9,BI$8))</f>
        <v>16204.474615744803</v>
      </c>
      <c r="BJ15" s="75">
        <f ca="1">IF(BJ$9="",BI123,SUMIFS(daily!40:40,daily!$9:$9,BJ$8))</f>
        <v>16919.396512741798</v>
      </c>
      <c r="BK15" s="75">
        <f ca="1">IF(BK$9="",BJ123,SUMIFS(daily!40:40,daily!$9:$9,BK$8))</f>
        <v>17938.609230742197</v>
      </c>
      <c r="BL15" s="75">
        <f ca="1">IF(BL$9="",BK123,SUMIFS(daily!40:40,daily!$9:$9,BL$8))</f>
        <v>18957.821948742596</v>
      </c>
      <c r="BM15" s="75">
        <f ca="1">IF(BM$9="",BL123,SUMIFS(daily!40:40,daily!$9:$9,BM$8))</f>
        <v>19977.034666742991</v>
      </c>
      <c r="BN15" s="75">
        <f ca="1">IF(BN$9="",BM123,SUMIFS(daily!40:40,daily!$9:$9,BN$8))</f>
        <v>20996.24738474339</v>
      </c>
      <c r="BO15" s="75">
        <f ca="1">IF(BO$9="",BN123,SUMIFS(daily!40:40,daily!$9:$9,BO$8))</f>
        <v>21620.752478929549</v>
      </c>
      <c r="BP15" s="75">
        <f ca="1">IF(BP$9="",BO123,SUMIFS(daily!40:40,daily!$9:$9,BP$8))</f>
        <v>21325.639157239555</v>
      </c>
      <c r="BQ15" s="75">
        <f ca="1">IF(BQ$9="",BP123,SUMIFS(daily!40:40,daily!$9:$9,BQ$8))</f>
        <v>21030.525835549557</v>
      </c>
      <c r="BR15" s="75">
        <f ca="1">IF(BR$9="",BQ123,SUMIFS(daily!40:40,daily!$9:$9,BR$8))</f>
        <v>20735.412513859559</v>
      </c>
      <c r="BS15" s="75">
        <f ca="1">IF(BS$9="",BR123,SUMIFS(daily!40:40,daily!$9:$9,BS$8))</f>
        <v>20461.981192868163</v>
      </c>
      <c r="BT15" s="75">
        <f ca="1">IF(BT$9="",BS123,SUMIFS(daily!40:40,daily!$9:$9,BT$8))</f>
        <v>20029.097874671163</v>
      </c>
      <c r="BU15" s="75">
        <f ca="1">IF(BU$9="",BT123,SUMIFS(daily!40:40,daily!$9:$9,BU$8))</f>
        <v>19596.214556474162</v>
      </c>
      <c r="BV15" s="75">
        <f ca="1">IF(BV$9="",BU123,SUMIFS(daily!40:40,daily!$9:$9,BV$8))</f>
        <v>19163.331238277166</v>
      </c>
      <c r="BW15" s="75">
        <f ca="1">IF(BW$9="",BV123,SUMIFS(daily!40:40,daily!$9:$9,BW$8))</f>
        <v>18730.447920080162</v>
      </c>
      <c r="BX15" s="75">
        <f ca="1">IF(BX$9="",BW123,SUMIFS(daily!40:40,daily!$9:$9,BX$8))</f>
        <v>17554.507938243762</v>
      </c>
      <c r="BY15" s="75">
        <f ca="1">IF(BY$9="",BX123,SUMIFS(daily!40:40,daily!$9:$9,BY$8))</f>
        <v>16378.567956407363</v>
      </c>
      <c r="BZ15" s="75">
        <f ca="1">IF(BZ$9="",BY123,SUMIFS(daily!40:40,daily!$9:$9,BZ$8))</f>
        <v>15202.627974570962</v>
      </c>
      <c r="CA15" s="75">
        <f ca="1">IF(CA$9="",BZ123,SUMIFS(daily!40:40,daily!$9:$9,CA$8))</f>
        <v>14026.687992734562</v>
      </c>
      <c r="CB15" s="108"/>
      <c r="CC15" s="108"/>
    </row>
    <row r="16" spans="1:81" s="160" customFormat="1" ht="9.6" x14ac:dyDescent="0.2">
      <c r="A16" s="168"/>
      <c r="B16" s="168"/>
      <c r="C16" s="168"/>
      <c r="D16" s="168"/>
      <c r="E16" s="168"/>
      <c r="F16" s="168"/>
      <c r="G16" s="168" t="s">
        <v>23</v>
      </c>
      <c r="H16" s="168"/>
      <c r="I16" s="168"/>
      <c r="J16" s="168"/>
      <c r="K16" s="168"/>
      <c r="L16" s="168"/>
      <c r="M16" s="168"/>
      <c r="N16" s="168"/>
      <c r="O16" s="168"/>
      <c r="P16" s="168"/>
      <c r="Q16" s="168"/>
      <c r="R16" s="169">
        <f ca="1">SUM(T16:CB16)+R15-SUM(R17:R23)</f>
        <v>0</v>
      </c>
      <c r="S16" s="168"/>
      <c r="T16" s="168"/>
      <c r="U16" s="170">
        <f t="shared" ref="U16:CA16" ca="1" si="6">U15-SUM(U17:U23)</f>
        <v>0</v>
      </c>
      <c r="V16" s="170">
        <f t="shared" ca="1" si="6"/>
        <v>0</v>
      </c>
      <c r="W16" s="170">
        <f t="shared" ca="1" si="6"/>
        <v>0</v>
      </c>
      <c r="X16" s="170">
        <f t="shared" ca="1" si="6"/>
        <v>0</v>
      </c>
      <c r="Y16" s="170">
        <f t="shared" ca="1" si="6"/>
        <v>0</v>
      </c>
      <c r="Z16" s="170">
        <f t="shared" ca="1" si="6"/>
        <v>0</v>
      </c>
      <c r="AA16" s="170">
        <f t="shared" ca="1" si="6"/>
        <v>0</v>
      </c>
      <c r="AB16" s="170">
        <f t="shared" ca="1" si="6"/>
        <v>0</v>
      </c>
      <c r="AC16" s="170">
        <f t="shared" ca="1" si="6"/>
        <v>0</v>
      </c>
      <c r="AD16" s="170">
        <f t="shared" ca="1" si="6"/>
        <v>0</v>
      </c>
      <c r="AE16" s="170">
        <f t="shared" ca="1" si="6"/>
        <v>0</v>
      </c>
      <c r="AF16" s="170">
        <f t="shared" ca="1" si="6"/>
        <v>0</v>
      </c>
      <c r="AG16" s="170">
        <f t="shared" ca="1" si="6"/>
        <v>0</v>
      </c>
      <c r="AH16" s="170">
        <f t="shared" ca="1" si="6"/>
        <v>0</v>
      </c>
      <c r="AI16" s="170">
        <f t="shared" ca="1" si="6"/>
        <v>0</v>
      </c>
      <c r="AJ16" s="170">
        <f t="shared" ca="1" si="6"/>
        <v>0</v>
      </c>
      <c r="AK16" s="170">
        <f t="shared" ca="1" si="6"/>
        <v>0</v>
      </c>
      <c r="AL16" s="170">
        <f t="shared" ca="1" si="6"/>
        <v>0</v>
      </c>
      <c r="AM16" s="170">
        <f t="shared" ca="1" si="6"/>
        <v>0</v>
      </c>
      <c r="AN16" s="170">
        <f t="shared" ca="1" si="6"/>
        <v>0</v>
      </c>
      <c r="AO16" s="170">
        <f t="shared" ca="1" si="6"/>
        <v>0</v>
      </c>
      <c r="AP16" s="170">
        <f t="shared" ca="1" si="6"/>
        <v>0</v>
      </c>
      <c r="AQ16" s="170">
        <f t="shared" ca="1" si="6"/>
        <v>0</v>
      </c>
      <c r="AR16" s="170">
        <f t="shared" ca="1" si="6"/>
        <v>0</v>
      </c>
      <c r="AS16" s="170">
        <f t="shared" ca="1" si="6"/>
        <v>0</v>
      </c>
      <c r="AT16" s="170">
        <f t="shared" ca="1" si="6"/>
        <v>0</v>
      </c>
      <c r="AU16" s="170">
        <f t="shared" ca="1" si="6"/>
        <v>0</v>
      </c>
      <c r="AV16" s="170">
        <f t="shared" ca="1" si="6"/>
        <v>0</v>
      </c>
      <c r="AW16" s="170">
        <f t="shared" ca="1" si="6"/>
        <v>0</v>
      </c>
      <c r="AX16" s="170">
        <f t="shared" ca="1" si="6"/>
        <v>0</v>
      </c>
      <c r="AY16" s="170">
        <f t="shared" ca="1" si="6"/>
        <v>0</v>
      </c>
      <c r="AZ16" s="170">
        <f t="shared" ca="1" si="6"/>
        <v>0</v>
      </c>
      <c r="BA16" s="170">
        <f t="shared" ca="1" si="6"/>
        <v>0</v>
      </c>
      <c r="BB16" s="170">
        <f t="shared" ca="1" si="6"/>
        <v>0</v>
      </c>
      <c r="BC16" s="170">
        <f t="shared" ca="1" si="6"/>
        <v>0</v>
      </c>
      <c r="BD16" s="170">
        <f t="shared" ca="1" si="6"/>
        <v>0</v>
      </c>
      <c r="BE16" s="170">
        <f t="shared" ca="1" si="6"/>
        <v>0</v>
      </c>
      <c r="BF16" s="170">
        <f t="shared" ca="1" si="6"/>
        <v>0</v>
      </c>
      <c r="BG16" s="170">
        <f t="shared" ca="1" si="6"/>
        <v>0</v>
      </c>
      <c r="BH16" s="170">
        <f t="shared" ca="1" si="6"/>
        <v>0</v>
      </c>
      <c r="BI16" s="170">
        <f t="shared" ca="1" si="6"/>
        <v>0</v>
      </c>
      <c r="BJ16" s="170">
        <f t="shared" ca="1" si="6"/>
        <v>0</v>
      </c>
      <c r="BK16" s="170">
        <f t="shared" ca="1" si="6"/>
        <v>0</v>
      </c>
      <c r="BL16" s="170">
        <f t="shared" ca="1" si="6"/>
        <v>0</v>
      </c>
      <c r="BM16" s="170">
        <f t="shared" ca="1" si="6"/>
        <v>0</v>
      </c>
      <c r="BN16" s="170">
        <f t="shared" ca="1" si="6"/>
        <v>0</v>
      </c>
      <c r="BO16" s="170">
        <f t="shared" ca="1" si="6"/>
        <v>0</v>
      </c>
      <c r="BP16" s="170">
        <f t="shared" ca="1" si="6"/>
        <v>0</v>
      </c>
      <c r="BQ16" s="170">
        <f t="shared" ca="1" si="6"/>
        <v>0</v>
      </c>
      <c r="BR16" s="170">
        <f t="shared" ca="1" si="6"/>
        <v>0</v>
      </c>
      <c r="BS16" s="170">
        <f t="shared" ca="1" si="6"/>
        <v>0</v>
      </c>
      <c r="BT16" s="170">
        <f t="shared" ca="1" si="6"/>
        <v>0</v>
      </c>
      <c r="BU16" s="170">
        <f t="shared" ca="1" si="6"/>
        <v>0</v>
      </c>
      <c r="BV16" s="170">
        <f t="shared" ca="1" si="6"/>
        <v>0</v>
      </c>
      <c r="BW16" s="170">
        <f t="shared" ca="1" si="6"/>
        <v>0</v>
      </c>
      <c r="BX16" s="170">
        <f t="shared" ca="1" si="6"/>
        <v>0</v>
      </c>
      <c r="BY16" s="170">
        <f t="shared" ca="1" si="6"/>
        <v>0</v>
      </c>
      <c r="BZ16" s="170">
        <f t="shared" ca="1" si="6"/>
        <v>0</v>
      </c>
      <c r="CA16" s="170">
        <f t="shared" ca="1" si="6"/>
        <v>0</v>
      </c>
      <c r="CB16" s="168"/>
      <c r="CC16" s="168"/>
    </row>
    <row r="17" spans="1:81" s="19" customFormat="1" ht="10.199999999999999" x14ac:dyDescent="0.2">
      <c r="A17" s="80"/>
      <c r="B17" s="80"/>
      <c r="C17" s="80"/>
      <c r="D17" s="80"/>
      <c r="E17" s="80"/>
      <c r="F17" s="106"/>
      <c r="G17" s="80" t="str">
        <f>structure!$G$11</f>
        <v>товарная категория 1</v>
      </c>
      <c r="H17" s="80"/>
      <c r="I17" s="80"/>
      <c r="J17" s="80" t="str">
        <f>J15</f>
        <v>тыс.руб.</v>
      </c>
      <c r="K17" s="80"/>
      <c r="L17" s="80"/>
      <c r="M17" s="80"/>
      <c r="N17" s="80"/>
      <c r="O17" s="80"/>
      <c r="P17" s="80"/>
      <c r="Q17" s="80"/>
      <c r="R17" s="171">
        <f t="shared" ca="1" si="4"/>
        <v>3868.7999999999997</v>
      </c>
      <c r="S17" s="172"/>
      <c r="T17" s="172"/>
      <c r="U17" s="172">
        <f ca="1">IF(U$9="",T125,SUMIFS(daily!42:42,daily!$9:$9,U$8))</f>
        <v>3868.7999999999997</v>
      </c>
      <c r="V17" s="172">
        <f ca="1">IF(V$9="",U125,SUMIFS(daily!42:42,daily!$9:$9,V$8))</f>
        <v>3818.88</v>
      </c>
      <c r="W17" s="172">
        <f ca="1">IF(W$9="",V125,SUMIFS(daily!42:42,daily!$9:$9,W$8))</f>
        <v>3768.48</v>
      </c>
      <c r="X17" s="172">
        <f ca="1">IF(X$9="",W125,SUMIFS(daily!42:42,daily!$9:$9,X$8))</f>
        <v>3710.88</v>
      </c>
      <c r="Y17" s="172">
        <f ca="1">IF(Y$9="",X125,SUMIFS(daily!42:42,daily!$9:$9,Y$8))</f>
        <v>3700.8</v>
      </c>
      <c r="Z17" s="172">
        <f ca="1">IF(Z$9="",Y125,SUMIFS(daily!42:42,daily!$9:$9,Z$8))</f>
        <v>3690.72</v>
      </c>
      <c r="AA17" s="172">
        <f ca="1">IF(AA$9="",Z125,SUMIFS(daily!42:42,daily!$9:$9,AA$8))</f>
        <v>3680.64</v>
      </c>
      <c r="AB17" s="172">
        <f ca="1">IF(AB$9="",AA125,SUMIFS(daily!42:42,daily!$9:$9,AB$8))</f>
        <v>3670.56</v>
      </c>
      <c r="AC17" s="172">
        <f ca="1">IF(AC$9="",AB125,SUMIFS(daily!42:42,daily!$9:$9,AC$8))</f>
        <v>3718.08</v>
      </c>
      <c r="AD17" s="172">
        <f ca="1">IF(AD$9="",AC125,SUMIFS(daily!42:42,daily!$9:$9,AD$8))</f>
        <v>3718.08</v>
      </c>
      <c r="AE17" s="172">
        <f ca="1">IF(AE$9="",AD125,SUMIFS(daily!42:42,daily!$9:$9,AE$8))</f>
        <v>3667.68</v>
      </c>
      <c r="AF17" s="172">
        <f ca="1">IF(AF$9="",AE125,SUMIFS(daily!42:42,daily!$9:$9,AF$8))</f>
        <v>3597.9839999999995</v>
      </c>
      <c r="AG17" s="172">
        <f ca="1">IF(AG$9="",AF125,SUMIFS(daily!42:42,daily!$9:$9,AG$8))</f>
        <v>3523.1039999999989</v>
      </c>
      <c r="AH17" s="172">
        <f ca="1">IF(AH$9="",AG125,SUMIFS(daily!42:42,daily!$9:$9,AH$8))</f>
        <v>3448.2239999999983</v>
      </c>
      <c r="AI17" s="172">
        <f ca="1">IF(AI$9="",AH125,SUMIFS(daily!42:42,daily!$9:$9,AI$8))</f>
        <v>3373.3439999999978</v>
      </c>
      <c r="AJ17" s="172">
        <f ca="1">IF(AJ$9="",AI125,SUMIFS(daily!42:42,daily!$9:$9,AJ$8))</f>
        <v>3298.4639999999972</v>
      </c>
      <c r="AK17" s="172">
        <f ca="1">IF(AK$9="",AJ125,SUMIFS(daily!42:42,daily!$9:$9,AK$8))</f>
        <v>3357.839999999997</v>
      </c>
      <c r="AL17" s="172">
        <f ca="1">IF(AL$9="",AK125,SUMIFS(daily!42:42,daily!$9:$9,AL$8))</f>
        <v>3417.2159999999967</v>
      </c>
      <c r="AM17" s="172">
        <f ca="1">IF(AM$9="",AL125,SUMIFS(daily!42:42,daily!$9:$9,AM$8))</f>
        <v>3476.5919999999965</v>
      </c>
      <c r="AN17" s="172">
        <f ca="1">IF(AN$9="",AM125,SUMIFS(daily!42:42,daily!$9:$9,AN$8))</f>
        <v>3535.9679999999967</v>
      </c>
      <c r="AO17" s="172">
        <f ca="1">IF(AO$9="",AN125,SUMIFS(daily!42:42,daily!$9:$9,AO$8))</f>
        <v>3616.7234399999966</v>
      </c>
      <c r="AP17" s="172">
        <f ca="1">IF(AP$9="",AO125,SUMIFS(daily!42:42,daily!$9:$9,AP$8))</f>
        <v>3710.931839999997</v>
      </c>
      <c r="AQ17" s="172">
        <f ca="1">IF(AQ$9="",AP125,SUMIFS(daily!42:42,daily!$9:$9,AQ$8))</f>
        <v>3805.1402399999974</v>
      </c>
      <c r="AR17" s="172">
        <f ca="1">IF(AR$9="",AQ125,SUMIFS(daily!42:42,daily!$9:$9,AR$8))</f>
        <v>3899.3486399999979</v>
      </c>
      <c r="AS17" s="172">
        <f ca="1">IF(AS$9="",AR125,SUMIFS(daily!42:42,daily!$9:$9,AS$8))</f>
        <v>3984.0530399999984</v>
      </c>
      <c r="AT17" s="172">
        <f ca="1">IF(AT$9="",AS125,SUMIFS(daily!42:42,daily!$9:$9,AT$8))</f>
        <v>4004.1967679999984</v>
      </c>
      <c r="AU17" s="172">
        <f ca="1">IF(AU$9="",AT125,SUMIFS(daily!42:42,daily!$9:$9,AU$8))</f>
        <v>4024.3404959999984</v>
      </c>
      <c r="AV17" s="172">
        <f ca="1">IF(AV$9="",AU125,SUMIFS(daily!42:42,daily!$9:$9,AV$8))</f>
        <v>4044.4842239999984</v>
      </c>
      <c r="AW17" s="172">
        <f ca="1">IF(AW$9="",AV125,SUMIFS(daily!42:42,daily!$9:$9,AW$8))</f>
        <v>4064.6279519999985</v>
      </c>
      <c r="AX17" s="172">
        <f ca="1">IF(AX$9="",AW125,SUMIFS(daily!42:42,daily!$9:$9,AX$8))</f>
        <v>4079.6735918399986</v>
      </c>
      <c r="AY17" s="172">
        <f ca="1">IF(AY$9="",AX125,SUMIFS(daily!42:42,daily!$9:$9,AY$8))</f>
        <v>4094.7192316799988</v>
      </c>
      <c r="AZ17" s="172">
        <f ca="1">IF(AZ$9="",AY125,SUMIFS(daily!42:42,daily!$9:$9,AZ$8))</f>
        <v>4109.7648715199994</v>
      </c>
      <c r="BA17" s="172">
        <f ca="1">IF(BA$9="",AZ125,SUMIFS(daily!42:42,daily!$9:$9,BA$8))</f>
        <v>4124.8105113599995</v>
      </c>
      <c r="BB17" s="172">
        <f ca="1">IF(BB$9="",BA125,SUMIFS(daily!42:42,daily!$9:$9,BB$8))</f>
        <v>4178.7893014559986</v>
      </c>
      <c r="BC17" s="172">
        <f ca="1">IF(BC$9="",BB125,SUMIFS(daily!42:42,daily!$9:$9,BC$8))</f>
        <v>4258.7235250559997</v>
      </c>
      <c r="BD17" s="172">
        <f ca="1">IF(BD$9="",BC125,SUMIFS(daily!42:42,daily!$9:$9,BD$8))</f>
        <v>4338.657748656</v>
      </c>
      <c r="BE17" s="172">
        <f ca="1">IF(BE$9="",BD125,SUMIFS(daily!42:42,daily!$9:$9,BE$8))</f>
        <v>4418.5919722559993</v>
      </c>
      <c r="BF17" s="172">
        <f ca="1">IF(BF$9="",BE125,SUMIFS(daily!42:42,daily!$9:$9,BF$8))</f>
        <v>4523.2307532719997</v>
      </c>
      <c r="BG17" s="172">
        <f ca="1">IF(BG$9="",BF125,SUMIFS(daily!42:42,daily!$9:$9,BG$8))</f>
        <v>4753.2324359520007</v>
      </c>
      <c r="BH17" s="172">
        <f ca="1">IF(BH$9="",BG125,SUMIFS(daily!42:42,daily!$9:$9,BH$8))</f>
        <v>4983.234118632</v>
      </c>
      <c r="BI17" s="172">
        <f ca="1">IF(BI$9="",BH125,SUMIFS(daily!42:42,daily!$9:$9,BI$8))</f>
        <v>5213.2358013119983</v>
      </c>
      <c r="BJ17" s="172">
        <f ca="1">IF(BJ$9="",BI125,SUMIFS(daily!42:42,daily!$9:$9,BJ$8))</f>
        <v>5443.2374839919967</v>
      </c>
      <c r="BK17" s="172">
        <f ca="1">IF(BK$9="",BJ125,SUMIFS(daily!42:42,daily!$9:$9,BK$8))</f>
        <v>5771.1343369679944</v>
      </c>
      <c r="BL17" s="172">
        <f ca="1">IF(BL$9="",BK125,SUMIFS(daily!42:42,daily!$9:$9,BL$8))</f>
        <v>6099.0311899439921</v>
      </c>
      <c r="BM17" s="172">
        <f ca="1">IF(BM$9="",BL125,SUMIFS(daily!42:42,daily!$9:$9,BM$8))</f>
        <v>6426.9280429199898</v>
      </c>
      <c r="BN17" s="172">
        <f ca="1">IF(BN$9="",BM125,SUMIFS(daily!42:42,daily!$9:$9,BN$8))</f>
        <v>6754.8248958959875</v>
      </c>
      <c r="BO17" s="172">
        <f ca="1">IF(BO$9="",BN125,SUMIFS(daily!42:42,daily!$9:$9,BO$8))</f>
        <v>6955.7380629263898</v>
      </c>
      <c r="BP17" s="172">
        <f ca="1">IF(BP$9="",BO125,SUMIFS(daily!42:42,daily!$9:$9,BP$8))</f>
        <v>6860.7954393263926</v>
      </c>
      <c r="BQ17" s="172">
        <f ca="1">IF(BQ$9="",BP125,SUMIFS(daily!42:42,daily!$9:$9,BQ$8))</f>
        <v>6765.8528157263954</v>
      </c>
      <c r="BR17" s="172">
        <f ca="1">IF(BR$9="",BQ125,SUMIFS(daily!42:42,daily!$9:$9,BR$8))</f>
        <v>6670.9101921263964</v>
      </c>
      <c r="BS17" s="172">
        <f ca="1">IF(BS$9="",BR125,SUMIFS(daily!42:42,daily!$9:$9,BS$8))</f>
        <v>6582.9430111103993</v>
      </c>
      <c r="BT17" s="172">
        <f ca="1">IF(BT$9="",BS125,SUMIFS(daily!42:42,daily!$9:$9,BT$8))</f>
        <v>6443.6776004304011</v>
      </c>
      <c r="BU17" s="172">
        <f ca="1">IF(BU$9="",BT125,SUMIFS(daily!42:42,daily!$9:$9,BU$8))</f>
        <v>6304.412189750401</v>
      </c>
      <c r="BV17" s="172">
        <f ca="1">IF(BV$9="",BU125,SUMIFS(daily!42:42,daily!$9:$9,BV$8))</f>
        <v>6165.146779070401</v>
      </c>
      <c r="BW17" s="172">
        <f ca="1">IF(BW$9="",BV125,SUMIFS(daily!42:42,daily!$9:$9,BW$8))</f>
        <v>6025.8813683904009</v>
      </c>
      <c r="BX17" s="172">
        <f ca="1">IF(BX$9="",BW125,SUMIFS(daily!42:42,daily!$9:$9,BX$8))</f>
        <v>5647.5628755744001</v>
      </c>
      <c r="BY17" s="172">
        <f ca="1">IF(BY$9="",BX125,SUMIFS(daily!42:42,daily!$9:$9,BY$8))</f>
        <v>5269.2443827584002</v>
      </c>
      <c r="BZ17" s="172">
        <f ca="1">IF(BZ$9="",BY125,SUMIFS(daily!42:42,daily!$9:$9,BZ$8))</f>
        <v>4890.9258899423994</v>
      </c>
      <c r="CA17" s="172">
        <f ca="1">IF(CA$9="",BZ125,SUMIFS(daily!42:42,daily!$9:$9,CA$8))</f>
        <v>4512.6073971264004</v>
      </c>
      <c r="CB17" s="80"/>
      <c r="CC17" s="80"/>
    </row>
    <row r="18" spans="1:81" s="19" customFormat="1" ht="10.199999999999999" x14ac:dyDescent="0.2">
      <c r="A18" s="80"/>
      <c r="B18" s="80"/>
      <c r="C18" s="80"/>
      <c r="D18" s="80"/>
      <c r="E18" s="80"/>
      <c r="F18" s="106"/>
      <c r="G18" s="80" t="str">
        <f>structure!$G$12</f>
        <v>товарная категория 2</v>
      </c>
      <c r="H18" s="80"/>
      <c r="I18" s="80"/>
      <c r="J18" s="80" t="str">
        <f>J15</f>
        <v>тыс.руб.</v>
      </c>
      <c r="K18" s="80"/>
      <c r="L18" s="80"/>
      <c r="M18" s="80"/>
      <c r="N18" s="80"/>
      <c r="O18" s="80"/>
      <c r="P18" s="80"/>
      <c r="Q18" s="80"/>
      <c r="R18" s="171">
        <f t="shared" ca="1" si="4"/>
        <v>3143.3999999999996</v>
      </c>
      <c r="S18" s="172"/>
      <c r="T18" s="172"/>
      <c r="U18" s="172">
        <f ca="1">IF(U$9="",T126,SUMIFS(daily!43:43,daily!$9:$9,U$8))</f>
        <v>3143.3999999999996</v>
      </c>
      <c r="V18" s="172">
        <f ca="1">IF(V$9="",U126,SUMIFS(daily!43:43,daily!$9:$9,V$8))</f>
        <v>3102.84</v>
      </c>
      <c r="W18" s="172">
        <f ca="1">IF(W$9="",V126,SUMIFS(daily!43:43,daily!$9:$9,W$8))</f>
        <v>3061.8900000000012</v>
      </c>
      <c r="X18" s="172">
        <f ca="1">IF(X$9="",W126,SUMIFS(daily!43:43,daily!$9:$9,X$8))</f>
        <v>3015.0900000000011</v>
      </c>
      <c r="Y18" s="172">
        <f ca="1">IF(Y$9="",X126,SUMIFS(daily!43:43,daily!$9:$9,Y$8))</f>
        <v>3006.9000000000015</v>
      </c>
      <c r="Z18" s="172">
        <f ca="1">IF(Z$9="",Y126,SUMIFS(daily!43:43,daily!$9:$9,Z$8))</f>
        <v>2998.7100000000014</v>
      </c>
      <c r="AA18" s="172">
        <f ca="1">IF(AA$9="",Z126,SUMIFS(daily!43:43,daily!$9:$9,AA$8))</f>
        <v>2990.5200000000013</v>
      </c>
      <c r="AB18" s="172">
        <f ca="1">IF(AB$9="",AA126,SUMIFS(daily!43:43,daily!$9:$9,AB$8))</f>
        <v>2982.3300000000017</v>
      </c>
      <c r="AC18" s="172">
        <f ca="1">IF(AC$9="",AB126,SUMIFS(daily!43:43,daily!$9:$9,AC$8))</f>
        <v>3020.9400000000019</v>
      </c>
      <c r="AD18" s="172">
        <f ca="1">IF(AD$9="",AC126,SUMIFS(daily!43:43,daily!$9:$9,AD$8))</f>
        <v>3020.9400000000019</v>
      </c>
      <c r="AE18" s="172">
        <f ca="1">IF(AE$9="",AD126,SUMIFS(daily!43:43,daily!$9:$9,AE$8))</f>
        <v>2979.9900000000025</v>
      </c>
      <c r="AF18" s="172">
        <f ca="1">IF(AF$9="",AE126,SUMIFS(daily!43:43,daily!$9:$9,AF$8))</f>
        <v>2923.3620000000024</v>
      </c>
      <c r="AG18" s="172">
        <f ca="1">IF(AG$9="",AF126,SUMIFS(daily!43:43,daily!$9:$9,AG$8))</f>
        <v>2862.5219999999999</v>
      </c>
      <c r="AH18" s="172">
        <f ca="1">IF(AH$9="",AG126,SUMIFS(daily!43:43,daily!$9:$9,AH$8))</f>
        <v>2801.681999999998</v>
      </c>
      <c r="AI18" s="172">
        <f ca="1">IF(AI$9="",AH126,SUMIFS(daily!43:43,daily!$9:$9,AI$8))</f>
        <v>2740.841999999996</v>
      </c>
      <c r="AJ18" s="172">
        <f ca="1">IF(AJ$9="",AI126,SUMIFS(daily!43:43,daily!$9:$9,AJ$8))</f>
        <v>2680.0019999999977</v>
      </c>
      <c r="AK18" s="172">
        <f ca="1">IF(AK$9="",AJ126,SUMIFS(daily!43:43,daily!$9:$9,AK$8))</f>
        <v>2728.244999999999</v>
      </c>
      <c r="AL18" s="172">
        <f ca="1">IF(AL$9="",AK126,SUMIFS(daily!43:43,daily!$9:$9,AL$8))</f>
        <v>2776.4880000000003</v>
      </c>
      <c r="AM18" s="172">
        <f ca="1">IF(AM$9="",AL126,SUMIFS(daily!43:43,daily!$9:$9,AM$8))</f>
        <v>2824.7310000000016</v>
      </c>
      <c r="AN18" s="172">
        <f ca="1">IF(AN$9="",AM126,SUMIFS(daily!43:43,daily!$9:$9,AN$8))</f>
        <v>2872.974000000002</v>
      </c>
      <c r="AO18" s="172">
        <f ca="1">IF(AO$9="",AN126,SUMIFS(daily!43:43,daily!$9:$9,AO$8))</f>
        <v>2938.5877950000017</v>
      </c>
      <c r="AP18" s="172">
        <f ca="1">IF(AP$9="",AO126,SUMIFS(daily!43:43,daily!$9:$9,AP$8))</f>
        <v>3015.1321200000016</v>
      </c>
      <c r="AQ18" s="172">
        <f ca="1">IF(AQ$9="",AP126,SUMIFS(daily!43:43,daily!$9:$9,AQ$8))</f>
        <v>3091.6764450000019</v>
      </c>
      <c r="AR18" s="172">
        <f ca="1">IF(AR$9="",AQ126,SUMIFS(daily!43:43,daily!$9:$9,AR$8))</f>
        <v>3168.2207700000017</v>
      </c>
      <c r="AS18" s="172">
        <f ca="1">IF(AS$9="",AR126,SUMIFS(daily!43:43,daily!$9:$9,AS$8))</f>
        <v>3237.0430950000018</v>
      </c>
      <c r="AT18" s="172">
        <f ca="1">IF(AT$9="",AS126,SUMIFS(daily!43:43,daily!$9:$9,AT$8))</f>
        <v>3253.4098740000013</v>
      </c>
      <c r="AU18" s="172">
        <f ca="1">IF(AU$9="",AT126,SUMIFS(daily!43:43,daily!$9:$9,AU$8))</f>
        <v>3269.7766530000008</v>
      </c>
      <c r="AV18" s="172">
        <f ca="1">IF(AV$9="",AU126,SUMIFS(daily!43:43,daily!$9:$9,AV$8))</f>
        <v>3286.1434319999998</v>
      </c>
      <c r="AW18" s="172">
        <f ca="1">IF(AW$9="",AV126,SUMIFS(daily!43:43,daily!$9:$9,AW$8))</f>
        <v>3302.5102109999993</v>
      </c>
      <c r="AX18" s="172">
        <f ca="1">IF(AX$9="",AW126,SUMIFS(daily!43:43,daily!$9:$9,AX$8))</f>
        <v>3314.7347933699984</v>
      </c>
      <c r="AY18" s="172">
        <f ca="1">IF(AY$9="",AX126,SUMIFS(daily!43:43,daily!$9:$9,AY$8))</f>
        <v>3326.9593757399984</v>
      </c>
      <c r="AZ18" s="172">
        <f ca="1">IF(AZ$9="",AY126,SUMIFS(daily!43:43,daily!$9:$9,AZ$8))</f>
        <v>3339.1839581099989</v>
      </c>
      <c r="BA18" s="172">
        <f ca="1">IF(BA$9="",AZ126,SUMIFS(daily!43:43,daily!$9:$9,BA$8))</f>
        <v>3351.4085404799989</v>
      </c>
      <c r="BB18" s="172">
        <f ca="1">IF(BB$9="",BA126,SUMIFS(daily!43:43,daily!$9:$9,BB$8))</f>
        <v>3395.2663074329994</v>
      </c>
      <c r="BC18" s="172">
        <f ca="1">IF(BC$9="",BB126,SUMIFS(daily!43:43,daily!$9:$9,BC$8))</f>
        <v>3460.2128641079994</v>
      </c>
      <c r="BD18" s="172">
        <f ca="1">IF(BD$9="",BC126,SUMIFS(daily!43:43,daily!$9:$9,BD$8))</f>
        <v>3525.159420782999</v>
      </c>
      <c r="BE18" s="172">
        <f ca="1">IF(BE$9="",BD126,SUMIFS(daily!43:43,daily!$9:$9,BE$8))</f>
        <v>3590.1059774579981</v>
      </c>
      <c r="BF18" s="172">
        <f ca="1">IF(BF$9="",BE126,SUMIFS(daily!43:43,daily!$9:$9,BF$8))</f>
        <v>3675.1249870334982</v>
      </c>
      <c r="BG18" s="172">
        <f ca="1">IF(BG$9="",BF126,SUMIFS(daily!43:43,daily!$9:$9,BG$8))</f>
        <v>3862.0013542109991</v>
      </c>
      <c r="BH18" s="172">
        <f ca="1">IF(BH$9="",BG126,SUMIFS(daily!43:43,daily!$9:$9,BH$8))</f>
        <v>4048.8777213885005</v>
      </c>
      <c r="BI18" s="172">
        <f ca="1">IF(BI$9="",BH126,SUMIFS(daily!43:43,daily!$9:$9,BI$8))</f>
        <v>4235.754088566001</v>
      </c>
      <c r="BJ18" s="172">
        <f ca="1">IF(BJ$9="",BI126,SUMIFS(daily!43:43,daily!$9:$9,BJ$8))</f>
        <v>4422.6304557435014</v>
      </c>
      <c r="BK18" s="172">
        <f ca="1">IF(BK$9="",BJ126,SUMIFS(daily!43:43,daily!$9:$9,BK$8))</f>
        <v>4689.0466487865006</v>
      </c>
      <c r="BL18" s="172">
        <f ca="1">IF(BL$9="",BK126,SUMIFS(daily!43:43,daily!$9:$9,BL$8))</f>
        <v>4955.4628418294997</v>
      </c>
      <c r="BM18" s="172">
        <f ca="1">IF(BM$9="",BL126,SUMIFS(daily!43:43,daily!$9:$9,BM$8))</f>
        <v>5221.8790348724988</v>
      </c>
      <c r="BN18" s="172">
        <f ca="1">IF(BN$9="",BM126,SUMIFS(daily!43:43,daily!$9:$9,BN$8))</f>
        <v>5488.295227915497</v>
      </c>
      <c r="BO18" s="172">
        <f ca="1">IF(BO$9="",BN126,SUMIFS(daily!43:43,daily!$9:$9,BO$8))</f>
        <v>5651.5371761276965</v>
      </c>
      <c r="BP18" s="172">
        <f ca="1">IF(BP$9="",BO126,SUMIFS(daily!43:43,daily!$9:$9,BP$8))</f>
        <v>5574.3962944526984</v>
      </c>
      <c r="BQ18" s="172">
        <f ca="1">IF(BQ$9="",BP126,SUMIFS(daily!43:43,daily!$9:$9,BQ$8))</f>
        <v>5497.2554127776984</v>
      </c>
      <c r="BR18" s="172">
        <f ca="1">IF(BR$9="",BQ126,SUMIFS(daily!43:43,daily!$9:$9,BR$8))</f>
        <v>5420.1145311026994</v>
      </c>
      <c r="BS18" s="172">
        <f ca="1">IF(BS$9="",BR126,SUMIFS(daily!43:43,daily!$9:$9,BS$8))</f>
        <v>5348.6411965272009</v>
      </c>
      <c r="BT18" s="172">
        <f ca="1">IF(BT$9="",BS126,SUMIFS(daily!43:43,daily!$9:$9,BT$8))</f>
        <v>5235.4880503497016</v>
      </c>
      <c r="BU18" s="172">
        <f ca="1">IF(BU$9="",BT126,SUMIFS(daily!43:43,daily!$9:$9,BU$8))</f>
        <v>5122.3349041722013</v>
      </c>
      <c r="BV18" s="172">
        <f ca="1">IF(BV$9="",BU126,SUMIFS(daily!43:43,daily!$9:$9,BV$8))</f>
        <v>5009.181757994701</v>
      </c>
      <c r="BW18" s="172">
        <f ca="1">IF(BW$9="",BV126,SUMIFS(daily!43:43,daily!$9:$9,BW$8))</f>
        <v>4896.0286118172007</v>
      </c>
      <c r="BX18" s="172">
        <f ca="1">IF(BX$9="",BW126,SUMIFS(daily!43:43,daily!$9:$9,BX$8))</f>
        <v>4588.6448364042008</v>
      </c>
      <c r="BY18" s="172">
        <f ca="1">IF(BY$9="",BX126,SUMIFS(daily!43:43,daily!$9:$9,BY$8))</f>
        <v>4281.2610609911999</v>
      </c>
      <c r="BZ18" s="172">
        <f ca="1">IF(BZ$9="",BY126,SUMIFS(daily!43:43,daily!$9:$9,BZ$8))</f>
        <v>3973.8772855781999</v>
      </c>
      <c r="CA18" s="172">
        <f ca="1">IF(CA$9="",BZ126,SUMIFS(daily!43:43,daily!$9:$9,CA$8))</f>
        <v>3666.4935101652</v>
      </c>
      <c r="CB18" s="80"/>
      <c r="CC18" s="80"/>
    </row>
    <row r="19" spans="1:81" s="19" customFormat="1" ht="10.199999999999999" x14ac:dyDescent="0.2">
      <c r="A19" s="80"/>
      <c r="B19" s="80"/>
      <c r="C19" s="80"/>
      <c r="D19" s="80"/>
      <c r="E19" s="80"/>
      <c r="F19" s="106"/>
      <c r="G19" s="80" t="str">
        <f>structure!$G$13</f>
        <v>товарная категория 3</v>
      </c>
      <c r="H19" s="80"/>
      <c r="I19" s="80"/>
      <c r="J19" s="80" t="str">
        <f>J15</f>
        <v>тыс.руб.</v>
      </c>
      <c r="K19" s="80"/>
      <c r="L19" s="80"/>
      <c r="M19" s="80"/>
      <c r="N19" s="80"/>
      <c r="O19" s="80"/>
      <c r="P19" s="80"/>
      <c r="Q19" s="80"/>
      <c r="R19" s="171">
        <f t="shared" ca="1" si="4"/>
        <v>2256.8000000000002</v>
      </c>
      <c r="S19" s="172"/>
      <c r="T19" s="172"/>
      <c r="U19" s="172">
        <f ca="1">IF(U$9="",T127,SUMIFS(daily!44:44,daily!$9:$9,U$8))</f>
        <v>2256.8000000000002</v>
      </c>
      <c r="V19" s="172">
        <f ca="1">IF(V$9="",U127,SUMIFS(daily!44:44,daily!$9:$9,V$8))</f>
        <v>2227.6799999999994</v>
      </c>
      <c r="W19" s="172">
        <f ca="1">IF(W$9="",V127,SUMIFS(daily!44:44,daily!$9:$9,W$8))</f>
        <v>2198.2799999999993</v>
      </c>
      <c r="X19" s="172">
        <f ca="1">IF(X$9="",W127,SUMIFS(daily!44:44,daily!$9:$9,X$8))</f>
        <v>2164.6799999999994</v>
      </c>
      <c r="Y19" s="172">
        <f ca="1">IF(Y$9="",X127,SUMIFS(daily!44:44,daily!$9:$9,Y$8))</f>
        <v>2158.7999999999997</v>
      </c>
      <c r="Z19" s="172">
        <f ca="1">IF(Z$9="",Y127,SUMIFS(daily!44:44,daily!$9:$9,Z$8))</f>
        <v>2152.9199999999996</v>
      </c>
      <c r="AA19" s="172">
        <f ca="1">IF(AA$9="",Z127,SUMIFS(daily!44:44,daily!$9:$9,AA$8))</f>
        <v>2147.0399999999995</v>
      </c>
      <c r="AB19" s="172">
        <f ca="1">IF(AB$9="",AA127,SUMIFS(daily!44:44,daily!$9:$9,AB$8))</f>
        <v>2141.1599999999994</v>
      </c>
      <c r="AC19" s="172">
        <f ca="1">IF(AC$9="",AB127,SUMIFS(daily!44:44,daily!$9:$9,AC$8))</f>
        <v>2168.8799999999992</v>
      </c>
      <c r="AD19" s="172">
        <f ca="1">IF(AD$9="",AC127,SUMIFS(daily!44:44,daily!$9:$9,AD$8))</f>
        <v>2168.8799999999992</v>
      </c>
      <c r="AE19" s="172">
        <f ca="1">IF(AE$9="",AD127,SUMIFS(daily!44:44,daily!$9:$9,AE$8))</f>
        <v>2139.4799999999996</v>
      </c>
      <c r="AF19" s="172">
        <f ca="1">IF(AF$9="",AE127,SUMIFS(daily!44:44,daily!$9:$9,AF$8))</f>
        <v>2098.8240000000005</v>
      </c>
      <c r="AG19" s="172">
        <f ca="1">IF(AG$9="",AF127,SUMIFS(daily!44:44,daily!$9:$9,AG$8))</f>
        <v>2055.1440000000002</v>
      </c>
      <c r="AH19" s="172">
        <f ca="1">IF(AH$9="",AG127,SUMIFS(daily!44:44,daily!$9:$9,AH$8))</f>
        <v>2011.4639999999995</v>
      </c>
      <c r="AI19" s="172">
        <f ca="1">IF(AI$9="",AH127,SUMIFS(daily!44:44,daily!$9:$9,AI$8))</f>
        <v>1967.783999999999</v>
      </c>
      <c r="AJ19" s="172">
        <f ca="1">IF(AJ$9="",AI127,SUMIFS(daily!44:44,daily!$9:$9,AJ$8))</f>
        <v>1924.1039999999985</v>
      </c>
      <c r="AK19" s="172">
        <f ca="1">IF(AK$9="",AJ127,SUMIFS(daily!44:44,daily!$9:$9,AK$8))</f>
        <v>1958.7399999999989</v>
      </c>
      <c r="AL19" s="172">
        <f ca="1">IF(AL$9="",AK127,SUMIFS(daily!44:44,daily!$9:$9,AL$8))</f>
        <v>1993.3759999999995</v>
      </c>
      <c r="AM19" s="172">
        <f ca="1">IF(AM$9="",AL127,SUMIFS(daily!44:44,daily!$9:$9,AM$8))</f>
        <v>2028.0120000000004</v>
      </c>
      <c r="AN19" s="172">
        <f ca="1">IF(AN$9="",AM127,SUMIFS(daily!44:44,daily!$9:$9,AN$8))</f>
        <v>2062.648000000001</v>
      </c>
      <c r="AO19" s="172">
        <f ca="1">IF(AO$9="",AN127,SUMIFS(daily!44:44,daily!$9:$9,AO$8))</f>
        <v>2109.7553400000015</v>
      </c>
      <c r="AP19" s="172">
        <f ca="1">IF(AP$9="",AO127,SUMIFS(daily!44:44,daily!$9:$9,AP$8))</f>
        <v>2164.7102400000017</v>
      </c>
      <c r="AQ19" s="172">
        <f ca="1">IF(AQ$9="",AP127,SUMIFS(daily!44:44,daily!$9:$9,AQ$8))</f>
        <v>2219.6651400000014</v>
      </c>
      <c r="AR19" s="172">
        <f ca="1">IF(AR$9="",AQ127,SUMIFS(daily!44:44,daily!$9:$9,AR$8))</f>
        <v>2274.6200400000012</v>
      </c>
      <c r="AS19" s="172">
        <f ca="1">IF(AS$9="",AR127,SUMIFS(daily!44:44,daily!$9:$9,AS$8))</f>
        <v>2324.0309400000006</v>
      </c>
      <c r="AT19" s="172">
        <f ca="1">IF(AT$9="",AS127,SUMIFS(daily!44:44,daily!$9:$9,AT$8))</f>
        <v>2335.781448000002</v>
      </c>
      <c r="AU19" s="172">
        <f ca="1">IF(AU$9="",AT127,SUMIFS(daily!44:44,daily!$9:$9,AU$8))</f>
        <v>2347.5319560000021</v>
      </c>
      <c r="AV19" s="172">
        <f ca="1">IF(AV$9="",AU127,SUMIFS(daily!44:44,daily!$9:$9,AV$8))</f>
        <v>2359.2824640000013</v>
      </c>
      <c r="AW19" s="172">
        <f ca="1">IF(AW$9="",AV127,SUMIFS(daily!44:44,daily!$9:$9,AW$8))</f>
        <v>2371.0329720000009</v>
      </c>
      <c r="AX19" s="172">
        <f ca="1">IF(AX$9="",AW127,SUMIFS(daily!44:44,daily!$9:$9,AX$8))</f>
        <v>2379.8095952399981</v>
      </c>
      <c r="AY19" s="172">
        <f ca="1">IF(AY$9="",AX127,SUMIFS(daily!44:44,daily!$9:$9,AY$8))</f>
        <v>2388.5862184799962</v>
      </c>
      <c r="AZ19" s="172">
        <f ca="1">IF(AZ$9="",AY127,SUMIFS(daily!44:44,daily!$9:$9,AZ$8))</f>
        <v>2397.3628417199961</v>
      </c>
      <c r="BA19" s="172">
        <f ca="1">IF(BA$9="",AZ127,SUMIFS(daily!44:44,daily!$9:$9,BA$8))</f>
        <v>2406.1394649599961</v>
      </c>
      <c r="BB19" s="172">
        <f ca="1">IF(BB$9="",BA127,SUMIFS(daily!44:44,daily!$9:$9,BB$8))</f>
        <v>2437.6270925159979</v>
      </c>
      <c r="BC19" s="172">
        <f ca="1">IF(BC$9="",BB127,SUMIFS(daily!44:44,daily!$9:$9,BC$8))</f>
        <v>2484.2553896160002</v>
      </c>
      <c r="BD19" s="172">
        <f ca="1">IF(BD$9="",BC127,SUMIFS(daily!44:44,daily!$9:$9,BD$8))</f>
        <v>2530.8836867160012</v>
      </c>
      <c r="BE19" s="172">
        <f ca="1">IF(BE$9="",BD127,SUMIFS(daily!44:44,daily!$9:$9,BE$8))</f>
        <v>2577.5119838160012</v>
      </c>
      <c r="BF19" s="172">
        <f ca="1">IF(BF$9="",BE127,SUMIFS(daily!44:44,daily!$9:$9,BF$8))</f>
        <v>2638.5512727420014</v>
      </c>
      <c r="BG19" s="172">
        <f ca="1">IF(BG$9="",BF127,SUMIFS(daily!44:44,daily!$9:$9,BG$8))</f>
        <v>2772.7189209720018</v>
      </c>
      <c r="BH19" s="172">
        <f ca="1">IF(BH$9="",BG127,SUMIFS(daily!44:44,daily!$9:$9,BH$8))</f>
        <v>2906.8865692020026</v>
      </c>
      <c r="BI19" s="172">
        <f ca="1">IF(BI$9="",BH127,SUMIFS(daily!44:44,daily!$9:$9,BI$8))</f>
        <v>3041.054217432003</v>
      </c>
      <c r="BJ19" s="172">
        <f ca="1">IF(BJ$9="",BI127,SUMIFS(daily!44:44,daily!$9:$9,BJ$8))</f>
        <v>3175.2218656620034</v>
      </c>
      <c r="BK19" s="172">
        <f ca="1">IF(BK$9="",BJ127,SUMIFS(daily!44:44,daily!$9:$9,BK$8))</f>
        <v>3366.4950298980043</v>
      </c>
      <c r="BL19" s="172">
        <f ca="1">IF(BL$9="",BK127,SUMIFS(daily!44:44,daily!$9:$9,BL$8))</f>
        <v>3557.7681941340047</v>
      </c>
      <c r="BM19" s="172">
        <f ca="1">IF(BM$9="",BL127,SUMIFS(daily!44:44,daily!$9:$9,BM$8))</f>
        <v>3749.0413583700051</v>
      </c>
      <c r="BN19" s="172">
        <f ca="1">IF(BN$9="",BM127,SUMIFS(daily!44:44,daily!$9:$9,BN$8))</f>
        <v>3940.3145226060055</v>
      </c>
      <c r="BO19" s="172">
        <f ca="1">IF(BO$9="",BN127,SUMIFS(daily!44:44,daily!$9:$9,BO$8))</f>
        <v>4057.5138700404059</v>
      </c>
      <c r="BP19" s="172">
        <f ca="1">IF(BP$9="",BO127,SUMIFS(daily!44:44,daily!$9:$9,BP$8))</f>
        <v>4002.130672940405</v>
      </c>
      <c r="BQ19" s="172">
        <f ca="1">IF(BQ$9="",BP127,SUMIFS(daily!44:44,daily!$9:$9,BQ$8))</f>
        <v>3946.7474758404037</v>
      </c>
      <c r="BR19" s="172">
        <f ca="1">IF(BR$9="",BQ127,SUMIFS(daily!44:44,daily!$9:$9,BR$8))</f>
        <v>3891.3642787404028</v>
      </c>
      <c r="BS19" s="172">
        <f ca="1">IF(BS$9="",BR127,SUMIFS(daily!44:44,daily!$9:$9,BS$8))</f>
        <v>3840.0500898144023</v>
      </c>
      <c r="BT19" s="172">
        <f ca="1">IF(BT$9="",BS127,SUMIFS(daily!44:44,daily!$9:$9,BT$8))</f>
        <v>3758.8119335844003</v>
      </c>
      <c r="BU19" s="172">
        <f ca="1">IF(BU$9="",BT127,SUMIFS(daily!44:44,daily!$9:$9,BU$8))</f>
        <v>3677.5737773544006</v>
      </c>
      <c r="BV19" s="172">
        <f ca="1">IF(BV$9="",BU127,SUMIFS(daily!44:44,daily!$9:$9,BV$8))</f>
        <v>3596.3356211243999</v>
      </c>
      <c r="BW19" s="172">
        <f ca="1">IF(BW$9="",BV127,SUMIFS(daily!44:44,daily!$9:$9,BW$8))</f>
        <v>3515.0974648944002</v>
      </c>
      <c r="BX19" s="172">
        <f ca="1">IF(BX$9="",BW127,SUMIFS(daily!44:44,daily!$9:$9,BX$8))</f>
        <v>3294.4116774184004</v>
      </c>
      <c r="BY19" s="172">
        <f ca="1">IF(BY$9="",BX127,SUMIFS(daily!44:44,daily!$9:$9,BY$8))</f>
        <v>3073.725889942401</v>
      </c>
      <c r="BZ19" s="172">
        <f ca="1">IF(BZ$9="",BY127,SUMIFS(daily!44:44,daily!$9:$9,BZ$8))</f>
        <v>2853.0401024664006</v>
      </c>
      <c r="CA19" s="172">
        <f ca="1">IF(CA$9="",BZ127,SUMIFS(daily!44:44,daily!$9:$9,CA$8))</f>
        <v>2632.3543149904003</v>
      </c>
      <c r="CB19" s="80"/>
      <c r="CC19" s="80"/>
    </row>
    <row r="20" spans="1:81" s="19" customFormat="1" ht="10.199999999999999" x14ac:dyDescent="0.2">
      <c r="A20" s="80"/>
      <c r="B20" s="80"/>
      <c r="C20" s="80"/>
      <c r="D20" s="80"/>
      <c r="E20" s="80"/>
      <c r="F20" s="106"/>
      <c r="G20" s="80" t="str">
        <f>structure!$G$14</f>
        <v>товарная категория 4</v>
      </c>
      <c r="H20" s="80"/>
      <c r="I20" s="80"/>
      <c r="J20" s="80" t="str">
        <f>J15</f>
        <v>тыс.руб.</v>
      </c>
      <c r="K20" s="80"/>
      <c r="L20" s="80"/>
      <c r="M20" s="80"/>
      <c r="N20" s="80"/>
      <c r="O20" s="80"/>
      <c r="P20" s="80"/>
      <c r="Q20" s="80"/>
      <c r="R20" s="171">
        <f t="shared" ca="1" si="4"/>
        <v>1765.140000000001</v>
      </c>
      <c r="S20" s="172"/>
      <c r="T20" s="172"/>
      <c r="U20" s="172">
        <f ca="1">IF(U$9="",T128,SUMIFS(daily!45:45,daily!$9:$9,U$8))</f>
        <v>1765.140000000001</v>
      </c>
      <c r="V20" s="172">
        <f ca="1">IF(V$9="",U128,SUMIFS(daily!45:45,daily!$9:$9,V$8))</f>
        <v>1742.3640000000019</v>
      </c>
      <c r="W20" s="172">
        <f ca="1">IF(W$9="",V128,SUMIFS(daily!45:45,daily!$9:$9,W$8))</f>
        <v>1719.3690000000026</v>
      </c>
      <c r="X20" s="172">
        <f ca="1">IF(X$9="",W128,SUMIFS(daily!45:45,daily!$9:$9,X$8))</f>
        <v>1693.0890000000027</v>
      </c>
      <c r="Y20" s="172">
        <f ca="1">IF(Y$9="",X128,SUMIFS(daily!45:45,daily!$9:$9,Y$8))</f>
        <v>1688.4900000000027</v>
      </c>
      <c r="Z20" s="172">
        <f ca="1">IF(Z$9="",Y128,SUMIFS(daily!45:45,daily!$9:$9,Z$8))</f>
        <v>1683.8910000000026</v>
      </c>
      <c r="AA20" s="172">
        <f ca="1">IF(AA$9="",Z128,SUMIFS(daily!45:45,daily!$9:$9,AA$8))</f>
        <v>1679.2920000000026</v>
      </c>
      <c r="AB20" s="172">
        <f ca="1">IF(AB$9="",AA128,SUMIFS(daily!45:45,daily!$9:$9,AB$8))</f>
        <v>1674.6930000000023</v>
      </c>
      <c r="AC20" s="172">
        <f ca="1">IF(AC$9="",AB128,SUMIFS(daily!45:45,daily!$9:$9,AC$8))</f>
        <v>1696.3740000000023</v>
      </c>
      <c r="AD20" s="172">
        <f ca="1">IF(AD$9="",AC128,SUMIFS(daily!45:45,daily!$9:$9,AD$8))</f>
        <v>1696.3740000000023</v>
      </c>
      <c r="AE20" s="172">
        <f ca="1">IF(AE$9="",AD128,SUMIFS(daily!45:45,daily!$9:$9,AE$8))</f>
        <v>1673.3790000000017</v>
      </c>
      <c r="AF20" s="172">
        <f ca="1">IF(AF$9="",AE128,SUMIFS(daily!45:45,daily!$9:$9,AF$8))</f>
        <v>1641.5802000000012</v>
      </c>
      <c r="AG20" s="172">
        <f ca="1">IF(AG$9="",AF128,SUMIFS(daily!45:45,daily!$9:$9,AG$8))</f>
        <v>1607.4162000000006</v>
      </c>
      <c r="AH20" s="172">
        <f ca="1">IF(AH$9="",AG128,SUMIFS(daily!45:45,daily!$9:$9,AH$8))</f>
        <v>1573.2522000000006</v>
      </c>
      <c r="AI20" s="172">
        <f ca="1">IF(AI$9="",AH128,SUMIFS(daily!45:45,daily!$9:$9,AI$8))</f>
        <v>1539.0882000000006</v>
      </c>
      <c r="AJ20" s="172">
        <f ca="1">IF(AJ$9="",AI128,SUMIFS(daily!45:45,daily!$9:$9,AJ$8))</f>
        <v>1504.9242000000006</v>
      </c>
      <c r="AK20" s="172">
        <f ca="1">IF(AK$9="",AJ128,SUMIFS(daily!45:45,daily!$9:$9,AK$8))</f>
        <v>1532.0145000000007</v>
      </c>
      <c r="AL20" s="172">
        <f ca="1">IF(AL$9="",AK128,SUMIFS(daily!45:45,daily!$9:$9,AL$8))</f>
        <v>1559.1048000000008</v>
      </c>
      <c r="AM20" s="172">
        <f ca="1">IF(AM$9="",AL128,SUMIFS(daily!45:45,daily!$9:$9,AM$8))</f>
        <v>1586.1951000000008</v>
      </c>
      <c r="AN20" s="172">
        <f ca="1">IF(AN$9="",AM128,SUMIFS(daily!45:45,daily!$9:$9,AN$8))</f>
        <v>1613.2854000000009</v>
      </c>
      <c r="AO20" s="172">
        <f ca="1">IF(AO$9="",AN128,SUMIFS(daily!45:45,daily!$9:$9,AO$8))</f>
        <v>1650.1300695000009</v>
      </c>
      <c r="AP20" s="172">
        <f ca="1">IF(AP$9="",AO128,SUMIFS(daily!45:45,daily!$9:$9,AP$8))</f>
        <v>1693.1126520000009</v>
      </c>
      <c r="AQ20" s="172">
        <f ca="1">IF(AQ$9="",AP128,SUMIFS(daily!45:45,daily!$9:$9,AQ$8))</f>
        <v>1736.0952345000007</v>
      </c>
      <c r="AR20" s="172">
        <f ca="1">IF(AR$9="",AQ128,SUMIFS(daily!45:45,daily!$9:$9,AR$8))</f>
        <v>1779.0778170000006</v>
      </c>
      <c r="AS20" s="172">
        <f ca="1">IF(AS$9="",AR128,SUMIFS(daily!45:45,daily!$9:$9,AS$8))</f>
        <v>1817.7241995000002</v>
      </c>
      <c r="AT20" s="172">
        <f ca="1">IF(AT$9="",AS128,SUMIFS(daily!45:45,daily!$9:$9,AT$8))</f>
        <v>1826.9147753999998</v>
      </c>
      <c r="AU20" s="172">
        <f ca="1">IF(AU$9="",AT128,SUMIFS(daily!45:45,daily!$9:$9,AU$8))</f>
        <v>1836.1053512999997</v>
      </c>
      <c r="AV20" s="172">
        <f ca="1">IF(AV$9="",AU128,SUMIFS(daily!45:45,daily!$9:$9,AV$8))</f>
        <v>1845.2959271999996</v>
      </c>
      <c r="AW20" s="172">
        <f ca="1">IF(AW$9="",AV128,SUMIFS(daily!45:45,daily!$9:$9,AW$8))</f>
        <v>1854.4865030999995</v>
      </c>
      <c r="AX20" s="172">
        <f ca="1">IF(AX$9="",AW128,SUMIFS(daily!45:45,daily!$9:$9,AX$8))</f>
        <v>1861.3510762769993</v>
      </c>
      <c r="AY20" s="172">
        <f ca="1">IF(AY$9="",AX128,SUMIFS(daily!45:45,daily!$9:$9,AY$8))</f>
        <v>1868.2156494539986</v>
      </c>
      <c r="AZ20" s="172">
        <f ca="1">IF(AZ$9="",AY128,SUMIFS(daily!45:45,daily!$9:$9,AZ$8))</f>
        <v>1875.0802226309986</v>
      </c>
      <c r="BA20" s="172">
        <f ca="1">IF(BA$9="",AZ128,SUMIFS(daily!45:45,daily!$9:$9,BA$8))</f>
        <v>1881.9447958079984</v>
      </c>
      <c r="BB20" s="172">
        <f ca="1">IF(BB$9="",BA128,SUMIFS(daily!45:45,daily!$9:$9,BB$8))</f>
        <v>1906.572618789299</v>
      </c>
      <c r="BC20" s="172">
        <f ca="1">IF(BC$9="",BB128,SUMIFS(daily!45:45,daily!$9:$9,BC$8))</f>
        <v>1943.0426083067994</v>
      </c>
      <c r="BD20" s="172">
        <f ca="1">IF(BD$9="",BC128,SUMIFS(daily!45:45,daily!$9:$9,BD$8))</f>
        <v>1979.5125978243</v>
      </c>
      <c r="BE20" s="172">
        <f ca="1">IF(BE$9="",BD128,SUMIFS(daily!45:45,daily!$9:$9,BE$8))</f>
        <v>2015.9825873418004</v>
      </c>
      <c r="BF20" s="172">
        <f ca="1">IF(BF$9="",BE128,SUMIFS(daily!45:45,daily!$9:$9,BF$8))</f>
        <v>2063.7240311803507</v>
      </c>
      <c r="BG20" s="172">
        <f ca="1">IF(BG$9="",BF128,SUMIFS(daily!45:45,daily!$9:$9,BG$8))</f>
        <v>2168.6622989031007</v>
      </c>
      <c r="BH20" s="172">
        <f ca="1">IF(BH$9="",BG128,SUMIFS(daily!45:45,daily!$9:$9,BH$8))</f>
        <v>2273.6005666258502</v>
      </c>
      <c r="BI20" s="172">
        <f ca="1">IF(BI$9="",BH128,SUMIFS(daily!45:45,daily!$9:$9,BI$8))</f>
        <v>2378.5388343485997</v>
      </c>
      <c r="BJ20" s="172">
        <f ca="1">IF(BJ$9="",BI128,SUMIFS(daily!45:45,daily!$9:$9,BJ$8))</f>
        <v>2483.4771020713492</v>
      </c>
      <c r="BK20" s="172">
        <f ca="1">IF(BK$9="",BJ128,SUMIFS(daily!45:45,daily!$9:$9,BK$8))</f>
        <v>2633.0800412416488</v>
      </c>
      <c r="BL20" s="172">
        <f ca="1">IF(BL$9="",BK128,SUMIFS(daily!45:45,daily!$9:$9,BL$8))</f>
        <v>2782.6829804119484</v>
      </c>
      <c r="BM20" s="172">
        <f ca="1">IF(BM$9="",BL128,SUMIFS(daily!45:45,daily!$9:$9,BM$8))</f>
        <v>2932.285919582248</v>
      </c>
      <c r="BN20" s="172">
        <f ca="1">IF(BN$9="",BM128,SUMIFS(daily!45:45,daily!$9:$9,BN$8))</f>
        <v>3081.888858752548</v>
      </c>
      <c r="BO20" s="172">
        <f ca="1">IF(BO$9="",BN128,SUMIFS(daily!45:45,daily!$9:$9,BO$8))</f>
        <v>3173.5554912101679</v>
      </c>
      <c r="BP20" s="172">
        <f ca="1">IF(BP$9="",BO128,SUMIFS(daily!45:45,daily!$9:$9,BP$8))</f>
        <v>3130.2379191926684</v>
      </c>
      <c r="BQ20" s="172">
        <f ca="1">IF(BQ$9="",BP128,SUMIFS(daily!45:45,daily!$9:$9,BQ$8))</f>
        <v>3086.9203471751694</v>
      </c>
      <c r="BR20" s="172">
        <f ca="1">IF(BR$9="",BQ128,SUMIFS(daily!45:45,daily!$9:$9,BR$8))</f>
        <v>3043.6027751576698</v>
      </c>
      <c r="BS20" s="172">
        <f ca="1">IF(BS$9="",BR128,SUMIFS(daily!45:45,daily!$9:$9,BS$8))</f>
        <v>3003.467748819121</v>
      </c>
      <c r="BT20" s="172">
        <f ca="1">IF(BT$9="",BS128,SUMIFS(daily!45:45,daily!$9:$9,BT$8))</f>
        <v>2939.9279051963713</v>
      </c>
      <c r="BU20" s="172">
        <f ca="1">IF(BU$9="",BT128,SUMIFS(daily!45:45,daily!$9:$9,BU$8))</f>
        <v>2876.3880615736207</v>
      </c>
      <c r="BV20" s="172">
        <f ca="1">IF(BV$9="",BU128,SUMIFS(daily!45:45,daily!$9:$9,BV$8))</f>
        <v>2812.8482179508701</v>
      </c>
      <c r="BW20" s="172">
        <f ca="1">IF(BW$9="",BV128,SUMIFS(daily!45:45,daily!$9:$9,BW$8))</f>
        <v>2749.308374328119</v>
      </c>
      <c r="BX20" s="172">
        <f ca="1">IF(BX$9="",BW128,SUMIFS(daily!45:45,daily!$9:$9,BX$8))</f>
        <v>2576.7005619808192</v>
      </c>
      <c r="BY20" s="172">
        <f ca="1">IF(BY$9="",BX128,SUMIFS(daily!45:45,daily!$9:$9,BY$8))</f>
        <v>2404.0927496335203</v>
      </c>
      <c r="BZ20" s="172">
        <f ca="1">IF(BZ$9="",BY128,SUMIFS(daily!45:45,daily!$9:$9,BZ$8))</f>
        <v>2231.4849372862209</v>
      </c>
      <c r="CA20" s="172">
        <f ca="1">IF(CA$9="",BZ128,SUMIFS(daily!45:45,daily!$9:$9,CA$8))</f>
        <v>2058.8771249389215</v>
      </c>
      <c r="CB20" s="80"/>
      <c r="CC20" s="80"/>
    </row>
    <row r="21" spans="1:81" s="19" customFormat="1" ht="10.199999999999999" x14ac:dyDescent="0.2">
      <c r="A21" s="80"/>
      <c r="B21" s="80"/>
      <c r="C21" s="80"/>
      <c r="D21" s="80"/>
      <c r="E21" s="80"/>
      <c r="F21" s="106"/>
      <c r="G21" s="80" t="str">
        <f>structure!$G$15</f>
        <v>товарная категория 5</v>
      </c>
      <c r="H21" s="80"/>
      <c r="I21" s="80"/>
      <c r="J21" s="80" t="str">
        <f>J15</f>
        <v>тыс.руб.</v>
      </c>
      <c r="K21" s="80"/>
      <c r="L21" s="80"/>
      <c r="M21" s="80"/>
      <c r="N21" s="80"/>
      <c r="O21" s="80"/>
      <c r="P21" s="80"/>
      <c r="Q21" s="80"/>
      <c r="R21" s="171">
        <f t="shared" ca="1" si="4"/>
        <v>677.04000000000019</v>
      </c>
      <c r="S21" s="172"/>
      <c r="T21" s="172"/>
      <c r="U21" s="172">
        <f ca="1">IF(U$9="",T129,SUMIFS(daily!46:46,daily!$9:$9,U$8))</f>
        <v>677.04000000000019</v>
      </c>
      <c r="V21" s="172">
        <f ca="1">IF(V$9="",U129,SUMIFS(daily!46:46,daily!$9:$9,V$8))</f>
        <v>668.30400000000009</v>
      </c>
      <c r="W21" s="172">
        <f ca="1">IF(W$9="",V129,SUMIFS(daily!46:46,daily!$9:$9,W$8))</f>
        <v>659.48400000000004</v>
      </c>
      <c r="X21" s="172">
        <f ca="1">IF(X$9="",W129,SUMIFS(daily!46:46,daily!$9:$9,X$8))</f>
        <v>649.404</v>
      </c>
      <c r="Y21" s="172">
        <f ca="1">IF(Y$9="",X129,SUMIFS(daily!46:46,daily!$9:$9,Y$8))</f>
        <v>647.64</v>
      </c>
      <c r="Z21" s="172">
        <f ca="1">IF(Z$9="",Y129,SUMIFS(daily!46:46,daily!$9:$9,Z$8))</f>
        <v>645.87600000000009</v>
      </c>
      <c r="AA21" s="172">
        <f ca="1">IF(AA$9="",Z129,SUMIFS(daily!46:46,daily!$9:$9,AA$8))</f>
        <v>644.11200000000008</v>
      </c>
      <c r="AB21" s="172">
        <f ca="1">IF(AB$9="",AA129,SUMIFS(daily!46:46,daily!$9:$9,AB$8))</f>
        <v>642.34800000000007</v>
      </c>
      <c r="AC21" s="172">
        <f ca="1">IF(AC$9="",AB129,SUMIFS(daily!46:46,daily!$9:$9,AC$8))</f>
        <v>650.6640000000001</v>
      </c>
      <c r="AD21" s="172">
        <f ca="1">IF(AD$9="",AC129,SUMIFS(daily!46:46,daily!$9:$9,AD$8))</f>
        <v>650.6640000000001</v>
      </c>
      <c r="AE21" s="172">
        <f ca="1">IF(AE$9="",AD129,SUMIFS(daily!46:46,daily!$9:$9,AE$8))</f>
        <v>641.84399999999994</v>
      </c>
      <c r="AF21" s="172">
        <f ca="1">IF(AF$9="",AE129,SUMIFS(daily!46:46,daily!$9:$9,AF$8))</f>
        <v>629.64719999999954</v>
      </c>
      <c r="AG21" s="172">
        <f ca="1">IF(AG$9="",AF129,SUMIFS(daily!46:46,daily!$9:$9,AG$8))</f>
        <v>616.54319999999939</v>
      </c>
      <c r="AH21" s="172">
        <f ca="1">IF(AH$9="",AG129,SUMIFS(daily!46:46,daily!$9:$9,AH$8))</f>
        <v>603.43919999999935</v>
      </c>
      <c r="AI21" s="172">
        <f ca="1">IF(AI$9="",AH129,SUMIFS(daily!46:46,daily!$9:$9,AI$8))</f>
        <v>590.33519999999942</v>
      </c>
      <c r="AJ21" s="172">
        <f ca="1">IF(AJ$9="",AI129,SUMIFS(daily!46:46,daily!$9:$9,AJ$8))</f>
        <v>577.2311999999996</v>
      </c>
      <c r="AK21" s="172">
        <f ca="1">IF(AK$9="",AJ129,SUMIFS(daily!46:46,daily!$9:$9,AK$8))</f>
        <v>587.62199999999973</v>
      </c>
      <c r="AL21" s="172">
        <f ca="1">IF(AL$9="",AK129,SUMIFS(daily!46:46,daily!$9:$9,AL$8))</f>
        <v>598.01279999999974</v>
      </c>
      <c r="AM21" s="172">
        <f ca="1">IF(AM$9="",AL129,SUMIFS(daily!46:46,daily!$9:$9,AM$8))</f>
        <v>608.40359999999987</v>
      </c>
      <c r="AN21" s="172">
        <f ca="1">IF(AN$9="",AM129,SUMIFS(daily!46:46,daily!$9:$9,AN$8))</f>
        <v>618.79439999999988</v>
      </c>
      <c r="AO21" s="172">
        <f ca="1">IF(AO$9="",AN129,SUMIFS(daily!46:46,daily!$9:$9,AO$8))</f>
        <v>632.92660199999989</v>
      </c>
      <c r="AP21" s="172">
        <f ca="1">IF(AP$9="",AO129,SUMIFS(daily!46:46,daily!$9:$9,AP$8))</f>
        <v>649.41307199999983</v>
      </c>
      <c r="AQ21" s="172">
        <f ca="1">IF(AQ$9="",AP129,SUMIFS(daily!46:46,daily!$9:$9,AQ$8))</f>
        <v>665.89954199999988</v>
      </c>
      <c r="AR21" s="172">
        <f ca="1">IF(AR$9="",AQ129,SUMIFS(daily!46:46,daily!$9:$9,AR$8))</f>
        <v>682.38601199999994</v>
      </c>
      <c r="AS21" s="172">
        <f ca="1">IF(AS$9="",AR129,SUMIFS(daily!46:46,daily!$9:$9,AS$8))</f>
        <v>697.20928199999992</v>
      </c>
      <c r="AT21" s="172">
        <f ca="1">IF(AT$9="",AS129,SUMIFS(daily!46:46,daily!$9:$9,AT$8))</f>
        <v>700.73443439999994</v>
      </c>
      <c r="AU21" s="172">
        <f ca="1">IF(AU$9="",AT129,SUMIFS(daily!46:46,daily!$9:$9,AU$8))</f>
        <v>704.25958679999997</v>
      </c>
      <c r="AV21" s="172">
        <f ca="1">IF(AV$9="",AU129,SUMIFS(daily!46:46,daily!$9:$9,AV$8))</f>
        <v>707.78473919999988</v>
      </c>
      <c r="AW21" s="172">
        <f ca="1">IF(AW$9="",AV129,SUMIFS(daily!46:46,daily!$9:$9,AW$8))</f>
        <v>711.3098915999999</v>
      </c>
      <c r="AX21" s="172">
        <f ca="1">IF(AX$9="",AW129,SUMIFS(daily!46:46,daily!$9:$9,AX$8))</f>
        <v>713.94287857200004</v>
      </c>
      <c r="AY21" s="172">
        <f ca="1">IF(AY$9="",AX129,SUMIFS(daily!46:46,daily!$9:$9,AY$8))</f>
        <v>716.57586554400018</v>
      </c>
      <c r="AZ21" s="172">
        <f ca="1">IF(AZ$9="",AY129,SUMIFS(daily!46:46,daily!$9:$9,AZ$8))</f>
        <v>719.20885251600032</v>
      </c>
      <c r="BA21" s="172">
        <f ca="1">IF(BA$9="",AZ129,SUMIFS(daily!46:46,daily!$9:$9,BA$8))</f>
        <v>721.84183948800046</v>
      </c>
      <c r="BB21" s="172">
        <f ca="1">IF(BB$9="",BA129,SUMIFS(daily!46:46,daily!$9:$9,BB$8))</f>
        <v>731.28812775480014</v>
      </c>
      <c r="BC21" s="172">
        <f ca="1">IF(BC$9="",BB129,SUMIFS(daily!46:46,daily!$9:$9,BC$8))</f>
        <v>745.27661688479986</v>
      </c>
      <c r="BD21" s="172">
        <f ca="1">IF(BD$9="",BC129,SUMIFS(daily!46:46,daily!$9:$9,BD$8))</f>
        <v>759.26510601479947</v>
      </c>
      <c r="BE21" s="172">
        <f ca="1">IF(BE$9="",BD129,SUMIFS(daily!46:46,daily!$9:$9,BE$8))</f>
        <v>773.25359514479919</v>
      </c>
      <c r="BF21" s="172">
        <f ca="1">IF(BF$9="",BE129,SUMIFS(daily!46:46,daily!$9:$9,BF$8))</f>
        <v>791.56538182259919</v>
      </c>
      <c r="BG21" s="172">
        <f ca="1">IF(BG$9="",BF129,SUMIFS(daily!46:46,daily!$9:$9,BG$8))</f>
        <v>831.81567629159963</v>
      </c>
      <c r="BH21" s="172">
        <f ca="1">IF(BH$9="",BG129,SUMIFS(daily!46:46,daily!$9:$9,BH$8))</f>
        <v>872.06597076059995</v>
      </c>
      <c r="BI21" s="172">
        <f ca="1">IF(BI$9="",BH129,SUMIFS(daily!46:46,daily!$9:$9,BI$8))</f>
        <v>912.31626522960028</v>
      </c>
      <c r="BJ21" s="172">
        <f ca="1">IF(BJ$9="",BI129,SUMIFS(daily!46:46,daily!$9:$9,BJ$8))</f>
        <v>952.5665596986006</v>
      </c>
      <c r="BK21" s="172">
        <f ca="1">IF(BK$9="",BJ129,SUMIFS(daily!46:46,daily!$9:$9,BK$8))</f>
        <v>1009.9485089694003</v>
      </c>
      <c r="BL21" s="172">
        <f ca="1">IF(BL$9="",BK129,SUMIFS(daily!46:46,daily!$9:$9,BL$8))</f>
        <v>1067.3304582402002</v>
      </c>
      <c r="BM21" s="172">
        <f ca="1">IF(BM$9="",BL129,SUMIFS(daily!46:46,daily!$9:$9,BM$8))</f>
        <v>1124.7124075110003</v>
      </c>
      <c r="BN21" s="172">
        <f ca="1">IF(BN$9="",BM129,SUMIFS(daily!46:46,daily!$9:$9,BN$8))</f>
        <v>1182.0943567818006</v>
      </c>
      <c r="BO21" s="172">
        <f ca="1">IF(BO$9="",BN129,SUMIFS(daily!46:46,daily!$9:$9,BO$8))</f>
        <v>1217.2541610121202</v>
      </c>
      <c r="BP21" s="172">
        <f ca="1">IF(BP$9="",BO129,SUMIFS(daily!46:46,daily!$9:$9,BP$8))</f>
        <v>1200.6392018821198</v>
      </c>
      <c r="BQ21" s="172">
        <f ca="1">IF(BQ$9="",BP129,SUMIFS(daily!46:46,daily!$9:$9,BQ$8))</f>
        <v>1184.0242427521193</v>
      </c>
      <c r="BR21" s="172">
        <f ca="1">IF(BR$9="",BQ129,SUMIFS(daily!46:46,daily!$9:$9,BR$8))</f>
        <v>1167.4092836221196</v>
      </c>
      <c r="BS21" s="172">
        <f ca="1">IF(BS$9="",BR129,SUMIFS(daily!46:46,daily!$9:$9,BS$8))</f>
        <v>1152.0150269443197</v>
      </c>
      <c r="BT21" s="172">
        <f ca="1">IF(BT$9="",BS129,SUMIFS(daily!46:46,daily!$9:$9,BT$8))</f>
        <v>1127.64358007532</v>
      </c>
      <c r="BU21" s="172">
        <f ca="1">IF(BU$9="",BT129,SUMIFS(daily!46:46,daily!$9:$9,BU$8))</f>
        <v>1103.2721332063202</v>
      </c>
      <c r="BV21" s="172">
        <f ca="1">IF(BV$9="",BU129,SUMIFS(daily!46:46,daily!$9:$9,BV$8))</f>
        <v>1078.9006863373204</v>
      </c>
      <c r="BW21" s="172">
        <f ca="1">IF(BW$9="",BV129,SUMIFS(daily!46:46,daily!$9:$9,BW$8))</f>
        <v>1054.5292394683204</v>
      </c>
      <c r="BX21" s="172">
        <f ca="1">IF(BX$9="",BW129,SUMIFS(daily!46:46,daily!$9:$9,BX$8))</f>
        <v>988.32350322552065</v>
      </c>
      <c r="BY21" s="172">
        <f ca="1">IF(BY$9="",BX129,SUMIFS(daily!46:46,daily!$9:$9,BY$8))</f>
        <v>922.11776698272047</v>
      </c>
      <c r="BZ21" s="172">
        <f ca="1">IF(BZ$9="",BY129,SUMIFS(daily!46:46,daily!$9:$9,BZ$8))</f>
        <v>855.91203073992051</v>
      </c>
      <c r="CA21" s="172">
        <f ca="1">IF(CA$9="",BZ129,SUMIFS(daily!46:46,daily!$9:$9,CA$8))</f>
        <v>789.70629449712021</v>
      </c>
      <c r="CB21" s="80"/>
      <c r="CC21" s="80"/>
    </row>
    <row r="22" spans="1:81" s="19" customFormat="1" ht="10.199999999999999" x14ac:dyDescent="0.2">
      <c r="A22" s="80"/>
      <c r="B22" s="80"/>
      <c r="C22" s="80"/>
      <c r="D22" s="80"/>
      <c r="E22" s="80"/>
      <c r="F22" s="106"/>
      <c r="G22" s="80" t="str">
        <f>structure!$G$16</f>
        <v>прочие товарные категории</v>
      </c>
      <c r="H22" s="80"/>
      <c r="I22" s="80"/>
      <c r="J22" s="80" t="str">
        <f>J15</f>
        <v>тыс.руб.</v>
      </c>
      <c r="K22" s="80"/>
      <c r="L22" s="80"/>
      <c r="M22" s="80"/>
      <c r="N22" s="80"/>
      <c r="O22" s="80"/>
      <c r="P22" s="80"/>
      <c r="Q22" s="80"/>
      <c r="R22" s="171">
        <f t="shared" ca="1" si="4"/>
        <v>314.33999999999975</v>
      </c>
      <c r="S22" s="172"/>
      <c r="T22" s="172"/>
      <c r="U22" s="172">
        <f ca="1">IF(U$9="",T130,SUMIFS(daily!47:47,daily!$9:$9,U$8))</f>
        <v>314.33999999999975</v>
      </c>
      <c r="V22" s="172">
        <f ca="1">IF(V$9="",U130,SUMIFS(daily!47:47,daily!$9:$9,V$8))</f>
        <v>310.28399999999988</v>
      </c>
      <c r="W22" s="172">
        <f ca="1">IF(W$9="",V130,SUMIFS(daily!47:47,daily!$9:$9,W$8))</f>
        <v>306.18900000000002</v>
      </c>
      <c r="X22" s="172">
        <f ca="1">IF(X$9="",W130,SUMIFS(daily!47:47,daily!$9:$9,X$8))</f>
        <v>301.50900000000007</v>
      </c>
      <c r="Y22" s="172">
        <f ca="1">IF(Y$9="",X130,SUMIFS(daily!47:47,daily!$9:$9,Y$8))</f>
        <v>300.69000000000011</v>
      </c>
      <c r="Z22" s="172">
        <f ca="1">IF(Z$9="",Y130,SUMIFS(daily!47:47,daily!$9:$9,Z$8))</f>
        <v>299.87100000000009</v>
      </c>
      <c r="AA22" s="172">
        <f ca="1">IF(AA$9="",Z130,SUMIFS(daily!47:47,daily!$9:$9,AA$8))</f>
        <v>299.05200000000013</v>
      </c>
      <c r="AB22" s="172">
        <f ca="1">IF(AB$9="",AA130,SUMIFS(daily!47:47,daily!$9:$9,AB$8))</f>
        <v>298.23300000000012</v>
      </c>
      <c r="AC22" s="172">
        <f ca="1">IF(AC$9="",AB130,SUMIFS(daily!47:47,daily!$9:$9,AC$8))</f>
        <v>302.09400000000011</v>
      </c>
      <c r="AD22" s="172">
        <f ca="1">IF(AD$9="",AC130,SUMIFS(daily!47:47,daily!$9:$9,AD$8))</f>
        <v>302.09400000000011</v>
      </c>
      <c r="AE22" s="172">
        <f ca="1">IF(AE$9="",AD130,SUMIFS(daily!47:47,daily!$9:$9,AE$8))</f>
        <v>297.99900000000008</v>
      </c>
      <c r="AF22" s="172">
        <f ca="1">IF(AF$9="",AE130,SUMIFS(daily!47:47,daily!$9:$9,AF$8))</f>
        <v>292.33620000000002</v>
      </c>
      <c r="AG22" s="172">
        <f ca="1">IF(AG$9="",AF130,SUMIFS(daily!47:47,daily!$9:$9,AG$8))</f>
        <v>286.2521999999999</v>
      </c>
      <c r="AH22" s="172">
        <f ca="1">IF(AH$9="",AG130,SUMIFS(daily!47:47,daily!$9:$9,AH$8))</f>
        <v>280.16819999999996</v>
      </c>
      <c r="AI22" s="172">
        <f ca="1">IF(AI$9="",AH130,SUMIFS(daily!47:47,daily!$9:$9,AI$8))</f>
        <v>274.08420000000012</v>
      </c>
      <c r="AJ22" s="172">
        <f ca="1">IF(AJ$9="",AI130,SUMIFS(daily!47:47,daily!$9:$9,AJ$8))</f>
        <v>268.00020000000029</v>
      </c>
      <c r="AK22" s="172">
        <f ca="1">IF(AK$9="",AJ130,SUMIFS(daily!47:47,daily!$9:$9,AK$8))</f>
        <v>272.82450000000046</v>
      </c>
      <c r="AL22" s="172">
        <f ca="1">IF(AL$9="",AK130,SUMIFS(daily!47:47,daily!$9:$9,AL$8))</f>
        <v>277.64880000000051</v>
      </c>
      <c r="AM22" s="172">
        <f ca="1">IF(AM$9="",AL130,SUMIFS(daily!47:47,daily!$9:$9,AM$8))</f>
        <v>282.47310000000044</v>
      </c>
      <c r="AN22" s="172">
        <f ca="1">IF(AN$9="",AM130,SUMIFS(daily!47:47,daily!$9:$9,AN$8))</f>
        <v>287.29740000000038</v>
      </c>
      <c r="AO22" s="172">
        <f ca="1">IF(AO$9="",AN130,SUMIFS(daily!47:47,daily!$9:$9,AO$8))</f>
        <v>293.8587795000002</v>
      </c>
      <c r="AP22" s="172">
        <f ca="1">IF(AP$9="",AO130,SUMIFS(daily!47:47,daily!$9:$9,AP$8))</f>
        <v>301.51321200000001</v>
      </c>
      <c r="AQ22" s="172">
        <f ca="1">IF(AQ$9="",AP130,SUMIFS(daily!47:47,daily!$9:$9,AQ$8))</f>
        <v>309.16764449999994</v>
      </c>
      <c r="AR22" s="172">
        <f ca="1">IF(AR$9="",AQ130,SUMIFS(daily!47:47,daily!$9:$9,AR$8))</f>
        <v>316.82207699999992</v>
      </c>
      <c r="AS22" s="172">
        <f ca="1">IF(AS$9="",AR130,SUMIFS(daily!47:47,daily!$9:$9,AS$8))</f>
        <v>323.70430949999997</v>
      </c>
      <c r="AT22" s="172">
        <f ca="1">IF(AT$9="",AS130,SUMIFS(daily!47:47,daily!$9:$9,AT$8))</f>
        <v>325.34098740000002</v>
      </c>
      <c r="AU22" s="172">
        <f ca="1">IF(AU$9="",AT130,SUMIFS(daily!47:47,daily!$9:$9,AU$8))</f>
        <v>326.97766530000007</v>
      </c>
      <c r="AV22" s="172">
        <f ca="1">IF(AV$9="",AU130,SUMIFS(daily!47:47,daily!$9:$9,AV$8))</f>
        <v>328.61434320000012</v>
      </c>
      <c r="AW22" s="172">
        <f ca="1">IF(AW$9="",AV130,SUMIFS(daily!47:47,daily!$9:$9,AW$8))</f>
        <v>330.25102110000006</v>
      </c>
      <c r="AX22" s="172">
        <f ca="1">IF(AX$9="",AW130,SUMIFS(daily!47:47,daily!$9:$9,AX$8))</f>
        <v>331.47347933700001</v>
      </c>
      <c r="AY22" s="172">
        <f ca="1">IF(AY$9="",AX130,SUMIFS(daily!47:47,daily!$9:$9,AY$8))</f>
        <v>332.69593757399991</v>
      </c>
      <c r="AZ22" s="172">
        <f ca="1">IF(AZ$9="",AY130,SUMIFS(daily!47:47,daily!$9:$9,AZ$8))</f>
        <v>333.91839581099987</v>
      </c>
      <c r="BA22" s="172">
        <f ca="1">IF(BA$9="",AZ130,SUMIFS(daily!47:47,daily!$9:$9,BA$8))</f>
        <v>335.14085404799982</v>
      </c>
      <c r="BB22" s="172">
        <f ca="1">IF(BB$9="",BA130,SUMIFS(daily!47:47,daily!$9:$9,BB$8))</f>
        <v>339.52663074329979</v>
      </c>
      <c r="BC22" s="172">
        <f ca="1">IF(BC$9="",BB130,SUMIFS(daily!47:47,daily!$9:$9,BC$8))</f>
        <v>346.02128641079975</v>
      </c>
      <c r="BD22" s="172">
        <f ca="1">IF(BD$9="",BC130,SUMIFS(daily!47:47,daily!$9:$9,BD$8))</f>
        <v>352.5159420782997</v>
      </c>
      <c r="BE22" s="172">
        <f ca="1">IF(BE$9="",BD130,SUMIFS(daily!47:47,daily!$9:$9,BE$8))</f>
        <v>359.01059774579971</v>
      </c>
      <c r="BF22" s="172">
        <f ca="1">IF(BF$9="",BE130,SUMIFS(daily!47:47,daily!$9:$9,BF$8))</f>
        <v>367.51249870334988</v>
      </c>
      <c r="BG22" s="172">
        <f ca="1">IF(BG$9="",BF130,SUMIFS(daily!47:47,daily!$9:$9,BG$8))</f>
        <v>386.20013542110019</v>
      </c>
      <c r="BH22" s="172">
        <f ca="1">IF(BH$9="",BG130,SUMIFS(daily!47:47,daily!$9:$9,BH$8))</f>
        <v>404.88777213885049</v>
      </c>
      <c r="BI22" s="172">
        <f ca="1">IF(BI$9="",BH130,SUMIFS(daily!47:47,daily!$9:$9,BI$8))</f>
        <v>423.5754088566008</v>
      </c>
      <c r="BJ22" s="172">
        <f ca="1">IF(BJ$9="",BI130,SUMIFS(daily!47:47,daily!$9:$9,BJ$8))</f>
        <v>442.263045574351</v>
      </c>
      <c r="BK22" s="172">
        <f ca="1">IF(BK$9="",BJ130,SUMIFS(daily!47:47,daily!$9:$9,BK$8))</f>
        <v>468.90466487865075</v>
      </c>
      <c r="BL22" s="172">
        <f ca="1">IF(BL$9="",BK130,SUMIFS(daily!47:47,daily!$9:$9,BL$8))</f>
        <v>495.54628418295056</v>
      </c>
      <c r="BM22" s="172">
        <f ca="1">IF(BM$9="",BL130,SUMIFS(daily!47:47,daily!$9:$9,BM$8))</f>
        <v>522.18790348725031</v>
      </c>
      <c r="BN22" s="172">
        <f ca="1">IF(BN$9="",BM130,SUMIFS(daily!47:47,daily!$9:$9,BN$8))</f>
        <v>548.82952279155006</v>
      </c>
      <c r="BO22" s="172">
        <f ca="1">IF(BO$9="",BN130,SUMIFS(daily!47:47,daily!$9:$9,BO$8))</f>
        <v>565.15371761276992</v>
      </c>
      <c r="BP22" s="172">
        <f ca="1">IF(BP$9="",BO130,SUMIFS(daily!47:47,daily!$9:$9,BP$8))</f>
        <v>557.43962944526982</v>
      </c>
      <c r="BQ22" s="172">
        <f ca="1">IF(BQ$9="",BP130,SUMIFS(daily!47:47,daily!$9:$9,BQ$8))</f>
        <v>549.72554127776993</v>
      </c>
      <c r="BR22" s="172">
        <f ca="1">IF(BR$9="",BQ130,SUMIFS(daily!47:47,daily!$9:$9,BR$8))</f>
        <v>542.01145311027005</v>
      </c>
      <c r="BS22" s="172">
        <f ca="1">IF(BS$9="",BR130,SUMIFS(daily!47:47,daily!$9:$9,BS$8))</f>
        <v>534.86411965272021</v>
      </c>
      <c r="BT22" s="172">
        <f ca="1">IF(BT$9="",BS130,SUMIFS(daily!47:47,daily!$9:$9,BT$8))</f>
        <v>523.54880503497043</v>
      </c>
      <c r="BU22" s="172">
        <f ca="1">IF(BU$9="",BT130,SUMIFS(daily!47:47,daily!$9:$9,BU$8))</f>
        <v>512.23349041722031</v>
      </c>
      <c r="BV22" s="172">
        <f ca="1">IF(BV$9="",BU130,SUMIFS(daily!47:47,daily!$9:$9,BV$8))</f>
        <v>500.91817579947042</v>
      </c>
      <c r="BW22" s="172">
        <f ca="1">IF(BW$9="",BV130,SUMIFS(daily!47:47,daily!$9:$9,BW$8))</f>
        <v>489.60286118172036</v>
      </c>
      <c r="BX22" s="172">
        <f ca="1">IF(BX$9="",BW130,SUMIFS(daily!47:47,daily!$9:$9,BX$8))</f>
        <v>458.8644836404203</v>
      </c>
      <c r="BY22" s="172">
        <f ca="1">IF(BY$9="",BX130,SUMIFS(daily!47:47,daily!$9:$9,BY$8))</f>
        <v>428.12610609912014</v>
      </c>
      <c r="BZ22" s="172">
        <f ca="1">IF(BZ$9="",BY130,SUMIFS(daily!47:47,daily!$9:$9,BZ$8))</f>
        <v>397.38772855781997</v>
      </c>
      <c r="CA22" s="172">
        <f ca="1">IF(CA$9="",BZ130,SUMIFS(daily!47:47,daily!$9:$9,CA$8))</f>
        <v>366.6493510165198</v>
      </c>
      <c r="CB22" s="80"/>
      <c r="CC22" s="80"/>
    </row>
    <row r="23" spans="1:81" s="71" customFormat="1" ht="6.6" x14ac:dyDescent="0.15">
      <c r="A23" s="77"/>
      <c r="B23" s="77"/>
      <c r="C23" s="77"/>
      <c r="D23" s="77"/>
      <c r="E23" s="77"/>
      <c r="F23" s="134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8"/>
      <c r="S23" s="77"/>
      <c r="T23" s="77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7"/>
      <c r="CC23" s="77"/>
    </row>
    <row r="24" spans="1:81" s="7" customFormat="1" x14ac:dyDescent="0.25">
      <c r="A24" s="108"/>
      <c r="B24" s="108"/>
      <c r="C24" s="108"/>
      <c r="D24" s="108"/>
      <c r="E24" s="108"/>
      <c r="F24" s="154">
        <v>1</v>
      </c>
      <c r="G24" s="110" t="str">
        <f>KPI!$L$15</f>
        <v>Дебиторская задолженность</v>
      </c>
      <c r="H24" s="111"/>
      <c r="I24" s="111"/>
      <c r="J24" s="111" t="str">
        <f>IF($G24="","",INDEX(KPI!$N$11:$N$121,SUMIFS(KPI!$K$11:$K$121,KPI!$L$11:$L$121,$G24)))</f>
        <v>тыс.руб.</v>
      </c>
      <c r="K24" s="108"/>
      <c r="L24" s="108"/>
      <c r="M24" s="108"/>
      <c r="N24" s="108"/>
      <c r="O24" s="108"/>
      <c r="P24" s="108"/>
      <c r="Q24" s="108"/>
      <c r="R24" s="75">
        <f t="shared" si="4"/>
        <v>2866.3462741914</v>
      </c>
      <c r="S24" s="108"/>
      <c r="T24" s="108"/>
      <c r="U24" s="113">
        <f t="shared" ref="U24:AZ24" si="7">SUMIFS(U25:U27,$F25:$F27,2)</f>
        <v>2866.3462741914</v>
      </c>
      <c r="V24" s="113">
        <f t="shared" ca="1" si="7"/>
        <v>2201.5643827584004</v>
      </c>
      <c r="W24" s="113">
        <f t="shared" ca="1" si="7"/>
        <v>1536.7824913254001</v>
      </c>
      <c r="X24" s="113">
        <f t="shared" ca="1" si="7"/>
        <v>1428.0000000000002</v>
      </c>
      <c r="Y24" s="113">
        <f t="shared" ca="1" si="7"/>
        <v>1428.0000000000002</v>
      </c>
      <c r="Z24" s="113">
        <f t="shared" ca="1" si="7"/>
        <v>1428.0000000000002</v>
      </c>
      <c r="AA24" s="113">
        <f t="shared" ca="1" si="7"/>
        <v>1428.0000000000002</v>
      </c>
      <c r="AB24" s="113">
        <f t="shared" ca="1" si="7"/>
        <v>1428.0000000000002</v>
      </c>
      <c r="AC24" s="113">
        <f t="shared" ca="1" si="7"/>
        <v>1320.0000000000002</v>
      </c>
      <c r="AD24" s="113">
        <f t="shared" ca="1" si="7"/>
        <v>1320.0000000000002</v>
      </c>
      <c r="AE24" s="113">
        <f t="shared" ca="1" si="7"/>
        <v>1320.0000000000002</v>
      </c>
      <c r="AF24" s="113">
        <f t="shared" ca="1" si="7"/>
        <v>1386</v>
      </c>
      <c r="AG24" s="113">
        <f t="shared" ca="1" si="7"/>
        <v>1551.0000000000005</v>
      </c>
      <c r="AH24" s="113">
        <f t="shared" ca="1" si="7"/>
        <v>1650.0000000000005</v>
      </c>
      <c r="AI24" s="113">
        <f t="shared" ca="1" si="7"/>
        <v>1650.0000000000005</v>
      </c>
      <c r="AJ24" s="113">
        <f t="shared" ca="1" si="7"/>
        <v>1650.0000000000005</v>
      </c>
      <c r="AK24" s="113">
        <f t="shared" ca="1" si="7"/>
        <v>1375.0000000000005</v>
      </c>
      <c r="AL24" s="113">
        <f t="shared" ca="1" si="7"/>
        <v>1100.0000000000002</v>
      </c>
      <c r="AM24" s="113">
        <f t="shared" ca="1" si="7"/>
        <v>1100.0000000000002</v>
      </c>
      <c r="AN24" s="113">
        <f t="shared" ca="1" si="7"/>
        <v>1100.0000000000002</v>
      </c>
      <c r="AO24" s="113">
        <f t="shared" ca="1" si="7"/>
        <v>1095.6000000000004</v>
      </c>
      <c r="AP24" s="113">
        <f t="shared" ca="1" si="7"/>
        <v>1090.1000000000004</v>
      </c>
      <c r="AQ24" s="113">
        <f t="shared" ca="1" si="7"/>
        <v>1089.0000000000005</v>
      </c>
      <c r="AR24" s="113">
        <f t="shared" ca="1" si="7"/>
        <v>1089.0000000000005</v>
      </c>
      <c r="AS24" s="113">
        <f t="shared" ca="1" si="7"/>
        <v>1110.7800000000004</v>
      </c>
      <c r="AT24" s="113">
        <f t="shared" ca="1" si="7"/>
        <v>1219.6800000000005</v>
      </c>
      <c r="AU24" s="113">
        <f t="shared" ca="1" si="7"/>
        <v>1306.8000000000006</v>
      </c>
      <c r="AV24" s="113">
        <f t="shared" ca="1" si="7"/>
        <v>1306.8000000000006</v>
      </c>
      <c r="AW24" s="113">
        <f t="shared" ca="1" si="7"/>
        <v>1306.8000000000006</v>
      </c>
      <c r="AX24" s="113">
        <f t="shared" ca="1" si="7"/>
        <v>1339.4700000000007</v>
      </c>
      <c r="AY24" s="113">
        <f t="shared" ca="1" si="7"/>
        <v>1372.1400000000006</v>
      </c>
      <c r="AZ24" s="113">
        <f t="shared" ca="1" si="7"/>
        <v>1372.1400000000006</v>
      </c>
      <c r="BA24" s="113">
        <f t="shared" ref="BA24:CA24" ca="1" si="8">SUMIFS(BA25:BA27,$F25:$F27,2)</f>
        <v>1372.1400000000006</v>
      </c>
      <c r="BB24" s="113">
        <f t="shared" ca="1" si="8"/>
        <v>1416.7345500000004</v>
      </c>
      <c r="BC24" s="113">
        <f t="shared" ca="1" si="8"/>
        <v>1491.0588000000002</v>
      </c>
      <c r="BD24" s="113">
        <f t="shared" ca="1" si="8"/>
        <v>1520.7885000000003</v>
      </c>
      <c r="BE24" s="113">
        <f t="shared" ca="1" si="8"/>
        <v>1520.7885000000003</v>
      </c>
      <c r="BF24" s="113">
        <f t="shared" ca="1" si="8"/>
        <v>1520.7885000000003</v>
      </c>
      <c r="BG24" s="113">
        <f t="shared" ca="1" si="8"/>
        <v>1459.95696</v>
      </c>
      <c r="BH24" s="113">
        <f t="shared" ca="1" si="8"/>
        <v>1399.1254200000003</v>
      </c>
      <c r="BI24" s="113">
        <f t="shared" ca="1" si="8"/>
        <v>1399.1254200000003</v>
      </c>
      <c r="BJ24" s="113">
        <f t="shared" ca="1" si="8"/>
        <v>1399.1254200000003</v>
      </c>
      <c r="BK24" s="113">
        <f t="shared" ca="1" si="8"/>
        <v>1420.1123013000004</v>
      </c>
      <c r="BL24" s="113">
        <f t="shared" ca="1" si="8"/>
        <v>1441.0991826000002</v>
      </c>
      <c r="BM24" s="113">
        <f t="shared" ca="1" si="8"/>
        <v>1441.0991826000002</v>
      </c>
      <c r="BN24" s="113">
        <f t="shared" ca="1" si="8"/>
        <v>1441.0991826000002</v>
      </c>
      <c r="BO24" s="113">
        <f t="shared" ca="1" si="8"/>
        <v>1574.9155352700004</v>
      </c>
      <c r="BP24" s="113">
        <f t="shared" ca="1" si="8"/>
        <v>1797.9427897199998</v>
      </c>
      <c r="BQ24" s="113">
        <f t="shared" ca="1" si="8"/>
        <v>1887.1536915000001</v>
      </c>
      <c r="BR24" s="113">
        <f t="shared" ca="1" si="8"/>
        <v>1887.1536915000001</v>
      </c>
      <c r="BS24" s="113">
        <f t="shared" ca="1" si="8"/>
        <v>1943.7683022449996</v>
      </c>
      <c r="BT24" s="113">
        <f t="shared" ca="1" si="8"/>
        <v>2226.8413559699998</v>
      </c>
      <c r="BU24" s="113">
        <f t="shared" ca="1" si="8"/>
        <v>2453.29979895</v>
      </c>
      <c r="BV24" s="113">
        <f t="shared" ca="1" si="8"/>
        <v>2453.29979895</v>
      </c>
      <c r="BW24" s="113">
        <f t="shared" ca="1" si="8"/>
        <v>2453.29979895</v>
      </c>
      <c r="BX24" s="113">
        <f t="shared" ca="1" si="8"/>
        <v>2698.6297788450001</v>
      </c>
      <c r="BY24" s="113">
        <f t="shared" ca="1" si="8"/>
        <v>2943.9597587399994</v>
      </c>
      <c r="BZ24" s="113">
        <f t="shared" ca="1" si="8"/>
        <v>2943.9597587399994</v>
      </c>
      <c r="CA24" s="113">
        <f t="shared" ca="1" si="8"/>
        <v>2943.9597587399994</v>
      </c>
      <c r="CB24" s="108"/>
      <c r="CC24" s="108"/>
    </row>
    <row r="25" spans="1:81" s="38" customFormat="1" ht="10.199999999999999" x14ac:dyDescent="0.2">
      <c r="A25" s="128"/>
      <c r="B25" s="128"/>
      <c r="C25" s="128"/>
      <c r="D25" s="128"/>
      <c r="E25" s="128"/>
      <c r="F25" s="129">
        <v>2</v>
      </c>
      <c r="G25" s="130" t="str">
        <f>KPI!$L$16</f>
        <v>Задолженность заказчиков по доплатам</v>
      </c>
      <c r="H25" s="116"/>
      <c r="I25" s="116"/>
      <c r="J25" s="116" t="str">
        <f>IF($G25="","",INDEX(KPI!$N$11:$N$121,SUMIFS(KPI!$K$11:$K$121,KPI!$L$11:$L$121,$G25)))</f>
        <v>тыс.руб.</v>
      </c>
      <c r="K25" s="128"/>
      <c r="L25" s="128"/>
      <c r="M25" s="128"/>
      <c r="N25" s="128"/>
      <c r="O25" s="128"/>
      <c r="P25" s="128"/>
      <c r="Q25" s="128"/>
      <c r="R25" s="131">
        <f t="shared" si="4"/>
        <v>2384.6074045794003</v>
      </c>
      <c r="S25" s="128"/>
      <c r="T25" s="128"/>
      <c r="U25" s="131">
        <f>daily!$R$85</f>
        <v>2384.6074045794003</v>
      </c>
      <c r="V25" s="131">
        <f t="shared" ref="V25:CA26" ca="1" si="9">U133</f>
        <v>1840.6949479524005</v>
      </c>
      <c r="W25" s="131">
        <f t="shared" ca="1" si="9"/>
        <v>1296.7824913254001</v>
      </c>
      <c r="X25" s="131">
        <f t="shared" ca="1" si="9"/>
        <v>1188.0000000000002</v>
      </c>
      <c r="Y25" s="131">
        <f t="shared" ca="1" si="9"/>
        <v>1188.0000000000002</v>
      </c>
      <c r="Z25" s="131">
        <f t="shared" ca="1" si="9"/>
        <v>1188.0000000000002</v>
      </c>
      <c r="AA25" s="131">
        <f t="shared" ca="1" si="9"/>
        <v>1188.0000000000002</v>
      </c>
      <c r="AB25" s="131">
        <f t="shared" ca="1" si="9"/>
        <v>1188.0000000000002</v>
      </c>
      <c r="AC25" s="131">
        <f t="shared" ca="1" si="9"/>
        <v>1080.0000000000002</v>
      </c>
      <c r="AD25" s="131">
        <f t="shared" ca="1" si="9"/>
        <v>1080.0000000000002</v>
      </c>
      <c r="AE25" s="131">
        <f t="shared" ca="1" si="9"/>
        <v>1080.0000000000002</v>
      </c>
      <c r="AF25" s="131">
        <f t="shared" ca="1" si="9"/>
        <v>1134</v>
      </c>
      <c r="AG25" s="131">
        <f t="shared" ca="1" si="9"/>
        <v>1269.0000000000005</v>
      </c>
      <c r="AH25" s="131">
        <f t="shared" ca="1" si="9"/>
        <v>1350.0000000000005</v>
      </c>
      <c r="AI25" s="131">
        <f t="shared" ca="1" si="9"/>
        <v>1350.0000000000005</v>
      </c>
      <c r="AJ25" s="131">
        <f t="shared" ca="1" si="9"/>
        <v>1350.0000000000005</v>
      </c>
      <c r="AK25" s="131">
        <f t="shared" ca="1" si="9"/>
        <v>1125.0000000000005</v>
      </c>
      <c r="AL25" s="131">
        <f t="shared" ca="1" si="9"/>
        <v>900.00000000000023</v>
      </c>
      <c r="AM25" s="131">
        <f t="shared" ca="1" si="9"/>
        <v>900.00000000000023</v>
      </c>
      <c r="AN25" s="131">
        <f t="shared" ca="1" si="9"/>
        <v>900.00000000000023</v>
      </c>
      <c r="AO25" s="131">
        <f t="shared" ca="1" si="9"/>
        <v>896.40000000000043</v>
      </c>
      <c r="AP25" s="131">
        <f t="shared" ca="1" si="9"/>
        <v>891.90000000000043</v>
      </c>
      <c r="AQ25" s="131">
        <f t="shared" ca="1" si="9"/>
        <v>891.00000000000045</v>
      </c>
      <c r="AR25" s="131">
        <f t="shared" ca="1" si="9"/>
        <v>891.00000000000045</v>
      </c>
      <c r="AS25" s="131">
        <f t="shared" ca="1" si="9"/>
        <v>908.8200000000005</v>
      </c>
      <c r="AT25" s="131">
        <f t="shared" ca="1" si="9"/>
        <v>997.92000000000064</v>
      </c>
      <c r="AU25" s="131">
        <f t="shared" ca="1" si="9"/>
        <v>1069.2000000000007</v>
      </c>
      <c r="AV25" s="131">
        <f t="shared" ca="1" si="9"/>
        <v>1069.2000000000007</v>
      </c>
      <c r="AW25" s="131">
        <f t="shared" ca="1" si="9"/>
        <v>1069.2000000000007</v>
      </c>
      <c r="AX25" s="131">
        <f t="shared" ca="1" si="9"/>
        <v>1095.9300000000007</v>
      </c>
      <c r="AY25" s="131">
        <f t="shared" ca="1" si="9"/>
        <v>1122.6600000000008</v>
      </c>
      <c r="AZ25" s="131">
        <f t="shared" ca="1" si="9"/>
        <v>1122.6600000000008</v>
      </c>
      <c r="BA25" s="131">
        <f t="shared" ca="1" si="9"/>
        <v>1122.6600000000008</v>
      </c>
      <c r="BB25" s="131">
        <f t="shared" ca="1" si="9"/>
        <v>1159.1464500000006</v>
      </c>
      <c r="BC25" s="131">
        <f t="shared" ca="1" si="9"/>
        <v>1219.9572000000005</v>
      </c>
      <c r="BD25" s="131">
        <f t="shared" ca="1" si="9"/>
        <v>1244.2815000000005</v>
      </c>
      <c r="BE25" s="131">
        <f t="shared" ca="1" si="9"/>
        <v>1244.2815000000005</v>
      </c>
      <c r="BF25" s="131">
        <f t="shared" ca="1" si="9"/>
        <v>1244.2815000000005</v>
      </c>
      <c r="BG25" s="131">
        <f t="shared" ca="1" si="9"/>
        <v>1194.5102400000003</v>
      </c>
      <c r="BH25" s="131">
        <f t="shared" ca="1" si="9"/>
        <v>1144.7389800000005</v>
      </c>
      <c r="BI25" s="131">
        <f t="shared" ca="1" si="9"/>
        <v>1144.7389800000005</v>
      </c>
      <c r="BJ25" s="131">
        <f t="shared" ca="1" si="9"/>
        <v>1144.7389800000005</v>
      </c>
      <c r="BK25" s="131">
        <f t="shared" ca="1" si="9"/>
        <v>1161.9100647000005</v>
      </c>
      <c r="BL25" s="131">
        <f t="shared" ca="1" si="9"/>
        <v>1179.0811494000004</v>
      </c>
      <c r="BM25" s="131">
        <f t="shared" ca="1" si="9"/>
        <v>1179.0811494000004</v>
      </c>
      <c r="BN25" s="131">
        <f t="shared" ca="1" si="9"/>
        <v>1179.0811494000004</v>
      </c>
      <c r="BO25" s="131">
        <f t="shared" ca="1" si="9"/>
        <v>1288.5672561300007</v>
      </c>
      <c r="BP25" s="131">
        <f t="shared" ca="1" si="9"/>
        <v>1471.0441006800002</v>
      </c>
      <c r="BQ25" s="131">
        <f t="shared" ca="1" si="9"/>
        <v>1544.0348385000004</v>
      </c>
      <c r="BR25" s="131">
        <f t="shared" ca="1" si="9"/>
        <v>1544.0348385000004</v>
      </c>
      <c r="BS25" s="131">
        <f t="shared" ca="1" si="9"/>
        <v>1590.3558836549998</v>
      </c>
      <c r="BT25" s="131">
        <f t="shared" ca="1" si="9"/>
        <v>1821.9611094300001</v>
      </c>
      <c r="BU25" s="131">
        <f t="shared" ca="1" si="9"/>
        <v>2007.2452900500004</v>
      </c>
      <c r="BV25" s="131">
        <f t="shared" ca="1" si="9"/>
        <v>2007.2452900500004</v>
      </c>
      <c r="BW25" s="131">
        <f t="shared" ca="1" si="9"/>
        <v>2007.2452900500004</v>
      </c>
      <c r="BX25" s="131">
        <f t="shared" ca="1" si="9"/>
        <v>2207.9698190550007</v>
      </c>
      <c r="BY25" s="131">
        <f t="shared" ca="1" si="9"/>
        <v>2408.6943480600003</v>
      </c>
      <c r="BZ25" s="131">
        <f t="shared" ca="1" si="9"/>
        <v>2408.6943480600003</v>
      </c>
      <c r="CA25" s="131">
        <f t="shared" ca="1" si="9"/>
        <v>2408.6943480600003</v>
      </c>
      <c r="CB25" s="128"/>
      <c r="CC25" s="128"/>
    </row>
    <row r="26" spans="1:81" s="38" customFormat="1" ht="10.199999999999999" x14ac:dyDescent="0.2">
      <c r="A26" s="128"/>
      <c r="B26" s="128"/>
      <c r="C26" s="128"/>
      <c r="D26" s="128"/>
      <c r="E26" s="128"/>
      <c r="F26" s="129">
        <v>2</v>
      </c>
      <c r="G26" s="130" t="str">
        <f>KPI!$L$17</f>
        <v>Задолженность заказчиков по оплатам</v>
      </c>
      <c r="H26" s="116"/>
      <c r="I26" s="116"/>
      <c r="J26" s="116" t="str">
        <f>IF($G26="","",INDEX(KPI!$N$11:$N$121,SUMIFS(KPI!$K$11:$K$121,KPI!$L$11:$L$121,$G26)))</f>
        <v>тыс.руб.</v>
      </c>
      <c r="K26" s="128"/>
      <c r="L26" s="128"/>
      <c r="M26" s="128"/>
      <c r="N26" s="128"/>
      <c r="O26" s="128"/>
      <c r="P26" s="128"/>
      <c r="Q26" s="128"/>
      <c r="R26" s="131">
        <f t="shared" si="4"/>
        <v>481.7388696119998</v>
      </c>
      <c r="S26" s="128"/>
      <c r="T26" s="128"/>
      <c r="U26" s="131">
        <f>daily!$R$112</f>
        <v>481.7388696119998</v>
      </c>
      <c r="V26" s="131">
        <f t="shared" ca="1" si="9"/>
        <v>360.86943480599984</v>
      </c>
      <c r="W26" s="131">
        <f t="shared" ca="1" si="9"/>
        <v>239.99999999999991</v>
      </c>
      <c r="X26" s="131">
        <f t="shared" ca="1" si="9"/>
        <v>239.99999999999991</v>
      </c>
      <c r="Y26" s="131">
        <f t="shared" ca="1" si="9"/>
        <v>239.99999999999991</v>
      </c>
      <c r="Z26" s="131">
        <f t="shared" ca="1" si="9"/>
        <v>239.99999999999991</v>
      </c>
      <c r="AA26" s="131">
        <f t="shared" ca="1" si="9"/>
        <v>239.99999999999991</v>
      </c>
      <c r="AB26" s="131">
        <f t="shared" ca="1" si="9"/>
        <v>239.99999999999991</v>
      </c>
      <c r="AC26" s="131">
        <f t="shared" ca="1" si="9"/>
        <v>239.99999999999991</v>
      </c>
      <c r="AD26" s="131">
        <f t="shared" ca="1" si="9"/>
        <v>239.99999999999991</v>
      </c>
      <c r="AE26" s="131">
        <f t="shared" ca="1" si="9"/>
        <v>239.99999999999991</v>
      </c>
      <c r="AF26" s="131">
        <f t="shared" ca="1" si="9"/>
        <v>251.99999999999994</v>
      </c>
      <c r="AG26" s="131">
        <f t="shared" ca="1" si="9"/>
        <v>281.99999999999994</v>
      </c>
      <c r="AH26" s="131">
        <f t="shared" ca="1" si="9"/>
        <v>299.99999999999989</v>
      </c>
      <c r="AI26" s="131">
        <f t="shared" ca="1" si="9"/>
        <v>299.99999999999989</v>
      </c>
      <c r="AJ26" s="131">
        <f t="shared" ca="1" si="9"/>
        <v>299.99999999999989</v>
      </c>
      <c r="AK26" s="131">
        <f t="shared" ca="1" si="9"/>
        <v>249.99999999999991</v>
      </c>
      <c r="AL26" s="131">
        <f t="shared" ca="1" si="9"/>
        <v>199.99999999999991</v>
      </c>
      <c r="AM26" s="131">
        <f t="shared" ca="1" si="9"/>
        <v>199.99999999999991</v>
      </c>
      <c r="AN26" s="131">
        <f t="shared" ca="1" si="9"/>
        <v>199.99999999999991</v>
      </c>
      <c r="AO26" s="131">
        <f t="shared" ca="1" si="9"/>
        <v>199.19999999999993</v>
      </c>
      <c r="AP26" s="131">
        <f t="shared" ca="1" si="9"/>
        <v>198.19999999999993</v>
      </c>
      <c r="AQ26" s="131">
        <f t="shared" ca="1" si="9"/>
        <v>197.99999999999991</v>
      </c>
      <c r="AR26" s="131">
        <f t="shared" ca="1" si="9"/>
        <v>197.99999999999991</v>
      </c>
      <c r="AS26" s="131">
        <f t="shared" ca="1" si="9"/>
        <v>201.95999999999989</v>
      </c>
      <c r="AT26" s="131">
        <f t="shared" ca="1" si="9"/>
        <v>221.75999999999993</v>
      </c>
      <c r="AU26" s="131">
        <f t="shared" ca="1" si="9"/>
        <v>237.59999999999994</v>
      </c>
      <c r="AV26" s="131">
        <f t="shared" ca="1" si="9"/>
        <v>237.59999999999994</v>
      </c>
      <c r="AW26" s="131">
        <f t="shared" ca="1" si="9"/>
        <v>237.59999999999994</v>
      </c>
      <c r="AX26" s="131">
        <f t="shared" ca="1" si="9"/>
        <v>243.53999999999985</v>
      </c>
      <c r="AY26" s="131">
        <f t="shared" ca="1" si="9"/>
        <v>249.47999999999979</v>
      </c>
      <c r="AZ26" s="131">
        <f t="shared" ca="1" si="9"/>
        <v>249.47999999999979</v>
      </c>
      <c r="BA26" s="131">
        <f t="shared" ca="1" si="9"/>
        <v>249.47999999999979</v>
      </c>
      <c r="BB26" s="131">
        <f t="shared" ca="1" si="9"/>
        <v>257.58809999999977</v>
      </c>
      <c r="BC26" s="131">
        <f t="shared" ca="1" si="9"/>
        <v>271.10159999999979</v>
      </c>
      <c r="BD26" s="131">
        <f t="shared" ca="1" si="9"/>
        <v>276.50699999999978</v>
      </c>
      <c r="BE26" s="131">
        <f t="shared" ca="1" si="9"/>
        <v>276.50699999999978</v>
      </c>
      <c r="BF26" s="131">
        <f t="shared" ca="1" si="9"/>
        <v>276.50699999999978</v>
      </c>
      <c r="BG26" s="131">
        <f t="shared" ca="1" si="9"/>
        <v>265.4467199999998</v>
      </c>
      <c r="BH26" s="131">
        <f t="shared" ca="1" si="9"/>
        <v>254.38643999999979</v>
      </c>
      <c r="BI26" s="131">
        <f t="shared" ca="1" si="9"/>
        <v>254.38643999999979</v>
      </c>
      <c r="BJ26" s="131">
        <f t="shared" ca="1" si="9"/>
        <v>254.38643999999979</v>
      </c>
      <c r="BK26" s="131">
        <f t="shared" ca="1" si="9"/>
        <v>258.20223659999982</v>
      </c>
      <c r="BL26" s="131">
        <f t="shared" ca="1" si="9"/>
        <v>262.01803319999976</v>
      </c>
      <c r="BM26" s="131">
        <f t="shared" ca="1" si="9"/>
        <v>262.01803319999976</v>
      </c>
      <c r="BN26" s="131">
        <f t="shared" ca="1" si="9"/>
        <v>262.01803319999976</v>
      </c>
      <c r="BO26" s="131">
        <f t="shared" ca="1" si="9"/>
        <v>286.34827913999982</v>
      </c>
      <c r="BP26" s="131">
        <f t="shared" ca="1" si="9"/>
        <v>326.89868903999974</v>
      </c>
      <c r="BQ26" s="131">
        <f t="shared" ca="1" si="9"/>
        <v>343.11885299999977</v>
      </c>
      <c r="BR26" s="131">
        <f t="shared" ca="1" si="9"/>
        <v>343.11885299999977</v>
      </c>
      <c r="BS26" s="131">
        <f t="shared" ca="1" si="9"/>
        <v>353.41241858999973</v>
      </c>
      <c r="BT26" s="131">
        <f t="shared" ca="1" si="9"/>
        <v>404.88024653999969</v>
      </c>
      <c r="BU26" s="131">
        <f t="shared" ca="1" si="9"/>
        <v>446.05450889999969</v>
      </c>
      <c r="BV26" s="131">
        <f t="shared" ca="1" si="9"/>
        <v>446.05450889999969</v>
      </c>
      <c r="BW26" s="131">
        <f t="shared" ca="1" si="9"/>
        <v>446.05450889999969</v>
      </c>
      <c r="BX26" s="131">
        <f t="shared" ca="1" si="9"/>
        <v>490.6599597899995</v>
      </c>
      <c r="BY26" s="131">
        <f t="shared" ca="1" si="9"/>
        <v>535.26541067999926</v>
      </c>
      <c r="BZ26" s="131">
        <f t="shared" ca="1" si="9"/>
        <v>535.26541067999926</v>
      </c>
      <c r="CA26" s="131">
        <f t="shared" ca="1" si="9"/>
        <v>535.26541067999926</v>
      </c>
      <c r="CB26" s="128"/>
      <c r="CC26" s="128"/>
    </row>
    <row r="27" spans="1:81" s="71" customFormat="1" ht="6.6" x14ac:dyDescent="0.15">
      <c r="A27" s="77"/>
      <c r="B27" s="77"/>
      <c r="C27" s="77"/>
      <c r="D27" s="77"/>
      <c r="E27" s="77"/>
      <c r="F27" s="134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8"/>
      <c r="S27" s="77"/>
      <c r="T27" s="77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7"/>
      <c r="CC27" s="77"/>
    </row>
    <row r="28" spans="1:81" s="71" customFormat="1" ht="6.6" x14ac:dyDescent="0.15">
      <c r="A28" s="77"/>
      <c r="B28" s="77"/>
      <c r="C28" s="77"/>
      <c r="D28" s="77"/>
      <c r="E28" s="77"/>
      <c r="F28" s="134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8"/>
      <c r="S28" s="77"/>
      <c r="T28" s="77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7"/>
      <c r="CC28" s="77"/>
    </row>
    <row r="29" spans="1:81" s="32" customFormat="1" x14ac:dyDescent="0.25">
      <c r="A29" s="114"/>
      <c r="B29" s="114"/>
      <c r="C29" s="114"/>
      <c r="D29" s="114"/>
      <c r="E29" s="114"/>
      <c r="F29" s="152">
        <v>0</v>
      </c>
      <c r="G29" s="115" t="str">
        <f>KPI!$L$18</f>
        <v>Пассивы на начало периода</v>
      </c>
      <c r="H29" s="115"/>
      <c r="I29" s="115"/>
      <c r="J29" s="115" t="str">
        <f>IF($G29="","",INDEX(KPI!$N$11:$N$121,SUMIFS(KPI!$K$11:$K$121,KPI!$L$11:$L$121,$G29)))</f>
        <v>тыс.руб.</v>
      </c>
      <c r="K29" s="114"/>
      <c r="L29" s="114"/>
      <c r="M29" s="114"/>
      <c r="N29" s="114"/>
      <c r="O29" s="114"/>
      <c r="P29" s="114"/>
      <c r="Q29" s="114"/>
      <c r="R29" s="117">
        <f t="shared" ref="R29:R33" ca="1" si="10">U29</f>
        <v>15191.866274191401</v>
      </c>
      <c r="S29" s="114"/>
      <c r="T29" s="114"/>
      <c r="U29" s="121">
        <f t="shared" ref="U29:AZ29" ca="1" si="11">SUMIFS(U30:U34,$F30:$F34,1)</f>
        <v>15191.866274191401</v>
      </c>
      <c r="V29" s="121">
        <f t="shared" ca="1" si="11"/>
        <v>15490.698274191402</v>
      </c>
      <c r="W29" s="121">
        <f t="shared" ca="1" si="11"/>
        <v>15788.038274191404</v>
      </c>
      <c r="X29" s="121">
        <f t="shared" ca="1" si="11"/>
        <v>15848.998274191403</v>
      </c>
      <c r="Y29" s="121">
        <f t="shared" ca="1" si="11"/>
        <v>15908.466274191402</v>
      </c>
      <c r="Z29" s="121">
        <f t="shared" ca="1" si="11"/>
        <v>15996.426274191401</v>
      </c>
      <c r="AA29" s="121">
        <f t="shared" ca="1" si="11"/>
        <v>16084.386274191398</v>
      </c>
      <c r="AB29" s="121">
        <f t="shared" ca="1" si="11"/>
        <v>16037.346274191397</v>
      </c>
      <c r="AC29" s="121">
        <f t="shared" ca="1" si="11"/>
        <v>16037.346274191397</v>
      </c>
      <c r="AD29" s="121">
        <f t="shared" ca="1" si="11"/>
        <v>16172.346274191397</v>
      </c>
      <c r="AE29" s="121">
        <f t="shared" ca="1" si="11"/>
        <v>16612.146274191397</v>
      </c>
      <c r="AF29" s="121">
        <f t="shared" ca="1" si="11"/>
        <v>17057.967874191396</v>
      </c>
      <c r="AG29" s="121">
        <f t="shared" ca="1" si="11"/>
        <v>17586.675874191391</v>
      </c>
      <c r="AH29" s="121">
        <f t="shared" ca="1" si="11"/>
        <v>18040.842274191389</v>
      </c>
      <c r="AI29" s="121">
        <f t="shared" ca="1" si="11"/>
        <v>18196.842274191389</v>
      </c>
      <c r="AJ29" s="121">
        <f t="shared" ca="1" si="11"/>
        <v>18352.842274191393</v>
      </c>
      <c r="AK29" s="121">
        <f t="shared" ca="1" si="11"/>
        <v>18651.154674191399</v>
      </c>
      <c r="AL29" s="121">
        <f t="shared" ca="1" si="11"/>
        <v>18949.467074191401</v>
      </c>
      <c r="AM29" s="121">
        <f t="shared" ca="1" si="11"/>
        <v>19198.967074191401</v>
      </c>
      <c r="AN29" s="121">
        <f t="shared" ca="1" si="11"/>
        <v>19448.467074191401</v>
      </c>
      <c r="AO29" s="121">
        <f t="shared" ca="1" si="11"/>
        <v>19760.0215001914</v>
      </c>
      <c r="AP29" s="121">
        <f t="shared" ca="1" si="11"/>
        <v>20112.292210191397</v>
      </c>
      <c r="AQ29" s="121">
        <f t="shared" ca="1" si="11"/>
        <v>20439.716494191398</v>
      </c>
      <c r="AR29" s="121">
        <f t="shared" ca="1" si="11"/>
        <v>20780.276494191396</v>
      </c>
      <c r="AS29" s="121">
        <f t="shared" ca="1" si="11"/>
        <v>21113.074894191399</v>
      </c>
      <c r="AT29" s="121">
        <f t="shared" ca="1" si="11"/>
        <v>21332.317205391399</v>
      </c>
      <c r="AU29" s="121">
        <f t="shared" ca="1" si="11"/>
        <v>21556.9055165914</v>
      </c>
      <c r="AV29" s="121">
        <f t="shared" ca="1" si="11"/>
        <v>21885.387516591396</v>
      </c>
      <c r="AW29" s="121">
        <f t="shared" ca="1" si="11"/>
        <v>22213.869516591396</v>
      </c>
      <c r="AX29" s="121">
        <f t="shared" ca="1" si="11"/>
        <v>22559.174959227392</v>
      </c>
      <c r="AY29" s="121">
        <f t="shared" ca="1" si="11"/>
        <v>22904.480401863391</v>
      </c>
      <c r="AZ29" s="121">
        <f t="shared" ca="1" si="11"/>
        <v>23269.968601863395</v>
      </c>
      <c r="BA29" s="121">
        <f t="shared" ref="BA29:CA29" ca="1" si="12">SUMIFS(BA30:BA34,$F30:$F34,1)</f>
        <v>23647.618951863398</v>
      </c>
      <c r="BB29" s="121">
        <f t="shared" ca="1" si="12"/>
        <v>24190.881060575797</v>
      </c>
      <c r="BC29" s="121">
        <f t="shared" ca="1" si="12"/>
        <v>24844.5510084298</v>
      </c>
      <c r="BD29" s="121">
        <f t="shared" ca="1" si="12"/>
        <v>25306.763069571403</v>
      </c>
      <c r="BE29" s="121">
        <f t="shared" ca="1" si="12"/>
        <v>25608.155699571398</v>
      </c>
      <c r="BF29" s="121">
        <f t="shared" ca="1" si="12"/>
        <v>25986.338328872796</v>
      </c>
      <c r="BG29" s="121">
        <f t="shared" ca="1" si="12"/>
        <v>26693.359104179799</v>
      </c>
      <c r="BH29" s="121">
        <f t="shared" ca="1" si="12"/>
        <v>27327.024097125402</v>
      </c>
      <c r="BI29" s="121">
        <f t="shared" ca="1" si="12"/>
        <v>27667.265960625398</v>
      </c>
      <c r="BJ29" s="121">
        <f t="shared" ca="1" si="12"/>
        <v>28007.507824125394</v>
      </c>
      <c r="BK29" s="121">
        <f t="shared" ca="1" si="12"/>
        <v>28673.027389928793</v>
      </c>
      <c r="BL29" s="121">
        <f t="shared" ca="1" si="12"/>
        <v>29338.546955732189</v>
      </c>
      <c r="BM29" s="121">
        <f t="shared" ca="1" si="12"/>
        <v>29817.291333536185</v>
      </c>
      <c r="BN29" s="121">
        <f t="shared" ca="1" si="12"/>
        <v>30332.531080250184</v>
      </c>
      <c r="BO29" s="121">
        <f t="shared" ca="1" si="12"/>
        <v>30586.879555819949</v>
      </c>
      <c r="BP29" s="121">
        <f t="shared" ca="1" si="12"/>
        <v>30010.820517293556</v>
      </c>
      <c r="BQ29" s="121">
        <f t="shared" ca="1" si="12"/>
        <v>29740.607558178999</v>
      </c>
      <c r="BR29" s="121">
        <f t="shared" ca="1" si="12"/>
        <v>30407.973727263998</v>
      </c>
      <c r="BS29" s="121">
        <f t="shared" ca="1" si="12"/>
        <v>31153.636507792602</v>
      </c>
      <c r="BT29" s="121">
        <f t="shared" ca="1" si="12"/>
        <v>31966.3057340956</v>
      </c>
      <c r="BU29" s="121">
        <f t="shared" ca="1" si="12"/>
        <v>32720.647866199597</v>
      </c>
      <c r="BV29" s="121">
        <f t="shared" ca="1" si="12"/>
        <v>33487.861621507596</v>
      </c>
      <c r="BW29" s="121">
        <f t="shared" ca="1" si="12"/>
        <v>34255.075376815599</v>
      </c>
      <c r="BX29" s="121">
        <f t="shared" ca="1" si="12"/>
        <v>34524.562448379198</v>
      </c>
      <c r="BY29" s="121">
        <f t="shared" ca="1" si="12"/>
        <v>34794.049519942797</v>
      </c>
      <c r="BZ29" s="121">
        <f t="shared" ca="1" si="12"/>
        <v>35104.358852282392</v>
      </c>
      <c r="CA29" s="121">
        <f t="shared" ca="1" si="12"/>
        <v>35173.798749815993</v>
      </c>
      <c r="CB29" s="114"/>
      <c r="CC29" s="114"/>
    </row>
    <row r="30" spans="1:81" s="32" customFormat="1" x14ac:dyDescent="0.25">
      <c r="A30" s="114"/>
      <c r="B30" s="114"/>
      <c r="C30" s="114"/>
      <c r="D30" s="114"/>
      <c r="E30" s="114"/>
      <c r="F30" s="152">
        <v>1</v>
      </c>
      <c r="G30" s="120" t="str">
        <f>KPI!$L$19</f>
        <v>Собственный капитал</v>
      </c>
      <c r="H30" s="115"/>
      <c r="I30" s="115"/>
      <c r="J30" s="115" t="str">
        <f>IF($G30="","",INDEX(KPI!$N$11:$N$121,SUMIFS(KPI!$K$11:$K$121,KPI!$L$11:$L$121,$G30)))</f>
        <v>тыс.руб.</v>
      </c>
      <c r="K30" s="114"/>
      <c r="L30" s="114"/>
      <c r="M30" s="114"/>
      <c r="N30" s="114"/>
      <c r="O30" s="114"/>
      <c r="P30" s="114"/>
      <c r="Q30" s="114"/>
      <c r="R30" s="117">
        <f t="shared" ca="1" si="10"/>
        <v>12511.866274191401</v>
      </c>
      <c r="S30" s="114"/>
      <c r="T30" s="114"/>
      <c r="U30" s="121">
        <f ca="1">U13-SUMIFS(U31:U34,$F31:$F34,1)</f>
        <v>12511.866274191401</v>
      </c>
      <c r="V30" s="117">
        <f ca="1">U138</f>
        <v>12816.666274191401</v>
      </c>
      <c r="W30" s="117">
        <f t="shared" ref="W30:CA30" ca="1" si="13">V138</f>
        <v>13121.4662741914</v>
      </c>
      <c r="X30" s="117">
        <f t="shared" ca="1" si="13"/>
        <v>13182.426274191399</v>
      </c>
      <c r="Y30" s="117">
        <f t="shared" ca="1" si="13"/>
        <v>13243.386274191398</v>
      </c>
      <c r="Z30" s="117">
        <f t="shared" ca="1" si="13"/>
        <v>13304.346274191397</v>
      </c>
      <c r="AA30" s="117">
        <f t="shared" ca="1" si="13"/>
        <v>13365.306274191396</v>
      </c>
      <c r="AB30" s="117">
        <f t="shared" ca="1" si="13"/>
        <v>13426.266274191395</v>
      </c>
      <c r="AC30" s="117">
        <f t="shared" ca="1" si="13"/>
        <v>13426.266274191395</v>
      </c>
      <c r="AD30" s="117">
        <f t="shared" ca="1" si="13"/>
        <v>13426.266274191395</v>
      </c>
      <c r="AE30" s="117">
        <f t="shared" ca="1" si="13"/>
        <v>13731.066274191395</v>
      </c>
      <c r="AF30" s="117">
        <f t="shared" ca="1" si="13"/>
        <v>14066.346274191395</v>
      </c>
      <c r="AG30" s="117">
        <f t="shared" ca="1" si="13"/>
        <v>14447.346274191395</v>
      </c>
      <c r="AH30" s="117">
        <f t="shared" ca="1" si="13"/>
        <v>14828.346274191395</v>
      </c>
      <c r="AI30" s="117">
        <f t="shared" ca="1" si="13"/>
        <v>15209.346274191395</v>
      </c>
      <c r="AJ30" s="117">
        <f t="shared" ca="1" si="13"/>
        <v>15590.346274191395</v>
      </c>
      <c r="AK30" s="117">
        <f t="shared" ca="1" si="13"/>
        <v>15844.346274191395</v>
      </c>
      <c r="AL30" s="117">
        <f t="shared" ca="1" si="13"/>
        <v>16098.346274191395</v>
      </c>
      <c r="AM30" s="117">
        <f t="shared" ca="1" si="13"/>
        <v>16352.346274191395</v>
      </c>
      <c r="AN30" s="117">
        <f t="shared" ca="1" si="13"/>
        <v>16606.346274191397</v>
      </c>
      <c r="AO30" s="117">
        <f t="shared" ca="1" si="13"/>
        <v>16858.314274191398</v>
      </c>
      <c r="AP30" s="117">
        <f t="shared" ca="1" si="13"/>
        <v>17109.774274191397</v>
      </c>
      <c r="AQ30" s="117">
        <f t="shared" ca="1" si="13"/>
        <v>17361.234274191396</v>
      </c>
      <c r="AR30" s="117">
        <f t="shared" ca="1" si="13"/>
        <v>17612.694274191395</v>
      </c>
      <c r="AS30" s="117">
        <f t="shared" ca="1" si="13"/>
        <v>17874.212674191396</v>
      </c>
      <c r="AT30" s="117">
        <f t="shared" ca="1" si="13"/>
        <v>18175.964674191397</v>
      </c>
      <c r="AU30" s="117">
        <f t="shared" ca="1" si="13"/>
        <v>18477.716674191397</v>
      </c>
      <c r="AV30" s="117">
        <f t="shared" ca="1" si="13"/>
        <v>18779.468674191397</v>
      </c>
      <c r="AW30" s="117">
        <f t="shared" ca="1" si="13"/>
        <v>19081.220674191398</v>
      </c>
      <c r="AX30" s="117">
        <f t="shared" ca="1" si="13"/>
        <v>19398.060274191397</v>
      </c>
      <c r="AY30" s="117">
        <f t="shared" ca="1" si="13"/>
        <v>19714.899874191397</v>
      </c>
      <c r="AZ30" s="117">
        <f t="shared" ca="1" si="13"/>
        <v>20031.739474191396</v>
      </c>
      <c r="BA30" s="117">
        <f t="shared" ca="1" si="13"/>
        <v>20348.579074191395</v>
      </c>
      <c r="BB30" s="117">
        <f t="shared" ca="1" si="13"/>
        <v>20686.013248191397</v>
      </c>
      <c r="BC30" s="117">
        <f t="shared" ca="1" si="13"/>
        <v>21037.177138191397</v>
      </c>
      <c r="BD30" s="117">
        <f t="shared" ca="1" si="13"/>
        <v>21388.341028191397</v>
      </c>
      <c r="BE30" s="117">
        <f t="shared" ca="1" si="13"/>
        <v>21739.504918191396</v>
      </c>
      <c r="BF30" s="117">
        <f t="shared" ca="1" si="13"/>
        <v>22090.668808191396</v>
      </c>
      <c r="BG30" s="117">
        <f t="shared" ca="1" si="13"/>
        <v>22413.739586991396</v>
      </c>
      <c r="BH30" s="117">
        <f t="shared" ca="1" si="13"/>
        <v>22736.810365791396</v>
      </c>
      <c r="BI30" s="117">
        <f t="shared" ca="1" si="13"/>
        <v>23059.881144591396</v>
      </c>
      <c r="BJ30" s="117">
        <f t="shared" ca="1" si="13"/>
        <v>23382.951923391396</v>
      </c>
      <c r="BK30" s="117">
        <f t="shared" ca="1" si="13"/>
        <v>23715.714825555395</v>
      </c>
      <c r="BL30" s="117">
        <f t="shared" ca="1" si="13"/>
        <v>24048.477727719393</v>
      </c>
      <c r="BM30" s="117">
        <f t="shared" ca="1" si="13"/>
        <v>24381.240629883392</v>
      </c>
      <c r="BN30" s="117">
        <f t="shared" ca="1" si="13"/>
        <v>24714.003532047391</v>
      </c>
      <c r="BO30" s="117">
        <f t="shared" ca="1" si="13"/>
        <v>25108.565258898991</v>
      </c>
      <c r="BP30" s="117">
        <f t="shared" ca="1" si="13"/>
        <v>25544.326202208991</v>
      </c>
      <c r="BQ30" s="117">
        <f t="shared" ca="1" si="13"/>
        <v>25980.087145518992</v>
      </c>
      <c r="BR30" s="117">
        <f t="shared" ca="1" si="13"/>
        <v>26415.848088828992</v>
      </c>
      <c r="BS30" s="117">
        <f t="shared" ca="1" si="13"/>
        <v>26877.754688737594</v>
      </c>
      <c r="BT30" s="117">
        <f t="shared" ca="1" si="13"/>
        <v>27444.243915040595</v>
      </c>
      <c r="BU30" s="117">
        <f t="shared" ca="1" si="13"/>
        <v>28010.733141343597</v>
      </c>
      <c r="BV30" s="117">
        <f t="shared" ca="1" si="13"/>
        <v>28577.222367646598</v>
      </c>
      <c r="BW30" s="117">
        <f t="shared" ca="1" si="13"/>
        <v>29143.7115939496</v>
      </c>
      <c r="BX30" s="117">
        <f t="shared" ca="1" si="13"/>
        <v>29823.498665513198</v>
      </c>
      <c r="BY30" s="117">
        <f t="shared" ca="1" si="13"/>
        <v>30503.285737076796</v>
      </c>
      <c r="BZ30" s="117">
        <f t="shared" ca="1" si="13"/>
        <v>31183.072808640394</v>
      </c>
      <c r="CA30" s="117">
        <f t="shared" ca="1" si="13"/>
        <v>31862.859880203992</v>
      </c>
      <c r="CB30" s="114"/>
      <c r="CC30" s="114"/>
    </row>
    <row r="31" spans="1:81" s="7" customFormat="1" x14ac:dyDescent="0.25">
      <c r="A31" s="108"/>
      <c r="B31" s="108"/>
      <c r="C31" s="108"/>
      <c r="D31" s="108"/>
      <c r="E31" s="108"/>
      <c r="F31" s="154">
        <v>1</v>
      </c>
      <c r="G31" s="110" t="str">
        <f>KPI!$L$20</f>
        <v>Кредиторская задолженность</v>
      </c>
      <c r="H31" s="111"/>
      <c r="I31" s="111"/>
      <c r="J31" s="111" t="str">
        <f>IF($G31="","",INDEX(KPI!$N$11:$N$121,SUMIFS(KPI!$K$11:$K$121,KPI!$L$11:$L$121,$G31)))</f>
        <v>тыс.руб.</v>
      </c>
      <c r="K31" s="108"/>
      <c r="L31" s="108"/>
      <c r="M31" s="108"/>
      <c r="N31" s="108"/>
      <c r="O31" s="108"/>
      <c r="P31" s="108"/>
      <c r="Q31" s="108"/>
      <c r="R31" s="75">
        <f t="shared" si="10"/>
        <v>2680.0000000000005</v>
      </c>
      <c r="S31" s="108"/>
      <c r="T31" s="108"/>
      <c r="U31" s="113">
        <f t="shared" ref="U31:AZ31" si="14">SUMIFS(U32:U33,$F32:$F33,2)</f>
        <v>2680.0000000000005</v>
      </c>
      <c r="V31" s="113">
        <f t="shared" ca="1" si="14"/>
        <v>2674.0320000000011</v>
      </c>
      <c r="W31" s="113">
        <f t="shared" ca="1" si="14"/>
        <v>2666.5720000000028</v>
      </c>
      <c r="X31" s="113">
        <f t="shared" ca="1" si="14"/>
        <v>2666.5720000000028</v>
      </c>
      <c r="Y31" s="113">
        <f t="shared" ca="1" si="14"/>
        <v>2665.0800000000031</v>
      </c>
      <c r="Z31" s="113">
        <f t="shared" ca="1" si="14"/>
        <v>2692.0800000000031</v>
      </c>
      <c r="AA31" s="113">
        <f t="shared" ca="1" si="14"/>
        <v>2719.0800000000027</v>
      </c>
      <c r="AB31" s="113">
        <f t="shared" ca="1" si="14"/>
        <v>2611.0800000000027</v>
      </c>
      <c r="AC31" s="113">
        <f t="shared" ca="1" si="14"/>
        <v>2611.0800000000022</v>
      </c>
      <c r="AD31" s="113">
        <f t="shared" ca="1" si="14"/>
        <v>2746.0800000000017</v>
      </c>
      <c r="AE31" s="113">
        <f t="shared" ca="1" si="14"/>
        <v>2881.0800000000008</v>
      </c>
      <c r="AF31" s="113">
        <f t="shared" ca="1" si="14"/>
        <v>2991.6215999999999</v>
      </c>
      <c r="AG31" s="113">
        <f t="shared" ca="1" si="14"/>
        <v>3139.329599999995</v>
      </c>
      <c r="AH31" s="113">
        <f t="shared" ca="1" si="14"/>
        <v>3212.4959999999924</v>
      </c>
      <c r="AI31" s="113">
        <f t="shared" ca="1" si="14"/>
        <v>2987.4959999999942</v>
      </c>
      <c r="AJ31" s="113">
        <f t="shared" ca="1" si="14"/>
        <v>2762.4959999999983</v>
      </c>
      <c r="AK31" s="113">
        <f t="shared" ca="1" si="14"/>
        <v>2806.8084000000035</v>
      </c>
      <c r="AL31" s="113">
        <f t="shared" ca="1" si="14"/>
        <v>2851.1208000000042</v>
      </c>
      <c r="AM31" s="113">
        <f t="shared" ca="1" si="14"/>
        <v>2846.6208000000047</v>
      </c>
      <c r="AN31" s="113">
        <f t="shared" ca="1" si="14"/>
        <v>2842.1208000000042</v>
      </c>
      <c r="AO31" s="113">
        <f t="shared" ca="1" si="14"/>
        <v>2901.7072260000023</v>
      </c>
      <c r="AP31" s="113">
        <f t="shared" ca="1" si="14"/>
        <v>3002.5179360000011</v>
      </c>
      <c r="AQ31" s="113">
        <f t="shared" ca="1" si="14"/>
        <v>3078.4822200000012</v>
      </c>
      <c r="AR31" s="113">
        <f t="shared" ca="1" si="14"/>
        <v>3167.5822200000011</v>
      </c>
      <c r="AS31" s="113">
        <f t="shared" ca="1" si="14"/>
        <v>3238.8622200000009</v>
      </c>
      <c r="AT31" s="113">
        <f t="shared" ca="1" si="14"/>
        <v>3156.352531200002</v>
      </c>
      <c r="AU31" s="113">
        <f t="shared" ca="1" si="14"/>
        <v>3079.1888424000026</v>
      </c>
      <c r="AV31" s="113">
        <f t="shared" ca="1" si="14"/>
        <v>3105.9188423999994</v>
      </c>
      <c r="AW31" s="113">
        <f t="shared" ca="1" si="14"/>
        <v>3132.6488423999981</v>
      </c>
      <c r="AX31" s="113">
        <f t="shared" ca="1" si="14"/>
        <v>3161.1146850359964</v>
      </c>
      <c r="AY31" s="113">
        <f t="shared" ca="1" si="14"/>
        <v>3189.5805276719948</v>
      </c>
      <c r="AZ31" s="113">
        <f t="shared" ca="1" si="14"/>
        <v>3238.2291276719998</v>
      </c>
      <c r="BA31" s="113">
        <f t="shared" ref="BA31:CA31" ca="1" si="15">SUMIFS(BA32:BA33,$F32:$F33,2)</f>
        <v>3299.0398776720012</v>
      </c>
      <c r="BB31" s="113">
        <f t="shared" ca="1" si="15"/>
        <v>3504.867812384402</v>
      </c>
      <c r="BC31" s="113">
        <f t="shared" ca="1" si="15"/>
        <v>3807.3738702384053</v>
      </c>
      <c r="BD31" s="113">
        <f t="shared" ca="1" si="15"/>
        <v>3918.4220413800049</v>
      </c>
      <c r="BE31" s="113">
        <f t="shared" ca="1" si="15"/>
        <v>3868.6507813799999</v>
      </c>
      <c r="BF31" s="113">
        <f t="shared" ca="1" si="15"/>
        <v>3895.6695206813997</v>
      </c>
      <c r="BG31" s="113">
        <f t="shared" ca="1" si="15"/>
        <v>4279.6195171884046</v>
      </c>
      <c r="BH31" s="113">
        <f t="shared" ca="1" si="15"/>
        <v>4590.2137313340054</v>
      </c>
      <c r="BI31" s="113">
        <f t="shared" ca="1" si="15"/>
        <v>4607.3848160340021</v>
      </c>
      <c r="BJ31" s="113">
        <f t="shared" ca="1" si="15"/>
        <v>4624.5559007339989</v>
      </c>
      <c r="BK31" s="113">
        <f t="shared" ca="1" si="15"/>
        <v>4957.3125643733965</v>
      </c>
      <c r="BL31" s="113">
        <f t="shared" ca="1" si="15"/>
        <v>5290.0692280127942</v>
      </c>
      <c r="BM31" s="113">
        <f t="shared" ca="1" si="15"/>
        <v>5436.0507036527933</v>
      </c>
      <c r="BN31" s="113">
        <f t="shared" ca="1" si="15"/>
        <v>5618.5275482027919</v>
      </c>
      <c r="BO31" s="113">
        <f t="shared" ca="1" si="15"/>
        <v>5478.3142969209575</v>
      </c>
      <c r="BP31" s="113">
        <f t="shared" ca="1" si="15"/>
        <v>4466.4943150845656</v>
      </c>
      <c r="BQ31" s="113">
        <f t="shared" ca="1" si="15"/>
        <v>3760.5204126600056</v>
      </c>
      <c r="BR31" s="113">
        <f t="shared" ca="1" si="15"/>
        <v>3992.125638435004</v>
      </c>
      <c r="BS31" s="113">
        <f t="shared" ca="1" si="15"/>
        <v>4275.8818190550073</v>
      </c>
      <c r="BT31" s="113">
        <f t="shared" ca="1" si="15"/>
        <v>4522.0618190550067</v>
      </c>
      <c r="BU31" s="113">
        <f t="shared" ca="1" si="15"/>
        <v>4709.9147248560002</v>
      </c>
      <c r="BV31" s="113">
        <f t="shared" ca="1" si="15"/>
        <v>4910.6392538609989</v>
      </c>
      <c r="BW31" s="113">
        <f t="shared" ca="1" si="15"/>
        <v>5111.3637828659976</v>
      </c>
      <c r="BX31" s="113">
        <f t="shared" ca="1" si="15"/>
        <v>4701.0637828659983</v>
      </c>
      <c r="BY31" s="113">
        <f t="shared" ca="1" si="15"/>
        <v>4290.763782865999</v>
      </c>
      <c r="BZ31" s="113">
        <f t="shared" ca="1" si="15"/>
        <v>3921.2860436419987</v>
      </c>
      <c r="CA31" s="113">
        <f t="shared" ca="1" si="15"/>
        <v>3310.9388696119995</v>
      </c>
      <c r="CB31" s="108"/>
      <c r="CC31" s="108"/>
    </row>
    <row r="32" spans="1:81" s="38" customFormat="1" ht="10.199999999999999" x14ac:dyDescent="0.2">
      <c r="A32" s="128"/>
      <c r="B32" s="128"/>
      <c r="C32" s="128"/>
      <c r="D32" s="128"/>
      <c r="E32" s="128"/>
      <c r="F32" s="129">
        <v>2</v>
      </c>
      <c r="G32" s="130" t="str">
        <f>KPI!$L$21</f>
        <v>Авансы полученные от заказчиков</v>
      </c>
      <c r="H32" s="116"/>
      <c r="I32" s="116"/>
      <c r="J32" s="116" t="str">
        <f>IF($G32="","",INDEX(KPI!$N$11:$N$121,SUMIFS(KPI!$K$11:$K$121,KPI!$L$11:$L$121,$G32)))</f>
        <v>тыс.руб.</v>
      </c>
      <c r="K32" s="128"/>
      <c r="L32" s="128"/>
      <c r="M32" s="128"/>
      <c r="N32" s="128"/>
      <c r="O32" s="128"/>
      <c r="P32" s="128"/>
      <c r="Q32" s="128"/>
      <c r="R32" s="131">
        <f t="shared" si="10"/>
        <v>1188.0000000000002</v>
      </c>
      <c r="S32" s="128"/>
      <c r="T32" s="128"/>
      <c r="U32" s="131">
        <f>daily!R58</f>
        <v>1188.0000000000002</v>
      </c>
      <c r="V32" s="131">
        <f t="shared" ref="V32:AK33" ca="1" si="16">U140</f>
        <v>1188</v>
      </c>
      <c r="W32" s="131">
        <f t="shared" ca="1" si="16"/>
        <v>1188</v>
      </c>
      <c r="X32" s="131">
        <f t="shared" ca="1" si="16"/>
        <v>1188</v>
      </c>
      <c r="Y32" s="131">
        <f t="shared" ca="1" si="16"/>
        <v>1188</v>
      </c>
      <c r="Z32" s="131">
        <f t="shared" ca="1" si="16"/>
        <v>1215</v>
      </c>
      <c r="AA32" s="131">
        <f t="shared" ca="1" si="16"/>
        <v>1242</v>
      </c>
      <c r="AB32" s="131">
        <f t="shared" ca="1" si="16"/>
        <v>1134</v>
      </c>
      <c r="AC32" s="131">
        <f t="shared" ca="1" si="16"/>
        <v>1134</v>
      </c>
      <c r="AD32" s="131">
        <f t="shared" ca="1" si="16"/>
        <v>1268.9999999999998</v>
      </c>
      <c r="AE32" s="131">
        <f t="shared" ca="1" si="16"/>
        <v>1404.0000000000002</v>
      </c>
      <c r="AF32" s="131">
        <f t="shared" ca="1" si="16"/>
        <v>1485</v>
      </c>
      <c r="AG32" s="131">
        <f t="shared" ca="1" si="16"/>
        <v>1485</v>
      </c>
      <c r="AH32" s="131">
        <f t="shared" ca="1" si="16"/>
        <v>1440</v>
      </c>
      <c r="AI32" s="131">
        <f t="shared" ca="1" si="16"/>
        <v>1215.0000000000002</v>
      </c>
      <c r="AJ32" s="131">
        <f t="shared" ca="1" si="16"/>
        <v>990.00000000000023</v>
      </c>
      <c r="AK32" s="131">
        <f t="shared" ca="1" si="16"/>
        <v>990.00000000000023</v>
      </c>
      <c r="AL32" s="131">
        <f t="shared" ref="AL32:CA33" ca="1" si="17">AK140</f>
        <v>990.00000000000023</v>
      </c>
      <c r="AM32" s="131">
        <f t="shared" ca="1" si="17"/>
        <v>985.50000000000011</v>
      </c>
      <c r="AN32" s="131">
        <f t="shared" ca="1" si="17"/>
        <v>981.00000000000023</v>
      </c>
      <c r="AO32" s="131">
        <f t="shared" ca="1" si="17"/>
        <v>980.10000000000025</v>
      </c>
      <c r="AP32" s="131">
        <f t="shared" ca="1" si="17"/>
        <v>980.10000000000025</v>
      </c>
      <c r="AQ32" s="131">
        <f t="shared" ca="1" si="17"/>
        <v>1015.7400000000002</v>
      </c>
      <c r="AR32" s="131">
        <f t="shared" ca="1" si="17"/>
        <v>1104.8400000000004</v>
      </c>
      <c r="AS32" s="131">
        <f t="shared" ca="1" si="17"/>
        <v>1176.1200000000006</v>
      </c>
      <c r="AT32" s="131">
        <f t="shared" ca="1" si="17"/>
        <v>1176.1200000000006</v>
      </c>
      <c r="AU32" s="131">
        <f t="shared" ca="1" si="17"/>
        <v>1181.4660000000008</v>
      </c>
      <c r="AV32" s="131">
        <f t="shared" ca="1" si="17"/>
        <v>1208.1960000000004</v>
      </c>
      <c r="AW32" s="131">
        <f t="shared" ca="1" si="17"/>
        <v>1234.9260000000002</v>
      </c>
      <c r="AX32" s="131">
        <f t="shared" ca="1" si="17"/>
        <v>1234.9260000000002</v>
      </c>
      <c r="AY32" s="131">
        <f t="shared" ca="1" si="17"/>
        <v>1234.9260000000002</v>
      </c>
      <c r="AZ32" s="131">
        <f t="shared" ca="1" si="17"/>
        <v>1283.5746000000001</v>
      </c>
      <c r="BA32" s="131">
        <f t="shared" ca="1" si="17"/>
        <v>1344.3853499999998</v>
      </c>
      <c r="BB32" s="131">
        <f t="shared" ca="1" si="17"/>
        <v>1368.7096499999998</v>
      </c>
      <c r="BC32" s="131">
        <f t="shared" ca="1" si="17"/>
        <v>1368.7096499999998</v>
      </c>
      <c r="BD32" s="131">
        <f t="shared" ca="1" si="17"/>
        <v>1358.7553979999998</v>
      </c>
      <c r="BE32" s="131">
        <f t="shared" ca="1" si="17"/>
        <v>1308.9841379999998</v>
      </c>
      <c r="BF32" s="131">
        <f t="shared" ca="1" si="17"/>
        <v>1259.2128779999998</v>
      </c>
      <c r="BG32" s="131">
        <f t="shared" ca="1" si="17"/>
        <v>1259.2128779999998</v>
      </c>
      <c r="BH32" s="131">
        <f t="shared" ca="1" si="17"/>
        <v>1262.6470949399998</v>
      </c>
      <c r="BI32" s="131">
        <f t="shared" ca="1" si="17"/>
        <v>1279.8181796399999</v>
      </c>
      <c r="BJ32" s="131">
        <f t="shared" ca="1" si="17"/>
        <v>1296.9892643400001</v>
      </c>
      <c r="BK32" s="131">
        <f t="shared" ca="1" si="17"/>
        <v>1296.9892643400001</v>
      </c>
      <c r="BL32" s="131">
        <f t="shared" ca="1" si="17"/>
        <v>1296.9892643400001</v>
      </c>
      <c r="BM32" s="131">
        <f t="shared" ca="1" si="17"/>
        <v>1442.97073998</v>
      </c>
      <c r="BN32" s="131">
        <f t="shared" ca="1" si="17"/>
        <v>1625.4475845299992</v>
      </c>
      <c r="BO32" s="131">
        <f t="shared" ca="1" si="17"/>
        <v>1698.4383223499997</v>
      </c>
      <c r="BP32" s="131">
        <f t="shared" ca="1" si="17"/>
        <v>1698.4383223499997</v>
      </c>
      <c r="BQ32" s="131">
        <f t="shared" ca="1" si="17"/>
        <v>1791.0804126599994</v>
      </c>
      <c r="BR32" s="131">
        <f t="shared" ca="1" si="17"/>
        <v>2022.6856384349994</v>
      </c>
      <c r="BS32" s="131">
        <f t="shared" ca="1" si="17"/>
        <v>2207.9698190549993</v>
      </c>
      <c r="BT32" s="131">
        <f t="shared" ca="1" si="17"/>
        <v>2207.9698190549993</v>
      </c>
      <c r="BU32" s="131">
        <f t="shared" ca="1" si="17"/>
        <v>2248.1147248559992</v>
      </c>
      <c r="BV32" s="131">
        <f t="shared" ca="1" si="17"/>
        <v>2448.8392538609996</v>
      </c>
      <c r="BW32" s="131">
        <f t="shared" ca="1" si="17"/>
        <v>2649.5637828659992</v>
      </c>
      <c r="BX32" s="131">
        <f t="shared" ca="1" si="17"/>
        <v>2649.5637828659992</v>
      </c>
      <c r="BY32" s="131">
        <f t="shared" ca="1" si="17"/>
        <v>2649.5637828659992</v>
      </c>
      <c r="BZ32" s="131">
        <f t="shared" ca="1" si="17"/>
        <v>2280.0860436419989</v>
      </c>
      <c r="CA32" s="131">
        <f t="shared" ca="1" si="17"/>
        <v>1669.7388696119995</v>
      </c>
      <c r="CB32" s="128"/>
      <c r="CC32" s="128"/>
    </row>
    <row r="33" spans="1:81" s="38" customFormat="1" ht="10.199999999999999" x14ac:dyDescent="0.2">
      <c r="A33" s="128"/>
      <c r="B33" s="128"/>
      <c r="C33" s="128"/>
      <c r="D33" s="128"/>
      <c r="E33" s="128"/>
      <c r="F33" s="129">
        <v>2</v>
      </c>
      <c r="G33" s="130" t="str">
        <f>KPI!$L$22</f>
        <v>Задолженность перед поставщиками</v>
      </c>
      <c r="H33" s="116"/>
      <c r="I33" s="116"/>
      <c r="J33" s="116" t="str">
        <f>IF($G33="","",INDEX(KPI!$N$11:$N$121,SUMIFS(KPI!$K$11:$K$121,KPI!$L$11:$L$121,$G33)))</f>
        <v>тыс.руб.</v>
      </c>
      <c r="K33" s="128"/>
      <c r="L33" s="128"/>
      <c r="M33" s="128"/>
      <c r="N33" s="128"/>
      <c r="O33" s="128"/>
      <c r="P33" s="128"/>
      <c r="Q33" s="128"/>
      <c r="R33" s="131">
        <f t="shared" si="10"/>
        <v>1492.0000000000002</v>
      </c>
      <c r="S33" s="128"/>
      <c r="T33" s="128"/>
      <c r="U33" s="131">
        <f>daily!R139</f>
        <v>1492.0000000000002</v>
      </c>
      <c r="V33" s="131">
        <f t="shared" ca="1" si="16"/>
        <v>1486.0320000000011</v>
      </c>
      <c r="W33" s="131">
        <f t="shared" ca="1" si="16"/>
        <v>1478.5720000000028</v>
      </c>
      <c r="X33" s="131">
        <f t="shared" ca="1" si="16"/>
        <v>1478.5720000000028</v>
      </c>
      <c r="Y33" s="131">
        <f t="shared" ca="1" si="16"/>
        <v>1477.0800000000031</v>
      </c>
      <c r="Z33" s="131">
        <f t="shared" ca="1" si="16"/>
        <v>1477.0800000000031</v>
      </c>
      <c r="AA33" s="131">
        <f t="shared" ca="1" si="16"/>
        <v>1477.0800000000027</v>
      </c>
      <c r="AB33" s="131">
        <f t="shared" ca="1" si="16"/>
        <v>1477.0800000000024</v>
      </c>
      <c r="AC33" s="131">
        <f t="shared" ca="1" si="16"/>
        <v>1477.0800000000022</v>
      </c>
      <c r="AD33" s="131">
        <f t="shared" ca="1" si="16"/>
        <v>1477.0800000000022</v>
      </c>
      <c r="AE33" s="131">
        <f t="shared" ca="1" si="16"/>
        <v>1477.0800000000008</v>
      </c>
      <c r="AF33" s="131">
        <f t="shared" ca="1" si="16"/>
        <v>1506.6215999999999</v>
      </c>
      <c r="AG33" s="131">
        <f t="shared" ca="1" si="16"/>
        <v>1654.329599999995</v>
      </c>
      <c r="AH33" s="131">
        <f t="shared" ca="1" si="16"/>
        <v>1772.4959999999924</v>
      </c>
      <c r="AI33" s="131">
        <f t="shared" ca="1" si="16"/>
        <v>1772.495999999994</v>
      </c>
      <c r="AJ33" s="131">
        <f t="shared" ca="1" si="16"/>
        <v>1772.4959999999983</v>
      </c>
      <c r="AK33" s="131">
        <f t="shared" ca="1" si="16"/>
        <v>1816.8084000000033</v>
      </c>
      <c r="AL33" s="131">
        <f t="shared" ca="1" si="17"/>
        <v>1861.1208000000042</v>
      </c>
      <c r="AM33" s="131">
        <f t="shared" ca="1" si="17"/>
        <v>1861.1208000000045</v>
      </c>
      <c r="AN33" s="131">
        <f t="shared" ca="1" si="17"/>
        <v>1861.120800000004</v>
      </c>
      <c r="AO33" s="131">
        <f t="shared" ca="1" si="17"/>
        <v>1921.6072260000019</v>
      </c>
      <c r="AP33" s="131">
        <f t="shared" ca="1" si="17"/>
        <v>2022.4179360000007</v>
      </c>
      <c r="AQ33" s="131">
        <f t="shared" ca="1" si="17"/>
        <v>2062.742220000001</v>
      </c>
      <c r="AR33" s="131">
        <f t="shared" ca="1" si="17"/>
        <v>2062.742220000001</v>
      </c>
      <c r="AS33" s="131">
        <f t="shared" ca="1" si="17"/>
        <v>2062.7422200000001</v>
      </c>
      <c r="AT33" s="131">
        <f t="shared" ca="1" si="17"/>
        <v>1980.2325312000014</v>
      </c>
      <c r="AU33" s="131">
        <f t="shared" ca="1" si="17"/>
        <v>1897.7228424000018</v>
      </c>
      <c r="AV33" s="131">
        <f t="shared" ca="1" si="17"/>
        <v>1897.7228423999989</v>
      </c>
      <c r="AW33" s="131">
        <f t="shared" ca="1" si="17"/>
        <v>1897.7228423999982</v>
      </c>
      <c r="AX33" s="131">
        <f t="shared" ca="1" si="17"/>
        <v>1926.1886850359963</v>
      </c>
      <c r="AY33" s="131">
        <f t="shared" ca="1" si="17"/>
        <v>1954.6545276719946</v>
      </c>
      <c r="AZ33" s="131">
        <f t="shared" ca="1" si="17"/>
        <v>1954.6545276719994</v>
      </c>
      <c r="BA33" s="131">
        <f t="shared" ca="1" si="17"/>
        <v>1954.6545276720017</v>
      </c>
      <c r="BB33" s="131">
        <f t="shared" ca="1" si="17"/>
        <v>2136.1581623844022</v>
      </c>
      <c r="BC33" s="131">
        <f t="shared" ca="1" si="17"/>
        <v>2438.6642202384055</v>
      </c>
      <c r="BD33" s="131">
        <f t="shared" ca="1" si="17"/>
        <v>2559.6666433800051</v>
      </c>
      <c r="BE33" s="131">
        <f t="shared" ca="1" si="17"/>
        <v>2559.6666433800001</v>
      </c>
      <c r="BF33" s="131">
        <f t="shared" ca="1" si="17"/>
        <v>2636.4566426813999</v>
      </c>
      <c r="BG33" s="131">
        <f t="shared" ca="1" si="17"/>
        <v>3020.4066391884044</v>
      </c>
      <c r="BH33" s="131">
        <f t="shared" ca="1" si="17"/>
        <v>3327.5666363940054</v>
      </c>
      <c r="BI33" s="131">
        <f t="shared" ca="1" si="17"/>
        <v>3327.5666363940018</v>
      </c>
      <c r="BJ33" s="131">
        <f t="shared" ca="1" si="17"/>
        <v>3327.566636393999</v>
      </c>
      <c r="BK33" s="131">
        <f t="shared" ca="1" si="17"/>
        <v>3660.3233000333967</v>
      </c>
      <c r="BL33" s="131">
        <f t="shared" ca="1" si="17"/>
        <v>3993.0799636727943</v>
      </c>
      <c r="BM33" s="131">
        <f t="shared" ca="1" si="17"/>
        <v>3993.0799636727934</v>
      </c>
      <c r="BN33" s="131">
        <f t="shared" ca="1" si="17"/>
        <v>3993.0799636727929</v>
      </c>
      <c r="BO33" s="131">
        <f t="shared" ca="1" si="17"/>
        <v>3779.8759745709581</v>
      </c>
      <c r="BP33" s="131">
        <f t="shared" ca="1" si="17"/>
        <v>2768.0559927345657</v>
      </c>
      <c r="BQ33" s="131">
        <f t="shared" ca="1" si="17"/>
        <v>1969.4400000000064</v>
      </c>
      <c r="BR33" s="131">
        <f t="shared" ca="1" si="17"/>
        <v>1969.4400000000046</v>
      </c>
      <c r="BS33" s="131">
        <f t="shared" ca="1" si="17"/>
        <v>2067.912000000008</v>
      </c>
      <c r="BT33" s="131">
        <f t="shared" ca="1" si="17"/>
        <v>2314.0920000000074</v>
      </c>
      <c r="BU33" s="131">
        <f t="shared" ca="1" si="17"/>
        <v>2461.8000000000015</v>
      </c>
      <c r="BV33" s="131">
        <f t="shared" ca="1" si="17"/>
        <v>2461.7999999999993</v>
      </c>
      <c r="BW33" s="131">
        <f t="shared" ca="1" si="17"/>
        <v>2461.7999999999984</v>
      </c>
      <c r="BX33" s="131">
        <f t="shared" ca="1" si="17"/>
        <v>2051.4999999999986</v>
      </c>
      <c r="BY33" s="131">
        <f t="shared" ca="1" si="17"/>
        <v>1641.2</v>
      </c>
      <c r="BZ33" s="131">
        <f t="shared" ca="1" si="17"/>
        <v>1641.1999999999996</v>
      </c>
      <c r="CA33" s="131">
        <f t="shared" ca="1" si="17"/>
        <v>1641.2000000000003</v>
      </c>
      <c r="CB33" s="128"/>
      <c r="CC33" s="128"/>
    </row>
    <row r="34" spans="1:81" s="71" customFormat="1" ht="6.6" x14ac:dyDescent="0.15">
      <c r="A34" s="77"/>
      <c r="B34" s="77"/>
      <c r="C34" s="77"/>
      <c r="D34" s="77"/>
      <c r="E34" s="77"/>
      <c r="F34" s="134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8"/>
      <c r="S34" s="77"/>
      <c r="T34" s="77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7"/>
      <c r="CC34" s="77"/>
    </row>
    <row r="35" spans="1:81" s="7" customFormat="1" x14ac:dyDescent="0.25">
      <c r="A35" s="5"/>
      <c r="B35" s="5"/>
      <c r="C35" s="5"/>
      <c r="D35" s="5" t="s">
        <v>103</v>
      </c>
      <c r="E35" s="5"/>
      <c r="F35" s="100"/>
      <c r="G35" s="83" t="str">
        <f>KPI!$L$23</f>
        <v>Выручка</v>
      </c>
      <c r="H35" s="83"/>
      <c r="I35" s="83"/>
      <c r="J35" s="84" t="str">
        <f>IF($G35="","",INDEX(KPI!$N$11:$N$121,SUMIFS(KPI!$K$11:$K$121,KPI!$L$11:$L$121,$G35)))</f>
        <v>тыс.руб.</v>
      </c>
      <c r="K35" s="5"/>
      <c r="L35" s="5"/>
      <c r="M35" s="5"/>
      <c r="N35" s="5"/>
      <c r="O35" s="5"/>
      <c r="P35" s="5"/>
      <c r="Q35" s="5"/>
      <c r="R35" s="27">
        <f ca="1">SUM(T35:CB35)</f>
        <v>77255.545018260047</v>
      </c>
      <c r="S35" s="5"/>
      <c r="T35" s="5"/>
      <c r="U35" s="27">
        <f ca="1">SUMIFS(daily!13:13,daily!$9:$9,"&gt;="&amp;U$8,daily!$9:$9,"&lt;="&amp;U$9)</f>
        <v>1200</v>
      </c>
      <c r="V35" s="27">
        <f ca="1">SUMIFS(daily!13:13,daily!$9:$9,"&gt;="&amp;V$8,daily!$9:$9,"&lt;="&amp;V$9)</f>
        <v>1200</v>
      </c>
      <c r="W35" s="27">
        <f ca="1">SUMIFS(daily!13:13,daily!$9:$9,"&gt;="&amp;W$8,daily!$9:$9,"&lt;="&amp;W$9)</f>
        <v>240</v>
      </c>
      <c r="X35" s="27">
        <f ca="1">SUMIFS(daily!13:13,daily!$9:$9,"&gt;="&amp;X$8,daily!$9:$9,"&lt;="&amp;X$9)</f>
        <v>240</v>
      </c>
      <c r="Y35" s="27">
        <f ca="1">SUMIFS(daily!13:13,daily!$9:$9,"&gt;="&amp;Y$8,daily!$9:$9,"&lt;="&amp;Y$9)</f>
        <v>240</v>
      </c>
      <c r="Z35" s="27">
        <f ca="1">SUMIFS(daily!13:13,daily!$9:$9,"&gt;="&amp;Z$8,daily!$9:$9,"&lt;="&amp;Z$9)</f>
        <v>240</v>
      </c>
      <c r="AA35" s="27">
        <f ca="1">SUMIFS(daily!13:13,daily!$9:$9,"&gt;="&amp;AA$8,daily!$9:$9,"&lt;="&amp;AA$9)</f>
        <v>240</v>
      </c>
      <c r="AB35" s="27">
        <f ca="1">SUMIFS(daily!13:13,daily!$9:$9,"&gt;="&amp;AB$8,daily!$9:$9,"&lt;="&amp;AB$9)</f>
        <v>0</v>
      </c>
      <c r="AC35" s="27">
        <f ca="1">SUMIFS(daily!13:13,daily!$9:$9,"&gt;="&amp;AC$8,daily!$9:$9,"&lt;="&amp;AC$9)</f>
        <v>0</v>
      </c>
      <c r="AD35" s="27">
        <f ca="1">SUMIFS(daily!13:13,daily!$9:$9,"&gt;="&amp;AD$8,daily!$9:$9,"&lt;="&amp;AD$9)</f>
        <v>1200</v>
      </c>
      <c r="AE35" s="27">
        <f ca="1">SUMIFS(daily!13:13,daily!$9:$9,"&gt;="&amp;AE$8,daily!$9:$9,"&lt;="&amp;AE$9)</f>
        <v>1320</v>
      </c>
      <c r="AF35" s="27">
        <f ca="1">SUMIFS(daily!13:13,daily!$9:$9,"&gt;="&amp;AF$8,daily!$9:$9,"&lt;="&amp;AF$9)</f>
        <v>1500</v>
      </c>
      <c r="AG35" s="27">
        <f ca="1">SUMIFS(daily!13:13,daily!$9:$9,"&gt;="&amp;AG$8,daily!$9:$9,"&lt;="&amp;AG$9)</f>
        <v>1500</v>
      </c>
      <c r="AH35" s="27">
        <f ca="1">SUMIFS(daily!13:13,daily!$9:$9,"&gt;="&amp;AH$8,daily!$9:$9,"&lt;="&amp;AH$9)</f>
        <v>1500</v>
      </c>
      <c r="AI35" s="27">
        <f ca="1">SUMIFS(daily!13:13,daily!$9:$9,"&gt;="&amp;AI$8,daily!$9:$9,"&lt;="&amp;AI$9)</f>
        <v>1500</v>
      </c>
      <c r="AJ35" s="27">
        <f ca="1">SUMIFS(daily!13:13,daily!$9:$9,"&gt;="&amp;AJ$8,daily!$9:$9,"&lt;="&amp;AJ$9)</f>
        <v>1000</v>
      </c>
      <c r="AK35" s="27">
        <f ca="1">SUMIFS(daily!13:13,daily!$9:$9,"&gt;="&amp;AK$8,daily!$9:$9,"&lt;="&amp;AK$9)</f>
        <v>1000</v>
      </c>
      <c r="AL35" s="27">
        <f ca="1">SUMIFS(daily!13:13,daily!$9:$9,"&gt;="&amp;AL$8,daily!$9:$9,"&lt;="&amp;AL$9)</f>
        <v>1000</v>
      </c>
      <c r="AM35" s="27">
        <f ca="1">SUMIFS(daily!13:13,daily!$9:$9,"&gt;="&amp;AM$8,daily!$9:$9,"&lt;="&amp;AM$9)</f>
        <v>1000</v>
      </c>
      <c r="AN35" s="27">
        <f ca="1">SUMIFS(daily!13:13,daily!$9:$9,"&gt;="&amp;AN$8,daily!$9:$9,"&lt;="&amp;AN$9)</f>
        <v>992</v>
      </c>
      <c r="AO35" s="27">
        <f ca="1">SUMIFS(daily!13:13,daily!$9:$9,"&gt;="&amp;AO$8,daily!$9:$9,"&lt;="&amp;AO$9)</f>
        <v>990</v>
      </c>
      <c r="AP35" s="27">
        <f ca="1">SUMIFS(daily!13:13,daily!$9:$9,"&gt;="&amp;AP$8,daily!$9:$9,"&lt;="&amp;AP$9)</f>
        <v>990</v>
      </c>
      <c r="AQ35" s="27">
        <f ca="1">SUMIFS(daily!13:13,daily!$9:$9,"&gt;="&amp;AQ$8,daily!$9:$9,"&lt;="&amp;AQ$9)</f>
        <v>990</v>
      </c>
      <c r="AR35" s="27">
        <f ca="1">SUMIFS(daily!13:13,daily!$9:$9,"&gt;="&amp;AR$8,daily!$9:$9,"&lt;="&amp;AR$9)</f>
        <v>1029.5999999999999</v>
      </c>
      <c r="AS35" s="27">
        <f ca="1">SUMIFS(daily!13:13,daily!$9:$9,"&gt;="&amp;AS$8,daily!$9:$9,"&lt;="&amp;AS$9)</f>
        <v>1188</v>
      </c>
      <c r="AT35" s="27">
        <f ca="1">SUMIFS(daily!13:13,daily!$9:$9,"&gt;="&amp;AT$8,daily!$9:$9,"&lt;="&amp;AT$9)</f>
        <v>1188</v>
      </c>
      <c r="AU35" s="27">
        <f ca="1">SUMIFS(daily!13:13,daily!$9:$9,"&gt;="&amp;AU$8,daily!$9:$9,"&lt;="&amp;AU$9)</f>
        <v>1188</v>
      </c>
      <c r="AV35" s="27">
        <f ca="1">SUMIFS(daily!13:13,daily!$9:$9,"&gt;="&amp;AV$8,daily!$9:$9,"&lt;="&amp;AV$9)</f>
        <v>1188</v>
      </c>
      <c r="AW35" s="27">
        <f ca="1">SUMIFS(daily!13:13,daily!$9:$9,"&gt;="&amp;AW$8,daily!$9:$9,"&lt;="&amp;AW$9)</f>
        <v>1247.3999999999999</v>
      </c>
      <c r="AX35" s="27">
        <f ca="1">SUMIFS(daily!13:13,daily!$9:$9,"&gt;="&amp;AX$8,daily!$9:$9,"&lt;="&amp;AX$9)</f>
        <v>1247.3999999999999</v>
      </c>
      <c r="AY35" s="27">
        <f ca="1">SUMIFS(daily!13:13,daily!$9:$9,"&gt;="&amp;AY$8,daily!$9:$9,"&lt;="&amp;AY$9)</f>
        <v>1247.3999999999999</v>
      </c>
      <c r="AZ35" s="27">
        <f ca="1">SUMIFS(daily!13:13,daily!$9:$9,"&gt;="&amp;AZ$8,daily!$9:$9,"&lt;="&amp;AZ$9)</f>
        <v>1247.3999999999999</v>
      </c>
      <c r="BA35" s="27">
        <f ca="1">SUMIFS(daily!13:13,daily!$9:$9,"&gt;="&amp;BA$8,daily!$9:$9,"&lt;="&amp;BA$9)</f>
        <v>1328.4809999999998</v>
      </c>
      <c r="BB35" s="27">
        <f ca="1">SUMIFS(daily!13:13,daily!$9:$9,"&gt;="&amp;BB$8,daily!$9:$9,"&lt;="&amp;BB$9)</f>
        <v>1382.5349999999999</v>
      </c>
      <c r="BC35" s="27">
        <f ca="1">SUMIFS(daily!13:13,daily!$9:$9,"&gt;="&amp;BC$8,daily!$9:$9,"&lt;="&amp;BC$9)</f>
        <v>1382.5349999999999</v>
      </c>
      <c r="BD35" s="27">
        <f ca="1">SUMIFS(daily!13:13,daily!$9:$9,"&gt;="&amp;BD$8,daily!$9:$9,"&lt;="&amp;BD$9)</f>
        <v>1382.5349999999999</v>
      </c>
      <c r="BE35" s="27">
        <f ca="1">SUMIFS(daily!13:13,daily!$9:$9,"&gt;="&amp;BE$8,daily!$9:$9,"&lt;="&amp;BE$9)</f>
        <v>1382.5349999999999</v>
      </c>
      <c r="BF35" s="27">
        <f ca="1">SUMIFS(daily!13:13,daily!$9:$9,"&gt;="&amp;BF$8,daily!$9:$9,"&lt;="&amp;BF$9)</f>
        <v>1271.9321999999997</v>
      </c>
      <c r="BG35" s="27">
        <f ca="1">SUMIFS(daily!13:13,daily!$9:$9,"&gt;="&amp;BG$8,daily!$9:$9,"&lt;="&amp;BG$9)</f>
        <v>1271.9321999999997</v>
      </c>
      <c r="BH35" s="27">
        <f ca="1">SUMIFS(daily!13:13,daily!$9:$9,"&gt;="&amp;BH$8,daily!$9:$9,"&lt;="&amp;BH$9)</f>
        <v>1271.9321999999997</v>
      </c>
      <c r="BI35" s="27">
        <f ca="1">SUMIFS(daily!13:13,daily!$9:$9,"&gt;="&amp;BI$8,daily!$9:$9,"&lt;="&amp;BI$9)</f>
        <v>1271.9321999999997</v>
      </c>
      <c r="BJ35" s="27">
        <f ca="1">SUMIFS(daily!13:13,daily!$9:$9,"&gt;="&amp;BJ$8,daily!$9:$9,"&lt;="&amp;BJ$9)</f>
        <v>1310.0901659999997</v>
      </c>
      <c r="BK35" s="27">
        <f ca="1">SUMIFS(daily!13:13,daily!$9:$9,"&gt;="&amp;BK$8,daily!$9:$9,"&lt;="&amp;BK$9)</f>
        <v>1310.0901659999997</v>
      </c>
      <c r="BL35" s="27">
        <f ca="1">SUMIFS(daily!13:13,daily!$9:$9,"&gt;="&amp;BL$8,daily!$9:$9,"&lt;="&amp;BL$9)</f>
        <v>1310.0901659999997</v>
      </c>
      <c r="BM35" s="27">
        <f ca="1">SUMIFS(daily!13:13,daily!$9:$9,"&gt;="&amp;BM$8,daily!$9:$9,"&lt;="&amp;BM$9)</f>
        <v>1310.0901659999997</v>
      </c>
      <c r="BN35" s="27">
        <f ca="1">SUMIFS(daily!13:13,daily!$9:$9,"&gt;="&amp;BN$8,daily!$9:$9,"&lt;="&amp;BN$9)</f>
        <v>1553.3926253999998</v>
      </c>
      <c r="BO35" s="27">
        <f ca="1">SUMIFS(daily!13:13,daily!$9:$9,"&gt;="&amp;BO$8,daily!$9:$9,"&lt;="&amp;BO$9)</f>
        <v>1715.5942649999997</v>
      </c>
      <c r="BP35" s="27">
        <f ca="1">SUMIFS(daily!13:13,daily!$9:$9,"&gt;="&amp;BP$8,daily!$9:$9,"&lt;="&amp;BP$9)</f>
        <v>1715.5942649999997</v>
      </c>
      <c r="BQ35" s="27">
        <f ca="1">SUMIFS(daily!13:13,daily!$9:$9,"&gt;="&amp;BQ$8,daily!$9:$9,"&lt;="&amp;BQ$9)</f>
        <v>1715.5942649999997</v>
      </c>
      <c r="BR35" s="27">
        <f ca="1">SUMIFS(daily!13:13,daily!$9:$9,"&gt;="&amp;BR$8,daily!$9:$9,"&lt;="&amp;BR$9)</f>
        <v>1818.5299208999998</v>
      </c>
      <c r="BS35" s="27">
        <f ca="1">SUMIFS(daily!13:13,daily!$9:$9,"&gt;="&amp;BS$8,daily!$9:$9,"&lt;="&amp;BS$9)</f>
        <v>2230.2725445000001</v>
      </c>
      <c r="BT35" s="27">
        <f ca="1">SUMIFS(daily!13:13,daily!$9:$9,"&gt;="&amp;BT$8,daily!$9:$9,"&lt;="&amp;BT$9)</f>
        <v>2230.2725445000001</v>
      </c>
      <c r="BU35" s="27">
        <f ca="1">SUMIFS(daily!13:13,daily!$9:$9,"&gt;="&amp;BU$8,daily!$9:$9,"&lt;="&amp;BU$9)</f>
        <v>2230.2725445000001</v>
      </c>
      <c r="BV35" s="27">
        <f ca="1">SUMIFS(daily!13:13,daily!$9:$9,"&gt;="&amp;BV$8,daily!$9:$9,"&lt;="&amp;BV$9)</f>
        <v>2230.2725445000001</v>
      </c>
      <c r="BW35" s="27">
        <f ca="1">SUMIFS(daily!13:13,daily!$9:$9,"&gt;="&amp;BW$8,daily!$9:$9,"&lt;="&amp;BW$9)</f>
        <v>2676.3270533999998</v>
      </c>
      <c r="BX35" s="27">
        <f ca="1">SUMIFS(daily!13:13,daily!$9:$9,"&gt;="&amp;BX$8,daily!$9:$9,"&lt;="&amp;BX$9)</f>
        <v>2676.3270533999998</v>
      </c>
      <c r="BY35" s="27">
        <f ca="1">SUMIFS(daily!13:13,daily!$9:$9,"&gt;="&amp;BY$8,daily!$9:$9,"&lt;="&amp;BY$9)</f>
        <v>2676.3270533999998</v>
      </c>
      <c r="BZ35" s="27">
        <f ca="1">SUMIFS(daily!13:13,daily!$9:$9,"&gt;="&amp;BZ$8,daily!$9:$9,"&lt;="&amp;BZ$9)</f>
        <v>2676.3270533999998</v>
      </c>
      <c r="CA35" s="27">
        <f ca="1">SUMIFS(daily!13:13,daily!$9:$9,"&gt;="&amp;CA$8,daily!$9:$9,"&lt;="&amp;CA$9)</f>
        <v>1070.5308213599999</v>
      </c>
      <c r="CB35" s="5"/>
      <c r="CC35" s="5"/>
    </row>
    <row r="36" spans="1:81" s="160" customFormat="1" ht="9.6" x14ac:dyDescent="0.2">
      <c r="A36" s="157"/>
      <c r="B36" s="157"/>
      <c r="C36" s="157"/>
      <c r="D36" s="157"/>
      <c r="E36" s="157"/>
      <c r="F36" s="157"/>
      <c r="G36" s="157" t="s">
        <v>23</v>
      </c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8">
        <f ca="1">R35-SUM(R37:R43)</f>
        <v>0</v>
      </c>
      <c r="S36" s="157"/>
      <c r="T36" s="157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7"/>
      <c r="CC36" s="157"/>
    </row>
    <row r="37" spans="1:81" s="19" customFormat="1" ht="10.199999999999999" x14ac:dyDescent="0.2">
      <c r="A37" s="18"/>
      <c r="B37" s="18"/>
      <c r="C37" s="18"/>
      <c r="D37" s="18"/>
      <c r="E37" s="18"/>
      <c r="F37" s="99"/>
      <c r="G37" s="18" t="str">
        <f>structure!$G$11</f>
        <v>товарная категория 1</v>
      </c>
      <c r="H37" s="18"/>
      <c r="I37" s="18"/>
      <c r="J37" s="18" t="str">
        <f>J35</f>
        <v>тыс.руб.</v>
      </c>
      <c r="K37" s="18"/>
      <c r="L37" s="18"/>
      <c r="M37" s="18"/>
      <c r="N37" s="18"/>
      <c r="O37" s="18"/>
      <c r="P37" s="18"/>
      <c r="Q37" s="18"/>
      <c r="R37" s="155">
        <f t="shared" ref="R37:R42" ca="1" si="18">SUM(T37:CB37)</f>
        <v>23176.663505477987</v>
      </c>
      <c r="S37" s="156"/>
      <c r="T37" s="156"/>
      <c r="U37" s="156">
        <f ca="1">SUMIFS(daily!15:15,daily!$9:$9,"&gt;="&amp;U$8,daily!$9:$9,"&lt;="&amp;U$9)</f>
        <v>360</v>
      </c>
      <c r="V37" s="156">
        <f ca="1">SUMIFS(daily!15:15,daily!$9:$9,"&gt;="&amp;V$8,daily!$9:$9,"&lt;="&amp;V$9)</f>
        <v>360</v>
      </c>
      <c r="W37" s="156">
        <f ca="1">SUMIFS(daily!15:15,daily!$9:$9,"&gt;="&amp;W$8,daily!$9:$9,"&lt;="&amp;W$9)</f>
        <v>72</v>
      </c>
      <c r="X37" s="156">
        <f ca="1">SUMIFS(daily!15:15,daily!$9:$9,"&gt;="&amp;X$8,daily!$9:$9,"&lt;="&amp;X$9)</f>
        <v>72</v>
      </c>
      <c r="Y37" s="156">
        <f ca="1">SUMIFS(daily!15:15,daily!$9:$9,"&gt;="&amp;Y$8,daily!$9:$9,"&lt;="&amp;Y$9)</f>
        <v>72</v>
      </c>
      <c r="Z37" s="156">
        <f ca="1">SUMIFS(daily!15:15,daily!$9:$9,"&gt;="&amp;Z$8,daily!$9:$9,"&lt;="&amp;Z$9)</f>
        <v>72</v>
      </c>
      <c r="AA37" s="156">
        <f ca="1">SUMIFS(daily!15:15,daily!$9:$9,"&gt;="&amp;AA$8,daily!$9:$9,"&lt;="&amp;AA$9)</f>
        <v>72</v>
      </c>
      <c r="AB37" s="156">
        <f ca="1">SUMIFS(daily!15:15,daily!$9:$9,"&gt;="&amp;AB$8,daily!$9:$9,"&lt;="&amp;AB$9)</f>
        <v>0</v>
      </c>
      <c r="AC37" s="156">
        <f ca="1">SUMIFS(daily!15:15,daily!$9:$9,"&gt;="&amp;AC$8,daily!$9:$9,"&lt;="&amp;AC$9)</f>
        <v>0</v>
      </c>
      <c r="AD37" s="156">
        <f ca="1">SUMIFS(daily!15:15,daily!$9:$9,"&gt;="&amp;AD$8,daily!$9:$9,"&lt;="&amp;AD$9)</f>
        <v>360</v>
      </c>
      <c r="AE37" s="156">
        <f ca="1">SUMIFS(daily!15:15,daily!$9:$9,"&gt;="&amp;AE$8,daily!$9:$9,"&lt;="&amp;AE$9)</f>
        <v>396</v>
      </c>
      <c r="AF37" s="156">
        <f ca="1">SUMIFS(daily!15:15,daily!$9:$9,"&gt;="&amp;AF$8,daily!$9:$9,"&lt;="&amp;AF$9)</f>
        <v>450</v>
      </c>
      <c r="AG37" s="156">
        <f ca="1">SUMIFS(daily!15:15,daily!$9:$9,"&gt;="&amp;AG$8,daily!$9:$9,"&lt;="&amp;AG$9)</f>
        <v>450</v>
      </c>
      <c r="AH37" s="156">
        <f ca="1">SUMIFS(daily!15:15,daily!$9:$9,"&gt;="&amp;AH$8,daily!$9:$9,"&lt;="&amp;AH$9)</f>
        <v>450</v>
      </c>
      <c r="AI37" s="156">
        <f ca="1">SUMIFS(daily!15:15,daily!$9:$9,"&gt;="&amp;AI$8,daily!$9:$9,"&lt;="&amp;AI$9)</f>
        <v>450</v>
      </c>
      <c r="AJ37" s="156">
        <f ca="1">SUMIFS(daily!15:15,daily!$9:$9,"&gt;="&amp;AJ$8,daily!$9:$9,"&lt;="&amp;AJ$9)</f>
        <v>300</v>
      </c>
      <c r="AK37" s="156">
        <f ca="1">SUMIFS(daily!15:15,daily!$9:$9,"&gt;="&amp;AK$8,daily!$9:$9,"&lt;="&amp;AK$9)</f>
        <v>300</v>
      </c>
      <c r="AL37" s="156">
        <f ca="1">SUMIFS(daily!15:15,daily!$9:$9,"&gt;="&amp;AL$8,daily!$9:$9,"&lt;="&amp;AL$9)</f>
        <v>300</v>
      </c>
      <c r="AM37" s="156">
        <f ca="1">SUMIFS(daily!15:15,daily!$9:$9,"&gt;="&amp;AM$8,daily!$9:$9,"&lt;="&amp;AM$9)</f>
        <v>300</v>
      </c>
      <c r="AN37" s="156">
        <f ca="1">SUMIFS(daily!15:15,daily!$9:$9,"&gt;="&amp;AN$8,daily!$9:$9,"&lt;="&amp;AN$9)</f>
        <v>297.60000000000002</v>
      </c>
      <c r="AO37" s="156">
        <f ca="1">SUMIFS(daily!15:15,daily!$9:$9,"&gt;="&amp;AO$8,daily!$9:$9,"&lt;="&amp;AO$9)</f>
        <v>297</v>
      </c>
      <c r="AP37" s="156">
        <f ca="1">SUMIFS(daily!15:15,daily!$9:$9,"&gt;="&amp;AP$8,daily!$9:$9,"&lt;="&amp;AP$9)</f>
        <v>297</v>
      </c>
      <c r="AQ37" s="156">
        <f ca="1">SUMIFS(daily!15:15,daily!$9:$9,"&gt;="&amp;AQ$8,daily!$9:$9,"&lt;="&amp;AQ$9)</f>
        <v>297</v>
      </c>
      <c r="AR37" s="156">
        <f ca="1">SUMIFS(daily!15:15,daily!$9:$9,"&gt;="&amp;AR$8,daily!$9:$9,"&lt;="&amp;AR$9)</f>
        <v>308.88</v>
      </c>
      <c r="AS37" s="156">
        <f ca="1">SUMIFS(daily!15:15,daily!$9:$9,"&gt;="&amp;AS$8,daily!$9:$9,"&lt;="&amp;AS$9)</f>
        <v>356.4</v>
      </c>
      <c r="AT37" s="156">
        <f ca="1">SUMIFS(daily!15:15,daily!$9:$9,"&gt;="&amp;AT$8,daily!$9:$9,"&lt;="&amp;AT$9)</f>
        <v>356.4</v>
      </c>
      <c r="AU37" s="156">
        <f ca="1">SUMIFS(daily!15:15,daily!$9:$9,"&gt;="&amp;AU$8,daily!$9:$9,"&lt;="&amp;AU$9)</f>
        <v>356.4</v>
      </c>
      <c r="AV37" s="156">
        <f ca="1">SUMIFS(daily!15:15,daily!$9:$9,"&gt;="&amp;AV$8,daily!$9:$9,"&lt;="&amp;AV$9)</f>
        <v>356.4</v>
      </c>
      <c r="AW37" s="156">
        <f ca="1">SUMIFS(daily!15:15,daily!$9:$9,"&gt;="&amp;AW$8,daily!$9:$9,"&lt;="&amp;AW$9)</f>
        <v>374.21999999999997</v>
      </c>
      <c r="AX37" s="156">
        <f ca="1">SUMIFS(daily!15:15,daily!$9:$9,"&gt;="&amp;AX$8,daily!$9:$9,"&lt;="&amp;AX$9)</f>
        <v>374.21999999999997</v>
      </c>
      <c r="AY37" s="156">
        <f ca="1">SUMIFS(daily!15:15,daily!$9:$9,"&gt;="&amp;AY$8,daily!$9:$9,"&lt;="&amp;AY$9)</f>
        <v>374.21999999999997</v>
      </c>
      <c r="AZ37" s="156">
        <f ca="1">SUMIFS(daily!15:15,daily!$9:$9,"&gt;="&amp;AZ$8,daily!$9:$9,"&lt;="&amp;AZ$9)</f>
        <v>374.21999999999997</v>
      </c>
      <c r="BA37" s="156">
        <f ca="1">SUMIFS(daily!15:15,daily!$9:$9,"&gt;="&amp;BA$8,daily!$9:$9,"&lt;="&amp;BA$9)</f>
        <v>398.54429999999991</v>
      </c>
      <c r="BB37" s="156">
        <f ca="1">SUMIFS(daily!15:15,daily!$9:$9,"&gt;="&amp;BB$8,daily!$9:$9,"&lt;="&amp;BB$9)</f>
        <v>414.76049999999992</v>
      </c>
      <c r="BC37" s="156">
        <f ca="1">SUMIFS(daily!15:15,daily!$9:$9,"&gt;="&amp;BC$8,daily!$9:$9,"&lt;="&amp;BC$9)</f>
        <v>414.76049999999992</v>
      </c>
      <c r="BD37" s="156">
        <f ca="1">SUMIFS(daily!15:15,daily!$9:$9,"&gt;="&amp;BD$8,daily!$9:$9,"&lt;="&amp;BD$9)</f>
        <v>414.76049999999992</v>
      </c>
      <c r="BE37" s="156">
        <f ca="1">SUMIFS(daily!15:15,daily!$9:$9,"&gt;="&amp;BE$8,daily!$9:$9,"&lt;="&amp;BE$9)</f>
        <v>414.76049999999992</v>
      </c>
      <c r="BF37" s="156">
        <f ca="1">SUMIFS(daily!15:15,daily!$9:$9,"&gt;="&amp;BF$8,daily!$9:$9,"&lt;="&amp;BF$9)</f>
        <v>381.57965999999993</v>
      </c>
      <c r="BG37" s="156">
        <f ca="1">SUMIFS(daily!15:15,daily!$9:$9,"&gt;="&amp;BG$8,daily!$9:$9,"&lt;="&amp;BG$9)</f>
        <v>381.57965999999993</v>
      </c>
      <c r="BH37" s="156">
        <f ca="1">SUMIFS(daily!15:15,daily!$9:$9,"&gt;="&amp;BH$8,daily!$9:$9,"&lt;="&amp;BH$9)</f>
        <v>381.57965999999993</v>
      </c>
      <c r="BI37" s="156">
        <f ca="1">SUMIFS(daily!15:15,daily!$9:$9,"&gt;="&amp;BI$8,daily!$9:$9,"&lt;="&amp;BI$9)</f>
        <v>381.57965999999993</v>
      </c>
      <c r="BJ37" s="156">
        <f ca="1">SUMIFS(daily!15:15,daily!$9:$9,"&gt;="&amp;BJ$8,daily!$9:$9,"&lt;="&amp;BJ$9)</f>
        <v>393.02704979999987</v>
      </c>
      <c r="BK37" s="156">
        <f ca="1">SUMIFS(daily!15:15,daily!$9:$9,"&gt;="&amp;BK$8,daily!$9:$9,"&lt;="&amp;BK$9)</f>
        <v>393.02704979999987</v>
      </c>
      <c r="BL37" s="156">
        <f ca="1">SUMIFS(daily!15:15,daily!$9:$9,"&gt;="&amp;BL$8,daily!$9:$9,"&lt;="&amp;BL$9)</f>
        <v>393.02704979999987</v>
      </c>
      <c r="BM37" s="156">
        <f ca="1">SUMIFS(daily!15:15,daily!$9:$9,"&gt;="&amp;BM$8,daily!$9:$9,"&lt;="&amp;BM$9)</f>
        <v>393.02704979999987</v>
      </c>
      <c r="BN37" s="156">
        <f ca="1">SUMIFS(daily!15:15,daily!$9:$9,"&gt;="&amp;BN$8,daily!$9:$9,"&lt;="&amp;BN$9)</f>
        <v>466.01778761999987</v>
      </c>
      <c r="BO37" s="156">
        <f ca="1">SUMIFS(daily!15:15,daily!$9:$9,"&gt;="&amp;BO$8,daily!$9:$9,"&lt;="&amp;BO$9)</f>
        <v>514.67827949999992</v>
      </c>
      <c r="BP37" s="156">
        <f ca="1">SUMIFS(daily!15:15,daily!$9:$9,"&gt;="&amp;BP$8,daily!$9:$9,"&lt;="&amp;BP$9)</f>
        <v>514.67827949999992</v>
      </c>
      <c r="BQ37" s="156">
        <f ca="1">SUMIFS(daily!15:15,daily!$9:$9,"&gt;="&amp;BQ$8,daily!$9:$9,"&lt;="&amp;BQ$9)</f>
        <v>514.67827949999992</v>
      </c>
      <c r="BR37" s="156">
        <f ca="1">SUMIFS(daily!15:15,daily!$9:$9,"&gt;="&amp;BR$8,daily!$9:$9,"&lt;="&amp;BR$9)</f>
        <v>545.5589762699999</v>
      </c>
      <c r="BS37" s="156">
        <f ca="1">SUMIFS(daily!15:15,daily!$9:$9,"&gt;="&amp;BS$8,daily!$9:$9,"&lt;="&amp;BS$9)</f>
        <v>669.08176335000007</v>
      </c>
      <c r="BT37" s="156">
        <f ca="1">SUMIFS(daily!15:15,daily!$9:$9,"&gt;="&amp;BT$8,daily!$9:$9,"&lt;="&amp;BT$9)</f>
        <v>669.08176335000007</v>
      </c>
      <c r="BU37" s="156">
        <f ca="1">SUMIFS(daily!15:15,daily!$9:$9,"&gt;="&amp;BU$8,daily!$9:$9,"&lt;="&amp;BU$9)</f>
        <v>669.08176335000007</v>
      </c>
      <c r="BV37" s="156">
        <f ca="1">SUMIFS(daily!15:15,daily!$9:$9,"&gt;="&amp;BV$8,daily!$9:$9,"&lt;="&amp;BV$9)</f>
        <v>669.08176335000007</v>
      </c>
      <c r="BW37" s="156">
        <f ca="1">SUMIFS(daily!15:15,daily!$9:$9,"&gt;="&amp;BW$8,daily!$9:$9,"&lt;="&amp;BW$9)</f>
        <v>802.89811601999986</v>
      </c>
      <c r="BX37" s="156">
        <f ca="1">SUMIFS(daily!15:15,daily!$9:$9,"&gt;="&amp;BX$8,daily!$9:$9,"&lt;="&amp;BX$9)</f>
        <v>802.89811601999986</v>
      </c>
      <c r="BY37" s="156">
        <f ca="1">SUMIFS(daily!15:15,daily!$9:$9,"&gt;="&amp;BY$8,daily!$9:$9,"&lt;="&amp;BY$9)</f>
        <v>802.89811601999986</v>
      </c>
      <c r="BZ37" s="156">
        <f ca="1">SUMIFS(daily!15:15,daily!$9:$9,"&gt;="&amp;BZ$8,daily!$9:$9,"&lt;="&amp;BZ$9)</f>
        <v>802.89811601999986</v>
      </c>
      <c r="CA37" s="156">
        <f ca="1">SUMIFS(daily!15:15,daily!$9:$9,"&gt;="&amp;CA$8,daily!$9:$9,"&lt;="&amp;CA$9)</f>
        <v>321.15924640799994</v>
      </c>
      <c r="CB37" s="18"/>
      <c r="CC37" s="18"/>
    </row>
    <row r="38" spans="1:81" s="19" customFormat="1" ht="10.199999999999999" x14ac:dyDescent="0.2">
      <c r="A38" s="18"/>
      <c r="B38" s="18"/>
      <c r="C38" s="18"/>
      <c r="D38" s="18"/>
      <c r="E38" s="18"/>
      <c r="F38" s="99"/>
      <c r="G38" s="18" t="str">
        <f>structure!$G$12</f>
        <v>товарная категория 2</v>
      </c>
      <c r="H38" s="18"/>
      <c r="I38" s="18"/>
      <c r="J38" s="18" t="str">
        <f>J35</f>
        <v>тыс.руб.</v>
      </c>
      <c r="K38" s="18"/>
      <c r="L38" s="18"/>
      <c r="M38" s="18"/>
      <c r="N38" s="18"/>
      <c r="O38" s="18"/>
      <c r="P38" s="18"/>
      <c r="Q38" s="18"/>
      <c r="R38" s="155">
        <f t="shared" ca="1" si="18"/>
        <v>19313.886254565012</v>
      </c>
      <c r="S38" s="156"/>
      <c r="T38" s="156"/>
      <c r="U38" s="156">
        <f ca="1">SUMIFS(daily!16:16,daily!$9:$9,"&gt;="&amp;U$8,daily!$9:$9,"&lt;="&amp;U$9)</f>
        <v>300</v>
      </c>
      <c r="V38" s="156">
        <f ca="1">SUMIFS(daily!16:16,daily!$9:$9,"&gt;="&amp;V$8,daily!$9:$9,"&lt;="&amp;V$9)</f>
        <v>300</v>
      </c>
      <c r="W38" s="156">
        <f ca="1">SUMIFS(daily!16:16,daily!$9:$9,"&gt;="&amp;W$8,daily!$9:$9,"&lt;="&amp;W$9)</f>
        <v>60</v>
      </c>
      <c r="X38" s="156">
        <f ca="1">SUMIFS(daily!16:16,daily!$9:$9,"&gt;="&amp;X$8,daily!$9:$9,"&lt;="&amp;X$9)</f>
        <v>60</v>
      </c>
      <c r="Y38" s="156">
        <f ca="1">SUMIFS(daily!16:16,daily!$9:$9,"&gt;="&amp;Y$8,daily!$9:$9,"&lt;="&amp;Y$9)</f>
        <v>60</v>
      </c>
      <c r="Z38" s="156">
        <f ca="1">SUMIFS(daily!16:16,daily!$9:$9,"&gt;="&amp;Z$8,daily!$9:$9,"&lt;="&amp;Z$9)</f>
        <v>60</v>
      </c>
      <c r="AA38" s="156">
        <f ca="1">SUMIFS(daily!16:16,daily!$9:$9,"&gt;="&amp;AA$8,daily!$9:$9,"&lt;="&amp;AA$9)</f>
        <v>60</v>
      </c>
      <c r="AB38" s="156">
        <f ca="1">SUMIFS(daily!16:16,daily!$9:$9,"&gt;="&amp;AB$8,daily!$9:$9,"&lt;="&amp;AB$9)</f>
        <v>0</v>
      </c>
      <c r="AC38" s="156">
        <f ca="1">SUMIFS(daily!16:16,daily!$9:$9,"&gt;="&amp;AC$8,daily!$9:$9,"&lt;="&amp;AC$9)</f>
        <v>0</v>
      </c>
      <c r="AD38" s="156">
        <f ca="1">SUMIFS(daily!16:16,daily!$9:$9,"&gt;="&amp;AD$8,daily!$9:$9,"&lt;="&amp;AD$9)</f>
        <v>300</v>
      </c>
      <c r="AE38" s="156">
        <f ca="1">SUMIFS(daily!16:16,daily!$9:$9,"&gt;="&amp;AE$8,daily!$9:$9,"&lt;="&amp;AE$9)</f>
        <v>330</v>
      </c>
      <c r="AF38" s="156">
        <f ca="1">SUMIFS(daily!16:16,daily!$9:$9,"&gt;="&amp;AF$8,daily!$9:$9,"&lt;="&amp;AF$9)</f>
        <v>375</v>
      </c>
      <c r="AG38" s="156">
        <f ca="1">SUMIFS(daily!16:16,daily!$9:$9,"&gt;="&amp;AG$8,daily!$9:$9,"&lt;="&amp;AG$9)</f>
        <v>375</v>
      </c>
      <c r="AH38" s="156">
        <f ca="1">SUMIFS(daily!16:16,daily!$9:$9,"&gt;="&amp;AH$8,daily!$9:$9,"&lt;="&amp;AH$9)</f>
        <v>375</v>
      </c>
      <c r="AI38" s="156">
        <f ca="1">SUMIFS(daily!16:16,daily!$9:$9,"&gt;="&amp;AI$8,daily!$9:$9,"&lt;="&amp;AI$9)</f>
        <v>375</v>
      </c>
      <c r="AJ38" s="156">
        <f ca="1">SUMIFS(daily!16:16,daily!$9:$9,"&gt;="&amp;AJ$8,daily!$9:$9,"&lt;="&amp;AJ$9)</f>
        <v>250</v>
      </c>
      <c r="AK38" s="156">
        <f ca="1">SUMIFS(daily!16:16,daily!$9:$9,"&gt;="&amp;AK$8,daily!$9:$9,"&lt;="&amp;AK$9)</f>
        <v>250</v>
      </c>
      <c r="AL38" s="156">
        <f ca="1">SUMIFS(daily!16:16,daily!$9:$9,"&gt;="&amp;AL$8,daily!$9:$9,"&lt;="&amp;AL$9)</f>
        <v>250</v>
      </c>
      <c r="AM38" s="156">
        <f ca="1">SUMIFS(daily!16:16,daily!$9:$9,"&gt;="&amp;AM$8,daily!$9:$9,"&lt;="&amp;AM$9)</f>
        <v>250</v>
      </c>
      <c r="AN38" s="156">
        <f ca="1">SUMIFS(daily!16:16,daily!$9:$9,"&gt;="&amp;AN$8,daily!$9:$9,"&lt;="&amp;AN$9)</f>
        <v>248</v>
      </c>
      <c r="AO38" s="156">
        <f ca="1">SUMIFS(daily!16:16,daily!$9:$9,"&gt;="&amp;AO$8,daily!$9:$9,"&lt;="&amp;AO$9)</f>
        <v>247.5</v>
      </c>
      <c r="AP38" s="156">
        <f ca="1">SUMIFS(daily!16:16,daily!$9:$9,"&gt;="&amp;AP$8,daily!$9:$9,"&lt;="&amp;AP$9)</f>
        <v>247.5</v>
      </c>
      <c r="AQ38" s="156">
        <f ca="1">SUMIFS(daily!16:16,daily!$9:$9,"&gt;="&amp;AQ$8,daily!$9:$9,"&lt;="&amp;AQ$9)</f>
        <v>247.5</v>
      </c>
      <c r="AR38" s="156">
        <f ca="1">SUMIFS(daily!16:16,daily!$9:$9,"&gt;="&amp;AR$8,daily!$9:$9,"&lt;="&amp;AR$9)</f>
        <v>257.39999999999998</v>
      </c>
      <c r="AS38" s="156">
        <f ca="1">SUMIFS(daily!16:16,daily!$9:$9,"&gt;="&amp;AS$8,daily!$9:$9,"&lt;="&amp;AS$9)</f>
        <v>297</v>
      </c>
      <c r="AT38" s="156">
        <f ca="1">SUMIFS(daily!16:16,daily!$9:$9,"&gt;="&amp;AT$8,daily!$9:$9,"&lt;="&amp;AT$9)</f>
        <v>297</v>
      </c>
      <c r="AU38" s="156">
        <f ca="1">SUMIFS(daily!16:16,daily!$9:$9,"&gt;="&amp;AU$8,daily!$9:$9,"&lt;="&amp;AU$9)</f>
        <v>297</v>
      </c>
      <c r="AV38" s="156">
        <f ca="1">SUMIFS(daily!16:16,daily!$9:$9,"&gt;="&amp;AV$8,daily!$9:$9,"&lt;="&amp;AV$9)</f>
        <v>297</v>
      </c>
      <c r="AW38" s="156">
        <f ca="1">SUMIFS(daily!16:16,daily!$9:$9,"&gt;="&amp;AW$8,daily!$9:$9,"&lt;="&amp;AW$9)</f>
        <v>311.84999999999997</v>
      </c>
      <c r="AX38" s="156">
        <f ca="1">SUMIFS(daily!16:16,daily!$9:$9,"&gt;="&amp;AX$8,daily!$9:$9,"&lt;="&amp;AX$9)</f>
        <v>311.84999999999997</v>
      </c>
      <c r="AY38" s="156">
        <f ca="1">SUMIFS(daily!16:16,daily!$9:$9,"&gt;="&amp;AY$8,daily!$9:$9,"&lt;="&amp;AY$9)</f>
        <v>311.84999999999997</v>
      </c>
      <c r="AZ38" s="156">
        <f ca="1">SUMIFS(daily!16:16,daily!$9:$9,"&gt;="&amp;AZ$8,daily!$9:$9,"&lt;="&amp;AZ$9)</f>
        <v>311.84999999999997</v>
      </c>
      <c r="BA38" s="156">
        <f ca="1">SUMIFS(daily!16:16,daily!$9:$9,"&gt;="&amp;BA$8,daily!$9:$9,"&lt;="&amp;BA$9)</f>
        <v>332.12024999999994</v>
      </c>
      <c r="BB38" s="156">
        <f ca="1">SUMIFS(daily!16:16,daily!$9:$9,"&gt;="&amp;BB$8,daily!$9:$9,"&lt;="&amp;BB$9)</f>
        <v>345.63374999999996</v>
      </c>
      <c r="BC38" s="156">
        <f ca="1">SUMIFS(daily!16:16,daily!$9:$9,"&gt;="&amp;BC$8,daily!$9:$9,"&lt;="&amp;BC$9)</f>
        <v>345.63374999999996</v>
      </c>
      <c r="BD38" s="156">
        <f ca="1">SUMIFS(daily!16:16,daily!$9:$9,"&gt;="&amp;BD$8,daily!$9:$9,"&lt;="&amp;BD$9)</f>
        <v>345.63374999999996</v>
      </c>
      <c r="BE38" s="156">
        <f ca="1">SUMIFS(daily!16:16,daily!$9:$9,"&gt;="&amp;BE$8,daily!$9:$9,"&lt;="&amp;BE$9)</f>
        <v>345.63374999999996</v>
      </c>
      <c r="BF38" s="156">
        <f ca="1">SUMIFS(daily!16:16,daily!$9:$9,"&gt;="&amp;BF$8,daily!$9:$9,"&lt;="&amp;BF$9)</f>
        <v>317.98304999999993</v>
      </c>
      <c r="BG38" s="156">
        <f ca="1">SUMIFS(daily!16:16,daily!$9:$9,"&gt;="&amp;BG$8,daily!$9:$9,"&lt;="&amp;BG$9)</f>
        <v>317.98304999999993</v>
      </c>
      <c r="BH38" s="156">
        <f ca="1">SUMIFS(daily!16:16,daily!$9:$9,"&gt;="&amp;BH$8,daily!$9:$9,"&lt;="&amp;BH$9)</f>
        <v>317.98304999999993</v>
      </c>
      <c r="BI38" s="156">
        <f ca="1">SUMIFS(daily!16:16,daily!$9:$9,"&gt;="&amp;BI$8,daily!$9:$9,"&lt;="&amp;BI$9)</f>
        <v>317.98304999999993</v>
      </c>
      <c r="BJ38" s="156">
        <f ca="1">SUMIFS(daily!16:16,daily!$9:$9,"&gt;="&amp;BJ$8,daily!$9:$9,"&lt;="&amp;BJ$9)</f>
        <v>327.52254149999993</v>
      </c>
      <c r="BK38" s="156">
        <f ca="1">SUMIFS(daily!16:16,daily!$9:$9,"&gt;="&amp;BK$8,daily!$9:$9,"&lt;="&amp;BK$9)</f>
        <v>327.52254149999993</v>
      </c>
      <c r="BL38" s="156">
        <f ca="1">SUMIFS(daily!16:16,daily!$9:$9,"&gt;="&amp;BL$8,daily!$9:$9,"&lt;="&amp;BL$9)</f>
        <v>327.52254149999993</v>
      </c>
      <c r="BM38" s="156">
        <f ca="1">SUMIFS(daily!16:16,daily!$9:$9,"&gt;="&amp;BM$8,daily!$9:$9,"&lt;="&amp;BM$9)</f>
        <v>327.52254149999993</v>
      </c>
      <c r="BN38" s="156">
        <f ca="1">SUMIFS(daily!16:16,daily!$9:$9,"&gt;="&amp;BN$8,daily!$9:$9,"&lt;="&amp;BN$9)</f>
        <v>388.34815634999995</v>
      </c>
      <c r="BO38" s="156">
        <f ca="1">SUMIFS(daily!16:16,daily!$9:$9,"&gt;="&amp;BO$8,daily!$9:$9,"&lt;="&amp;BO$9)</f>
        <v>428.89856624999993</v>
      </c>
      <c r="BP38" s="156">
        <f ca="1">SUMIFS(daily!16:16,daily!$9:$9,"&gt;="&amp;BP$8,daily!$9:$9,"&lt;="&amp;BP$9)</f>
        <v>428.89856624999993</v>
      </c>
      <c r="BQ38" s="156">
        <f ca="1">SUMIFS(daily!16:16,daily!$9:$9,"&gt;="&amp;BQ$8,daily!$9:$9,"&lt;="&amp;BQ$9)</f>
        <v>428.89856624999993</v>
      </c>
      <c r="BR38" s="156">
        <f ca="1">SUMIFS(daily!16:16,daily!$9:$9,"&gt;="&amp;BR$8,daily!$9:$9,"&lt;="&amp;BR$9)</f>
        <v>454.63248022499994</v>
      </c>
      <c r="BS38" s="156">
        <f ca="1">SUMIFS(daily!16:16,daily!$9:$9,"&gt;="&amp;BS$8,daily!$9:$9,"&lt;="&amp;BS$9)</f>
        <v>557.56813612500002</v>
      </c>
      <c r="BT38" s="156">
        <f ca="1">SUMIFS(daily!16:16,daily!$9:$9,"&gt;="&amp;BT$8,daily!$9:$9,"&lt;="&amp;BT$9)</f>
        <v>557.56813612500002</v>
      </c>
      <c r="BU38" s="156">
        <f ca="1">SUMIFS(daily!16:16,daily!$9:$9,"&gt;="&amp;BU$8,daily!$9:$9,"&lt;="&amp;BU$9)</f>
        <v>557.56813612500002</v>
      </c>
      <c r="BV38" s="156">
        <f ca="1">SUMIFS(daily!16:16,daily!$9:$9,"&gt;="&amp;BV$8,daily!$9:$9,"&lt;="&amp;BV$9)</f>
        <v>557.56813612500002</v>
      </c>
      <c r="BW38" s="156">
        <f ca="1">SUMIFS(daily!16:16,daily!$9:$9,"&gt;="&amp;BW$8,daily!$9:$9,"&lt;="&amp;BW$9)</f>
        <v>669.08176334999996</v>
      </c>
      <c r="BX38" s="156">
        <f ca="1">SUMIFS(daily!16:16,daily!$9:$9,"&gt;="&amp;BX$8,daily!$9:$9,"&lt;="&amp;BX$9)</f>
        <v>669.08176334999996</v>
      </c>
      <c r="BY38" s="156">
        <f ca="1">SUMIFS(daily!16:16,daily!$9:$9,"&gt;="&amp;BY$8,daily!$9:$9,"&lt;="&amp;BY$9)</f>
        <v>669.08176334999996</v>
      </c>
      <c r="BZ38" s="156">
        <f ca="1">SUMIFS(daily!16:16,daily!$9:$9,"&gt;="&amp;BZ$8,daily!$9:$9,"&lt;="&amp;BZ$9)</f>
        <v>669.08176334999996</v>
      </c>
      <c r="CA38" s="156">
        <f ca="1">SUMIFS(daily!16:16,daily!$9:$9,"&gt;="&amp;CA$8,daily!$9:$9,"&lt;="&amp;CA$9)</f>
        <v>267.63270533999997</v>
      </c>
      <c r="CB38" s="18"/>
      <c r="CC38" s="18"/>
    </row>
    <row r="39" spans="1:81" s="19" customFormat="1" ht="10.199999999999999" x14ac:dyDescent="0.2">
      <c r="A39" s="18"/>
      <c r="B39" s="18"/>
      <c r="C39" s="18"/>
      <c r="D39" s="18"/>
      <c r="E39" s="18"/>
      <c r="F39" s="99"/>
      <c r="G39" s="18" t="str">
        <f>structure!$G$13</f>
        <v>товарная категория 3</v>
      </c>
      <c r="H39" s="18"/>
      <c r="I39" s="18"/>
      <c r="J39" s="18" t="str">
        <f>J35</f>
        <v>тыс.руб.</v>
      </c>
      <c r="K39" s="18"/>
      <c r="L39" s="18"/>
      <c r="M39" s="18"/>
      <c r="N39" s="18"/>
      <c r="O39" s="18"/>
      <c r="P39" s="18"/>
      <c r="Q39" s="18"/>
      <c r="R39" s="155">
        <f t="shared" ca="1" si="18"/>
        <v>15451.109003652002</v>
      </c>
      <c r="S39" s="156"/>
      <c r="T39" s="156"/>
      <c r="U39" s="156">
        <f ca="1">SUMIFS(daily!17:17,daily!$9:$9,"&gt;="&amp;U$8,daily!$9:$9,"&lt;="&amp;U$9)</f>
        <v>240</v>
      </c>
      <c r="V39" s="156">
        <f ca="1">SUMIFS(daily!17:17,daily!$9:$9,"&gt;="&amp;V$8,daily!$9:$9,"&lt;="&amp;V$9)</f>
        <v>240</v>
      </c>
      <c r="W39" s="156">
        <f ca="1">SUMIFS(daily!17:17,daily!$9:$9,"&gt;="&amp;W$8,daily!$9:$9,"&lt;="&amp;W$9)</f>
        <v>48</v>
      </c>
      <c r="X39" s="156">
        <f ca="1">SUMIFS(daily!17:17,daily!$9:$9,"&gt;="&amp;X$8,daily!$9:$9,"&lt;="&amp;X$9)</f>
        <v>48</v>
      </c>
      <c r="Y39" s="156">
        <f ca="1">SUMIFS(daily!17:17,daily!$9:$9,"&gt;="&amp;Y$8,daily!$9:$9,"&lt;="&amp;Y$9)</f>
        <v>48</v>
      </c>
      <c r="Z39" s="156">
        <f ca="1">SUMIFS(daily!17:17,daily!$9:$9,"&gt;="&amp;Z$8,daily!$9:$9,"&lt;="&amp;Z$9)</f>
        <v>48</v>
      </c>
      <c r="AA39" s="156">
        <f ca="1">SUMIFS(daily!17:17,daily!$9:$9,"&gt;="&amp;AA$8,daily!$9:$9,"&lt;="&amp;AA$9)</f>
        <v>48</v>
      </c>
      <c r="AB39" s="156">
        <f ca="1">SUMIFS(daily!17:17,daily!$9:$9,"&gt;="&amp;AB$8,daily!$9:$9,"&lt;="&amp;AB$9)</f>
        <v>0</v>
      </c>
      <c r="AC39" s="156">
        <f ca="1">SUMIFS(daily!17:17,daily!$9:$9,"&gt;="&amp;AC$8,daily!$9:$9,"&lt;="&amp;AC$9)</f>
        <v>0</v>
      </c>
      <c r="AD39" s="156">
        <f ca="1">SUMIFS(daily!17:17,daily!$9:$9,"&gt;="&amp;AD$8,daily!$9:$9,"&lt;="&amp;AD$9)</f>
        <v>240</v>
      </c>
      <c r="AE39" s="156">
        <f ca="1">SUMIFS(daily!17:17,daily!$9:$9,"&gt;="&amp;AE$8,daily!$9:$9,"&lt;="&amp;AE$9)</f>
        <v>264</v>
      </c>
      <c r="AF39" s="156">
        <f ca="1">SUMIFS(daily!17:17,daily!$9:$9,"&gt;="&amp;AF$8,daily!$9:$9,"&lt;="&amp;AF$9)</f>
        <v>300</v>
      </c>
      <c r="AG39" s="156">
        <f ca="1">SUMIFS(daily!17:17,daily!$9:$9,"&gt;="&amp;AG$8,daily!$9:$9,"&lt;="&amp;AG$9)</f>
        <v>300</v>
      </c>
      <c r="AH39" s="156">
        <f ca="1">SUMIFS(daily!17:17,daily!$9:$9,"&gt;="&amp;AH$8,daily!$9:$9,"&lt;="&amp;AH$9)</f>
        <v>300</v>
      </c>
      <c r="AI39" s="156">
        <f ca="1">SUMIFS(daily!17:17,daily!$9:$9,"&gt;="&amp;AI$8,daily!$9:$9,"&lt;="&amp;AI$9)</f>
        <v>300</v>
      </c>
      <c r="AJ39" s="156">
        <f ca="1">SUMIFS(daily!17:17,daily!$9:$9,"&gt;="&amp;AJ$8,daily!$9:$9,"&lt;="&amp;AJ$9)</f>
        <v>200</v>
      </c>
      <c r="AK39" s="156">
        <f ca="1">SUMIFS(daily!17:17,daily!$9:$9,"&gt;="&amp;AK$8,daily!$9:$9,"&lt;="&amp;AK$9)</f>
        <v>200</v>
      </c>
      <c r="AL39" s="156">
        <f ca="1">SUMIFS(daily!17:17,daily!$9:$9,"&gt;="&amp;AL$8,daily!$9:$9,"&lt;="&amp;AL$9)</f>
        <v>200</v>
      </c>
      <c r="AM39" s="156">
        <f ca="1">SUMIFS(daily!17:17,daily!$9:$9,"&gt;="&amp;AM$8,daily!$9:$9,"&lt;="&amp;AM$9)</f>
        <v>200</v>
      </c>
      <c r="AN39" s="156">
        <f ca="1">SUMIFS(daily!17:17,daily!$9:$9,"&gt;="&amp;AN$8,daily!$9:$9,"&lt;="&amp;AN$9)</f>
        <v>198.39999999999998</v>
      </c>
      <c r="AO39" s="156">
        <f ca="1">SUMIFS(daily!17:17,daily!$9:$9,"&gt;="&amp;AO$8,daily!$9:$9,"&lt;="&amp;AO$9)</f>
        <v>198</v>
      </c>
      <c r="AP39" s="156">
        <f ca="1">SUMIFS(daily!17:17,daily!$9:$9,"&gt;="&amp;AP$8,daily!$9:$9,"&lt;="&amp;AP$9)</f>
        <v>198</v>
      </c>
      <c r="AQ39" s="156">
        <f ca="1">SUMIFS(daily!17:17,daily!$9:$9,"&gt;="&amp;AQ$8,daily!$9:$9,"&lt;="&amp;AQ$9)</f>
        <v>198</v>
      </c>
      <c r="AR39" s="156">
        <f ca="1">SUMIFS(daily!17:17,daily!$9:$9,"&gt;="&amp;AR$8,daily!$9:$9,"&lt;="&amp;AR$9)</f>
        <v>205.92000000000002</v>
      </c>
      <c r="AS39" s="156">
        <f ca="1">SUMIFS(daily!17:17,daily!$9:$9,"&gt;="&amp;AS$8,daily!$9:$9,"&lt;="&amp;AS$9)</f>
        <v>237.60000000000002</v>
      </c>
      <c r="AT39" s="156">
        <f ca="1">SUMIFS(daily!17:17,daily!$9:$9,"&gt;="&amp;AT$8,daily!$9:$9,"&lt;="&amp;AT$9)</f>
        <v>237.60000000000002</v>
      </c>
      <c r="AU39" s="156">
        <f ca="1">SUMIFS(daily!17:17,daily!$9:$9,"&gt;="&amp;AU$8,daily!$9:$9,"&lt;="&amp;AU$9)</f>
        <v>237.60000000000002</v>
      </c>
      <c r="AV39" s="156">
        <f ca="1">SUMIFS(daily!17:17,daily!$9:$9,"&gt;="&amp;AV$8,daily!$9:$9,"&lt;="&amp;AV$9)</f>
        <v>237.60000000000002</v>
      </c>
      <c r="AW39" s="156">
        <f ca="1">SUMIFS(daily!17:17,daily!$9:$9,"&gt;="&amp;AW$8,daily!$9:$9,"&lt;="&amp;AW$9)</f>
        <v>249.48000000000002</v>
      </c>
      <c r="AX39" s="156">
        <f ca="1">SUMIFS(daily!17:17,daily!$9:$9,"&gt;="&amp;AX$8,daily!$9:$9,"&lt;="&amp;AX$9)</f>
        <v>249.48000000000002</v>
      </c>
      <c r="AY39" s="156">
        <f ca="1">SUMIFS(daily!17:17,daily!$9:$9,"&gt;="&amp;AY$8,daily!$9:$9,"&lt;="&amp;AY$9)</f>
        <v>249.48000000000002</v>
      </c>
      <c r="AZ39" s="156">
        <f ca="1">SUMIFS(daily!17:17,daily!$9:$9,"&gt;="&amp;AZ$8,daily!$9:$9,"&lt;="&amp;AZ$9)</f>
        <v>249.48000000000002</v>
      </c>
      <c r="BA39" s="156">
        <f ca="1">SUMIFS(daily!17:17,daily!$9:$9,"&gt;="&amp;BA$8,daily!$9:$9,"&lt;="&amp;BA$9)</f>
        <v>265.69619999999998</v>
      </c>
      <c r="BB39" s="156">
        <f ca="1">SUMIFS(daily!17:17,daily!$9:$9,"&gt;="&amp;BB$8,daily!$9:$9,"&lt;="&amp;BB$9)</f>
        <v>276.50699999999995</v>
      </c>
      <c r="BC39" s="156">
        <f ca="1">SUMIFS(daily!17:17,daily!$9:$9,"&gt;="&amp;BC$8,daily!$9:$9,"&lt;="&amp;BC$9)</f>
        <v>276.50699999999995</v>
      </c>
      <c r="BD39" s="156">
        <f ca="1">SUMIFS(daily!17:17,daily!$9:$9,"&gt;="&amp;BD$8,daily!$9:$9,"&lt;="&amp;BD$9)</f>
        <v>276.50699999999995</v>
      </c>
      <c r="BE39" s="156">
        <f ca="1">SUMIFS(daily!17:17,daily!$9:$9,"&gt;="&amp;BE$8,daily!$9:$9,"&lt;="&amp;BE$9)</f>
        <v>276.50699999999995</v>
      </c>
      <c r="BF39" s="156">
        <f ca="1">SUMIFS(daily!17:17,daily!$9:$9,"&gt;="&amp;BF$8,daily!$9:$9,"&lt;="&amp;BF$9)</f>
        <v>254.38643999999996</v>
      </c>
      <c r="BG39" s="156">
        <f ca="1">SUMIFS(daily!17:17,daily!$9:$9,"&gt;="&amp;BG$8,daily!$9:$9,"&lt;="&amp;BG$9)</f>
        <v>254.38643999999996</v>
      </c>
      <c r="BH39" s="156">
        <f ca="1">SUMIFS(daily!17:17,daily!$9:$9,"&gt;="&amp;BH$8,daily!$9:$9,"&lt;="&amp;BH$9)</f>
        <v>254.38643999999996</v>
      </c>
      <c r="BI39" s="156">
        <f ca="1">SUMIFS(daily!17:17,daily!$9:$9,"&gt;="&amp;BI$8,daily!$9:$9,"&lt;="&amp;BI$9)</f>
        <v>254.38643999999996</v>
      </c>
      <c r="BJ39" s="156">
        <f ca="1">SUMIFS(daily!17:17,daily!$9:$9,"&gt;="&amp;BJ$8,daily!$9:$9,"&lt;="&amp;BJ$9)</f>
        <v>262.01803319999999</v>
      </c>
      <c r="BK39" s="156">
        <f ca="1">SUMIFS(daily!17:17,daily!$9:$9,"&gt;="&amp;BK$8,daily!$9:$9,"&lt;="&amp;BK$9)</f>
        <v>262.01803319999999</v>
      </c>
      <c r="BL39" s="156">
        <f ca="1">SUMIFS(daily!17:17,daily!$9:$9,"&gt;="&amp;BL$8,daily!$9:$9,"&lt;="&amp;BL$9)</f>
        <v>262.01803319999999</v>
      </c>
      <c r="BM39" s="156">
        <f ca="1">SUMIFS(daily!17:17,daily!$9:$9,"&gt;="&amp;BM$8,daily!$9:$9,"&lt;="&amp;BM$9)</f>
        <v>262.01803319999999</v>
      </c>
      <c r="BN39" s="156">
        <f ca="1">SUMIFS(daily!17:17,daily!$9:$9,"&gt;="&amp;BN$8,daily!$9:$9,"&lt;="&amp;BN$9)</f>
        <v>310.67852507999999</v>
      </c>
      <c r="BO39" s="156">
        <f ca="1">SUMIFS(daily!17:17,daily!$9:$9,"&gt;="&amp;BO$8,daily!$9:$9,"&lt;="&amp;BO$9)</f>
        <v>343.11885299999994</v>
      </c>
      <c r="BP39" s="156">
        <f ca="1">SUMIFS(daily!17:17,daily!$9:$9,"&gt;="&amp;BP$8,daily!$9:$9,"&lt;="&amp;BP$9)</f>
        <v>343.11885299999994</v>
      </c>
      <c r="BQ39" s="156">
        <f ca="1">SUMIFS(daily!17:17,daily!$9:$9,"&gt;="&amp;BQ$8,daily!$9:$9,"&lt;="&amp;BQ$9)</f>
        <v>343.11885299999994</v>
      </c>
      <c r="BR39" s="156">
        <f ca="1">SUMIFS(daily!17:17,daily!$9:$9,"&gt;="&amp;BR$8,daily!$9:$9,"&lt;="&amp;BR$9)</f>
        <v>363.70598417999997</v>
      </c>
      <c r="BS39" s="156">
        <f ca="1">SUMIFS(daily!17:17,daily!$9:$9,"&gt;="&amp;BS$8,daily!$9:$9,"&lt;="&amp;BS$9)</f>
        <v>446.05450890000009</v>
      </c>
      <c r="BT39" s="156">
        <f ca="1">SUMIFS(daily!17:17,daily!$9:$9,"&gt;="&amp;BT$8,daily!$9:$9,"&lt;="&amp;BT$9)</f>
        <v>446.05450890000009</v>
      </c>
      <c r="BU39" s="156">
        <f ca="1">SUMIFS(daily!17:17,daily!$9:$9,"&gt;="&amp;BU$8,daily!$9:$9,"&lt;="&amp;BU$9)</f>
        <v>446.05450890000009</v>
      </c>
      <c r="BV39" s="156">
        <f ca="1">SUMIFS(daily!17:17,daily!$9:$9,"&gt;="&amp;BV$8,daily!$9:$9,"&lt;="&amp;BV$9)</f>
        <v>446.05450890000009</v>
      </c>
      <c r="BW39" s="156">
        <f ca="1">SUMIFS(daily!17:17,daily!$9:$9,"&gt;="&amp;BW$8,daily!$9:$9,"&lt;="&amp;BW$9)</f>
        <v>535.26541068000006</v>
      </c>
      <c r="BX39" s="156">
        <f ca="1">SUMIFS(daily!17:17,daily!$9:$9,"&gt;="&amp;BX$8,daily!$9:$9,"&lt;="&amp;BX$9)</f>
        <v>535.26541068000006</v>
      </c>
      <c r="BY39" s="156">
        <f ca="1">SUMIFS(daily!17:17,daily!$9:$9,"&gt;="&amp;BY$8,daily!$9:$9,"&lt;="&amp;BY$9)</f>
        <v>535.26541068000006</v>
      </c>
      <c r="BZ39" s="156">
        <f ca="1">SUMIFS(daily!17:17,daily!$9:$9,"&gt;="&amp;BZ$8,daily!$9:$9,"&lt;="&amp;BZ$9)</f>
        <v>535.26541068000006</v>
      </c>
      <c r="CA39" s="156">
        <f ca="1">SUMIFS(daily!17:17,daily!$9:$9,"&gt;="&amp;CA$8,daily!$9:$9,"&lt;="&amp;CA$9)</f>
        <v>214.106164272</v>
      </c>
      <c r="CB39" s="18"/>
      <c r="CC39" s="18"/>
    </row>
    <row r="40" spans="1:81" s="19" customFormat="1" ht="10.199999999999999" x14ac:dyDescent="0.2">
      <c r="A40" s="18"/>
      <c r="B40" s="18"/>
      <c r="C40" s="18"/>
      <c r="D40" s="18"/>
      <c r="E40" s="18"/>
      <c r="F40" s="99"/>
      <c r="G40" s="18" t="str">
        <f>structure!$G$14</f>
        <v>товарная категория 4</v>
      </c>
      <c r="H40" s="18"/>
      <c r="I40" s="18"/>
      <c r="J40" s="18" t="str">
        <f>J35</f>
        <v>тыс.руб.</v>
      </c>
      <c r="K40" s="18"/>
      <c r="L40" s="18"/>
      <c r="M40" s="18"/>
      <c r="N40" s="18"/>
      <c r="O40" s="18"/>
      <c r="P40" s="18"/>
      <c r="Q40" s="18"/>
      <c r="R40" s="155">
        <f t="shared" ca="1" si="18"/>
        <v>11588.331752738994</v>
      </c>
      <c r="S40" s="156"/>
      <c r="T40" s="156"/>
      <c r="U40" s="156">
        <f ca="1">SUMIFS(daily!18:18,daily!$9:$9,"&gt;="&amp;U$8,daily!$9:$9,"&lt;="&amp;U$9)</f>
        <v>180</v>
      </c>
      <c r="V40" s="156">
        <f ca="1">SUMIFS(daily!18:18,daily!$9:$9,"&gt;="&amp;V$8,daily!$9:$9,"&lt;="&amp;V$9)</f>
        <v>180</v>
      </c>
      <c r="W40" s="156">
        <f ca="1">SUMIFS(daily!18:18,daily!$9:$9,"&gt;="&amp;W$8,daily!$9:$9,"&lt;="&amp;W$9)</f>
        <v>36</v>
      </c>
      <c r="X40" s="156">
        <f ca="1">SUMIFS(daily!18:18,daily!$9:$9,"&gt;="&amp;X$8,daily!$9:$9,"&lt;="&amp;X$9)</f>
        <v>36</v>
      </c>
      <c r="Y40" s="156">
        <f ca="1">SUMIFS(daily!18:18,daily!$9:$9,"&gt;="&amp;Y$8,daily!$9:$9,"&lt;="&amp;Y$9)</f>
        <v>36</v>
      </c>
      <c r="Z40" s="156">
        <f ca="1">SUMIFS(daily!18:18,daily!$9:$9,"&gt;="&amp;Z$8,daily!$9:$9,"&lt;="&amp;Z$9)</f>
        <v>36</v>
      </c>
      <c r="AA40" s="156">
        <f ca="1">SUMIFS(daily!18:18,daily!$9:$9,"&gt;="&amp;AA$8,daily!$9:$9,"&lt;="&amp;AA$9)</f>
        <v>36</v>
      </c>
      <c r="AB40" s="156">
        <f ca="1">SUMIFS(daily!18:18,daily!$9:$9,"&gt;="&amp;AB$8,daily!$9:$9,"&lt;="&amp;AB$9)</f>
        <v>0</v>
      </c>
      <c r="AC40" s="156">
        <f ca="1">SUMIFS(daily!18:18,daily!$9:$9,"&gt;="&amp;AC$8,daily!$9:$9,"&lt;="&amp;AC$9)</f>
        <v>0</v>
      </c>
      <c r="AD40" s="156">
        <f ca="1">SUMIFS(daily!18:18,daily!$9:$9,"&gt;="&amp;AD$8,daily!$9:$9,"&lt;="&amp;AD$9)</f>
        <v>180</v>
      </c>
      <c r="AE40" s="156">
        <f ca="1">SUMIFS(daily!18:18,daily!$9:$9,"&gt;="&amp;AE$8,daily!$9:$9,"&lt;="&amp;AE$9)</f>
        <v>198</v>
      </c>
      <c r="AF40" s="156">
        <f ca="1">SUMIFS(daily!18:18,daily!$9:$9,"&gt;="&amp;AF$8,daily!$9:$9,"&lt;="&amp;AF$9)</f>
        <v>225</v>
      </c>
      <c r="AG40" s="156">
        <f ca="1">SUMIFS(daily!18:18,daily!$9:$9,"&gt;="&amp;AG$8,daily!$9:$9,"&lt;="&amp;AG$9)</f>
        <v>225</v>
      </c>
      <c r="AH40" s="156">
        <f ca="1">SUMIFS(daily!18:18,daily!$9:$9,"&gt;="&amp;AH$8,daily!$9:$9,"&lt;="&amp;AH$9)</f>
        <v>225</v>
      </c>
      <c r="AI40" s="156">
        <f ca="1">SUMIFS(daily!18:18,daily!$9:$9,"&gt;="&amp;AI$8,daily!$9:$9,"&lt;="&amp;AI$9)</f>
        <v>225</v>
      </c>
      <c r="AJ40" s="156">
        <f ca="1">SUMIFS(daily!18:18,daily!$9:$9,"&gt;="&amp;AJ$8,daily!$9:$9,"&lt;="&amp;AJ$9)</f>
        <v>150</v>
      </c>
      <c r="AK40" s="156">
        <f ca="1">SUMIFS(daily!18:18,daily!$9:$9,"&gt;="&amp;AK$8,daily!$9:$9,"&lt;="&amp;AK$9)</f>
        <v>150</v>
      </c>
      <c r="AL40" s="156">
        <f ca="1">SUMIFS(daily!18:18,daily!$9:$9,"&gt;="&amp;AL$8,daily!$9:$9,"&lt;="&amp;AL$9)</f>
        <v>150</v>
      </c>
      <c r="AM40" s="156">
        <f ca="1">SUMIFS(daily!18:18,daily!$9:$9,"&gt;="&amp;AM$8,daily!$9:$9,"&lt;="&amp;AM$9)</f>
        <v>150</v>
      </c>
      <c r="AN40" s="156">
        <f ca="1">SUMIFS(daily!18:18,daily!$9:$9,"&gt;="&amp;AN$8,daily!$9:$9,"&lt;="&amp;AN$9)</f>
        <v>148.80000000000001</v>
      </c>
      <c r="AO40" s="156">
        <f ca="1">SUMIFS(daily!18:18,daily!$9:$9,"&gt;="&amp;AO$8,daily!$9:$9,"&lt;="&amp;AO$9)</f>
        <v>148.5</v>
      </c>
      <c r="AP40" s="156">
        <f ca="1">SUMIFS(daily!18:18,daily!$9:$9,"&gt;="&amp;AP$8,daily!$9:$9,"&lt;="&amp;AP$9)</f>
        <v>148.5</v>
      </c>
      <c r="AQ40" s="156">
        <f ca="1">SUMIFS(daily!18:18,daily!$9:$9,"&gt;="&amp;AQ$8,daily!$9:$9,"&lt;="&amp;AQ$9)</f>
        <v>148.5</v>
      </c>
      <c r="AR40" s="156">
        <f ca="1">SUMIFS(daily!18:18,daily!$9:$9,"&gt;="&amp;AR$8,daily!$9:$9,"&lt;="&amp;AR$9)</f>
        <v>154.44</v>
      </c>
      <c r="AS40" s="156">
        <f ca="1">SUMIFS(daily!18:18,daily!$9:$9,"&gt;="&amp;AS$8,daily!$9:$9,"&lt;="&amp;AS$9)</f>
        <v>178.2</v>
      </c>
      <c r="AT40" s="156">
        <f ca="1">SUMIFS(daily!18:18,daily!$9:$9,"&gt;="&amp;AT$8,daily!$9:$9,"&lt;="&amp;AT$9)</f>
        <v>178.2</v>
      </c>
      <c r="AU40" s="156">
        <f ca="1">SUMIFS(daily!18:18,daily!$9:$9,"&gt;="&amp;AU$8,daily!$9:$9,"&lt;="&amp;AU$9)</f>
        <v>178.2</v>
      </c>
      <c r="AV40" s="156">
        <f ca="1">SUMIFS(daily!18:18,daily!$9:$9,"&gt;="&amp;AV$8,daily!$9:$9,"&lt;="&amp;AV$9)</f>
        <v>178.2</v>
      </c>
      <c r="AW40" s="156">
        <f ca="1">SUMIFS(daily!18:18,daily!$9:$9,"&gt;="&amp;AW$8,daily!$9:$9,"&lt;="&amp;AW$9)</f>
        <v>187.10999999999999</v>
      </c>
      <c r="AX40" s="156">
        <f ca="1">SUMIFS(daily!18:18,daily!$9:$9,"&gt;="&amp;AX$8,daily!$9:$9,"&lt;="&amp;AX$9)</f>
        <v>187.10999999999999</v>
      </c>
      <c r="AY40" s="156">
        <f ca="1">SUMIFS(daily!18:18,daily!$9:$9,"&gt;="&amp;AY$8,daily!$9:$9,"&lt;="&amp;AY$9)</f>
        <v>187.10999999999999</v>
      </c>
      <c r="AZ40" s="156">
        <f ca="1">SUMIFS(daily!18:18,daily!$9:$9,"&gt;="&amp;AZ$8,daily!$9:$9,"&lt;="&amp;AZ$9)</f>
        <v>187.10999999999999</v>
      </c>
      <c r="BA40" s="156">
        <f ca="1">SUMIFS(daily!18:18,daily!$9:$9,"&gt;="&amp;BA$8,daily!$9:$9,"&lt;="&amp;BA$9)</f>
        <v>199.27214999999995</v>
      </c>
      <c r="BB40" s="156">
        <f ca="1">SUMIFS(daily!18:18,daily!$9:$9,"&gt;="&amp;BB$8,daily!$9:$9,"&lt;="&amp;BB$9)</f>
        <v>207.38024999999996</v>
      </c>
      <c r="BC40" s="156">
        <f ca="1">SUMIFS(daily!18:18,daily!$9:$9,"&gt;="&amp;BC$8,daily!$9:$9,"&lt;="&amp;BC$9)</f>
        <v>207.38024999999996</v>
      </c>
      <c r="BD40" s="156">
        <f ca="1">SUMIFS(daily!18:18,daily!$9:$9,"&gt;="&amp;BD$8,daily!$9:$9,"&lt;="&amp;BD$9)</f>
        <v>207.38024999999996</v>
      </c>
      <c r="BE40" s="156">
        <f ca="1">SUMIFS(daily!18:18,daily!$9:$9,"&gt;="&amp;BE$8,daily!$9:$9,"&lt;="&amp;BE$9)</f>
        <v>207.38024999999996</v>
      </c>
      <c r="BF40" s="156">
        <f ca="1">SUMIFS(daily!18:18,daily!$9:$9,"&gt;="&amp;BF$8,daily!$9:$9,"&lt;="&amp;BF$9)</f>
        <v>190.78982999999997</v>
      </c>
      <c r="BG40" s="156">
        <f ca="1">SUMIFS(daily!18:18,daily!$9:$9,"&gt;="&amp;BG$8,daily!$9:$9,"&lt;="&amp;BG$9)</f>
        <v>190.78982999999997</v>
      </c>
      <c r="BH40" s="156">
        <f ca="1">SUMIFS(daily!18:18,daily!$9:$9,"&gt;="&amp;BH$8,daily!$9:$9,"&lt;="&amp;BH$9)</f>
        <v>190.78982999999997</v>
      </c>
      <c r="BI40" s="156">
        <f ca="1">SUMIFS(daily!18:18,daily!$9:$9,"&gt;="&amp;BI$8,daily!$9:$9,"&lt;="&amp;BI$9)</f>
        <v>190.78982999999997</v>
      </c>
      <c r="BJ40" s="156">
        <f ca="1">SUMIFS(daily!18:18,daily!$9:$9,"&gt;="&amp;BJ$8,daily!$9:$9,"&lt;="&amp;BJ$9)</f>
        <v>196.51352489999994</v>
      </c>
      <c r="BK40" s="156">
        <f ca="1">SUMIFS(daily!18:18,daily!$9:$9,"&gt;="&amp;BK$8,daily!$9:$9,"&lt;="&amp;BK$9)</f>
        <v>196.51352489999994</v>
      </c>
      <c r="BL40" s="156">
        <f ca="1">SUMIFS(daily!18:18,daily!$9:$9,"&gt;="&amp;BL$8,daily!$9:$9,"&lt;="&amp;BL$9)</f>
        <v>196.51352489999994</v>
      </c>
      <c r="BM40" s="156">
        <f ca="1">SUMIFS(daily!18:18,daily!$9:$9,"&gt;="&amp;BM$8,daily!$9:$9,"&lt;="&amp;BM$9)</f>
        <v>196.51352489999994</v>
      </c>
      <c r="BN40" s="156">
        <f ca="1">SUMIFS(daily!18:18,daily!$9:$9,"&gt;="&amp;BN$8,daily!$9:$9,"&lt;="&amp;BN$9)</f>
        <v>233.00889380999993</v>
      </c>
      <c r="BO40" s="156">
        <f ca="1">SUMIFS(daily!18:18,daily!$9:$9,"&gt;="&amp;BO$8,daily!$9:$9,"&lt;="&amp;BO$9)</f>
        <v>257.33913974999996</v>
      </c>
      <c r="BP40" s="156">
        <f ca="1">SUMIFS(daily!18:18,daily!$9:$9,"&gt;="&amp;BP$8,daily!$9:$9,"&lt;="&amp;BP$9)</f>
        <v>257.33913974999996</v>
      </c>
      <c r="BQ40" s="156">
        <f ca="1">SUMIFS(daily!18:18,daily!$9:$9,"&gt;="&amp;BQ$8,daily!$9:$9,"&lt;="&amp;BQ$9)</f>
        <v>257.33913974999996</v>
      </c>
      <c r="BR40" s="156">
        <f ca="1">SUMIFS(daily!18:18,daily!$9:$9,"&gt;="&amp;BR$8,daily!$9:$9,"&lt;="&amp;BR$9)</f>
        <v>272.77948813499995</v>
      </c>
      <c r="BS40" s="156">
        <f ca="1">SUMIFS(daily!18:18,daily!$9:$9,"&gt;="&amp;BS$8,daily!$9:$9,"&lt;="&amp;BS$9)</f>
        <v>334.54088167500004</v>
      </c>
      <c r="BT40" s="156">
        <f ca="1">SUMIFS(daily!18:18,daily!$9:$9,"&gt;="&amp;BT$8,daily!$9:$9,"&lt;="&amp;BT$9)</f>
        <v>334.54088167500004</v>
      </c>
      <c r="BU40" s="156">
        <f ca="1">SUMIFS(daily!18:18,daily!$9:$9,"&gt;="&amp;BU$8,daily!$9:$9,"&lt;="&amp;BU$9)</f>
        <v>334.54088167500004</v>
      </c>
      <c r="BV40" s="156">
        <f ca="1">SUMIFS(daily!18:18,daily!$9:$9,"&gt;="&amp;BV$8,daily!$9:$9,"&lt;="&amp;BV$9)</f>
        <v>334.54088167500004</v>
      </c>
      <c r="BW40" s="156">
        <f ca="1">SUMIFS(daily!18:18,daily!$9:$9,"&gt;="&amp;BW$8,daily!$9:$9,"&lt;="&amp;BW$9)</f>
        <v>401.44905800999993</v>
      </c>
      <c r="BX40" s="156">
        <f ca="1">SUMIFS(daily!18:18,daily!$9:$9,"&gt;="&amp;BX$8,daily!$9:$9,"&lt;="&amp;BX$9)</f>
        <v>401.44905800999993</v>
      </c>
      <c r="BY40" s="156">
        <f ca="1">SUMIFS(daily!18:18,daily!$9:$9,"&gt;="&amp;BY$8,daily!$9:$9,"&lt;="&amp;BY$9)</f>
        <v>401.44905800999993</v>
      </c>
      <c r="BZ40" s="156">
        <f ca="1">SUMIFS(daily!18:18,daily!$9:$9,"&gt;="&amp;BZ$8,daily!$9:$9,"&lt;="&amp;BZ$9)</f>
        <v>401.44905800999993</v>
      </c>
      <c r="CA40" s="156">
        <f ca="1">SUMIFS(daily!18:18,daily!$9:$9,"&gt;="&amp;CA$8,daily!$9:$9,"&lt;="&amp;CA$9)</f>
        <v>160.57962320399997</v>
      </c>
      <c r="CB40" s="18"/>
      <c r="CC40" s="18"/>
    </row>
    <row r="41" spans="1:81" s="19" customFormat="1" ht="10.199999999999999" x14ac:dyDescent="0.2">
      <c r="A41" s="18"/>
      <c r="B41" s="18"/>
      <c r="C41" s="18"/>
      <c r="D41" s="18"/>
      <c r="E41" s="18"/>
      <c r="F41" s="99"/>
      <c r="G41" s="18" t="str">
        <f>structure!$G$15</f>
        <v>товарная категория 5</v>
      </c>
      <c r="H41" s="18"/>
      <c r="I41" s="18"/>
      <c r="J41" s="18" t="str">
        <f>J35</f>
        <v>тыс.руб.</v>
      </c>
      <c r="K41" s="18"/>
      <c r="L41" s="18"/>
      <c r="M41" s="18"/>
      <c r="N41" s="18"/>
      <c r="O41" s="18"/>
      <c r="P41" s="18"/>
      <c r="Q41" s="18"/>
      <c r="R41" s="155">
        <f t="shared" ca="1" si="18"/>
        <v>5407.8881512782027</v>
      </c>
      <c r="S41" s="156"/>
      <c r="T41" s="156"/>
      <c r="U41" s="156">
        <f ca="1">SUMIFS(daily!19:19,daily!$9:$9,"&gt;="&amp;U$8,daily!$9:$9,"&lt;="&amp;U$9)</f>
        <v>84</v>
      </c>
      <c r="V41" s="156">
        <f ca="1">SUMIFS(daily!19:19,daily!$9:$9,"&gt;="&amp;V$8,daily!$9:$9,"&lt;="&amp;V$9)</f>
        <v>84</v>
      </c>
      <c r="W41" s="156">
        <f ca="1">SUMIFS(daily!19:19,daily!$9:$9,"&gt;="&amp;W$8,daily!$9:$9,"&lt;="&amp;W$9)</f>
        <v>16.8</v>
      </c>
      <c r="X41" s="156">
        <f ca="1">SUMIFS(daily!19:19,daily!$9:$9,"&gt;="&amp;X$8,daily!$9:$9,"&lt;="&amp;X$9)</f>
        <v>16.8</v>
      </c>
      <c r="Y41" s="156">
        <f ca="1">SUMIFS(daily!19:19,daily!$9:$9,"&gt;="&amp;Y$8,daily!$9:$9,"&lt;="&amp;Y$9)</f>
        <v>16.8</v>
      </c>
      <c r="Z41" s="156">
        <f ca="1">SUMIFS(daily!19:19,daily!$9:$9,"&gt;="&amp;Z$8,daily!$9:$9,"&lt;="&amp;Z$9)</f>
        <v>16.8</v>
      </c>
      <c r="AA41" s="156">
        <f ca="1">SUMIFS(daily!19:19,daily!$9:$9,"&gt;="&amp;AA$8,daily!$9:$9,"&lt;="&amp;AA$9)</f>
        <v>16.8</v>
      </c>
      <c r="AB41" s="156">
        <f ca="1">SUMIFS(daily!19:19,daily!$9:$9,"&gt;="&amp;AB$8,daily!$9:$9,"&lt;="&amp;AB$9)</f>
        <v>0</v>
      </c>
      <c r="AC41" s="156">
        <f ca="1">SUMIFS(daily!19:19,daily!$9:$9,"&gt;="&amp;AC$8,daily!$9:$9,"&lt;="&amp;AC$9)</f>
        <v>0</v>
      </c>
      <c r="AD41" s="156">
        <f ca="1">SUMIFS(daily!19:19,daily!$9:$9,"&gt;="&amp;AD$8,daily!$9:$9,"&lt;="&amp;AD$9)</f>
        <v>84</v>
      </c>
      <c r="AE41" s="156">
        <f ca="1">SUMIFS(daily!19:19,daily!$9:$9,"&gt;="&amp;AE$8,daily!$9:$9,"&lt;="&amp;AE$9)</f>
        <v>92.4</v>
      </c>
      <c r="AF41" s="156">
        <f ca="1">SUMIFS(daily!19:19,daily!$9:$9,"&gt;="&amp;AF$8,daily!$9:$9,"&lt;="&amp;AF$9)</f>
        <v>105.00000000000001</v>
      </c>
      <c r="AG41" s="156">
        <f ca="1">SUMIFS(daily!19:19,daily!$9:$9,"&gt;="&amp;AG$8,daily!$9:$9,"&lt;="&amp;AG$9)</f>
        <v>105.00000000000001</v>
      </c>
      <c r="AH41" s="156">
        <f ca="1">SUMIFS(daily!19:19,daily!$9:$9,"&gt;="&amp;AH$8,daily!$9:$9,"&lt;="&amp;AH$9)</f>
        <v>105.00000000000001</v>
      </c>
      <c r="AI41" s="156">
        <f ca="1">SUMIFS(daily!19:19,daily!$9:$9,"&gt;="&amp;AI$8,daily!$9:$9,"&lt;="&amp;AI$9)</f>
        <v>105.00000000000001</v>
      </c>
      <c r="AJ41" s="156">
        <f ca="1">SUMIFS(daily!19:19,daily!$9:$9,"&gt;="&amp;AJ$8,daily!$9:$9,"&lt;="&amp;AJ$9)</f>
        <v>70.000000000000014</v>
      </c>
      <c r="AK41" s="156">
        <f ca="1">SUMIFS(daily!19:19,daily!$9:$9,"&gt;="&amp;AK$8,daily!$9:$9,"&lt;="&amp;AK$9)</f>
        <v>70.000000000000014</v>
      </c>
      <c r="AL41" s="156">
        <f ca="1">SUMIFS(daily!19:19,daily!$9:$9,"&gt;="&amp;AL$8,daily!$9:$9,"&lt;="&amp;AL$9)</f>
        <v>70.000000000000014</v>
      </c>
      <c r="AM41" s="156">
        <f ca="1">SUMIFS(daily!19:19,daily!$9:$9,"&gt;="&amp;AM$8,daily!$9:$9,"&lt;="&amp;AM$9)</f>
        <v>70.000000000000014</v>
      </c>
      <c r="AN41" s="156">
        <f ca="1">SUMIFS(daily!19:19,daily!$9:$9,"&gt;="&amp;AN$8,daily!$9:$9,"&lt;="&amp;AN$9)</f>
        <v>69.440000000000012</v>
      </c>
      <c r="AO41" s="156">
        <f ca="1">SUMIFS(daily!19:19,daily!$9:$9,"&gt;="&amp;AO$8,daily!$9:$9,"&lt;="&amp;AO$9)</f>
        <v>69.300000000000011</v>
      </c>
      <c r="AP41" s="156">
        <f ca="1">SUMIFS(daily!19:19,daily!$9:$9,"&gt;="&amp;AP$8,daily!$9:$9,"&lt;="&amp;AP$9)</f>
        <v>69.300000000000011</v>
      </c>
      <c r="AQ41" s="156">
        <f ca="1">SUMIFS(daily!19:19,daily!$9:$9,"&gt;="&amp;AQ$8,daily!$9:$9,"&lt;="&amp;AQ$9)</f>
        <v>69.300000000000011</v>
      </c>
      <c r="AR41" s="156">
        <f ca="1">SUMIFS(daily!19:19,daily!$9:$9,"&gt;="&amp;AR$8,daily!$9:$9,"&lt;="&amp;AR$9)</f>
        <v>72.072000000000003</v>
      </c>
      <c r="AS41" s="156">
        <f ca="1">SUMIFS(daily!19:19,daily!$9:$9,"&gt;="&amp;AS$8,daily!$9:$9,"&lt;="&amp;AS$9)</f>
        <v>83.160000000000011</v>
      </c>
      <c r="AT41" s="156">
        <f ca="1">SUMIFS(daily!19:19,daily!$9:$9,"&gt;="&amp;AT$8,daily!$9:$9,"&lt;="&amp;AT$9)</f>
        <v>83.160000000000011</v>
      </c>
      <c r="AU41" s="156">
        <f ca="1">SUMIFS(daily!19:19,daily!$9:$9,"&gt;="&amp;AU$8,daily!$9:$9,"&lt;="&amp;AU$9)</f>
        <v>83.160000000000011</v>
      </c>
      <c r="AV41" s="156">
        <f ca="1">SUMIFS(daily!19:19,daily!$9:$9,"&gt;="&amp;AV$8,daily!$9:$9,"&lt;="&amp;AV$9)</f>
        <v>83.160000000000011</v>
      </c>
      <c r="AW41" s="156">
        <f ca="1">SUMIFS(daily!19:19,daily!$9:$9,"&gt;="&amp;AW$8,daily!$9:$9,"&lt;="&amp;AW$9)</f>
        <v>87.317999999999998</v>
      </c>
      <c r="AX41" s="156">
        <f ca="1">SUMIFS(daily!19:19,daily!$9:$9,"&gt;="&amp;AX$8,daily!$9:$9,"&lt;="&amp;AX$9)</f>
        <v>87.317999999999998</v>
      </c>
      <c r="AY41" s="156">
        <f ca="1">SUMIFS(daily!19:19,daily!$9:$9,"&gt;="&amp;AY$8,daily!$9:$9,"&lt;="&amp;AY$9)</f>
        <v>87.317999999999998</v>
      </c>
      <c r="AZ41" s="156">
        <f ca="1">SUMIFS(daily!19:19,daily!$9:$9,"&gt;="&amp;AZ$8,daily!$9:$9,"&lt;="&amp;AZ$9)</f>
        <v>87.317999999999998</v>
      </c>
      <c r="BA41" s="156">
        <f ca="1">SUMIFS(daily!19:19,daily!$9:$9,"&gt;="&amp;BA$8,daily!$9:$9,"&lt;="&amp;BA$9)</f>
        <v>92.993670000000009</v>
      </c>
      <c r="BB41" s="156">
        <f ca="1">SUMIFS(daily!19:19,daily!$9:$9,"&gt;="&amp;BB$8,daily!$9:$9,"&lt;="&amp;BB$9)</f>
        <v>96.777450000000002</v>
      </c>
      <c r="BC41" s="156">
        <f ca="1">SUMIFS(daily!19:19,daily!$9:$9,"&gt;="&amp;BC$8,daily!$9:$9,"&lt;="&amp;BC$9)</f>
        <v>96.777450000000002</v>
      </c>
      <c r="BD41" s="156">
        <f ca="1">SUMIFS(daily!19:19,daily!$9:$9,"&gt;="&amp;BD$8,daily!$9:$9,"&lt;="&amp;BD$9)</f>
        <v>96.777450000000002</v>
      </c>
      <c r="BE41" s="156">
        <f ca="1">SUMIFS(daily!19:19,daily!$9:$9,"&gt;="&amp;BE$8,daily!$9:$9,"&lt;="&amp;BE$9)</f>
        <v>96.777450000000002</v>
      </c>
      <c r="BF41" s="156">
        <f ca="1">SUMIFS(daily!19:19,daily!$9:$9,"&gt;="&amp;BF$8,daily!$9:$9,"&lt;="&amp;BF$9)</f>
        <v>89.035253999999995</v>
      </c>
      <c r="BG41" s="156">
        <f ca="1">SUMIFS(daily!19:19,daily!$9:$9,"&gt;="&amp;BG$8,daily!$9:$9,"&lt;="&amp;BG$9)</f>
        <v>89.035253999999995</v>
      </c>
      <c r="BH41" s="156">
        <f ca="1">SUMIFS(daily!19:19,daily!$9:$9,"&gt;="&amp;BH$8,daily!$9:$9,"&lt;="&amp;BH$9)</f>
        <v>89.035253999999995</v>
      </c>
      <c r="BI41" s="156">
        <f ca="1">SUMIFS(daily!19:19,daily!$9:$9,"&gt;="&amp;BI$8,daily!$9:$9,"&lt;="&amp;BI$9)</f>
        <v>89.035253999999995</v>
      </c>
      <c r="BJ41" s="156">
        <f ca="1">SUMIFS(daily!19:19,daily!$9:$9,"&gt;="&amp;BJ$8,daily!$9:$9,"&lt;="&amp;BJ$9)</f>
        <v>91.706311619999994</v>
      </c>
      <c r="BK41" s="156">
        <f ca="1">SUMIFS(daily!19:19,daily!$9:$9,"&gt;="&amp;BK$8,daily!$9:$9,"&lt;="&amp;BK$9)</f>
        <v>91.706311619999994</v>
      </c>
      <c r="BL41" s="156">
        <f ca="1">SUMIFS(daily!19:19,daily!$9:$9,"&gt;="&amp;BL$8,daily!$9:$9,"&lt;="&amp;BL$9)</f>
        <v>91.706311619999994</v>
      </c>
      <c r="BM41" s="156">
        <f ca="1">SUMIFS(daily!19:19,daily!$9:$9,"&gt;="&amp;BM$8,daily!$9:$9,"&lt;="&amp;BM$9)</f>
        <v>91.706311619999994</v>
      </c>
      <c r="BN41" s="156">
        <f ca="1">SUMIFS(daily!19:19,daily!$9:$9,"&gt;="&amp;BN$8,daily!$9:$9,"&lt;="&amp;BN$9)</f>
        <v>108.737483778</v>
      </c>
      <c r="BO41" s="156">
        <f ca="1">SUMIFS(daily!19:19,daily!$9:$9,"&gt;="&amp;BO$8,daily!$9:$9,"&lt;="&amp;BO$9)</f>
        <v>120.09159855</v>
      </c>
      <c r="BP41" s="156">
        <f ca="1">SUMIFS(daily!19:19,daily!$9:$9,"&gt;="&amp;BP$8,daily!$9:$9,"&lt;="&amp;BP$9)</f>
        <v>120.09159855</v>
      </c>
      <c r="BQ41" s="156">
        <f ca="1">SUMIFS(daily!19:19,daily!$9:$9,"&gt;="&amp;BQ$8,daily!$9:$9,"&lt;="&amp;BQ$9)</f>
        <v>120.09159855</v>
      </c>
      <c r="BR41" s="156">
        <f ca="1">SUMIFS(daily!19:19,daily!$9:$9,"&gt;="&amp;BR$8,daily!$9:$9,"&lt;="&amp;BR$9)</f>
        <v>127.29709446300001</v>
      </c>
      <c r="BS41" s="156">
        <f ca="1">SUMIFS(daily!19:19,daily!$9:$9,"&gt;="&amp;BS$8,daily!$9:$9,"&lt;="&amp;BS$9)</f>
        <v>156.11907811500001</v>
      </c>
      <c r="BT41" s="156">
        <f ca="1">SUMIFS(daily!19:19,daily!$9:$9,"&gt;="&amp;BT$8,daily!$9:$9,"&lt;="&amp;BT$9)</f>
        <v>156.11907811500001</v>
      </c>
      <c r="BU41" s="156">
        <f ca="1">SUMIFS(daily!19:19,daily!$9:$9,"&gt;="&amp;BU$8,daily!$9:$9,"&lt;="&amp;BU$9)</f>
        <v>156.11907811500001</v>
      </c>
      <c r="BV41" s="156">
        <f ca="1">SUMIFS(daily!19:19,daily!$9:$9,"&gt;="&amp;BV$8,daily!$9:$9,"&lt;="&amp;BV$9)</f>
        <v>156.11907811500001</v>
      </c>
      <c r="BW41" s="156">
        <f ca="1">SUMIFS(daily!19:19,daily!$9:$9,"&gt;="&amp;BW$8,daily!$9:$9,"&lt;="&amp;BW$9)</f>
        <v>187.34289373799999</v>
      </c>
      <c r="BX41" s="156">
        <f ca="1">SUMIFS(daily!19:19,daily!$9:$9,"&gt;="&amp;BX$8,daily!$9:$9,"&lt;="&amp;BX$9)</f>
        <v>187.34289373799999</v>
      </c>
      <c r="BY41" s="156">
        <f ca="1">SUMIFS(daily!19:19,daily!$9:$9,"&gt;="&amp;BY$8,daily!$9:$9,"&lt;="&amp;BY$9)</f>
        <v>187.34289373799999</v>
      </c>
      <c r="BZ41" s="156">
        <f ca="1">SUMIFS(daily!19:19,daily!$9:$9,"&gt;="&amp;BZ$8,daily!$9:$9,"&lt;="&amp;BZ$9)</f>
        <v>187.34289373799999</v>
      </c>
      <c r="CA41" s="156">
        <f ca="1">SUMIFS(daily!19:19,daily!$9:$9,"&gt;="&amp;CA$8,daily!$9:$9,"&lt;="&amp;CA$9)</f>
        <v>74.937157495199997</v>
      </c>
      <c r="CB41" s="18"/>
      <c r="CC41" s="18"/>
    </row>
    <row r="42" spans="1:81" s="19" customFormat="1" ht="10.199999999999999" x14ac:dyDescent="0.2">
      <c r="A42" s="18"/>
      <c r="B42" s="18"/>
      <c r="C42" s="18"/>
      <c r="D42" s="18"/>
      <c r="E42" s="18"/>
      <c r="F42" s="99"/>
      <c r="G42" s="18" t="str">
        <f>structure!$G$16</f>
        <v>прочие товарные категории</v>
      </c>
      <c r="H42" s="18"/>
      <c r="I42" s="18"/>
      <c r="J42" s="18" t="str">
        <f>J35</f>
        <v>тыс.руб.</v>
      </c>
      <c r="K42" s="18"/>
      <c r="L42" s="18"/>
      <c r="M42" s="18"/>
      <c r="N42" s="18"/>
      <c r="O42" s="18"/>
      <c r="P42" s="18"/>
      <c r="Q42" s="18"/>
      <c r="R42" s="155">
        <f t="shared" ca="1" si="18"/>
        <v>2317.6663505478018</v>
      </c>
      <c r="S42" s="156"/>
      <c r="T42" s="156"/>
      <c r="U42" s="156">
        <f ca="1">SUMIFS(daily!20:20,daily!$9:$9,"&gt;="&amp;U$8,daily!$9:$9,"&lt;="&amp;U$9)</f>
        <v>36.000000000000028</v>
      </c>
      <c r="V42" s="156">
        <f ca="1">SUMIFS(daily!20:20,daily!$9:$9,"&gt;="&amp;V$8,daily!$9:$9,"&lt;="&amp;V$9)</f>
        <v>36.000000000000028</v>
      </c>
      <c r="W42" s="156">
        <f ca="1">SUMIFS(daily!20:20,daily!$9:$9,"&gt;="&amp;W$8,daily!$9:$9,"&lt;="&amp;W$9)</f>
        <v>7.2000000000000064</v>
      </c>
      <c r="X42" s="156">
        <f ca="1">SUMIFS(daily!20:20,daily!$9:$9,"&gt;="&amp;X$8,daily!$9:$9,"&lt;="&amp;X$9)</f>
        <v>7.2000000000000064</v>
      </c>
      <c r="Y42" s="156">
        <f ca="1">SUMIFS(daily!20:20,daily!$9:$9,"&gt;="&amp;Y$8,daily!$9:$9,"&lt;="&amp;Y$9)</f>
        <v>7.2000000000000064</v>
      </c>
      <c r="Z42" s="156">
        <f ca="1">SUMIFS(daily!20:20,daily!$9:$9,"&gt;="&amp;Z$8,daily!$9:$9,"&lt;="&amp;Z$9)</f>
        <v>7.2000000000000064</v>
      </c>
      <c r="AA42" s="156">
        <f ca="1">SUMIFS(daily!20:20,daily!$9:$9,"&gt;="&amp;AA$8,daily!$9:$9,"&lt;="&amp;AA$9)</f>
        <v>7.2000000000000064</v>
      </c>
      <c r="AB42" s="156">
        <f ca="1">SUMIFS(daily!20:20,daily!$9:$9,"&gt;="&amp;AB$8,daily!$9:$9,"&lt;="&amp;AB$9)</f>
        <v>0</v>
      </c>
      <c r="AC42" s="156">
        <f ca="1">SUMIFS(daily!20:20,daily!$9:$9,"&gt;="&amp;AC$8,daily!$9:$9,"&lt;="&amp;AC$9)</f>
        <v>0</v>
      </c>
      <c r="AD42" s="156">
        <f ca="1">SUMIFS(daily!20:20,daily!$9:$9,"&gt;="&amp;AD$8,daily!$9:$9,"&lt;="&amp;AD$9)</f>
        <v>36.000000000000028</v>
      </c>
      <c r="AE42" s="156">
        <f ca="1">SUMIFS(daily!20:20,daily!$9:$9,"&gt;="&amp;AE$8,daily!$9:$9,"&lt;="&amp;AE$9)</f>
        <v>39.600000000000037</v>
      </c>
      <c r="AF42" s="156">
        <f ca="1">SUMIFS(daily!20:20,daily!$9:$9,"&gt;="&amp;AF$8,daily!$9:$9,"&lt;="&amp;AF$9)</f>
        <v>45.000000000000036</v>
      </c>
      <c r="AG42" s="156">
        <f ca="1">SUMIFS(daily!20:20,daily!$9:$9,"&gt;="&amp;AG$8,daily!$9:$9,"&lt;="&amp;AG$9)</f>
        <v>45.000000000000036</v>
      </c>
      <c r="AH42" s="156">
        <f ca="1">SUMIFS(daily!20:20,daily!$9:$9,"&gt;="&amp;AH$8,daily!$9:$9,"&lt;="&amp;AH$9)</f>
        <v>45.000000000000036</v>
      </c>
      <c r="AI42" s="156">
        <f ca="1">SUMIFS(daily!20:20,daily!$9:$9,"&gt;="&amp;AI$8,daily!$9:$9,"&lt;="&amp;AI$9)</f>
        <v>45.000000000000036</v>
      </c>
      <c r="AJ42" s="156">
        <f ca="1">SUMIFS(daily!20:20,daily!$9:$9,"&gt;="&amp;AJ$8,daily!$9:$9,"&lt;="&amp;AJ$9)</f>
        <v>30.000000000000028</v>
      </c>
      <c r="AK42" s="156">
        <f ca="1">SUMIFS(daily!20:20,daily!$9:$9,"&gt;="&amp;AK$8,daily!$9:$9,"&lt;="&amp;AK$9)</f>
        <v>30.000000000000028</v>
      </c>
      <c r="AL42" s="156">
        <f ca="1">SUMIFS(daily!20:20,daily!$9:$9,"&gt;="&amp;AL$8,daily!$9:$9,"&lt;="&amp;AL$9)</f>
        <v>30.000000000000028</v>
      </c>
      <c r="AM42" s="156">
        <f ca="1">SUMIFS(daily!20:20,daily!$9:$9,"&gt;="&amp;AM$8,daily!$9:$9,"&lt;="&amp;AM$9)</f>
        <v>30.000000000000028</v>
      </c>
      <c r="AN42" s="156">
        <f ca="1">SUMIFS(daily!20:20,daily!$9:$9,"&gt;="&amp;AN$8,daily!$9:$9,"&lt;="&amp;AN$9)</f>
        <v>29.760000000000026</v>
      </c>
      <c r="AO42" s="156">
        <f ca="1">SUMIFS(daily!20:20,daily!$9:$9,"&gt;="&amp;AO$8,daily!$9:$9,"&lt;="&amp;AO$9)</f>
        <v>29.700000000000024</v>
      </c>
      <c r="AP42" s="156">
        <f ca="1">SUMIFS(daily!20:20,daily!$9:$9,"&gt;="&amp;AP$8,daily!$9:$9,"&lt;="&amp;AP$9)</f>
        <v>29.700000000000024</v>
      </c>
      <c r="AQ42" s="156">
        <f ca="1">SUMIFS(daily!20:20,daily!$9:$9,"&gt;="&amp;AQ$8,daily!$9:$9,"&lt;="&amp;AQ$9)</f>
        <v>29.700000000000024</v>
      </c>
      <c r="AR42" s="156">
        <f ca="1">SUMIFS(daily!20:20,daily!$9:$9,"&gt;="&amp;AR$8,daily!$9:$9,"&lt;="&amp;AR$9)</f>
        <v>30.888000000000027</v>
      </c>
      <c r="AS42" s="156">
        <f ca="1">SUMIFS(daily!20:20,daily!$9:$9,"&gt;="&amp;AS$8,daily!$9:$9,"&lt;="&amp;AS$9)</f>
        <v>35.640000000000029</v>
      </c>
      <c r="AT42" s="156">
        <f ca="1">SUMIFS(daily!20:20,daily!$9:$9,"&gt;="&amp;AT$8,daily!$9:$9,"&lt;="&amp;AT$9)</f>
        <v>35.640000000000029</v>
      </c>
      <c r="AU42" s="156">
        <f ca="1">SUMIFS(daily!20:20,daily!$9:$9,"&gt;="&amp;AU$8,daily!$9:$9,"&lt;="&amp;AU$9)</f>
        <v>35.640000000000029</v>
      </c>
      <c r="AV42" s="156">
        <f ca="1">SUMIFS(daily!20:20,daily!$9:$9,"&gt;="&amp;AV$8,daily!$9:$9,"&lt;="&amp;AV$9)</f>
        <v>35.640000000000029</v>
      </c>
      <c r="AW42" s="156">
        <f ca="1">SUMIFS(daily!20:20,daily!$9:$9,"&gt;="&amp;AW$8,daily!$9:$9,"&lt;="&amp;AW$9)</f>
        <v>37.422000000000033</v>
      </c>
      <c r="AX42" s="156">
        <f ca="1">SUMIFS(daily!20:20,daily!$9:$9,"&gt;="&amp;AX$8,daily!$9:$9,"&lt;="&amp;AX$9)</f>
        <v>37.422000000000033</v>
      </c>
      <c r="AY42" s="156">
        <f ca="1">SUMIFS(daily!20:20,daily!$9:$9,"&gt;="&amp;AY$8,daily!$9:$9,"&lt;="&amp;AY$9)</f>
        <v>37.422000000000033</v>
      </c>
      <c r="AZ42" s="156">
        <f ca="1">SUMIFS(daily!20:20,daily!$9:$9,"&gt;="&amp;AZ$8,daily!$9:$9,"&lt;="&amp;AZ$9)</f>
        <v>37.422000000000033</v>
      </c>
      <c r="BA42" s="156">
        <f ca="1">SUMIFS(daily!20:20,daily!$9:$9,"&gt;="&amp;BA$8,daily!$9:$9,"&lt;="&amp;BA$9)</f>
        <v>39.854430000000029</v>
      </c>
      <c r="BB42" s="156">
        <f ca="1">SUMIFS(daily!20:20,daily!$9:$9,"&gt;="&amp;BB$8,daily!$9:$9,"&lt;="&amp;BB$9)</f>
        <v>41.476050000000029</v>
      </c>
      <c r="BC42" s="156">
        <f ca="1">SUMIFS(daily!20:20,daily!$9:$9,"&gt;="&amp;BC$8,daily!$9:$9,"&lt;="&amp;BC$9)</f>
        <v>41.476050000000029</v>
      </c>
      <c r="BD42" s="156">
        <f ca="1">SUMIFS(daily!20:20,daily!$9:$9,"&gt;="&amp;BD$8,daily!$9:$9,"&lt;="&amp;BD$9)</f>
        <v>41.476050000000029</v>
      </c>
      <c r="BE42" s="156">
        <f ca="1">SUMIFS(daily!20:20,daily!$9:$9,"&gt;="&amp;BE$8,daily!$9:$9,"&lt;="&amp;BE$9)</f>
        <v>41.476050000000029</v>
      </c>
      <c r="BF42" s="156">
        <f ca="1">SUMIFS(daily!20:20,daily!$9:$9,"&gt;="&amp;BF$8,daily!$9:$9,"&lt;="&amp;BF$9)</f>
        <v>38.15796600000003</v>
      </c>
      <c r="BG42" s="156">
        <f ca="1">SUMIFS(daily!20:20,daily!$9:$9,"&gt;="&amp;BG$8,daily!$9:$9,"&lt;="&amp;BG$9)</f>
        <v>38.15796600000003</v>
      </c>
      <c r="BH42" s="156">
        <f ca="1">SUMIFS(daily!20:20,daily!$9:$9,"&gt;="&amp;BH$8,daily!$9:$9,"&lt;="&amp;BH$9)</f>
        <v>38.15796600000003</v>
      </c>
      <c r="BI42" s="156">
        <f ca="1">SUMIFS(daily!20:20,daily!$9:$9,"&gt;="&amp;BI$8,daily!$9:$9,"&lt;="&amp;BI$9)</f>
        <v>38.15796600000003</v>
      </c>
      <c r="BJ42" s="156">
        <f ca="1">SUMIFS(daily!20:20,daily!$9:$9,"&gt;="&amp;BJ$8,daily!$9:$9,"&lt;="&amp;BJ$9)</f>
        <v>39.30270498000003</v>
      </c>
      <c r="BK42" s="156">
        <f ca="1">SUMIFS(daily!20:20,daily!$9:$9,"&gt;="&amp;BK$8,daily!$9:$9,"&lt;="&amp;BK$9)</f>
        <v>39.30270498000003</v>
      </c>
      <c r="BL42" s="156">
        <f ca="1">SUMIFS(daily!20:20,daily!$9:$9,"&gt;="&amp;BL$8,daily!$9:$9,"&lt;="&amp;BL$9)</f>
        <v>39.30270498000003</v>
      </c>
      <c r="BM42" s="156">
        <f ca="1">SUMIFS(daily!20:20,daily!$9:$9,"&gt;="&amp;BM$8,daily!$9:$9,"&lt;="&amp;BM$9)</f>
        <v>39.30270498000003</v>
      </c>
      <c r="BN42" s="156">
        <f ca="1">SUMIFS(daily!20:20,daily!$9:$9,"&gt;="&amp;BN$8,daily!$9:$9,"&lt;="&amp;BN$9)</f>
        <v>46.601778762000031</v>
      </c>
      <c r="BO42" s="156">
        <f ca="1">SUMIFS(daily!20:20,daily!$9:$9,"&gt;="&amp;BO$8,daily!$9:$9,"&lt;="&amp;BO$9)</f>
        <v>51.467827950000036</v>
      </c>
      <c r="BP42" s="156">
        <f ca="1">SUMIFS(daily!20:20,daily!$9:$9,"&gt;="&amp;BP$8,daily!$9:$9,"&lt;="&amp;BP$9)</f>
        <v>51.467827950000036</v>
      </c>
      <c r="BQ42" s="156">
        <f ca="1">SUMIFS(daily!20:20,daily!$9:$9,"&gt;="&amp;BQ$8,daily!$9:$9,"&lt;="&amp;BQ$9)</f>
        <v>51.467827950000036</v>
      </c>
      <c r="BR42" s="156">
        <f ca="1">SUMIFS(daily!20:20,daily!$9:$9,"&gt;="&amp;BR$8,daily!$9:$9,"&lt;="&amp;BR$9)</f>
        <v>54.555897627000043</v>
      </c>
      <c r="BS42" s="156">
        <f ca="1">SUMIFS(daily!20:20,daily!$9:$9,"&gt;="&amp;BS$8,daily!$9:$9,"&lt;="&amp;BS$9)</f>
        <v>66.908176335000064</v>
      </c>
      <c r="BT42" s="156">
        <f ca="1">SUMIFS(daily!20:20,daily!$9:$9,"&gt;="&amp;BT$8,daily!$9:$9,"&lt;="&amp;BT$9)</f>
        <v>66.908176335000064</v>
      </c>
      <c r="BU42" s="156">
        <f ca="1">SUMIFS(daily!20:20,daily!$9:$9,"&gt;="&amp;BU$8,daily!$9:$9,"&lt;="&amp;BU$9)</f>
        <v>66.908176335000064</v>
      </c>
      <c r="BV42" s="156">
        <f ca="1">SUMIFS(daily!20:20,daily!$9:$9,"&gt;="&amp;BV$8,daily!$9:$9,"&lt;="&amp;BV$9)</f>
        <v>66.908176335000064</v>
      </c>
      <c r="BW42" s="156">
        <f ca="1">SUMIFS(daily!20:20,daily!$9:$9,"&gt;="&amp;BW$8,daily!$9:$9,"&lt;="&amp;BW$9)</f>
        <v>80.289811602000057</v>
      </c>
      <c r="BX42" s="156">
        <f ca="1">SUMIFS(daily!20:20,daily!$9:$9,"&gt;="&amp;BX$8,daily!$9:$9,"&lt;="&amp;BX$9)</f>
        <v>80.289811602000057</v>
      </c>
      <c r="BY42" s="156">
        <f ca="1">SUMIFS(daily!20:20,daily!$9:$9,"&gt;="&amp;BY$8,daily!$9:$9,"&lt;="&amp;BY$9)</f>
        <v>80.289811602000057</v>
      </c>
      <c r="BZ42" s="156">
        <f ca="1">SUMIFS(daily!20:20,daily!$9:$9,"&gt;="&amp;BZ$8,daily!$9:$9,"&lt;="&amp;BZ$9)</f>
        <v>80.289811602000057</v>
      </c>
      <c r="CA42" s="156">
        <f ca="1">SUMIFS(daily!20:20,daily!$9:$9,"&gt;="&amp;CA$8,daily!$9:$9,"&lt;="&amp;CA$9)</f>
        <v>32.115924640800024</v>
      </c>
      <c r="CB42" s="18"/>
      <c r="CC42" s="18"/>
    </row>
    <row r="43" spans="1:81" s="71" customFormat="1" ht="6.6" x14ac:dyDescent="0.15">
      <c r="A43" s="70"/>
      <c r="B43" s="70"/>
      <c r="C43" s="70"/>
      <c r="D43" s="70"/>
      <c r="E43" s="70"/>
      <c r="F43" s="122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4"/>
      <c r="S43" s="70"/>
      <c r="T43" s="70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0"/>
      <c r="CC43" s="70"/>
    </row>
    <row r="44" spans="1:81" s="32" customFormat="1" x14ac:dyDescent="0.25">
      <c r="A44" s="30"/>
      <c r="B44" s="30"/>
      <c r="C44" s="30"/>
      <c r="D44" s="5" t="s">
        <v>198</v>
      </c>
      <c r="E44" s="30"/>
      <c r="F44" s="99"/>
      <c r="G44" s="85" t="str">
        <f>KPI!$L$24</f>
        <v>Себестоимость</v>
      </c>
      <c r="H44" s="85"/>
      <c r="I44" s="85"/>
      <c r="J44" s="86" t="str">
        <f>IF($G44="","",INDEX(KPI!$N$11:$N$121,SUMIFS(KPI!$K$11:$K$121,KPI!$L$11:$L$121,$G44)))</f>
        <v>тыс.руб.</v>
      </c>
      <c r="K44" s="30"/>
      <c r="L44" s="30"/>
      <c r="M44" s="30"/>
      <c r="N44" s="30"/>
      <c r="O44" s="30"/>
      <c r="P44" s="30"/>
      <c r="Q44" s="30"/>
      <c r="R44" s="46">
        <f t="shared" ref="R44:R54" ca="1" si="19">SUM(T44:CB44)</f>
        <v>57632.636583621948</v>
      </c>
      <c r="S44" s="30"/>
      <c r="T44" s="30"/>
      <c r="U44" s="46">
        <f ca="1">SUMIFS(daily!$31:$31,daily!$9:$9,"&gt;="&amp;U$8,daily!$9:$9,"&lt;="&amp;U$9)</f>
        <v>895.2</v>
      </c>
      <c r="V44" s="46">
        <f ca="1">SUMIFS(daily!$31:$31,daily!$9:$9,"&gt;="&amp;V$8,daily!$9:$9,"&lt;="&amp;V$9)</f>
        <v>895.2</v>
      </c>
      <c r="W44" s="46">
        <f ca="1">SUMIFS(daily!$31:$31,daily!$9:$9,"&gt;="&amp;W$8,daily!$9:$9,"&lt;="&amp;W$9)</f>
        <v>179.04000000000002</v>
      </c>
      <c r="X44" s="46">
        <f ca="1">SUMIFS(daily!$31:$31,daily!$9:$9,"&gt;="&amp;X$8,daily!$9:$9,"&lt;="&amp;X$9)</f>
        <v>179.04000000000002</v>
      </c>
      <c r="Y44" s="46">
        <f ca="1">SUMIFS(daily!$31:$31,daily!$9:$9,"&gt;="&amp;Y$8,daily!$9:$9,"&lt;="&amp;Y$9)</f>
        <v>179.04000000000002</v>
      </c>
      <c r="Z44" s="46">
        <f ca="1">SUMIFS(daily!$31:$31,daily!$9:$9,"&gt;="&amp;Z$8,daily!$9:$9,"&lt;="&amp;Z$9)</f>
        <v>179.04000000000002</v>
      </c>
      <c r="AA44" s="46">
        <f ca="1">SUMIFS(daily!$31:$31,daily!$9:$9,"&gt;="&amp;AA$8,daily!$9:$9,"&lt;="&amp;AA$9)</f>
        <v>179.04000000000002</v>
      </c>
      <c r="AB44" s="46">
        <f ca="1">SUMIFS(daily!$31:$31,daily!$9:$9,"&gt;="&amp;AB$8,daily!$9:$9,"&lt;="&amp;AB$9)</f>
        <v>0</v>
      </c>
      <c r="AC44" s="46">
        <f ca="1">SUMIFS(daily!$31:$31,daily!$9:$9,"&gt;="&amp;AC$8,daily!$9:$9,"&lt;="&amp;AC$9)</f>
        <v>0</v>
      </c>
      <c r="AD44" s="46">
        <f ca="1">SUMIFS(daily!$31:$31,daily!$9:$9,"&gt;="&amp;AD$8,daily!$9:$9,"&lt;="&amp;AD$9)</f>
        <v>895.2</v>
      </c>
      <c r="AE44" s="46">
        <f ca="1">SUMIFS(daily!$31:$31,daily!$9:$9,"&gt;="&amp;AE$8,daily!$9:$9,"&lt;="&amp;AE$9)</f>
        <v>984.72</v>
      </c>
      <c r="AF44" s="46">
        <f ca="1">SUMIFS(daily!$31:$31,daily!$9:$9,"&gt;="&amp;AF$8,daily!$9:$9,"&lt;="&amp;AF$9)</f>
        <v>1119</v>
      </c>
      <c r="AG44" s="46">
        <f ca="1">SUMIFS(daily!$31:$31,daily!$9:$9,"&gt;="&amp;AG$8,daily!$9:$9,"&lt;="&amp;AG$9)</f>
        <v>1119</v>
      </c>
      <c r="AH44" s="46">
        <f ca="1">SUMIFS(daily!$31:$31,daily!$9:$9,"&gt;="&amp;AH$8,daily!$9:$9,"&lt;="&amp;AH$9)</f>
        <v>1119</v>
      </c>
      <c r="AI44" s="46">
        <f ca="1">SUMIFS(daily!$31:$31,daily!$9:$9,"&gt;="&amp;AI$8,daily!$9:$9,"&lt;="&amp;AI$9)</f>
        <v>1119</v>
      </c>
      <c r="AJ44" s="46">
        <f ca="1">SUMIFS(daily!$31:$31,daily!$9:$9,"&gt;="&amp;AJ$8,daily!$9:$9,"&lt;="&amp;AJ$9)</f>
        <v>746.00000000000011</v>
      </c>
      <c r="AK44" s="46">
        <f ca="1">SUMIFS(daily!$31:$31,daily!$9:$9,"&gt;="&amp;AK$8,daily!$9:$9,"&lt;="&amp;AK$9)</f>
        <v>746.00000000000011</v>
      </c>
      <c r="AL44" s="46">
        <f ca="1">SUMIFS(daily!$31:$31,daily!$9:$9,"&gt;="&amp;AL$8,daily!$9:$9,"&lt;="&amp;AL$9)</f>
        <v>746.00000000000011</v>
      </c>
      <c r="AM44" s="46">
        <f ca="1">SUMIFS(daily!$31:$31,daily!$9:$9,"&gt;="&amp;AM$8,daily!$9:$9,"&lt;="&amp;AM$9)</f>
        <v>746.00000000000011</v>
      </c>
      <c r="AN44" s="46">
        <f ca="1">SUMIFS(daily!$31:$31,daily!$9:$9,"&gt;="&amp;AN$8,daily!$9:$9,"&lt;="&amp;AN$9)</f>
        <v>740.03199999999993</v>
      </c>
      <c r="AO44" s="46">
        <f ca="1">SUMIFS(daily!$31:$31,daily!$9:$9,"&gt;="&amp;AO$8,daily!$9:$9,"&lt;="&amp;AO$9)</f>
        <v>738.54</v>
      </c>
      <c r="AP44" s="46">
        <f ca="1">SUMIFS(daily!$31:$31,daily!$9:$9,"&gt;="&amp;AP$8,daily!$9:$9,"&lt;="&amp;AP$9)</f>
        <v>738.54</v>
      </c>
      <c r="AQ44" s="46">
        <f ca="1">SUMIFS(daily!$31:$31,daily!$9:$9,"&gt;="&amp;AQ$8,daily!$9:$9,"&lt;="&amp;AQ$9)</f>
        <v>738.54</v>
      </c>
      <c r="AR44" s="46">
        <f ca="1">SUMIFS(daily!$31:$31,daily!$9:$9,"&gt;="&amp;AR$8,daily!$9:$9,"&lt;="&amp;AR$9)</f>
        <v>768.08159999999998</v>
      </c>
      <c r="AS44" s="46">
        <f ca="1">SUMIFS(daily!$31:$31,daily!$9:$9,"&gt;="&amp;AS$8,daily!$9:$9,"&lt;="&amp;AS$9)</f>
        <v>886.24800000000005</v>
      </c>
      <c r="AT44" s="46">
        <f ca="1">SUMIFS(daily!$31:$31,daily!$9:$9,"&gt;="&amp;AT$8,daily!$9:$9,"&lt;="&amp;AT$9)</f>
        <v>886.24800000000005</v>
      </c>
      <c r="AU44" s="46">
        <f ca="1">SUMIFS(daily!$31:$31,daily!$9:$9,"&gt;="&amp;AU$8,daily!$9:$9,"&lt;="&amp;AU$9)</f>
        <v>886.24800000000005</v>
      </c>
      <c r="AV44" s="46">
        <f ca="1">SUMIFS(daily!$31:$31,daily!$9:$9,"&gt;="&amp;AV$8,daily!$9:$9,"&lt;="&amp;AV$9)</f>
        <v>886.24800000000005</v>
      </c>
      <c r="AW44" s="46">
        <f ca="1">SUMIFS(daily!$31:$31,daily!$9:$9,"&gt;="&amp;AW$8,daily!$9:$9,"&lt;="&amp;AW$9)</f>
        <v>930.56039999999996</v>
      </c>
      <c r="AX44" s="46">
        <f ca="1">SUMIFS(daily!$31:$31,daily!$9:$9,"&gt;="&amp;AX$8,daily!$9:$9,"&lt;="&amp;AX$9)</f>
        <v>930.56039999999996</v>
      </c>
      <c r="AY44" s="46">
        <f ca="1">SUMIFS(daily!$31:$31,daily!$9:$9,"&gt;="&amp;AY$8,daily!$9:$9,"&lt;="&amp;AY$9)</f>
        <v>930.56039999999996</v>
      </c>
      <c r="AZ44" s="46">
        <f ca="1">SUMIFS(daily!$31:$31,daily!$9:$9,"&gt;="&amp;AZ$8,daily!$9:$9,"&lt;="&amp;AZ$9)</f>
        <v>930.56039999999996</v>
      </c>
      <c r="BA44" s="46">
        <f ca="1">SUMIFS(daily!$31:$31,daily!$9:$9,"&gt;="&amp;BA$8,daily!$9:$9,"&lt;="&amp;BA$9)</f>
        <v>991.04682600000001</v>
      </c>
      <c r="BB44" s="46">
        <f ca="1">SUMIFS(daily!$31:$31,daily!$9:$9,"&gt;="&amp;BB$8,daily!$9:$9,"&lt;="&amp;BB$9)</f>
        <v>1031.3711099999998</v>
      </c>
      <c r="BC44" s="46">
        <f ca="1">SUMIFS(daily!$31:$31,daily!$9:$9,"&gt;="&amp;BC$8,daily!$9:$9,"&lt;="&amp;BC$9)</f>
        <v>1031.3711099999998</v>
      </c>
      <c r="BD44" s="46">
        <f ca="1">SUMIFS(daily!$31:$31,daily!$9:$9,"&gt;="&amp;BD$8,daily!$9:$9,"&lt;="&amp;BD$9)</f>
        <v>1031.3711099999998</v>
      </c>
      <c r="BE44" s="46">
        <f ca="1">SUMIFS(daily!$31:$31,daily!$9:$9,"&gt;="&amp;BE$8,daily!$9:$9,"&lt;="&amp;BE$9)</f>
        <v>1031.3711099999998</v>
      </c>
      <c r="BF44" s="46">
        <f ca="1">SUMIFS(daily!$31:$31,daily!$9:$9,"&gt;="&amp;BF$8,daily!$9:$9,"&lt;="&amp;BF$9)</f>
        <v>948.86142119999988</v>
      </c>
      <c r="BG44" s="46">
        <f ca="1">SUMIFS(daily!$31:$31,daily!$9:$9,"&gt;="&amp;BG$8,daily!$9:$9,"&lt;="&amp;BG$9)</f>
        <v>948.86142119999988</v>
      </c>
      <c r="BH44" s="46">
        <f ca="1">SUMIFS(daily!$31:$31,daily!$9:$9,"&gt;="&amp;BH$8,daily!$9:$9,"&lt;="&amp;BH$9)</f>
        <v>948.86142119999988</v>
      </c>
      <c r="BI44" s="46">
        <f ca="1">SUMIFS(daily!$31:$31,daily!$9:$9,"&gt;="&amp;BI$8,daily!$9:$9,"&lt;="&amp;BI$9)</f>
        <v>948.86142119999988</v>
      </c>
      <c r="BJ44" s="46">
        <f ca="1">SUMIFS(daily!$31:$31,daily!$9:$9,"&gt;="&amp;BJ$8,daily!$9:$9,"&lt;="&amp;BJ$9)</f>
        <v>977.32726383599982</v>
      </c>
      <c r="BK44" s="46">
        <f ca="1">SUMIFS(daily!$31:$31,daily!$9:$9,"&gt;="&amp;BK$8,daily!$9:$9,"&lt;="&amp;BK$9)</f>
        <v>977.32726383599982</v>
      </c>
      <c r="BL44" s="46">
        <f ca="1">SUMIFS(daily!$31:$31,daily!$9:$9,"&gt;="&amp;BL$8,daily!$9:$9,"&lt;="&amp;BL$9)</f>
        <v>977.32726383599982</v>
      </c>
      <c r="BM44" s="46">
        <f ca="1">SUMIFS(daily!$31:$31,daily!$9:$9,"&gt;="&amp;BM$8,daily!$9:$9,"&lt;="&amp;BM$9)</f>
        <v>977.32726383599982</v>
      </c>
      <c r="BN44" s="46">
        <f ca="1">SUMIFS(daily!$31:$31,daily!$9:$9,"&gt;="&amp;BN$8,daily!$9:$9,"&lt;="&amp;BN$9)</f>
        <v>1158.8308985484</v>
      </c>
      <c r="BO44" s="46">
        <f ca="1">SUMIFS(daily!$31:$31,daily!$9:$9,"&gt;="&amp;BO$8,daily!$9:$9,"&lt;="&amp;BO$9)</f>
        <v>1279.83332169</v>
      </c>
      <c r="BP44" s="46">
        <f ca="1">SUMIFS(daily!$31:$31,daily!$9:$9,"&gt;="&amp;BP$8,daily!$9:$9,"&lt;="&amp;BP$9)</f>
        <v>1279.83332169</v>
      </c>
      <c r="BQ44" s="46">
        <f ca="1">SUMIFS(daily!$31:$31,daily!$9:$9,"&gt;="&amp;BQ$8,daily!$9:$9,"&lt;="&amp;BQ$9)</f>
        <v>1279.83332169</v>
      </c>
      <c r="BR44" s="46">
        <f ca="1">SUMIFS(daily!$31:$31,daily!$9:$9,"&gt;="&amp;BR$8,daily!$9:$9,"&lt;="&amp;BR$9)</f>
        <v>1356.6233209914001</v>
      </c>
      <c r="BS44" s="46">
        <f ca="1">SUMIFS(daily!$31:$31,daily!$9:$9,"&gt;="&amp;BS$8,daily!$9:$9,"&lt;="&amp;BS$9)</f>
        <v>1663.7833181970004</v>
      </c>
      <c r="BT44" s="46">
        <f ca="1">SUMIFS(daily!$31:$31,daily!$9:$9,"&gt;="&amp;BT$8,daily!$9:$9,"&lt;="&amp;BT$9)</f>
        <v>1663.7833181970004</v>
      </c>
      <c r="BU44" s="46">
        <f ca="1">SUMIFS(daily!$31:$31,daily!$9:$9,"&gt;="&amp;BU$8,daily!$9:$9,"&lt;="&amp;BU$9)</f>
        <v>1663.7833181970004</v>
      </c>
      <c r="BV44" s="46">
        <f ca="1">SUMIFS(daily!$31:$31,daily!$9:$9,"&gt;="&amp;BV$8,daily!$9:$9,"&lt;="&amp;BV$9)</f>
        <v>1663.7833181970004</v>
      </c>
      <c r="BW44" s="46">
        <f ca="1">SUMIFS(daily!$31:$31,daily!$9:$9,"&gt;="&amp;BW$8,daily!$9:$9,"&lt;="&amp;BW$9)</f>
        <v>1996.5399818363996</v>
      </c>
      <c r="BX44" s="46">
        <f ca="1">SUMIFS(daily!$31:$31,daily!$9:$9,"&gt;="&amp;BX$8,daily!$9:$9,"&lt;="&amp;BX$9)</f>
        <v>1996.5399818363996</v>
      </c>
      <c r="BY44" s="46">
        <f ca="1">SUMIFS(daily!$31:$31,daily!$9:$9,"&gt;="&amp;BY$8,daily!$9:$9,"&lt;="&amp;BY$9)</f>
        <v>1996.5399818363996</v>
      </c>
      <c r="BZ44" s="46">
        <f ca="1">SUMIFS(daily!$31:$31,daily!$9:$9,"&gt;="&amp;BZ$8,daily!$9:$9,"&lt;="&amp;BZ$9)</f>
        <v>1996.5399818363996</v>
      </c>
      <c r="CA44" s="46">
        <f ca="1">SUMIFS(daily!$31:$31,daily!$9:$9,"&gt;="&amp;CA$8,daily!$9:$9,"&lt;="&amp;CA$9)</f>
        <v>798.61599273455988</v>
      </c>
      <c r="CB44" s="30"/>
      <c r="CC44" s="30"/>
    </row>
    <row r="45" spans="1:81" s="160" customFormat="1" ht="9.6" x14ac:dyDescent="0.2">
      <c r="A45" s="157"/>
      <c r="B45" s="157"/>
      <c r="C45" s="157"/>
      <c r="D45" s="157"/>
      <c r="E45" s="157"/>
      <c r="F45" s="157"/>
      <c r="G45" s="157" t="s">
        <v>23</v>
      </c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8">
        <f ca="1">R44-SUM(R46:R52)</f>
        <v>0</v>
      </c>
      <c r="S45" s="157"/>
      <c r="T45" s="157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7"/>
      <c r="CC45" s="157"/>
    </row>
    <row r="46" spans="1:81" s="19" customFormat="1" ht="10.199999999999999" x14ac:dyDescent="0.2">
      <c r="A46" s="18"/>
      <c r="B46" s="18"/>
      <c r="C46" s="18"/>
      <c r="D46" s="18"/>
      <c r="E46" s="18"/>
      <c r="F46" s="99"/>
      <c r="G46" s="18" t="str">
        <f>structure!$G$11</f>
        <v>товарная категория 1</v>
      </c>
      <c r="H46" s="18"/>
      <c r="I46" s="18"/>
      <c r="J46" s="18" t="str">
        <f>J44</f>
        <v>тыс.руб.</v>
      </c>
      <c r="K46" s="18"/>
      <c r="L46" s="18"/>
      <c r="M46" s="18"/>
      <c r="N46" s="18"/>
      <c r="O46" s="18"/>
      <c r="P46" s="18"/>
      <c r="Q46" s="18"/>
      <c r="R46" s="155">
        <f t="shared" ref="R46:R51" ca="1" si="20">SUM(T46:CB46)</f>
        <v>18541.330804382404</v>
      </c>
      <c r="S46" s="156"/>
      <c r="T46" s="156"/>
      <c r="U46" s="156">
        <f ca="1">U37-U56</f>
        <v>288</v>
      </c>
      <c r="V46" s="156">
        <f t="shared" ref="V46:CA50" ca="1" si="21">V37-V56</f>
        <v>288</v>
      </c>
      <c r="W46" s="156">
        <f t="shared" ca="1" si="21"/>
        <v>57.6</v>
      </c>
      <c r="X46" s="156">
        <f t="shared" ca="1" si="21"/>
        <v>57.6</v>
      </c>
      <c r="Y46" s="156">
        <f t="shared" ca="1" si="21"/>
        <v>57.6</v>
      </c>
      <c r="Z46" s="156">
        <f t="shared" ca="1" si="21"/>
        <v>57.6</v>
      </c>
      <c r="AA46" s="156">
        <f t="shared" ca="1" si="21"/>
        <v>57.6</v>
      </c>
      <c r="AB46" s="156">
        <f t="shared" ca="1" si="21"/>
        <v>0</v>
      </c>
      <c r="AC46" s="156">
        <f t="shared" ca="1" si="21"/>
        <v>0</v>
      </c>
      <c r="AD46" s="156">
        <f t="shared" ca="1" si="21"/>
        <v>288</v>
      </c>
      <c r="AE46" s="156">
        <f t="shared" ca="1" si="21"/>
        <v>316.8</v>
      </c>
      <c r="AF46" s="156">
        <f t="shared" ca="1" si="21"/>
        <v>360</v>
      </c>
      <c r="AG46" s="156">
        <f t="shared" ca="1" si="21"/>
        <v>360</v>
      </c>
      <c r="AH46" s="156">
        <f t="shared" ca="1" si="21"/>
        <v>360</v>
      </c>
      <c r="AI46" s="156">
        <f t="shared" ca="1" si="21"/>
        <v>360</v>
      </c>
      <c r="AJ46" s="156">
        <f t="shared" ca="1" si="21"/>
        <v>240</v>
      </c>
      <c r="AK46" s="156">
        <f t="shared" ca="1" si="21"/>
        <v>240</v>
      </c>
      <c r="AL46" s="156">
        <f t="shared" ca="1" si="21"/>
        <v>240</v>
      </c>
      <c r="AM46" s="156">
        <f t="shared" ca="1" si="21"/>
        <v>240</v>
      </c>
      <c r="AN46" s="156">
        <f t="shared" ca="1" si="21"/>
        <v>238.08</v>
      </c>
      <c r="AO46" s="156">
        <f t="shared" ca="1" si="21"/>
        <v>237.6</v>
      </c>
      <c r="AP46" s="156">
        <f t="shared" ca="1" si="21"/>
        <v>237.6</v>
      </c>
      <c r="AQ46" s="156">
        <f t="shared" ca="1" si="21"/>
        <v>237.6</v>
      </c>
      <c r="AR46" s="156">
        <f t="shared" ca="1" si="21"/>
        <v>247.10399999999998</v>
      </c>
      <c r="AS46" s="156">
        <f t="shared" ca="1" si="21"/>
        <v>285.12</v>
      </c>
      <c r="AT46" s="156">
        <f t="shared" ca="1" si="21"/>
        <v>285.12</v>
      </c>
      <c r="AU46" s="156">
        <f t="shared" ca="1" si="21"/>
        <v>285.12</v>
      </c>
      <c r="AV46" s="156">
        <f t="shared" ca="1" si="21"/>
        <v>285.12</v>
      </c>
      <c r="AW46" s="156">
        <f t="shared" ca="1" si="21"/>
        <v>299.37599999999998</v>
      </c>
      <c r="AX46" s="156">
        <f t="shared" ca="1" si="21"/>
        <v>299.37599999999998</v>
      </c>
      <c r="AY46" s="156">
        <f t="shared" ca="1" si="21"/>
        <v>299.37599999999998</v>
      </c>
      <c r="AZ46" s="156">
        <f t="shared" ca="1" si="21"/>
        <v>299.37599999999998</v>
      </c>
      <c r="BA46" s="156">
        <f t="shared" ca="1" si="21"/>
        <v>318.83543999999995</v>
      </c>
      <c r="BB46" s="156">
        <f t="shared" ca="1" si="21"/>
        <v>331.80839999999995</v>
      </c>
      <c r="BC46" s="156">
        <f t="shared" ca="1" si="21"/>
        <v>331.80839999999995</v>
      </c>
      <c r="BD46" s="156">
        <f t="shared" ca="1" si="21"/>
        <v>331.80839999999995</v>
      </c>
      <c r="BE46" s="156">
        <f t="shared" ca="1" si="21"/>
        <v>331.80839999999995</v>
      </c>
      <c r="BF46" s="156">
        <f t="shared" ca="1" si="21"/>
        <v>305.26372799999996</v>
      </c>
      <c r="BG46" s="156">
        <f t="shared" ca="1" si="21"/>
        <v>305.26372799999996</v>
      </c>
      <c r="BH46" s="156">
        <f t="shared" ca="1" si="21"/>
        <v>305.26372799999996</v>
      </c>
      <c r="BI46" s="156">
        <f t="shared" ca="1" si="21"/>
        <v>305.26372799999996</v>
      </c>
      <c r="BJ46" s="156">
        <f t="shared" ca="1" si="21"/>
        <v>314.4216398399999</v>
      </c>
      <c r="BK46" s="156">
        <f t="shared" ca="1" si="21"/>
        <v>314.4216398399999</v>
      </c>
      <c r="BL46" s="156">
        <f t="shared" ca="1" si="21"/>
        <v>314.4216398399999</v>
      </c>
      <c r="BM46" s="156">
        <f t="shared" ca="1" si="21"/>
        <v>314.4216398399999</v>
      </c>
      <c r="BN46" s="156">
        <f t="shared" ca="1" si="21"/>
        <v>372.81423009599985</v>
      </c>
      <c r="BO46" s="156">
        <f t="shared" ca="1" si="21"/>
        <v>411.74262359999989</v>
      </c>
      <c r="BP46" s="156">
        <f t="shared" ca="1" si="21"/>
        <v>411.74262359999989</v>
      </c>
      <c r="BQ46" s="156">
        <f t="shared" ca="1" si="21"/>
        <v>411.74262359999989</v>
      </c>
      <c r="BR46" s="156">
        <f t="shared" ca="1" si="21"/>
        <v>436.44718101599989</v>
      </c>
      <c r="BS46" s="156">
        <f t="shared" ca="1" si="21"/>
        <v>535.26541068000006</v>
      </c>
      <c r="BT46" s="156">
        <f t="shared" ca="1" si="21"/>
        <v>535.26541068000006</v>
      </c>
      <c r="BU46" s="156">
        <f t="shared" ca="1" si="21"/>
        <v>535.26541068000006</v>
      </c>
      <c r="BV46" s="156">
        <f t="shared" ca="1" si="21"/>
        <v>535.26541068000006</v>
      </c>
      <c r="BW46" s="156">
        <f t="shared" ca="1" si="21"/>
        <v>642.31849281599989</v>
      </c>
      <c r="BX46" s="156">
        <f t="shared" ca="1" si="21"/>
        <v>642.31849281599989</v>
      </c>
      <c r="BY46" s="156">
        <f t="shared" ca="1" si="21"/>
        <v>642.31849281599989</v>
      </c>
      <c r="BZ46" s="156">
        <f t="shared" ca="1" si="21"/>
        <v>642.31849281599989</v>
      </c>
      <c r="CA46" s="156">
        <f t="shared" ca="1" si="21"/>
        <v>256.92739712639997</v>
      </c>
      <c r="CB46" s="18"/>
      <c r="CC46" s="18"/>
    </row>
    <row r="47" spans="1:81" s="19" customFormat="1" ht="10.199999999999999" x14ac:dyDescent="0.2">
      <c r="A47" s="18"/>
      <c r="B47" s="18"/>
      <c r="C47" s="18"/>
      <c r="D47" s="18"/>
      <c r="E47" s="18"/>
      <c r="F47" s="99"/>
      <c r="G47" s="18" t="str">
        <f>structure!$G$12</f>
        <v>товарная категория 2</v>
      </c>
      <c r="H47" s="18"/>
      <c r="I47" s="18"/>
      <c r="J47" s="18" t="str">
        <f>J44</f>
        <v>тыс.руб.</v>
      </c>
      <c r="K47" s="18"/>
      <c r="L47" s="18"/>
      <c r="M47" s="18"/>
      <c r="N47" s="18"/>
      <c r="O47" s="18"/>
      <c r="P47" s="18"/>
      <c r="Q47" s="18"/>
      <c r="R47" s="155">
        <f t="shared" ca="1" si="20"/>
        <v>15064.8312785607</v>
      </c>
      <c r="S47" s="156"/>
      <c r="T47" s="156"/>
      <c r="U47" s="156">
        <f t="shared" ref="U47:AJ51" ca="1" si="22">U38-U57</f>
        <v>234</v>
      </c>
      <c r="V47" s="156">
        <f t="shared" ca="1" si="22"/>
        <v>234</v>
      </c>
      <c r="W47" s="156">
        <f t="shared" ca="1" si="22"/>
        <v>46.8</v>
      </c>
      <c r="X47" s="156">
        <f t="shared" ca="1" si="22"/>
        <v>46.8</v>
      </c>
      <c r="Y47" s="156">
        <f t="shared" ca="1" si="22"/>
        <v>46.8</v>
      </c>
      <c r="Z47" s="156">
        <f t="shared" ca="1" si="22"/>
        <v>46.8</v>
      </c>
      <c r="AA47" s="156">
        <f t="shared" ca="1" si="22"/>
        <v>46.8</v>
      </c>
      <c r="AB47" s="156">
        <f t="shared" ca="1" si="22"/>
        <v>0</v>
      </c>
      <c r="AC47" s="156">
        <f t="shared" ca="1" si="22"/>
        <v>0</v>
      </c>
      <c r="AD47" s="156">
        <f t="shared" ca="1" si="22"/>
        <v>234</v>
      </c>
      <c r="AE47" s="156">
        <f t="shared" ca="1" si="22"/>
        <v>257.39999999999998</v>
      </c>
      <c r="AF47" s="156">
        <f t="shared" ca="1" si="22"/>
        <v>292.5</v>
      </c>
      <c r="AG47" s="156">
        <f t="shared" ca="1" si="22"/>
        <v>292.5</v>
      </c>
      <c r="AH47" s="156">
        <f t="shared" ca="1" si="22"/>
        <v>292.5</v>
      </c>
      <c r="AI47" s="156">
        <f t="shared" ca="1" si="22"/>
        <v>292.5</v>
      </c>
      <c r="AJ47" s="156">
        <f t="shared" ca="1" si="22"/>
        <v>195</v>
      </c>
      <c r="AK47" s="156">
        <f t="shared" ca="1" si="21"/>
        <v>195</v>
      </c>
      <c r="AL47" s="156">
        <f t="shared" ca="1" si="21"/>
        <v>195</v>
      </c>
      <c r="AM47" s="156">
        <f t="shared" ca="1" si="21"/>
        <v>195</v>
      </c>
      <c r="AN47" s="156">
        <f t="shared" ca="1" si="21"/>
        <v>193.44</v>
      </c>
      <c r="AO47" s="156">
        <f t="shared" ca="1" si="21"/>
        <v>193.05</v>
      </c>
      <c r="AP47" s="156">
        <f t="shared" ca="1" si="21"/>
        <v>193.05</v>
      </c>
      <c r="AQ47" s="156">
        <f t="shared" ca="1" si="21"/>
        <v>193.05</v>
      </c>
      <c r="AR47" s="156">
        <f t="shared" ca="1" si="21"/>
        <v>200.77199999999999</v>
      </c>
      <c r="AS47" s="156">
        <f t="shared" ca="1" si="21"/>
        <v>231.66</v>
      </c>
      <c r="AT47" s="156">
        <f t="shared" ca="1" si="21"/>
        <v>231.66</v>
      </c>
      <c r="AU47" s="156">
        <f t="shared" ca="1" si="21"/>
        <v>231.66</v>
      </c>
      <c r="AV47" s="156">
        <f t="shared" ca="1" si="21"/>
        <v>231.66</v>
      </c>
      <c r="AW47" s="156">
        <f t="shared" ca="1" si="21"/>
        <v>243.24299999999997</v>
      </c>
      <c r="AX47" s="156">
        <f t="shared" ca="1" si="21"/>
        <v>243.24299999999997</v>
      </c>
      <c r="AY47" s="156">
        <f t="shared" ca="1" si="21"/>
        <v>243.24299999999997</v>
      </c>
      <c r="AZ47" s="156">
        <f t="shared" ca="1" si="21"/>
        <v>243.24299999999997</v>
      </c>
      <c r="BA47" s="156">
        <f t="shared" ca="1" si="21"/>
        <v>259.05379499999992</v>
      </c>
      <c r="BB47" s="156">
        <f t="shared" ca="1" si="21"/>
        <v>269.59432499999997</v>
      </c>
      <c r="BC47" s="156">
        <f t="shared" ca="1" si="21"/>
        <v>269.59432499999997</v>
      </c>
      <c r="BD47" s="156">
        <f t="shared" ca="1" si="21"/>
        <v>269.59432499999997</v>
      </c>
      <c r="BE47" s="156">
        <f t="shared" ca="1" si="21"/>
        <v>269.59432499999997</v>
      </c>
      <c r="BF47" s="156">
        <f t="shared" ca="1" si="21"/>
        <v>248.02677899999995</v>
      </c>
      <c r="BG47" s="156">
        <f t="shared" ca="1" si="21"/>
        <v>248.02677899999995</v>
      </c>
      <c r="BH47" s="156">
        <f t="shared" ca="1" si="21"/>
        <v>248.02677899999995</v>
      </c>
      <c r="BI47" s="156">
        <f t="shared" ca="1" si="21"/>
        <v>248.02677899999995</v>
      </c>
      <c r="BJ47" s="156">
        <f t="shared" ca="1" si="21"/>
        <v>255.46758236999995</v>
      </c>
      <c r="BK47" s="156">
        <f t="shared" ca="1" si="21"/>
        <v>255.46758236999995</v>
      </c>
      <c r="BL47" s="156">
        <f t="shared" ca="1" si="21"/>
        <v>255.46758236999995</v>
      </c>
      <c r="BM47" s="156">
        <f t="shared" ca="1" si="21"/>
        <v>255.46758236999995</v>
      </c>
      <c r="BN47" s="156">
        <f t="shared" ca="1" si="21"/>
        <v>302.91156195299999</v>
      </c>
      <c r="BO47" s="156">
        <f t="shared" ca="1" si="21"/>
        <v>334.54088167499992</v>
      </c>
      <c r="BP47" s="156">
        <f t="shared" ca="1" si="21"/>
        <v>334.54088167499992</v>
      </c>
      <c r="BQ47" s="156">
        <f t="shared" ca="1" si="21"/>
        <v>334.54088167499992</v>
      </c>
      <c r="BR47" s="156">
        <f t="shared" ca="1" si="21"/>
        <v>354.61333457549995</v>
      </c>
      <c r="BS47" s="156">
        <f t="shared" ca="1" si="21"/>
        <v>434.90314617750005</v>
      </c>
      <c r="BT47" s="156">
        <f t="shared" ca="1" si="21"/>
        <v>434.90314617750005</v>
      </c>
      <c r="BU47" s="156">
        <f t="shared" ca="1" si="21"/>
        <v>434.90314617750005</v>
      </c>
      <c r="BV47" s="156">
        <f t="shared" ca="1" si="21"/>
        <v>434.90314617750005</v>
      </c>
      <c r="BW47" s="156">
        <f t="shared" ca="1" si="21"/>
        <v>521.88377541299997</v>
      </c>
      <c r="BX47" s="156">
        <f t="shared" ca="1" si="21"/>
        <v>521.88377541299997</v>
      </c>
      <c r="BY47" s="156">
        <f t="shared" ca="1" si="21"/>
        <v>521.88377541299997</v>
      </c>
      <c r="BZ47" s="156">
        <f t="shared" ca="1" si="21"/>
        <v>521.88377541299997</v>
      </c>
      <c r="CA47" s="156">
        <f t="shared" ca="1" si="21"/>
        <v>208.75351016519997</v>
      </c>
      <c r="CB47" s="18"/>
      <c r="CC47" s="18"/>
    </row>
    <row r="48" spans="1:81" s="19" customFormat="1" ht="10.199999999999999" x14ac:dyDescent="0.2">
      <c r="A48" s="18"/>
      <c r="B48" s="18"/>
      <c r="C48" s="18"/>
      <c r="D48" s="18"/>
      <c r="E48" s="18"/>
      <c r="F48" s="99"/>
      <c r="G48" s="18" t="str">
        <f>structure!$G$13</f>
        <v>товарная категория 3</v>
      </c>
      <c r="H48" s="18"/>
      <c r="I48" s="18"/>
      <c r="J48" s="18" t="str">
        <f>J44</f>
        <v>тыс.руб.</v>
      </c>
      <c r="K48" s="18"/>
      <c r="L48" s="18"/>
      <c r="M48" s="18"/>
      <c r="N48" s="18"/>
      <c r="O48" s="18"/>
      <c r="P48" s="18"/>
      <c r="Q48" s="18"/>
      <c r="R48" s="155">
        <f t="shared" ca="1" si="20"/>
        <v>10815.776302556405</v>
      </c>
      <c r="S48" s="156"/>
      <c r="T48" s="156"/>
      <c r="U48" s="156">
        <f t="shared" ca="1" si="22"/>
        <v>168</v>
      </c>
      <c r="V48" s="156">
        <f t="shared" ca="1" si="21"/>
        <v>168</v>
      </c>
      <c r="W48" s="156">
        <f t="shared" ca="1" si="21"/>
        <v>33.6</v>
      </c>
      <c r="X48" s="156">
        <f t="shared" ca="1" si="21"/>
        <v>33.6</v>
      </c>
      <c r="Y48" s="156">
        <f t="shared" ca="1" si="21"/>
        <v>33.6</v>
      </c>
      <c r="Z48" s="156">
        <f t="shared" ca="1" si="21"/>
        <v>33.6</v>
      </c>
      <c r="AA48" s="156">
        <f t="shared" ca="1" si="21"/>
        <v>33.6</v>
      </c>
      <c r="AB48" s="156">
        <f t="shared" ca="1" si="21"/>
        <v>0</v>
      </c>
      <c r="AC48" s="156">
        <f t="shared" ca="1" si="21"/>
        <v>0</v>
      </c>
      <c r="AD48" s="156">
        <f t="shared" ca="1" si="21"/>
        <v>168</v>
      </c>
      <c r="AE48" s="156">
        <f t="shared" ca="1" si="21"/>
        <v>184.8</v>
      </c>
      <c r="AF48" s="156">
        <f t="shared" ca="1" si="21"/>
        <v>210</v>
      </c>
      <c r="AG48" s="156">
        <f t="shared" ca="1" si="21"/>
        <v>210</v>
      </c>
      <c r="AH48" s="156">
        <f t="shared" ca="1" si="21"/>
        <v>210</v>
      </c>
      <c r="AI48" s="156">
        <f t="shared" ca="1" si="21"/>
        <v>210</v>
      </c>
      <c r="AJ48" s="156">
        <f t="shared" ca="1" si="21"/>
        <v>140</v>
      </c>
      <c r="AK48" s="156">
        <f t="shared" ca="1" si="21"/>
        <v>140</v>
      </c>
      <c r="AL48" s="156">
        <f t="shared" ca="1" si="21"/>
        <v>140</v>
      </c>
      <c r="AM48" s="156">
        <f t="shared" ca="1" si="21"/>
        <v>140</v>
      </c>
      <c r="AN48" s="156">
        <f t="shared" ca="1" si="21"/>
        <v>138.87999999999997</v>
      </c>
      <c r="AO48" s="156">
        <f t="shared" ca="1" si="21"/>
        <v>138.6</v>
      </c>
      <c r="AP48" s="156">
        <f t="shared" ca="1" si="21"/>
        <v>138.6</v>
      </c>
      <c r="AQ48" s="156">
        <f t="shared" ca="1" si="21"/>
        <v>138.6</v>
      </c>
      <c r="AR48" s="156">
        <f t="shared" ca="1" si="21"/>
        <v>144.14400000000001</v>
      </c>
      <c r="AS48" s="156">
        <f t="shared" ca="1" si="21"/>
        <v>166.32000000000002</v>
      </c>
      <c r="AT48" s="156">
        <f t="shared" ca="1" si="21"/>
        <v>166.32000000000002</v>
      </c>
      <c r="AU48" s="156">
        <f t="shared" ca="1" si="21"/>
        <v>166.32000000000002</v>
      </c>
      <c r="AV48" s="156">
        <f t="shared" ca="1" si="21"/>
        <v>166.32000000000002</v>
      </c>
      <c r="AW48" s="156">
        <f t="shared" ca="1" si="21"/>
        <v>174.63600000000002</v>
      </c>
      <c r="AX48" s="156">
        <f t="shared" ca="1" si="21"/>
        <v>174.63600000000002</v>
      </c>
      <c r="AY48" s="156">
        <f t="shared" ca="1" si="21"/>
        <v>174.63600000000002</v>
      </c>
      <c r="AZ48" s="156">
        <f t="shared" ca="1" si="21"/>
        <v>174.63600000000002</v>
      </c>
      <c r="BA48" s="156">
        <f t="shared" ca="1" si="21"/>
        <v>185.98733999999999</v>
      </c>
      <c r="BB48" s="156">
        <f t="shared" ca="1" si="21"/>
        <v>193.55489999999998</v>
      </c>
      <c r="BC48" s="156">
        <f t="shared" ca="1" si="21"/>
        <v>193.55489999999998</v>
      </c>
      <c r="BD48" s="156">
        <f t="shared" ca="1" si="21"/>
        <v>193.55489999999998</v>
      </c>
      <c r="BE48" s="156">
        <f t="shared" ca="1" si="21"/>
        <v>193.55489999999998</v>
      </c>
      <c r="BF48" s="156">
        <f t="shared" ca="1" si="21"/>
        <v>178.07050799999996</v>
      </c>
      <c r="BG48" s="156">
        <f t="shared" ca="1" si="21"/>
        <v>178.07050799999996</v>
      </c>
      <c r="BH48" s="156">
        <f t="shared" ca="1" si="21"/>
        <v>178.07050799999996</v>
      </c>
      <c r="BI48" s="156">
        <f t="shared" ca="1" si="21"/>
        <v>178.07050799999996</v>
      </c>
      <c r="BJ48" s="156">
        <f t="shared" ca="1" si="21"/>
        <v>183.41262324000002</v>
      </c>
      <c r="BK48" s="156">
        <f t="shared" ca="1" si="21"/>
        <v>183.41262324000002</v>
      </c>
      <c r="BL48" s="156">
        <f t="shared" ca="1" si="21"/>
        <v>183.41262324000002</v>
      </c>
      <c r="BM48" s="156">
        <f t="shared" ca="1" si="21"/>
        <v>183.41262324000002</v>
      </c>
      <c r="BN48" s="156">
        <f t="shared" ca="1" si="21"/>
        <v>217.474967556</v>
      </c>
      <c r="BO48" s="156">
        <f t="shared" ca="1" si="21"/>
        <v>240.18319709999997</v>
      </c>
      <c r="BP48" s="156">
        <f t="shared" ca="1" si="21"/>
        <v>240.18319709999997</v>
      </c>
      <c r="BQ48" s="156">
        <f t="shared" ca="1" si="21"/>
        <v>240.18319709999997</v>
      </c>
      <c r="BR48" s="156">
        <f t="shared" ca="1" si="21"/>
        <v>254.59418892599999</v>
      </c>
      <c r="BS48" s="156">
        <f t="shared" ca="1" si="21"/>
        <v>312.23815623000007</v>
      </c>
      <c r="BT48" s="156">
        <f t="shared" ca="1" si="21"/>
        <v>312.23815623000007</v>
      </c>
      <c r="BU48" s="156">
        <f t="shared" ca="1" si="21"/>
        <v>312.23815623000007</v>
      </c>
      <c r="BV48" s="156">
        <f t="shared" ca="1" si="21"/>
        <v>312.23815623000007</v>
      </c>
      <c r="BW48" s="156">
        <f t="shared" ca="1" si="21"/>
        <v>374.68578747600009</v>
      </c>
      <c r="BX48" s="156">
        <f t="shared" ca="1" si="21"/>
        <v>374.68578747600009</v>
      </c>
      <c r="BY48" s="156">
        <f t="shared" ca="1" si="21"/>
        <v>374.68578747600009</v>
      </c>
      <c r="BZ48" s="156">
        <f t="shared" ca="1" si="21"/>
        <v>374.68578747600009</v>
      </c>
      <c r="CA48" s="156">
        <f t="shared" ca="1" si="21"/>
        <v>149.87431499040002</v>
      </c>
      <c r="CB48" s="18"/>
      <c r="CC48" s="18"/>
    </row>
    <row r="49" spans="1:81" s="19" customFormat="1" ht="10.199999999999999" x14ac:dyDescent="0.2">
      <c r="A49" s="18"/>
      <c r="B49" s="18"/>
      <c r="C49" s="18"/>
      <c r="D49" s="18"/>
      <c r="E49" s="18"/>
      <c r="F49" s="99"/>
      <c r="G49" s="18" t="str">
        <f>structure!$G$14</f>
        <v>товарная категория 4</v>
      </c>
      <c r="H49" s="18"/>
      <c r="I49" s="18"/>
      <c r="J49" s="18" t="str">
        <f>J44</f>
        <v>тыс.руб.</v>
      </c>
      <c r="K49" s="18"/>
      <c r="L49" s="18"/>
      <c r="M49" s="18"/>
      <c r="N49" s="18"/>
      <c r="O49" s="18"/>
      <c r="P49" s="18"/>
      <c r="Q49" s="18"/>
      <c r="R49" s="155">
        <f t="shared" ca="1" si="20"/>
        <v>8459.4821794994696</v>
      </c>
      <c r="S49" s="156"/>
      <c r="T49" s="156"/>
      <c r="U49" s="156">
        <f t="shared" ca="1" si="22"/>
        <v>131.4</v>
      </c>
      <c r="V49" s="156">
        <f t="shared" ca="1" si="21"/>
        <v>131.4</v>
      </c>
      <c r="W49" s="156">
        <f t="shared" ca="1" si="21"/>
        <v>26.28</v>
      </c>
      <c r="X49" s="156">
        <f t="shared" ca="1" si="21"/>
        <v>26.28</v>
      </c>
      <c r="Y49" s="156">
        <f t="shared" ca="1" si="21"/>
        <v>26.28</v>
      </c>
      <c r="Z49" s="156">
        <f t="shared" ca="1" si="21"/>
        <v>26.28</v>
      </c>
      <c r="AA49" s="156">
        <f t="shared" ca="1" si="21"/>
        <v>26.28</v>
      </c>
      <c r="AB49" s="156">
        <f t="shared" ca="1" si="21"/>
        <v>0</v>
      </c>
      <c r="AC49" s="156">
        <f t="shared" ca="1" si="21"/>
        <v>0</v>
      </c>
      <c r="AD49" s="156">
        <f t="shared" ca="1" si="21"/>
        <v>131.4</v>
      </c>
      <c r="AE49" s="156">
        <f t="shared" ca="1" si="21"/>
        <v>144.54</v>
      </c>
      <c r="AF49" s="156">
        <f t="shared" ca="1" si="21"/>
        <v>164.25</v>
      </c>
      <c r="AG49" s="156">
        <f t="shared" ca="1" si="21"/>
        <v>164.25</v>
      </c>
      <c r="AH49" s="156">
        <f t="shared" ca="1" si="21"/>
        <v>164.25</v>
      </c>
      <c r="AI49" s="156">
        <f t="shared" ca="1" si="21"/>
        <v>164.25</v>
      </c>
      <c r="AJ49" s="156">
        <f t="shared" ca="1" si="21"/>
        <v>109.5</v>
      </c>
      <c r="AK49" s="156">
        <f t="shared" ca="1" si="21"/>
        <v>109.5</v>
      </c>
      <c r="AL49" s="156">
        <f t="shared" ca="1" si="21"/>
        <v>109.5</v>
      </c>
      <c r="AM49" s="156">
        <f t="shared" ca="1" si="21"/>
        <v>109.5</v>
      </c>
      <c r="AN49" s="156">
        <f t="shared" ca="1" si="21"/>
        <v>108.62400000000002</v>
      </c>
      <c r="AO49" s="156">
        <f t="shared" ca="1" si="21"/>
        <v>108.405</v>
      </c>
      <c r="AP49" s="156">
        <f t="shared" ca="1" si="21"/>
        <v>108.405</v>
      </c>
      <c r="AQ49" s="156">
        <f t="shared" ca="1" si="21"/>
        <v>108.405</v>
      </c>
      <c r="AR49" s="156">
        <f t="shared" ca="1" si="21"/>
        <v>112.74119999999999</v>
      </c>
      <c r="AS49" s="156">
        <f t="shared" ca="1" si="21"/>
        <v>130.08599999999998</v>
      </c>
      <c r="AT49" s="156">
        <f t="shared" ca="1" si="21"/>
        <v>130.08599999999998</v>
      </c>
      <c r="AU49" s="156">
        <f t="shared" ca="1" si="21"/>
        <v>130.08599999999998</v>
      </c>
      <c r="AV49" s="156">
        <f t="shared" ca="1" si="21"/>
        <v>130.08599999999998</v>
      </c>
      <c r="AW49" s="156">
        <f t="shared" ca="1" si="21"/>
        <v>136.59029999999998</v>
      </c>
      <c r="AX49" s="156">
        <f t="shared" ca="1" si="21"/>
        <v>136.59029999999998</v>
      </c>
      <c r="AY49" s="156">
        <f t="shared" ca="1" si="21"/>
        <v>136.59029999999998</v>
      </c>
      <c r="AZ49" s="156">
        <f t="shared" ca="1" si="21"/>
        <v>136.59029999999998</v>
      </c>
      <c r="BA49" s="156">
        <f t="shared" ca="1" si="21"/>
        <v>145.46866949999998</v>
      </c>
      <c r="BB49" s="156">
        <f t="shared" ca="1" si="21"/>
        <v>151.38758249999998</v>
      </c>
      <c r="BC49" s="156">
        <f t="shared" ca="1" si="21"/>
        <v>151.38758249999998</v>
      </c>
      <c r="BD49" s="156">
        <f t="shared" ca="1" si="21"/>
        <v>151.38758249999998</v>
      </c>
      <c r="BE49" s="156">
        <f t="shared" ca="1" si="21"/>
        <v>151.38758249999998</v>
      </c>
      <c r="BF49" s="156">
        <f t="shared" ca="1" si="21"/>
        <v>139.27657589999998</v>
      </c>
      <c r="BG49" s="156">
        <f t="shared" ca="1" si="21"/>
        <v>139.27657589999998</v>
      </c>
      <c r="BH49" s="156">
        <f t="shared" ca="1" si="21"/>
        <v>139.27657589999998</v>
      </c>
      <c r="BI49" s="156">
        <f t="shared" ca="1" si="21"/>
        <v>139.27657589999998</v>
      </c>
      <c r="BJ49" s="156">
        <f t="shared" ca="1" si="21"/>
        <v>143.45487317699994</v>
      </c>
      <c r="BK49" s="156">
        <f t="shared" ca="1" si="21"/>
        <v>143.45487317699994</v>
      </c>
      <c r="BL49" s="156">
        <f t="shared" ca="1" si="21"/>
        <v>143.45487317699994</v>
      </c>
      <c r="BM49" s="156">
        <f t="shared" ca="1" si="21"/>
        <v>143.45487317699994</v>
      </c>
      <c r="BN49" s="156">
        <f t="shared" ca="1" si="21"/>
        <v>170.09649248129995</v>
      </c>
      <c r="BO49" s="156">
        <f t="shared" ca="1" si="21"/>
        <v>187.85757201749996</v>
      </c>
      <c r="BP49" s="156">
        <f t="shared" ca="1" si="21"/>
        <v>187.85757201749996</v>
      </c>
      <c r="BQ49" s="156">
        <f t="shared" ca="1" si="21"/>
        <v>187.85757201749996</v>
      </c>
      <c r="BR49" s="156">
        <f t="shared" ca="1" si="21"/>
        <v>199.12902633854995</v>
      </c>
      <c r="BS49" s="156">
        <f t="shared" ca="1" si="21"/>
        <v>244.21484362275004</v>
      </c>
      <c r="BT49" s="156">
        <f t="shared" ca="1" si="21"/>
        <v>244.21484362275004</v>
      </c>
      <c r="BU49" s="156">
        <f t="shared" ca="1" si="21"/>
        <v>244.21484362275004</v>
      </c>
      <c r="BV49" s="156">
        <f t="shared" ca="1" si="21"/>
        <v>244.21484362275004</v>
      </c>
      <c r="BW49" s="156">
        <f t="shared" ca="1" si="21"/>
        <v>293.05781234729994</v>
      </c>
      <c r="BX49" s="156">
        <f t="shared" ca="1" si="21"/>
        <v>293.05781234729994</v>
      </c>
      <c r="BY49" s="156">
        <f t="shared" ca="1" si="21"/>
        <v>293.05781234729994</v>
      </c>
      <c r="BZ49" s="156">
        <f t="shared" ca="1" si="21"/>
        <v>293.05781234729994</v>
      </c>
      <c r="CA49" s="156">
        <f t="shared" ca="1" si="21"/>
        <v>117.22312493891998</v>
      </c>
      <c r="CB49" s="18"/>
      <c r="CC49" s="18"/>
    </row>
    <row r="50" spans="1:81" s="19" customFormat="1" ht="10.199999999999999" x14ac:dyDescent="0.2">
      <c r="A50" s="18"/>
      <c r="B50" s="18"/>
      <c r="C50" s="18"/>
      <c r="D50" s="18"/>
      <c r="E50" s="18"/>
      <c r="F50" s="99"/>
      <c r="G50" s="18" t="str">
        <f>structure!$G$15</f>
        <v>товарная категория 5</v>
      </c>
      <c r="H50" s="18"/>
      <c r="I50" s="18"/>
      <c r="J50" s="18" t="str">
        <f>J44</f>
        <v>тыс.руб.</v>
      </c>
      <c r="K50" s="18"/>
      <c r="L50" s="18"/>
      <c r="M50" s="18"/>
      <c r="N50" s="18"/>
      <c r="O50" s="18"/>
      <c r="P50" s="18"/>
      <c r="Q50" s="18"/>
      <c r="R50" s="155">
        <f t="shared" ca="1" si="20"/>
        <v>3244.7328907669194</v>
      </c>
      <c r="S50" s="156"/>
      <c r="T50" s="156"/>
      <c r="U50" s="156">
        <f t="shared" ca="1" si="22"/>
        <v>50.4</v>
      </c>
      <c r="V50" s="156">
        <f t="shared" ca="1" si="21"/>
        <v>50.4</v>
      </c>
      <c r="W50" s="156">
        <f t="shared" ca="1" si="21"/>
        <v>10.08</v>
      </c>
      <c r="X50" s="156">
        <f t="shared" ca="1" si="21"/>
        <v>10.08</v>
      </c>
      <c r="Y50" s="156">
        <f t="shared" ca="1" si="21"/>
        <v>10.08</v>
      </c>
      <c r="Z50" s="156">
        <f t="shared" ca="1" si="21"/>
        <v>10.08</v>
      </c>
      <c r="AA50" s="156">
        <f t="shared" ca="1" si="21"/>
        <v>10.08</v>
      </c>
      <c r="AB50" s="156">
        <f t="shared" ca="1" si="21"/>
        <v>0</v>
      </c>
      <c r="AC50" s="156">
        <f t="shared" ca="1" si="21"/>
        <v>0</v>
      </c>
      <c r="AD50" s="156">
        <f t="shared" ca="1" si="21"/>
        <v>50.4</v>
      </c>
      <c r="AE50" s="156">
        <f t="shared" ca="1" si="21"/>
        <v>55.44</v>
      </c>
      <c r="AF50" s="156">
        <f t="shared" ca="1" si="21"/>
        <v>63</v>
      </c>
      <c r="AG50" s="156">
        <f t="shared" ca="1" si="21"/>
        <v>63</v>
      </c>
      <c r="AH50" s="156">
        <f t="shared" ca="1" si="21"/>
        <v>63</v>
      </c>
      <c r="AI50" s="156">
        <f t="shared" ca="1" si="21"/>
        <v>63</v>
      </c>
      <c r="AJ50" s="156">
        <f t="shared" ca="1" si="21"/>
        <v>42.000000000000007</v>
      </c>
      <c r="AK50" s="156">
        <f t="shared" ca="1" si="21"/>
        <v>42.000000000000007</v>
      </c>
      <c r="AL50" s="156">
        <f t="shared" ca="1" si="21"/>
        <v>42.000000000000007</v>
      </c>
      <c r="AM50" s="156">
        <f t="shared" ca="1" si="21"/>
        <v>42.000000000000007</v>
      </c>
      <c r="AN50" s="156">
        <f t="shared" ca="1" si="21"/>
        <v>41.664000000000009</v>
      </c>
      <c r="AO50" s="156">
        <f t="shared" ca="1" si="21"/>
        <v>41.580000000000013</v>
      </c>
      <c r="AP50" s="156">
        <f t="shared" ca="1" si="21"/>
        <v>41.580000000000013</v>
      </c>
      <c r="AQ50" s="156">
        <f t="shared" ca="1" si="21"/>
        <v>41.580000000000013</v>
      </c>
      <c r="AR50" s="156">
        <f t="shared" ca="1" si="21"/>
        <v>43.243200000000002</v>
      </c>
      <c r="AS50" s="156">
        <f t="shared" ca="1" si="21"/>
        <v>49.896000000000008</v>
      </c>
      <c r="AT50" s="156">
        <f t="shared" ca="1" si="21"/>
        <v>49.896000000000008</v>
      </c>
      <c r="AU50" s="156">
        <f t="shared" ca="1" si="21"/>
        <v>49.896000000000008</v>
      </c>
      <c r="AV50" s="156">
        <f t="shared" ca="1" si="21"/>
        <v>49.896000000000008</v>
      </c>
      <c r="AW50" s="156">
        <f t="shared" ca="1" si="21"/>
        <v>52.390799999999999</v>
      </c>
      <c r="AX50" s="156">
        <f t="shared" ca="1" si="21"/>
        <v>52.390799999999999</v>
      </c>
      <c r="AY50" s="156">
        <f t="shared" ca="1" si="21"/>
        <v>52.390799999999999</v>
      </c>
      <c r="AZ50" s="156">
        <f t="shared" ca="1" si="21"/>
        <v>52.390799999999999</v>
      </c>
      <c r="BA50" s="156">
        <f t="shared" ca="1" si="21"/>
        <v>55.796202000000008</v>
      </c>
      <c r="BB50" s="156">
        <f t="shared" ca="1" si="21"/>
        <v>58.066470000000002</v>
      </c>
      <c r="BC50" s="156">
        <f t="shared" ca="1" si="21"/>
        <v>58.066470000000002</v>
      </c>
      <c r="BD50" s="156">
        <f t="shared" ca="1" si="21"/>
        <v>58.066470000000002</v>
      </c>
      <c r="BE50" s="156">
        <f t="shared" ca="1" si="21"/>
        <v>58.066470000000002</v>
      </c>
      <c r="BF50" s="156">
        <f t="shared" ca="1" si="21"/>
        <v>53.421152399999997</v>
      </c>
      <c r="BG50" s="156">
        <f t="shared" ca="1" si="21"/>
        <v>53.421152399999997</v>
      </c>
      <c r="BH50" s="156">
        <f t="shared" ref="V50:CA51" ca="1" si="23">BH41-BH60</f>
        <v>53.421152399999997</v>
      </c>
      <c r="BI50" s="156">
        <f t="shared" ca="1" si="23"/>
        <v>53.421152399999997</v>
      </c>
      <c r="BJ50" s="156">
        <f t="shared" ca="1" si="23"/>
        <v>55.023786971999996</v>
      </c>
      <c r="BK50" s="156">
        <f t="shared" ca="1" si="23"/>
        <v>55.023786971999996</v>
      </c>
      <c r="BL50" s="156">
        <f t="shared" ca="1" si="23"/>
        <v>55.023786971999996</v>
      </c>
      <c r="BM50" s="156">
        <f t="shared" ca="1" si="23"/>
        <v>55.023786971999996</v>
      </c>
      <c r="BN50" s="156">
        <f t="shared" ca="1" si="23"/>
        <v>65.24249026679999</v>
      </c>
      <c r="BO50" s="156">
        <f t="shared" ca="1" si="23"/>
        <v>72.05495913</v>
      </c>
      <c r="BP50" s="156">
        <f t="shared" ca="1" si="23"/>
        <v>72.05495913</v>
      </c>
      <c r="BQ50" s="156">
        <f t="shared" ca="1" si="23"/>
        <v>72.05495913</v>
      </c>
      <c r="BR50" s="156">
        <f t="shared" ca="1" si="23"/>
        <v>76.37825667780001</v>
      </c>
      <c r="BS50" s="156">
        <f t="shared" ca="1" si="23"/>
        <v>93.671446868999993</v>
      </c>
      <c r="BT50" s="156">
        <f t="shared" ca="1" si="23"/>
        <v>93.671446868999993</v>
      </c>
      <c r="BU50" s="156">
        <f t="shared" ca="1" si="23"/>
        <v>93.671446868999993</v>
      </c>
      <c r="BV50" s="156">
        <f t="shared" ca="1" si="23"/>
        <v>93.671446868999993</v>
      </c>
      <c r="BW50" s="156">
        <f t="shared" ca="1" si="23"/>
        <v>112.40573624279999</v>
      </c>
      <c r="BX50" s="156">
        <f t="shared" ca="1" si="23"/>
        <v>112.40573624279999</v>
      </c>
      <c r="BY50" s="156">
        <f t="shared" ca="1" si="23"/>
        <v>112.40573624279999</v>
      </c>
      <c r="BZ50" s="156">
        <f t="shared" ca="1" si="23"/>
        <v>112.40573624279999</v>
      </c>
      <c r="CA50" s="156">
        <f t="shared" ca="1" si="23"/>
        <v>44.962294497119998</v>
      </c>
      <c r="CB50" s="18"/>
      <c r="CC50" s="18"/>
    </row>
    <row r="51" spans="1:81" s="19" customFormat="1" ht="10.199999999999999" x14ac:dyDescent="0.2">
      <c r="A51" s="18"/>
      <c r="B51" s="18"/>
      <c r="C51" s="18"/>
      <c r="D51" s="18"/>
      <c r="E51" s="18"/>
      <c r="F51" s="99"/>
      <c r="G51" s="18" t="str">
        <f>structure!$G$16</f>
        <v>прочие товарные категории</v>
      </c>
      <c r="H51" s="18"/>
      <c r="I51" s="18"/>
      <c r="J51" s="18" t="str">
        <f>J44</f>
        <v>тыс.руб.</v>
      </c>
      <c r="K51" s="18"/>
      <c r="L51" s="18"/>
      <c r="M51" s="18"/>
      <c r="N51" s="18"/>
      <c r="O51" s="18"/>
      <c r="P51" s="18"/>
      <c r="Q51" s="18"/>
      <c r="R51" s="155">
        <f t="shared" ca="1" si="20"/>
        <v>1506.4831278560714</v>
      </c>
      <c r="S51" s="156"/>
      <c r="T51" s="156"/>
      <c r="U51" s="156">
        <f t="shared" ca="1" si="22"/>
        <v>23.400000000000016</v>
      </c>
      <c r="V51" s="156">
        <f t="shared" ca="1" si="23"/>
        <v>23.400000000000016</v>
      </c>
      <c r="W51" s="156">
        <f t="shared" ca="1" si="23"/>
        <v>4.6800000000000042</v>
      </c>
      <c r="X51" s="156">
        <f t="shared" ca="1" si="23"/>
        <v>4.6800000000000042</v>
      </c>
      <c r="Y51" s="156">
        <f t="shared" ca="1" si="23"/>
        <v>4.6800000000000042</v>
      </c>
      <c r="Z51" s="156">
        <f t="shared" ca="1" si="23"/>
        <v>4.6800000000000042</v>
      </c>
      <c r="AA51" s="156">
        <f t="shared" ca="1" si="23"/>
        <v>4.6800000000000042</v>
      </c>
      <c r="AB51" s="156">
        <f t="shared" ca="1" si="23"/>
        <v>0</v>
      </c>
      <c r="AC51" s="156">
        <f t="shared" ca="1" si="23"/>
        <v>0</v>
      </c>
      <c r="AD51" s="156">
        <f t="shared" ca="1" si="23"/>
        <v>23.400000000000016</v>
      </c>
      <c r="AE51" s="156">
        <f t="shared" ca="1" si="23"/>
        <v>25.740000000000027</v>
      </c>
      <c r="AF51" s="156">
        <f t="shared" ca="1" si="23"/>
        <v>29.250000000000025</v>
      </c>
      <c r="AG51" s="156">
        <f t="shared" ca="1" si="23"/>
        <v>29.250000000000025</v>
      </c>
      <c r="AH51" s="156">
        <f t="shared" ca="1" si="23"/>
        <v>29.250000000000025</v>
      </c>
      <c r="AI51" s="156">
        <f t="shared" ca="1" si="23"/>
        <v>29.250000000000025</v>
      </c>
      <c r="AJ51" s="156">
        <f t="shared" ca="1" si="23"/>
        <v>19.500000000000021</v>
      </c>
      <c r="AK51" s="156">
        <f t="shared" ca="1" si="23"/>
        <v>19.500000000000021</v>
      </c>
      <c r="AL51" s="156">
        <f t="shared" ca="1" si="23"/>
        <v>19.500000000000021</v>
      </c>
      <c r="AM51" s="156">
        <f t="shared" ca="1" si="23"/>
        <v>19.500000000000021</v>
      </c>
      <c r="AN51" s="156">
        <f t="shared" ca="1" si="23"/>
        <v>19.344000000000019</v>
      </c>
      <c r="AO51" s="156">
        <f t="shared" ca="1" si="23"/>
        <v>19.305000000000017</v>
      </c>
      <c r="AP51" s="156">
        <f t="shared" ca="1" si="23"/>
        <v>19.305000000000017</v>
      </c>
      <c r="AQ51" s="156">
        <f t="shared" ca="1" si="23"/>
        <v>19.305000000000017</v>
      </c>
      <c r="AR51" s="156">
        <f t="shared" ca="1" si="23"/>
        <v>20.077200000000019</v>
      </c>
      <c r="AS51" s="156">
        <f t="shared" ca="1" si="23"/>
        <v>23.166000000000018</v>
      </c>
      <c r="AT51" s="156">
        <f t="shared" ca="1" si="23"/>
        <v>23.166000000000018</v>
      </c>
      <c r="AU51" s="156">
        <f t="shared" ca="1" si="23"/>
        <v>23.166000000000018</v>
      </c>
      <c r="AV51" s="156">
        <f t="shared" ca="1" si="23"/>
        <v>23.166000000000018</v>
      </c>
      <c r="AW51" s="156">
        <f t="shared" ca="1" si="23"/>
        <v>24.324300000000022</v>
      </c>
      <c r="AX51" s="156">
        <f t="shared" ca="1" si="23"/>
        <v>24.324300000000022</v>
      </c>
      <c r="AY51" s="156">
        <f t="shared" ca="1" si="23"/>
        <v>24.324300000000022</v>
      </c>
      <c r="AZ51" s="156">
        <f t="shared" ca="1" si="23"/>
        <v>24.324300000000022</v>
      </c>
      <c r="BA51" s="156">
        <f t="shared" ca="1" si="23"/>
        <v>25.905379500000016</v>
      </c>
      <c r="BB51" s="156">
        <f t="shared" ca="1" si="23"/>
        <v>26.95943250000002</v>
      </c>
      <c r="BC51" s="156">
        <f t="shared" ca="1" si="23"/>
        <v>26.95943250000002</v>
      </c>
      <c r="BD51" s="156">
        <f t="shared" ca="1" si="23"/>
        <v>26.95943250000002</v>
      </c>
      <c r="BE51" s="156">
        <f t="shared" ca="1" si="23"/>
        <v>26.95943250000002</v>
      </c>
      <c r="BF51" s="156">
        <f t="shared" ca="1" si="23"/>
        <v>24.80267790000002</v>
      </c>
      <c r="BG51" s="156">
        <f t="shared" ca="1" si="23"/>
        <v>24.80267790000002</v>
      </c>
      <c r="BH51" s="156">
        <f t="shared" ca="1" si="23"/>
        <v>24.80267790000002</v>
      </c>
      <c r="BI51" s="156">
        <f t="shared" ca="1" si="23"/>
        <v>24.80267790000002</v>
      </c>
      <c r="BJ51" s="156">
        <f t="shared" ca="1" si="23"/>
        <v>25.54675823700002</v>
      </c>
      <c r="BK51" s="156">
        <f t="shared" ca="1" si="23"/>
        <v>25.54675823700002</v>
      </c>
      <c r="BL51" s="156">
        <f t="shared" ca="1" si="23"/>
        <v>25.54675823700002</v>
      </c>
      <c r="BM51" s="156">
        <f t="shared" ca="1" si="23"/>
        <v>25.54675823700002</v>
      </c>
      <c r="BN51" s="156">
        <f t="shared" ca="1" si="23"/>
        <v>30.291156195300019</v>
      </c>
      <c r="BO51" s="156">
        <f t="shared" ca="1" si="23"/>
        <v>33.454088167500025</v>
      </c>
      <c r="BP51" s="156">
        <f t="shared" ca="1" si="23"/>
        <v>33.454088167500025</v>
      </c>
      <c r="BQ51" s="156">
        <f t="shared" ca="1" si="23"/>
        <v>33.454088167500025</v>
      </c>
      <c r="BR51" s="156">
        <f t="shared" ca="1" si="23"/>
        <v>35.461333457550026</v>
      </c>
      <c r="BS51" s="156">
        <f t="shared" ca="1" si="23"/>
        <v>43.490314617750045</v>
      </c>
      <c r="BT51" s="156">
        <f t="shared" ca="1" si="23"/>
        <v>43.490314617750045</v>
      </c>
      <c r="BU51" s="156">
        <f t="shared" ca="1" si="23"/>
        <v>43.490314617750045</v>
      </c>
      <c r="BV51" s="156">
        <f t="shared" ca="1" si="23"/>
        <v>43.490314617750045</v>
      </c>
      <c r="BW51" s="156">
        <f t="shared" ca="1" si="23"/>
        <v>52.188377541300035</v>
      </c>
      <c r="BX51" s="156">
        <f t="shared" ca="1" si="23"/>
        <v>52.188377541300035</v>
      </c>
      <c r="BY51" s="156">
        <f t="shared" ca="1" si="23"/>
        <v>52.188377541300035</v>
      </c>
      <c r="BZ51" s="156">
        <f t="shared" ca="1" si="23"/>
        <v>52.188377541300035</v>
      </c>
      <c r="CA51" s="156">
        <f t="shared" ca="1" si="23"/>
        <v>20.875351016520014</v>
      </c>
      <c r="CB51" s="18"/>
      <c r="CC51" s="18"/>
    </row>
    <row r="52" spans="1:81" s="71" customFormat="1" ht="6.6" x14ac:dyDescent="0.15">
      <c r="A52" s="70"/>
      <c r="B52" s="70"/>
      <c r="C52" s="70"/>
      <c r="D52" s="70"/>
      <c r="E52" s="70"/>
      <c r="F52" s="122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4"/>
      <c r="S52" s="70"/>
      <c r="T52" s="70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0"/>
      <c r="CC52" s="70"/>
    </row>
    <row r="53" spans="1:81" s="71" customFormat="1" ht="6.6" x14ac:dyDescent="0.15">
      <c r="A53" s="70"/>
      <c r="B53" s="70"/>
      <c r="C53" s="70"/>
      <c r="D53" s="70"/>
      <c r="E53" s="70"/>
      <c r="F53" s="122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4"/>
      <c r="S53" s="70"/>
      <c r="T53" s="70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0"/>
      <c r="CC53" s="70"/>
    </row>
    <row r="54" spans="1:81" s="7" customFormat="1" x14ac:dyDescent="0.25">
      <c r="A54" s="5"/>
      <c r="B54" s="5"/>
      <c r="C54" s="5"/>
      <c r="D54" s="5"/>
      <c r="E54" s="5"/>
      <c r="F54" s="100"/>
      <c r="G54" s="83" t="str">
        <f>KPI!$L$25</f>
        <v>Валовая прибыль</v>
      </c>
      <c r="H54" s="83"/>
      <c r="I54" s="83"/>
      <c r="J54" s="84" t="str">
        <f>IF($G54="","",INDEX(KPI!$N$11:$N$121,SUMIFS(KPI!$K$11:$K$121,KPI!$L$11:$L$121,$G54)))</f>
        <v>тыс.руб.</v>
      </c>
      <c r="K54" s="5"/>
      <c r="L54" s="5"/>
      <c r="M54" s="5"/>
      <c r="N54" s="5"/>
      <c r="O54" s="5"/>
      <c r="P54" s="5"/>
      <c r="Q54" s="5"/>
      <c r="R54" s="27">
        <f t="shared" ca="1" si="19"/>
        <v>19622.908434638037</v>
      </c>
      <c r="S54" s="5"/>
      <c r="T54" s="5"/>
      <c r="U54" s="27">
        <f ca="1">SUMIFS(daily!22:22,daily!$9:$9,"&gt;="&amp;U$8,daily!$9:$9,"&lt;="&amp;U$9)</f>
        <v>304.8</v>
      </c>
      <c r="V54" s="27">
        <f ca="1">SUMIFS(daily!22:22,daily!$9:$9,"&gt;="&amp;V$8,daily!$9:$9,"&lt;="&amp;V$9)</f>
        <v>304.8</v>
      </c>
      <c r="W54" s="27">
        <f ca="1">SUMIFS(daily!22:22,daily!$9:$9,"&gt;="&amp;W$8,daily!$9:$9,"&lt;="&amp;W$9)</f>
        <v>60.96</v>
      </c>
      <c r="X54" s="27">
        <f ca="1">SUMIFS(daily!22:22,daily!$9:$9,"&gt;="&amp;X$8,daily!$9:$9,"&lt;="&amp;X$9)</f>
        <v>60.96</v>
      </c>
      <c r="Y54" s="27">
        <f ca="1">SUMIFS(daily!22:22,daily!$9:$9,"&gt;="&amp;Y$8,daily!$9:$9,"&lt;="&amp;Y$9)</f>
        <v>60.96</v>
      </c>
      <c r="Z54" s="27">
        <f ca="1">SUMIFS(daily!22:22,daily!$9:$9,"&gt;="&amp;Z$8,daily!$9:$9,"&lt;="&amp;Z$9)</f>
        <v>60.96</v>
      </c>
      <c r="AA54" s="27">
        <f ca="1">SUMIFS(daily!22:22,daily!$9:$9,"&gt;="&amp;AA$8,daily!$9:$9,"&lt;="&amp;AA$9)</f>
        <v>60.96</v>
      </c>
      <c r="AB54" s="27">
        <f ca="1">SUMIFS(daily!22:22,daily!$9:$9,"&gt;="&amp;AB$8,daily!$9:$9,"&lt;="&amp;AB$9)</f>
        <v>0</v>
      </c>
      <c r="AC54" s="27">
        <f ca="1">SUMIFS(daily!22:22,daily!$9:$9,"&gt;="&amp;AC$8,daily!$9:$9,"&lt;="&amp;AC$9)</f>
        <v>0</v>
      </c>
      <c r="AD54" s="27">
        <f ca="1">SUMIFS(daily!22:22,daily!$9:$9,"&gt;="&amp;AD$8,daily!$9:$9,"&lt;="&amp;AD$9)</f>
        <v>304.8</v>
      </c>
      <c r="AE54" s="27">
        <f ca="1">SUMIFS(daily!22:22,daily!$9:$9,"&gt;="&amp;AE$8,daily!$9:$9,"&lt;="&amp;AE$9)</f>
        <v>335.28000000000009</v>
      </c>
      <c r="AF54" s="27">
        <f ca="1">SUMIFS(daily!22:22,daily!$9:$9,"&gt;="&amp;AF$8,daily!$9:$9,"&lt;="&amp;AF$9)</f>
        <v>381.00000000000011</v>
      </c>
      <c r="AG54" s="27">
        <f ca="1">SUMIFS(daily!22:22,daily!$9:$9,"&gt;="&amp;AG$8,daily!$9:$9,"&lt;="&amp;AG$9)</f>
        <v>381.00000000000011</v>
      </c>
      <c r="AH54" s="27">
        <f ca="1">SUMIFS(daily!22:22,daily!$9:$9,"&gt;="&amp;AH$8,daily!$9:$9,"&lt;="&amp;AH$9)</f>
        <v>381.00000000000011</v>
      </c>
      <c r="AI54" s="27">
        <f ca="1">SUMIFS(daily!22:22,daily!$9:$9,"&gt;="&amp;AI$8,daily!$9:$9,"&lt;="&amp;AI$9)</f>
        <v>381.00000000000011</v>
      </c>
      <c r="AJ54" s="27">
        <f ca="1">SUMIFS(daily!22:22,daily!$9:$9,"&gt;="&amp;AJ$8,daily!$9:$9,"&lt;="&amp;AJ$9)</f>
        <v>254.00000000000003</v>
      </c>
      <c r="AK54" s="27">
        <f ca="1">SUMIFS(daily!22:22,daily!$9:$9,"&gt;="&amp;AK$8,daily!$9:$9,"&lt;="&amp;AK$9)</f>
        <v>254.00000000000003</v>
      </c>
      <c r="AL54" s="27">
        <f ca="1">SUMIFS(daily!22:22,daily!$9:$9,"&gt;="&amp;AL$8,daily!$9:$9,"&lt;="&amp;AL$9)</f>
        <v>254.00000000000003</v>
      </c>
      <c r="AM54" s="27">
        <f ca="1">SUMIFS(daily!22:22,daily!$9:$9,"&gt;="&amp;AM$8,daily!$9:$9,"&lt;="&amp;AM$9)</f>
        <v>254.00000000000003</v>
      </c>
      <c r="AN54" s="27">
        <f ca="1">SUMIFS(daily!22:22,daily!$9:$9,"&gt;="&amp;AN$8,daily!$9:$9,"&lt;="&amp;AN$9)</f>
        <v>251.96800000000002</v>
      </c>
      <c r="AO54" s="27">
        <f ca="1">SUMIFS(daily!22:22,daily!$9:$9,"&gt;="&amp;AO$8,daily!$9:$9,"&lt;="&amp;AO$9)</f>
        <v>251.46000000000004</v>
      </c>
      <c r="AP54" s="27">
        <f ca="1">SUMIFS(daily!22:22,daily!$9:$9,"&gt;="&amp;AP$8,daily!$9:$9,"&lt;="&amp;AP$9)</f>
        <v>251.46000000000004</v>
      </c>
      <c r="AQ54" s="27">
        <f ca="1">SUMIFS(daily!22:22,daily!$9:$9,"&gt;="&amp;AQ$8,daily!$9:$9,"&lt;="&amp;AQ$9)</f>
        <v>251.46000000000004</v>
      </c>
      <c r="AR54" s="27">
        <f ca="1">SUMIFS(daily!22:22,daily!$9:$9,"&gt;="&amp;AR$8,daily!$9:$9,"&lt;="&amp;AR$9)</f>
        <v>261.51840000000004</v>
      </c>
      <c r="AS54" s="27">
        <f ca="1">SUMIFS(daily!22:22,daily!$9:$9,"&gt;="&amp;AS$8,daily!$9:$9,"&lt;="&amp;AS$9)</f>
        <v>301.75200000000001</v>
      </c>
      <c r="AT54" s="27">
        <f ca="1">SUMIFS(daily!22:22,daily!$9:$9,"&gt;="&amp;AT$8,daily!$9:$9,"&lt;="&amp;AT$9)</f>
        <v>301.75200000000001</v>
      </c>
      <c r="AU54" s="27">
        <f ca="1">SUMIFS(daily!22:22,daily!$9:$9,"&gt;="&amp;AU$8,daily!$9:$9,"&lt;="&amp;AU$9)</f>
        <v>301.75200000000001</v>
      </c>
      <c r="AV54" s="27">
        <f ca="1">SUMIFS(daily!22:22,daily!$9:$9,"&gt;="&amp;AV$8,daily!$9:$9,"&lt;="&amp;AV$9)</f>
        <v>301.75200000000001</v>
      </c>
      <c r="AW54" s="27">
        <f ca="1">SUMIFS(daily!22:22,daily!$9:$9,"&gt;="&amp;AW$8,daily!$9:$9,"&lt;="&amp;AW$9)</f>
        <v>316.83960000000002</v>
      </c>
      <c r="AX54" s="27">
        <f ca="1">SUMIFS(daily!22:22,daily!$9:$9,"&gt;="&amp;AX$8,daily!$9:$9,"&lt;="&amp;AX$9)</f>
        <v>316.83960000000002</v>
      </c>
      <c r="AY54" s="27">
        <f ca="1">SUMIFS(daily!22:22,daily!$9:$9,"&gt;="&amp;AY$8,daily!$9:$9,"&lt;="&amp;AY$9)</f>
        <v>316.83960000000002</v>
      </c>
      <c r="AZ54" s="27">
        <f ca="1">SUMIFS(daily!22:22,daily!$9:$9,"&gt;="&amp;AZ$8,daily!$9:$9,"&lt;="&amp;AZ$9)</f>
        <v>316.83960000000002</v>
      </c>
      <c r="BA54" s="27">
        <f ca="1">SUMIFS(daily!22:22,daily!$9:$9,"&gt;="&amp;BA$8,daily!$9:$9,"&lt;="&amp;BA$9)</f>
        <v>337.43417399999998</v>
      </c>
      <c r="BB54" s="27">
        <f ca="1">SUMIFS(daily!22:22,daily!$9:$9,"&gt;="&amp;BB$8,daily!$9:$9,"&lt;="&amp;BB$9)</f>
        <v>351.16388999999998</v>
      </c>
      <c r="BC54" s="27">
        <f ca="1">SUMIFS(daily!22:22,daily!$9:$9,"&gt;="&amp;BC$8,daily!$9:$9,"&lt;="&amp;BC$9)</f>
        <v>351.16388999999998</v>
      </c>
      <c r="BD54" s="27">
        <f ca="1">SUMIFS(daily!22:22,daily!$9:$9,"&gt;="&amp;BD$8,daily!$9:$9,"&lt;="&amp;BD$9)</f>
        <v>351.16388999999998</v>
      </c>
      <c r="BE54" s="27">
        <f ca="1">SUMIFS(daily!22:22,daily!$9:$9,"&gt;="&amp;BE$8,daily!$9:$9,"&lt;="&amp;BE$9)</f>
        <v>351.16388999999998</v>
      </c>
      <c r="BF54" s="27">
        <f ca="1">SUMIFS(daily!22:22,daily!$9:$9,"&gt;="&amp;BF$8,daily!$9:$9,"&lt;="&amp;BF$9)</f>
        <v>323.07077879999997</v>
      </c>
      <c r="BG54" s="27">
        <f ca="1">SUMIFS(daily!22:22,daily!$9:$9,"&gt;="&amp;BG$8,daily!$9:$9,"&lt;="&amp;BG$9)</f>
        <v>323.07077879999997</v>
      </c>
      <c r="BH54" s="27">
        <f ca="1">SUMIFS(daily!22:22,daily!$9:$9,"&gt;="&amp;BH$8,daily!$9:$9,"&lt;="&amp;BH$9)</f>
        <v>323.07077879999997</v>
      </c>
      <c r="BI54" s="27">
        <f ca="1">SUMIFS(daily!22:22,daily!$9:$9,"&gt;="&amp;BI$8,daily!$9:$9,"&lt;="&amp;BI$9)</f>
        <v>323.07077879999997</v>
      </c>
      <c r="BJ54" s="27">
        <f ca="1">SUMIFS(daily!22:22,daily!$9:$9,"&gt;="&amp;BJ$8,daily!$9:$9,"&lt;="&amp;BJ$9)</f>
        <v>332.76290216400002</v>
      </c>
      <c r="BK54" s="27">
        <f ca="1">SUMIFS(daily!22:22,daily!$9:$9,"&gt;="&amp;BK$8,daily!$9:$9,"&lt;="&amp;BK$9)</f>
        <v>332.76290216400002</v>
      </c>
      <c r="BL54" s="27">
        <f ca="1">SUMIFS(daily!22:22,daily!$9:$9,"&gt;="&amp;BL$8,daily!$9:$9,"&lt;="&amp;BL$9)</f>
        <v>332.76290216400002</v>
      </c>
      <c r="BM54" s="27">
        <f ca="1">SUMIFS(daily!22:22,daily!$9:$9,"&gt;="&amp;BM$8,daily!$9:$9,"&lt;="&amp;BM$9)</f>
        <v>332.76290216400002</v>
      </c>
      <c r="BN54" s="27">
        <f ca="1">SUMIFS(daily!22:22,daily!$9:$9,"&gt;="&amp;BN$8,daily!$9:$9,"&lt;="&amp;BN$9)</f>
        <v>394.56172685159993</v>
      </c>
      <c r="BO54" s="27">
        <f ca="1">SUMIFS(daily!22:22,daily!$9:$9,"&gt;="&amp;BO$8,daily!$9:$9,"&lt;="&amp;BO$9)</f>
        <v>435.7609433099999</v>
      </c>
      <c r="BP54" s="27">
        <f ca="1">SUMIFS(daily!22:22,daily!$9:$9,"&gt;="&amp;BP$8,daily!$9:$9,"&lt;="&amp;BP$9)</f>
        <v>435.7609433099999</v>
      </c>
      <c r="BQ54" s="27">
        <f ca="1">SUMIFS(daily!22:22,daily!$9:$9,"&gt;="&amp;BQ$8,daily!$9:$9,"&lt;="&amp;BQ$9)</f>
        <v>435.7609433099999</v>
      </c>
      <c r="BR54" s="27">
        <f ca="1">SUMIFS(daily!22:22,daily!$9:$9,"&gt;="&amp;BR$8,daily!$9:$9,"&lt;="&amp;BR$9)</f>
        <v>461.90659990859996</v>
      </c>
      <c r="BS54" s="27">
        <f ca="1">SUMIFS(daily!22:22,daily!$9:$9,"&gt;="&amp;BS$8,daily!$9:$9,"&lt;="&amp;BS$9)</f>
        <v>566.48922630300012</v>
      </c>
      <c r="BT54" s="27">
        <f ca="1">SUMIFS(daily!22:22,daily!$9:$9,"&gt;="&amp;BT$8,daily!$9:$9,"&lt;="&amp;BT$9)</f>
        <v>566.48922630300012</v>
      </c>
      <c r="BU54" s="27">
        <f ca="1">SUMIFS(daily!22:22,daily!$9:$9,"&gt;="&amp;BU$8,daily!$9:$9,"&lt;="&amp;BU$9)</f>
        <v>566.48922630300012</v>
      </c>
      <c r="BV54" s="27">
        <f ca="1">SUMIFS(daily!22:22,daily!$9:$9,"&gt;="&amp;BV$8,daily!$9:$9,"&lt;="&amp;BV$9)</f>
        <v>566.48922630300012</v>
      </c>
      <c r="BW54" s="27">
        <f ca="1">SUMIFS(daily!22:22,daily!$9:$9,"&gt;="&amp;BW$8,daily!$9:$9,"&lt;="&amp;BW$9)</f>
        <v>679.78707156359985</v>
      </c>
      <c r="BX54" s="27">
        <f ca="1">SUMIFS(daily!22:22,daily!$9:$9,"&gt;="&amp;BX$8,daily!$9:$9,"&lt;="&amp;BX$9)</f>
        <v>679.78707156359985</v>
      </c>
      <c r="BY54" s="27">
        <f ca="1">SUMIFS(daily!22:22,daily!$9:$9,"&gt;="&amp;BY$8,daily!$9:$9,"&lt;="&amp;BY$9)</f>
        <v>679.78707156359985</v>
      </c>
      <c r="BZ54" s="27">
        <f ca="1">SUMIFS(daily!22:22,daily!$9:$9,"&gt;="&amp;BZ$8,daily!$9:$9,"&lt;="&amp;BZ$9)</f>
        <v>679.78707156359985</v>
      </c>
      <c r="CA54" s="27">
        <f ca="1">SUMIFS(daily!22:22,daily!$9:$9,"&gt;="&amp;CA$8,daily!$9:$9,"&lt;="&amp;CA$9)</f>
        <v>271.91482862543995</v>
      </c>
      <c r="CB54" s="5"/>
      <c r="CC54" s="5"/>
    </row>
    <row r="55" spans="1:81" s="160" customFormat="1" ht="9.6" x14ac:dyDescent="0.2">
      <c r="A55" s="157"/>
      <c r="B55" s="157"/>
      <c r="C55" s="157"/>
      <c r="D55" s="157"/>
      <c r="E55" s="157"/>
      <c r="F55" s="157"/>
      <c r="G55" s="157" t="s">
        <v>23</v>
      </c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8">
        <f ca="1">R54-SUM(R56:R62)</f>
        <v>0</v>
      </c>
      <c r="S55" s="157"/>
      <c r="T55" s="157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7"/>
      <c r="CC55" s="157"/>
    </row>
    <row r="56" spans="1:81" s="19" customFormat="1" ht="10.199999999999999" x14ac:dyDescent="0.2">
      <c r="A56" s="18"/>
      <c r="B56" s="18"/>
      <c r="C56" s="18"/>
      <c r="D56" s="18"/>
      <c r="E56" s="18"/>
      <c r="F56" s="99"/>
      <c r="G56" s="18" t="str">
        <f>structure!$G$11</f>
        <v>товарная категория 1</v>
      </c>
      <c r="H56" s="18"/>
      <c r="I56" s="18"/>
      <c r="J56" s="18" t="str">
        <f>J54</f>
        <v>тыс.руб.</v>
      </c>
      <c r="K56" s="18"/>
      <c r="L56" s="18"/>
      <c r="M56" s="18"/>
      <c r="N56" s="18"/>
      <c r="O56" s="18"/>
      <c r="P56" s="18"/>
      <c r="Q56" s="18"/>
      <c r="R56" s="155">
        <f t="shared" ref="R56:R61" ca="1" si="24">SUM(T56:CB56)</f>
        <v>4635.3327010956009</v>
      </c>
      <c r="S56" s="156"/>
      <c r="T56" s="156"/>
      <c r="U56" s="156">
        <f ca="1">SUMIFS(daily!24:24,daily!$9:$9,"&gt;="&amp;U$8,daily!$9:$9,"&lt;="&amp;U$9)</f>
        <v>72</v>
      </c>
      <c r="V56" s="156">
        <f ca="1">SUMIFS(daily!24:24,daily!$9:$9,"&gt;="&amp;V$8,daily!$9:$9,"&lt;="&amp;V$9)</f>
        <v>72</v>
      </c>
      <c r="W56" s="156">
        <f ca="1">SUMIFS(daily!24:24,daily!$9:$9,"&gt;="&amp;W$8,daily!$9:$9,"&lt;="&amp;W$9)</f>
        <v>14.4</v>
      </c>
      <c r="X56" s="156">
        <f ca="1">SUMIFS(daily!24:24,daily!$9:$9,"&gt;="&amp;X$8,daily!$9:$9,"&lt;="&amp;X$9)</f>
        <v>14.4</v>
      </c>
      <c r="Y56" s="156">
        <f ca="1">SUMIFS(daily!24:24,daily!$9:$9,"&gt;="&amp;Y$8,daily!$9:$9,"&lt;="&amp;Y$9)</f>
        <v>14.4</v>
      </c>
      <c r="Z56" s="156">
        <f ca="1">SUMIFS(daily!24:24,daily!$9:$9,"&gt;="&amp;Z$8,daily!$9:$9,"&lt;="&amp;Z$9)</f>
        <v>14.4</v>
      </c>
      <c r="AA56" s="156">
        <f ca="1">SUMIFS(daily!24:24,daily!$9:$9,"&gt;="&amp;AA$8,daily!$9:$9,"&lt;="&amp;AA$9)</f>
        <v>14.4</v>
      </c>
      <c r="AB56" s="156">
        <f ca="1">SUMIFS(daily!24:24,daily!$9:$9,"&gt;="&amp;AB$8,daily!$9:$9,"&lt;="&amp;AB$9)</f>
        <v>0</v>
      </c>
      <c r="AC56" s="156">
        <f ca="1">SUMIFS(daily!24:24,daily!$9:$9,"&gt;="&amp;AC$8,daily!$9:$9,"&lt;="&amp;AC$9)</f>
        <v>0</v>
      </c>
      <c r="AD56" s="156">
        <f ca="1">SUMIFS(daily!24:24,daily!$9:$9,"&gt;="&amp;AD$8,daily!$9:$9,"&lt;="&amp;AD$9)</f>
        <v>72</v>
      </c>
      <c r="AE56" s="156">
        <f ca="1">SUMIFS(daily!24:24,daily!$9:$9,"&gt;="&amp;AE$8,daily!$9:$9,"&lt;="&amp;AE$9)</f>
        <v>79.2</v>
      </c>
      <c r="AF56" s="156">
        <f ca="1">SUMIFS(daily!24:24,daily!$9:$9,"&gt;="&amp;AF$8,daily!$9:$9,"&lt;="&amp;AF$9)</f>
        <v>90</v>
      </c>
      <c r="AG56" s="156">
        <f ca="1">SUMIFS(daily!24:24,daily!$9:$9,"&gt;="&amp;AG$8,daily!$9:$9,"&lt;="&amp;AG$9)</f>
        <v>90</v>
      </c>
      <c r="AH56" s="156">
        <f ca="1">SUMIFS(daily!24:24,daily!$9:$9,"&gt;="&amp;AH$8,daily!$9:$9,"&lt;="&amp;AH$9)</f>
        <v>90</v>
      </c>
      <c r="AI56" s="156">
        <f ca="1">SUMIFS(daily!24:24,daily!$9:$9,"&gt;="&amp;AI$8,daily!$9:$9,"&lt;="&amp;AI$9)</f>
        <v>90</v>
      </c>
      <c r="AJ56" s="156">
        <f ca="1">SUMIFS(daily!24:24,daily!$9:$9,"&gt;="&amp;AJ$8,daily!$9:$9,"&lt;="&amp;AJ$9)</f>
        <v>60</v>
      </c>
      <c r="AK56" s="156">
        <f ca="1">SUMIFS(daily!24:24,daily!$9:$9,"&gt;="&amp;AK$8,daily!$9:$9,"&lt;="&amp;AK$9)</f>
        <v>60</v>
      </c>
      <c r="AL56" s="156">
        <f ca="1">SUMIFS(daily!24:24,daily!$9:$9,"&gt;="&amp;AL$8,daily!$9:$9,"&lt;="&amp;AL$9)</f>
        <v>60</v>
      </c>
      <c r="AM56" s="156">
        <f ca="1">SUMIFS(daily!24:24,daily!$9:$9,"&gt;="&amp;AM$8,daily!$9:$9,"&lt;="&amp;AM$9)</f>
        <v>60</v>
      </c>
      <c r="AN56" s="156">
        <f ca="1">SUMIFS(daily!24:24,daily!$9:$9,"&gt;="&amp;AN$8,daily!$9:$9,"&lt;="&amp;AN$9)</f>
        <v>59.52000000000001</v>
      </c>
      <c r="AO56" s="156">
        <f ca="1">SUMIFS(daily!24:24,daily!$9:$9,"&gt;="&amp;AO$8,daily!$9:$9,"&lt;="&amp;AO$9)</f>
        <v>59.400000000000006</v>
      </c>
      <c r="AP56" s="156">
        <f ca="1">SUMIFS(daily!24:24,daily!$9:$9,"&gt;="&amp;AP$8,daily!$9:$9,"&lt;="&amp;AP$9)</f>
        <v>59.400000000000006</v>
      </c>
      <c r="AQ56" s="156">
        <f ca="1">SUMIFS(daily!24:24,daily!$9:$9,"&gt;="&amp;AQ$8,daily!$9:$9,"&lt;="&amp;AQ$9)</f>
        <v>59.400000000000006</v>
      </c>
      <c r="AR56" s="156">
        <f ca="1">SUMIFS(daily!24:24,daily!$9:$9,"&gt;="&amp;AR$8,daily!$9:$9,"&lt;="&amp;AR$9)</f>
        <v>61.776000000000003</v>
      </c>
      <c r="AS56" s="156">
        <f ca="1">SUMIFS(daily!24:24,daily!$9:$9,"&gt;="&amp;AS$8,daily!$9:$9,"&lt;="&amp;AS$9)</f>
        <v>71.28</v>
      </c>
      <c r="AT56" s="156">
        <f ca="1">SUMIFS(daily!24:24,daily!$9:$9,"&gt;="&amp;AT$8,daily!$9:$9,"&lt;="&amp;AT$9)</f>
        <v>71.28</v>
      </c>
      <c r="AU56" s="156">
        <f ca="1">SUMIFS(daily!24:24,daily!$9:$9,"&gt;="&amp;AU$8,daily!$9:$9,"&lt;="&amp;AU$9)</f>
        <v>71.28</v>
      </c>
      <c r="AV56" s="156">
        <f ca="1">SUMIFS(daily!24:24,daily!$9:$9,"&gt;="&amp;AV$8,daily!$9:$9,"&lt;="&amp;AV$9)</f>
        <v>71.28</v>
      </c>
      <c r="AW56" s="156">
        <f ca="1">SUMIFS(daily!24:24,daily!$9:$9,"&gt;="&amp;AW$8,daily!$9:$9,"&lt;="&amp;AW$9)</f>
        <v>74.843999999999994</v>
      </c>
      <c r="AX56" s="156">
        <f ca="1">SUMIFS(daily!24:24,daily!$9:$9,"&gt;="&amp;AX$8,daily!$9:$9,"&lt;="&amp;AX$9)</f>
        <v>74.843999999999994</v>
      </c>
      <c r="AY56" s="156">
        <f ca="1">SUMIFS(daily!24:24,daily!$9:$9,"&gt;="&amp;AY$8,daily!$9:$9,"&lt;="&amp;AY$9)</f>
        <v>74.843999999999994</v>
      </c>
      <c r="AZ56" s="156">
        <f ca="1">SUMIFS(daily!24:24,daily!$9:$9,"&gt;="&amp;AZ$8,daily!$9:$9,"&lt;="&amp;AZ$9)</f>
        <v>74.843999999999994</v>
      </c>
      <c r="BA56" s="156">
        <f ca="1">SUMIFS(daily!24:24,daily!$9:$9,"&gt;="&amp;BA$8,daily!$9:$9,"&lt;="&amp;BA$9)</f>
        <v>79.708859999999987</v>
      </c>
      <c r="BB56" s="156">
        <f ca="1">SUMIFS(daily!24:24,daily!$9:$9,"&gt;="&amp;BB$8,daily!$9:$9,"&lt;="&amp;BB$9)</f>
        <v>82.952099999999987</v>
      </c>
      <c r="BC56" s="156">
        <f ca="1">SUMIFS(daily!24:24,daily!$9:$9,"&gt;="&amp;BC$8,daily!$9:$9,"&lt;="&amp;BC$9)</f>
        <v>82.952099999999987</v>
      </c>
      <c r="BD56" s="156">
        <f ca="1">SUMIFS(daily!24:24,daily!$9:$9,"&gt;="&amp;BD$8,daily!$9:$9,"&lt;="&amp;BD$9)</f>
        <v>82.952099999999987</v>
      </c>
      <c r="BE56" s="156">
        <f ca="1">SUMIFS(daily!24:24,daily!$9:$9,"&gt;="&amp;BE$8,daily!$9:$9,"&lt;="&amp;BE$9)</f>
        <v>82.952099999999987</v>
      </c>
      <c r="BF56" s="156">
        <f ca="1">SUMIFS(daily!24:24,daily!$9:$9,"&gt;="&amp;BF$8,daily!$9:$9,"&lt;="&amp;BF$9)</f>
        <v>76.315931999999989</v>
      </c>
      <c r="BG56" s="156">
        <f ca="1">SUMIFS(daily!24:24,daily!$9:$9,"&gt;="&amp;BG$8,daily!$9:$9,"&lt;="&amp;BG$9)</f>
        <v>76.315931999999989</v>
      </c>
      <c r="BH56" s="156">
        <f ca="1">SUMIFS(daily!24:24,daily!$9:$9,"&gt;="&amp;BH$8,daily!$9:$9,"&lt;="&amp;BH$9)</f>
        <v>76.315931999999989</v>
      </c>
      <c r="BI56" s="156">
        <f ca="1">SUMIFS(daily!24:24,daily!$9:$9,"&gt;="&amp;BI$8,daily!$9:$9,"&lt;="&amp;BI$9)</f>
        <v>76.315931999999989</v>
      </c>
      <c r="BJ56" s="156">
        <f ca="1">SUMIFS(daily!24:24,daily!$9:$9,"&gt;="&amp;BJ$8,daily!$9:$9,"&lt;="&amp;BJ$9)</f>
        <v>78.605409959999974</v>
      </c>
      <c r="BK56" s="156">
        <f ca="1">SUMIFS(daily!24:24,daily!$9:$9,"&gt;="&amp;BK$8,daily!$9:$9,"&lt;="&amp;BK$9)</f>
        <v>78.605409959999974</v>
      </c>
      <c r="BL56" s="156">
        <f ca="1">SUMIFS(daily!24:24,daily!$9:$9,"&gt;="&amp;BL$8,daily!$9:$9,"&lt;="&amp;BL$9)</f>
        <v>78.605409959999974</v>
      </c>
      <c r="BM56" s="156">
        <f ca="1">SUMIFS(daily!24:24,daily!$9:$9,"&gt;="&amp;BM$8,daily!$9:$9,"&lt;="&amp;BM$9)</f>
        <v>78.605409959999974</v>
      </c>
      <c r="BN56" s="156">
        <f ca="1">SUMIFS(daily!24:24,daily!$9:$9,"&gt;="&amp;BN$8,daily!$9:$9,"&lt;="&amp;BN$9)</f>
        <v>93.20355752399999</v>
      </c>
      <c r="BO56" s="156">
        <f ca="1">SUMIFS(daily!24:24,daily!$9:$9,"&gt;="&amp;BO$8,daily!$9:$9,"&lt;="&amp;BO$9)</f>
        <v>102.9356559</v>
      </c>
      <c r="BP56" s="156">
        <f ca="1">SUMIFS(daily!24:24,daily!$9:$9,"&gt;="&amp;BP$8,daily!$9:$9,"&lt;="&amp;BP$9)</f>
        <v>102.9356559</v>
      </c>
      <c r="BQ56" s="156">
        <f ca="1">SUMIFS(daily!24:24,daily!$9:$9,"&gt;="&amp;BQ$8,daily!$9:$9,"&lt;="&amp;BQ$9)</f>
        <v>102.9356559</v>
      </c>
      <c r="BR56" s="156">
        <f ca="1">SUMIFS(daily!24:24,daily!$9:$9,"&gt;="&amp;BR$8,daily!$9:$9,"&lt;="&amp;BR$9)</f>
        <v>109.111795254</v>
      </c>
      <c r="BS56" s="156">
        <f ca="1">SUMIFS(daily!24:24,daily!$9:$9,"&gt;="&amp;BS$8,daily!$9:$9,"&lt;="&amp;BS$9)</f>
        <v>133.81635267000001</v>
      </c>
      <c r="BT56" s="156">
        <f ca="1">SUMIFS(daily!24:24,daily!$9:$9,"&gt;="&amp;BT$8,daily!$9:$9,"&lt;="&amp;BT$9)</f>
        <v>133.81635267000001</v>
      </c>
      <c r="BU56" s="156">
        <f ca="1">SUMIFS(daily!24:24,daily!$9:$9,"&gt;="&amp;BU$8,daily!$9:$9,"&lt;="&amp;BU$9)</f>
        <v>133.81635267000001</v>
      </c>
      <c r="BV56" s="156">
        <f ca="1">SUMIFS(daily!24:24,daily!$9:$9,"&gt;="&amp;BV$8,daily!$9:$9,"&lt;="&amp;BV$9)</f>
        <v>133.81635267000001</v>
      </c>
      <c r="BW56" s="156">
        <f ca="1">SUMIFS(daily!24:24,daily!$9:$9,"&gt;="&amp;BW$8,daily!$9:$9,"&lt;="&amp;BW$9)</f>
        <v>160.57962320399997</v>
      </c>
      <c r="BX56" s="156">
        <f ca="1">SUMIFS(daily!24:24,daily!$9:$9,"&gt;="&amp;BX$8,daily!$9:$9,"&lt;="&amp;BX$9)</f>
        <v>160.57962320399997</v>
      </c>
      <c r="BY56" s="156">
        <f ca="1">SUMIFS(daily!24:24,daily!$9:$9,"&gt;="&amp;BY$8,daily!$9:$9,"&lt;="&amp;BY$9)</f>
        <v>160.57962320399997</v>
      </c>
      <c r="BZ56" s="156">
        <f ca="1">SUMIFS(daily!24:24,daily!$9:$9,"&gt;="&amp;BZ$8,daily!$9:$9,"&lt;="&amp;BZ$9)</f>
        <v>160.57962320399997</v>
      </c>
      <c r="CA56" s="156">
        <f ca="1">SUMIFS(daily!24:24,daily!$9:$9,"&gt;="&amp;CA$8,daily!$9:$9,"&lt;="&amp;CA$9)</f>
        <v>64.231849281599992</v>
      </c>
      <c r="CB56" s="18"/>
      <c r="CC56" s="18"/>
    </row>
    <row r="57" spans="1:81" s="19" customFormat="1" ht="10.199999999999999" x14ac:dyDescent="0.2">
      <c r="A57" s="18"/>
      <c r="B57" s="18"/>
      <c r="C57" s="18"/>
      <c r="D57" s="18"/>
      <c r="E57" s="18"/>
      <c r="F57" s="99"/>
      <c r="G57" s="18" t="str">
        <f>structure!$G$12</f>
        <v>товарная категория 2</v>
      </c>
      <c r="H57" s="18"/>
      <c r="I57" s="18"/>
      <c r="J57" s="18" t="str">
        <f>J54</f>
        <v>тыс.руб.</v>
      </c>
      <c r="K57" s="18"/>
      <c r="L57" s="18"/>
      <c r="M57" s="18"/>
      <c r="N57" s="18"/>
      <c r="O57" s="18"/>
      <c r="P57" s="18"/>
      <c r="Q57" s="18"/>
      <c r="R57" s="155">
        <f t="shared" ca="1" si="24"/>
        <v>4249.0549760042995</v>
      </c>
      <c r="S57" s="156"/>
      <c r="T57" s="156"/>
      <c r="U57" s="156">
        <f ca="1">SUMIFS(daily!25:25,daily!$9:$9,"&gt;="&amp;U$8,daily!$9:$9,"&lt;="&amp;U$9)</f>
        <v>66</v>
      </c>
      <c r="V57" s="156">
        <f ca="1">SUMIFS(daily!25:25,daily!$9:$9,"&gt;="&amp;V$8,daily!$9:$9,"&lt;="&amp;V$9)</f>
        <v>66</v>
      </c>
      <c r="W57" s="156">
        <f ca="1">SUMIFS(daily!25:25,daily!$9:$9,"&gt;="&amp;W$8,daily!$9:$9,"&lt;="&amp;W$9)</f>
        <v>13.2</v>
      </c>
      <c r="X57" s="156">
        <f ca="1">SUMIFS(daily!25:25,daily!$9:$9,"&gt;="&amp;X$8,daily!$9:$9,"&lt;="&amp;X$9)</f>
        <v>13.2</v>
      </c>
      <c r="Y57" s="156">
        <f ca="1">SUMIFS(daily!25:25,daily!$9:$9,"&gt;="&amp;Y$8,daily!$9:$9,"&lt;="&amp;Y$9)</f>
        <v>13.2</v>
      </c>
      <c r="Z57" s="156">
        <f ca="1">SUMIFS(daily!25:25,daily!$9:$9,"&gt;="&amp;Z$8,daily!$9:$9,"&lt;="&amp;Z$9)</f>
        <v>13.2</v>
      </c>
      <c r="AA57" s="156">
        <f ca="1">SUMIFS(daily!25:25,daily!$9:$9,"&gt;="&amp;AA$8,daily!$9:$9,"&lt;="&amp;AA$9)</f>
        <v>13.2</v>
      </c>
      <c r="AB57" s="156">
        <f ca="1">SUMIFS(daily!25:25,daily!$9:$9,"&gt;="&amp;AB$8,daily!$9:$9,"&lt;="&amp;AB$9)</f>
        <v>0</v>
      </c>
      <c r="AC57" s="156">
        <f ca="1">SUMIFS(daily!25:25,daily!$9:$9,"&gt;="&amp;AC$8,daily!$9:$9,"&lt;="&amp;AC$9)</f>
        <v>0</v>
      </c>
      <c r="AD57" s="156">
        <f ca="1">SUMIFS(daily!25:25,daily!$9:$9,"&gt;="&amp;AD$8,daily!$9:$9,"&lt;="&amp;AD$9)</f>
        <v>66</v>
      </c>
      <c r="AE57" s="156">
        <f ca="1">SUMIFS(daily!25:25,daily!$9:$9,"&gt;="&amp;AE$8,daily!$9:$9,"&lt;="&amp;AE$9)</f>
        <v>72.599999999999994</v>
      </c>
      <c r="AF57" s="156">
        <f ca="1">SUMIFS(daily!25:25,daily!$9:$9,"&gt;="&amp;AF$8,daily!$9:$9,"&lt;="&amp;AF$9)</f>
        <v>82.5</v>
      </c>
      <c r="AG57" s="156">
        <f ca="1">SUMIFS(daily!25:25,daily!$9:$9,"&gt;="&amp;AG$8,daily!$9:$9,"&lt;="&amp;AG$9)</f>
        <v>82.5</v>
      </c>
      <c r="AH57" s="156">
        <f ca="1">SUMIFS(daily!25:25,daily!$9:$9,"&gt;="&amp;AH$8,daily!$9:$9,"&lt;="&amp;AH$9)</f>
        <v>82.5</v>
      </c>
      <c r="AI57" s="156">
        <f ca="1">SUMIFS(daily!25:25,daily!$9:$9,"&gt;="&amp;AI$8,daily!$9:$9,"&lt;="&amp;AI$9)</f>
        <v>82.5</v>
      </c>
      <c r="AJ57" s="156">
        <f ca="1">SUMIFS(daily!25:25,daily!$9:$9,"&gt;="&amp;AJ$8,daily!$9:$9,"&lt;="&amp;AJ$9)</f>
        <v>55</v>
      </c>
      <c r="AK57" s="156">
        <f ca="1">SUMIFS(daily!25:25,daily!$9:$9,"&gt;="&amp;AK$8,daily!$9:$9,"&lt;="&amp;AK$9)</f>
        <v>55</v>
      </c>
      <c r="AL57" s="156">
        <f ca="1">SUMIFS(daily!25:25,daily!$9:$9,"&gt;="&amp;AL$8,daily!$9:$9,"&lt;="&amp;AL$9)</f>
        <v>55</v>
      </c>
      <c r="AM57" s="156">
        <f ca="1">SUMIFS(daily!25:25,daily!$9:$9,"&gt;="&amp;AM$8,daily!$9:$9,"&lt;="&amp;AM$9)</f>
        <v>55</v>
      </c>
      <c r="AN57" s="156">
        <f ca="1">SUMIFS(daily!25:25,daily!$9:$9,"&gt;="&amp;AN$8,daily!$9:$9,"&lt;="&amp;AN$9)</f>
        <v>54.56</v>
      </c>
      <c r="AO57" s="156">
        <f ca="1">SUMIFS(daily!25:25,daily!$9:$9,"&gt;="&amp;AO$8,daily!$9:$9,"&lt;="&amp;AO$9)</f>
        <v>54.45</v>
      </c>
      <c r="AP57" s="156">
        <f ca="1">SUMIFS(daily!25:25,daily!$9:$9,"&gt;="&amp;AP$8,daily!$9:$9,"&lt;="&amp;AP$9)</f>
        <v>54.45</v>
      </c>
      <c r="AQ57" s="156">
        <f ca="1">SUMIFS(daily!25:25,daily!$9:$9,"&gt;="&amp;AQ$8,daily!$9:$9,"&lt;="&amp;AQ$9)</f>
        <v>54.45</v>
      </c>
      <c r="AR57" s="156">
        <f ca="1">SUMIFS(daily!25:25,daily!$9:$9,"&gt;="&amp;AR$8,daily!$9:$9,"&lt;="&amp;AR$9)</f>
        <v>56.628</v>
      </c>
      <c r="AS57" s="156">
        <f ca="1">SUMIFS(daily!25:25,daily!$9:$9,"&gt;="&amp;AS$8,daily!$9:$9,"&lt;="&amp;AS$9)</f>
        <v>65.34</v>
      </c>
      <c r="AT57" s="156">
        <f ca="1">SUMIFS(daily!25:25,daily!$9:$9,"&gt;="&amp;AT$8,daily!$9:$9,"&lt;="&amp;AT$9)</f>
        <v>65.34</v>
      </c>
      <c r="AU57" s="156">
        <f ca="1">SUMIFS(daily!25:25,daily!$9:$9,"&gt;="&amp;AU$8,daily!$9:$9,"&lt;="&amp;AU$9)</f>
        <v>65.34</v>
      </c>
      <c r="AV57" s="156">
        <f ca="1">SUMIFS(daily!25:25,daily!$9:$9,"&gt;="&amp;AV$8,daily!$9:$9,"&lt;="&amp;AV$9)</f>
        <v>65.34</v>
      </c>
      <c r="AW57" s="156">
        <f ca="1">SUMIFS(daily!25:25,daily!$9:$9,"&gt;="&amp;AW$8,daily!$9:$9,"&lt;="&amp;AW$9)</f>
        <v>68.606999999999999</v>
      </c>
      <c r="AX57" s="156">
        <f ca="1">SUMIFS(daily!25:25,daily!$9:$9,"&gt;="&amp;AX$8,daily!$9:$9,"&lt;="&amp;AX$9)</f>
        <v>68.606999999999999</v>
      </c>
      <c r="AY57" s="156">
        <f ca="1">SUMIFS(daily!25:25,daily!$9:$9,"&gt;="&amp;AY$8,daily!$9:$9,"&lt;="&amp;AY$9)</f>
        <v>68.606999999999999</v>
      </c>
      <c r="AZ57" s="156">
        <f ca="1">SUMIFS(daily!25:25,daily!$9:$9,"&gt;="&amp;AZ$8,daily!$9:$9,"&lt;="&amp;AZ$9)</f>
        <v>68.606999999999999</v>
      </c>
      <c r="BA57" s="156">
        <f ca="1">SUMIFS(daily!25:25,daily!$9:$9,"&gt;="&amp;BA$8,daily!$9:$9,"&lt;="&amp;BA$9)</f>
        <v>73.066454999999991</v>
      </c>
      <c r="BB57" s="156">
        <f ca="1">SUMIFS(daily!25:25,daily!$9:$9,"&gt;="&amp;BB$8,daily!$9:$9,"&lt;="&amp;BB$9)</f>
        <v>76.039424999999994</v>
      </c>
      <c r="BC57" s="156">
        <f ca="1">SUMIFS(daily!25:25,daily!$9:$9,"&gt;="&amp;BC$8,daily!$9:$9,"&lt;="&amp;BC$9)</f>
        <v>76.039424999999994</v>
      </c>
      <c r="BD57" s="156">
        <f ca="1">SUMIFS(daily!25:25,daily!$9:$9,"&gt;="&amp;BD$8,daily!$9:$9,"&lt;="&amp;BD$9)</f>
        <v>76.039424999999994</v>
      </c>
      <c r="BE57" s="156">
        <f ca="1">SUMIFS(daily!25:25,daily!$9:$9,"&gt;="&amp;BE$8,daily!$9:$9,"&lt;="&amp;BE$9)</f>
        <v>76.039424999999994</v>
      </c>
      <c r="BF57" s="156">
        <f ca="1">SUMIFS(daily!25:25,daily!$9:$9,"&gt;="&amp;BF$8,daily!$9:$9,"&lt;="&amp;BF$9)</f>
        <v>69.956270999999987</v>
      </c>
      <c r="BG57" s="156">
        <f ca="1">SUMIFS(daily!25:25,daily!$9:$9,"&gt;="&amp;BG$8,daily!$9:$9,"&lt;="&amp;BG$9)</f>
        <v>69.956270999999987</v>
      </c>
      <c r="BH57" s="156">
        <f ca="1">SUMIFS(daily!25:25,daily!$9:$9,"&gt;="&amp;BH$8,daily!$9:$9,"&lt;="&amp;BH$9)</f>
        <v>69.956270999999987</v>
      </c>
      <c r="BI57" s="156">
        <f ca="1">SUMIFS(daily!25:25,daily!$9:$9,"&gt;="&amp;BI$8,daily!$9:$9,"&lt;="&amp;BI$9)</f>
        <v>69.956270999999987</v>
      </c>
      <c r="BJ57" s="156">
        <f ca="1">SUMIFS(daily!25:25,daily!$9:$9,"&gt;="&amp;BJ$8,daily!$9:$9,"&lt;="&amp;BJ$9)</f>
        <v>72.054959129999986</v>
      </c>
      <c r="BK57" s="156">
        <f ca="1">SUMIFS(daily!25:25,daily!$9:$9,"&gt;="&amp;BK$8,daily!$9:$9,"&lt;="&amp;BK$9)</f>
        <v>72.054959129999986</v>
      </c>
      <c r="BL57" s="156">
        <f ca="1">SUMIFS(daily!25:25,daily!$9:$9,"&gt;="&amp;BL$8,daily!$9:$9,"&lt;="&amp;BL$9)</f>
        <v>72.054959129999986</v>
      </c>
      <c r="BM57" s="156">
        <f ca="1">SUMIFS(daily!25:25,daily!$9:$9,"&gt;="&amp;BM$8,daily!$9:$9,"&lt;="&amp;BM$9)</f>
        <v>72.054959129999986</v>
      </c>
      <c r="BN57" s="156">
        <f ca="1">SUMIFS(daily!25:25,daily!$9:$9,"&gt;="&amp;BN$8,daily!$9:$9,"&lt;="&amp;BN$9)</f>
        <v>85.436594396999979</v>
      </c>
      <c r="BO57" s="156">
        <f ca="1">SUMIFS(daily!25:25,daily!$9:$9,"&gt;="&amp;BO$8,daily!$9:$9,"&lt;="&amp;BO$9)</f>
        <v>94.357684574999979</v>
      </c>
      <c r="BP57" s="156">
        <f ca="1">SUMIFS(daily!25:25,daily!$9:$9,"&gt;="&amp;BP$8,daily!$9:$9,"&lt;="&amp;BP$9)</f>
        <v>94.357684574999979</v>
      </c>
      <c r="BQ57" s="156">
        <f ca="1">SUMIFS(daily!25:25,daily!$9:$9,"&gt;="&amp;BQ$8,daily!$9:$9,"&lt;="&amp;BQ$9)</f>
        <v>94.357684574999979</v>
      </c>
      <c r="BR57" s="156">
        <f ca="1">SUMIFS(daily!25:25,daily!$9:$9,"&gt;="&amp;BR$8,daily!$9:$9,"&lt;="&amp;BR$9)</f>
        <v>100.01914564949999</v>
      </c>
      <c r="BS57" s="156">
        <f ca="1">SUMIFS(daily!25:25,daily!$9:$9,"&gt;="&amp;BS$8,daily!$9:$9,"&lt;="&amp;BS$9)</f>
        <v>122.6649899475</v>
      </c>
      <c r="BT57" s="156">
        <f ca="1">SUMIFS(daily!25:25,daily!$9:$9,"&gt;="&amp;BT$8,daily!$9:$9,"&lt;="&amp;BT$9)</f>
        <v>122.6649899475</v>
      </c>
      <c r="BU57" s="156">
        <f ca="1">SUMIFS(daily!25:25,daily!$9:$9,"&gt;="&amp;BU$8,daily!$9:$9,"&lt;="&amp;BU$9)</f>
        <v>122.6649899475</v>
      </c>
      <c r="BV57" s="156">
        <f ca="1">SUMIFS(daily!25:25,daily!$9:$9,"&gt;="&amp;BV$8,daily!$9:$9,"&lt;="&amp;BV$9)</f>
        <v>122.6649899475</v>
      </c>
      <c r="BW57" s="156">
        <f ca="1">SUMIFS(daily!25:25,daily!$9:$9,"&gt;="&amp;BW$8,daily!$9:$9,"&lt;="&amp;BW$9)</f>
        <v>147.19798793699999</v>
      </c>
      <c r="BX57" s="156">
        <f ca="1">SUMIFS(daily!25:25,daily!$9:$9,"&gt;="&amp;BX$8,daily!$9:$9,"&lt;="&amp;BX$9)</f>
        <v>147.19798793699999</v>
      </c>
      <c r="BY57" s="156">
        <f ca="1">SUMIFS(daily!25:25,daily!$9:$9,"&gt;="&amp;BY$8,daily!$9:$9,"&lt;="&amp;BY$9)</f>
        <v>147.19798793699999</v>
      </c>
      <c r="BZ57" s="156">
        <f ca="1">SUMIFS(daily!25:25,daily!$9:$9,"&gt;="&amp;BZ$8,daily!$9:$9,"&lt;="&amp;BZ$9)</f>
        <v>147.19798793699999</v>
      </c>
      <c r="CA57" s="156">
        <f ca="1">SUMIFS(daily!25:25,daily!$9:$9,"&gt;="&amp;CA$8,daily!$9:$9,"&lt;="&amp;CA$9)</f>
        <v>58.879195174799996</v>
      </c>
      <c r="CB57" s="18"/>
      <c r="CC57" s="18"/>
    </row>
    <row r="58" spans="1:81" s="19" customFormat="1" ht="10.199999999999999" x14ac:dyDescent="0.2">
      <c r="A58" s="18"/>
      <c r="B58" s="18"/>
      <c r="C58" s="18"/>
      <c r="D58" s="18"/>
      <c r="E58" s="18"/>
      <c r="F58" s="99"/>
      <c r="G58" s="18" t="str">
        <f>structure!$G$13</f>
        <v>товарная категория 3</v>
      </c>
      <c r="H58" s="18"/>
      <c r="I58" s="18"/>
      <c r="J58" s="18" t="str">
        <f>J54</f>
        <v>тыс.руб.</v>
      </c>
      <c r="K58" s="18"/>
      <c r="L58" s="18"/>
      <c r="M58" s="18"/>
      <c r="N58" s="18"/>
      <c r="O58" s="18"/>
      <c r="P58" s="18"/>
      <c r="Q58" s="18"/>
      <c r="R58" s="155">
        <f t="shared" ca="1" si="24"/>
        <v>4635.3327010956009</v>
      </c>
      <c r="S58" s="156"/>
      <c r="T58" s="156"/>
      <c r="U58" s="156">
        <f ca="1">SUMIFS(daily!26:26,daily!$9:$9,"&gt;="&amp;U$8,daily!$9:$9,"&lt;="&amp;U$9)</f>
        <v>72</v>
      </c>
      <c r="V58" s="156">
        <f ca="1">SUMIFS(daily!26:26,daily!$9:$9,"&gt;="&amp;V$8,daily!$9:$9,"&lt;="&amp;V$9)</f>
        <v>72</v>
      </c>
      <c r="W58" s="156">
        <f ca="1">SUMIFS(daily!26:26,daily!$9:$9,"&gt;="&amp;W$8,daily!$9:$9,"&lt;="&amp;W$9)</f>
        <v>14.399999999999999</v>
      </c>
      <c r="X58" s="156">
        <f ca="1">SUMIFS(daily!26:26,daily!$9:$9,"&gt;="&amp;X$8,daily!$9:$9,"&lt;="&amp;X$9)</f>
        <v>14.399999999999999</v>
      </c>
      <c r="Y58" s="156">
        <f ca="1">SUMIFS(daily!26:26,daily!$9:$9,"&gt;="&amp;Y$8,daily!$9:$9,"&lt;="&amp;Y$9)</f>
        <v>14.399999999999999</v>
      </c>
      <c r="Z58" s="156">
        <f ca="1">SUMIFS(daily!26:26,daily!$9:$9,"&gt;="&amp;Z$8,daily!$9:$9,"&lt;="&amp;Z$9)</f>
        <v>14.399999999999999</v>
      </c>
      <c r="AA58" s="156">
        <f ca="1">SUMIFS(daily!26:26,daily!$9:$9,"&gt;="&amp;AA$8,daily!$9:$9,"&lt;="&amp;AA$9)</f>
        <v>14.399999999999999</v>
      </c>
      <c r="AB58" s="156">
        <f ca="1">SUMIFS(daily!26:26,daily!$9:$9,"&gt;="&amp;AB$8,daily!$9:$9,"&lt;="&amp;AB$9)</f>
        <v>0</v>
      </c>
      <c r="AC58" s="156">
        <f ca="1">SUMIFS(daily!26:26,daily!$9:$9,"&gt;="&amp;AC$8,daily!$9:$9,"&lt;="&amp;AC$9)</f>
        <v>0</v>
      </c>
      <c r="AD58" s="156">
        <f ca="1">SUMIFS(daily!26:26,daily!$9:$9,"&gt;="&amp;AD$8,daily!$9:$9,"&lt;="&amp;AD$9)</f>
        <v>72</v>
      </c>
      <c r="AE58" s="156">
        <f ca="1">SUMIFS(daily!26:26,daily!$9:$9,"&gt;="&amp;AE$8,daily!$9:$9,"&lt;="&amp;AE$9)</f>
        <v>79.199999999999989</v>
      </c>
      <c r="AF58" s="156">
        <f ca="1">SUMIFS(daily!26:26,daily!$9:$9,"&gt;="&amp;AF$8,daily!$9:$9,"&lt;="&amp;AF$9)</f>
        <v>90</v>
      </c>
      <c r="AG58" s="156">
        <f ca="1">SUMIFS(daily!26:26,daily!$9:$9,"&gt;="&amp;AG$8,daily!$9:$9,"&lt;="&amp;AG$9)</f>
        <v>90</v>
      </c>
      <c r="AH58" s="156">
        <f ca="1">SUMIFS(daily!26:26,daily!$9:$9,"&gt;="&amp;AH$8,daily!$9:$9,"&lt;="&amp;AH$9)</f>
        <v>90</v>
      </c>
      <c r="AI58" s="156">
        <f ca="1">SUMIFS(daily!26:26,daily!$9:$9,"&gt;="&amp;AI$8,daily!$9:$9,"&lt;="&amp;AI$9)</f>
        <v>90</v>
      </c>
      <c r="AJ58" s="156">
        <f ca="1">SUMIFS(daily!26:26,daily!$9:$9,"&gt;="&amp;AJ$8,daily!$9:$9,"&lt;="&amp;AJ$9)</f>
        <v>60</v>
      </c>
      <c r="AK58" s="156">
        <f ca="1">SUMIFS(daily!26:26,daily!$9:$9,"&gt;="&amp;AK$8,daily!$9:$9,"&lt;="&amp;AK$9)</f>
        <v>60</v>
      </c>
      <c r="AL58" s="156">
        <f ca="1">SUMIFS(daily!26:26,daily!$9:$9,"&gt;="&amp;AL$8,daily!$9:$9,"&lt;="&amp;AL$9)</f>
        <v>60</v>
      </c>
      <c r="AM58" s="156">
        <f ca="1">SUMIFS(daily!26:26,daily!$9:$9,"&gt;="&amp;AM$8,daily!$9:$9,"&lt;="&amp;AM$9)</f>
        <v>60</v>
      </c>
      <c r="AN58" s="156">
        <f ca="1">SUMIFS(daily!26:26,daily!$9:$9,"&gt;="&amp;AN$8,daily!$9:$9,"&lt;="&amp;AN$9)</f>
        <v>59.52000000000001</v>
      </c>
      <c r="AO58" s="156">
        <f ca="1">SUMIFS(daily!26:26,daily!$9:$9,"&gt;="&amp;AO$8,daily!$9:$9,"&lt;="&amp;AO$9)</f>
        <v>59.400000000000006</v>
      </c>
      <c r="AP58" s="156">
        <f ca="1">SUMIFS(daily!26:26,daily!$9:$9,"&gt;="&amp;AP$8,daily!$9:$9,"&lt;="&amp;AP$9)</f>
        <v>59.400000000000006</v>
      </c>
      <c r="AQ58" s="156">
        <f ca="1">SUMIFS(daily!26:26,daily!$9:$9,"&gt;="&amp;AQ$8,daily!$9:$9,"&lt;="&amp;AQ$9)</f>
        <v>59.400000000000006</v>
      </c>
      <c r="AR58" s="156">
        <f ca="1">SUMIFS(daily!26:26,daily!$9:$9,"&gt;="&amp;AR$8,daily!$9:$9,"&lt;="&amp;AR$9)</f>
        <v>61.776000000000003</v>
      </c>
      <c r="AS58" s="156">
        <f ca="1">SUMIFS(daily!26:26,daily!$9:$9,"&gt;="&amp;AS$8,daily!$9:$9,"&lt;="&amp;AS$9)</f>
        <v>71.28</v>
      </c>
      <c r="AT58" s="156">
        <f ca="1">SUMIFS(daily!26:26,daily!$9:$9,"&gt;="&amp;AT$8,daily!$9:$9,"&lt;="&amp;AT$9)</f>
        <v>71.28</v>
      </c>
      <c r="AU58" s="156">
        <f ca="1">SUMIFS(daily!26:26,daily!$9:$9,"&gt;="&amp;AU$8,daily!$9:$9,"&lt;="&amp;AU$9)</f>
        <v>71.28</v>
      </c>
      <c r="AV58" s="156">
        <f ca="1">SUMIFS(daily!26:26,daily!$9:$9,"&gt;="&amp;AV$8,daily!$9:$9,"&lt;="&amp;AV$9)</f>
        <v>71.28</v>
      </c>
      <c r="AW58" s="156">
        <f ca="1">SUMIFS(daily!26:26,daily!$9:$9,"&gt;="&amp;AW$8,daily!$9:$9,"&lt;="&amp;AW$9)</f>
        <v>74.843999999999994</v>
      </c>
      <c r="AX58" s="156">
        <f ca="1">SUMIFS(daily!26:26,daily!$9:$9,"&gt;="&amp;AX$8,daily!$9:$9,"&lt;="&amp;AX$9)</f>
        <v>74.843999999999994</v>
      </c>
      <c r="AY58" s="156">
        <f ca="1">SUMIFS(daily!26:26,daily!$9:$9,"&gt;="&amp;AY$8,daily!$9:$9,"&lt;="&amp;AY$9)</f>
        <v>74.843999999999994</v>
      </c>
      <c r="AZ58" s="156">
        <f ca="1">SUMIFS(daily!26:26,daily!$9:$9,"&gt;="&amp;AZ$8,daily!$9:$9,"&lt;="&amp;AZ$9)</f>
        <v>74.843999999999994</v>
      </c>
      <c r="BA58" s="156">
        <f ca="1">SUMIFS(daily!26:26,daily!$9:$9,"&gt;="&amp;BA$8,daily!$9:$9,"&lt;="&amp;BA$9)</f>
        <v>79.708859999999987</v>
      </c>
      <c r="BB58" s="156">
        <f ca="1">SUMIFS(daily!26:26,daily!$9:$9,"&gt;="&amp;BB$8,daily!$9:$9,"&lt;="&amp;BB$9)</f>
        <v>82.952099999999987</v>
      </c>
      <c r="BC58" s="156">
        <f ca="1">SUMIFS(daily!26:26,daily!$9:$9,"&gt;="&amp;BC$8,daily!$9:$9,"&lt;="&amp;BC$9)</f>
        <v>82.952099999999987</v>
      </c>
      <c r="BD58" s="156">
        <f ca="1">SUMIFS(daily!26:26,daily!$9:$9,"&gt;="&amp;BD$8,daily!$9:$9,"&lt;="&amp;BD$9)</f>
        <v>82.952099999999987</v>
      </c>
      <c r="BE58" s="156">
        <f ca="1">SUMIFS(daily!26:26,daily!$9:$9,"&gt;="&amp;BE$8,daily!$9:$9,"&lt;="&amp;BE$9)</f>
        <v>82.952099999999987</v>
      </c>
      <c r="BF58" s="156">
        <f ca="1">SUMIFS(daily!26:26,daily!$9:$9,"&gt;="&amp;BF$8,daily!$9:$9,"&lt;="&amp;BF$9)</f>
        <v>76.315931999999989</v>
      </c>
      <c r="BG58" s="156">
        <f ca="1">SUMIFS(daily!26:26,daily!$9:$9,"&gt;="&amp;BG$8,daily!$9:$9,"&lt;="&amp;BG$9)</f>
        <v>76.315931999999989</v>
      </c>
      <c r="BH58" s="156">
        <f ca="1">SUMIFS(daily!26:26,daily!$9:$9,"&gt;="&amp;BH$8,daily!$9:$9,"&lt;="&amp;BH$9)</f>
        <v>76.315931999999989</v>
      </c>
      <c r="BI58" s="156">
        <f ca="1">SUMIFS(daily!26:26,daily!$9:$9,"&gt;="&amp;BI$8,daily!$9:$9,"&lt;="&amp;BI$9)</f>
        <v>76.315931999999989</v>
      </c>
      <c r="BJ58" s="156">
        <f ca="1">SUMIFS(daily!26:26,daily!$9:$9,"&gt;="&amp;BJ$8,daily!$9:$9,"&lt;="&amp;BJ$9)</f>
        <v>78.605409959999989</v>
      </c>
      <c r="BK58" s="156">
        <f ca="1">SUMIFS(daily!26:26,daily!$9:$9,"&gt;="&amp;BK$8,daily!$9:$9,"&lt;="&amp;BK$9)</f>
        <v>78.605409959999989</v>
      </c>
      <c r="BL58" s="156">
        <f ca="1">SUMIFS(daily!26:26,daily!$9:$9,"&gt;="&amp;BL$8,daily!$9:$9,"&lt;="&amp;BL$9)</f>
        <v>78.605409959999989</v>
      </c>
      <c r="BM58" s="156">
        <f ca="1">SUMIFS(daily!26:26,daily!$9:$9,"&gt;="&amp;BM$8,daily!$9:$9,"&lt;="&amp;BM$9)</f>
        <v>78.605409959999989</v>
      </c>
      <c r="BN58" s="156">
        <f ca="1">SUMIFS(daily!26:26,daily!$9:$9,"&gt;="&amp;BN$8,daily!$9:$9,"&lt;="&amp;BN$9)</f>
        <v>93.20355752399999</v>
      </c>
      <c r="BO58" s="156">
        <f ca="1">SUMIFS(daily!26:26,daily!$9:$9,"&gt;="&amp;BO$8,daily!$9:$9,"&lt;="&amp;BO$9)</f>
        <v>102.93565589999999</v>
      </c>
      <c r="BP58" s="156">
        <f ca="1">SUMIFS(daily!26:26,daily!$9:$9,"&gt;="&amp;BP$8,daily!$9:$9,"&lt;="&amp;BP$9)</f>
        <v>102.93565589999999</v>
      </c>
      <c r="BQ58" s="156">
        <f ca="1">SUMIFS(daily!26:26,daily!$9:$9,"&gt;="&amp;BQ$8,daily!$9:$9,"&lt;="&amp;BQ$9)</f>
        <v>102.93565589999999</v>
      </c>
      <c r="BR58" s="156">
        <f ca="1">SUMIFS(daily!26:26,daily!$9:$9,"&gt;="&amp;BR$8,daily!$9:$9,"&lt;="&amp;BR$9)</f>
        <v>109.11179525399999</v>
      </c>
      <c r="BS58" s="156">
        <f ca="1">SUMIFS(daily!26:26,daily!$9:$9,"&gt;="&amp;BS$8,daily!$9:$9,"&lt;="&amp;BS$9)</f>
        <v>133.81635267000001</v>
      </c>
      <c r="BT58" s="156">
        <f ca="1">SUMIFS(daily!26:26,daily!$9:$9,"&gt;="&amp;BT$8,daily!$9:$9,"&lt;="&amp;BT$9)</f>
        <v>133.81635267000001</v>
      </c>
      <c r="BU58" s="156">
        <f ca="1">SUMIFS(daily!26:26,daily!$9:$9,"&gt;="&amp;BU$8,daily!$9:$9,"&lt;="&amp;BU$9)</f>
        <v>133.81635267000001</v>
      </c>
      <c r="BV58" s="156">
        <f ca="1">SUMIFS(daily!26:26,daily!$9:$9,"&gt;="&amp;BV$8,daily!$9:$9,"&lt;="&amp;BV$9)</f>
        <v>133.81635267000001</v>
      </c>
      <c r="BW58" s="156">
        <f ca="1">SUMIFS(daily!26:26,daily!$9:$9,"&gt;="&amp;BW$8,daily!$9:$9,"&lt;="&amp;BW$9)</f>
        <v>160.57962320399997</v>
      </c>
      <c r="BX58" s="156">
        <f ca="1">SUMIFS(daily!26:26,daily!$9:$9,"&gt;="&amp;BX$8,daily!$9:$9,"&lt;="&amp;BX$9)</f>
        <v>160.57962320399997</v>
      </c>
      <c r="BY58" s="156">
        <f ca="1">SUMIFS(daily!26:26,daily!$9:$9,"&gt;="&amp;BY$8,daily!$9:$9,"&lt;="&amp;BY$9)</f>
        <v>160.57962320399997</v>
      </c>
      <c r="BZ58" s="156">
        <f ca="1">SUMIFS(daily!26:26,daily!$9:$9,"&gt;="&amp;BZ$8,daily!$9:$9,"&lt;="&amp;BZ$9)</f>
        <v>160.57962320399997</v>
      </c>
      <c r="CA58" s="156">
        <f ca="1">SUMIFS(daily!26:26,daily!$9:$9,"&gt;="&amp;CA$8,daily!$9:$9,"&lt;="&amp;CA$9)</f>
        <v>64.231849281599992</v>
      </c>
      <c r="CB58" s="18"/>
      <c r="CC58" s="18"/>
    </row>
    <row r="59" spans="1:81" s="19" customFormat="1" ht="10.199999999999999" x14ac:dyDescent="0.2">
      <c r="A59" s="18"/>
      <c r="B59" s="18"/>
      <c r="C59" s="18"/>
      <c r="D59" s="18"/>
      <c r="E59" s="18"/>
      <c r="F59" s="99"/>
      <c r="G59" s="18" t="str">
        <f>structure!$G$14</f>
        <v>товарная категория 4</v>
      </c>
      <c r="H59" s="18"/>
      <c r="I59" s="18"/>
      <c r="J59" s="18" t="str">
        <f>J54</f>
        <v>тыс.руб.</v>
      </c>
      <c r="K59" s="18"/>
      <c r="L59" s="18"/>
      <c r="M59" s="18"/>
      <c r="N59" s="18"/>
      <c r="O59" s="18"/>
      <c r="P59" s="18"/>
      <c r="Q59" s="18"/>
      <c r="R59" s="155">
        <f t="shared" ca="1" si="24"/>
        <v>3128.8495732395304</v>
      </c>
      <c r="S59" s="156"/>
      <c r="T59" s="156"/>
      <c r="U59" s="156">
        <f ca="1">SUMIFS(daily!27:27,daily!$9:$9,"&gt;="&amp;U$8,daily!$9:$9,"&lt;="&amp;U$9)</f>
        <v>48.6</v>
      </c>
      <c r="V59" s="156">
        <f ca="1">SUMIFS(daily!27:27,daily!$9:$9,"&gt;="&amp;V$8,daily!$9:$9,"&lt;="&amp;V$9)</f>
        <v>48.6</v>
      </c>
      <c r="W59" s="156">
        <f ca="1">SUMIFS(daily!27:27,daily!$9:$9,"&gt;="&amp;W$8,daily!$9:$9,"&lt;="&amp;W$9)</f>
        <v>9.7200000000000006</v>
      </c>
      <c r="X59" s="156">
        <f ca="1">SUMIFS(daily!27:27,daily!$9:$9,"&gt;="&amp;X$8,daily!$9:$9,"&lt;="&amp;X$9)</f>
        <v>9.7200000000000006</v>
      </c>
      <c r="Y59" s="156">
        <f ca="1">SUMIFS(daily!27:27,daily!$9:$9,"&gt;="&amp;Y$8,daily!$9:$9,"&lt;="&amp;Y$9)</f>
        <v>9.7200000000000006</v>
      </c>
      <c r="Z59" s="156">
        <f ca="1">SUMIFS(daily!27:27,daily!$9:$9,"&gt;="&amp;Z$8,daily!$9:$9,"&lt;="&amp;Z$9)</f>
        <v>9.7200000000000006</v>
      </c>
      <c r="AA59" s="156">
        <f ca="1">SUMIFS(daily!27:27,daily!$9:$9,"&gt;="&amp;AA$8,daily!$9:$9,"&lt;="&amp;AA$9)</f>
        <v>9.7200000000000006</v>
      </c>
      <c r="AB59" s="156">
        <f ca="1">SUMIFS(daily!27:27,daily!$9:$9,"&gt;="&amp;AB$8,daily!$9:$9,"&lt;="&amp;AB$9)</f>
        <v>0</v>
      </c>
      <c r="AC59" s="156">
        <f ca="1">SUMIFS(daily!27:27,daily!$9:$9,"&gt;="&amp;AC$8,daily!$9:$9,"&lt;="&amp;AC$9)</f>
        <v>0</v>
      </c>
      <c r="AD59" s="156">
        <f ca="1">SUMIFS(daily!27:27,daily!$9:$9,"&gt;="&amp;AD$8,daily!$9:$9,"&lt;="&amp;AD$9)</f>
        <v>48.6</v>
      </c>
      <c r="AE59" s="156">
        <f ca="1">SUMIFS(daily!27:27,daily!$9:$9,"&gt;="&amp;AE$8,daily!$9:$9,"&lt;="&amp;AE$9)</f>
        <v>53.46</v>
      </c>
      <c r="AF59" s="156">
        <f ca="1">SUMIFS(daily!27:27,daily!$9:$9,"&gt;="&amp;AF$8,daily!$9:$9,"&lt;="&amp;AF$9)</f>
        <v>60.75</v>
      </c>
      <c r="AG59" s="156">
        <f ca="1">SUMIFS(daily!27:27,daily!$9:$9,"&gt;="&amp;AG$8,daily!$9:$9,"&lt;="&amp;AG$9)</f>
        <v>60.75</v>
      </c>
      <c r="AH59" s="156">
        <f ca="1">SUMIFS(daily!27:27,daily!$9:$9,"&gt;="&amp;AH$8,daily!$9:$9,"&lt;="&amp;AH$9)</f>
        <v>60.75</v>
      </c>
      <c r="AI59" s="156">
        <f ca="1">SUMIFS(daily!27:27,daily!$9:$9,"&gt;="&amp;AI$8,daily!$9:$9,"&lt;="&amp;AI$9)</f>
        <v>60.75</v>
      </c>
      <c r="AJ59" s="156">
        <f ca="1">SUMIFS(daily!27:27,daily!$9:$9,"&gt;="&amp;AJ$8,daily!$9:$9,"&lt;="&amp;AJ$9)</f>
        <v>40.500000000000007</v>
      </c>
      <c r="AK59" s="156">
        <f ca="1">SUMIFS(daily!27:27,daily!$9:$9,"&gt;="&amp;AK$8,daily!$9:$9,"&lt;="&amp;AK$9)</f>
        <v>40.500000000000007</v>
      </c>
      <c r="AL59" s="156">
        <f ca="1">SUMIFS(daily!27:27,daily!$9:$9,"&gt;="&amp;AL$8,daily!$9:$9,"&lt;="&amp;AL$9)</f>
        <v>40.500000000000007</v>
      </c>
      <c r="AM59" s="156">
        <f ca="1">SUMIFS(daily!27:27,daily!$9:$9,"&gt;="&amp;AM$8,daily!$9:$9,"&lt;="&amp;AM$9)</f>
        <v>40.500000000000007</v>
      </c>
      <c r="AN59" s="156">
        <f ca="1">SUMIFS(daily!27:27,daily!$9:$9,"&gt;="&amp;AN$8,daily!$9:$9,"&lt;="&amp;AN$9)</f>
        <v>40.175999999999995</v>
      </c>
      <c r="AO59" s="156">
        <f ca="1">SUMIFS(daily!27:27,daily!$9:$9,"&gt;="&amp;AO$8,daily!$9:$9,"&lt;="&amp;AO$9)</f>
        <v>40.094999999999999</v>
      </c>
      <c r="AP59" s="156">
        <f ca="1">SUMIFS(daily!27:27,daily!$9:$9,"&gt;="&amp;AP$8,daily!$9:$9,"&lt;="&amp;AP$9)</f>
        <v>40.094999999999999</v>
      </c>
      <c r="AQ59" s="156">
        <f ca="1">SUMIFS(daily!27:27,daily!$9:$9,"&gt;="&amp;AQ$8,daily!$9:$9,"&lt;="&amp;AQ$9)</f>
        <v>40.094999999999999</v>
      </c>
      <c r="AR59" s="156">
        <f ca="1">SUMIFS(daily!27:27,daily!$9:$9,"&gt;="&amp;AR$8,daily!$9:$9,"&lt;="&amp;AR$9)</f>
        <v>41.698800000000006</v>
      </c>
      <c r="AS59" s="156">
        <f ca="1">SUMIFS(daily!27:27,daily!$9:$9,"&gt;="&amp;AS$8,daily!$9:$9,"&lt;="&amp;AS$9)</f>
        <v>48.114000000000004</v>
      </c>
      <c r="AT59" s="156">
        <f ca="1">SUMIFS(daily!27:27,daily!$9:$9,"&gt;="&amp;AT$8,daily!$9:$9,"&lt;="&amp;AT$9)</f>
        <v>48.114000000000004</v>
      </c>
      <c r="AU59" s="156">
        <f ca="1">SUMIFS(daily!27:27,daily!$9:$9,"&gt;="&amp;AU$8,daily!$9:$9,"&lt;="&amp;AU$9)</f>
        <v>48.114000000000004</v>
      </c>
      <c r="AV59" s="156">
        <f ca="1">SUMIFS(daily!27:27,daily!$9:$9,"&gt;="&amp;AV$8,daily!$9:$9,"&lt;="&amp;AV$9)</f>
        <v>48.114000000000004</v>
      </c>
      <c r="AW59" s="156">
        <f ca="1">SUMIFS(daily!27:27,daily!$9:$9,"&gt;="&amp;AW$8,daily!$9:$9,"&lt;="&amp;AW$9)</f>
        <v>50.5197</v>
      </c>
      <c r="AX59" s="156">
        <f ca="1">SUMIFS(daily!27:27,daily!$9:$9,"&gt;="&amp;AX$8,daily!$9:$9,"&lt;="&amp;AX$9)</f>
        <v>50.5197</v>
      </c>
      <c r="AY59" s="156">
        <f ca="1">SUMIFS(daily!27:27,daily!$9:$9,"&gt;="&amp;AY$8,daily!$9:$9,"&lt;="&amp;AY$9)</f>
        <v>50.5197</v>
      </c>
      <c r="AZ59" s="156">
        <f ca="1">SUMIFS(daily!27:27,daily!$9:$9,"&gt;="&amp;AZ$8,daily!$9:$9,"&lt;="&amp;AZ$9)</f>
        <v>50.5197</v>
      </c>
      <c r="BA59" s="156">
        <f ca="1">SUMIFS(daily!27:27,daily!$9:$9,"&gt;="&amp;BA$8,daily!$9:$9,"&lt;="&amp;BA$9)</f>
        <v>53.803480499999992</v>
      </c>
      <c r="BB59" s="156">
        <f ca="1">SUMIFS(daily!27:27,daily!$9:$9,"&gt;="&amp;BB$8,daily!$9:$9,"&lt;="&amp;BB$9)</f>
        <v>55.992667499999989</v>
      </c>
      <c r="BC59" s="156">
        <f ca="1">SUMIFS(daily!27:27,daily!$9:$9,"&gt;="&amp;BC$8,daily!$9:$9,"&lt;="&amp;BC$9)</f>
        <v>55.992667499999989</v>
      </c>
      <c r="BD59" s="156">
        <f ca="1">SUMIFS(daily!27:27,daily!$9:$9,"&gt;="&amp;BD$8,daily!$9:$9,"&lt;="&amp;BD$9)</f>
        <v>55.992667499999989</v>
      </c>
      <c r="BE59" s="156">
        <f ca="1">SUMIFS(daily!27:27,daily!$9:$9,"&gt;="&amp;BE$8,daily!$9:$9,"&lt;="&amp;BE$9)</f>
        <v>55.992667499999989</v>
      </c>
      <c r="BF59" s="156">
        <f ca="1">SUMIFS(daily!27:27,daily!$9:$9,"&gt;="&amp;BF$8,daily!$9:$9,"&lt;="&amp;BF$9)</f>
        <v>51.51325409999999</v>
      </c>
      <c r="BG59" s="156">
        <f ca="1">SUMIFS(daily!27:27,daily!$9:$9,"&gt;="&amp;BG$8,daily!$9:$9,"&lt;="&amp;BG$9)</f>
        <v>51.51325409999999</v>
      </c>
      <c r="BH59" s="156">
        <f ca="1">SUMIFS(daily!27:27,daily!$9:$9,"&gt;="&amp;BH$8,daily!$9:$9,"&lt;="&amp;BH$9)</f>
        <v>51.51325409999999</v>
      </c>
      <c r="BI59" s="156">
        <f ca="1">SUMIFS(daily!27:27,daily!$9:$9,"&gt;="&amp;BI$8,daily!$9:$9,"&lt;="&amp;BI$9)</f>
        <v>51.51325409999999</v>
      </c>
      <c r="BJ59" s="156">
        <f ca="1">SUMIFS(daily!27:27,daily!$9:$9,"&gt;="&amp;BJ$8,daily!$9:$9,"&lt;="&amp;BJ$9)</f>
        <v>53.05865172299999</v>
      </c>
      <c r="BK59" s="156">
        <f ca="1">SUMIFS(daily!27:27,daily!$9:$9,"&gt;="&amp;BK$8,daily!$9:$9,"&lt;="&amp;BK$9)</f>
        <v>53.05865172299999</v>
      </c>
      <c r="BL59" s="156">
        <f ca="1">SUMIFS(daily!27:27,daily!$9:$9,"&gt;="&amp;BL$8,daily!$9:$9,"&lt;="&amp;BL$9)</f>
        <v>53.05865172299999</v>
      </c>
      <c r="BM59" s="156">
        <f ca="1">SUMIFS(daily!27:27,daily!$9:$9,"&gt;="&amp;BM$8,daily!$9:$9,"&lt;="&amp;BM$9)</f>
        <v>53.05865172299999</v>
      </c>
      <c r="BN59" s="156">
        <f ca="1">SUMIFS(daily!27:27,daily!$9:$9,"&gt;="&amp;BN$8,daily!$9:$9,"&lt;="&amp;BN$9)</f>
        <v>62.912401328699985</v>
      </c>
      <c r="BO59" s="156">
        <f ca="1">SUMIFS(daily!27:27,daily!$9:$9,"&gt;="&amp;BO$8,daily!$9:$9,"&lt;="&amp;BO$9)</f>
        <v>69.481567732499997</v>
      </c>
      <c r="BP59" s="156">
        <f ca="1">SUMIFS(daily!27:27,daily!$9:$9,"&gt;="&amp;BP$8,daily!$9:$9,"&lt;="&amp;BP$9)</f>
        <v>69.481567732499997</v>
      </c>
      <c r="BQ59" s="156">
        <f ca="1">SUMIFS(daily!27:27,daily!$9:$9,"&gt;="&amp;BQ$8,daily!$9:$9,"&lt;="&amp;BQ$9)</f>
        <v>69.481567732499997</v>
      </c>
      <c r="BR59" s="156">
        <f ca="1">SUMIFS(daily!27:27,daily!$9:$9,"&gt;="&amp;BR$8,daily!$9:$9,"&lt;="&amp;BR$9)</f>
        <v>73.650461796450003</v>
      </c>
      <c r="BS59" s="156">
        <f ca="1">SUMIFS(daily!27:27,daily!$9:$9,"&gt;="&amp;BS$8,daily!$9:$9,"&lt;="&amp;BS$9)</f>
        <v>90.326038052250013</v>
      </c>
      <c r="BT59" s="156">
        <f ca="1">SUMIFS(daily!27:27,daily!$9:$9,"&gt;="&amp;BT$8,daily!$9:$9,"&lt;="&amp;BT$9)</f>
        <v>90.326038052250013</v>
      </c>
      <c r="BU59" s="156">
        <f ca="1">SUMIFS(daily!27:27,daily!$9:$9,"&gt;="&amp;BU$8,daily!$9:$9,"&lt;="&amp;BU$9)</f>
        <v>90.326038052250013</v>
      </c>
      <c r="BV59" s="156">
        <f ca="1">SUMIFS(daily!27:27,daily!$9:$9,"&gt;="&amp;BV$8,daily!$9:$9,"&lt;="&amp;BV$9)</f>
        <v>90.326038052250013</v>
      </c>
      <c r="BW59" s="156">
        <f ca="1">SUMIFS(daily!27:27,daily!$9:$9,"&gt;="&amp;BW$8,daily!$9:$9,"&lt;="&amp;BW$9)</f>
        <v>108.39124566269999</v>
      </c>
      <c r="BX59" s="156">
        <f ca="1">SUMIFS(daily!27:27,daily!$9:$9,"&gt;="&amp;BX$8,daily!$9:$9,"&lt;="&amp;BX$9)</f>
        <v>108.39124566269999</v>
      </c>
      <c r="BY59" s="156">
        <f ca="1">SUMIFS(daily!27:27,daily!$9:$9,"&gt;="&amp;BY$8,daily!$9:$9,"&lt;="&amp;BY$9)</f>
        <v>108.39124566269999</v>
      </c>
      <c r="BZ59" s="156">
        <f ca="1">SUMIFS(daily!27:27,daily!$9:$9,"&gt;="&amp;BZ$8,daily!$9:$9,"&lt;="&amp;BZ$9)</f>
        <v>108.39124566269999</v>
      </c>
      <c r="CA59" s="156">
        <f ca="1">SUMIFS(daily!27:27,daily!$9:$9,"&gt;="&amp;CA$8,daily!$9:$9,"&lt;="&amp;CA$9)</f>
        <v>43.356498265079992</v>
      </c>
      <c r="CB59" s="18"/>
      <c r="CC59" s="18"/>
    </row>
    <row r="60" spans="1:81" s="19" customFormat="1" ht="10.199999999999999" x14ac:dyDescent="0.2">
      <c r="A60" s="18"/>
      <c r="B60" s="18"/>
      <c r="C60" s="18"/>
      <c r="D60" s="18"/>
      <c r="E60" s="18"/>
      <c r="F60" s="99"/>
      <c r="G60" s="18" t="str">
        <f>structure!$G$15</f>
        <v>товарная категория 5</v>
      </c>
      <c r="H60" s="18"/>
      <c r="I60" s="18"/>
      <c r="J60" s="18" t="str">
        <f>J54</f>
        <v>тыс.руб.</v>
      </c>
      <c r="K60" s="18"/>
      <c r="L60" s="18"/>
      <c r="M60" s="18"/>
      <c r="N60" s="18"/>
      <c r="O60" s="18"/>
      <c r="P60" s="18"/>
      <c r="Q60" s="18"/>
      <c r="R60" s="155">
        <f t="shared" ca="1" si="24"/>
        <v>2163.1552605112802</v>
      </c>
      <c r="S60" s="156"/>
      <c r="T60" s="156"/>
      <c r="U60" s="156">
        <f ca="1">SUMIFS(daily!28:28,daily!$9:$9,"&gt;="&amp;U$8,daily!$9:$9,"&lt;="&amp;U$9)</f>
        <v>33.6</v>
      </c>
      <c r="V60" s="156">
        <f ca="1">SUMIFS(daily!28:28,daily!$9:$9,"&gt;="&amp;V$8,daily!$9:$9,"&lt;="&amp;V$9)</f>
        <v>33.6</v>
      </c>
      <c r="W60" s="156">
        <f ca="1">SUMIFS(daily!28:28,daily!$9:$9,"&gt;="&amp;W$8,daily!$9:$9,"&lt;="&amp;W$9)</f>
        <v>6.7200000000000006</v>
      </c>
      <c r="X60" s="156">
        <f ca="1">SUMIFS(daily!28:28,daily!$9:$9,"&gt;="&amp;X$8,daily!$9:$9,"&lt;="&amp;X$9)</f>
        <v>6.7200000000000006</v>
      </c>
      <c r="Y60" s="156">
        <f ca="1">SUMIFS(daily!28:28,daily!$9:$9,"&gt;="&amp;Y$8,daily!$9:$9,"&lt;="&amp;Y$9)</f>
        <v>6.7200000000000006</v>
      </c>
      <c r="Z60" s="156">
        <f ca="1">SUMIFS(daily!28:28,daily!$9:$9,"&gt;="&amp;Z$8,daily!$9:$9,"&lt;="&amp;Z$9)</f>
        <v>6.7200000000000006</v>
      </c>
      <c r="AA60" s="156">
        <f ca="1">SUMIFS(daily!28:28,daily!$9:$9,"&gt;="&amp;AA$8,daily!$9:$9,"&lt;="&amp;AA$9)</f>
        <v>6.7200000000000006</v>
      </c>
      <c r="AB60" s="156">
        <f ca="1">SUMIFS(daily!28:28,daily!$9:$9,"&gt;="&amp;AB$8,daily!$9:$9,"&lt;="&amp;AB$9)</f>
        <v>0</v>
      </c>
      <c r="AC60" s="156">
        <f ca="1">SUMIFS(daily!28:28,daily!$9:$9,"&gt;="&amp;AC$8,daily!$9:$9,"&lt;="&amp;AC$9)</f>
        <v>0</v>
      </c>
      <c r="AD60" s="156">
        <f ca="1">SUMIFS(daily!28:28,daily!$9:$9,"&gt;="&amp;AD$8,daily!$9:$9,"&lt;="&amp;AD$9)</f>
        <v>33.6</v>
      </c>
      <c r="AE60" s="156">
        <f ca="1">SUMIFS(daily!28:28,daily!$9:$9,"&gt;="&amp;AE$8,daily!$9:$9,"&lt;="&amp;AE$9)</f>
        <v>36.960000000000008</v>
      </c>
      <c r="AF60" s="156">
        <f ca="1">SUMIFS(daily!28:28,daily!$9:$9,"&gt;="&amp;AF$8,daily!$9:$9,"&lt;="&amp;AF$9)</f>
        <v>42.000000000000014</v>
      </c>
      <c r="AG60" s="156">
        <f ca="1">SUMIFS(daily!28:28,daily!$9:$9,"&gt;="&amp;AG$8,daily!$9:$9,"&lt;="&amp;AG$9)</f>
        <v>42.000000000000014</v>
      </c>
      <c r="AH60" s="156">
        <f ca="1">SUMIFS(daily!28:28,daily!$9:$9,"&gt;="&amp;AH$8,daily!$9:$9,"&lt;="&amp;AH$9)</f>
        <v>42.000000000000014</v>
      </c>
      <c r="AI60" s="156">
        <f ca="1">SUMIFS(daily!28:28,daily!$9:$9,"&gt;="&amp;AI$8,daily!$9:$9,"&lt;="&amp;AI$9)</f>
        <v>42.000000000000014</v>
      </c>
      <c r="AJ60" s="156">
        <f ca="1">SUMIFS(daily!28:28,daily!$9:$9,"&gt;="&amp;AJ$8,daily!$9:$9,"&lt;="&amp;AJ$9)</f>
        <v>28.000000000000007</v>
      </c>
      <c r="AK60" s="156">
        <f ca="1">SUMIFS(daily!28:28,daily!$9:$9,"&gt;="&amp;AK$8,daily!$9:$9,"&lt;="&amp;AK$9)</f>
        <v>28.000000000000007</v>
      </c>
      <c r="AL60" s="156">
        <f ca="1">SUMIFS(daily!28:28,daily!$9:$9,"&gt;="&amp;AL$8,daily!$9:$9,"&lt;="&amp;AL$9)</f>
        <v>28.000000000000007</v>
      </c>
      <c r="AM60" s="156">
        <f ca="1">SUMIFS(daily!28:28,daily!$9:$9,"&gt;="&amp;AM$8,daily!$9:$9,"&lt;="&amp;AM$9)</f>
        <v>28.000000000000007</v>
      </c>
      <c r="AN60" s="156">
        <f ca="1">SUMIFS(daily!28:28,daily!$9:$9,"&gt;="&amp;AN$8,daily!$9:$9,"&lt;="&amp;AN$9)</f>
        <v>27.776000000000003</v>
      </c>
      <c r="AO60" s="156">
        <f ca="1">SUMIFS(daily!28:28,daily!$9:$9,"&gt;="&amp;AO$8,daily!$9:$9,"&lt;="&amp;AO$9)</f>
        <v>27.720000000000002</v>
      </c>
      <c r="AP60" s="156">
        <f ca="1">SUMIFS(daily!28:28,daily!$9:$9,"&gt;="&amp;AP$8,daily!$9:$9,"&lt;="&amp;AP$9)</f>
        <v>27.720000000000002</v>
      </c>
      <c r="AQ60" s="156">
        <f ca="1">SUMIFS(daily!28:28,daily!$9:$9,"&gt;="&amp;AQ$8,daily!$9:$9,"&lt;="&amp;AQ$9)</f>
        <v>27.720000000000002</v>
      </c>
      <c r="AR60" s="156">
        <f ca="1">SUMIFS(daily!28:28,daily!$9:$9,"&gt;="&amp;AR$8,daily!$9:$9,"&lt;="&amp;AR$9)</f>
        <v>28.828800000000001</v>
      </c>
      <c r="AS60" s="156">
        <f ca="1">SUMIFS(daily!28:28,daily!$9:$9,"&gt;="&amp;AS$8,daily!$9:$9,"&lt;="&amp;AS$9)</f>
        <v>33.264000000000003</v>
      </c>
      <c r="AT60" s="156">
        <f ca="1">SUMIFS(daily!28:28,daily!$9:$9,"&gt;="&amp;AT$8,daily!$9:$9,"&lt;="&amp;AT$9)</f>
        <v>33.264000000000003</v>
      </c>
      <c r="AU60" s="156">
        <f ca="1">SUMIFS(daily!28:28,daily!$9:$9,"&gt;="&amp;AU$8,daily!$9:$9,"&lt;="&amp;AU$9)</f>
        <v>33.264000000000003</v>
      </c>
      <c r="AV60" s="156">
        <f ca="1">SUMIFS(daily!28:28,daily!$9:$9,"&gt;="&amp;AV$8,daily!$9:$9,"&lt;="&amp;AV$9)</f>
        <v>33.264000000000003</v>
      </c>
      <c r="AW60" s="156">
        <f ca="1">SUMIFS(daily!28:28,daily!$9:$9,"&gt;="&amp;AW$8,daily!$9:$9,"&lt;="&amp;AW$9)</f>
        <v>34.927199999999999</v>
      </c>
      <c r="AX60" s="156">
        <f ca="1">SUMIFS(daily!28:28,daily!$9:$9,"&gt;="&amp;AX$8,daily!$9:$9,"&lt;="&amp;AX$9)</f>
        <v>34.927199999999999</v>
      </c>
      <c r="AY60" s="156">
        <f ca="1">SUMIFS(daily!28:28,daily!$9:$9,"&gt;="&amp;AY$8,daily!$9:$9,"&lt;="&amp;AY$9)</f>
        <v>34.927199999999999</v>
      </c>
      <c r="AZ60" s="156">
        <f ca="1">SUMIFS(daily!28:28,daily!$9:$9,"&gt;="&amp;AZ$8,daily!$9:$9,"&lt;="&amp;AZ$9)</f>
        <v>34.927199999999999</v>
      </c>
      <c r="BA60" s="156">
        <f ca="1">SUMIFS(daily!28:28,daily!$9:$9,"&gt;="&amp;BA$8,daily!$9:$9,"&lt;="&amp;BA$9)</f>
        <v>37.197468000000001</v>
      </c>
      <c r="BB60" s="156">
        <f ca="1">SUMIFS(daily!28:28,daily!$9:$9,"&gt;="&amp;BB$8,daily!$9:$9,"&lt;="&amp;BB$9)</f>
        <v>38.710979999999999</v>
      </c>
      <c r="BC60" s="156">
        <f ca="1">SUMIFS(daily!28:28,daily!$9:$9,"&gt;="&amp;BC$8,daily!$9:$9,"&lt;="&amp;BC$9)</f>
        <v>38.710979999999999</v>
      </c>
      <c r="BD60" s="156">
        <f ca="1">SUMIFS(daily!28:28,daily!$9:$9,"&gt;="&amp;BD$8,daily!$9:$9,"&lt;="&amp;BD$9)</f>
        <v>38.710979999999999</v>
      </c>
      <c r="BE60" s="156">
        <f ca="1">SUMIFS(daily!28:28,daily!$9:$9,"&gt;="&amp;BE$8,daily!$9:$9,"&lt;="&amp;BE$9)</f>
        <v>38.710979999999999</v>
      </c>
      <c r="BF60" s="156">
        <f ca="1">SUMIFS(daily!28:28,daily!$9:$9,"&gt;="&amp;BF$8,daily!$9:$9,"&lt;="&amp;BF$9)</f>
        <v>35.614101599999998</v>
      </c>
      <c r="BG60" s="156">
        <f ca="1">SUMIFS(daily!28:28,daily!$9:$9,"&gt;="&amp;BG$8,daily!$9:$9,"&lt;="&amp;BG$9)</f>
        <v>35.614101599999998</v>
      </c>
      <c r="BH60" s="156">
        <f ca="1">SUMIFS(daily!28:28,daily!$9:$9,"&gt;="&amp;BH$8,daily!$9:$9,"&lt;="&amp;BH$9)</f>
        <v>35.614101599999998</v>
      </c>
      <c r="BI60" s="156">
        <f ca="1">SUMIFS(daily!28:28,daily!$9:$9,"&gt;="&amp;BI$8,daily!$9:$9,"&lt;="&amp;BI$9)</f>
        <v>35.614101599999998</v>
      </c>
      <c r="BJ60" s="156">
        <f ca="1">SUMIFS(daily!28:28,daily!$9:$9,"&gt;="&amp;BJ$8,daily!$9:$9,"&lt;="&amp;BJ$9)</f>
        <v>36.682524647999998</v>
      </c>
      <c r="BK60" s="156">
        <f ca="1">SUMIFS(daily!28:28,daily!$9:$9,"&gt;="&amp;BK$8,daily!$9:$9,"&lt;="&amp;BK$9)</f>
        <v>36.682524647999998</v>
      </c>
      <c r="BL60" s="156">
        <f ca="1">SUMIFS(daily!28:28,daily!$9:$9,"&gt;="&amp;BL$8,daily!$9:$9,"&lt;="&amp;BL$9)</f>
        <v>36.682524647999998</v>
      </c>
      <c r="BM60" s="156">
        <f ca="1">SUMIFS(daily!28:28,daily!$9:$9,"&gt;="&amp;BM$8,daily!$9:$9,"&lt;="&amp;BM$9)</f>
        <v>36.682524647999998</v>
      </c>
      <c r="BN60" s="156">
        <f ca="1">SUMIFS(daily!28:28,daily!$9:$9,"&gt;="&amp;BN$8,daily!$9:$9,"&lt;="&amp;BN$9)</f>
        <v>43.494993511200001</v>
      </c>
      <c r="BO60" s="156">
        <f ca="1">SUMIFS(daily!28:28,daily!$9:$9,"&gt;="&amp;BO$8,daily!$9:$9,"&lt;="&amp;BO$9)</f>
        <v>48.03663942</v>
      </c>
      <c r="BP60" s="156">
        <f ca="1">SUMIFS(daily!28:28,daily!$9:$9,"&gt;="&amp;BP$8,daily!$9:$9,"&lt;="&amp;BP$9)</f>
        <v>48.03663942</v>
      </c>
      <c r="BQ60" s="156">
        <f ca="1">SUMIFS(daily!28:28,daily!$9:$9,"&gt;="&amp;BQ$8,daily!$9:$9,"&lt;="&amp;BQ$9)</f>
        <v>48.03663942</v>
      </c>
      <c r="BR60" s="156">
        <f ca="1">SUMIFS(daily!28:28,daily!$9:$9,"&gt;="&amp;BR$8,daily!$9:$9,"&lt;="&amp;BR$9)</f>
        <v>50.918837785200004</v>
      </c>
      <c r="BS60" s="156">
        <f ca="1">SUMIFS(daily!28:28,daily!$9:$9,"&gt;="&amp;BS$8,daily!$9:$9,"&lt;="&amp;BS$9)</f>
        <v>62.447631246000014</v>
      </c>
      <c r="BT60" s="156">
        <f ca="1">SUMIFS(daily!28:28,daily!$9:$9,"&gt;="&amp;BT$8,daily!$9:$9,"&lt;="&amp;BT$9)</f>
        <v>62.447631246000014</v>
      </c>
      <c r="BU60" s="156">
        <f ca="1">SUMIFS(daily!28:28,daily!$9:$9,"&gt;="&amp;BU$8,daily!$9:$9,"&lt;="&amp;BU$9)</f>
        <v>62.447631246000014</v>
      </c>
      <c r="BV60" s="156">
        <f ca="1">SUMIFS(daily!28:28,daily!$9:$9,"&gt;="&amp;BV$8,daily!$9:$9,"&lt;="&amp;BV$9)</f>
        <v>62.447631246000014</v>
      </c>
      <c r="BW60" s="156">
        <f ca="1">SUMIFS(daily!28:28,daily!$9:$9,"&gt;="&amp;BW$8,daily!$9:$9,"&lt;="&amp;BW$9)</f>
        <v>74.937157495199997</v>
      </c>
      <c r="BX60" s="156">
        <f ca="1">SUMIFS(daily!28:28,daily!$9:$9,"&gt;="&amp;BX$8,daily!$9:$9,"&lt;="&amp;BX$9)</f>
        <v>74.937157495199997</v>
      </c>
      <c r="BY60" s="156">
        <f ca="1">SUMIFS(daily!28:28,daily!$9:$9,"&gt;="&amp;BY$8,daily!$9:$9,"&lt;="&amp;BY$9)</f>
        <v>74.937157495199997</v>
      </c>
      <c r="BZ60" s="156">
        <f ca="1">SUMIFS(daily!28:28,daily!$9:$9,"&gt;="&amp;BZ$8,daily!$9:$9,"&lt;="&amp;BZ$9)</f>
        <v>74.937157495199997</v>
      </c>
      <c r="CA60" s="156">
        <f ca="1">SUMIFS(daily!28:28,daily!$9:$9,"&gt;="&amp;CA$8,daily!$9:$9,"&lt;="&amp;CA$9)</f>
        <v>29.974862998079999</v>
      </c>
      <c r="CB60" s="18"/>
      <c r="CC60" s="18"/>
    </row>
    <row r="61" spans="1:81" s="19" customFormat="1" ht="10.199999999999999" x14ac:dyDescent="0.2">
      <c r="A61" s="18"/>
      <c r="B61" s="18"/>
      <c r="C61" s="18"/>
      <c r="D61" s="18"/>
      <c r="E61" s="18"/>
      <c r="F61" s="99"/>
      <c r="G61" s="18" t="str">
        <f>structure!$G$16</f>
        <v>прочие товарные категории</v>
      </c>
      <c r="H61" s="18"/>
      <c r="I61" s="18"/>
      <c r="J61" s="18" t="str">
        <f>J54</f>
        <v>тыс.руб.</v>
      </c>
      <c r="K61" s="18"/>
      <c r="L61" s="18"/>
      <c r="M61" s="18"/>
      <c r="N61" s="18"/>
      <c r="O61" s="18"/>
      <c r="P61" s="18"/>
      <c r="Q61" s="18"/>
      <c r="R61" s="155">
        <f t="shared" ca="1" si="24"/>
        <v>811.18322269173075</v>
      </c>
      <c r="S61" s="156"/>
      <c r="T61" s="156"/>
      <c r="U61" s="156">
        <f ca="1">SUMIFS(daily!29:29,daily!$9:$9,"&gt;="&amp;U$8,daily!$9:$9,"&lt;="&amp;U$9)</f>
        <v>12.600000000000012</v>
      </c>
      <c r="V61" s="156">
        <f ca="1">SUMIFS(daily!29:29,daily!$9:$9,"&gt;="&amp;V$8,daily!$9:$9,"&lt;="&amp;V$9)</f>
        <v>12.600000000000012</v>
      </c>
      <c r="W61" s="156">
        <f ca="1">SUMIFS(daily!29:29,daily!$9:$9,"&gt;="&amp;W$8,daily!$9:$9,"&lt;="&amp;W$9)</f>
        <v>2.5200000000000022</v>
      </c>
      <c r="X61" s="156">
        <f ca="1">SUMIFS(daily!29:29,daily!$9:$9,"&gt;="&amp;X$8,daily!$9:$9,"&lt;="&amp;X$9)</f>
        <v>2.5200000000000022</v>
      </c>
      <c r="Y61" s="156">
        <f ca="1">SUMIFS(daily!29:29,daily!$9:$9,"&gt;="&amp;Y$8,daily!$9:$9,"&lt;="&amp;Y$9)</f>
        <v>2.5200000000000022</v>
      </c>
      <c r="Z61" s="156">
        <f ca="1">SUMIFS(daily!29:29,daily!$9:$9,"&gt;="&amp;Z$8,daily!$9:$9,"&lt;="&amp;Z$9)</f>
        <v>2.5200000000000022</v>
      </c>
      <c r="AA61" s="156">
        <f ca="1">SUMIFS(daily!29:29,daily!$9:$9,"&gt;="&amp;AA$8,daily!$9:$9,"&lt;="&amp;AA$9)</f>
        <v>2.5200000000000022</v>
      </c>
      <c r="AB61" s="156">
        <f ca="1">SUMIFS(daily!29:29,daily!$9:$9,"&gt;="&amp;AB$8,daily!$9:$9,"&lt;="&amp;AB$9)</f>
        <v>0</v>
      </c>
      <c r="AC61" s="156">
        <f ca="1">SUMIFS(daily!29:29,daily!$9:$9,"&gt;="&amp;AC$8,daily!$9:$9,"&lt;="&amp;AC$9)</f>
        <v>0</v>
      </c>
      <c r="AD61" s="156">
        <f ca="1">SUMIFS(daily!29:29,daily!$9:$9,"&gt;="&amp;AD$8,daily!$9:$9,"&lt;="&amp;AD$9)</f>
        <v>12.600000000000012</v>
      </c>
      <c r="AE61" s="156">
        <f ca="1">SUMIFS(daily!29:29,daily!$9:$9,"&gt;="&amp;AE$8,daily!$9:$9,"&lt;="&amp;AE$9)</f>
        <v>13.86000000000001</v>
      </c>
      <c r="AF61" s="156">
        <f ca="1">SUMIFS(daily!29:29,daily!$9:$9,"&gt;="&amp;AF$8,daily!$9:$9,"&lt;="&amp;AF$9)</f>
        <v>15.750000000000011</v>
      </c>
      <c r="AG61" s="156">
        <f ca="1">SUMIFS(daily!29:29,daily!$9:$9,"&gt;="&amp;AG$8,daily!$9:$9,"&lt;="&amp;AG$9)</f>
        <v>15.750000000000011</v>
      </c>
      <c r="AH61" s="156">
        <f ca="1">SUMIFS(daily!29:29,daily!$9:$9,"&gt;="&amp;AH$8,daily!$9:$9,"&lt;="&amp;AH$9)</f>
        <v>15.750000000000011</v>
      </c>
      <c r="AI61" s="156">
        <f ca="1">SUMIFS(daily!29:29,daily!$9:$9,"&gt;="&amp;AI$8,daily!$9:$9,"&lt;="&amp;AI$9)</f>
        <v>15.750000000000011</v>
      </c>
      <c r="AJ61" s="156">
        <f ca="1">SUMIFS(daily!29:29,daily!$9:$9,"&gt;="&amp;AJ$8,daily!$9:$9,"&lt;="&amp;AJ$9)</f>
        <v>10.500000000000009</v>
      </c>
      <c r="AK61" s="156">
        <f ca="1">SUMIFS(daily!29:29,daily!$9:$9,"&gt;="&amp;AK$8,daily!$9:$9,"&lt;="&amp;AK$9)</f>
        <v>10.500000000000009</v>
      </c>
      <c r="AL61" s="156">
        <f ca="1">SUMIFS(daily!29:29,daily!$9:$9,"&gt;="&amp;AL$8,daily!$9:$9,"&lt;="&amp;AL$9)</f>
        <v>10.500000000000009</v>
      </c>
      <c r="AM61" s="156">
        <f ca="1">SUMIFS(daily!29:29,daily!$9:$9,"&gt;="&amp;AM$8,daily!$9:$9,"&lt;="&amp;AM$9)</f>
        <v>10.500000000000009</v>
      </c>
      <c r="AN61" s="156">
        <f ca="1">SUMIFS(daily!29:29,daily!$9:$9,"&gt;="&amp;AN$8,daily!$9:$9,"&lt;="&amp;AN$9)</f>
        <v>10.416000000000007</v>
      </c>
      <c r="AO61" s="156">
        <f ca="1">SUMIFS(daily!29:29,daily!$9:$9,"&gt;="&amp;AO$8,daily!$9:$9,"&lt;="&amp;AO$9)</f>
        <v>10.395000000000007</v>
      </c>
      <c r="AP61" s="156">
        <f ca="1">SUMIFS(daily!29:29,daily!$9:$9,"&gt;="&amp;AP$8,daily!$9:$9,"&lt;="&amp;AP$9)</f>
        <v>10.395000000000007</v>
      </c>
      <c r="AQ61" s="156">
        <f ca="1">SUMIFS(daily!29:29,daily!$9:$9,"&gt;="&amp;AQ$8,daily!$9:$9,"&lt;="&amp;AQ$9)</f>
        <v>10.395000000000007</v>
      </c>
      <c r="AR61" s="156">
        <f ca="1">SUMIFS(daily!29:29,daily!$9:$9,"&gt;="&amp;AR$8,daily!$9:$9,"&lt;="&amp;AR$9)</f>
        <v>10.810800000000008</v>
      </c>
      <c r="AS61" s="156">
        <f ca="1">SUMIFS(daily!29:29,daily!$9:$9,"&gt;="&amp;AS$8,daily!$9:$9,"&lt;="&amp;AS$9)</f>
        <v>12.474000000000009</v>
      </c>
      <c r="AT61" s="156">
        <f ca="1">SUMIFS(daily!29:29,daily!$9:$9,"&gt;="&amp;AT$8,daily!$9:$9,"&lt;="&amp;AT$9)</f>
        <v>12.474000000000009</v>
      </c>
      <c r="AU61" s="156">
        <f ca="1">SUMIFS(daily!29:29,daily!$9:$9,"&gt;="&amp;AU$8,daily!$9:$9,"&lt;="&amp;AU$9)</f>
        <v>12.474000000000009</v>
      </c>
      <c r="AV61" s="156">
        <f ca="1">SUMIFS(daily!29:29,daily!$9:$9,"&gt;="&amp;AV$8,daily!$9:$9,"&lt;="&amp;AV$9)</f>
        <v>12.474000000000009</v>
      </c>
      <c r="AW61" s="156">
        <f ca="1">SUMIFS(daily!29:29,daily!$9:$9,"&gt;="&amp;AW$8,daily!$9:$9,"&lt;="&amp;AW$9)</f>
        <v>13.09770000000001</v>
      </c>
      <c r="AX61" s="156">
        <f ca="1">SUMIFS(daily!29:29,daily!$9:$9,"&gt;="&amp;AX$8,daily!$9:$9,"&lt;="&amp;AX$9)</f>
        <v>13.09770000000001</v>
      </c>
      <c r="AY61" s="156">
        <f ca="1">SUMIFS(daily!29:29,daily!$9:$9,"&gt;="&amp;AY$8,daily!$9:$9,"&lt;="&amp;AY$9)</f>
        <v>13.09770000000001</v>
      </c>
      <c r="AZ61" s="156">
        <f ca="1">SUMIFS(daily!29:29,daily!$9:$9,"&gt;="&amp;AZ$8,daily!$9:$9,"&lt;="&amp;AZ$9)</f>
        <v>13.09770000000001</v>
      </c>
      <c r="BA61" s="156">
        <f ca="1">SUMIFS(daily!29:29,daily!$9:$9,"&gt;="&amp;BA$8,daily!$9:$9,"&lt;="&amp;BA$9)</f>
        <v>13.949050500000011</v>
      </c>
      <c r="BB61" s="156">
        <f ca="1">SUMIFS(daily!29:29,daily!$9:$9,"&gt;="&amp;BB$8,daily!$9:$9,"&lt;="&amp;BB$9)</f>
        <v>14.516617500000011</v>
      </c>
      <c r="BC61" s="156">
        <f ca="1">SUMIFS(daily!29:29,daily!$9:$9,"&gt;="&amp;BC$8,daily!$9:$9,"&lt;="&amp;BC$9)</f>
        <v>14.516617500000011</v>
      </c>
      <c r="BD61" s="156">
        <f ca="1">SUMIFS(daily!29:29,daily!$9:$9,"&gt;="&amp;BD$8,daily!$9:$9,"&lt;="&amp;BD$9)</f>
        <v>14.516617500000011</v>
      </c>
      <c r="BE61" s="156">
        <f ca="1">SUMIFS(daily!29:29,daily!$9:$9,"&gt;="&amp;BE$8,daily!$9:$9,"&lt;="&amp;BE$9)</f>
        <v>14.516617500000011</v>
      </c>
      <c r="BF61" s="156">
        <f ca="1">SUMIFS(daily!29:29,daily!$9:$9,"&gt;="&amp;BF$8,daily!$9:$9,"&lt;="&amp;BF$9)</f>
        <v>13.35528810000001</v>
      </c>
      <c r="BG61" s="156">
        <f ca="1">SUMIFS(daily!29:29,daily!$9:$9,"&gt;="&amp;BG$8,daily!$9:$9,"&lt;="&amp;BG$9)</f>
        <v>13.35528810000001</v>
      </c>
      <c r="BH61" s="156">
        <f ca="1">SUMIFS(daily!29:29,daily!$9:$9,"&gt;="&amp;BH$8,daily!$9:$9,"&lt;="&amp;BH$9)</f>
        <v>13.35528810000001</v>
      </c>
      <c r="BI61" s="156">
        <f ca="1">SUMIFS(daily!29:29,daily!$9:$9,"&gt;="&amp;BI$8,daily!$9:$9,"&lt;="&amp;BI$9)</f>
        <v>13.35528810000001</v>
      </c>
      <c r="BJ61" s="156">
        <f ca="1">SUMIFS(daily!29:29,daily!$9:$9,"&gt;="&amp;BJ$8,daily!$9:$9,"&lt;="&amp;BJ$9)</f>
        <v>13.75594674300001</v>
      </c>
      <c r="BK61" s="156">
        <f ca="1">SUMIFS(daily!29:29,daily!$9:$9,"&gt;="&amp;BK$8,daily!$9:$9,"&lt;="&amp;BK$9)</f>
        <v>13.75594674300001</v>
      </c>
      <c r="BL61" s="156">
        <f ca="1">SUMIFS(daily!29:29,daily!$9:$9,"&gt;="&amp;BL$8,daily!$9:$9,"&lt;="&amp;BL$9)</f>
        <v>13.75594674300001</v>
      </c>
      <c r="BM61" s="156">
        <f ca="1">SUMIFS(daily!29:29,daily!$9:$9,"&gt;="&amp;BM$8,daily!$9:$9,"&lt;="&amp;BM$9)</f>
        <v>13.75594674300001</v>
      </c>
      <c r="BN61" s="156">
        <f ca="1">SUMIFS(daily!29:29,daily!$9:$9,"&gt;="&amp;BN$8,daily!$9:$9,"&lt;="&amp;BN$9)</f>
        <v>16.310622566700012</v>
      </c>
      <c r="BO61" s="156">
        <f ca="1">SUMIFS(daily!29:29,daily!$9:$9,"&gt;="&amp;BO$8,daily!$9:$9,"&lt;="&amp;BO$9)</f>
        <v>18.013739782500011</v>
      </c>
      <c r="BP61" s="156">
        <f ca="1">SUMIFS(daily!29:29,daily!$9:$9,"&gt;="&amp;BP$8,daily!$9:$9,"&lt;="&amp;BP$9)</f>
        <v>18.013739782500011</v>
      </c>
      <c r="BQ61" s="156">
        <f ca="1">SUMIFS(daily!29:29,daily!$9:$9,"&gt;="&amp;BQ$8,daily!$9:$9,"&lt;="&amp;BQ$9)</f>
        <v>18.013739782500011</v>
      </c>
      <c r="BR61" s="156">
        <f ca="1">SUMIFS(daily!29:29,daily!$9:$9,"&gt;="&amp;BR$8,daily!$9:$9,"&lt;="&amp;BR$9)</f>
        <v>19.094564169450013</v>
      </c>
      <c r="BS61" s="156">
        <f ca="1">SUMIFS(daily!29:29,daily!$9:$9,"&gt;="&amp;BS$8,daily!$9:$9,"&lt;="&amp;BS$9)</f>
        <v>23.41786171725002</v>
      </c>
      <c r="BT61" s="156">
        <f ca="1">SUMIFS(daily!29:29,daily!$9:$9,"&gt;="&amp;BT$8,daily!$9:$9,"&lt;="&amp;BT$9)</f>
        <v>23.41786171725002</v>
      </c>
      <c r="BU61" s="156">
        <f ca="1">SUMIFS(daily!29:29,daily!$9:$9,"&gt;="&amp;BU$8,daily!$9:$9,"&lt;="&amp;BU$9)</f>
        <v>23.41786171725002</v>
      </c>
      <c r="BV61" s="156">
        <f ca="1">SUMIFS(daily!29:29,daily!$9:$9,"&gt;="&amp;BV$8,daily!$9:$9,"&lt;="&amp;BV$9)</f>
        <v>23.41786171725002</v>
      </c>
      <c r="BW61" s="156">
        <f ca="1">SUMIFS(daily!29:29,daily!$9:$9,"&gt;="&amp;BW$8,daily!$9:$9,"&lt;="&amp;BW$9)</f>
        <v>28.101434060700022</v>
      </c>
      <c r="BX61" s="156">
        <f ca="1">SUMIFS(daily!29:29,daily!$9:$9,"&gt;="&amp;BX$8,daily!$9:$9,"&lt;="&amp;BX$9)</f>
        <v>28.101434060700022</v>
      </c>
      <c r="BY61" s="156">
        <f ca="1">SUMIFS(daily!29:29,daily!$9:$9,"&gt;="&amp;BY$8,daily!$9:$9,"&lt;="&amp;BY$9)</f>
        <v>28.101434060700022</v>
      </c>
      <c r="BZ61" s="156">
        <f ca="1">SUMIFS(daily!29:29,daily!$9:$9,"&gt;="&amp;BZ$8,daily!$9:$9,"&lt;="&amp;BZ$9)</f>
        <v>28.101434060700022</v>
      </c>
      <c r="CA61" s="156">
        <f ca="1">SUMIFS(daily!29:29,daily!$9:$9,"&gt;="&amp;CA$8,daily!$9:$9,"&lt;="&amp;CA$9)</f>
        <v>11.240573624280009</v>
      </c>
      <c r="CB61" s="18"/>
      <c r="CC61" s="18"/>
    </row>
    <row r="62" spans="1:81" s="71" customFormat="1" ht="6.6" x14ac:dyDescent="0.15">
      <c r="A62" s="70"/>
      <c r="B62" s="70"/>
      <c r="C62" s="70"/>
      <c r="D62" s="70"/>
      <c r="E62" s="70"/>
      <c r="F62" s="122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4"/>
      <c r="S62" s="70"/>
      <c r="T62" s="70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0"/>
      <c r="CC62" s="70"/>
    </row>
    <row r="63" spans="1:81" s="7" customFormat="1" x14ac:dyDescent="0.25">
      <c r="A63" s="5"/>
      <c r="B63" s="5"/>
      <c r="C63" s="5"/>
      <c r="D63" s="5"/>
      <c r="E63" s="5"/>
      <c r="F63" s="100"/>
      <c r="G63" s="83" t="str">
        <f>KPI!$L$59</f>
        <v>Маржа</v>
      </c>
      <c r="H63" s="83"/>
      <c r="I63" s="83"/>
      <c r="J63" s="84" t="str">
        <f>IF($G63="","",INDEX(KPI!$N$11:$N$121,SUMIFS(KPI!$K$11:$K$121,KPI!$L$11:$L$121,$G63)))</f>
        <v>%</v>
      </c>
      <c r="K63" s="5"/>
      <c r="L63" s="5"/>
      <c r="M63" s="5"/>
      <c r="N63" s="5"/>
      <c r="O63" s="5"/>
      <c r="P63" s="5"/>
      <c r="Q63" s="5"/>
      <c r="R63" s="161">
        <f ca="1">IF(R35=0,0,R54/R35)</f>
        <v>0.25399999999999978</v>
      </c>
      <c r="S63" s="161"/>
      <c r="T63" s="161"/>
      <c r="U63" s="161">
        <f t="shared" ref="U63:AZ63" ca="1" si="25">IF(U35=0,0,U54/U35)</f>
        <v>0.254</v>
      </c>
      <c r="V63" s="161">
        <f t="shared" ca="1" si="25"/>
        <v>0.254</v>
      </c>
      <c r="W63" s="161">
        <f t="shared" ca="1" si="25"/>
        <v>0.254</v>
      </c>
      <c r="X63" s="161">
        <f t="shared" ca="1" si="25"/>
        <v>0.254</v>
      </c>
      <c r="Y63" s="161">
        <f t="shared" ca="1" si="25"/>
        <v>0.254</v>
      </c>
      <c r="Z63" s="161">
        <f t="shared" ca="1" si="25"/>
        <v>0.254</v>
      </c>
      <c r="AA63" s="161">
        <f t="shared" ca="1" si="25"/>
        <v>0.254</v>
      </c>
      <c r="AB63" s="161">
        <f t="shared" ca="1" si="25"/>
        <v>0</v>
      </c>
      <c r="AC63" s="161">
        <f t="shared" ca="1" si="25"/>
        <v>0</v>
      </c>
      <c r="AD63" s="161">
        <f t="shared" ca="1" si="25"/>
        <v>0.254</v>
      </c>
      <c r="AE63" s="161">
        <f t="shared" ca="1" si="25"/>
        <v>0.25400000000000006</v>
      </c>
      <c r="AF63" s="161">
        <f t="shared" ca="1" si="25"/>
        <v>0.25400000000000006</v>
      </c>
      <c r="AG63" s="161">
        <f t="shared" ca="1" si="25"/>
        <v>0.25400000000000006</v>
      </c>
      <c r="AH63" s="161">
        <f t="shared" ca="1" si="25"/>
        <v>0.25400000000000006</v>
      </c>
      <c r="AI63" s="161">
        <f t="shared" ca="1" si="25"/>
        <v>0.25400000000000006</v>
      </c>
      <c r="AJ63" s="161">
        <f t="shared" ca="1" si="25"/>
        <v>0.254</v>
      </c>
      <c r="AK63" s="161">
        <f t="shared" ca="1" si="25"/>
        <v>0.254</v>
      </c>
      <c r="AL63" s="161">
        <f t="shared" ca="1" si="25"/>
        <v>0.254</v>
      </c>
      <c r="AM63" s="161">
        <f t="shared" ca="1" si="25"/>
        <v>0.254</v>
      </c>
      <c r="AN63" s="161">
        <f t="shared" ca="1" si="25"/>
        <v>0.254</v>
      </c>
      <c r="AO63" s="161">
        <f t="shared" ca="1" si="25"/>
        <v>0.25400000000000006</v>
      </c>
      <c r="AP63" s="161">
        <f t="shared" ca="1" si="25"/>
        <v>0.25400000000000006</v>
      </c>
      <c r="AQ63" s="161">
        <f t="shared" ca="1" si="25"/>
        <v>0.25400000000000006</v>
      </c>
      <c r="AR63" s="161">
        <f t="shared" ca="1" si="25"/>
        <v>0.25400000000000006</v>
      </c>
      <c r="AS63" s="161">
        <f t="shared" ca="1" si="25"/>
        <v>0.254</v>
      </c>
      <c r="AT63" s="161">
        <f t="shared" ca="1" si="25"/>
        <v>0.254</v>
      </c>
      <c r="AU63" s="161">
        <f t="shared" ca="1" si="25"/>
        <v>0.254</v>
      </c>
      <c r="AV63" s="161">
        <f t="shared" ca="1" si="25"/>
        <v>0.254</v>
      </c>
      <c r="AW63" s="161">
        <f t="shared" ca="1" si="25"/>
        <v>0.25400000000000006</v>
      </c>
      <c r="AX63" s="161">
        <f t="shared" ca="1" si="25"/>
        <v>0.25400000000000006</v>
      </c>
      <c r="AY63" s="161">
        <f t="shared" ca="1" si="25"/>
        <v>0.25400000000000006</v>
      </c>
      <c r="AZ63" s="161">
        <f t="shared" ca="1" si="25"/>
        <v>0.25400000000000006</v>
      </c>
      <c r="BA63" s="161">
        <f t="shared" ref="BA63:CA63" ca="1" si="26">IF(BA35=0,0,BA54/BA35)</f>
        <v>0.25400000000000006</v>
      </c>
      <c r="BB63" s="161">
        <f t="shared" ca="1" si="26"/>
        <v>0.254</v>
      </c>
      <c r="BC63" s="161">
        <f t="shared" ca="1" si="26"/>
        <v>0.254</v>
      </c>
      <c r="BD63" s="161">
        <f t="shared" ca="1" si="26"/>
        <v>0.254</v>
      </c>
      <c r="BE63" s="161">
        <f t="shared" ca="1" si="26"/>
        <v>0.254</v>
      </c>
      <c r="BF63" s="161">
        <f t="shared" ca="1" si="26"/>
        <v>0.254</v>
      </c>
      <c r="BG63" s="161">
        <f t="shared" ca="1" si="26"/>
        <v>0.254</v>
      </c>
      <c r="BH63" s="161">
        <f t="shared" ca="1" si="26"/>
        <v>0.254</v>
      </c>
      <c r="BI63" s="161">
        <f t="shared" ca="1" si="26"/>
        <v>0.254</v>
      </c>
      <c r="BJ63" s="161">
        <f t="shared" ca="1" si="26"/>
        <v>0.25400000000000006</v>
      </c>
      <c r="BK63" s="161">
        <f t="shared" ca="1" si="26"/>
        <v>0.25400000000000006</v>
      </c>
      <c r="BL63" s="161">
        <f t="shared" ca="1" si="26"/>
        <v>0.25400000000000006</v>
      </c>
      <c r="BM63" s="161">
        <f t="shared" ca="1" si="26"/>
        <v>0.25400000000000006</v>
      </c>
      <c r="BN63" s="161">
        <f t="shared" ca="1" si="26"/>
        <v>0.254</v>
      </c>
      <c r="BO63" s="161">
        <f t="shared" ca="1" si="26"/>
        <v>0.254</v>
      </c>
      <c r="BP63" s="161">
        <f t="shared" ca="1" si="26"/>
        <v>0.254</v>
      </c>
      <c r="BQ63" s="161">
        <f t="shared" ca="1" si="26"/>
        <v>0.254</v>
      </c>
      <c r="BR63" s="161">
        <f t="shared" ca="1" si="26"/>
        <v>0.254</v>
      </c>
      <c r="BS63" s="161">
        <f t="shared" ca="1" si="26"/>
        <v>0.25400000000000006</v>
      </c>
      <c r="BT63" s="161">
        <f t="shared" ca="1" si="26"/>
        <v>0.25400000000000006</v>
      </c>
      <c r="BU63" s="161">
        <f t="shared" ca="1" si="26"/>
        <v>0.25400000000000006</v>
      </c>
      <c r="BV63" s="161">
        <f t="shared" ca="1" si="26"/>
        <v>0.25400000000000006</v>
      </c>
      <c r="BW63" s="161">
        <f t="shared" ca="1" si="26"/>
        <v>0.25399999999999995</v>
      </c>
      <c r="BX63" s="161">
        <f t="shared" ca="1" si="26"/>
        <v>0.25399999999999995</v>
      </c>
      <c r="BY63" s="161">
        <f t="shared" ca="1" si="26"/>
        <v>0.25399999999999995</v>
      </c>
      <c r="BZ63" s="161">
        <f t="shared" ca="1" si="26"/>
        <v>0.25399999999999995</v>
      </c>
      <c r="CA63" s="161">
        <f t="shared" ca="1" si="26"/>
        <v>0.254</v>
      </c>
      <c r="CB63" s="5"/>
      <c r="CC63" s="5"/>
    </row>
    <row r="64" spans="1:81" s="167" customFormat="1" ht="6.6" x14ac:dyDescent="0.15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5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4"/>
      <c r="CC64" s="164"/>
    </row>
    <row r="65" spans="1:81" s="19" customFormat="1" ht="10.199999999999999" x14ac:dyDescent="0.2">
      <c r="A65" s="18"/>
      <c r="B65" s="18"/>
      <c r="C65" s="18"/>
      <c r="D65" s="18"/>
      <c r="E65" s="18"/>
      <c r="F65" s="99"/>
      <c r="G65" s="18" t="str">
        <f>structure!$G$11</f>
        <v>товарная категория 1</v>
      </c>
      <c r="H65" s="18"/>
      <c r="I65" s="18"/>
      <c r="J65" s="18" t="str">
        <f>J63</f>
        <v>%</v>
      </c>
      <c r="K65" s="18"/>
      <c r="L65" s="18"/>
      <c r="M65" s="18"/>
      <c r="N65" s="18"/>
      <c r="O65" s="18"/>
      <c r="P65" s="18"/>
      <c r="Q65" s="18"/>
      <c r="R65" s="162">
        <f t="shared" ref="R65:R70" ca="1" si="27">IF(R37=0,0,R56/R37)</f>
        <v>0.20000000000000015</v>
      </c>
      <c r="S65" s="163"/>
      <c r="T65" s="163"/>
      <c r="U65" s="163">
        <f t="shared" ref="U65:AZ65" ca="1" si="28">IF(U37=0,0,U56/U37)</f>
        <v>0.2</v>
      </c>
      <c r="V65" s="163">
        <f t="shared" ca="1" si="28"/>
        <v>0.2</v>
      </c>
      <c r="W65" s="163">
        <f t="shared" ca="1" si="28"/>
        <v>0.2</v>
      </c>
      <c r="X65" s="163">
        <f t="shared" ca="1" si="28"/>
        <v>0.2</v>
      </c>
      <c r="Y65" s="163">
        <f t="shared" ca="1" si="28"/>
        <v>0.2</v>
      </c>
      <c r="Z65" s="163">
        <f t="shared" ca="1" si="28"/>
        <v>0.2</v>
      </c>
      <c r="AA65" s="163">
        <f t="shared" ca="1" si="28"/>
        <v>0.2</v>
      </c>
      <c r="AB65" s="163">
        <f t="shared" ca="1" si="28"/>
        <v>0</v>
      </c>
      <c r="AC65" s="163">
        <f t="shared" ca="1" si="28"/>
        <v>0</v>
      </c>
      <c r="AD65" s="163">
        <f t="shared" ca="1" si="28"/>
        <v>0.2</v>
      </c>
      <c r="AE65" s="163">
        <f t="shared" ca="1" si="28"/>
        <v>0.2</v>
      </c>
      <c r="AF65" s="163">
        <f t="shared" ca="1" si="28"/>
        <v>0.2</v>
      </c>
      <c r="AG65" s="163">
        <f t="shared" ca="1" si="28"/>
        <v>0.2</v>
      </c>
      <c r="AH65" s="163">
        <f t="shared" ca="1" si="28"/>
        <v>0.2</v>
      </c>
      <c r="AI65" s="163">
        <f t="shared" ca="1" si="28"/>
        <v>0.2</v>
      </c>
      <c r="AJ65" s="163">
        <f t="shared" ca="1" si="28"/>
        <v>0.2</v>
      </c>
      <c r="AK65" s="163">
        <f t="shared" ca="1" si="28"/>
        <v>0.2</v>
      </c>
      <c r="AL65" s="163">
        <f t="shared" ca="1" si="28"/>
        <v>0.2</v>
      </c>
      <c r="AM65" s="163">
        <f t="shared" ca="1" si="28"/>
        <v>0.2</v>
      </c>
      <c r="AN65" s="163">
        <f t="shared" ca="1" si="28"/>
        <v>0.2</v>
      </c>
      <c r="AO65" s="163">
        <f t="shared" ca="1" si="28"/>
        <v>0.2</v>
      </c>
      <c r="AP65" s="163">
        <f t="shared" ca="1" si="28"/>
        <v>0.2</v>
      </c>
      <c r="AQ65" s="163">
        <f t="shared" ca="1" si="28"/>
        <v>0.2</v>
      </c>
      <c r="AR65" s="163">
        <f t="shared" ca="1" si="28"/>
        <v>0.2</v>
      </c>
      <c r="AS65" s="163">
        <f t="shared" ca="1" si="28"/>
        <v>0.2</v>
      </c>
      <c r="AT65" s="163">
        <f t="shared" ca="1" si="28"/>
        <v>0.2</v>
      </c>
      <c r="AU65" s="163">
        <f t="shared" ca="1" si="28"/>
        <v>0.2</v>
      </c>
      <c r="AV65" s="163">
        <f t="shared" ca="1" si="28"/>
        <v>0.2</v>
      </c>
      <c r="AW65" s="163">
        <f t="shared" ca="1" si="28"/>
        <v>0.2</v>
      </c>
      <c r="AX65" s="163">
        <f t="shared" ca="1" si="28"/>
        <v>0.2</v>
      </c>
      <c r="AY65" s="163">
        <f t="shared" ca="1" si="28"/>
        <v>0.2</v>
      </c>
      <c r="AZ65" s="163">
        <f t="shared" ca="1" si="28"/>
        <v>0.2</v>
      </c>
      <c r="BA65" s="163">
        <f t="shared" ref="BA65:CA65" ca="1" si="29">IF(BA37=0,0,BA56/BA37)</f>
        <v>0.2</v>
      </c>
      <c r="BB65" s="163">
        <f t="shared" ca="1" si="29"/>
        <v>0.2</v>
      </c>
      <c r="BC65" s="163">
        <f t="shared" ca="1" si="29"/>
        <v>0.2</v>
      </c>
      <c r="BD65" s="163">
        <f t="shared" ca="1" si="29"/>
        <v>0.2</v>
      </c>
      <c r="BE65" s="163">
        <f t="shared" ca="1" si="29"/>
        <v>0.2</v>
      </c>
      <c r="BF65" s="163">
        <f t="shared" ca="1" si="29"/>
        <v>0.2</v>
      </c>
      <c r="BG65" s="163">
        <f t="shared" ca="1" si="29"/>
        <v>0.2</v>
      </c>
      <c r="BH65" s="163">
        <f t="shared" ca="1" si="29"/>
        <v>0.2</v>
      </c>
      <c r="BI65" s="163">
        <f t="shared" ca="1" si="29"/>
        <v>0.2</v>
      </c>
      <c r="BJ65" s="163">
        <f t="shared" ca="1" si="29"/>
        <v>0.2</v>
      </c>
      <c r="BK65" s="163">
        <f t="shared" ca="1" si="29"/>
        <v>0.2</v>
      </c>
      <c r="BL65" s="163">
        <f t="shared" ca="1" si="29"/>
        <v>0.2</v>
      </c>
      <c r="BM65" s="163">
        <f t="shared" ca="1" si="29"/>
        <v>0.2</v>
      </c>
      <c r="BN65" s="163">
        <f t="shared" ca="1" si="29"/>
        <v>0.20000000000000004</v>
      </c>
      <c r="BO65" s="163">
        <f t="shared" ca="1" si="29"/>
        <v>0.20000000000000004</v>
      </c>
      <c r="BP65" s="163">
        <f t="shared" ca="1" si="29"/>
        <v>0.20000000000000004</v>
      </c>
      <c r="BQ65" s="163">
        <f t="shared" ca="1" si="29"/>
        <v>0.20000000000000004</v>
      </c>
      <c r="BR65" s="163">
        <f t="shared" ca="1" si="29"/>
        <v>0.20000000000000004</v>
      </c>
      <c r="BS65" s="163">
        <f t="shared" ca="1" si="29"/>
        <v>0.2</v>
      </c>
      <c r="BT65" s="163">
        <f t="shared" ca="1" si="29"/>
        <v>0.2</v>
      </c>
      <c r="BU65" s="163">
        <f t="shared" ca="1" si="29"/>
        <v>0.2</v>
      </c>
      <c r="BV65" s="163">
        <f t="shared" ca="1" si="29"/>
        <v>0.2</v>
      </c>
      <c r="BW65" s="163">
        <f t="shared" ca="1" si="29"/>
        <v>0.2</v>
      </c>
      <c r="BX65" s="163">
        <f t="shared" ca="1" si="29"/>
        <v>0.2</v>
      </c>
      <c r="BY65" s="163">
        <f t="shared" ca="1" si="29"/>
        <v>0.2</v>
      </c>
      <c r="BZ65" s="163">
        <f t="shared" ca="1" si="29"/>
        <v>0.2</v>
      </c>
      <c r="CA65" s="163">
        <f t="shared" ca="1" si="29"/>
        <v>0.2</v>
      </c>
      <c r="CB65" s="18"/>
      <c r="CC65" s="18"/>
    </row>
    <row r="66" spans="1:81" s="19" customFormat="1" ht="10.199999999999999" x14ac:dyDescent="0.2">
      <c r="A66" s="18"/>
      <c r="B66" s="18"/>
      <c r="C66" s="18"/>
      <c r="D66" s="18"/>
      <c r="E66" s="18"/>
      <c r="F66" s="99"/>
      <c r="G66" s="18" t="str">
        <f>structure!$G$12</f>
        <v>товарная категория 2</v>
      </c>
      <c r="H66" s="18"/>
      <c r="I66" s="18"/>
      <c r="J66" s="18" t="str">
        <f>J63</f>
        <v>%</v>
      </c>
      <c r="K66" s="18"/>
      <c r="L66" s="18"/>
      <c r="M66" s="18"/>
      <c r="N66" s="18"/>
      <c r="O66" s="18"/>
      <c r="P66" s="18"/>
      <c r="Q66" s="18"/>
      <c r="R66" s="162">
        <f t="shared" ca="1" si="27"/>
        <v>0.21999999999999983</v>
      </c>
      <c r="S66" s="163"/>
      <c r="T66" s="163"/>
      <c r="U66" s="163">
        <f t="shared" ref="U66:AZ66" ca="1" si="30">IF(U38=0,0,U57/U38)</f>
        <v>0.22</v>
      </c>
      <c r="V66" s="163">
        <f t="shared" ca="1" si="30"/>
        <v>0.22</v>
      </c>
      <c r="W66" s="163">
        <f t="shared" ca="1" si="30"/>
        <v>0.22</v>
      </c>
      <c r="X66" s="163">
        <f t="shared" ca="1" si="30"/>
        <v>0.22</v>
      </c>
      <c r="Y66" s="163">
        <f t="shared" ca="1" si="30"/>
        <v>0.22</v>
      </c>
      <c r="Z66" s="163">
        <f t="shared" ca="1" si="30"/>
        <v>0.22</v>
      </c>
      <c r="AA66" s="163">
        <f t="shared" ca="1" si="30"/>
        <v>0.22</v>
      </c>
      <c r="AB66" s="163">
        <f t="shared" ca="1" si="30"/>
        <v>0</v>
      </c>
      <c r="AC66" s="163">
        <f t="shared" ca="1" si="30"/>
        <v>0</v>
      </c>
      <c r="AD66" s="163">
        <f t="shared" ca="1" si="30"/>
        <v>0.22</v>
      </c>
      <c r="AE66" s="163">
        <f t="shared" ca="1" si="30"/>
        <v>0.21999999999999997</v>
      </c>
      <c r="AF66" s="163">
        <f t="shared" ca="1" si="30"/>
        <v>0.22</v>
      </c>
      <c r="AG66" s="163">
        <f t="shared" ca="1" si="30"/>
        <v>0.22</v>
      </c>
      <c r="AH66" s="163">
        <f t="shared" ca="1" si="30"/>
        <v>0.22</v>
      </c>
      <c r="AI66" s="163">
        <f t="shared" ca="1" si="30"/>
        <v>0.22</v>
      </c>
      <c r="AJ66" s="163">
        <f t="shared" ca="1" si="30"/>
        <v>0.22</v>
      </c>
      <c r="AK66" s="163">
        <f t="shared" ca="1" si="30"/>
        <v>0.22</v>
      </c>
      <c r="AL66" s="163">
        <f t="shared" ca="1" si="30"/>
        <v>0.22</v>
      </c>
      <c r="AM66" s="163">
        <f t="shared" ca="1" si="30"/>
        <v>0.22</v>
      </c>
      <c r="AN66" s="163">
        <f t="shared" ca="1" si="30"/>
        <v>0.22</v>
      </c>
      <c r="AO66" s="163">
        <f t="shared" ca="1" si="30"/>
        <v>0.22</v>
      </c>
      <c r="AP66" s="163">
        <f t="shared" ca="1" si="30"/>
        <v>0.22</v>
      </c>
      <c r="AQ66" s="163">
        <f t="shared" ca="1" si="30"/>
        <v>0.22</v>
      </c>
      <c r="AR66" s="163">
        <f t="shared" ca="1" si="30"/>
        <v>0.22000000000000003</v>
      </c>
      <c r="AS66" s="163">
        <f t="shared" ca="1" si="30"/>
        <v>0.22</v>
      </c>
      <c r="AT66" s="163">
        <f t="shared" ca="1" si="30"/>
        <v>0.22</v>
      </c>
      <c r="AU66" s="163">
        <f t="shared" ca="1" si="30"/>
        <v>0.22</v>
      </c>
      <c r="AV66" s="163">
        <f t="shared" ca="1" si="30"/>
        <v>0.22</v>
      </c>
      <c r="AW66" s="163">
        <f t="shared" ca="1" si="30"/>
        <v>0.22000000000000003</v>
      </c>
      <c r="AX66" s="163">
        <f t="shared" ca="1" si="30"/>
        <v>0.22000000000000003</v>
      </c>
      <c r="AY66" s="163">
        <f t="shared" ca="1" si="30"/>
        <v>0.22000000000000003</v>
      </c>
      <c r="AZ66" s="163">
        <f t="shared" ca="1" si="30"/>
        <v>0.22000000000000003</v>
      </c>
      <c r="BA66" s="163">
        <f t="shared" ref="BA66:CA66" ca="1" si="31">IF(BA38=0,0,BA57/BA38)</f>
        <v>0.22</v>
      </c>
      <c r="BB66" s="163">
        <f t="shared" ca="1" si="31"/>
        <v>0.22</v>
      </c>
      <c r="BC66" s="163">
        <f t="shared" ca="1" si="31"/>
        <v>0.22</v>
      </c>
      <c r="BD66" s="163">
        <f t="shared" ca="1" si="31"/>
        <v>0.22</v>
      </c>
      <c r="BE66" s="163">
        <f t="shared" ca="1" si="31"/>
        <v>0.22</v>
      </c>
      <c r="BF66" s="163">
        <f t="shared" ca="1" si="31"/>
        <v>0.22</v>
      </c>
      <c r="BG66" s="163">
        <f t="shared" ca="1" si="31"/>
        <v>0.22</v>
      </c>
      <c r="BH66" s="163">
        <f t="shared" ca="1" si="31"/>
        <v>0.22</v>
      </c>
      <c r="BI66" s="163">
        <f t="shared" ca="1" si="31"/>
        <v>0.22</v>
      </c>
      <c r="BJ66" s="163">
        <f t="shared" ca="1" si="31"/>
        <v>0.22</v>
      </c>
      <c r="BK66" s="163">
        <f t="shared" ca="1" si="31"/>
        <v>0.22</v>
      </c>
      <c r="BL66" s="163">
        <f t="shared" ca="1" si="31"/>
        <v>0.22</v>
      </c>
      <c r="BM66" s="163">
        <f t="shared" ca="1" si="31"/>
        <v>0.22</v>
      </c>
      <c r="BN66" s="163">
        <f t="shared" ca="1" si="31"/>
        <v>0.21999999999999997</v>
      </c>
      <c r="BO66" s="163">
        <f t="shared" ca="1" si="31"/>
        <v>0.21999999999999997</v>
      </c>
      <c r="BP66" s="163">
        <f t="shared" ca="1" si="31"/>
        <v>0.21999999999999997</v>
      </c>
      <c r="BQ66" s="163">
        <f t="shared" ca="1" si="31"/>
        <v>0.21999999999999997</v>
      </c>
      <c r="BR66" s="163">
        <f t="shared" ca="1" si="31"/>
        <v>0.22</v>
      </c>
      <c r="BS66" s="163">
        <f t="shared" ca="1" si="31"/>
        <v>0.22</v>
      </c>
      <c r="BT66" s="163">
        <f t="shared" ca="1" si="31"/>
        <v>0.22</v>
      </c>
      <c r="BU66" s="163">
        <f t="shared" ca="1" si="31"/>
        <v>0.22</v>
      </c>
      <c r="BV66" s="163">
        <f t="shared" ca="1" si="31"/>
        <v>0.22</v>
      </c>
      <c r="BW66" s="163">
        <f t="shared" ca="1" si="31"/>
        <v>0.22</v>
      </c>
      <c r="BX66" s="163">
        <f t="shared" ca="1" si="31"/>
        <v>0.22</v>
      </c>
      <c r="BY66" s="163">
        <f t="shared" ca="1" si="31"/>
        <v>0.22</v>
      </c>
      <c r="BZ66" s="163">
        <f t="shared" ca="1" si="31"/>
        <v>0.22</v>
      </c>
      <c r="CA66" s="163">
        <f t="shared" ca="1" si="31"/>
        <v>0.22</v>
      </c>
      <c r="CB66" s="18"/>
      <c r="CC66" s="18"/>
    </row>
    <row r="67" spans="1:81" s="19" customFormat="1" ht="10.199999999999999" x14ac:dyDescent="0.2">
      <c r="A67" s="18"/>
      <c r="B67" s="18"/>
      <c r="C67" s="18"/>
      <c r="D67" s="18"/>
      <c r="E67" s="18"/>
      <c r="F67" s="99"/>
      <c r="G67" s="18" t="str">
        <f>structure!$G$13</f>
        <v>товарная категория 3</v>
      </c>
      <c r="H67" s="18"/>
      <c r="I67" s="18"/>
      <c r="J67" s="18" t="str">
        <f>J63</f>
        <v>%</v>
      </c>
      <c r="K67" s="18"/>
      <c r="L67" s="18"/>
      <c r="M67" s="18"/>
      <c r="N67" s="18"/>
      <c r="O67" s="18"/>
      <c r="P67" s="18"/>
      <c r="Q67" s="18"/>
      <c r="R67" s="162">
        <f t="shared" ca="1" si="27"/>
        <v>0.30000000000000004</v>
      </c>
      <c r="S67" s="163"/>
      <c r="T67" s="163"/>
      <c r="U67" s="163">
        <f t="shared" ref="U67:AZ67" ca="1" si="32">IF(U39=0,0,U58/U39)</f>
        <v>0.3</v>
      </c>
      <c r="V67" s="163">
        <f t="shared" ca="1" si="32"/>
        <v>0.3</v>
      </c>
      <c r="W67" s="163">
        <f t="shared" ca="1" si="32"/>
        <v>0.3</v>
      </c>
      <c r="X67" s="163">
        <f t="shared" ca="1" si="32"/>
        <v>0.3</v>
      </c>
      <c r="Y67" s="163">
        <f t="shared" ca="1" si="32"/>
        <v>0.3</v>
      </c>
      <c r="Z67" s="163">
        <f t="shared" ca="1" si="32"/>
        <v>0.3</v>
      </c>
      <c r="AA67" s="163">
        <f t="shared" ca="1" si="32"/>
        <v>0.3</v>
      </c>
      <c r="AB67" s="163">
        <f t="shared" ca="1" si="32"/>
        <v>0</v>
      </c>
      <c r="AC67" s="163">
        <f t="shared" ca="1" si="32"/>
        <v>0</v>
      </c>
      <c r="AD67" s="163">
        <f t="shared" ca="1" si="32"/>
        <v>0.3</v>
      </c>
      <c r="AE67" s="163">
        <f t="shared" ca="1" si="32"/>
        <v>0.29999999999999993</v>
      </c>
      <c r="AF67" s="163">
        <f t="shared" ca="1" si="32"/>
        <v>0.3</v>
      </c>
      <c r="AG67" s="163">
        <f t="shared" ca="1" si="32"/>
        <v>0.3</v>
      </c>
      <c r="AH67" s="163">
        <f t="shared" ca="1" si="32"/>
        <v>0.3</v>
      </c>
      <c r="AI67" s="163">
        <f t="shared" ca="1" si="32"/>
        <v>0.3</v>
      </c>
      <c r="AJ67" s="163">
        <f t="shared" ca="1" si="32"/>
        <v>0.3</v>
      </c>
      <c r="AK67" s="163">
        <f t="shared" ca="1" si="32"/>
        <v>0.3</v>
      </c>
      <c r="AL67" s="163">
        <f t="shared" ca="1" si="32"/>
        <v>0.3</v>
      </c>
      <c r="AM67" s="163">
        <f t="shared" ca="1" si="32"/>
        <v>0.3</v>
      </c>
      <c r="AN67" s="163">
        <f t="shared" ca="1" si="32"/>
        <v>0.3000000000000001</v>
      </c>
      <c r="AO67" s="163">
        <f t="shared" ca="1" si="32"/>
        <v>0.30000000000000004</v>
      </c>
      <c r="AP67" s="163">
        <f t="shared" ca="1" si="32"/>
        <v>0.30000000000000004</v>
      </c>
      <c r="AQ67" s="163">
        <f t="shared" ca="1" si="32"/>
        <v>0.30000000000000004</v>
      </c>
      <c r="AR67" s="163">
        <f t="shared" ca="1" si="32"/>
        <v>0.3</v>
      </c>
      <c r="AS67" s="163">
        <f t="shared" ca="1" si="32"/>
        <v>0.3</v>
      </c>
      <c r="AT67" s="163">
        <f t="shared" ca="1" si="32"/>
        <v>0.3</v>
      </c>
      <c r="AU67" s="163">
        <f t="shared" ca="1" si="32"/>
        <v>0.3</v>
      </c>
      <c r="AV67" s="163">
        <f t="shared" ca="1" si="32"/>
        <v>0.3</v>
      </c>
      <c r="AW67" s="163">
        <f t="shared" ca="1" si="32"/>
        <v>0.29999999999999993</v>
      </c>
      <c r="AX67" s="163">
        <f t="shared" ca="1" si="32"/>
        <v>0.29999999999999993</v>
      </c>
      <c r="AY67" s="163">
        <f t="shared" ca="1" si="32"/>
        <v>0.29999999999999993</v>
      </c>
      <c r="AZ67" s="163">
        <f t="shared" ca="1" si="32"/>
        <v>0.29999999999999993</v>
      </c>
      <c r="BA67" s="163">
        <f t="shared" ref="BA67:CA67" ca="1" si="33">IF(BA39=0,0,BA58/BA39)</f>
        <v>0.3</v>
      </c>
      <c r="BB67" s="163">
        <f t="shared" ca="1" si="33"/>
        <v>0.3</v>
      </c>
      <c r="BC67" s="163">
        <f t="shared" ca="1" si="33"/>
        <v>0.3</v>
      </c>
      <c r="BD67" s="163">
        <f t="shared" ca="1" si="33"/>
        <v>0.3</v>
      </c>
      <c r="BE67" s="163">
        <f t="shared" ca="1" si="33"/>
        <v>0.3</v>
      </c>
      <c r="BF67" s="163">
        <f t="shared" ca="1" si="33"/>
        <v>0.3</v>
      </c>
      <c r="BG67" s="163">
        <f t="shared" ca="1" si="33"/>
        <v>0.3</v>
      </c>
      <c r="BH67" s="163">
        <f t="shared" ca="1" si="33"/>
        <v>0.3</v>
      </c>
      <c r="BI67" s="163">
        <f t="shared" ca="1" si="33"/>
        <v>0.3</v>
      </c>
      <c r="BJ67" s="163">
        <f t="shared" ca="1" si="33"/>
        <v>0.3</v>
      </c>
      <c r="BK67" s="163">
        <f t="shared" ca="1" si="33"/>
        <v>0.3</v>
      </c>
      <c r="BL67" s="163">
        <f t="shared" ca="1" si="33"/>
        <v>0.3</v>
      </c>
      <c r="BM67" s="163">
        <f t="shared" ca="1" si="33"/>
        <v>0.3</v>
      </c>
      <c r="BN67" s="163">
        <f t="shared" ca="1" si="33"/>
        <v>0.3</v>
      </c>
      <c r="BO67" s="163">
        <f t="shared" ca="1" si="33"/>
        <v>0.3</v>
      </c>
      <c r="BP67" s="163">
        <f t="shared" ca="1" si="33"/>
        <v>0.3</v>
      </c>
      <c r="BQ67" s="163">
        <f t="shared" ca="1" si="33"/>
        <v>0.3</v>
      </c>
      <c r="BR67" s="163">
        <f t="shared" ca="1" si="33"/>
        <v>0.3</v>
      </c>
      <c r="BS67" s="163">
        <f t="shared" ca="1" si="33"/>
        <v>0.3</v>
      </c>
      <c r="BT67" s="163">
        <f t="shared" ca="1" si="33"/>
        <v>0.3</v>
      </c>
      <c r="BU67" s="163">
        <f t="shared" ca="1" si="33"/>
        <v>0.3</v>
      </c>
      <c r="BV67" s="163">
        <f t="shared" ca="1" si="33"/>
        <v>0.3</v>
      </c>
      <c r="BW67" s="163">
        <f t="shared" ca="1" si="33"/>
        <v>0.29999999999999993</v>
      </c>
      <c r="BX67" s="163">
        <f t="shared" ca="1" si="33"/>
        <v>0.29999999999999993</v>
      </c>
      <c r="BY67" s="163">
        <f t="shared" ca="1" si="33"/>
        <v>0.29999999999999993</v>
      </c>
      <c r="BZ67" s="163">
        <f t="shared" ca="1" si="33"/>
        <v>0.29999999999999993</v>
      </c>
      <c r="CA67" s="163">
        <f t="shared" ca="1" si="33"/>
        <v>0.29999999999999993</v>
      </c>
      <c r="CB67" s="18"/>
      <c r="CC67" s="18"/>
    </row>
    <row r="68" spans="1:81" s="19" customFormat="1" ht="10.199999999999999" x14ac:dyDescent="0.2">
      <c r="A68" s="18"/>
      <c r="B68" s="18"/>
      <c r="C68" s="18"/>
      <c r="D68" s="18"/>
      <c r="E68" s="18"/>
      <c r="F68" s="99"/>
      <c r="G68" s="18" t="str">
        <f>structure!$G$14</f>
        <v>товарная категория 4</v>
      </c>
      <c r="H68" s="18"/>
      <c r="I68" s="18"/>
      <c r="J68" s="18" t="str">
        <f>J63</f>
        <v>%</v>
      </c>
      <c r="K68" s="18"/>
      <c r="L68" s="18"/>
      <c r="M68" s="18"/>
      <c r="N68" s="18"/>
      <c r="O68" s="18"/>
      <c r="P68" s="18"/>
      <c r="Q68" s="18"/>
      <c r="R68" s="162">
        <f t="shared" ca="1" si="27"/>
        <v>0.27000000000000018</v>
      </c>
      <c r="S68" s="163"/>
      <c r="T68" s="163"/>
      <c r="U68" s="163">
        <f t="shared" ref="U68:AZ68" ca="1" si="34">IF(U40=0,0,U59/U40)</f>
        <v>0.27</v>
      </c>
      <c r="V68" s="163">
        <f t="shared" ca="1" si="34"/>
        <v>0.27</v>
      </c>
      <c r="W68" s="163">
        <f t="shared" ca="1" si="34"/>
        <v>0.27</v>
      </c>
      <c r="X68" s="163">
        <f t="shared" ca="1" si="34"/>
        <v>0.27</v>
      </c>
      <c r="Y68" s="163">
        <f t="shared" ca="1" si="34"/>
        <v>0.27</v>
      </c>
      <c r="Z68" s="163">
        <f t="shared" ca="1" si="34"/>
        <v>0.27</v>
      </c>
      <c r="AA68" s="163">
        <f t="shared" ca="1" si="34"/>
        <v>0.27</v>
      </c>
      <c r="AB68" s="163">
        <f t="shared" ca="1" si="34"/>
        <v>0</v>
      </c>
      <c r="AC68" s="163">
        <f t="shared" ca="1" si="34"/>
        <v>0</v>
      </c>
      <c r="AD68" s="163">
        <f t="shared" ca="1" si="34"/>
        <v>0.27</v>
      </c>
      <c r="AE68" s="163">
        <f t="shared" ca="1" si="34"/>
        <v>0.27</v>
      </c>
      <c r="AF68" s="163">
        <f t="shared" ca="1" si="34"/>
        <v>0.27</v>
      </c>
      <c r="AG68" s="163">
        <f t="shared" ca="1" si="34"/>
        <v>0.27</v>
      </c>
      <c r="AH68" s="163">
        <f t="shared" ca="1" si="34"/>
        <v>0.27</v>
      </c>
      <c r="AI68" s="163">
        <f t="shared" ca="1" si="34"/>
        <v>0.27</v>
      </c>
      <c r="AJ68" s="163">
        <f t="shared" ca="1" si="34"/>
        <v>0.27000000000000007</v>
      </c>
      <c r="AK68" s="163">
        <f t="shared" ca="1" si="34"/>
        <v>0.27000000000000007</v>
      </c>
      <c r="AL68" s="163">
        <f t="shared" ca="1" si="34"/>
        <v>0.27000000000000007</v>
      </c>
      <c r="AM68" s="163">
        <f t="shared" ca="1" si="34"/>
        <v>0.27000000000000007</v>
      </c>
      <c r="AN68" s="163">
        <f t="shared" ca="1" si="34"/>
        <v>0.26999999999999996</v>
      </c>
      <c r="AO68" s="163">
        <f t="shared" ca="1" si="34"/>
        <v>0.27</v>
      </c>
      <c r="AP68" s="163">
        <f t="shared" ca="1" si="34"/>
        <v>0.27</v>
      </c>
      <c r="AQ68" s="163">
        <f t="shared" ca="1" si="34"/>
        <v>0.27</v>
      </c>
      <c r="AR68" s="163">
        <f t="shared" ca="1" si="34"/>
        <v>0.27</v>
      </c>
      <c r="AS68" s="163">
        <f t="shared" ca="1" si="34"/>
        <v>0.27</v>
      </c>
      <c r="AT68" s="163">
        <f t="shared" ca="1" si="34"/>
        <v>0.27</v>
      </c>
      <c r="AU68" s="163">
        <f t="shared" ca="1" si="34"/>
        <v>0.27</v>
      </c>
      <c r="AV68" s="163">
        <f t="shared" ca="1" si="34"/>
        <v>0.27</v>
      </c>
      <c r="AW68" s="163">
        <f t="shared" ca="1" si="34"/>
        <v>0.27</v>
      </c>
      <c r="AX68" s="163">
        <f t="shared" ca="1" si="34"/>
        <v>0.27</v>
      </c>
      <c r="AY68" s="163">
        <f t="shared" ca="1" si="34"/>
        <v>0.27</v>
      </c>
      <c r="AZ68" s="163">
        <f t="shared" ca="1" si="34"/>
        <v>0.27</v>
      </c>
      <c r="BA68" s="163">
        <f t="shared" ref="BA68:CA68" ca="1" si="35">IF(BA40=0,0,BA59/BA40)</f>
        <v>0.27</v>
      </c>
      <c r="BB68" s="163">
        <f t="shared" ca="1" si="35"/>
        <v>0.27</v>
      </c>
      <c r="BC68" s="163">
        <f t="shared" ca="1" si="35"/>
        <v>0.27</v>
      </c>
      <c r="BD68" s="163">
        <f t="shared" ca="1" si="35"/>
        <v>0.27</v>
      </c>
      <c r="BE68" s="163">
        <f t="shared" ca="1" si="35"/>
        <v>0.27</v>
      </c>
      <c r="BF68" s="163">
        <f t="shared" ca="1" si="35"/>
        <v>0.27</v>
      </c>
      <c r="BG68" s="163">
        <f t="shared" ca="1" si="35"/>
        <v>0.27</v>
      </c>
      <c r="BH68" s="163">
        <f t="shared" ca="1" si="35"/>
        <v>0.27</v>
      </c>
      <c r="BI68" s="163">
        <f t="shared" ca="1" si="35"/>
        <v>0.27</v>
      </c>
      <c r="BJ68" s="163">
        <f t="shared" ca="1" si="35"/>
        <v>0.27</v>
      </c>
      <c r="BK68" s="163">
        <f t="shared" ca="1" si="35"/>
        <v>0.27</v>
      </c>
      <c r="BL68" s="163">
        <f t="shared" ca="1" si="35"/>
        <v>0.27</v>
      </c>
      <c r="BM68" s="163">
        <f t="shared" ca="1" si="35"/>
        <v>0.27</v>
      </c>
      <c r="BN68" s="163">
        <f t="shared" ca="1" si="35"/>
        <v>0.27</v>
      </c>
      <c r="BO68" s="163">
        <f t="shared" ca="1" si="35"/>
        <v>0.27</v>
      </c>
      <c r="BP68" s="163">
        <f t="shared" ca="1" si="35"/>
        <v>0.27</v>
      </c>
      <c r="BQ68" s="163">
        <f t="shared" ca="1" si="35"/>
        <v>0.27</v>
      </c>
      <c r="BR68" s="163">
        <f t="shared" ca="1" si="35"/>
        <v>0.27000000000000007</v>
      </c>
      <c r="BS68" s="163">
        <f t="shared" ca="1" si="35"/>
        <v>0.27</v>
      </c>
      <c r="BT68" s="163">
        <f t="shared" ca="1" si="35"/>
        <v>0.27</v>
      </c>
      <c r="BU68" s="163">
        <f t="shared" ca="1" si="35"/>
        <v>0.27</v>
      </c>
      <c r="BV68" s="163">
        <f t="shared" ca="1" si="35"/>
        <v>0.27</v>
      </c>
      <c r="BW68" s="163">
        <f t="shared" ca="1" si="35"/>
        <v>0.27</v>
      </c>
      <c r="BX68" s="163">
        <f t="shared" ca="1" si="35"/>
        <v>0.27</v>
      </c>
      <c r="BY68" s="163">
        <f t="shared" ca="1" si="35"/>
        <v>0.27</v>
      </c>
      <c r="BZ68" s="163">
        <f t="shared" ca="1" si="35"/>
        <v>0.27</v>
      </c>
      <c r="CA68" s="163">
        <f t="shared" ca="1" si="35"/>
        <v>0.27</v>
      </c>
      <c r="CB68" s="18"/>
      <c r="CC68" s="18"/>
    </row>
    <row r="69" spans="1:81" s="19" customFormat="1" ht="10.199999999999999" x14ac:dyDescent="0.2">
      <c r="A69" s="18"/>
      <c r="B69" s="18"/>
      <c r="C69" s="18"/>
      <c r="D69" s="18"/>
      <c r="E69" s="18"/>
      <c r="F69" s="99"/>
      <c r="G69" s="18" t="str">
        <f>structure!$G$15</f>
        <v>товарная категория 5</v>
      </c>
      <c r="H69" s="18"/>
      <c r="I69" s="18"/>
      <c r="J69" s="18" t="str">
        <f>J63</f>
        <v>%</v>
      </c>
      <c r="K69" s="18"/>
      <c r="L69" s="18"/>
      <c r="M69" s="18"/>
      <c r="N69" s="18"/>
      <c r="O69" s="18"/>
      <c r="P69" s="18"/>
      <c r="Q69" s="18"/>
      <c r="R69" s="162">
        <f t="shared" ca="1" si="27"/>
        <v>0.39999999999999986</v>
      </c>
      <c r="S69" s="163"/>
      <c r="T69" s="163"/>
      <c r="U69" s="163">
        <f t="shared" ref="U69:AZ69" ca="1" si="36">IF(U41=0,0,U60/U41)</f>
        <v>0.4</v>
      </c>
      <c r="V69" s="163">
        <f t="shared" ca="1" si="36"/>
        <v>0.4</v>
      </c>
      <c r="W69" s="163">
        <f t="shared" ca="1" si="36"/>
        <v>0.4</v>
      </c>
      <c r="X69" s="163">
        <f t="shared" ca="1" si="36"/>
        <v>0.4</v>
      </c>
      <c r="Y69" s="163">
        <f t="shared" ca="1" si="36"/>
        <v>0.4</v>
      </c>
      <c r="Z69" s="163">
        <f t="shared" ca="1" si="36"/>
        <v>0.4</v>
      </c>
      <c r="AA69" s="163">
        <f t="shared" ca="1" si="36"/>
        <v>0.4</v>
      </c>
      <c r="AB69" s="163">
        <f t="shared" ca="1" si="36"/>
        <v>0</v>
      </c>
      <c r="AC69" s="163">
        <f t="shared" ca="1" si="36"/>
        <v>0</v>
      </c>
      <c r="AD69" s="163">
        <f t="shared" ca="1" si="36"/>
        <v>0.4</v>
      </c>
      <c r="AE69" s="163">
        <f t="shared" ca="1" si="36"/>
        <v>0.40000000000000008</v>
      </c>
      <c r="AF69" s="163">
        <f t="shared" ca="1" si="36"/>
        <v>0.40000000000000008</v>
      </c>
      <c r="AG69" s="163">
        <f t="shared" ca="1" si="36"/>
        <v>0.40000000000000008</v>
      </c>
      <c r="AH69" s="163">
        <f t="shared" ca="1" si="36"/>
        <v>0.40000000000000008</v>
      </c>
      <c r="AI69" s="163">
        <f t="shared" ca="1" si="36"/>
        <v>0.40000000000000008</v>
      </c>
      <c r="AJ69" s="163">
        <f t="shared" ca="1" si="36"/>
        <v>0.4</v>
      </c>
      <c r="AK69" s="163">
        <f t="shared" ca="1" si="36"/>
        <v>0.4</v>
      </c>
      <c r="AL69" s="163">
        <f t="shared" ca="1" si="36"/>
        <v>0.4</v>
      </c>
      <c r="AM69" s="163">
        <f t="shared" ca="1" si="36"/>
        <v>0.4</v>
      </c>
      <c r="AN69" s="163">
        <f t="shared" ca="1" si="36"/>
        <v>0.39999999999999997</v>
      </c>
      <c r="AO69" s="163">
        <f t="shared" ca="1" si="36"/>
        <v>0.39999999999999997</v>
      </c>
      <c r="AP69" s="163">
        <f t="shared" ca="1" si="36"/>
        <v>0.39999999999999997</v>
      </c>
      <c r="AQ69" s="163">
        <f t="shared" ca="1" si="36"/>
        <v>0.39999999999999997</v>
      </c>
      <c r="AR69" s="163">
        <f t="shared" ca="1" si="36"/>
        <v>0.4</v>
      </c>
      <c r="AS69" s="163">
        <f t="shared" ca="1" si="36"/>
        <v>0.39999999999999997</v>
      </c>
      <c r="AT69" s="163">
        <f t="shared" ca="1" si="36"/>
        <v>0.39999999999999997</v>
      </c>
      <c r="AU69" s="163">
        <f t="shared" ca="1" si="36"/>
        <v>0.39999999999999997</v>
      </c>
      <c r="AV69" s="163">
        <f t="shared" ca="1" si="36"/>
        <v>0.39999999999999997</v>
      </c>
      <c r="AW69" s="163">
        <f t="shared" ca="1" si="36"/>
        <v>0.4</v>
      </c>
      <c r="AX69" s="163">
        <f t="shared" ca="1" si="36"/>
        <v>0.4</v>
      </c>
      <c r="AY69" s="163">
        <f t="shared" ca="1" si="36"/>
        <v>0.4</v>
      </c>
      <c r="AZ69" s="163">
        <f t="shared" ca="1" si="36"/>
        <v>0.4</v>
      </c>
      <c r="BA69" s="163">
        <f t="shared" ref="BA69:CA69" ca="1" si="37">IF(BA41=0,0,BA60/BA41)</f>
        <v>0.39999999999999997</v>
      </c>
      <c r="BB69" s="163">
        <f t="shared" ca="1" si="37"/>
        <v>0.39999999999999997</v>
      </c>
      <c r="BC69" s="163">
        <f t="shared" ca="1" si="37"/>
        <v>0.39999999999999997</v>
      </c>
      <c r="BD69" s="163">
        <f t="shared" ca="1" si="37"/>
        <v>0.39999999999999997</v>
      </c>
      <c r="BE69" s="163">
        <f t="shared" ca="1" si="37"/>
        <v>0.39999999999999997</v>
      </c>
      <c r="BF69" s="163">
        <f t="shared" ca="1" si="37"/>
        <v>0.4</v>
      </c>
      <c r="BG69" s="163">
        <f t="shared" ca="1" si="37"/>
        <v>0.4</v>
      </c>
      <c r="BH69" s="163">
        <f t="shared" ca="1" si="37"/>
        <v>0.4</v>
      </c>
      <c r="BI69" s="163">
        <f t="shared" ca="1" si="37"/>
        <v>0.4</v>
      </c>
      <c r="BJ69" s="163">
        <f t="shared" ca="1" si="37"/>
        <v>0.4</v>
      </c>
      <c r="BK69" s="163">
        <f t="shared" ca="1" si="37"/>
        <v>0.4</v>
      </c>
      <c r="BL69" s="163">
        <f t="shared" ca="1" si="37"/>
        <v>0.4</v>
      </c>
      <c r="BM69" s="163">
        <f t="shared" ca="1" si="37"/>
        <v>0.4</v>
      </c>
      <c r="BN69" s="163">
        <f t="shared" ca="1" si="37"/>
        <v>0.4</v>
      </c>
      <c r="BO69" s="163">
        <f t="shared" ca="1" si="37"/>
        <v>0.4</v>
      </c>
      <c r="BP69" s="163">
        <f t="shared" ca="1" si="37"/>
        <v>0.4</v>
      </c>
      <c r="BQ69" s="163">
        <f t="shared" ca="1" si="37"/>
        <v>0.4</v>
      </c>
      <c r="BR69" s="163">
        <f t="shared" ca="1" si="37"/>
        <v>0.4</v>
      </c>
      <c r="BS69" s="163">
        <f t="shared" ca="1" si="37"/>
        <v>0.40000000000000008</v>
      </c>
      <c r="BT69" s="163">
        <f t="shared" ca="1" si="37"/>
        <v>0.40000000000000008</v>
      </c>
      <c r="BU69" s="163">
        <f t="shared" ca="1" si="37"/>
        <v>0.40000000000000008</v>
      </c>
      <c r="BV69" s="163">
        <f t="shared" ca="1" si="37"/>
        <v>0.40000000000000008</v>
      </c>
      <c r="BW69" s="163">
        <f t="shared" ca="1" si="37"/>
        <v>0.4</v>
      </c>
      <c r="BX69" s="163">
        <f t="shared" ca="1" si="37"/>
        <v>0.4</v>
      </c>
      <c r="BY69" s="163">
        <f t="shared" ca="1" si="37"/>
        <v>0.4</v>
      </c>
      <c r="BZ69" s="163">
        <f t="shared" ca="1" si="37"/>
        <v>0.4</v>
      </c>
      <c r="CA69" s="163">
        <f t="shared" ca="1" si="37"/>
        <v>0.4</v>
      </c>
      <c r="CB69" s="18"/>
      <c r="CC69" s="18"/>
    </row>
    <row r="70" spans="1:81" s="19" customFormat="1" ht="10.199999999999999" x14ac:dyDescent="0.2">
      <c r="A70" s="18"/>
      <c r="B70" s="18"/>
      <c r="C70" s="18"/>
      <c r="D70" s="18"/>
      <c r="E70" s="18"/>
      <c r="F70" s="99"/>
      <c r="G70" s="18" t="str">
        <f>structure!$G$16</f>
        <v>прочие товарные категории</v>
      </c>
      <c r="H70" s="18"/>
      <c r="I70" s="18"/>
      <c r="J70" s="18" t="str">
        <f>J63</f>
        <v>%</v>
      </c>
      <c r="K70" s="18"/>
      <c r="L70" s="18"/>
      <c r="M70" s="18"/>
      <c r="N70" s="18"/>
      <c r="O70" s="18"/>
      <c r="P70" s="18"/>
      <c r="Q70" s="18"/>
      <c r="R70" s="162">
        <f t="shared" ca="1" si="27"/>
        <v>0.35000000000000003</v>
      </c>
      <c r="S70" s="163"/>
      <c r="T70" s="163"/>
      <c r="U70" s="163">
        <f t="shared" ref="U70:AZ70" ca="1" si="38">IF(U42=0,0,U61/U42)</f>
        <v>0.35000000000000003</v>
      </c>
      <c r="V70" s="163">
        <f t="shared" ca="1" si="38"/>
        <v>0.35000000000000003</v>
      </c>
      <c r="W70" s="163">
        <f t="shared" ca="1" si="38"/>
        <v>0.35</v>
      </c>
      <c r="X70" s="163">
        <f t="shared" ca="1" si="38"/>
        <v>0.35</v>
      </c>
      <c r="Y70" s="163">
        <f t="shared" ca="1" si="38"/>
        <v>0.35</v>
      </c>
      <c r="Z70" s="163">
        <f t="shared" ca="1" si="38"/>
        <v>0.35</v>
      </c>
      <c r="AA70" s="163">
        <f t="shared" ca="1" si="38"/>
        <v>0.35</v>
      </c>
      <c r="AB70" s="163">
        <f t="shared" ca="1" si="38"/>
        <v>0</v>
      </c>
      <c r="AC70" s="163">
        <f t="shared" ca="1" si="38"/>
        <v>0</v>
      </c>
      <c r="AD70" s="163">
        <f t="shared" ca="1" si="38"/>
        <v>0.35000000000000003</v>
      </c>
      <c r="AE70" s="163">
        <f t="shared" ca="1" si="38"/>
        <v>0.34999999999999992</v>
      </c>
      <c r="AF70" s="163">
        <f t="shared" ca="1" si="38"/>
        <v>0.35</v>
      </c>
      <c r="AG70" s="163">
        <f t="shared" ca="1" si="38"/>
        <v>0.35</v>
      </c>
      <c r="AH70" s="163">
        <f t="shared" ca="1" si="38"/>
        <v>0.35</v>
      </c>
      <c r="AI70" s="163">
        <f t="shared" ca="1" si="38"/>
        <v>0.35</v>
      </c>
      <c r="AJ70" s="163">
        <f t="shared" ca="1" si="38"/>
        <v>0.35</v>
      </c>
      <c r="AK70" s="163">
        <f t="shared" ca="1" si="38"/>
        <v>0.35</v>
      </c>
      <c r="AL70" s="163">
        <f t="shared" ca="1" si="38"/>
        <v>0.35</v>
      </c>
      <c r="AM70" s="163">
        <f t="shared" ca="1" si="38"/>
        <v>0.35</v>
      </c>
      <c r="AN70" s="163">
        <f t="shared" ca="1" si="38"/>
        <v>0.34999999999999992</v>
      </c>
      <c r="AO70" s="163">
        <f t="shared" ca="1" si="38"/>
        <v>0.34999999999999992</v>
      </c>
      <c r="AP70" s="163">
        <f t="shared" ca="1" si="38"/>
        <v>0.34999999999999992</v>
      </c>
      <c r="AQ70" s="163">
        <f t="shared" ca="1" si="38"/>
        <v>0.34999999999999992</v>
      </c>
      <c r="AR70" s="163">
        <f t="shared" ca="1" si="38"/>
        <v>0.34999999999999992</v>
      </c>
      <c r="AS70" s="163">
        <f t="shared" ca="1" si="38"/>
        <v>0.35</v>
      </c>
      <c r="AT70" s="163">
        <f t="shared" ca="1" si="38"/>
        <v>0.35</v>
      </c>
      <c r="AU70" s="163">
        <f t="shared" ca="1" si="38"/>
        <v>0.35</v>
      </c>
      <c r="AV70" s="163">
        <f t="shared" ca="1" si="38"/>
        <v>0.35</v>
      </c>
      <c r="AW70" s="163">
        <f t="shared" ca="1" si="38"/>
        <v>0.35</v>
      </c>
      <c r="AX70" s="163">
        <f t="shared" ca="1" si="38"/>
        <v>0.35</v>
      </c>
      <c r="AY70" s="163">
        <f t="shared" ca="1" si="38"/>
        <v>0.35</v>
      </c>
      <c r="AZ70" s="163">
        <f t="shared" ca="1" si="38"/>
        <v>0.35</v>
      </c>
      <c r="BA70" s="163">
        <f t="shared" ref="BA70:CA70" ca="1" si="39">IF(BA42=0,0,BA61/BA42)</f>
        <v>0.35000000000000003</v>
      </c>
      <c r="BB70" s="163">
        <f t="shared" ca="1" si="39"/>
        <v>0.35000000000000003</v>
      </c>
      <c r="BC70" s="163">
        <f t="shared" ca="1" si="39"/>
        <v>0.35000000000000003</v>
      </c>
      <c r="BD70" s="163">
        <f t="shared" ca="1" si="39"/>
        <v>0.35000000000000003</v>
      </c>
      <c r="BE70" s="163">
        <f t="shared" ca="1" si="39"/>
        <v>0.35000000000000003</v>
      </c>
      <c r="BF70" s="163">
        <f t="shared" ca="1" si="39"/>
        <v>0.35</v>
      </c>
      <c r="BG70" s="163">
        <f t="shared" ca="1" si="39"/>
        <v>0.35</v>
      </c>
      <c r="BH70" s="163">
        <f t="shared" ca="1" si="39"/>
        <v>0.35</v>
      </c>
      <c r="BI70" s="163">
        <f t="shared" ca="1" si="39"/>
        <v>0.35</v>
      </c>
      <c r="BJ70" s="163">
        <f t="shared" ca="1" si="39"/>
        <v>0.35</v>
      </c>
      <c r="BK70" s="163">
        <f t="shared" ca="1" si="39"/>
        <v>0.35</v>
      </c>
      <c r="BL70" s="163">
        <f t="shared" ca="1" si="39"/>
        <v>0.35</v>
      </c>
      <c r="BM70" s="163">
        <f t="shared" ca="1" si="39"/>
        <v>0.35</v>
      </c>
      <c r="BN70" s="163">
        <f t="shared" ca="1" si="39"/>
        <v>0.35000000000000003</v>
      </c>
      <c r="BO70" s="163">
        <f t="shared" ca="1" si="39"/>
        <v>0.35</v>
      </c>
      <c r="BP70" s="163">
        <f t="shared" ca="1" si="39"/>
        <v>0.35</v>
      </c>
      <c r="BQ70" s="163">
        <f t="shared" ca="1" si="39"/>
        <v>0.35</v>
      </c>
      <c r="BR70" s="163">
        <f t="shared" ca="1" si="39"/>
        <v>0.35</v>
      </c>
      <c r="BS70" s="163">
        <f t="shared" ca="1" si="39"/>
        <v>0.35</v>
      </c>
      <c r="BT70" s="163">
        <f t="shared" ca="1" si="39"/>
        <v>0.35</v>
      </c>
      <c r="BU70" s="163">
        <f t="shared" ca="1" si="39"/>
        <v>0.35</v>
      </c>
      <c r="BV70" s="163">
        <f t="shared" ca="1" si="39"/>
        <v>0.35</v>
      </c>
      <c r="BW70" s="163">
        <f t="shared" ca="1" si="39"/>
        <v>0.35000000000000003</v>
      </c>
      <c r="BX70" s="163">
        <f t="shared" ca="1" si="39"/>
        <v>0.35000000000000003</v>
      </c>
      <c r="BY70" s="163">
        <f t="shared" ca="1" si="39"/>
        <v>0.35000000000000003</v>
      </c>
      <c r="BZ70" s="163">
        <f t="shared" ca="1" si="39"/>
        <v>0.35000000000000003</v>
      </c>
      <c r="CA70" s="163">
        <f t="shared" ca="1" si="39"/>
        <v>0.35</v>
      </c>
      <c r="CB70" s="18"/>
      <c r="CC70" s="18"/>
    </row>
    <row r="71" spans="1:81" s="71" customFormat="1" ht="6.6" x14ac:dyDescent="0.15">
      <c r="A71" s="70"/>
      <c r="B71" s="70"/>
      <c r="C71" s="70"/>
      <c r="D71" s="70"/>
      <c r="E71" s="70"/>
      <c r="F71" s="122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4"/>
      <c r="S71" s="70"/>
      <c r="T71" s="70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0"/>
      <c r="CC71" s="70"/>
    </row>
    <row r="72" spans="1:81" s="71" customFormat="1" ht="6.6" x14ac:dyDescent="0.15">
      <c r="A72" s="70"/>
      <c r="B72" s="70"/>
      <c r="C72" s="70"/>
      <c r="D72" s="70"/>
      <c r="E72" s="70"/>
      <c r="F72" s="122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4"/>
      <c r="S72" s="70"/>
      <c r="T72" s="70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0"/>
      <c r="CC72" s="70"/>
    </row>
    <row r="73" spans="1:81" s="7" customFormat="1" x14ac:dyDescent="0.25">
      <c r="A73" s="108"/>
      <c r="B73" s="108"/>
      <c r="C73" s="108"/>
      <c r="D73" s="108" t="s">
        <v>199</v>
      </c>
      <c r="E73" s="108"/>
      <c r="F73" s="109"/>
      <c r="G73" s="111" t="str">
        <f>KPI!$L$26</f>
        <v>Закупка товара</v>
      </c>
      <c r="H73" s="111"/>
      <c r="I73" s="111"/>
      <c r="J73" s="112" t="str">
        <f>IF($G73="","",INDEX(KPI!$N$11:$N$121,SUMIFS(KPI!$K$11:$K$121,KPI!$L$11:$L$121,$G73)))</f>
        <v>тыс.руб.</v>
      </c>
      <c r="K73" s="108"/>
      <c r="L73" s="108"/>
      <c r="M73" s="108"/>
      <c r="N73" s="108"/>
      <c r="O73" s="108"/>
      <c r="P73" s="108"/>
      <c r="Q73" s="108"/>
      <c r="R73" s="75">
        <f ca="1">SUM(T73:CB73)</f>
        <v>59633.804576356495</v>
      </c>
      <c r="S73" s="108"/>
      <c r="T73" s="108"/>
      <c r="U73" s="75">
        <f ca="1">SUMIFS(daily!49:49,daily!$9:$9,"&gt;="&amp;U$8,daily!$9:$9,"&lt;="&amp;U$9)</f>
        <v>740.03200000000106</v>
      </c>
      <c r="V73" s="75">
        <f ca="1">SUMIFS(daily!49:49,daily!$9:$9,"&gt;="&amp;V$8,daily!$9:$9,"&lt;="&amp;V$9)</f>
        <v>738.5400000000019</v>
      </c>
      <c r="W73" s="75">
        <f ca="1">SUMIFS(daily!49:49,daily!$9:$9,"&gt;="&amp;W$8,daily!$9:$9,"&lt;="&amp;W$9)</f>
        <v>4.1744385725905886E-14</v>
      </c>
      <c r="X73" s="75">
        <f ca="1">SUMIFS(daily!49:49,daily!$9:$9,"&gt;="&amp;X$8,daily!$9:$9,"&lt;="&amp;X$9)</f>
        <v>147.70800000000094</v>
      </c>
      <c r="Y73" s="75">
        <f ca="1">SUMIFS(daily!49:49,daily!$9:$9,"&gt;="&amp;Y$8,daily!$9:$9,"&lt;="&amp;Y$9)</f>
        <v>147.7079999999994</v>
      </c>
      <c r="Z73" s="75">
        <f ca="1">SUMIFS(daily!49:49,daily!$9:$9,"&gt;="&amp;Z$8,daily!$9:$9,"&lt;="&amp;Z$9)</f>
        <v>147.70800000000003</v>
      </c>
      <c r="AA73" s="75">
        <f ca="1">SUMIFS(daily!49:49,daily!$9:$9,"&gt;="&amp;AA$8,daily!$9:$9,"&lt;="&amp;AA$9)</f>
        <v>147.70799999999997</v>
      </c>
      <c r="AB73" s="75">
        <f ca="1">SUMIFS(daily!49:49,daily!$9:$9,"&gt;="&amp;AB$8,daily!$9:$9,"&lt;="&amp;AB$9)</f>
        <v>147.70799999999997</v>
      </c>
      <c r="AC73" s="75">
        <f ca="1">SUMIFS(daily!49:49,daily!$9:$9,"&gt;="&amp;AC$8,daily!$9:$9,"&lt;="&amp;AC$9)</f>
        <v>0</v>
      </c>
      <c r="AD73" s="75">
        <f ca="1">SUMIFS(daily!49:49,daily!$9:$9,"&gt;="&amp;AD$8,daily!$9:$9,"&lt;="&amp;AD$9)</f>
        <v>738.5400000000003</v>
      </c>
      <c r="AE73" s="75">
        <f ca="1">SUMIFS(daily!49:49,daily!$9:$9,"&gt;="&amp;AE$8,daily!$9:$9,"&lt;="&amp;AE$9)</f>
        <v>768.08159999999953</v>
      </c>
      <c r="AF73" s="75">
        <f ca="1">SUMIFS(daily!49:49,daily!$9:$9,"&gt;="&amp;AF$8,daily!$9:$9,"&lt;="&amp;AF$9)</f>
        <v>886.24799999999573</v>
      </c>
      <c r="AG73" s="75">
        <f ca="1">SUMIFS(daily!49:49,daily!$9:$9,"&gt;="&amp;AG$8,daily!$9:$9,"&lt;="&amp;AG$9)</f>
        <v>886.24799999999675</v>
      </c>
      <c r="AH73" s="75">
        <f ca="1">SUMIFS(daily!49:49,daily!$9:$9,"&gt;="&amp;AH$8,daily!$9:$9,"&lt;="&amp;AH$9)</f>
        <v>886.24799999999709</v>
      </c>
      <c r="AI73" s="75">
        <f ca="1">SUMIFS(daily!49:49,daily!$9:$9,"&gt;="&amp;AI$8,daily!$9:$9,"&lt;="&amp;AI$9)</f>
        <v>886.24800000000096</v>
      </c>
      <c r="AJ73" s="75">
        <f ca="1">SUMIFS(daily!49:49,daily!$9:$9,"&gt;="&amp;AJ$8,daily!$9:$9,"&lt;="&amp;AJ$9)</f>
        <v>930.56040000000189</v>
      </c>
      <c r="AK73" s="75">
        <f ca="1">SUMIFS(daily!49:49,daily!$9:$9,"&gt;="&amp;AK$8,daily!$9:$9,"&lt;="&amp;AK$9)</f>
        <v>930.56040000000189</v>
      </c>
      <c r="AL73" s="75">
        <f ca="1">SUMIFS(daily!49:49,daily!$9:$9,"&gt;="&amp;AL$8,daily!$9:$9,"&lt;="&amp;AL$9)</f>
        <v>930.56040000000212</v>
      </c>
      <c r="AM73" s="75">
        <f ca="1">SUMIFS(daily!49:49,daily!$9:$9,"&gt;="&amp;AM$8,daily!$9:$9,"&lt;="&amp;AM$9)</f>
        <v>930.56040000000132</v>
      </c>
      <c r="AN73" s="75">
        <f ca="1">SUMIFS(daily!49:49,daily!$9:$9,"&gt;="&amp;AN$8,daily!$9:$9,"&lt;="&amp;AN$9)</f>
        <v>991.04682600000001</v>
      </c>
      <c r="AO73" s="75">
        <f ca="1">SUMIFS(daily!49:49,daily!$9:$9,"&gt;="&amp;AO$8,daily!$9:$9,"&lt;="&amp;AO$9)</f>
        <v>1031.3711100000003</v>
      </c>
      <c r="AP73" s="75">
        <f ca="1">SUMIFS(daily!49:49,daily!$9:$9,"&gt;="&amp;AP$8,daily!$9:$9,"&lt;="&amp;AP$9)</f>
        <v>1031.3711100000003</v>
      </c>
      <c r="AQ73" s="75">
        <f ca="1">SUMIFS(daily!49:49,daily!$9:$9,"&gt;="&amp;AQ$8,daily!$9:$9,"&lt;="&amp;AQ$9)</f>
        <v>1031.3711099999998</v>
      </c>
      <c r="AR73" s="75">
        <f ca="1">SUMIFS(daily!49:49,daily!$9:$9,"&gt;="&amp;AR$8,daily!$9:$9,"&lt;="&amp;AR$9)</f>
        <v>1031.3711099999996</v>
      </c>
      <c r="AS73" s="75">
        <f ca="1">SUMIFS(daily!49:49,daily!$9:$9,"&gt;="&amp;AS$8,daily!$9:$9,"&lt;="&amp;AS$9)</f>
        <v>948.8614212000009</v>
      </c>
      <c r="AT73" s="75">
        <f ca="1">SUMIFS(daily!49:49,daily!$9:$9,"&gt;="&amp;AT$8,daily!$9:$9,"&lt;="&amp;AT$9)</f>
        <v>948.86142119999977</v>
      </c>
      <c r="AU73" s="75">
        <f ca="1">SUMIFS(daily!49:49,daily!$9:$9,"&gt;="&amp;AU$8,daily!$9:$9,"&lt;="&amp;AU$9)</f>
        <v>948.86142119999818</v>
      </c>
      <c r="AV73" s="75">
        <f ca="1">SUMIFS(daily!49:49,daily!$9:$9,"&gt;="&amp;AV$8,daily!$9:$9,"&lt;="&amp;AV$9)</f>
        <v>948.86142119999909</v>
      </c>
      <c r="AW73" s="75">
        <f ca="1">SUMIFS(daily!49:49,daily!$9:$9,"&gt;="&amp;AW$8,daily!$9:$9,"&lt;="&amp;AW$9)</f>
        <v>977.32726383599629</v>
      </c>
      <c r="AX73" s="75">
        <f ca="1">SUMIFS(daily!49:49,daily!$9:$9,"&gt;="&amp;AX$8,daily!$9:$9,"&lt;="&amp;AX$9)</f>
        <v>977.32726383599754</v>
      </c>
      <c r="AY73" s="75">
        <f ca="1">SUMIFS(daily!49:49,daily!$9:$9,"&gt;="&amp;AY$8,daily!$9:$9,"&lt;="&amp;AY$9)</f>
        <v>977.32726383600107</v>
      </c>
      <c r="AZ73" s="75">
        <f ca="1">SUMIFS(daily!49:49,daily!$9:$9,"&gt;="&amp;AZ$8,daily!$9:$9,"&lt;="&amp;AZ$9)</f>
        <v>977.32726383599993</v>
      </c>
      <c r="BA73" s="75">
        <f ca="1">SUMIFS(daily!49:49,daily!$9:$9,"&gt;="&amp;BA$8,daily!$9:$9,"&lt;="&amp;BA$9)</f>
        <v>1158.8308985484014</v>
      </c>
      <c r="BB73" s="75">
        <f ca="1">SUMIFS(daily!49:49,daily!$9:$9,"&gt;="&amp;BB$8,daily!$9:$9,"&lt;="&amp;BB$9)</f>
        <v>1279.8333216900032</v>
      </c>
      <c r="BC73" s="75">
        <f ca="1">SUMIFS(daily!49:49,daily!$9:$9,"&gt;="&amp;BC$8,daily!$9:$9,"&lt;="&amp;BC$9)</f>
        <v>1279.8333216900007</v>
      </c>
      <c r="BD73" s="75">
        <f ca="1">SUMIFS(daily!49:49,daily!$9:$9,"&gt;="&amp;BD$8,daily!$9:$9,"&lt;="&amp;BD$9)</f>
        <v>1279.8333216899982</v>
      </c>
      <c r="BE73" s="75">
        <f ca="1">SUMIFS(daily!49:49,daily!$9:$9,"&gt;="&amp;BE$8,daily!$9:$9,"&lt;="&amp;BE$9)</f>
        <v>1356.623320991401</v>
      </c>
      <c r="BF73" s="75">
        <f ca="1">SUMIFS(daily!49:49,daily!$9:$9,"&gt;="&amp;BF$8,daily!$9:$9,"&lt;="&amp;BF$9)</f>
        <v>1663.7833181970029</v>
      </c>
      <c r="BG73" s="75">
        <f ca="1">SUMIFS(daily!49:49,daily!$9:$9,"&gt;="&amp;BG$8,daily!$9:$9,"&lt;="&amp;BG$9)</f>
        <v>1663.7833181970016</v>
      </c>
      <c r="BH73" s="75">
        <f ca="1">SUMIFS(daily!49:49,daily!$9:$9,"&gt;="&amp;BH$8,daily!$9:$9,"&lt;="&amp;BH$9)</f>
        <v>1663.7833181969991</v>
      </c>
      <c r="BI73" s="75">
        <f ca="1">SUMIFS(daily!49:49,daily!$9:$9,"&gt;="&amp;BI$8,daily!$9:$9,"&lt;="&amp;BI$9)</f>
        <v>1663.7833181969991</v>
      </c>
      <c r="BJ73" s="75">
        <f ca="1">SUMIFS(daily!49:49,daily!$9:$9,"&gt;="&amp;BJ$8,daily!$9:$9,"&lt;="&amp;BJ$9)</f>
        <v>1996.5399818363965</v>
      </c>
      <c r="BK73" s="75">
        <f ca="1">SUMIFS(daily!49:49,daily!$9:$9,"&gt;="&amp;BK$8,daily!$9:$9,"&lt;="&amp;BK$9)</f>
        <v>1996.5399818363962</v>
      </c>
      <c r="BL73" s="75">
        <f ca="1">SUMIFS(daily!49:49,daily!$9:$9,"&gt;="&amp;BL$8,daily!$9:$9,"&lt;="&amp;BL$9)</f>
        <v>1996.5399818363962</v>
      </c>
      <c r="BM73" s="75">
        <f ca="1">SUMIFS(daily!49:49,daily!$9:$9,"&gt;="&amp;BM$8,daily!$9:$9,"&lt;="&amp;BM$9)</f>
        <v>1996.5399818363958</v>
      </c>
      <c r="BN73" s="75">
        <f ca="1">SUMIFS(daily!49:49,daily!$9:$9,"&gt;="&amp;BN$8,daily!$9:$9,"&lt;="&amp;BN$9)</f>
        <v>1783.3359927345614</v>
      </c>
      <c r="BO73" s="75">
        <f ca="1">SUMIFS(daily!49:49,daily!$9:$9,"&gt;="&amp;BO$8,daily!$9:$9,"&lt;="&amp;BO$9)</f>
        <v>984.72000000000378</v>
      </c>
      <c r="BP73" s="75">
        <f ca="1">SUMIFS(daily!49:49,daily!$9:$9,"&gt;="&amp;BP$8,daily!$9:$9,"&lt;="&amp;BP$9)</f>
        <v>984.72000000000219</v>
      </c>
      <c r="BQ73" s="75">
        <f ca="1">SUMIFS(daily!49:49,daily!$9:$9,"&gt;="&amp;BQ$8,daily!$9:$9,"&lt;="&amp;BQ$9)</f>
        <v>984.72000000000196</v>
      </c>
      <c r="BR73" s="75">
        <f ca="1">SUMIFS(daily!49:49,daily!$9:$9,"&gt;="&amp;BR$8,daily!$9:$9,"&lt;="&amp;BR$9)</f>
        <v>1083.1920000000055</v>
      </c>
      <c r="BS73" s="75">
        <f ca="1">SUMIFS(daily!49:49,daily!$9:$9,"&gt;="&amp;BS$8,daily!$9:$9,"&lt;="&amp;BS$9)</f>
        <v>1230.9000000000015</v>
      </c>
      <c r="BT73" s="75">
        <f ca="1">SUMIFS(daily!49:49,daily!$9:$9,"&gt;="&amp;BT$8,daily!$9:$9,"&lt;="&amp;BT$9)</f>
        <v>1230.8999999999996</v>
      </c>
      <c r="BU73" s="75">
        <f ca="1">SUMIFS(daily!49:49,daily!$9:$9,"&gt;="&amp;BU$8,daily!$9:$9,"&lt;="&amp;BU$9)</f>
        <v>1230.8999999999992</v>
      </c>
      <c r="BV73" s="75">
        <f ca="1">SUMIFS(daily!49:49,daily!$9:$9,"&gt;="&amp;BV$8,daily!$9:$9,"&lt;="&amp;BV$9)</f>
        <v>1230.899999999999</v>
      </c>
      <c r="BW73" s="75">
        <f ca="1">SUMIFS(daily!49:49,daily!$9:$9,"&gt;="&amp;BW$8,daily!$9:$9,"&lt;="&amp;BW$9)</f>
        <v>820.59999999999968</v>
      </c>
      <c r="BX73" s="75">
        <f ca="1">SUMIFS(daily!49:49,daily!$9:$9,"&gt;="&amp;BX$8,daily!$9:$9,"&lt;="&amp;BX$9)</f>
        <v>820.60000000000036</v>
      </c>
      <c r="BY73" s="75">
        <f ca="1">SUMIFS(daily!49:49,daily!$9:$9,"&gt;="&amp;BY$8,daily!$9:$9,"&lt;="&amp;BY$9)</f>
        <v>820.59999999999934</v>
      </c>
      <c r="BZ73" s="75">
        <f ca="1">SUMIFS(daily!49:49,daily!$9:$9,"&gt;="&amp;BZ$8,daily!$9:$9,"&lt;="&amp;BZ$9)</f>
        <v>820.60000000000105</v>
      </c>
      <c r="CA73" s="75">
        <f ca="1">SUMIFS(daily!49:49,daily!$9:$9,"&gt;="&amp;CA$8,daily!$9:$9,"&lt;="&amp;CA$9)</f>
        <v>798.61599273455988</v>
      </c>
      <c r="CB73" s="108"/>
      <c r="CC73" s="108"/>
    </row>
    <row r="74" spans="1:81" s="160" customFormat="1" ht="9.6" x14ac:dyDescent="0.2">
      <c r="A74" s="168"/>
      <c r="B74" s="168"/>
      <c r="C74" s="168"/>
      <c r="D74" s="168"/>
      <c r="E74" s="168"/>
      <c r="F74" s="168"/>
      <c r="G74" s="168" t="s">
        <v>23</v>
      </c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9">
        <f ca="1">R73-SUM(R75:R80)</f>
        <v>0</v>
      </c>
      <c r="S74" s="168"/>
      <c r="T74" s="168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68"/>
      <c r="CC74" s="168"/>
    </row>
    <row r="75" spans="1:81" s="19" customFormat="1" ht="10.199999999999999" x14ac:dyDescent="0.2">
      <c r="A75" s="80"/>
      <c r="B75" s="80"/>
      <c r="C75" s="80"/>
      <c r="D75" s="80"/>
      <c r="E75" s="80"/>
      <c r="F75" s="106"/>
      <c r="G75" s="80" t="str">
        <f>structure!$G$11</f>
        <v>товарная категория 1</v>
      </c>
      <c r="H75" s="80"/>
      <c r="I75" s="80"/>
      <c r="J75" s="80" t="str">
        <f>J73</f>
        <v>тыс.руб.</v>
      </c>
      <c r="K75" s="80"/>
      <c r="L75" s="80"/>
      <c r="M75" s="80"/>
      <c r="N75" s="80"/>
      <c r="O75" s="80"/>
      <c r="P75" s="80"/>
      <c r="Q75" s="80"/>
      <c r="R75" s="171">
        <f t="shared" ref="R75:R80" ca="1" si="40">SUM(T75:CB75)</f>
        <v>19185.138201508806</v>
      </c>
      <c r="S75" s="172"/>
      <c r="T75" s="172"/>
      <c r="U75" s="172">
        <f ca="1">SUMIFS(daily!51:51,daily!$9:$9,"&gt;="&amp;U$8,daily!$9:$9,"&lt;="&amp;U$9)</f>
        <v>238.08000000000038</v>
      </c>
      <c r="V75" s="172">
        <f ca="1">SUMIFS(daily!51:51,daily!$9:$9,"&gt;="&amp;V$8,daily!$9:$9,"&lt;="&amp;V$9)</f>
        <v>237.59999999999991</v>
      </c>
      <c r="W75" s="172">
        <f ca="1">SUMIFS(daily!51:51,daily!$9:$9,"&gt;="&amp;W$8,daily!$9:$9,"&lt;="&amp;W$9)</f>
        <v>9.2370555648813024E-14</v>
      </c>
      <c r="X75" s="172">
        <f ca="1">SUMIFS(daily!51:51,daily!$9:$9,"&gt;="&amp;X$8,daily!$9:$9,"&lt;="&amp;X$9)</f>
        <v>47.520000000000074</v>
      </c>
      <c r="Y75" s="172">
        <f ca="1">SUMIFS(daily!51:51,daily!$9:$9,"&gt;="&amp;Y$8,daily!$9:$9,"&lt;="&amp;Y$9)</f>
        <v>47.519999999999619</v>
      </c>
      <c r="Z75" s="172">
        <f ca="1">SUMIFS(daily!51:51,daily!$9:$9,"&gt;="&amp;Z$8,daily!$9:$9,"&lt;="&amp;Z$9)</f>
        <v>47.520000000000074</v>
      </c>
      <c r="AA75" s="172">
        <f ca="1">SUMIFS(daily!51:51,daily!$9:$9,"&gt;="&amp;AA$8,daily!$9:$9,"&lt;="&amp;AA$9)</f>
        <v>47.520000000000074</v>
      </c>
      <c r="AB75" s="172">
        <f ca="1">SUMIFS(daily!51:51,daily!$9:$9,"&gt;="&amp;AB$8,daily!$9:$9,"&lt;="&amp;AB$9)</f>
        <v>47.519999999999982</v>
      </c>
      <c r="AC75" s="172">
        <f ca="1">SUMIFS(daily!51:51,daily!$9:$9,"&gt;="&amp;AC$8,daily!$9:$9,"&lt;="&amp;AC$9)</f>
        <v>0</v>
      </c>
      <c r="AD75" s="172">
        <f ca="1">SUMIFS(daily!51:51,daily!$9:$9,"&gt;="&amp;AD$8,daily!$9:$9,"&lt;="&amp;AD$9)</f>
        <v>237.59999999999991</v>
      </c>
      <c r="AE75" s="172">
        <f ca="1">SUMIFS(daily!51:51,daily!$9:$9,"&gt;="&amp;AE$8,daily!$9:$9,"&lt;="&amp;AE$9)</f>
        <v>247.10399999999964</v>
      </c>
      <c r="AF75" s="172">
        <f ca="1">SUMIFS(daily!51:51,daily!$9:$9,"&gt;="&amp;AF$8,daily!$9:$9,"&lt;="&amp;AF$9)</f>
        <v>285.11999999999944</v>
      </c>
      <c r="AG75" s="172">
        <f ca="1">SUMIFS(daily!51:51,daily!$9:$9,"&gt;="&amp;AG$8,daily!$9:$9,"&lt;="&amp;AG$9)</f>
        <v>285.11999999999944</v>
      </c>
      <c r="AH75" s="172">
        <f ca="1">SUMIFS(daily!51:51,daily!$9:$9,"&gt;="&amp;AH$8,daily!$9:$9,"&lt;="&amp;AH$9)</f>
        <v>285.11999999999944</v>
      </c>
      <c r="AI75" s="172">
        <f ca="1">SUMIFS(daily!51:51,daily!$9:$9,"&gt;="&amp;AI$8,daily!$9:$9,"&lt;="&amp;AI$9)</f>
        <v>285.11999999999944</v>
      </c>
      <c r="AJ75" s="172">
        <f ca="1">SUMIFS(daily!51:51,daily!$9:$9,"&gt;="&amp;AJ$8,daily!$9:$9,"&lt;="&amp;AJ$9)</f>
        <v>299.37599999999975</v>
      </c>
      <c r="AK75" s="172">
        <f ca="1">SUMIFS(daily!51:51,daily!$9:$9,"&gt;="&amp;AK$8,daily!$9:$9,"&lt;="&amp;AK$9)</f>
        <v>299.37599999999975</v>
      </c>
      <c r="AL75" s="172">
        <f ca="1">SUMIFS(daily!51:51,daily!$9:$9,"&gt;="&amp;AL$8,daily!$9:$9,"&lt;="&amp;AL$9)</f>
        <v>299.37599999999975</v>
      </c>
      <c r="AM75" s="172">
        <f ca="1">SUMIFS(daily!51:51,daily!$9:$9,"&gt;="&amp;AM$8,daily!$9:$9,"&lt;="&amp;AM$9)</f>
        <v>299.3760000000002</v>
      </c>
      <c r="AN75" s="172">
        <f ca="1">SUMIFS(daily!51:51,daily!$9:$9,"&gt;="&amp;AN$8,daily!$9:$9,"&lt;="&amp;AN$9)</f>
        <v>318.83543999999989</v>
      </c>
      <c r="AO75" s="172">
        <f ca="1">SUMIFS(daily!51:51,daily!$9:$9,"&gt;="&amp;AO$8,daily!$9:$9,"&lt;="&amp;AO$9)</f>
        <v>331.8084000000004</v>
      </c>
      <c r="AP75" s="172">
        <f ca="1">SUMIFS(daily!51:51,daily!$9:$9,"&gt;="&amp;AP$8,daily!$9:$9,"&lt;="&amp;AP$9)</f>
        <v>331.8084000000004</v>
      </c>
      <c r="AQ75" s="172">
        <f ca="1">SUMIFS(daily!51:51,daily!$9:$9,"&gt;="&amp;AQ$8,daily!$9:$9,"&lt;="&amp;AQ$9)</f>
        <v>331.8084000000004</v>
      </c>
      <c r="AR75" s="172">
        <f ca="1">SUMIFS(daily!51:51,daily!$9:$9,"&gt;="&amp;AR$8,daily!$9:$9,"&lt;="&amp;AR$9)</f>
        <v>331.80840000000052</v>
      </c>
      <c r="AS75" s="172">
        <f ca="1">SUMIFS(daily!51:51,daily!$9:$9,"&gt;="&amp;AS$8,daily!$9:$9,"&lt;="&amp;AS$9)</f>
        <v>305.26372800000001</v>
      </c>
      <c r="AT75" s="172">
        <f ca="1">SUMIFS(daily!51:51,daily!$9:$9,"&gt;="&amp;AT$8,daily!$9:$9,"&lt;="&amp;AT$9)</f>
        <v>305.26372800000001</v>
      </c>
      <c r="AU75" s="172">
        <f ca="1">SUMIFS(daily!51:51,daily!$9:$9,"&gt;="&amp;AU$8,daily!$9:$9,"&lt;="&amp;AU$9)</f>
        <v>305.26372800000001</v>
      </c>
      <c r="AV75" s="172">
        <f ca="1">SUMIFS(daily!51:51,daily!$9:$9,"&gt;="&amp;AV$8,daily!$9:$9,"&lt;="&amp;AV$9)</f>
        <v>305.26372800000001</v>
      </c>
      <c r="AW75" s="172">
        <f ca="1">SUMIFS(daily!51:51,daily!$9:$9,"&gt;="&amp;AW$8,daily!$9:$9,"&lt;="&amp;AW$9)</f>
        <v>314.42163984000007</v>
      </c>
      <c r="AX75" s="172">
        <f ca="1">SUMIFS(daily!51:51,daily!$9:$9,"&gt;="&amp;AX$8,daily!$9:$9,"&lt;="&amp;AX$9)</f>
        <v>314.42163984000007</v>
      </c>
      <c r="AY75" s="172">
        <f ca="1">SUMIFS(daily!51:51,daily!$9:$9,"&gt;="&amp;AY$8,daily!$9:$9,"&lt;="&amp;AY$9)</f>
        <v>314.42163984000052</v>
      </c>
      <c r="AZ75" s="172">
        <f ca="1">SUMIFS(daily!51:51,daily!$9:$9,"&gt;="&amp;AZ$8,daily!$9:$9,"&lt;="&amp;AZ$9)</f>
        <v>314.42163984000013</v>
      </c>
      <c r="BA75" s="172">
        <f ca="1">SUMIFS(daily!51:51,daily!$9:$9,"&gt;="&amp;BA$8,daily!$9:$9,"&lt;="&amp;BA$9)</f>
        <v>372.81423009599905</v>
      </c>
      <c r="BB75" s="172">
        <f ca="1">SUMIFS(daily!51:51,daily!$9:$9,"&gt;="&amp;BB$8,daily!$9:$9,"&lt;="&amp;BB$9)</f>
        <v>411.74262360000108</v>
      </c>
      <c r="BC75" s="172">
        <f ca="1">SUMIFS(daily!51:51,daily!$9:$9,"&gt;="&amp;BC$8,daily!$9:$9,"&lt;="&amp;BC$9)</f>
        <v>411.74262360000017</v>
      </c>
      <c r="BD75" s="172">
        <f ca="1">SUMIFS(daily!51:51,daily!$9:$9,"&gt;="&amp;BD$8,daily!$9:$9,"&lt;="&amp;BD$9)</f>
        <v>411.74262359999926</v>
      </c>
      <c r="BE75" s="172">
        <f ca="1">SUMIFS(daily!51:51,daily!$9:$9,"&gt;="&amp;BE$8,daily!$9:$9,"&lt;="&amp;BE$9)</f>
        <v>436.44718101600034</v>
      </c>
      <c r="BF75" s="172">
        <f ca="1">SUMIFS(daily!51:51,daily!$9:$9,"&gt;="&amp;BF$8,daily!$9:$9,"&lt;="&amp;BF$9)</f>
        <v>535.26541068000097</v>
      </c>
      <c r="BG75" s="172">
        <f ca="1">SUMIFS(daily!51:51,daily!$9:$9,"&gt;="&amp;BG$8,daily!$9:$9,"&lt;="&amp;BG$9)</f>
        <v>535.26541067999915</v>
      </c>
      <c r="BH75" s="172">
        <f ca="1">SUMIFS(daily!51:51,daily!$9:$9,"&gt;="&amp;BH$8,daily!$9:$9,"&lt;="&amp;BH$9)</f>
        <v>535.26541067999824</v>
      </c>
      <c r="BI75" s="172">
        <f ca="1">SUMIFS(daily!51:51,daily!$9:$9,"&gt;="&amp;BI$8,daily!$9:$9,"&lt;="&amp;BI$9)</f>
        <v>535.26541067999824</v>
      </c>
      <c r="BJ75" s="172">
        <f ca="1">SUMIFS(daily!51:51,daily!$9:$9,"&gt;="&amp;BJ$8,daily!$9:$9,"&lt;="&amp;BJ$9)</f>
        <v>642.31849281599762</v>
      </c>
      <c r="BK75" s="172">
        <f ca="1">SUMIFS(daily!51:51,daily!$9:$9,"&gt;="&amp;BK$8,daily!$9:$9,"&lt;="&amp;BK$9)</f>
        <v>642.31849281599762</v>
      </c>
      <c r="BL75" s="172">
        <f ca="1">SUMIFS(daily!51:51,daily!$9:$9,"&gt;="&amp;BL$8,daily!$9:$9,"&lt;="&amp;BL$9)</f>
        <v>642.31849281599762</v>
      </c>
      <c r="BM75" s="172">
        <f ca="1">SUMIFS(daily!51:51,daily!$9:$9,"&gt;="&amp;BM$8,daily!$9:$9,"&lt;="&amp;BM$9)</f>
        <v>642.31849281599762</v>
      </c>
      <c r="BN75" s="172">
        <f ca="1">SUMIFS(daily!51:51,daily!$9:$9,"&gt;="&amp;BN$8,daily!$9:$9,"&lt;="&amp;BN$9)</f>
        <v>573.72739712640225</v>
      </c>
      <c r="BO75" s="172">
        <f ca="1">SUMIFS(daily!51:51,daily!$9:$9,"&gt;="&amp;BO$8,daily!$9:$9,"&lt;="&amp;BO$9)</f>
        <v>316.80000000000274</v>
      </c>
      <c r="BP75" s="172">
        <f ca="1">SUMIFS(daily!51:51,daily!$9:$9,"&gt;="&amp;BP$8,daily!$9:$9,"&lt;="&amp;BP$9)</f>
        <v>316.80000000000274</v>
      </c>
      <c r="BQ75" s="172">
        <f ca="1">SUMIFS(daily!51:51,daily!$9:$9,"&gt;="&amp;BQ$8,daily!$9:$9,"&lt;="&amp;BQ$9)</f>
        <v>316.80000000000092</v>
      </c>
      <c r="BR75" s="172">
        <f ca="1">SUMIFS(daily!51:51,daily!$9:$9,"&gt;="&amp;BR$8,daily!$9:$9,"&lt;="&amp;BR$9)</f>
        <v>348.48000000000286</v>
      </c>
      <c r="BS75" s="172">
        <f ca="1">SUMIFS(daily!51:51,daily!$9:$9,"&gt;="&amp;BS$8,daily!$9:$9,"&lt;="&amp;BS$9)</f>
        <v>396.00000000000182</v>
      </c>
      <c r="BT75" s="172">
        <f ca="1">SUMIFS(daily!51:51,daily!$9:$9,"&gt;="&amp;BT$8,daily!$9:$9,"&lt;="&amp;BT$9)</f>
        <v>396</v>
      </c>
      <c r="BU75" s="172">
        <f ca="1">SUMIFS(daily!51:51,daily!$9:$9,"&gt;="&amp;BU$8,daily!$9:$9,"&lt;="&amp;BU$9)</f>
        <v>396</v>
      </c>
      <c r="BV75" s="172">
        <f ca="1">SUMIFS(daily!51:51,daily!$9:$9,"&gt;="&amp;BV$8,daily!$9:$9,"&lt;="&amp;BV$9)</f>
        <v>396</v>
      </c>
      <c r="BW75" s="172">
        <f ca="1">SUMIFS(daily!51:51,daily!$9:$9,"&gt;="&amp;BW$8,daily!$9:$9,"&lt;="&amp;BW$9)</f>
        <v>263.99999999999909</v>
      </c>
      <c r="BX75" s="172">
        <f ca="1">SUMIFS(daily!51:51,daily!$9:$9,"&gt;="&amp;BX$8,daily!$9:$9,"&lt;="&amp;BX$9)</f>
        <v>264</v>
      </c>
      <c r="BY75" s="172">
        <f ca="1">SUMIFS(daily!51:51,daily!$9:$9,"&gt;="&amp;BY$8,daily!$9:$9,"&lt;="&amp;BY$9)</f>
        <v>263.99999999999909</v>
      </c>
      <c r="BZ75" s="172">
        <f ca="1">SUMIFS(daily!51:51,daily!$9:$9,"&gt;="&amp;BZ$8,daily!$9:$9,"&lt;="&amp;BZ$9)</f>
        <v>264.00000000000091</v>
      </c>
      <c r="CA75" s="172">
        <f ca="1">SUMIFS(daily!51:51,daily!$9:$9,"&gt;="&amp;CA$8,daily!$9:$9,"&lt;="&amp;CA$9)</f>
        <v>256.92739712639997</v>
      </c>
      <c r="CB75" s="80"/>
      <c r="CC75" s="80"/>
    </row>
    <row r="76" spans="1:81" s="19" customFormat="1" ht="10.199999999999999" x14ac:dyDescent="0.2">
      <c r="A76" s="80"/>
      <c r="B76" s="80"/>
      <c r="C76" s="80"/>
      <c r="D76" s="80"/>
      <c r="E76" s="80"/>
      <c r="F76" s="106"/>
      <c r="G76" s="80" t="str">
        <f>structure!$G$12</f>
        <v>товарная категория 2</v>
      </c>
      <c r="H76" s="80"/>
      <c r="I76" s="80"/>
      <c r="J76" s="80" t="str">
        <f>J73</f>
        <v>тыс.руб.</v>
      </c>
      <c r="K76" s="80"/>
      <c r="L76" s="80"/>
      <c r="M76" s="80"/>
      <c r="N76" s="80"/>
      <c r="O76" s="80"/>
      <c r="P76" s="80"/>
      <c r="Q76" s="80"/>
      <c r="R76" s="171">
        <f t="shared" ca="1" si="40"/>
        <v>15587.924788725899</v>
      </c>
      <c r="S76" s="172"/>
      <c r="T76" s="172"/>
      <c r="U76" s="172">
        <f ca="1">SUMIFS(daily!52:52,daily!$9:$9,"&gt;="&amp;U$8,daily!$9:$9,"&lt;="&amp;U$9)</f>
        <v>193.44000000000051</v>
      </c>
      <c r="V76" s="172">
        <f ca="1">SUMIFS(daily!52:52,daily!$9:$9,"&gt;="&amp;V$8,daily!$9:$9,"&lt;="&amp;V$9)</f>
        <v>193.05000000000109</v>
      </c>
      <c r="W76" s="172">
        <f ca="1">SUMIFS(daily!52:52,daily!$9:$9,"&gt;="&amp;W$8,daily!$9:$9,"&lt;="&amp;W$9)</f>
        <v>-1.8474111129762605E-13</v>
      </c>
      <c r="X76" s="172">
        <f ca="1">SUMIFS(daily!52:52,daily!$9:$9,"&gt;="&amp;X$8,daily!$9:$9,"&lt;="&amp;X$9)</f>
        <v>38.610000000000397</v>
      </c>
      <c r="Y76" s="172">
        <f ca="1">SUMIFS(daily!52:52,daily!$9:$9,"&gt;="&amp;Y$8,daily!$9:$9,"&lt;="&amp;Y$9)</f>
        <v>38.609999999999943</v>
      </c>
      <c r="Z76" s="172">
        <f ca="1">SUMIFS(daily!52:52,daily!$9:$9,"&gt;="&amp;Z$8,daily!$9:$9,"&lt;="&amp;Z$9)</f>
        <v>38.609999999999943</v>
      </c>
      <c r="AA76" s="172">
        <f ca="1">SUMIFS(daily!52:52,daily!$9:$9,"&gt;="&amp;AA$8,daily!$9:$9,"&lt;="&amp;AA$9)</f>
        <v>38.610000000000397</v>
      </c>
      <c r="AB76" s="172">
        <f ca="1">SUMIFS(daily!52:52,daily!$9:$9,"&gt;="&amp;AB$8,daily!$9:$9,"&lt;="&amp;AB$9)</f>
        <v>38.610000000000127</v>
      </c>
      <c r="AC76" s="172">
        <f ca="1">SUMIFS(daily!52:52,daily!$9:$9,"&gt;="&amp;AC$8,daily!$9:$9,"&lt;="&amp;AC$9)</f>
        <v>0</v>
      </c>
      <c r="AD76" s="172">
        <f ca="1">SUMIFS(daily!52:52,daily!$9:$9,"&gt;="&amp;AD$8,daily!$9:$9,"&lt;="&amp;AD$9)</f>
        <v>193.05000000000064</v>
      </c>
      <c r="AE76" s="172">
        <f ca="1">SUMIFS(daily!52:52,daily!$9:$9,"&gt;="&amp;AE$8,daily!$9:$9,"&lt;="&amp;AE$9)</f>
        <v>200.77199999999982</v>
      </c>
      <c r="AF76" s="172">
        <f ca="1">SUMIFS(daily!52:52,daily!$9:$9,"&gt;="&amp;AF$8,daily!$9:$9,"&lt;="&amp;AF$9)</f>
        <v>231.65999999999758</v>
      </c>
      <c r="AG76" s="172">
        <f ca="1">SUMIFS(daily!52:52,daily!$9:$9,"&gt;="&amp;AG$8,daily!$9:$9,"&lt;="&amp;AG$9)</f>
        <v>231.65999999999804</v>
      </c>
      <c r="AH76" s="172">
        <f ca="1">SUMIFS(daily!52:52,daily!$9:$9,"&gt;="&amp;AH$8,daily!$9:$9,"&lt;="&amp;AH$9)</f>
        <v>231.65999999999804</v>
      </c>
      <c r="AI76" s="172">
        <f ca="1">SUMIFS(daily!52:52,daily!$9:$9,"&gt;="&amp;AI$8,daily!$9:$9,"&lt;="&amp;AI$9)</f>
        <v>231.66000000000167</v>
      </c>
      <c r="AJ76" s="172">
        <f ca="1">SUMIFS(daily!52:52,daily!$9:$9,"&gt;="&amp;AJ$8,daily!$9:$9,"&lt;="&amp;AJ$9)</f>
        <v>243.2430000000013</v>
      </c>
      <c r="AK76" s="172">
        <f ca="1">SUMIFS(daily!52:52,daily!$9:$9,"&gt;="&amp;AK$8,daily!$9:$9,"&lt;="&amp;AK$9)</f>
        <v>243.2430000000013</v>
      </c>
      <c r="AL76" s="172">
        <f ca="1">SUMIFS(daily!52:52,daily!$9:$9,"&gt;="&amp;AL$8,daily!$9:$9,"&lt;="&amp;AL$9)</f>
        <v>243.2430000000013</v>
      </c>
      <c r="AM76" s="172">
        <f ca="1">SUMIFS(daily!52:52,daily!$9:$9,"&gt;="&amp;AM$8,daily!$9:$9,"&lt;="&amp;AM$9)</f>
        <v>243.24300000000039</v>
      </c>
      <c r="AN76" s="172">
        <f ca="1">SUMIFS(daily!52:52,daily!$9:$9,"&gt;="&amp;AN$8,daily!$9:$9,"&lt;="&amp;AN$9)</f>
        <v>259.05379499999975</v>
      </c>
      <c r="AO76" s="172">
        <f ca="1">SUMIFS(daily!52:52,daily!$9:$9,"&gt;="&amp;AO$8,daily!$9:$9,"&lt;="&amp;AO$9)</f>
        <v>269.59432499999986</v>
      </c>
      <c r="AP76" s="172">
        <f ca="1">SUMIFS(daily!52:52,daily!$9:$9,"&gt;="&amp;AP$8,daily!$9:$9,"&lt;="&amp;AP$9)</f>
        <v>269.59432500000031</v>
      </c>
      <c r="AQ76" s="172">
        <f ca="1">SUMIFS(daily!52:52,daily!$9:$9,"&gt;="&amp;AQ$8,daily!$9:$9,"&lt;="&amp;AQ$9)</f>
        <v>269.59432499999986</v>
      </c>
      <c r="AR76" s="172">
        <f ca="1">SUMIFS(daily!52:52,daily!$9:$9,"&gt;="&amp;AR$8,daily!$9:$9,"&lt;="&amp;AR$9)</f>
        <v>269.59432500000008</v>
      </c>
      <c r="AS76" s="172">
        <f ca="1">SUMIFS(daily!52:52,daily!$9:$9,"&gt;="&amp;AS$8,daily!$9:$9,"&lt;="&amp;AS$9)</f>
        <v>248.02677899999949</v>
      </c>
      <c r="AT76" s="172">
        <f ca="1">SUMIFS(daily!52:52,daily!$9:$9,"&gt;="&amp;AT$8,daily!$9:$9,"&lt;="&amp;AT$9)</f>
        <v>248.02677899999949</v>
      </c>
      <c r="AU76" s="172">
        <f ca="1">SUMIFS(daily!52:52,daily!$9:$9,"&gt;="&amp;AU$8,daily!$9:$9,"&lt;="&amp;AU$9)</f>
        <v>248.02677899999904</v>
      </c>
      <c r="AV76" s="172">
        <f ca="1">SUMIFS(daily!52:52,daily!$9:$9,"&gt;="&amp;AV$8,daily!$9:$9,"&lt;="&amp;AV$9)</f>
        <v>248.02677899999949</v>
      </c>
      <c r="AW76" s="172">
        <f ca="1">SUMIFS(daily!52:52,daily!$9:$9,"&gt;="&amp;AW$8,daily!$9:$9,"&lt;="&amp;AW$9)</f>
        <v>255.46758236999909</v>
      </c>
      <c r="AX76" s="172">
        <f ca="1">SUMIFS(daily!52:52,daily!$9:$9,"&gt;="&amp;AX$8,daily!$9:$9,"&lt;="&amp;AX$9)</f>
        <v>255.46758237</v>
      </c>
      <c r="AY76" s="172">
        <f ca="1">SUMIFS(daily!52:52,daily!$9:$9,"&gt;="&amp;AY$8,daily!$9:$9,"&lt;="&amp;AY$9)</f>
        <v>255.46758237000046</v>
      </c>
      <c r="AZ76" s="172">
        <f ca="1">SUMIFS(daily!52:52,daily!$9:$9,"&gt;="&amp;AZ$8,daily!$9:$9,"&lt;="&amp;AZ$9)</f>
        <v>255.46758237</v>
      </c>
      <c r="BA76" s="172">
        <f ca="1">SUMIFS(daily!52:52,daily!$9:$9,"&gt;="&amp;BA$8,daily!$9:$9,"&lt;="&amp;BA$9)</f>
        <v>302.91156195300039</v>
      </c>
      <c r="BB76" s="172">
        <f ca="1">SUMIFS(daily!52:52,daily!$9:$9,"&gt;="&amp;BB$8,daily!$9:$9,"&lt;="&amp;BB$9)</f>
        <v>334.54088167499992</v>
      </c>
      <c r="BC76" s="172">
        <f ca="1">SUMIFS(daily!52:52,daily!$9:$9,"&gt;="&amp;BC$8,daily!$9:$9,"&lt;="&amp;BC$9)</f>
        <v>334.54088167499947</v>
      </c>
      <c r="BD76" s="172">
        <f ca="1">SUMIFS(daily!52:52,daily!$9:$9,"&gt;="&amp;BD$8,daily!$9:$9,"&lt;="&amp;BD$9)</f>
        <v>334.54088167499901</v>
      </c>
      <c r="BE76" s="172">
        <f ca="1">SUMIFS(daily!52:52,daily!$9:$9,"&gt;="&amp;BE$8,daily!$9:$9,"&lt;="&amp;BE$9)</f>
        <v>354.61333457550006</v>
      </c>
      <c r="BF76" s="172">
        <f ca="1">SUMIFS(daily!52:52,daily!$9:$9,"&gt;="&amp;BF$8,daily!$9:$9,"&lt;="&amp;BF$9)</f>
        <v>434.90314617750084</v>
      </c>
      <c r="BG76" s="172">
        <f ca="1">SUMIFS(daily!52:52,daily!$9:$9,"&gt;="&amp;BG$8,daily!$9:$9,"&lt;="&amp;BG$9)</f>
        <v>434.9031461775013</v>
      </c>
      <c r="BH76" s="172">
        <f ca="1">SUMIFS(daily!52:52,daily!$9:$9,"&gt;="&amp;BH$8,daily!$9:$9,"&lt;="&amp;BH$9)</f>
        <v>434.90314617750039</v>
      </c>
      <c r="BI76" s="172">
        <f ca="1">SUMIFS(daily!52:52,daily!$9:$9,"&gt;="&amp;BI$8,daily!$9:$9,"&lt;="&amp;BI$9)</f>
        <v>434.90314617750039</v>
      </c>
      <c r="BJ76" s="172">
        <f ca="1">SUMIFS(daily!52:52,daily!$9:$9,"&gt;="&amp;BJ$8,daily!$9:$9,"&lt;="&amp;BJ$9)</f>
        <v>521.88377541299906</v>
      </c>
      <c r="BK76" s="172">
        <f ca="1">SUMIFS(daily!52:52,daily!$9:$9,"&gt;="&amp;BK$8,daily!$9:$9,"&lt;="&amp;BK$9)</f>
        <v>521.88377541299906</v>
      </c>
      <c r="BL76" s="172">
        <f ca="1">SUMIFS(daily!52:52,daily!$9:$9,"&gt;="&amp;BL$8,daily!$9:$9,"&lt;="&amp;BL$9)</f>
        <v>521.88377541299906</v>
      </c>
      <c r="BM76" s="172">
        <f ca="1">SUMIFS(daily!52:52,daily!$9:$9,"&gt;="&amp;BM$8,daily!$9:$9,"&lt;="&amp;BM$9)</f>
        <v>521.88377541299815</v>
      </c>
      <c r="BN76" s="172">
        <f ca="1">SUMIFS(daily!52:52,daily!$9:$9,"&gt;="&amp;BN$8,daily!$9:$9,"&lt;="&amp;BN$9)</f>
        <v>466.15351016519952</v>
      </c>
      <c r="BO76" s="172">
        <f ca="1">SUMIFS(daily!52:52,daily!$9:$9,"&gt;="&amp;BO$8,daily!$9:$9,"&lt;="&amp;BO$9)</f>
        <v>257.40000000000185</v>
      </c>
      <c r="BP76" s="172">
        <f ca="1">SUMIFS(daily!52:52,daily!$9:$9,"&gt;="&amp;BP$8,daily!$9:$9,"&lt;="&amp;BP$9)</f>
        <v>257.40000000000003</v>
      </c>
      <c r="BQ76" s="172">
        <f ca="1">SUMIFS(daily!52:52,daily!$9:$9,"&gt;="&amp;BQ$8,daily!$9:$9,"&lt;="&amp;BQ$9)</f>
        <v>257.40000000000094</v>
      </c>
      <c r="BR76" s="172">
        <f ca="1">SUMIFS(daily!52:52,daily!$9:$9,"&gt;="&amp;BR$8,daily!$9:$9,"&lt;="&amp;BR$9)</f>
        <v>283.14000000000146</v>
      </c>
      <c r="BS76" s="172">
        <f ca="1">SUMIFS(daily!52:52,daily!$9:$9,"&gt;="&amp;BS$8,daily!$9:$9,"&lt;="&amp;BS$9)</f>
        <v>321.75000000000068</v>
      </c>
      <c r="BT76" s="172">
        <f ca="1">SUMIFS(daily!52:52,daily!$9:$9,"&gt;="&amp;BT$8,daily!$9:$9,"&lt;="&amp;BT$9)</f>
        <v>321.74999999999977</v>
      </c>
      <c r="BU76" s="172">
        <f ca="1">SUMIFS(daily!52:52,daily!$9:$9,"&gt;="&amp;BU$8,daily!$9:$9,"&lt;="&amp;BU$9)</f>
        <v>321.74999999999977</v>
      </c>
      <c r="BV76" s="172">
        <f ca="1">SUMIFS(daily!52:52,daily!$9:$9,"&gt;="&amp;BV$8,daily!$9:$9,"&lt;="&amp;BV$9)</f>
        <v>321.74999999999977</v>
      </c>
      <c r="BW76" s="172">
        <f ca="1">SUMIFS(daily!52:52,daily!$9:$9,"&gt;="&amp;BW$8,daily!$9:$9,"&lt;="&amp;BW$9)</f>
        <v>214.49999999999994</v>
      </c>
      <c r="BX76" s="172">
        <f ca="1">SUMIFS(daily!52:52,daily!$9:$9,"&gt;="&amp;BX$8,daily!$9:$9,"&lt;="&amp;BX$9)</f>
        <v>214.49999999999903</v>
      </c>
      <c r="BY76" s="172">
        <f ca="1">SUMIFS(daily!52:52,daily!$9:$9,"&gt;="&amp;BY$8,daily!$9:$9,"&lt;="&amp;BY$9)</f>
        <v>214.49999999999994</v>
      </c>
      <c r="BZ76" s="172">
        <f ca="1">SUMIFS(daily!52:52,daily!$9:$9,"&gt;="&amp;BZ$8,daily!$9:$9,"&lt;="&amp;BZ$9)</f>
        <v>214.50000000000017</v>
      </c>
      <c r="CA76" s="172">
        <f ca="1">SUMIFS(daily!52:52,daily!$9:$9,"&gt;="&amp;CA$8,daily!$9:$9,"&lt;="&amp;CA$9)</f>
        <v>208.75351016519997</v>
      </c>
      <c r="CB76" s="80"/>
      <c r="CC76" s="80"/>
    </row>
    <row r="77" spans="1:81" s="19" customFormat="1" ht="10.199999999999999" x14ac:dyDescent="0.2">
      <c r="A77" s="80"/>
      <c r="B77" s="80"/>
      <c r="C77" s="80"/>
      <c r="D77" s="80"/>
      <c r="E77" s="80"/>
      <c r="F77" s="106"/>
      <c r="G77" s="80" t="str">
        <f>structure!$G$13</f>
        <v>товарная категория 3</v>
      </c>
      <c r="H77" s="80"/>
      <c r="I77" s="80"/>
      <c r="J77" s="80" t="str">
        <f>J73</f>
        <v>тыс.руб.</v>
      </c>
      <c r="K77" s="80"/>
      <c r="L77" s="80"/>
      <c r="M77" s="80"/>
      <c r="N77" s="80"/>
      <c r="O77" s="80"/>
      <c r="P77" s="80"/>
      <c r="Q77" s="80"/>
      <c r="R77" s="171">
        <f t="shared" ca="1" si="40"/>
        <v>11191.330617546802</v>
      </c>
      <c r="S77" s="172"/>
      <c r="T77" s="172"/>
      <c r="U77" s="172">
        <f ca="1">SUMIFS(daily!53:53,daily!$9:$9,"&gt;="&amp;U$8,daily!$9:$9,"&lt;="&amp;U$9)</f>
        <v>138.8799999999992</v>
      </c>
      <c r="V77" s="172">
        <f ca="1">SUMIFS(daily!53:53,daily!$9:$9,"&gt;="&amp;V$8,daily!$9:$9,"&lt;="&amp;V$9)</f>
        <v>138.59999999999991</v>
      </c>
      <c r="W77" s="172">
        <f ca="1">SUMIFS(daily!53:53,daily!$9:$9,"&gt;="&amp;W$8,daily!$9:$9,"&lt;="&amp;W$9)</f>
        <v>9.2370555648813024E-14</v>
      </c>
      <c r="X77" s="172">
        <f ca="1">SUMIFS(daily!53:53,daily!$9:$9,"&gt;="&amp;X$8,daily!$9:$9,"&lt;="&amp;X$9)</f>
        <v>27.720000000000347</v>
      </c>
      <c r="Y77" s="172">
        <f ca="1">SUMIFS(daily!53:53,daily!$9:$9,"&gt;="&amp;Y$8,daily!$9:$9,"&lt;="&amp;Y$9)</f>
        <v>27.719999999999892</v>
      </c>
      <c r="Z77" s="172">
        <f ca="1">SUMIFS(daily!53:53,daily!$9:$9,"&gt;="&amp;Z$8,daily!$9:$9,"&lt;="&amp;Z$9)</f>
        <v>27.719999999999892</v>
      </c>
      <c r="AA77" s="172">
        <f ca="1">SUMIFS(daily!53:53,daily!$9:$9,"&gt;="&amp;AA$8,daily!$9:$9,"&lt;="&amp;AA$9)</f>
        <v>27.719999999999892</v>
      </c>
      <c r="AB77" s="172">
        <f ca="1">SUMIFS(daily!53:53,daily!$9:$9,"&gt;="&amp;AB$8,daily!$9:$9,"&lt;="&amp;AB$9)</f>
        <v>27.7199999999998</v>
      </c>
      <c r="AC77" s="172">
        <f ca="1">SUMIFS(daily!53:53,daily!$9:$9,"&gt;="&amp;AC$8,daily!$9:$9,"&lt;="&amp;AC$9)</f>
        <v>0</v>
      </c>
      <c r="AD77" s="172">
        <f ca="1">SUMIFS(daily!53:53,daily!$9:$9,"&gt;="&amp;AD$8,daily!$9:$9,"&lt;="&amp;AD$9)</f>
        <v>138.60000000000036</v>
      </c>
      <c r="AE77" s="172">
        <f ca="1">SUMIFS(daily!53:53,daily!$9:$9,"&gt;="&amp;AE$8,daily!$9:$9,"&lt;="&amp;AE$9)</f>
        <v>144.14400000000097</v>
      </c>
      <c r="AF77" s="172">
        <f ca="1">SUMIFS(daily!53:53,daily!$9:$9,"&gt;="&amp;AF$8,daily!$9:$9,"&lt;="&amp;AF$9)</f>
        <v>166.31999999999971</v>
      </c>
      <c r="AG77" s="172">
        <f ca="1">SUMIFS(daily!53:53,daily!$9:$9,"&gt;="&amp;AG$8,daily!$9:$9,"&lt;="&amp;AG$9)</f>
        <v>166.31999999999925</v>
      </c>
      <c r="AH77" s="172">
        <f ca="1">SUMIFS(daily!53:53,daily!$9:$9,"&gt;="&amp;AH$8,daily!$9:$9,"&lt;="&amp;AH$9)</f>
        <v>166.31999999999948</v>
      </c>
      <c r="AI77" s="172">
        <f ca="1">SUMIFS(daily!53:53,daily!$9:$9,"&gt;="&amp;AI$8,daily!$9:$9,"&lt;="&amp;AI$9)</f>
        <v>166.31999999999948</v>
      </c>
      <c r="AJ77" s="172">
        <f ca="1">SUMIFS(daily!53:53,daily!$9:$9,"&gt;="&amp;AJ$8,daily!$9:$9,"&lt;="&amp;AJ$9)</f>
        <v>174.63600000000042</v>
      </c>
      <c r="AK77" s="172">
        <f ca="1">SUMIFS(daily!53:53,daily!$9:$9,"&gt;="&amp;AK$8,daily!$9:$9,"&lt;="&amp;AK$9)</f>
        <v>174.63600000000065</v>
      </c>
      <c r="AL77" s="172">
        <f ca="1">SUMIFS(daily!53:53,daily!$9:$9,"&gt;="&amp;AL$8,daily!$9:$9,"&lt;="&amp;AL$9)</f>
        <v>174.63600000000088</v>
      </c>
      <c r="AM77" s="172">
        <f ca="1">SUMIFS(daily!53:53,daily!$9:$9,"&gt;="&amp;AM$8,daily!$9:$9,"&lt;="&amp;AM$9)</f>
        <v>174.63600000000065</v>
      </c>
      <c r="AN77" s="172">
        <f ca="1">SUMIFS(daily!53:53,daily!$9:$9,"&gt;="&amp;AN$8,daily!$9:$9,"&lt;="&amp;AN$9)</f>
        <v>185.98734000000047</v>
      </c>
      <c r="AO77" s="172">
        <f ca="1">SUMIFS(daily!53:53,daily!$9:$9,"&gt;="&amp;AO$8,daily!$9:$9,"&lt;="&amp;AO$9)</f>
        <v>193.55490000000017</v>
      </c>
      <c r="AP77" s="172">
        <f ca="1">SUMIFS(daily!53:53,daily!$9:$9,"&gt;="&amp;AP$8,daily!$9:$9,"&lt;="&amp;AP$9)</f>
        <v>193.55489999999972</v>
      </c>
      <c r="AQ77" s="172">
        <f ca="1">SUMIFS(daily!53:53,daily!$9:$9,"&gt;="&amp;AQ$8,daily!$9:$9,"&lt;="&amp;AQ$9)</f>
        <v>193.55489999999972</v>
      </c>
      <c r="AR77" s="172">
        <f ca="1">SUMIFS(daily!53:53,daily!$9:$9,"&gt;="&amp;AR$8,daily!$9:$9,"&lt;="&amp;AR$9)</f>
        <v>193.55489999999941</v>
      </c>
      <c r="AS77" s="172">
        <f ca="1">SUMIFS(daily!53:53,daily!$9:$9,"&gt;="&amp;AS$8,daily!$9:$9,"&lt;="&amp;AS$9)</f>
        <v>178.07050800000147</v>
      </c>
      <c r="AT77" s="172">
        <f ca="1">SUMIFS(daily!53:53,daily!$9:$9,"&gt;="&amp;AT$8,daily!$9:$9,"&lt;="&amp;AT$9)</f>
        <v>178.0705080000001</v>
      </c>
      <c r="AU77" s="172">
        <f ca="1">SUMIFS(daily!53:53,daily!$9:$9,"&gt;="&amp;AU$8,daily!$9:$9,"&lt;="&amp;AU$9)</f>
        <v>178.07050799999919</v>
      </c>
      <c r="AV77" s="172">
        <f ca="1">SUMIFS(daily!53:53,daily!$9:$9,"&gt;="&amp;AV$8,daily!$9:$9,"&lt;="&amp;AV$9)</f>
        <v>178.07050799999965</v>
      </c>
      <c r="AW77" s="172">
        <f ca="1">SUMIFS(daily!53:53,daily!$9:$9,"&gt;="&amp;AW$8,daily!$9:$9,"&lt;="&amp;AW$9)</f>
        <v>183.4126232399972</v>
      </c>
      <c r="AX77" s="172">
        <f ca="1">SUMIFS(daily!53:53,daily!$9:$9,"&gt;="&amp;AX$8,daily!$9:$9,"&lt;="&amp;AX$9)</f>
        <v>183.41262323999811</v>
      </c>
      <c r="AY77" s="172">
        <f ca="1">SUMIFS(daily!53:53,daily!$9:$9,"&gt;="&amp;AY$8,daily!$9:$9,"&lt;="&amp;AY$9)</f>
        <v>183.41262323999993</v>
      </c>
      <c r="AZ77" s="172">
        <f ca="1">SUMIFS(daily!53:53,daily!$9:$9,"&gt;="&amp;AZ$8,daily!$9:$9,"&lt;="&amp;AZ$9)</f>
        <v>183.41262323999993</v>
      </c>
      <c r="BA77" s="172">
        <f ca="1">SUMIFS(daily!53:53,daily!$9:$9,"&gt;="&amp;BA$8,daily!$9:$9,"&lt;="&amp;BA$9)</f>
        <v>217.47496755600179</v>
      </c>
      <c r="BB77" s="172">
        <f ca="1">SUMIFS(daily!53:53,daily!$9:$9,"&gt;="&amp;BB$8,daily!$9:$9,"&lt;="&amp;BB$9)</f>
        <v>240.1831971000023</v>
      </c>
      <c r="BC77" s="172">
        <f ca="1">SUMIFS(daily!53:53,daily!$9:$9,"&gt;="&amp;BC$8,daily!$9:$9,"&lt;="&amp;BC$9)</f>
        <v>240.18319710000094</v>
      </c>
      <c r="BD77" s="172">
        <f ca="1">SUMIFS(daily!53:53,daily!$9:$9,"&gt;="&amp;BD$8,daily!$9:$9,"&lt;="&amp;BD$9)</f>
        <v>240.18319710000003</v>
      </c>
      <c r="BE77" s="172">
        <f ca="1">SUMIFS(daily!53:53,daily!$9:$9,"&gt;="&amp;BE$8,daily!$9:$9,"&lt;="&amp;BE$9)</f>
        <v>254.59418892600013</v>
      </c>
      <c r="BF77" s="172">
        <f ca="1">SUMIFS(daily!53:53,daily!$9:$9,"&gt;="&amp;BF$8,daily!$9:$9,"&lt;="&amp;BF$9)</f>
        <v>312.23815623000041</v>
      </c>
      <c r="BG77" s="172">
        <f ca="1">SUMIFS(daily!53:53,daily!$9:$9,"&gt;="&amp;BG$8,daily!$9:$9,"&lt;="&amp;BG$9)</f>
        <v>312.23815623000087</v>
      </c>
      <c r="BH77" s="172">
        <f ca="1">SUMIFS(daily!53:53,daily!$9:$9,"&gt;="&amp;BH$8,daily!$9:$9,"&lt;="&amp;BH$9)</f>
        <v>312.23815623000041</v>
      </c>
      <c r="BI77" s="172">
        <f ca="1">SUMIFS(daily!53:53,daily!$9:$9,"&gt;="&amp;BI$8,daily!$9:$9,"&lt;="&amp;BI$9)</f>
        <v>312.23815623000041</v>
      </c>
      <c r="BJ77" s="172">
        <f ca="1">SUMIFS(daily!53:53,daily!$9:$9,"&gt;="&amp;BJ$8,daily!$9:$9,"&lt;="&amp;BJ$9)</f>
        <v>374.68578747600088</v>
      </c>
      <c r="BK77" s="172">
        <f ca="1">SUMIFS(daily!53:53,daily!$9:$9,"&gt;="&amp;BK$8,daily!$9:$9,"&lt;="&amp;BK$9)</f>
        <v>374.68578747600043</v>
      </c>
      <c r="BL77" s="172">
        <f ca="1">SUMIFS(daily!53:53,daily!$9:$9,"&gt;="&amp;BL$8,daily!$9:$9,"&lt;="&amp;BL$9)</f>
        <v>374.68578747600043</v>
      </c>
      <c r="BM77" s="172">
        <f ca="1">SUMIFS(daily!53:53,daily!$9:$9,"&gt;="&amp;BM$8,daily!$9:$9,"&lt;="&amp;BM$9)</f>
        <v>374.68578747600043</v>
      </c>
      <c r="BN77" s="172">
        <f ca="1">SUMIFS(daily!53:53,daily!$9:$9,"&gt;="&amp;BN$8,daily!$9:$9,"&lt;="&amp;BN$9)</f>
        <v>334.67431499040026</v>
      </c>
      <c r="BO77" s="172">
        <f ca="1">SUMIFS(daily!53:53,daily!$9:$9,"&gt;="&amp;BO$8,daily!$9:$9,"&lt;="&amp;BO$9)</f>
        <v>184.79999999999916</v>
      </c>
      <c r="BP77" s="172">
        <f ca="1">SUMIFS(daily!53:53,daily!$9:$9,"&gt;="&amp;BP$8,daily!$9:$9,"&lt;="&amp;BP$9)</f>
        <v>184.79999999999865</v>
      </c>
      <c r="BQ77" s="172">
        <f ca="1">SUMIFS(daily!53:53,daily!$9:$9,"&gt;="&amp;BQ$8,daily!$9:$9,"&lt;="&amp;BQ$9)</f>
        <v>184.7999999999991</v>
      </c>
      <c r="BR77" s="172">
        <f ca="1">SUMIFS(daily!53:53,daily!$9:$9,"&gt;="&amp;BR$8,daily!$9:$9,"&lt;="&amp;BR$9)</f>
        <v>203.27999999999955</v>
      </c>
      <c r="BS77" s="172">
        <f ca="1">SUMIFS(daily!53:53,daily!$9:$9,"&gt;="&amp;BS$8,daily!$9:$9,"&lt;="&amp;BS$9)</f>
        <v>230.99999999999807</v>
      </c>
      <c r="BT77" s="172">
        <f ca="1">SUMIFS(daily!53:53,daily!$9:$9,"&gt;="&amp;BT$8,daily!$9:$9,"&lt;="&amp;BT$9)</f>
        <v>231.00000000000034</v>
      </c>
      <c r="BU77" s="172">
        <f ca="1">SUMIFS(daily!53:53,daily!$9:$9,"&gt;="&amp;BU$8,daily!$9:$9,"&lt;="&amp;BU$9)</f>
        <v>230.99999999999943</v>
      </c>
      <c r="BV77" s="172">
        <f ca="1">SUMIFS(daily!53:53,daily!$9:$9,"&gt;="&amp;BV$8,daily!$9:$9,"&lt;="&amp;BV$9)</f>
        <v>231.00000000000034</v>
      </c>
      <c r="BW77" s="172">
        <f ca="1">SUMIFS(daily!53:53,daily!$9:$9,"&gt;="&amp;BW$8,daily!$9:$9,"&lt;="&amp;BW$9)</f>
        <v>154.0000000000002</v>
      </c>
      <c r="BX77" s="172">
        <f ca="1">SUMIFS(daily!53:53,daily!$9:$9,"&gt;="&amp;BX$8,daily!$9:$9,"&lt;="&amp;BX$9)</f>
        <v>154.00000000000065</v>
      </c>
      <c r="BY77" s="172">
        <f ca="1">SUMIFS(daily!53:53,daily!$9:$9,"&gt;="&amp;BY$8,daily!$9:$9,"&lt;="&amp;BY$9)</f>
        <v>153.99999999999974</v>
      </c>
      <c r="BZ77" s="172">
        <f ca="1">SUMIFS(daily!53:53,daily!$9:$9,"&gt;="&amp;BZ$8,daily!$9:$9,"&lt;="&amp;BZ$9)</f>
        <v>153.99999999999974</v>
      </c>
      <c r="CA77" s="172">
        <f ca="1">SUMIFS(daily!53:53,daily!$9:$9,"&gt;="&amp;CA$8,daily!$9:$9,"&lt;="&amp;CA$9)</f>
        <v>149.87431499040002</v>
      </c>
      <c r="CB77" s="80"/>
      <c r="CC77" s="80"/>
    </row>
    <row r="78" spans="1:81" s="19" customFormat="1" ht="10.199999999999999" x14ac:dyDescent="0.2">
      <c r="A78" s="80"/>
      <c r="B78" s="80"/>
      <c r="C78" s="80"/>
      <c r="D78" s="80"/>
      <c r="E78" s="80"/>
      <c r="F78" s="106"/>
      <c r="G78" s="80" t="str">
        <f>structure!$G$14</f>
        <v>товарная категория 4</v>
      </c>
      <c r="H78" s="80"/>
      <c r="I78" s="80"/>
      <c r="J78" s="80" t="str">
        <f>J73</f>
        <v>тыс.руб.</v>
      </c>
      <c r="K78" s="80"/>
      <c r="L78" s="80"/>
      <c r="M78" s="80"/>
      <c r="N78" s="80"/>
      <c r="O78" s="80"/>
      <c r="P78" s="80"/>
      <c r="Q78" s="80"/>
      <c r="R78" s="171">
        <f t="shared" ca="1" si="40"/>
        <v>8753.2193044383912</v>
      </c>
      <c r="S78" s="172"/>
      <c r="T78" s="172"/>
      <c r="U78" s="172">
        <f ca="1">SUMIFS(daily!54:54,daily!$9:$9,"&gt;="&amp;U$8,daily!$9:$9,"&lt;="&amp;U$9)</f>
        <v>108.62400000000085</v>
      </c>
      <c r="V78" s="172">
        <f ca="1">SUMIFS(daily!54:54,daily!$9:$9,"&gt;="&amp;V$8,daily!$9:$9,"&lt;="&amp;V$9)</f>
        <v>108.4050000000008</v>
      </c>
      <c r="W78" s="172">
        <f ca="1">SUMIFS(daily!54:54,daily!$9:$9,"&gt;="&amp;W$8,daily!$9:$9,"&lt;="&amp;W$9)</f>
        <v>2.8421709430404007E-14</v>
      </c>
      <c r="X78" s="172">
        <f ca="1">SUMIFS(daily!54:54,daily!$9:$9,"&gt;="&amp;X$8,daily!$9:$9,"&lt;="&amp;X$9)</f>
        <v>21.681000000000068</v>
      </c>
      <c r="Y78" s="172">
        <f ca="1">SUMIFS(daily!54:54,daily!$9:$9,"&gt;="&amp;Y$8,daily!$9:$9,"&lt;="&amp;Y$9)</f>
        <v>21.680999999999841</v>
      </c>
      <c r="Z78" s="172">
        <f ca="1">SUMIFS(daily!54:54,daily!$9:$9,"&gt;="&amp;Z$8,daily!$9:$9,"&lt;="&amp;Z$9)</f>
        <v>21.681000000000068</v>
      </c>
      <c r="AA78" s="172">
        <f ca="1">SUMIFS(daily!54:54,daily!$9:$9,"&gt;="&amp;AA$8,daily!$9:$9,"&lt;="&amp;AA$9)</f>
        <v>21.680999999999614</v>
      </c>
      <c r="AB78" s="172">
        <f ca="1">SUMIFS(daily!54:54,daily!$9:$9,"&gt;="&amp;AB$8,daily!$9:$9,"&lt;="&amp;AB$9)</f>
        <v>21.68100000000004</v>
      </c>
      <c r="AC78" s="172">
        <f ca="1">SUMIFS(daily!54:54,daily!$9:$9,"&gt;="&amp;AC$8,daily!$9:$9,"&lt;="&amp;AC$9)</f>
        <v>0</v>
      </c>
      <c r="AD78" s="172">
        <f ca="1">SUMIFS(daily!54:54,daily!$9:$9,"&gt;="&amp;AD$8,daily!$9:$9,"&lt;="&amp;AD$9)</f>
        <v>108.40499999999943</v>
      </c>
      <c r="AE78" s="172">
        <f ca="1">SUMIFS(daily!54:54,daily!$9:$9,"&gt;="&amp;AE$8,daily!$9:$9,"&lt;="&amp;AE$9)</f>
        <v>112.74119999999951</v>
      </c>
      <c r="AF78" s="172">
        <f ca="1">SUMIFS(daily!54:54,daily!$9:$9,"&gt;="&amp;AF$8,daily!$9:$9,"&lt;="&amp;AF$9)</f>
        <v>130.08599999999933</v>
      </c>
      <c r="AG78" s="172">
        <f ca="1">SUMIFS(daily!54:54,daily!$9:$9,"&gt;="&amp;AG$8,daily!$9:$9,"&lt;="&amp;AG$9)</f>
        <v>130.08600000000001</v>
      </c>
      <c r="AH78" s="172">
        <f ca="1">SUMIFS(daily!54:54,daily!$9:$9,"&gt;="&amp;AH$8,daily!$9:$9,"&lt;="&amp;AH$9)</f>
        <v>130.08600000000001</v>
      </c>
      <c r="AI78" s="172">
        <f ca="1">SUMIFS(daily!54:54,daily!$9:$9,"&gt;="&amp;AI$8,daily!$9:$9,"&lt;="&amp;AI$9)</f>
        <v>130.08600000000001</v>
      </c>
      <c r="AJ78" s="172">
        <f ca="1">SUMIFS(daily!54:54,daily!$9:$9,"&gt;="&amp;AJ$8,daily!$9:$9,"&lt;="&amp;AJ$9)</f>
        <v>136.59030000000007</v>
      </c>
      <c r="AK78" s="172">
        <f ca="1">SUMIFS(daily!54:54,daily!$9:$9,"&gt;="&amp;AK$8,daily!$9:$9,"&lt;="&amp;AK$9)</f>
        <v>136.59030000000007</v>
      </c>
      <c r="AL78" s="172">
        <f ca="1">SUMIFS(daily!54:54,daily!$9:$9,"&gt;="&amp;AL$8,daily!$9:$9,"&lt;="&amp;AL$9)</f>
        <v>136.59030000000007</v>
      </c>
      <c r="AM78" s="172">
        <f ca="1">SUMIFS(daily!54:54,daily!$9:$9,"&gt;="&amp;AM$8,daily!$9:$9,"&lt;="&amp;AM$9)</f>
        <v>136.59030000000007</v>
      </c>
      <c r="AN78" s="172">
        <f ca="1">SUMIFS(daily!54:54,daily!$9:$9,"&gt;="&amp;AN$8,daily!$9:$9,"&lt;="&amp;AN$9)</f>
        <v>145.46866949999998</v>
      </c>
      <c r="AO78" s="172">
        <f ca="1">SUMIFS(daily!54:54,daily!$9:$9,"&gt;="&amp;AO$8,daily!$9:$9,"&lt;="&amp;AO$9)</f>
        <v>151.38758250000001</v>
      </c>
      <c r="AP78" s="172">
        <f ca="1">SUMIFS(daily!54:54,daily!$9:$9,"&gt;="&amp;AP$8,daily!$9:$9,"&lt;="&amp;AP$9)</f>
        <v>151.38758249999978</v>
      </c>
      <c r="AQ78" s="172">
        <f ca="1">SUMIFS(daily!54:54,daily!$9:$9,"&gt;="&amp;AQ$8,daily!$9:$9,"&lt;="&amp;AQ$9)</f>
        <v>151.38758249999978</v>
      </c>
      <c r="AR78" s="172">
        <f ca="1">SUMIFS(daily!54:54,daily!$9:$9,"&gt;="&amp;AR$8,daily!$9:$9,"&lt;="&amp;AR$9)</f>
        <v>151.38758249999961</v>
      </c>
      <c r="AS78" s="172">
        <f ca="1">SUMIFS(daily!54:54,daily!$9:$9,"&gt;="&amp;AS$8,daily!$9:$9,"&lt;="&amp;AS$9)</f>
        <v>139.27657589999967</v>
      </c>
      <c r="AT78" s="172">
        <f ca="1">SUMIFS(daily!54:54,daily!$9:$9,"&gt;="&amp;AT$8,daily!$9:$9,"&lt;="&amp;AT$9)</f>
        <v>139.2765758999999</v>
      </c>
      <c r="AU78" s="172">
        <f ca="1">SUMIFS(daily!54:54,daily!$9:$9,"&gt;="&amp;AU$8,daily!$9:$9,"&lt;="&amp;AU$9)</f>
        <v>139.2765758999999</v>
      </c>
      <c r="AV78" s="172">
        <f ca="1">SUMIFS(daily!54:54,daily!$9:$9,"&gt;="&amp;AV$8,daily!$9:$9,"&lt;="&amp;AV$9)</f>
        <v>139.2765758999999</v>
      </c>
      <c r="AW78" s="172">
        <f ca="1">SUMIFS(daily!54:54,daily!$9:$9,"&gt;="&amp;AW$8,daily!$9:$9,"&lt;="&amp;AW$9)</f>
        <v>143.45487317699977</v>
      </c>
      <c r="AX78" s="172">
        <f ca="1">SUMIFS(daily!54:54,daily!$9:$9,"&gt;="&amp;AX$8,daily!$9:$9,"&lt;="&amp;AX$9)</f>
        <v>143.45487317699931</v>
      </c>
      <c r="AY78" s="172">
        <f ca="1">SUMIFS(daily!54:54,daily!$9:$9,"&gt;="&amp;AY$8,daily!$9:$9,"&lt;="&amp;AY$9)</f>
        <v>143.454873177</v>
      </c>
      <c r="AZ78" s="172">
        <f ca="1">SUMIFS(daily!54:54,daily!$9:$9,"&gt;="&amp;AZ$8,daily!$9:$9,"&lt;="&amp;AZ$9)</f>
        <v>143.45487317699977</v>
      </c>
      <c r="BA78" s="172">
        <f ca="1">SUMIFS(daily!54:54,daily!$9:$9,"&gt;="&amp;BA$8,daily!$9:$9,"&lt;="&amp;BA$9)</f>
        <v>170.09649248130057</v>
      </c>
      <c r="BB78" s="172">
        <f ca="1">SUMIFS(daily!54:54,daily!$9:$9,"&gt;="&amp;BB$8,daily!$9:$9,"&lt;="&amp;BB$9)</f>
        <v>187.85757201750036</v>
      </c>
      <c r="BC78" s="172">
        <f ca="1">SUMIFS(daily!54:54,daily!$9:$9,"&gt;="&amp;BC$8,daily!$9:$9,"&lt;="&amp;BC$9)</f>
        <v>187.85757201750059</v>
      </c>
      <c r="BD78" s="172">
        <f ca="1">SUMIFS(daily!54:54,daily!$9:$9,"&gt;="&amp;BD$8,daily!$9:$9,"&lt;="&amp;BD$9)</f>
        <v>187.85757201750036</v>
      </c>
      <c r="BE78" s="172">
        <f ca="1">SUMIFS(daily!54:54,daily!$9:$9,"&gt;="&amp;BE$8,daily!$9:$9,"&lt;="&amp;BE$9)</f>
        <v>199.12902633855035</v>
      </c>
      <c r="BF78" s="172">
        <f ca="1">SUMIFS(daily!54:54,daily!$9:$9,"&gt;="&amp;BF$8,daily!$9:$9,"&lt;="&amp;BF$9)</f>
        <v>244.21484362274995</v>
      </c>
      <c r="BG78" s="172">
        <f ca="1">SUMIFS(daily!54:54,daily!$9:$9,"&gt;="&amp;BG$8,daily!$9:$9,"&lt;="&amp;BG$9)</f>
        <v>244.2148436227495</v>
      </c>
      <c r="BH78" s="172">
        <f ca="1">SUMIFS(daily!54:54,daily!$9:$9,"&gt;="&amp;BH$8,daily!$9:$9,"&lt;="&amp;BH$9)</f>
        <v>244.2148436227495</v>
      </c>
      <c r="BI78" s="172">
        <f ca="1">SUMIFS(daily!54:54,daily!$9:$9,"&gt;="&amp;BI$8,daily!$9:$9,"&lt;="&amp;BI$9)</f>
        <v>244.2148436227495</v>
      </c>
      <c r="BJ78" s="172">
        <f ca="1">SUMIFS(daily!54:54,daily!$9:$9,"&gt;="&amp;BJ$8,daily!$9:$9,"&lt;="&amp;BJ$9)</f>
        <v>293.05781234729955</v>
      </c>
      <c r="BK78" s="172">
        <f ca="1">SUMIFS(daily!54:54,daily!$9:$9,"&gt;="&amp;BK$8,daily!$9:$9,"&lt;="&amp;BK$9)</f>
        <v>293.05781234729955</v>
      </c>
      <c r="BL78" s="172">
        <f ca="1">SUMIFS(daily!54:54,daily!$9:$9,"&gt;="&amp;BL$8,daily!$9:$9,"&lt;="&amp;BL$9)</f>
        <v>293.05781234729955</v>
      </c>
      <c r="BM78" s="172">
        <f ca="1">SUMIFS(daily!54:54,daily!$9:$9,"&gt;="&amp;BM$8,daily!$9:$9,"&lt;="&amp;BM$9)</f>
        <v>293.0578123473</v>
      </c>
      <c r="BN78" s="172">
        <f ca="1">SUMIFS(daily!54:54,daily!$9:$9,"&gt;="&amp;BN$8,daily!$9:$9,"&lt;="&amp;BN$9)</f>
        <v>261.76312493891987</v>
      </c>
      <c r="BO78" s="172">
        <f ca="1">SUMIFS(daily!54:54,daily!$9:$9,"&gt;="&amp;BO$8,daily!$9:$9,"&lt;="&amp;BO$9)</f>
        <v>144.54000000000048</v>
      </c>
      <c r="BP78" s="172">
        <f ca="1">SUMIFS(daily!54:54,daily!$9:$9,"&gt;="&amp;BP$8,daily!$9:$9,"&lt;="&amp;BP$9)</f>
        <v>144.54000000000093</v>
      </c>
      <c r="BQ78" s="172">
        <f ca="1">SUMIFS(daily!54:54,daily!$9:$9,"&gt;="&amp;BQ$8,daily!$9:$9,"&lt;="&amp;BQ$9)</f>
        <v>144.54000000000048</v>
      </c>
      <c r="BR78" s="172">
        <f ca="1">SUMIFS(daily!54:54,daily!$9:$9,"&gt;="&amp;BR$8,daily!$9:$9,"&lt;="&amp;BR$9)</f>
        <v>158.99400000000111</v>
      </c>
      <c r="BS78" s="172">
        <f ca="1">SUMIFS(daily!54:54,daily!$9:$9,"&gt;="&amp;BS$8,daily!$9:$9,"&lt;="&amp;BS$9)</f>
        <v>180.67500000000035</v>
      </c>
      <c r="BT78" s="172">
        <f ca="1">SUMIFS(daily!54:54,daily!$9:$9,"&gt;="&amp;BT$8,daily!$9:$9,"&lt;="&amp;BT$9)</f>
        <v>180.67499999999944</v>
      </c>
      <c r="BU78" s="172">
        <f ca="1">SUMIFS(daily!54:54,daily!$9:$9,"&gt;="&amp;BU$8,daily!$9:$9,"&lt;="&amp;BU$9)</f>
        <v>180.67499999999944</v>
      </c>
      <c r="BV78" s="172">
        <f ca="1">SUMIFS(daily!54:54,daily!$9:$9,"&gt;="&amp;BV$8,daily!$9:$9,"&lt;="&amp;BV$9)</f>
        <v>180.67499999999899</v>
      </c>
      <c r="BW78" s="172">
        <f ca="1">SUMIFS(daily!54:54,daily!$9:$9,"&gt;="&amp;BW$8,daily!$9:$9,"&lt;="&amp;BW$9)</f>
        <v>120.4500000000001</v>
      </c>
      <c r="BX78" s="172">
        <f ca="1">SUMIFS(daily!54:54,daily!$9:$9,"&gt;="&amp;BX$8,daily!$9:$9,"&lt;="&amp;BX$9)</f>
        <v>120.45000000000101</v>
      </c>
      <c r="BY78" s="172">
        <f ca="1">SUMIFS(daily!54:54,daily!$9:$9,"&gt;="&amp;BY$8,daily!$9:$9,"&lt;="&amp;BY$9)</f>
        <v>120.45000000000056</v>
      </c>
      <c r="BZ78" s="172">
        <f ca="1">SUMIFS(daily!54:54,daily!$9:$9,"&gt;="&amp;BZ$8,daily!$9:$9,"&lt;="&amp;BZ$9)</f>
        <v>120.45000000000056</v>
      </c>
      <c r="CA78" s="172">
        <f ca="1">SUMIFS(daily!54:54,daily!$9:$9,"&gt;="&amp;CA$8,daily!$9:$9,"&lt;="&amp;CA$9)</f>
        <v>117.22312493891998</v>
      </c>
      <c r="CB78" s="80"/>
      <c r="CC78" s="80"/>
    </row>
    <row r="79" spans="1:81" s="19" customFormat="1" ht="10.199999999999999" x14ac:dyDescent="0.2">
      <c r="A79" s="80"/>
      <c r="B79" s="80"/>
      <c r="C79" s="80"/>
      <c r="D79" s="80"/>
      <c r="E79" s="80"/>
      <c r="F79" s="106"/>
      <c r="G79" s="80" t="str">
        <f>structure!$G$15</f>
        <v>товарная категория 5</v>
      </c>
      <c r="H79" s="80"/>
      <c r="I79" s="80"/>
      <c r="J79" s="80" t="str">
        <f>J73</f>
        <v>тыс.руб.</v>
      </c>
      <c r="K79" s="80"/>
      <c r="L79" s="80"/>
      <c r="M79" s="80"/>
      <c r="N79" s="80"/>
      <c r="O79" s="80"/>
      <c r="P79" s="80"/>
      <c r="Q79" s="80"/>
      <c r="R79" s="171">
        <f t="shared" ca="1" si="40"/>
        <v>3357.3991852640406</v>
      </c>
      <c r="S79" s="172"/>
      <c r="T79" s="172"/>
      <c r="U79" s="172">
        <f ca="1">SUMIFS(daily!55:55,daily!$9:$9,"&gt;="&amp;U$8,daily!$9:$9,"&lt;="&amp;U$9)</f>
        <v>41.663999999999895</v>
      </c>
      <c r="V79" s="172">
        <f ca="1">SUMIFS(daily!55:55,daily!$9:$9,"&gt;="&amp;V$8,daily!$9:$9,"&lt;="&amp;V$9)</f>
        <v>41.579999999999949</v>
      </c>
      <c r="W79" s="172">
        <f ca="1">SUMIFS(daily!55:55,daily!$9:$9,"&gt;="&amp;W$8,daily!$9:$9,"&lt;="&amp;W$9)</f>
        <v>-4.0856207306205761E-14</v>
      </c>
      <c r="X79" s="172">
        <f ca="1">SUMIFS(daily!55:55,daily!$9:$9,"&gt;="&amp;X$8,daily!$9:$9,"&lt;="&amp;X$9)</f>
        <v>8.3159999999999901</v>
      </c>
      <c r="Y79" s="172">
        <f ca="1">SUMIFS(daily!55:55,daily!$9:$9,"&gt;="&amp;Y$8,daily!$9:$9,"&lt;="&amp;Y$9)</f>
        <v>8.3160000000001038</v>
      </c>
      <c r="Z79" s="172">
        <f ca="1">SUMIFS(daily!55:55,daily!$9:$9,"&gt;="&amp;Z$8,daily!$9:$9,"&lt;="&amp;Z$9)</f>
        <v>8.3159999999999901</v>
      </c>
      <c r="AA79" s="172">
        <f ca="1">SUMIFS(daily!55:55,daily!$9:$9,"&gt;="&amp;AA$8,daily!$9:$9,"&lt;="&amp;AA$9)</f>
        <v>8.3159999999999901</v>
      </c>
      <c r="AB79" s="172">
        <f ca="1">SUMIFS(daily!55:55,daily!$9:$9,"&gt;="&amp;AB$8,daily!$9:$9,"&lt;="&amp;AB$9)</f>
        <v>8.3160000000000309</v>
      </c>
      <c r="AC79" s="172">
        <f ca="1">SUMIFS(daily!55:55,daily!$9:$9,"&gt;="&amp;AC$8,daily!$9:$9,"&lt;="&amp;AC$9)</f>
        <v>0</v>
      </c>
      <c r="AD79" s="172">
        <f ca="1">SUMIFS(daily!55:55,daily!$9:$9,"&gt;="&amp;AD$8,daily!$9:$9,"&lt;="&amp;AD$9)</f>
        <v>41.579999999999835</v>
      </c>
      <c r="AE79" s="172">
        <f ca="1">SUMIFS(daily!55:55,daily!$9:$9,"&gt;="&amp;AE$8,daily!$9:$9,"&lt;="&amp;AE$9)</f>
        <v>43.243199999999611</v>
      </c>
      <c r="AF79" s="172">
        <f ca="1">SUMIFS(daily!55:55,daily!$9:$9,"&gt;="&amp;AF$8,daily!$9:$9,"&lt;="&amp;AF$9)</f>
        <v>49.895999999999852</v>
      </c>
      <c r="AG79" s="172">
        <f ca="1">SUMIFS(daily!55:55,daily!$9:$9,"&gt;="&amp;AG$8,daily!$9:$9,"&lt;="&amp;AG$9)</f>
        <v>49.895999999999965</v>
      </c>
      <c r="AH79" s="172">
        <f ca="1">SUMIFS(daily!55:55,daily!$9:$9,"&gt;="&amp;AH$8,daily!$9:$9,"&lt;="&amp;AH$9)</f>
        <v>49.896000000000079</v>
      </c>
      <c r="AI79" s="172">
        <f ca="1">SUMIFS(daily!55:55,daily!$9:$9,"&gt;="&amp;AI$8,daily!$9:$9,"&lt;="&amp;AI$9)</f>
        <v>49.896000000000193</v>
      </c>
      <c r="AJ79" s="172">
        <f ca="1">SUMIFS(daily!55:55,daily!$9:$9,"&gt;="&amp;AJ$8,daily!$9:$9,"&lt;="&amp;AJ$9)</f>
        <v>52.390800000000127</v>
      </c>
      <c r="AK79" s="172">
        <f ca="1">SUMIFS(daily!55:55,daily!$9:$9,"&gt;="&amp;AK$8,daily!$9:$9,"&lt;="&amp;AK$9)</f>
        <v>52.390800000000013</v>
      </c>
      <c r="AL79" s="172">
        <f ca="1">SUMIFS(daily!55:55,daily!$9:$9,"&gt;="&amp;AL$8,daily!$9:$9,"&lt;="&amp;AL$9)</f>
        <v>52.390800000000127</v>
      </c>
      <c r="AM79" s="172">
        <f ca="1">SUMIFS(daily!55:55,daily!$9:$9,"&gt;="&amp;AM$8,daily!$9:$9,"&lt;="&amp;AM$9)</f>
        <v>52.390800000000013</v>
      </c>
      <c r="AN79" s="172">
        <f ca="1">SUMIFS(daily!55:55,daily!$9:$9,"&gt;="&amp;AN$8,daily!$9:$9,"&lt;="&amp;AN$9)</f>
        <v>55.796202000000015</v>
      </c>
      <c r="AO79" s="172">
        <f ca="1">SUMIFS(daily!55:55,daily!$9:$9,"&gt;="&amp;AO$8,daily!$9:$9,"&lt;="&amp;AO$9)</f>
        <v>58.066469999999946</v>
      </c>
      <c r="AP79" s="172">
        <f ca="1">SUMIFS(daily!55:55,daily!$9:$9,"&gt;="&amp;AP$8,daily!$9:$9,"&lt;="&amp;AP$9)</f>
        <v>58.066470000000059</v>
      </c>
      <c r="AQ79" s="172">
        <f ca="1">SUMIFS(daily!55:55,daily!$9:$9,"&gt;="&amp;AQ$8,daily!$9:$9,"&lt;="&amp;AQ$9)</f>
        <v>58.066470000000059</v>
      </c>
      <c r="AR79" s="172">
        <f ca="1">SUMIFS(daily!55:55,daily!$9:$9,"&gt;="&amp;AR$8,daily!$9:$9,"&lt;="&amp;AR$9)</f>
        <v>58.066469999999981</v>
      </c>
      <c r="AS79" s="172">
        <f ca="1">SUMIFS(daily!55:55,daily!$9:$9,"&gt;="&amp;AS$8,daily!$9:$9,"&lt;="&amp;AS$9)</f>
        <v>53.421152400000018</v>
      </c>
      <c r="AT79" s="172">
        <f ca="1">SUMIFS(daily!55:55,daily!$9:$9,"&gt;="&amp;AT$8,daily!$9:$9,"&lt;="&amp;AT$9)</f>
        <v>53.421152400000018</v>
      </c>
      <c r="AU79" s="172">
        <f ca="1">SUMIFS(daily!55:55,daily!$9:$9,"&gt;="&amp;AU$8,daily!$9:$9,"&lt;="&amp;AU$9)</f>
        <v>53.421152399999905</v>
      </c>
      <c r="AV79" s="172">
        <f ca="1">SUMIFS(daily!55:55,daily!$9:$9,"&gt;="&amp;AV$8,daily!$9:$9,"&lt;="&amp;AV$9)</f>
        <v>53.421152400000018</v>
      </c>
      <c r="AW79" s="172">
        <f ca="1">SUMIFS(daily!55:55,daily!$9:$9,"&gt;="&amp;AW$8,daily!$9:$9,"&lt;="&amp;AW$9)</f>
        <v>55.023786972000138</v>
      </c>
      <c r="AX79" s="172">
        <f ca="1">SUMIFS(daily!55:55,daily!$9:$9,"&gt;="&amp;AX$8,daily!$9:$9,"&lt;="&amp;AX$9)</f>
        <v>55.023786972000138</v>
      </c>
      <c r="AY79" s="172">
        <f ca="1">SUMIFS(daily!55:55,daily!$9:$9,"&gt;="&amp;AY$8,daily!$9:$9,"&lt;="&amp;AY$9)</f>
        <v>55.023786972000138</v>
      </c>
      <c r="AZ79" s="172">
        <f ca="1">SUMIFS(daily!55:55,daily!$9:$9,"&gt;="&amp;AZ$8,daily!$9:$9,"&lt;="&amp;AZ$9)</f>
        <v>55.023786972000138</v>
      </c>
      <c r="BA79" s="172">
        <f ca="1">SUMIFS(daily!55:55,daily!$9:$9,"&gt;="&amp;BA$8,daily!$9:$9,"&lt;="&amp;BA$9)</f>
        <v>65.242490266799678</v>
      </c>
      <c r="BB79" s="172">
        <f ca="1">SUMIFS(daily!55:55,daily!$9:$9,"&gt;="&amp;BB$8,daily!$9:$9,"&lt;="&amp;BB$9)</f>
        <v>72.054959129999716</v>
      </c>
      <c r="BC79" s="172">
        <f ca="1">SUMIFS(daily!55:55,daily!$9:$9,"&gt;="&amp;BC$8,daily!$9:$9,"&lt;="&amp;BC$9)</f>
        <v>72.054959129999602</v>
      </c>
      <c r="BD79" s="172">
        <f ca="1">SUMIFS(daily!55:55,daily!$9:$9,"&gt;="&amp;BD$8,daily!$9:$9,"&lt;="&amp;BD$9)</f>
        <v>72.054959129999716</v>
      </c>
      <c r="BE79" s="172">
        <f ca="1">SUMIFS(daily!55:55,daily!$9:$9,"&gt;="&amp;BE$8,daily!$9:$9,"&lt;="&amp;BE$9)</f>
        <v>76.378256677799996</v>
      </c>
      <c r="BF79" s="172">
        <f ca="1">SUMIFS(daily!55:55,daily!$9:$9,"&gt;="&amp;BF$8,daily!$9:$9,"&lt;="&amp;BF$9)</f>
        <v>93.671446869000434</v>
      </c>
      <c r="BG79" s="172">
        <f ca="1">SUMIFS(daily!55:55,daily!$9:$9,"&gt;="&amp;BG$8,daily!$9:$9,"&lt;="&amp;BG$9)</f>
        <v>93.67144686900032</v>
      </c>
      <c r="BH79" s="172">
        <f ca="1">SUMIFS(daily!55:55,daily!$9:$9,"&gt;="&amp;BH$8,daily!$9:$9,"&lt;="&amp;BH$9)</f>
        <v>93.67144686900032</v>
      </c>
      <c r="BI79" s="172">
        <f ca="1">SUMIFS(daily!55:55,daily!$9:$9,"&gt;="&amp;BI$8,daily!$9:$9,"&lt;="&amp;BI$9)</f>
        <v>93.67144686900032</v>
      </c>
      <c r="BJ79" s="172">
        <f ca="1">SUMIFS(daily!55:55,daily!$9:$9,"&gt;="&amp;BJ$8,daily!$9:$9,"&lt;="&amp;BJ$9)</f>
        <v>112.40573624279973</v>
      </c>
      <c r="BK79" s="172">
        <f ca="1">SUMIFS(daily!55:55,daily!$9:$9,"&gt;="&amp;BK$8,daily!$9:$9,"&lt;="&amp;BK$9)</f>
        <v>112.40573624279985</v>
      </c>
      <c r="BL79" s="172">
        <f ca="1">SUMIFS(daily!55:55,daily!$9:$9,"&gt;="&amp;BL$8,daily!$9:$9,"&lt;="&amp;BL$9)</f>
        <v>112.40573624280007</v>
      </c>
      <c r="BM79" s="172">
        <f ca="1">SUMIFS(daily!55:55,daily!$9:$9,"&gt;="&amp;BM$8,daily!$9:$9,"&lt;="&amp;BM$9)</f>
        <v>112.4057362428003</v>
      </c>
      <c r="BN79" s="172">
        <f ca="1">SUMIFS(daily!55:55,daily!$9:$9,"&gt;="&amp;BN$8,daily!$9:$9,"&lt;="&amp;BN$9)</f>
        <v>100.40229449711966</v>
      </c>
      <c r="BO79" s="172">
        <f ca="1">SUMIFS(daily!55:55,daily!$9:$9,"&gt;="&amp;BO$8,daily!$9:$9,"&lt;="&amp;BO$9)</f>
        <v>55.439999999999557</v>
      </c>
      <c r="BP79" s="172">
        <f ca="1">SUMIFS(daily!55:55,daily!$9:$9,"&gt;="&amp;BP$8,daily!$9:$9,"&lt;="&amp;BP$9)</f>
        <v>55.439999999999557</v>
      </c>
      <c r="BQ79" s="172">
        <f ca="1">SUMIFS(daily!55:55,daily!$9:$9,"&gt;="&amp;BQ$8,daily!$9:$9,"&lt;="&amp;BQ$9)</f>
        <v>55.440000000000239</v>
      </c>
      <c r="BR79" s="172">
        <f ca="1">SUMIFS(daily!55:55,daily!$9:$9,"&gt;="&amp;BR$8,daily!$9:$9,"&lt;="&amp;BR$9)</f>
        <v>60.984000000000172</v>
      </c>
      <c r="BS79" s="172">
        <f ca="1">SUMIFS(daily!55:55,daily!$9:$9,"&gt;="&amp;BS$8,daily!$9:$9,"&lt;="&amp;BS$9)</f>
        <v>69.300000000000239</v>
      </c>
      <c r="BT79" s="172">
        <f ca="1">SUMIFS(daily!55:55,daily!$9:$9,"&gt;="&amp;BT$8,daily!$9:$9,"&lt;="&amp;BT$9)</f>
        <v>69.300000000000239</v>
      </c>
      <c r="BU79" s="172">
        <f ca="1">SUMIFS(daily!55:55,daily!$9:$9,"&gt;="&amp;BU$8,daily!$9:$9,"&lt;="&amp;BU$9)</f>
        <v>69.300000000000239</v>
      </c>
      <c r="BV79" s="172">
        <f ca="1">SUMIFS(daily!55:55,daily!$9:$9,"&gt;="&amp;BV$8,daily!$9:$9,"&lt;="&amp;BV$9)</f>
        <v>69.300000000000011</v>
      </c>
      <c r="BW79" s="172">
        <f ca="1">SUMIFS(daily!55:55,daily!$9:$9,"&gt;="&amp;BW$8,daily!$9:$9,"&lt;="&amp;BW$9)</f>
        <v>46.200000000000266</v>
      </c>
      <c r="BX79" s="172">
        <f ca="1">SUMIFS(daily!55:55,daily!$9:$9,"&gt;="&amp;BX$8,daily!$9:$9,"&lt;="&amp;BX$9)</f>
        <v>46.199999999999811</v>
      </c>
      <c r="BY79" s="172">
        <f ca="1">SUMIFS(daily!55:55,daily!$9:$9,"&gt;="&amp;BY$8,daily!$9:$9,"&lt;="&amp;BY$9)</f>
        <v>46.200000000000038</v>
      </c>
      <c r="BZ79" s="172">
        <f ca="1">SUMIFS(daily!55:55,daily!$9:$9,"&gt;="&amp;BZ$8,daily!$9:$9,"&lt;="&amp;BZ$9)</f>
        <v>46.199999999999676</v>
      </c>
      <c r="CA79" s="172">
        <f ca="1">SUMIFS(daily!55:55,daily!$9:$9,"&gt;="&amp;CA$8,daily!$9:$9,"&lt;="&amp;CA$9)</f>
        <v>44.962294497119998</v>
      </c>
      <c r="CB79" s="80"/>
      <c r="CC79" s="80"/>
    </row>
    <row r="80" spans="1:81" s="19" customFormat="1" ht="10.199999999999999" x14ac:dyDescent="0.2">
      <c r="A80" s="80"/>
      <c r="B80" s="80"/>
      <c r="C80" s="80"/>
      <c r="D80" s="80"/>
      <c r="E80" s="80"/>
      <c r="F80" s="106"/>
      <c r="G80" s="80" t="str">
        <f>structure!$G$16</f>
        <v>прочие товарные категории</v>
      </c>
      <c r="H80" s="80"/>
      <c r="I80" s="80"/>
      <c r="J80" s="80" t="str">
        <f>J73</f>
        <v>тыс.руб.</v>
      </c>
      <c r="K80" s="80"/>
      <c r="L80" s="80"/>
      <c r="M80" s="80"/>
      <c r="N80" s="80"/>
      <c r="O80" s="80"/>
      <c r="P80" s="80"/>
      <c r="Q80" s="80"/>
      <c r="R80" s="171">
        <f t="shared" ca="1" si="40"/>
        <v>1558.7924788725913</v>
      </c>
      <c r="S80" s="172"/>
      <c r="T80" s="172"/>
      <c r="U80" s="172">
        <f ca="1">SUMIFS(daily!56:56,daily!$9:$9,"&gt;="&amp;U$8,daily!$9:$9,"&lt;="&amp;U$9)</f>
        <v>19.34400000000015</v>
      </c>
      <c r="V80" s="172">
        <f ca="1">SUMIFS(daily!56:56,daily!$9:$9,"&gt;="&amp;V$8,daily!$9:$9,"&lt;="&amp;V$9)</f>
        <v>19.305000000000163</v>
      </c>
      <c r="W80" s="172">
        <f ca="1">SUMIFS(daily!56:56,daily!$9:$9,"&gt;="&amp;W$8,daily!$9:$9,"&lt;="&amp;W$9)</f>
        <v>5.4178883601707639E-14</v>
      </c>
      <c r="X80" s="172">
        <f ca="1">SUMIFS(daily!56:56,daily!$9:$9,"&gt;="&amp;X$8,daily!$9:$9,"&lt;="&amp;X$9)</f>
        <v>3.8610000000000442</v>
      </c>
      <c r="Y80" s="172">
        <f ca="1">SUMIFS(daily!56:56,daily!$9:$9,"&gt;="&amp;Y$8,daily!$9:$9,"&lt;="&amp;Y$9)</f>
        <v>3.8609999999999873</v>
      </c>
      <c r="Z80" s="172">
        <f ca="1">SUMIFS(daily!56:56,daily!$9:$9,"&gt;="&amp;Z$8,daily!$9:$9,"&lt;="&amp;Z$9)</f>
        <v>3.8610000000000442</v>
      </c>
      <c r="AA80" s="172">
        <f ca="1">SUMIFS(daily!56:56,daily!$9:$9,"&gt;="&amp;AA$8,daily!$9:$9,"&lt;="&amp;AA$9)</f>
        <v>3.8609999999999873</v>
      </c>
      <c r="AB80" s="172">
        <f ca="1">SUMIFS(daily!56:56,daily!$9:$9,"&gt;="&amp;AB$8,daily!$9:$9,"&lt;="&amp;AB$9)</f>
        <v>3.86099999999999</v>
      </c>
      <c r="AC80" s="172">
        <f ca="1">SUMIFS(daily!56:56,daily!$9:$9,"&gt;="&amp;AC$8,daily!$9:$9,"&lt;="&amp;AC$9)</f>
        <v>0</v>
      </c>
      <c r="AD80" s="172">
        <f ca="1">SUMIFS(daily!56:56,daily!$9:$9,"&gt;="&amp;AD$8,daily!$9:$9,"&lt;="&amp;AD$9)</f>
        <v>19.304999999999996</v>
      </c>
      <c r="AE80" s="172">
        <f ca="1">SUMIFS(daily!56:56,daily!$9:$9,"&gt;="&amp;AE$8,daily!$9:$9,"&lt;="&amp;AE$9)</f>
        <v>20.077199999999962</v>
      </c>
      <c r="AF80" s="172">
        <f ca="1">SUMIFS(daily!56:56,daily!$9:$9,"&gt;="&amp;AF$8,daily!$9:$9,"&lt;="&amp;AF$9)</f>
        <v>23.165999999999908</v>
      </c>
      <c r="AG80" s="172">
        <f ca="1">SUMIFS(daily!56:56,daily!$9:$9,"&gt;="&amp;AG$8,daily!$9:$9,"&lt;="&amp;AG$9)</f>
        <v>23.166000000000079</v>
      </c>
      <c r="AH80" s="172">
        <f ca="1">SUMIFS(daily!56:56,daily!$9:$9,"&gt;="&amp;AH$8,daily!$9:$9,"&lt;="&amp;AH$9)</f>
        <v>23.166000000000192</v>
      </c>
      <c r="AI80" s="172">
        <f ca="1">SUMIFS(daily!56:56,daily!$9:$9,"&gt;="&amp;AI$8,daily!$9:$9,"&lt;="&amp;AI$9)</f>
        <v>23.166000000000192</v>
      </c>
      <c r="AJ80" s="172">
        <f ca="1">SUMIFS(daily!56:56,daily!$9:$9,"&gt;="&amp;AJ$8,daily!$9:$9,"&lt;="&amp;AJ$9)</f>
        <v>24.324300000000186</v>
      </c>
      <c r="AK80" s="172">
        <f ca="1">SUMIFS(daily!56:56,daily!$9:$9,"&gt;="&amp;AK$8,daily!$9:$9,"&lt;="&amp;AK$9)</f>
        <v>24.324300000000072</v>
      </c>
      <c r="AL80" s="172">
        <f ca="1">SUMIFS(daily!56:56,daily!$9:$9,"&gt;="&amp;AL$8,daily!$9:$9,"&lt;="&amp;AL$9)</f>
        <v>24.324299999999958</v>
      </c>
      <c r="AM80" s="172">
        <f ca="1">SUMIFS(daily!56:56,daily!$9:$9,"&gt;="&amp;AM$8,daily!$9:$9,"&lt;="&amp;AM$9)</f>
        <v>24.324299999999958</v>
      </c>
      <c r="AN80" s="172">
        <f ca="1">SUMIFS(daily!56:56,daily!$9:$9,"&gt;="&amp;AN$8,daily!$9:$9,"&lt;="&amp;AN$9)</f>
        <v>25.905379499999835</v>
      </c>
      <c r="AO80" s="172">
        <f ca="1">SUMIFS(daily!56:56,daily!$9:$9,"&gt;="&amp;AO$8,daily!$9:$9,"&lt;="&amp;AO$9)</f>
        <v>26.959432499999831</v>
      </c>
      <c r="AP80" s="172">
        <f ca="1">SUMIFS(daily!56:56,daily!$9:$9,"&gt;="&amp;AP$8,daily!$9:$9,"&lt;="&amp;AP$9)</f>
        <v>26.959432499999945</v>
      </c>
      <c r="AQ80" s="172">
        <f ca="1">SUMIFS(daily!56:56,daily!$9:$9,"&gt;="&amp;AQ$8,daily!$9:$9,"&lt;="&amp;AQ$9)</f>
        <v>26.959432500000002</v>
      </c>
      <c r="AR80" s="172">
        <f ca="1">SUMIFS(daily!56:56,daily!$9:$9,"&gt;="&amp;AR$8,daily!$9:$9,"&lt;="&amp;AR$9)</f>
        <v>26.959432500000062</v>
      </c>
      <c r="AS80" s="172">
        <f ca="1">SUMIFS(daily!56:56,daily!$9:$9,"&gt;="&amp;AS$8,daily!$9:$9,"&lt;="&amp;AS$9)</f>
        <v>24.80267790000007</v>
      </c>
      <c r="AT80" s="172">
        <f ca="1">SUMIFS(daily!56:56,daily!$9:$9,"&gt;="&amp;AT$8,daily!$9:$9,"&lt;="&amp;AT$9)</f>
        <v>24.80267790000007</v>
      </c>
      <c r="AU80" s="172">
        <f ca="1">SUMIFS(daily!56:56,daily!$9:$9,"&gt;="&amp;AU$8,daily!$9:$9,"&lt;="&amp;AU$9)</f>
        <v>24.80267790000007</v>
      </c>
      <c r="AV80" s="172">
        <f ca="1">SUMIFS(daily!56:56,daily!$9:$9,"&gt;="&amp;AV$8,daily!$9:$9,"&lt;="&amp;AV$9)</f>
        <v>24.802677899999956</v>
      </c>
      <c r="AW80" s="172">
        <f ca="1">SUMIFS(daily!56:56,daily!$9:$9,"&gt;="&amp;AW$8,daily!$9:$9,"&lt;="&amp;AW$9)</f>
        <v>25.546758236999974</v>
      </c>
      <c r="AX80" s="172">
        <f ca="1">SUMIFS(daily!56:56,daily!$9:$9,"&gt;="&amp;AX$8,daily!$9:$9,"&lt;="&amp;AX$9)</f>
        <v>25.546758236999917</v>
      </c>
      <c r="AY80" s="172">
        <f ca="1">SUMIFS(daily!56:56,daily!$9:$9,"&gt;="&amp;AY$8,daily!$9:$9,"&lt;="&amp;AY$9)</f>
        <v>25.546758236999974</v>
      </c>
      <c r="AZ80" s="172">
        <f ca="1">SUMIFS(daily!56:56,daily!$9:$9,"&gt;="&amp;AZ$8,daily!$9:$9,"&lt;="&amp;AZ$9)</f>
        <v>25.546758236999974</v>
      </c>
      <c r="BA80" s="172">
        <f ca="1">SUMIFS(daily!56:56,daily!$9:$9,"&gt;="&amp;BA$8,daily!$9:$9,"&lt;="&amp;BA$9)</f>
        <v>30.291156195299983</v>
      </c>
      <c r="BB80" s="172">
        <f ca="1">SUMIFS(daily!56:56,daily!$9:$9,"&gt;="&amp;BB$8,daily!$9:$9,"&lt;="&amp;BB$9)</f>
        <v>33.454088167499968</v>
      </c>
      <c r="BC80" s="172">
        <f ca="1">SUMIFS(daily!56:56,daily!$9:$9,"&gt;="&amp;BC$8,daily!$9:$9,"&lt;="&amp;BC$9)</f>
        <v>33.454088167499968</v>
      </c>
      <c r="BD80" s="172">
        <f ca="1">SUMIFS(daily!56:56,daily!$9:$9,"&gt;="&amp;BD$8,daily!$9:$9,"&lt;="&amp;BD$9)</f>
        <v>33.454088167500025</v>
      </c>
      <c r="BE80" s="172">
        <f ca="1">SUMIFS(daily!56:56,daily!$9:$9,"&gt;="&amp;BE$8,daily!$9:$9,"&lt;="&amp;BE$9)</f>
        <v>35.461333457550182</v>
      </c>
      <c r="BF80" s="172">
        <f ca="1">SUMIFS(daily!56:56,daily!$9:$9,"&gt;="&amp;BF$8,daily!$9:$9,"&lt;="&amp;BF$9)</f>
        <v>43.490314617750329</v>
      </c>
      <c r="BG80" s="172">
        <f ca="1">SUMIFS(daily!56:56,daily!$9:$9,"&gt;="&amp;BG$8,daily!$9:$9,"&lt;="&amp;BG$9)</f>
        <v>43.490314617750329</v>
      </c>
      <c r="BH80" s="172">
        <f ca="1">SUMIFS(daily!56:56,daily!$9:$9,"&gt;="&amp;BH$8,daily!$9:$9,"&lt;="&amp;BH$9)</f>
        <v>43.490314617750322</v>
      </c>
      <c r="BI80" s="172">
        <f ca="1">SUMIFS(daily!56:56,daily!$9:$9,"&gt;="&amp;BI$8,daily!$9:$9,"&lt;="&amp;BI$9)</f>
        <v>43.490314617750208</v>
      </c>
      <c r="BJ80" s="172">
        <f ca="1">SUMIFS(daily!56:56,daily!$9:$9,"&gt;="&amp;BJ$8,daily!$9:$9,"&lt;="&amp;BJ$9)</f>
        <v>52.188377541299772</v>
      </c>
      <c r="BK80" s="172">
        <f ca="1">SUMIFS(daily!56:56,daily!$9:$9,"&gt;="&amp;BK$8,daily!$9:$9,"&lt;="&amp;BK$9)</f>
        <v>52.188377541299829</v>
      </c>
      <c r="BL80" s="172">
        <f ca="1">SUMIFS(daily!56:56,daily!$9:$9,"&gt;="&amp;BL$8,daily!$9:$9,"&lt;="&amp;BL$9)</f>
        <v>52.188377541299772</v>
      </c>
      <c r="BM80" s="172">
        <f ca="1">SUMIFS(daily!56:56,daily!$9:$9,"&gt;="&amp;BM$8,daily!$9:$9,"&lt;="&amp;BM$9)</f>
        <v>52.188377541299772</v>
      </c>
      <c r="BN80" s="172">
        <f ca="1">SUMIFS(daily!56:56,daily!$9:$9,"&gt;="&amp;BN$8,daily!$9:$9,"&lt;="&amp;BN$9)</f>
        <v>46.615351016519881</v>
      </c>
      <c r="BO80" s="172">
        <f ca="1">SUMIFS(daily!56:56,daily!$9:$9,"&gt;="&amp;BO$8,daily!$9:$9,"&lt;="&amp;BO$9)</f>
        <v>25.739999999999917</v>
      </c>
      <c r="BP80" s="172">
        <f ca="1">SUMIFS(daily!56:56,daily!$9:$9,"&gt;="&amp;BP$8,daily!$9:$9,"&lt;="&amp;BP$9)</f>
        <v>25.740000000000144</v>
      </c>
      <c r="BQ80" s="172">
        <f ca="1">SUMIFS(daily!56:56,daily!$9:$9,"&gt;="&amp;BQ$8,daily!$9:$9,"&lt;="&amp;BQ$9)</f>
        <v>25.740000000000144</v>
      </c>
      <c r="BR80" s="172">
        <f ca="1">SUMIFS(daily!56:56,daily!$9:$9,"&gt;="&amp;BR$8,daily!$9:$9,"&lt;="&amp;BR$9)</f>
        <v>28.314000000000181</v>
      </c>
      <c r="BS80" s="172">
        <f ca="1">SUMIFS(daily!56:56,daily!$9:$9,"&gt;="&amp;BS$8,daily!$9:$9,"&lt;="&amp;BS$9)</f>
        <v>32.175000000000267</v>
      </c>
      <c r="BT80" s="172">
        <f ca="1">SUMIFS(daily!56:56,daily!$9:$9,"&gt;="&amp;BT$8,daily!$9:$9,"&lt;="&amp;BT$9)</f>
        <v>32.174999999999926</v>
      </c>
      <c r="BU80" s="172">
        <f ca="1">SUMIFS(daily!56:56,daily!$9:$9,"&gt;="&amp;BU$8,daily!$9:$9,"&lt;="&amp;BU$9)</f>
        <v>32.175000000000153</v>
      </c>
      <c r="BV80" s="172">
        <f ca="1">SUMIFS(daily!56:56,daily!$9:$9,"&gt;="&amp;BV$8,daily!$9:$9,"&lt;="&amp;BV$9)</f>
        <v>32.174999999999983</v>
      </c>
      <c r="BW80" s="172">
        <f ca="1">SUMIFS(daily!56:56,daily!$9:$9,"&gt;="&amp;BW$8,daily!$9:$9,"&lt;="&amp;BW$9)</f>
        <v>21.449999999999982</v>
      </c>
      <c r="BX80" s="172">
        <f ca="1">SUMIFS(daily!56:56,daily!$9:$9,"&gt;="&amp;BX$8,daily!$9:$9,"&lt;="&amp;BX$9)</f>
        <v>21.449999999999868</v>
      </c>
      <c r="BY80" s="172">
        <f ca="1">SUMIFS(daily!56:56,daily!$9:$9,"&gt;="&amp;BY$8,daily!$9:$9,"&lt;="&amp;BY$9)</f>
        <v>21.449999999999868</v>
      </c>
      <c r="BZ80" s="172">
        <f ca="1">SUMIFS(daily!56:56,daily!$9:$9,"&gt;="&amp;BZ$8,daily!$9:$9,"&lt;="&amp;BZ$9)</f>
        <v>21.449999999999868</v>
      </c>
      <c r="CA80" s="172">
        <f ca="1">SUMIFS(daily!56:56,daily!$9:$9,"&gt;="&amp;CA$8,daily!$9:$9,"&lt;="&amp;CA$9)</f>
        <v>20.875351016520014</v>
      </c>
      <c r="CB80" s="80"/>
      <c r="CC80" s="80"/>
    </row>
    <row r="81" spans="1:81" s="71" customFormat="1" ht="6.6" x14ac:dyDescent="0.15">
      <c r="A81" s="77"/>
      <c r="B81" s="77"/>
      <c r="C81" s="77"/>
      <c r="D81" s="77"/>
      <c r="E81" s="77"/>
      <c r="F81" s="134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8"/>
      <c r="S81" s="77"/>
      <c r="T81" s="77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7"/>
      <c r="CC81" s="77"/>
    </row>
    <row r="82" spans="1:81" s="71" customFormat="1" ht="10.199999999999999" x14ac:dyDescent="0.2">
      <c r="A82" s="70"/>
      <c r="B82" s="70"/>
      <c r="C82" s="70"/>
      <c r="D82" s="70"/>
      <c r="E82" s="70"/>
      <c r="F82" s="99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4"/>
      <c r="S82" s="70"/>
      <c r="T82" s="70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0"/>
      <c r="CC82" s="70"/>
    </row>
    <row r="83" spans="1:81" s="57" customFormat="1" ht="14.4" x14ac:dyDescent="0.3">
      <c r="A83" s="55"/>
      <c r="B83" s="55"/>
      <c r="C83" s="55"/>
      <c r="D83" s="55" t="s">
        <v>196</v>
      </c>
      <c r="E83" s="55"/>
      <c r="F83" s="100"/>
      <c r="G83" s="55" t="str">
        <f>KPI!$F$39</f>
        <v>финансовый поток по движению товаров</v>
      </c>
      <c r="H83" s="55"/>
      <c r="I83" s="55"/>
      <c r="J83" s="55" t="str">
        <f>IF($G83="","",INDEX(KPI!$H$11:$H$121,SUMIFS(KPI!$E$11:$E$121,KPI!$F$11:$F$121,$G83)))</f>
        <v>тыс.руб.</v>
      </c>
      <c r="K83" s="55"/>
      <c r="L83" s="55"/>
      <c r="M83" s="55"/>
      <c r="N83" s="55"/>
      <c r="O83" s="55"/>
      <c r="P83" s="55"/>
      <c r="Q83" s="55"/>
      <c r="R83" s="56">
        <f ca="1">SUM(T83:CB83)</f>
        <v>18369.873515283442</v>
      </c>
      <c r="S83" s="55"/>
      <c r="T83" s="55"/>
      <c r="U83" s="98">
        <f t="shared" ref="U83:AZ83" ca="1" si="41">U94-U109</f>
        <v>1118.7818914330001</v>
      </c>
      <c r="V83" s="98">
        <f t="shared" ca="1" si="41"/>
        <v>1118.7818914330001</v>
      </c>
      <c r="W83" s="98">
        <f t="shared" ca="1" si="41"/>
        <v>348.78249132539997</v>
      </c>
      <c r="X83" s="98">
        <f t="shared" ca="1" si="41"/>
        <v>90.799999999999244</v>
      </c>
      <c r="Y83" s="98">
        <f t="shared" ca="1" si="41"/>
        <v>119.29200000000048</v>
      </c>
      <c r="Z83" s="98">
        <f t="shared" ca="1" si="41"/>
        <v>119.29199999999952</v>
      </c>
      <c r="AA83" s="98">
        <f t="shared" ca="1" si="41"/>
        <v>-15.708000000000254</v>
      </c>
      <c r="AB83" s="98">
        <f t="shared" ca="1" si="41"/>
        <v>-39.707999999999956</v>
      </c>
      <c r="AC83" s="98">
        <f t="shared" ca="1" si="41"/>
        <v>135</v>
      </c>
      <c r="AD83" s="98">
        <f t="shared" ca="1" si="41"/>
        <v>596.4599999999981</v>
      </c>
      <c r="AE83" s="98">
        <f t="shared" ca="1" si="41"/>
        <v>596.4599999999997</v>
      </c>
      <c r="AF83" s="98">
        <f t="shared" ca="1" si="41"/>
        <v>596.4599999999997</v>
      </c>
      <c r="AG83" s="98">
        <f t="shared" ca="1" si="41"/>
        <v>587.91840000000047</v>
      </c>
      <c r="AH83" s="98">
        <f t="shared" ca="1" si="41"/>
        <v>388.75200000000427</v>
      </c>
      <c r="AI83" s="98">
        <f t="shared" ca="1" si="41"/>
        <v>388.75200000000325</v>
      </c>
      <c r="AJ83" s="98">
        <f t="shared" ca="1" si="41"/>
        <v>388.75200000000291</v>
      </c>
      <c r="AK83" s="98">
        <f t="shared" ca="1" si="41"/>
        <v>388.75199999999904</v>
      </c>
      <c r="AL83" s="98">
        <f t="shared" ca="1" si="41"/>
        <v>64.939599999998109</v>
      </c>
      <c r="AM83" s="98">
        <f t="shared" ca="1" si="41"/>
        <v>64.939599999998109</v>
      </c>
      <c r="AN83" s="98">
        <f t="shared" ca="1" si="41"/>
        <v>64.939599999997881</v>
      </c>
      <c r="AO83" s="98">
        <f t="shared" ca="1" si="41"/>
        <v>64.939599999998677</v>
      </c>
      <c r="AP83" s="98">
        <f t="shared" ca="1" si="41"/>
        <v>35.693173999999999</v>
      </c>
      <c r="AQ83" s="98">
        <f t="shared" ca="1" si="41"/>
        <v>47.728889999999637</v>
      </c>
      <c r="AR83" s="98">
        <f t="shared" ca="1" si="41"/>
        <v>47.728889999999637</v>
      </c>
      <c r="AS83" s="98">
        <f t="shared" ca="1" si="41"/>
        <v>47.728890000000092</v>
      </c>
      <c r="AT83" s="98">
        <f t="shared" ca="1" si="41"/>
        <v>74.854890000000523</v>
      </c>
      <c r="AU83" s="98">
        <f t="shared" ca="1" si="41"/>
        <v>265.86857879999911</v>
      </c>
      <c r="AV83" s="98">
        <f t="shared" ca="1" si="41"/>
        <v>265.86857880000025</v>
      </c>
      <c r="AW83" s="98">
        <f t="shared" ca="1" si="41"/>
        <v>265.86857880000184</v>
      </c>
      <c r="AX83" s="98">
        <f t="shared" ca="1" si="41"/>
        <v>265.86857880000093</v>
      </c>
      <c r="AY83" s="98">
        <f t="shared" ca="1" si="41"/>
        <v>318.72133616400356</v>
      </c>
      <c r="AZ83" s="98">
        <f t="shared" ca="1" si="41"/>
        <v>330.88348616400242</v>
      </c>
      <c r="BA83" s="98">
        <f t="shared" ref="BA83:CA83" ca="1" si="42">BA94-BA109</f>
        <v>330.8834861639989</v>
      </c>
      <c r="BB83" s="98">
        <f t="shared" ca="1" si="42"/>
        <v>330.88348616400003</v>
      </c>
      <c r="BC83" s="98">
        <f t="shared" ca="1" si="42"/>
        <v>184.0201494515984</v>
      </c>
      <c r="BD83" s="98">
        <f t="shared" ca="1" si="42"/>
        <v>52.930418309996639</v>
      </c>
      <c r="BE83" s="98">
        <f t="shared" ca="1" si="42"/>
        <v>52.930418309999141</v>
      </c>
      <c r="BF83" s="98">
        <f t="shared" ca="1" si="42"/>
        <v>52.930418310001642</v>
      </c>
      <c r="BG83" s="98">
        <f t="shared" ca="1" si="42"/>
        <v>-20.425364051401175</v>
      </c>
      <c r="BH83" s="98">
        <f t="shared" ca="1" si="42"/>
        <v>-374.68003349700348</v>
      </c>
      <c r="BI83" s="98">
        <f t="shared" ca="1" si="42"/>
        <v>-374.68003349700211</v>
      </c>
      <c r="BJ83" s="98">
        <f t="shared" ca="1" si="42"/>
        <v>-374.68003349699961</v>
      </c>
      <c r="BK83" s="98">
        <f t="shared" ca="1" si="42"/>
        <v>-374.68003349699961</v>
      </c>
      <c r="BL83" s="98">
        <f t="shared" ca="1" si="42"/>
        <v>-540.46834019639687</v>
      </c>
      <c r="BM83" s="98">
        <f t="shared" ca="1" si="42"/>
        <v>-503.97297128639684</v>
      </c>
      <c r="BN83" s="98">
        <f t="shared" ca="1" si="42"/>
        <v>-503.97297128639684</v>
      </c>
      <c r="BO83" s="98">
        <f t="shared" ca="1" si="42"/>
        <v>-503.97297128639639</v>
      </c>
      <c r="BP83" s="98">
        <f t="shared" ca="1" si="42"/>
        <v>-64.310539204561792</v>
      </c>
      <c r="BQ83" s="98">
        <f t="shared" ca="1" si="42"/>
        <v>962.47949077499618</v>
      </c>
      <c r="BR83" s="98">
        <f t="shared" ca="1" si="42"/>
        <v>962.47949077499777</v>
      </c>
      <c r="BS83" s="98">
        <f t="shared" ca="1" si="42"/>
        <v>962.479490774998</v>
      </c>
      <c r="BT83" s="98">
        <f t="shared" ca="1" si="42"/>
        <v>960.76700732099471</v>
      </c>
      <c r="BU83" s="98">
        <f t="shared" ca="1" si="42"/>
        <v>1200.0970735049987</v>
      </c>
      <c r="BV83" s="98">
        <f t="shared" ca="1" si="42"/>
        <v>1200.0970735050005</v>
      </c>
      <c r="BW83" s="98">
        <f t="shared" ca="1" si="42"/>
        <v>1200.0970735050009</v>
      </c>
      <c r="BX83" s="98">
        <f t="shared" ca="1" si="42"/>
        <v>1200.0970735050012</v>
      </c>
      <c r="BY83" s="98">
        <f t="shared" ca="1" si="42"/>
        <v>1486.2493141760008</v>
      </c>
      <c r="BZ83" s="98">
        <f t="shared" ca="1" si="42"/>
        <v>1245.3798793699998</v>
      </c>
      <c r="CA83" s="98">
        <f t="shared" ca="1" si="42"/>
        <v>466.72251694200077</v>
      </c>
      <c r="CB83" s="55"/>
      <c r="CC83" s="55"/>
    </row>
    <row r="84" spans="1:81" s="71" customFormat="1" ht="6.6" x14ac:dyDescent="0.15">
      <c r="A84" s="70"/>
      <c r="B84" s="70"/>
      <c r="C84" s="70"/>
      <c r="D84" s="70"/>
      <c r="E84" s="70"/>
      <c r="F84" s="122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4"/>
      <c r="S84" s="70"/>
      <c r="T84" s="70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0"/>
      <c r="CC84" s="70"/>
    </row>
    <row r="85" spans="1:81" s="160" customFormat="1" ht="9.6" x14ac:dyDescent="0.2">
      <c r="A85" s="157"/>
      <c r="B85" s="157"/>
      <c r="C85" s="157"/>
      <c r="D85" s="157"/>
      <c r="E85" s="157"/>
      <c r="F85" s="157"/>
      <c r="G85" s="157" t="s">
        <v>23</v>
      </c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8">
        <f ca="1">R83-SUM(R86:R92)</f>
        <v>0</v>
      </c>
      <c r="S85" s="157"/>
      <c r="T85" s="157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59"/>
      <c r="BN85" s="159"/>
      <c r="BO85" s="159"/>
      <c r="BP85" s="159"/>
      <c r="BQ85" s="159"/>
      <c r="BR85" s="159"/>
      <c r="BS85" s="159"/>
      <c r="BT85" s="159"/>
      <c r="BU85" s="159"/>
      <c r="BV85" s="159"/>
      <c r="BW85" s="159"/>
      <c r="BX85" s="159"/>
      <c r="BY85" s="159"/>
      <c r="BZ85" s="159"/>
      <c r="CA85" s="159"/>
      <c r="CB85" s="157"/>
      <c r="CC85" s="157"/>
    </row>
    <row r="86" spans="1:81" s="19" customFormat="1" ht="10.199999999999999" x14ac:dyDescent="0.2">
      <c r="A86" s="18"/>
      <c r="B86" s="18"/>
      <c r="C86" s="18"/>
      <c r="D86" s="18"/>
      <c r="E86" s="18"/>
      <c r="F86" s="99"/>
      <c r="G86" s="18" t="str">
        <f>structure!$G$11</f>
        <v>товарная категория 1</v>
      </c>
      <c r="H86" s="18"/>
      <c r="I86" s="18"/>
      <c r="J86" s="18" t="str">
        <f>J79</f>
        <v>тыс.руб.</v>
      </c>
      <c r="K86" s="18"/>
      <c r="L86" s="18"/>
      <c r="M86" s="18"/>
      <c r="N86" s="18"/>
      <c r="O86" s="18"/>
      <c r="P86" s="18"/>
      <c r="Q86" s="18"/>
      <c r="R86" s="155">
        <f t="shared" ref="R86:R91" ca="1" si="43">SUM(T86:CB86)</f>
        <v>4236.5478252892208</v>
      </c>
      <c r="S86" s="156"/>
      <c r="T86" s="156"/>
      <c r="U86" s="156">
        <f ca="1">U102-U114</f>
        <v>319.43456742989997</v>
      </c>
      <c r="V86" s="156">
        <f t="shared" ref="V86:CA90" ca="1" si="44">V102-V114</f>
        <v>319.43456742989997</v>
      </c>
      <c r="W86" s="156">
        <f t="shared" ca="1" si="44"/>
        <v>104.63474739761989</v>
      </c>
      <c r="X86" s="156">
        <f t="shared" ca="1" si="44"/>
        <v>23.999999999999908</v>
      </c>
      <c r="Y86" s="156">
        <f t="shared" ca="1" si="44"/>
        <v>32.579999999999934</v>
      </c>
      <c r="Z86" s="156">
        <f t="shared" ca="1" si="44"/>
        <v>32.579999999999934</v>
      </c>
      <c r="AA86" s="156">
        <f t="shared" ca="1" si="44"/>
        <v>-7.9200000000000799</v>
      </c>
      <c r="AB86" s="156">
        <f t="shared" ca="1" si="44"/>
        <v>-15.119999999999983</v>
      </c>
      <c r="AC86" s="156">
        <f t="shared" ca="1" si="44"/>
        <v>40.5</v>
      </c>
      <c r="AD86" s="156">
        <f t="shared" ca="1" si="44"/>
        <v>162.90000000000009</v>
      </c>
      <c r="AE86" s="156">
        <f t="shared" ca="1" si="44"/>
        <v>162.90000000000009</v>
      </c>
      <c r="AF86" s="156">
        <f t="shared" ca="1" si="44"/>
        <v>162.90000000000009</v>
      </c>
      <c r="AG86" s="156">
        <f t="shared" ca="1" si="44"/>
        <v>159.69600000000031</v>
      </c>
      <c r="AH86" s="156">
        <f t="shared" ca="1" si="44"/>
        <v>97.380000000000564</v>
      </c>
      <c r="AI86" s="156">
        <f t="shared" ca="1" si="44"/>
        <v>97.380000000000564</v>
      </c>
      <c r="AJ86" s="156">
        <f t="shared" ca="1" si="44"/>
        <v>97.380000000000564</v>
      </c>
      <c r="AK86" s="156">
        <f t="shared" ca="1" si="44"/>
        <v>97.380000000000564</v>
      </c>
      <c r="AL86" s="156">
        <f t="shared" ca="1" si="44"/>
        <v>-0.72599999999977172</v>
      </c>
      <c r="AM86" s="156">
        <f t="shared" ca="1" si="44"/>
        <v>-0.72599999999977172</v>
      </c>
      <c r="AN86" s="156">
        <f t="shared" ca="1" si="44"/>
        <v>-0.72599999999977172</v>
      </c>
      <c r="AO86" s="156">
        <f t="shared" ca="1" si="44"/>
        <v>-0.72600000000022646</v>
      </c>
      <c r="AP86" s="156">
        <f t="shared" ca="1" si="44"/>
        <v>-10.8134399999999</v>
      </c>
      <c r="AQ86" s="156">
        <f t="shared" ca="1" si="44"/>
        <v>-8.0784000000004426</v>
      </c>
      <c r="AR86" s="156">
        <f t="shared" ca="1" si="44"/>
        <v>-8.0784000000004426</v>
      </c>
      <c r="AS86" s="156">
        <f t="shared" ca="1" si="44"/>
        <v>-8.0784000000004426</v>
      </c>
      <c r="AT86" s="156">
        <f t="shared" ca="1" si="44"/>
        <v>5.9399999999470765E-2</v>
      </c>
      <c r="AU86" s="156">
        <f t="shared" ca="1" si="44"/>
        <v>59.155271999999968</v>
      </c>
      <c r="AV86" s="156">
        <f t="shared" ca="1" si="44"/>
        <v>59.155271999999968</v>
      </c>
      <c r="AW86" s="156">
        <f t="shared" ca="1" si="44"/>
        <v>59.155271999999968</v>
      </c>
      <c r="AX86" s="156">
        <f t="shared" ca="1" si="44"/>
        <v>59.155271999999968</v>
      </c>
      <c r="AY86" s="156">
        <f t="shared" ca="1" si="44"/>
        <v>74.392940159999853</v>
      </c>
      <c r="AZ86" s="156">
        <f t="shared" ca="1" si="44"/>
        <v>78.04158515999984</v>
      </c>
      <c r="BA86" s="156">
        <f t="shared" ca="1" si="44"/>
        <v>78.041585159999386</v>
      </c>
      <c r="BB86" s="156">
        <f t="shared" ca="1" si="44"/>
        <v>78.041585159999784</v>
      </c>
      <c r="BC86" s="156">
        <f t="shared" ca="1" si="44"/>
        <v>30.041084304000833</v>
      </c>
      <c r="BD86" s="156">
        <f t="shared" ca="1" si="44"/>
        <v>-11.913501600001155</v>
      </c>
      <c r="BE86" s="156">
        <f t="shared" ca="1" si="44"/>
        <v>-11.913501600000245</v>
      </c>
      <c r="BF86" s="156">
        <f t="shared" ca="1" si="44"/>
        <v>-11.913501599999336</v>
      </c>
      <c r="BG86" s="156">
        <f t="shared" ca="1" si="44"/>
        <v>-35.587793934000445</v>
      </c>
      <c r="BH86" s="156">
        <f t="shared" ca="1" si="44"/>
        <v>-148.53442527000107</v>
      </c>
      <c r="BI86" s="156">
        <f t="shared" ca="1" si="44"/>
        <v>-148.53442526999925</v>
      </c>
      <c r="BJ86" s="156">
        <f t="shared" ca="1" si="44"/>
        <v>-148.53442526999834</v>
      </c>
      <c r="BK86" s="156">
        <f t="shared" ca="1" si="44"/>
        <v>-148.53442526999834</v>
      </c>
      <c r="BL86" s="156">
        <f t="shared" ca="1" si="44"/>
        <v>-205.49700032399772</v>
      </c>
      <c r="BM86" s="156">
        <f t="shared" ca="1" si="44"/>
        <v>-194.54838965099776</v>
      </c>
      <c r="BN86" s="156">
        <f t="shared" ca="1" si="44"/>
        <v>-194.54838965099776</v>
      </c>
      <c r="BO86" s="156">
        <f t="shared" ca="1" si="44"/>
        <v>-194.54838965099776</v>
      </c>
      <c r="BP86" s="156">
        <f t="shared" ca="1" si="44"/>
        <v>-58.019761067402328</v>
      </c>
      <c r="BQ86" s="156">
        <f t="shared" ca="1" si="44"/>
        <v>267.35984723249732</v>
      </c>
      <c r="BR86" s="156">
        <f t="shared" ca="1" si="44"/>
        <v>267.35984723249732</v>
      </c>
      <c r="BS86" s="156">
        <f t="shared" ca="1" si="44"/>
        <v>267.35984723249913</v>
      </c>
      <c r="BT86" s="156">
        <f t="shared" ca="1" si="44"/>
        <v>264.70770219629719</v>
      </c>
      <c r="BU86" s="156">
        <f t="shared" ca="1" si="44"/>
        <v>333.29912205149822</v>
      </c>
      <c r="BV86" s="156">
        <f t="shared" ca="1" si="44"/>
        <v>333.29912205150004</v>
      </c>
      <c r="BW86" s="156">
        <f t="shared" ca="1" si="44"/>
        <v>333.29912205150004</v>
      </c>
      <c r="BX86" s="156">
        <f t="shared" ca="1" si="44"/>
        <v>333.29912205150004</v>
      </c>
      <c r="BY86" s="156">
        <f t="shared" ca="1" si="44"/>
        <v>428.05479425280089</v>
      </c>
      <c r="BZ86" s="156">
        <f t="shared" ca="1" si="44"/>
        <v>355.79396381100003</v>
      </c>
      <c r="CA86" s="156">
        <f t="shared" ca="1" si="44"/>
        <v>140.01675508260016</v>
      </c>
      <c r="CB86" s="18"/>
      <c r="CC86" s="18"/>
    </row>
    <row r="87" spans="1:81" s="19" customFormat="1" ht="10.199999999999999" x14ac:dyDescent="0.2">
      <c r="A87" s="18"/>
      <c r="B87" s="18"/>
      <c r="C87" s="18"/>
      <c r="D87" s="18"/>
      <c r="E87" s="18"/>
      <c r="F87" s="99"/>
      <c r="G87" s="18" t="str">
        <f>structure!$G$12</f>
        <v>товарная категория 2</v>
      </c>
      <c r="H87" s="18"/>
      <c r="I87" s="18"/>
      <c r="J87" s="18" t="str">
        <f>J79</f>
        <v>тыс.руб.</v>
      </c>
      <c r="K87" s="18"/>
      <c r="L87" s="18"/>
      <c r="M87" s="18"/>
      <c r="N87" s="18"/>
      <c r="O87" s="18"/>
      <c r="P87" s="18"/>
      <c r="Q87" s="18"/>
      <c r="R87" s="155">
        <f t="shared" ca="1" si="43"/>
        <v>3923.7942461656494</v>
      </c>
      <c r="S87" s="156"/>
      <c r="T87" s="156"/>
      <c r="U87" s="156">
        <f t="shared" ref="U87:AJ91" ca="1" si="45">U103-U115</f>
        <v>271.19547285824996</v>
      </c>
      <c r="V87" s="156">
        <f t="shared" ca="1" si="45"/>
        <v>271.19547285824996</v>
      </c>
      <c r="W87" s="156">
        <f t="shared" ca="1" si="45"/>
        <v>87.195622831350178</v>
      </c>
      <c r="X87" s="156">
        <f t="shared" ca="1" si="45"/>
        <v>20.99999999999973</v>
      </c>
      <c r="Y87" s="156">
        <f t="shared" ca="1" si="45"/>
        <v>28.140000000000057</v>
      </c>
      <c r="Z87" s="156">
        <f t="shared" ca="1" si="45"/>
        <v>28.139999999999603</v>
      </c>
      <c r="AA87" s="156">
        <f t="shared" ca="1" si="45"/>
        <v>-5.6099999999999426</v>
      </c>
      <c r="AB87" s="156">
        <f t="shared" ca="1" si="45"/>
        <v>-11.610000000000127</v>
      </c>
      <c r="AC87" s="156">
        <f t="shared" ca="1" si="45"/>
        <v>33.75</v>
      </c>
      <c r="AD87" s="156">
        <f t="shared" ca="1" si="45"/>
        <v>140.69999999999891</v>
      </c>
      <c r="AE87" s="156">
        <f t="shared" ca="1" si="45"/>
        <v>140.69999999999936</v>
      </c>
      <c r="AF87" s="156">
        <f t="shared" ca="1" si="45"/>
        <v>140.69999999999936</v>
      </c>
      <c r="AG87" s="156">
        <f t="shared" ca="1" si="45"/>
        <v>138.22800000000018</v>
      </c>
      <c r="AH87" s="156">
        <f t="shared" ca="1" si="45"/>
        <v>87.090000000002419</v>
      </c>
      <c r="AI87" s="156">
        <f t="shared" ca="1" si="45"/>
        <v>87.090000000001965</v>
      </c>
      <c r="AJ87" s="156">
        <f t="shared" ca="1" si="45"/>
        <v>87.090000000001965</v>
      </c>
      <c r="AK87" s="156">
        <f t="shared" ca="1" si="44"/>
        <v>87.089999999998327</v>
      </c>
      <c r="AL87" s="156">
        <f t="shared" ca="1" si="44"/>
        <v>5.6319999999986976</v>
      </c>
      <c r="AM87" s="156">
        <f t="shared" ca="1" si="44"/>
        <v>5.6319999999986976</v>
      </c>
      <c r="AN87" s="156">
        <f t="shared" ca="1" si="44"/>
        <v>5.6319999999986976</v>
      </c>
      <c r="AO87" s="156">
        <f t="shared" ca="1" si="44"/>
        <v>5.6319999999996071</v>
      </c>
      <c r="AP87" s="156">
        <f t="shared" ca="1" si="44"/>
        <v>-2.3687949999996931</v>
      </c>
      <c r="AQ87" s="156">
        <f t="shared" ca="1" si="44"/>
        <v>0.18067500000017844</v>
      </c>
      <c r="AR87" s="156">
        <f t="shared" ca="1" si="44"/>
        <v>0.1806749999997237</v>
      </c>
      <c r="AS87" s="156">
        <f t="shared" ca="1" si="44"/>
        <v>0.18067500000017844</v>
      </c>
      <c r="AT87" s="156">
        <f t="shared" ca="1" si="44"/>
        <v>6.9621749999999452</v>
      </c>
      <c r="AU87" s="156">
        <f t="shared" ca="1" si="44"/>
        <v>55.655721000000455</v>
      </c>
      <c r="AV87" s="156">
        <f t="shared" ca="1" si="44"/>
        <v>55.655721000000455</v>
      </c>
      <c r="AW87" s="156">
        <f t="shared" ca="1" si="44"/>
        <v>55.655721000000909</v>
      </c>
      <c r="AX87" s="156">
        <f t="shared" ca="1" si="44"/>
        <v>55.655721000000455</v>
      </c>
      <c r="AY87" s="156">
        <f t="shared" ca="1" si="44"/>
        <v>68.54456763000087</v>
      </c>
      <c r="AZ87" s="156">
        <f t="shared" ca="1" si="44"/>
        <v>71.585105129999988</v>
      </c>
      <c r="BA87" s="156">
        <f t="shared" ca="1" si="44"/>
        <v>71.585105129999533</v>
      </c>
      <c r="BB87" s="156">
        <f t="shared" ca="1" si="44"/>
        <v>71.585105129999988</v>
      </c>
      <c r="BC87" s="156">
        <f t="shared" ca="1" si="44"/>
        <v>32.801200046999554</v>
      </c>
      <c r="BD87" s="156">
        <f t="shared" ca="1" si="44"/>
        <v>-1.3499466749999556</v>
      </c>
      <c r="BE87" s="156">
        <f t="shared" ca="1" si="44"/>
        <v>-1.3499466749995008</v>
      </c>
      <c r="BF87" s="156">
        <f t="shared" ca="1" si="44"/>
        <v>-1.3499466749990461</v>
      </c>
      <c r="BG87" s="156">
        <f t="shared" ca="1" si="44"/>
        <v>-20.563845340500109</v>
      </c>
      <c r="BH87" s="156">
        <f t="shared" ca="1" si="44"/>
        <v>-112.62732500250092</v>
      </c>
      <c r="BI87" s="156">
        <f t="shared" ca="1" si="44"/>
        <v>-112.62732500250138</v>
      </c>
      <c r="BJ87" s="156">
        <f t="shared" ca="1" si="44"/>
        <v>-112.62732500250047</v>
      </c>
      <c r="BK87" s="156">
        <f t="shared" ca="1" si="44"/>
        <v>-112.62732500250047</v>
      </c>
      <c r="BL87" s="156">
        <f t="shared" ca="1" si="44"/>
        <v>-157.86586500299916</v>
      </c>
      <c r="BM87" s="156">
        <f t="shared" ca="1" si="44"/>
        <v>-148.74202277549909</v>
      </c>
      <c r="BN87" s="156">
        <f t="shared" ca="1" si="44"/>
        <v>-148.74202277549909</v>
      </c>
      <c r="BO87" s="156">
        <f t="shared" ca="1" si="44"/>
        <v>-148.74202277549819</v>
      </c>
      <c r="BP87" s="156">
        <f t="shared" ca="1" si="44"/>
        <v>-36.397146782699565</v>
      </c>
      <c r="BQ87" s="156">
        <f t="shared" ca="1" si="44"/>
        <v>229.39987269374814</v>
      </c>
      <c r="BR87" s="156">
        <f t="shared" ca="1" si="44"/>
        <v>229.39987269374996</v>
      </c>
      <c r="BS87" s="156">
        <f t="shared" ca="1" si="44"/>
        <v>229.39987269374905</v>
      </c>
      <c r="BT87" s="156">
        <f t="shared" ca="1" si="44"/>
        <v>227.84975183024858</v>
      </c>
      <c r="BU87" s="156">
        <f t="shared" ca="1" si="44"/>
        <v>285.99926837624923</v>
      </c>
      <c r="BV87" s="156">
        <f t="shared" ca="1" si="44"/>
        <v>285.99926837625014</v>
      </c>
      <c r="BW87" s="156">
        <f t="shared" ca="1" si="44"/>
        <v>285.99926837625014</v>
      </c>
      <c r="BX87" s="156">
        <f t="shared" ca="1" si="44"/>
        <v>285.99926837625014</v>
      </c>
      <c r="BY87" s="156">
        <f t="shared" ca="1" si="44"/>
        <v>362.21232854399994</v>
      </c>
      <c r="BZ87" s="156">
        <f t="shared" ca="1" si="44"/>
        <v>301.99496984250089</v>
      </c>
      <c r="CA87" s="156">
        <f t="shared" ca="1" si="44"/>
        <v>116.68062923550019</v>
      </c>
      <c r="CB87" s="18"/>
      <c r="CC87" s="18"/>
    </row>
    <row r="88" spans="1:81" s="19" customFormat="1" ht="10.199999999999999" x14ac:dyDescent="0.2">
      <c r="A88" s="18"/>
      <c r="B88" s="18"/>
      <c r="C88" s="18"/>
      <c r="D88" s="18"/>
      <c r="E88" s="18"/>
      <c r="F88" s="99"/>
      <c r="G88" s="18" t="str">
        <f>structure!$G$13</f>
        <v>товарная категория 3</v>
      </c>
      <c r="H88" s="18"/>
      <c r="I88" s="18"/>
      <c r="J88" s="18" t="str">
        <f>J79</f>
        <v>тыс.руб.</v>
      </c>
      <c r="K88" s="18"/>
      <c r="L88" s="18"/>
      <c r="M88" s="18"/>
      <c r="N88" s="18"/>
      <c r="O88" s="18"/>
      <c r="P88" s="18"/>
      <c r="Q88" s="18"/>
      <c r="R88" s="155">
        <f t="shared" ca="1" si="43"/>
        <v>4397.716117224677</v>
      </c>
      <c r="S88" s="156"/>
      <c r="T88" s="156"/>
      <c r="U88" s="156">
        <f t="shared" ca="1" si="45"/>
        <v>232.9563782866</v>
      </c>
      <c r="V88" s="156">
        <f t="shared" ca="1" si="44"/>
        <v>232.9563782866</v>
      </c>
      <c r="W88" s="156">
        <f t="shared" ca="1" si="44"/>
        <v>69.756498265079898</v>
      </c>
      <c r="X88" s="156">
        <f t="shared" ca="1" si="44"/>
        <v>19.999999999999908</v>
      </c>
      <c r="Y88" s="156">
        <f t="shared" ca="1" si="44"/>
        <v>25.680000000000561</v>
      </c>
      <c r="Z88" s="156">
        <f t="shared" ca="1" si="44"/>
        <v>25.680000000000106</v>
      </c>
      <c r="AA88" s="156">
        <f t="shared" ca="1" si="44"/>
        <v>-1.3199999999998937</v>
      </c>
      <c r="AB88" s="156">
        <f t="shared" ca="1" si="44"/>
        <v>-6.1199999999997985</v>
      </c>
      <c r="AC88" s="156">
        <f t="shared" ca="1" si="44"/>
        <v>27</v>
      </c>
      <c r="AD88" s="156">
        <f t="shared" ca="1" si="44"/>
        <v>128.40000000000009</v>
      </c>
      <c r="AE88" s="156">
        <f t="shared" ca="1" si="44"/>
        <v>128.40000000000009</v>
      </c>
      <c r="AF88" s="156">
        <f t="shared" ca="1" si="44"/>
        <v>128.39999999999964</v>
      </c>
      <c r="AG88" s="156">
        <f t="shared" ca="1" si="44"/>
        <v>127.05599999999902</v>
      </c>
      <c r="AH88" s="156">
        <f t="shared" ca="1" si="44"/>
        <v>88.680000000000291</v>
      </c>
      <c r="AI88" s="156">
        <f t="shared" ca="1" si="44"/>
        <v>88.680000000000746</v>
      </c>
      <c r="AJ88" s="156">
        <f t="shared" ca="1" si="44"/>
        <v>88.680000000000518</v>
      </c>
      <c r="AK88" s="156">
        <f t="shared" ca="1" si="44"/>
        <v>88.680000000000518</v>
      </c>
      <c r="AL88" s="156">
        <f t="shared" ca="1" si="44"/>
        <v>24.463999999999572</v>
      </c>
      <c r="AM88" s="156">
        <f t="shared" ca="1" si="44"/>
        <v>24.463999999999345</v>
      </c>
      <c r="AN88" s="156">
        <f t="shared" ca="1" si="44"/>
        <v>24.463999999999118</v>
      </c>
      <c r="AO88" s="156">
        <f t="shared" ca="1" si="44"/>
        <v>24.463999999999345</v>
      </c>
      <c r="AP88" s="156">
        <f t="shared" ca="1" si="44"/>
        <v>19.360659999999513</v>
      </c>
      <c r="AQ88" s="156">
        <f t="shared" ca="1" si="44"/>
        <v>22.265099999999819</v>
      </c>
      <c r="AR88" s="156">
        <f t="shared" ca="1" si="44"/>
        <v>22.265100000000274</v>
      </c>
      <c r="AS88" s="156">
        <f t="shared" ca="1" si="44"/>
        <v>22.265100000000274</v>
      </c>
      <c r="AT88" s="156">
        <f t="shared" ca="1" si="44"/>
        <v>27.690300000000605</v>
      </c>
      <c r="AU88" s="156">
        <f t="shared" ca="1" si="44"/>
        <v>64.875491999998559</v>
      </c>
      <c r="AV88" s="156">
        <f t="shared" ca="1" si="44"/>
        <v>64.875491999999923</v>
      </c>
      <c r="AW88" s="156">
        <f t="shared" ca="1" si="44"/>
        <v>64.875492000000833</v>
      </c>
      <c r="AX88" s="156">
        <f t="shared" ca="1" si="44"/>
        <v>64.875492000000378</v>
      </c>
      <c r="AY88" s="156">
        <f t="shared" ca="1" si="44"/>
        <v>75.797096760002802</v>
      </c>
      <c r="AZ88" s="156">
        <f t="shared" ca="1" si="44"/>
        <v>78.229526760001903</v>
      </c>
      <c r="BA88" s="156">
        <f t="shared" ca="1" si="44"/>
        <v>78.229526760000084</v>
      </c>
      <c r="BB88" s="156">
        <f t="shared" ca="1" si="44"/>
        <v>78.229526760000084</v>
      </c>
      <c r="BC88" s="156">
        <f t="shared" ca="1" si="44"/>
        <v>51.095242043998212</v>
      </c>
      <c r="BD88" s="156">
        <f t="shared" ca="1" si="44"/>
        <v>26.369550899997648</v>
      </c>
      <c r="BE88" s="156">
        <f t="shared" ca="1" si="44"/>
        <v>26.369550899999012</v>
      </c>
      <c r="BF88" s="156">
        <f t="shared" ca="1" si="44"/>
        <v>26.369550899999922</v>
      </c>
      <c r="BG88" s="156">
        <f t="shared" ca="1" si="44"/>
        <v>12.645402461999822</v>
      </c>
      <c r="BH88" s="156">
        <f t="shared" ca="1" si="44"/>
        <v>-54.417499290000478</v>
      </c>
      <c r="BI88" s="156">
        <f t="shared" ca="1" si="44"/>
        <v>-54.417499290000933</v>
      </c>
      <c r="BJ88" s="156">
        <f t="shared" ca="1" si="44"/>
        <v>-54.417499290000478</v>
      </c>
      <c r="BK88" s="156">
        <f t="shared" ca="1" si="44"/>
        <v>-54.417499290000478</v>
      </c>
      <c r="BL88" s="156">
        <f t="shared" ca="1" si="44"/>
        <v>-83.471459148000918</v>
      </c>
      <c r="BM88" s="156">
        <f t="shared" ca="1" si="44"/>
        <v>-76.172385366000469</v>
      </c>
      <c r="BN88" s="156">
        <f t="shared" ca="1" si="44"/>
        <v>-76.172385366000469</v>
      </c>
      <c r="BO88" s="156">
        <f t="shared" ca="1" si="44"/>
        <v>-76.172385366000469</v>
      </c>
      <c r="BP88" s="156">
        <f t="shared" ca="1" si="44"/>
        <v>9.1307757155997251</v>
      </c>
      <c r="BQ88" s="156">
        <f t="shared" ca="1" si="44"/>
        <v>204.63989815500076</v>
      </c>
      <c r="BR88" s="156">
        <f t="shared" ca="1" si="44"/>
        <v>204.63989815500128</v>
      </c>
      <c r="BS88" s="156">
        <f t="shared" ca="1" si="44"/>
        <v>204.63989815500082</v>
      </c>
      <c r="BT88" s="156">
        <f t="shared" ca="1" si="44"/>
        <v>205.51180146420049</v>
      </c>
      <c r="BU88" s="156">
        <f t="shared" ca="1" si="44"/>
        <v>255.19941470100196</v>
      </c>
      <c r="BV88" s="156">
        <f t="shared" ca="1" si="44"/>
        <v>255.19941470099968</v>
      </c>
      <c r="BW88" s="156">
        <f t="shared" ca="1" si="44"/>
        <v>255.19941470100059</v>
      </c>
      <c r="BX88" s="156">
        <f t="shared" ca="1" si="44"/>
        <v>255.19941470099968</v>
      </c>
      <c r="BY88" s="156">
        <f t="shared" ca="1" si="44"/>
        <v>307.3698628351998</v>
      </c>
      <c r="BZ88" s="156">
        <f t="shared" ca="1" si="44"/>
        <v>259.19597587399937</v>
      </c>
      <c r="CA88" s="156">
        <f t="shared" ca="1" si="44"/>
        <v>93.344503388400284</v>
      </c>
      <c r="CB88" s="18"/>
      <c r="CC88" s="18"/>
    </row>
    <row r="89" spans="1:81" s="19" customFormat="1" ht="10.199999999999999" x14ac:dyDescent="0.2">
      <c r="A89" s="18"/>
      <c r="B89" s="18"/>
      <c r="C89" s="18"/>
      <c r="D89" s="18"/>
      <c r="E89" s="18"/>
      <c r="F89" s="99"/>
      <c r="G89" s="18" t="str">
        <f>structure!$G$14</f>
        <v>товарная категория 4</v>
      </c>
      <c r="H89" s="18"/>
      <c r="I89" s="18"/>
      <c r="J89" s="18" t="str">
        <f>J79</f>
        <v>тыс.руб.</v>
      </c>
      <c r="K89" s="18"/>
      <c r="L89" s="18"/>
      <c r="M89" s="18"/>
      <c r="N89" s="18"/>
      <c r="O89" s="18"/>
      <c r="P89" s="18"/>
      <c r="Q89" s="18"/>
      <c r="R89" s="155">
        <f t="shared" ca="1" si="43"/>
        <v>2944.2831353363404</v>
      </c>
      <c r="S89" s="156"/>
      <c r="T89" s="156"/>
      <c r="U89" s="156">
        <f t="shared" ca="1" si="45"/>
        <v>170.21728371494999</v>
      </c>
      <c r="V89" s="156">
        <f t="shared" ca="1" si="44"/>
        <v>170.21728371494999</v>
      </c>
      <c r="W89" s="156">
        <f t="shared" ca="1" si="44"/>
        <v>52.317373698809966</v>
      </c>
      <c r="X89" s="156">
        <f t="shared" ca="1" si="44"/>
        <v>14.099999999999653</v>
      </c>
      <c r="Y89" s="156">
        <f t="shared" ca="1" si="44"/>
        <v>18.368999999999936</v>
      </c>
      <c r="Z89" s="156">
        <f t="shared" ca="1" si="44"/>
        <v>18.368999999999936</v>
      </c>
      <c r="AA89" s="156">
        <f t="shared" ca="1" si="44"/>
        <v>-1.8810000000002987</v>
      </c>
      <c r="AB89" s="156">
        <f t="shared" ca="1" si="44"/>
        <v>-5.4810000000000407</v>
      </c>
      <c r="AC89" s="156">
        <f t="shared" ca="1" si="44"/>
        <v>20.25</v>
      </c>
      <c r="AD89" s="156">
        <f t="shared" ca="1" si="44"/>
        <v>91.844999999999203</v>
      </c>
      <c r="AE89" s="156">
        <f t="shared" ca="1" si="44"/>
        <v>91.84500000000034</v>
      </c>
      <c r="AF89" s="156">
        <f t="shared" ca="1" si="44"/>
        <v>91.845000000000567</v>
      </c>
      <c r="AG89" s="156">
        <f t="shared" ca="1" si="44"/>
        <v>90.658800000000468</v>
      </c>
      <c r="AH89" s="156">
        <f t="shared" ca="1" si="44"/>
        <v>61.164000000000669</v>
      </c>
      <c r="AI89" s="156">
        <f t="shared" ca="1" si="44"/>
        <v>61.163999999999987</v>
      </c>
      <c r="AJ89" s="156">
        <f t="shared" ca="1" si="44"/>
        <v>61.163999999999987</v>
      </c>
      <c r="AK89" s="156">
        <f t="shared" ca="1" si="44"/>
        <v>61.163999999999987</v>
      </c>
      <c r="AL89" s="156">
        <f t="shared" ca="1" si="44"/>
        <v>12.734699999999918</v>
      </c>
      <c r="AM89" s="156">
        <f t="shared" ca="1" si="44"/>
        <v>12.734699999999918</v>
      </c>
      <c r="AN89" s="156">
        <f t="shared" ca="1" si="44"/>
        <v>12.734699999999918</v>
      </c>
      <c r="AO89" s="156">
        <f t="shared" ca="1" si="44"/>
        <v>12.734699999999918</v>
      </c>
      <c r="AP89" s="156">
        <f t="shared" ca="1" si="44"/>
        <v>8.5423305000000198</v>
      </c>
      <c r="AQ89" s="156">
        <f t="shared" ca="1" si="44"/>
        <v>10.477417499999973</v>
      </c>
      <c r="AR89" s="156">
        <f t="shared" ca="1" si="44"/>
        <v>10.4774175000002</v>
      </c>
      <c r="AS89" s="156">
        <f t="shared" ca="1" si="44"/>
        <v>10.4774175000002</v>
      </c>
      <c r="AT89" s="156">
        <f t="shared" ca="1" si="44"/>
        <v>14.546317500000384</v>
      </c>
      <c r="AU89" s="156">
        <f t="shared" ca="1" si="44"/>
        <v>42.932924100000321</v>
      </c>
      <c r="AV89" s="156">
        <f t="shared" ca="1" si="44"/>
        <v>42.932924100000093</v>
      </c>
      <c r="AW89" s="156">
        <f t="shared" ca="1" si="44"/>
        <v>42.932924100000093</v>
      </c>
      <c r="AX89" s="156">
        <f t="shared" ca="1" si="44"/>
        <v>42.932924100000093</v>
      </c>
      <c r="AY89" s="156">
        <f t="shared" ca="1" si="44"/>
        <v>50.952416823000192</v>
      </c>
      <c r="AZ89" s="156">
        <f t="shared" ca="1" si="44"/>
        <v>52.776739323000641</v>
      </c>
      <c r="BA89" s="156">
        <f t="shared" ca="1" si="44"/>
        <v>52.776739322999958</v>
      </c>
      <c r="BB89" s="156">
        <f t="shared" ca="1" si="44"/>
        <v>52.776739323000186</v>
      </c>
      <c r="BC89" s="156">
        <f t="shared" ca="1" si="44"/>
        <v>31.33116471869937</v>
      </c>
      <c r="BD89" s="156">
        <f t="shared" ca="1" si="44"/>
        <v>12.056988982499604</v>
      </c>
      <c r="BE89" s="156">
        <f t="shared" ca="1" si="44"/>
        <v>12.056988982499377</v>
      </c>
      <c r="BF89" s="156">
        <f t="shared" ca="1" si="44"/>
        <v>12.056988982499604</v>
      </c>
      <c r="BG89" s="156">
        <f t="shared" ca="1" si="44"/>
        <v>1.3006672024496027</v>
      </c>
      <c r="BH89" s="156">
        <f t="shared" ca="1" si="44"/>
        <v>-50.849350917750002</v>
      </c>
      <c r="BI89" s="156">
        <f t="shared" ca="1" si="44"/>
        <v>-50.849350917749547</v>
      </c>
      <c r="BJ89" s="156">
        <f t="shared" ca="1" si="44"/>
        <v>-50.849350917749547</v>
      </c>
      <c r="BK89" s="156">
        <f t="shared" ca="1" si="44"/>
        <v>-50.849350917749547</v>
      </c>
      <c r="BL89" s="156">
        <f t="shared" ca="1" si="44"/>
        <v>-74.6470661012996</v>
      </c>
      <c r="BM89" s="156">
        <f t="shared" ca="1" si="44"/>
        <v>-69.172760764799619</v>
      </c>
      <c r="BN89" s="156">
        <f t="shared" ca="1" si="44"/>
        <v>-69.172760764799619</v>
      </c>
      <c r="BO89" s="156">
        <f t="shared" ca="1" si="44"/>
        <v>-69.172760764800074</v>
      </c>
      <c r="BP89" s="156">
        <f t="shared" ca="1" si="44"/>
        <v>-3.9093069094199109</v>
      </c>
      <c r="BQ89" s="156">
        <f t="shared" ca="1" si="44"/>
        <v>147.53992361624955</v>
      </c>
      <c r="BR89" s="156">
        <f t="shared" ca="1" si="44"/>
        <v>147.5399236162491</v>
      </c>
      <c r="BS89" s="156">
        <f t="shared" ca="1" si="44"/>
        <v>147.53992361624955</v>
      </c>
      <c r="BT89" s="156">
        <f t="shared" ca="1" si="44"/>
        <v>147.59985109814892</v>
      </c>
      <c r="BU89" s="156">
        <f t="shared" ca="1" si="44"/>
        <v>183.97456102574967</v>
      </c>
      <c r="BV89" s="156">
        <f t="shared" ca="1" si="44"/>
        <v>183.97456102575057</v>
      </c>
      <c r="BW89" s="156">
        <f t="shared" ca="1" si="44"/>
        <v>183.97456102575057</v>
      </c>
      <c r="BX89" s="156">
        <f t="shared" ca="1" si="44"/>
        <v>183.97456102575103</v>
      </c>
      <c r="BY89" s="156">
        <f t="shared" ca="1" si="44"/>
        <v>225.57739712639989</v>
      </c>
      <c r="BZ89" s="156">
        <f t="shared" ca="1" si="44"/>
        <v>189.446981905499</v>
      </c>
      <c r="CA89" s="156">
        <f t="shared" ca="1" si="44"/>
        <v>70.008377541300149</v>
      </c>
      <c r="CB89" s="18"/>
      <c r="CC89" s="18"/>
    </row>
    <row r="90" spans="1:81" s="19" customFormat="1" ht="10.199999999999999" x14ac:dyDescent="0.2">
      <c r="A90" s="18"/>
      <c r="B90" s="18"/>
      <c r="C90" s="18"/>
      <c r="D90" s="18"/>
      <c r="E90" s="18"/>
      <c r="F90" s="99"/>
      <c r="G90" s="18" t="str">
        <f>structure!$G$15</f>
        <v>товарная категория 5</v>
      </c>
      <c r="H90" s="18"/>
      <c r="I90" s="18"/>
      <c r="J90" s="18" t="str">
        <f>J79</f>
        <v>тыс.руб.</v>
      </c>
      <c r="K90" s="18"/>
      <c r="L90" s="18"/>
      <c r="M90" s="18"/>
      <c r="N90" s="18"/>
      <c r="O90" s="18"/>
      <c r="P90" s="18"/>
      <c r="Q90" s="18"/>
      <c r="R90" s="155">
        <f t="shared" ca="1" si="43"/>
        <v>2089.8734561564575</v>
      </c>
      <c r="S90" s="156"/>
      <c r="T90" s="156"/>
      <c r="U90" s="156">
        <f t="shared" ca="1" si="45"/>
        <v>88.53473240031002</v>
      </c>
      <c r="V90" s="156">
        <f t="shared" ca="1" si="44"/>
        <v>88.53473240031002</v>
      </c>
      <c r="W90" s="156">
        <f t="shared" ca="1" si="44"/>
        <v>24.414774392778043</v>
      </c>
      <c r="X90" s="156">
        <f t="shared" ca="1" si="44"/>
        <v>8.4000000000000643</v>
      </c>
      <c r="Y90" s="156">
        <f t="shared" ca="1" si="44"/>
        <v>10.374000000000011</v>
      </c>
      <c r="Z90" s="156">
        <f t="shared" ca="1" si="44"/>
        <v>10.374000000000011</v>
      </c>
      <c r="AA90" s="156">
        <f t="shared" ca="1" si="44"/>
        <v>0.92400000000001015</v>
      </c>
      <c r="AB90" s="156">
        <f t="shared" ca="1" si="44"/>
        <v>-0.75600000000003043</v>
      </c>
      <c r="AC90" s="156">
        <f t="shared" ca="1" si="44"/>
        <v>9.4500000000000011</v>
      </c>
      <c r="AD90" s="156">
        <f t="shared" ca="1" si="44"/>
        <v>51.870000000000068</v>
      </c>
      <c r="AE90" s="156">
        <f t="shared" ca="1" si="44"/>
        <v>51.869999999999955</v>
      </c>
      <c r="AF90" s="156">
        <f t="shared" ca="1" si="44"/>
        <v>51.870000000000182</v>
      </c>
      <c r="AG90" s="156">
        <f t="shared" ca="1" si="44"/>
        <v>51.676800000000391</v>
      </c>
      <c r="AH90" s="156">
        <f t="shared" ca="1" si="44"/>
        <v>39.354000000000163</v>
      </c>
      <c r="AI90" s="156">
        <f t="shared" ca="1" si="44"/>
        <v>39.354000000000049</v>
      </c>
      <c r="AJ90" s="156">
        <f t="shared" ca="1" si="44"/>
        <v>39.353999999999935</v>
      </c>
      <c r="AK90" s="156">
        <f t="shared" ca="1" si="44"/>
        <v>39.353999999999822</v>
      </c>
      <c r="AL90" s="156">
        <f t="shared" ca="1" si="44"/>
        <v>17.294199999999876</v>
      </c>
      <c r="AM90" s="156">
        <f t="shared" ca="1" si="44"/>
        <v>17.294199999999989</v>
      </c>
      <c r="AN90" s="156">
        <f t="shared" ca="1" si="44"/>
        <v>17.294199999999876</v>
      </c>
      <c r="AO90" s="156">
        <f t="shared" ca="1" si="44"/>
        <v>17.294199999999989</v>
      </c>
      <c r="AP90" s="156">
        <f t="shared" ca="1" si="44"/>
        <v>16.075597999999992</v>
      </c>
      <c r="AQ90" s="156">
        <f t="shared" ca="1" si="44"/>
        <v>17.470530000000061</v>
      </c>
      <c r="AR90" s="156">
        <f t="shared" ca="1" si="44"/>
        <v>17.470529999999947</v>
      </c>
      <c r="AS90" s="156">
        <f t="shared" ca="1" si="44"/>
        <v>17.470529999999947</v>
      </c>
      <c r="AT90" s="156">
        <f t="shared" ca="1" si="44"/>
        <v>19.369350000000026</v>
      </c>
      <c r="AU90" s="156">
        <f t="shared" ca="1" si="44"/>
        <v>31.609947599999991</v>
      </c>
      <c r="AV90" s="156">
        <f t="shared" ca="1" si="44"/>
        <v>31.609947599999991</v>
      </c>
      <c r="AW90" s="156">
        <f t="shared" ca="1" si="44"/>
        <v>31.609947600000105</v>
      </c>
      <c r="AX90" s="156">
        <f t="shared" ca="1" si="44"/>
        <v>31.609947599999991</v>
      </c>
      <c r="AY90" s="156">
        <f t="shared" ca="1" si="44"/>
        <v>35.699615027999855</v>
      </c>
      <c r="AZ90" s="156">
        <f t="shared" ca="1" si="44"/>
        <v>36.55096552799985</v>
      </c>
      <c r="BA90" s="156">
        <f t="shared" ca="1" si="44"/>
        <v>36.55096552799985</v>
      </c>
      <c r="BB90" s="156">
        <f t="shared" ca="1" si="44"/>
        <v>36.55096552799985</v>
      </c>
      <c r="BC90" s="156">
        <f t="shared" ca="1" si="44"/>
        <v>28.757083093200322</v>
      </c>
      <c r="BD90" s="156">
        <f t="shared" ca="1" si="44"/>
        <v>21.238502670000287</v>
      </c>
      <c r="BE90" s="156">
        <f t="shared" ca="1" si="44"/>
        <v>21.2385026700004</v>
      </c>
      <c r="BF90" s="156">
        <f t="shared" ca="1" si="44"/>
        <v>21.238502670000287</v>
      </c>
      <c r="BG90" s="156">
        <f t="shared" ca="1" si="44"/>
        <v>17.155600308000004</v>
      </c>
      <c r="BH90" s="156">
        <f t="shared" ref="V90:CA91" ca="1" si="46">BH106-BH118</f>
        <v>-3.4342169400004536</v>
      </c>
      <c r="BI90" s="156">
        <f t="shared" ca="1" si="46"/>
        <v>-3.4342169400003399</v>
      </c>
      <c r="BJ90" s="156">
        <f t="shared" ca="1" si="46"/>
        <v>-3.4342169400003399</v>
      </c>
      <c r="BK90" s="156">
        <f t="shared" ca="1" si="46"/>
        <v>-3.4342169400003399</v>
      </c>
      <c r="BL90" s="156">
        <f t="shared" ca="1" si="46"/>
        <v>-10.480721327999746</v>
      </c>
      <c r="BM90" s="156">
        <f t="shared" ca="1" si="46"/>
        <v>-7.9260455042998501</v>
      </c>
      <c r="BN90" s="156">
        <f t="shared" ca="1" si="46"/>
        <v>-7.9260455043000775</v>
      </c>
      <c r="BO90" s="156">
        <f t="shared" ca="1" si="46"/>
        <v>-7.9260455043003049</v>
      </c>
      <c r="BP90" s="156">
        <f t="shared" ca="1" si="46"/>
        <v>19.92948724998034</v>
      </c>
      <c r="BQ90" s="156">
        <f t="shared" ca="1" si="46"/>
        <v>80.863964354250456</v>
      </c>
      <c r="BR90" s="156">
        <f t="shared" ca="1" si="46"/>
        <v>80.863964354250456</v>
      </c>
      <c r="BS90" s="156">
        <f t="shared" ca="1" si="46"/>
        <v>80.863964354249774</v>
      </c>
      <c r="BT90" s="156">
        <f t="shared" ca="1" si="46"/>
        <v>82.093130512469827</v>
      </c>
      <c r="BU90" s="156">
        <f t="shared" ca="1" si="46"/>
        <v>100.8697951453498</v>
      </c>
      <c r="BV90" s="156">
        <f t="shared" ca="1" si="46"/>
        <v>100.8697951453498</v>
      </c>
      <c r="BW90" s="156">
        <f t="shared" ca="1" si="46"/>
        <v>100.8697951453498</v>
      </c>
      <c r="BX90" s="156">
        <f t="shared" ca="1" si="46"/>
        <v>100.86979514535003</v>
      </c>
      <c r="BY90" s="156">
        <f t="shared" ca="1" si="46"/>
        <v>115.27945199231971</v>
      </c>
      <c r="BZ90" s="156">
        <f t="shared" ca="1" si="46"/>
        <v>98.418591555900207</v>
      </c>
      <c r="CA90" s="156">
        <f t="shared" ca="1" si="46"/>
        <v>32.670576185939957</v>
      </c>
      <c r="CB90" s="18"/>
      <c r="CC90" s="18"/>
    </row>
    <row r="91" spans="1:81" s="19" customFormat="1" ht="10.199999999999999" x14ac:dyDescent="0.2">
      <c r="A91" s="18"/>
      <c r="B91" s="18"/>
      <c r="C91" s="18"/>
      <c r="D91" s="18"/>
      <c r="E91" s="18"/>
      <c r="F91" s="99"/>
      <c r="G91" s="18" t="str">
        <f>structure!$G$16</f>
        <v>прочие товарные категории</v>
      </c>
      <c r="H91" s="18"/>
      <c r="I91" s="18"/>
      <c r="J91" s="18" t="str">
        <f>J79</f>
        <v>тыс.руб.</v>
      </c>
      <c r="K91" s="18"/>
      <c r="L91" s="18"/>
      <c r="M91" s="18"/>
      <c r="N91" s="18"/>
      <c r="O91" s="18"/>
      <c r="P91" s="18"/>
      <c r="Q91" s="18"/>
      <c r="R91" s="155">
        <f t="shared" ca="1" si="43"/>
        <v>777.65873511109226</v>
      </c>
      <c r="S91" s="156"/>
      <c r="T91" s="156"/>
      <c r="U91" s="156">
        <f t="shared" ca="1" si="45"/>
        <v>36.443456742990023</v>
      </c>
      <c r="V91" s="156">
        <f t="shared" ca="1" si="46"/>
        <v>36.443456742990023</v>
      </c>
      <c r="W91" s="156">
        <f t="shared" ca="1" si="46"/>
        <v>10.463474739761953</v>
      </c>
      <c r="X91" s="156">
        <f t="shared" ca="1" si="46"/>
        <v>3.299999999999975</v>
      </c>
      <c r="Y91" s="156">
        <f t="shared" ca="1" si="46"/>
        <v>4.1490000000000196</v>
      </c>
      <c r="Z91" s="156">
        <f t="shared" ca="1" si="46"/>
        <v>4.1489999999999627</v>
      </c>
      <c r="AA91" s="156">
        <f t="shared" ca="1" si="46"/>
        <v>9.8999999999959343E-2</v>
      </c>
      <c r="AB91" s="156">
        <f t="shared" ca="1" si="46"/>
        <v>-0.62099999999998712</v>
      </c>
      <c r="AC91" s="156">
        <f t="shared" ca="1" si="46"/>
        <v>4.0500000000000034</v>
      </c>
      <c r="AD91" s="156">
        <f t="shared" ca="1" si="46"/>
        <v>20.74499999999987</v>
      </c>
      <c r="AE91" s="156">
        <f t="shared" ca="1" si="46"/>
        <v>20.744999999999926</v>
      </c>
      <c r="AF91" s="156">
        <f t="shared" ca="1" si="46"/>
        <v>20.745000000000037</v>
      </c>
      <c r="AG91" s="156">
        <f t="shared" ca="1" si="46"/>
        <v>20.602800000000073</v>
      </c>
      <c r="AH91" s="156">
        <f t="shared" ca="1" si="46"/>
        <v>15.08400000000012</v>
      </c>
      <c r="AI91" s="156">
        <f t="shared" ca="1" si="46"/>
        <v>15.08399999999995</v>
      </c>
      <c r="AJ91" s="156">
        <f t="shared" ca="1" si="46"/>
        <v>15.083999999999836</v>
      </c>
      <c r="AK91" s="156">
        <f t="shared" ca="1" si="46"/>
        <v>15.083999999999836</v>
      </c>
      <c r="AL91" s="156">
        <f t="shared" ca="1" si="46"/>
        <v>5.5406999999998412</v>
      </c>
      <c r="AM91" s="156">
        <f t="shared" ca="1" si="46"/>
        <v>5.5406999999999549</v>
      </c>
      <c r="AN91" s="156">
        <f t="shared" ca="1" si="46"/>
        <v>5.5407000000000686</v>
      </c>
      <c r="AO91" s="156">
        <f t="shared" ca="1" si="46"/>
        <v>5.5407000000000686</v>
      </c>
      <c r="AP91" s="156">
        <f t="shared" ca="1" si="46"/>
        <v>4.8968205000001888</v>
      </c>
      <c r="AQ91" s="156">
        <f t="shared" ca="1" si="46"/>
        <v>5.4135675000001946</v>
      </c>
      <c r="AR91" s="156">
        <f t="shared" ca="1" si="46"/>
        <v>5.4135675000000809</v>
      </c>
      <c r="AS91" s="156">
        <f t="shared" ca="1" si="46"/>
        <v>5.4135675000000241</v>
      </c>
      <c r="AT91" s="156">
        <f t="shared" ca="1" si="46"/>
        <v>6.227347499999965</v>
      </c>
      <c r="AU91" s="156">
        <f t="shared" ca="1" si="46"/>
        <v>11.639222099999955</v>
      </c>
      <c r="AV91" s="156">
        <f t="shared" ca="1" si="46"/>
        <v>11.639222099999955</v>
      </c>
      <c r="AW91" s="156">
        <f t="shared" ca="1" si="46"/>
        <v>11.639222099999955</v>
      </c>
      <c r="AX91" s="156">
        <f t="shared" ca="1" si="46"/>
        <v>11.639222100000069</v>
      </c>
      <c r="AY91" s="156">
        <f t="shared" ca="1" si="46"/>
        <v>13.334699763000057</v>
      </c>
      <c r="AZ91" s="156">
        <f t="shared" ca="1" si="46"/>
        <v>13.699564263000116</v>
      </c>
      <c r="BA91" s="156">
        <f t="shared" ca="1" si="46"/>
        <v>13.69956426300006</v>
      </c>
      <c r="BB91" s="156">
        <f t="shared" ca="1" si="46"/>
        <v>13.69956426300006</v>
      </c>
      <c r="BC91" s="156">
        <f t="shared" ca="1" si="46"/>
        <v>9.9943752447000449</v>
      </c>
      <c r="BD91" s="156">
        <f t="shared" ca="1" si="46"/>
        <v>6.5288240325000615</v>
      </c>
      <c r="BE91" s="156">
        <f t="shared" ca="1" si="46"/>
        <v>6.5288240325000615</v>
      </c>
      <c r="BF91" s="156">
        <f t="shared" ca="1" si="46"/>
        <v>6.5288240325000046</v>
      </c>
      <c r="BG91" s="156">
        <f t="shared" ca="1" si="46"/>
        <v>4.6246052506498501</v>
      </c>
      <c r="BH91" s="156">
        <f t="shared" ca="1" si="46"/>
        <v>-4.8172160767502987</v>
      </c>
      <c r="BI91" s="156">
        <f t="shared" ca="1" si="46"/>
        <v>-4.8172160767502987</v>
      </c>
      <c r="BJ91" s="156">
        <f t="shared" ca="1" si="46"/>
        <v>-4.8172160767502916</v>
      </c>
      <c r="BK91" s="156">
        <f t="shared" ca="1" si="46"/>
        <v>-4.8172160767501779</v>
      </c>
      <c r="BL91" s="156">
        <f t="shared" ca="1" si="46"/>
        <v>-8.506228292099749</v>
      </c>
      <c r="BM91" s="156">
        <f t="shared" ca="1" si="46"/>
        <v>-7.4113672247998039</v>
      </c>
      <c r="BN91" s="156">
        <f t="shared" ca="1" si="46"/>
        <v>-7.4113672247997471</v>
      </c>
      <c r="BO91" s="156">
        <f t="shared" ca="1" si="46"/>
        <v>-7.4113672247997471</v>
      </c>
      <c r="BP91" s="156">
        <f t="shared" ca="1" si="46"/>
        <v>4.9554125893801597</v>
      </c>
      <c r="BQ91" s="156">
        <f t="shared" ca="1" si="46"/>
        <v>32.675984723250131</v>
      </c>
      <c r="BR91" s="156">
        <f t="shared" ca="1" si="46"/>
        <v>32.675984723249904</v>
      </c>
      <c r="BS91" s="156">
        <f t="shared" ca="1" si="46"/>
        <v>32.675984723249904</v>
      </c>
      <c r="BT91" s="156">
        <f t="shared" ca="1" si="46"/>
        <v>33.004770219629876</v>
      </c>
      <c r="BU91" s="156">
        <f t="shared" ca="1" si="46"/>
        <v>40.754912205149793</v>
      </c>
      <c r="BV91" s="156">
        <f t="shared" ca="1" si="46"/>
        <v>40.754912205150134</v>
      </c>
      <c r="BW91" s="156">
        <f t="shared" ca="1" si="46"/>
        <v>40.754912205149907</v>
      </c>
      <c r="BX91" s="156">
        <f t="shared" ca="1" si="46"/>
        <v>40.754912205150077</v>
      </c>
      <c r="BY91" s="156">
        <f t="shared" ca="1" si="46"/>
        <v>47.755479425280079</v>
      </c>
      <c r="BZ91" s="156">
        <f t="shared" ca="1" si="46"/>
        <v>40.529396381100177</v>
      </c>
      <c r="CA91" s="156">
        <f t="shared" ca="1" si="46"/>
        <v>14.001675508260025</v>
      </c>
      <c r="CB91" s="18"/>
      <c r="CC91" s="18"/>
    </row>
    <row r="92" spans="1:81" s="71" customFormat="1" ht="6.6" x14ac:dyDescent="0.15">
      <c r="A92" s="70"/>
      <c r="B92" s="70"/>
      <c r="C92" s="70"/>
      <c r="D92" s="70"/>
      <c r="E92" s="70"/>
      <c r="F92" s="122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4"/>
      <c r="S92" s="70"/>
      <c r="T92" s="70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0"/>
      <c r="CC92" s="70"/>
    </row>
    <row r="93" spans="1:81" s="71" customFormat="1" ht="6.6" x14ac:dyDescent="0.15">
      <c r="A93" s="70"/>
      <c r="B93" s="70"/>
      <c r="C93" s="70"/>
      <c r="D93" s="70"/>
      <c r="E93" s="70"/>
      <c r="F93" s="122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4"/>
      <c r="S93" s="70"/>
      <c r="T93" s="70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0"/>
      <c r="CC93" s="70"/>
    </row>
    <row r="94" spans="1:81" s="7" customFormat="1" x14ac:dyDescent="0.25">
      <c r="A94" s="87"/>
      <c r="B94" s="87"/>
      <c r="C94" s="87"/>
      <c r="D94" s="87" t="s">
        <v>202</v>
      </c>
      <c r="E94" s="87"/>
      <c r="F94" s="102">
        <v>0</v>
      </c>
      <c r="G94" s="88" t="str">
        <f>KPI!$L$27</f>
        <v>Поступления ДС от продажи товаров</v>
      </c>
      <c r="H94" s="88"/>
      <c r="I94" s="88"/>
      <c r="J94" s="89" t="str">
        <f>IF($G94="","",INDEX(KPI!$N$11:$N$121,SUMIFS(KPI!$K$11:$K$121,KPI!$L$11:$L$121,$G94)))</f>
        <v>тыс.руб.</v>
      </c>
      <c r="K94" s="87"/>
      <c r="L94" s="87"/>
      <c r="M94" s="87"/>
      <c r="N94" s="87"/>
      <c r="O94" s="87"/>
      <c r="P94" s="87"/>
      <c r="Q94" s="87"/>
      <c r="R94" s="90">
        <f t="shared" ref="R94:R99" ca="1" si="47">SUM(T94:CB94)</f>
        <v>77055.862098905403</v>
      </c>
      <c r="S94" s="87"/>
      <c r="T94" s="87"/>
      <c r="U94" s="91">
        <f t="shared" ref="U94:AZ94" ca="1" si="48">SUMIFS(U95:U100,$F95:$F100,1)</f>
        <v>1864.7818914330001</v>
      </c>
      <c r="V94" s="91">
        <f t="shared" ca="1" si="48"/>
        <v>1864.7818914330001</v>
      </c>
      <c r="W94" s="91">
        <f t="shared" ca="1" si="48"/>
        <v>348.78249132540003</v>
      </c>
      <c r="X94" s="91">
        <f t="shared" ca="1" si="48"/>
        <v>240.00000000000003</v>
      </c>
      <c r="Y94" s="91">
        <f t="shared" ca="1" si="48"/>
        <v>267</v>
      </c>
      <c r="Z94" s="91">
        <f t="shared" ca="1" si="48"/>
        <v>267</v>
      </c>
      <c r="AA94" s="91">
        <f t="shared" ca="1" si="48"/>
        <v>132</v>
      </c>
      <c r="AB94" s="91">
        <f t="shared" ca="1" si="48"/>
        <v>108.00000000000001</v>
      </c>
      <c r="AC94" s="91">
        <f t="shared" ca="1" si="48"/>
        <v>135</v>
      </c>
      <c r="AD94" s="91">
        <f t="shared" ca="1" si="48"/>
        <v>1335</v>
      </c>
      <c r="AE94" s="91">
        <f t="shared" ca="1" si="48"/>
        <v>1335</v>
      </c>
      <c r="AF94" s="91">
        <f t="shared" ca="1" si="48"/>
        <v>1335</v>
      </c>
      <c r="AG94" s="91">
        <f t="shared" ca="1" si="48"/>
        <v>1356</v>
      </c>
      <c r="AH94" s="91">
        <f t="shared" ca="1" si="48"/>
        <v>1275</v>
      </c>
      <c r="AI94" s="91">
        <f t="shared" ca="1" si="48"/>
        <v>1275</v>
      </c>
      <c r="AJ94" s="91">
        <f t="shared" ca="1" si="48"/>
        <v>1275</v>
      </c>
      <c r="AK94" s="91">
        <f t="shared" ca="1" si="48"/>
        <v>1275</v>
      </c>
      <c r="AL94" s="91">
        <f t="shared" ca="1" si="48"/>
        <v>995.5</v>
      </c>
      <c r="AM94" s="91">
        <f t="shared" ca="1" si="48"/>
        <v>995.5</v>
      </c>
      <c r="AN94" s="91">
        <f t="shared" ca="1" si="48"/>
        <v>995.5</v>
      </c>
      <c r="AO94" s="91">
        <f t="shared" ca="1" si="48"/>
        <v>995.5</v>
      </c>
      <c r="AP94" s="91">
        <f t="shared" ca="1" si="48"/>
        <v>1026.74</v>
      </c>
      <c r="AQ94" s="91">
        <f t="shared" ca="1" si="48"/>
        <v>1079.0999999999999</v>
      </c>
      <c r="AR94" s="91">
        <f t="shared" ca="1" si="48"/>
        <v>1079.0999999999999</v>
      </c>
      <c r="AS94" s="91">
        <f t="shared" ca="1" si="48"/>
        <v>1079.0999999999999</v>
      </c>
      <c r="AT94" s="91">
        <f t="shared" ca="1" si="48"/>
        <v>1106.2260000000001</v>
      </c>
      <c r="AU94" s="91">
        <f t="shared" ca="1" si="48"/>
        <v>1214.73</v>
      </c>
      <c r="AV94" s="91">
        <f t="shared" ca="1" si="48"/>
        <v>1214.73</v>
      </c>
      <c r="AW94" s="91">
        <f t="shared" ca="1" si="48"/>
        <v>1214.73</v>
      </c>
      <c r="AX94" s="91">
        <f t="shared" ca="1" si="48"/>
        <v>1214.73</v>
      </c>
      <c r="AY94" s="91">
        <f t="shared" ca="1" si="48"/>
        <v>1296.0485999999999</v>
      </c>
      <c r="AZ94" s="91">
        <f t="shared" ca="1" si="48"/>
        <v>1308.21075</v>
      </c>
      <c r="BA94" s="91">
        <f t="shared" ref="BA94:CA94" ca="1" si="49">SUMIFS(BA95:BA100,$F95:$F100,1)</f>
        <v>1308.21075</v>
      </c>
      <c r="BB94" s="91">
        <f t="shared" ca="1" si="49"/>
        <v>1308.21075</v>
      </c>
      <c r="BC94" s="91">
        <f t="shared" ca="1" si="49"/>
        <v>1342.8510479999998</v>
      </c>
      <c r="BD94" s="91">
        <f t="shared" ca="1" si="49"/>
        <v>1332.7637399999999</v>
      </c>
      <c r="BE94" s="91">
        <f t="shared" ca="1" si="49"/>
        <v>1332.7637399999999</v>
      </c>
      <c r="BF94" s="91">
        <f t="shared" ca="1" si="49"/>
        <v>1332.7637399999999</v>
      </c>
      <c r="BG94" s="91">
        <f t="shared" ca="1" si="49"/>
        <v>1336.1979569399998</v>
      </c>
      <c r="BH94" s="91">
        <f t="shared" ca="1" si="49"/>
        <v>1289.1032846999994</v>
      </c>
      <c r="BI94" s="91">
        <f t="shared" ca="1" si="49"/>
        <v>1289.1032846999994</v>
      </c>
      <c r="BJ94" s="91">
        <f t="shared" ca="1" si="49"/>
        <v>1289.1032846999994</v>
      </c>
      <c r="BK94" s="91">
        <f t="shared" ca="1" si="49"/>
        <v>1289.1032846999994</v>
      </c>
      <c r="BL94" s="91">
        <f t="shared" ca="1" si="49"/>
        <v>1456.0716416399996</v>
      </c>
      <c r="BM94" s="91">
        <f t="shared" ca="1" si="49"/>
        <v>1492.5670105499994</v>
      </c>
      <c r="BN94" s="91">
        <f t="shared" ca="1" si="49"/>
        <v>1492.5670105499994</v>
      </c>
      <c r="BO94" s="91">
        <f t="shared" ca="1" si="49"/>
        <v>1492.5670105499994</v>
      </c>
      <c r="BP94" s="91">
        <f t="shared" ca="1" si="49"/>
        <v>1719.0254535299996</v>
      </c>
      <c r="BQ94" s="91">
        <f t="shared" ca="1" si="49"/>
        <v>1947.199490775</v>
      </c>
      <c r="BR94" s="91">
        <f t="shared" ca="1" si="49"/>
        <v>1947.199490775</v>
      </c>
      <c r="BS94" s="91">
        <f t="shared" ca="1" si="49"/>
        <v>1947.199490775</v>
      </c>
      <c r="BT94" s="91">
        <f t="shared" ca="1" si="49"/>
        <v>2043.9590073210002</v>
      </c>
      <c r="BU94" s="91">
        <f t="shared" ca="1" si="49"/>
        <v>2430.9970735050001</v>
      </c>
      <c r="BV94" s="91">
        <f t="shared" ca="1" si="49"/>
        <v>2430.9970735050001</v>
      </c>
      <c r="BW94" s="91">
        <f t="shared" ca="1" si="49"/>
        <v>2430.9970735050001</v>
      </c>
      <c r="BX94" s="91">
        <f t="shared" ca="1" si="49"/>
        <v>2430.9970735050001</v>
      </c>
      <c r="BY94" s="91">
        <f t="shared" ca="1" si="49"/>
        <v>2306.8493141760005</v>
      </c>
      <c r="BZ94" s="91">
        <f t="shared" ca="1" si="49"/>
        <v>2065.9798793700002</v>
      </c>
      <c r="CA94" s="91">
        <f t="shared" ca="1" si="49"/>
        <v>466.72251694199997</v>
      </c>
      <c r="CB94" s="87"/>
      <c r="CC94" s="87"/>
    </row>
    <row r="95" spans="1:81" s="38" customFormat="1" ht="10.199999999999999" x14ac:dyDescent="0.2">
      <c r="A95" s="31"/>
      <c r="B95" s="31"/>
      <c r="C95" s="31"/>
      <c r="D95" s="31"/>
      <c r="E95" s="31"/>
      <c r="F95" s="132">
        <v>1</v>
      </c>
      <c r="G95" s="133" t="str">
        <f>KPI!$L$28</f>
        <v>оплата ДЗ по доплатам на начало бюдж. года</v>
      </c>
      <c r="H95" s="31"/>
      <c r="I95" s="31"/>
      <c r="J95" s="31" t="str">
        <f>IF($G95="","",INDEX(KPI!$N$11:$N$121,SUMIFS(KPI!$K$11:$K$121,KPI!$L$11:$L$121,$G95)))</f>
        <v>тыс.руб.</v>
      </c>
      <c r="K95" s="31"/>
      <c r="L95" s="31"/>
      <c r="M95" s="31"/>
      <c r="N95" s="31"/>
      <c r="O95" s="31"/>
      <c r="P95" s="31"/>
      <c r="Q95" s="31"/>
      <c r="R95" s="37">
        <f t="shared" ca="1" si="47"/>
        <v>2384.6074045793998</v>
      </c>
      <c r="S95" s="31"/>
      <c r="T95" s="31"/>
      <c r="U95" s="37">
        <f ca="1">SUMIFS(daily!$85:$85,daily!$9:$9,"&gt;="&amp;U$8,daily!$9:$9,"&lt;="&amp;U$9)</f>
        <v>1083.912456627</v>
      </c>
      <c r="V95" s="37">
        <f ca="1">SUMIFS(daily!$85:$85,daily!$9:$9,"&gt;="&amp;V$8,daily!$9:$9,"&lt;="&amp;V$9)</f>
        <v>1083.912456627</v>
      </c>
      <c r="W95" s="37">
        <f ca="1">SUMIFS(daily!$85:$85,daily!$9:$9,"&gt;="&amp;W$8,daily!$9:$9,"&lt;="&amp;W$9)</f>
        <v>216.7824913254</v>
      </c>
      <c r="X95" s="37">
        <f ca="1">SUMIFS(daily!$85:$85,daily!$9:$9,"&gt;="&amp;X$8,daily!$9:$9,"&lt;="&amp;X$9)</f>
        <v>0</v>
      </c>
      <c r="Y95" s="37">
        <f ca="1">SUMIFS(daily!$85:$85,daily!$9:$9,"&gt;="&amp;Y$8,daily!$9:$9,"&lt;="&amp;Y$9)</f>
        <v>0</v>
      </c>
      <c r="Z95" s="37">
        <f ca="1">SUMIFS(daily!$85:$85,daily!$9:$9,"&gt;="&amp;Z$8,daily!$9:$9,"&lt;="&amp;Z$9)</f>
        <v>0</v>
      </c>
      <c r="AA95" s="37">
        <f ca="1">SUMIFS(daily!$85:$85,daily!$9:$9,"&gt;="&amp;AA$8,daily!$9:$9,"&lt;="&amp;AA$9)</f>
        <v>0</v>
      </c>
      <c r="AB95" s="37">
        <f ca="1">SUMIFS(daily!$85:$85,daily!$9:$9,"&gt;="&amp;AB$8,daily!$9:$9,"&lt;="&amp;AB$9)</f>
        <v>0</v>
      </c>
      <c r="AC95" s="37">
        <f ca="1">SUMIFS(daily!$85:$85,daily!$9:$9,"&gt;="&amp;AC$8,daily!$9:$9,"&lt;="&amp;AC$9)</f>
        <v>0</v>
      </c>
      <c r="AD95" s="37">
        <f ca="1">SUMIFS(daily!$85:$85,daily!$9:$9,"&gt;="&amp;AD$8,daily!$9:$9,"&lt;="&amp;AD$9)</f>
        <v>0</v>
      </c>
      <c r="AE95" s="37">
        <f ca="1">SUMIFS(daily!$85:$85,daily!$9:$9,"&gt;="&amp;AE$8,daily!$9:$9,"&lt;="&amp;AE$9)</f>
        <v>0</v>
      </c>
      <c r="AF95" s="37">
        <f ca="1">SUMIFS(daily!$85:$85,daily!$9:$9,"&gt;="&amp;AF$8,daily!$9:$9,"&lt;="&amp;AF$9)</f>
        <v>0</v>
      </c>
      <c r="AG95" s="37">
        <f ca="1">SUMIFS(daily!$85:$85,daily!$9:$9,"&gt;="&amp;AG$8,daily!$9:$9,"&lt;="&amp;AG$9)</f>
        <v>0</v>
      </c>
      <c r="AH95" s="37">
        <f ca="1">SUMIFS(daily!$85:$85,daily!$9:$9,"&gt;="&amp;AH$8,daily!$9:$9,"&lt;="&amp;AH$9)</f>
        <v>0</v>
      </c>
      <c r="AI95" s="37">
        <f ca="1">SUMIFS(daily!$85:$85,daily!$9:$9,"&gt;="&amp;AI$8,daily!$9:$9,"&lt;="&amp;AI$9)</f>
        <v>0</v>
      </c>
      <c r="AJ95" s="37">
        <f ca="1">SUMIFS(daily!$85:$85,daily!$9:$9,"&gt;="&amp;AJ$8,daily!$9:$9,"&lt;="&amp;AJ$9)</f>
        <v>0</v>
      </c>
      <c r="AK95" s="37">
        <f ca="1">SUMIFS(daily!$85:$85,daily!$9:$9,"&gt;="&amp;AK$8,daily!$9:$9,"&lt;="&amp;AK$9)</f>
        <v>0</v>
      </c>
      <c r="AL95" s="37">
        <f ca="1">SUMIFS(daily!$85:$85,daily!$9:$9,"&gt;="&amp;AL$8,daily!$9:$9,"&lt;="&amp;AL$9)</f>
        <v>0</v>
      </c>
      <c r="AM95" s="37">
        <f ca="1">SUMIFS(daily!$85:$85,daily!$9:$9,"&gt;="&amp;AM$8,daily!$9:$9,"&lt;="&amp;AM$9)</f>
        <v>0</v>
      </c>
      <c r="AN95" s="37">
        <f ca="1">SUMIFS(daily!$85:$85,daily!$9:$9,"&gt;="&amp;AN$8,daily!$9:$9,"&lt;="&amp;AN$9)</f>
        <v>0</v>
      </c>
      <c r="AO95" s="37">
        <f ca="1">SUMIFS(daily!$85:$85,daily!$9:$9,"&gt;="&amp;AO$8,daily!$9:$9,"&lt;="&amp;AO$9)</f>
        <v>0</v>
      </c>
      <c r="AP95" s="37">
        <f ca="1">SUMIFS(daily!$85:$85,daily!$9:$9,"&gt;="&amp;AP$8,daily!$9:$9,"&lt;="&amp;AP$9)</f>
        <v>0</v>
      </c>
      <c r="AQ95" s="37">
        <f ca="1">SUMIFS(daily!$85:$85,daily!$9:$9,"&gt;="&amp;AQ$8,daily!$9:$9,"&lt;="&amp;AQ$9)</f>
        <v>0</v>
      </c>
      <c r="AR95" s="37">
        <f ca="1">SUMIFS(daily!$85:$85,daily!$9:$9,"&gt;="&amp;AR$8,daily!$9:$9,"&lt;="&amp;AR$9)</f>
        <v>0</v>
      </c>
      <c r="AS95" s="37">
        <f ca="1">SUMIFS(daily!$85:$85,daily!$9:$9,"&gt;="&amp;AS$8,daily!$9:$9,"&lt;="&amp;AS$9)</f>
        <v>0</v>
      </c>
      <c r="AT95" s="37">
        <f ca="1">SUMIFS(daily!$85:$85,daily!$9:$9,"&gt;="&amp;AT$8,daily!$9:$9,"&lt;="&amp;AT$9)</f>
        <v>0</v>
      </c>
      <c r="AU95" s="37">
        <f ca="1">SUMIFS(daily!$85:$85,daily!$9:$9,"&gt;="&amp;AU$8,daily!$9:$9,"&lt;="&amp;AU$9)</f>
        <v>0</v>
      </c>
      <c r="AV95" s="37">
        <f ca="1">SUMIFS(daily!$85:$85,daily!$9:$9,"&gt;="&amp;AV$8,daily!$9:$9,"&lt;="&amp;AV$9)</f>
        <v>0</v>
      </c>
      <c r="AW95" s="37">
        <f ca="1">SUMIFS(daily!$85:$85,daily!$9:$9,"&gt;="&amp;AW$8,daily!$9:$9,"&lt;="&amp;AW$9)</f>
        <v>0</v>
      </c>
      <c r="AX95" s="37">
        <f ca="1">SUMIFS(daily!$85:$85,daily!$9:$9,"&gt;="&amp;AX$8,daily!$9:$9,"&lt;="&amp;AX$9)</f>
        <v>0</v>
      </c>
      <c r="AY95" s="37">
        <f ca="1">SUMIFS(daily!$85:$85,daily!$9:$9,"&gt;="&amp;AY$8,daily!$9:$9,"&lt;="&amp;AY$9)</f>
        <v>0</v>
      </c>
      <c r="AZ95" s="37">
        <f ca="1">SUMIFS(daily!$85:$85,daily!$9:$9,"&gt;="&amp;AZ$8,daily!$9:$9,"&lt;="&amp;AZ$9)</f>
        <v>0</v>
      </c>
      <c r="BA95" s="37">
        <f ca="1">SUMIFS(daily!$85:$85,daily!$9:$9,"&gt;="&amp;BA$8,daily!$9:$9,"&lt;="&amp;BA$9)</f>
        <v>0</v>
      </c>
      <c r="BB95" s="37">
        <f ca="1">SUMIFS(daily!$85:$85,daily!$9:$9,"&gt;="&amp;BB$8,daily!$9:$9,"&lt;="&amp;BB$9)</f>
        <v>0</v>
      </c>
      <c r="BC95" s="37">
        <f ca="1">SUMIFS(daily!$85:$85,daily!$9:$9,"&gt;="&amp;BC$8,daily!$9:$9,"&lt;="&amp;BC$9)</f>
        <v>0</v>
      </c>
      <c r="BD95" s="37">
        <f ca="1">SUMIFS(daily!$85:$85,daily!$9:$9,"&gt;="&amp;BD$8,daily!$9:$9,"&lt;="&amp;BD$9)</f>
        <v>0</v>
      </c>
      <c r="BE95" s="37">
        <f ca="1">SUMIFS(daily!$85:$85,daily!$9:$9,"&gt;="&amp;BE$8,daily!$9:$9,"&lt;="&amp;BE$9)</f>
        <v>0</v>
      </c>
      <c r="BF95" s="37">
        <f ca="1">SUMIFS(daily!$85:$85,daily!$9:$9,"&gt;="&amp;BF$8,daily!$9:$9,"&lt;="&amp;BF$9)</f>
        <v>0</v>
      </c>
      <c r="BG95" s="37">
        <f ca="1">SUMIFS(daily!$85:$85,daily!$9:$9,"&gt;="&amp;BG$8,daily!$9:$9,"&lt;="&amp;BG$9)</f>
        <v>0</v>
      </c>
      <c r="BH95" s="37">
        <f ca="1">SUMIFS(daily!$85:$85,daily!$9:$9,"&gt;="&amp;BH$8,daily!$9:$9,"&lt;="&amp;BH$9)</f>
        <v>0</v>
      </c>
      <c r="BI95" s="37">
        <f ca="1">SUMIFS(daily!$85:$85,daily!$9:$9,"&gt;="&amp;BI$8,daily!$9:$9,"&lt;="&amp;BI$9)</f>
        <v>0</v>
      </c>
      <c r="BJ95" s="37">
        <f ca="1">SUMIFS(daily!$85:$85,daily!$9:$9,"&gt;="&amp;BJ$8,daily!$9:$9,"&lt;="&amp;BJ$9)</f>
        <v>0</v>
      </c>
      <c r="BK95" s="37">
        <f ca="1">SUMIFS(daily!$85:$85,daily!$9:$9,"&gt;="&amp;BK$8,daily!$9:$9,"&lt;="&amp;BK$9)</f>
        <v>0</v>
      </c>
      <c r="BL95" s="37">
        <f ca="1">SUMIFS(daily!$85:$85,daily!$9:$9,"&gt;="&amp;BL$8,daily!$9:$9,"&lt;="&amp;BL$9)</f>
        <v>0</v>
      </c>
      <c r="BM95" s="37">
        <f ca="1">SUMIFS(daily!$85:$85,daily!$9:$9,"&gt;="&amp;BM$8,daily!$9:$9,"&lt;="&amp;BM$9)</f>
        <v>0</v>
      </c>
      <c r="BN95" s="37">
        <f ca="1">SUMIFS(daily!$85:$85,daily!$9:$9,"&gt;="&amp;BN$8,daily!$9:$9,"&lt;="&amp;BN$9)</f>
        <v>0</v>
      </c>
      <c r="BO95" s="37">
        <f ca="1">SUMIFS(daily!$85:$85,daily!$9:$9,"&gt;="&amp;BO$8,daily!$9:$9,"&lt;="&amp;BO$9)</f>
        <v>0</v>
      </c>
      <c r="BP95" s="37">
        <f ca="1">SUMIFS(daily!$85:$85,daily!$9:$9,"&gt;="&amp;BP$8,daily!$9:$9,"&lt;="&amp;BP$9)</f>
        <v>0</v>
      </c>
      <c r="BQ95" s="37">
        <f ca="1">SUMIFS(daily!$85:$85,daily!$9:$9,"&gt;="&amp;BQ$8,daily!$9:$9,"&lt;="&amp;BQ$9)</f>
        <v>0</v>
      </c>
      <c r="BR95" s="37">
        <f ca="1">SUMIFS(daily!$85:$85,daily!$9:$9,"&gt;="&amp;BR$8,daily!$9:$9,"&lt;="&amp;BR$9)</f>
        <v>0</v>
      </c>
      <c r="BS95" s="37">
        <f ca="1">SUMIFS(daily!$85:$85,daily!$9:$9,"&gt;="&amp;BS$8,daily!$9:$9,"&lt;="&amp;BS$9)</f>
        <v>0</v>
      </c>
      <c r="BT95" s="37">
        <f ca="1">SUMIFS(daily!$85:$85,daily!$9:$9,"&gt;="&amp;BT$8,daily!$9:$9,"&lt;="&amp;BT$9)</f>
        <v>0</v>
      </c>
      <c r="BU95" s="37">
        <f ca="1">SUMIFS(daily!$85:$85,daily!$9:$9,"&gt;="&amp;BU$8,daily!$9:$9,"&lt;="&amp;BU$9)</f>
        <v>0</v>
      </c>
      <c r="BV95" s="37">
        <f ca="1">SUMIFS(daily!$85:$85,daily!$9:$9,"&gt;="&amp;BV$8,daily!$9:$9,"&lt;="&amp;BV$9)</f>
        <v>0</v>
      </c>
      <c r="BW95" s="37">
        <f ca="1">SUMIFS(daily!$85:$85,daily!$9:$9,"&gt;="&amp;BW$8,daily!$9:$9,"&lt;="&amp;BW$9)</f>
        <v>0</v>
      </c>
      <c r="BX95" s="37">
        <f ca="1">SUMIFS(daily!$85:$85,daily!$9:$9,"&gt;="&amp;BX$8,daily!$9:$9,"&lt;="&amp;BX$9)</f>
        <v>0</v>
      </c>
      <c r="BY95" s="37">
        <f ca="1">SUMIFS(daily!$85:$85,daily!$9:$9,"&gt;="&amp;BY$8,daily!$9:$9,"&lt;="&amp;BY$9)</f>
        <v>0</v>
      </c>
      <c r="BZ95" s="37">
        <f ca="1">SUMIFS(daily!$85:$85,daily!$9:$9,"&gt;="&amp;BZ$8,daily!$9:$9,"&lt;="&amp;BZ$9)</f>
        <v>0</v>
      </c>
      <c r="CA95" s="37">
        <f ca="1">SUMIFS(daily!$85:$85,daily!$9:$9,"&gt;="&amp;CA$8,daily!$9:$9,"&lt;="&amp;CA$9)</f>
        <v>0</v>
      </c>
      <c r="CB95" s="31"/>
      <c r="CC95" s="31"/>
    </row>
    <row r="96" spans="1:81" s="38" customFormat="1" ht="10.199999999999999" x14ac:dyDescent="0.2">
      <c r="A96" s="31"/>
      <c r="B96" s="31"/>
      <c r="C96" s="31"/>
      <c r="D96" s="31"/>
      <c r="E96" s="31"/>
      <c r="F96" s="132">
        <v>1</v>
      </c>
      <c r="G96" s="133" t="str">
        <f>KPI!$L$29</f>
        <v>оплата ДЗ по оплатам на начало бюдж. года</v>
      </c>
      <c r="H96" s="31"/>
      <c r="I96" s="31"/>
      <c r="J96" s="31" t="str">
        <f>IF($G96="","",INDEX(KPI!$N$11:$N$121,SUMIFS(KPI!$K$11:$K$121,KPI!$L$11:$L$121,$G96)))</f>
        <v>тыс.руб.</v>
      </c>
      <c r="K96" s="31"/>
      <c r="L96" s="31"/>
      <c r="M96" s="31"/>
      <c r="N96" s="31"/>
      <c r="O96" s="31"/>
      <c r="P96" s="31"/>
      <c r="Q96" s="31"/>
      <c r="R96" s="37">
        <f t="shared" ca="1" si="47"/>
        <v>481.73886961199992</v>
      </c>
      <c r="S96" s="31"/>
      <c r="T96" s="31"/>
      <c r="U96" s="37">
        <f ca="1">SUMIFS(daily!$112:$112,daily!$9:$9,"&gt;="&amp;U$8,daily!$9:$9,"&lt;="&amp;U$9)</f>
        <v>240.86943480599996</v>
      </c>
      <c r="V96" s="37">
        <f ca="1">SUMIFS(daily!$112:$112,daily!$9:$9,"&gt;="&amp;V$8,daily!$9:$9,"&lt;="&amp;V$9)</f>
        <v>240.86943480599996</v>
      </c>
      <c r="W96" s="37">
        <f ca="1">SUMIFS(daily!$112:$112,daily!$9:$9,"&gt;="&amp;W$8,daily!$9:$9,"&lt;="&amp;W$9)</f>
        <v>0</v>
      </c>
      <c r="X96" s="37">
        <f ca="1">SUMIFS(daily!$112:$112,daily!$9:$9,"&gt;="&amp;X$8,daily!$9:$9,"&lt;="&amp;X$9)</f>
        <v>0</v>
      </c>
      <c r="Y96" s="37">
        <f ca="1">SUMIFS(daily!$112:$112,daily!$9:$9,"&gt;="&amp;Y$8,daily!$9:$9,"&lt;="&amp;Y$9)</f>
        <v>0</v>
      </c>
      <c r="Z96" s="37">
        <f ca="1">SUMIFS(daily!$112:$112,daily!$9:$9,"&gt;="&amp;Z$8,daily!$9:$9,"&lt;="&amp;Z$9)</f>
        <v>0</v>
      </c>
      <c r="AA96" s="37">
        <f ca="1">SUMIFS(daily!$112:$112,daily!$9:$9,"&gt;="&amp;AA$8,daily!$9:$9,"&lt;="&amp;AA$9)</f>
        <v>0</v>
      </c>
      <c r="AB96" s="37">
        <f ca="1">SUMIFS(daily!$112:$112,daily!$9:$9,"&gt;="&amp;AB$8,daily!$9:$9,"&lt;="&amp;AB$9)</f>
        <v>0</v>
      </c>
      <c r="AC96" s="37">
        <f ca="1">SUMIFS(daily!$112:$112,daily!$9:$9,"&gt;="&amp;AC$8,daily!$9:$9,"&lt;="&amp;AC$9)</f>
        <v>0</v>
      </c>
      <c r="AD96" s="37">
        <f ca="1">SUMIFS(daily!$112:$112,daily!$9:$9,"&gt;="&amp;AD$8,daily!$9:$9,"&lt;="&amp;AD$9)</f>
        <v>0</v>
      </c>
      <c r="AE96" s="37">
        <f ca="1">SUMIFS(daily!$112:$112,daily!$9:$9,"&gt;="&amp;AE$8,daily!$9:$9,"&lt;="&amp;AE$9)</f>
        <v>0</v>
      </c>
      <c r="AF96" s="37">
        <f ca="1">SUMIFS(daily!$112:$112,daily!$9:$9,"&gt;="&amp;AF$8,daily!$9:$9,"&lt;="&amp;AF$9)</f>
        <v>0</v>
      </c>
      <c r="AG96" s="37">
        <f ca="1">SUMIFS(daily!$112:$112,daily!$9:$9,"&gt;="&amp;AG$8,daily!$9:$9,"&lt;="&amp;AG$9)</f>
        <v>0</v>
      </c>
      <c r="AH96" s="37">
        <f ca="1">SUMIFS(daily!$112:$112,daily!$9:$9,"&gt;="&amp;AH$8,daily!$9:$9,"&lt;="&amp;AH$9)</f>
        <v>0</v>
      </c>
      <c r="AI96" s="37">
        <f ca="1">SUMIFS(daily!$112:$112,daily!$9:$9,"&gt;="&amp;AI$8,daily!$9:$9,"&lt;="&amp;AI$9)</f>
        <v>0</v>
      </c>
      <c r="AJ96" s="37">
        <f ca="1">SUMIFS(daily!$112:$112,daily!$9:$9,"&gt;="&amp;AJ$8,daily!$9:$9,"&lt;="&amp;AJ$9)</f>
        <v>0</v>
      </c>
      <c r="AK96" s="37">
        <f ca="1">SUMIFS(daily!$112:$112,daily!$9:$9,"&gt;="&amp;AK$8,daily!$9:$9,"&lt;="&amp;AK$9)</f>
        <v>0</v>
      </c>
      <c r="AL96" s="37">
        <f ca="1">SUMIFS(daily!$112:$112,daily!$9:$9,"&gt;="&amp;AL$8,daily!$9:$9,"&lt;="&amp;AL$9)</f>
        <v>0</v>
      </c>
      <c r="AM96" s="37">
        <f ca="1">SUMIFS(daily!$112:$112,daily!$9:$9,"&gt;="&amp;AM$8,daily!$9:$9,"&lt;="&amp;AM$9)</f>
        <v>0</v>
      </c>
      <c r="AN96" s="37">
        <f ca="1">SUMIFS(daily!$112:$112,daily!$9:$9,"&gt;="&amp;AN$8,daily!$9:$9,"&lt;="&amp;AN$9)</f>
        <v>0</v>
      </c>
      <c r="AO96" s="37">
        <f ca="1">SUMIFS(daily!$112:$112,daily!$9:$9,"&gt;="&amp;AO$8,daily!$9:$9,"&lt;="&amp;AO$9)</f>
        <v>0</v>
      </c>
      <c r="AP96" s="37">
        <f ca="1">SUMIFS(daily!$112:$112,daily!$9:$9,"&gt;="&amp;AP$8,daily!$9:$9,"&lt;="&amp;AP$9)</f>
        <v>0</v>
      </c>
      <c r="AQ96" s="37">
        <f ca="1">SUMIFS(daily!$112:$112,daily!$9:$9,"&gt;="&amp;AQ$8,daily!$9:$9,"&lt;="&amp;AQ$9)</f>
        <v>0</v>
      </c>
      <c r="AR96" s="37">
        <f ca="1">SUMIFS(daily!$112:$112,daily!$9:$9,"&gt;="&amp;AR$8,daily!$9:$9,"&lt;="&amp;AR$9)</f>
        <v>0</v>
      </c>
      <c r="AS96" s="37">
        <f ca="1">SUMIFS(daily!$112:$112,daily!$9:$9,"&gt;="&amp;AS$8,daily!$9:$9,"&lt;="&amp;AS$9)</f>
        <v>0</v>
      </c>
      <c r="AT96" s="37">
        <f ca="1">SUMIFS(daily!$112:$112,daily!$9:$9,"&gt;="&amp;AT$8,daily!$9:$9,"&lt;="&amp;AT$9)</f>
        <v>0</v>
      </c>
      <c r="AU96" s="37">
        <f ca="1">SUMIFS(daily!$112:$112,daily!$9:$9,"&gt;="&amp;AU$8,daily!$9:$9,"&lt;="&amp;AU$9)</f>
        <v>0</v>
      </c>
      <c r="AV96" s="37">
        <f ca="1">SUMIFS(daily!$112:$112,daily!$9:$9,"&gt;="&amp;AV$8,daily!$9:$9,"&lt;="&amp;AV$9)</f>
        <v>0</v>
      </c>
      <c r="AW96" s="37">
        <f ca="1">SUMIFS(daily!$112:$112,daily!$9:$9,"&gt;="&amp;AW$8,daily!$9:$9,"&lt;="&amp;AW$9)</f>
        <v>0</v>
      </c>
      <c r="AX96" s="37">
        <f ca="1">SUMIFS(daily!$112:$112,daily!$9:$9,"&gt;="&amp;AX$8,daily!$9:$9,"&lt;="&amp;AX$9)</f>
        <v>0</v>
      </c>
      <c r="AY96" s="37">
        <f ca="1">SUMIFS(daily!$112:$112,daily!$9:$9,"&gt;="&amp;AY$8,daily!$9:$9,"&lt;="&amp;AY$9)</f>
        <v>0</v>
      </c>
      <c r="AZ96" s="37">
        <f ca="1">SUMIFS(daily!$112:$112,daily!$9:$9,"&gt;="&amp;AZ$8,daily!$9:$9,"&lt;="&amp;AZ$9)</f>
        <v>0</v>
      </c>
      <c r="BA96" s="37">
        <f ca="1">SUMIFS(daily!$112:$112,daily!$9:$9,"&gt;="&amp;BA$8,daily!$9:$9,"&lt;="&amp;BA$9)</f>
        <v>0</v>
      </c>
      <c r="BB96" s="37">
        <f ca="1">SUMIFS(daily!$112:$112,daily!$9:$9,"&gt;="&amp;BB$8,daily!$9:$9,"&lt;="&amp;BB$9)</f>
        <v>0</v>
      </c>
      <c r="BC96" s="37">
        <f ca="1">SUMIFS(daily!$112:$112,daily!$9:$9,"&gt;="&amp;BC$8,daily!$9:$9,"&lt;="&amp;BC$9)</f>
        <v>0</v>
      </c>
      <c r="BD96" s="37">
        <f ca="1">SUMIFS(daily!$112:$112,daily!$9:$9,"&gt;="&amp;BD$8,daily!$9:$9,"&lt;="&amp;BD$9)</f>
        <v>0</v>
      </c>
      <c r="BE96" s="37">
        <f ca="1">SUMIFS(daily!$112:$112,daily!$9:$9,"&gt;="&amp;BE$8,daily!$9:$9,"&lt;="&amp;BE$9)</f>
        <v>0</v>
      </c>
      <c r="BF96" s="37">
        <f ca="1">SUMIFS(daily!$112:$112,daily!$9:$9,"&gt;="&amp;BF$8,daily!$9:$9,"&lt;="&amp;BF$9)</f>
        <v>0</v>
      </c>
      <c r="BG96" s="37">
        <f ca="1">SUMIFS(daily!$112:$112,daily!$9:$9,"&gt;="&amp;BG$8,daily!$9:$9,"&lt;="&amp;BG$9)</f>
        <v>0</v>
      </c>
      <c r="BH96" s="37">
        <f ca="1">SUMIFS(daily!$112:$112,daily!$9:$9,"&gt;="&amp;BH$8,daily!$9:$9,"&lt;="&amp;BH$9)</f>
        <v>0</v>
      </c>
      <c r="BI96" s="37">
        <f ca="1">SUMIFS(daily!$112:$112,daily!$9:$9,"&gt;="&amp;BI$8,daily!$9:$9,"&lt;="&amp;BI$9)</f>
        <v>0</v>
      </c>
      <c r="BJ96" s="37">
        <f ca="1">SUMIFS(daily!$112:$112,daily!$9:$9,"&gt;="&amp;BJ$8,daily!$9:$9,"&lt;="&amp;BJ$9)</f>
        <v>0</v>
      </c>
      <c r="BK96" s="37">
        <f ca="1">SUMIFS(daily!$112:$112,daily!$9:$9,"&gt;="&amp;BK$8,daily!$9:$9,"&lt;="&amp;BK$9)</f>
        <v>0</v>
      </c>
      <c r="BL96" s="37">
        <f ca="1">SUMIFS(daily!$112:$112,daily!$9:$9,"&gt;="&amp;BL$8,daily!$9:$9,"&lt;="&amp;BL$9)</f>
        <v>0</v>
      </c>
      <c r="BM96" s="37">
        <f ca="1">SUMIFS(daily!$112:$112,daily!$9:$9,"&gt;="&amp;BM$8,daily!$9:$9,"&lt;="&amp;BM$9)</f>
        <v>0</v>
      </c>
      <c r="BN96" s="37">
        <f ca="1">SUMIFS(daily!$112:$112,daily!$9:$9,"&gt;="&amp;BN$8,daily!$9:$9,"&lt;="&amp;BN$9)</f>
        <v>0</v>
      </c>
      <c r="BO96" s="37">
        <f ca="1">SUMIFS(daily!$112:$112,daily!$9:$9,"&gt;="&amp;BO$8,daily!$9:$9,"&lt;="&amp;BO$9)</f>
        <v>0</v>
      </c>
      <c r="BP96" s="37">
        <f ca="1">SUMIFS(daily!$112:$112,daily!$9:$9,"&gt;="&amp;BP$8,daily!$9:$9,"&lt;="&amp;BP$9)</f>
        <v>0</v>
      </c>
      <c r="BQ96" s="37">
        <f ca="1">SUMIFS(daily!$112:$112,daily!$9:$9,"&gt;="&amp;BQ$8,daily!$9:$9,"&lt;="&amp;BQ$9)</f>
        <v>0</v>
      </c>
      <c r="BR96" s="37">
        <f ca="1">SUMIFS(daily!$112:$112,daily!$9:$9,"&gt;="&amp;BR$8,daily!$9:$9,"&lt;="&amp;BR$9)</f>
        <v>0</v>
      </c>
      <c r="BS96" s="37">
        <f ca="1">SUMIFS(daily!$112:$112,daily!$9:$9,"&gt;="&amp;BS$8,daily!$9:$9,"&lt;="&amp;BS$9)</f>
        <v>0</v>
      </c>
      <c r="BT96" s="37">
        <f ca="1">SUMIFS(daily!$112:$112,daily!$9:$9,"&gt;="&amp;BT$8,daily!$9:$9,"&lt;="&amp;BT$9)</f>
        <v>0</v>
      </c>
      <c r="BU96" s="37">
        <f ca="1">SUMIFS(daily!$112:$112,daily!$9:$9,"&gt;="&amp;BU$8,daily!$9:$9,"&lt;="&amp;BU$9)</f>
        <v>0</v>
      </c>
      <c r="BV96" s="37">
        <f ca="1">SUMIFS(daily!$112:$112,daily!$9:$9,"&gt;="&amp;BV$8,daily!$9:$9,"&lt;="&amp;BV$9)</f>
        <v>0</v>
      </c>
      <c r="BW96" s="37">
        <f ca="1">SUMIFS(daily!$112:$112,daily!$9:$9,"&gt;="&amp;BW$8,daily!$9:$9,"&lt;="&amp;BW$9)</f>
        <v>0</v>
      </c>
      <c r="BX96" s="37">
        <f ca="1">SUMIFS(daily!$112:$112,daily!$9:$9,"&gt;="&amp;BX$8,daily!$9:$9,"&lt;="&amp;BX$9)</f>
        <v>0</v>
      </c>
      <c r="BY96" s="37">
        <f ca="1">SUMIFS(daily!$112:$112,daily!$9:$9,"&gt;="&amp;BY$8,daily!$9:$9,"&lt;="&amp;BY$9)</f>
        <v>0</v>
      </c>
      <c r="BZ96" s="37">
        <f ca="1">SUMIFS(daily!$112:$112,daily!$9:$9,"&gt;="&amp;BZ$8,daily!$9:$9,"&lt;="&amp;BZ$9)</f>
        <v>0</v>
      </c>
      <c r="CA96" s="37">
        <f ca="1">SUMIFS(daily!$112:$112,daily!$9:$9,"&gt;="&amp;CA$8,daily!$9:$9,"&lt;="&amp;CA$9)</f>
        <v>0</v>
      </c>
      <c r="CB96" s="31"/>
      <c r="CC96" s="31"/>
    </row>
    <row r="97" spans="1:81" s="38" customFormat="1" ht="10.199999999999999" x14ac:dyDescent="0.2">
      <c r="A97" s="31"/>
      <c r="B97" s="31"/>
      <c r="C97" s="31"/>
      <c r="D97" s="31"/>
      <c r="E97" s="31"/>
      <c r="F97" s="132">
        <v>1</v>
      </c>
      <c r="G97" s="133" t="str">
        <f>KPI!$F$33</f>
        <v>предоплаты от заказчиков</v>
      </c>
      <c r="H97" s="31"/>
      <c r="I97" s="31"/>
      <c r="J97" s="31" t="str">
        <f>IF($G97="","",INDEX(KPI!$H$11:$H$121,SUMIFS(KPI!$E$11:$E$121,KPI!$F$11:$F$121,$G97)))</f>
        <v>тыс.руб.</v>
      </c>
      <c r="K97" s="31"/>
      <c r="L97" s="31"/>
      <c r="M97" s="31"/>
      <c r="N97" s="31"/>
      <c r="O97" s="31"/>
      <c r="P97" s="31"/>
      <c r="Q97" s="31"/>
      <c r="R97" s="37">
        <f t="shared" ca="1" si="47"/>
        <v>34883.795258217004</v>
      </c>
      <c r="S97" s="31"/>
      <c r="T97" s="31"/>
      <c r="U97" s="37">
        <f ca="1">SUMIFS(daily!$67:$67,daily!$9:$9,"&gt;="&amp;U$8,daily!$9:$9,"&lt;="&amp;U$9)</f>
        <v>540.00000000000011</v>
      </c>
      <c r="V97" s="37">
        <f ca="1">SUMIFS(daily!$67:$67,daily!$9:$9,"&gt;="&amp;V$8,daily!$9:$9,"&lt;="&amp;V$9)</f>
        <v>540.00000000000011</v>
      </c>
      <c r="W97" s="37">
        <f ca="1">SUMIFS(daily!$67:$67,daily!$9:$9,"&gt;="&amp;W$8,daily!$9:$9,"&lt;="&amp;W$9)</f>
        <v>108.00000000000001</v>
      </c>
      <c r="X97" s="37">
        <f ca="1">SUMIFS(daily!$67:$67,daily!$9:$9,"&gt;="&amp;X$8,daily!$9:$9,"&lt;="&amp;X$9)</f>
        <v>108.00000000000001</v>
      </c>
      <c r="Y97" s="37">
        <f ca="1">SUMIFS(daily!$67:$67,daily!$9:$9,"&gt;="&amp;Y$8,daily!$9:$9,"&lt;="&amp;Y$9)</f>
        <v>135</v>
      </c>
      <c r="Z97" s="37">
        <f ca="1">SUMIFS(daily!$67:$67,daily!$9:$9,"&gt;="&amp;Z$8,daily!$9:$9,"&lt;="&amp;Z$9)</f>
        <v>135</v>
      </c>
      <c r="AA97" s="37">
        <f ca="1">SUMIFS(daily!$67:$67,daily!$9:$9,"&gt;="&amp;AA$8,daily!$9:$9,"&lt;="&amp;AA$9)</f>
        <v>0</v>
      </c>
      <c r="AB97" s="37">
        <f ca="1">SUMIFS(daily!$67:$67,daily!$9:$9,"&gt;="&amp;AB$8,daily!$9:$9,"&lt;="&amp;AB$9)</f>
        <v>0</v>
      </c>
      <c r="AC97" s="37">
        <f ca="1">SUMIFS(daily!$67:$67,daily!$9:$9,"&gt;="&amp;AC$8,daily!$9:$9,"&lt;="&amp;AC$9)</f>
        <v>135</v>
      </c>
      <c r="AD97" s="37">
        <f ca="1">SUMIFS(daily!$67:$67,daily!$9:$9,"&gt;="&amp;AD$8,daily!$9:$9,"&lt;="&amp;AD$9)</f>
        <v>675</v>
      </c>
      <c r="AE97" s="37">
        <f ca="1">SUMIFS(daily!$67:$67,daily!$9:$9,"&gt;="&amp;AE$8,daily!$9:$9,"&lt;="&amp;AE$9)</f>
        <v>675</v>
      </c>
      <c r="AF97" s="37">
        <f ca="1">SUMIFS(daily!$67:$67,daily!$9:$9,"&gt;="&amp;AF$8,daily!$9:$9,"&lt;="&amp;AF$9)</f>
        <v>675</v>
      </c>
      <c r="AG97" s="37">
        <f ca="1">SUMIFS(daily!$67:$67,daily!$9:$9,"&gt;="&amp;AG$8,daily!$9:$9,"&lt;="&amp;AG$9)</f>
        <v>630</v>
      </c>
      <c r="AH97" s="37">
        <f ca="1">SUMIFS(daily!$67:$67,daily!$9:$9,"&gt;="&amp;AH$8,daily!$9:$9,"&lt;="&amp;AH$9)</f>
        <v>450</v>
      </c>
      <c r="AI97" s="37">
        <f ca="1">SUMIFS(daily!$67:$67,daily!$9:$9,"&gt;="&amp;AI$8,daily!$9:$9,"&lt;="&amp;AI$9)</f>
        <v>450</v>
      </c>
      <c r="AJ97" s="37">
        <f ca="1">SUMIFS(daily!$67:$67,daily!$9:$9,"&gt;="&amp;AJ$8,daily!$9:$9,"&lt;="&amp;AJ$9)</f>
        <v>450</v>
      </c>
      <c r="AK97" s="37">
        <f ca="1">SUMIFS(daily!$67:$67,daily!$9:$9,"&gt;="&amp;AK$8,daily!$9:$9,"&lt;="&amp;AK$9)</f>
        <v>450</v>
      </c>
      <c r="AL97" s="37">
        <f ca="1">SUMIFS(daily!$67:$67,daily!$9:$9,"&gt;="&amp;AL$8,daily!$9:$9,"&lt;="&amp;AL$9)</f>
        <v>445.5</v>
      </c>
      <c r="AM97" s="37">
        <f ca="1">SUMIFS(daily!$67:$67,daily!$9:$9,"&gt;="&amp;AM$8,daily!$9:$9,"&lt;="&amp;AM$9)</f>
        <v>445.5</v>
      </c>
      <c r="AN97" s="37">
        <f ca="1">SUMIFS(daily!$67:$67,daily!$9:$9,"&gt;="&amp;AN$8,daily!$9:$9,"&lt;="&amp;AN$9)</f>
        <v>445.5</v>
      </c>
      <c r="AO97" s="37">
        <f ca="1">SUMIFS(daily!$67:$67,daily!$9:$9,"&gt;="&amp;AO$8,daily!$9:$9,"&lt;="&amp;AO$9)</f>
        <v>445.5</v>
      </c>
      <c r="AP97" s="37">
        <f ca="1">SUMIFS(daily!$67:$67,daily!$9:$9,"&gt;="&amp;AP$8,daily!$9:$9,"&lt;="&amp;AP$9)</f>
        <v>481.14</v>
      </c>
      <c r="AQ97" s="37">
        <f ca="1">SUMIFS(daily!$67:$67,daily!$9:$9,"&gt;="&amp;AQ$8,daily!$9:$9,"&lt;="&amp;AQ$9)</f>
        <v>534.6</v>
      </c>
      <c r="AR97" s="37">
        <f ca="1">SUMIFS(daily!$67:$67,daily!$9:$9,"&gt;="&amp;AR$8,daily!$9:$9,"&lt;="&amp;AR$9)</f>
        <v>534.6</v>
      </c>
      <c r="AS97" s="37">
        <f ca="1">SUMIFS(daily!$67:$67,daily!$9:$9,"&gt;="&amp;AS$8,daily!$9:$9,"&lt;="&amp;AS$9)</f>
        <v>534.6</v>
      </c>
      <c r="AT97" s="37">
        <f ca="1">SUMIFS(daily!$67:$67,daily!$9:$9,"&gt;="&amp;AT$8,daily!$9:$9,"&lt;="&amp;AT$9)</f>
        <v>539.94600000000003</v>
      </c>
      <c r="AU97" s="37">
        <f ca="1">SUMIFS(daily!$67:$67,daily!$9:$9,"&gt;="&amp;AU$8,daily!$9:$9,"&lt;="&amp;AU$9)</f>
        <v>561.33000000000004</v>
      </c>
      <c r="AV97" s="37">
        <f ca="1">SUMIFS(daily!$67:$67,daily!$9:$9,"&gt;="&amp;AV$8,daily!$9:$9,"&lt;="&amp;AV$9)</f>
        <v>561.33000000000004</v>
      </c>
      <c r="AW97" s="37">
        <f ca="1">SUMIFS(daily!$67:$67,daily!$9:$9,"&gt;="&amp;AW$8,daily!$9:$9,"&lt;="&amp;AW$9)</f>
        <v>561.33000000000004</v>
      </c>
      <c r="AX97" s="37">
        <f ca="1">SUMIFS(daily!$67:$67,daily!$9:$9,"&gt;="&amp;AX$8,daily!$9:$9,"&lt;="&amp;AX$9)</f>
        <v>561.33000000000004</v>
      </c>
      <c r="AY97" s="37">
        <f ca="1">SUMIFS(daily!$67:$67,daily!$9:$9,"&gt;="&amp;AY$8,daily!$9:$9,"&lt;="&amp;AY$9)</f>
        <v>609.97859999999991</v>
      </c>
      <c r="AZ97" s="37">
        <f ca="1">SUMIFS(daily!$67:$67,daily!$9:$9,"&gt;="&amp;AZ$8,daily!$9:$9,"&lt;="&amp;AZ$9)</f>
        <v>622.14074999999991</v>
      </c>
      <c r="BA97" s="37">
        <f ca="1">SUMIFS(daily!$67:$67,daily!$9:$9,"&gt;="&amp;BA$8,daily!$9:$9,"&lt;="&amp;BA$9)</f>
        <v>622.14074999999991</v>
      </c>
      <c r="BB97" s="37">
        <f ca="1">SUMIFS(daily!$67:$67,daily!$9:$9,"&gt;="&amp;BB$8,daily!$9:$9,"&lt;="&amp;BB$9)</f>
        <v>622.14074999999991</v>
      </c>
      <c r="BC97" s="37">
        <f ca="1">SUMIFS(daily!$67:$67,daily!$9:$9,"&gt;="&amp;BC$8,daily!$9:$9,"&lt;="&amp;BC$9)</f>
        <v>612.18649799999992</v>
      </c>
      <c r="BD97" s="37">
        <f ca="1">SUMIFS(daily!$67:$67,daily!$9:$9,"&gt;="&amp;BD$8,daily!$9:$9,"&lt;="&amp;BD$9)</f>
        <v>572.36948999999993</v>
      </c>
      <c r="BE97" s="37">
        <f ca="1">SUMIFS(daily!$67:$67,daily!$9:$9,"&gt;="&amp;BE$8,daily!$9:$9,"&lt;="&amp;BE$9)</f>
        <v>572.36948999999993</v>
      </c>
      <c r="BF97" s="37">
        <f ca="1">SUMIFS(daily!$67:$67,daily!$9:$9,"&gt;="&amp;BF$8,daily!$9:$9,"&lt;="&amp;BF$9)</f>
        <v>572.36948999999993</v>
      </c>
      <c r="BG97" s="37">
        <f ca="1">SUMIFS(daily!$67:$67,daily!$9:$9,"&gt;="&amp;BG$8,daily!$9:$9,"&lt;="&amp;BG$9)</f>
        <v>575.80370693999987</v>
      </c>
      <c r="BH97" s="37">
        <f ca="1">SUMIFS(daily!$67:$67,daily!$9:$9,"&gt;="&amp;BH$8,daily!$9:$9,"&lt;="&amp;BH$9)</f>
        <v>589.54057469999975</v>
      </c>
      <c r="BI97" s="37">
        <f ca="1">SUMIFS(daily!$67:$67,daily!$9:$9,"&gt;="&amp;BI$8,daily!$9:$9,"&lt;="&amp;BI$9)</f>
        <v>589.54057469999975</v>
      </c>
      <c r="BJ97" s="37">
        <f ca="1">SUMIFS(daily!$67:$67,daily!$9:$9,"&gt;="&amp;BJ$8,daily!$9:$9,"&lt;="&amp;BJ$9)</f>
        <v>589.54057469999975</v>
      </c>
      <c r="BK97" s="37">
        <f ca="1">SUMIFS(daily!$67:$67,daily!$9:$9,"&gt;="&amp;BK$8,daily!$9:$9,"&lt;="&amp;BK$9)</f>
        <v>589.54057469999975</v>
      </c>
      <c r="BL97" s="37">
        <f ca="1">SUMIFS(daily!$67:$67,daily!$9:$9,"&gt;="&amp;BL$8,daily!$9:$9,"&lt;="&amp;BL$9)</f>
        <v>735.52205033999974</v>
      </c>
      <c r="BM97" s="37">
        <f ca="1">SUMIFS(daily!$67:$67,daily!$9:$9,"&gt;="&amp;BM$8,daily!$9:$9,"&lt;="&amp;BM$9)</f>
        <v>772.01741924999976</v>
      </c>
      <c r="BN97" s="37">
        <f ca="1">SUMIFS(daily!$67:$67,daily!$9:$9,"&gt;="&amp;BN$8,daily!$9:$9,"&lt;="&amp;BN$9)</f>
        <v>772.01741924999976</v>
      </c>
      <c r="BO97" s="37">
        <f ca="1">SUMIFS(daily!$67:$67,daily!$9:$9,"&gt;="&amp;BO$8,daily!$9:$9,"&lt;="&amp;BO$9)</f>
        <v>772.01741924999976</v>
      </c>
      <c r="BP97" s="37">
        <f ca="1">SUMIFS(daily!$67:$67,daily!$9:$9,"&gt;="&amp;BP$8,daily!$9:$9,"&lt;="&amp;BP$9)</f>
        <v>864.65950955999995</v>
      </c>
      <c r="BQ97" s="37">
        <f ca="1">SUMIFS(daily!$67:$67,daily!$9:$9,"&gt;="&amp;BQ$8,daily!$9:$9,"&lt;="&amp;BQ$9)</f>
        <v>1003.6226450250001</v>
      </c>
      <c r="BR97" s="37">
        <f ca="1">SUMIFS(daily!$67:$67,daily!$9:$9,"&gt;="&amp;BR$8,daily!$9:$9,"&lt;="&amp;BR$9)</f>
        <v>1003.6226450250001</v>
      </c>
      <c r="BS97" s="37">
        <f ca="1">SUMIFS(daily!$67:$67,daily!$9:$9,"&gt;="&amp;BS$8,daily!$9:$9,"&lt;="&amp;BS$9)</f>
        <v>1003.6226450250001</v>
      </c>
      <c r="BT97" s="37">
        <f ca="1">SUMIFS(daily!$67:$67,daily!$9:$9,"&gt;="&amp;BT$8,daily!$9:$9,"&lt;="&amp;BT$9)</f>
        <v>1043.7675508260002</v>
      </c>
      <c r="BU97" s="37">
        <f ca="1">SUMIFS(daily!$67:$67,daily!$9:$9,"&gt;="&amp;BU$8,daily!$9:$9,"&lt;="&amp;BU$9)</f>
        <v>1204.3471740300001</v>
      </c>
      <c r="BV97" s="37">
        <f ca="1">SUMIFS(daily!$67:$67,daily!$9:$9,"&gt;="&amp;BV$8,daily!$9:$9,"&lt;="&amp;BV$9)</f>
        <v>1204.3471740300001</v>
      </c>
      <c r="BW97" s="37">
        <f ca="1">SUMIFS(daily!$67:$67,daily!$9:$9,"&gt;="&amp;BW$8,daily!$9:$9,"&lt;="&amp;BW$9)</f>
        <v>1204.3471740300001</v>
      </c>
      <c r="BX97" s="37">
        <f ca="1">SUMIFS(daily!$67:$67,daily!$9:$9,"&gt;="&amp;BX$8,daily!$9:$9,"&lt;="&amp;BX$9)</f>
        <v>1204.3471740300001</v>
      </c>
      <c r="BY97" s="37">
        <f ca="1">SUMIFS(daily!$67:$67,daily!$9:$9,"&gt;="&amp;BY$8,daily!$9:$9,"&lt;="&amp;BY$9)</f>
        <v>834.86943480600019</v>
      </c>
      <c r="BZ97" s="37">
        <f ca="1">SUMIFS(daily!$67:$67,daily!$9:$9,"&gt;="&amp;BZ$8,daily!$9:$9,"&lt;="&amp;BZ$9)</f>
        <v>594.00000000000011</v>
      </c>
      <c r="CA97" s="37">
        <f ca="1">SUMIFS(daily!$67:$67,daily!$9:$9,"&gt;="&amp;CA$8,daily!$9:$9,"&lt;="&amp;CA$9)</f>
        <v>118.80000000000003</v>
      </c>
      <c r="CB97" s="31"/>
      <c r="CC97" s="31"/>
    </row>
    <row r="98" spans="1:81" s="38" customFormat="1" ht="10.199999999999999" x14ac:dyDescent="0.2">
      <c r="A98" s="31"/>
      <c r="B98" s="31"/>
      <c r="C98" s="31"/>
      <c r="D98" s="31"/>
      <c r="E98" s="31"/>
      <c r="F98" s="132">
        <v>1</v>
      </c>
      <c r="G98" s="133" t="str">
        <f>KPI!$F$34</f>
        <v>доплаты от заказчиков</v>
      </c>
      <c r="H98" s="31"/>
      <c r="I98" s="31"/>
      <c r="J98" s="31" t="str">
        <f>IF($G98="","",INDEX(KPI!$H$11:$H$121,SUMIFS(KPI!$E$11:$E$121,KPI!$F$11:$F$121,$G98)))</f>
        <v>тыс.руб.</v>
      </c>
      <c r="K98" s="31"/>
      <c r="L98" s="31"/>
      <c r="M98" s="31"/>
      <c r="N98" s="31"/>
      <c r="O98" s="31"/>
      <c r="P98" s="31"/>
      <c r="Q98" s="31"/>
      <c r="R98" s="37">
        <f t="shared" ca="1" si="47"/>
        <v>32115.431475351004</v>
      </c>
      <c r="S98" s="31"/>
      <c r="T98" s="31"/>
      <c r="U98" s="37">
        <f ca="1">SUMIFS(daily!$94:$94,daily!$9:$9,"&gt;="&amp;U$8,daily!$9:$9,"&lt;="&amp;U$9)</f>
        <v>0</v>
      </c>
      <c r="V98" s="37">
        <f ca="1">SUMIFS(daily!$94:$94,daily!$9:$9,"&gt;="&amp;V$8,daily!$9:$9,"&lt;="&amp;V$9)</f>
        <v>0</v>
      </c>
      <c r="W98" s="37">
        <f ca="1">SUMIFS(daily!$94:$94,daily!$9:$9,"&gt;="&amp;W$8,daily!$9:$9,"&lt;="&amp;W$9)</f>
        <v>0</v>
      </c>
      <c r="X98" s="37">
        <f ca="1">SUMIFS(daily!$94:$94,daily!$9:$9,"&gt;="&amp;X$8,daily!$9:$9,"&lt;="&amp;X$9)</f>
        <v>108.00000000000001</v>
      </c>
      <c r="Y98" s="37">
        <f ca="1">SUMIFS(daily!$94:$94,daily!$9:$9,"&gt;="&amp;Y$8,daily!$9:$9,"&lt;="&amp;Y$9)</f>
        <v>108.00000000000001</v>
      </c>
      <c r="Z98" s="37">
        <f ca="1">SUMIFS(daily!$94:$94,daily!$9:$9,"&gt;="&amp;Z$8,daily!$9:$9,"&lt;="&amp;Z$9)</f>
        <v>108.00000000000001</v>
      </c>
      <c r="AA98" s="37">
        <f ca="1">SUMIFS(daily!$94:$94,daily!$9:$9,"&gt;="&amp;AA$8,daily!$9:$9,"&lt;="&amp;AA$9)</f>
        <v>108.00000000000001</v>
      </c>
      <c r="AB98" s="37">
        <f ca="1">SUMIFS(daily!$94:$94,daily!$9:$9,"&gt;="&amp;AB$8,daily!$9:$9,"&lt;="&amp;AB$9)</f>
        <v>108.00000000000001</v>
      </c>
      <c r="AC98" s="37">
        <f ca="1">SUMIFS(daily!$94:$94,daily!$9:$9,"&gt;="&amp;AC$8,daily!$9:$9,"&lt;="&amp;AC$9)</f>
        <v>0</v>
      </c>
      <c r="AD98" s="37">
        <f ca="1">SUMIFS(daily!$94:$94,daily!$9:$9,"&gt;="&amp;AD$8,daily!$9:$9,"&lt;="&amp;AD$9)</f>
        <v>540.00000000000011</v>
      </c>
      <c r="AE98" s="37">
        <f ca="1">SUMIFS(daily!$94:$94,daily!$9:$9,"&gt;="&amp;AE$8,daily!$9:$9,"&lt;="&amp;AE$9)</f>
        <v>540.00000000000011</v>
      </c>
      <c r="AF98" s="37">
        <f ca="1">SUMIFS(daily!$94:$94,daily!$9:$9,"&gt;="&amp;AF$8,daily!$9:$9,"&lt;="&amp;AF$9)</f>
        <v>540.00000000000011</v>
      </c>
      <c r="AG98" s="37">
        <f ca="1">SUMIFS(daily!$94:$94,daily!$9:$9,"&gt;="&amp;AG$8,daily!$9:$9,"&lt;="&amp;AG$9)</f>
        <v>594</v>
      </c>
      <c r="AH98" s="37">
        <f ca="1">SUMIFS(daily!$94:$94,daily!$9:$9,"&gt;="&amp;AH$8,daily!$9:$9,"&lt;="&amp;AH$9)</f>
        <v>675</v>
      </c>
      <c r="AI98" s="37">
        <f ca="1">SUMIFS(daily!$94:$94,daily!$9:$9,"&gt;="&amp;AI$8,daily!$9:$9,"&lt;="&amp;AI$9)</f>
        <v>675</v>
      </c>
      <c r="AJ98" s="37">
        <f ca="1">SUMIFS(daily!$94:$94,daily!$9:$9,"&gt;="&amp;AJ$8,daily!$9:$9,"&lt;="&amp;AJ$9)</f>
        <v>675</v>
      </c>
      <c r="AK98" s="37">
        <f ca="1">SUMIFS(daily!$94:$94,daily!$9:$9,"&gt;="&amp;AK$8,daily!$9:$9,"&lt;="&amp;AK$9)</f>
        <v>675</v>
      </c>
      <c r="AL98" s="37">
        <f ca="1">SUMIFS(daily!$94:$94,daily!$9:$9,"&gt;="&amp;AL$8,daily!$9:$9,"&lt;="&amp;AL$9)</f>
        <v>450</v>
      </c>
      <c r="AM98" s="37">
        <f ca="1">SUMIFS(daily!$94:$94,daily!$9:$9,"&gt;="&amp;AM$8,daily!$9:$9,"&lt;="&amp;AM$9)</f>
        <v>450</v>
      </c>
      <c r="AN98" s="37">
        <f ca="1">SUMIFS(daily!$94:$94,daily!$9:$9,"&gt;="&amp;AN$8,daily!$9:$9,"&lt;="&amp;AN$9)</f>
        <v>450</v>
      </c>
      <c r="AO98" s="37">
        <f ca="1">SUMIFS(daily!$94:$94,daily!$9:$9,"&gt;="&amp;AO$8,daily!$9:$9,"&lt;="&amp;AO$9)</f>
        <v>450</v>
      </c>
      <c r="AP98" s="37">
        <f ca="1">SUMIFS(daily!$94:$94,daily!$9:$9,"&gt;="&amp;AP$8,daily!$9:$9,"&lt;="&amp;AP$9)</f>
        <v>446.4</v>
      </c>
      <c r="AQ98" s="37">
        <f ca="1">SUMIFS(daily!$94:$94,daily!$9:$9,"&gt;="&amp;AQ$8,daily!$9:$9,"&lt;="&amp;AQ$9)</f>
        <v>445.5</v>
      </c>
      <c r="AR98" s="37">
        <f ca="1">SUMIFS(daily!$94:$94,daily!$9:$9,"&gt;="&amp;AR$8,daily!$9:$9,"&lt;="&amp;AR$9)</f>
        <v>445.5</v>
      </c>
      <c r="AS98" s="37">
        <f ca="1">SUMIFS(daily!$94:$94,daily!$9:$9,"&gt;="&amp;AS$8,daily!$9:$9,"&lt;="&amp;AS$9)</f>
        <v>445.5</v>
      </c>
      <c r="AT98" s="37">
        <f ca="1">SUMIFS(daily!$94:$94,daily!$9:$9,"&gt;="&amp;AT$8,daily!$9:$9,"&lt;="&amp;AT$9)</f>
        <v>463.32</v>
      </c>
      <c r="AU98" s="37">
        <f ca="1">SUMIFS(daily!$94:$94,daily!$9:$9,"&gt;="&amp;AU$8,daily!$9:$9,"&lt;="&amp;AU$9)</f>
        <v>534.6</v>
      </c>
      <c r="AV98" s="37">
        <f ca="1">SUMIFS(daily!$94:$94,daily!$9:$9,"&gt;="&amp;AV$8,daily!$9:$9,"&lt;="&amp;AV$9)</f>
        <v>534.6</v>
      </c>
      <c r="AW98" s="37">
        <f ca="1">SUMIFS(daily!$94:$94,daily!$9:$9,"&gt;="&amp;AW$8,daily!$9:$9,"&lt;="&amp;AW$9)</f>
        <v>534.6</v>
      </c>
      <c r="AX98" s="37">
        <f ca="1">SUMIFS(daily!$94:$94,daily!$9:$9,"&gt;="&amp;AX$8,daily!$9:$9,"&lt;="&amp;AX$9)</f>
        <v>534.6</v>
      </c>
      <c r="AY98" s="37">
        <f ca="1">SUMIFS(daily!$94:$94,daily!$9:$9,"&gt;="&amp;AY$8,daily!$9:$9,"&lt;="&amp;AY$9)</f>
        <v>561.33000000000004</v>
      </c>
      <c r="AZ98" s="37">
        <f ca="1">SUMIFS(daily!$94:$94,daily!$9:$9,"&gt;="&amp;AZ$8,daily!$9:$9,"&lt;="&amp;AZ$9)</f>
        <v>561.33000000000004</v>
      </c>
      <c r="BA98" s="37">
        <f ca="1">SUMIFS(daily!$94:$94,daily!$9:$9,"&gt;="&amp;BA$8,daily!$9:$9,"&lt;="&amp;BA$9)</f>
        <v>561.33000000000004</v>
      </c>
      <c r="BB98" s="37">
        <f ca="1">SUMIFS(daily!$94:$94,daily!$9:$9,"&gt;="&amp;BB$8,daily!$9:$9,"&lt;="&amp;BB$9)</f>
        <v>561.33000000000004</v>
      </c>
      <c r="BC98" s="37">
        <f ca="1">SUMIFS(daily!$94:$94,daily!$9:$9,"&gt;="&amp;BC$8,daily!$9:$9,"&lt;="&amp;BC$9)</f>
        <v>597.81644999999992</v>
      </c>
      <c r="BD98" s="37">
        <f ca="1">SUMIFS(daily!$94:$94,daily!$9:$9,"&gt;="&amp;BD$8,daily!$9:$9,"&lt;="&amp;BD$9)</f>
        <v>622.14074999999991</v>
      </c>
      <c r="BE98" s="37">
        <f ca="1">SUMIFS(daily!$94:$94,daily!$9:$9,"&gt;="&amp;BE$8,daily!$9:$9,"&lt;="&amp;BE$9)</f>
        <v>622.14074999999991</v>
      </c>
      <c r="BF98" s="37">
        <f ca="1">SUMIFS(daily!$94:$94,daily!$9:$9,"&gt;="&amp;BF$8,daily!$9:$9,"&lt;="&amp;BF$9)</f>
        <v>622.14074999999991</v>
      </c>
      <c r="BG98" s="37">
        <f ca="1">SUMIFS(daily!$94:$94,daily!$9:$9,"&gt;="&amp;BG$8,daily!$9:$9,"&lt;="&amp;BG$9)</f>
        <v>622.14074999999991</v>
      </c>
      <c r="BH98" s="37">
        <f ca="1">SUMIFS(daily!$94:$94,daily!$9:$9,"&gt;="&amp;BH$8,daily!$9:$9,"&lt;="&amp;BH$9)</f>
        <v>572.36948999999993</v>
      </c>
      <c r="BI98" s="37">
        <f ca="1">SUMIFS(daily!$94:$94,daily!$9:$9,"&gt;="&amp;BI$8,daily!$9:$9,"&lt;="&amp;BI$9)</f>
        <v>572.36948999999993</v>
      </c>
      <c r="BJ98" s="37">
        <f ca="1">SUMIFS(daily!$94:$94,daily!$9:$9,"&gt;="&amp;BJ$8,daily!$9:$9,"&lt;="&amp;BJ$9)</f>
        <v>572.36948999999993</v>
      </c>
      <c r="BK98" s="37">
        <f ca="1">SUMIFS(daily!$94:$94,daily!$9:$9,"&gt;="&amp;BK$8,daily!$9:$9,"&lt;="&amp;BK$9)</f>
        <v>572.36948999999993</v>
      </c>
      <c r="BL98" s="37">
        <f ca="1">SUMIFS(daily!$94:$94,daily!$9:$9,"&gt;="&amp;BL$8,daily!$9:$9,"&lt;="&amp;BL$9)</f>
        <v>589.54057469999975</v>
      </c>
      <c r="BM98" s="37">
        <f ca="1">SUMIFS(daily!$94:$94,daily!$9:$9,"&gt;="&amp;BM$8,daily!$9:$9,"&lt;="&amp;BM$9)</f>
        <v>589.54057469999975</v>
      </c>
      <c r="BN98" s="37">
        <f ca="1">SUMIFS(daily!$94:$94,daily!$9:$9,"&gt;="&amp;BN$8,daily!$9:$9,"&lt;="&amp;BN$9)</f>
        <v>589.54057469999975</v>
      </c>
      <c r="BO98" s="37">
        <f ca="1">SUMIFS(daily!$94:$94,daily!$9:$9,"&gt;="&amp;BO$8,daily!$9:$9,"&lt;="&amp;BO$9)</f>
        <v>589.54057469999975</v>
      </c>
      <c r="BP98" s="37">
        <f ca="1">SUMIFS(daily!$94:$94,daily!$9:$9,"&gt;="&amp;BP$8,daily!$9:$9,"&lt;="&amp;BP$9)</f>
        <v>699.02668142999971</v>
      </c>
      <c r="BQ98" s="37">
        <f ca="1">SUMIFS(daily!$94:$94,daily!$9:$9,"&gt;="&amp;BQ$8,daily!$9:$9,"&lt;="&amp;BQ$9)</f>
        <v>772.01741924999976</v>
      </c>
      <c r="BR98" s="37">
        <f ca="1">SUMIFS(daily!$94:$94,daily!$9:$9,"&gt;="&amp;BR$8,daily!$9:$9,"&lt;="&amp;BR$9)</f>
        <v>772.01741924999976</v>
      </c>
      <c r="BS98" s="37">
        <f ca="1">SUMIFS(daily!$94:$94,daily!$9:$9,"&gt;="&amp;BS$8,daily!$9:$9,"&lt;="&amp;BS$9)</f>
        <v>772.01741924999976</v>
      </c>
      <c r="BT98" s="37">
        <f ca="1">SUMIFS(daily!$94:$94,daily!$9:$9,"&gt;="&amp;BT$8,daily!$9:$9,"&lt;="&amp;BT$9)</f>
        <v>818.33846440499985</v>
      </c>
      <c r="BU98" s="37">
        <f ca="1">SUMIFS(daily!$94:$94,daily!$9:$9,"&gt;="&amp;BU$8,daily!$9:$9,"&lt;="&amp;BU$9)</f>
        <v>1003.6226450250001</v>
      </c>
      <c r="BV98" s="37">
        <f ca="1">SUMIFS(daily!$94:$94,daily!$9:$9,"&gt;="&amp;BV$8,daily!$9:$9,"&lt;="&amp;BV$9)</f>
        <v>1003.6226450250001</v>
      </c>
      <c r="BW98" s="37">
        <f ca="1">SUMIFS(daily!$94:$94,daily!$9:$9,"&gt;="&amp;BW$8,daily!$9:$9,"&lt;="&amp;BW$9)</f>
        <v>1003.6226450250001</v>
      </c>
      <c r="BX98" s="37">
        <f ca="1">SUMIFS(daily!$94:$94,daily!$9:$9,"&gt;="&amp;BX$8,daily!$9:$9,"&lt;="&amp;BX$9)</f>
        <v>1003.6226450250001</v>
      </c>
      <c r="BY98" s="37">
        <f ca="1">SUMIFS(daily!$94:$94,daily!$9:$9,"&gt;="&amp;BY$8,daily!$9:$9,"&lt;="&amp;BY$9)</f>
        <v>1204.3471740300001</v>
      </c>
      <c r="BZ98" s="37">
        <f ca="1">SUMIFS(daily!$94:$94,daily!$9:$9,"&gt;="&amp;BZ$8,daily!$9:$9,"&lt;="&amp;BZ$9)</f>
        <v>1204.3471740300001</v>
      </c>
      <c r="CA98" s="37">
        <f ca="1">SUMIFS(daily!$94:$94,daily!$9:$9,"&gt;="&amp;CA$8,daily!$9:$9,"&lt;="&amp;CA$9)</f>
        <v>240.86943480600002</v>
      </c>
      <c r="CB98" s="31"/>
      <c r="CC98" s="31"/>
    </row>
    <row r="99" spans="1:81" s="38" customFormat="1" ht="10.199999999999999" x14ac:dyDescent="0.2">
      <c r="A99" s="31"/>
      <c r="B99" s="31"/>
      <c r="C99" s="31"/>
      <c r="D99" s="31"/>
      <c r="E99" s="31"/>
      <c r="F99" s="132">
        <v>1</v>
      </c>
      <c r="G99" s="133" t="str">
        <f>KPI!$F$35</f>
        <v>оплаты от заказчиков с отсрочкой</v>
      </c>
      <c r="H99" s="31"/>
      <c r="I99" s="31"/>
      <c r="J99" s="31" t="str">
        <f>IF($G99="","",INDEX(KPI!$H$11:$H$121,SUMIFS(KPI!$E$11:$E$121,KPI!$F$11:$F$121,$G99)))</f>
        <v>тыс.руб.</v>
      </c>
      <c r="K99" s="31"/>
      <c r="L99" s="31"/>
      <c r="M99" s="31"/>
      <c r="N99" s="31"/>
      <c r="O99" s="31"/>
      <c r="P99" s="31"/>
      <c r="Q99" s="31"/>
      <c r="R99" s="37">
        <f t="shared" ca="1" si="47"/>
        <v>7190.2890911460008</v>
      </c>
      <c r="S99" s="31"/>
      <c r="T99" s="31"/>
      <c r="U99" s="37">
        <f ca="1">SUMIFS(daily!$121:$121,daily!$9:$9,"&gt;="&amp;U$8,daily!$9:$9,"&lt;="&amp;U$9)</f>
        <v>0</v>
      </c>
      <c r="V99" s="37">
        <f ca="1">SUMIFS(daily!$121:$121,daily!$9:$9,"&gt;="&amp;V$8,daily!$9:$9,"&lt;="&amp;V$9)</f>
        <v>0</v>
      </c>
      <c r="W99" s="37">
        <f ca="1">SUMIFS(daily!$121:$121,daily!$9:$9,"&gt;="&amp;W$8,daily!$9:$9,"&lt;="&amp;W$9)</f>
        <v>23.999999999999989</v>
      </c>
      <c r="X99" s="37">
        <f ca="1">SUMIFS(daily!$121:$121,daily!$9:$9,"&gt;="&amp;X$8,daily!$9:$9,"&lt;="&amp;X$9)</f>
        <v>23.999999999999989</v>
      </c>
      <c r="Y99" s="37">
        <f ca="1">SUMIFS(daily!$121:$121,daily!$9:$9,"&gt;="&amp;Y$8,daily!$9:$9,"&lt;="&amp;Y$9)</f>
        <v>23.999999999999989</v>
      </c>
      <c r="Z99" s="37">
        <f ca="1">SUMIFS(daily!$121:$121,daily!$9:$9,"&gt;="&amp;Z$8,daily!$9:$9,"&lt;="&amp;Z$9)</f>
        <v>23.999999999999989</v>
      </c>
      <c r="AA99" s="37">
        <f ca="1">SUMIFS(daily!$121:$121,daily!$9:$9,"&gt;="&amp;AA$8,daily!$9:$9,"&lt;="&amp;AA$9)</f>
        <v>23.999999999999989</v>
      </c>
      <c r="AB99" s="37">
        <f ca="1">SUMIFS(daily!$121:$121,daily!$9:$9,"&gt;="&amp;AB$8,daily!$9:$9,"&lt;="&amp;AB$9)</f>
        <v>0</v>
      </c>
      <c r="AC99" s="37">
        <f ca="1">SUMIFS(daily!$121:$121,daily!$9:$9,"&gt;="&amp;AC$8,daily!$9:$9,"&lt;="&amp;AC$9)</f>
        <v>0</v>
      </c>
      <c r="AD99" s="37">
        <f ca="1">SUMIFS(daily!$121:$121,daily!$9:$9,"&gt;="&amp;AD$8,daily!$9:$9,"&lt;="&amp;AD$9)</f>
        <v>119.99999999999994</v>
      </c>
      <c r="AE99" s="37">
        <f ca="1">SUMIFS(daily!$121:$121,daily!$9:$9,"&gt;="&amp;AE$8,daily!$9:$9,"&lt;="&amp;AE$9)</f>
        <v>119.99999999999994</v>
      </c>
      <c r="AF99" s="37">
        <f ca="1">SUMIFS(daily!$121:$121,daily!$9:$9,"&gt;="&amp;AF$8,daily!$9:$9,"&lt;="&amp;AF$9)</f>
        <v>119.99999999999994</v>
      </c>
      <c r="AG99" s="37">
        <f ca="1">SUMIFS(daily!$121:$121,daily!$9:$9,"&gt;="&amp;AG$8,daily!$9:$9,"&lt;="&amp;AG$9)</f>
        <v>131.99999999999997</v>
      </c>
      <c r="AH99" s="37">
        <f ca="1">SUMIFS(daily!$121:$121,daily!$9:$9,"&gt;="&amp;AH$8,daily!$9:$9,"&lt;="&amp;AH$9)</f>
        <v>149.99999999999997</v>
      </c>
      <c r="AI99" s="37">
        <f ca="1">SUMIFS(daily!$121:$121,daily!$9:$9,"&gt;="&amp;AI$8,daily!$9:$9,"&lt;="&amp;AI$9)</f>
        <v>149.99999999999997</v>
      </c>
      <c r="AJ99" s="37">
        <f ca="1">SUMIFS(daily!$121:$121,daily!$9:$9,"&gt;="&amp;AJ$8,daily!$9:$9,"&lt;="&amp;AJ$9)</f>
        <v>149.99999999999997</v>
      </c>
      <c r="AK99" s="37">
        <f ca="1">SUMIFS(daily!$121:$121,daily!$9:$9,"&gt;="&amp;AK$8,daily!$9:$9,"&lt;="&amp;AK$9)</f>
        <v>149.99999999999997</v>
      </c>
      <c r="AL99" s="37">
        <f ca="1">SUMIFS(daily!$121:$121,daily!$9:$9,"&gt;="&amp;AL$8,daily!$9:$9,"&lt;="&amp;AL$9)</f>
        <v>99.999999999999986</v>
      </c>
      <c r="AM99" s="37">
        <f ca="1">SUMIFS(daily!$121:$121,daily!$9:$9,"&gt;="&amp;AM$8,daily!$9:$9,"&lt;="&amp;AM$9)</f>
        <v>99.999999999999986</v>
      </c>
      <c r="AN99" s="37">
        <f ca="1">SUMIFS(daily!$121:$121,daily!$9:$9,"&gt;="&amp;AN$8,daily!$9:$9,"&lt;="&amp;AN$9)</f>
        <v>99.999999999999986</v>
      </c>
      <c r="AO99" s="37">
        <f ca="1">SUMIFS(daily!$121:$121,daily!$9:$9,"&gt;="&amp;AO$8,daily!$9:$9,"&lt;="&amp;AO$9)</f>
        <v>99.999999999999986</v>
      </c>
      <c r="AP99" s="37">
        <f ca="1">SUMIFS(daily!$121:$121,daily!$9:$9,"&gt;="&amp;AP$8,daily!$9:$9,"&lt;="&amp;AP$9)</f>
        <v>99.199999999999989</v>
      </c>
      <c r="AQ99" s="37">
        <f ca="1">SUMIFS(daily!$121:$121,daily!$9:$9,"&gt;="&amp;AQ$8,daily!$9:$9,"&lt;="&amp;AQ$9)</f>
        <v>98.999999999999986</v>
      </c>
      <c r="AR99" s="37">
        <f ca="1">SUMIFS(daily!$121:$121,daily!$9:$9,"&gt;="&amp;AR$8,daily!$9:$9,"&lt;="&amp;AR$9)</f>
        <v>98.999999999999986</v>
      </c>
      <c r="AS99" s="37">
        <f ca="1">SUMIFS(daily!$121:$121,daily!$9:$9,"&gt;="&amp;AS$8,daily!$9:$9,"&lt;="&amp;AS$9)</f>
        <v>98.999999999999986</v>
      </c>
      <c r="AT99" s="37">
        <f ca="1">SUMIFS(daily!$121:$121,daily!$9:$9,"&gt;="&amp;AT$8,daily!$9:$9,"&lt;="&amp;AT$9)</f>
        <v>102.95999999999998</v>
      </c>
      <c r="AU99" s="37">
        <f ca="1">SUMIFS(daily!$121:$121,daily!$9:$9,"&gt;="&amp;AU$8,daily!$9:$9,"&lt;="&amp;AU$9)</f>
        <v>118.79999999999998</v>
      </c>
      <c r="AV99" s="37">
        <f ca="1">SUMIFS(daily!$121:$121,daily!$9:$9,"&gt;="&amp;AV$8,daily!$9:$9,"&lt;="&amp;AV$9)</f>
        <v>118.79999999999998</v>
      </c>
      <c r="AW99" s="37">
        <f ca="1">SUMIFS(daily!$121:$121,daily!$9:$9,"&gt;="&amp;AW$8,daily!$9:$9,"&lt;="&amp;AW$9)</f>
        <v>118.79999999999998</v>
      </c>
      <c r="AX99" s="37">
        <f ca="1">SUMIFS(daily!$121:$121,daily!$9:$9,"&gt;="&amp;AX$8,daily!$9:$9,"&lt;="&amp;AX$9)</f>
        <v>118.79999999999998</v>
      </c>
      <c r="AY99" s="37">
        <f ca="1">SUMIFS(daily!$121:$121,daily!$9:$9,"&gt;="&amp;AY$8,daily!$9:$9,"&lt;="&amp;AY$9)</f>
        <v>124.73999999999997</v>
      </c>
      <c r="AZ99" s="37">
        <f ca="1">SUMIFS(daily!$121:$121,daily!$9:$9,"&gt;="&amp;AZ$8,daily!$9:$9,"&lt;="&amp;AZ$9)</f>
        <v>124.73999999999997</v>
      </c>
      <c r="BA99" s="37">
        <f ca="1">SUMIFS(daily!$121:$121,daily!$9:$9,"&gt;="&amp;BA$8,daily!$9:$9,"&lt;="&amp;BA$9)</f>
        <v>124.73999999999997</v>
      </c>
      <c r="BB99" s="37">
        <f ca="1">SUMIFS(daily!$121:$121,daily!$9:$9,"&gt;="&amp;BB$8,daily!$9:$9,"&lt;="&amp;BB$9)</f>
        <v>124.73999999999997</v>
      </c>
      <c r="BC99" s="37">
        <f ca="1">SUMIFS(daily!$121:$121,daily!$9:$9,"&gt;="&amp;BC$8,daily!$9:$9,"&lt;="&amp;BC$9)</f>
        <v>132.84809999999996</v>
      </c>
      <c r="BD99" s="37">
        <f ca="1">SUMIFS(daily!$121:$121,daily!$9:$9,"&gt;="&amp;BD$8,daily!$9:$9,"&lt;="&amp;BD$9)</f>
        <v>138.25349999999995</v>
      </c>
      <c r="BE99" s="37">
        <f ca="1">SUMIFS(daily!$121:$121,daily!$9:$9,"&gt;="&amp;BE$8,daily!$9:$9,"&lt;="&amp;BE$9)</f>
        <v>138.25349999999995</v>
      </c>
      <c r="BF99" s="37">
        <f ca="1">SUMIFS(daily!$121:$121,daily!$9:$9,"&gt;="&amp;BF$8,daily!$9:$9,"&lt;="&amp;BF$9)</f>
        <v>138.25349999999995</v>
      </c>
      <c r="BG99" s="37">
        <f ca="1">SUMIFS(daily!$121:$121,daily!$9:$9,"&gt;="&amp;BG$8,daily!$9:$9,"&lt;="&amp;BG$9)</f>
        <v>138.25349999999995</v>
      </c>
      <c r="BH99" s="37">
        <f ca="1">SUMIFS(daily!$121:$121,daily!$9:$9,"&gt;="&amp;BH$8,daily!$9:$9,"&lt;="&amp;BH$9)</f>
        <v>127.19321999999997</v>
      </c>
      <c r="BI99" s="37">
        <f ca="1">SUMIFS(daily!$121:$121,daily!$9:$9,"&gt;="&amp;BI$8,daily!$9:$9,"&lt;="&amp;BI$9)</f>
        <v>127.19321999999997</v>
      </c>
      <c r="BJ99" s="37">
        <f ca="1">SUMIFS(daily!$121:$121,daily!$9:$9,"&gt;="&amp;BJ$8,daily!$9:$9,"&lt;="&amp;BJ$9)</f>
        <v>127.19321999999997</v>
      </c>
      <c r="BK99" s="37">
        <f ca="1">SUMIFS(daily!$121:$121,daily!$9:$9,"&gt;="&amp;BK$8,daily!$9:$9,"&lt;="&amp;BK$9)</f>
        <v>127.19321999999997</v>
      </c>
      <c r="BL99" s="37">
        <f ca="1">SUMIFS(daily!$121:$121,daily!$9:$9,"&gt;="&amp;BL$8,daily!$9:$9,"&lt;="&amp;BL$9)</f>
        <v>131.00901659999994</v>
      </c>
      <c r="BM99" s="37">
        <f ca="1">SUMIFS(daily!$121:$121,daily!$9:$9,"&gt;="&amp;BM$8,daily!$9:$9,"&lt;="&amp;BM$9)</f>
        <v>131.00901659999994</v>
      </c>
      <c r="BN99" s="37">
        <f ca="1">SUMIFS(daily!$121:$121,daily!$9:$9,"&gt;="&amp;BN$8,daily!$9:$9,"&lt;="&amp;BN$9)</f>
        <v>131.00901659999994</v>
      </c>
      <c r="BO99" s="37">
        <f ca="1">SUMIFS(daily!$121:$121,daily!$9:$9,"&gt;="&amp;BO$8,daily!$9:$9,"&lt;="&amp;BO$9)</f>
        <v>131.00901659999994</v>
      </c>
      <c r="BP99" s="37">
        <f ca="1">SUMIFS(daily!$121:$121,daily!$9:$9,"&gt;="&amp;BP$8,daily!$9:$9,"&lt;="&amp;BP$9)</f>
        <v>155.33926253999994</v>
      </c>
      <c r="BQ99" s="37">
        <f ca="1">SUMIFS(daily!$121:$121,daily!$9:$9,"&gt;="&amp;BQ$8,daily!$9:$9,"&lt;="&amp;BQ$9)</f>
        <v>171.55942649999992</v>
      </c>
      <c r="BR99" s="37">
        <f ca="1">SUMIFS(daily!$121:$121,daily!$9:$9,"&gt;="&amp;BR$8,daily!$9:$9,"&lt;="&amp;BR$9)</f>
        <v>171.55942649999992</v>
      </c>
      <c r="BS99" s="37">
        <f ca="1">SUMIFS(daily!$121:$121,daily!$9:$9,"&gt;="&amp;BS$8,daily!$9:$9,"&lt;="&amp;BS$9)</f>
        <v>171.55942649999992</v>
      </c>
      <c r="BT99" s="37">
        <f ca="1">SUMIFS(daily!$121:$121,daily!$9:$9,"&gt;="&amp;BT$8,daily!$9:$9,"&lt;="&amp;BT$9)</f>
        <v>181.85299208999993</v>
      </c>
      <c r="BU99" s="37">
        <f ca="1">SUMIFS(daily!$121:$121,daily!$9:$9,"&gt;="&amp;BU$8,daily!$9:$9,"&lt;="&amp;BU$9)</f>
        <v>223.02725444999996</v>
      </c>
      <c r="BV99" s="37">
        <f ca="1">SUMIFS(daily!$121:$121,daily!$9:$9,"&gt;="&amp;BV$8,daily!$9:$9,"&lt;="&amp;BV$9)</f>
        <v>223.02725444999996</v>
      </c>
      <c r="BW99" s="37">
        <f ca="1">SUMIFS(daily!$121:$121,daily!$9:$9,"&gt;="&amp;BW$8,daily!$9:$9,"&lt;="&amp;BW$9)</f>
        <v>223.02725444999996</v>
      </c>
      <c r="BX99" s="37">
        <f ca="1">SUMIFS(daily!$121:$121,daily!$9:$9,"&gt;="&amp;BX$8,daily!$9:$9,"&lt;="&amp;BX$9)</f>
        <v>223.02725444999996</v>
      </c>
      <c r="BY99" s="37">
        <f ca="1">SUMIFS(daily!$121:$121,daily!$9:$9,"&gt;="&amp;BY$8,daily!$9:$9,"&lt;="&amp;BY$9)</f>
        <v>267.63270533999992</v>
      </c>
      <c r="BZ99" s="37">
        <f ca="1">SUMIFS(daily!$121:$121,daily!$9:$9,"&gt;="&amp;BZ$8,daily!$9:$9,"&lt;="&amp;BZ$9)</f>
        <v>267.63270533999992</v>
      </c>
      <c r="CA99" s="37">
        <f ca="1">SUMIFS(daily!$121:$121,daily!$9:$9,"&gt;="&amp;CA$8,daily!$9:$9,"&lt;="&amp;CA$9)</f>
        <v>107.05308213599996</v>
      </c>
      <c r="CB99" s="31"/>
      <c r="CC99" s="31"/>
    </row>
    <row r="100" spans="1:81" s="71" customFormat="1" ht="6.6" x14ac:dyDescent="0.15">
      <c r="A100" s="70"/>
      <c r="B100" s="70"/>
      <c r="C100" s="70"/>
      <c r="D100" s="70"/>
      <c r="E100" s="70"/>
      <c r="F100" s="122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4"/>
      <c r="S100" s="70"/>
      <c r="T100" s="70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0"/>
      <c r="CC100" s="70"/>
    </row>
    <row r="101" spans="1:81" s="160" customFormat="1" ht="9.6" x14ac:dyDescent="0.2">
      <c r="A101" s="157"/>
      <c r="B101" s="157"/>
      <c r="C101" s="157"/>
      <c r="D101" s="157"/>
      <c r="E101" s="157"/>
      <c r="F101" s="157"/>
      <c r="G101" s="157" t="s">
        <v>23</v>
      </c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8">
        <f ca="1">R94-SUM(R102:R108)</f>
        <v>0</v>
      </c>
      <c r="S101" s="157"/>
      <c r="T101" s="157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59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59"/>
      <c r="BN101" s="159"/>
      <c r="BO101" s="159"/>
      <c r="BP101" s="159"/>
      <c r="BQ101" s="159"/>
      <c r="BR101" s="159"/>
      <c r="BS101" s="159"/>
      <c r="BT101" s="159"/>
      <c r="BU101" s="159"/>
      <c r="BV101" s="159"/>
      <c r="BW101" s="159"/>
      <c r="BX101" s="159"/>
      <c r="BY101" s="159"/>
      <c r="BZ101" s="159"/>
      <c r="CA101" s="159"/>
      <c r="CB101" s="157"/>
      <c r="CC101" s="157"/>
    </row>
    <row r="102" spans="1:81" s="19" customFormat="1" ht="10.199999999999999" x14ac:dyDescent="0.2">
      <c r="A102" s="18"/>
      <c r="B102" s="18"/>
      <c r="C102" s="18"/>
      <c r="D102" s="18"/>
      <c r="E102" s="18"/>
      <c r="F102" s="99"/>
      <c r="G102" s="18" t="str">
        <f>structure!$G$11</f>
        <v>товарная категория 1</v>
      </c>
      <c r="H102" s="18"/>
      <c r="I102" s="18"/>
      <c r="J102" s="18" t="str">
        <f>J94</f>
        <v>тыс.руб.</v>
      </c>
      <c r="K102" s="18"/>
      <c r="L102" s="18"/>
      <c r="M102" s="18"/>
      <c r="N102" s="18"/>
      <c r="O102" s="18"/>
      <c r="P102" s="18"/>
      <c r="Q102" s="18"/>
      <c r="R102" s="155">
        <f t="shared" ref="R102:R107" ca="1" si="50">SUM(T102:CB102)</f>
        <v>23116.758629671607</v>
      </c>
      <c r="S102" s="156"/>
      <c r="T102" s="156"/>
      <c r="U102" s="156">
        <f ca="1">SUMIFS(daily!87:87,daily!$9:$9,"&gt;="&amp;U$8,daily!$9:$9,"&lt;="&amp;U$9)+SUMIFS(daily!114:114,daily!$9:$9,"&gt;="&amp;U$8,daily!$9:$9,"&lt;="&amp;U$9)+SUMIFS(daily!69:69,daily!$9:$9,"&gt;="&amp;U$8,daily!$9:$9,"&lt;="&amp;U$9)+SUMIFS(daily!96:96,daily!$9:$9,"&gt;="&amp;U$8,daily!$9:$9,"&lt;="&amp;U$9)+SUMIFS(daily!123:123,daily!$9:$9,"&gt;="&amp;U$8,daily!$9:$9,"&lt;="&amp;U$9)</f>
        <v>559.43456742989997</v>
      </c>
      <c r="V102" s="156">
        <f ca="1">SUMIFS(daily!87:87,daily!$9:$9,"&gt;="&amp;V$8,daily!$9:$9,"&lt;="&amp;V$9)+SUMIFS(daily!114:114,daily!$9:$9,"&gt;="&amp;V$8,daily!$9:$9,"&lt;="&amp;V$9)+SUMIFS(daily!69:69,daily!$9:$9,"&gt;="&amp;V$8,daily!$9:$9,"&lt;="&amp;V$9)+SUMIFS(daily!96:96,daily!$9:$9,"&gt;="&amp;V$8,daily!$9:$9,"&lt;="&amp;V$9)+SUMIFS(daily!123:123,daily!$9:$9,"&gt;="&amp;V$8,daily!$9:$9,"&lt;="&amp;V$9)</f>
        <v>559.43456742989997</v>
      </c>
      <c r="W102" s="156">
        <f ca="1">SUMIFS(daily!87:87,daily!$9:$9,"&gt;="&amp;W$8,daily!$9:$9,"&lt;="&amp;W$9)+SUMIFS(daily!114:114,daily!$9:$9,"&gt;="&amp;W$8,daily!$9:$9,"&lt;="&amp;W$9)+SUMIFS(daily!69:69,daily!$9:$9,"&gt;="&amp;W$8,daily!$9:$9,"&lt;="&amp;W$9)+SUMIFS(daily!96:96,daily!$9:$9,"&gt;="&amp;W$8,daily!$9:$9,"&lt;="&amp;W$9)+SUMIFS(daily!123:123,daily!$9:$9,"&gt;="&amp;W$8,daily!$9:$9,"&lt;="&amp;W$9)</f>
        <v>104.63474739761999</v>
      </c>
      <c r="X102" s="156">
        <f ca="1">SUMIFS(daily!87:87,daily!$9:$9,"&gt;="&amp;X$8,daily!$9:$9,"&lt;="&amp;X$9)+SUMIFS(daily!114:114,daily!$9:$9,"&gt;="&amp;X$8,daily!$9:$9,"&lt;="&amp;X$9)+SUMIFS(daily!69:69,daily!$9:$9,"&gt;="&amp;X$8,daily!$9:$9,"&lt;="&amp;X$9)+SUMIFS(daily!96:96,daily!$9:$9,"&gt;="&amp;X$8,daily!$9:$9,"&lt;="&amp;X$9)+SUMIFS(daily!123:123,daily!$9:$9,"&gt;="&amp;X$8,daily!$9:$9,"&lt;="&amp;X$9)</f>
        <v>72</v>
      </c>
      <c r="Y102" s="156">
        <f ca="1">SUMIFS(daily!87:87,daily!$9:$9,"&gt;="&amp;Y$8,daily!$9:$9,"&lt;="&amp;Y$9)+SUMIFS(daily!114:114,daily!$9:$9,"&gt;="&amp;Y$8,daily!$9:$9,"&lt;="&amp;Y$9)+SUMIFS(daily!69:69,daily!$9:$9,"&gt;="&amp;Y$8,daily!$9:$9,"&lt;="&amp;Y$9)+SUMIFS(daily!96:96,daily!$9:$9,"&gt;="&amp;Y$8,daily!$9:$9,"&lt;="&amp;Y$9)+SUMIFS(daily!123:123,daily!$9:$9,"&gt;="&amp;Y$8,daily!$9:$9,"&lt;="&amp;Y$9)</f>
        <v>80.100000000000009</v>
      </c>
      <c r="Z102" s="156">
        <f ca="1">SUMIFS(daily!87:87,daily!$9:$9,"&gt;="&amp;Z$8,daily!$9:$9,"&lt;="&amp;Z$9)+SUMIFS(daily!114:114,daily!$9:$9,"&gt;="&amp;Z$8,daily!$9:$9,"&lt;="&amp;Z$9)+SUMIFS(daily!69:69,daily!$9:$9,"&gt;="&amp;Z$8,daily!$9:$9,"&lt;="&amp;Z$9)+SUMIFS(daily!96:96,daily!$9:$9,"&gt;="&amp;Z$8,daily!$9:$9,"&lt;="&amp;Z$9)+SUMIFS(daily!123:123,daily!$9:$9,"&gt;="&amp;Z$8,daily!$9:$9,"&lt;="&amp;Z$9)</f>
        <v>80.100000000000009</v>
      </c>
      <c r="AA102" s="156">
        <f ca="1">SUMIFS(daily!87:87,daily!$9:$9,"&gt;="&amp;AA$8,daily!$9:$9,"&lt;="&amp;AA$9)+SUMIFS(daily!114:114,daily!$9:$9,"&gt;="&amp;AA$8,daily!$9:$9,"&lt;="&amp;AA$9)+SUMIFS(daily!69:69,daily!$9:$9,"&gt;="&amp;AA$8,daily!$9:$9,"&lt;="&amp;AA$9)+SUMIFS(daily!96:96,daily!$9:$9,"&gt;="&amp;AA$8,daily!$9:$9,"&lt;="&amp;AA$9)+SUMIFS(daily!123:123,daily!$9:$9,"&gt;="&amp;AA$8,daily!$9:$9,"&lt;="&amp;AA$9)</f>
        <v>39.599999999999994</v>
      </c>
      <c r="AB102" s="156">
        <f ca="1">SUMIFS(daily!87:87,daily!$9:$9,"&gt;="&amp;AB$8,daily!$9:$9,"&lt;="&amp;AB$9)+SUMIFS(daily!114:114,daily!$9:$9,"&gt;="&amp;AB$8,daily!$9:$9,"&lt;="&amp;AB$9)+SUMIFS(daily!69:69,daily!$9:$9,"&gt;="&amp;AB$8,daily!$9:$9,"&lt;="&amp;AB$9)+SUMIFS(daily!96:96,daily!$9:$9,"&gt;="&amp;AB$8,daily!$9:$9,"&lt;="&amp;AB$9)+SUMIFS(daily!123:123,daily!$9:$9,"&gt;="&amp;AB$8,daily!$9:$9,"&lt;="&amp;AB$9)</f>
        <v>32.4</v>
      </c>
      <c r="AC102" s="156">
        <f ca="1">SUMIFS(daily!87:87,daily!$9:$9,"&gt;="&amp;AC$8,daily!$9:$9,"&lt;="&amp;AC$9)+SUMIFS(daily!114:114,daily!$9:$9,"&gt;="&amp;AC$8,daily!$9:$9,"&lt;="&amp;AC$9)+SUMIFS(daily!69:69,daily!$9:$9,"&gt;="&amp;AC$8,daily!$9:$9,"&lt;="&amp;AC$9)+SUMIFS(daily!96:96,daily!$9:$9,"&gt;="&amp;AC$8,daily!$9:$9,"&lt;="&amp;AC$9)+SUMIFS(daily!123:123,daily!$9:$9,"&gt;="&amp;AC$8,daily!$9:$9,"&lt;="&amp;AC$9)</f>
        <v>40.5</v>
      </c>
      <c r="AD102" s="156">
        <f ca="1">SUMIFS(daily!87:87,daily!$9:$9,"&gt;="&amp;AD$8,daily!$9:$9,"&lt;="&amp;AD$9)+SUMIFS(daily!114:114,daily!$9:$9,"&gt;="&amp;AD$8,daily!$9:$9,"&lt;="&amp;AD$9)+SUMIFS(daily!69:69,daily!$9:$9,"&gt;="&amp;AD$8,daily!$9:$9,"&lt;="&amp;AD$9)+SUMIFS(daily!96:96,daily!$9:$9,"&gt;="&amp;AD$8,daily!$9:$9,"&lt;="&amp;AD$9)+SUMIFS(daily!123:123,daily!$9:$9,"&gt;="&amp;AD$8,daily!$9:$9,"&lt;="&amp;AD$9)</f>
        <v>400.5</v>
      </c>
      <c r="AE102" s="156">
        <f ca="1">SUMIFS(daily!87:87,daily!$9:$9,"&gt;="&amp;AE$8,daily!$9:$9,"&lt;="&amp;AE$9)+SUMIFS(daily!114:114,daily!$9:$9,"&gt;="&amp;AE$8,daily!$9:$9,"&lt;="&amp;AE$9)+SUMIFS(daily!69:69,daily!$9:$9,"&gt;="&amp;AE$8,daily!$9:$9,"&lt;="&amp;AE$9)+SUMIFS(daily!96:96,daily!$9:$9,"&gt;="&amp;AE$8,daily!$9:$9,"&lt;="&amp;AE$9)+SUMIFS(daily!123:123,daily!$9:$9,"&gt;="&amp;AE$8,daily!$9:$9,"&lt;="&amp;AE$9)</f>
        <v>400.5</v>
      </c>
      <c r="AF102" s="156">
        <f ca="1">SUMIFS(daily!87:87,daily!$9:$9,"&gt;="&amp;AF$8,daily!$9:$9,"&lt;="&amp;AF$9)+SUMIFS(daily!114:114,daily!$9:$9,"&gt;="&amp;AF$8,daily!$9:$9,"&lt;="&amp;AF$9)+SUMIFS(daily!69:69,daily!$9:$9,"&gt;="&amp;AF$8,daily!$9:$9,"&lt;="&amp;AF$9)+SUMIFS(daily!96:96,daily!$9:$9,"&gt;="&amp;AF$8,daily!$9:$9,"&lt;="&amp;AF$9)+SUMIFS(daily!123:123,daily!$9:$9,"&gt;="&amp;AF$8,daily!$9:$9,"&lt;="&amp;AF$9)</f>
        <v>400.5</v>
      </c>
      <c r="AG102" s="156">
        <f ca="1">SUMIFS(daily!87:87,daily!$9:$9,"&gt;="&amp;AG$8,daily!$9:$9,"&lt;="&amp;AG$9)+SUMIFS(daily!114:114,daily!$9:$9,"&gt;="&amp;AG$8,daily!$9:$9,"&lt;="&amp;AG$9)+SUMIFS(daily!69:69,daily!$9:$9,"&gt;="&amp;AG$8,daily!$9:$9,"&lt;="&amp;AG$9)+SUMIFS(daily!96:96,daily!$9:$9,"&gt;="&amp;AG$8,daily!$9:$9,"&lt;="&amp;AG$9)+SUMIFS(daily!123:123,daily!$9:$9,"&gt;="&amp;AG$8,daily!$9:$9,"&lt;="&amp;AG$9)</f>
        <v>406.79999999999995</v>
      </c>
      <c r="AH102" s="156">
        <f ca="1">SUMIFS(daily!87:87,daily!$9:$9,"&gt;="&amp;AH$8,daily!$9:$9,"&lt;="&amp;AH$9)+SUMIFS(daily!114:114,daily!$9:$9,"&gt;="&amp;AH$8,daily!$9:$9,"&lt;="&amp;AH$9)+SUMIFS(daily!69:69,daily!$9:$9,"&gt;="&amp;AH$8,daily!$9:$9,"&lt;="&amp;AH$9)+SUMIFS(daily!96:96,daily!$9:$9,"&gt;="&amp;AH$8,daily!$9:$9,"&lt;="&amp;AH$9)+SUMIFS(daily!123:123,daily!$9:$9,"&gt;="&amp;AH$8,daily!$9:$9,"&lt;="&amp;AH$9)</f>
        <v>382.5</v>
      </c>
      <c r="AI102" s="156">
        <f ca="1">SUMIFS(daily!87:87,daily!$9:$9,"&gt;="&amp;AI$8,daily!$9:$9,"&lt;="&amp;AI$9)+SUMIFS(daily!114:114,daily!$9:$9,"&gt;="&amp;AI$8,daily!$9:$9,"&lt;="&amp;AI$9)+SUMIFS(daily!69:69,daily!$9:$9,"&gt;="&amp;AI$8,daily!$9:$9,"&lt;="&amp;AI$9)+SUMIFS(daily!96:96,daily!$9:$9,"&gt;="&amp;AI$8,daily!$9:$9,"&lt;="&amp;AI$9)+SUMIFS(daily!123:123,daily!$9:$9,"&gt;="&amp;AI$8,daily!$9:$9,"&lt;="&amp;AI$9)</f>
        <v>382.5</v>
      </c>
      <c r="AJ102" s="156">
        <f ca="1">SUMIFS(daily!87:87,daily!$9:$9,"&gt;="&amp;AJ$8,daily!$9:$9,"&lt;="&amp;AJ$9)+SUMIFS(daily!114:114,daily!$9:$9,"&gt;="&amp;AJ$8,daily!$9:$9,"&lt;="&amp;AJ$9)+SUMIFS(daily!69:69,daily!$9:$9,"&gt;="&amp;AJ$8,daily!$9:$9,"&lt;="&amp;AJ$9)+SUMIFS(daily!96:96,daily!$9:$9,"&gt;="&amp;AJ$8,daily!$9:$9,"&lt;="&amp;AJ$9)+SUMIFS(daily!123:123,daily!$9:$9,"&gt;="&amp;AJ$8,daily!$9:$9,"&lt;="&amp;AJ$9)</f>
        <v>382.5</v>
      </c>
      <c r="AK102" s="156">
        <f ca="1">SUMIFS(daily!87:87,daily!$9:$9,"&gt;="&amp;AK$8,daily!$9:$9,"&lt;="&amp;AK$9)+SUMIFS(daily!114:114,daily!$9:$9,"&gt;="&amp;AK$8,daily!$9:$9,"&lt;="&amp;AK$9)+SUMIFS(daily!69:69,daily!$9:$9,"&gt;="&amp;AK$8,daily!$9:$9,"&lt;="&amp;AK$9)+SUMIFS(daily!96:96,daily!$9:$9,"&gt;="&amp;AK$8,daily!$9:$9,"&lt;="&amp;AK$9)+SUMIFS(daily!123:123,daily!$9:$9,"&gt;="&amp;AK$8,daily!$9:$9,"&lt;="&amp;AK$9)</f>
        <v>382.5</v>
      </c>
      <c r="AL102" s="156">
        <f ca="1">SUMIFS(daily!87:87,daily!$9:$9,"&gt;="&amp;AL$8,daily!$9:$9,"&lt;="&amp;AL$9)+SUMIFS(daily!114:114,daily!$9:$9,"&gt;="&amp;AL$8,daily!$9:$9,"&lt;="&amp;AL$9)+SUMIFS(daily!69:69,daily!$9:$9,"&gt;="&amp;AL$8,daily!$9:$9,"&lt;="&amp;AL$9)+SUMIFS(daily!96:96,daily!$9:$9,"&gt;="&amp;AL$8,daily!$9:$9,"&lt;="&amp;AL$9)+SUMIFS(daily!123:123,daily!$9:$9,"&gt;="&amp;AL$8,daily!$9:$9,"&lt;="&amp;AL$9)</f>
        <v>298.64999999999998</v>
      </c>
      <c r="AM102" s="156">
        <f ca="1">SUMIFS(daily!87:87,daily!$9:$9,"&gt;="&amp;AM$8,daily!$9:$9,"&lt;="&amp;AM$9)+SUMIFS(daily!114:114,daily!$9:$9,"&gt;="&amp;AM$8,daily!$9:$9,"&lt;="&amp;AM$9)+SUMIFS(daily!69:69,daily!$9:$9,"&gt;="&amp;AM$8,daily!$9:$9,"&lt;="&amp;AM$9)+SUMIFS(daily!96:96,daily!$9:$9,"&gt;="&amp;AM$8,daily!$9:$9,"&lt;="&amp;AM$9)+SUMIFS(daily!123:123,daily!$9:$9,"&gt;="&amp;AM$8,daily!$9:$9,"&lt;="&amp;AM$9)</f>
        <v>298.64999999999998</v>
      </c>
      <c r="AN102" s="156">
        <f ca="1">SUMIFS(daily!87:87,daily!$9:$9,"&gt;="&amp;AN$8,daily!$9:$9,"&lt;="&amp;AN$9)+SUMIFS(daily!114:114,daily!$9:$9,"&gt;="&amp;AN$8,daily!$9:$9,"&lt;="&amp;AN$9)+SUMIFS(daily!69:69,daily!$9:$9,"&gt;="&amp;AN$8,daily!$9:$9,"&lt;="&amp;AN$9)+SUMIFS(daily!96:96,daily!$9:$9,"&gt;="&amp;AN$8,daily!$9:$9,"&lt;="&amp;AN$9)+SUMIFS(daily!123:123,daily!$9:$9,"&gt;="&amp;AN$8,daily!$9:$9,"&lt;="&amp;AN$9)</f>
        <v>298.64999999999998</v>
      </c>
      <c r="AO102" s="156">
        <f ca="1">SUMIFS(daily!87:87,daily!$9:$9,"&gt;="&amp;AO$8,daily!$9:$9,"&lt;="&amp;AO$9)+SUMIFS(daily!114:114,daily!$9:$9,"&gt;="&amp;AO$8,daily!$9:$9,"&lt;="&amp;AO$9)+SUMIFS(daily!69:69,daily!$9:$9,"&gt;="&amp;AO$8,daily!$9:$9,"&lt;="&amp;AO$9)+SUMIFS(daily!96:96,daily!$9:$9,"&gt;="&amp;AO$8,daily!$9:$9,"&lt;="&amp;AO$9)+SUMIFS(daily!123:123,daily!$9:$9,"&gt;="&amp;AO$8,daily!$9:$9,"&lt;="&amp;AO$9)</f>
        <v>298.64999999999998</v>
      </c>
      <c r="AP102" s="156">
        <f ca="1">SUMIFS(daily!87:87,daily!$9:$9,"&gt;="&amp;AP$8,daily!$9:$9,"&lt;="&amp;AP$9)+SUMIFS(daily!114:114,daily!$9:$9,"&gt;="&amp;AP$8,daily!$9:$9,"&lt;="&amp;AP$9)+SUMIFS(daily!69:69,daily!$9:$9,"&gt;="&amp;AP$8,daily!$9:$9,"&lt;="&amp;AP$9)+SUMIFS(daily!96:96,daily!$9:$9,"&gt;="&amp;AP$8,daily!$9:$9,"&lt;="&amp;AP$9)+SUMIFS(daily!123:123,daily!$9:$9,"&gt;="&amp;AP$8,daily!$9:$9,"&lt;="&amp;AP$9)</f>
        <v>308.02199999999999</v>
      </c>
      <c r="AQ102" s="156">
        <f ca="1">SUMIFS(daily!87:87,daily!$9:$9,"&gt;="&amp;AQ$8,daily!$9:$9,"&lt;="&amp;AQ$9)+SUMIFS(daily!114:114,daily!$9:$9,"&gt;="&amp;AQ$8,daily!$9:$9,"&lt;="&amp;AQ$9)+SUMIFS(daily!69:69,daily!$9:$9,"&gt;="&amp;AQ$8,daily!$9:$9,"&lt;="&amp;AQ$9)+SUMIFS(daily!96:96,daily!$9:$9,"&gt;="&amp;AQ$8,daily!$9:$9,"&lt;="&amp;AQ$9)+SUMIFS(daily!123:123,daily!$9:$9,"&gt;="&amp;AQ$8,daily!$9:$9,"&lt;="&amp;AQ$9)</f>
        <v>323.72999999999996</v>
      </c>
      <c r="AR102" s="156">
        <f ca="1">SUMIFS(daily!87:87,daily!$9:$9,"&gt;="&amp;AR$8,daily!$9:$9,"&lt;="&amp;AR$9)+SUMIFS(daily!114:114,daily!$9:$9,"&gt;="&amp;AR$8,daily!$9:$9,"&lt;="&amp;AR$9)+SUMIFS(daily!69:69,daily!$9:$9,"&gt;="&amp;AR$8,daily!$9:$9,"&lt;="&amp;AR$9)+SUMIFS(daily!96:96,daily!$9:$9,"&gt;="&amp;AR$8,daily!$9:$9,"&lt;="&amp;AR$9)+SUMIFS(daily!123:123,daily!$9:$9,"&gt;="&amp;AR$8,daily!$9:$9,"&lt;="&amp;AR$9)</f>
        <v>323.72999999999996</v>
      </c>
      <c r="AS102" s="156">
        <f ca="1">SUMIFS(daily!87:87,daily!$9:$9,"&gt;="&amp;AS$8,daily!$9:$9,"&lt;="&amp;AS$9)+SUMIFS(daily!114:114,daily!$9:$9,"&gt;="&amp;AS$8,daily!$9:$9,"&lt;="&amp;AS$9)+SUMIFS(daily!69:69,daily!$9:$9,"&gt;="&amp;AS$8,daily!$9:$9,"&lt;="&amp;AS$9)+SUMIFS(daily!96:96,daily!$9:$9,"&gt;="&amp;AS$8,daily!$9:$9,"&lt;="&amp;AS$9)+SUMIFS(daily!123:123,daily!$9:$9,"&gt;="&amp;AS$8,daily!$9:$9,"&lt;="&amp;AS$9)</f>
        <v>323.72999999999996</v>
      </c>
      <c r="AT102" s="156">
        <f ca="1">SUMIFS(daily!87:87,daily!$9:$9,"&gt;="&amp;AT$8,daily!$9:$9,"&lt;="&amp;AT$9)+SUMIFS(daily!114:114,daily!$9:$9,"&gt;="&amp;AT$8,daily!$9:$9,"&lt;="&amp;AT$9)+SUMIFS(daily!69:69,daily!$9:$9,"&gt;="&amp;AT$8,daily!$9:$9,"&lt;="&amp;AT$9)+SUMIFS(daily!96:96,daily!$9:$9,"&gt;="&amp;AT$8,daily!$9:$9,"&lt;="&amp;AT$9)+SUMIFS(daily!123:123,daily!$9:$9,"&gt;="&amp;AT$8,daily!$9:$9,"&lt;="&amp;AT$9)</f>
        <v>331.86779999999999</v>
      </c>
      <c r="AU102" s="156">
        <f ca="1">SUMIFS(daily!87:87,daily!$9:$9,"&gt;="&amp;AU$8,daily!$9:$9,"&lt;="&amp;AU$9)+SUMIFS(daily!114:114,daily!$9:$9,"&gt;="&amp;AU$8,daily!$9:$9,"&lt;="&amp;AU$9)+SUMIFS(daily!69:69,daily!$9:$9,"&gt;="&amp;AU$8,daily!$9:$9,"&lt;="&amp;AU$9)+SUMIFS(daily!96:96,daily!$9:$9,"&gt;="&amp;AU$8,daily!$9:$9,"&lt;="&amp;AU$9)+SUMIFS(daily!123:123,daily!$9:$9,"&gt;="&amp;AU$8,daily!$9:$9,"&lt;="&amp;AU$9)</f>
        <v>364.41899999999998</v>
      </c>
      <c r="AV102" s="156">
        <f ca="1">SUMIFS(daily!87:87,daily!$9:$9,"&gt;="&amp;AV$8,daily!$9:$9,"&lt;="&amp;AV$9)+SUMIFS(daily!114:114,daily!$9:$9,"&gt;="&amp;AV$8,daily!$9:$9,"&lt;="&amp;AV$9)+SUMIFS(daily!69:69,daily!$9:$9,"&gt;="&amp;AV$8,daily!$9:$9,"&lt;="&amp;AV$9)+SUMIFS(daily!96:96,daily!$9:$9,"&gt;="&amp;AV$8,daily!$9:$9,"&lt;="&amp;AV$9)+SUMIFS(daily!123:123,daily!$9:$9,"&gt;="&amp;AV$8,daily!$9:$9,"&lt;="&amp;AV$9)</f>
        <v>364.41899999999998</v>
      </c>
      <c r="AW102" s="156">
        <f ca="1">SUMIFS(daily!87:87,daily!$9:$9,"&gt;="&amp;AW$8,daily!$9:$9,"&lt;="&amp;AW$9)+SUMIFS(daily!114:114,daily!$9:$9,"&gt;="&amp;AW$8,daily!$9:$9,"&lt;="&amp;AW$9)+SUMIFS(daily!69:69,daily!$9:$9,"&gt;="&amp;AW$8,daily!$9:$9,"&lt;="&amp;AW$9)+SUMIFS(daily!96:96,daily!$9:$9,"&gt;="&amp;AW$8,daily!$9:$9,"&lt;="&amp;AW$9)+SUMIFS(daily!123:123,daily!$9:$9,"&gt;="&amp;AW$8,daily!$9:$9,"&lt;="&amp;AW$9)</f>
        <v>364.41899999999998</v>
      </c>
      <c r="AX102" s="156">
        <f ca="1">SUMIFS(daily!87:87,daily!$9:$9,"&gt;="&amp;AX$8,daily!$9:$9,"&lt;="&amp;AX$9)+SUMIFS(daily!114:114,daily!$9:$9,"&gt;="&amp;AX$8,daily!$9:$9,"&lt;="&amp;AX$9)+SUMIFS(daily!69:69,daily!$9:$9,"&gt;="&amp;AX$8,daily!$9:$9,"&lt;="&amp;AX$9)+SUMIFS(daily!96:96,daily!$9:$9,"&gt;="&amp;AX$8,daily!$9:$9,"&lt;="&amp;AX$9)+SUMIFS(daily!123:123,daily!$9:$9,"&gt;="&amp;AX$8,daily!$9:$9,"&lt;="&amp;AX$9)</f>
        <v>364.41899999999998</v>
      </c>
      <c r="AY102" s="156">
        <f ca="1">SUMIFS(daily!87:87,daily!$9:$9,"&gt;="&amp;AY$8,daily!$9:$9,"&lt;="&amp;AY$9)+SUMIFS(daily!114:114,daily!$9:$9,"&gt;="&amp;AY$8,daily!$9:$9,"&lt;="&amp;AY$9)+SUMIFS(daily!69:69,daily!$9:$9,"&gt;="&amp;AY$8,daily!$9:$9,"&lt;="&amp;AY$9)+SUMIFS(daily!96:96,daily!$9:$9,"&gt;="&amp;AY$8,daily!$9:$9,"&lt;="&amp;AY$9)+SUMIFS(daily!123:123,daily!$9:$9,"&gt;="&amp;AY$8,daily!$9:$9,"&lt;="&amp;AY$9)</f>
        <v>388.81457999999992</v>
      </c>
      <c r="AZ102" s="156">
        <f ca="1">SUMIFS(daily!87:87,daily!$9:$9,"&gt;="&amp;AZ$8,daily!$9:$9,"&lt;="&amp;AZ$9)+SUMIFS(daily!114:114,daily!$9:$9,"&gt;="&amp;AZ$8,daily!$9:$9,"&lt;="&amp;AZ$9)+SUMIFS(daily!69:69,daily!$9:$9,"&gt;="&amp;AZ$8,daily!$9:$9,"&lt;="&amp;AZ$9)+SUMIFS(daily!96:96,daily!$9:$9,"&gt;="&amp;AZ$8,daily!$9:$9,"&lt;="&amp;AZ$9)+SUMIFS(daily!123:123,daily!$9:$9,"&gt;="&amp;AZ$8,daily!$9:$9,"&lt;="&amp;AZ$9)</f>
        <v>392.46322499999991</v>
      </c>
      <c r="BA102" s="156">
        <f ca="1">SUMIFS(daily!87:87,daily!$9:$9,"&gt;="&amp;BA$8,daily!$9:$9,"&lt;="&amp;BA$9)+SUMIFS(daily!114:114,daily!$9:$9,"&gt;="&amp;BA$8,daily!$9:$9,"&lt;="&amp;BA$9)+SUMIFS(daily!69:69,daily!$9:$9,"&gt;="&amp;BA$8,daily!$9:$9,"&lt;="&amp;BA$9)+SUMIFS(daily!96:96,daily!$9:$9,"&gt;="&amp;BA$8,daily!$9:$9,"&lt;="&amp;BA$9)+SUMIFS(daily!123:123,daily!$9:$9,"&gt;="&amp;BA$8,daily!$9:$9,"&lt;="&amp;BA$9)</f>
        <v>392.46322499999991</v>
      </c>
      <c r="BB102" s="156">
        <f ca="1">SUMIFS(daily!87:87,daily!$9:$9,"&gt;="&amp;BB$8,daily!$9:$9,"&lt;="&amp;BB$9)+SUMIFS(daily!114:114,daily!$9:$9,"&gt;="&amp;BB$8,daily!$9:$9,"&lt;="&amp;BB$9)+SUMIFS(daily!69:69,daily!$9:$9,"&gt;="&amp;BB$8,daily!$9:$9,"&lt;="&amp;BB$9)+SUMIFS(daily!96:96,daily!$9:$9,"&gt;="&amp;BB$8,daily!$9:$9,"&lt;="&amp;BB$9)+SUMIFS(daily!123:123,daily!$9:$9,"&gt;="&amp;BB$8,daily!$9:$9,"&lt;="&amp;BB$9)</f>
        <v>392.46322499999991</v>
      </c>
      <c r="BC102" s="156">
        <f ca="1">SUMIFS(daily!87:87,daily!$9:$9,"&gt;="&amp;BC$8,daily!$9:$9,"&lt;="&amp;BC$9)+SUMIFS(daily!114:114,daily!$9:$9,"&gt;="&amp;BC$8,daily!$9:$9,"&lt;="&amp;BC$9)+SUMIFS(daily!69:69,daily!$9:$9,"&gt;="&amp;BC$8,daily!$9:$9,"&lt;="&amp;BC$9)+SUMIFS(daily!96:96,daily!$9:$9,"&gt;="&amp;BC$8,daily!$9:$9,"&lt;="&amp;BC$9)+SUMIFS(daily!123:123,daily!$9:$9,"&gt;="&amp;BC$8,daily!$9:$9,"&lt;="&amp;BC$9)</f>
        <v>402.85531439999988</v>
      </c>
      <c r="BD102" s="156">
        <f ca="1">SUMIFS(daily!87:87,daily!$9:$9,"&gt;="&amp;BD$8,daily!$9:$9,"&lt;="&amp;BD$9)+SUMIFS(daily!114:114,daily!$9:$9,"&gt;="&amp;BD$8,daily!$9:$9,"&lt;="&amp;BD$9)+SUMIFS(daily!69:69,daily!$9:$9,"&gt;="&amp;BD$8,daily!$9:$9,"&lt;="&amp;BD$9)+SUMIFS(daily!96:96,daily!$9:$9,"&gt;="&amp;BD$8,daily!$9:$9,"&lt;="&amp;BD$9)+SUMIFS(daily!123:123,daily!$9:$9,"&gt;="&amp;BD$8,daily!$9:$9,"&lt;="&amp;BD$9)</f>
        <v>399.82912199999993</v>
      </c>
      <c r="BE102" s="156">
        <f ca="1">SUMIFS(daily!87:87,daily!$9:$9,"&gt;="&amp;BE$8,daily!$9:$9,"&lt;="&amp;BE$9)+SUMIFS(daily!114:114,daily!$9:$9,"&gt;="&amp;BE$8,daily!$9:$9,"&lt;="&amp;BE$9)+SUMIFS(daily!69:69,daily!$9:$9,"&gt;="&amp;BE$8,daily!$9:$9,"&lt;="&amp;BE$9)+SUMIFS(daily!96:96,daily!$9:$9,"&gt;="&amp;BE$8,daily!$9:$9,"&lt;="&amp;BE$9)+SUMIFS(daily!123:123,daily!$9:$9,"&gt;="&amp;BE$8,daily!$9:$9,"&lt;="&amp;BE$9)</f>
        <v>399.82912199999993</v>
      </c>
      <c r="BF102" s="156">
        <f ca="1">SUMIFS(daily!87:87,daily!$9:$9,"&gt;="&amp;BF$8,daily!$9:$9,"&lt;="&amp;BF$9)+SUMIFS(daily!114:114,daily!$9:$9,"&gt;="&amp;BF$8,daily!$9:$9,"&lt;="&amp;BF$9)+SUMIFS(daily!69:69,daily!$9:$9,"&gt;="&amp;BF$8,daily!$9:$9,"&lt;="&amp;BF$9)+SUMIFS(daily!96:96,daily!$9:$9,"&gt;="&amp;BF$8,daily!$9:$9,"&lt;="&amp;BF$9)+SUMIFS(daily!123:123,daily!$9:$9,"&gt;="&amp;BF$8,daily!$9:$9,"&lt;="&amp;BF$9)</f>
        <v>399.82912199999993</v>
      </c>
      <c r="BG102" s="156">
        <f ca="1">SUMIFS(daily!87:87,daily!$9:$9,"&gt;="&amp;BG$8,daily!$9:$9,"&lt;="&amp;BG$9)+SUMIFS(daily!114:114,daily!$9:$9,"&gt;="&amp;BG$8,daily!$9:$9,"&lt;="&amp;BG$9)+SUMIFS(daily!69:69,daily!$9:$9,"&gt;="&amp;BG$8,daily!$9:$9,"&lt;="&amp;BG$9)+SUMIFS(daily!96:96,daily!$9:$9,"&gt;="&amp;BG$8,daily!$9:$9,"&lt;="&amp;BG$9)+SUMIFS(daily!123:123,daily!$9:$9,"&gt;="&amp;BG$8,daily!$9:$9,"&lt;="&amp;BG$9)</f>
        <v>400.8593870819999</v>
      </c>
      <c r="BH102" s="156">
        <f ca="1">SUMIFS(daily!87:87,daily!$9:$9,"&gt;="&amp;BH$8,daily!$9:$9,"&lt;="&amp;BH$9)+SUMIFS(daily!114:114,daily!$9:$9,"&gt;="&amp;BH$8,daily!$9:$9,"&lt;="&amp;BH$9)+SUMIFS(daily!69:69,daily!$9:$9,"&gt;="&amp;BH$8,daily!$9:$9,"&lt;="&amp;BH$9)+SUMIFS(daily!96:96,daily!$9:$9,"&gt;="&amp;BH$8,daily!$9:$9,"&lt;="&amp;BH$9)+SUMIFS(daily!123:123,daily!$9:$9,"&gt;="&amp;BH$8,daily!$9:$9,"&lt;="&amp;BH$9)</f>
        <v>386.7309854099999</v>
      </c>
      <c r="BI102" s="156">
        <f ca="1">SUMIFS(daily!87:87,daily!$9:$9,"&gt;="&amp;BI$8,daily!$9:$9,"&lt;="&amp;BI$9)+SUMIFS(daily!114:114,daily!$9:$9,"&gt;="&amp;BI$8,daily!$9:$9,"&lt;="&amp;BI$9)+SUMIFS(daily!69:69,daily!$9:$9,"&gt;="&amp;BI$8,daily!$9:$9,"&lt;="&amp;BI$9)+SUMIFS(daily!96:96,daily!$9:$9,"&gt;="&amp;BI$8,daily!$9:$9,"&lt;="&amp;BI$9)+SUMIFS(daily!123:123,daily!$9:$9,"&gt;="&amp;BI$8,daily!$9:$9,"&lt;="&amp;BI$9)</f>
        <v>386.7309854099999</v>
      </c>
      <c r="BJ102" s="156">
        <f ca="1">SUMIFS(daily!87:87,daily!$9:$9,"&gt;="&amp;BJ$8,daily!$9:$9,"&lt;="&amp;BJ$9)+SUMIFS(daily!114:114,daily!$9:$9,"&gt;="&amp;BJ$8,daily!$9:$9,"&lt;="&amp;BJ$9)+SUMIFS(daily!69:69,daily!$9:$9,"&gt;="&amp;BJ$8,daily!$9:$9,"&lt;="&amp;BJ$9)+SUMIFS(daily!96:96,daily!$9:$9,"&gt;="&amp;BJ$8,daily!$9:$9,"&lt;="&amp;BJ$9)+SUMIFS(daily!123:123,daily!$9:$9,"&gt;="&amp;BJ$8,daily!$9:$9,"&lt;="&amp;BJ$9)</f>
        <v>386.7309854099999</v>
      </c>
      <c r="BK102" s="156">
        <f ca="1">SUMIFS(daily!87:87,daily!$9:$9,"&gt;="&amp;BK$8,daily!$9:$9,"&lt;="&amp;BK$9)+SUMIFS(daily!114:114,daily!$9:$9,"&gt;="&amp;BK$8,daily!$9:$9,"&lt;="&amp;BK$9)+SUMIFS(daily!69:69,daily!$9:$9,"&gt;="&amp;BK$8,daily!$9:$9,"&lt;="&amp;BK$9)+SUMIFS(daily!96:96,daily!$9:$9,"&gt;="&amp;BK$8,daily!$9:$9,"&lt;="&amp;BK$9)+SUMIFS(daily!123:123,daily!$9:$9,"&gt;="&amp;BK$8,daily!$9:$9,"&lt;="&amp;BK$9)</f>
        <v>386.7309854099999</v>
      </c>
      <c r="BL102" s="156">
        <f ca="1">SUMIFS(daily!87:87,daily!$9:$9,"&gt;="&amp;BL$8,daily!$9:$9,"&lt;="&amp;BL$9)+SUMIFS(daily!114:114,daily!$9:$9,"&gt;="&amp;BL$8,daily!$9:$9,"&lt;="&amp;BL$9)+SUMIFS(daily!69:69,daily!$9:$9,"&gt;="&amp;BL$8,daily!$9:$9,"&lt;="&amp;BL$9)+SUMIFS(daily!96:96,daily!$9:$9,"&gt;="&amp;BL$8,daily!$9:$9,"&lt;="&amp;BL$9)+SUMIFS(daily!123:123,daily!$9:$9,"&gt;="&amp;BL$8,daily!$9:$9,"&lt;="&amp;BL$9)</f>
        <v>436.82149249199989</v>
      </c>
      <c r="BM102" s="156">
        <f ca="1">SUMIFS(daily!87:87,daily!$9:$9,"&gt;="&amp;BM$8,daily!$9:$9,"&lt;="&amp;BM$9)+SUMIFS(daily!114:114,daily!$9:$9,"&gt;="&amp;BM$8,daily!$9:$9,"&lt;="&amp;BM$9)+SUMIFS(daily!69:69,daily!$9:$9,"&gt;="&amp;BM$8,daily!$9:$9,"&lt;="&amp;BM$9)+SUMIFS(daily!96:96,daily!$9:$9,"&gt;="&amp;BM$8,daily!$9:$9,"&lt;="&amp;BM$9)+SUMIFS(daily!123:123,daily!$9:$9,"&gt;="&amp;BM$8,daily!$9:$9,"&lt;="&amp;BM$9)</f>
        <v>447.77010316499985</v>
      </c>
      <c r="BN102" s="156">
        <f ca="1">SUMIFS(daily!87:87,daily!$9:$9,"&gt;="&amp;BN$8,daily!$9:$9,"&lt;="&amp;BN$9)+SUMIFS(daily!114:114,daily!$9:$9,"&gt;="&amp;BN$8,daily!$9:$9,"&lt;="&amp;BN$9)+SUMIFS(daily!69:69,daily!$9:$9,"&gt;="&amp;BN$8,daily!$9:$9,"&lt;="&amp;BN$9)+SUMIFS(daily!96:96,daily!$9:$9,"&gt;="&amp;BN$8,daily!$9:$9,"&lt;="&amp;BN$9)+SUMIFS(daily!123:123,daily!$9:$9,"&gt;="&amp;BN$8,daily!$9:$9,"&lt;="&amp;BN$9)</f>
        <v>447.77010316499985</v>
      </c>
      <c r="BO102" s="156">
        <f ca="1">SUMIFS(daily!87:87,daily!$9:$9,"&gt;="&amp;BO$8,daily!$9:$9,"&lt;="&amp;BO$9)+SUMIFS(daily!114:114,daily!$9:$9,"&gt;="&amp;BO$8,daily!$9:$9,"&lt;="&amp;BO$9)+SUMIFS(daily!69:69,daily!$9:$9,"&gt;="&amp;BO$8,daily!$9:$9,"&lt;="&amp;BO$9)+SUMIFS(daily!96:96,daily!$9:$9,"&gt;="&amp;BO$8,daily!$9:$9,"&lt;="&amp;BO$9)+SUMIFS(daily!123:123,daily!$9:$9,"&gt;="&amp;BO$8,daily!$9:$9,"&lt;="&amp;BO$9)</f>
        <v>447.77010316499985</v>
      </c>
      <c r="BP102" s="156">
        <f ca="1">SUMIFS(daily!87:87,daily!$9:$9,"&gt;="&amp;BP$8,daily!$9:$9,"&lt;="&amp;BP$9)+SUMIFS(daily!114:114,daily!$9:$9,"&gt;="&amp;BP$8,daily!$9:$9,"&lt;="&amp;BP$9)+SUMIFS(daily!69:69,daily!$9:$9,"&gt;="&amp;BP$8,daily!$9:$9,"&lt;="&amp;BP$9)+SUMIFS(daily!96:96,daily!$9:$9,"&gt;="&amp;BP$8,daily!$9:$9,"&lt;="&amp;BP$9)+SUMIFS(daily!123:123,daily!$9:$9,"&gt;="&amp;BP$8,daily!$9:$9,"&lt;="&amp;BP$9)</f>
        <v>515.70763605899992</v>
      </c>
      <c r="BQ102" s="156">
        <f ca="1">SUMIFS(daily!87:87,daily!$9:$9,"&gt;="&amp;BQ$8,daily!$9:$9,"&lt;="&amp;BQ$9)+SUMIFS(daily!114:114,daily!$9:$9,"&gt;="&amp;BQ$8,daily!$9:$9,"&lt;="&amp;BQ$9)+SUMIFS(daily!69:69,daily!$9:$9,"&gt;="&amp;BQ$8,daily!$9:$9,"&lt;="&amp;BQ$9)+SUMIFS(daily!96:96,daily!$9:$9,"&gt;="&amp;BQ$8,daily!$9:$9,"&lt;="&amp;BQ$9)+SUMIFS(daily!123:123,daily!$9:$9,"&gt;="&amp;BQ$8,daily!$9:$9,"&lt;="&amp;BQ$9)</f>
        <v>584.15984723250006</v>
      </c>
      <c r="BR102" s="156">
        <f ca="1">SUMIFS(daily!87:87,daily!$9:$9,"&gt;="&amp;BR$8,daily!$9:$9,"&lt;="&amp;BR$9)+SUMIFS(daily!114:114,daily!$9:$9,"&gt;="&amp;BR$8,daily!$9:$9,"&lt;="&amp;BR$9)+SUMIFS(daily!69:69,daily!$9:$9,"&gt;="&amp;BR$8,daily!$9:$9,"&lt;="&amp;BR$9)+SUMIFS(daily!96:96,daily!$9:$9,"&gt;="&amp;BR$8,daily!$9:$9,"&lt;="&amp;BR$9)+SUMIFS(daily!123:123,daily!$9:$9,"&gt;="&amp;BR$8,daily!$9:$9,"&lt;="&amp;BR$9)</f>
        <v>584.15984723250006</v>
      </c>
      <c r="BS102" s="156">
        <f ca="1">SUMIFS(daily!87:87,daily!$9:$9,"&gt;="&amp;BS$8,daily!$9:$9,"&lt;="&amp;BS$9)+SUMIFS(daily!114:114,daily!$9:$9,"&gt;="&amp;BS$8,daily!$9:$9,"&lt;="&amp;BS$9)+SUMIFS(daily!69:69,daily!$9:$9,"&gt;="&amp;BS$8,daily!$9:$9,"&lt;="&amp;BS$9)+SUMIFS(daily!96:96,daily!$9:$9,"&gt;="&amp;BS$8,daily!$9:$9,"&lt;="&amp;BS$9)+SUMIFS(daily!123:123,daily!$9:$9,"&gt;="&amp;BS$8,daily!$9:$9,"&lt;="&amp;BS$9)</f>
        <v>584.15984723250006</v>
      </c>
      <c r="BT102" s="156">
        <f ca="1">SUMIFS(daily!87:87,daily!$9:$9,"&gt;="&amp;BT$8,daily!$9:$9,"&lt;="&amp;BT$9)+SUMIFS(daily!114:114,daily!$9:$9,"&gt;="&amp;BT$8,daily!$9:$9,"&lt;="&amp;BT$9)+SUMIFS(daily!69:69,daily!$9:$9,"&gt;="&amp;BT$8,daily!$9:$9,"&lt;="&amp;BT$9)+SUMIFS(daily!96:96,daily!$9:$9,"&gt;="&amp;BT$8,daily!$9:$9,"&lt;="&amp;BT$9)+SUMIFS(daily!123:123,daily!$9:$9,"&gt;="&amp;BT$8,daily!$9:$9,"&lt;="&amp;BT$9)</f>
        <v>613.18770219630005</v>
      </c>
      <c r="BU102" s="156">
        <f ca="1">SUMIFS(daily!87:87,daily!$9:$9,"&gt;="&amp;BU$8,daily!$9:$9,"&lt;="&amp;BU$9)+SUMIFS(daily!114:114,daily!$9:$9,"&gt;="&amp;BU$8,daily!$9:$9,"&lt;="&amp;BU$9)+SUMIFS(daily!69:69,daily!$9:$9,"&gt;="&amp;BU$8,daily!$9:$9,"&lt;="&amp;BU$9)+SUMIFS(daily!96:96,daily!$9:$9,"&gt;="&amp;BU$8,daily!$9:$9,"&lt;="&amp;BU$9)+SUMIFS(daily!123:123,daily!$9:$9,"&gt;="&amp;BU$8,daily!$9:$9,"&lt;="&amp;BU$9)</f>
        <v>729.29912205150004</v>
      </c>
      <c r="BV102" s="156">
        <f ca="1">SUMIFS(daily!87:87,daily!$9:$9,"&gt;="&amp;BV$8,daily!$9:$9,"&lt;="&amp;BV$9)+SUMIFS(daily!114:114,daily!$9:$9,"&gt;="&amp;BV$8,daily!$9:$9,"&lt;="&amp;BV$9)+SUMIFS(daily!69:69,daily!$9:$9,"&gt;="&amp;BV$8,daily!$9:$9,"&lt;="&amp;BV$9)+SUMIFS(daily!96:96,daily!$9:$9,"&gt;="&amp;BV$8,daily!$9:$9,"&lt;="&amp;BV$9)+SUMIFS(daily!123:123,daily!$9:$9,"&gt;="&amp;BV$8,daily!$9:$9,"&lt;="&amp;BV$9)</f>
        <v>729.29912205150004</v>
      </c>
      <c r="BW102" s="156">
        <f ca="1">SUMIFS(daily!87:87,daily!$9:$9,"&gt;="&amp;BW$8,daily!$9:$9,"&lt;="&amp;BW$9)+SUMIFS(daily!114:114,daily!$9:$9,"&gt;="&amp;BW$8,daily!$9:$9,"&lt;="&amp;BW$9)+SUMIFS(daily!69:69,daily!$9:$9,"&gt;="&amp;BW$8,daily!$9:$9,"&lt;="&amp;BW$9)+SUMIFS(daily!96:96,daily!$9:$9,"&gt;="&amp;BW$8,daily!$9:$9,"&lt;="&amp;BW$9)+SUMIFS(daily!123:123,daily!$9:$9,"&gt;="&amp;BW$8,daily!$9:$9,"&lt;="&amp;BW$9)</f>
        <v>729.29912205150004</v>
      </c>
      <c r="BX102" s="156">
        <f ca="1">SUMIFS(daily!87:87,daily!$9:$9,"&gt;="&amp;BX$8,daily!$9:$9,"&lt;="&amp;BX$9)+SUMIFS(daily!114:114,daily!$9:$9,"&gt;="&amp;BX$8,daily!$9:$9,"&lt;="&amp;BX$9)+SUMIFS(daily!69:69,daily!$9:$9,"&gt;="&amp;BX$8,daily!$9:$9,"&lt;="&amp;BX$9)+SUMIFS(daily!96:96,daily!$9:$9,"&gt;="&amp;BX$8,daily!$9:$9,"&lt;="&amp;BX$9)+SUMIFS(daily!123:123,daily!$9:$9,"&gt;="&amp;BX$8,daily!$9:$9,"&lt;="&amp;BX$9)</f>
        <v>729.29912205150004</v>
      </c>
      <c r="BY102" s="156">
        <f ca="1">SUMIFS(daily!87:87,daily!$9:$9,"&gt;="&amp;BY$8,daily!$9:$9,"&lt;="&amp;BY$9)+SUMIFS(daily!114:114,daily!$9:$9,"&gt;="&amp;BY$8,daily!$9:$9,"&lt;="&amp;BY$9)+SUMIFS(daily!69:69,daily!$9:$9,"&gt;="&amp;BY$8,daily!$9:$9,"&lt;="&amp;BY$9)+SUMIFS(daily!96:96,daily!$9:$9,"&gt;="&amp;BY$8,daily!$9:$9,"&lt;="&amp;BY$9)+SUMIFS(daily!123:123,daily!$9:$9,"&gt;="&amp;BY$8,daily!$9:$9,"&lt;="&amp;BY$9)</f>
        <v>692.05479425279998</v>
      </c>
      <c r="BZ102" s="156">
        <f ca="1">SUMIFS(daily!87:87,daily!$9:$9,"&gt;="&amp;BZ$8,daily!$9:$9,"&lt;="&amp;BZ$9)+SUMIFS(daily!114:114,daily!$9:$9,"&gt;="&amp;BZ$8,daily!$9:$9,"&lt;="&amp;BZ$9)+SUMIFS(daily!69:69,daily!$9:$9,"&gt;="&amp;BZ$8,daily!$9:$9,"&lt;="&amp;BZ$9)+SUMIFS(daily!96:96,daily!$9:$9,"&gt;="&amp;BZ$8,daily!$9:$9,"&lt;="&amp;BZ$9)+SUMIFS(daily!123:123,daily!$9:$9,"&gt;="&amp;BZ$8,daily!$9:$9,"&lt;="&amp;BZ$9)</f>
        <v>619.79396381100003</v>
      </c>
      <c r="CA102" s="156">
        <f ca="1">SUMIFS(daily!87:87,daily!$9:$9,"&gt;="&amp;CA$8,daily!$9:$9,"&lt;="&amp;CA$9)+SUMIFS(daily!114:114,daily!$9:$9,"&gt;="&amp;CA$8,daily!$9:$9,"&lt;="&amp;CA$9)+SUMIFS(daily!69:69,daily!$9:$9,"&gt;="&amp;CA$8,daily!$9:$9,"&lt;="&amp;CA$9)+SUMIFS(daily!96:96,daily!$9:$9,"&gt;="&amp;CA$8,daily!$9:$9,"&lt;="&amp;CA$9)+SUMIFS(daily!123:123,daily!$9:$9,"&gt;="&amp;CA$8,daily!$9:$9,"&lt;="&amp;CA$9)</f>
        <v>140.01675508259999</v>
      </c>
      <c r="CB102" s="18"/>
      <c r="CC102" s="18"/>
    </row>
    <row r="103" spans="1:81" s="19" customFormat="1" ht="10.199999999999999" x14ac:dyDescent="0.2">
      <c r="A103" s="18"/>
      <c r="B103" s="18"/>
      <c r="C103" s="18"/>
      <c r="D103" s="18"/>
      <c r="E103" s="18"/>
      <c r="F103" s="99"/>
      <c r="G103" s="18" t="str">
        <f>structure!$G$12</f>
        <v>товарная категория 2</v>
      </c>
      <c r="H103" s="18"/>
      <c r="I103" s="18"/>
      <c r="J103" s="18" t="str">
        <f>J94</f>
        <v>тыс.руб.</v>
      </c>
      <c r="K103" s="18"/>
      <c r="L103" s="18"/>
      <c r="M103" s="18"/>
      <c r="N103" s="18"/>
      <c r="O103" s="18"/>
      <c r="P103" s="18"/>
      <c r="Q103" s="18"/>
      <c r="R103" s="155">
        <f t="shared" ca="1" si="50"/>
        <v>19263.965524726351</v>
      </c>
      <c r="S103" s="156"/>
      <c r="T103" s="156"/>
      <c r="U103" s="156">
        <f ca="1">SUMIFS(daily!88:88,daily!$9:$9,"&gt;="&amp;U$8,daily!$9:$9,"&lt;="&amp;U$9)+SUMIFS(daily!115:115,daily!$9:$9,"&gt;="&amp;U$8,daily!$9:$9,"&lt;="&amp;U$9)+SUMIFS(daily!70:70,daily!$9:$9,"&gt;="&amp;U$8,daily!$9:$9,"&lt;="&amp;U$9)+SUMIFS(daily!97:97,daily!$9:$9,"&gt;="&amp;U$8,daily!$9:$9,"&lt;="&amp;U$9)+SUMIFS(daily!124:124,daily!$9:$9,"&gt;="&amp;U$8,daily!$9:$9,"&lt;="&amp;U$9)</f>
        <v>466.19547285824996</v>
      </c>
      <c r="V103" s="156">
        <f ca="1">SUMIFS(daily!88:88,daily!$9:$9,"&gt;="&amp;V$8,daily!$9:$9,"&lt;="&amp;V$9)+SUMIFS(daily!115:115,daily!$9:$9,"&gt;="&amp;V$8,daily!$9:$9,"&lt;="&amp;V$9)+SUMIFS(daily!70:70,daily!$9:$9,"&gt;="&amp;V$8,daily!$9:$9,"&lt;="&amp;V$9)+SUMIFS(daily!97:97,daily!$9:$9,"&gt;="&amp;V$8,daily!$9:$9,"&lt;="&amp;V$9)+SUMIFS(daily!124:124,daily!$9:$9,"&gt;="&amp;V$8,daily!$9:$9,"&lt;="&amp;V$9)</f>
        <v>466.19547285824996</v>
      </c>
      <c r="W103" s="156">
        <f ca="1">SUMIFS(daily!88:88,daily!$9:$9,"&gt;="&amp;W$8,daily!$9:$9,"&lt;="&amp;W$9)+SUMIFS(daily!115:115,daily!$9:$9,"&gt;="&amp;W$8,daily!$9:$9,"&lt;="&amp;W$9)+SUMIFS(daily!70:70,daily!$9:$9,"&gt;="&amp;W$8,daily!$9:$9,"&lt;="&amp;W$9)+SUMIFS(daily!97:97,daily!$9:$9,"&gt;="&amp;W$8,daily!$9:$9,"&lt;="&amp;W$9)+SUMIFS(daily!124:124,daily!$9:$9,"&gt;="&amp;W$8,daily!$9:$9,"&lt;="&amp;W$9)</f>
        <v>87.195622831349993</v>
      </c>
      <c r="X103" s="156">
        <f ca="1">SUMIFS(daily!88:88,daily!$9:$9,"&gt;="&amp;X$8,daily!$9:$9,"&lt;="&amp;X$9)+SUMIFS(daily!115:115,daily!$9:$9,"&gt;="&amp;X$8,daily!$9:$9,"&lt;="&amp;X$9)+SUMIFS(daily!70:70,daily!$9:$9,"&gt;="&amp;X$8,daily!$9:$9,"&lt;="&amp;X$9)+SUMIFS(daily!97:97,daily!$9:$9,"&gt;="&amp;X$8,daily!$9:$9,"&lt;="&amp;X$9)+SUMIFS(daily!124:124,daily!$9:$9,"&gt;="&amp;X$8,daily!$9:$9,"&lt;="&amp;X$9)</f>
        <v>60</v>
      </c>
      <c r="Y103" s="156">
        <f ca="1">SUMIFS(daily!88:88,daily!$9:$9,"&gt;="&amp;Y$8,daily!$9:$9,"&lt;="&amp;Y$9)+SUMIFS(daily!115:115,daily!$9:$9,"&gt;="&amp;Y$8,daily!$9:$9,"&lt;="&amp;Y$9)+SUMIFS(daily!70:70,daily!$9:$9,"&gt;="&amp;Y$8,daily!$9:$9,"&lt;="&amp;Y$9)+SUMIFS(daily!97:97,daily!$9:$9,"&gt;="&amp;Y$8,daily!$9:$9,"&lt;="&amp;Y$9)+SUMIFS(daily!124:124,daily!$9:$9,"&gt;="&amp;Y$8,daily!$9:$9,"&lt;="&amp;Y$9)</f>
        <v>66.75</v>
      </c>
      <c r="Z103" s="156">
        <f ca="1">SUMIFS(daily!88:88,daily!$9:$9,"&gt;="&amp;Z$8,daily!$9:$9,"&lt;="&amp;Z$9)+SUMIFS(daily!115:115,daily!$9:$9,"&gt;="&amp;Z$8,daily!$9:$9,"&lt;="&amp;Z$9)+SUMIFS(daily!70:70,daily!$9:$9,"&gt;="&amp;Z$8,daily!$9:$9,"&lt;="&amp;Z$9)+SUMIFS(daily!97:97,daily!$9:$9,"&gt;="&amp;Z$8,daily!$9:$9,"&lt;="&amp;Z$9)+SUMIFS(daily!124:124,daily!$9:$9,"&gt;="&amp;Z$8,daily!$9:$9,"&lt;="&amp;Z$9)</f>
        <v>66.75</v>
      </c>
      <c r="AA103" s="156">
        <f ca="1">SUMIFS(daily!88:88,daily!$9:$9,"&gt;="&amp;AA$8,daily!$9:$9,"&lt;="&amp;AA$9)+SUMIFS(daily!115:115,daily!$9:$9,"&gt;="&amp;AA$8,daily!$9:$9,"&lt;="&amp;AA$9)+SUMIFS(daily!70:70,daily!$9:$9,"&gt;="&amp;AA$8,daily!$9:$9,"&lt;="&amp;AA$9)+SUMIFS(daily!97:97,daily!$9:$9,"&gt;="&amp;AA$8,daily!$9:$9,"&lt;="&amp;AA$9)+SUMIFS(daily!124:124,daily!$9:$9,"&gt;="&amp;AA$8,daily!$9:$9,"&lt;="&amp;AA$9)</f>
        <v>33</v>
      </c>
      <c r="AB103" s="156">
        <f ca="1">SUMIFS(daily!88:88,daily!$9:$9,"&gt;="&amp;AB$8,daily!$9:$9,"&lt;="&amp;AB$9)+SUMIFS(daily!115:115,daily!$9:$9,"&gt;="&amp;AB$8,daily!$9:$9,"&lt;="&amp;AB$9)+SUMIFS(daily!70:70,daily!$9:$9,"&gt;="&amp;AB$8,daily!$9:$9,"&lt;="&amp;AB$9)+SUMIFS(daily!97:97,daily!$9:$9,"&gt;="&amp;AB$8,daily!$9:$9,"&lt;="&amp;AB$9)+SUMIFS(daily!124:124,daily!$9:$9,"&gt;="&amp;AB$8,daily!$9:$9,"&lt;="&amp;AB$9)</f>
        <v>27</v>
      </c>
      <c r="AC103" s="156">
        <f ca="1">SUMIFS(daily!88:88,daily!$9:$9,"&gt;="&amp;AC$8,daily!$9:$9,"&lt;="&amp;AC$9)+SUMIFS(daily!115:115,daily!$9:$9,"&gt;="&amp;AC$8,daily!$9:$9,"&lt;="&amp;AC$9)+SUMIFS(daily!70:70,daily!$9:$9,"&gt;="&amp;AC$8,daily!$9:$9,"&lt;="&amp;AC$9)+SUMIFS(daily!97:97,daily!$9:$9,"&gt;="&amp;AC$8,daily!$9:$9,"&lt;="&amp;AC$9)+SUMIFS(daily!124:124,daily!$9:$9,"&gt;="&amp;AC$8,daily!$9:$9,"&lt;="&amp;AC$9)</f>
        <v>33.75</v>
      </c>
      <c r="AD103" s="156">
        <f ca="1">SUMIFS(daily!88:88,daily!$9:$9,"&gt;="&amp;AD$8,daily!$9:$9,"&lt;="&amp;AD$9)+SUMIFS(daily!115:115,daily!$9:$9,"&gt;="&amp;AD$8,daily!$9:$9,"&lt;="&amp;AD$9)+SUMIFS(daily!70:70,daily!$9:$9,"&gt;="&amp;AD$8,daily!$9:$9,"&lt;="&amp;AD$9)+SUMIFS(daily!97:97,daily!$9:$9,"&gt;="&amp;AD$8,daily!$9:$9,"&lt;="&amp;AD$9)+SUMIFS(daily!124:124,daily!$9:$9,"&gt;="&amp;AD$8,daily!$9:$9,"&lt;="&amp;AD$9)</f>
        <v>333.75</v>
      </c>
      <c r="AE103" s="156">
        <f ca="1">SUMIFS(daily!88:88,daily!$9:$9,"&gt;="&amp;AE$8,daily!$9:$9,"&lt;="&amp;AE$9)+SUMIFS(daily!115:115,daily!$9:$9,"&gt;="&amp;AE$8,daily!$9:$9,"&lt;="&amp;AE$9)+SUMIFS(daily!70:70,daily!$9:$9,"&gt;="&amp;AE$8,daily!$9:$9,"&lt;="&amp;AE$9)+SUMIFS(daily!97:97,daily!$9:$9,"&gt;="&amp;AE$8,daily!$9:$9,"&lt;="&amp;AE$9)+SUMIFS(daily!124:124,daily!$9:$9,"&gt;="&amp;AE$8,daily!$9:$9,"&lt;="&amp;AE$9)</f>
        <v>333.75</v>
      </c>
      <c r="AF103" s="156">
        <f ca="1">SUMIFS(daily!88:88,daily!$9:$9,"&gt;="&amp;AF$8,daily!$9:$9,"&lt;="&amp;AF$9)+SUMIFS(daily!115:115,daily!$9:$9,"&gt;="&amp;AF$8,daily!$9:$9,"&lt;="&amp;AF$9)+SUMIFS(daily!70:70,daily!$9:$9,"&gt;="&amp;AF$8,daily!$9:$9,"&lt;="&amp;AF$9)+SUMIFS(daily!97:97,daily!$9:$9,"&gt;="&amp;AF$8,daily!$9:$9,"&lt;="&amp;AF$9)+SUMIFS(daily!124:124,daily!$9:$9,"&gt;="&amp;AF$8,daily!$9:$9,"&lt;="&amp;AF$9)</f>
        <v>333.75</v>
      </c>
      <c r="AG103" s="156">
        <f ca="1">SUMIFS(daily!88:88,daily!$9:$9,"&gt;="&amp;AG$8,daily!$9:$9,"&lt;="&amp;AG$9)+SUMIFS(daily!115:115,daily!$9:$9,"&gt;="&amp;AG$8,daily!$9:$9,"&lt;="&amp;AG$9)+SUMIFS(daily!70:70,daily!$9:$9,"&gt;="&amp;AG$8,daily!$9:$9,"&lt;="&amp;AG$9)+SUMIFS(daily!97:97,daily!$9:$9,"&gt;="&amp;AG$8,daily!$9:$9,"&lt;="&amp;AG$9)+SUMIFS(daily!124:124,daily!$9:$9,"&gt;="&amp;AG$8,daily!$9:$9,"&lt;="&amp;AG$9)</f>
        <v>339</v>
      </c>
      <c r="AH103" s="156">
        <f ca="1">SUMIFS(daily!88:88,daily!$9:$9,"&gt;="&amp;AH$8,daily!$9:$9,"&lt;="&amp;AH$9)+SUMIFS(daily!115:115,daily!$9:$9,"&gt;="&amp;AH$8,daily!$9:$9,"&lt;="&amp;AH$9)+SUMIFS(daily!70:70,daily!$9:$9,"&gt;="&amp;AH$8,daily!$9:$9,"&lt;="&amp;AH$9)+SUMIFS(daily!97:97,daily!$9:$9,"&gt;="&amp;AH$8,daily!$9:$9,"&lt;="&amp;AH$9)+SUMIFS(daily!124:124,daily!$9:$9,"&gt;="&amp;AH$8,daily!$9:$9,"&lt;="&amp;AH$9)</f>
        <v>318.75</v>
      </c>
      <c r="AI103" s="156">
        <f ca="1">SUMIFS(daily!88:88,daily!$9:$9,"&gt;="&amp;AI$8,daily!$9:$9,"&lt;="&amp;AI$9)+SUMIFS(daily!115:115,daily!$9:$9,"&gt;="&amp;AI$8,daily!$9:$9,"&lt;="&amp;AI$9)+SUMIFS(daily!70:70,daily!$9:$9,"&gt;="&amp;AI$8,daily!$9:$9,"&lt;="&amp;AI$9)+SUMIFS(daily!97:97,daily!$9:$9,"&gt;="&amp;AI$8,daily!$9:$9,"&lt;="&amp;AI$9)+SUMIFS(daily!124:124,daily!$9:$9,"&gt;="&amp;AI$8,daily!$9:$9,"&lt;="&amp;AI$9)</f>
        <v>318.75</v>
      </c>
      <c r="AJ103" s="156">
        <f ca="1">SUMIFS(daily!88:88,daily!$9:$9,"&gt;="&amp;AJ$8,daily!$9:$9,"&lt;="&amp;AJ$9)+SUMIFS(daily!115:115,daily!$9:$9,"&gt;="&amp;AJ$8,daily!$9:$9,"&lt;="&amp;AJ$9)+SUMIFS(daily!70:70,daily!$9:$9,"&gt;="&amp;AJ$8,daily!$9:$9,"&lt;="&amp;AJ$9)+SUMIFS(daily!97:97,daily!$9:$9,"&gt;="&amp;AJ$8,daily!$9:$9,"&lt;="&amp;AJ$9)+SUMIFS(daily!124:124,daily!$9:$9,"&gt;="&amp;AJ$8,daily!$9:$9,"&lt;="&amp;AJ$9)</f>
        <v>318.75</v>
      </c>
      <c r="AK103" s="156">
        <f ca="1">SUMIFS(daily!88:88,daily!$9:$9,"&gt;="&amp;AK$8,daily!$9:$9,"&lt;="&amp;AK$9)+SUMIFS(daily!115:115,daily!$9:$9,"&gt;="&amp;AK$8,daily!$9:$9,"&lt;="&amp;AK$9)+SUMIFS(daily!70:70,daily!$9:$9,"&gt;="&amp;AK$8,daily!$9:$9,"&lt;="&amp;AK$9)+SUMIFS(daily!97:97,daily!$9:$9,"&gt;="&amp;AK$8,daily!$9:$9,"&lt;="&amp;AK$9)+SUMIFS(daily!124:124,daily!$9:$9,"&gt;="&amp;AK$8,daily!$9:$9,"&lt;="&amp;AK$9)</f>
        <v>318.75</v>
      </c>
      <c r="AL103" s="156">
        <f ca="1">SUMIFS(daily!88:88,daily!$9:$9,"&gt;="&amp;AL$8,daily!$9:$9,"&lt;="&amp;AL$9)+SUMIFS(daily!115:115,daily!$9:$9,"&gt;="&amp;AL$8,daily!$9:$9,"&lt;="&amp;AL$9)+SUMIFS(daily!70:70,daily!$9:$9,"&gt;="&amp;AL$8,daily!$9:$9,"&lt;="&amp;AL$9)+SUMIFS(daily!97:97,daily!$9:$9,"&gt;="&amp;AL$8,daily!$9:$9,"&lt;="&amp;AL$9)+SUMIFS(daily!124:124,daily!$9:$9,"&gt;="&amp;AL$8,daily!$9:$9,"&lt;="&amp;AL$9)</f>
        <v>248.875</v>
      </c>
      <c r="AM103" s="156">
        <f ca="1">SUMIFS(daily!88:88,daily!$9:$9,"&gt;="&amp;AM$8,daily!$9:$9,"&lt;="&amp;AM$9)+SUMIFS(daily!115:115,daily!$9:$9,"&gt;="&amp;AM$8,daily!$9:$9,"&lt;="&amp;AM$9)+SUMIFS(daily!70:70,daily!$9:$9,"&gt;="&amp;AM$8,daily!$9:$9,"&lt;="&amp;AM$9)+SUMIFS(daily!97:97,daily!$9:$9,"&gt;="&amp;AM$8,daily!$9:$9,"&lt;="&amp;AM$9)+SUMIFS(daily!124:124,daily!$9:$9,"&gt;="&amp;AM$8,daily!$9:$9,"&lt;="&amp;AM$9)</f>
        <v>248.875</v>
      </c>
      <c r="AN103" s="156">
        <f ca="1">SUMIFS(daily!88:88,daily!$9:$9,"&gt;="&amp;AN$8,daily!$9:$9,"&lt;="&amp;AN$9)+SUMIFS(daily!115:115,daily!$9:$9,"&gt;="&amp;AN$8,daily!$9:$9,"&lt;="&amp;AN$9)+SUMIFS(daily!70:70,daily!$9:$9,"&gt;="&amp;AN$8,daily!$9:$9,"&lt;="&amp;AN$9)+SUMIFS(daily!97:97,daily!$9:$9,"&gt;="&amp;AN$8,daily!$9:$9,"&lt;="&amp;AN$9)+SUMIFS(daily!124:124,daily!$9:$9,"&gt;="&amp;AN$8,daily!$9:$9,"&lt;="&amp;AN$9)</f>
        <v>248.875</v>
      </c>
      <c r="AO103" s="156">
        <f ca="1">SUMIFS(daily!88:88,daily!$9:$9,"&gt;="&amp;AO$8,daily!$9:$9,"&lt;="&amp;AO$9)+SUMIFS(daily!115:115,daily!$9:$9,"&gt;="&amp;AO$8,daily!$9:$9,"&lt;="&amp;AO$9)+SUMIFS(daily!70:70,daily!$9:$9,"&gt;="&amp;AO$8,daily!$9:$9,"&lt;="&amp;AO$9)+SUMIFS(daily!97:97,daily!$9:$9,"&gt;="&amp;AO$8,daily!$9:$9,"&lt;="&amp;AO$9)+SUMIFS(daily!124:124,daily!$9:$9,"&gt;="&amp;AO$8,daily!$9:$9,"&lt;="&amp;AO$9)</f>
        <v>248.875</v>
      </c>
      <c r="AP103" s="156">
        <f ca="1">SUMIFS(daily!88:88,daily!$9:$9,"&gt;="&amp;AP$8,daily!$9:$9,"&lt;="&amp;AP$9)+SUMIFS(daily!115:115,daily!$9:$9,"&gt;="&amp;AP$8,daily!$9:$9,"&lt;="&amp;AP$9)+SUMIFS(daily!70:70,daily!$9:$9,"&gt;="&amp;AP$8,daily!$9:$9,"&lt;="&amp;AP$9)+SUMIFS(daily!97:97,daily!$9:$9,"&gt;="&amp;AP$8,daily!$9:$9,"&lt;="&amp;AP$9)+SUMIFS(daily!124:124,daily!$9:$9,"&gt;="&amp;AP$8,daily!$9:$9,"&lt;="&amp;AP$9)</f>
        <v>256.68500000000006</v>
      </c>
      <c r="AQ103" s="156">
        <f ca="1">SUMIFS(daily!88:88,daily!$9:$9,"&gt;="&amp;AQ$8,daily!$9:$9,"&lt;="&amp;AQ$9)+SUMIFS(daily!115:115,daily!$9:$9,"&gt;="&amp;AQ$8,daily!$9:$9,"&lt;="&amp;AQ$9)+SUMIFS(daily!70:70,daily!$9:$9,"&gt;="&amp;AQ$8,daily!$9:$9,"&lt;="&amp;AQ$9)+SUMIFS(daily!97:97,daily!$9:$9,"&gt;="&amp;AQ$8,daily!$9:$9,"&lt;="&amp;AQ$9)+SUMIFS(daily!124:124,daily!$9:$9,"&gt;="&amp;AQ$8,daily!$9:$9,"&lt;="&amp;AQ$9)</f>
        <v>269.77500000000003</v>
      </c>
      <c r="AR103" s="156">
        <f ca="1">SUMIFS(daily!88:88,daily!$9:$9,"&gt;="&amp;AR$8,daily!$9:$9,"&lt;="&amp;AR$9)+SUMIFS(daily!115:115,daily!$9:$9,"&gt;="&amp;AR$8,daily!$9:$9,"&lt;="&amp;AR$9)+SUMIFS(daily!70:70,daily!$9:$9,"&gt;="&amp;AR$8,daily!$9:$9,"&lt;="&amp;AR$9)+SUMIFS(daily!97:97,daily!$9:$9,"&gt;="&amp;AR$8,daily!$9:$9,"&lt;="&amp;AR$9)+SUMIFS(daily!124:124,daily!$9:$9,"&gt;="&amp;AR$8,daily!$9:$9,"&lt;="&amp;AR$9)</f>
        <v>269.77500000000003</v>
      </c>
      <c r="AS103" s="156">
        <f ca="1">SUMIFS(daily!88:88,daily!$9:$9,"&gt;="&amp;AS$8,daily!$9:$9,"&lt;="&amp;AS$9)+SUMIFS(daily!115:115,daily!$9:$9,"&gt;="&amp;AS$8,daily!$9:$9,"&lt;="&amp;AS$9)+SUMIFS(daily!70:70,daily!$9:$9,"&gt;="&amp;AS$8,daily!$9:$9,"&lt;="&amp;AS$9)+SUMIFS(daily!97:97,daily!$9:$9,"&gt;="&amp;AS$8,daily!$9:$9,"&lt;="&amp;AS$9)+SUMIFS(daily!124:124,daily!$9:$9,"&gt;="&amp;AS$8,daily!$9:$9,"&lt;="&amp;AS$9)</f>
        <v>269.77500000000003</v>
      </c>
      <c r="AT103" s="156">
        <f ca="1">SUMIFS(daily!88:88,daily!$9:$9,"&gt;="&amp;AT$8,daily!$9:$9,"&lt;="&amp;AT$9)+SUMIFS(daily!115:115,daily!$9:$9,"&gt;="&amp;AT$8,daily!$9:$9,"&lt;="&amp;AT$9)+SUMIFS(daily!70:70,daily!$9:$9,"&gt;="&amp;AT$8,daily!$9:$9,"&lt;="&amp;AT$9)+SUMIFS(daily!97:97,daily!$9:$9,"&gt;="&amp;AT$8,daily!$9:$9,"&lt;="&amp;AT$9)+SUMIFS(daily!124:124,daily!$9:$9,"&gt;="&amp;AT$8,daily!$9:$9,"&lt;="&amp;AT$9)</f>
        <v>276.55650000000003</v>
      </c>
      <c r="AU103" s="156">
        <f ca="1">SUMIFS(daily!88:88,daily!$9:$9,"&gt;="&amp;AU$8,daily!$9:$9,"&lt;="&amp;AU$9)+SUMIFS(daily!115:115,daily!$9:$9,"&gt;="&amp;AU$8,daily!$9:$9,"&lt;="&amp;AU$9)+SUMIFS(daily!70:70,daily!$9:$9,"&gt;="&amp;AU$8,daily!$9:$9,"&lt;="&amp;AU$9)+SUMIFS(daily!97:97,daily!$9:$9,"&gt;="&amp;AU$8,daily!$9:$9,"&lt;="&amp;AU$9)+SUMIFS(daily!124:124,daily!$9:$9,"&gt;="&amp;AU$8,daily!$9:$9,"&lt;="&amp;AU$9)</f>
        <v>303.68249999999995</v>
      </c>
      <c r="AV103" s="156">
        <f ca="1">SUMIFS(daily!88:88,daily!$9:$9,"&gt;="&amp;AV$8,daily!$9:$9,"&lt;="&amp;AV$9)+SUMIFS(daily!115:115,daily!$9:$9,"&gt;="&amp;AV$8,daily!$9:$9,"&lt;="&amp;AV$9)+SUMIFS(daily!70:70,daily!$9:$9,"&gt;="&amp;AV$8,daily!$9:$9,"&lt;="&amp;AV$9)+SUMIFS(daily!97:97,daily!$9:$9,"&gt;="&amp;AV$8,daily!$9:$9,"&lt;="&amp;AV$9)+SUMIFS(daily!124:124,daily!$9:$9,"&gt;="&amp;AV$8,daily!$9:$9,"&lt;="&amp;AV$9)</f>
        <v>303.68249999999995</v>
      </c>
      <c r="AW103" s="156">
        <f ca="1">SUMIFS(daily!88:88,daily!$9:$9,"&gt;="&amp;AW$8,daily!$9:$9,"&lt;="&amp;AW$9)+SUMIFS(daily!115:115,daily!$9:$9,"&gt;="&amp;AW$8,daily!$9:$9,"&lt;="&amp;AW$9)+SUMIFS(daily!70:70,daily!$9:$9,"&gt;="&amp;AW$8,daily!$9:$9,"&lt;="&amp;AW$9)+SUMIFS(daily!97:97,daily!$9:$9,"&gt;="&amp;AW$8,daily!$9:$9,"&lt;="&amp;AW$9)+SUMIFS(daily!124:124,daily!$9:$9,"&gt;="&amp;AW$8,daily!$9:$9,"&lt;="&amp;AW$9)</f>
        <v>303.68249999999995</v>
      </c>
      <c r="AX103" s="156">
        <f ca="1">SUMIFS(daily!88:88,daily!$9:$9,"&gt;="&amp;AX$8,daily!$9:$9,"&lt;="&amp;AX$9)+SUMIFS(daily!115:115,daily!$9:$9,"&gt;="&amp;AX$8,daily!$9:$9,"&lt;="&amp;AX$9)+SUMIFS(daily!70:70,daily!$9:$9,"&gt;="&amp;AX$8,daily!$9:$9,"&lt;="&amp;AX$9)+SUMIFS(daily!97:97,daily!$9:$9,"&gt;="&amp;AX$8,daily!$9:$9,"&lt;="&amp;AX$9)+SUMIFS(daily!124:124,daily!$9:$9,"&gt;="&amp;AX$8,daily!$9:$9,"&lt;="&amp;AX$9)</f>
        <v>303.68249999999995</v>
      </c>
      <c r="AY103" s="156">
        <f ca="1">SUMIFS(daily!88:88,daily!$9:$9,"&gt;="&amp;AY$8,daily!$9:$9,"&lt;="&amp;AY$9)+SUMIFS(daily!115:115,daily!$9:$9,"&gt;="&amp;AY$8,daily!$9:$9,"&lt;="&amp;AY$9)+SUMIFS(daily!70:70,daily!$9:$9,"&gt;="&amp;AY$8,daily!$9:$9,"&lt;="&amp;AY$9)+SUMIFS(daily!97:97,daily!$9:$9,"&gt;="&amp;AY$8,daily!$9:$9,"&lt;="&amp;AY$9)+SUMIFS(daily!124:124,daily!$9:$9,"&gt;="&amp;AY$8,daily!$9:$9,"&lt;="&amp;AY$9)</f>
        <v>324.01214999999996</v>
      </c>
      <c r="AZ103" s="156">
        <f ca="1">SUMIFS(daily!88:88,daily!$9:$9,"&gt;="&amp;AZ$8,daily!$9:$9,"&lt;="&amp;AZ$9)+SUMIFS(daily!115:115,daily!$9:$9,"&gt;="&amp;AZ$8,daily!$9:$9,"&lt;="&amp;AZ$9)+SUMIFS(daily!70:70,daily!$9:$9,"&gt;="&amp;AZ$8,daily!$9:$9,"&lt;="&amp;AZ$9)+SUMIFS(daily!97:97,daily!$9:$9,"&gt;="&amp;AZ$8,daily!$9:$9,"&lt;="&amp;AZ$9)+SUMIFS(daily!124:124,daily!$9:$9,"&gt;="&amp;AZ$8,daily!$9:$9,"&lt;="&amp;AZ$9)</f>
        <v>327.05268749999999</v>
      </c>
      <c r="BA103" s="156">
        <f ca="1">SUMIFS(daily!88:88,daily!$9:$9,"&gt;="&amp;BA$8,daily!$9:$9,"&lt;="&amp;BA$9)+SUMIFS(daily!115:115,daily!$9:$9,"&gt;="&amp;BA$8,daily!$9:$9,"&lt;="&amp;BA$9)+SUMIFS(daily!70:70,daily!$9:$9,"&gt;="&amp;BA$8,daily!$9:$9,"&lt;="&amp;BA$9)+SUMIFS(daily!97:97,daily!$9:$9,"&gt;="&amp;BA$8,daily!$9:$9,"&lt;="&amp;BA$9)+SUMIFS(daily!124:124,daily!$9:$9,"&gt;="&amp;BA$8,daily!$9:$9,"&lt;="&amp;BA$9)</f>
        <v>327.05268749999999</v>
      </c>
      <c r="BB103" s="156">
        <f ca="1">SUMIFS(daily!88:88,daily!$9:$9,"&gt;="&amp;BB$8,daily!$9:$9,"&lt;="&amp;BB$9)+SUMIFS(daily!115:115,daily!$9:$9,"&gt;="&amp;BB$8,daily!$9:$9,"&lt;="&amp;BB$9)+SUMIFS(daily!70:70,daily!$9:$9,"&gt;="&amp;BB$8,daily!$9:$9,"&lt;="&amp;BB$9)+SUMIFS(daily!97:97,daily!$9:$9,"&gt;="&amp;BB$8,daily!$9:$9,"&lt;="&amp;BB$9)+SUMIFS(daily!124:124,daily!$9:$9,"&gt;="&amp;BB$8,daily!$9:$9,"&lt;="&amp;BB$9)</f>
        <v>327.05268749999999</v>
      </c>
      <c r="BC103" s="156">
        <f ca="1">SUMIFS(daily!88:88,daily!$9:$9,"&gt;="&amp;BC$8,daily!$9:$9,"&lt;="&amp;BC$9)+SUMIFS(daily!115:115,daily!$9:$9,"&gt;="&amp;BC$8,daily!$9:$9,"&lt;="&amp;BC$9)+SUMIFS(daily!70:70,daily!$9:$9,"&gt;="&amp;BC$8,daily!$9:$9,"&lt;="&amp;BC$9)+SUMIFS(daily!97:97,daily!$9:$9,"&gt;="&amp;BC$8,daily!$9:$9,"&lt;="&amp;BC$9)+SUMIFS(daily!124:124,daily!$9:$9,"&gt;="&amp;BC$8,daily!$9:$9,"&lt;="&amp;BC$9)</f>
        <v>335.71276199999994</v>
      </c>
      <c r="BD103" s="156">
        <f ca="1">SUMIFS(daily!88:88,daily!$9:$9,"&gt;="&amp;BD$8,daily!$9:$9,"&lt;="&amp;BD$9)+SUMIFS(daily!115:115,daily!$9:$9,"&gt;="&amp;BD$8,daily!$9:$9,"&lt;="&amp;BD$9)+SUMIFS(daily!70:70,daily!$9:$9,"&gt;="&amp;BD$8,daily!$9:$9,"&lt;="&amp;BD$9)+SUMIFS(daily!97:97,daily!$9:$9,"&gt;="&amp;BD$8,daily!$9:$9,"&lt;="&amp;BD$9)+SUMIFS(daily!124:124,daily!$9:$9,"&gt;="&amp;BD$8,daily!$9:$9,"&lt;="&amp;BD$9)</f>
        <v>333.19093499999997</v>
      </c>
      <c r="BE103" s="156">
        <f ca="1">SUMIFS(daily!88:88,daily!$9:$9,"&gt;="&amp;BE$8,daily!$9:$9,"&lt;="&amp;BE$9)+SUMIFS(daily!115:115,daily!$9:$9,"&gt;="&amp;BE$8,daily!$9:$9,"&lt;="&amp;BE$9)+SUMIFS(daily!70:70,daily!$9:$9,"&gt;="&amp;BE$8,daily!$9:$9,"&lt;="&amp;BE$9)+SUMIFS(daily!97:97,daily!$9:$9,"&gt;="&amp;BE$8,daily!$9:$9,"&lt;="&amp;BE$9)+SUMIFS(daily!124:124,daily!$9:$9,"&gt;="&amp;BE$8,daily!$9:$9,"&lt;="&amp;BE$9)</f>
        <v>333.19093499999997</v>
      </c>
      <c r="BF103" s="156">
        <f ca="1">SUMIFS(daily!88:88,daily!$9:$9,"&gt;="&amp;BF$8,daily!$9:$9,"&lt;="&amp;BF$9)+SUMIFS(daily!115:115,daily!$9:$9,"&gt;="&amp;BF$8,daily!$9:$9,"&lt;="&amp;BF$9)+SUMIFS(daily!70:70,daily!$9:$9,"&gt;="&amp;BF$8,daily!$9:$9,"&lt;="&amp;BF$9)+SUMIFS(daily!97:97,daily!$9:$9,"&gt;="&amp;BF$8,daily!$9:$9,"&lt;="&amp;BF$9)+SUMIFS(daily!124:124,daily!$9:$9,"&gt;="&amp;BF$8,daily!$9:$9,"&lt;="&amp;BF$9)</f>
        <v>333.19093499999997</v>
      </c>
      <c r="BG103" s="156">
        <f ca="1">SUMIFS(daily!88:88,daily!$9:$9,"&gt;="&amp;BG$8,daily!$9:$9,"&lt;="&amp;BG$9)+SUMIFS(daily!115:115,daily!$9:$9,"&gt;="&amp;BG$8,daily!$9:$9,"&lt;="&amp;BG$9)+SUMIFS(daily!70:70,daily!$9:$9,"&gt;="&amp;BG$8,daily!$9:$9,"&lt;="&amp;BG$9)+SUMIFS(daily!97:97,daily!$9:$9,"&gt;="&amp;BG$8,daily!$9:$9,"&lt;="&amp;BG$9)+SUMIFS(daily!124:124,daily!$9:$9,"&gt;="&amp;BG$8,daily!$9:$9,"&lt;="&amp;BG$9)</f>
        <v>334.04948923499995</v>
      </c>
      <c r="BH103" s="156">
        <f ca="1">SUMIFS(daily!88:88,daily!$9:$9,"&gt;="&amp;BH$8,daily!$9:$9,"&lt;="&amp;BH$9)+SUMIFS(daily!115:115,daily!$9:$9,"&gt;="&amp;BH$8,daily!$9:$9,"&lt;="&amp;BH$9)+SUMIFS(daily!70:70,daily!$9:$9,"&gt;="&amp;BH$8,daily!$9:$9,"&lt;="&amp;BH$9)+SUMIFS(daily!97:97,daily!$9:$9,"&gt;="&amp;BH$8,daily!$9:$9,"&lt;="&amp;BH$9)+SUMIFS(daily!124:124,daily!$9:$9,"&gt;="&amp;BH$8,daily!$9:$9,"&lt;="&amp;BH$9)</f>
        <v>322.27582117499992</v>
      </c>
      <c r="BI103" s="156">
        <f ca="1">SUMIFS(daily!88:88,daily!$9:$9,"&gt;="&amp;BI$8,daily!$9:$9,"&lt;="&amp;BI$9)+SUMIFS(daily!115:115,daily!$9:$9,"&gt;="&amp;BI$8,daily!$9:$9,"&lt;="&amp;BI$9)+SUMIFS(daily!70:70,daily!$9:$9,"&gt;="&amp;BI$8,daily!$9:$9,"&lt;="&amp;BI$9)+SUMIFS(daily!97:97,daily!$9:$9,"&gt;="&amp;BI$8,daily!$9:$9,"&lt;="&amp;BI$9)+SUMIFS(daily!124:124,daily!$9:$9,"&gt;="&amp;BI$8,daily!$9:$9,"&lt;="&amp;BI$9)</f>
        <v>322.27582117499992</v>
      </c>
      <c r="BJ103" s="156">
        <f ca="1">SUMIFS(daily!88:88,daily!$9:$9,"&gt;="&amp;BJ$8,daily!$9:$9,"&lt;="&amp;BJ$9)+SUMIFS(daily!115:115,daily!$9:$9,"&gt;="&amp;BJ$8,daily!$9:$9,"&lt;="&amp;BJ$9)+SUMIFS(daily!70:70,daily!$9:$9,"&gt;="&amp;BJ$8,daily!$9:$9,"&lt;="&amp;BJ$9)+SUMIFS(daily!97:97,daily!$9:$9,"&gt;="&amp;BJ$8,daily!$9:$9,"&lt;="&amp;BJ$9)+SUMIFS(daily!124:124,daily!$9:$9,"&gt;="&amp;BJ$8,daily!$9:$9,"&lt;="&amp;BJ$9)</f>
        <v>322.27582117499992</v>
      </c>
      <c r="BK103" s="156">
        <f ca="1">SUMIFS(daily!88:88,daily!$9:$9,"&gt;="&amp;BK$8,daily!$9:$9,"&lt;="&amp;BK$9)+SUMIFS(daily!115:115,daily!$9:$9,"&gt;="&amp;BK$8,daily!$9:$9,"&lt;="&amp;BK$9)+SUMIFS(daily!70:70,daily!$9:$9,"&gt;="&amp;BK$8,daily!$9:$9,"&lt;="&amp;BK$9)+SUMIFS(daily!97:97,daily!$9:$9,"&gt;="&amp;BK$8,daily!$9:$9,"&lt;="&amp;BK$9)+SUMIFS(daily!124:124,daily!$9:$9,"&gt;="&amp;BK$8,daily!$9:$9,"&lt;="&amp;BK$9)</f>
        <v>322.27582117499992</v>
      </c>
      <c r="BL103" s="156">
        <f ca="1">SUMIFS(daily!88:88,daily!$9:$9,"&gt;="&amp;BL$8,daily!$9:$9,"&lt;="&amp;BL$9)+SUMIFS(daily!115:115,daily!$9:$9,"&gt;="&amp;BL$8,daily!$9:$9,"&lt;="&amp;BL$9)+SUMIFS(daily!70:70,daily!$9:$9,"&gt;="&amp;BL$8,daily!$9:$9,"&lt;="&amp;BL$9)+SUMIFS(daily!97:97,daily!$9:$9,"&gt;="&amp;BL$8,daily!$9:$9,"&lt;="&amp;BL$9)+SUMIFS(daily!124:124,daily!$9:$9,"&gt;="&amp;BL$8,daily!$9:$9,"&lt;="&amp;BL$9)</f>
        <v>364.0179104099999</v>
      </c>
      <c r="BM103" s="156">
        <f ca="1">SUMIFS(daily!88:88,daily!$9:$9,"&gt;="&amp;BM$8,daily!$9:$9,"&lt;="&amp;BM$9)+SUMIFS(daily!115:115,daily!$9:$9,"&gt;="&amp;BM$8,daily!$9:$9,"&lt;="&amp;BM$9)+SUMIFS(daily!70:70,daily!$9:$9,"&gt;="&amp;BM$8,daily!$9:$9,"&lt;="&amp;BM$9)+SUMIFS(daily!97:97,daily!$9:$9,"&gt;="&amp;BM$8,daily!$9:$9,"&lt;="&amp;BM$9)+SUMIFS(daily!124:124,daily!$9:$9,"&gt;="&amp;BM$8,daily!$9:$9,"&lt;="&amp;BM$9)</f>
        <v>373.14175263749996</v>
      </c>
      <c r="BN103" s="156">
        <f ca="1">SUMIFS(daily!88:88,daily!$9:$9,"&gt;="&amp;BN$8,daily!$9:$9,"&lt;="&amp;BN$9)+SUMIFS(daily!115:115,daily!$9:$9,"&gt;="&amp;BN$8,daily!$9:$9,"&lt;="&amp;BN$9)+SUMIFS(daily!70:70,daily!$9:$9,"&gt;="&amp;BN$8,daily!$9:$9,"&lt;="&amp;BN$9)+SUMIFS(daily!97:97,daily!$9:$9,"&gt;="&amp;BN$8,daily!$9:$9,"&lt;="&amp;BN$9)+SUMIFS(daily!124:124,daily!$9:$9,"&gt;="&amp;BN$8,daily!$9:$9,"&lt;="&amp;BN$9)</f>
        <v>373.14175263749996</v>
      </c>
      <c r="BO103" s="156">
        <f ca="1">SUMIFS(daily!88:88,daily!$9:$9,"&gt;="&amp;BO$8,daily!$9:$9,"&lt;="&amp;BO$9)+SUMIFS(daily!115:115,daily!$9:$9,"&gt;="&amp;BO$8,daily!$9:$9,"&lt;="&amp;BO$9)+SUMIFS(daily!70:70,daily!$9:$9,"&gt;="&amp;BO$8,daily!$9:$9,"&lt;="&amp;BO$9)+SUMIFS(daily!97:97,daily!$9:$9,"&gt;="&amp;BO$8,daily!$9:$9,"&lt;="&amp;BO$9)+SUMIFS(daily!124:124,daily!$9:$9,"&gt;="&amp;BO$8,daily!$9:$9,"&lt;="&amp;BO$9)</f>
        <v>373.14175263749996</v>
      </c>
      <c r="BP103" s="156">
        <f ca="1">SUMIFS(daily!88:88,daily!$9:$9,"&gt;="&amp;BP$8,daily!$9:$9,"&lt;="&amp;BP$9)+SUMIFS(daily!115:115,daily!$9:$9,"&gt;="&amp;BP$8,daily!$9:$9,"&lt;="&amp;BP$9)+SUMIFS(daily!70:70,daily!$9:$9,"&gt;="&amp;BP$8,daily!$9:$9,"&lt;="&amp;BP$9)+SUMIFS(daily!97:97,daily!$9:$9,"&gt;="&amp;BP$8,daily!$9:$9,"&lt;="&amp;BP$9)+SUMIFS(daily!124:124,daily!$9:$9,"&gt;="&amp;BP$8,daily!$9:$9,"&lt;="&amp;BP$9)</f>
        <v>429.75636338249996</v>
      </c>
      <c r="BQ103" s="156">
        <f ca="1">SUMIFS(daily!88:88,daily!$9:$9,"&gt;="&amp;BQ$8,daily!$9:$9,"&lt;="&amp;BQ$9)+SUMIFS(daily!115:115,daily!$9:$9,"&gt;="&amp;BQ$8,daily!$9:$9,"&lt;="&amp;BQ$9)+SUMIFS(daily!70:70,daily!$9:$9,"&gt;="&amp;BQ$8,daily!$9:$9,"&lt;="&amp;BQ$9)+SUMIFS(daily!97:97,daily!$9:$9,"&gt;="&amp;BQ$8,daily!$9:$9,"&lt;="&amp;BQ$9)+SUMIFS(daily!124:124,daily!$9:$9,"&gt;="&amp;BQ$8,daily!$9:$9,"&lt;="&amp;BQ$9)</f>
        <v>486.79987269374999</v>
      </c>
      <c r="BR103" s="156">
        <f ca="1">SUMIFS(daily!88:88,daily!$9:$9,"&gt;="&amp;BR$8,daily!$9:$9,"&lt;="&amp;BR$9)+SUMIFS(daily!115:115,daily!$9:$9,"&gt;="&amp;BR$8,daily!$9:$9,"&lt;="&amp;BR$9)+SUMIFS(daily!70:70,daily!$9:$9,"&gt;="&amp;BR$8,daily!$9:$9,"&lt;="&amp;BR$9)+SUMIFS(daily!97:97,daily!$9:$9,"&gt;="&amp;BR$8,daily!$9:$9,"&lt;="&amp;BR$9)+SUMIFS(daily!124:124,daily!$9:$9,"&gt;="&amp;BR$8,daily!$9:$9,"&lt;="&amp;BR$9)</f>
        <v>486.79987269374999</v>
      </c>
      <c r="BS103" s="156">
        <f ca="1">SUMIFS(daily!88:88,daily!$9:$9,"&gt;="&amp;BS$8,daily!$9:$9,"&lt;="&amp;BS$9)+SUMIFS(daily!115:115,daily!$9:$9,"&gt;="&amp;BS$8,daily!$9:$9,"&lt;="&amp;BS$9)+SUMIFS(daily!70:70,daily!$9:$9,"&gt;="&amp;BS$8,daily!$9:$9,"&lt;="&amp;BS$9)+SUMIFS(daily!97:97,daily!$9:$9,"&gt;="&amp;BS$8,daily!$9:$9,"&lt;="&amp;BS$9)+SUMIFS(daily!124:124,daily!$9:$9,"&gt;="&amp;BS$8,daily!$9:$9,"&lt;="&amp;BS$9)</f>
        <v>486.79987269374999</v>
      </c>
      <c r="BT103" s="156">
        <f ca="1">SUMIFS(daily!88:88,daily!$9:$9,"&gt;="&amp;BT$8,daily!$9:$9,"&lt;="&amp;BT$9)+SUMIFS(daily!115:115,daily!$9:$9,"&gt;="&amp;BT$8,daily!$9:$9,"&lt;="&amp;BT$9)+SUMIFS(daily!70:70,daily!$9:$9,"&gt;="&amp;BT$8,daily!$9:$9,"&lt;="&amp;BT$9)+SUMIFS(daily!97:97,daily!$9:$9,"&gt;="&amp;BT$8,daily!$9:$9,"&lt;="&amp;BT$9)+SUMIFS(daily!124:124,daily!$9:$9,"&gt;="&amp;BT$8,daily!$9:$9,"&lt;="&amp;BT$9)</f>
        <v>510.98975183025004</v>
      </c>
      <c r="BU103" s="156">
        <f ca="1">SUMIFS(daily!88:88,daily!$9:$9,"&gt;="&amp;BU$8,daily!$9:$9,"&lt;="&amp;BU$9)+SUMIFS(daily!115:115,daily!$9:$9,"&gt;="&amp;BU$8,daily!$9:$9,"&lt;="&amp;BU$9)+SUMIFS(daily!70:70,daily!$9:$9,"&gt;="&amp;BU$8,daily!$9:$9,"&lt;="&amp;BU$9)+SUMIFS(daily!97:97,daily!$9:$9,"&gt;="&amp;BU$8,daily!$9:$9,"&lt;="&amp;BU$9)+SUMIFS(daily!124:124,daily!$9:$9,"&gt;="&amp;BU$8,daily!$9:$9,"&lt;="&amp;BU$9)</f>
        <v>607.74926837624992</v>
      </c>
      <c r="BV103" s="156">
        <f ca="1">SUMIFS(daily!88:88,daily!$9:$9,"&gt;="&amp;BV$8,daily!$9:$9,"&lt;="&amp;BV$9)+SUMIFS(daily!115:115,daily!$9:$9,"&gt;="&amp;BV$8,daily!$9:$9,"&lt;="&amp;BV$9)+SUMIFS(daily!70:70,daily!$9:$9,"&gt;="&amp;BV$8,daily!$9:$9,"&lt;="&amp;BV$9)+SUMIFS(daily!97:97,daily!$9:$9,"&gt;="&amp;BV$8,daily!$9:$9,"&lt;="&amp;BV$9)+SUMIFS(daily!124:124,daily!$9:$9,"&gt;="&amp;BV$8,daily!$9:$9,"&lt;="&amp;BV$9)</f>
        <v>607.74926837624992</v>
      </c>
      <c r="BW103" s="156">
        <f ca="1">SUMIFS(daily!88:88,daily!$9:$9,"&gt;="&amp;BW$8,daily!$9:$9,"&lt;="&amp;BW$9)+SUMIFS(daily!115:115,daily!$9:$9,"&gt;="&amp;BW$8,daily!$9:$9,"&lt;="&amp;BW$9)+SUMIFS(daily!70:70,daily!$9:$9,"&gt;="&amp;BW$8,daily!$9:$9,"&lt;="&amp;BW$9)+SUMIFS(daily!97:97,daily!$9:$9,"&gt;="&amp;BW$8,daily!$9:$9,"&lt;="&amp;BW$9)+SUMIFS(daily!124:124,daily!$9:$9,"&gt;="&amp;BW$8,daily!$9:$9,"&lt;="&amp;BW$9)</f>
        <v>607.74926837624992</v>
      </c>
      <c r="BX103" s="156">
        <f ca="1">SUMIFS(daily!88:88,daily!$9:$9,"&gt;="&amp;BX$8,daily!$9:$9,"&lt;="&amp;BX$9)+SUMIFS(daily!115:115,daily!$9:$9,"&gt;="&amp;BX$8,daily!$9:$9,"&lt;="&amp;BX$9)+SUMIFS(daily!70:70,daily!$9:$9,"&gt;="&amp;BX$8,daily!$9:$9,"&lt;="&amp;BX$9)+SUMIFS(daily!97:97,daily!$9:$9,"&gt;="&amp;BX$8,daily!$9:$9,"&lt;="&amp;BX$9)+SUMIFS(daily!124:124,daily!$9:$9,"&gt;="&amp;BX$8,daily!$9:$9,"&lt;="&amp;BX$9)</f>
        <v>607.74926837624992</v>
      </c>
      <c r="BY103" s="156">
        <f ca="1">SUMIFS(daily!88:88,daily!$9:$9,"&gt;="&amp;BY$8,daily!$9:$9,"&lt;="&amp;BY$9)+SUMIFS(daily!115:115,daily!$9:$9,"&gt;="&amp;BY$8,daily!$9:$9,"&lt;="&amp;BY$9)+SUMIFS(daily!70:70,daily!$9:$9,"&gt;="&amp;BY$8,daily!$9:$9,"&lt;="&amp;BY$9)+SUMIFS(daily!97:97,daily!$9:$9,"&gt;="&amp;BY$8,daily!$9:$9,"&lt;="&amp;BY$9)+SUMIFS(daily!124:124,daily!$9:$9,"&gt;="&amp;BY$8,daily!$9:$9,"&lt;="&amp;BY$9)</f>
        <v>576.71232854399989</v>
      </c>
      <c r="BZ103" s="156">
        <f ca="1">SUMIFS(daily!88:88,daily!$9:$9,"&gt;="&amp;BZ$8,daily!$9:$9,"&lt;="&amp;BZ$9)+SUMIFS(daily!115:115,daily!$9:$9,"&gt;="&amp;BZ$8,daily!$9:$9,"&lt;="&amp;BZ$9)+SUMIFS(daily!70:70,daily!$9:$9,"&gt;="&amp;BZ$8,daily!$9:$9,"&lt;="&amp;BZ$9)+SUMIFS(daily!97:97,daily!$9:$9,"&gt;="&amp;BZ$8,daily!$9:$9,"&lt;="&amp;BZ$9)+SUMIFS(daily!124:124,daily!$9:$9,"&gt;="&amp;BZ$8,daily!$9:$9,"&lt;="&amp;BZ$9)</f>
        <v>516.49496984249993</v>
      </c>
      <c r="CA103" s="156">
        <f ca="1">SUMIFS(daily!88:88,daily!$9:$9,"&gt;="&amp;CA$8,daily!$9:$9,"&lt;="&amp;CA$9)+SUMIFS(daily!115:115,daily!$9:$9,"&gt;="&amp;CA$8,daily!$9:$9,"&lt;="&amp;CA$9)+SUMIFS(daily!70:70,daily!$9:$9,"&gt;="&amp;CA$8,daily!$9:$9,"&lt;="&amp;CA$9)+SUMIFS(daily!97:97,daily!$9:$9,"&gt;="&amp;CA$8,daily!$9:$9,"&lt;="&amp;CA$9)+SUMIFS(daily!124:124,daily!$9:$9,"&gt;="&amp;CA$8,daily!$9:$9,"&lt;="&amp;CA$9)</f>
        <v>116.68062923549999</v>
      </c>
      <c r="CB103" s="18"/>
      <c r="CC103" s="18"/>
    </row>
    <row r="104" spans="1:81" s="19" customFormat="1" ht="10.199999999999999" x14ac:dyDescent="0.2">
      <c r="A104" s="18"/>
      <c r="B104" s="18"/>
      <c r="C104" s="18"/>
      <c r="D104" s="18"/>
      <c r="E104" s="18"/>
      <c r="F104" s="99"/>
      <c r="G104" s="18" t="str">
        <f>structure!$G$13</f>
        <v>товарная категория 3</v>
      </c>
      <c r="H104" s="18"/>
      <c r="I104" s="18"/>
      <c r="J104" s="18" t="str">
        <f>J94</f>
        <v>тыс.руб.</v>
      </c>
      <c r="K104" s="18"/>
      <c r="L104" s="18"/>
      <c r="M104" s="18"/>
      <c r="N104" s="18"/>
      <c r="O104" s="18"/>
      <c r="P104" s="18"/>
      <c r="Q104" s="18"/>
      <c r="R104" s="155">
        <f t="shared" ca="1" si="50"/>
        <v>15411.17241978108</v>
      </c>
      <c r="S104" s="156"/>
      <c r="T104" s="156"/>
      <c r="U104" s="156">
        <f ca="1">SUMIFS(daily!89:89,daily!$9:$9,"&gt;="&amp;U$8,daily!$9:$9,"&lt;="&amp;U$9)+SUMIFS(daily!116:116,daily!$9:$9,"&gt;="&amp;U$8,daily!$9:$9,"&lt;="&amp;U$9)+SUMIFS(daily!71:71,daily!$9:$9,"&gt;="&amp;U$8,daily!$9:$9,"&lt;="&amp;U$9)+SUMIFS(daily!98:98,daily!$9:$9,"&gt;="&amp;U$8,daily!$9:$9,"&lt;="&amp;U$9)+SUMIFS(daily!125:125,daily!$9:$9,"&gt;="&amp;U$8,daily!$9:$9,"&lt;="&amp;U$9)</f>
        <v>372.9563782866</v>
      </c>
      <c r="V104" s="156">
        <f ca="1">SUMIFS(daily!89:89,daily!$9:$9,"&gt;="&amp;V$8,daily!$9:$9,"&lt;="&amp;V$9)+SUMIFS(daily!116:116,daily!$9:$9,"&gt;="&amp;V$8,daily!$9:$9,"&lt;="&amp;V$9)+SUMIFS(daily!71:71,daily!$9:$9,"&gt;="&amp;V$8,daily!$9:$9,"&lt;="&amp;V$9)+SUMIFS(daily!98:98,daily!$9:$9,"&gt;="&amp;V$8,daily!$9:$9,"&lt;="&amp;V$9)+SUMIFS(daily!125:125,daily!$9:$9,"&gt;="&amp;V$8,daily!$9:$9,"&lt;="&amp;V$9)</f>
        <v>372.9563782866</v>
      </c>
      <c r="W104" s="156">
        <f ca="1">SUMIFS(daily!89:89,daily!$9:$9,"&gt;="&amp;W$8,daily!$9:$9,"&lt;="&amp;W$9)+SUMIFS(daily!116:116,daily!$9:$9,"&gt;="&amp;W$8,daily!$9:$9,"&lt;="&amp;W$9)+SUMIFS(daily!71:71,daily!$9:$9,"&gt;="&amp;W$8,daily!$9:$9,"&lt;="&amp;W$9)+SUMIFS(daily!98:98,daily!$9:$9,"&gt;="&amp;W$8,daily!$9:$9,"&lt;="&amp;W$9)+SUMIFS(daily!125:125,daily!$9:$9,"&gt;="&amp;W$8,daily!$9:$9,"&lt;="&amp;W$9)</f>
        <v>69.756498265079998</v>
      </c>
      <c r="X104" s="156">
        <f ca="1">SUMIFS(daily!89:89,daily!$9:$9,"&gt;="&amp;X$8,daily!$9:$9,"&lt;="&amp;X$9)+SUMIFS(daily!116:116,daily!$9:$9,"&gt;="&amp;X$8,daily!$9:$9,"&lt;="&amp;X$9)+SUMIFS(daily!71:71,daily!$9:$9,"&gt;="&amp;X$8,daily!$9:$9,"&lt;="&amp;X$9)+SUMIFS(daily!98:98,daily!$9:$9,"&gt;="&amp;X$8,daily!$9:$9,"&lt;="&amp;X$9)+SUMIFS(daily!125:125,daily!$9:$9,"&gt;="&amp;X$8,daily!$9:$9,"&lt;="&amp;X$9)</f>
        <v>48</v>
      </c>
      <c r="Y104" s="156">
        <f ca="1">SUMIFS(daily!89:89,daily!$9:$9,"&gt;="&amp;Y$8,daily!$9:$9,"&lt;="&amp;Y$9)+SUMIFS(daily!116:116,daily!$9:$9,"&gt;="&amp;Y$8,daily!$9:$9,"&lt;="&amp;Y$9)+SUMIFS(daily!71:71,daily!$9:$9,"&gt;="&amp;Y$8,daily!$9:$9,"&lt;="&amp;Y$9)+SUMIFS(daily!98:98,daily!$9:$9,"&gt;="&amp;Y$8,daily!$9:$9,"&lt;="&amp;Y$9)+SUMIFS(daily!125:125,daily!$9:$9,"&gt;="&amp;Y$8,daily!$9:$9,"&lt;="&amp;Y$9)</f>
        <v>53.4</v>
      </c>
      <c r="Z104" s="156">
        <f ca="1">SUMIFS(daily!89:89,daily!$9:$9,"&gt;="&amp;Z$8,daily!$9:$9,"&lt;="&amp;Z$9)+SUMIFS(daily!116:116,daily!$9:$9,"&gt;="&amp;Z$8,daily!$9:$9,"&lt;="&amp;Z$9)+SUMIFS(daily!71:71,daily!$9:$9,"&gt;="&amp;Z$8,daily!$9:$9,"&lt;="&amp;Z$9)+SUMIFS(daily!98:98,daily!$9:$9,"&gt;="&amp;Z$8,daily!$9:$9,"&lt;="&amp;Z$9)+SUMIFS(daily!125:125,daily!$9:$9,"&gt;="&amp;Z$8,daily!$9:$9,"&lt;="&amp;Z$9)</f>
        <v>53.4</v>
      </c>
      <c r="AA104" s="156">
        <f ca="1">SUMIFS(daily!89:89,daily!$9:$9,"&gt;="&amp;AA$8,daily!$9:$9,"&lt;="&amp;AA$9)+SUMIFS(daily!116:116,daily!$9:$9,"&gt;="&amp;AA$8,daily!$9:$9,"&lt;="&amp;AA$9)+SUMIFS(daily!71:71,daily!$9:$9,"&gt;="&amp;AA$8,daily!$9:$9,"&lt;="&amp;AA$9)+SUMIFS(daily!98:98,daily!$9:$9,"&gt;="&amp;AA$8,daily!$9:$9,"&lt;="&amp;AA$9)+SUMIFS(daily!125:125,daily!$9:$9,"&gt;="&amp;AA$8,daily!$9:$9,"&lt;="&amp;AA$9)</f>
        <v>26.4</v>
      </c>
      <c r="AB104" s="156">
        <f ca="1">SUMIFS(daily!89:89,daily!$9:$9,"&gt;="&amp;AB$8,daily!$9:$9,"&lt;="&amp;AB$9)+SUMIFS(daily!116:116,daily!$9:$9,"&gt;="&amp;AB$8,daily!$9:$9,"&lt;="&amp;AB$9)+SUMIFS(daily!71:71,daily!$9:$9,"&gt;="&amp;AB$8,daily!$9:$9,"&lt;="&amp;AB$9)+SUMIFS(daily!98:98,daily!$9:$9,"&gt;="&amp;AB$8,daily!$9:$9,"&lt;="&amp;AB$9)+SUMIFS(daily!125:125,daily!$9:$9,"&gt;="&amp;AB$8,daily!$9:$9,"&lt;="&amp;AB$9)</f>
        <v>21.6</v>
      </c>
      <c r="AC104" s="156">
        <f ca="1">SUMIFS(daily!89:89,daily!$9:$9,"&gt;="&amp;AC$8,daily!$9:$9,"&lt;="&amp;AC$9)+SUMIFS(daily!116:116,daily!$9:$9,"&gt;="&amp;AC$8,daily!$9:$9,"&lt;="&amp;AC$9)+SUMIFS(daily!71:71,daily!$9:$9,"&gt;="&amp;AC$8,daily!$9:$9,"&lt;="&amp;AC$9)+SUMIFS(daily!98:98,daily!$9:$9,"&gt;="&amp;AC$8,daily!$9:$9,"&lt;="&amp;AC$9)+SUMIFS(daily!125:125,daily!$9:$9,"&gt;="&amp;AC$8,daily!$9:$9,"&lt;="&amp;AC$9)</f>
        <v>27</v>
      </c>
      <c r="AD104" s="156">
        <f ca="1">SUMIFS(daily!89:89,daily!$9:$9,"&gt;="&amp;AD$8,daily!$9:$9,"&lt;="&amp;AD$9)+SUMIFS(daily!116:116,daily!$9:$9,"&gt;="&amp;AD$8,daily!$9:$9,"&lt;="&amp;AD$9)+SUMIFS(daily!71:71,daily!$9:$9,"&gt;="&amp;AD$8,daily!$9:$9,"&lt;="&amp;AD$9)+SUMIFS(daily!98:98,daily!$9:$9,"&gt;="&amp;AD$8,daily!$9:$9,"&lt;="&amp;AD$9)+SUMIFS(daily!125:125,daily!$9:$9,"&gt;="&amp;AD$8,daily!$9:$9,"&lt;="&amp;AD$9)</f>
        <v>267</v>
      </c>
      <c r="AE104" s="156">
        <f ca="1">SUMIFS(daily!89:89,daily!$9:$9,"&gt;="&amp;AE$8,daily!$9:$9,"&lt;="&amp;AE$9)+SUMIFS(daily!116:116,daily!$9:$9,"&gt;="&amp;AE$8,daily!$9:$9,"&lt;="&amp;AE$9)+SUMIFS(daily!71:71,daily!$9:$9,"&gt;="&amp;AE$8,daily!$9:$9,"&lt;="&amp;AE$9)+SUMIFS(daily!98:98,daily!$9:$9,"&gt;="&amp;AE$8,daily!$9:$9,"&lt;="&amp;AE$9)+SUMIFS(daily!125:125,daily!$9:$9,"&gt;="&amp;AE$8,daily!$9:$9,"&lt;="&amp;AE$9)</f>
        <v>267</v>
      </c>
      <c r="AF104" s="156">
        <f ca="1">SUMIFS(daily!89:89,daily!$9:$9,"&gt;="&amp;AF$8,daily!$9:$9,"&lt;="&amp;AF$9)+SUMIFS(daily!116:116,daily!$9:$9,"&gt;="&amp;AF$8,daily!$9:$9,"&lt;="&amp;AF$9)+SUMIFS(daily!71:71,daily!$9:$9,"&gt;="&amp;AF$8,daily!$9:$9,"&lt;="&amp;AF$9)+SUMIFS(daily!98:98,daily!$9:$9,"&gt;="&amp;AF$8,daily!$9:$9,"&lt;="&amp;AF$9)+SUMIFS(daily!125:125,daily!$9:$9,"&gt;="&amp;AF$8,daily!$9:$9,"&lt;="&amp;AF$9)</f>
        <v>267</v>
      </c>
      <c r="AG104" s="156">
        <f ca="1">SUMIFS(daily!89:89,daily!$9:$9,"&gt;="&amp;AG$8,daily!$9:$9,"&lt;="&amp;AG$9)+SUMIFS(daily!116:116,daily!$9:$9,"&gt;="&amp;AG$8,daily!$9:$9,"&lt;="&amp;AG$9)+SUMIFS(daily!71:71,daily!$9:$9,"&gt;="&amp;AG$8,daily!$9:$9,"&lt;="&amp;AG$9)+SUMIFS(daily!98:98,daily!$9:$9,"&gt;="&amp;AG$8,daily!$9:$9,"&lt;="&amp;AG$9)+SUMIFS(daily!125:125,daily!$9:$9,"&gt;="&amp;AG$8,daily!$9:$9,"&lt;="&amp;AG$9)</f>
        <v>271.2</v>
      </c>
      <c r="AH104" s="156">
        <f ca="1">SUMIFS(daily!89:89,daily!$9:$9,"&gt;="&amp;AH$8,daily!$9:$9,"&lt;="&amp;AH$9)+SUMIFS(daily!116:116,daily!$9:$9,"&gt;="&amp;AH$8,daily!$9:$9,"&lt;="&amp;AH$9)+SUMIFS(daily!71:71,daily!$9:$9,"&gt;="&amp;AH$8,daily!$9:$9,"&lt;="&amp;AH$9)+SUMIFS(daily!98:98,daily!$9:$9,"&gt;="&amp;AH$8,daily!$9:$9,"&lt;="&amp;AH$9)+SUMIFS(daily!125:125,daily!$9:$9,"&gt;="&amp;AH$8,daily!$9:$9,"&lt;="&amp;AH$9)</f>
        <v>255</v>
      </c>
      <c r="AI104" s="156">
        <f ca="1">SUMIFS(daily!89:89,daily!$9:$9,"&gt;="&amp;AI$8,daily!$9:$9,"&lt;="&amp;AI$9)+SUMIFS(daily!116:116,daily!$9:$9,"&gt;="&amp;AI$8,daily!$9:$9,"&lt;="&amp;AI$9)+SUMIFS(daily!71:71,daily!$9:$9,"&gt;="&amp;AI$8,daily!$9:$9,"&lt;="&amp;AI$9)+SUMIFS(daily!98:98,daily!$9:$9,"&gt;="&amp;AI$8,daily!$9:$9,"&lt;="&amp;AI$9)+SUMIFS(daily!125:125,daily!$9:$9,"&gt;="&amp;AI$8,daily!$9:$9,"&lt;="&amp;AI$9)</f>
        <v>255</v>
      </c>
      <c r="AJ104" s="156">
        <f ca="1">SUMIFS(daily!89:89,daily!$9:$9,"&gt;="&amp;AJ$8,daily!$9:$9,"&lt;="&amp;AJ$9)+SUMIFS(daily!116:116,daily!$9:$9,"&gt;="&amp;AJ$8,daily!$9:$9,"&lt;="&amp;AJ$9)+SUMIFS(daily!71:71,daily!$9:$9,"&gt;="&amp;AJ$8,daily!$9:$9,"&lt;="&amp;AJ$9)+SUMIFS(daily!98:98,daily!$9:$9,"&gt;="&amp;AJ$8,daily!$9:$9,"&lt;="&amp;AJ$9)+SUMIFS(daily!125:125,daily!$9:$9,"&gt;="&amp;AJ$8,daily!$9:$9,"&lt;="&amp;AJ$9)</f>
        <v>255</v>
      </c>
      <c r="AK104" s="156">
        <f ca="1">SUMIFS(daily!89:89,daily!$9:$9,"&gt;="&amp;AK$8,daily!$9:$9,"&lt;="&amp;AK$9)+SUMIFS(daily!116:116,daily!$9:$9,"&gt;="&amp;AK$8,daily!$9:$9,"&lt;="&amp;AK$9)+SUMIFS(daily!71:71,daily!$9:$9,"&gt;="&amp;AK$8,daily!$9:$9,"&lt;="&amp;AK$9)+SUMIFS(daily!98:98,daily!$9:$9,"&gt;="&amp;AK$8,daily!$9:$9,"&lt;="&amp;AK$9)+SUMIFS(daily!125:125,daily!$9:$9,"&gt;="&amp;AK$8,daily!$9:$9,"&lt;="&amp;AK$9)</f>
        <v>255</v>
      </c>
      <c r="AL104" s="156">
        <f ca="1">SUMIFS(daily!89:89,daily!$9:$9,"&gt;="&amp;AL$8,daily!$9:$9,"&lt;="&amp;AL$9)+SUMIFS(daily!116:116,daily!$9:$9,"&gt;="&amp;AL$8,daily!$9:$9,"&lt;="&amp;AL$9)+SUMIFS(daily!71:71,daily!$9:$9,"&gt;="&amp;AL$8,daily!$9:$9,"&lt;="&amp;AL$9)+SUMIFS(daily!98:98,daily!$9:$9,"&gt;="&amp;AL$8,daily!$9:$9,"&lt;="&amp;AL$9)+SUMIFS(daily!125:125,daily!$9:$9,"&gt;="&amp;AL$8,daily!$9:$9,"&lt;="&amp;AL$9)</f>
        <v>199.1</v>
      </c>
      <c r="AM104" s="156">
        <f ca="1">SUMIFS(daily!89:89,daily!$9:$9,"&gt;="&amp;AM$8,daily!$9:$9,"&lt;="&amp;AM$9)+SUMIFS(daily!116:116,daily!$9:$9,"&gt;="&amp;AM$8,daily!$9:$9,"&lt;="&amp;AM$9)+SUMIFS(daily!71:71,daily!$9:$9,"&gt;="&amp;AM$8,daily!$9:$9,"&lt;="&amp;AM$9)+SUMIFS(daily!98:98,daily!$9:$9,"&gt;="&amp;AM$8,daily!$9:$9,"&lt;="&amp;AM$9)+SUMIFS(daily!125:125,daily!$9:$9,"&gt;="&amp;AM$8,daily!$9:$9,"&lt;="&amp;AM$9)</f>
        <v>199.1</v>
      </c>
      <c r="AN104" s="156">
        <f ca="1">SUMIFS(daily!89:89,daily!$9:$9,"&gt;="&amp;AN$8,daily!$9:$9,"&lt;="&amp;AN$9)+SUMIFS(daily!116:116,daily!$9:$9,"&gt;="&amp;AN$8,daily!$9:$9,"&lt;="&amp;AN$9)+SUMIFS(daily!71:71,daily!$9:$9,"&gt;="&amp;AN$8,daily!$9:$9,"&lt;="&amp;AN$9)+SUMIFS(daily!98:98,daily!$9:$9,"&gt;="&amp;AN$8,daily!$9:$9,"&lt;="&amp;AN$9)+SUMIFS(daily!125:125,daily!$9:$9,"&gt;="&amp;AN$8,daily!$9:$9,"&lt;="&amp;AN$9)</f>
        <v>199.1</v>
      </c>
      <c r="AO104" s="156">
        <f ca="1">SUMIFS(daily!89:89,daily!$9:$9,"&gt;="&amp;AO$8,daily!$9:$9,"&lt;="&amp;AO$9)+SUMIFS(daily!116:116,daily!$9:$9,"&gt;="&amp;AO$8,daily!$9:$9,"&lt;="&amp;AO$9)+SUMIFS(daily!71:71,daily!$9:$9,"&gt;="&amp;AO$8,daily!$9:$9,"&lt;="&amp;AO$9)+SUMIFS(daily!98:98,daily!$9:$9,"&gt;="&amp;AO$8,daily!$9:$9,"&lt;="&amp;AO$9)+SUMIFS(daily!125:125,daily!$9:$9,"&gt;="&amp;AO$8,daily!$9:$9,"&lt;="&amp;AO$9)</f>
        <v>199.1</v>
      </c>
      <c r="AP104" s="156">
        <f ca="1">SUMIFS(daily!89:89,daily!$9:$9,"&gt;="&amp;AP$8,daily!$9:$9,"&lt;="&amp;AP$9)+SUMIFS(daily!116:116,daily!$9:$9,"&gt;="&amp;AP$8,daily!$9:$9,"&lt;="&amp;AP$9)+SUMIFS(daily!71:71,daily!$9:$9,"&gt;="&amp;AP$8,daily!$9:$9,"&lt;="&amp;AP$9)+SUMIFS(daily!98:98,daily!$9:$9,"&gt;="&amp;AP$8,daily!$9:$9,"&lt;="&amp;AP$9)+SUMIFS(daily!125:125,daily!$9:$9,"&gt;="&amp;AP$8,daily!$9:$9,"&lt;="&amp;AP$9)</f>
        <v>205.34799999999998</v>
      </c>
      <c r="AQ104" s="156">
        <f ca="1">SUMIFS(daily!89:89,daily!$9:$9,"&gt;="&amp;AQ$8,daily!$9:$9,"&lt;="&amp;AQ$9)+SUMIFS(daily!116:116,daily!$9:$9,"&gt;="&amp;AQ$8,daily!$9:$9,"&lt;="&amp;AQ$9)+SUMIFS(daily!71:71,daily!$9:$9,"&gt;="&amp;AQ$8,daily!$9:$9,"&lt;="&amp;AQ$9)+SUMIFS(daily!98:98,daily!$9:$9,"&gt;="&amp;AQ$8,daily!$9:$9,"&lt;="&amp;AQ$9)+SUMIFS(daily!125:125,daily!$9:$9,"&gt;="&amp;AQ$8,daily!$9:$9,"&lt;="&amp;AQ$9)</f>
        <v>215.82</v>
      </c>
      <c r="AR104" s="156">
        <f ca="1">SUMIFS(daily!89:89,daily!$9:$9,"&gt;="&amp;AR$8,daily!$9:$9,"&lt;="&amp;AR$9)+SUMIFS(daily!116:116,daily!$9:$9,"&gt;="&amp;AR$8,daily!$9:$9,"&lt;="&amp;AR$9)+SUMIFS(daily!71:71,daily!$9:$9,"&gt;="&amp;AR$8,daily!$9:$9,"&lt;="&amp;AR$9)+SUMIFS(daily!98:98,daily!$9:$9,"&gt;="&amp;AR$8,daily!$9:$9,"&lt;="&amp;AR$9)+SUMIFS(daily!125:125,daily!$9:$9,"&gt;="&amp;AR$8,daily!$9:$9,"&lt;="&amp;AR$9)</f>
        <v>215.82</v>
      </c>
      <c r="AS104" s="156">
        <f ca="1">SUMIFS(daily!89:89,daily!$9:$9,"&gt;="&amp;AS$8,daily!$9:$9,"&lt;="&amp;AS$9)+SUMIFS(daily!116:116,daily!$9:$9,"&gt;="&amp;AS$8,daily!$9:$9,"&lt;="&amp;AS$9)+SUMIFS(daily!71:71,daily!$9:$9,"&gt;="&amp;AS$8,daily!$9:$9,"&lt;="&amp;AS$9)+SUMIFS(daily!98:98,daily!$9:$9,"&gt;="&amp;AS$8,daily!$9:$9,"&lt;="&amp;AS$9)+SUMIFS(daily!125:125,daily!$9:$9,"&gt;="&amp;AS$8,daily!$9:$9,"&lt;="&amp;AS$9)</f>
        <v>215.82</v>
      </c>
      <c r="AT104" s="156">
        <f ca="1">SUMIFS(daily!89:89,daily!$9:$9,"&gt;="&amp;AT$8,daily!$9:$9,"&lt;="&amp;AT$9)+SUMIFS(daily!116:116,daily!$9:$9,"&gt;="&amp;AT$8,daily!$9:$9,"&lt;="&amp;AT$9)+SUMIFS(daily!71:71,daily!$9:$9,"&gt;="&amp;AT$8,daily!$9:$9,"&lt;="&amp;AT$9)+SUMIFS(daily!98:98,daily!$9:$9,"&gt;="&amp;AT$8,daily!$9:$9,"&lt;="&amp;AT$9)+SUMIFS(daily!125:125,daily!$9:$9,"&gt;="&amp;AT$8,daily!$9:$9,"&lt;="&amp;AT$9)</f>
        <v>221.24520000000001</v>
      </c>
      <c r="AU104" s="156">
        <f ca="1">SUMIFS(daily!89:89,daily!$9:$9,"&gt;="&amp;AU$8,daily!$9:$9,"&lt;="&amp;AU$9)+SUMIFS(daily!116:116,daily!$9:$9,"&gt;="&amp;AU$8,daily!$9:$9,"&lt;="&amp;AU$9)+SUMIFS(daily!71:71,daily!$9:$9,"&gt;="&amp;AU$8,daily!$9:$9,"&lt;="&amp;AU$9)+SUMIFS(daily!98:98,daily!$9:$9,"&gt;="&amp;AU$8,daily!$9:$9,"&lt;="&amp;AU$9)+SUMIFS(daily!125:125,daily!$9:$9,"&gt;="&amp;AU$8,daily!$9:$9,"&lt;="&amp;AU$9)</f>
        <v>242.94600000000003</v>
      </c>
      <c r="AV104" s="156">
        <f ca="1">SUMIFS(daily!89:89,daily!$9:$9,"&gt;="&amp;AV$8,daily!$9:$9,"&lt;="&amp;AV$9)+SUMIFS(daily!116:116,daily!$9:$9,"&gt;="&amp;AV$8,daily!$9:$9,"&lt;="&amp;AV$9)+SUMIFS(daily!71:71,daily!$9:$9,"&gt;="&amp;AV$8,daily!$9:$9,"&lt;="&amp;AV$9)+SUMIFS(daily!98:98,daily!$9:$9,"&gt;="&amp;AV$8,daily!$9:$9,"&lt;="&amp;AV$9)+SUMIFS(daily!125:125,daily!$9:$9,"&gt;="&amp;AV$8,daily!$9:$9,"&lt;="&amp;AV$9)</f>
        <v>242.94600000000003</v>
      </c>
      <c r="AW104" s="156">
        <f ca="1">SUMIFS(daily!89:89,daily!$9:$9,"&gt;="&amp;AW$8,daily!$9:$9,"&lt;="&amp;AW$9)+SUMIFS(daily!116:116,daily!$9:$9,"&gt;="&amp;AW$8,daily!$9:$9,"&lt;="&amp;AW$9)+SUMIFS(daily!71:71,daily!$9:$9,"&gt;="&amp;AW$8,daily!$9:$9,"&lt;="&amp;AW$9)+SUMIFS(daily!98:98,daily!$9:$9,"&gt;="&amp;AW$8,daily!$9:$9,"&lt;="&amp;AW$9)+SUMIFS(daily!125:125,daily!$9:$9,"&gt;="&amp;AW$8,daily!$9:$9,"&lt;="&amp;AW$9)</f>
        <v>242.94600000000003</v>
      </c>
      <c r="AX104" s="156">
        <f ca="1">SUMIFS(daily!89:89,daily!$9:$9,"&gt;="&amp;AX$8,daily!$9:$9,"&lt;="&amp;AX$9)+SUMIFS(daily!116:116,daily!$9:$9,"&gt;="&amp;AX$8,daily!$9:$9,"&lt;="&amp;AX$9)+SUMIFS(daily!71:71,daily!$9:$9,"&gt;="&amp;AX$8,daily!$9:$9,"&lt;="&amp;AX$9)+SUMIFS(daily!98:98,daily!$9:$9,"&gt;="&amp;AX$8,daily!$9:$9,"&lt;="&amp;AX$9)+SUMIFS(daily!125:125,daily!$9:$9,"&gt;="&amp;AX$8,daily!$9:$9,"&lt;="&amp;AX$9)</f>
        <v>242.94600000000003</v>
      </c>
      <c r="AY104" s="156">
        <f ca="1">SUMIFS(daily!89:89,daily!$9:$9,"&gt;="&amp;AY$8,daily!$9:$9,"&lt;="&amp;AY$9)+SUMIFS(daily!116:116,daily!$9:$9,"&gt;="&amp;AY$8,daily!$9:$9,"&lt;="&amp;AY$9)+SUMIFS(daily!71:71,daily!$9:$9,"&gt;="&amp;AY$8,daily!$9:$9,"&lt;="&amp;AY$9)+SUMIFS(daily!98:98,daily!$9:$9,"&gt;="&amp;AY$8,daily!$9:$9,"&lt;="&amp;AY$9)+SUMIFS(daily!125:125,daily!$9:$9,"&gt;="&amp;AY$8,daily!$9:$9,"&lt;="&amp;AY$9)</f>
        <v>259.20972</v>
      </c>
      <c r="AZ104" s="156">
        <f ca="1">SUMIFS(daily!89:89,daily!$9:$9,"&gt;="&amp;AZ$8,daily!$9:$9,"&lt;="&amp;AZ$9)+SUMIFS(daily!116:116,daily!$9:$9,"&gt;="&amp;AZ$8,daily!$9:$9,"&lt;="&amp;AZ$9)+SUMIFS(daily!71:71,daily!$9:$9,"&gt;="&amp;AZ$8,daily!$9:$9,"&lt;="&amp;AZ$9)+SUMIFS(daily!98:98,daily!$9:$9,"&gt;="&amp;AZ$8,daily!$9:$9,"&lt;="&amp;AZ$9)+SUMIFS(daily!125:125,daily!$9:$9,"&gt;="&amp;AZ$8,daily!$9:$9,"&lt;="&amp;AZ$9)</f>
        <v>261.64215000000002</v>
      </c>
      <c r="BA104" s="156">
        <f ca="1">SUMIFS(daily!89:89,daily!$9:$9,"&gt;="&amp;BA$8,daily!$9:$9,"&lt;="&amp;BA$9)+SUMIFS(daily!116:116,daily!$9:$9,"&gt;="&amp;BA$8,daily!$9:$9,"&lt;="&amp;BA$9)+SUMIFS(daily!71:71,daily!$9:$9,"&gt;="&amp;BA$8,daily!$9:$9,"&lt;="&amp;BA$9)+SUMIFS(daily!98:98,daily!$9:$9,"&gt;="&amp;BA$8,daily!$9:$9,"&lt;="&amp;BA$9)+SUMIFS(daily!125:125,daily!$9:$9,"&gt;="&amp;BA$8,daily!$9:$9,"&lt;="&amp;BA$9)</f>
        <v>261.64215000000002</v>
      </c>
      <c r="BB104" s="156">
        <f ca="1">SUMIFS(daily!89:89,daily!$9:$9,"&gt;="&amp;BB$8,daily!$9:$9,"&lt;="&amp;BB$9)+SUMIFS(daily!116:116,daily!$9:$9,"&gt;="&amp;BB$8,daily!$9:$9,"&lt;="&amp;BB$9)+SUMIFS(daily!71:71,daily!$9:$9,"&gt;="&amp;BB$8,daily!$9:$9,"&lt;="&amp;BB$9)+SUMIFS(daily!98:98,daily!$9:$9,"&gt;="&amp;BB$8,daily!$9:$9,"&lt;="&amp;BB$9)+SUMIFS(daily!125:125,daily!$9:$9,"&gt;="&amp;BB$8,daily!$9:$9,"&lt;="&amp;BB$9)</f>
        <v>261.64215000000002</v>
      </c>
      <c r="BC104" s="156">
        <f ca="1">SUMIFS(daily!89:89,daily!$9:$9,"&gt;="&amp;BC$8,daily!$9:$9,"&lt;="&amp;BC$9)+SUMIFS(daily!116:116,daily!$9:$9,"&gt;="&amp;BC$8,daily!$9:$9,"&lt;="&amp;BC$9)+SUMIFS(daily!71:71,daily!$9:$9,"&gt;="&amp;BC$8,daily!$9:$9,"&lt;="&amp;BC$9)+SUMIFS(daily!98:98,daily!$9:$9,"&gt;="&amp;BC$8,daily!$9:$9,"&lt;="&amp;BC$9)+SUMIFS(daily!125:125,daily!$9:$9,"&gt;="&amp;BC$8,daily!$9:$9,"&lt;="&amp;BC$9)</f>
        <v>268.5702096</v>
      </c>
      <c r="BD104" s="156">
        <f ca="1">SUMIFS(daily!89:89,daily!$9:$9,"&gt;="&amp;BD$8,daily!$9:$9,"&lt;="&amp;BD$9)+SUMIFS(daily!116:116,daily!$9:$9,"&gt;="&amp;BD$8,daily!$9:$9,"&lt;="&amp;BD$9)+SUMIFS(daily!71:71,daily!$9:$9,"&gt;="&amp;BD$8,daily!$9:$9,"&lt;="&amp;BD$9)+SUMIFS(daily!98:98,daily!$9:$9,"&gt;="&amp;BD$8,daily!$9:$9,"&lt;="&amp;BD$9)+SUMIFS(daily!125:125,daily!$9:$9,"&gt;="&amp;BD$8,daily!$9:$9,"&lt;="&amp;BD$9)</f>
        <v>266.55274799999995</v>
      </c>
      <c r="BE104" s="156">
        <f ca="1">SUMIFS(daily!89:89,daily!$9:$9,"&gt;="&amp;BE$8,daily!$9:$9,"&lt;="&amp;BE$9)+SUMIFS(daily!116:116,daily!$9:$9,"&gt;="&amp;BE$8,daily!$9:$9,"&lt;="&amp;BE$9)+SUMIFS(daily!71:71,daily!$9:$9,"&gt;="&amp;BE$8,daily!$9:$9,"&lt;="&amp;BE$9)+SUMIFS(daily!98:98,daily!$9:$9,"&gt;="&amp;BE$8,daily!$9:$9,"&lt;="&amp;BE$9)+SUMIFS(daily!125:125,daily!$9:$9,"&gt;="&amp;BE$8,daily!$9:$9,"&lt;="&amp;BE$9)</f>
        <v>266.55274799999995</v>
      </c>
      <c r="BF104" s="156">
        <f ca="1">SUMIFS(daily!89:89,daily!$9:$9,"&gt;="&amp;BF$8,daily!$9:$9,"&lt;="&amp;BF$9)+SUMIFS(daily!116:116,daily!$9:$9,"&gt;="&amp;BF$8,daily!$9:$9,"&lt;="&amp;BF$9)+SUMIFS(daily!71:71,daily!$9:$9,"&gt;="&amp;BF$8,daily!$9:$9,"&lt;="&amp;BF$9)+SUMIFS(daily!98:98,daily!$9:$9,"&gt;="&amp;BF$8,daily!$9:$9,"&lt;="&amp;BF$9)+SUMIFS(daily!125:125,daily!$9:$9,"&gt;="&amp;BF$8,daily!$9:$9,"&lt;="&amp;BF$9)</f>
        <v>266.55274799999995</v>
      </c>
      <c r="BG104" s="156">
        <f ca="1">SUMIFS(daily!89:89,daily!$9:$9,"&gt;="&amp;BG$8,daily!$9:$9,"&lt;="&amp;BG$9)+SUMIFS(daily!116:116,daily!$9:$9,"&gt;="&amp;BG$8,daily!$9:$9,"&lt;="&amp;BG$9)+SUMIFS(daily!71:71,daily!$9:$9,"&gt;="&amp;BG$8,daily!$9:$9,"&lt;="&amp;BG$9)+SUMIFS(daily!98:98,daily!$9:$9,"&gt;="&amp;BG$8,daily!$9:$9,"&lt;="&amp;BG$9)+SUMIFS(daily!125:125,daily!$9:$9,"&gt;="&amp;BG$8,daily!$9:$9,"&lt;="&amp;BG$9)</f>
        <v>267.23959138799995</v>
      </c>
      <c r="BH104" s="156">
        <f ca="1">SUMIFS(daily!89:89,daily!$9:$9,"&gt;="&amp;BH$8,daily!$9:$9,"&lt;="&amp;BH$9)+SUMIFS(daily!116:116,daily!$9:$9,"&gt;="&amp;BH$8,daily!$9:$9,"&lt;="&amp;BH$9)+SUMIFS(daily!71:71,daily!$9:$9,"&gt;="&amp;BH$8,daily!$9:$9,"&lt;="&amp;BH$9)+SUMIFS(daily!98:98,daily!$9:$9,"&gt;="&amp;BH$8,daily!$9:$9,"&lt;="&amp;BH$9)+SUMIFS(daily!125:125,daily!$9:$9,"&gt;="&amp;BH$8,daily!$9:$9,"&lt;="&amp;BH$9)</f>
        <v>257.82065693999994</v>
      </c>
      <c r="BI104" s="156">
        <f ca="1">SUMIFS(daily!89:89,daily!$9:$9,"&gt;="&amp;BI$8,daily!$9:$9,"&lt;="&amp;BI$9)+SUMIFS(daily!116:116,daily!$9:$9,"&gt;="&amp;BI$8,daily!$9:$9,"&lt;="&amp;BI$9)+SUMIFS(daily!71:71,daily!$9:$9,"&gt;="&amp;BI$8,daily!$9:$9,"&lt;="&amp;BI$9)+SUMIFS(daily!98:98,daily!$9:$9,"&gt;="&amp;BI$8,daily!$9:$9,"&lt;="&amp;BI$9)+SUMIFS(daily!125:125,daily!$9:$9,"&gt;="&amp;BI$8,daily!$9:$9,"&lt;="&amp;BI$9)</f>
        <v>257.82065693999994</v>
      </c>
      <c r="BJ104" s="156">
        <f ca="1">SUMIFS(daily!89:89,daily!$9:$9,"&gt;="&amp;BJ$8,daily!$9:$9,"&lt;="&amp;BJ$9)+SUMIFS(daily!116:116,daily!$9:$9,"&gt;="&amp;BJ$8,daily!$9:$9,"&lt;="&amp;BJ$9)+SUMIFS(daily!71:71,daily!$9:$9,"&gt;="&amp;BJ$8,daily!$9:$9,"&lt;="&amp;BJ$9)+SUMIFS(daily!98:98,daily!$9:$9,"&gt;="&amp;BJ$8,daily!$9:$9,"&lt;="&amp;BJ$9)+SUMIFS(daily!125:125,daily!$9:$9,"&gt;="&amp;BJ$8,daily!$9:$9,"&lt;="&amp;BJ$9)</f>
        <v>257.82065693999994</v>
      </c>
      <c r="BK104" s="156">
        <f ca="1">SUMIFS(daily!89:89,daily!$9:$9,"&gt;="&amp;BK$8,daily!$9:$9,"&lt;="&amp;BK$9)+SUMIFS(daily!116:116,daily!$9:$9,"&gt;="&amp;BK$8,daily!$9:$9,"&lt;="&amp;BK$9)+SUMIFS(daily!71:71,daily!$9:$9,"&gt;="&amp;BK$8,daily!$9:$9,"&lt;="&amp;BK$9)+SUMIFS(daily!98:98,daily!$9:$9,"&gt;="&amp;BK$8,daily!$9:$9,"&lt;="&amp;BK$9)+SUMIFS(daily!125:125,daily!$9:$9,"&gt;="&amp;BK$8,daily!$9:$9,"&lt;="&amp;BK$9)</f>
        <v>257.82065693999994</v>
      </c>
      <c r="BL104" s="156">
        <f ca="1">SUMIFS(daily!89:89,daily!$9:$9,"&gt;="&amp;BL$8,daily!$9:$9,"&lt;="&amp;BL$9)+SUMIFS(daily!116:116,daily!$9:$9,"&gt;="&amp;BL$8,daily!$9:$9,"&lt;="&amp;BL$9)+SUMIFS(daily!71:71,daily!$9:$9,"&gt;="&amp;BL$8,daily!$9:$9,"&lt;="&amp;BL$9)+SUMIFS(daily!98:98,daily!$9:$9,"&gt;="&amp;BL$8,daily!$9:$9,"&lt;="&amp;BL$9)+SUMIFS(daily!125:125,daily!$9:$9,"&gt;="&amp;BL$8,daily!$9:$9,"&lt;="&amp;BL$9)</f>
        <v>291.21432832799997</v>
      </c>
      <c r="BM104" s="156">
        <f ca="1">SUMIFS(daily!89:89,daily!$9:$9,"&gt;="&amp;BM$8,daily!$9:$9,"&lt;="&amp;BM$9)+SUMIFS(daily!116:116,daily!$9:$9,"&gt;="&amp;BM$8,daily!$9:$9,"&lt;="&amp;BM$9)+SUMIFS(daily!71:71,daily!$9:$9,"&gt;="&amp;BM$8,daily!$9:$9,"&lt;="&amp;BM$9)+SUMIFS(daily!98:98,daily!$9:$9,"&gt;="&amp;BM$8,daily!$9:$9,"&lt;="&amp;BM$9)+SUMIFS(daily!125:125,daily!$9:$9,"&gt;="&amp;BM$8,daily!$9:$9,"&lt;="&amp;BM$9)</f>
        <v>298.51340210999996</v>
      </c>
      <c r="BN104" s="156">
        <f ca="1">SUMIFS(daily!89:89,daily!$9:$9,"&gt;="&amp;BN$8,daily!$9:$9,"&lt;="&amp;BN$9)+SUMIFS(daily!116:116,daily!$9:$9,"&gt;="&amp;BN$8,daily!$9:$9,"&lt;="&amp;BN$9)+SUMIFS(daily!71:71,daily!$9:$9,"&gt;="&amp;BN$8,daily!$9:$9,"&lt;="&amp;BN$9)+SUMIFS(daily!98:98,daily!$9:$9,"&gt;="&amp;BN$8,daily!$9:$9,"&lt;="&amp;BN$9)+SUMIFS(daily!125:125,daily!$9:$9,"&gt;="&amp;BN$8,daily!$9:$9,"&lt;="&amp;BN$9)</f>
        <v>298.51340210999996</v>
      </c>
      <c r="BO104" s="156">
        <f ca="1">SUMIFS(daily!89:89,daily!$9:$9,"&gt;="&amp;BO$8,daily!$9:$9,"&lt;="&amp;BO$9)+SUMIFS(daily!116:116,daily!$9:$9,"&gt;="&amp;BO$8,daily!$9:$9,"&lt;="&amp;BO$9)+SUMIFS(daily!71:71,daily!$9:$9,"&gt;="&amp;BO$8,daily!$9:$9,"&lt;="&amp;BO$9)+SUMIFS(daily!98:98,daily!$9:$9,"&gt;="&amp;BO$8,daily!$9:$9,"&lt;="&amp;BO$9)+SUMIFS(daily!125:125,daily!$9:$9,"&gt;="&amp;BO$8,daily!$9:$9,"&lt;="&amp;BO$9)</f>
        <v>298.51340210999996</v>
      </c>
      <c r="BP104" s="156">
        <f ca="1">SUMIFS(daily!89:89,daily!$9:$9,"&gt;="&amp;BP$8,daily!$9:$9,"&lt;="&amp;BP$9)+SUMIFS(daily!116:116,daily!$9:$9,"&gt;="&amp;BP$8,daily!$9:$9,"&lt;="&amp;BP$9)+SUMIFS(daily!71:71,daily!$9:$9,"&gt;="&amp;BP$8,daily!$9:$9,"&lt;="&amp;BP$9)+SUMIFS(daily!98:98,daily!$9:$9,"&gt;="&amp;BP$8,daily!$9:$9,"&lt;="&amp;BP$9)+SUMIFS(daily!125:125,daily!$9:$9,"&gt;="&amp;BP$8,daily!$9:$9,"&lt;="&amp;BP$9)</f>
        <v>343.80509070599999</v>
      </c>
      <c r="BQ104" s="156">
        <f ca="1">SUMIFS(daily!89:89,daily!$9:$9,"&gt;="&amp;BQ$8,daily!$9:$9,"&lt;="&amp;BQ$9)+SUMIFS(daily!116:116,daily!$9:$9,"&gt;="&amp;BQ$8,daily!$9:$9,"&lt;="&amp;BQ$9)+SUMIFS(daily!71:71,daily!$9:$9,"&gt;="&amp;BQ$8,daily!$9:$9,"&lt;="&amp;BQ$9)+SUMIFS(daily!98:98,daily!$9:$9,"&gt;="&amp;BQ$8,daily!$9:$9,"&lt;="&amp;BQ$9)+SUMIFS(daily!125:125,daily!$9:$9,"&gt;="&amp;BQ$8,daily!$9:$9,"&lt;="&amp;BQ$9)</f>
        <v>389.43989815499992</v>
      </c>
      <c r="BR104" s="156">
        <f ca="1">SUMIFS(daily!89:89,daily!$9:$9,"&gt;="&amp;BR$8,daily!$9:$9,"&lt;="&amp;BR$9)+SUMIFS(daily!116:116,daily!$9:$9,"&gt;="&amp;BR$8,daily!$9:$9,"&lt;="&amp;BR$9)+SUMIFS(daily!71:71,daily!$9:$9,"&gt;="&amp;BR$8,daily!$9:$9,"&lt;="&amp;BR$9)+SUMIFS(daily!98:98,daily!$9:$9,"&gt;="&amp;BR$8,daily!$9:$9,"&lt;="&amp;BR$9)+SUMIFS(daily!125:125,daily!$9:$9,"&gt;="&amp;BR$8,daily!$9:$9,"&lt;="&amp;BR$9)</f>
        <v>389.43989815499992</v>
      </c>
      <c r="BS104" s="156">
        <f ca="1">SUMIFS(daily!89:89,daily!$9:$9,"&gt;="&amp;BS$8,daily!$9:$9,"&lt;="&amp;BS$9)+SUMIFS(daily!116:116,daily!$9:$9,"&gt;="&amp;BS$8,daily!$9:$9,"&lt;="&amp;BS$9)+SUMIFS(daily!71:71,daily!$9:$9,"&gt;="&amp;BS$8,daily!$9:$9,"&lt;="&amp;BS$9)+SUMIFS(daily!98:98,daily!$9:$9,"&gt;="&amp;BS$8,daily!$9:$9,"&lt;="&amp;BS$9)+SUMIFS(daily!125:125,daily!$9:$9,"&gt;="&amp;BS$8,daily!$9:$9,"&lt;="&amp;BS$9)</f>
        <v>389.43989815499992</v>
      </c>
      <c r="BT104" s="156">
        <f ca="1">SUMIFS(daily!89:89,daily!$9:$9,"&gt;="&amp;BT$8,daily!$9:$9,"&lt;="&amp;BT$9)+SUMIFS(daily!116:116,daily!$9:$9,"&gt;="&amp;BT$8,daily!$9:$9,"&lt;="&amp;BT$9)+SUMIFS(daily!71:71,daily!$9:$9,"&gt;="&amp;BT$8,daily!$9:$9,"&lt;="&amp;BT$9)+SUMIFS(daily!98:98,daily!$9:$9,"&gt;="&amp;BT$8,daily!$9:$9,"&lt;="&amp;BT$9)+SUMIFS(daily!125:125,daily!$9:$9,"&gt;="&amp;BT$8,daily!$9:$9,"&lt;="&amp;BT$9)</f>
        <v>408.79180146420003</v>
      </c>
      <c r="BU104" s="156">
        <f ca="1">SUMIFS(daily!89:89,daily!$9:$9,"&gt;="&amp;BU$8,daily!$9:$9,"&lt;="&amp;BU$9)+SUMIFS(daily!116:116,daily!$9:$9,"&gt;="&amp;BU$8,daily!$9:$9,"&lt;="&amp;BU$9)+SUMIFS(daily!71:71,daily!$9:$9,"&gt;="&amp;BU$8,daily!$9:$9,"&lt;="&amp;BU$9)+SUMIFS(daily!98:98,daily!$9:$9,"&gt;="&amp;BU$8,daily!$9:$9,"&lt;="&amp;BU$9)+SUMIFS(daily!125:125,daily!$9:$9,"&gt;="&amp;BU$8,daily!$9:$9,"&lt;="&amp;BU$9)</f>
        <v>486.19941470100002</v>
      </c>
      <c r="BV104" s="156">
        <f ca="1">SUMIFS(daily!89:89,daily!$9:$9,"&gt;="&amp;BV$8,daily!$9:$9,"&lt;="&amp;BV$9)+SUMIFS(daily!116:116,daily!$9:$9,"&gt;="&amp;BV$8,daily!$9:$9,"&lt;="&amp;BV$9)+SUMIFS(daily!71:71,daily!$9:$9,"&gt;="&amp;BV$8,daily!$9:$9,"&lt;="&amp;BV$9)+SUMIFS(daily!98:98,daily!$9:$9,"&gt;="&amp;BV$8,daily!$9:$9,"&lt;="&amp;BV$9)+SUMIFS(daily!125:125,daily!$9:$9,"&gt;="&amp;BV$8,daily!$9:$9,"&lt;="&amp;BV$9)</f>
        <v>486.19941470100002</v>
      </c>
      <c r="BW104" s="156">
        <f ca="1">SUMIFS(daily!89:89,daily!$9:$9,"&gt;="&amp;BW$8,daily!$9:$9,"&lt;="&amp;BW$9)+SUMIFS(daily!116:116,daily!$9:$9,"&gt;="&amp;BW$8,daily!$9:$9,"&lt;="&amp;BW$9)+SUMIFS(daily!71:71,daily!$9:$9,"&gt;="&amp;BW$8,daily!$9:$9,"&lt;="&amp;BW$9)+SUMIFS(daily!98:98,daily!$9:$9,"&gt;="&amp;BW$8,daily!$9:$9,"&lt;="&amp;BW$9)+SUMIFS(daily!125:125,daily!$9:$9,"&gt;="&amp;BW$8,daily!$9:$9,"&lt;="&amp;BW$9)</f>
        <v>486.19941470100002</v>
      </c>
      <c r="BX104" s="156">
        <f ca="1">SUMIFS(daily!89:89,daily!$9:$9,"&gt;="&amp;BX$8,daily!$9:$9,"&lt;="&amp;BX$9)+SUMIFS(daily!116:116,daily!$9:$9,"&gt;="&amp;BX$8,daily!$9:$9,"&lt;="&amp;BX$9)+SUMIFS(daily!71:71,daily!$9:$9,"&gt;="&amp;BX$8,daily!$9:$9,"&lt;="&amp;BX$9)+SUMIFS(daily!98:98,daily!$9:$9,"&gt;="&amp;BX$8,daily!$9:$9,"&lt;="&amp;BX$9)+SUMIFS(daily!125:125,daily!$9:$9,"&gt;="&amp;BX$8,daily!$9:$9,"&lt;="&amp;BX$9)</f>
        <v>486.19941470100002</v>
      </c>
      <c r="BY104" s="156">
        <f ca="1">SUMIFS(daily!89:89,daily!$9:$9,"&gt;="&amp;BY$8,daily!$9:$9,"&lt;="&amp;BY$9)+SUMIFS(daily!116:116,daily!$9:$9,"&gt;="&amp;BY$8,daily!$9:$9,"&lt;="&amp;BY$9)+SUMIFS(daily!71:71,daily!$9:$9,"&gt;="&amp;BY$8,daily!$9:$9,"&lt;="&amp;BY$9)+SUMIFS(daily!98:98,daily!$9:$9,"&gt;="&amp;BY$8,daily!$9:$9,"&lt;="&amp;BY$9)+SUMIFS(daily!125:125,daily!$9:$9,"&gt;="&amp;BY$8,daily!$9:$9,"&lt;="&amp;BY$9)</f>
        <v>461.36986283519997</v>
      </c>
      <c r="BZ104" s="156">
        <f ca="1">SUMIFS(daily!89:89,daily!$9:$9,"&gt;="&amp;BZ$8,daily!$9:$9,"&lt;="&amp;BZ$9)+SUMIFS(daily!116:116,daily!$9:$9,"&gt;="&amp;BZ$8,daily!$9:$9,"&lt;="&amp;BZ$9)+SUMIFS(daily!71:71,daily!$9:$9,"&gt;="&amp;BZ$8,daily!$9:$9,"&lt;="&amp;BZ$9)+SUMIFS(daily!98:98,daily!$9:$9,"&gt;="&amp;BZ$8,daily!$9:$9,"&lt;="&amp;BZ$9)+SUMIFS(daily!125:125,daily!$9:$9,"&gt;="&amp;BZ$8,daily!$9:$9,"&lt;="&amp;BZ$9)</f>
        <v>413.195975874</v>
      </c>
      <c r="CA104" s="156">
        <f ca="1">SUMIFS(daily!89:89,daily!$9:$9,"&gt;="&amp;CA$8,daily!$9:$9,"&lt;="&amp;CA$9)+SUMIFS(daily!116:116,daily!$9:$9,"&gt;="&amp;CA$8,daily!$9:$9,"&lt;="&amp;CA$9)+SUMIFS(daily!71:71,daily!$9:$9,"&gt;="&amp;CA$8,daily!$9:$9,"&lt;="&amp;CA$9)+SUMIFS(daily!98:98,daily!$9:$9,"&gt;="&amp;CA$8,daily!$9:$9,"&lt;="&amp;CA$9)+SUMIFS(daily!125:125,daily!$9:$9,"&gt;="&amp;CA$8,daily!$9:$9,"&lt;="&amp;CA$9)</f>
        <v>93.3445033884</v>
      </c>
      <c r="CB104" s="18"/>
      <c r="CC104" s="18"/>
    </row>
    <row r="105" spans="1:81" s="19" customFormat="1" ht="10.199999999999999" x14ac:dyDescent="0.2">
      <c r="A105" s="18"/>
      <c r="B105" s="18"/>
      <c r="C105" s="18"/>
      <c r="D105" s="18"/>
      <c r="E105" s="18"/>
      <c r="F105" s="99"/>
      <c r="G105" s="18" t="str">
        <f>structure!$G$14</f>
        <v>товарная категория 4</v>
      </c>
      <c r="H105" s="18"/>
      <c r="I105" s="18"/>
      <c r="J105" s="18" t="str">
        <f>J94</f>
        <v>тыс.руб.</v>
      </c>
      <c r="K105" s="18"/>
      <c r="L105" s="18"/>
      <c r="M105" s="18"/>
      <c r="N105" s="18"/>
      <c r="O105" s="18"/>
      <c r="P105" s="18"/>
      <c r="Q105" s="18"/>
      <c r="R105" s="155">
        <f t="shared" ca="1" si="50"/>
        <v>11558.379314835804</v>
      </c>
      <c r="S105" s="156"/>
      <c r="T105" s="156"/>
      <c r="U105" s="156">
        <f ca="1">SUMIFS(daily!90:90,daily!$9:$9,"&gt;="&amp;U$8,daily!$9:$9,"&lt;="&amp;U$9)+SUMIFS(daily!117:117,daily!$9:$9,"&gt;="&amp;U$8,daily!$9:$9,"&lt;="&amp;U$9)+SUMIFS(daily!72:72,daily!$9:$9,"&gt;="&amp;U$8,daily!$9:$9,"&lt;="&amp;U$9)+SUMIFS(daily!99:99,daily!$9:$9,"&gt;="&amp;U$8,daily!$9:$9,"&lt;="&amp;U$9)+SUMIFS(daily!126:126,daily!$9:$9,"&gt;="&amp;U$8,daily!$9:$9,"&lt;="&amp;U$9)</f>
        <v>279.71728371494999</v>
      </c>
      <c r="V105" s="156">
        <f ca="1">SUMIFS(daily!90:90,daily!$9:$9,"&gt;="&amp;V$8,daily!$9:$9,"&lt;="&amp;V$9)+SUMIFS(daily!117:117,daily!$9:$9,"&gt;="&amp;V$8,daily!$9:$9,"&lt;="&amp;V$9)+SUMIFS(daily!72:72,daily!$9:$9,"&gt;="&amp;V$8,daily!$9:$9,"&lt;="&amp;V$9)+SUMIFS(daily!99:99,daily!$9:$9,"&gt;="&amp;V$8,daily!$9:$9,"&lt;="&amp;V$9)+SUMIFS(daily!126:126,daily!$9:$9,"&gt;="&amp;V$8,daily!$9:$9,"&lt;="&amp;V$9)</f>
        <v>279.71728371494999</v>
      </c>
      <c r="W105" s="156">
        <f ca="1">SUMIFS(daily!90:90,daily!$9:$9,"&gt;="&amp;W$8,daily!$9:$9,"&lt;="&amp;W$9)+SUMIFS(daily!117:117,daily!$9:$9,"&gt;="&amp;W$8,daily!$9:$9,"&lt;="&amp;W$9)+SUMIFS(daily!72:72,daily!$9:$9,"&gt;="&amp;W$8,daily!$9:$9,"&lt;="&amp;W$9)+SUMIFS(daily!99:99,daily!$9:$9,"&gt;="&amp;W$8,daily!$9:$9,"&lt;="&amp;W$9)+SUMIFS(daily!126:126,daily!$9:$9,"&gt;="&amp;W$8,daily!$9:$9,"&lt;="&amp;W$9)</f>
        <v>52.317373698809995</v>
      </c>
      <c r="X105" s="156">
        <f ca="1">SUMIFS(daily!90:90,daily!$9:$9,"&gt;="&amp;X$8,daily!$9:$9,"&lt;="&amp;X$9)+SUMIFS(daily!117:117,daily!$9:$9,"&gt;="&amp;X$8,daily!$9:$9,"&lt;="&amp;X$9)+SUMIFS(daily!72:72,daily!$9:$9,"&gt;="&amp;X$8,daily!$9:$9,"&lt;="&amp;X$9)+SUMIFS(daily!99:99,daily!$9:$9,"&gt;="&amp;X$8,daily!$9:$9,"&lt;="&amp;X$9)+SUMIFS(daily!126:126,daily!$9:$9,"&gt;="&amp;X$8,daily!$9:$9,"&lt;="&amp;X$9)</f>
        <v>36</v>
      </c>
      <c r="Y105" s="156">
        <f ca="1">SUMIFS(daily!90:90,daily!$9:$9,"&gt;="&amp;Y$8,daily!$9:$9,"&lt;="&amp;Y$9)+SUMIFS(daily!117:117,daily!$9:$9,"&gt;="&amp;Y$8,daily!$9:$9,"&lt;="&amp;Y$9)+SUMIFS(daily!72:72,daily!$9:$9,"&gt;="&amp;Y$8,daily!$9:$9,"&lt;="&amp;Y$9)+SUMIFS(daily!99:99,daily!$9:$9,"&gt;="&amp;Y$8,daily!$9:$9,"&lt;="&amp;Y$9)+SUMIFS(daily!126:126,daily!$9:$9,"&gt;="&amp;Y$8,daily!$9:$9,"&lt;="&amp;Y$9)</f>
        <v>40.050000000000004</v>
      </c>
      <c r="Z105" s="156">
        <f ca="1">SUMIFS(daily!90:90,daily!$9:$9,"&gt;="&amp;Z$8,daily!$9:$9,"&lt;="&amp;Z$9)+SUMIFS(daily!117:117,daily!$9:$9,"&gt;="&amp;Z$8,daily!$9:$9,"&lt;="&amp;Z$9)+SUMIFS(daily!72:72,daily!$9:$9,"&gt;="&amp;Z$8,daily!$9:$9,"&lt;="&amp;Z$9)+SUMIFS(daily!99:99,daily!$9:$9,"&gt;="&amp;Z$8,daily!$9:$9,"&lt;="&amp;Z$9)+SUMIFS(daily!126:126,daily!$9:$9,"&gt;="&amp;Z$8,daily!$9:$9,"&lt;="&amp;Z$9)</f>
        <v>40.050000000000004</v>
      </c>
      <c r="AA105" s="156">
        <f ca="1">SUMIFS(daily!90:90,daily!$9:$9,"&gt;="&amp;AA$8,daily!$9:$9,"&lt;="&amp;AA$9)+SUMIFS(daily!117:117,daily!$9:$9,"&gt;="&amp;AA$8,daily!$9:$9,"&lt;="&amp;AA$9)+SUMIFS(daily!72:72,daily!$9:$9,"&gt;="&amp;AA$8,daily!$9:$9,"&lt;="&amp;AA$9)+SUMIFS(daily!99:99,daily!$9:$9,"&gt;="&amp;AA$8,daily!$9:$9,"&lt;="&amp;AA$9)+SUMIFS(daily!126:126,daily!$9:$9,"&gt;="&amp;AA$8,daily!$9:$9,"&lt;="&amp;AA$9)</f>
        <v>19.799999999999997</v>
      </c>
      <c r="AB105" s="156">
        <f ca="1">SUMIFS(daily!90:90,daily!$9:$9,"&gt;="&amp;AB$8,daily!$9:$9,"&lt;="&amp;AB$9)+SUMIFS(daily!117:117,daily!$9:$9,"&gt;="&amp;AB$8,daily!$9:$9,"&lt;="&amp;AB$9)+SUMIFS(daily!72:72,daily!$9:$9,"&gt;="&amp;AB$8,daily!$9:$9,"&lt;="&amp;AB$9)+SUMIFS(daily!99:99,daily!$9:$9,"&gt;="&amp;AB$8,daily!$9:$9,"&lt;="&amp;AB$9)+SUMIFS(daily!126:126,daily!$9:$9,"&gt;="&amp;AB$8,daily!$9:$9,"&lt;="&amp;AB$9)</f>
        <v>16.2</v>
      </c>
      <c r="AC105" s="156">
        <f ca="1">SUMIFS(daily!90:90,daily!$9:$9,"&gt;="&amp;AC$8,daily!$9:$9,"&lt;="&amp;AC$9)+SUMIFS(daily!117:117,daily!$9:$9,"&gt;="&amp;AC$8,daily!$9:$9,"&lt;="&amp;AC$9)+SUMIFS(daily!72:72,daily!$9:$9,"&gt;="&amp;AC$8,daily!$9:$9,"&lt;="&amp;AC$9)+SUMIFS(daily!99:99,daily!$9:$9,"&gt;="&amp;AC$8,daily!$9:$9,"&lt;="&amp;AC$9)+SUMIFS(daily!126:126,daily!$9:$9,"&gt;="&amp;AC$8,daily!$9:$9,"&lt;="&amp;AC$9)</f>
        <v>20.25</v>
      </c>
      <c r="AD105" s="156">
        <f ca="1">SUMIFS(daily!90:90,daily!$9:$9,"&gt;="&amp;AD$8,daily!$9:$9,"&lt;="&amp;AD$9)+SUMIFS(daily!117:117,daily!$9:$9,"&gt;="&amp;AD$8,daily!$9:$9,"&lt;="&amp;AD$9)+SUMIFS(daily!72:72,daily!$9:$9,"&gt;="&amp;AD$8,daily!$9:$9,"&lt;="&amp;AD$9)+SUMIFS(daily!99:99,daily!$9:$9,"&gt;="&amp;AD$8,daily!$9:$9,"&lt;="&amp;AD$9)+SUMIFS(daily!126:126,daily!$9:$9,"&gt;="&amp;AD$8,daily!$9:$9,"&lt;="&amp;AD$9)</f>
        <v>200.25</v>
      </c>
      <c r="AE105" s="156">
        <f ca="1">SUMIFS(daily!90:90,daily!$9:$9,"&gt;="&amp;AE$8,daily!$9:$9,"&lt;="&amp;AE$9)+SUMIFS(daily!117:117,daily!$9:$9,"&gt;="&amp;AE$8,daily!$9:$9,"&lt;="&amp;AE$9)+SUMIFS(daily!72:72,daily!$9:$9,"&gt;="&amp;AE$8,daily!$9:$9,"&lt;="&amp;AE$9)+SUMIFS(daily!99:99,daily!$9:$9,"&gt;="&amp;AE$8,daily!$9:$9,"&lt;="&amp;AE$9)+SUMIFS(daily!126:126,daily!$9:$9,"&gt;="&amp;AE$8,daily!$9:$9,"&lt;="&amp;AE$9)</f>
        <v>200.25</v>
      </c>
      <c r="AF105" s="156">
        <f ca="1">SUMIFS(daily!90:90,daily!$9:$9,"&gt;="&amp;AF$8,daily!$9:$9,"&lt;="&amp;AF$9)+SUMIFS(daily!117:117,daily!$9:$9,"&gt;="&amp;AF$8,daily!$9:$9,"&lt;="&amp;AF$9)+SUMIFS(daily!72:72,daily!$9:$9,"&gt;="&amp;AF$8,daily!$9:$9,"&lt;="&amp;AF$9)+SUMIFS(daily!99:99,daily!$9:$9,"&gt;="&amp;AF$8,daily!$9:$9,"&lt;="&amp;AF$9)+SUMIFS(daily!126:126,daily!$9:$9,"&gt;="&amp;AF$8,daily!$9:$9,"&lt;="&amp;AF$9)</f>
        <v>200.25</v>
      </c>
      <c r="AG105" s="156">
        <f ca="1">SUMIFS(daily!90:90,daily!$9:$9,"&gt;="&amp;AG$8,daily!$9:$9,"&lt;="&amp;AG$9)+SUMIFS(daily!117:117,daily!$9:$9,"&gt;="&amp;AG$8,daily!$9:$9,"&lt;="&amp;AG$9)+SUMIFS(daily!72:72,daily!$9:$9,"&gt;="&amp;AG$8,daily!$9:$9,"&lt;="&amp;AG$9)+SUMIFS(daily!99:99,daily!$9:$9,"&gt;="&amp;AG$8,daily!$9:$9,"&lt;="&amp;AG$9)+SUMIFS(daily!126:126,daily!$9:$9,"&gt;="&amp;AG$8,daily!$9:$9,"&lt;="&amp;AG$9)</f>
        <v>203.39999999999998</v>
      </c>
      <c r="AH105" s="156">
        <f ca="1">SUMIFS(daily!90:90,daily!$9:$9,"&gt;="&amp;AH$8,daily!$9:$9,"&lt;="&amp;AH$9)+SUMIFS(daily!117:117,daily!$9:$9,"&gt;="&amp;AH$8,daily!$9:$9,"&lt;="&amp;AH$9)+SUMIFS(daily!72:72,daily!$9:$9,"&gt;="&amp;AH$8,daily!$9:$9,"&lt;="&amp;AH$9)+SUMIFS(daily!99:99,daily!$9:$9,"&gt;="&amp;AH$8,daily!$9:$9,"&lt;="&amp;AH$9)+SUMIFS(daily!126:126,daily!$9:$9,"&gt;="&amp;AH$8,daily!$9:$9,"&lt;="&amp;AH$9)</f>
        <v>191.25</v>
      </c>
      <c r="AI105" s="156">
        <f ca="1">SUMIFS(daily!90:90,daily!$9:$9,"&gt;="&amp;AI$8,daily!$9:$9,"&lt;="&amp;AI$9)+SUMIFS(daily!117:117,daily!$9:$9,"&gt;="&amp;AI$8,daily!$9:$9,"&lt;="&amp;AI$9)+SUMIFS(daily!72:72,daily!$9:$9,"&gt;="&amp;AI$8,daily!$9:$9,"&lt;="&amp;AI$9)+SUMIFS(daily!99:99,daily!$9:$9,"&gt;="&amp;AI$8,daily!$9:$9,"&lt;="&amp;AI$9)+SUMIFS(daily!126:126,daily!$9:$9,"&gt;="&amp;AI$8,daily!$9:$9,"&lt;="&amp;AI$9)</f>
        <v>191.25</v>
      </c>
      <c r="AJ105" s="156">
        <f ca="1">SUMIFS(daily!90:90,daily!$9:$9,"&gt;="&amp;AJ$8,daily!$9:$9,"&lt;="&amp;AJ$9)+SUMIFS(daily!117:117,daily!$9:$9,"&gt;="&amp;AJ$8,daily!$9:$9,"&lt;="&amp;AJ$9)+SUMIFS(daily!72:72,daily!$9:$9,"&gt;="&amp;AJ$8,daily!$9:$9,"&lt;="&amp;AJ$9)+SUMIFS(daily!99:99,daily!$9:$9,"&gt;="&amp;AJ$8,daily!$9:$9,"&lt;="&amp;AJ$9)+SUMIFS(daily!126:126,daily!$9:$9,"&gt;="&amp;AJ$8,daily!$9:$9,"&lt;="&amp;AJ$9)</f>
        <v>191.25</v>
      </c>
      <c r="AK105" s="156">
        <f ca="1">SUMIFS(daily!90:90,daily!$9:$9,"&gt;="&amp;AK$8,daily!$9:$9,"&lt;="&amp;AK$9)+SUMIFS(daily!117:117,daily!$9:$9,"&gt;="&amp;AK$8,daily!$9:$9,"&lt;="&amp;AK$9)+SUMIFS(daily!72:72,daily!$9:$9,"&gt;="&amp;AK$8,daily!$9:$9,"&lt;="&amp;AK$9)+SUMIFS(daily!99:99,daily!$9:$9,"&gt;="&amp;AK$8,daily!$9:$9,"&lt;="&amp;AK$9)+SUMIFS(daily!126:126,daily!$9:$9,"&gt;="&amp;AK$8,daily!$9:$9,"&lt;="&amp;AK$9)</f>
        <v>191.25</v>
      </c>
      <c r="AL105" s="156">
        <f ca="1">SUMIFS(daily!90:90,daily!$9:$9,"&gt;="&amp;AL$8,daily!$9:$9,"&lt;="&amp;AL$9)+SUMIFS(daily!117:117,daily!$9:$9,"&gt;="&amp;AL$8,daily!$9:$9,"&lt;="&amp;AL$9)+SUMIFS(daily!72:72,daily!$9:$9,"&gt;="&amp;AL$8,daily!$9:$9,"&lt;="&amp;AL$9)+SUMIFS(daily!99:99,daily!$9:$9,"&gt;="&amp;AL$8,daily!$9:$9,"&lt;="&amp;AL$9)+SUMIFS(daily!126:126,daily!$9:$9,"&gt;="&amp;AL$8,daily!$9:$9,"&lt;="&amp;AL$9)</f>
        <v>149.32499999999999</v>
      </c>
      <c r="AM105" s="156">
        <f ca="1">SUMIFS(daily!90:90,daily!$9:$9,"&gt;="&amp;AM$8,daily!$9:$9,"&lt;="&amp;AM$9)+SUMIFS(daily!117:117,daily!$9:$9,"&gt;="&amp;AM$8,daily!$9:$9,"&lt;="&amp;AM$9)+SUMIFS(daily!72:72,daily!$9:$9,"&gt;="&amp;AM$8,daily!$9:$9,"&lt;="&amp;AM$9)+SUMIFS(daily!99:99,daily!$9:$9,"&gt;="&amp;AM$8,daily!$9:$9,"&lt;="&amp;AM$9)+SUMIFS(daily!126:126,daily!$9:$9,"&gt;="&amp;AM$8,daily!$9:$9,"&lt;="&amp;AM$9)</f>
        <v>149.32499999999999</v>
      </c>
      <c r="AN105" s="156">
        <f ca="1">SUMIFS(daily!90:90,daily!$9:$9,"&gt;="&amp;AN$8,daily!$9:$9,"&lt;="&amp;AN$9)+SUMIFS(daily!117:117,daily!$9:$9,"&gt;="&amp;AN$8,daily!$9:$9,"&lt;="&amp;AN$9)+SUMIFS(daily!72:72,daily!$9:$9,"&gt;="&amp;AN$8,daily!$9:$9,"&lt;="&amp;AN$9)+SUMIFS(daily!99:99,daily!$9:$9,"&gt;="&amp;AN$8,daily!$9:$9,"&lt;="&amp;AN$9)+SUMIFS(daily!126:126,daily!$9:$9,"&gt;="&amp;AN$8,daily!$9:$9,"&lt;="&amp;AN$9)</f>
        <v>149.32499999999999</v>
      </c>
      <c r="AO105" s="156">
        <f ca="1">SUMIFS(daily!90:90,daily!$9:$9,"&gt;="&amp;AO$8,daily!$9:$9,"&lt;="&amp;AO$9)+SUMIFS(daily!117:117,daily!$9:$9,"&gt;="&amp;AO$8,daily!$9:$9,"&lt;="&amp;AO$9)+SUMIFS(daily!72:72,daily!$9:$9,"&gt;="&amp;AO$8,daily!$9:$9,"&lt;="&amp;AO$9)+SUMIFS(daily!99:99,daily!$9:$9,"&gt;="&amp;AO$8,daily!$9:$9,"&lt;="&amp;AO$9)+SUMIFS(daily!126:126,daily!$9:$9,"&gt;="&amp;AO$8,daily!$9:$9,"&lt;="&amp;AO$9)</f>
        <v>149.32499999999999</v>
      </c>
      <c r="AP105" s="156">
        <f ca="1">SUMIFS(daily!90:90,daily!$9:$9,"&gt;="&amp;AP$8,daily!$9:$9,"&lt;="&amp;AP$9)+SUMIFS(daily!117:117,daily!$9:$9,"&gt;="&amp;AP$8,daily!$9:$9,"&lt;="&amp;AP$9)+SUMIFS(daily!72:72,daily!$9:$9,"&gt;="&amp;AP$8,daily!$9:$9,"&lt;="&amp;AP$9)+SUMIFS(daily!99:99,daily!$9:$9,"&gt;="&amp;AP$8,daily!$9:$9,"&lt;="&amp;AP$9)+SUMIFS(daily!126:126,daily!$9:$9,"&gt;="&amp;AP$8,daily!$9:$9,"&lt;="&amp;AP$9)</f>
        <v>154.011</v>
      </c>
      <c r="AQ105" s="156">
        <f ca="1">SUMIFS(daily!90:90,daily!$9:$9,"&gt;="&amp;AQ$8,daily!$9:$9,"&lt;="&amp;AQ$9)+SUMIFS(daily!117:117,daily!$9:$9,"&gt;="&amp;AQ$8,daily!$9:$9,"&lt;="&amp;AQ$9)+SUMIFS(daily!72:72,daily!$9:$9,"&gt;="&amp;AQ$8,daily!$9:$9,"&lt;="&amp;AQ$9)+SUMIFS(daily!99:99,daily!$9:$9,"&gt;="&amp;AQ$8,daily!$9:$9,"&lt;="&amp;AQ$9)+SUMIFS(daily!126:126,daily!$9:$9,"&gt;="&amp;AQ$8,daily!$9:$9,"&lt;="&amp;AQ$9)</f>
        <v>161.86499999999998</v>
      </c>
      <c r="AR105" s="156">
        <f ca="1">SUMIFS(daily!90:90,daily!$9:$9,"&gt;="&amp;AR$8,daily!$9:$9,"&lt;="&amp;AR$9)+SUMIFS(daily!117:117,daily!$9:$9,"&gt;="&amp;AR$8,daily!$9:$9,"&lt;="&amp;AR$9)+SUMIFS(daily!72:72,daily!$9:$9,"&gt;="&amp;AR$8,daily!$9:$9,"&lt;="&amp;AR$9)+SUMIFS(daily!99:99,daily!$9:$9,"&gt;="&amp;AR$8,daily!$9:$9,"&lt;="&amp;AR$9)+SUMIFS(daily!126:126,daily!$9:$9,"&gt;="&amp;AR$8,daily!$9:$9,"&lt;="&amp;AR$9)</f>
        <v>161.86499999999998</v>
      </c>
      <c r="AS105" s="156">
        <f ca="1">SUMIFS(daily!90:90,daily!$9:$9,"&gt;="&amp;AS$8,daily!$9:$9,"&lt;="&amp;AS$9)+SUMIFS(daily!117:117,daily!$9:$9,"&gt;="&amp;AS$8,daily!$9:$9,"&lt;="&amp;AS$9)+SUMIFS(daily!72:72,daily!$9:$9,"&gt;="&amp;AS$8,daily!$9:$9,"&lt;="&amp;AS$9)+SUMIFS(daily!99:99,daily!$9:$9,"&gt;="&amp;AS$8,daily!$9:$9,"&lt;="&amp;AS$9)+SUMIFS(daily!126:126,daily!$9:$9,"&gt;="&amp;AS$8,daily!$9:$9,"&lt;="&amp;AS$9)</f>
        <v>161.86499999999998</v>
      </c>
      <c r="AT105" s="156">
        <f ca="1">SUMIFS(daily!90:90,daily!$9:$9,"&gt;="&amp;AT$8,daily!$9:$9,"&lt;="&amp;AT$9)+SUMIFS(daily!117:117,daily!$9:$9,"&gt;="&amp;AT$8,daily!$9:$9,"&lt;="&amp;AT$9)+SUMIFS(daily!72:72,daily!$9:$9,"&gt;="&amp;AT$8,daily!$9:$9,"&lt;="&amp;AT$9)+SUMIFS(daily!99:99,daily!$9:$9,"&gt;="&amp;AT$8,daily!$9:$9,"&lt;="&amp;AT$9)+SUMIFS(daily!126:126,daily!$9:$9,"&gt;="&amp;AT$8,daily!$9:$9,"&lt;="&amp;AT$9)</f>
        <v>165.93389999999999</v>
      </c>
      <c r="AU105" s="156">
        <f ca="1">SUMIFS(daily!90:90,daily!$9:$9,"&gt;="&amp;AU$8,daily!$9:$9,"&lt;="&amp;AU$9)+SUMIFS(daily!117:117,daily!$9:$9,"&gt;="&amp;AU$8,daily!$9:$9,"&lt;="&amp;AU$9)+SUMIFS(daily!72:72,daily!$9:$9,"&gt;="&amp;AU$8,daily!$9:$9,"&lt;="&amp;AU$9)+SUMIFS(daily!99:99,daily!$9:$9,"&gt;="&amp;AU$8,daily!$9:$9,"&lt;="&amp;AU$9)+SUMIFS(daily!126:126,daily!$9:$9,"&gt;="&amp;AU$8,daily!$9:$9,"&lt;="&amp;AU$9)</f>
        <v>182.20949999999999</v>
      </c>
      <c r="AV105" s="156">
        <f ca="1">SUMIFS(daily!90:90,daily!$9:$9,"&gt;="&amp;AV$8,daily!$9:$9,"&lt;="&amp;AV$9)+SUMIFS(daily!117:117,daily!$9:$9,"&gt;="&amp;AV$8,daily!$9:$9,"&lt;="&amp;AV$9)+SUMIFS(daily!72:72,daily!$9:$9,"&gt;="&amp;AV$8,daily!$9:$9,"&lt;="&amp;AV$9)+SUMIFS(daily!99:99,daily!$9:$9,"&gt;="&amp;AV$8,daily!$9:$9,"&lt;="&amp;AV$9)+SUMIFS(daily!126:126,daily!$9:$9,"&gt;="&amp;AV$8,daily!$9:$9,"&lt;="&amp;AV$9)</f>
        <v>182.20949999999999</v>
      </c>
      <c r="AW105" s="156">
        <f ca="1">SUMIFS(daily!90:90,daily!$9:$9,"&gt;="&amp;AW$8,daily!$9:$9,"&lt;="&amp;AW$9)+SUMIFS(daily!117:117,daily!$9:$9,"&gt;="&amp;AW$8,daily!$9:$9,"&lt;="&amp;AW$9)+SUMIFS(daily!72:72,daily!$9:$9,"&gt;="&amp;AW$8,daily!$9:$9,"&lt;="&amp;AW$9)+SUMIFS(daily!99:99,daily!$9:$9,"&gt;="&amp;AW$8,daily!$9:$9,"&lt;="&amp;AW$9)+SUMIFS(daily!126:126,daily!$9:$9,"&gt;="&amp;AW$8,daily!$9:$9,"&lt;="&amp;AW$9)</f>
        <v>182.20949999999999</v>
      </c>
      <c r="AX105" s="156">
        <f ca="1">SUMIFS(daily!90:90,daily!$9:$9,"&gt;="&amp;AX$8,daily!$9:$9,"&lt;="&amp;AX$9)+SUMIFS(daily!117:117,daily!$9:$9,"&gt;="&amp;AX$8,daily!$9:$9,"&lt;="&amp;AX$9)+SUMIFS(daily!72:72,daily!$9:$9,"&gt;="&amp;AX$8,daily!$9:$9,"&lt;="&amp;AX$9)+SUMIFS(daily!99:99,daily!$9:$9,"&gt;="&amp;AX$8,daily!$9:$9,"&lt;="&amp;AX$9)+SUMIFS(daily!126:126,daily!$9:$9,"&gt;="&amp;AX$8,daily!$9:$9,"&lt;="&amp;AX$9)</f>
        <v>182.20949999999999</v>
      </c>
      <c r="AY105" s="156">
        <f ca="1">SUMIFS(daily!90:90,daily!$9:$9,"&gt;="&amp;AY$8,daily!$9:$9,"&lt;="&amp;AY$9)+SUMIFS(daily!117:117,daily!$9:$9,"&gt;="&amp;AY$8,daily!$9:$9,"&lt;="&amp;AY$9)+SUMIFS(daily!72:72,daily!$9:$9,"&gt;="&amp;AY$8,daily!$9:$9,"&lt;="&amp;AY$9)+SUMIFS(daily!99:99,daily!$9:$9,"&gt;="&amp;AY$8,daily!$9:$9,"&lt;="&amp;AY$9)+SUMIFS(daily!126:126,daily!$9:$9,"&gt;="&amp;AY$8,daily!$9:$9,"&lt;="&amp;AY$9)</f>
        <v>194.40728999999996</v>
      </c>
      <c r="AZ105" s="156">
        <f ca="1">SUMIFS(daily!90:90,daily!$9:$9,"&gt;="&amp;AZ$8,daily!$9:$9,"&lt;="&amp;AZ$9)+SUMIFS(daily!117:117,daily!$9:$9,"&gt;="&amp;AZ$8,daily!$9:$9,"&lt;="&amp;AZ$9)+SUMIFS(daily!72:72,daily!$9:$9,"&gt;="&amp;AZ$8,daily!$9:$9,"&lt;="&amp;AZ$9)+SUMIFS(daily!99:99,daily!$9:$9,"&gt;="&amp;AZ$8,daily!$9:$9,"&lt;="&amp;AZ$9)+SUMIFS(daily!126:126,daily!$9:$9,"&gt;="&amp;AZ$8,daily!$9:$9,"&lt;="&amp;AZ$9)</f>
        <v>196.23161249999995</v>
      </c>
      <c r="BA105" s="156">
        <f ca="1">SUMIFS(daily!90:90,daily!$9:$9,"&gt;="&amp;BA$8,daily!$9:$9,"&lt;="&amp;BA$9)+SUMIFS(daily!117:117,daily!$9:$9,"&gt;="&amp;BA$8,daily!$9:$9,"&lt;="&amp;BA$9)+SUMIFS(daily!72:72,daily!$9:$9,"&gt;="&amp;BA$8,daily!$9:$9,"&lt;="&amp;BA$9)+SUMIFS(daily!99:99,daily!$9:$9,"&gt;="&amp;BA$8,daily!$9:$9,"&lt;="&amp;BA$9)+SUMIFS(daily!126:126,daily!$9:$9,"&gt;="&amp;BA$8,daily!$9:$9,"&lt;="&amp;BA$9)</f>
        <v>196.23161249999995</v>
      </c>
      <c r="BB105" s="156">
        <f ca="1">SUMIFS(daily!90:90,daily!$9:$9,"&gt;="&amp;BB$8,daily!$9:$9,"&lt;="&amp;BB$9)+SUMIFS(daily!117:117,daily!$9:$9,"&gt;="&amp;BB$8,daily!$9:$9,"&lt;="&amp;BB$9)+SUMIFS(daily!72:72,daily!$9:$9,"&gt;="&amp;BB$8,daily!$9:$9,"&lt;="&amp;BB$9)+SUMIFS(daily!99:99,daily!$9:$9,"&gt;="&amp;BB$8,daily!$9:$9,"&lt;="&amp;BB$9)+SUMIFS(daily!126:126,daily!$9:$9,"&gt;="&amp;BB$8,daily!$9:$9,"&lt;="&amp;BB$9)</f>
        <v>196.23161249999995</v>
      </c>
      <c r="BC105" s="156">
        <f ca="1">SUMIFS(daily!90:90,daily!$9:$9,"&gt;="&amp;BC$8,daily!$9:$9,"&lt;="&amp;BC$9)+SUMIFS(daily!117:117,daily!$9:$9,"&gt;="&amp;BC$8,daily!$9:$9,"&lt;="&amp;BC$9)+SUMIFS(daily!72:72,daily!$9:$9,"&gt;="&amp;BC$8,daily!$9:$9,"&lt;="&amp;BC$9)+SUMIFS(daily!99:99,daily!$9:$9,"&gt;="&amp;BC$8,daily!$9:$9,"&lt;="&amp;BC$9)+SUMIFS(daily!126:126,daily!$9:$9,"&gt;="&amp;BC$8,daily!$9:$9,"&lt;="&amp;BC$9)</f>
        <v>201.42765719999994</v>
      </c>
      <c r="BD105" s="156">
        <f ca="1">SUMIFS(daily!90:90,daily!$9:$9,"&gt;="&amp;BD$8,daily!$9:$9,"&lt;="&amp;BD$9)+SUMIFS(daily!117:117,daily!$9:$9,"&gt;="&amp;BD$8,daily!$9:$9,"&lt;="&amp;BD$9)+SUMIFS(daily!72:72,daily!$9:$9,"&gt;="&amp;BD$8,daily!$9:$9,"&lt;="&amp;BD$9)+SUMIFS(daily!99:99,daily!$9:$9,"&gt;="&amp;BD$8,daily!$9:$9,"&lt;="&amp;BD$9)+SUMIFS(daily!126:126,daily!$9:$9,"&gt;="&amp;BD$8,daily!$9:$9,"&lt;="&amp;BD$9)</f>
        <v>199.91456099999996</v>
      </c>
      <c r="BE105" s="156">
        <f ca="1">SUMIFS(daily!90:90,daily!$9:$9,"&gt;="&amp;BE$8,daily!$9:$9,"&lt;="&amp;BE$9)+SUMIFS(daily!117:117,daily!$9:$9,"&gt;="&amp;BE$8,daily!$9:$9,"&lt;="&amp;BE$9)+SUMIFS(daily!72:72,daily!$9:$9,"&gt;="&amp;BE$8,daily!$9:$9,"&lt;="&amp;BE$9)+SUMIFS(daily!99:99,daily!$9:$9,"&gt;="&amp;BE$8,daily!$9:$9,"&lt;="&amp;BE$9)+SUMIFS(daily!126:126,daily!$9:$9,"&gt;="&amp;BE$8,daily!$9:$9,"&lt;="&amp;BE$9)</f>
        <v>199.91456099999996</v>
      </c>
      <c r="BF105" s="156">
        <f ca="1">SUMIFS(daily!90:90,daily!$9:$9,"&gt;="&amp;BF$8,daily!$9:$9,"&lt;="&amp;BF$9)+SUMIFS(daily!117:117,daily!$9:$9,"&gt;="&amp;BF$8,daily!$9:$9,"&lt;="&amp;BF$9)+SUMIFS(daily!72:72,daily!$9:$9,"&gt;="&amp;BF$8,daily!$9:$9,"&lt;="&amp;BF$9)+SUMIFS(daily!99:99,daily!$9:$9,"&gt;="&amp;BF$8,daily!$9:$9,"&lt;="&amp;BF$9)+SUMIFS(daily!126:126,daily!$9:$9,"&gt;="&amp;BF$8,daily!$9:$9,"&lt;="&amp;BF$9)</f>
        <v>199.91456099999996</v>
      </c>
      <c r="BG105" s="156">
        <f ca="1">SUMIFS(daily!90:90,daily!$9:$9,"&gt;="&amp;BG$8,daily!$9:$9,"&lt;="&amp;BG$9)+SUMIFS(daily!117:117,daily!$9:$9,"&gt;="&amp;BG$8,daily!$9:$9,"&lt;="&amp;BG$9)+SUMIFS(daily!72:72,daily!$9:$9,"&gt;="&amp;BG$8,daily!$9:$9,"&lt;="&amp;BG$9)+SUMIFS(daily!99:99,daily!$9:$9,"&gt;="&amp;BG$8,daily!$9:$9,"&lt;="&amp;BG$9)+SUMIFS(daily!126:126,daily!$9:$9,"&gt;="&amp;BG$8,daily!$9:$9,"&lt;="&amp;BG$9)</f>
        <v>200.42969354099995</v>
      </c>
      <c r="BH105" s="156">
        <f ca="1">SUMIFS(daily!90:90,daily!$9:$9,"&gt;="&amp;BH$8,daily!$9:$9,"&lt;="&amp;BH$9)+SUMIFS(daily!117:117,daily!$9:$9,"&gt;="&amp;BH$8,daily!$9:$9,"&lt;="&amp;BH$9)+SUMIFS(daily!72:72,daily!$9:$9,"&gt;="&amp;BH$8,daily!$9:$9,"&lt;="&amp;BH$9)+SUMIFS(daily!99:99,daily!$9:$9,"&gt;="&amp;BH$8,daily!$9:$9,"&lt;="&amp;BH$9)+SUMIFS(daily!126:126,daily!$9:$9,"&gt;="&amp;BH$8,daily!$9:$9,"&lt;="&amp;BH$9)</f>
        <v>193.36549270499995</v>
      </c>
      <c r="BI105" s="156">
        <f ca="1">SUMIFS(daily!90:90,daily!$9:$9,"&gt;="&amp;BI$8,daily!$9:$9,"&lt;="&amp;BI$9)+SUMIFS(daily!117:117,daily!$9:$9,"&gt;="&amp;BI$8,daily!$9:$9,"&lt;="&amp;BI$9)+SUMIFS(daily!72:72,daily!$9:$9,"&gt;="&amp;BI$8,daily!$9:$9,"&lt;="&amp;BI$9)+SUMIFS(daily!99:99,daily!$9:$9,"&gt;="&amp;BI$8,daily!$9:$9,"&lt;="&amp;BI$9)+SUMIFS(daily!126:126,daily!$9:$9,"&gt;="&amp;BI$8,daily!$9:$9,"&lt;="&amp;BI$9)</f>
        <v>193.36549270499995</v>
      </c>
      <c r="BJ105" s="156">
        <f ca="1">SUMIFS(daily!90:90,daily!$9:$9,"&gt;="&amp;BJ$8,daily!$9:$9,"&lt;="&amp;BJ$9)+SUMIFS(daily!117:117,daily!$9:$9,"&gt;="&amp;BJ$8,daily!$9:$9,"&lt;="&amp;BJ$9)+SUMIFS(daily!72:72,daily!$9:$9,"&gt;="&amp;BJ$8,daily!$9:$9,"&lt;="&amp;BJ$9)+SUMIFS(daily!99:99,daily!$9:$9,"&gt;="&amp;BJ$8,daily!$9:$9,"&lt;="&amp;BJ$9)+SUMIFS(daily!126:126,daily!$9:$9,"&gt;="&amp;BJ$8,daily!$9:$9,"&lt;="&amp;BJ$9)</f>
        <v>193.36549270499995</v>
      </c>
      <c r="BK105" s="156">
        <f ca="1">SUMIFS(daily!90:90,daily!$9:$9,"&gt;="&amp;BK$8,daily!$9:$9,"&lt;="&amp;BK$9)+SUMIFS(daily!117:117,daily!$9:$9,"&gt;="&amp;BK$8,daily!$9:$9,"&lt;="&amp;BK$9)+SUMIFS(daily!72:72,daily!$9:$9,"&gt;="&amp;BK$8,daily!$9:$9,"&lt;="&amp;BK$9)+SUMIFS(daily!99:99,daily!$9:$9,"&gt;="&amp;BK$8,daily!$9:$9,"&lt;="&amp;BK$9)+SUMIFS(daily!126:126,daily!$9:$9,"&gt;="&amp;BK$8,daily!$9:$9,"&lt;="&amp;BK$9)</f>
        <v>193.36549270499995</v>
      </c>
      <c r="BL105" s="156">
        <f ca="1">SUMIFS(daily!90:90,daily!$9:$9,"&gt;="&amp;BL$8,daily!$9:$9,"&lt;="&amp;BL$9)+SUMIFS(daily!117:117,daily!$9:$9,"&gt;="&amp;BL$8,daily!$9:$9,"&lt;="&amp;BL$9)+SUMIFS(daily!72:72,daily!$9:$9,"&gt;="&amp;BL$8,daily!$9:$9,"&lt;="&amp;BL$9)+SUMIFS(daily!99:99,daily!$9:$9,"&gt;="&amp;BL$8,daily!$9:$9,"&lt;="&amp;BL$9)+SUMIFS(daily!126:126,daily!$9:$9,"&gt;="&amp;BL$8,daily!$9:$9,"&lt;="&amp;BL$9)</f>
        <v>218.41074624599995</v>
      </c>
      <c r="BM105" s="156">
        <f ca="1">SUMIFS(daily!90:90,daily!$9:$9,"&gt;="&amp;BM$8,daily!$9:$9,"&lt;="&amp;BM$9)+SUMIFS(daily!117:117,daily!$9:$9,"&gt;="&amp;BM$8,daily!$9:$9,"&lt;="&amp;BM$9)+SUMIFS(daily!72:72,daily!$9:$9,"&gt;="&amp;BM$8,daily!$9:$9,"&lt;="&amp;BM$9)+SUMIFS(daily!99:99,daily!$9:$9,"&gt;="&amp;BM$8,daily!$9:$9,"&lt;="&amp;BM$9)+SUMIFS(daily!126:126,daily!$9:$9,"&gt;="&amp;BM$8,daily!$9:$9,"&lt;="&amp;BM$9)</f>
        <v>223.88505158249993</v>
      </c>
      <c r="BN105" s="156">
        <f ca="1">SUMIFS(daily!90:90,daily!$9:$9,"&gt;="&amp;BN$8,daily!$9:$9,"&lt;="&amp;BN$9)+SUMIFS(daily!117:117,daily!$9:$9,"&gt;="&amp;BN$8,daily!$9:$9,"&lt;="&amp;BN$9)+SUMIFS(daily!72:72,daily!$9:$9,"&gt;="&amp;BN$8,daily!$9:$9,"&lt;="&amp;BN$9)+SUMIFS(daily!99:99,daily!$9:$9,"&gt;="&amp;BN$8,daily!$9:$9,"&lt;="&amp;BN$9)+SUMIFS(daily!126:126,daily!$9:$9,"&gt;="&amp;BN$8,daily!$9:$9,"&lt;="&amp;BN$9)</f>
        <v>223.88505158249993</v>
      </c>
      <c r="BO105" s="156">
        <f ca="1">SUMIFS(daily!90:90,daily!$9:$9,"&gt;="&amp;BO$8,daily!$9:$9,"&lt;="&amp;BO$9)+SUMIFS(daily!117:117,daily!$9:$9,"&gt;="&amp;BO$8,daily!$9:$9,"&lt;="&amp;BO$9)+SUMIFS(daily!72:72,daily!$9:$9,"&gt;="&amp;BO$8,daily!$9:$9,"&lt;="&amp;BO$9)+SUMIFS(daily!99:99,daily!$9:$9,"&gt;="&amp;BO$8,daily!$9:$9,"&lt;="&amp;BO$9)+SUMIFS(daily!126:126,daily!$9:$9,"&gt;="&amp;BO$8,daily!$9:$9,"&lt;="&amp;BO$9)</f>
        <v>223.88505158249993</v>
      </c>
      <c r="BP105" s="156">
        <f ca="1">SUMIFS(daily!90:90,daily!$9:$9,"&gt;="&amp;BP$8,daily!$9:$9,"&lt;="&amp;BP$9)+SUMIFS(daily!117:117,daily!$9:$9,"&gt;="&amp;BP$8,daily!$9:$9,"&lt;="&amp;BP$9)+SUMIFS(daily!72:72,daily!$9:$9,"&gt;="&amp;BP$8,daily!$9:$9,"&lt;="&amp;BP$9)+SUMIFS(daily!99:99,daily!$9:$9,"&gt;="&amp;BP$8,daily!$9:$9,"&lt;="&amp;BP$9)+SUMIFS(daily!126:126,daily!$9:$9,"&gt;="&amp;BP$8,daily!$9:$9,"&lt;="&amp;BP$9)</f>
        <v>257.85381802949996</v>
      </c>
      <c r="BQ105" s="156">
        <f ca="1">SUMIFS(daily!90:90,daily!$9:$9,"&gt;="&amp;BQ$8,daily!$9:$9,"&lt;="&amp;BQ$9)+SUMIFS(daily!117:117,daily!$9:$9,"&gt;="&amp;BQ$8,daily!$9:$9,"&lt;="&amp;BQ$9)+SUMIFS(daily!72:72,daily!$9:$9,"&gt;="&amp;BQ$8,daily!$9:$9,"&lt;="&amp;BQ$9)+SUMIFS(daily!99:99,daily!$9:$9,"&gt;="&amp;BQ$8,daily!$9:$9,"&lt;="&amp;BQ$9)+SUMIFS(daily!126:126,daily!$9:$9,"&gt;="&amp;BQ$8,daily!$9:$9,"&lt;="&amp;BQ$9)</f>
        <v>292.07992361625003</v>
      </c>
      <c r="BR105" s="156">
        <f ca="1">SUMIFS(daily!90:90,daily!$9:$9,"&gt;="&amp;BR$8,daily!$9:$9,"&lt;="&amp;BR$9)+SUMIFS(daily!117:117,daily!$9:$9,"&gt;="&amp;BR$8,daily!$9:$9,"&lt;="&amp;BR$9)+SUMIFS(daily!72:72,daily!$9:$9,"&gt;="&amp;BR$8,daily!$9:$9,"&lt;="&amp;BR$9)+SUMIFS(daily!99:99,daily!$9:$9,"&gt;="&amp;BR$8,daily!$9:$9,"&lt;="&amp;BR$9)+SUMIFS(daily!126:126,daily!$9:$9,"&gt;="&amp;BR$8,daily!$9:$9,"&lt;="&amp;BR$9)</f>
        <v>292.07992361625003</v>
      </c>
      <c r="BS105" s="156">
        <f ca="1">SUMIFS(daily!90:90,daily!$9:$9,"&gt;="&amp;BS$8,daily!$9:$9,"&lt;="&amp;BS$9)+SUMIFS(daily!117:117,daily!$9:$9,"&gt;="&amp;BS$8,daily!$9:$9,"&lt;="&amp;BS$9)+SUMIFS(daily!72:72,daily!$9:$9,"&gt;="&amp;BS$8,daily!$9:$9,"&lt;="&amp;BS$9)+SUMIFS(daily!99:99,daily!$9:$9,"&gt;="&amp;BS$8,daily!$9:$9,"&lt;="&amp;BS$9)+SUMIFS(daily!126:126,daily!$9:$9,"&gt;="&amp;BS$8,daily!$9:$9,"&lt;="&amp;BS$9)</f>
        <v>292.07992361625003</v>
      </c>
      <c r="BT105" s="156">
        <f ca="1">SUMIFS(daily!90:90,daily!$9:$9,"&gt;="&amp;BT$8,daily!$9:$9,"&lt;="&amp;BT$9)+SUMIFS(daily!117:117,daily!$9:$9,"&gt;="&amp;BT$8,daily!$9:$9,"&lt;="&amp;BT$9)+SUMIFS(daily!72:72,daily!$9:$9,"&gt;="&amp;BT$8,daily!$9:$9,"&lt;="&amp;BT$9)+SUMIFS(daily!99:99,daily!$9:$9,"&gt;="&amp;BT$8,daily!$9:$9,"&lt;="&amp;BT$9)+SUMIFS(daily!126:126,daily!$9:$9,"&gt;="&amp;BT$8,daily!$9:$9,"&lt;="&amp;BT$9)</f>
        <v>306.59385109815003</v>
      </c>
      <c r="BU105" s="156">
        <f ca="1">SUMIFS(daily!90:90,daily!$9:$9,"&gt;="&amp;BU$8,daily!$9:$9,"&lt;="&amp;BU$9)+SUMIFS(daily!117:117,daily!$9:$9,"&gt;="&amp;BU$8,daily!$9:$9,"&lt;="&amp;BU$9)+SUMIFS(daily!72:72,daily!$9:$9,"&gt;="&amp;BU$8,daily!$9:$9,"&lt;="&amp;BU$9)+SUMIFS(daily!99:99,daily!$9:$9,"&gt;="&amp;BU$8,daily!$9:$9,"&lt;="&amp;BU$9)+SUMIFS(daily!126:126,daily!$9:$9,"&gt;="&amp;BU$8,daily!$9:$9,"&lt;="&amp;BU$9)</f>
        <v>364.64956102575002</v>
      </c>
      <c r="BV105" s="156">
        <f ca="1">SUMIFS(daily!90:90,daily!$9:$9,"&gt;="&amp;BV$8,daily!$9:$9,"&lt;="&amp;BV$9)+SUMIFS(daily!117:117,daily!$9:$9,"&gt;="&amp;BV$8,daily!$9:$9,"&lt;="&amp;BV$9)+SUMIFS(daily!72:72,daily!$9:$9,"&gt;="&amp;BV$8,daily!$9:$9,"&lt;="&amp;BV$9)+SUMIFS(daily!99:99,daily!$9:$9,"&gt;="&amp;BV$8,daily!$9:$9,"&lt;="&amp;BV$9)+SUMIFS(daily!126:126,daily!$9:$9,"&gt;="&amp;BV$8,daily!$9:$9,"&lt;="&amp;BV$9)</f>
        <v>364.64956102575002</v>
      </c>
      <c r="BW105" s="156">
        <f ca="1">SUMIFS(daily!90:90,daily!$9:$9,"&gt;="&amp;BW$8,daily!$9:$9,"&lt;="&amp;BW$9)+SUMIFS(daily!117:117,daily!$9:$9,"&gt;="&amp;BW$8,daily!$9:$9,"&lt;="&amp;BW$9)+SUMIFS(daily!72:72,daily!$9:$9,"&gt;="&amp;BW$8,daily!$9:$9,"&lt;="&amp;BW$9)+SUMIFS(daily!99:99,daily!$9:$9,"&gt;="&amp;BW$8,daily!$9:$9,"&lt;="&amp;BW$9)+SUMIFS(daily!126:126,daily!$9:$9,"&gt;="&amp;BW$8,daily!$9:$9,"&lt;="&amp;BW$9)</f>
        <v>364.64956102575002</v>
      </c>
      <c r="BX105" s="156">
        <f ca="1">SUMIFS(daily!90:90,daily!$9:$9,"&gt;="&amp;BX$8,daily!$9:$9,"&lt;="&amp;BX$9)+SUMIFS(daily!117:117,daily!$9:$9,"&gt;="&amp;BX$8,daily!$9:$9,"&lt;="&amp;BX$9)+SUMIFS(daily!72:72,daily!$9:$9,"&gt;="&amp;BX$8,daily!$9:$9,"&lt;="&amp;BX$9)+SUMIFS(daily!99:99,daily!$9:$9,"&gt;="&amp;BX$8,daily!$9:$9,"&lt;="&amp;BX$9)+SUMIFS(daily!126:126,daily!$9:$9,"&gt;="&amp;BX$8,daily!$9:$9,"&lt;="&amp;BX$9)</f>
        <v>364.64956102575002</v>
      </c>
      <c r="BY105" s="156">
        <f ca="1">SUMIFS(daily!90:90,daily!$9:$9,"&gt;="&amp;BY$8,daily!$9:$9,"&lt;="&amp;BY$9)+SUMIFS(daily!117:117,daily!$9:$9,"&gt;="&amp;BY$8,daily!$9:$9,"&lt;="&amp;BY$9)+SUMIFS(daily!72:72,daily!$9:$9,"&gt;="&amp;BY$8,daily!$9:$9,"&lt;="&amp;BY$9)+SUMIFS(daily!99:99,daily!$9:$9,"&gt;="&amp;BY$8,daily!$9:$9,"&lt;="&amp;BY$9)+SUMIFS(daily!126:126,daily!$9:$9,"&gt;="&amp;BY$8,daily!$9:$9,"&lt;="&amp;BY$9)</f>
        <v>346.02739712639999</v>
      </c>
      <c r="BZ105" s="156">
        <f ca="1">SUMIFS(daily!90:90,daily!$9:$9,"&gt;="&amp;BZ$8,daily!$9:$9,"&lt;="&amp;BZ$9)+SUMIFS(daily!117:117,daily!$9:$9,"&gt;="&amp;BZ$8,daily!$9:$9,"&lt;="&amp;BZ$9)+SUMIFS(daily!72:72,daily!$9:$9,"&gt;="&amp;BZ$8,daily!$9:$9,"&lt;="&amp;BZ$9)+SUMIFS(daily!99:99,daily!$9:$9,"&gt;="&amp;BZ$8,daily!$9:$9,"&lt;="&amp;BZ$9)+SUMIFS(daily!126:126,daily!$9:$9,"&gt;="&amp;BZ$8,daily!$9:$9,"&lt;="&amp;BZ$9)</f>
        <v>309.89698190550001</v>
      </c>
      <c r="CA105" s="156">
        <f ca="1">SUMIFS(daily!90:90,daily!$9:$9,"&gt;="&amp;CA$8,daily!$9:$9,"&lt;="&amp;CA$9)+SUMIFS(daily!117:117,daily!$9:$9,"&gt;="&amp;CA$8,daily!$9:$9,"&lt;="&amp;CA$9)+SUMIFS(daily!72:72,daily!$9:$9,"&gt;="&amp;CA$8,daily!$9:$9,"&lt;="&amp;CA$9)+SUMIFS(daily!99:99,daily!$9:$9,"&gt;="&amp;CA$8,daily!$9:$9,"&lt;="&amp;CA$9)+SUMIFS(daily!126:126,daily!$9:$9,"&gt;="&amp;CA$8,daily!$9:$9,"&lt;="&amp;CA$9)</f>
        <v>70.008377541299993</v>
      </c>
      <c r="CB105" s="18"/>
      <c r="CC105" s="18"/>
    </row>
    <row r="106" spans="1:81" s="19" customFormat="1" ht="10.199999999999999" x14ac:dyDescent="0.2">
      <c r="A106" s="18"/>
      <c r="B106" s="18"/>
      <c r="C106" s="18"/>
      <c r="D106" s="18"/>
      <c r="E106" s="18"/>
      <c r="F106" s="99"/>
      <c r="G106" s="18" t="str">
        <f>structure!$G$15</f>
        <v>товарная категория 5</v>
      </c>
      <c r="H106" s="18"/>
      <c r="I106" s="18"/>
      <c r="J106" s="18" t="str">
        <f>J94</f>
        <v>тыс.руб.</v>
      </c>
      <c r="K106" s="18"/>
      <c r="L106" s="18"/>
      <c r="M106" s="18"/>
      <c r="N106" s="18"/>
      <c r="O106" s="18"/>
      <c r="P106" s="18"/>
      <c r="Q106" s="18"/>
      <c r="R106" s="155">
        <f t="shared" ca="1" si="50"/>
        <v>5393.9103469233769</v>
      </c>
      <c r="S106" s="156"/>
      <c r="T106" s="156"/>
      <c r="U106" s="156">
        <f ca="1">SUMIFS(daily!91:91,daily!$9:$9,"&gt;="&amp;U$8,daily!$9:$9,"&lt;="&amp;U$9)+SUMIFS(daily!118:118,daily!$9:$9,"&gt;="&amp;U$8,daily!$9:$9,"&lt;="&amp;U$9)+SUMIFS(daily!73:73,daily!$9:$9,"&gt;="&amp;U$8,daily!$9:$9,"&lt;="&amp;U$9)+SUMIFS(daily!100:100,daily!$9:$9,"&gt;="&amp;U$8,daily!$9:$9,"&lt;="&amp;U$9)+SUMIFS(daily!127:127,daily!$9:$9,"&gt;="&amp;U$8,daily!$9:$9,"&lt;="&amp;U$9)</f>
        <v>130.53473240031002</v>
      </c>
      <c r="V106" s="156">
        <f ca="1">SUMIFS(daily!91:91,daily!$9:$9,"&gt;="&amp;V$8,daily!$9:$9,"&lt;="&amp;V$9)+SUMIFS(daily!118:118,daily!$9:$9,"&gt;="&amp;V$8,daily!$9:$9,"&lt;="&amp;V$9)+SUMIFS(daily!73:73,daily!$9:$9,"&gt;="&amp;V$8,daily!$9:$9,"&lt;="&amp;V$9)+SUMIFS(daily!100:100,daily!$9:$9,"&gt;="&amp;V$8,daily!$9:$9,"&lt;="&amp;V$9)+SUMIFS(daily!127:127,daily!$9:$9,"&gt;="&amp;V$8,daily!$9:$9,"&lt;="&amp;V$9)</f>
        <v>130.53473240031002</v>
      </c>
      <c r="W106" s="156">
        <f ca="1">SUMIFS(daily!91:91,daily!$9:$9,"&gt;="&amp;W$8,daily!$9:$9,"&lt;="&amp;W$9)+SUMIFS(daily!118:118,daily!$9:$9,"&gt;="&amp;W$8,daily!$9:$9,"&lt;="&amp;W$9)+SUMIFS(daily!73:73,daily!$9:$9,"&gt;="&amp;W$8,daily!$9:$9,"&lt;="&amp;W$9)+SUMIFS(daily!100:100,daily!$9:$9,"&gt;="&amp;W$8,daily!$9:$9,"&lt;="&amp;W$9)+SUMIFS(daily!127:127,daily!$9:$9,"&gt;="&amp;W$8,daily!$9:$9,"&lt;="&amp;W$9)</f>
        <v>24.414774392778</v>
      </c>
      <c r="X106" s="156">
        <f ca="1">SUMIFS(daily!91:91,daily!$9:$9,"&gt;="&amp;X$8,daily!$9:$9,"&lt;="&amp;X$9)+SUMIFS(daily!118:118,daily!$9:$9,"&gt;="&amp;X$8,daily!$9:$9,"&lt;="&amp;X$9)+SUMIFS(daily!73:73,daily!$9:$9,"&gt;="&amp;X$8,daily!$9:$9,"&lt;="&amp;X$9)+SUMIFS(daily!100:100,daily!$9:$9,"&gt;="&amp;X$8,daily!$9:$9,"&lt;="&amp;X$9)+SUMIFS(daily!127:127,daily!$9:$9,"&gt;="&amp;X$8,daily!$9:$9,"&lt;="&amp;X$9)</f>
        <v>16.8</v>
      </c>
      <c r="Y106" s="156">
        <f ca="1">SUMIFS(daily!91:91,daily!$9:$9,"&gt;="&amp;Y$8,daily!$9:$9,"&lt;="&amp;Y$9)+SUMIFS(daily!118:118,daily!$9:$9,"&gt;="&amp;Y$8,daily!$9:$9,"&lt;="&amp;Y$9)+SUMIFS(daily!73:73,daily!$9:$9,"&gt;="&amp;Y$8,daily!$9:$9,"&lt;="&amp;Y$9)+SUMIFS(daily!100:100,daily!$9:$9,"&gt;="&amp;Y$8,daily!$9:$9,"&lt;="&amp;Y$9)+SUMIFS(daily!127:127,daily!$9:$9,"&gt;="&amp;Y$8,daily!$9:$9,"&lt;="&amp;Y$9)</f>
        <v>18.690000000000001</v>
      </c>
      <c r="Z106" s="156">
        <f ca="1">SUMIFS(daily!91:91,daily!$9:$9,"&gt;="&amp;Z$8,daily!$9:$9,"&lt;="&amp;Z$9)+SUMIFS(daily!118:118,daily!$9:$9,"&gt;="&amp;Z$8,daily!$9:$9,"&lt;="&amp;Z$9)+SUMIFS(daily!73:73,daily!$9:$9,"&gt;="&amp;Z$8,daily!$9:$9,"&lt;="&amp;Z$9)+SUMIFS(daily!100:100,daily!$9:$9,"&gt;="&amp;Z$8,daily!$9:$9,"&lt;="&amp;Z$9)+SUMIFS(daily!127:127,daily!$9:$9,"&gt;="&amp;Z$8,daily!$9:$9,"&lt;="&amp;Z$9)</f>
        <v>18.690000000000001</v>
      </c>
      <c r="AA106" s="156">
        <f ca="1">SUMIFS(daily!91:91,daily!$9:$9,"&gt;="&amp;AA$8,daily!$9:$9,"&lt;="&amp;AA$9)+SUMIFS(daily!118:118,daily!$9:$9,"&gt;="&amp;AA$8,daily!$9:$9,"&lt;="&amp;AA$9)+SUMIFS(daily!73:73,daily!$9:$9,"&gt;="&amp;AA$8,daily!$9:$9,"&lt;="&amp;AA$9)+SUMIFS(daily!100:100,daily!$9:$9,"&gt;="&amp;AA$8,daily!$9:$9,"&lt;="&amp;AA$9)+SUMIFS(daily!127:127,daily!$9:$9,"&gt;="&amp;AA$8,daily!$9:$9,"&lt;="&amp;AA$9)</f>
        <v>9.24</v>
      </c>
      <c r="AB106" s="156">
        <f ca="1">SUMIFS(daily!91:91,daily!$9:$9,"&gt;="&amp;AB$8,daily!$9:$9,"&lt;="&amp;AB$9)+SUMIFS(daily!118:118,daily!$9:$9,"&gt;="&amp;AB$8,daily!$9:$9,"&lt;="&amp;AB$9)+SUMIFS(daily!73:73,daily!$9:$9,"&gt;="&amp;AB$8,daily!$9:$9,"&lt;="&amp;AB$9)+SUMIFS(daily!100:100,daily!$9:$9,"&gt;="&amp;AB$8,daily!$9:$9,"&lt;="&amp;AB$9)+SUMIFS(daily!127:127,daily!$9:$9,"&gt;="&amp;AB$8,daily!$9:$9,"&lt;="&amp;AB$9)</f>
        <v>7.5600000000000005</v>
      </c>
      <c r="AC106" s="156">
        <f ca="1">SUMIFS(daily!91:91,daily!$9:$9,"&gt;="&amp;AC$8,daily!$9:$9,"&lt;="&amp;AC$9)+SUMIFS(daily!118:118,daily!$9:$9,"&gt;="&amp;AC$8,daily!$9:$9,"&lt;="&amp;AC$9)+SUMIFS(daily!73:73,daily!$9:$9,"&gt;="&amp;AC$8,daily!$9:$9,"&lt;="&amp;AC$9)+SUMIFS(daily!100:100,daily!$9:$9,"&gt;="&amp;AC$8,daily!$9:$9,"&lt;="&amp;AC$9)+SUMIFS(daily!127:127,daily!$9:$9,"&gt;="&amp;AC$8,daily!$9:$9,"&lt;="&amp;AC$9)</f>
        <v>9.4500000000000011</v>
      </c>
      <c r="AD106" s="156">
        <f ca="1">SUMIFS(daily!91:91,daily!$9:$9,"&gt;="&amp;AD$8,daily!$9:$9,"&lt;="&amp;AD$9)+SUMIFS(daily!118:118,daily!$9:$9,"&gt;="&amp;AD$8,daily!$9:$9,"&lt;="&amp;AD$9)+SUMIFS(daily!73:73,daily!$9:$9,"&gt;="&amp;AD$8,daily!$9:$9,"&lt;="&amp;AD$9)+SUMIFS(daily!100:100,daily!$9:$9,"&gt;="&amp;AD$8,daily!$9:$9,"&lt;="&amp;AD$9)+SUMIFS(daily!127:127,daily!$9:$9,"&gt;="&amp;AD$8,daily!$9:$9,"&lt;="&amp;AD$9)</f>
        <v>93.450000000000017</v>
      </c>
      <c r="AE106" s="156">
        <f ca="1">SUMIFS(daily!91:91,daily!$9:$9,"&gt;="&amp;AE$8,daily!$9:$9,"&lt;="&amp;AE$9)+SUMIFS(daily!118:118,daily!$9:$9,"&gt;="&amp;AE$8,daily!$9:$9,"&lt;="&amp;AE$9)+SUMIFS(daily!73:73,daily!$9:$9,"&gt;="&amp;AE$8,daily!$9:$9,"&lt;="&amp;AE$9)+SUMIFS(daily!100:100,daily!$9:$9,"&gt;="&amp;AE$8,daily!$9:$9,"&lt;="&amp;AE$9)+SUMIFS(daily!127:127,daily!$9:$9,"&gt;="&amp;AE$8,daily!$9:$9,"&lt;="&amp;AE$9)</f>
        <v>93.450000000000017</v>
      </c>
      <c r="AF106" s="156">
        <f ca="1">SUMIFS(daily!91:91,daily!$9:$9,"&gt;="&amp;AF$8,daily!$9:$9,"&lt;="&amp;AF$9)+SUMIFS(daily!118:118,daily!$9:$9,"&gt;="&amp;AF$8,daily!$9:$9,"&lt;="&amp;AF$9)+SUMIFS(daily!73:73,daily!$9:$9,"&gt;="&amp;AF$8,daily!$9:$9,"&lt;="&amp;AF$9)+SUMIFS(daily!100:100,daily!$9:$9,"&gt;="&amp;AF$8,daily!$9:$9,"&lt;="&amp;AF$9)+SUMIFS(daily!127:127,daily!$9:$9,"&gt;="&amp;AF$8,daily!$9:$9,"&lt;="&amp;AF$9)</f>
        <v>93.450000000000017</v>
      </c>
      <c r="AG106" s="156">
        <f ca="1">SUMIFS(daily!91:91,daily!$9:$9,"&gt;="&amp;AG$8,daily!$9:$9,"&lt;="&amp;AG$9)+SUMIFS(daily!118:118,daily!$9:$9,"&gt;="&amp;AG$8,daily!$9:$9,"&lt;="&amp;AG$9)+SUMIFS(daily!73:73,daily!$9:$9,"&gt;="&amp;AG$8,daily!$9:$9,"&lt;="&amp;AG$9)+SUMIFS(daily!100:100,daily!$9:$9,"&gt;="&amp;AG$8,daily!$9:$9,"&lt;="&amp;AG$9)+SUMIFS(daily!127:127,daily!$9:$9,"&gt;="&amp;AG$8,daily!$9:$9,"&lt;="&amp;AG$9)</f>
        <v>94.92</v>
      </c>
      <c r="AH106" s="156">
        <f ca="1">SUMIFS(daily!91:91,daily!$9:$9,"&gt;="&amp;AH$8,daily!$9:$9,"&lt;="&amp;AH$9)+SUMIFS(daily!118:118,daily!$9:$9,"&gt;="&amp;AH$8,daily!$9:$9,"&lt;="&amp;AH$9)+SUMIFS(daily!73:73,daily!$9:$9,"&gt;="&amp;AH$8,daily!$9:$9,"&lt;="&amp;AH$9)+SUMIFS(daily!100:100,daily!$9:$9,"&gt;="&amp;AH$8,daily!$9:$9,"&lt;="&amp;AH$9)+SUMIFS(daily!127:127,daily!$9:$9,"&gt;="&amp;AH$8,daily!$9:$9,"&lt;="&amp;AH$9)</f>
        <v>89.250000000000014</v>
      </c>
      <c r="AI106" s="156">
        <f ca="1">SUMIFS(daily!91:91,daily!$9:$9,"&gt;="&amp;AI$8,daily!$9:$9,"&lt;="&amp;AI$9)+SUMIFS(daily!118:118,daily!$9:$9,"&gt;="&amp;AI$8,daily!$9:$9,"&lt;="&amp;AI$9)+SUMIFS(daily!73:73,daily!$9:$9,"&gt;="&amp;AI$8,daily!$9:$9,"&lt;="&amp;AI$9)+SUMIFS(daily!100:100,daily!$9:$9,"&gt;="&amp;AI$8,daily!$9:$9,"&lt;="&amp;AI$9)+SUMIFS(daily!127:127,daily!$9:$9,"&gt;="&amp;AI$8,daily!$9:$9,"&lt;="&amp;AI$9)</f>
        <v>89.250000000000014</v>
      </c>
      <c r="AJ106" s="156">
        <f ca="1">SUMIFS(daily!91:91,daily!$9:$9,"&gt;="&amp;AJ$8,daily!$9:$9,"&lt;="&amp;AJ$9)+SUMIFS(daily!118:118,daily!$9:$9,"&gt;="&amp;AJ$8,daily!$9:$9,"&lt;="&amp;AJ$9)+SUMIFS(daily!73:73,daily!$9:$9,"&gt;="&amp;AJ$8,daily!$9:$9,"&lt;="&amp;AJ$9)+SUMIFS(daily!100:100,daily!$9:$9,"&gt;="&amp;AJ$8,daily!$9:$9,"&lt;="&amp;AJ$9)+SUMIFS(daily!127:127,daily!$9:$9,"&gt;="&amp;AJ$8,daily!$9:$9,"&lt;="&amp;AJ$9)</f>
        <v>89.250000000000014</v>
      </c>
      <c r="AK106" s="156">
        <f ca="1">SUMIFS(daily!91:91,daily!$9:$9,"&gt;="&amp;AK$8,daily!$9:$9,"&lt;="&amp;AK$9)+SUMIFS(daily!118:118,daily!$9:$9,"&gt;="&amp;AK$8,daily!$9:$9,"&lt;="&amp;AK$9)+SUMIFS(daily!73:73,daily!$9:$9,"&gt;="&amp;AK$8,daily!$9:$9,"&lt;="&amp;AK$9)+SUMIFS(daily!100:100,daily!$9:$9,"&gt;="&amp;AK$8,daily!$9:$9,"&lt;="&amp;AK$9)+SUMIFS(daily!127:127,daily!$9:$9,"&gt;="&amp;AK$8,daily!$9:$9,"&lt;="&amp;AK$9)</f>
        <v>89.250000000000014</v>
      </c>
      <c r="AL106" s="156">
        <f ca="1">SUMIFS(daily!91:91,daily!$9:$9,"&gt;="&amp;AL$8,daily!$9:$9,"&lt;="&amp;AL$9)+SUMIFS(daily!118:118,daily!$9:$9,"&gt;="&amp;AL$8,daily!$9:$9,"&lt;="&amp;AL$9)+SUMIFS(daily!73:73,daily!$9:$9,"&gt;="&amp;AL$8,daily!$9:$9,"&lt;="&amp;AL$9)+SUMIFS(daily!100:100,daily!$9:$9,"&gt;="&amp;AL$8,daily!$9:$9,"&lt;="&amp;AL$9)+SUMIFS(daily!127:127,daily!$9:$9,"&gt;="&amp;AL$8,daily!$9:$9,"&lt;="&amp;AL$9)</f>
        <v>69.685000000000002</v>
      </c>
      <c r="AM106" s="156">
        <f ca="1">SUMIFS(daily!91:91,daily!$9:$9,"&gt;="&amp;AM$8,daily!$9:$9,"&lt;="&amp;AM$9)+SUMIFS(daily!118:118,daily!$9:$9,"&gt;="&amp;AM$8,daily!$9:$9,"&lt;="&amp;AM$9)+SUMIFS(daily!73:73,daily!$9:$9,"&gt;="&amp;AM$8,daily!$9:$9,"&lt;="&amp;AM$9)+SUMIFS(daily!100:100,daily!$9:$9,"&gt;="&amp;AM$8,daily!$9:$9,"&lt;="&amp;AM$9)+SUMIFS(daily!127:127,daily!$9:$9,"&gt;="&amp;AM$8,daily!$9:$9,"&lt;="&amp;AM$9)</f>
        <v>69.685000000000002</v>
      </c>
      <c r="AN106" s="156">
        <f ca="1">SUMIFS(daily!91:91,daily!$9:$9,"&gt;="&amp;AN$8,daily!$9:$9,"&lt;="&amp;AN$9)+SUMIFS(daily!118:118,daily!$9:$9,"&gt;="&amp;AN$8,daily!$9:$9,"&lt;="&amp;AN$9)+SUMIFS(daily!73:73,daily!$9:$9,"&gt;="&amp;AN$8,daily!$9:$9,"&lt;="&amp;AN$9)+SUMIFS(daily!100:100,daily!$9:$9,"&gt;="&amp;AN$8,daily!$9:$9,"&lt;="&amp;AN$9)+SUMIFS(daily!127:127,daily!$9:$9,"&gt;="&amp;AN$8,daily!$9:$9,"&lt;="&amp;AN$9)</f>
        <v>69.685000000000002</v>
      </c>
      <c r="AO106" s="156">
        <f ca="1">SUMIFS(daily!91:91,daily!$9:$9,"&gt;="&amp;AO$8,daily!$9:$9,"&lt;="&amp;AO$9)+SUMIFS(daily!118:118,daily!$9:$9,"&gt;="&amp;AO$8,daily!$9:$9,"&lt;="&amp;AO$9)+SUMIFS(daily!73:73,daily!$9:$9,"&gt;="&amp;AO$8,daily!$9:$9,"&lt;="&amp;AO$9)+SUMIFS(daily!100:100,daily!$9:$9,"&gt;="&amp;AO$8,daily!$9:$9,"&lt;="&amp;AO$9)+SUMIFS(daily!127:127,daily!$9:$9,"&gt;="&amp;AO$8,daily!$9:$9,"&lt;="&amp;AO$9)</f>
        <v>69.685000000000002</v>
      </c>
      <c r="AP106" s="156">
        <f ca="1">SUMIFS(daily!91:91,daily!$9:$9,"&gt;="&amp;AP$8,daily!$9:$9,"&lt;="&amp;AP$9)+SUMIFS(daily!118:118,daily!$9:$9,"&gt;="&amp;AP$8,daily!$9:$9,"&lt;="&amp;AP$9)+SUMIFS(daily!73:73,daily!$9:$9,"&gt;="&amp;AP$8,daily!$9:$9,"&lt;="&amp;AP$9)+SUMIFS(daily!100:100,daily!$9:$9,"&gt;="&amp;AP$8,daily!$9:$9,"&lt;="&amp;AP$9)+SUMIFS(daily!127:127,daily!$9:$9,"&gt;="&amp;AP$8,daily!$9:$9,"&lt;="&amp;AP$9)</f>
        <v>71.871800000000007</v>
      </c>
      <c r="AQ106" s="156">
        <f ca="1">SUMIFS(daily!91:91,daily!$9:$9,"&gt;="&amp;AQ$8,daily!$9:$9,"&lt;="&amp;AQ$9)+SUMIFS(daily!118:118,daily!$9:$9,"&gt;="&amp;AQ$8,daily!$9:$9,"&lt;="&amp;AQ$9)+SUMIFS(daily!73:73,daily!$9:$9,"&gt;="&amp;AQ$8,daily!$9:$9,"&lt;="&amp;AQ$9)+SUMIFS(daily!100:100,daily!$9:$9,"&gt;="&amp;AQ$8,daily!$9:$9,"&lt;="&amp;AQ$9)+SUMIFS(daily!127:127,daily!$9:$9,"&gt;="&amp;AQ$8,daily!$9:$9,"&lt;="&amp;AQ$9)</f>
        <v>75.537000000000006</v>
      </c>
      <c r="AR106" s="156">
        <f ca="1">SUMIFS(daily!91:91,daily!$9:$9,"&gt;="&amp;AR$8,daily!$9:$9,"&lt;="&amp;AR$9)+SUMIFS(daily!118:118,daily!$9:$9,"&gt;="&amp;AR$8,daily!$9:$9,"&lt;="&amp;AR$9)+SUMIFS(daily!73:73,daily!$9:$9,"&gt;="&amp;AR$8,daily!$9:$9,"&lt;="&amp;AR$9)+SUMIFS(daily!100:100,daily!$9:$9,"&gt;="&amp;AR$8,daily!$9:$9,"&lt;="&amp;AR$9)+SUMIFS(daily!127:127,daily!$9:$9,"&gt;="&amp;AR$8,daily!$9:$9,"&lt;="&amp;AR$9)</f>
        <v>75.537000000000006</v>
      </c>
      <c r="AS106" s="156">
        <f ca="1">SUMIFS(daily!91:91,daily!$9:$9,"&gt;="&amp;AS$8,daily!$9:$9,"&lt;="&amp;AS$9)+SUMIFS(daily!118:118,daily!$9:$9,"&gt;="&amp;AS$8,daily!$9:$9,"&lt;="&amp;AS$9)+SUMIFS(daily!73:73,daily!$9:$9,"&gt;="&amp;AS$8,daily!$9:$9,"&lt;="&amp;AS$9)+SUMIFS(daily!100:100,daily!$9:$9,"&gt;="&amp;AS$8,daily!$9:$9,"&lt;="&amp;AS$9)+SUMIFS(daily!127:127,daily!$9:$9,"&gt;="&amp;AS$8,daily!$9:$9,"&lt;="&amp;AS$9)</f>
        <v>75.537000000000006</v>
      </c>
      <c r="AT106" s="156">
        <f ca="1">SUMIFS(daily!91:91,daily!$9:$9,"&gt;="&amp;AT$8,daily!$9:$9,"&lt;="&amp;AT$9)+SUMIFS(daily!118:118,daily!$9:$9,"&gt;="&amp;AT$8,daily!$9:$9,"&lt;="&amp;AT$9)+SUMIFS(daily!73:73,daily!$9:$9,"&gt;="&amp;AT$8,daily!$9:$9,"&lt;="&amp;AT$9)+SUMIFS(daily!100:100,daily!$9:$9,"&gt;="&amp;AT$8,daily!$9:$9,"&lt;="&amp;AT$9)+SUMIFS(daily!127:127,daily!$9:$9,"&gt;="&amp;AT$8,daily!$9:$9,"&lt;="&amp;AT$9)</f>
        <v>77.435820000000007</v>
      </c>
      <c r="AU106" s="156">
        <f ca="1">SUMIFS(daily!91:91,daily!$9:$9,"&gt;="&amp;AU$8,daily!$9:$9,"&lt;="&amp;AU$9)+SUMIFS(daily!118:118,daily!$9:$9,"&gt;="&amp;AU$8,daily!$9:$9,"&lt;="&amp;AU$9)+SUMIFS(daily!73:73,daily!$9:$9,"&gt;="&amp;AU$8,daily!$9:$9,"&lt;="&amp;AU$9)+SUMIFS(daily!100:100,daily!$9:$9,"&gt;="&amp;AU$8,daily!$9:$9,"&lt;="&amp;AU$9)+SUMIFS(daily!127:127,daily!$9:$9,"&gt;="&amp;AU$8,daily!$9:$9,"&lt;="&amp;AU$9)</f>
        <v>85.031100000000009</v>
      </c>
      <c r="AV106" s="156">
        <f ca="1">SUMIFS(daily!91:91,daily!$9:$9,"&gt;="&amp;AV$8,daily!$9:$9,"&lt;="&amp;AV$9)+SUMIFS(daily!118:118,daily!$9:$9,"&gt;="&amp;AV$8,daily!$9:$9,"&lt;="&amp;AV$9)+SUMIFS(daily!73:73,daily!$9:$9,"&gt;="&amp;AV$8,daily!$9:$9,"&lt;="&amp;AV$9)+SUMIFS(daily!100:100,daily!$9:$9,"&gt;="&amp;AV$8,daily!$9:$9,"&lt;="&amp;AV$9)+SUMIFS(daily!127:127,daily!$9:$9,"&gt;="&amp;AV$8,daily!$9:$9,"&lt;="&amp;AV$9)</f>
        <v>85.031100000000009</v>
      </c>
      <c r="AW106" s="156">
        <f ca="1">SUMIFS(daily!91:91,daily!$9:$9,"&gt;="&amp;AW$8,daily!$9:$9,"&lt;="&amp;AW$9)+SUMIFS(daily!118:118,daily!$9:$9,"&gt;="&amp;AW$8,daily!$9:$9,"&lt;="&amp;AW$9)+SUMIFS(daily!73:73,daily!$9:$9,"&gt;="&amp;AW$8,daily!$9:$9,"&lt;="&amp;AW$9)+SUMIFS(daily!100:100,daily!$9:$9,"&gt;="&amp;AW$8,daily!$9:$9,"&lt;="&amp;AW$9)+SUMIFS(daily!127:127,daily!$9:$9,"&gt;="&amp;AW$8,daily!$9:$9,"&lt;="&amp;AW$9)</f>
        <v>85.031100000000009</v>
      </c>
      <c r="AX106" s="156">
        <f ca="1">SUMIFS(daily!91:91,daily!$9:$9,"&gt;="&amp;AX$8,daily!$9:$9,"&lt;="&amp;AX$9)+SUMIFS(daily!118:118,daily!$9:$9,"&gt;="&amp;AX$8,daily!$9:$9,"&lt;="&amp;AX$9)+SUMIFS(daily!73:73,daily!$9:$9,"&gt;="&amp;AX$8,daily!$9:$9,"&lt;="&amp;AX$9)+SUMIFS(daily!100:100,daily!$9:$9,"&gt;="&amp;AX$8,daily!$9:$9,"&lt;="&amp;AX$9)+SUMIFS(daily!127:127,daily!$9:$9,"&gt;="&amp;AX$8,daily!$9:$9,"&lt;="&amp;AX$9)</f>
        <v>85.031100000000009</v>
      </c>
      <c r="AY106" s="156">
        <f ca="1">SUMIFS(daily!91:91,daily!$9:$9,"&gt;="&amp;AY$8,daily!$9:$9,"&lt;="&amp;AY$9)+SUMIFS(daily!118:118,daily!$9:$9,"&gt;="&amp;AY$8,daily!$9:$9,"&lt;="&amp;AY$9)+SUMIFS(daily!73:73,daily!$9:$9,"&gt;="&amp;AY$8,daily!$9:$9,"&lt;="&amp;AY$9)+SUMIFS(daily!100:100,daily!$9:$9,"&gt;="&amp;AY$8,daily!$9:$9,"&lt;="&amp;AY$9)+SUMIFS(daily!127:127,daily!$9:$9,"&gt;="&amp;AY$8,daily!$9:$9,"&lt;="&amp;AY$9)</f>
        <v>90.723401999999993</v>
      </c>
      <c r="AZ106" s="156">
        <f ca="1">SUMIFS(daily!91:91,daily!$9:$9,"&gt;="&amp;AZ$8,daily!$9:$9,"&lt;="&amp;AZ$9)+SUMIFS(daily!118:118,daily!$9:$9,"&gt;="&amp;AZ$8,daily!$9:$9,"&lt;="&amp;AZ$9)+SUMIFS(daily!73:73,daily!$9:$9,"&gt;="&amp;AZ$8,daily!$9:$9,"&lt;="&amp;AZ$9)+SUMIFS(daily!100:100,daily!$9:$9,"&gt;="&amp;AZ$8,daily!$9:$9,"&lt;="&amp;AZ$9)+SUMIFS(daily!127:127,daily!$9:$9,"&gt;="&amp;AZ$8,daily!$9:$9,"&lt;="&amp;AZ$9)</f>
        <v>91.574752499999988</v>
      </c>
      <c r="BA106" s="156">
        <f ca="1">SUMIFS(daily!91:91,daily!$9:$9,"&gt;="&amp;BA$8,daily!$9:$9,"&lt;="&amp;BA$9)+SUMIFS(daily!118:118,daily!$9:$9,"&gt;="&amp;BA$8,daily!$9:$9,"&lt;="&amp;BA$9)+SUMIFS(daily!73:73,daily!$9:$9,"&gt;="&amp;BA$8,daily!$9:$9,"&lt;="&amp;BA$9)+SUMIFS(daily!100:100,daily!$9:$9,"&gt;="&amp;BA$8,daily!$9:$9,"&lt;="&amp;BA$9)+SUMIFS(daily!127:127,daily!$9:$9,"&gt;="&amp;BA$8,daily!$9:$9,"&lt;="&amp;BA$9)</f>
        <v>91.574752499999988</v>
      </c>
      <c r="BB106" s="156">
        <f ca="1">SUMIFS(daily!91:91,daily!$9:$9,"&gt;="&amp;BB$8,daily!$9:$9,"&lt;="&amp;BB$9)+SUMIFS(daily!118:118,daily!$9:$9,"&gt;="&amp;BB$8,daily!$9:$9,"&lt;="&amp;BB$9)+SUMIFS(daily!73:73,daily!$9:$9,"&gt;="&amp;BB$8,daily!$9:$9,"&lt;="&amp;BB$9)+SUMIFS(daily!100:100,daily!$9:$9,"&gt;="&amp;BB$8,daily!$9:$9,"&lt;="&amp;BB$9)+SUMIFS(daily!127:127,daily!$9:$9,"&gt;="&amp;BB$8,daily!$9:$9,"&lt;="&amp;BB$9)</f>
        <v>91.574752499999988</v>
      </c>
      <c r="BC106" s="156">
        <f ca="1">SUMIFS(daily!91:91,daily!$9:$9,"&gt;="&amp;BC$8,daily!$9:$9,"&lt;="&amp;BC$9)+SUMIFS(daily!118:118,daily!$9:$9,"&gt;="&amp;BC$8,daily!$9:$9,"&lt;="&amp;BC$9)+SUMIFS(daily!73:73,daily!$9:$9,"&gt;="&amp;BC$8,daily!$9:$9,"&lt;="&amp;BC$9)+SUMIFS(daily!100:100,daily!$9:$9,"&gt;="&amp;BC$8,daily!$9:$9,"&lt;="&amp;BC$9)+SUMIFS(daily!127:127,daily!$9:$9,"&gt;="&amp;BC$8,daily!$9:$9,"&lt;="&amp;BC$9)</f>
        <v>93.999573359999999</v>
      </c>
      <c r="BD106" s="156">
        <f ca="1">SUMIFS(daily!91:91,daily!$9:$9,"&gt;="&amp;BD$8,daily!$9:$9,"&lt;="&amp;BD$9)+SUMIFS(daily!118:118,daily!$9:$9,"&gt;="&amp;BD$8,daily!$9:$9,"&lt;="&amp;BD$9)+SUMIFS(daily!73:73,daily!$9:$9,"&gt;="&amp;BD$8,daily!$9:$9,"&lt;="&amp;BD$9)+SUMIFS(daily!100:100,daily!$9:$9,"&gt;="&amp;BD$8,daily!$9:$9,"&lt;="&amp;BD$9)+SUMIFS(daily!127:127,daily!$9:$9,"&gt;="&amp;BD$8,daily!$9:$9,"&lt;="&amp;BD$9)</f>
        <v>93.293461800000003</v>
      </c>
      <c r="BE106" s="156">
        <f ca="1">SUMIFS(daily!91:91,daily!$9:$9,"&gt;="&amp;BE$8,daily!$9:$9,"&lt;="&amp;BE$9)+SUMIFS(daily!118:118,daily!$9:$9,"&gt;="&amp;BE$8,daily!$9:$9,"&lt;="&amp;BE$9)+SUMIFS(daily!73:73,daily!$9:$9,"&gt;="&amp;BE$8,daily!$9:$9,"&lt;="&amp;BE$9)+SUMIFS(daily!100:100,daily!$9:$9,"&gt;="&amp;BE$8,daily!$9:$9,"&lt;="&amp;BE$9)+SUMIFS(daily!127:127,daily!$9:$9,"&gt;="&amp;BE$8,daily!$9:$9,"&lt;="&amp;BE$9)</f>
        <v>93.293461800000003</v>
      </c>
      <c r="BF106" s="156">
        <f ca="1">SUMIFS(daily!91:91,daily!$9:$9,"&gt;="&amp;BF$8,daily!$9:$9,"&lt;="&amp;BF$9)+SUMIFS(daily!118:118,daily!$9:$9,"&gt;="&amp;BF$8,daily!$9:$9,"&lt;="&amp;BF$9)+SUMIFS(daily!73:73,daily!$9:$9,"&gt;="&amp;BF$8,daily!$9:$9,"&lt;="&amp;BF$9)+SUMIFS(daily!100:100,daily!$9:$9,"&gt;="&amp;BF$8,daily!$9:$9,"&lt;="&amp;BF$9)+SUMIFS(daily!127:127,daily!$9:$9,"&gt;="&amp;BF$8,daily!$9:$9,"&lt;="&amp;BF$9)</f>
        <v>93.293461800000003</v>
      </c>
      <c r="BG106" s="156">
        <f ca="1">SUMIFS(daily!91:91,daily!$9:$9,"&gt;="&amp;BG$8,daily!$9:$9,"&lt;="&amp;BG$9)+SUMIFS(daily!118:118,daily!$9:$9,"&gt;="&amp;BG$8,daily!$9:$9,"&lt;="&amp;BG$9)+SUMIFS(daily!73:73,daily!$9:$9,"&gt;="&amp;BG$8,daily!$9:$9,"&lt;="&amp;BG$9)+SUMIFS(daily!100:100,daily!$9:$9,"&gt;="&amp;BG$8,daily!$9:$9,"&lt;="&amp;BG$9)+SUMIFS(daily!127:127,daily!$9:$9,"&gt;="&amp;BG$8,daily!$9:$9,"&lt;="&amp;BG$9)</f>
        <v>93.5338569858</v>
      </c>
      <c r="BH106" s="156">
        <f ca="1">SUMIFS(daily!91:91,daily!$9:$9,"&gt;="&amp;BH$8,daily!$9:$9,"&lt;="&amp;BH$9)+SUMIFS(daily!118:118,daily!$9:$9,"&gt;="&amp;BH$8,daily!$9:$9,"&lt;="&amp;BH$9)+SUMIFS(daily!73:73,daily!$9:$9,"&gt;="&amp;BH$8,daily!$9:$9,"&lt;="&amp;BH$9)+SUMIFS(daily!100:100,daily!$9:$9,"&gt;="&amp;BH$8,daily!$9:$9,"&lt;="&amp;BH$9)+SUMIFS(daily!127:127,daily!$9:$9,"&gt;="&amp;BH$8,daily!$9:$9,"&lt;="&amp;BH$9)</f>
        <v>90.23722992899998</v>
      </c>
      <c r="BI106" s="156">
        <f ca="1">SUMIFS(daily!91:91,daily!$9:$9,"&gt;="&amp;BI$8,daily!$9:$9,"&lt;="&amp;BI$9)+SUMIFS(daily!118:118,daily!$9:$9,"&gt;="&amp;BI$8,daily!$9:$9,"&lt;="&amp;BI$9)+SUMIFS(daily!73:73,daily!$9:$9,"&gt;="&amp;BI$8,daily!$9:$9,"&lt;="&amp;BI$9)+SUMIFS(daily!100:100,daily!$9:$9,"&gt;="&amp;BI$8,daily!$9:$9,"&lt;="&amp;BI$9)+SUMIFS(daily!127:127,daily!$9:$9,"&gt;="&amp;BI$8,daily!$9:$9,"&lt;="&amp;BI$9)</f>
        <v>90.23722992899998</v>
      </c>
      <c r="BJ106" s="156">
        <f ca="1">SUMIFS(daily!91:91,daily!$9:$9,"&gt;="&amp;BJ$8,daily!$9:$9,"&lt;="&amp;BJ$9)+SUMIFS(daily!118:118,daily!$9:$9,"&gt;="&amp;BJ$8,daily!$9:$9,"&lt;="&amp;BJ$9)+SUMIFS(daily!73:73,daily!$9:$9,"&gt;="&amp;BJ$8,daily!$9:$9,"&lt;="&amp;BJ$9)+SUMIFS(daily!100:100,daily!$9:$9,"&gt;="&amp;BJ$8,daily!$9:$9,"&lt;="&amp;BJ$9)+SUMIFS(daily!127:127,daily!$9:$9,"&gt;="&amp;BJ$8,daily!$9:$9,"&lt;="&amp;BJ$9)</f>
        <v>90.23722992899998</v>
      </c>
      <c r="BK106" s="156">
        <f ca="1">SUMIFS(daily!91:91,daily!$9:$9,"&gt;="&amp;BK$8,daily!$9:$9,"&lt;="&amp;BK$9)+SUMIFS(daily!118:118,daily!$9:$9,"&gt;="&amp;BK$8,daily!$9:$9,"&lt;="&amp;BK$9)+SUMIFS(daily!73:73,daily!$9:$9,"&gt;="&amp;BK$8,daily!$9:$9,"&lt;="&amp;BK$9)+SUMIFS(daily!100:100,daily!$9:$9,"&gt;="&amp;BK$8,daily!$9:$9,"&lt;="&amp;BK$9)+SUMIFS(daily!127:127,daily!$9:$9,"&gt;="&amp;BK$8,daily!$9:$9,"&lt;="&amp;BK$9)</f>
        <v>90.23722992899998</v>
      </c>
      <c r="BL106" s="156">
        <f ca="1">SUMIFS(daily!91:91,daily!$9:$9,"&gt;="&amp;BL$8,daily!$9:$9,"&lt;="&amp;BL$9)+SUMIFS(daily!118:118,daily!$9:$9,"&gt;="&amp;BL$8,daily!$9:$9,"&lt;="&amp;BL$9)+SUMIFS(daily!73:73,daily!$9:$9,"&gt;="&amp;BL$8,daily!$9:$9,"&lt;="&amp;BL$9)+SUMIFS(daily!100:100,daily!$9:$9,"&gt;="&amp;BL$8,daily!$9:$9,"&lt;="&amp;BL$9)+SUMIFS(daily!127:127,daily!$9:$9,"&gt;="&amp;BL$8,daily!$9:$9,"&lt;="&amp;BL$9)</f>
        <v>101.92501491479999</v>
      </c>
      <c r="BM106" s="156">
        <f ca="1">SUMIFS(daily!91:91,daily!$9:$9,"&gt;="&amp;BM$8,daily!$9:$9,"&lt;="&amp;BM$9)+SUMIFS(daily!118:118,daily!$9:$9,"&gt;="&amp;BM$8,daily!$9:$9,"&lt;="&amp;BM$9)+SUMIFS(daily!73:73,daily!$9:$9,"&gt;="&amp;BM$8,daily!$9:$9,"&lt;="&amp;BM$9)+SUMIFS(daily!100:100,daily!$9:$9,"&gt;="&amp;BM$8,daily!$9:$9,"&lt;="&amp;BM$9)+SUMIFS(daily!127:127,daily!$9:$9,"&gt;="&amp;BM$8,daily!$9:$9,"&lt;="&amp;BM$9)</f>
        <v>104.4796907385</v>
      </c>
      <c r="BN106" s="156">
        <f ca="1">SUMIFS(daily!91:91,daily!$9:$9,"&gt;="&amp;BN$8,daily!$9:$9,"&lt;="&amp;BN$9)+SUMIFS(daily!118:118,daily!$9:$9,"&gt;="&amp;BN$8,daily!$9:$9,"&lt;="&amp;BN$9)+SUMIFS(daily!73:73,daily!$9:$9,"&gt;="&amp;BN$8,daily!$9:$9,"&lt;="&amp;BN$9)+SUMIFS(daily!100:100,daily!$9:$9,"&gt;="&amp;BN$8,daily!$9:$9,"&lt;="&amp;BN$9)+SUMIFS(daily!127:127,daily!$9:$9,"&gt;="&amp;BN$8,daily!$9:$9,"&lt;="&amp;BN$9)</f>
        <v>104.4796907385</v>
      </c>
      <c r="BO106" s="156">
        <f ca="1">SUMIFS(daily!91:91,daily!$9:$9,"&gt;="&amp;BO$8,daily!$9:$9,"&lt;="&amp;BO$9)+SUMIFS(daily!118:118,daily!$9:$9,"&gt;="&amp;BO$8,daily!$9:$9,"&lt;="&amp;BO$9)+SUMIFS(daily!73:73,daily!$9:$9,"&gt;="&amp;BO$8,daily!$9:$9,"&lt;="&amp;BO$9)+SUMIFS(daily!100:100,daily!$9:$9,"&gt;="&amp;BO$8,daily!$9:$9,"&lt;="&amp;BO$9)+SUMIFS(daily!127:127,daily!$9:$9,"&gt;="&amp;BO$8,daily!$9:$9,"&lt;="&amp;BO$9)</f>
        <v>104.4796907385</v>
      </c>
      <c r="BP106" s="156">
        <f ca="1">SUMIFS(daily!91:91,daily!$9:$9,"&gt;="&amp;BP$8,daily!$9:$9,"&lt;="&amp;BP$9)+SUMIFS(daily!118:118,daily!$9:$9,"&gt;="&amp;BP$8,daily!$9:$9,"&lt;="&amp;BP$9)+SUMIFS(daily!73:73,daily!$9:$9,"&gt;="&amp;BP$8,daily!$9:$9,"&lt;="&amp;BP$9)+SUMIFS(daily!100:100,daily!$9:$9,"&gt;="&amp;BP$8,daily!$9:$9,"&lt;="&amp;BP$9)+SUMIFS(daily!127:127,daily!$9:$9,"&gt;="&amp;BP$8,daily!$9:$9,"&lt;="&amp;BP$9)</f>
        <v>120.3317817471</v>
      </c>
      <c r="BQ106" s="156">
        <f ca="1">SUMIFS(daily!91:91,daily!$9:$9,"&gt;="&amp;BQ$8,daily!$9:$9,"&lt;="&amp;BQ$9)+SUMIFS(daily!118:118,daily!$9:$9,"&gt;="&amp;BQ$8,daily!$9:$9,"&lt;="&amp;BQ$9)+SUMIFS(daily!73:73,daily!$9:$9,"&gt;="&amp;BQ$8,daily!$9:$9,"&lt;="&amp;BQ$9)+SUMIFS(daily!100:100,daily!$9:$9,"&gt;="&amp;BQ$8,daily!$9:$9,"&lt;="&amp;BQ$9)+SUMIFS(daily!127:127,daily!$9:$9,"&gt;="&amp;BQ$8,daily!$9:$9,"&lt;="&amp;BQ$9)</f>
        <v>136.30396435425001</v>
      </c>
      <c r="BR106" s="156">
        <f ca="1">SUMIFS(daily!91:91,daily!$9:$9,"&gt;="&amp;BR$8,daily!$9:$9,"&lt;="&amp;BR$9)+SUMIFS(daily!118:118,daily!$9:$9,"&gt;="&amp;BR$8,daily!$9:$9,"&lt;="&amp;BR$9)+SUMIFS(daily!73:73,daily!$9:$9,"&gt;="&amp;BR$8,daily!$9:$9,"&lt;="&amp;BR$9)+SUMIFS(daily!100:100,daily!$9:$9,"&gt;="&amp;BR$8,daily!$9:$9,"&lt;="&amp;BR$9)+SUMIFS(daily!127:127,daily!$9:$9,"&gt;="&amp;BR$8,daily!$9:$9,"&lt;="&amp;BR$9)</f>
        <v>136.30396435425001</v>
      </c>
      <c r="BS106" s="156">
        <f ca="1">SUMIFS(daily!91:91,daily!$9:$9,"&gt;="&amp;BS$8,daily!$9:$9,"&lt;="&amp;BS$9)+SUMIFS(daily!118:118,daily!$9:$9,"&gt;="&amp;BS$8,daily!$9:$9,"&lt;="&amp;BS$9)+SUMIFS(daily!73:73,daily!$9:$9,"&gt;="&amp;BS$8,daily!$9:$9,"&lt;="&amp;BS$9)+SUMIFS(daily!100:100,daily!$9:$9,"&gt;="&amp;BS$8,daily!$9:$9,"&lt;="&amp;BS$9)+SUMIFS(daily!127:127,daily!$9:$9,"&gt;="&amp;BS$8,daily!$9:$9,"&lt;="&amp;BS$9)</f>
        <v>136.30396435425001</v>
      </c>
      <c r="BT106" s="156">
        <f ca="1">SUMIFS(daily!91:91,daily!$9:$9,"&gt;="&amp;BT$8,daily!$9:$9,"&lt;="&amp;BT$9)+SUMIFS(daily!118:118,daily!$9:$9,"&gt;="&amp;BT$8,daily!$9:$9,"&lt;="&amp;BT$9)+SUMIFS(daily!73:73,daily!$9:$9,"&gt;="&amp;BT$8,daily!$9:$9,"&lt;="&amp;BT$9)+SUMIFS(daily!100:100,daily!$9:$9,"&gt;="&amp;BT$8,daily!$9:$9,"&lt;="&amp;BT$9)+SUMIFS(daily!127:127,daily!$9:$9,"&gt;="&amp;BT$8,daily!$9:$9,"&lt;="&amp;BT$9)</f>
        <v>143.07713051247001</v>
      </c>
      <c r="BU106" s="156">
        <f ca="1">SUMIFS(daily!91:91,daily!$9:$9,"&gt;="&amp;BU$8,daily!$9:$9,"&lt;="&amp;BU$9)+SUMIFS(daily!118:118,daily!$9:$9,"&gt;="&amp;BU$8,daily!$9:$9,"&lt;="&amp;BU$9)+SUMIFS(daily!73:73,daily!$9:$9,"&gt;="&amp;BU$8,daily!$9:$9,"&lt;="&amp;BU$9)+SUMIFS(daily!100:100,daily!$9:$9,"&gt;="&amp;BU$8,daily!$9:$9,"&lt;="&amp;BU$9)+SUMIFS(daily!127:127,daily!$9:$9,"&gt;="&amp;BU$8,daily!$9:$9,"&lt;="&amp;BU$9)</f>
        <v>170.16979514535004</v>
      </c>
      <c r="BV106" s="156">
        <f ca="1">SUMIFS(daily!91:91,daily!$9:$9,"&gt;="&amp;BV$8,daily!$9:$9,"&lt;="&amp;BV$9)+SUMIFS(daily!118:118,daily!$9:$9,"&gt;="&amp;BV$8,daily!$9:$9,"&lt;="&amp;BV$9)+SUMIFS(daily!73:73,daily!$9:$9,"&gt;="&amp;BV$8,daily!$9:$9,"&lt;="&amp;BV$9)+SUMIFS(daily!100:100,daily!$9:$9,"&gt;="&amp;BV$8,daily!$9:$9,"&lt;="&amp;BV$9)+SUMIFS(daily!127:127,daily!$9:$9,"&gt;="&amp;BV$8,daily!$9:$9,"&lt;="&amp;BV$9)</f>
        <v>170.16979514535004</v>
      </c>
      <c r="BW106" s="156">
        <f ca="1">SUMIFS(daily!91:91,daily!$9:$9,"&gt;="&amp;BW$8,daily!$9:$9,"&lt;="&amp;BW$9)+SUMIFS(daily!118:118,daily!$9:$9,"&gt;="&amp;BW$8,daily!$9:$9,"&lt;="&amp;BW$9)+SUMIFS(daily!73:73,daily!$9:$9,"&gt;="&amp;BW$8,daily!$9:$9,"&lt;="&amp;BW$9)+SUMIFS(daily!100:100,daily!$9:$9,"&gt;="&amp;BW$8,daily!$9:$9,"&lt;="&amp;BW$9)+SUMIFS(daily!127:127,daily!$9:$9,"&gt;="&amp;BW$8,daily!$9:$9,"&lt;="&amp;BW$9)</f>
        <v>170.16979514535004</v>
      </c>
      <c r="BX106" s="156">
        <f ca="1">SUMIFS(daily!91:91,daily!$9:$9,"&gt;="&amp;BX$8,daily!$9:$9,"&lt;="&amp;BX$9)+SUMIFS(daily!118:118,daily!$9:$9,"&gt;="&amp;BX$8,daily!$9:$9,"&lt;="&amp;BX$9)+SUMIFS(daily!73:73,daily!$9:$9,"&gt;="&amp;BX$8,daily!$9:$9,"&lt;="&amp;BX$9)+SUMIFS(daily!100:100,daily!$9:$9,"&gt;="&amp;BX$8,daily!$9:$9,"&lt;="&amp;BX$9)+SUMIFS(daily!127:127,daily!$9:$9,"&gt;="&amp;BX$8,daily!$9:$9,"&lt;="&amp;BX$9)</f>
        <v>170.16979514535004</v>
      </c>
      <c r="BY106" s="156">
        <f ca="1">SUMIFS(daily!91:91,daily!$9:$9,"&gt;="&amp;BY$8,daily!$9:$9,"&lt;="&amp;BY$9)+SUMIFS(daily!118:118,daily!$9:$9,"&gt;="&amp;BY$8,daily!$9:$9,"&lt;="&amp;BY$9)+SUMIFS(daily!73:73,daily!$9:$9,"&gt;="&amp;BY$8,daily!$9:$9,"&lt;="&amp;BY$9)+SUMIFS(daily!100:100,daily!$9:$9,"&gt;="&amp;BY$8,daily!$9:$9,"&lt;="&amp;BY$9)+SUMIFS(daily!127:127,daily!$9:$9,"&gt;="&amp;BY$8,daily!$9:$9,"&lt;="&amp;BY$9)</f>
        <v>161.47945199231998</v>
      </c>
      <c r="BZ106" s="156">
        <f ca="1">SUMIFS(daily!91:91,daily!$9:$9,"&gt;="&amp;BZ$8,daily!$9:$9,"&lt;="&amp;BZ$9)+SUMIFS(daily!118:118,daily!$9:$9,"&gt;="&amp;BZ$8,daily!$9:$9,"&lt;="&amp;BZ$9)+SUMIFS(daily!73:73,daily!$9:$9,"&gt;="&amp;BZ$8,daily!$9:$9,"&lt;="&amp;BZ$9)+SUMIFS(daily!100:100,daily!$9:$9,"&gt;="&amp;BZ$8,daily!$9:$9,"&lt;="&amp;BZ$9)+SUMIFS(daily!127:127,daily!$9:$9,"&gt;="&amp;BZ$8,daily!$9:$9,"&lt;="&amp;BZ$9)</f>
        <v>144.61859155590003</v>
      </c>
      <c r="CA106" s="156">
        <f ca="1">SUMIFS(daily!91:91,daily!$9:$9,"&gt;="&amp;CA$8,daily!$9:$9,"&lt;="&amp;CA$9)+SUMIFS(daily!118:118,daily!$9:$9,"&gt;="&amp;CA$8,daily!$9:$9,"&lt;="&amp;CA$9)+SUMIFS(daily!73:73,daily!$9:$9,"&gt;="&amp;CA$8,daily!$9:$9,"&lt;="&amp;CA$9)+SUMIFS(daily!100:100,daily!$9:$9,"&gt;="&amp;CA$8,daily!$9:$9,"&lt;="&amp;CA$9)+SUMIFS(daily!127:127,daily!$9:$9,"&gt;="&amp;CA$8,daily!$9:$9,"&lt;="&amp;CA$9)</f>
        <v>32.67057618594</v>
      </c>
      <c r="CB106" s="18"/>
      <c r="CC106" s="18"/>
    </row>
    <row r="107" spans="1:81" s="19" customFormat="1" ht="10.199999999999999" x14ac:dyDescent="0.2">
      <c r="A107" s="18"/>
      <c r="B107" s="18"/>
      <c r="C107" s="18"/>
      <c r="D107" s="18"/>
      <c r="E107" s="18"/>
      <c r="F107" s="99"/>
      <c r="G107" s="18" t="str">
        <f>structure!$G$16</f>
        <v>прочие товарные категории</v>
      </c>
      <c r="H107" s="18"/>
      <c r="I107" s="18"/>
      <c r="J107" s="18" t="str">
        <f>J94</f>
        <v>тыс.руб.</v>
      </c>
      <c r="K107" s="18"/>
      <c r="L107" s="18"/>
      <c r="M107" s="18"/>
      <c r="N107" s="18"/>
      <c r="O107" s="18"/>
      <c r="P107" s="18"/>
      <c r="Q107" s="18"/>
      <c r="R107" s="155">
        <f t="shared" ca="1" si="50"/>
        <v>2311.6758629671635</v>
      </c>
      <c r="S107" s="156"/>
      <c r="T107" s="156"/>
      <c r="U107" s="156">
        <f ca="1">SUMIFS(daily!92:92,daily!$9:$9,"&gt;="&amp;U$8,daily!$9:$9,"&lt;="&amp;U$9)+SUMIFS(daily!119:119,daily!$9:$9,"&gt;="&amp;U$8,daily!$9:$9,"&lt;="&amp;U$9)+SUMIFS(daily!74:74,daily!$9:$9,"&gt;="&amp;U$8,daily!$9:$9,"&lt;="&amp;U$9)+SUMIFS(daily!101:101,daily!$9:$9,"&gt;="&amp;U$8,daily!$9:$9,"&lt;="&amp;U$9)+SUMIFS(daily!128:128,daily!$9:$9,"&gt;="&amp;U$8,daily!$9:$9,"&lt;="&amp;U$9)</f>
        <v>55.943456742990037</v>
      </c>
      <c r="V107" s="156">
        <f ca="1">SUMIFS(daily!92:92,daily!$9:$9,"&gt;="&amp;V$8,daily!$9:$9,"&lt;="&amp;V$9)+SUMIFS(daily!119:119,daily!$9:$9,"&gt;="&amp;V$8,daily!$9:$9,"&lt;="&amp;V$9)+SUMIFS(daily!74:74,daily!$9:$9,"&gt;="&amp;V$8,daily!$9:$9,"&lt;="&amp;V$9)+SUMIFS(daily!101:101,daily!$9:$9,"&gt;="&amp;V$8,daily!$9:$9,"&lt;="&amp;V$9)+SUMIFS(daily!128:128,daily!$9:$9,"&gt;="&amp;V$8,daily!$9:$9,"&lt;="&amp;V$9)</f>
        <v>55.943456742990037</v>
      </c>
      <c r="W107" s="156">
        <f ca="1">SUMIFS(daily!92:92,daily!$9:$9,"&gt;="&amp;W$8,daily!$9:$9,"&lt;="&amp;W$9)+SUMIFS(daily!119:119,daily!$9:$9,"&gt;="&amp;W$8,daily!$9:$9,"&lt;="&amp;W$9)+SUMIFS(daily!74:74,daily!$9:$9,"&gt;="&amp;W$8,daily!$9:$9,"&lt;="&amp;W$9)+SUMIFS(daily!101:101,daily!$9:$9,"&gt;="&amp;W$8,daily!$9:$9,"&lt;="&amp;W$9)+SUMIFS(daily!128:128,daily!$9:$9,"&gt;="&amp;W$8,daily!$9:$9,"&lt;="&amp;W$9)</f>
        <v>10.463474739762008</v>
      </c>
      <c r="X107" s="156">
        <f ca="1">SUMIFS(daily!92:92,daily!$9:$9,"&gt;="&amp;X$8,daily!$9:$9,"&lt;="&amp;X$9)+SUMIFS(daily!119:119,daily!$9:$9,"&gt;="&amp;X$8,daily!$9:$9,"&lt;="&amp;X$9)+SUMIFS(daily!74:74,daily!$9:$9,"&gt;="&amp;X$8,daily!$9:$9,"&lt;="&amp;X$9)+SUMIFS(daily!101:101,daily!$9:$9,"&gt;="&amp;X$8,daily!$9:$9,"&lt;="&amp;X$9)+SUMIFS(daily!128:128,daily!$9:$9,"&gt;="&amp;X$8,daily!$9:$9,"&lt;="&amp;X$9)</f>
        <v>7.2000000000000064</v>
      </c>
      <c r="Y107" s="156">
        <f ca="1">SUMIFS(daily!92:92,daily!$9:$9,"&gt;="&amp;Y$8,daily!$9:$9,"&lt;="&amp;Y$9)+SUMIFS(daily!119:119,daily!$9:$9,"&gt;="&amp;Y$8,daily!$9:$9,"&lt;="&amp;Y$9)+SUMIFS(daily!74:74,daily!$9:$9,"&gt;="&amp;Y$8,daily!$9:$9,"&lt;="&amp;Y$9)+SUMIFS(daily!101:101,daily!$9:$9,"&gt;="&amp;Y$8,daily!$9:$9,"&lt;="&amp;Y$9)+SUMIFS(daily!128:128,daily!$9:$9,"&gt;="&amp;Y$8,daily!$9:$9,"&lt;="&amp;Y$9)</f>
        <v>8.0100000000000069</v>
      </c>
      <c r="Z107" s="156">
        <f ca="1">SUMIFS(daily!92:92,daily!$9:$9,"&gt;="&amp;Z$8,daily!$9:$9,"&lt;="&amp;Z$9)+SUMIFS(daily!119:119,daily!$9:$9,"&gt;="&amp;Z$8,daily!$9:$9,"&lt;="&amp;Z$9)+SUMIFS(daily!74:74,daily!$9:$9,"&gt;="&amp;Z$8,daily!$9:$9,"&lt;="&amp;Z$9)+SUMIFS(daily!101:101,daily!$9:$9,"&gt;="&amp;Z$8,daily!$9:$9,"&lt;="&amp;Z$9)+SUMIFS(daily!128:128,daily!$9:$9,"&gt;="&amp;Z$8,daily!$9:$9,"&lt;="&amp;Z$9)</f>
        <v>8.0100000000000069</v>
      </c>
      <c r="AA107" s="156">
        <f ca="1">SUMIFS(daily!92:92,daily!$9:$9,"&gt;="&amp;AA$8,daily!$9:$9,"&lt;="&amp;AA$9)+SUMIFS(daily!119:119,daily!$9:$9,"&gt;="&amp;AA$8,daily!$9:$9,"&lt;="&amp;AA$9)+SUMIFS(daily!74:74,daily!$9:$9,"&gt;="&amp;AA$8,daily!$9:$9,"&lt;="&amp;AA$9)+SUMIFS(daily!101:101,daily!$9:$9,"&gt;="&amp;AA$8,daily!$9:$9,"&lt;="&amp;AA$9)+SUMIFS(daily!128:128,daily!$9:$9,"&gt;="&amp;AA$8,daily!$9:$9,"&lt;="&amp;AA$9)</f>
        <v>3.9600000000000035</v>
      </c>
      <c r="AB107" s="156">
        <f ca="1">SUMIFS(daily!92:92,daily!$9:$9,"&gt;="&amp;AB$8,daily!$9:$9,"&lt;="&amp;AB$9)+SUMIFS(daily!119:119,daily!$9:$9,"&gt;="&amp;AB$8,daily!$9:$9,"&lt;="&amp;AB$9)+SUMIFS(daily!74:74,daily!$9:$9,"&gt;="&amp;AB$8,daily!$9:$9,"&lt;="&amp;AB$9)+SUMIFS(daily!101:101,daily!$9:$9,"&gt;="&amp;AB$8,daily!$9:$9,"&lt;="&amp;AB$9)+SUMIFS(daily!128:128,daily!$9:$9,"&gt;="&amp;AB$8,daily!$9:$9,"&lt;="&amp;AB$9)</f>
        <v>3.2400000000000029</v>
      </c>
      <c r="AC107" s="156">
        <f ca="1">SUMIFS(daily!92:92,daily!$9:$9,"&gt;="&amp;AC$8,daily!$9:$9,"&lt;="&amp;AC$9)+SUMIFS(daily!119:119,daily!$9:$9,"&gt;="&amp;AC$8,daily!$9:$9,"&lt;="&amp;AC$9)+SUMIFS(daily!74:74,daily!$9:$9,"&gt;="&amp;AC$8,daily!$9:$9,"&lt;="&amp;AC$9)+SUMIFS(daily!101:101,daily!$9:$9,"&gt;="&amp;AC$8,daily!$9:$9,"&lt;="&amp;AC$9)+SUMIFS(daily!128:128,daily!$9:$9,"&gt;="&amp;AC$8,daily!$9:$9,"&lt;="&amp;AC$9)</f>
        <v>4.0500000000000034</v>
      </c>
      <c r="AD107" s="156">
        <f ca="1">SUMIFS(daily!92:92,daily!$9:$9,"&gt;="&amp;AD$8,daily!$9:$9,"&lt;="&amp;AD$9)+SUMIFS(daily!119:119,daily!$9:$9,"&gt;="&amp;AD$8,daily!$9:$9,"&lt;="&amp;AD$9)+SUMIFS(daily!74:74,daily!$9:$9,"&gt;="&amp;AD$8,daily!$9:$9,"&lt;="&amp;AD$9)+SUMIFS(daily!101:101,daily!$9:$9,"&gt;="&amp;AD$8,daily!$9:$9,"&lt;="&amp;AD$9)+SUMIFS(daily!128:128,daily!$9:$9,"&gt;="&amp;AD$8,daily!$9:$9,"&lt;="&amp;AD$9)</f>
        <v>40.050000000000033</v>
      </c>
      <c r="AE107" s="156">
        <f ca="1">SUMIFS(daily!92:92,daily!$9:$9,"&gt;="&amp;AE$8,daily!$9:$9,"&lt;="&amp;AE$9)+SUMIFS(daily!119:119,daily!$9:$9,"&gt;="&amp;AE$8,daily!$9:$9,"&lt;="&amp;AE$9)+SUMIFS(daily!74:74,daily!$9:$9,"&gt;="&amp;AE$8,daily!$9:$9,"&lt;="&amp;AE$9)+SUMIFS(daily!101:101,daily!$9:$9,"&gt;="&amp;AE$8,daily!$9:$9,"&lt;="&amp;AE$9)+SUMIFS(daily!128:128,daily!$9:$9,"&gt;="&amp;AE$8,daily!$9:$9,"&lt;="&amp;AE$9)</f>
        <v>40.050000000000033</v>
      </c>
      <c r="AF107" s="156">
        <f ca="1">SUMIFS(daily!92:92,daily!$9:$9,"&gt;="&amp;AF$8,daily!$9:$9,"&lt;="&amp;AF$9)+SUMIFS(daily!119:119,daily!$9:$9,"&gt;="&amp;AF$8,daily!$9:$9,"&lt;="&amp;AF$9)+SUMIFS(daily!74:74,daily!$9:$9,"&gt;="&amp;AF$8,daily!$9:$9,"&lt;="&amp;AF$9)+SUMIFS(daily!101:101,daily!$9:$9,"&gt;="&amp;AF$8,daily!$9:$9,"&lt;="&amp;AF$9)+SUMIFS(daily!128:128,daily!$9:$9,"&gt;="&amp;AF$8,daily!$9:$9,"&lt;="&amp;AF$9)</f>
        <v>40.050000000000033</v>
      </c>
      <c r="AG107" s="156">
        <f ca="1">SUMIFS(daily!92:92,daily!$9:$9,"&gt;="&amp;AG$8,daily!$9:$9,"&lt;="&amp;AG$9)+SUMIFS(daily!119:119,daily!$9:$9,"&gt;="&amp;AG$8,daily!$9:$9,"&lt;="&amp;AG$9)+SUMIFS(daily!74:74,daily!$9:$9,"&gt;="&amp;AG$8,daily!$9:$9,"&lt;="&amp;AG$9)+SUMIFS(daily!101:101,daily!$9:$9,"&gt;="&amp;AG$8,daily!$9:$9,"&lt;="&amp;AG$9)+SUMIFS(daily!128:128,daily!$9:$9,"&gt;="&amp;AG$8,daily!$9:$9,"&lt;="&amp;AG$9)</f>
        <v>40.680000000000035</v>
      </c>
      <c r="AH107" s="156">
        <f ca="1">SUMIFS(daily!92:92,daily!$9:$9,"&gt;="&amp;AH$8,daily!$9:$9,"&lt;="&amp;AH$9)+SUMIFS(daily!119:119,daily!$9:$9,"&gt;="&amp;AH$8,daily!$9:$9,"&lt;="&amp;AH$9)+SUMIFS(daily!74:74,daily!$9:$9,"&gt;="&amp;AH$8,daily!$9:$9,"&lt;="&amp;AH$9)+SUMIFS(daily!101:101,daily!$9:$9,"&gt;="&amp;AH$8,daily!$9:$9,"&lt;="&amp;AH$9)+SUMIFS(daily!128:128,daily!$9:$9,"&gt;="&amp;AH$8,daily!$9:$9,"&lt;="&amp;AH$9)</f>
        <v>38.250000000000028</v>
      </c>
      <c r="AI107" s="156">
        <f ca="1">SUMIFS(daily!92:92,daily!$9:$9,"&gt;="&amp;AI$8,daily!$9:$9,"&lt;="&amp;AI$9)+SUMIFS(daily!119:119,daily!$9:$9,"&gt;="&amp;AI$8,daily!$9:$9,"&lt;="&amp;AI$9)+SUMIFS(daily!74:74,daily!$9:$9,"&gt;="&amp;AI$8,daily!$9:$9,"&lt;="&amp;AI$9)+SUMIFS(daily!101:101,daily!$9:$9,"&gt;="&amp;AI$8,daily!$9:$9,"&lt;="&amp;AI$9)+SUMIFS(daily!128:128,daily!$9:$9,"&gt;="&amp;AI$8,daily!$9:$9,"&lt;="&amp;AI$9)</f>
        <v>38.250000000000028</v>
      </c>
      <c r="AJ107" s="156">
        <f ca="1">SUMIFS(daily!92:92,daily!$9:$9,"&gt;="&amp;AJ$8,daily!$9:$9,"&lt;="&amp;AJ$9)+SUMIFS(daily!119:119,daily!$9:$9,"&gt;="&amp;AJ$8,daily!$9:$9,"&lt;="&amp;AJ$9)+SUMIFS(daily!74:74,daily!$9:$9,"&gt;="&amp;AJ$8,daily!$9:$9,"&lt;="&amp;AJ$9)+SUMIFS(daily!101:101,daily!$9:$9,"&gt;="&amp;AJ$8,daily!$9:$9,"&lt;="&amp;AJ$9)+SUMIFS(daily!128:128,daily!$9:$9,"&gt;="&amp;AJ$8,daily!$9:$9,"&lt;="&amp;AJ$9)</f>
        <v>38.250000000000028</v>
      </c>
      <c r="AK107" s="156">
        <f ca="1">SUMIFS(daily!92:92,daily!$9:$9,"&gt;="&amp;AK$8,daily!$9:$9,"&lt;="&amp;AK$9)+SUMIFS(daily!119:119,daily!$9:$9,"&gt;="&amp;AK$8,daily!$9:$9,"&lt;="&amp;AK$9)+SUMIFS(daily!74:74,daily!$9:$9,"&gt;="&amp;AK$8,daily!$9:$9,"&lt;="&amp;AK$9)+SUMIFS(daily!101:101,daily!$9:$9,"&gt;="&amp;AK$8,daily!$9:$9,"&lt;="&amp;AK$9)+SUMIFS(daily!128:128,daily!$9:$9,"&gt;="&amp;AK$8,daily!$9:$9,"&lt;="&amp;AK$9)</f>
        <v>38.250000000000028</v>
      </c>
      <c r="AL107" s="156">
        <f ca="1">SUMIFS(daily!92:92,daily!$9:$9,"&gt;="&amp;AL$8,daily!$9:$9,"&lt;="&amp;AL$9)+SUMIFS(daily!119:119,daily!$9:$9,"&gt;="&amp;AL$8,daily!$9:$9,"&lt;="&amp;AL$9)+SUMIFS(daily!74:74,daily!$9:$9,"&gt;="&amp;AL$8,daily!$9:$9,"&lt;="&amp;AL$9)+SUMIFS(daily!101:101,daily!$9:$9,"&gt;="&amp;AL$8,daily!$9:$9,"&lt;="&amp;AL$9)+SUMIFS(daily!128:128,daily!$9:$9,"&gt;="&amp;AL$8,daily!$9:$9,"&lt;="&amp;AL$9)</f>
        <v>29.865000000000027</v>
      </c>
      <c r="AM107" s="156">
        <f ca="1">SUMIFS(daily!92:92,daily!$9:$9,"&gt;="&amp;AM$8,daily!$9:$9,"&lt;="&amp;AM$9)+SUMIFS(daily!119:119,daily!$9:$9,"&gt;="&amp;AM$8,daily!$9:$9,"&lt;="&amp;AM$9)+SUMIFS(daily!74:74,daily!$9:$9,"&gt;="&amp;AM$8,daily!$9:$9,"&lt;="&amp;AM$9)+SUMIFS(daily!101:101,daily!$9:$9,"&gt;="&amp;AM$8,daily!$9:$9,"&lt;="&amp;AM$9)+SUMIFS(daily!128:128,daily!$9:$9,"&gt;="&amp;AM$8,daily!$9:$9,"&lt;="&amp;AM$9)</f>
        <v>29.865000000000027</v>
      </c>
      <c r="AN107" s="156">
        <f ca="1">SUMIFS(daily!92:92,daily!$9:$9,"&gt;="&amp;AN$8,daily!$9:$9,"&lt;="&amp;AN$9)+SUMIFS(daily!119:119,daily!$9:$9,"&gt;="&amp;AN$8,daily!$9:$9,"&lt;="&amp;AN$9)+SUMIFS(daily!74:74,daily!$9:$9,"&gt;="&amp;AN$8,daily!$9:$9,"&lt;="&amp;AN$9)+SUMIFS(daily!101:101,daily!$9:$9,"&gt;="&amp;AN$8,daily!$9:$9,"&lt;="&amp;AN$9)+SUMIFS(daily!128:128,daily!$9:$9,"&gt;="&amp;AN$8,daily!$9:$9,"&lt;="&amp;AN$9)</f>
        <v>29.865000000000027</v>
      </c>
      <c r="AO107" s="156">
        <f ca="1">SUMIFS(daily!92:92,daily!$9:$9,"&gt;="&amp;AO$8,daily!$9:$9,"&lt;="&amp;AO$9)+SUMIFS(daily!119:119,daily!$9:$9,"&gt;="&amp;AO$8,daily!$9:$9,"&lt;="&amp;AO$9)+SUMIFS(daily!74:74,daily!$9:$9,"&gt;="&amp;AO$8,daily!$9:$9,"&lt;="&amp;AO$9)+SUMIFS(daily!101:101,daily!$9:$9,"&gt;="&amp;AO$8,daily!$9:$9,"&lt;="&amp;AO$9)+SUMIFS(daily!128:128,daily!$9:$9,"&gt;="&amp;AO$8,daily!$9:$9,"&lt;="&amp;AO$9)</f>
        <v>29.865000000000027</v>
      </c>
      <c r="AP107" s="156">
        <f ca="1">SUMIFS(daily!92:92,daily!$9:$9,"&gt;="&amp;AP$8,daily!$9:$9,"&lt;="&amp;AP$9)+SUMIFS(daily!119:119,daily!$9:$9,"&gt;="&amp;AP$8,daily!$9:$9,"&lt;="&amp;AP$9)+SUMIFS(daily!74:74,daily!$9:$9,"&gt;="&amp;AP$8,daily!$9:$9,"&lt;="&amp;AP$9)+SUMIFS(daily!101:101,daily!$9:$9,"&gt;="&amp;AP$8,daily!$9:$9,"&lt;="&amp;AP$9)+SUMIFS(daily!128:128,daily!$9:$9,"&gt;="&amp;AP$8,daily!$9:$9,"&lt;="&amp;AP$9)</f>
        <v>30.802200000000024</v>
      </c>
      <c r="AQ107" s="156">
        <f ca="1">SUMIFS(daily!92:92,daily!$9:$9,"&gt;="&amp;AQ$8,daily!$9:$9,"&lt;="&amp;AQ$9)+SUMIFS(daily!119:119,daily!$9:$9,"&gt;="&amp;AQ$8,daily!$9:$9,"&lt;="&amp;AQ$9)+SUMIFS(daily!74:74,daily!$9:$9,"&gt;="&amp;AQ$8,daily!$9:$9,"&lt;="&amp;AQ$9)+SUMIFS(daily!101:101,daily!$9:$9,"&gt;="&amp;AQ$8,daily!$9:$9,"&lt;="&amp;AQ$9)+SUMIFS(daily!128:128,daily!$9:$9,"&gt;="&amp;AQ$8,daily!$9:$9,"&lt;="&amp;AQ$9)</f>
        <v>32.373000000000026</v>
      </c>
      <c r="AR107" s="156">
        <f ca="1">SUMIFS(daily!92:92,daily!$9:$9,"&gt;="&amp;AR$8,daily!$9:$9,"&lt;="&amp;AR$9)+SUMIFS(daily!119:119,daily!$9:$9,"&gt;="&amp;AR$8,daily!$9:$9,"&lt;="&amp;AR$9)+SUMIFS(daily!74:74,daily!$9:$9,"&gt;="&amp;AR$8,daily!$9:$9,"&lt;="&amp;AR$9)+SUMIFS(daily!101:101,daily!$9:$9,"&gt;="&amp;AR$8,daily!$9:$9,"&lt;="&amp;AR$9)+SUMIFS(daily!128:128,daily!$9:$9,"&gt;="&amp;AR$8,daily!$9:$9,"&lt;="&amp;AR$9)</f>
        <v>32.373000000000026</v>
      </c>
      <c r="AS107" s="156">
        <f ca="1">SUMIFS(daily!92:92,daily!$9:$9,"&gt;="&amp;AS$8,daily!$9:$9,"&lt;="&amp;AS$9)+SUMIFS(daily!119:119,daily!$9:$9,"&gt;="&amp;AS$8,daily!$9:$9,"&lt;="&amp;AS$9)+SUMIFS(daily!74:74,daily!$9:$9,"&gt;="&amp;AS$8,daily!$9:$9,"&lt;="&amp;AS$9)+SUMIFS(daily!101:101,daily!$9:$9,"&gt;="&amp;AS$8,daily!$9:$9,"&lt;="&amp;AS$9)+SUMIFS(daily!128:128,daily!$9:$9,"&gt;="&amp;AS$8,daily!$9:$9,"&lt;="&amp;AS$9)</f>
        <v>32.373000000000026</v>
      </c>
      <c r="AT107" s="156">
        <f ca="1">SUMIFS(daily!92:92,daily!$9:$9,"&gt;="&amp;AT$8,daily!$9:$9,"&lt;="&amp;AT$9)+SUMIFS(daily!119:119,daily!$9:$9,"&gt;="&amp;AT$8,daily!$9:$9,"&lt;="&amp;AT$9)+SUMIFS(daily!74:74,daily!$9:$9,"&gt;="&amp;AT$8,daily!$9:$9,"&lt;="&amp;AT$9)+SUMIFS(daily!101:101,daily!$9:$9,"&gt;="&amp;AT$8,daily!$9:$9,"&lt;="&amp;AT$9)+SUMIFS(daily!128:128,daily!$9:$9,"&gt;="&amp;AT$8,daily!$9:$9,"&lt;="&amp;AT$9)</f>
        <v>33.186780000000027</v>
      </c>
      <c r="AU107" s="156">
        <f ca="1">SUMIFS(daily!92:92,daily!$9:$9,"&gt;="&amp;AU$8,daily!$9:$9,"&lt;="&amp;AU$9)+SUMIFS(daily!119:119,daily!$9:$9,"&gt;="&amp;AU$8,daily!$9:$9,"&lt;="&amp;AU$9)+SUMIFS(daily!74:74,daily!$9:$9,"&gt;="&amp;AU$8,daily!$9:$9,"&lt;="&amp;AU$9)+SUMIFS(daily!101:101,daily!$9:$9,"&gt;="&amp;AU$8,daily!$9:$9,"&lt;="&amp;AU$9)+SUMIFS(daily!128:128,daily!$9:$9,"&gt;="&amp;AU$8,daily!$9:$9,"&lt;="&amp;AU$9)</f>
        <v>36.441900000000025</v>
      </c>
      <c r="AV107" s="156">
        <f ca="1">SUMIFS(daily!92:92,daily!$9:$9,"&gt;="&amp;AV$8,daily!$9:$9,"&lt;="&amp;AV$9)+SUMIFS(daily!119:119,daily!$9:$9,"&gt;="&amp;AV$8,daily!$9:$9,"&lt;="&amp;AV$9)+SUMIFS(daily!74:74,daily!$9:$9,"&gt;="&amp;AV$8,daily!$9:$9,"&lt;="&amp;AV$9)+SUMIFS(daily!101:101,daily!$9:$9,"&gt;="&amp;AV$8,daily!$9:$9,"&lt;="&amp;AV$9)+SUMIFS(daily!128:128,daily!$9:$9,"&gt;="&amp;AV$8,daily!$9:$9,"&lt;="&amp;AV$9)</f>
        <v>36.441900000000025</v>
      </c>
      <c r="AW107" s="156">
        <f ca="1">SUMIFS(daily!92:92,daily!$9:$9,"&gt;="&amp;AW$8,daily!$9:$9,"&lt;="&amp;AW$9)+SUMIFS(daily!119:119,daily!$9:$9,"&gt;="&amp;AW$8,daily!$9:$9,"&lt;="&amp;AW$9)+SUMIFS(daily!74:74,daily!$9:$9,"&gt;="&amp;AW$8,daily!$9:$9,"&lt;="&amp;AW$9)+SUMIFS(daily!101:101,daily!$9:$9,"&gt;="&amp;AW$8,daily!$9:$9,"&lt;="&amp;AW$9)+SUMIFS(daily!128:128,daily!$9:$9,"&gt;="&amp;AW$8,daily!$9:$9,"&lt;="&amp;AW$9)</f>
        <v>36.441900000000025</v>
      </c>
      <c r="AX107" s="156">
        <f ca="1">SUMIFS(daily!92:92,daily!$9:$9,"&gt;="&amp;AX$8,daily!$9:$9,"&lt;="&amp;AX$9)+SUMIFS(daily!119:119,daily!$9:$9,"&gt;="&amp;AX$8,daily!$9:$9,"&lt;="&amp;AX$9)+SUMIFS(daily!74:74,daily!$9:$9,"&gt;="&amp;AX$8,daily!$9:$9,"&lt;="&amp;AX$9)+SUMIFS(daily!101:101,daily!$9:$9,"&gt;="&amp;AX$8,daily!$9:$9,"&lt;="&amp;AX$9)+SUMIFS(daily!128:128,daily!$9:$9,"&gt;="&amp;AX$8,daily!$9:$9,"&lt;="&amp;AX$9)</f>
        <v>36.441900000000025</v>
      </c>
      <c r="AY107" s="156">
        <f ca="1">SUMIFS(daily!92:92,daily!$9:$9,"&gt;="&amp;AY$8,daily!$9:$9,"&lt;="&amp;AY$9)+SUMIFS(daily!119:119,daily!$9:$9,"&gt;="&amp;AY$8,daily!$9:$9,"&lt;="&amp;AY$9)+SUMIFS(daily!74:74,daily!$9:$9,"&gt;="&amp;AY$8,daily!$9:$9,"&lt;="&amp;AY$9)+SUMIFS(daily!101:101,daily!$9:$9,"&gt;="&amp;AY$8,daily!$9:$9,"&lt;="&amp;AY$9)+SUMIFS(daily!128:128,daily!$9:$9,"&gt;="&amp;AY$8,daily!$9:$9,"&lt;="&amp;AY$9)</f>
        <v>38.88145800000003</v>
      </c>
      <c r="AZ107" s="156">
        <f ca="1">SUMIFS(daily!92:92,daily!$9:$9,"&gt;="&amp;AZ$8,daily!$9:$9,"&lt;="&amp;AZ$9)+SUMIFS(daily!119:119,daily!$9:$9,"&gt;="&amp;AZ$8,daily!$9:$9,"&lt;="&amp;AZ$9)+SUMIFS(daily!74:74,daily!$9:$9,"&gt;="&amp;AZ$8,daily!$9:$9,"&lt;="&amp;AZ$9)+SUMIFS(daily!101:101,daily!$9:$9,"&gt;="&amp;AZ$8,daily!$9:$9,"&lt;="&amp;AZ$9)+SUMIFS(daily!128:128,daily!$9:$9,"&gt;="&amp;AZ$8,daily!$9:$9,"&lt;="&amp;AZ$9)</f>
        <v>39.246322500000034</v>
      </c>
      <c r="BA107" s="156">
        <f ca="1">SUMIFS(daily!92:92,daily!$9:$9,"&gt;="&amp;BA$8,daily!$9:$9,"&lt;="&amp;BA$9)+SUMIFS(daily!119:119,daily!$9:$9,"&gt;="&amp;BA$8,daily!$9:$9,"&lt;="&amp;BA$9)+SUMIFS(daily!74:74,daily!$9:$9,"&gt;="&amp;BA$8,daily!$9:$9,"&lt;="&amp;BA$9)+SUMIFS(daily!101:101,daily!$9:$9,"&gt;="&amp;BA$8,daily!$9:$9,"&lt;="&amp;BA$9)+SUMIFS(daily!128:128,daily!$9:$9,"&gt;="&amp;BA$8,daily!$9:$9,"&lt;="&amp;BA$9)</f>
        <v>39.246322500000034</v>
      </c>
      <c r="BB107" s="156">
        <f ca="1">SUMIFS(daily!92:92,daily!$9:$9,"&gt;="&amp;BB$8,daily!$9:$9,"&lt;="&amp;BB$9)+SUMIFS(daily!119:119,daily!$9:$9,"&gt;="&amp;BB$8,daily!$9:$9,"&lt;="&amp;BB$9)+SUMIFS(daily!74:74,daily!$9:$9,"&gt;="&amp;BB$8,daily!$9:$9,"&lt;="&amp;BB$9)+SUMIFS(daily!101:101,daily!$9:$9,"&gt;="&amp;BB$8,daily!$9:$9,"&lt;="&amp;BB$9)+SUMIFS(daily!128:128,daily!$9:$9,"&gt;="&amp;BB$8,daily!$9:$9,"&lt;="&amp;BB$9)</f>
        <v>39.246322500000034</v>
      </c>
      <c r="BC107" s="156">
        <f ca="1">SUMIFS(daily!92:92,daily!$9:$9,"&gt;="&amp;BC$8,daily!$9:$9,"&lt;="&amp;BC$9)+SUMIFS(daily!119:119,daily!$9:$9,"&gt;="&amp;BC$8,daily!$9:$9,"&lt;="&amp;BC$9)+SUMIFS(daily!74:74,daily!$9:$9,"&gt;="&amp;BC$8,daily!$9:$9,"&lt;="&amp;BC$9)+SUMIFS(daily!101:101,daily!$9:$9,"&gt;="&amp;BC$8,daily!$9:$9,"&lt;="&amp;BC$9)+SUMIFS(daily!128:128,daily!$9:$9,"&gt;="&amp;BC$8,daily!$9:$9,"&lt;="&amp;BC$9)</f>
        <v>40.285531440000028</v>
      </c>
      <c r="BD107" s="156">
        <f ca="1">SUMIFS(daily!92:92,daily!$9:$9,"&gt;="&amp;BD$8,daily!$9:$9,"&lt;="&amp;BD$9)+SUMIFS(daily!119:119,daily!$9:$9,"&gt;="&amp;BD$8,daily!$9:$9,"&lt;="&amp;BD$9)+SUMIFS(daily!74:74,daily!$9:$9,"&gt;="&amp;BD$8,daily!$9:$9,"&lt;="&amp;BD$9)+SUMIFS(daily!101:101,daily!$9:$9,"&gt;="&amp;BD$8,daily!$9:$9,"&lt;="&amp;BD$9)+SUMIFS(daily!128:128,daily!$9:$9,"&gt;="&amp;BD$8,daily!$9:$9,"&lt;="&amp;BD$9)</f>
        <v>39.98291220000003</v>
      </c>
      <c r="BE107" s="156">
        <f ca="1">SUMIFS(daily!92:92,daily!$9:$9,"&gt;="&amp;BE$8,daily!$9:$9,"&lt;="&amp;BE$9)+SUMIFS(daily!119:119,daily!$9:$9,"&gt;="&amp;BE$8,daily!$9:$9,"&lt;="&amp;BE$9)+SUMIFS(daily!74:74,daily!$9:$9,"&gt;="&amp;BE$8,daily!$9:$9,"&lt;="&amp;BE$9)+SUMIFS(daily!101:101,daily!$9:$9,"&gt;="&amp;BE$8,daily!$9:$9,"&lt;="&amp;BE$9)+SUMIFS(daily!128:128,daily!$9:$9,"&gt;="&amp;BE$8,daily!$9:$9,"&lt;="&amp;BE$9)</f>
        <v>39.98291220000003</v>
      </c>
      <c r="BF107" s="156">
        <f ca="1">SUMIFS(daily!92:92,daily!$9:$9,"&gt;="&amp;BF$8,daily!$9:$9,"&lt;="&amp;BF$9)+SUMIFS(daily!119:119,daily!$9:$9,"&gt;="&amp;BF$8,daily!$9:$9,"&lt;="&amp;BF$9)+SUMIFS(daily!74:74,daily!$9:$9,"&gt;="&amp;BF$8,daily!$9:$9,"&lt;="&amp;BF$9)+SUMIFS(daily!101:101,daily!$9:$9,"&gt;="&amp;BF$8,daily!$9:$9,"&lt;="&amp;BF$9)+SUMIFS(daily!128:128,daily!$9:$9,"&gt;="&amp;BF$8,daily!$9:$9,"&lt;="&amp;BF$9)</f>
        <v>39.98291220000003</v>
      </c>
      <c r="BG107" s="156">
        <f ca="1">SUMIFS(daily!92:92,daily!$9:$9,"&gt;="&amp;BG$8,daily!$9:$9,"&lt;="&amp;BG$9)+SUMIFS(daily!119:119,daily!$9:$9,"&gt;="&amp;BG$8,daily!$9:$9,"&lt;="&amp;BG$9)+SUMIFS(daily!74:74,daily!$9:$9,"&gt;="&amp;BG$8,daily!$9:$9,"&lt;="&amp;BG$9)+SUMIFS(daily!101:101,daily!$9:$9,"&gt;="&amp;BG$8,daily!$9:$9,"&lt;="&amp;BG$9)+SUMIFS(daily!128:128,daily!$9:$9,"&gt;="&amp;BG$8,daily!$9:$9,"&lt;="&amp;BG$9)</f>
        <v>40.085938708200032</v>
      </c>
      <c r="BH107" s="156">
        <f ca="1">SUMIFS(daily!92:92,daily!$9:$9,"&gt;="&amp;BH$8,daily!$9:$9,"&lt;="&amp;BH$9)+SUMIFS(daily!119:119,daily!$9:$9,"&gt;="&amp;BH$8,daily!$9:$9,"&lt;="&amp;BH$9)+SUMIFS(daily!74:74,daily!$9:$9,"&gt;="&amp;BH$8,daily!$9:$9,"&lt;="&amp;BH$9)+SUMIFS(daily!101:101,daily!$9:$9,"&gt;="&amp;BH$8,daily!$9:$9,"&lt;="&amp;BH$9)+SUMIFS(daily!128:128,daily!$9:$9,"&gt;="&amp;BH$8,daily!$9:$9,"&lt;="&amp;BH$9)</f>
        <v>38.67309854100003</v>
      </c>
      <c r="BI107" s="156">
        <f ca="1">SUMIFS(daily!92:92,daily!$9:$9,"&gt;="&amp;BI$8,daily!$9:$9,"&lt;="&amp;BI$9)+SUMIFS(daily!119:119,daily!$9:$9,"&gt;="&amp;BI$8,daily!$9:$9,"&lt;="&amp;BI$9)+SUMIFS(daily!74:74,daily!$9:$9,"&gt;="&amp;BI$8,daily!$9:$9,"&lt;="&amp;BI$9)+SUMIFS(daily!101:101,daily!$9:$9,"&gt;="&amp;BI$8,daily!$9:$9,"&lt;="&amp;BI$9)+SUMIFS(daily!128:128,daily!$9:$9,"&gt;="&amp;BI$8,daily!$9:$9,"&lt;="&amp;BI$9)</f>
        <v>38.67309854100003</v>
      </c>
      <c r="BJ107" s="156">
        <f ca="1">SUMIFS(daily!92:92,daily!$9:$9,"&gt;="&amp;BJ$8,daily!$9:$9,"&lt;="&amp;BJ$9)+SUMIFS(daily!119:119,daily!$9:$9,"&gt;="&amp;BJ$8,daily!$9:$9,"&lt;="&amp;BJ$9)+SUMIFS(daily!74:74,daily!$9:$9,"&gt;="&amp;BJ$8,daily!$9:$9,"&lt;="&amp;BJ$9)+SUMIFS(daily!101:101,daily!$9:$9,"&gt;="&amp;BJ$8,daily!$9:$9,"&lt;="&amp;BJ$9)+SUMIFS(daily!128:128,daily!$9:$9,"&gt;="&amp;BJ$8,daily!$9:$9,"&lt;="&amp;BJ$9)</f>
        <v>38.67309854100003</v>
      </c>
      <c r="BK107" s="156">
        <f ca="1">SUMIFS(daily!92:92,daily!$9:$9,"&gt;="&amp;BK$8,daily!$9:$9,"&lt;="&amp;BK$9)+SUMIFS(daily!119:119,daily!$9:$9,"&gt;="&amp;BK$8,daily!$9:$9,"&lt;="&amp;BK$9)+SUMIFS(daily!74:74,daily!$9:$9,"&gt;="&amp;BK$8,daily!$9:$9,"&lt;="&amp;BK$9)+SUMIFS(daily!101:101,daily!$9:$9,"&gt;="&amp;BK$8,daily!$9:$9,"&lt;="&amp;BK$9)+SUMIFS(daily!128:128,daily!$9:$9,"&gt;="&amp;BK$8,daily!$9:$9,"&lt;="&amp;BK$9)</f>
        <v>38.67309854100003</v>
      </c>
      <c r="BL107" s="156">
        <f ca="1">SUMIFS(daily!92:92,daily!$9:$9,"&gt;="&amp;BL$8,daily!$9:$9,"&lt;="&amp;BL$9)+SUMIFS(daily!119:119,daily!$9:$9,"&gt;="&amp;BL$8,daily!$9:$9,"&lt;="&amp;BL$9)+SUMIFS(daily!74:74,daily!$9:$9,"&gt;="&amp;BL$8,daily!$9:$9,"&lt;="&amp;BL$9)+SUMIFS(daily!101:101,daily!$9:$9,"&gt;="&amp;BL$8,daily!$9:$9,"&lt;="&amp;BL$9)+SUMIFS(daily!128:128,daily!$9:$9,"&gt;="&amp;BL$8,daily!$9:$9,"&lt;="&amp;BL$9)</f>
        <v>43.682149249200023</v>
      </c>
      <c r="BM107" s="156">
        <f ca="1">SUMIFS(daily!92:92,daily!$9:$9,"&gt;="&amp;BM$8,daily!$9:$9,"&lt;="&amp;BM$9)+SUMIFS(daily!119:119,daily!$9:$9,"&gt;="&amp;BM$8,daily!$9:$9,"&lt;="&amp;BM$9)+SUMIFS(daily!74:74,daily!$9:$9,"&gt;="&amp;BM$8,daily!$9:$9,"&lt;="&amp;BM$9)+SUMIFS(daily!101:101,daily!$9:$9,"&gt;="&amp;BM$8,daily!$9:$9,"&lt;="&amp;BM$9)+SUMIFS(daily!128:128,daily!$9:$9,"&gt;="&amp;BM$8,daily!$9:$9,"&lt;="&amp;BM$9)</f>
        <v>44.777010316500025</v>
      </c>
      <c r="BN107" s="156">
        <f ca="1">SUMIFS(daily!92:92,daily!$9:$9,"&gt;="&amp;BN$8,daily!$9:$9,"&lt;="&amp;BN$9)+SUMIFS(daily!119:119,daily!$9:$9,"&gt;="&amp;BN$8,daily!$9:$9,"&lt;="&amp;BN$9)+SUMIFS(daily!74:74,daily!$9:$9,"&gt;="&amp;BN$8,daily!$9:$9,"&lt;="&amp;BN$9)+SUMIFS(daily!101:101,daily!$9:$9,"&gt;="&amp;BN$8,daily!$9:$9,"&lt;="&amp;BN$9)+SUMIFS(daily!128:128,daily!$9:$9,"&gt;="&amp;BN$8,daily!$9:$9,"&lt;="&amp;BN$9)</f>
        <v>44.777010316500025</v>
      </c>
      <c r="BO107" s="156">
        <f ca="1">SUMIFS(daily!92:92,daily!$9:$9,"&gt;="&amp;BO$8,daily!$9:$9,"&lt;="&amp;BO$9)+SUMIFS(daily!119:119,daily!$9:$9,"&gt;="&amp;BO$8,daily!$9:$9,"&lt;="&amp;BO$9)+SUMIFS(daily!74:74,daily!$9:$9,"&gt;="&amp;BO$8,daily!$9:$9,"&lt;="&amp;BO$9)+SUMIFS(daily!101:101,daily!$9:$9,"&gt;="&amp;BO$8,daily!$9:$9,"&lt;="&amp;BO$9)+SUMIFS(daily!128:128,daily!$9:$9,"&gt;="&amp;BO$8,daily!$9:$9,"&lt;="&amp;BO$9)</f>
        <v>44.777010316500025</v>
      </c>
      <c r="BP107" s="156">
        <f ca="1">SUMIFS(daily!92:92,daily!$9:$9,"&gt;="&amp;BP$8,daily!$9:$9,"&lt;="&amp;BP$9)+SUMIFS(daily!119:119,daily!$9:$9,"&gt;="&amp;BP$8,daily!$9:$9,"&lt;="&amp;BP$9)+SUMIFS(daily!74:74,daily!$9:$9,"&gt;="&amp;BP$8,daily!$9:$9,"&lt;="&amp;BP$9)+SUMIFS(daily!101:101,daily!$9:$9,"&gt;="&amp;BP$8,daily!$9:$9,"&lt;="&amp;BP$9)+SUMIFS(daily!128:128,daily!$9:$9,"&gt;="&amp;BP$8,daily!$9:$9,"&lt;="&amp;BP$9)</f>
        <v>51.570763605900041</v>
      </c>
      <c r="BQ107" s="156">
        <f ca="1">SUMIFS(daily!92:92,daily!$9:$9,"&gt;="&amp;BQ$8,daily!$9:$9,"&lt;="&amp;BQ$9)+SUMIFS(daily!119:119,daily!$9:$9,"&gt;="&amp;BQ$8,daily!$9:$9,"&lt;="&amp;BQ$9)+SUMIFS(daily!74:74,daily!$9:$9,"&gt;="&amp;BQ$8,daily!$9:$9,"&lt;="&amp;BQ$9)+SUMIFS(daily!101:101,daily!$9:$9,"&gt;="&amp;BQ$8,daily!$9:$9,"&lt;="&amp;BQ$9)+SUMIFS(daily!128:128,daily!$9:$9,"&gt;="&amp;BQ$8,daily!$9:$9,"&lt;="&amp;BQ$9)</f>
        <v>58.415984723250048</v>
      </c>
      <c r="BR107" s="156">
        <f ca="1">SUMIFS(daily!92:92,daily!$9:$9,"&gt;="&amp;BR$8,daily!$9:$9,"&lt;="&amp;BR$9)+SUMIFS(daily!119:119,daily!$9:$9,"&gt;="&amp;BR$8,daily!$9:$9,"&lt;="&amp;BR$9)+SUMIFS(daily!74:74,daily!$9:$9,"&gt;="&amp;BR$8,daily!$9:$9,"&lt;="&amp;BR$9)+SUMIFS(daily!101:101,daily!$9:$9,"&gt;="&amp;BR$8,daily!$9:$9,"&lt;="&amp;BR$9)+SUMIFS(daily!128:128,daily!$9:$9,"&gt;="&amp;BR$8,daily!$9:$9,"&lt;="&amp;BR$9)</f>
        <v>58.415984723250048</v>
      </c>
      <c r="BS107" s="156">
        <f ca="1">SUMIFS(daily!92:92,daily!$9:$9,"&gt;="&amp;BS$8,daily!$9:$9,"&lt;="&amp;BS$9)+SUMIFS(daily!119:119,daily!$9:$9,"&gt;="&amp;BS$8,daily!$9:$9,"&lt;="&amp;BS$9)+SUMIFS(daily!74:74,daily!$9:$9,"&gt;="&amp;BS$8,daily!$9:$9,"&lt;="&amp;BS$9)+SUMIFS(daily!101:101,daily!$9:$9,"&gt;="&amp;BS$8,daily!$9:$9,"&lt;="&amp;BS$9)+SUMIFS(daily!128:128,daily!$9:$9,"&gt;="&amp;BS$8,daily!$9:$9,"&lt;="&amp;BS$9)</f>
        <v>58.415984723250048</v>
      </c>
      <c r="BT107" s="156">
        <f ca="1">SUMIFS(daily!92:92,daily!$9:$9,"&gt;="&amp;BT$8,daily!$9:$9,"&lt;="&amp;BT$9)+SUMIFS(daily!119:119,daily!$9:$9,"&gt;="&amp;BT$8,daily!$9:$9,"&lt;="&amp;BT$9)+SUMIFS(daily!74:74,daily!$9:$9,"&gt;="&amp;BT$8,daily!$9:$9,"&lt;="&amp;BT$9)+SUMIFS(daily!101:101,daily!$9:$9,"&gt;="&amp;BT$8,daily!$9:$9,"&lt;="&amp;BT$9)+SUMIFS(daily!128:128,daily!$9:$9,"&gt;="&amp;BT$8,daily!$9:$9,"&lt;="&amp;BT$9)</f>
        <v>61.318770219630053</v>
      </c>
      <c r="BU107" s="156">
        <f ca="1">SUMIFS(daily!92:92,daily!$9:$9,"&gt;="&amp;BU$8,daily!$9:$9,"&lt;="&amp;BU$9)+SUMIFS(daily!119:119,daily!$9:$9,"&gt;="&amp;BU$8,daily!$9:$9,"&lt;="&amp;BU$9)+SUMIFS(daily!74:74,daily!$9:$9,"&gt;="&amp;BU$8,daily!$9:$9,"&lt;="&amp;BU$9)+SUMIFS(daily!101:101,daily!$9:$9,"&gt;="&amp;BU$8,daily!$9:$9,"&lt;="&amp;BU$9)+SUMIFS(daily!128:128,daily!$9:$9,"&gt;="&amp;BU$8,daily!$9:$9,"&lt;="&amp;BU$9)</f>
        <v>72.92991220515006</v>
      </c>
      <c r="BV107" s="156">
        <f ca="1">SUMIFS(daily!92:92,daily!$9:$9,"&gt;="&amp;BV$8,daily!$9:$9,"&lt;="&amp;BV$9)+SUMIFS(daily!119:119,daily!$9:$9,"&gt;="&amp;BV$8,daily!$9:$9,"&lt;="&amp;BV$9)+SUMIFS(daily!74:74,daily!$9:$9,"&gt;="&amp;BV$8,daily!$9:$9,"&lt;="&amp;BV$9)+SUMIFS(daily!101:101,daily!$9:$9,"&gt;="&amp;BV$8,daily!$9:$9,"&lt;="&amp;BV$9)+SUMIFS(daily!128:128,daily!$9:$9,"&gt;="&amp;BV$8,daily!$9:$9,"&lt;="&amp;BV$9)</f>
        <v>72.92991220515006</v>
      </c>
      <c r="BW107" s="156">
        <f ca="1">SUMIFS(daily!92:92,daily!$9:$9,"&gt;="&amp;BW$8,daily!$9:$9,"&lt;="&amp;BW$9)+SUMIFS(daily!119:119,daily!$9:$9,"&gt;="&amp;BW$8,daily!$9:$9,"&lt;="&amp;BW$9)+SUMIFS(daily!74:74,daily!$9:$9,"&gt;="&amp;BW$8,daily!$9:$9,"&lt;="&amp;BW$9)+SUMIFS(daily!101:101,daily!$9:$9,"&gt;="&amp;BW$8,daily!$9:$9,"&lt;="&amp;BW$9)+SUMIFS(daily!128:128,daily!$9:$9,"&gt;="&amp;BW$8,daily!$9:$9,"&lt;="&amp;BW$9)</f>
        <v>72.92991220515006</v>
      </c>
      <c r="BX107" s="156">
        <f ca="1">SUMIFS(daily!92:92,daily!$9:$9,"&gt;="&amp;BX$8,daily!$9:$9,"&lt;="&amp;BX$9)+SUMIFS(daily!119:119,daily!$9:$9,"&gt;="&amp;BX$8,daily!$9:$9,"&lt;="&amp;BX$9)+SUMIFS(daily!74:74,daily!$9:$9,"&gt;="&amp;BX$8,daily!$9:$9,"&lt;="&amp;BX$9)+SUMIFS(daily!101:101,daily!$9:$9,"&gt;="&amp;BX$8,daily!$9:$9,"&lt;="&amp;BX$9)+SUMIFS(daily!128:128,daily!$9:$9,"&gt;="&amp;BX$8,daily!$9:$9,"&lt;="&amp;BX$9)</f>
        <v>72.92991220515006</v>
      </c>
      <c r="BY107" s="156">
        <f ca="1">SUMIFS(daily!92:92,daily!$9:$9,"&gt;="&amp;BY$8,daily!$9:$9,"&lt;="&amp;BY$9)+SUMIFS(daily!119:119,daily!$9:$9,"&gt;="&amp;BY$8,daily!$9:$9,"&lt;="&amp;BY$9)+SUMIFS(daily!74:74,daily!$9:$9,"&gt;="&amp;BY$8,daily!$9:$9,"&lt;="&amp;BY$9)+SUMIFS(daily!101:101,daily!$9:$9,"&gt;="&amp;BY$8,daily!$9:$9,"&lt;="&amp;BY$9)+SUMIFS(daily!128:128,daily!$9:$9,"&gt;="&amp;BY$8,daily!$9:$9,"&lt;="&amp;BY$9)</f>
        <v>69.20547942528006</v>
      </c>
      <c r="BZ107" s="156">
        <f ca="1">SUMIFS(daily!92:92,daily!$9:$9,"&gt;="&amp;BZ$8,daily!$9:$9,"&lt;="&amp;BZ$9)+SUMIFS(daily!119:119,daily!$9:$9,"&gt;="&amp;BZ$8,daily!$9:$9,"&lt;="&amp;BZ$9)+SUMIFS(daily!74:74,daily!$9:$9,"&gt;="&amp;BZ$8,daily!$9:$9,"&lt;="&amp;BZ$9)+SUMIFS(daily!101:101,daily!$9:$9,"&gt;="&amp;BZ$8,daily!$9:$9,"&lt;="&amp;BZ$9)+SUMIFS(daily!128:128,daily!$9:$9,"&gt;="&amp;BZ$8,daily!$9:$9,"&lt;="&amp;BZ$9)</f>
        <v>61.979396381100045</v>
      </c>
      <c r="CA107" s="156">
        <f ca="1">SUMIFS(daily!92:92,daily!$9:$9,"&gt;="&amp;CA$8,daily!$9:$9,"&lt;="&amp;CA$9)+SUMIFS(daily!119:119,daily!$9:$9,"&gt;="&amp;CA$8,daily!$9:$9,"&lt;="&amp;CA$9)+SUMIFS(daily!74:74,daily!$9:$9,"&gt;="&amp;CA$8,daily!$9:$9,"&lt;="&amp;CA$9)+SUMIFS(daily!101:101,daily!$9:$9,"&gt;="&amp;CA$8,daily!$9:$9,"&lt;="&amp;CA$9)+SUMIFS(daily!128:128,daily!$9:$9,"&gt;="&amp;CA$8,daily!$9:$9,"&lt;="&amp;CA$9)</f>
        <v>14.001675508260011</v>
      </c>
      <c r="CB107" s="18"/>
      <c r="CC107" s="18"/>
    </row>
    <row r="108" spans="1:81" s="71" customFormat="1" ht="6.6" x14ac:dyDescent="0.15">
      <c r="A108" s="70"/>
      <c r="B108" s="70"/>
      <c r="C108" s="70"/>
      <c r="D108" s="70"/>
      <c r="E108" s="70"/>
      <c r="F108" s="122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4"/>
      <c r="S108" s="70"/>
      <c r="T108" s="70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0"/>
      <c r="CC108" s="70"/>
    </row>
    <row r="109" spans="1:81" s="7" customFormat="1" x14ac:dyDescent="0.25">
      <c r="A109" s="92"/>
      <c r="B109" s="92"/>
      <c r="C109" s="92"/>
      <c r="D109" s="92" t="s">
        <v>203</v>
      </c>
      <c r="E109" s="92"/>
      <c r="F109" s="103">
        <v>0</v>
      </c>
      <c r="G109" s="93" t="str">
        <f>KPI!$L$30</f>
        <v>Оплата ДС поставщикам за товары</v>
      </c>
      <c r="H109" s="93"/>
      <c r="I109" s="93"/>
      <c r="J109" s="94" t="str">
        <f>IF($G109="","",INDEX(KPI!$N$11:$N$121,SUMIFS(KPI!$K$11:$K$121,KPI!$L$11:$L$121,$G109)))</f>
        <v>тыс.руб.</v>
      </c>
      <c r="K109" s="92"/>
      <c r="L109" s="92"/>
      <c r="M109" s="92"/>
      <c r="N109" s="92"/>
      <c r="O109" s="92"/>
      <c r="P109" s="92"/>
      <c r="Q109" s="92"/>
      <c r="R109" s="95">
        <f ca="1">SUM(T109:CB109)</f>
        <v>58685.98858362194</v>
      </c>
      <c r="S109" s="92"/>
      <c r="T109" s="92"/>
      <c r="U109" s="96">
        <f ca="1">SUMIFS(U110:U112,$F110:$F112,1)</f>
        <v>746.00000000000011</v>
      </c>
      <c r="V109" s="96">
        <f t="shared" ref="V109:CA109" ca="1" si="51">SUMIFS(V110:V112,$F110:$F112,1)</f>
        <v>746.00000000000011</v>
      </c>
      <c r="W109" s="96">
        <f t="shared" ca="1" si="51"/>
        <v>4.1744385725905886E-14</v>
      </c>
      <c r="X109" s="96">
        <f t="shared" ca="1" si="51"/>
        <v>149.20000000000078</v>
      </c>
      <c r="Y109" s="96">
        <f t="shared" ca="1" si="51"/>
        <v>147.70799999999952</v>
      </c>
      <c r="Z109" s="96">
        <f t="shared" ca="1" si="51"/>
        <v>147.70800000000048</v>
      </c>
      <c r="AA109" s="96">
        <f t="shared" ca="1" si="51"/>
        <v>147.70800000000025</v>
      </c>
      <c r="AB109" s="96">
        <f t="shared" ca="1" si="51"/>
        <v>147.70799999999997</v>
      </c>
      <c r="AC109" s="96">
        <f t="shared" ca="1" si="51"/>
        <v>0</v>
      </c>
      <c r="AD109" s="96">
        <f t="shared" ca="1" si="51"/>
        <v>738.5400000000019</v>
      </c>
      <c r="AE109" s="96">
        <f t="shared" ca="1" si="51"/>
        <v>738.5400000000003</v>
      </c>
      <c r="AF109" s="96">
        <f t="shared" ca="1" si="51"/>
        <v>738.5400000000003</v>
      </c>
      <c r="AG109" s="96">
        <f t="shared" ca="1" si="51"/>
        <v>768.08159999999953</v>
      </c>
      <c r="AH109" s="96">
        <f t="shared" ca="1" si="51"/>
        <v>886.24799999999573</v>
      </c>
      <c r="AI109" s="96">
        <f t="shared" ca="1" si="51"/>
        <v>886.24799999999675</v>
      </c>
      <c r="AJ109" s="96">
        <f t="shared" ca="1" si="51"/>
        <v>886.24799999999709</v>
      </c>
      <c r="AK109" s="96">
        <f t="shared" ca="1" si="51"/>
        <v>886.24800000000096</v>
      </c>
      <c r="AL109" s="96">
        <f t="shared" ca="1" si="51"/>
        <v>930.56040000000189</v>
      </c>
      <c r="AM109" s="96">
        <f t="shared" ca="1" si="51"/>
        <v>930.56040000000189</v>
      </c>
      <c r="AN109" s="96">
        <f t="shared" ca="1" si="51"/>
        <v>930.56040000000212</v>
      </c>
      <c r="AO109" s="96">
        <f t="shared" ca="1" si="51"/>
        <v>930.56040000000132</v>
      </c>
      <c r="AP109" s="96">
        <f t="shared" ca="1" si="51"/>
        <v>991.04682600000001</v>
      </c>
      <c r="AQ109" s="96">
        <f t="shared" ca="1" si="51"/>
        <v>1031.3711100000003</v>
      </c>
      <c r="AR109" s="96">
        <f t="shared" ca="1" si="51"/>
        <v>1031.3711100000003</v>
      </c>
      <c r="AS109" s="96">
        <f t="shared" ca="1" si="51"/>
        <v>1031.3711099999998</v>
      </c>
      <c r="AT109" s="96">
        <f t="shared" ca="1" si="51"/>
        <v>1031.3711099999996</v>
      </c>
      <c r="AU109" s="96">
        <f t="shared" ca="1" si="51"/>
        <v>948.8614212000009</v>
      </c>
      <c r="AV109" s="96">
        <f t="shared" ca="1" si="51"/>
        <v>948.86142119999977</v>
      </c>
      <c r="AW109" s="96">
        <f t="shared" ca="1" si="51"/>
        <v>948.86142119999818</v>
      </c>
      <c r="AX109" s="96">
        <f t="shared" ca="1" si="51"/>
        <v>948.86142119999909</v>
      </c>
      <c r="AY109" s="96">
        <f t="shared" ca="1" si="51"/>
        <v>977.32726383599629</v>
      </c>
      <c r="AZ109" s="96">
        <f t="shared" ca="1" si="51"/>
        <v>977.32726383599754</v>
      </c>
      <c r="BA109" s="96">
        <f t="shared" ca="1" si="51"/>
        <v>977.32726383600107</v>
      </c>
      <c r="BB109" s="96">
        <f t="shared" ca="1" si="51"/>
        <v>977.32726383599993</v>
      </c>
      <c r="BC109" s="96">
        <f t="shared" ca="1" si="51"/>
        <v>1158.8308985484014</v>
      </c>
      <c r="BD109" s="96">
        <f t="shared" ca="1" si="51"/>
        <v>1279.8333216900032</v>
      </c>
      <c r="BE109" s="96">
        <f t="shared" ca="1" si="51"/>
        <v>1279.8333216900007</v>
      </c>
      <c r="BF109" s="96">
        <f t="shared" ca="1" si="51"/>
        <v>1279.8333216899982</v>
      </c>
      <c r="BG109" s="96">
        <f t="shared" ca="1" si="51"/>
        <v>1356.623320991401</v>
      </c>
      <c r="BH109" s="96">
        <f t="shared" ca="1" si="51"/>
        <v>1663.7833181970029</v>
      </c>
      <c r="BI109" s="96">
        <f t="shared" ca="1" si="51"/>
        <v>1663.7833181970016</v>
      </c>
      <c r="BJ109" s="96">
        <f t="shared" ca="1" si="51"/>
        <v>1663.7833181969991</v>
      </c>
      <c r="BK109" s="96">
        <f t="shared" ca="1" si="51"/>
        <v>1663.7833181969991</v>
      </c>
      <c r="BL109" s="96">
        <f t="shared" ca="1" si="51"/>
        <v>1996.5399818363965</v>
      </c>
      <c r="BM109" s="96">
        <f t="shared" ca="1" si="51"/>
        <v>1996.5399818363962</v>
      </c>
      <c r="BN109" s="96">
        <f t="shared" ca="1" si="51"/>
        <v>1996.5399818363962</v>
      </c>
      <c r="BO109" s="96">
        <f t="shared" ca="1" si="51"/>
        <v>1996.5399818363958</v>
      </c>
      <c r="BP109" s="96">
        <f t="shared" ca="1" si="51"/>
        <v>1783.3359927345614</v>
      </c>
      <c r="BQ109" s="96">
        <f t="shared" ca="1" si="51"/>
        <v>984.72000000000378</v>
      </c>
      <c r="BR109" s="96">
        <f t="shared" ca="1" si="51"/>
        <v>984.72000000000219</v>
      </c>
      <c r="BS109" s="96">
        <f t="shared" ca="1" si="51"/>
        <v>984.72000000000196</v>
      </c>
      <c r="BT109" s="96">
        <f t="shared" ca="1" si="51"/>
        <v>1083.1920000000055</v>
      </c>
      <c r="BU109" s="96">
        <f t="shared" ca="1" si="51"/>
        <v>1230.9000000000015</v>
      </c>
      <c r="BV109" s="96">
        <f t="shared" ca="1" si="51"/>
        <v>1230.8999999999996</v>
      </c>
      <c r="BW109" s="96">
        <f t="shared" ca="1" si="51"/>
        <v>1230.8999999999992</v>
      </c>
      <c r="BX109" s="96">
        <f t="shared" ca="1" si="51"/>
        <v>1230.899999999999</v>
      </c>
      <c r="BY109" s="96">
        <f t="shared" ca="1" si="51"/>
        <v>820.59999999999968</v>
      </c>
      <c r="BZ109" s="96">
        <f t="shared" ca="1" si="51"/>
        <v>820.60000000000036</v>
      </c>
      <c r="CA109" s="96">
        <f t="shared" ca="1" si="51"/>
        <v>-7.815970093361102E-13</v>
      </c>
      <c r="CB109" s="92"/>
      <c r="CC109" s="92"/>
    </row>
    <row r="110" spans="1:81" s="38" customFormat="1" ht="10.199999999999999" x14ac:dyDescent="0.2">
      <c r="A110" s="31"/>
      <c r="B110" s="31"/>
      <c r="C110" s="31"/>
      <c r="D110" s="31"/>
      <c r="E110" s="31"/>
      <c r="F110" s="132">
        <v>1</v>
      </c>
      <c r="G110" s="133" t="str">
        <f>KPI!$L$31</f>
        <v>оплата КЗ перед пост-ми на начало бюдж. года</v>
      </c>
      <c r="H110" s="31"/>
      <c r="I110" s="31"/>
      <c r="J110" s="31" t="str">
        <f>IF($G110="","",INDEX(KPI!$N$11:$N$121,SUMIFS(KPI!$K$11:$K$121,KPI!$L$11:$L$121,$G110)))</f>
        <v>тыс.руб.</v>
      </c>
      <c r="K110" s="31"/>
      <c r="L110" s="31"/>
      <c r="M110" s="31"/>
      <c r="N110" s="31"/>
      <c r="O110" s="31"/>
      <c r="P110" s="31"/>
      <c r="Q110" s="31"/>
      <c r="R110" s="37">
        <f ca="1">SUM(T110:CB110)</f>
        <v>1492.0000000000002</v>
      </c>
      <c r="S110" s="31"/>
      <c r="T110" s="31"/>
      <c r="U110" s="37">
        <f ca="1">SUMIFS(daily!$139:$139,daily!$9:$9,"&gt;="&amp;U$8,daily!$9:$9,"&lt;="&amp;U$9)</f>
        <v>746.00000000000011</v>
      </c>
      <c r="V110" s="37">
        <f ca="1">SUMIFS(daily!$139:$139,daily!$9:$9,"&gt;="&amp;V$8,daily!$9:$9,"&lt;="&amp;V$9)</f>
        <v>746.00000000000011</v>
      </c>
      <c r="W110" s="37">
        <f ca="1">SUMIFS(daily!$139:$139,daily!$9:$9,"&gt;="&amp;W$8,daily!$9:$9,"&lt;="&amp;W$9)</f>
        <v>0</v>
      </c>
      <c r="X110" s="37">
        <f ca="1">SUMIFS(daily!$139:$139,daily!$9:$9,"&gt;="&amp;X$8,daily!$9:$9,"&lt;="&amp;X$9)</f>
        <v>0</v>
      </c>
      <c r="Y110" s="37">
        <f ca="1">SUMIFS(daily!$139:$139,daily!$9:$9,"&gt;="&amp;Y$8,daily!$9:$9,"&lt;="&amp;Y$9)</f>
        <v>0</v>
      </c>
      <c r="Z110" s="37">
        <f ca="1">SUMIFS(daily!$139:$139,daily!$9:$9,"&gt;="&amp;Z$8,daily!$9:$9,"&lt;="&amp;Z$9)</f>
        <v>0</v>
      </c>
      <c r="AA110" s="37">
        <f ca="1">SUMIFS(daily!$139:$139,daily!$9:$9,"&gt;="&amp;AA$8,daily!$9:$9,"&lt;="&amp;AA$9)</f>
        <v>0</v>
      </c>
      <c r="AB110" s="37">
        <f ca="1">SUMIFS(daily!$139:$139,daily!$9:$9,"&gt;="&amp;AB$8,daily!$9:$9,"&lt;="&amp;AB$9)</f>
        <v>0</v>
      </c>
      <c r="AC110" s="37">
        <f ca="1">SUMIFS(daily!$139:$139,daily!$9:$9,"&gt;="&amp;AC$8,daily!$9:$9,"&lt;="&amp;AC$9)</f>
        <v>0</v>
      </c>
      <c r="AD110" s="37">
        <f ca="1">SUMIFS(daily!$139:$139,daily!$9:$9,"&gt;="&amp;AD$8,daily!$9:$9,"&lt;="&amp;AD$9)</f>
        <v>0</v>
      </c>
      <c r="AE110" s="37">
        <f ca="1">SUMIFS(daily!$139:$139,daily!$9:$9,"&gt;="&amp;AE$8,daily!$9:$9,"&lt;="&amp;AE$9)</f>
        <v>0</v>
      </c>
      <c r="AF110" s="37">
        <f ca="1">SUMIFS(daily!$139:$139,daily!$9:$9,"&gt;="&amp;AF$8,daily!$9:$9,"&lt;="&amp;AF$9)</f>
        <v>0</v>
      </c>
      <c r="AG110" s="37">
        <f ca="1">SUMIFS(daily!$139:$139,daily!$9:$9,"&gt;="&amp;AG$8,daily!$9:$9,"&lt;="&amp;AG$9)</f>
        <v>0</v>
      </c>
      <c r="AH110" s="37">
        <f ca="1">SUMIFS(daily!$139:$139,daily!$9:$9,"&gt;="&amp;AH$8,daily!$9:$9,"&lt;="&amp;AH$9)</f>
        <v>0</v>
      </c>
      <c r="AI110" s="37">
        <f ca="1">SUMIFS(daily!$139:$139,daily!$9:$9,"&gt;="&amp;AI$8,daily!$9:$9,"&lt;="&amp;AI$9)</f>
        <v>0</v>
      </c>
      <c r="AJ110" s="37">
        <f ca="1">SUMIFS(daily!$139:$139,daily!$9:$9,"&gt;="&amp;AJ$8,daily!$9:$9,"&lt;="&amp;AJ$9)</f>
        <v>0</v>
      </c>
      <c r="AK110" s="37">
        <f ca="1">SUMIFS(daily!$139:$139,daily!$9:$9,"&gt;="&amp;AK$8,daily!$9:$9,"&lt;="&amp;AK$9)</f>
        <v>0</v>
      </c>
      <c r="AL110" s="37">
        <f ca="1">SUMIFS(daily!$139:$139,daily!$9:$9,"&gt;="&amp;AL$8,daily!$9:$9,"&lt;="&amp;AL$9)</f>
        <v>0</v>
      </c>
      <c r="AM110" s="37">
        <f ca="1">SUMIFS(daily!$139:$139,daily!$9:$9,"&gt;="&amp;AM$8,daily!$9:$9,"&lt;="&amp;AM$9)</f>
        <v>0</v>
      </c>
      <c r="AN110" s="37">
        <f ca="1">SUMIFS(daily!$139:$139,daily!$9:$9,"&gt;="&amp;AN$8,daily!$9:$9,"&lt;="&amp;AN$9)</f>
        <v>0</v>
      </c>
      <c r="AO110" s="37">
        <f ca="1">SUMIFS(daily!$139:$139,daily!$9:$9,"&gt;="&amp;AO$8,daily!$9:$9,"&lt;="&amp;AO$9)</f>
        <v>0</v>
      </c>
      <c r="AP110" s="37">
        <f ca="1">SUMIFS(daily!$139:$139,daily!$9:$9,"&gt;="&amp;AP$8,daily!$9:$9,"&lt;="&amp;AP$9)</f>
        <v>0</v>
      </c>
      <c r="AQ110" s="37">
        <f ca="1">SUMIFS(daily!$139:$139,daily!$9:$9,"&gt;="&amp;AQ$8,daily!$9:$9,"&lt;="&amp;AQ$9)</f>
        <v>0</v>
      </c>
      <c r="AR110" s="37">
        <f ca="1">SUMIFS(daily!$139:$139,daily!$9:$9,"&gt;="&amp;AR$8,daily!$9:$9,"&lt;="&amp;AR$9)</f>
        <v>0</v>
      </c>
      <c r="AS110" s="37">
        <f ca="1">SUMIFS(daily!$139:$139,daily!$9:$9,"&gt;="&amp;AS$8,daily!$9:$9,"&lt;="&amp;AS$9)</f>
        <v>0</v>
      </c>
      <c r="AT110" s="37">
        <f ca="1">SUMIFS(daily!$139:$139,daily!$9:$9,"&gt;="&amp;AT$8,daily!$9:$9,"&lt;="&amp;AT$9)</f>
        <v>0</v>
      </c>
      <c r="AU110" s="37">
        <f ca="1">SUMIFS(daily!$139:$139,daily!$9:$9,"&gt;="&amp;AU$8,daily!$9:$9,"&lt;="&amp;AU$9)</f>
        <v>0</v>
      </c>
      <c r="AV110" s="37">
        <f ca="1">SUMIFS(daily!$139:$139,daily!$9:$9,"&gt;="&amp;AV$8,daily!$9:$9,"&lt;="&amp;AV$9)</f>
        <v>0</v>
      </c>
      <c r="AW110" s="37">
        <f ca="1">SUMIFS(daily!$139:$139,daily!$9:$9,"&gt;="&amp;AW$8,daily!$9:$9,"&lt;="&amp;AW$9)</f>
        <v>0</v>
      </c>
      <c r="AX110" s="37">
        <f ca="1">SUMIFS(daily!$139:$139,daily!$9:$9,"&gt;="&amp;AX$8,daily!$9:$9,"&lt;="&amp;AX$9)</f>
        <v>0</v>
      </c>
      <c r="AY110" s="37">
        <f ca="1">SUMIFS(daily!$139:$139,daily!$9:$9,"&gt;="&amp;AY$8,daily!$9:$9,"&lt;="&amp;AY$9)</f>
        <v>0</v>
      </c>
      <c r="AZ110" s="37">
        <f ca="1">SUMIFS(daily!$139:$139,daily!$9:$9,"&gt;="&amp;AZ$8,daily!$9:$9,"&lt;="&amp;AZ$9)</f>
        <v>0</v>
      </c>
      <c r="BA110" s="37">
        <f ca="1">SUMIFS(daily!$139:$139,daily!$9:$9,"&gt;="&amp;BA$8,daily!$9:$9,"&lt;="&amp;BA$9)</f>
        <v>0</v>
      </c>
      <c r="BB110" s="37">
        <f ca="1">SUMIFS(daily!$139:$139,daily!$9:$9,"&gt;="&amp;BB$8,daily!$9:$9,"&lt;="&amp;BB$9)</f>
        <v>0</v>
      </c>
      <c r="BC110" s="37">
        <f ca="1">SUMIFS(daily!$139:$139,daily!$9:$9,"&gt;="&amp;BC$8,daily!$9:$9,"&lt;="&amp;BC$9)</f>
        <v>0</v>
      </c>
      <c r="BD110" s="37">
        <f ca="1">SUMIFS(daily!$139:$139,daily!$9:$9,"&gt;="&amp;BD$8,daily!$9:$9,"&lt;="&amp;BD$9)</f>
        <v>0</v>
      </c>
      <c r="BE110" s="37">
        <f ca="1">SUMIFS(daily!$139:$139,daily!$9:$9,"&gt;="&amp;BE$8,daily!$9:$9,"&lt;="&amp;BE$9)</f>
        <v>0</v>
      </c>
      <c r="BF110" s="37">
        <f ca="1">SUMIFS(daily!$139:$139,daily!$9:$9,"&gt;="&amp;BF$8,daily!$9:$9,"&lt;="&amp;BF$9)</f>
        <v>0</v>
      </c>
      <c r="BG110" s="37">
        <f ca="1">SUMIFS(daily!$139:$139,daily!$9:$9,"&gt;="&amp;BG$8,daily!$9:$9,"&lt;="&amp;BG$9)</f>
        <v>0</v>
      </c>
      <c r="BH110" s="37">
        <f ca="1">SUMIFS(daily!$139:$139,daily!$9:$9,"&gt;="&amp;BH$8,daily!$9:$9,"&lt;="&amp;BH$9)</f>
        <v>0</v>
      </c>
      <c r="BI110" s="37">
        <f ca="1">SUMIFS(daily!$139:$139,daily!$9:$9,"&gt;="&amp;BI$8,daily!$9:$9,"&lt;="&amp;BI$9)</f>
        <v>0</v>
      </c>
      <c r="BJ110" s="37">
        <f ca="1">SUMIFS(daily!$139:$139,daily!$9:$9,"&gt;="&amp;BJ$8,daily!$9:$9,"&lt;="&amp;BJ$9)</f>
        <v>0</v>
      </c>
      <c r="BK110" s="37">
        <f ca="1">SUMIFS(daily!$139:$139,daily!$9:$9,"&gt;="&amp;BK$8,daily!$9:$9,"&lt;="&amp;BK$9)</f>
        <v>0</v>
      </c>
      <c r="BL110" s="37">
        <f ca="1">SUMIFS(daily!$139:$139,daily!$9:$9,"&gt;="&amp;BL$8,daily!$9:$9,"&lt;="&amp;BL$9)</f>
        <v>0</v>
      </c>
      <c r="BM110" s="37">
        <f ca="1">SUMIFS(daily!$139:$139,daily!$9:$9,"&gt;="&amp;BM$8,daily!$9:$9,"&lt;="&amp;BM$9)</f>
        <v>0</v>
      </c>
      <c r="BN110" s="37">
        <f ca="1">SUMIFS(daily!$139:$139,daily!$9:$9,"&gt;="&amp;BN$8,daily!$9:$9,"&lt;="&amp;BN$9)</f>
        <v>0</v>
      </c>
      <c r="BO110" s="37">
        <f ca="1">SUMIFS(daily!$139:$139,daily!$9:$9,"&gt;="&amp;BO$8,daily!$9:$9,"&lt;="&amp;BO$9)</f>
        <v>0</v>
      </c>
      <c r="BP110" s="37">
        <f ca="1">SUMIFS(daily!$139:$139,daily!$9:$9,"&gt;="&amp;BP$8,daily!$9:$9,"&lt;="&amp;BP$9)</f>
        <v>0</v>
      </c>
      <c r="BQ110" s="37">
        <f ca="1">SUMIFS(daily!$139:$139,daily!$9:$9,"&gt;="&amp;BQ$8,daily!$9:$9,"&lt;="&amp;BQ$9)</f>
        <v>0</v>
      </c>
      <c r="BR110" s="37">
        <f ca="1">SUMIFS(daily!$139:$139,daily!$9:$9,"&gt;="&amp;BR$8,daily!$9:$9,"&lt;="&amp;BR$9)</f>
        <v>0</v>
      </c>
      <c r="BS110" s="37">
        <f ca="1">SUMIFS(daily!$139:$139,daily!$9:$9,"&gt;="&amp;BS$8,daily!$9:$9,"&lt;="&amp;BS$9)</f>
        <v>0</v>
      </c>
      <c r="BT110" s="37">
        <f ca="1">SUMIFS(daily!$139:$139,daily!$9:$9,"&gt;="&amp;BT$8,daily!$9:$9,"&lt;="&amp;BT$9)</f>
        <v>0</v>
      </c>
      <c r="BU110" s="37">
        <f ca="1">SUMIFS(daily!$139:$139,daily!$9:$9,"&gt;="&amp;BU$8,daily!$9:$9,"&lt;="&amp;BU$9)</f>
        <v>0</v>
      </c>
      <c r="BV110" s="37">
        <f ca="1">SUMIFS(daily!$139:$139,daily!$9:$9,"&gt;="&amp;BV$8,daily!$9:$9,"&lt;="&amp;BV$9)</f>
        <v>0</v>
      </c>
      <c r="BW110" s="37">
        <f ca="1">SUMIFS(daily!$139:$139,daily!$9:$9,"&gt;="&amp;BW$8,daily!$9:$9,"&lt;="&amp;BW$9)</f>
        <v>0</v>
      </c>
      <c r="BX110" s="37">
        <f ca="1">SUMIFS(daily!$139:$139,daily!$9:$9,"&gt;="&amp;BX$8,daily!$9:$9,"&lt;="&amp;BX$9)</f>
        <v>0</v>
      </c>
      <c r="BY110" s="37">
        <f ca="1">SUMIFS(daily!$139:$139,daily!$9:$9,"&gt;="&amp;BY$8,daily!$9:$9,"&lt;="&amp;BY$9)</f>
        <v>0</v>
      </c>
      <c r="BZ110" s="37">
        <f ca="1">SUMIFS(daily!$139:$139,daily!$9:$9,"&gt;="&amp;BZ$8,daily!$9:$9,"&lt;="&amp;BZ$9)</f>
        <v>0</v>
      </c>
      <c r="CA110" s="37">
        <f ca="1">SUMIFS(daily!$139:$139,daily!$9:$9,"&gt;="&amp;CA$8,daily!$9:$9,"&lt;="&amp;CA$9)</f>
        <v>0</v>
      </c>
      <c r="CB110" s="31"/>
      <c r="CC110" s="31"/>
    </row>
    <row r="111" spans="1:81" s="38" customFormat="1" ht="10.199999999999999" x14ac:dyDescent="0.2">
      <c r="A111" s="31"/>
      <c r="B111" s="31"/>
      <c r="C111" s="31"/>
      <c r="D111" s="31"/>
      <c r="E111" s="31"/>
      <c r="F111" s="132">
        <v>1</v>
      </c>
      <c r="G111" s="133" t="str">
        <f>KPI!$F$37</f>
        <v>оплаты поставщикам</v>
      </c>
      <c r="H111" s="31"/>
      <c r="I111" s="31"/>
      <c r="J111" s="31" t="str">
        <f>IF($G111="","",INDEX(KPI!$H$11:$H$121,SUMIFS(KPI!$E$11:$E$121,KPI!$F$11:$F$121,$G111)))</f>
        <v>тыс.руб.</v>
      </c>
      <c r="K111" s="31"/>
      <c r="L111" s="31"/>
      <c r="M111" s="31"/>
      <c r="N111" s="31"/>
      <c r="O111" s="31"/>
      <c r="P111" s="31"/>
      <c r="Q111" s="31"/>
      <c r="R111" s="37">
        <f ca="1">SUM(T111:CB111)</f>
        <v>57193.98858362194</v>
      </c>
      <c r="S111" s="31"/>
      <c r="T111" s="31"/>
      <c r="U111" s="37">
        <f ca="1">SUMIFS(daily!$148:$148,daily!$9:$9,"&gt;="&amp;U$8,daily!$9:$9,"&lt;="&amp;U$9)</f>
        <v>0</v>
      </c>
      <c r="V111" s="37">
        <f ca="1">SUMIFS(daily!$148:$148,daily!$9:$9,"&gt;="&amp;V$8,daily!$9:$9,"&lt;="&amp;V$9)</f>
        <v>0</v>
      </c>
      <c r="W111" s="37">
        <f ca="1">SUMIFS(daily!$148:$148,daily!$9:$9,"&gt;="&amp;W$8,daily!$9:$9,"&lt;="&amp;W$9)</f>
        <v>4.1744385725905886E-14</v>
      </c>
      <c r="X111" s="37">
        <f ca="1">SUMIFS(daily!$148:$148,daily!$9:$9,"&gt;="&amp;X$8,daily!$9:$9,"&lt;="&amp;X$9)</f>
        <v>149.20000000000078</v>
      </c>
      <c r="Y111" s="37">
        <f ca="1">SUMIFS(daily!$148:$148,daily!$9:$9,"&gt;="&amp;Y$8,daily!$9:$9,"&lt;="&amp;Y$9)</f>
        <v>147.70799999999952</v>
      </c>
      <c r="Z111" s="37">
        <f ca="1">SUMIFS(daily!$148:$148,daily!$9:$9,"&gt;="&amp;Z$8,daily!$9:$9,"&lt;="&amp;Z$9)</f>
        <v>147.70800000000048</v>
      </c>
      <c r="AA111" s="37">
        <f ca="1">SUMIFS(daily!$148:$148,daily!$9:$9,"&gt;="&amp;AA$8,daily!$9:$9,"&lt;="&amp;AA$9)</f>
        <v>147.70800000000025</v>
      </c>
      <c r="AB111" s="37">
        <f ca="1">SUMIFS(daily!$148:$148,daily!$9:$9,"&gt;="&amp;AB$8,daily!$9:$9,"&lt;="&amp;AB$9)</f>
        <v>147.70799999999997</v>
      </c>
      <c r="AC111" s="37">
        <f ca="1">SUMIFS(daily!$148:$148,daily!$9:$9,"&gt;="&amp;AC$8,daily!$9:$9,"&lt;="&amp;AC$9)</f>
        <v>0</v>
      </c>
      <c r="AD111" s="37">
        <f ca="1">SUMIFS(daily!$148:$148,daily!$9:$9,"&gt;="&amp;AD$8,daily!$9:$9,"&lt;="&amp;AD$9)</f>
        <v>738.5400000000019</v>
      </c>
      <c r="AE111" s="37">
        <f ca="1">SUMIFS(daily!$148:$148,daily!$9:$9,"&gt;="&amp;AE$8,daily!$9:$9,"&lt;="&amp;AE$9)</f>
        <v>738.5400000000003</v>
      </c>
      <c r="AF111" s="37">
        <f ca="1">SUMIFS(daily!$148:$148,daily!$9:$9,"&gt;="&amp;AF$8,daily!$9:$9,"&lt;="&amp;AF$9)</f>
        <v>738.5400000000003</v>
      </c>
      <c r="AG111" s="37">
        <f ca="1">SUMIFS(daily!$148:$148,daily!$9:$9,"&gt;="&amp;AG$8,daily!$9:$9,"&lt;="&amp;AG$9)</f>
        <v>768.08159999999953</v>
      </c>
      <c r="AH111" s="37">
        <f ca="1">SUMIFS(daily!$148:$148,daily!$9:$9,"&gt;="&amp;AH$8,daily!$9:$9,"&lt;="&amp;AH$9)</f>
        <v>886.24799999999573</v>
      </c>
      <c r="AI111" s="37">
        <f ca="1">SUMIFS(daily!$148:$148,daily!$9:$9,"&gt;="&amp;AI$8,daily!$9:$9,"&lt;="&amp;AI$9)</f>
        <v>886.24799999999675</v>
      </c>
      <c r="AJ111" s="37">
        <f ca="1">SUMIFS(daily!$148:$148,daily!$9:$9,"&gt;="&amp;AJ$8,daily!$9:$9,"&lt;="&amp;AJ$9)</f>
        <v>886.24799999999709</v>
      </c>
      <c r="AK111" s="37">
        <f ca="1">SUMIFS(daily!$148:$148,daily!$9:$9,"&gt;="&amp;AK$8,daily!$9:$9,"&lt;="&amp;AK$9)</f>
        <v>886.24800000000096</v>
      </c>
      <c r="AL111" s="37">
        <f ca="1">SUMIFS(daily!$148:$148,daily!$9:$9,"&gt;="&amp;AL$8,daily!$9:$9,"&lt;="&amp;AL$9)</f>
        <v>930.56040000000189</v>
      </c>
      <c r="AM111" s="37">
        <f ca="1">SUMIFS(daily!$148:$148,daily!$9:$9,"&gt;="&amp;AM$8,daily!$9:$9,"&lt;="&amp;AM$9)</f>
        <v>930.56040000000189</v>
      </c>
      <c r="AN111" s="37">
        <f ca="1">SUMIFS(daily!$148:$148,daily!$9:$9,"&gt;="&amp;AN$8,daily!$9:$9,"&lt;="&amp;AN$9)</f>
        <v>930.56040000000212</v>
      </c>
      <c r="AO111" s="37">
        <f ca="1">SUMIFS(daily!$148:$148,daily!$9:$9,"&gt;="&amp;AO$8,daily!$9:$9,"&lt;="&amp;AO$9)</f>
        <v>930.56040000000132</v>
      </c>
      <c r="AP111" s="37">
        <f ca="1">SUMIFS(daily!$148:$148,daily!$9:$9,"&gt;="&amp;AP$8,daily!$9:$9,"&lt;="&amp;AP$9)</f>
        <v>991.04682600000001</v>
      </c>
      <c r="AQ111" s="37">
        <f ca="1">SUMIFS(daily!$148:$148,daily!$9:$9,"&gt;="&amp;AQ$8,daily!$9:$9,"&lt;="&amp;AQ$9)</f>
        <v>1031.3711100000003</v>
      </c>
      <c r="AR111" s="37">
        <f ca="1">SUMIFS(daily!$148:$148,daily!$9:$9,"&gt;="&amp;AR$8,daily!$9:$9,"&lt;="&amp;AR$9)</f>
        <v>1031.3711100000003</v>
      </c>
      <c r="AS111" s="37">
        <f ca="1">SUMIFS(daily!$148:$148,daily!$9:$9,"&gt;="&amp;AS$8,daily!$9:$9,"&lt;="&amp;AS$9)</f>
        <v>1031.3711099999998</v>
      </c>
      <c r="AT111" s="37">
        <f ca="1">SUMIFS(daily!$148:$148,daily!$9:$9,"&gt;="&amp;AT$8,daily!$9:$9,"&lt;="&amp;AT$9)</f>
        <v>1031.3711099999996</v>
      </c>
      <c r="AU111" s="37">
        <f ca="1">SUMIFS(daily!$148:$148,daily!$9:$9,"&gt;="&amp;AU$8,daily!$9:$9,"&lt;="&amp;AU$9)</f>
        <v>948.8614212000009</v>
      </c>
      <c r="AV111" s="37">
        <f ca="1">SUMIFS(daily!$148:$148,daily!$9:$9,"&gt;="&amp;AV$8,daily!$9:$9,"&lt;="&amp;AV$9)</f>
        <v>948.86142119999977</v>
      </c>
      <c r="AW111" s="37">
        <f ca="1">SUMIFS(daily!$148:$148,daily!$9:$9,"&gt;="&amp;AW$8,daily!$9:$9,"&lt;="&amp;AW$9)</f>
        <v>948.86142119999818</v>
      </c>
      <c r="AX111" s="37">
        <f ca="1">SUMIFS(daily!$148:$148,daily!$9:$9,"&gt;="&amp;AX$8,daily!$9:$9,"&lt;="&amp;AX$9)</f>
        <v>948.86142119999909</v>
      </c>
      <c r="AY111" s="37">
        <f ca="1">SUMIFS(daily!$148:$148,daily!$9:$9,"&gt;="&amp;AY$8,daily!$9:$9,"&lt;="&amp;AY$9)</f>
        <v>977.32726383599629</v>
      </c>
      <c r="AZ111" s="37">
        <f ca="1">SUMIFS(daily!$148:$148,daily!$9:$9,"&gt;="&amp;AZ$8,daily!$9:$9,"&lt;="&amp;AZ$9)</f>
        <v>977.32726383599754</v>
      </c>
      <c r="BA111" s="37">
        <f ca="1">SUMIFS(daily!$148:$148,daily!$9:$9,"&gt;="&amp;BA$8,daily!$9:$9,"&lt;="&amp;BA$9)</f>
        <v>977.32726383600107</v>
      </c>
      <c r="BB111" s="37">
        <f ca="1">SUMIFS(daily!$148:$148,daily!$9:$9,"&gt;="&amp;BB$8,daily!$9:$9,"&lt;="&amp;BB$9)</f>
        <v>977.32726383599993</v>
      </c>
      <c r="BC111" s="37">
        <f ca="1">SUMIFS(daily!$148:$148,daily!$9:$9,"&gt;="&amp;BC$8,daily!$9:$9,"&lt;="&amp;BC$9)</f>
        <v>1158.8308985484014</v>
      </c>
      <c r="BD111" s="37">
        <f ca="1">SUMIFS(daily!$148:$148,daily!$9:$9,"&gt;="&amp;BD$8,daily!$9:$9,"&lt;="&amp;BD$9)</f>
        <v>1279.8333216900032</v>
      </c>
      <c r="BE111" s="37">
        <f ca="1">SUMIFS(daily!$148:$148,daily!$9:$9,"&gt;="&amp;BE$8,daily!$9:$9,"&lt;="&amp;BE$9)</f>
        <v>1279.8333216900007</v>
      </c>
      <c r="BF111" s="37">
        <f ca="1">SUMIFS(daily!$148:$148,daily!$9:$9,"&gt;="&amp;BF$8,daily!$9:$9,"&lt;="&amp;BF$9)</f>
        <v>1279.8333216899982</v>
      </c>
      <c r="BG111" s="37">
        <f ca="1">SUMIFS(daily!$148:$148,daily!$9:$9,"&gt;="&amp;BG$8,daily!$9:$9,"&lt;="&amp;BG$9)</f>
        <v>1356.623320991401</v>
      </c>
      <c r="BH111" s="37">
        <f ca="1">SUMIFS(daily!$148:$148,daily!$9:$9,"&gt;="&amp;BH$8,daily!$9:$9,"&lt;="&amp;BH$9)</f>
        <v>1663.7833181970029</v>
      </c>
      <c r="BI111" s="37">
        <f ca="1">SUMIFS(daily!$148:$148,daily!$9:$9,"&gt;="&amp;BI$8,daily!$9:$9,"&lt;="&amp;BI$9)</f>
        <v>1663.7833181970016</v>
      </c>
      <c r="BJ111" s="37">
        <f ca="1">SUMIFS(daily!$148:$148,daily!$9:$9,"&gt;="&amp;BJ$8,daily!$9:$9,"&lt;="&amp;BJ$9)</f>
        <v>1663.7833181969991</v>
      </c>
      <c r="BK111" s="37">
        <f ca="1">SUMIFS(daily!$148:$148,daily!$9:$9,"&gt;="&amp;BK$8,daily!$9:$9,"&lt;="&amp;BK$9)</f>
        <v>1663.7833181969991</v>
      </c>
      <c r="BL111" s="37">
        <f ca="1">SUMIFS(daily!$148:$148,daily!$9:$9,"&gt;="&amp;BL$8,daily!$9:$9,"&lt;="&amp;BL$9)</f>
        <v>1996.5399818363965</v>
      </c>
      <c r="BM111" s="37">
        <f ca="1">SUMIFS(daily!$148:$148,daily!$9:$9,"&gt;="&amp;BM$8,daily!$9:$9,"&lt;="&amp;BM$9)</f>
        <v>1996.5399818363962</v>
      </c>
      <c r="BN111" s="37">
        <f ca="1">SUMIFS(daily!$148:$148,daily!$9:$9,"&gt;="&amp;BN$8,daily!$9:$9,"&lt;="&amp;BN$9)</f>
        <v>1996.5399818363962</v>
      </c>
      <c r="BO111" s="37">
        <f ca="1">SUMIFS(daily!$148:$148,daily!$9:$9,"&gt;="&amp;BO$8,daily!$9:$9,"&lt;="&amp;BO$9)</f>
        <v>1996.5399818363958</v>
      </c>
      <c r="BP111" s="37">
        <f ca="1">SUMIFS(daily!$148:$148,daily!$9:$9,"&gt;="&amp;BP$8,daily!$9:$9,"&lt;="&amp;BP$9)</f>
        <v>1783.3359927345614</v>
      </c>
      <c r="BQ111" s="37">
        <f ca="1">SUMIFS(daily!$148:$148,daily!$9:$9,"&gt;="&amp;BQ$8,daily!$9:$9,"&lt;="&amp;BQ$9)</f>
        <v>984.72000000000378</v>
      </c>
      <c r="BR111" s="37">
        <f ca="1">SUMIFS(daily!$148:$148,daily!$9:$9,"&gt;="&amp;BR$8,daily!$9:$9,"&lt;="&amp;BR$9)</f>
        <v>984.72000000000219</v>
      </c>
      <c r="BS111" s="37">
        <f ca="1">SUMIFS(daily!$148:$148,daily!$9:$9,"&gt;="&amp;BS$8,daily!$9:$9,"&lt;="&amp;BS$9)</f>
        <v>984.72000000000196</v>
      </c>
      <c r="BT111" s="37">
        <f ca="1">SUMIFS(daily!$148:$148,daily!$9:$9,"&gt;="&amp;BT$8,daily!$9:$9,"&lt;="&amp;BT$9)</f>
        <v>1083.1920000000055</v>
      </c>
      <c r="BU111" s="37">
        <f ca="1">SUMIFS(daily!$148:$148,daily!$9:$9,"&gt;="&amp;BU$8,daily!$9:$9,"&lt;="&amp;BU$9)</f>
        <v>1230.9000000000015</v>
      </c>
      <c r="BV111" s="37">
        <f ca="1">SUMIFS(daily!$148:$148,daily!$9:$9,"&gt;="&amp;BV$8,daily!$9:$9,"&lt;="&amp;BV$9)</f>
        <v>1230.8999999999996</v>
      </c>
      <c r="BW111" s="37">
        <f ca="1">SUMIFS(daily!$148:$148,daily!$9:$9,"&gt;="&amp;BW$8,daily!$9:$9,"&lt;="&amp;BW$9)</f>
        <v>1230.8999999999992</v>
      </c>
      <c r="BX111" s="37">
        <f ca="1">SUMIFS(daily!$148:$148,daily!$9:$9,"&gt;="&amp;BX$8,daily!$9:$9,"&lt;="&amp;BX$9)</f>
        <v>1230.899999999999</v>
      </c>
      <c r="BY111" s="37">
        <f ca="1">SUMIFS(daily!$148:$148,daily!$9:$9,"&gt;="&amp;BY$8,daily!$9:$9,"&lt;="&amp;BY$9)</f>
        <v>820.59999999999968</v>
      </c>
      <c r="BZ111" s="37">
        <f ca="1">SUMIFS(daily!$148:$148,daily!$9:$9,"&gt;="&amp;BZ$8,daily!$9:$9,"&lt;="&amp;BZ$9)</f>
        <v>820.60000000000036</v>
      </c>
      <c r="CA111" s="37">
        <f ca="1">SUMIFS(daily!$148:$148,daily!$9:$9,"&gt;="&amp;CA$8,daily!$9:$9,"&lt;="&amp;CA$9)</f>
        <v>-7.815970093361102E-13</v>
      </c>
      <c r="CB111" s="31"/>
      <c r="CC111" s="31"/>
    </row>
    <row r="112" spans="1:81" s="71" customFormat="1" ht="6.6" x14ac:dyDescent="0.15">
      <c r="A112" s="70"/>
      <c r="B112" s="70"/>
      <c r="C112" s="70"/>
      <c r="D112" s="70"/>
      <c r="E112" s="70"/>
      <c r="F112" s="122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4"/>
      <c r="S112" s="70"/>
      <c r="T112" s="70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0"/>
      <c r="CC112" s="70"/>
    </row>
    <row r="113" spans="1:81" s="160" customFormat="1" ht="9.6" x14ac:dyDescent="0.2">
      <c r="A113" s="157"/>
      <c r="B113" s="157"/>
      <c r="C113" s="157"/>
      <c r="D113" s="157"/>
      <c r="E113" s="157"/>
      <c r="F113" s="157"/>
      <c r="G113" s="157" t="s">
        <v>23</v>
      </c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8">
        <f ca="1">R109-SUM(R114:R120)</f>
        <v>0</v>
      </c>
      <c r="S113" s="157"/>
      <c r="T113" s="157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59"/>
      <c r="AI113" s="159"/>
      <c r="AJ113" s="159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7"/>
      <c r="CC113" s="157"/>
    </row>
    <row r="114" spans="1:81" s="19" customFormat="1" ht="10.199999999999999" x14ac:dyDescent="0.2">
      <c r="A114" s="18"/>
      <c r="B114" s="18"/>
      <c r="C114" s="18"/>
      <c r="D114" s="18"/>
      <c r="E114" s="18"/>
      <c r="F114" s="99"/>
      <c r="G114" s="18" t="str">
        <f>structure!$G$11</f>
        <v>товарная категория 1</v>
      </c>
      <c r="H114" s="18"/>
      <c r="I114" s="18"/>
      <c r="J114" s="18" t="str">
        <f>J109</f>
        <v>тыс.руб.</v>
      </c>
      <c r="K114" s="18"/>
      <c r="L114" s="18"/>
      <c r="M114" s="18"/>
      <c r="N114" s="18"/>
      <c r="O114" s="18"/>
      <c r="P114" s="18"/>
      <c r="Q114" s="18"/>
      <c r="R114" s="155">
        <f t="shared" ref="R114:R119" ca="1" si="52">SUM(T114:CB114)</f>
        <v>18880.210804382405</v>
      </c>
      <c r="S114" s="156"/>
      <c r="T114" s="156"/>
      <c r="U114" s="156">
        <f ca="1">SUMIFS(daily!141:141,daily!$9:$9,"&gt;="&amp;U$8,daily!$9:$9,"&lt;="&amp;U$9)+SUMIFS(daily!150:150,daily!$9:$9,"&gt;="&amp;U$8,daily!$9:$9,"&lt;="&amp;U$9)</f>
        <v>240</v>
      </c>
      <c r="V114" s="156">
        <f ca="1">SUMIFS(daily!141:141,daily!$9:$9,"&gt;="&amp;V$8,daily!$9:$9,"&lt;="&amp;V$9)+SUMIFS(daily!150:150,daily!$9:$9,"&gt;="&amp;V$8,daily!$9:$9,"&lt;="&amp;V$9)</f>
        <v>240</v>
      </c>
      <c r="W114" s="156">
        <f ca="1">SUMIFS(daily!141:141,daily!$9:$9,"&gt;="&amp;W$8,daily!$9:$9,"&lt;="&amp;W$9)+SUMIFS(daily!150:150,daily!$9:$9,"&gt;="&amp;W$8,daily!$9:$9,"&lt;="&amp;W$9)</f>
        <v>9.2370555648813024E-14</v>
      </c>
      <c r="X114" s="156">
        <f ca="1">SUMIFS(daily!141:141,daily!$9:$9,"&gt;="&amp;X$8,daily!$9:$9,"&lt;="&amp;X$9)+SUMIFS(daily!150:150,daily!$9:$9,"&gt;="&amp;X$8,daily!$9:$9,"&lt;="&amp;X$9)</f>
        <v>48.000000000000092</v>
      </c>
      <c r="Y114" s="156">
        <f ca="1">SUMIFS(daily!141:141,daily!$9:$9,"&gt;="&amp;Y$8,daily!$9:$9,"&lt;="&amp;Y$9)+SUMIFS(daily!150:150,daily!$9:$9,"&gt;="&amp;Y$8,daily!$9:$9,"&lt;="&amp;Y$9)</f>
        <v>47.520000000000074</v>
      </c>
      <c r="Z114" s="156">
        <f ca="1">SUMIFS(daily!141:141,daily!$9:$9,"&gt;="&amp;Z$8,daily!$9:$9,"&lt;="&amp;Z$9)+SUMIFS(daily!150:150,daily!$9:$9,"&gt;="&amp;Z$8,daily!$9:$9,"&lt;="&amp;Z$9)</f>
        <v>47.520000000000074</v>
      </c>
      <c r="AA114" s="156">
        <f ca="1">SUMIFS(daily!141:141,daily!$9:$9,"&gt;="&amp;AA$8,daily!$9:$9,"&lt;="&amp;AA$9)+SUMIFS(daily!150:150,daily!$9:$9,"&gt;="&amp;AA$8,daily!$9:$9,"&lt;="&amp;AA$9)</f>
        <v>47.520000000000074</v>
      </c>
      <c r="AB114" s="156">
        <f ca="1">SUMIFS(daily!141:141,daily!$9:$9,"&gt;="&amp;AB$8,daily!$9:$9,"&lt;="&amp;AB$9)+SUMIFS(daily!150:150,daily!$9:$9,"&gt;="&amp;AB$8,daily!$9:$9,"&lt;="&amp;AB$9)</f>
        <v>47.519999999999982</v>
      </c>
      <c r="AC114" s="156">
        <f ca="1">SUMIFS(daily!141:141,daily!$9:$9,"&gt;="&amp;AC$8,daily!$9:$9,"&lt;="&amp;AC$9)+SUMIFS(daily!150:150,daily!$9:$9,"&gt;="&amp;AC$8,daily!$9:$9,"&lt;="&amp;AC$9)</f>
        <v>0</v>
      </c>
      <c r="AD114" s="156">
        <f ca="1">SUMIFS(daily!141:141,daily!$9:$9,"&gt;="&amp;AD$8,daily!$9:$9,"&lt;="&amp;AD$9)+SUMIFS(daily!150:150,daily!$9:$9,"&gt;="&amp;AD$8,daily!$9:$9,"&lt;="&amp;AD$9)</f>
        <v>237.59999999999991</v>
      </c>
      <c r="AE114" s="156">
        <f ca="1">SUMIFS(daily!141:141,daily!$9:$9,"&gt;="&amp;AE$8,daily!$9:$9,"&lt;="&amp;AE$9)+SUMIFS(daily!150:150,daily!$9:$9,"&gt;="&amp;AE$8,daily!$9:$9,"&lt;="&amp;AE$9)</f>
        <v>237.59999999999991</v>
      </c>
      <c r="AF114" s="156">
        <f ca="1">SUMIFS(daily!141:141,daily!$9:$9,"&gt;="&amp;AF$8,daily!$9:$9,"&lt;="&amp;AF$9)+SUMIFS(daily!150:150,daily!$9:$9,"&gt;="&amp;AF$8,daily!$9:$9,"&lt;="&amp;AF$9)</f>
        <v>237.59999999999991</v>
      </c>
      <c r="AG114" s="156">
        <f ca="1">SUMIFS(daily!141:141,daily!$9:$9,"&gt;="&amp;AG$8,daily!$9:$9,"&lt;="&amp;AG$9)+SUMIFS(daily!150:150,daily!$9:$9,"&gt;="&amp;AG$8,daily!$9:$9,"&lt;="&amp;AG$9)</f>
        <v>247.10399999999964</v>
      </c>
      <c r="AH114" s="156">
        <f ca="1">SUMIFS(daily!141:141,daily!$9:$9,"&gt;="&amp;AH$8,daily!$9:$9,"&lt;="&amp;AH$9)+SUMIFS(daily!150:150,daily!$9:$9,"&gt;="&amp;AH$8,daily!$9:$9,"&lt;="&amp;AH$9)</f>
        <v>285.11999999999944</v>
      </c>
      <c r="AI114" s="156">
        <f ca="1">SUMIFS(daily!141:141,daily!$9:$9,"&gt;="&amp;AI$8,daily!$9:$9,"&lt;="&amp;AI$9)+SUMIFS(daily!150:150,daily!$9:$9,"&gt;="&amp;AI$8,daily!$9:$9,"&lt;="&amp;AI$9)</f>
        <v>285.11999999999944</v>
      </c>
      <c r="AJ114" s="156">
        <f ca="1">SUMIFS(daily!141:141,daily!$9:$9,"&gt;="&amp;AJ$8,daily!$9:$9,"&lt;="&amp;AJ$9)+SUMIFS(daily!150:150,daily!$9:$9,"&gt;="&amp;AJ$8,daily!$9:$9,"&lt;="&amp;AJ$9)</f>
        <v>285.11999999999944</v>
      </c>
      <c r="AK114" s="156">
        <f ca="1">SUMIFS(daily!141:141,daily!$9:$9,"&gt;="&amp;AK$8,daily!$9:$9,"&lt;="&amp;AK$9)+SUMIFS(daily!150:150,daily!$9:$9,"&gt;="&amp;AK$8,daily!$9:$9,"&lt;="&amp;AK$9)</f>
        <v>285.11999999999944</v>
      </c>
      <c r="AL114" s="156">
        <f ca="1">SUMIFS(daily!141:141,daily!$9:$9,"&gt;="&amp;AL$8,daily!$9:$9,"&lt;="&amp;AL$9)+SUMIFS(daily!150:150,daily!$9:$9,"&gt;="&amp;AL$8,daily!$9:$9,"&lt;="&amp;AL$9)</f>
        <v>299.37599999999975</v>
      </c>
      <c r="AM114" s="156">
        <f ca="1">SUMIFS(daily!141:141,daily!$9:$9,"&gt;="&amp;AM$8,daily!$9:$9,"&lt;="&amp;AM$9)+SUMIFS(daily!150:150,daily!$9:$9,"&gt;="&amp;AM$8,daily!$9:$9,"&lt;="&amp;AM$9)</f>
        <v>299.37599999999975</v>
      </c>
      <c r="AN114" s="156">
        <f ca="1">SUMIFS(daily!141:141,daily!$9:$9,"&gt;="&amp;AN$8,daily!$9:$9,"&lt;="&amp;AN$9)+SUMIFS(daily!150:150,daily!$9:$9,"&gt;="&amp;AN$8,daily!$9:$9,"&lt;="&amp;AN$9)</f>
        <v>299.37599999999975</v>
      </c>
      <c r="AO114" s="156">
        <f ca="1">SUMIFS(daily!141:141,daily!$9:$9,"&gt;="&amp;AO$8,daily!$9:$9,"&lt;="&amp;AO$9)+SUMIFS(daily!150:150,daily!$9:$9,"&gt;="&amp;AO$8,daily!$9:$9,"&lt;="&amp;AO$9)</f>
        <v>299.3760000000002</v>
      </c>
      <c r="AP114" s="156">
        <f ca="1">SUMIFS(daily!141:141,daily!$9:$9,"&gt;="&amp;AP$8,daily!$9:$9,"&lt;="&amp;AP$9)+SUMIFS(daily!150:150,daily!$9:$9,"&gt;="&amp;AP$8,daily!$9:$9,"&lt;="&amp;AP$9)</f>
        <v>318.83543999999989</v>
      </c>
      <c r="AQ114" s="156">
        <f ca="1">SUMIFS(daily!141:141,daily!$9:$9,"&gt;="&amp;AQ$8,daily!$9:$9,"&lt;="&amp;AQ$9)+SUMIFS(daily!150:150,daily!$9:$9,"&gt;="&amp;AQ$8,daily!$9:$9,"&lt;="&amp;AQ$9)</f>
        <v>331.8084000000004</v>
      </c>
      <c r="AR114" s="156">
        <f ca="1">SUMIFS(daily!141:141,daily!$9:$9,"&gt;="&amp;AR$8,daily!$9:$9,"&lt;="&amp;AR$9)+SUMIFS(daily!150:150,daily!$9:$9,"&gt;="&amp;AR$8,daily!$9:$9,"&lt;="&amp;AR$9)</f>
        <v>331.8084000000004</v>
      </c>
      <c r="AS114" s="156">
        <f ca="1">SUMIFS(daily!141:141,daily!$9:$9,"&gt;="&amp;AS$8,daily!$9:$9,"&lt;="&amp;AS$9)+SUMIFS(daily!150:150,daily!$9:$9,"&gt;="&amp;AS$8,daily!$9:$9,"&lt;="&amp;AS$9)</f>
        <v>331.8084000000004</v>
      </c>
      <c r="AT114" s="156">
        <f ca="1">SUMIFS(daily!141:141,daily!$9:$9,"&gt;="&amp;AT$8,daily!$9:$9,"&lt;="&amp;AT$9)+SUMIFS(daily!150:150,daily!$9:$9,"&gt;="&amp;AT$8,daily!$9:$9,"&lt;="&amp;AT$9)</f>
        <v>331.80840000000052</v>
      </c>
      <c r="AU114" s="156">
        <f ca="1">SUMIFS(daily!141:141,daily!$9:$9,"&gt;="&amp;AU$8,daily!$9:$9,"&lt;="&amp;AU$9)+SUMIFS(daily!150:150,daily!$9:$9,"&gt;="&amp;AU$8,daily!$9:$9,"&lt;="&amp;AU$9)</f>
        <v>305.26372800000001</v>
      </c>
      <c r="AV114" s="156">
        <f ca="1">SUMIFS(daily!141:141,daily!$9:$9,"&gt;="&amp;AV$8,daily!$9:$9,"&lt;="&amp;AV$9)+SUMIFS(daily!150:150,daily!$9:$9,"&gt;="&amp;AV$8,daily!$9:$9,"&lt;="&amp;AV$9)</f>
        <v>305.26372800000001</v>
      </c>
      <c r="AW114" s="156">
        <f ca="1">SUMIFS(daily!141:141,daily!$9:$9,"&gt;="&amp;AW$8,daily!$9:$9,"&lt;="&amp;AW$9)+SUMIFS(daily!150:150,daily!$9:$9,"&gt;="&amp;AW$8,daily!$9:$9,"&lt;="&amp;AW$9)</f>
        <v>305.26372800000001</v>
      </c>
      <c r="AX114" s="156">
        <f ca="1">SUMIFS(daily!141:141,daily!$9:$9,"&gt;="&amp;AX$8,daily!$9:$9,"&lt;="&amp;AX$9)+SUMIFS(daily!150:150,daily!$9:$9,"&gt;="&amp;AX$8,daily!$9:$9,"&lt;="&amp;AX$9)</f>
        <v>305.26372800000001</v>
      </c>
      <c r="AY114" s="156">
        <f ca="1">SUMIFS(daily!141:141,daily!$9:$9,"&gt;="&amp;AY$8,daily!$9:$9,"&lt;="&amp;AY$9)+SUMIFS(daily!150:150,daily!$9:$9,"&gt;="&amp;AY$8,daily!$9:$9,"&lt;="&amp;AY$9)</f>
        <v>314.42163984000007</v>
      </c>
      <c r="AZ114" s="156">
        <f ca="1">SUMIFS(daily!141:141,daily!$9:$9,"&gt;="&amp;AZ$8,daily!$9:$9,"&lt;="&amp;AZ$9)+SUMIFS(daily!150:150,daily!$9:$9,"&gt;="&amp;AZ$8,daily!$9:$9,"&lt;="&amp;AZ$9)</f>
        <v>314.42163984000007</v>
      </c>
      <c r="BA114" s="156">
        <f ca="1">SUMIFS(daily!141:141,daily!$9:$9,"&gt;="&amp;BA$8,daily!$9:$9,"&lt;="&amp;BA$9)+SUMIFS(daily!150:150,daily!$9:$9,"&gt;="&amp;BA$8,daily!$9:$9,"&lt;="&amp;BA$9)</f>
        <v>314.42163984000052</v>
      </c>
      <c r="BB114" s="156">
        <f ca="1">SUMIFS(daily!141:141,daily!$9:$9,"&gt;="&amp;BB$8,daily!$9:$9,"&lt;="&amp;BB$9)+SUMIFS(daily!150:150,daily!$9:$9,"&gt;="&amp;BB$8,daily!$9:$9,"&lt;="&amp;BB$9)</f>
        <v>314.42163984000013</v>
      </c>
      <c r="BC114" s="156">
        <f ca="1">SUMIFS(daily!141:141,daily!$9:$9,"&gt;="&amp;BC$8,daily!$9:$9,"&lt;="&amp;BC$9)+SUMIFS(daily!150:150,daily!$9:$9,"&gt;="&amp;BC$8,daily!$9:$9,"&lt;="&amp;BC$9)</f>
        <v>372.81423009599905</v>
      </c>
      <c r="BD114" s="156">
        <f ca="1">SUMIFS(daily!141:141,daily!$9:$9,"&gt;="&amp;BD$8,daily!$9:$9,"&lt;="&amp;BD$9)+SUMIFS(daily!150:150,daily!$9:$9,"&gt;="&amp;BD$8,daily!$9:$9,"&lt;="&amp;BD$9)</f>
        <v>411.74262360000108</v>
      </c>
      <c r="BE114" s="156">
        <f ca="1">SUMIFS(daily!141:141,daily!$9:$9,"&gt;="&amp;BE$8,daily!$9:$9,"&lt;="&amp;BE$9)+SUMIFS(daily!150:150,daily!$9:$9,"&gt;="&amp;BE$8,daily!$9:$9,"&lt;="&amp;BE$9)</f>
        <v>411.74262360000017</v>
      </c>
      <c r="BF114" s="156">
        <f ca="1">SUMIFS(daily!141:141,daily!$9:$9,"&gt;="&amp;BF$8,daily!$9:$9,"&lt;="&amp;BF$9)+SUMIFS(daily!150:150,daily!$9:$9,"&gt;="&amp;BF$8,daily!$9:$9,"&lt;="&amp;BF$9)</f>
        <v>411.74262359999926</v>
      </c>
      <c r="BG114" s="156">
        <f ca="1">SUMIFS(daily!141:141,daily!$9:$9,"&gt;="&amp;BG$8,daily!$9:$9,"&lt;="&amp;BG$9)+SUMIFS(daily!150:150,daily!$9:$9,"&gt;="&amp;BG$8,daily!$9:$9,"&lt;="&amp;BG$9)</f>
        <v>436.44718101600034</v>
      </c>
      <c r="BH114" s="156">
        <f ca="1">SUMIFS(daily!141:141,daily!$9:$9,"&gt;="&amp;BH$8,daily!$9:$9,"&lt;="&amp;BH$9)+SUMIFS(daily!150:150,daily!$9:$9,"&gt;="&amp;BH$8,daily!$9:$9,"&lt;="&amp;BH$9)</f>
        <v>535.26541068000097</v>
      </c>
      <c r="BI114" s="156">
        <f ca="1">SUMIFS(daily!141:141,daily!$9:$9,"&gt;="&amp;BI$8,daily!$9:$9,"&lt;="&amp;BI$9)+SUMIFS(daily!150:150,daily!$9:$9,"&gt;="&amp;BI$8,daily!$9:$9,"&lt;="&amp;BI$9)</f>
        <v>535.26541067999915</v>
      </c>
      <c r="BJ114" s="156">
        <f ca="1">SUMIFS(daily!141:141,daily!$9:$9,"&gt;="&amp;BJ$8,daily!$9:$9,"&lt;="&amp;BJ$9)+SUMIFS(daily!150:150,daily!$9:$9,"&gt;="&amp;BJ$8,daily!$9:$9,"&lt;="&amp;BJ$9)</f>
        <v>535.26541067999824</v>
      </c>
      <c r="BK114" s="156">
        <f ca="1">SUMIFS(daily!141:141,daily!$9:$9,"&gt;="&amp;BK$8,daily!$9:$9,"&lt;="&amp;BK$9)+SUMIFS(daily!150:150,daily!$9:$9,"&gt;="&amp;BK$8,daily!$9:$9,"&lt;="&amp;BK$9)</f>
        <v>535.26541067999824</v>
      </c>
      <c r="BL114" s="156">
        <f ca="1">SUMIFS(daily!141:141,daily!$9:$9,"&gt;="&amp;BL$8,daily!$9:$9,"&lt;="&amp;BL$9)+SUMIFS(daily!150:150,daily!$9:$9,"&gt;="&amp;BL$8,daily!$9:$9,"&lt;="&amp;BL$9)</f>
        <v>642.31849281599762</v>
      </c>
      <c r="BM114" s="156">
        <f ca="1">SUMIFS(daily!141:141,daily!$9:$9,"&gt;="&amp;BM$8,daily!$9:$9,"&lt;="&amp;BM$9)+SUMIFS(daily!150:150,daily!$9:$9,"&gt;="&amp;BM$8,daily!$9:$9,"&lt;="&amp;BM$9)</f>
        <v>642.31849281599762</v>
      </c>
      <c r="BN114" s="156">
        <f ca="1">SUMIFS(daily!141:141,daily!$9:$9,"&gt;="&amp;BN$8,daily!$9:$9,"&lt;="&amp;BN$9)+SUMIFS(daily!150:150,daily!$9:$9,"&gt;="&amp;BN$8,daily!$9:$9,"&lt;="&amp;BN$9)</f>
        <v>642.31849281599762</v>
      </c>
      <c r="BO114" s="156">
        <f ca="1">SUMIFS(daily!141:141,daily!$9:$9,"&gt;="&amp;BO$8,daily!$9:$9,"&lt;="&amp;BO$9)+SUMIFS(daily!150:150,daily!$9:$9,"&gt;="&amp;BO$8,daily!$9:$9,"&lt;="&amp;BO$9)</f>
        <v>642.31849281599762</v>
      </c>
      <c r="BP114" s="156">
        <f ca="1">SUMIFS(daily!141:141,daily!$9:$9,"&gt;="&amp;BP$8,daily!$9:$9,"&lt;="&amp;BP$9)+SUMIFS(daily!150:150,daily!$9:$9,"&gt;="&amp;BP$8,daily!$9:$9,"&lt;="&amp;BP$9)</f>
        <v>573.72739712640225</v>
      </c>
      <c r="BQ114" s="156">
        <f ca="1">SUMIFS(daily!141:141,daily!$9:$9,"&gt;="&amp;BQ$8,daily!$9:$9,"&lt;="&amp;BQ$9)+SUMIFS(daily!150:150,daily!$9:$9,"&gt;="&amp;BQ$8,daily!$9:$9,"&lt;="&amp;BQ$9)</f>
        <v>316.80000000000274</v>
      </c>
      <c r="BR114" s="156">
        <f ca="1">SUMIFS(daily!141:141,daily!$9:$9,"&gt;="&amp;BR$8,daily!$9:$9,"&lt;="&amp;BR$9)+SUMIFS(daily!150:150,daily!$9:$9,"&gt;="&amp;BR$8,daily!$9:$9,"&lt;="&amp;BR$9)</f>
        <v>316.80000000000274</v>
      </c>
      <c r="BS114" s="156">
        <f ca="1">SUMIFS(daily!141:141,daily!$9:$9,"&gt;="&amp;BS$8,daily!$9:$9,"&lt;="&amp;BS$9)+SUMIFS(daily!150:150,daily!$9:$9,"&gt;="&amp;BS$8,daily!$9:$9,"&lt;="&amp;BS$9)</f>
        <v>316.80000000000092</v>
      </c>
      <c r="BT114" s="156">
        <f ca="1">SUMIFS(daily!141:141,daily!$9:$9,"&gt;="&amp;BT$8,daily!$9:$9,"&lt;="&amp;BT$9)+SUMIFS(daily!150:150,daily!$9:$9,"&gt;="&amp;BT$8,daily!$9:$9,"&lt;="&amp;BT$9)</f>
        <v>348.48000000000286</v>
      </c>
      <c r="BU114" s="156">
        <f ca="1">SUMIFS(daily!141:141,daily!$9:$9,"&gt;="&amp;BU$8,daily!$9:$9,"&lt;="&amp;BU$9)+SUMIFS(daily!150:150,daily!$9:$9,"&gt;="&amp;BU$8,daily!$9:$9,"&lt;="&amp;BU$9)</f>
        <v>396.00000000000182</v>
      </c>
      <c r="BV114" s="156">
        <f ca="1">SUMIFS(daily!141:141,daily!$9:$9,"&gt;="&amp;BV$8,daily!$9:$9,"&lt;="&amp;BV$9)+SUMIFS(daily!150:150,daily!$9:$9,"&gt;="&amp;BV$8,daily!$9:$9,"&lt;="&amp;BV$9)</f>
        <v>396</v>
      </c>
      <c r="BW114" s="156">
        <f ca="1">SUMIFS(daily!141:141,daily!$9:$9,"&gt;="&amp;BW$8,daily!$9:$9,"&lt;="&amp;BW$9)+SUMIFS(daily!150:150,daily!$9:$9,"&gt;="&amp;BW$8,daily!$9:$9,"&lt;="&amp;BW$9)</f>
        <v>396</v>
      </c>
      <c r="BX114" s="156">
        <f ca="1">SUMIFS(daily!141:141,daily!$9:$9,"&gt;="&amp;BX$8,daily!$9:$9,"&lt;="&amp;BX$9)+SUMIFS(daily!150:150,daily!$9:$9,"&gt;="&amp;BX$8,daily!$9:$9,"&lt;="&amp;BX$9)</f>
        <v>396</v>
      </c>
      <c r="BY114" s="156">
        <f ca="1">SUMIFS(daily!141:141,daily!$9:$9,"&gt;="&amp;BY$8,daily!$9:$9,"&lt;="&amp;BY$9)+SUMIFS(daily!150:150,daily!$9:$9,"&gt;="&amp;BY$8,daily!$9:$9,"&lt;="&amp;BY$9)</f>
        <v>263.99999999999909</v>
      </c>
      <c r="BZ114" s="156">
        <f ca="1">SUMIFS(daily!141:141,daily!$9:$9,"&gt;="&amp;BZ$8,daily!$9:$9,"&lt;="&amp;BZ$9)+SUMIFS(daily!150:150,daily!$9:$9,"&gt;="&amp;BZ$8,daily!$9:$9,"&lt;="&amp;BZ$9)</f>
        <v>264</v>
      </c>
      <c r="CA114" s="156">
        <f ca="1">SUMIFS(daily!141:141,daily!$9:$9,"&gt;="&amp;CA$8,daily!$9:$9,"&lt;="&amp;CA$9)+SUMIFS(daily!150:150,daily!$9:$9,"&gt;="&amp;CA$8,daily!$9:$9,"&lt;="&amp;CA$9)</f>
        <v>-1.7053025658242404E-13</v>
      </c>
      <c r="CB114" s="18"/>
      <c r="CC114" s="18"/>
    </row>
    <row r="115" spans="1:81" s="19" customFormat="1" ht="10.199999999999999" x14ac:dyDescent="0.2">
      <c r="A115" s="18"/>
      <c r="B115" s="18"/>
      <c r="C115" s="18"/>
      <c r="D115" s="18"/>
      <c r="E115" s="18"/>
      <c r="F115" s="99"/>
      <c r="G115" s="18" t="str">
        <f>structure!$G$12</f>
        <v>товарная категория 2</v>
      </c>
      <c r="H115" s="18"/>
      <c r="I115" s="18"/>
      <c r="J115" s="18" t="str">
        <f>J109</f>
        <v>тыс.руб.</v>
      </c>
      <c r="K115" s="18"/>
      <c r="L115" s="18"/>
      <c r="M115" s="18"/>
      <c r="N115" s="18"/>
      <c r="O115" s="18"/>
      <c r="P115" s="18"/>
      <c r="Q115" s="18"/>
      <c r="R115" s="155">
        <f t="shared" ca="1" si="52"/>
        <v>15340.171278560703</v>
      </c>
      <c r="S115" s="156"/>
      <c r="T115" s="156"/>
      <c r="U115" s="156">
        <f ca="1">SUMIFS(daily!142:142,daily!$9:$9,"&gt;="&amp;U$8,daily!$9:$9,"&lt;="&amp;U$9)+SUMIFS(daily!151:151,daily!$9:$9,"&gt;="&amp;U$8,daily!$9:$9,"&lt;="&amp;U$9)</f>
        <v>195</v>
      </c>
      <c r="V115" s="156">
        <f ca="1">SUMIFS(daily!142:142,daily!$9:$9,"&gt;="&amp;V$8,daily!$9:$9,"&lt;="&amp;V$9)+SUMIFS(daily!151:151,daily!$9:$9,"&gt;="&amp;V$8,daily!$9:$9,"&lt;="&amp;V$9)</f>
        <v>195</v>
      </c>
      <c r="W115" s="156">
        <f ca="1">SUMIFS(daily!142:142,daily!$9:$9,"&gt;="&amp;W$8,daily!$9:$9,"&lt;="&amp;W$9)+SUMIFS(daily!151:151,daily!$9:$9,"&gt;="&amp;W$8,daily!$9:$9,"&lt;="&amp;W$9)</f>
        <v>-1.8474111129762605E-13</v>
      </c>
      <c r="X115" s="156">
        <f ca="1">SUMIFS(daily!142:142,daily!$9:$9,"&gt;="&amp;X$8,daily!$9:$9,"&lt;="&amp;X$9)+SUMIFS(daily!151:151,daily!$9:$9,"&gt;="&amp;X$8,daily!$9:$9,"&lt;="&amp;X$9)</f>
        <v>39.00000000000027</v>
      </c>
      <c r="Y115" s="156">
        <f ca="1">SUMIFS(daily!142:142,daily!$9:$9,"&gt;="&amp;Y$8,daily!$9:$9,"&lt;="&amp;Y$9)+SUMIFS(daily!151:151,daily!$9:$9,"&gt;="&amp;Y$8,daily!$9:$9,"&lt;="&amp;Y$9)</f>
        <v>38.609999999999943</v>
      </c>
      <c r="Z115" s="156">
        <f ca="1">SUMIFS(daily!142:142,daily!$9:$9,"&gt;="&amp;Z$8,daily!$9:$9,"&lt;="&amp;Z$9)+SUMIFS(daily!151:151,daily!$9:$9,"&gt;="&amp;Z$8,daily!$9:$9,"&lt;="&amp;Z$9)</f>
        <v>38.610000000000397</v>
      </c>
      <c r="AA115" s="156">
        <f ca="1">SUMIFS(daily!142:142,daily!$9:$9,"&gt;="&amp;AA$8,daily!$9:$9,"&lt;="&amp;AA$9)+SUMIFS(daily!151:151,daily!$9:$9,"&gt;="&amp;AA$8,daily!$9:$9,"&lt;="&amp;AA$9)</f>
        <v>38.609999999999943</v>
      </c>
      <c r="AB115" s="156">
        <f ca="1">SUMIFS(daily!142:142,daily!$9:$9,"&gt;="&amp;AB$8,daily!$9:$9,"&lt;="&amp;AB$9)+SUMIFS(daily!151:151,daily!$9:$9,"&gt;="&amp;AB$8,daily!$9:$9,"&lt;="&amp;AB$9)</f>
        <v>38.610000000000127</v>
      </c>
      <c r="AC115" s="156">
        <f ca="1">SUMIFS(daily!142:142,daily!$9:$9,"&gt;="&amp;AC$8,daily!$9:$9,"&lt;="&amp;AC$9)+SUMIFS(daily!151:151,daily!$9:$9,"&gt;="&amp;AC$8,daily!$9:$9,"&lt;="&amp;AC$9)</f>
        <v>0</v>
      </c>
      <c r="AD115" s="156">
        <f ca="1">SUMIFS(daily!142:142,daily!$9:$9,"&gt;="&amp;AD$8,daily!$9:$9,"&lt;="&amp;AD$9)+SUMIFS(daily!151:151,daily!$9:$9,"&gt;="&amp;AD$8,daily!$9:$9,"&lt;="&amp;AD$9)</f>
        <v>193.05000000000109</v>
      </c>
      <c r="AE115" s="156">
        <f ca="1">SUMIFS(daily!142:142,daily!$9:$9,"&gt;="&amp;AE$8,daily!$9:$9,"&lt;="&amp;AE$9)+SUMIFS(daily!151:151,daily!$9:$9,"&gt;="&amp;AE$8,daily!$9:$9,"&lt;="&amp;AE$9)</f>
        <v>193.05000000000064</v>
      </c>
      <c r="AF115" s="156">
        <f ca="1">SUMIFS(daily!142:142,daily!$9:$9,"&gt;="&amp;AF$8,daily!$9:$9,"&lt;="&amp;AF$9)+SUMIFS(daily!151:151,daily!$9:$9,"&gt;="&amp;AF$8,daily!$9:$9,"&lt;="&amp;AF$9)</f>
        <v>193.05000000000064</v>
      </c>
      <c r="AG115" s="156">
        <f ca="1">SUMIFS(daily!142:142,daily!$9:$9,"&gt;="&amp;AG$8,daily!$9:$9,"&lt;="&amp;AG$9)+SUMIFS(daily!151:151,daily!$9:$9,"&gt;="&amp;AG$8,daily!$9:$9,"&lt;="&amp;AG$9)</f>
        <v>200.77199999999982</v>
      </c>
      <c r="AH115" s="156">
        <f ca="1">SUMIFS(daily!142:142,daily!$9:$9,"&gt;="&amp;AH$8,daily!$9:$9,"&lt;="&amp;AH$9)+SUMIFS(daily!151:151,daily!$9:$9,"&gt;="&amp;AH$8,daily!$9:$9,"&lt;="&amp;AH$9)</f>
        <v>231.65999999999758</v>
      </c>
      <c r="AI115" s="156">
        <f ca="1">SUMIFS(daily!142:142,daily!$9:$9,"&gt;="&amp;AI$8,daily!$9:$9,"&lt;="&amp;AI$9)+SUMIFS(daily!151:151,daily!$9:$9,"&gt;="&amp;AI$8,daily!$9:$9,"&lt;="&amp;AI$9)</f>
        <v>231.65999999999804</v>
      </c>
      <c r="AJ115" s="156">
        <f ca="1">SUMIFS(daily!142:142,daily!$9:$9,"&gt;="&amp;AJ$8,daily!$9:$9,"&lt;="&amp;AJ$9)+SUMIFS(daily!151:151,daily!$9:$9,"&gt;="&amp;AJ$8,daily!$9:$9,"&lt;="&amp;AJ$9)</f>
        <v>231.65999999999804</v>
      </c>
      <c r="AK115" s="156">
        <f ca="1">SUMIFS(daily!142:142,daily!$9:$9,"&gt;="&amp;AK$8,daily!$9:$9,"&lt;="&amp;AK$9)+SUMIFS(daily!151:151,daily!$9:$9,"&gt;="&amp;AK$8,daily!$9:$9,"&lt;="&amp;AK$9)</f>
        <v>231.66000000000167</v>
      </c>
      <c r="AL115" s="156">
        <f ca="1">SUMIFS(daily!142:142,daily!$9:$9,"&gt;="&amp;AL$8,daily!$9:$9,"&lt;="&amp;AL$9)+SUMIFS(daily!151:151,daily!$9:$9,"&gt;="&amp;AL$8,daily!$9:$9,"&lt;="&amp;AL$9)</f>
        <v>243.2430000000013</v>
      </c>
      <c r="AM115" s="156">
        <f ca="1">SUMIFS(daily!142:142,daily!$9:$9,"&gt;="&amp;AM$8,daily!$9:$9,"&lt;="&amp;AM$9)+SUMIFS(daily!151:151,daily!$9:$9,"&gt;="&amp;AM$8,daily!$9:$9,"&lt;="&amp;AM$9)</f>
        <v>243.2430000000013</v>
      </c>
      <c r="AN115" s="156">
        <f ca="1">SUMIFS(daily!142:142,daily!$9:$9,"&gt;="&amp;AN$8,daily!$9:$9,"&lt;="&amp;AN$9)+SUMIFS(daily!151:151,daily!$9:$9,"&gt;="&amp;AN$8,daily!$9:$9,"&lt;="&amp;AN$9)</f>
        <v>243.2430000000013</v>
      </c>
      <c r="AO115" s="156">
        <f ca="1">SUMIFS(daily!142:142,daily!$9:$9,"&gt;="&amp;AO$8,daily!$9:$9,"&lt;="&amp;AO$9)+SUMIFS(daily!151:151,daily!$9:$9,"&gt;="&amp;AO$8,daily!$9:$9,"&lt;="&amp;AO$9)</f>
        <v>243.24300000000039</v>
      </c>
      <c r="AP115" s="156">
        <f ca="1">SUMIFS(daily!142:142,daily!$9:$9,"&gt;="&amp;AP$8,daily!$9:$9,"&lt;="&amp;AP$9)+SUMIFS(daily!151:151,daily!$9:$9,"&gt;="&amp;AP$8,daily!$9:$9,"&lt;="&amp;AP$9)</f>
        <v>259.05379499999975</v>
      </c>
      <c r="AQ115" s="156">
        <f ca="1">SUMIFS(daily!142:142,daily!$9:$9,"&gt;="&amp;AQ$8,daily!$9:$9,"&lt;="&amp;AQ$9)+SUMIFS(daily!151:151,daily!$9:$9,"&gt;="&amp;AQ$8,daily!$9:$9,"&lt;="&amp;AQ$9)</f>
        <v>269.59432499999986</v>
      </c>
      <c r="AR115" s="156">
        <f ca="1">SUMIFS(daily!142:142,daily!$9:$9,"&gt;="&amp;AR$8,daily!$9:$9,"&lt;="&amp;AR$9)+SUMIFS(daily!151:151,daily!$9:$9,"&gt;="&amp;AR$8,daily!$9:$9,"&lt;="&amp;AR$9)</f>
        <v>269.59432500000031</v>
      </c>
      <c r="AS115" s="156">
        <f ca="1">SUMIFS(daily!142:142,daily!$9:$9,"&gt;="&amp;AS$8,daily!$9:$9,"&lt;="&amp;AS$9)+SUMIFS(daily!151:151,daily!$9:$9,"&gt;="&amp;AS$8,daily!$9:$9,"&lt;="&amp;AS$9)</f>
        <v>269.59432499999986</v>
      </c>
      <c r="AT115" s="156">
        <f ca="1">SUMIFS(daily!142:142,daily!$9:$9,"&gt;="&amp;AT$8,daily!$9:$9,"&lt;="&amp;AT$9)+SUMIFS(daily!151:151,daily!$9:$9,"&gt;="&amp;AT$8,daily!$9:$9,"&lt;="&amp;AT$9)</f>
        <v>269.59432500000008</v>
      </c>
      <c r="AU115" s="156">
        <f ca="1">SUMIFS(daily!142:142,daily!$9:$9,"&gt;="&amp;AU$8,daily!$9:$9,"&lt;="&amp;AU$9)+SUMIFS(daily!151:151,daily!$9:$9,"&gt;="&amp;AU$8,daily!$9:$9,"&lt;="&amp;AU$9)</f>
        <v>248.02677899999949</v>
      </c>
      <c r="AV115" s="156">
        <f ca="1">SUMIFS(daily!142:142,daily!$9:$9,"&gt;="&amp;AV$8,daily!$9:$9,"&lt;="&amp;AV$9)+SUMIFS(daily!151:151,daily!$9:$9,"&gt;="&amp;AV$8,daily!$9:$9,"&lt;="&amp;AV$9)</f>
        <v>248.02677899999949</v>
      </c>
      <c r="AW115" s="156">
        <f ca="1">SUMIFS(daily!142:142,daily!$9:$9,"&gt;="&amp;AW$8,daily!$9:$9,"&lt;="&amp;AW$9)+SUMIFS(daily!151:151,daily!$9:$9,"&gt;="&amp;AW$8,daily!$9:$9,"&lt;="&amp;AW$9)</f>
        <v>248.02677899999904</v>
      </c>
      <c r="AX115" s="156">
        <f ca="1">SUMIFS(daily!142:142,daily!$9:$9,"&gt;="&amp;AX$8,daily!$9:$9,"&lt;="&amp;AX$9)+SUMIFS(daily!151:151,daily!$9:$9,"&gt;="&amp;AX$8,daily!$9:$9,"&lt;="&amp;AX$9)</f>
        <v>248.02677899999949</v>
      </c>
      <c r="AY115" s="156">
        <f ca="1">SUMIFS(daily!142:142,daily!$9:$9,"&gt;="&amp;AY$8,daily!$9:$9,"&lt;="&amp;AY$9)+SUMIFS(daily!151:151,daily!$9:$9,"&gt;="&amp;AY$8,daily!$9:$9,"&lt;="&amp;AY$9)</f>
        <v>255.46758236999909</v>
      </c>
      <c r="AZ115" s="156">
        <f ca="1">SUMIFS(daily!142:142,daily!$9:$9,"&gt;="&amp;AZ$8,daily!$9:$9,"&lt;="&amp;AZ$9)+SUMIFS(daily!151:151,daily!$9:$9,"&gt;="&amp;AZ$8,daily!$9:$9,"&lt;="&amp;AZ$9)</f>
        <v>255.46758237</v>
      </c>
      <c r="BA115" s="156">
        <f ca="1">SUMIFS(daily!142:142,daily!$9:$9,"&gt;="&amp;BA$8,daily!$9:$9,"&lt;="&amp;BA$9)+SUMIFS(daily!151:151,daily!$9:$9,"&gt;="&amp;BA$8,daily!$9:$9,"&lt;="&amp;BA$9)</f>
        <v>255.46758237000046</v>
      </c>
      <c r="BB115" s="156">
        <f ca="1">SUMIFS(daily!142:142,daily!$9:$9,"&gt;="&amp;BB$8,daily!$9:$9,"&lt;="&amp;BB$9)+SUMIFS(daily!151:151,daily!$9:$9,"&gt;="&amp;BB$8,daily!$9:$9,"&lt;="&amp;BB$9)</f>
        <v>255.46758237</v>
      </c>
      <c r="BC115" s="156">
        <f ca="1">SUMIFS(daily!142:142,daily!$9:$9,"&gt;="&amp;BC$8,daily!$9:$9,"&lt;="&amp;BC$9)+SUMIFS(daily!151:151,daily!$9:$9,"&gt;="&amp;BC$8,daily!$9:$9,"&lt;="&amp;BC$9)</f>
        <v>302.91156195300039</v>
      </c>
      <c r="BD115" s="156">
        <f ca="1">SUMIFS(daily!142:142,daily!$9:$9,"&gt;="&amp;BD$8,daily!$9:$9,"&lt;="&amp;BD$9)+SUMIFS(daily!151:151,daily!$9:$9,"&gt;="&amp;BD$8,daily!$9:$9,"&lt;="&amp;BD$9)</f>
        <v>334.54088167499992</v>
      </c>
      <c r="BE115" s="156">
        <f ca="1">SUMIFS(daily!142:142,daily!$9:$9,"&gt;="&amp;BE$8,daily!$9:$9,"&lt;="&amp;BE$9)+SUMIFS(daily!151:151,daily!$9:$9,"&gt;="&amp;BE$8,daily!$9:$9,"&lt;="&amp;BE$9)</f>
        <v>334.54088167499947</v>
      </c>
      <c r="BF115" s="156">
        <f ca="1">SUMIFS(daily!142:142,daily!$9:$9,"&gt;="&amp;BF$8,daily!$9:$9,"&lt;="&amp;BF$9)+SUMIFS(daily!151:151,daily!$9:$9,"&gt;="&amp;BF$8,daily!$9:$9,"&lt;="&amp;BF$9)</f>
        <v>334.54088167499901</v>
      </c>
      <c r="BG115" s="156">
        <f ca="1">SUMIFS(daily!142:142,daily!$9:$9,"&gt;="&amp;BG$8,daily!$9:$9,"&lt;="&amp;BG$9)+SUMIFS(daily!151:151,daily!$9:$9,"&gt;="&amp;BG$8,daily!$9:$9,"&lt;="&amp;BG$9)</f>
        <v>354.61333457550006</v>
      </c>
      <c r="BH115" s="156">
        <f ca="1">SUMIFS(daily!142:142,daily!$9:$9,"&gt;="&amp;BH$8,daily!$9:$9,"&lt;="&amp;BH$9)+SUMIFS(daily!151:151,daily!$9:$9,"&gt;="&amp;BH$8,daily!$9:$9,"&lt;="&amp;BH$9)</f>
        <v>434.90314617750084</v>
      </c>
      <c r="BI115" s="156">
        <f ca="1">SUMIFS(daily!142:142,daily!$9:$9,"&gt;="&amp;BI$8,daily!$9:$9,"&lt;="&amp;BI$9)+SUMIFS(daily!151:151,daily!$9:$9,"&gt;="&amp;BI$8,daily!$9:$9,"&lt;="&amp;BI$9)</f>
        <v>434.9031461775013</v>
      </c>
      <c r="BJ115" s="156">
        <f ca="1">SUMIFS(daily!142:142,daily!$9:$9,"&gt;="&amp;BJ$8,daily!$9:$9,"&lt;="&amp;BJ$9)+SUMIFS(daily!151:151,daily!$9:$9,"&gt;="&amp;BJ$8,daily!$9:$9,"&lt;="&amp;BJ$9)</f>
        <v>434.90314617750039</v>
      </c>
      <c r="BK115" s="156">
        <f ca="1">SUMIFS(daily!142:142,daily!$9:$9,"&gt;="&amp;BK$8,daily!$9:$9,"&lt;="&amp;BK$9)+SUMIFS(daily!151:151,daily!$9:$9,"&gt;="&amp;BK$8,daily!$9:$9,"&lt;="&amp;BK$9)</f>
        <v>434.90314617750039</v>
      </c>
      <c r="BL115" s="156">
        <f ca="1">SUMIFS(daily!142:142,daily!$9:$9,"&gt;="&amp;BL$8,daily!$9:$9,"&lt;="&amp;BL$9)+SUMIFS(daily!151:151,daily!$9:$9,"&gt;="&amp;BL$8,daily!$9:$9,"&lt;="&amp;BL$9)</f>
        <v>521.88377541299906</v>
      </c>
      <c r="BM115" s="156">
        <f ca="1">SUMIFS(daily!142:142,daily!$9:$9,"&gt;="&amp;BM$8,daily!$9:$9,"&lt;="&amp;BM$9)+SUMIFS(daily!151:151,daily!$9:$9,"&gt;="&amp;BM$8,daily!$9:$9,"&lt;="&amp;BM$9)</f>
        <v>521.88377541299906</v>
      </c>
      <c r="BN115" s="156">
        <f ca="1">SUMIFS(daily!142:142,daily!$9:$9,"&gt;="&amp;BN$8,daily!$9:$9,"&lt;="&amp;BN$9)+SUMIFS(daily!151:151,daily!$9:$9,"&gt;="&amp;BN$8,daily!$9:$9,"&lt;="&amp;BN$9)</f>
        <v>521.88377541299906</v>
      </c>
      <c r="BO115" s="156">
        <f ca="1">SUMIFS(daily!142:142,daily!$9:$9,"&gt;="&amp;BO$8,daily!$9:$9,"&lt;="&amp;BO$9)+SUMIFS(daily!151:151,daily!$9:$9,"&gt;="&amp;BO$8,daily!$9:$9,"&lt;="&amp;BO$9)</f>
        <v>521.88377541299815</v>
      </c>
      <c r="BP115" s="156">
        <f ca="1">SUMIFS(daily!142:142,daily!$9:$9,"&gt;="&amp;BP$8,daily!$9:$9,"&lt;="&amp;BP$9)+SUMIFS(daily!151:151,daily!$9:$9,"&gt;="&amp;BP$8,daily!$9:$9,"&lt;="&amp;BP$9)</f>
        <v>466.15351016519952</v>
      </c>
      <c r="BQ115" s="156">
        <f ca="1">SUMIFS(daily!142:142,daily!$9:$9,"&gt;="&amp;BQ$8,daily!$9:$9,"&lt;="&amp;BQ$9)+SUMIFS(daily!151:151,daily!$9:$9,"&gt;="&amp;BQ$8,daily!$9:$9,"&lt;="&amp;BQ$9)</f>
        <v>257.40000000000185</v>
      </c>
      <c r="BR115" s="156">
        <f ca="1">SUMIFS(daily!142:142,daily!$9:$9,"&gt;="&amp;BR$8,daily!$9:$9,"&lt;="&amp;BR$9)+SUMIFS(daily!151:151,daily!$9:$9,"&gt;="&amp;BR$8,daily!$9:$9,"&lt;="&amp;BR$9)</f>
        <v>257.40000000000003</v>
      </c>
      <c r="BS115" s="156">
        <f ca="1">SUMIFS(daily!142:142,daily!$9:$9,"&gt;="&amp;BS$8,daily!$9:$9,"&lt;="&amp;BS$9)+SUMIFS(daily!151:151,daily!$9:$9,"&gt;="&amp;BS$8,daily!$9:$9,"&lt;="&amp;BS$9)</f>
        <v>257.40000000000094</v>
      </c>
      <c r="BT115" s="156">
        <f ca="1">SUMIFS(daily!142:142,daily!$9:$9,"&gt;="&amp;BT$8,daily!$9:$9,"&lt;="&amp;BT$9)+SUMIFS(daily!151:151,daily!$9:$9,"&gt;="&amp;BT$8,daily!$9:$9,"&lt;="&amp;BT$9)</f>
        <v>283.14000000000146</v>
      </c>
      <c r="BU115" s="156">
        <f ca="1">SUMIFS(daily!142:142,daily!$9:$9,"&gt;="&amp;BU$8,daily!$9:$9,"&lt;="&amp;BU$9)+SUMIFS(daily!151:151,daily!$9:$9,"&gt;="&amp;BU$8,daily!$9:$9,"&lt;="&amp;BU$9)</f>
        <v>321.75000000000068</v>
      </c>
      <c r="BV115" s="156">
        <f ca="1">SUMIFS(daily!142:142,daily!$9:$9,"&gt;="&amp;BV$8,daily!$9:$9,"&lt;="&amp;BV$9)+SUMIFS(daily!151:151,daily!$9:$9,"&gt;="&amp;BV$8,daily!$9:$9,"&lt;="&amp;BV$9)</f>
        <v>321.74999999999977</v>
      </c>
      <c r="BW115" s="156">
        <f ca="1">SUMIFS(daily!142:142,daily!$9:$9,"&gt;="&amp;BW$8,daily!$9:$9,"&lt;="&amp;BW$9)+SUMIFS(daily!151:151,daily!$9:$9,"&gt;="&amp;BW$8,daily!$9:$9,"&lt;="&amp;BW$9)</f>
        <v>321.74999999999977</v>
      </c>
      <c r="BX115" s="156">
        <f ca="1">SUMIFS(daily!142:142,daily!$9:$9,"&gt;="&amp;BX$8,daily!$9:$9,"&lt;="&amp;BX$9)+SUMIFS(daily!151:151,daily!$9:$9,"&gt;="&amp;BX$8,daily!$9:$9,"&lt;="&amp;BX$9)</f>
        <v>321.74999999999977</v>
      </c>
      <c r="BY115" s="156">
        <f ca="1">SUMIFS(daily!142:142,daily!$9:$9,"&gt;="&amp;BY$8,daily!$9:$9,"&lt;="&amp;BY$9)+SUMIFS(daily!151:151,daily!$9:$9,"&gt;="&amp;BY$8,daily!$9:$9,"&lt;="&amp;BY$9)</f>
        <v>214.49999999999994</v>
      </c>
      <c r="BZ115" s="156">
        <f ca="1">SUMIFS(daily!142:142,daily!$9:$9,"&gt;="&amp;BZ$8,daily!$9:$9,"&lt;="&amp;BZ$9)+SUMIFS(daily!151:151,daily!$9:$9,"&gt;="&amp;BZ$8,daily!$9:$9,"&lt;="&amp;BZ$9)</f>
        <v>214.49999999999903</v>
      </c>
      <c r="CA115" s="156">
        <f ca="1">SUMIFS(daily!142:142,daily!$9:$9,"&gt;="&amp;CA$8,daily!$9:$9,"&lt;="&amp;CA$9)+SUMIFS(daily!151:151,daily!$9:$9,"&gt;="&amp;CA$8,daily!$9:$9,"&lt;="&amp;CA$9)</f>
        <v>-1.9895196601282805E-13</v>
      </c>
      <c r="CB115" s="18"/>
      <c r="CC115" s="18"/>
    </row>
    <row r="116" spans="1:81" s="19" customFormat="1" ht="10.199999999999999" x14ac:dyDescent="0.2">
      <c r="A116" s="18"/>
      <c r="B116" s="18"/>
      <c r="C116" s="18"/>
      <c r="D116" s="18"/>
      <c r="E116" s="18"/>
      <c r="F116" s="99"/>
      <c r="G116" s="18" t="str">
        <f>structure!$G$13</f>
        <v>товарная категория 3</v>
      </c>
      <c r="H116" s="18"/>
      <c r="I116" s="18"/>
      <c r="J116" s="18" t="str">
        <f>J109</f>
        <v>тыс.руб.</v>
      </c>
      <c r="K116" s="18"/>
      <c r="L116" s="18"/>
      <c r="M116" s="18"/>
      <c r="N116" s="18"/>
      <c r="O116" s="18"/>
      <c r="P116" s="18"/>
      <c r="Q116" s="18"/>
      <c r="R116" s="155">
        <f t="shared" ca="1" si="52"/>
        <v>11013.456302556402</v>
      </c>
      <c r="S116" s="156"/>
      <c r="T116" s="156"/>
      <c r="U116" s="156">
        <f ca="1">SUMIFS(daily!143:143,daily!$9:$9,"&gt;="&amp;U$8,daily!$9:$9,"&lt;="&amp;U$9)+SUMIFS(daily!152:152,daily!$9:$9,"&gt;="&amp;U$8,daily!$9:$9,"&lt;="&amp;U$9)</f>
        <v>140</v>
      </c>
      <c r="V116" s="156">
        <f ca="1">SUMIFS(daily!143:143,daily!$9:$9,"&gt;="&amp;V$8,daily!$9:$9,"&lt;="&amp;V$9)+SUMIFS(daily!152:152,daily!$9:$9,"&gt;="&amp;V$8,daily!$9:$9,"&lt;="&amp;V$9)</f>
        <v>140</v>
      </c>
      <c r="W116" s="156">
        <f ca="1">SUMIFS(daily!143:143,daily!$9:$9,"&gt;="&amp;W$8,daily!$9:$9,"&lt;="&amp;W$9)+SUMIFS(daily!152:152,daily!$9:$9,"&gt;="&amp;W$8,daily!$9:$9,"&lt;="&amp;W$9)</f>
        <v>9.2370555648813024E-14</v>
      </c>
      <c r="X116" s="156">
        <f ca="1">SUMIFS(daily!143:143,daily!$9:$9,"&gt;="&amp;X$8,daily!$9:$9,"&lt;="&amp;X$9)+SUMIFS(daily!152:152,daily!$9:$9,"&gt;="&amp;X$8,daily!$9:$9,"&lt;="&amp;X$9)</f>
        <v>28.000000000000092</v>
      </c>
      <c r="Y116" s="156">
        <f ca="1">SUMIFS(daily!143:143,daily!$9:$9,"&gt;="&amp;Y$8,daily!$9:$9,"&lt;="&amp;Y$9)+SUMIFS(daily!152:152,daily!$9:$9,"&gt;="&amp;Y$8,daily!$9:$9,"&lt;="&amp;Y$9)</f>
        <v>27.719999999999438</v>
      </c>
      <c r="Z116" s="156">
        <f ca="1">SUMIFS(daily!143:143,daily!$9:$9,"&gt;="&amp;Z$8,daily!$9:$9,"&lt;="&amp;Z$9)+SUMIFS(daily!152:152,daily!$9:$9,"&gt;="&amp;Z$8,daily!$9:$9,"&lt;="&amp;Z$9)</f>
        <v>27.719999999999892</v>
      </c>
      <c r="AA116" s="156">
        <f ca="1">SUMIFS(daily!143:143,daily!$9:$9,"&gt;="&amp;AA$8,daily!$9:$9,"&lt;="&amp;AA$9)+SUMIFS(daily!152:152,daily!$9:$9,"&gt;="&amp;AA$8,daily!$9:$9,"&lt;="&amp;AA$9)</f>
        <v>27.719999999999892</v>
      </c>
      <c r="AB116" s="156">
        <f ca="1">SUMIFS(daily!143:143,daily!$9:$9,"&gt;="&amp;AB$8,daily!$9:$9,"&lt;="&amp;AB$9)+SUMIFS(daily!152:152,daily!$9:$9,"&gt;="&amp;AB$8,daily!$9:$9,"&lt;="&amp;AB$9)</f>
        <v>27.7199999999998</v>
      </c>
      <c r="AC116" s="156">
        <f ca="1">SUMIFS(daily!143:143,daily!$9:$9,"&gt;="&amp;AC$8,daily!$9:$9,"&lt;="&amp;AC$9)+SUMIFS(daily!152:152,daily!$9:$9,"&gt;="&amp;AC$8,daily!$9:$9,"&lt;="&amp;AC$9)</f>
        <v>0</v>
      </c>
      <c r="AD116" s="156">
        <f ca="1">SUMIFS(daily!143:143,daily!$9:$9,"&gt;="&amp;AD$8,daily!$9:$9,"&lt;="&amp;AD$9)+SUMIFS(daily!152:152,daily!$9:$9,"&gt;="&amp;AD$8,daily!$9:$9,"&lt;="&amp;AD$9)</f>
        <v>138.59999999999991</v>
      </c>
      <c r="AE116" s="156">
        <f ca="1">SUMIFS(daily!143:143,daily!$9:$9,"&gt;="&amp;AE$8,daily!$9:$9,"&lt;="&amp;AE$9)+SUMIFS(daily!152:152,daily!$9:$9,"&gt;="&amp;AE$8,daily!$9:$9,"&lt;="&amp;AE$9)</f>
        <v>138.59999999999991</v>
      </c>
      <c r="AF116" s="156">
        <f ca="1">SUMIFS(daily!143:143,daily!$9:$9,"&gt;="&amp;AF$8,daily!$9:$9,"&lt;="&amp;AF$9)+SUMIFS(daily!152:152,daily!$9:$9,"&gt;="&amp;AF$8,daily!$9:$9,"&lt;="&amp;AF$9)</f>
        <v>138.60000000000036</v>
      </c>
      <c r="AG116" s="156">
        <f ca="1">SUMIFS(daily!143:143,daily!$9:$9,"&gt;="&amp;AG$8,daily!$9:$9,"&lt;="&amp;AG$9)+SUMIFS(daily!152:152,daily!$9:$9,"&gt;="&amp;AG$8,daily!$9:$9,"&lt;="&amp;AG$9)</f>
        <v>144.14400000000097</v>
      </c>
      <c r="AH116" s="156">
        <f ca="1">SUMIFS(daily!143:143,daily!$9:$9,"&gt;="&amp;AH$8,daily!$9:$9,"&lt;="&amp;AH$9)+SUMIFS(daily!152:152,daily!$9:$9,"&gt;="&amp;AH$8,daily!$9:$9,"&lt;="&amp;AH$9)</f>
        <v>166.31999999999971</v>
      </c>
      <c r="AI116" s="156">
        <f ca="1">SUMIFS(daily!143:143,daily!$9:$9,"&gt;="&amp;AI$8,daily!$9:$9,"&lt;="&amp;AI$9)+SUMIFS(daily!152:152,daily!$9:$9,"&gt;="&amp;AI$8,daily!$9:$9,"&lt;="&amp;AI$9)</f>
        <v>166.31999999999925</v>
      </c>
      <c r="AJ116" s="156">
        <f ca="1">SUMIFS(daily!143:143,daily!$9:$9,"&gt;="&amp;AJ$8,daily!$9:$9,"&lt;="&amp;AJ$9)+SUMIFS(daily!152:152,daily!$9:$9,"&gt;="&amp;AJ$8,daily!$9:$9,"&lt;="&amp;AJ$9)</f>
        <v>166.31999999999948</v>
      </c>
      <c r="AK116" s="156">
        <f ca="1">SUMIFS(daily!143:143,daily!$9:$9,"&gt;="&amp;AK$8,daily!$9:$9,"&lt;="&amp;AK$9)+SUMIFS(daily!152:152,daily!$9:$9,"&gt;="&amp;AK$8,daily!$9:$9,"&lt;="&amp;AK$9)</f>
        <v>166.31999999999948</v>
      </c>
      <c r="AL116" s="156">
        <f ca="1">SUMIFS(daily!143:143,daily!$9:$9,"&gt;="&amp;AL$8,daily!$9:$9,"&lt;="&amp;AL$9)+SUMIFS(daily!152:152,daily!$9:$9,"&gt;="&amp;AL$8,daily!$9:$9,"&lt;="&amp;AL$9)</f>
        <v>174.63600000000042</v>
      </c>
      <c r="AM116" s="156">
        <f ca="1">SUMIFS(daily!143:143,daily!$9:$9,"&gt;="&amp;AM$8,daily!$9:$9,"&lt;="&amp;AM$9)+SUMIFS(daily!152:152,daily!$9:$9,"&gt;="&amp;AM$8,daily!$9:$9,"&lt;="&amp;AM$9)</f>
        <v>174.63600000000065</v>
      </c>
      <c r="AN116" s="156">
        <f ca="1">SUMIFS(daily!143:143,daily!$9:$9,"&gt;="&amp;AN$8,daily!$9:$9,"&lt;="&amp;AN$9)+SUMIFS(daily!152:152,daily!$9:$9,"&gt;="&amp;AN$8,daily!$9:$9,"&lt;="&amp;AN$9)</f>
        <v>174.63600000000088</v>
      </c>
      <c r="AO116" s="156">
        <f ca="1">SUMIFS(daily!143:143,daily!$9:$9,"&gt;="&amp;AO$8,daily!$9:$9,"&lt;="&amp;AO$9)+SUMIFS(daily!152:152,daily!$9:$9,"&gt;="&amp;AO$8,daily!$9:$9,"&lt;="&amp;AO$9)</f>
        <v>174.63600000000065</v>
      </c>
      <c r="AP116" s="156">
        <f ca="1">SUMIFS(daily!143:143,daily!$9:$9,"&gt;="&amp;AP$8,daily!$9:$9,"&lt;="&amp;AP$9)+SUMIFS(daily!152:152,daily!$9:$9,"&gt;="&amp;AP$8,daily!$9:$9,"&lt;="&amp;AP$9)</f>
        <v>185.98734000000047</v>
      </c>
      <c r="AQ116" s="156">
        <f ca="1">SUMIFS(daily!143:143,daily!$9:$9,"&gt;="&amp;AQ$8,daily!$9:$9,"&lt;="&amp;AQ$9)+SUMIFS(daily!152:152,daily!$9:$9,"&gt;="&amp;AQ$8,daily!$9:$9,"&lt;="&amp;AQ$9)</f>
        <v>193.55490000000017</v>
      </c>
      <c r="AR116" s="156">
        <f ca="1">SUMIFS(daily!143:143,daily!$9:$9,"&gt;="&amp;AR$8,daily!$9:$9,"&lt;="&amp;AR$9)+SUMIFS(daily!152:152,daily!$9:$9,"&gt;="&amp;AR$8,daily!$9:$9,"&lt;="&amp;AR$9)</f>
        <v>193.55489999999972</v>
      </c>
      <c r="AS116" s="156">
        <f ca="1">SUMIFS(daily!143:143,daily!$9:$9,"&gt;="&amp;AS$8,daily!$9:$9,"&lt;="&amp;AS$9)+SUMIFS(daily!152:152,daily!$9:$9,"&gt;="&amp;AS$8,daily!$9:$9,"&lt;="&amp;AS$9)</f>
        <v>193.55489999999972</v>
      </c>
      <c r="AT116" s="156">
        <f ca="1">SUMIFS(daily!143:143,daily!$9:$9,"&gt;="&amp;AT$8,daily!$9:$9,"&lt;="&amp;AT$9)+SUMIFS(daily!152:152,daily!$9:$9,"&gt;="&amp;AT$8,daily!$9:$9,"&lt;="&amp;AT$9)</f>
        <v>193.55489999999941</v>
      </c>
      <c r="AU116" s="156">
        <f ca="1">SUMIFS(daily!143:143,daily!$9:$9,"&gt;="&amp;AU$8,daily!$9:$9,"&lt;="&amp;AU$9)+SUMIFS(daily!152:152,daily!$9:$9,"&gt;="&amp;AU$8,daily!$9:$9,"&lt;="&amp;AU$9)</f>
        <v>178.07050800000147</v>
      </c>
      <c r="AV116" s="156">
        <f ca="1">SUMIFS(daily!143:143,daily!$9:$9,"&gt;="&amp;AV$8,daily!$9:$9,"&lt;="&amp;AV$9)+SUMIFS(daily!152:152,daily!$9:$9,"&gt;="&amp;AV$8,daily!$9:$9,"&lt;="&amp;AV$9)</f>
        <v>178.0705080000001</v>
      </c>
      <c r="AW116" s="156">
        <f ca="1">SUMIFS(daily!143:143,daily!$9:$9,"&gt;="&amp;AW$8,daily!$9:$9,"&lt;="&amp;AW$9)+SUMIFS(daily!152:152,daily!$9:$9,"&gt;="&amp;AW$8,daily!$9:$9,"&lt;="&amp;AW$9)</f>
        <v>178.07050799999919</v>
      </c>
      <c r="AX116" s="156">
        <f ca="1">SUMIFS(daily!143:143,daily!$9:$9,"&gt;="&amp;AX$8,daily!$9:$9,"&lt;="&amp;AX$9)+SUMIFS(daily!152:152,daily!$9:$9,"&gt;="&amp;AX$8,daily!$9:$9,"&lt;="&amp;AX$9)</f>
        <v>178.07050799999965</v>
      </c>
      <c r="AY116" s="156">
        <f ca="1">SUMIFS(daily!143:143,daily!$9:$9,"&gt;="&amp;AY$8,daily!$9:$9,"&lt;="&amp;AY$9)+SUMIFS(daily!152:152,daily!$9:$9,"&gt;="&amp;AY$8,daily!$9:$9,"&lt;="&amp;AY$9)</f>
        <v>183.4126232399972</v>
      </c>
      <c r="AZ116" s="156">
        <f ca="1">SUMIFS(daily!143:143,daily!$9:$9,"&gt;="&amp;AZ$8,daily!$9:$9,"&lt;="&amp;AZ$9)+SUMIFS(daily!152:152,daily!$9:$9,"&gt;="&amp;AZ$8,daily!$9:$9,"&lt;="&amp;AZ$9)</f>
        <v>183.41262323999811</v>
      </c>
      <c r="BA116" s="156">
        <f ca="1">SUMIFS(daily!143:143,daily!$9:$9,"&gt;="&amp;BA$8,daily!$9:$9,"&lt;="&amp;BA$9)+SUMIFS(daily!152:152,daily!$9:$9,"&gt;="&amp;BA$8,daily!$9:$9,"&lt;="&amp;BA$9)</f>
        <v>183.41262323999993</v>
      </c>
      <c r="BB116" s="156">
        <f ca="1">SUMIFS(daily!143:143,daily!$9:$9,"&gt;="&amp;BB$8,daily!$9:$9,"&lt;="&amp;BB$9)+SUMIFS(daily!152:152,daily!$9:$9,"&gt;="&amp;BB$8,daily!$9:$9,"&lt;="&amp;BB$9)</f>
        <v>183.41262323999993</v>
      </c>
      <c r="BC116" s="156">
        <f ca="1">SUMIFS(daily!143:143,daily!$9:$9,"&gt;="&amp;BC$8,daily!$9:$9,"&lt;="&amp;BC$9)+SUMIFS(daily!152:152,daily!$9:$9,"&gt;="&amp;BC$8,daily!$9:$9,"&lt;="&amp;BC$9)</f>
        <v>217.47496755600179</v>
      </c>
      <c r="BD116" s="156">
        <f ca="1">SUMIFS(daily!143:143,daily!$9:$9,"&gt;="&amp;BD$8,daily!$9:$9,"&lt;="&amp;BD$9)+SUMIFS(daily!152:152,daily!$9:$9,"&gt;="&amp;BD$8,daily!$9:$9,"&lt;="&amp;BD$9)</f>
        <v>240.1831971000023</v>
      </c>
      <c r="BE116" s="156">
        <f ca="1">SUMIFS(daily!143:143,daily!$9:$9,"&gt;="&amp;BE$8,daily!$9:$9,"&lt;="&amp;BE$9)+SUMIFS(daily!152:152,daily!$9:$9,"&gt;="&amp;BE$8,daily!$9:$9,"&lt;="&amp;BE$9)</f>
        <v>240.18319710000094</v>
      </c>
      <c r="BF116" s="156">
        <f ca="1">SUMIFS(daily!143:143,daily!$9:$9,"&gt;="&amp;BF$8,daily!$9:$9,"&lt;="&amp;BF$9)+SUMIFS(daily!152:152,daily!$9:$9,"&gt;="&amp;BF$8,daily!$9:$9,"&lt;="&amp;BF$9)</f>
        <v>240.18319710000003</v>
      </c>
      <c r="BG116" s="156">
        <f ca="1">SUMIFS(daily!143:143,daily!$9:$9,"&gt;="&amp;BG$8,daily!$9:$9,"&lt;="&amp;BG$9)+SUMIFS(daily!152:152,daily!$9:$9,"&gt;="&amp;BG$8,daily!$9:$9,"&lt;="&amp;BG$9)</f>
        <v>254.59418892600013</v>
      </c>
      <c r="BH116" s="156">
        <f ca="1">SUMIFS(daily!143:143,daily!$9:$9,"&gt;="&amp;BH$8,daily!$9:$9,"&lt;="&amp;BH$9)+SUMIFS(daily!152:152,daily!$9:$9,"&gt;="&amp;BH$8,daily!$9:$9,"&lt;="&amp;BH$9)</f>
        <v>312.23815623000041</v>
      </c>
      <c r="BI116" s="156">
        <f ca="1">SUMIFS(daily!143:143,daily!$9:$9,"&gt;="&amp;BI$8,daily!$9:$9,"&lt;="&amp;BI$9)+SUMIFS(daily!152:152,daily!$9:$9,"&gt;="&amp;BI$8,daily!$9:$9,"&lt;="&amp;BI$9)</f>
        <v>312.23815623000087</v>
      </c>
      <c r="BJ116" s="156">
        <f ca="1">SUMIFS(daily!143:143,daily!$9:$9,"&gt;="&amp;BJ$8,daily!$9:$9,"&lt;="&amp;BJ$9)+SUMIFS(daily!152:152,daily!$9:$9,"&gt;="&amp;BJ$8,daily!$9:$9,"&lt;="&amp;BJ$9)</f>
        <v>312.23815623000041</v>
      </c>
      <c r="BK116" s="156">
        <f ca="1">SUMIFS(daily!143:143,daily!$9:$9,"&gt;="&amp;BK$8,daily!$9:$9,"&lt;="&amp;BK$9)+SUMIFS(daily!152:152,daily!$9:$9,"&gt;="&amp;BK$8,daily!$9:$9,"&lt;="&amp;BK$9)</f>
        <v>312.23815623000041</v>
      </c>
      <c r="BL116" s="156">
        <f ca="1">SUMIFS(daily!143:143,daily!$9:$9,"&gt;="&amp;BL$8,daily!$9:$9,"&lt;="&amp;BL$9)+SUMIFS(daily!152:152,daily!$9:$9,"&gt;="&amp;BL$8,daily!$9:$9,"&lt;="&amp;BL$9)</f>
        <v>374.68578747600088</v>
      </c>
      <c r="BM116" s="156">
        <f ca="1">SUMIFS(daily!143:143,daily!$9:$9,"&gt;="&amp;BM$8,daily!$9:$9,"&lt;="&amp;BM$9)+SUMIFS(daily!152:152,daily!$9:$9,"&gt;="&amp;BM$8,daily!$9:$9,"&lt;="&amp;BM$9)</f>
        <v>374.68578747600043</v>
      </c>
      <c r="BN116" s="156">
        <f ca="1">SUMIFS(daily!143:143,daily!$9:$9,"&gt;="&amp;BN$8,daily!$9:$9,"&lt;="&amp;BN$9)+SUMIFS(daily!152:152,daily!$9:$9,"&gt;="&amp;BN$8,daily!$9:$9,"&lt;="&amp;BN$9)</f>
        <v>374.68578747600043</v>
      </c>
      <c r="BO116" s="156">
        <f ca="1">SUMIFS(daily!143:143,daily!$9:$9,"&gt;="&amp;BO$8,daily!$9:$9,"&lt;="&amp;BO$9)+SUMIFS(daily!152:152,daily!$9:$9,"&gt;="&amp;BO$8,daily!$9:$9,"&lt;="&amp;BO$9)</f>
        <v>374.68578747600043</v>
      </c>
      <c r="BP116" s="156">
        <f ca="1">SUMIFS(daily!143:143,daily!$9:$9,"&gt;="&amp;BP$8,daily!$9:$9,"&lt;="&amp;BP$9)+SUMIFS(daily!152:152,daily!$9:$9,"&gt;="&amp;BP$8,daily!$9:$9,"&lt;="&amp;BP$9)</f>
        <v>334.67431499040026</v>
      </c>
      <c r="BQ116" s="156">
        <f ca="1">SUMIFS(daily!143:143,daily!$9:$9,"&gt;="&amp;BQ$8,daily!$9:$9,"&lt;="&amp;BQ$9)+SUMIFS(daily!152:152,daily!$9:$9,"&gt;="&amp;BQ$8,daily!$9:$9,"&lt;="&amp;BQ$9)</f>
        <v>184.79999999999916</v>
      </c>
      <c r="BR116" s="156">
        <f ca="1">SUMIFS(daily!143:143,daily!$9:$9,"&gt;="&amp;BR$8,daily!$9:$9,"&lt;="&amp;BR$9)+SUMIFS(daily!152:152,daily!$9:$9,"&gt;="&amp;BR$8,daily!$9:$9,"&lt;="&amp;BR$9)</f>
        <v>184.79999999999865</v>
      </c>
      <c r="BS116" s="156">
        <f ca="1">SUMIFS(daily!143:143,daily!$9:$9,"&gt;="&amp;BS$8,daily!$9:$9,"&lt;="&amp;BS$9)+SUMIFS(daily!152:152,daily!$9:$9,"&gt;="&amp;BS$8,daily!$9:$9,"&lt;="&amp;BS$9)</f>
        <v>184.7999999999991</v>
      </c>
      <c r="BT116" s="156">
        <f ca="1">SUMIFS(daily!143:143,daily!$9:$9,"&gt;="&amp;BT$8,daily!$9:$9,"&lt;="&amp;BT$9)+SUMIFS(daily!152:152,daily!$9:$9,"&gt;="&amp;BT$8,daily!$9:$9,"&lt;="&amp;BT$9)</f>
        <v>203.27999999999955</v>
      </c>
      <c r="BU116" s="156">
        <f ca="1">SUMIFS(daily!143:143,daily!$9:$9,"&gt;="&amp;BU$8,daily!$9:$9,"&lt;="&amp;BU$9)+SUMIFS(daily!152:152,daily!$9:$9,"&gt;="&amp;BU$8,daily!$9:$9,"&lt;="&amp;BU$9)</f>
        <v>230.99999999999807</v>
      </c>
      <c r="BV116" s="156">
        <f ca="1">SUMIFS(daily!143:143,daily!$9:$9,"&gt;="&amp;BV$8,daily!$9:$9,"&lt;="&amp;BV$9)+SUMIFS(daily!152:152,daily!$9:$9,"&gt;="&amp;BV$8,daily!$9:$9,"&lt;="&amp;BV$9)</f>
        <v>231.00000000000034</v>
      </c>
      <c r="BW116" s="156">
        <f ca="1">SUMIFS(daily!143:143,daily!$9:$9,"&gt;="&amp;BW$8,daily!$9:$9,"&lt;="&amp;BW$9)+SUMIFS(daily!152:152,daily!$9:$9,"&gt;="&amp;BW$8,daily!$9:$9,"&lt;="&amp;BW$9)</f>
        <v>230.99999999999943</v>
      </c>
      <c r="BX116" s="156">
        <f ca="1">SUMIFS(daily!143:143,daily!$9:$9,"&gt;="&amp;BX$8,daily!$9:$9,"&lt;="&amp;BX$9)+SUMIFS(daily!152:152,daily!$9:$9,"&gt;="&amp;BX$8,daily!$9:$9,"&lt;="&amp;BX$9)</f>
        <v>231.00000000000034</v>
      </c>
      <c r="BY116" s="156">
        <f ca="1">SUMIFS(daily!143:143,daily!$9:$9,"&gt;="&amp;BY$8,daily!$9:$9,"&lt;="&amp;BY$9)+SUMIFS(daily!152:152,daily!$9:$9,"&gt;="&amp;BY$8,daily!$9:$9,"&lt;="&amp;BY$9)</f>
        <v>154.0000000000002</v>
      </c>
      <c r="BZ116" s="156">
        <f ca="1">SUMIFS(daily!143:143,daily!$9:$9,"&gt;="&amp;BZ$8,daily!$9:$9,"&lt;="&amp;BZ$9)+SUMIFS(daily!152:152,daily!$9:$9,"&gt;="&amp;BZ$8,daily!$9:$9,"&lt;="&amp;BZ$9)</f>
        <v>154.00000000000065</v>
      </c>
      <c r="CA116" s="156">
        <f ca="1">SUMIFS(daily!143:143,daily!$9:$9,"&gt;="&amp;CA$8,daily!$9:$9,"&lt;="&amp;CA$9)+SUMIFS(daily!152:152,daily!$9:$9,"&gt;="&amp;CA$8,daily!$9:$9,"&lt;="&amp;CA$9)</f>
        <v>-2.8421709430404007E-13</v>
      </c>
      <c r="CB116" s="18"/>
      <c r="CC116" s="18"/>
    </row>
    <row r="117" spans="1:81" s="19" customFormat="1" ht="10.199999999999999" x14ac:dyDescent="0.2">
      <c r="A117" s="18"/>
      <c r="B117" s="18"/>
      <c r="C117" s="18"/>
      <c r="D117" s="18"/>
      <c r="E117" s="18"/>
      <c r="F117" s="99"/>
      <c r="G117" s="18" t="str">
        <f>structure!$G$14</f>
        <v>товарная категория 4</v>
      </c>
      <c r="H117" s="18"/>
      <c r="I117" s="18"/>
      <c r="J117" s="18" t="str">
        <f>J109</f>
        <v>тыс.руб.</v>
      </c>
      <c r="K117" s="18"/>
      <c r="L117" s="18"/>
      <c r="M117" s="18"/>
      <c r="N117" s="18"/>
      <c r="O117" s="18"/>
      <c r="P117" s="18"/>
      <c r="Q117" s="18"/>
      <c r="R117" s="155">
        <f t="shared" ca="1" si="52"/>
        <v>8614.096179499471</v>
      </c>
      <c r="S117" s="156"/>
      <c r="T117" s="156"/>
      <c r="U117" s="156">
        <f ca="1">SUMIFS(daily!144:144,daily!$9:$9,"&gt;="&amp;U$8,daily!$9:$9,"&lt;="&amp;U$9)+SUMIFS(daily!153:153,daily!$9:$9,"&gt;="&amp;U$8,daily!$9:$9,"&lt;="&amp;U$9)</f>
        <v>109.5</v>
      </c>
      <c r="V117" s="156">
        <f ca="1">SUMIFS(daily!144:144,daily!$9:$9,"&gt;="&amp;V$8,daily!$9:$9,"&lt;="&amp;V$9)+SUMIFS(daily!153:153,daily!$9:$9,"&gt;="&amp;V$8,daily!$9:$9,"&lt;="&amp;V$9)</f>
        <v>109.5</v>
      </c>
      <c r="W117" s="156">
        <f ca="1">SUMIFS(daily!144:144,daily!$9:$9,"&gt;="&amp;W$8,daily!$9:$9,"&lt;="&amp;W$9)+SUMIFS(daily!153:153,daily!$9:$9,"&gt;="&amp;W$8,daily!$9:$9,"&lt;="&amp;W$9)</f>
        <v>2.8421709430404007E-14</v>
      </c>
      <c r="X117" s="156">
        <f ca="1">SUMIFS(daily!144:144,daily!$9:$9,"&gt;="&amp;X$8,daily!$9:$9,"&lt;="&amp;X$9)+SUMIFS(daily!153:153,daily!$9:$9,"&gt;="&amp;X$8,daily!$9:$9,"&lt;="&amp;X$9)</f>
        <v>21.900000000000347</v>
      </c>
      <c r="Y117" s="156">
        <f ca="1">SUMIFS(daily!144:144,daily!$9:$9,"&gt;="&amp;Y$8,daily!$9:$9,"&lt;="&amp;Y$9)+SUMIFS(daily!153:153,daily!$9:$9,"&gt;="&amp;Y$8,daily!$9:$9,"&lt;="&amp;Y$9)</f>
        <v>21.681000000000068</v>
      </c>
      <c r="Z117" s="156">
        <f ca="1">SUMIFS(daily!144:144,daily!$9:$9,"&gt;="&amp;Z$8,daily!$9:$9,"&lt;="&amp;Z$9)+SUMIFS(daily!153:153,daily!$9:$9,"&gt;="&amp;Z$8,daily!$9:$9,"&lt;="&amp;Z$9)</f>
        <v>21.681000000000068</v>
      </c>
      <c r="AA117" s="156">
        <f ca="1">SUMIFS(daily!144:144,daily!$9:$9,"&gt;="&amp;AA$8,daily!$9:$9,"&lt;="&amp;AA$9)+SUMIFS(daily!153:153,daily!$9:$9,"&gt;="&amp;AA$8,daily!$9:$9,"&lt;="&amp;AA$9)</f>
        <v>21.681000000000296</v>
      </c>
      <c r="AB117" s="156">
        <f ca="1">SUMIFS(daily!144:144,daily!$9:$9,"&gt;="&amp;AB$8,daily!$9:$9,"&lt;="&amp;AB$9)+SUMIFS(daily!153:153,daily!$9:$9,"&gt;="&amp;AB$8,daily!$9:$9,"&lt;="&amp;AB$9)</f>
        <v>21.68100000000004</v>
      </c>
      <c r="AC117" s="156">
        <f ca="1">SUMIFS(daily!144:144,daily!$9:$9,"&gt;="&amp;AC$8,daily!$9:$9,"&lt;="&amp;AC$9)+SUMIFS(daily!153:153,daily!$9:$9,"&gt;="&amp;AC$8,daily!$9:$9,"&lt;="&amp;AC$9)</f>
        <v>0</v>
      </c>
      <c r="AD117" s="156">
        <f ca="1">SUMIFS(daily!144:144,daily!$9:$9,"&gt;="&amp;AD$8,daily!$9:$9,"&lt;="&amp;AD$9)+SUMIFS(daily!153:153,daily!$9:$9,"&gt;="&amp;AD$8,daily!$9:$9,"&lt;="&amp;AD$9)</f>
        <v>108.4050000000008</v>
      </c>
      <c r="AE117" s="156">
        <f ca="1">SUMIFS(daily!144:144,daily!$9:$9,"&gt;="&amp;AE$8,daily!$9:$9,"&lt;="&amp;AE$9)+SUMIFS(daily!153:153,daily!$9:$9,"&gt;="&amp;AE$8,daily!$9:$9,"&lt;="&amp;AE$9)</f>
        <v>108.40499999999966</v>
      </c>
      <c r="AF117" s="156">
        <f ca="1">SUMIFS(daily!144:144,daily!$9:$9,"&gt;="&amp;AF$8,daily!$9:$9,"&lt;="&amp;AF$9)+SUMIFS(daily!153:153,daily!$9:$9,"&gt;="&amp;AF$8,daily!$9:$9,"&lt;="&amp;AF$9)</f>
        <v>108.40499999999943</v>
      </c>
      <c r="AG117" s="156">
        <f ca="1">SUMIFS(daily!144:144,daily!$9:$9,"&gt;="&amp;AG$8,daily!$9:$9,"&lt;="&amp;AG$9)+SUMIFS(daily!153:153,daily!$9:$9,"&gt;="&amp;AG$8,daily!$9:$9,"&lt;="&amp;AG$9)</f>
        <v>112.74119999999951</v>
      </c>
      <c r="AH117" s="156">
        <f ca="1">SUMIFS(daily!144:144,daily!$9:$9,"&gt;="&amp;AH$8,daily!$9:$9,"&lt;="&amp;AH$9)+SUMIFS(daily!153:153,daily!$9:$9,"&gt;="&amp;AH$8,daily!$9:$9,"&lt;="&amp;AH$9)</f>
        <v>130.08599999999933</v>
      </c>
      <c r="AI117" s="156">
        <f ca="1">SUMIFS(daily!144:144,daily!$9:$9,"&gt;="&amp;AI$8,daily!$9:$9,"&lt;="&amp;AI$9)+SUMIFS(daily!153:153,daily!$9:$9,"&gt;="&amp;AI$8,daily!$9:$9,"&lt;="&amp;AI$9)</f>
        <v>130.08600000000001</v>
      </c>
      <c r="AJ117" s="156">
        <f ca="1">SUMIFS(daily!144:144,daily!$9:$9,"&gt;="&amp;AJ$8,daily!$9:$9,"&lt;="&amp;AJ$9)+SUMIFS(daily!153:153,daily!$9:$9,"&gt;="&amp;AJ$8,daily!$9:$9,"&lt;="&amp;AJ$9)</f>
        <v>130.08600000000001</v>
      </c>
      <c r="AK117" s="156">
        <f ca="1">SUMIFS(daily!144:144,daily!$9:$9,"&gt;="&amp;AK$8,daily!$9:$9,"&lt;="&amp;AK$9)+SUMIFS(daily!153:153,daily!$9:$9,"&gt;="&amp;AK$8,daily!$9:$9,"&lt;="&amp;AK$9)</f>
        <v>130.08600000000001</v>
      </c>
      <c r="AL117" s="156">
        <f ca="1">SUMIFS(daily!144:144,daily!$9:$9,"&gt;="&amp;AL$8,daily!$9:$9,"&lt;="&amp;AL$9)+SUMIFS(daily!153:153,daily!$9:$9,"&gt;="&amp;AL$8,daily!$9:$9,"&lt;="&amp;AL$9)</f>
        <v>136.59030000000007</v>
      </c>
      <c r="AM117" s="156">
        <f ca="1">SUMIFS(daily!144:144,daily!$9:$9,"&gt;="&amp;AM$8,daily!$9:$9,"&lt;="&amp;AM$9)+SUMIFS(daily!153:153,daily!$9:$9,"&gt;="&amp;AM$8,daily!$9:$9,"&lt;="&amp;AM$9)</f>
        <v>136.59030000000007</v>
      </c>
      <c r="AN117" s="156">
        <f ca="1">SUMIFS(daily!144:144,daily!$9:$9,"&gt;="&amp;AN$8,daily!$9:$9,"&lt;="&amp;AN$9)+SUMIFS(daily!153:153,daily!$9:$9,"&gt;="&amp;AN$8,daily!$9:$9,"&lt;="&amp;AN$9)</f>
        <v>136.59030000000007</v>
      </c>
      <c r="AO117" s="156">
        <f ca="1">SUMIFS(daily!144:144,daily!$9:$9,"&gt;="&amp;AO$8,daily!$9:$9,"&lt;="&amp;AO$9)+SUMIFS(daily!153:153,daily!$9:$9,"&gt;="&amp;AO$8,daily!$9:$9,"&lt;="&amp;AO$9)</f>
        <v>136.59030000000007</v>
      </c>
      <c r="AP117" s="156">
        <f ca="1">SUMIFS(daily!144:144,daily!$9:$9,"&gt;="&amp;AP$8,daily!$9:$9,"&lt;="&amp;AP$9)+SUMIFS(daily!153:153,daily!$9:$9,"&gt;="&amp;AP$8,daily!$9:$9,"&lt;="&amp;AP$9)</f>
        <v>145.46866949999998</v>
      </c>
      <c r="AQ117" s="156">
        <f ca="1">SUMIFS(daily!144:144,daily!$9:$9,"&gt;="&amp;AQ$8,daily!$9:$9,"&lt;="&amp;AQ$9)+SUMIFS(daily!153:153,daily!$9:$9,"&gt;="&amp;AQ$8,daily!$9:$9,"&lt;="&amp;AQ$9)</f>
        <v>151.38758250000001</v>
      </c>
      <c r="AR117" s="156">
        <f ca="1">SUMIFS(daily!144:144,daily!$9:$9,"&gt;="&amp;AR$8,daily!$9:$9,"&lt;="&amp;AR$9)+SUMIFS(daily!153:153,daily!$9:$9,"&gt;="&amp;AR$8,daily!$9:$9,"&lt;="&amp;AR$9)</f>
        <v>151.38758249999978</v>
      </c>
      <c r="AS117" s="156">
        <f ca="1">SUMIFS(daily!144:144,daily!$9:$9,"&gt;="&amp;AS$8,daily!$9:$9,"&lt;="&amp;AS$9)+SUMIFS(daily!153:153,daily!$9:$9,"&gt;="&amp;AS$8,daily!$9:$9,"&lt;="&amp;AS$9)</f>
        <v>151.38758249999978</v>
      </c>
      <c r="AT117" s="156">
        <f ca="1">SUMIFS(daily!144:144,daily!$9:$9,"&gt;="&amp;AT$8,daily!$9:$9,"&lt;="&amp;AT$9)+SUMIFS(daily!153:153,daily!$9:$9,"&gt;="&amp;AT$8,daily!$9:$9,"&lt;="&amp;AT$9)</f>
        <v>151.38758249999961</v>
      </c>
      <c r="AU117" s="156">
        <f ca="1">SUMIFS(daily!144:144,daily!$9:$9,"&gt;="&amp;AU$8,daily!$9:$9,"&lt;="&amp;AU$9)+SUMIFS(daily!153:153,daily!$9:$9,"&gt;="&amp;AU$8,daily!$9:$9,"&lt;="&amp;AU$9)</f>
        <v>139.27657589999967</v>
      </c>
      <c r="AV117" s="156">
        <f ca="1">SUMIFS(daily!144:144,daily!$9:$9,"&gt;="&amp;AV$8,daily!$9:$9,"&lt;="&amp;AV$9)+SUMIFS(daily!153:153,daily!$9:$9,"&gt;="&amp;AV$8,daily!$9:$9,"&lt;="&amp;AV$9)</f>
        <v>139.2765758999999</v>
      </c>
      <c r="AW117" s="156">
        <f ca="1">SUMIFS(daily!144:144,daily!$9:$9,"&gt;="&amp;AW$8,daily!$9:$9,"&lt;="&amp;AW$9)+SUMIFS(daily!153:153,daily!$9:$9,"&gt;="&amp;AW$8,daily!$9:$9,"&lt;="&amp;AW$9)</f>
        <v>139.2765758999999</v>
      </c>
      <c r="AX117" s="156">
        <f ca="1">SUMIFS(daily!144:144,daily!$9:$9,"&gt;="&amp;AX$8,daily!$9:$9,"&lt;="&amp;AX$9)+SUMIFS(daily!153:153,daily!$9:$9,"&gt;="&amp;AX$8,daily!$9:$9,"&lt;="&amp;AX$9)</f>
        <v>139.2765758999999</v>
      </c>
      <c r="AY117" s="156">
        <f ca="1">SUMIFS(daily!144:144,daily!$9:$9,"&gt;="&amp;AY$8,daily!$9:$9,"&lt;="&amp;AY$9)+SUMIFS(daily!153:153,daily!$9:$9,"&gt;="&amp;AY$8,daily!$9:$9,"&lt;="&amp;AY$9)</f>
        <v>143.45487317699977</v>
      </c>
      <c r="AZ117" s="156">
        <f ca="1">SUMIFS(daily!144:144,daily!$9:$9,"&gt;="&amp;AZ$8,daily!$9:$9,"&lt;="&amp;AZ$9)+SUMIFS(daily!153:153,daily!$9:$9,"&gt;="&amp;AZ$8,daily!$9:$9,"&lt;="&amp;AZ$9)</f>
        <v>143.45487317699931</v>
      </c>
      <c r="BA117" s="156">
        <f ca="1">SUMIFS(daily!144:144,daily!$9:$9,"&gt;="&amp;BA$8,daily!$9:$9,"&lt;="&amp;BA$9)+SUMIFS(daily!153:153,daily!$9:$9,"&gt;="&amp;BA$8,daily!$9:$9,"&lt;="&amp;BA$9)</f>
        <v>143.454873177</v>
      </c>
      <c r="BB117" s="156">
        <f ca="1">SUMIFS(daily!144:144,daily!$9:$9,"&gt;="&amp;BB$8,daily!$9:$9,"&lt;="&amp;BB$9)+SUMIFS(daily!153:153,daily!$9:$9,"&gt;="&amp;BB$8,daily!$9:$9,"&lt;="&amp;BB$9)</f>
        <v>143.45487317699977</v>
      </c>
      <c r="BC117" s="156">
        <f ca="1">SUMIFS(daily!144:144,daily!$9:$9,"&gt;="&amp;BC$8,daily!$9:$9,"&lt;="&amp;BC$9)+SUMIFS(daily!153:153,daily!$9:$9,"&gt;="&amp;BC$8,daily!$9:$9,"&lt;="&amp;BC$9)</f>
        <v>170.09649248130057</v>
      </c>
      <c r="BD117" s="156">
        <f ca="1">SUMIFS(daily!144:144,daily!$9:$9,"&gt;="&amp;BD$8,daily!$9:$9,"&lt;="&amp;BD$9)+SUMIFS(daily!153:153,daily!$9:$9,"&gt;="&amp;BD$8,daily!$9:$9,"&lt;="&amp;BD$9)</f>
        <v>187.85757201750036</v>
      </c>
      <c r="BE117" s="156">
        <f ca="1">SUMIFS(daily!144:144,daily!$9:$9,"&gt;="&amp;BE$8,daily!$9:$9,"&lt;="&amp;BE$9)+SUMIFS(daily!153:153,daily!$9:$9,"&gt;="&amp;BE$8,daily!$9:$9,"&lt;="&amp;BE$9)</f>
        <v>187.85757201750059</v>
      </c>
      <c r="BF117" s="156">
        <f ca="1">SUMIFS(daily!144:144,daily!$9:$9,"&gt;="&amp;BF$8,daily!$9:$9,"&lt;="&amp;BF$9)+SUMIFS(daily!153:153,daily!$9:$9,"&gt;="&amp;BF$8,daily!$9:$9,"&lt;="&amp;BF$9)</f>
        <v>187.85757201750036</v>
      </c>
      <c r="BG117" s="156">
        <f ca="1">SUMIFS(daily!144:144,daily!$9:$9,"&gt;="&amp;BG$8,daily!$9:$9,"&lt;="&amp;BG$9)+SUMIFS(daily!153:153,daily!$9:$9,"&gt;="&amp;BG$8,daily!$9:$9,"&lt;="&amp;BG$9)</f>
        <v>199.12902633855035</v>
      </c>
      <c r="BH117" s="156">
        <f ca="1">SUMIFS(daily!144:144,daily!$9:$9,"&gt;="&amp;BH$8,daily!$9:$9,"&lt;="&amp;BH$9)+SUMIFS(daily!153:153,daily!$9:$9,"&gt;="&amp;BH$8,daily!$9:$9,"&lt;="&amp;BH$9)</f>
        <v>244.21484362274995</v>
      </c>
      <c r="BI117" s="156">
        <f ca="1">SUMIFS(daily!144:144,daily!$9:$9,"&gt;="&amp;BI$8,daily!$9:$9,"&lt;="&amp;BI$9)+SUMIFS(daily!153:153,daily!$9:$9,"&gt;="&amp;BI$8,daily!$9:$9,"&lt;="&amp;BI$9)</f>
        <v>244.2148436227495</v>
      </c>
      <c r="BJ117" s="156">
        <f ca="1">SUMIFS(daily!144:144,daily!$9:$9,"&gt;="&amp;BJ$8,daily!$9:$9,"&lt;="&amp;BJ$9)+SUMIFS(daily!153:153,daily!$9:$9,"&gt;="&amp;BJ$8,daily!$9:$9,"&lt;="&amp;BJ$9)</f>
        <v>244.2148436227495</v>
      </c>
      <c r="BK117" s="156">
        <f ca="1">SUMIFS(daily!144:144,daily!$9:$9,"&gt;="&amp;BK$8,daily!$9:$9,"&lt;="&amp;BK$9)+SUMIFS(daily!153:153,daily!$9:$9,"&gt;="&amp;BK$8,daily!$9:$9,"&lt;="&amp;BK$9)</f>
        <v>244.2148436227495</v>
      </c>
      <c r="BL117" s="156">
        <f ca="1">SUMIFS(daily!144:144,daily!$9:$9,"&gt;="&amp;BL$8,daily!$9:$9,"&lt;="&amp;BL$9)+SUMIFS(daily!153:153,daily!$9:$9,"&gt;="&amp;BL$8,daily!$9:$9,"&lt;="&amp;BL$9)</f>
        <v>293.05781234729955</v>
      </c>
      <c r="BM117" s="156">
        <f ca="1">SUMIFS(daily!144:144,daily!$9:$9,"&gt;="&amp;BM$8,daily!$9:$9,"&lt;="&amp;BM$9)+SUMIFS(daily!153:153,daily!$9:$9,"&gt;="&amp;BM$8,daily!$9:$9,"&lt;="&amp;BM$9)</f>
        <v>293.05781234729955</v>
      </c>
      <c r="BN117" s="156">
        <f ca="1">SUMIFS(daily!144:144,daily!$9:$9,"&gt;="&amp;BN$8,daily!$9:$9,"&lt;="&amp;BN$9)+SUMIFS(daily!153:153,daily!$9:$9,"&gt;="&amp;BN$8,daily!$9:$9,"&lt;="&amp;BN$9)</f>
        <v>293.05781234729955</v>
      </c>
      <c r="BO117" s="156">
        <f ca="1">SUMIFS(daily!144:144,daily!$9:$9,"&gt;="&amp;BO$8,daily!$9:$9,"&lt;="&amp;BO$9)+SUMIFS(daily!153:153,daily!$9:$9,"&gt;="&amp;BO$8,daily!$9:$9,"&lt;="&amp;BO$9)</f>
        <v>293.0578123473</v>
      </c>
      <c r="BP117" s="156">
        <f ca="1">SUMIFS(daily!144:144,daily!$9:$9,"&gt;="&amp;BP$8,daily!$9:$9,"&lt;="&amp;BP$9)+SUMIFS(daily!153:153,daily!$9:$9,"&gt;="&amp;BP$8,daily!$9:$9,"&lt;="&amp;BP$9)</f>
        <v>261.76312493891987</v>
      </c>
      <c r="BQ117" s="156">
        <f ca="1">SUMIFS(daily!144:144,daily!$9:$9,"&gt;="&amp;BQ$8,daily!$9:$9,"&lt;="&amp;BQ$9)+SUMIFS(daily!153:153,daily!$9:$9,"&gt;="&amp;BQ$8,daily!$9:$9,"&lt;="&amp;BQ$9)</f>
        <v>144.54000000000048</v>
      </c>
      <c r="BR117" s="156">
        <f ca="1">SUMIFS(daily!144:144,daily!$9:$9,"&gt;="&amp;BR$8,daily!$9:$9,"&lt;="&amp;BR$9)+SUMIFS(daily!153:153,daily!$9:$9,"&gt;="&amp;BR$8,daily!$9:$9,"&lt;="&amp;BR$9)</f>
        <v>144.54000000000093</v>
      </c>
      <c r="BS117" s="156">
        <f ca="1">SUMIFS(daily!144:144,daily!$9:$9,"&gt;="&amp;BS$8,daily!$9:$9,"&lt;="&amp;BS$9)+SUMIFS(daily!153:153,daily!$9:$9,"&gt;="&amp;BS$8,daily!$9:$9,"&lt;="&amp;BS$9)</f>
        <v>144.54000000000048</v>
      </c>
      <c r="BT117" s="156">
        <f ca="1">SUMIFS(daily!144:144,daily!$9:$9,"&gt;="&amp;BT$8,daily!$9:$9,"&lt;="&amp;BT$9)+SUMIFS(daily!153:153,daily!$9:$9,"&gt;="&amp;BT$8,daily!$9:$9,"&lt;="&amp;BT$9)</f>
        <v>158.99400000000111</v>
      </c>
      <c r="BU117" s="156">
        <f ca="1">SUMIFS(daily!144:144,daily!$9:$9,"&gt;="&amp;BU$8,daily!$9:$9,"&lt;="&amp;BU$9)+SUMIFS(daily!153:153,daily!$9:$9,"&gt;="&amp;BU$8,daily!$9:$9,"&lt;="&amp;BU$9)</f>
        <v>180.67500000000035</v>
      </c>
      <c r="BV117" s="156">
        <f ca="1">SUMIFS(daily!144:144,daily!$9:$9,"&gt;="&amp;BV$8,daily!$9:$9,"&lt;="&amp;BV$9)+SUMIFS(daily!153:153,daily!$9:$9,"&gt;="&amp;BV$8,daily!$9:$9,"&lt;="&amp;BV$9)</f>
        <v>180.67499999999944</v>
      </c>
      <c r="BW117" s="156">
        <f ca="1">SUMIFS(daily!144:144,daily!$9:$9,"&gt;="&amp;BW$8,daily!$9:$9,"&lt;="&amp;BW$9)+SUMIFS(daily!153:153,daily!$9:$9,"&gt;="&amp;BW$8,daily!$9:$9,"&lt;="&amp;BW$9)</f>
        <v>180.67499999999944</v>
      </c>
      <c r="BX117" s="156">
        <f ca="1">SUMIFS(daily!144:144,daily!$9:$9,"&gt;="&amp;BX$8,daily!$9:$9,"&lt;="&amp;BX$9)+SUMIFS(daily!153:153,daily!$9:$9,"&gt;="&amp;BX$8,daily!$9:$9,"&lt;="&amp;BX$9)</f>
        <v>180.67499999999899</v>
      </c>
      <c r="BY117" s="156">
        <f ca="1">SUMIFS(daily!144:144,daily!$9:$9,"&gt;="&amp;BY$8,daily!$9:$9,"&lt;="&amp;BY$9)+SUMIFS(daily!153:153,daily!$9:$9,"&gt;="&amp;BY$8,daily!$9:$9,"&lt;="&amp;BY$9)</f>
        <v>120.4500000000001</v>
      </c>
      <c r="BZ117" s="156">
        <f ca="1">SUMIFS(daily!144:144,daily!$9:$9,"&gt;="&amp;BZ$8,daily!$9:$9,"&lt;="&amp;BZ$9)+SUMIFS(daily!153:153,daily!$9:$9,"&gt;="&amp;BZ$8,daily!$9:$9,"&lt;="&amp;BZ$9)</f>
        <v>120.45000000000101</v>
      </c>
      <c r="CA117" s="156">
        <f ca="1">SUMIFS(daily!144:144,daily!$9:$9,"&gt;="&amp;CA$8,daily!$9:$9,"&lt;="&amp;CA$9)+SUMIFS(daily!153:153,daily!$9:$9,"&gt;="&amp;CA$8,daily!$9:$9,"&lt;="&amp;CA$9)</f>
        <v>-1.5631940186722204E-13</v>
      </c>
      <c r="CB117" s="18"/>
      <c r="CC117" s="18"/>
    </row>
    <row r="118" spans="1:81" s="19" customFormat="1" ht="10.199999999999999" x14ac:dyDescent="0.2">
      <c r="A118" s="18"/>
      <c r="B118" s="18"/>
      <c r="C118" s="18"/>
      <c r="D118" s="18"/>
      <c r="E118" s="18"/>
      <c r="F118" s="99"/>
      <c r="G118" s="18" t="str">
        <f>structure!$G$15</f>
        <v>товарная категория 5</v>
      </c>
      <c r="H118" s="18"/>
      <c r="I118" s="18"/>
      <c r="J118" s="18" t="str">
        <f>J109</f>
        <v>тыс.руб.</v>
      </c>
      <c r="K118" s="18"/>
      <c r="L118" s="18"/>
      <c r="M118" s="18"/>
      <c r="N118" s="18"/>
      <c r="O118" s="18"/>
      <c r="P118" s="18"/>
      <c r="Q118" s="18"/>
      <c r="R118" s="155">
        <f t="shared" ca="1" si="52"/>
        <v>3304.0368907669208</v>
      </c>
      <c r="S118" s="156"/>
      <c r="T118" s="156"/>
      <c r="U118" s="156">
        <f ca="1">SUMIFS(daily!145:145,daily!$9:$9,"&gt;="&amp;U$8,daily!$9:$9,"&lt;="&amp;U$9)+SUMIFS(daily!154:154,daily!$9:$9,"&gt;="&amp;U$8,daily!$9:$9,"&lt;="&amp;U$9)</f>
        <v>42</v>
      </c>
      <c r="V118" s="156">
        <f ca="1">SUMIFS(daily!145:145,daily!$9:$9,"&gt;="&amp;V$8,daily!$9:$9,"&lt;="&amp;V$9)+SUMIFS(daily!154:154,daily!$9:$9,"&gt;="&amp;V$8,daily!$9:$9,"&lt;="&amp;V$9)</f>
        <v>42</v>
      </c>
      <c r="W118" s="156">
        <f ca="1">SUMIFS(daily!145:145,daily!$9:$9,"&gt;="&amp;W$8,daily!$9:$9,"&lt;="&amp;W$9)+SUMIFS(daily!154:154,daily!$9:$9,"&gt;="&amp;W$8,daily!$9:$9,"&lt;="&amp;W$9)</f>
        <v>-4.0856207306205761E-14</v>
      </c>
      <c r="X118" s="156">
        <f ca="1">SUMIFS(daily!145:145,daily!$9:$9,"&gt;="&amp;X$8,daily!$9:$9,"&lt;="&amp;X$9)+SUMIFS(daily!154:154,daily!$9:$9,"&gt;="&amp;X$8,daily!$9:$9,"&lt;="&amp;X$9)</f>
        <v>8.3999999999999364</v>
      </c>
      <c r="Y118" s="156">
        <f ca="1">SUMIFS(daily!145:145,daily!$9:$9,"&gt;="&amp;Y$8,daily!$9:$9,"&lt;="&amp;Y$9)+SUMIFS(daily!154:154,daily!$9:$9,"&gt;="&amp;Y$8,daily!$9:$9,"&lt;="&amp;Y$9)</f>
        <v>8.3159999999999901</v>
      </c>
      <c r="Z118" s="156">
        <f ca="1">SUMIFS(daily!145:145,daily!$9:$9,"&gt;="&amp;Z$8,daily!$9:$9,"&lt;="&amp;Z$9)+SUMIFS(daily!154:154,daily!$9:$9,"&gt;="&amp;Z$8,daily!$9:$9,"&lt;="&amp;Z$9)</f>
        <v>8.3159999999999901</v>
      </c>
      <c r="AA118" s="156">
        <f ca="1">SUMIFS(daily!145:145,daily!$9:$9,"&gt;="&amp;AA$8,daily!$9:$9,"&lt;="&amp;AA$9)+SUMIFS(daily!154:154,daily!$9:$9,"&gt;="&amp;AA$8,daily!$9:$9,"&lt;="&amp;AA$9)</f>
        <v>8.3159999999999901</v>
      </c>
      <c r="AB118" s="156">
        <f ca="1">SUMIFS(daily!145:145,daily!$9:$9,"&gt;="&amp;AB$8,daily!$9:$9,"&lt;="&amp;AB$9)+SUMIFS(daily!154:154,daily!$9:$9,"&gt;="&amp;AB$8,daily!$9:$9,"&lt;="&amp;AB$9)</f>
        <v>8.3160000000000309</v>
      </c>
      <c r="AC118" s="156">
        <f ca="1">SUMIFS(daily!145:145,daily!$9:$9,"&gt;="&amp;AC$8,daily!$9:$9,"&lt;="&amp;AC$9)+SUMIFS(daily!154:154,daily!$9:$9,"&gt;="&amp;AC$8,daily!$9:$9,"&lt;="&amp;AC$9)</f>
        <v>0</v>
      </c>
      <c r="AD118" s="156">
        <f ca="1">SUMIFS(daily!145:145,daily!$9:$9,"&gt;="&amp;AD$8,daily!$9:$9,"&lt;="&amp;AD$9)+SUMIFS(daily!154:154,daily!$9:$9,"&gt;="&amp;AD$8,daily!$9:$9,"&lt;="&amp;AD$9)</f>
        <v>41.579999999999949</v>
      </c>
      <c r="AE118" s="156">
        <f ca="1">SUMIFS(daily!145:145,daily!$9:$9,"&gt;="&amp;AE$8,daily!$9:$9,"&lt;="&amp;AE$9)+SUMIFS(daily!154:154,daily!$9:$9,"&gt;="&amp;AE$8,daily!$9:$9,"&lt;="&amp;AE$9)</f>
        <v>41.580000000000062</v>
      </c>
      <c r="AF118" s="156">
        <f ca="1">SUMIFS(daily!145:145,daily!$9:$9,"&gt;="&amp;AF$8,daily!$9:$9,"&lt;="&amp;AF$9)+SUMIFS(daily!154:154,daily!$9:$9,"&gt;="&amp;AF$8,daily!$9:$9,"&lt;="&amp;AF$9)</f>
        <v>41.579999999999835</v>
      </c>
      <c r="AG118" s="156">
        <f ca="1">SUMIFS(daily!145:145,daily!$9:$9,"&gt;="&amp;AG$8,daily!$9:$9,"&lt;="&amp;AG$9)+SUMIFS(daily!154:154,daily!$9:$9,"&gt;="&amp;AG$8,daily!$9:$9,"&lt;="&amp;AG$9)</f>
        <v>43.243199999999611</v>
      </c>
      <c r="AH118" s="156">
        <f ca="1">SUMIFS(daily!145:145,daily!$9:$9,"&gt;="&amp;AH$8,daily!$9:$9,"&lt;="&amp;AH$9)+SUMIFS(daily!154:154,daily!$9:$9,"&gt;="&amp;AH$8,daily!$9:$9,"&lt;="&amp;AH$9)</f>
        <v>49.895999999999852</v>
      </c>
      <c r="AI118" s="156">
        <f ca="1">SUMIFS(daily!145:145,daily!$9:$9,"&gt;="&amp;AI$8,daily!$9:$9,"&lt;="&amp;AI$9)+SUMIFS(daily!154:154,daily!$9:$9,"&gt;="&amp;AI$8,daily!$9:$9,"&lt;="&amp;AI$9)</f>
        <v>49.895999999999965</v>
      </c>
      <c r="AJ118" s="156">
        <f ca="1">SUMIFS(daily!145:145,daily!$9:$9,"&gt;="&amp;AJ$8,daily!$9:$9,"&lt;="&amp;AJ$9)+SUMIFS(daily!154:154,daily!$9:$9,"&gt;="&amp;AJ$8,daily!$9:$9,"&lt;="&amp;AJ$9)</f>
        <v>49.896000000000079</v>
      </c>
      <c r="AK118" s="156">
        <f ca="1">SUMIFS(daily!145:145,daily!$9:$9,"&gt;="&amp;AK$8,daily!$9:$9,"&lt;="&amp;AK$9)+SUMIFS(daily!154:154,daily!$9:$9,"&gt;="&amp;AK$8,daily!$9:$9,"&lt;="&amp;AK$9)</f>
        <v>49.896000000000193</v>
      </c>
      <c r="AL118" s="156">
        <f ca="1">SUMIFS(daily!145:145,daily!$9:$9,"&gt;="&amp;AL$8,daily!$9:$9,"&lt;="&amp;AL$9)+SUMIFS(daily!154:154,daily!$9:$9,"&gt;="&amp;AL$8,daily!$9:$9,"&lt;="&amp;AL$9)</f>
        <v>52.390800000000127</v>
      </c>
      <c r="AM118" s="156">
        <f ca="1">SUMIFS(daily!145:145,daily!$9:$9,"&gt;="&amp;AM$8,daily!$9:$9,"&lt;="&amp;AM$9)+SUMIFS(daily!154:154,daily!$9:$9,"&gt;="&amp;AM$8,daily!$9:$9,"&lt;="&amp;AM$9)</f>
        <v>52.390800000000013</v>
      </c>
      <c r="AN118" s="156">
        <f ca="1">SUMIFS(daily!145:145,daily!$9:$9,"&gt;="&amp;AN$8,daily!$9:$9,"&lt;="&amp;AN$9)+SUMIFS(daily!154:154,daily!$9:$9,"&gt;="&amp;AN$8,daily!$9:$9,"&lt;="&amp;AN$9)</f>
        <v>52.390800000000127</v>
      </c>
      <c r="AO118" s="156">
        <f ca="1">SUMIFS(daily!145:145,daily!$9:$9,"&gt;="&amp;AO$8,daily!$9:$9,"&lt;="&amp;AO$9)+SUMIFS(daily!154:154,daily!$9:$9,"&gt;="&amp;AO$8,daily!$9:$9,"&lt;="&amp;AO$9)</f>
        <v>52.390800000000013</v>
      </c>
      <c r="AP118" s="156">
        <f ca="1">SUMIFS(daily!145:145,daily!$9:$9,"&gt;="&amp;AP$8,daily!$9:$9,"&lt;="&amp;AP$9)+SUMIFS(daily!154:154,daily!$9:$9,"&gt;="&amp;AP$8,daily!$9:$9,"&lt;="&amp;AP$9)</f>
        <v>55.796202000000015</v>
      </c>
      <c r="AQ118" s="156">
        <f ca="1">SUMIFS(daily!145:145,daily!$9:$9,"&gt;="&amp;AQ$8,daily!$9:$9,"&lt;="&amp;AQ$9)+SUMIFS(daily!154:154,daily!$9:$9,"&gt;="&amp;AQ$8,daily!$9:$9,"&lt;="&amp;AQ$9)</f>
        <v>58.066469999999946</v>
      </c>
      <c r="AR118" s="156">
        <f ca="1">SUMIFS(daily!145:145,daily!$9:$9,"&gt;="&amp;AR$8,daily!$9:$9,"&lt;="&amp;AR$9)+SUMIFS(daily!154:154,daily!$9:$9,"&gt;="&amp;AR$8,daily!$9:$9,"&lt;="&amp;AR$9)</f>
        <v>58.066470000000059</v>
      </c>
      <c r="AS118" s="156">
        <f ca="1">SUMIFS(daily!145:145,daily!$9:$9,"&gt;="&amp;AS$8,daily!$9:$9,"&lt;="&amp;AS$9)+SUMIFS(daily!154:154,daily!$9:$9,"&gt;="&amp;AS$8,daily!$9:$9,"&lt;="&amp;AS$9)</f>
        <v>58.066470000000059</v>
      </c>
      <c r="AT118" s="156">
        <f ca="1">SUMIFS(daily!145:145,daily!$9:$9,"&gt;="&amp;AT$8,daily!$9:$9,"&lt;="&amp;AT$9)+SUMIFS(daily!154:154,daily!$9:$9,"&gt;="&amp;AT$8,daily!$9:$9,"&lt;="&amp;AT$9)</f>
        <v>58.066469999999981</v>
      </c>
      <c r="AU118" s="156">
        <f ca="1">SUMIFS(daily!145:145,daily!$9:$9,"&gt;="&amp;AU$8,daily!$9:$9,"&lt;="&amp;AU$9)+SUMIFS(daily!154:154,daily!$9:$9,"&gt;="&amp;AU$8,daily!$9:$9,"&lt;="&amp;AU$9)</f>
        <v>53.421152400000018</v>
      </c>
      <c r="AV118" s="156">
        <f ca="1">SUMIFS(daily!145:145,daily!$9:$9,"&gt;="&amp;AV$8,daily!$9:$9,"&lt;="&amp;AV$9)+SUMIFS(daily!154:154,daily!$9:$9,"&gt;="&amp;AV$8,daily!$9:$9,"&lt;="&amp;AV$9)</f>
        <v>53.421152400000018</v>
      </c>
      <c r="AW118" s="156">
        <f ca="1">SUMIFS(daily!145:145,daily!$9:$9,"&gt;="&amp;AW$8,daily!$9:$9,"&lt;="&amp;AW$9)+SUMIFS(daily!154:154,daily!$9:$9,"&gt;="&amp;AW$8,daily!$9:$9,"&lt;="&amp;AW$9)</f>
        <v>53.421152399999905</v>
      </c>
      <c r="AX118" s="156">
        <f ca="1">SUMIFS(daily!145:145,daily!$9:$9,"&gt;="&amp;AX$8,daily!$9:$9,"&lt;="&amp;AX$9)+SUMIFS(daily!154:154,daily!$9:$9,"&gt;="&amp;AX$8,daily!$9:$9,"&lt;="&amp;AX$9)</f>
        <v>53.421152400000018</v>
      </c>
      <c r="AY118" s="156">
        <f ca="1">SUMIFS(daily!145:145,daily!$9:$9,"&gt;="&amp;AY$8,daily!$9:$9,"&lt;="&amp;AY$9)+SUMIFS(daily!154:154,daily!$9:$9,"&gt;="&amp;AY$8,daily!$9:$9,"&lt;="&amp;AY$9)</f>
        <v>55.023786972000138</v>
      </c>
      <c r="AZ118" s="156">
        <f ca="1">SUMIFS(daily!145:145,daily!$9:$9,"&gt;="&amp;AZ$8,daily!$9:$9,"&lt;="&amp;AZ$9)+SUMIFS(daily!154:154,daily!$9:$9,"&gt;="&amp;AZ$8,daily!$9:$9,"&lt;="&amp;AZ$9)</f>
        <v>55.023786972000138</v>
      </c>
      <c r="BA118" s="156">
        <f ca="1">SUMIFS(daily!145:145,daily!$9:$9,"&gt;="&amp;BA$8,daily!$9:$9,"&lt;="&amp;BA$9)+SUMIFS(daily!154:154,daily!$9:$9,"&gt;="&amp;BA$8,daily!$9:$9,"&lt;="&amp;BA$9)</f>
        <v>55.023786972000138</v>
      </c>
      <c r="BB118" s="156">
        <f ca="1">SUMIFS(daily!145:145,daily!$9:$9,"&gt;="&amp;BB$8,daily!$9:$9,"&lt;="&amp;BB$9)+SUMIFS(daily!154:154,daily!$9:$9,"&gt;="&amp;BB$8,daily!$9:$9,"&lt;="&amp;BB$9)</f>
        <v>55.023786972000138</v>
      </c>
      <c r="BC118" s="156">
        <f ca="1">SUMIFS(daily!145:145,daily!$9:$9,"&gt;="&amp;BC$8,daily!$9:$9,"&lt;="&amp;BC$9)+SUMIFS(daily!154:154,daily!$9:$9,"&gt;="&amp;BC$8,daily!$9:$9,"&lt;="&amp;BC$9)</f>
        <v>65.242490266799678</v>
      </c>
      <c r="BD118" s="156">
        <f ca="1">SUMIFS(daily!145:145,daily!$9:$9,"&gt;="&amp;BD$8,daily!$9:$9,"&lt;="&amp;BD$9)+SUMIFS(daily!154:154,daily!$9:$9,"&gt;="&amp;BD$8,daily!$9:$9,"&lt;="&amp;BD$9)</f>
        <v>72.054959129999716</v>
      </c>
      <c r="BE118" s="156">
        <f ca="1">SUMIFS(daily!145:145,daily!$9:$9,"&gt;="&amp;BE$8,daily!$9:$9,"&lt;="&amp;BE$9)+SUMIFS(daily!154:154,daily!$9:$9,"&gt;="&amp;BE$8,daily!$9:$9,"&lt;="&amp;BE$9)</f>
        <v>72.054959129999602</v>
      </c>
      <c r="BF118" s="156">
        <f ca="1">SUMIFS(daily!145:145,daily!$9:$9,"&gt;="&amp;BF$8,daily!$9:$9,"&lt;="&amp;BF$9)+SUMIFS(daily!154:154,daily!$9:$9,"&gt;="&amp;BF$8,daily!$9:$9,"&lt;="&amp;BF$9)</f>
        <v>72.054959129999716</v>
      </c>
      <c r="BG118" s="156">
        <f ca="1">SUMIFS(daily!145:145,daily!$9:$9,"&gt;="&amp;BG$8,daily!$9:$9,"&lt;="&amp;BG$9)+SUMIFS(daily!154:154,daily!$9:$9,"&gt;="&amp;BG$8,daily!$9:$9,"&lt;="&amp;BG$9)</f>
        <v>76.378256677799996</v>
      </c>
      <c r="BH118" s="156">
        <f ca="1">SUMIFS(daily!145:145,daily!$9:$9,"&gt;="&amp;BH$8,daily!$9:$9,"&lt;="&amp;BH$9)+SUMIFS(daily!154:154,daily!$9:$9,"&gt;="&amp;BH$8,daily!$9:$9,"&lt;="&amp;BH$9)</f>
        <v>93.671446869000434</v>
      </c>
      <c r="BI118" s="156">
        <f ca="1">SUMIFS(daily!145:145,daily!$9:$9,"&gt;="&amp;BI$8,daily!$9:$9,"&lt;="&amp;BI$9)+SUMIFS(daily!154:154,daily!$9:$9,"&gt;="&amp;BI$8,daily!$9:$9,"&lt;="&amp;BI$9)</f>
        <v>93.67144686900032</v>
      </c>
      <c r="BJ118" s="156">
        <f ca="1">SUMIFS(daily!145:145,daily!$9:$9,"&gt;="&amp;BJ$8,daily!$9:$9,"&lt;="&amp;BJ$9)+SUMIFS(daily!154:154,daily!$9:$9,"&gt;="&amp;BJ$8,daily!$9:$9,"&lt;="&amp;BJ$9)</f>
        <v>93.67144686900032</v>
      </c>
      <c r="BK118" s="156">
        <f ca="1">SUMIFS(daily!145:145,daily!$9:$9,"&gt;="&amp;BK$8,daily!$9:$9,"&lt;="&amp;BK$9)+SUMIFS(daily!154:154,daily!$9:$9,"&gt;="&amp;BK$8,daily!$9:$9,"&lt;="&amp;BK$9)</f>
        <v>93.67144686900032</v>
      </c>
      <c r="BL118" s="156">
        <f ca="1">SUMIFS(daily!145:145,daily!$9:$9,"&gt;="&amp;BL$8,daily!$9:$9,"&lt;="&amp;BL$9)+SUMIFS(daily!154:154,daily!$9:$9,"&gt;="&amp;BL$8,daily!$9:$9,"&lt;="&amp;BL$9)</f>
        <v>112.40573624279973</v>
      </c>
      <c r="BM118" s="156">
        <f ca="1">SUMIFS(daily!145:145,daily!$9:$9,"&gt;="&amp;BM$8,daily!$9:$9,"&lt;="&amp;BM$9)+SUMIFS(daily!154:154,daily!$9:$9,"&gt;="&amp;BM$8,daily!$9:$9,"&lt;="&amp;BM$9)</f>
        <v>112.40573624279985</v>
      </c>
      <c r="BN118" s="156">
        <f ca="1">SUMIFS(daily!145:145,daily!$9:$9,"&gt;="&amp;BN$8,daily!$9:$9,"&lt;="&amp;BN$9)+SUMIFS(daily!154:154,daily!$9:$9,"&gt;="&amp;BN$8,daily!$9:$9,"&lt;="&amp;BN$9)</f>
        <v>112.40573624280007</v>
      </c>
      <c r="BO118" s="156">
        <f ca="1">SUMIFS(daily!145:145,daily!$9:$9,"&gt;="&amp;BO$8,daily!$9:$9,"&lt;="&amp;BO$9)+SUMIFS(daily!154:154,daily!$9:$9,"&gt;="&amp;BO$8,daily!$9:$9,"&lt;="&amp;BO$9)</f>
        <v>112.4057362428003</v>
      </c>
      <c r="BP118" s="156">
        <f ca="1">SUMIFS(daily!145:145,daily!$9:$9,"&gt;="&amp;BP$8,daily!$9:$9,"&lt;="&amp;BP$9)+SUMIFS(daily!154:154,daily!$9:$9,"&gt;="&amp;BP$8,daily!$9:$9,"&lt;="&amp;BP$9)</f>
        <v>100.40229449711966</v>
      </c>
      <c r="BQ118" s="156">
        <f ca="1">SUMIFS(daily!145:145,daily!$9:$9,"&gt;="&amp;BQ$8,daily!$9:$9,"&lt;="&amp;BQ$9)+SUMIFS(daily!154:154,daily!$9:$9,"&gt;="&amp;BQ$8,daily!$9:$9,"&lt;="&amp;BQ$9)</f>
        <v>55.439999999999557</v>
      </c>
      <c r="BR118" s="156">
        <f ca="1">SUMIFS(daily!145:145,daily!$9:$9,"&gt;="&amp;BR$8,daily!$9:$9,"&lt;="&amp;BR$9)+SUMIFS(daily!154:154,daily!$9:$9,"&gt;="&amp;BR$8,daily!$9:$9,"&lt;="&amp;BR$9)</f>
        <v>55.439999999999557</v>
      </c>
      <c r="BS118" s="156">
        <f ca="1">SUMIFS(daily!145:145,daily!$9:$9,"&gt;="&amp;BS$8,daily!$9:$9,"&lt;="&amp;BS$9)+SUMIFS(daily!154:154,daily!$9:$9,"&gt;="&amp;BS$8,daily!$9:$9,"&lt;="&amp;BS$9)</f>
        <v>55.440000000000239</v>
      </c>
      <c r="BT118" s="156">
        <f ca="1">SUMIFS(daily!145:145,daily!$9:$9,"&gt;="&amp;BT$8,daily!$9:$9,"&lt;="&amp;BT$9)+SUMIFS(daily!154:154,daily!$9:$9,"&gt;="&amp;BT$8,daily!$9:$9,"&lt;="&amp;BT$9)</f>
        <v>60.984000000000172</v>
      </c>
      <c r="BU118" s="156">
        <f ca="1">SUMIFS(daily!145:145,daily!$9:$9,"&gt;="&amp;BU$8,daily!$9:$9,"&lt;="&amp;BU$9)+SUMIFS(daily!154:154,daily!$9:$9,"&gt;="&amp;BU$8,daily!$9:$9,"&lt;="&amp;BU$9)</f>
        <v>69.300000000000239</v>
      </c>
      <c r="BV118" s="156">
        <f ca="1">SUMIFS(daily!145:145,daily!$9:$9,"&gt;="&amp;BV$8,daily!$9:$9,"&lt;="&amp;BV$9)+SUMIFS(daily!154:154,daily!$9:$9,"&gt;="&amp;BV$8,daily!$9:$9,"&lt;="&amp;BV$9)</f>
        <v>69.300000000000239</v>
      </c>
      <c r="BW118" s="156">
        <f ca="1">SUMIFS(daily!145:145,daily!$9:$9,"&gt;="&amp;BW$8,daily!$9:$9,"&lt;="&amp;BW$9)+SUMIFS(daily!154:154,daily!$9:$9,"&gt;="&amp;BW$8,daily!$9:$9,"&lt;="&amp;BW$9)</f>
        <v>69.300000000000239</v>
      </c>
      <c r="BX118" s="156">
        <f ca="1">SUMIFS(daily!145:145,daily!$9:$9,"&gt;="&amp;BX$8,daily!$9:$9,"&lt;="&amp;BX$9)+SUMIFS(daily!154:154,daily!$9:$9,"&gt;="&amp;BX$8,daily!$9:$9,"&lt;="&amp;BX$9)</f>
        <v>69.300000000000011</v>
      </c>
      <c r="BY118" s="156">
        <f ca="1">SUMIFS(daily!145:145,daily!$9:$9,"&gt;="&amp;BY$8,daily!$9:$9,"&lt;="&amp;BY$9)+SUMIFS(daily!154:154,daily!$9:$9,"&gt;="&amp;BY$8,daily!$9:$9,"&lt;="&amp;BY$9)</f>
        <v>46.200000000000266</v>
      </c>
      <c r="BZ118" s="156">
        <f ca="1">SUMIFS(daily!145:145,daily!$9:$9,"&gt;="&amp;BZ$8,daily!$9:$9,"&lt;="&amp;BZ$9)+SUMIFS(daily!154:154,daily!$9:$9,"&gt;="&amp;BZ$8,daily!$9:$9,"&lt;="&amp;BZ$9)</f>
        <v>46.199999999999811</v>
      </c>
      <c r="CA118" s="156">
        <f ca="1">SUMIFS(daily!145:145,daily!$9:$9,"&gt;="&amp;CA$8,daily!$9:$9,"&lt;="&amp;CA$9)+SUMIFS(daily!154:154,daily!$9:$9,"&gt;="&amp;CA$8,daily!$9:$9,"&lt;="&amp;CA$9)</f>
        <v>4.2632564145606011E-14</v>
      </c>
      <c r="CB118" s="18"/>
      <c r="CC118" s="18"/>
    </row>
    <row r="119" spans="1:81" s="19" customFormat="1" ht="10.199999999999999" x14ac:dyDescent="0.2">
      <c r="A119" s="18"/>
      <c r="B119" s="18"/>
      <c r="C119" s="18"/>
      <c r="D119" s="18"/>
      <c r="E119" s="18"/>
      <c r="F119" s="99"/>
      <c r="G119" s="18" t="str">
        <f>structure!$G$16</f>
        <v>прочие товарные категории</v>
      </c>
      <c r="H119" s="18"/>
      <c r="I119" s="18"/>
      <c r="J119" s="18" t="str">
        <f>J109</f>
        <v>тыс.руб.</v>
      </c>
      <c r="K119" s="18"/>
      <c r="L119" s="18"/>
      <c r="M119" s="18"/>
      <c r="N119" s="18"/>
      <c r="O119" s="18"/>
      <c r="P119" s="18"/>
      <c r="Q119" s="18"/>
      <c r="R119" s="155">
        <f t="shared" ca="1" si="52"/>
        <v>1534.0171278560715</v>
      </c>
      <c r="S119" s="156"/>
      <c r="T119" s="156"/>
      <c r="U119" s="156">
        <f ca="1">SUMIFS(daily!146:146,daily!$9:$9,"&gt;="&amp;U$8,daily!$9:$9,"&lt;="&amp;U$9)+SUMIFS(daily!155:155,daily!$9:$9,"&gt;="&amp;U$8,daily!$9:$9,"&lt;="&amp;U$9)</f>
        <v>19.500000000000018</v>
      </c>
      <c r="V119" s="156">
        <f ca="1">SUMIFS(daily!146:146,daily!$9:$9,"&gt;="&amp;V$8,daily!$9:$9,"&lt;="&amp;V$9)+SUMIFS(daily!155:155,daily!$9:$9,"&gt;="&amp;V$8,daily!$9:$9,"&lt;="&amp;V$9)</f>
        <v>19.500000000000018</v>
      </c>
      <c r="W119" s="156">
        <f ca="1">SUMIFS(daily!146:146,daily!$9:$9,"&gt;="&amp;W$8,daily!$9:$9,"&lt;="&amp;W$9)+SUMIFS(daily!155:155,daily!$9:$9,"&gt;="&amp;W$8,daily!$9:$9,"&lt;="&amp;W$9)</f>
        <v>5.4178883601707639E-14</v>
      </c>
      <c r="X119" s="156">
        <f ca="1">SUMIFS(daily!146:146,daily!$9:$9,"&gt;="&amp;X$8,daily!$9:$9,"&lt;="&amp;X$9)+SUMIFS(daily!155:155,daily!$9:$9,"&gt;="&amp;X$8,daily!$9:$9,"&lt;="&amp;X$9)</f>
        <v>3.9000000000000314</v>
      </c>
      <c r="Y119" s="156">
        <f ca="1">SUMIFS(daily!146:146,daily!$9:$9,"&gt;="&amp;Y$8,daily!$9:$9,"&lt;="&amp;Y$9)+SUMIFS(daily!155:155,daily!$9:$9,"&gt;="&amp;Y$8,daily!$9:$9,"&lt;="&amp;Y$9)</f>
        <v>3.8609999999999873</v>
      </c>
      <c r="Z119" s="156">
        <f ca="1">SUMIFS(daily!146:146,daily!$9:$9,"&gt;="&amp;Z$8,daily!$9:$9,"&lt;="&amp;Z$9)+SUMIFS(daily!155:155,daily!$9:$9,"&gt;="&amp;Z$8,daily!$9:$9,"&lt;="&amp;Z$9)</f>
        <v>3.8610000000000442</v>
      </c>
      <c r="AA119" s="156">
        <f ca="1">SUMIFS(daily!146:146,daily!$9:$9,"&gt;="&amp;AA$8,daily!$9:$9,"&lt;="&amp;AA$9)+SUMIFS(daily!155:155,daily!$9:$9,"&gt;="&amp;AA$8,daily!$9:$9,"&lt;="&amp;AA$9)</f>
        <v>3.8610000000000442</v>
      </c>
      <c r="AB119" s="156">
        <f ca="1">SUMIFS(daily!146:146,daily!$9:$9,"&gt;="&amp;AB$8,daily!$9:$9,"&lt;="&amp;AB$9)+SUMIFS(daily!155:155,daily!$9:$9,"&gt;="&amp;AB$8,daily!$9:$9,"&lt;="&amp;AB$9)</f>
        <v>3.86099999999999</v>
      </c>
      <c r="AC119" s="156">
        <f ca="1">SUMIFS(daily!146:146,daily!$9:$9,"&gt;="&amp;AC$8,daily!$9:$9,"&lt;="&amp;AC$9)+SUMIFS(daily!155:155,daily!$9:$9,"&gt;="&amp;AC$8,daily!$9:$9,"&lt;="&amp;AC$9)</f>
        <v>0</v>
      </c>
      <c r="AD119" s="156">
        <f ca="1">SUMIFS(daily!146:146,daily!$9:$9,"&gt;="&amp;AD$8,daily!$9:$9,"&lt;="&amp;AD$9)+SUMIFS(daily!155:155,daily!$9:$9,"&gt;="&amp;AD$8,daily!$9:$9,"&lt;="&amp;AD$9)</f>
        <v>19.305000000000163</v>
      </c>
      <c r="AE119" s="156">
        <f ca="1">SUMIFS(daily!146:146,daily!$9:$9,"&gt;="&amp;AE$8,daily!$9:$9,"&lt;="&amp;AE$9)+SUMIFS(daily!155:155,daily!$9:$9,"&gt;="&amp;AE$8,daily!$9:$9,"&lt;="&amp;AE$9)</f>
        <v>19.305000000000106</v>
      </c>
      <c r="AF119" s="156">
        <f ca="1">SUMIFS(daily!146:146,daily!$9:$9,"&gt;="&amp;AF$8,daily!$9:$9,"&lt;="&amp;AF$9)+SUMIFS(daily!155:155,daily!$9:$9,"&gt;="&amp;AF$8,daily!$9:$9,"&lt;="&amp;AF$9)</f>
        <v>19.304999999999996</v>
      </c>
      <c r="AG119" s="156">
        <f ca="1">SUMIFS(daily!146:146,daily!$9:$9,"&gt;="&amp;AG$8,daily!$9:$9,"&lt;="&amp;AG$9)+SUMIFS(daily!155:155,daily!$9:$9,"&gt;="&amp;AG$8,daily!$9:$9,"&lt;="&amp;AG$9)</f>
        <v>20.077199999999962</v>
      </c>
      <c r="AH119" s="156">
        <f ca="1">SUMIFS(daily!146:146,daily!$9:$9,"&gt;="&amp;AH$8,daily!$9:$9,"&lt;="&amp;AH$9)+SUMIFS(daily!155:155,daily!$9:$9,"&gt;="&amp;AH$8,daily!$9:$9,"&lt;="&amp;AH$9)</f>
        <v>23.165999999999908</v>
      </c>
      <c r="AI119" s="156">
        <f ca="1">SUMIFS(daily!146:146,daily!$9:$9,"&gt;="&amp;AI$8,daily!$9:$9,"&lt;="&amp;AI$9)+SUMIFS(daily!155:155,daily!$9:$9,"&gt;="&amp;AI$8,daily!$9:$9,"&lt;="&amp;AI$9)</f>
        <v>23.166000000000079</v>
      </c>
      <c r="AJ119" s="156">
        <f ca="1">SUMIFS(daily!146:146,daily!$9:$9,"&gt;="&amp;AJ$8,daily!$9:$9,"&lt;="&amp;AJ$9)+SUMIFS(daily!155:155,daily!$9:$9,"&gt;="&amp;AJ$8,daily!$9:$9,"&lt;="&amp;AJ$9)</f>
        <v>23.166000000000192</v>
      </c>
      <c r="AK119" s="156">
        <f ca="1">SUMIFS(daily!146:146,daily!$9:$9,"&gt;="&amp;AK$8,daily!$9:$9,"&lt;="&amp;AK$9)+SUMIFS(daily!155:155,daily!$9:$9,"&gt;="&amp;AK$8,daily!$9:$9,"&lt;="&amp;AK$9)</f>
        <v>23.166000000000192</v>
      </c>
      <c r="AL119" s="156">
        <f ca="1">SUMIFS(daily!146:146,daily!$9:$9,"&gt;="&amp;AL$8,daily!$9:$9,"&lt;="&amp;AL$9)+SUMIFS(daily!155:155,daily!$9:$9,"&gt;="&amp;AL$8,daily!$9:$9,"&lt;="&amp;AL$9)</f>
        <v>24.324300000000186</v>
      </c>
      <c r="AM119" s="156">
        <f ca="1">SUMIFS(daily!146:146,daily!$9:$9,"&gt;="&amp;AM$8,daily!$9:$9,"&lt;="&amp;AM$9)+SUMIFS(daily!155:155,daily!$9:$9,"&gt;="&amp;AM$8,daily!$9:$9,"&lt;="&amp;AM$9)</f>
        <v>24.324300000000072</v>
      </c>
      <c r="AN119" s="156">
        <f ca="1">SUMIFS(daily!146:146,daily!$9:$9,"&gt;="&amp;AN$8,daily!$9:$9,"&lt;="&amp;AN$9)+SUMIFS(daily!155:155,daily!$9:$9,"&gt;="&amp;AN$8,daily!$9:$9,"&lt;="&amp;AN$9)</f>
        <v>24.324299999999958</v>
      </c>
      <c r="AO119" s="156">
        <f ca="1">SUMIFS(daily!146:146,daily!$9:$9,"&gt;="&amp;AO$8,daily!$9:$9,"&lt;="&amp;AO$9)+SUMIFS(daily!155:155,daily!$9:$9,"&gt;="&amp;AO$8,daily!$9:$9,"&lt;="&amp;AO$9)</f>
        <v>24.324299999999958</v>
      </c>
      <c r="AP119" s="156">
        <f ca="1">SUMIFS(daily!146:146,daily!$9:$9,"&gt;="&amp;AP$8,daily!$9:$9,"&lt;="&amp;AP$9)+SUMIFS(daily!155:155,daily!$9:$9,"&gt;="&amp;AP$8,daily!$9:$9,"&lt;="&amp;AP$9)</f>
        <v>25.905379499999835</v>
      </c>
      <c r="AQ119" s="156">
        <f ca="1">SUMIFS(daily!146:146,daily!$9:$9,"&gt;="&amp;AQ$8,daily!$9:$9,"&lt;="&amp;AQ$9)+SUMIFS(daily!155:155,daily!$9:$9,"&gt;="&amp;AQ$8,daily!$9:$9,"&lt;="&amp;AQ$9)</f>
        <v>26.959432499999831</v>
      </c>
      <c r="AR119" s="156">
        <f ca="1">SUMIFS(daily!146:146,daily!$9:$9,"&gt;="&amp;AR$8,daily!$9:$9,"&lt;="&amp;AR$9)+SUMIFS(daily!155:155,daily!$9:$9,"&gt;="&amp;AR$8,daily!$9:$9,"&lt;="&amp;AR$9)</f>
        <v>26.959432499999945</v>
      </c>
      <c r="AS119" s="156">
        <f ca="1">SUMIFS(daily!146:146,daily!$9:$9,"&gt;="&amp;AS$8,daily!$9:$9,"&lt;="&amp;AS$9)+SUMIFS(daily!155:155,daily!$9:$9,"&gt;="&amp;AS$8,daily!$9:$9,"&lt;="&amp;AS$9)</f>
        <v>26.959432500000002</v>
      </c>
      <c r="AT119" s="156">
        <f ca="1">SUMIFS(daily!146:146,daily!$9:$9,"&gt;="&amp;AT$8,daily!$9:$9,"&lt;="&amp;AT$9)+SUMIFS(daily!155:155,daily!$9:$9,"&gt;="&amp;AT$8,daily!$9:$9,"&lt;="&amp;AT$9)</f>
        <v>26.959432500000062</v>
      </c>
      <c r="AU119" s="156">
        <f ca="1">SUMIFS(daily!146:146,daily!$9:$9,"&gt;="&amp;AU$8,daily!$9:$9,"&lt;="&amp;AU$9)+SUMIFS(daily!155:155,daily!$9:$9,"&gt;="&amp;AU$8,daily!$9:$9,"&lt;="&amp;AU$9)</f>
        <v>24.80267790000007</v>
      </c>
      <c r="AV119" s="156">
        <f ca="1">SUMIFS(daily!146:146,daily!$9:$9,"&gt;="&amp;AV$8,daily!$9:$9,"&lt;="&amp;AV$9)+SUMIFS(daily!155:155,daily!$9:$9,"&gt;="&amp;AV$8,daily!$9:$9,"&lt;="&amp;AV$9)</f>
        <v>24.80267790000007</v>
      </c>
      <c r="AW119" s="156">
        <f ca="1">SUMIFS(daily!146:146,daily!$9:$9,"&gt;="&amp;AW$8,daily!$9:$9,"&lt;="&amp;AW$9)+SUMIFS(daily!155:155,daily!$9:$9,"&gt;="&amp;AW$8,daily!$9:$9,"&lt;="&amp;AW$9)</f>
        <v>24.80267790000007</v>
      </c>
      <c r="AX119" s="156">
        <f ca="1">SUMIFS(daily!146:146,daily!$9:$9,"&gt;="&amp;AX$8,daily!$9:$9,"&lt;="&amp;AX$9)+SUMIFS(daily!155:155,daily!$9:$9,"&gt;="&amp;AX$8,daily!$9:$9,"&lt;="&amp;AX$9)</f>
        <v>24.802677899999956</v>
      </c>
      <c r="AY119" s="156">
        <f ca="1">SUMIFS(daily!146:146,daily!$9:$9,"&gt;="&amp;AY$8,daily!$9:$9,"&lt;="&amp;AY$9)+SUMIFS(daily!155:155,daily!$9:$9,"&gt;="&amp;AY$8,daily!$9:$9,"&lt;="&amp;AY$9)</f>
        <v>25.546758236999974</v>
      </c>
      <c r="AZ119" s="156">
        <f ca="1">SUMIFS(daily!146:146,daily!$9:$9,"&gt;="&amp;AZ$8,daily!$9:$9,"&lt;="&amp;AZ$9)+SUMIFS(daily!155:155,daily!$9:$9,"&gt;="&amp;AZ$8,daily!$9:$9,"&lt;="&amp;AZ$9)</f>
        <v>25.546758236999917</v>
      </c>
      <c r="BA119" s="156">
        <f ca="1">SUMIFS(daily!146:146,daily!$9:$9,"&gt;="&amp;BA$8,daily!$9:$9,"&lt;="&amp;BA$9)+SUMIFS(daily!155:155,daily!$9:$9,"&gt;="&amp;BA$8,daily!$9:$9,"&lt;="&amp;BA$9)</f>
        <v>25.546758236999974</v>
      </c>
      <c r="BB119" s="156">
        <f ca="1">SUMIFS(daily!146:146,daily!$9:$9,"&gt;="&amp;BB$8,daily!$9:$9,"&lt;="&amp;BB$9)+SUMIFS(daily!155:155,daily!$9:$9,"&gt;="&amp;BB$8,daily!$9:$9,"&lt;="&amp;BB$9)</f>
        <v>25.546758236999974</v>
      </c>
      <c r="BC119" s="156">
        <f ca="1">SUMIFS(daily!146:146,daily!$9:$9,"&gt;="&amp;BC$8,daily!$9:$9,"&lt;="&amp;BC$9)+SUMIFS(daily!155:155,daily!$9:$9,"&gt;="&amp;BC$8,daily!$9:$9,"&lt;="&amp;BC$9)</f>
        <v>30.291156195299983</v>
      </c>
      <c r="BD119" s="156">
        <f ca="1">SUMIFS(daily!146:146,daily!$9:$9,"&gt;="&amp;BD$8,daily!$9:$9,"&lt;="&amp;BD$9)+SUMIFS(daily!155:155,daily!$9:$9,"&gt;="&amp;BD$8,daily!$9:$9,"&lt;="&amp;BD$9)</f>
        <v>33.454088167499968</v>
      </c>
      <c r="BE119" s="156">
        <f ca="1">SUMIFS(daily!146:146,daily!$9:$9,"&gt;="&amp;BE$8,daily!$9:$9,"&lt;="&amp;BE$9)+SUMIFS(daily!155:155,daily!$9:$9,"&gt;="&amp;BE$8,daily!$9:$9,"&lt;="&amp;BE$9)</f>
        <v>33.454088167499968</v>
      </c>
      <c r="BF119" s="156">
        <f ca="1">SUMIFS(daily!146:146,daily!$9:$9,"&gt;="&amp;BF$8,daily!$9:$9,"&lt;="&amp;BF$9)+SUMIFS(daily!155:155,daily!$9:$9,"&gt;="&amp;BF$8,daily!$9:$9,"&lt;="&amp;BF$9)</f>
        <v>33.454088167500025</v>
      </c>
      <c r="BG119" s="156">
        <f ca="1">SUMIFS(daily!146:146,daily!$9:$9,"&gt;="&amp;BG$8,daily!$9:$9,"&lt;="&amp;BG$9)+SUMIFS(daily!155:155,daily!$9:$9,"&gt;="&amp;BG$8,daily!$9:$9,"&lt;="&amp;BG$9)</f>
        <v>35.461333457550182</v>
      </c>
      <c r="BH119" s="156">
        <f ca="1">SUMIFS(daily!146:146,daily!$9:$9,"&gt;="&amp;BH$8,daily!$9:$9,"&lt;="&amp;BH$9)+SUMIFS(daily!155:155,daily!$9:$9,"&gt;="&amp;BH$8,daily!$9:$9,"&lt;="&amp;BH$9)</f>
        <v>43.490314617750329</v>
      </c>
      <c r="BI119" s="156">
        <f ca="1">SUMIFS(daily!146:146,daily!$9:$9,"&gt;="&amp;BI$8,daily!$9:$9,"&lt;="&amp;BI$9)+SUMIFS(daily!155:155,daily!$9:$9,"&gt;="&amp;BI$8,daily!$9:$9,"&lt;="&amp;BI$9)</f>
        <v>43.490314617750329</v>
      </c>
      <c r="BJ119" s="156">
        <f ca="1">SUMIFS(daily!146:146,daily!$9:$9,"&gt;="&amp;BJ$8,daily!$9:$9,"&lt;="&amp;BJ$9)+SUMIFS(daily!155:155,daily!$9:$9,"&gt;="&amp;BJ$8,daily!$9:$9,"&lt;="&amp;BJ$9)</f>
        <v>43.490314617750322</v>
      </c>
      <c r="BK119" s="156">
        <f ca="1">SUMIFS(daily!146:146,daily!$9:$9,"&gt;="&amp;BK$8,daily!$9:$9,"&lt;="&amp;BK$9)+SUMIFS(daily!155:155,daily!$9:$9,"&gt;="&amp;BK$8,daily!$9:$9,"&lt;="&amp;BK$9)</f>
        <v>43.490314617750208</v>
      </c>
      <c r="BL119" s="156">
        <f ca="1">SUMIFS(daily!146:146,daily!$9:$9,"&gt;="&amp;BL$8,daily!$9:$9,"&lt;="&amp;BL$9)+SUMIFS(daily!155:155,daily!$9:$9,"&gt;="&amp;BL$8,daily!$9:$9,"&lt;="&amp;BL$9)</f>
        <v>52.188377541299772</v>
      </c>
      <c r="BM119" s="156">
        <f ca="1">SUMIFS(daily!146:146,daily!$9:$9,"&gt;="&amp;BM$8,daily!$9:$9,"&lt;="&amp;BM$9)+SUMIFS(daily!155:155,daily!$9:$9,"&gt;="&amp;BM$8,daily!$9:$9,"&lt;="&amp;BM$9)</f>
        <v>52.188377541299829</v>
      </c>
      <c r="BN119" s="156">
        <f ca="1">SUMIFS(daily!146:146,daily!$9:$9,"&gt;="&amp;BN$8,daily!$9:$9,"&lt;="&amp;BN$9)+SUMIFS(daily!155:155,daily!$9:$9,"&gt;="&amp;BN$8,daily!$9:$9,"&lt;="&amp;BN$9)</f>
        <v>52.188377541299772</v>
      </c>
      <c r="BO119" s="156">
        <f ca="1">SUMIFS(daily!146:146,daily!$9:$9,"&gt;="&amp;BO$8,daily!$9:$9,"&lt;="&amp;BO$9)+SUMIFS(daily!155:155,daily!$9:$9,"&gt;="&amp;BO$8,daily!$9:$9,"&lt;="&amp;BO$9)</f>
        <v>52.188377541299772</v>
      </c>
      <c r="BP119" s="156">
        <f ca="1">SUMIFS(daily!146:146,daily!$9:$9,"&gt;="&amp;BP$8,daily!$9:$9,"&lt;="&amp;BP$9)+SUMIFS(daily!155:155,daily!$9:$9,"&gt;="&amp;BP$8,daily!$9:$9,"&lt;="&amp;BP$9)</f>
        <v>46.615351016519881</v>
      </c>
      <c r="BQ119" s="156">
        <f ca="1">SUMIFS(daily!146:146,daily!$9:$9,"&gt;="&amp;BQ$8,daily!$9:$9,"&lt;="&amp;BQ$9)+SUMIFS(daily!155:155,daily!$9:$9,"&gt;="&amp;BQ$8,daily!$9:$9,"&lt;="&amp;BQ$9)</f>
        <v>25.739999999999917</v>
      </c>
      <c r="BR119" s="156">
        <f ca="1">SUMIFS(daily!146:146,daily!$9:$9,"&gt;="&amp;BR$8,daily!$9:$9,"&lt;="&amp;BR$9)+SUMIFS(daily!155:155,daily!$9:$9,"&gt;="&amp;BR$8,daily!$9:$9,"&lt;="&amp;BR$9)</f>
        <v>25.740000000000144</v>
      </c>
      <c r="BS119" s="156">
        <f ca="1">SUMIFS(daily!146:146,daily!$9:$9,"&gt;="&amp;BS$8,daily!$9:$9,"&lt;="&amp;BS$9)+SUMIFS(daily!155:155,daily!$9:$9,"&gt;="&amp;BS$8,daily!$9:$9,"&lt;="&amp;BS$9)</f>
        <v>25.740000000000144</v>
      </c>
      <c r="BT119" s="156">
        <f ca="1">SUMIFS(daily!146:146,daily!$9:$9,"&gt;="&amp;BT$8,daily!$9:$9,"&lt;="&amp;BT$9)+SUMIFS(daily!155:155,daily!$9:$9,"&gt;="&amp;BT$8,daily!$9:$9,"&lt;="&amp;BT$9)</f>
        <v>28.314000000000181</v>
      </c>
      <c r="BU119" s="156">
        <f ca="1">SUMIFS(daily!146:146,daily!$9:$9,"&gt;="&amp;BU$8,daily!$9:$9,"&lt;="&amp;BU$9)+SUMIFS(daily!155:155,daily!$9:$9,"&gt;="&amp;BU$8,daily!$9:$9,"&lt;="&amp;BU$9)</f>
        <v>32.175000000000267</v>
      </c>
      <c r="BV119" s="156">
        <f ca="1">SUMIFS(daily!146:146,daily!$9:$9,"&gt;="&amp;BV$8,daily!$9:$9,"&lt;="&amp;BV$9)+SUMIFS(daily!155:155,daily!$9:$9,"&gt;="&amp;BV$8,daily!$9:$9,"&lt;="&amp;BV$9)</f>
        <v>32.174999999999926</v>
      </c>
      <c r="BW119" s="156">
        <f ca="1">SUMIFS(daily!146:146,daily!$9:$9,"&gt;="&amp;BW$8,daily!$9:$9,"&lt;="&amp;BW$9)+SUMIFS(daily!155:155,daily!$9:$9,"&gt;="&amp;BW$8,daily!$9:$9,"&lt;="&amp;BW$9)</f>
        <v>32.175000000000153</v>
      </c>
      <c r="BX119" s="156">
        <f ca="1">SUMIFS(daily!146:146,daily!$9:$9,"&gt;="&amp;BX$8,daily!$9:$9,"&lt;="&amp;BX$9)+SUMIFS(daily!155:155,daily!$9:$9,"&gt;="&amp;BX$8,daily!$9:$9,"&lt;="&amp;BX$9)</f>
        <v>32.174999999999983</v>
      </c>
      <c r="BY119" s="156">
        <f ca="1">SUMIFS(daily!146:146,daily!$9:$9,"&gt;="&amp;BY$8,daily!$9:$9,"&lt;="&amp;BY$9)+SUMIFS(daily!155:155,daily!$9:$9,"&gt;="&amp;BY$8,daily!$9:$9,"&lt;="&amp;BY$9)</f>
        <v>21.449999999999982</v>
      </c>
      <c r="BZ119" s="156">
        <f ca="1">SUMIFS(daily!146:146,daily!$9:$9,"&gt;="&amp;BZ$8,daily!$9:$9,"&lt;="&amp;BZ$9)+SUMIFS(daily!155:155,daily!$9:$9,"&gt;="&amp;BZ$8,daily!$9:$9,"&lt;="&amp;BZ$9)</f>
        <v>21.449999999999868</v>
      </c>
      <c r="CA119" s="156">
        <f ca="1">SUMIFS(daily!146:146,daily!$9:$9,"&gt;="&amp;CA$8,daily!$9:$9,"&lt;="&amp;CA$9)+SUMIFS(daily!155:155,daily!$9:$9,"&gt;="&amp;CA$8,daily!$9:$9,"&lt;="&amp;CA$9)</f>
        <v>-1.4210854715202004E-14</v>
      </c>
      <c r="CB119" s="18"/>
      <c r="CC119" s="18"/>
    </row>
    <row r="120" spans="1:81" s="71" customFormat="1" ht="6.6" x14ac:dyDescent="0.15">
      <c r="A120" s="70"/>
      <c r="B120" s="70"/>
      <c r="C120" s="70"/>
      <c r="D120" s="70"/>
      <c r="E120" s="70"/>
      <c r="F120" s="122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4"/>
      <c r="S120" s="70"/>
      <c r="T120" s="70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0"/>
      <c r="CC120" s="70"/>
    </row>
    <row r="121" spans="1:81" s="153" customFormat="1" x14ac:dyDescent="0.25">
      <c r="A121" s="115"/>
      <c r="B121" s="115"/>
      <c r="C121" s="115"/>
      <c r="D121" s="115" t="s">
        <v>102</v>
      </c>
      <c r="E121" s="115"/>
      <c r="F121" s="152">
        <v>0</v>
      </c>
      <c r="G121" s="115" t="str">
        <f>KPI!$L$32</f>
        <v>Активы на конец периода</v>
      </c>
      <c r="H121" s="115"/>
      <c r="I121" s="115"/>
      <c r="J121" s="115" t="str">
        <f>IF($G121="","",INDEX(KPI!$N$11:$N$121,SUMIFS(KPI!$K$11:$K$121,KPI!$L$11:$L$121,$G121)))</f>
        <v>тыс.руб.</v>
      </c>
      <c r="K121" s="115"/>
      <c r="L121" s="115"/>
      <c r="M121" s="115"/>
      <c r="N121" s="115"/>
      <c r="O121" s="115"/>
      <c r="P121" s="115"/>
      <c r="Q121" s="115"/>
      <c r="R121" s="121">
        <f>Budget!R105</f>
        <v>17211.517186280569</v>
      </c>
      <c r="S121" s="115"/>
      <c r="T121" s="115"/>
      <c r="U121" s="121">
        <f t="shared" ref="U121:AZ121" ca="1" si="53">SUMIFS(U122:U136,$F122:$F136,1)</f>
        <v>15490.698274191403</v>
      </c>
      <c r="V121" s="121">
        <f t="shared" ca="1" si="53"/>
        <v>15788.038274191404</v>
      </c>
      <c r="W121" s="121">
        <f t="shared" ca="1" si="53"/>
        <v>15848.998274191403</v>
      </c>
      <c r="X121" s="121">
        <f t="shared" ca="1" si="53"/>
        <v>15908.466274191403</v>
      </c>
      <c r="Y121" s="121">
        <f t="shared" ca="1" si="53"/>
        <v>15996.426274191403</v>
      </c>
      <c r="Z121" s="121">
        <f t="shared" ca="1" si="53"/>
        <v>16084.386274191404</v>
      </c>
      <c r="AA121" s="121">
        <f t="shared" ca="1" si="53"/>
        <v>16037.346274191401</v>
      </c>
      <c r="AB121" s="121">
        <f t="shared" ca="1" si="53"/>
        <v>16037.346274191405</v>
      </c>
      <c r="AC121" s="121">
        <f t="shared" ca="1" si="53"/>
        <v>16172.346274191405</v>
      </c>
      <c r="AD121" s="121">
        <f t="shared" ca="1" si="53"/>
        <v>16612.146274191404</v>
      </c>
      <c r="AE121" s="121">
        <f t="shared" ca="1" si="53"/>
        <v>17057.967874191399</v>
      </c>
      <c r="AF121" s="121">
        <f t="shared" ca="1" si="53"/>
        <v>17586.675874191395</v>
      </c>
      <c r="AG121" s="121">
        <f t="shared" ca="1" si="53"/>
        <v>18040.842274191393</v>
      </c>
      <c r="AH121" s="121">
        <f t="shared" ca="1" si="53"/>
        <v>18196.842274191396</v>
      </c>
      <c r="AI121" s="121">
        <f t="shared" ca="1" si="53"/>
        <v>18352.8422741914</v>
      </c>
      <c r="AJ121" s="121">
        <f t="shared" ca="1" si="53"/>
        <v>18651.154674191406</v>
      </c>
      <c r="AK121" s="121">
        <f t="shared" ca="1" si="53"/>
        <v>18949.467074191401</v>
      </c>
      <c r="AL121" s="121">
        <f t="shared" ca="1" si="53"/>
        <v>19198.967074191405</v>
      </c>
      <c r="AM121" s="121">
        <f t="shared" ca="1" si="53"/>
        <v>19448.467074191405</v>
      </c>
      <c r="AN121" s="121">
        <f t="shared" ca="1" si="53"/>
        <v>19760.021500191404</v>
      </c>
      <c r="AO121" s="121">
        <f t="shared" ca="1" si="53"/>
        <v>20112.292210191401</v>
      </c>
      <c r="AP121" s="121">
        <f t="shared" ca="1" si="53"/>
        <v>20439.716494191398</v>
      </c>
      <c r="AQ121" s="121">
        <f t="shared" ca="1" si="53"/>
        <v>20780.276494191399</v>
      </c>
      <c r="AR121" s="121">
        <f t="shared" ca="1" si="53"/>
        <v>21113.074894191399</v>
      </c>
      <c r="AS121" s="121">
        <f t="shared" ca="1" si="53"/>
        <v>21332.317205391402</v>
      </c>
      <c r="AT121" s="121">
        <f t="shared" ca="1" si="53"/>
        <v>21556.9055165914</v>
      </c>
      <c r="AU121" s="121">
        <f t="shared" ca="1" si="53"/>
        <v>21885.387516591396</v>
      </c>
      <c r="AV121" s="121">
        <f t="shared" ca="1" si="53"/>
        <v>22213.8695165914</v>
      </c>
      <c r="AW121" s="121">
        <f t="shared" ca="1" si="53"/>
        <v>22559.174959227395</v>
      </c>
      <c r="AX121" s="121">
        <f t="shared" ca="1" si="53"/>
        <v>22904.480401863395</v>
      </c>
      <c r="AY121" s="121">
        <f t="shared" ca="1" si="53"/>
        <v>23269.968601863402</v>
      </c>
      <c r="AZ121" s="121">
        <f t="shared" ca="1" si="53"/>
        <v>23647.618951863398</v>
      </c>
      <c r="BA121" s="121">
        <f t="shared" ref="BA121:CA121" ca="1" si="54">SUMIFS(BA122:BA136,$F122:$F136,1)</f>
        <v>24190.881060575804</v>
      </c>
      <c r="BB121" s="121">
        <f t="shared" ca="1" si="54"/>
        <v>24844.551008429804</v>
      </c>
      <c r="BC121" s="121">
        <f t="shared" ca="1" si="54"/>
        <v>25306.763069571403</v>
      </c>
      <c r="BD121" s="121">
        <f t="shared" ca="1" si="54"/>
        <v>25608.155699571398</v>
      </c>
      <c r="BE121" s="121">
        <f t="shared" ca="1" si="54"/>
        <v>25986.338328872796</v>
      </c>
      <c r="BF121" s="121">
        <f t="shared" ca="1" si="54"/>
        <v>26693.35910417981</v>
      </c>
      <c r="BG121" s="121">
        <f t="shared" ca="1" si="54"/>
        <v>27327.024097125406</v>
      </c>
      <c r="BH121" s="121">
        <f t="shared" ca="1" si="54"/>
        <v>27667.265960625402</v>
      </c>
      <c r="BI121" s="121">
        <f t="shared" ca="1" si="54"/>
        <v>28007.507824125398</v>
      </c>
      <c r="BJ121" s="121">
        <f t="shared" ca="1" si="54"/>
        <v>28673.027389928789</v>
      </c>
      <c r="BK121" s="121">
        <f t="shared" ca="1" si="54"/>
        <v>29338.546955732189</v>
      </c>
      <c r="BL121" s="121">
        <f t="shared" ca="1" si="54"/>
        <v>29817.291333536192</v>
      </c>
      <c r="BM121" s="121">
        <f t="shared" ca="1" si="54"/>
        <v>30332.531080250188</v>
      </c>
      <c r="BN121" s="121">
        <f t="shared" ca="1" si="54"/>
        <v>30586.87955581996</v>
      </c>
      <c r="BO121" s="121">
        <f t="shared" ca="1" si="54"/>
        <v>30010.820517293563</v>
      </c>
      <c r="BP121" s="121">
        <f t="shared" ca="1" si="54"/>
        <v>29740.607558179003</v>
      </c>
      <c r="BQ121" s="121">
        <f t="shared" ca="1" si="54"/>
        <v>30407.973727264001</v>
      </c>
      <c r="BR121" s="121">
        <f t="shared" ca="1" si="54"/>
        <v>31153.636507792609</v>
      </c>
      <c r="BS121" s="121">
        <f t="shared" ca="1" si="54"/>
        <v>31966.3057340956</v>
      </c>
      <c r="BT121" s="121">
        <f t="shared" ca="1" si="54"/>
        <v>32720.647866199593</v>
      </c>
      <c r="BU121" s="121">
        <f t="shared" ca="1" si="54"/>
        <v>33487.861621507589</v>
      </c>
      <c r="BV121" s="121">
        <f t="shared" ca="1" si="54"/>
        <v>34255.075376815599</v>
      </c>
      <c r="BW121" s="121">
        <f t="shared" ca="1" si="54"/>
        <v>34524.562448379198</v>
      </c>
      <c r="BX121" s="121">
        <f t="shared" ca="1" si="54"/>
        <v>34794.049519942797</v>
      </c>
      <c r="BY121" s="121">
        <f t="shared" ca="1" si="54"/>
        <v>35104.358852282399</v>
      </c>
      <c r="BZ121" s="121">
        <f t="shared" ca="1" si="54"/>
        <v>35173.798749816</v>
      </c>
      <c r="CA121" s="121">
        <f t="shared" ca="1" si="54"/>
        <v>35881.390701564</v>
      </c>
      <c r="CB121" s="115"/>
      <c r="CC121" s="115"/>
    </row>
    <row r="122" spans="1:81" s="7" customFormat="1" x14ac:dyDescent="0.25">
      <c r="A122" s="108"/>
      <c r="B122" s="108"/>
      <c r="C122" s="108"/>
      <c r="D122" s="108" t="s">
        <v>144</v>
      </c>
      <c r="E122" s="108"/>
      <c r="F122" s="154">
        <v>1</v>
      </c>
      <c r="G122" s="110" t="str">
        <f>KPI!$L$13</f>
        <v>Денежные средства</v>
      </c>
      <c r="H122" s="111"/>
      <c r="I122" s="111"/>
      <c r="J122" s="111" t="str">
        <f>IF($G122="","",INDEX(KPI!$N$11:$N$121,SUMIFS(KPI!$K$11:$K$121,KPI!$L$11:$L$121,$G122)))</f>
        <v>тыс.руб.</v>
      </c>
      <c r="K122" s="108"/>
      <c r="L122" s="108"/>
      <c r="M122" s="108"/>
      <c r="N122" s="108"/>
      <c r="O122" s="108"/>
      <c r="P122" s="108"/>
      <c r="Q122" s="108"/>
      <c r="R122" s="75">
        <f>Budget!R106</f>
        <v>7.2759576141834259E-12</v>
      </c>
      <c r="S122" s="108"/>
      <c r="T122" s="108"/>
      <c r="U122" s="75">
        <f t="shared" ref="U122:AZ122" ca="1" si="55">U14+U83</f>
        <v>1418.7818914330001</v>
      </c>
      <c r="V122" s="75">
        <f t="shared" ca="1" si="55"/>
        <v>2537.5637828660001</v>
      </c>
      <c r="W122" s="75">
        <f t="shared" ca="1" si="55"/>
        <v>2886.3462741914</v>
      </c>
      <c r="X122" s="75">
        <f t="shared" ca="1" si="55"/>
        <v>2977.1462741913992</v>
      </c>
      <c r="Y122" s="75">
        <f t="shared" ca="1" si="55"/>
        <v>3096.4382741913996</v>
      </c>
      <c r="Z122" s="75">
        <f t="shared" ca="1" si="55"/>
        <v>3215.7302741913991</v>
      </c>
      <c r="AA122" s="75">
        <f t="shared" ca="1" si="55"/>
        <v>3200.022274191399</v>
      </c>
      <c r="AB122" s="75">
        <f t="shared" ca="1" si="55"/>
        <v>3160.3142741913989</v>
      </c>
      <c r="AC122" s="75">
        <f t="shared" ca="1" si="55"/>
        <v>3295.3142741913989</v>
      </c>
      <c r="AD122" s="75">
        <f t="shared" ca="1" si="55"/>
        <v>3891.7742741913971</v>
      </c>
      <c r="AE122" s="75">
        <f t="shared" ca="1" si="55"/>
        <v>4488.2342741913972</v>
      </c>
      <c r="AF122" s="75">
        <f t="shared" ca="1" si="55"/>
        <v>5084.6942741913972</v>
      </c>
      <c r="AG122" s="75">
        <f t="shared" ca="1" si="55"/>
        <v>5672.6126741913977</v>
      </c>
      <c r="AH122" s="75">
        <f t="shared" ca="1" si="55"/>
        <v>6061.3646741914017</v>
      </c>
      <c r="AI122" s="75">
        <f t="shared" ca="1" si="55"/>
        <v>6450.1166741914049</v>
      </c>
      <c r="AJ122" s="75">
        <f t="shared" ca="1" si="55"/>
        <v>6838.868674191408</v>
      </c>
      <c r="AK122" s="75">
        <f t="shared" ca="1" si="55"/>
        <v>7227.6206741914066</v>
      </c>
      <c r="AL122" s="75">
        <f t="shared" ca="1" si="55"/>
        <v>7292.5602741914045</v>
      </c>
      <c r="AM122" s="75">
        <f t="shared" ca="1" si="55"/>
        <v>7357.4998741914023</v>
      </c>
      <c r="AN122" s="75">
        <f t="shared" ca="1" si="55"/>
        <v>7422.4394741914002</v>
      </c>
      <c r="AO122" s="75">
        <f t="shared" ca="1" si="55"/>
        <v>7487.379074191399</v>
      </c>
      <c r="AP122" s="75">
        <f t="shared" ca="1" si="55"/>
        <v>7523.072248191399</v>
      </c>
      <c r="AQ122" s="75">
        <f t="shared" ca="1" si="55"/>
        <v>7570.8011381913984</v>
      </c>
      <c r="AR122" s="75">
        <f t="shared" ca="1" si="55"/>
        <v>7618.5300281913978</v>
      </c>
      <c r="AS122" s="75">
        <f t="shared" ca="1" si="55"/>
        <v>7666.2589181913982</v>
      </c>
      <c r="AT122" s="75">
        <f t="shared" ca="1" si="55"/>
        <v>7741.1138081913987</v>
      </c>
      <c r="AU122" s="75">
        <f t="shared" ca="1" si="55"/>
        <v>8006.982386991398</v>
      </c>
      <c r="AV122" s="75">
        <f t="shared" ca="1" si="55"/>
        <v>8272.8509657913983</v>
      </c>
      <c r="AW122" s="75">
        <f t="shared" ca="1" si="55"/>
        <v>8538.7195445914003</v>
      </c>
      <c r="AX122" s="75">
        <f t="shared" ca="1" si="55"/>
        <v>8804.5881233914006</v>
      </c>
      <c r="AY122" s="75">
        <f t="shared" ca="1" si="55"/>
        <v>9123.3094595554048</v>
      </c>
      <c r="AZ122" s="75">
        <f t="shared" ca="1" si="55"/>
        <v>9454.1929457194074</v>
      </c>
      <c r="BA122" s="75">
        <f t="shared" ref="BA122:CA122" ca="1" si="56">BA14+BA83</f>
        <v>9785.0764318834063</v>
      </c>
      <c r="BB122" s="75">
        <f t="shared" ca="1" si="56"/>
        <v>10115.959918047407</v>
      </c>
      <c r="BC122" s="75">
        <f t="shared" ca="1" si="56"/>
        <v>10299.980067499006</v>
      </c>
      <c r="BD122" s="75">
        <f t="shared" ca="1" si="56"/>
        <v>10352.910485809003</v>
      </c>
      <c r="BE122" s="75">
        <f t="shared" ca="1" si="56"/>
        <v>10405.840904119003</v>
      </c>
      <c r="BF122" s="75">
        <f t="shared" ca="1" si="56"/>
        <v>10458.771322429004</v>
      </c>
      <c r="BG122" s="75">
        <f t="shared" ca="1" si="56"/>
        <v>10438.345958377602</v>
      </c>
      <c r="BH122" s="75">
        <f t="shared" ca="1" si="56"/>
        <v>10063.665924880599</v>
      </c>
      <c r="BI122" s="75">
        <f t="shared" ca="1" si="56"/>
        <v>9688.985891383596</v>
      </c>
      <c r="BJ122" s="75">
        <f t="shared" ca="1" si="56"/>
        <v>9314.3058578865966</v>
      </c>
      <c r="BK122" s="75">
        <f t="shared" ca="1" si="56"/>
        <v>8939.6258243895973</v>
      </c>
      <c r="BL122" s="75">
        <f t="shared" ca="1" si="56"/>
        <v>8399.1574841931997</v>
      </c>
      <c r="BM122" s="75">
        <f t="shared" ca="1" si="56"/>
        <v>7895.1845129068024</v>
      </c>
      <c r="BN122" s="75">
        <f t="shared" ca="1" si="56"/>
        <v>7391.2115416204051</v>
      </c>
      <c r="BO122" s="75">
        <f t="shared" ca="1" si="56"/>
        <v>6887.2385703340087</v>
      </c>
      <c r="BP122" s="75">
        <f t="shared" ca="1" si="56"/>
        <v>6822.9280311294469</v>
      </c>
      <c r="BQ122" s="75">
        <f t="shared" ca="1" si="56"/>
        <v>7785.4075219044435</v>
      </c>
      <c r="BR122" s="75">
        <f t="shared" ca="1" si="56"/>
        <v>8747.8870126794409</v>
      </c>
      <c r="BS122" s="75">
        <f t="shared" ca="1" si="56"/>
        <v>9710.3665034544392</v>
      </c>
      <c r="BT122" s="75">
        <f t="shared" ca="1" si="56"/>
        <v>10671.133510775435</v>
      </c>
      <c r="BU122" s="75">
        <f t="shared" ca="1" si="56"/>
        <v>11871.230584280434</v>
      </c>
      <c r="BV122" s="75">
        <f t="shared" ca="1" si="56"/>
        <v>13071.327657785434</v>
      </c>
      <c r="BW122" s="75">
        <f t="shared" ca="1" si="56"/>
        <v>14271.424731290435</v>
      </c>
      <c r="BX122" s="75">
        <f t="shared" ca="1" si="56"/>
        <v>15471.521804795437</v>
      </c>
      <c r="BY122" s="75">
        <f t="shared" ca="1" si="56"/>
        <v>16957.771118971439</v>
      </c>
      <c r="BZ122" s="75">
        <f t="shared" ca="1" si="56"/>
        <v>18203.15099834144</v>
      </c>
      <c r="CA122" s="75">
        <f t="shared" ca="1" si="56"/>
        <v>18669.873515283442</v>
      </c>
      <c r="CB122" s="108"/>
      <c r="CC122" s="108"/>
    </row>
    <row r="123" spans="1:81" s="7" customFormat="1" x14ac:dyDescent="0.25">
      <c r="A123" s="108"/>
      <c r="B123" s="108"/>
      <c r="C123" s="108"/>
      <c r="D123" s="108" t="s">
        <v>200</v>
      </c>
      <c r="E123" s="108"/>
      <c r="F123" s="154">
        <v>1</v>
      </c>
      <c r="G123" s="110" t="str">
        <f>KPI!$L$14</f>
        <v>Товарные запасы</v>
      </c>
      <c r="H123" s="111"/>
      <c r="I123" s="111"/>
      <c r="J123" s="111" t="str">
        <f>IF($G123="","",INDEX(KPI!$N$11:$N$121,SUMIFS(KPI!$K$11:$K$121,KPI!$L$11:$L$121,$G123)))</f>
        <v>тыс.руб.</v>
      </c>
      <c r="K123" s="108"/>
      <c r="L123" s="108"/>
      <c r="M123" s="108"/>
      <c r="N123" s="108"/>
      <c r="O123" s="108"/>
      <c r="P123" s="108"/>
      <c r="Q123" s="108"/>
      <c r="R123" s="75">
        <f>Budget!R107</f>
        <v>14026.687992734564</v>
      </c>
      <c r="S123" s="108"/>
      <c r="T123" s="108"/>
      <c r="U123" s="75">
        <f t="shared" ref="U123:AZ123" ca="1" si="57">U15-U44+U73</f>
        <v>11870.352000000003</v>
      </c>
      <c r="V123" s="75">
        <f t="shared" ca="1" si="57"/>
        <v>11713.692000000003</v>
      </c>
      <c r="W123" s="75">
        <f t="shared" ca="1" si="57"/>
        <v>11534.652000000002</v>
      </c>
      <c r="X123" s="75">
        <f t="shared" ca="1" si="57"/>
        <v>11503.320000000005</v>
      </c>
      <c r="Y123" s="75">
        <f t="shared" ca="1" si="57"/>
        <v>11471.988000000003</v>
      </c>
      <c r="Z123" s="75">
        <f t="shared" ca="1" si="57"/>
        <v>11440.656000000004</v>
      </c>
      <c r="AA123" s="75">
        <f t="shared" ca="1" si="57"/>
        <v>11409.324000000002</v>
      </c>
      <c r="AB123" s="75">
        <f t="shared" ca="1" si="57"/>
        <v>11557.032000000005</v>
      </c>
      <c r="AC123" s="75">
        <f t="shared" ca="1" si="57"/>
        <v>11557.032000000005</v>
      </c>
      <c r="AD123" s="75">
        <f t="shared" ca="1" si="57"/>
        <v>11400.372000000005</v>
      </c>
      <c r="AE123" s="75">
        <f t="shared" ca="1" si="57"/>
        <v>11183.733600000001</v>
      </c>
      <c r="AF123" s="75">
        <f t="shared" ca="1" si="57"/>
        <v>10950.981599999997</v>
      </c>
      <c r="AG123" s="75">
        <f t="shared" ca="1" si="57"/>
        <v>10718.229599999995</v>
      </c>
      <c r="AH123" s="75">
        <f t="shared" ca="1" si="57"/>
        <v>10485.477599999993</v>
      </c>
      <c r="AI123" s="75">
        <f t="shared" ca="1" si="57"/>
        <v>10252.725599999994</v>
      </c>
      <c r="AJ123" s="75">
        <f t="shared" ca="1" si="57"/>
        <v>10437.285999999996</v>
      </c>
      <c r="AK123" s="75">
        <f t="shared" ca="1" si="57"/>
        <v>10621.846399999997</v>
      </c>
      <c r="AL123" s="75">
        <f t="shared" ca="1" si="57"/>
        <v>10806.406800000001</v>
      </c>
      <c r="AM123" s="75">
        <f t="shared" ca="1" si="57"/>
        <v>10990.967200000003</v>
      </c>
      <c r="AN123" s="75">
        <f t="shared" ca="1" si="57"/>
        <v>11241.982026000003</v>
      </c>
      <c r="AO123" s="75">
        <f t="shared" ca="1" si="57"/>
        <v>11534.813136000001</v>
      </c>
      <c r="AP123" s="75">
        <f t="shared" ca="1" si="57"/>
        <v>11827.644246</v>
      </c>
      <c r="AQ123" s="75">
        <f t="shared" ca="1" si="57"/>
        <v>12120.475355999999</v>
      </c>
      <c r="AR123" s="75">
        <f t="shared" ca="1" si="57"/>
        <v>12383.764866000003</v>
      </c>
      <c r="AS123" s="75">
        <f t="shared" ca="1" si="57"/>
        <v>12446.378287200003</v>
      </c>
      <c r="AT123" s="75">
        <f t="shared" ca="1" si="57"/>
        <v>12508.991708400003</v>
      </c>
      <c r="AU123" s="75">
        <f t="shared" ca="1" si="57"/>
        <v>12571.605129600001</v>
      </c>
      <c r="AV123" s="75">
        <f t="shared" ca="1" si="57"/>
        <v>12634.2185508</v>
      </c>
      <c r="AW123" s="75">
        <f t="shared" ca="1" si="57"/>
        <v>12680.985414635994</v>
      </c>
      <c r="AX123" s="75">
        <f t="shared" ca="1" si="57"/>
        <v>12727.752278471993</v>
      </c>
      <c r="AY123" s="75">
        <f t="shared" ca="1" si="57"/>
        <v>12774.519142307996</v>
      </c>
      <c r="AZ123" s="75">
        <f t="shared" ca="1" si="57"/>
        <v>12821.286006143993</v>
      </c>
      <c r="BA123" s="75">
        <f t="shared" ref="BA123:CA123" ca="1" si="58">BA15-BA44+BA73</f>
        <v>12989.070078692397</v>
      </c>
      <c r="BB123" s="75">
        <f t="shared" ca="1" si="58"/>
        <v>13237.532290382398</v>
      </c>
      <c r="BC123" s="75">
        <f t="shared" ca="1" si="58"/>
        <v>13485.994502072399</v>
      </c>
      <c r="BD123" s="75">
        <f t="shared" ca="1" si="58"/>
        <v>13734.456713762396</v>
      </c>
      <c r="BE123" s="75">
        <f t="shared" ca="1" si="58"/>
        <v>14059.708924753797</v>
      </c>
      <c r="BF123" s="75">
        <f t="shared" ca="1" si="58"/>
        <v>14774.630821750805</v>
      </c>
      <c r="BG123" s="75">
        <f t="shared" ca="1" si="58"/>
        <v>15489.552718747806</v>
      </c>
      <c r="BH123" s="75">
        <f t="shared" ca="1" si="58"/>
        <v>16204.474615744803</v>
      </c>
      <c r="BI123" s="75">
        <f t="shared" ca="1" si="58"/>
        <v>16919.396512741801</v>
      </c>
      <c r="BJ123" s="75">
        <f t="shared" ca="1" si="58"/>
        <v>17938.609230742193</v>
      </c>
      <c r="BK123" s="75">
        <f t="shared" ca="1" si="58"/>
        <v>18957.821948742592</v>
      </c>
      <c r="BL123" s="75">
        <f t="shared" ca="1" si="58"/>
        <v>19977.034666742991</v>
      </c>
      <c r="BM123" s="75">
        <f t="shared" ca="1" si="58"/>
        <v>20996.247384743387</v>
      </c>
      <c r="BN123" s="75">
        <f t="shared" ca="1" si="58"/>
        <v>21620.752478929553</v>
      </c>
      <c r="BO123" s="75">
        <f t="shared" ca="1" si="58"/>
        <v>21325.639157239555</v>
      </c>
      <c r="BP123" s="75">
        <f t="shared" ca="1" si="58"/>
        <v>21030.525835549557</v>
      </c>
      <c r="BQ123" s="75">
        <f t="shared" ca="1" si="58"/>
        <v>20735.412513859559</v>
      </c>
      <c r="BR123" s="75">
        <f t="shared" ca="1" si="58"/>
        <v>20461.981192868167</v>
      </c>
      <c r="BS123" s="75">
        <f t="shared" ca="1" si="58"/>
        <v>20029.097874671163</v>
      </c>
      <c r="BT123" s="75">
        <f t="shared" ca="1" si="58"/>
        <v>19596.214556474159</v>
      </c>
      <c r="BU123" s="75">
        <f t="shared" ca="1" si="58"/>
        <v>19163.331238277158</v>
      </c>
      <c r="BV123" s="75">
        <f t="shared" ca="1" si="58"/>
        <v>18730.447920080162</v>
      </c>
      <c r="BW123" s="75">
        <f t="shared" ca="1" si="58"/>
        <v>17554.507938243762</v>
      </c>
      <c r="BX123" s="75">
        <f t="shared" ca="1" si="58"/>
        <v>16378.567956407362</v>
      </c>
      <c r="BY123" s="75">
        <f t="shared" ca="1" si="58"/>
        <v>15202.627974570962</v>
      </c>
      <c r="BZ123" s="75">
        <f t="shared" ca="1" si="58"/>
        <v>14026.687992734562</v>
      </c>
      <c r="CA123" s="75">
        <f t="shared" ca="1" si="58"/>
        <v>14026.687992734562</v>
      </c>
      <c r="CB123" s="108"/>
      <c r="CC123" s="108"/>
    </row>
    <row r="124" spans="1:81" s="160" customFormat="1" ht="9.6" x14ac:dyDescent="0.2">
      <c r="A124" s="168"/>
      <c r="B124" s="168"/>
      <c r="C124" s="168"/>
      <c r="D124" s="168"/>
      <c r="E124" s="168"/>
      <c r="F124" s="168"/>
      <c r="G124" s="168" t="s">
        <v>23</v>
      </c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9">
        <f ca="1">SUM(T124:CB124)+R123-SUM(R125:R131)</f>
        <v>0</v>
      </c>
      <c r="S124" s="168"/>
      <c r="T124" s="168"/>
      <c r="U124" s="170">
        <f t="shared" ref="U124" ca="1" si="59">U123-SUM(U125:U131)</f>
        <v>0</v>
      </c>
      <c r="V124" s="170">
        <f t="shared" ref="V124" ca="1" si="60">V123-SUM(V125:V131)</f>
        <v>0</v>
      </c>
      <c r="W124" s="170">
        <f t="shared" ref="W124" ca="1" si="61">W123-SUM(W125:W131)</f>
        <v>0</v>
      </c>
      <c r="X124" s="170">
        <f t="shared" ref="X124" ca="1" si="62">X123-SUM(X125:X131)</f>
        <v>0</v>
      </c>
      <c r="Y124" s="170">
        <f t="shared" ref="Y124" ca="1" si="63">Y123-SUM(Y125:Y131)</f>
        <v>0</v>
      </c>
      <c r="Z124" s="170">
        <f t="shared" ref="Z124" ca="1" si="64">Z123-SUM(Z125:Z131)</f>
        <v>0</v>
      </c>
      <c r="AA124" s="170">
        <f t="shared" ref="AA124" ca="1" si="65">AA123-SUM(AA125:AA131)</f>
        <v>0</v>
      </c>
      <c r="AB124" s="170">
        <f t="shared" ref="AB124" ca="1" si="66">AB123-SUM(AB125:AB131)</f>
        <v>0</v>
      </c>
      <c r="AC124" s="170">
        <f t="shared" ref="AC124" ca="1" si="67">AC123-SUM(AC125:AC131)</f>
        <v>0</v>
      </c>
      <c r="AD124" s="170">
        <f t="shared" ref="AD124" ca="1" si="68">AD123-SUM(AD125:AD131)</f>
        <v>0</v>
      </c>
      <c r="AE124" s="170">
        <f t="shared" ref="AE124" ca="1" si="69">AE123-SUM(AE125:AE131)</f>
        <v>0</v>
      </c>
      <c r="AF124" s="170">
        <f t="shared" ref="AF124" ca="1" si="70">AF123-SUM(AF125:AF131)</f>
        <v>0</v>
      </c>
      <c r="AG124" s="170">
        <f t="shared" ref="AG124" ca="1" si="71">AG123-SUM(AG125:AG131)</f>
        <v>0</v>
      </c>
      <c r="AH124" s="170">
        <f t="shared" ref="AH124" ca="1" si="72">AH123-SUM(AH125:AH131)</f>
        <v>0</v>
      </c>
      <c r="AI124" s="170">
        <f t="shared" ref="AI124" ca="1" si="73">AI123-SUM(AI125:AI131)</f>
        <v>0</v>
      </c>
      <c r="AJ124" s="170">
        <f t="shared" ref="AJ124" ca="1" si="74">AJ123-SUM(AJ125:AJ131)</f>
        <v>0</v>
      </c>
      <c r="AK124" s="170">
        <f t="shared" ref="AK124" ca="1" si="75">AK123-SUM(AK125:AK131)</f>
        <v>0</v>
      </c>
      <c r="AL124" s="170">
        <f t="shared" ref="AL124" ca="1" si="76">AL123-SUM(AL125:AL131)</f>
        <v>0</v>
      </c>
      <c r="AM124" s="170">
        <f t="shared" ref="AM124" ca="1" si="77">AM123-SUM(AM125:AM131)</f>
        <v>0</v>
      </c>
      <c r="AN124" s="170">
        <f t="shared" ref="AN124" ca="1" si="78">AN123-SUM(AN125:AN131)</f>
        <v>0</v>
      </c>
      <c r="AO124" s="170">
        <f t="shared" ref="AO124" ca="1" si="79">AO123-SUM(AO125:AO131)</f>
        <v>0</v>
      </c>
      <c r="AP124" s="170">
        <f t="shared" ref="AP124" ca="1" si="80">AP123-SUM(AP125:AP131)</f>
        <v>0</v>
      </c>
      <c r="AQ124" s="170">
        <f t="shared" ref="AQ124" ca="1" si="81">AQ123-SUM(AQ125:AQ131)</f>
        <v>0</v>
      </c>
      <c r="AR124" s="170">
        <f t="shared" ref="AR124" ca="1" si="82">AR123-SUM(AR125:AR131)</f>
        <v>0</v>
      </c>
      <c r="AS124" s="170">
        <f t="shared" ref="AS124" ca="1" si="83">AS123-SUM(AS125:AS131)</f>
        <v>0</v>
      </c>
      <c r="AT124" s="170">
        <f t="shared" ref="AT124" ca="1" si="84">AT123-SUM(AT125:AT131)</f>
        <v>0</v>
      </c>
      <c r="AU124" s="170">
        <f t="shared" ref="AU124" ca="1" si="85">AU123-SUM(AU125:AU131)</f>
        <v>0</v>
      </c>
      <c r="AV124" s="170">
        <f t="shared" ref="AV124" ca="1" si="86">AV123-SUM(AV125:AV131)</f>
        <v>0</v>
      </c>
      <c r="AW124" s="170">
        <f t="shared" ref="AW124" ca="1" si="87">AW123-SUM(AW125:AW131)</f>
        <v>0</v>
      </c>
      <c r="AX124" s="170">
        <f t="shared" ref="AX124" ca="1" si="88">AX123-SUM(AX125:AX131)</f>
        <v>0</v>
      </c>
      <c r="AY124" s="170">
        <f t="shared" ref="AY124" ca="1" si="89">AY123-SUM(AY125:AY131)</f>
        <v>0</v>
      </c>
      <c r="AZ124" s="170">
        <f t="shared" ref="AZ124" ca="1" si="90">AZ123-SUM(AZ125:AZ131)</f>
        <v>0</v>
      </c>
      <c r="BA124" s="170">
        <f t="shared" ref="BA124" ca="1" si="91">BA123-SUM(BA125:BA131)</f>
        <v>0</v>
      </c>
      <c r="BB124" s="170">
        <f t="shared" ref="BB124" ca="1" si="92">BB123-SUM(BB125:BB131)</f>
        <v>0</v>
      </c>
      <c r="BC124" s="170">
        <f t="shared" ref="BC124" ca="1" si="93">BC123-SUM(BC125:BC131)</f>
        <v>0</v>
      </c>
      <c r="BD124" s="170">
        <f t="shared" ref="BD124" ca="1" si="94">BD123-SUM(BD125:BD131)</f>
        <v>0</v>
      </c>
      <c r="BE124" s="170">
        <f t="shared" ref="BE124" ca="1" si="95">BE123-SUM(BE125:BE131)</f>
        <v>0</v>
      </c>
      <c r="BF124" s="170">
        <f t="shared" ref="BF124" ca="1" si="96">BF123-SUM(BF125:BF131)</f>
        <v>0</v>
      </c>
      <c r="BG124" s="170">
        <f t="shared" ref="BG124" ca="1" si="97">BG123-SUM(BG125:BG131)</f>
        <v>0</v>
      </c>
      <c r="BH124" s="170">
        <f t="shared" ref="BH124" ca="1" si="98">BH123-SUM(BH125:BH131)</f>
        <v>0</v>
      </c>
      <c r="BI124" s="170">
        <f t="shared" ref="BI124" ca="1" si="99">BI123-SUM(BI125:BI131)</f>
        <v>0</v>
      </c>
      <c r="BJ124" s="170">
        <f t="shared" ref="BJ124" ca="1" si="100">BJ123-SUM(BJ125:BJ131)</f>
        <v>0</v>
      </c>
      <c r="BK124" s="170">
        <f t="shared" ref="BK124" ca="1" si="101">BK123-SUM(BK125:BK131)</f>
        <v>0</v>
      </c>
      <c r="BL124" s="170">
        <f t="shared" ref="BL124" ca="1" si="102">BL123-SUM(BL125:BL131)</f>
        <v>0</v>
      </c>
      <c r="BM124" s="170">
        <f t="shared" ref="BM124" ca="1" si="103">BM123-SUM(BM125:BM131)</f>
        <v>0</v>
      </c>
      <c r="BN124" s="170">
        <f t="shared" ref="BN124" ca="1" si="104">BN123-SUM(BN125:BN131)</f>
        <v>0</v>
      </c>
      <c r="BO124" s="170">
        <f t="shared" ref="BO124" ca="1" si="105">BO123-SUM(BO125:BO131)</f>
        <v>0</v>
      </c>
      <c r="BP124" s="170">
        <f t="shared" ref="BP124" ca="1" si="106">BP123-SUM(BP125:BP131)</f>
        <v>0</v>
      </c>
      <c r="BQ124" s="170">
        <f t="shared" ref="BQ124" ca="1" si="107">BQ123-SUM(BQ125:BQ131)</f>
        <v>0</v>
      </c>
      <c r="BR124" s="170">
        <f t="shared" ref="BR124" ca="1" si="108">BR123-SUM(BR125:BR131)</f>
        <v>0</v>
      </c>
      <c r="BS124" s="170">
        <f t="shared" ref="BS124" ca="1" si="109">BS123-SUM(BS125:BS131)</f>
        <v>0</v>
      </c>
      <c r="BT124" s="170">
        <f t="shared" ref="BT124" ca="1" si="110">BT123-SUM(BT125:BT131)</f>
        <v>0</v>
      </c>
      <c r="BU124" s="170">
        <f t="shared" ref="BU124" ca="1" si="111">BU123-SUM(BU125:BU131)</f>
        <v>0</v>
      </c>
      <c r="BV124" s="170">
        <f t="shared" ref="BV124" ca="1" si="112">BV123-SUM(BV125:BV131)</f>
        <v>0</v>
      </c>
      <c r="BW124" s="170">
        <f t="shared" ref="BW124" ca="1" si="113">BW123-SUM(BW125:BW131)</f>
        <v>0</v>
      </c>
      <c r="BX124" s="170">
        <f t="shared" ref="BX124" ca="1" si="114">BX123-SUM(BX125:BX131)</f>
        <v>0</v>
      </c>
      <c r="BY124" s="170">
        <f t="shared" ref="BY124" ca="1" si="115">BY123-SUM(BY125:BY131)</f>
        <v>0</v>
      </c>
      <c r="BZ124" s="170">
        <f t="shared" ref="BZ124" ca="1" si="116">BZ123-SUM(BZ125:BZ131)</f>
        <v>0</v>
      </c>
      <c r="CA124" s="170">
        <f t="shared" ref="CA124" ca="1" si="117">CA123-SUM(CA125:CA131)</f>
        <v>0</v>
      </c>
      <c r="CB124" s="168"/>
      <c r="CC124" s="168"/>
    </row>
    <row r="125" spans="1:81" s="19" customFormat="1" ht="10.199999999999999" x14ac:dyDescent="0.2">
      <c r="A125" s="80"/>
      <c r="B125" s="80"/>
      <c r="C125" s="80"/>
      <c r="D125" s="80"/>
      <c r="E125" s="80"/>
      <c r="F125" s="106"/>
      <c r="G125" s="80" t="str">
        <f>structure!$G$11</f>
        <v>товарная категория 1</v>
      </c>
      <c r="H125" s="80"/>
      <c r="I125" s="80"/>
      <c r="J125" s="80" t="str">
        <f>J123</f>
        <v>тыс.руб.</v>
      </c>
      <c r="K125" s="80"/>
      <c r="L125" s="80"/>
      <c r="M125" s="80"/>
      <c r="N125" s="80"/>
      <c r="O125" s="80"/>
      <c r="P125" s="80"/>
      <c r="Q125" s="80"/>
      <c r="R125" s="171">
        <f ca="1">CA125</f>
        <v>4512.6073971264004</v>
      </c>
      <c r="S125" s="172"/>
      <c r="T125" s="172"/>
      <c r="U125" s="172">
        <f t="shared" ref="U125:CA125" ca="1" si="118">U17-U46+U75</f>
        <v>3818.88</v>
      </c>
      <c r="V125" s="172">
        <f t="shared" ca="1" si="118"/>
        <v>3768.48</v>
      </c>
      <c r="W125" s="172">
        <f t="shared" ca="1" si="118"/>
        <v>3710.88</v>
      </c>
      <c r="X125" s="172">
        <f t="shared" ca="1" si="118"/>
        <v>3700.8</v>
      </c>
      <c r="Y125" s="172">
        <f t="shared" ca="1" si="118"/>
        <v>3690.72</v>
      </c>
      <c r="Z125" s="172">
        <f t="shared" ca="1" si="118"/>
        <v>3680.64</v>
      </c>
      <c r="AA125" s="172">
        <f t="shared" ca="1" si="118"/>
        <v>3670.56</v>
      </c>
      <c r="AB125" s="172">
        <f t="shared" ca="1" si="118"/>
        <v>3718.08</v>
      </c>
      <c r="AC125" s="172">
        <f t="shared" ca="1" si="118"/>
        <v>3718.08</v>
      </c>
      <c r="AD125" s="172">
        <f t="shared" ca="1" si="118"/>
        <v>3667.68</v>
      </c>
      <c r="AE125" s="172">
        <f t="shared" ca="1" si="118"/>
        <v>3597.9839999999995</v>
      </c>
      <c r="AF125" s="172">
        <f t="shared" ca="1" si="118"/>
        <v>3523.1039999999989</v>
      </c>
      <c r="AG125" s="172">
        <f t="shared" ca="1" si="118"/>
        <v>3448.2239999999983</v>
      </c>
      <c r="AH125" s="172">
        <f t="shared" ca="1" si="118"/>
        <v>3373.3439999999978</v>
      </c>
      <c r="AI125" s="172">
        <f t="shared" ca="1" si="118"/>
        <v>3298.4639999999972</v>
      </c>
      <c r="AJ125" s="172">
        <f t="shared" ca="1" si="118"/>
        <v>3357.839999999997</v>
      </c>
      <c r="AK125" s="172">
        <f t="shared" ca="1" si="118"/>
        <v>3417.2159999999967</v>
      </c>
      <c r="AL125" s="172">
        <f t="shared" ca="1" si="118"/>
        <v>3476.5919999999965</v>
      </c>
      <c r="AM125" s="172">
        <f t="shared" ca="1" si="118"/>
        <v>3535.9679999999967</v>
      </c>
      <c r="AN125" s="172">
        <f t="shared" ca="1" si="118"/>
        <v>3616.7234399999966</v>
      </c>
      <c r="AO125" s="172">
        <f t="shared" ca="1" si="118"/>
        <v>3710.931839999997</v>
      </c>
      <c r="AP125" s="172">
        <f t="shared" ca="1" si="118"/>
        <v>3805.1402399999974</v>
      </c>
      <c r="AQ125" s="172">
        <f t="shared" ca="1" si="118"/>
        <v>3899.3486399999979</v>
      </c>
      <c r="AR125" s="172">
        <f t="shared" ca="1" si="118"/>
        <v>3984.0530399999984</v>
      </c>
      <c r="AS125" s="172">
        <f t="shared" ca="1" si="118"/>
        <v>4004.1967679999984</v>
      </c>
      <c r="AT125" s="172">
        <f t="shared" ca="1" si="118"/>
        <v>4024.3404959999984</v>
      </c>
      <c r="AU125" s="172">
        <f t="shared" ca="1" si="118"/>
        <v>4044.4842239999984</v>
      </c>
      <c r="AV125" s="172">
        <f t="shared" ca="1" si="118"/>
        <v>4064.6279519999985</v>
      </c>
      <c r="AW125" s="172">
        <f t="shared" ca="1" si="118"/>
        <v>4079.6735918399986</v>
      </c>
      <c r="AX125" s="172">
        <f t="shared" ca="1" si="118"/>
        <v>4094.7192316799988</v>
      </c>
      <c r="AY125" s="172">
        <f t="shared" ca="1" si="118"/>
        <v>4109.7648715199994</v>
      </c>
      <c r="AZ125" s="172">
        <f t="shared" ca="1" si="118"/>
        <v>4124.8105113599995</v>
      </c>
      <c r="BA125" s="172">
        <f t="shared" ca="1" si="118"/>
        <v>4178.7893014559986</v>
      </c>
      <c r="BB125" s="172">
        <f t="shared" ca="1" si="118"/>
        <v>4258.7235250559997</v>
      </c>
      <c r="BC125" s="172">
        <f t="shared" ca="1" si="118"/>
        <v>4338.657748656</v>
      </c>
      <c r="BD125" s="172">
        <f t="shared" ca="1" si="118"/>
        <v>4418.5919722559993</v>
      </c>
      <c r="BE125" s="172">
        <f t="shared" ca="1" si="118"/>
        <v>4523.2307532719997</v>
      </c>
      <c r="BF125" s="172">
        <f t="shared" ca="1" si="118"/>
        <v>4753.2324359520007</v>
      </c>
      <c r="BG125" s="172">
        <f t="shared" ca="1" si="118"/>
        <v>4983.234118632</v>
      </c>
      <c r="BH125" s="172">
        <f t="shared" ca="1" si="118"/>
        <v>5213.2358013119983</v>
      </c>
      <c r="BI125" s="172">
        <f t="shared" ca="1" si="118"/>
        <v>5443.2374839919967</v>
      </c>
      <c r="BJ125" s="172">
        <f t="shared" ca="1" si="118"/>
        <v>5771.1343369679944</v>
      </c>
      <c r="BK125" s="172">
        <f t="shared" ca="1" si="118"/>
        <v>6099.0311899439912</v>
      </c>
      <c r="BL125" s="172">
        <f t="shared" ca="1" si="118"/>
        <v>6426.9280429199898</v>
      </c>
      <c r="BM125" s="172">
        <f t="shared" ca="1" si="118"/>
        <v>6754.8248958959866</v>
      </c>
      <c r="BN125" s="172">
        <f t="shared" ca="1" si="118"/>
        <v>6955.7380629263898</v>
      </c>
      <c r="BO125" s="172">
        <f t="shared" ca="1" si="118"/>
        <v>6860.7954393263926</v>
      </c>
      <c r="BP125" s="172">
        <f t="shared" ca="1" si="118"/>
        <v>6765.8528157263954</v>
      </c>
      <c r="BQ125" s="172">
        <f t="shared" ca="1" si="118"/>
        <v>6670.9101921263964</v>
      </c>
      <c r="BR125" s="172">
        <f t="shared" ca="1" si="118"/>
        <v>6582.9430111103993</v>
      </c>
      <c r="BS125" s="172">
        <f t="shared" ca="1" si="118"/>
        <v>6443.6776004304011</v>
      </c>
      <c r="BT125" s="172">
        <f t="shared" ca="1" si="118"/>
        <v>6304.412189750401</v>
      </c>
      <c r="BU125" s="172">
        <f t="shared" ca="1" si="118"/>
        <v>6165.146779070401</v>
      </c>
      <c r="BV125" s="172">
        <f t="shared" ca="1" si="118"/>
        <v>6025.8813683904009</v>
      </c>
      <c r="BW125" s="172">
        <f t="shared" ca="1" si="118"/>
        <v>5647.5628755744001</v>
      </c>
      <c r="BX125" s="172">
        <f t="shared" ca="1" si="118"/>
        <v>5269.2443827584002</v>
      </c>
      <c r="BY125" s="172">
        <f t="shared" ca="1" si="118"/>
        <v>4890.9258899423994</v>
      </c>
      <c r="BZ125" s="172">
        <f t="shared" ca="1" si="118"/>
        <v>4512.6073971264004</v>
      </c>
      <c r="CA125" s="172">
        <f t="shared" ca="1" si="118"/>
        <v>4512.6073971264004</v>
      </c>
      <c r="CB125" s="80"/>
      <c r="CC125" s="80"/>
    </row>
    <row r="126" spans="1:81" s="19" customFormat="1" ht="10.199999999999999" x14ac:dyDescent="0.2">
      <c r="A126" s="80"/>
      <c r="B126" s="80"/>
      <c r="C126" s="80"/>
      <c r="D126" s="80"/>
      <c r="E126" s="80"/>
      <c r="F126" s="106"/>
      <c r="G126" s="80" t="str">
        <f>structure!$G$12</f>
        <v>товарная категория 2</v>
      </c>
      <c r="H126" s="80"/>
      <c r="I126" s="80"/>
      <c r="J126" s="80" t="str">
        <f>J123</f>
        <v>тыс.руб.</v>
      </c>
      <c r="K126" s="80"/>
      <c r="L126" s="80"/>
      <c r="M126" s="80"/>
      <c r="N126" s="80"/>
      <c r="O126" s="80"/>
      <c r="P126" s="80"/>
      <c r="Q126" s="80"/>
      <c r="R126" s="171">
        <f t="shared" ref="R126:R130" ca="1" si="119">CA126</f>
        <v>3666.4935101652</v>
      </c>
      <c r="S126" s="172"/>
      <c r="T126" s="172"/>
      <c r="U126" s="172">
        <f t="shared" ref="U126:CA126" ca="1" si="120">U18-U47+U76</f>
        <v>3102.84</v>
      </c>
      <c r="V126" s="172">
        <f t="shared" ca="1" si="120"/>
        <v>3061.8900000000012</v>
      </c>
      <c r="W126" s="172">
        <f t="shared" ca="1" si="120"/>
        <v>3015.0900000000011</v>
      </c>
      <c r="X126" s="172">
        <f t="shared" ca="1" si="120"/>
        <v>3006.9000000000015</v>
      </c>
      <c r="Y126" s="172">
        <f t="shared" ca="1" si="120"/>
        <v>2998.7100000000014</v>
      </c>
      <c r="Z126" s="172">
        <f t="shared" ca="1" si="120"/>
        <v>2990.5200000000013</v>
      </c>
      <c r="AA126" s="172">
        <f t="shared" ca="1" si="120"/>
        <v>2982.3300000000017</v>
      </c>
      <c r="AB126" s="172">
        <f t="shared" ca="1" si="120"/>
        <v>3020.9400000000019</v>
      </c>
      <c r="AC126" s="172">
        <f t="shared" ca="1" si="120"/>
        <v>3020.9400000000019</v>
      </c>
      <c r="AD126" s="172">
        <f t="shared" ca="1" si="120"/>
        <v>2979.9900000000025</v>
      </c>
      <c r="AE126" s="172">
        <f t="shared" ca="1" si="120"/>
        <v>2923.3620000000024</v>
      </c>
      <c r="AF126" s="172">
        <f t="shared" ca="1" si="120"/>
        <v>2862.5219999999999</v>
      </c>
      <c r="AG126" s="172">
        <f t="shared" ca="1" si="120"/>
        <v>2801.681999999998</v>
      </c>
      <c r="AH126" s="172">
        <f t="shared" ca="1" si="120"/>
        <v>2740.841999999996</v>
      </c>
      <c r="AI126" s="172">
        <f t="shared" ca="1" si="120"/>
        <v>2680.0019999999977</v>
      </c>
      <c r="AJ126" s="172">
        <f t="shared" ca="1" si="120"/>
        <v>2728.244999999999</v>
      </c>
      <c r="AK126" s="172">
        <f t="shared" ca="1" si="120"/>
        <v>2776.4880000000003</v>
      </c>
      <c r="AL126" s="172">
        <f t="shared" ca="1" si="120"/>
        <v>2824.7310000000016</v>
      </c>
      <c r="AM126" s="172">
        <f t="shared" ca="1" si="120"/>
        <v>2872.974000000002</v>
      </c>
      <c r="AN126" s="172">
        <f t="shared" ca="1" si="120"/>
        <v>2938.5877950000017</v>
      </c>
      <c r="AO126" s="172">
        <f t="shared" ca="1" si="120"/>
        <v>3015.1321200000016</v>
      </c>
      <c r="AP126" s="172">
        <f t="shared" ca="1" si="120"/>
        <v>3091.6764450000019</v>
      </c>
      <c r="AQ126" s="172">
        <f t="shared" ca="1" si="120"/>
        <v>3168.2207700000017</v>
      </c>
      <c r="AR126" s="172">
        <f t="shared" ca="1" si="120"/>
        <v>3237.0430950000018</v>
      </c>
      <c r="AS126" s="172">
        <f t="shared" ca="1" si="120"/>
        <v>3253.4098740000013</v>
      </c>
      <c r="AT126" s="172">
        <f t="shared" ca="1" si="120"/>
        <v>3269.7766530000008</v>
      </c>
      <c r="AU126" s="172">
        <f t="shared" ca="1" si="120"/>
        <v>3286.1434319999998</v>
      </c>
      <c r="AV126" s="172">
        <f t="shared" ca="1" si="120"/>
        <v>3302.5102109999993</v>
      </c>
      <c r="AW126" s="172">
        <f t="shared" ca="1" si="120"/>
        <v>3314.7347933699984</v>
      </c>
      <c r="AX126" s="172">
        <f t="shared" ca="1" si="120"/>
        <v>3326.9593757399984</v>
      </c>
      <c r="AY126" s="172">
        <f t="shared" ca="1" si="120"/>
        <v>3339.1839581099989</v>
      </c>
      <c r="AZ126" s="172">
        <f t="shared" ca="1" si="120"/>
        <v>3351.4085404799989</v>
      </c>
      <c r="BA126" s="172">
        <f t="shared" ca="1" si="120"/>
        <v>3395.2663074329994</v>
      </c>
      <c r="BB126" s="172">
        <f t="shared" ca="1" si="120"/>
        <v>3460.2128641079994</v>
      </c>
      <c r="BC126" s="172">
        <f t="shared" ca="1" si="120"/>
        <v>3525.159420782999</v>
      </c>
      <c r="BD126" s="172">
        <f t="shared" ca="1" si="120"/>
        <v>3590.1059774579981</v>
      </c>
      <c r="BE126" s="172">
        <f t="shared" ca="1" si="120"/>
        <v>3675.1249870334982</v>
      </c>
      <c r="BF126" s="172">
        <f t="shared" ca="1" si="120"/>
        <v>3862.0013542109991</v>
      </c>
      <c r="BG126" s="172">
        <f t="shared" ca="1" si="120"/>
        <v>4048.8777213885005</v>
      </c>
      <c r="BH126" s="172">
        <f t="shared" ca="1" si="120"/>
        <v>4235.754088566001</v>
      </c>
      <c r="BI126" s="172">
        <f t="shared" ca="1" si="120"/>
        <v>4422.6304557435014</v>
      </c>
      <c r="BJ126" s="172">
        <f t="shared" ca="1" si="120"/>
        <v>4689.0466487865006</v>
      </c>
      <c r="BK126" s="172">
        <f t="shared" ca="1" si="120"/>
        <v>4955.4628418294997</v>
      </c>
      <c r="BL126" s="172">
        <f t="shared" ca="1" si="120"/>
        <v>5221.8790348724988</v>
      </c>
      <c r="BM126" s="172">
        <f t="shared" ca="1" si="120"/>
        <v>5488.295227915497</v>
      </c>
      <c r="BN126" s="172">
        <f t="shared" ca="1" si="120"/>
        <v>5651.5371761276965</v>
      </c>
      <c r="BO126" s="172">
        <f t="shared" ca="1" si="120"/>
        <v>5574.3962944526984</v>
      </c>
      <c r="BP126" s="172">
        <f t="shared" ca="1" si="120"/>
        <v>5497.2554127776984</v>
      </c>
      <c r="BQ126" s="172">
        <f t="shared" ca="1" si="120"/>
        <v>5420.1145311026994</v>
      </c>
      <c r="BR126" s="172">
        <f t="shared" ca="1" si="120"/>
        <v>5348.6411965272009</v>
      </c>
      <c r="BS126" s="172">
        <f t="shared" ca="1" si="120"/>
        <v>5235.4880503497016</v>
      </c>
      <c r="BT126" s="172">
        <f t="shared" ca="1" si="120"/>
        <v>5122.3349041722013</v>
      </c>
      <c r="BU126" s="172">
        <f t="shared" ca="1" si="120"/>
        <v>5009.181757994701</v>
      </c>
      <c r="BV126" s="172">
        <f t="shared" ca="1" si="120"/>
        <v>4896.0286118172007</v>
      </c>
      <c r="BW126" s="172">
        <f t="shared" ca="1" si="120"/>
        <v>4588.6448364042008</v>
      </c>
      <c r="BX126" s="172">
        <f t="shared" ca="1" si="120"/>
        <v>4281.2610609911999</v>
      </c>
      <c r="BY126" s="172">
        <f t="shared" ca="1" si="120"/>
        <v>3973.8772855781999</v>
      </c>
      <c r="BZ126" s="172">
        <f t="shared" ca="1" si="120"/>
        <v>3666.4935101652</v>
      </c>
      <c r="CA126" s="172">
        <f t="shared" ca="1" si="120"/>
        <v>3666.4935101652</v>
      </c>
      <c r="CB126" s="80"/>
      <c r="CC126" s="80"/>
    </row>
    <row r="127" spans="1:81" s="19" customFormat="1" ht="10.199999999999999" x14ac:dyDescent="0.2">
      <c r="A127" s="80"/>
      <c r="B127" s="80"/>
      <c r="C127" s="80"/>
      <c r="D127" s="80"/>
      <c r="E127" s="80"/>
      <c r="F127" s="106"/>
      <c r="G127" s="80" t="str">
        <f>structure!$G$13</f>
        <v>товарная категория 3</v>
      </c>
      <c r="H127" s="80"/>
      <c r="I127" s="80"/>
      <c r="J127" s="80" t="str">
        <f>J123</f>
        <v>тыс.руб.</v>
      </c>
      <c r="K127" s="80"/>
      <c r="L127" s="80"/>
      <c r="M127" s="80"/>
      <c r="N127" s="80"/>
      <c r="O127" s="80"/>
      <c r="P127" s="80"/>
      <c r="Q127" s="80"/>
      <c r="R127" s="171">
        <f t="shared" ca="1" si="119"/>
        <v>2632.3543149904003</v>
      </c>
      <c r="S127" s="172"/>
      <c r="T127" s="172"/>
      <c r="U127" s="172">
        <f t="shared" ref="U127:CA127" ca="1" si="121">U19-U48+U77</f>
        <v>2227.6799999999994</v>
      </c>
      <c r="V127" s="172">
        <f t="shared" ca="1" si="121"/>
        <v>2198.2799999999993</v>
      </c>
      <c r="W127" s="172">
        <f t="shared" ca="1" si="121"/>
        <v>2164.6799999999994</v>
      </c>
      <c r="X127" s="172">
        <f t="shared" ca="1" si="121"/>
        <v>2158.7999999999997</v>
      </c>
      <c r="Y127" s="172">
        <f t="shared" ca="1" si="121"/>
        <v>2152.9199999999996</v>
      </c>
      <c r="Z127" s="172">
        <f t="shared" ca="1" si="121"/>
        <v>2147.0399999999995</v>
      </c>
      <c r="AA127" s="172">
        <f t="shared" ca="1" si="121"/>
        <v>2141.1599999999994</v>
      </c>
      <c r="AB127" s="172">
        <f t="shared" ca="1" si="121"/>
        <v>2168.8799999999992</v>
      </c>
      <c r="AC127" s="172">
        <f t="shared" ca="1" si="121"/>
        <v>2168.8799999999992</v>
      </c>
      <c r="AD127" s="172">
        <f t="shared" ca="1" si="121"/>
        <v>2139.4799999999996</v>
      </c>
      <c r="AE127" s="172">
        <f t="shared" ca="1" si="121"/>
        <v>2098.8240000000005</v>
      </c>
      <c r="AF127" s="172">
        <f t="shared" ca="1" si="121"/>
        <v>2055.1440000000002</v>
      </c>
      <c r="AG127" s="172">
        <f t="shared" ca="1" si="121"/>
        <v>2011.4639999999995</v>
      </c>
      <c r="AH127" s="172">
        <f t="shared" ca="1" si="121"/>
        <v>1967.783999999999</v>
      </c>
      <c r="AI127" s="172">
        <f t="shared" ca="1" si="121"/>
        <v>1924.1039999999985</v>
      </c>
      <c r="AJ127" s="172">
        <f t="shared" ca="1" si="121"/>
        <v>1958.7399999999989</v>
      </c>
      <c r="AK127" s="172">
        <f t="shared" ca="1" si="121"/>
        <v>1993.3759999999995</v>
      </c>
      <c r="AL127" s="172">
        <f t="shared" ca="1" si="121"/>
        <v>2028.0120000000004</v>
      </c>
      <c r="AM127" s="172">
        <f t="shared" ca="1" si="121"/>
        <v>2062.648000000001</v>
      </c>
      <c r="AN127" s="172">
        <f t="shared" ca="1" si="121"/>
        <v>2109.7553400000015</v>
      </c>
      <c r="AO127" s="172">
        <f t="shared" ca="1" si="121"/>
        <v>2164.7102400000017</v>
      </c>
      <c r="AP127" s="172">
        <f t="shared" ca="1" si="121"/>
        <v>2219.6651400000014</v>
      </c>
      <c r="AQ127" s="172">
        <f t="shared" ca="1" si="121"/>
        <v>2274.6200400000012</v>
      </c>
      <c r="AR127" s="172">
        <f t="shared" ca="1" si="121"/>
        <v>2324.0309400000006</v>
      </c>
      <c r="AS127" s="172">
        <f t="shared" ca="1" si="121"/>
        <v>2335.781448000002</v>
      </c>
      <c r="AT127" s="172">
        <f t="shared" ca="1" si="121"/>
        <v>2347.5319560000021</v>
      </c>
      <c r="AU127" s="172">
        <f t="shared" ca="1" si="121"/>
        <v>2359.2824640000013</v>
      </c>
      <c r="AV127" s="172">
        <f t="shared" ca="1" si="121"/>
        <v>2371.0329720000009</v>
      </c>
      <c r="AW127" s="172">
        <f t="shared" ca="1" si="121"/>
        <v>2379.8095952399981</v>
      </c>
      <c r="AX127" s="172">
        <f t="shared" ca="1" si="121"/>
        <v>2388.5862184799962</v>
      </c>
      <c r="AY127" s="172">
        <f t="shared" ca="1" si="121"/>
        <v>2397.3628417199961</v>
      </c>
      <c r="AZ127" s="172">
        <f t="shared" ca="1" si="121"/>
        <v>2406.1394649599961</v>
      </c>
      <c r="BA127" s="172">
        <f t="shared" ca="1" si="121"/>
        <v>2437.6270925159979</v>
      </c>
      <c r="BB127" s="172">
        <f t="shared" ca="1" si="121"/>
        <v>2484.2553896160002</v>
      </c>
      <c r="BC127" s="172">
        <f t="shared" ca="1" si="121"/>
        <v>2530.8836867160012</v>
      </c>
      <c r="BD127" s="172">
        <f t="shared" ca="1" si="121"/>
        <v>2577.5119838160012</v>
      </c>
      <c r="BE127" s="172">
        <f t="shared" ca="1" si="121"/>
        <v>2638.5512727420014</v>
      </c>
      <c r="BF127" s="172">
        <f t="shared" ca="1" si="121"/>
        <v>2772.7189209720018</v>
      </c>
      <c r="BG127" s="172">
        <f t="shared" ca="1" si="121"/>
        <v>2906.8865692020026</v>
      </c>
      <c r="BH127" s="172">
        <f t="shared" ca="1" si="121"/>
        <v>3041.0542174320035</v>
      </c>
      <c r="BI127" s="172">
        <f t="shared" ca="1" si="121"/>
        <v>3175.2218656620034</v>
      </c>
      <c r="BJ127" s="172">
        <f t="shared" ca="1" si="121"/>
        <v>3366.4950298980043</v>
      </c>
      <c r="BK127" s="172">
        <f t="shared" ca="1" si="121"/>
        <v>3557.7681941340047</v>
      </c>
      <c r="BL127" s="172">
        <f t="shared" ca="1" si="121"/>
        <v>3749.0413583700051</v>
      </c>
      <c r="BM127" s="172">
        <f t="shared" ca="1" si="121"/>
        <v>3940.3145226060055</v>
      </c>
      <c r="BN127" s="172">
        <f t="shared" ca="1" si="121"/>
        <v>4057.5138700404059</v>
      </c>
      <c r="BO127" s="172">
        <f t="shared" ca="1" si="121"/>
        <v>4002.130672940405</v>
      </c>
      <c r="BP127" s="172">
        <f t="shared" ca="1" si="121"/>
        <v>3946.7474758404037</v>
      </c>
      <c r="BQ127" s="172">
        <f t="shared" ca="1" si="121"/>
        <v>3891.3642787404028</v>
      </c>
      <c r="BR127" s="172">
        <f t="shared" ca="1" si="121"/>
        <v>3840.0500898144028</v>
      </c>
      <c r="BS127" s="172">
        <f t="shared" ca="1" si="121"/>
        <v>3758.8119335844003</v>
      </c>
      <c r="BT127" s="172">
        <f t="shared" ca="1" si="121"/>
        <v>3677.5737773544006</v>
      </c>
      <c r="BU127" s="172">
        <f t="shared" ca="1" si="121"/>
        <v>3596.3356211243999</v>
      </c>
      <c r="BV127" s="172">
        <f t="shared" ca="1" si="121"/>
        <v>3515.0974648944002</v>
      </c>
      <c r="BW127" s="172">
        <f t="shared" ca="1" si="121"/>
        <v>3294.4116774184004</v>
      </c>
      <c r="BX127" s="172">
        <f t="shared" ca="1" si="121"/>
        <v>3073.725889942401</v>
      </c>
      <c r="BY127" s="172">
        <f t="shared" ca="1" si="121"/>
        <v>2853.0401024664002</v>
      </c>
      <c r="BZ127" s="172">
        <f t="shared" ca="1" si="121"/>
        <v>2632.3543149904003</v>
      </c>
      <c r="CA127" s="172">
        <f t="shared" ca="1" si="121"/>
        <v>2632.3543149904003</v>
      </c>
      <c r="CB127" s="80"/>
      <c r="CC127" s="80"/>
    </row>
    <row r="128" spans="1:81" s="19" customFormat="1" ht="10.199999999999999" x14ac:dyDescent="0.2">
      <c r="A128" s="80"/>
      <c r="B128" s="80"/>
      <c r="C128" s="80"/>
      <c r="D128" s="80"/>
      <c r="E128" s="80"/>
      <c r="F128" s="106"/>
      <c r="G128" s="80" t="str">
        <f>structure!$G$14</f>
        <v>товарная категория 4</v>
      </c>
      <c r="H128" s="80"/>
      <c r="I128" s="80"/>
      <c r="J128" s="80" t="str">
        <f>J123</f>
        <v>тыс.руб.</v>
      </c>
      <c r="K128" s="80"/>
      <c r="L128" s="80"/>
      <c r="M128" s="80"/>
      <c r="N128" s="80"/>
      <c r="O128" s="80"/>
      <c r="P128" s="80"/>
      <c r="Q128" s="80"/>
      <c r="R128" s="171">
        <f t="shared" ca="1" si="119"/>
        <v>2058.8771249389215</v>
      </c>
      <c r="S128" s="172"/>
      <c r="T128" s="172"/>
      <c r="U128" s="172">
        <f t="shared" ref="U128:CA128" ca="1" si="122">U20-U49+U78</f>
        <v>1742.3640000000019</v>
      </c>
      <c r="V128" s="172">
        <f t="shared" ca="1" si="122"/>
        <v>1719.3690000000026</v>
      </c>
      <c r="W128" s="172">
        <f t="shared" ca="1" si="122"/>
        <v>1693.0890000000027</v>
      </c>
      <c r="X128" s="172">
        <f t="shared" ca="1" si="122"/>
        <v>1688.4900000000027</v>
      </c>
      <c r="Y128" s="172">
        <f t="shared" ca="1" si="122"/>
        <v>1683.8910000000026</v>
      </c>
      <c r="Z128" s="172">
        <f t="shared" ca="1" si="122"/>
        <v>1679.2920000000026</v>
      </c>
      <c r="AA128" s="172">
        <f t="shared" ca="1" si="122"/>
        <v>1674.6930000000023</v>
      </c>
      <c r="AB128" s="172">
        <f t="shared" ca="1" si="122"/>
        <v>1696.3740000000023</v>
      </c>
      <c r="AC128" s="172">
        <f t="shared" ca="1" si="122"/>
        <v>1696.3740000000023</v>
      </c>
      <c r="AD128" s="172">
        <f t="shared" ca="1" si="122"/>
        <v>1673.3790000000017</v>
      </c>
      <c r="AE128" s="172">
        <f t="shared" ca="1" si="122"/>
        <v>1641.5802000000012</v>
      </c>
      <c r="AF128" s="172">
        <f t="shared" ca="1" si="122"/>
        <v>1607.4162000000006</v>
      </c>
      <c r="AG128" s="172">
        <f t="shared" ca="1" si="122"/>
        <v>1573.2522000000006</v>
      </c>
      <c r="AH128" s="172">
        <f t="shared" ca="1" si="122"/>
        <v>1539.0882000000006</v>
      </c>
      <c r="AI128" s="172">
        <f t="shared" ca="1" si="122"/>
        <v>1504.9242000000006</v>
      </c>
      <c r="AJ128" s="172">
        <f t="shared" ca="1" si="122"/>
        <v>1532.0145000000007</v>
      </c>
      <c r="AK128" s="172">
        <f t="shared" ca="1" si="122"/>
        <v>1559.1048000000008</v>
      </c>
      <c r="AL128" s="172">
        <f t="shared" ca="1" si="122"/>
        <v>1586.1951000000008</v>
      </c>
      <c r="AM128" s="172">
        <f t="shared" ca="1" si="122"/>
        <v>1613.2854000000009</v>
      </c>
      <c r="AN128" s="172">
        <f t="shared" ca="1" si="122"/>
        <v>1650.1300695000009</v>
      </c>
      <c r="AO128" s="172">
        <f t="shared" ca="1" si="122"/>
        <v>1693.1126520000009</v>
      </c>
      <c r="AP128" s="172">
        <f t="shared" ca="1" si="122"/>
        <v>1736.0952345000007</v>
      </c>
      <c r="AQ128" s="172">
        <f t="shared" ca="1" si="122"/>
        <v>1779.0778170000006</v>
      </c>
      <c r="AR128" s="172">
        <f t="shared" ca="1" si="122"/>
        <v>1817.7241995000002</v>
      </c>
      <c r="AS128" s="172">
        <f t="shared" ca="1" si="122"/>
        <v>1826.9147753999998</v>
      </c>
      <c r="AT128" s="172">
        <f t="shared" ca="1" si="122"/>
        <v>1836.1053512999997</v>
      </c>
      <c r="AU128" s="172">
        <f t="shared" ca="1" si="122"/>
        <v>1845.2959271999996</v>
      </c>
      <c r="AV128" s="172">
        <f t="shared" ca="1" si="122"/>
        <v>1854.4865030999995</v>
      </c>
      <c r="AW128" s="172">
        <f t="shared" ca="1" si="122"/>
        <v>1861.3510762769993</v>
      </c>
      <c r="AX128" s="172">
        <f t="shared" ca="1" si="122"/>
        <v>1868.2156494539986</v>
      </c>
      <c r="AY128" s="172">
        <f t="shared" ca="1" si="122"/>
        <v>1875.0802226309986</v>
      </c>
      <c r="AZ128" s="172">
        <f t="shared" ca="1" si="122"/>
        <v>1881.9447958079984</v>
      </c>
      <c r="BA128" s="172">
        <f t="shared" ca="1" si="122"/>
        <v>1906.572618789299</v>
      </c>
      <c r="BB128" s="172">
        <f t="shared" ca="1" si="122"/>
        <v>1943.0426083067994</v>
      </c>
      <c r="BC128" s="172">
        <f t="shared" ca="1" si="122"/>
        <v>1979.5125978243</v>
      </c>
      <c r="BD128" s="172">
        <f t="shared" ca="1" si="122"/>
        <v>2015.9825873418004</v>
      </c>
      <c r="BE128" s="172">
        <f t="shared" ca="1" si="122"/>
        <v>2063.7240311803507</v>
      </c>
      <c r="BF128" s="172">
        <f t="shared" ca="1" si="122"/>
        <v>2168.6622989031007</v>
      </c>
      <c r="BG128" s="172">
        <f t="shared" ca="1" si="122"/>
        <v>2273.6005666258502</v>
      </c>
      <c r="BH128" s="172">
        <f t="shared" ca="1" si="122"/>
        <v>2378.5388343485997</v>
      </c>
      <c r="BI128" s="172">
        <f t="shared" ca="1" si="122"/>
        <v>2483.4771020713492</v>
      </c>
      <c r="BJ128" s="172">
        <f t="shared" ca="1" si="122"/>
        <v>2633.0800412416488</v>
      </c>
      <c r="BK128" s="172">
        <f t="shared" ca="1" si="122"/>
        <v>2782.6829804119484</v>
      </c>
      <c r="BL128" s="172">
        <f t="shared" ca="1" si="122"/>
        <v>2932.285919582248</v>
      </c>
      <c r="BM128" s="172">
        <f t="shared" ca="1" si="122"/>
        <v>3081.888858752548</v>
      </c>
      <c r="BN128" s="172">
        <f t="shared" ca="1" si="122"/>
        <v>3173.5554912101679</v>
      </c>
      <c r="BO128" s="172">
        <f t="shared" ca="1" si="122"/>
        <v>3130.2379191926684</v>
      </c>
      <c r="BP128" s="172">
        <f t="shared" ca="1" si="122"/>
        <v>3086.9203471751694</v>
      </c>
      <c r="BQ128" s="172">
        <f t="shared" ca="1" si="122"/>
        <v>3043.6027751576698</v>
      </c>
      <c r="BR128" s="172">
        <f t="shared" ca="1" si="122"/>
        <v>3003.467748819121</v>
      </c>
      <c r="BS128" s="172">
        <f t="shared" ca="1" si="122"/>
        <v>2939.9279051963713</v>
      </c>
      <c r="BT128" s="172">
        <f t="shared" ca="1" si="122"/>
        <v>2876.3880615736207</v>
      </c>
      <c r="BU128" s="172">
        <f t="shared" ca="1" si="122"/>
        <v>2812.8482179508701</v>
      </c>
      <c r="BV128" s="172">
        <f t="shared" ca="1" si="122"/>
        <v>2749.308374328119</v>
      </c>
      <c r="BW128" s="172">
        <f t="shared" ca="1" si="122"/>
        <v>2576.7005619808192</v>
      </c>
      <c r="BX128" s="172">
        <f t="shared" ca="1" si="122"/>
        <v>2404.0927496335203</v>
      </c>
      <c r="BY128" s="172">
        <f t="shared" ca="1" si="122"/>
        <v>2231.4849372862209</v>
      </c>
      <c r="BZ128" s="172">
        <f t="shared" ca="1" si="122"/>
        <v>2058.8771249389215</v>
      </c>
      <c r="CA128" s="172">
        <f t="shared" ca="1" si="122"/>
        <v>2058.8771249389215</v>
      </c>
      <c r="CB128" s="80"/>
      <c r="CC128" s="80"/>
    </row>
    <row r="129" spans="1:81" s="19" customFormat="1" ht="10.199999999999999" x14ac:dyDescent="0.2">
      <c r="A129" s="80"/>
      <c r="B129" s="80"/>
      <c r="C129" s="80"/>
      <c r="D129" s="80"/>
      <c r="E129" s="80"/>
      <c r="F129" s="106"/>
      <c r="G129" s="80" t="str">
        <f>structure!$G$15</f>
        <v>товарная категория 5</v>
      </c>
      <c r="H129" s="80"/>
      <c r="I129" s="80"/>
      <c r="J129" s="80" t="str">
        <f>J123</f>
        <v>тыс.руб.</v>
      </c>
      <c r="K129" s="80"/>
      <c r="L129" s="80"/>
      <c r="M129" s="80"/>
      <c r="N129" s="80"/>
      <c r="O129" s="80"/>
      <c r="P129" s="80"/>
      <c r="Q129" s="80"/>
      <c r="R129" s="171">
        <f t="shared" ca="1" si="119"/>
        <v>789.70629449712021</v>
      </c>
      <c r="S129" s="172"/>
      <c r="T129" s="172"/>
      <c r="U129" s="172">
        <f t="shared" ref="U129:CA129" ca="1" si="123">U21-U50+U79</f>
        <v>668.30400000000009</v>
      </c>
      <c r="V129" s="172">
        <f t="shared" ca="1" si="123"/>
        <v>659.48400000000004</v>
      </c>
      <c r="W129" s="172">
        <f t="shared" ca="1" si="123"/>
        <v>649.404</v>
      </c>
      <c r="X129" s="172">
        <f t="shared" ca="1" si="123"/>
        <v>647.64</v>
      </c>
      <c r="Y129" s="172">
        <f t="shared" ca="1" si="123"/>
        <v>645.87600000000009</v>
      </c>
      <c r="Z129" s="172">
        <f t="shared" ca="1" si="123"/>
        <v>644.11200000000008</v>
      </c>
      <c r="AA129" s="172">
        <f t="shared" ca="1" si="123"/>
        <v>642.34800000000007</v>
      </c>
      <c r="AB129" s="172">
        <f t="shared" ca="1" si="123"/>
        <v>650.6640000000001</v>
      </c>
      <c r="AC129" s="172">
        <f t="shared" ca="1" si="123"/>
        <v>650.6640000000001</v>
      </c>
      <c r="AD129" s="172">
        <f t="shared" ca="1" si="123"/>
        <v>641.84399999999994</v>
      </c>
      <c r="AE129" s="172">
        <f t="shared" ca="1" si="123"/>
        <v>629.64719999999966</v>
      </c>
      <c r="AF129" s="172">
        <f t="shared" ca="1" si="123"/>
        <v>616.54319999999939</v>
      </c>
      <c r="AG129" s="172">
        <f t="shared" ca="1" si="123"/>
        <v>603.43919999999935</v>
      </c>
      <c r="AH129" s="172">
        <f t="shared" ca="1" si="123"/>
        <v>590.33519999999942</v>
      </c>
      <c r="AI129" s="172">
        <f t="shared" ca="1" si="123"/>
        <v>577.2311999999996</v>
      </c>
      <c r="AJ129" s="172">
        <f t="shared" ca="1" si="123"/>
        <v>587.62199999999973</v>
      </c>
      <c r="AK129" s="172">
        <f t="shared" ca="1" si="123"/>
        <v>598.01279999999974</v>
      </c>
      <c r="AL129" s="172">
        <f t="shared" ca="1" si="123"/>
        <v>608.40359999999987</v>
      </c>
      <c r="AM129" s="172">
        <f t="shared" ca="1" si="123"/>
        <v>618.79439999999988</v>
      </c>
      <c r="AN129" s="172">
        <f t="shared" ca="1" si="123"/>
        <v>632.92660199999989</v>
      </c>
      <c r="AO129" s="172">
        <f t="shared" ca="1" si="123"/>
        <v>649.41307199999983</v>
      </c>
      <c r="AP129" s="172">
        <f t="shared" ca="1" si="123"/>
        <v>665.89954199999988</v>
      </c>
      <c r="AQ129" s="172">
        <f t="shared" ca="1" si="123"/>
        <v>682.38601199999994</v>
      </c>
      <c r="AR129" s="172">
        <f t="shared" ca="1" si="123"/>
        <v>697.20928199999992</v>
      </c>
      <c r="AS129" s="172">
        <f t="shared" ca="1" si="123"/>
        <v>700.73443439999994</v>
      </c>
      <c r="AT129" s="172">
        <f t="shared" ca="1" si="123"/>
        <v>704.25958679999997</v>
      </c>
      <c r="AU129" s="172">
        <f t="shared" ca="1" si="123"/>
        <v>707.78473919999988</v>
      </c>
      <c r="AV129" s="172">
        <f t="shared" ca="1" si="123"/>
        <v>711.3098915999999</v>
      </c>
      <c r="AW129" s="172">
        <f t="shared" ca="1" si="123"/>
        <v>713.94287857200004</v>
      </c>
      <c r="AX129" s="172">
        <f t="shared" ca="1" si="123"/>
        <v>716.57586554400018</v>
      </c>
      <c r="AY129" s="172">
        <f t="shared" ca="1" si="123"/>
        <v>719.20885251600032</v>
      </c>
      <c r="AZ129" s="172">
        <f t="shared" ca="1" si="123"/>
        <v>721.84183948800046</v>
      </c>
      <c r="BA129" s="172">
        <f t="shared" ca="1" si="123"/>
        <v>731.28812775480014</v>
      </c>
      <c r="BB129" s="172">
        <f t="shared" ca="1" si="123"/>
        <v>745.27661688479986</v>
      </c>
      <c r="BC129" s="172">
        <f t="shared" ca="1" si="123"/>
        <v>759.26510601479947</v>
      </c>
      <c r="BD129" s="172">
        <f t="shared" ca="1" si="123"/>
        <v>773.25359514479919</v>
      </c>
      <c r="BE129" s="172">
        <f t="shared" ca="1" si="123"/>
        <v>791.56538182259919</v>
      </c>
      <c r="BF129" s="172">
        <f t="shared" ca="1" si="123"/>
        <v>831.81567629159963</v>
      </c>
      <c r="BG129" s="172">
        <f t="shared" ca="1" si="123"/>
        <v>872.06597076059995</v>
      </c>
      <c r="BH129" s="172">
        <f t="shared" ca="1" si="123"/>
        <v>912.31626522960028</v>
      </c>
      <c r="BI129" s="172">
        <f t="shared" ca="1" si="123"/>
        <v>952.5665596986006</v>
      </c>
      <c r="BJ129" s="172">
        <f t="shared" ca="1" si="123"/>
        <v>1009.9485089694003</v>
      </c>
      <c r="BK129" s="172">
        <f t="shared" ca="1" si="123"/>
        <v>1067.3304582402002</v>
      </c>
      <c r="BL129" s="172">
        <f t="shared" ca="1" si="123"/>
        <v>1124.7124075110003</v>
      </c>
      <c r="BM129" s="172">
        <f t="shared" ca="1" si="123"/>
        <v>1182.0943567818006</v>
      </c>
      <c r="BN129" s="172">
        <f t="shared" ca="1" si="123"/>
        <v>1217.2541610121202</v>
      </c>
      <c r="BO129" s="172">
        <f t="shared" ca="1" si="123"/>
        <v>1200.6392018821198</v>
      </c>
      <c r="BP129" s="172">
        <f t="shared" ca="1" si="123"/>
        <v>1184.0242427521193</v>
      </c>
      <c r="BQ129" s="172">
        <f t="shared" ca="1" si="123"/>
        <v>1167.4092836221196</v>
      </c>
      <c r="BR129" s="172">
        <f t="shared" ca="1" si="123"/>
        <v>1152.0150269443197</v>
      </c>
      <c r="BS129" s="172">
        <f t="shared" ca="1" si="123"/>
        <v>1127.64358007532</v>
      </c>
      <c r="BT129" s="172">
        <f t="shared" ca="1" si="123"/>
        <v>1103.2721332063202</v>
      </c>
      <c r="BU129" s="172">
        <f t="shared" ca="1" si="123"/>
        <v>1078.9006863373204</v>
      </c>
      <c r="BV129" s="172">
        <f t="shared" ca="1" si="123"/>
        <v>1054.5292394683204</v>
      </c>
      <c r="BW129" s="172">
        <f t="shared" ca="1" si="123"/>
        <v>988.32350322552065</v>
      </c>
      <c r="BX129" s="172">
        <f t="shared" ca="1" si="123"/>
        <v>922.11776698272047</v>
      </c>
      <c r="BY129" s="172">
        <f t="shared" ca="1" si="123"/>
        <v>855.91203073992051</v>
      </c>
      <c r="BZ129" s="172">
        <f t="shared" ca="1" si="123"/>
        <v>789.70629449712021</v>
      </c>
      <c r="CA129" s="172">
        <f t="shared" ca="1" si="123"/>
        <v>789.70629449712021</v>
      </c>
      <c r="CB129" s="80"/>
      <c r="CC129" s="80"/>
    </row>
    <row r="130" spans="1:81" s="19" customFormat="1" ht="10.199999999999999" x14ac:dyDescent="0.2">
      <c r="A130" s="80"/>
      <c r="B130" s="80"/>
      <c r="C130" s="80"/>
      <c r="D130" s="80"/>
      <c r="E130" s="80"/>
      <c r="F130" s="106"/>
      <c r="G130" s="80" t="str">
        <f>structure!$G$16</f>
        <v>прочие товарные категории</v>
      </c>
      <c r="H130" s="80"/>
      <c r="I130" s="80"/>
      <c r="J130" s="80" t="str">
        <f>J123</f>
        <v>тыс.руб.</v>
      </c>
      <c r="K130" s="80"/>
      <c r="L130" s="80"/>
      <c r="M130" s="80"/>
      <c r="N130" s="80"/>
      <c r="O130" s="80"/>
      <c r="P130" s="80"/>
      <c r="Q130" s="80"/>
      <c r="R130" s="171">
        <f t="shared" ca="1" si="119"/>
        <v>366.6493510165198</v>
      </c>
      <c r="S130" s="172"/>
      <c r="T130" s="172"/>
      <c r="U130" s="172">
        <f t="shared" ref="U130:CA130" ca="1" si="124">U22-U51+U80</f>
        <v>310.28399999999988</v>
      </c>
      <c r="V130" s="172">
        <f t="shared" ca="1" si="124"/>
        <v>306.18900000000002</v>
      </c>
      <c r="W130" s="172">
        <f t="shared" ca="1" si="124"/>
        <v>301.50900000000007</v>
      </c>
      <c r="X130" s="172">
        <f t="shared" ca="1" si="124"/>
        <v>300.69000000000011</v>
      </c>
      <c r="Y130" s="172">
        <f t="shared" ca="1" si="124"/>
        <v>299.87100000000009</v>
      </c>
      <c r="Z130" s="172">
        <f t="shared" ca="1" si="124"/>
        <v>299.05200000000013</v>
      </c>
      <c r="AA130" s="172">
        <f t="shared" ca="1" si="124"/>
        <v>298.23300000000012</v>
      </c>
      <c r="AB130" s="172">
        <f t="shared" ca="1" si="124"/>
        <v>302.09400000000011</v>
      </c>
      <c r="AC130" s="172">
        <f t="shared" ca="1" si="124"/>
        <v>302.09400000000011</v>
      </c>
      <c r="AD130" s="172">
        <f t="shared" ca="1" si="124"/>
        <v>297.99900000000008</v>
      </c>
      <c r="AE130" s="172">
        <f t="shared" ca="1" si="124"/>
        <v>292.33620000000002</v>
      </c>
      <c r="AF130" s="172">
        <f t="shared" ca="1" si="124"/>
        <v>286.2521999999999</v>
      </c>
      <c r="AG130" s="172">
        <f t="shared" ca="1" si="124"/>
        <v>280.16819999999996</v>
      </c>
      <c r="AH130" s="172">
        <f t="shared" ca="1" si="124"/>
        <v>274.08420000000012</v>
      </c>
      <c r="AI130" s="172">
        <f t="shared" ca="1" si="124"/>
        <v>268.00020000000029</v>
      </c>
      <c r="AJ130" s="172">
        <f t="shared" ca="1" si="124"/>
        <v>272.82450000000046</v>
      </c>
      <c r="AK130" s="172">
        <f t="shared" ca="1" si="124"/>
        <v>277.64880000000051</v>
      </c>
      <c r="AL130" s="172">
        <f t="shared" ca="1" si="124"/>
        <v>282.47310000000044</v>
      </c>
      <c r="AM130" s="172">
        <f t="shared" ca="1" si="124"/>
        <v>287.29740000000038</v>
      </c>
      <c r="AN130" s="172">
        <f t="shared" ca="1" si="124"/>
        <v>293.8587795000002</v>
      </c>
      <c r="AO130" s="172">
        <f t="shared" ca="1" si="124"/>
        <v>301.51321200000001</v>
      </c>
      <c r="AP130" s="172">
        <f t="shared" ca="1" si="124"/>
        <v>309.16764449999994</v>
      </c>
      <c r="AQ130" s="172">
        <f t="shared" ca="1" si="124"/>
        <v>316.82207699999992</v>
      </c>
      <c r="AR130" s="172">
        <f t="shared" ca="1" si="124"/>
        <v>323.70430949999997</v>
      </c>
      <c r="AS130" s="172">
        <f t="shared" ca="1" si="124"/>
        <v>325.34098740000002</v>
      </c>
      <c r="AT130" s="172">
        <f t="shared" ca="1" si="124"/>
        <v>326.97766530000007</v>
      </c>
      <c r="AU130" s="172">
        <f t="shared" ca="1" si="124"/>
        <v>328.61434320000012</v>
      </c>
      <c r="AV130" s="172">
        <f t="shared" ca="1" si="124"/>
        <v>330.25102110000006</v>
      </c>
      <c r="AW130" s="172">
        <f t="shared" ca="1" si="124"/>
        <v>331.47347933699996</v>
      </c>
      <c r="AX130" s="172">
        <f t="shared" ca="1" si="124"/>
        <v>332.69593757399986</v>
      </c>
      <c r="AY130" s="172">
        <f t="shared" ca="1" si="124"/>
        <v>333.91839581099987</v>
      </c>
      <c r="AZ130" s="172">
        <f t="shared" ca="1" si="124"/>
        <v>335.14085404799982</v>
      </c>
      <c r="BA130" s="172">
        <f t="shared" ca="1" si="124"/>
        <v>339.52663074329979</v>
      </c>
      <c r="BB130" s="172">
        <f t="shared" ca="1" si="124"/>
        <v>346.02128641079975</v>
      </c>
      <c r="BC130" s="172">
        <f t="shared" ca="1" si="124"/>
        <v>352.5159420782997</v>
      </c>
      <c r="BD130" s="172">
        <f t="shared" ca="1" si="124"/>
        <v>359.01059774579971</v>
      </c>
      <c r="BE130" s="172">
        <f t="shared" ca="1" si="124"/>
        <v>367.51249870334982</v>
      </c>
      <c r="BF130" s="172">
        <f t="shared" ca="1" si="124"/>
        <v>386.20013542110019</v>
      </c>
      <c r="BG130" s="172">
        <f t="shared" ca="1" si="124"/>
        <v>404.88777213885044</v>
      </c>
      <c r="BH130" s="172">
        <f t="shared" ca="1" si="124"/>
        <v>423.5754088566008</v>
      </c>
      <c r="BI130" s="172">
        <f t="shared" ca="1" si="124"/>
        <v>442.26304557435094</v>
      </c>
      <c r="BJ130" s="172">
        <f t="shared" ca="1" si="124"/>
        <v>468.90466487865075</v>
      </c>
      <c r="BK130" s="172">
        <f t="shared" ca="1" si="124"/>
        <v>495.54628418295056</v>
      </c>
      <c r="BL130" s="172">
        <f t="shared" ca="1" si="124"/>
        <v>522.18790348725031</v>
      </c>
      <c r="BM130" s="172">
        <f t="shared" ca="1" si="124"/>
        <v>548.82952279155006</v>
      </c>
      <c r="BN130" s="172">
        <f t="shared" ca="1" si="124"/>
        <v>565.15371761276992</v>
      </c>
      <c r="BO130" s="172">
        <f t="shared" ca="1" si="124"/>
        <v>557.43962944526982</v>
      </c>
      <c r="BP130" s="172">
        <f t="shared" ca="1" si="124"/>
        <v>549.72554127776993</v>
      </c>
      <c r="BQ130" s="172">
        <f t="shared" ca="1" si="124"/>
        <v>542.01145311027005</v>
      </c>
      <c r="BR130" s="172">
        <f t="shared" ca="1" si="124"/>
        <v>534.86411965272021</v>
      </c>
      <c r="BS130" s="172">
        <f t="shared" ca="1" si="124"/>
        <v>523.54880503497043</v>
      </c>
      <c r="BT130" s="172">
        <f t="shared" ca="1" si="124"/>
        <v>512.23349041722031</v>
      </c>
      <c r="BU130" s="172">
        <f t="shared" ca="1" si="124"/>
        <v>500.91817579947042</v>
      </c>
      <c r="BV130" s="172">
        <f t="shared" ca="1" si="124"/>
        <v>489.6028611817203</v>
      </c>
      <c r="BW130" s="172">
        <f t="shared" ca="1" si="124"/>
        <v>458.8644836404203</v>
      </c>
      <c r="BX130" s="172">
        <f t="shared" ca="1" si="124"/>
        <v>428.12610609912014</v>
      </c>
      <c r="BY130" s="172">
        <f t="shared" ca="1" si="124"/>
        <v>397.38772855781997</v>
      </c>
      <c r="BZ130" s="172">
        <f t="shared" ca="1" si="124"/>
        <v>366.6493510165198</v>
      </c>
      <c r="CA130" s="172">
        <f t="shared" ca="1" si="124"/>
        <v>366.6493510165198</v>
      </c>
      <c r="CB130" s="80"/>
      <c r="CC130" s="80"/>
    </row>
    <row r="131" spans="1:81" s="71" customFormat="1" ht="6.6" x14ac:dyDescent="0.15">
      <c r="A131" s="77"/>
      <c r="B131" s="77"/>
      <c r="C131" s="77"/>
      <c r="D131" s="77"/>
      <c r="E131" s="77"/>
      <c r="F131" s="134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8"/>
      <c r="S131" s="77"/>
      <c r="T131" s="77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7"/>
      <c r="CC131" s="77"/>
    </row>
    <row r="132" spans="1:81" s="7" customFormat="1" x14ac:dyDescent="0.25">
      <c r="A132" s="108"/>
      <c r="B132" s="108"/>
      <c r="C132" s="108"/>
      <c r="D132" s="108"/>
      <c r="E132" s="108"/>
      <c r="F132" s="154">
        <v>1</v>
      </c>
      <c r="G132" s="110" t="str">
        <f>KPI!$L$15</f>
        <v>Дебиторская задолженность</v>
      </c>
      <c r="H132" s="111"/>
      <c r="I132" s="111"/>
      <c r="J132" s="111" t="str">
        <f>IF($G132="","",INDEX(KPI!$N$11:$N$121,SUMIFS(KPI!$K$11:$K$121,KPI!$L$11:$L$121,$G132)))</f>
        <v>тыс.руб.</v>
      </c>
      <c r="K132" s="108"/>
      <c r="L132" s="108"/>
      <c r="M132" s="108"/>
      <c r="N132" s="108"/>
      <c r="O132" s="108"/>
      <c r="P132" s="108"/>
      <c r="Q132" s="108"/>
      <c r="R132" s="75">
        <f>Budget!R108</f>
        <v>3184.8291935459993</v>
      </c>
      <c r="S132" s="108"/>
      <c r="T132" s="108"/>
      <c r="U132" s="113">
        <f t="shared" ref="U132:AZ132" ca="1" si="125">SUMIFS(U133:U135,$F133:$F135,2)</f>
        <v>2201.5643827584004</v>
      </c>
      <c r="V132" s="113">
        <f t="shared" ca="1" si="125"/>
        <v>1536.7824913254001</v>
      </c>
      <c r="W132" s="113">
        <f t="shared" ca="1" si="125"/>
        <v>1428.0000000000002</v>
      </c>
      <c r="X132" s="113">
        <f t="shared" ca="1" si="125"/>
        <v>1428.0000000000002</v>
      </c>
      <c r="Y132" s="113">
        <f t="shared" ca="1" si="125"/>
        <v>1428.0000000000002</v>
      </c>
      <c r="Z132" s="113">
        <f t="shared" ca="1" si="125"/>
        <v>1428.0000000000002</v>
      </c>
      <c r="AA132" s="113">
        <f t="shared" ca="1" si="125"/>
        <v>1428.0000000000002</v>
      </c>
      <c r="AB132" s="113">
        <f t="shared" ca="1" si="125"/>
        <v>1320.0000000000002</v>
      </c>
      <c r="AC132" s="113">
        <f t="shared" ca="1" si="125"/>
        <v>1320.0000000000002</v>
      </c>
      <c r="AD132" s="113">
        <f t="shared" ca="1" si="125"/>
        <v>1320.0000000000002</v>
      </c>
      <c r="AE132" s="113">
        <f t="shared" ca="1" si="125"/>
        <v>1386</v>
      </c>
      <c r="AF132" s="113">
        <f t="shared" ca="1" si="125"/>
        <v>1551.0000000000005</v>
      </c>
      <c r="AG132" s="113">
        <f t="shared" ca="1" si="125"/>
        <v>1650.0000000000005</v>
      </c>
      <c r="AH132" s="113">
        <f t="shared" ca="1" si="125"/>
        <v>1650.0000000000005</v>
      </c>
      <c r="AI132" s="113">
        <f t="shared" ca="1" si="125"/>
        <v>1650.0000000000005</v>
      </c>
      <c r="AJ132" s="113">
        <f t="shared" ca="1" si="125"/>
        <v>1375.0000000000005</v>
      </c>
      <c r="AK132" s="113">
        <f t="shared" ca="1" si="125"/>
        <v>1100.0000000000002</v>
      </c>
      <c r="AL132" s="113">
        <f t="shared" ca="1" si="125"/>
        <v>1100.0000000000002</v>
      </c>
      <c r="AM132" s="113">
        <f t="shared" ca="1" si="125"/>
        <v>1100.0000000000002</v>
      </c>
      <c r="AN132" s="113">
        <f t="shared" ca="1" si="125"/>
        <v>1095.6000000000004</v>
      </c>
      <c r="AO132" s="113">
        <f t="shared" ca="1" si="125"/>
        <v>1090.1000000000004</v>
      </c>
      <c r="AP132" s="113">
        <f t="shared" ca="1" si="125"/>
        <v>1089.0000000000005</v>
      </c>
      <c r="AQ132" s="113">
        <f t="shared" ca="1" si="125"/>
        <v>1089.0000000000005</v>
      </c>
      <c r="AR132" s="113">
        <f t="shared" ca="1" si="125"/>
        <v>1110.7800000000004</v>
      </c>
      <c r="AS132" s="113">
        <f t="shared" ca="1" si="125"/>
        <v>1219.6800000000005</v>
      </c>
      <c r="AT132" s="113">
        <f t="shared" ca="1" si="125"/>
        <v>1306.8000000000006</v>
      </c>
      <c r="AU132" s="113">
        <f t="shared" ca="1" si="125"/>
        <v>1306.8000000000006</v>
      </c>
      <c r="AV132" s="113">
        <f t="shared" ca="1" si="125"/>
        <v>1306.8000000000006</v>
      </c>
      <c r="AW132" s="113">
        <f t="shared" ca="1" si="125"/>
        <v>1339.4700000000007</v>
      </c>
      <c r="AX132" s="113">
        <f t="shared" ca="1" si="125"/>
        <v>1372.1400000000006</v>
      </c>
      <c r="AY132" s="113">
        <f t="shared" ca="1" si="125"/>
        <v>1372.1400000000006</v>
      </c>
      <c r="AZ132" s="113">
        <f t="shared" ca="1" si="125"/>
        <v>1372.1400000000006</v>
      </c>
      <c r="BA132" s="113">
        <f t="shared" ref="BA132:CA132" ca="1" si="126">SUMIFS(BA133:BA135,$F133:$F135,2)</f>
        <v>1416.7345500000004</v>
      </c>
      <c r="BB132" s="113">
        <f t="shared" ca="1" si="126"/>
        <v>1491.0588000000002</v>
      </c>
      <c r="BC132" s="113">
        <f t="shared" ca="1" si="126"/>
        <v>1520.7885000000003</v>
      </c>
      <c r="BD132" s="113">
        <f t="shared" ca="1" si="126"/>
        <v>1520.7885000000003</v>
      </c>
      <c r="BE132" s="113">
        <f t="shared" ca="1" si="126"/>
        <v>1520.7885000000003</v>
      </c>
      <c r="BF132" s="113">
        <f t="shared" ca="1" si="126"/>
        <v>1459.95696</v>
      </c>
      <c r="BG132" s="113">
        <f t="shared" ca="1" si="126"/>
        <v>1399.1254200000003</v>
      </c>
      <c r="BH132" s="113">
        <f t="shared" ca="1" si="126"/>
        <v>1399.1254200000003</v>
      </c>
      <c r="BI132" s="113">
        <f t="shared" ca="1" si="126"/>
        <v>1399.1254200000003</v>
      </c>
      <c r="BJ132" s="113">
        <f t="shared" ca="1" si="126"/>
        <v>1420.1123013000004</v>
      </c>
      <c r="BK132" s="113">
        <f t="shared" ca="1" si="126"/>
        <v>1441.0991826000002</v>
      </c>
      <c r="BL132" s="113">
        <f t="shared" ca="1" si="126"/>
        <v>1441.0991826000002</v>
      </c>
      <c r="BM132" s="113">
        <f t="shared" ca="1" si="126"/>
        <v>1441.0991826000002</v>
      </c>
      <c r="BN132" s="113">
        <f t="shared" ca="1" si="126"/>
        <v>1574.9155352700004</v>
      </c>
      <c r="BO132" s="113">
        <f t="shared" ca="1" si="126"/>
        <v>1797.9427897199998</v>
      </c>
      <c r="BP132" s="113">
        <f t="shared" ca="1" si="126"/>
        <v>1887.1536915000001</v>
      </c>
      <c r="BQ132" s="113">
        <f t="shared" ca="1" si="126"/>
        <v>1887.1536915000001</v>
      </c>
      <c r="BR132" s="113">
        <f t="shared" ca="1" si="126"/>
        <v>1943.7683022449996</v>
      </c>
      <c r="BS132" s="113">
        <f t="shared" ca="1" si="126"/>
        <v>2226.8413559699998</v>
      </c>
      <c r="BT132" s="113">
        <f t="shared" ca="1" si="126"/>
        <v>2453.29979895</v>
      </c>
      <c r="BU132" s="113">
        <f t="shared" ca="1" si="126"/>
        <v>2453.29979895</v>
      </c>
      <c r="BV132" s="113">
        <f t="shared" ca="1" si="126"/>
        <v>2453.29979895</v>
      </c>
      <c r="BW132" s="113">
        <f t="shared" ca="1" si="126"/>
        <v>2698.6297788450001</v>
      </c>
      <c r="BX132" s="113">
        <f t="shared" ca="1" si="126"/>
        <v>2943.9597587399994</v>
      </c>
      <c r="BY132" s="113">
        <f t="shared" ca="1" si="126"/>
        <v>2943.9597587399994</v>
      </c>
      <c r="BZ132" s="113">
        <f t="shared" ca="1" si="126"/>
        <v>2943.9597587399994</v>
      </c>
      <c r="CA132" s="113">
        <f t="shared" ca="1" si="126"/>
        <v>3184.8291935459993</v>
      </c>
      <c r="CB132" s="108"/>
      <c r="CC132" s="108"/>
    </row>
    <row r="133" spans="1:81" s="38" customFormat="1" ht="10.199999999999999" x14ac:dyDescent="0.2">
      <c r="A133" s="128"/>
      <c r="B133" s="128"/>
      <c r="C133" s="128"/>
      <c r="D133" s="128"/>
      <c r="E133" s="128"/>
      <c r="F133" s="129">
        <v>2</v>
      </c>
      <c r="G133" s="130" t="str">
        <f>KPI!$L$16</f>
        <v>Задолженность заказчиков по доплатам</v>
      </c>
      <c r="H133" s="116"/>
      <c r="I133" s="116"/>
      <c r="J133" s="116" t="str">
        <f>IF($G133="","",INDEX(KPI!$N$11:$N$121,SUMIFS(KPI!$K$11:$K$121,KPI!$L$11:$L$121,$G133)))</f>
        <v>тыс.руб.</v>
      </c>
      <c r="K133" s="128"/>
      <c r="L133" s="128"/>
      <c r="M133" s="128"/>
      <c r="N133" s="128"/>
      <c r="O133" s="128"/>
      <c r="P133" s="128"/>
      <c r="Q133" s="128"/>
      <c r="R133" s="131">
        <f>Budget!R109</f>
        <v>2649.5637828660001</v>
      </c>
      <c r="S133" s="128"/>
      <c r="T133" s="128"/>
      <c r="U133" s="131">
        <f ca="1">IF(U$9="",T133,SUMIFS(daily!$103:$103,daily!$9:$9,U$9))</f>
        <v>1840.6949479524005</v>
      </c>
      <c r="V133" s="131">
        <f ca="1">IF(V$9="",U133,SUMIFS(daily!$103:$103,daily!$9:$9,V$9))</f>
        <v>1296.7824913254001</v>
      </c>
      <c r="W133" s="131">
        <f ca="1">IF(W$9="",V133,SUMIFS(daily!$103:$103,daily!$9:$9,W$9))</f>
        <v>1188.0000000000002</v>
      </c>
      <c r="X133" s="131">
        <f ca="1">IF(X$9="",W133,SUMIFS(daily!$103:$103,daily!$9:$9,X$9))</f>
        <v>1188.0000000000002</v>
      </c>
      <c r="Y133" s="131">
        <f ca="1">IF(Y$9="",X133,SUMIFS(daily!$103:$103,daily!$9:$9,Y$9))</f>
        <v>1188.0000000000002</v>
      </c>
      <c r="Z133" s="131">
        <f ca="1">IF(Z$9="",Y133,SUMIFS(daily!$103:$103,daily!$9:$9,Z$9))</f>
        <v>1188.0000000000002</v>
      </c>
      <c r="AA133" s="131">
        <f ca="1">IF(AA$9="",Z133,SUMIFS(daily!$103:$103,daily!$9:$9,AA$9))</f>
        <v>1188.0000000000002</v>
      </c>
      <c r="AB133" s="131">
        <f ca="1">IF(AB$9="",AA133,SUMIFS(daily!$103:$103,daily!$9:$9,AB$9))</f>
        <v>1080.0000000000002</v>
      </c>
      <c r="AC133" s="131">
        <f ca="1">IF(AC$9="",AB133,SUMIFS(daily!$103:$103,daily!$9:$9,AC$9))</f>
        <v>1080.0000000000002</v>
      </c>
      <c r="AD133" s="131">
        <f ca="1">IF(AD$9="",AC133,SUMIFS(daily!$103:$103,daily!$9:$9,AD$9))</f>
        <v>1080.0000000000002</v>
      </c>
      <c r="AE133" s="131">
        <f ca="1">IF(AE$9="",AD133,SUMIFS(daily!$103:$103,daily!$9:$9,AE$9))</f>
        <v>1134</v>
      </c>
      <c r="AF133" s="131">
        <f ca="1">IF(AF$9="",AE133,SUMIFS(daily!$103:$103,daily!$9:$9,AF$9))</f>
        <v>1269.0000000000005</v>
      </c>
      <c r="AG133" s="131">
        <f ca="1">IF(AG$9="",AF133,SUMIFS(daily!$103:$103,daily!$9:$9,AG$9))</f>
        <v>1350.0000000000005</v>
      </c>
      <c r="AH133" s="131">
        <f ca="1">IF(AH$9="",AG133,SUMIFS(daily!$103:$103,daily!$9:$9,AH$9))</f>
        <v>1350.0000000000005</v>
      </c>
      <c r="AI133" s="131">
        <f ca="1">IF(AI$9="",AH133,SUMIFS(daily!$103:$103,daily!$9:$9,AI$9))</f>
        <v>1350.0000000000005</v>
      </c>
      <c r="AJ133" s="131">
        <f ca="1">IF(AJ$9="",AI133,SUMIFS(daily!$103:$103,daily!$9:$9,AJ$9))</f>
        <v>1125.0000000000005</v>
      </c>
      <c r="AK133" s="131">
        <f ca="1">IF(AK$9="",AJ133,SUMIFS(daily!$103:$103,daily!$9:$9,AK$9))</f>
        <v>900.00000000000023</v>
      </c>
      <c r="AL133" s="131">
        <f ca="1">IF(AL$9="",AK133,SUMIFS(daily!$103:$103,daily!$9:$9,AL$9))</f>
        <v>900.00000000000023</v>
      </c>
      <c r="AM133" s="131">
        <f ca="1">IF(AM$9="",AL133,SUMIFS(daily!$103:$103,daily!$9:$9,AM$9))</f>
        <v>900.00000000000023</v>
      </c>
      <c r="AN133" s="131">
        <f ca="1">IF(AN$9="",AM133,SUMIFS(daily!$103:$103,daily!$9:$9,AN$9))</f>
        <v>896.40000000000043</v>
      </c>
      <c r="AO133" s="131">
        <f ca="1">IF(AO$9="",AN133,SUMIFS(daily!$103:$103,daily!$9:$9,AO$9))</f>
        <v>891.90000000000043</v>
      </c>
      <c r="AP133" s="131">
        <f ca="1">IF(AP$9="",AO133,SUMIFS(daily!$103:$103,daily!$9:$9,AP$9))</f>
        <v>891.00000000000045</v>
      </c>
      <c r="AQ133" s="131">
        <f ca="1">IF(AQ$9="",AP133,SUMIFS(daily!$103:$103,daily!$9:$9,AQ$9))</f>
        <v>891.00000000000045</v>
      </c>
      <c r="AR133" s="131">
        <f ca="1">IF(AR$9="",AQ133,SUMIFS(daily!$103:$103,daily!$9:$9,AR$9))</f>
        <v>908.8200000000005</v>
      </c>
      <c r="AS133" s="131">
        <f ca="1">IF(AS$9="",AR133,SUMIFS(daily!$103:$103,daily!$9:$9,AS$9))</f>
        <v>997.92000000000064</v>
      </c>
      <c r="AT133" s="131">
        <f ca="1">IF(AT$9="",AS133,SUMIFS(daily!$103:$103,daily!$9:$9,AT$9))</f>
        <v>1069.2000000000007</v>
      </c>
      <c r="AU133" s="131">
        <f ca="1">IF(AU$9="",AT133,SUMIFS(daily!$103:$103,daily!$9:$9,AU$9))</f>
        <v>1069.2000000000007</v>
      </c>
      <c r="AV133" s="131">
        <f ca="1">IF(AV$9="",AU133,SUMIFS(daily!$103:$103,daily!$9:$9,AV$9))</f>
        <v>1069.2000000000007</v>
      </c>
      <c r="AW133" s="131">
        <f ca="1">IF(AW$9="",AV133,SUMIFS(daily!$103:$103,daily!$9:$9,AW$9))</f>
        <v>1095.9300000000007</v>
      </c>
      <c r="AX133" s="131">
        <f ca="1">IF(AX$9="",AW133,SUMIFS(daily!$103:$103,daily!$9:$9,AX$9))</f>
        <v>1122.6600000000008</v>
      </c>
      <c r="AY133" s="131">
        <f ca="1">IF(AY$9="",AX133,SUMIFS(daily!$103:$103,daily!$9:$9,AY$9))</f>
        <v>1122.6600000000008</v>
      </c>
      <c r="AZ133" s="131">
        <f ca="1">IF(AZ$9="",AY133,SUMIFS(daily!$103:$103,daily!$9:$9,AZ$9))</f>
        <v>1122.6600000000008</v>
      </c>
      <c r="BA133" s="131">
        <f ca="1">IF(BA$9="",AZ133,SUMIFS(daily!$103:$103,daily!$9:$9,BA$9))</f>
        <v>1159.1464500000006</v>
      </c>
      <c r="BB133" s="131">
        <f ca="1">IF(BB$9="",BA133,SUMIFS(daily!$103:$103,daily!$9:$9,BB$9))</f>
        <v>1219.9572000000005</v>
      </c>
      <c r="BC133" s="131">
        <f ca="1">IF(BC$9="",BB133,SUMIFS(daily!$103:$103,daily!$9:$9,BC$9))</f>
        <v>1244.2815000000005</v>
      </c>
      <c r="BD133" s="131">
        <f ca="1">IF(BD$9="",BC133,SUMIFS(daily!$103:$103,daily!$9:$9,BD$9))</f>
        <v>1244.2815000000005</v>
      </c>
      <c r="BE133" s="131">
        <f ca="1">IF(BE$9="",BD133,SUMIFS(daily!$103:$103,daily!$9:$9,BE$9))</f>
        <v>1244.2815000000005</v>
      </c>
      <c r="BF133" s="131">
        <f ca="1">IF(BF$9="",BE133,SUMIFS(daily!$103:$103,daily!$9:$9,BF$9))</f>
        <v>1194.5102400000003</v>
      </c>
      <c r="BG133" s="131">
        <f ca="1">IF(BG$9="",BF133,SUMIFS(daily!$103:$103,daily!$9:$9,BG$9))</f>
        <v>1144.7389800000005</v>
      </c>
      <c r="BH133" s="131">
        <f ca="1">IF(BH$9="",BG133,SUMIFS(daily!$103:$103,daily!$9:$9,BH$9))</f>
        <v>1144.7389800000005</v>
      </c>
      <c r="BI133" s="131">
        <f ca="1">IF(BI$9="",BH133,SUMIFS(daily!$103:$103,daily!$9:$9,BI$9))</f>
        <v>1144.7389800000005</v>
      </c>
      <c r="BJ133" s="131">
        <f ca="1">IF(BJ$9="",BI133,SUMIFS(daily!$103:$103,daily!$9:$9,BJ$9))</f>
        <v>1161.9100647000005</v>
      </c>
      <c r="BK133" s="131">
        <f ca="1">IF(BK$9="",BJ133,SUMIFS(daily!$103:$103,daily!$9:$9,BK$9))</f>
        <v>1179.0811494000004</v>
      </c>
      <c r="BL133" s="131">
        <f ca="1">IF(BL$9="",BK133,SUMIFS(daily!$103:$103,daily!$9:$9,BL$9))</f>
        <v>1179.0811494000004</v>
      </c>
      <c r="BM133" s="131">
        <f ca="1">IF(BM$9="",BL133,SUMIFS(daily!$103:$103,daily!$9:$9,BM$9))</f>
        <v>1179.0811494000004</v>
      </c>
      <c r="BN133" s="131">
        <f ca="1">IF(BN$9="",BM133,SUMIFS(daily!$103:$103,daily!$9:$9,BN$9))</f>
        <v>1288.5672561300007</v>
      </c>
      <c r="BO133" s="131">
        <f ca="1">IF(BO$9="",BN133,SUMIFS(daily!$103:$103,daily!$9:$9,BO$9))</f>
        <v>1471.0441006800002</v>
      </c>
      <c r="BP133" s="131">
        <f ca="1">IF(BP$9="",BO133,SUMIFS(daily!$103:$103,daily!$9:$9,BP$9))</f>
        <v>1544.0348385000004</v>
      </c>
      <c r="BQ133" s="131">
        <f ca="1">IF(BQ$9="",BP133,SUMIFS(daily!$103:$103,daily!$9:$9,BQ$9))</f>
        <v>1544.0348385000004</v>
      </c>
      <c r="BR133" s="131">
        <f ca="1">IF(BR$9="",BQ133,SUMIFS(daily!$103:$103,daily!$9:$9,BR$9))</f>
        <v>1590.3558836549998</v>
      </c>
      <c r="BS133" s="131">
        <f ca="1">IF(BS$9="",BR133,SUMIFS(daily!$103:$103,daily!$9:$9,BS$9))</f>
        <v>1821.9611094300001</v>
      </c>
      <c r="BT133" s="131">
        <f ca="1">IF(BT$9="",BS133,SUMIFS(daily!$103:$103,daily!$9:$9,BT$9))</f>
        <v>2007.2452900500004</v>
      </c>
      <c r="BU133" s="131">
        <f ca="1">IF(BU$9="",BT133,SUMIFS(daily!$103:$103,daily!$9:$9,BU$9))</f>
        <v>2007.2452900500004</v>
      </c>
      <c r="BV133" s="131">
        <f ca="1">IF(BV$9="",BU133,SUMIFS(daily!$103:$103,daily!$9:$9,BV$9))</f>
        <v>2007.2452900500004</v>
      </c>
      <c r="BW133" s="131">
        <f ca="1">IF(BW$9="",BV133,SUMIFS(daily!$103:$103,daily!$9:$9,BW$9))</f>
        <v>2207.9698190550007</v>
      </c>
      <c r="BX133" s="131">
        <f ca="1">IF(BX$9="",BW133,SUMIFS(daily!$103:$103,daily!$9:$9,BX$9))</f>
        <v>2408.6943480600003</v>
      </c>
      <c r="BY133" s="131">
        <f ca="1">IF(BY$9="",BX133,SUMIFS(daily!$103:$103,daily!$9:$9,BY$9))</f>
        <v>2408.6943480600003</v>
      </c>
      <c r="BZ133" s="131">
        <f ca="1">IF(BZ$9="",BY133,SUMIFS(daily!$103:$103,daily!$9:$9,BZ$9))</f>
        <v>2408.6943480600003</v>
      </c>
      <c r="CA133" s="131">
        <f ca="1">IF(CA$9="",BZ133,SUMIFS(daily!$103:$103,daily!$9:$9,CA$9))</f>
        <v>2649.5637828660001</v>
      </c>
      <c r="CB133" s="128"/>
      <c r="CC133" s="128"/>
    </row>
    <row r="134" spans="1:81" s="38" customFormat="1" ht="10.199999999999999" x14ac:dyDescent="0.2">
      <c r="A134" s="128"/>
      <c r="B134" s="128"/>
      <c r="C134" s="128"/>
      <c r="D134" s="128"/>
      <c r="E134" s="128"/>
      <c r="F134" s="129">
        <v>2</v>
      </c>
      <c r="G134" s="130" t="str">
        <f>KPI!$L$17</f>
        <v>Задолженность заказчиков по оплатам</v>
      </c>
      <c r="H134" s="116"/>
      <c r="I134" s="116"/>
      <c r="J134" s="116" t="str">
        <f>IF($G134="","",INDEX(KPI!$N$11:$N$121,SUMIFS(KPI!$K$11:$K$121,KPI!$L$11:$L$121,$G134)))</f>
        <v>тыс.руб.</v>
      </c>
      <c r="K134" s="128"/>
      <c r="L134" s="128"/>
      <c r="M134" s="128"/>
      <c r="N134" s="128"/>
      <c r="O134" s="128"/>
      <c r="P134" s="128"/>
      <c r="Q134" s="128"/>
      <c r="R134" s="131">
        <f>Budget!R110</f>
        <v>535.26541067999926</v>
      </c>
      <c r="S134" s="128"/>
      <c r="T134" s="128"/>
      <c r="U134" s="131">
        <f ca="1">IF(U$9="",T134,SUMIFS(daily!$130:$130,daily!$9:$9,U$9))</f>
        <v>360.86943480599984</v>
      </c>
      <c r="V134" s="131">
        <f ca="1">IF(V$9="",U134,SUMIFS(daily!$130:$130,daily!$9:$9,V$9))</f>
        <v>239.99999999999991</v>
      </c>
      <c r="W134" s="131">
        <f ca="1">IF(W$9="",V134,SUMIFS(daily!$130:$130,daily!$9:$9,W$9))</f>
        <v>239.99999999999991</v>
      </c>
      <c r="X134" s="131">
        <f ca="1">IF(X$9="",W134,SUMIFS(daily!$130:$130,daily!$9:$9,X$9))</f>
        <v>239.99999999999991</v>
      </c>
      <c r="Y134" s="131">
        <f ca="1">IF(Y$9="",X134,SUMIFS(daily!$130:$130,daily!$9:$9,Y$9))</f>
        <v>239.99999999999991</v>
      </c>
      <c r="Z134" s="131">
        <f ca="1">IF(Z$9="",Y134,SUMIFS(daily!$130:$130,daily!$9:$9,Z$9))</f>
        <v>239.99999999999991</v>
      </c>
      <c r="AA134" s="131">
        <f ca="1">IF(AA$9="",Z134,SUMIFS(daily!$130:$130,daily!$9:$9,AA$9))</f>
        <v>239.99999999999991</v>
      </c>
      <c r="AB134" s="131">
        <f ca="1">IF(AB$9="",AA134,SUMIFS(daily!$130:$130,daily!$9:$9,AB$9))</f>
        <v>239.99999999999991</v>
      </c>
      <c r="AC134" s="131">
        <f ca="1">IF(AC$9="",AB134,SUMIFS(daily!$130:$130,daily!$9:$9,AC$9))</f>
        <v>239.99999999999991</v>
      </c>
      <c r="AD134" s="131">
        <f ca="1">IF(AD$9="",AC134,SUMIFS(daily!$130:$130,daily!$9:$9,AD$9))</f>
        <v>239.99999999999991</v>
      </c>
      <c r="AE134" s="131">
        <f ca="1">IF(AE$9="",AD134,SUMIFS(daily!$130:$130,daily!$9:$9,AE$9))</f>
        <v>251.99999999999994</v>
      </c>
      <c r="AF134" s="131">
        <f ca="1">IF(AF$9="",AE134,SUMIFS(daily!$130:$130,daily!$9:$9,AF$9))</f>
        <v>281.99999999999994</v>
      </c>
      <c r="AG134" s="131">
        <f ca="1">IF(AG$9="",AF134,SUMIFS(daily!$130:$130,daily!$9:$9,AG$9))</f>
        <v>299.99999999999989</v>
      </c>
      <c r="AH134" s="131">
        <f ca="1">IF(AH$9="",AG134,SUMIFS(daily!$130:$130,daily!$9:$9,AH$9))</f>
        <v>299.99999999999989</v>
      </c>
      <c r="AI134" s="131">
        <f ca="1">IF(AI$9="",AH134,SUMIFS(daily!$130:$130,daily!$9:$9,AI$9))</f>
        <v>299.99999999999989</v>
      </c>
      <c r="AJ134" s="131">
        <f ca="1">IF(AJ$9="",AI134,SUMIFS(daily!$130:$130,daily!$9:$9,AJ$9))</f>
        <v>249.99999999999991</v>
      </c>
      <c r="AK134" s="131">
        <f ca="1">IF(AK$9="",AJ134,SUMIFS(daily!$130:$130,daily!$9:$9,AK$9))</f>
        <v>199.99999999999991</v>
      </c>
      <c r="AL134" s="131">
        <f ca="1">IF(AL$9="",AK134,SUMIFS(daily!$130:$130,daily!$9:$9,AL$9))</f>
        <v>199.99999999999991</v>
      </c>
      <c r="AM134" s="131">
        <f ca="1">IF(AM$9="",AL134,SUMIFS(daily!$130:$130,daily!$9:$9,AM$9))</f>
        <v>199.99999999999991</v>
      </c>
      <c r="AN134" s="131">
        <f ca="1">IF(AN$9="",AM134,SUMIFS(daily!$130:$130,daily!$9:$9,AN$9))</f>
        <v>199.19999999999993</v>
      </c>
      <c r="AO134" s="131">
        <f ca="1">IF(AO$9="",AN134,SUMIFS(daily!$130:$130,daily!$9:$9,AO$9))</f>
        <v>198.19999999999993</v>
      </c>
      <c r="AP134" s="131">
        <f ca="1">IF(AP$9="",AO134,SUMIFS(daily!$130:$130,daily!$9:$9,AP$9))</f>
        <v>197.99999999999991</v>
      </c>
      <c r="AQ134" s="131">
        <f ca="1">IF(AQ$9="",AP134,SUMIFS(daily!$130:$130,daily!$9:$9,AQ$9))</f>
        <v>197.99999999999991</v>
      </c>
      <c r="AR134" s="131">
        <f ca="1">IF(AR$9="",AQ134,SUMIFS(daily!$130:$130,daily!$9:$9,AR$9))</f>
        <v>201.95999999999989</v>
      </c>
      <c r="AS134" s="131">
        <f ca="1">IF(AS$9="",AR134,SUMIFS(daily!$130:$130,daily!$9:$9,AS$9))</f>
        <v>221.75999999999993</v>
      </c>
      <c r="AT134" s="131">
        <f ca="1">IF(AT$9="",AS134,SUMIFS(daily!$130:$130,daily!$9:$9,AT$9))</f>
        <v>237.59999999999994</v>
      </c>
      <c r="AU134" s="131">
        <f ca="1">IF(AU$9="",AT134,SUMIFS(daily!$130:$130,daily!$9:$9,AU$9))</f>
        <v>237.59999999999994</v>
      </c>
      <c r="AV134" s="131">
        <f ca="1">IF(AV$9="",AU134,SUMIFS(daily!$130:$130,daily!$9:$9,AV$9))</f>
        <v>237.59999999999994</v>
      </c>
      <c r="AW134" s="131">
        <f ca="1">IF(AW$9="",AV134,SUMIFS(daily!$130:$130,daily!$9:$9,AW$9))</f>
        <v>243.53999999999985</v>
      </c>
      <c r="AX134" s="131">
        <f ca="1">IF(AX$9="",AW134,SUMIFS(daily!$130:$130,daily!$9:$9,AX$9))</f>
        <v>249.47999999999979</v>
      </c>
      <c r="AY134" s="131">
        <f ca="1">IF(AY$9="",AX134,SUMIFS(daily!$130:$130,daily!$9:$9,AY$9))</f>
        <v>249.47999999999979</v>
      </c>
      <c r="AZ134" s="131">
        <f ca="1">IF(AZ$9="",AY134,SUMIFS(daily!$130:$130,daily!$9:$9,AZ$9))</f>
        <v>249.47999999999979</v>
      </c>
      <c r="BA134" s="131">
        <f ca="1">IF(BA$9="",AZ134,SUMIFS(daily!$130:$130,daily!$9:$9,BA$9))</f>
        <v>257.58809999999977</v>
      </c>
      <c r="BB134" s="131">
        <f ca="1">IF(BB$9="",BA134,SUMIFS(daily!$130:$130,daily!$9:$9,BB$9))</f>
        <v>271.10159999999979</v>
      </c>
      <c r="BC134" s="131">
        <f ca="1">IF(BC$9="",BB134,SUMIFS(daily!$130:$130,daily!$9:$9,BC$9))</f>
        <v>276.50699999999978</v>
      </c>
      <c r="BD134" s="131">
        <f ca="1">IF(BD$9="",BC134,SUMIFS(daily!$130:$130,daily!$9:$9,BD$9))</f>
        <v>276.50699999999978</v>
      </c>
      <c r="BE134" s="131">
        <f ca="1">IF(BE$9="",BD134,SUMIFS(daily!$130:$130,daily!$9:$9,BE$9))</f>
        <v>276.50699999999978</v>
      </c>
      <c r="BF134" s="131">
        <f ca="1">IF(BF$9="",BE134,SUMIFS(daily!$130:$130,daily!$9:$9,BF$9))</f>
        <v>265.4467199999998</v>
      </c>
      <c r="BG134" s="131">
        <f ca="1">IF(BG$9="",BF134,SUMIFS(daily!$130:$130,daily!$9:$9,BG$9))</f>
        <v>254.38643999999979</v>
      </c>
      <c r="BH134" s="131">
        <f ca="1">IF(BH$9="",BG134,SUMIFS(daily!$130:$130,daily!$9:$9,BH$9))</f>
        <v>254.38643999999979</v>
      </c>
      <c r="BI134" s="131">
        <f ca="1">IF(BI$9="",BH134,SUMIFS(daily!$130:$130,daily!$9:$9,BI$9))</f>
        <v>254.38643999999979</v>
      </c>
      <c r="BJ134" s="131">
        <f ca="1">IF(BJ$9="",BI134,SUMIFS(daily!$130:$130,daily!$9:$9,BJ$9))</f>
        <v>258.20223659999982</v>
      </c>
      <c r="BK134" s="131">
        <f ca="1">IF(BK$9="",BJ134,SUMIFS(daily!$130:$130,daily!$9:$9,BK$9))</f>
        <v>262.01803319999976</v>
      </c>
      <c r="BL134" s="131">
        <f ca="1">IF(BL$9="",BK134,SUMIFS(daily!$130:$130,daily!$9:$9,BL$9))</f>
        <v>262.01803319999976</v>
      </c>
      <c r="BM134" s="131">
        <f ca="1">IF(BM$9="",BL134,SUMIFS(daily!$130:$130,daily!$9:$9,BM$9))</f>
        <v>262.01803319999976</v>
      </c>
      <c r="BN134" s="131">
        <f ca="1">IF(BN$9="",BM134,SUMIFS(daily!$130:$130,daily!$9:$9,BN$9))</f>
        <v>286.34827913999982</v>
      </c>
      <c r="BO134" s="131">
        <f ca="1">IF(BO$9="",BN134,SUMIFS(daily!$130:$130,daily!$9:$9,BO$9))</f>
        <v>326.89868903999974</v>
      </c>
      <c r="BP134" s="131">
        <f ca="1">IF(BP$9="",BO134,SUMIFS(daily!$130:$130,daily!$9:$9,BP$9))</f>
        <v>343.11885299999977</v>
      </c>
      <c r="BQ134" s="131">
        <f ca="1">IF(BQ$9="",BP134,SUMIFS(daily!$130:$130,daily!$9:$9,BQ$9))</f>
        <v>343.11885299999977</v>
      </c>
      <c r="BR134" s="131">
        <f ca="1">IF(BR$9="",BQ134,SUMIFS(daily!$130:$130,daily!$9:$9,BR$9))</f>
        <v>353.41241858999973</v>
      </c>
      <c r="BS134" s="131">
        <f ca="1">IF(BS$9="",BR134,SUMIFS(daily!$130:$130,daily!$9:$9,BS$9))</f>
        <v>404.88024653999969</v>
      </c>
      <c r="BT134" s="131">
        <f ca="1">IF(BT$9="",BS134,SUMIFS(daily!$130:$130,daily!$9:$9,BT$9))</f>
        <v>446.05450889999969</v>
      </c>
      <c r="BU134" s="131">
        <f ca="1">IF(BU$9="",BT134,SUMIFS(daily!$130:$130,daily!$9:$9,BU$9))</f>
        <v>446.05450889999969</v>
      </c>
      <c r="BV134" s="131">
        <f ca="1">IF(BV$9="",BU134,SUMIFS(daily!$130:$130,daily!$9:$9,BV$9))</f>
        <v>446.05450889999969</v>
      </c>
      <c r="BW134" s="131">
        <f ca="1">IF(BW$9="",BV134,SUMIFS(daily!$130:$130,daily!$9:$9,BW$9))</f>
        <v>490.6599597899995</v>
      </c>
      <c r="BX134" s="131">
        <f ca="1">IF(BX$9="",BW134,SUMIFS(daily!$130:$130,daily!$9:$9,BX$9))</f>
        <v>535.26541067999926</v>
      </c>
      <c r="BY134" s="131">
        <f ca="1">IF(BY$9="",BX134,SUMIFS(daily!$130:$130,daily!$9:$9,BY$9))</f>
        <v>535.26541067999926</v>
      </c>
      <c r="BZ134" s="131">
        <f ca="1">IF(BZ$9="",BY134,SUMIFS(daily!$130:$130,daily!$9:$9,BZ$9))</f>
        <v>535.26541067999926</v>
      </c>
      <c r="CA134" s="131">
        <f ca="1">IF(CA$9="",BZ134,SUMIFS(daily!$130:$130,daily!$9:$9,CA$9))</f>
        <v>535.26541067999926</v>
      </c>
      <c r="CB134" s="128"/>
      <c r="CC134" s="128"/>
    </row>
    <row r="135" spans="1:81" s="71" customFormat="1" ht="6.6" x14ac:dyDescent="0.15">
      <c r="A135" s="77"/>
      <c r="B135" s="77"/>
      <c r="C135" s="77"/>
      <c r="D135" s="77"/>
      <c r="E135" s="77"/>
      <c r="F135" s="134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8"/>
      <c r="S135" s="77"/>
      <c r="T135" s="77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7"/>
      <c r="CC135" s="77"/>
    </row>
    <row r="136" spans="1:81" s="71" customFormat="1" ht="6.6" x14ac:dyDescent="0.15">
      <c r="A136" s="77"/>
      <c r="B136" s="77"/>
      <c r="C136" s="77"/>
      <c r="D136" s="77"/>
      <c r="E136" s="77"/>
      <c r="F136" s="134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8"/>
      <c r="S136" s="77"/>
      <c r="T136" s="77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7"/>
      <c r="CC136" s="77"/>
    </row>
    <row r="137" spans="1:81" s="32" customFormat="1" x14ac:dyDescent="0.25">
      <c r="A137" s="114"/>
      <c r="B137" s="114"/>
      <c r="C137" s="114"/>
      <c r="D137" s="114"/>
      <c r="E137" s="114"/>
      <c r="F137" s="152">
        <v>0</v>
      </c>
      <c r="G137" s="115" t="str">
        <f>KPI!$L$33</f>
        <v>Пассивы на конец периода</v>
      </c>
      <c r="H137" s="115"/>
      <c r="I137" s="115"/>
      <c r="J137" s="115" t="str">
        <f>IF($G137="","",INDEX(KPI!$N$11:$N$121,SUMIFS(KPI!$K$11:$K$121,KPI!$L$11:$L$121,$G137)))</f>
        <v>тыс.руб.</v>
      </c>
      <c r="K137" s="114"/>
      <c r="L137" s="114"/>
      <c r="M137" s="114"/>
      <c r="N137" s="114"/>
      <c r="O137" s="114"/>
      <c r="P137" s="114"/>
      <c r="Q137" s="114"/>
      <c r="R137" s="117">
        <f>Budget!R118</f>
        <v>17211.51718628058</v>
      </c>
      <c r="S137" s="114"/>
      <c r="T137" s="114"/>
      <c r="U137" s="121">
        <f t="shared" ref="U137:AZ137" ca="1" si="127">SUMIFS(U138:U142,$F138:$F142,1)</f>
        <v>15490.698274191402</v>
      </c>
      <c r="V137" s="121">
        <f t="shared" ca="1" si="127"/>
        <v>15788.038274191404</v>
      </c>
      <c r="W137" s="121">
        <f t="shared" ca="1" si="127"/>
        <v>15848.998274191403</v>
      </c>
      <c r="X137" s="121">
        <f t="shared" ca="1" si="127"/>
        <v>15908.466274191402</v>
      </c>
      <c r="Y137" s="121">
        <f t="shared" ca="1" si="127"/>
        <v>15996.426274191401</v>
      </c>
      <c r="Z137" s="121">
        <f t="shared" ca="1" si="127"/>
        <v>16084.386274191398</v>
      </c>
      <c r="AA137" s="121">
        <f t="shared" ca="1" si="127"/>
        <v>16037.346274191397</v>
      </c>
      <c r="AB137" s="121">
        <f t="shared" ca="1" si="127"/>
        <v>16037.346274191397</v>
      </c>
      <c r="AC137" s="121">
        <f t="shared" ca="1" si="127"/>
        <v>16172.346274191397</v>
      </c>
      <c r="AD137" s="121">
        <f t="shared" ca="1" si="127"/>
        <v>16612.146274191397</v>
      </c>
      <c r="AE137" s="121">
        <f t="shared" ca="1" si="127"/>
        <v>17057.967874191396</v>
      </c>
      <c r="AF137" s="121">
        <f t="shared" ca="1" si="127"/>
        <v>17586.675874191391</v>
      </c>
      <c r="AG137" s="121">
        <f t="shared" ca="1" si="127"/>
        <v>18040.842274191389</v>
      </c>
      <c r="AH137" s="121">
        <f t="shared" ca="1" si="127"/>
        <v>18196.842274191389</v>
      </c>
      <c r="AI137" s="121">
        <f t="shared" ca="1" si="127"/>
        <v>18352.842274191393</v>
      </c>
      <c r="AJ137" s="121">
        <f t="shared" ca="1" si="127"/>
        <v>18651.154674191399</v>
      </c>
      <c r="AK137" s="121">
        <f t="shared" ca="1" si="127"/>
        <v>18949.467074191401</v>
      </c>
      <c r="AL137" s="121">
        <f t="shared" ca="1" si="127"/>
        <v>19198.967074191401</v>
      </c>
      <c r="AM137" s="121">
        <f t="shared" ca="1" si="127"/>
        <v>19448.467074191401</v>
      </c>
      <c r="AN137" s="121">
        <f t="shared" ca="1" si="127"/>
        <v>19760.0215001914</v>
      </c>
      <c r="AO137" s="121">
        <f t="shared" ca="1" si="127"/>
        <v>20112.292210191397</v>
      </c>
      <c r="AP137" s="121">
        <f t="shared" ca="1" si="127"/>
        <v>20439.716494191398</v>
      </c>
      <c r="AQ137" s="121">
        <f t="shared" ca="1" si="127"/>
        <v>20780.276494191396</v>
      </c>
      <c r="AR137" s="121">
        <f t="shared" ca="1" si="127"/>
        <v>21113.074894191399</v>
      </c>
      <c r="AS137" s="121">
        <f t="shared" ca="1" si="127"/>
        <v>21332.317205391399</v>
      </c>
      <c r="AT137" s="121">
        <f t="shared" ca="1" si="127"/>
        <v>21556.9055165914</v>
      </c>
      <c r="AU137" s="121">
        <f t="shared" ca="1" si="127"/>
        <v>21885.387516591396</v>
      </c>
      <c r="AV137" s="121">
        <f t="shared" ca="1" si="127"/>
        <v>22213.869516591396</v>
      </c>
      <c r="AW137" s="121">
        <f t="shared" ca="1" si="127"/>
        <v>22559.174959227392</v>
      </c>
      <c r="AX137" s="121">
        <f t="shared" ca="1" si="127"/>
        <v>22904.480401863391</v>
      </c>
      <c r="AY137" s="121">
        <f t="shared" ca="1" si="127"/>
        <v>23269.968601863395</v>
      </c>
      <c r="AZ137" s="121">
        <f t="shared" ca="1" si="127"/>
        <v>23647.618951863398</v>
      </c>
      <c r="BA137" s="121">
        <f t="shared" ref="BA137:CA137" ca="1" si="128">SUMIFS(BA138:BA142,$F138:$F142,1)</f>
        <v>24190.881060575797</v>
      </c>
      <c r="BB137" s="121">
        <f t="shared" ca="1" si="128"/>
        <v>24844.5510084298</v>
      </c>
      <c r="BC137" s="121">
        <f t="shared" ca="1" si="128"/>
        <v>25306.763069571403</v>
      </c>
      <c r="BD137" s="121">
        <f t="shared" ca="1" si="128"/>
        <v>25608.155699571398</v>
      </c>
      <c r="BE137" s="121">
        <f t="shared" ca="1" si="128"/>
        <v>25986.338328872796</v>
      </c>
      <c r="BF137" s="121">
        <f t="shared" ca="1" si="128"/>
        <v>26693.359104179799</v>
      </c>
      <c r="BG137" s="121">
        <f t="shared" ca="1" si="128"/>
        <v>27327.024097125402</v>
      </c>
      <c r="BH137" s="121">
        <f t="shared" ca="1" si="128"/>
        <v>27667.265960625398</v>
      </c>
      <c r="BI137" s="121">
        <f t="shared" ca="1" si="128"/>
        <v>28007.507824125394</v>
      </c>
      <c r="BJ137" s="121">
        <f t="shared" ca="1" si="128"/>
        <v>28673.027389928793</v>
      </c>
      <c r="BK137" s="121">
        <f t="shared" ca="1" si="128"/>
        <v>29338.546955732189</v>
      </c>
      <c r="BL137" s="121">
        <f t="shared" ca="1" si="128"/>
        <v>29817.291333536185</v>
      </c>
      <c r="BM137" s="121">
        <f t="shared" ca="1" si="128"/>
        <v>30332.531080250184</v>
      </c>
      <c r="BN137" s="121">
        <f t="shared" ca="1" si="128"/>
        <v>30586.879555819949</v>
      </c>
      <c r="BO137" s="121">
        <f t="shared" ca="1" si="128"/>
        <v>30010.820517293556</v>
      </c>
      <c r="BP137" s="121">
        <f t="shared" ca="1" si="128"/>
        <v>29740.607558178999</v>
      </c>
      <c r="BQ137" s="121">
        <f t="shared" ca="1" si="128"/>
        <v>30407.973727263998</v>
      </c>
      <c r="BR137" s="121">
        <f t="shared" ca="1" si="128"/>
        <v>31153.636507792602</v>
      </c>
      <c r="BS137" s="121">
        <f t="shared" ca="1" si="128"/>
        <v>31966.3057340956</v>
      </c>
      <c r="BT137" s="121">
        <f t="shared" ca="1" si="128"/>
        <v>32720.647866199597</v>
      </c>
      <c r="BU137" s="121">
        <f t="shared" ca="1" si="128"/>
        <v>33487.861621507596</v>
      </c>
      <c r="BV137" s="121">
        <f t="shared" ca="1" si="128"/>
        <v>34255.075376815599</v>
      </c>
      <c r="BW137" s="121">
        <f t="shared" ca="1" si="128"/>
        <v>34524.562448379198</v>
      </c>
      <c r="BX137" s="121">
        <f t="shared" ca="1" si="128"/>
        <v>34794.049519942797</v>
      </c>
      <c r="BY137" s="121">
        <f t="shared" ca="1" si="128"/>
        <v>35104.358852282392</v>
      </c>
      <c r="BZ137" s="121">
        <f t="shared" ca="1" si="128"/>
        <v>35173.798749815993</v>
      </c>
      <c r="CA137" s="121">
        <f t="shared" ca="1" si="128"/>
        <v>35881.390701563992</v>
      </c>
      <c r="CB137" s="114"/>
      <c r="CC137" s="114"/>
    </row>
    <row r="138" spans="1:81" s="32" customFormat="1" x14ac:dyDescent="0.25">
      <c r="A138" s="114"/>
      <c r="B138" s="114"/>
      <c r="C138" s="114"/>
      <c r="D138" s="114"/>
      <c r="E138" s="114"/>
      <c r="F138" s="152">
        <v>1</v>
      </c>
      <c r="G138" s="120" t="str">
        <f>KPI!$L$19</f>
        <v>Собственный капитал</v>
      </c>
      <c r="H138" s="115"/>
      <c r="I138" s="115"/>
      <c r="J138" s="115" t="str">
        <f>IF($G138="","",INDEX(KPI!$N$11:$N$121,SUMIFS(KPI!$K$11:$K$121,KPI!$L$11:$L$121,$G138)))</f>
        <v>тыс.руб.</v>
      </c>
      <c r="K138" s="114"/>
      <c r="L138" s="114"/>
      <c r="M138" s="114"/>
      <c r="N138" s="114"/>
      <c r="O138" s="114"/>
      <c r="P138" s="114"/>
      <c r="Q138" s="114"/>
      <c r="R138" s="117">
        <f>Budget!R119</f>
        <v>11290.196275279735</v>
      </c>
      <c r="S138" s="114"/>
      <c r="T138" s="114"/>
      <c r="U138" s="121">
        <f t="shared" ref="U138:AZ138" ca="1" si="129">U30+U54</f>
        <v>12816.666274191401</v>
      </c>
      <c r="V138" s="121">
        <f t="shared" ca="1" si="129"/>
        <v>13121.4662741914</v>
      </c>
      <c r="W138" s="121">
        <f t="shared" ca="1" si="129"/>
        <v>13182.426274191399</v>
      </c>
      <c r="X138" s="121">
        <f t="shared" ca="1" si="129"/>
        <v>13243.386274191398</v>
      </c>
      <c r="Y138" s="121">
        <f t="shared" ca="1" si="129"/>
        <v>13304.346274191397</v>
      </c>
      <c r="Z138" s="121">
        <f t="shared" ca="1" si="129"/>
        <v>13365.306274191396</v>
      </c>
      <c r="AA138" s="121">
        <f t="shared" ca="1" si="129"/>
        <v>13426.266274191395</v>
      </c>
      <c r="AB138" s="121">
        <f t="shared" ca="1" si="129"/>
        <v>13426.266274191395</v>
      </c>
      <c r="AC138" s="121">
        <f t="shared" ca="1" si="129"/>
        <v>13426.266274191395</v>
      </c>
      <c r="AD138" s="121">
        <f t="shared" ca="1" si="129"/>
        <v>13731.066274191395</v>
      </c>
      <c r="AE138" s="121">
        <f t="shared" ca="1" si="129"/>
        <v>14066.346274191395</v>
      </c>
      <c r="AF138" s="121">
        <f t="shared" ca="1" si="129"/>
        <v>14447.346274191395</v>
      </c>
      <c r="AG138" s="121">
        <f t="shared" ca="1" si="129"/>
        <v>14828.346274191395</v>
      </c>
      <c r="AH138" s="121">
        <f t="shared" ca="1" si="129"/>
        <v>15209.346274191395</v>
      </c>
      <c r="AI138" s="121">
        <f t="shared" ca="1" si="129"/>
        <v>15590.346274191395</v>
      </c>
      <c r="AJ138" s="121">
        <f t="shared" ca="1" si="129"/>
        <v>15844.346274191395</v>
      </c>
      <c r="AK138" s="121">
        <f t="shared" ca="1" si="129"/>
        <v>16098.346274191395</v>
      </c>
      <c r="AL138" s="121">
        <f t="shared" ca="1" si="129"/>
        <v>16352.346274191395</v>
      </c>
      <c r="AM138" s="121">
        <f t="shared" ca="1" si="129"/>
        <v>16606.346274191397</v>
      </c>
      <c r="AN138" s="121">
        <f t="shared" ca="1" si="129"/>
        <v>16858.314274191398</v>
      </c>
      <c r="AO138" s="121">
        <f t="shared" ca="1" si="129"/>
        <v>17109.774274191397</v>
      </c>
      <c r="AP138" s="121">
        <f t="shared" ca="1" si="129"/>
        <v>17361.234274191396</v>
      </c>
      <c r="AQ138" s="121">
        <f t="shared" ca="1" si="129"/>
        <v>17612.694274191395</v>
      </c>
      <c r="AR138" s="121">
        <f t="shared" ca="1" si="129"/>
        <v>17874.212674191396</v>
      </c>
      <c r="AS138" s="121">
        <f t="shared" ca="1" si="129"/>
        <v>18175.964674191397</v>
      </c>
      <c r="AT138" s="121">
        <f t="shared" ca="1" si="129"/>
        <v>18477.716674191397</v>
      </c>
      <c r="AU138" s="121">
        <f t="shared" ca="1" si="129"/>
        <v>18779.468674191397</v>
      </c>
      <c r="AV138" s="121">
        <f t="shared" ca="1" si="129"/>
        <v>19081.220674191398</v>
      </c>
      <c r="AW138" s="121">
        <f t="shared" ca="1" si="129"/>
        <v>19398.060274191397</v>
      </c>
      <c r="AX138" s="121">
        <f t="shared" ca="1" si="129"/>
        <v>19714.899874191397</v>
      </c>
      <c r="AY138" s="121">
        <f t="shared" ca="1" si="129"/>
        <v>20031.739474191396</v>
      </c>
      <c r="AZ138" s="121">
        <f t="shared" ca="1" si="129"/>
        <v>20348.579074191395</v>
      </c>
      <c r="BA138" s="121">
        <f t="shared" ref="BA138:CA138" ca="1" si="130">BA30+BA54</f>
        <v>20686.013248191397</v>
      </c>
      <c r="BB138" s="121">
        <f t="shared" ca="1" si="130"/>
        <v>21037.177138191397</v>
      </c>
      <c r="BC138" s="121">
        <f t="shared" ca="1" si="130"/>
        <v>21388.341028191397</v>
      </c>
      <c r="BD138" s="121">
        <f t="shared" ca="1" si="130"/>
        <v>21739.504918191396</v>
      </c>
      <c r="BE138" s="121">
        <f t="shared" ca="1" si="130"/>
        <v>22090.668808191396</v>
      </c>
      <c r="BF138" s="121">
        <f t="shared" ca="1" si="130"/>
        <v>22413.739586991396</v>
      </c>
      <c r="BG138" s="121">
        <f t="shared" ca="1" si="130"/>
        <v>22736.810365791396</v>
      </c>
      <c r="BH138" s="121">
        <f t="shared" ca="1" si="130"/>
        <v>23059.881144591396</v>
      </c>
      <c r="BI138" s="121">
        <f t="shared" ca="1" si="130"/>
        <v>23382.951923391396</v>
      </c>
      <c r="BJ138" s="121">
        <f t="shared" ca="1" si="130"/>
        <v>23715.714825555395</v>
      </c>
      <c r="BK138" s="121">
        <f t="shared" ca="1" si="130"/>
        <v>24048.477727719393</v>
      </c>
      <c r="BL138" s="121">
        <f t="shared" ca="1" si="130"/>
        <v>24381.240629883392</v>
      </c>
      <c r="BM138" s="121">
        <f t="shared" ca="1" si="130"/>
        <v>24714.003532047391</v>
      </c>
      <c r="BN138" s="121">
        <f t="shared" ca="1" si="130"/>
        <v>25108.565258898991</v>
      </c>
      <c r="BO138" s="121">
        <f t="shared" ca="1" si="130"/>
        <v>25544.326202208991</v>
      </c>
      <c r="BP138" s="121">
        <f t="shared" ca="1" si="130"/>
        <v>25980.087145518992</v>
      </c>
      <c r="BQ138" s="121">
        <f t="shared" ca="1" si="130"/>
        <v>26415.848088828992</v>
      </c>
      <c r="BR138" s="121">
        <f t="shared" ca="1" si="130"/>
        <v>26877.754688737594</v>
      </c>
      <c r="BS138" s="121">
        <f t="shared" ca="1" si="130"/>
        <v>27444.243915040595</v>
      </c>
      <c r="BT138" s="121">
        <f t="shared" ca="1" si="130"/>
        <v>28010.733141343597</v>
      </c>
      <c r="BU138" s="121">
        <f t="shared" ca="1" si="130"/>
        <v>28577.222367646598</v>
      </c>
      <c r="BV138" s="121">
        <f t="shared" ca="1" si="130"/>
        <v>29143.7115939496</v>
      </c>
      <c r="BW138" s="121">
        <f t="shared" ca="1" si="130"/>
        <v>29823.498665513198</v>
      </c>
      <c r="BX138" s="121">
        <f t="shared" ca="1" si="130"/>
        <v>30503.285737076796</v>
      </c>
      <c r="BY138" s="121">
        <f t="shared" ca="1" si="130"/>
        <v>31183.072808640394</v>
      </c>
      <c r="BZ138" s="121">
        <f t="shared" ca="1" si="130"/>
        <v>31862.859880203992</v>
      </c>
      <c r="CA138" s="121">
        <f t="shared" ca="1" si="130"/>
        <v>32134.774708829431</v>
      </c>
      <c r="CB138" s="114"/>
      <c r="CC138" s="114"/>
    </row>
    <row r="139" spans="1:81" s="7" customFormat="1" x14ac:dyDescent="0.25">
      <c r="A139" s="108"/>
      <c r="B139" s="108"/>
      <c r="C139" s="108"/>
      <c r="D139" s="108"/>
      <c r="E139" s="108"/>
      <c r="F139" s="154">
        <v>1</v>
      </c>
      <c r="G139" s="110" t="str">
        <f>KPI!$L$20</f>
        <v>Кредиторская задолженность</v>
      </c>
      <c r="H139" s="111"/>
      <c r="I139" s="111"/>
      <c r="J139" s="111" t="str">
        <f>IF($G139="","",INDEX(KPI!$N$11:$N$121,SUMIFS(KPI!$K$11:$K$121,KPI!$L$11:$L$121,$G139)))</f>
        <v>тыс.руб.</v>
      </c>
      <c r="K139" s="108"/>
      <c r="L139" s="108"/>
      <c r="M139" s="108"/>
      <c r="N139" s="108"/>
      <c r="O139" s="108"/>
      <c r="P139" s="108"/>
      <c r="Q139" s="108"/>
      <c r="R139" s="75">
        <f>Budget!R120</f>
        <v>5921.3209110008429</v>
      </c>
      <c r="S139" s="108"/>
      <c r="T139" s="108"/>
      <c r="U139" s="113">
        <f t="shared" ref="U139:AZ139" ca="1" si="131">SUMIFS(U140:U141,$F140:$F141,2)</f>
        <v>2674.0320000000011</v>
      </c>
      <c r="V139" s="113">
        <f t="shared" ca="1" si="131"/>
        <v>2666.5720000000028</v>
      </c>
      <c r="W139" s="113">
        <f t="shared" ca="1" si="131"/>
        <v>2666.5720000000028</v>
      </c>
      <c r="X139" s="113">
        <f t="shared" ca="1" si="131"/>
        <v>2665.0800000000031</v>
      </c>
      <c r="Y139" s="113">
        <f t="shared" ca="1" si="131"/>
        <v>2692.0800000000031</v>
      </c>
      <c r="Z139" s="113">
        <f t="shared" ca="1" si="131"/>
        <v>2719.0800000000027</v>
      </c>
      <c r="AA139" s="113">
        <f t="shared" ca="1" si="131"/>
        <v>2611.0800000000027</v>
      </c>
      <c r="AB139" s="113">
        <f t="shared" ca="1" si="131"/>
        <v>2611.0800000000022</v>
      </c>
      <c r="AC139" s="113">
        <f t="shared" ca="1" si="131"/>
        <v>2746.0800000000017</v>
      </c>
      <c r="AD139" s="113">
        <f t="shared" ca="1" si="131"/>
        <v>2881.0800000000008</v>
      </c>
      <c r="AE139" s="113">
        <f t="shared" ca="1" si="131"/>
        <v>2991.6215999999999</v>
      </c>
      <c r="AF139" s="113">
        <f t="shared" ca="1" si="131"/>
        <v>3139.329599999995</v>
      </c>
      <c r="AG139" s="113">
        <f t="shared" ca="1" si="131"/>
        <v>3212.4959999999924</v>
      </c>
      <c r="AH139" s="113">
        <f t="shared" ca="1" si="131"/>
        <v>2987.4959999999942</v>
      </c>
      <c r="AI139" s="113">
        <f t="shared" ca="1" si="131"/>
        <v>2762.4959999999983</v>
      </c>
      <c r="AJ139" s="113">
        <f t="shared" ca="1" si="131"/>
        <v>2806.8084000000035</v>
      </c>
      <c r="AK139" s="113">
        <f t="shared" ca="1" si="131"/>
        <v>2851.1208000000042</v>
      </c>
      <c r="AL139" s="113">
        <f t="shared" ca="1" si="131"/>
        <v>2846.6208000000047</v>
      </c>
      <c r="AM139" s="113">
        <f t="shared" ca="1" si="131"/>
        <v>2842.1208000000042</v>
      </c>
      <c r="AN139" s="113">
        <f t="shared" ca="1" si="131"/>
        <v>2901.7072260000023</v>
      </c>
      <c r="AO139" s="113">
        <f t="shared" ca="1" si="131"/>
        <v>3002.5179360000011</v>
      </c>
      <c r="AP139" s="113">
        <f t="shared" ca="1" si="131"/>
        <v>3078.4822200000012</v>
      </c>
      <c r="AQ139" s="113">
        <f t="shared" ca="1" si="131"/>
        <v>3167.5822200000011</v>
      </c>
      <c r="AR139" s="113">
        <f t="shared" ca="1" si="131"/>
        <v>3238.8622200000009</v>
      </c>
      <c r="AS139" s="113">
        <f t="shared" ca="1" si="131"/>
        <v>3156.352531200002</v>
      </c>
      <c r="AT139" s="113">
        <f t="shared" ca="1" si="131"/>
        <v>3079.1888424000026</v>
      </c>
      <c r="AU139" s="113">
        <f t="shared" ca="1" si="131"/>
        <v>3105.9188423999994</v>
      </c>
      <c r="AV139" s="113">
        <f t="shared" ca="1" si="131"/>
        <v>3132.6488423999981</v>
      </c>
      <c r="AW139" s="113">
        <f t="shared" ca="1" si="131"/>
        <v>3161.1146850359964</v>
      </c>
      <c r="AX139" s="113">
        <f t="shared" ca="1" si="131"/>
        <v>3189.5805276719948</v>
      </c>
      <c r="AY139" s="113">
        <f t="shared" ca="1" si="131"/>
        <v>3238.2291276719998</v>
      </c>
      <c r="AZ139" s="113">
        <f t="shared" ca="1" si="131"/>
        <v>3299.0398776720012</v>
      </c>
      <c r="BA139" s="113">
        <f t="shared" ref="BA139:CA139" ca="1" si="132">SUMIFS(BA140:BA141,$F140:$F141,2)</f>
        <v>3504.867812384402</v>
      </c>
      <c r="BB139" s="113">
        <f t="shared" ca="1" si="132"/>
        <v>3807.3738702384053</v>
      </c>
      <c r="BC139" s="113">
        <f t="shared" ca="1" si="132"/>
        <v>3918.4220413800049</v>
      </c>
      <c r="BD139" s="113">
        <f t="shared" ca="1" si="132"/>
        <v>3868.6507813799999</v>
      </c>
      <c r="BE139" s="113">
        <f t="shared" ca="1" si="132"/>
        <v>3895.6695206813997</v>
      </c>
      <c r="BF139" s="113">
        <f t="shared" ca="1" si="132"/>
        <v>4279.6195171884046</v>
      </c>
      <c r="BG139" s="113">
        <f t="shared" ca="1" si="132"/>
        <v>4590.2137313340054</v>
      </c>
      <c r="BH139" s="113">
        <f t="shared" ca="1" si="132"/>
        <v>4607.3848160340021</v>
      </c>
      <c r="BI139" s="113">
        <f t="shared" ca="1" si="132"/>
        <v>4624.5559007339989</v>
      </c>
      <c r="BJ139" s="113">
        <f t="shared" ca="1" si="132"/>
        <v>4957.3125643733965</v>
      </c>
      <c r="BK139" s="113">
        <f t="shared" ca="1" si="132"/>
        <v>5290.0692280127942</v>
      </c>
      <c r="BL139" s="113">
        <f t="shared" ca="1" si="132"/>
        <v>5436.0507036527933</v>
      </c>
      <c r="BM139" s="113">
        <f t="shared" ca="1" si="132"/>
        <v>5618.5275482027919</v>
      </c>
      <c r="BN139" s="113">
        <f t="shared" ca="1" si="132"/>
        <v>5478.3142969209575</v>
      </c>
      <c r="BO139" s="113">
        <f t="shared" ca="1" si="132"/>
        <v>4466.4943150845656</v>
      </c>
      <c r="BP139" s="113">
        <f t="shared" ca="1" si="132"/>
        <v>3760.5204126600056</v>
      </c>
      <c r="BQ139" s="113">
        <f t="shared" ca="1" si="132"/>
        <v>3992.125638435004</v>
      </c>
      <c r="BR139" s="113">
        <f t="shared" ca="1" si="132"/>
        <v>4275.8818190550073</v>
      </c>
      <c r="BS139" s="113">
        <f t="shared" ca="1" si="132"/>
        <v>4522.0618190550067</v>
      </c>
      <c r="BT139" s="113">
        <f t="shared" ca="1" si="132"/>
        <v>4709.9147248560002</v>
      </c>
      <c r="BU139" s="113">
        <f t="shared" ca="1" si="132"/>
        <v>4910.6392538609989</v>
      </c>
      <c r="BV139" s="113">
        <f t="shared" ca="1" si="132"/>
        <v>5111.3637828659976</v>
      </c>
      <c r="BW139" s="113">
        <f t="shared" ca="1" si="132"/>
        <v>4701.0637828659983</v>
      </c>
      <c r="BX139" s="113">
        <f t="shared" ca="1" si="132"/>
        <v>4290.763782865999</v>
      </c>
      <c r="BY139" s="113">
        <f t="shared" ca="1" si="132"/>
        <v>3921.2860436419987</v>
      </c>
      <c r="BZ139" s="113">
        <f t="shared" ca="1" si="132"/>
        <v>3310.9388696119995</v>
      </c>
      <c r="CA139" s="113">
        <f t="shared" ca="1" si="132"/>
        <v>3746.6159927345602</v>
      </c>
      <c r="CB139" s="108"/>
      <c r="CC139" s="108"/>
    </row>
    <row r="140" spans="1:81" s="38" customFormat="1" ht="10.199999999999999" x14ac:dyDescent="0.2">
      <c r="A140" s="128"/>
      <c r="B140" s="128"/>
      <c r="C140" s="128"/>
      <c r="D140" s="128"/>
      <c r="E140" s="128"/>
      <c r="F140" s="129">
        <v>2</v>
      </c>
      <c r="G140" s="130" t="str">
        <f>KPI!$L$21</f>
        <v>Авансы полученные от заказчиков</v>
      </c>
      <c r="H140" s="116"/>
      <c r="I140" s="116"/>
      <c r="J140" s="116" t="str">
        <f>IF($G140="","",INDEX(KPI!$N$11:$N$121,SUMIFS(KPI!$K$11:$K$121,KPI!$L$11:$L$121,$G140)))</f>
        <v>тыс.руб.</v>
      </c>
      <c r="K140" s="128"/>
      <c r="L140" s="128"/>
      <c r="M140" s="128"/>
      <c r="N140" s="128"/>
      <c r="O140" s="128"/>
      <c r="P140" s="128"/>
      <c r="Q140" s="128"/>
      <c r="R140" s="131">
        <f>Budget!R121</f>
        <v>1306.7999999999993</v>
      </c>
      <c r="S140" s="128"/>
      <c r="T140" s="128"/>
      <c r="U140" s="131">
        <f ca="1">IF(U$9="",T140,SUMIFS(daily!$76:$76,daily!$9:$9,U$9))</f>
        <v>1188</v>
      </c>
      <c r="V140" s="131">
        <f ca="1">IF(V$9="",U140,SUMIFS(daily!$76:$76,daily!$9:$9,V$9))</f>
        <v>1188</v>
      </c>
      <c r="W140" s="131">
        <f ca="1">IF(W$9="",V140,SUMIFS(daily!$76:$76,daily!$9:$9,W$9))</f>
        <v>1188</v>
      </c>
      <c r="X140" s="131">
        <f ca="1">IF(X$9="",W140,SUMIFS(daily!$76:$76,daily!$9:$9,X$9))</f>
        <v>1188</v>
      </c>
      <c r="Y140" s="131">
        <f ca="1">IF(Y$9="",X140,SUMIFS(daily!$76:$76,daily!$9:$9,Y$9))</f>
        <v>1215</v>
      </c>
      <c r="Z140" s="131">
        <f ca="1">IF(Z$9="",Y140,SUMIFS(daily!$76:$76,daily!$9:$9,Z$9))</f>
        <v>1242</v>
      </c>
      <c r="AA140" s="131">
        <f ca="1">IF(AA$9="",Z140,SUMIFS(daily!$76:$76,daily!$9:$9,AA$9))</f>
        <v>1134</v>
      </c>
      <c r="AB140" s="131">
        <f ca="1">IF(AB$9="",AA140,SUMIFS(daily!$76:$76,daily!$9:$9,AB$9))</f>
        <v>1134</v>
      </c>
      <c r="AC140" s="131">
        <f ca="1">IF(AC$9="",AB140,SUMIFS(daily!$76:$76,daily!$9:$9,AC$9))</f>
        <v>1268.9999999999998</v>
      </c>
      <c r="AD140" s="131">
        <f ca="1">IF(AD$9="",AC140,SUMIFS(daily!$76:$76,daily!$9:$9,AD$9))</f>
        <v>1404.0000000000002</v>
      </c>
      <c r="AE140" s="131">
        <f ca="1">IF(AE$9="",AD140,SUMIFS(daily!$76:$76,daily!$9:$9,AE$9))</f>
        <v>1485</v>
      </c>
      <c r="AF140" s="131">
        <f ca="1">IF(AF$9="",AE140,SUMIFS(daily!$76:$76,daily!$9:$9,AF$9))</f>
        <v>1485</v>
      </c>
      <c r="AG140" s="131">
        <f ca="1">IF(AG$9="",AF140,SUMIFS(daily!$76:$76,daily!$9:$9,AG$9))</f>
        <v>1440</v>
      </c>
      <c r="AH140" s="131">
        <f ca="1">IF(AH$9="",AG140,SUMIFS(daily!$76:$76,daily!$9:$9,AH$9))</f>
        <v>1215.0000000000002</v>
      </c>
      <c r="AI140" s="131">
        <f ca="1">IF(AI$9="",AH140,SUMIFS(daily!$76:$76,daily!$9:$9,AI$9))</f>
        <v>990.00000000000023</v>
      </c>
      <c r="AJ140" s="131">
        <f ca="1">IF(AJ$9="",AI140,SUMIFS(daily!$76:$76,daily!$9:$9,AJ$9))</f>
        <v>990.00000000000023</v>
      </c>
      <c r="AK140" s="131">
        <f ca="1">IF(AK$9="",AJ140,SUMIFS(daily!$76:$76,daily!$9:$9,AK$9))</f>
        <v>990.00000000000023</v>
      </c>
      <c r="AL140" s="131">
        <f ca="1">IF(AL$9="",AK140,SUMIFS(daily!$76:$76,daily!$9:$9,AL$9))</f>
        <v>985.50000000000011</v>
      </c>
      <c r="AM140" s="131">
        <f ca="1">IF(AM$9="",AL140,SUMIFS(daily!$76:$76,daily!$9:$9,AM$9))</f>
        <v>981.00000000000023</v>
      </c>
      <c r="AN140" s="131">
        <f ca="1">IF(AN$9="",AM140,SUMIFS(daily!$76:$76,daily!$9:$9,AN$9))</f>
        <v>980.10000000000025</v>
      </c>
      <c r="AO140" s="131">
        <f ca="1">IF(AO$9="",AN140,SUMIFS(daily!$76:$76,daily!$9:$9,AO$9))</f>
        <v>980.10000000000025</v>
      </c>
      <c r="AP140" s="131">
        <f ca="1">IF(AP$9="",AO140,SUMIFS(daily!$76:$76,daily!$9:$9,AP$9))</f>
        <v>1015.7400000000002</v>
      </c>
      <c r="AQ140" s="131">
        <f ca="1">IF(AQ$9="",AP140,SUMIFS(daily!$76:$76,daily!$9:$9,AQ$9))</f>
        <v>1104.8400000000004</v>
      </c>
      <c r="AR140" s="131">
        <f ca="1">IF(AR$9="",AQ140,SUMIFS(daily!$76:$76,daily!$9:$9,AR$9))</f>
        <v>1176.1200000000006</v>
      </c>
      <c r="AS140" s="131">
        <f ca="1">IF(AS$9="",AR140,SUMIFS(daily!$76:$76,daily!$9:$9,AS$9))</f>
        <v>1176.1200000000006</v>
      </c>
      <c r="AT140" s="131">
        <f ca="1">IF(AT$9="",AS140,SUMIFS(daily!$76:$76,daily!$9:$9,AT$9))</f>
        <v>1181.4660000000008</v>
      </c>
      <c r="AU140" s="131">
        <f ca="1">IF(AU$9="",AT140,SUMIFS(daily!$76:$76,daily!$9:$9,AU$9))</f>
        <v>1208.1960000000004</v>
      </c>
      <c r="AV140" s="131">
        <f ca="1">IF(AV$9="",AU140,SUMIFS(daily!$76:$76,daily!$9:$9,AV$9))</f>
        <v>1234.9260000000002</v>
      </c>
      <c r="AW140" s="131">
        <f ca="1">IF(AW$9="",AV140,SUMIFS(daily!$76:$76,daily!$9:$9,AW$9))</f>
        <v>1234.9260000000002</v>
      </c>
      <c r="AX140" s="131">
        <f ca="1">IF(AX$9="",AW140,SUMIFS(daily!$76:$76,daily!$9:$9,AX$9))</f>
        <v>1234.9260000000002</v>
      </c>
      <c r="AY140" s="131">
        <f ca="1">IF(AY$9="",AX140,SUMIFS(daily!$76:$76,daily!$9:$9,AY$9))</f>
        <v>1283.5746000000001</v>
      </c>
      <c r="AZ140" s="131">
        <f ca="1">IF(AZ$9="",AY140,SUMIFS(daily!$76:$76,daily!$9:$9,AZ$9))</f>
        <v>1344.3853499999998</v>
      </c>
      <c r="BA140" s="131">
        <f ca="1">IF(BA$9="",AZ140,SUMIFS(daily!$76:$76,daily!$9:$9,BA$9))</f>
        <v>1368.7096499999998</v>
      </c>
      <c r="BB140" s="131">
        <f ca="1">IF(BB$9="",BA140,SUMIFS(daily!$76:$76,daily!$9:$9,BB$9))</f>
        <v>1368.7096499999998</v>
      </c>
      <c r="BC140" s="131">
        <f ca="1">IF(BC$9="",BB140,SUMIFS(daily!$76:$76,daily!$9:$9,BC$9))</f>
        <v>1358.7553979999998</v>
      </c>
      <c r="BD140" s="131">
        <f ca="1">IF(BD$9="",BC140,SUMIFS(daily!$76:$76,daily!$9:$9,BD$9))</f>
        <v>1308.9841379999998</v>
      </c>
      <c r="BE140" s="131">
        <f ca="1">IF(BE$9="",BD140,SUMIFS(daily!$76:$76,daily!$9:$9,BE$9))</f>
        <v>1259.2128779999998</v>
      </c>
      <c r="BF140" s="131">
        <f ca="1">IF(BF$9="",BE140,SUMIFS(daily!$76:$76,daily!$9:$9,BF$9))</f>
        <v>1259.2128779999998</v>
      </c>
      <c r="BG140" s="131">
        <f ca="1">IF(BG$9="",BF140,SUMIFS(daily!$76:$76,daily!$9:$9,BG$9))</f>
        <v>1262.6470949399998</v>
      </c>
      <c r="BH140" s="131">
        <f ca="1">IF(BH$9="",BG140,SUMIFS(daily!$76:$76,daily!$9:$9,BH$9))</f>
        <v>1279.8181796399999</v>
      </c>
      <c r="BI140" s="131">
        <f ca="1">IF(BI$9="",BH140,SUMIFS(daily!$76:$76,daily!$9:$9,BI$9))</f>
        <v>1296.9892643400001</v>
      </c>
      <c r="BJ140" s="131">
        <f ca="1">IF(BJ$9="",BI140,SUMIFS(daily!$76:$76,daily!$9:$9,BJ$9))</f>
        <v>1296.9892643400001</v>
      </c>
      <c r="BK140" s="131">
        <f ca="1">IF(BK$9="",BJ140,SUMIFS(daily!$76:$76,daily!$9:$9,BK$9))</f>
        <v>1296.9892643400001</v>
      </c>
      <c r="BL140" s="131">
        <f ca="1">IF(BL$9="",BK140,SUMIFS(daily!$76:$76,daily!$9:$9,BL$9))</f>
        <v>1442.97073998</v>
      </c>
      <c r="BM140" s="131">
        <f ca="1">IF(BM$9="",BL140,SUMIFS(daily!$76:$76,daily!$9:$9,BM$9))</f>
        <v>1625.4475845299992</v>
      </c>
      <c r="BN140" s="131">
        <f ca="1">IF(BN$9="",BM140,SUMIFS(daily!$76:$76,daily!$9:$9,BN$9))</f>
        <v>1698.4383223499997</v>
      </c>
      <c r="BO140" s="131">
        <f ca="1">IF(BO$9="",BN140,SUMIFS(daily!$76:$76,daily!$9:$9,BO$9))</f>
        <v>1698.4383223499997</v>
      </c>
      <c r="BP140" s="131">
        <f ca="1">IF(BP$9="",BO140,SUMIFS(daily!$76:$76,daily!$9:$9,BP$9))</f>
        <v>1791.0804126599994</v>
      </c>
      <c r="BQ140" s="131">
        <f ca="1">IF(BQ$9="",BP140,SUMIFS(daily!$76:$76,daily!$9:$9,BQ$9))</f>
        <v>2022.6856384349994</v>
      </c>
      <c r="BR140" s="131">
        <f ca="1">IF(BR$9="",BQ140,SUMIFS(daily!$76:$76,daily!$9:$9,BR$9))</f>
        <v>2207.9698190549993</v>
      </c>
      <c r="BS140" s="131">
        <f ca="1">IF(BS$9="",BR140,SUMIFS(daily!$76:$76,daily!$9:$9,BS$9))</f>
        <v>2207.9698190549993</v>
      </c>
      <c r="BT140" s="131">
        <f ca="1">IF(BT$9="",BS140,SUMIFS(daily!$76:$76,daily!$9:$9,BT$9))</f>
        <v>2248.1147248559992</v>
      </c>
      <c r="BU140" s="131">
        <f ca="1">IF(BU$9="",BT140,SUMIFS(daily!$76:$76,daily!$9:$9,BU$9))</f>
        <v>2448.8392538609996</v>
      </c>
      <c r="BV140" s="131">
        <f ca="1">IF(BV$9="",BU140,SUMIFS(daily!$76:$76,daily!$9:$9,BV$9))</f>
        <v>2649.5637828659992</v>
      </c>
      <c r="BW140" s="131">
        <f ca="1">IF(BW$9="",BV140,SUMIFS(daily!$76:$76,daily!$9:$9,BW$9))</f>
        <v>2649.5637828659992</v>
      </c>
      <c r="BX140" s="131">
        <f ca="1">IF(BX$9="",BW140,SUMIFS(daily!$76:$76,daily!$9:$9,BX$9))</f>
        <v>2649.5637828659992</v>
      </c>
      <c r="BY140" s="131">
        <f ca="1">IF(BY$9="",BX140,SUMIFS(daily!$76:$76,daily!$9:$9,BY$9))</f>
        <v>2280.0860436419989</v>
      </c>
      <c r="BZ140" s="131">
        <f ca="1">IF(BZ$9="",BY140,SUMIFS(daily!$76:$76,daily!$9:$9,BZ$9))</f>
        <v>1669.7388696119995</v>
      </c>
      <c r="CA140" s="131">
        <f ca="1">IF(CA$9="",BZ140,SUMIFS(daily!$76:$76,daily!$9:$9,CA$9))</f>
        <v>1306.7999999999993</v>
      </c>
      <c r="CB140" s="128"/>
      <c r="CC140" s="128"/>
    </row>
    <row r="141" spans="1:81" s="38" customFormat="1" ht="10.199999999999999" x14ac:dyDescent="0.2">
      <c r="A141" s="128"/>
      <c r="B141" s="128"/>
      <c r="C141" s="128"/>
      <c r="D141" s="128"/>
      <c r="E141" s="128"/>
      <c r="F141" s="129">
        <v>2</v>
      </c>
      <c r="G141" s="130" t="str">
        <f>KPI!$L$22</f>
        <v>Задолженность перед поставщиками</v>
      </c>
      <c r="H141" s="116"/>
      <c r="I141" s="116"/>
      <c r="J141" s="116" t="str">
        <f>IF($G141="","",INDEX(KPI!$N$11:$N$121,SUMIFS(KPI!$K$11:$K$121,KPI!$L$11:$L$121,$G141)))</f>
        <v>тыс.руб.</v>
      </c>
      <c r="K141" s="128"/>
      <c r="L141" s="128"/>
      <c r="M141" s="128"/>
      <c r="N141" s="128"/>
      <c r="O141" s="128"/>
      <c r="P141" s="128"/>
      <c r="Q141" s="128"/>
      <c r="R141" s="131">
        <f>Budget!R122</f>
        <v>2439.8159927345605</v>
      </c>
      <c r="S141" s="128"/>
      <c r="T141" s="128"/>
      <c r="U141" s="131">
        <f t="shared" ref="U141:AZ141" ca="1" si="133">U33+U73-U109</f>
        <v>1486.0320000000011</v>
      </c>
      <c r="V141" s="131">
        <f t="shared" ca="1" si="133"/>
        <v>1478.5720000000028</v>
      </c>
      <c r="W141" s="131">
        <f t="shared" ca="1" si="133"/>
        <v>1478.5720000000028</v>
      </c>
      <c r="X141" s="131">
        <f t="shared" ca="1" si="133"/>
        <v>1477.0800000000031</v>
      </c>
      <c r="Y141" s="131">
        <f t="shared" ca="1" si="133"/>
        <v>1477.0800000000031</v>
      </c>
      <c r="Z141" s="131">
        <f t="shared" ca="1" si="133"/>
        <v>1477.0800000000027</v>
      </c>
      <c r="AA141" s="131">
        <f t="shared" ca="1" si="133"/>
        <v>1477.0800000000024</v>
      </c>
      <c r="AB141" s="131">
        <f t="shared" ca="1" si="133"/>
        <v>1477.0800000000022</v>
      </c>
      <c r="AC141" s="131">
        <f t="shared" ca="1" si="133"/>
        <v>1477.0800000000022</v>
      </c>
      <c r="AD141" s="131">
        <f t="shared" ca="1" si="133"/>
        <v>1477.0800000000008</v>
      </c>
      <c r="AE141" s="131">
        <f t="shared" ca="1" si="133"/>
        <v>1506.6215999999999</v>
      </c>
      <c r="AF141" s="131">
        <f t="shared" ca="1" si="133"/>
        <v>1654.329599999995</v>
      </c>
      <c r="AG141" s="131">
        <f t="shared" ca="1" si="133"/>
        <v>1772.4959999999924</v>
      </c>
      <c r="AH141" s="131">
        <f t="shared" ca="1" si="133"/>
        <v>1772.495999999994</v>
      </c>
      <c r="AI141" s="131">
        <f t="shared" ca="1" si="133"/>
        <v>1772.4959999999983</v>
      </c>
      <c r="AJ141" s="131">
        <f t="shared" ca="1" si="133"/>
        <v>1816.8084000000033</v>
      </c>
      <c r="AK141" s="131">
        <f t="shared" ca="1" si="133"/>
        <v>1861.1208000000042</v>
      </c>
      <c r="AL141" s="131">
        <f t="shared" ca="1" si="133"/>
        <v>1861.1208000000045</v>
      </c>
      <c r="AM141" s="131">
        <f t="shared" ca="1" si="133"/>
        <v>1861.120800000004</v>
      </c>
      <c r="AN141" s="131">
        <f t="shared" ca="1" si="133"/>
        <v>1921.6072260000019</v>
      </c>
      <c r="AO141" s="131">
        <f t="shared" ca="1" si="133"/>
        <v>2022.4179360000007</v>
      </c>
      <c r="AP141" s="131">
        <f t="shared" ca="1" si="133"/>
        <v>2062.742220000001</v>
      </c>
      <c r="AQ141" s="131">
        <f t="shared" ca="1" si="133"/>
        <v>2062.742220000001</v>
      </c>
      <c r="AR141" s="131">
        <f t="shared" ca="1" si="133"/>
        <v>2062.7422200000001</v>
      </c>
      <c r="AS141" s="131">
        <f t="shared" ca="1" si="133"/>
        <v>1980.2325312000014</v>
      </c>
      <c r="AT141" s="131">
        <f t="shared" ca="1" si="133"/>
        <v>1897.7228424000018</v>
      </c>
      <c r="AU141" s="131">
        <f t="shared" ca="1" si="133"/>
        <v>1897.7228423999989</v>
      </c>
      <c r="AV141" s="131">
        <f t="shared" ca="1" si="133"/>
        <v>1897.7228423999982</v>
      </c>
      <c r="AW141" s="131">
        <f t="shared" ca="1" si="133"/>
        <v>1926.1886850359963</v>
      </c>
      <c r="AX141" s="131">
        <f t="shared" ca="1" si="133"/>
        <v>1954.6545276719946</v>
      </c>
      <c r="AY141" s="131">
        <f t="shared" ca="1" si="133"/>
        <v>1954.6545276719994</v>
      </c>
      <c r="AZ141" s="131">
        <f t="shared" ca="1" si="133"/>
        <v>1954.6545276720017</v>
      </c>
      <c r="BA141" s="131">
        <f t="shared" ref="BA141:CA141" ca="1" si="134">BA33+BA73-BA109</f>
        <v>2136.1581623844022</v>
      </c>
      <c r="BB141" s="131">
        <f t="shared" ca="1" si="134"/>
        <v>2438.6642202384055</v>
      </c>
      <c r="BC141" s="131">
        <f t="shared" ca="1" si="134"/>
        <v>2559.6666433800051</v>
      </c>
      <c r="BD141" s="131">
        <f t="shared" ca="1" si="134"/>
        <v>2559.6666433800001</v>
      </c>
      <c r="BE141" s="131">
        <f t="shared" ca="1" si="134"/>
        <v>2636.4566426813999</v>
      </c>
      <c r="BF141" s="131">
        <f t="shared" ca="1" si="134"/>
        <v>3020.4066391884044</v>
      </c>
      <c r="BG141" s="131">
        <f t="shared" ca="1" si="134"/>
        <v>3327.5666363940054</v>
      </c>
      <c r="BH141" s="131">
        <f t="shared" ca="1" si="134"/>
        <v>3327.5666363940018</v>
      </c>
      <c r="BI141" s="131">
        <f t="shared" ca="1" si="134"/>
        <v>3327.566636393999</v>
      </c>
      <c r="BJ141" s="131">
        <f t="shared" ca="1" si="134"/>
        <v>3660.3233000333967</v>
      </c>
      <c r="BK141" s="131">
        <f t="shared" ca="1" si="134"/>
        <v>3993.0799636727943</v>
      </c>
      <c r="BL141" s="131">
        <f t="shared" ca="1" si="134"/>
        <v>3993.0799636727934</v>
      </c>
      <c r="BM141" s="131">
        <f t="shared" ca="1" si="134"/>
        <v>3993.0799636727929</v>
      </c>
      <c r="BN141" s="131">
        <f t="shared" ca="1" si="134"/>
        <v>3779.8759745709581</v>
      </c>
      <c r="BO141" s="131">
        <f t="shared" ca="1" si="134"/>
        <v>2768.0559927345657</v>
      </c>
      <c r="BP141" s="131">
        <f t="shared" ca="1" si="134"/>
        <v>1969.4400000000064</v>
      </c>
      <c r="BQ141" s="131">
        <f t="shared" ca="1" si="134"/>
        <v>1969.4400000000046</v>
      </c>
      <c r="BR141" s="131">
        <f t="shared" ca="1" si="134"/>
        <v>2067.912000000008</v>
      </c>
      <c r="BS141" s="131">
        <f t="shared" ca="1" si="134"/>
        <v>2314.0920000000074</v>
      </c>
      <c r="BT141" s="131">
        <f t="shared" ca="1" si="134"/>
        <v>2461.8000000000015</v>
      </c>
      <c r="BU141" s="131">
        <f t="shared" ca="1" si="134"/>
        <v>2461.7999999999993</v>
      </c>
      <c r="BV141" s="131">
        <f t="shared" ca="1" si="134"/>
        <v>2461.7999999999984</v>
      </c>
      <c r="BW141" s="131">
        <f t="shared" ca="1" si="134"/>
        <v>2051.4999999999986</v>
      </c>
      <c r="BX141" s="131">
        <f t="shared" ca="1" si="134"/>
        <v>1641.2</v>
      </c>
      <c r="BY141" s="131">
        <f t="shared" ca="1" si="134"/>
        <v>1641.1999999999996</v>
      </c>
      <c r="BZ141" s="131">
        <f t="shared" ca="1" si="134"/>
        <v>1641.2000000000003</v>
      </c>
      <c r="CA141" s="131">
        <f t="shared" ca="1" si="134"/>
        <v>2439.815992734561</v>
      </c>
      <c r="CB141" s="128"/>
      <c r="CC141" s="128"/>
    </row>
    <row r="142" spans="1:81" s="71" customFormat="1" ht="6.6" x14ac:dyDescent="0.15">
      <c r="A142" s="77"/>
      <c r="B142" s="77"/>
      <c r="C142" s="77"/>
      <c r="D142" s="77"/>
      <c r="E142" s="77"/>
      <c r="F142" s="134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8"/>
      <c r="S142" s="77"/>
      <c r="T142" s="77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7"/>
      <c r="CC142" s="77"/>
    </row>
    <row r="143" spans="1:81" x14ac:dyDescent="0.25">
      <c r="A143" s="1"/>
      <c r="B143" s="1"/>
      <c r="C143" s="1"/>
      <c r="D143" s="1"/>
      <c r="E143" s="1"/>
      <c r="F143" s="99"/>
      <c r="G143" s="1"/>
      <c r="H143" s="1"/>
      <c r="I143" s="1"/>
      <c r="J143" s="18"/>
      <c r="K143" s="1"/>
      <c r="L143" s="1"/>
      <c r="M143" s="1"/>
      <c r="N143" s="1"/>
      <c r="O143" s="1"/>
      <c r="P143" s="1"/>
      <c r="Q143" s="1"/>
      <c r="R143" s="27"/>
      <c r="S143" s="1"/>
      <c r="T143" s="1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1"/>
      <c r="CC143" s="1"/>
    </row>
    <row r="144" spans="1:81" x14ac:dyDescent="0.25">
      <c r="A144" s="1"/>
      <c r="B144" s="1"/>
      <c r="C144" s="1"/>
      <c r="D144" s="1"/>
      <c r="E144" s="1"/>
      <c r="F144" s="99"/>
      <c r="G144" s="1"/>
      <c r="H144" s="1"/>
      <c r="I144" s="1"/>
      <c r="J144" s="18"/>
      <c r="K144" s="1"/>
      <c r="L144" s="1"/>
      <c r="M144" s="1"/>
      <c r="N144" s="1"/>
      <c r="O144" s="1"/>
      <c r="P144" s="1"/>
      <c r="Q144" s="1"/>
      <c r="R144" s="27"/>
      <c r="S144" s="1"/>
      <c r="T144" s="1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1"/>
      <c r="CC144" s="1"/>
    </row>
    <row r="145" spans="1:81" x14ac:dyDescent="0.25">
      <c r="A145" s="1"/>
      <c r="B145" s="1"/>
      <c r="C145" s="1"/>
      <c r="D145" s="1"/>
      <c r="E145" s="1"/>
      <c r="F145" s="99"/>
      <c r="G145" s="1"/>
      <c r="H145" s="1"/>
      <c r="I145" s="1"/>
      <c r="J145" s="18"/>
      <c r="K145" s="1"/>
      <c r="L145" s="1"/>
      <c r="M145" s="1"/>
      <c r="N145" s="1"/>
      <c r="O145" s="1"/>
      <c r="P145" s="1"/>
      <c r="Q145" s="1"/>
      <c r="R145" s="27"/>
      <c r="S145" s="1"/>
      <c r="T145" s="1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1"/>
      <c r="CC145" s="1"/>
    </row>
    <row r="146" spans="1:81" x14ac:dyDescent="0.25">
      <c r="A146" s="1"/>
      <c r="B146" s="1"/>
      <c r="C146" s="1"/>
      <c r="D146" s="1"/>
      <c r="E146" s="1"/>
      <c r="F146" s="99"/>
      <c r="G146" s="1"/>
      <c r="H146" s="1"/>
      <c r="I146" s="1"/>
      <c r="J146" s="18"/>
      <c r="K146" s="1"/>
      <c r="L146" s="1"/>
      <c r="M146" s="1"/>
      <c r="N146" s="1"/>
      <c r="O146" s="1"/>
      <c r="P146" s="1"/>
      <c r="Q146" s="1"/>
      <c r="R146" s="27"/>
      <c r="S146" s="1"/>
      <c r="T146" s="1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1"/>
      <c r="CC146" s="1"/>
    </row>
    <row r="147" spans="1:81" x14ac:dyDescent="0.25">
      <c r="A147" s="1"/>
      <c r="B147" s="1"/>
      <c r="C147" s="1"/>
      <c r="D147" s="1"/>
      <c r="E147" s="1"/>
      <c r="F147" s="99"/>
      <c r="G147" s="1"/>
      <c r="H147" s="1"/>
      <c r="I147" s="1"/>
      <c r="J147" s="18"/>
      <c r="K147" s="1"/>
      <c r="L147" s="1"/>
      <c r="M147" s="1"/>
      <c r="N147" s="1"/>
      <c r="O147" s="1"/>
      <c r="P147" s="1"/>
      <c r="Q147" s="1"/>
      <c r="R147" s="27"/>
      <c r="S147" s="1"/>
      <c r="T147" s="1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1"/>
      <c r="CC147" s="1"/>
    </row>
    <row r="148" spans="1:81" x14ac:dyDescent="0.25">
      <c r="A148" s="1"/>
      <c r="B148" s="1"/>
      <c r="C148" s="1"/>
      <c r="D148" s="1"/>
      <c r="E148" s="1"/>
      <c r="F148" s="99"/>
      <c r="G148" s="1"/>
      <c r="H148" s="1"/>
      <c r="I148" s="1"/>
      <c r="J148" s="18"/>
      <c r="K148" s="1"/>
      <c r="L148" s="1"/>
      <c r="M148" s="1"/>
      <c r="N148" s="1"/>
      <c r="O148" s="1"/>
      <c r="P148" s="1"/>
      <c r="Q148" s="1"/>
      <c r="R148" s="27"/>
      <c r="S148" s="1"/>
      <c r="T148" s="1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1"/>
      <c r="CC148" s="1"/>
    </row>
    <row r="149" spans="1:81" x14ac:dyDescent="0.25">
      <c r="A149" s="1"/>
      <c r="B149" s="1"/>
      <c r="C149" s="1"/>
      <c r="D149" s="1"/>
      <c r="E149" s="1"/>
      <c r="F149" s="99"/>
      <c r="G149" s="1"/>
      <c r="H149" s="1"/>
      <c r="I149" s="1"/>
      <c r="J149" s="18"/>
      <c r="K149" s="1"/>
      <c r="L149" s="1"/>
      <c r="M149" s="1"/>
      <c r="N149" s="1"/>
      <c r="O149" s="1"/>
      <c r="P149" s="1"/>
      <c r="Q149" s="1"/>
      <c r="R149" s="27"/>
      <c r="S149" s="1"/>
      <c r="T149" s="1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1"/>
      <c r="CC149" s="1"/>
    </row>
    <row r="150" spans="1:81" x14ac:dyDescent="0.25">
      <c r="A150" s="1"/>
      <c r="B150" s="1"/>
      <c r="C150" s="1"/>
      <c r="D150" s="1"/>
      <c r="E150" s="1"/>
      <c r="F150" s="99"/>
      <c r="G150" s="1"/>
      <c r="H150" s="1"/>
      <c r="I150" s="1"/>
      <c r="J150" s="18"/>
      <c r="K150" s="1"/>
      <c r="L150" s="1"/>
      <c r="M150" s="1"/>
      <c r="N150" s="1"/>
      <c r="O150" s="1"/>
      <c r="P150" s="1"/>
      <c r="Q150" s="1"/>
      <c r="R150" s="27"/>
      <c r="S150" s="1"/>
      <c r="T150" s="1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1"/>
      <c r="CC150" s="1"/>
    </row>
    <row r="151" spans="1:81" x14ac:dyDescent="0.25">
      <c r="A151" s="1"/>
      <c r="B151" s="1"/>
      <c r="C151" s="1"/>
      <c r="D151" s="1"/>
      <c r="E151" s="1"/>
      <c r="F151" s="99"/>
      <c r="G151" s="1"/>
      <c r="H151" s="1"/>
      <c r="I151" s="1"/>
      <c r="J151" s="18"/>
      <c r="K151" s="1"/>
      <c r="L151" s="1"/>
      <c r="M151" s="1"/>
      <c r="N151" s="1"/>
      <c r="O151" s="1"/>
      <c r="P151" s="1"/>
      <c r="Q151" s="1"/>
      <c r="R151" s="27"/>
      <c r="S151" s="1"/>
      <c r="T151" s="1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1"/>
      <c r="CC151" s="1"/>
    </row>
    <row r="152" spans="1:81" x14ac:dyDescent="0.25">
      <c r="A152" s="1"/>
      <c r="B152" s="1"/>
      <c r="C152" s="1"/>
      <c r="D152" s="1"/>
      <c r="E152" s="1"/>
      <c r="F152" s="99"/>
      <c r="G152" s="1"/>
      <c r="H152" s="1"/>
      <c r="I152" s="1"/>
      <c r="J152" s="18"/>
      <c r="K152" s="1"/>
      <c r="L152" s="1"/>
      <c r="M152" s="1"/>
      <c r="N152" s="1"/>
      <c r="O152" s="1"/>
      <c r="P152" s="1"/>
      <c r="Q152" s="1"/>
      <c r="R152" s="27"/>
      <c r="S152" s="1"/>
      <c r="T152" s="1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1"/>
      <c r="CC152" s="1"/>
    </row>
    <row r="153" spans="1:81" x14ac:dyDescent="0.25">
      <c r="A153" s="1"/>
      <c r="B153" s="1"/>
      <c r="C153" s="1"/>
      <c r="D153" s="1"/>
      <c r="E153" s="1"/>
      <c r="F153" s="99"/>
      <c r="G153" s="1"/>
      <c r="H153" s="1"/>
      <c r="I153" s="1"/>
      <c r="J153" s="18"/>
      <c r="K153" s="1"/>
      <c r="L153" s="1"/>
      <c r="M153" s="1"/>
      <c r="N153" s="1"/>
      <c r="O153" s="1"/>
      <c r="P153" s="1"/>
      <c r="Q153" s="1"/>
      <c r="R153" s="27"/>
      <c r="S153" s="1"/>
      <c r="T153" s="1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1"/>
      <c r="CC153" s="1"/>
    </row>
    <row r="154" spans="1:81" x14ac:dyDescent="0.25">
      <c r="A154" s="1"/>
      <c r="B154" s="1"/>
      <c r="C154" s="1"/>
      <c r="D154" s="1"/>
      <c r="E154" s="1"/>
      <c r="F154" s="99"/>
      <c r="G154" s="1"/>
      <c r="H154" s="1"/>
      <c r="I154" s="1"/>
      <c r="J154" s="18"/>
      <c r="K154" s="1"/>
      <c r="L154" s="1"/>
      <c r="M154" s="1"/>
      <c r="N154" s="1"/>
      <c r="O154" s="1"/>
      <c r="P154" s="1"/>
      <c r="Q154" s="1"/>
      <c r="R154" s="27"/>
      <c r="S154" s="1"/>
      <c r="T154" s="1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1"/>
      <c r="CC154" s="1"/>
    </row>
    <row r="155" spans="1:81" x14ac:dyDescent="0.25">
      <c r="A155" s="1"/>
      <c r="B155" s="1"/>
      <c r="C155" s="1"/>
      <c r="D155" s="1"/>
      <c r="E155" s="1"/>
      <c r="F155" s="99"/>
      <c r="G155" s="1"/>
      <c r="H155" s="1"/>
      <c r="I155" s="1"/>
      <c r="J155" s="18"/>
      <c r="K155" s="1"/>
      <c r="L155" s="1"/>
      <c r="M155" s="1"/>
      <c r="N155" s="1"/>
      <c r="O155" s="1"/>
      <c r="P155" s="1"/>
      <c r="Q155" s="1"/>
      <c r="R155" s="27"/>
      <c r="S155" s="1"/>
      <c r="T155" s="1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1"/>
      <c r="CC155" s="1"/>
    </row>
    <row r="156" spans="1:81" x14ac:dyDescent="0.25">
      <c r="A156" s="1"/>
      <c r="B156" s="1"/>
      <c r="C156" s="1"/>
      <c r="D156" s="1"/>
      <c r="E156" s="1"/>
      <c r="F156" s="99"/>
      <c r="G156" s="1"/>
      <c r="H156" s="1"/>
      <c r="I156" s="1"/>
      <c r="J156" s="18"/>
      <c r="K156" s="1"/>
      <c r="L156" s="1"/>
      <c r="M156" s="1"/>
      <c r="N156" s="1"/>
      <c r="O156" s="1"/>
      <c r="P156" s="1"/>
      <c r="Q156" s="1"/>
      <c r="R156" s="27"/>
      <c r="S156" s="1"/>
      <c r="T156" s="1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1"/>
      <c r="CC156" s="1"/>
    </row>
    <row r="157" spans="1:81" x14ac:dyDescent="0.25">
      <c r="A157" s="1"/>
      <c r="B157" s="1"/>
      <c r="C157" s="1"/>
      <c r="D157" s="1"/>
      <c r="E157" s="1"/>
      <c r="F157" s="99"/>
      <c r="G157" s="1"/>
      <c r="H157" s="1"/>
      <c r="I157" s="1"/>
      <c r="J157" s="18"/>
      <c r="K157" s="1"/>
      <c r="L157" s="1"/>
      <c r="M157" s="1"/>
      <c r="N157" s="1"/>
      <c r="O157" s="1"/>
      <c r="P157" s="1"/>
      <c r="Q157" s="1"/>
      <c r="R157" s="27"/>
      <c r="S157" s="1"/>
      <c r="T157" s="1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1"/>
      <c r="CC157" s="1"/>
    </row>
    <row r="158" spans="1:81" x14ac:dyDescent="0.25">
      <c r="A158" s="1"/>
      <c r="B158" s="1"/>
      <c r="C158" s="1"/>
      <c r="D158" s="1"/>
      <c r="E158" s="1"/>
      <c r="F158" s="99"/>
      <c r="G158" s="1"/>
      <c r="H158" s="1"/>
      <c r="I158" s="1"/>
      <c r="J158" s="18"/>
      <c r="K158" s="1"/>
      <c r="L158" s="1"/>
      <c r="M158" s="1"/>
      <c r="N158" s="1"/>
      <c r="O158" s="1"/>
      <c r="P158" s="1"/>
      <c r="Q158" s="1"/>
      <c r="R158" s="27"/>
      <c r="S158" s="1"/>
      <c r="T158" s="1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1"/>
      <c r="CC158" s="1"/>
    </row>
    <row r="159" spans="1:81" x14ac:dyDescent="0.25">
      <c r="A159" s="1"/>
      <c r="B159" s="1"/>
      <c r="C159" s="1"/>
      <c r="D159" s="1"/>
      <c r="E159" s="1"/>
      <c r="F159" s="99"/>
      <c r="G159" s="1"/>
      <c r="H159" s="1"/>
      <c r="I159" s="1"/>
      <c r="J159" s="18"/>
      <c r="K159" s="1"/>
      <c r="L159" s="1"/>
      <c r="M159" s="1"/>
      <c r="N159" s="1"/>
      <c r="O159" s="1"/>
      <c r="P159" s="1"/>
      <c r="Q159" s="1"/>
      <c r="R159" s="27"/>
      <c r="S159" s="1"/>
      <c r="T159" s="1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1"/>
      <c r="CC159" s="1"/>
    </row>
    <row r="160" spans="1:81" x14ac:dyDescent="0.25">
      <c r="A160" s="1"/>
      <c r="B160" s="1"/>
      <c r="C160" s="1"/>
      <c r="D160" s="1"/>
      <c r="E160" s="1"/>
      <c r="F160" s="99"/>
      <c r="G160" s="1"/>
      <c r="H160" s="1"/>
      <c r="I160" s="1"/>
      <c r="J160" s="18"/>
      <c r="K160" s="1"/>
      <c r="L160" s="1"/>
      <c r="M160" s="1"/>
      <c r="N160" s="1"/>
      <c r="O160" s="1"/>
      <c r="P160" s="1"/>
      <c r="Q160" s="1"/>
      <c r="R160" s="27"/>
      <c r="S160" s="1"/>
      <c r="T160" s="1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1"/>
      <c r="CC160" s="1"/>
    </row>
    <row r="161" spans="1:81" x14ac:dyDescent="0.25">
      <c r="A161" s="1"/>
      <c r="B161" s="1"/>
      <c r="C161" s="1"/>
      <c r="D161" s="1"/>
      <c r="E161" s="1"/>
      <c r="F161" s="99"/>
      <c r="G161" s="1"/>
      <c r="H161" s="1"/>
      <c r="I161" s="1"/>
      <c r="J161" s="18"/>
      <c r="K161" s="1"/>
      <c r="L161" s="1"/>
      <c r="M161" s="1"/>
      <c r="N161" s="1"/>
      <c r="O161" s="1"/>
      <c r="P161" s="1"/>
      <c r="Q161" s="1"/>
      <c r="R161" s="27"/>
      <c r="S161" s="1"/>
      <c r="T161" s="1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1"/>
      <c r="CC161" s="1"/>
    </row>
    <row r="162" spans="1:81" x14ac:dyDescent="0.25">
      <c r="A162" s="1"/>
      <c r="B162" s="1"/>
      <c r="C162" s="1"/>
      <c r="D162" s="1"/>
      <c r="E162" s="1"/>
      <c r="F162" s="99"/>
      <c r="G162" s="1"/>
      <c r="H162" s="1"/>
      <c r="I162" s="1"/>
      <c r="J162" s="18"/>
      <c r="K162" s="1"/>
      <c r="L162" s="1"/>
      <c r="M162" s="1"/>
      <c r="N162" s="1"/>
      <c r="O162" s="1"/>
      <c r="P162" s="1"/>
      <c r="Q162" s="1"/>
      <c r="R162" s="27"/>
      <c r="S162" s="1"/>
      <c r="T162" s="1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1"/>
      <c r="CC162" s="1"/>
    </row>
    <row r="163" spans="1:81" x14ac:dyDescent="0.25">
      <c r="A163" s="1"/>
      <c r="B163" s="1"/>
      <c r="C163" s="1"/>
      <c r="D163" s="1"/>
      <c r="E163" s="1"/>
      <c r="F163" s="99"/>
      <c r="G163" s="1"/>
      <c r="H163" s="1"/>
      <c r="I163" s="1"/>
      <c r="J163" s="18"/>
      <c r="K163" s="1"/>
      <c r="L163" s="1"/>
      <c r="M163" s="1"/>
      <c r="N163" s="1"/>
      <c r="O163" s="1"/>
      <c r="P163" s="1"/>
      <c r="Q163" s="1"/>
      <c r="R163" s="27"/>
      <c r="S163" s="1"/>
      <c r="T163" s="1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1"/>
      <c r="CC163" s="1"/>
    </row>
    <row r="164" spans="1:81" x14ac:dyDescent="0.25">
      <c r="A164" s="1"/>
      <c r="B164" s="1"/>
      <c r="C164" s="1"/>
      <c r="D164" s="1"/>
      <c r="E164" s="1"/>
      <c r="F164" s="99"/>
      <c r="G164" s="1"/>
      <c r="H164" s="1"/>
      <c r="I164" s="1"/>
      <c r="J164" s="18"/>
      <c r="K164" s="1"/>
      <c r="L164" s="1"/>
      <c r="M164" s="1"/>
      <c r="N164" s="1"/>
      <c r="O164" s="1"/>
      <c r="P164" s="1"/>
      <c r="Q164" s="1"/>
      <c r="R164" s="27"/>
      <c r="S164" s="1"/>
      <c r="T164" s="1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1"/>
      <c r="CC164" s="1"/>
    </row>
    <row r="165" spans="1:81" x14ac:dyDescent="0.25">
      <c r="A165" s="1"/>
      <c r="B165" s="1"/>
      <c r="C165" s="1"/>
      <c r="D165" s="1"/>
      <c r="E165" s="1"/>
      <c r="F165" s="99"/>
      <c r="G165" s="1"/>
      <c r="H165" s="1"/>
      <c r="I165" s="1"/>
      <c r="J165" s="18"/>
      <c r="K165" s="1"/>
      <c r="L165" s="1"/>
      <c r="M165" s="1"/>
      <c r="N165" s="1"/>
      <c r="O165" s="1"/>
      <c r="P165" s="1"/>
      <c r="Q165" s="1"/>
      <c r="R165" s="27"/>
      <c r="S165" s="1"/>
      <c r="T165" s="1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1"/>
      <c r="CC165" s="1"/>
    </row>
    <row r="166" spans="1:81" x14ac:dyDescent="0.25">
      <c r="A166" s="1"/>
      <c r="B166" s="1"/>
      <c r="C166" s="1"/>
      <c r="D166" s="1"/>
      <c r="E166" s="1"/>
      <c r="F166" s="99"/>
      <c r="G166" s="1"/>
      <c r="H166" s="1"/>
      <c r="I166" s="1"/>
      <c r="J166" s="18"/>
      <c r="K166" s="1"/>
      <c r="L166" s="1"/>
      <c r="M166" s="1"/>
      <c r="N166" s="1"/>
      <c r="O166" s="1"/>
      <c r="P166" s="1"/>
      <c r="Q166" s="1"/>
      <c r="R166" s="27"/>
      <c r="S166" s="1"/>
      <c r="T166" s="1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1"/>
      <c r="CC166" s="1"/>
    </row>
    <row r="167" spans="1:81" x14ac:dyDescent="0.25">
      <c r="A167" s="1"/>
      <c r="B167" s="1"/>
      <c r="C167" s="1"/>
      <c r="D167" s="1"/>
      <c r="E167" s="1"/>
      <c r="F167" s="99"/>
      <c r="G167" s="1"/>
      <c r="H167" s="1"/>
      <c r="I167" s="1"/>
      <c r="J167" s="18"/>
      <c r="K167" s="1"/>
      <c r="L167" s="1"/>
      <c r="M167" s="1"/>
      <c r="N167" s="1"/>
      <c r="O167" s="1"/>
      <c r="P167" s="1"/>
      <c r="Q167" s="1"/>
      <c r="R167" s="27"/>
      <c r="S167" s="1"/>
      <c r="T167" s="1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1"/>
      <c r="CC167" s="1"/>
    </row>
    <row r="168" spans="1:81" x14ac:dyDescent="0.25">
      <c r="A168" s="1"/>
      <c r="B168" s="1"/>
      <c r="C168" s="1"/>
      <c r="D168" s="1"/>
      <c r="E168" s="1"/>
      <c r="F168" s="99"/>
      <c r="G168" s="1"/>
      <c r="H168" s="1"/>
      <c r="I168" s="1"/>
      <c r="J168" s="18"/>
      <c r="K168" s="1"/>
      <c r="L168" s="1"/>
      <c r="M168" s="1"/>
      <c r="N168" s="1"/>
      <c r="O168" s="1"/>
      <c r="P168" s="1"/>
      <c r="Q168" s="1"/>
      <c r="R168" s="27"/>
      <c r="S168" s="1"/>
      <c r="T168" s="1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1"/>
      <c r="CC168" s="1"/>
    </row>
    <row r="169" spans="1:81" x14ac:dyDescent="0.25">
      <c r="A169" s="1"/>
      <c r="B169" s="1"/>
      <c r="C169" s="1"/>
      <c r="D169" s="1"/>
      <c r="E169" s="1"/>
      <c r="F169" s="99"/>
      <c r="G169" s="1"/>
      <c r="H169" s="1"/>
      <c r="I169" s="1"/>
      <c r="J169" s="18"/>
      <c r="K169" s="1"/>
      <c r="L169" s="1"/>
      <c r="M169" s="1"/>
      <c r="N169" s="1"/>
      <c r="O169" s="1"/>
      <c r="P169" s="1"/>
      <c r="Q169" s="1"/>
      <c r="R169" s="27"/>
      <c r="S169" s="1"/>
      <c r="T169" s="1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1"/>
      <c r="CC169" s="1"/>
    </row>
    <row r="170" spans="1:81" x14ac:dyDescent="0.25">
      <c r="A170" s="1"/>
      <c r="B170" s="1"/>
      <c r="C170" s="1"/>
      <c r="D170" s="1"/>
      <c r="E170" s="1"/>
      <c r="F170" s="99"/>
      <c r="G170" s="1"/>
      <c r="H170" s="1"/>
      <c r="I170" s="1"/>
      <c r="J170" s="18"/>
      <c r="K170" s="1"/>
      <c r="L170" s="1"/>
      <c r="M170" s="1"/>
      <c r="N170" s="1"/>
      <c r="O170" s="1"/>
      <c r="P170" s="1"/>
      <c r="Q170" s="1"/>
      <c r="R170" s="27"/>
      <c r="S170" s="1"/>
      <c r="T170" s="1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1"/>
      <c r="CC170" s="1"/>
    </row>
    <row r="171" spans="1:81" x14ac:dyDescent="0.25">
      <c r="A171" s="1"/>
      <c r="B171" s="1"/>
      <c r="C171" s="1"/>
      <c r="D171" s="1"/>
      <c r="E171" s="1"/>
      <c r="F171" s="99"/>
      <c r="G171" s="1"/>
      <c r="H171" s="1"/>
      <c r="I171" s="1"/>
      <c r="J171" s="18"/>
      <c r="K171" s="1"/>
      <c r="L171" s="1"/>
      <c r="M171" s="1"/>
      <c r="N171" s="1"/>
      <c r="O171" s="1"/>
      <c r="P171" s="1"/>
      <c r="Q171" s="1"/>
      <c r="R171" s="27"/>
      <c r="S171" s="1"/>
      <c r="T171" s="1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1"/>
      <c r="CC171" s="1"/>
    </row>
    <row r="172" spans="1:81" x14ac:dyDescent="0.25">
      <c r="A172" s="1"/>
      <c r="B172" s="1"/>
      <c r="C172" s="1"/>
      <c r="D172" s="1"/>
      <c r="E172" s="1"/>
      <c r="F172" s="99"/>
      <c r="G172" s="1"/>
      <c r="H172" s="1"/>
      <c r="I172" s="1"/>
      <c r="J172" s="18"/>
      <c r="K172" s="1"/>
      <c r="L172" s="1"/>
      <c r="M172" s="1"/>
      <c r="N172" s="1"/>
      <c r="O172" s="1"/>
      <c r="P172" s="1"/>
      <c r="Q172" s="1"/>
      <c r="R172" s="27"/>
      <c r="S172" s="1"/>
      <c r="T172" s="1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1"/>
      <c r="CC172" s="1"/>
    </row>
    <row r="173" spans="1:81" x14ac:dyDescent="0.25">
      <c r="A173" s="1"/>
      <c r="B173" s="1"/>
      <c r="C173" s="1"/>
      <c r="D173" s="1"/>
      <c r="E173" s="1"/>
      <c r="F173" s="99"/>
      <c r="G173" s="1"/>
      <c r="H173" s="1"/>
      <c r="I173" s="1"/>
      <c r="J173" s="18"/>
      <c r="K173" s="1"/>
      <c r="L173" s="1"/>
      <c r="M173" s="1"/>
      <c r="N173" s="1"/>
      <c r="O173" s="1"/>
      <c r="P173" s="1"/>
      <c r="Q173" s="1"/>
      <c r="R173" s="27"/>
      <c r="S173" s="1"/>
      <c r="T173" s="1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1"/>
      <c r="CC173" s="1"/>
    </row>
    <row r="174" spans="1:81" x14ac:dyDescent="0.25">
      <c r="A174" s="1"/>
      <c r="B174" s="1"/>
      <c r="C174" s="1"/>
      <c r="D174" s="1"/>
      <c r="E174" s="1"/>
      <c r="F174" s="99"/>
      <c r="G174" s="1"/>
      <c r="H174" s="1"/>
      <c r="I174" s="1"/>
      <c r="J174" s="18"/>
      <c r="K174" s="1"/>
      <c r="L174" s="1"/>
      <c r="M174" s="1"/>
      <c r="N174" s="1"/>
      <c r="O174" s="1"/>
      <c r="P174" s="1"/>
      <c r="Q174" s="1"/>
      <c r="R174" s="27"/>
      <c r="S174" s="1"/>
      <c r="T174" s="1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1"/>
      <c r="CC174" s="1"/>
    </row>
    <row r="175" spans="1:81" x14ac:dyDescent="0.25">
      <c r="A175" s="1"/>
      <c r="B175" s="1"/>
      <c r="C175" s="1"/>
      <c r="D175" s="1"/>
      <c r="E175" s="1"/>
      <c r="F175" s="99"/>
      <c r="G175" s="1"/>
      <c r="H175" s="1"/>
      <c r="I175" s="1"/>
      <c r="J175" s="18"/>
      <c r="K175" s="1"/>
      <c r="L175" s="1"/>
      <c r="M175" s="1"/>
      <c r="N175" s="1"/>
      <c r="O175" s="1"/>
      <c r="P175" s="1"/>
      <c r="Q175" s="1"/>
      <c r="R175" s="27"/>
      <c r="S175" s="1"/>
      <c r="T175" s="1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1"/>
      <c r="CC175" s="1"/>
    </row>
    <row r="176" spans="1:81" x14ac:dyDescent="0.25">
      <c r="A176" s="1"/>
      <c r="B176" s="1"/>
      <c r="C176" s="1"/>
      <c r="D176" s="1"/>
      <c r="E176" s="1"/>
      <c r="F176" s="99"/>
      <c r="G176" s="1"/>
      <c r="H176" s="1"/>
      <c r="I176" s="1"/>
      <c r="J176" s="18"/>
      <c r="K176" s="1"/>
      <c r="L176" s="1"/>
      <c r="M176" s="1"/>
      <c r="N176" s="1"/>
      <c r="O176" s="1"/>
      <c r="P176" s="1"/>
      <c r="Q176" s="1"/>
      <c r="R176" s="27"/>
      <c r="S176" s="1"/>
      <c r="T176" s="1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1"/>
      <c r="CC176" s="1"/>
    </row>
    <row r="177" spans="1:81" x14ac:dyDescent="0.25">
      <c r="A177" s="1"/>
      <c r="B177" s="1"/>
      <c r="C177" s="1"/>
      <c r="D177" s="1"/>
      <c r="E177" s="1"/>
      <c r="F177" s="99"/>
      <c r="G177" s="1"/>
      <c r="H177" s="1"/>
      <c r="I177" s="1"/>
      <c r="J177" s="18"/>
      <c r="K177" s="1"/>
      <c r="L177" s="1"/>
      <c r="M177" s="1"/>
      <c r="N177" s="1"/>
      <c r="O177" s="1"/>
      <c r="P177" s="1"/>
      <c r="Q177" s="1"/>
      <c r="R177" s="27"/>
      <c r="S177" s="1"/>
      <c r="T177" s="1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1"/>
      <c r="CC177" s="1"/>
    </row>
    <row r="178" spans="1:81" x14ac:dyDescent="0.25">
      <c r="A178" s="1"/>
      <c r="B178" s="1"/>
      <c r="C178" s="1"/>
      <c r="D178" s="1"/>
      <c r="E178" s="1"/>
      <c r="F178" s="99"/>
      <c r="G178" s="1"/>
      <c r="H178" s="1"/>
      <c r="I178" s="1"/>
      <c r="J178" s="18"/>
      <c r="K178" s="1"/>
      <c r="L178" s="1"/>
      <c r="M178" s="1"/>
      <c r="N178" s="1"/>
      <c r="O178" s="1"/>
      <c r="P178" s="1"/>
      <c r="Q178" s="1"/>
      <c r="R178" s="27"/>
      <c r="S178" s="1"/>
      <c r="T178" s="1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1"/>
      <c r="CC178" s="1"/>
    </row>
    <row r="179" spans="1:81" x14ac:dyDescent="0.25">
      <c r="A179" s="1"/>
      <c r="B179" s="1"/>
      <c r="C179" s="1"/>
      <c r="D179" s="1"/>
      <c r="E179" s="1"/>
      <c r="F179" s="99"/>
      <c r="G179" s="1"/>
      <c r="H179" s="1"/>
      <c r="I179" s="1"/>
      <c r="J179" s="18"/>
      <c r="K179" s="1"/>
      <c r="L179" s="1"/>
      <c r="M179" s="1"/>
      <c r="N179" s="1"/>
      <c r="O179" s="1"/>
      <c r="P179" s="1"/>
      <c r="Q179" s="1"/>
      <c r="R179" s="27"/>
      <c r="S179" s="1"/>
      <c r="T179" s="1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1"/>
      <c r="CC179" s="1"/>
    </row>
  </sheetData>
  <conditionalFormatting sqref="U8:CA8">
    <cfRule type="containsBlanks" dxfId="244" priority="363">
      <formula>LEN(TRIM(U8))=0</formula>
    </cfRule>
  </conditionalFormatting>
  <conditionalFormatting sqref="A9:C9 A10:AF10 A12:AF12 A11:F11 A13:F15 A29:F33 A35:F35 A73:F73 A27:AF28 A94:F94 K97:AF99 A97:F99 A111:F111 K111:AF111 K94:AF94 K29:AF33 K13:AF14 K11:AF11 A72:AF72 CD94:XFD94 CD111:XFD111 CD143:XFD1048576 CD1:XFD15 A8:B8 S9:T9 CD44:XFD44 K44:AF44 A44:F44 K35:CA35 CD72:XFD73 K54:CA54 A54:F54 CD54:XFD54 A81:XFD81 K73:CA73 K24:AF26 A24:F26 A100:AF100 AG97:XFD100 CB53:XFD53 A2:AF2 A34:AF34 CB24:XFD35 AG24:CA34 A142:AF1048576 CB121:XFD123 AG141:CA142 CB132:XFD142 A6:AF7 A3:B5 D3:AF5 E8:CA8 E1:AF1 K15:CA15">
    <cfRule type="cellIs" dxfId="243" priority="362" operator="equal">
      <formula>0</formula>
    </cfRule>
  </conditionalFormatting>
  <conditionalFormatting sqref="D9">
    <cfRule type="containsBlanks" dxfId="242" priority="361">
      <formula>LEN(TRIM(D9))=0</formula>
    </cfRule>
  </conditionalFormatting>
  <conditionalFormatting sqref="D9:F9 H9:R9">
    <cfRule type="cellIs" dxfId="241" priority="360" operator="equal">
      <formula>0</formula>
    </cfRule>
  </conditionalFormatting>
  <conditionalFormatting sqref="G11:J11">
    <cfRule type="cellIs" dxfId="240" priority="359" operator="equal">
      <formula>0</formula>
    </cfRule>
  </conditionalFormatting>
  <conditionalFormatting sqref="G13:J13">
    <cfRule type="cellIs" dxfId="239" priority="358" operator="equal">
      <formula>0</formula>
    </cfRule>
  </conditionalFormatting>
  <conditionalFormatting sqref="G14:J15 G24:J26">
    <cfRule type="cellIs" dxfId="238" priority="357" operator="equal">
      <formula>0</formula>
    </cfRule>
  </conditionalFormatting>
  <conditionalFormatting sqref="G29:J29">
    <cfRule type="cellIs" dxfId="237" priority="356" operator="equal">
      <formula>0</formula>
    </cfRule>
  </conditionalFormatting>
  <conditionalFormatting sqref="G30:J31">
    <cfRule type="cellIs" dxfId="236" priority="355" operator="equal">
      <formula>0</formula>
    </cfRule>
  </conditionalFormatting>
  <conditionalFormatting sqref="G32:J33">
    <cfRule type="cellIs" dxfId="235" priority="354" operator="equal">
      <formula>0</formula>
    </cfRule>
  </conditionalFormatting>
  <conditionalFormatting sqref="G35:J35">
    <cfRule type="cellIs" dxfId="234" priority="353" operator="equal">
      <formula>0</formula>
    </cfRule>
  </conditionalFormatting>
  <conditionalFormatting sqref="G44:J44 G54:J54">
    <cfRule type="cellIs" dxfId="233" priority="352" operator="equal">
      <formula>0</formula>
    </cfRule>
  </conditionalFormatting>
  <conditionalFormatting sqref="G73:J73">
    <cfRule type="cellIs" dxfId="232" priority="351" operator="equal">
      <formula>0</formula>
    </cfRule>
  </conditionalFormatting>
  <conditionalFormatting sqref="G94:J94">
    <cfRule type="cellIs" dxfId="231" priority="350" operator="equal">
      <formula>0</formula>
    </cfRule>
  </conditionalFormatting>
  <conditionalFormatting sqref="A95:F96 K95:AF96 CD95:XFD96">
    <cfRule type="cellIs" dxfId="230" priority="349" operator="equal">
      <formula>0</formula>
    </cfRule>
  </conditionalFormatting>
  <conditionalFormatting sqref="A109:F109 K109:AF109 A112:AF112 CD109:XFD109 CD112:XFD112">
    <cfRule type="cellIs" dxfId="229" priority="348" operator="equal">
      <formula>0</formula>
    </cfRule>
  </conditionalFormatting>
  <conditionalFormatting sqref="G109:J109">
    <cfRule type="cellIs" dxfId="228" priority="347" operator="equal">
      <formula>0</formula>
    </cfRule>
  </conditionalFormatting>
  <conditionalFormatting sqref="A110:F110 K110:AF110 CD110:XFD110">
    <cfRule type="cellIs" dxfId="227" priority="346" operator="equal">
      <formula>0</formula>
    </cfRule>
  </conditionalFormatting>
  <conditionalFormatting sqref="A122:F122 A137:F141 A135:AF136 K141:AF141 K140:T140 K133:T134 A121:C121 E121:F121 K137:AF137 K121:AF121 K123:AF123 K122:CA122 K139:AF139 K138:CA138 K132:AF132 A132:F134 A123:C123 E123:F123">
    <cfRule type="cellIs" dxfId="226" priority="345" operator="equal">
      <formula>0</formula>
    </cfRule>
  </conditionalFormatting>
  <conditionalFormatting sqref="G121:J121">
    <cfRule type="cellIs" dxfId="225" priority="344" operator="equal">
      <formula>0</formula>
    </cfRule>
  </conditionalFormatting>
  <conditionalFormatting sqref="G122:J123 G132:J134">
    <cfRule type="cellIs" dxfId="224" priority="343" operator="equal">
      <formula>0</formula>
    </cfRule>
  </conditionalFormatting>
  <conditionalFormatting sqref="G137:J137">
    <cfRule type="cellIs" dxfId="223" priority="342" operator="equal">
      <formula>0</formula>
    </cfRule>
  </conditionalFormatting>
  <conditionalFormatting sqref="G138:J139">
    <cfRule type="cellIs" dxfId="222" priority="341" operator="equal">
      <formula>0</formula>
    </cfRule>
  </conditionalFormatting>
  <conditionalFormatting sqref="G140:J141">
    <cfRule type="cellIs" dxfId="221" priority="340" operator="equal">
      <formula>0</formula>
    </cfRule>
  </conditionalFormatting>
  <conditionalFormatting sqref="A84:AF84 A83:C83 K83:AF83 CD83:XFD84 E83:F83 CD93:XFD93 A93:AF93">
    <cfRule type="cellIs" dxfId="220" priority="339" operator="equal">
      <formula>0</formula>
    </cfRule>
  </conditionalFormatting>
  <conditionalFormatting sqref="D121">
    <cfRule type="cellIs" dxfId="219" priority="328" operator="equal">
      <formula>0</formula>
    </cfRule>
  </conditionalFormatting>
  <conditionalFormatting sqref="U140:CA140">
    <cfRule type="cellIs" dxfId="218" priority="338" operator="equal">
      <formula>0</formula>
    </cfRule>
  </conditionalFormatting>
  <conditionalFormatting sqref="U133:CA134">
    <cfRule type="cellIs" dxfId="217" priority="337" operator="equal">
      <formula>0</formula>
    </cfRule>
  </conditionalFormatting>
  <conditionalFormatting sqref="R83 U83:AF83">
    <cfRule type="cellIs" dxfId="216" priority="335" operator="greaterThan">
      <formula>0</formula>
    </cfRule>
    <cfRule type="cellIs" dxfId="215" priority="336" operator="lessThan">
      <formula>0</formula>
    </cfRule>
  </conditionalFormatting>
  <conditionalFormatting sqref="U14:AF14">
    <cfRule type="cellIs" dxfId="214" priority="333" operator="greaterThan">
      <formula>0</formula>
    </cfRule>
    <cfRule type="cellIs" dxfId="213" priority="334" operator="lessThan">
      <formula>0</formula>
    </cfRule>
  </conditionalFormatting>
  <conditionalFormatting sqref="U122:CA122">
    <cfRule type="cellIs" dxfId="212" priority="331" operator="greaterThan">
      <formula>0</formula>
    </cfRule>
    <cfRule type="cellIs" dxfId="211" priority="332" operator="lessThan">
      <formula>0</formula>
    </cfRule>
  </conditionalFormatting>
  <conditionalFormatting sqref="R14 R122">
    <cfRule type="cellIs" dxfId="210" priority="329" operator="greaterThan">
      <formula>0</formula>
    </cfRule>
    <cfRule type="cellIs" dxfId="209" priority="330" operator="lessThan">
      <formula>0</formula>
    </cfRule>
  </conditionalFormatting>
  <conditionalFormatting sqref="A82:AF82 CD82:XFD82">
    <cfRule type="cellIs" dxfId="208" priority="313" operator="equal">
      <formula>0</formula>
    </cfRule>
  </conditionalFormatting>
  <conditionalFormatting sqref="AG1:CA7 AG143:CA1048576 AG111:CA111 AG94:CA94 AG10:CA14 AG44:CA44 AG72:CA72">
    <cfRule type="cellIs" dxfId="207" priority="212" operator="equal">
      <formula>0</formula>
    </cfRule>
  </conditionalFormatting>
  <conditionalFormatting sqref="AG95:CA96">
    <cfRule type="cellIs" dxfId="206" priority="211" operator="equal">
      <formula>0</formula>
    </cfRule>
  </conditionalFormatting>
  <conditionalFormatting sqref="AG109:CA109 AG112:CA112">
    <cfRule type="cellIs" dxfId="205" priority="210" operator="equal">
      <formula>0</formula>
    </cfRule>
  </conditionalFormatting>
  <conditionalFormatting sqref="AG135:CA137 AG121:CA121 AG123:CA123 AG139:CA139 AG132:CA132">
    <cfRule type="cellIs" dxfId="204" priority="208" operator="equal">
      <formula>0</formula>
    </cfRule>
  </conditionalFormatting>
  <conditionalFormatting sqref="AG110:CA110">
    <cfRule type="cellIs" dxfId="203" priority="209" operator="equal">
      <formula>0</formula>
    </cfRule>
  </conditionalFormatting>
  <conditionalFormatting sqref="U8:CA8">
    <cfRule type="cellIs" dxfId="202" priority="213" operator="between">
      <formula>$J$5</formula>
      <formula>$J$7</formula>
    </cfRule>
  </conditionalFormatting>
  <conditionalFormatting sqref="AG83:CA84 AG93:CA93">
    <cfRule type="cellIs" dxfId="201" priority="207" operator="equal">
      <formula>0</formula>
    </cfRule>
  </conditionalFormatting>
  <conditionalFormatting sqref="AG83:CA83">
    <cfRule type="cellIs" dxfId="200" priority="203" operator="greaterThan">
      <formula>0</formula>
    </cfRule>
    <cfRule type="cellIs" dxfId="199" priority="204" operator="lessThan">
      <formula>0</formula>
    </cfRule>
  </conditionalFormatting>
  <conditionalFormatting sqref="AG14:CA14">
    <cfRule type="cellIs" dxfId="198" priority="201" operator="greaterThan">
      <formula>0</formula>
    </cfRule>
    <cfRule type="cellIs" dxfId="197" priority="202" operator="lessThan">
      <formula>0</formula>
    </cfRule>
  </conditionalFormatting>
  <conditionalFormatting sqref="AG82:CA82">
    <cfRule type="cellIs" dxfId="196" priority="191" operator="equal">
      <formula>0</formula>
    </cfRule>
  </conditionalFormatting>
  <conditionalFormatting sqref="CB143:CC1048576 CB111:CC111 CB94:CC94 CB1:CC15 CB44:CC44 CB72:CC73 CB54:CC54">
    <cfRule type="cellIs" dxfId="195" priority="140" operator="equal">
      <formula>0</formula>
    </cfRule>
  </conditionalFormatting>
  <conditionalFormatting sqref="CB95:CC96">
    <cfRule type="cellIs" dxfId="194" priority="139" operator="equal">
      <formula>0</formula>
    </cfRule>
  </conditionalFormatting>
  <conditionalFormatting sqref="CB109:CC109 CB112:CC112">
    <cfRule type="cellIs" dxfId="193" priority="138" operator="equal">
      <formula>0</formula>
    </cfRule>
  </conditionalFormatting>
  <conditionalFormatting sqref="CB110:CC110">
    <cfRule type="cellIs" dxfId="192" priority="137" operator="equal">
      <formula>0</formula>
    </cfRule>
  </conditionalFormatting>
  <conditionalFormatting sqref="CB83:CC84 CB93:CC93">
    <cfRule type="cellIs" dxfId="191" priority="135" operator="equal">
      <formula>0</formula>
    </cfRule>
  </conditionalFormatting>
  <conditionalFormatting sqref="CB82:CC82">
    <cfRule type="cellIs" dxfId="190" priority="126" operator="equal">
      <formula>0</formula>
    </cfRule>
  </conditionalFormatting>
  <conditionalFormatting sqref="U9:CA9">
    <cfRule type="cellIs" dxfId="189" priority="82" operator="equal">
      <formula>0</formula>
    </cfRule>
  </conditionalFormatting>
  <conditionalFormatting sqref="U9:CA9">
    <cfRule type="containsBlanks" dxfId="188" priority="83">
      <formula>LEN(TRIM(U9))=0</formula>
    </cfRule>
  </conditionalFormatting>
  <conditionalFormatting sqref="U9:CA9">
    <cfRule type="cellIs" dxfId="187" priority="80" operator="equal">
      <formula>$J$6</formula>
    </cfRule>
    <cfRule type="cellIs" dxfId="186" priority="81" operator="between">
      <formula>$J$5</formula>
      <formula>$J$7</formula>
    </cfRule>
  </conditionalFormatting>
  <conditionalFormatting sqref="CB36:CC43">
    <cfRule type="cellIs" dxfId="185" priority="41" operator="equal">
      <formula>0</formula>
    </cfRule>
  </conditionalFormatting>
  <conditionalFormatting sqref="A36:AF43 CD36:XFD43">
    <cfRule type="cellIs" dxfId="184" priority="43" operator="equal">
      <formula>0</formula>
    </cfRule>
  </conditionalFormatting>
  <conditionalFormatting sqref="D83">
    <cfRule type="cellIs" dxfId="183" priority="45" operator="equal">
      <formula>0</formula>
    </cfRule>
  </conditionalFormatting>
  <conditionalFormatting sqref="G9">
    <cfRule type="cellIs" dxfId="182" priority="47" operator="equal">
      <formula>0</formula>
    </cfRule>
  </conditionalFormatting>
  <conditionalFormatting sqref="AG36:CA43">
    <cfRule type="cellIs" dxfId="181" priority="42" operator="equal">
      <formula>0</formula>
    </cfRule>
  </conditionalFormatting>
  <conditionalFormatting sqref="AG55:CA62">
    <cfRule type="cellIs" dxfId="180" priority="39" operator="equal">
      <formula>0</formula>
    </cfRule>
  </conditionalFormatting>
  <conditionalFormatting sqref="A55:AF62 CD55:XFD62">
    <cfRule type="cellIs" dxfId="179" priority="40" operator="equal">
      <formula>0</formula>
    </cfRule>
  </conditionalFormatting>
  <conditionalFormatting sqref="CB55:CC62">
    <cfRule type="cellIs" dxfId="178" priority="38" operator="equal">
      <formula>0</formula>
    </cfRule>
  </conditionalFormatting>
  <conditionalFormatting sqref="A53:AF53">
    <cfRule type="cellIs" dxfId="177" priority="37" operator="equal">
      <formula>0</formula>
    </cfRule>
  </conditionalFormatting>
  <conditionalFormatting sqref="AG53:CA53">
    <cfRule type="cellIs" dxfId="176" priority="36" operator="equal">
      <formula>0</formula>
    </cfRule>
  </conditionalFormatting>
  <conditionalFormatting sqref="K63:CA63 A63:F63 CD63:XFD63">
    <cfRule type="cellIs" dxfId="175" priority="34" operator="equal">
      <formula>0</formula>
    </cfRule>
  </conditionalFormatting>
  <conditionalFormatting sqref="CB63:CC63">
    <cfRule type="cellIs" dxfId="174" priority="32" operator="equal">
      <formula>0</formula>
    </cfRule>
  </conditionalFormatting>
  <conditionalFormatting sqref="G63:J63">
    <cfRule type="cellIs" dxfId="173" priority="33" operator="equal">
      <formula>0</formula>
    </cfRule>
  </conditionalFormatting>
  <conditionalFormatting sqref="A64:AF71 CD64:XFD71">
    <cfRule type="cellIs" dxfId="172" priority="31" operator="equal">
      <formula>0</formula>
    </cfRule>
  </conditionalFormatting>
  <conditionalFormatting sqref="CB64:CC71">
    <cfRule type="cellIs" dxfId="171" priority="29" operator="equal">
      <formula>0</formula>
    </cfRule>
  </conditionalFormatting>
  <conditionalFormatting sqref="AG64:CA71">
    <cfRule type="cellIs" dxfId="170" priority="30" operator="equal">
      <formula>0</formula>
    </cfRule>
  </conditionalFormatting>
  <conditionalFormatting sqref="A74:AF80 CD74:XFD80">
    <cfRule type="cellIs" dxfId="169" priority="28" operator="equal">
      <formula>0</formula>
    </cfRule>
  </conditionalFormatting>
  <conditionalFormatting sqref="CB74:CC80">
    <cfRule type="cellIs" dxfId="168" priority="26" operator="equal">
      <formula>0</formula>
    </cfRule>
  </conditionalFormatting>
  <conditionalFormatting sqref="AG74:CA80">
    <cfRule type="cellIs" dxfId="167" priority="27" operator="equal">
      <formula>0</formula>
    </cfRule>
  </conditionalFormatting>
  <conditionalFormatting sqref="CD16:XFD23 A16:Q16 S16:AF16 A23:AF23 A17:CA22">
    <cfRule type="cellIs" dxfId="166" priority="25" operator="equal">
      <formula>0</formula>
    </cfRule>
  </conditionalFormatting>
  <conditionalFormatting sqref="CB16:CC23">
    <cfRule type="cellIs" dxfId="165" priority="23" operator="equal">
      <formula>0</formula>
    </cfRule>
  </conditionalFormatting>
  <conditionalFormatting sqref="AG16:CA16 AG23:CA23">
    <cfRule type="cellIs" dxfId="164" priority="24" operator="equal">
      <formula>0</formula>
    </cfRule>
  </conditionalFormatting>
  <conditionalFormatting sqref="AG101:CA101 AG108:CA108">
    <cfRule type="cellIs" dxfId="163" priority="21" operator="equal">
      <formula>0</formula>
    </cfRule>
  </conditionalFormatting>
  <conditionalFormatting sqref="CD101:XFD108 A101:AF101 A108:AF108 A102:CA107">
    <cfRule type="cellIs" dxfId="162" priority="22" operator="equal">
      <formula>0</formula>
    </cfRule>
  </conditionalFormatting>
  <conditionalFormatting sqref="CB101:CC108">
    <cfRule type="cellIs" dxfId="161" priority="20" operator="equal">
      <formula>0</formula>
    </cfRule>
  </conditionalFormatting>
  <conditionalFormatting sqref="AG113:CA113 AG120:CA120">
    <cfRule type="cellIs" dxfId="160" priority="18" operator="equal">
      <formula>0</formula>
    </cfRule>
  </conditionalFormatting>
  <conditionalFormatting sqref="CD113:XFD120 A113:AF113 A120:AF120 A114:CA119">
    <cfRule type="cellIs" dxfId="159" priority="19" operator="equal">
      <formula>0</formula>
    </cfRule>
  </conditionalFormatting>
  <conditionalFormatting sqref="CB113:CC120">
    <cfRule type="cellIs" dxfId="158" priority="17" operator="equal">
      <formula>0</formula>
    </cfRule>
  </conditionalFormatting>
  <conditionalFormatting sqref="AG85:CA85 AG92:CA92">
    <cfRule type="cellIs" dxfId="157" priority="15" operator="equal">
      <formula>0</formula>
    </cfRule>
  </conditionalFormatting>
  <conditionalFormatting sqref="CD85:XFD92 A85:AF85 A92:AF92 A86:CA91">
    <cfRule type="cellIs" dxfId="156" priority="16" operator="equal">
      <formula>0</formula>
    </cfRule>
  </conditionalFormatting>
  <conditionalFormatting sqref="CB85:CC92">
    <cfRule type="cellIs" dxfId="155" priority="14" operator="equal">
      <formula>0</formula>
    </cfRule>
  </conditionalFormatting>
  <conditionalFormatting sqref="U86:CA91 R86:R91">
    <cfRule type="cellIs" dxfId="154" priority="12" operator="lessThan">
      <formula>0</formula>
    </cfRule>
    <cfRule type="cellIs" dxfId="153" priority="13" operator="greaterThan">
      <formula>0</formula>
    </cfRule>
  </conditionalFormatting>
  <conditionalFormatting sqref="AG45:CA45 AG52:CA52">
    <cfRule type="cellIs" dxfId="152" priority="10" operator="equal">
      <formula>0</formula>
    </cfRule>
  </conditionalFormatting>
  <conditionalFormatting sqref="CD45:XFD52 A45:AF45 A52:AF52 A46:CA51">
    <cfRule type="cellIs" dxfId="151" priority="11" operator="equal">
      <formula>0</formula>
    </cfRule>
  </conditionalFormatting>
  <conditionalFormatting sqref="CB45:CC52">
    <cfRule type="cellIs" dxfId="150" priority="9" operator="equal">
      <formula>0</formula>
    </cfRule>
  </conditionalFormatting>
  <conditionalFormatting sqref="A124:AF131 CD124:XFD131">
    <cfRule type="cellIs" dxfId="149" priority="8" operator="equal">
      <formula>0</formula>
    </cfRule>
  </conditionalFormatting>
  <conditionalFormatting sqref="CB124:CC131">
    <cfRule type="cellIs" dxfId="148" priority="6" operator="equal">
      <formula>0</formula>
    </cfRule>
  </conditionalFormatting>
  <conditionalFormatting sqref="AG124:CA131">
    <cfRule type="cellIs" dxfId="147" priority="7" operator="equal">
      <formula>0</formula>
    </cfRule>
  </conditionalFormatting>
  <conditionalFormatting sqref="R16">
    <cfRule type="cellIs" dxfId="146" priority="5" operator="equal">
      <formula>0</formula>
    </cfRule>
  </conditionalFormatting>
  <conditionalFormatting sqref="D123">
    <cfRule type="cellIs" dxfId="145" priority="4" operator="equal">
      <formula>0</formula>
    </cfRule>
  </conditionalFormatting>
  <conditionalFormatting sqref="C3:C5">
    <cfRule type="cellIs" dxfId="144" priority="3" operator="equal">
      <formula>0</formula>
    </cfRule>
  </conditionalFormatting>
  <conditionalFormatting sqref="C8:D8">
    <cfRule type="cellIs" dxfId="143" priority="2" operator="equal">
      <formula>0</formula>
    </cfRule>
  </conditionalFormatting>
  <conditionalFormatting sqref="A1:D1">
    <cfRule type="cellIs" dxfId="142" priority="1" operator="equal">
      <formula>0</formula>
    </cfRule>
  </conditionalFormatting>
  <hyperlinks>
    <hyperlink ref="A1:D1" location="content!A1" tooltip="в оглавление" display="content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F154"/>
  <sheetViews>
    <sheetView workbookViewId="0">
      <pane ySplit="9" topLeftCell="A10" activePane="bottomLeft" state="frozen"/>
      <selection pane="bottomLeft" activeCell="A10" sqref="A10"/>
    </sheetView>
  </sheetViews>
  <sheetFormatPr defaultColWidth="9.109375" defaultRowHeight="12" x14ac:dyDescent="0.25"/>
  <cols>
    <col min="1" max="4" width="2.6640625" style="2" customWidth="1"/>
    <col min="5" max="5" width="3.5546875" style="2" bestFit="1" customWidth="1"/>
    <col min="6" max="6" width="48.44140625" style="2" bestFit="1" customWidth="1"/>
    <col min="7" max="7" width="2.6640625" style="147" customWidth="1"/>
    <col min="8" max="8" width="9.5546875" style="2" bestFit="1" customWidth="1"/>
    <col min="9" max="9" width="1.6640625" style="2" customWidth="1"/>
    <col min="10" max="10" width="2.6640625" style="2" customWidth="1"/>
    <col min="11" max="11" width="3.5546875" style="2" bestFit="1" customWidth="1"/>
    <col min="12" max="12" width="46" style="2" bestFit="1" customWidth="1"/>
    <col min="13" max="13" width="2.6640625" style="147" customWidth="1"/>
    <col min="14" max="14" width="9.5546875" style="2" bestFit="1" customWidth="1"/>
    <col min="15" max="15" width="1.6640625" style="2" customWidth="1"/>
    <col min="16" max="16" width="2.6640625" style="2" customWidth="1"/>
    <col min="17" max="17" width="1.6640625" style="2" customWidth="1"/>
    <col min="18" max="18" width="2.6640625" style="2" customWidth="1"/>
    <col min="19" max="20" width="1.6640625" style="2" customWidth="1"/>
    <col min="21" max="30" width="9.109375" style="2"/>
    <col min="31" max="32" width="1.6640625" style="2" customWidth="1"/>
    <col min="33" max="16384" width="9.109375" style="2"/>
  </cols>
  <sheetData>
    <row r="1" spans="1:32" ht="13.8" x14ac:dyDescent="0.3">
      <c r="A1" s="195" t="s">
        <v>214</v>
      </c>
      <c r="B1" s="195"/>
      <c r="C1" s="195"/>
      <c r="D1" s="195"/>
      <c r="E1" s="1"/>
      <c r="F1" s="1"/>
      <c r="G1" s="34"/>
      <c r="H1" s="1"/>
      <c r="I1" s="1"/>
      <c r="J1" s="1"/>
      <c r="K1" s="1"/>
      <c r="L1" s="1"/>
      <c r="M1" s="34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x14ac:dyDescent="0.25">
      <c r="A2" s="1"/>
      <c r="B2" s="1"/>
      <c r="C2" s="1"/>
      <c r="D2" s="1"/>
      <c r="E2" s="1"/>
      <c r="F2" s="1"/>
      <c r="G2" s="34"/>
      <c r="H2" s="1"/>
      <c r="I2" s="1"/>
      <c r="J2" s="1"/>
      <c r="K2" s="1"/>
      <c r="L2" s="1"/>
      <c r="M2" s="34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s="7" customFormat="1" x14ac:dyDescent="0.25">
      <c r="A3" s="5"/>
      <c r="B3" s="5"/>
      <c r="C3" s="5" t="str">
        <f>content!$C$3</f>
        <v>Финмодель: Бюджет</v>
      </c>
      <c r="D3" s="5"/>
      <c r="E3" s="5"/>
      <c r="F3" s="5"/>
      <c r="G3" s="146"/>
      <c r="H3" s="5"/>
      <c r="I3" s="5"/>
      <c r="J3" s="5"/>
      <c r="K3" s="5"/>
      <c r="L3" s="5"/>
      <c r="M3" s="146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</row>
    <row r="4" spans="1:32" s="7" customFormat="1" x14ac:dyDescent="0.25">
      <c r="A4" s="5"/>
      <c r="B4" s="5"/>
      <c r="C4" s="5" t="str">
        <f>content!$C$4</f>
        <v>Торговля оптовая: товарные категории</v>
      </c>
      <c r="D4" s="5"/>
      <c r="E4" s="5"/>
      <c r="F4" s="5"/>
      <c r="G4" s="146"/>
      <c r="H4" s="5"/>
      <c r="I4" s="5"/>
      <c r="J4" s="5"/>
      <c r="K4" s="5"/>
      <c r="L4" s="5"/>
      <c r="M4" s="146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</row>
    <row r="5" spans="1:32" s="7" customFormat="1" x14ac:dyDescent="0.25">
      <c r="A5" s="5"/>
      <c r="B5" s="5"/>
      <c r="C5" s="5" t="str">
        <f>content!$C$5</f>
        <v>Клиенты-покупатели: юр/лица</v>
      </c>
      <c r="D5" s="5"/>
      <c r="E5" s="5"/>
      <c r="F5" s="5"/>
      <c r="G5" s="146"/>
      <c r="H5" s="5"/>
      <c r="I5" s="5"/>
      <c r="J5" s="5"/>
      <c r="K5" s="5"/>
      <c r="L5" s="5"/>
      <c r="M5" s="146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</row>
    <row r="6" spans="1:32" s="7" customFormat="1" x14ac:dyDescent="0.25">
      <c r="A6" s="5"/>
      <c r="B6" s="5"/>
      <c r="C6" s="5"/>
      <c r="D6" s="5"/>
      <c r="E6" s="5"/>
      <c r="F6" s="5"/>
      <c r="G6" s="146"/>
      <c r="H6" s="5"/>
      <c r="I6" s="5"/>
      <c r="J6" s="5"/>
      <c r="K6" s="5"/>
      <c r="L6" s="5"/>
      <c r="M6" s="146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</row>
    <row r="7" spans="1:32" x14ac:dyDescent="0.25">
      <c r="A7" s="1"/>
      <c r="B7" s="1"/>
      <c r="C7" s="48" t="str">
        <f>content!$F$21</f>
        <v>Номенклатура KPI модели</v>
      </c>
      <c r="D7" s="49"/>
      <c r="E7" s="50"/>
      <c r="F7" s="51"/>
      <c r="G7" s="34"/>
      <c r="H7" s="1"/>
      <c r="I7" s="1"/>
      <c r="J7" s="1"/>
      <c r="K7" s="1"/>
      <c r="L7" s="1"/>
      <c r="M7" s="34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"/>
      <c r="B8" s="1"/>
      <c r="C8" s="180">
        <f ca="1">content!$D$9</f>
        <v>-8.304823495564051E-11</v>
      </c>
      <c r="D8" s="181" t="str">
        <f>structure!$S$13</f>
        <v>контроль</v>
      </c>
      <c r="E8" s="1"/>
      <c r="F8" s="1"/>
      <c r="G8" s="34"/>
      <c r="H8" s="1"/>
      <c r="I8" s="1"/>
      <c r="J8" s="1"/>
      <c r="K8" s="1"/>
      <c r="L8" s="47" t="str">
        <f>structure!$P$11</f>
        <v>Бюджет</v>
      </c>
      <c r="M8" s="34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s="7" customFormat="1" x14ac:dyDescent="0.25">
      <c r="A9" s="5"/>
      <c r="B9" s="5"/>
      <c r="C9" s="5"/>
      <c r="D9" s="5"/>
      <c r="E9" s="5"/>
      <c r="F9" s="6" t="s">
        <v>2</v>
      </c>
      <c r="G9" s="146">
        <f>SUM(G10:G100000)</f>
        <v>0</v>
      </c>
      <c r="H9" s="6" t="s">
        <v>1</v>
      </c>
      <c r="I9" s="5"/>
      <c r="J9" s="5"/>
      <c r="K9" s="5"/>
      <c r="L9" s="6" t="s">
        <v>77</v>
      </c>
      <c r="M9" s="146">
        <f>SUM(M10:M100000)</f>
        <v>0</v>
      </c>
      <c r="N9" s="6" t="s">
        <v>1</v>
      </c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</row>
    <row r="10" spans="1:32" x14ac:dyDescent="0.25">
      <c r="A10" s="1"/>
      <c r="B10" s="1"/>
      <c r="C10" s="1"/>
      <c r="D10" s="1"/>
      <c r="E10" s="1"/>
      <c r="F10" s="1"/>
      <c r="G10" s="34"/>
      <c r="H10" s="1"/>
      <c r="I10" s="1"/>
      <c r="J10" s="1"/>
      <c r="K10" s="1"/>
      <c r="L10" s="1"/>
      <c r="M10" s="34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"/>
      <c r="B11" s="1"/>
      <c r="C11" s="1"/>
      <c r="D11" s="1"/>
      <c r="E11" s="1">
        <v>1</v>
      </c>
      <c r="F11" s="4" t="s">
        <v>47</v>
      </c>
      <c r="G11" s="34">
        <f>IF(F11="",0,IF(COUNTIF(F:F,F11)=1,0,1))</f>
        <v>0</v>
      </c>
      <c r="H11" s="4" t="s">
        <v>20</v>
      </c>
      <c r="I11" s="1"/>
      <c r="J11" s="1"/>
      <c r="K11" s="1">
        <v>1</v>
      </c>
      <c r="L11" s="4" t="s">
        <v>90</v>
      </c>
      <c r="M11" s="34">
        <f>IF(L11="",0,IF(COUNTIF(L:L,L11)=1,0,1))</f>
        <v>0</v>
      </c>
      <c r="N11" s="4" t="s">
        <v>22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"/>
      <c r="B12" s="1"/>
      <c r="C12" s="1"/>
      <c r="D12" s="1"/>
      <c r="E12" s="1">
        <f>E11+1</f>
        <v>2</v>
      </c>
      <c r="F12" s="4" t="s">
        <v>48</v>
      </c>
      <c r="G12" s="34">
        <f t="shared" ref="G12:G75" si="0">IF(F12="",0,IF(COUNTIF(F:F,F12)=1,0,1))</f>
        <v>0</v>
      </c>
      <c r="H12" s="4" t="s">
        <v>8</v>
      </c>
      <c r="I12" s="1"/>
      <c r="J12" s="1"/>
      <c r="K12" s="1">
        <f>K11+1</f>
        <v>2</v>
      </c>
      <c r="L12" s="4" t="s">
        <v>79</v>
      </c>
      <c r="M12" s="34">
        <f t="shared" ref="M12:M75" si="1">IF(L12="",0,IF(COUNTIF(L:L,L12)=1,0,1))</f>
        <v>0</v>
      </c>
      <c r="N12" s="4" t="s">
        <v>22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"/>
      <c r="B13" s="1"/>
      <c r="C13" s="1"/>
      <c r="D13" s="1"/>
      <c r="E13" s="1">
        <f t="shared" ref="E13:E78" si="2">E12+1</f>
        <v>3</v>
      </c>
      <c r="F13" s="4" t="s">
        <v>49</v>
      </c>
      <c r="G13" s="34">
        <f t="shared" si="0"/>
        <v>0</v>
      </c>
      <c r="H13" s="4" t="s">
        <v>10</v>
      </c>
      <c r="I13" s="1"/>
      <c r="J13" s="1"/>
      <c r="K13" s="1">
        <f t="shared" ref="K13:K76" si="3">K12+1</f>
        <v>3</v>
      </c>
      <c r="L13" s="4" t="s">
        <v>78</v>
      </c>
      <c r="M13" s="34">
        <f t="shared" si="1"/>
        <v>0</v>
      </c>
      <c r="N13" s="4" t="s">
        <v>22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"/>
      <c r="B14" s="1"/>
      <c r="C14" s="1"/>
      <c r="D14" s="1"/>
      <c r="E14" s="1">
        <f t="shared" si="2"/>
        <v>4</v>
      </c>
      <c r="F14" s="4" t="s">
        <v>50</v>
      </c>
      <c r="G14" s="34">
        <f t="shared" si="0"/>
        <v>0</v>
      </c>
      <c r="H14" s="4" t="s">
        <v>20</v>
      </c>
      <c r="I14" s="1"/>
      <c r="J14" s="1"/>
      <c r="K14" s="1">
        <f t="shared" si="3"/>
        <v>4</v>
      </c>
      <c r="L14" s="4" t="s">
        <v>80</v>
      </c>
      <c r="M14" s="34">
        <f t="shared" si="1"/>
        <v>0</v>
      </c>
      <c r="N14" s="4" t="s">
        <v>22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"/>
      <c r="B15" s="1"/>
      <c r="C15" s="1"/>
      <c r="D15" s="1"/>
      <c r="E15" s="1">
        <f t="shared" si="2"/>
        <v>5</v>
      </c>
      <c r="F15" s="4" t="s">
        <v>51</v>
      </c>
      <c r="G15" s="34">
        <f t="shared" si="0"/>
        <v>0</v>
      </c>
      <c r="H15" s="4" t="s">
        <v>21</v>
      </c>
      <c r="I15" s="1"/>
      <c r="J15" s="1"/>
      <c r="K15" s="1">
        <f t="shared" si="3"/>
        <v>5</v>
      </c>
      <c r="L15" s="4" t="s">
        <v>81</v>
      </c>
      <c r="M15" s="34">
        <f t="shared" si="1"/>
        <v>0</v>
      </c>
      <c r="N15" s="4" t="s">
        <v>22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"/>
      <c r="B16" s="1"/>
      <c r="C16" s="1"/>
      <c r="D16" s="1"/>
      <c r="E16" s="1">
        <f t="shared" si="2"/>
        <v>6</v>
      </c>
      <c r="F16" s="4" t="s">
        <v>57</v>
      </c>
      <c r="G16" s="34">
        <f t="shared" si="0"/>
        <v>0</v>
      </c>
      <c r="H16" s="4" t="s">
        <v>22</v>
      </c>
      <c r="I16" s="1"/>
      <c r="J16" s="1"/>
      <c r="K16" s="1">
        <f t="shared" si="3"/>
        <v>6</v>
      </c>
      <c r="L16" s="4" t="s">
        <v>83</v>
      </c>
      <c r="M16" s="34">
        <f t="shared" si="1"/>
        <v>0</v>
      </c>
      <c r="N16" s="4" t="s">
        <v>22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"/>
      <c r="B17" s="1"/>
      <c r="C17" s="1"/>
      <c r="D17" s="1"/>
      <c r="E17" s="1">
        <f t="shared" si="2"/>
        <v>7</v>
      </c>
      <c r="F17" s="4" t="s">
        <v>53</v>
      </c>
      <c r="G17" s="34">
        <f t="shared" si="0"/>
        <v>0</v>
      </c>
      <c r="H17" s="4" t="s">
        <v>8</v>
      </c>
      <c r="I17" s="1"/>
      <c r="J17" s="1"/>
      <c r="K17" s="1">
        <f t="shared" si="3"/>
        <v>7</v>
      </c>
      <c r="L17" s="4" t="s">
        <v>84</v>
      </c>
      <c r="M17" s="34">
        <f t="shared" si="1"/>
        <v>0</v>
      </c>
      <c r="N17" s="4" t="s">
        <v>22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"/>
      <c r="B18" s="1"/>
      <c r="C18" s="1"/>
      <c r="D18" s="1"/>
      <c r="E18" s="1">
        <f t="shared" si="2"/>
        <v>8</v>
      </c>
      <c r="F18" s="4" t="s">
        <v>70</v>
      </c>
      <c r="G18" s="34">
        <f t="shared" si="0"/>
        <v>0</v>
      </c>
      <c r="H18" s="4" t="s">
        <v>8</v>
      </c>
      <c r="I18" s="1"/>
      <c r="J18" s="1"/>
      <c r="K18" s="1">
        <f t="shared" si="3"/>
        <v>8</v>
      </c>
      <c r="L18" s="4" t="s">
        <v>85</v>
      </c>
      <c r="M18" s="34">
        <f t="shared" si="1"/>
        <v>0</v>
      </c>
      <c r="N18" s="4" t="s">
        <v>22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"/>
      <c r="B19" s="1"/>
      <c r="C19" s="1"/>
      <c r="D19" s="1"/>
      <c r="E19" s="1">
        <f t="shared" si="2"/>
        <v>9</v>
      </c>
      <c r="F19" s="4" t="s">
        <v>54</v>
      </c>
      <c r="G19" s="34">
        <f t="shared" si="0"/>
        <v>0</v>
      </c>
      <c r="H19" s="4" t="s">
        <v>8</v>
      </c>
      <c r="I19" s="1"/>
      <c r="J19" s="1"/>
      <c r="K19" s="1">
        <f t="shared" si="3"/>
        <v>9</v>
      </c>
      <c r="L19" s="4" t="s">
        <v>87</v>
      </c>
      <c r="M19" s="34">
        <f t="shared" si="1"/>
        <v>0</v>
      </c>
      <c r="N19" s="4" t="s">
        <v>22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"/>
      <c r="B20" s="1"/>
      <c r="C20" s="1"/>
      <c r="D20" s="1"/>
      <c r="E20" s="1">
        <f t="shared" si="2"/>
        <v>10</v>
      </c>
      <c r="F20" s="4" t="s">
        <v>24</v>
      </c>
      <c r="G20" s="34">
        <f t="shared" si="0"/>
        <v>0</v>
      </c>
      <c r="H20" s="4" t="s">
        <v>22</v>
      </c>
      <c r="I20" s="1"/>
      <c r="J20" s="1"/>
      <c r="K20" s="1">
        <f t="shared" si="3"/>
        <v>10</v>
      </c>
      <c r="L20" s="4" t="s">
        <v>86</v>
      </c>
      <c r="M20" s="34">
        <f t="shared" si="1"/>
        <v>0</v>
      </c>
      <c r="N20" s="4" t="s">
        <v>22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"/>
      <c r="B21" s="1"/>
      <c r="C21" s="1"/>
      <c r="D21" s="1"/>
      <c r="E21" s="1">
        <f t="shared" si="2"/>
        <v>11</v>
      </c>
      <c r="F21" s="4" t="s">
        <v>58</v>
      </c>
      <c r="G21" s="34">
        <f t="shared" si="0"/>
        <v>0</v>
      </c>
      <c r="H21" s="4" t="s">
        <v>8</v>
      </c>
      <c r="I21" s="1"/>
      <c r="J21" s="1"/>
      <c r="K21" s="1">
        <f t="shared" si="3"/>
        <v>11</v>
      </c>
      <c r="L21" s="4" t="s">
        <v>88</v>
      </c>
      <c r="M21" s="34">
        <f t="shared" si="1"/>
        <v>0</v>
      </c>
      <c r="N21" s="4" t="s">
        <v>22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"/>
      <c r="B22" s="1"/>
      <c r="C22" s="1"/>
      <c r="D22" s="1"/>
      <c r="E22" s="1">
        <f t="shared" si="2"/>
        <v>12</v>
      </c>
      <c r="F22" s="4" t="s">
        <v>59</v>
      </c>
      <c r="G22" s="34">
        <f t="shared" si="0"/>
        <v>0</v>
      </c>
      <c r="H22" s="4" t="s">
        <v>8</v>
      </c>
      <c r="I22" s="1"/>
      <c r="J22" s="1"/>
      <c r="K22" s="1">
        <f t="shared" si="3"/>
        <v>12</v>
      </c>
      <c r="L22" s="4" t="s">
        <v>89</v>
      </c>
      <c r="M22" s="34">
        <f t="shared" si="1"/>
        <v>0</v>
      </c>
      <c r="N22" s="4" t="s">
        <v>22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"/>
      <c r="B23" s="1"/>
      <c r="C23" s="1"/>
      <c r="D23" s="1"/>
      <c r="E23" s="1">
        <f t="shared" si="2"/>
        <v>13</v>
      </c>
      <c r="F23" s="4" t="s">
        <v>55</v>
      </c>
      <c r="G23" s="34">
        <f t="shared" si="0"/>
        <v>0</v>
      </c>
      <c r="H23" s="4" t="s">
        <v>21</v>
      </c>
      <c r="I23" s="1"/>
      <c r="J23" s="1"/>
      <c r="K23" s="1">
        <f t="shared" si="3"/>
        <v>13</v>
      </c>
      <c r="L23" s="4" t="s">
        <v>42</v>
      </c>
      <c r="M23" s="34">
        <f t="shared" si="1"/>
        <v>0</v>
      </c>
      <c r="N23" s="4" t="s">
        <v>22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"/>
      <c r="B24" s="1"/>
      <c r="C24" s="1"/>
      <c r="D24" s="1"/>
      <c r="E24" s="1">
        <f t="shared" si="2"/>
        <v>14</v>
      </c>
      <c r="F24" s="4" t="s">
        <v>25</v>
      </c>
      <c r="G24" s="34">
        <f t="shared" si="0"/>
        <v>0</v>
      </c>
      <c r="H24" s="4" t="s">
        <v>22</v>
      </c>
      <c r="I24" s="1"/>
      <c r="J24" s="1"/>
      <c r="K24" s="1">
        <f t="shared" si="3"/>
        <v>14</v>
      </c>
      <c r="L24" s="4" t="s">
        <v>43</v>
      </c>
      <c r="M24" s="34">
        <f t="shared" si="1"/>
        <v>0</v>
      </c>
      <c r="N24" s="4" t="s">
        <v>22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"/>
      <c r="B25" s="1"/>
      <c r="C25" s="1"/>
      <c r="D25" s="1"/>
      <c r="E25" s="1">
        <f t="shared" si="2"/>
        <v>15</v>
      </c>
      <c r="F25" s="4" t="s">
        <v>61</v>
      </c>
      <c r="G25" s="34">
        <f t="shared" si="0"/>
        <v>0</v>
      </c>
      <c r="H25" s="4" t="s">
        <v>26</v>
      </c>
      <c r="I25" s="1"/>
      <c r="J25" s="1"/>
      <c r="K25" s="1">
        <f t="shared" si="3"/>
        <v>15</v>
      </c>
      <c r="L25" s="4" t="s">
        <v>44</v>
      </c>
      <c r="M25" s="34">
        <f t="shared" si="1"/>
        <v>0</v>
      </c>
      <c r="N25" s="4" t="s">
        <v>22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"/>
      <c r="B26" s="1"/>
      <c r="C26" s="1"/>
      <c r="D26" s="1"/>
      <c r="E26" s="1">
        <f t="shared" si="2"/>
        <v>16</v>
      </c>
      <c r="F26" s="4" t="s">
        <v>56</v>
      </c>
      <c r="G26" s="34">
        <f t="shared" si="0"/>
        <v>0</v>
      </c>
      <c r="H26" s="4" t="s">
        <v>26</v>
      </c>
      <c r="I26" s="1"/>
      <c r="J26" s="1"/>
      <c r="K26" s="1">
        <f t="shared" si="3"/>
        <v>16</v>
      </c>
      <c r="L26" s="4" t="s">
        <v>91</v>
      </c>
      <c r="M26" s="34">
        <f t="shared" si="1"/>
        <v>0</v>
      </c>
      <c r="N26" s="4" t="s">
        <v>22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"/>
      <c r="B27" s="1"/>
      <c r="C27" s="1"/>
      <c r="D27" s="1"/>
      <c r="E27" s="1">
        <f t="shared" si="2"/>
        <v>17</v>
      </c>
      <c r="F27" s="4" t="s">
        <v>60</v>
      </c>
      <c r="G27" s="34">
        <f t="shared" si="0"/>
        <v>0</v>
      </c>
      <c r="H27" s="4" t="s">
        <v>8</v>
      </c>
      <c r="I27" s="1"/>
      <c r="J27" s="1"/>
      <c r="K27" s="1">
        <f t="shared" si="3"/>
        <v>17</v>
      </c>
      <c r="L27" s="4" t="s">
        <v>92</v>
      </c>
      <c r="M27" s="34">
        <f t="shared" si="1"/>
        <v>0</v>
      </c>
      <c r="N27" s="4" t="s">
        <v>22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"/>
      <c r="B28" s="1"/>
      <c r="C28" s="1"/>
      <c r="D28" s="1"/>
      <c r="E28" s="1">
        <f t="shared" si="2"/>
        <v>18</v>
      </c>
      <c r="F28" s="4" t="s">
        <v>30</v>
      </c>
      <c r="G28" s="34">
        <f t="shared" si="0"/>
        <v>0</v>
      </c>
      <c r="H28" s="4" t="s">
        <v>22</v>
      </c>
      <c r="I28" s="1"/>
      <c r="J28" s="1"/>
      <c r="K28" s="1">
        <f t="shared" si="3"/>
        <v>18</v>
      </c>
      <c r="L28" s="4" t="s">
        <v>93</v>
      </c>
      <c r="M28" s="34">
        <f t="shared" si="1"/>
        <v>0</v>
      </c>
      <c r="N28" s="4" t="s">
        <v>22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"/>
      <c r="B29" s="1"/>
      <c r="C29" s="1"/>
      <c r="D29" s="1"/>
      <c r="E29" s="1">
        <f t="shared" si="2"/>
        <v>19</v>
      </c>
      <c r="F29" s="4" t="s">
        <v>27</v>
      </c>
      <c r="G29" s="34">
        <f t="shared" si="0"/>
        <v>0</v>
      </c>
      <c r="H29" s="4" t="s">
        <v>22</v>
      </c>
      <c r="I29" s="1"/>
      <c r="J29" s="1"/>
      <c r="K29" s="1">
        <f t="shared" si="3"/>
        <v>19</v>
      </c>
      <c r="L29" s="4" t="s">
        <v>94</v>
      </c>
      <c r="M29" s="34">
        <f t="shared" si="1"/>
        <v>0</v>
      </c>
      <c r="N29" s="4" t="s">
        <v>22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"/>
      <c r="B30" s="1"/>
      <c r="C30" s="1"/>
      <c r="D30" s="1"/>
      <c r="E30" s="1">
        <f t="shared" si="2"/>
        <v>20</v>
      </c>
      <c r="F30" s="4" t="s">
        <v>62</v>
      </c>
      <c r="G30" s="34">
        <f t="shared" si="0"/>
        <v>0</v>
      </c>
      <c r="H30" s="4" t="s">
        <v>26</v>
      </c>
      <c r="I30" s="1"/>
      <c r="J30" s="1"/>
      <c r="K30" s="1">
        <f t="shared" si="3"/>
        <v>20</v>
      </c>
      <c r="L30" s="4" t="s">
        <v>96</v>
      </c>
      <c r="M30" s="34">
        <f t="shared" si="1"/>
        <v>0</v>
      </c>
      <c r="N30" s="4" t="s">
        <v>22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"/>
      <c r="B31" s="1"/>
      <c r="C31" s="1"/>
      <c r="D31" s="1"/>
      <c r="E31" s="1">
        <f t="shared" si="2"/>
        <v>21</v>
      </c>
      <c r="F31" s="4" t="s">
        <v>63</v>
      </c>
      <c r="G31" s="34">
        <f t="shared" si="0"/>
        <v>0</v>
      </c>
      <c r="H31" s="4" t="s">
        <v>8</v>
      </c>
      <c r="I31" s="1"/>
      <c r="J31" s="1"/>
      <c r="K31" s="1">
        <f t="shared" si="3"/>
        <v>21</v>
      </c>
      <c r="L31" s="4" t="s">
        <v>95</v>
      </c>
      <c r="M31" s="34">
        <f t="shared" si="1"/>
        <v>0</v>
      </c>
      <c r="N31" s="4" t="s">
        <v>22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"/>
      <c r="B32" s="1"/>
      <c r="C32" s="1"/>
      <c r="D32" s="1"/>
      <c r="E32" s="1">
        <f t="shared" si="2"/>
        <v>22</v>
      </c>
      <c r="F32" s="4" t="s">
        <v>64</v>
      </c>
      <c r="G32" s="34">
        <f t="shared" si="0"/>
        <v>0</v>
      </c>
      <c r="H32" s="4" t="s">
        <v>26</v>
      </c>
      <c r="I32" s="1"/>
      <c r="J32" s="1"/>
      <c r="K32" s="1">
        <f t="shared" si="3"/>
        <v>22</v>
      </c>
      <c r="L32" s="4" t="s">
        <v>97</v>
      </c>
      <c r="M32" s="34">
        <f t="shared" si="1"/>
        <v>0</v>
      </c>
      <c r="N32" s="4" t="s">
        <v>22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"/>
      <c r="B33" s="1"/>
      <c r="C33" s="1"/>
      <c r="D33" s="1"/>
      <c r="E33" s="1">
        <f t="shared" si="2"/>
        <v>23</v>
      </c>
      <c r="F33" s="4" t="s">
        <v>65</v>
      </c>
      <c r="G33" s="34">
        <f t="shared" si="0"/>
        <v>0</v>
      </c>
      <c r="H33" s="4" t="s">
        <v>22</v>
      </c>
      <c r="I33" s="1"/>
      <c r="J33" s="1"/>
      <c r="K33" s="1">
        <f t="shared" si="3"/>
        <v>23</v>
      </c>
      <c r="L33" s="4" t="s">
        <v>98</v>
      </c>
      <c r="M33" s="34">
        <f t="shared" si="1"/>
        <v>0</v>
      </c>
      <c r="N33" s="4" t="s">
        <v>22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"/>
      <c r="B34" s="1"/>
      <c r="C34" s="1"/>
      <c r="D34" s="1"/>
      <c r="E34" s="1">
        <f t="shared" si="2"/>
        <v>24</v>
      </c>
      <c r="F34" s="4" t="s">
        <v>66</v>
      </c>
      <c r="G34" s="34">
        <f t="shared" si="0"/>
        <v>0</v>
      </c>
      <c r="H34" s="4" t="s">
        <v>22</v>
      </c>
      <c r="I34" s="1"/>
      <c r="J34" s="1"/>
      <c r="K34" s="1">
        <f t="shared" si="3"/>
        <v>24</v>
      </c>
      <c r="L34" s="4" t="s">
        <v>113</v>
      </c>
      <c r="M34" s="34">
        <f t="shared" si="1"/>
        <v>0</v>
      </c>
      <c r="N34" s="4" t="s">
        <v>22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"/>
      <c r="B35" s="1"/>
      <c r="C35" s="1"/>
      <c r="D35" s="1"/>
      <c r="E35" s="1">
        <f t="shared" si="2"/>
        <v>25</v>
      </c>
      <c r="F35" s="4" t="s">
        <v>67</v>
      </c>
      <c r="G35" s="34">
        <f t="shared" si="0"/>
        <v>0</v>
      </c>
      <c r="H35" s="4" t="s">
        <v>22</v>
      </c>
      <c r="I35" s="1"/>
      <c r="J35" s="1"/>
      <c r="K35" s="1">
        <f t="shared" si="3"/>
        <v>25</v>
      </c>
      <c r="L35" s="4" t="s">
        <v>109</v>
      </c>
      <c r="M35" s="34">
        <f t="shared" si="1"/>
        <v>0</v>
      </c>
      <c r="N35" s="4" t="s">
        <v>22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"/>
      <c r="B36" s="1"/>
      <c r="C36" s="1"/>
      <c r="D36" s="1"/>
      <c r="E36" s="1">
        <f t="shared" si="2"/>
        <v>26</v>
      </c>
      <c r="F36" s="4" t="s">
        <v>68</v>
      </c>
      <c r="G36" s="34">
        <f t="shared" si="0"/>
        <v>0</v>
      </c>
      <c r="H36" s="4" t="s">
        <v>26</v>
      </c>
      <c r="I36" s="1"/>
      <c r="J36" s="1"/>
      <c r="K36" s="1">
        <f t="shared" si="3"/>
        <v>26</v>
      </c>
      <c r="L36" s="4" t="s">
        <v>110</v>
      </c>
      <c r="M36" s="34">
        <f t="shared" si="1"/>
        <v>0</v>
      </c>
      <c r="N36" s="4" t="s">
        <v>22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"/>
      <c r="B37" s="1"/>
      <c r="C37" s="1"/>
      <c r="D37" s="1"/>
      <c r="E37" s="1">
        <f t="shared" si="2"/>
        <v>27</v>
      </c>
      <c r="F37" s="4" t="s">
        <v>69</v>
      </c>
      <c r="G37" s="34">
        <f t="shared" si="0"/>
        <v>0</v>
      </c>
      <c r="H37" s="4" t="s">
        <v>22</v>
      </c>
      <c r="I37" s="1"/>
      <c r="J37" s="1"/>
      <c r="K37" s="1">
        <f t="shared" si="3"/>
        <v>27</v>
      </c>
      <c r="L37" s="4" t="s">
        <v>111</v>
      </c>
      <c r="M37" s="34">
        <f t="shared" si="1"/>
        <v>0</v>
      </c>
      <c r="N37" s="4" t="s">
        <v>22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"/>
      <c r="B38" s="1"/>
      <c r="C38" s="1"/>
      <c r="D38" s="1"/>
      <c r="E38" s="1">
        <f t="shared" si="2"/>
        <v>28</v>
      </c>
      <c r="F38" s="4" t="s">
        <v>28</v>
      </c>
      <c r="G38" s="34">
        <f t="shared" si="0"/>
        <v>0</v>
      </c>
      <c r="H38" s="4" t="s">
        <v>22</v>
      </c>
      <c r="I38" s="1"/>
      <c r="J38" s="1"/>
      <c r="K38" s="1">
        <f t="shared" si="3"/>
        <v>28</v>
      </c>
      <c r="L38" s="4" t="s">
        <v>112</v>
      </c>
      <c r="M38" s="34">
        <f t="shared" si="1"/>
        <v>0</v>
      </c>
      <c r="N38" s="4" t="s">
        <v>22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"/>
      <c r="B39" s="1"/>
      <c r="C39" s="1"/>
      <c r="D39" s="1"/>
      <c r="E39" s="1">
        <f t="shared" si="2"/>
        <v>29</v>
      </c>
      <c r="F39" s="4" t="s">
        <v>114</v>
      </c>
      <c r="G39" s="34">
        <f t="shared" si="0"/>
        <v>0</v>
      </c>
      <c r="H39" s="4" t="s">
        <v>22</v>
      </c>
      <c r="I39" s="1"/>
      <c r="J39" s="1"/>
      <c r="K39" s="1">
        <f t="shared" si="3"/>
        <v>29</v>
      </c>
      <c r="L39" s="4" t="s">
        <v>120</v>
      </c>
      <c r="M39" s="34">
        <f t="shared" si="1"/>
        <v>0</v>
      </c>
      <c r="N39" s="4" t="s">
        <v>22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"/>
      <c r="B40" s="1"/>
      <c r="C40" s="1"/>
      <c r="D40" s="1"/>
      <c r="E40" s="1">
        <f t="shared" si="2"/>
        <v>30</v>
      </c>
      <c r="F40" s="4" t="s">
        <v>71</v>
      </c>
      <c r="G40" s="34">
        <f t="shared" si="0"/>
        <v>0</v>
      </c>
      <c r="H40" s="4" t="s">
        <v>22</v>
      </c>
      <c r="I40" s="1"/>
      <c r="J40" s="1"/>
      <c r="K40" s="1">
        <f t="shared" si="3"/>
        <v>30</v>
      </c>
      <c r="L40" s="4" t="s">
        <v>126</v>
      </c>
      <c r="M40" s="34">
        <f t="shared" si="1"/>
        <v>0</v>
      </c>
      <c r="N40" s="4" t="s">
        <v>22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"/>
      <c r="B41" s="1"/>
      <c r="C41" s="1"/>
      <c r="D41" s="1"/>
      <c r="E41" s="1">
        <f t="shared" si="2"/>
        <v>31</v>
      </c>
      <c r="F41" s="4" t="s">
        <v>72</v>
      </c>
      <c r="G41" s="34">
        <f t="shared" si="0"/>
        <v>0</v>
      </c>
      <c r="H41" s="4" t="s">
        <v>22</v>
      </c>
      <c r="I41" s="1"/>
      <c r="J41" s="1"/>
      <c r="K41" s="1">
        <f t="shared" si="3"/>
        <v>31</v>
      </c>
      <c r="L41" s="4" t="s">
        <v>137</v>
      </c>
      <c r="M41" s="34">
        <f t="shared" si="1"/>
        <v>0</v>
      </c>
      <c r="N41" s="4" t="s">
        <v>22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"/>
      <c r="B42" s="1"/>
      <c r="C42" s="1"/>
      <c r="D42" s="1"/>
      <c r="E42" s="1">
        <f t="shared" si="2"/>
        <v>32</v>
      </c>
      <c r="F42" s="4" t="s">
        <v>73</v>
      </c>
      <c r="G42" s="34">
        <f t="shared" si="0"/>
        <v>0</v>
      </c>
      <c r="H42" s="4" t="s">
        <v>22</v>
      </c>
      <c r="I42" s="1"/>
      <c r="J42" s="1"/>
      <c r="K42" s="1">
        <f t="shared" si="3"/>
        <v>32</v>
      </c>
      <c r="L42" s="4" t="s">
        <v>138</v>
      </c>
      <c r="M42" s="34">
        <f t="shared" si="1"/>
        <v>0</v>
      </c>
      <c r="N42" s="4" t="s">
        <v>22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"/>
      <c r="B43" s="1"/>
      <c r="C43" s="1"/>
      <c r="D43" s="1"/>
      <c r="E43" s="1">
        <f t="shared" si="2"/>
        <v>33</v>
      </c>
      <c r="F43" s="4" t="s">
        <v>74</v>
      </c>
      <c r="G43" s="34">
        <f t="shared" si="0"/>
        <v>0</v>
      </c>
      <c r="H43" s="4" t="s">
        <v>22</v>
      </c>
      <c r="I43" s="1"/>
      <c r="J43" s="1"/>
      <c r="K43" s="1">
        <f t="shared" si="3"/>
        <v>33</v>
      </c>
      <c r="L43" s="4" t="s">
        <v>142</v>
      </c>
      <c r="M43" s="34">
        <f t="shared" si="1"/>
        <v>0</v>
      </c>
      <c r="N43" s="4" t="s">
        <v>22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"/>
      <c r="B44" s="1"/>
      <c r="C44" s="1"/>
      <c r="D44" s="1"/>
      <c r="E44" s="1">
        <f t="shared" si="2"/>
        <v>34</v>
      </c>
      <c r="F44" s="4" t="s">
        <v>82</v>
      </c>
      <c r="G44" s="34">
        <f t="shared" si="0"/>
        <v>0</v>
      </c>
      <c r="H44" s="4" t="s">
        <v>22</v>
      </c>
      <c r="I44" s="1"/>
      <c r="J44" s="1"/>
      <c r="K44" s="1">
        <f t="shared" si="3"/>
        <v>34</v>
      </c>
      <c r="L44" s="4" t="s">
        <v>141</v>
      </c>
      <c r="M44" s="34">
        <f t="shared" si="1"/>
        <v>0</v>
      </c>
      <c r="N44" s="4" t="s">
        <v>22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"/>
      <c r="B45" s="1"/>
      <c r="C45" s="1"/>
      <c r="D45" s="1"/>
      <c r="E45" s="1">
        <f t="shared" si="2"/>
        <v>35</v>
      </c>
      <c r="F45" s="4" t="s">
        <v>99</v>
      </c>
      <c r="G45" s="34">
        <f t="shared" si="0"/>
        <v>0</v>
      </c>
      <c r="H45" s="4" t="s">
        <v>22</v>
      </c>
      <c r="I45" s="1"/>
      <c r="J45" s="1"/>
      <c r="K45" s="1">
        <f t="shared" si="3"/>
        <v>35</v>
      </c>
      <c r="L45" s="4" t="s">
        <v>154</v>
      </c>
      <c r="M45" s="34">
        <f t="shared" si="1"/>
        <v>0</v>
      </c>
      <c r="N45" s="4" t="s">
        <v>22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"/>
      <c r="B46" s="1"/>
      <c r="C46" s="1"/>
      <c r="D46" s="1"/>
      <c r="E46" s="1">
        <f t="shared" si="2"/>
        <v>36</v>
      </c>
      <c r="F46" s="4" t="s">
        <v>100</v>
      </c>
      <c r="G46" s="34">
        <f t="shared" si="0"/>
        <v>0</v>
      </c>
      <c r="H46" s="4" t="s">
        <v>22</v>
      </c>
      <c r="I46" s="1"/>
      <c r="J46" s="1"/>
      <c r="K46" s="1">
        <f t="shared" si="3"/>
        <v>36</v>
      </c>
      <c r="L46" s="4" t="s">
        <v>155</v>
      </c>
      <c r="M46" s="34">
        <f t="shared" si="1"/>
        <v>0</v>
      </c>
      <c r="N46" s="4" t="s">
        <v>22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"/>
      <c r="B47" s="1"/>
      <c r="C47" s="1"/>
      <c r="D47" s="1"/>
      <c r="E47" s="1">
        <f t="shared" si="2"/>
        <v>37</v>
      </c>
      <c r="F47" s="4" t="s">
        <v>101</v>
      </c>
      <c r="G47" s="34">
        <f t="shared" si="0"/>
        <v>0</v>
      </c>
      <c r="H47" s="4" t="s">
        <v>22</v>
      </c>
      <c r="I47" s="1"/>
      <c r="J47" s="1"/>
      <c r="K47" s="1">
        <f t="shared" si="3"/>
        <v>37</v>
      </c>
      <c r="L47" s="4" t="s">
        <v>161</v>
      </c>
      <c r="M47" s="34">
        <f t="shared" si="1"/>
        <v>0</v>
      </c>
      <c r="N47" s="4" t="s">
        <v>22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"/>
      <c r="B48" s="1"/>
      <c r="C48" s="1"/>
      <c r="D48" s="1"/>
      <c r="E48" s="1">
        <f t="shared" si="2"/>
        <v>38</v>
      </c>
      <c r="F48" s="4" t="s">
        <v>105</v>
      </c>
      <c r="G48" s="34">
        <f t="shared" si="0"/>
        <v>0</v>
      </c>
      <c r="H48" s="4" t="s">
        <v>8</v>
      </c>
      <c r="I48" s="1"/>
      <c r="J48" s="1"/>
      <c r="K48" s="1">
        <f t="shared" si="3"/>
        <v>38</v>
      </c>
      <c r="L48" s="4" t="s">
        <v>162</v>
      </c>
      <c r="M48" s="34">
        <f t="shared" si="1"/>
        <v>0</v>
      </c>
      <c r="N48" s="4" t="s">
        <v>22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"/>
      <c r="B49" s="1"/>
      <c r="C49" s="1"/>
      <c r="D49" s="1"/>
      <c r="E49" s="1">
        <f t="shared" si="2"/>
        <v>39</v>
      </c>
      <c r="F49" s="4" t="s">
        <v>31</v>
      </c>
      <c r="G49" s="34">
        <f t="shared" si="0"/>
        <v>0</v>
      </c>
      <c r="H49" s="4" t="s">
        <v>22</v>
      </c>
      <c r="I49" s="1"/>
      <c r="J49" s="1"/>
      <c r="K49" s="1">
        <f t="shared" si="3"/>
        <v>39</v>
      </c>
      <c r="L49" s="4" t="s">
        <v>175</v>
      </c>
      <c r="M49" s="34">
        <f t="shared" si="1"/>
        <v>0</v>
      </c>
      <c r="N49" s="4" t="s">
        <v>22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"/>
      <c r="B50" s="1"/>
      <c r="C50" s="1"/>
      <c r="D50" s="1"/>
      <c r="E50" s="1">
        <f t="shared" si="2"/>
        <v>40</v>
      </c>
      <c r="F50" s="4" t="s">
        <v>107</v>
      </c>
      <c r="G50" s="34">
        <f t="shared" si="0"/>
        <v>0</v>
      </c>
      <c r="H50" s="4" t="s">
        <v>26</v>
      </c>
      <c r="I50" s="1"/>
      <c r="J50" s="1"/>
      <c r="K50" s="1">
        <f t="shared" si="3"/>
        <v>40</v>
      </c>
      <c r="L50" s="4" t="s">
        <v>176</v>
      </c>
      <c r="M50" s="34">
        <f t="shared" si="1"/>
        <v>0</v>
      </c>
      <c r="N50" s="4" t="s">
        <v>22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"/>
      <c r="B51" s="1"/>
      <c r="C51" s="1"/>
      <c r="D51" s="1"/>
      <c r="E51" s="1">
        <f t="shared" si="2"/>
        <v>41</v>
      </c>
      <c r="F51" s="4" t="s">
        <v>106</v>
      </c>
      <c r="G51" s="34">
        <f t="shared" si="0"/>
        <v>0</v>
      </c>
      <c r="H51" s="4" t="s">
        <v>22</v>
      </c>
      <c r="I51" s="1"/>
      <c r="J51" s="1"/>
      <c r="K51" s="1">
        <f t="shared" si="3"/>
        <v>41</v>
      </c>
      <c r="L51" s="4" t="s">
        <v>177</v>
      </c>
      <c r="M51" s="34">
        <f t="shared" si="1"/>
        <v>0</v>
      </c>
      <c r="N51" s="4" t="s">
        <v>22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"/>
      <c r="B52" s="1"/>
      <c r="C52" s="1"/>
      <c r="D52" s="1"/>
      <c r="E52" s="1">
        <f t="shared" si="2"/>
        <v>42</v>
      </c>
      <c r="F52" s="4" t="s">
        <v>108</v>
      </c>
      <c r="G52" s="34">
        <f t="shared" si="0"/>
        <v>0</v>
      </c>
      <c r="H52" s="4" t="s">
        <v>22</v>
      </c>
      <c r="I52" s="1"/>
      <c r="J52" s="1"/>
      <c r="K52" s="1">
        <f t="shared" si="3"/>
        <v>42</v>
      </c>
      <c r="L52" s="4" t="s">
        <v>178</v>
      </c>
      <c r="M52" s="34">
        <f t="shared" si="1"/>
        <v>0</v>
      </c>
      <c r="N52" s="4" t="s">
        <v>22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"/>
      <c r="B53" s="1"/>
      <c r="C53" s="1"/>
      <c r="D53" s="1"/>
      <c r="E53" s="1">
        <f t="shared" si="2"/>
        <v>43</v>
      </c>
      <c r="F53" s="4" t="s">
        <v>115</v>
      </c>
      <c r="G53" s="34">
        <f t="shared" si="0"/>
        <v>0</v>
      </c>
      <c r="H53" s="4" t="s">
        <v>8</v>
      </c>
      <c r="I53" s="1"/>
      <c r="J53" s="1"/>
      <c r="K53" s="1">
        <f t="shared" si="3"/>
        <v>43</v>
      </c>
      <c r="L53" s="4" t="s">
        <v>179</v>
      </c>
      <c r="M53" s="34">
        <f t="shared" si="1"/>
        <v>0</v>
      </c>
      <c r="N53" s="4" t="s">
        <v>22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"/>
      <c r="B54" s="1"/>
      <c r="C54" s="1"/>
      <c r="D54" s="1"/>
      <c r="E54" s="1">
        <f t="shared" si="2"/>
        <v>44</v>
      </c>
      <c r="F54" s="4" t="s">
        <v>116</v>
      </c>
      <c r="G54" s="34">
        <f t="shared" si="0"/>
        <v>0</v>
      </c>
      <c r="H54" s="4" t="s">
        <v>22</v>
      </c>
      <c r="I54" s="1"/>
      <c r="J54" s="1"/>
      <c r="K54" s="1">
        <f t="shared" si="3"/>
        <v>44</v>
      </c>
      <c r="L54" s="4" t="s">
        <v>180</v>
      </c>
      <c r="M54" s="34">
        <f t="shared" si="1"/>
        <v>0</v>
      </c>
      <c r="N54" s="4" t="s">
        <v>22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"/>
      <c r="B55" s="1"/>
      <c r="C55" s="1"/>
      <c r="D55" s="1"/>
      <c r="E55" s="1">
        <f t="shared" si="2"/>
        <v>45</v>
      </c>
      <c r="F55" s="4" t="s">
        <v>117</v>
      </c>
      <c r="G55" s="34">
        <f t="shared" si="0"/>
        <v>0</v>
      </c>
      <c r="H55" s="4" t="s">
        <v>26</v>
      </c>
      <c r="I55" s="1"/>
      <c r="J55" s="1"/>
      <c r="K55" s="1">
        <f t="shared" si="3"/>
        <v>45</v>
      </c>
      <c r="L55" s="4" t="s">
        <v>185</v>
      </c>
      <c r="M55" s="34">
        <f t="shared" si="1"/>
        <v>0</v>
      </c>
      <c r="N55" s="4" t="s">
        <v>22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"/>
      <c r="B56" s="1"/>
      <c r="C56" s="1"/>
      <c r="D56" s="1"/>
      <c r="E56" s="1">
        <f t="shared" si="2"/>
        <v>46</v>
      </c>
      <c r="F56" s="4" t="s">
        <v>118</v>
      </c>
      <c r="G56" s="34">
        <f t="shared" si="0"/>
        <v>0</v>
      </c>
      <c r="H56" s="4" t="s">
        <v>22</v>
      </c>
      <c r="I56" s="1"/>
      <c r="J56" s="1"/>
      <c r="K56" s="1">
        <f t="shared" si="3"/>
        <v>46</v>
      </c>
      <c r="L56" s="4" t="s">
        <v>186</v>
      </c>
      <c r="M56" s="34">
        <f t="shared" si="1"/>
        <v>0</v>
      </c>
      <c r="N56" s="4" t="s">
        <v>22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"/>
      <c r="B57" s="1"/>
      <c r="C57" s="1"/>
      <c r="D57" s="1"/>
      <c r="E57" s="1">
        <f t="shared" si="2"/>
        <v>47</v>
      </c>
      <c r="F57" s="4" t="s">
        <v>119</v>
      </c>
      <c r="G57" s="34">
        <f t="shared" si="0"/>
        <v>0</v>
      </c>
      <c r="H57" s="4" t="s">
        <v>22</v>
      </c>
      <c r="I57" s="1"/>
      <c r="J57" s="1"/>
      <c r="K57" s="1">
        <f t="shared" si="3"/>
        <v>47</v>
      </c>
      <c r="L57" s="4" t="s">
        <v>187</v>
      </c>
      <c r="M57" s="34">
        <f t="shared" si="1"/>
        <v>0</v>
      </c>
      <c r="N57" s="4" t="s">
        <v>22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"/>
      <c r="B58" s="1"/>
      <c r="C58" s="1"/>
      <c r="D58" s="1"/>
      <c r="E58" s="1">
        <f t="shared" si="2"/>
        <v>48</v>
      </c>
      <c r="F58" s="4" t="s">
        <v>122</v>
      </c>
      <c r="G58" s="34">
        <f t="shared" si="0"/>
        <v>0</v>
      </c>
      <c r="H58" s="4" t="s">
        <v>8</v>
      </c>
      <c r="I58" s="1"/>
      <c r="J58" s="1"/>
      <c r="K58" s="1">
        <f t="shared" si="3"/>
        <v>48</v>
      </c>
      <c r="L58" s="4" t="s">
        <v>188</v>
      </c>
      <c r="M58" s="34">
        <f t="shared" si="1"/>
        <v>0</v>
      </c>
      <c r="N58" s="4" t="s">
        <v>22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"/>
      <c r="B59" s="1"/>
      <c r="C59" s="1"/>
      <c r="D59" s="1"/>
      <c r="E59" s="1">
        <f t="shared" si="2"/>
        <v>49</v>
      </c>
      <c r="F59" s="4" t="s">
        <v>121</v>
      </c>
      <c r="G59" s="34">
        <f t="shared" si="0"/>
        <v>0</v>
      </c>
      <c r="H59" s="4" t="s">
        <v>22</v>
      </c>
      <c r="I59" s="1"/>
      <c r="J59" s="1"/>
      <c r="K59" s="1">
        <f t="shared" si="3"/>
        <v>49</v>
      </c>
      <c r="L59" s="4" t="s">
        <v>197</v>
      </c>
      <c r="M59" s="34">
        <f t="shared" si="1"/>
        <v>0</v>
      </c>
      <c r="N59" s="4" t="s">
        <v>8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"/>
      <c r="B60" s="1"/>
      <c r="C60" s="1"/>
      <c r="D60" s="1"/>
      <c r="E60" s="1">
        <f t="shared" si="2"/>
        <v>50</v>
      </c>
      <c r="F60" s="4" t="s">
        <v>123</v>
      </c>
      <c r="G60" s="34">
        <f t="shared" si="0"/>
        <v>0</v>
      </c>
      <c r="H60" s="4" t="s">
        <v>26</v>
      </c>
      <c r="I60" s="1"/>
      <c r="J60" s="1"/>
      <c r="K60" s="1">
        <f t="shared" si="3"/>
        <v>50</v>
      </c>
      <c r="L60" s="4"/>
      <c r="M60" s="34">
        <f t="shared" si="1"/>
        <v>0</v>
      </c>
      <c r="N60" s="4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"/>
      <c r="B61" s="1"/>
      <c r="C61" s="1"/>
      <c r="D61" s="1"/>
      <c r="E61" s="1">
        <f t="shared" si="2"/>
        <v>51</v>
      </c>
      <c r="F61" s="4" t="s">
        <v>124</v>
      </c>
      <c r="G61" s="34">
        <f t="shared" si="0"/>
        <v>0</v>
      </c>
      <c r="H61" s="4" t="s">
        <v>22</v>
      </c>
      <c r="I61" s="1"/>
      <c r="J61" s="1"/>
      <c r="K61" s="1">
        <f t="shared" si="3"/>
        <v>51</v>
      </c>
      <c r="L61" s="4"/>
      <c r="M61" s="34">
        <f t="shared" si="1"/>
        <v>0</v>
      </c>
      <c r="N61" s="4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"/>
      <c r="B62" s="1"/>
      <c r="C62" s="1"/>
      <c r="D62" s="1"/>
      <c r="E62" s="1">
        <f t="shared" si="2"/>
        <v>52</v>
      </c>
      <c r="F62" s="4" t="s">
        <v>125</v>
      </c>
      <c r="G62" s="34">
        <f t="shared" si="0"/>
        <v>0</v>
      </c>
      <c r="H62" s="4" t="s">
        <v>22</v>
      </c>
      <c r="I62" s="1"/>
      <c r="J62" s="1"/>
      <c r="K62" s="1">
        <f t="shared" si="3"/>
        <v>52</v>
      </c>
      <c r="L62" s="4"/>
      <c r="M62" s="34">
        <f t="shared" si="1"/>
        <v>0</v>
      </c>
      <c r="N62" s="4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"/>
      <c r="B63" s="1"/>
      <c r="C63" s="1"/>
      <c r="D63" s="1"/>
      <c r="E63" s="1">
        <f t="shared" si="2"/>
        <v>53</v>
      </c>
      <c r="F63" s="4" t="s">
        <v>32</v>
      </c>
      <c r="G63" s="34">
        <f t="shared" si="0"/>
        <v>0</v>
      </c>
      <c r="H63" s="4" t="s">
        <v>33</v>
      </c>
      <c r="I63" s="1"/>
      <c r="J63" s="1"/>
      <c r="K63" s="1">
        <f t="shared" si="3"/>
        <v>53</v>
      </c>
      <c r="L63" s="4"/>
      <c r="M63" s="34">
        <f t="shared" si="1"/>
        <v>0</v>
      </c>
      <c r="N63" s="4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"/>
      <c r="B64" s="1"/>
      <c r="C64" s="1"/>
      <c r="D64" s="1"/>
      <c r="E64" s="1">
        <f t="shared" si="2"/>
        <v>54</v>
      </c>
      <c r="F64" s="4" t="s">
        <v>130</v>
      </c>
      <c r="G64" s="34">
        <f t="shared" si="0"/>
        <v>0</v>
      </c>
      <c r="H64" s="4" t="s">
        <v>22</v>
      </c>
      <c r="I64" s="1"/>
      <c r="J64" s="1"/>
      <c r="K64" s="1">
        <f t="shared" si="3"/>
        <v>54</v>
      </c>
      <c r="L64" s="4"/>
      <c r="M64" s="34">
        <f t="shared" si="1"/>
        <v>0</v>
      </c>
      <c r="N64" s="4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"/>
      <c r="B65" s="1"/>
      <c r="C65" s="1"/>
      <c r="D65" s="1"/>
      <c r="E65" s="1">
        <f t="shared" si="2"/>
        <v>55</v>
      </c>
      <c r="F65" s="4" t="s">
        <v>35</v>
      </c>
      <c r="G65" s="34">
        <f t="shared" si="0"/>
        <v>0</v>
      </c>
      <c r="H65" s="4" t="s">
        <v>8</v>
      </c>
      <c r="I65" s="1"/>
      <c r="J65" s="1"/>
      <c r="K65" s="1">
        <f t="shared" si="3"/>
        <v>55</v>
      </c>
      <c r="L65" s="4"/>
      <c r="M65" s="34">
        <f t="shared" si="1"/>
        <v>0</v>
      </c>
      <c r="N65" s="4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"/>
      <c r="B66" s="1"/>
      <c r="C66" s="1"/>
      <c r="D66" s="1"/>
      <c r="E66" s="1">
        <f t="shared" si="2"/>
        <v>56</v>
      </c>
      <c r="F66" s="4" t="s">
        <v>36</v>
      </c>
      <c r="G66" s="34">
        <f t="shared" si="0"/>
        <v>0</v>
      </c>
      <c r="H66" s="4" t="s">
        <v>22</v>
      </c>
      <c r="I66" s="1"/>
      <c r="J66" s="1"/>
      <c r="K66" s="1">
        <f t="shared" si="3"/>
        <v>56</v>
      </c>
      <c r="L66" s="4"/>
      <c r="M66" s="34">
        <f t="shared" si="1"/>
        <v>0</v>
      </c>
      <c r="N66" s="4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"/>
      <c r="B67" s="1"/>
      <c r="C67" s="1"/>
      <c r="D67" s="1"/>
      <c r="E67" s="1">
        <f t="shared" si="2"/>
        <v>57</v>
      </c>
      <c r="F67" s="4" t="s">
        <v>37</v>
      </c>
      <c r="G67" s="34">
        <f t="shared" si="0"/>
        <v>0</v>
      </c>
      <c r="H67" s="4" t="s">
        <v>8</v>
      </c>
      <c r="I67" s="1"/>
      <c r="J67" s="1"/>
      <c r="K67" s="1">
        <f t="shared" si="3"/>
        <v>57</v>
      </c>
      <c r="L67" s="4"/>
      <c r="M67" s="34">
        <f t="shared" si="1"/>
        <v>0</v>
      </c>
      <c r="N67" s="4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"/>
      <c r="B68" s="1"/>
      <c r="C68" s="1"/>
      <c r="D68" s="1"/>
      <c r="E68" s="1">
        <f t="shared" si="2"/>
        <v>58</v>
      </c>
      <c r="F68" s="4" t="s">
        <v>38</v>
      </c>
      <c r="G68" s="34">
        <f t="shared" si="0"/>
        <v>0</v>
      </c>
      <c r="H68" s="4" t="s">
        <v>22</v>
      </c>
      <c r="I68" s="1"/>
      <c r="J68" s="1"/>
      <c r="K68" s="1">
        <f t="shared" si="3"/>
        <v>58</v>
      </c>
      <c r="L68" s="4"/>
      <c r="M68" s="34">
        <f t="shared" si="1"/>
        <v>0</v>
      </c>
      <c r="N68" s="4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"/>
      <c r="B69" s="1"/>
      <c r="C69" s="1"/>
      <c r="D69" s="1"/>
      <c r="E69" s="1">
        <f t="shared" si="2"/>
        <v>59</v>
      </c>
      <c r="F69" s="4" t="s">
        <v>39</v>
      </c>
      <c r="G69" s="34">
        <f t="shared" si="0"/>
        <v>0</v>
      </c>
      <c r="H69" s="4" t="s">
        <v>8</v>
      </c>
      <c r="I69" s="1"/>
      <c r="J69" s="1"/>
      <c r="K69" s="1">
        <f t="shared" si="3"/>
        <v>59</v>
      </c>
      <c r="L69" s="4"/>
      <c r="M69" s="34">
        <f t="shared" si="1"/>
        <v>0</v>
      </c>
      <c r="N69" s="4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"/>
      <c r="B70" s="1"/>
      <c r="C70" s="1"/>
      <c r="D70" s="1"/>
      <c r="E70" s="1">
        <f t="shared" si="2"/>
        <v>60</v>
      </c>
      <c r="F70" s="4" t="s">
        <v>40</v>
      </c>
      <c r="G70" s="34">
        <f t="shared" si="0"/>
        <v>0</v>
      </c>
      <c r="H70" s="4" t="s">
        <v>22</v>
      </c>
      <c r="I70" s="1"/>
      <c r="J70" s="1"/>
      <c r="K70" s="1">
        <f t="shared" si="3"/>
        <v>60</v>
      </c>
      <c r="L70" s="4"/>
      <c r="M70" s="34">
        <f t="shared" si="1"/>
        <v>0</v>
      </c>
      <c r="N70" s="4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"/>
      <c r="B71" s="1"/>
      <c r="C71" s="1"/>
      <c r="D71" s="1"/>
      <c r="E71" s="1">
        <f t="shared" si="2"/>
        <v>61</v>
      </c>
      <c r="F71" s="4" t="s">
        <v>131</v>
      </c>
      <c r="G71" s="34">
        <f t="shared" si="0"/>
        <v>0</v>
      </c>
      <c r="H71" s="4" t="s">
        <v>8</v>
      </c>
      <c r="I71" s="1"/>
      <c r="J71" s="1"/>
      <c r="K71" s="1">
        <f t="shared" si="3"/>
        <v>61</v>
      </c>
      <c r="L71" s="4"/>
      <c r="M71" s="34">
        <f t="shared" si="1"/>
        <v>0</v>
      </c>
      <c r="N71" s="4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"/>
      <c r="B72" s="1"/>
      <c r="C72" s="1"/>
      <c r="D72" s="1"/>
      <c r="E72" s="1">
        <f t="shared" si="2"/>
        <v>62</v>
      </c>
      <c r="F72" s="4" t="s">
        <v>134</v>
      </c>
      <c r="G72" s="34">
        <f t="shared" si="0"/>
        <v>0</v>
      </c>
      <c r="H72" s="4" t="s">
        <v>135</v>
      </c>
      <c r="I72" s="1"/>
      <c r="J72" s="1"/>
      <c r="K72" s="1">
        <f t="shared" si="3"/>
        <v>62</v>
      </c>
      <c r="L72" s="4"/>
      <c r="M72" s="34">
        <f t="shared" si="1"/>
        <v>0</v>
      </c>
      <c r="N72" s="4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"/>
      <c r="B73" s="1"/>
      <c r="C73" s="1"/>
      <c r="D73" s="1"/>
      <c r="E73" s="1">
        <f t="shared" si="2"/>
        <v>63</v>
      </c>
      <c r="F73" s="4" t="s">
        <v>132</v>
      </c>
      <c r="G73" s="34">
        <f t="shared" si="0"/>
        <v>0</v>
      </c>
      <c r="H73" s="4" t="s">
        <v>8</v>
      </c>
      <c r="I73" s="1"/>
      <c r="J73" s="1"/>
      <c r="K73" s="1">
        <f t="shared" si="3"/>
        <v>63</v>
      </c>
      <c r="L73" s="4"/>
      <c r="M73" s="34">
        <f t="shared" si="1"/>
        <v>0</v>
      </c>
      <c r="N73" s="4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"/>
      <c r="B74" s="1"/>
      <c r="C74" s="1"/>
      <c r="D74" s="1"/>
      <c r="E74" s="1">
        <f t="shared" si="2"/>
        <v>64</v>
      </c>
      <c r="F74" s="4" t="s">
        <v>136</v>
      </c>
      <c r="G74" s="34">
        <f t="shared" si="0"/>
        <v>0</v>
      </c>
      <c r="H74" s="4" t="s">
        <v>135</v>
      </c>
      <c r="I74" s="1"/>
      <c r="J74" s="1"/>
      <c r="K74" s="1">
        <f t="shared" si="3"/>
        <v>64</v>
      </c>
      <c r="L74" s="4"/>
      <c r="M74" s="34">
        <f t="shared" si="1"/>
        <v>0</v>
      </c>
      <c r="N74" s="4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"/>
      <c r="B75" s="1"/>
      <c r="C75" s="1"/>
      <c r="D75" s="1"/>
      <c r="E75" s="1">
        <f t="shared" si="2"/>
        <v>65</v>
      </c>
      <c r="F75" s="4" t="s">
        <v>133</v>
      </c>
      <c r="G75" s="34">
        <f t="shared" si="0"/>
        <v>0</v>
      </c>
      <c r="H75" s="4" t="s">
        <v>22</v>
      </c>
      <c r="I75" s="1"/>
      <c r="J75" s="1"/>
      <c r="K75" s="1">
        <f t="shared" si="3"/>
        <v>65</v>
      </c>
      <c r="L75" s="4"/>
      <c r="M75" s="34">
        <f t="shared" si="1"/>
        <v>0</v>
      </c>
      <c r="N75" s="4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"/>
      <c r="B76" s="1"/>
      <c r="C76" s="1"/>
      <c r="D76" s="1"/>
      <c r="E76" s="1">
        <f t="shared" si="2"/>
        <v>66</v>
      </c>
      <c r="F76" s="4" t="s">
        <v>139</v>
      </c>
      <c r="G76" s="34">
        <f t="shared" ref="G76:G121" si="4">IF(F76="",0,IF(COUNTIF(F:F,F76)=1,0,1))</f>
        <v>0</v>
      </c>
      <c r="H76" s="4" t="s">
        <v>22</v>
      </c>
      <c r="I76" s="1"/>
      <c r="J76" s="1"/>
      <c r="K76" s="1">
        <f t="shared" si="3"/>
        <v>66</v>
      </c>
      <c r="L76" s="4"/>
      <c r="M76" s="34">
        <f t="shared" ref="M76:M121" si="5">IF(L76="",0,IF(COUNTIF(L:L,L76)=1,0,1))</f>
        <v>0</v>
      </c>
      <c r="N76" s="4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"/>
      <c r="B77" s="1"/>
      <c r="C77" s="1"/>
      <c r="D77" s="1"/>
      <c r="E77" s="1">
        <f t="shared" si="2"/>
        <v>67</v>
      </c>
      <c r="F77" s="4" t="s">
        <v>150</v>
      </c>
      <c r="G77" s="34">
        <f t="shared" si="4"/>
        <v>0</v>
      </c>
      <c r="H77" s="4" t="s">
        <v>135</v>
      </c>
      <c r="I77" s="1"/>
      <c r="J77" s="1"/>
      <c r="K77" s="1">
        <f t="shared" ref="K77:K121" si="6">K76+1</f>
        <v>67</v>
      </c>
      <c r="L77" s="4"/>
      <c r="M77" s="34">
        <f t="shared" si="5"/>
        <v>0</v>
      </c>
      <c r="N77" s="4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"/>
      <c r="B78" s="1"/>
      <c r="C78" s="1"/>
      <c r="D78" s="1"/>
      <c r="E78" s="1">
        <f t="shared" si="2"/>
        <v>68</v>
      </c>
      <c r="F78" s="4" t="s">
        <v>140</v>
      </c>
      <c r="G78" s="34">
        <f t="shared" si="4"/>
        <v>0</v>
      </c>
      <c r="H78" s="4" t="s">
        <v>22</v>
      </c>
      <c r="I78" s="1"/>
      <c r="J78" s="1"/>
      <c r="K78" s="1">
        <f t="shared" si="6"/>
        <v>68</v>
      </c>
      <c r="L78" s="4"/>
      <c r="M78" s="34">
        <f t="shared" si="5"/>
        <v>0</v>
      </c>
      <c r="N78" s="4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"/>
      <c r="B79" s="1"/>
      <c r="C79" s="1"/>
      <c r="D79" s="1"/>
      <c r="E79" s="1">
        <f t="shared" ref="E79:E121" si="7">E78+1</f>
        <v>69</v>
      </c>
      <c r="F79" s="4" t="s">
        <v>145</v>
      </c>
      <c r="G79" s="34">
        <f t="shared" si="4"/>
        <v>0</v>
      </c>
      <c r="H79" s="4" t="s">
        <v>29</v>
      </c>
      <c r="I79" s="1"/>
      <c r="J79" s="1"/>
      <c r="K79" s="1">
        <f t="shared" si="6"/>
        <v>69</v>
      </c>
      <c r="L79" s="4"/>
      <c r="M79" s="34">
        <f t="shared" si="5"/>
        <v>0</v>
      </c>
      <c r="N79" s="4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"/>
      <c r="B80" s="1"/>
      <c r="C80" s="1"/>
      <c r="D80" s="1"/>
      <c r="E80" s="1">
        <f t="shared" si="7"/>
        <v>70</v>
      </c>
      <c r="F80" s="4" t="s">
        <v>146</v>
      </c>
      <c r="G80" s="34">
        <f t="shared" si="4"/>
        <v>0</v>
      </c>
      <c r="H80" s="4" t="s">
        <v>29</v>
      </c>
      <c r="I80" s="1"/>
      <c r="J80" s="1"/>
      <c r="K80" s="1">
        <f t="shared" si="6"/>
        <v>70</v>
      </c>
      <c r="L80" s="4"/>
      <c r="M80" s="34">
        <f t="shared" si="5"/>
        <v>0</v>
      </c>
      <c r="N80" s="4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"/>
      <c r="B81" s="1"/>
      <c r="C81" s="1"/>
      <c r="D81" s="1"/>
      <c r="E81" s="1">
        <f t="shared" si="7"/>
        <v>71</v>
      </c>
      <c r="F81" s="4" t="s">
        <v>147</v>
      </c>
      <c r="G81" s="34">
        <f t="shared" si="4"/>
        <v>0</v>
      </c>
      <c r="H81" s="4" t="s">
        <v>29</v>
      </c>
      <c r="I81" s="1"/>
      <c r="J81" s="1"/>
      <c r="K81" s="1">
        <f t="shared" si="6"/>
        <v>71</v>
      </c>
      <c r="L81" s="4"/>
      <c r="M81" s="34">
        <f t="shared" si="5"/>
        <v>0</v>
      </c>
      <c r="N81" s="4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"/>
      <c r="B82" s="1"/>
      <c r="C82" s="1"/>
      <c r="D82" s="1"/>
      <c r="E82" s="1">
        <f t="shared" si="7"/>
        <v>72</v>
      </c>
      <c r="F82" s="4" t="s">
        <v>148</v>
      </c>
      <c r="G82" s="34">
        <f t="shared" si="4"/>
        <v>0</v>
      </c>
      <c r="H82" s="4" t="s">
        <v>29</v>
      </c>
      <c r="I82" s="1"/>
      <c r="J82" s="1"/>
      <c r="K82" s="1">
        <f t="shared" si="6"/>
        <v>72</v>
      </c>
      <c r="L82" s="4"/>
      <c r="M82" s="34">
        <f t="shared" si="5"/>
        <v>0</v>
      </c>
      <c r="N82" s="4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"/>
      <c r="B83" s="1"/>
      <c r="C83" s="1"/>
      <c r="D83" s="1"/>
      <c r="E83" s="1">
        <f t="shared" si="7"/>
        <v>73</v>
      </c>
      <c r="F83" s="4" t="s">
        <v>149</v>
      </c>
      <c r="G83" s="34">
        <f t="shared" si="4"/>
        <v>0</v>
      </c>
      <c r="H83" s="4" t="s">
        <v>21</v>
      </c>
      <c r="I83" s="1"/>
      <c r="J83" s="1"/>
      <c r="K83" s="1">
        <f t="shared" si="6"/>
        <v>73</v>
      </c>
      <c r="L83" s="4"/>
      <c r="M83" s="34">
        <f t="shared" si="5"/>
        <v>0</v>
      </c>
      <c r="N83" s="4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"/>
      <c r="B84" s="1"/>
      <c r="C84" s="1"/>
      <c r="D84" s="1"/>
      <c r="E84" s="1">
        <f t="shared" si="7"/>
        <v>74</v>
      </c>
      <c r="F84" s="4" t="s">
        <v>152</v>
      </c>
      <c r="G84" s="34">
        <f t="shared" si="4"/>
        <v>0</v>
      </c>
      <c r="H84" s="4" t="s">
        <v>22</v>
      </c>
      <c r="I84" s="1"/>
      <c r="J84" s="1"/>
      <c r="K84" s="1">
        <f t="shared" si="6"/>
        <v>74</v>
      </c>
      <c r="L84" s="4"/>
      <c r="M84" s="34">
        <f t="shared" si="5"/>
        <v>0</v>
      </c>
      <c r="N84" s="4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"/>
      <c r="B85" s="1"/>
      <c r="C85" s="1"/>
      <c r="D85" s="1"/>
      <c r="E85" s="1">
        <f t="shared" si="7"/>
        <v>75</v>
      </c>
      <c r="F85" s="4" t="s">
        <v>151</v>
      </c>
      <c r="G85" s="34">
        <f t="shared" si="4"/>
        <v>0</v>
      </c>
      <c r="H85" s="4" t="s">
        <v>135</v>
      </c>
      <c r="I85" s="1"/>
      <c r="J85" s="1"/>
      <c r="K85" s="1">
        <f t="shared" si="6"/>
        <v>75</v>
      </c>
      <c r="L85" s="4"/>
      <c r="M85" s="34">
        <f t="shared" si="5"/>
        <v>0</v>
      </c>
      <c r="N85" s="4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"/>
      <c r="B86" s="1"/>
      <c r="C86" s="1"/>
      <c r="D86" s="1"/>
      <c r="E86" s="1">
        <f t="shared" si="7"/>
        <v>76</v>
      </c>
      <c r="F86" s="4" t="s">
        <v>153</v>
      </c>
      <c r="G86" s="34">
        <f t="shared" si="4"/>
        <v>0</v>
      </c>
      <c r="H86" s="4" t="s">
        <v>22</v>
      </c>
      <c r="I86" s="1"/>
      <c r="J86" s="1"/>
      <c r="K86" s="1">
        <f t="shared" si="6"/>
        <v>76</v>
      </c>
      <c r="L86" s="4"/>
      <c r="M86" s="34">
        <f t="shared" si="5"/>
        <v>0</v>
      </c>
      <c r="N86" s="4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"/>
      <c r="B87" s="1"/>
      <c r="C87" s="1"/>
      <c r="D87" s="1"/>
      <c r="E87" s="1">
        <f t="shared" si="7"/>
        <v>77</v>
      </c>
      <c r="F87" s="4" t="s">
        <v>156</v>
      </c>
      <c r="G87" s="34">
        <f t="shared" si="4"/>
        <v>0</v>
      </c>
      <c r="H87" s="4" t="s">
        <v>21</v>
      </c>
      <c r="I87" s="1"/>
      <c r="J87" s="1"/>
      <c r="K87" s="1">
        <f t="shared" si="6"/>
        <v>77</v>
      </c>
      <c r="L87" s="4"/>
      <c r="M87" s="34">
        <f t="shared" si="5"/>
        <v>0</v>
      </c>
      <c r="N87" s="4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"/>
      <c r="B88" s="1"/>
      <c r="C88" s="1"/>
      <c r="D88" s="1"/>
      <c r="E88" s="1">
        <f t="shared" si="7"/>
        <v>78</v>
      </c>
      <c r="F88" s="4" t="s">
        <v>157</v>
      </c>
      <c r="G88" s="34">
        <f t="shared" si="4"/>
        <v>0</v>
      </c>
      <c r="H88" s="4" t="s">
        <v>22</v>
      </c>
      <c r="I88" s="1"/>
      <c r="J88" s="1"/>
      <c r="K88" s="1">
        <f t="shared" si="6"/>
        <v>78</v>
      </c>
      <c r="L88" s="4"/>
      <c r="M88" s="34">
        <f t="shared" si="5"/>
        <v>0</v>
      </c>
      <c r="N88" s="4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"/>
      <c r="B89" s="1"/>
      <c r="C89" s="1"/>
      <c r="D89" s="1"/>
      <c r="E89" s="1">
        <f t="shared" si="7"/>
        <v>79</v>
      </c>
      <c r="F89" s="4" t="s">
        <v>158</v>
      </c>
      <c r="G89" s="34">
        <f t="shared" si="4"/>
        <v>0</v>
      </c>
      <c r="H89" s="4" t="s">
        <v>22</v>
      </c>
      <c r="I89" s="1"/>
      <c r="J89" s="1"/>
      <c r="K89" s="1">
        <f t="shared" si="6"/>
        <v>79</v>
      </c>
      <c r="L89" s="4"/>
      <c r="M89" s="34">
        <f t="shared" si="5"/>
        <v>0</v>
      </c>
      <c r="N89" s="4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"/>
      <c r="B90" s="1"/>
      <c r="C90" s="1"/>
      <c r="D90" s="1"/>
      <c r="E90" s="1">
        <f t="shared" si="7"/>
        <v>80</v>
      </c>
      <c r="F90" s="4" t="s">
        <v>159</v>
      </c>
      <c r="G90" s="34">
        <f t="shared" si="4"/>
        <v>0</v>
      </c>
      <c r="H90" s="4" t="s">
        <v>22</v>
      </c>
      <c r="I90" s="1"/>
      <c r="J90" s="1"/>
      <c r="K90" s="1">
        <f t="shared" si="6"/>
        <v>80</v>
      </c>
      <c r="L90" s="4"/>
      <c r="M90" s="34">
        <f t="shared" si="5"/>
        <v>0</v>
      </c>
      <c r="N90" s="4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"/>
      <c r="B91" s="1"/>
      <c r="C91" s="1"/>
      <c r="D91" s="1"/>
      <c r="E91" s="1">
        <f t="shared" si="7"/>
        <v>81</v>
      </c>
      <c r="F91" s="4" t="s">
        <v>160</v>
      </c>
      <c r="G91" s="34">
        <f t="shared" si="4"/>
        <v>0</v>
      </c>
      <c r="H91" s="4" t="s">
        <v>22</v>
      </c>
      <c r="I91" s="1"/>
      <c r="J91" s="1"/>
      <c r="K91" s="1">
        <f t="shared" si="6"/>
        <v>81</v>
      </c>
      <c r="L91" s="4"/>
      <c r="M91" s="34">
        <f t="shared" si="5"/>
        <v>0</v>
      </c>
      <c r="N91" s="4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"/>
      <c r="B92" s="1"/>
      <c r="C92" s="1"/>
      <c r="D92" s="1"/>
      <c r="E92" s="1">
        <f t="shared" si="7"/>
        <v>82</v>
      </c>
      <c r="F92" s="4" t="s">
        <v>172</v>
      </c>
      <c r="G92" s="34">
        <f t="shared" si="4"/>
        <v>0</v>
      </c>
      <c r="H92" s="4" t="s">
        <v>173</v>
      </c>
      <c r="I92" s="1"/>
      <c r="J92" s="1"/>
      <c r="K92" s="1">
        <f t="shared" si="6"/>
        <v>82</v>
      </c>
      <c r="L92" s="4"/>
      <c r="M92" s="34">
        <f t="shared" si="5"/>
        <v>0</v>
      </c>
      <c r="N92" s="4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"/>
      <c r="B93" s="1"/>
      <c r="C93" s="1"/>
      <c r="D93" s="1"/>
      <c r="E93" s="1">
        <f t="shared" si="7"/>
        <v>83</v>
      </c>
      <c r="F93" s="4" t="s">
        <v>163</v>
      </c>
      <c r="G93" s="34">
        <f t="shared" si="4"/>
        <v>0</v>
      </c>
      <c r="H93" s="4" t="s">
        <v>22</v>
      </c>
      <c r="I93" s="1"/>
      <c r="J93" s="1"/>
      <c r="K93" s="1">
        <f t="shared" si="6"/>
        <v>83</v>
      </c>
      <c r="L93" s="4"/>
      <c r="M93" s="34">
        <f t="shared" si="5"/>
        <v>0</v>
      </c>
      <c r="N93" s="4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"/>
      <c r="B94" s="1"/>
      <c r="C94" s="1"/>
      <c r="D94" s="1"/>
      <c r="E94" s="1">
        <f t="shared" si="7"/>
        <v>84</v>
      </c>
      <c r="F94" s="4" t="s">
        <v>164</v>
      </c>
      <c r="G94" s="34">
        <f t="shared" si="4"/>
        <v>0</v>
      </c>
      <c r="H94" s="4" t="s">
        <v>22</v>
      </c>
      <c r="I94" s="1"/>
      <c r="J94" s="1"/>
      <c r="K94" s="1">
        <f t="shared" si="6"/>
        <v>84</v>
      </c>
      <c r="L94" s="4"/>
      <c r="M94" s="34">
        <f t="shared" si="5"/>
        <v>0</v>
      </c>
      <c r="N94" s="4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"/>
      <c r="B95" s="1"/>
      <c r="C95" s="1"/>
      <c r="D95" s="1"/>
      <c r="E95" s="1">
        <f t="shared" si="7"/>
        <v>85</v>
      </c>
      <c r="F95" s="4" t="s">
        <v>165</v>
      </c>
      <c r="G95" s="34">
        <f t="shared" si="4"/>
        <v>0</v>
      </c>
      <c r="H95" s="4" t="s">
        <v>22</v>
      </c>
      <c r="I95" s="1"/>
      <c r="J95" s="1"/>
      <c r="K95" s="1">
        <f t="shared" si="6"/>
        <v>85</v>
      </c>
      <c r="L95" s="4"/>
      <c r="M95" s="34">
        <f t="shared" si="5"/>
        <v>0</v>
      </c>
      <c r="N95" s="4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"/>
      <c r="B96" s="1"/>
      <c r="C96" s="1"/>
      <c r="D96" s="1"/>
      <c r="E96" s="1">
        <f t="shared" si="7"/>
        <v>86</v>
      </c>
      <c r="F96" s="4" t="s">
        <v>166</v>
      </c>
      <c r="G96" s="34">
        <f t="shared" si="4"/>
        <v>0</v>
      </c>
      <c r="H96" s="4" t="s">
        <v>22</v>
      </c>
      <c r="I96" s="1"/>
      <c r="J96" s="1"/>
      <c r="K96" s="1">
        <f t="shared" si="6"/>
        <v>86</v>
      </c>
      <c r="L96" s="4"/>
      <c r="M96" s="34">
        <f t="shared" si="5"/>
        <v>0</v>
      </c>
      <c r="N96" s="4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"/>
      <c r="B97" s="1"/>
      <c r="C97" s="1"/>
      <c r="D97" s="1"/>
      <c r="E97" s="1">
        <f t="shared" si="7"/>
        <v>87</v>
      </c>
      <c r="F97" s="4" t="s">
        <v>167</v>
      </c>
      <c r="G97" s="34">
        <f t="shared" si="4"/>
        <v>0</v>
      </c>
      <c r="H97" s="4" t="s">
        <v>22</v>
      </c>
      <c r="I97" s="1"/>
      <c r="J97" s="1"/>
      <c r="K97" s="1">
        <f t="shared" si="6"/>
        <v>87</v>
      </c>
      <c r="L97" s="4"/>
      <c r="M97" s="34">
        <f t="shared" si="5"/>
        <v>0</v>
      </c>
      <c r="N97" s="4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"/>
      <c r="B98" s="1"/>
      <c r="C98" s="1"/>
      <c r="D98" s="1"/>
      <c r="E98" s="1">
        <f t="shared" si="7"/>
        <v>88</v>
      </c>
      <c r="F98" s="4" t="s">
        <v>168</v>
      </c>
      <c r="G98" s="34">
        <f t="shared" si="4"/>
        <v>0</v>
      </c>
      <c r="H98" s="4" t="s">
        <v>22</v>
      </c>
      <c r="I98" s="1"/>
      <c r="J98" s="1"/>
      <c r="K98" s="1">
        <f t="shared" si="6"/>
        <v>88</v>
      </c>
      <c r="L98" s="4"/>
      <c r="M98" s="34">
        <f t="shared" si="5"/>
        <v>0</v>
      </c>
      <c r="N98" s="4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"/>
      <c r="B99" s="1"/>
      <c r="C99" s="1"/>
      <c r="D99" s="1"/>
      <c r="E99" s="1">
        <f t="shared" si="7"/>
        <v>89</v>
      </c>
      <c r="F99" s="4" t="s">
        <v>169</v>
      </c>
      <c r="G99" s="34">
        <f t="shared" si="4"/>
        <v>0</v>
      </c>
      <c r="H99" s="4" t="s">
        <v>22</v>
      </c>
      <c r="I99" s="1"/>
      <c r="J99" s="1"/>
      <c r="K99" s="1">
        <f t="shared" si="6"/>
        <v>89</v>
      </c>
      <c r="L99" s="4"/>
      <c r="M99" s="34">
        <f t="shared" si="5"/>
        <v>0</v>
      </c>
      <c r="N99" s="4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x14ac:dyDescent="0.25">
      <c r="A100" s="1"/>
      <c r="B100" s="1"/>
      <c r="C100" s="1"/>
      <c r="D100" s="1"/>
      <c r="E100" s="1">
        <f t="shared" si="7"/>
        <v>90</v>
      </c>
      <c r="F100" s="4" t="s">
        <v>170</v>
      </c>
      <c r="G100" s="34">
        <f t="shared" si="4"/>
        <v>0</v>
      </c>
      <c r="H100" s="4" t="s">
        <v>22</v>
      </c>
      <c r="I100" s="1"/>
      <c r="J100" s="1"/>
      <c r="K100" s="1">
        <f t="shared" si="6"/>
        <v>90</v>
      </c>
      <c r="L100" s="4"/>
      <c r="M100" s="34">
        <f t="shared" si="5"/>
        <v>0</v>
      </c>
      <c r="N100" s="4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x14ac:dyDescent="0.25">
      <c r="A101" s="1"/>
      <c r="B101" s="1"/>
      <c r="C101" s="1"/>
      <c r="D101" s="1"/>
      <c r="E101" s="1">
        <f t="shared" si="7"/>
        <v>91</v>
      </c>
      <c r="F101" s="4" t="s">
        <v>171</v>
      </c>
      <c r="G101" s="34">
        <f t="shared" si="4"/>
        <v>0</v>
      </c>
      <c r="H101" s="4" t="s">
        <v>22</v>
      </c>
      <c r="I101" s="1"/>
      <c r="J101" s="1"/>
      <c r="K101" s="1">
        <f t="shared" si="6"/>
        <v>91</v>
      </c>
      <c r="L101" s="4"/>
      <c r="M101" s="34">
        <f t="shared" si="5"/>
        <v>0</v>
      </c>
      <c r="N101" s="4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x14ac:dyDescent="0.25">
      <c r="A102" s="1"/>
      <c r="B102" s="1"/>
      <c r="C102" s="1"/>
      <c r="D102" s="1"/>
      <c r="E102" s="1">
        <f t="shared" si="7"/>
        <v>92</v>
      </c>
      <c r="F102" s="4"/>
      <c r="G102" s="34">
        <f t="shared" si="4"/>
        <v>0</v>
      </c>
      <c r="H102" s="4"/>
      <c r="I102" s="1"/>
      <c r="J102" s="1"/>
      <c r="K102" s="1">
        <f t="shared" si="6"/>
        <v>92</v>
      </c>
      <c r="L102" s="4"/>
      <c r="M102" s="34">
        <f t="shared" si="5"/>
        <v>0</v>
      </c>
      <c r="N102" s="4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x14ac:dyDescent="0.25">
      <c r="A103" s="1"/>
      <c r="B103" s="1"/>
      <c r="C103" s="1"/>
      <c r="D103" s="1"/>
      <c r="E103" s="1">
        <f t="shared" si="7"/>
        <v>93</v>
      </c>
      <c r="F103" s="4"/>
      <c r="G103" s="34">
        <f t="shared" si="4"/>
        <v>0</v>
      </c>
      <c r="H103" s="4"/>
      <c r="I103" s="1"/>
      <c r="J103" s="1"/>
      <c r="K103" s="1">
        <f t="shared" si="6"/>
        <v>93</v>
      </c>
      <c r="L103" s="4"/>
      <c r="M103" s="34">
        <f t="shared" si="5"/>
        <v>0</v>
      </c>
      <c r="N103" s="4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x14ac:dyDescent="0.25">
      <c r="A104" s="1"/>
      <c r="B104" s="1"/>
      <c r="C104" s="1"/>
      <c r="D104" s="1"/>
      <c r="E104" s="1">
        <f t="shared" si="7"/>
        <v>94</v>
      </c>
      <c r="F104" s="4"/>
      <c r="G104" s="34">
        <f t="shared" si="4"/>
        <v>0</v>
      </c>
      <c r="H104" s="4"/>
      <c r="I104" s="1"/>
      <c r="J104" s="1"/>
      <c r="K104" s="1">
        <f t="shared" si="6"/>
        <v>94</v>
      </c>
      <c r="L104" s="4"/>
      <c r="M104" s="34">
        <f t="shared" si="5"/>
        <v>0</v>
      </c>
      <c r="N104" s="4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x14ac:dyDescent="0.25">
      <c r="A105" s="1"/>
      <c r="B105" s="1"/>
      <c r="C105" s="1"/>
      <c r="D105" s="1"/>
      <c r="E105" s="1">
        <f t="shared" si="7"/>
        <v>95</v>
      </c>
      <c r="F105" s="4"/>
      <c r="G105" s="34">
        <f t="shared" si="4"/>
        <v>0</v>
      </c>
      <c r="H105" s="4"/>
      <c r="I105" s="1"/>
      <c r="J105" s="1"/>
      <c r="K105" s="1">
        <f t="shared" si="6"/>
        <v>95</v>
      </c>
      <c r="L105" s="4"/>
      <c r="M105" s="34">
        <f t="shared" si="5"/>
        <v>0</v>
      </c>
      <c r="N105" s="4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x14ac:dyDescent="0.25">
      <c r="A106" s="1"/>
      <c r="B106" s="1"/>
      <c r="C106" s="1"/>
      <c r="D106" s="1"/>
      <c r="E106" s="1">
        <f t="shared" si="7"/>
        <v>96</v>
      </c>
      <c r="F106" s="4"/>
      <c r="G106" s="34">
        <f t="shared" si="4"/>
        <v>0</v>
      </c>
      <c r="H106" s="4"/>
      <c r="I106" s="1"/>
      <c r="J106" s="1"/>
      <c r="K106" s="1">
        <f t="shared" si="6"/>
        <v>96</v>
      </c>
      <c r="L106" s="4"/>
      <c r="M106" s="34">
        <f t="shared" si="5"/>
        <v>0</v>
      </c>
      <c r="N106" s="4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x14ac:dyDescent="0.25">
      <c r="A107" s="1"/>
      <c r="B107" s="1"/>
      <c r="C107" s="1"/>
      <c r="D107" s="1"/>
      <c r="E107" s="1">
        <f t="shared" si="7"/>
        <v>97</v>
      </c>
      <c r="F107" s="4"/>
      <c r="G107" s="34">
        <f t="shared" si="4"/>
        <v>0</v>
      </c>
      <c r="H107" s="4"/>
      <c r="I107" s="1"/>
      <c r="J107" s="1"/>
      <c r="K107" s="1">
        <f t="shared" si="6"/>
        <v>97</v>
      </c>
      <c r="L107" s="4"/>
      <c r="M107" s="34">
        <f t="shared" si="5"/>
        <v>0</v>
      </c>
      <c r="N107" s="4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x14ac:dyDescent="0.25">
      <c r="A108" s="1"/>
      <c r="B108" s="1"/>
      <c r="C108" s="1"/>
      <c r="D108" s="1"/>
      <c r="E108" s="1">
        <f t="shared" si="7"/>
        <v>98</v>
      </c>
      <c r="F108" s="4"/>
      <c r="G108" s="34">
        <f t="shared" si="4"/>
        <v>0</v>
      </c>
      <c r="H108" s="4"/>
      <c r="I108" s="1"/>
      <c r="J108" s="1"/>
      <c r="K108" s="1">
        <f t="shared" si="6"/>
        <v>98</v>
      </c>
      <c r="L108" s="4"/>
      <c r="M108" s="34">
        <f t="shared" si="5"/>
        <v>0</v>
      </c>
      <c r="N108" s="4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x14ac:dyDescent="0.25">
      <c r="A109" s="1"/>
      <c r="B109" s="1"/>
      <c r="C109" s="1"/>
      <c r="D109" s="1"/>
      <c r="E109" s="1">
        <f t="shared" si="7"/>
        <v>99</v>
      </c>
      <c r="F109" s="4"/>
      <c r="G109" s="34">
        <f t="shared" si="4"/>
        <v>0</v>
      </c>
      <c r="H109" s="4"/>
      <c r="I109" s="1"/>
      <c r="J109" s="1"/>
      <c r="K109" s="1">
        <f t="shared" si="6"/>
        <v>99</v>
      </c>
      <c r="L109" s="4"/>
      <c r="M109" s="34">
        <f t="shared" si="5"/>
        <v>0</v>
      </c>
      <c r="N109" s="4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x14ac:dyDescent="0.25">
      <c r="A110" s="1"/>
      <c r="B110" s="1"/>
      <c r="C110" s="1"/>
      <c r="D110" s="1"/>
      <c r="E110" s="1">
        <f t="shared" si="7"/>
        <v>100</v>
      </c>
      <c r="F110" s="4"/>
      <c r="G110" s="34">
        <f t="shared" si="4"/>
        <v>0</v>
      </c>
      <c r="H110" s="4"/>
      <c r="I110" s="1"/>
      <c r="J110" s="1"/>
      <c r="K110" s="1">
        <f t="shared" si="6"/>
        <v>100</v>
      </c>
      <c r="L110" s="4"/>
      <c r="M110" s="34">
        <f t="shared" si="5"/>
        <v>0</v>
      </c>
      <c r="N110" s="4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x14ac:dyDescent="0.25">
      <c r="A111" s="1"/>
      <c r="B111" s="1"/>
      <c r="C111" s="1"/>
      <c r="D111" s="1"/>
      <c r="E111" s="1">
        <f t="shared" si="7"/>
        <v>101</v>
      </c>
      <c r="F111" s="4"/>
      <c r="G111" s="34">
        <f t="shared" si="4"/>
        <v>0</v>
      </c>
      <c r="H111" s="4"/>
      <c r="I111" s="1"/>
      <c r="J111" s="1"/>
      <c r="K111" s="1">
        <f t="shared" si="6"/>
        <v>101</v>
      </c>
      <c r="L111" s="4"/>
      <c r="M111" s="34">
        <f t="shared" si="5"/>
        <v>0</v>
      </c>
      <c r="N111" s="4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x14ac:dyDescent="0.25">
      <c r="A112" s="1"/>
      <c r="B112" s="1"/>
      <c r="C112" s="1"/>
      <c r="D112" s="1"/>
      <c r="E112" s="1">
        <f t="shared" si="7"/>
        <v>102</v>
      </c>
      <c r="F112" s="4"/>
      <c r="G112" s="34">
        <f t="shared" si="4"/>
        <v>0</v>
      </c>
      <c r="H112" s="4"/>
      <c r="I112" s="1"/>
      <c r="J112" s="1"/>
      <c r="K112" s="1">
        <f t="shared" si="6"/>
        <v>102</v>
      </c>
      <c r="L112" s="4"/>
      <c r="M112" s="34">
        <f t="shared" si="5"/>
        <v>0</v>
      </c>
      <c r="N112" s="4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x14ac:dyDescent="0.25">
      <c r="A113" s="1"/>
      <c r="B113" s="1"/>
      <c r="C113" s="1"/>
      <c r="D113" s="1"/>
      <c r="E113" s="1">
        <f t="shared" si="7"/>
        <v>103</v>
      </c>
      <c r="F113" s="4"/>
      <c r="G113" s="34">
        <f t="shared" si="4"/>
        <v>0</v>
      </c>
      <c r="H113" s="4"/>
      <c r="I113" s="1"/>
      <c r="J113" s="1"/>
      <c r="K113" s="1">
        <f t="shared" si="6"/>
        <v>103</v>
      </c>
      <c r="L113" s="4"/>
      <c r="M113" s="34">
        <f t="shared" si="5"/>
        <v>0</v>
      </c>
      <c r="N113" s="4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x14ac:dyDescent="0.25">
      <c r="A114" s="1"/>
      <c r="B114" s="1"/>
      <c r="C114" s="1"/>
      <c r="D114" s="1"/>
      <c r="E114" s="1">
        <f t="shared" si="7"/>
        <v>104</v>
      </c>
      <c r="F114" s="4"/>
      <c r="G114" s="34">
        <f t="shared" si="4"/>
        <v>0</v>
      </c>
      <c r="H114" s="4"/>
      <c r="I114" s="1"/>
      <c r="J114" s="1"/>
      <c r="K114" s="1">
        <f t="shared" si="6"/>
        <v>104</v>
      </c>
      <c r="L114" s="4"/>
      <c r="M114" s="34">
        <f t="shared" si="5"/>
        <v>0</v>
      </c>
      <c r="N114" s="4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x14ac:dyDescent="0.25">
      <c r="A115" s="1"/>
      <c r="B115" s="1"/>
      <c r="C115" s="1"/>
      <c r="D115" s="1"/>
      <c r="E115" s="1">
        <f t="shared" si="7"/>
        <v>105</v>
      </c>
      <c r="F115" s="4"/>
      <c r="G115" s="34">
        <f t="shared" si="4"/>
        <v>0</v>
      </c>
      <c r="H115" s="4"/>
      <c r="I115" s="1"/>
      <c r="J115" s="1"/>
      <c r="K115" s="1">
        <f t="shared" si="6"/>
        <v>105</v>
      </c>
      <c r="L115" s="4"/>
      <c r="M115" s="34">
        <f t="shared" si="5"/>
        <v>0</v>
      </c>
      <c r="N115" s="4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x14ac:dyDescent="0.25">
      <c r="A116" s="1"/>
      <c r="B116" s="1"/>
      <c r="C116" s="1"/>
      <c r="D116" s="1"/>
      <c r="E116" s="1">
        <f t="shared" si="7"/>
        <v>106</v>
      </c>
      <c r="F116" s="4"/>
      <c r="G116" s="34">
        <f t="shared" si="4"/>
        <v>0</v>
      </c>
      <c r="H116" s="4"/>
      <c r="I116" s="1"/>
      <c r="J116" s="1"/>
      <c r="K116" s="1">
        <f t="shared" si="6"/>
        <v>106</v>
      </c>
      <c r="L116" s="4"/>
      <c r="M116" s="34">
        <f t="shared" si="5"/>
        <v>0</v>
      </c>
      <c r="N116" s="4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x14ac:dyDescent="0.25">
      <c r="A117" s="1"/>
      <c r="B117" s="1"/>
      <c r="C117" s="1"/>
      <c r="D117" s="1"/>
      <c r="E117" s="1">
        <f t="shared" si="7"/>
        <v>107</v>
      </c>
      <c r="F117" s="4"/>
      <c r="G117" s="34">
        <f t="shared" si="4"/>
        <v>0</v>
      </c>
      <c r="H117" s="4"/>
      <c r="I117" s="1"/>
      <c r="J117" s="1"/>
      <c r="K117" s="1">
        <f t="shared" si="6"/>
        <v>107</v>
      </c>
      <c r="L117" s="4"/>
      <c r="M117" s="34">
        <f t="shared" si="5"/>
        <v>0</v>
      </c>
      <c r="N117" s="4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x14ac:dyDescent="0.25">
      <c r="A118" s="1"/>
      <c r="B118" s="1"/>
      <c r="C118" s="1"/>
      <c r="D118" s="1"/>
      <c r="E118" s="1">
        <f t="shared" si="7"/>
        <v>108</v>
      </c>
      <c r="F118" s="4"/>
      <c r="G118" s="34">
        <f t="shared" si="4"/>
        <v>0</v>
      </c>
      <c r="H118" s="4"/>
      <c r="I118" s="1"/>
      <c r="J118" s="1"/>
      <c r="K118" s="1">
        <f t="shared" si="6"/>
        <v>108</v>
      </c>
      <c r="L118" s="4"/>
      <c r="M118" s="34">
        <f t="shared" si="5"/>
        <v>0</v>
      </c>
      <c r="N118" s="4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x14ac:dyDescent="0.25">
      <c r="A119" s="1"/>
      <c r="B119" s="1"/>
      <c r="C119" s="1"/>
      <c r="D119" s="1"/>
      <c r="E119" s="1">
        <f t="shared" si="7"/>
        <v>109</v>
      </c>
      <c r="F119" s="4"/>
      <c r="G119" s="34">
        <f t="shared" si="4"/>
        <v>0</v>
      </c>
      <c r="H119" s="4"/>
      <c r="I119" s="1"/>
      <c r="J119" s="1"/>
      <c r="K119" s="1">
        <f t="shared" si="6"/>
        <v>109</v>
      </c>
      <c r="L119" s="4"/>
      <c r="M119" s="34">
        <f t="shared" si="5"/>
        <v>0</v>
      </c>
      <c r="N119" s="4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x14ac:dyDescent="0.25">
      <c r="A120" s="1"/>
      <c r="B120" s="1"/>
      <c r="C120" s="1"/>
      <c r="D120" s="1"/>
      <c r="E120" s="1">
        <f t="shared" si="7"/>
        <v>110</v>
      </c>
      <c r="F120" s="4"/>
      <c r="G120" s="34">
        <f t="shared" si="4"/>
        <v>0</v>
      </c>
      <c r="H120" s="4"/>
      <c r="I120" s="1"/>
      <c r="J120" s="1"/>
      <c r="K120" s="1">
        <f t="shared" si="6"/>
        <v>110</v>
      </c>
      <c r="L120" s="4"/>
      <c r="M120" s="34">
        <f t="shared" si="5"/>
        <v>0</v>
      </c>
      <c r="N120" s="4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x14ac:dyDescent="0.25">
      <c r="A121" s="1"/>
      <c r="B121" s="1"/>
      <c r="C121" s="1"/>
      <c r="D121" s="1"/>
      <c r="E121" s="1">
        <f t="shared" si="7"/>
        <v>111</v>
      </c>
      <c r="F121" s="4"/>
      <c r="G121" s="34">
        <f t="shared" si="4"/>
        <v>0</v>
      </c>
      <c r="H121" s="4"/>
      <c r="I121" s="1"/>
      <c r="J121" s="1"/>
      <c r="K121" s="1">
        <f t="shared" si="6"/>
        <v>111</v>
      </c>
      <c r="L121" s="4"/>
      <c r="M121" s="34">
        <f t="shared" si="5"/>
        <v>0</v>
      </c>
      <c r="N121" s="4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x14ac:dyDescent="0.25">
      <c r="A122" s="1"/>
      <c r="B122" s="1"/>
      <c r="C122" s="1"/>
      <c r="D122" s="1"/>
      <c r="E122" s="1"/>
      <c r="F122" s="1"/>
      <c r="G122" s="34"/>
      <c r="H122" s="1"/>
      <c r="I122" s="1"/>
      <c r="J122" s="1"/>
      <c r="K122" s="1"/>
      <c r="L122" s="1"/>
      <c r="M122" s="34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x14ac:dyDescent="0.25">
      <c r="A123" s="1"/>
      <c r="B123" s="1"/>
      <c r="C123" s="1"/>
      <c r="D123" s="1"/>
      <c r="E123" s="1"/>
      <c r="F123" s="1"/>
      <c r="G123" s="34"/>
      <c r="H123" s="1"/>
      <c r="I123" s="1"/>
      <c r="J123" s="1"/>
      <c r="K123" s="1"/>
      <c r="L123" s="1"/>
      <c r="M123" s="34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x14ac:dyDescent="0.25">
      <c r="A124" s="1"/>
      <c r="B124" s="1"/>
      <c r="C124" s="1"/>
      <c r="D124" s="1"/>
      <c r="E124" s="1"/>
      <c r="F124" s="1"/>
      <c r="G124" s="34"/>
      <c r="H124" s="1"/>
      <c r="I124" s="1"/>
      <c r="J124" s="1"/>
      <c r="K124" s="1"/>
      <c r="L124" s="1"/>
      <c r="M124" s="34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x14ac:dyDescent="0.25">
      <c r="A125" s="1"/>
      <c r="B125" s="1"/>
      <c r="C125" s="1"/>
      <c r="D125" s="1"/>
      <c r="E125" s="1"/>
      <c r="F125" s="1"/>
      <c r="G125" s="34"/>
      <c r="H125" s="1"/>
      <c r="I125" s="1"/>
      <c r="J125" s="1"/>
      <c r="K125" s="1"/>
      <c r="L125" s="1"/>
      <c r="M125" s="34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x14ac:dyDescent="0.25">
      <c r="A126" s="1"/>
      <c r="B126" s="1"/>
      <c r="C126" s="1"/>
      <c r="D126" s="1"/>
      <c r="E126" s="1"/>
      <c r="F126" s="1"/>
      <c r="G126" s="34"/>
      <c r="H126" s="1"/>
      <c r="I126" s="1"/>
      <c r="J126" s="1"/>
      <c r="K126" s="1"/>
      <c r="L126" s="1"/>
      <c r="M126" s="34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x14ac:dyDescent="0.25">
      <c r="A127" s="1"/>
      <c r="B127" s="1"/>
      <c r="C127" s="1"/>
      <c r="D127" s="1"/>
      <c r="E127" s="1"/>
      <c r="F127" s="1"/>
      <c r="G127" s="34"/>
      <c r="H127" s="1"/>
      <c r="I127" s="1"/>
      <c r="J127" s="1"/>
      <c r="K127" s="1"/>
      <c r="L127" s="1"/>
      <c r="M127" s="34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x14ac:dyDescent="0.25">
      <c r="A128" s="1"/>
      <c r="B128" s="1"/>
      <c r="C128" s="1"/>
      <c r="D128" s="1"/>
      <c r="E128" s="1"/>
      <c r="F128" s="1"/>
      <c r="G128" s="34"/>
      <c r="H128" s="1"/>
      <c r="I128" s="1"/>
      <c r="J128" s="1"/>
      <c r="K128" s="1"/>
      <c r="L128" s="1"/>
      <c r="M128" s="34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x14ac:dyDescent="0.25">
      <c r="A129" s="1"/>
      <c r="B129" s="1"/>
      <c r="C129" s="1"/>
      <c r="D129" s="1"/>
      <c r="E129" s="1"/>
      <c r="F129" s="1"/>
      <c r="G129" s="34"/>
      <c r="H129" s="1"/>
      <c r="I129" s="1"/>
      <c r="J129" s="1"/>
      <c r="K129" s="1"/>
      <c r="L129" s="1"/>
      <c r="M129" s="34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x14ac:dyDescent="0.25">
      <c r="A130" s="1"/>
      <c r="B130" s="1"/>
      <c r="C130" s="1"/>
      <c r="D130" s="1"/>
      <c r="E130" s="1"/>
      <c r="F130" s="1"/>
      <c r="G130" s="34"/>
      <c r="H130" s="1"/>
      <c r="I130" s="1"/>
      <c r="J130" s="1"/>
      <c r="K130" s="1"/>
      <c r="L130" s="1"/>
      <c r="M130" s="34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x14ac:dyDescent="0.25">
      <c r="A131" s="1"/>
      <c r="B131" s="1"/>
      <c r="C131" s="1"/>
      <c r="D131" s="1"/>
      <c r="E131" s="1"/>
      <c r="F131" s="1"/>
      <c r="G131" s="34"/>
      <c r="H131" s="1"/>
      <c r="I131" s="1"/>
      <c r="J131" s="1"/>
      <c r="K131" s="1"/>
      <c r="L131" s="1"/>
      <c r="M131" s="34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x14ac:dyDescent="0.25">
      <c r="A132" s="1"/>
      <c r="B132" s="1"/>
      <c r="C132" s="1"/>
      <c r="D132" s="1"/>
      <c r="E132" s="1"/>
      <c r="F132" s="1"/>
      <c r="G132" s="34"/>
      <c r="H132" s="1"/>
      <c r="I132" s="1"/>
      <c r="J132" s="1"/>
      <c r="K132" s="1"/>
      <c r="L132" s="1"/>
      <c r="M132" s="34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x14ac:dyDescent="0.25">
      <c r="A133" s="1"/>
      <c r="B133" s="1"/>
      <c r="C133" s="1"/>
      <c r="D133" s="1"/>
      <c r="E133" s="1"/>
      <c r="F133" s="1"/>
      <c r="G133" s="34"/>
      <c r="H133" s="1"/>
      <c r="I133" s="1"/>
      <c r="J133" s="1"/>
      <c r="K133" s="1"/>
      <c r="L133" s="1"/>
      <c r="M133" s="34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x14ac:dyDescent="0.25">
      <c r="A134" s="1"/>
      <c r="B134" s="1"/>
      <c r="C134" s="1"/>
      <c r="D134" s="1"/>
      <c r="E134" s="1"/>
      <c r="F134" s="1"/>
      <c r="G134" s="34"/>
      <c r="H134" s="1"/>
      <c r="I134" s="1"/>
      <c r="J134" s="1"/>
      <c r="K134" s="1"/>
      <c r="L134" s="1"/>
      <c r="M134" s="34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x14ac:dyDescent="0.25">
      <c r="A135" s="1"/>
      <c r="B135" s="1"/>
      <c r="C135" s="1"/>
      <c r="D135" s="1"/>
      <c r="E135" s="1"/>
      <c r="F135" s="1"/>
      <c r="G135" s="34"/>
      <c r="H135" s="1"/>
      <c r="I135" s="1"/>
      <c r="J135" s="1"/>
      <c r="K135" s="1"/>
      <c r="L135" s="1"/>
      <c r="M135" s="34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x14ac:dyDescent="0.25">
      <c r="A136" s="1"/>
      <c r="B136" s="1"/>
      <c r="C136" s="1"/>
      <c r="D136" s="1"/>
      <c r="E136" s="1"/>
      <c r="F136" s="1"/>
      <c r="G136" s="34"/>
      <c r="H136" s="1"/>
      <c r="I136" s="1"/>
      <c r="J136" s="1"/>
      <c r="K136" s="1"/>
      <c r="L136" s="1"/>
      <c r="M136" s="34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x14ac:dyDescent="0.25">
      <c r="A137" s="1"/>
      <c r="B137" s="1"/>
      <c r="C137" s="1"/>
      <c r="D137" s="1"/>
      <c r="E137" s="1"/>
      <c r="F137" s="1"/>
      <c r="G137" s="34"/>
      <c r="H137" s="1"/>
      <c r="I137" s="1"/>
      <c r="J137" s="1"/>
      <c r="K137" s="1"/>
      <c r="L137" s="1"/>
      <c r="M137" s="34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x14ac:dyDescent="0.25">
      <c r="A138" s="1"/>
      <c r="B138" s="1"/>
      <c r="C138" s="1"/>
      <c r="D138" s="1"/>
      <c r="E138" s="1"/>
      <c r="F138" s="1"/>
      <c r="G138" s="34"/>
      <c r="H138" s="1"/>
      <c r="I138" s="1"/>
      <c r="J138" s="1"/>
      <c r="K138" s="1"/>
      <c r="L138" s="1"/>
      <c r="M138" s="34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x14ac:dyDescent="0.25">
      <c r="A139" s="1"/>
      <c r="B139" s="1"/>
      <c r="C139" s="1"/>
      <c r="D139" s="1"/>
      <c r="E139" s="1"/>
      <c r="F139" s="1"/>
      <c r="G139" s="34"/>
      <c r="H139" s="1"/>
      <c r="I139" s="1"/>
      <c r="J139" s="1"/>
      <c r="K139" s="1"/>
      <c r="L139" s="1"/>
      <c r="M139" s="34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x14ac:dyDescent="0.25">
      <c r="A140" s="1"/>
      <c r="B140" s="1"/>
      <c r="C140" s="1"/>
      <c r="D140" s="1"/>
      <c r="E140" s="1"/>
      <c r="F140" s="1"/>
      <c r="G140" s="34"/>
      <c r="H140" s="1"/>
      <c r="I140" s="1"/>
      <c r="J140" s="1"/>
      <c r="K140" s="1"/>
      <c r="L140" s="1"/>
      <c r="M140" s="34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x14ac:dyDescent="0.25">
      <c r="A141" s="1"/>
      <c r="B141" s="1"/>
      <c r="C141" s="1"/>
      <c r="D141" s="1"/>
      <c r="E141" s="1"/>
      <c r="F141" s="1"/>
      <c r="G141" s="34"/>
      <c r="H141" s="1"/>
      <c r="I141" s="1"/>
      <c r="J141" s="1"/>
      <c r="K141" s="1"/>
      <c r="L141" s="1"/>
      <c r="M141" s="34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x14ac:dyDescent="0.25">
      <c r="A142" s="1"/>
      <c r="B142" s="1"/>
      <c r="C142" s="1"/>
      <c r="D142" s="1"/>
      <c r="E142" s="1"/>
      <c r="F142" s="1"/>
      <c r="G142" s="34"/>
      <c r="H142" s="1"/>
      <c r="I142" s="1"/>
      <c r="J142" s="1"/>
      <c r="K142" s="1"/>
      <c r="L142" s="1"/>
      <c r="M142" s="34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x14ac:dyDescent="0.25">
      <c r="A143" s="1"/>
      <c r="B143" s="1"/>
      <c r="C143" s="1"/>
      <c r="D143" s="1"/>
      <c r="E143" s="1"/>
      <c r="F143" s="1"/>
      <c r="G143" s="34"/>
      <c r="H143" s="1"/>
      <c r="I143" s="1"/>
      <c r="J143" s="1"/>
      <c r="K143" s="1"/>
      <c r="L143" s="1"/>
      <c r="M143" s="34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x14ac:dyDescent="0.25">
      <c r="A144" s="1"/>
      <c r="B144" s="1"/>
      <c r="C144" s="1"/>
      <c r="D144" s="1"/>
      <c r="E144" s="1"/>
      <c r="F144" s="1"/>
      <c r="G144" s="34"/>
      <c r="H144" s="1"/>
      <c r="I144" s="1"/>
      <c r="J144" s="1"/>
      <c r="K144" s="1"/>
      <c r="L144" s="1"/>
      <c r="M144" s="34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x14ac:dyDescent="0.25">
      <c r="A145" s="1"/>
      <c r="B145" s="1"/>
      <c r="C145" s="1"/>
      <c r="D145" s="1"/>
      <c r="E145" s="1"/>
      <c r="F145" s="1"/>
      <c r="G145" s="34"/>
      <c r="H145" s="1"/>
      <c r="I145" s="1"/>
      <c r="J145" s="1"/>
      <c r="K145" s="1"/>
      <c r="L145" s="1"/>
      <c r="M145" s="34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x14ac:dyDescent="0.25">
      <c r="A146" s="1"/>
      <c r="B146" s="1"/>
      <c r="C146" s="1"/>
      <c r="D146" s="1"/>
      <c r="E146" s="1"/>
      <c r="F146" s="1"/>
      <c r="G146" s="34"/>
      <c r="H146" s="1"/>
      <c r="I146" s="1"/>
      <c r="J146" s="1"/>
      <c r="K146" s="1"/>
      <c r="L146" s="1"/>
      <c r="M146" s="34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x14ac:dyDescent="0.25">
      <c r="A147" s="1"/>
      <c r="B147" s="1"/>
      <c r="C147" s="1"/>
      <c r="D147" s="1"/>
      <c r="E147" s="1"/>
      <c r="F147" s="1"/>
      <c r="G147" s="34"/>
      <c r="H147" s="1"/>
      <c r="I147" s="1"/>
      <c r="J147" s="1"/>
      <c r="K147" s="1"/>
      <c r="L147" s="1"/>
      <c r="M147" s="34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x14ac:dyDescent="0.25">
      <c r="A148" s="1"/>
      <c r="B148" s="1"/>
      <c r="C148" s="1"/>
      <c r="D148" s="1"/>
      <c r="E148" s="1"/>
      <c r="F148" s="1"/>
      <c r="G148" s="34"/>
      <c r="H148" s="1"/>
      <c r="I148" s="1"/>
      <c r="J148" s="1"/>
      <c r="K148" s="1"/>
      <c r="L148" s="1"/>
      <c r="M148" s="34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x14ac:dyDescent="0.25">
      <c r="A149" s="1"/>
      <c r="B149" s="1"/>
      <c r="C149" s="1"/>
      <c r="D149" s="1"/>
      <c r="E149" s="1"/>
      <c r="F149" s="1"/>
      <c r="G149" s="34"/>
      <c r="H149" s="1"/>
      <c r="I149" s="1"/>
      <c r="J149" s="1"/>
      <c r="K149" s="1"/>
      <c r="L149" s="1"/>
      <c r="M149" s="34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x14ac:dyDescent="0.25">
      <c r="A150" s="1"/>
      <c r="B150" s="1"/>
      <c r="C150" s="1"/>
      <c r="D150" s="1"/>
      <c r="E150" s="1"/>
      <c r="F150" s="1"/>
      <c r="G150" s="34"/>
      <c r="H150" s="1"/>
      <c r="I150" s="1"/>
      <c r="J150" s="1"/>
      <c r="K150" s="1"/>
      <c r="L150" s="1"/>
      <c r="M150" s="34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x14ac:dyDescent="0.25">
      <c r="A151" s="1"/>
      <c r="B151" s="1"/>
      <c r="C151" s="1"/>
      <c r="D151" s="1"/>
      <c r="E151" s="1"/>
      <c r="F151" s="1"/>
      <c r="G151" s="34"/>
      <c r="H151" s="1"/>
      <c r="I151" s="1"/>
      <c r="J151" s="1"/>
      <c r="K151" s="1"/>
      <c r="L151" s="1"/>
      <c r="M151" s="34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x14ac:dyDescent="0.25">
      <c r="A152" s="1"/>
      <c r="B152" s="1"/>
      <c r="C152" s="1"/>
      <c r="D152" s="1"/>
      <c r="E152" s="1"/>
      <c r="F152" s="1"/>
      <c r="G152" s="34"/>
      <c r="H152" s="1"/>
      <c r="I152" s="1"/>
      <c r="J152" s="1"/>
      <c r="K152" s="1"/>
      <c r="L152" s="1"/>
      <c r="M152" s="34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x14ac:dyDescent="0.25">
      <c r="A153" s="1"/>
      <c r="B153" s="1"/>
      <c r="C153" s="1"/>
      <c r="D153" s="1"/>
      <c r="E153" s="1"/>
      <c r="F153" s="1"/>
      <c r="G153" s="34"/>
      <c r="H153" s="1"/>
      <c r="I153" s="1"/>
      <c r="J153" s="1"/>
      <c r="K153" s="1"/>
      <c r="L153" s="1"/>
      <c r="M153" s="34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x14ac:dyDescent="0.25">
      <c r="A154" s="1"/>
      <c r="B154" s="1"/>
      <c r="C154" s="1"/>
      <c r="D154" s="1"/>
      <c r="E154" s="1"/>
      <c r="F154" s="1"/>
      <c r="G154" s="34"/>
      <c r="H154" s="1"/>
      <c r="I154" s="1"/>
      <c r="J154" s="1"/>
      <c r="K154" s="1"/>
      <c r="L154" s="1"/>
      <c r="M154" s="34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</sheetData>
  <conditionalFormatting sqref="F9 F41:F46 N104:N121 L104:L121 F11:F39 H11:H48 H116:H121 F116:F121 F94:F108 H94:H108">
    <cfRule type="containsBlanks" dxfId="141" priority="377">
      <formula>LEN(TRIM(F9))=0</formula>
    </cfRule>
  </conditionalFormatting>
  <conditionalFormatting sqref="H9">
    <cfRule type="containsBlanks" dxfId="140" priority="374">
      <formula>LEN(TRIM(H9))=0</formula>
    </cfRule>
  </conditionalFormatting>
  <conditionalFormatting sqref="F49:F52">
    <cfRule type="containsBlanks" dxfId="139" priority="370">
      <formula>LEN(TRIM(F49))=0</formula>
    </cfRule>
  </conditionalFormatting>
  <conditionalFormatting sqref="H50">
    <cfRule type="containsBlanks" dxfId="138" priority="368">
      <formula>LEN(TRIM(H50))=0</formula>
    </cfRule>
  </conditionalFormatting>
  <conditionalFormatting sqref="H71">
    <cfRule type="containsBlanks" dxfId="137" priority="315">
      <formula>LEN(TRIM(H71))=0</formula>
    </cfRule>
  </conditionalFormatting>
  <conditionalFormatting sqref="F40">
    <cfRule type="containsBlanks" dxfId="136" priority="366">
      <formula>LEN(TRIM(F40))=0</formula>
    </cfRule>
  </conditionalFormatting>
  <conditionalFormatting sqref="F75 F81:F82">
    <cfRule type="containsBlanks" dxfId="135" priority="307">
      <formula>LEN(TRIM(F75))=0</formula>
    </cfRule>
  </conditionalFormatting>
  <conditionalFormatting sqref="F77">
    <cfRule type="containsBlanks" dxfId="134" priority="302">
      <formula>LEN(TRIM(F77))=0</formula>
    </cfRule>
  </conditionalFormatting>
  <conditionalFormatting sqref="F79:F80">
    <cfRule type="containsBlanks" dxfId="133" priority="297">
      <formula>LEN(TRIM(F79))=0</formula>
    </cfRule>
  </conditionalFormatting>
  <conditionalFormatting sqref="F112">
    <cfRule type="containsBlanks" dxfId="132" priority="348">
      <formula>LEN(TRIM(F112))=0</formula>
    </cfRule>
  </conditionalFormatting>
  <conditionalFormatting sqref="H112">
    <cfRule type="containsBlanks" dxfId="131" priority="346">
      <formula>LEN(TRIM(H112))=0</formula>
    </cfRule>
  </conditionalFormatting>
  <conditionalFormatting sqref="F67">
    <cfRule type="containsBlanks" dxfId="130" priority="293">
      <formula>LEN(TRIM(F67))=0</formula>
    </cfRule>
  </conditionalFormatting>
  <conditionalFormatting sqref="F113:F115">
    <cfRule type="containsBlanks" dxfId="129" priority="343">
      <formula>LEN(TRIM(F113))=0</formula>
    </cfRule>
  </conditionalFormatting>
  <conditionalFormatting sqref="H113:H115">
    <cfRule type="containsBlanks" dxfId="128" priority="341">
      <formula>LEN(TRIM(H113))=0</formula>
    </cfRule>
  </conditionalFormatting>
  <conditionalFormatting sqref="H69">
    <cfRule type="containsBlanks" dxfId="127" priority="288">
      <formula>LEN(TRIM(H69))=0</formula>
    </cfRule>
  </conditionalFormatting>
  <conditionalFormatting sqref="F63:F65">
    <cfRule type="containsBlanks" dxfId="126" priority="338">
      <formula>LEN(TRIM(F63))=0</formula>
    </cfRule>
  </conditionalFormatting>
  <conditionalFormatting sqref="H63:H65">
    <cfRule type="containsBlanks" dxfId="125" priority="336">
      <formula>LEN(TRIM(H63))=0</formula>
    </cfRule>
  </conditionalFormatting>
  <conditionalFormatting sqref="L85:L86 L91:L92">
    <cfRule type="containsBlanks" dxfId="124" priority="226">
      <formula>LEN(TRIM(L85))=0</formula>
    </cfRule>
  </conditionalFormatting>
  <conditionalFormatting sqref="F66 F72">
    <cfRule type="containsBlanks" dxfId="123" priority="333">
      <formula>LEN(TRIM(F66))=0</formula>
    </cfRule>
  </conditionalFormatting>
  <conditionalFormatting sqref="H66 H72:H75 H77:H82">
    <cfRule type="containsBlanks" dxfId="122" priority="331">
      <formula>LEN(TRIM(H66))=0</formula>
    </cfRule>
  </conditionalFormatting>
  <conditionalFormatting sqref="F109">
    <cfRule type="containsBlanks" dxfId="121" priority="327">
      <formula>LEN(TRIM(F109))=0</formula>
    </cfRule>
  </conditionalFormatting>
  <conditionalFormatting sqref="H109">
    <cfRule type="containsBlanks" dxfId="120" priority="326">
      <formula>LEN(TRIM(H109))=0</formula>
    </cfRule>
  </conditionalFormatting>
  <conditionalFormatting sqref="F110:F111">
    <cfRule type="containsBlanks" dxfId="119" priority="325">
      <formula>LEN(TRIM(F110))=0</formula>
    </cfRule>
  </conditionalFormatting>
  <conditionalFormatting sqref="H110:H111">
    <cfRule type="containsBlanks" dxfId="118" priority="324">
      <formula>LEN(TRIM(H110))=0</formula>
    </cfRule>
  </conditionalFormatting>
  <conditionalFormatting sqref="F71">
    <cfRule type="containsBlanks" dxfId="117" priority="317">
      <formula>LEN(TRIM(F71))=0</formula>
    </cfRule>
  </conditionalFormatting>
  <conditionalFormatting sqref="H84">
    <cfRule type="containsBlanks" dxfId="116" priority="267">
      <formula>LEN(TRIM(H84))=0</formula>
    </cfRule>
  </conditionalFormatting>
  <conditionalFormatting sqref="N9">
    <cfRule type="containsBlanks" dxfId="115" priority="254">
      <formula>LEN(TRIM(N9))=0</formula>
    </cfRule>
  </conditionalFormatting>
  <conditionalFormatting sqref="N81">
    <cfRule type="containsBlanks" dxfId="114" priority="228">
      <formula>LEN(TRIM(N81))=0</formula>
    </cfRule>
  </conditionalFormatting>
  <conditionalFormatting sqref="L9 L47:L49 L11:L17 L20:L32 L34:L42">
    <cfRule type="containsBlanks" dxfId="113" priority="255">
      <formula>LEN(TRIM(L9))=0</formula>
    </cfRule>
  </conditionalFormatting>
  <conditionalFormatting sqref="N76 N82:N90">
    <cfRule type="containsBlanks" dxfId="112" priority="236">
      <formula>LEN(TRIM(N76))=0</formula>
    </cfRule>
  </conditionalFormatting>
  <conditionalFormatting sqref="N65">
    <cfRule type="containsBlanks" dxfId="111" priority="234">
      <formula>LEN(TRIM(N65))=0</formula>
    </cfRule>
  </conditionalFormatting>
  <conditionalFormatting sqref="H68">
    <cfRule type="containsBlanks" dxfId="110" priority="290">
      <formula>LEN(TRIM(H68))=0</formula>
    </cfRule>
  </conditionalFormatting>
  <conditionalFormatting sqref="L61:L63">
    <cfRule type="containsBlanks" dxfId="109" priority="247">
      <formula>LEN(TRIM(L61))=0</formula>
    </cfRule>
  </conditionalFormatting>
  <conditionalFormatting sqref="L69">
    <cfRule type="containsBlanks" dxfId="108" priority="243">
      <formula>LEN(TRIM(L69))=0</formula>
    </cfRule>
  </conditionalFormatting>
  <conditionalFormatting sqref="N69">
    <cfRule type="containsBlanks" dxfId="107" priority="242">
      <formula>LEN(TRIM(N69))=0</formula>
    </cfRule>
  </conditionalFormatting>
  <conditionalFormatting sqref="H67">
    <cfRule type="containsBlanks" dxfId="106" priority="292">
      <formula>LEN(TRIM(H67))=0</formula>
    </cfRule>
  </conditionalFormatting>
  <conditionalFormatting sqref="F68">
    <cfRule type="containsBlanks" dxfId="105" priority="291">
      <formula>LEN(TRIM(F68))=0</formula>
    </cfRule>
  </conditionalFormatting>
  <conditionalFormatting sqref="L79">
    <cfRule type="containsBlanks" dxfId="104" priority="218">
      <formula>LEN(TRIM(L79))=0</formula>
    </cfRule>
  </conditionalFormatting>
  <conditionalFormatting sqref="F69">
    <cfRule type="containsBlanks" dxfId="103" priority="289">
      <formula>LEN(TRIM(F69))=0</formula>
    </cfRule>
  </conditionalFormatting>
  <conditionalFormatting sqref="F70">
    <cfRule type="containsBlanks" dxfId="102" priority="287">
      <formula>LEN(TRIM(F70))=0</formula>
    </cfRule>
  </conditionalFormatting>
  <conditionalFormatting sqref="H70">
    <cfRule type="containsBlanks" dxfId="101" priority="286">
      <formula>LEN(TRIM(H70))=0</formula>
    </cfRule>
  </conditionalFormatting>
  <conditionalFormatting sqref="L81">
    <cfRule type="containsBlanks" dxfId="100" priority="229">
      <formula>LEN(TRIM(L81))=0</formula>
    </cfRule>
  </conditionalFormatting>
  <conditionalFormatting sqref="L83:L84">
    <cfRule type="containsBlanks" dxfId="99" priority="227">
      <formula>LEN(TRIM(L83))=0</formula>
    </cfRule>
  </conditionalFormatting>
  <conditionalFormatting sqref="L87:L88">
    <cfRule type="containsBlanks" dxfId="98" priority="224">
      <formula>LEN(TRIM(L87))=0</formula>
    </cfRule>
  </conditionalFormatting>
  <conditionalFormatting sqref="N78">
    <cfRule type="containsBlanks" dxfId="97" priority="219">
      <formula>LEN(TRIM(N78))=0</formula>
    </cfRule>
  </conditionalFormatting>
  <conditionalFormatting sqref="F84">
    <cfRule type="containsBlanks" dxfId="96" priority="269">
      <formula>LEN(TRIM(F84))=0</formula>
    </cfRule>
  </conditionalFormatting>
  <conditionalFormatting sqref="L93">
    <cfRule type="containsBlanks" dxfId="95" priority="214">
      <formula>LEN(TRIM(L93))=0</formula>
    </cfRule>
  </conditionalFormatting>
  <conditionalFormatting sqref="L94">
    <cfRule type="containsBlanks" dxfId="94" priority="209">
      <formula>LEN(TRIM(L94))=0</formula>
    </cfRule>
  </conditionalFormatting>
  <conditionalFormatting sqref="F86">
    <cfRule type="containsBlanks" dxfId="93" priority="259">
      <formula>LEN(TRIM(F86))=0</formula>
    </cfRule>
  </conditionalFormatting>
  <conditionalFormatting sqref="N96">
    <cfRule type="containsBlanks" dxfId="92" priority="204">
      <formula>LEN(TRIM(N96))=0</formula>
    </cfRule>
  </conditionalFormatting>
  <conditionalFormatting sqref="L50:L54">
    <cfRule type="containsBlanks" dxfId="91" priority="253">
      <formula>LEN(TRIM(L50))=0</formula>
    </cfRule>
  </conditionalFormatting>
  <conditionalFormatting sqref="L59:L60">
    <cfRule type="containsBlanks" dxfId="90" priority="249">
      <formula>LEN(TRIM(L59))=0</formula>
    </cfRule>
  </conditionalFormatting>
  <conditionalFormatting sqref="N59:N60">
    <cfRule type="containsBlanks" dxfId="89" priority="248">
      <formula>LEN(TRIM(N59))=0</formula>
    </cfRule>
  </conditionalFormatting>
  <conditionalFormatting sqref="N61:N63">
    <cfRule type="containsBlanks" dxfId="88" priority="246">
      <formula>LEN(TRIM(N61))=0</formula>
    </cfRule>
  </conditionalFormatting>
  <conditionalFormatting sqref="L64">
    <cfRule type="containsBlanks" dxfId="87" priority="245">
      <formula>LEN(TRIM(L64))=0</formula>
    </cfRule>
  </conditionalFormatting>
  <conditionalFormatting sqref="N64">
    <cfRule type="containsBlanks" dxfId="86" priority="244">
      <formula>LEN(TRIM(N64))=0</formula>
    </cfRule>
  </conditionalFormatting>
  <conditionalFormatting sqref="L70:L72">
    <cfRule type="containsBlanks" dxfId="85" priority="241">
      <formula>LEN(TRIM(L70))=0</formula>
    </cfRule>
  </conditionalFormatting>
  <conditionalFormatting sqref="N70:N72">
    <cfRule type="containsBlanks" dxfId="84" priority="240">
      <formula>LEN(TRIM(N70))=0</formula>
    </cfRule>
  </conditionalFormatting>
  <conditionalFormatting sqref="L73:L75">
    <cfRule type="containsBlanks" dxfId="83" priority="239">
      <formula>LEN(TRIM(L73))=0</formula>
    </cfRule>
  </conditionalFormatting>
  <conditionalFormatting sqref="N73:N75">
    <cfRule type="containsBlanks" dxfId="82" priority="238">
      <formula>LEN(TRIM(N73))=0</formula>
    </cfRule>
  </conditionalFormatting>
  <conditionalFormatting sqref="L76 L82">
    <cfRule type="containsBlanks" dxfId="81" priority="237">
      <formula>LEN(TRIM(L76))=0</formula>
    </cfRule>
  </conditionalFormatting>
  <conditionalFormatting sqref="L65">
    <cfRule type="containsBlanks" dxfId="80" priority="235">
      <formula>LEN(TRIM(L65))=0</formula>
    </cfRule>
  </conditionalFormatting>
  <conditionalFormatting sqref="L66">
    <cfRule type="containsBlanks" dxfId="79" priority="233">
      <formula>LEN(TRIM(L66))=0</formula>
    </cfRule>
  </conditionalFormatting>
  <conditionalFormatting sqref="N66">
    <cfRule type="containsBlanks" dxfId="78" priority="232">
      <formula>LEN(TRIM(N66))=0</formula>
    </cfRule>
  </conditionalFormatting>
  <conditionalFormatting sqref="L67:L68">
    <cfRule type="containsBlanks" dxfId="77" priority="231">
      <formula>LEN(TRIM(L67))=0</formula>
    </cfRule>
  </conditionalFormatting>
  <conditionalFormatting sqref="N67:N68">
    <cfRule type="containsBlanks" dxfId="76" priority="230">
      <formula>LEN(TRIM(N67))=0</formula>
    </cfRule>
  </conditionalFormatting>
  <conditionalFormatting sqref="N91">
    <cfRule type="containsBlanks" dxfId="75" priority="225">
      <formula>LEN(TRIM(N91))=0</formula>
    </cfRule>
  </conditionalFormatting>
  <conditionalFormatting sqref="L89:L90">
    <cfRule type="containsBlanks" dxfId="74" priority="223">
      <formula>LEN(TRIM(L89))=0</formula>
    </cfRule>
  </conditionalFormatting>
  <conditionalFormatting sqref="L77">
    <cfRule type="containsBlanks" dxfId="73" priority="222">
      <formula>LEN(TRIM(L77))=0</formula>
    </cfRule>
  </conditionalFormatting>
  <conditionalFormatting sqref="N77">
    <cfRule type="containsBlanks" dxfId="72" priority="221">
      <formula>LEN(TRIM(N77))=0</formula>
    </cfRule>
  </conditionalFormatting>
  <conditionalFormatting sqref="L78">
    <cfRule type="containsBlanks" dxfId="71" priority="220">
      <formula>LEN(TRIM(L78))=0</formula>
    </cfRule>
  </conditionalFormatting>
  <conditionalFormatting sqref="N79">
    <cfRule type="containsBlanks" dxfId="70" priority="217">
      <formula>LEN(TRIM(N79))=0</formula>
    </cfRule>
  </conditionalFormatting>
  <conditionalFormatting sqref="L80">
    <cfRule type="containsBlanks" dxfId="69" priority="216">
      <formula>LEN(TRIM(L80))=0</formula>
    </cfRule>
  </conditionalFormatting>
  <conditionalFormatting sqref="N80">
    <cfRule type="containsBlanks" dxfId="68" priority="215">
      <formula>LEN(TRIM(N80))=0</formula>
    </cfRule>
  </conditionalFormatting>
  <conditionalFormatting sqref="N93">
    <cfRule type="containsBlanks" dxfId="67" priority="213">
      <formula>LEN(TRIM(N93))=0</formula>
    </cfRule>
  </conditionalFormatting>
  <conditionalFormatting sqref="N92">
    <cfRule type="containsBlanks" dxfId="66" priority="212">
      <formula>LEN(TRIM(N92))=0</formula>
    </cfRule>
  </conditionalFormatting>
  <conditionalFormatting sqref="L95">
    <cfRule type="containsBlanks" dxfId="65" priority="211">
      <formula>LEN(TRIM(L95))=0</formula>
    </cfRule>
  </conditionalFormatting>
  <conditionalFormatting sqref="N95">
    <cfRule type="containsBlanks" dxfId="64" priority="210">
      <formula>LEN(TRIM(N95))=0</formula>
    </cfRule>
  </conditionalFormatting>
  <conditionalFormatting sqref="N94">
    <cfRule type="containsBlanks" dxfId="63" priority="208">
      <formula>LEN(TRIM(N94))=0</formula>
    </cfRule>
  </conditionalFormatting>
  <conditionalFormatting sqref="L96">
    <cfRule type="containsBlanks" dxfId="62" priority="205">
      <formula>LEN(TRIM(L96))=0</formula>
    </cfRule>
  </conditionalFormatting>
  <conditionalFormatting sqref="L8">
    <cfRule type="containsBlanks" dxfId="61" priority="203">
      <formula>LEN(TRIM(L8))=0</formula>
    </cfRule>
  </conditionalFormatting>
  <conditionalFormatting sqref="F83">
    <cfRule type="containsBlanks" dxfId="60" priority="202">
      <formula>LEN(TRIM(F83))=0</formula>
    </cfRule>
  </conditionalFormatting>
  <conditionalFormatting sqref="H83">
    <cfRule type="containsBlanks" dxfId="59" priority="201">
      <formula>LEN(TRIM(H83))=0</formula>
    </cfRule>
  </conditionalFormatting>
  <conditionalFormatting sqref="C7:F7">
    <cfRule type="cellIs" dxfId="58" priority="200" operator="equal">
      <formula>0</formula>
    </cfRule>
  </conditionalFormatting>
  <conditionalFormatting sqref="N97:N103">
    <cfRule type="containsBlanks" dxfId="57" priority="40">
      <formula>LEN(TRIM(N97))=0</formula>
    </cfRule>
  </conditionalFormatting>
  <conditionalFormatting sqref="F87:F93">
    <cfRule type="containsBlanks" dxfId="56" priority="43">
      <formula>LEN(TRIM(F87))=0</formula>
    </cfRule>
  </conditionalFormatting>
  <conditionalFormatting sqref="H87:H93">
    <cfRule type="containsBlanks" dxfId="55" priority="42">
      <formula>LEN(TRIM(H87))=0</formula>
    </cfRule>
  </conditionalFormatting>
  <conditionalFormatting sqref="L97:L103">
    <cfRule type="containsBlanks" dxfId="54" priority="41">
      <formula>LEN(TRIM(L97))=0</formula>
    </cfRule>
  </conditionalFormatting>
  <conditionalFormatting sqref="N11:N58">
    <cfRule type="containsBlanks" dxfId="53" priority="33">
      <formula>LEN(TRIM(N11))=0</formula>
    </cfRule>
  </conditionalFormatting>
  <conditionalFormatting sqref="L19">
    <cfRule type="containsBlanks" dxfId="52" priority="35">
      <formula>LEN(TRIM(L19))=0</formula>
    </cfRule>
  </conditionalFormatting>
  <conditionalFormatting sqref="L18">
    <cfRule type="containsBlanks" dxfId="51" priority="32">
      <formula>LEN(TRIM(L18))=0</formula>
    </cfRule>
  </conditionalFormatting>
  <conditionalFormatting sqref="L33">
    <cfRule type="containsBlanks" dxfId="50" priority="31">
      <formula>LEN(TRIM(L33))=0</formula>
    </cfRule>
  </conditionalFormatting>
  <conditionalFormatting sqref="F46:F48">
    <cfRule type="containsBlanks" dxfId="49" priority="30">
      <formula>LEN(TRIM(F46))=0</formula>
    </cfRule>
  </conditionalFormatting>
  <conditionalFormatting sqref="H49">
    <cfRule type="containsBlanks" dxfId="48" priority="29">
      <formula>LEN(TRIM(H49))=0</formula>
    </cfRule>
  </conditionalFormatting>
  <conditionalFormatting sqref="H51:H52">
    <cfRule type="containsBlanks" dxfId="47" priority="28">
      <formula>LEN(TRIM(H51))=0</formula>
    </cfRule>
  </conditionalFormatting>
  <conditionalFormatting sqref="F54:F57">
    <cfRule type="containsBlanks" dxfId="46" priority="27">
      <formula>LEN(TRIM(F54))=0</formula>
    </cfRule>
  </conditionalFormatting>
  <conditionalFormatting sqref="F53">
    <cfRule type="containsBlanks" dxfId="45" priority="26">
      <formula>LEN(TRIM(F53))=0</formula>
    </cfRule>
  </conditionalFormatting>
  <conditionalFormatting sqref="H53">
    <cfRule type="containsBlanks" dxfId="44" priority="25">
      <formula>LEN(TRIM(H53))=0</formula>
    </cfRule>
  </conditionalFormatting>
  <conditionalFormatting sqref="H55">
    <cfRule type="containsBlanks" dxfId="43" priority="24">
      <formula>LEN(TRIM(H55))=0</formula>
    </cfRule>
  </conditionalFormatting>
  <conditionalFormatting sqref="H54">
    <cfRule type="containsBlanks" dxfId="42" priority="23">
      <formula>LEN(TRIM(H54))=0</formula>
    </cfRule>
  </conditionalFormatting>
  <conditionalFormatting sqref="H56:H57">
    <cfRule type="containsBlanks" dxfId="41" priority="22">
      <formula>LEN(TRIM(H56))=0</formula>
    </cfRule>
  </conditionalFormatting>
  <conditionalFormatting sqref="F59:F62">
    <cfRule type="containsBlanks" dxfId="40" priority="21">
      <formula>LEN(TRIM(F59))=0</formula>
    </cfRule>
  </conditionalFormatting>
  <conditionalFormatting sqref="F58">
    <cfRule type="containsBlanks" dxfId="39" priority="20">
      <formula>LEN(TRIM(F58))=0</formula>
    </cfRule>
  </conditionalFormatting>
  <conditionalFormatting sqref="H58">
    <cfRule type="containsBlanks" dxfId="38" priority="19">
      <formula>LEN(TRIM(H58))=0</formula>
    </cfRule>
  </conditionalFormatting>
  <conditionalFormatting sqref="H60">
    <cfRule type="containsBlanks" dxfId="37" priority="18">
      <formula>LEN(TRIM(H60))=0</formula>
    </cfRule>
  </conditionalFormatting>
  <conditionalFormatting sqref="H59">
    <cfRule type="containsBlanks" dxfId="36" priority="17">
      <formula>LEN(TRIM(H59))=0</formula>
    </cfRule>
  </conditionalFormatting>
  <conditionalFormatting sqref="H61:H62">
    <cfRule type="containsBlanks" dxfId="35" priority="16">
      <formula>LEN(TRIM(H61))=0</formula>
    </cfRule>
  </conditionalFormatting>
  <conditionalFormatting sqref="F74">
    <cfRule type="containsBlanks" dxfId="34" priority="15">
      <formula>LEN(TRIM(F74))=0</formula>
    </cfRule>
  </conditionalFormatting>
  <conditionalFormatting sqref="F73">
    <cfRule type="containsBlanks" dxfId="33" priority="14">
      <formula>LEN(TRIM(F73))=0</formula>
    </cfRule>
  </conditionalFormatting>
  <conditionalFormatting sqref="F76">
    <cfRule type="containsBlanks" dxfId="32" priority="13">
      <formula>LEN(TRIM(F76))=0</formula>
    </cfRule>
  </conditionalFormatting>
  <conditionalFormatting sqref="H76">
    <cfRule type="containsBlanks" dxfId="31" priority="12">
      <formula>LEN(TRIM(H76))=0</formula>
    </cfRule>
  </conditionalFormatting>
  <conditionalFormatting sqref="F78">
    <cfRule type="containsBlanks" dxfId="30" priority="11">
      <formula>LEN(TRIM(F78))=0</formula>
    </cfRule>
  </conditionalFormatting>
  <conditionalFormatting sqref="L43:L44">
    <cfRule type="containsBlanks" dxfId="29" priority="10">
      <formula>LEN(TRIM(L43))=0</formula>
    </cfRule>
  </conditionalFormatting>
  <conditionalFormatting sqref="F85">
    <cfRule type="containsBlanks" dxfId="28" priority="8">
      <formula>LEN(TRIM(F85))=0</formula>
    </cfRule>
  </conditionalFormatting>
  <conditionalFormatting sqref="H85">
    <cfRule type="containsBlanks" dxfId="27" priority="9">
      <formula>LEN(TRIM(H85))=0</formula>
    </cfRule>
  </conditionalFormatting>
  <conditionalFormatting sqref="H86">
    <cfRule type="containsBlanks" dxfId="26" priority="7">
      <formula>LEN(TRIM(H86))=0</formula>
    </cfRule>
  </conditionalFormatting>
  <conditionalFormatting sqref="L45:L46">
    <cfRule type="containsBlanks" dxfId="25" priority="6">
      <formula>LEN(TRIM(L45))=0</formula>
    </cfRule>
  </conditionalFormatting>
  <conditionalFormatting sqref="L55:L56">
    <cfRule type="containsBlanks" dxfId="24" priority="5">
      <formula>LEN(TRIM(L55))=0</formula>
    </cfRule>
  </conditionalFormatting>
  <conditionalFormatting sqref="L57:L58">
    <cfRule type="containsBlanks" dxfId="23" priority="4">
      <formula>LEN(TRIM(L57))=0</formula>
    </cfRule>
  </conditionalFormatting>
  <conditionalFormatting sqref="C3:C5">
    <cfRule type="cellIs" dxfId="22" priority="3" operator="equal">
      <formula>0</formula>
    </cfRule>
  </conditionalFormatting>
  <conditionalFormatting sqref="C8:D8">
    <cfRule type="cellIs" dxfId="21" priority="2" operator="equal">
      <formula>0</formula>
    </cfRule>
  </conditionalFormatting>
  <conditionalFormatting sqref="A1:D1">
    <cfRule type="cellIs" dxfId="20" priority="1" operator="equal">
      <formula>0</formula>
    </cfRule>
  </conditionalFormatting>
  <hyperlinks>
    <hyperlink ref="A1:D1" location="content!A1" tooltip="в оглавление" display="content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F100"/>
  <sheetViews>
    <sheetView workbookViewId="0">
      <pane ySplit="9" topLeftCell="A10" activePane="bottomLeft" state="frozen"/>
      <selection pane="bottomLeft" activeCell="P12" sqref="P12"/>
    </sheetView>
  </sheetViews>
  <sheetFormatPr defaultColWidth="9.109375" defaultRowHeight="12" x14ac:dyDescent="0.25"/>
  <cols>
    <col min="1" max="3" width="2.6640625" style="2" customWidth="1"/>
    <col min="4" max="4" width="13.109375" style="2" bestFit="1" customWidth="1"/>
    <col min="5" max="6" width="1.6640625" style="2" customWidth="1"/>
    <col min="7" max="7" width="28.88671875" style="2" bestFit="1" customWidth="1"/>
    <col min="8" max="9" width="1.6640625" style="2" customWidth="1"/>
    <col min="10" max="10" width="10" style="2" bestFit="1" customWidth="1"/>
    <col min="11" max="12" width="1.6640625" style="2" customWidth="1"/>
    <col min="13" max="13" width="21.5546875" style="2" bestFit="1" customWidth="1"/>
    <col min="14" max="15" width="1.6640625" style="2" customWidth="1"/>
    <col min="16" max="16" width="21.88671875" style="2" bestFit="1" customWidth="1"/>
    <col min="17" max="18" width="1.6640625" style="2" customWidth="1"/>
    <col min="19" max="19" width="61.109375" style="2" bestFit="1" customWidth="1"/>
    <col min="20" max="30" width="9.109375" style="2"/>
    <col min="31" max="32" width="1.6640625" style="2" customWidth="1"/>
    <col min="33" max="16384" width="9.109375" style="2"/>
  </cols>
  <sheetData>
    <row r="1" spans="1:32" ht="13.8" x14ac:dyDescent="0.3">
      <c r="A1" s="195" t="s">
        <v>214</v>
      </c>
      <c r="B1" s="195"/>
      <c r="C1" s="195"/>
      <c r="D1" s="19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s="7" customFormat="1" x14ac:dyDescent="0.25">
      <c r="A3" s="5"/>
      <c r="B3" s="5"/>
      <c r="C3" s="5" t="str">
        <f>content!$C$3</f>
        <v>Финмодель: Бюджет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</row>
    <row r="4" spans="1:32" s="7" customFormat="1" x14ac:dyDescent="0.25">
      <c r="A4" s="5"/>
      <c r="B4" s="5"/>
      <c r="C4" s="5" t="str">
        <f>content!$C$4</f>
        <v>Торговля оптовая: товарные категории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</row>
    <row r="5" spans="1:32" s="7" customFormat="1" x14ac:dyDescent="0.25">
      <c r="A5" s="5"/>
      <c r="B5" s="5"/>
      <c r="C5" s="5" t="str">
        <f>content!$C$5</f>
        <v>Клиенты-покупатели: юр/лица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</row>
    <row r="6" spans="1:32" s="7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</row>
    <row r="7" spans="1:32" x14ac:dyDescent="0.25">
      <c r="A7" s="1"/>
      <c r="B7" s="1"/>
      <c r="C7" s="48" t="str">
        <f>content!$F$23</f>
        <v>Некоторые структурные характеристики модели</v>
      </c>
      <c r="D7" s="49"/>
      <c r="E7" s="50"/>
      <c r="F7" s="51"/>
      <c r="G7" s="5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"/>
      <c r="B8" s="1"/>
      <c r="C8" s="180">
        <f ca="1">content!$D$9</f>
        <v>-8.304823495564051E-11</v>
      </c>
      <c r="D8" s="181" t="str">
        <f>structure!$S$13</f>
        <v>контроль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s="7" customFormat="1" x14ac:dyDescent="0.25">
      <c r="A9" s="5"/>
      <c r="B9" s="5"/>
      <c r="C9" s="5"/>
      <c r="D9" s="6" t="s">
        <v>3</v>
      </c>
      <c r="E9" s="5"/>
      <c r="F9" s="5"/>
      <c r="G9" s="6" t="s">
        <v>52</v>
      </c>
      <c r="H9" s="5"/>
      <c r="I9" s="5"/>
      <c r="J9" s="6" t="s">
        <v>11</v>
      </c>
      <c r="K9" s="5"/>
      <c r="L9" s="5"/>
      <c r="M9" s="6" t="s">
        <v>34</v>
      </c>
      <c r="N9" s="5"/>
      <c r="O9" s="5"/>
      <c r="P9" s="6" t="s">
        <v>41</v>
      </c>
      <c r="Q9" s="5"/>
      <c r="R9" s="5"/>
      <c r="S9" s="6" t="s">
        <v>6</v>
      </c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</row>
    <row r="10" spans="1:32" x14ac:dyDescent="0.25">
      <c r="A10" s="1"/>
      <c r="B10" s="1"/>
      <c r="C10" s="1"/>
      <c r="D10" s="8" t="s">
        <v>4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"/>
      <c r="B11" s="1"/>
      <c r="C11" s="1"/>
      <c r="D11" s="9">
        <v>42675</v>
      </c>
      <c r="E11" s="1"/>
      <c r="F11" s="1"/>
      <c r="G11" s="4" t="s">
        <v>216</v>
      </c>
      <c r="H11" s="1"/>
      <c r="I11" s="1"/>
      <c r="J11" s="4" t="s">
        <v>12</v>
      </c>
      <c r="K11" s="1"/>
      <c r="L11" s="1"/>
      <c r="M11" s="4" t="s">
        <v>127</v>
      </c>
      <c r="N11" s="1"/>
      <c r="O11" s="1"/>
      <c r="P11" s="4" t="s">
        <v>76</v>
      </c>
      <c r="Q11" s="1"/>
      <c r="R11" s="1"/>
      <c r="S11" s="4" t="s">
        <v>7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"/>
      <c r="B12" s="1"/>
      <c r="C12" s="1"/>
      <c r="D12" s="9">
        <f>EOMONTH(D11,0)+1</f>
        <v>42705</v>
      </c>
      <c r="E12" s="1"/>
      <c r="F12" s="1"/>
      <c r="G12" s="4" t="s">
        <v>217</v>
      </c>
      <c r="H12" s="1"/>
      <c r="I12" s="1"/>
      <c r="J12" s="4" t="s">
        <v>13</v>
      </c>
      <c r="K12" s="1"/>
      <c r="L12" s="1"/>
      <c r="M12" s="4" t="s">
        <v>128</v>
      </c>
      <c r="N12" s="1"/>
      <c r="O12" s="1"/>
      <c r="P12" s="4" t="s">
        <v>189</v>
      </c>
      <c r="Q12" s="1"/>
      <c r="R12" s="1"/>
      <c r="S12" s="4" t="s">
        <v>9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"/>
      <c r="B13" s="1"/>
      <c r="C13" s="1"/>
      <c r="D13" s="9">
        <f t="shared" ref="D13:D49" si="0">EOMONTH(D12,0)+1</f>
        <v>42736</v>
      </c>
      <c r="E13" s="1"/>
      <c r="F13" s="1"/>
      <c r="G13" s="4" t="s">
        <v>218</v>
      </c>
      <c r="H13" s="1"/>
      <c r="I13" s="1"/>
      <c r="J13" s="4" t="s">
        <v>14</v>
      </c>
      <c r="K13" s="1"/>
      <c r="L13" s="1"/>
      <c r="M13" s="4" t="s">
        <v>129</v>
      </c>
      <c r="N13" s="1"/>
      <c r="O13" s="1"/>
      <c r="P13" s="4"/>
      <c r="Q13" s="1"/>
      <c r="R13" s="1"/>
      <c r="S13" s="4" t="s">
        <v>23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"/>
      <c r="B14" s="1"/>
      <c r="C14" s="1"/>
      <c r="D14" s="9">
        <f t="shared" si="0"/>
        <v>42767</v>
      </c>
      <c r="E14" s="1"/>
      <c r="F14" s="1"/>
      <c r="G14" s="4" t="s">
        <v>219</v>
      </c>
      <c r="H14" s="1"/>
      <c r="I14" s="1"/>
      <c r="J14" s="4" t="s">
        <v>15</v>
      </c>
      <c r="K14" s="1"/>
      <c r="L14" s="1"/>
      <c r="M14" s="4"/>
      <c r="N14" s="1"/>
      <c r="O14" s="1"/>
      <c r="P14" s="4"/>
      <c r="Q14" s="1"/>
      <c r="R14" s="1"/>
      <c r="S14" s="4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"/>
      <c r="B15" s="1"/>
      <c r="C15" s="1"/>
      <c r="D15" s="9">
        <f t="shared" si="0"/>
        <v>42795</v>
      </c>
      <c r="E15" s="1"/>
      <c r="F15" s="1"/>
      <c r="G15" s="4" t="s">
        <v>220</v>
      </c>
      <c r="H15" s="1"/>
      <c r="I15" s="1"/>
      <c r="J15" s="4" t="s">
        <v>16</v>
      </c>
      <c r="K15" s="1"/>
      <c r="L15" s="1"/>
      <c r="M15" s="4"/>
      <c r="N15" s="1"/>
      <c r="O15" s="1"/>
      <c r="P15" s="4"/>
      <c r="Q15" s="1"/>
      <c r="R15" s="1"/>
      <c r="S15" s="4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"/>
      <c r="B16" s="1"/>
      <c r="C16" s="1"/>
      <c r="D16" s="9">
        <f t="shared" si="0"/>
        <v>42826</v>
      </c>
      <c r="E16" s="1"/>
      <c r="F16" s="1"/>
      <c r="G16" s="4" t="s">
        <v>221</v>
      </c>
      <c r="H16" s="1"/>
      <c r="I16" s="1"/>
      <c r="J16" s="4" t="s">
        <v>17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"/>
      <c r="B17" s="1"/>
      <c r="C17" s="1"/>
      <c r="D17" s="9">
        <f t="shared" si="0"/>
        <v>42856</v>
      </c>
      <c r="E17" s="1"/>
      <c r="F17" s="1"/>
      <c r="G17" s="4"/>
      <c r="H17" s="1"/>
      <c r="I17" s="1"/>
      <c r="J17" s="4" t="s">
        <v>18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"/>
      <c r="B18" s="1"/>
      <c r="C18" s="1"/>
      <c r="D18" s="9">
        <f t="shared" si="0"/>
        <v>42887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"/>
      <c r="B19" s="1"/>
      <c r="C19" s="1"/>
      <c r="D19" s="9">
        <f t="shared" si="0"/>
        <v>42917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"/>
      <c r="B20" s="1"/>
      <c r="C20" s="1"/>
      <c r="D20" s="9">
        <f t="shared" si="0"/>
        <v>42948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"/>
      <c r="B21" s="1"/>
      <c r="C21" s="1"/>
      <c r="D21" s="9">
        <f t="shared" si="0"/>
        <v>42979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"/>
      <c r="B22" s="1"/>
      <c r="C22" s="1"/>
      <c r="D22" s="9">
        <f t="shared" si="0"/>
        <v>43009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"/>
      <c r="B23" s="1"/>
      <c r="C23" s="1"/>
      <c r="D23" s="9">
        <f t="shared" si="0"/>
        <v>43040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"/>
      <c r="B24" s="1"/>
      <c r="C24" s="1"/>
      <c r="D24" s="9">
        <f t="shared" si="0"/>
        <v>43070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"/>
      <c r="B25" s="1"/>
      <c r="C25" s="1"/>
      <c r="D25" s="9">
        <f t="shared" si="0"/>
        <v>43101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"/>
      <c r="B26" s="1"/>
      <c r="C26" s="1"/>
      <c r="D26" s="9">
        <f t="shared" si="0"/>
        <v>43132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"/>
      <c r="B27" s="1"/>
      <c r="C27" s="1"/>
      <c r="D27" s="9">
        <f t="shared" si="0"/>
        <v>43160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"/>
      <c r="B28" s="1"/>
      <c r="C28" s="1"/>
      <c r="D28" s="9">
        <f t="shared" si="0"/>
        <v>43191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"/>
      <c r="B29" s="1"/>
      <c r="C29" s="1"/>
      <c r="D29" s="9">
        <f t="shared" si="0"/>
        <v>43221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"/>
      <c r="B30" s="1"/>
      <c r="C30" s="1"/>
      <c r="D30" s="9">
        <f t="shared" si="0"/>
        <v>43252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"/>
      <c r="B31" s="1"/>
      <c r="C31" s="1"/>
      <c r="D31" s="9">
        <f t="shared" si="0"/>
        <v>43282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"/>
      <c r="B32" s="1"/>
      <c r="C32" s="1"/>
      <c r="D32" s="9">
        <f t="shared" si="0"/>
        <v>43313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"/>
      <c r="B33" s="1"/>
      <c r="C33" s="1"/>
      <c r="D33" s="9">
        <f t="shared" si="0"/>
        <v>43344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"/>
      <c r="B34" s="1"/>
      <c r="C34" s="1"/>
      <c r="D34" s="9">
        <f t="shared" si="0"/>
        <v>43374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"/>
      <c r="B35" s="1"/>
      <c r="C35" s="1"/>
      <c r="D35" s="9">
        <f t="shared" si="0"/>
        <v>43405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"/>
      <c r="B36" s="1"/>
      <c r="C36" s="1"/>
      <c r="D36" s="9">
        <f t="shared" si="0"/>
        <v>43435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"/>
      <c r="B37" s="1"/>
      <c r="C37" s="1"/>
      <c r="D37" s="9">
        <f t="shared" si="0"/>
        <v>43466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"/>
      <c r="B38" s="1"/>
      <c r="C38" s="1"/>
      <c r="D38" s="9">
        <f t="shared" si="0"/>
        <v>43497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"/>
      <c r="B39" s="1"/>
      <c r="C39" s="1"/>
      <c r="D39" s="9">
        <f t="shared" si="0"/>
        <v>43525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"/>
      <c r="B40" s="1"/>
      <c r="C40" s="1"/>
      <c r="D40" s="9">
        <f t="shared" si="0"/>
        <v>43556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"/>
      <c r="B41" s="1"/>
      <c r="C41" s="1"/>
      <c r="D41" s="9">
        <f t="shared" si="0"/>
        <v>43586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"/>
      <c r="B42" s="1"/>
      <c r="C42" s="1"/>
      <c r="D42" s="9">
        <f t="shared" si="0"/>
        <v>43617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"/>
      <c r="B43" s="1"/>
      <c r="C43" s="1"/>
      <c r="D43" s="9">
        <f t="shared" si="0"/>
        <v>43647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"/>
      <c r="B44" s="1"/>
      <c r="C44" s="1"/>
      <c r="D44" s="9">
        <f t="shared" si="0"/>
        <v>43678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"/>
      <c r="B45" s="1"/>
      <c r="C45" s="1"/>
      <c r="D45" s="9">
        <f t="shared" si="0"/>
        <v>43709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"/>
      <c r="B46" s="1"/>
      <c r="C46" s="1"/>
      <c r="D46" s="9">
        <f t="shared" si="0"/>
        <v>43739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"/>
      <c r="B47" s="1"/>
      <c r="C47" s="1"/>
      <c r="D47" s="9">
        <f t="shared" si="0"/>
        <v>43770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"/>
      <c r="B48" s="1"/>
      <c r="C48" s="1"/>
      <c r="D48" s="9">
        <f t="shared" si="0"/>
        <v>43800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"/>
      <c r="B49" s="1"/>
      <c r="C49" s="1"/>
      <c r="D49" s="9">
        <f t="shared" si="0"/>
        <v>43831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"/>
      <c r="B50" s="1"/>
      <c r="C50" s="1"/>
      <c r="D50" s="9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"/>
      <c r="B51" s="1"/>
      <c r="C51" s="1"/>
      <c r="D51" s="3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</sheetData>
  <conditionalFormatting sqref="D11:D50 D9 S11:S15 G11:G17">
    <cfRule type="containsBlanks" dxfId="19" priority="18">
      <formula>LEN(TRIM(D9))=0</formula>
    </cfRule>
  </conditionalFormatting>
  <conditionalFormatting sqref="D10">
    <cfRule type="containsBlanks" dxfId="18" priority="16">
      <formula>LEN(TRIM(D10))=0</formula>
    </cfRule>
  </conditionalFormatting>
  <conditionalFormatting sqref="G9">
    <cfRule type="containsBlanks" dxfId="17" priority="13">
      <formula>LEN(TRIM(G9))=0</formula>
    </cfRule>
  </conditionalFormatting>
  <conditionalFormatting sqref="J9 J11:J17">
    <cfRule type="containsBlanks" dxfId="16" priority="11">
      <formula>LEN(TRIM(J9))=0</formula>
    </cfRule>
  </conditionalFormatting>
  <conditionalFormatting sqref="M9 M11:M15">
    <cfRule type="containsBlanks" dxfId="15" priority="8">
      <formula>LEN(TRIM(M9))=0</formula>
    </cfRule>
  </conditionalFormatting>
  <conditionalFormatting sqref="P9 P11:P15">
    <cfRule type="containsBlanks" dxfId="14" priority="6">
      <formula>LEN(TRIM(P9))=0</formula>
    </cfRule>
  </conditionalFormatting>
  <conditionalFormatting sqref="C7:G7">
    <cfRule type="cellIs" dxfId="13" priority="5" operator="equal">
      <formula>0</formula>
    </cfRule>
  </conditionalFormatting>
  <conditionalFormatting sqref="S9">
    <cfRule type="containsBlanks" dxfId="12" priority="4">
      <formula>LEN(TRIM(S9))=0</formula>
    </cfRule>
  </conditionalFormatting>
  <conditionalFormatting sqref="C3:C5">
    <cfRule type="cellIs" dxfId="11" priority="3" operator="equal">
      <formula>0</formula>
    </cfRule>
  </conditionalFormatting>
  <conditionalFormatting sqref="C8:D8">
    <cfRule type="cellIs" dxfId="10" priority="2" operator="equal">
      <formula>0</formula>
    </cfRule>
  </conditionalFormatting>
  <conditionalFormatting sqref="A1:D1">
    <cfRule type="cellIs" dxfId="9" priority="1" operator="equal">
      <formula>0</formula>
    </cfRule>
  </conditionalFormatting>
  <hyperlinks>
    <hyperlink ref="A1:D1" location="content!A1" tooltip="в оглавление" display="content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I201"/>
  <sheetViews>
    <sheetView workbookViewId="0">
      <pane ySplit="9" topLeftCell="A10" activePane="bottomLeft" state="frozen"/>
      <selection pane="bottomLeft" activeCell="K23" sqref="K23"/>
    </sheetView>
  </sheetViews>
  <sheetFormatPr defaultColWidth="9.109375" defaultRowHeight="10.199999999999999" x14ac:dyDescent="0.2"/>
  <cols>
    <col min="1" max="2" width="2.6640625" style="19" customWidth="1"/>
    <col min="3" max="3" width="3.44140625" style="19" customWidth="1"/>
    <col min="4" max="4" width="17.33203125" style="19" bestFit="1" customWidth="1"/>
    <col min="5" max="5" width="2.6640625" style="147" customWidth="1"/>
    <col min="6" max="6" width="25.88671875" style="19" bestFit="1" customWidth="1"/>
    <col min="7" max="9" width="2.6640625" style="19" customWidth="1"/>
    <col min="10" max="16384" width="9.109375" style="19"/>
  </cols>
  <sheetData>
    <row r="1" spans="1:9" ht="13.8" x14ac:dyDescent="0.3">
      <c r="A1" s="195" t="s">
        <v>214</v>
      </c>
      <c r="B1" s="195"/>
      <c r="C1" s="195"/>
      <c r="D1" s="195"/>
      <c r="E1" s="34"/>
      <c r="F1" s="18"/>
      <c r="G1" s="18"/>
      <c r="H1" s="18"/>
      <c r="I1" s="18"/>
    </row>
    <row r="2" spans="1:9" x14ac:dyDescent="0.2">
      <c r="A2" s="18"/>
      <c r="B2" s="18"/>
      <c r="C2" s="18"/>
      <c r="D2" s="18"/>
      <c r="E2" s="34"/>
      <c r="F2" s="18"/>
      <c r="G2" s="18"/>
      <c r="H2" s="18"/>
      <c r="I2" s="18"/>
    </row>
    <row r="3" spans="1:9" ht="12" x14ac:dyDescent="0.25">
      <c r="A3" s="18"/>
      <c r="B3" s="18"/>
      <c r="C3" s="5" t="str">
        <f>content!$C$3</f>
        <v>Финмодель: Бюджет</v>
      </c>
      <c r="D3" s="173"/>
      <c r="E3" s="146"/>
      <c r="F3" s="173"/>
      <c r="G3" s="173"/>
      <c r="H3" s="18"/>
      <c r="I3" s="18"/>
    </row>
    <row r="4" spans="1:9" ht="12" x14ac:dyDescent="0.25">
      <c r="A4" s="18"/>
      <c r="B4" s="18"/>
      <c r="C4" s="5" t="str">
        <f>content!$C$4</f>
        <v>Торговля оптовая: товарные категории</v>
      </c>
      <c r="D4" s="173"/>
      <c r="E4" s="146"/>
      <c r="F4" s="173"/>
      <c r="G4" s="173"/>
      <c r="H4" s="18"/>
      <c r="I4" s="18"/>
    </row>
    <row r="5" spans="1:9" ht="12" x14ac:dyDescent="0.25">
      <c r="A5" s="18"/>
      <c r="B5" s="18"/>
      <c r="C5" s="5" t="str">
        <f>content!$C$5</f>
        <v>Клиенты-покупатели: юр/лица</v>
      </c>
      <c r="D5" s="173"/>
      <c r="E5" s="146"/>
      <c r="F5" s="173"/>
      <c r="G5" s="173"/>
      <c r="H5" s="18"/>
      <c r="I5" s="18"/>
    </row>
    <row r="6" spans="1:9" x14ac:dyDescent="0.2">
      <c r="A6" s="18"/>
      <c r="B6" s="18"/>
      <c r="C6" s="173"/>
      <c r="D6" s="173"/>
      <c r="E6" s="146"/>
      <c r="F6" s="173"/>
      <c r="G6" s="173"/>
      <c r="H6" s="18"/>
      <c r="I6" s="18"/>
    </row>
    <row r="7" spans="1:9" x14ac:dyDescent="0.2">
      <c r="A7" s="18"/>
      <c r="B7" s="18"/>
      <c r="C7" s="174" t="str">
        <f>content!$F$25</f>
        <v>Справочники для 1С</v>
      </c>
      <c r="D7" s="175"/>
      <c r="E7" s="146"/>
      <c r="F7" s="173"/>
      <c r="G7" s="173"/>
      <c r="H7" s="18"/>
      <c r="I7" s="18"/>
    </row>
    <row r="8" spans="1:9" ht="12" x14ac:dyDescent="0.2">
      <c r="A8" s="18"/>
      <c r="B8" s="18"/>
      <c r="C8" s="180">
        <f ca="1">content!$D$9</f>
        <v>-8.304823495564051E-11</v>
      </c>
      <c r="D8" s="181" t="str">
        <f>structure!$S$13</f>
        <v>контроль</v>
      </c>
      <c r="E8" s="34"/>
      <c r="F8" s="18"/>
      <c r="G8" s="18"/>
      <c r="H8" s="18"/>
      <c r="I8" s="18"/>
    </row>
    <row r="9" spans="1:9" x14ac:dyDescent="0.2">
      <c r="A9" s="18"/>
      <c r="B9" s="18"/>
      <c r="C9" s="18"/>
      <c r="D9" s="176" t="s">
        <v>204</v>
      </c>
      <c r="E9" s="146">
        <f>SUM(E10:E100000)</f>
        <v>0</v>
      </c>
      <c r="F9" s="177" t="str">
        <f>structure!$G$9</f>
        <v>товарные категории</v>
      </c>
      <c r="G9" s="18"/>
      <c r="H9" s="18"/>
      <c r="I9" s="18"/>
    </row>
    <row r="10" spans="1:9" x14ac:dyDescent="0.2">
      <c r="A10" s="18"/>
      <c r="B10" s="18"/>
      <c r="C10" s="18"/>
      <c r="D10" s="18"/>
      <c r="E10" s="34"/>
      <c r="F10" s="18"/>
      <c r="G10" s="18"/>
      <c r="H10" s="18"/>
      <c r="I10" s="18"/>
    </row>
    <row r="11" spans="1:9" x14ac:dyDescent="0.2">
      <c r="A11" s="18"/>
      <c r="B11" s="18"/>
      <c r="C11" s="18">
        <v>1</v>
      </c>
      <c r="D11" s="178" t="s">
        <v>222</v>
      </c>
      <c r="E11" s="34">
        <f>IF(D11="",0,IF(COUNTIF(D:D,D11)=1,0,1))</f>
        <v>0</v>
      </c>
      <c r="F11" s="179" t="str">
        <f>structure!$G$11</f>
        <v>товарная категория 1</v>
      </c>
      <c r="G11" s="18"/>
      <c r="H11" s="18"/>
      <c r="I11" s="18"/>
    </row>
    <row r="12" spans="1:9" x14ac:dyDescent="0.2">
      <c r="A12" s="18"/>
      <c r="B12" s="18"/>
      <c r="C12" s="18">
        <f>C11+1</f>
        <v>2</v>
      </c>
      <c r="D12" s="178" t="s">
        <v>223</v>
      </c>
      <c r="E12" s="34">
        <f t="shared" ref="E12:E75" si="0">IF(D12="",0,IF(COUNTIF(D:D,D12)=1,0,1))</f>
        <v>0</v>
      </c>
      <c r="F12" s="179" t="str">
        <f>structure!$G$11</f>
        <v>товарная категория 1</v>
      </c>
      <c r="G12" s="18"/>
      <c r="H12" s="18"/>
      <c r="I12" s="18"/>
    </row>
    <row r="13" spans="1:9" x14ac:dyDescent="0.2">
      <c r="A13" s="18"/>
      <c r="B13" s="18"/>
      <c r="C13" s="18">
        <f t="shared" ref="C13:C76" si="1">C12+1</f>
        <v>3</v>
      </c>
      <c r="D13" s="178" t="s">
        <v>224</v>
      </c>
      <c r="E13" s="34">
        <f t="shared" si="0"/>
        <v>0</v>
      </c>
      <c r="F13" s="179" t="str">
        <f>structure!$G$11</f>
        <v>товарная категория 1</v>
      </c>
      <c r="G13" s="18"/>
      <c r="H13" s="18"/>
      <c r="I13" s="18"/>
    </row>
    <row r="14" spans="1:9" x14ac:dyDescent="0.2">
      <c r="A14" s="18"/>
      <c r="B14" s="18"/>
      <c r="C14" s="18">
        <f t="shared" si="1"/>
        <v>4</v>
      </c>
      <c r="D14" s="178" t="s">
        <v>225</v>
      </c>
      <c r="E14" s="34">
        <f t="shared" si="0"/>
        <v>0</v>
      </c>
      <c r="F14" s="179" t="str">
        <f>structure!$G$11</f>
        <v>товарная категория 1</v>
      </c>
      <c r="G14" s="18"/>
      <c r="H14" s="18"/>
      <c r="I14" s="18"/>
    </row>
    <row r="15" spans="1:9" x14ac:dyDescent="0.2">
      <c r="A15" s="18"/>
      <c r="B15" s="18"/>
      <c r="C15" s="18">
        <f t="shared" si="1"/>
        <v>5</v>
      </c>
      <c r="D15" s="178" t="s">
        <v>226</v>
      </c>
      <c r="E15" s="34">
        <f t="shared" si="0"/>
        <v>0</v>
      </c>
      <c r="F15" s="179" t="str">
        <f>structure!$G$12</f>
        <v>товарная категория 2</v>
      </c>
      <c r="G15" s="18"/>
      <c r="H15" s="18"/>
      <c r="I15" s="18"/>
    </row>
    <row r="16" spans="1:9" x14ac:dyDescent="0.2">
      <c r="A16" s="18"/>
      <c r="B16" s="18"/>
      <c r="C16" s="18">
        <f t="shared" si="1"/>
        <v>6</v>
      </c>
      <c r="D16" s="178" t="s">
        <v>227</v>
      </c>
      <c r="E16" s="34">
        <f t="shared" si="0"/>
        <v>0</v>
      </c>
      <c r="F16" s="179" t="str">
        <f>structure!$G$12</f>
        <v>товарная категория 2</v>
      </c>
      <c r="G16" s="18"/>
      <c r="H16" s="18"/>
      <c r="I16" s="18"/>
    </row>
    <row r="17" spans="1:9" x14ac:dyDescent="0.2">
      <c r="A17" s="18"/>
      <c r="B17" s="18"/>
      <c r="C17" s="18">
        <f t="shared" si="1"/>
        <v>7</v>
      </c>
      <c r="D17" s="178" t="s">
        <v>228</v>
      </c>
      <c r="E17" s="34">
        <f t="shared" si="0"/>
        <v>0</v>
      </c>
      <c r="F17" s="179" t="str">
        <f>structure!$G$12</f>
        <v>товарная категория 2</v>
      </c>
      <c r="G17" s="18"/>
      <c r="H17" s="18"/>
      <c r="I17" s="18"/>
    </row>
    <row r="18" spans="1:9" x14ac:dyDescent="0.2">
      <c r="A18" s="18"/>
      <c r="B18" s="18"/>
      <c r="C18" s="18">
        <f t="shared" si="1"/>
        <v>8</v>
      </c>
      <c r="D18" s="178" t="s">
        <v>229</v>
      </c>
      <c r="E18" s="34">
        <f t="shared" si="0"/>
        <v>0</v>
      </c>
      <c r="F18" s="179" t="str">
        <f>structure!$G$12</f>
        <v>товарная категория 2</v>
      </c>
      <c r="G18" s="18"/>
      <c r="H18" s="18"/>
      <c r="I18" s="18"/>
    </row>
    <row r="19" spans="1:9" x14ac:dyDescent="0.2">
      <c r="A19" s="18"/>
      <c r="B19" s="18"/>
      <c r="C19" s="18">
        <f t="shared" si="1"/>
        <v>9</v>
      </c>
      <c r="D19" s="178" t="s">
        <v>230</v>
      </c>
      <c r="E19" s="34">
        <f t="shared" si="0"/>
        <v>0</v>
      </c>
      <c r="F19" s="179" t="str">
        <f>structure!$G$12</f>
        <v>товарная категория 2</v>
      </c>
      <c r="G19" s="18"/>
      <c r="H19" s="18"/>
      <c r="I19" s="18"/>
    </row>
    <row r="20" spans="1:9" x14ac:dyDescent="0.2">
      <c r="A20" s="18"/>
      <c r="B20" s="18"/>
      <c r="C20" s="18">
        <f t="shared" si="1"/>
        <v>10</v>
      </c>
      <c r="D20" s="178" t="s">
        <v>231</v>
      </c>
      <c r="E20" s="34">
        <f t="shared" si="0"/>
        <v>0</v>
      </c>
      <c r="F20" s="179" t="str">
        <f>structure!$G$12</f>
        <v>товарная категория 2</v>
      </c>
      <c r="G20" s="18"/>
      <c r="H20" s="18"/>
      <c r="I20" s="18"/>
    </row>
    <row r="21" spans="1:9" x14ac:dyDescent="0.2">
      <c r="A21" s="18"/>
      <c r="B21" s="18"/>
      <c r="C21" s="18">
        <f t="shared" si="1"/>
        <v>11</v>
      </c>
      <c r="D21" s="178" t="s">
        <v>232</v>
      </c>
      <c r="E21" s="34">
        <f t="shared" si="0"/>
        <v>0</v>
      </c>
      <c r="F21" s="179" t="str">
        <f>structure!$G$12</f>
        <v>товарная категория 2</v>
      </c>
      <c r="G21" s="18"/>
      <c r="H21" s="18"/>
      <c r="I21" s="18"/>
    </row>
    <row r="22" spans="1:9" x14ac:dyDescent="0.2">
      <c r="A22" s="18"/>
      <c r="B22" s="18"/>
      <c r="C22" s="18">
        <f t="shared" si="1"/>
        <v>12</v>
      </c>
      <c r="D22" s="178" t="s">
        <v>233</v>
      </c>
      <c r="E22" s="34">
        <f t="shared" si="0"/>
        <v>0</v>
      </c>
      <c r="F22" s="179" t="str">
        <f>structure!$G$12</f>
        <v>товарная категория 2</v>
      </c>
      <c r="G22" s="18"/>
      <c r="H22" s="18"/>
      <c r="I22" s="18"/>
    </row>
    <row r="23" spans="1:9" x14ac:dyDescent="0.2">
      <c r="A23" s="18"/>
      <c r="B23" s="18"/>
      <c r="C23" s="18">
        <f t="shared" si="1"/>
        <v>13</v>
      </c>
      <c r="D23" s="178" t="s">
        <v>234</v>
      </c>
      <c r="E23" s="34">
        <f t="shared" si="0"/>
        <v>0</v>
      </c>
      <c r="F23" s="179" t="str">
        <f>structure!$G$12</f>
        <v>товарная категория 2</v>
      </c>
      <c r="G23" s="18"/>
      <c r="H23" s="18"/>
      <c r="I23" s="18"/>
    </row>
    <row r="24" spans="1:9" x14ac:dyDescent="0.2">
      <c r="A24" s="18"/>
      <c r="B24" s="18"/>
      <c r="C24" s="18">
        <f t="shared" si="1"/>
        <v>14</v>
      </c>
      <c r="D24" s="178" t="s">
        <v>235</v>
      </c>
      <c r="E24" s="34">
        <f t="shared" si="0"/>
        <v>0</v>
      </c>
      <c r="F24" s="179" t="str">
        <f>structure!$G$12</f>
        <v>товарная категория 2</v>
      </c>
      <c r="G24" s="18"/>
      <c r="H24" s="18"/>
      <c r="I24" s="18"/>
    </row>
    <row r="25" spans="1:9" x14ac:dyDescent="0.2">
      <c r="A25" s="18"/>
      <c r="B25" s="18"/>
      <c r="C25" s="18">
        <f t="shared" si="1"/>
        <v>15</v>
      </c>
      <c r="D25" s="178" t="s">
        <v>236</v>
      </c>
      <c r="E25" s="34">
        <f t="shared" si="0"/>
        <v>0</v>
      </c>
      <c r="F25" s="179" t="str">
        <f>structure!$G$12</f>
        <v>товарная категория 2</v>
      </c>
      <c r="G25" s="18"/>
      <c r="H25" s="18"/>
      <c r="I25" s="18"/>
    </row>
    <row r="26" spans="1:9" x14ac:dyDescent="0.2">
      <c r="A26" s="18"/>
      <c r="B26" s="18"/>
      <c r="C26" s="18">
        <f t="shared" si="1"/>
        <v>16</v>
      </c>
      <c r="D26" s="178" t="s">
        <v>237</v>
      </c>
      <c r="E26" s="34">
        <f t="shared" si="0"/>
        <v>0</v>
      </c>
      <c r="F26" s="179" t="str">
        <f>structure!$G$12</f>
        <v>товарная категория 2</v>
      </c>
      <c r="G26" s="18"/>
      <c r="H26" s="18"/>
      <c r="I26" s="18"/>
    </row>
    <row r="27" spans="1:9" x14ac:dyDescent="0.2">
      <c r="A27" s="18"/>
      <c r="B27" s="18"/>
      <c r="C27" s="18">
        <f t="shared" si="1"/>
        <v>17</v>
      </c>
      <c r="D27" s="178" t="s">
        <v>238</v>
      </c>
      <c r="E27" s="34">
        <f t="shared" si="0"/>
        <v>0</v>
      </c>
      <c r="F27" s="179" t="str">
        <f>structure!$G$12</f>
        <v>товарная категория 2</v>
      </c>
      <c r="G27" s="18"/>
      <c r="H27" s="18"/>
      <c r="I27" s="18"/>
    </row>
    <row r="28" spans="1:9" x14ac:dyDescent="0.2">
      <c r="A28" s="18"/>
      <c r="B28" s="18"/>
      <c r="C28" s="18">
        <f t="shared" si="1"/>
        <v>18</v>
      </c>
      <c r="D28" s="178" t="s">
        <v>239</v>
      </c>
      <c r="E28" s="34">
        <f t="shared" si="0"/>
        <v>0</v>
      </c>
      <c r="F28" s="179" t="str">
        <f>structure!$G$12</f>
        <v>товарная категория 2</v>
      </c>
      <c r="G28" s="18"/>
      <c r="H28" s="18"/>
      <c r="I28" s="18"/>
    </row>
    <row r="29" spans="1:9" x14ac:dyDescent="0.2">
      <c r="A29" s="18"/>
      <c r="B29" s="18"/>
      <c r="C29" s="18">
        <f t="shared" si="1"/>
        <v>19</v>
      </c>
      <c r="D29" s="178" t="s">
        <v>240</v>
      </c>
      <c r="E29" s="34">
        <f t="shared" si="0"/>
        <v>0</v>
      </c>
      <c r="F29" s="179" t="str">
        <f>structure!$G$13</f>
        <v>товарная категория 3</v>
      </c>
      <c r="G29" s="18"/>
      <c r="H29" s="18"/>
      <c r="I29" s="18"/>
    </row>
    <row r="30" spans="1:9" x14ac:dyDescent="0.2">
      <c r="A30" s="18"/>
      <c r="B30" s="18"/>
      <c r="C30" s="18">
        <f t="shared" si="1"/>
        <v>20</v>
      </c>
      <c r="D30" s="178" t="s">
        <v>241</v>
      </c>
      <c r="E30" s="34">
        <f t="shared" si="0"/>
        <v>0</v>
      </c>
      <c r="F30" s="179" t="str">
        <f>structure!$G$13</f>
        <v>товарная категория 3</v>
      </c>
      <c r="G30" s="18"/>
      <c r="H30" s="18"/>
      <c r="I30" s="18"/>
    </row>
    <row r="31" spans="1:9" x14ac:dyDescent="0.2">
      <c r="A31" s="18"/>
      <c r="B31" s="18"/>
      <c r="C31" s="18">
        <f t="shared" si="1"/>
        <v>21</v>
      </c>
      <c r="D31" s="178" t="s">
        <v>242</v>
      </c>
      <c r="E31" s="34">
        <f t="shared" si="0"/>
        <v>0</v>
      </c>
      <c r="F31" s="179" t="str">
        <f>structure!$G$13</f>
        <v>товарная категория 3</v>
      </c>
      <c r="G31" s="18"/>
      <c r="H31" s="18"/>
      <c r="I31" s="18"/>
    </row>
    <row r="32" spans="1:9" x14ac:dyDescent="0.2">
      <c r="A32" s="18"/>
      <c r="B32" s="18"/>
      <c r="C32" s="18">
        <f t="shared" si="1"/>
        <v>22</v>
      </c>
      <c r="D32" s="178" t="s">
        <v>243</v>
      </c>
      <c r="E32" s="34">
        <f t="shared" si="0"/>
        <v>0</v>
      </c>
      <c r="F32" s="179" t="str">
        <f>structure!$G$13</f>
        <v>товарная категория 3</v>
      </c>
      <c r="G32" s="18"/>
      <c r="H32" s="18"/>
      <c r="I32" s="18"/>
    </row>
    <row r="33" spans="1:9" x14ac:dyDescent="0.2">
      <c r="A33" s="18"/>
      <c r="B33" s="18"/>
      <c r="C33" s="18">
        <f t="shared" si="1"/>
        <v>23</v>
      </c>
      <c r="D33" s="178" t="s">
        <v>244</v>
      </c>
      <c r="E33" s="34">
        <f t="shared" si="0"/>
        <v>0</v>
      </c>
      <c r="F33" s="179" t="str">
        <f>structure!$G$13</f>
        <v>товарная категория 3</v>
      </c>
      <c r="G33" s="18"/>
      <c r="H33" s="18"/>
      <c r="I33" s="18"/>
    </row>
    <row r="34" spans="1:9" x14ac:dyDescent="0.2">
      <c r="A34" s="18"/>
      <c r="B34" s="18"/>
      <c r="C34" s="18">
        <f t="shared" si="1"/>
        <v>24</v>
      </c>
      <c r="D34" s="178" t="s">
        <v>245</v>
      </c>
      <c r="E34" s="34">
        <f t="shared" si="0"/>
        <v>0</v>
      </c>
      <c r="F34" s="179" t="str">
        <f>structure!$G$13</f>
        <v>товарная категория 3</v>
      </c>
      <c r="G34" s="18"/>
      <c r="H34" s="18"/>
      <c r="I34" s="18"/>
    </row>
    <row r="35" spans="1:9" x14ac:dyDescent="0.2">
      <c r="A35" s="18"/>
      <c r="B35" s="18"/>
      <c r="C35" s="18">
        <f t="shared" si="1"/>
        <v>25</v>
      </c>
      <c r="D35" s="178" t="s">
        <v>246</v>
      </c>
      <c r="E35" s="34">
        <f t="shared" si="0"/>
        <v>0</v>
      </c>
      <c r="F35" s="179" t="str">
        <f>structure!$G$13</f>
        <v>товарная категория 3</v>
      </c>
      <c r="G35" s="18"/>
      <c r="H35" s="18"/>
      <c r="I35" s="18"/>
    </row>
    <row r="36" spans="1:9" x14ac:dyDescent="0.2">
      <c r="A36" s="18"/>
      <c r="B36" s="18"/>
      <c r="C36" s="18">
        <f t="shared" si="1"/>
        <v>26</v>
      </c>
      <c r="D36" s="178" t="s">
        <v>247</v>
      </c>
      <c r="E36" s="34">
        <f t="shared" si="0"/>
        <v>0</v>
      </c>
      <c r="F36" s="179" t="str">
        <f>structure!$G$13</f>
        <v>товарная категория 3</v>
      </c>
      <c r="G36" s="18"/>
      <c r="H36" s="18"/>
      <c r="I36" s="18"/>
    </row>
    <row r="37" spans="1:9" x14ac:dyDescent="0.2">
      <c r="A37" s="18"/>
      <c r="B37" s="18"/>
      <c r="C37" s="18">
        <f t="shared" si="1"/>
        <v>27</v>
      </c>
      <c r="D37" s="178" t="s">
        <v>248</v>
      </c>
      <c r="E37" s="34">
        <f t="shared" si="0"/>
        <v>0</v>
      </c>
      <c r="F37" s="179" t="str">
        <f>structure!$G$13</f>
        <v>товарная категория 3</v>
      </c>
      <c r="G37" s="18"/>
      <c r="H37" s="18"/>
      <c r="I37" s="18"/>
    </row>
    <row r="38" spans="1:9" x14ac:dyDescent="0.2">
      <c r="A38" s="18"/>
      <c r="B38" s="18"/>
      <c r="C38" s="18">
        <f t="shared" si="1"/>
        <v>28</v>
      </c>
      <c r="D38" s="178" t="s">
        <v>249</v>
      </c>
      <c r="E38" s="34">
        <f t="shared" si="0"/>
        <v>0</v>
      </c>
      <c r="F38" s="179" t="str">
        <f>structure!$G$13</f>
        <v>товарная категория 3</v>
      </c>
      <c r="G38" s="18"/>
      <c r="H38" s="18"/>
      <c r="I38" s="18"/>
    </row>
    <row r="39" spans="1:9" x14ac:dyDescent="0.2">
      <c r="A39" s="18"/>
      <c r="B39" s="18"/>
      <c r="C39" s="18">
        <f t="shared" si="1"/>
        <v>29</v>
      </c>
      <c r="D39" s="178" t="s">
        <v>250</v>
      </c>
      <c r="E39" s="34">
        <f t="shared" si="0"/>
        <v>0</v>
      </c>
      <c r="F39" s="179" t="str">
        <f>structure!$G$13</f>
        <v>товарная категория 3</v>
      </c>
      <c r="G39" s="18"/>
      <c r="H39" s="18"/>
      <c r="I39" s="18"/>
    </row>
    <row r="40" spans="1:9" x14ac:dyDescent="0.2">
      <c r="A40" s="18"/>
      <c r="B40" s="18"/>
      <c r="C40" s="18">
        <f t="shared" si="1"/>
        <v>30</v>
      </c>
      <c r="D40" s="178" t="s">
        <v>251</v>
      </c>
      <c r="E40" s="34">
        <f t="shared" si="0"/>
        <v>0</v>
      </c>
      <c r="F40" s="179" t="str">
        <f>structure!$G$13</f>
        <v>товарная категория 3</v>
      </c>
      <c r="G40" s="18"/>
      <c r="H40" s="18"/>
      <c r="I40" s="18"/>
    </row>
    <row r="41" spans="1:9" x14ac:dyDescent="0.2">
      <c r="A41" s="18"/>
      <c r="B41" s="18"/>
      <c r="C41" s="18">
        <f t="shared" si="1"/>
        <v>31</v>
      </c>
      <c r="D41" s="178" t="s">
        <v>252</v>
      </c>
      <c r="E41" s="34">
        <f t="shared" si="0"/>
        <v>0</v>
      </c>
      <c r="F41" s="179" t="str">
        <f>structure!$G$13</f>
        <v>товарная категория 3</v>
      </c>
      <c r="G41" s="18"/>
      <c r="H41" s="18"/>
      <c r="I41" s="18"/>
    </row>
    <row r="42" spans="1:9" x14ac:dyDescent="0.2">
      <c r="A42" s="18"/>
      <c r="B42" s="18"/>
      <c r="C42" s="18">
        <f t="shared" si="1"/>
        <v>32</v>
      </c>
      <c r="D42" s="178" t="s">
        <v>253</v>
      </c>
      <c r="E42" s="34">
        <f t="shared" si="0"/>
        <v>0</v>
      </c>
      <c r="F42" s="179" t="str">
        <f>structure!$G$13</f>
        <v>товарная категория 3</v>
      </c>
      <c r="G42" s="18"/>
      <c r="H42" s="18"/>
      <c r="I42" s="18"/>
    </row>
    <row r="43" spans="1:9" x14ac:dyDescent="0.2">
      <c r="A43" s="18"/>
      <c r="B43" s="18"/>
      <c r="C43" s="18">
        <f t="shared" si="1"/>
        <v>33</v>
      </c>
      <c r="D43" s="178" t="s">
        <v>254</v>
      </c>
      <c r="E43" s="34">
        <f t="shared" si="0"/>
        <v>0</v>
      </c>
      <c r="F43" s="179" t="str">
        <f>structure!$G$13</f>
        <v>товарная категория 3</v>
      </c>
      <c r="G43" s="18"/>
      <c r="H43" s="18"/>
      <c r="I43" s="18"/>
    </row>
    <row r="44" spans="1:9" x14ac:dyDescent="0.2">
      <c r="A44" s="18"/>
      <c r="B44" s="18"/>
      <c r="C44" s="18">
        <f t="shared" si="1"/>
        <v>34</v>
      </c>
      <c r="D44" s="178" t="s">
        <v>255</v>
      </c>
      <c r="E44" s="34">
        <f t="shared" si="0"/>
        <v>0</v>
      </c>
      <c r="F44" s="179" t="str">
        <f>structure!$G$13</f>
        <v>товарная категория 3</v>
      </c>
      <c r="G44" s="18"/>
      <c r="H44" s="18"/>
      <c r="I44" s="18"/>
    </row>
    <row r="45" spans="1:9" x14ac:dyDescent="0.2">
      <c r="A45" s="18"/>
      <c r="B45" s="18"/>
      <c r="C45" s="18">
        <f t="shared" si="1"/>
        <v>35</v>
      </c>
      <c r="D45" s="178" t="s">
        <v>256</v>
      </c>
      <c r="E45" s="34">
        <f t="shared" si="0"/>
        <v>0</v>
      </c>
      <c r="F45" s="179" t="str">
        <f>structure!$G$13</f>
        <v>товарная категория 3</v>
      </c>
      <c r="G45" s="18"/>
      <c r="H45" s="18"/>
      <c r="I45" s="18"/>
    </row>
    <row r="46" spans="1:9" x14ac:dyDescent="0.2">
      <c r="A46" s="18"/>
      <c r="B46" s="18"/>
      <c r="C46" s="18">
        <f t="shared" si="1"/>
        <v>36</v>
      </c>
      <c r="D46" s="178" t="s">
        <v>257</v>
      </c>
      <c r="E46" s="34">
        <f t="shared" si="0"/>
        <v>0</v>
      </c>
      <c r="F46" s="179" t="str">
        <f>structure!$G$13</f>
        <v>товарная категория 3</v>
      </c>
      <c r="G46" s="18"/>
      <c r="H46" s="18"/>
      <c r="I46" s="18"/>
    </row>
    <row r="47" spans="1:9" x14ac:dyDescent="0.2">
      <c r="A47" s="18"/>
      <c r="B47" s="18"/>
      <c r="C47" s="18">
        <f t="shared" si="1"/>
        <v>37</v>
      </c>
      <c r="D47" s="178" t="s">
        <v>258</v>
      </c>
      <c r="E47" s="34">
        <f t="shared" si="0"/>
        <v>0</v>
      </c>
      <c r="F47" s="179" t="str">
        <f>structure!$G$13</f>
        <v>товарная категория 3</v>
      </c>
      <c r="G47" s="18"/>
      <c r="H47" s="18"/>
      <c r="I47" s="18"/>
    </row>
    <row r="48" spans="1:9" x14ac:dyDescent="0.2">
      <c r="A48" s="18"/>
      <c r="B48" s="18"/>
      <c r="C48" s="18">
        <f t="shared" si="1"/>
        <v>38</v>
      </c>
      <c r="D48" s="178" t="s">
        <v>259</v>
      </c>
      <c r="E48" s="34">
        <f t="shared" si="0"/>
        <v>0</v>
      </c>
      <c r="F48" s="179" t="str">
        <f>structure!$G$14</f>
        <v>товарная категория 4</v>
      </c>
      <c r="G48" s="18"/>
      <c r="H48" s="18"/>
      <c r="I48" s="18"/>
    </row>
    <row r="49" spans="1:9" x14ac:dyDescent="0.2">
      <c r="A49" s="18"/>
      <c r="B49" s="18"/>
      <c r="C49" s="18">
        <f t="shared" si="1"/>
        <v>39</v>
      </c>
      <c r="D49" s="178" t="s">
        <v>260</v>
      </c>
      <c r="E49" s="34">
        <f t="shared" si="0"/>
        <v>0</v>
      </c>
      <c r="F49" s="179" t="str">
        <f>structure!$G$14</f>
        <v>товарная категория 4</v>
      </c>
      <c r="G49" s="18"/>
      <c r="H49" s="18"/>
      <c r="I49" s="18"/>
    </row>
    <row r="50" spans="1:9" x14ac:dyDescent="0.2">
      <c r="A50" s="18"/>
      <c r="B50" s="18"/>
      <c r="C50" s="18">
        <f t="shared" si="1"/>
        <v>40</v>
      </c>
      <c r="D50" s="178" t="s">
        <v>261</v>
      </c>
      <c r="E50" s="34">
        <f t="shared" si="0"/>
        <v>0</v>
      </c>
      <c r="F50" s="179" t="str">
        <f>structure!$G$14</f>
        <v>товарная категория 4</v>
      </c>
      <c r="G50" s="18"/>
      <c r="H50" s="18"/>
      <c r="I50" s="18"/>
    </row>
    <row r="51" spans="1:9" x14ac:dyDescent="0.2">
      <c r="A51" s="18"/>
      <c r="B51" s="18"/>
      <c r="C51" s="18">
        <f t="shared" si="1"/>
        <v>41</v>
      </c>
      <c r="D51" s="178" t="s">
        <v>262</v>
      </c>
      <c r="E51" s="34">
        <f t="shared" si="0"/>
        <v>0</v>
      </c>
      <c r="F51" s="179" t="str">
        <f>structure!$G$14</f>
        <v>товарная категория 4</v>
      </c>
      <c r="G51" s="18"/>
      <c r="H51" s="18"/>
      <c r="I51" s="18"/>
    </row>
    <row r="52" spans="1:9" x14ac:dyDescent="0.2">
      <c r="A52" s="18"/>
      <c r="B52" s="18"/>
      <c r="C52" s="18">
        <f t="shared" si="1"/>
        <v>42</v>
      </c>
      <c r="D52" s="178" t="s">
        <v>263</v>
      </c>
      <c r="E52" s="34">
        <f t="shared" si="0"/>
        <v>0</v>
      </c>
      <c r="F52" s="179" t="str">
        <f>structure!$G$14</f>
        <v>товарная категория 4</v>
      </c>
      <c r="G52" s="18"/>
      <c r="H52" s="18"/>
      <c r="I52" s="18"/>
    </row>
    <row r="53" spans="1:9" x14ac:dyDescent="0.2">
      <c r="A53" s="18"/>
      <c r="B53" s="18"/>
      <c r="C53" s="18">
        <f t="shared" si="1"/>
        <v>43</v>
      </c>
      <c r="D53" s="178" t="s">
        <v>264</v>
      </c>
      <c r="E53" s="34">
        <f t="shared" si="0"/>
        <v>0</v>
      </c>
      <c r="F53" s="179" t="str">
        <f>structure!$G$14</f>
        <v>товарная категория 4</v>
      </c>
      <c r="G53" s="18"/>
      <c r="H53" s="18"/>
      <c r="I53" s="18"/>
    </row>
    <row r="54" spans="1:9" x14ac:dyDescent="0.2">
      <c r="A54" s="18"/>
      <c r="B54" s="18"/>
      <c r="C54" s="18">
        <f t="shared" si="1"/>
        <v>44</v>
      </c>
      <c r="D54" s="178" t="s">
        <v>265</v>
      </c>
      <c r="E54" s="34">
        <f t="shared" si="0"/>
        <v>0</v>
      </c>
      <c r="F54" s="179" t="str">
        <f>structure!$G$14</f>
        <v>товарная категория 4</v>
      </c>
      <c r="G54" s="18"/>
      <c r="H54" s="18"/>
      <c r="I54" s="18"/>
    </row>
    <row r="55" spans="1:9" x14ac:dyDescent="0.2">
      <c r="A55" s="18"/>
      <c r="B55" s="18"/>
      <c r="C55" s="18">
        <f t="shared" si="1"/>
        <v>45</v>
      </c>
      <c r="D55" s="178" t="s">
        <v>266</v>
      </c>
      <c r="E55" s="34">
        <f t="shared" si="0"/>
        <v>0</v>
      </c>
      <c r="F55" s="179" t="str">
        <f>structure!$G$14</f>
        <v>товарная категория 4</v>
      </c>
      <c r="G55" s="18"/>
      <c r="H55" s="18"/>
      <c r="I55" s="18"/>
    </row>
    <row r="56" spans="1:9" x14ac:dyDescent="0.2">
      <c r="A56" s="18"/>
      <c r="B56" s="18"/>
      <c r="C56" s="18">
        <f t="shared" si="1"/>
        <v>46</v>
      </c>
      <c r="D56" s="178" t="s">
        <v>267</v>
      </c>
      <c r="E56" s="34">
        <f t="shared" si="0"/>
        <v>0</v>
      </c>
      <c r="F56" s="179" t="str">
        <f>structure!$G$14</f>
        <v>товарная категория 4</v>
      </c>
      <c r="G56" s="18"/>
      <c r="H56" s="18"/>
      <c r="I56" s="18"/>
    </row>
    <row r="57" spans="1:9" x14ac:dyDescent="0.2">
      <c r="A57" s="18"/>
      <c r="B57" s="18"/>
      <c r="C57" s="18">
        <f t="shared" si="1"/>
        <v>47</v>
      </c>
      <c r="D57" s="178" t="s">
        <v>268</v>
      </c>
      <c r="E57" s="34">
        <f t="shared" si="0"/>
        <v>0</v>
      </c>
      <c r="F57" s="179" t="str">
        <f>structure!$G$14</f>
        <v>товарная категория 4</v>
      </c>
      <c r="G57" s="18"/>
      <c r="H57" s="18"/>
      <c r="I57" s="18"/>
    </row>
    <row r="58" spans="1:9" x14ac:dyDescent="0.2">
      <c r="A58" s="18"/>
      <c r="B58" s="18"/>
      <c r="C58" s="18">
        <f t="shared" si="1"/>
        <v>48</v>
      </c>
      <c r="D58" s="178" t="s">
        <v>269</v>
      </c>
      <c r="E58" s="34">
        <f t="shared" si="0"/>
        <v>0</v>
      </c>
      <c r="F58" s="179" t="str">
        <f>structure!$G$14</f>
        <v>товарная категория 4</v>
      </c>
      <c r="G58" s="18"/>
      <c r="H58" s="18"/>
      <c r="I58" s="18"/>
    </row>
    <row r="59" spans="1:9" x14ac:dyDescent="0.2">
      <c r="A59" s="18"/>
      <c r="B59" s="18"/>
      <c r="C59" s="18">
        <f t="shared" si="1"/>
        <v>49</v>
      </c>
      <c r="D59" s="178" t="s">
        <v>270</v>
      </c>
      <c r="E59" s="34">
        <f t="shared" si="0"/>
        <v>0</v>
      </c>
      <c r="F59" s="179" t="str">
        <f>structure!$G$14</f>
        <v>товарная категория 4</v>
      </c>
      <c r="G59" s="18"/>
      <c r="H59" s="18"/>
      <c r="I59" s="18"/>
    </row>
    <row r="60" spans="1:9" x14ac:dyDescent="0.2">
      <c r="A60" s="18"/>
      <c r="B60" s="18"/>
      <c r="C60" s="18">
        <f t="shared" si="1"/>
        <v>50</v>
      </c>
      <c r="D60" s="178" t="s">
        <v>271</v>
      </c>
      <c r="E60" s="34">
        <f t="shared" si="0"/>
        <v>0</v>
      </c>
      <c r="F60" s="179" t="str">
        <f>structure!$G$14</f>
        <v>товарная категория 4</v>
      </c>
      <c r="G60" s="18"/>
      <c r="H60" s="18"/>
      <c r="I60" s="18"/>
    </row>
    <row r="61" spans="1:9" x14ac:dyDescent="0.2">
      <c r="A61" s="18"/>
      <c r="B61" s="18"/>
      <c r="C61" s="18">
        <f t="shared" si="1"/>
        <v>51</v>
      </c>
      <c r="D61" s="178" t="s">
        <v>272</v>
      </c>
      <c r="E61" s="34">
        <f t="shared" si="0"/>
        <v>0</v>
      </c>
      <c r="F61" s="179" t="str">
        <f>structure!$G$14</f>
        <v>товарная категория 4</v>
      </c>
      <c r="G61" s="18"/>
      <c r="H61" s="18"/>
      <c r="I61" s="18"/>
    </row>
    <row r="62" spans="1:9" x14ac:dyDescent="0.2">
      <c r="A62" s="18"/>
      <c r="B62" s="18"/>
      <c r="C62" s="18">
        <f t="shared" si="1"/>
        <v>52</v>
      </c>
      <c r="D62" s="178" t="s">
        <v>273</v>
      </c>
      <c r="E62" s="34">
        <f t="shared" si="0"/>
        <v>0</v>
      </c>
      <c r="F62" s="179" t="str">
        <f>structure!$G$15</f>
        <v>товарная категория 5</v>
      </c>
      <c r="G62" s="18"/>
      <c r="H62" s="18"/>
      <c r="I62" s="18"/>
    </row>
    <row r="63" spans="1:9" x14ac:dyDescent="0.2">
      <c r="A63" s="18"/>
      <c r="B63" s="18"/>
      <c r="C63" s="18">
        <f t="shared" si="1"/>
        <v>53</v>
      </c>
      <c r="D63" s="178" t="s">
        <v>274</v>
      </c>
      <c r="E63" s="34">
        <f t="shared" si="0"/>
        <v>0</v>
      </c>
      <c r="F63" s="179" t="str">
        <f>structure!$G$15</f>
        <v>товарная категория 5</v>
      </c>
      <c r="G63" s="18"/>
      <c r="H63" s="18"/>
      <c r="I63" s="18"/>
    </row>
    <row r="64" spans="1:9" x14ac:dyDescent="0.2">
      <c r="A64" s="18"/>
      <c r="B64" s="18"/>
      <c r="C64" s="18">
        <f t="shared" si="1"/>
        <v>54</v>
      </c>
      <c r="D64" s="178" t="s">
        <v>275</v>
      </c>
      <c r="E64" s="34">
        <f t="shared" si="0"/>
        <v>0</v>
      </c>
      <c r="F64" s="179" t="str">
        <f>structure!$G$15</f>
        <v>товарная категория 5</v>
      </c>
      <c r="G64" s="18"/>
      <c r="H64" s="18"/>
      <c r="I64" s="18"/>
    </row>
    <row r="65" spans="1:9" x14ac:dyDescent="0.2">
      <c r="A65" s="18"/>
      <c r="B65" s="18"/>
      <c r="C65" s="18">
        <f t="shared" si="1"/>
        <v>55</v>
      </c>
      <c r="D65" s="178" t="s">
        <v>276</v>
      </c>
      <c r="E65" s="34">
        <f t="shared" si="0"/>
        <v>0</v>
      </c>
      <c r="F65" s="179" t="str">
        <f>structure!$G$15</f>
        <v>товарная категория 5</v>
      </c>
      <c r="G65" s="18"/>
      <c r="H65" s="18"/>
      <c r="I65" s="18"/>
    </row>
    <row r="66" spans="1:9" x14ac:dyDescent="0.2">
      <c r="A66" s="18"/>
      <c r="B66" s="18"/>
      <c r="C66" s="18">
        <f t="shared" si="1"/>
        <v>56</v>
      </c>
      <c r="D66" s="178" t="s">
        <v>277</v>
      </c>
      <c r="E66" s="34">
        <f t="shared" si="0"/>
        <v>0</v>
      </c>
      <c r="F66" s="179" t="str">
        <f>structure!$G$15</f>
        <v>товарная категория 5</v>
      </c>
      <c r="G66" s="18"/>
      <c r="H66" s="18"/>
      <c r="I66" s="18"/>
    </row>
    <row r="67" spans="1:9" x14ac:dyDescent="0.2">
      <c r="A67" s="18"/>
      <c r="B67" s="18"/>
      <c r="C67" s="18">
        <f t="shared" si="1"/>
        <v>57</v>
      </c>
      <c r="D67" s="178" t="s">
        <v>278</v>
      </c>
      <c r="E67" s="34">
        <f t="shared" si="0"/>
        <v>0</v>
      </c>
      <c r="F67" s="179" t="str">
        <f>structure!$G$15</f>
        <v>товарная категория 5</v>
      </c>
      <c r="G67" s="18"/>
      <c r="H67" s="18"/>
      <c r="I67" s="18"/>
    </row>
    <row r="68" spans="1:9" x14ac:dyDescent="0.2">
      <c r="A68" s="18"/>
      <c r="B68" s="18"/>
      <c r="C68" s="18">
        <f t="shared" si="1"/>
        <v>58</v>
      </c>
      <c r="D68" s="178" t="s">
        <v>279</v>
      </c>
      <c r="E68" s="34">
        <f t="shared" si="0"/>
        <v>0</v>
      </c>
      <c r="F68" s="179" t="str">
        <f>structure!$G$15</f>
        <v>товарная категория 5</v>
      </c>
      <c r="G68" s="18"/>
      <c r="H68" s="18"/>
      <c r="I68" s="18"/>
    </row>
    <row r="69" spans="1:9" x14ac:dyDescent="0.2">
      <c r="A69" s="18"/>
      <c r="B69" s="18"/>
      <c r="C69" s="18">
        <f t="shared" si="1"/>
        <v>59</v>
      </c>
      <c r="D69" s="178" t="s">
        <v>280</v>
      </c>
      <c r="E69" s="34">
        <f t="shared" si="0"/>
        <v>0</v>
      </c>
      <c r="F69" s="179" t="str">
        <f>structure!$G$15</f>
        <v>товарная категория 5</v>
      </c>
      <c r="G69" s="18"/>
      <c r="H69" s="18"/>
      <c r="I69" s="18"/>
    </row>
    <row r="70" spans="1:9" x14ac:dyDescent="0.2">
      <c r="A70" s="18"/>
      <c r="B70" s="18"/>
      <c r="C70" s="18">
        <f t="shared" si="1"/>
        <v>60</v>
      </c>
      <c r="D70" s="178" t="s">
        <v>281</v>
      </c>
      <c r="E70" s="34">
        <f t="shared" si="0"/>
        <v>0</v>
      </c>
      <c r="F70" s="179" t="str">
        <f>structure!$G$15</f>
        <v>товарная категория 5</v>
      </c>
      <c r="G70" s="18"/>
      <c r="H70" s="18"/>
      <c r="I70" s="18"/>
    </row>
    <row r="71" spans="1:9" x14ac:dyDescent="0.2">
      <c r="A71" s="18"/>
      <c r="B71" s="18"/>
      <c r="C71" s="18">
        <f t="shared" si="1"/>
        <v>61</v>
      </c>
      <c r="D71" s="178" t="s">
        <v>282</v>
      </c>
      <c r="E71" s="34">
        <f t="shared" si="0"/>
        <v>0</v>
      </c>
      <c r="F71" s="179" t="str">
        <f>structure!$G$15</f>
        <v>товарная категория 5</v>
      </c>
      <c r="G71" s="18"/>
      <c r="H71" s="18"/>
      <c r="I71" s="18"/>
    </row>
    <row r="72" spans="1:9" x14ac:dyDescent="0.2">
      <c r="A72" s="18"/>
      <c r="B72" s="18"/>
      <c r="C72" s="18">
        <f t="shared" si="1"/>
        <v>62</v>
      </c>
      <c r="D72" s="178" t="s">
        <v>283</v>
      </c>
      <c r="E72" s="34">
        <f t="shared" si="0"/>
        <v>0</v>
      </c>
      <c r="F72" s="179" t="str">
        <f>structure!$G$15</f>
        <v>товарная категория 5</v>
      </c>
      <c r="G72" s="18"/>
      <c r="H72" s="18"/>
      <c r="I72" s="18"/>
    </row>
    <row r="73" spans="1:9" x14ac:dyDescent="0.2">
      <c r="A73" s="18"/>
      <c r="B73" s="18"/>
      <c r="C73" s="18">
        <f t="shared" si="1"/>
        <v>63</v>
      </c>
      <c r="D73" s="178" t="s">
        <v>284</v>
      </c>
      <c r="E73" s="34">
        <f t="shared" si="0"/>
        <v>0</v>
      </c>
      <c r="F73" s="179" t="str">
        <f>structure!$G$15</f>
        <v>товарная категория 5</v>
      </c>
      <c r="G73" s="18"/>
      <c r="H73" s="18"/>
      <c r="I73" s="18"/>
    </row>
    <row r="74" spans="1:9" x14ac:dyDescent="0.2">
      <c r="A74" s="18"/>
      <c r="B74" s="18"/>
      <c r="C74" s="18">
        <f t="shared" si="1"/>
        <v>64</v>
      </c>
      <c r="D74" s="178" t="s">
        <v>285</v>
      </c>
      <c r="E74" s="34">
        <f t="shared" si="0"/>
        <v>0</v>
      </c>
      <c r="F74" s="179" t="str">
        <f>structure!$G$15</f>
        <v>товарная категория 5</v>
      </c>
      <c r="G74" s="18"/>
      <c r="H74" s="18"/>
      <c r="I74" s="18"/>
    </row>
    <row r="75" spans="1:9" x14ac:dyDescent="0.2">
      <c r="A75" s="18"/>
      <c r="B75" s="18"/>
      <c r="C75" s="18">
        <f t="shared" si="1"/>
        <v>65</v>
      </c>
      <c r="D75" s="178" t="s">
        <v>286</v>
      </c>
      <c r="E75" s="34">
        <f t="shared" si="0"/>
        <v>0</v>
      </c>
      <c r="F75" s="179" t="str">
        <f>structure!$G$15</f>
        <v>товарная категория 5</v>
      </c>
      <c r="G75" s="18"/>
      <c r="H75" s="18"/>
      <c r="I75" s="18"/>
    </row>
    <row r="76" spans="1:9" x14ac:dyDescent="0.2">
      <c r="A76" s="18"/>
      <c r="B76" s="18"/>
      <c r="C76" s="18">
        <f t="shared" si="1"/>
        <v>66</v>
      </c>
      <c r="D76" s="178" t="s">
        <v>287</v>
      </c>
      <c r="E76" s="34">
        <f t="shared" ref="E76:E139" si="2">IF(D76="",0,IF(COUNTIF(D:D,D76)=1,0,1))</f>
        <v>0</v>
      </c>
      <c r="F76" s="179" t="str">
        <f>structure!$G$15</f>
        <v>товарная категория 5</v>
      </c>
      <c r="G76" s="18"/>
      <c r="H76" s="18"/>
      <c r="I76" s="18"/>
    </row>
    <row r="77" spans="1:9" x14ac:dyDescent="0.2">
      <c r="A77" s="18"/>
      <c r="B77" s="18"/>
      <c r="C77" s="18">
        <f t="shared" ref="C77:C140" si="3">C76+1</f>
        <v>67</v>
      </c>
      <c r="D77" s="178" t="s">
        <v>288</v>
      </c>
      <c r="E77" s="34">
        <f t="shared" si="2"/>
        <v>0</v>
      </c>
      <c r="F77" s="179" t="str">
        <f>structure!$G$15</f>
        <v>товарная категория 5</v>
      </c>
      <c r="G77" s="18"/>
      <c r="H77" s="18"/>
      <c r="I77" s="18"/>
    </row>
    <row r="78" spans="1:9" x14ac:dyDescent="0.2">
      <c r="A78" s="18"/>
      <c r="B78" s="18"/>
      <c r="C78" s="18">
        <f t="shared" si="3"/>
        <v>68</v>
      </c>
      <c r="D78" s="178" t="s">
        <v>289</v>
      </c>
      <c r="E78" s="34">
        <f t="shared" si="2"/>
        <v>0</v>
      </c>
      <c r="F78" s="179" t="str">
        <f>structure!$G$15</f>
        <v>товарная категория 5</v>
      </c>
      <c r="G78" s="18"/>
      <c r="H78" s="18"/>
      <c r="I78" s="18"/>
    </row>
    <row r="79" spans="1:9" x14ac:dyDescent="0.2">
      <c r="A79" s="18"/>
      <c r="B79" s="18"/>
      <c r="C79" s="18">
        <f t="shared" si="3"/>
        <v>69</v>
      </c>
      <c r="D79" s="178" t="s">
        <v>290</v>
      </c>
      <c r="E79" s="34">
        <f t="shared" si="2"/>
        <v>0</v>
      </c>
      <c r="F79" s="179" t="str">
        <f>structure!$G$15</f>
        <v>товарная категория 5</v>
      </c>
      <c r="G79" s="18"/>
      <c r="H79" s="18"/>
      <c r="I79" s="18"/>
    </row>
    <row r="80" spans="1:9" x14ac:dyDescent="0.2">
      <c r="A80" s="18"/>
      <c r="B80" s="18"/>
      <c r="C80" s="18">
        <f t="shared" si="3"/>
        <v>70</v>
      </c>
      <c r="D80" s="178" t="s">
        <v>291</v>
      </c>
      <c r="E80" s="34">
        <f t="shared" si="2"/>
        <v>0</v>
      </c>
      <c r="F80" s="179" t="str">
        <f>structure!$G$15</f>
        <v>товарная категория 5</v>
      </c>
      <c r="G80" s="18"/>
      <c r="H80" s="18"/>
      <c r="I80" s="18"/>
    </row>
    <row r="81" spans="1:9" x14ac:dyDescent="0.2">
      <c r="A81" s="18"/>
      <c r="B81" s="18"/>
      <c r="C81" s="18">
        <f t="shared" si="3"/>
        <v>71</v>
      </c>
      <c r="D81" s="178" t="s">
        <v>292</v>
      </c>
      <c r="E81" s="34">
        <f t="shared" si="2"/>
        <v>0</v>
      </c>
      <c r="F81" s="179" t="str">
        <f>structure!$G$15</f>
        <v>товарная категория 5</v>
      </c>
      <c r="G81" s="18"/>
      <c r="H81" s="18"/>
      <c r="I81" s="18"/>
    </row>
    <row r="82" spans="1:9" x14ac:dyDescent="0.2">
      <c r="A82" s="18"/>
      <c r="B82" s="18"/>
      <c r="C82" s="18">
        <f t="shared" si="3"/>
        <v>72</v>
      </c>
      <c r="D82" s="178" t="s">
        <v>293</v>
      </c>
      <c r="E82" s="34">
        <f t="shared" si="2"/>
        <v>0</v>
      </c>
      <c r="F82" s="179" t="str">
        <f>structure!$G$15</f>
        <v>товарная категория 5</v>
      </c>
      <c r="G82" s="18"/>
      <c r="H82" s="18"/>
      <c r="I82" s="18"/>
    </row>
    <row r="83" spans="1:9" x14ac:dyDescent="0.2">
      <c r="A83" s="18"/>
      <c r="B83" s="18"/>
      <c r="C83" s="18">
        <f t="shared" si="3"/>
        <v>73</v>
      </c>
      <c r="D83" s="178" t="s">
        <v>294</v>
      </c>
      <c r="E83" s="34">
        <f t="shared" si="2"/>
        <v>0</v>
      </c>
      <c r="F83" s="179" t="str">
        <f>structure!$G$15</f>
        <v>товарная категория 5</v>
      </c>
      <c r="G83" s="18"/>
      <c r="H83" s="18"/>
      <c r="I83" s="18"/>
    </row>
    <row r="84" spans="1:9" x14ac:dyDescent="0.2">
      <c r="A84" s="18"/>
      <c r="B84" s="18"/>
      <c r="C84" s="18">
        <f t="shared" si="3"/>
        <v>74</v>
      </c>
      <c r="D84" s="178" t="s">
        <v>295</v>
      </c>
      <c r="E84" s="34">
        <f t="shared" si="2"/>
        <v>0</v>
      </c>
      <c r="F84" s="179" t="str">
        <f>structure!$G$15</f>
        <v>товарная категория 5</v>
      </c>
      <c r="G84" s="18"/>
      <c r="H84" s="18"/>
      <c r="I84" s="18"/>
    </row>
    <row r="85" spans="1:9" x14ac:dyDescent="0.2">
      <c r="A85" s="18"/>
      <c r="B85" s="18"/>
      <c r="C85" s="18">
        <f t="shared" si="3"/>
        <v>75</v>
      </c>
      <c r="D85" s="178" t="s">
        <v>296</v>
      </c>
      <c r="E85" s="34">
        <f t="shared" si="2"/>
        <v>0</v>
      </c>
      <c r="F85" s="179" t="str">
        <f>structure!$G$15</f>
        <v>товарная категория 5</v>
      </c>
      <c r="G85" s="18"/>
      <c r="H85" s="18"/>
      <c r="I85" s="18"/>
    </row>
    <row r="86" spans="1:9" x14ac:dyDescent="0.2">
      <c r="A86" s="18"/>
      <c r="B86" s="18"/>
      <c r="C86" s="18">
        <f t="shared" si="3"/>
        <v>76</v>
      </c>
      <c r="D86" s="178" t="s">
        <v>297</v>
      </c>
      <c r="E86" s="34">
        <f t="shared" si="2"/>
        <v>0</v>
      </c>
      <c r="F86" s="179" t="str">
        <f>structure!$G$15</f>
        <v>товарная категория 5</v>
      </c>
      <c r="G86" s="18"/>
      <c r="H86" s="18"/>
      <c r="I86" s="18"/>
    </row>
    <row r="87" spans="1:9" x14ac:dyDescent="0.2">
      <c r="A87" s="18"/>
      <c r="B87" s="18"/>
      <c r="C87" s="18">
        <f t="shared" si="3"/>
        <v>77</v>
      </c>
      <c r="D87" s="178" t="s">
        <v>298</v>
      </c>
      <c r="E87" s="34">
        <f t="shared" si="2"/>
        <v>0</v>
      </c>
      <c r="F87" s="179" t="str">
        <f>structure!$G$15</f>
        <v>товарная категория 5</v>
      </c>
      <c r="G87" s="18"/>
      <c r="H87" s="18"/>
      <c r="I87" s="18"/>
    </row>
    <row r="88" spans="1:9" x14ac:dyDescent="0.2">
      <c r="A88" s="18"/>
      <c r="B88" s="18"/>
      <c r="C88" s="18">
        <f t="shared" si="3"/>
        <v>78</v>
      </c>
      <c r="D88" s="178" t="s">
        <v>299</v>
      </c>
      <c r="E88" s="34">
        <f t="shared" si="2"/>
        <v>0</v>
      </c>
      <c r="F88" s="179" t="str">
        <f>structure!$G$15</f>
        <v>товарная категория 5</v>
      </c>
      <c r="G88" s="18"/>
      <c r="H88" s="18"/>
      <c r="I88" s="18"/>
    </row>
    <row r="89" spans="1:9" x14ac:dyDescent="0.2">
      <c r="A89" s="18"/>
      <c r="B89" s="18"/>
      <c r="C89" s="18">
        <f t="shared" si="3"/>
        <v>79</v>
      </c>
      <c r="D89" s="178" t="s">
        <v>300</v>
      </c>
      <c r="E89" s="34">
        <f t="shared" si="2"/>
        <v>0</v>
      </c>
      <c r="F89" s="179" t="str">
        <f>structure!$G$15</f>
        <v>товарная категория 5</v>
      </c>
      <c r="G89" s="18"/>
      <c r="H89" s="18"/>
      <c r="I89" s="18"/>
    </row>
    <row r="90" spans="1:9" x14ac:dyDescent="0.2">
      <c r="A90" s="18"/>
      <c r="B90" s="18"/>
      <c r="C90" s="18">
        <f t="shared" si="3"/>
        <v>80</v>
      </c>
      <c r="D90" s="178" t="s">
        <v>301</v>
      </c>
      <c r="E90" s="34">
        <f t="shared" si="2"/>
        <v>0</v>
      </c>
      <c r="F90" s="179" t="str">
        <f>structure!$G$15</f>
        <v>товарная категория 5</v>
      </c>
      <c r="G90" s="18"/>
      <c r="H90" s="18"/>
      <c r="I90" s="18"/>
    </row>
    <row r="91" spans="1:9" x14ac:dyDescent="0.2">
      <c r="A91" s="18"/>
      <c r="B91" s="18"/>
      <c r="C91" s="18">
        <f t="shared" si="3"/>
        <v>81</v>
      </c>
      <c r="D91" s="178" t="s">
        <v>302</v>
      </c>
      <c r="E91" s="34">
        <f t="shared" si="2"/>
        <v>0</v>
      </c>
      <c r="F91" s="179" t="str">
        <f>structure!$G$15</f>
        <v>товарная категория 5</v>
      </c>
      <c r="G91" s="18"/>
      <c r="H91" s="18"/>
      <c r="I91" s="18"/>
    </row>
    <row r="92" spans="1:9" x14ac:dyDescent="0.2">
      <c r="A92" s="18"/>
      <c r="B92" s="18"/>
      <c r="C92" s="18">
        <f t="shared" si="3"/>
        <v>82</v>
      </c>
      <c r="D92" s="178" t="s">
        <v>303</v>
      </c>
      <c r="E92" s="34">
        <f t="shared" si="2"/>
        <v>0</v>
      </c>
      <c r="F92" s="179" t="str">
        <f>structure!$G$15</f>
        <v>товарная категория 5</v>
      </c>
      <c r="G92" s="18"/>
      <c r="H92" s="18"/>
      <c r="I92" s="18"/>
    </row>
    <row r="93" spans="1:9" x14ac:dyDescent="0.2">
      <c r="A93" s="18"/>
      <c r="B93" s="18"/>
      <c r="C93" s="18">
        <f t="shared" si="3"/>
        <v>83</v>
      </c>
      <c r="D93" s="178" t="s">
        <v>304</v>
      </c>
      <c r="E93" s="34">
        <f t="shared" si="2"/>
        <v>0</v>
      </c>
      <c r="F93" s="179" t="str">
        <f>structure!$G$14</f>
        <v>товарная категория 4</v>
      </c>
      <c r="G93" s="18"/>
      <c r="H93" s="18"/>
      <c r="I93" s="18"/>
    </row>
    <row r="94" spans="1:9" x14ac:dyDescent="0.2">
      <c r="A94" s="18"/>
      <c r="B94" s="18"/>
      <c r="C94" s="18">
        <f t="shared" si="3"/>
        <v>84</v>
      </c>
      <c r="D94" s="178" t="s">
        <v>305</v>
      </c>
      <c r="E94" s="34">
        <f t="shared" si="2"/>
        <v>0</v>
      </c>
      <c r="F94" s="179" t="str">
        <f>structure!$G$14</f>
        <v>товарная категория 4</v>
      </c>
      <c r="G94" s="18"/>
      <c r="H94" s="18"/>
      <c r="I94" s="18"/>
    </row>
    <row r="95" spans="1:9" x14ac:dyDescent="0.2">
      <c r="A95" s="18"/>
      <c r="B95" s="18"/>
      <c r="C95" s="18">
        <f t="shared" si="3"/>
        <v>85</v>
      </c>
      <c r="D95" s="178" t="s">
        <v>306</v>
      </c>
      <c r="E95" s="34">
        <f t="shared" si="2"/>
        <v>0</v>
      </c>
      <c r="F95" s="179" t="str">
        <f>structure!$G$14</f>
        <v>товарная категория 4</v>
      </c>
      <c r="G95" s="18"/>
      <c r="H95" s="18"/>
      <c r="I95" s="18"/>
    </row>
    <row r="96" spans="1:9" x14ac:dyDescent="0.2">
      <c r="A96" s="18"/>
      <c r="B96" s="18"/>
      <c r="C96" s="18">
        <f t="shared" si="3"/>
        <v>86</v>
      </c>
      <c r="D96" s="178" t="s">
        <v>307</v>
      </c>
      <c r="E96" s="34">
        <f t="shared" si="2"/>
        <v>0</v>
      </c>
      <c r="F96" s="179" t="str">
        <f>structure!$G$14</f>
        <v>товарная категория 4</v>
      </c>
      <c r="G96" s="18"/>
      <c r="H96" s="18"/>
      <c r="I96" s="18"/>
    </row>
    <row r="97" spans="1:9" x14ac:dyDescent="0.2">
      <c r="A97" s="18"/>
      <c r="B97" s="18"/>
      <c r="C97" s="18">
        <f t="shared" si="3"/>
        <v>87</v>
      </c>
      <c r="D97" s="178" t="s">
        <v>308</v>
      </c>
      <c r="E97" s="34">
        <f t="shared" si="2"/>
        <v>0</v>
      </c>
      <c r="F97" s="179" t="str">
        <f>structure!$G$14</f>
        <v>товарная категория 4</v>
      </c>
      <c r="G97" s="18"/>
      <c r="H97" s="18"/>
      <c r="I97" s="18"/>
    </row>
    <row r="98" spans="1:9" x14ac:dyDescent="0.2">
      <c r="A98" s="18"/>
      <c r="B98" s="18"/>
      <c r="C98" s="18">
        <f t="shared" si="3"/>
        <v>88</v>
      </c>
      <c r="D98" s="178" t="s">
        <v>309</v>
      </c>
      <c r="E98" s="34">
        <f t="shared" si="2"/>
        <v>0</v>
      </c>
      <c r="F98" s="179" t="str">
        <f>structure!$G$14</f>
        <v>товарная категория 4</v>
      </c>
      <c r="G98" s="18"/>
      <c r="H98" s="18"/>
      <c r="I98" s="18"/>
    </row>
    <row r="99" spans="1:9" x14ac:dyDescent="0.2">
      <c r="A99" s="18"/>
      <c r="B99" s="18"/>
      <c r="C99" s="18">
        <f t="shared" si="3"/>
        <v>89</v>
      </c>
      <c r="D99" s="178" t="s">
        <v>310</v>
      </c>
      <c r="E99" s="34">
        <f t="shared" si="2"/>
        <v>0</v>
      </c>
      <c r="F99" s="179" t="str">
        <f>structure!$G$14</f>
        <v>товарная категория 4</v>
      </c>
      <c r="G99" s="18"/>
      <c r="H99" s="18"/>
      <c r="I99" s="18"/>
    </row>
    <row r="100" spans="1:9" x14ac:dyDescent="0.2">
      <c r="A100" s="18"/>
      <c r="B100" s="18"/>
      <c r="C100" s="18">
        <f t="shared" si="3"/>
        <v>90</v>
      </c>
      <c r="D100" s="178" t="s">
        <v>311</v>
      </c>
      <c r="E100" s="34">
        <f t="shared" si="2"/>
        <v>0</v>
      </c>
      <c r="F100" s="179" t="str">
        <f>structure!$G$14</f>
        <v>товарная категория 4</v>
      </c>
      <c r="G100" s="18"/>
      <c r="H100" s="18"/>
      <c r="I100" s="18"/>
    </row>
    <row r="101" spans="1:9" x14ac:dyDescent="0.2">
      <c r="A101" s="18"/>
      <c r="B101" s="18"/>
      <c r="C101" s="18">
        <f t="shared" si="3"/>
        <v>91</v>
      </c>
      <c r="D101" s="178" t="s">
        <v>312</v>
      </c>
      <c r="E101" s="34">
        <f t="shared" si="2"/>
        <v>0</v>
      </c>
      <c r="F101" s="179" t="str">
        <f>structure!$G$14</f>
        <v>товарная категория 4</v>
      </c>
      <c r="G101" s="18"/>
      <c r="H101" s="18"/>
      <c r="I101" s="18"/>
    </row>
    <row r="102" spans="1:9" x14ac:dyDescent="0.2">
      <c r="A102" s="18"/>
      <c r="B102" s="18"/>
      <c r="C102" s="18">
        <f t="shared" si="3"/>
        <v>92</v>
      </c>
      <c r="D102" s="178" t="s">
        <v>313</v>
      </c>
      <c r="E102" s="34">
        <f t="shared" si="2"/>
        <v>0</v>
      </c>
      <c r="F102" s="179" t="str">
        <f>structure!$G$14</f>
        <v>товарная категория 4</v>
      </c>
      <c r="G102" s="18"/>
      <c r="H102" s="18"/>
      <c r="I102" s="18"/>
    </row>
    <row r="103" spans="1:9" x14ac:dyDescent="0.2">
      <c r="A103" s="18"/>
      <c r="B103" s="18"/>
      <c r="C103" s="18">
        <f t="shared" si="3"/>
        <v>93</v>
      </c>
      <c r="D103" s="178" t="s">
        <v>314</v>
      </c>
      <c r="E103" s="34">
        <f t="shared" si="2"/>
        <v>0</v>
      </c>
      <c r="F103" s="179" t="str">
        <f>structure!$G$14</f>
        <v>товарная категория 4</v>
      </c>
      <c r="G103" s="18"/>
      <c r="H103" s="18"/>
      <c r="I103" s="18"/>
    </row>
    <row r="104" spans="1:9" x14ac:dyDescent="0.2">
      <c r="A104" s="18"/>
      <c r="B104" s="18"/>
      <c r="C104" s="18">
        <f t="shared" si="3"/>
        <v>94</v>
      </c>
      <c r="D104" s="178" t="s">
        <v>315</v>
      </c>
      <c r="E104" s="34">
        <f t="shared" si="2"/>
        <v>0</v>
      </c>
      <c r="F104" s="179" t="str">
        <f>structure!$G$14</f>
        <v>товарная категория 4</v>
      </c>
      <c r="G104" s="18"/>
      <c r="H104" s="18"/>
      <c r="I104" s="18"/>
    </row>
    <row r="105" spans="1:9" x14ac:dyDescent="0.2">
      <c r="A105" s="18"/>
      <c r="B105" s="18"/>
      <c r="C105" s="18">
        <f t="shared" si="3"/>
        <v>95</v>
      </c>
      <c r="D105" s="178" t="s">
        <v>316</v>
      </c>
      <c r="E105" s="34">
        <f t="shared" si="2"/>
        <v>0</v>
      </c>
      <c r="F105" s="179" t="str">
        <f>structure!$G$14</f>
        <v>товарная категория 4</v>
      </c>
      <c r="G105" s="18"/>
      <c r="H105" s="18"/>
      <c r="I105" s="18"/>
    </row>
    <row r="106" spans="1:9" x14ac:dyDescent="0.2">
      <c r="A106" s="18"/>
      <c r="B106" s="18"/>
      <c r="C106" s="18">
        <f t="shared" si="3"/>
        <v>96</v>
      </c>
      <c r="D106" s="178" t="s">
        <v>317</v>
      </c>
      <c r="E106" s="34">
        <f t="shared" si="2"/>
        <v>0</v>
      </c>
      <c r="F106" s="179" t="str">
        <f>structure!$G$14</f>
        <v>товарная категория 4</v>
      </c>
      <c r="G106" s="18"/>
      <c r="H106" s="18"/>
      <c r="I106" s="18"/>
    </row>
    <row r="107" spans="1:9" x14ac:dyDescent="0.2">
      <c r="A107" s="18"/>
      <c r="B107" s="18"/>
      <c r="C107" s="18">
        <f t="shared" si="3"/>
        <v>97</v>
      </c>
      <c r="D107" s="178" t="s">
        <v>318</v>
      </c>
      <c r="E107" s="34">
        <f t="shared" si="2"/>
        <v>0</v>
      </c>
      <c r="F107" s="179" t="str">
        <f>structure!$G$14</f>
        <v>товарная категория 4</v>
      </c>
      <c r="G107" s="18"/>
      <c r="H107" s="18"/>
      <c r="I107" s="18"/>
    </row>
    <row r="108" spans="1:9" x14ac:dyDescent="0.2">
      <c r="A108" s="18"/>
      <c r="B108" s="18"/>
      <c r="C108" s="18">
        <f t="shared" si="3"/>
        <v>98</v>
      </c>
      <c r="D108" s="178" t="s">
        <v>319</v>
      </c>
      <c r="E108" s="34">
        <f t="shared" si="2"/>
        <v>0</v>
      </c>
      <c r="F108" s="179" t="str">
        <f>structure!$G$14</f>
        <v>товарная категория 4</v>
      </c>
      <c r="G108" s="18"/>
      <c r="H108" s="18"/>
      <c r="I108" s="18"/>
    </row>
    <row r="109" spans="1:9" x14ac:dyDescent="0.2">
      <c r="A109" s="18"/>
      <c r="B109" s="18"/>
      <c r="C109" s="18">
        <f t="shared" si="3"/>
        <v>99</v>
      </c>
      <c r="D109" s="178" t="s">
        <v>320</v>
      </c>
      <c r="E109" s="34">
        <f t="shared" si="2"/>
        <v>0</v>
      </c>
      <c r="F109" s="179" t="str">
        <f>structure!$G$14</f>
        <v>товарная категория 4</v>
      </c>
      <c r="G109" s="18"/>
      <c r="H109" s="18"/>
      <c r="I109" s="18"/>
    </row>
    <row r="110" spans="1:9" x14ac:dyDescent="0.2">
      <c r="A110" s="18"/>
      <c r="B110" s="18"/>
      <c r="C110" s="18">
        <f t="shared" si="3"/>
        <v>100</v>
      </c>
      <c r="D110" s="178" t="s">
        <v>321</v>
      </c>
      <c r="E110" s="34">
        <f t="shared" si="2"/>
        <v>0</v>
      </c>
      <c r="F110" s="179" t="str">
        <f>structure!$G$14</f>
        <v>товарная категория 4</v>
      </c>
      <c r="G110" s="18"/>
      <c r="H110" s="18"/>
      <c r="I110" s="18"/>
    </row>
    <row r="111" spans="1:9" x14ac:dyDescent="0.2">
      <c r="A111" s="18"/>
      <c r="B111" s="18"/>
      <c r="C111" s="18">
        <f t="shared" si="3"/>
        <v>101</v>
      </c>
      <c r="D111" s="178" t="s">
        <v>322</v>
      </c>
      <c r="E111" s="34">
        <f t="shared" si="2"/>
        <v>0</v>
      </c>
      <c r="F111" s="179" t="str">
        <f>structure!$G$14</f>
        <v>товарная категория 4</v>
      </c>
      <c r="G111" s="18"/>
      <c r="H111" s="18"/>
      <c r="I111" s="18"/>
    </row>
    <row r="112" spans="1:9" x14ac:dyDescent="0.2">
      <c r="A112" s="18"/>
      <c r="B112" s="18"/>
      <c r="C112" s="18">
        <f t="shared" si="3"/>
        <v>102</v>
      </c>
      <c r="D112" s="178" t="s">
        <v>323</v>
      </c>
      <c r="E112" s="34">
        <f t="shared" si="2"/>
        <v>0</v>
      </c>
      <c r="F112" s="179" t="str">
        <f>structure!$G$14</f>
        <v>товарная категория 4</v>
      </c>
      <c r="G112" s="18"/>
      <c r="H112" s="18"/>
      <c r="I112" s="18"/>
    </row>
    <row r="113" spans="1:9" x14ac:dyDescent="0.2">
      <c r="A113" s="18"/>
      <c r="B113" s="18"/>
      <c r="C113" s="18">
        <f t="shared" si="3"/>
        <v>103</v>
      </c>
      <c r="D113" s="178" t="s">
        <v>324</v>
      </c>
      <c r="E113" s="34">
        <f t="shared" si="2"/>
        <v>0</v>
      </c>
      <c r="F113" s="179" t="str">
        <f>structure!$G$14</f>
        <v>товарная категория 4</v>
      </c>
      <c r="G113" s="18"/>
      <c r="H113" s="18"/>
      <c r="I113" s="18"/>
    </row>
    <row r="114" spans="1:9" x14ac:dyDescent="0.2">
      <c r="A114" s="18"/>
      <c r="B114" s="18"/>
      <c r="C114" s="18">
        <f t="shared" si="3"/>
        <v>104</v>
      </c>
      <c r="D114" s="178" t="s">
        <v>325</v>
      </c>
      <c r="E114" s="34">
        <f t="shared" si="2"/>
        <v>0</v>
      </c>
      <c r="F114" s="179" t="str">
        <f>structure!$G$14</f>
        <v>товарная категория 4</v>
      </c>
      <c r="G114" s="18"/>
      <c r="H114" s="18"/>
      <c r="I114" s="18"/>
    </row>
    <row r="115" spans="1:9" x14ac:dyDescent="0.2">
      <c r="A115" s="18"/>
      <c r="B115" s="18"/>
      <c r="C115" s="18">
        <f t="shared" si="3"/>
        <v>105</v>
      </c>
      <c r="D115" s="178" t="s">
        <v>326</v>
      </c>
      <c r="E115" s="34">
        <f t="shared" si="2"/>
        <v>0</v>
      </c>
      <c r="F115" s="179" t="str">
        <f>structure!$G$14</f>
        <v>товарная категория 4</v>
      </c>
      <c r="G115" s="18"/>
      <c r="H115" s="18"/>
      <c r="I115" s="18"/>
    </row>
    <row r="116" spans="1:9" x14ac:dyDescent="0.2">
      <c r="A116" s="18"/>
      <c r="B116" s="18"/>
      <c r="C116" s="18">
        <f t="shared" si="3"/>
        <v>106</v>
      </c>
      <c r="D116" s="178" t="s">
        <v>327</v>
      </c>
      <c r="E116" s="34">
        <f t="shared" si="2"/>
        <v>0</v>
      </c>
      <c r="F116" s="179" t="str">
        <f>structure!$G$14</f>
        <v>товарная категория 4</v>
      </c>
      <c r="G116" s="18"/>
      <c r="H116" s="18"/>
      <c r="I116" s="18"/>
    </row>
    <row r="117" spans="1:9" x14ac:dyDescent="0.2">
      <c r="A117" s="18"/>
      <c r="B117" s="18"/>
      <c r="C117" s="18">
        <f t="shared" si="3"/>
        <v>107</v>
      </c>
      <c r="D117" s="178" t="s">
        <v>328</v>
      </c>
      <c r="E117" s="34">
        <f t="shared" si="2"/>
        <v>0</v>
      </c>
      <c r="F117" s="179" t="str">
        <f>structure!$G$14</f>
        <v>товарная категория 4</v>
      </c>
      <c r="G117" s="18"/>
      <c r="H117" s="18"/>
      <c r="I117" s="18"/>
    </row>
    <row r="118" spans="1:9" x14ac:dyDescent="0.2">
      <c r="A118" s="18"/>
      <c r="B118" s="18"/>
      <c r="C118" s="18">
        <f t="shared" si="3"/>
        <v>108</v>
      </c>
      <c r="D118" s="178" t="s">
        <v>329</v>
      </c>
      <c r="E118" s="34">
        <f t="shared" si="2"/>
        <v>0</v>
      </c>
      <c r="F118" s="179" t="str">
        <f>structure!$G$14</f>
        <v>товарная категория 4</v>
      </c>
      <c r="G118" s="18"/>
      <c r="H118" s="18"/>
      <c r="I118" s="18"/>
    </row>
    <row r="119" spans="1:9" x14ac:dyDescent="0.2">
      <c r="A119" s="18"/>
      <c r="B119" s="18"/>
      <c r="C119" s="18">
        <f t="shared" si="3"/>
        <v>109</v>
      </c>
      <c r="D119" s="178" t="s">
        <v>330</v>
      </c>
      <c r="E119" s="34">
        <f t="shared" si="2"/>
        <v>0</v>
      </c>
      <c r="F119" s="179" t="str">
        <f>structure!$G$14</f>
        <v>товарная категория 4</v>
      </c>
      <c r="G119" s="18"/>
      <c r="H119" s="18"/>
      <c r="I119" s="18"/>
    </row>
    <row r="120" spans="1:9" x14ac:dyDescent="0.2">
      <c r="A120" s="18"/>
      <c r="B120" s="18"/>
      <c r="C120" s="18">
        <f t="shared" si="3"/>
        <v>110</v>
      </c>
      <c r="D120" s="178" t="s">
        <v>331</v>
      </c>
      <c r="E120" s="34">
        <f t="shared" si="2"/>
        <v>0</v>
      </c>
      <c r="F120" s="179" t="str">
        <f>structure!$G$16</f>
        <v>прочие товарные категории</v>
      </c>
      <c r="G120" s="18"/>
      <c r="H120" s="18"/>
      <c r="I120" s="18"/>
    </row>
    <row r="121" spans="1:9" x14ac:dyDescent="0.2">
      <c r="A121" s="18"/>
      <c r="B121" s="18"/>
      <c r="C121" s="18">
        <f t="shared" si="3"/>
        <v>111</v>
      </c>
      <c r="D121" s="178" t="s">
        <v>332</v>
      </c>
      <c r="E121" s="34">
        <f t="shared" si="2"/>
        <v>0</v>
      </c>
      <c r="F121" s="179" t="str">
        <f>structure!$G$16</f>
        <v>прочие товарные категории</v>
      </c>
      <c r="G121" s="18"/>
      <c r="H121" s="18"/>
      <c r="I121" s="18"/>
    </row>
    <row r="122" spans="1:9" x14ac:dyDescent="0.2">
      <c r="A122" s="18"/>
      <c r="B122" s="18"/>
      <c r="C122" s="18">
        <f t="shared" si="3"/>
        <v>112</v>
      </c>
      <c r="D122" s="178" t="s">
        <v>333</v>
      </c>
      <c r="E122" s="34">
        <f t="shared" si="2"/>
        <v>0</v>
      </c>
      <c r="F122" s="179" t="str">
        <f>structure!$G$16</f>
        <v>прочие товарные категории</v>
      </c>
      <c r="G122" s="18"/>
      <c r="H122" s="18"/>
      <c r="I122" s="18"/>
    </row>
    <row r="123" spans="1:9" x14ac:dyDescent="0.2">
      <c r="A123" s="18"/>
      <c r="B123" s="18"/>
      <c r="C123" s="18">
        <f t="shared" si="3"/>
        <v>113</v>
      </c>
      <c r="D123" s="178" t="s">
        <v>334</v>
      </c>
      <c r="E123" s="34">
        <f t="shared" si="2"/>
        <v>0</v>
      </c>
      <c r="F123" s="179" t="str">
        <f>structure!$G$16</f>
        <v>прочие товарные категории</v>
      </c>
      <c r="G123" s="18"/>
      <c r="H123" s="18"/>
      <c r="I123" s="18"/>
    </row>
    <row r="124" spans="1:9" x14ac:dyDescent="0.2">
      <c r="A124" s="18"/>
      <c r="B124" s="18"/>
      <c r="C124" s="18">
        <f t="shared" si="3"/>
        <v>114</v>
      </c>
      <c r="D124" s="178" t="s">
        <v>335</v>
      </c>
      <c r="E124" s="34">
        <f t="shared" si="2"/>
        <v>0</v>
      </c>
      <c r="F124" s="179" t="str">
        <f>structure!$G$16</f>
        <v>прочие товарные категории</v>
      </c>
      <c r="G124" s="18"/>
      <c r="H124" s="18"/>
      <c r="I124" s="18"/>
    </row>
    <row r="125" spans="1:9" x14ac:dyDescent="0.2">
      <c r="A125" s="18"/>
      <c r="B125" s="18"/>
      <c r="C125" s="18">
        <f t="shared" si="3"/>
        <v>115</v>
      </c>
      <c r="D125" s="178" t="s">
        <v>336</v>
      </c>
      <c r="E125" s="34">
        <f t="shared" si="2"/>
        <v>0</v>
      </c>
      <c r="F125" s="179" t="str">
        <f>structure!$G$16</f>
        <v>прочие товарные категории</v>
      </c>
      <c r="G125" s="18"/>
      <c r="H125" s="18"/>
      <c r="I125" s="18"/>
    </row>
    <row r="126" spans="1:9" x14ac:dyDescent="0.2">
      <c r="A126" s="18"/>
      <c r="B126" s="18"/>
      <c r="C126" s="18">
        <f t="shared" si="3"/>
        <v>116</v>
      </c>
      <c r="D126" s="178" t="s">
        <v>337</v>
      </c>
      <c r="E126" s="34">
        <f t="shared" si="2"/>
        <v>0</v>
      </c>
      <c r="F126" s="179" t="str">
        <f>structure!$G$16</f>
        <v>прочие товарные категории</v>
      </c>
      <c r="G126" s="18"/>
      <c r="H126" s="18"/>
      <c r="I126" s="18"/>
    </row>
    <row r="127" spans="1:9" x14ac:dyDescent="0.2">
      <c r="A127" s="18"/>
      <c r="B127" s="18"/>
      <c r="C127" s="18">
        <f t="shared" si="3"/>
        <v>117</v>
      </c>
      <c r="D127" s="178" t="s">
        <v>338</v>
      </c>
      <c r="E127" s="34">
        <f t="shared" si="2"/>
        <v>0</v>
      </c>
      <c r="F127" s="179" t="str">
        <f>structure!$G$16</f>
        <v>прочие товарные категории</v>
      </c>
      <c r="G127" s="18"/>
      <c r="H127" s="18"/>
      <c r="I127" s="18"/>
    </row>
    <row r="128" spans="1:9" x14ac:dyDescent="0.2">
      <c r="A128" s="18"/>
      <c r="B128" s="18"/>
      <c r="C128" s="18">
        <f t="shared" si="3"/>
        <v>118</v>
      </c>
      <c r="D128" s="178" t="s">
        <v>339</v>
      </c>
      <c r="E128" s="34">
        <f t="shared" si="2"/>
        <v>0</v>
      </c>
      <c r="F128" s="179" t="str">
        <f>structure!$G$16</f>
        <v>прочие товарные категории</v>
      </c>
      <c r="G128" s="18"/>
      <c r="H128" s="18"/>
      <c r="I128" s="18"/>
    </row>
    <row r="129" spans="1:9" x14ac:dyDescent="0.2">
      <c r="A129" s="18"/>
      <c r="B129" s="18"/>
      <c r="C129" s="18">
        <f t="shared" si="3"/>
        <v>119</v>
      </c>
      <c r="D129" s="178" t="s">
        <v>340</v>
      </c>
      <c r="E129" s="34">
        <f t="shared" si="2"/>
        <v>0</v>
      </c>
      <c r="F129" s="179" t="str">
        <f>structure!$G$16</f>
        <v>прочие товарные категории</v>
      </c>
      <c r="G129" s="18"/>
      <c r="H129" s="18"/>
      <c r="I129" s="18"/>
    </row>
    <row r="130" spans="1:9" x14ac:dyDescent="0.2">
      <c r="A130" s="18"/>
      <c r="B130" s="18"/>
      <c r="C130" s="18">
        <f t="shared" si="3"/>
        <v>120</v>
      </c>
      <c r="D130" s="178" t="s">
        <v>341</v>
      </c>
      <c r="E130" s="34">
        <f t="shared" si="2"/>
        <v>0</v>
      </c>
      <c r="F130" s="179" t="str">
        <f>structure!$G$16</f>
        <v>прочие товарные категории</v>
      </c>
      <c r="G130" s="18"/>
      <c r="H130" s="18"/>
      <c r="I130" s="18"/>
    </row>
    <row r="131" spans="1:9" x14ac:dyDescent="0.2">
      <c r="A131" s="18"/>
      <c r="B131" s="18"/>
      <c r="C131" s="18">
        <f t="shared" si="3"/>
        <v>121</v>
      </c>
      <c r="D131" s="178" t="s">
        <v>342</v>
      </c>
      <c r="E131" s="34">
        <f t="shared" si="2"/>
        <v>0</v>
      </c>
      <c r="F131" s="179" t="str">
        <f>structure!$G$16</f>
        <v>прочие товарные категории</v>
      </c>
      <c r="G131" s="18"/>
      <c r="H131" s="18"/>
      <c r="I131" s="18"/>
    </row>
    <row r="132" spans="1:9" x14ac:dyDescent="0.2">
      <c r="A132" s="18"/>
      <c r="B132" s="18"/>
      <c r="C132" s="18">
        <f t="shared" si="3"/>
        <v>122</v>
      </c>
      <c r="D132" s="178" t="s">
        <v>343</v>
      </c>
      <c r="E132" s="34">
        <f t="shared" si="2"/>
        <v>0</v>
      </c>
      <c r="F132" s="179" t="str">
        <f>structure!$G$16</f>
        <v>прочие товарные категории</v>
      </c>
      <c r="G132" s="18"/>
      <c r="H132" s="18"/>
      <c r="I132" s="18"/>
    </row>
    <row r="133" spans="1:9" x14ac:dyDescent="0.2">
      <c r="A133" s="18"/>
      <c r="B133" s="18"/>
      <c r="C133" s="18">
        <f t="shared" si="3"/>
        <v>123</v>
      </c>
      <c r="D133" s="178" t="s">
        <v>344</v>
      </c>
      <c r="E133" s="34">
        <f t="shared" si="2"/>
        <v>0</v>
      </c>
      <c r="F133" s="179" t="str">
        <f>structure!$G$16</f>
        <v>прочие товарные категории</v>
      </c>
      <c r="G133" s="18"/>
      <c r="H133" s="18"/>
      <c r="I133" s="18"/>
    </row>
    <row r="134" spans="1:9" x14ac:dyDescent="0.2">
      <c r="A134" s="18"/>
      <c r="B134" s="18"/>
      <c r="C134" s="18">
        <f t="shared" si="3"/>
        <v>124</v>
      </c>
      <c r="D134" s="178" t="s">
        <v>345</v>
      </c>
      <c r="E134" s="34">
        <f t="shared" si="2"/>
        <v>0</v>
      </c>
      <c r="F134" s="179" t="str">
        <f>structure!$G$16</f>
        <v>прочие товарные категории</v>
      </c>
      <c r="G134" s="18"/>
      <c r="H134" s="18"/>
      <c r="I134" s="18"/>
    </row>
    <row r="135" spans="1:9" x14ac:dyDescent="0.2">
      <c r="A135" s="18"/>
      <c r="B135" s="18"/>
      <c r="C135" s="18">
        <f t="shared" si="3"/>
        <v>125</v>
      </c>
      <c r="D135" s="178" t="s">
        <v>346</v>
      </c>
      <c r="E135" s="34">
        <f t="shared" si="2"/>
        <v>0</v>
      </c>
      <c r="F135" s="179" t="str">
        <f>structure!$G$16</f>
        <v>прочие товарные категории</v>
      </c>
      <c r="G135" s="18"/>
      <c r="H135" s="18"/>
      <c r="I135" s="18"/>
    </row>
    <row r="136" spans="1:9" x14ac:dyDescent="0.2">
      <c r="A136" s="18"/>
      <c r="B136" s="18"/>
      <c r="C136" s="18">
        <f t="shared" si="3"/>
        <v>126</v>
      </c>
      <c r="D136" s="178" t="s">
        <v>347</v>
      </c>
      <c r="E136" s="34">
        <f t="shared" si="2"/>
        <v>0</v>
      </c>
      <c r="F136" s="179" t="str">
        <f>structure!$G$11</f>
        <v>товарная категория 1</v>
      </c>
      <c r="G136" s="18"/>
      <c r="H136" s="18"/>
      <c r="I136" s="18"/>
    </row>
    <row r="137" spans="1:9" x14ac:dyDescent="0.2">
      <c r="A137" s="18"/>
      <c r="B137" s="18"/>
      <c r="C137" s="18">
        <f t="shared" si="3"/>
        <v>127</v>
      </c>
      <c r="D137" s="178" t="s">
        <v>348</v>
      </c>
      <c r="E137" s="34">
        <f t="shared" si="2"/>
        <v>0</v>
      </c>
      <c r="F137" s="179" t="str">
        <f>structure!$G$11</f>
        <v>товарная категория 1</v>
      </c>
      <c r="G137" s="18"/>
      <c r="H137" s="18"/>
      <c r="I137" s="18"/>
    </row>
    <row r="138" spans="1:9" x14ac:dyDescent="0.2">
      <c r="A138" s="18"/>
      <c r="B138" s="18"/>
      <c r="C138" s="18">
        <f t="shared" si="3"/>
        <v>128</v>
      </c>
      <c r="D138" s="178" t="s">
        <v>349</v>
      </c>
      <c r="E138" s="34">
        <f t="shared" si="2"/>
        <v>0</v>
      </c>
      <c r="F138" s="179" t="str">
        <f>structure!$G$11</f>
        <v>товарная категория 1</v>
      </c>
      <c r="G138" s="18"/>
      <c r="H138" s="18"/>
      <c r="I138" s="18"/>
    </row>
    <row r="139" spans="1:9" x14ac:dyDescent="0.2">
      <c r="A139" s="18"/>
      <c r="B139" s="18"/>
      <c r="C139" s="18">
        <f t="shared" si="3"/>
        <v>129</v>
      </c>
      <c r="D139" s="178" t="s">
        <v>350</v>
      </c>
      <c r="E139" s="34">
        <f t="shared" si="2"/>
        <v>0</v>
      </c>
      <c r="F139" s="179" t="str">
        <f>structure!$G$11</f>
        <v>товарная категория 1</v>
      </c>
      <c r="G139" s="18"/>
      <c r="H139" s="18"/>
      <c r="I139" s="18"/>
    </row>
    <row r="140" spans="1:9" x14ac:dyDescent="0.2">
      <c r="A140" s="18"/>
      <c r="B140" s="18"/>
      <c r="C140" s="18">
        <f t="shared" si="3"/>
        <v>130</v>
      </c>
      <c r="D140" s="178" t="s">
        <v>351</v>
      </c>
      <c r="E140" s="34">
        <f t="shared" ref="E140:E200" si="4">IF(D140="",0,IF(COUNTIF(D:D,D140)=1,0,1))</f>
        <v>0</v>
      </c>
      <c r="F140" s="179" t="str">
        <f>structure!$G$11</f>
        <v>товарная категория 1</v>
      </c>
      <c r="G140" s="18"/>
      <c r="H140" s="18"/>
      <c r="I140" s="18"/>
    </row>
    <row r="141" spans="1:9" x14ac:dyDescent="0.2">
      <c r="A141" s="18"/>
      <c r="B141" s="18"/>
      <c r="C141" s="18">
        <f t="shared" ref="C141:C200" si="5">C140+1</f>
        <v>131</v>
      </c>
      <c r="D141" s="178" t="s">
        <v>352</v>
      </c>
      <c r="E141" s="34">
        <f t="shared" si="4"/>
        <v>0</v>
      </c>
      <c r="F141" s="179" t="str">
        <f>structure!$G$11</f>
        <v>товарная категория 1</v>
      </c>
      <c r="G141" s="18"/>
      <c r="H141" s="18"/>
      <c r="I141" s="18"/>
    </row>
    <row r="142" spans="1:9" x14ac:dyDescent="0.2">
      <c r="A142" s="18"/>
      <c r="B142" s="18"/>
      <c r="C142" s="18">
        <f t="shared" si="5"/>
        <v>132</v>
      </c>
      <c r="D142" s="178" t="s">
        <v>353</v>
      </c>
      <c r="E142" s="34">
        <f t="shared" si="4"/>
        <v>0</v>
      </c>
      <c r="F142" s="179" t="str">
        <f>structure!$G$11</f>
        <v>товарная категория 1</v>
      </c>
      <c r="G142" s="18"/>
      <c r="H142" s="18"/>
      <c r="I142" s="18"/>
    </row>
    <row r="143" spans="1:9" x14ac:dyDescent="0.2">
      <c r="A143" s="18"/>
      <c r="B143" s="18"/>
      <c r="C143" s="18">
        <f t="shared" si="5"/>
        <v>133</v>
      </c>
      <c r="D143" s="178" t="s">
        <v>354</v>
      </c>
      <c r="E143" s="34">
        <f t="shared" si="4"/>
        <v>0</v>
      </c>
      <c r="F143" s="179" t="str">
        <f>structure!$G$11</f>
        <v>товарная категория 1</v>
      </c>
      <c r="G143" s="18"/>
      <c r="H143" s="18"/>
      <c r="I143" s="18"/>
    </row>
    <row r="144" spans="1:9" x14ac:dyDescent="0.2">
      <c r="A144" s="18"/>
      <c r="B144" s="18"/>
      <c r="C144" s="18">
        <f t="shared" si="5"/>
        <v>134</v>
      </c>
      <c r="D144" s="178" t="s">
        <v>355</v>
      </c>
      <c r="E144" s="34">
        <f t="shared" si="4"/>
        <v>0</v>
      </c>
      <c r="F144" s="179" t="str">
        <f>structure!$G$11</f>
        <v>товарная категория 1</v>
      </c>
      <c r="G144" s="18"/>
      <c r="H144" s="18"/>
      <c r="I144" s="18"/>
    </row>
    <row r="145" spans="1:9" x14ac:dyDescent="0.2">
      <c r="A145" s="18"/>
      <c r="B145" s="18"/>
      <c r="C145" s="18">
        <f t="shared" si="5"/>
        <v>135</v>
      </c>
      <c r="D145" s="178" t="s">
        <v>356</v>
      </c>
      <c r="E145" s="34">
        <f t="shared" si="4"/>
        <v>0</v>
      </c>
      <c r="F145" s="179" t="str">
        <f>structure!$G$16</f>
        <v>прочие товарные категории</v>
      </c>
      <c r="G145" s="18"/>
      <c r="H145" s="18"/>
      <c r="I145" s="18"/>
    </row>
    <row r="146" spans="1:9" x14ac:dyDescent="0.2">
      <c r="A146" s="18"/>
      <c r="B146" s="18"/>
      <c r="C146" s="18">
        <f t="shared" si="5"/>
        <v>136</v>
      </c>
      <c r="D146" s="178" t="s">
        <v>357</v>
      </c>
      <c r="E146" s="34">
        <f t="shared" si="4"/>
        <v>0</v>
      </c>
      <c r="F146" s="179" t="str">
        <f>structure!$G$16</f>
        <v>прочие товарные категории</v>
      </c>
      <c r="G146" s="18"/>
      <c r="H146" s="18"/>
      <c r="I146" s="18"/>
    </row>
    <row r="147" spans="1:9" x14ac:dyDescent="0.2">
      <c r="A147" s="18"/>
      <c r="B147" s="18"/>
      <c r="C147" s="18">
        <f t="shared" si="5"/>
        <v>137</v>
      </c>
      <c r="D147" s="178"/>
      <c r="E147" s="34">
        <f t="shared" si="4"/>
        <v>0</v>
      </c>
      <c r="F147" s="179"/>
      <c r="G147" s="18"/>
      <c r="H147" s="18"/>
      <c r="I147" s="18"/>
    </row>
    <row r="148" spans="1:9" x14ac:dyDescent="0.2">
      <c r="A148" s="18"/>
      <c r="B148" s="18"/>
      <c r="C148" s="18">
        <f t="shared" si="5"/>
        <v>138</v>
      </c>
      <c r="D148" s="178"/>
      <c r="E148" s="34">
        <f t="shared" si="4"/>
        <v>0</v>
      </c>
      <c r="F148" s="179"/>
      <c r="G148" s="18"/>
      <c r="H148" s="18"/>
      <c r="I148" s="18"/>
    </row>
    <row r="149" spans="1:9" x14ac:dyDescent="0.2">
      <c r="A149" s="18"/>
      <c r="B149" s="18"/>
      <c r="C149" s="18">
        <f t="shared" si="5"/>
        <v>139</v>
      </c>
      <c r="D149" s="178"/>
      <c r="E149" s="34">
        <f t="shared" si="4"/>
        <v>0</v>
      </c>
      <c r="F149" s="179"/>
      <c r="G149" s="18"/>
      <c r="H149" s="18"/>
      <c r="I149" s="18"/>
    </row>
    <row r="150" spans="1:9" x14ac:dyDescent="0.2">
      <c r="A150" s="18"/>
      <c r="B150" s="18"/>
      <c r="C150" s="18">
        <f t="shared" si="5"/>
        <v>140</v>
      </c>
      <c r="D150" s="178"/>
      <c r="E150" s="34">
        <f t="shared" si="4"/>
        <v>0</v>
      </c>
      <c r="F150" s="179"/>
      <c r="G150" s="18"/>
      <c r="H150" s="18"/>
      <c r="I150" s="18"/>
    </row>
    <row r="151" spans="1:9" x14ac:dyDescent="0.2">
      <c r="A151" s="18"/>
      <c r="B151" s="18"/>
      <c r="C151" s="18">
        <f t="shared" si="5"/>
        <v>141</v>
      </c>
      <c r="D151" s="178"/>
      <c r="E151" s="34">
        <f t="shared" si="4"/>
        <v>0</v>
      </c>
      <c r="F151" s="179"/>
      <c r="G151" s="18"/>
      <c r="H151" s="18"/>
      <c r="I151" s="18"/>
    </row>
    <row r="152" spans="1:9" x14ac:dyDescent="0.2">
      <c r="A152" s="18"/>
      <c r="B152" s="18"/>
      <c r="C152" s="18">
        <f t="shared" si="5"/>
        <v>142</v>
      </c>
      <c r="D152" s="178"/>
      <c r="E152" s="34">
        <f t="shared" si="4"/>
        <v>0</v>
      </c>
      <c r="F152" s="179"/>
      <c r="G152" s="18"/>
      <c r="H152" s="18"/>
      <c r="I152" s="18"/>
    </row>
    <row r="153" spans="1:9" x14ac:dyDescent="0.2">
      <c r="A153" s="18"/>
      <c r="B153" s="18"/>
      <c r="C153" s="18">
        <f t="shared" si="5"/>
        <v>143</v>
      </c>
      <c r="D153" s="178"/>
      <c r="E153" s="34">
        <f t="shared" si="4"/>
        <v>0</v>
      </c>
      <c r="F153" s="179"/>
      <c r="G153" s="18"/>
      <c r="H153" s="18"/>
      <c r="I153" s="18"/>
    </row>
    <row r="154" spans="1:9" x14ac:dyDescent="0.2">
      <c r="A154" s="18"/>
      <c r="B154" s="18"/>
      <c r="C154" s="18">
        <f t="shared" si="5"/>
        <v>144</v>
      </c>
      <c r="D154" s="178"/>
      <c r="E154" s="34">
        <f t="shared" si="4"/>
        <v>0</v>
      </c>
      <c r="F154" s="179"/>
      <c r="G154" s="18"/>
      <c r="H154" s="18"/>
      <c r="I154" s="18"/>
    </row>
    <row r="155" spans="1:9" x14ac:dyDescent="0.2">
      <c r="A155" s="18"/>
      <c r="B155" s="18"/>
      <c r="C155" s="18">
        <f t="shared" si="5"/>
        <v>145</v>
      </c>
      <c r="D155" s="178"/>
      <c r="E155" s="34">
        <f t="shared" si="4"/>
        <v>0</v>
      </c>
      <c r="F155" s="179"/>
      <c r="G155" s="18"/>
      <c r="H155" s="18"/>
      <c r="I155" s="18"/>
    </row>
    <row r="156" spans="1:9" x14ac:dyDescent="0.2">
      <c r="A156" s="18"/>
      <c r="B156" s="18"/>
      <c r="C156" s="18">
        <f t="shared" si="5"/>
        <v>146</v>
      </c>
      <c r="D156" s="178"/>
      <c r="E156" s="34">
        <f t="shared" si="4"/>
        <v>0</v>
      </c>
      <c r="F156" s="179"/>
      <c r="G156" s="18"/>
      <c r="H156" s="18"/>
      <c r="I156" s="18"/>
    </row>
    <row r="157" spans="1:9" x14ac:dyDescent="0.2">
      <c r="A157" s="18"/>
      <c r="B157" s="18"/>
      <c r="C157" s="18">
        <f t="shared" si="5"/>
        <v>147</v>
      </c>
      <c r="D157" s="178"/>
      <c r="E157" s="34">
        <f t="shared" si="4"/>
        <v>0</v>
      </c>
      <c r="F157" s="179"/>
      <c r="G157" s="18"/>
      <c r="H157" s="18"/>
      <c r="I157" s="18"/>
    </row>
    <row r="158" spans="1:9" x14ac:dyDescent="0.2">
      <c r="A158" s="18"/>
      <c r="B158" s="18"/>
      <c r="C158" s="18">
        <f t="shared" si="5"/>
        <v>148</v>
      </c>
      <c r="D158" s="178"/>
      <c r="E158" s="34">
        <f t="shared" si="4"/>
        <v>0</v>
      </c>
      <c r="F158" s="179"/>
      <c r="G158" s="18"/>
      <c r="H158" s="18"/>
      <c r="I158" s="18"/>
    </row>
    <row r="159" spans="1:9" x14ac:dyDescent="0.2">
      <c r="A159" s="18"/>
      <c r="B159" s="18"/>
      <c r="C159" s="18">
        <f t="shared" si="5"/>
        <v>149</v>
      </c>
      <c r="D159" s="178"/>
      <c r="E159" s="34">
        <f t="shared" si="4"/>
        <v>0</v>
      </c>
      <c r="F159" s="179"/>
      <c r="G159" s="18"/>
      <c r="H159" s="18"/>
      <c r="I159" s="18"/>
    </row>
    <row r="160" spans="1:9" x14ac:dyDescent="0.2">
      <c r="A160" s="18"/>
      <c r="B160" s="18"/>
      <c r="C160" s="18">
        <f t="shared" si="5"/>
        <v>150</v>
      </c>
      <c r="D160" s="178"/>
      <c r="E160" s="34">
        <f t="shared" si="4"/>
        <v>0</v>
      </c>
      <c r="F160" s="179"/>
      <c r="G160" s="18"/>
      <c r="H160" s="18"/>
      <c r="I160" s="18"/>
    </row>
    <row r="161" spans="1:9" x14ac:dyDescent="0.2">
      <c r="A161" s="18"/>
      <c r="B161" s="18"/>
      <c r="C161" s="18">
        <f t="shared" si="5"/>
        <v>151</v>
      </c>
      <c r="D161" s="178"/>
      <c r="E161" s="34">
        <f t="shared" si="4"/>
        <v>0</v>
      </c>
      <c r="F161" s="179"/>
      <c r="G161" s="18"/>
      <c r="H161" s="18"/>
      <c r="I161" s="18"/>
    </row>
    <row r="162" spans="1:9" x14ac:dyDescent="0.2">
      <c r="A162" s="18"/>
      <c r="B162" s="18"/>
      <c r="C162" s="18">
        <f t="shared" si="5"/>
        <v>152</v>
      </c>
      <c r="D162" s="178"/>
      <c r="E162" s="34">
        <f t="shared" si="4"/>
        <v>0</v>
      </c>
      <c r="F162" s="179"/>
      <c r="G162" s="18"/>
      <c r="H162" s="18"/>
      <c r="I162" s="18"/>
    </row>
    <row r="163" spans="1:9" x14ac:dyDescent="0.2">
      <c r="A163" s="18"/>
      <c r="B163" s="18"/>
      <c r="C163" s="18">
        <f t="shared" si="5"/>
        <v>153</v>
      </c>
      <c r="D163" s="178"/>
      <c r="E163" s="34">
        <f t="shared" si="4"/>
        <v>0</v>
      </c>
      <c r="F163" s="179"/>
      <c r="G163" s="18"/>
      <c r="H163" s="18"/>
      <c r="I163" s="18"/>
    </row>
    <row r="164" spans="1:9" x14ac:dyDescent="0.2">
      <c r="A164" s="18"/>
      <c r="B164" s="18"/>
      <c r="C164" s="18">
        <f t="shared" si="5"/>
        <v>154</v>
      </c>
      <c r="D164" s="178"/>
      <c r="E164" s="34">
        <f t="shared" si="4"/>
        <v>0</v>
      </c>
      <c r="F164" s="179"/>
      <c r="G164" s="18"/>
      <c r="H164" s="18"/>
      <c r="I164" s="18"/>
    </row>
    <row r="165" spans="1:9" x14ac:dyDescent="0.2">
      <c r="A165" s="18"/>
      <c r="B165" s="18"/>
      <c r="C165" s="18">
        <f t="shared" si="5"/>
        <v>155</v>
      </c>
      <c r="D165" s="178"/>
      <c r="E165" s="34">
        <f t="shared" si="4"/>
        <v>0</v>
      </c>
      <c r="F165" s="179"/>
      <c r="G165" s="18"/>
      <c r="H165" s="18"/>
      <c r="I165" s="18"/>
    </row>
    <row r="166" spans="1:9" x14ac:dyDescent="0.2">
      <c r="A166" s="18"/>
      <c r="B166" s="18"/>
      <c r="C166" s="18">
        <f t="shared" si="5"/>
        <v>156</v>
      </c>
      <c r="D166" s="178"/>
      <c r="E166" s="34">
        <f t="shared" si="4"/>
        <v>0</v>
      </c>
      <c r="F166" s="179"/>
      <c r="G166" s="18"/>
      <c r="H166" s="18"/>
      <c r="I166" s="18"/>
    </row>
    <row r="167" spans="1:9" x14ac:dyDescent="0.2">
      <c r="A167" s="18"/>
      <c r="B167" s="18"/>
      <c r="C167" s="18">
        <f t="shared" si="5"/>
        <v>157</v>
      </c>
      <c r="D167" s="178"/>
      <c r="E167" s="34">
        <f t="shared" si="4"/>
        <v>0</v>
      </c>
      <c r="F167" s="179"/>
      <c r="G167" s="18"/>
      <c r="H167" s="18"/>
      <c r="I167" s="18"/>
    </row>
    <row r="168" spans="1:9" x14ac:dyDescent="0.2">
      <c r="A168" s="18"/>
      <c r="B168" s="18"/>
      <c r="C168" s="18">
        <f t="shared" si="5"/>
        <v>158</v>
      </c>
      <c r="D168" s="178"/>
      <c r="E168" s="34">
        <f t="shared" si="4"/>
        <v>0</v>
      </c>
      <c r="F168" s="179"/>
      <c r="G168" s="18"/>
      <c r="H168" s="18"/>
      <c r="I168" s="18"/>
    </row>
    <row r="169" spans="1:9" x14ac:dyDescent="0.2">
      <c r="A169" s="18"/>
      <c r="B169" s="18"/>
      <c r="C169" s="18">
        <f t="shared" si="5"/>
        <v>159</v>
      </c>
      <c r="D169" s="178"/>
      <c r="E169" s="34">
        <f t="shared" si="4"/>
        <v>0</v>
      </c>
      <c r="F169" s="179"/>
      <c r="G169" s="18"/>
      <c r="H169" s="18"/>
      <c r="I169" s="18"/>
    </row>
    <row r="170" spans="1:9" x14ac:dyDescent="0.2">
      <c r="A170" s="18"/>
      <c r="B170" s="18"/>
      <c r="C170" s="18">
        <f t="shared" si="5"/>
        <v>160</v>
      </c>
      <c r="D170" s="178"/>
      <c r="E170" s="34">
        <f t="shared" si="4"/>
        <v>0</v>
      </c>
      <c r="F170" s="179"/>
      <c r="G170" s="18"/>
      <c r="H170" s="18"/>
      <c r="I170" s="18"/>
    </row>
    <row r="171" spans="1:9" x14ac:dyDescent="0.2">
      <c r="A171" s="18"/>
      <c r="B171" s="18"/>
      <c r="C171" s="18">
        <f t="shared" si="5"/>
        <v>161</v>
      </c>
      <c r="D171" s="178"/>
      <c r="E171" s="34">
        <f t="shared" si="4"/>
        <v>0</v>
      </c>
      <c r="F171" s="179"/>
      <c r="G171" s="18"/>
      <c r="H171" s="18"/>
      <c r="I171" s="18"/>
    </row>
    <row r="172" spans="1:9" x14ac:dyDescent="0.2">
      <c r="A172" s="18"/>
      <c r="B172" s="18"/>
      <c r="C172" s="18">
        <f t="shared" si="5"/>
        <v>162</v>
      </c>
      <c r="D172" s="178"/>
      <c r="E172" s="34">
        <f t="shared" si="4"/>
        <v>0</v>
      </c>
      <c r="F172" s="179"/>
      <c r="G172" s="18"/>
      <c r="H172" s="18"/>
      <c r="I172" s="18"/>
    </row>
    <row r="173" spans="1:9" x14ac:dyDescent="0.2">
      <c r="A173" s="18"/>
      <c r="B173" s="18"/>
      <c r="C173" s="18">
        <f t="shared" si="5"/>
        <v>163</v>
      </c>
      <c r="D173" s="178"/>
      <c r="E173" s="34">
        <f t="shared" si="4"/>
        <v>0</v>
      </c>
      <c r="F173" s="179"/>
      <c r="G173" s="18"/>
      <c r="H173" s="18"/>
      <c r="I173" s="18"/>
    </row>
    <row r="174" spans="1:9" x14ac:dyDescent="0.2">
      <c r="A174" s="18"/>
      <c r="B174" s="18"/>
      <c r="C174" s="18">
        <f t="shared" si="5"/>
        <v>164</v>
      </c>
      <c r="D174" s="178"/>
      <c r="E174" s="34">
        <f t="shared" si="4"/>
        <v>0</v>
      </c>
      <c r="F174" s="179"/>
      <c r="G174" s="18"/>
      <c r="H174" s="18"/>
      <c r="I174" s="18"/>
    </row>
    <row r="175" spans="1:9" x14ac:dyDescent="0.2">
      <c r="A175" s="18"/>
      <c r="B175" s="18"/>
      <c r="C175" s="18">
        <f t="shared" si="5"/>
        <v>165</v>
      </c>
      <c r="D175" s="178"/>
      <c r="E175" s="34">
        <f t="shared" si="4"/>
        <v>0</v>
      </c>
      <c r="F175" s="179"/>
      <c r="G175" s="18"/>
      <c r="H175" s="18"/>
      <c r="I175" s="18"/>
    </row>
    <row r="176" spans="1:9" x14ac:dyDescent="0.2">
      <c r="A176" s="18"/>
      <c r="B176" s="18"/>
      <c r="C176" s="18">
        <f t="shared" si="5"/>
        <v>166</v>
      </c>
      <c r="D176" s="178"/>
      <c r="E176" s="34">
        <f t="shared" si="4"/>
        <v>0</v>
      </c>
      <c r="F176" s="179"/>
      <c r="G176" s="18"/>
      <c r="H176" s="18"/>
      <c r="I176" s="18"/>
    </row>
    <row r="177" spans="1:9" x14ac:dyDescent="0.2">
      <c r="A177" s="18"/>
      <c r="B177" s="18"/>
      <c r="C177" s="18">
        <f t="shared" si="5"/>
        <v>167</v>
      </c>
      <c r="D177" s="178"/>
      <c r="E177" s="34">
        <f t="shared" si="4"/>
        <v>0</v>
      </c>
      <c r="F177" s="179"/>
      <c r="G177" s="18"/>
      <c r="H177" s="18"/>
      <c r="I177" s="18"/>
    </row>
    <row r="178" spans="1:9" x14ac:dyDescent="0.2">
      <c r="A178" s="18"/>
      <c r="B178" s="18"/>
      <c r="C178" s="18">
        <f t="shared" si="5"/>
        <v>168</v>
      </c>
      <c r="D178" s="178"/>
      <c r="E178" s="34">
        <f t="shared" si="4"/>
        <v>0</v>
      </c>
      <c r="F178" s="179"/>
      <c r="G178" s="18"/>
      <c r="H178" s="18"/>
      <c r="I178" s="18"/>
    </row>
    <row r="179" spans="1:9" x14ac:dyDescent="0.2">
      <c r="A179" s="18"/>
      <c r="B179" s="18"/>
      <c r="C179" s="18">
        <f t="shared" si="5"/>
        <v>169</v>
      </c>
      <c r="D179" s="178"/>
      <c r="E179" s="34">
        <f t="shared" si="4"/>
        <v>0</v>
      </c>
      <c r="F179" s="179"/>
      <c r="G179" s="18"/>
      <c r="H179" s="18"/>
      <c r="I179" s="18"/>
    </row>
    <row r="180" spans="1:9" x14ac:dyDescent="0.2">
      <c r="A180" s="18"/>
      <c r="B180" s="18"/>
      <c r="C180" s="18">
        <f t="shared" si="5"/>
        <v>170</v>
      </c>
      <c r="D180" s="178"/>
      <c r="E180" s="34">
        <f t="shared" si="4"/>
        <v>0</v>
      </c>
      <c r="F180" s="179"/>
      <c r="G180" s="18"/>
      <c r="H180" s="18"/>
      <c r="I180" s="18"/>
    </row>
    <row r="181" spans="1:9" x14ac:dyDescent="0.2">
      <c r="A181" s="18"/>
      <c r="B181" s="18"/>
      <c r="C181" s="18">
        <f t="shared" si="5"/>
        <v>171</v>
      </c>
      <c r="D181" s="178"/>
      <c r="E181" s="34">
        <f t="shared" si="4"/>
        <v>0</v>
      </c>
      <c r="F181" s="179"/>
      <c r="G181" s="18"/>
      <c r="H181" s="18"/>
      <c r="I181" s="18"/>
    </row>
    <row r="182" spans="1:9" x14ac:dyDescent="0.2">
      <c r="A182" s="18"/>
      <c r="B182" s="18"/>
      <c r="C182" s="18">
        <f t="shared" si="5"/>
        <v>172</v>
      </c>
      <c r="D182" s="178"/>
      <c r="E182" s="34">
        <f t="shared" si="4"/>
        <v>0</v>
      </c>
      <c r="F182" s="179"/>
      <c r="G182" s="18"/>
      <c r="H182" s="18"/>
      <c r="I182" s="18"/>
    </row>
    <row r="183" spans="1:9" x14ac:dyDescent="0.2">
      <c r="A183" s="18"/>
      <c r="B183" s="18"/>
      <c r="C183" s="18">
        <f t="shared" si="5"/>
        <v>173</v>
      </c>
      <c r="D183" s="178"/>
      <c r="E183" s="34">
        <f t="shared" si="4"/>
        <v>0</v>
      </c>
      <c r="F183" s="179"/>
      <c r="G183" s="18"/>
      <c r="H183" s="18"/>
      <c r="I183" s="18"/>
    </row>
    <row r="184" spans="1:9" x14ac:dyDescent="0.2">
      <c r="A184" s="18"/>
      <c r="B184" s="18"/>
      <c r="C184" s="18">
        <f t="shared" si="5"/>
        <v>174</v>
      </c>
      <c r="D184" s="178"/>
      <c r="E184" s="34">
        <f t="shared" si="4"/>
        <v>0</v>
      </c>
      <c r="F184" s="179"/>
      <c r="G184" s="18"/>
      <c r="H184" s="18"/>
      <c r="I184" s="18"/>
    </row>
    <row r="185" spans="1:9" x14ac:dyDescent="0.2">
      <c r="A185" s="18"/>
      <c r="B185" s="18"/>
      <c r="C185" s="18">
        <f t="shared" si="5"/>
        <v>175</v>
      </c>
      <c r="D185" s="178"/>
      <c r="E185" s="34">
        <f t="shared" si="4"/>
        <v>0</v>
      </c>
      <c r="F185" s="179"/>
      <c r="G185" s="18"/>
      <c r="H185" s="18"/>
      <c r="I185" s="18"/>
    </row>
    <row r="186" spans="1:9" x14ac:dyDescent="0.2">
      <c r="A186" s="18"/>
      <c r="B186" s="18"/>
      <c r="C186" s="18">
        <f t="shared" si="5"/>
        <v>176</v>
      </c>
      <c r="D186" s="178"/>
      <c r="E186" s="34">
        <f t="shared" si="4"/>
        <v>0</v>
      </c>
      <c r="F186" s="179"/>
      <c r="G186" s="18"/>
      <c r="H186" s="18"/>
      <c r="I186" s="18"/>
    </row>
    <row r="187" spans="1:9" x14ac:dyDescent="0.2">
      <c r="A187" s="18"/>
      <c r="B187" s="18"/>
      <c r="C187" s="18">
        <f t="shared" si="5"/>
        <v>177</v>
      </c>
      <c r="D187" s="178"/>
      <c r="E187" s="34">
        <f t="shared" si="4"/>
        <v>0</v>
      </c>
      <c r="F187" s="179"/>
      <c r="G187" s="18"/>
      <c r="H187" s="18"/>
      <c r="I187" s="18"/>
    </row>
    <row r="188" spans="1:9" x14ac:dyDescent="0.2">
      <c r="A188" s="18"/>
      <c r="B188" s="18"/>
      <c r="C188" s="18">
        <f t="shared" si="5"/>
        <v>178</v>
      </c>
      <c r="D188" s="178"/>
      <c r="E188" s="34">
        <f t="shared" si="4"/>
        <v>0</v>
      </c>
      <c r="F188" s="179"/>
      <c r="G188" s="18"/>
      <c r="H188" s="18"/>
      <c r="I188" s="18"/>
    </row>
    <row r="189" spans="1:9" x14ac:dyDescent="0.2">
      <c r="A189" s="18"/>
      <c r="B189" s="18"/>
      <c r="C189" s="18">
        <f t="shared" si="5"/>
        <v>179</v>
      </c>
      <c r="D189" s="178"/>
      <c r="E189" s="34">
        <f t="shared" si="4"/>
        <v>0</v>
      </c>
      <c r="F189" s="179"/>
      <c r="G189" s="18"/>
      <c r="H189" s="18"/>
      <c r="I189" s="18"/>
    </row>
    <row r="190" spans="1:9" x14ac:dyDescent="0.2">
      <c r="A190" s="18"/>
      <c r="B190" s="18"/>
      <c r="C190" s="18">
        <f t="shared" si="5"/>
        <v>180</v>
      </c>
      <c r="D190" s="178"/>
      <c r="E190" s="34">
        <f t="shared" si="4"/>
        <v>0</v>
      </c>
      <c r="F190" s="179"/>
      <c r="G190" s="18"/>
      <c r="H190" s="18"/>
      <c r="I190" s="18"/>
    </row>
    <row r="191" spans="1:9" x14ac:dyDescent="0.2">
      <c r="A191" s="18"/>
      <c r="B191" s="18"/>
      <c r="C191" s="18">
        <f t="shared" si="5"/>
        <v>181</v>
      </c>
      <c r="D191" s="178"/>
      <c r="E191" s="34">
        <f t="shared" si="4"/>
        <v>0</v>
      </c>
      <c r="F191" s="179"/>
      <c r="G191" s="18"/>
      <c r="H191" s="18"/>
      <c r="I191" s="18"/>
    </row>
    <row r="192" spans="1:9" x14ac:dyDescent="0.2">
      <c r="A192" s="18"/>
      <c r="B192" s="18"/>
      <c r="C192" s="18">
        <f t="shared" si="5"/>
        <v>182</v>
      </c>
      <c r="D192" s="178"/>
      <c r="E192" s="34">
        <f t="shared" si="4"/>
        <v>0</v>
      </c>
      <c r="F192" s="179"/>
      <c r="G192" s="18"/>
      <c r="H192" s="18"/>
      <c r="I192" s="18"/>
    </row>
    <row r="193" spans="1:9" x14ac:dyDescent="0.2">
      <c r="A193" s="18"/>
      <c r="B193" s="18"/>
      <c r="C193" s="18">
        <f t="shared" si="5"/>
        <v>183</v>
      </c>
      <c r="D193" s="178"/>
      <c r="E193" s="34">
        <f t="shared" si="4"/>
        <v>0</v>
      </c>
      <c r="F193" s="179"/>
      <c r="G193" s="18"/>
      <c r="H193" s="18"/>
      <c r="I193" s="18"/>
    </row>
    <row r="194" spans="1:9" x14ac:dyDescent="0.2">
      <c r="A194" s="18"/>
      <c r="B194" s="18"/>
      <c r="C194" s="18">
        <f t="shared" si="5"/>
        <v>184</v>
      </c>
      <c r="D194" s="178"/>
      <c r="E194" s="34">
        <f t="shared" si="4"/>
        <v>0</v>
      </c>
      <c r="F194" s="179"/>
      <c r="G194" s="18"/>
      <c r="H194" s="18"/>
      <c r="I194" s="18"/>
    </row>
    <row r="195" spans="1:9" x14ac:dyDescent="0.2">
      <c r="A195" s="18"/>
      <c r="B195" s="18"/>
      <c r="C195" s="18">
        <f t="shared" si="5"/>
        <v>185</v>
      </c>
      <c r="D195" s="178"/>
      <c r="E195" s="34">
        <f t="shared" si="4"/>
        <v>0</v>
      </c>
      <c r="F195" s="179"/>
      <c r="G195" s="18"/>
      <c r="H195" s="18"/>
      <c r="I195" s="18"/>
    </row>
    <row r="196" spans="1:9" x14ac:dyDescent="0.2">
      <c r="A196" s="18"/>
      <c r="B196" s="18"/>
      <c r="C196" s="18">
        <f t="shared" si="5"/>
        <v>186</v>
      </c>
      <c r="D196" s="178"/>
      <c r="E196" s="34">
        <f t="shared" si="4"/>
        <v>0</v>
      </c>
      <c r="F196" s="179"/>
      <c r="G196" s="18"/>
      <c r="H196" s="18"/>
      <c r="I196" s="18"/>
    </row>
    <row r="197" spans="1:9" x14ac:dyDescent="0.2">
      <c r="A197" s="18"/>
      <c r="B197" s="18"/>
      <c r="C197" s="18">
        <f t="shared" si="5"/>
        <v>187</v>
      </c>
      <c r="D197" s="178"/>
      <c r="E197" s="34">
        <f t="shared" si="4"/>
        <v>0</v>
      </c>
      <c r="F197" s="179"/>
      <c r="G197" s="18"/>
      <c r="H197" s="18"/>
      <c r="I197" s="18"/>
    </row>
    <row r="198" spans="1:9" x14ac:dyDescent="0.2">
      <c r="A198" s="18"/>
      <c r="B198" s="18"/>
      <c r="C198" s="18">
        <f t="shared" si="5"/>
        <v>188</v>
      </c>
      <c r="D198" s="178"/>
      <c r="E198" s="34">
        <f t="shared" si="4"/>
        <v>0</v>
      </c>
      <c r="F198" s="179"/>
      <c r="G198" s="18"/>
      <c r="H198" s="18"/>
      <c r="I198" s="18"/>
    </row>
    <row r="199" spans="1:9" x14ac:dyDescent="0.2">
      <c r="A199" s="18"/>
      <c r="B199" s="18"/>
      <c r="C199" s="18">
        <f t="shared" si="5"/>
        <v>189</v>
      </c>
      <c r="D199" s="178"/>
      <c r="E199" s="34">
        <f t="shared" si="4"/>
        <v>0</v>
      </c>
      <c r="F199" s="179"/>
      <c r="G199" s="18"/>
      <c r="H199" s="18"/>
      <c r="I199" s="18"/>
    </row>
    <row r="200" spans="1:9" x14ac:dyDescent="0.2">
      <c r="A200" s="18"/>
      <c r="B200" s="18"/>
      <c r="C200" s="18">
        <f t="shared" si="5"/>
        <v>190</v>
      </c>
      <c r="D200" s="178"/>
      <c r="E200" s="34">
        <f t="shared" si="4"/>
        <v>0</v>
      </c>
      <c r="F200" s="179"/>
      <c r="G200" s="18"/>
      <c r="H200" s="18"/>
      <c r="I200" s="18"/>
    </row>
    <row r="201" spans="1:9" x14ac:dyDescent="0.2">
      <c r="A201" s="18"/>
      <c r="B201" s="18"/>
      <c r="C201" s="18"/>
      <c r="D201" s="18"/>
      <c r="E201" s="34"/>
      <c r="F201" s="18"/>
      <c r="G201" s="18"/>
      <c r="H201" s="18"/>
      <c r="I201" s="18"/>
    </row>
  </sheetData>
  <conditionalFormatting sqref="C6:C7">
    <cfRule type="cellIs" dxfId="8" priority="9" operator="equal">
      <formula>0</formula>
    </cfRule>
  </conditionalFormatting>
  <conditionalFormatting sqref="D9 D11:D200">
    <cfRule type="containsBlanks" dxfId="7" priority="8">
      <formula>LEN(TRIM(D9))=0</formula>
    </cfRule>
  </conditionalFormatting>
  <conditionalFormatting sqref="D3:D7 G3:G7">
    <cfRule type="cellIs" dxfId="6" priority="7" operator="equal">
      <formula>0</formula>
    </cfRule>
  </conditionalFormatting>
  <conditionalFormatting sqref="F9 F11:F200">
    <cfRule type="containsBlanks" dxfId="5" priority="6">
      <formula>LEN(TRIM(F9))=0</formula>
    </cfRule>
  </conditionalFormatting>
  <conditionalFormatting sqref="F3:F7">
    <cfRule type="cellIs" dxfId="4" priority="5" operator="equal">
      <formula>0</formula>
    </cfRule>
  </conditionalFormatting>
  <conditionalFormatting sqref="E3:E7">
    <cfRule type="cellIs" dxfId="3" priority="4" operator="equal">
      <formula>0</formula>
    </cfRule>
  </conditionalFormatting>
  <conditionalFormatting sqref="C3:C5">
    <cfRule type="cellIs" dxfId="2" priority="3" operator="equal">
      <formula>0</formula>
    </cfRule>
  </conditionalFormatting>
  <conditionalFormatting sqref="C8:D8">
    <cfRule type="cellIs" dxfId="1" priority="2" operator="equal">
      <formula>0</formula>
    </cfRule>
  </conditionalFormatting>
  <conditionalFormatting sqref="A1:D1">
    <cfRule type="cellIs" dxfId="0" priority="1" operator="equal">
      <formula>0</formula>
    </cfRule>
  </conditionalFormatting>
  <hyperlinks>
    <hyperlink ref="A1:D1" location="content!A1" tooltip="в оглавление" display="content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content</vt:lpstr>
      <vt:lpstr>conditions</vt:lpstr>
      <vt:lpstr>daily</vt:lpstr>
      <vt:lpstr>Budget</vt:lpstr>
      <vt:lpstr>Budget_wly</vt:lpstr>
      <vt:lpstr>Stock_Plan</vt:lpstr>
      <vt:lpstr>KPI</vt:lpstr>
      <vt:lpstr>structure</vt:lpstr>
      <vt:lpstr>lists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2019-07-15T17:06:04Z</dcterms:modified>
</cp:coreProperties>
</file>